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KarenSol\Desktop\IBB\2018\"/>
    </mc:Choice>
  </mc:AlternateContent>
  <bookViews>
    <workbookView xWindow="0" yWindow="0" windowWidth="20490" windowHeight="7650"/>
  </bookViews>
  <sheets>
    <sheet name="RESUMEN COSTOS" sheetId="7" r:id="rId1"/>
    <sheet name="DINAMICA MATERIALES" sheetId="11" r:id="rId2"/>
    <sheet name="Mat.Directos + Sub-Cttos" sheetId="10" r:id="rId3"/>
    <sheet name="DINAMICA H-H" sheetId="2" r:id="rId4"/>
    <sheet name="DATOS H-H" sheetId="1" r:id="rId5"/>
    <sheet name="DINAMICA MADERA" sheetId="9" r:id="rId6"/>
    <sheet name="Madera + Chapas" sheetId="12" r:id="rId7"/>
    <sheet name="Planning" sheetId="13" r:id="rId8"/>
    <sheet name="Costo Troncos" sheetId="14" r:id="rId9"/>
  </sheets>
  <externalReferences>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4" hidden="1">'DATOS H-H'!$A$3:$P$1690</definedName>
    <definedName name="_xlnm._FilterDatabase" localSheetId="3" hidden="1">'DINAMICA H-H'!$L$3:$V$300</definedName>
    <definedName name="_xlnm._FilterDatabase" localSheetId="5" hidden="1">'DINAMICA MADERA'!$E$5:$G$314</definedName>
    <definedName name="_xlnm._FilterDatabase" localSheetId="6" hidden="1">'Madera + Chapas'!$A$5:$N$2141</definedName>
    <definedName name="_xlnm._FilterDatabase" localSheetId="2" hidden="1">'Mat.Directos + Sub-Cttos'!$A$10:$U$7389</definedName>
    <definedName name="_xlnm._FilterDatabase" localSheetId="7" hidden="1">Planning!$B$5:$K$573</definedName>
    <definedName name="_xlnm._FilterDatabase" localSheetId="0" hidden="1">'RESUMEN COSTOS'!$A$4:$AA$56</definedName>
    <definedName name="_xlnm.Print_Area" localSheetId="6">'Madera + Chapas'!$A$1:$L$1789</definedName>
    <definedName name="Especie">[1]Validaciones!$B$5:$B$27</definedName>
    <definedName name="Especies">[2]Hoja3!$B$3:$B$10</definedName>
    <definedName name="Estatu">'[3]Fuentes de Validaciones'!$D$5:$D$6</definedName>
    <definedName name="Estatus">[2]Hoja3!$D$2:$D$3</definedName>
    <definedName name="Genizero">[4]Validaciones!$B$5:$B$27</definedName>
    <definedName name="nanciton">[4]Validaciones!$B$5:$B$27</definedName>
    <definedName name="Status">[5]Validaciones!$D$5:$D$6</definedName>
    <definedName name="_xlnm.Print_Titles" localSheetId="6">'Madera + Chapas'!$5:$5</definedName>
    <definedName name="Z_8F52DC8E_5E41_4B52_8EBC_166EF984ADB7_.wvu.FilterData" localSheetId="2" hidden="1">'Mat.Directos + Sub-Cttos'!$A$3:$G$11</definedName>
  </definedNames>
  <calcPr calcId="162913"/>
  <pivotCaches>
    <pivotCache cacheId="2" r:id="rId18"/>
    <pivotCache cacheId="3" r:id="rId19"/>
    <pivotCache cacheId="4" r:id="rId2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93" i="13" l="1"/>
  <c r="O397" i="13"/>
  <c r="Y25" i="7"/>
  <c r="Y26" i="7"/>
  <c r="X27" i="7"/>
  <c r="X29" i="7"/>
  <c r="P68" i="7"/>
  <c r="T68" i="7" s="1"/>
  <c r="T62" i="7"/>
  <c r="T63" i="7"/>
  <c r="T64" i="7"/>
  <c r="T65" i="7"/>
  <c r="T66" i="7"/>
  <c r="T67" i="7"/>
  <c r="T61" i="7"/>
  <c r="T60" i="7"/>
  <c r="T77" i="7" l="1"/>
  <c r="M17" i="7"/>
  <c r="X56" i="7"/>
  <c r="S29" i="7"/>
  <c r="D29" i="7" l="1"/>
  <c r="B5" i="7"/>
  <c r="C5" i="7"/>
  <c r="D5" i="7"/>
  <c r="B6" i="7"/>
  <c r="C6" i="7"/>
  <c r="D6" i="7"/>
  <c r="B8" i="7"/>
  <c r="C8" i="7"/>
  <c r="D8" i="7"/>
  <c r="B9" i="7"/>
  <c r="C9" i="7"/>
  <c r="D9" i="7"/>
  <c r="B10" i="7"/>
  <c r="C10" i="7"/>
  <c r="D10" i="7"/>
  <c r="B11" i="7"/>
  <c r="C11" i="7"/>
  <c r="D11" i="7"/>
  <c r="B12" i="7"/>
  <c r="C12" i="7"/>
  <c r="D12" i="7"/>
  <c r="B13" i="7"/>
  <c r="C13" i="7"/>
  <c r="D13" i="7"/>
  <c r="B14" i="7"/>
  <c r="C14" i="7"/>
  <c r="D14" i="7"/>
  <c r="B15" i="7"/>
  <c r="C15" i="7"/>
  <c r="D15" i="7"/>
  <c r="B16" i="7"/>
  <c r="C16" i="7"/>
  <c r="D16" i="7"/>
  <c r="B17" i="7"/>
  <c r="C17" i="7"/>
  <c r="D17" i="7"/>
  <c r="B7" i="7"/>
  <c r="C7" i="7"/>
  <c r="D7" i="7"/>
  <c r="B18" i="7"/>
  <c r="C18" i="7"/>
  <c r="D18" i="7"/>
  <c r="B19" i="7"/>
  <c r="C19" i="7"/>
  <c r="D19" i="7"/>
  <c r="B29" i="7"/>
  <c r="C29" i="7"/>
  <c r="B30" i="7"/>
  <c r="C30" i="7"/>
  <c r="D30" i="7"/>
  <c r="B31" i="7"/>
  <c r="C31" i="7"/>
  <c r="D31" i="7"/>
  <c r="B28" i="7"/>
  <c r="C28" i="7"/>
  <c r="D28" i="7"/>
  <c r="B26" i="7"/>
  <c r="C26" i="7"/>
  <c r="D26" i="7"/>
  <c r="B27" i="7"/>
  <c r="C27" i="7"/>
  <c r="D27" i="7"/>
  <c r="B20" i="7"/>
  <c r="C20" i="7"/>
  <c r="D20" i="7"/>
  <c r="B21" i="7"/>
  <c r="C21" i="7"/>
  <c r="D21" i="7"/>
  <c r="B22" i="7"/>
  <c r="C22" i="7"/>
  <c r="D22" i="7"/>
  <c r="B23" i="7"/>
  <c r="C23" i="7"/>
  <c r="D23" i="7"/>
  <c r="B24" i="7"/>
  <c r="C24" i="7"/>
  <c r="D24" i="7"/>
  <c r="B25" i="7"/>
  <c r="C25" i="7"/>
  <c r="D25" i="7"/>
  <c r="S8" i="7"/>
  <c r="Q39" i="7"/>
  <c r="Q5" i="7"/>
  <c r="Q6" i="7"/>
  <c r="Q8" i="7"/>
  <c r="Q9" i="7"/>
  <c r="Q10" i="7"/>
  <c r="Q11" i="7"/>
  <c r="Q12" i="7"/>
  <c r="Q13" i="7"/>
  <c r="Q14" i="7"/>
  <c r="Q15" i="7"/>
  <c r="Q16" i="7"/>
  <c r="Q17" i="7"/>
  <c r="Q7" i="7"/>
  <c r="Q18" i="7"/>
  <c r="Q19" i="7"/>
  <c r="Q29" i="7"/>
  <c r="Q30" i="7"/>
  <c r="Q31" i="7"/>
  <c r="Q28" i="7"/>
  <c r="Q26" i="7"/>
  <c r="Q27" i="7"/>
  <c r="Q20" i="7"/>
  <c r="Q21" i="7"/>
  <c r="Q22" i="7"/>
  <c r="Q23" i="7"/>
  <c r="Q24" i="7"/>
  <c r="Q25" i="7"/>
  <c r="Q32" i="7"/>
  <c r="Q33" i="7"/>
  <c r="Q34" i="7"/>
  <c r="Q35" i="7"/>
  <c r="Q36" i="7"/>
  <c r="Q37" i="7"/>
  <c r="Q38" i="7"/>
  <c r="Q40" i="7"/>
  <c r="Q41" i="7"/>
  <c r="Q42" i="7"/>
  <c r="Q43" i="7"/>
  <c r="Q44" i="7"/>
  <c r="Q45" i="7"/>
  <c r="Q46" i="7"/>
  <c r="Q47" i="7"/>
  <c r="Q48" i="7"/>
  <c r="Q49" i="7"/>
  <c r="Q50" i="7"/>
  <c r="Q51" i="7"/>
  <c r="Q52" i="7"/>
  <c r="Q53" i="7"/>
  <c r="Q54" i="7"/>
  <c r="M5" i="7"/>
  <c r="M6" i="7"/>
  <c r="M8" i="7"/>
  <c r="M9" i="7"/>
  <c r="M10" i="7"/>
  <c r="M11" i="7"/>
  <c r="M12" i="7"/>
  <c r="M13" i="7"/>
  <c r="M14" i="7"/>
  <c r="M15" i="7"/>
  <c r="M16" i="7"/>
  <c r="M7" i="7"/>
  <c r="M18" i="7"/>
  <c r="M19" i="7"/>
  <c r="M29" i="7"/>
  <c r="M30" i="7"/>
  <c r="M31" i="7"/>
  <c r="M28" i="7"/>
  <c r="M26" i="7"/>
  <c r="M27" i="7"/>
  <c r="M20" i="7"/>
  <c r="M21" i="7"/>
  <c r="M22" i="7"/>
  <c r="M23" i="7"/>
  <c r="M24" i="7"/>
  <c r="M25" i="7"/>
  <c r="M32" i="7"/>
  <c r="M33" i="7"/>
  <c r="M34" i="7"/>
  <c r="M35" i="7"/>
  <c r="M36" i="7"/>
  <c r="M37" i="7"/>
  <c r="M38" i="7"/>
  <c r="M39" i="7"/>
  <c r="M40" i="7"/>
  <c r="M41" i="7"/>
  <c r="M42" i="7"/>
  <c r="M43" i="7"/>
  <c r="M44" i="7"/>
  <c r="M45" i="7"/>
  <c r="M46" i="7"/>
  <c r="M47" i="7"/>
  <c r="M48" i="7"/>
  <c r="M49" i="7"/>
  <c r="M50" i="7"/>
  <c r="M51" i="7"/>
  <c r="M52" i="7"/>
  <c r="M53" i="7"/>
  <c r="M54" i="7"/>
  <c r="M55" i="7"/>
  <c r="M56" i="7"/>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N6481" i="10" l="1"/>
  <c r="N6482" i="10"/>
  <c r="N6483" i="10"/>
  <c r="N6484" i="10"/>
  <c r="N6485" i="10"/>
  <c r="N6486" i="10"/>
  <c r="N6487" i="10"/>
  <c r="N6488" i="10"/>
  <c r="N6489" i="10"/>
  <c r="N6490" i="10"/>
  <c r="N6491" i="10"/>
  <c r="N6492" i="10"/>
  <c r="N6493" i="10"/>
  <c r="N6494" i="10"/>
  <c r="N6495" i="10"/>
  <c r="N6496" i="10"/>
  <c r="N6497" i="10"/>
  <c r="N6498" i="10"/>
  <c r="N6499" i="10"/>
  <c r="N6500" i="10"/>
  <c r="N6501" i="10"/>
  <c r="N6502" i="10"/>
  <c r="N6503" i="10"/>
  <c r="N6504" i="10"/>
  <c r="N6505" i="10"/>
  <c r="N6506" i="10"/>
  <c r="N6507" i="10"/>
  <c r="N6508" i="10"/>
  <c r="N6509" i="10"/>
  <c r="N6510" i="10"/>
  <c r="N6511" i="10"/>
  <c r="N6512" i="10"/>
  <c r="N6513" i="10"/>
  <c r="N6514" i="10"/>
  <c r="N6515" i="10"/>
  <c r="N6516" i="10"/>
  <c r="N6517" i="10"/>
  <c r="N6518" i="10"/>
  <c r="N6519" i="10"/>
  <c r="N6520" i="10"/>
  <c r="N6521" i="10"/>
  <c r="N6522" i="10"/>
  <c r="N6523" i="10"/>
  <c r="N6524" i="10"/>
  <c r="N6525" i="10"/>
  <c r="N6526" i="10"/>
  <c r="N6527" i="10"/>
  <c r="N6528" i="10"/>
  <c r="N6529" i="10"/>
  <c r="N6530" i="10"/>
  <c r="N6531" i="10"/>
  <c r="N6532" i="10"/>
  <c r="N6533" i="10"/>
  <c r="N6534" i="10"/>
  <c r="N6535" i="10"/>
  <c r="N6536" i="10"/>
  <c r="N6537" i="10"/>
  <c r="N6538" i="10"/>
  <c r="N6539" i="10"/>
  <c r="N6540" i="10"/>
  <c r="N6541" i="10"/>
  <c r="N6542" i="10"/>
  <c r="N6543" i="10"/>
  <c r="N6544" i="10"/>
  <c r="N6545" i="10"/>
  <c r="N6546" i="10"/>
  <c r="N6547" i="10"/>
  <c r="N6548" i="10"/>
  <c r="N6549" i="10"/>
  <c r="N6550" i="10"/>
  <c r="N6551" i="10"/>
  <c r="N6552" i="10"/>
  <c r="N6553" i="10"/>
  <c r="N6554" i="10"/>
  <c r="N6555" i="10"/>
  <c r="N6556" i="10"/>
  <c r="N6557" i="10"/>
  <c r="N6558" i="10"/>
  <c r="N6559" i="10"/>
  <c r="N6560" i="10"/>
  <c r="N6561" i="10"/>
  <c r="N6562" i="10"/>
  <c r="N6563" i="10"/>
  <c r="N6564" i="10"/>
  <c r="N6565" i="10"/>
  <c r="N6566" i="10"/>
  <c r="N6567" i="10"/>
  <c r="N6568" i="10"/>
  <c r="N6569" i="10"/>
  <c r="N6570" i="10"/>
  <c r="N6571" i="10"/>
  <c r="N6572" i="10"/>
  <c r="N6573" i="10"/>
  <c r="N6574" i="10"/>
  <c r="N6575" i="10"/>
  <c r="N6576" i="10"/>
  <c r="N6577" i="10"/>
  <c r="N6578" i="10"/>
  <c r="N6579" i="10"/>
  <c r="N6580" i="10"/>
  <c r="N6581" i="10"/>
  <c r="N6582" i="10"/>
  <c r="N6583" i="10"/>
  <c r="N6584" i="10"/>
  <c r="N6585" i="10"/>
  <c r="N6586" i="10"/>
  <c r="N6587" i="10"/>
  <c r="N6588" i="10"/>
  <c r="N6589" i="10"/>
  <c r="N6590" i="10"/>
  <c r="N6591" i="10"/>
  <c r="N6592" i="10"/>
  <c r="N6593" i="10"/>
  <c r="N6594" i="10"/>
  <c r="N6595" i="10"/>
  <c r="N6596" i="10"/>
  <c r="N6597" i="10"/>
  <c r="N6598" i="10"/>
  <c r="N6599" i="10"/>
  <c r="N6600" i="10"/>
  <c r="N6601" i="10"/>
  <c r="N6602" i="10"/>
  <c r="N6603" i="10"/>
  <c r="N6604" i="10"/>
  <c r="N6605" i="10"/>
  <c r="N6606" i="10"/>
  <c r="N6607" i="10"/>
  <c r="N6608" i="10"/>
  <c r="N6609" i="10"/>
  <c r="N6610" i="10"/>
  <c r="N6611" i="10"/>
  <c r="N6612" i="10"/>
  <c r="N6613" i="10"/>
  <c r="N6614" i="10"/>
  <c r="N6615" i="10"/>
  <c r="N6616" i="10"/>
  <c r="N6617" i="10"/>
  <c r="N6618" i="10"/>
  <c r="N6619" i="10"/>
  <c r="N6620" i="10"/>
  <c r="N6621" i="10"/>
  <c r="N6622" i="10"/>
  <c r="N6623" i="10"/>
  <c r="N6624" i="10"/>
  <c r="N6625" i="10"/>
  <c r="N6626" i="10"/>
  <c r="N6627" i="10"/>
  <c r="N6628" i="10"/>
  <c r="N6629" i="10"/>
  <c r="N6630" i="10"/>
  <c r="N6631" i="10"/>
  <c r="N6632" i="10"/>
  <c r="N6633" i="10"/>
  <c r="N6634" i="10"/>
  <c r="N6635" i="10"/>
  <c r="N6636" i="10"/>
  <c r="N6637" i="10"/>
  <c r="N6638" i="10"/>
  <c r="N6639" i="10"/>
  <c r="N6640" i="10"/>
  <c r="N6641" i="10"/>
  <c r="N6642" i="10"/>
  <c r="N6643" i="10"/>
  <c r="N6644" i="10"/>
  <c r="N6645" i="10"/>
  <c r="N6646" i="10"/>
  <c r="N6647" i="10"/>
  <c r="N6648" i="10"/>
  <c r="N6649" i="10"/>
  <c r="N6650" i="10"/>
  <c r="N6651" i="10"/>
  <c r="N6652" i="10"/>
  <c r="N6653" i="10"/>
  <c r="N6654" i="10"/>
  <c r="N6655" i="10"/>
  <c r="N6656" i="10"/>
  <c r="N6657" i="10"/>
  <c r="N6658" i="10"/>
  <c r="N6659" i="10"/>
  <c r="N6660" i="10"/>
  <c r="N6661" i="10"/>
  <c r="N6662" i="10"/>
  <c r="N6663" i="10"/>
  <c r="N6664" i="10"/>
  <c r="N6665" i="10"/>
  <c r="N6666" i="10"/>
  <c r="N6667" i="10"/>
  <c r="N6668" i="10"/>
  <c r="N6669" i="10"/>
  <c r="N6670" i="10"/>
  <c r="N6671" i="10"/>
  <c r="N6672" i="10"/>
  <c r="N6673" i="10"/>
  <c r="N6674" i="10"/>
  <c r="N6675" i="10"/>
  <c r="N6676" i="10"/>
  <c r="N6677" i="10"/>
  <c r="N6678" i="10"/>
  <c r="N6679" i="10"/>
  <c r="N6680" i="10"/>
  <c r="N6681" i="10"/>
  <c r="N6682" i="10"/>
  <c r="N6683" i="10"/>
  <c r="N6684" i="10"/>
  <c r="N6685" i="10"/>
  <c r="N6686" i="10"/>
  <c r="N6687" i="10"/>
  <c r="N6688" i="10"/>
  <c r="N6689" i="10"/>
  <c r="N6690" i="10"/>
  <c r="N6691" i="10"/>
  <c r="N6692" i="10"/>
  <c r="N6693" i="10"/>
  <c r="N6694" i="10"/>
  <c r="N6695" i="10"/>
  <c r="N6696" i="10"/>
  <c r="N6697" i="10"/>
  <c r="N6698" i="10"/>
  <c r="N6699" i="10"/>
  <c r="N6700" i="10"/>
  <c r="N6701" i="10"/>
  <c r="N6702" i="10"/>
  <c r="N6703" i="10"/>
  <c r="N6704" i="10"/>
  <c r="N6705" i="10"/>
  <c r="N6706" i="10"/>
  <c r="N6707" i="10"/>
  <c r="N6708" i="10"/>
  <c r="N6709" i="10"/>
  <c r="N6710" i="10"/>
  <c r="N6711" i="10"/>
  <c r="N6712" i="10"/>
  <c r="N6713" i="10"/>
  <c r="N6714" i="10"/>
  <c r="N6715" i="10"/>
  <c r="N6716" i="10"/>
  <c r="N6717" i="10"/>
  <c r="N6718" i="10"/>
  <c r="N6719" i="10"/>
  <c r="N6720" i="10"/>
  <c r="N6721" i="10"/>
  <c r="N6722" i="10"/>
  <c r="N6723" i="10"/>
  <c r="N6724" i="10"/>
  <c r="N6725" i="10"/>
  <c r="N6726" i="10"/>
  <c r="N6727" i="10"/>
  <c r="N6728" i="10"/>
  <c r="N6729" i="10"/>
  <c r="N6730" i="10"/>
  <c r="N6731" i="10"/>
  <c r="N6732" i="10"/>
  <c r="N6733" i="10"/>
  <c r="N6734" i="10"/>
  <c r="N6735" i="10"/>
  <c r="N6736" i="10"/>
  <c r="N6737" i="10"/>
  <c r="N6738" i="10"/>
  <c r="N6739" i="10"/>
  <c r="N6740" i="10"/>
  <c r="N6741" i="10"/>
  <c r="N6742" i="10"/>
  <c r="N6743" i="10"/>
  <c r="N6744" i="10"/>
  <c r="N6745" i="10"/>
  <c r="N6746" i="10"/>
  <c r="N6747" i="10"/>
  <c r="N6748" i="10"/>
  <c r="N6749" i="10"/>
  <c r="N6750" i="10"/>
  <c r="N6751" i="10"/>
  <c r="N6752" i="10"/>
  <c r="N6753" i="10"/>
  <c r="N6754" i="10"/>
  <c r="N6755" i="10"/>
  <c r="N6756" i="10"/>
  <c r="N6757" i="10"/>
  <c r="N6758" i="10"/>
  <c r="N6759" i="10"/>
  <c r="N6760" i="10"/>
  <c r="N6761" i="10"/>
  <c r="N6762" i="10"/>
  <c r="N6763" i="10"/>
  <c r="N6764" i="10"/>
  <c r="N6765" i="10"/>
  <c r="N6766" i="10"/>
  <c r="N6767" i="10"/>
  <c r="N6768" i="10"/>
  <c r="N6769" i="10"/>
  <c r="N6770" i="10"/>
  <c r="N6771" i="10"/>
  <c r="N6772" i="10"/>
  <c r="N6773" i="10"/>
  <c r="N6774" i="10"/>
  <c r="N6775" i="10"/>
  <c r="N6776" i="10"/>
  <c r="N6777" i="10"/>
  <c r="N6778" i="10"/>
  <c r="N6779" i="10"/>
  <c r="N6780" i="10"/>
  <c r="N6781" i="10"/>
  <c r="N6782" i="10"/>
  <c r="N6783" i="10"/>
  <c r="N6784" i="10"/>
  <c r="N6785" i="10"/>
  <c r="N6786" i="10"/>
  <c r="N6787" i="10"/>
  <c r="N6788" i="10"/>
  <c r="N6789" i="10"/>
  <c r="N6790" i="10"/>
  <c r="N6791" i="10"/>
  <c r="N6792" i="10"/>
  <c r="N6793" i="10"/>
  <c r="N6794" i="10"/>
  <c r="N6795" i="10"/>
  <c r="N6796" i="10"/>
  <c r="N6797" i="10"/>
  <c r="N6798" i="10"/>
  <c r="N6799" i="10"/>
  <c r="N6800" i="10"/>
  <c r="N6801" i="10"/>
  <c r="N6802" i="10"/>
  <c r="N6803" i="10"/>
  <c r="N6804" i="10"/>
  <c r="N6805" i="10"/>
  <c r="N6806" i="10"/>
  <c r="N6807" i="10"/>
  <c r="N6808" i="10"/>
  <c r="N6809" i="10"/>
  <c r="N6810" i="10"/>
  <c r="N6811" i="10"/>
  <c r="N6812" i="10"/>
  <c r="N6813" i="10"/>
  <c r="N6814" i="10"/>
  <c r="N6815" i="10"/>
  <c r="N6816" i="10"/>
  <c r="N6817" i="10"/>
  <c r="N6818" i="10"/>
  <c r="N6819" i="10"/>
  <c r="N6820" i="10"/>
  <c r="N6821" i="10"/>
  <c r="N6822" i="10"/>
  <c r="N6823" i="10"/>
  <c r="N6824" i="10"/>
  <c r="N6825" i="10"/>
  <c r="N6826" i="10"/>
  <c r="N6827" i="10"/>
  <c r="N6828" i="10"/>
  <c r="N6829" i="10"/>
  <c r="N6830" i="10"/>
  <c r="N6831" i="10"/>
  <c r="N6832" i="10"/>
  <c r="N6833" i="10"/>
  <c r="N6834" i="10"/>
  <c r="N6835" i="10"/>
  <c r="N6836" i="10"/>
  <c r="N6837" i="10"/>
  <c r="N6838" i="10"/>
  <c r="N6839" i="10"/>
  <c r="N6840" i="10"/>
  <c r="N6841" i="10"/>
  <c r="N6842" i="10"/>
  <c r="N6843" i="10"/>
  <c r="N6844" i="10"/>
  <c r="N6845" i="10"/>
  <c r="N6846" i="10"/>
  <c r="N6847" i="10"/>
  <c r="N6848" i="10"/>
  <c r="N6849" i="10"/>
  <c r="N6850" i="10"/>
  <c r="N6851" i="10"/>
  <c r="N6852" i="10"/>
  <c r="N6853" i="10"/>
  <c r="N6854" i="10"/>
  <c r="N6855" i="10"/>
  <c r="N6856" i="10"/>
  <c r="N6857" i="10"/>
  <c r="N6858" i="10"/>
  <c r="N6859" i="10"/>
  <c r="N6860" i="10"/>
  <c r="N6861" i="10"/>
  <c r="N6862" i="10"/>
  <c r="N6863" i="10"/>
  <c r="N6864" i="10"/>
  <c r="N6865" i="10"/>
  <c r="N6866" i="10"/>
  <c r="N6867" i="10"/>
  <c r="N6868" i="10"/>
  <c r="N6869" i="10"/>
  <c r="N6870" i="10"/>
  <c r="N6871" i="10"/>
  <c r="N6872" i="10"/>
  <c r="N6873" i="10"/>
  <c r="N6874" i="10"/>
  <c r="N6875" i="10"/>
  <c r="N6876" i="10"/>
  <c r="N6877" i="10"/>
  <c r="N6878" i="10"/>
  <c r="N6879" i="10"/>
  <c r="N6880" i="10"/>
  <c r="N6881" i="10"/>
  <c r="N6882" i="10"/>
  <c r="N6883" i="10"/>
  <c r="N6884" i="10"/>
  <c r="N6885" i="10"/>
  <c r="N6886" i="10"/>
  <c r="N6887" i="10"/>
  <c r="N6888" i="10"/>
  <c r="N6889" i="10"/>
  <c r="N6890" i="10"/>
  <c r="N6891" i="10"/>
  <c r="N6892" i="10"/>
  <c r="N6893" i="10"/>
  <c r="N6894" i="10"/>
  <c r="N6895" i="10"/>
  <c r="N6896" i="10"/>
  <c r="N6897" i="10"/>
  <c r="N6898" i="10"/>
  <c r="N6899" i="10"/>
  <c r="N6900" i="10"/>
  <c r="N6901" i="10"/>
  <c r="N6902" i="10"/>
  <c r="N6903" i="10"/>
  <c r="N6904" i="10"/>
  <c r="N6905" i="10"/>
  <c r="N6906" i="10"/>
  <c r="N6907" i="10"/>
  <c r="N6908" i="10"/>
  <c r="N6909" i="10"/>
  <c r="N6910" i="10"/>
  <c r="N6911" i="10"/>
  <c r="N6912" i="10"/>
  <c r="N6913" i="10"/>
  <c r="N6914" i="10"/>
  <c r="N6915" i="10"/>
  <c r="N6916" i="10"/>
  <c r="N6917" i="10"/>
  <c r="N6918" i="10"/>
  <c r="N6919" i="10"/>
  <c r="N6920" i="10"/>
  <c r="N6921" i="10"/>
  <c r="N6922" i="10"/>
  <c r="N6923" i="10"/>
  <c r="N6924" i="10"/>
  <c r="N6925" i="10"/>
  <c r="N6926" i="10"/>
  <c r="N6927" i="10"/>
  <c r="N6928" i="10"/>
  <c r="N6929" i="10"/>
  <c r="N6930" i="10"/>
  <c r="N6931" i="10"/>
  <c r="N6932" i="10"/>
  <c r="N6933" i="10"/>
  <c r="N6934" i="10"/>
  <c r="N6935" i="10"/>
  <c r="N6936" i="10"/>
  <c r="N6937" i="10"/>
  <c r="N6938" i="10"/>
  <c r="N6939" i="10"/>
  <c r="N6940" i="10"/>
  <c r="N6941" i="10"/>
  <c r="N6942" i="10"/>
  <c r="N6943" i="10"/>
  <c r="N6944" i="10"/>
  <c r="N6945" i="10"/>
  <c r="N6946" i="10"/>
  <c r="N6947" i="10"/>
  <c r="N6948" i="10"/>
  <c r="N6949" i="10"/>
  <c r="N6950" i="10"/>
  <c r="N6951" i="10"/>
  <c r="N6952" i="10"/>
  <c r="N6953" i="10"/>
  <c r="N6954" i="10"/>
  <c r="N6955" i="10"/>
  <c r="N6956" i="10"/>
  <c r="N6957" i="10"/>
  <c r="N6958" i="10"/>
  <c r="N6959" i="10"/>
  <c r="N6960" i="10"/>
  <c r="N6961" i="10"/>
  <c r="N6962" i="10"/>
  <c r="N6963" i="10"/>
  <c r="N6964" i="10"/>
  <c r="N6965" i="10"/>
  <c r="N6966" i="10"/>
  <c r="N6967" i="10"/>
  <c r="N6968" i="10"/>
  <c r="N6969" i="10"/>
  <c r="N6970" i="10"/>
  <c r="N6971" i="10"/>
  <c r="N6972" i="10"/>
  <c r="N6973" i="10"/>
  <c r="N6974" i="10"/>
  <c r="N6975" i="10"/>
  <c r="N6976" i="10"/>
  <c r="N6977" i="10"/>
  <c r="N6978" i="10"/>
  <c r="N6979" i="10"/>
  <c r="N6980" i="10"/>
  <c r="N6981" i="10"/>
  <c r="N6982" i="10"/>
  <c r="N6983" i="10"/>
  <c r="N6984" i="10"/>
  <c r="N6985" i="10"/>
  <c r="N6986" i="10"/>
  <c r="N6987" i="10"/>
  <c r="N6988" i="10"/>
  <c r="N6989" i="10"/>
  <c r="N6990" i="10"/>
  <c r="N6991" i="10"/>
  <c r="N6992" i="10"/>
  <c r="N6993" i="10"/>
  <c r="N6994" i="10"/>
  <c r="N6995" i="10"/>
  <c r="N6996" i="10"/>
  <c r="N6997" i="10"/>
  <c r="N6998" i="10"/>
  <c r="N6999" i="10"/>
  <c r="N7000" i="10"/>
  <c r="N7001" i="10"/>
  <c r="N7002" i="10"/>
  <c r="N7003" i="10"/>
  <c r="N7004" i="10"/>
  <c r="N7005" i="10"/>
  <c r="N7006" i="10"/>
  <c r="N7007" i="10"/>
  <c r="N7008" i="10"/>
  <c r="N7009" i="10"/>
  <c r="N7010" i="10"/>
  <c r="N7011" i="10"/>
  <c r="N7012" i="10"/>
  <c r="N7013" i="10"/>
  <c r="N7014" i="10"/>
  <c r="N7015" i="10"/>
  <c r="N7016" i="10"/>
  <c r="N7017" i="10"/>
  <c r="N7018" i="10"/>
  <c r="N7019" i="10"/>
  <c r="N7020" i="10"/>
  <c r="N7021" i="10"/>
  <c r="N7022" i="10"/>
  <c r="N7023" i="10"/>
  <c r="N7024" i="10"/>
  <c r="N7025" i="10"/>
  <c r="N7026" i="10"/>
  <c r="N7027" i="10"/>
  <c r="N7028" i="10"/>
  <c r="N7029" i="10"/>
  <c r="N7030" i="10"/>
  <c r="N7031" i="10"/>
  <c r="N7032" i="10"/>
  <c r="N7033" i="10"/>
  <c r="N7034" i="10"/>
  <c r="N7035" i="10"/>
  <c r="N7036" i="10"/>
  <c r="N7037" i="10"/>
  <c r="N7038" i="10"/>
  <c r="N7039" i="10"/>
  <c r="N7040" i="10"/>
  <c r="N7041" i="10"/>
  <c r="N7042" i="10"/>
  <c r="N7043" i="10"/>
  <c r="N7044" i="10"/>
  <c r="N7045" i="10"/>
  <c r="N7046" i="10"/>
  <c r="N7047" i="10"/>
  <c r="N7048" i="10"/>
  <c r="N7049" i="10"/>
  <c r="N7050" i="10"/>
  <c r="N7051" i="10"/>
  <c r="N7052" i="10"/>
  <c r="N7053" i="10"/>
  <c r="N7054" i="10"/>
  <c r="N7055" i="10"/>
  <c r="N7056" i="10"/>
  <c r="N7057" i="10"/>
  <c r="N7058" i="10"/>
  <c r="N7059" i="10"/>
  <c r="N7060" i="10"/>
  <c r="N7061" i="10"/>
  <c r="N7062" i="10"/>
  <c r="N7063" i="10"/>
  <c r="N7064" i="10"/>
  <c r="N7065" i="10"/>
  <c r="N7066" i="10"/>
  <c r="N7067" i="10"/>
  <c r="N7068" i="10"/>
  <c r="N7069" i="10"/>
  <c r="N7070" i="10"/>
  <c r="N7071" i="10"/>
  <c r="N7072" i="10"/>
  <c r="N7073" i="10"/>
  <c r="N7074" i="10"/>
  <c r="N7075" i="10"/>
  <c r="N7076" i="10"/>
  <c r="N7077" i="10"/>
  <c r="N7078" i="10"/>
  <c r="N7079" i="10"/>
  <c r="N7080" i="10"/>
  <c r="N7081" i="10"/>
  <c r="N7082" i="10"/>
  <c r="N7083" i="10"/>
  <c r="N7084" i="10"/>
  <c r="N7085" i="10"/>
  <c r="N7086" i="10"/>
  <c r="N7087" i="10"/>
  <c r="N7088" i="10"/>
  <c r="N7089" i="10"/>
  <c r="N7090" i="10"/>
  <c r="N7091" i="10"/>
  <c r="N7092" i="10"/>
  <c r="N7093" i="10"/>
  <c r="N7094" i="10"/>
  <c r="N7095" i="10"/>
  <c r="N7096" i="10"/>
  <c r="N7097" i="10"/>
  <c r="N7098" i="10"/>
  <c r="N7099" i="10"/>
  <c r="N7100" i="10"/>
  <c r="N7101" i="10"/>
  <c r="N7102" i="10"/>
  <c r="N7103" i="10"/>
  <c r="N7104" i="10"/>
  <c r="N7105" i="10"/>
  <c r="N7106" i="10"/>
  <c r="N7107" i="10"/>
  <c r="N7108" i="10"/>
  <c r="N7109" i="10"/>
  <c r="N7110" i="10"/>
  <c r="N7111" i="10"/>
  <c r="N7112" i="10"/>
  <c r="N7113" i="10"/>
  <c r="N7114" i="10"/>
  <c r="N7115" i="10"/>
  <c r="N7116" i="10"/>
  <c r="N7117" i="10"/>
  <c r="N7118" i="10"/>
  <c r="N7119" i="10"/>
  <c r="N7120" i="10"/>
  <c r="N7121" i="10"/>
  <c r="N7122" i="10"/>
  <c r="N7123" i="10"/>
  <c r="N7124" i="10"/>
  <c r="N7125" i="10"/>
  <c r="N7126" i="10"/>
  <c r="N7127" i="10"/>
  <c r="N7128" i="10"/>
  <c r="N7129" i="10"/>
  <c r="N7130" i="10"/>
  <c r="N7131" i="10"/>
  <c r="N7132" i="10"/>
  <c r="N7133" i="10"/>
  <c r="N7134" i="10"/>
  <c r="N7135" i="10"/>
  <c r="N7136" i="10"/>
  <c r="N7137" i="10"/>
  <c r="N7138" i="10"/>
  <c r="N7139" i="10"/>
  <c r="N7140" i="10"/>
  <c r="N7141" i="10"/>
  <c r="N7142" i="10"/>
  <c r="N7143" i="10"/>
  <c r="N7144" i="10"/>
  <c r="N7145" i="10"/>
  <c r="N7146" i="10"/>
  <c r="N7147" i="10"/>
  <c r="N7148" i="10"/>
  <c r="N7149" i="10"/>
  <c r="N7150" i="10"/>
  <c r="N7151" i="10"/>
  <c r="N7152" i="10"/>
  <c r="N7153" i="10"/>
  <c r="N7154" i="10"/>
  <c r="N7155" i="10"/>
  <c r="N7156" i="10"/>
  <c r="N7157" i="10"/>
  <c r="N7158" i="10"/>
  <c r="N7159" i="10"/>
  <c r="N7160" i="10"/>
  <c r="N7161" i="10"/>
  <c r="N7162" i="10"/>
  <c r="N7163" i="10"/>
  <c r="N7164" i="10"/>
  <c r="N7165" i="10"/>
  <c r="N7166" i="10"/>
  <c r="N7167" i="10"/>
  <c r="N7168" i="10"/>
  <c r="N7169" i="10"/>
  <c r="N7170" i="10"/>
  <c r="N7171" i="10"/>
  <c r="N7172" i="10"/>
  <c r="N7173" i="10"/>
  <c r="N7174" i="10"/>
  <c r="N7175" i="10"/>
  <c r="N7176" i="10"/>
  <c r="N7177" i="10"/>
  <c r="N7178" i="10"/>
  <c r="N7179" i="10"/>
  <c r="N7180" i="10"/>
  <c r="N7181" i="10"/>
  <c r="N7182" i="10"/>
  <c r="N7183" i="10"/>
  <c r="N7184" i="10"/>
  <c r="N7185" i="10"/>
  <c r="N7186" i="10"/>
  <c r="N7187" i="10"/>
  <c r="N7188" i="10"/>
  <c r="N7189" i="10"/>
  <c r="N7190" i="10"/>
  <c r="N7191" i="10"/>
  <c r="N7192" i="10"/>
  <c r="N7193" i="10"/>
  <c r="N7194" i="10"/>
  <c r="N7195" i="10"/>
  <c r="N7196" i="10"/>
  <c r="N7197" i="10"/>
  <c r="N7198" i="10"/>
  <c r="N7199" i="10"/>
  <c r="N7200" i="10"/>
  <c r="N7201" i="10"/>
  <c r="N7202" i="10"/>
  <c r="N7203" i="10"/>
  <c r="N7204" i="10"/>
  <c r="N7205" i="10"/>
  <c r="N7206" i="10"/>
  <c r="N7207" i="10"/>
  <c r="N7208" i="10"/>
  <c r="N7209" i="10"/>
  <c r="N7210" i="10"/>
  <c r="N7211" i="10"/>
  <c r="N7212" i="10"/>
  <c r="N7213" i="10"/>
  <c r="N7214" i="10"/>
  <c r="N7215" i="10"/>
  <c r="N7216" i="10"/>
  <c r="N7217" i="10"/>
  <c r="N7218" i="10"/>
  <c r="N7219" i="10"/>
  <c r="N7220" i="10"/>
  <c r="N7221" i="10"/>
  <c r="N7222" i="10"/>
  <c r="N7223" i="10"/>
  <c r="N7224" i="10"/>
  <c r="N7225" i="10"/>
  <c r="N7226" i="10"/>
  <c r="N7227" i="10"/>
  <c r="N7228" i="10"/>
  <c r="N7229" i="10"/>
  <c r="N7230" i="10"/>
  <c r="N7231" i="10"/>
  <c r="N7232" i="10"/>
  <c r="N7233" i="10"/>
  <c r="N7234" i="10"/>
  <c r="N7235" i="10"/>
  <c r="N7236" i="10"/>
  <c r="N7237" i="10"/>
  <c r="N7238" i="10"/>
  <c r="N7239" i="10"/>
  <c r="N7240" i="10"/>
  <c r="N7241" i="10"/>
  <c r="N7242" i="10"/>
  <c r="N7243" i="10"/>
  <c r="N7244" i="10"/>
  <c r="N7245" i="10"/>
  <c r="N7246" i="10"/>
  <c r="N7247" i="10"/>
  <c r="N7248" i="10"/>
  <c r="N7249" i="10"/>
  <c r="N7250" i="10"/>
  <c r="N7251" i="10"/>
  <c r="N7252" i="10"/>
  <c r="N7253" i="10"/>
  <c r="N7254" i="10"/>
  <c r="N7255" i="10"/>
  <c r="N7256" i="10"/>
  <c r="N7257" i="10"/>
  <c r="N7258" i="10"/>
  <c r="N7259" i="10"/>
  <c r="N7260" i="10"/>
  <c r="N7261" i="10"/>
  <c r="N7262" i="10"/>
  <c r="N7263" i="10"/>
  <c r="N7264" i="10"/>
  <c r="N7265" i="10"/>
  <c r="N7266" i="10"/>
  <c r="N7267" i="10"/>
  <c r="N7268" i="10"/>
  <c r="N7269" i="10"/>
  <c r="N7270" i="10"/>
  <c r="N7271" i="10"/>
  <c r="N7272" i="10"/>
  <c r="N7273" i="10"/>
  <c r="N7274" i="10"/>
  <c r="N7275" i="10"/>
  <c r="N7276" i="10"/>
  <c r="N7277" i="10"/>
  <c r="N7278" i="10"/>
  <c r="N7279" i="10"/>
  <c r="N7280" i="10"/>
  <c r="N7281" i="10"/>
  <c r="N7282" i="10"/>
  <c r="N7283" i="10"/>
  <c r="N7284" i="10"/>
  <c r="N7285" i="10"/>
  <c r="N7286" i="10"/>
  <c r="N7287" i="10"/>
  <c r="N7288" i="10"/>
  <c r="N7289" i="10"/>
  <c r="N7290" i="10"/>
  <c r="N7291" i="10"/>
  <c r="N7292" i="10"/>
  <c r="N7293" i="10"/>
  <c r="N7294" i="10"/>
  <c r="N7295" i="10"/>
  <c r="N7296" i="10"/>
  <c r="N7297" i="10"/>
  <c r="N7298" i="10"/>
  <c r="N7299" i="10"/>
  <c r="N7300" i="10"/>
  <c r="N7301" i="10"/>
  <c r="N7302" i="10"/>
  <c r="N7303" i="10"/>
  <c r="N7304" i="10"/>
  <c r="N7305" i="10"/>
  <c r="N7306" i="10"/>
  <c r="N7307" i="10"/>
  <c r="N7308" i="10"/>
  <c r="N7309" i="10"/>
  <c r="N7310" i="10"/>
  <c r="N7311" i="10"/>
  <c r="N7312" i="10"/>
  <c r="N7313" i="10"/>
  <c r="N7314" i="10"/>
  <c r="N7315" i="10"/>
  <c r="N7316" i="10"/>
  <c r="N7317" i="10"/>
  <c r="N7318" i="10"/>
  <c r="N7319" i="10"/>
  <c r="N7320" i="10"/>
  <c r="N7321" i="10"/>
  <c r="N7322" i="10"/>
  <c r="N7323" i="10"/>
  <c r="N7324" i="10"/>
  <c r="N7325" i="10"/>
  <c r="N7326" i="10"/>
  <c r="N7327" i="10"/>
  <c r="N7328" i="10"/>
  <c r="N7329" i="10"/>
  <c r="N7330" i="10"/>
  <c r="N7331" i="10"/>
  <c r="N7332" i="10"/>
  <c r="N7333" i="10"/>
  <c r="N7334" i="10"/>
  <c r="N7335" i="10"/>
  <c r="N7336" i="10"/>
  <c r="N7337" i="10"/>
  <c r="N7338" i="10"/>
  <c r="N7339" i="10"/>
  <c r="N7340" i="10"/>
  <c r="N7341" i="10"/>
  <c r="N7342" i="10"/>
  <c r="N7343" i="10"/>
  <c r="N7344" i="10"/>
  <c r="N7345" i="10"/>
  <c r="N7346" i="10"/>
  <c r="N7347" i="10"/>
  <c r="N7348" i="10"/>
  <c r="N7349" i="10"/>
  <c r="N7350" i="10"/>
  <c r="N7351" i="10"/>
  <c r="N7352" i="10"/>
  <c r="N7353" i="10"/>
  <c r="N7354" i="10"/>
  <c r="N7355" i="10"/>
  <c r="N7356" i="10"/>
  <c r="N7357" i="10"/>
  <c r="N7358" i="10"/>
  <c r="N7359" i="10"/>
  <c r="N7360" i="10"/>
  <c r="N7361" i="10"/>
  <c r="N7362" i="10"/>
  <c r="N7363" i="10"/>
  <c r="N7364" i="10"/>
  <c r="N7365" i="10"/>
  <c r="N7366" i="10"/>
  <c r="N7367" i="10"/>
  <c r="N7368" i="10"/>
  <c r="N7369" i="10"/>
  <c r="N7370" i="10"/>
  <c r="N7371" i="10"/>
  <c r="N7372" i="10"/>
  <c r="N7373" i="10"/>
  <c r="N7374" i="10"/>
  <c r="N7375" i="10"/>
  <c r="N7376" i="10"/>
  <c r="N7377" i="10"/>
  <c r="N7378" i="10"/>
  <c r="N7379" i="10"/>
  <c r="N7380" i="10"/>
  <c r="N7381" i="10"/>
  <c r="N7382" i="10"/>
  <c r="N7383" i="10"/>
  <c r="N7384" i="10"/>
  <c r="N7385" i="10"/>
  <c r="N7386" i="10"/>
  <c r="N7387" i="10"/>
  <c r="N7388" i="10"/>
  <c r="N7389" i="10"/>
  <c r="N6480" i="10"/>
  <c r="N6479" i="10"/>
  <c r="L7334" i="10"/>
  <c r="M7334" i="10"/>
  <c r="L7335" i="10"/>
  <c r="M7335" i="10"/>
  <c r="L7336" i="10"/>
  <c r="M7336" i="10"/>
  <c r="L7337" i="10"/>
  <c r="M7337" i="10"/>
  <c r="L7338" i="10"/>
  <c r="M7338" i="10"/>
  <c r="L7339" i="10"/>
  <c r="M7339" i="10"/>
  <c r="L7340" i="10"/>
  <c r="M7340" i="10"/>
  <c r="L7341" i="10"/>
  <c r="M7341" i="10"/>
  <c r="L7342" i="10"/>
  <c r="M7342" i="10"/>
  <c r="L7343" i="10"/>
  <c r="M7343" i="10"/>
  <c r="L7344" i="10"/>
  <c r="M7344" i="10"/>
  <c r="L7345" i="10"/>
  <c r="M7345" i="10"/>
  <c r="L7346" i="10"/>
  <c r="M7346" i="10"/>
  <c r="L7347" i="10"/>
  <c r="M7347" i="10"/>
  <c r="L7348" i="10"/>
  <c r="M7348" i="10"/>
  <c r="L7349" i="10"/>
  <c r="M7349" i="10"/>
  <c r="L7350" i="10"/>
  <c r="M7350" i="10"/>
  <c r="L7351" i="10"/>
  <c r="M7351" i="10"/>
  <c r="L7352" i="10"/>
  <c r="M7352" i="10"/>
  <c r="L7353" i="10"/>
  <c r="M7353" i="10"/>
  <c r="L7354" i="10"/>
  <c r="M7354" i="10"/>
  <c r="L7355" i="10"/>
  <c r="M7355" i="10"/>
  <c r="L7356" i="10"/>
  <c r="M7356" i="10"/>
  <c r="L7357" i="10"/>
  <c r="M7357" i="10"/>
  <c r="L7358" i="10"/>
  <c r="M7358" i="10"/>
  <c r="L7359" i="10"/>
  <c r="M7359" i="10"/>
  <c r="L7360" i="10"/>
  <c r="M7360" i="10"/>
  <c r="L7361" i="10"/>
  <c r="M7361" i="10"/>
  <c r="L7362" i="10"/>
  <c r="M7362" i="10"/>
  <c r="L7363" i="10"/>
  <c r="M7363" i="10"/>
  <c r="L7364" i="10"/>
  <c r="M7364" i="10"/>
  <c r="L7365" i="10"/>
  <c r="M7365" i="10"/>
  <c r="L7366" i="10"/>
  <c r="M7366" i="10"/>
  <c r="L7367" i="10"/>
  <c r="M7367" i="10"/>
  <c r="L7368" i="10"/>
  <c r="M7368" i="10"/>
  <c r="L7369" i="10"/>
  <c r="M7369" i="10"/>
  <c r="L7370" i="10"/>
  <c r="M7370" i="10"/>
  <c r="L7371" i="10"/>
  <c r="M7371" i="10"/>
  <c r="L7372" i="10"/>
  <c r="M7372" i="10"/>
  <c r="L7373" i="10"/>
  <c r="M7373" i="10"/>
  <c r="L7374" i="10"/>
  <c r="M7374" i="10"/>
  <c r="L7375" i="10"/>
  <c r="M7375" i="10"/>
  <c r="L7376" i="10"/>
  <c r="M7376" i="10"/>
  <c r="L7377" i="10"/>
  <c r="M7377" i="10"/>
  <c r="L7378" i="10"/>
  <c r="M7378" i="10"/>
  <c r="L7379" i="10"/>
  <c r="M7379" i="10"/>
  <c r="L7380" i="10"/>
  <c r="M7380" i="10"/>
  <c r="L7381" i="10"/>
  <c r="M7381" i="10"/>
  <c r="L7382" i="10"/>
  <c r="M7382" i="10"/>
  <c r="L7383" i="10"/>
  <c r="M7383" i="10"/>
  <c r="L7384" i="10"/>
  <c r="M7384" i="10"/>
  <c r="L7385" i="10"/>
  <c r="M7385" i="10"/>
  <c r="L7386" i="10"/>
  <c r="M7386" i="10"/>
  <c r="L7387" i="10"/>
  <c r="M7387" i="10"/>
  <c r="L7388" i="10"/>
  <c r="M7388" i="10"/>
  <c r="L7389" i="10"/>
  <c r="M7389" i="10"/>
  <c r="B565" i="13" l="1"/>
  <c r="B574" i="13"/>
  <c r="B573" i="13"/>
  <c r="B572" i="13"/>
  <c r="B571" i="13"/>
  <c r="B570" i="13"/>
  <c r="B569" i="13"/>
  <c r="B568" i="13"/>
  <c r="B567" i="13"/>
  <c r="B566" i="13"/>
  <c r="B564" i="13"/>
  <c r="B563" i="13"/>
  <c r="B562" i="13"/>
  <c r="B561" i="13"/>
  <c r="B560" i="13"/>
  <c r="B559" i="13"/>
  <c r="B558" i="13"/>
  <c r="B557" i="13"/>
  <c r="B556" i="13"/>
  <c r="B555" i="13"/>
  <c r="B554" i="13"/>
  <c r="B553" i="13"/>
  <c r="B552" i="13"/>
  <c r="B551" i="13"/>
  <c r="B550" i="13"/>
  <c r="B549" i="13"/>
  <c r="B548" i="13"/>
  <c r="B547" i="13"/>
  <c r="B546" i="13"/>
  <c r="B545" i="13"/>
  <c r="B544" i="13"/>
  <c r="B543" i="13"/>
  <c r="B542" i="13"/>
  <c r="B541" i="13"/>
  <c r="B540" i="13"/>
  <c r="B539" i="13"/>
  <c r="B538" i="13"/>
  <c r="B537" i="13"/>
  <c r="B536" i="13"/>
  <c r="B535" i="13"/>
  <c r="K7334" i="10" l="1"/>
  <c r="K7335" i="10"/>
  <c r="K7336" i="10"/>
  <c r="K7337" i="10"/>
  <c r="K7338" i="10"/>
  <c r="K7339" i="10"/>
  <c r="K7340" i="10"/>
  <c r="K7341" i="10"/>
  <c r="K7342" i="10"/>
  <c r="K7343" i="10"/>
  <c r="K7344" i="10"/>
  <c r="K7345" i="10"/>
  <c r="K7346" i="10"/>
  <c r="K7347" i="10"/>
  <c r="K7348" i="10"/>
  <c r="K7349" i="10"/>
  <c r="K7350" i="10"/>
  <c r="K7351" i="10"/>
  <c r="K7352" i="10"/>
  <c r="K7353" i="10"/>
  <c r="K7354" i="10"/>
  <c r="K7355" i="10"/>
  <c r="K7356" i="10"/>
  <c r="K7357" i="10"/>
  <c r="K7358" i="10"/>
  <c r="K7359" i="10"/>
  <c r="K7360" i="10"/>
  <c r="K7361" i="10"/>
  <c r="K7362" i="10"/>
  <c r="K7363" i="10"/>
  <c r="K7364" i="10"/>
  <c r="K7365" i="10"/>
  <c r="K7366" i="10"/>
  <c r="K7367" i="10"/>
  <c r="K7368" i="10"/>
  <c r="K7369" i="10"/>
  <c r="K7370" i="10"/>
  <c r="K7371" i="10"/>
  <c r="K7372" i="10"/>
  <c r="K7373" i="10"/>
  <c r="K7374" i="10"/>
  <c r="K7375" i="10"/>
  <c r="K7376" i="10"/>
  <c r="K7377" i="10"/>
  <c r="K7378" i="10"/>
  <c r="K7379" i="10"/>
  <c r="K7380" i="10"/>
  <c r="K7381" i="10"/>
  <c r="K7382" i="10"/>
  <c r="K7383" i="10"/>
  <c r="K7384" i="10"/>
  <c r="K7385" i="10"/>
  <c r="K7386" i="10"/>
  <c r="K7387" i="10"/>
  <c r="K7388" i="10"/>
  <c r="K7389" i="10"/>
  <c r="K7333" i="10"/>
  <c r="M516" i="13" l="1"/>
  <c r="K7289" i="10" l="1"/>
  <c r="L7289" i="10"/>
  <c r="M7289" i="10"/>
  <c r="K7290" i="10"/>
  <c r="L7290" i="10"/>
  <c r="M7290" i="10"/>
  <c r="K7291" i="10"/>
  <c r="L7291" i="10"/>
  <c r="M7291" i="10"/>
  <c r="K7292" i="10"/>
  <c r="L7292" i="10"/>
  <c r="M7292" i="10"/>
  <c r="K7293" i="10"/>
  <c r="L7293" i="10"/>
  <c r="M7293" i="10"/>
  <c r="K7294" i="10"/>
  <c r="L7294" i="10"/>
  <c r="M7294" i="10"/>
  <c r="K7295" i="10"/>
  <c r="L7295" i="10"/>
  <c r="M7295" i="10"/>
  <c r="K7296" i="10"/>
  <c r="L7296" i="10"/>
  <c r="M7296" i="10"/>
  <c r="K7297" i="10"/>
  <c r="L7297" i="10"/>
  <c r="M7297" i="10"/>
  <c r="K7298" i="10"/>
  <c r="L7298" i="10"/>
  <c r="M7298" i="10"/>
  <c r="K7299" i="10"/>
  <c r="L7299" i="10"/>
  <c r="M7299" i="10"/>
  <c r="K7300" i="10"/>
  <c r="L7300" i="10"/>
  <c r="M7300" i="10"/>
  <c r="K7301" i="10"/>
  <c r="L7301" i="10"/>
  <c r="M7301" i="10"/>
  <c r="K7302" i="10"/>
  <c r="L7302" i="10"/>
  <c r="M7302" i="10"/>
  <c r="K7303" i="10"/>
  <c r="L7303" i="10"/>
  <c r="M7303" i="10"/>
  <c r="K7304" i="10"/>
  <c r="L7304" i="10"/>
  <c r="M7304" i="10"/>
  <c r="K7305" i="10"/>
  <c r="L7305" i="10"/>
  <c r="M7305" i="10"/>
  <c r="K7306" i="10"/>
  <c r="L7306" i="10"/>
  <c r="M7306" i="10"/>
  <c r="K7307" i="10"/>
  <c r="L7307" i="10"/>
  <c r="M7307" i="10"/>
  <c r="K7308" i="10"/>
  <c r="L7308" i="10"/>
  <c r="M7308" i="10"/>
  <c r="K7309" i="10"/>
  <c r="L7309" i="10"/>
  <c r="M7309" i="10"/>
  <c r="K7310" i="10"/>
  <c r="L7310" i="10"/>
  <c r="M7310" i="10"/>
  <c r="K7311" i="10"/>
  <c r="L7311" i="10"/>
  <c r="M7311" i="10"/>
  <c r="K7312" i="10"/>
  <c r="L7312" i="10"/>
  <c r="M7312" i="10"/>
  <c r="K7313" i="10"/>
  <c r="L7313" i="10"/>
  <c r="M7313" i="10"/>
  <c r="K7314" i="10"/>
  <c r="L7314" i="10"/>
  <c r="M7314" i="10"/>
  <c r="K7315" i="10"/>
  <c r="L7315" i="10"/>
  <c r="M7315" i="10"/>
  <c r="K7316" i="10"/>
  <c r="L7316" i="10"/>
  <c r="M7316" i="10"/>
  <c r="K7317" i="10"/>
  <c r="L7317" i="10"/>
  <c r="M7317" i="10"/>
  <c r="K7318" i="10"/>
  <c r="L7318" i="10"/>
  <c r="M7318" i="10"/>
  <c r="K7319" i="10"/>
  <c r="L7319" i="10"/>
  <c r="M7319" i="10"/>
  <c r="K7320" i="10"/>
  <c r="L7320" i="10"/>
  <c r="M7320" i="10"/>
  <c r="K7321" i="10"/>
  <c r="L7321" i="10"/>
  <c r="M7321" i="10"/>
  <c r="K7322" i="10"/>
  <c r="L7322" i="10"/>
  <c r="M7322" i="10"/>
  <c r="K7323" i="10"/>
  <c r="L7323" i="10"/>
  <c r="M7323" i="10"/>
  <c r="K7324" i="10"/>
  <c r="L7324" i="10"/>
  <c r="M7324" i="10"/>
  <c r="K7325" i="10"/>
  <c r="L7325" i="10"/>
  <c r="M7325" i="10"/>
  <c r="K7326" i="10"/>
  <c r="L7326" i="10"/>
  <c r="M7326" i="10"/>
  <c r="K7327" i="10"/>
  <c r="L7327" i="10"/>
  <c r="M7327" i="10"/>
  <c r="K7328" i="10"/>
  <c r="L7328" i="10"/>
  <c r="M7328" i="10"/>
  <c r="K7329" i="10"/>
  <c r="L7329" i="10"/>
  <c r="M7329" i="10"/>
  <c r="K7330" i="10"/>
  <c r="L7330" i="10"/>
  <c r="M7330" i="10"/>
  <c r="K7331" i="10"/>
  <c r="L7331" i="10"/>
  <c r="M7331" i="10"/>
  <c r="K7332" i="10"/>
  <c r="L7332" i="10"/>
  <c r="M7332" i="10"/>
  <c r="L7333" i="10"/>
  <c r="M7333" i="10"/>
  <c r="M2066" i="12" l="1"/>
  <c r="N2066" i="12"/>
  <c r="M2067" i="12"/>
  <c r="N2067" i="12"/>
  <c r="M2068" i="12"/>
  <c r="N2068" i="12"/>
  <c r="M2069" i="12"/>
  <c r="N2069" i="12"/>
  <c r="M2070" i="12"/>
  <c r="N2070" i="12"/>
  <c r="M2071" i="12"/>
  <c r="N2071" i="12"/>
  <c r="M2072" i="12"/>
  <c r="N2072" i="12"/>
  <c r="M2073" i="12"/>
  <c r="N2073" i="12"/>
  <c r="M2074" i="12"/>
  <c r="N2074" i="12"/>
  <c r="M2075" i="12"/>
  <c r="N2075" i="12"/>
  <c r="M2076" i="12"/>
  <c r="N2076" i="12"/>
  <c r="M2077" i="12"/>
  <c r="N2077" i="12"/>
  <c r="M2078" i="12"/>
  <c r="N2078" i="12"/>
  <c r="M2079" i="12"/>
  <c r="N2079" i="12"/>
  <c r="M2080" i="12"/>
  <c r="N2080" i="12"/>
  <c r="M2081" i="12"/>
  <c r="N2081" i="12"/>
  <c r="M2082" i="12"/>
  <c r="N2082" i="12"/>
  <c r="M2083" i="12"/>
  <c r="N2083" i="12"/>
  <c r="M2084" i="12"/>
  <c r="N2084" i="12"/>
  <c r="M2085" i="12"/>
  <c r="N2085" i="12"/>
  <c r="M2086" i="12"/>
  <c r="N2086" i="12"/>
  <c r="M2087" i="12"/>
  <c r="N2087" i="12"/>
  <c r="M2088" i="12"/>
  <c r="N2088" i="12"/>
  <c r="M2089" i="12"/>
  <c r="N2089" i="12"/>
  <c r="M2090" i="12"/>
  <c r="N2090" i="12"/>
  <c r="M2091" i="12"/>
  <c r="N2091" i="12"/>
  <c r="M2092" i="12"/>
  <c r="N2092" i="12"/>
  <c r="M2093" i="12"/>
  <c r="N2093" i="12"/>
  <c r="M2094" i="12"/>
  <c r="N2094" i="12"/>
  <c r="M2095" i="12"/>
  <c r="N2095" i="12"/>
  <c r="M2096" i="12"/>
  <c r="N2096" i="12"/>
  <c r="M2097" i="12"/>
  <c r="N2097" i="12"/>
  <c r="M2098" i="12"/>
  <c r="N2098" i="12"/>
  <c r="M2099" i="12"/>
  <c r="N2099" i="12"/>
  <c r="M2100" i="12"/>
  <c r="N2100" i="12"/>
  <c r="M2101" i="12"/>
  <c r="N2101" i="12"/>
  <c r="M2102" i="12"/>
  <c r="N2102" i="12"/>
  <c r="M2103" i="12"/>
  <c r="N2103" i="12"/>
  <c r="M2104" i="12"/>
  <c r="N2104" i="12"/>
  <c r="M2105" i="12"/>
  <c r="N2105" i="12"/>
  <c r="M2106" i="12"/>
  <c r="N2106" i="12"/>
  <c r="M2107" i="12"/>
  <c r="N2107" i="12"/>
  <c r="M2108" i="12"/>
  <c r="N2108" i="12"/>
  <c r="M2109" i="12"/>
  <c r="N2109" i="12"/>
  <c r="M2110" i="12"/>
  <c r="N2110" i="12"/>
  <c r="M2111" i="12"/>
  <c r="N2111" i="12"/>
  <c r="M2112" i="12"/>
  <c r="N2112" i="12"/>
  <c r="N2065" i="12"/>
  <c r="M2065" i="12"/>
  <c r="O1620" i="1" l="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L6827" i="10" l="1"/>
  <c r="O1617" i="1"/>
  <c r="Y5" i="7" l="1"/>
  <c r="Y6" i="7"/>
  <c r="Y8" i="7"/>
  <c r="Y9" i="7"/>
  <c r="Y10" i="7"/>
  <c r="Y11" i="7"/>
  <c r="Y12" i="7"/>
  <c r="Y13" i="7"/>
  <c r="Y14" i="7"/>
  <c r="Y15" i="7"/>
  <c r="Y16" i="7"/>
  <c r="Y17" i="7"/>
  <c r="Y7" i="7"/>
  <c r="Y18" i="7"/>
  <c r="Y41" i="7"/>
  <c r="Y42" i="7"/>
  <c r="Y43" i="7"/>
  <c r="Y44" i="7"/>
  <c r="Y45" i="7"/>
  <c r="Y46" i="7"/>
  <c r="Y47" i="7"/>
  <c r="Y48" i="7"/>
  <c r="Y49" i="7"/>
  <c r="Y50" i="7"/>
  <c r="Y51" i="7"/>
  <c r="Y52" i="7"/>
  <c r="Y53" i="7"/>
  <c r="Y54" i="7"/>
  <c r="O448" i="13"/>
  <c r="O447" i="13"/>
  <c r="O446" i="13"/>
  <c r="O445" i="13"/>
  <c r="O444" i="13"/>
  <c r="O443" i="13"/>
  <c r="O442" i="13"/>
  <c r="O440" i="13"/>
  <c r="O439" i="13"/>
  <c r="O438" i="13"/>
  <c r="O437" i="13"/>
  <c r="O436" i="13"/>
  <c r="O435" i="13"/>
  <c r="O434" i="13"/>
  <c r="O433" i="13"/>
  <c r="O432" i="13"/>
  <c r="O431" i="13"/>
  <c r="O430" i="13"/>
  <c r="O429" i="13"/>
  <c r="O428" i="13"/>
  <c r="O427" i="13"/>
  <c r="O426" i="13"/>
  <c r="O425" i="13"/>
  <c r="O376" i="13"/>
  <c r="O377" i="13"/>
  <c r="O381" i="13"/>
  <c r="O382" i="13"/>
  <c r="Y40" i="7" s="1"/>
  <c r="O385" i="13"/>
  <c r="O386" i="13"/>
  <c r="O387" i="13"/>
  <c r="Y34" i="7" s="1"/>
  <c r="O388" i="13"/>
  <c r="Y35" i="7" s="1"/>
  <c r="O389" i="13"/>
  <c r="O390" i="13"/>
  <c r="O391" i="13"/>
  <c r="O392" i="13"/>
  <c r="O394" i="13"/>
  <c r="O395" i="13"/>
  <c r="O396"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375" i="13"/>
  <c r="O555" i="13"/>
  <c r="O554" i="13"/>
  <c r="O553" i="13"/>
  <c r="O552" i="13"/>
  <c r="Y22" i="7" s="1"/>
  <c r="O551" i="13"/>
  <c r="O550" i="13"/>
  <c r="Y21" i="7"/>
  <c r="O547" i="13"/>
  <c r="O546" i="13"/>
  <c r="O545" i="13"/>
  <c r="Y39" i="7" s="1"/>
  <c r="O544" i="13"/>
  <c r="O543" i="13"/>
  <c r="Y19" i="7" s="1"/>
  <c r="O542" i="13"/>
  <c r="Y38" i="7" s="1"/>
  <c r="O541" i="13"/>
  <c r="O540" i="13"/>
  <c r="O539" i="13"/>
  <c r="O538" i="13"/>
  <c r="O537" i="13"/>
  <c r="O536" i="13"/>
  <c r="Y37" i="7" s="1"/>
  <c r="O535" i="13"/>
  <c r="Y36" i="7" s="1"/>
  <c r="O534" i="13"/>
  <c r="O533" i="13"/>
  <c r="Y29" i="7" l="1"/>
  <c r="Y20" i="7"/>
  <c r="Y30" i="7"/>
  <c r="Y28" i="7"/>
  <c r="Y23" i="7"/>
  <c r="Y31" i="7"/>
  <c r="Y24" i="7"/>
  <c r="Y33" i="7"/>
  <c r="Y32" i="7"/>
  <c r="X40" i="7" l="1"/>
  <c r="K7227" i="10" l="1"/>
  <c r="L7227" i="10"/>
  <c r="M7227" i="10"/>
  <c r="K7228" i="10"/>
  <c r="L7228" i="10"/>
  <c r="M7228" i="10"/>
  <c r="K7229" i="10"/>
  <c r="L7229" i="10"/>
  <c r="M7229" i="10"/>
  <c r="K7230" i="10"/>
  <c r="L7230" i="10"/>
  <c r="M7230" i="10"/>
  <c r="K7231" i="10"/>
  <c r="L7231" i="10"/>
  <c r="M7231" i="10"/>
  <c r="K7232" i="10"/>
  <c r="L7232" i="10"/>
  <c r="M7232" i="10"/>
  <c r="K7233" i="10"/>
  <c r="L7233" i="10"/>
  <c r="M7233" i="10"/>
  <c r="K7234" i="10"/>
  <c r="L7234" i="10"/>
  <c r="M7234" i="10"/>
  <c r="K7235" i="10"/>
  <c r="L7235" i="10"/>
  <c r="M7235" i="10"/>
  <c r="K7236" i="10"/>
  <c r="L7236" i="10"/>
  <c r="M7236" i="10"/>
  <c r="K7237" i="10"/>
  <c r="L7237" i="10"/>
  <c r="M7237" i="10"/>
  <c r="K7238" i="10"/>
  <c r="L7238" i="10"/>
  <c r="M7238" i="10"/>
  <c r="K7239" i="10"/>
  <c r="L7239" i="10"/>
  <c r="M7239" i="10"/>
  <c r="K7240" i="10"/>
  <c r="L7240" i="10"/>
  <c r="M7240" i="10"/>
  <c r="K7241" i="10"/>
  <c r="L7241" i="10"/>
  <c r="M7241" i="10"/>
  <c r="K7242" i="10"/>
  <c r="L7242" i="10"/>
  <c r="M7242" i="10"/>
  <c r="K7243" i="10"/>
  <c r="L7243" i="10"/>
  <c r="M7243" i="10"/>
  <c r="K7244" i="10"/>
  <c r="L7244" i="10"/>
  <c r="M7244" i="10"/>
  <c r="K7245" i="10"/>
  <c r="L7245" i="10"/>
  <c r="M7245" i="10"/>
  <c r="K7246" i="10"/>
  <c r="L7246" i="10"/>
  <c r="M7246" i="10"/>
  <c r="K7247" i="10"/>
  <c r="L7247" i="10"/>
  <c r="M7247" i="10"/>
  <c r="K7248" i="10"/>
  <c r="L7248" i="10"/>
  <c r="M7248" i="10"/>
  <c r="K7249" i="10"/>
  <c r="L7249" i="10"/>
  <c r="M7249" i="10"/>
  <c r="K7250" i="10"/>
  <c r="L7250" i="10"/>
  <c r="M7250" i="10"/>
  <c r="K7251" i="10"/>
  <c r="L7251" i="10"/>
  <c r="M7251" i="10"/>
  <c r="K7252" i="10"/>
  <c r="L7252" i="10"/>
  <c r="M7252" i="10"/>
  <c r="K7253" i="10"/>
  <c r="L7253" i="10"/>
  <c r="M7253" i="10"/>
  <c r="K7254" i="10"/>
  <c r="L7254" i="10"/>
  <c r="M7254" i="10"/>
  <c r="K7255" i="10"/>
  <c r="L7255" i="10"/>
  <c r="M7255" i="10"/>
  <c r="K7256" i="10"/>
  <c r="L7256" i="10"/>
  <c r="M7256" i="10"/>
  <c r="K7257" i="10"/>
  <c r="L7257" i="10"/>
  <c r="M7257" i="10"/>
  <c r="K7258" i="10"/>
  <c r="L7258" i="10"/>
  <c r="M7258" i="10"/>
  <c r="K7259" i="10"/>
  <c r="L7259" i="10"/>
  <c r="M7259" i="10"/>
  <c r="K7260" i="10"/>
  <c r="L7260" i="10"/>
  <c r="M7260" i="10"/>
  <c r="K7261" i="10"/>
  <c r="L7261" i="10"/>
  <c r="M7261" i="10"/>
  <c r="K7262" i="10"/>
  <c r="L7262" i="10"/>
  <c r="M7262" i="10"/>
  <c r="K7263" i="10"/>
  <c r="L7263" i="10"/>
  <c r="M7263" i="10"/>
  <c r="K7264" i="10"/>
  <c r="L7264" i="10"/>
  <c r="M7264" i="10"/>
  <c r="K7265" i="10"/>
  <c r="L7265" i="10"/>
  <c r="M7265" i="10"/>
  <c r="K7266" i="10"/>
  <c r="L7266" i="10"/>
  <c r="M7266" i="10"/>
  <c r="K7267" i="10"/>
  <c r="L7267" i="10"/>
  <c r="M7267" i="10"/>
  <c r="K7268" i="10"/>
  <c r="L7268" i="10"/>
  <c r="M7268" i="10"/>
  <c r="K7269" i="10"/>
  <c r="L7269" i="10"/>
  <c r="M7269" i="10"/>
  <c r="K7270" i="10"/>
  <c r="L7270" i="10"/>
  <c r="M7270" i="10"/>
  <c r="K7271" i="10"/>
  <c r="L7271" i="10"/>
  <c r="M7271" i="10"/>
  <c r="K7272" i="10"/>
  <c r="L7272" i="10"/>
  <c r="M7272" i="10"/>
  <c r="K7273" i="10"/>
  <c r="L7273" i="10"/>
  <c r="M7273" i="10"/>
  <c r="K7274" i="10"/>
  <c r="L7274" i="10"/>
  <c r="M7274" i="10"/>
  <c r="K7275" i="10"/>
  <c r="L7275" i="10"/>
  <c r="M7275" i="10"/>
  <c r="K7276" i="10"/>
  <c r="L7276" i="10"/>
  <c r="M7276" i="10"/>
  <c r="K7277" i="10"/>
  <c r="L7277" i="10"/>
  <c r="M7277" i="10"/>
  <c r="K7278" i="10"/>
  <c r="L7278" i="10"/>
  <c r="M7278" i="10"/>
  <c r="K7279" i="10"/>
  <c r="L7279" i="10"/>
  <c r="M7279" i="10"/>
  <c r="K7280" i="10"/>
  <c r="L7280" i="10"/>
  <c r="M7280" i="10"/>
  <c r="K7281" i="10"/>
  <c r="L7281" i="10"/>
  <c r="M7281" i="10"/>
  <c r="K7282" i="10"/>
  <c r="L7282" i="10"/>
  <c r="M7282" i="10"/>
  <c r="K7283" i="10"/>
  <c r="L7283" i="10"/>
  <c r="M7283" i="10"/>
  <c r="K7284" i="10"/>
  <c r="L7284" i="10"/>
  <c r="M7284" i="10"/>
  <c r="K7285" i="10"/>
  <c r="L7285" i="10"/>
  <c r="M7285" i="10"/>
  <c r="K7286" i="10"/>
  <c r="L7286" i="10"/>
  <c r="M7286" i="10"/>
  <c r="K7287" i="10"/>
  <c r="L7287" i="10"/>
  <c r="M7287" i="10"/>
  <c r="K7288" i="10"/>
  <c r="L7288" i="10"/>
  <c r="M7288" i="10"/>
  <c r="K7226" i="10"/>
  <c r="A7227" i="10"/>
  <c r="A7228" i="10"/>
  <c r="A7229" i="10"/>
  <c r="A7230" i="10"/>
  <c r="A7231" i="10"/>
  <c r="A7232" i="10"/>
  <c r="A7233" i="10"/>
  <c r="A7234" i="10"/>
  <c r="A7235" i="10"/>
  <c r="A7236" i="10"/>
  <c r="A7237" i="10"/>
  <c r="A7238" i="10"/>
  <c r="A7239" i="10"/>
  <c r="A7240" i="10"/>
  <c r="A7241" i="10"/>
  <c r="A7242" i="10"/>
  <c r="A7243" i="10"/>
  <c r="A7244" i="10"/>
  <c r="A7245" i="10"/>
  <c r="A7246" i="10"/>
  <c r="A7247" i="10"/>
  <c r="A7248" i="10"/>
  <c r="A7249" i="10"/>
  <c r="A7250" i="10"/>
  <c r="A7251" i="10"/>
  <c r="A7252" i="10"/>
  <c r="A7253" i="10"/>
  <c r="A7254" i="10"/>
  <c r="A7255" i="10"/>
  <c r="A7256" i="10"/>
  <c r="A7257" i="10"/>
  <c r="A7258" i="10"/>
  <c r="A7259" i="10"/>
  <c r="A7260" i="10"/>
  <c r="A7261" i="10"/>
  <c r="A7262" i="10"/>
  <c r="A7263" i="10"/>
  <c r="A7264" i="10"/>
  <c r="A7265" i="10"/>
  <c r="A7266" i="10"/>
  <c r="A7267" i="10"/>
  <c r="A7268" i="10"/>
  <c r="A7269" i="10"/>
  <c r="A7270" i="10"/>
  <c r="A7271" i="10"/>
  <c r="A7272" i="10"/>
  <c r="A7273" i="10"/>
  <c r="A7274" i="10"/>
  <c r="A7275" i="10"/>
  <c r="A7276" i="10"/>
  <c r="A7277" i="10"/>
  <c r="A7278" i="10"/>
  <c r="A7279" i="10"/>
  <c r="A7280" i="10"/>
  <c r="A7281" i="10"/>
  <c r="A7282" i="10"/>
  <c r="A7283" i="10"/>
  <c r="A7284" i="10"/>
  <c r="A7285" i="10"/>
  <c r="A7286" i="10"/>
  <c r="A7287" i="10"/>
  <c r="A7288" i="10"/>
  <c r="A7226" i="10"/>
  <c r="A7225" i="10"/>
  <c r="A7224" i="10"/>
  <c r="A7223" i="10"/>
  <c r="A7222" i="10"/>
  <c r="A7221" i="10"/>
  <c r="A7220" i="10"/>
  <c r="A7219" i="10"/>
  <c r="A7218" i="10"/>
  <c r="A7217" i="10"/>
  <c r="A7216" i="10"/>
  <c r="A7215" i="10"/>
  <c r="A7214" i="10"/>
  <c r="A7213" i="10"/>
  <c r="A7212" i="10"/>
  <c r="A7211" i="10"/>
  <c r="O1578" i="1" l="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P1617" i="1"/>
  <c r="O1618" i="1"/>
  <c r="P1618" i="1"/>
  <c r="O1619" i="1"/>
  <c r="P1619" i="1"/>
  <c r="I1577" i="1" l="1"/>
  <c r="D1577" i="1"/>
  <c r="C1577" i="1"/>
  <c r="N2064" i="12" l="1"/>
  <c r="M2064" i="12"/>
  <c r="N2063" i="12"/>
  <c r="M2063" i="12"/>
  <c r="N2062" i="12"/>
  <c r="M2062" i="12"/>
  <c r="N2061" i="12"/>
  <c r="M2061" i="12"/>
  <c r="N2060" i="12"/>
  <c r="M2060" i="12"/>
  <c r="N2059" i="12"/>
  <c r="M2059" i="12"/>
  <c r="N2058" i="12"/>
  <c r="M2058" i="12"/>
  <c r="N2057" i="12"/>
  <c r="M2057" i="12"/>
  <c r="N2056" i="12"/>
  <c r="M2056" i="12"/>
  <c r="N2055" i="12"/>
  <c r="M2055" i="12"/>
  <c r="N2054" i="12"/>
  <c r="M2054" i="12"/>
  <c r="N2053" i="12"/>
  <c r="M2053" i="12"/>
  <c r="N2052" i="12"/>
  <c r="M2052" i="12"/>
  <c r="N2051" i="12"/>
  <c r="M2051" i="12"/>
  <c r="N2050" i="12"/>
  <c r="M2050" i="12"/>
  <c r="N2049" i="12"/>
  <c r="M2049" i="12"/>
  <c r="N2048" i="12"/>
  <c r="M2048" i="12"/>
  <c r="N2047" i="12"/>
  <c r="M2047" i="12"/>
  <c r="N2046" i="12"/>
  <c r="M2046" i="12"/>
  <c r="N2045" i="12"/>
  <c r="M2045" i="12"/>
  <c r="N2044" i="12"/>
  <c r="M2044" i="12"/>
  <c r="N2043" i="12"/>
  <c r="M2043" i="12"/>
  <c r="N2042" i="12"/>
  <c r="M2042" i="12"/>
  <c r="N2041" i="12"/>
  <c r="M2041" i="12"/>
  <c r="N2040" i="12"/>
  <c r="M2040" i="12"/>
  <c r="N2039" i="12"/>
  <c r="M2039" i="12"/>
  <c r="N2038" i="12"/>
  <c r="M2038" i="12"/>
  <c r="N2037" i="12"/>
  <c r="M2037" i="12"/>
  <c r="N2036" i="12"/>
  <c r="M2036" i="12"/>
  <c r="N2035" i="12"/>
  <c r="M2035" i="12"/>
  <c r="N2034" i="12"/>
  <c r="M2034" i="12"/>
  <c r="N2033" i="12"/>
  <c r="M2033" i="12"/>
  <c r="N2032" i="12"/>
  <c r="M2032" i="12"/>
  <c r="N2031" i="12"/>
  <c r="M2031" i="12"/>
  <c r="N2030" i="12"/>
  <c r="M2030" i="12"/>
  <c r="N2029" i="12"/>
  <c r="M2029" i="12"/>
  <c r="N2028" i="12"/>
  <c r="M2028" i="12"/>
  <c r="N2027" i="12"/>
  <c r="M2027" i="12"/>
  <c r="N2026" i="12"/>
  <c r="M2026" i="12"/>
  <c r="N2025" i="12"/>
  <c r="M2025" i="12"/>
  <c r="N2024" i="12"/>
  <c r="M2024" i="12"/>
  <c r="N2023" i="12"/>
  <c r="M2023" i="12"/>
  <c r="N2022" i="12"/>
  <c r="M2022" i="12"/>
  <c r="N2021" i="12"/>
  <c r="M2021" i="12"/>
  <c r="N2020" i="12"/>
  <c r="M2020" i="12"/>
  <c r="N2019" i="12"/>
  <c r="M2019" i="12"/>
  <c r="N2018" i="12"/>
  <c r="M2018" i="12"/>
  <c r="N2017" i="12"/>
  <c r="M2017" i="12"/>
  <c r="N2016" i="12"/>
  <c r="M2016" i="12"/>
  <c r="N2015" i="12"/>
  <c r="M2015" i="12"/>
  <c r="N2014" i="12"/>
  <c r="M2014" i="12"/>
  <c r="N2013" i="12"/>
  <c r="M2013" i="12"/>
  <c r="N2012" i="12"/>
  <c r="M2012" i="12"/>
  <c r="N2011" i="12"/>
  <c r="M2011" i="12"/>
  <c r="N2010" i="12"/>
  <c r="M2010" i="12"/>
  <c r="N2009" i="12"/>
  <c r="M2009" i="12"/>
  <c r="N2008" i="12"/>
  <c r="M2008" i="12"/>
  <c r="N2007" i="12"/>
  <c r="M2007" i="12"/>
  <c r="N2006" i="12"/>
  <c r="M2006" i="12"/>
  <c r="N2005" i="12"/>
  <c r="M2005" i="12"/>
  <c r="N2004" i="12"/>
  <c r="M2004" i="12"/>
  <c r="N2003" i="12"/>
  <c r="M2003" i="12"/>
  <c r="N2002" i="12"/>
  <c r="M2002" i="12"/>
  <c r="N2001" i="12"/>
  <c r="M2001" i="12"/>
  <c r="N2000" i="12"/>
  <c r="M2000" i="12"/>
  <c r="N1999" i="12"/>
  <c r="M1999" i="12"/>
  <c r="N1998" i="12"/>
  <c r="M1998" i="12"/>
  <c r="N1997" i="12"/>
  <c r="M1997" i="12"/>
  <c r="N1996" i="12"/>
  <c r="M1996" i="12"/>
  <c r="N1995" i="12"/>
  <c r="M1995" i="12"/>
  <c r="N1994" i="12"/>
  <c r="M1994" i="12"/>
  <c r="N1993" i="12"/>
  <c r="M1993" i="12"/>
  <c r="N1992" i="12"/>
  <c r="M1992" i="12"/>
  <c r="N1991" i="12"/>
  <c r="M1991" i="12"/>
  <c r="N1990" i="12"/>
  <c r="M1990" i="12"/>
  <c r="N1989" i="12"/>
  <c r="M1989" i="12"/>
  <c r="N1988" i="12"/>
  <c r="M1988" i="12"/>
  <c r="N1987" i="12"/>
  <c r="M1987" i="12"/>
  <c r="N1986" i="12"/>
  <c r="M1986" i="12"/>
  <c r="N1985" i="12"/>
  <c r="M1985" i="12"/>
  <c r="N1984" i="12"/>
  <c r="M1984" i="12"/>
  <c r="N1983" i="12"/>
  <c r="M1983" i="12"/>
  <c r="N1982" i="12"/>
  <c r="M1982" i="12"/>
  <c r="N1981" i="12"/>
  <c r="M1981" i="12"/>
  <c r="N1980" i="12"/>
  <c r="M1980" i="12"/>
  <c r="N1979" i="12"/>
  <c r="M1979" i="12"/>
  <c r="N1978" i="12"/>
  <c r="M1978" i="12"/>
  <c r="N1977" i="12"/>
  <c r="M1977" i="12"/>
  <c r="N1976" i="12"/>
  <c r="M1976" i="12"/>
  <c r="N1975" i="12"/>
  <c r="M1975" i="12"/>
  <c r="N1974" i="12"/>
  <c r="M1974" i="12"/>
  <c r="N1973" i="12"/>
  <c r="M1973" i="12"/>
  <c r="N1972" i="12"/>
  <c r="M1972" i="12"/>
  <c r="N1971" i="12"/>
  <c r="M1971" i="12"/>
  <c r="N1970" i="12"/>
  <c r="M1970" i="12"/>
  <c r="N1969" i="12"/>
  <c r="M1969" i="12"/>
  <c r="N1968" i="12"/>
  <c r="M1968" i="12"/>
  <c r="N1967" i="12"/>
  <c r="M1967" i="12"/>
  <c r="N1966" i="12"/>
  <c r="M1966" i="12"/>
  <c r="N1965" i="12"/>
  <c r="M1965" i="12"/>
  <c r="H6585" i="10" l="1"/>
  <c r="I6585" i="10" s="1"/>
  <c r="A7177" i="10"/>
  <c r="A7178" i="10"/>
  <c r="A7179" i="10"/>
  <c r="A7180" i="10"/>
  <c r="A7181" i="10"/>
  <c r="A7182" i="10"/>
  <c r="A7183" i="10"/>
  <c r="A7184" i="10"/>
  <c r="A7185" i="10"/>
  <c r="A7186" i="10"/>
  <c r="A7187" i="10"/>
  <c r="A7188" i="10"/>
  <c r="A7189" i="10"/>
  <c r="A7190" i="10"/>
  <c r="A7191" i="10"/>
  <c r="A7192" i="10"/>
  <c r="A7193" i="10"/>
  <c r="A7194" i="10"/>
  <c r="A7195" i="10"/>
  <c r="A7196" i="10"/>
  <c r="A7197" i="10"/>
  <c r="A7198" i="10"/>
  <c r="A7199" i="10"/>
  <c r="A7200" i="10"/>
  <c r="A7201" i="10"/>
  <c r="A7202" i="10"/>
  <c r="A7203" i="10"/>
  <c r="A7204" i="10"/>
  <c r="A7205" i="10"/>
  <c r="A7206" i="10"/>
  <c r="A7207" i="10"/>
  <c r="A7208" i="10"/>
  <c r="A7209" i="10"/>
  <c r="A7210" i="10"/>
  <c r="A7176" i="10"/>
  <c r="K7210" i="10"/>
  <c r="K7177" i="10"/>
  <c r="K7178" i="10"/>
  <c r="K7179" i="10"/>
  <c r="K7180" i="10"/>
  <c r="K7181" i="10"/>
  <c r="K7182" i="10"/>
  <c r="K7183" i="10"/>
  <c r="K7184" i="10"/>
  <c r="K7185" i="10"/>
  <c r="K7186" i="10"/>
  <c r="K7187" i="10"/>
  <c r="K7188" i="10"/>
  <c r="K7189" i="10"/>
  <c r="K7190" i="10"/>
  <c r="K7191" i="10"/>
  <c r="K7192" i="10"/>
  <c r="K7193" i="10"/>
  <c r="K7194" i="10"/>
  <c r="K7195" i="10"/>
  <c r="K7196" i="10"/>
  <c r="K7197" i="10"/>
  <c r="K7198" i="10"/>
  <c r="K7199" i="10"/>
  <c r="K7200" i="10"/>
  <c r="K7201" i="10"/>
  <c r="K7202" i="10"/>
  <c r="K7203" i="10"/>
  <c r="K7204" i="10"/>
  <c r="K7205" i="10"/>
  <c r="K7206" i="10"/>
  <c r="K7207" i="10"/>
  <c r="K7208" i="10"/>
  <c r="K7209" i="10"/>
  <c r="K7211" i="10"/>
  <c r="K7212" i="10"/>
  <c r="K7213" i="10"/>
  <c r="K7214" i="10"/>
  <c r="K7215" i="10"/>
  <c r="K7216" i="10"/>
  <c r="K7217" i="10"/>
  <c r="K7218" i="10"/>
  <c r="K7219" i="10"/>
  <c r="K7220" i="10"/>
  <c r="K7221" i="10"/>
  <c r="K7222" i="10"/>
  <c r="K7223" i="10"/>
  <c r="K7224" i="10"/>
  <c r="K7225" i="10"/>
  <c r="K7176" i="10"/>
  <c r="N550" i="13" l="1"/>
  <c r="N551" i="13"/>
  <c r="O1548" i="1" l="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47" i="1"/>
  <c r="N386" i="13" l="1"/>
  <c r="N535" i="13"/>
  <c r="H4" i="12"/>
  <c r="L7097" i="10"/>
  <c r="M7097" i="10"/>
  <c r="L7098" i="10"/>
  <c r="M7098" i="10"/>
  <c r="L7099" i="10"/>
  <c r="M7099" i="10"/>
  <c r="L7100" i="10"/>
  <c r="M7100" i="10"/>
  <c r="L7101" i="10"/>
  <c r="M7101" i="10"/>
  <c r="L7102" i="10"/>
  <c r="M7102" i="10"/>
  <c r="L7103" i="10"/>
  <c r="M7103" i="10"/>
  <c r="L7104" i="10"/>
  <c r="M7104" i="10"/>
  <c r="L7105" i="10"/>
  <c r="M7105" i="10"/>
  <c r="L7106" i="10"/>
  <c r="M7106" i="10"/>
  <c r="L7107" i="10"/>
  <c r="M7107" i="10"/>
  <c r="L7108" i="10"/>
  <c r="M7108" i="10"/>
  <c r="L7109" i="10"/>
  <c r="M7109" i="10"/>
  <c r="L7110" i="10"/>
  <c r="M7110" i="10"/>
  <c r="L7111" i="10"/>
  <c r="M7111" i="10"/>
  <c r="L7112" i="10"/>
  <c r="M7112" i="10"/>
  <c r="L7113" i="10"/>
  <c r="M7113" i="10"/>
  <c r="L7114" i="10"/>
  <c r="M7114" i="10"/>
  <c r="L7115" i="10"/>
  <c r="M7115" i="10"/>
  <c r="L7116" i="10"/>
  <c r="M7116" i="10"/>
  <c r="L7117" i="10"/>
  <c r="M7117" i="10"/>
  <c r="L7118" i="10"/>
  <c r="M7118" i="10"/>
  <c r="L7119" i="10"/>
  <c r="M7119" i="10"/>
  <c r="L7120" i="10"/>
  <c r="M7120" i="10"/>
  <c r="L7121" i="10"/>
  <c r="M7121" i="10"/>
  <c r="L7122" i="10"/>
  <c r="M7122" i="10"/>
  <c r="L7123" i="10"/>
  <c r="M7123" i="10"/>
  <c r="L7124" i="10"/>
  <c r="M7124" i="10"/>
  <c r="L7125" i="10"/>
  <c r="M7125" i="10"/>
  <c r="L7126" i="10"/>
  <c r="M7126" i="10"/>
  <c r="L7127" i="10"/>
  <c r="M7127" i="10"/>
  <c r="L7128" i="10"/>
  <c r="M7128" i="10"/>
  <c r="L7129" i="10"/>
  <c r="M7129" i="10"/>
  <c r="L7130" i="10"/>
  <c r="M7130" i="10"/>
  <c r="L7131" i="10"/>
  <c r="M7131" i="10"/>
  <c r="L7132" i="10"/>
  <c r="M7132" i="10"/>
  <c r="L7133" i="10"/>
  <c r="M7133" i="10"/>
  <c r="L7134" i="10"/>
  <c r="M7134" i="10"/>
  <c r="L7135" i="10"/>
  <c r="M7135" i="10"/>
  <c r="L7136" i="10"/>
  <c r="M7136" i="10"/>
  <c r="L7137" i="10"/>
  <c r="M7137" i="10"/>
  <c r="L7138" i="10"/>
  <c r="M7138" i="10"/>
  <c r="L7139" i="10"/>
  <c r="M7139" i="10"/>
  <c r="L7140" i="10"/>
  <c r="M7140" i="10"/>
  <c r="L7141" i="10"/>
  <c r="M7141" i="10"/>
  <c r="L7142" i="10"/>
  <c r="M7142" i="10"/>
  <c r="L7143" i="10"/>
  <c r="M7143" i="10"/>
  <c r="L7144" i="10"/>
  <c r="M7144" i="10"/>
  <c r="L7145" i="10"/>
  <c r="M7145" i="10"/>
  <c r="L7146" i="10"/>
  <c r="M7146" i="10"/>
  <c r="L7147" i="10"/>
  <c r="M7147" i="10"/>
  <c r="L7148" i="10"/>
  <c r="M7148" i="10"/>
  <c r="L7149" i="10"/>
  <c r="M7149" i="10"/>
  <c r="L7150" i="10"/>
  <c r="M7150" i="10"/>
  <c r="L7151" i="10"/>
  <c r="M7151" i="10"/>
  <c r="L7152" i="10"/>
  <c r="M7152" i="10"/>
  <c r="L7153" i="10"/>
  <c r="M7153" i="10"/>
  <c r="L7154" i="10"/>
  <c r="M7154" i="10"/>
  <c r="L7155" i="10"/>
  <c r="M7155" i="10"/>
  <c r="L7156" i="10"/>
  <c r="M7156" i="10"/>
  <c r="L7157" i="10"/>
  <c r="M7157" i="10"/>
  <c r="L7158" i="10"/>
  <c r="M7158" i="10"/>
  <c r="L7159" i="10"/>
  <c r="M7159" i="10"/>
  <c r="L7160" i="10"/>
  <c r="M7160" i="10"/>
  <c r="L7161" i="10"/>
  <c r="M7161" i="10"/>
  <c r="L7162" i="10"/>
  <c r="M7162" i="10"/>
  <c r="L7163" i="10"/>
  <c r="M7163" i="10"/>
  <c r="L7164" i="10"/>
  <c r="M7164" i="10"/>
  <c r="L7165" i="10"/>
  <c r="M7165" i="10"/>
  <c r="L7166" i="10"/>
  <c r="M7166" i="10"/>
  <c r="L7167" i="10"/>
  <c r="M7167" i="10"/>
  <c r="L7168" i="10"/>
  <c r="M7168" i="10"/>
  <c r="L7169" i="10"/>
  <c r="M7169" i="10"/>
  <c r="L7170" i="10"/>
  <c r="M7170" i="10"/>
  <c r="L7171" i="10"/>
  <c r="M7171" i="10"/>
  <c r="L7172" i="10"/>
  <c r="M7172" i="10"/>
  <c r="L7173" i="10"/>
  <c r="M7173" i="10"/>
  <c r="L7174" i="10"/>
  <c r="M7174" i="10"/>
  <c r="L7175" i="10"/>
  <c r="M7175" i="10"/>
  <c r="L7176" i="10"/>
  <c r="M7176" i="10"/>
  <c r="L7177" i="10"/>
  <c r="M7177" i="10"/>
  <c r="L7178" i="10"/>
  <c r="M7178" i="10"/>
  <c r="L7179" i="10"/>
  <c r="M7179" i="10"/>
  <c r="L7180" i="10"/>
  <c r="M7180" i="10"/>
  <c r="L7181" i="10"/>
  <c r="M7181" i="10"/>
  <c r="L7182" i="10"/>
  <c r="M7182" i="10"/>
  <c r="L7183" i="10"/>
  <c r="M7183" i="10"/>
  <c r="L7184" i="10"/>
  <c r="M7184" i="10"/>
  <c r="L7185" i="10"/>
  <c r="M7185" i="10"/>
  <c r="L7186" i="10"/>
  <c r="M7186" i="10"/>
  <c r="L7187" i="10"/>
  <c r="M7187" i="10"/>
  <c r="L7188" i="10"/>
  <c r="M7188" i="10"/>
  <c r="L7189" i="10"/>
  <c r="M7189" i="10"/>
  <c r="L7190" i="10"/>
  <c r="M7190" i="10"/>
  <c r="L7191" i="10"/>
  <c r="M7191" i="10"/>
  <c r="L7192" i="10"/>
  <c r="M7192" i="10"/>
  <c r="L7193" i="10"/>
  <c r="M7193" i="10"/>
  <c r="L7194" i="10"/>
  <c r="M7194" i="10"/>
  <c r="L7195" i="10"/>
  <c r="M7195" i="10"/>
  <c r="L7196" i="10"/>
  <c r="M7196" i="10"/>
  <c r="L7197" i="10"/>
  <c r="M7197" i="10"/>
  <c r="L7198" i="10"/>
  <c r="M7198" i="10"/>
  <c r="L7199" i="10"/>
  <c r="M7199" i="10"/>
  <c r="L7200" i="10"/>
  <c r="M7200" i="10"/>
  <c r="L7201" i="10"/>
  <c r="M7201" i="10"/>
  <c r="L7202" i="10"/>
  <c r="M7202" i="10"/>
  <c r="L7203" i="10"/>
  <c r="M7203" i="10"/>
  <c r="L7204" i="10"/>
  <c r="M7204" i="10"/>
  <c r="L7205" i="10"/>
  <c r="M7205" i="10"/>
  <c r="L7206" i="10"/>
  <c r="M7206" i="10"/>
  <c r="L7207" i="10"/>
  <c r="M7207" i="10"/>
  <c r="L7208" i="10"/>
  <c r="M7208" i="10"/>
  <c r="L7209" i="10"/>
  <c r="M7209" i="10"/>
  <c r="L7210" i="10"/>
  <c r="M7210" i="10"/>
  <c r="L7211" i="10"/>
  <c r="M7211" i="10"/>
  <c r="L7212" i="10"/>
  <c r="M7212" i="10"/>
  <c r="L7213" i="10"/>
  <c r="M7213" i="10"/>
  <c r="L7214" i="10"/>
  <c r="M7214" i="10"/>
  <c r="L7215" i="10"/>
  <c r="M7215" i="10"/>
  <c r="L7216" i="10"/>
  <c r="M7216" i="10"/>
  <c r="L7217" i="10"/>
  <c r="M7217" i="10"/>
  <c r="L7218" i="10"/>
  <c r="M7218" i="10"/>
  <c r="L7219" i="10"/>
  <c r="M7219" i="10"/>
  <c r="L7220" i="10"/>
  <c r="M7220" i="10"/>
  <c r="L7221" i="10"/>
  <c r="M7221" i="10"/>
  <c r="L7222" i="10"/>
  <c r="M7222" i="10"/>
  <c r="L7223" i="10"/>
  <c r="M7223" i="10"/>
  <c r="L7224" i="10"/>
  <c r="M7224" i="10"/>
  <c r="L7225" i="10"/>
  <c r="M7225" i="10"/>
  <c r="L7226" i="10"/>
  <c r="M7226" i="10"/>
  <c r="K7097" i="10"/>
  <c r="K7098" i="10"/>
  <c r="K7099" i="10"/>
  <c r="K7100" i="10"/>
  <c r="K7101" i="10"/>
  <c r="K7102" i="10"/>
  <c r="K7103" i="10"/>
  <c r="K7104" i="10"/>
  <c r="K7105" i="10"/>
  <c r="K7106" i="10"/>
  <c r="K7107" i="10"/>
  <c r="K7108" i="10"/>
  <c r="K7109" i="10"/>
  <c r="K7110" i="10"/>
  <c r="K7111" i="10"/>
  <c r="K7112" i="10"/>
  <c r="K7113" i="10"/>
  <c r="K7114" i="10"/>
  <c r="K7115" i="10"/>
  <c r="K7116" i="10"/>
  <c r="K7117" i="10"/>
  <c r="K7118" i="10"/>
  <c r="K7119" i="10"/>
  <c r="K7120" i="10"/>
  <c r="K7121" i="10"/>
  <c r="K7122" i="10"/>
  <c r="K7123" i="10"/>
  <c r="K7124" i="10"/>
  <c r="K7125" i="10"/>
  <c r="K7126" i="10"/>
  <c r="K7127" i="10"/>
  <c r="K7128" i="10"/>
  <c r="K7129" i="10"/>
  <c r="K7130" i="10"/>
  <c r="K7131" i="10"/>
  <c r="K7132" i="10"/>
  <c r="K7133" i="10"/>
  <c r="K7134" i="10"/>
  <c r="K7135" i="10"/>
  <c r="K7136" i="10"/>
  <c r="K7137" i="10"/>
  <c r="K7138" i="10"/>
  <c r="K7139" i="10"/>
  <c r="K7140" i="10"/>
  <c r="K7141" i="10"/>
  <c r="K7142" i="10"/>
  <c r="K7143" i="10"/>
  <c r="K7144" i="10"/>
  <c r="K7145" i="10"/>
  <c r="K7146" i="10"/>
  <c r="K7147" i="10"/>
  <c r="K7148" i="10"/>
  <c r="K7149" i="10"/>
  <c r="K7150" i="10"/>
  <c r="K7151" i="10"/>
  <c r="K7152" i="10"/>
  <c r="K7153" i="10"/>
  <c r="K7154" i="10"/>
  <c r="K7155" i="10"/>
  <c r="K7156" i="10"/>
  <c r="K7157" i="10"/>
  <c r="K7158" i="10"/>
  <c r="K7159" i="10"/>
  <c r="K7160" i="10"/>
  <c r="K7161" i="10"/>
  <c r="K7162" i="10"/>
  <c r="K7163" i="10"/>
  <c r="K7164" i="10"/>
  <c r="K7165" i="10"/>
  <c r="K7166" i="10"/>
  <c r="K7167" i="10"/>
  <c r="K7168" i="10"/>
  <c r="K7169" i="10"/>
  <c r="K7170" i="10"/>
  <c r="K7171" i="10"/>
  <c r="K7172" i="10"/>
  <c r="K7173" i="10"/>
  <c r="K7174" i="10"/>
  <c r="K7175" i="10"/>
  <c r="K7096" i="10"/>
  <c r="A7097" i="10"/>
  <c r="A7098" i="10"/>
  <c r="A7099" i="10"/>
  <c r="A7100" i="10"/>
  <c r="A7101" i="10"/>
  <c r="A7102" i="10"/>
  <c r="A7103" i="10"/>
  <c r="A7104" i="10"/>
  <c r="A7105" i="10"/>
  <c r="A7106" i="10"/>
  <c r="A7107" i="10"/>
  <c r="A7108" i="10"/>
  <c r="A7109" i="10"/>
  <c r="A7110" i="10"/>
  <c r="A7111" i="10"/>
  <c r="A7112" i="10"/>
  <c r="A7113" i="10"/>
  <c r="A7114" i="10"/>
  <c r="A7115" i="10"/>
  <c r="A7116" i="10"/>
  <c r="A7117" i="10"/>
  <c r="A7118" i="10"/>
  <c r="A7119" i="10"/>
  <c r="A7120" i="10"/>
  <c r="A7121" i="10"/>
  <c r="A7122" i="10"/>
  <c r="A7123" i="10"/>
  <c r="A7124" i="10"/>
  <c r="A7125" i="10"/>
  <c r="A7126" i="10"/>
  <c r="A7127" i="10"/>
  <c r="A7128" i="10"/>
  <c r="A7129" i="10"/>
  <c r="A7130" i="10"/>
  <c r="A7131" i="10"/>
  <c r="A7132" i="10"/>
  <c r="A7133" i="10"/>
  <c r="A7134" i="10"/>
  <c r="A7135" i="10"/>
  <c r="A7136" i="10"/>
  <c r="A7137" i="10"/>
  <c r="A7138" i="10"/>
  <c r="A7139" i="10"/>
  <c r="A7140" i="10"/>
  <c r="A7141" i="10"/>
  <c r="A7142" i="10"/>
  <c r="A7143" i="10"/>
  <c r="A7144" i="10"/>
  <c r="A7145" i="10"/>
  <c r="A7146" i="10"/>
  <c r="A7147" i="10"/>
  <c r="A7148" i="10"/>
  <c r="A7149" i="10"/>
  <c r="A7150" i="10"/>
  <c r="A7151" i="10"/>
  <c r="A7152" i="10"/>
  <c r="A7153" i="10"/>
  <c r="A7154" i="10"/>
  <c r="A7155" i="10"/>
  <c r="A7156" i="10"/>
  <c r="A7157" i="10"/>
  <c r="A7158" i="10"/>
  <c r="A7159" i="10"/>
  <c r="A7160" i="10"/>
  <c r="A7161" i="10"/>
  <c r="A7162" i="10"/>
  <c r="A7163" i="10"/>
  <c r="A7164" i="10"/>
  <c r="A7165" i="10"/>
  <c r="A7166" i="10"/>
  <c r="A7167" i="10"/>
  <c r="A7168" i="10"/>
  <c r="A7169" i="10"/>
  <c r="A7170" i="10"/>
  <c r="A7171" i="10"/>
  <c r="A7172" i="10"/>
  <c r="A7173" i="10"/>
  <c r="A7174" i="10"/>
  <c r="A7175" i="10"/>
  <c r="N548" i="13" l="1"/>
  <c r="N549" i="13"/>
  <c r="O1510" i="1" l="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P1547" i="1"/>
  <c r="N544" i="13" l="1"/>
  <c r="N545" i="13"/>
  <c r="N546" i="13"/>
  <c r="N547" i="13"/>
  <c r="B38" i="7" l="1"/>
  <c r="C38" i="7"/>
  <c r="D38" i="7"/>
  <c r="E38" i="7"/>
  <c r="F38" i="7"/>
  <c r="G38" i="7"/>
  <c r="H38" i="7"/>
  <c r="I38" i="7"/>
  <c r="J38" i="7"/>
  <c r="K38" i="7"/>
  <c r="L38" i="7"/>
  <c r="O38" i="7"/>
  <c r="S38" i="7"/>
  <c r="E30" i="7"/>
  <c r="F30" i="7"/>
  <c r="G30" i="7"/>
  <c r="H30" i="7"/>
  <c r="I30" i="7"/>
  <c r="J30" i="7"/>
  <c r="K30" i="7"/>
  <c r="L30" i="7"/>
  <c r="O30" i="7"/>
  <c r="S30" i="7"/>
  <c r="E24" i="7"/>
  <c r="F24" i="7"/>
  <c r="G24" i="7"/>
  <c r="H24" i="7"/>
  <c r="I24" i="7"/>
  <c r="J24" i="7"/>
  <c r="K24" i="7"/>
  <c r="L24" i="7"/>
  <c r="O24" i="7"/>
  <c r="S24" i="7"/>
  <c r="E23" i="7"/>
  <c r="F23" i="7"/>
  <c r="G23" i="7"/>
  <c r="H23" i="7"/>
  <c r="I23" i="7"/>
  <c r="J23" i="7"/>
  <c r="K23" i="7"/>
  <c r="L23" i="7"/>
  <c r="O23" i="7"/>
  <c r="S23" i="7"/>
  <c r="E31" i="7"/>
  <c r="F31" i="7"/>
  <c r="G31" i="7"/>
  <c r="H31" i="7"/>
  <c r="I31" i="7"/>
  <c r="J31" i="7"/>
  <c r="K31" i="7"/>
  <c r="L31" i="7"/>
  <c r="O31" i="7"/>
  <c r="S31" i="7"/>
  <c r="E28" i="7"/>
  <c r="F28" i="7"/>
  <c r="G28" i="7"/>
  <c r="H28" i="7"/>
  <c r="I28" i="7"/>
  <c r="J28" i="7"/>
  <c r="K28" i="7"/>
  <c r="L28" i="7"/>
  <c r="O28" i="7"/>
  <c r="S28" i="7"/>
  <c r="E26" i="7"/>
  <c r="F26" i="7"/>
  <c r="G26" i="7"/>
  <c r="H26" i="7"/>
  <c r="I26" i="7"/>
  <c r="J26" i="7"/>
  <c r="K26" i="7"/>
  <c r="L26" i="7"/>
  <c r="O26" i="7"/>
  <c r="S26" i="7"/>
  <c r="E27" i="7"/>
  <c r="F27" i="7"/>
  <c r="G27" i="7"/>
  <c r="H27" i="7"/>
  <c r="I27" i="7"/>
  <c r="J27" i="7"/>
  <c r="K27" i="7"/>
  <c r="L27" i="7"/>
  <c r="O27" i="7"/>
  <c r="S27" i="7"/>
  <c r="B41" i="7"/>
  <c r="C41" i="7"/>
  <c r="D41" i="7"/>
  <c r="E41" i="7"/>
  <c r="F41" i="7"/>
  <c r="G41" i="7"/>
  <c r="H41" i="7"/>
  <c r="I41" i="7"/>
  <c r="J41" i="7"/>
  <c r="K41" i="7"/>
  <c r="L41" i="7"/>
  <c r="O41" i="7"/>
  <c r="S41" i="7"/>
  <c r="B42" i="7"/>
  <c r="C42" i="7"/>
  <c r="D42" i="7"/>
  <c r="E42" i="7"/>
  <c r="F42" i="7"/>
  <c r="G42" i="7"/>
  <c r="H42" i="7"/>
  <c r="I42" i="7"/>
  <c r="J42" i="7"/>
  <c r="K42" i="7"/>
  <c r="L42" i="7"/>
  <c r="O42" i="7"/>
  <c r="S42" i="7"/>
  <c r="B43" i="7"/>
  <c r="C43" i="7"/>
  <c r="D43" i="7"/>
  <c r="E43" i="7"/>
  <c r="F43" i="7"/>
  <c r="G43" i="7"/>
  <c r="H43" i="7"/>
  <c r="I43" i="7"/>
  <c r="J43" i="7"/>
  <c r="K43" i="7"/>
  <c r="L43" i="7"/>
  <c r="O43" i="7"/>
  <c r="S43" i="7"/>
  <c r="B44" i="7"/>
  <c r="C44" i="7"/>
  <c r="D44" i="7"/>
  <c r="E44" i="7"/>
  <c r="F44" i="7"/>
  <c r="G44" i="7"/>
  <c r="H44" i="7"/>
  <c r="I44" i="7"/>
  <c r="J44" i="7"/>
  <c r="K44" i="7"/>
  <c r="L44" i="7"/>
  <c r="O44" i="7"/>
  <c r="S44" i="7"/>
  <c r="B45" i="7"/>
  <c r="C45" i="7"/>
  <c r="D45" i="7"/>
  <c r="E45" i="7"/>
  <c r="F45" i="7"/>
  <c r="G45" i="7"/>
  <c r="H45" i="7"/>
  <c r="I45" i="7"/>
  <c r="J45" i="7"/>
  <c r="K45" i="7"/>
  <c r="L45" i="7"/>
  <c r="O45" i="7"/>
  <c r="S45" i="7"/>
  <c r="N31" i="7" l="1"/>
  <c r="N43" i="7"/>
  <c r="N42" i="7"/>
  <c r="U42" i="7" s="1"/>
  <c r="W42" i="7" s="1"/>
  <c r="N44" i="7"/>
  <c r="N45" i="7"/>
  <c r="U45" i="7" s="1"/>
  <c r="W45" i="7" s="1"/>
  <c r="T45" i="7" s="1"/>
  <c r="N41" i="7"/>
  <c r="U41" i="7" s="1"/>
  <c r="W41" i="7" s="1"/>
  <c r="N38" i="7"/>
  <c r="U38" i="7" s="1"/>
  <c r="W38" i="7" s="1"/>
  <c r="N27" i="7"/>
  <c r="U27" i="7" s="1"/>
  <c r="N23" i="7"/>
  <c r="U23" i="7" s="1"/>
  <c r="W23" i="7" s="1"/>
  <c r="R23" i="7" s="1"/>
  <c r="N26" i="7"/>
  <c r="U26" i="7" s="1"/>
  <c r="W26" i="7" s="1"/>
  <c r="V26" i="7" s="1"/>
  <c r="N24" i="7"/>
  <c r="U24" i="7" s="1"/>
  <c r="W24" i="7" s="1"/>
  <c r="N28" i="7"/>
  <c r="N30" i="7"/>
  <c r="U30" i="7" s="1"/>
  <c r="W30" i="7" s="1"/>
  <c r="U43" i="7"/>
  <c r="W43" i="7" s="1"/>
  <c r="U44" i="7"/>
  <c r="W44" i="7" s="1"/>
  <c r="U28" i="7"/>
  <c r="W28" i="7" s="1"/>
  <c r="U31" i="7"/>
  <c r="W31" i="7" s="1"/>
  <c r="W27" i="7" l="1"/>
  <c r="Z27" i="7" s="1"/>
  <c r="R30" i="7"/>
  <c r="P38" i="7"/>
  <c r="T24" i="7"/>
  <c r="P24" i="7"/>
  <c r="T30" i="7"/>
  <c r="V24" i="7"/>
  <c r="R24" i="7"/>
  <c r="V30" i="7"/>
  <c r="V23" i="7"/>
  <c r="P30" i="7"/>
  <c r="V38" i="7"/>
  <c r="T38" i="7"/>
  <c r="P43" i="7"/>
  <c r="T43" i="7"/>
  <c r="R44" i="7"/>
  <c r="P44" i="7"/>
  <c r="T44" i="7"/>
  <c r="R28" i="7"/>
  <c r="R41" i="7"/>
  <c r="R42" i="7"/>
  <c r="P42" i="7"/>
  <c r="T42" i="7"/>
  <c r="P41" i="7"/>
  <c r="V41" i="7"/>
  <c r="T23" i="7"/>
  <c r="P23" i="7"/>
  <c r="R45" i="7"/>
  <c r="R31" i="7"/>
  <c r="P31" i="7"/>
  <c r="T31" i="7"/>
  <c r="T41" i="7"/>
  <c r="P26" i="7"/>
  <c r="T26" i="7"/>
  <c r="R26" i="7"/>
  <c r="V43" i="7"/>
  <c r="V42" i="7"/>
  <c r="V31" i="7"/>
  <c r="V44" i="7"/>
  <c r="P27" i="7"/>
  <c r="T27" i="7"/>
  <c r="R38" i="7"/>
  <c r="T28" i="7"/>
  <c r="V27" i="7"/>
  <c r="R43" i="7"/>
  <c r="P28" i="7"/>
  <c r="P45" i="7"/>
  <c r="V28" i="7"/>
  <c r="V45" i="7"/>
  <c r="R27" i="7" l="1"/>
  <c r="S40" i="7"/>
  <c r="O40" i="7"/>
  <c r="L40" i="7"/>
  <c r="K40" i="7"/>
  <c r="J40" i="7"/>
  <c r="I40" i="7"/>
  <c r="H40" i="7"/>
  <c r="G40" i="7"/>
  <c r="F40" i="7"/>
  <c r="E40" i="7"/>
  <c r="D40" i="7"/>
  <c r="C40" i="7"/>
  <c r="B40" i="7"/>
  <c r="J5" i="7"/>
  <c r="N40" i="7" l="1"/>
  <c r="U40" i="7" s="1"/>
  <c r="W40" i="7" s="1"/>
  <c r="E12" i="7"/>
  <c r="F12" i="7"/>
  <c r="G12" i="7"/>
  <c r="H12" i="7"/>
  <c r="I12" i="7"/>
  <c r="J12" i="7"/>
  <c r="K12" i="7"/>
  <c r="L12" i="7"/>
  <c r="O12" i="7"/>
  <c r="S12" i="7"/>
  <c r="B34" i="7"/>
  <c r="C34" i="7"/>
  <c r="D34" i="7"/>
  <c r="E34" i="7"/>
  <c r="F34" i="7"/>
  <c r="G34" i="7"/>
  <c r="H34" i="7"/>
  <c r="I34" i="7"/>
  <c r="J34" i="7"/>
  <c r="K34" i="7"/>
  <c r="L34" i="7"/>
  <c r="O34" i="7"/>
  <c r="S34" i="7"/>
  <c r="B35" i="7"/>
  <c r="C35" i="7"/>
  <c r="D35" i="7"/>
  <c r="E35" i="7"/>
  <c r="F35" i="7"/>
  <c r="G35" i="7"/>
  <c r="H35" i="7"/>
  <c r="I35" i="7"/>
  <c r="J35" i="7"/>
  <c r="K35" i="7"/>
  <c r="L35" i="7"/>
  <c r="O35" i="7"/>
  <c r="S35" i="7"/>
  <c r="B46" i="7"/>
  <c r="C46" i="7"/>
  <c r="D46" i="7"/>
  <c r="E46" i="7"/>
  <c r="F46" i="7"/>
  <c r="G46" i="7"/>
  <c r="H46" i="7"/>
  <c r="I46" i="7"/>
  <c r="J46" i="7"/>
  <c r="K46" i="7"/>
  <c r="L46" i="7"/>
  <c r="O46" i="7"/>
  <c r="S46" i="7"/>
  <c r="E10" i="7"/>
  <c r="F10" i="7"/>
  <c r="G10" i="7"/>
  <c r="H10" i="7"/>
  <c r="I10" i="7"/>
  <c r="J10" i="7"/>
  <c r="K10" i="7"/>
  <c r="L10" i="7"/>
  <c r="O10" i="7"/>
  <c r="S10" i="7"/>
  <c r="E11" i="7"/>
  <c r="F11" i="7"/>
  <c r="G11" i="7"/>
  <c r="H11" i="7"/>
  <c r="I11" i="7"/>
  <c r="J11" i="7"/>
  <c r="K11" i="7"/>
  <c r="L11" i="7"/>
  <c r="O11" i="7"/>
  <c r="S11" i="7"/>
  <c r="B53" i="7"/>
  <c r="C53" i="7"/>
  <c r="D53" i="7"/>
  <c r="E53" i="7"/>
  <c r="F53" i="7"/>
  <c r="G53" i="7"/>
  <c r="H53" i="7"/>
  <c r="I53" i="7"/>
  <c r="J53" i="7"/>
  <c r="K53" i="7"/>
  <c r="L53" i="7"/>
  <c r="O53" i="7"/>
  <c r="S53" i="7"/>
  <c r="E29" i="7"/>
  <c r="F29" i="7"/>
  <c r="G29" i="7"/>
  <c r="H29" i="7"/>
  <c r="I29" i="7"/>
  <c r="J29" i="7"/>
  <c r="K29" i="7"/>
  <c r="L29" i="7"/>
  <c r="O29" i="7"/>
  <c r="B36" i="7"/>
  <c r="C36" i="7"/>
  <c r="D36" i="7"/>
  <c r="E36" i="7"/>
  <c r="F36" i="7"/>
  <c r="G36" i="7"/>
  <c r="H36" i="7"/>
  <c r="I36" i="7"/>
  <c r="J36" i="7"/>
  <c r="K36" i="7"/>
  <c r="L36" i="7"/>
  <c r="O36" i="7"/>
  <c r="S36" i="7"/>
  <c r="B37" i="7"/>
  <c r="C37" i="7"/>
  <c r="D37" i="7"/>
  <c r="E37" i="7"/>
  <c r="F37" i="7"/>
  <c r="G37" i="7"/>
  <c r="H37" i="7"/>
  <c r="I37" i="7"/>
  <c r="J37" i="7"/>
  <c r="K37" i="7"/>
  <c r="L37" i="7"/>
  <c r="O37" i="7"/>
  <c r="S37" i="7"/>
  <c r="M1898" i="12"/>
  <c r="N1898" i="12"/>
  <c r="M1899" i="12"/>
  <c r="N1899" i="12"/>
  <c r="M1900" i="12"/>
  <c r="N1900" i="12"/>
  <c r="M1901" i="12"/>
  <c r="N1901" i="12"/>
  <c r="M1902" i="12"/>
  <c r="N1902" i="12"/>
  <c r="M1903" i="12"/>
  <c r="N1903" i="12"/>
  <c r="M1904" i="12"/>
  <c r="N1904" i="12"/>
  <c r="M1905" i="12"/>
  <c r="N1905" i="12"/>
  <c r="M1906" i="12"/>
  <c r="N1906" i="12"/>
  <c r="M1907" i="12"/>
  <c r="N1907" i="12"/>
  <c r="M1908" i="12"/>
  <c r="N1908" i="12"/>
  <c r="M1909" i="12"/>
  <c r="N1909" i="12"/>
  <c r="M1910" i="12"/>
  <c r="N1910" i="12"/>
  <c r="M1911" i="12"/>
  <c r="N1911" i="12"/>
  <c r="M1912" i="12"/>
  <c r="N1912" i="12"/>
  <c r="M1913" i="12"/>
  <c r="N1913" i="12"/>
  <c r="M1914" i="12"/>
  <c r="N1914" i="12"/>
  <c r="M1915" i="12"/>
  <c r="N1915" i="12"/>
  <c r="M1916" i="12"/>
  <c r="N1916" i="12"/>
  <c r="M1917" i="12"/>
  <c r="N1917" i="12"/>
  <c r="M1918" i="12"/>
  <c r="N1918" i="12"/>
  <c r="M1919" i="12"/>
  <c r="N1919" i="12"/>
  <c r="M1920" i="12"/>
  <c r="N1920" i="12"/>
  <c r="M1921" i="12"/>
  <c r="N1921" i="12"/>
  <c r="M1922" i="12"/>
  <c r="N1922" i="12"/>
  <c r="M1923" i="12"/>
  <c r="N1923" i="12"/>
  <c r="M1924" i="12"/>
  <c r="N1924" i="12"/>
  <c r="M1925" i="12"/>
  <c r="N1925" i="12"/>
  <c r="M1926" i="12"/>
  <c r="N1926" i="12"/>
  <c r="M1927" i="12"/>
  <c r="N1927" i="12"/>
  <c r="M1928" i="12"/>
  <c r="N1928" i="12"/>
  <c r="M1929" i="12"/>
  <c r="N1929" i="12"/>
  <c r="M1930" i="12"/>
  <c r="N1930" i="12"/>
  <c r="M1931" i="12"/>
  <c r="N1931" i="12"/>
  <c r="M1932" i="12"/>
  <c r="N1932" i="12"/>
  <c r="M1933" i="12"/>
  <c r="N1933" i="12"/>
  <c r="M1934" i="12"/>
  <c r="N1934" i="12"/>
  <c r="M1935" i="12"/>
  <c r="N1935" i="12"/>
  <c r="M1936" i="12"/>
  <c r="N1936" i="12"/>
  <c r="M1937" i="12"/>
  <c r="N1937" i="12"/>
  <c r="M1938" i="12"/>
  <c r="N1938" i="12"/>
  <c r="M1939" i="12"/>
  <c r="N1939" i="12"/>
  <c r="M1940" i="12"/>
  <c r="N1940" i="12"/>
  <c r="M1941" i="12"/>
  <c r="N1941" i="12"/>
  <c r="M1942" i="12"/>
  <c r="N1942" i="12"/>
  <c r="M1943" i="12"/>
  <c r="N1943" i="12"/>
  <c r="M1944" i="12"/>
  <c r="N1944" i="12"/>
  <c r="M1945" i="12"/>
  <c r="N1945" i="12"/>
  <c r="M1946" i="12"/>
  <c r="N1946" i="12"/>
  <c r="M1947" i="12"/>
  <c r="N1947" i="12"/>
  <c r="M1948" i="12"/>
  <c r="N1948" i="12"/>
  <c r="M1949" i="12"/>
  <c r="N1949" i="12"/>
  <c r="M1950" i="12"/>
  <c r="N1950" i="12"/>
  <c r="M1951" i="12"/>
  <c r="N1951" i="12"/>
  <c r="M1952" i="12"/>
  <c r="N1952" i="12"/>
  <c r="M1953" i="12"/>
  <c r="N1953" i="12"/>
  <c r="M1954" i="12"/>
  <c r="N1954" i="12"/>
  <c r="M1955" i="12"/>
  <c r="N1955" i="12"/>
  <c r="M1956" i="12"/>
  <c r="N1956" i="12"/>
  <c r="M1957" i="12"/>
  <c r="N1957" i="12"/>
  <c r="M1958" i="12"/>
  <c r="N1958" i="12"/>
  <c r="M1959" i="12"/>
  <c r="N1959" i="12"/>
  <c r="M1960" i="12"/>
  <c r="N1960" i="12"/>
  <c r="M1961" i="12"/>
  <c r="N1961" i="12"/>
  <c r="M1962" i="12"/>
  <c r="N1962" i="12"/>
  <c r="M1963" i="12"/>
  <c r="N1963" i="12"/>
  <c r="M1964" i="12"/>
  <c r="N1964" i="12"/>
  <c r="N53" i="7" l="1"/>
  <c r="N46" i="7"/>
  <c r="U46" i="7" s="1"/>
  <c r="W46" i="7" s="1"/>
  <c r="N35" i="7"/>
  <c r="U35" i="7" s="1"/>
  <c r="W35" i="7" s="1"/>
  <c r="V35" i="7" s="1"/>
  <c r="N37" i="7"/>
  <c r="U37" i="7" s="1"/>
  <c r="W37" i="7" s="1"/>
  <c r="N34" i="7"/>
  <c r="U34" i="7" s="1"/>
  <c r="W34" i="7" s="1"/>
  <c r="N36" i="7"/>
  <c r="U36" i="7" s="1"/>
  <c r="W36" i="7" s="1"/>
  <c r="R36" i="7" s="1"/>
  <c r="N29" i="7"/>
  <c r="U29" i="7" s="1"/>
  <c r="W29" i="7" s="1"/>
  <c r="N11" i="7"/>
  <c r="U11" i="7" s="1"/>
  <c r="W11" i="7" s="1"/>
  <c r="N10" i="7"/>
  <c r="N12" i="7"/>
  <c r="U12" i="7" s="1"/>
  <c r="W12" i="7" s="1"/>
  <c r="R12" i="7" s="1"/>
  <c r="R40" i="7"/>
  <c r="T40" i="7"/>
  <c r="P40" i="7"/>
  <c r="V40" i="7"/>
  <c r="U10" i="7"/>
  <c r="U53" i="7"/>
  <c r="W53" i="7" s="1"/>
  <c r="R53" i="7" s="1"/>
  <c r="A6222" i="10"/>
  <c r="A6223" i="10"/>
  <c r="A6224" i="10"/>
  <c r="A6225" i="10"/>
  <c r="A6226" i="10"/>
  <c r="A6227" i="10"/>
  <c r="A6228" i="10"/>
  <c r="A6229" i="10"/>
  <c r="A6230" i="10"/>
  <c r="A6231" i="10"/>
  <c r="A6232" i="10"/>
  <c r="A6233" i="10"/>
  <c r="A6234" i="10"/>
  <c r="A6235" i="10"/>
  <c r="A6236" i="10"/>
  <c r="A6237" i="10"/>
  <c r="A6238" i="10"/>
  <c r="A6239" i="10"/>
  <c r="A6240" i="10"/>
  <c r="A6241" i="10"/>
  <c r="A6242" i="10"/>
  <c r="A6243" i="10"/>
  <c r="A6244" i="10"/>
  <c r="A6245" i="10"/>
  <c r="A6246" i="10"/>
  <c r="A6247" i="10"/>
  <c r="A6248" i="10"/>
  <c r="A6249" i="10"/>
  <c r="A6250" i="10"/>
  <c r="A6251" i="10"/>
  <c r="A6252" i="10"/>
  <c r="A6253" i="10"/>
  <c r="A6254" i="10"/>
  <c r="A6255" i="10"/>
  <c r="A6256" i="10"/>
  <c r="A6257" i="10"/>
  <c r="A6258" i="10"/>
  <c r="A6259" i="10"/>
  <c r="A6260" i="10"/>
  <c r="A6261" i="10"/>
  <c r="A6262" i="10"/>
  <c r="A6263" i="10"/>
  <c r="A6264" i="10"/>
  <c r="A6265" i="10"/>
  <c r="A6266" i="10"/>
  <c r="A6267" i="10"/>
  <c r="A6268" i="10"/>
  <c r="A6269" i="10"/>
  <c r="A6270" i="10"/>
  <c r="A6271" i="10"/>
  <c r="A6272" i="10"/>
  <c r="A6273" i="10"/>
  <c r="A6274" i="10"/>
  <c r="A6275" i="10"/>
  <c r="A6276" i="10"/>
  <c r="A6277" i="10"/>
  <c r="A6278" i="10"/>
  <c r="A6279" i="10"/>
  <c r="A6280" i="10"/>
  <c r="A6281" i="10"/>
  <c r="A6282" i="10"/>
  <c r="A6283" i="10"/>
  <c r="A6284" i="10"/>
  <c r="A6285" i="10"/>
  <c r="A6286" i="10"/>
  <c r="A6287" i="10"/>
  <c r="A6288" i="10"/>
  <c r="A6289" i="10"/>
  <c r="A6290" i="10"/>
  <c r="A6291" i="10"/>
  <c r="A6292" i="10"/>
  <c r="A6293" i="10"/>
  <c r="A6294" i="10"/>
  <c r="A6295" i="10"/>
  <c r="A6296" i="10"/>
  <c r="A6297" i="10"/>
  <c r="A6298" i="10"/>
  <c r="A6299" i="10"/>
  <c r="A6300" i="10"/>
  <c r="A6301" i="10"/>
  <c r="A6302" i="10"/>
  <c r="A6303" i="10"/>
  <c r="A6304" i="10"/>
  <c r="A6305" i="10"/>
  <c r="A6306" i="10"/>
  <c r="A6307" i="10"/>
  <c r="A6308" i="10"/>
  <c r="A6309" i="10"/>
  <c r="A6310" i="10"/>
  <c r="A6311" i="10"/>
  <c r="A6312" i="10"/>
  <c r="A6313" i="10"/>
  <c r="A6314" i="10"/>
  <c r="A6315" i="10"/>
  <c r="A6316" i="10"/>
  <c r="A6317" i="10"/>
  <c r="A6318" i="10"/>
  <c r="A6319" i="10"/>
  <c r="A6320" i="10"/>
  <c r="A6321" i="10"/>
  <c r="A6322" i="10"/>
  <c r="A6323" i="10"/>
  <c r="A6324" i="10"/>
  <c r="A6325" i="10"/>
  <c r="A6326" i="10"/>
  <c r="A6327" i="10"/>
  <c r="A6328" i="10"/>
  <c r="A6329" i="10"/>
  <c r="A6330" i="10"/>
  <c r="A6331" i="10"/>
  <c r="A6332" i="10"/>
  <c r="A6333" i="10"/>
  <c r="A6334" i="10"/>
  <c r="A6335" i="10"/>
  <c r="A6336" i="10"/>
  <c r="A6337" i="10"/>
  <c r="A6338" i="10"/>
  <c r="A6339" i="10"/>
  <c r="A6340" i="10"/>
  <c r="A6341" i="10"/>
  <c r="A6342" i="10"/>
  <c r="A6343" i="10"/>
  <c r="A6344" i="10"/>
  <c r="A6345" i="10"/>
  <c r="A6346" i="10"/>
  <c r="A6347" i="10"/>
  <c r="A6348" i="10"/>
  <c r="A6349" i="10"/>
  <c r="A6350" i="10"/>
  <c r="A6351" i="10"/>
  <c r="A6352" i="10"/>
  <c r="A6353" i="10"/>
  <c r="A6354" i="10"/>
  <c r="A6355" i="10"/>
  <c r="A6356" i="10"/>
  <c r="A6357" i="10"/>
  <c r="A6358" i="10"/>
  <c r="A6359" i="10"/>
  <c r="A6360" i="10"/>
  <c r="A6361" i="10"/>
  <c r="A6362" i="10"/>
  <c r="A6363" i="10"/>
  <c r="A6364" i="10"/>
  <c r="A6365" i="10"/>
  <c r="A6366" i="10"/>
  <c r="A6367" i="10"/>
  <c r="A6368" i="10"/>
  <c r="A6369" i="10"/>
  <c r="A6370" i="10"/>
  <c r="A6371" i="10"/>
  <c r="A6372" i="10"/>
  <c r="A6373" i="10"/>
  <c r="A6374" i="10"/>
  <c r="A6375" i="10"/>
  <c r="A6376" i="10"/>
  <c r="A6377" i="10"/>
  <c r="A6378" i="10"/>
  <c r="A6379" i="10"/>
  <c r="A6380" i="10"/>
  <c r="A6381" i="10"/>
  <c r="A6382" i="10"/>
  <c r="A6383" i="10"/>
  <c r="A6384" i="10"/>
  <c r="A6385" i="10"/>
  <c r="A6386" i="10"/>
  <c r="A6387" i="10"/>
  <c r="A6388" i="10"/>
  <c r="A6389" i="10"/>
  <c r="A6390" i="10"/>
  <c r="A6391" i="10"/>
  <c r="A6392" i="10"/>
  <c r="A6393" i="10"/>
  <c r="A6394" i="10"/>
  <c r="A6395" i="10"/>
  <c r="A6396" i="10"/>
  <c r="A6397" i="10"/>
  <c r="A6398" i="10"/>
  <c r="A6399" i="10"/>
  <c r="A6400" i="10"/>
  <c r="A6401" i="10"/>
  <c r="A6402" i="10"/>
  <c r="A6403" i="10"/>
  <c r="A6404" i="10"/>
  <c r="A6405" i="10"/>
  <c r="A6406" i="10"/>
  <c r="A6407" i="10"/>
  <c r="A6408" i="10"/>
  <c r="A6409" i="10"/>
  <c r="A6410" i="10"/>
  <c r="A6411" i="10"/>
  <c r="A6412" i="10"/>
  <c r="A6413" i="10"/>
  <c r="A6414" i="10"/>
  <c r="A6415" i="10"/>
  <c r="A6416" i="10"/>
  <c r="A6417" i="10"/>
  <c r="A6418" i="10"/>
  <c r="A6419" i="10"/>
  <c r="A6420" i="10"/>
  <c r="A6421" i="10"/>
  <c r="A6422" i="10"/>
  <c r="A6423" i="10"/>
  <c r="A6424" i="10"/>
  <c r="A6425" i="10"/>
  <c r="A6426" i="10"/>
  <c r="A6427" i="10"/>
  <c r="A6428" i="10"/>
  <c r="A6429" i="10"/>
  <c r="A6430" i="10"/>
  <c r="A6431" i="10"/>
  <c r="A6432" i="10"/>
  <c r="A6433" i="10"/>
  <c r="A6434" i="10"/>
  <c r="A6435" i="10"/>
  <c r="A6436" i="10"/>
  <c r="A6437" i="10"/>
  <c r="A6438" i="10"/>
  <c r="A6439" i="10"/>
  <c r="A6440" i="10"/>
  <c r="A6441" i="10"/>
  <c r="A6442" i="10"/>
  <c r="A6443" i="10"/>
  <c r="A6444" i="10"/>
  <c r="A6445" i="10"/>
  <c r="A6446" i="10"/>
  <c r="A6447" i="10"/>
  <c r="A6448" i="10"/>
  <c r="A6449" i="10"/>
  <c r="A6450" i="10"/>
  <c r="A6451" i="10"/>
  <c r="A6452" i="10"/>
  <c r="A6453" i="10"/>
  <c r="A6454" i="10"/>
  <c r="A6455" i="10"/>
  <c r="A6456" i="10"/>
  <c r="A6457" i="10"/>
  <c r="A6458" i="10"/>
  <c r="A6459" i="10"/>
  <c r="A6460" i="10"/>
  <c r="A6461" i="10"/>
  <c r="A6462" i="10"/>
  <c r="A6463" i="10"/>
  <c r="A6464" i="10"/>
  <c r="A6465" i="10"/>
  <c r="A6466" i="10"/>
  <c r="A6467" i="10"/>
  <c r="A6468" i="10"/>
  <c r="A6469" i="10"/>
  <c r="A6470" i="10"/>
  <c r="A6471" i="10"/>
  <c r="A6472" i="10"/>
  <c r="A6473" i="10"/>
  <c r="A6474" i="10"/>
  <c r="A6475" i="10"/>
  <c r="A6476" i="10"/>
  <c r="A6477" i="10"/>
  <c r="A6478" i="10"/>
  <c r="A6479" i="10"/>
  <c r="A6480" i="10"/>
  <c r="A6481" i="10"/>
  <c r="A6482" i="10"/>
  <c r="A6483" i="10"/>
  <c r="A6484" i="10"/>
  <c r="A6485" i="10"/>
  <c r="A6486" i="10"/>
  <c r="A6487" i="10"/>
  <c r="A6488" i="10"/>
  <c r="A6489" i="10"/>
  <c r="A6490" i="10"/>
  <c r="A6491" i="10"/>
  <c r="A6492" i="10"/>
  <c r="A6493" i="10"/>
  <c r="A6494" i="10"/>
  <c r="A6495" i="10"/>
  <c r="A6496" i="10"/>
  <c r="A6497" i="10"/>
  <c r="A6498" i="10"/>
  <c r="A6499" i="10"/>
  <c r="A6500" i="10"/>
  <c r="A6501" i="10"/>
  <c r="A6502" i="10"/>
  <c r="A6503" i="10"/>
  <c r="A6504" i="10"/>
  <c r="A6505" i="10"/>
  <c r="A6506" i="10"/>
  <c r="A6507" i="10"/>
  <c r="A6508" i="10"/>
  <c r="A6509" i="10"/>
  <c r="A6510" i="10"/>
  <c r="A6511" i="10"/>
  <c r="A6512" i="10"/>
  <c r="A6513" i="10"/>
  <c r="A6514" i="10"/>
  <c r="A6515" i="10"/>
  <c r="A6516" i="10"/>
  <c r="A6517" i="10"/>
  <c r="A6518" i="10"/>
  <c r="A6519" i="10"/>
  <c r="A6520" i="10"/>
  <c r="A6521" i="10"/>
  <c r="A6522" i="10"/>
  <c r="A6523" i="10"/>
  <c r="A6524" i="10"/>
  <c r="A6525" i="10"/>
  <c r="A6526" i="10"/>
  <c r="A6527" i="10"/>
  <c r="A6528" i="10"/>
  <c r="A6529" i="10"/>
  <c r="A6530" i="10"/>
  <c r="A6531" i="10"/>
  <c r="A6532" i="10"/>
  <c r="A6533" i="10"/>
  <c r="A6534" i="10"/>
  <c r="A6535" i="10"/>
  <c r="A6536" i="10"/>
  <c r="A6537" i="10"/>
  <c r="A6538" i="10"/>
  <c r="A6539" i="10"/>
  <c r="A6540" i="10"/>
  <c r="A6541" i="10"/>
  <c r="A6542" i="10"/>
  <c r="A6543" i="10"/>
  <c r="A6544" i="10"/>
  <c r="A6545" i="10"/>
  <c r="A6546" i="10"/>
  <c r="A6547" i="10"/>
  <c r="A6548" i="10"/>
  <c r="A6549" i="10"/>
  <c r="A6550" i="10"/>
  <c r="A6551" i="10"/>
  <c r="A6552" i="10"/>
  <c r="A6553" i="10"/>
  <c r="A6554" i="10"/>
  <c r="A6555" i="10"/>
  <c r="A6556" i="10"/>
  <c r="A6557" i="10"/>
  <c r="A6558" i="10"/>
  <c r="A6559" i="10"/>
  <c r="A6560" i="10"/>
  <c r="A6561" i="10"/>
  <c r="A6562" i="10"/>
  <c r="A6563" i="10"/>
  <c r="A6564" i="10"/>
  <c r="A6565" i="10"/>
  <c r="A6566" i="10"/>
  <c r="A6567" i="10"/>
  <c r="A6568" i="10"/>
  <c r="A6569" i="10"/>
  <c r="A6570" i="10"/>
  <c r="A6571" i="10"/>
  <c r="A6572" i="10"/>
  <c r="A6573" i="10"/>
  <c r="A6574" i="10"/>
  <c r="A6575" i="10"/>
  <c r="A6576" i="10"/>
  <c r="A6577" i="10"/>
  <c r="A6578" i="10"/>
  <c r="A6579" i="10"/>
  <c r="A6580" i="10"/>
  <c r="A6581" i="10"/>
  <c r="A6582" i="10"/>
  <c r="A6583" i="10"/>
  <c r="A6584" i="10"/>
  <c r="A6585" i="10"/>
  <c r="A6586" i="10"/>
  <c r="A6587" i="10"/>
  <c r="A6588" i="10"/>
  <c r="A6589" i="10"/>
  <c r="A6590" i="10"/>
  <c r="A6591" i="10"/>
  <c r="A6592" i="10"/>
  <c r="A6593" i="10"/>
  <c r="A6594" i="10"/>
  <c r="A6595" i="10"/>
  <c r="A6596" i="10"/>
  <c r="A6597" i="10"/>
  <c r="A6598" i="10"/>
  <c r="A6599" i="10"/>
  <c r="A6600" i="10"/>
  <c r="A6601" i="10"/>
  <c r="A6602" i="10"/>
  <c r="A6603" i="10"/>
  <c r="A6604" i="10"/>
  <c r="A6605" i="10"/>
  <c r="A6606" i="10"/>
  <c r="A6607" i="10"/>
  <c r="A6608" i="10"/>
  <c r="A6609" i="10"/>
  <c r="A6610" i="10"/>
  <c r="A6611" i="10"/>
  <c r="A6612" i="10"/>
  <c r="A6613" i="10"/>
  <c r="A6614" i="10"/>
  <c r="A6615" i="10"/>
  <c r="A6616" i="10"/>
  <c r="A6617" i="10"/>
  <c r="A6618" i="10"/>
  <c r="A6619" i="10"/>
  <c r="A6620" i="10"/>
  <c r="A6621" i="10"/>
  <c r="A6622" i="10"/>
  <c r="A6623" i="10"/>
  <c r="A6624" i="10"/>
  <c r="A6625" i="10"/>
  <c r="A6626" i="10"/>
  <c r="A6627" i="10"/>
  <c r="A6628" i="10"/>
  <c r="A6629" i="10"/>
  <c r="A6630" i="10"/>
  <c r="A6631" i="10"/>
  <c r="A6632" i="10"/>
  <c r="A6633" i="10"/>
  <c r="A6634" i="10"/>
  <c r="A6635" i="10"/>
  <c r="A6636" i="10"/>
  <c r="A6637" i="10"/>
  <c r="A6638" i="10"/>
  <c r="A6639" i="10"/>
  <c r="A6640" i="10"/>
  <c r="A6641" i="10"/>
  <c r="A6642" i="10"/>
  <c r="A6643" i="10"/>
  <c r="A6644" i="10"/>
  <c r="A6645" i="10"/>
  <c r="A6646" i="10"/>
  <c r="A6647" i="10"/>
  <c r="A6648" i="10"/>
  <c r="A6649" i="10"/>
  <c r="A6650" i="10"/>
  <c r="A6651" i="10"/>
  <c r="A6652" i="10"/>
  <c r="A6653" i="10"/>
  <c r="A6654" i="10"/>
  <c r="A6655" i="10"/>
  <c r="A6656" i="10"/>
  <c r="A6657" i="10"/>
  <c r="A6658" i="10"/>
  <c r="A6659" i="10"/>
  <c r="A6660" i="10"/>
  <c r="A6661" i="10"/>
  <c r="A6662" i="10"/>
  <c r="A6663" i="10"/>
  <c r="A6664" i="10"/>
  <c r="A6665" i="10"/>
  <c r="A6666" i="10"/>
  <c r="A6667" i="10"/>
  <c r="A6668" i="10"/>
  <c r="A6669" i="10"/>
  <c r="A6670" i="10"/>
  <c r="A6671" i="10"/>
  <c r="A6672" i="10"/>
  <c r="A6673" i="10"/>
  <c r="A6674" i="10"/>
  <c r="A6675" i="10"/>
  <c r="A6676" i="10"/>
  <c r="A6677" i="10"/>
  <c r="A6678" i="10"/>
  <c r="A6679" i="10"/>
  <c r="A6680" i="10"/>
  <c r="A6681" i="10"/>
  <c r="A6682" i="10"/>
  <c r="A6683" i="10"/>
  <c r="A6684" i="10"/>
  <c r="A6685" i="10"/>
  <c r="A6686" i="10"/>
  <c r="A6687" i="10"/>
  <c r="A6688" i="10"/>
  <c r="A6689" i="10"/>
  <c r="A6690" i="10"/>
  <c r="A6691" i="10"/>
  <c r="A6692" i="10"/>
  <c r="A6693" i="10"/>
  <c r="A6694" i="10"/>
  <c r="A6695" i="10"/>
  <c r="A6696" i="10"/>
  <c r="A6697" i="10"/>
  <c r="A6698" i="10"/>
  <c r="A6699" i="10"/>
  <c r="A6700" i="10"/>
  <c r="A6701" i="10"/>
  <c r="A6702" i="10"/>
  <c r="A6703" i="10"/>
  <c r="A6704" i="10"/>
  <c r="A6705" i="10"/>
  <c r="A6706" i="10"/>
  <c r="A6707" i="10"/>
  <c r="A6708" i="10"/>
  <c r="A6709" i="10"/>
  <c r="A6710" i="10"/>
  <c r="A6711" i="10"/>
  <c r="A6712" i="10"/>
  <c r="A6713" i="10"/>
  <c r="A6714" i="10"/>
  <c r="A6715" i="10"/>
  <c r="A6716" i="10"/>
  <c r="A6717" i="10"/>
  <c r="A6718" i="10"/>
  <c r="A6719" i="10"/>
  <c r="A6720" i="10"/>
  <c r="A6721" i="10"/>
  <c r="A6722" i="10"/>
  <c r="A6723" i="10"/>
  <c r="A6724" i="10"/>
  <c r="A6725" i="10"/>
  <c r="A6726" i="10"/>
  <c r="A6727" i="10"/>
  <c r="A6728" i="10"/>
  <c r="A6729" i="10"/>
  <c r="A6730" i="10"/>
  <c r="A6731" i="10"/>
  <c r="A6732" i="10"/>
  <c r="A6733" i="10"/>
  <c r="A6734" i="10"/>
  <c r="A6735" i="10"/>
  <c r="A6736" i="10"/>
  <c r="A6737" i="10"/>
  <c r="A6738" i="10"/>
  <c r="A6739" i="10"/>
  <c r="A6740" i="10"/>
  <c r="A6741" i="10"/>
  <c r="A6742" i="10"/>
  <c r="A6743" i="10"/>
  <c r="A6744" i="10"/>
  <c r="A6745" i="10"/>
  <c r="A6746" i="10"/>
  <c r="A6747" i="10"/>
  <c r="A6748" i="10"/>
  <c r="A6749" i="10"/>
  <c r="A6750" i="10"/>
  <c r="A6751" i="10"/>
  <c r="A6752" i="10"/>
  <c r="A6753" i="10"/>
  <c r="A6754" i="10"/>
  <c r="A6755" i="10"/>
  <c r="A6756" i="10"/>
  <c r="A6757" i="10"/>
  <c r="A6758" i="10"/>
  <c r="A6759" i="10"/>
  <c r="A6760" i="10"/>
  <c r="A6761" i="10"/>
  <c r="A6762" i="10"/>
  <c r="A6763" i="10"/>
  <c r="A6764" i="10"/>
  <c r="A6765" i="10"/>
  <c r="A6766" i="10"/>
  <c r="A6767" i="10"/>
  <c r="A6768" i="10"/>
  <c r="A6769" i="10"/>
  <c r="A6770" i="10"/>
  <c r="A6771" i="10"/>
  <c r="A6772" i="10"/>
  <c r="A6773" i="10"/>
  <c r="A6774" i="10"/>
  <c r="A6775" i="10"/>
  <c r="A6776" i="10"/>
  <c r="A6777" i="10"/>
  <c r="A6778" i="10"/>
  <c r="A6779" i="10"/>
  <c r="A6780" i="10"/>
  <c r="A6781" i="10"/>
  <c r="A6782" i="10"/>
  <c r="A6783" i="10"/>
  <c r="A6784" i="10"/>
  <c r="A6785" i="10"/>
  <c r="A6786" i="10"/>
  <c r="A6787" i="10"/>
  <c r="A6788" i="10"/>
  <c r="A6789" i="10"/>
  <c r="A6790" i="10"/>
  <c r="A6791" i="10"/>
  <c r="A6792" i="10"/>
  <c r="A6793" i="10"/>
  <c r="A6794" i="10"/>
  <c r="A6795" i="10"/>
  <c r="A6796" i="10"/>
  <c r="A6797" i="10"/>
  <c r="A6798" i="10"/>
  <c r="A6799" i="10"/>
  <c r="A6800" i="10"/>
  <c r="A6801" i="10"/>
  <c r="A6802" i="10"/>
  <c r="A6803" i="10"/>
  <c r="A6804" i="10"/>
  <c r="A6805" i="10"/>
  <c r="A6806" i="10"/>
  <c r="A6807" i="10"/>
  <c r="A6808" i="10"/>
  <c r="A6809" i="10"/>
  <c r="A6810" i="10"/>
  <c r="A6811" i="10"/>
  <c r="A6812" i="10"/>
  <c r="A6813" i="10"/>
  <c r="A6814" i="10"/>
  <c r="A6815" i="10"/>
  <c r="A6816" i="10"/>
  <c r="A6817" i="10"/>
  <c r="A6818" i="10"/>
  <c r="A6819" i="10"/>
  <c r="A6820" i="10"/>
  <c r="A6821" i="10"/>
  <c r="A6822" i="10"/>
  <c r="A6823" i="10"/>
  <c r="A6824" i="10"/>
  <c r="A6825" i="10"/>
  <c r="A6826" i="10"/>
  <c r="A6827" i="10"/>
  <c r="A6828" i="10"/>
  <c r="A6829" i="10"/>
  <c r="A6830" i="10"/>
  <c r="A6831" i="10"/>
  <c r="A6832" i="10"/>
  <c r="A6833" i="10"/>
  <c r="A6834" i="10"/>
  <c r="A6835" i="10"/>
  <c r="A6836" i="10"/>
  <c r="A6837" i="10"/>
  <c r="A6838" i="10"/>
  <c r="A6839" i="10"/>
  <c r="A6840" i="10"/>
  <c r="A6841" i="10"/>
  <c r="A6842" i="10"/>
  <c r="A6843" i="10"/>
  <c r="A6844" i="10"/>
  <c r="A6845" i="10"/>
  <c r="A6846" i="10"/>
  <c r="A6847" i="10"/>
  <c r="A6848" i="10"/>
  <c r="A6849" i="10"/>
  <c r="A6850" i="10"/>
  <c r="A6851" i="10"/>
  <c r="A6852" i="10"/>
  <c r="A6853" i="10"/>
  <c r="A6854" i="10"/>
  <c r="A6855" i="10"/>
  <c r="A6856" i="10"/>
  <c r="A6857" i="10"/>
  <c r="A6858" i="10"/>
  <c r="A6859" i="10"/>
  <c r="A6860" i="10"/>
  <c r="A6861" i="10"/>
  <c r="A6862" i="10"/>
  <c r="A6863" i="10"/>
  <c r="A6864" i="10"/>
  <c r="A6865" i="10"/>
  <c r="A6866" i="10"/>
  <c r="A6867" i="10"/>
  <c r="A6868" i="10"/>
  <c r="A6869" i="10"/>
  <c r="A6870" i="10"/>
  <c r="A6871" i="10"/>
  <c r="A6872" i="10"/>
  <c r="A6873" i="10"/>
  <c r="A6874" i="10"/>
  <c r="A6875" i="10"/>
  <c r="A6876" i="10"/>
  <c r="A6877" i="10"/>
  <c r="A6878" i="10"/>
  <c r="A6879" i="10"/>
  <c r="A6880" i="10"/>
  <c r="A6881" i="10"/>
  <c r="A6882" i="10"/>
  <c r="A6883" i="10"/>
  <c r="A6884" i="10"/>
  <c r="A6885" i="10"/>
  <c r="A6886" i="10"/>
  <c r="A6887" i="10"/>
  <c r="A6888" i="10"/>
  <c r="A6889" i="10"/>
  <c r="A6890" i="10"/>
  <c r="A6891" i="10"/>
  <c r="A6892" i="10"/>
  <c r="A6893" i="10"/>
  <c r="A6894" i="10"/>
  <c r="A6895" i="10"/>
  <c r="A6896" i="10"/>
  <c r="A6897" i="10"/>
  <c r="A6898" i="10"/>
  <c r="A6899" i="10"/>
  <c r="A6900" i="10"/>
  <c r="A6901" i="10"/>
  <c r="A6902" i="10"/>
  <c r="A6903" i="10"/>
  <c r="A6904" i="10"/>
  <c r="A6905" i="10"/>
  <c r="A6906" i="10"/>
  <c r="A6907" i="10"/>
  <c r="A6908" i="10"/>
  <c r="A6909" i="10"/>
  <c r="A6910" i="10"/>
  <c r="A6911" i="10"/>
  <c r="A6912" i="10"/>
  <c r="A6913" i="10"/>
  <c r="A6914" i="10"/>
  <c r="A6915" i="10"/>
  <c r="A6916" i="10"/>
  <c r="A6917" i="10"/>
  <c r="A6918" i="10"/>
  <c r="A6919" i="10"/>
  <c r="A6920" i="10"/>
  <c r="A6921" i="10"/>
  <c r="A6922" i="10"/>
  <c r="A6923" i="10"/>
  <c r="A6924" i="10"/>
  <c r="A6925" i="10"/>
  <c r="A6926" i="10"/>
  <c r="A6927" i="10"/>
  <c r="A6928" i="10"/>
  <c r="A6929" i="10"/>
  <c r="A6930" i="10"/>
  <c r="A6931" i="10"/>
  <c r="A6932" i="10"/>
  <c r="A6933" i="10"/>
  <c r="A6934" i="10"/>
  <c r="A6935" i="10"/>
  <c r="A6936" i="10"/>
  <c r="A6937" i="10"/>
  <c r="A6938" i="10"/>
  <c r="A6939" i="10"/>
  <c r="A6940" i="10"/>
  <c r="A6941" i="10"/>
  <c r="A6942" i="10"/>
  <c r="A6943" i="10"/>
  <c r="A6944" i="10"/>
  <c r="A6945" i="10"/>
  <c r="A6946" i="10"/>
  <c r="A6947" i="10"/>
  <c r="A6948" i="10"/>
  <c r="A6949" i="10"/>
  <c r="A6950" i="10"/>
  <c r="A6951" i="10"/>
  <c r="A6952" i="10"/>
  <c r="A6953" i="10"/>
  <c r="A6954" i="10"/>
  <c r="A6955" i="10"/>
  <c r="A6956" i="10"/>
  <c r="A6957" i="10"/>
  <c r="A6958" i="10"/>
  <c r="A6959" i="10"/>
  <c r="A6960" i="10"/>
  <c r="A6961" i="10"/>
  <c r="A6962" i="10"/>
  <c r="A6963" i="10"/>
  <c r="A6964" i="10"/>
  <c r="A6965" i="10"/>
  <c r="A6966" i="10"/>
  <c r="A6967" i="10"/>
  <c r="A6968" i="10"/>
  <c r="A6969" i="10"/>
  <c r="A6970" i="10"/>
  <c r="A6971" i="10"/>
  <c r="A6972" i="10"/>
  <c r="A6973" i="10"/>
  <c r="A6974" i="10"/>
  <c r="A6975" i="10"/>
  <c r="A6976" i="10"/>
  <c r="A6977" i="10"/>
  <c r="A6978" i="10"/>
  <c r="A6979" i="10"/>
  <c r="A6980" i="10"/>
  <c r="A6981" i="10"/>
  <c r="A6982" i="10"/>
  <c r="A6983" i="10"/>
  <c r="A6984" i="10"/>
  <c r="A6985" i="10"/>
  <c r="A6986" i="10"/>
  <c r="A6987" i="10"/>
  <c r="A6988" i="10"/>
  <c r="A6989" i="10"/>
  <c r="A6990" i="10"/>
  <c r="A6991" i="10"/>
  <c r="A6992" i="10"/>
  <c r="A6993" i="10"/>
  <c r="A6994" i="10"/>
  <c r="A6995" i="10"/>
  <c r="A6996" i="10"/>
  <c r="A6997" i="10"/>
  <c r="A6998" i="10"/>
  <c r="A6999" i="10"/>
  <c r="A7000" i="10"/>
  <c r="A7001" i="10"/>
  <c r="A7002" i="10"/>
  <c r="A7003" i="10"/>
  <c r="A7004" i="10"/>
  <c r="A7005" i="10"/>
  <c r="A7006" i="10"/>
  <c r="A7007" i="10"/>
  <c r="A7008" i="10"/>
  <c r="A7009" i="10"/>
  <c r="A7010" i="10"/>
  <c r="A7011" i="10"/>
  <c r="A7012" i="10"/>
  <c r="A7013" i="10"/>
  <c r="A7014" i="10"/>
  <c r="A7015" i="10"/>
  <c r="A7016" i="10"/>
  <c r="A7017" i="10"/>
  <c r="A7018" i="10"/>
  <c r="A7019" i="10"/>
  <c r="A7020" i="10"/>
  <c r="A7021" i="10"/>
  <c r="A7022" i="10"/>
  <c r="A7023" i="10"/>
  <c r="A7024" i="10"/>
  <c r="A7025" i="10"/>
  <c r="A7026" i="10"/>
  <c r="A7027" i="10"/>
  <c r="A7028" i="10"/>
  <c r="A7029" i="10"/>
  <c r="A7030" i="10"/>
  <c r="A7031" i="10"/>
  <c r="A7032" i="10"/>
  <c r="A7033" i="10"/>
  <c r="A7034" i="10"/>
  <c r="A7035" i="10"/>
  <c r="A7036" i="10"/>
  <c r="A7037" i="10"/>
  <c r="A7038" i="10"/>
  <c r="A7039" i="10"/>
  <c r="A7040" i="10"/>
  <c r="A7041" i="10"/>
  <c r="A7042" i="10"/>
  <c r="A7043" i="10"/>
  <c r="A7044" i="10"/>
  <c r="A7045" i="10"/>
  <c r="A7046" i="10"/>
  <c r="A7047" i="10"/>
  <c r="A7048" i="10"/>
  <c r="A7049" i="10"/>
  <c r="A7050" i="10"/>
  <c r="A7051" i="10"/>
  <c r="A7052" i="10"/>
  <c r="A7053" i="10"/>
  <c r="A7054" i="10"/>
  <c r="A7055" i="10"/>
  <c r="A7056" i="10"/>
  <c r="A7057" i="10"/>
  <c r="A7058" i="10"/>
  <c r="A7059" i="10"/>
  <c r="A7060" i="10"/>
  <c r="A7061" i="10"/>
  <c r="A7062" i="10"/>
  <c r="A7063" i="10"/>
  <c r="A7064" i="10"/>
  <c r="A7065" i="10"/>
  <c r="A7066" i="10"/>
  <c r="A7067" i="10"/>
  <c r="A7068" i="10"/>
  <c r="A7069" i="10"/>
  <c r="A7070" i="10"/>
  <c r="A7071" i="10"/>
  <c r="A7072" i="10"/>
  <c r="A7073" i="10"/>
  <c r="A7074" i="10"/>
  <c r="A7075" i="10"/>
  <c r="A7076" i="10"/>
  <c r="A7077" i="10"/>
  <c r="A7078" i="10"/>
  <c r="A7079" i="10"/>
  <c r="A7080" i="10"/>
  <c r="A7081" i="10"/>
  <c r="A7082" i="10"/>
  <c r="A7083" i="10"/>
  <c r="A7084" i="10"/>
  <c r="A7085" i="10"/>
  <c r="A7086" i="10"/>
  <c r="A7087" i="10"/>
  <c r="A7088" i="10"/>
  <c r="A7089" i="10"/>
  <c r="A7090" i="10"/>
  <c r="A7091" i="10"/>
  <c r="A7092" i="10"/>
  <c r="A7093" i="10"/>
  <c r="A7094" i="10"/>
  <c r="A7095" i="10"/>
  <c r="A7096" i="10"/>
  <c r="K7070" i="10"/>
  <c r="L7070" i="10"/>
  <c r="M7070" i="10"/>
  <c r="K7071" i="10"/>
  <c r="L7071" i="10"/>
  <c r="M7071" i="10"/>
  <c r="K7072" i="10"/>
  <c r="L7072" i="10"/>
  <c r="M7072" i="10"/>
  <c r="K7073" i="10"/>
  <c r="L7073" i="10"/>
  <c r="M7073" i="10"/>
  <c r="K7074" i="10"/>
  <c r="L7074" i="10"/>
  <c r="M7074" i="10"/>
  <c r="K7075" i="10"/>
  <c r="L7075" i="10"/>
  <c r="M7075" i="10"/>
  <c r="K7076" i="10"/>
  <c r="L7076" i="10"/>
  <c r="M7076" i="10"/>
  <c r="K7077" i="10"/>
  <c r="L7077" i="10"/>
  <c r="M7077" i="10"/>
  <c r="K7078" i="10"/>
  <c r="L7078" i="10"/>
  <c r="M7078" i="10"/>
  <c r="K7079" i="10"/>
  <c r="L7079" i="10"/>
  <c r="M7079" i="10"/>
  <c r="K7080" i="10"/>
  <c r="L7080" i="10"/>
  <c r="M7080" i="10"/>
  <c r="K7081" i="10"/>
  <c r="L7081" i="10"/>
  <c r="M7081" i="10"/>
  <c r="K7082" i="10"/>
  <c r="L7082" i="10"/>
  <c r="M7082" i="10"/>
  <c r="K7083" i="10"/>
  <c r="L7083" i="10"/>
  <c r="M7083" i="10"/>
  <c r="K7084" i="10"/>
  <c r="L7084" i="10"/>
  <c r="M7084" i="10"/>
  <c r="K7085" i="10"/>
  <c r="L7085" i="10"/>
  <c r="M7085" i="10"/>
  <c r="K7086" i="10"/>
  <c r="L7086" i="10"/>
  <c r="M7086" i="10"/>
  <c r="K7087" i="10"/>
  <c r="L7087" i="10"/>
  <c r="M7087" i="10"/>
  <c r="K7088" i="10"/>
  <c r="L7088" i="10"/>
  <c r="M7088" i="10"/>
  <c r="K7089" i="10"/>
  <c r="L7089" i="10"/>
  <c r="M7089" i="10"/>
  <c r="K7090" i="10"/>
  <c r="L7090" i="10"/>
  <c r="M7090" i="10"/>
  <c r="K7091" i="10"/>
  <c r="L7091" i="10"/>
  <c r="M7091" i="10"/>
  <c r="K7092" i="10"/>
  <c r="L7092" i="10"/>
  <c r="M7092" i="10"/>
  <c r="K7093" i="10"/>
  <c r="L7093" i="10"/>
  <c r="M7093" i="10"/>
  <c r="K7094" i="10"/>
  <c r="L7094" i="10"/>
  <c r="M7094" i="10"/>
  <c r="K7095" i="10"/>
  <c r="L7095" i="10"/>
  <c r="M7095" i="10"/>
  <c r="L7096" i="10"/>
  <c r="M7096" i="10"/>
  <c r="K7069" i="10"/>
  <c r="R37" i="7" l="1"/>
  <c r="R29" i="7"/>
  <c r="R46" i="7"/>
  <c r="W10" i="7"/>
  <c r="R10" i="7" s="1"/>
  <c r="V53" i="7"/>
  <c r="V29" i="7"/>
  <c r="P46" i="7"/>
  <c r="P34" i="7"/>
  <c r="T34" i="7"/>
  <c r="R35" i="7"/>
  <c r="T46" i="7"/>
  <c r="R34" i="7"/>
  <c r="P12" i="7"/>
  <c r="P11" i="7"/>
  <c r="T11" i="7"/>
  <c r="V11" i="7"/>
  <c r="V12" i="7"/>
  <c r="P36" i="7"/>
  <c r="P29" i="7"/>
  <c r="V46" i="7"/>
  <c r="T29" i="7"/>
  <c r="P35" i="7"/>
  <c r="T35" i="7"/>
  <c r="P37" i="7"/>
  <c r="T37" i="7"/>
  <c r="V34" i="7"/>
  <c r="P53" i="7"/>
  <c r="T53" i="7"/>
  <c r="T12" i="7"/>
  <c r="T36" i="7"/>
  <c r="V36" i="7"/>
  <c r="R11" i="7"/>
  <c r="V37" i="7"/>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B531" i="13"/>
  <c r="B532" i="13"/>
  <c r="B534" i="13"/>
  <c r="N539" i="13"/>
  <c r="N540" i="13"/>
  <c r="N541" i="13"/>
  <c r="N542" i="13"/>
  <c r="N543" i="13"/>
  <c r="P10" i="7" l="1"/>
  <c r="T10" i="7"/>
  <c r="V10" i="7"/>
  <c r="D7031" i="10"/>
  <c r="D6938" i="10"/>
  <c r="N377" i="13"/>
  <c r="N436" i="13"/>
  <c r="K6584" i="10"/>
  <c r="X55" i="7"/>
  <c r="N516" i="13"/>
  <c r="N518" i="13"/>
  <c r="N517" i="13"/>
  <c r="X46" i="7" l="1"/>
  <c r="S21" i="7"/>
  <c r="K7011" i="10" l="1"/>
  <c r="L7011" i="10"/>
  <c r="M7011" i="10"/>
  <c r="K7012" i="10"/>
  <c r="L7012" i="10"/>
  <c r="M7012" i="10"/>
  <c r="K7013" i="10"/>
  <c r="L7013" i="10"/>
  <c r="M7013" i="10"/>
  <c r="K7014" i="10"/>
  <c r="L7014" i="10"/>
  <c r="M7014" i="10"/>
  <c r="K7015" i="10"/>
  <c r="L7015" i="10"/>
  <c r="M7015" i="10"/>
  <c r="K7016" i="10"/>
  <c r="L7016" i="10"/>
  <c r="M7016" i="10"/>
  <c r="K7017" i="10"/>
  <c r="L7017" i="10"/>
  <c r="M7017" i="10"/>
  <c r="K7018" i="10"/>
  <c r="L7018" i="10"/>
  <c r="M7018" i="10"/>
  <c r="K7019" i="10"/>
  <c r="L7019" i="10"/>
  <c r="M7019" i="10"/>
  <c r="K7020" i="10"/>
  <c r="L7020" i="10"/>
  <c r="M7020" i="10"/>
  <c r="K7021" i="10"/>
  <c r="L7021" i="10"/>
  <c r="M7021" i="10"/>
  <c r="K7022" i="10"/>
  <c r="L7022" i="10"/>
  <c r="M7022" i="10"/>
  <c r="K7023" i="10"/>
  <c r="L7023" i="10"/>
  <c r="M7023" i="10"/>
  <c r="K7024" i="10"/>
  <c r="L7024" i="10"/>
  <c r="M7024" i="10"/>
  <c r="K7025" i="10"/>
  <c r="L7025" i="10"/>
  <c r="M7025" i="10"/>
  <c r="K7026" i="10"/>
  <c r="L7026" i="10"/>
  <c r="M7026" i="10"/>
  <c r="K7027" i="10"/>
  <c r="L7027" i="10"/>
  <c r="M7027" i="10"/>
  <c r="K7028" i="10"/>
  <c r="L7028" i="10"/>
  <c r="M7028" i="10"/>
  <c r="K7029" i="10"/>
  <c r="L7029" i="10"/>
  <c r="M7029" i="10"/>
  <c r="K7030" i="10"/>
  <c r="L7030" i="10"/>
  <c r="M7030" i="10"/>
  <c r="K7031" i="10"/>
  <c r="L7031" i="10"/>
  <c r="M7031" i="10"/>
  <c r="K7032" i="10"/>
  <c r="L7032" i="10"/>
  <c r="M7032" i="10"/>
  <c r="K7033" i="10"/>
  <c r="L7033" i="10"/>
  <c r="M7033" i="10"/>
  <c r="K7034" i="10"/>
  <c r="L7034" i="10"/>
  <c r="M7034" i="10"/>
  <c r="K7035" i="10"/>
  <c r="L7035" i="10"/>
  <c r="M7035" i="10"/>
  <c r="K7036" i="10"/>
  <c r="L7036" i="10"/>
  <c r="M7036" i="10"/>
  <c r="K7037" i="10"/>
  <c r="L7037" i="10"/>
  <c r="M7037" i="10"/>
  <c r="K7038" i="10"/>
  <c r="L7038" i="10"/>
  <c r="M7038" i="10"/>
  <c r="K7039" i="10"/>
  <c r="L7039" i="10"/>
  <c r="M7039" i="10"/>
  <c r="K7040" i="10"/>
  <c r="L7040" i="10"/>
  <c r="M7040" i="10"/>
  <c r="K7041" i="10"/>
  <c r="L7041" i="10"/>
  <c r="M7041" i="10"/>
  <c r="K7042" i="10"/>
  <c r="L7042" i="10"/>
  <c r="M7042" i="10"/>
  <c r="K7043" i="10"/>
  <c r="L7043" i="10"/>
  <c r="M7043" i="10"/>
  <c r="K7044" i="10"/>
  <c r="L7044" i="10"/>
  <c r="M7044" i="10"/>
  <c r="K7045" i="10"/>
  <c r="L7045" i="10"/>
  <c r="M7045" i="10"/>
  <c r="K7046" i="10"/>
  <c r="L7046" i="10"/>
  <c r="M7046" i="10"/>
  <c r="K7047" i="10"/>
  <c r="L7047" i="10"/>
  <c r="M7047" i="10"/>
  <c r="K7048" i="10"/>
  <c r="L7048" i="10"/>
  <c r="M7048" i="10"/>
  <c r="K7049" i="10"/>
  <c r="L7049" i="10"/>
  <c r="M7049" i="10"/>
  <c r="K7050" i="10"/>
  <c r="L7050" i="10"/>
  <c r="M7050" i="10"/>
  <c r="K7051" i="10"/>
  <c r="L7051" i="10"/>
  <c r="M7051" i="10"/>
  <c r="K7052" i="10"/>
  <c r="L7052" i="10"/>
  <c r="M7052" i="10"/>
  <c r="K7053" i="10"/>
  <c r="L7053" i="10"/>
  <c r="M7053" i="10"/>
  <c r="K7054" i="10"/>
  <c r="L7054" i="10"/>
  <c r="M7054" i="10"/>
  <c r="K7055" i="10"/>
  <c r="L7055" i="10"/>
  <c r="M7055" i="10"/>
  <c r="K7056" i="10"/>
  <c r="L7056" i="10"/>
  <c r="M7056" i="10"/>
  <c r="K7057" i="10"/>
  <c r="L7057" i="10"/>
  <c r="M7057" i="10"/>
  <c r="K7058" i="10"/>
  <c r="L7058" i="10"/>
  <c r="M7058" i="10"/>
  <c r="K7059" i="10"/>
  <c r="L7059" i="10"/>
  <c r="M7059" i="10"/>
  <c r="K7060" i="10"/>
  <c r="L7060" i="10"/>
  <c r="M7060" i="10"/>
  <c r="K7061" i="10"/>
  <c r="L7061" i="10"/>
  <c r="M7061" i="10"/>
  <c r="K7062" i="10"/>
  <c r="L7062" i="10"/>
  <c r="M7062" i="10"/>
  <c r="K7063" i="10"/>
  <c r="L7063" i="10"/>
  <c r="M7063" i="10"/>
  <c r="K7064" i="10"/>
  <c r="L7064" i="10"/>
  <c r="M7064" i="10"/>
  <c r="K7065" i="10"/>
  <c r="L7065" i="10"/>
  <c r="M7065" i="10"/>
  <c r="K7066" i="10"/>
  <c r="L7066" i="10"/>
  <c r="M7066" i="10"/>
  <c r="K7067" i="10"/>
  <c r="L7067" i="10"/>
  <c r="M7067" i="10"/>
  <c r="K7068" i="10"/>
  <c r="L7068" i="10"/>
  <c r="M7068" i="10"/>
  <c r="L7069" i="10"/>
  <c r="M7069" i="10"/>
  <c r="B525" i="13" l="1"/>
  <c r="B526" i="13"/>
  <c r="B527" i="13"/>
  <c r="B528" i="13"/>
  <c r="B529" i="13"/>
  <c r="B530" i="13"/>
  <c r="B533" i="13"/>
  <c r="B524" i="13"/>
  <c r="N506" i="13"/>
  <c r="N507" i="13"/>
  <c r="N508" i="13"/>
  <c r="X50" i="7" s="1"/>
  <c r="N509" i="13"/>
  <c r="N510" i="13"/>
  <c r="N511" i="13"/>
  <c r="N512" i="13"/>
  <c r="N513" i="13"/>
  <c r="N514" i="13"/>
  <c r="N515" i="13"/>
  <c r="N519" i="13"/>
  <c r="N520" i="13"/>
  <c r="N521" i="13"/>
  <c r="N522" i="13"/>
  <c r="N523" i="13"/>
  <c r="N524" i="13"/>
  <c r="N525" i="13"/>
  <c r="N526" i="13"/>
  <c r="N527" i="13"/>
  <c r="N528" i="13"/>
  <c r="N529" i="13"/>
  <c r="N530" i="13"/>
  <c r="N531" i="13"/>
  <c r="N532" i="13"/>
  <c r="N533" i="13"/>
  <c r="N534" i="13"/>
  <c r="N536" i="13"/>
  <c r="N537" i="13"/>
  <c r="N538" i="13"/>
  <c r="X19" i="7" l="1"/>
  <c r="X49" i="7"/>
  <c r="X48" i="7"/>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H6586" i="10" l="1"/>
  <c r="I6586" i="10" s="1"/>
  <c r="B9" i="14"/>
  <c r="M6586" i="10"/>
  <c r="L6586" i="10"/>
  <c r="K6586" i="10"/>
  <c r="S39" i="7"/>
  <c r="N404" i="13"/>
  <c r="X47" i="7" s="1"/>
  <c r="B498" i="13"/>
  <c r="B515" i="13"/>
  <c r="O1391" i="1" l="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K7009" i="10"/>
  <c r="K7003" i="10"/>
  <c r="L7003" i="10"/>
  <c r="M7003" i="10"/>
  <c r="K7004" i="10"/>
  <c r="L7004" i="10"/>
  <c r="M7004" i="10"/>
  <c r="K7005" i="10"/>
  <c r="L7005" i="10"/>
  <c r="M7005" i="10"/>
  <c r="K7006" i="10"/>
  <c r="L7006" i="10"/>
  <c r="M7006" i="10"/>
  <c r="K7007" i="10"/>
  <c r="L7007" i="10"/>
  <c r="M7007" i="10"/>
  <c r="K7008" i="10"/>
  <c r="L7008" i="10"/>
  <c r="M7008" i="10"/>
  <c r="L7009" i="10"/>
  <c r="M7009" i="10"/>
  <c r="K7010" i="10"/>
  <c r="L7010" i="10"/>
  <c r="M7010" i="10"/>
  <c r="L6976" i="10" l="1"/>
  <c r="M6976" i="10"/>
  <c r="L6977" i="10"/>
  <c r="M6977" i="10"/>
  <c r="L6978" i="10"/>
  <c r="M6978" i="10"/>
  <c r="L6979" i="10"/>
  <c r="M6979" i="10"/>
  <c r="L6980" i="10"/>
  <c r="M6980" i="10"/>
  <c r="L6981" i="10"/>
  <c r="M6981" i="10"/>
  <c r="L6982" i="10"/>
  <c r="M6982" i="10"/>
  <c r="L6983" i="10"/>
  <c r="M6983" i="10"/>
  <c r="L6984" i="10"/>
  <c r="M6984" i="10"/>
  <c r="L6985" i="10"/>
  <c r="M6985" i="10"/>
  <c r="L6986" i="10"/>
  <c r="M6986" i="10"/>
  <c r="L6987" i="10"/>
  <c r="M6987" i="10"/>
  <c r="L6988" i="10"/>
  <c r="M6988" i="10"/>
  <c r="L6989" i="10"/>
  <c r="M6989" i="10"/>
  <c r="L6990" i="10"/>
  <c r="M6990" i="10"/>
  <c r="L6991" i="10"/>
  <c r="M6991" i="10"/>
  <c r="L6992" i="10"/>
  <c r="M6992" i="10"/>
  <c r="L6993" i="10"/>
  <c r="M6993" i="10"/>
  <c r="L6994" i="10"/>
  <c r="M6994" i="10"/>
  <c r="L6995" i="10"/>
  <c r="M6995" i="10"/>
  <c r="L6996" i="10"/>
  <c r="M6996" i="10"/>
  <c r="L6997" i="10"/>
  <c r="M6997" i="10"/>
  <c r="L6998" i="10"/>
  <c r="M6998" i="10"/>
  <c r="L6999" i="10"/>
  <c r="M6999" i="10"/>
  <c r="L7000" i="10"/>
  <c r="M7000" i="10"/>
  <c r="L7001" i="10"/>
  <c r="M7001" i="10"/>
  <c r="L7002" i="10"/>
  <c r="M7002" i="10"/>
  <c r="K6976" i="10"/>
  <c r="K6977" i="10"/>
  <c r="K6978" i="10"/>
  <c r="K6979" i="10"/>
  <c r="K6980" i="10"/>
  <c r="K6981" i="10"/>
  <c r="K6982" i="10"/>
  <c r="K6983" i="10"/>
  <c r="K6984" i="10"/>
  <c r="K6985" i="10"/>
  <c r="K6986" i="10"/>
  <c r="K6987" i="10"/>
  <c r="K6988" i="10"/>
  <c r="K6989" i="10"/>
  <c r="K6990" i="10"/>
  <c r="K6991" i="10"/>
  <c r="K6992" i="10"/>
  <c r="K6993" i="10"/>
  <c r="K6994" i="10"/>
  <c r="K6995" i="10"/>
  <c r="K6996" i="10"/>
  <c r="K6997" i="10"/>
  <c r="K6998" i="10"/>
  <c r="K6999" i="10"/>
  <c r="K7000" i="10"/>
  <c r="K7001" i="10"/>
  <c r="K7002" i="10"/>
  <c r="K6975" i="10"/>
  <c r="M1885" i="12" l="1"/>
  <c r="N1897" i="12"/>
  <c r="M1897" i="12"/>
  <c r="N1896" i="12"/>
  <c r="M1896" i="12"/>
  <c r="N1895" i="12"/>
  <c r="M1895" i="12"/>
  <c r="N1894" i="12"/>
  <c r="M1894" i="12"/>
  <c r="N1893" i="12"/>
  <c r="M1893" i="12"/>
  <c r="N1892" i="12"/>
  <c r="M1892" i="12"/>
  <c r="N1891" i="12"/>
  <c r="M1891" i="12"/>
  <c r="N1890" i="12"/>
  <c r="M1890" i="12"/>
  <c r="N1889" i="12"/>
  <c r="M1889" i="12"/>
  <c r="N1888" i="12"/>
  <c r="M1888" i="12"/>
  <c r="N1887" i="12"/>
  <c r="M1887" i="12"/>
  <c r="N1886" i="12"/>
  <c r="M1886" i="12"/>
  <c r="N1885" i="12"/>
  <c r="N1884" i="12"/>
  <c r="M1884" i="12"/>
  <c r="N1883" i="12"/>
  <c r="M1883" i="12"/>
  <c r="N1882" i="12"/>
  <c r="M1882" i="12"/>
  <c r="N1881" i="12"/>
  <c r="M1881" i="12"/>
  <c r="N1880" i="12"/>
  <c r="M1880" i="12"/>
  <c r="N1879" i="12"/>
  <c r="M1879" i="12"/>
  <c r="N1878" i="12"/>
  <c r="M1878" i="12"/>
  <c r="N1877" i="12"/>
  <c r="M1877" i="12"/>
  <c r="N1876" i="12"/>
  <c r="M1876" i="12"/>
  <c r="N1875" i="12"/>
  <c r="M1875" i="12"/>
  <c r="N1874" i="12"/>
  <c r="M1874" i="12"/>
  <c r="N1873" i="12"/>
  <c r="M1873" i="12"/>
  <c r="N1872" i="12"/>
  <c r="M1872" i="12"/>
  <c r="N1871" i="12"/>
  <c r="M1871" i="12"/>
  <c r="N1870" i="12"/>
  <c r="M1870" i="12"/>
  <c r="N1869" i="12"/>
  <c r="M1869" i="12"/>
  <c r="N1868" i="12"/>
  <c r="M1868" i="12"/>
  <c r="N1867" i="12"/>
  <c r="M1867" i="12"/>
  <c r="N1866" i="12"/>
  <c r="M1866" i="12"/>
  <c r="N1865" i="12"/>
  <c r="M1865" i="12"/>
  <c r="N1864" i="12"/>
  <c r="M1864" i="12"/>
  <c r="N1863" i="12"/>
  <c r="M1863" i="12"/>
  <c r="N1862" i="12"/>
  <c r="M1862" i="12"/>
  <c r="N1861" i="12"/>
  <c r="M1861" i="12"/>
  <c r="N1860" i="12"/>
  <c r="M1860" i="12"/>
  <c r="N1859" i="12"/>
  <c r="M1859" i="12"/>
  <c r="N1858" i="12"/>
  <c r="M1858" i="12"/>
  <c r="N1857" i="12"/>
  <c r="M1857" i="12"/>
  <c r="N1856" i="12"/>
  <c r="M1856" i="12"/>
  <c r="N1855" i="12"/>
  <c r="M1855" i="12"/>
  <c r="N1854" i="12"/>
  <c r="M1854" i="12"/>
  <c r="N1853" i="12"/>
  <c r="M1853" i="12"/>
  <c r="N1852" i="12"/>
  <c r="M1852" i="12"/>
  <c r="N1851" i="12"/>
  <c r="M1851" i="12"/>
  <c r="B453" i="13" l="1"/>
  <c r="B522" i="13"/>
  <c r="B492" i="13"/>
  <c r="B513" i="13"/>
  <c r="B514" i="13"/>
  <c r="B516" i="13"/>
  <c r="B517" i="13"/>
  <c r="B518" i="13"/>
  <c r="B512" i="13"/>
  <c r="N416" i="13"/>
  <c r="X43" i="7" s="1"/>
  <c r="B523" i="13"/>
  <c r="S32" i="7" l="1"/>
  <c r="H6584" i="10"/>
  <c r="I6584" i="10" s="1"/>
  <c r="K6585" i="10"/>
  <c r="L6584" i="10"/>
  <c r="M6584" i="10"/>
  <c r="L6585" i="10"/>
  <c r="M6585" i="10"/>
  <c r="B7" i="14"/>
  <c r="N366" i="13" l="1"/>
  <c r="N369" i="13"/>
  <c r="N368" i="13"/>
  <c r="N367" i="13"/>
  <c r="B366" i="13"/>
  <c r="B367" i="13"/>
  <c r="B368" i="13"/>
  <c r="B449" i="13" l="1"/>
  <c r="S52" i="7" l="1"/>
  <c r="F52" i="7"/>
  <c r="B519" i="13" l="1"/>
  <c r="B520" i="13"/>
  <c r="B521" i="13"/>
  <c r="O1390" i="1" l="1"/>
  <c r="K6946" i="10" l="1"/>
  <c r="L6946" i="10"/>
  <c r="M6946" i="10"/>
  <c r="K6947" i="10"/>
  <c r="L6947" i="10"/>
  <c r="M6947" i="10"/>
  <c r="K6948" i="10"/>
  <c r="L6948" i="10"/>
  <c r="M6948" i="10"/>
  <c r="K6949" i="10"/>
  <c r="L6949" i="10"/>
  <c r="M6949" i="10"/>
  <c r="K6950" i="10"/>
  <c r="L6950" i="10"/>
  <c r="M6950" i="10"/>
  <c r="K6951" i="10"/>
  <c r="L6951" i="10"/>
  <c r="M6951" i="10"/>
  <c r="K6952" i="10"/>
  <c r="L6952" i="10"/>
  <c r="M6952" i="10"/>
  <c r="K6953" i="10"/>
  <c r="L6953" i="10"/>
  <c r="M6953" i="10"/>
  <c r="K6954" i="10"/>
  <c r="L6954" i="10"/>
  <c r="M6954" i="10"/>
  <c r="K6955" i="10"/>
  <c r="L6955" i="10"/>
  <c r="M6955" i="10"/>
  <c r="K6956" i="10"/>
  <c r="L6956" i="10"/>
  <c r="M6956" i="10"/>
  <c r="K6957" i="10"/>
  <c r="L6957" i="10"/>
  <c r="M6957" i="10"/>
  <c r="K6958" i="10"/>
  <c r="L6958" i="10"/>
  <c r="M6958" i="10"/>
  <c r="K6959" i="10"/>
  <c r="L6959" i="10"/>
  <c r="M6959" i="10"/>
  <c r="K6960" i="10"/>
  <c r="L6960" i="10"/>
  <c r="M6960" i="10"/>
  <c r="K6961" i="10"/>
  <c r="L6961" i="10"/>
  <c r="M6961" i="10"/>
  <c r="K6962" i="10"/>
  <c r="L6962" i="10"/>
  <c r="M6962" i="10"/>
  <c r="K6963" i="10"/>
  <c r="L6963" i="10"/>
  <c r="M6963" i="10"/>
  <c r="K6964" i="10"/>
  <c r="L6964" i="10"/>
  <c r="M6964" i="10"/>
  <c r="K6965" i="10"/>
  <c r="L6965" i="10"/>
  <c r="M6965" i="10"/>
  <c r="K6966" i="10"/>
  <c r="L6966" i="10"/>
  <c r="M6966" i="10"/>
  <c r="K6967" i="10"/>
  <c r="L6967" i="10"/>
  <c r="M6967" i="10"/>
  <c r="K6968" i="10"/>
  <c r="L6968" i="10"/>
  <c r="M6968" i="10"/>
  <c r="K6969" i="10"/>
  <c r="L6969" i="10"/>
  <c r="M6969" i="10"/>
  <c r="K6970" i="10"/>
  <c r="L6970" i="10"/>
  <c r="M6970" i="10"/>
  <c r="K6971" i="10"/>
  <c r="L6971" i="10"/>
  <c r="M6971" i="10"/>
  <c r="K6972" i="10"/>
  <c r="L6972" i="10"/>
  <c r="M6972" i="10"/>
  <c r="K6973" i="10"/>
  <c r="L6973" i="10"/>
  <c r="M6973" i="10"/>
  <c r="K6974" i="10"/>
  <c r="L6974" i="10"/>
  <c r="M6974" i="10"/>
  <c r="L6975" i="10"/>
  <c r="M6975" i="10"/>
  <c r="L6945" i="10"/>
  <c r="K6945" i="10"/>
  <c r="O643" i="1" l="1"/>
  <c r="O760" i="1"/>
  <c r="O1043" i="1"/>
  <c r="O1243" i="1"/>
  <c r="M385" i="13" l="1"/>
  <c r="D39" i="7" l="1"/>
  <c r="K6" i="7" l="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P1390" i="1"/>
  <c r="L6222" i="10" l="1"/>
  <c r="M6222" i="10"/>
  <c r="L6223" i="10"/>
  <c r="M6223" i="10"/>
  <c r="L6224" i="10"/>
  <c r="M6224" i="10"/>
  <c r="L6225" i="10"/>
  <c r="M6225" i="10"/>
  <c r="L6226" i="10"/>
  <c r="M6226" i="10"/>
  <c r="L6227" i="10"/>
  <c r="M6227" i="10"/>
  <c r="L6228" i="10"/>
  <c r="M6228" i="10"/>
  <c r="H6224" i="10"/>
  <c r="I6224" i="10" s="1"/>
  <c r="K6224" i="10" s="1"/>
  <c r="H6225" i="10"/>
  <c r="I6225" i="10" s="1"/>
  <c r="K6225" i="10" s="1"/>
  <c r="H6226" i="10"/>
  <c r="I6226" i="10" s="1"/>
  <c r="H6227" i="10"/>
  <c r="I6227" i="10" s="1"/>
  <c r="K6227" i="10" s="1"/>
  <c r="H6228" i="10"/>
  <c r="I6228" i="10" s="1"/>
  <c r="K6228" i="10" s="1"/>
  <c r="H6223" i="10"/>
  <c r="I6223" i="10" s="1"/>
  <c r="K6223" i="10" s="1"/>
  <c r="K6222" i="10"/>
  <c r="D6222" i="10"/>
  <c r="D6223" i="10"/>
  <c r="D6224" i="10"/>
  <c r="D6225" i="10"/>
  <c r="D6226" i="10"/>
  <c r="D6227" i="10"/>
  <c r="D6228" i="10"/>
  <c r="K6226" i="10" l="1"/>
  <c r="M1828" i="12"/>
  <c r="N1828" i="12"/>
  <c r="M1829" i="12"/>
  <c r="N1829" i="12"/>
  <c r="M1830" i="12"/>
  <c r="N1830" i="12"/>
  <c r="M1831" i="12"/>
  <c r="N1831" i="12"/>
  <c r="M1832" i="12"/>
  <c r="N1832" i="12"/>
  <c r="M1833" i="12"/>
  <c r="N1833" i="12"/>
  <c r="M1834" i="12"/>
  <c r="N1834" i="12"/>
  <c r="M1835" i="12"/>
  <c r="N1835" i="12"/>
  <c r="M1836" i="12"/>
  <c r="N1836" i="12"/>
  <c r="M1837" i="12"/>
  <c r="N1837" i="12"/>
  <c r="M1838" i="12"/>
  <c r="N1838" i="12"/>
  <c r="M1839" i="12"/>
  <c r="N1839" i="12"/>
  <c r="M1840" i="12"/>
  <c r="N1840" i="12"/>
  <c r="M1841" i="12"/>
  <c r="N1841" i="12"/>
  <c r="M1842" i="12"/>
  <c r="N1842" i="12"/>
  <c r="M1843" i="12"/>
  <c r="N1843" i="12"/>
  <c r="M1844" i="12"/>
  <c r="N1844" i="12"/>
  <c r="M1845" i="12"/>
  <c r="N1845" i="12"/>
  <c r="M1846" i="12"/>
  <c r="N1846" i="12"/>
  <c r="M1847" i="12"/>
  <c r="N1847" i="12"/>
  <c r="M1848" i="12"/>
  <c r="N1848" i="12"/>
  <c r="M1849" i="12"/>
  <c r="N1849" i="12"/>
  <c r="M1850" i="12"/>
  <c r="N1850" i="12"/>
  <c r="B506" i="13" l="1"/>
  <c r="B507" i="13"/>
  <c r="B508" i="13"/>
  <c r="B509" i="13"/>
  <c r="B510" i="13"/>
  <c r="B511" i="13"/>
  <c r="B505" i="13"/>
  <c r="B375" i="13"/>
  <c r="K6901" i="10" l="1"/>
  <c r="K6902" i="10"/>
  <c r="K6903" i="10"/>
  <c r="K6904" i="10"/>
  <c r="K6905" i="10"/>
  <c r="K6906" i="10"/>
  <c r="K6907" i="10"/>
  <c r="K6908" i="10"/>
  <c r="K6909" i="10"/>
  <c r="K6910" i="10"/>
  <c r="K6911" i="10"/>
  <c r="K6912" i="10"/>
  <c r="K6913" i="10"/>
  <c r="K6914" i="10"/>
  <c r="K6915" i="10"/>
  <c r="K6916" i="10"/>
  <c r="K6917" i="10"/>
  <c r="K6918" i="10"/>
  <c r="K6919" i="10"/>
  <c r="K6920" i="10"/>
  <c r="K6921" i="10"/>
  <c r="K6922" i="10"/>
  <c r="K6923" i="10"/>
  <c r="K6924" i="10"/>
  <c r="K6925" i="10"/>
  <c r="K6926" i="10"/>
  <c r="K6927" i="10"/>
  <c r="K6928" i="10"/>
  <c r="K6929" i="10"/>
  <c r="K6930" i="10"/>
  <c r="K6931" i="10"/>
  <c r="K6932" i="10"/>
  <c r="K6933" i="10"/>
  <c r="K6934" i="10"/>
  <c r="K6935" i="10"/>
  <c r="K6936" i="10"/>
  <c r="K6937" i="10"/>
  <c r="K6938" i="10"/>
  <c r="K6939" i="10"/>
  <c r="K6940" i="10"/>
  <c r="K6941" i="10"/>
  <c r="K6942" i="10"/>
  <c r="K6943" i="10"/>
  <c r="K6944" i="10"/>
  <c r="L6901" i="10"/>
  <c r="M6901" i="10"/>
  <c r="L6902" i="10"/>
  <c r="M6902" i="10"/>
  <c r="L6903" i="10"/>
  <c r="M6903" i="10"/>
  <c r="L6904" i="10"/>
  <c r="M6904" i="10"/>
  <c r="L6905" i="10"/>
  <c r="M6905" i="10"/>
  <c r="L6906" i="10"/>
  <c r="M6906" i="10"/>
  <c r="L6907" i="10"/>
  <c r="M6907" i="10"/>
  <c r="L6908" i="10"/>
  <c r="M6908" i="10"/>
  <c r="L6909" i="10"/>
  <c r="M6909" i="10"/>
  <c r="L6910" i="10"/>
  <c r="M6910" i="10"/>
  <c r="L6911" i="10"/>
  <c r="M6911" i="10"/>
  <c r="L6912" i="10"/>
  <c r="M6912" i="10"/>
  <c r="L6913" i="10"/>
  <c r="M6913" i="10"/>
  <c r="L6914" i="10"/>
  <c r="M6914" i="10"/>
  <c r="L6915" i="10"/>
  <c r="M6915" i="10"/>
  <c r="L6916" i="10"/>
  <c r="M6916" i="10"/>
  <c r="L6917" i="10"/>
  <c r="M6917" i="10"/>
  <c r="L6918" i="10"/>
  <c r="M6918" i="10"/>
  <c r="L6919" i="10"/>
  <c r="M6919" i="10"/>
  <c r="L6920" i="10"/>
  <c r="M6920" i="10"/>
  <c r="L6921" i="10"/>
  <c r="M6921" i="10"/>
  <c r="L6922" i="10"/>
  <c r="M6922" i="10"/>
  <c r="L6923" i="10"/>
  <c r="M6923" i="10"/>
  <c r="L6924" i="10"/>
  <c r="M6924" i="10"/>
  <c r="L6925" i="10"/>
  <c r="M6925" i="10"/>
  <c r="L6926" i="10"/>
  <c r="M6926" i="10"/>
  <c r="L6927" i="10"/>
  <c r="M6927" i="10"/>
  <c r="L6928" i="10"/>
  <c r="M6928" i="10"/>
  <c r="L6929" i="10"/>
  <c r="M6929" i="10"/>
  <c r="L6930" i="10"/>
  <c r="M6930" i="10"/>
  <c r="L6931" i="10"/>
  <c r="M6931" i="10"/>
  <c r="L6932" i="10"/>
  <c r="M6932" i="10"/>
  <c r="L6933" i="10"/>
  <c r="M6933" i="10"/>
  <c r="L6934" i="10"/>
  <c r="M6934" i="10"/>
  <c r="L6935" i="10"/>
  <c r="M6935" i="10"/>
  <c r="L6936" i="10"/>
  <c r="M6936" i="10"/>
  <c r="L6937" i="10"/>
  <c r="M6937" i="10"/>
  <c r="L6938" i="10"/>
  <c r="M6938" i="10"/>
  <c r="L6939" i="10"/>
  <c r="M6939" i="10"/>
  <c r="L6940" i="10"/>
  <c r="M6940" i="10"/>
  <c r="L6941" i="10"/>
  <c r="M6941" i="10"/>
  <c r="L6942" i="10"/>
  <c r="M6942" i="10"/>
  <c r="L6943" i="10"/>
  <c r="M6943" i="10"/>
  <c r="L6944" i="10"/>
  <c r="M6944" i="10"/>
  <c r="M6945" i="10"/>
  <c r="N349" i="13" l="1"/>
  <c r="N340" i="13"/>
  <c r="N339" i="13"/>
  <c r="N323" i="13"/>
  <c r="N322" i="13"/>
  <c r="N321" i="13"/>
  <c r="N320" i="13"/>
  <c r="N318" i="13"/>
  <c r="N319" i="13"/>
  <c r="N324" i="13"/>
  <c r="N479" i="13"/>
  <c r="J21" i="7" l="1"/>
  <c r="I13" i="7"/>
  <c r="F14" i="7"/>
  <c r="O9" i="7"/>
  <c r="O32" i="7"/>
  <c r="M6855" i="10"/>
  <c r="M6856" i="10"/>
  <c r="M6857" i="10"/>
  <c r="M6858" i="10"/>
  <c r="M6859" i="10"/>
  <c r="M6860" i="10"/>
  <c r="M6861" i="10"/>
  <c r="M6862" i="10"/>
  <c r="M6863" i="10"/>
  <c r="M6864" i="10"/>
  <c r="M6865" i="10"/>
  <c r="M6866" i="10"/>
  <c r="M6867" i="10"/>
  <c r="M6868" i="10"/>
  <c r="M6869" i="10"/>
  <c r="M6870" i="10"/>
  <c r="M6871" i="10"/>
  <c r="M6872" i="10"/>
  <c r="M6873" i="10"/>
  <c r="M6874" i="10"/>
  <c r="M6875" i="10"/>
  <c r="M6876" i="10"/>
  <c r="M6877" i="10"/>
  <c r="M6878" i="10"/>
  <c r="M6879" i="10"/>
  <c r="M6880" i="10"/>
  <c r="M6881" i="10"/>
  <c r="M6882" i="10"/>
  <c r="M6883" i="10"/>
  <c r="M6884" i="10"/>
  <c r="M6885" i="10"/>
  <c r="M6886" i="10"/>
  <c r="M6887" i="10"/>
  <c r="M6888" i="10"/>
  <c r="M6889" i="10"/>
  <c r="M6890" i="10"/>
  <c r="M6891" i="10"/>
  <c r="M6892" i="10"/>
  <c r="M6893" i="10"/>
  <c r="M6894" i="10"/>
  <c r="M6895" i="10"/>
  <c r="M6896" i="10"/>
  <c r="M6897" i="10"/>
  <c r="M6898" i="10"/>
  <c r="M6899" i="10"/>
  <c r="M6900" i="10"/>
  <c r="M6854" i="10"/>
  <c r="M6480" i="10"/>
  <c r="M6481" i="10"/>
  <c r="M6482" i="10"/>
  <c r="M6483" i="10"/>
  <c r="M6484" i="10"/>
  <c r="M6485" i="10"/>
  <c r="M6486" i="10"/>
  <c r="M6487" i="10"/>
  <c r="M6488" i="10"/>
  <c r="M6489" i="10"/>
  <c r="M6490" i="10"/>
  <c r="M6491" i="10"/>
  <c r="M6492" i="10"/>
  <c r="M6493" i="10"/>
  <c r="M6494" i="10"/>
  <c r="M6495" i="10"/>
  <c r="M6496" i="10"/>
  <c r="M6497" i="10"/>
  <c r="M6498" i="10"/>
  <c r="M6499" i="10"/>
  <c r="M6500" i="10"/>
  <c r="M6501" i="10"/>
  <c r="M6502" i="10"/>
  <c r="M6503" i="10"/>
  <c r="M6504" i="10"/>
  <c r="M6505" i="10"/>
  <c r="M6506" i="10"/>
  <c r="M6507" i="10"/>
  <c r="M6508" i="10"/>
  <c r="M6509" i="10"/>
  <c r="M6510" i="10"/>
  <c r="M6511" i="10"/>
  <c r="M6512" i="10"/>
  <c r="M6513" i="10"/>
  <c r="M6514" i="10"/>
  <c r="M6515" i="10"/>
  <c r="M6516" i="10"/>
  <c r="M6517" i="10"/>
  <c r="M6518" i="10"/>
  <c r="M6519" i="10"/>
  <c r="M6520" i="10"/>
  <c r="M6521" i="10"/>
  <c r="M6522" i="10"/>
  <c r="M6523" i="10"/>
  <c r="M6524" i="10"/>
  <c r="M6525" i="10"/>
  <c r="M6526" i="10"/>
  <c r="M6527" i="10"/>
  <c r="M6528" i="10"/>
  <c r="M6529" i="10"/>
  <c r="M6530" i="10"/>
  <c r="M6531" i="10"/>
  <c r="M6532" i="10"/>
  <c r="M6533" i="10"/>
  <c r="M6534" i="10"/>
  <c r="M6535" i="10"/>
  <c r="M6536" i="10"/>
  <c r="M6537" i="10"/>
  <c r="M6538" i="10"/>
  <c r="M6539" i="10"/>
  <c r="M6540" i="10"/>
  <c r="M6541" i="10"/>
  <c r="M6542" i="10"/>
  <c r="M6543" i="10"/>
  <c r="M6544" i="10"/>
  <c r="M6545" i="10"/>
  <c r="M6546" i="10"/>
  <c r="M6547" i="10"/>
  <c r="M6548" i="10"/>
  <c r="M6549" i="10"/>
  <c r="M6550" i="10"/>
  <c r="M6551" i="10"/>
  <c r="M6552" i="10"/>
  <c r="M6553" i="10"/>
  <c r="M6554" i="10"/>
  <c r="M6555" i="10"/>
  <c r="M6556" i="10"/>
  <c r="M6557" i="10"/>
  <c r="M6558" i="10"/>
  <c r="M6559" i="10"/>
  <c r="M6560" i="10"/>
  <c r="M6561" i="10"/>
  <c r="M6562" i="10"/>
  <c r="M6563" i="10"/>
  <c r="M6564" i="10"/>
  <c r="M6565" i="10"/>
  <c r="M6566" i="10"/>
  <c r="M6567" i="10"/>
  <c r="M6568" i="10"/>
  <c r="M6569" i="10"/>
  <c r="M6570" i="10"/>
  <c r="M6571" i="10"/>
  <c r="M6572" i="10"/>
  <c r="M6573" i="10"/>
  <c r="M6574" i="10"/>
  <c r="M6575" i="10"/>
  <c r="M6576" i="10"/>
  <c r="M6577" i="10"/>
  <c r="M6578" i="10"/>
  <c r="M6579" i="10"/>
  <c r="M6580" i="10"/>
  <c r="M6581" i="10"/>
  <c r="M6582" i="10"/>
  <c r="M6583" i="10"/>
  <c r="M6587" i="10"/>
  <c r="M6588" i="10"/>
  <c r="M6589" i="10"/>
  <c r="M6590" i="10"/>
  <c r="M6591" i="10"/>
  <c r="M6592" i="10"/>
  <c r="M6593" i="10"/>
  <c r="M6594" i="10"/>
  <c r="M6595" i="10"/>
  <c r="M6596" i="10"/>
  <c r="M6597" i="10"/>
  <c r="M6598" i="10"/>
  <c r="M6599" i="10"/>
  <c r="M6600" i="10"/>
  <c r="M6601" i="10"/>
  <c r="M6602" i="10"/>
  <c r="M6603" i="10"/>
  <c r="M6604" i="10"/>
  <c r="M6605" i="10"/>
  <c r="M6606" i="10"/>
  <c r="M6607" i="10"/>
  <c r="M6608" i="10"/>
  <c r="M6609" i="10"/>
  <c r="M6610" i="10"/>
  <c r="M6611" i="10"/>
  <c r="M6612" i="10"/>
  <c r="M6613" i="10"/>
  <c r="M6614" i="10"/>
  <c r="M6615" i="10"/>
  <c r="M6616" i="10"/>
  <c r="M6617" i="10"/>
  <c r="M6618" i="10"/>
  <c r="M6619" i="10"/>
  <c r="M6620" i="10"/>
  <c r="M6621" i="10"/>
  <c r="M6622" i="10"/>
  <c r="M6623" i="10"/>
  <c r="M6624" i="10"/>
  <c r="M6625" i="10"/>
  <c r="M6626" i="10"/>
  <c r="M6627" i="10"/>
  <c r="M6628" i="10"/>
  <c r="M6629" i="10"/>
  <c r="M6630" i="10"/>
  <c r="M6631" i="10"/>
  <c r="M6632" i="10"/>
  <c r="M6633" i="10"/>
  <c r="M6634" i="10"/>
  <c r="M6635" i="10"/>
  <c r="M6636" i="10"/>
  <c r="M6637" i="10"/>
  <c r="M6638" i="10"/>
  <c r="M6639" i="10"/>
  <c r="M6640" i="10"/>
  <c r="M6641" i="10"/>
  <c r="M6642" i="10"/>
  <c r="M6643" i="10"/>
  <c r="M6644" i="10"/>
  <c r="M6645" i="10"/>
  <c r="M6646" i="10"/>
  <c r="M6647" i="10"/>
  <c r="M6648" i="10"/>
  <c r="M6649" i="10"/>
  <c r="M6650" i="10"/>
  <c r="M6651" i="10"/>
  <c r="M6652" i="10"/>
  <c r="M6653" i="10"/>
  <c r="M6654" i="10"/>
  <c r="M6655" i="10"/>
  <c r="M6656" i="10"/>
  <c r="M6657" i="10"/>
  <c r="M6658" i="10"/>
  <c r="M6659" i="10"/>
  <c r="M6660" i="10"/>
  <c r="M6661" i="10"/>
  <c r="M6662" i="10"/>
  <c r="M6663" i="10"/>
  <c r="M6664" i="10"/>
  <c r="M6665" i="10"/>
  <c r="M6666" i="10"/>
  <c r="M6667" i="10"/>
  <c r="M6668" i="10"/>
  <c r="M6669" i="10"/>
  <c r="M6670" i="10"/>
  <c r="M6671" i="10"/>
  <c r="M6672" i="10"/>
  <c r="M6673" i="10"/>
  <c r="M6674" i="10"/>
  <c r="M6675" i="10"/>
  <c r="M6676" i="10"/>
  <c r="M6677" i="10"/>
  <c r="M6678" i="10"/>
  <c r="M6679" i="10"/>
  <c r="M6680" i="10"/>
  <c r="M6681" i="10"/>
  <c r="M6682" i="10"/>
  <c r="M6683" i="10"/>
  <c r="M6684" i="10"/>
  <c r="M6685" i="10"/>
  <c r="M6686" i="10"/>
  <c r="M6687" i="10"/>
  <c r="M6688" i="10"/>
  <c r="M6689" i="10"/>
  <c r="M6690" i="10"/>
  <c r="M6691" i="10"/>
  <c r="M6692" i="10"/>
  <c r="M6693" i="10"/>
  <c r="M6694" i="10"/>
  <c r="M6695" i="10"/>
  <c r="M6696" i="10"/>
  <c r="M6697" i="10"/>
  <c r="M6698" i="10"/>
  <c r="M6699" i="10"/>
  <c r="M6700" i="10"/>
  <c r="M6701" i="10"/>
  <c r="M6702" i="10"/>
  <c r="M6703" i="10"/>
  <c r="M6704" i="10"/>
  <c r="M6705" i="10"/>
  <c r="M6706" i="10"/>
  <c r="M6707" i="10"/>
  <c r="M6708" i="10"/>
  <c r="M6709" i="10"/>
  <c r="M6710" i="10"/>
  <c r="M6711" i="10"/>
  <c r="M6712" i="10"/>
  <c r="M6713" i="10"/>
  <c r="M6714" i="10"/>
  <c r="M6715" i="10"/>
  <c r="M6716" i="10"/>
  <c r="M6717" i="10"/>
  <c r="M6718" i="10"/>
  <c r="M6719" i="10"/>
  <c r="M6720" i="10"/>
  <c r="M6721" i="10"/>
  <c r="M6722" i="10"/>
  <c r="M6723" i="10"/>
  <c r="M6724" i="10"/>
  <c r="M6725" i="10"/>
  <c r="M6726" i="10"/>
  <c r="M6727" i="10"/>
  <c r="M6728" i="10"/>
  <c r="M6729" i="10"/>
  <c r="M6730" i="10"/>
  <c r="M6731" i="10"/>
  <c r="M6732" i="10"/>
  <c r="M6733" i="10"/>
  <c r="M6734" i="10"/>
  <c r="M6735" i="10"/>
  <c r="M6736" i="10"/>
  <c r="M6737" i="10"/>
  <c r="M6738" i="10"/>
  <c r="M6739" i="10"/>
  <c r="M6740" i="10"/>
  <c r="M6741" i="10"/>
  <c r="M6742" i="10"/>
  <c r="M6743" i="10"/>
  <c r="M6744" i="10"/>
  <c r="M6745" i="10"/>
  <c r="M6746" i="10"/>
  <c r="M6747" i="10"/>
  <c r="M6748" i="10"/>
  <c r="M6749" i="10"/>
  <c r="M6750" i="10"/>
  <c r="M6751" i="10"/>
  <c r="M6752" i="10"/>
  <c r="M6753" i="10"/>
  <c r="M6754" i="10"/>
  <c r="M6755" i="10"/>
  <c r="M6756" i="10"/>
  <c r="M6757" i="10"/>
  <c r="M6758" i="10"/>
  <c r="M6759" i="10"/>
  <c r="M6760" i="10"/>
  <c r="M6761" i="10"/>
  <c r="M6762" i="10"/>
  <c r="M6763" i="10"/>
  <c r="M6764" i="10"/>
  <c r="M6765" i="10"/>
  <c r="M6766" i="10"/>
  <c r="M6767" i="10"/>
  <c r="M6768" i="10"/>
  <c r="M6769" i="10"/>
  <c r="M6770" i="10"/>
  <c r="M6771" i="10"/>
  <c r="M6772" i="10"/>
  <c r="M6773" i="10"/>
  <c r="M6774" i="10"/>
  <c r="M6775" i="10"/>
  <c r="M6776" i="10"/>
  <c r="M6777" i="10"/>
  <c r="M6778" i="10"/>
  <c r="M6779" i="10"/>
  <c r="M6780" i="10"/>
  <c r="M6781" i="10"/>
  <c r="M6782" i="10"/>
  <c r="M6783" i="10"/>
  <c r="M6784" i="10"/>
  <c r="M6785" i="10"/>
  <c r="M6786" i="10"/>
  <c r="M6787" i="10"/>
  <c r="M6788" i="10"/>
  <c r="M6789" i="10"/>
  <c r="M6790" i="10"/>
  <c r="M6791" i="10"/>
  <c r="M6792" i="10"/>
  <c r="M6793" i="10"/>
  <c r="M6794" i="10"/>
  <c r="M6795" i="10"/>
  <c r="M6796" i="10"/>
  <c r="M6797" i="10"/>
  <c r="M6798" i="10"/>
  <c r="M6799" i="10"/>
  <c r="M6800" i="10"/>
  <c r="M6801" i="10"/>
  <c r="M6802" i="10"/>
  <c r="M6803" i="10"/>
  <c r="M6804" i="10"/>
  <c r="M6805" i="10"/>
  <c r="M6806" i="10"/>
  <c r="M6807" i="10"/>
  <c r="M6808" i="10"/>
  <c r="M6809" i="10"/>
  <c r="M6810" i="10"/>
  <c r="M6811" i="10"/>
  <c r="M6812" i="10"/>
  <c r="M6813" i="10"/>
  <c r="M6814" i="10"/>
  <c r="M6815" i="10"/>
  <c r="M6816" i="10"/>
  <c r="M6817" i="10"/>
  <c r="M6818" i="10"/>
  <c r="M6819" i="10"/>
  <c r="M6820" i="10"/>
  <c r="M6821" i="10"/>
  <c r="M6822" i="10"/>
  <c r="M6823" i="10"/>
  <c r="M6824" i="10"/>
  <c r="M6825" i="10"/>
  <c r="M6826" i="10"/>
  <c r="M6827" i="10"/>
  <c r="M6828" i="10"/>
  <c r="M6829" i="10"/>
  <c r="M6830" i="10"/>
  <c r="M6831" i="10"/>
  <c r="M6832" i="10"/>
  <c r="M6833" i="10"/>
  <c r="M6834" i="10"/>
  <c r="M6835" i="10"/>
  <c r="M6836" i="10"/>
  <c r="M6837" i="10"/>
  <c r="M6838" i="10"/>
  <c r="M6839" i="10"/>
  <c r="M6840" i="10"/>
  <c r="M6841" i="10"/>
  <c r="M6842" i="10"/>
  <c r="M6843" i="10"/>
  <c r="M6844" i="10"/>
  <c r="M6845" i="10"/>
  <c r="M6846" i="10"/>
  <c r="M6847" i="10"/>
  <c r="M6848" i="10"/>
  <c r="M6849" i="10"/>
  <c r="M6850" i="10"/>
  <c r="M6851" i="10"/>
  <c r="M6852" i="10"/>
  <c r="M6853" i="10"/>
  <c r="M6479" i="10"/>
  <c r="L6868" i="10"/>
  <c r="L6869" i="10"/>
  <c r="L6870" i="10"/>
  <c r="L6871" i="10"/>
  <c r="L6872" i="10"/>
  <c r="L6873" i="10"/>
  <c r="L6874" i="10"/>
  <c r="L6875" i="10"/>
  <c r="L6876" i="10"/>
  <c r="L6877" i="10"/>
  <c r="L6878" i="10"/>
  <c r="L6879" i="10"/>
  <c r="L6880" i="10"/>
  <c r="L6881" i="10"/>
  <c r="L6882" i="10"/>
  <c r="L6883" i="10"/>
  <c r="L6884" i="10"/>
  <c r="L6885" i="10"/>
  <c r="L6886" i="10"/>
  <c r="L6887" i="10"/>
  <c r="L6888" i="10"/>
  <c r="L6889" i="10"/>
  <c r="L6890" i="10"/>
  <c r="L6891" i="10"/>
  <c r="L6892" i="10"/>
  <c r="L6893" i="10"/>
  <c r="L6894" i="10"/>
  <c r="L6895" i="10"/>
  <c r="L6896" i="10"/>
  <c r="L6897" i="10"/>
  <c r="L6898" i="10"/>
  <c r="L6899" i="10"/>
  <c r="L6900" i="10"/>
  <c r="L6867" i="10"/>
  <c r="L6229" i="10"/>
  <c r="M6229" i="10"/>
  <c r="L6230" i="10"/>
  <c r="M6230" i="10"/>
  <c r="L6231" i="10"/>
  <c r="M6231" i="10"/>
  <c r="L6232" i="10"/>
  <c r="M6232" i="10"/>
  <c r="L6233" i="10"/>
  <c r="M6233" i="10"/>
  <c r="L6234" i="10"/>
  <c r="M6234" i="10"/>
  <c r="L6235" i="10"/>
  <c r="M6235" i="10"/>
  <c r="L6236" i="10"/>
  <c r="M6236" i="10"/>
  <c r="L6237" i="10"/>
  <c r="M6237" i="10"/>
  <c r="L6238" i="10"/>
  <c r="M6238" i="10"/>
  <c r="L6239" i="10"/>
  <c r="M6239" i="10"/>
  <c r="L6240" i="10"/>
  <c r="M6240" i="10"/>
  <c r="L6241" i="10"/>
  <c r="M6241" i="10"/>
  <c r="L6242" i="10"/>
  <c r="M6242" i="10"/>
  <c r="L6243" i="10"/>
  <c r="M6243" i="10"/>
  <c r="L6244" i="10"/>
  <c r="M6244" i="10"/>
  <c r="L6245" i="10"/>
  <c r="M6245" i="10"/>
  <c r="L6246" i="10"/>
  <c r="M6246" i="10"/>
  <c r="L6247" i="10"/>
  <c r="M6247" i="10"/>
  <c r="L6248" i="10"/>
  <c r="M6248" i="10"/>
  <c r="L6249" i="10"/>
  <c r="M6249" i="10"/>
  <c r="L6250" i="10"/>
  <c r="M6250" i="10"/>
  <c r="L6251" i="10"/>
  <c r="M6251" i="10"/>
  <c r="L6252" i="10"/>
  <c r="M6252" i="10"/>
  <c r="L6253" i="10"/>
  <c r="M6253" i="10"/>
  <c r="L6254" i="10"/>
  <c r="M6254" i="10"/>
  <c r="L6255" i="10"/>
  <c r="M6255" i="10"/>
  <c r="L6256" i="10"/>
  <c r="M6256" i="10"/>
  <c r="L6257" i="10"/>
  <c r="M6257" i="10"/>
  <c r="L6258" i="10"/>
  <c r="M6258" i="10"/>
  <c r="L6259" i="10"/>
  <c r="M6259" i="10"/>
  <c r="L6260" i="10"/>
  <c r="M6260" i="10"/>
  <c r="L6261" i="10"/>
  <c r="M6261" i="10"/>
  <c r="L6262" i="10"/>
  <c r="M6262" i="10"/>
  <c r="L6263" i="10"/>
  <c r="M6263" i="10"/>
  <c r="L6264" i="10"/>
  <c r="M6264" i="10"/>
  <c r="L6265" i="10"/>
  <c r="M6265" i="10"/>
  <c r="L6266" i="10"/>
  <c r="M6266" i="10"/>
  <c r="L6267" i="10"/>
  <c r="M6267" i="10"/>
  <c r="L6268" i="10"/>
  <c r="M6268" i="10"/>
  <c r="L6269" i="10"/>
  <c r="M6269" i="10"/>
  <c r="L6270" i="10"/>
  <c r="M6270" i="10"/>
  <c r="L6271" i="10"/>
  <c r="M6271" i="10"/>
  <c r="L6272" i="10"/>
  <c r="M6272" i="10"/>
  <c r="L6273" i="10"/>
  <c r="M6273" i="10"/>
  <c r="L6274" i="10"/>
  <c r="M6274" i="10"/>
  <c r="L6275" i="10"/>
  <c r="M6275" i="10"/>
  <c r="L6276" i="10"/>
  <c r="M6276" i="10"/>
  <c r="L6277" i="10"/>
  <c r="M6277" i="10"/>
  <c r="L6278" i="10"/>
  <c r="M6278" i="10"/>
  <c r="L6279" i="10"/>
  <c r="M6279" i="10"/>
  <c r="L6280" i="10"/>
  <c r="M6280" i="10"/>
  <c r="L6281" i="10"/>
  <c r="M6281" i="10"/>
  <c r="L6282" i="10"/>
  <c r="M6282" i="10"/>
  <c r="L6283" i="10"/>
  <c r="M6283" i="10"/>
  <c r="L6284" i="10"/>
  <c r="M6284" i="10"/>
  <c r="L6285" i="10"/>
  <c r="M6285" i="10"/>
  <c r="L6286" i="10"/>
  <c r="M6286" i="10"/>
  <c r="L6287" i="10"/>
  <c r="M6287" i="10"/>
  <c r="L6288" i="10"/>
  <c r="M6288" i="10"/>
  <c r="L6289" i="10"/>
  <c r="M6289" i="10"/>
  <c r="L6290" i="10"/>
  <c r="M6290" i="10"/>
  <c r="L6291" i="10"/>
  <c r="M6291" i="10"/>
  <c r="L6292" i="10"/>
  <c r="M6292" i="10"/>
  <c r="L6293" i="10"/>
  <c r="M6293" i="10"/>
  <c r="L6294" i="10"/>
  <c r="M6294" i="10"/>
  <c r="L6295" i="10"/>
  <c r="M6295" i="10"/>
  <c r="L6296" i="10"/>
  <c r="M6296" i="10"/>
  <c r="L6297" i="10"/>
  <c r="M6297" i="10"/>
  <c r="L6298" i="10"/>
  <c r="M6298" i="10"/>
  <c r="L6299" i="10"/>
  <c r="M6299" i="10"/>
  <c r="L6300" i="10"/>
  <c r="M6300" i="10"/>
  <c r="L6301" i="10"/>
  <c r="M6301" i="10"/>
  <c r="L6302" i="10"/>
  <c r="M6302" i="10"/>
  <c r="L6303" i="10"/>
  <c r="M6303" i="10"/>
  <c r="L6304" i="10"/>
  <c r="M6304" i="10"/>
  <c r="L6305" i="10"/>
  <c r="M6305" i="10"/>
  <c r="L6306" i="10"/>
  <c r="M6306" i="10"/>
  <c r="L6307" i="10"/>
  <c r="M6307" i="10"/>
  <c r="L6308" i="10"/>
  <c r="M6308" i="10"/>
  <c r="L6309" i="10"/>
  <c r="M6309" i="10"/>
  <c r="L6310" i="10"/>
  <c r="M6310" i="10"/>
  <c r="L6311" i="10"/>
  <c r="M6311" i="10"/>
  <c r="L6312" i="10"/>
  <c r="M6312" i="10"/>
  <c r="L6313" i="10"/>
  <c r="M6313" i="10"/>
  <c r="L6314" i="10"/>
  <c r="M6314" i="10"/>
  <c r="L6315" i="10"/>
  <c r="M6315" i="10"/>
  <c r="L6316" i="10"/>
  <c r="M6316" i="10"/>
  <c r="L6317" i="10"/>
  <c r="M6317" i="10"/>
  <c r="L6318" i="10"/>
  <c r="M6318" i="10"/>
  <c r="L6319" i="10"/>
  <c r="M6319" i="10"/>
  <c r="L6320" i="10"/>
  <c r="M6320" i="10"/>
  <c r="L6321" i="10"/>
  <c r="M6321" i="10"/>
  <c r="L6322" i="10"/>
  <c r="M6322" i="10"/>
  <c r="L6323" i="10"/>
  <c r="M6323" i="10"/>
  <c r="L6324" i="10"/>
  <c r="M6324" i="10"/>
  <c r="L6325" i="10"/>
  <c r="M6325" i="10"/>
  <c r="L6326" i="10"/>
  <c r="M6326" i="10"/>
  <c r="L6327" i="10"/>
  <c r="M6327" i="10"/>
  <c r="L6328" i="10"/>
  <c r="M6328" i="10"/>
  <c r="L6329" i="10"/>
  <c r="M6329" i="10"/>
  <c r="L6330" i="10"/>
  <c r="M6330" i="10"/>
  <c r="L6331" i="10"/>
  <c r="M6331" i="10"/>
  <c r="L6332" i="10"/>
  <c r="M6332" i="10"/>
  <c r="L6333" i="10"/>
  <c r="M6333" i="10"/>
  <c r="L6334" i="10"/>
  <c r="M6334" i="10"/>
  <c r="L6335" i="10"/>
  <c r="M6335" i="10"/>
  <c r="L6336" i="10"/>
  <c r="M6336" i="10"/>
  <c r="L6337" i="10"/>
  <c r="M6337" i="10"/>
  <c r="L6338" i="10"/>
  <c r="M6338" i="10"/>
  <c r="L6339" i="10"/>
  <c r="M6339" i="10"/>
  <c r="L6340" i="10"/>
  <c r="M6340" i="10"/>
  <c r="L6341" i="10"/>
  <c r="M6341" i="10"/>
  <c r="L6342" i="10"/>
  <c r="M6342" i="10"/>
  <c r="L6343" i="10"/>
  <c r="M6343" i="10"/>
  <c r="L6344" i="10"/>
  <c r="M6344" i="10"/>
  <c r="L6345" i="10"/>
  <c r="M6345" i="10"/>
  <c r="L6346" i="10"/>
  <c r="M6346" i="10"/>
  <c r="L6347" i="10"/>
  <c r="M6347" i="10"/>
  <c r="L6348" i="10"/>
  <c r="M6348" i="10"/>
  <c r="L6349" i="10"/>
  <c r="M6349" i="10"/>
  <c r="L6350" i="10"/>
  <c r="M6350" i="10"/>
  <c r="L6351" i="10"/>
  <c r="M6351" i="10"/>
  <c r="L6352" i="10"/>
  <c r="M6352" i="10"/>
  <c r="L6353" i="10"/>
  <c r="M6353" i="10"/>
  <c r="L6354" i="10"/>
  <c r="M6354" i="10"/>
  <c r="L6355" i="10"/>
  <c r="M6355" i="10"/>
  <c r="L6356" i="10"/>
  <c r="M6356" i="10"/>
  <c r="L6357" i="10"/>
  <c r="M6357" i="10"/>
  <c r="L6358" i="10"/>
  <c r="M6358" i="10"/>
  <c r="L6359" i="10"/>
  <c r="M6359" i="10"/>
  <c r="L6360" i="10"/>
  <c r="M6360" i="10"/>
  <c r="L6361" i="10"/>
  <c r="M6361" i="10"/>
  <c r="L6362" i="10"/>
  <c r="M6362" i="10"/>
  <c r="L6363" i="10"/>
  <c r="M6363" i="10"/>
  <c r="L6364" i="10"/>
  <c r="M6364" i="10"/>
  <c r="L6365" i="10"/>
  <c r="M6365" i="10"/>
  <c r="L6366" i="10"/>
  <c r="M6366" i="10"/>
  <c r="L6367" i="10"/>
  <c r="M6367" i="10"/>
  <c r="L6368" i="10"/>
  <c r="M6368" i="10"/>
  <c r="L6369" i="10"/>
  <c r="M6369" i="10"/>
  <c r="L6370" i="10"/>
  <c r="M6370" i="10"/>
  <c r="L6371" i="10"/>
  <c r="M6371" i="10"/>
  <c r="L6372" i="10"/>
  <c r="M6372" i="10"/>
  <c r="L6373" i="10"/>
  <c r="M6373" i="10"/>
  <c r="L6374" i="10"/>
  <c r="M6374" i="10"/>
  <c r="L6375" i="10"/>
  <c r="M6375" i="10"/>
  <c r="L6376" i="10"/>
  <c r="M6376" i="10"/>
  <c r="L6377" i="10"/>
  <c r="M6377" i="10"/>
  <c r="L6378" i="10"/>
  <c r="M6378" i="10"/>
  <c r="L6379" i="10"/>
  <c r="M6379" i="10"/>
  <c r="L6380" i="10"/>
  <c r="M6380" i="10"/>
  <c r="L6381" i="10"/>
  <c r="M6381" i="10"/>
  <c r="L6382" i="10"/>
  <c r="M6382" i="10"/>
  <c r="L6383" i="10"/>
  <c r="M6383" i="10"/>
  <c r="L6384" i="10"/>
  <c r="M6384" i="10"/>
  <c r="L6385" i="10"/>
  <c r="M6385" i="10"/>
  <c r="L6386" i="10"/>
  <c r="M6386" i="10"/>
  <c r="L6387" i="10"/>
  <c r="M6387" i="10"/>
  <c r="L6388" i="10"/>
  <c r="M6388" i="10"/>
  <c r="L6389" i="10"/>
  <c r="M6389" i="10"/>
  <c r="L6390" i="10"/>
  <c r="M6390" i="10"/>
  <c r="L6391" i="10"/>
  <c r="M6391" i="10"/>
  <c r="L6392" i="10"/>
  <c r="M6392" i="10"/>
  <c r="L6393" i="10"/>
  <c r="M6393" i="10"/>
  <c r="L6394" i="10"/>
  <c r="M6394" i="10"/>
  <c r="L6395" i="10"/>
  <c r="M6395" i="10"/>
  <c r="L6396" i="10"/>
  <c r="M6396" i="10"/>
  <c r="L6397" i="10"/>
  <c r="M6397" i="10"/>
  <c r="L6398" i="10"/>
  <c r="M6398" i="10"/>
  <c r="L6399" i="10"/>
  <c r="M6399" i="10"/>
  <c r="L6400" i="10"/>
  <c r="M6400" i="10"/>
  <c r="L6401" i="10"/>
  <c r="M6401" i="10"/>
  <c r="L6402" i="10"/>
  <c r="M6402" i="10"/>
  <c r="L6403" i="10"/>
  <c r="M6403" i="10"/>
  <c r="L6404" i="10"/>
  <c r="M6404" i="10"/>
  <c r="L6405" i="10"/>
  <c r="M6405" i="10"/>
  <c r="L6406" i="10"/>
  <c r="M6406" i="10"/>
  <c r="L6407" i="10"/>
  <c r="M6407" i="10"/>
  <c r="L6408" i="10"/>
  <c r="M6408" i="10"/>
  <c r="L6409" i="10"/>
  <c r="M6409" i="10"/>
  <c r="L6410" i="10"/>
  <c r="M6410" i="10"/>
  <c r="L6411" i="10"/>
  <c r="M6411" i="10"/>
  <c r="L6412" i="10"/>
  <c r="M6412" i="10"/>
  <c r="L6413" i="10"/>
  <c r="M6413" i="10"/>
  <c r="L6414" i="10"/>
  <c r="M6414" i="10"/>
  <c r="L6415" i="10"/>
  <c r="M6415" i="10"/>
  <c r="L6416" i="10"/>
  <c r="M6416" i="10"/>
  <c r="L6417" i="10"/>
  <c r="M6417" i="10"/>
  <c r="L6418" i="10"/>
  <c r="M6418" i="10"/>
  <c r="L6419" i="10"/>
  <c r="M6419" i="10"/>
  <c r="L6420" i="10"/>
  <c r="M6420" i="10"/>
  <c r="L6421" i="10"/>
  <c r="M6421" i="10"/>
  <c r="L6422" i="10"/>
  <c r="M6422" i="10"/>
  <c r="L6423" i="10"/>
  <c r="M6423" i="10"/>
  <c r="L6424" i="10"/>
  <c r="M6424" i="10"/>
  <c r="L6425" i="10"/>
  <c r="M6425" i="10"/>
  <c r="L6426" i="10"/>
  <c r="M6426" i="10"/>
  <c r="L6427" i="10"/>
  <c r="M6427" i="10"/>
  <c r="L6428" i="10"/>
  <c r="M6428" i="10"/>
  <c r="L6429" i="10"/>
  <c r="M6429" i="10"/>
  <c r="L6430" i="10"/>
  <c r="M6430" i="10"/>
  <c r="L6431" i="10"/>
  <c r="M6431" i="10"/>
  <c r="L6432" i="10"/>
  <c r="M6432" i="10"/>
  <c r="L6433" i="10"/>
  <c r="M6433" i="10"/>
  <c r="L6221" i="10"/>
  <c r="K6868" i="10"/>
  <c r="K6869" i="10"/>
  <c r="K6870" i="10"/>
  <c r="K6871" i="10"/>
  <c r="K6872" i="10"/>
  <c r="K6873" i="10"/>
  <c r="K6874" i="10"/>
  <c r="K6875" i="10"/>
  <c r="K6876" i="10"/>
  <c r="K6877" i="10"/>
  <c r="K6878" i="10"/>
  <c r="K6879" i="10"/>
  <c r="K6880" i="10"/>
  <c r="K6881" i="10"/>
  <c r="K6882" i="10"/>
  <c r="K6883" i="10"/>
  <c r="K6884" i="10"/>
  <c r="K6885" i="10"/>
  <c r="K6886" i="10"/>
  <c r="K6887" i="10"/>
  <c r="K6888" i="10"/>
  <c r="K6889" i="10"/>
  <c r="K6890" i="10"/>
  <c r="K6891" i="10"/>
  <c r="K6892" i="10"/>
  <c r="K6893" i="10"/>
  <c r="K6894" i="10"/>
  <c r="K6895" i="10"/>
  <c r="K6896" i="10"/>
  <c r="K6897" i="10"/>
  <c r="K6898" i="10"/>
  <c r="K6899" i="10"/>
  <c r="K6900" i="10"/>
  <c r="K6867" i="10"/>
  <c r="O1337" i="1" l="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P1336" i="1"/>
  <c r="O1336" i="1"/>
  <c r="M1819" i="12" l="1"/>
  <c r="N1819" i="12"/>
  <c r="M1820" i="12"/>
  <c r="N1820" i="12"/>
  <c r="M1821" i="12"/>
  <c r="N1821" i="12"/>
  <c r="M1822" i="12"/>
  <c r="N1822" i="12"/>
  <c r="M1823" i="12"/>
  <c r="N1823" i="12"/>
  <c r="M1824" i="12"/>
  <c r="N1824" i="12"/>
  <c r="M1825" i="12"/>
  <c r="N1825" i="12"/>
  <c r="M1826" i="12"/>
  <c r="N1826" i="12"/>
  <c r="M1827" i="12"/>
  <c r="N1827" i="12"/>
  <c r="M1807" i="12" l="1"/>
  <c r="N1807" i="12"/>
  <c r="M1808" i="12"/>
  <c r="N1808" i="12"/>
  <c r="M1809" i="12"/>
  <c r="N1809" i="12"/>
  <c r="M1810" i="12"/>
  <c r="N1810" i="12"/>
  <c r="M1811" i="12"/>
  <c r="N1811" i="12"/>
  <c r="M1812" i="12"/>
  <c r="N1812" i="12"/>
  <c r="M1813" i="12"/>
  <c r="N1813" i="12"/>
  <c r="M1814" i="12"/>
  <c r="N1814" i="12"/>
  <c r="M1815" i="12"/>
  <c r="N1815" i="12"/>
  <c r="M1816" i="12"/>
  <c r="N1816" i="12"/>
  <c r="M1817" i="12"/>
  <c r="N1817" i="12"/>
  <c r="M1818" i="12"/>
  <c r="N1818" i="12"/>
  <c r="N378" i="13" l="1"/>
  <c r="X20" i="7" s="1"/>
  <c r="N432" i="13"/>
  <c r="N431" i="13"/>
  <c r="B496" i="13"/>
  <c r="B497" i="13"/>
  <c r="B499" i="13"/>
  <c r="B500" i="13"/>
  <c r="B501" i="13"/>
  <c r="B502" i="13"/>
  <c r="B503" i="13"/>
  <c r="B504" i="13"/>
  <c r="B495" i="13"/>
  <c r="N505" i="13"/>
  <c r="N504" i="13"/>
  <c r="N503" i="13"/>
  <c r="N502" i="13"/>
  <c r="N501" i="13"/>
  <c r="N500" i="13"/>
  <c r="N499" i="13"/>
  <c r="N498" i="13"/>
  <c r="N497" i="13"/>
  <c r="N496" i="13"/>
  <c r="O1304" i="1" l="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P1303" i="1"/>
  <c r="O1303" i="1"/>
  <c r="N380" i="13" l="1"/>
  <c r="X22" i="7" s="1"/>
  <c r="N379" i="13"/>
  <c r="N384" i="13"/>
  <c r="X33" i="7" s="1"/>
  <c r="N383" i="13"/>
  <c r="X23" i="7" s="1"/>
  <c r="X21" i="7" l="1"/>
  <c r="X32" i="7"/>
  <c r="X30" i="7"/>
  <c r="Y55" i="7"/>
  <c r="Y56" i="7"/>
  <c r="S48" i="7"/>
  <c r="L6855" i="10"/>
  <c r="L6856" i="10"/>
  <c r="L6857" i="10"/>
  <c r="L6858" i="10"/>
  <c r="L6859" i="10"/>
  <c r="L6860" i="10"/>
  <c r="L6861" i="10"/>
  <c r="L6862" i="10"/>
  <c r="L6863" i="10"/>
  <c r="L6864" i="10"/>
  <c r="L6865" i="10"/>
  <c r="L6866" i="10"/>
  <c r="K6866" i="10"/>
  <c r="K6865" i="10"/>
  <c r="K6864" i="10"/>
  <c r="K6863" i="10"/>
  <c r="K6862" i="10"/>
  <c r="K6861" i="10"/>
  <c r="K6860" i="10"/>
  <c r="K6859" i="10"/>
  <c r="K6858" i="10"/>
  <c r="K6857" i="10"/>
  <c r="K6856" i="10"/>
  <c r="K6855" i="10"/>
  <c r="K6854" i="10"/>
  <c r="K6853" i="10"/>
  <c r="G21" i="7"/>
  <c r="J14" i="7"/>
  <c r="G8" i="7"/>
  <c r="E32" i="7"/>
  <c r="N387" i="13" l="1"/>
  <c r="N388" i="13"/>
  <c r="N389" i="13"/>
  <c r="N390" i="13"/>
  <c r="N391" i="13"/>
  <c r="X36" i="7" s="1"/>
  <c r="Z36" i="7" s="1"/>
  <c r="N392" i="13"/>
  <c r="N393" i="13"/>
  <c r="N394" i="13"/>
  <c r="N395" i="13"/>
  <c r="X35" i="7" s="1"/>
  <c r="N396" i="13"/>
  <c r="N397" i="13"/>
  <c r="N398" i="13"/>
  <c r="N399" i="13"/>
  <c r="N400" i="13"/>
  <c r="N401" i="13"/>
  <c r="N402" i="13"/>
  <c r="N403" i="13"/>
  <c r="N405" i="13"/>
  <c r="N406" i="13"/>
  <c r="N407" i="13"/>
  <c r="N408" i="13"/>
  <c r="N409" i="13"/>
  <c r="N410" i="13"/>
  <c r="N411" i="13"/>
  <c r="N412" i="13"/>
  <c r="X41" i="7" s="1"/>
  <c r="N413" i="13"/>
  <c r="X31" i="7" s="1"/>
  <c r="N414" i="13"/>
  <c r="X28" i="7" s="1"/>
  <c r="N415" i="13"/>
  <c r="X42" i="7" s="1"/>
  <c r="N417" i="13"/>
  <c r="N418" i="13"/>
  <c r="N419" i="13"/>
  <c r="N420" i="13"/>
  <c r="N421" i="13"/>
  <c r="N422" i="13"/>
  <c r="N423" i="13"/>
  <c r="N424" i="13"/>
  <c r="N425" i="13"/>
  <c r="N426" i="13"/>
  <c r="N427" i="13"/>
  <c r="X44" i="7" s="1"/>
  <c r="N428" i="13"/>
  <c r="X45" i="7" s="1"/>
  <c r="N429" i="13"/>
  <c r="N430" i="13"/>
  <c r="N433" i="13"/>
  <c r="N434" i="13"/>
  <c r="N435" i="13"/>
  <c r="N437" i="13"/>
  <c r="N438" i="13"/>
  <c r="N439" i="13"/>
  <c r="N440" i="13"/>
  <c r="N441" i="13"/>
  <c r="X25" i="7" s="1"/>
  <c r="N442" i="13"/>
  <c r="N443" i="13"/>
  <c r="N444" i="13"/>
  <c r="N445" i="13"/>
  <c r="N446" i="13"/>
  <c r="N447" i="13"/>
  <c r="X53" i="7" s="1"/>
  <c r="N448" i="13"/>
  <c r="N449" i="13"/>
  <c r="N450" i="13"/>
  <c r="N451" i="13"/>
  <c r="N452" i="13"/>
  <c r="N453" i="13"/>
  <c r="N454" i="13"/>
  <c r="N455" i="13"/>
  <c r="N456" i="13"/>
  <c r="N457" i="13"/>
  <c r="N458" i="13"/>
  <c r="N459" i="13"/>
  <c r="N460" i="13"/>
  <c r="N461" i="13"/>
  <c r="N462" i="13"/>
  <c r="N463" i="13"/>
  <c r="N464" i="13"/>
  <c r="N465" i="13"/>
  <c r="N466" i="13"/>
  <c r="N467" i="13"/>
  <c r="X37" i="7" s="1"/>
  <c r="N468" i="13"/>
  <c r="X38" i="7" s="1"/>
  <c r="N469" i="13"/>
  <c r="N470" i="13"/>
  <c r="N471" i="13"/>
  <c r="N472" i="13"/>
  <c r="X39" i="7" s="1"/>
  <c r="N473" i="13"/>
  <c r="N474" i="13"/>
  <c r="N475" i="13"/>
  <c r="N476" i="13"/>
  <c r="N477" i="13"/>
  <c r="N478" i="13"/>
  <c r="N480" i="13"/>
  <c r="N481" i="13"/>
  <c r="X13" i="7" s="1"/>
  <c r="N482" i="13"/>
  <c r="N483" i="13"/>
  <c r="N484" i="13"/>
  <c r="X16" i="7" s="1"/>
  <c r="N485" i="13"/>
  <c r="N486" i="13"/>
  <c r="N487" i="13"/>
  <c r="N488" i="13"/>
  <c r="N489" i="13"/>
  <c r="N490" i="13"/>
  <c r="N491" i="13"/>
  <c r="N492" i="13"/>
  <c r="N493" i="13"/>
  <c r="N494" i="13"/>
  <c r="N495" i="13"/>
  <c r="N385" i="13"/>
  <c r="X34" i="7" s="1"/>
  <c r="L6610" i="10"/>
  <c r="L6852" i="10"/>
  <c r="L6480" i="10"/>
  <c r="L6481" i="10"/>
  <c r="L6482" i="10"/>
  <c r="L6483" i="10"/>
  <c r="L6484" i="10"/>
  <c r="L6485" i="10"/>
  <c r="L6486" i="10"/>
  <c r="L6487" i="10"/>
  <c r="L6488" i="10"/>
  <c r="L6489" i="10"/>
  <c r="L6490" i="10"/>
  <c r="L6491" i="10"/>
  <c r="L6492" i="10"/>
  <c r="L6493" i="10"/>
  <c r="L6494" i="10"/>
  <c r="L6495" i="10"/>
  <c r="L6496" i="10"/>
  <c r="L6497" i="10"/>
  <c r="L6498" i="10"/>
  <c r="L6499" i="10"/>
  <c r="L6500" i="10"/>
  <c r="L6501" i="10"/>
  <c r="L6502" i="10"/>
  <c r="L6503" i="10"/>
  <c r="L6504" i="10"/>
  <c r="L6505" i="10"/>
  <c r="L6506" i="10"/>
  <c r="L6507" i="10"/>
  <c r="L6508" i="10"/>
  <c r="L6509" i="10"/>
  <c r="L6510" i="10"/>
  <c r="L6511" i="10"/>
  <c r="L6512" i="10"/>
  <c r="L6513" i="10"/>
  <c r="L6514" i="10"/>
  <c r="L6515" i="10"/>
  <c r="L6516" i="10"/>
  <c r="L6517" i="10"/>
  <c r="L6518" i="10"/>
  <c r="L6519" i="10"/>
  <c r="L6520" i="10"/>
  <c r="L6521" i="10"/>
  <c r="L6522" i="10"/>
  <c r="L6523" i="10"/>
  <c r="L6524" i="10"/>
  <c r="L6525" i="10"/>
  <c r="L6526" i="10"/>
  <c r="L6527" i="10"/>
  <c r="L6528" i="10"/>
  <c r="L6529" i="10"/>
  <c r="L6530" i="10"/>
  <c r="L6531" i="10"/>
  <c r="L6532" i="10"/>
  <c r="L6533" i="10"/>
  <c r="L6534" i="10"/>
  <c r="L6535" i="10"/>
  <c r="L6536" i="10"/>
  <c r="L6537" i="10"/>
  <c r="L6538" i="10"/>
  <c r="L6539" i="10"/>
  <c r="L6540" i="10"/>
  <c r="L6541" i="10"/>
  <c r="L6542" i="10"/>
  <c r="L6543" i="10"/>
  <c r="L6544" i="10"/>
  <c r="L6545" i="10"/>
  <c r="L6546" i="10"/>
  <c r="L6547" i="10"/>
  <c r="L6548" i="10"/>
  <c r="L6549" i="10"/>
  <c r="L6550" i="10"/>
  <c r="L6551" i="10"/>
  <c r="L6552" i="10"/>
  <c r="L6553" i="10"/>
  <c r="L6554" i="10"/>
  <c r="L6555" i="10"/>
  <c r="L6556" i="10"/>
  <c r="L6557" i="10"/>
  <c r="L6558" i="10"/>
  <c r="L6559" i="10"/>
  <c r="L6560" i="10"/>
  <c r="L6561" i="10"/>
  <c r="L6562" i="10"/>
  <c r="L6563" i="10"/>
  <c r="L6564" i="10"/>
  <c r="L6565" i="10"/>
  <c r="L6566" i="10"/>
  <c r="L6567" i="10"/>
  <c r="L6568" i="10"/>
  <c r="L6569" i="10"/>
  <c r="L6570" i="10"/>
  <c r="L6571" i="10"/>
  <c r="L6572" i="10"/>
  <c r="L6573" i="10"/>
  <c r="L6574" i="10"/>
  <c r="L6575" i="10"/>
  <c r="L6576" i="10"/>
  <c r="L6577" i="10"/>
  <c r="L6578" i="10"/>
  <c r="L6579" i="10"/>
  <c r="L6580" i="10"/>
  <c r="L6581" i="10"/>
  <c r="L6582" i="10"/>
  <c r="L6583" i="10"/>
  <c r="L6587" i="10"/>
  <c r="L6588" i="10"/>
  <c r="L6589" i="10"/>
  <c r="L6590" i="10"/>
  <c r="L6591" i="10"/>
  <c r="L6592" i="10"/>
  <c r="L6593" i="10"/>
  <c r="L6594" i="10"/>
  <c r="L6595" i="10"/>
  <c r="L6596" i="10"/>
  <c r="L6597" i="10"/>
  <c r="L6598" i="10"/>
  <c r="L6599" i="10"/>
  <c r="L6600" i="10"/>
  <c r="L6601" i="10"/>
  <c r="L6602" i="10"/>
  <c r="L6603" i="10"/>
  <c r="L6604" i="10"/>
  <c r="L6605" i="10"/>
  <c r="L6606" i="10"/>
  <c r="L6607" i="10"/>
  <c r="L6608" i="10"/>
  <c r="L6609" i="10"/>
  <c r="L6611" i="10"/>
  <c r="L6612" i="10"/>
  <c r="L6613" i="10"/>
  <c r="L6614" i="10"/>
  <c r="L6615" i="10"/>
  <c r="L6616" i="10"/>
  <c r="L6617" i="10"/>
  <c r="L6618" i="10"/>
  <c r="L6619" i="10"/>
  <c r="L6620" i="10"/>
  <c r="L6621" i="10"/>
  <c r="L6622" i="10"/>
  <c r="L6623" i="10"/>
  <c r="L6624" i="10"/>
  <c r="L6625" i="10"/>
  <c r="L6626" i="10"/>
  <c r="L6627" i="10"/>
  <c r="L6628" i="10"/>
  <c r="L6629" i="10"/>
  <c r="L6630" i="10"/>
  <c r="L6631" i="10"/>
  <c r="L6632" i="10"/>
  <c r="L6633" i="10"/>
  <c r="L6634" i="10"/>
  <c r="L6635" i="10"/>
  <c r="L6636" i="10"/>
  <c r="L6637" i="10"/>
  <c r="L6638" i="10"/>
  <c r="L6639" i="10"/>
  <c r="L6640" i="10"/>
  <c r="L6641" i="10"/>
  <c r="L6642" i="10"/>
  <c r="L6643" i="10"/>
  <c r="L6644" i="10"/>
  <c r="L6645" i="10"/>
  <c r="L6646" i="10"/>
  <c r="L6647" i="10"/>
  <c r="L6648" i="10"/>
  <c r="L6649" i="10"/>
  <c r="L6650" i="10"/>
  <c r="L6651" i="10"/>
  <c r="L6652" i="10"/>
  <c r="L6653" i="10"/>
  <c r="L6654" i="10"/>
  <c r="L6655" i="10"/>
  <c r="L6656" i="10"/>
  <c r="L6657" i="10"/>
  <c r="L6658" i="10"/>
  <c r="L6659" i="10"/>
  <c r="L6660" i="10"/>
  <c r="L6661" i="10"/>
  <c r="L6662" i="10"/>
  <c r="L6663" i="10"/>
  <c r="L6664" i="10"/>
  <c r="L6665" i="10"/>
  <c r="L6666" i="10"/>
  <c r="L6667" i="10"/>
  <c r="L6668" i="10"/>
  <c r="L6669" i="10"/>
  <c r="L6670" i="10"/>
  <c r="L6671" i="10"/>
  <c r="L6672" i="10"/>
  <c r="L6673" i="10"/>
  <c r="L6674" i="10"/>
  <c r="L6675" i="10"/>
  <c r="L6676" i="10"/>
  <c r="L6677" i="10"/>
  <c r="L6678" i="10"/>
  <c r="L6679" i="10"/>
  <c r="L6680" i="10"/>
  <c r="L6681" i="10"/>
  <c r="L6682" i="10"/>
  <c r="L6683" i="10"/>
  <c r="L6684" i="10"/>
  <c r="L6685" i="10"/>
  <c r="L6686" i="10"/>
  <c r="L6687" i="10"/>
  <c r="L6688" i="10"/>
  <c r="L6689" i="10"/>
  <c r="L6690" i="10"/>
  <c r="L6691" i="10"/>
  <c r="L6692" i="10"/>
  <c r="L6693" i="10"/>
  <c r="L6694" i="10"/>
  <c r="L6695" i="10"/>
  <c r="L6696" i="10"/>
  <c r="L6697" i="10"/>
  <c r="L6698" i="10"/>
  <c r="L6699" i="10"/>
  <c r="L6700" i="10"/>
  <c r="L6701" i="10"/>
  <c r="L6702" i="10"/>
  <c r="L6703" i="10"/>
  <c r="L6704" i="10"/>
  <c r="L6705" i="10"/>
  <c r="L6706" i="10"/>
  <c r="L6707" i="10"/>
  <c r="L6708" i="10"/>
  <c r="L6709" i="10"/>
  <c r="L6710" i="10"/>
  <c r="L6711" i="10"/>
  <c r="L6712" i="10"/>
  <c r="L6713" i="10"/>
  <c r="L6714" i="10"/>
  <c r="L6715" i="10"/>
  <c r="L6716" i="10"/>
  <c r="L6717" i="10"/>
  <c r="L6718" i="10"/>
  <c r="L6719" i="10"/>
  <c r="L6720" i="10"/>
  <c r="L6721" i="10"/>
  <c r="L6722" i="10"/>
  <c r="L6723" i="10"/>
  <c r="L6724" i="10"/>
  <c r="L6725" i="10"/>
  <c r="L6726" i="10"/>
  <c r="L6727" i="10"/>
  <c r="L6728" i="10"/>
  <c r="L6729" i="10"/>
  <c r="L6730" i="10"/>
  <c r="L6731" i="10"/>
  <c r="L6732" i="10"/>
  <c r="L6733" i="10"/>
  <c r="L6734" i="10"/>
  <c r="L6735" i="10"/>
  <c r="L6736" i="10"/>
  <c r="L6737" i="10"/>
  <c r="L6738" i="10"/>
  <c r="L6739" i="10"/>
  <c r="L6740" i="10"/>
  <c r="L6741" i="10"/>
  <c r="L6742" i="10"/>
  <c r="L6743" i="10"/>
  <c r="L6744" i="10"/>
  <c r="L6745" i="10"/>
  <c r="L6746" i="10"/>
  <c r="L6747" i="10"/>
  <c r="L6748" i="10"/>
  <c r="L6749" i="10"/>
  <c r="L6750" i="10"/>
  <c r="L6751" i="10"/>
  <c r="L6752" i="10"/>
  <c r="L6753" i="10"/>
  <c r="L6754" i="10"/>
  <c r="L6755" i="10"/>
  <c r="L6756" i="10"/>
  <c r="L6757" i="10"/>
  <c r="L6758" i="10"/>
  <c r="L6759" i="10"/>
  <c r="L6760" i="10"/>
  <c r="L6761" i="10"/>
  <c r="L6762" i="10"/>
  <c r="L6763" i="10"/>
  <c r="L6764" i="10"/>
  <c r="L6765" i="10"/>
  <c r="L6766" i="10"/>
  <c r="L6767" i="10"/>
  <c r="L6768" i="10"/>
  <c r="L6769" i="10"/>
  <c r="L6770" i="10"/>
  <c r="L6771" i="10"/>
  <c r="L6772" i="10"/>
  <c r="L6773" i="10"/>
  <c r="L6774" i="10"/>
  <c r="L6775" i="10"/>
  <c r="L6776" i="10"/>
  <c r="L6777" i="10"/>
  <c r="L6778" i="10"/>
  <c r="L6779" i="10"/>
  <c r="L6780" i="10"/>
  <c r="L6781" i="10"/>
  <c r="L6782" i="10"/>
  <c r="L6783" i="10"/>
  <c r="L6784" i="10"/>
  <c r="L6785" i="10"/>
  <c r="L6786" i="10"/>
  <c r="L6787" i="10"/>
  <c r="L6788" i="10"/>
  <c r="L6789" i="10"/>
  <c r="L6790" i="10"/>
  <c r="L6791" i="10"/>
  <c r="L6792" i="10"/>
  <c r="L6793" i="10"/>
  <c r="L6794" i="10"/>
  <c r="L6795" i="10"/>
  <c r="L6796" i="10"/>
  <c r="L6797" i="10"/>
  <c r="L6798" i="10"/>
  <c r="L6799" i="10"/>
  <c r="L6800" i="10"/>
  <c r="L6801" i="10"/>
  <c r="L6802" i="10"/>
  <c r="L6803" i="10"/>
  <c r="L6804" i="10"/>
  <c r="L6805" i="10"/>
  <c r="L6806" i="10"/>
  <c r="L6807" i="10"/>
  <c r="L6808" i="10"/>
  <c r="L6809" i="10"/>
  <c r="L6810" i="10"/>
  <c r="L6811" i="10"/>
  <c r="L6812" i="10"/>
  <c r="L6813" i="10"/>
  <c r="L6814" i="10"/>
  <c r="L6815" i="10"/>
  <c r="L6816" i="10"/>
  <c r="L6817" i="10"/>
  <c r="L6818" i="10"/>
  <c r="L6819" i="10"/>
  <c r="L6820" i="10"/>
  <c r="L6821" i="10"/>
  <c r="L6822" i="10"/>
  <c r="L6823" i="10"/>
  <c r="L6824" i="10"/>
  <c r="L6825" i="10"/>
  <c r="L6826" i="10"/>
  <c r="L6828" i="10"/>
  <c r="L6829" i="10"/>
  <c r="L6830" i="10"/>
  <c r="L6831" i="10"/>
  <c r="L6832" i="10"/>
  <c r="L6833" i="10"/>
  <c r="L6834" i="10"/>
  <c r="L6835" i="10"/>
  <c r="L6836" i="10"/>
  <c r="L6837" i="10"/>
  <c r="L6838" i="10"/>
  <c r="L6839" i="10"/>
  <c r="L6840" i="10"/>
  <c r="L6841" i="10"/>
  <c r="L6842" i="10"/>
  <c r="L6843" i="10"/>
  <c r="L6844" i="10"/>
  <c r="L6845" i="10"/>
  <c r="L6846" i="10"/>
  <c r="L6847" i="10"/>
  <c r="L6848" i="10"/>
  <c r="L6849" i="10"/>
  <c r="L6850" i="10"/>
  <c r="L6851" i="10"/>
  <c r="L6853" i="10"/>
  <c r="L6854" i="10"/>
  <c r="L6479" i="10"/>
  <c r="K6608" i="10"/>
  <c r="K6609" i="10"/>
  <c r="K6610" i="10"/>
  <c r="K6611" i="10"/>
  <c r="K6612" i="10"/>
  <c r="K6613" i="10"/>
  <c r="K6614" i="10"/>
  <c r="K6615" i="10"/>
  <c r="K6616" i="10"/>
  <c r="K6617" i="10"/>
  <c r="K6618" i="10"/>
  <c r="K6619" i="10"/>
  <c r="K6620" i="10"/>
  <c r="K6621" i="10"/>
  <c r="K6622" i="10"/>
  <c r="K6623" i="10"/>
  <c r="K6624" i="10"/>
  <c r="K6625" i="10"/>
  <c r="K6626" i="10"/>
  <c r="K6627" i="10"/>
  <c r="K6628" i="10"/>
  <c r="K6629" i="10"/>
  <c r="K6630" i="10"/>
  <c r="K6631" i="10"/>
  <c r="K6632" i="10"/>
  <c r="K6633" i="10"/>
  <c r="K6634" i="10"/>
  <c r="K6635" i="10"/>
  <c r="K6636" i="10"/>
  <c r="K6637" i="10"/>
  <c r="K6638" i="10"/>
  <c r="K6639" i="10"/>
  <c r="K6640" i="10"/>
  <c r="K6641" i="10"/>
  <c r="K6642" i="10"/>
  <c r="K6643" i="10"/>
  <c r="K6644" i="10"/>
  <c r="K6645" i="10"/>
  <c r="K6646" i="10"/>
  <c r="K6647" i="10"/>
  <c r="K6648" i="10"/>
  <c r="K6649" i="10"/>
  <c r="K6650" i="10"/>
  <c r="K6651" i="10"/>
  <c r="K6652" i="10"/>
  <c r="K6653" i="10"/>
  <c r="K6654" i="10"/>
  <c r="K6655" i="10"/>
  <c r="K6656" i="10"/>
  <c r="K6657" i="10"/>
  <c r="K6658" i="10"/>
  <c r="K6659" i="10"/>
  <c r="K6660" i="10"/>
  <c r="K6661" i="10"/>
  <c r="K6662" i="10"/>
  <c r="K6663" i="10"/>
  <c r="K6664" i="10"/>
  <c r="K6665" i="10"/>
  <c r="K6666" i="10"/>
  <c r="K6667" i="10"/>
  <c r="K6668" i="10"/>
  <c r="K6669" i="10"/>
  <c r="K6670" i="10"/>
  <c r="K6671" i="10"/>
  <c r="K6672" i="10"/>
  <c r="K6673" i="10"/>
  <c r="K6674" i="10"/>
  <c r="K6675" i="10"/>
  <c r="K6676" i="10"/>
  <c r="K6677" i="10"/>
  <c r="K6678" i="10"/>
  <c r="K6679" i="10"/>
  <c r="K6680" i="10"/>
  <c r="K6681" i="10"/>
  <c r="K6682" i="10"/>
  <c r="K6683" i="10"/>
  <c r="K6684" i="10"/>
  <c r="K6685" i="10"/>
  <c r="K6686" i="10"/>
  <c r="K6687" i="10"/>
  <c r="K6688" i="10"/>
  <c r="K6689" i="10"/>
  <c r="K6690" i="10"/>
  <c r="K6691" i="10"/>
  <c r="K6692" i="10"/>
  <c r="K6693" i="10"/>
  <c r="K6694" i="10"/>
  <c r="K6695" i="10"/>
  <c r="K6696" i="10"/>
  <c r="K6697" i="10"/>
  <c r="K6698" i="10"/>
  <c r="K6699" i="10"/>
  <c r="K6700" i="10"/>
  <c r="K6701" i="10"/>
  <c r="K6702" i="10"/>
  <c r="K6703" i="10"/>
  <c r="K6704" i="10"/>
  <c r="K6705" i="10"/>
  <c r="K6706" i="10"/>
  <c r="K6707" i="10"/>
  <c r="K6708" i="10"/>
  <c r="K6709" i="10"/>
  <c r="K6710" i="10"/>
  <c r="K6711" i="10"/>
  <c r="K6712" i="10"/>
  <c r="K6713" i="10"/>
  <c r="K6714" i="10"/>
  <c r="K6715" i="10"/>
  <c r="K6716" i="10"/>
  <c r="K6717" i="10"/>
  <c r="K6718" i="10"/>
  <c r="K6719" i="10"/>
  <c r="K6720" i="10"/>
  <c r="K6721" i="10"/>
  <c r="K6722" i="10"/>
  <c r="K6723" i="10"/>
  <c r="K6724" i="10"/>
  <c r="K6725" i="10"/>
  <c r="K6726" i="10"/>
  <c r="K6727" i="10"/>
  <c r="K6728" i="10"/>
  <c r="K6729" i="10"/>
  <c r="K6730" i="10"/>
  <c r="K6731" i="10"/>
  <c r="K6732" i="10"/>
  <c r="K6733" i="10"/>
  <c r="K6734" i="10"/>
  <c r="K6735" i="10"/>
  <c r="K6736" i="10"/>
  <c r="K6737" i="10"/>
  <c r="K6738" i="10"/>
  <c r="K6739" i="10"/>
  <c r="K6740" i="10"/>
  <c r="K6741" i="10"/>
  <c r="K6742" i="10"/>
  <c r="K6743" i="10"/>
  <c r="K6744" i="10"/>
  <c r="K6745" i="10"/>
  <c r="K6746" i="10"/>
  <c r="K6747" i="10"/>
  <c r="K6748" i="10"/>
  <c r="K6749" i="10"/>
  <c r="K6750" i="10"/>
  <c r="K6751" i="10"/>
  <c r="K6752" i="10"/>
  <c r="K6753" i="10"/>
  <c r="K6754" i="10"/>
  <c r="K6755" i="10"/>
  <c r="K6756" i="10"/>
  <c r="K6757" i="10"/>
  <c r="K6758" i="10"/>
  <c r="K6759" i="10"/>
  <c r="K6760" i="10"/>
  <c r="K6761" i="10"/>
  <c r="K6762" i="10"/>
  <c r="K6763" i="10"/>
  <c r="K6764" i="10"/>
  <c r="K6765" i="10"/>
  <c r="K6766" i="10"/>
  <c r="K6767" i="10"/>
  <c r="K6768" i="10"/>
  <c r="K6769" i="10"/>
  <c r="K6770" i="10"/>
  <c r="K6771" i="10"/>
  <c r="K6772" i="10"/>
  <c r="K6773" i="10"/>
  <c r="K6774" i="10"/>
  <c r="K6775" i="10"/>
  <c r="K6776" i="10"/>
  <c r="K6777" i="10"/>
  <c r="K6778" i="10"/>
  <c r="K6779" i="10"/>
  <c r="K6780" i="10"/>
  <c r="K6781" i="10"/>
  <c r="K6782" i="10"/>
  <c r="K6783" i="10"/>
  <c r="K6784" i="10"/>
  <c r="K6785" i="10"/>
  <c r="K6786" i="10"/>
  <c r="K6787" i="10"/>
  <c r="K6788" i="10"/>
  <c r="K6789" i="10"/>
  <c r="K6790" i="10"/>
  <c r="K6791" i="10"/>
  <c r="K6792" i="10"/>
  <c r="K6793" i="10"/>
  <c r="K6794" i="10"/>
  <c r="K6795" i="10"/>
  <c r="K6796" i="10"/>
  <c r="K6797" i="10"/>
  <c r="K6798" i="10"/>
  <c r="K6799" i="10"/>
  <c r="K6800" i="10"/>
  <c r="K6801" i="10"/>
  <c r="K6802" i="10"/>
  <c r="K6803" i="10"/>
  <c r="K6804" i="10"/>
  <c r="K6805" i="10"/>
  <c r="K6806" i="10"/>
  <c r="K6807" i="10"/>
  <c r="K6808" i="10"/>
  <c r="K6809" i="10"/>
  <c r="K6810" i="10"/>
  <c r="K6811" i="10"/>
  <c r="K6812" i="10"/>
  <c r="K6813" i="10"/>
  <c r="K6814" i="10"/>
  <c r="K6815" i="10"/>
  <c r="K6816" i="10"/>
  <c r="K6817" i="10"/>
  <c r="K6818" i="10"/>
  <c r="K6819" i="10"/>
  <c r="K6820" i="10"/>
  <c r="K6821" i="10"/>
  <c r="K6822" i="10"/>
  <c r="K6823" i="10"/>
  <c r="K6824" i="10"/>
  <c r="K6825" i="10"/>
  <c r="K6826" i="10"/>
  <c r="K6827" i="10"/>
  <c r="K6828" i="10"/>
  <c r="K6829" i="10"/>
  <c r="K6830" i="10"/>
  <c r="K6831" i="10"/>
  <c r="K6832" i="10"/>
  <c r="K6833" i="10"/>
  <c r="K6834" i="10"/>
  <c r="K6835" i="10"/>
  <c r="K6836" i="10"/>
  <c r="K6837" i="10"/>
  <c r="K6838" i="10"/>
  <c r="K6839" i="10"/>
  <c r="K6840" i="10"/>
  <c r="K6841" i="10"/>
  <c r="K6842" i="10"/>
  <c r="K6843" i="10"/>
  <c r="K6844" i="10"/>
  <c r="K6845" i="10"/>
  <c r="K6846" i="10"/>
  <c r="K6847" i="10"/>
  <c r="K6848" i="10"/>
  <c r="K6849" i="10"/>
  <c r="K6850" i="10"/>
  <c r="K6851" i="10"/>
  <c r="K6852" i="10"/>
  <c r="X6" i="7" l="1"/>
  <c r="X15" i="7"/>
  <c r="X9" i="7"/>
  <c r="X18" i="7"/>
  <c r="X12" i="7"/>
  <c r="Z12" i="7" s="1"/>
  <c r="X5" i="7"/>
  <c r="X7" i="7"/>
  <c r="X11" i="7"/>
  <c r="Z11" i="7" s="1"/>
  <c r="X14" i="7"/>
  <c r="X8" i="7"/>
  <c r="X17" i="7"/>
  <c r="X10" i="7"/>
  <c r="Z10" i="7" s="1"/>
  <c r="Z23" i="7"/>
  <c r="X26" i="7"/>
  <c r="Z26" i="7" s="1"/>
  <c r="X24" i="7"/>
  <c r="Z24" i="7" s="1"/>
  <c r="X52" i="7"/>
  <c r="X51" i="7"/>
  <c r="M1779" i="12"/>
  <c r="N1779" i="12"/>
  <c r="M1780" i="12"/>
  <c r="N1780" i="12"/>
  <c r="M1781" i="12"/>
  <c r="N1781" i="12"/>
  <c r="M1782" i="12"/>
  <c r="N1782" i="12"/>
  <c r="M1783" i="12"/>
  <c r="N1783" i="12"/>
  <c r="M1784" i="12"/>
  <c r="N1784" i="12"/>
  <c r="M1785" i="12"/>
  <c r="N1785" i="12"/>
  <c r="M1786" i="12"/>
  <c r="N1786" i="12"/>
  <c r="M1787" i="12"/>
  <c r="N1787" i="12"/>
  <c r="M1788" i="12"/>
  <c r="N1788" i="12"/>
  <c r="M1789" i="12"/>
  <c r="N1789" i="12"/>
  <c r="M1790" i="12"/>
  <c r="N1790" i="12"/>
  <c r="M1791" i="12"/>
  <c r="N1791" i="12"/>
  <c r="M1792" i="12"/>
  <c r="N1792" i="12"/>
  <c r="M1793" i="12"/>
  <c r="N1793" i="12"/>
  <c r="M1794" i="12"/>
  <c r="N1794" i="12"/>
  <c r="M1795" i="12"/>
  <c r="N1795" i="12"/>
  <c r="M1796" i="12"/>
  <c r="N1796" i="12"/>
  <c r="M1797" i="12"/>
  <c r="N1797" i="12"/>
  <c r="M1798" i="12"/>
  <c r="N1798" i="12"/>
  <c r="M1799" i="12"/>
  <c r="N1799" i="12"/>
  <c r="M1800" i="12"/>
  <c r="N1800" i="12"/>
  <c r="M1801" i="12"/>
  <c r="N1801" i="12"/>
  <c r="M1802" i="12"/>
  <c r="N1802" i="12"/>
  <c r="M1803" i="12"/>
  <c r="N1803" i="12"/>
  <c r="M1804" i="12"/>
  <c r="N1804" i="12"/>
  <c r="M1805" i="12"/>
  <c r="N1805" i="12"/>
  <c r="M1806" i="12"/>
  <c r="N1806" i="12"/>
  <c r="M1670" i="12"/>
  <c r="N1670" i="12"/>
  <c r="M1671" i="12"/>
  <c r="N1671" i="12"/>
  <c r="M1672" i="12"/>
  <c r="N1672" i="12"/>
  <c r="M1673" i="12"/>
  <c r="N1673" i="12"/>
  <c r="M1674" i="12"/>
  <c r="N1674" i="12"/>
  <c r="M1675" i="12"/>
  <c r="N1675" i="12"/>
  <c r="M1676" i="12"/>
  <c r="N1676" i="12"/>
  <c r="M1677" i="12"/>
  <c r="N1677" i="12"/>
  <c r="M1678" i="12"/>
  <c r="N1678" i="12"/>
  <c r="M1679" i="12"/>
  <c r="N1679" i="12"/>
  <c r="M1680" i="12"/>
  <c r="N1680" i="12"/>
  <c r="M1681" i="12"/>
  <c r="N1681" i="12"/>
  <c r="M1682" i="12"/>
  <c r="N1682" i="12"/>
  <c r="M1683" i="12"/>
  <c r="N1683" i="12"/>
  <c r="M1684" i="12"/>
  <c r="N1684" i="12"/>
  <c r="M1685" i="12"/>
  <c r="N1685" i="12"/>
  <c r="M1686" i="12"/>
  <c r="N1686" i="12"/>
  <c r="M1687" i="12"/>
  <c r="N1687" i="12"/>
  <c r="M1688" i="12"/>
  <c r="N1688" i="12"/>
  <c r="M1689" i="12"/>
  <c r="N1689" i="12"/>
  <c r="M1690" i="12"/>
  <c r="N1690" i="12"/>
  <c r="M1691" i="12"/>
  <c r="N1691" i="12"/>
  <c r="M1692" i="12"/>
  <c r="N1692" i="12"/>
  <c r="M1693" i="12"/>
  <c r="N1693" i="12"/>
  <c r="M1694" i="12"/>
  <c r="N1694" i="12"/>
  <c r="M1695" i="12"/>
  <c r="N1695" i="12"/>
  <c r="M1696" i="12"/>
  <c r="N1696" i="12"/>
  <c r="M1697" i="12"/>
  <c r="N1697" i="12"/>
  <c r="M1698" i="12"/>
  <c r="N1698" i="12"/>
  <c r="M1699" i="12"/>
  <c r="N1699" i="12"/>
  <c r="M1700" i="12"/>
  <c r="N1700" i="12"/>
  <c r="M1701" i="12"/>
  <c r="N1701" i="12"/>
  <c r="M1702" i="12"/>
  <c r="N1702" i="12"/>
  <c r="M1703" i="12"/>
  <c r="N1703" i="12"/>
  <c r="M1704" i="12"/>
  <c r="N1704" i="12"/>
  <c r="M1705" i="12"/>
  <c r="N1705" i="12"/>
  <c r="M1706" i="12"/>
  <c r="N1706" i="12"/>
  <c r="M1707" i="12"/>
  <c r="N1707" i="12"/>
  <c r="M1708" i="12"/>
  <c r="N1708" i="12"/>
  <c r="M1709" i="12"/>
  <c r="N1709" i="12"/>
  <c r="M1710" i="12"/>
  <c r="N1710" i="12"/>
  <c r="M1711" i="12"/>
  <c r="N1711" i="12"/>
  <c r="M1712" i="12"/>
  <c r="N1712" i="12"/>
  <c r="M1713" i="12"/>
  <c r="N1713" i="12"/>
  <c r="M1714" i="12"/>
  <c r="N1714" i="12"/>
  <c r="M1715" i="12"/>
  <c r="N1715" i="12"/>
  <c r="M1716" i="12"/>
  <c r="N1716" i="12"/>
  <c r="M1717" i="12"/>
  <c r="N1717" i="12"/>
  <c r="M1718" i="12"/>
  <c r="N1718" i="12"/>
  <c r="M1719" i="12"/>
  <c r="N1719" i="12"/>
  <c r="M1720" i="12"/>
  <c r="N1720" i="12"/>
  <c r="M1721" i="12"/>
  <c r="N1721" i="12"/>
  <c r="M1722" i="12"/>
  <c r="N1722" i="12"/>
  <c r="M1723" i="12"/>
  <c r="N1723" i="12"/>
  <c r="M1724" i="12"/>
  <c r="N1724" i="12"/>
  <c r="M1725" i="12"/>
  <c r="N1725" i="12"/>
  <c r="M1726" i="12"/>
  <c r="N1726" i="12"/>
  <c r="M1727" i="12"/>
  <c r="N1727" i="12"/>
  <c r="M1728" i="12"/>
  <c r="N1728" i="12"/>
  <c r="M1729" i="12"/>
  <c r="N1729" i="12"/>
  <c r="M1730" i="12"/>
  <c r="N1730" i="12"/>
  <c r="M1731" i="12"/>
  <c r="N1731" i="12"/>
  <c r="M1732" i="12"/>
  <c r="N1732" i="12"/>
  <c r="M1733" i="12"/>
  <c r="N1733" i="12"/>
  <c r="M1734" i="12"/>
  <c r="N1734" i="12"/>
  <c r="M1735" i="12"/>
  <c r="N1735" i="12"/>
  <c r="M1736" i="12"/>
  <c r="N1736" i="12"/>
  <c r="M1737" i="12"/>
  <c r="N1737" i="12"/>
  <c r="M1738" i="12"/>
  <c r="N1738" i="12"/>
  <c r="M1739" i="12"/>
  <c r="N1739" i="12"/>
  <c r="M1740" i="12"/>
  <c r="N1740" i="12"/>
  <c r="M1741" i="12"/>
  <c r="N1741" i="12"/>
  <c r="M1742" i="12"/>
  <c r="N1742" i="12"/>
  <c r="M1743" i="12"/>
  <c r="N1743" i="12"/>
  <c r="M1744" i="12"/>
  <c r="N1744" i="12"/>
  <c r="M1745" i="12"/>
  <c r="N1745" i="12"/>
  <c r="M1746" i="12"/>
  <c r="N1746" i="12"/>
  <c r="M1747" i="12"/>
  <c r="N1747" i="12"/>
  <c r="M1748" i="12"/>
  <c r="N1748" i="12"/>
  <c r="M1749" i="12"/>
  <c r="N1749" i="12"/>
  <c r="M1750" i="12"/>
  <c r="N1750" i="12"/>
  <c r="M1751" i="12"/>
  <c r="N1751" i="12"/>
  <c r="M1752" i="12"/>
  <c r="N1752" i="12"/>
  <c r="M1753" i="12"/>
  <c r="N1753" i="12"/>
  <c r="M1754" i="12"/>
  <c r="N1754" i="12"/>
  <c r="M1755" i="12"/>
  <c r="N1755" i="12"/>
  <c r="M1756" i="12"/>
  <c r="N1756" i="12"/>
  <c r="M1757" i="12"/>
  <c r="N1757" i="12"/>
  <c r="M1758" i="12"/>
  <c r="N1758" i="12"/>
  <c r="M1759" i="12"/>
  <c r="N1759" i="12"/>
  <c r="M1760" i="12"/>
  <c r="N1760" i="12"/>
  <c r="M1761" i="12"/>
  <c r="N1761" i="12"/>
  <c r="M1762" i="12"/>
  <c r="N1762" i="12"/>
  <c r="M1763" i="12"/>
  <c r="N1763" i="12"/>
  <c r="M1764" i="12"/>
  <c r="N1764" i="12"/>
  <c r="M1765" i="12"/>
  <c r="N1765" i="12"/>
  <c r="M1766" i="12"/>
  <c r="N1766" i="12"/>
  <c r="M1767" i="12"/>
  <c r="N1767" i="12"/>
  <c r="M1768" i="12"/>
  <c r="N1768" i="12"/>
  <c r="M1769" i="12"/>
  <c r="N1769" i="12"/>
  <c r="M1770" i="12"/>
  <c r="N1770" i="12"/>
  <c r="M1771" i="12"/>
  <c r="N1771" i="12"/>
  <c r="M1772" i="12"/>
  <c r="N1772" i="12"/>
  <c r="M1773" i="12"/>
  <c r="N1773" i="12"/>
  <c r="M1774" i="12"/>
  <c r="N1774" i="12"/>
  <c r="M1775" i="12"/>
  <c r="N1775" i="12"/>
  <c r="M1776" i="12"/>
  <c r="N1776" i="12"/>
  <c r="M1777" i="12"/>
  <c r="N1777" i="12"/>
  <c r="M1778" i="12"/>
  <c r="N1778" i="12"/>
  <c r="N1669" i="12"/>
  <c r="M1669" i="12"/>
  <c r="B47" i="7" l="1"/>
  <c r="C47" i="7"/>
  <c r="D47" i="7"/>
  <c r="B52" i="7"/>
  <c r="C52" i="7"/>
  <c r="D52" i="7"/>
  <c r="B48" i="7"/>
  <c r="C48" i="7"/>
  <c r="D48" i="7"/>
  <c r="B50" i="7"/>
  <c r="C50" i="7"/>
  <c r="D50" i="7"/>
  <c r="B51" i="7"/>
  <c r="C51" i="7"/>
  <c r="D51" i="7"/>
  <c r="B39" i="7"/>
  <c r="C39" i="7"/>
  <c r="B33" i="7"/>
  <c r="C33" i="7"/>
  <c r="D33" i="7"/>
  <c r="B49" i="7"/>
  <c r="C49" i="7"/>
  <c r="D49" i="7"/>
  <c r="B54" i="7"/>
  <c r="C54" i="7"/>
  <c r="D54" i="7"/>
  <c r="D32" i="7"/>
  <c r="C32" i="7"/>
  <c r="B32" i="7"/>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9" i="13"/>
  <c r="B370" i="13"/>
  <c r="B371" i="13"/>
  <c r="B372" i="13"/>
  <c r="B373" i="13"/>
  <c r="B374"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50" i="13"/>
  <c r="B451" i="13"/>
  <c r="B452"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3" i="13"/>
  <c r="B494" i="13"/>
  <c r="B119"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6" i="13"/>
  <c r="S19" i="7" l="1"/>
  <c r="S9" i="7"/>
  <c r="S14" i="7"/>
  <c r="M6445" i="10"/>
  <c r="N6476" i="10"/>
  <c r="M6476" i="10"/>
  <c r="L6476" i="10"/>
  <c r="N6474" i="10"/>
  <c r="M6474" i="10"/>
  <c r="L6474" i="10"/>
  <c r="N6466" i="10"/>
  <c r="M6466" i="10"/>
  <c r="L6466" i="10"/>
  <c r="N6464" i="10"/>
  <c r="M6464" i="10"/>
  <c r="L6464" i="10"/>
  <c r="N6459" i="10"/>
  <c r="M6459" i="10"/>
  <c r="L6459" i="10"/>
  <c r="N6453" i="10"/>
  <c r="M6453" i="10"/>
  <c r="L6453" i="10"/>
  <c r="N6449" i="10"/>
  <c r="M6449" i="10"/>
  <c r="L6449" i="10"/>
  <c r="N6445" i="10"/>
  <c r="L6445" i="10"/>
  <c r="N6434" i="10"/>
  <c r="M6434" i="10"/>
  <c r="L6434" i="10"/>
  <c r="K13" i="7"/>
  <c r="K6593" i="10"/>
  <c r="K6594" i="10"/>
  <c r="K6595" i="10"/>
  <c r="K6596" i="10"/>
  <c r="K6597" i="10"/>
  <c r="K6598" i="10"/>
  <c r="K6599" i="10"/>
  <c r="K6600" i="10"/>
  <c r="K6601" i="10"/>
  <c r="K6602" i="10"/>
  <c r="K6603" i="10"/>
  <c r="K6604" i="10"/>
  <c r="K6605" i="10"/>
  <c r="K6606" i="10"/>
  <c r="K6607" i="10"/>
  <c r="K6592" i="10"/>
  <c r="D6593" i="10"/>
  <c r="D6594" i="10"/>
  <c r="D6595" i="10"/>
  <c r="D6596" i="10"/>
  <c r="D6597" i="10"/>
  <c r="D6598" i="10"/>
  <c r="D6599" i="10"/>
  <c r="D6600" i="10"/>
  <c r="D6601" i="10"/>
  <c r="D6602" i="10"/>
  <c r="D6603" i="10"/>
  <c r="D6604" i="10"/>
  <c r="D6605" i="10"/>
  <c r="D6606" i="10"/>
  <c r="D6607" i="10"/>
  <c r="D6230" i="10" l="1"/>
  <c r="D6229" i="10"/>
  <c r="D6231" i="10"/>
  <c r="D6232" i="10"/>
  <c r="D6233" i="10"/>
  <c r="D6234" i="10"/>
  <c r="D6235" i="10"/>
  <c r="D6236" i="10"/>
  <c r="D6237" i="10"/>
  <c r="D6238" i="10"/>
  <c r="D6239" i="10"/>
  <c r="D6240" i="10"/>
  <c r="D6241" i="10"/>
  <c r="D6242" i="10"/>
  <c r="D6243" i="10"/>
  <c r="D6244" i="10"/>
  <c r="D6245" i="10"/>
  <c r="D6246" i="10"/>
  <c r="D6247" i="10"/>
  <c r="D6248" i="10"/>
  <c r="D6249" i="10"/>
  <c r="D6250" i="10"/>
  <c r="D6251" i="10"/>
  <c r="D6252" i="10"/>
  <c r="D6253" i="10"/>
  <c r="D6254" i="10"/>
  <c r="D6255" i="10"/>
  <c r="D6256" i="10"/>
  <c r="D6257" i="10"/>
  <c r="D6258" i="10"/>
  <c r="D6259" i="10"/>
  <c r="D6260" i="10"/>
  <c r="D6261" i="10"/>
  <c r="D6262" i="10"/>
  <c r="D6263" i="10"/>
  <c r="D6264" i="10"/>
  <c r="D6265" i="10"/>
  <c r="D6266" i="10"/>
  <c r="D6267" i="10"/>
  <c r="D6268" i="10"/>
  <c r="D6269" i="10"/>
  <c r="D6270" i="10"/>
  <c r="D6271" i="10"/>
  <c r="D6272" i="10"/>
  <c r="D6273" i="10"/>
  <c r="D6274" i="10"/>
  <c r="D6275" i="10"/>
  <c r="D6276" i="10"/>
  <c r="D6277" i="10"/>
  <c r="D6278" i="10"/>
  <c r="D6279" i="10"/>
  <c r="D6280" i="10"/>
  <c r="D6281" i="10"/>
  <c r="D6282" i="10"/>
  <c r="D6283" i="10"/>
  <c r="D6284" i="10"/>
  <c r="D6285" i="10"/>
  <c r="D6286" i="10"/>
  <c r="D6287" i="10"/>
  <c r="D6288" i="10"/>
  <c r="D6289" i="10"/>
  <c r="D6290" i="10"/>
  <c r="D6291" i="10"/>
  <c r="D6292" i="10"/>
  <c r="D6293" i="10"/>
  <c r="D6294" i="10"/>
  <c r="D6295" i="10"/>
  <c r="D6296" i="10"/>
  <c r="D6297" i="10"/>
  <c r="D6298" i="10"/>
  <c r="D6299" i="10"/>
  <c r="D6300" i="10"/>
  <c r="D6301" i="10"/>
  <c r="D6302" i="10"/>
  <c r="D6303" i="10"/>
  <c r="D6304" i="10"/>
  <c r="D6305" i="10"/>
  <c r="D6306" i="10"/>
  <c r="D6307" i="10"/>
  <c r="D6308" i="10"/>
  <c r="D6309" i="10"/>
  <c r="D6310" i="10"/>
  <c r="D6311" i="10"/>
  <c r="D6312" i="10"/>
  <c r="D6313" i="10"/>
  <c r="D6314" i="10"/>
  <c r="D6315" i="10"/>
  <c r="D6316" i="10"/>
  <c r="D6317" i="10"/>
  <c r="D6318" i="10"/>
  <c r="D6319" i="10"/>
  <c r="D6320" i="10"/>
  <c r="D6321" i="10"/>
  <c r="D6322" i="10"/>
  <c r="D6323" i="10"/>
  <c r="D6324" i="10"/>
  <c r="D6325" i="10"/>
  <c r="D6326" i="10"/>
  <c r="D6327" i="10"/>
  <c r="D6328" i="10"/>
  <c r="D6329" i="10"/>
  <c r="D6330" i="10"/>
  <c r="D6331" i="10"/>
  <c r="D6332" i="10"/>
  <c r="D6333" i="10"/>
  <c r="D6334" i="10"/>
  <c r="D6335" i="10"/>
  <c r="D6336" i="10"/>
  <c r="D6337" i="10"/>
  <c r="D6338" i="10"/>
  <c r="D6339" i="10"/>
  <c r="D6340" i="10"/>
  <c r="D6341" i="10"/>
  <c r="D6342" i="10"/>
  <c r="D6343" i="10"/>
  <c r="D6344" i="10"/>
  <c r="D6345" i="10"/>
  <c r="D6346" i="10"/>
  <c r="D6347" i="10"/>
  <c r="D6348" i="10"/>
  <c r="D6349" i="10"/>
  <c r="D6350" i="10"/>
  <c r="D6351" i="10"/>
  <c r="D6352" i="10"/>
  <c r="D6353" i="10"/>
  <c r="D6354" i="10"/>
  <c r="D6355" i="10"/>
  <c r="D6356" i="10"/>
  <c r="D6357" i="10"/>
  <c r="D6358" i="10"/>
  <c r="D6359" i="10"/>
  <c r="D6360" i="10"/>
  <c r="D6361" i="10"/>
  <c r="D6362" i="10"/>
  <c r="D6363" i="10"/>
  <c r="D6364" i="10"/>
  <c r="D6365" i="10"/>
  <c r="D6366" i="10"/>
  <c r="D6367" i="10"/>
  <c r="D6368" i="10"/>
  <c r="D6369" i="10"/>
  <c r="D6370" i="10"/>
  <c r="D6371" i="10"/>
  <c r="D6372" i="10"/>
  <c r="D6373" i="10"/>
  <c r="D6374" i="10"/>
  <c r="D6375" i="10"/>
  <c r="D6376" i="10"/>
  <c r="D6377" i="10"/>
  <c r="D6378" i="10"/>
  <c r="D6379" i="10"/>
  <c r="D6380" i="10"/>
  <c r="D6381" i="10"/>
  <c r="D6382" i="10"/>
  <c r="D6383" i="10"/>
  <c r="D6384" i="10"/>
  <c r="D6385" i="10"/>
  <c r="D6386" i="10"/>
  <c r="D6387" i="10"/>
  <c r="D6388" i="10"/>
  <c r="D6389" i="10"/>
  <c r="D6390" i="10"/>
  <c r="D6391" i="10"/>
  <c r="D6392" i="10"/>
  <c r="D6393" i="10"/>
  <c r="D6394" i="10"/>
  <c r="D6395" i="10"/>
  <c r="D6396" i="10"/>
  <c r="D6397" i="10"/>
  <c r="D6398" i="10"/>
  <c r="D6399" i="10"/>
  <c r="D6400" i="10"/>
  <c r="D6401" i="10"/>
  <c r="D6402" i="10"/>
  <c r="D6403" i="10"/>
  <c r="D6404" i="10"/>
  <c r="D6405" i="10"/>
  <c r="D6406" i="10"/>
  <c r="D6407" i="10"/>
  <c r="D6408" i="10"/>
  <c r="D6409" i="10"/>
  <c r="D6410" i="10"/>
  <c r="D6411" i="10"/>
  <c r="D6412" i="10"/>
  <c r="D6413" i="10"/>
  <c r="D6414" i="10"/>
  <c r="D6415" i="10"/>
  <c r="D6416" i="10"/>
  <c r="D6417" i="10"/>
  <c r="D6418" i="10"/>
  <c r="D6419" i="10"/>
  <c r="D6420" i="10"/>
  <c r="D6421" i="10"/>
  <c r="D6422" i="10"/>
  <c r="D6423" i="10"/>
  <c r="D6424" i="10"/>
  <c r="D6425" i="10"/>
  <c r="D6426" i="10"/>
  <c r="D6427" i="10"/>
  <c r="D6428" i="10"/>
  <c r="D6429" i="10"/>
  <c r="D6430" i="10"/>
  <c r="D6431" i="10"/>
  <c r="D6432" i="10"/>
  <c r="D6433" i="10"/>
  <c r="D6434" i="10"/>
  <c r="D6435" i="10"/>
  <c r="D6436" i="10"/>
  <c r="D6437" i="10"/>
  <c r="D6438" i="10"/>
  <c r="D6439" i="10"/>
  <c r="D6440" i="10"/>
  <c r="D6441" i="10"/>
  <c r="D6442" i="10"/>
  <c r="D6443" i="10"/>
  <c r="D6444" i="10"/>
  <c r="D6445" i="10"/>
  <c r="D6446" i="10"/>
  <c r="D6447" i="10"/>
  <c r="D6448" i="10"/>
  <c r="D6449" i="10"/>
  <c r="D6450" i="10"/>
  <c r="D6451" i="10"/>
  <c r="D6452" i="10"/>
  <c r="D6453" i="10"/>
  <c r="D6454" i="10"/>
  <c r="D6455" i="10"/>
  <c r="D6456" i="10"/>
  <c r="D6457" i="10"/>
  <c r="D6458" i="10"/>
  <c r="D6459" i="10"/>
  <c r="D6460" i="10"/>
  <c r="D6461" i="10"/>
  <c r="D6462" i="10"/>
  <c r="D6463" i="10"/>
  <c r="D6464" i="10"/>
  <c r="D6465" i="10"/>
  <c r="D6466" i="10"/>
  <c r="D6467" i="10"/>
  <c r="D6468" i="10"/>
  <c r="D6469" i="10"/>
  <c r="D6470" i="10"/>
  <c r="D6471" i="10"/>
  <c r="D6472" i="10"/>
  <c r="D6473" i="10"/>
  <c r="D6474" i="10"/>
  <c r="D6475" i="10"/>
  <c r="D6476" i="10"/>
  <c r="D6477" i="10"/>
  <c r="D6478" i="10"/>
  <c r="D6479" i="10"/>
  <c r="D6480" i="10"/>
  <c r="D6481" i="10"/>
  <c r="D6482" i="10"/>
  <c r="D6483" i="10"/>
  <c r="D6484" i="10"/>
  <c r="D6485" i="10"/>
  <c r="D6486" i="10"/>
  <c r="D6487" i="10"/>
  <c r="D6488" i="10"/>
  <c r="D6489" i="10"/>
  <c r="D6490" i="10"/>
  <c r="D6491" i="10"/>
  <c r="D6492" i="10"/>
  <c r="D6493" i="10"/>
  <c r="D6494" i="10"/>
  <c r="D6495" i="10"/>
  <c r="D6496" i="10"/>
  <c r="D6497" i="10"/>
  <c r="D6498" i="10"/>
  <c r="D6499" i="10"/>
  <c r="D6500" i="10"/>
  <c r="D6501" i="10"/>
  <c r="D6502" i="10"/>
  <c r="D6503" i="10"/>
  <c r="D6504" i="10"/>
  <c r="D6505" i="10"/>
  <c r="D6506" i="10"/>
  <c r="D6507" i="10"/>
  <c r="D6508" i="10"/>
  <c r="D6509" i="10"/>
  <c r="D6510" i="10"/>
  <c r="D6511" i="10"/>
  <c r="D6512" i="10"/>
  <c r="D6513" i="10"/>
  <c r="D6514" i="10"/>
  <c r="D6515" i="10"/>
  <c r="D6516" i="10"/>
  <c r="D6517" i="10"/>
  <c r="D6518" i="10"/>
  <c r="D6519" i="10"/>
  <c r="D6520" i="10"/>
  <c r="D6521" i="10"/>
  <c r="D6522" i="10"/>
  <c r="D6523" i="10"/>
  <c r="D6524" i="10"/>
  <c r="D6525" i="10"/>
  <c r="D6526" i="10"/>
  <c r="D6527" i="10"/>
  <c r="D6528" i="10"/>
  <c r="D6529" i="10"/>
  <c r="D6530" i="10"/>
  <c r="D6531" i="10"/>
  <c r="D6532" i="10"/>
  <c r="D6533" i="10"/>
  <c r="D6534" i="10"/>
  <c r="D6535" i="10"/>
  <c r="D6536" i="10"/>
  <c r="D6537" i="10"/>
  <c r="D6538" i="10"/>
  <c r="D6539" i="10"/>
  <c r="D6540" i="10"/>
  <c r="D6541" i="10"/>
  <c r="D6542" i="10"/>
  <c r="D6543" i="10"/>
  <c r="D6544" i="10"/>
  <c r="D6545" i="10"/>
  <c r="D6546" i="10"/>
  <c r="D6547" i="10"/>
  <c r="D6548" i="10"/>
  <c r="D6549" i="10"/>
  <c r="D6550" i="10"/>
  <c r="D6551" i="10"/>
  <c r="D6552" i="10"/>
  <c r="D6553" i="10"/>
  <c r="D6554" i="10"/>
  <c r="D6555" i="10"/>
  <c r="D6556" i="10"/>
  <c r="D6557" i="10"/>
  <c r="D6558" i="10"/>
  <c r="D6559" i="10"/>
  <c r="D6560" i="10"/>
  <c r="D6561" i="10"/>
  <c r="D6562" i="10"/>
  <c r="D6563" i="10"/>
  <c r="D6564" i="10"/>
  <c r="D6565" i="10"/>
  <c r="D6566" i="10"/>
  <c r="D6567" i="10"/>
  <c r="D6568" i="10"/>
  <c r="D6569" i="10"/>
  <c r="D6570" i="10"/>
  <c r="D6571" i="10"/>
  <c r="D6572" i="10"/>
  <c r="D6573" i="10"/>
  <c r="D6574" i="10"/>
  <c r="D6575" i="10"/>
  <c r="D6576" i="10"/>
  <c r="D6577" i="10"/>
  <c r="D6578" i="10"/>
  <c r="D6579" i="10"/>
  <c r="D6580" i="10"/>
  <c r="D6581" i="10"/>
  <c r="D6582" i="10"/>
  <c r="D6583" i="10"/>
  <c r="D6587" i="10"/>
  <c r="D6588" i="10"/>
  <c r="D6589" i="10"/>
  <c r="D6590" i="10"/>
  <c r="D6591" i="10"/>
  <c r="D6592" i="10"/>
  <c r="D6221" i="10"/>
  <c r="S22" i="7" l="1"/>
  <c r="O19" i="7"/>
  <c r="O47" i="7"/>
  <c r="O16" i="7"/>
  <c r="O52" i="7"/>
  <c r="O22" i="7"/>
  <c r="O13" i="7"/>
  <c r="O50" i="7"/>
  <c r="O51" i="7"/>
  <c r="O39" i="7"/>
  <c r="O20" i="7"/>
  <c r="O15" i="7"/>
  <c r="O49" i="7"/>
  <c r="O17" i="7"/>
  <c r="O6" i="7"/>
  <c r="O8" i="7"/>
  <c r="O54" i="7"/>
  <c r="O25" i="7"/>
  <c r="O21" i="7"/>
  <c r="O48" i="7"/>
  <c r="O5" i="7"/>
  <c r="O33" i="7"/>
  <c r="O7" i="7"/>
  <c r="O18" i="7"/>
  <c r="O14" i="7"/>
  <c r="N1619" i="12"/>
  <c r="N1620" i="12"/>
  <c r="N1621" i="12"/>
  <c r="N1622" i="12"/>
  <c r="N1623" i="12"/>
  <c r="N1624" i="12"/>
  <c r="N1625" i="12"/>
  <c r="N1626" i="12"/>
  <c r="N1627" i="12"/>
  <c r="N1628" i="12"/>
  <c r="N1629" i="12"/>
  <c r="N1630" i="12"/>
  <c r="N1631" i="12"/>
  <c r="N1632" i="12"/>
  <c r="N1633" i="12"/>
  <c r="N1634" i="12"/>
  <c r="N1635" i="12"/>
  <c r="N1636" i="12"/>
  <c r="N1637" i="12"/>
  <c r="N1638" i="12"/>
  <c r="N1639" i="12"/>
  <c r="N1640" i="12"/>
  <c r="N1641" i="12"/>
  <c r="N1642" i="12"/>
  <c r="N1643" i="12"/>
  <c r="N1644" i="12"/>
  <c r="N1645" i="12"/>
  <c r="N1646" i="12"/>
  <c r="N1647" i="12"/>
  <c r="N1648" i="12"/>
  <c r="N1649" i="12"/>
  <c r="N1650" i="12"/>
  <c r="N1651" i="12"/>
  <c r="N1652" i="12"/>
  <c r="N1653" i="12"/>
  <c r="N1654" i="12"/>
  <c r="N1655" i="12"/>
  <c r="N1656" i="12"/>
  <c r="N1657" i="12"/>
  <c r="N1658" i="12"/>
  <c r="N1659" i="12"/>
  <c r="N1660" i="12"/>
  <c r="N1661" i="12"/>
  <c r="N1662" i="12"/>
  <c r="N1663" i="12"/>
  <c r="N1664" i="12"/>
  <c r="N1665" i="12"/>
  <c r="N1666" i="12"/>
  <c r="N1667" i="12"/>
  <c r="N1668" i="12"/>
  <c r="N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18" i="12"/>
  <c r="N1617" i="12" l="1"/>
  <c r="M1617" i="12"/>
  <c r="L1617" i="12"/>
  <c r="J1617" i="12"/>
  <c r="C1617" i="12"/>
  <c r="N1616" i="12"/>
  <c r="M1616" i="12"/>
  <c r="L1616" i="12"/>
  <c r="J1616" i="12"/>
  <c r="C1616" i="12"/>
  <c r="N1615" i="12"/>
  <c r="M1615" i="12"/>
  <c r="L1615" i="12"/>
  <c r="J1615" i="12"/>
  <c r="C1615" i="12"/>
  <c r="N1614" i="12"/>
  <c r="M1614" i="12"/>
  <c r="L1614" i="12"/>
  <c r="J1614" i="12"/>
  <c r="C1614" i="12"/>
  <c r="N1613" i="12"/>
  <c r="M1613" i="12"/>
  <c r="L1613" i="12"/>
  <c r="J1613" i="12"/>
  <c r="C1613" i="12"/>
  <c r="N1612" i="12"/>
  <c r="M1612" i="12"/>
  <c r="L1612" i="12"/>
  <c r="J1612" i="12"/>
  <c r="C1612" i="12"/>
  <c r="N1611" i="12"/>
  <c r="M1611" i="12"/>
  <c r="L1611" i="12"/>
  <c r="J1611" i="12"/>
  <c r="C1611" i="12"/>
  <c r="N1610" i="12"/>
  <c r="M1610" i="12"/>
  <c r="L1610" i="12"/>
  <c r="J1610" i="12"/>
  <c r="C1610" i="12"/>
  <c r="N1609" i="12"/>
  <c r="M1609" i="12"/>
  <c r="L1609" i="12"/>
  <c r="J1609" i="12"/>
  <c r="C1609" i="12"/>
  <c r="N1608" i="12"/>
  <c r="M1608" i="12"/>
  <c r="L1608" i="12"/>
  <c r="J1608" i="12"/>
  <c r="C1608" i="12"/>
  <c r="N1607" i="12"/>
  <c r="M1607" i="12"/>
  <c r="L1607" i="12"/>
  <c r="J1607" i="12"/>
  <c r="C1607" i="12"/>
  <c r="N1606" i="12"/>
  <c r="M1606" i="12"/>
  <c r="L1606" i="12"/>
  <c r="J1606" i="12"/>
  <c r="C1606" i="12"/>
  <c r="N1605" i="12"/>
  <c r="M1605" i="12"/>
  <c r="L1605" i="12"/>
  <c r="J1605" i="12"/>
  <c r="C1605" i="12"/>
  <c r="N1604" i="12"/>
  <c r="M1604" i="12"/>
  <c r="L1604" i="12"/>
  <c r="J1604" i="12"/>
  <c r="C1604" i="12"/>
  <c r="N1603" i="12"/>
  <c r="M1603" i="12"/>
  <c r="L1603" i="12"/>
  <c r="J1603" i="12"/>
  <c r="C1603" i="12"/>
  <c r="N1602" i="12"/>
  <c r="M1602" i="12"/>
  <c r="L1602" i="12"/>
  <c r="J1602" i="12"/>
  <c r="C1602" i="12"/>
  <c r="N1601" i="12"/>
  <c r="M1601" i="12"/>
  <c r="L1601" i="12"/>
  <c r="J1601" i="12"/>
  <c r="C1601" i="12"/>
  <c r="N1600" i="12"/>
  <c r="M1600" i="12"/>
  <c r="L1600" i="12"/>
  <c r="J1600" i="12"/>
  <c r="C1600" i="12"/>
  <c r="N1599" i="12"/>
  <c r="M1599" i="12"/>
  <c r="L1599" i="12"/>
  <c r="J1599" i="12"/>
  <c r="C1599" i="12"/>
  <c r="N1598" i="12"/>
  <c r="M1598" i="12"/>
  <c r="L1598" i="12"/>
  <c r="J1598" i="12"/>
  <c r="C1598" i="12"/>
  <c r="N1597" i="12"/>
  <c r="M1597" i="12"/>
  <c r="L1597" i="12"/>
  <c r="J1597" i="12"/>
  <c r="C1597" i="12"/>
  <c r="N1596" i="12"/>
  <c r="M1596" i="12"/>
  <c r="L1596" i="12"/>
  <c r="J1596" i="12"/>
  <c r="C1596" i="12"/>
  <c r="N1595" i="12"/>
  <c r="M1595" i="12"/>
  <c r="L1595" i="12"/>
  <c r="J1595" i="12"/>
  <c r="C1595" i="12"/>
  <c r="N1594" i="12"/>
  <c r="M1594" i="12"/>
  <c r="L1594" i="12"/>
  <c r="J1594" i="12"/>
  <c r="C1594" i="12"/>
  <c r="N1593" i="12"/>
  <c r="M1593" i="12"/>
  <c r="L1593" i="12"/>
  <c r="J1593" i="12"/>
  <c r="C1593" i="12"/>
  <c r="N1592" i="12"/>
  <c r="M1592" i="12"/>
  <c r="L1592" i="12"/>
  <c r="J1592" i="12"/>
  <c r="C1592" i="12"/>
  <c r="N1591" i="12"/>
  <c r="M1591" i="12"/>
  <c r="L1591" i="12"/>
  <c r="J1591" i="12"/>
  <c r="C1591" i="12"/>
  <c r="N1590" i="12"/>
  <c r="M1590" i="12"/>
  <c r="L1590" i="12"/>
  <c r="J1590" i="12"/>
  <c r="C1590" i="12"/>
  <c r="N1589" i="12"/>
  <c r="M1589" i="12"/>
  <c r="L1589" i="12"/>
  <c r="J1589" i="12"/>
  <c r="C1589" i="12"/>
  <c r="N1588" i="12"/>
  <c r="M1588" i="12"/>
  <c r="L1588" i="12"/>
  <c r="J1588" i="12"/>
  <c r="C1588" i="12"/>
  <c r="N1587" i="12"/>
  <c r="M1587" i="12"/>
  <c r="L1587" i="12"/>
  <c r="J1587" i="12"/>
  <c r="C1587" i="12"/>
  <c r="N1586" i="12"/>
  <c r="M1586" i="12"/>
  <c r="L1586" i="12"/>
  <c r="J1586" i="12"/>
  <c r="C1586" i="12"/>
  <c r="N1585" i="12"/>
  <c r="M1585" i="12"/>
  <c r="L1585" i="12"/>
  <c r="J1585" i="12"/>
  <c r="C1585" i="12"/>
  <c r="N1584" i="12"/>
  <c r="M1584" i="12"/>
  <c r="L1584" i="12"/>
  <c r="J1584" i="12"/>
  <c r="C1584" i="12"/>
  <c r="N1583" i="12"/>
  <c r="M1583" i="12"/>
  <c r="L1583" i="12"/>
  <c r="J1583" i="12"/>
  <c r="C1583" i="12"/>
  <c r="N1582" i="12"/>
  <c r="M1582" i="12"/>
  <c r="L1582" i="12"/>
  <c r="J1582" i="12"/>
  <c r="C1582" i="12"/>
  <c r="N1581" i="12"/>
  <c r="M1581" i="12"/>
  <c r="L1581" i="12"/>
  <c r="J1581" i="12"/>
  <c r="C1581" i="12"/>
  <c r="N1580" i="12"/>
  <c r="M1580" i="12"/>
  <c r="L1580" i="12"/>
  <c r="J1580" i="12"/>
  <c r="C1580" i="12"/>
  <c r="N1579" i="12"/>
  <c r="M1579" i="12"/>
  <c r="L1579" i="12"/>
  <c r="J1579" i="12"/>
  <c r="C1579" i="12"/>
  <c r="N1578" i="12"/>
  <c r="M1578" i="12"/>
  <c r="L1578" i="12"/>
  <c r="J1578" i="12"/>
  <c r="C1578" i="12"/>
  <c r="N1577" i="12"/>
  <c r="M1577" i="12"/>
  <c r="L1577" i="12"/>
  <c r="J1577" i="12"/>
  <c r="C1577" i="12"/>
  <c r="N1576" i="12"/>
  <c r="M1576" i="12"/>
  <c r="L1576" i="12"/>
  <c r="J1576" i="12"/>
  <c r="C1576" i="12"/>
  <c r="N1575" i="12"/>
  <c r="M1575" i="12"/>
  <c r="L1575" i="12"/>
  <c r="J1575" i="12"/>
  <c r="C1575" i="12"/>
  <c r="N1574" i="12"/>
  <c r="M1574" i="12"/>
  <c r="L1574" i="12"/>
  <c r="J1574" i="12"/>
  <c r="C1574" i="12"/>
  <c r="N1573" i="12"/>
  <c r="M1573" i="12"/>
  <c r="L1573" i="12"/>
  <c r="J1573" i="12"/>
  <c r="C1573" i="12"/>
  <c r="N1572" i="12"/>
  <c r="M1572" i="12"/>
  <c r="L1572" i="12"/>
  <c r="J1572" i="12"/>
  <c r="C1572" i="12"/>
  <c r="N1571" i="12"/>
  <c r="M1571" i="12"/>
  <c r="L1571" i="12"/>
  <c r="J1571" i="12"/>
  <c r="C1571" i="12"/>
  <c r="N1570" i="12"/>
  <c r="M1570" i="12"/>
  <c r="L1570" i="12"/>
  <c r="J1570" i="12"/>
  <c r="C1570" i="12"/>
  <c r="N1569" i="12"/>
  <c r="M1569" i="12"/>
  <c r="L1569" i="12"/>
  <c r="J1569" i="12"/>
  <c r="C1569" i="12"/>
  <c r="N1568" i="12"/>
  <c r="M1568" i="12"/>
  <c r="L1568" i="12"/>
  <c r="J1568" i="12"/>
  <c r="C1568" i="12"/>
  <c r="N1567" i="12"/>
  <c r="M1567" i="12"/>
  <c r="L1567" i="12"/>
  <c r="J1567" i="12"/>
  <c r="C1567" i="12"/>
  <c r="N1566" i="12"/>
  <c r="M1566" i="12"/>
  <c r="L1566" i="12"/>
  <c r="J1566" i="12"/>
  <c r="C1566" i="12"/>
  <c r="N1565" i="12"/>
  <c r="M1565" i="12"/>
  <c r="L1565" i="12"/>
  <c r="J1565" i="12"/>
  <c r="C1565" i="12"/>
  <c r="N1564" i="12"/>
  <c r="M1564" i="12"/>
  <c r="L1564" i="12"/>
  <c r="J1564" i="12"/>
  <c r="C1564" i="12"/>
  <c r="N1563" i="12"/>
  <c r="M1563" i="12"/>
  <c r="L1563" i="12"/>
  <c r="J1563" i="12"/>
  <c r="C1563" i="12"/>
  <c r="N1562" i="12"/>
  <c r="M1562" i="12"/>
  <c r="L1562" i="12"/>
  <c r="J1562" i="12"/>
  <c r="C1562" i="12"/>
  <c r="N1561" i="12"/>
  <c r="M1561" i="12"/>
  <c r="L1561" i="12"/>
  <c r="J1561" i="12"/>
  <c r="C1561" i="12"/>
  <c r="N1560" i="12"/>
  <c r="M1560" i="12"/>
  <c r="L1560" i="12"/>
  <c r="J1560" i="12"/>
  <c r="C1560" i="12"/>
  <c r="N1559" i="12"/>
  <c r="M1559" i="12"/>
  <c r="L1559" i="12"/>
  <c r="J1559" i="12"/>
  <c r="C1559" i="12"/>
  <c r="N1558" i="12"/>
  <c r="M1558" i="12"/>
  <c r="L1558" i="12"/>
  <c r="J1558" i="12"/>
  <c r="C1558" i="12"/>
  <c r="N1557" i="12"/>
  <c r="M1557" i="12"/>
  <c r="L1557" i="12"/>
  <c r="J1557" i="12"/>
  <c r="C1557" i="12"/>
  <c r="N1556" i="12"/>
  <c r="M1556" i="12"/>
  <c r="L1556" i="12"/>
  <c r="J1556" i="12"/>
  <c r="C1556" i="12"/>
  <c r="N1555" i="12"/>
  <c r="M1555" i="12"/>
  <c r="L1555" i="12"/>
  <c r="J1555" i="12"/>
  <c r="C1555" i="12"/>
  <c r="N1554" i="12"/>
  <c r="M1554" i="12"/>
  <c r="L1554" i="12"/>
  <c r="J1554" i="12"/>
  <c r="C1554" i="12"/>
  <c r="N1553" i="12"/>
  <c r="M1553" i="12"/>
  <c r="L1553" i="12"/>
  <c r="J1553" i="12"/>
  <c r="C1553" i="12"/>
  <c r="N1552" i="12"/>
  <c r="M1552" i="12"/>
  <c r="L1552" i="12"/>
  <c r="J1552" i="12"/>
  <c r="C1552" i="12"/>
  <c r="N1551" i="12"/>
  <c r="M1551" i="12"/>
  <c r="L1551" i="12"/>
  <c r="J1551" i="12"/>
  <c r="C1551" i="12"/>
  <c r="N1550" i="12"/>
  <c r="M1550" i="12"/>
  <c r="L1550" i="12"/>
  <c r="J1550" i="12"/>
  <c r="C1550" i="12"/>
  <c r="N1549" i="12"/>
  <c r="M1549" i="12"/>
  <c r="L1549" i="12"/>
  <c r="J1549" i="12"/>
  <c r="C1549" i="12"/>
  <c r="N1548" i="12"/>
  <c r="M1548" i="12"/>
  <c r="L1548" i="12"/>
  <c r="J1548" i="12"/>
  <c r="C1548" i="12"/>
  <c r="N1547" i="12"/>
  <c r="M1547" i="12"/>
  <c r="L1547" i="12"/>
  <c r="J1547" i="12"/>
  <c r="C1547" i="12"/>
  <c r="N1546" i="12"/>
  <c r="M1546" i="12"/>
  <c r="L1546" i="12"/>
  <c r="J1546" i="12"/>
  <c r="C1546" i="12"/>
  <c r="N1545" i="12"/>
  <c r="M1545" i="12"/>
  <c r="L1545" i="12"/>
  <c r="J1545" i="12"/>
  <c r="C1545" i="12"/>
  <c r="N1544" i="12"/>
  <c r="M1544" i="12"/>
  <c r="L1544" i="12"/>
  <c r="J1544" i="12"/>
  <c r="C1544" i="12"/>
  <c r="N1543" i="12"/>
  <c r="M1543" i="12"/>
  <c r="L1543" i="12"/>
  <c r="J1543" i="12"/>
  <c r="C1543" i="12"/>
  <c r="N1542" i="12"/>
  <c r="M1542" i="12"/>
  <c r="L1542" i="12"/>
  <c r="J1542" i="12"/>
  <c r="C1542" i="12"/>
  <c r="N1541" i="12"/>
  <c r="M1541" i="12"/>
  <c r="L1541" i="12"/>
  <c r="J1541" i="12"/>
  <c r="C1541" i="12"/>
  <c r="N1540" i="12"/>
  <c r="M1540" i="12"/>
  <c r="L1540" i="12"/>
  <c r="J1540" i="12"/>
  <c r="C1540" i="12"/>
  <c r="N1539" i="12"/>
  <c r="M1539" i="12"/>
  <c r="L1539" i="12"/>
  <c r="J1539" i="12"/>
  <c r="C1539" i="12"/>
  <c r="N1538" i="12"/>
  <c r="M1538" i="12"/>
  <c r="L1538" i="12"/>
  <c r="J1538" i="12"/>
  <c r="C1538" i="12"/>
  <c r="N1537" i="12"/>
  <c r="M1537" i="12"/>
  <c r="L1537" i="12"/>
  <c r="J1537" i="12"/>
  <c r="C1537" i="12"/>
  <c r="N1536" i="12"/>
  <c r="M1536" i="12"/>
  <c r="L1536" i="12"/>
  <c r="J1536" i="12"/>
  <c r="C1536" i="12"/>
  <c r="N1535" i="12"/>
  <c r="M1535" i="12"/>
  <c r="L1535" i="12"/>
  <c r="J1535" i="12"/>
  <c r="C1535" i="12"/>
  <c r="N1534" i="12"/>
  <c r="M1534" i="12"/>
  <c r="L1534" i="12"/>
  <c r="J1534" i="12"/>
  <c r="C1534" i="12"/>
  <c r="N1533" i="12"/>
  <c r="M1533" i="12"/>
  <c r="L1533" i="12"/>
  <c r="J1533" i="12"/>
  <c r="C1533" i="12"/>
  <c r="N1532" i="12"/>
  <c r="M1532" i="12"/>
  <c r="L1532" i="12"/>
  <c r="J1532" i="12"/>
  <c r="C1532" i="12"/>
  <c r="N1531" i="12"/>
  <c r="M1531" i="12"/>
  <c r="L1531" i="12"/>
  <c r="J1531" i="12"/>
  <c r="C1531" i="12"/>
  <c r="N1530" i="12"/>
  <c r="M1530" i="12"/>
  <c r="L1530" i="12"/>
  <c r="J1530" i="12"/>
  <c r="C1530" i="12"/>
  <c r="N1529" i="12"/>
  <c r="M1529" i="12"/>
  <c r="L1529" i="12"/>
  <c r="J1529" i="12"/>
  <c r="C1529" i="12"/>
  <c r="N1528" i="12"/>
  <c r="M1528" i="12"/>
  <c r="L1528" i="12"/>
  <c r="J1528" i="12"/>
  <c r="C1528" i="12"/>
  <c r="N1527" i="12"/>
  <c r="M1527" i="12"/>
  <c r="L1527" i="12"/>
  <c r="J1527" i="12"/>
  <c r="C1527" i="12"/>
  <c r="N1526" i="12"/>
  <c r="M1526" i="12"/>
  <c r="L1526" i="12"/>
  <c r="J1526" i="12"/>
  <c r="C1526" i="12"/>
  <c r="N1525" i="12"/>
  <c r="M1525" i="12"/>
  <c r="L1525" i="12"/>
  <c r="J1525" i="12"/>
  <c r="C1525" i="12"/>
  <c r="N1524" i="12"/>
  <c r="M1524" i="12"/>
  <c r="L1524" i="12"/>
  <c r="J1524" i="12"/>
  <c r="C1524" i="12"/>
  <c r="N1523" i="12"/>
  <c r="M1523" i="12"/>
  <c r="L1523" i="12"/>
  <c r="J1523" i="12"/>
  <c r="C1523" i="12"/>
  <c r="N1522" i="12"/>
  <c r="M1522" i="12"/>
  <c r="L1522" i="12"/>
  <c r="J1522" i="12"/>
  <c r="C1522" i="12"/>
  <c r="N1521" i="12"/>
  <c r="M1521" i="12"/>
  <c r="L1521" i="12"/>
  <c r="J1521" i="12"/>
  <c r="C1521" i="12"/>
  <c r="N1520" i="12"/>
  <c r="M1520" i="12"/>
  <c r="L1520" i="12"/>
  <c r="J1520" i="12"/>
  <c r="C1520" i="12"/>
  <c r="N1519" i="12"/>
  <c r="M1519" i="12"/>
  <c r="L1519" i="12"/>
  <c r="J1519" i="12"/>
  <c r="C1519" i="12"/>
  <c r="N1518" i="12"/>
  <c r="M1518" i="12"/>
  <c r="L1518" i="12"/>
  <c r="J1518" i="12"/>
  <c r="C1518" i="12"/>
  <c r="N1517" i="12"/>
  <c r="M1517" i="12"/>
  <c r="L1517" i="12"/>
  <c r="J1517" i="12"/>
  <c r="C1517" i="12"/>
  <c r="N1516" i="12"/>
  <c r="M1516" i="12"/>
  <c r="L1516" i="12"/>
  <c r="J1516" i="12"/>
  <c r="C1516" i="12"/>
  <c r="N1515" i="12"/>
  <c r="M1515" i="12"/>
  <c r="L1515" i="12"/>
  <c r="J1515" i="12"/>
  <c r="C1515" i="12"/>
  <c r="N1514" i="12"/>
  <c r="M1514" i="12"/>
  <c r="L1514" i="12"/>
  <c r="J1514" i="12"/>
  <c r="C1514" i="12"/>
  <c r="N1513" i="12"/>
  <c r="M1513" i="12"/>
  <c r="L1513" i="12"/>
  <c r="J1513" i="12"/>
  <c r="C1513" i="12"/>
  <c r="N1512" i="12"/>
  <c r="M1512" i="12"/>
  <c r="L1512" i="12"/>
  <c r="J1512" i="12"/>
  <c r="C1512" i="12"/>
  <c r="N1511" i="12"/>
  <c r="M1511" i="12"/>
  <c r="L1511" i="12"/>
  <c r="J1511" i="12"/>
  <c r="C1511" i="12"/>
  <c r="N1510" i="12"/>
  <c r="M1510" i="12"/>
  <c r="L1510" i="12"/>
  <c r="J1510" i="12"/>
  <c r="C1510" i="12"/>
  <c r="N1509" i="12"/>
  <c r="M1509" i="12"/>
  <c r="L1509" i="12"/>
  <c r="J1509" i="12"/>
  <c r="C1509" i="12"/>
  <c r="N1508" i="12"/>
  <c r="M1508" i="12"/>
  <c r="L1508" i="12"/>
  <c r="J1508" i="12"/>
  <c r="C1508" i="12"/>
  <c r="N1507" i="12"/>
  <c r="M1507" i="12"/>
  <c r="L1507" i="12"/>
  <c r="J1507" i="12"/>
  <c r="C1507" i="12"/>
  <c r="N1506" i="12"/>
  <c r="M1506" i="12"/>
  <c r="L1506" i="12"/>
  <c r="J1506" i="12"/>
  <c r="C1506" i="12"/>
  <c r="N1505" i="12"/>
  <c r="M1505" i="12"/>
  <c r="L1505" i="12"/>
  <c r="J1505" i="12"/>
  <c r="C1505" i="12"/>
  <c r="N1504" i="12"/>
  <c r="M1504" i="12"/>
  <c r="L1504" i="12"/>
  <c r="J1504" i="12"/>
  <c r="C1504" i="12"/>
  <c r="N1503" i="12"/>
  <c r="M1503" i="12"/>
  <c r="L1503" i="12"/>
  <c r="J1503" i="12"/>
  <c r="C1503" i="12"/>
  <c r="N1502" i="12"/>
  <c r="M1502" i="12"/>
  <c r="L1502" i="12"/>
  <c r="J1502" i="12"/>
  <c r="C1502" i="12"/>
  <c r="N1501" i="12"/>
  <c r="M1501" i="12"/>
  <c r="L1501" i="12"/>
  <c r="J1501" i="12"/>
  <c r="C1501" i="12"/>
  <c r="N1500" i="12"/>
  <c r="M1500" i="12"/>
  <c r="L1500" i="12"/>
  <c r="J1500" i="12"/>
  <c r="C1500" i="12"/>
  <c r="N1499" i="12"/>
  <c r="M1499" i="12"/>
  <c r="L1499" i="12"/>
  <c r="J1499" i="12"/>
  <c r="C1499" i="12"/>
  <c r="N1498" i="12"/>
  <c r="M1498" i="12"/>
  <c r="L1498" i="12"/>
  <c r="J1498" i="12"/>
  <c r="C1498" i="12"/>
  <c r="N1497" i="12"/>
  <c r="M1497" i="12"/>
  <c r="L1497" i="12"/>
  <c r="J1497" i="12"/>
  <c r="C1497" i="12"/>
  <c r="N1496" i="12"/>
  <c r="M1496" i="12"/>
  <c r="L1496" i="12"/>
  <c r="J1496" i="12"/>
  <c r="C1496" i="12"/>
  <c r="N1495" i="12"/>
  <c r="M1495" i="12"/>
  <c r="L1495" i="12"/>
  <c r="J1495" i="12"/>
  <c r="C1495" i="12"/>
  <c r="N1494" i="12"/>
  <c r="M1494" i="12"/>
  <c r="L1494" i="12"/>
  <c r="J1494" i="12"/>
  <c r="C1494" i="12"/>
  <c r="N1493" i="12"/>
  <c r="M1493" i="12"/>
  <c r="L1493" i="12"/>
  <c r="J1493" i="12"/>
  <c r="C1493" i="12"/>
  <c r="N1492" i="12"/>
  <c r="M1492" i="12"/>
  <c r="L1492" i="12"/>
  <c r="J1492" i="12"/>
  <c r="C1492" i="12"/>
  <c r="N1491" i="12"/>
  <c r="M1491" i="12"/>
  <c r="L1491" i="12"/>
  <c r="J1491" i="12"/>
  <c r="C1491" i="12"/>
  <c r="N1490" i="12"/>
  <c r="M1490" i="12"/>
  <c r="L1490" i="12"/>
  <c r="J1490" i="12"/>
  <c r="C1490" i="12"/>
  <c r="N1489" i="12"/>
  <c r="M1489" i="12"/>
  <c r="L1489" i="12"/>
  <c r="J1489" i="12"/>
  <c r="C1489" i="12"/>
  <c r="N1488" i="12"/>
  <c r="M1488" i="12"/>
  <c r="L1488" i="12"/>
  <c r="J1488" i="12"/>
  <c r="C1488" i="12"/>
  <c r="N1487" i="12"/>
  <c r="M1487" i="12"/>
  <c r="L1487" i="12"/>
  <c r="J1487" i="12"/>
  <c r="C1487" i="12"/>
  <c r="N1486" i="12"/>
  <c r="M1486" i="12"/>
  <c r="L1486" i="12"/>
  <c r="J1486" i="12"/>
  <c r="C1486" i="12"/>
  <c r="N1485" i="12"/>
  <c r="M1485" i="12"/>
  <c r="L1485" i="12"/>
  <c r="J1485" i="12"/>
  <c r="C1485" i="12"/>
  <c r="N1484" i="12"/>
  <c r="M1484" i="12"/>
  <c r="L1484" i="12"/>
  <c r="J1484" i="12"/>
  <c r="C1484" i="12"/>
  <c r="N1483" i="12"/>
  <c r="M1483" i="12"/>
  <c r="L1483" i="12"/>
  <c r="J1483" i="12"/>
  <c r="C1483" i="12"/>
  <c r="N1482" i="12"/>
  <c r="M1482" i="12"/>
  <c r="L1482" i="12"/>
  <c r="J1482" i="12"/>
  <c r="C1482" i="12"/>
  <c r="N1481" i="12"/>
  <c r="M1481" i="12"/>
  <c r="L1481" i="12"/>
  <c r="J1481" i="12"/>
  <c r="C1481" i="12"/>
  <c r="N1480" i="12"/>
  <c r="M1480" i="12"/>
  <c r="L1480" i="12"/>
  <c r="J1480" i="12"/>
  <c r="C1480" i="12"/>
  <c r="N1479" i="12"/>
  <c r="M1479" i="12"/>
  <c r="L1479" i="12"/>
  <c r="J1479" i="12"/>
  <c r="C1479" i="12"/>
  <c r="N1478" i="12"/>
  <c r="M1478" i="12"/>
  <c r="L1478" i="12"/>
  <c r="J1478" i="12"/>
  <c r="C1478" i="12"/>
  <c r="N1477" i="12"/>
  <c r="M1477" i="12"/>
  <c r="L1477" i="12"/>
  <c r="J1477" i="12"/>
  <c r="C1477" i="12"/>
  <c r="N1476" i="12"/>
  <c r="M1476" i="12"/>
  <c r="L1476" i="12"/>
  <c r="J1476" i="12"/>
  <c r="C1476" i="12"/>
  <c r="N1475" i="12"/>
  <c r="M1475" i="12"/>
  <c r="L1475" i="12"/>
  <c r="J1475" i="12"/>
  <c r="C1475" i="12"/>
  <c r="N1474" i="12"/>
  <c r="M1474" i="12"/>
  <c r="L1474" i="12"/>
  <c r="J1474" i="12"/>
  <c r="C1474" i="12"/>
  <c r="N1473" i="12"/>
  <c r="M1473" i="12"/>
  <c r="L1473" i="12"/>
  <c r="J1473" i="12"/>
  <c r="C1473" i="12"/>
  <c r="N1472" i="12"/>
  <c r="M1472" i="12"/>
  <c r="L1472" i="12"/>
  <c r="J1472" i="12"/>
  <c r="C1472" i="12"/>
  <c r="N1471" i="12"/>
  <c r="M1471" i="12"/>
  <c r="L1471" i="12"/>
  <c r="J1471" i="12"/>
  <c r="C1471" i="12"/>
  <c r="N1470" i="12"/>
  <c r="M1470" i="12"/>
  <c r="L1470" i="12"/>
  <c r="J1470" i="12"/>
  <c r="C1470" i="12"/>
  <c r="N1469" i="12"/>
  <c r="M1469" i="12"/>
  <c r="L1469" i="12"/>
  <c r="J1469" i="12"/>
  <c r="C1469" i="12"/>
  <c r="N1468" i="12"/>
  <c r="M1468" i="12"/>
  <c r="L1468" i="12"/>
  <c r="J1468" i="12"/>
  <c r="C1468" i="12"/>
  <c r="N1467" i="12"/>
  <c r="M1467" i="12"/>
  <c r="L1467" i="12"/>
  <c r="J1467" i="12"/>
  <c r="C1467" i="12"/>
  <c r="N1466" i="12"/>
  <c r="M1466" i="12"/>
  <c r="L1466" i="12"/>
  <c r="J1466" i="12"/>
  <c r="C1466" i="12"/>
  <c r="N1465" i="12"/>
  <c r="M1465" i="12"/>
  <c r="L1465" i="12"/>
  <c r="J1465" i="12"/>
  <c r="C1465" i="12"/>
  <c r="N1464" i="12"/>
  <c r="M1464" i="12"/>
  <c r="L1464" i="12"/>
  <c r="J1464" i="12"/>
  <c r="C1464" i="12"/>
  <c r="N1463" i="12"/>
  <c r="M1463" i="12"/>
  <c r="L1463" i="12"/>
  <c r="J1463" i="12"/>
  <c r="C1463" i="12"/>
  <c r="N1462" i="12"/>
  <c r="M1462" i="12"/>
  <c r="L1462" i="12"/>
  <c r="J1462" i="12"/>
  <c r="C1462" i="12"/>
  <c r="N1461" i="12"/>
  <c r="M1461" i="12"/>
  <c r="L1461" i="12"/>
  <c r="J1461" i="12"/>
  <c r="C1461" i="12"/>
  <c r="N1460" i="12"/>
  <c r="M1460" i="12"/>
  <c r="L1460" i="12"/>
  <c r="J1460" i="12"/>
  <c r="C1460" i="12"/>
  <c r="N1459" i="12"/>
  <c r="M1459" i="12"/>
  <c r="L1459" i="12"/>
  <c r="J1459" i="12"/>
  <c r="C1459" i="12"/>
  <c r="N1458" i="12"/>
  <c r="M1458" i="12"/>
  <c r="L1458" i="12"/>
  <c r="J1458" i="12"/>
  <c r="C1458" i="12"/>
  <c r="N1457" i="12"/>
  <c r="M1457" i="12"/>
  <c r="L1457" i="12"/>
  <c r="J1457" i="12"/>
  <c r="C1457" i="12"/>
  <c r="N1456" i="12"/>
  <c r="M1456" i="12"/>
  <c r="L1456" i="12"/>
  <c r="J1456" i="12"/>
  <c r="C1456" i="12"/>
  <c r="N1455" i="12"/>
  <c r="M1455" i="12"/>
  <c r="L1455" i="12"/>
  <c r="J1455" i="12"/>
  <c r="C1455" i="12"/>
  <c r="N1454" i="12"/>
  <c r="M1454" i="12"/>
  <c r="L1454" i="12"/>
  <c r="J1454" i="12"/>
  <c r="C1454" i="12"/>
  <c r="N1453" i="12"/>
  <c r="M1453" i="12"/>
  <c r="L1453" i="12"/>
  <c r="J1453" i="12"/>
  <c r="C1453" i="12"/>
  <c r="N1452" i="12"/>
  <c r="M1452" i="12"/>
  <c r="L1452" i="12"/>
  <c r="J1452" i="12"/>
  <c r="C1452" i="12"/>
  <c r="N1451" i="12"/>
  <c r="M1451" i="12"/>
  <c r="L1451" i="12"/>
  <c r="J1451" i="12"/>
  <c r="C1451" i="12"/>
  <c r="N1450" i="12"/>
  <c r="M1450" i="12"/>
  <c r="L1450" i="12"/>
  <c r="J1450" i="12"/>
  <c r="C1450" i="12"/>
  <c r="N1449" i="12"/>
  <c r="M1449" i="12"/>
  <c r="L1449" i="12"/>
  <c r="J1449" i="12"/>
  <c r="C1449" i="12"/>
  <c r="N1448" i="12"/>
  <c r="M1448" i="12"/>
  <c r="L1448" i="12"/>
  <c r="J1448" i="12"/>
  <c r="C1448" i="12"/>
  <c r="N1447" i="12"/>
  <c r="M1447" i="12"/>
  <c r="L1447" i="12"/>
  <c r="J1447" i="12"/>
  <c r="C1447" i="12"/>
  <c r="N1446" i="12"/>
  <c r="M1446" i="12"/>
  <c r="L1446" i="12"/>
  <c r="J1446" i="12"/>
  <c r="C1446" i="12"/>
  <c r="N1445" i="12"/>
  <c r="M1445" i="12"/>
  <c r="L1445" i="12"/>
  <c r="J1445" i="12"/>
  <c r="C1445" i="12"/>
  <c r="N1444" i="12"/>
  <c r="M1444" i="12"/>
  <c r="L1444" i="12"/>
  <c r="J1444" i="12"/>
  <c r="C1444" i="12"/>
  <c r="N1443" i="12"/>
  <c r="M1443" i="12"/>
  <c r="L1443" i="12"/>
  <c r="J1443" i="12"/>
  <c r="C1443" i="12"/>
  <c r="N1442" i="12"/>
  <c r="M1442" i="12"/>
  <c r="L1442" i="12"/>
  <c r="J1442" i="12"/>
  <c r="C1442" i="12"/>
  <c r="N1441" i="12"/>
  <c r="M1441" i="12"/>
  <c r="L1441" i="12"/>
  <c r="J1441" i="12"/>
  <c r="C1441" i="12"/>
  <c r="N1440" i="12"/>
  <c r="M1440" i="12"/>
  <c r="L1440" i="12"/>
  <c r="J1440" i="12"/>
  <c r="C1440" i="12"/>
  <c r="N1439" i="12"/>
  <c r="M1439" i="12"/>
  <c r="L1439" i="12"/>
  <c r="J1439" i="12"/>
  <c r="C1439" i="12"/>
  <c r="N1438" i="12"/>
  <c r="M1438" i="12"/>
  <c r="L1438" i="12"/>
  <c r="J1438" i="12"/>
  <c r="C1438" i="12"/>
  <c r="N1437" i="12"/>
  <c r="M1437" i="12"/>
  <c r="L1437" i="12"/>
  <c r="J1437" i="12"/>
  <c r="C1437" i="12"/>
  <c r="N1436" i="12"/>
  <c r="M1436" i="12"/>
  <c r="L1436" i="12"/>
  <c r="J1436" i="12"/>
  <c r="C1436" i="12"/>
  <c r="N1435" i="12"/>
  <c r="M1435" i="12"/>
  <c r="L1435" i="12"/>
  <c r="J1435" i="12"/>
  <c r="C1435" i="12"/>
  <c r="N1434" i="12"/>
  <c r="M1434" i="12"/>
  <c r="L1434" i="12"/>
  <c r="J1434" i="12"/>
  <c r="C1434" i="12"/>
  <c r="N1433" i="12"/>
  <c r="M1433" i="12"/>
  <c r="L1433" i="12"/>
  <c r="J1433" i="12"/>
  <c r="C1433" i="12"/>
  <c r="N1432" i="12"/>
  <c r="M1432" i="12"/>
  <c r="L1432" i="12"/>
  <c r="J1432" i="12"/>
  <c r="C1432" i="12"/>
  <c r="N1431" i="12"/>
  <c r="M1431" i="12"/>
  <c r="L1431" i="12"/>
  <c r="J1431" i="12"/>
  <c r="C1431" i="12"/>
  <c r="N1430" i="12"/>
  <c r="M1430" i="12"/>
  <c r="L1430" i="12"/>
  <c r="J1430" i="12"/>
  <c r="C1430" i="12"/>
  <c r="N1429" i="12"/>
  <c r="M1429" i="12"/>
  <c r="L1429" i="12"/>
  <c r="J1429" i="12"/>
  <c r="C1429" i="12"/>
  <c r="N1428" i="12"/>
  <c r="M1428" i="12"/>
  <c r="L1428" i="12"/>
  <c r="J1428" i="12"/>
  <c r="C1428" i="12"/>
  <c r="N1427" i="12"/>
  <c r="M1427" i="12"/>
  <c r="L1427" i="12"/>
  <c r="J1427" i="12"/>
  <c r="C1427" i="12"/>
  <c r="N1426" i="12"/>
  <c r="M1426" i="12"/>
  <c r="L1426" i="12"/>
  <c r="J1426" i="12"/>
  <c r="C1426" i="12"/>
  <c r="N1425" i="12"/>
  <c r="M1425" i="12"/>
  <c r="L1425" i="12"/>
  <c r="J1425" i="12"/>
  <c r="C1425" i="12"/>
  <c r="N1424" i="12"/>
  <c r="M1424" i="12"/>
  <c r="L1424" i="12"/>
  <c r="J1424" i="12"/>
  <c r="C1424" i="12"/>
  <c r="N1423" i="12"/>
  <c r="M1423" i="12"/>
  <c r="L1423" i="12"/>
  <c r="J1423" i="12"/>
  <c r="C1423" i="12"/>
  <c r="N1422" i="12"/>
  <c r="M1422" i="12"/>
  <c r="L1422" i="12"/>
  <c r="J1422" i="12"/>
  <c r="C1422" i="12"/>
  <c r="N1421" i="12"/>
  <c r="M1421" i="12"/>
  <c r="L1421" i="12"/>
  <c r="J1421" i="12"/>
  <c r="C1421" i="12"/>
  <c r="N1420" i="12"/>
  <c r="M1420" i="12"/>
  <c r="L1420" i="12"/>
  <c r="J1420" i="12"/>
  <c r="C1420" i="12"/>
  <c r="N1419" i="12"/>
  <c r="M1419" i="12"/>
  <c r="L1419" i="12"/>
  <c r="J1419" i="12"/>
  <c r="C1419" i="12"/>
  <c r="N1418" i="12"/>
  <c r="M1418" i="12"/>
  <c r="L1418" i="12"/>
  <c r="J1418" i="12"/>
  <c r="C1418" i="12"/>
  <c r="N1417" i="12"/>
  <c r="M1417" i="12"/>
  <c r="L1417" i="12"/>
  <c r="J1417" i="12"/>
  <c r="C1417" i="12"/>
  <c r="N1416" i="12"/>
  <c r="M1416" i="12"/>
  <c r="L1416" i="12"/>
  <c r="J1416" i="12"/>
  <c r="C1416" i="12"/>
  <c r="N1415" i="12"/>
  <c r="M1415" i="12"/>
  <c r="L1415" i="12"/>
  <c r="J1415" i="12"/>
  <c r="C1415" i="12"/>
  <c r="N1414" i="12"/>
  <c r="M1414" i="12"/>
  <c r="L1414" i="12"/>
  <c r="J1414" i="12"/>
  <c r="C1414" i="12"/>
  <c r="N1413" i="12"/>
  <c r="M1413" i="12"/>
  <c r="L1413" i="12"/>
  <c r="J1413" i="12"/>
  <c r="C1413" i="12"/>
  <c r="N1412" i="12"/>
  <c r="M1412" i="12"/>
  <c r="L1412" i="12"/>
  <c r="J1412" i="12"/>
  <c r="C1412" i="12"/>
  <c r="N1411" i="12"/>
  <c r="M1411" i="12"/>
  <c r="L1411" i="12"/>
  <c r="J1411" i="12"/>
  <c r="C1411" i="12"/>
  <c r="N1410" i="12"/>
  <c r="M1410" i="12"/>
  <c r="L1410" i="12"/>
  <c r="J1410" i="12"/>
  <c r="C1410" i="12"/>
  <c r="N1409" i="12"/>
  <c r="M1409" i="12"/>
  <c r="L1409" i="12"/>
  <c r="J1409" i="12"/>
  <c r="C1409" i="12"/>
  <c r="N1408" i="12"/>
  <c r="M1408" i="12"/>
  <c r="L1408" i="12"/>
  <c r="J1408" i="12"/>
  <c r="C1408" i="12"/>
  <c r="N1407" i="12"/>
  <c r="M1407" i="12"/>
  <c r="L1407" i="12"/>
  <c r="J1407" i="12"/>
  <c r="C1407" i="12"/>
  <c r="N1406" i="12"/>
  <c r="M1406" i="12"/>
  <c r="L1406" i="12"/>
  <c r="J1406" i="12"/>
  <c r="C1406" i="12"/>
  <c r="N1405" i="12"/>
  <c r="M1405" i="12"/>
  <c r="L1405" i="12"/>
  <c r="J1405" i="12"/>
  <c r="C1405" i="12"/>
  <c r="N1404" i="12"/>
  <c r="M1404" i="12"/>
  <c r="L1404" i="12"/>
  <c r="J1404" i="12"/>
  <c r="C1404" i="12"/>
  <c r="N1403" i="12"/>
  <c r="M1403" i="12"/>
  <c r="L1403" i="12"/>
  <c r="J1403" i="12"/>
  <c r="C1403" i="12"/>
  <c r="N1402" i="12"/>
  <c r="M1402" i="12"/>
  <c r="L1402" i="12"/>
  <c r="J1402" i="12"/>
  <c r="C1402" i="12"/>
  <c r="N1401" i="12"/>
  <c r="M1401" i="12"/>
  <c r="L1401" i="12"/>
  <c r="J1401" i="12"/>
  <c r="C1401" i="12"/>
  <c r="N1400" i="12"/>
  <c r="M1400" i="12"/>
  <c r="L1400" i="12"/>
  <c r="J1400" i="12"/>
  <c r="C1400" i="12"/>
  <c r="N1399" i="12"/>
  <c r="M1399" i="12"/>
  <c r="L1399" i="12"/>
  <c r="J1399" i="12"/>
  <c r="C1399" i="12"/>
  <c r="N1398" i="12"/>
  <c r="M1398" i="12"/>
  <c r="L1398" i="12"/>
  <c r="J1398" i="12"/>
  <c r="C1398" i="12"/>
  <c r="N1397" i="12"/>
  <c r="M1397" i="12"/>
  <c r="L1397" i="12"/>
  <c r="J1397" i="12"/>
  <c r="C1397" i="12"/>
  <c r="N1396" i="12"/>
  <c r="M1396" i="12"/>
  <c r="L1396" i="12"/>
  <c r="J1396" i="12"/>
  <c r="C1396" i="12"/>
  <c r="N1395" i="12"/>
  <c r="M1395" i="12"/>
  <c r="L1395" i="12"/>
  <c r="J1395" i="12"/>
  <c r="C1395" i="12"/>
  <c r="N1394" i="12"/>
  <c r="M1394" i="12"/>
  <c r="L1394" i="12"/>
  <c r="J1394" i="12"/>
  <c r="C1394" i="12"/>
  <c r="N1393" i="12"/>
  <c r="M1393" i="12"/>
  <c r="L1393" i="12"/>
  <c r="J1393" i="12"/>
  <c r="C1393" i="12"/>
  <c r="N1392" i="12"/>
  <c r="M1392" i="12"/>
  <c r="L1392" i="12"/>
  <c r="J1392" i="12"/>
  <c r="C1392" i="12"/>
  <c r="N1391" i="12"/>
  <c r="M1391" i="12"/>
  <c r="L1391" i="12"/>
  <c r="J1391" i="12"/>
  <c r="C1391" i="12"/>
  <c r="N1390" i="12"/>
  <c r="M1390" i="12"/>
  <c r="L1390" i="12"/>
  <c r="J1390" i="12"/>
  <c r="C1390" i="12"/>
  <c r="N1389" i="12"/>
  <c r="M1389" i="12"/>
  <c r="L1389" i="12"/>
  <c r="J1389" i="12"/>
  <c r="C1389" i="12"/>
  <c r="N1388" i="12"/>
  <c r="M1388" i="12"/>
  <c r="L1388" i="12"/>
  <c r="J1388" i="12"/>
  <c r="C1388" i="12"/>
  <c r="N1387" i="12"/>
  <c r="M1387" i="12"/>
  <c r="L1387" i="12"/>
  <c r="J1387" i="12"/>
  <c r="C1387" i="12"/>
  <c r="N1386" i="12"/>
  <c r="M1386" i="12"/>
  <c r="L1386" i="12"/>
  <c r="J1386" i="12"/>
  <c r="C1386" i="12"/>
  <c r="N1385" i="12"/>
  <c r="M1385" i="12"/>
  <c r="L1385" i="12"/>
  <c r="J1385" i="12"/>
  <c r="C1385" i="12"/>
  <c r="N1384" i="12"/>
  <c r="M1384" i="12"/>
  <c r="L1384" i="12"/>
  <c r="J1384" i="12"/>
  <c r="C1384" i="12"/>
  <c r="N1383" i="12"/>
  <c r="M1383" i="12"/>
  <c r="L1383" i="12"/>
  <c r="J1383" i="12"/>
  <c r="C1383" i="12"/>
  <c r="N1382" i="12"/>
  <c r="M1382" i="12"/>
  <c r="L1382" i="12"/>
  <c r="J1382" i="12"/>
  <c r="C1382" i="12"/>
  <c r="N1381" i="12"/>
  <c r="M1381" i="12"/>
  <c r="L1381" i="12"/>
  <c r="J1381" i="12"/>
  <c r="C1381" i="12"/>
  <c r="N1380" i="12"/>
  <c r="M1380" i="12"/>
  <c r="L1380" i="12"/>
  <c r="J1380" i="12"/>
  <c r="C1380" i="12"/>
  <c r="N1379" i="12"/>
  <c r="M1379" i="12"/>
  <c r="L1379" i="12"/>
  <c r="J1379" i="12"/>
  <c r="C1379" i="12"/>
  <c r="N1378" i="12"/>
  <c r="M1378" i="12"/>
  <c r="L1378" i="12"/>
  <c r="J1378" i="12"/>
  <c r="C1378" i="12"/>
  <c r="N1377" i="12"/>
  <c r="M1377" i="12"/>
  <c r="L1377" i="12"/>
  <c r="J1377" i="12"/>
  <c r="C1377" i="12"/>
  <c r="N1376" i="12"/>
  <c r="M1376" i="12"/>
  <c r="L1376" i="12"/>
  <c r="J1376" i="12"/>
  <c r="C1376" i="12"/>
  <c r="N1375" i="12"/>
  <c r="M1375" i="12"/>
  <c r="L1375" i="12"/>
  <c r="J1375" i="12"/>
  <c r="C1375" i="12"/>
  <c r="N1374" i="12"/>
  <c r="M1374" i="12"/>
  <c r="L1374" i="12"/>
  <c r="J1374" i="12"/>
  <c r="C1374" i="12"/>
  <c r="N1373" i="12"/>
  <c r="M1373" i="12"/>
  <c r="L1373" i="12"/>
  <c r="J1373" i="12"/>
  <c r="C1373" i="12"/>
  <c r="N1372" i="12"/>
  <c r="M1372" i="12"/>
  <c r="L1372" i="12"/>
  <c r="J1372" i="12"/>
  <c r="C1372" i="12"/>
  <c r="N1371" i="12"/>
  <c r="M1371" i="12"/>
  <c r="L1371" i="12"/>
  <c r="J1371" i="12"/>
  <c r="C1371" i="12"/>
  <c r="N1370" i="12"/>
  <c r="M1370" i="12"/>
  <c r="L1370" i="12"/>
  <c r="J1370" i="12"/>
  <c r="C1370" i="12"/>
  <c r="N1369" i="12"/>
  <c r="M1369" i="12"/>
  <c r="L1369" i="12"/>
  <c r="J1369" i="12"/>
  <c r="C1369" i="12"/>
  <c r="N1368" i="12"/>
  <c r="M1368" i="12"/>
  <c r="L1368" i="12"/>
  <c r="J1368" i="12"/>
  <c r="C1368" i="12"/>
  <c r="N1367" i="12"/>
  <c r="M1367" i="12"/>
  <c r="L1367" i="12"/>
  <c r="J1367" i="12"/>
  <c r="C1367" i="12"/>
  <c r="N1366" i="12"/>
  <c r="M1366" i="12"/>
  <c r="L1366" i="12"/>
  <c r="J1366" i="12"/>
  <c r="C1366" i="12"/>
  <c r="N1365" i="12"/>
  <c r="M1365" i="12"/>
  <c r="L1365" i="12"/>
  <c r="J1365" i="12"/>
  <c r="C1365" i="12"/>
  <c r="N1364" i="12"/>
  <c r="M1364" i="12"/>
  <c r="L1364" i="12"/>
  <c r="J1364" i="12"/>
  <c r="C1364" i="12"/>
  <c r="N1363" i="12"/>
  <c r="M1363" i="12"/>
  <c r="L1363" i="12"/>
  <c r="J1363" i="12"/>
  <c r="C1363" i="12"/>
  <c r="N1362" i="12"/>
  <c r="M1362" i="12"/>
  <c r="L1362" i="12"/>
  <c r="J1362" i="12"/>
  <c r="C1362" i="12"/>
  <c r="N1361" i="12"/>
  <c r="M1361" i="12"/>
  <c r="L1361" i="12"/>
  <c r="J1361" i="12"/>
  <c r="C1361" i="12"/>
  <c r="N1360" i="12"/>
  <c r="M1360" i="12"/>
  <c r="L1360" i="12"/>
  <c r="J1360" i="12"/>
  <c r="C1360" i="12"/>
  <c r="N1359" i="12"/>
  <c r="M1359" i="12"/>
  <c r="L1359" i="12"/>
  <c r="J1359" i="12"/>
  <c r="C1359" i="12"/>
  <c r="N1358" i="12"/>
  <c r="M1358" i="12"/>
  <c r="L1358" i="12"/>
  <c r="J1358" i="12"/>
  <c r="C1358" i="12"/>
  <c r="N1357" i="12"/>
  <c r="M1357" i="12"/>
  <c r="L1357" i="12"/>
  <c r="J1357" i="12"/>
  <c r="C1357" i="12"/>
  <c r="N1356" i="12"/>
  <c r="M1356" i="12"/>
  <c r="L1356" i="12"/>
  <c r="J1356" i="12"/>
  <c r="C1356" i="12"/>
  <c r="N1355" i="12"/>
  <c r="M1355" i="12"/>
  <c r="L1355" i="12"/>
  <c r="J1355" i="12"/>
  <c r="C1355" i="12"/>
  <c r="N1354" i="12"/>
  <c r="M1354" i="12"/>
  <c r="L1354" i="12"/>
  <c r="J1354" i="12"/>
  <c r="C1354" i="12"/>
  <c r="N1353" i="12"/>
  <c r="M1353" i="12"/>
  <c r="L1353" i="12"/>
  <c r="J1353" i="12"/>
  <c r="C1353" i="12"/>
  <c r="N1352" i="12"/>
  <c r="M1352" i="12"/>
  <c r="L1352" i="12"/>
  <c r="J1352" i="12"/>
  <c r="C1352" i="12"/>
  <c r="N1351" i="12"/>
  <c r="M1351" i="12"/>
  <c r="L1351" i="12"/>
  <c r="J1351" i="12"/>
  <c r="C1351" i="12"/>
  <c r="N1350" i="12"/>
  <c r="M1350" i="12"/>
  <c r="L1350" i="12"/>
  <c r="J1350" i="12"/>
  <c r="C1350" i="12"/>
  <c r="N1349" i="12"/>
  <c r="M1349" i="12"/>
  <c r="L1349" i="12"/>
  <c r="J1349" i="12"/>
  <c r="C1349" i="12"/>
  <c r="N1348" i="12"/>
  <c r="M1348" i="12"/>
  <c r="L1348" i="12"/>
  <c r="J1348" i="12"/>
  <c r="C1348" i="12"/>
  <c r="N1347" i="12"/>
  <c r="M1347" i="12"/>
  <c r="L1347" i="12"/>
  <c r="J1347" i="12"/>
  <c r="C1347" i="12"/>
  <c r="N1346" i="12"/>
  <c r="M1346" i="12"/>
  <c r="L1346" i="12"/>
  <c r="J1346" i="12"/>
  <c r="C1346" i="12"/>
  <c r="N1345" i="12"/>
  <c r="M1345" i="12"/>
  <c r="L1345" i="12"/>
  <c r="J1345" i="12"/>
  <c r="C1345" i="12"/>
  <c r="N1344" i="12"/>
  <c r="M1344" i="12"/>
  <c r="L1344" i="12"/>
  <c r="J1344" i="12"/>
  <c r="C1344" i="12"/>
  <c r="N1343" i="12"/>
  <c r="M1343" i="12"/>
  <c r="L1343" i="12"/>
  <c r="J1343" i="12"/>
  <c r="C1343" i="12"/>
  <c r="N1342" i="12"/>
  <c r="M1342" i="12"/>
  <c r="L1342" i="12"/>
  <c r="J1342" i="12"/>
  <c r="C1342" i="12"/>
  <c r="N1341" i="12"/>
  <c r="M1341" i="12"/>
  <c r="L1341" i="12"/>
  <c r="J1341" i="12"/>
  <c r="C1341" i="12"/>
  <c r="N1340" i="12"/>
  <c r="M1340" i="12"/>
  <c r="L1340" i="12"/>
  <c r="J1340" i="12"/>
  <c r="C1340" i="12"/>
  <c r="N1339" i="12"/>
  <c r="M1339" i="12"/>
  <c r="L1339" i="12"/>
  <c r="J1339" i="12"/>
  <c r="C1339" i="12"/>
  <c r="N1338" i="12"/>
  <c r="M1338" i="12"/>
  <c r="L1338" i="12"/>
  <c r="J1338" i="12"/>
  <c r="C1338" i="12"/>
  <c r="N1337" i="12"/>
  <c r="M1337" i="12"/>
  <c r="L1337" i="12"/>
  <c r="J1337" i="12"/>
  <c r="C1337" i="12"/>
  <c r="N1336" i="12"/>
  <c r="M1336" i="12"/>
  <c r="L1336" i="12"/>
  <c r="J1336" i="12"/>
  <c r="C1336" i="12"/>
  <c r="N1335" i="12"/>
  <c r="M1335" i="12"/>
  <c r="L1335" i="12"/>
  <c r="J1335" i="12"/>
  <c r="C1335" i="12"/>
  <c r="N1334" i="12"/>
  <c r="M1334" i="12"/>
  <c r="L1334" i="12"/>
  <c r="J1334" i="12"/>
  <c r="C1334" i="12"/>
  <c r="N1333" i="12"/>
  <c r="M1333" i="12"/>
  <c r="L1333" i="12"/>
  <c r="J1333" i="12"/>
  <c r="C1333" i="12"/>
  <c r="N1332" i="12"/>
  <c r="M1332" i="12"/>
  <c r="L1332" i="12"/>
  <c r="J1332" i="12"/>
  <c r="C1332" i="12"/>
  <c r="N1331" i="12"/>
  <c r="M1331" i="12"/>
  <c r="L1331" i="12"/>
  <c r="J1331" i="12"/>
  <c r="C1331" i="12"/>
  <c r="N1330" i="12"/>
  <c r="M1330" i="12"/>
  <c r="L1330" i="12"/>
  <c r="J1330" i="12"/>
  <c r="C1330" i="12"/>
  <c r="N1329" i="12"/>
  <c r="M1329" i="12"/>
  <c r="L1329" i="12"/>
  <c r="J1329" i="12"/>
  <c r="C1329" i="12"/>
  <c r="N1328" i="12"/>
  <c r="M1328" i="12"/>
  <c r="L1328" i="12"/>
  <c r="J1328" i="12"/>
  <c r="C1328" i="12"/>
  <c r="N1327" i="12"/>
  <c r="M1327" i="12"/>
  <c r="L1327" i="12"/>
  <c r="J1327" i="12"/>
  <c r="C1327" i="12"/>
  <c r="N1326" i="12"/>
  <c r="M1326" i="12"/>
  <c r="L1326" i="12"/>
  <c r="J1326" i="12"/>
  <c r="C1326" i="12"/>
  <c r="N1325" i="12"/>
  <c r="M1325" i="12"/>
  <c r="L1325" i="12"/>
  <c r="J1325" i="12"/>
  <c r="C1325" i="12"/>
  <c r="N1324" i="12"/>
  <c r="M1324" i="12"/>
  <c r="L1324" i="12"/>
  <c r="J1324" i="12"/>
  <c r="C1324" i="12"/>
  <c r="N1323" i="12"/>
  <c r="M1323" i="12"/>
  <c r="L1323" i="12"/>
  <c r="J1323" i="12"/>
  <c r="C1323" i="12"/>
  <c r="N1322" i="12"/>
  <c r="M1322" i="12"/>
  <c r="L1322" i="12"/>
  <c r="J1322" i="12"/>
  <c r="C1322" i="12"/>
  <c r="N1321" i="12"/>
  <c r="M1321" i="12"/>
  <c r="L1321" i="12"/>
  <c r="J1321" i="12"/>
  <c r="C1321" i="12"/>
  <c r="N1320" i="12"/>
  <c r="M1320" i="12"/>
  <c r="L1320" i="12"/>
  <c r="J1320" i="12"/>
  <c r="C1320" i="12"/>
  <c r="N1319" i="12"/>
  <c r="M1319" i="12"/>
  <c r="L1319" i="12"/>
  <c r="J1319" i="12"/>
  <c r="C1319" i="12"/>
  <c r="N1318" i="12"/>
  <c r="M1318" i="12"/>
  <c r="L1318" i="12"/>
  <c r="J1318" i="12"/>
  <c r="C1318" i="12"/>
  <c r="N1317" i="12"/>
  <c r="M1317" i="12"/>
  <c r="L1317" i="12"/>
  <c r="J1317" i="12"/>
  <c r="C1317" i="12"/>
  <c r="N1316" i="12"/>
  <c r="M1316" i="12"/>
  <c r="L1316" i="12"/>
  <c r="J1316" i="12"/>
  <c r="C1316" i="12"/>
  <c r="N1315" i="12"/>
  <c r="M1315" i="12"/>
  <c r="L1315" i="12"/>
  <c r="J1315" i="12"/>
  <c r="C1315" i="12"/>
  <c r="N1314" i="12"/>
  <c r="M1314" i="12"/>
  <c r="L1314" i="12"/>
  <c r="J1314" i="12"/>
  <c r="C1314" i="12"/>
  <c r="N1313" i="12"/>
  <c r="M1313" i="12"/>
  <c r="L1313" i="12"/>
  <c r="J1313" i="12"/>
  <c r="C1313" i="12"/>
  <c r="N1312" i="12"/>
  <c r="M1312" i="12"/>
  <c r="L1312" i="12"/>
  <c r="J1312" i="12"/>
  <c r="C1312" i="12"/>
  <c r="N1311" i="12"/>
  <c r="M1311" i="12"/>
  <c r="L1311" i="12"/>
  <c r="J1311" i="12"/>
  <c r="C1311" i="12"/>
  <c r="N1310" i="12"/>
  <c r="M1310" i="12"/>
  <c r="L1310" i="12"/>
  <c r="J1310" i="12"/>
  <c r="C1310" i="12"/>
  <c r="N1309" i="12"/>
  <c r="M1309" i="12"/>
  <c r="L1309" i="12"/>
  <c r="J1309" i="12"/>
  <c r="C1309" i="12"/>
  <c r="N1308" i="12"/>
  <c r="M1308" i="12"/>
  <c r="L1308" i="12"/>
  <c r="J1308" i="12"/>
  <c r="C1308" i="12"/>
  <c r="N1307" i="12"/>
  <c r="M1307" i="12"/>
  <c r="L1307" i="12"/>
  <c r="J1307" i="12"/>
  <c r="C1307" i="12"/>
  <c r="N1306" i="12"/>
  <c r="M1306" i="12"/>
  <c r="L1306" i="12"/>
  <c r="J1306" i="12"/>
  <c r="C1306" i="12"/>
  <c r="N1305" i="12"/>
  <c r="M1305" i="12"/>
  <c r="L1305" i="12"/>
  <c r="J1305" i="12"/>
  <c r="C1305" i="12"/>
  <c r="N1304" i="12"/>
  <c r="M1304" i="12"/>
  <c r="L1304" i="12"/>
  <c r="J1304" i="12"/>
  <c r="C1304" i="12"/>
  <c r="N1303" i="12"/>
  <c r="M1303" i="12"/>
  <c r="L1303" i="12"/>
  <c r="J1303" i="12"/>
  <c r="C1303" i="12"/>
  <c r="N1302" i="12"/>
  <c r="M1302" i="12"/>
  <c r="L1302" i="12"/>
  <c r="J1302" i="12"/>
  <c r="C1302" i="12"/>
  <c r="N1301" i="12"/>
  <c r="M1301" i="12"/>
  <c r="L1301" i="12"/>
  <c r="J1301" i="12"/>
  <c r="C1301" i="12"/>
  <c r="N1300" i="12"/>
  <c r="M1300" i="12"/>
  <c r="L1300" i="12"/>
  <c r="J1300" i="12"/>
  <c r="C1300" i="12"/>
  <c r="N1299" i="12"/>
  <c r="M1299" i="12"/>
  <c r="L1299" i="12"/>
  <c r="J1299" i="12"/>
  <c r="C1299" i="12"/>
  <c r="N1298" i="12"/>
  <c r="M1298" i="12"/>
  <c r="L1298" i="12"/>
  <c r="J1298" i="12"/>
  <c r="C1298" i="12"/>
  <c r="N1297" i="12"/>
  <c r="M1297" i="12"/>
  <c r="L1297" i="12"/>
  <c r="J1297" i="12"/>
  <c r="C1297" i="12"/>
  <c r="N1296" i="12"/>
  <c r="M1296" i="12"/>
  <c r="L1296" i="12"/>
  <c r="J1296" i="12"/>
  <c r="C1296" i="12"/>
  <c r="N1295" i="12"/>
  <c r="M1295" i="12"/>
  <c r="L1295" i="12"/>
  <c r="J1295" i="12"/>
  <c r="C1295" i="12"/>
  <c r="N1294" i="12"/>
  <c r="M1294" i="12"/>
  <c r="L1294" i="12"/>
  <c r="J1294" i="12"/>
  <c r="C1294" i="12"/>
  <c r="N1293" i="12"/>
  <c r="M1293" i="12"/>
  <c r="L1293" i="12"/>
  <c r="J1293" i="12"/>
  <c r="C1293" i="12"/>
  <c r="N1292" i="12"/>
  <c r="M1292" i="12"/>
  <c r="L1292" i="12"/>
  <c r="J1292" i="12"/>
  <c r="C1292" i="12"/>
  <c r="N1291" i="12"/>
  <c r="M1291" i="12"/>
  <c r="L1291" i="12"/>
  <c r="J1291" i="12"/>
  <c r="C1291" i="12"/>
  <c r="N1290" i="12"/>
  <c r="M1290" i="12"/>
  <c r="L1290" i="12"/>
  <c r="J1290" i="12"/>
  <c r="C1290" i="12"/>
  <c r="N1289" i="12"/>
  <c r="M1289" i="12"/>
  <c r="L1289" i="12"/>
  <c r="J1289" i="12"/>
  <c r="C1289" i="12"/>
  <c r="N1288" i="12"/>
  <c r="M1288" i="12"/>
  <c r="L1288" i="12"/>
  <c r="J1288" i="12"/>
  <c r="C1288" i="12"/>
  <c r="N1287" i="12"/>
  <c r="M1287" i="12"/>
  <c r="L1287" i="12"/>
  <c r="J1287" i="12"/>
  <c r="C1287" i="12"/>
  <c r="N1286" i="12"/>
  <c r="M1286" i="12"/>
  <c r="L1286" i="12"/>
  <c r="J1286" i="12"/>
  <c r="C1286" i="12"/>
  <c r="N1285" i="12"/>
  <c r="M1285" i="12"/>
  <c r="L1285" i="12"/>
  <c r="J1285" i="12"/>
  <c r="C1285" i="12"/>
  <c r="N1284" i="12"/>
  <c r="M1284" i="12"/>
  <c r="L1284" i="12"/>
  <c r="J1284" i="12"/>
  <c r="C1284" i="12"/>
  <c r="N1283" i="12"/>
  <c r="M1283" i="12"/>
  <c r="L1283" i="12"/>
  <c r="J1283" i="12"/>
  <c r="C1283" i="12"/>
  <c r="N1282" i="12"/>
  <c r="M1282" i="12"/>
  <c r="L1282" i="12"/>
  <c r="J1282" i="12"/>
  <c r="C1282" i="12"/>
  <c r="N1281" i="12"/>
  <c r="M1281" i="12"/>
  <c r="L1281" i="12"/>
  <c r="J1281" i="12"/>
  <c r="C1281" i="12"/>
  <c r="N1280" i="12"/>
  <c r="M1280" i="12"/>
  <c r="L1280" i="12"/>
  <c r="J1280" i="12"/>
  <c r="C1280" i="12"/>
  <c r="N1279" i="12"/>
  <c r="M1279" i="12"/>
  <c r="L1279" i="12"/>
  <c r="J1279" i="12"/>
  <c r="C1279" i="12"/>
  <c r="N1278" i="12"/>
  <c r="M1278" i="12"/>
  <c r="L1278" i="12"/>
  <c r="J1278" i="12"/>
  <c r="C1278" i="12"/>
  <c r="N1277" i="12"/>
  <c r="M1277" i="12"/>
  <c r="L1277" i="12"/>
  <c r="J1277" i="12"/>
  <c r="C1277" i="12"/>
  <c r="N1276" i="12"/>
  <c r="M1276" i="12"/>
  <c r="L1276" i="12"/>
  <c r="J1276" i="12"/>
  <c r="C1276" i="12"/>
  <c r="N1275" i="12"/>
  <c r="M1275" i="12"/>
  <c r="L1275" i="12"/>
  <c r="J1275" i="12"/>
  <c r="C1275" i="12"/>
  <c r="N1274" i="12"/>
  <c r="M1274" i="12"/>
  <c r="L1274" i="12"/>
  <c r="J1274" i="12"/>
  <c r="C1274" i="12"/>
  <c r="N1273" i="12"/>
  <c r="M1273" i="12"/>
  <c r="L1273" i="12"/>
  <c r="J1273" i="12"/>
  <c r="C1273" i="12"/>
  <c r="N1272" i="12"/>
  <c r="M1272" i="12"/>
  <c r="L1272" i="12"/>
  <c r="J1272" i="12"/>
  <c r="C1272" i="12"/>
  <c r="N1271" i="12"/>
  <c r="M1271" i="12"/>
  <c r="L1271" i="12"/>
  <c r="J1271" i="12"/>
  <c r="C1271" i="12"/>
  <c r="N1270" i="12"/>
  <c r="M1270" i="12"/>
  <c r="L1270" i="12"/>
  <c r="J1270" i="12"/>
  <c r="C1270" i="12"/>
  <c r="N1269" i="12"/>
  <c r="M1269" i="12"/>
  <c r="L1269" i="12"/>
  <c r="J1269" i="12"/>
  <c r="C1269" i="12"/>
  <c r="N1268" i="12"/>
  <c r="M1268" i="12"/>
  <c r="L1268" i="12"/>
  <c r="J1268" i="12"/>
  <c r="C1268" i="12"/>
  <c r="N1267" i="12"/>
  <c r="M1267" i="12"/>
  <c r="L1267" i="12"/>
  <c r="J1267" i="12"/>
  <c r="C1267" i="12"/>
  <c r="N1266" i="12"/>
  <c r="M1266" i="12"/>
  <c r="L1266" i="12"/>
  <c r="J1266" i="12"/>
  <c r="C1266" i="12"/>
  <c r="N1265" i="12"/>
  <c r="M1265" i="12"/>
  <c r="L1265" i="12"/>
  <c r="J1265" i="12"/>
  <c r="C1265" i="12"/>
  <c r="N1264" i="12"/>
  <c r="M1264" i="12"/>
  <c r="L1264" i="12"/>
  <c r="J1264" i="12"/>
  <c r="C1264" i="12"/>
  <c r="N1263" i="12"/>
  <c r="M1263" i="12"/>
  <c r="L1263" i="12"/>
  <c r="J1263" i="12"/>
  <c r="C1263" i="12"/>
  <c r="N1262" i="12"/>
  <c r="M1262" i="12"/>
  <c r="L1262" i="12"/>
  <c r="J1262" i="12"/>
  <c r="C1262" i="12"/>
  <c r="N1261" i="12"/>
  <c r="M1261" i="12"/>
  <c r="L1261" i="12"/>
  <c r="J1261" i="12"/>
  <c r="C1261" i="12"/>
  <c r="N1260" i="12"/>
  <c r="M1260" i="12"/>
  <c r="L1260" i="12"/>
  <c r="J1260" i="12"/>
  <c r="C1260" i="12"/>
  <c r="N1259" i="12"/>
  <c r="M1259" i="12"/>
  <c r="L1259" i="12"/>
  <c r="J1259" i="12"/>
  <c r="C1259" i="12"/>
  <c r="N1258" i="12"/>
  <c r="M1258" i="12"/>
  <c r="L1258" i="12"/>
  <c r="J1258" i="12"/>
  <c r="C1258" i="12"/>
  <c r="N1257" i="12"/>
  <c r="M1257" i="12"/>
  <c r="L1257" i="12"/>
  <c r="J1257" i="12"/>
  <c r="C1257" i="12"/>
  <c r="N1256" i="12"/>
  <c r="M1256" i="12"/>
  <c r="L1256" i="12"/>
  <c r="J1256" i="12"/>
  <c r="C1256" i="12"/>
  <c r="N1255" i="12"/>
  <c r="M1255" i="12"/>
  <c r="L1255" i="12"/>
  <c r="J1255" i="12"/>
  <c r="C1255" i="12"/>
  <c r="N1254" i="12"/>
  <c r="M1254" i="12"/>
  <c r="L1254" i="12"/>
  <c r="J1254" i="12"/>
  <c r="C1254" i="12"/>
  <c r="N1253" i="12"/>
  <c r="M1253" i="12"/>
  <c r="L1253" i="12"/>
  <c r="J1253" i="12"/>
  <c r="C1253" i="12"/>
  <c r="N1252" i="12"/>
  <c r="M1252" i="12"/>
  <c r="L1252" i="12"/>
  <c r="J1252" i="12"/>
  <c r="C1252" i="12"/>
  <c r="N1251" i="12"/>
  <c r="M1251" i="12"/>
  <c r="L1251" i="12"/>
  <c r="J1251" i="12"/>
  <c r="C1251" i="12"/>
  <c r="N1250" i="12"/>
  <c r="M1250" i="12"/>
  <c r="L1250" i="12"/>
  <c r="J1250" i="12"/>
  <c r="C1250" i="12"/>
  <c r="N1249" i="12"/>
  <c r="M1249" i="12"/>
  <c r="L1249" i="12"/>
  <c r="J1249" i="12"/>
  <c r="C1249" i="12"/>
  <c r="N1248" i="12"/>
  <c r="M1248" i="12"/>
  <c r="L1248" i="12"/>
  <c r="J1248" i="12"/>
  <c r="C1248" i="12"/>
  <c r="N1247" i="12"/>
  <c r="M1247" i="12"/>
  <c r="L1247" i="12"/>
  <c r="J1247" i="12"/>
  <c r="C1247" i="12"/>
  <c r="N1246" i="12"/>
  <c r="M1246" i="12"/>
  <c r="L1246" i="12"/>
  <c r="J1246" i="12"/>
  <c r="C1246" i="12"/>
  <c r="N1245" i="12"/>
  <c r="M1245" i="12"/>
  <c r="L1245" i="12"/>
  <c r="J1245" i="12"/>
  <c r="C1245" i="12"/>
  <c r="N1244" i="12"/>
  <c r="M1244" i="12"/>
  <c r="L1244" i="12"/>
  <c r="J1244" i="12"/>
  <c r="C1244" i="12"/>
  <c r="N1243" i="12"/>
  <c r="M1243" i="12"/>
  <c r="L1243" i="12"/>
  <c r="J1243" i="12"/>
  <c r="C1243" i="12"/>
  <c r="N1242" i="12"/>
  <c r="M1242" i="12"/>
  <c r="L1242" i="12"/>
  <c r="J1242" i="12"/>
  <c r="C1242" i="12"/>
  <c r="N1241" i="12"/>
  <c r="M1241" i="12"/>
  <c r="L1241" i="12"/>
  <c r="J1241" i="12"/>
  <c r="C1241" i="12"/>
  <c r="N1240" i="12"/>
  <c r="M1240" i="12"/>
  <c r="L1240" i="12"/>
  <c r="J1240" i="12"/>
  <c r="C1240" i="12"/>
  <c r="N1239" i="12"/>
  <c r="M1239" i="12"/>
  <c r="L1239" i="12"/>
  <c r="J1239" i="12"/>
  <c r="C1239" i="12"/>
  <c r="N1238" i="12"/>
  <c r="M1238" i="12"/>
  <c r="L1238" i="12"/>
  <c r="J1238" i="12"/>
  <c r="C1238" i="12"/>
  <c r="N1237" i="12"/>
  <c r="M1237" i="12"/>
  <c r="L1237" i="12"/>
  <c r="J1237" i="12"/>
  <c r="C1237" i="12"/>
  <c r="N1236" i="12"/>
  <c r="M1236" i="12"/>
  <c r="L1236" i="12"/>
  <c r="J1236" i="12"/>
  <c r="C1236" i="12"/>
  <c r="N1235" i="12"/>
  <c r="M1235" i="12"/>
  <c r="L1235" i="12"/>
  <c r="J1235" i="12"/>
  <c r="C1235" i="12"/>
  <c r="N1234" i="12"/>
  <c r="M1234" i="12"/>
  <c r="L1234" i="12"/>
  <c r="J1234" i="12"/>
  <c r="C1234" i="12"/>
  <c r="N1233" i="12"/>
  <c r="M1233" i="12"/>
  <c r="L1233" i="12"/>
  <c r="J1233" i="12"/>
  <c r="C1233" i="12"/>
  <c r="N1232" i="12"/>
  <c r="M1232" i="12"/>
  <c r="L1232" i="12"/>
  <c r="J1232" i="12"/>
  <c r="C1232" i="12"/>
  <c r="N1231" i="12"/>
  <c r="M1231" i="12"/>
  <c r="L1231" i="12"/>
  <c r="J1231" i="12"/>
  <c r="C1231" i="12"/>
  <c r="N1230" i="12"/>
  <c r="M1230" i="12"/>
  <c r="L1230" i="12"/>
  <c r="J1230" i="12"/>
  <c r="C1230" i="12"/>
  <c r="N1229" i="12"/>
  <c r="M1229" i="12"/>
  <c r="L1229" i="12"/>
  <c r="J1229" i="12"/>
  <c r="C1229" i="12"/>
  <c r="N1228" i="12"/>
  <c r="M1228" i="12"/>
  <c r="L1228" i="12"/>
  <c r="J1228" i="12"/>
  <c r="C1228" i="12"/>
  <c r="N1227" i="12"/>
  <c r="M1227" i="12"/>
  <c r="L1227" i="12"/>
  <c r="J1227" i="12"/>
  <c r="C1227" i="12"/>
  <c r="N1226" i="12"/>
  <c r="M1226" i="12"/>
  <c r="L1226" i="12"/>
  <c r="J1226" i="12"/>
  <c r="C1226" i="12"/>
  <c r="N1225" i="12"/>
  <c r="M1225" i="12"/>
  <c r="L1225" i="12"/>
  <c r="J1225" i="12"/>
  <c r="C1225" i="12"/>
  <c r="N1224" i="12"/>
  <c r="M1224" i="12"/>
  <c r="L1224" i="12"/>
  <c r="J1224" i="12"/>
  <c r="C1224" i="12"/>
  <c r="N1223" i="12"/>
  <c r="M1223" i="12"/>
  <c r="L1223" i="12"/>
  <c r="J1223" i="12"/>
  <c r="C1223" i="12"/>
  <c r="N1222" i="12"/>
  <c r="M1222" i="12"/>
  <c r="L1222" i="12"/>
  <c r="J1222" i="12"/>
  <c r="C1222" i="12"/>
  <c r="N1221" i="12"/>
  <c r="M1221" i="12"/>
  <c r="L1221" i="12"/>
  <c r="J1221" i="12"/>
  <c r="C1221" i="12"/>
  <c r="N1220" i="12"/>
  <c r="M1220" i="12"/>
  <c r="L1220" i="12"/>
  <c r="J1220" i="12"/>
  <c r="C1220" i="12"/>
  <c r="N1219" i="12"/>
  <c r="M1219" i="12"/>
  <c r="L1219" i="12"/>
  <c r="J1219" i="12"/>
  <c r="C1219" i="12"/>
  <c r="N1218" i="12"/>
  <c r="M1218" i="12"/>
  <c r="L1218" i="12"/>
  <c r="J1218" i="12"/>
  <c r="C1218" i="12"/>
  <c r="N1217" i="12"/>
  <c r="M1217" i="12"/>
  <c r="L1217" i="12"/>
  <c r="J1217" i="12"/>
  <c r="C1217" i="12"/>
  <c r="N1216" i="12"/>
  <c r="M1216" i="12"/>
  <c r="L1216" i="12"/>
  <c r="J1216" i="12"/>
  <c r="C1216" i="12"/>
  <c r="N1215" i="12"/>
  <c r="M1215" i="12"/>
  <c r="L1215" i="12"/>
  <c r="J1215" i="12"/>
  <c r="C1215" i="12"/>
  <c r="N1214" i="12"/>
  <c r="M1214" i="12"/>
  <c r="L1214" i="12"/>
  <c r="J1214" i="12"/>
  <c r="C1214" i="12"/>
  <c r="N1213" i="12"/>
  <c r="M1213" i="12"/>
  <c r="L1213" i="12"/>
  <c r="J1213" i="12"/>
  <c r="C1213" i="12"/>
  <c r="N1212" i="12"/>
  <c r="M1212" i="12"/>
  <c r="L1212" i="12"/>
  <c r="J1212" i="12"/>
  <c r="C1212" i="12"/>
  <c r="N1211" i="12"/>
  <c r="M1211" i="12"/>
  <c r="L1211" i="12"/>
  <c r="J1211" i="12"/>
  <c r="C1211" i="12"/>
  <c r="N1210" i="12"/>
  <c r="M1210" i="12"/>
  <c r="L1210" i="12"/>
  <c r="J1210" i="12"/>
  <c r="C1210" i="12"/>
  <c r="N1209" i="12"/>
  <c r="M1209" i="12"/>
  <c r="L1209" i="12"/>
  <c r="J1209" i="12"/>
  <c r="C1209" i="12"/>
  <c r="N1208" i="12"/>
  <c r="M1208" i="12"/>
  <c r="L1208" i="12"/>
  <c r="J1208" i="12"/>
  <c r="C1208" i="12"/>
  <c r="N1207" i="12"/>
  <c r="M1207" i="12"/>
  <c r="L1207" i="12"/>
  <c r="J1207" i="12"/>
  <c r="C1207" i="12"/>
  <c r="N1206" i="12"/>
  <c r="M1206" i="12"/>
  <c r="L1206" i="12"/>
  <c r="J1206" i="12"/>
  <c r="C1206" i="12"/>
  <c r="N1205" i="12"/>
  <c r="M1205" i="12"/>
  <c r="L1205" i="12"/>
  <c r="J1205" i="12"/>
  <c r="C1205" i="12"/>
  <c r="N1204" i="12"/>
  <c r="M1204" i="12"/>
  <c r="L1204" i="12"/>
  <c r="J1204" i="12"/>
  <c r="C1204" i="12"/>
  <c r="N1203" i="12"/>
  <c r="M1203" i="12"/>
  <c r="L1203" i="12"/>
  <c r="J1203" i="12"/>
  <c r="C1203" i="12"/>
  <c r="N1202" i="12"/>
  <c r="M1202" i="12"/>
  <c r="L1202" i="12"/>
  <c r="J1202" i="12"/>
  <c r="C1202" i="12"/>
  <c r="N1201" i="12"/>
  <c r="M1201" i="12"/>
  <c r="L1201" i="12"/>
  <c r="J1201" i="12"/>
  <c r="C1201" i="12"/>
  <c r="N1200" i="12"/>
  <c r="M1200" i="12"/>
  <c r="L1200" i="12"/>
  <c r="I1200" i="12"/>
  <c r="J1200" i="12" s="1"/>
  <c r="C1200" i="12"/>
  <c r="N1199" i="12"/>
  <c r="M1199" i="12"/>
  <c r="L1199" i="12"/>
  <c r="J1199" i="12"/>
  <c r="C1199" i="12"/>
  <c r="N1198" i="12"/>
  <c r="M1198" i="12"/>
  <c r="L1198" i="12"/>
  <c r="J1198" i="12"/>
  <c r="C1198" i="12"/>
  <c r="N1197" i="12"/>
  <c r="M1197" i="12"/>
  <c r="L1197" i="12"/>
  <c r="J1197" i="12"/>
  <c r="C1197" i="12"/>
  <c r="N1196" i="12"/>
  <c r="M1196" i="12"/>
  <c r="L1196" i="12"/>
  <c r="J1196" i="12"/>
  <c r="C1196" i="12"/>
  <c r="N1195" i="12"/>
  <c r="M1195" i="12"/>
  <c r="L1195" i="12"/>
  <c r="J1195" i="12"/>
  <c r="C1195" i="12"/>
  <c r="N1194" i="12"/>
  <c r="M1194" i="12"/>
  <c r="L1194" i="12"/>
  <c r="J1194" i="12"/>
  <c r="C1194" i="12"/>
  <c r="N1193" i="12"/>
  <c r="M1193" i="12"/>
  <c r="L1193" i="12"/>
  <c r="J1193" i="12"/>
  <c r="C1193" i="12"/>
  <c r="N1192" i="12"/>
  <c r="M1192" i="12"/>
  <c r="L1192" i="12"/>
  <c r="J1192" i="12"/>
  <c r="C1192" i="12"/>
  <c r="N1191" i="12"/>
  <c r="M1191" i="12"/>
  <c r="L1191" i="12"/>
  <c r="J1191" i="12"/>
  <c r="C1191" i="12"/>
  <c r="N1190" i="12"/>
  <c r="M1190" i="12"/>
  <c r="L1190" i="12"/>
  <c r="J1190" i="12"/>
  <c r="C1190" i="12"/>
  <c r="N1189" i="12"/>
  <c r="M1189" i="12"/>
  <c r="L1189" i="12"/>
  <c r="J1189" i="12"/>
  <c r="C1189" i="12"/>
  <c r="N1188" i="12"/>
  <c r="M1188" i="12"/>
  <c r="L1188" i="12"/>
  <c r="J1188" i="12"/>
  <c r="C1188" i="12"/>
  <c r="N1187" i="12"/>
  <c r="M1187" i="12"/>
  <c r="L1187" i="12"/>
  <c r="J1187" i="12"/>
  <c r="C1187" i="12"/>
  <c r="N1186" i="12"/>
  <c r="M1186" i="12"/>
  <c r="L1186" i="12"/>
  <c r="J1186" i="12"/>
  <c r="C1186" i="12"/>
  <c r="N1185" i="12"/>
  <c r="M1185" i="12"/>
  <c r="L1185" i="12"/>
  <c r="J1185" i="12"/>
  <c r="C1185" i="12"/>
  <c r="N1184" i="12"/>
  <c r="M1184" i="12"/>
  <c r="L1184" i="12"/>
  <c r="J1184" i="12"/>
  <c r="C1184" i="12"/>
  <c r="N1183" i="12"/>
  <c r="M1183" i="12"/>
  <c r="L1183" i="12"/>
  <c r="J1183" i="12"/>
  <c r="C1183" i="12"/>
  <c r="N1182" i="12"/>
  <c r="M1182" i="12"/>
  <c r="L1182" i="12"/>
  <c r="J1182" i="12"/>
  <c r="C1182" i="12"/>
  <c r="N1181" i="12"/>
  <c r="M1181" i="12"/>
  <c r="L1181" i="12"/>
  <c r="J1181" i="12"/>
  <c r="C1181" i="12"/>
  <c r="N1180" i="12"/>
  <c r="M1180" i="12"/>
  <c r="L1180" i="12"/>
  <c r="J1180" i="12"/>
  <c r="C1180" i="12"/>
  <c r="N1179" i="12"/>
  <c r="M1179" i="12"/>
  <c r="L1179" i="12"/>
  <c r="J1179" i="12"/>
  <c r="C1179" i="12"/>
  <c r="N1178" i="12"/>
  <c r="M1178" i="12"/>
  <c r="L1178" i="12"/>
  <c r="J1178" i="12"/>
  <c r="C1178" i="12"/>
  <c r="N1177" i="12"/>
  <c r="M1177" i="12"/>
  <c r="L1177" i="12"/>
  <c r="J1177" i="12"/>
  <c r="C1177" i="12"/>
  <c r="N1176" i="12"/>
  <c r="M1176" i="12"/>
  <c r="L1176" i="12"/>
  <c r="J1176" i="12"/>
  <c r="C1176" i="12"/>
  <c r="N1175" i="12"/>
  <c r="M1175" i="12"/>
  <c r="L1175" i="12"/>
  <c r="J1175" i="12"/>
  <c r="C1175" i="12"/>
  <c r="N1174" i="12"/>
  <c r="M1174" i="12"/>
  <c r="L1174" i="12"/>
  <c r="J1174" i="12"/>
  <c r="C1174" i="12"/>
  <c r="N1173" i="12"/>
  <c r="M1173" i="12"/>
  <c r="L1173" i="12"/>
  <c r="J1173" i="12"/>
  <c r="C1173" i="12"/>
  <c r="N1172" i="12"/>
  <c r="M1172" i="12"/>
  <c r="L1172" i="12"/>
  <c r="J1172" i="12"/>
  <c r="C1172" i="12"/>
  <c r="N1171" i="12"/>
  <c r="M1171" i="12"/>
  <c r="L1171" i="12"/>
  <c r="J1171" i="12"/>
  <c r="C1171" i="12"/>
  <c r="N1170" i="12"/>
  <c r="M1170" i="12"/>
  <c r="L1170" i="12"/>
  <c r="J1170" i="12"/>
  <c r="C1170" i="12"/>
  <c r="N1169" i="12"/>
  <c r="M1169" i="12"/>
  <c r="L1169" i="12"/>
  <c r="J1169" i="12"/>
  <c r="C1169" i="12"/>
  <c r="N1168" i="12"/>
  <c r="M1168" i="12"/>
  <c r="L1168" i="12"/>
  <c r="J1168" i="12"/>
  <c r="C1168" i="12"/>
  <c r="N1167" i="12"/>
  <c r="M1167" i="12"/>
  <c r="L1167" i="12"/>
  <c r="J1167" i="12"/>
  <c r="C1167" i="12"/>
  <c r="N1166" i="12"/>
  <c r="M1166" i="12"/>
  <c r="L1166" i="12"/>
  <c r="J1166" i="12"/>
  <c r="C1166" i="12"/>
  <c r="N1165" i="12"/>
  <c r="M1165" i="12"/>
  <c r="L1165" i="12"/>
  <c r="J1165" i="12"/>
  <c r="C1165" i="12"/>
  <c r="N1164" i="12"/>
  <c r="M1164" i="12"/>
  <c r="L1164" i="12"/>
  <c r="J1164" i="12"/>
  <c r="C1164" i="12"/>
  <c r="N1163" i="12"/>
  <c r="M1163" i="12"/>
  <c r="L1163" i="12"/>
  <c r="J1163" i="12"/>
  <c r="C1163" i="12"/>
  <c r="N1162" i="12"/>
  <c r="M1162" i="12"/>
  <c r="L1162" i="12"/>
  <c r="J1162" i="12"/>
  <c r="C1162" i="12"/>
  <c r="N1161" i="12"/>
  <c r="M1161" i="12"/>
  <c r="L1161" i="12"/>
  <c r="J1161" i="12"/>
  <c r="C1161" i="12"/>
  <c r="N1160" i="12"/>
  <c r="M1160" i="12"/>
  <c r="L1160" i="12"/>
  <c r="J1160" i="12"/>
  <c r="C1160" i="12"/>
  <c r="N1159" i="12"/>
  <c r="M1159" i="12"/>
  <c r="L1159" i="12"/>
  <c r="J1159" i="12"/>
  <c r="C1159" i="12"/>
  <c r="N1158" i="12"/>
  <c r="M1158" i="12"/>
  <c r="L1158" i="12"/>
  <c r="J1158" i="12"/>
  <c r="C1158" i="12"/>
  <c r="N1157" i="12"/>
  <c r="M1157" i="12"/>
  <c r="L1157" i="12"/>
  <c r="J1157" i="12"/>
  <c r="C1157" i="12"/>
  <c r="N1156" i="12"/>
  <c r="M1156" i="12"/>
  <c r="L1156" i="12"/>
  <c r="J1156" i="12"/>
  <c r="C1156" i="12"/>
  <c r="N1155" i="12"/>
  <c r="M1155" i="12"/>
  <c r="L1155" i="12"/>
  <c r="J1155" i="12"/>
  <c r="C1155" i="12"/>
  <c r="N1154" i="12"/>
  <c r="M1154" i="12"/>
  <c r="L1154" i="12"/>
  <c r="J1154" i="12"/>
  <c r="C1154" i="12"/>
  <c r="N1153" i="12"/>
  <c r="M1153" i="12"/>
  <c r="L1153" i="12"/>
  <c r="J1153" i="12"/>
  <c r="C1153" i="12"/>
  <c r="N1152" i="12"/>
  <c r="M1152" i="12"/>
  <c r="L1152" i="12"/>
  <c r="J1152" i="12"/>
  <c r="C1152" i="12"/>
  <c r="N1151" i="12"/>
  <c r="M1151" i="12"/>
  <c r="L1151" i="12"/>
  <c r="J1151" i="12"/>
  <c r="C1151" i="12"/>
  <c r="N1150" i="12"/>
  <c r="M1150" i="12"/>
  <c r="L1150" i="12"/>
  <c r="J1150" i="12"/>
  <c r="C1150" i="12"/>
  <c r="N1149" i="12"/>
  <c r="M1149" i="12"/>
  <c r="L1149" i="12"/>
  <c r="J1149" i="12"/>
  <c r="C1149" i="12"/>
  <c r="N1148" i="12"/>
  <c r="M1148" i="12"/>
  <c r="L1148" i="12"/>
  <c r="J1148" i="12"/>
  <c r="C1148" i="12"/>
  <c r="N1147" i="12"/>
  <c r="M1147" i="12"/>
  <c r="L1147" i="12"/>
  <c r="J1147" i="12"/>
  <c r="C1147" i="12"/>
  <c r="N1146" i="12"/>
  <c r="M1146" i="12"/>
  <c r="L1146" i="12"/>
  <c r="J1146" i="12"/>
  <c r="C1146" i="12"/>
  <c r="N1145" i="12"/>
  <c r="M1145" i="12"/>
  <c r="L1145" i="12"/>
  <c r="J1145" i="12"/>
  <c r="C1145" i="12"/>
  <c r="N1144" i="12"/>
  <c r="M1144" i="12"/>
  <c r="L1144" i="12"/>
  <c r="J1144" i="12"/>
  <c r="C1144" i="12"/>
  <c r="N1143" i="12"/>
  <c r="M1143" i="12"/>
  <c r="L1143" i="12"/>
  <c r="J1143" i="12"/>
  <c r="C1143" i="12"/>
  <c r="N1142" i="12"/>
  <c r="M1142" i="12"/>
  <c r="L1142" i="12"/>
  <c r="J1142" i="12"/>
  <c r="C1142" i="12"/>
  <c r="N1141" i="12"/>
  <c r="M1141" i="12"/>
  <c r="L1141" i="12"/>
  <c r="J1141" i="12"/>
  <c r="C1141" i="12"/>
  <c r="N1140" i="12"/>
  <c r="M1140" i="12"/>
  <c r="L1140" i="12"/>
  <c r="J1140" i="12"/>
  <c r="C1140" i="12"/>
  <c r="N1139" i="12"/>
  <c r="M1139" i="12"/>
  <c r="L1139" i="12"/>
  <c r="J1139" i="12"/>
  <c r="C1139" i="12"/>
  <c r="N1138" i="12"/>
  <c r="M1138" i="12"/>
  <c r="L1138" i="12"/>
  <c r="J1138" i="12"/>
  <c r="C1138" i="12"/>
  <c r="N1137" i="12"/>
  <c r="M1137" i="12"/>
  <c r="L1137" i="12"/>
  <c r="J1137" i="12"/>
  <c r="C1137" i="12"/>
  <c r="N1136" i="12"/>
  <c r="M1136" i="12"/>
  <c r="L1136" i="12"/>
  <c r="J1136" i="12"/>
  <c r="C1136" i="12"/>
  <c r="N1135" i="12"/>
  <c r="M1135" i="12"/>
  <c r="L1135" i="12"/>
  <c r="J1135" i="12"/>
  <c r="C1135" i="12"/>
  <c r="N1134" i="12"/>
  <c r="M1134" i="12"/>
  <c r="L1134" i="12"/>
  <c r="J1134" i="12"/>
  <c r="C1134" i="12"/>
  <c r="N1133" i="12"/>
  <c r="M1133" i="12"/>
  <c r="L1133" i="12"/>
  <c r="J1133" i="12"/>
  <c r="C1133" i="12"/>
  <c r="N1132" i="12"/>
  <c r="M1132" i="12"/>
  <c r="L1132" i="12"/>
  <c r="J1132" i="12"/>
  <c r="C1132" i="12"/>
  <c r="N1131" i="12"/>
  <c r="M1131" i="12"/>
  <c r="L1131" i="12"/>
  <c r="J1131" i="12"/>
  <c r="C1131" i="12"/>
  <c r="N1130" i="12"/>
  <c r="M1130" i="12"/>
  <c r="L1130" i="12"/>
  <c r="J1130" i="12"/>
  <c r="C1130" i="12"/>
  <c r="N1129" i="12"/>
  <c r="M1129" i="12"/>
  <c r="L1129" i="12"/>
  <c r="J1129" i="12"/>
  <c r="C1129" i="12"/>
  <c r="N1128" i="12"/>
  <c r="M1128" i="12"/>
  <c r="L1128" i="12"/>
  <c r="J1128" i="12"/>
  <c r="C1128" i="12"/>
  <c r="N1127" i="12"/>
  <c r="M1127" i="12"/>
  <c r="L1127" i="12"/>
  <c r="J1127" i="12"/>
  <c r="C1127" i="12"/>
  <c r="N1126" i="12"/>
  <c r="M1126" i="12"/>
  <c r="L1126" i="12"/>
  <c r="J1126" i="12"/>
  <c r="C1126" i="12"/>
  <c r="N1125" i="12"/>
  <c r="M1125" i="12"/>
  <c r="L1125" i="12"/>
  <c r="J1125" i="12"/>
  <c r="C1125" i="12"/>
  <c r="N1124" i="12"/>
  <c r="M1124" i="12"/>
  <c r="L1124" i="12"/>
  <c r="J1124" i="12"/>
  <c r="C1124" i="12"/>
  <c r="N1123" i="12"/>
  <c r="M1123" i="12"/>
  <c r="L1123" i="12"/>
  <c r="J1123" i="12"/>
  <c r="C1123" i="12"/>
  <c r="N1122" i="12"/>
  <c r="M1122" i="12"/>
  <c r="L1122" i="12"/>
  <c r="J1122" i="12"/>
  <c r="C1122" i="12"/>
  <c r="N1121" i="12"/>
  <c r="M1121" i="12"/>
  <c r="L1121" i="12"/>
  <c r="J1121" i="12"/>
  <c r="C1121" i="12"/>
  <c r="N1120" i="12"/>
  <c r="M1120" i="12"/>
  <c r="L1120" i="12"/>
  <c r="J1120" i="12"/>
  <c r="C1120" i="12"/>
  <c r="N1119" i="12"/>
  <c r="M1119" i="12"/>
  <c r="L1119" i="12"/>
  <c r="J1119" i="12"/>
  <c r="C1119" i="12"/>
  <c r="N1118" i="12"/>
  <c r="M1118" i="12"/>
  <c r="L1118" i="12"/>
  <c r="J1118" i="12"/>
  <c r="C1118" i="12"/>
  <c r="N1117" i="12"/>
  <c r="M1117" i="12"/>
  <c r="L1117" i="12"/>
  <c r="J1117" i="12"/>
  <c r="C1117" i="12"/>
  <c r="N1116" i="12"/>
  <c r="M1116" i="12"/>
  <c r="L1116" i="12"/>
  <c r="J1116" i="12"/>
  <c r="C1116" i="12"/>
  <c r="N1115" i="12"/>
  <c r="M1115" i="12"/>
  <c r="L1115" i="12"/>
  <c r="J1115" i="12"/>
  <c r="C1115" i="12"/>
  <c r="N1114" i="12"/>
  <c r="M1114" i="12"/>
  <c r="L1114" i="12"/>
  <c r="J1114" i="12"/>
  <c r="C1114" i="12"/>
  <c r="N1113" i="12"/>
  <c r="M1113" i="12"/>
  <c r="L1113" i="12"/>
  <c r="J1113" i="12"/>
  <c r="C1113" i="12"/>
  <c r="N1112" i="12"/>
  <c r="M1112" i="12"/>
  <c r="L1112" i="12"/>
  <c r="J1112" i="12"/>
  <c r="C1112" i="12"/>
  <c r="N1111" i="12"/>
  <c r="M1111" i="12"/>
  <c r="L1111" i="12"/>
  <c r="J1111" i="12"/>
  <c r="C1111" i="12"/>
  <c r="N1110" i="12"/>
  <c r="M1110" i="12"/>
  <c r="L1110" i="12"/>
  <c r="J1110" i="12"/>
  <c r="C1110" i="12"/>
  <c r="N1109" i="12"/>
  <c r="M1109" i="12"/>
  <c r="L1109" i="12"/>
  <c r="J1109" i="12"/>
  <c r="C1109" i="12"/>
  <c r="N1108" i="12"/>
  <c r="M1108" i="12"/>
  <c r="L1108" i="12"/>
  <c r="J1108" i="12"/>
  <c r="C1108" i="12"/>
  <c r="N1107" i="12"/>
  <c r="M1107" i="12"/>
  <c r="L1107" i="12"/>
  <c r="J1107" i="12"/>
  <c r="C1107" i="12"/>
  <c r="N1106" i="12"/>
  <c r="M1106" i="12"/>
  <c r="L1106" i="12"/>
  <c r="J1106" i="12"/>
  <c r="C1106" i="12"/>
  <c r="N1105" i="12"/>
  <c r="M1105" i="12"/>
  <c r="L1105" i="12"/>
  <c r="J1105" i="12"/>
  <c r="C1105" i="12"/>
  <c r="N1104" i="12"/>
  <c r="M1104" i="12"/>
  <c r="L1104" i="12"/>
  <c r="J1104" i="12"/>
  <c r="C1104" i="12"/>
  <c r="N1103" i="12"/>
  <c r="M1103" i="12"/>
  <c r="L1103" i="12"/>
  <c r="J1103" i="12"/>
  <c r="C1103" i="12"/>
  <c r="N1102" i="12"/>
  <c r="M1102" i="12"/>
  <c r="L1102" i="12"/>
  <c r="J1102" i="12"/>
  <c r="C1102" i="12"/>
  <c r="N1101" i="12"/>
  <c r="M1101" i="12"/>
  <c r="L1101" i="12"/>
  <c r="J1101" i="12"/>
  <c r="C1101" i="12"/>
  <c r="N1100" i="12"/>
  <c r="M1100" i="12"/>
  <c r="L1100" i="12"/>
  <c r="J1100" i="12"/>
  <c r="C1100" i="12"/>
  <c r="N1099" i="12"/>
  <c r="M1099" i="12"/>
  <c r="L1099" i="12"/>
  <c r="J1099" i="12"/>
  <c r="C1099" i="12"/>
  <c r="N1098" i="12"/>
  <c r="M1098" i="12"/>
  <c r="L1098" i="12"/>
  <c r="J1098" i="12"/>
  <c r="C1098" i="12"/>
  <c r="N1097" i="12"/>
  <c r="M1097" i="12"/>
  <c r="L1097" i="12"/>
  <c r="J1097" i="12"/>
  <c r="C1097" i="12"/>
  <c r="N1096" i="12"/>
  <c r="M1096" i="12"/>
  <c r="L1096" i="12"/>
  <c r="J1096" i="12"/>
  <c r="C1096" i="12"/>
  <c r="N1095" i="12"/>
  <c r="M1095" i="12"/>
  <c r="L1095" i="12"/>
  <c r="J1095" i="12"/>
  <c r="C1095" i="12"/>
  <c r="N1094" i="12"/>
  <c r="M1094" i="12"/>
  <c r="L1094" i="12"/>
  <c r="J1094" i="12"/>
  <c r="C1094" i="12"/>
  <c r="N1093" i="12"/>
  <c r="M1093" i="12"/>
  <c r="L1093" i="12"/>
  <c r="J1093" i="12"/>
  <c r="C1093" i="12"/>
  <c r="N1092" i="12"/>
  <c r="M1092" i="12"/>
  <c r="L1092" i="12"/>
  <c r="J1092" i="12"/>
  <c r="C1092" i="12"/>
  <c r="N1091" i="12"/>
  <c r="M1091" i="12"/>
  <c r="L1091" i="12"/>
  <c r="J1091" i="12"/>
  <c r="C1091" i="12"/>
  <c r="N1090" i="12"/>
  <c r="M1090" i="12"/>
  <c r="L1090" i="12"/>
  <c r="J1090" i="12"/>
  <c r="C1090" i="12"/>
  <c r="N1089" i="12"/>
  <c r="M1089" i="12"/>
  <c r="L1089" i="12"/>
  <c r="J1089" i="12"/>
  <c r="C1089" i="12"/>
  <c r="N1088" i="12"/>
  <c r="M1088" i="12"/>
  <c r="L1088" i="12"/>
  <c r="J1088" i="12"/>
  <c r="C1088" i="12"/>
  <c r="N1087" i="12"/>
  <c r="M1087" i="12"/>
  <c r="L1087" i="12"/>
  <c r="J1087" i="12"/>
  <c r="C1087" i="12"/>
  <c r="N1086" i="12"/>
  <c r="M1086" i="12"/>
  <c r="L1086" i="12"/>
  <c r="J1086" i="12"/>
  <c r="C1086" i="12"/>
  <c r="N1085" i="12"/>
  <c r="M1085" i="12"/>
  <c r="L1085" i="12"/>
  <c r="J1085" i="12"/>
  <c r="C1085" i="12"/>
  <c r="N1084" i="12"/>
  <c r="M1084" i="12"/>
  <c r="L1084" i="12"/>
  <c r="J1084" i="12"/>
  <c r="C1084" i="12"/>
  <c r="N1083" i="12"/>
  <c r="M1083" i="12"/>
  <c r="L1083" i="12"/>
  <c r="J1083" i="12"/>
  <c r="C1083" i="12"/>
  <c r="N1082" i="12"/>
  <c r="M1082" i="12"/>
  <c r="L1082" i="12"/>
  <c r="J1082" i="12"/>
  <c r="C1082" i="12"/>
  <c r="N1081" i="12"/>
  <c r="M1081" i="12"/>
  <c r="L1081" i="12"/>
  <c r="J1081" i="12"/>
  <c r="C1081" i="12"/>
  <c r="N1080" i="12"/>
  <c r="M1080" i="12"/>
  <c r="L1080" i="12"/>
  <c r="J1080" i="12"/>
  <c r="C1080" i="12"/>
  <c r="N1079" i="12"/>
  <c r="M1079" i="12"/>
  <c r="L1079" i="12"/>
  <c r="J1079" i="12"/>
  <c r="C1079" i="12"/>
  <c r="N1078" i="12"/>
  <c r="M1078" i="12"/>
  <c r="L1078" i="12"/>
  <c r="J1078" i="12"/>
  <c r="C1078" i="12"/>
  <c r="N1077" i="12"/>
  <c r="M1077" i="12"/>
  <c r="L1077" i="12"/>
  <c r="J1077" i="12"/>
  <c r="C1077" i="12"/>
  <c r="N1076" i="12"/>
  <c r="M1076" i="12"/>
  <c r="L1076" i="12"/>
  <c r="J1076" i="12"/>
  <c r="C1076" i="12"/>
  <c r="N1075" i="12"/>
  <c r="M1075" i="12"/>
  <c r="L1075" i="12"/>
  <c r="J1075" i="12"/>
  <c r="C1075" i="12"/>
  <c r="N1074" i="12"/>
  <c r="M1074" i="12"/>
  <c r="L1074" i="12"/>
  <c r="J1074" i="12"/>
  <c r="C1074" i="12"/>
  <c r="N1073" i="12"/>
  <c r="M1073" i="12"/>
  <c r="L1073" i="12"/>
  <c r="J1073" i="12"/>
  <c r="C1073" i="12"/>
  <c r="N1072" i="12"/>
  <c r="M1072" i="12"/>
  <c r="L1072" i="12"/>
  <c r="J1072" i="12"/>
  <c r="C1072" i="12"/>
  <c r="N1071" i="12"/>
  <c r="M1071" i="12"/>
  <c r="L1071" i="12"/>
  <c r="J1071" i="12"/>
  <c r="C1071" i="12"/>
  <c r="N1070" i="12"/>
  <c r="M1070" i="12"/>
  <c r="L1070" i="12"/>
  <c r="J1070" i="12"/>
  <c r="C1070" i="12"/>
  <c r="N1069" i="12"/>
  <c r="M1069" i="12"/>
  <c r="L1069" i="12"/>
  <c r="J1069" i="12"/>
  <c r="C1069" i="12"/>
  <c r="N1068" i="12"/>
  <c r="M1068" i="12"/>
  <c r="L1068" i="12"/>
  <c r="J1068" i="12"/>
  <c r="C1068" i="12"/>
  <c r="N1067" i="12"/>
  <c r="M1067" i="12"/>
  <c r="L1067" i="12"/>
  <c r="J1067" i="12"/>
  <c r="C1067" i="12"/>
  <c r="N1066" i="12"/>
  <c r="M1066" i="12"/>
  <c r="L1066" i="12"/>
  <c r="J1066" i="12"/>
  <c r="C1066" i="12"/>
  <c r="N1065" i="12"/>
  <c r="M1065" i="12"/>
  <c r="L1065" i="12"/>
  <c r="J1065" i="12"/>
  <c r="C1065" i="12"/>
  <c r="N1064" i="12"/>
  <c r="M1064" i="12"/>
  <c r="L1064" i="12"/>
  <c r="J1064" i="12"/>
  <c r="C1064" i="12"/>
  <c r="N1063" i="12"/>
  <c r="M1063" i="12"/>
  <c r="L1063" i="12"/>
  <c r="J1063" i="12"/>
  <c r="C1063" i="12"/>
  <c r="N1062" i="12"/>
  <c r="M1062" i="12"/>
  <c r="L1062" i="12"/>
  <c r="J1062" i="12"/>
  <c r="C1062" i="12"/>
  <c r="N1061" i="12"/>
  <c r="M1061" i="12"/>
  <c r="L1061" i="12"/>
  <c r="J1061" i="12"/>
  <c r="C1061" i="12"/>
  <c r="N1060" i="12"/>
  <c r="M1060" i="12"/>
  <c r="L1060" i="12"/>
  <c r="J1060" i="12"/>
  <c r="C1060" i="12"/>
  <c r="N1059" i="12"/>
  <c r="M1059" i="12"/>
  <c r="L1059" i="12"/>
  <c r="J1059" i="12"/>
  <c r="C1059" i="12"/>
  <c r="N1058" i="12"/>
  <c r="M1058" i="12"/>
  <c r="L1058" i="12"/>
  <c r="J1058" i="12"/>
  <c r="C1058" i="12"/>
  <c r="N1057" i="12"/>
  <c r="M1057" i="12"/>
  <c r="L1057" i="12"/>
  <c r="J1057" i="12"/>
  <c r="C1057" i="12"/>
  <c r="N1056" i="12"/>
  <c r="M1056" i="12"/>
  <c r="L1056" i="12"/>
  <c r="J1056" i="12"/>
  <c r="C1056" i="12"/>
  <c r="N1055" i="12"/>
  <c r="M1055" i="12"/>
  <c r="L1055" i="12"/>
  <c r="J1055" i="12"/>
  <c r="C1055" i="12"/>
  <c r="N1054" i="12"/>
  <c r="M1054" i="12"/>
  <c r="L1054" i="12"/>
  <c r="J1054" i="12"/>
  <c r="C1054" i="12"/>
  <c r="N1053" i="12"/>
  <c r="M1053" i="12"/>
  <c r="L1053" i="12"/>
  <c r="J1053" i="12"/>
  <c r="C1053" i="12"/>
  <c r="N1052" i="12"/>
  <c r="M1052" i="12"/>
  <c r="L1052" i="12"/>
  <c r="J1052" i="12"/>
  <c r="C1052" i="12"/>
  <c r="N1051" i="12"/>
  <c r="M1051" i="12"/>
  <c r="L1051" i="12"/>
  <c r="J1051" i="12"/>
  <c r="C1051" i="12"/>
  <c r="N1050" i="12"/>
  <c r="M1050" i="12"/>
  <c r="L1050" i="12"/>
  <c r="J1050" i="12"/>
  <c r="C1050" i="12"/>
  <c r="N1049" i="12"/>
  <c r="M1049" i="12"/>
  <c r="L1049" i="12"/>
  <c r="J1049" i="12"/>
  <c r="C1049" i="12"/>
  <c r="N1048" i="12"/>
  <c r="M1048" i="12"/>
  <c r="L1048" i="12"/>
  <c r="J1048" i="12"/>
  <c r="C1048" i="12"/>
  <c r="N1047" i="12"/>
  <c r="M1047" i="12"/>
  <c r="L1047" i="12"/>
  <c r="J1047" i="12"/>
  <c r="C1047" i="12"/>
  <c r="N1046" i="12"/>
  <c r="M1046" i="12"/>
  <c r="L1046" i="12"/>
  <c r="J1046" i="12"/>
  <c r="C1046" i="12"/>
  <c r="N1045" i="12"/>
  <c r="M1045" i="12"/>
  <c r="L1045" i="12"/>
  <c r="J1045" i="12"/>
  <c r="C1045" i="12"/>
  <c r="N1044" i="12"/>
  <c r="M1044" i="12"/>
  <c r="L1044" i="12"/>
  <c r="J1044" i="12"/>
  <c r="C1044" i="12"/>
  <c r="N1043" i="12"/>
  <c r="M1043" i="12"/>
  <c r="L1043" i="12"/>
  <c r="J1043" i="12"/>
  <c r="C1043" i="12"/>
  <c r="N1042" i="12"/>
  <c r="M1042" i="12"/>
  <c r="L1042" i="12"/>
  <c r="J1042" i="12"/>
  <c r="C1042" i="12"/>
  <c r="N1041" i="12"/>
  <c r="M1041" i="12"/>
  <c r="L1041" i="12"/>
  <c r="J1041" i="12"/>
  <c r="C1041" i="12"/>
  <c r="N1040" i="12"/>
  <c r="M1040" i="12"/>
  <c r="L1040" i="12"/>
  <c r="J1040" i="12"/>
  <c r="C1040" i="12"/>
  <c r="N1039" i="12"/>
  <c r="M1039" i="12"/>
  <c r="L1039" i="12"/>
  <c r="J1039" i="12"/>
  <c r="C1039" i="12"/>
  <c r="N1038" i="12"/>
  <c r="M1038" i="12"/>
  <c r="L1038" i="12"/>
  <c r="J1038" i="12"/>
  <c r="C1038" i="12"/>
  <c r="N1037" i="12"/>
  <c r="M1037" i="12"/>
  <c r="L1037" i="12"/>
  <c r="J1037" i="12"/>
  <c r="C1037" i="12"/>
  <c r="N1036" i="12"/>
  <c r="M1036" i="12"/>
  <c r="L1036" i="12"/>
  <c r="J1036" i="12"/>
  <c r="C1036" i="12"/>
  <c r="N1035" i="12"/>
  <c r="M1035" i="12"/>
  <c r="L1035" i="12"/>
  <c r="J1035" i="12"/>
  <c r="C1035" i="12"/>
  <c r="N1034" i="12"/>
  <c r="M1034" i="12"/>
  <c r="L1034" i="12"/>
  <c r="J1034" i="12"/>
  <c r="C1034" i="12"/>
  <c r="N1033" i="12"/>
  <c r="M1033" i="12"/>
  <c r="L1033" i="12"/>
  <c r="J1033" i="12"/>
  <c r="C1033" i="12"/>
  <c r="N1032" i="12"/>
  <c r="M1032" i="12"/>
  <c r="L1032" i="12"/>
  <c r="J1032" i="12"/>
  <c r="C1032" i="12"/>
  <c r="N1031" i="12"/>
  <c r="M1031" i="12"/>
  <c r="L1031" i="12"/>
  <c r="J1031" i="12"/>
  <c r="C1031" i="12"/>
  <c r="N1030" i="12"/>
  <c r="M1030" i="12"/>
  <c r="L1030" i="12"/>
  <c r="J1030" i="12"/>
  <c r="C1030" i="12"/>
  <c r="N1029" i="12"/>
  <c r="M1029" i="12"/>
  <c r="L1029" i="12"/>
  <c r="J1029" i="12"/>
  <c r="C1029" i="12"/>
  <c r="N1028" i="12"/>
  <c r="M1028" i="12"/>
  <c r="L1028" i="12"/>
  <c r="J1028" i="12"/>
  <c r="C1028" i="12"/>
  <c r="N1027" i="12"/>
  <c r="M1027" i="12"/>
  <c r="L1027" i="12"/>
  <c r="J1027" i="12"/>
  <c r="C1027" i="12"/>
  <c r="N1026" i="12"/>
  <c r="M1026" i="12"/>
  <c r="L1026" i="12"/>
  <c r="J1026" i="12"/>
  <c r="C1026" i="12"/>
  <c r="N1025" i="12"/>
  <c r="M1025" i="12"/>
  <c r="L1025" i="12"/>
  <c r="J1025" i="12"/>
  <c r="C1025" i="12"/>
  <c r="N1024" i="12"/>
  <c r="M1024" i="12"/>
  <c r="L1024" i="12"/>
  <c r="J1024" i="12"/>
  <c r="C1024" i="12"/>
  <c r="N1023" i="12"/>
  <c r="M1023" i="12"/>
  <c r="L1023" i="12"/>
  <c r="J1023" i="12"/>
  <c r="C1023" i="12"/>
  <c r="N1022" i="12"/>
  <c r="M1022" i="12"/>
  <c r="L1022" i="12"/>
  <c r="J1022" i="12"/>
  <c r="C1022" i="12"/>
  <c r="N1021" i="12"/>
  <c r="M1021" i="12"/>
  <c r="L1021" i="12"/>
  <c r="J1021" i="12"/>
  <c r="C1021" i="12"/>
  <c r="N1020" i="12"/>
  <c r="M1020" i="12"/>
  <c r="L1020" i="12"/>
  <c r="J1020" i="12"/>
  <c r="C1020" i="12"/>
  <c r="N1019" i="12"/>
  <c r="M1019" i="12"/>
  <c r="L1019" i="12"/>
  <c r="J1019" i="12"/>
  <c r="C1019" i="12"/>
  <c r="N1018" i="12"/>
  <c r="M1018" i="12"/>
  <c r="L1018" i="12"/>
  <c r="J1018" i="12"/>
  <c r="C1018" i="12"/>
  <c r="N1017" i="12"/>
  <c r="M1017" i="12"/>
  <c r="L1017" i="12"/>
  <c r="J1017" i="12"/>
  <c r="C1017" i="12"/>
  <c r="N1016" i="12"/>
  <c r="M1016" i="12"/>
  <c r="L1016" i="12"/>
  <c r="J1016" i="12"/>
  <c r="C1016" i="12"/>
  <c r="N1015" i="12"/>
  <c r="M1015" i="12"/>
  <c r="L1015" i="12"/>
  <c r="J1015" i="12"/>
  <c r="C1015" i="12"/>
  <c r="N1014" i="12"/>
  <c r="M1014" i="12"/>
  <c r="L1014" i="12"/>
  <c r="J1014" i="12"/>
  <c r="C1014" i="12"/>
  <c r="N1013" i="12"/>
  <c r="M1013" i="12"/>
  <c r="L1013" i="12"/>
  <c r="J1013" i="12"/>
  <c r="C1013" i="12"/>
  <c r="N1012" i="12"/>
  <c r="M1012" i="12"/>
  <c r="L1012" i="12"/>
  <c r="J1012" i="12"/>
  <c r="C1012" i="12"/>
  <c r="N1011" i="12"/>
  <c r="M1011" i="12"/>
  <c r="L1011" i="12"/>
  <c r="J1011" i="12"/>
  <c r="C1011" i="12"/>
  <c r="N1010" i="12"/>
  <c r="M1010" i="12"/>
  <c r="L1010" i="12"/>
  <c r="J1010" i="12"/>
  <c r="C1010" i="12"/>
  <c r="N1009" i="12"/>
  <c r="M1009" i="12"/>
  <c r="L1009" i="12"/>
  <c r="J1009" i="12"/>
  <c r="C1009" i="12"/>
  <c r="N1008" i="12"/>
  <c r="M1008" i="12"/>
  <c r="L1008" i="12"/>
  <c r="J1008" i="12"/>
  <c r="C1008" i="12"/>
  <c r="N1007" i="12"/>
  <c r="M1007" i="12"/>
  <c r="L1007" i="12"/>
  <c r="J1007" i="12"/>
  <c r="C1007" i="12"/>
  <c r="N1006" i="12"/>
  <c r="M1006" i="12"/>
  <c r="L1006" i="12"/>
  <c r="J1006" i="12"/>
  <c r="C1006" i="12"/>
  <c r="N1005" i="12"/>
  <c r="M1005" i="12"/>
  <c r="L1005" i="12"/>
  <c r="J1005" i="12"/>
  <c r="C1005" i="12"/>
  <c r="N1004" i="12"/>
  <c r="M1004" i="12"/>
  <c r="L1004" i="12"/>
  <c r="J1004" i="12"/>
  <c r="C1004" i="12"/>
  <c r="N1003" i="12"/>
  <c r="M1003" i="12"/>
  <c r="L1003" i="12"/>
  <c r="J1003" i="12"/>
  <c r="C1003" i="12"/>
  <c r="N1002" i="12"/>
  <c r="M1002" i="12"/>
  <c r="L1002" i="12"/>
  <c r="J1002" i="12"/>
  <c r="C1002" i="12"/>
  <c r="N1001" i="12"/>
  <c r="M1001" i="12"/>
  <c r="L1001" i="12"/>
  <c r="J1001" i="12"/>
  <c r="C1001" i="12"/>
  <c r="N1000" i="12"/>
  <c r="M1000" i="12"/>
  <c r="L1000" i="12"/>
  <c r="J1000" i="12"/>
  <c r="C1000" i="12"/>
  <c r="N999" i="12"/>
  <c r="M999" i="12"/>
  <c r="L999" i="12"/>
  <c r="J999" i="12"/>
  <c r="C999" i="12"/>
  <c r="N998" i="12"/>
  <c r="M998" i="12"/>
  <c r="L998" i="12"/>
  <c r="J998" i="12"/>
  <c r="C998" i="12"/>
  <c r="N997" i="12"/>
  <c r="M997" i="12"/>
  <c r="L997" i="12"/>
  <c r="J997" i="12"/>
  <c r="C997" i="12"/>
  <c r="N996" i="12"/>
  <c r="M996" i="12"/>
  <c r="L996" i="12"/>
  <c r="J996" i="12"/>
  <c r="C996" i="12"/>
  <c r="N995" i="12"/>
  <c r="M995" i="12"/>
  <c r="L995" i="12"/>
  <c r="J995" i="12"/>
  <c r="C995" i="12"/>
  <c r="N994" i="12"/>
  <c r="M994" i="12"/>
  <c r="L994" i="12"/>
  <c r="J994" i="12"/>
  <c r="C994" i="12"/>
  <c r="N993" i="12"/>
  <c r="M993" i="12"/>
  <c r="L993" i="12"/>
  <c r="J993" i="12"/>
  <c r="C993" i="12"/>
  <c r="N992" i="12"/>
  <c r="M992" i="12"/>
  <c r="L992" i="12"/>
  <c r="J992" i="12"/>
  <c r="C992" i="12"/>
  <c r="N991" i="12"/>
  <c r="M991" i="12"/>
  <c r="L991" i="12"/>
  <c r="J991" i="12"/>
  <c r="C991" i="12"/>
  <c r="N990" i="12"/>
  <c r="M990" i="12"/>
  <c r="L990" i="12"/>
  <c r="J990" i="12"/>
  <c r="C990" i="12"/>
  <c r="N989" i="12"/>
  <c r="M989" i="12"/>
  <c r="L989" i="12"/>
  <c r="J989" i="12"/>
  <c r="C989" i="12"/>
  <c r="N988" i="12"/>
  <c r="M988" i="12"/>
  <c r="L988" i="12"/>
  <c r="J988" i="12"/>
  <c r="C988" i="12"/>
  <c r="N987" i="12"/>
  <c r="M987" i="12"/>
  <c r="L987" i="12"/>
  <c r="J987" i="12"/>
  <c r="C987" i="12"/>
  <c r="N986" i="12"/>
  <c r="M986" i="12"/>
  <c r="L986" i="12"/>
  <c r="J986" i="12"/>
  <c r="C986" i="12"/>
  <c r="N985" i="12"/>
  <c r="M985" i="12"/>
  <c r="L985" i="12"/>
  <c r="J985" i="12"/>
  <c r="C985" i="12"/>
  <c r="N984" i="12"/>
  <c r="M984" i="12"/>
  <c r="L984" i="12"/>
  <c r="J984" i="12"/>
  <c r="C984" i="12"/>
  <c r="N983" i="12"/>
  <c r="M983" i="12"/>
  <c r="L983" i="12"/>
  <c r="J983" i="12"/>
  <c r="C983" i="12"/>
  <c r="N982" i="12"/>
  <c r="M982" i="12"/>
  <c r="L982" i="12"/>
  <c r="J982" i="12"/>
  <c r="C982" i="12"/>
  <c r="N981" i="12"/>
  <c r="M981" i="12"/>
  <c r="L981" i="12"/>
  <c r="J981" i="12"/>
  <c r="C981" i="12"/>
  <c r="N980" i="12"/>
  <c r="M980" i="12"/>
  <c r="L980" i="12"/>
  <c r="J980" i="12"/>
  <c r="C980" i="12"/>
  <c r="N979" i="12"/>
  <c r="M979" i="12"/>
  <c r="L979" i="12"/>
  <c r="J979" i="12"/>
  <c r="C979" i="12"/>
  <c r="N978" i="12"/>
  <c r="M978" i="12"/>
  <c r="L978" i="12"/>
  <c r="J978" i="12"/>
  <c r="C978" i="12"/>
  <c r="N977" i="12"/>
  <c r="M977" i="12"/>
  <c r="L977" i="12"/>
  <c r="J977" i="12"/>
  <c r="C977" i="12"/>
  <c r="N976" i="12"/>
  <c r="M976" i="12"/>
  <c r="L976" i="12"/>
  <c r="J976" i="12"/>
  <c r="C976" i="12"/>
  <c r="N975" i="12"/>
  <c r="M975" i="12"/>
  <c r="L975" i="12"/>
  <c r="J975" i="12"/>
  <c r="C975" i="12"/>
  <c r="N974" i="12"/>
  <c r="M974" i="12"/>
  <c r="L974" i="12"/>
  <c r="J974" i="12"/>
  <c r="C974" i="12"/>
  <c r="N973" i="12"/>
  <c r="M973" i="12"/>
  <c r="L973" i="12"/>
  <c r="J973" i="12"/>
  <c r="C973" i="12"/>
  <c r="N972" i="12"/>
  <c r="M972" i="12"/>
  <c r="L972" i="12"/>
  <c r="J972" i="12"/>
  <c r="C972" i="12"/>
  <c r="N971" i="12"/>
  <c r="M971" i="12"/>
  <c r="L971" i="12"/>
  <c r="J971" i="12"/>
  <c r="C971" i="12"/>
  <c r="N970" i="12"/>
  <c r="M970" i="12"/>
  <c r="L970" i="12"/>
  <c r="J970" i="12"/>
  <c r="C970" i="12"/>
  <c r="N969" i="12"/>
  <c r="M969" i="12"/>
  <c r="L969" i="12"/>
  <c r="J969" i="12"/>
  <c r="C969" i="12"/>
  <c r="N968" i="12"/>
  <c r="M968" i="12"/>
  <c r="L968" i="12"/>
  <c r="J968" i="12"/>
  <c r="C968" i="12"/>
  <c r="N967" i="12"/>
  <c r="M967" i="12"/>
  <c r="L967" i="12"/>
  <c r="J967" i="12"/>
  <c r="C967" i="12"/>
  <c r="N966" i="12"/>
  <c r="M966" i="12"/>
  <c r="L966" i="12"/>
  <c r="J966" i="12"/>
  <c r="C966" i="12"/>
  <c r="N965" i="12"/>
  <c r="M965" i="12"/>
  <c r="L965" i="12"/>
  <c r="J965" i="12"/>
  <c r="C965" i="12"/>
  <c r="N964" i="12"/>
  <c r="M964" i="12"/>
  <c r="L964" i="12"/>
  <c r="J964" i="12"/>
  <c r="C964" i="12"/>
  <c r="N963" i="12"/>
  <c r="M963" i="12"/>
  <c r="L963" i="12"/>
  <c r="J963" i="12"/>
  <c r="C963" i="12"/>
  <c r="N962" i="12"/>
  <c r="M962" i="12"/>
  <c r="L962" i="12"/>
  <c r="J962" i="12"/>
  <c r="C962" i="12"/>
  <c r="N961" i="12"/>
  <c r="M961" i="12"/>
  <c r="L961" i="12"/>
  <c r="J961" i="12"/>
  <c r="C961" i="12"/>
  <c r="N960" i="12"/>
  <c r="M960" i="12"/>
  <c r="L960" i="12"/>
  <c r="J960" i="12"/>
  <c r="C960" i="12"/>
  <c r="N959" i="12"/>
  <c r="M959" i="12"/>
  <c r="L959" i="12"/>
  <c r="J959" i="12"/>
  <c r="C959" i="12"/>
  <c r="N958" i="12"/>
  <c r="M958" i="12"/>
  <c r="L958" i="12"/>
  <c r="J958" i="12"/>
  <c r="C958" i="12"/>
  <c r="N957" i="12"/>
  <c r="M957" i="12"/>
  <c r="L957" i="12"/>
  <c r="J957" i="12"/>
  <c r="C957" i="12"/>
  <c r="N956" i="12"/>
  <c r="M956" i="12"/>
  <c r="L956" i="12"/>
  <c r="J956" i="12"/>
  <c r="C956" i="12"/>
  <c r="N955" i="12"/>
  <c r="M955" i="12"/>
  <c r="L955" i="12"/>
  <c r="J955" i="12"/>
  <c r="C955" i="12"/>
  <c r="N954" i="12"/>
  <c r="M954" i="12"/>
  <c r="L954" i="12"/>
  <c r="J954" i="12"/>
  <c r="C954" i="12"/>
  <c r="N953" i="12"/>
  <c r="M953" i="12"/>
  <c r="L953" i="12"/>
  <c r="J953" i="12"/>
  <c r="C953" i="12"/>
  <c r="N952" i="12"/>
  <c r="M952" i="12"/>
  <c r="L952" i="12"/>
  <c r="J952" i="12"/>
  <c r="C952" i="12"/>
  <c r="N951" i="12"/>
  <c r="M951" i="12"/>
  <c r="L951" i="12"/>
  <c r="J951" i="12"/>
  <c r="C951" i="12"/>
  <c r="N950" i="12"/>
  <c r="M950" i="12"/>
  <c r="L950" i="12"/>
  <c r="J950" i="12"/>
  <c r="C950" i="12"/>
  <c r="N949" i="12"/>
  <c r="M949" i="12"/>
  <c r="L949" i="12"/>
  <c r="J949" i="12"/>
  <c r="C949" i="12"/>
  <c r="N948" i="12"/>
  <c r="M948" i="12"/>
  <c r="L948" i="12"/>
  <c r="J948" i="12"/>
  <c r="C948" i="12"/>
  <c r="N947" i="12"/>
  <c r="M947" i="12"/>
  <c r="L947" i="12"/>
  <c r="J947" i="12"/>
  <c r="C947" i="12"/>
  <c r="N946" i="12"/>
  <c r="M946" i="12"/>
  <c r="L946" i="12"/>
  <c r="J946" i="12"/>
  <c r="C946" i="12"/>
  <c r="N945" i="12"/>
  <c r="M945" i="12"/>
  <c r="L945" i="12"/>
  <c r="J945" i="12"/>
  <c r="C945" i="12"/>
  <c r="N944" i="12"/>
  <c r="M944" i="12"/>
  <c r="L944" i="12"/>
  <c r="J944" i="12"/>
  <c r="C944" i="12"/>
  <c r="N943" i="12"/>
  <c r="M943" i="12"/>
  <c r="L943" i="12"/>
  <c r="J943" i="12"/>
  <c r="C943" i="12"/>
  <c r="N942" i="12"/>
  <c r="M942" i="12"/>
  <c r="L942" i="12"/>
  <c r="J942" i="12"/>
  <c r="C942" i="12"/>
  <c r="N941" i="12"/>
  <c r="M941" i="12"/>
  <c r="L941" i="12"/>
  <c r="J941" i="12"/>
  <c r="C941" i="12"/>
  <c r="N940" i="12"/>
  <c r="M940" i="12"/>
  <c r="L940" i="12"/>
  <c r="J940" i="12"/>
  <c r="C940" i="12"/>
  <c r="N939" i="12"/>
  <c r="M939" i="12"/>
  <c r="L939" i="12"/>
  <c r="J939" i="12"/>
  <c r="C939" i="12"/>
  <c r="N938" i="12"/>
  <c r="M938" i="12"/>
  <c r="L938" i="12"/>
  <c r="J938" i="12"/>
  <c r="C938" i="12"/>
  <c r="N937" i="12"/>
  <c r="M937" i="12"/>
  <c r="L937" i="12"/>
  <c r="J937" i="12"/>
  <c r="C937" i="12"/>
  <c r="N936" i="12"/>
  <c r="M936" i="12"/>
  <c r="L936" i="12"/>
  <c r="J936" i="12"/>
  <c r="C936" i="12"/>
  <c r="N935" i="12"/>
  <c r="M935" i="12"/>
  <c r="L935" i="12"/>
  <c r="J935" i="12"/>
  <c r="C935" i="12"/>
  <c r="N934" i="12"/>
  <c r="M934" i="12"/>
  <c r="L934" i="12"/>
  <c r="J934" i="12"/>
  <c r="C934" i="12"/>
  <c r="N933" i="12"/>
  <c r="M933" i="12"/>
  <c r="L933" i="12"/>
  <c r="J933" i="12"/>
  <c r="C933" i="12"/>
  <c r="N932" i="12"/>
  <c r="M932" i="12"/>
  <c r="L932" i="12"/>
  <c r="J932" i="12"/>
  <c r="C932" i="12"/>
  <c r="N931" i="12"/>
  <c r="M931" i="12"/>
  <c r="L931" i="12"/>
  <c r="J931" i="12"/>
  <c r="C931" i="12"/>
  <c r="N930" i="12"/>
  <c r="M930" i="12"/>
  <c r="L930" i="12"/>
  <c r="J930" i="12"/>
  <c r="C930" i="12"/>
  <c r="N929" i="12"/>
  <c r="M929" i="12"/>
  <c r="L929" i="12"/>
  <c r="J929" i="12"/>
  <c r="C929" i="12"/>
  <c r="N928" i="12"/>
  <c r="M928" i="12"/>
  <c r="L928" i="12"/>
  <c r="J928" i="12"/>
  <c r="C928" i="12"/>
  <c r="N927" i="12"/>
  <c r="M927" i="12"/>
  <c r="L927" i="12"/>
  <c r="J927" i="12"/>
  <c r="C927" i="12"/>
  <c r="N926" i="12"/>
  <c r="M926" i="12"/>
  <c r="L926" i="12"/>
  <c r="J926" i="12"/>
  <c r="C926" i="12"/>
  <c r="N925" i="12"/>
  <c r="M925" i="12"/>
  <c r="L925" i="12"/>
  <c r="J925" i="12"/>
  <c r="C925" i="12"/>
  <c r="N924" i="12"/>
  <c r="M924" i="12"/>
  <c r="L924" i="12"/>
  <c r="J924" i="12"/>
  <c r="C924" i="12"/>
  <c r="N923" i="12"/>
  <c r="M923" i="12"/>
  <c r="L923" i="12"/>
  <c r="J923" i="12"/>
  <c r="C923" i="12"/>
  <c r="N922" i="12"/>
  <c r="M922" i="12"/>
  <c r="L922" i="12"/>
  <c r="J922" i="12"/>
  <c r="C922" i="12"/>
  <c r="N921" i="12"/>
  <c r="M921" i="12"/>
  <c r="L921" i="12"/>
  <c r="J921" i="12"/>
  <c r="C921" i="12"/>
  <c r="N920" i="12"/>
  <c r="M920" i="12"/>
  <c r="L920" i="12"/>
  <c r="J920" i="12"/>
  <c r="C920" i="12"/>
  <c r="N919" i="12"/>
  <c r="M919" i="12"/>
  <c r="L919" i="12"/>
  <c r="J919" i="12"/>
  <c r="C919" i="12"/>
  <c r="N918" i="12"/>
  <c r="M918" i="12"/>
  <c r="L918" i="12"/>
  <c r="J918" i="12"/>
  <c r="C918" i="12"/>
  <c r="N917" i="12"/>
  <c r="M917" i="12"/>
  <c r="L917" i="12"/>
  <c r="J917" i="12"/>
  <c r="C917" i="12"/>
  <c r="N916" i="12"/>
  <c r="M916" i="12"/>
  <c r="L916" i="12"/>
  <c r="J916" i="12"/>
  <c r="C916" i="12"/>
  <c r="N915" i="12"/>
  <c r="M915" i="12"/>
  <c r="L915" i="12"/>
  <c r="J915" i="12"/>
  <c r="C915" i="12"/>
  <c r="N914" i="12"/>
  <c r="M914" i="12"/>
  <c r="L914" i="12"/>
  <c r="J914" i="12"/>
  <c r="C914" i="12"/>
  <c r="N913" i="12"/>
  <c r="M913" i="12"/>
  <c r="L913" i="12"/>
  <c r="J913" i="12"/>
  <c r="C913" i="12"/>
  <c r="N912" i="12"/>
  <c r="M912" i="12"/>
  <c r="L912" i="12"/>
  <c r="J912" i="12"/>
  <c r="C912" i="12"/>
  <c r="N911" i="12"/>
  <c r="M911" i="12"/>
  <c r="L911" i="12"/>
  <c r="J911" i="12"/>
  <c r="C911" i="12"/>
  <c r="N910" i="12"/>
  <c r="M910" i="12"/>
  <c r="L910" i="12"/>
  <c r="J910" i="12"/>
  <c r="C910" i="12"/>
  <c r="N909" i="12"/>
  <c r="M909" i="12"/>
  <c r="L909" i="12"/>
  <c r="J909" i="12"/>
  <c r="C909" i="12"/>
  <c r="N908" i="12"/>
  <c r="M908" i="12"/>
  <c r="L908" i="12"/>
  <c r="J908" i="12"/>
  <c r="C908" i="12"/>
  <c r="N907" i="12"/>
  <c r="M907" i="12"/>
  <c r="L907" i="12"/>
  <c r="J907" i="12"/>
  <c r="C907" i="12"/>
  <c r="N906" i="12"/>
  <c r="M906" i="12"/>
  <c r="L906" i="12"/>
  <c r="J906" i="12"/>
  <c r="C906" i="12"/>
  <c r="N905" i="12"/>
  <c r="M905" i="12"/>
  <c r="L905" i="12"/>
  <c r="J905" i="12"/>
  <c r="C905" i="12"/>
  <c r="N904" i="12"/>
  <c r="M904" i="12"/>
  <c r="L904" i="12"/>
  <c r="J904" i="12"/>
  <c r="C904" i="12"/>
  <c r="N903" i="12"/>
  <c r="M903" i="12"/>
  <c r="L903" i="12"/>
  <c r="J903" i="12"/>
  <c r="C903" i="12"/>
  <c r="N902" i="12"/>
  <c r="M902" i="12"/>
  <c r="L902" i="12"/>
  <c r="J902" i="12"/>
  <c r="C902" i="12"/>
  <c r="N901" i="12"/>
  <c r="M901" i="12"/>
  <c r="L901" i="12"/>
  <c r="J901" i="12"/>
  <c r="C901" i="12"/>
  <c r="N900" i="12"/>
  <c r="M900" i="12"/>
  <c r="L900" i="12"/>
  <c r="J900" i="12"/>
  <c r="C900" i="12"/>
  <c r="N899" i="12"/>
  <c r="M899" i="12"/>
  <c r="L899" i="12"/>
  <c r="J899" i="12"/>
  <c r="C899" i="12"/>
  <c r="N898" i="12"/>
  <c r="M898" i="12"/>
  <c r="L898" i="12"/>
  <c r="J898" i="12"/>
  <c r="C898" i="12"/>
  <c r="N897" i="12"/>
  <c r="M897" i="12"/>
  <c r="L897" i="12"/>
  <c r="J897" i="12"/>
  <c r="C897" i="12"/>
  <c r="N896" i="12"/>
  <c r="M896" i="12"/>
  <c r="L896" i="12"/>
  <c r="J896" i="12"/>
  <c r="C896" i="12"/>
  <c r="N895" i="12"/>
  <c r="M895" i="12"/>
  <c r="L895" i="12"/>
  <c r="J895" i="12"/>
  <c r="C895" i="12"/>
  <c r="N894" i="12"/>
  <c r="M894" i="12"/>
  <c r="L894" i="12"/>
  <c r="J894" i="12"/>
  <c r="C894" i="12"/>
  <c r="N893" i="12"/>
  <c r="M893" i="12"/>
  <c r="L893" i="12"/>
  <c r="J893" i="12"/>
  <c r="C893" i="12"/>
  <c r="N892" i="12"/>
  <c r="M892" i="12"/>
  <c r="L892" i="12"/>
  <c r="J892" i="12"/>
  <c r="C892" i="12"/>
  <c r="N891" i="12"/>
  <c r="M891" i="12"/>
  <c r="L891" i="12"/>
  <c r="J891" i="12"/>
  <c r="C891" i="12"/>
  <c r="N890" i="12"/>
  <c r="M890" i="12"/>
  <c r="L890" i="12"/>
  <c r="J890" i="12"/>
  <c r="C890" i="12"/>
  <c r="N889" i="12"/>
  <c r="M889" i="12"/>
  <c r="L889" i="12"/>
  <c r="J889" i="12"/>
  <c r="C889" i="12"/>
  <c r="N888" i="12"/>
  <c r="M888" i="12"/>
  <c r="L888" i="12"/>
  <c r="J888" i="12"/>
  <c r="C888" i="12"/>
  <c r="N887" i="12"/>
  <c r="M887" i="12"/>
  <c r="L887" i="12"/>
  <c r="J887" i="12"/>
  <c r="C887" i="12"/>
  <c r="N886" i="12"/>
  <c r="M886" i="12"/>
  <c r="L886" i="12"/>
  <c r="J886" i="12"/>
  <c r="C886" i="12"/>
  <c r="N885" i="12"/>
  <c r="M885" i="12"/>
  <c r="L885" i="12"/>
  <c r="J885" i="12"/>
  <c r="C885" i="12"/>
  <c r="N884" i="12"/>
  <c r="M884" i="12"/>
  <c r="L884" i="12"/>
  <c r="J884" i="12"/>
  <c r="C884" i="12"/>
  <c r="N883" i="12"/>
  <c r="M883" i="12"/>
  <c r="L883" i="12"/>
  <c r="J883" i="12"/>
  <c r="C883" i="12"/>
  <c r="N882" i="12"/>
  <c r="M882" i="12"/>
  <c r="L882" i="12"/>
  <c r="J882" i="12"/>
  <c r="C882" i="12"/>
  <c r="N881" i="12"/>
  <c r="M881" i="12"/>
  <c r="L881" i="12"/>
  <c r="J881" i="12"/>
  <c r="C881" i="12"/>
  <c r="N880" i="12"/>
  <c r="M880" i="12"/>
  <c r="L880" i="12"/>
  <c r="J880" i="12"/>
  <c r="C880" i="12"/>
  <c r="N879" i="12"/>
  <c r="M879" i="12"/>
  <c r="L879" i="12"/>
  <c r="J879" i="12"/>
  <c r="C879" i="12"/>
  <c r="N878" i="12"/>
  <c r="M878" i="12"/>
  <c r="L878" i="12"/>
  <c r="J878" i="12"/>
  <c r="C878" i="12"/>
  <c r="N877" i="12"/>
  <c r="M877" i="12"/>
  <c r="L877" i="12"/>
  <c r="J877" i="12"/>
  <c r="C877" i="12"/>
  <c r="N876" i="12"/>
  <c r="M876" i="12"/>
  <c r="L876" i="12"/>
  <c r="J876" i="12"/>
  <c r="C876" i="12"/>
  <c r="N875" i="12"/>
  <c r="M875" i="12"/>
  <c r="L875" i="12"/>
  <c r="J875" i="12"/>
  <c r="C875" i="12"/>
  <c r="N874" i="12"/>
  <c r="M874" i="12"/>
  <c r="L874" i="12"/>
  <c r="J874" i="12"/>
  <c r="C874" i="12"/>
  <c r="N873" i="12"/>
  <c r="M873" i="12"/>
  <c r="L873" i="12"/>
  <c r="J873" i="12"/>
  <c r="C873" i="12"/>
  <c r="N872" i="12"/>
  <c r="M872" i="12"/>
  <c r="L872" i="12"/>
  <c r="J872" i="12"/>
  <c r="C872" i="12"/>
  <c r="N871" i="12"/>
  <c r="M871" i="12"/>
  <c r="L871" i="12"/>
  <c r="J871" i="12"/>
  <c r="C871" i="12"/>
  <c r="N870" i="12"/>
  <c r="M870" i="12"/>
  <c r="L870" i="12"/>
  <c r="J870" i="12"/>
  <c r="C870" i="12"/>
  <c r="N869" i="12"/>
  <c r="M869" i="12"/>
  <c r="L869" i="12"/>
  <c r="J869" i="12"/>
  <c r="C869" i="12"/>
  <c r="N868" i="12"/>
  <c r="M868" i="12"/>
  <c r="L868" i="12"/>
  <c r="J868" i="12"/>
  <c r="C868" i="12"/>
  <c r="N867" i="12"/>
  <c r="M867" i="12"/>
  <c r="L867" i="12"/>
  <c r="J867" i="12"/>
  <c r="C867" i="12"/>
  <c r="N866" i="12"/>
  <c r="M866" i="12"/>
  <c r="L866" i="12"/>
  <c r="J866" i="12"/>
  <c r="C866" i="12"/>
  <c r="N865" i="12"/>
  <c r="M865" i="12"/>
  <c r="L865" i="12"/>
  <c r="J865" i="12"/>
  <c r="C865" i="12"/>
  <c r="N864" i="12"/>
  <c r="M864" i="12"/>
  <c r="L864" i="12"/>
  <c r="J864" i="12"/>
  <c r="C864" i="12"/>
  <c r="N863" i="12"/>
  <c r="M863" i="12"/>
  <c r="L863" i="12"/>
  <c r="J863" i="12"/>
  <c r="C863" i="12"/>
  <c r="N862" i="12"/>
  <c r="M862" i="12"/>
  <c r="L862" i="12"/>
  <c r="J862" i="12"/>
  <c r="C862" i="12"/>
  <c r="N861" i="12"/>
  <c r="M861" i="12"/>
  <c r="L861" i="12"/>
  <c r="J861" i="12"/>
  <c r="C861" i="12"/>
  <c r="N860" i="12"/>
  <c r="M860" i="12"/>
  <c r="L860" i="12"/>
  <c r="J860" i="12"/>
  <c r="C860" i="12"/>
  <c r="N859" i="12"/>
  <c r="M859" i="12"/>
  <c r="L859" i="12"/>
  <c r="J859" i="12"/>
  <c r="C859" i="12"/>
  <c r="N858" i="12"/>
  <c r="M858" i="12"/>
  <c r="L858" i="12"/>
  <c r="J858" i="12"/>
  <c r="C858" i="12"/>
  <c r="N857" i="12"/>
  <c r="M857" i="12"/>
  <c r="L857" i="12"/>
  <c r="J857" i="12"/>
  <c r="C857" i="12"/>
  <c r="N856" i="12"/>
  <c r="M856" i="12"/>
  <c r="L856" i="12"/>
  <c r="J856" i="12"/>
  <c r="C856" i="12"/>
  <c r="N855" i="12"/>
  <c r="M855" i="12"/>
  <c r="L855" i="12"/>
  <c r="J855" i="12"/>
  <c r="C855" i="12"/>
  <c r="N854" i="12"/>
  <c r="M854" i="12"/>
  <c r="L854" i="12"/>
  <c r="J854" i="12"/>
  <c r="C854" i="12"/>
  <c r="N853" i="12"/>
  <c r="M853" i="12"/>
  <c r="L853" i="12"/>
  <c r="J853" i="12"/>
  <c r="C853" i="12"/>
  <c r="N852" i="12"/>
  <c r="M852" i="12"/>
  <c r="L852" i="12"/>
  <c r="J852" i="12"/>
  <c r="C852" i="12"/>
  <c r="N851" i="12"/>
  <c r="M851" i="12"/>
  <c r="L851" i="12"/>
  <c r="J851" i="12"/>
  <c r="C851" i="12"/>
  <c r="N850" i="12"/>
  <c r="M850" i="12"/>
  <c r="L850" i="12"/>
  <c r="J850" i="12"/>
  <c r="C850" i="12"/>
  <c r="N849" i="12"/>
  <c r="M849" i="12"/>
  <c r="L849" i="12"/>
  <c r="J849" i="12"/>
  <c r="C849" i="12"/>
  <c r="N848" i="12"/>
  <c r="M848" i="12"/>
  <c r="L848" i="12"/>
  <c r="J848" i="12"/>
  <c r="C848" i="12"/>
  <c r="N847" i="12"/>
  <c r="M847" i="12"/>
  <c r="L847" i="12"/>
  <c r="J847" i="12"/>
  <c r="C847" i="12"/>
  <c r="N846" i="12"/>
  <c r="M846" i="12"/>
  <c r="L846" i="12"/>
  <c r="J846" i="12"/>
  <c r="C846" i="12"/>
  <c r="N845" i="12"/>
  <c r="M845" i="12"/>
  <c r="L845" i="12"/>
  <c r="J845" i="12"/>
  <c r="C845" i="12"/>
  <c r="N844" i="12"/>
  <c r="M844" i="12"/>
  <c r="L844" i="12"/>
  <c r="J844" i="12"/>
  <c r="C844" i="12"/>
  <c r="N843" i="12"/>
  <c r="M843" i="12"/>
  <c r="L843" i="12"/>
  <c r="J843" i="12"/>
  <c r="C843" i="12"/>
  <c r="N842" i="12"/>
  <c r="M842" i="12"/>
  <c r="L842" i="12"/>
  <c r="J842" i="12"/>
  <c r="C842" i="12"/>
  <c r="N841" i="12"/>
  <c r="M841" i="12"/>
  <c r="L841" i="12"/>
  <c r="J841" i="12"/>
  <c r="C841" i="12"/>
  <c r="N840" i="12"/>
  <c r="M840" i="12"/>
  <c r="L840" i="12"/>
  <c r="J840" i="12"/>
  <c r="C840" i="12"/>
  <c r="N839" i="12"/>
  <c r="M839" i="12"/>
  <c r="L839" i="12"/>
  <c r="J839" i="12"/>
  <c r="C839" i="12"/>
  <c r="N838" i="12"/>
  <c r="M838" i="12"/>
  <c r="L838" i="12"/>
  <c r="J838" i="12"/>
  <c r="C838" i="12"/>
  <c r="N837" i="12"/>
  <c r="M837" i="12"/>
  <c r="L837" i="12"/>
  <c r="J837" i="12"/>
  <c r="C837" i="12"/>
  <c r="N836" i="12"/>
  <c r="M836" i="12"/>
  <c r="L836" i="12"/>
  <c r="J836" i="12"/>
  <c r="C836" i="12"/>
  <c r="N835" i="12"/>
  <c r="M835" i="12"/>
  <c r="L835" i="12"/>
  <c r="J835" i="12"/>
  <c r="C835" i="12"/>
  <c r="N834" i="12"/>
  <c r="M834" i="12"/>
  <c r="L834" i="12"/>
  <c r="J834" i="12"/>
  <c r="C834" i="12"/>
  <c r="N833" i="12"/>
  <c r="M833" i="12"/>
  <c r="L833" i="12"/>
  <c r="J833" i="12"/>
  <c r="C833" i="12"/>
  <c r="N832" i="12"/>
  <c r="M832" i="12"/>
  <c r="L832" i="12"/>
  <c r="J832" i="12"/>
  <c r="C832" i="12"/>
  <c r="N831" i="12"/>
  <c r="M831" i="12"/>
  <c r="L831" i="12"/>
  <c r="J831" i="12"/>
  <c r="C831" i="12"/>
  <c r="N830" i="12"/>
  <c r="M830" i="12"/>
  <c r="L830" i="12"/>
  <c r="J830" i="12"/>
  <c r="C830" i="12"/>
  <c r="N829" i="12"/>
  <c r="M829" i="12"/>
  <c r="L829" i="12"/>
  <c r="J829" i="12"/>
  <c r="C829" i="12"/>
  <c r="N828" i="12"/>
  <c r="M828" i="12"/>
  <c r="L828" i="12"/>
  <c r="J828" i="12"/>
  <c r="C828" i="12"/>
  <c r="N827" i="12"/>
  <c r="M827" i="12"/>
  <c r="L827" i="12"/>
  <c r="J827" i="12"/>
  <c r="C827" i="12"/>
  <c r="N826" i="12"/>
  <c r="M826" i="12"/>
  <c r="L826" i="12"/>
  <c r="J826" i="12"/>
  <c r="C826" i="12"/>
  <c r="N825" i="12"/>
  <c r="M825" i="12"/>
  <c r="L825" i="12"/>
  <c r="J825" i="12"/>
  <c r="C825" i="12"/>
  <c r="N824" i="12"/>
  <c r="M824" i="12"/>
  <c r="L824" i="12"/>
  <c r="J824" i="12"/>
  <c r="C824" i="12"/>
  <c r="N823" i="12"/>
  <c r="M823" i="12"/>
  <c r="L823" i="12"/>
  <c r="J823" i="12"/>
  <c r="C823" i="12"/>
  <c r="N822" i="12"/>
  <c r="M822" i="12"/>
  <c r="L822" i="12"/>
  <c r="J822" i="12"/>
  <c r="C822" i="12"/>
  <c r="N821" i="12"/>
  <c r="M821" i="12"/>
  <c r="L821" i="12"/>
  <c r="J821" i="12"/>
  <c r="C821" i="12"/>
  <c r="N820" i="12"/>
  <c r="M820" i="12"/>
  <c r="L820" i="12"/>
  <c r="J820" i="12"/>
  <c r="C820" i="12"/>
  <c r="N819" i="12"/>
  <c r="M819" i="12"/>
  <c r="L819" i="12"/>
  <c r="J819" i="12"/>
  <c r="C819" i="12"/>
  <c r="N818" i="12"/>
  <c r="M818" i="12"/>
  <c r="L818" i="12"/>
  <c r="J818" i="12"/>
  <c r="C818" i="12"/>
  <c r="N817" i="12"/>
  <c r="M817" i="12"/>
  <c r="L817" i="12"/>
  <c r="J817" i="12"/>
  <c r="C817" i="12"/>
  <c r="N816" i="12"/>
  <c r="M816" i="12"/>
  <c r="L816" i="12"/>
  <c r="J816" i="12"/>
  <c r="C816" i="12"/>
  <c r="N815" i="12"/>
  <c r="M815" i="12"/>
  <c r="L815" i="12"/>
  <c r="J815" i="12"/>
  <c r="C815" i="12"/>
  <c r="N814" i="12"/>
  <c r="M814" i="12"/>
  <c r="L814" i="12"/>
  <c r="J814" i="12"/>
  <c r="C814" i="12"/>
  <c r="N813" i="12"/>
  <c r="M813" i="12"/>
  <c r="L813" i="12"/>
  <c r="J813" i="12"/>
  <c r="C813" i="12"/>
  <c r="N812" i="12"/>
  <c r="M812" i="12"/>
  <c r="L812" i="12"/>
  <c r="J812" i="12"/>
  <c r="C812" i="12"/>
  <c r="N811" i="12"/>
  <c r="M811" i="12"/>
  <c r="L811" i="12"/>
  <c r="J811" i="12"/>
  <c r="C811" i="12"/>
  <c r="N810" i="12"/>
  <c r="M810" i="12"/>
  <c r="L810" i="12"/>
  <c r="J810" i="12"/>
  <c r="C810" i="12"/>
  <c r="N809" i="12"/>
  <c r="M809" i="12"/>
  <c r="L809" i="12"/>
  <c r="J809" i="12"/>
  <c r="C809" i="12"/>
  <c r="N808" i="12"/>
  <c r="M808" i="12"/>
  <c r="L808" i="12"/>
  <c r="J808" i="12"/>
  <c r="C808" i="12"/>
  <c r="N807" i="12"/>
  <c r="M807" i="12"/>
  <c r="L807" i="12"/>
  <c r="J807" i="12"/>
  <c r="C807" i="12"/>
  <c r="N806" i="12"/>
  <c r="M806" i="12"/>
  <c r="L806" i="12"/>
  <c r="J806" i="12"/>
  <c r="C806" i="12"/>
  <c r="N805" i="12"/>
  <c r="M805" i="12"/>
  <c r="L805" i="12"/>
  <c r="J805" i="12"/>
  <c r="C805" i="12"/>
  <c r="N804" i="12"/>
  <c r="M804" i="12"/>
  <c r="L804" i="12"/>
  <c r="J804" i="12"/>
  <c r="C804" i="12"/>
  <c r="N803" i="12"/>
  <c r="M803" i="12"/>
  <c r="L803" i="12"/>
  <c r="J803" i="12"/>
  <c r="C803" i="12"/>
  <c r="N802" i="12"/>
  <c r="M802" i="12"/>
  <c r="L802" i="12"/>
  <c r="J802" i="12"/>
  <c r="C802" i="12"/>
  <c r="N801" i="12"/>
  <c r="M801" i="12"/>
  <c r="L801" i="12"/>
  <c r="J801" i="12"/>
  <c r="C801" i="12"/>
  <c r="N800" i="12"/>
  <c r="M800" i="12"/>
  <c r="L800" i="12"/>
  <c r="J800" i="12"/>
  <c r="C800" i="12"/>
  <c r="N799" i="12"/>
  <c r="M799" i="12"/>
  <c r="L799" i="12"/>
  <c r="J799" i="12"/>
  <c r="C799" i="12"/>
  <c r="N798" i="12"/>
  <c r="M798" i="12"/>
  <c r="L798" i="12"/>
  <c r="J798" i="12"/>
  <c r="C798" i="12"/>
  <c r="N797" i="12"/>
  <c r="M797" i="12"/>
  <c r="L797" i="12"/>
  <c r="J797" i="12"/>
  <c r="C797" i="12"/>
  <c r="N796" i="12"/>
  <c r="M796" i="12"/>
  <c r="L796" i="12"/>
  <c r="J796" i="12"/>
  <c r="C796" i="12"/>
  <c r="N795" i="12"/>
  <c r="M795" i="12"/>
  <c r="L795" i="12"/>
  <c r="J795" i="12"/>
  <c r="C795" i="12"/>
  <c r="N794" i="12"/>
  <c r="M794" i="12"/>
  <c r="L794" i="12"/>
  <c r="J794" i="12"/>
  <c r="C794" i="12"/>
  <c r="N793" i="12"/>
  <c r="M793" i="12"/>
  <c r="L793" i="12"/>
  <c r="J793" i="12"/>
  <c r="C793" i="12"/>
  <c r="N792" i="12"/>
  <c r="M792" i="12"/>
  <c r="L792" i="12"/>
  <c r="J792" i="12"/>
  <c r="C792" i="12"/>
  <c r="N791" i="12"/>
  <c r="M791" i="12"/>
  <c r="L791" i="12"/>
  <c r="J791" i="12"/>
  <c r="C791" i="12"/>
  <c r="N790" i="12"/>
  <c r="M790" i="12"/>
  <c r="L790" i="12"/>
  <c r="J790" i="12"/>
  <c r="C790" i="12"/>
  <c r="N789" i="12"/>
  <c r="M789" i="12"/>
  <c r="L789" i="12"/>
  <c r="J789" i="12"/>
  <c r="C789" i="12"/>
  <c r="N788" i="12"/>
  <c r="M788" i="12"/>
  <c r="L788" i="12"/>
  <c r="J788" i="12"/>
  <c r="C788" i="12"/>
  <c r="N787" i="12"/>
  <c r="M787" i="12"/>
  <c r="L787" i="12"/>
  <c r="J787" i="12"/>
  <c r="C787" i="12"/>
  <c r="N786" i="12"/>
  <c r="M786" i="12"/>
  <c r="L786" i="12"/>
  <c r="J786" i="12"/>
  <c r="C786" i="12"/>
  <c r="N785" i="12"/>
  <c r="M785" i="12"/>
  <c r="L785" i="12"/>
  <c r="J785" i="12"/>
  <c r="C785" i="12"/>
  <c r="N784" i="12"/>
  <c r="M784" i="12"/>
  <c r="L784" i="12"/>
  <c r="J784" i="12"/>
  <c r="C784" i="12"/>
  <c r="N783" i="12"/>
  <c r="M783" i="12"/>
  <c r="L783" i="12"/>
  <c r="J783" i="12"/>
  <c r="C783" i="12"/>
  <c r="N782" i="12"/>
  <c r="M782" i="12"/>
  <c r="L782" i="12"/>
  <c r="J782" i="12"/>
  <c r="C782" i="12"/>
  <c r="N781" i="12"/>
  <c r="M781" i="12"/>
  <c r="L781" i="12"/>
  <c r="J781" i="12"/>
  <c r="C781" i="12"/>
  <c r="N780" i="12"/>
  <c r="M780" i="12"/>
  <c r="L780" i="12"/>
  <c r="J780" i="12"/>
  <c r="C780" i="12"/>
  <c r="N779" i="12"/>
  <c r="M779" i="12"/>
  <c r="L779" i="12"/>
  <c r="J779" i="12"/>
  <c r="C779" i="12"/>
  <c r="N778" i="12"/>
  <c r="M778" i="12"/>
  <c r="L778" i="12"/>
  <c r="J778" i="12"/>
  <c r="C778" i="12"/>
  <c r="N777" i="12"/>
  <c r="M777" i="12"/>
  <c r="L777" i="12"/>
  <c r="J777" i="12"/>
  <c r="C777" i="12"/>
  <c r="N776" i="12"/>
  <c r="M776" i="12"/>
  <c r="L776" i="12"/>
  <c r="J776" i="12"/>
  <c r="C776" i="12"/>
  <c r="N775" i="12"/>
  <c r="M775" i="12"/>
  <c r="L775" i="12"/>
  <c r="J775" i="12"/>
  <c r="C775" i="12"/>
  <c r="N774" i="12"/>
  <c r="M774" i="12"/>
  <c r="L774" i="12"/>
  <c r="J774" i="12"/>
  <c r="C774" i="12"/>
  <c r="N773" i="12"/>
  <c r="M773" i="12"/>
  <c r="L773" i="12"/>
  <c r="J773" i="12"/>
  <c r="C773" i="12"/>
  <c r="N772" i="12"/>
  <c r="M772" i="12"/>
  <c r="L772" i="12"/>
  <c r="J772" i="12"/>
  <c r="C772" i="12"/>
  <c r="N771" i="12"/>
  <c r="M771" i="12"/>
  <c r="L771" i="12"/>
  <c r="J771" i="12"/>
  <c r="C771" i="12"/>
  <c r="N770" i="12"/>
  <c r="M770" i="12"/>
  <c r="L770" i="12"/>
  <c r="J770" i="12"/>
  <c r="C770" i="12"/>
  <c r="N769" i="12"/>
  <c r="M769" i="12"/>
  <c r="L769" i="12"/>
  <c r="J769" i="12"/>
  <c r="C769" i="12"/>
  <c r="N768" i="12"/>
  <c r="M768" i="12"/>
  <c r="L768" i="12"/>
  <c r="J768" i="12"/>
  <c r="C768" i="12"/>
  <c r="N767" i="12"/>
  <c r="M767" i="12"/>
  <c r="L767" i="12"/>
  <c r="J767" i="12"/>
  <c r="C767" i="12"/>
  <c r="N766" i="12"/>
  <c r="M766" i="12"/>
  <c r="L766" i="12"/>
  <c r="J766" i="12"/>
  <c r="C766" i="12"/>
  <c r="N765" i="12"/>
  <c r="M765" i="12"/>
  <c r="L765" i="12"/>
  <c r="J765" i="12"/>
  <c r="C765" i="12"/>
  <c r="N764" i="12"/>
  <c r="M764" i="12"/>
  <c r="L764" i="12"/>
  <c r="J764" i="12"/>
  <c r="C764" i="12"/>
  <c r="N763" i="12"/>
  <c r="M763" i="12"/>
  <c r="L763" i="12"/>
  <c r="J763" i="12"/>
  <c r="C763" i="12"/>
  <c r="N762" i="12"/>
  <c r="M762" i="12"/>
  <c r="L762" i="12"/>
  <c r="J762" i="12"/>
  <c r="C762" i="12"/>
  <c r="N761" i="12"/>
  <c r="M761" i="12"/>
  <c r="L761" i="12"/>
  <c r="J761" i="12"/>
  <c r="C761" i="12"/>
  <c r="N760" i="12"/>
  <c r="M760" i="12"/>
  <c r="L760" i="12"/>
  <c r="J760" i="12"/>
  <c r="C760" i="12"/>
  <c r="N759" i="12"/>
  <c r="M759" i="12"/>
  <c r="L759" i="12"/>
  <c r="J759" i="12"/>
  <c r="C759" i="12"/>
  <c r="N758" i="12"/>
  <c r="M758" i="12"/>
  <c r="L758" i="12"/>
  <c r="J758" i="12"/>
  <c r="C758" i="12"/>
  <c r="N757" i="12"/>
  <c r="M757" i="12"/>
  <c r="L757" i="12"/>
  <c r="J757" i="12"/>
  <c r="C757" i="12"/>
  <c r="N756" i="12"/>
  <c r="M756" i="12"/>
  <c r="L756" i="12"/>
  <c r="J756" i="12"/>
  <c r="C756" i="12"/>
  <c r="N755" i="12"/>
  <c r="M755" i="12"/>
  <c r="L755" i="12"/>
  <c r="J755" i="12"/>
  <c r="C755" i="12"/>
  <c r="N754" i="12"/>
  <c r="M754" i="12"/>
  <c r="L754" i="12"/>
  <c r="J754" i="12"/>
  <c r="C754" i="12"/>
  <c r="N753" i="12"/>
  <c r="M753" i="12"/>
  <c r="L753" i="12"/>
  <c r="J753" i="12"/>
  <c r="C753" i="12"/>
  <c r="N752" i="12"/>
  <c r="M752" i="12"/>
  <c r="L752" i="12"/>
  <c r="J752" i="12"/>
  <c r="C752" i="12"/>
  <c r="N751" i="12"/>
  <c r="M751" i="12"/>
  <c r="L751" i="12"/>
  <c r="J751" i="12"/>
  <c r="C751" i="12"/>
  <c r="N750" i="12"/>
  <c r="M750" i="12"/>
  <c r="L750" i="12"/>
  <c r="J750" i="12"/>
  <c r="C750" i="12"/>
  <c r="N749" i="12"/>
  <c r="M749" i="12"/>
  <c r="L749" i="12"/>
  <c r="J749" i="12"/>
  <c r="C749" i="12"/>
  <c r="N748" i="12"/>
  <c r="M748" i="12"/>
  <c r="L748" i="12"/>
  <c r="J748" i="12"/>
  <c r="C748" i="12"/>
  <c r="N747" i="12"/>
  <c r="M747" i="12"/>
  <c r="L747" i="12"/>
  <c r="J747" i="12"/>
  <c r="C747" i="12"/>
  <c r="N746" i="12"/>
  <c r="M746" i="12"/>
  <c r="L746" i="12"/>
  <c r="J746" i="12"/>
  <c r="C746" i="12"/>
  <c r="N745" i="12"/>
  <c r="M745" i="12"/>
  <c r="L745" i="12"/>
  <c r="J745" i="12"/>
  <c r="C745" i="12"/>
  <c r="N744" i="12"/>
  <c r="M744" i="12"/>
  <c r="L744" i="12"/>
  <c r="J744" i="12"/>
  <c r="C744" i="12"/>
  <c r="N743" i="12"/>
  <c r="M743" i="12"/>
  <c r="L743" i="12"/>
  <c r="J743" i="12"/>
  <c r="C743" i="12"/>
  <c r="N742" i="12"/>
  <c r="M742" i="12"/>
  <c r="L742" i="12"/>
  <c r="J742" i="12"/>
  <c r="C742" i="12"/>
  <c r="N741" i="12"/>
  <c r="M741" i="12"/>
  <c r="L741" i="12"/>
  <c r="J741" i="12"/>
  <c r="C741" i="12"/>
  <c r="N740" i="12"/>
  <c r="M740" i="12"/>
  <c r="L740" i="12"/>
  <c r="J740" i="12"/>
  <c r="C740" i="12"/>
  <c r="N739" i="12"/>
  <c r="M739" i="12"/>
  <c r="L739" i="12"/>
  <c r="J739" i="12"/>
  <c r="C739" i="12"/>
  <c r="N738" i="12"/>
  <c r="M738" i="12"/>
  <c r="L738" i="12"/>
  <c r="J738" i="12"/>
  <c r="C738" i="12"/>
  <c r="N737" i="12"/>
  <c r="M737" i="12"/>
  <c r="L737" i="12"/>
  <c r="J737" i="12"/>
  <c r="C737" i="12"/>
  <c r="N736" i="12"/>
  <c r="M736" i="12"/>
  <c r="L736" i="12"/>
  <c r="J736" i="12"/>
  <c r="C736" i="12"/>
  <c r="N735" i="12"/>
  <c r="M735" i="12"/>
  <c r="L735" i="12"/>
  <c r="J735" i="12"/>
  <c r="C735" i="12"/>
  <c r="N734" i="12"/>
  <c r="M734" i="12"/>
  <c r="L734" i="12"/>
  <c r="J734" i="12"/>
  <c r="C734" i="12"/>
  <c r="N733" i="12"/>
  <c r="M733" i="12"/>
  <c r="L733" i="12"/>
  <c r="J733" i="12"/>
  <c r="C733" i="12"/>
  <c r="N732" i="12"/>
  <c r="M732" i="12"/>
  <c r="L732" i="12"/>
  <c r="J732" i="12"/>
  <c r="C732" i="12"/>
  <c r="N731" i="12"/>
  <c r="M731" i="12"/>
  <c r="L731" i="12"/>
  <c r="J731" i="12"/>
  <c r="C731" i="12"/>
  <c r="N730" i="12"/>
  <c r="M730" i="12"/>
  <c r="L730" i="12"/>
  <c r="J730" i="12"/>
  <c r="C730" i="12"/>
  <c r="N729" i="12"/>
  <c r="M729" i="12"/>
  <c r="L729" i="12"/>
  <c r="J729" i="12"/>
  <c r="C729" i="12"/>
  <c r="N728" i="12"/>
  <c r="M728" i="12"/>
  <c r="L728" i="12"/>
  <c r="J728" i="12"/>
  <c r="C728" i="12"/>
  <c r="N727" i="12"/>
  <c r="M727" i="12"/>
  <c r="L727" i="12"/>
  <c r="J727" i="12"/>
  <c r="C727" i="12"/>
  <c r="N726" i="12"/>
  <c r="M726" i="12"/>
  <c r="L726" i="12"/>
  <c r="J726" i="12"/>
  <c r="C726" i="12"/>
  <c r="N725" i="12"/>
  <c r="M725" i="12"/>
  <c r="L725" i="12"/>
  <c r="J725" i="12"/>
  <c r="C725" i="12"/>
  <c r="N724" i="12"/>
  <c r="M724" i="12"/>
  <c r="L724" i="12"/>
  <c r="J724" i="12"/>
  <c r="C724" i="12"/>
  <c r="N723" i="12"/>
  <c r="M723" i="12"/>
  <c r="L723" i="12"/>
  <c r="J723" i="12"/>
  <c r="C723" i="12"/>
  <c r="N722" i="12"/>
  <c r="M722" i="12"/>
  <c r="L722" i="12"/>
  <c r="J722" i="12"/>
  <c r="C722" i="12"/>
  <c r="N721" i="12"/>
  <c r="M721" i="12"/>
  <c r="L721" i="12"/>
  <c r="J721" i="12"/>
  <c r="C721" i="12"/>
  <c r="N720" i="12"/>
  <c r="M720" i="12"/>
  <c r="L720" i="12"/>
  <c r="J720" i="12"/>
  <c r="C720" i="12"/>
  <c r="N719" i="12"/>
  <c r="M719" i="12"/>
  <c r="L719" i="12"/>
  <c r="J719" i="12"/>
  <c r="C719" i="12"/>
  <c r="N718" i="12"/>
  <c r="M718" i="12"/>
  <c r="L718" i="12"/>
  <c r="J718" i="12"/>
  <c r="C718" i="12"/>
  <c r="N717" i="12"/>
  <c r="M717" i="12"/>
  <c r="L717" i="12"/>
  <c r="J717" i="12"/>
  <c r="C717" i="12"/>
  <c r="N716" i="12"/>
  <c r="M716" i="12"/>
  <c r="L716" i="12"/>
  <c r="J716" i="12"/>
  <c r="C716" i="12"/>
  <c r="N715" i="12"/>
  <c r="M715" i="12"/>
  <c r="L715" i="12"/>
  <c r="J715" i="12"/>
  <c r="C715" i="12"/>
  <c r="N714" i="12"/>
  <c r="M714" i="12"/>
  <c r="L714" i="12"/>
  <c r="J714" i="12"/>
  <c r="C714" i="12"/>
  <c r="N713" i="12"/>
  <c r="M713" i="12"/>
  <c r="L713" i="12"/>
  <c r="J713" i="12"/>
  <c r="C713" i="12"/>
  <c r="N712" i="12"/>
  <c r="M712" i="12"/>
  <c r="L712" i="12"/>
  <c r="J712" i="12"/>
  <c r="C712" i="12"/>
  <c r="N711" i="12"/>
  <c r="M711" i="12"/>
  <c r="L711" i="12"/>
  <c r="J711" i="12"/>
  <c r="C711" i="12"/>
  <c r="N710" i="12"/>
  <c r="M710" i="12"/>
  <c r="L710" i="12"/>
  <c r="J710" i="12"/>
  <c r="C710" i="12"/>
  <c r="N709" i="12"/>
  <c r="M709" i="12"/>
  <c r="L709" i="12"/>
  <c r="J709" i="12"/>
  <c r="C709" i="12"/>
  <c r="N708" i="12"/>
  <c r="M708" i="12"/>
  <c r="L708" i="12"/>
  <c r="J708" i="12"/>
  <c r="C708" i="12"/>
  <c r="N707" i="12"/>
  <c r="M707" i="12"/>
  <c r="L707" i="12"/>
  <c r="J707" i="12"/>
  <c r="C707" i="12"/>
  <c r="N706" i="12"/>
  <c r="M706" i="12"/>
  <c r="L706" i="12"/>
  <c r="J706" i="12"/>
  <c r="C706" i="12"/>
  <c r="N705" i="12"/>
  <c r="M705" i="12"/>
  <c r="L705" i="12"/>
  <c r="J705" i="12"/>
  <c r="C705" i="12"/>
  <c r="N704" i="12"/>
  <c r="M704" i="12"/>
  <c r="L704" i="12"/>
  <c r="J704" i="12"/>
  <c r="C704" i="12"/>
  <c r="N703" i="12"/>
  <c r="M703" i="12"/>
  <c r="L703" i="12"/>
  <c r="J703" i="12"/>
  <c r="C703" i="12"/>
  <c r="N702" i="12"/>
  <c r="M702" i="12"/>
  <c r="L702" i="12"/>
  <c r="J702" i="12"/>
  <c r="C702" i="12"/>
  <c r="N701" i="12"/>
  <c r="M701" i="12"/>
  <c r="L701" i="12"/>
  <c r="J701" i="12"/>
  <c r="C701" i="12"/>
  <c r="N700" i="12"/>
  <c r="M700" i="12"/>
  <c r="L700" i="12"/>
  <c r="J700" i="12"/>
  <c r="C700" i="12"/>
  <c r="N699" i="12"/>
  <c r="M699" i="12"/>
  <c r="L699" i="12"/>
  <c r="J699" i="12"/>
  <c r="C699" i="12"/>
  <c r="N698" i="12"/>
  <c r="M698" i="12"/>
  <c r="L698" i="12"/>
  <c r="J698" i="12"/>
  <c r="C698" i="12"/>
  <c r="N697" i="12"/>
  <c r="M697" i="12"/>
  <c r="L697" i="12"/>
  <c r="J697" i="12"/>
  <c r="C697" i="12"/>
  <c r="N696" i="12"/>
  <c r="M696" i="12"/>
  <c r="L696" i="12"/>
  <c r="J696" i="12"/>
  <c r="C696" i="12"/>
  <c r="N695" i="12"/>
  <c r="M695" i="12"/>
  <c r="L695" i="12"/>
  <c r="J695" i="12"/>
  <c r="C695" i="12"/>
  <c r="N694" i="12"/>
  <c r="M694" i="12"/>
  <c r="L694" i="12"/>
  <c r="J694" i="12"/>
  <c r="C694" i="12"/>
  <c r="N693" i="12"/>
  <c r="M693" i="12"/>
  <c r="L693" i="12"/>
  <c r="J693" i="12"/>
  <c r="C693" i="12"/>
  <c r="N692" i="12"/>
  <c r="M692" i="12"/>
  <c r="L692" i="12"/>
  <c r="J692" i="12"/>
  <c r="C692" i="12"/>
  <c r="N691" i="12"/>
  <c r="M691" i="12"/>
  <c r="L691" i="12"/>
  <c r="J691" i="12"/>
  <c r="C691" i="12"/>
  <c r="N690" i="12"/>
  <c r="M690" i="12"/>
  <c r="L690" i="12"/>
  <c r="J690" i="12"/>
  <c r="C690" i="12"/>
  <c r="N689" i="12"/>
  <c r="M689" i="12"/>
  <c r="L689" i="12"/>
  <c r="J689" i="12"/>
  <c r="C689" i="12"/>
  <c r="N688" i="12"/>
  <c r="M688" i="12"/>
  <c r="L688" i="12"/>
  <c r="J688" i="12"/>
  <c r="C688" i="12"/>
  <c r="N687" i="12"/>
  <c r="M687" i="12"/>
  <c r="L687" i="12"/>
  <c r="J687" i="12"/>
  <c r="C687" i="12"/>
  <c r="N686" i="12"/>
  <c r="M686" i="12"/>
  <c r="L686" i="12"/>
  <c r="J686" i="12"/>
  <c r="C686" i="12"/>
  <c r="N685" i="12"/>
  <c r="M685" i="12"/>
  <c r="L685" i="12"/>
  <c r="J685" i="12"/>
  <c r="C685" i="12"/>
  <c r="N684" i="12"/>
  <c r="M684" i="12"/>
  <c r="L684" i="12"/>
  <c r="J684" i="12"/>
  <c r="C684" i="12"/>
  <c r="N683" i="12"/>
  <c r="M683" i="12"/>
  <c r="L683" i="12"/>
  <c r="J683" i="12"/>
  <c r="C683" i="12"/>
  <c r="N682" i="12"/>
  <c r="M682" i="12"/>
  <c r="L682" i="12"/>
  <c r="J682" i="12"/>
  <c r="C682" i="12"/>
  <c r="N681" i="12"/>
  <c r="M681" i="12"/>
  <c r="L681" i="12"/>
  <c r="J681" i="12"/>
  <c r="C681" i="12"/>
  <c r="N680" i="12"/>
  <c r="M680" i="12"/>
  <c r="L680" i="12"/>
  <c r="J680" i="12"/>
  <c r="C680" i="12"/>
  <c r="N679" i="12"/>
  <c r="M679" i="12"/>
  <c r="L679" i="12"/>
  <c r="J679" i="12"/>
  <c r="C679" i="12"/>
  <c r="N678" i="12"/>
  <c r="M678" i="12"/>
  <c r="L678" i="12"/>
  <c r="J678" i="12"/>
  <c r="C678" i="12"/>
  <c r="N677" i="12"/>
  <c r="M677" i="12"/>
  <c r="L677" i="12"/>
  <c r="J677" i="12"/>
  <c r="C677" i="12"/>
  <c r="N676" i="12"/>
  <c r="M676" i="12"/>
  <c r="L676" i="12"/>
  <c r="J676" i="12"/>
  <c r="C676" i="12"/>
  <c r="N675" i="12"/>
  <c r="M675" i="12"/>
  <c r="L675" i="12"/>
  <c r="J675" i="12"/>
  <c r="C675" i="12"/>
  <c r="N674" i="12"/>
  <c r="M674" i="12"/>
  <c r="L674" i="12"/>
  <c r="J674" i="12"/>
  <c r="C674" i="12"/>
  <c r="N673" i="12"/>
  <c r="M673" i="12"/>
  <c r="L673" i="12"/>
  <c r="J673" i="12"/>
  <c r="C673" i="12"/>
  <c r="N672" i="12"/>
  <c r="M672" i="12"/>
  <c r="L672" i="12"/>
  <c r="J672" i="12"/>
  <c r="C672" i="12"/>
  <c r="N671" i="12"/>
  <c r="M671" i="12"/>
  <c r="L671" i="12"/>
  <c r="J671" i="12"/>
  <c r="C671" i="12"/>
  <c r="N670" i="12"/>
  <c r="M670" i="12"/>
  <c r="L670" i="12"/>
  <c r="J670" i="12"/>
  <c r="C670" i="12"/>
  <c r="N669" i="12"/>
  <c r="M669" i="12"/>
  <c r="L669" i="12"/>
  <c r="J669" i="12"/>
  <c r="C669" i="12"/>
  <c r="N668" i="12"/>
  <c r="M668" i="12"/>
  <c r="L668" i="12"/>
  <c r="J668" i="12"/>
  <c r="C668" i="12"/>
  <c r="N667" i="12"/>
  <c r="M667" i="12"/>
  <c r="L667" i="12"/>
  <c r="J667" i="12"/>
  <c r="C667" i="12"/>
  <c r="N666" i="12"/>
  <c r="M666" i="12"/>
  <c r="L666" i="12"/>
  <c r="J666" i="12"/>
  <c r="C666" i="12"/>
  <c r="N665" i="12"/>
  <c r="M665" i="12"/>
  <c r="L665" i="12"/>
  <c r="J665" i="12"/>
  <c r="C665" i="12"/>
  <c r="N664" i="12"/>
  <c r="M664" i="12"/>
  <c r="L664" i="12"/>
  <c r="J664" i="12"/>
  <c r="C664" i="12"/>
  <c r="N663" i="12"/>
  <c r="M663" i="12"/>
  <c r="L663" i="12"/>
  <c r="J663" i="12"/>
  <c r="C663" i="12"/>
  <c r="N662" i="12"/>
  <c r="M662" i="12"/>
  <c r="L662" i="12"/>
  <c r="J662" i="12"/>
  <c r="C662" i="12"/>
  <c r="N661" i="12"/>
  <c r="M661" i="12"/>
  <c r="L661" i="12"/>
  <c r="J661" i="12"/>
  <c r="C661" i="12"/>
  <c r="N660" i="12"/>
  <c r="M660" i="12"/>
  <c r="L660" i="12"/>
  <c r="J660" i="12"/>
  <c r="C660" i="12"/>
  <c r="N659" i="12"/>
  <c r="M659" i="12"/>
  <c r="L659" i="12"/>
  <c r="J659" i="12"/>
  <c r="C659" i="12"/>
  <c r="N658" i="12"/>
  <c r="M658" i="12"/>
  <c r="L658" i="12"/>
  <c r="J658" i="12"/>
  <c r="C658" i="12"/>
  <c r="N657" i="12"/>
  <c r="M657" i="12"/>
  <c r="L657" i="12"/>
  <c r="J657" i="12"/>
  <c r="C657" i="12"/>
  <c r="N656" i="12"/>
  <c r="M656" i="12"/>
  <c r="L656" i="12"/>
  <c r="J656" i="12"/>
  <c r="C656" i="12"/>
  <c r="N655" i="12"/>
  <c r="M655" i="12"/>
  <c r="L655" i="12"/>
  <c r="J655" i="12"/>
  <c r="C655" i="12"/>
  <c r="N654" i="12"/>
  <c r="M654" i="12"/>
  <c r="L654" i="12"/>
  <c r="J654" i="12"/>
  <c r="C654" i="12"/>
  <c r="N653" i="12"/>
  <c r="M653" i="12"/>
  <c r="L653" i="12"/>
  <c r="J653" i="12"/>
  <c r="C653" i="12"/>
  <c r="N652" i="12"/>
  <c r="M652" i="12"/>
  <c r="L652" i="12"/>
  <c r="J652" i="12"/>
  <c r="C652" i="12"/>
  <c r="N651" i="12"/>
  <c r="M651" i="12"/>
  <c r="L651" i="12"/>
  <c r="J651" i="12"/>
  <c r="C651" i="12"/>
  <c r="N650" i="12"/>
  <c r="M650" i="12"/>
  <c r="L650" i="12"/>
  <c r="J650" i="12"/>
  <c r="C650" i="12"/>
  <c r="N649" i="12"/>
  <c r="M649" i="12"/>
  <c r="L649" i="12"/>
  <c r="J649" i="12"/>
  <c r="C649" i="12"/>
  <c r="N648" i="12"/>
  <c r="M648" i="12"/>
  <c r="L648" i="12"/>
  <c r="J648" i="12"/>
  <c r="C648" i="12"/>
  <c r="N647" i="12"/>
  <c r="M647" i="12"/>
  <c r="L647" i="12"/>
  <c r="J647" i="12"/>
  <c r="C647" i="12"/>
  <c r="N646" i="12"/>
  <c r="M646" i="12"/>
  <c r="L646" i="12"/>
  <c r="J646" i="12"/>
  <c r="C646" i="12"/>
  <c r="N645" i="12"/>
  <c r="M645" i="12"/>
  <c r="L645" i="12"/>
  <c r="J645" i="12"/>
  <c r="C645" i="12"/>
  <c r="N644" i="12"/>
  <c r="M644" i="12"/>
  <c r="L644" i="12"/>
  <c r="J644" i="12"/>
  <c r="C644" i="12"/>
  <c r="N643" i="12"/>
  <c r="M643" i="12"/>
  <c r="L643" i="12"/>
  <c r="J643" i="12"/>
  <c r="C643" i="12"/>
  <c r="N642" i="12"/>
  <c r="M642" i="12"/>
  <c r="L642" i="12"/>
  <c r="J642" i="12"/>
  <c r="C642" i="12"/>
  <c r="N641" i="12"/>
  <c r="M641" i="12"/>
  <c r="L641" i="12"/>
  <c r="J641" i="12"/>
  <c r="C641" i="12"/>
  <c r="N640" i="12"/>
  <c r="M640" i="12"/>
  <c r="L640" i="12"/>
  <c r="J640" i="12"/>
  <c r="C640" i="12"/>
  <c r="N639" i="12"/>
  <c r="M639" i="12"/>
  <c r="L639" i="12"/>
  <c r="J639" i="12"/>
  <c r="C639" i="12"/>
  <c r="N638" i="12"/>
  <c r="M638" i="12"/>
  <c r="L638" i="12"/>
  <c r="J638" i="12"/>
  <c r="C638" i="12"/>
  <c r="N637" i="12"/>
  <c r="M637" i="12"/>
  <c r="L637" i="12"/>
  <c r="J637" i="12"/>
  <c r="C637" i="12"/>
  <c r="N636" i="12"/>
  <c r="M636" i="12"/>
  <c r="L636" i="12"/>
  <c r="J636" i="12"/>
  <c r="C636" i="12"/>
  <c r="N635" i="12"/>
  <c r="M635" i="12"/>
  <c r="L635" i="12"/>
  <c r="J635" i="12"/>
  <c r="C635" i="12"/>
  <c r="N634" i="12"/>
  <c r="M634" i="12"/>
  <c r="L634" i="12"/>
  <c r="J634" i="12"/>
  <c r="C634" i="12"/>
  <c r="N633" i="12"/>
  <c r="M633" i="12"/>
  <c r="L633" i="12"/>
  <c r="J633" i="12"/>
  <c r="C633" i="12"/>
  <c r="N632" i="12"/>
  <c r="M632" i="12"/>
  <c r="L632" i="12"/>
  <c r="J632" i="12"/>
  <c r="C632" i="12"/>
  <c r="N631" i="12"/>
  <c r="M631" i="12"/>
  <c r="L631" i="12"/>
  <c r="J631" i="12"/>
  <c r="C631" i="12"/>
  <c r="N630" i="12"/>
  <c r="M630" i="12"/>
  <c r="L630" i="12"/>
  <c r="J630" i="12"/>
  <c r="C630" i="12"/>
  <c r="N629" i="12"/>
  <c r="M629" i="12"/>
  <c r="L629" i="12"/>
  <c r="J629" i="12"/>
  <c r="C629" i="12"/>
  <c r="N628" i="12"/>
  <c r="M628" i="12"/>
  <c r="L628" i="12"/>
  <c r="J628" i="12"/>
  <c r="C628" i="12"/>
  <c r="N627" i="12"/>
  <c r="M627" i="12"/>
  <c r="L627" i="12"/>
  <c r="J627" i="12"/>
  <c r="C627" i="12"/>
  <c r="N626" i="12"/>
  <c r="M626" i="12"/>
  <c r="L626" i="12"/>
  <c r="J626" i="12"/>
  <c r="C626" i="12"/>
  <c r="N625" i="12"/>
  <c r="M625" i="12"/>
  <c r="L625" i="12"/>
  <c r="J625" i="12"/>
  <c r="C625" i="12"/>
  <c r="N624" i="12"/>
  <c r="M624" i="12"/>
  <c r="L624" i="12"/>
  <c r="J624" i="12"/>
  <c r="C624" i="12"/>
  <c r="N623" i="12"/>
  <c r="M623" i="12"/>
  <c r="L623" i="12"/>
  <c r="J623" i="12"/>
  <c r="C623" i="12"/>
  <c r="N622" i="12"/>
  <c r="M622" i="12"/>
  <c r="L622" i="12"/>
  <c r="J622" i="12"/>
  <c r="C622" i="12"/>
  <c r="N621" i="12"/>
  <c r="M621" i="12"/>
  <c r="L621" i="12"/>
  <c r="J621" i="12"/>
  <c r="C621" i="12"/>
  <c r="N620" i="12"/>
  <c r="M620" i="12"/>
  <c r="L620" i="12"/>
  <c r="J620" i="12"/>
  <c r="C620" i="12"/>
  <c r="N619" i="12"/>
  <c r="M619" i="12"/>
  <c r="L619" i="12"/>
  <c r="J619" i="12"/>
  <c r="C619" i="12"/>
  <c r="N618" i="12"/>
  <c r="M618" i="12"/>
  <c r="L618" i="12"/>
  <c r="J618" i="12"/>
  <c r="C618" i="12"/>
  <c r="N617" i="12"/>
  <c r="M617" i="12"/>
  <c r="L617" i="12"/>
  <c r="J617" i="12"/>
  <c r="C617" i="12"/>
  <c r="N616" i="12"/>
  <c r="M616" i="12"/>
  <c r="L616" i="12"/>
  <c r="J616" i="12"/>
  <c r="C616" i="12"/>
  <c r="N615" i="12"/>
  <c r="M615" i="12"/>
  <c r="L615" i="12"/>
  <c r="J615" i="12"/>
  <c r="C615" i="12"/>
  <c r="N614" i="12"/>
  <c r="M614" i="12"/>
  <c r="L614" i="12"/>
  <c r="J614" i="12"/>
  <c r="C614" i="12"/>
  <c r="N613" i="12"/>
  <c r="M613" i="12"/>
  <c r="L613" i="12"/>
  <c r="J613" i="12"/>
  <c r="C613" i="12"/>
  <c r="N612" i="12"/>
  <c r="M612" i="12"/>
  <c r="L612" i="12"/>
  <c r="J612" i="12"/>
  <c r="C612" i="12"/>
  <c r="N611" i="12"/>
  <c r="M611" i="12"/>
  <c r="L611" i="12"/>
  <c r="J611" i="12"/>
  <c r="C611" i="12"/>
  <c r="N610" i="12"/>
  <c r="M610" i="12"/>
  <c r="L610" i="12"/>
  <c r="J610" i="12"/>
  <c r="C610" i="12"/>
  <c r="N609" i="12"/>
  <c r="M609" i="12"/>
  <c r="L609" i="12"/>
  <c r="J609" i="12"/>
  <c r="C609" i="12"/>
  <c r="N608" i="12"/>
  <c r="M608" i="12"/>
  <c r="L608" i="12"/>
  <c r="J608" i="12"/>
  <c r="C608" i="12"/>
  <c r="N607" i="12"/>
  <c r="M607" i="12"/>
  <c r="L607" i="12"/>
  <c r="J607" i="12"/>
  <c r="C607" i="12"/>
  <c r="N606" i="12"/>
  <c r="M606" i="12"/>
  <c r="L606" i="12"/>
  <c r="J606" i="12"/>
  <c r="C606" i="12"/>
  <c r="N605" i="12"/>
  <c r="M605" i="12"/>
  <c r="L605" i="12"/>
  <c r="J605" i="12"/>
  <c r="C605" i="12"/>
  <c r="N604" i="12"/>
  <c r="M604" i="12"/>
  <c r="L604" i="12"/>
  <c r="J604" i="12"/>
  <c r="C604" i="12"/>
  <c r="N603" i="12"/>
  <c r="M603" i="12"/>
  <c r="L603" i="12"/>
  <c r="J603" i="12"/>
  <c r="C603" i="12"/>
  <c r="N602" i="12"/>
  <c r="M602" i="12"/>
  <c r="L602" i="12"/>
  <c r="J602" i="12"/>
  <c r="C602" i="12"/>
  <c r="N601" i="12"/>
  <c r="M601" i="12"/>
  <c r="L601" i="12"/>
  <c r="J601" i="12"/>
  <c r="C601" i="12"/>
  <c r="N600" i="12"/>
  <c r="M600" i="12"/>
  <c r="L600" i="12"/>
  <c r="J600" i="12"/>
  <c r="C600" i="12"/>
  <c r="N599" i="12"/>
  <c r="M599" i="12"/>
  <c r="L599" i="12"/>
  <c r="J599" i="12"/>
  <c r="C599" i="12"/>
  <c r="N598" i="12"/>
  <c r="M598" i="12"/>
  <c r="L598" i="12"/>
  <c r="J598" i="12"/>
  <c r="C598" i="12"/>
  <c r="N597" i="12"/>
  <c r="M597" i="12"/>
  <c r="L597" i="12"/>
  <c r="J597" i="12"/>
  <c r="C597" i="12"/>
  <c r="N596" i="12"/>
  <c r="M596" i="12"/>
  <c r="L596" i="12"/>
  <c r="J596" i="12"/>
  <c r="C596" i="12"/>
  <c r="N595" i="12"/>
  <c r="M595" i="12"/>
  <c r="L595" i="12"/>
  <c r="J595" i="12"/>
  <c r="C595" i="12"/>
  <c r="N594" i="12"/>
  <c r="M594" i="12"/>
  <c r="L594" i="12"/>
  <c r="J594" i="12"/>
  <c r="C594" i="12"/>
  <c r="N593" i="12"/>
  <c r="M593" i="12"/>
  <c r="L593" i="12"/>
  <c r="J593" i="12"/>
  <c r="C593" i="12"/>
  <c r="N592" i="12"/>
  <c r="M592" i="12"/>
  <c r="L592" i="12"/>
  <c r="J592" i="12"/>
  <c r="C592" i="12"/>
  <c r="N591" i="12"/>
  <c r="M591" i="12"/>
  <c r="L591" i="12"/>
  <c r="J591" i="12"/>
  <c r="C591" i="12"/>
  <c r="N590" i="12"/>
  <c r="M590" i="12"/>
  <c r="L590" i="12"/>
  <c r="J590" i="12"/>
  <c r="C590" i="12"/>
  <c r="N589" i="12"/>
  <c r="M589" i="12"/>
  <c r="L589" i="12"/>
  <c r="J589" i="12"/>
  <c r="C589" i="12"/>
  <c r="N588" i="12"/>
  <c r="M588" i="12"/>
  <c r="L588" i="12"/>
  <c r="J588" i="12"/>
  <c r="C588" i="12"/>
  <c r="N587" i="12"/>
  <c r="M587" i="12"/>
  <c r="L587" i="12"/>
  <c r="J587" i="12"/>
  <c r="C587" i="12"/>
  <c r="N586" i="12"/>
  <c r="M586" i="12"/>
  <c r="L586" i="12"/>
  <c r="J586" i="12"/>
  <c r="C586" i="12"/>
  <c r="N585" i="12"/>
  <c r="M585" i="12"/>
  <c r="L585" i="12"/>
  <c r="J585" i="12"/>
  <c r="C585" i="12"/>
  <c r="N584" i="12"/>
  <c r="M584" i="12"/>
  <c r="L584" i="12"/>
  <c r="J584" i="12"/>
  <c r="C584" i="12"/>
  <c r="N583" i="12"/>
  <c r="M583" i="12"/>
  <c r="L583" i="12"/>
  <c r="J583" i="12"/>
  <c r="C583" i="12"/>
  <c r="N582" i="12"/>
  <c r="M582" i="12"/>
  <c r="L582" i="12"/>
  <c r="J582" i="12"/>
  <c r="C582" i="12"/>
  <c r="N581" i="12"/>
  <c r="M581" i="12"/>
  <c r="L581" i="12"/>
  <c r="J581" i="12"/>
  <c r="C581" i="12"/>
  <c r="N580" i="12"/>
  <c r="M580" i="12"/>
  <c r="L580" i="12"/>
  <c r="J580" i="12"/>
  <c r="C580" i="12"/>
  <c r="N579" i="12"/>
  <c r="M579" i="12"/>
  <c r="L579" i="12"/>
  <c r="J579" i="12"/>
  <c r="C579" i="12"/>
  <c r="N578" i="12"/>
  <c r="M578" i="12"/>
  <c r="L578" i="12"/>
  <c r="J578" i="12"/>
  <c r="C578" i="12"/>
  <c r="N577" i="12"/>
  <c r="M577" i="12"/>
  <c r="L577" i="12"/>
  <c r="J577" i="12"/>
  <c r="C577" i="12"/>
  <c r="N576" i="12"/>
  <c r="M576" i="12"/>
  <c r="L576" i="12"/>
  <c r="J576" i="12"/>
  <c r="C576" i="12"/>
  <c r="N575" i="12"/>
  <c r="M575" i="12"/>
  <c r="L575" i="12"/>
  <c r="J575" i="12"/>
  <c r="C575" i="12"/>
  <c r="N574" i="12"/>
  <c r="M574" i="12"/>
  <c r="L574" i="12"/>
  <c r="J574" i="12"/>
  <c r="C574" i="12"/>
  <c r="N573" i="12"/>
  <c r="M573" i="12"/>
  <c r="L573" i="12"/>
  <c r="J573" i="12"/>
  <c r="C573" i="12"/>
  <c r="N572" i="12"/>
  <c r="M572" i="12"/>
  <c r="L572" i="12"/>
  <c r="J572" i="12"/>
  <c r="C572" i="12"/>
  <c r="N571" i="12"/>
  <c r="M571" i="12"/>
  <c r="L571" i="12"/>
  <c r="J571" i="12"/>
  <c r="C571" i="12"/>
  <c r="N570" i="12"/>
  <c r="M570" i="12"/>
  <c r="L570" i="12"/>
  <c r="J570" i="12"/>
  <c r="C570" i="12"/>
  <c r="N569" i="12"/>
  <c r="M569" i="12"/>
  <c r="L569" i="12"/>
  <c r="J569" i="12"/>
  <c r="C569" i="12"/>
  <c r="N568" i="12"/>
  <c r="M568" i="12"/>
  <c r="L568" i="12"/>
  <c r="J568" i="12"/>
  <c r="C568" i="12"/>
  <c r="N567" i="12"/>
  <c r="M567" i="12"/>
  <c r="L567" i="12"/>
  <c r="J567" i="12"/>
  <c r="C567" i="12"/>
  <c r="N566" i="12"/>
  <c r="M566" i="12"/>
  <c r="L566" i="12"/>
  <c r="J566" i="12"/>
  <c r="C566" i="12"/>
  <c r="N565" i="12"/>
  <c r="M565" i="12"/>
  <c r="L565" i="12"/>
  <c r="J565" i="12"/>
  <c r="C565" i="12"/>
  <c r="N564" i="12"/>
  <c r="M564" i="12"/>
  <c r="L564" i="12"/>
  <c r="J564" i="12"/>
  <c r="C564" i="12"/>
  <c r="N563" i="12"/>
  <c r="M563" i="12"/>
  <c r="L563" i="12"/>
  <c r="J563" i="12"/>
  <c r="C563" i="12"/>
  <c r="N562" i="12"/>
  <c r="M562" i="12"/>
  <c r="L562" i="12"/>
  <c r="J562" i="12"/>
  <c r="C562" i="12"/>
  <c r="N561" i="12"/>
  <c r="M561" i="12"/>
  <c r="L561" i="12"/>
  <c r="J561" i="12"/>
  <c r="C561" i="12"/>
  <c r="N560" i="12"/>
  <c r="M560" i="12"/>
  <c r="L560" i="12"/>
  <c r="J560" i="12"/>
  <c r="C560" i="12"/>
  <c r="N559" i="12"/>
  <c r="M559" i="12"/>
  <c r="L559" i="12"/>
  <c r="J559" i="12"/>
  <c r="C559" i="12"/>
  <c r="N558" i="12"/>
  <c r="M558" i="12"/>
  <c r="L558" i="12"/>
  <c r="J558" i="12"/>
  <c r="C558" i="12"/>
  <c r="N557" i="12"/>
  <c r="M557" i="12"/>
  <c r="L557" i="12"/>
  <c r="J557" i="12"/>
  <c r="C557" i="12"/>
  <c r="N556" i="12"/>
  <c r="M556" i="12"/>
  <c r="L556" i="12"/>
  <c r="J556" i="12"/>
  <c r="C556" i="12"/>
  <c r="N555" i="12"/>
  <c r="M555" i="12"/>
  <c r="L555" i="12"/>
  <c r="J555" i="12"/>
  <c r="C555" i="12"/>
  <c r="N554" i="12"/>
  <c r="M554" i="12"/>
  <c r="L554" i="12"/>
  <c r="J554" i="12"/>
  <c r="C554" i="12"/>
  <c r="N553" i="12"/>
  <c r="M553" i="12"/>
  <c r="L553" i="12"/>
  <c r="J553" i="12"/>
  <c r="C553" i="12"/>
  <c r="N552" i="12"/>
  <c r="M552" i="12"/>
  <c r="L552" i="12"/>
  <c r="J552" i="12"/>
  <c r="C552" i="12"/>
  <c r="N551" i="12"/>
  <c r="M551" i="12"/>
  <c r="L551" i="12"/>
  <c r="J551" i="12"/>
  <c r="C551" i="12"/>
  <c r="N550" i="12"/>
  <c r="M550" i="12"/>
  <c r="L550" i="12"/>
  <c r="J550" i="12"/>
  <c r="C550" i="12"/>
  <c r="N549" i="12"/>
  <c r="M549" i="12"/>
  <c r="L549" i="12"/>
  <c r="J549" i="12"/>
  <c r="C549" i="12"/>
  <c r="N548" i="12"/>
  <c r="M548" i="12"/>
  <c r="L548" i="12"/>
  <c r="J548" i="12"/>
  <c r="C548" i="12"/>
  <c r="N547" i="12"/>
  <c r="M547" i="12"/>
  <c r="L547" i="12"/>
  <c r="J547" i="12"/>
  <c r="C547" i="12"/>
  <c r="N546" i="12"/>
  <c r="M546" i="12"/>
  <c r="L546" i="12"/>
  <c r="J546" i="12"/>
  <c r="C546" i="12"/>
  <c r="N545" i="12"/>
  <c r="M545" i="12"/>
  <c r="L545" i="12"/>
  <c r="J545" i="12"/>
  <c r="C545" i="12"/>
  <c r="N544" i="12"/>
  <c r="M544" i="12"/>
  <c r="L544" i="12"/>
  <c r="J544" i="12"/>
  <c r="C544" i="12"/>
  <c r="N543" i="12"/>
  <c r="M543" i="12"/>
  <c r="L543" i="12"/>
  <c r="J543" i="12"/>
  <c r="C543" i="12"/>
  <c r="N542" i="12"/>
  <c r="M542" i="12"/>
  <c r="L542" i="12"/>
  <c r="J542" i="12"/>
  <c r="C542" i="12"/>
  <c r="N541" i="12"/>
  <c r="M541" i="12"/>
  <c r="L541" i="12"/>
  <c r="J541" i="12"/>
  <c r="C541" i="12"/>
  <c r="N540" i="12"/>
  <c r="M540" i="12"/>
  <c r="L540" i="12"/>
  <c r="J540" i="12"/>
  <c r="C540" i="12"/>
  <c r="N539" i="12"/>
  <c r="M539" i="12"/>
  <c r="L539" i="12"/>
  <c r="J539" i="12"/>
  <c r="C539" i="12"/>
  <c r="N538" i="12"/>
  <c r="M538" i="12"/>
  <c r="L538" i="12"/>
  <c r="J538" i="12"/>
  <c r="C538" i="12"/>
  <c r="N537" i="12"/>
  <c r="M537" i="12"/>
  <c r="L537" i="12"/>
  <c r="J537" i="12"/>
  <c r="C537" i="12"/>
  <c r="N536" i="12"/>
  <c r="M536" i="12"/>
  <c r="L536" i="12"/>
  <c r="J536" i="12"/>
  <c r="C536" i="12"/>
  <c r="N535" i="12"/>
  <c r="M535" i="12"/>
  <c r="L535" i="12"/>
  <c r="J535" i="12"/>
  <c r="C535" i="12"/>
  <c r="N534" i="12"/>
  <c r="M534" i="12"/>
  <c r="L534" i="12"/>
  <c r="J534" i="12"/>
  <c r="C534" i="12"/>
  <c r="N533" i="12"/>
  <c r="M533" i="12"/>
  <c r="L533" i="12"/>
  <c r="J533" i="12"/>
  <c r="C533" i="12"/>
  <c r="N532" i="12"/>
  <c r="M532" i="12"/>
  <c r="L532" i="12"/>
  <c r="J532" i="12"/>
  <c r="C532" i="12"/>
  <c r="N531" i="12"/>
  <c r="M531" i="12"/>
  <c r="L531" i="12"/>
  <c r="J531" i="12"/>
  <c r="C531" i="12"/>
  <c r="N530" i="12"/>
  <c r="M530" i="12"/>
  <c r="L530" i="12"/>
  <c r="J530" i="12"/>
  <c r="C530" i="12"/>
  <c r="N529" i="12"/>
  <c r="M529" i="12"/>
  <c r="L529" i="12"/>
  <c r="J529" i="12"/>
  <c r="C529" i="12"/>
  <c r="N528" i="12"/>
  <c r="M528" i="12"/>
  <c r="L528" i="12"/>
  <c r="J528" i="12"/>
  <c r="C528" i="12"/>
  <c r="N527" i="12"/>
  <c r="M527" i="12"/>
  <c r="L527" i="12"/>
  <c r="J527" i="12"/>
  <c r="C527" i="12"/>
  <c r="N526" i="12"/>
  <c r="M526" i="12"/>
  <c r="L526" i="12"/>
  <c r="J526" i="12"/>
  <c r="C526" i="12"/>
  <c r="N525" i="12"/>
  <c r="M525" i="12"/>
  <c r="L525" i="12"/>
  <c r="J525" i="12"/>
  <c r="C525" i="12"/>
  <c r="N524" i="12"/>
  <c r="M524" i="12"/>
  <c r="L524" i="12"/>
  <c r="J524" i="12"/>
  <c r="C524" i="12"/>
  <c r="N523" i="12"/>
  <c r="M523" i="12"/>
  <c r="L523" i="12"/>
  <c r="J523" i="12"/>
  <c r="C523" i="12"/>
  <c r="N522" i="12"/>
  <c r="M522" i="12"/>
  <c r="L522" i="12"/>
  <c r="J522" i="12"/>
  <c r="C522" i="12"/>
  <c r="N521" i="12"/>
  <c r="M521" i="12"/>
  <c r="L521" i="12"/>
  <c r="J521" i="12"/>
  <c r="C521" i="12"/>
  <c r="N520" i="12"/>
  <c r="M520" i="12"/>
  <c r="L520" i="12"/>
  <c r="J520" i="12"/>
  <c r="C520" i="12"/>
  <c r="N519" i="12"/>
  <c r="M519" i="12"/>
  <c r="L519" i="12"/>
  <c r="J519" i="12"/>
  <c r="C519" i="12"/>
  <c r="N518" i="12"/>
  <c r="M518" i="12"/>
  <c r="L518" i="12"/>
  <c r="J518" i="12"/>
  <c r="C518" i="12"/>
  <c r="N517" i="12"/>
  <c r="M517" i="12"/>
  <c r="L517" i="12"/>
  <c r="J517" i="12"/>
  <c r="C517" i="12"/>
  <c r="N516" i="12"/>
  <c r="M516" i="12"/>
  <c r="L516" i="12"/>
  <c r="J516" i="12"/>
  <c r="C516" i="12"/>
  <c r="N515" i="12"/>
  <c r="M515" i="12"/>
  <c r="L515" i="12"/>
  <c r="J515" i="12"/>
  <c r="C515" i="12"/>
  <c r="N514" i="12"/>
  <c r="M514" i="12"/>
  <c r="L514" i="12"/>
  <c r="J514" i="12"/>
  <c r="C514" i="12"/>
  <c r="N513" i="12"/>
  <c r="M513" i="12"/>
  <c r="L513" i="12"/>
  <c r="J513" i="12"/>
  <c r="C513" i="12"/>
  <c r="N512" i="12"/>
  <c r="M512" i="12"/>
  <c r="L512" i="12"/>
  <c r="J512" i="12"/>
  <c r="C512" i="12"/>
  <c r="N511" i="12"/>
  <c r="M511" i="12"/>
  <c r="L511" i="12"/>
  <c r="J511" i="12"/>
  <c r="C511" i="12"/>
  <c r="N510" i="12"/>
  <c r="M510" i="12"/>
  <c r="L510" i="12"/>
  <c r="J510" i="12"/>
  <c r="C510" i="12"/>
  <c r="N509" i="12"/>
  <c r="M509" i="12"/>
  <c r="L509" i="12"/>
  <c r="J509" i="12"/>
  <c r="C509" i="12"/>
  <c r="N508" i="12"/>
  <c r="M508" i="12"/>
  <c r="L508" i="12"/>
  <c r="J508" i="12"/>
  <c r="C508" i="12"/>
  <c r="N507" i="12"/>
  <c r="M507" i="12"/>
  <c r="L507" i="12"/>
  <c r="J507" i="12"/>
  <c r="C507" i="12"/>
  <c r="N506" i="12"/>
  <c r="M506" i="12"/>
  <c r="L506" i="12"/>
  <c r="J506" i="12"/>
  <c r="C506" i="12"/>
  <c r="N505" i="12"/>
  <c r="M505" i="12"/>
  <c r="L505" i="12"/>
  <c r="J505" i="12"/>
  <c r="C505" i="12"/>
  <c r="N504" i="12"/>
  <c r="M504" i="12"/>
  <c r="L504" i="12"/>
  <c r="J504" i="12"/>
  <c r="C504" i="12"/>
  <c r="N503" i="12"/>
  <c r="M503" i="12"/>
  <c r="L503" i="12"/>
  <c r="J503" i="12"/>
  <c r="C503" i="12"/>
  <c r="N502" i="12"/>
  <c r="M502" i="12"/>
  <c r="L502" i="12"/>
  <c r="J502" i="12"/>
  <c r="C502" i="12"/>
  <c r="N501" i="12"/>
  <c r="M501" i="12"/>
  <c r="L501" i="12"/>
  <c r="J501" i="12"/>
  <c r="C501" i="12"/>
  <c r="N500" i="12"/>
  <c r="M500" i="12"/>
  <c r="L500" i="12"/>
  <c r="J500" i="12"/>
  <c r="C500" i="12"/>
  <c r="N499" i="12"/>
  <c r="M499" i="12"/>
  <c r="L499" i="12"/>
  <c r="J499" i="12"/>
  <c r="C499" i="12"/>
  <c r="N498" i="12"/>
  <c r="M498" i="12"/>
  <c r="L498" i="12"/>
  <c r="J498" i="12"/>
  <c r="C498" i="12"/>
  <c r="N497" i="12"/>
  <c r="M497" i="12"/>
  <c r="L497" i="12"/>
  <c r="J497" i="12"/>
  <c r="C497" i="12"/>
  <c r="N496" i="12"/>
  <c r="M496" i="12"/>
  <c r="L496" i="12"/>
  <c r="J496" i="12"/>
  <c r="C496" i="12"/>
  <c r="N495" i="12"/>
  <c r="M495" i="12"/>
  <c r="L495" i="12"/>
  <c r="J495" i="12"/>
  <c r="C495" i="12"/>
  <c r="N494" i="12"/>
  <c r="M494" i="12"/>
  <c r="L494" i="12"/>
  <c r="J494" i="12"/>
  <c r="C494" i="12"/>
  <c r="N493" i="12"/>
  <c r="M493" i="12"/>
  <c r="L493" i="12"/>
  <c r="J493" i="12"/>
  <c r="C493" i="12"/>
  <c r="N492" i="12"/>
  <c r="M492" i="12"/>
  <c r="L492" i="12"/>
  <c r="J492" i="12"/>
  <c r="C492" i="12"/>
  <c r="N491" i="12"/>
  <c r="M491" i="12"/>
  <c r="L491" i="12"/>
  <c r="J491" i="12"/>
  <c r="C491" i="12"/>
  <c r="N490" i="12"/>
  <c r="M490" i="12"/>
  <c r="L490" i="12"/>
  <c r="J490" i="12"/>
  <c r="C490" i="12"/>
  <c r="N489" i="12"/>
  <c r="M489" i="12"/>
  <c r="L489" i="12"/>
  <c r="J489" i="12"/>
  <c r="C489" i="12"/>
  <c r="N488" i="12"/>
  <c r="M488" i="12"/>
  <c r="L488" i="12"/>
  <c r="J488" i="12"/>
  <c r="C488" i="12"/>
  <c r="N487" i="12"/>
  <c r="M487" i="12"/>
  <c r="L487" i="12"/>
  <c r="J487" i="12"/>
  <c r="C487" i="12"/>
  <c r="N486" i="12"/>
  <c r="M486" i="12"/>
  <c r="L486" i="12"/>
  <c r="J486" i="12"/>
  <c r="C486" i="12"/>
  <c r="N485" i="12"/>
  <c r="M485" i="12"/>
  <c r="L485" i="12"/>
  <c r="J485" i="12"/>
  <c r="C485" i="12"/>
  <c r="N484" i="12"/>
  <c r="M484" i="12"/>
  <c r="L484" i="12"/>
  <c r="J484" i="12"/>
  <c r="C484" i="12"/>
  <c r="N483" i="12"/>
  <c r="M483" i="12"/>
  <c r="L483" i="12"/>
  <c r="J483" i="12"/>
  <c r="C483" i="12"/>
  <c r="N482" i="12"/>
  <c r="M482" i="12"/>
  <c r="L482" i="12"/>
  <c r="J482" i="12"/>
  <c r="C482" i="12"/>
  <c r="N481" i="12"/>
  <c r="M481" i="12"/>
  <c r="L481" i="12"/>
  <c r="J481" i="12"/>
  <c r="C481" i="12"/>
  <c r="N480" i="12"/>
  <c r="M480" i="12"/>
  <c r="L480" i="12"/>
  <c r="J480" i="12"/>
  <c r="C480" i="12"/>
  <c r="N479" i="12"/>
  <c r="M479" i="12"/>
  <c r="L479" i="12"/>
  <c r="J479" i="12"/>
  <c r="C479" i="12"/>
  <c r="N478" i="12"/>
  <c r="M478" i="12"/>
  <c r="L478" i="12"/>
  <c r="J478" i="12"/>
  <c r="C478" i="12"/>
  <c r="N477" i="12"/>
  <c r="M477" i="12"/>
  <c r="L477" i="12"/>
  <c r="J477" i="12"/>
  <c r="C477" i="12"/>
  <c r="N476" i="12"/>
  <c r="M476" i="12"/>
  <c r="L476" i="12"/>
  <c r="J476" i="12"/>
  <c r="C476" i="12"/>
  <c r="N475" i="12"/>
  <c r="M475" i="12"/>
  <c r="L475" i="12"/>
  <c r="J475" i="12"/>
  <c r="C475" i="12"/>
  <c r="N474" i="12"/>
  <c r="M474" i="12"/>
  <c r="L474" i="12"/>
  <c r="J474" i="12"/>
  <c r="C474" i="12"/>
  <c r="N473" i="12"/>
  <c r="M473" i="12"/>
  <c r="L473" i="12"/>
  <c r="J473" i="12"/>
  <c r="C473" i="12"/>
  <c r="N472" i="12"/>
  <c r="M472" i="12"/>
  <c r="L472" i="12"/>
  <c r="J472" i="12"/>
  <c r="C472" i="12"/>
  <c r="N471" i="12"/>
  <c r="M471" i="12"/>
  <c r="L471" i="12"/>
  <c r="J471" i="12"/>
  <c r="C471" i="12"/>
  <c r="N470" i="12"/>
  <c r="M470" i="12"/>
  <c r="L470" i="12"/>
  <c r="J470" i="12"/>
  <c r="C470" i="12"/>
  <c r="N469" i="12"/>
  <c r="M469" i="12"/>
  <c r="L469" i="12"/>
  <c r="J469" i="12"/>
  <c r="C469" i="12"/>
  <c r="N468" i="12"/>
  <c r="M468" i="12"/>
  <c r="L468" i="12"/>
  <c r="J468" i="12"/>
  <c r="C468" i="12"/>
  <c r="N467" i="12"/>
  <c r="M467" i="12"/>
  <c r="L467" i="12"/>
  <c r="J467" i="12"/>
  <c r="C467" i="12"/>
  <c r="N466" i="12"/>
  <c r="M466" i="12"/>
  <c r="L466" i="12"/>
  <c r="J466" i="12"/>
  <c r="C466" i="12"/>
  <c r="N465" i="12"/>
  <c r="M465" i="12"/>
  <c r="L465" i="12"/>
  <c r="J465" i="12"/>
  <c r="C465" i="12"/>
  <c r="N464" i="12"/>
  <c r="M464" i="12"/>
  <c r="L464" i="12"/>
  <c r="J464" i="12"/>
  <c r="C464" i="12"/>
  <c r="N463" i="12"/>
  <c r="M463" i="12"/>
  <c r="L463" i="12"/>
  <c r="J463" i="12"/>
  <c r="C463" i="12"/>
  <c r="N462" i="12"/>
  <c r="M462" i="12"/>
  <c r="L462" i="12"/>
  <c r="J462" i="12"/>
  <c r="C462" i="12"/>
  <c r="N461" i="12"/>
  <c r="M461" i="12"/>
  <c r="L461" i="12"/>
  <c r="J461" i="12"/>
  <c r="C461" i="12"/>
  <c r="N460" i="12"/>
  <c r="M460" i="12"/>
  <c r="L460" i="12"/>
  <c r="J460" i="12"/>
  <c r="C460" i="12"/>
  <c r="N459" i="12"/>
  <c r="M459" i="12"/>
  <c r="L459" i="12"/>
  <c r="J459" i="12"/>
  <c r="C459" i="12"/>
  <c r="N458" i="12"/>
  <c r="M458" i="12"/>
  <c r="L458" i="12"/>
  <c r="J458" i="12"/>
  <c r="C458" i="12"/>
  <c r="N457" i="12"/>
  <c r="M457" i="12"/>
  <c r="L457" i="12"/>
  <c r="J457" i="12"/>
  <c r="C457" i="12"/>
  <c r="N456" i="12"/>
  <c r="M456" i="12"/>
  <c r="L456" i="12"/>
  <c r="J456" i="12"/>
  <c r="C456" i="12"/>
  <c r="N455" i="12"/>
  <c r="M455" i="12"/>
  <c r="L455" i="12"/>
  <c r="J455" i="12"/>
  <c r="C455" i="12"/>
  <c r="N454" i="12"/>
  <c r="M454" i="12"/>
  <c r="L454" i="12"/>
  <c r="J454" i="12"/>
  <c r="C454" i="12"/>
  <c r="N453" i="12"/>
  <c r="M453" i="12"/>
  <c r="L453" i="12"/>
  <c r="J453" i="12"/>
  <c r="C453" i="12"/>
  <c r="N452" i="12"/>
  <c r="M452" i="12"/>
  <c r="L452" i="12"/>
  <c r="J452" i="12"/>
  <c r="C452" i="12"/>
  <c r="N451" i="12"/>
  <c r="M451" i="12"/>
  <c r="L451" i="12"/>
  <c r="J451" i="12"/>
  <c r="C451" i="12"/>
  <c r="N450" i="12"/>
  <c r="M450" i="12"/>
  <c r="L450" i="12"/>
  <c r="J450" i="12"/>
  <c r="C450" i="12"/>
  <c r="N449" i="12"/>
  <c r="M449" i="12"/>
  <c r="L449" i="12"/>
  <c r="J449" i="12"/>
  <c r="C449" i="12"/>
  <c r="N448" i="12"/>
  <c r="M448" i="12"/>
  <c r="L448" i="12"/>
  <c r="J448" i="12"/>
  <c r="C448" i="12"/>
  <c r="N447" i="12"/>
  <c r="M447" i="12"/>
  <c r="L447" i="12"/>
  <c r="J447" i="12"/>
  <c r="C447" i="12"/>
  <c r="N446" i="12"/>
  <c r="M446" i="12"/>
  <c r="L446" i="12"/>
  <c r="J446" i="12"/>
  <c r="C446" i="12"/>
  <c r="N445" i="12"/>
  <c r="M445" i="12"/>
  <c r="L445" i="12"/>
  <c r="J445" i="12"/>
  <c r="C445" i="12"/>
  <c r="N444" i="12"/>
  <c r="M444" i="12"/>
  <c r="L444" i="12"/>
  <c r="J444" i="12"/>
  <c r="C444" i="12"/>
  <c r="N443" i="12"/>
  <c r="M443" i="12"/>
  <c r="L443" i="12"/>
  <c r="J443" i="12"/>
  <c r="C443" i="12"/>
  <c r="N442" i="12"/>
  <c r="M442" i="12"/>
  <c r="L442" i="12"/>
  <c r="J442" i="12"/>
  <c r="C442" i="12"/>
  <c r="N441" i="12"/>
  <c r="M441" i="12"/>
  <c r="L441" i="12"/>
  <c r="J441" i="12"/>
  <c r="C441" i="12"/>
  <c r="N440" i="12"/>
  <c r="M440" i="12"/>
  <c r="L440" i="12"/>
  <c r="J440" i="12"/>
  <c r="C440" i="12"/>
  <c r="N439" i="12"/>
  <c r="M439" i="12"/>
  <c r="L439" i="12"/>
  <c r="J439" i="12"/>
  <c r="C439" i="12"/>
  <c r="N438" i="12"/>
  <c r="M438" i="12"/>
  <c r="L438" i="12"/>
  <c r="J438" i="12"/>
  <c r="C438" i="12"/>
  <c r="N437" i="12"/>
  <c r="M437" i="12"/>
  <c r="L437" i="12"/>
  <c r="J437" i="12"/>
  <c r="C437" i="12"/>
  <c r="N436" i="12"/>
  <c r="M436" i="12"/>
  <c r="L436" i="12"/>
  <c r="J436" i="12"/>
  <c r="C436" i="12"/>
  <c r="N435" i="12"/>
  <c r="M435" i="12"/>
  <c r="L435" i="12"/>
  <c r="J435" i="12"/>
  <c r="C435" i="12"/>
  <c r="N434" i="12"/>
  <c r="M434" i="12"/>
  <c r="L434" i="12"/>
  <c r="J434" i="12"/>
  <c r="C434" i="12"/>
  <c r="N433" i="12"/>
  <c r="M433" i="12"/>
  <c r="L433" i="12"/>
  <c r="J433" i="12"/>
  <c r="C433" i="12"/>
  <c r="N432" i="12"/>
  <c r="M432" i="12"/>
  <c r="L432" i="12"/>
  <c r="J432" i="12"/>
  <c r="C432" i="12"/>
  <c r="N431" i="12"/>
  <c r="M431" i="12"/>
  <c r="L431" i="12"/>
  <c r="J431" i="12"/>
  <c r="C431" i="12"/>
  <c r="N430" i="12"/>
  <c r="M430" i="12"/>
  <c r="L430" i="12"/>
  <c r="J430" i="12"/>
  <c r="C430" i="12"/>
  <c r="N429" i="12"/>
  <c r="M429" i="12"/>
  <c r="L429" i="12"/>
  <c r="J429" i="12"/>
  <c r="C429" i="12"/>
  <c r="N428" i="12"/>
  <c r="M428" i="12"/>
  <c r="L428" i="12"/>
  <c r="J428" i="12"/>
  <c r="C428" i="12"/>
  <c r="N427" i="12"/>
  <c r="M427" i="12"/>
  <c r="L427" i="12"/>
  <c r="J427" i="12"/>
  <c r="C427" i="12"/>
  <c r="N426" i="12"/>
  <c r="M426" i="12"/>
  <c r="L426" i="12"/>
  <c r="J426" i="12"/>
  <c r="C426" i="12"/>
  <c r="N425" i="12"/>
  <c r="M425" i="12"/>
  <c r="L425" i="12"/>
  <c r="J425" i="12"/>
  <c r="C425" i="12"/>
  <c r="N424" i="12"/>
  <c r="M424" i="12"/>
  <c r="L424" i="12"/>
  <c r="J424" i="12"/>
  <c r="C424" i="12"/>
  <c r="N423" i="12"/>
  <c r="M423" i="12"/>
  <c r="L423" i="12"/>
  <c r="J423" i="12"/>
  <c r="C423" i="12"/>
  <c r="N422" i="12"/>
  <c r="M422" i="12"/>
  <c r="L422" i="12"/>
  <c r="J422" i="12"/>
  <c r="C422" i="12"/>
  <c r="N421" i="12"/>
  <c r="M421" i="12"/>
  <c r="L421" i="12"/>
  <c r="J421" i="12"/>
  <c r="C421" i="12"/>
  <c r="N420" i="12"/>
  <c r="M420" i="12"/>
  <c r="L420" i="12"/>
  <c r="J420" i="12"/>
  <c r="C420" i="12"/>
  <c r="N419" i="12"/>
  <c r="M419" i="12"/>
  <c r="L419" i="12"/>
  <c r="J419" i="12"/>
  <c r="C419" i="12"/>
  <c r="N418" i="12"/>
  <c r="M418" i="12"/>
  <c r="L418" i="12"/>
  <c r="J418" i="12"/>
  <c r="C418" i="12"/>
  <c r="N417" i="12"/>
  <c r="M417" i="12"/>
  <c r="L417" i="12"/>
  <c r="J417" i="12"/>
  <c r="C417" i="12"/>
  <c r="N416" i="12"/>
  <c r="M416" i="12"/>
  <c r="L416" i="12"/>
  <c r="J416" i="12"/>
  <c r="C416" i="12"/>
  <c r="N415" i="12"/>
  <c r="M415" i="12"/>
  <c r="L415" i="12"/>
  <c r="J415" i="12"/>
  <c r="C415" i="12"/>
  <c r="N414" i="12"/>
  <c r="M414" i="12"/>
  <c r="L414" i="12"/>
  <c r="J414" i="12"/>
  <c r="C414" i="12"/>
  <c r="N413" i="12"/>
  <c r="M413" i="12"/>
  <c r="L413" i="12"/>
  <c r="J413" i="12"/>
  <c r="C413" i="12"/>
  <c r="N412" i="12"/>
  <c r="M412" i="12"/>
  <c r="L412" i="12"/>
  <c r="J412" i="12"/>
  <c r="C412" i="12"/>
  <c r="N411" i="12"/>
  <c r="M411" i="12"/>
  <c r="L411" i="12"/>
  <c r="J411" i="12"/>
  <c r="C411" i="12"/>
  <c r="N410" i="12"/>
  <c r="M410" i="12"/>
  <c r="L410" i="12"/>
  <c r="J410" i="12"/>
  <c r="C410" i="12"/>
  <c r="N409" i="12"/>
  <c r="M409" i="12"/>
  <c r="L409" i="12"/>
  <c r="J409" i="12"/>
  <c r="C409" i="12"/>
  <c r="N408" i="12"/>
  <c r="M408" i="12"/>
  <c r="L408" i="12"/>
  <c r="J408" i="12"/>
  <c r="C408" i="12"/>
  <c r="N407" i="12"/>
  <c r="M407" i="12"/>
  <c r="L407" i="12"/>
  <c r="J407" i="12"/>
  <c r="C407" i="12"/>
  <c r="N406" i="12"/>
  <c r="M406" i="12"/>
  <c r="L406" i="12"/>
  <c r="J406" i="12"/>
  <c r="C406" i="12"/>
  <c r="N405" i="12"/>
  <c r="M405" i="12"/>
  <c r="L405" i="12"/>
  <c r="J405" i="12"/>
  <c r="C405" i="12"/>
  <c r="N404" i="12"/>
  <c r="M404" i="12"/>
  <c r="L404" i="12"/>
  <c r="J404" i="12"/>
  <c r="C404" i="12"/>
  <c r="N403" i="12"/>
  <c r="M403" i="12"/>
  <c r="L403" i="12"/>
  <c r="J403" i="12"/>
  <c r="C403" i="12"/>
  <c r="N402" i="12"/>
  <c r="M402" i="12"/>
  <c r="L402" i="12"/>
  <c r="J402" i="12"/>
  <c r="C402" i="12"/>
  <c r="N401" i="12"/>
  <c r="M401" i="12"/>
  <c r="L401" i="12"/>
  <c r="J401" i="12"/>
  <c r="C401" i="12"/>
  <c r="N400" i="12"/>
  <c r="M400" i="12"/>
  <c r="L400" i="12"/>
  <c r="J400" i="12"/>
  <c r="C400" i="12"/>
  <c r="N399" i="12"/>
  <c r="M399" i="12"/>
  <c r="L399" i="12"/>
  <c r="J399" i="12"/>
  <c r="C399" i="12"/>
  <c r="N398" i="12"/>
  <c r="M398" i="12"/>
  <c r="L398" i="12"/>
  <c r="J398" i="12"/>
  <c r="C398" i="12"/>
  <c r="N397" i="12"/>
  <c r="M397" i="12"/>
  <c r="L397" i="12"/>
  <c r="J397" i="12"/>
  <c r="C397" i="12"/>
  <c r="N396" i="12"/>
  <c r="M396" i="12"/>
  <c r="L396" i="12"/>
  <c r="J396" i="12"/>
  <c r="C396" i="12"/>
  <c r="N395" i="12"/>
  <c r="M395" i="12"/>
  <c r="L395" i="12"/>
  <c r="J395" i="12"/>
  <c r="C395" i="12"/>
  <c r="N394" i="12"/>
  <c r="M394" i="12"/>
  <c r="L394" i="12"/>
  <c r="J394" i="12"/>
  <c r="C394" i="12"/>
  <c r="N393" i="12"/>
  <c r="M393" i="12"/>
  <c r="L393" i="12"/>
  <c r="J393" i="12"/>
  <c r="C393" i="12"/>
  <c r="N392" i="12"/>
  <c r="M392" i="12"/>
  <c r="L392" i="12"/>
  <c r="J392" i="12"/>
  <c r="C392" i="12"/>
  <c r="N391" i="12"/>
  <c r="M391" i="12"/>
  <c r="L391" i="12"/>
  <c r="J391" i="12"/>
  <c r="C391" i="12"/>
  <c r="N390" i="12"/>
  <c r="M390" i="12"/>
  <c r="L390" i="12"/>
  <c r="J390" i="12"/>
  <c r="C390" i="12"/>
  <c r="N389" i="12"/>
  <c r="M389" i="12"/>
  <c r="L389" i="12"/>
  <c r="J389" i="12"/>
  <c r="C389" i="12"/>
  <c r="N388" i="12"/>
  <c r="M388" i="12"/>
  <c r="L388" i="12"/>
  <c r="J388" i="12"/>
  <c r="C388" i="12"/>
  <c r="N387" i="12"/>
  <c r="M387" i="12"/>
  <c r="L387" i="12"/>
  <c r="J387" i="12"/>
  <c r="C387" i="12"/>
  <c r="N386" i="12"/>
  <c r="M386" i="12"/>
  <c r="L386" i="12"/>
  <c r="J386" i="12"/>
  <c r="C386" i="12"/>
  <c r="N385" i="12"/>
  <c r="M385" i="12"/>
  <c r="L385" i="12"/>
  <c r="J385" i="12"/>
  <c r="C385" i="12"/>
  <c r="N384" i="12"/>
  <c r="M384" i="12"/>
  <c r="L384" i="12"/>
  <c r="J384" i="12"/>
  <c r="C384" i="12"/>
  <c r="N383" i="12"/>
  <c r="M383" i="12"/>
  <c r="L383" i="12"/>
  <c r="J383" i="12"/>
  <c r="C383" i="12"/>
  <c r="N382" i="12"/>
  <c r="M382" i="12"/>
  <c r="L382" i="12"/>
  <c r="J382" i="12"/>
  <c r="C382" i="12"/>
  <c r="N381" i="12"/>
  <c r="M381" i="12"/>
  <c r="L381" i="12"/>
  <c r="J381" i="12"/>
  <c r="C381" i="12"/>
  <c r="N380" i="12"/>
  <c r="M380" i="12"/>
  <c r="L380" i="12"/>
  <c r="J380" i="12"/>
  <c r="C380" i="12"/>
  <c r="N379" i="12"/>
  <c r="M379" i="12"/>
  <c r="L379" i="12"/>
  <c r="J379" i="12"/>
  <c r="C379" i="12"/>
  <c r="N378" i="12"/>
  <c r="M378" i="12"/>
  <c r="L378" i="12"/>
  <c r="J378" i="12"/>
  <c r="C378" i="12"/>
  <c r="N377" i="12"/>
  <c r="M377" i="12"/>
  <c r="L377" i="12"/>
  <c r="J377" i="12"/>
  <c r="C377" i="12"/>
  <c r="N376" i="12"/>
  <c r="M376" i="12"/>
  <c r="L376" i="12"/>
  <c r="J376" i="12"/>
  <c r="C376" i="12"/>
  <c r="N375" i="12"/>
  <c r="M375" i="12"/>
  <c r="L375" i="12"/>
  <c r="J375" i="12"/>
  <c r="C375" i="12"/>
  <c r="N374" i="12"/>
  <c r="M374" i="12"/>
  <c r="L374" i="12"/>
  <c r="J374" i="12"/>
  <c r="C374" i="12"/>
  <c r="N373" i="12"/>
  <c r="M373" i="12"/>
  <c r="L373" i="12"/>
  <c r="J373" i="12"/>
  <c r="C373" i="12"/>
  <c r="N372" i="12"/>
  <c r="M372" i="12"/>
  <c r="L372" i="12"/>
  <c r="J372" i="12"/>
  <c r="C372" i="12"/>
  <c r="N371" i="12"/>
  <c r="M371" i="12"/>
  <c r="L371" i="12"/>
  <c r="J371" i="12"/>
  <c r="C371" i="12"/>
  <c r="N370" i="12"/>
  <c r="M370" i="12"/>
  <c r="L370" i="12"/>
  <c r="J370" i="12"/>
  <c r="C370" i="12"/>
  <c r="N369" i="12"/>
  <c r="M369" i="12"/>
  <c r="L369" i="12"/>
  <c r="J369" i="12"/>
  <c r="C369" i="12"/>
  <c r="N368" i="12"/>
  <c r="M368" i="12"/>
  <c r="L368" i="12"/>
  <c r="J368" i="12"/>
  <c r="C368" i="12"/>
  <c r="N367" i="12"/>
  <c r="M367" i="12"/>
  <c r="L367" i="12"/>
  <c r="J367" i="12"/>
  <c r="C367" i="12"/>
  <c r="N366" i="12"/>
  <c r="M366" i="12"/>
  <c r="L366" i="12"/>
  <c r="J366" i="12"/>
  <c r="C366" i="12"/>
  <c r="N365" i="12"/>
  <c r="M365" i="12"/>
  <c r="L365" i="12"/>
  <c r="J365" i="12"/>
  <c r="C365" i="12"/>
  <c r="N364" i="12"/>
  <c r="M364" i="12"/>
  <c r="L364" i="12"/>
  <c r="J364" i="12"/>
  <c r="C364" i="12"/>
  <c r="N363" i="12"/>
  <c r="M363" i="12"/>
  <c r="L363" i="12"/>
  <c r="J363" i="12"/>
  <c r="C363" i="12"/>
  <c r="N362" i="12"/>
  <c r="M362" i="12"/>
  <c r="L362" i="12"/>
  <c r="J362" i="12"/>
  <c r="C362" i="12"/>
  <c r="N361" i="12"/>
  <c r="M361" i="12"/>
  <c r="L361" i="12"/>
  <c r="J361" i="12"/>
  <c r="C361" i="12"/>
  <c r="N360" i="12"/>
  <c r="M360" i="12"/>
  <c r="L360" i="12"/>
  <c r="J360" i="12"/>
  <c r="C360" i="12"/>
  <c r="N359" i="12"/>
  <c r="M359" i="12"/>
  <c r="L359" i="12"/>
  <c r="J359" i="12"/>
  <c r="C359" i="12"/>
  <c r="N358" i="12"/>
  <c r="M358" i="12"/>
  <c r="L358" i="12"/>
  <c r="J358" i="12"/>
  <c r="C358" i="12"/>
  <c r="N357" i="12"/>
  <c r="M357" i="12"/>
  <c r="L357" i="12"/>
  <c r="J357" i="12"/>
  <c r="C357" i="12"/>
  <c r="N356" i="12"/>
  <c r="M356" i="12"/>
  <c r="L356" i="12"/>
  <c r="J356" i="12"/>
  <c r="C356" i="12"/>
  <c r="N355" i="12"/>
  <c r="M355" i="12"/>
  <c r="L355" i="12"/>
  <c r="J355" i="12"/>
  <c r="C355" i="12"/>
  <c r="N354" i="12"/>
  <c r="M354" i="12"/>
  <c r="L354" i="12"/>
  <c r="J354" i="12"/>
  <c r="C354" i="12"/>
  <c r="N353" i="12"/>
  <c r="M353" i="12"/>
  <c r="L353" i="12"/>
  <c r="J353" i="12"/>
  <c r="C353" i="12"/>
  <c r="N352" i="12"/>
  <c r="M352" i="12"/>
  <c r="L352" i="12"/>
  <c r="J352" i="12"/>
  <c r="C352" i="12"/>
  <c r="N351" i="12"/>
  <c r="M351" i="12"/>
  <c r="L351" i="12"/>
  <c r="J351" i="12"/>
  <c r="C351" i="12"/>
  <c r="N350" i="12"/>
  <c r="M350" i="12"/>
  <c r="L350" i="12"/>
  <c r="J350" i="12"/>
  <c r="C350" i="12"/>
  <c r="N349" i="12"/>
  <c r="M349" i="12"/>
  <c r="L349" i="12"/>
  <c r="J349" i="12"/>
  <c r="C349" i="12"/>
  <c r="N348" i="12"/>
  <c r="M348" i="12"/>
  <c r="L348" i="12"/>
  <c r="J348" i="12"/>
  <c r="C348" i="12"/>
  <c r="N347" i="12"/>
  <c r="M347" i="12"/>
  <c r="L347" i="12"/>
  <c r="J347" i="12"/>
  <c r="C347" i="12"/>
  <c r="N346" i="12"/>
  <c r="M346" i="12"/>
  <c r="L346" i="12"/>
  <c r="J346" i="12"/>
  <c r="C346" i="12"/>
  <c r="N345" i="12"/>
  <c r="M345" i="12"/>
  <c r="L345" i="12"/>
  <c r="J345" i="12"/>
  <c r="C345" i="12"/>
  <c r="N344" i="12"/>
  <c r="M344" i="12"/>
  <c r="L344" i="12"/>
  <c r="J344" i="12"/>
  <c r="C344" i="12"/>
  <c r="N343" i="12"/>
  <c r="M343" i="12"/>
  <c r="L343" i="12"/>
  <c r="J343" i="12"/>
  <c r="C343" i="12"/>
  <c r="N342" i="12"/>
  <c r="M342" i="12"/>
  <c r="L342" i="12"/>
  <c r="J342" i="12"/>
  <c r="C342" i="12"/>
  <c r="N341" i="12"/>
  <c r="M341" i="12"/>
  <c r="L341" i="12"/>
  <c r="J341" i="12"/>
  <c r="C341" i="12"/>
  <c r="N340" i="12"/>
  <c r="M340" i="12"/>
  <c r="L340" i="12"/>
  <c r="J340" i="12"/>
  <c r="C340" i="12"/>
  <c r="N339" i="12"/>
  <c r="M339" i="12"/>
  <c r="L339" i="12"/>
  <c r="J339" i="12"/>
  <c r="C339" i="12"/>
  <c r="N338" i="12"/>
  <c r="M338" i="12"/>
  <c r="L338" i="12"/>
  <c r="J338" i="12"/>
  <c r="C338" i="12"/>
  <c r="N337" i="12"/>
  <c r="M337" i="12"/>
  <c r="L337" i="12"/>
  <c r="J337" i="12"/>
  <c r="C337" i="12"/>
  <c r="N336" i="12"/>
  <c r="M336" i="12"/>
  <c r="L336" i="12"/>
  <c r="J336" i="12"/>
  <c r="C336" i="12"/>
  <c r="N335" i="12"/>
  <c r="M335" i="12"/>
  <c r="L335" i="12"/>
  <c r="J335" i="12"/>
  <c r="C335" i="12"/>
  <c r="N334" i="12"/>
  <c r="M334" i="12"/>
  <c r="L334" i="12"/>
  <c r="J334" i="12"/>
  <c r="C334" i="12"/>
  <c r="N333" i="12"/>
  <c r="M333" i="12"/>
  <c r="L333" i="12"/>
  <c r="J333" i="12"/>
  <c r="C333" i="12"/>
  <c r="N332" i="12"/>
  <c r="M332" i="12"/>
  <c r="L332" i="12"/>
  <c r="J332" i="12"/>
  <c r="C332" i="12"/>
  <c r="N331" i="12"/>
  <c r="M331" i="12"/>
  <c r="L331" i="12"/>
  <c r="J331" i="12"/>
  <c r="C331" i="12"/>
  <c r="N330" i="12"/>
  <c r="M330" i="12"/>
  <c r="L330" i="12"/>
  <c r="J330" i="12"/>
  <c r="C330" i="12"/>
  <c r="N329" i="12"/>
  <c r="M329" i="12"/>
  <c r="L329" i="12"/>
  <c r="J329" i="12"/>
  <c r="C329" i="12"/>
  <c r="N328" i="12"/>
  <c r="M328" i="12"/>
  <c r="L328" i="12"/>
  <c r="J328" i="12"/>
  <c r="C328" i="12"/>
  <c r="N327" i="12"/>
  <c r="M327" i="12"/>
  <c r="L327" i="12"/>
  <c r="J327" i="12"/>
  <c r="C327" i="12"/>
  <c r="N326" i="12"/>
  <c r="M326" i="12"/>
  <c r="L326" i="12"/>
  <c r="J326" i="12"/>
  <c r="C326" i="12"/>
  <c r="N325" i="12"/>
  <c r="M325" i="12"/>
  <c r="L325" i="12"/>
  <c r="J325" i="12"/>
  <c r="C325" i="12"/>
  <c r="N324" i="12"/>
  <c r="M324" i="12"/>
  <c r="L324" i="12"/>
  <c r="J324" i="12"/>
  <c r="C324" i="12"/>
  <c r="N323" i="12"/>
  <c r="M323" i="12"/>
  <c r="L323" i="12"/>
  <c r="J323" i="12"/>
  <c r="C323" i="12"/>
  <c r="N322" i="12"/>
  <c r="M322" i="12"/>
  <c r="L322" i="12"/>
  <c r="J322" i="12"/>
  <c r="C322" i="12"/>
  <c r="N321" i="12"/>
  <c r="M321" i="12"/>
  <c r="L321" i="12"/>
  <c r="J321" i="12"/>
  <c r="C321" i="12"/>
  <c r="N320" i="12"/>
  <c r="M320" i="12"/>
  <c r="L320" i="12"/>
  <c r="J320" i="12"/>
  <c r="C320" i="12"/>
  <c r="N319" i="12"/>
  <c r="M319" i="12"/>
  <c r="L319" i="12"/>
  <c r="J319" i="12"/>
  <c r="C319" i="12"/>
  <c r="N318" i="12"/>
  <c r="M318" i="12"/>
  <c r="L318" i="12"/>
  <c r="J318" i="12"/>
  <c r="C318" i="12"/>
  <c r="N317" i="12"/>
  <c r="M317" i="12"/>
  <c r="L317" i="12"/>
  <c r="J317" i="12"/>
  <c r="C317" i="12"/>
  <c r="N316" i="12"/>
  <c r="M316" i="12"/>
  <c r="L316" i="12"/>
  <c r="J316" i="12"/>
  <c r="C316" i="12"/>
  <c r="N315" i="12"/>
  <c r="M315" i="12"/>
  <c r="L315" i="12"/>
  <c r="J315" i="12"/>
  <c r="C315" i="12"/>
  <c r="N314" i="12"/>
  <c r="M314" i="12"/>
  <c r="L314" i="12"/>
  <c r="J314" i="12"/>
  <c r="C314" i="12"/>
  <c r="N313" i="12"/>
  <c r="M313" i="12"/>
  <c r="L313" i="12"/>
  <c r="J313" i="12"/>
  <c r="C313" i="12"/>
  <c r="N312" i="12"/>
  <c r="M312" i="12"/>
  <c r="L312" i="12"/>
  <c r="J312" i="12"/>
  <c r="C312" i="12"/>
  <c r="N311" i="12"/>
  <c r="M311" i="12"/>
  <c r="L311" i="12"/>
  <c r="J311" i="12"/>
  <c r="C311" i="12"/>
  <c r="N310" i="12"/>
  <c r="M310" i="12"/>
  <c r="L310" i="12"/>
  <c r="J310" i="12"/>
  <c r="C310" i="12"/>
  <c r="N309" i="12"/>
  <c r="M309" i="12"/>
  <c r="L309" i="12"/>
  <c r="J309" i="12"/>
  <c r="C309" i="12"/>
  <c r="N308" i="12"/>
  <c r="M308" i="12"/>
  <c r="L308" i="12"/>
  <c r="J308" i="12"/>
  <c r="C308" i="12"/>
  <c r="N307" i="12"/>
  <c r="M307" i="12"/>
  <c r="L307" i="12"/>
  <c r="J307" i="12"/>
  <c r="C307" i="12"/>
  <c r="N306" i="12"/>
  <c r="M306" i="12"/>
  <c r="L306" i="12"/>
  <c r="J306" i="12"/>
  <c r="C306" i="12"/>
  <c r="N305" i="12"/>
  <c r="M305" i="12"/>
  <c r="L305" i="12"/>
  <c r="J305" i="12"/>
  <c r="C305" i="12"/>
  <c r="N304" i="12"/>
  <c r="M304" i="12"/>
  <c r="L304" i="12"/>
  <c r="J304" i="12"/>
  <c r="C304" i="12"/>
  <c r="N303" i="12"/>
  <c r="M303" i="12"/>
  <c r="L303" i="12"/>
  <c r="J303" i="12"/>
  <c r="C303" i="12"/>
  <c r="N302" i="12"/>
  <c r="M302" i="12"/>
  <c r="L302" i="12"/>
  <c r="J302" i="12"/>
  <c r="C302" i="12"/>
  <c r="N301" i="12"/>
  <c r="M301" i="12"/>
  <c r="L301" i="12"/>
  <c r="J301" i="12"/>
  <c r="C301" i="12"/>
  <c r="N300" i="12"/>
  <c r="M300" i="12"/>
  <c r="L300" i="12"/>
  <c r="J300" i="12"/>
  <c r="C300" i="12"/>
  <c r="N299" i="12"/>
  <c r="M299" i="12"/>
  <c r="L299" i="12"/>
  <c r="J299" i="12"/>
  <c r="C299" i="12"/>
  <c r="N298" i="12"/>
  <c r="M298" i="12"/>
  <c r="L298" i="12"/>
  <c r="J298" i="12"/>
  <c r="C298" i="12"/>
  <c r="N297" i="12"/>
  <c r="M297" i="12"/>
  <c r="L297" i="12"/>
  <c r="J297" i="12"/>
  <c r="C297" i="12"/>
  <c r="N296" i="12"/>
  <c r="M296" i="12"/>
  <c r="L296" i="12"/>
  <c r="J296" i="12"/>
  <c r="C296" i="12"/>
  <c r="N295" i="12"/>
  <c r="M295" i="12"/>
  <c r="L295" i="12"/>
  <c r="J295" i="12"/>
  <c r="C295" i="12"/>
  <c r="N294" i="12"/>
  <c r="M294" i="12"/>
  <c r="L294" i="12"/>
  <c r="J294" i="12"/>
  <c r="C294" i="12"/>
  <c r="N293" i="12"/>
  <c r="M293" i="12"/>
  <c r="L293" i="12"/>
  <c r="J293" i="12"/>
  <c r="C293" i="12"/>
  <c r="N292" i="12"/>
  <c r="M292" i="12"/>
  <c r="L292" i="12"/>
  <c r="J292" i="12"/>
  <c r="C292" i="12"/>
  <c r="N291" i="12"/>
  <c r="M291" i="12"/>
  <c r="L291" i="12"/>
  <c r="J291" i="12"/>
  <c r="C291" i="12"/>
  <c r="N290" i="12"/>
  <c r="M290" i="12"/>
  <c r="L290" i="12"/>
  <c r="J290" i="12"/>
  <c r="C290" i="12"/>
  <c r="N289" i="12"/>
  <c r="M289" i="12"/>
  <c r="L289" i="12"/>
  <c r="J289" i="12"/>
  <c r="C289" i="12"/>
  <c r="N288" i="12"/>
  <c r="M288" i="12"/>
  <c r="L288" i="12"/>
  <c r="J288" i="12"/>
  <c r="C288" i="12"/>
  <c r="N287" i="12"/>
  <c r="M287" i="12"/>
  <c r="L287" i="12"/>
  <c r="J287" i="12"/>
  <c r="C287" i="12"/>
  <c r="N286" i="12"/>
  <c r="M286" i="12"/>
  <c r="L286" i="12"/>
  <c r="J286" i="12"/>
  <c r="C286" i="12"/>
  <c r="N285" i="12"/>
  <c r="M285" i="12"/>
  <c r="L285" i="12"/>
  <c r="J285" i="12"/>
  <c r="C285" i="12"/>
  <c r="N284" i="12"/>
  <c r="M284" i="12"/>
  <c r="L284" i="12"/>
  <c r="J284" i="12"/>
  <c r="C284" i="12"/>
  <c r="N283" i="12"/>
  <c r="M283" i="12"/>
  <c r="L283" i="12"/>
  <c r="J283" i="12"/>
  <c r="C283" i="12"/>
  <c r="N282" i="12"/>
  <c r="M282" i="12"/>
  <c r="L282" i="12"/>
  <c r="J282" i="12"/>
  <c r="C282" i="12"/>
  <c r="N281" i="12"/>
  <c r="M281" i="12"/>
  <c r="L281" i="12"/>
  <c r="J281" i="12"/>
  <c r="C281" i="12"/>
  <c r="N280" i="12"/>
  <c r="M280" i="12"/>
  <c r="L280" i="12"/>
  <c r="J280" i="12"/>
  <c r="C280" i="12"/>
  <c r="N279" i="12"/>
  <c r="M279" i="12"/>
  <c r="L279" i="12"/>
  <c r="J279" i="12"/>
  <c r="C279" i="12"/>
  <c r="N278" i="12"/>
  <c r="M278" i="12"/>
  <c r="L278" i="12"/>
  <c r="J278" i="12"/>
  <c r="C278" i="12"/>
  <c r="N277" i="12"/>
  <c r="M277" i="12"/>
  <c r="L277" i="12"/>
  <c r="J277" i="12"/>
  <c r="C277" i="12"/>
  <c r="N276" i="12"/>
  <c r="M276" i="12"/>
  <c r="L276" i="12"/>
  <c r="J276" i="12"/>
  <c r="C276" i="12"/>
  <c r="N275" i="12"/>
  <c r="M275" i="12"/>
  <c r="L275" i="12"/>
  <c r="J275" i="12"/>
  <c r="C275" i="12"/>
  <c r="N274" i="12"/>
  <c r="M274" i="12"/>
  <c r="L274" i="12"/>
  <c r="J274" i="12"/>
  <c r="C274" i="12"/>
  <c r="N273" i="12"/>
  <c r="M273" i="12"/>
  <c r="L273" i="12"/>
  <c r="J273" i="12"/>
  <c r="C273" i="12"/>
  <c r="N272" i="12"/>
  <c r="M272" i="12"/>
  <c r="L272" i="12"/>
  <c r="J272" i="12"/>
  <c r="C272" i="12"/>
  <c r="N271" i="12"/>
  <c r="M271" i="12"/>
  <c r="L271" i="12"/>
  <c r="J271" i="12"/>
  <c r="C271" i="12"/>
  <c r="N270" i="12"/>
  <c r="M270" i="12"/>
  <c r="L270" i="12"/>
  <c r="J270" i="12"/>
  <c r="C270" i="12"/>
  <c r="N269" i="12"/>
  <c r="M269" i="12"/>
  <c r="L269" i="12"/>
  <c r="J269" i="12"/>
  <c r="C269" i="12"/>
  <c r="N268" i="12"/>
  <c r="M268" i="12"/>
  <c r="L268" i="12"/>
  <c r="J268" i="12"/>
  <c r="C268" i="12"/>
  <c r="N267" i="12"/>
  <c r="M267" i="12"/>
  <c r="L267" i="12"/>
  <c r="J267" i="12"/>
  <c r="C267" i="12"/>
  <c r="N266" i="12"/>
  <c r="M266" i="12"/>
  <c r="L266" i="12"/>
  <c r="J266" i="12"/>
  <c r="C266" i="12"/>
  <c r="N265" i="12"/>
  <c r="M265" i="12"/>
  <c r="L265" i="12"/>
  <c r="J265" i="12"/>
  <c r="C265" i="12"/>
  <c r="N264" i="12"/>
  <c r="M264" i="12"/>
  <c r="L264" i="12"/>
  <c r="J264" i="12"/>
  <c r="C264" i="12"/>
  <c r="N263" i="12"/>
  <c r="M263" i="12"/>
  <c r="L263" i="12"/>
  <c r="J263" i="12"/>
  <c r="C263" i="12"/>
  <c r="N262" i="12"/>
  <c r="M262" i="12"/>
  <c r="L262" i="12"/>
  <c r="J262" i="12"/>
  <c r="C262" i="12"/>
  <c r="N261" i="12"/>
  <c r="M261" i="12"/>
  <c r="L261" i="12"/>
  <c r="J261" i="12"/>
  <c r="C261" i="12"/>
  <c r="N260" i="12"/>
  <c r="M260" i="12"/>
  <c r="L260" i="12"/>
  <c r="J260" i="12"/>
  <c r="C260" i="12"/>
  <c r="N259" i="12"/>
  <c r="M259" i="12"/>
  <c r="L259" i="12"/>
  <c r="J259" i="12"/>
  <c r="C259" i="12"/>
  <c r="N258" i="12"/>
  <c r="M258" i="12"/>
  <c r="L258" i="12"/>
  <c r="J258" i="12"/>
  <c r="C258" i="12"/>
  <c r="N257" i="12"/>
  <c r="M257" i="12"/>
  <c r="L257" i="12"/>
  <c r="J257" i="12"/>
  <c r="C257" i="12"/>
  <c r="N256" i="12"/>
  <c r="M256" i="12"/>
  <c r="L256" i="12"/>
  <c r="J256" i="12"/>
  <c r="C256" i="12"/>
  <c r="N255" i="12"/>
  <c r="M255" i="12"/>
  <c r="L255" i="12"/>
  <c r="J255" i="12"/>
  <c r="C255" i="12"/>
  <c r="N254" i="12"/>
  <c r="M254" i="12"/>
  <c r="L254" i="12"/>
  <c r="J254" i="12"/>
  <c r="C254" i="12"/>
  <c r="N253" i="12"/>
  <c r="M253" i="12"/>
  <c r="L253" i="12"/>
  <c r="J253" i="12"/>
  <c r="C253" i="12"/>
  <c r="N252" i="12"/>
  <c r="M252" i="12"/>
  <c r="L252" i="12"/>
  <c r="J252" i="12"/>
  <c r="C252" i="12"/>
  <c r="N251" i="12"/>
  <c r="M251" i="12"/>
  <c r="L251" i="12"/>
  <c r="J251" i="12"/>
  <c r="C251" i="12"/>
  <c r="N250" i="12"/>
  <c r="M250" i="12"/>
  <c r="L250" i="12"/>
  <c r="J250" i="12"/>
  <c r="C250" i="12"/>
  <c r="N249" i="12"/>
  <c r="M249" i="12"/>
  <c r="L249" i="12"/>
  <c r="J249" i="12"/>
  <c r="C249" i="12"/>
  <c r="N248" i="12"/>
  <c r="M248" i="12"/>
  <c r="L248" i="12"/>
  <c r="J248" i="12"/>
  <c r="C248" i="12"/>
  <c r="N247" i="12"/>
  <c r="M247" i="12"/>
  <c r="L247" i="12"/>
  <c r="J247" i="12"/>
  <c r="C247" i="12"/>
  <c r="N246" i="12"/>
  <c r="M246" i="12"/>
  <c r="L246" i="12"/>
  <c r="J246" i="12"/>
  <c r="C246" i="12"/>
  <c r="N245" i="12"/>
  <c r="M245" i="12"/>
  <c r="L245" i="12"/>
  <c r="J245" i="12"/>
  <c r="C245" i="12"/>
  <c r="N244" i="12"/>
  <c r="M244" i="12"/>
  <c r="L244" i="12"/>
  <c r="J244" i="12"/>
  <c r="C244" i="12"/>
  <c r="N243" i="12"/>
  <c r="M243" i="12"/>
  <c r="L243" i="12"/>
  <c r="J243" i="12"/>
  <c r="C243" i="12"/>
  <c r="N242" i="12"/>
  <c r="M242" i="12"/>
  <c r="L242" i="12"/>
  <c r="J242" i="12"/>
  <c r="C242" i="12"/>
  <c r="N241" i="12"/>
  <c r="M241" i="12"/>
  <c r="L241" i="12"/>
  <c r="J241" i="12"/>
  <c r="C241" i="12"/>
  <c r="N240" i="12"/>
  <c r="M240" i="12"/>
  <c r="L240" i="12"/>
  <c r="J240" i="12"/>
  <c r="C240" i="12"/>
  <c r="N239" i="12"/>
  <c r="M239" i="12"/>
  <c r="L239" i="12"/>
  <c r="J239" i="12"/>
  <c r="C239" i="12"/>
  <c r="N238" i="12"/>
  <c r="M238" i="12"/>
  <c r="L238" i="12"/>
  <c r="J238" i="12"/>
  <c r="C238" i="12"/>
  <c r="N237" i="12"/>
  <c r="M237" i="12"/>
  <c r="L237" i="12"/>
  <c r="J237" i="12"/>
  <c r="C237" i="12"/>
  <c r="N236" i="12"/>
  <c r="M236" i="12"/>
  <c r="L236" i="12"/>
  <c r="J236" i="12"/>
  <c r="C236" i="12"/>
  <c r="N235" i="12"/>
  <c r="M235" i="12"/>
  <c r="L235" i="12"/>
  <c r="J235" i="12"/>
  <c r="C235" i="12"/>
  <c r="N234" i="12"/>
  <c r="M234" i="12"/>
  <c r="L234" i="12"/>
  <c r="J234" i="12"/>
  <c r="C234" i="12"/>
  <c r="N233" i="12"/>
  <c r="M233" i="12"/>
  <c r="L233" i="12"/>
  <c r="J233" i="12"/>
  <c r="C233" i="12"/>
  <c r="N232" i="12"/>
  <c r="M232" i="12"/>
  <c r="L232" i="12"/>
  <c r="J232" i="12"/>
  <c r="C232" i="12"/>
  <c r="N231" i="12"/>
  <c r="M231" i="12"/>
  <c r="L231" i="12"/>
  <c r="J231" i="12"/>
  <c r="C231" i="12"/>
  <c r="N230" i="12"/>
  <c r="M230" i="12"/>
  <c r="L230" i="12"/>
  <c r="J230" i="12"/>
  <c r="C230" i="12"/>
  <c r="N229" i="12"/>
  <c r="M229" i="12"/>
  <c r="L229" i="12"/>
  <c r="J229" i="12"/>
  <c r="C229" i="12"/>
  <c r="N228" i="12"/>
  <c r="M228" i="12"/>
  <c r="L228" i="12"/>
  <c r="J228" i="12"/>
  <c r="C228" i="12"/>
  <c r="N227" i="12"/>
  <c r="M227" i="12"/>
  <c r="L227" i="12"/>
  <c r="J227" i="12"/>
  <c r="C227" i="12"/>
  <c r="N226" i="12"/>
  <c r="M226" i="12"/>
  <c r="L226" i="12"/>
  <c r="J226" i="12"/>
  <c r="C226" i="12"/>
  <c r="N225" i="12"/>
  <c r="M225" i="12"/>
  <c r="L225" i="12"/>
  <c r="J225" i="12"/>
  <c r="C225" i="12"/>
  <c r="N224" i="12"/>
  <c r="M224" i="12"/>
  <c r="L224" i="12"/>
  <c r="J224" i="12"/>
  <c r="C224" i="12"/>
  <c r="N223" i="12"/>
  <c r="M223" i="12"/>
  <c r="L223" i="12"/>
  <c r="J223" i="12"/>
  <c r="C223" i="12"/>
  <c r="N222" i="12"/>
  <c r="M222" i="12"/>
  <c r="L222" i="12"/>
  <c r="J222" i="12"/>
  <c r="C222" i="12"/>
  <c r="N221" i="12"/>
  <c r="M221" i="12"/>
  <c r="L221" i="12"/>
  <c r="J221" i="12"/>
  <c r="C221" i="12"/>
  <c r="N220" i="12"/>
  <c r="M220" i="12"/>
  <c r="L220" i="12"/>
  <c r="J220" i="12"/>
  <c r="C220" i="12"/>
  <c r="N219" i="12"/>
  <c r="M219" i="12"/>
  <c r="L219" i="12"/>
  <c r="J219" i="12"/>
  <c r="C219" i="12"/>
  <c r="N218" i="12"/>
  <c r="M218" i="12"/>
  <c r="L218" i="12"/>
  <c r="J218" i="12"/>
  <c r="C218" i="12"/>
  <c r="N217" i="12"/>
  <c r="M217" i="12"/>
  <c r="L217" i="12"/>
  <c r="J217" i="12"/>
  <c r="C217" i="12"/>
  <c r="N216" i="12"/>
  <c r="M216" i="12"/>
  <c r="L216" i="12"/>
  <c r="J216" i="12"/>
  <c r="C216" i="12"/>
  <c r="N215" i="12"/>
  <c r="M215" i="12"/>
  <c r="L215" i="12"/>
  <c r="J215" i="12"/>
  <c r="C215" i="12"/>
  <c r="N214" i="12"/>
  <c r="M214" i="12"/>
  <c r="L214" i="12"/>
  <c r="J214" i="12"/>
  <c r="C214" i="12"/>
  <c r="N213" i="12"/>
  <c r="M213" i="12"/>
  <c r="L213" i="12"/>
  <c r="J213" i="12"/>
  <c r="C213" i="12"/>
  <c r="N212" i="12"/>
  <c r="M212" i="12"/>
  <c r="L212" i="12"/>
  <c r="J212" i="12"/>
  <c r="C212" i="12"/>
  <c r="N211" i="12"/>
  <c r="M211" i="12"/>
  <c r="L211" i="12"/>
  <c r="J211" i="12"/>
  <c r="C211" i="12"/>
  <c r="N210" i="12"/>
  <c r="M210" i="12"/>
  <c r="L210" i="12"/>
  <c r="J210" i="12"/>
  <c r="C210" i="12"/>
  <c r="N209" i="12"/>
  <c r="M209" i="12"/>
  <c r="L209" i="12"/>
  <c r="J209" i="12"/>
  <c r="C209" i="12"/>
  <c r="N208" i="12"/>
  <c r="M208" i="12"/>
  <c r="L208" i="12"/>
  <c r="J208" i="12"/>
  <c r="C208" i="12"/>
  <c r="N207" i="12"/>
  <c r="M207" i="12"/>
  <c r="L207" i="12"/>
  <c r="J207" i="12"/>
  <c r="C207" i="12"/>
  <c r="N206" i="12"/>
  <c r="M206" i="12"/>
  <c r="L206" i="12"/>
  <c r="J206" i="12"/>
  <c r="C206" i="12"/>
  <c r="N205" i="12"/>
  <c r="M205" i="12"/>
  <c r="L205" i="12"/>
  <c r="J205" i="12"/>
  <c r="C205" i="12"/>
  <c r="N204" i="12"/>
  <c r="M204" i="12"/>
  <c r="L204" i="12"/>
  <c r="J204" i="12"/>
  <c r="C204" i="12"/>
  <c r="N203" i="12"/>
  <c r="M203" i="12"/>
  <c r="L203" i="12"/>
  <c r="J203" i="12"/>
  <c r="C203" i="12"/>
  <c r="N202" i="12"/>
  <c r="M202" i="12"/>
  <c r="L202" i="12"/>
  <c r="J202" i="12"/>
  <c r="C202" i="12"/>
  <c r="N201" i="12"/>
  <c r="M201" i="12"/>
  <c r="L201" i="12"/>
  <c r="J201" i="12"/>
  <c r="C201" i="12"/>
  <c r="N200" i="12"/>
  <c r="M200" i="12"/>
  <c r="L200" i="12"/>
  <c r="J200" i="12"/>
  <c r="C200" i="12"/>
  <c r="N199" i="12"/>
  <c r="M199" i="12"/>
  <c r="L199" i="12"/>
  <c r="J199" i="12"/>
  <c r="C199" i="12"/>
  <c r="N198" i="12"/>
  <c r="M198" i="12"/>
  <c r="L198" i="12"/>
  <c r="J198" i="12"/>
  <c r="C198" i="12"/>
  <c r="N197" i="12"/>
  <c r="M197" i="12"/>
  <c r="L197" i="12"/>
  <c r="J197" i="12"/>
  <c r="C197" i="12"/>
  <c r="N196" i="12"/>
  <c r="M196" i="12"/>
  <c r="L196" i="12"/>
  <c r="J196" i="12"/>
  <c r="C196" i="12"/>
  <c r="N195" i="12"/>
  <c r="M195" i="12"/>
  <c r="L195" i="12"/>
  <c r="J195" i="12"/>
  <c r="C195" i="12"/>
  <c r="N194" i="12"/>
  <c r="M194" i="12"/>
  <c r="L194" i="12"/>
  <c r="J194" i="12"/>
  <c r="C194" i="12"/>
  <c r="N193" i="12"/>
  <c r="M193" i="12"/>
  <c r="L193" i="12"/>
  <c r="J193" i="12"/>
  <c r="C193" i="12"/>
  <c r="N192" i="12"/>
  <c r="M192" i="12"/>
  <c r="L192" i="12"/>
  <c r="J192" i="12"/>
  <c r="C192" i="12"/>
  <c r="N191" i="12"/>
  <c r="M191" i="12"/>
  <c r="L191" i="12"/>
  <c r="J191" i="12"/>
  <c r="C191" i="12"/>
  <c r="N190" i="12"/>
  <c r="M190" i="12"/>
  <c r="L190" i="12"/>
  <c r="J190" i="12"/>
  <c r="C190" i="12"/>
  <c r="N189" i="12"/>
  <c r="M189" i="12"/>
  <c r="L189" i="12"/>
  <c r="J189" i="12"/>
  <c r="C189" i="12"/>
  <c r="N188" i="12"/>
  <c r="M188" i="12"/>
  <c r="L188" i="12"/>
  <c r="J188" i="12"/>
  <c r="C188" i="12"/>
  <c r="N187" i="12"/>
  <c r="M187" i="12"/>
  <c r="L187" i="12"/>
  <c r="J187" i="12"/>
  <c r="C187" i="12"/>
  <c r="N186" i="12"/>
  <c r="M186" i="12"/>
  <c r="L186" i="12"/>
  <c r="J186" i="12"/>
  <c r="C186" i="12"/>
  <c r="N185" i="12"/>
  <c r="M185" i="12"/>
  <c r="L185" i="12"/>
  <c r="J185" i="12"/>
  <c r="C185" i="12"/>
  <c r="N184" i="12"/>
  <c r="M184" i="12"/>
  <c r="L184" i="12"/>
  <c r="J184" i="12"/>
  <c r="C184" i="12"/>
  <c r="N183" i="12"/>
  <c r="M183" i="12"/>
  <c r="L183" i="12"/>
  <c r="J183" i="12"/>
  <c r="C183" i="12"/>
  <c r="N182" i="12"/>
  <c r="M182" i="12"/>
  <c r="L182" i="12"/>
  <c r="J182" i="12"/>
  <c r="C182" i="12"/>
  <c r="N181" i="12"/>
  <c r="M181" i="12"/>
  <c r="L181" i="12"/>
  <c r="J181" i="12"/>
  <c r="C181" i="12"/>
  <c r="N180" i="12"/>
  <c r="M180" i="12"/>
  <c r="L180" i="12"/>
  <c r="J180" i="12"/>
  <c r="C180" i="12"/>
  <c r="N179" i="12"/>
  <c r="M179" i="12"/>
  <c r="L179" i="12"/>
  <c r="J179" i="12"/>
  <c r="C179" i="12"/>
  <c r="N178" i="12"/>
  <c r="M178" i="12"/>
  <c r="L178" i="12"/>
  <c r="J178" i="12"/>
  <c r="C178" i="12"/>
  <c r="N177" i="12"/>
  <c r="M177" i="12"/>
  <c r="L177" i="12"/>
  <c r="J177" i="12"/>
  <c r="C177" i="12"/>
  <c r="N176" i="12"/>
  <c r="M176" i="12"/>
  <c r="L176" i="12"/>
  <c r="J176" i="12"/>
  <c r="C176" i="12"/>
  <c r="N175" i="12"/>
  <c r="M175" i="12"/>
  <c r="L175" i="12"/>
  <c r="J175" i="12"/>
  <c r="C175" i="12"/>
  <c r="N174" i="12"/>
  <c r="M174" i="12"/>
  <c r="L174" i="12"/>
  <c r="J174" i="12"/>
  <c r="C174" i="12"/>
  <c r="N173" i="12"/>
  <c r="M173" i="12"/>
  <c r="L173" i="12"/>
  <c r="J173" i="12"/>
  <c r="C173" i="12"/>
  <c r="N172" i="12"/>
  <c r="M172" i="12"/>
  <c r="L172" i="12"/>
  <c r="J172" i="12"/>
  <c r="C172" i="12"/>
  <c r="N171" i="12"/>
  <c r="M171" i="12"/>
  <c r="L171" i="12"/>
  <c r="J171" i="12"/>
  <c r="C171" i="12"/>
  <c r="N170" i="12"/>
  <c r="M170" i="12"/>
  <c r="L170" i="12"/>
  <c r="J170" i="12"/>
  <c r="C170" i="12"/>
  <c r="N169" i="12"/>
  <c r="M169" i="12"/>
  <c r="L169" i="12"/>
  <c r="J169" i="12"/>
  <c r="C169" i="12"/>
  <c r="N168" i="12"/>
  <c r="M168" i="12"/>
  <c r="L168" i="12"/>
  <c r="J168" i="12"/>
  <c r="C168" i="12"/>
  <c r="N167" i="12"/>
  <c r="M167" i="12"/>
  <c r="L167" i="12"/>
  <c r="J167" i="12"/>
  <c r="C167" i="12"/>
  <c r="N166" i="12"/>
  <c r="M166" i="12"/>
  <c r="L166" i="12"/>
  <c r="J166" i="12"/>
  <c r="C166" i="12"/>
  <c r="N165" i="12"/>
  <c r="M165" i="12"/>
  <c r="L165" i="12"/>
  <c r="J165" i="12"/>
  <c r="C165" i="12"/>
  <c r="N164" i="12"/>
  <c r="M164" i="12"/>
  <c r="L164" i="12"/>
  <c r="J164" i="12"/>
  <c r="C164" i="12"/>
  <c r="N163" i="12"/>
  <c r="M163" i="12"/>
  <c r="L163" i="12"/>
  <c r="J163" i="12"/>
  <c r="C163" i="12"/>
  <c r="N162" i="12"/>
  <c r="M162" i="12"/>
  <c r="L162" i="12"/>
  <c r="J162" i="12"/>
  <c r="C162" i="12"/>
  <c r="N161" i="12"/>
  <c r="M161" i="12"/>
  <c r="L161" i="12"/>
  <c r="J161" i="12"/>
  <c r="C161" i="12"/>
  <c r="N160" i="12"/>
  <c r="M160" i="12"/>
  <c r="L160" i="12"/>
  <c r="J160" i="12"/>
  <c r="C160" i="12"/>
  <c r="N159" i="12"/>
  <c r="M159" i="12"/>
  <c r="L159" i="12"/>
  <c r="J159" i="12"/>
  <c r="C159" i="12"/>
  <c r="N158" i="12"/>
  <c r="M158" i="12"/>
  <c r="L158" i="12"/>
  <c r="J158" i="12"/>
  <c r="C158" i="12"/>
  <c r="N157" i="12"/>
  <c r="M157" i="12"/>
  <c r="L157" i="12"/>
  <c r="J157" i="12"/>
  <c r="C157" i="12"/>
  <c r="N156" i="12"/>
  <c r="M156" i="12"/>
  <c r="L156" i="12"/>
  <c r="J156" i="12"/>
  <c r="C156" i="12"/>
  <c r="N155" i="12"/>
  <c r="M155" i="12"/>
  <c r="L155" i="12"/>
  <c r="J155" i="12"/>
  <c r="C155" i="12"/>
  <c r="N154" i="12"/>
  <c r="M154" i="12"/>
  <c r="L154" i="12"/>
  <c r="J154" i="12"/>
  <c r="C154" i="12"/>
  <c r="N153" i="12"/>
  <c r="M153" i="12"/>
  <c r="L153" i="12"/>
  <c r="J153" i="12"/>
  <c r="C153" i="12"/>
  <c r="N152" i="12"/>
  <c r="M152" i="12"/>
  <c r="L152" i="12"/>
  <c r="J152" i="12"/>
  <c r="C152" i="12"/>
  <c r="N151" i="12"/>
  <c r="M151" i="12"/>
  <c r="L151" i="12"/>
  <c r="J151" i="12"/>
  <c r="C151" i="12"/>
  <c r="N150" i="12"/>
  <c r="M150" i="12"/>
  <c r="L150" i="12"/>
  <c r="J150" i="12"/>
  <c r="C150" i="12"/>
  <c r="N149" i="12"/>
  <c r="M149" i="12"/>
  <c r="L149" i="12"/>
  <c r="J149" i="12"/>
  <c r="C149" i="12"/>
  <c r="N148" i="12"/>
  <c r="M148" i="12"/>
  <c r="L148" i="12"/>
  <c r="J148" i="12"/>
  <c r="C148" i="12"/>
  <c r="N147" i="12"/>
  <c r="M147" i="12"/>
  <c r="L147" i="12"/>
  <c r="J147" i="12"/>
  <c r="C147" i="12"/>
  <c r="N146" i="12"/>
  <c r="M146" i="12"/>
  <c r="L146" i="12"/>
  <c r="J146" i="12"/>
  <c r="C146" i="12"/>
  <c r="N145" i="12"/>
  <c r="M145" i="12"/>
  <c r="L145" i="12"/>
  <c r="J145" i="12"/>
  <c r="C145" i="12"/>
  <c r="N144" i="12"/>
  <c r="M144" i="12"/>
  <c r="L144" i="12"/>
  <c r="J144" i="12"/>
  <c r="C144" i="12"/>
  <c r="N143" i="12"/>
  <c r="M143" i="12"/>
  <c r="L143" i="12"/>
  <c r="J143" i="12"/>
  <c r="C143" i="12"/>
  <c r="N142" i="12"/>
  <c r="M142" i="12"/>
  <c r="L142" i="12"/>
  <c r="J142" i="12"/>
  <c r="C142" i="12"/>
  <c r="N141" i="12"/>
  <c r="M141" i="12"/>
  <c r="L141" i="12"/>
  <c r="J141" i="12"/>
  <c r="C141" i="12"/>
  <c r="N140" i="12"/>
  <c r="M140" i="12"/>
  <c r="L140" i="12"/>
  <c r="J140" i="12"/>
  <c r="C140" i="12"/>
  <c r="N139" i="12"/>
  <c r="M139" i="12"/>
  <c r="L139" i="12"/>
  <c r="J139" i="12"/>
  <c r="C139" i="12"/>
  <c r="N138" i="12"/>
  <c r="M138" i="12"/>
  <c r="L138" i="12"/>
  <c r="J138" i="12"/>
  <c r="C138" i="12"/>
  <c r="N137" i="12"/>
  <c r="M137" i="12"/>
  <c r="L137" i="12"/>
  <c r="J137" i="12"/>
  <c r="C137" i="12"/>
  <c r="N136" i="12"/>
  <c r="M136" i="12"/>
  <c r="L136" i="12"/>
  <c r="J136" i="12"/>
  <c r="C136" i="12"/>
  <c r="N135" i="12"/>
  <c r="M135" i="12"/>
  <c r="L135" i="12"/>
  <c r="J135" i="12"/>
  <c r="C135" i="12"/>
  <c r="N134" i="12"/>
  <c r="M134" i="12"/>
  <c r="L134" i="12"/>
  <c r="J134" i="12"/>
  <c r="C134" i="12"/>
  <c r="N133" i="12"/>
  <c r="M133" i="12"/>
  <c r="L133" i="12"/>
  <c r="J133" i="12"/>
  <c r="C133" i="12"/>
  <c r="N132" i="12"/>
  <c r="M132" i="12"/>
  <c r="L132" i="12"/>
  <c r="J132" i="12"/>
  <c r="C132" i="12"/>
  <c r="N131" i="12"/>
  <c r="M131" i="12"/>
  <c r="L131" i="12"/>
  <c r="J131" i="12"/>
  <c r="C131" i="12"/>
  <c r="N130" i="12"/>
  <c r="M130" i="12"/>
  <c r="L130" i="12"/>
  <c r="J130" i="12"/>
  <c r="C130" i="12"/>
  <c r="N129" i="12"/>
  <c r="M129" i="12"/>
  <c r="L129" i="12"/>
  <c r="J129" i="12"/>
  <c r="C129" i="12"/>
  <c r="N128" i="12"/>
  <c r="M128" i="12"/>
  <c r="L128" i="12"/>
  <c r="J128" i="12"/>
  <c r="C128" i="12"/>
  <c r="N127" i="12"/>
  <c r="M127" i="12"/>
  <c r="L127" i="12"/>
  <c r="J127" i="12"/>
  <c r="C127" i="12"/>
  <c r="N126" i="12"/>
  <c r="M126" i="12"/>
  <c r="L126" i="12"/>
  <c r="J126" i="12"/>
  <c r="C126" i="12"/>
  <c r="N125" i="12"/>
  <c r="M125" i="12"/>
  <c r="L125" i="12"/>
  <c r="J125" i="12"/>
  <c r="C125" i="12"/>
  <c r="N124" i="12"/>
  <c r="M124" i="12"/>
  <c r="L124" i="12"/>
  <c r="J124" i="12"/>
  <c r="C124" i="12"/>
  <c r="N123" i="12"/>
  <c r="M123" i="12"/>
  <c r="L123" i="12"/>
  <c r="J123" i="12"/>
  <c r="C123" i="12"/>
  <c r="N122" i="12"/>
  <c r="M122" i="12"/>
  <c r="L122" i="12"/>
  <c r="J122" i="12"/>
  <c r="C122" i="12"/>
  <c r="N121" i="12"/>
  <c r="M121" i="12"/>
  <c r="L121" i="12"/>
  <c r="J121" i="12"/>
  <c r="C121" i="12"/>
  <c r="N120" i="12"/>
  <c r="M120" i="12"/>
  <c r="L120" i="12"/>
  <c r="J120" i="12"/>
  <c r="C120" i="12"/>
  <c r="N119" i="12"/>
  <c r="M119" i="12"/>
  <c r="L119" i="12"/>
  <c r="J119" i="12"/>
  <c r="C119" i="12"/>
  <c r="N118" i="12"/>
  <c r="M118" i="12"/>
  <c r="L118" i="12"/>
  <c r="J118" i="12"/>
  <c r="C118" i="12"/>
  <c r="N117" i="12"/>
  <c r="M117" i="12"/>
  <c r="L117" i="12"/>
  <c r="J117" i="12"/>
  <c r="C117" i="12"/>
  <c r="N116" i="12"/>
  <c r="M116" i="12"/>
  <c r="L116" i="12"/>
  <c r="J116" i="12"/>
  <c r="C116" i="12"/>
  <c r="N115" i="12"/>
  <c r="M115" i="12"/>
  <c r="L115" i="12"/>
  <c r="J115" i="12"/>
  <c r="C115" i="12"/>
  <c r="N114" i="12"/>
  <c r="M114" i="12"/>
  <c r="L114" i="12"/>
  <c r="J114" i="12"/>
  <c r="C114" i="12"/>
  <c r="N113" i="12"/>
  <c r="M113" i="12"/>
  <c r="L113" i="12"/>
  <c r="J113" i="12"/>
  <c r="C113" i="12"/>
  <c r="N112" i="12"/>
  <c r="M112" i="12"/>
  <c r="L112" i="12"/>
  <c r="J112" i="12"/>
  <c r="C112" i="12"/>
  <c r="N111" i="12"/>
  <c r="M111" i="12"/>
  <c r="L111" i="12"/>
  <c r="J111" i="12"/>
  <c r="C111" i="12"/>
  <c r="N110" i="12"/>
  <c r="M110" i="12"/>
  <c r="L110" i="12"/>
  <c r="J110" i="12"/>
  <c r="C110" i="12"/>
  <c r="N109" i="12"/>
  <c r="M109" i="12"/>
  <c r="L109" i="12"/>
  <c r="J109" i="12"/>
  <c r="C109" i="12"/>
  <c r="N108" i="12"/>
  <c r="M108" i="12"/>
  <c r="L108" i="12"/>
  <c r="J108" i="12"/>
  <c r="C108" i="12"/>
  <c r="N107" i="12"/>
  <c r="M107" i="12"/>
  <c r="L107" i="12"/>
  <c r="J107" i="12"/>
  <c r="C107" i="12"/>
  <c r="N106" i="12"/>
  <c r="M106" i="12"/>
  <c r="L106" i="12"/>
  <c r="J106" i="12"/>
  <c r="C106" i="12"/>
  <c r="N105" i="12"/>
  <c r="M105" i="12"/>
  <c r="L105" i="12"/>
  <c r="J105" i="12"/>
  <c r="C105" i="12"/>
  <c r="N104" i="12"/>
  <c r="M104" i="12"/>
  <c r="L104" i="12"/>
  <c r="J104" i="12"/>
  <c r="C104" i="12"/>
  <c r="N103" i="12"/>
  <c r="M103" i="12"/>
  <c r="L103" i="12"/>
  <c r="J103" i="12"/>
  <c r="C103" i="12"/>
  <c r="N102" i="12"/>
  <c r="M102" i="12"/>
  <c r="L102" i="12"/>
  <c r="J102" i="12"/>
  <c r="C102" i="12"/>
  <c r="N101" i="12"/>
  <c r="M101" i="12"/>
  <c r="L101" i="12"/>
  <c r="J101" i="12"/>
  <c r="C101" i="12"/>
  <c r="N100" i="12"/>
  <c r="M100" i="12"/>
  <c r="L100" i="12"/>
  <c r="J100" i="12"/>
  <c r="C100" i="12"/>
  <c r="N99" i="12"/>
  <c r="M99" i="12"/>
  <c r="L99" i="12"/>
  <c r="J99" i="12"/>
  <c r="C99" i="12"/>
  <c r="N98" i="12"/>
  <c r="M98" i="12"/>
  <c r="L98" i="12"/>
  <c r="J98" i="12"/>
  <c r="C98" i="12"/>
  <c r="N97" i="12"/>
  <c r="M97" i="12"/>
  <c r="L97" i="12"/>
  <c r="J97" i="12"/>
  <c r="C97" i="12"/>
  <c r="N96" i="12"/>
  <c r="M96" i="12"/>
  <c r="L96" i="12"/>
  <c r="J96" i="12"/>
  <c r="C96" i="12"/>
  <c r="N95" i="12"/>
  <c r="M95" i="12"/>
  <c r="L95" i="12"/>
  <c r="J95" i="12"/>
  <c r="C95" i="12"/>
  <c r="N94" i="12"/>
  <c r="M94" i="12"/>
  <c r="L94" i="12"/>
  <c r="J94" i="12"/>
  <c r="C94" i="12"/>
  <c r="N93" i="12"/>
  <c r="M93" i="12"/>
  <c r="L93" i="12"/>
  <c r="J93" i="12"/>
  <c r="C93" i="12"/>
  <c r="N92" i="12"/>
  <c r="M92" i="12"/>
  <c r="L92" i="12"/>
  <c r="J92" i="12"/>
  <c r="C92" i="12"/>
  <c r="N91" i="12"/>
  <c r="M91" i="12"/>
  <c r="L91" i="12"/>
  <c r="J91" i="12"/>
  <c r="C91" i="12"/>
  <c r="N90" i="12"/>
  <c r="M90" i="12"/>
  <c r="L90" i="12"/>
  <c r="J90" i="12"/>
  <c r="C90" i="12"/>
  <c r="N89" i="12"/>
  <c r="M89" i="12"/>
  <c r="L89" i="12"/>
  <c r="J89" i="12"/>
  <c r="C89" i="12"/>
  <c r="N88" i="12"/>
  <c r="M88" i="12"/>
  <c r="L88" i="12"/>
  <c r="J88" i="12"/>
  <c r="C88" i="12"/>
  <c r="N87" i="12"/>
  <c r="M87" i="12"/>
  <c r="L87" i="12"/>
  <c r="J87" i="12"/>
  <c r="C87" i="12"/>
  <c r="N86" i="12"/>
  <c r="M86" i="12"/>
  <c r="L86" i="12"/>
  <c r="J86" i="12"/>
  <c r="C86" i="12"/>
  <c r="N85" i="12"/>
  <c r="M85" i="12"/>
  <c r="L85" i="12"/>
  <c r="J85" i="12"/>
  <c r="C85" i="12"/>
  <c r="N84" i="12"/>
  <c r="M84" i="12"/>
  <c r="L84" i="12"/>
  <c r="J84" i="12"/>
  <c r="C84" i="12"/>
  <c r="N83" i="12"/>
  <c r="M83" i="12"/>
  <c r="L83" i="12"/>
  <c r="J83" i="12"/>
  <c r="C83" i="12"/>
  <c r="N82" i="12"/>
  <c r="M82" i="12"/>
  <c r="L82" i="12"/>
  <c r="J82" i="12"/>
  <c r="C82" i="12"/>
  <c r="N81" i="12"/>
  <c r="M81" i="12"/>
  <c r="L81" i="12"/>
  <c r="J81" i="12"/>
  <c r="C81" i="12"/>
  <c r="N80" i="12"/>
  <c r="M80" i="12"/>
  <c r="L80" i="12"/>
  <c r="J80" i="12"/>
  <c r="C80" i="12"/>
  <c r="N79" i="12"/>
  <c r="M79" i="12"/>
  <c r="L79" i="12"/>
  <c r="J79" i="12"/>
  <c r="C79" i="12"/>
  <c r="N78" i="12"/>
  <c r="M78" i="12"/>
  <c r="L78" i="12"/>
  <c r="J78" i="12"/>
  <c r="C78" i="12"/>
  <c r="N77" i="12"/>
  <c r="M77" i="12"/>
  <c r="L77" i="12"/>
  <c r="J77" i="12"/>
  <c r="C77" i="12"/>
  <c r="N76" i="12"/>
  <c r="M76" i="12"/>
  <c r="L76" i="12"/>
  <c r="J76" i="12"/>
  <c r="C76" i="12"/>
  <c r="N75" i="12"/>
  <c r="M75" i="12"/>
  <c r="L75" i="12"/>
  <c r="J75" i="12"/>
  <c r="C75" i="12"/>
  <c r="N74" i="12"/>
  <c r="M74" i="12"/>
  <c r="L74" i="12"/>
  <c r="J74" i="12"/>
  <c r="C74" i="12"/>
  <c r="N73" i="12"/>
  <c r="M73" i="12"/>
  <c r="L73" i="12"/>
  <c r="J73" i="12"/>
  <c r="C73" i="12"/>
  <c r="N72" i="12"/>
  <c r="M72" i="12"/>
  <c r="L72" i="12"/>
  <c r="J72" i="12"/>
  <c r="C72" i="12"/>
  <c r="N71" i="12"/>
  <c r="M71" i="12"/>
  <c r="L71" i="12"/>
  <c r="J71" i="12"/>
  <c r="C71" i="12"/>
  <c r="N70" i="12"/>
  <c r="M70" i="12"/>
  <c r="L70" i="12"/>
  <c r="J70" i="12"/>
  <c r="C70" i="12"/>
  <c r="N69" i="12"/>
  <c r="M69" i="12"/>
  <c r="L69" i="12"/>
  <c r="J69" i="12"/>
  <c r="C69" i="12"/>
  <c r="N68" i="12"/>
  <c r="M68" i="12"/>
  <c r="L68" i="12"/>
  <c r="J68" i="12"/>
  <c r="C68" i="12"/>
  <c r="N67" i="12"/>
  <c r="M67" i="12"/>
  <c r="L67" i="12"/>
  <c r="J67" i="12"/>
  <c r="C67" i="12"/>
  <c r="N66" i="12"/>
  <c r="M66" i="12"/>
  <c r="L66" i="12"/>
  <c r="J66" i="12"/>
  <c r="C66" i="12"/>
  <c r="N65" i="12"/>
  <c r="M65" i="12"/>
  <c r="L65" i="12"/>
  <c r="J65" i="12"/>
  <c r="C65" i="12"/>
  <c r="N64" i="12"/>
  <c r="M64" i="12"/>
  <c r="L64" i="12"/>
  <c r="J64" i="12"/>
  <c r="C64" i="12"/>
  <c r="N63" i="12"/>
  <c r="M63" i="12"/>
  <c r="L63" i="12"/>
  <c r="J63" i="12"/>
  <c r="C63" i="12"/>
  <c r="N62" i="12"/>
  <c r="M62" i="12"/>
  <c r="L62" i="12"/>
  <c r="J62" i="12"/>
  <c r="C62" i="12"/>
  <c r="N61" i="12"/>
  <c r="M61" i="12"/>
  <c r="L61" i="12"/>
  <c r="J61" i="12"/>
  <c r="C61" i="12"/>
  <c r="N60" i="12"/>
  <c r="M60" i="12"/>
  <c r="L60" i="12"/>
  <c r="J60" i="12"/>
  <c r="C60" i="12"/>
  <c r="N59" i="12"/>
  <c r="M59" i="12"/>
  <c r="L59" i="12"/>
  <c r="J59" i="12"/>
  <c r="C59" i="12"/>
  <c r="N58" i="12"/>
  <c r="M58" i="12"/>
  <c r="L58" i="12"/>
  <c r="J58" i="12"/>
  <c r="C58" i="12"/>
  <c r="N57" i="12"/>
  <c r="M57" i="12"/>
  <c r="L57" i="12"/>
  <c r="J57" i="12"/>
  <c r="C57" i="12"/>
  <c r="N56" i="12"/>
  <c r="M56" i="12"/>
  <c r="L56" i="12"/>
  <c r="J56" i="12"/>
  <c r="C56" i="12"/>
  <c r="N55" i="12"/>
  <c r="M55" i="12"/>
  <c r="L55" i="12"/>
  <c r="J55" i="12"/>
  <c r="C55" i="12"/>
  <c r="N54" i="12"/>
  <c r="M54" i="12"/>
  <c r="L54" i="12"/>
  <c r="J54" i="12"/>
  <c r="C54" i="12"/>
  <c r="N53" i="12"/>
  <c r="M53" i="12"/>
  <c r="L53" i="12"/>
  <c r="J53" i="12"/>
  <c r="C53" i="12"/>
  <c r="N52" i="12"/>
  <c r="M52" i="12"/>
  <c r="L52" i="12"/>
  <c r="J52" i="12"/>
  <c r="C52" i="12"/>
  <c r="N51" i="12"/>
  <c r="M51" i="12"/>
  <c r="L51" i="12"/>
  <c r="J51" i="12"/>
  <c r="C51" i="12"/>
  <c r="N50" i="12"/>
  <c r="M50" i="12"/>
  <c r="L50" i="12"/>
  <c r="J50" i="12"/>
  <c r="C50" i="12"/>
  <c r="N49" i="12"/>
  <c r="M49" i="12"/>
  <c r="L49" i="12"/>
  <c r="J49" i="12"/>
  <c r="C49" i="12"/>
  <c r="N48" i="12"/>
  <c r="M48" i="12"/>
  <c r="L48" i="12"/>
  <c r="J48" i="12"/>
  <c r="C48" i="12"/>
  <c r="N47" i="12"/>
  <c r="M47" i="12"/>
  <c r="L47" i="12"/>
  <c r="J47" i="12"/>
  <c r="C47" i="12"/>
  <c r="N46" i="12"/>
  <c r="M46" i="12"/>
  <c r="L46" i="12"/>
  <c r="J46" i="12"/>
  <c r="C46" i="12"/>
  <c r="N45" i="12"/>
  <c r="M45" i="12"/>
  <c r="L45" i="12"/>
  <c r="J45" i="12"/>
  <c r="C45" i="12"/>
  <c r="N44" i="12"/>
  <c r="M44" i="12"/>
  <c r="L44" i="12"/>
  <c r="J44" i="12"/>
  <c r="C44" i="12"/>
  <c r="N43" i="12"/>
  <c r="M43" i="12"/>
  <c r="L43" i="12"/>
  <c r="J43" i="12"/>
  <c r="C43" i="12"/>
  <c r="N42" i="12"/>
  <c r="M42" i="12"/>
  <c r="L42" i="12"/>
  <c r="J42" i="12"/>
  <c r="C42" i="12"/>
  <c r="N41" i="12"/>
  <c r="M41" i="12"/>
  <c r="L41" i="12"/>
  <c r="J41" i="12"/>
  <c r="C41" i="12"/>
  <c r="N40" i="12"/>
  <c r="M40" i="12"/>
  <c r="L40" i="12"/>
  <c r="J40" i="12"/>
  <c r="C40" i="12"/>
  <c r="N39" i="12"/>
  <c r="M39" i="12"/>
  <c r="L39" i="12"/>
  <c r="J39" i="12"/>
  <c r="C39" i="12"/>
  <c r="N38" i="12"/>
  <c r="M38" i="12"/>
  <c r="L38" i="12"/>
  <c r="J38" i="12"/>
  <c r="C38" i="12"/>
  <c r="N37" i="12"/>
  <c r="M37" i="12"/>
  <c r="L37" i="12"/>
  <c r="J37" i="12"/>
  <c r="C37" i="12"/>
  <c r="N36" i="12"/>
  <c r="M36" i="12"/>
  <c r="L36" i="12"/>
  <c r="J36" i="12"/>
  <c r="C36" i="12"/>
  <c r="N35" i="12"/>
  <c r="M35" i="12"/>
  <c r="L35" i="12"/>
  <c r="J35" i="12"/>
  <c r="C35" i="12"/>
  <c r="N34" i="12"/>
  <c r="M34" i="12"/>
  <c r="L34" i="12"/>
  <c r="J34" i="12"/>
  <c r="C34" i="12"/>
  <c r="N33" i="12"/>
  <c r="M33" i="12"/>
  <c r="L33" i="12"/>
  <c r="J33" i="12"/>
  <c r="C33" i="12"/>
  <c r="N32" i="12"/>
  <c r="M32" i="12"/>
  <c r="L32" i="12"/>
  <c r="J32" i="12"/>
  <c r="C32" i="12"/>
  <c r="N31" i="12"/>
  <c r="M31" i="12"/>
  <c r="L31" i="12"/>
  <c r="J31" i="12"/>
  <c r="C31" i="12"/>
  <c r="N30" i="12"/>
  <c r="M30" i="12"/>
  <c r="L30" i="12"/>
  <c r="J30" i="12"/>
  <c r="C30" i="12"/>
  <c r="N29" i="12"/>
  <c r="M29" i="12"/>
  <c r="L29" i="12"/>
  <c r="J29" i="12"/>
  <c r="C29" i="12"/>
  <c r="N28" i="12"/>
  <c r="M28" i="12"/>
  <c r="L28" i="12"/>
  <c r="J28" i="12"/>
  <c r="C28" i="12"/>
  <c r="N27" i="12"/>
  <c r="M27" i="12"/>
  <c r="L27" i="12"/>
  <c r="J27" i="12"/>
  <c r="C27" i="12"/>
  <c r="N26" i="12"/>
  <c r="M26" i="12"/>
  <c r="L26" i="12"/>
  <c r="J26" i="12"/>
  <c r="C26" i="12"/>
  <c r="N25" i="12"/>
  <c r="M25" i="12"/>
  <c r="L25" i="12"/>
  <c r="J25" i="12"/>
  <c r="C25" i="12"/>
  <c r="N24" i="12"/>
  <c r="M24" i="12"/>
  <c r="L24" i="12"/>
  <c r="J24" i="12"/>
  <c r="C24" i="12"/>
  <c r="N23" i="12"/>
  <c r="M23" i="12"/>
  <c r="L23" i="12"/>
  <c r="J23" i="12"/>
  <c r="C23" i="12"/>
  <c r="N22" i="12"/>
  <c r="M22" i="12"/>
  <c r="L22" i="12"/>
  <c r="J22" i="12"/>
  <c r="C22" i="12"/>
  <c r="N21" i="12"/>
  <c r="M21" i="12"/>
  <c r="L21" i="12"/>
  <c r="J21" i="12"/>
  <c r="C21" i="12"/>
  <c r="N20" i="12"/>
  <c r="M20" i="12"/>
  <c r="L20" i="12"/>
  <c r="J20" i="12"/>
  <c r="C20" i="12"/>
  <c r="N19" i="12"/>
  <c r="M19" i="12"/>
  <c r="L19" i="12"/>
  <c r="J19" i="12"/>
  <c r="C19" i="12"/>
  <c r="N18" i="12"/>
  <c r="M18" i="12"/>
  <c r="L18" i="12"/>
  <c r="J18" i="12"/>
  <c r="C18" i="12"/>
  <c r="N17" i="12"/>
  <c r="M17" i="12"/>
  <c r="L17" i="12"/>
  <c r="J17" i="12"/>
  <c r="C17" i="12"/>
  <c r="N16" i="12"/>
  <c r="M16" i="12"/>
  <c r="L16" i="12"/>
  <c r="J16" i="12"/>
  <c r="C16" i="12"/>
  <c r="N15" i="12"/>
  <c r="M15" i="12"/>
  <c r="L15" i="12"/>
  <c r="J15" i="12"/>
  <c r="C15" i="12"/>
  <c r="N14" i="12"/>
  <c r="M14" i="12"/>
  <c r="L14" i="12"/>
  <c r="J14" i="12"/>
  <c r="C14" i="12"/>
  <c r="N13" i="12"/>
  <c r="M13" i="12"/>
  <c r="L13" i="12"/>
  <c r="J13" i="12"/>
  <c r="C13" i="12"/>
  <c r="N12" i="12"/>
  <c r="M12" i="12"/>
  <c r="L12" i="12"/>
  <c r="J12" i="12"/>
  <c r="C12" i="12"/>
  <c r="N11" i="12"/>
  <c r="M11" i="12"/>
  <c r="L11" i="12"/>
  <c r="J11" i="12"/>
  <c r="C11" i="12"/>
  <c r="N10" i="12"/>
  <c r="M10" i="12"/>
  <c r="L10" i="12"/>
  <c r="J10" i="12"/>
  <c r="C10" i="12"/>
  <c r="N9" i="12"/>
  <c r="M9" i="12"/>
  <c r="L9" i="12"/>
  <c r="J9" i="12"/>
  <c r="C9" i="12"/>
  <c r="N8" i="12"/>
  <c r="M8" i="12"/>
  <c r="L8" i="12"/>
  <c r="J8" i="12"/>
  <c r="C8" i="12"/>
  <c r="N7" i="12"/>
  <c r="M7" i="12"/>
  <c r="L7" i="12"/>
  <c r="J7" i="12"/>
  <c r="C7" i="12"/>
  <c r="N6" i="12"/>
  <c r="M6" i="12"/>
  <c r="L6" i="12"/>
  <c r="J6" i="12"/>
  <c r="C6" i="12"/>
  <c r="J4" i="12" l="1"/>
  <c r="L4" i="12"/>
  <c r="K6299" i="10" l="1"/>
  <c r="K6300" i="10"/>
  <c r="K6301" i="10"/>
  <c r="K6302" i="10"/>
  <c r="K6303" i="10"/>
  <c r="K6304" i="10"/>
  <c r="K6305" i="10"/>
  <c r="K6306" i="10"/>
  <c r="K6307" i="10"/>
  <c r="K6308" i="10"/>
  <c r="K6309" i="10"/>
  <c r="K6310" i="10"/>
  <c r="K6311" i="10"/>
  <c r="K6312" i="10"/>
  <c r="K6313" i="10"/>
  <c r="K6314" i="10"/>
  <c r="K6315" i="10"/>
  <c r="K6316" i="10"/>
  <c r="K6317" i="10"/>
  <c r="K6318" i="10"/>
  <c r="K6319" i="10"/>
  <c r="K6320" i="10"/>
  <c r="K6321" i="10"/>
  <c r="K6322" i="10"/>
  <c r="K6323" i="10"/>
  <c r="K6324" i="10"/>
  <c r="K6325" i="10"/>
  <c r="K6326" i="10"/>
  <c r="K6327" i="10"/>
  <c r="K6328" i="10"/>
  <c r="K6329" i="10"/>
  <c r="K6330" i="10"/>
  <c r="K6331" i="10"/>
  <c r="K6332" i="10"/>
  <c r="K6333" i="10"/>
  <c r="K6334" i="10"/>
  <c r="K6335" i="10"/>
  <c r="K6336" i="10"/>
  <c r="K6337" i="10"/>
  <c r="K6338" i="10"/>
  <c r="K6339" i="10"/>
  <c r="K6340" i="10"/>
  <c r="K6341" i="10"/>
  <c r="K6342" i="10"/>
  <c r="K6343" i="10"/>
  <c r="K6344" i="10"/>
  <c r="K6345" i="10"/>
  <c r="K6346" i="10"/>
  <c r="K6347" i="10"/>
  <c r="K6348" i="10"/>
  <c r="K6349" i="10"/>
  <c r="K6350" i="10"/>
  <c r="K6351" i="10"/>
  <c r="K6352" i="10"/>
  <c r="K6353" i="10"/>
  <c r="K6354" i="10"/>
  <c r="K6355" i="10"/>
  <c r="K6356" i="10"/>
  <c r="K6357" i="10"/>
  <c r="K6358" i="10"/>
  <c r="K6359" i="10"/>
  <c r="K6360" i="10"/>
  <c r="K6361" i="10"/>
  <c r="K6362" i="10"/>
  <c r="K6363" i="10"/>
  <c r="K6364" i="10"/>
  <c r="K6365" i="10"/>
  <c r="K6366" i="10"/>
  <c r="K6367" i="10"/>
  <c r="K6368" i="10"/>
  <c r="K6369" i="10"/>
  <c r="K6370" i="10"/>
  <c r="K6371" i="10"/>
  <c r="K6372" i="10"/>
  <c r="K6373" i="10"/>
  <c r="K6374" i="10"/>
  <c r="K6375" i="10"/>
  <c r="K6376" i="10"/>
  <c r="K6377" i="10"/>
  <c r="K6378" i="10"/>
  <c r="K6379" i="10"/>
  <c r="K6380" i="10"/>
  <c r="K6381" i="10"/>
  <c r="K6382" i="10"/>
  <c r="K6383" i="10"/>
  <c r="K6384" i="10"/>
  <c r="K6385" i="10"/>
  <c r="K6386" i="10"/>
  <c r="K6387" i="10"/>
  <c r="K6388" i="10"/>
  <c r="K6389" i="10"/>
  <c r="K6390" i="10"/>
  <c r="K6391" i="10"/>
  <c r="K6392" i="10"/>
  <c r="K6393" i="10"/>
  <c r="K6394" i="10"/>
  <c r="K6395" i="10"/>
  <c r="K6396" i="10"/>
  <c r="K6397" i="10"/>
  <c r="K6398" i="10"/>
  <c r="K6399" i="10"/>
  <c r="K6400" i="10"/>
  <c r="K6401" i="10"/>
  <c r="K6402" i="10"/>
  <c r="K6403" i="10"/>
  <c r="K6404" i="10"/>
  <c r="K6405" i="10"/>
  <c r="K6406" i="10"/>
  <c r="K6407" i="10"/>
  <c r="K6408" i="10"/>
  <c r="K6409" i="10"/>
  <c r="K6410" i="10"/>
  <c r="K6411" i="10"/>
  <c r="K6412" i="10"/>
  <c r="K6413" i="10"/>
  <c r="K6414" i="10"/>
  <c r="K6415" i="10"/>
  <c r="K6416" i="10"/>
  <c r="K6417" i="10"/>
  <c r="K6418" i="10"/>
  <c r="K6419" i="10"/>
  <c r="K6420" i="10"/>
  <c r="K6421" i="10"/>
  <c r="K6422" i="10"/>
  <c r="K6423" i="10"/>
  <c r="K6424" i="10"/>
  <c r="K6425" i="10"/>
  <c r="K6426" i="10"/>
  <c r="K6427" i="10"/>
  <c r="K6428" i="10"/>
  <c r="K6429" i="10"/>
  <c r="K6430" i="10"/>
  <c r="K6431" i="10"/>
  <c r="K6432" i="10"/>
  <c r="K6433" i="10"/>
  <c r="K6434" i="10"/>
  <c r="K6435" i="10"/>
  <c r="K6436" i="10"/>
  <c r="K6437" i="10"/>
  <c r="K6438" i="10"/>
  <c r="K6439" i="10"/>
  <c r="K6440" i="10"/>
  <c r="K6441" i="10"/>
  <c r="K6442" i="10"/>
  <c r="K6443" i="10"/>
  <c r="K6444" i="10"/>
  <c r="K6445" i="10"/>
  <c r="K6446" i="10"/>
  <c r="K6447" i="10"/>
  <c r="K6448" i="10"/>
  <c r="K6449" i="10"/>
  <c r="K6450" i="10"/>
  <c r="K6451" i="10"/>
  <c r="K6452" i="10"/>
  <c r="K6453" i="10"/>
  <c r="K6454" i="10"/>
  <c r="K6455" i="10"/>
  <c r="K6456" i="10"/>
  <c r="K6457" i="10"/>
  <c r="K6458" i="10"/>
  <c r="K6459" i="10"/>
  <c r="K6460" i="10"/>
  <c r="K6461" i="10"/>
  <c r="K6462" i="10"/>
  <c r="K6463" i="10"/>
  <c r="K6464" i="10"/>
  <c r="K6465" i="10"/>
  <c r="K6466" i="10"/>
  <c r="K6467" i="10"/>
  <c r="K6468" i="10"/>
  <c r="K6469" i="10"/>
  <c r="K6470" i="10"/>
  <c r="K6471" i="10"/>
  <c r="K6472" i="10"/>
  <c r="K6473" i="10"/>
  <c r="K6474" i="10"/>
  <c r="K6475" i="10"/>
  <c r="K6476" i="10"/>
  <c r="K6477" i="10"/>
  <c r="K6478" i="10"/>
  <c r="K6479" i="10"/>
  <c r="K6480" i="10"/>
  <c r="K6481" i="10"/>
  <c r="K6482" i="10"/>
  <c r="K6483" i="10"/>
  <c r="K6484" i="10"/>
  <c r="K6485" i="10"/>
  <c r="K6486" i="10"/>
  <c r="K6487" i="10"/>
  <c r="K6488" i="10"/>
  <c r="K6489" i="10"/>
  <c r="K6490" i="10"/>
  <c r="K6491" i="10"/>
  <c r="K6492" i="10"/>
  <c r="K6493" i="10"/>
  <c r="K6494" i="10"/>
  <c r="K6495" i="10"/>
  <c r="K6496" i="10"/>
  <c r="K6497" i="10"/>
  <c r="K6498" i="10"/>
  <c r="K6499" i="10"/>
  <c r="K6500" i="10"/>
  <c r="K6501" i="10"/>
  <c r="K6502" i="10"/>
  <c r="K6503" i="10"/>
  <c r="K6504" i="10"/>
  <c r="K6505" i="10"/>
  <c r="K6506" i="10"/>
  <c r="K6507" i="10"/>
  <c r="K6508" i="10"/>
  <c r="K6509" i="10"/>
  <c r="K6510" i="10"/>
  <c r="K6511" i="10"/>
  <c r="K6512" i="10"/>
  <c r="K6513" i="10"/>
  <c r="K6514" i="10"/>
  <c r="K6515" i="10"/>
  <c r="K6516" i="10"/>
  <c r="K6517" i="10"/>
  <c r="K6518" i="10"/>
  <c r="K6519" i="10"/>
  <c r="K6520" i="10"/>
  <c r="K6521" i="10"/>
  <c r="K6522" i="10"/>
  <c r="K6523" i="10"/>
  <c r="K6524" i="10"/>
  <c r="K6525" i="10"/>
  <c r="K6526" i="10"/>
  <c r="K6527" i="10"/>
  <c r="K6528" i="10"/>
  <c r="K6529" i="10"/>
  <c r="K6530" i="10"/>
  <c r="K6531" i="10"/>
  <c r="K6532" i="10"/>
  <c r="K6533" i="10"/>
  <c r="K6534" i="10"/>
  <c r="K6535" i="10"/>
  <c r="K6536" i="10"/>
  <c r="K6537" i="10"/>
  <c r="K6538" i="10"/>
  <c r="K6539" i="10"/>
  <c r="K6540" i="10"/>
  <c r="K6541" i="10"/>
  <c r="K6542" i="10"/>
  <c r="K6543" i="10"/>
  <c r="K6544" i="10"/>
  <c r="K6545" i="10"/>
  <c r="K6546" i="10"/>
  <c r="K6547" i="10"/>
  <c r="K6548" i="10"/>
  <c r="K6549" i="10"/>
  <c r="K6550" i="10"/>
  <c r="K6551" i="10"/>
  <c r="K6552" i="10"/>
  <c r="K6553" i="10"/>
  <c r="K6554" i="10"/>
  <c r="K6555" i="10"/>
  <c r="K6556" i="10"/>
  <c r="K6557" i="10"/>
  <c r="K6558" i="10"/>
  <c r="K6559" i="10"/>
  <c r="K6560" i="10"/>
  <c r="K6561" i="10"/>
  <c r="K6562" i="10"/>
  <c r="K6563" i="10"/>
  <c r="K6564" i="10"/>
  <c r="K6565" i="10"/>
  <c r="K6566" i="10"/>
  <c r="K6567" i="10"/>
  <c r="K6568" i="10"/>
  <c r="K6569" i="10"/>
  <c r="K6570" i="10"/>
  <c r="K6571" i="10"/>
  <c r="K6572" i="10"/>
  <c r="K6573" i="10"/>
  <c r="K6574" i="10"/>
  <c r="K6575" i="10"/>
  <c r="K6576" i="10"/>
  <c r="K6577" i="10"/>
  <c r="K6578" i="10"/>
  <c r="K6579" i="10"/>
  <c r="K6580" i="10"/>
  <c r="K6581" i="10"/>
  <c r="K6582" i="10"/>
  <c r="K6583" i="10"/>
  <c r="K6587" i="10"/>
  <c r="K6588" i="10"/>
  <c r="K6589" i="10"/>
  <c r="K6590" i="10"/>
  <c r="K6591" i="10"/>
  <c r="K6298" i="10"/>
  <c r="S47" i="7" l="1"/>
  <c r="S16" i="7"/>
  <c r="S13" i="7"/>
  <c r="S50" i="7"/>
  <c r="S51" i="7"/>
  <c r="S7" i="7"/>
  <c r="S20" i="7"/>
  <c r="S15" i="7"/>
  <c r="S18" i="7"/>
  <c r="S49" i="7"/>
  <c r="S17" i="7"/>
  <c r="S6" i="7"/>
  <c r="S54" i="7"/>
  <c r="S5" i="7"/>
  <c r="S25" i="7"/>
  <c r="S33" i="7"/>
  <c r="K6229" i="10" l="1"/>
  <c r="K6230" i="10"/>
  <c r="K6231" i="10"/>
  <c r="K6232" i="10"/>
  <c r="K6233" i="10"/>
  <c r="K6234" i="10"/>
  <c r="K6235" i="10"/>
  <c r="K6236" i="10"/>
  <c r="K6237" i="10"/>
  <c r="K6238" i="10"/>
  <c r="K6239" i="10"/>
  <c r="K6240" i="10"/>
  <c r="K6241" i="10"/>
  <c r="K6242" i="10"/>
  <c r="K6243" i="10"/>
  <c r="K6244" i="10"/>
  <c r="K6245" i="10"/>
  <c r="K6246" i="10"/>
  <c r="K6247" i="10"/>
  <c r="K6248" i="10"/>
  <c r="K6249" i="10"/>
  <c r="K6250" i="10"/>
  <c r="K6251" i="10"/>
  <c r="K6252" i="10"/>
  <c r="K6253" i="10"/>
  <c r="K6254" i="10"/>
  <c r="K6255" i="10"/>
  <c r="K6256" i="10"/>
  <c r="K6257" i="10"/>
  <c r="K6258" i="10"/>
  <c r="K6259" i="10"/>
  <c r="K6260" i="10"/>
  <c r="K6261" i="10"/>
  <c r="K6262" i="10"/>
  <c r="K6263" i="10"/>
  <c r="K6264" i="10"/>
  <c r="K6265" i="10"/>
  <c r="K6266" i="10"/>
  <c r="K6267" i="10"/>
  <c r="K6268" i="10"/>
  <c r="K6269" i="10"/>
  <c r="K6270" i="10"/>
  <c r="K6271" i="10"/>
  <c r="K6272" i="10"/>
  <c r="K6273" i="10"/>
  <c r="K6274" i="10"/>
  <c r="K6275" i="10"/>
  <c r="K6276" i="10"/>
  <c r="K6277" i="10"/>
  <c r="K6278" i="10"/>
  <c r="K6279" i="10"/>
  <c r="K6280" i="10"/>
  <c r="K6281" i="10"/>
  <c r="K6282" i="10"/>
  <c r="K6283" i="10"/>
  <c r="K6284" i="10"/>
  <c r="K6285" i="10"/>
  <c r="K6286" i="10"/>
  <c r="K6287" i="10"/>
  <c r="K6288" i="10"/>
  <c r="K6289" i="10"/>
  <c r="K6290" i="10"/>
  <c r="K6291" i="10"/>
  <c r="K6292" i="10"/>
  <c r="K6293" i="10"/>
  <c r="K6294" i="10"/>
  <c r="K6295" i="10"/>
  <c r="K6296" i="10"/>
  <c r="K6297" i="10"/>
  <c r="K6221" i="10"/>
  <c r="H17" i="7" l="1"/>
  <c r="F32" i="7"/>
  <c r="G32" i="7"/>
  <c r="H32" i="7"/>
  <c r="I32" i="7"/>
  <c r="J32" i="7"/>
  <c r="K32" i="7"/>
  <c r="L32" i="7"/>
  <c r="E9" i="7"/>
  <c r="F9" i="7"/>
  <c r="G9" i="7"/>
  <c r="H9" i="7"/>
  <c r="I9" i="7"/>
  <c r="J9" i="7"/>
  <c r="K9" i="7"/>
  <c r="L9" i="7"/>
  <c r="E19" i="7"/>
  <c r="F19" i="7"/>
  <c r="G19" i="7"/>
  <c r="H19" i="7"/>
  <c r="I19" i="7"/>
  <c r="J19" i="7"/>
  <c r="K19" i="7"/>
  <c r="L19" i="7"/>
  <c r="E47" i="7"/>
  <c r="F47" i="7"/>
  <c r="G47" i="7"/>
  <c r="H47" i="7"/>
  <c r="I47" i="7"/>
  <c r="J47" i="7"/>
  <c r="K47" i="7"/>
  <c r="L47" i="7"/>
  <c r="E16" i="7"/>
  <c r="F16" i="7"/>
  <c r="G16" i="7"/>
  <c r="H16" i="7"/>
  <c r="I16" i="7"/>
  <c r="J16" i="7"/>
  <c r="K16" i="7"/>
  <c r="L16" i="7"/>
  <c r="E13" i="7"/>
  <c r="F13" i="7"/>
  <c r="G13" i="7"/>
  <c r="H13" i="7"/>
  <c r="J13" i="7"/>
  <c r="L13" i="7"/>
  <c r="E50" i="7"/>
  <c r="F50" i="7"/>
  <c r="G50" i="7"/>
  <c r="H50" i="7"/>
  <c r="I50" i="7"/>
  <c r="J50" i="7"/>
  <c r="K50" i="7"/>
  <c r="L50" i="7"/>
  <c r="E51" i="7"/>
  <c r="F51" i="7"/>
  <c r="G51" i="7"/>
  <c r="H51" i="7"/>
  <c r="I51" i="7"/>
  <c r="J51" i="7"/>
  <c r="K51" i="7"/>
  <c r="L51" i="7"/>
  <c r="E39" i="7"/>
  <c r="F39" i="7"/>
  <c r="G39" i="7"/>
  <c r="H39" i="7"/>
  <c r="I39" i="7"/>
  <c r="J39" i="7"/>
  <c r="K39" i="7"/>
  <c r="L39" i="7"/>
  <c r="E7" i="7"/>
  <c r="F7" i="7"/>
  <c r="G7" i="7"/>
  <c r="H7" i="7"/>
  <c r="I7" i="7"/>
  <c r="J7" i="7"/>
  <c r="K7" i="7"/>
  <c r="L7" i="7"/>
  <c r="E21" i="7"/>
  <c r="F21" i="7"/>
  <c r="H21" i="7"/>
  <c r="I21" i="7"/>
  <c r="K21" i="7"/>
  <c r="L21" i="7"/>
  <c r="E48" i="7"/>
  <c r="F48" i="7"/>
  <c r="G48" i="7"/>
  <c r="H48" i="7"/>
  <c r="I48" i="7"/>
  <c r="J48" i="7"/>
  <c r="K48" i="7"/>
  <c r="L48" i="7"/>
  <c r="E20" i="7"/>
  <c r="F20" i="7"/>
  <c r="G20" i="7"/>
  <c r="H20" i="7"/>
  <c r="I20" i="7"/>
  <c r="J20" i="7"/>
  <c r="K20" i="7"/>
  <c r="L20" i="7"/>
  <c r="E15" i="7"/>
  <c r="F15" i="7"/>
  <c r="G15" i="7"/>
  <c r="H15" i="7"/>
  <c r="I15" i="7"/>
  <c r="J15" i="7"/>
  <c r="K15" i="7"/>
  <c r="L15" i="7"/>
  <c r="E18" i="7"/>
  <c r="F18" i="7"/>
  <c r="G18" i="7"/>
  <c r="H18" i="7"/>
  <c r="I18" i="7"/>
  <c r="J18" i="7"/>
  <c r="K18" i="7"/>
  <c r="L18" i="7"/>
  <c r="E49" i="7"/>
  <c r="F49" i="7"/>
  <c r="G49" i="7"/>
  <c r="H49" i="7"/>
  <c r="I49" i="7"/>
  <c r="J49" i="7"/>
  <c r="K49" i="7"/>
  <c r="L49" i="7"/>
  <c r="E17" i="7"/>
  <c r="F17" i="7"/>
  <c r="G17" i="7"/>
  <c r="I17" i="7"/>
  <c r="J17" i="7"/>
  <c r="K17" i="7"/>
  <c r="L17" i="7"/>
  <c r="E14" i="7"/>
  <c r="G14" i="7"/>
  <c r="H14" i="7"/>
  <c r="I14" i="7"/>
  <c r="K14" i="7"/>
  <c r="L14" i="7"/>
  <c r="E52" i="7"/>
  <c r="G52" i="7"/>
  <c r="H52" i="7"/>
  <c r="I52" i="7"/>
  <c r="J52" i="7"/>
  <c r="K52" i="7"/>
  <c r="L52" i="7"/>
  <c r="E22" i="7"/>
  <c r="F22" i="7"/>
  <c r="G22" i="7"/>
  <c r="H22" i="7"/>
  <c r="I22" i="7"/>
  <c r="J22" i="7"/>
  <c r="K22" i="7"/>
  <c r="L22" i="7"/>
  <c r="E6" i="7"/>
  <c r="F6" i="7"/>
  <c r="G6" i="7"/>
  <c r="H6" i="7"/>
  <c r="I6" i="7"/>
  <c r="J6" i="7"/>
  <c r="L6" i="7"/>
  <c r="E8" i="7"/>
  <c r="F8" i="7"/>
  <c r="H8" i="7"/>
  <c r="I8" i="7"/>
  <c r="J8" i="7"/>
  <c r="K8" i="7"/>
  <c r="L8" i="7"/>
  <c r="E54" i="7"/>
  <c r="F54" i="7"/>
  <c r="G54" i="7"/>
  <c r="H54" i="7"/>
  <c r="I54" i="7"/>
  <c r="J54" i="7"/>
  <c r="K54" i="7"/>
  <c r="L54" i="7"/>
  <c r="E5" i="7"/>
  <c r="F5" i="7"/>
  <c r="G5" i="7"/>
  <c r="H5" i="7"/>
  <c r="I5" i="7"/>
  <c r="K5" i="7"/>
  <c r="L5" i="7"/>
  <c r="E25" i="7"/>
  <c r="F25" i="7"/>
  <c r="G25" i="7"/>
  <c r="H25" i="7"/>
  <c r="I25" i="7"/>
  <c r="J25" i="7"/>
  <c r="K25" i="7"/>
  <c r="L25" i="7"/>
  <c r="E33" i="7"/>
  <c r="F33" i="7"/>
  <c r="G33" i="7"/>
  <c r="H33" i="7"/>
  <c r="I33" i="7"/>
  <c r="J33" i="7"/>
  <c r="K33" i="7"/>
  <c r="L33" i="7"/>
  <c r="N8" i="7" l="1"/>
  <c r="N54" i="7"/>
  <c r="U54" i="7" s="1"/>
  <c r="W54" i="7" s="1"/>
  <c r="N51" i="7"/>
  <c r="N50" i="7"/>
  <c r="N52" i="7"/>
  <c r="N49" i="7"/>
  <c r="N48" i="7"/>
  <c r="N47" i="7"/>
  <c r="N39" i="7"/>
  <c r="N33" i="7"/>
  <c r="N32" i="7"/>
  <c r="U32" i="7" s="1"/>
  <c r="W32" i="7" s="1"/>
  <c r="Z32" i="7" s="1"/>
  <c r="N14" i="7"/>
  <c r="N5" i="7"/>
  <c r="N21" i="7"/>
  <c r="N7" i="7"/>
  <c r="N25" i="7"/>
  <c r="U25" i="7" s="1"/>
  <c r="W25" i="7" s="1"/>
  <c r="Z25" i="7" s="1"/>
  <c r="N6" i="7"/>
  <c r="U6" i="7" s="1"/>
  <c r="W6" i="7" s="1"/>
  <c r="Z6" i="7" s="1"/>
  <c r="N22" i="7"/>
  <c r="U22" i="7" s="1"/>
  <c r="W22" i="7" s="1"/>
  <c r="Z22" i="7" s="1"/>
  <c r="N17" i="7"/>
  <c r="N18" i="7"/>
  <c r="N15" i="7"/>
  <c r="N20" i="7"/>
  <c r="N13" i="7"/>
  <c r="N16" i="7"/>
  <c r="N19" i="7"/>
  <c r="N9" i="7"/>
  <c r="U5" i="7"/>
  <c r="U8" i="7"/>
  <c r="W8" i="7" s="1"/>
  <c r="Z8" i="7" s="1"/>
  <c r="U33" i="7"/>
  <c r="W33" i="7" s="1"/>
  <c r="W5" i="7" l="1"/>
  <c r="Z5" i="7" s="1"/>
  <c r="P8" i="7"/>
  <c r="T25" i="7"/>
  <c r="P25" i="7"/>
  <c r="R25" i="7"/>
  <c r="R22" i="7"/>
  <c r="T22" i="7"/>
  <c r="P22" i="7"/>
  <c r="P6" i="7"/>
  <c r="P32" i="7"/>
  <c r="Z54" i="7"/>
  <c r="V25" i="7"/>
  <c r="R8" i="7"/>
  <c r="P33" i="7"/>
  <c r="V33" i="7"/>
  <c r="R33" i="7"/>
  <c r="T33" i="7"/>
  <c r="V5" i="7"/>
  <c r="P5" i="7"/>
  <c r="T5" i="7"/>
  <c r="R5" i="7"/>
  <c r="V8" i="7"/>
  <c r="T8" i="7"/>
  <c r="V22" i="7"/>
  <c r="T6" i="7" l="1"/>
  <c r="V6" i="7"/>
  <c r="R6" i="7"/>
  <c r="D249" i="10"/>
  <c r="I249" i="10"/>
  <c r="L249" i="10"/>
  <c r="M249" i="10"/>
  <c r="N249" i="10"/>
  <c r="D250" i="10"/>
  <c r="I250" i="10"/>
  <c r="K250" i="10" s="1"/>
  <c r="L250" i="10"/>
  <c r="M250" i="10"/>
  <c r="N250" i="10"/>
  <c r="D251" i="10"/>
  <c r="I251" i="10"/>
  <c r="K251" i="10" s="1"/>
  <c r="L251" i="10"/>
  <c r="M251" i="10"/>
  <c r="N251" i="10"/>
  <c r="D252" i="10"/>
  <c r="I252" i="10"/>
  <c r="K252" i="10" s="1"/>
  <c r="L252" i="10"/>
  <c r="M252" i="10"/>
  <c r="N252" i="10"/>
  <c r="D253" i="10"/>
  <c r="I253" i="10"/>
  <c r="K253" i="10" s="1"/>
  <c r="L253" i="10"/>
  <c r="M253" i="10"/>
  <c r="N253" i="10"/>
  <c r="D254" i="10"/>
  <c r="I254" i="10"/>
  <c r="K254" i="10" s="1"/>
  <c r="L254" i="10"/>
  <c r="M254" i="10"/>
  <c r="N254" i="10"/>
  <c r="D255" i="10"/>
  <c r="I255" i="10"/>
  <c r="K255" i="10" s="1"/>
  <c r="L255" i="10"/>
  <c r="M255" i="10"/>
  <c r="N255" i="10"/>
  <c r="D256" i="10"/>
  <c r="I256" i="10"/>
  <c r="K256" i="10" s="1"/>
  <c r="L256" i="10"/>
  <c r="M256" i="10"/>
  <c r="N256" i="10"/>
  <c r="D257" i="10"/>
  <c r="I257" i="10"/>
  <c r="K257" i="10" s="1"/>
  <c r="L257" i="10"/>
  <c r="M257" i="10"/>
  <c r="N257" i="10"/>
  <c r="D258" i="10"/>
  <c r="I258" i="10"/>
  <c r="K258" i="10" s="1"/>
  <c r="L258" i="10"/>
  <c r="M258" i="10"/>
  <c r="N258" i="10"/>
  <c r="D259" i="10"/>
  <c r="I259" i="10"/>
  <c r="K259" i="10" s="1"/>
  <c r="L259" i="10"/>
  <c r="M259" i="10"/>
  <c r="N259" i="10"/>
  <c r="D260" i="10"/>
  <c r="I260" i="10"/>
  <c r="K260" i="10" s="1"/>
  <c r="L260" i="10"/>
  <c r="M260" i="10"/>
  <c r="N260" i="10"/>
  <c r="D261" i="10"/>
  <c r="I261" i="10"/>
  <c r="K261" i="10" s="1"/>
  <c r="L261" i="10"/>
  <c r="M261" i="10"/>
  <c r="N261" i="10"/>
  <c r="D262" i="10"/>
  <c r="I262" i="10"/>
  <c r="K262" i="10" s="1"/>
  <c r="L262" i="10"/>
  <c r="M262" i="10"/>
  <c r="N262" i="10"/>
  <c r="D263" i="10"/>
  <c r="I263" i="10"/>
  <c r="K263" i="10" s="1"/>
  <c r="L263" i="10"/>
  <c r="M263" i="10"/>
  <c r="N263" i="10"/>
  <c r="D264" i="10"/>
  <c r="I264" i="10"/>
  <c r="K264" i="10" s="1"/>
  <c r="L264" i="10"/>
  <c r="M264" i="10"/>
  <c r="N264" i="10"/>
  <c r="D265" i="10"/>
  <c r="I265" i="10"/>
  <c r="K265" i="10" s="1"/>
  <c r="L265" i="10"/>
  <c r="M265" i="10"/>
  <c r="N265" i="10"/>
  <c r="D266" i="10"/>
  <c r="I266" i="10"/>
  <c r="K266" i="10" s="1"/>
  <c r="L266" i="10"/>
  <c r="M266" i="10"/>
  <c r="N266" i="10"/>
  <c r="D267" i="10"/>
  <c r="I267" i="10"/>
  <c r="K267" i="10" s="1"/>
  <c r="L267" i="10"/>
  <c r="M267" i="10"/>
  <c r="N267" i="10"/>
  <c r="D268" i="10"/>
  <c r="I268" i="10"/>
  <c r="K268" i="10" s="1"/>
  <c r="L268" i="10"/>
  <c r="M268" i="10"/>
  <c r="N268" i="10"/>
  <c r="D269" i="10"/>
  <c r="I269" i="10"/>
  <c r="K269" i="10" s="1"/>
  <c r="L269" i="10"/>
  <c r="M269" i="10"/>
  <c r="N269" i="10"/>
  <c r="D270" i="10"/>
  <c r="I270" i="10"/>
  <c r="K270" i="10" s="1"/>
  <c r="L270" i="10"/>
  <c r="M270" i="10"/>
  <c r="N270" i="10"/>
  <c r="D271" i="10"/>
  <c r="I271" i="10"/>
  <c r="K271" i="10" s="1"/>
  <c r="L271" i="10"/>
  <c r="M271" i="10"/>
  <c r="N271" i="10"/>
  <c r="D272" i="10"/>
  <c r="I272" i="10"/>
  <c r="K272" i="10" s="1"/>
  <c r="L272" i="10"/>
  <c r="M272" i="10"/>
  <c r="N272" i="10"/>
  <c r="D273" i="10"/>
  <c r="I273" i="10"/>
  <c r="K273" i="10" s="1"/>
  <c r="L273" i="10"/>
  <c r="M273" i="10"/>
  <c r="N273" i="10"/>
  <c r="D274" i="10"/>
  <c r="I274" i="10"/>
  <c r="K274" i="10" s="1"/>
  <c r="L274" i="10"/>
  <c r="M274" i="10"/>
  <c r="N274" i="10"/>
  <c r="D275" i="10"/>
  <c r="I275" i="10"/>
  <c r="K275" i="10" s="1"/>
  <c r="L275" i="10"/>
  <c r="M275" i="10"/>
  <c r="N275" i="10"/>
  <c r="D276" i="10"/>
  <c r="I276" i="10"/>
  <c r="K276" i="10" s="1"/>
  <c r="L276" i="10"/>
  <c r="M276" i="10"/>
  <c r="N276" i="10"/>
  <c r="D277" i="10"/>
  <c r="I277" i="10"/>
  <c r="K277" i="10" s="1"/>
  <c r="L277" i="10"/>
  <c r="M277" i="10"/>
  <c r="N277" i="10"/>
  <c r="D278" i="10"/>
  <c r="I278" i="10"/>
  <c r="K278" i="10" s="1"/>
  <c r="L278" i="10"/>
  <c r="M278" i="10"/>
  <c r="N278" i="10"/>
  <c r="D279" i="10"/>
  <c r="I279" i="10"/>
  <c r="K279" i="10" s="1"/>
  <c r="L279" i="10"/>
  <c r="M279" i="10"/>
  <c r="N279" i="10"/>
  <c r="D280" i="10"/>
  <c r="I280" i="10"/>
  <c r="K280" i="10" s="1"/>
  <c r="L280" i="10"/>
  <c r="M280" i="10"/>
  <c r="N280" i="10"/>
  <c r="D281" i="10"/>
  <c r="I281" i="10"/>
  <c r="K281" i="10" s="1"/>
  <c r="L281" i="10"/>
  <c r="M281" i="10"/>
  <c r="N281" i="10"/>
  <c r="D282" i="10"/>
  <c r="I282" i="10"/>
  <c r="K282" i="10" s="1"/>
  <c r="L282" i="10"/>
  <c r="M282" i="10"/>
  <c r="N282" i="10"/>
  <c r="D283" i="10"/>
  <c r="I283" i="10"/>
  <c r="K283" i="10" s="1"/>
  <c r="L283" i="10"/>
  <c r="M283" i="10"/>
  <c r="N283" i="10"/>
  <c r="D284" i="10"/>
  <c r="I284" i="10"/>
  <c r="K284" i="10" s="1"/>
  <c r="L284" i="10"/>
  <c r="M284" i="10"/>
  <c r="N284" i="10"/>
  <c r="D285" i="10"/>
  <c r="I285" i="10"/>
  <c r="K285" i="10" s="1"/>
  <c r="L285" i="10"/>
  <c r="M285" i="10"/>
  <c r="N285" i="10"/>
  <c r="D286" i="10"/>
  <c r="I286" i="10"/>
  <c r="K286" i="10" s="1"/>
  <c r="L286" i="10"/>
  <c r="M286" i="10"/>
  <c r="N286" i="10"/>
  <c r="D287" i="10"/>
  <c r="I287" i="10"/>
  <c r="K287" i="10" s="1"/>
  <c r="L287" i="10"/>
  <c r="M287" i="10"/>
  <c r="N287" i="10"/>
  <c r="D288" i="10"/>
  <c r="I288" i="10"/>
  <c r="K288" i="10" s="1"/>
  <c r="L288" i="10"/>
  <c r="M288" i="10"/>
  <c r="N288" i="10"/>
  <c r="D289" i="10"/>
  <c r="I289" i="10"/>
  <c r="K289" i="10" s="1"/>
  <c r="L289" i="10"/>
  <c r="M289" i="10"/>
  <c r="N289" i="10"/>
  <c r="D290" i="10"/>
  <c r="I290" i="10"/>
  <c r="K290" i="10" s="1"/>
  <c r="L290" i="10"/>
  <c r="M290" i="10"/>
  <c r="N290" i="10"/>
  <c r="D291" i="10"/>
  <c r="I291" i="10"/>
  <c r="K291" i="10" s="1"/>
  <c r="L291" i="10"/>
  <c r="M291" i="10"/>
  <c r="N291" i="10"/>
  <c r="D292" i="10"/>
  <c r="I292" i="10"/>
  <c r="K292" i="10" s="1"/>
  <c r="L292" i="10"/>
  <c r="M292" i="10"/>
  <c r="N292" i="10"/>
  <c r="D293" i="10"/>
  <c r="I293" i="10"/>
  <c r="K293" i="10" s="1"/>
  <c r="L293" i="10"/>
  <c r="M293" i="10"/>
  <c r="N293" i="10"/>
  <c r="D294" i="10"/>
  <c r="I294" i="10"/>
  <c r="K294" i="10" s="1"/>
  <c r="L294" i="10"/>
  <c r="M294" i="10"/>
  <c r="N294" i="10"/>
  <c r="D295" i="10"/>
  <c r="I295" i="10"/>
  <c r="K295" i="10" s="1"/>
  <c r="L295" i="10"/>
  <c r="M295" i="10"/>
  <c r="N295" i="10"/>
  <c r="D296" i="10"/>
  <c r="I296" i="10"/>
  <c r="K296" i="10" s="1"/>
  <c r="L296" i="10"/>
  <c r="M296" i="10"/>
  <c r="N296" i="10"/>
  <c r="D297" i="10"/>
  <c r="I297" i="10"/>
  <c r="K297" i="10" s="1"/>
  <c r="L297" i="10"/>
  <c r="M297" i="10"/>
  <c r="N297" i="10"/>
  <c r="D298" i="10"/>
  <c r="I298" i="10"/>
  <c r="K298" i="10" s="1"/>
  <c r="L298" i="10"/>
  <c r="M298" i="10"/>
  <c r="N298" i="10"/>
  <c r="D299" i="10"/>
  <c r="I299" i="10"/>
  <c r="K299" i="10" s="1"/>
  <c r="L299" i="10"/>
  <c r="M299" i="10"/>
  <c r="N299" i="10"/>
  <c r="D300" i="10"/>
  <c r="I300" i="10"/>
  <c r="K300" i="10" s="1"/>
  <c r="L300" i="10"/>
  <c r="M300" i="10"/>
  <c r="N300" i="10"/>
  <c r="D301" i="10"/>
  <c r="I301" i="10"/>
  <c r="K301" i="10" s="1"/>
  <c r="L301" i="10"/>
  <c r="M301" i="10"/>
  <c r="N301" i="10"/>
  <c r="D302" i="10"/>
  <c r="I302" i="10"/>
  <c r="K302" i="10" s="1"/>
  <c r="L302" i="10"/>
  <c r="M302" i="10"/>
  <c r="N302" i="10"/>
  <c r="D303" i="10"/>
  <c r="I303" i="10"/>
  <c r="K303" i="10" s="1"/>
  <c r="L303" i="10"/>
  <c r="M303" i="10"/>
  <c r="N303" i="10"/>
  <c r="D304" i="10"/>
  <c r="I304" i="10"/>
  <c r="K304" i="10" s="1"/>
  <c r="L304" i="10"/>
  <c r="M304" i="10"/>
  <c r="N304" i="10"/>
  <c r="D305" i="10"/>
  <c r="I305" i="10"/>
  <c r="K305" i="10" s="1"/>
  <c r="L305" i="10"/>
  <c r="M305" i="10"/>
  <c r="N305" i="10"/>
  <c r="D306" i="10"/>
  <c r="I306" i="10"/>
  <c r="K306" i="10" s="1"/>
  <c r="L306" i="10"/>
  <c r="M306" i="10"/>
  <c r="N306" i="10"/>
  <c r="D307" i="10"/>
  <c r="I307" i="10"/>
  <c r="K307" i="10" s="1"/>
  <c r="L307" i="10"/>
  <c r="M307" i="10"/>
  <c r="N307" i="10"/>
  <c r="D308" i="10"/>
  <c r="I308" i="10"/>
  <c r="K308" i="10" s="1"/>
  <c r="L308" i="10"/>
  <c r="M308" i="10"/>
  <c r="N308" i="10"/>
  <c r="D309" i="10"/>
  <c r="I309" i="10"/>
  <c r="K309" i="10" s="1"/>
  <c r="L309" i="10"/>
  <c r="M309" i="10"/>
  <c r="N309" i="10"/>
  <c r="D310" i="10"/>
  <c r="I310" i="10"/>
  <c r="K310" i="10" s="1"/>
  <c r="L310" i="10"/>
  <c r="M310" i="10"/>
  <c r="N310" i="10"/>
  <c r="D311" i="10"/>
  <c r="I311" i="10"/>
  <c r="K311" i="10" s="1"/>
  <c r="L311" i="10"/>
  <c r="M311" i="10"/>
  <c r="N311" i="10"/>
  <c r="D312" i="10"/>
  <c r="I312" i="10"/>
  <c r="K312" i="10" s="1"/>
  <c r="L312" i="10"/>
  <c r="M312" i="10"/>
  <c r="N312" i="10"/>
  <c r="D313" i="10"/>
  <c r="I313" i="10"/>
  <c r="K313" i="10" s="1"/>
  <c r="L313" i="10"/>
  <c r="M313" i="10"/>
  <c r="N313" i="10"/>
  <c r="D314" i="10"/>
  <c r="I314" i="10"/>
  <c r="K314" i="10" s="1"/>
  <c r="L314" i="10"/>
  <c r="M314" i="10"/>
  <c r="N314" i="10"/>
  <c r="D315" i="10"/>
  <c r="I315" i="10"/>
  <c r="K315" i="10" s="1"/>
  <c r="L315" i="10"/>
  <c r="M315" i="10"/>
  <c r="N315" i="10"/>
  <c r="D316" i="10"/>
  <c r="I316" i="10"/>
  <c r="K316" i="10" s="1"/>
  <c r="L316" i="10"/>
  <c r="M316" i="10"/>
  <c r="N316" i="10"/>
  <c r="D317" i="10"/>
  <c r="I317" i="10"/>
  <c r="K317" i="10" s="1"/>
  <c r="L317" i="10"/>
  <c r="M317" i="10"/>
  <c r="N317" i="10"/>
  <c r="D318" i="10"/>
  <c r="I318" i="10"/>
  <c r="K318" i="10" s="1"/>
  <c r="L318" i="10"/>
  <c r="M318" i="10"/>
  <c r="N318" i="10"/>
  <c r="D319" i="10"/>
  <c r="I319" i="10"/>
  <c r="K319" i="10" s="1"/>
  <c r="L319" i="10"/>
  <c r="M319" i="10"/>
  <c r="N319" i="10"/>
  <c r="D320" i="10"/>
  <c r="I320" i="10"/>
  <c r="K320" i="10" s="1"/>
  <c r="L320" i="10"/>
  <c r="M320" i="10"/>
  <c r="N320" i="10"/>
  <c r="D321" i="10"/>
  <c r="I321" i="10"/>
  <c r="K321" i="10" s="1"/>
  <c r="L321" i="10"/>
  <c r="M321" i="10"/>
  <c r="N321" i="10"/>
  <c r="D322" i="10"/>
  <c r="I322" i="10"/>
  <c r="K322" i="10" s="1"/>
  <c r="L322" i="10"/>
  <c r="M322" i="10"/>
  <c r="N322" i="10"/>
  <c r="D323" i="10"/>
  <c r="I323" i="10"/>
  <c r="K323" i="10" s="1"/>
  <c r="L323" i="10"/>
  <c r="M323" i="10"/>
  <c r="N323" i="10"/>
  <c r="D324" i="10"/>
  <c r="I324" i="10"/>
  <c r="K324" i="10" s="1"/>
  <c r="L324" i="10"/>
  <c r="M324" i="10"/>
  <c r="N324" i="10"/>
  <c r="D325" i="10"/>
  <c r="I325" i="10"/>
  <c r="K325" i="10" s="1"/>
  <c r="L325" i="10"/>
  <c r="M325" i="10"/>
  <c r="N325" i="10"/>
  <c r="D326" i="10"/>
  <c r="I326" i="10"/>
  <c r="K326" i="10" s="1"/>
  <c r="L326" i="10"/>
  <c r="M326" i="10"/>
  <c r="N326" i="10"/>
  <c r="D327" i="10"/>
  <c r="I327" i="10"/>
  <c r="K327" i="10" s="1"/>
  <c r="L327" i="10"/>
  <c r="M327" i="10"/>
  <c r="N327" i="10"/>
  <c r="D328" i="10"/>
  <c r="I328" i="10"/>
  <c r="K328" i="10" s="1"/>
  <c r="L328" i="10"/>
  <c r="M328" i="10"/>
  <c r="N328" i="10"/>
  <c r="D329" i="10"/>
  <c r="I329" i="10"/>
  <c r="K329" i="10" s="1"/>
  <c r="L329" i="10"/>
  <c r="M329" i="10"/>
  <c r="N329" i="10"/>
  <c r="D330" i="10"/>
  <c r="I330" i="10"/>
  <c r="K330" i="10" s="1"/>
  <c r="L330" i="10"/>
  <c r="M330" i="10"/>
  <c r="N330" i="10"/>
  <c r="D331" i="10"/>
  <c r="I331" i="10"/>
  <c r="K331" i="10" s="1"/>
  <c r="L331" i="10"/>
  <c r="M331" i="10"/>
  <c r="N331" i="10"/>
  <c r="D332" i="10"/>
  <c r="I332" i="10"/>
  <c r="K332" i="10" s="1"/>
  <c r="L332" i="10"/>
  <c r="M332" i="10"/>
  <c r="N332" i="10"/>
  <c r="D333" i="10"/>
  <c r="I333" i="10"/>
  <c r="K333" i="10" s="1"/>
  <c r="L333" i="10"/>
  <c r="M333" i="10"/>
  <c r="N333" i="10"/>
  <c r="D334" i="10"/>
  <c r="I334" i="10"/>
  <c r="K334" i="10" s="1"/>
  <c r="L334" i="10"/>
  <c r="M334" i="10"/>
  <c r="N334" i="10"/>
  <c r="D335" i="10"/>
  <c r="I335" i="10"/>
  <c r="K335" i="10" s="1"/>
  <c r="L335" i="10"/>
  <c r="M335" i="10"/>
  <c r="N335" i="10"/>
  <c r="D336" i="10"/>
  <c r="I336" i="10"/>
  <c r="K336" i="10" s="1"/>
  <c r="L336" i="10"/>
  <c r="M336" i="10"/>
  <c r="N336" i="10"/>
  <c r="D337" i="10"/>
  <c r="I337" i="10"/>
  <c r="K337" i="10" s="1"/>
  <c r="L337" i="10"/>
  <c r="M337" i="10"/>
  <c r="N337" i="10"/>
  <c r="D338" i="10"/>
  <c r="I338" i="10"/>
  <c r="K338" i="10" s="1"/>
  <c r="L338" i="10"/>
  <c r="M338" i="10"/>
  <c r="N338" i="10"/>
  <c r="D339" i="10"/>
  <c r="I339" i="10"/>
  <c r="K339" i="10" s="1"/>
  <c r="L339" i="10"/>
  <c r="M339" i="10"/>
  <c r="N339" i="10"/>
  <c r="D340" i="10"/>
  <c r="I340" i="10"/>
  <c r="K340" i="10" s="1"/>
  <c r="L340" i="10"/>
  <c r="M340" i="10"/>
  <c r="N340" i="10"/>
  <c r="D341" i="10"/>
  <c r="I341" i="10"/>
  <c r="K341" i="10" s="1"/>
  <c r="L341" i="10"/>
  <c r="M341" i="10"/>
  <c r="N341" i="10"/>
  <c r="D342" i="10"/>
  <c r="I342" i="10"/>
  <c r="K342" i="10" s="1"/>
  <c r="L342" i="10"/>
  <c r="M342" i="10"/>
  <c r="N342" i="10"/>
  <c r="D343" i="10"/>
  <c r="I343" i="10"/>
  <c r="K343" i="10" s="1"/>
  <c r="L343" i="10"/>
  <c r="M343" i="10"/>
  <c r="N343" i="10"/>
  <c r="D344" i="10"/>
  <c r="I344" i="10"/>
  <c r="K344" i="10" s="1"/>
  <c r="L344" i="10"/>
  <c r="M344" i="10"/>
  <c r="N344" i="10"/>
  <c r="D345" i="10"/>
  <c r="I345" i="10"/>
  <c r="K345" i="10" s="1"/>
  <c r="L345" i="10"/>
  <c r="M345" i="10"/>
  <c r="N345" i="10"/>
  <c r="D346" i="10"/>
  <c r="I346" i="10"/>
  <c r="K346" i="10" s="1"/>
  <c r="L346" i="10"/>
  <c r="M346" i="10"/>
  <c r="N346" i="10"/>
  <c r="D347" i="10"/>
  <c r="I347" i="10"/>
  <c r="K347" i="10" s="1"/>
  <c r="L347" i="10"/>
  <c r="M347" i="10"/>
  <c r="N347" i="10"/>
  <c r="D348" i="10"/>
  <c r="I348" i="10"/>
  <c r="K348" i="10" s="1"/>
  <c r="L348" i="10"/>
  <c r="M348" i="10"/>
  <c r="N348" i="10"/>
  <c r="D349" i="10"/>
  <c r="I349" i="10"/>
  <c r="K349" i="10" s="1"/>
  <c r="L349" i="10"/>
  <c r="M349" i="10"/>
  <c r="N349" i="10"/>
  <c r="D350" i="10"/>
  <c r="I350" i="10"/>
  <c r="K350" i="10" s="1"/>
  <c r="L350" i="10"/>
  <c r="M350" i="10"/>
  <c r="N350" i="10"/>
  <c r="D351" i="10"/>
  <c r="I351" i="10"/>
  <c r="K351" i="10" s="1"/>
  <c r="L351" i="10"/>
  <c r="M351" i="10"/>
  <c r="N351" i="10"/>
  <c r="D352" i="10"/>
  <c r="I352" i="10"/>
  <c r="K352" i="10" s="1"/>
  <c r="L352" i="10"/>
  <c r="M352" i="10"/>
  <c r="N352" i="10"/>
  <c r="D353" i="10"/>
  <c r="I353" i="10"/>
  <c r="K353" i="10" s="1"/>
  <c r="L353" i="10"/>
  <c r="M353" i="10"/>
  <c r="N353" i="10"/>
  <c r="D354" i="10"/>
  <c r="I354" i="10"/>
  <c r="K354" i="10" s="1"/>
  <c r="L354" i="10"/>
  <c r="M354" i="10"/>
  <c r="N354" i="10"/>
  <c r="D355" i="10"/>
  <c r="I355" i="10"/>
  <c r="K355" i="10" s="1"/>
  <c r="L355" i="10"/>
  <c r="M355" i="10"/>
  <c r="N355" i="10"/>
  <c r="D356" i="10"/>
  <c r="I356" i="10"/>
  <c r="K356" i="10" s="1"/>
  <c r="L356" i="10"/>
  <c r="M356" i="10"/>
  <c r="N356" i="10"/>
  <c r="D357" i="10"/>
  <c r="I357" i="10"/>
  <c r="K357" i="10" s="1"/>
  <c r="L357" i="10"/>
  <c r="M357" i="10"/>
  <c r="N357" i="10"/>
  <c r="D358" i="10"/>
  <c r="I358" i="10"/>
  <c r="K358" i="10" s="1"/>
  <c r="L358" i="10"/>
  <c r="M358" i="10"/>
  <c r="N358" i="10"/>
  <c r="D359" i="10"/>
  <c r="I359" i="10"/>
  <c r="K359" i="10" s="1"/>
  <c r="L359" i="10"/>
  <c r="M359" i="10"/>
  <c r="N359" i="10"/>
  <c r="D360" i="10"/>
  <c r="I360" i="10"/>
  <c r="K360" i="10" s="1"/>
  <c r="L360" i="10"/>
  <c r="M360" i="10"/>
  <c r="N360" i="10"/>
  <c r="D361" i="10"/>
  <c r="I361" i="10"/>
  <c r="K361" i="10" s="1"/>
  <c r="L361" i="10"/>
  <c r="M361" i="10"/>
  <c r="N361" i="10"/>
  <c r="D362" i="10"/>
  <c r="I362" i="10"/>
  <c r="K362" i="10" s="1"/>
  <c r="L362" i="10"/>
  <c r="M362" i="10"/>
  <c r="N362" i="10"/>
  <c r="D363" i="10"/>
  <c r="I363" i="10"/>
  <c r="K363" i="10" s="1"/>
  <c r="L363" i="10"/>
  <c r="M363" i="10"/>
  <c r="N363" i="10"/>
  <c r="D364" i="10"/>
  <c r="I364" i="10"/>
  <c r="K364" i="10" s="1"/>
  <c r="L364" i="10"/>
  <c r="M364" i="10"/>
  <c r="N364" i="10"/>
  <c r="D365" i="10"/>
  <c r="I365" i="10"/>
  <c r="K365" i="10" s="1"/>
  <c r="L365" i="10"/>
  <c r="M365" i="10"/>
  <c r="N365" i="10"/>
  <c r="D366" i="10"/>
  <c r="I366" i="10"/>
  <c r="K366" i="10" s="1"/>
  <c r="L366" i="10"/>
  <c r="M366" i="10"/>
  <c r="N366" i="10"/>
  <c r="D367" i="10"/>
  <c r="I367" i="10"/>
  <c r="K367" i="10" s="1"/>
  <c r="L367" i="10"/>
  <c r="M367" i="10"/>
  <c r="N367" i="10"/>
  <c r="D368" i="10"/>
  <c r="I368" i="10"/>
  <c r="K368" i="10" s="1"/>
  <c r="L368" i="10"/>
  <c r="M368" i="10"/>
  <c r="N368" i="10"/>
  <c r="D369" i="10"/>
  <c r="I369" i="10"/>
  <c r="K369" i="10" s="1"/>
  <c r="L369" i="10"/>
  <c r="M369" i="10"/>
  <c r="N369" i="10"/>
  <c r="D370" i="10"/>
  <c r="I370" i="10"/>
  <c r="K370" i="10" s="1"/>
  <c r="L370" i="10"/>
  <c r="M370" i="10"/>
  <c r="N370" i="10"/>
  <c r="D371" i="10"/>
  <c r="I371" i="10"/>
  <c r="K371" i="10" s="1"/>
  <c r="L371" i="10"/>
  <c r="M371" i="10"/>
  <c r="N371" i="10"/>
  <c r="D372" i="10"/>
  <c r="I372" i="10"/>
  <c r="K372" i="10" s="1"/>
  <c r="L372" i="10"/>
  <c r="M372" i="10"/>
  <c r="N372" i="10"/>
  <c r="D373" i="10"/>
  <c r="I373" i="10"/>
  <c r="K373" i="10" s="1"/>
  <c r="L373" i="10"/>
  <c r="M373" i="10"/>
  <c r="N373" i="10"/>
  <c r="D374" i="10"/>
  <c r="I374" i="10"/>
  <c r="K374" i="10" s="1"/>
  <c r="L374" i="10"/>
  <c r="M374" i="10"/>
  <c r="N374" i="10"/>
  <c r="D375" i="10"/>
  <c r="I375" i="10"/>
  <c r="K375" i="10" s="1"/>
  <c r="L375" i="10"/>
  <c r="M375" i="10"/>
  <c r="N375" i="10"/>
  <c r="D376" i="10"/>
  <c r="I376" i="10"/>
  <c r="K376" i="10" s="1"/>
  <c r="L376" i="10"/>
  <c r="M376" i="10"/>
  <c r="N376" i="10"/>
  <c r="D377" i="10"/>
  <c r="I377" i="10"/>
  <c r="K377" i="10" s="1"/>
  <c r="L377" i="10"/>
  <c r="M377" i="10"/>
  <c r="N377" i="10"/>
  <c r="D378" i="10"/>
  <c r="I378" i="10"/>
  <c r="K378" i="10" s="1"/>
  <c r="L378" i="10"/>
  <c r="M378" i="10"/>
  <c r="N378" i="10"/>
  <c r="D379" i="10"/>
  <c r="I379" i="10"/>
  <c r="K379" i="10" s="1"/>
  <c r="L379" i="10"/>
  <c r="M379" i="10"/>
  <c r="N379" i="10"/>
  <c r="D380" i="10"/>
  <c r="I380" i="10"/>
  <c r="K380" i="10" s="1"/>
  <c r="L380" i="10"/>
  <c r="M380" i="10"/>
  <c r="N380" i="10"/>
  <c r="D381" i="10"/>
  <c r="I381" i="10"/>
  <c r="K381" i="10" s="1"/>
  <c r="L381" i="10"/>
  <c r="M381" i="10"/>
  <c r="N381" i="10"/>
  <c r="D382" i="10"/>
  <c r="I382" i="10"/>
  <c r="K382" i="10" s="1"/>
  <c r="L382" i="10"/>
  <c r="M382" i="10"/>
  <c r="N382" i="10"/>
  <c r="D383" i="10"/>
  <c r="I383" i="10"/>
  <c r="K383" i="10" s="1"/>
  <c r="L383" i="10"/>
  <c r="M383" i="10"/>
  <c r="N383" i="10"/>
  <c r="D384" i="10"/>
  <c r="I384" i="10"/>
  <c r="K384" i="10" s="1"/>
  <c r="L384" i="10"/>
  <c r="M384" i="10"/>
  <c r="N384" i="10"/>
  <c r="D385" i="10"/>
  <c r="I385" i="10"/>
  <c r="K385" i="10" s="1"/>
  <c r="L385" i="10"/>
  <c r="M385" i="10"/>
  <c r="N385" i="10"/>
  <c r="D386" i="10"/>
  <c r="I386" i="10"/>
  <c r="K386" i="10" s="1"/>
  <c r="L386" i="10"/>
  <c r="M386" i="10"/>
  <c r="N386" i="10"/>
  <c r="D387" i="10"/>
  <c r="I387" i="10"/>
  <c r="K387" i="10" s="1"/>
  <c r="L387" i="10"/>
  <c r="M387" i="10"/>
  <c r="N387" i="10"/>
  <c r="D388" i="10"/>
  <c r="I388" i="10"/>
  <c r="K388" i="10" s="1"/>
  <c r="L388" i="10"/>
  <c r="M388" i="10"/>
  <c r="N388" i="10"/>
  <c r="D389" i="10"/>
  <c r="I389" i="10"/>
  <c r="K389" i="10" s="1"/>
  <c r="L389" i="10"/>
  <c r="M389" i="10"/>
  <c r="N389" i="10"/>
  <c r="D390" i="10"/>
  <c r="I390" i="10"/>
  <c r="K390" i="10" s="1"/>
  <c r="L390" i="10"/>
  <c r="M390" i="10"/>
  <c r="N390" i="10"/>
  <c r="D391" i="10"/>
  <c r="I391" i="10"/>
  <c r="K391" i="10" s="1"/>
  <c r="L391" i="10"/>
  <c r="M391" i="10"/>
  <c r="N391" i="10"/>
  <c r="D392" i="10"/>
  <c r="I392" i="10"/>
  <c r="K392" i="10" s="1"/>
  <c r="L392" i="10"/>
  <c r="M392" i="10"/>
  <c r="N392" i="10"/>
  <c r="D393" i="10"/>
  <c r="I393" i="10"/>
  <c r="K393" i="10" s="1"/>
  <c r="L393" i="10"/>
  <c r="M393" i="10"/>
  <c r="N393" i="10"/>
  <c r="D394" i="10"/>
  <c r="I394" i="10"/>
  <c r="K394" i="10" s="1"/>
  <c r="L394" i="10"/>
  <c r="M394" i="10"/>
  <c r="N394" i="10"/>
  <c r="D395" i="10"/>
  <c r="I395" i="10"/>
  <c r="K395" i="10" s="1"/>
  <c r="L395" i="10"/>
  <c r="M395" i="10"/>
  <c r="N395" i="10"/>
  <c r="D396" i="10"/>
  <c r="I396" i="10"/>
  <c r="K396" i="10" s="1"/>
  <c r="L396" i="10"/>
  <c r="M396" i="10"/>
  <c r="N396" i="10"/>
  <c r="D397" i="10"/>
  <c r="I397" i="10"/>
  <c r="K397" i="10" s="1"/>
  <c r="L397" i="10"/>
  <c r="M397" i="10"/>
  <c r="N397" i="10"/>
  <c r="D398" i="10"/>
  <c r="I398" i="10"/>
  <c r="K398" i="10" s="1"/>
  <c r="L398" i="10"/>
  <c r="M398" i="10"/>
  <c r="N398" i="10"/>
  <c r="D399" i="10"/>
  <c r="I399" i="10"/>
  <c r="K399" i="10" s="1"/>
  <c r="L399" i="10"/>
  <c r="M399" i="10"/>
  <c r="N399" i="10"/>
  <c r="D400" i="10"/>
  <c r="I400" i="10"/>
  <c r="K400" i="10" s="1"/>
  <c r="L400" i="10"/>
  <c r="M400" i="10"/>
  <c r="N400" i="10"/>
  <c r="D401" i="10"/>
  <c r="I401" i="10"/>
  <c r="K401" i="10" s="1"/>
  <c r="L401" i="10"/>
  <c r="M401" i="10"/>
  <c r="N401" i="10"/>
  <c r="D402" i="10"/>
  <c r="I402" i="10"/>
  <c r="K402" i="10" s="1"/>
  <c r="L402" i="10"/>
  <c r="M402" i="10"/>
  <c r="N402" i="10"/>
  <c r="D403" i="10"/>
  <c r="I403" i="10"/>
  <c r="K403" i="10" s="1"/>
  <c r="L403" i="10"/>
  <c r="M403" i="10"/>
  <c r="N403" i="10"/>
  <c r="D404" i="10"/>
  <c r="I404" i="10"/>
  <c r="K404" i="10" s="1"/>
  <c r="L404" i="10"/>
  <c r="M404" i="10"/>
  <c r="N404" i="10"/>
  <c r="D405" i="10"/>
  <c r="I405" i="10"/>
  <c r="K405" i="10" s="1"/>
  <c r="L405" i="10"/>
  <c r="M405" i="10"/>
  <c r="N405" i="10"/>
  <c r="D406" i="10"/>
  <c r="I406" i="10"/>
  <c r="K406" i="10" s="1"/>
  <c r="L406" i="10"/>
  <c r="M406" i="10"/>
  <c r="N406" i="10"/>
  <c r="D407" i="10"/>
  <c r="I407" i="10"/>
  <c r="K407" i="10" s="1"/>
  <c r="L407" i="10"/>
  <c r="M407" i="10"/>
  <c r="N407" i="10"/>
  <c r="D408" i="10"/>
  <c r="I408" i="10"/>
  <c r="K408" i="10" s="1"/>
  <c r="L408" i="10"/>
  <c r="M408" i="10"/>
  <c r="N408" i="10"/>
  <c r="D409" i="10"/>
  <c r="I409" i="10"/>
  <c r="K409" i="10" s="1"/>
  <c r="L409" i="10"/>
  <c r="M409" i="10"/>
  <c r="N409" i="10"/>
  <c r="D410" i="10"/>
  <c r="I410" i="10"/>
  <c r="K410" i="10" s="1"/>
  <c r="L410" i="10"/>
  <c r="M410" i="10"/>
  <c r="N410" i="10"/>
  <c r="D411" i="10"/>
  <c r="I411" i="10"/>
  <c r="K411" i="10" s="1"/>
  <c r="L411" i="10"/>
  <c r="M411" i="10"/>
  <c r="N411" i="10"/>
  <c r="D412" i="10"/>
  <c r="I412" i="10"/>
  <c r="K412" i="10" s="1"/>
  <c r="L412" i="10"/>
  <c r="M412" i="10"/>
  <c r="N412" i="10"/>
  <c r="D413" i="10"/>
  <c r="I413" i="10"/>
  <c r="K413" i="10" s="1"/>
  <c r="L413" i="10"/>
  <c r="M413" i="10"/>
  <c r="N413" i="10"/>
  <c r="D414" i="10"/>
  <c r="I414" i="10"/>
  <c r="K414" i="10" s="1"/>
  <c r="L414" i="10"/>
  <c r="M414" i="10"/>
  <c r="N414" i="10"/>
  <c r="D415" i="10"/>
  <c r="I415" i="10"/>
  <c r="K415" i="10" s="1"/>
  <c r="L415" i="10"/>
  <c r="M415" i="10"/>
  <c r="N415" i="10"/>
  <c r="D416" i="10"/>
  <c r="I416" i="10"/>
  <c r="K416" i="10" s="1"/>
  <c r="L416" i="10"/>
  <c r="M416" i="10"/>
  <c r="N416" i="10"/>
  <c r="D417" i="10"/>
  <c r="I417" i="10"/>
  <c r="K417" i="10" s="1"/>
  <c r="L417" i="10"/>
  <c r="M417" i="10"/>
  <c r="N417" i="10"/>
  <c r="D418" i="10"/>
  <c r="I418" i="10"/>
  <c r="K418" i="10" s="1"/>
  <c r="L418" i="10"/>
  <c r="M418" i="10"/>
  <c r="N418" i="10"/>
  <c r="D419" i="10"/>
  <c r="I419" i="10"/>
  <c r="K419" i="10" s="1"/>
  <c r="L419" i="10"/>
  <c r="M419" i="10"/>
  <c r="N419" i="10"/>
  <c r="D420" i="10"/>
  <c r="I420" i="10"/>
  <c r="K420" i="10" s="1"/>
  <c r="L420" i="10"/>
  <c r="M420" i="10"/>
  <c r="N420" i="10"/>
  <c r="D421" i="10"/>
  <c r="I421" i="10"/>
  <c r="K421" i="10" s="1"/>
  <c r="L421" i="10"/>
  <c r="M421" i="10"/>
  <c r="N421" i="10"/>
  <c r="D422" i="10"/>
  <c r="I422" i="10"/>
  <c r="K422" i="10" s="1"/>
  <c r="L422" i="10"/>
  <c r="M422" i="10"/>
  <c r="N422" i="10"/>
  <c r="D423" i="10"/>
  <c r="I423" i="10"/>
  <c r="K423" i="10" s="1"/>
  <c r="L423" i="10"/>
  <c r="M423" i="10"/>
  <c r="N423" i="10"/>
  <c r="D424" i="10"/>
  <c r="I424" i="10"/>
  <c r="K424" i="10" s="1"/>
  <c r="L424" i="10"/>
  <c r="M424" i="10"/>
  <c r="N424" i="10"/>
  <c r="D425" i="10"/>
  <c r="I425" i="10"/>
  <c r="K425" i="10" s="1"/>
  <c r="L425" i="10"/>
  <c r="M425" i="10"/>
  <c r="N425" i="10"/>
  <c r="D426" i="10"/>
  <c r="I426" i="10"/>
  <c r="K426" i="10" s="1"/>
  <c r="L426" i="10"/>
  <c r="M426" i="10"/>
  <c r="N426" i="10"/>
  <c r="D427" i="10"/>
  <c r="I427" i="10"/>
  <c r="K427" i="10" s="1"/>
  <c r="L427" i="10"/>
  <c r="M427" i="10"/>
  <c r="N427" i="10"/>
  <c r="D428" i="10"/>
  <c r="I428" i="10"/>
  <c r="K428" i="10" s="1"/>
  <c r="L428" i="10"/>
  <c r="M428" i="10"/>
  <c r="N428" i="10"/>
  <c r="D429" i="10"/>
  <c r="I429" i="10"/>
  <c r="K429" i="10" s="1"/>
  <c r="L429" i="10"/>
  <c r="M429" i="10"/>
  <c r="N429" i="10"/>
  <c r="D430" i="10"/>
  <c r="I430" i="10"/>
  <c r="K430" i="10" s="1"/>
  <c r="L430" i="10"/>
  <c r="M430" i="10"/>
  <c r="N430" i="10"/>
  <c r="D431" i="10"/>
  <c r="I431" i="10"/>
  <c r="K431" i="10" s="1"/>
  <c r="L431" i="10"/>
  <c r="M431" i="10"/>
  <c r="N431" i="10"/>
  <c r="D432" i="10"/>
  <c r="I432" i="10"/>
  <c r="K432" i="10" s="1"/>
  <c r="L432" i="10"/>
  <c r="M432" i="10"/>
  <c r="N432" i="10"/>
  <c r="D433" i="10"/>
  <c r="I433" i="10"/>
  <c r="K433" i="10" s="1"/>
  <c r="L433" i="10"/>
  <c r="M433" i="10"/>
  <c r="N433" i="10"/>
  <c r="D434" i="10"/>
  <c r="I434" i="10"/>
  <c r="K434" i="10" s="1"/>
  <c r="L434" i="10"/>
  <c r="M434" i="10"/>
  <c r="N434" i="10"/>
  <c r="D435" i="10"/>
  <c r="I435" i="10"/>
  <c r="K435" i="10" s="1"/>
  <c r="L435" i="10"/>
  <c r="M435" i="10"/>
  <c r="N435" i="10"/>
  <c r="D436" i="10"/>
  <c r="I436" i="10"/>
  <c r="K436" i="10" s="1"/>
  <c r="L436" i="10"/>
  <c r="M436" i="10"/>
  <c r="N436" i="10"/>
  <c r="D437" i="10"/>
  <c r="I437" i="10"/>
  <c r="K437" i="10" s="1"/>
  <c r="L437" i="10"/>
  <c r="M437" i="10"/>
  <c r="N437" i="10"/>
  <c r="D438" i="10"/>
  <c r="I438" i="10"/>
  <c r="K438" i="10" s="1"/>
  <c r="L438" i="10"/>
  <c r="M438" i="10"/>
  <c r="N438" i="10"/>
  <c r="D439" i="10"/>
  <c r="I439" i="10"/>
  <c r="K439" i="10" s="1"/>
  <c r="L439" i="10"/>
  <c r="M439" i="10"/>
  <c r="N439" i="10"/>
  <c r="D440" i="10"/>
  <c r="I440" i="10"/>
  <c r="K440" i="10" s="1"/>
  <c r="L440" i="10"/>
  <c r="M440" i="10"/>
  <c r="N440" i="10"/>
  <c r="D441" i="10"/>
  <c r="I441" i="10"/>
  <c r="K441" i="10" s="1"/>
  <c r="L441" i="10"/>
  <c r="M441" i="10"/>
  <c r="N441" i="10"/>
  <c r="D442" i="10"/>
  <c r="I442" i="10"/>
  <c r="K442" i="10" s="1"/>
  <c r="L442" i="10"/>
  <c r="M442" i="10"/>
  <c r="N442" i="10"/>
  <c r="D443" i="10"/>
  <c r="I443" i="10"/>
  <c r="K443" i="10" s="1"/>
  <c r="L443" i="10"/>
  <c r="M443" i="10"/>
  <c r="N443" i="10"/>
  <c r="D444" i="10"/>
  <c r="I444" i="10"/>
  <c r="K444" i="10" s="1"/>
  <c r="L444" i="10"/>
  <c r="M444" i="10"/>
  <c r="N444" i="10"/>
  <c r="D445" i="10"/>
  <c r="I445" i="10"/>
  <c r="K445" i="10" s="1"/>
  <c r="L445" i="10"/>
  <c r="M445" i="10"/>
  <c r="N445" i="10"/>
  <c r="S445" i="10"/>
  <c r="D446" i="10"/>
  <c r="I446" i="10"/>
  <c r="K446" i="10" s="1"/>
  <c r="L446" i="10"/>
  <c r="M446" i="10"/>
  <c r="N446" i="10"/>
  <c r="S446" i="10"/>
  <c r="D447" i="10"/>
  <c r="I447" i="10"/>
  <c r="K447" i="10" s="1"/>
  <c r="L447" i="10"/>
  <c r="M447" i="10"/>
  <c r="N447" i="10"/>
  <c r="S447" i="10"/>
  <c r="D448" i="10"/>
  <c r="I448" i="10"/>
  <c r="K448" i="10" s="1"/>
  <c r="L448" i="10"/>
  <c r="M448" i="10"/>
  <c r="N448" i="10"/>
  <c r="R448" i="10"/>
  <c r="T448" i="10"/>
  <c r="U448" i="10"/>
  <c r="D449" i="10"/>
  <c r="I449" i="10"/>
  <c r="K449" i="10" s="1"/>
  <c r="L449" i="10"/>
  <c r="M449" i="10"/>
  <c r="N449" i="10"/>
  <c r="D450" i="10"/>
  <c r="I450" i="10"/>
  <c r="K450" i="10" s="1"/>
  <c r="L450" i="10"/>
  <c r="M450" i="10"/>
  <c r="N450" i="10"/>
  <c r="D451" i="10"/>
  <c r="I451" i="10"/>
  <c r="K451" i="10" s="1"/>
  <c r="L451" i="10"/>
  <c r="M451" i="10"/>
  <c r="N451" i="10"/>
  <c r="D452" i="10"/>
  <c r="I452" i="10"/>
  <c r="K452" i="10" s="1"/>
  <c r="L452" i="10"/>
  <c r="M452" i="10"/>
  <c r="N452" i="10"/>
  <c r="D453" i="10"/>
  <c r="I453" i="10"/>
  <c r="K453" i="10" s="1"/>
  <c r="L453" i="10"/>
  <c r="M453" i="10"/>
  <c r="N453" i="10"/>
  <c r="D454" i="10"/>
  <c r="I454" i="10"/>
  <c r="K454" i="10" s="1"/>
  <c r="L454" i="10"/>
  <c r="M454" i="10"/>
  <c r="N454" i="10"/>
  <c r="D455" i="10"/>
  <c r="I455" i="10"/>
  <c r="K455" i="10" s="1"/>
  <c r="L455" i="10"/>
  <c r="M455" i="10"/>
  <c r="N455" i="10"/>
  <c r="D456" i="10"/>
  <c r="I456" i="10"/>
  <c r="K456" i="10" s="1"/>
  <c r="L456" i="10"/>
  <c r="M456" i="10"/>
  <c r="N456" i="10"/>
  <c r="D457" i="10"/>
  <c r="I457" i="10"/>
  <c r="K457" i="10" s="1"/>
  <c r="L457" i="10"/>
  <c r="M457" i="10"/>
  <c r="N457" i="10"/>
  <c r="D458" i="10"/>
  <c r="I458" i="10"/>
  <c r="K458" i="10" s="1"/>
  <c r="L458" i="10"/>
  <c r="M458" i="10"/>
  <c r="N458" i="10"/>
  <c r="D459" i="10"/>
  <c r="I459" i="10"/>
  <c r="K459" i="10" s="1"/>
  <c r="L459" i="10"/>
  <c r="M459" i="10"/>
  <c r="N459" i="10"/>
  <c r="D460" i="10"/>
  <c r="I460" i="10"/>
  <c r="K460" i="10" s="1"/>
  <c r="L460" i="10"/>
  <c r="M460" i="10"/>
  <c r="N460" i="10"/>
  <c r="D461" i="10"/>
  <c r="I461" i="10"/>
  <c r="K461" i="10" s="1"/>
  <c r="L461" i="10"/>
  <c r="M461" i="10"/>
  <c r="N461" i="10"/>
  <c r="D462" i="10"/>
  <c r="I462" i="10"/>
  <c r="K462" i="10" s="1"/>
  <c r="L462" i="10"/>
  <c r="M462" i="10"/>
  <c r="N462" i="10"/>
  <c r="D463" i="10"/>
  <c r="I463" i="10"/>
  <c r="K463" i="10" s="1"/>
  <c r="L463" i="10"/>
  <c r="M463" i="10"/>
  <c r="N463" i="10"/>
  <c r="D464" i="10"/>
  <c r="I464" i="10"/>
  <c r="K464" i="10" s="1"/>
  <c r="L464" i="10"/>
  <c r="M464" i="10"/>
  <c r="N464" i="10"/>
  <c r="D465" i="10"/>
  <c r="I465" i="10"/>
  <c r="K465" i="10" s="1"/>
  <c r="L465" i="10"/>
  <c r="M465" i="10"/>
  <c r="N465" i="10"/>
  <c r="D466" i="10"/>
  <c r="I466" i="10"/>
  <c r="K466" i="10" s="1"/>
  <c r="L466" i="10"/>
  <c r="M466" i="10"/>
  <c r="N466" i="10"/>
  <c r="D467" i="10"/>
  <c r="I467" i="10"/>
  <c r="K467" i="10" s="1"/>
  <c r="L467" i="10"/>
  <c r="M467" i="10"/>
  <c r="N467" i="10"/>
  <c r="D468" i="10"/>
  <c r="I468" i="10"/>
  <c r="K468" i="10" s="1"/>
  <c r="L468" i="10"/>
  <c r="M468" i="10"/>
  <c r="N468" i="10"/>
  <c r="D469" i="10"/>
  <c r="I469" i="10"/>
  <c r="K469" i="10" s="1"/>
  <c r="L469" i="10"/>
  <c r="M469" i="10"/>
  <c r="N469" i="10"/>
  <c r="D470" i="10"/>
  <c r="I470" i="10"/>
  <c r="K470" i="10" s="1"/>
  <c r="L470" i="10"/>
  <c r="M470" i="10"/>
  <c r="N470" i="10"/>
  <c r="D471" i="10"/>
  <c r="I471" i="10"/>
  <c r="K471" i="10" s="1"/>
  <c r="L471" i="10"/>
  <c r="M471" i="10"/>
  <c r="N471" i="10"/>
  <c r="D472" i="10"/>
  <c r="I472" i="10"/>
  <c r="K472" i="10" s="1"/>
  <c r="L472" i="10"/>
  <c r="M472" i="10"/>
  <c r="N472" i="10"/>
  <c r="D473" i="10"/>
  <c r="I473" i="10"/>
  <c r="K473" i="10" s="1"/>
  <c r="L473" i="10"/>
  <c r="M473" i="10"/>
  <c r="N473" i="10"/>
  <c r="D474" i="10"/>
  <c r="I474" i="10"/>
  <c r="K474" i="10" s="1"/>
  <c r="L474" i="10"/>
  <c r="M474" i="10"/>
  <c r="N474" i="10"/>
  <c r="D475" i="10"/>
  <c r="I475" i="10"/>
  <c r="K475" i="10" s="1"/>
  <c r="L475" i="10"/>
  <c r="M475" i="10"/>
  <c r="N475" i="10"/>
  <c r="D476" i="10"/>
  <c r="I476" i="10"/>
  <c r="K476" i="10" s="1"/>
  <c r="L476" i="10"/>
  <c r="M476" i="10"/>
  <c r="N476" i="10"/>
  <c r="D477" i="10"/>
  <c r="I477" i="10"/>
  <c r="K477" i="10" s="1"/>
  <c r="L477" i="10"/>
  <c r="M477" i="10"/>
  <c r="N477" i="10"/>
  <c r="D478" i="10"/>
  <c r="I478" i="10"/>
  <c r="K478" i="10" s="1"/>
  <c r="L478" i="10"/>
  <c r="M478" i="10"/>
  <c r="N478" i="10"/>
  <c r="D479" i="10"/>
  <c r="I479" i="10"/>
  <c r="K479" i="10" s="1"/>
  <c r="L479" i="10"/>
  <c r="M479" i="10"/>
  <c r="N479" i="10"/>
  <c r="D480" i="10"/>
  <c r="I480" i="10"/>
  <c r="K480" i="10" s="1"/>
  <c r="L480" i="10"/>
  <c r="M480" i="10"/>
  <c r="N480" i="10"/>
  <c r="D481" i="10"/>
  <c r="I481" i="10"/>
  <c r="K481" i="10" s="1"/>
  <c r="L481" i="10"/>
  <c r="M481" i="10"/>
  <c r="N481" i="10"/>
  <c r="D482" i="10"/>
  <c r="I482" i="10"/>
  <c r="K482" i="10" s="1"/>
  <c r="L482" i="10"/>
  <c r="M482" i="10"/>
  <c r="N482" i="10"/>
  <c r="D483" i="10"/>
  <c r="I483" i="10"/>
  <c r="K483" i="10" s="1"/>
  <c r="L483" i="10"/>
  <c r="M483" i="10"/>
  <c r="N483" i="10"/>
  <c r="D484" i="10"/>
  <c r="I484" i="10"/>
  <c r="K484" i="10" s="1"/>
  <c r="L484" i="10"/>
  <c r="M484" i="10"/>
  <c r="N484" i="10"/>
  <c r="D485" i="10"/>
  <c r="I485" i="10"/>
  <c r="K485" i="10" s="1"/>
  <c r="L485" i="10"/>
  <c r="M485" i="10"/>
  <c r="N485" i="10"/>
  <c r="D486" i="10"/>
  <c r="I486" i="10"/>
  <c r="K486" i="10" s="1"/>
  <c r="L486" i="10"/>
  <c r="M486" i="10"/>
  <c r="N486" i="10"/>
  <c r="D487" i="10"/>
  <c r="I487" i="10"/>
  <c r="K487" i="10" s="1"/>
  <c r="L487" i="10"/>
  <c r="M487" i="10"/>
  <c r="N487" i="10"/>
  <c r="D488" i="10"/>
  <c r="I488" i="10"/>
  <c r="K488" i="10" s="1"/>
  <c r="L488" i="10"/>
  <c r="M488" i="10"/>
  <c r="N488" i="10"/>
  <c r="D489" i="10"/>
  <c r="I489" i="10"/>
  <c r="K489" i="10" s="1"/>
  <c r="L489" i="10"/>
  <c r="M489" i="10"/>
  <c r="N489" i="10"/>
  <c r="D490" i="10"/>
  <c r="I490" i="10"/>
  <c r="K490" i="10" s="1"/>
  <c r="L490" i="10"/>
  <c r="M490" i="10"/>
  <c r="N490" i="10"/>
  <c r="D491" i="10"/>
  <c r="I491" i="10"/>
  <c r="K491" i="10" s="1"/>
  <c r="L491" i="10"/>
  <c r="M491" i="10"/>
  <c r="N491" i="10"/>
  <c r="D492" i="10"/>
  <c r="I492" i="10"/>
  <c r="K492" i="10" s="1"/>
  <c r="L492" i="10"/>
  <c r="M492" i="10"/>
  <c r="N492" i="10"/>
  <c r="D493" i="10"/>
  <c r="I493" i="10"/>
  <c r="K493" i="10" s="1"/>
  <c r="L493" i="10"/>
  <c r="M493" i="10"/>
  <c r="N493" i="10"/>
  <c r="D494" i="10"/>
  <c r="I494" i="10"/>
  <c r="K494" i="10" s="1"/>
  <c r="L494" i="10"/>
  <c r="M494" i="10"/>
  <c r="N494" i="10"/>
  <c r="D495" i="10"/>
  <c r="I495" i="10"/>
  <c r="K495" i="10" s="1"/>
  <c r="L495" i="10"/>
  <c r="M495" i="10"/>
  <c r="N495" i="10"/>
  <c r="D496" i="10"/>
  <c r="I496" i="10"/>
  <c r="K496" i="10" s="1"/>
  <c r="L496" i="10"/>
  <c r="M496" i="10"/>
  <c r="N496" i="10"/>
  <c r="D497" i="10"/>
  <c r="I497" i="10"/>
  <c r="K497" i="10" s="1"/>
  <c r="L497" i="10"/>
  <c r="M497" i="10"/>
  <c r="N497" i="10"/>
  <c r="D498" i="10"/>
  <c r="I498" i="10"/>
  <c r="K498" i="10" s="1"/>
  <c r="L498" i="10"/>
  <c r="M498" i="10"/>
  <c r="N498" i="10"/>
  <c r="D499" i="10"/>
  <c r="I499" i="10"/>
  <c r="K499" i="10" s="1"/>
  <c r="L499" i="10"/>
  <c r="M499" i="10"/>
  <c r="N499" i="10"/>
  <c r="D500" i="10"/>
  <c r="I500" i="10"/>
  <c r="K500" i="10" s="1"/>
  <c r="L500" i="10"/>
  <c r="M500" i="10"/>
  <c r="N500" i="10"/>
  <c r="D501" i="10"/>
  <c r="I501" i="10"/>
  <c r="K501" i="10" s="1"/>
  <c r="L501" i="10"/>
  <c r="M501" i="10"/>
  <c r="N501" i="10"/>
  <c r="D502" i="10"/>
  <c r="I502" i="10"/>
  <c r="K502" i="10" s="1"/>
  <c r="L502" i="10"/>
  <c r="M502" i="10"/>
  <c r="N502" i="10"/>
  <c r="D503" i="10"/>
  <c r="I503" i="10"/>
  <c r="K503" i="10" s="1"/>
  <c r="L503" i="10"/>
  <c r="M503" i="10"/>
  <c r="N503" i="10"/>
  <c r="D504" i="10"/>
  <c r="I504" i="10"/>
  <c r="K504" i="10" s="1"/>
  <c r="L504" i="10"/>
  <c r="M504" i="10"/>
  <c r="N504" i="10"/>
  <c r="D505" i="10"/>
  <c r="I505" i="10"/>
  <c r="K505" i="10" s="1"/>
  <c r="L505" i="10"/>
  <c r="M505" i="10"/>
  <c r="N505" i="10"/>
  <c r="D506" i="10"/>
  <c r="I506" i="10"/>
  <c r="K506" i="10" s="1"/>
  <c r="L506" i="10"/>
  <c r="M506" i="10"/>
  <c r="N506" i="10"/>
  <c r="D507" i="10"/>
  <c r="I507" i="10"/>
  <c r="K507" i="10" s="1"/>
  <c r="L507" i="10"/>
  <c r="M507" i="10"/>
  <c r="N507" i="10"/>
  <c r="D508" i="10"/>
  <c r="I508" i="10"/>
  <c r="K508" i="10" s="1"/>
  <c r="L508" i="10"/>
  <c r="M508" i="10"/>
  <c r="N508" i="10"/>
  <c r="D509" i="10"/>
  <c r="I509" i="10"/>
  <c r="K509" i="10" s="1"/>
  <c r="L509" i="10"/>
  <c r="M509" i="10"/>
  <c r="N509" i="10"/>
  <c r="D510" i="10"/>
  <c r="I510" i="10"/>
  <c r="K510" i="10" s="1"/>
  <c r="L510" i="10"/>
  <c r="M510" i="10"/>
  <c r="N510" i="10"/>
  <c r="D511" i="10"/>
  <c r="I511" i="10"/>
  <c r="K511" i="10" s="1"/>
  <c r="L511" i="10"/>
  <c r="M511" i="10"/>
  <c r="N511" i="10"/>
  <c r="D512" i="10"/>
  <c r="I512" i="10"/>
  <c r="K512" i="10" s="1"/>
  <c r="L512" i="10"/>
  <c r="M512" i="10"/>
  <c r="N512" i="10"/>
  <c r="D513" i="10"/>
  <c r="I513" i="10"/>
  <c r="K513" i="10" s="1"/>
  <c r="L513" i="10"/>
  <c r="M513" i="10"/>
  <c r="N513" i="10"/>
  <c r="D514" i="10"/>
  <c r="I514" i="10"/>
  <c r="K514" i="10" s="1"/>
  <c r="L514" i="10"/>
  <c r="M514" i="10"/>
  <c r="N514" i="10"/>
  <c r="D515" i="10"/>
  <c r="I515" i="10"/>
  <c r="K515" i="10" s="1"/>
  <c r="L515" i="10"/>
  <c r="M515" i="10"/>
  <c r="N515" i="10"/>
  <c r="D516" i="10"/>
  <c r="I516" i="10"/>
  <c r="K516" i="10" s="1"/>
  <c r="L516" i="10"/>
  <c r="M516" i="10"/>
  <c r="N516" i="10"/>
  <c r="D517" i="10"/>
  <c r="I517" i="10"/>
  <c r="K517" i="10" s="1"/>
  <c r="L517" i="10"/>
  <c r="M517" i="10"/>
  <c r="N517" i="10"/>
  <c r="D518" i="10"/>
  <c r="I518" i="10"/>
  <c r="K518" i="10" s="1"/>
  <c r="L518" i="10"/>
  <c r="M518" i="10"/>
  <c r="N518" i="10"/>
  <c r="D519" i="10"/>
  <c r="I519" i="10"/>
  <c r="K519" i="10" s="1"/>
  <c r="L519" i="10"/>
  <c r="M519" i="10"/>
  <c r="N519" i="10"/>
  <c r="D520" i="10"/>
  <c r="I520" i="10"/>
  <c r="K520" i="10" s="1"/>
  <c r="L520" i="10"/>
  <c r="M520" i="10"/>
  <c r="N520" i="10"/>
  <c r="D521" i="10"/>
  <c r="I521" i="10"/>
  <c r="K521" i="10" s="1"/>
  <c r="L521" i="10"/>
  <c r="M521" i="10"/>
  <c r="N521" i="10"/>
  <c r="D522" i="10"/>
  <c r="I522" i="10"/>
  <c r="K522" i="10" s="1"/>
  <c r="L522" i="10"/>
  <c r="M522" i="10"/>
  <c r="N522" i="10"/>
  <c r="D523" i="10"/>
  <c r="I523" i="10"/>
  <c r="K523" i="10" s="1"/>
  <c r="L523" i="10"/>
  <c r="M523" i="10"/>
  <c r="N523" i="10"/>
  <c r="D524" i="10"/>
  <c r="I524" i="10"/>
  <c r="K524" i="10" s="1"/>
  <c r="L524" i="10"/>
  <c r="M524" i="10"/>
  <c r="N524" i="10"/>
  <c r="D525" i="10"/>
  <c r="I525" i="10"/>
  <c r="K525" i="10" s="1"/>
  <c r="L525" i="10"/>
  <c r="M525" i="10"/>
  <c r="N525" i="10"/>
  <c r="D526" i="10"/>
  <c r="I526" i="10"/>
  <c r="K526" i="10" s="1"/>
  <c r="L526" i="10"/>
  <c r="M526" i="10"/>
  <c r="N526" i="10"/>
  <c r="D527" i="10"/>
  <c r="I527" i="10"/>
  <c r="K527" i="10" s="1"/>
  <c r="L527" i="10"/>
  <c r="M527" i="10"/>
  <c r="N527" i="10"/>
  <c r="D528" i="10"/>
  <c r="I528" i="10"/>
  <c r="K528" i="10" s="1"/>
  <c r="L528" i="10"/>
  <c r="M528" i="10"/>
  <c r="N528" i="10"/>
  <c r="D529" i="10"/>
  <c r="I529" i="10"/>
  <c r="K529" i="10" s="1"/>
  <c r="L529" i="10"/>
  <c r="M529" i="10"/>
  <c r="N529" i="10"/>
  <c r="D530" i="10"/>
  <c r="I530" i="10"/>
  <c r="K530" i="10" s="1"/>
  <c r="L530" i="10"/>
  <c r="M530" i="10"/>
  <c r="N530" i="10"/>
  <c r="D531" i="10"/>
  <c r="I531" i="10"/>
  <c r="K531" i="10" s="1"/>
  <c r="L531" i="10"/>
  <c r="M531" i="10"/>
  <c r="N531" i="10"/>
  <c r="D532" i="10"/>
  <c r="I532" i="10"/>
  <c r="K532" i="10" s="1"/>
  <c r="L532" i="10"/>
  <c r="M532" i="10"/>
  <c r="N532" i="10"/>
  <c r="D533" i="10"/>
  <c r="I533" i="10"/>
  <c r="K533" i="10" s="1"/>
  <c r="L533" i="10"/>
  <c r="M533" i="10"/>
  <c r="N533" i="10"/>
  <c r="D534" i="10"/>
  <c r="I534" i="10"/>
  <c r="K534" i="10" s="1"/>
  <c r="L534" i="10"/>
  <c r="M534" i="10"/>
  <c r="N534" i="10"/>
  <c r="D535" i="10"/>
  <c r="I535" i="10"/>
  <c r="K535" i="10" s="1"/>
  <c r="L535" i="10"/>
  <c r="M535" i="10"/>
  <c r="N535" i="10"/>
  <c r="D536" i="10"/>
  <c r="I536" i="10"/>
  <c r="K536" i="10" s="1"/>
  <c r="L536" i="10"/>
  <c r="M536" i="10"/>
  <c r="N536" i="10"/>
  <c r="D537" i="10"/>
  <c r="I537" i="10"/>
  <c r="K537" i="10" s="1"/>
  <c r="L537" i="10"/>
  <c r="M537" i="10"/>
  <c r="N537" i="10"/>
  <c r="D538" i="10"/>
  <c r="I538" i="10"/>
  <c r="K538" i="10" s="1"/>
  <c r="L538" i="10"/>
  <c r="M538" i="10"/>
  <c r="N538" i="10"/>
  <c r="D539" i="10"/>
  <c r="I539" i="10"/>
  <c r="K539" i="10" s="1"/>
  <c r="L539" i="10"/>
  <c r="M539" i="10"/>
  <c r="N539" i="10"/>
  <c r="D540" i="10"/>
  <c r="I540" i="10"/>
  <c r="K540" i="10" s="1"/>
  <c r="L540" i="10"/>
  <c r="M540" i="10"/>
  <c r="N540" i="10"/>
  <c r="D541" i="10"/>
  <c r="I541" i="10"/>
  <c r="K541" i="10" s="1"/>
  <c r="L541" i="10"/>
  <c r="M541" i="10"/>
  <c r="N541" i="10"/>
  <c r="D542" i="10"/>
  <c r="I542" i="10"/>
  <c r="K542" i="10" s="1"/>
  <c r="L542" i="10"/>
  <c r="M542" i="10"/>
  <c r="N542" i="10"/>
  <c r="D543" i="10"/>
  <c r="I543" i="10"/>
  <c r="K543" i="10" s="1"/>
  <c r="L543" i="10"/>
  <c r="M543" i="10"/>
  <c r="N543" i="10"/>
  <c r="D544" i="10"/>
  <c r="I544" i="10"/>
  <c r="K544" i="10" s="1"/>
  <c r="L544" i="10"/>
  <c r="M544" i="10"/>
  <c r="N544" i="10"/>
  <c r="D545" i="10"/>
  <c r="I545" i="10"/>
  <c r="K545" i="10" s="1"/>
  <c r="L545" i="10"/>
  <c r="M545" i="10"/>
  <c r="N545" i="10"/>
  <c r="D546" i="10"/>
  <c r="I546" i="10"/>
  <c r="K546" i="10" s="1"/>
  <c r="L546" i="10"/>
  <c r="M546" i="10"/>
  <c r="N546" i="10"/>
  <c r="D547" i="10"/>
  <c r="I547" i="10"/>
  <c r="K547" i="10" s="1"/>
  <c r="L547" i="10"/>
  <c r="M547" i="10"/>
  <c r="N547" i="10"/>
  <c r="D548" i="10"/>
  <c r="I548" i="10"/>
  <c r="K548" i="10" s="1"/>
  <c r="L548" i="10"/>
  <c r="M548" i="10"/>
  <c r="N548" i="10"/>
  <c r="D549" i="10"/>
  <c r="I549" i="10"/>
  <c r="K549" i="10" s="1"/>
  <c r="L549" i="10"/>
  <c r="M549" i="10"/>
  <c r="N549" i="10"/>
  <c r="D550" i="10"/>
  <c r="I550" i="10"/>
  <c r="K550" i="10" s="1"/>
  <c r="L550" i="10"/>
  <c r="M550" i="10"/>
  <c r="N550" i="10"/>
  <c r="D551" i="10"/>
  <c r="I551" i="10"/>
  <c r="K551" i="10" s="1"/>
  <c r="L551" i="10"/>
  <c r="M551" i="10"/>
  <c r="N551" i="10"/>
  <c r="D552" i="10"/>
  <c r="I552" i="10"/>
  <c r="K552" i="10" s="1"/>
  <c r="L552" i="10"/>
  <c r="M552" i="10"/>
  <c r="N552" i="10"/>
  <c r="D553" i="10"/>
  <c r="I553" i="10"/>
  <c r="K553" i="10" s="1"/>
  <c r="L553" i="10"/>
  <c r="M553" i="10"/>
  <c r="N553" i="10"/>
  <c r="D554" i="10"/>
  <c r="I554" i="10"/>
  <c r="K554" i="10" s="1"/>
  <c r="L554" i="10"/>
  <c r="M554" i="10"/>
  <c r="N554" i="10"/>
  <c r="D555" i="10"/>
  <c r="I555" i="10"/>
  <c r="K555" i="10" s="1"/>
  <c r="L555" i="10"/>
  <c r="M555" i="10"/>
  <c r="N555" i="10"/>
  <c r="D556" i="10"/>
  <c r="I556" i="10"/>
  <c r="K556" i="10" s="1"/>
  <c r="L556" i="10"/>
  <c r="M556" i="10"/>
  <c r="N556" i="10"/>
  <c r="D557" i="10"/>
  <c r="I557" i="10"/>
  <c r="K557" i="10" s="1"/>
  <c r="L557" i="10"/>
  <c r="M557" i="10"/>
  <c r="N557" i="10"/>
  <c r="D558" i="10"/>
  <c r="I558" i="10"/>
  <c r="K558" i="10" s="1"/>
  <c r="L558" i="10"/>
  <c r="M558" i="10"/>
  <c r="N558" i="10"/>
  <c r="D559" i="10"/>
  <c r="I559" i="10"/>
  <c r="K559" i="10" s="1"/>
  <c r="L559" i="10"/>
  <c r="M559" i="10"/>
  <c r="N559" i="10"/>
  <c r="D560" i="10"/>
  <c r="I560" i="10"/>
  <c r="K560" i="10" s="1"/>
  <c r="L560" i="10"/>
  <c r="M560" i="10"/>
  <c r="N560" i="10"/>
  <c r="D561" i="10"/>
  <c r="I561" i="10"/>
  <c r="K561" i="10" s="1"/>
  <c r="L561" i="10"/>
  <c r="M561" i="10"/>
  <c r="N561" i="10"/>
  <c r="D562" i="10"/>
  <c r="I562" i="10"/>
  <c r="K562" i="10" s="1"/>
  <c r="L562" i="10"/>
  <c r="M562" i="10"/>
  <c r="N562" i="10"/>
  <c r="D563" i="10"/>
  <c r="K563" i="10"/>
  <c r="L563" i="10"/>
  <c r="M563" i="10"/>
  <c r="N563" i="10"/>
  <c r="D564" i="10"/>
  <c r="K564" i="10"/>
  <c r="L564" i="10"/>
  <c r="M564" i="10"/>
  <c r="N564" i="10"/>
  <c r="D565" i="10"/>
  <c r="K565" i="10"/>
  <c r="L565" i="10"/>
  <c r="M565" i="10"/>
  <c r="N565" i="10"/>
  <c r="D566" i="10"/>
  <c r="K566" i="10"/>
  <c r="L566" i="10"/>
  <c r="M566" i="10"/>
  <c r="N566" i="10"/>
  <c r="D567" i="10"/>
  <c r="K567" i="10"/>
  <c r="L567" i="10"/>
  <c r="M567" i="10"/>
  <c r="N567" i="10"/>
  <c r="D568" i="10"/>
  <c r="K568" i="10"/>
  <c r="L568" i="10"/>
  <c r="M568" i="10"/>
  <c r="N568" i="10"/>
  <c r="D570" i="10"/>
  <c r="K570" i="10"/>
  <c r="L570" i="10"/>
  <c r="M570" i="10"/>
  <c r="N570" i="10"/>
  <c r="D571" i="10"/>
  <c r="K571" i="10"/>
  <c r="L571" i="10"/>
  <c r="M571" i="10"/>
  <c r="N571" i="10"/>
  <c r="D572" i="10"/>
  <c r="K572" i="10"/>
  <c r="L572" i="10"/>
  <c r="M572" i="10"/>
  <c r="N572" i="10"/>
  <c r="D573" i="10"/>
  <c r="K573" i="10"/>
  <c r="L573" i="10"/>
  <c r="M573" i="10"/>
  <c r="N573" i="10"/>
  <c r="D574" i="10"/>
  <c r="K574" i="10"/>
  <c r="L574" i="10"/>
  <c r="M574" i="10"/>
  <c r="N574" i="10"/>
  <c r="D575" i="10"/>
  <c r="K575" i="10"/>
  <c r="L575" i="10"/>
  <c r="M575" i="10"/>
  <c r="N575" i="10"/>
  <c r="D576" i="10"/>
  <c r="K576" i="10"/>
  <c r="L576" i="10"/>
  <c r="M576" i="10"/>
  <c r="N576" i="10"/>
  <c r="D577" i="10"/>
  <c r="K577" i="10"/>
  <c r="L577" i="10"/>
  <c r="M577" i="10"/>
  <c r="N577" i="10"/>
  <c r="D578" i="10"/>
  <c r="K578" i="10"/>
  <c r="L578" i="10"/>
  <c r="M578" i="10"/>
  <c r="N578" i="10"/>
  <c r="D579" i="10"/>
  <c r="K579" i="10"/>
  <c r="L579" i="10"/>
  <c r="M579" i="10"/>
  <c r="N579" i="10"/>
  <c r="D580" i="10"/>
  <c r="K580" i="10"/>
  <c r="L580" i="10"/>
  <c r="M580" i="10"/>
  <c r="N580" i="10"/>
  <c r="D581" i="10"/>
  <c r="K581" i="10"/>
  <c r="L581" i="10"/>
  <c r="M581" i="10"/>
  <c r="N581" i="10"/>
  <c r="D582" i="10"/>
  <c r="K582" i="10"/>
  <c r="L582" i="10"/>
  <c r="M582" i="10"/>
  <c r="N582" i="10"/>
  <c r="D583" i="10"/>
  <c r="K583" i="10"/>
  <c r="L583" i="10"/>
  <c r="M583" i="10"/>
  <c r="N583" i="10"/>
  <c r="D584" i="10"/>
  <c r="K584" i="10"/>
  <c r="L584" i="10"/>
  <c r="M584" i="10"/>
  <c r="N584" i="10"/>
  <c r="D585" i="10"/>
  <c r="K585" i="10"/>
  <c r="L585" i="10"/>
  <c r="M585" i="10"/>
  <c r="N585" i="10"/>
  <c r="D586" i="10"/>
  <c r="K586" i="10"/>
  <c r="L586" i="10"/>
  <c r="M586" i="10"/>
  <c r="N586" i="10"/>
  <c r="D587" i="10"/>
  <c r="K587" i="10"/>
  <c r="L587" i="10"/>
  <c r="M587" i="10"/>
  <c r="N587" i="10"/>
  <c r="D588" i="10"/>
  <c r="K588" i="10"/>
  <c r="L588" i="10"/>
  <c r="M588" i="10"/>
  <c r="N588" i="10"/>
  <c r="D589" i="10"/>
  <c r="K589" i="10"/>
  <c r="L589" i="10"/>
  <c r="M589" i="10"/>
  <c r="N589" i="10"/>
  <c r="D590" i="10"/>
  <c r="K590" i="10"/>
  <c r="L590" i="10"/>
  <c r="M590" i="10"/>
  <c r="N590" i="10"/>
  <c r="D591" i="10"/>
  <c r="K591" i="10"/>
  <c r="L591" i="10"/>
  <c r="M591" i="10"/>
  <c r="N591" i="10"/>
  <c r="D592" i="10"/>
  <c r="K592" i="10"/>
  <c r="L592" i="10"/>
  <c r="M592" i="10"/>
  <c r="N592" i="10"/>
  <c r="D593" i="10"/>
  <c r="K593" i="10"/>
  <c r="L593" i="10"/>
  <c r="M593" i="10"/>
  <c r="N593" i="10"/>
  <c r="D594" i="10"/>
  <c r="K594" i="10"/>
  <c r="L594" i="10"/>
  <c r="M594" i="10"/>
  <c r="N594" i="10"/>
  <c r="D595" i="10"/>
  <c r="K595" i="10"/>
  <c r="L595" i="10"/>
  <c r="M595" i="10"/>
  <c r="N595" i="10"/>
  <c r="D596" i="10"/>
  <c r="K596" i="10"/>
  <c r="L596" i="10"/>
  <c r="M596" i="10"/>
  <c r="N596" i="10"/>
  <c r="D597" i="10"/>
  <c r="K597" i="10"/>
  <c r="L597" i="10"/>
  <c r="M597" i="10"/>
  <c r="N597" i="10"/>
  <c r="D598" i="10"/>
  <c r="K598" i="10"/>
  <c r="L598" i="10"/>
  <c r="M598" i="10"/>
  <c r="N598" i="10"/>
  <c r="D599" i="10"/>
  <c r="K599" i="10"/>
  <c r="L599" i="10"/>
  <c r="M599" i="10"/>
  <c r="N599" i="10"/>
  <c r="D600" i="10"/>
  <c r="K600" i="10"/>
  <c r="L600" i="10"/>
  <c r="M600" i="10"/>
  <c r="N600" i="10"/>
  <c r="D601" i="10"/>
  <c r="K601" i="10"/>
  <c r="L601" i="10"/>
  <c r="M601" i="10"/>
  <c r="N601" i="10"/>
  <c r="D602" i="10"/>
  <c r="K602" i="10"/>
  <c r="L602" i="10"/>
  <c r="M602" i="10"/>
  <c r="N602" i="10"/>
  <c r="D603" i="10"/>
  <c r="K603" i="10"/>
  <c r="L603" i="10"/>
  <c r="M603" i="10"/>
  <c r="N603" i="10"/>
  <c r="D604" i="10"/>
  <c r="K604" i="10"/>
  <c r="L604" i="10"/>
  <c r="M604" i="10"/>
  <c r="N604" i="10"/>
  <c r="D605" i="10"/>
  <c r="K605" i="10"/>
  <c r="L605" i="10"/>
  <c r="M605" i="10"/>
  <c r="N605" i="10"/>
  <c r="D606" i="10"/>
  <c r="K606" i="10"/>
  <c r="L606" i="10"/>
  <c r="M606" i="10"/>
  <c r="N606" i="10"/>
  <c r="D607" i="10"/>
  <c r="K607" i="10"/>
  <c r="L607" i="10"/>
  <c r="M607" i="10"/>
  <c r="N607" i="10"/>
  <c r="D608" i="10"/>
  <c r="K608" i="10"/>
  <c r="L608" i="10"/>
  <c r="M608" i="10"/>
  <c r="N608" i="10"/>
  <c r="D609" i="10"/>
  <c r="K609" i="10"/>
  <c r="L609" i="10"/>
  <c r="M609" i="10"/>
  <c r="N609" i="10"/>
  <c r="D610" i="10"/>
  <c r="K610" i="10"/>
  <c r="L610" i="10"/>
  <c r="M610" i="10"/>
  <c r="N610" i="10"/>
  <c r="D611" i="10"/>
  <c r="K611" i="10"/>
  <c r="L611" i="10"/>
  <c r="M611" i="10"/>
  <c r="N611" i="10"/>
  <c r="D612" i="10"/>
  <c r="K612" i="10"/>
  <c r="L612" i="10"/>
  <c r="M612" i="10"/>
  <c r="N612" i="10"/>
  <c r="D613" i="10"/>
  <c r="K613" i="10"/>
  <c r="L613" i="10"/>
  <c r="M613" i="10"/>
  <c r="N613" i="10"/>
  <c r="D614" i="10"/>
  <c r="K614" i="10"/>
  <c r="L614" i="10"/>
  <c r="M614" i="10"/>
  <c r="N614" i="10"/>
  <c r="D615" i="10"/>
  <c r="K615" i="10"/>
  <c r="L615" i="10"/>
  <c r="M615" i="10"/>
  <c r="N615" i="10"/>
  <c r="D616" i="10"/>
  <c r="K616" i="10"/>
  <c r="L616" i="10"/>
  <c r="M616" i="10"/>
  <c r="N616" i="10"/>
  <c r="D617" i="10"/>
  <c r="K617" i="10"/>
  <c r="L617" i="10"/>
  <c r="M617" i="10"/>
  <c r="N617" i="10"/>
  <c r="D618" i="10"/>
  <c r="K618" i="10"/>
  <c r="L618" i="10"/>
  <c r="M618" i="10"/>
  <c r="N618" i="10"/>
  <c r="D619" i="10"/>
  <c r="K619" i="10"/>
  <c r="L619" i="10"/>
  <c r="M619" i="10"/>
  <c r="N619" i="10"/>
  <c r="D620" i="10"/>
  <c r="K620" i="10"/>
  <c r="L620" i="10"/>
  <c r="M620" i="10"/>
  <c r="N620" i="10"/>
  <c r="D621" i="10"/>
  <c r="K621" i="10"/>
  <c r="L621" i="10"/>
  <c r="M621" i="10"/>
  <c r="N621" i="10"/>
  <c r="D622" i="10"/>
  <c r="K622" i="10"/>
  <c r="L622" i="10"/>
  <c r="M622" i="10"/>
  <c r="N622" i="10"/>
  <c r="D623" i="10"/>
  <c r="K623" i="10"/>
  <c r="L623" i="10"/>
  <c r="M623" i="10"/>
  <c r="N623" i="10"/>
  <c r="D624" i="10"/>
  <c r="K624" i="10"/>
  <c r="L624" i="10"/>
  <c r="M624" i="10"/>
  <c r="N624" i="10"/>
  <c r="D625" i="10"/>
  <c r="K625" i="10"/>
  <c r="L625" i="10"/>
  <c r="M625" i="10"/>
  <c r="N625" i="10"/>
  <c r="D626" i="10"/>
  <c r="K626" i="10"/>
  <c r="L626" i="10"/>
  <c r="M626" i="10"/>
  <c r="N626" i="10"/>
  <c r="D627" i="10"/>
  <c r="K627" i="10"/>
  <c r="L627" i="10"/>
  <c r="M627" i="10"/>
  <c r="N627" i="10"/>
  <c r="D628" i="10"/>
  <c r="K628" i="10"/>
  <c r="L628" i="10"/>
  <c r="M628" i="10"/>
  <c r="N628" i="10"/>
  <c r="D629" i="10"/>
  <c r="K629" i="10"/>
  <c r="L629" i="10"/>
  <c r="M629" i="10"/>
  <c r="N629" i="10"/>
  <c r="D630" i="10"/>
  <c r="K630" i="10"/>
  <c r="L630" i="10"/>
  <c r="M630" i="10"/>
  <c r="N630" i="10"/>
  <c r="D631" i="10"/>
  <c r="K631" i="10"/>
  <c r="L631" i="10"/>
  <c r="M631" i="10"/>
  <c r="N631" i="10"/>
  <c r="D632" i="10"/>
  <c r="K632" i="10"/>
  <c r="L632" i="10"/>
  <c r="M632" i="10"/>
  <c r="N632" i="10"/>
  <c r="D633" i="10"/>
  <c r="K633" i="10"/>
  <c r="L633" i="10"/>
  <c r="M633" i="10"/>
  <c r="N633" i="10"/>
  <c r="D634" i="10"/>
  <c r="K634" i="10"/>
  <c r="L634" i="10"/>
  <c r="M634" i="10"/>
  <c r="N634" i="10"/>
  <c r="D635" i="10"/>
  <c r="K635" i="10"/>
  <c r="L635" i="10"/>
  <c r="M635" i="10"/>
  <c r="N635" i="10"/>
  <c r="D636" i="10"/>
  <c r="K636" i="10"/>
  <c r="L636" i="10"/>
  <c r="M636" i="10"/>
  <c r="N636" i="10"/>
  <c r="D637" i="10"/>
  <c r="K637" i="10"/>
  <c r="L637" i="10"/>
  <c r="M637" i="10"/>
  <c r="N637" i="10"/>
  <c r="D638" i="10"/>
  <c r="K638" i="10"/>
  <c r="L638" i="10"/>
  <c r="M638" i="10"/>
  <c r="N638" i="10"/>
  <c r="D639" i="10"/>
  <c r="K639" i="10"/>
  <c r="L639" i="10"/>
  <c r="M639" i="10"/>
  <c r="N639" i="10"/>
  <c r="D640" i="10"/>
  <c r="K640" i="10"/>
  <c r="L640" i="10"/>
  <c r="M640" i="10"/>
  <c r="N640" i="10"/>
  <c r="D641" i="10"/>
  <c r="K641" i="10"/>
  <c r="L641" i="10"/>
  <c r="M641" i="10"/>
  <c r="N641" i="10"/>
  <c r="D642" i="10"/>
  <c r="K642" i="10"/>
  <c r="L642" i="10"/>
  <c r="M642" i="10"/>
  <c r="N642" i="10"/>
  <c r="D643" i="10"/>
  <c r="K643" i="10"/>
  <c r="L643" i="10"/>
  <c r="M643" i="10"/>
  <c r="N643" i="10"/>
  <c r="D644" i="10"/>
  <c r="K644" i="10"/>
  <c r="L644" i="10"/>
  <c r="M644" i="10"/>
  <c r="N644" i="10"/>
  <c r="D645" i="10"/>
  <c r="K645" i="10"/>
  <c r="L645" i="10"/>
  <c r="M645" i="10"/>
  <c r="N645" i="10"/>
  <c r="D646" i="10"/>
  <c r="K646" i="10"/>
  <c r="L646" i="10"/>
  <c r="M646" i="10"/>
  <c r="N646" i="10"/>
  <c r="D647" i="10"/>
  <c r="K647" i="10"/>
  <c r="L647" i="10"/>
  <c r="M647" i="10"/>
  <c r="N647" i="10"/>
  <c r="D648" i="10"/>
  <c r="K648" i="10"/>
  <c r="L648" i="10"/>
  <c r="M648" i="10"/>
  <c r="N648" i="10"/>
  <c r="D649" i="10"/>
  <c r="K649" i="10"/>
  <c r="L649" i="10"/>
  <c r="M649" i="10"/>
  <c r="N649" i="10"/>
  <c r="D650" i="10"/>
  <c r="K650" i="10"/>
  <c r="L650" i="10"/>
  <c r="M650" i="10"/>
  <c r="N650" i="10"/>
  <c r="D651" i="10"/>
  <c r="K651" i="10"/>
  <c r="L651" i="10"/>
  <c r="M651" i="10"/>
  <c r="N651" i="10"/>
  <c r="D652" i="10"/>
  <c r="K652" i="10"/>
  <c r="L652" i="10"/>
  <c r="M652" i="10"/>
  <c r="N652" i="10"/>
  <c r="D653" i="10"/>
  <c r="K653" i="10"/>
  <c r="L653" i="10"/>
  <c r="M653" i="10"/>
  <c r="N653" i="10"/>
  <c r="D654" i="10"/>
  <c r="K654" i="10"/>
  <c r="L654" i="10"/>
  <c r="M654" i="10"/>
  <c r="N654" i="10"/>
  <c r="D655" i="10"/>
  <c r="K655" i="10"/>
  <c r="L655" i="10"/>
  <c r="M655" i="10"/>
  <c r="N655" i="10"/>
  <c r="D656" i="10"/>
  <c r="K656" i="10"/>
  <c r="L656" i="10"/>
  <c r="M656" i="10"/>
  <c r="N656" i="10"/>
  <c r="D657" i="10"/>
  <c r="K657" i="10"/>
  <c r="L657" i="10"/>
  <c r="M657" i="10"/>
  <c r="N657" i="10"/>
  <c r="D658" i="10"/>
  <c r="K658" i="10"/>
  <c r="L658" i="10"/>
  <c r="M658" i="10"/>
  <c r="N658" i="10"/>
  <c r="D659" i="10"/>
  <c r="K659" i="10"/>
  <c r="L659" i="10"/>
  <c r="M659" i="10"/>
  <c r="N659" i="10"/>
  <c r="D660" i="10"/>
  <c r="K660" i="10"/>
  <c r="L660" i="10"/>
  <c r="M660" i="10"/>
  <c r="N660" i="10"/>
  <c r="D661" i="10"/>
  <c r="K661" i="10"/>
  <c r="L661" i="10"/>
  <c r="M661" i="10"/>
  <c r="N661" i="10"/>
  <c r="D662" i="10"/>
  <c r="K662" i="10"/>
  <c r="L662" i="10"/>
  <c r="M662" i="10"/>
  <c r="N662" i="10"/>
  <c r="D663" i="10"/>
  <c r="K663" i="10"/>
  <c r="L663" i="10"/>
  <c r="M663" i="10"/>
  <c r="N663" i="10"/>
  <c r="D664" i="10"/>
  <c r="K664" i="10"/>
  <c r="L664" i="10"/>
  <c r="M664" i="10"/>
  <c r="N664" i="10"/>
  <c r="D665" i="10"/>
  <c r="K665" i="10"/>
  <c r="L665" i="10"/>
  <c r="M665" i="10"/>
  <c r="N665" i="10"/>
  <c r="D666" i="10"/>
  <c r="K666" i="10"/>
  <c r="L666" i="10"/>
  <c r="M666" i="10"/>
  <c r="N666" i="10"/>
  <c r="D667" i="10"/>
  <c r="K667" i="10"/>
  <c r="L667" i="10"/>
  <c r="M667" i="10"/>
  <c r="N667" i="10"/>
  <c r="D668" i="10"/>
  <c r="K668" i="10"/>
  <c r="L668" i="10"/>
  <c r="M668" i="10"/>
  <c r="N668" i="10"/>
  <c r="D669" i="10"/>
  <c r="K669" i="10"/>
  <c r="L669" i="10"/>
  <c r="M669" i="10"/>
  <c r="N669" i="10"/>
  <c r="D670" i="10"/>
  <c r="K670" i="10"/>
  <c r="L670" i="10"/>
  <c r="M670" i="10"/>
  <c r="N670" i="10"/>
  <c r="D671" i="10"/>
  <c r="K671" i="10"/>
  <c r="L671" i="10"/>
  <c r="M671" i="10"/>
  <c r="N671" i="10"/>
  <c r="D672" i="10"/>
  <c r="K672" i="10"/>
  <c r="L672" i="10"/>
  <c r="M672" i="10"/>
  <c r="N672" i="10"/>
  <c r="D673" i="10"/>
  <c r="K673" i="10"/>
  <c r="L673" i="10"/>
  <c r="M673" i="10"/>
  <c r="N673" i="10"/>
  <c r="D674" i="10"/>
  <c r="K674" i="10"/>
  <c r="L674" i="10"/>
  <c r="M674" i="10"/>
  <c r="N674" i="10"/>
  <c r="D675" i="10"/>
  <c r="K675" i="10"/>
  <c r="L675" i="10"/>
  <c r="M675" i="10"/>
  <c r="N675" i="10"/>
  <c r="D676" i="10"/>
  <c r="K676" i="10"/>
  <c r="L676" i="10"/>
  <c r="M676" i="10"/>
  <c r="N676" i="10"/>
  <c r="D677" i="10"/>
  <c r="K677" i="10"/>
  <c r="L677" i="10"/>
  <c r="M677" i="10"/>
  <c r="N677" i="10"/>
  <c r="D678" i="10"/>
  <c r="K678" i="10"/>
  <c r="L678" i="10"/>
  <c r="M678" i="10"/>
  <c r="N678" i="10"/>
  <c r="D679" i="10"/>
  <c r="K679" i="10"/>
  <c r="L679" i="10"/>
  <c r="M679" i="10"/>
  <c r="N679" i="10"/>
  <c r="D680" i="10"/>
  <c r="K680" i="10"/>
  <c r="L680" i="10"/>
  <c r="M680" i="10"/>
  <c r="N680" i="10"/>
  <c r="D681" i="10"/>
  <c r="K681" i="10"/>
  <c r="L681" i="10"/>
  <c r="M681" i="10"/>
  <c r="N681" i="10"/>
  <c r="D682" i="10"/>
  <c r="K682" i="10"/>
  <c r="L682" i="10"/>
  <c r="M682" i="10"/>
  <c r="N682" i="10"/>
  <c r="D683" i="10"/>
  <c r="K683" i="10"/>
  <c r="L683" i="10"/>
  <c r="M683" i="10"/>
  <c r="N683" i="10"/>
  <c r="D684" i="10"/>
  <c r="K684" i="10"/>
  <c r="L684" i="10"/>
  <c r="M684" i="10"/>
  <c r="N684" i="10"/>
  <c r="D685" i="10"/>
  <c r="K685" i="10"/>
  <c r="L685" i="10"/>
  <c r="M685" i="10"/>
  <c r="N685" i="10"/>
  <c r="D686" i="10"/>
  <c r="K686" i="10"/>
  <c r="L686" i="10"/>
  <c r="M686" i="10"/>
  <c r="N686" i="10"/>
  <c r="D687" i="10"/>
  <c r="K687" i="10"/>
  <c r="L687" i="10"/>
  <c r="M687" i="10"/>
  <c r="N687" i="10"/>
  <c r="D688" i="10"/>
  <c r="K688" i="10"/>
  <c r="L688" i="10"/>
  <c r="M688" i="10"/>
  <c r="N688" i="10"/>
  <c r="D689" i="10"/>
  <c r="K689" i="10"/>
  <c r="L689" i="10"/>
  <c r="M689" i="10"/>
  <c r="N689" i="10"/>
  <c r="D690" i="10"/>
  <c r="K690" i="10"/>
  <c r="L690" i="10"/>
  <c r="M690" i="10"/>
  <c r="N690" i="10"/>
  <c r="D691" i="10"/>
  <c r="K691" i="10"/>
  <c r="L691" i="10"/>
  <c r="M691" i="10"/>
  <c r="N691" i="10"/>
  <c r="D692" i="10"/>
  <c r="K692" i="10"/>
  <c r="L692" i="10"/>
  <c r="M692" i="10"/>
  <c r="N692" i="10"/>
  <c r="D693" i="10"/>
  <c r="K693" i="10"/>
  <c r="L693" i="10"/>
  <c r="M693" i="10"/>
  <c r="N693" i="10"/>
  <c r="D694" i="10"/>
  <c r="K694" i="10"/>
  <c r="L694" i="10"/>
  <c r="M694" i="10"/>
  <c r="N694" i="10"/>
  <c r="D695" i="10"/>
  <c r="K695" i="10"/>
  <c r="L695" i="10"/>
  <c r="M695" i="10"/>
  <c r="N695" i="10"/>
  <c r="D696" i="10"/>
  <c r="K696" i="10"/>
  <c r="L696" i="10"/>
  <c r="M696" i="10"/>
  <c r="N696" i="10"/>
  <c r="D697" i="10"/>
  <c r="K697" i="10"/>
  <c r="L697" i="10"/>
  <c r="M697" i="10"/>
  <c r="N697" i="10"/>
  <c r="D698" i="10"/>
  <c r="K698" i="10"/>
  <c r="L698" i="10"/>
  <c r="M698" i="10"/>
  <c r="N698" i="10"/>
  <c r="D699" i="10"/>
  <c r="K699" i="10"/>
  <c r="L699" i="10"/>
  <c r="M699" i="10"/>
  <c r="N699" i="10"/>
  <c r="D700" i="10"/>
  <c r="K700" i="10"/>
  <c r="L700" i="10"/>
  <c r="M700" i="10"/>
  <c r="N700" i="10"/>
  <c r="D701" i="10"/>
  <c r="K701" i="10"/>
  <c r="L701" i="10"/>
  <c r="M701" i="10"/>
  <c r="N701" i="10"/>
  <c r="D702" i="10"/>
  <c r="K702" i="10"/>
  <c r="L702" i="10"/>
  <c r="M702" i="10"/>
  <c r="N702" i="10"/>
  <c r="D703" i="10"/>
  <c r="K703" i="10"/>
  <c r="L703" i="10"/>
  <c r="M703" i="10"/>
  <c r="N703" i="10"/>
  <c r="D704" i="10"/>
  <c r="K704" i="10"/>
  <c r="L704" i="10"/>
  <c r="M704" i="10"/>
  <c r="N704" i="10"/>
  <c r="D705" i="10"/>
  <c r="K705" i="10"/>
  <c r="L705" i="10"/>
  <c r="M705" i="10"/>
  <c r="N705" i="10"/>
  <c r="D706" i="10"/>
  <c r="K706" i="10"/>
  <c r="L706" i="10"/>
  <c r="M706" i="10"/>
  <c r="N706" i="10"/>
  <c r="D707" i="10"/>
  <c r="K707" i="10"/>
  <c r="L707" i="10"/>
  <c r="M707" i="10"/>
  <c r="N707" i="10"/>
  <c r="D708" i="10"/>
  <c r="K708" i="10"/>
  <c r="L708" i="10"/>
  <c r="M708" i="10"/>
  <c r="N708" i="10"/>
  <c r="D709" i="10"/>
  <c r="K709" i="10"/>
  <c r="L709" i="10"/>
  <c r="M709" i="10"/>
  <c r="N709" i="10"/>
  <c r="D710" i="10"/>
  <c r="K710" i="10"/>
  <c r="L710" i="10"/>
  <c r="M710" i="10"/>
  <c r="N710" i="10"/>
  <c r="D711" i="10"/>
  <c r="K711" i="10"/>
  <c r="L711" i="10"/>
  <c r="M711" i="10"/>
  <c r="N711" i="10"/>
  <c r="D712" i="10"/>
  <c r="K712" i="10"/>
  <c r="L712" i="10"/>
  <c r="M712" i="10"/>
  <c r="N712" i="10"/>
  <c r="D713" i="10"/>
  <c r="K713" i="10"/>
  <c r="L713" i="10"/>
  <c r="M713" i="10"/>
  <c r="N713" i="10"/>
  <c r="D714" i="10"/>
  <c r="K714" i="10"/>
  <c r="L714" i="10"/>
  <c r="M714" i="10"/>
  <c r="N714" i="10"/>
  <c r="D715" i="10"/>
  <c r="K715" i="10"/>
  <c r="L715" i="10"/>
  <c r="M715" i="10"/>
  <c r="N715" i="10"/>
  <c r="D716" i="10"/>
  <c r="K716" i="10"/>
  <c r="L716" i="10"/>
  <c r="M716" i="10"/>
  <c r="N716" i="10"/>
  <c r="D717" i="10"/>
  <c r="K717" i="10"/>
  <c r="L717" i="10"/>
  <c r="M717" i="10"/>
  <c r="N717" i="10"/>
  <c r="D718" i="10"/>
  <c r="K718" i="10"/>
  <c r="L718" i="10"/>
  <c r="M718" i="10"/>
  <c r="N718" i="10"/>
  <c r="D719" i="10"/>
  <c r="K719" i="10"/>
  <c r="L719" i="10"/>
  <c r="M719" i="10"/>
  <c r="N719" i="10"/>
  <c r="D720" i="10"/>
  <c r="K720" i="10"/>
  <c r="L720" i="10"/>
  <c r="M720" i="10"/>
  <c r="N720" i="10"/>
  <c r="D721" i="10"/>
  <c r="K721" i="10"/>
  <c r="L721" i="10"/>
  <c r="M721" i="10"/>
  <c r="N721" i="10"/>
  <c r="D722" i="10"/>
  <c r="K722" i="10"/>
  <c r="L722" i="10"/>
  <c r="M722" i="10"/>
  <c r="N722" i="10"/>
  <c r="D723" i="10"/>
  <c r="K723" i="10"/>
  <c r="L723" i="10"/>
  <c r="M723" i="10"/>
  <c r="N723" i="10"/>
  <c r="D724" i="10"/>
  <c r="K724" i="10"/>
  <c r="L724" i="10"/>
  <c r="M724" i="10"/>
  <c r="N724" i="10"/>
  <c r="D725" i="10"/>
  <c r="K725" i="10"/>
  <c r="L725" i="10"/>
  <c r="M725" i="10"/>
  <c r="N725" i="10"/>
  <c r="D726" i="10"/>
  <c r="K726" i="10"/>
  <c r="L726" i="10"/>
  <c r="M726" i="10"/>
  <c r="N726" i="10"/>
  <c r="D727" i="10"/>
  <c r="K727" i="10"/>
  <c r="L727" i="10"/>
  <c r="M727" i="10"/>
  <c r="N727" i="10"/>
  <c r="D728" i="10"/>
  <c r="K728" i="10"/>
  <c r="L728" i="10"/>
  <c r="M728" i="10"/>
  <c r="N728" i="10"/>
  <c r="D729" i="10"/>
  <c r="K729" i="10"/>
  <c r="L729" i="10"/>
  <c r="M729" i="10"/>
  <c r="N729" i="10"/>
  <c r="D730" i="10"/>
  <c r="K730" i="10"/>
  <c r="L730" i="10"/>
  <c r="M730" i="10"/>
  <c r="N730" i="10"/>
  <c r="D731" i="10"/>
  <c r="K731" i="10"/>
  <c r="L731" i="10"/>
  <c r="M731" i="10"/>
  <c r="N731" i="10"/>
  <c r="D732" i="10"/>
  <c r="K732" i="10"/>
  <c r="L732" i="10"/>
  <c r="M732" i="10"/>
  <c r="N732" i="10"/>
  <c r="D733" i="10"/>
  <c r="K733" i="10"/>
  <c r="L733" i="10"/>
  <c r="M733" i="10"/>
  <c r="N733" i="10"/>
  <c r="D734" i="10"/>
  <c r="K734" i="10"/>
  <c r="L734" i="10"/>
  <c r="M734" i="10"/>
  <c r="N734" i="10"/>
  <c r="D735" i="10"/>
  <c r="K735" i="10"/>
  <c r="L735" i="10"/>
  <c r="M735" i="10"/>
  <c r="N735" i="10"/>
  <c r="D736" i="10"/>
  <c r="K736" i="10"/>
  <c r="L736" i="10"/>
  <c r="M736" i="10"/>
  <c r="N736" i="10"/>
  <c r="D737" i="10"/>
  <c r="K737" i="10"/>
  <c r="L737" i="10"/>
  <c r="M737" i="10"/>
  <c r="N737" i="10"/>
  <c r="D738" i="10"/>
  <c r="K738" i="10"/>
  <c r="L738" i="10"/>
  <c r="M738" i="10"/>
  <c r="N738" i="10"/>
  <c r="D739" i="10"/>
  <c r="K739" i="10"/>
  <c r="L739" i="10"/>
  <c r="M739" i="10"/>
  <c r="N739" i="10"/>
  <c r="D740" i="10"/>
  <c r="K740" i="10"/>
  <c r="L740" i="10"/>
  <c r="M740" i="10"/>
  <c r="N740" i="10"/>
  <c r="D741" i="10"/>
  <c r="K741" i="10"/>
  <c r="L741" i="10"/>
  <c r="M741" i="10"/>
  <c r="N741" i="10"/>
  <c r="D742" i="10"/>
  <c r="K742" i="10"/>
  <c r="L742" i="10"/>
  <c r="M742" i="10"/>
  <c r="N742" i="10"/>
  <c r="D743" i="10"/>
  <c r="K743" i="10"/>
  <c r="L743" i="10"/>
  <c r="M743" i="10"/>
  <c r="N743" i="10"/>
  <c r="D744" i="10"/>
  <c r="K744" i="10"/>
  <c r="L744" i="10"/>
  <c r="M744" i="10"/>
  <c r="N744" i="10"/>
  <c r="D745" i="10"/>
  <c r="K745" i="10"/>
  <c r="L745" i="10"/>
  <c r="M745" i="10"/>
  <c r="N745" i="10"/>
  <c r="D746" i="10"/>
  <c r="K746" i="10"/>
  <c r="L746" i="10"/>
  <c r="M746" i="10"/>
  <c r="N746" i="10"/>
  <c r="D747" i="10"/>
  <c r="K747" i="10"/>
  <c r="L747" i="10"/>
  <c r="M747" i="10"/>
  <c r="N747" i="10"/>
  <c r="D748" i="10"/>
  <c r="K748" i="10"/>
  <c r="L748" i="10"/>
  <c r="M748" i="10"/>
  <c r="N748" i="10"/>
  <c r="D749" i="10"/>
  <c r="K749" i="10"/>
  <c r="L749" i="10"/>
  <c r="M749" i="10"/>
  <c r="N749" i="10"/>
  <c r="D750" i="10"/>
  <c r="K750" i="10"/>
  <c r="L750" i="10"/>
  <c r="M750" i="10"/>
  <c r="N750" i="10"/>
  <c r="D751" i="10"/>
  <c r="K751" i="10"/>
  <c r="L751" i="10"/>
  <c r="M751" i="10"/>
  <c r="N751" i="10"/>
  <c r="D752" i="10"/>
  <c r="K752" i="10"/>
  <c r="L752" i="10"/>
  <c r="M752" i="10"/>
  <c r="N752" i="10"/>
  <c r="D753" i="10"/>
  <c r="K753" i="10"/>
  <c r="L753" i="10"/>
  <c r="M753" i="10"/>
  <c r="N753" i="10"/>
  <c r="D754" i="10"/>
  <c r="K754" i="10"/>
  <c r="L754" i="10"/>
  <c r="M754" i="10"/>
  <c r="N754" i="10"/>
  <c r="D755" i="10"/>
  <c r="K755" i="10"/>
  <c r="L755" i="10"/>
  <c r="M755" i="10"/>
  <c r="N755" i="10"/>
  <c r="D756" i="10"/>
  <c r="K756" i="10"/>
  <c r="L756" i="10"/>
  <c r="M756" i="10"/>
  <c r="N756" i="10"/>
  <c r="D757" i="10"/>
  <c r="K757" i="10"/>
  <c r="L757" i="10"/>
  <c r="M757" i="10"/>
  <c r="N757" i="10"/>
  <c r="D758" i="10"/>
  <c r="K758" i="10"/>
  <c r="L758" i="10"/>
  <c r="M758" i="10"/>
  <c r="N758" i="10"/>
  <c r="D759" i="10"/>
  <c r="K759" i="10"/>
  <c r="L759" i="10"/>
  <c r="M759" i="10"/>
  <c r="N759" i="10"/>
  <c r="D760" i="10"/>
  <c r="K760" i="10"/>
  <c r="L760" i="10"/>
  <c r="M760" i="10"/>
  <c r="N760" i="10"/>
  <c r="D761" i="10"/>
  <c r="K761" i="10"/>
  <c r="L761" i="10"/>
  <c r="M761" i="10"/>
  <c r="N761" i="10"/>
  <c r="D762" i="10"/>
  <c r="K762" i="10"/>
  <c r="L762" i="10"/>
  <c r="M762" i="10"/>
  <c r="N762" i="10"/>
  <c r="D763" i="10"/>
  <c r="K763" i="10"/>
  <c r="L763" i="10"/>
  <c r="M763" i="10"/>
  <c r="N763" i="10"/>
  <c r="D764" i="10"/>
  <c r="K764" i="10"/>
  <c r="L764" i="10"/>
  <c r="M764" i="10"/>
  <c r="N764" i="10"/>
  <c r="D765" i="10"/>
  <c r="K765" i="10"/>
  <c r="L765" i="10"/>
  <c r="M765" i="10"/>
  <c r="N765" i="10"/>
  <c r="D766" i="10"/>
  <c r="K766" i="10"/>
  <c r="L766" i="10"/>
  <c r="M766" i="10"/>
  <c r="N766" i="10"/>
  <c r="D767" i="10"/>
  <c r="K767" i="10"/>
  <c r="L767" i="10"/>
  <c r="M767" i="10"/>
  <c r="N767" i="10"/>
  <c r="D768" i="10"/>
  <c r="K768" i="10"/>
  <c r="L768" i="10"/>
  <c r="M768" i="10"/>
  <c r="N768" i="10"/>
  <c r="D769" i="10"/>
  <c r="K769" i="10"/>
  <c r="L769" i="10"/>
  <c r="M769" i="10"/>
  <c r="N769" i="10"/>
  <c r="D770" i="10"/>
  <c r="K770" i="10"/>
  <c r="L770" i="10"/>
  <c r="M770" i="10"/>
  <c r="N770" i="10"/>
  <c r="D771" i="10"/>
  <c r="K771" i="10"/>
  <c r="L771" i="10"/>
  <c r="M771" i="10"/>
  <c r="N771" i="10"/>
  <c r="D772" i="10"/>
  <c r="K772" i="10"/>
  <c r="L772" i="10"/>
  <c r="M772" i="10"/>
  <c r="N772" i="10"/>
  <c r="D773" i="10"/>
  <c r="K773" i="10"/>
  <c r="L773" i="10"/>
  <c r="M773" i="10"/>
  <c r="N773" i="10"/>
  <c r="D774" i="10"/>
  <c r="K774" i="10"/>
  <c r="L774" i="10"/>
  <c r="M774" i="10"/>
  <c r="N774" i="10"/>
  <c r="D775" i="10"/>
  <c r="K775" i="10"/>
  <c r="L775" i="10"/>
  <c r="M775" i="10"/>
  <c r="N775" i="10"/>
  <c r="D776" i="10"/>
  <c r="K776" i="10"/>
  <c r="L776" i="10"/>
  <c r="M776" i="10"/>
  <c r="N776" i="10"/>
  <c r="D777" i="10"/>
  <c r="K777" i="10"/>
  <c r="L777" i="10"/>
  <c r="M777" i="10"/>
  <c r="N777" i="10"/>
  <c r="D778" i="10"/>
  <c r="K778" i="10"/>
  <c r="L778" i="10"/>
  <c r="M778" i="10"/>
  <c r="N778" i="10"/>
  <c r="D779" i="10"/>
  <c r="K779" i="10"/>
  <c r="L779" i="10"/>
  <c r="M779" i="10"/>
  <c r="N779" i="10"/>
  <c r="D780" i="10"/>
  <c r="K780" i="10"/>
  <c r="L780" i="10"/>
  <c r="M780" i="10"/>
  <c r="N780" i="10"/>
  <c r="D781" i="10"/>
  <c r="K781" i="10"/>
  <c r="L781" i="10"/>
  <c r="M781" i="10"/>
  <c r="N781" i="10"/>
  <c r="D782" i="10"/>
  <c r="K782" i="10"/>
  <c r="L782" i="10"/>
  <c r="M782" i="10"/>
  <c r="N782" i="10"/>
  <c r="D783" i="10"/>
  <c r="K783" i="10"/>
  <c r="L783" i="10"/>
  <c r="M783" i="10"/>
  <c r="N783" i="10"/>
  <c r="D784" i="10"/>
  <c r="K784" i="10"/>
  <c r="L784" i="10"/>
  <c r="M784" i="10"/>
  <c r="N784" i="10"/>
  <c r="D785" i="10"/>
  <c r="K785" i="10"/>
  <c r="L785" i="10"/>
  <c r="M785" i="10"/>
  <c r="N785" i="10"/>
  <c r="D786" i="10"/>
  <c r="K786" i="10"/>
  <c r="L786" i="10"/>
  <c r="M786" i="10"/>
  <c r="N786" i="10"/>
  <c r="D787" i="10"/>
  <c r="K787" i="10"/>
  <c r="L787" i="10"/>
  <c r="M787" i="10"/>
  <c r="N787" i="10"/>
  <c r="D788" i="10"/>
  <c r="K788" i="10"/>
  <c r="L788" i="10"/>
  <c r="M788" i="10"/>
  <c r="N788" i="10"/>
  <c r="D789" i="10"/>
  <c r="K789" i="10"/>
  <c r="L789" i="10"/>
  <c r="M789" i="10"/>
  <c r="N789" i="10"/>
  <c r="D790" i="10"/>
  <c r="K790" i="10"/>
  <c r="L790" i="10"/>
  <c r="M790" i="10"/>
  <c r="N790" i="10"/>
  <c r="D791" i="10"/>
  <c r="K791" i="10"/>
  <c r="L791" i="10"/>
  <c r="M791" i="10"/>
  <c r="N791" i="10"/>
  <c r="D792" i="10"/>
  <c r="K792" i="10"/>
  <c r="L792" i="10"/>
  <c r="M792" i="10"/>
  <c r="N792" i="10"/>
  <c r="D793" i="10"/>
  <c r="K793" i="10"/>
  <c r="L793" i="10"/>
  <c r="M793" i="10"/>
  <c r="N793" i="10"/>
  <c r="D794" i="10"/>
  <c r="K794" i="10"/>
  <c r="L794" i="10"/>
  <c r="M794" i="10"/>
  <c r="N794" i="10"/>
  <c r="D795" i="10"/>
  <c r="K795" i="10"/>
  <c r="L795" i="10"/>
  <c r="M795" i="10"/>
  <c r="N795" i="10"/>
  <c r="D796" i="10"/>
  <c r="K796" i="10"/>
  <c r="L796" i="10"/>
  <c r="M796" i="10"/>
  <c r="N796" i="10"/>
  <c r="D797" i="10"/>
  <c r="K797" i="10"/>
  <c r="L797" i="10"/>
  <c r="M797" i="10"/>
  <c r="N797" i="10"/>
  <c r="D798" i="10"/>
  <c r="K798" i="10"/>
  <c r="L798" i="10"/>
  <c r="M798" i="10"/>
  <c r="N798" i="10"/>
  <c r="D799" i="10"/>
  <c r="K799" i="10"/>
  <c r="L799" i="10"/>
  <c r="M799" i="10"/>
  <c r="N799" i="10"/>
  <c r="D800" i="10"/>
  <c r="K800" i="10"/>
  <c r="L800" i="10"/>
  <c r="M800" i="10"/>
  <c r="N800" i="10"/>
  <c r="D801" i="10"/>
  <c r="K801" i="10"/>
  <c r="L801" i="10"/>
  <c r="M801" i="10"/>
  <c r="N801" i="10"/>
  <c r="D802" i="10"/>
  <c r="K802" i="10"/>
  <c r="L802" i="10"/>
  <c r="M802" i="10"/>
  <c r="N802" i="10"/>
  <c r="D803" i="10"/>
  <c r="K803" i="10"/>
  <c r="L803" i="10"/>
  <c r="M803" i="10"/>
  <c r="N803" i="10"/>
  <c r="D804" i="10"/>
  <c r="K804" i="10"/>
  <c r="L804" i="10"/>
  <c r="M804" i="10"/>
  <c r="N804" i="10"/>
  <c r="D805" i="10"/>
  <c r="K805" i="10"/>
  <c r="L805" i="10"/>
  <c r="M805" i="10"/>
  <c r="N805" i="10"/>
  <c r="D806" i="10"/>
  <c r="K806" i="10"/>
  <c r="L806" i="10"/>
  <c r="M806" i="10"/>
  <c r="N806" i="10"/>
  <c r="D807" i="10"/>
  <c r="K807" i="10"/>
  <c r="L807" i="10"/>
  <c r="M807" i="10"/>
  <c r="N807" i="10"/>
  <c r="D808" i="10"/>
  <c r="K808" i="10"/>
  <c r="L808" i="10"/>
  <c r="M808" i="10"/>
  <c r="N808" i="10"/>
  <c r="D809" i="10"/>
  <c r="K809" i="10"/>
  <c r="L809" i="10"/>
  <c r="M809" i="10"/>
  <c r="N809" i="10"/>
  <c r="D810" i="10"/>
  <c r="K810" i="10"/>
  <c r="L810" i="10"/>
  <c r="M810" i="10"/>
  <c r="N810" i="10"/>
  <c r="D811" i="10"/>
  <c r="K811" i="10"/>
  <c r="L811" i="10"/>
  <c r="M811" i="10"/>
  <c r="N811" i="10"/>
  <c r="D812" i="10"/>
  <c r="K812" i="10"/>
  <c r="L812" i="10"/>
  <c r="M812" i="10"/>
  <c r="N812" i="10"/>
  <c r="D813" i="10"/>
  <c r="K813" i="10"/>
  <c r="L813" i="10"/>
  <c r="M813" i="10"/>
  <c r="N813" i="10"/>
  <c r="D814" i="10"/>
  <c r="K814" i="10"/>
  <c r="L814" i="10"/>
  <c r="M814" i="10"/>
  <c r="N814" i="10"/>
  <c r="D815" i="10"/>
  <c r="K815" i="10"/>
  <c r="L815" i="10"/>
  <c r="M815" i="10"/>
  <c r="N815" i="10"/>
  <c r="D816" i="10"/>
  <c r="K816" i="10"/>
  <c r="L816" i="10"/>
  <c r="M816" i="10"/>
  <c r="N816" i="10"/>
  <c r="D817" i="10"/>
  <c r="K817" i="10"/>
  <c r="L817" i="10"/>
  <c r="M817" i="10"/>
  <c r="N817" i="10"/>
  <c r="D818" i="10"/>
  <c r="K818" i="10"/>
  <c r="L818" i="10"/>
  <c r="M818" i="10"/>
  <c r="N818" i="10"/>
  <c r="D819" i="10"/>
  <c r="K819" i="10"/>
  <c r="L819" i="10"/>
  <c r="M819" i="10"/>
  <c r="N819" i="10"/>
  <c r="D820" i="10"/>
  <c r="K820" i="10"/>
  <c r="L820" i="10"/>
  <c r="M820" i="10"/>
  <c r="N820" i="10"/>
  <c r="D821" i="10"/>
  <c r="K821" i="10"/>
  <c r="L821" i="10"/>
  <c r="M821" i="10"/>
  <c r="N821" i="10"/>
  <c r="D822" i="10"/>
  <c r="K822" i="10"/>
  <c r="L822" i="10"/>
  <c r="M822" i="10"/>
  <c r="N822" i="10"/>
  <c r="D823" i="10"/>
  <c r="K823" i="10"/>
  <c r="L823" i="10"/>
  <c r="M823" i="10"/>
  <c r="N823" i="10"/>
  <c r="D824" i="10"/>
  <c r="K824" i="10"/>
  <c r="L824" i="10"/>
  <c r="M824" i="10"/>
  <c r="N824" i="10"/>
  <c r="D825" i="10"/>
  <c r="K825" i="10"/>
  <c r="L825" i="10"/>
  <c r="M825" i="10"/>
  <c r="N825" i="10"/>
  <c r="D826" i="10"/>
  <c r="K826" i="10"/>
  <c r="L826" i="10"/>
  <c r="M826" i="10"/>
  <c r="N826" i="10"/>
  <c r="D827" i="10"/>
  <c r="K827" i="10"/>
  <c r="L827" i="10"/>
  <c r="M827" i="10"/>
  <c r="N827" i="10"/>
  <c r="D828" i="10"/>
  <c r="K828" i="10"/>
  <c r="L828" i="10"/>
  <c r="M828" i="10"/>
  <c r="N828" i="10"/>
  <c r="D829" i="10"/>
  <c r="K829" i="10"/>
  <c r="L829" i="10"/>
  <c r="M829" i="10"/>
  <c r="N829" i="10"/>
  <c r="D830" i="10"/>
  <c r="K830" i="10"/>
  <c r="L830" i="10"/>
  <c r="M830" i="10"/>
  <c r="N830" i="10"/>
  <c r="D831" i="10"/>
  <c r="K831" i="10"/>
  <c r="L831" i="10"/>
  <c r="M831" i="10"/>
  <c r="N831" i="10"/>
  <c r="D832" i="10"/>
  <c r="K832" i="10"/>
  <c r="L832" i="10"/>
  <c r="M832" i="10"/>
  <c r="N832" i="10"/>
  <c r="D833" i="10"/>
  <c r="K833" i="10"/>
  <c r="L833" i="10"/>
  <c r="M833" i="10"/>
  <c r="N833" i="10"/>
  <c r="D834" i="10"/>
  <c r="K834" i="10"/>
  <c r="L834" i="10"/>
  <c r="M834" i="10"/>
  <c r="N834" i="10"/>
  <c r="D835" i="10"/>
  <c r="K835" i="10"/>
  <c r="L835" i="10"/>
  <c r="M835" i="10"/>
  <c r="N835" i="10"/>
  <c r="D836" i="10"/>
  <c r="K836" i="10"/>
  <c r="L836" i="10"/>
  <c r="M836" i="10"/>
  <c r="N836" i="10"/>
  <c r="D837" i="10"/>
  <c r="K837" i="10"/>
  <c r="L837" i="10"/>
  <c r="M837" i="10"/>
  <c r="N837" i="10"/>
  <c r="D838" i="10"/>
  <c r="K838" i="10"/>
  <c r="L838" i="10"/>
  <c r="M838" i="10"/>
  <c r="N838" i="10"/>
  <c r="D839" i="10"/>
  <c r="K839" i="10"/>
  <c r="L839" i="10"/>
  <c r="M839" i="10"/>
  <c r="N839" i="10"/>
  <c r="D840" i="10"/>
  <c r="K840" i="10"/>
  <c r="L840" i="10"/>
  <c r="M840" i="10"/>
  <c r="N840" i="10"/>
  <c r="D841" i="10"/>
  <c r="K841" i="10"/>
  <c r="L841" i="10"/>
  <c r="M841" i="10"/>
  <c r="N841" i="10"/>
  <c r="D842" i="10"/>
  <c r="K842" i="10"/>
  <c r="L842" i="10"/>
  <c r="M842" i="10"/>
  <c r="N842" i="10"/>
  <c r="D843" i="10"/>
  <c r="K843" i="10"/>
  <c r="L843" i="10"/>
  <c r="M843" i="10"/>
  <c r="N843" i="10"/>
  <c r="D844" i="10"/>
  <c r="K844" i="10"/>
  <c r="L844" i="10"/>
  <c r="M844" i="10"/>
  <c r="N844" i="10"/>
  <c r="D845" i="10"/>
  <c r="K845" i="10"/>
  <c r="L845" i="10"/>
  <c r="M845" i="10"/>
  <c r="N845" i="10"/>
  <c r="D846" i="10"/>
  <c r="K846" i="10"/>
  <c r="L846" i="10"/>
  <c r="M846" i="10"/>
  <c r="N846" i="10"/>
  <c r="D847" i="10"/>
  <c r="K847" i="10"/>
  <c r="L847" i="10"/>
  <c r="M847" i="10"/>
  <c r="N847" i="10"/>
  <c r="D848" i="10"/>
  <c r="K848" i="10"/>
  <c r="L848" i="10"/>
  <c r="M848" i="10"/>
  <c r="N848" i="10"/>
  <c r="D849" i="10"/>
  <c r="K849" i="10"/>
  <c r="L849" i="10"/>
  <c r="M849" i="10"/>
  <c r="N849" i="10"/>
  <c r="D850" i="10"/>
  <c r="K850" i="10"/>
  <c r="L850" i="10"/>
  <c r="M850" i="10"/>
  <c r="N850" i="10"/>
  <c r="D851" i="10"/>
  <c r="K851" i="10"/>
  <c r="L851" i="10"/>
  <c r="M851" i="10"/>
  <c r="N851" i="10"/>
  <c r="D852" i="10"/>
  <c r="K852" i="10"/>
  <c r="L852" i="10"/>
  <c r="M852" i="10"/>
  <c r="N852" i="10"/>
  <c r="D853" i="10"/>
  <c r="K853" i="10"/>
  <c r="L853" i="10"/>
  <c r="M853" i="10"/>
  <c r="N853" i="10"/>
  <c r="D854" i="10"/>
  <c r="K854" i="10"/>
  <c r="L854" i="10"/>
  <c r="M854" i="10"/>
  <c r="N854" i="10"/>
  <c r="D855" i="10"/>
  <c r="K855" i="10"/>
  <c r="L855" i="10"/>
  <c r="M855" i="10"/>
  <c r="N855" i="10"/>
  <c r="D856" i="10"/>
  <c r="K856" i="10"/>
  <c r="L856" i="10"/>
  <c r="M856" i="10"/>
  <c r="N856" i="10"/>
  <c r="D857" i="10"/>
  <c r="K857" i="10"/>
  <c r="L857" i="10"/>
  <c r="M857" i="10"/>
  <c r="N857" i="10"/>
  <c r="D858" i="10"/>
  <c r="K858" i="10"/>
  <c r="L858" i="10"/>
  <c r="M858" i="10"/>
  <c r="N858" i="10"/>
  <c r="D859" i="10"/>
  <c r="K859" i="10"/>
  <c r="L859" i="10"/>
  <c r="M859" i="10"/>
  <c r="N859" i="10"/>
  <c r="D860" i="10"/>
  <c r="K860" i="10"/>
  <c r="L860" i="10"/>
  <c r="M860" i="10"/>
  <c r="N860" i="10"/>
  <c r="D861" i="10"/>
  <c r="K861" i="10"/>
  <c r="L861" i="10"/>
  <c r="M861" i="10"/>
  <c r="N861" i="10"/>
  <c r="D862" i="10"/>
  <c r="K862" i="10"/>
  <c r="L862" i="10"/>
  <c r="M862" i="10"/>
  <c r="N862" i="10"/>
  <c r="D863" i="10"/>
  <c r="K863" i="10"/>
  <c r="L863" i="10"/>
  <c r="M863" i="10"/>
  <c r="N863" i="10"/>
  <c r="D864" i="10"/>
  <c r="K864" i="10"/>
  <c r="L864" i="10"/>
  <c r="M864" i="10"/>
  <c r="N864" i="10"/>
  <c r="D865" i="10"/>
  <c r="K865" i="10"/>
  <c r="L865" i="10"/>
  <c r="M865" i="10"/>
  <c r="N865" i="10"/>
  <c r="D866" i="10"/>
  <c r="K866" i="10"/>
  <c r="L866" i="10"/>
  <c r="M866" i="10"/>
  <c r="N866" i="10"/>
  <c r="D867" i="10"/>
  <c r="K867" i="10"/>
  <c r="L867" i="10"/>
  <c r="M867" i="10"/>
  <c r="N867" i="10"/>
  <c r="D868" i="10"/>
  <c r="K868" i="10"/>
  <c r="L868" i="10"/>
  <c r="M868" i="10"/>
  <c r="N868" i="10"/>
  <c r="D869" i="10"/>
  <c r="K869" i="10"/>
  <c r="L869" i="10"/>
  <c r="M869" i="10"/>
  <c r="N869" i="10"/>
  <c r="D870" i="10"/>
  <c r="K870" i="10"/>
  <c r="L870" i="10"/>
  <c r="M870" i="10"/>
  <c r="N870" i="10"/>
  <c r="D871" i="10"/>
  <c r="K871" i="10"/>
  <c r="L871" i="10"/>
  <c r="M871" i="10"/>
  <c r="N871" i="10"/>
  <c r="D872" i="10"/>
  <c r="K872" i="10"/>
  <c r="L872" i="10"/>
  <c r="M872" i="10"/>
  <c r="N872" i="10"/>
  <c r="D873" i="10"/>
  <c r="K873" i="10"/>
  <c r="L873" i="10"/>
  <c r="M873" i="10"/>
  <c r="N873" i="10"/>
  <c r="D874" i="10"/>
  <c r="K874" i="10"/>
  <c r="L874" i="10"/>
  <c r="M874" i="10"/>
  <c r="N874" i="10"/>
  <c r="D875" i="10"/>
  <c r="K875" i="10"/>
  <c r="L875" i="10"/>
  <c r="M875" i="10"/>
  <c r="N875" i="10"/>
  <c r="D876" i="10"/>
  <c r="K876" i="10"/>
  <c r="L876" i="10"/>
  <c r="M876" i="10"/>
  <c r="N876" i="10"/>
  <c r="D877" i="10"/>
  <c r="K877" i="10"/>
  <c r="L877" i="10"/>
  <c r="M877" i="10"/>
  <c r="N877" i="10"/>
  <c r="D878" i="10"/>
  <c r="K878" i="10"/>
  <c r="L878" i="10"/>
  <c r="M878" i="10"/>
  <c r="N878" i="10"/>
  <c r="D879" i="10"/>
  <c r="K879" i="10"/>
  <c r="L879" i="10"/>
  <c r="M879" i="10"/>
  <c r="N879" i="10"/>
  <c r="D880" i="10"/>
  <c r="K880" i="10"/>
  <c r="L880" i="10"/>
  <c r="M880" i="10"/>
  <c r="N880" i="10"/>
  <c r="D881" i="10"/>
  <c r="K881" i="10"/>
  <c r="L881" i="10"/>
  <c r="M881" i="10"/>
  <c r="N881" i="10"/>
  <c r="D882" i="10"/>
  <c r="K882" i="10"/>
  <c r="L882" i="10"/>
  <c r="M882" i="10"/>
  <c r="N882" i="10"/>
  <c r="D883" i="10"/>
  <c r="K883" i="10"/>
  <c r="L883" i="10"/>
  <c r="M883" i="10"/>
  <c r="N883" i="10"/>
  <c r="D884" i="10"/>
  <c r="K884" i="10"/>
  <c r="L884" i="10"/>
  <c r="M884" i="10"/>
  <c r="N884" i="10"/>
  <c r="D885" i="10"/>
  <c r="K885" i="10"/>
  <c r="L885" i="10"/>
  <c r="M885" i="10"/>
  <c r="N885" i="10"/>
  <c r="D886" i="10"/>
  <c r="K886" i="10"/>
  <c r="L886" i="10"/>
  <c r="M886" i="10"/>
  <c r="N886" i="10"/>
  <c r="D887" i="10"/>
  <c r="K887" i="10"/>
  <c r="L887" i="10"/>
  <c r="M887" i="10"/>
  <c r="N887" i="10"/>
  <c r="D888" i="10"/>
  <c r="K888" i="10"/>
  <c r="L888" i="10"/>
  <c r="M888" i="10"/>
  <c r="N888" i="10"/>
  <c r="D889" i="10"/>
  <c r="K889" i="10"/>
  <c r="L889" i="10"/>
  <c r="M889" i="10"/>
  <c r="N889" i="10"/>
  <c r="D890" i="10"/>
  <c r="K890" i="10"/>
  <c r="L890" i="10"/>
  <c r="M890" i="10"/>
  <c r="N890" i="10"/>
  <c r="D891" i="10"/>
  <c r="K891" i="10"/>
  <c r="L891" i="10"/>
  <c r="M891" i="10"/>
  <c r="N891" i="10"/>
  <c r="D892" i="10"/>
  <c r="K892" i="10"/>
  <c r="L892" i="10"/>
  <c r="M892" i="10"/>
  <c r="N892" i="10"/>
  <c r="D893" i="10"/>
  <c r="K893" i="10"/>
  <c r="L893" i="10"/>
  <c r="M893" i="10"/>
  <c r="N893" i="10"/>
  <c r="D894" i="10"/>
  <c r="K894" i="10"/>
  <c r="L894" i="10"/>
  <c r="M894" i="10"/>
  <c r="N894" i="10"/>
  <c r="D895" i="10"/>
  <c r="K895" i="10"/>
  <c r="L895" i="10"/>
  <c r="M895" i="10"/>
  <c r="N895" i="10"/>
  <c r="D896" i="10"/>
  <c r="K896" i="10"/>
  <c r="L896" i="10"/>
  <c r="M896" i="10"/>
  <c r="N896" i="10"/>
  <c r="D897" i="10"/>
  <c r="K897" i="10"/>
  <c r="L897" i="10"/>
  <c r="M897" i="10"/>
  <c r="N897" i="10"/>
  <c r="D898" i="10"/>
  <c r="K898" i="10"/>
  <c r="L898" i="10"/>
  <c r="M898" i="10"/>
  <c r="N898" i="10"/>
  <c r="D899" i="10"/>
  <c r="K899" i="10"/>
  <c r="L899" i="10"/>
  <c r="M899" i="10"/>
  <c r="N899" i="10"/>
  <c r="D900" i="10"/>
  <c r="K900" i="10"/>
  <c r="L900" i="10"/>
  <c r="M900" i="10"/>
  <c r="N900" i="10"/>
  <c r="D901" i="10"/>
  <c r="K901" i="10"/>
  <c r="L901" i="10"/>
  <c r="M901" i="10"/>
  <c r="N901" i="10"/>
  <c r="D902" i="10"/>
  <c r="K902" i="10"/>
  <c r="L902" i="10"/>
  <c r="M902" i="10"/>
  <c r="N902" i="10"/>
  <c r="D903" i="10"/>
  <c r="K903" i="10"/>
  <c r="L903" i="10"/>
  <c r="M903" i="10"/>
  <c r="N903" i="10"/>
  <c r="D904" i="10"/>
  <c r="K904" i="10"/>
  <c r="L904" i="10"/>
  <c r="M904" i="10"/>
  <c r="N904" i="10"/>
  <c r="D905" i="10"/>
  <c r="K905" i="10"/>
  <c r="L905" i="10"/>
  <c r="M905" i="10"/>
  <c r="N905" i="10"/>
  <c r="D906" i="10"/>
  <c r="K906" i="10"/>
  <c r="L906" i="10"/>
  <c r="M906" i="10"/>
  <c r="N906" i="10"/>
  <c r="D907" i="10"/>
  <c r="K907" i="10"/>
  <c r="L907" i="10"/>
  <c r="M907" i="10"/>
  <c r="N907" i="10"/>
  <c r="D908" i="10"/>
  <c r="K908" i="10"/>
  <c r="L908" i="10"/>
  <c r="M908" i="10"/>
  <c r="N908" i="10"/>
  <c r="D909" i="10"/>
  <c r="K909" i="10"/>
  <c r="L909" i="10"/>
  <c r="M909" i="10"/>
  <c r="N909" i="10"/>
  <c r="D910" i="10"/>
  <c r="K910" i="10"/>
  <c r="L910" i="10"/>
  <c r="M910" i="10"/>
  <c r="N910" i="10"/>
  <c r="D911" i="10"/>
  <c r="K911" i="10"/>
  <c r="L911" i="10"/>
  <c r="M911" i="10"/>
  <c r="N911" i="10"/>
  <c r="D912" i="10"/>
  <c r="K912" i="10"/>
  <c r="L912" i="10"/>
  <c r="M912" i="10"/>
  <c r="N912" i="10"/>
  <c r="D913" i="10"/>
  <c r="K913" i="10"/>
  <c r="L913" i="10"/>
  <c r="M913" i="10"/>
  <c r="N913" i="10"/>
  <c r="D914" i="10"/>
  <c r="K914" i="10"/>
  <c r="L914" i="10"/>
  <c r="M914" i="10"/>
  <c r="N914" i="10"/>
  <c r="D915" i="10"/>
  <c r="K915" i="10"/>
  <c r="L915" i="10"/>
  <c r="M915" i="10"/>
  <c r="N915" i="10"/>
  <c r="D916" i="10"/>
  <c r="K916" i="10"/>
  <c r="L916" i="10"/>
  <c r="M916" i="10"/>
  <c r="N916" i="10"/>
  <c r="D917" i="10"/>
  <c r="K917" i="10"/>
  <c r="L917" i="10"/>
  <c r="M917" i="10"/>
  <c r="N917" i="10"/>
  <c r="D918" i="10"/>
  <c r="K918" i="10"/>
  <c r="L918" i="10"/>
  <c r="M918" i="10"/>
  <c r="N918" i="10"/>
  <c r="D919" i="10"/>
  <c r="K919" i="10"/>
  <c r="L919" i="10"/>
  <c r="M919" i="10"/>
  <c r="N919" i="10"/>
  <c r="D920" i="10"/>
  <c r="K920" i="10"/>
  <c r="L920" i="10"/>
  <c r="M920" i="10"/>
  <c r="N920" i="10"/>
  <c r="D921" i="10"/>
  <c r="K921" i="10"/>
  <c r="L921" i="10"/>
  <c r="M921" i="10"/>
  <c r="N921" i="10"/>
  <c r="D922" i="10"/>
  <c r="K922" i="10"/>
  <c r="L922" i="10"/>
  <c r="M922" i="10"/>
  <c r="N922" i="10"/>
  <c r="D923" i="10"/>
  <c r="K923" i="10"/>
  <c r="L923" i="10"/>
  <c r="M923" i="10"/>
  <c r="N923" i="10"/>
  <c r="D924" i="10"/>
  <c r="K924" i="10"/>
  <c r="L924" i="10"/>
  <c r="M924" i="10"/>
  <c r="N924" i="10"/>
  <c r="D925" i="10"/>
  <c r="K925" i="10"/>
  <c r="L925" i="10"/>
  <c r="M925" i="10"/>
  <c r="N925" i="10"/>
  <c r="D926" i="10"/>
  <c r="K926" i="10"/>
  <c r="L926" i="10"/>
  <c r="M926" i="10"/>
  <c r="N926" i="10"/>
  <c r="D927" i="10"/>
  <c r="K927" i="10"/>
  <c r="L927" i="10"/>
  <c r="M927" i="10"/>
  <c r="N927" i="10"/>
  <c r="D928" i="10"/>
  <c r="K928" i="10"/>
  <c r="L928" i="10"/>
  <c r="M928" i="10"/>
  <c r="N928" i="10"/>
  <c r="D929" i="10"/>
  <c r="K929" i="10"/>
  <c r="L929" i="10"/>
  <c r="M929" i="10"/>
  <c r="N929" i="10"/>
  <c r="D930" i="10"/>
  <c r="K930" i="10"/>
  <c r="L930" i="10"/>
  <c r="M930" i="10"/>
  <c r="N930" i="10"/>
  <c r="D931" i="10"/>
  <c r="K931" i="10"/>
  <c r="L931" i="10"/>
  <c r="M931" i="10"/>
  <c r="N931" i="10"/>
  <c r="D932" i="10"/>
  <c r="K932" i="10"/>
  <c r="L932" i="10"/>
  <c r="M932" i="10"/>
  <c r="N932" i="10"/>
  <c r="D933" i="10"/>
  <c r="K933" i="10"/>
  <c r="L933" i="10"/>
  <c r="M933" i="10"/>
  <c r="N933" i="10"/>
  <c r="D934" i="10"/>
  <c r="K934" i="10"/>
  <c r="L934" i="10"/>
  <c r="M934" i="10"/>
  <c r="N934" i="10"/>
  <c r="D935" i="10"/>
  <c r="K935" i="10"/>
  <c r="L935" i="10"/>
  <c r="M935" i="10"/>
  <c r="N935" i="10"/>
  <c r="D936" i="10"/>
  <c r="K936" i="10"/>
  <c r="L936" i="10"/>
  <c r="M936" i="10"/>
  <c r="N936" i="10"/>
  <c r="D937" i="10"/>
  <c r="K937" i="10"/>
  <c r="L937" i="10"/>
  <c r="M937" i="10"/>
  <c r="N937" i="10"/>
  <c r="D938" i="10"/>
  <c r="K938" i="10"/>
  <c r="L938" i="10"/>
  <c r="M938" i="10"/>
  <c r="N938" i="10"/>
  <c r="D939" i="10"/>
  <c r="K939" i="10"/>
  <c r="L939" i="10"/>
  <c r="M939" i="10"/>
  <c r="N939" i="10"/>
  <c r="D940" i="10"/>
  <c r="K940" i="10"/>
  <c r="L940" i="10"/>
  <c r="M940" i="10"/>
  <c r="N940" i="10"/>
  <c r="D941" i="10"/>
  <c r="K941" i="10"/>
  <c r="L941" i="10"/>
  <c r="M941" i="10"/>
  <c r="N941" i="10"/>
  <c r="D942" i="10"/>
  <c r="K942" i="10"/>
  <c r="L942" i="10"/>
  <c r="M942" i="10"/>
  <c r="N942" i="10"/>
  <c r="D943" i="10"/>
  <c r="K943" i="10"/>
  <c r="L943" i="10"/>
  <c r="M943" i="10"/>
  <c r="N943" i="10"/>
  <c r="D944" i="10"/>
  <c r="K944" i="10"/>
  <c r="L944" i="10"/>
  <c r="M944" i="10"/>
  <c r="N944" i="10"/>
  <c r="D945" i="10"/>
  <c r="K945" i="10"/>
  <c r="L945" i="10"/>
  <c r="M945" i="10"/>
  <c r="N945" i="10"/>
  <c r="D946" i="10"/>
  <c r="K946" i="10"/>
  <c r="L946" i="10"/>
  <c r="M946" i="10"/>
  <c r="N946" i="10"/>
  <c r="D947" i="10"/>
  <c r="K947" i="10"/>
  <c r="L947" i="10"/>
  <c r="M947" i="10"/>
  <c r="N947" i="10"/>
  <c r="D948" i="10"/>
  <c r="K948" i="10"/>
  <c r="L948" i="10"/>
  <c r="M948" i="10"/>
  <c r="N948" i="10"/>
  <c r="D949" i="10"/>
  <c r="K949" i="10"/>
  <c r="L949" i="10"/>
  <c r="M949" i="10"/>
  <c r="N949" i="10"/>
  <c r="D950" i="10"/>
  <c r="K950" i="10"/>
  <c r="L950" i="10"/>
  <c r="M950" i="10"/>
  <c r="N950" i="10"/>
  <c r="D951" i="10"/>
  <c r="K951" i="10"/>
  <c r="L951" i="10"/>
  <c r="M951" i="10"/>
  <c r="N951" i="10"/>
  <c r="D952" i="10"/>
  <c r="K952" i="10"/>
  <c r="L952" i="10"/>
  <c r="M952" i="10"/>
  <c r="N952" i="10"/>
  <c r="D953" i="10"/>
  <c r="K953" i="10"/>
  <c r="L953" i="10"/>
  <c r="M953" i="10"/>
  <c r="N953" i="10"/>
  <c r="D954" i="10"/>
  <c r="K954" i="10"/>
  <c r="L954" i="10"/>
  <c r="M954" i="10"/>
  <c r="N954" i="10"/>
  <c r="D955" i="10"/>
  <c r="K955" i="10"/>
  <c r="L955" i="10"/>
  <c r="M955" i="10"/>
  <c r="N955" i="10"/>
  <c r="D956" i="10"/>
  <c r="K956" i="10"/>
  <c r="L956" i="10"/>
  <c r="M956" i="10"/>
  <c r="N956" i="10"/>
  <c r="D957" i="10"/>
  <c r="K957" i="10"/>
  <c r="L957" i="10"/>
  <c r="M957" i="10"/>
  <c r="N957" i="10"/>
  <c r="D958" i="10"/>
  <c r="K958" i="10"/>
  <c r="L958" i="10"/>
  <c r="M958" i="10"/>
  <c r="N958" i="10"/>
  <c r="D959" i="10"/>
  <c r="K959" i="10"/>
  <c r="L959" i="10"/>
  <c r="M959" i="10"/>
  <c r="N959" i="10"/>
  <c r="D960" i="10"/>
  <c r="K960" i="10"/>
  <c r="L960" i="10"/>
  <c r="M960" i="10"/>
  <c r="N960" i="10"/>
  <c r="D961" i="10"/>
  <c r="K961" i="10"/>
  <c r="L961" i="10"/>
  <c r="M961" i="10"/>
  <c r="N961" i="10"/>
  <c r="D962" i="10"/>
  <c r="K962" i="10"/>
  <c r="L962" i="10"/>
  <c r="M962" i="10"/>
  <c r="N962" i="10"/>
  <c r="D963" i="10"/>
  <c r="K963" i="10"/>
  <c r="L963" i="10"/>
  <c r="M963" i="10"/>
  <c r="N963" i="10"/>
  <c r="D964" i="10"/>
  <c r="K964" i="10"/>
  <c r="L964" i="10"/>
  <c r="M964" i="10"/>
  <c r="N964" i="10"/>
  <c r="D965" i="10"/>
  <c r="K965" i="10"/>
  <c r="L965" i="10"/>
  <c r="M965" i="10"/>
  <c r="N965" i="10"/>
  <c r="D966" i="10"/>
  <c r="K966" i="10"/>
  <c r="L966" i="10"/>
  <c r="M966" i="10"/>
  <c r="N966" i="10"/>
  <c r="D967" i="10"/>
  <c r="K967" i="10"/>
  <c r="L967" i="10"/>
  <c r="M967" i="10"/>
  <c r="N967" i="10"/>
  <c r="D968" i="10"/>
  <c r="K968" i="10"/>
  <c r="L968" i="10"/>
  <c r="M968" i="10"/>
  <c r="N968" i="10"/>
  <c r="D969" i="10"/>
  <c r="K969" i="10"/>
  <c r="L969" i="10"/>
  <c r="M969" i="10"/>
  <c r="N969" i="10"/>
  <c r="D970" i="10"/>
  <c r="K970" i="10"/>
  <c r="L970" i="10"/>
  <c r="M970" i="10"/>
  <c r="N970" i="10"/>
  <c r="D971" i="10"/>
  <c r="K971" i="10"/>
  <c r="L971" i="10"/>
  <c r="M971" i="10"/>
  <c r="N971" i="10"/>
  <c r="D972" i="10"/>
  <c r="K972" i="10"/>
  <c r="L972" i="10"/>
  <c r="M972" i="10"/>
  <c r="N972" i="10"/>
  <c r="D973" i="10"/>
  <c r="K973" i="10"/>
  <c r="L973" i="10"/>
  <c r="M973" i="10"/>
  <c r="N973" i="10"/>
  <c r="D974" i="10"/>
  <c r="K974" i="10"/>
  <c r="L974" i="10"/>
  <c r="M974" i="10"/>
  <c r="N974" i="10"/>
  <c r="D975" i="10"/>
  <c r="K975" i="10"/>
  <c r="L975" i="10"/>
  <c r="M975" i="10"/>
  <c r="N975" i="10"/>
  <c r="D976" i="10"/>
  <c r="K976" i="10"/>
  <c r="L976" i="10"/>
  <c r="M976" i="10"/>
  <c r="N976" i="10"/>
  <c r="D977" i="10"/>
  <c r="K977" i="10"/>
  <c r="L977" i="10"/>
  <c r="M977" i="10"/>
  <c r="N977" i="10"/>
  <c r="D978" i="10"/>
  <c r="K978" i="10"/>
  <c r="L978" i="10"/>
  <c r="M978" i="10"/>
  <c r="N978" i="10"/>
  <c r="D979" i="10"/>
  <c r="K979" i="10"/>
  <c r="L979" i="10"/>
  <c r="M979" i="10"/>
  <c r="N979" i="10"/>
  <c r="D980" i="10"/>
  <c r="K980" i="10"/>
  <c r="L980" i="10"/>
  <c r="M980" i="10"/>
  <c r="N980" i="10"/>
  <c r="D981" i="10"/>
  <c r="K981" i="10"/>
  <c r="L981" i="10"/>
  <c r="M981" i="10"/>
  <c r="N981" i="10"/>
  <c r="D982" i="10"/>
  <c r="K982" i="10"/>
  <c r="L982" i="10"/>
  <c r="M982" i="10"/>
  <c r="N982" i="10"/>
  <c r="D983" i="10"/>
  <c r="K983" i="10"/>
  <c r="L983" i="10"/>
  <c r="M983" i="10"/>
  <c r="N983" i="10"/>
  <c r="D984" i="10"/>
  <c r="K984" i="10"/>
  <c r="L984" i="10"/>
  <c r="M984" i="10"/>
  <c r="N984" i="10"/>
  <c r="D985" i="10"/>
  <c r="K985" i="10"/>
  <c r="L985" i="10"/>
  <c r="M985" i="10"/>
  <c r="N985" i="10"/>
  <c r="D986" i="10"/>
  <c r="K986" i="10"/>
  <c r="L986" i="10"/>
  <c r="M986" i="10"/>
  <c r="N986" i="10"/>
  <c r="D987" i="10"/>
  <c r="K987" i="10"/>
  <c r="L987" i="10"/>
  <c r="M987" i="10"/>
  <c r="N987" i="10"/>
  <c r="D988" i="10"/>
  <c r="K988" i="10"/>
  <c r="L988" i="10"/>
  <c r="M988" i="10"/>
  <c r="N988" i="10"/>
  <c r="D989" i="10"/>
  <c r="K989" i="10"/>
  <c r="L989" i="10"/>
  <c r="M989" i="10"/>
  <c r="N989" i="10"/>
  <c r="D990" i="10"/>
  <c r="K990" i="10"/>
  <c r="L990" i="10"/>
  <c r="M990" i="10"/>
  <c r="N990" i="10"/>
  <c r="D991" i="10"/>
  <c r="K991" i="10"/>
  <c r="L991" i="10"/>
  <c r="M991" i="10"/>
  <c r="N991" i="10"/>
  <c r="D992" i="10"/>
  <c r="K992" i="10"/>
  <c r="L992" i="10"/>
  <c r="M992" i="10"/>
  <c r="N992" i="10"/>
  <c r="D993" i="10"/>
  <c r="K993" i="10"/>
  <c r="L993" i="10"/>
  <c r="M993" i="10"/>
  <c r="N993" i="10"/>
  <c r="D994" i="10"/>
  <c r="K994" i="10"/>
  <c r="L994" i="10"/>
  <c r="M994" i="10"/>
  <c r="N994" i="10"/>
  <c r="D995" i="10"/>
  <c r="K995" i="10"/>
  <c r="L995" i="10"/>
  <c r="M995" i="10"/>
  <c r="N995" i="10"/>
  <c r="D996" i="10"/>
  <c r="K996" i="10"/>
  <c r="L996" i="10"/>
  <c r="M996" i="10"/>
  <c r="N996" i="10"/>
  <c r="D997" i="10"/>
  <c r="K997" i="10"/>
  <c r="L997" i="10"/>
  <c r="M997" i="10"/>
  <c r="N997" i="10"/>
  <c r="D998" i="10"/>
  <c r="K998" i="10"/>
  <c r="L998" i="10"/>
  <c r="M998" i="10"/>
  <c r="N998" i="10"/>
  <c r="D999" i="10"/>
  <c r="K999" i="10"/>
  <c r="L999" i="10"/>
  <c r="M999" i="10"/>
  <c r="N999" i="10"/>
  <c r="D1000" i="10"/>
  <c r="K1000" i="10"/>
  <c r="L1000" i="10"/>
  <c r="M1000" i="10"/>
  <c r="N1000" i="10"/>
  <c r="D1001" i="10"/>
  <c r="K1001" i="10"/>
  <c r="L1001" i="10"/>
  <c r="M1001" i="10"/>
  <c r="N1001" i="10"/>
  <c r="D1002" i="10"/>
  <c r="K1002" i="10"/>
  <c r="L1002" i="10"/>
  <c r="M1002" i="10"/>
  <c r="N1002" i="10"/>
  <c r="D1003" i="10"/>
  <c r="K1003" i="10"/>
  <c r="L1003" i="10"/>
  <c r="M1003" i="10"/>
  <c r="N1003" i="10"/>
  <c r="D1004" i="10"/>
  <c r="K1004" i="10"/>
  <c r="L1004" i="10"/>
  <c r="M1004" i="10"/>
  <c r="N1004" i="10"/>
  <c r="D1005" i="10"/>
  <c r="K1005" i="10"/>
  <c r="L1005" i="10"/>
  <c r="M1005" i="10"/>
  <c r="N1005" i="10"/>
  <c r="D1006" i="10"/>
  <c r="K1006" i="10"/>
  <c r="L1006" i="10"/>
  <c r="M1006" i="10"/>
  <c r="N1006" i="10"/>
  <c r="D1007" i="10"/>
  <c r="K1007" i="10"/>
  <c r="L1007" i="10"/>
  <c r="M1007" i="10"/>
  <c r="N1007" i="10"/>
  <c r="D1008" i="10"/>
  <c r="K1008" i="10"/>
  <c r="L1008" i="10"/>
  <c r="M1008" i="10"/>
  <c r="N1008" i="10"/>
  <c r="D1009" i="10"/>
  <c r="K1009" i="10"/>
  <c r="L1009" i="10"/>
  <c r="M1009" i="10"/>
  <c r="N1009" i="10"/>
  <c r="D1010" i="10"/>
  <c r="K1010" i="10"/>
  <c r="L1010" i="10"/>
  <c r="M1010" i="10"/>
  <c r="N1010" i="10"/>
  <c r="D1011" i="10"/>
  <c r="K1011" i="10"/>
  <c r="L1011" i="10"/>
  <c r="M1011" i="10"/>
  <c r="N1011" i="10"/>
  <c r="D1012" i="10"/>
  <c r="K1012" i="10"/>
  <c r="L1012" i="10"/>
  <c r="M1012" i="10"/>
  <c r="N1012" i="10"/>
  <c r="D1013" i="10"/>
  <c r="K1013" i="10"/>
  <c r="L1013" i="10"/>
  <c r="M1013" i="10"/>
  <c r="N1013" i="10"/>
  <c r="D1014" i="10"/>
  <c r="K1014" i="10"/>
  <c r="L1014" i="10"/>
  <c r="M1014" i="10"/>
  <c r="N1014" i="10"/>
  <c r="D1015" i="10"/>
  <c r="K1015" i="10"/>
  <c r="L1015" i="10"/>
  <c r="M1015" i="10"/>
  <c r="N1015" i="10"/>
  <c r="D1016" i="10"/>
  <c r="K1016" i="10"/>
  <c r="L1016" i="10"/>
  <c r="M1016" i="10"/>
  <c r="N1016" i="10"/>
  <c r="D1017" i="10"/>
  <c r="K1017" i="10"/>
  <c r="L1017" i="10"/>
  <c r="M1017" i="10"/>
  <c r="N1017" i="10"/>
  <c r="D1018" i="10"/>
  <c r="K1018" i="10"/>
  <c r="L1018" i="10"/>
  <c r="M1018" i="10"/>
  <c r="N1018" i="10"/>
  <c r="D1019" i="10"/>
  <c r="K1019" i="10"/>
  <c r="L1019" i="10"/>
  <c r="M1019" i="10"/>
  <c r="N1019" i="10"/>
  <c r="D1020" i="10"/>
  <c r="K1020" i="10"/>
  <c r="L1020" i="10"/>
  <c r="M1020" i="10"/>
  <c r="N1020" i="10"/>
  <c r="D1021" i="10"/>
  <c r="K1021" i="10"/>
  <c r="L1021" i="10"/>
  <c r="M1021" i="10"/>
  <c r="N1021" i="10"/>
  <c r="D1022" i="10"/>
  <c r="K1022" i="10"/>
  <c r="L1022" i="10"/>
  <c r="M1022" i="10"/>
  <c r="N1022" i="10"/>
  <c r="D1023" i="10"/>
  <c r="K1023" i="10"/>
  <c r="L1023" i="10"/>
  <c r="M1023" i="10"/>
  <c r="N1023" i="10"/>
  <c r="D1024" i="10"/>
  <c r="K1024" i="10"/>
  <c r="L1024" i="10"/>
  <c r="M1024" i="10"/>
  <c r="N1024" i="10"/>
  <c r="D1025" i="10"/>
  <c r="K1025" i="10"/>
  <c r="L1025" i="10"/>
  <c r="M1025" i="10"/>
  <c r="N1025" i="10"/>
  <c r="D1026" i="10"/>
  <c r="K1026" i="10"/>
  <c r="L1026" i="10"/>
  <c r="M1026" i="10"/>
  <c r="N1026" i="10"/>
  <c r="D1027" i="10"/>
  <c r="K1027" i="10"/>
  <c r="L1027" i="10"/>
  <c r="M1027" i="10"/>
  <c r="N1027" i="10"/>
  <c r="D1028" i="10"/>
  <c r="K1028" i="10"/>
  <c r="L1028" i="10"/>
  <c r="M1028" i="10"/>
  <c r="N1028" i="10"/>
  <c r="D1029" i="10"/>
  <c r="K1029" i="10"/>
  <c r="L1029" i="10"/>
  <c r="M1029" i="10"/>
  <c r="N1029" i="10"/>
  <c r="D1030" i="10"/>
  <c r="K1030" i="10"/>
  <c r="L1030" i="10"/>
  <c r="M1030" i="10"/>
  <c r="N1030" i="10"/>
  <c r="D1031" i="10"/>
  <c r="K1031" i="10"/>
  <c r="L1031" i="10"/>
  <c r="M1031" i="10"/>
  <c r="N1031" i="10"/>
  <c r="D1032" i="10"/>
  <c r="K1032" i="10"/>
  <c r="L1032" i="10"/>
  <c r="M1032" i="10"/>
  <c r="N1032" i="10"/>
  <c r="D1033" i="10"/>
  <c r="K1033" i="10"/>
  <c r="L1033" i="10"/>
  <c r="M1033" i="10"/>
  <c r="N1033" i="10"/>
  <c r="D1034" i="10"/>
  <c r="K1034" i="10"/>
  <c r="L1034" i="10"/>
  <c r="M1034" i="10"/>
  <c r="N1034" i="10"/>
  <c r="D1035" i="10"/>
  <c r="K1035" i="10"/>
  <c r="L1035" i="10"/>
  <c r="M1035" i="10"/>
  <c r="N1035" i="10"/>
  <c r="D1036" i="10"/>
  <c r="K1036" i="10"/>
  <c r="L1036" i="10"/>
  <c r="M1036" i="10"/>
  <c r="N1036" i="10"/>
  <c r="D1037" i="10"/>
  <c r="K1037" i="10"/>
  <c r="L1037" i="10"/>
  <c r="M1037" i="10"/>
  <c r="N1037" i="10"/>
  <c r="D1038" i="10"/>
  <c r="K1038" i="10"/>
  <c r="L1038" i="10"/>
  <c r="M1038" i="10"/>
  <c r="N1038" i="10"/>
  <c r="D1039" i="10"/>
  <c r="K1039" i="10"/>
  <c r="L1039" i="10"/>
  <c r="M1039" i="10"/>
  <c r="N1039" i="10"/>
  <c r="D1040" i="10"/>
  <c r="K1040" i="10"/>
  <c r="L1040" i="10"/>
  <c r="M1040" i="10"/>
  <c r="N1040" i="10"/>
  <c r="D1041" i="10"/>
  <c r="K1041" i="10"/>
  <c r="L1041" i="10"/>
  <c r="M1041" i="10"/>
  <c r="N1041" i="10"/>
  <c r="D1042" i="10"/>
  <c r="K1042" i="10"/>
  <c r="L1042" i="10"/>
  <c r="M1042" i="10"/>
  <c r="N1042" i="10"/>
  <c r="D1043" i="10"/>
  <c r="K1043" i="10"/>
  <c r="L1043" i="10"/>
  <c r="M1043" i="10"/>
  <c r="N1043" i="10"/>
  <c r="D1044" i="10"/>
  <c r="K1044" i="10"/>
  <c r="L1044" i="10"/>
  <c r="M1044" i="10"/>
  <c r="N1044" i="10"/>
  <c r="D1045" i="10"/>
  <c r="K1045" i="10"/>
  <c r="L1045" i="10"/>
  <c r="M1045" i="10"/>
  <c r="N1045" i="10"/>
  <c r="D1046" i="10"/>
  <c r="K1046" i="10"/>
  <c r="L1046" i="10"/>
  <c r="M1046" i="10"/>
  <c r="N1046" i="10"/>
  <c r="D1047" i="10"/>
  <c r="K1047" i="10"/>
  <c r="L1047" i="10"/>
  <c r="M1047" i="10"/>
  <c r="N1047" i="10"/>
  <c r="D1048" i="10"/>
  <c r="K1048" i="10"/>
  <c r="L1048" i="10"/>
  <c r="M1048" i="10"/>
  <c r="N1048" i="10"/>
  <c r="D1049" i="10"/>
  <c r="K1049" i="10"/>
  <c r="L1049" i="10"/>
  <c r="M1049" i="10"/>
  <c r="N1049" i="10"/>
  <c r="D1050" i="10"/>
  <c r="K1050" i="10"/>
  <c r="L1050" i="10"/>
  <c r="M1050" i="10"/>
  <c r="N1050" i="10"/>
  <c r="D1051" i="10"/>
  <c r="K1051" i="10"/>
  <c r="L1051" i="10"/>
  <c r="M1051" i="10"/>
  <c r="N1051" i="10"/>
  <c r="D1052" i="10"/>
  <c r="K1052" i="10"/>
  <c r="L1052" i="10"/>
  <c r="M1052" i="10"/>
  <c r="N1052" i="10"/>
  <c r="D1053" i="10"/>
  <c r="K1053" i="10"/>
  <c r="L1053" i="10"/>
  <c r="M1053" i="10"/>
  <c r="N1053" i="10"/>
  <c r="D1054" i="10"/>
  <c r="K1054" i="10"/>
  <c r="L1054" i="10"/>
  <c r="M1054" i="10"/>
  <c r="N1054" i="10"/>
  <c r="D1055" i="10"/>
  <c r="K1055" i="10"/>
  <c r="L1055" i="10"/>
  <c r="M1055" i="10"/>
  <c r="N1055" i="10"/>
  <c r="D1056" i="10"/>
  <c r="K1056" i="10"/>
  <c r="L1056" i="10"/>
  <c r="M1056" i="10"/>
  <c r="N1056" i="10"/>
  <c r="D1057" i="10"/>
  <c r="K1057" i="10"/>
  <c r="L1057" i="10"/>
  <c r="M1057" i="10"/>
  <c r="N1057" i="10"/>
  <c r="D1058" i="10"/>
  <c r="K1058" i="10"/>
  <c r="L1058" i="10"/>
  <c r="M1058" i="10"/>
  <c r="N1058" i="10"/>
  <c r="D1059" i="10"/>
  <c r="K1059" i="10"/>
  <c r="L1059" i="10"/>
  <c r="M1059" i="10"/>
  <c r="N1059" i="10"/>
  <c r="D1060" i="10"/>
  <c r="K1060" i="10"/>
  <c r="L1060" i="10"/>
  <c r="M1060" i="10"/>
  <c r="N1060" i="10"/>
  <c r="D1061" i="10"/>
  <c r="K1061" i="10"/>
  <c r="L1061" i="10"/>
  <c r="M1061" i="10"/>
  <c r="N1061" i="10"/>
  <c r="D1062" i="10"/>
  <c r="K1062" i="10"/>
  <c r="L1062" i="10"/>
  <c r="M1062" i="10"/>
  <c r="N1062" i="10"/>
  <c r="D1063" i="10"/>
  <c r="K1063" i="10"/>
  <c r="L1063" i="10"/>
  <c r="M1063" i="10"/>
  <c r="N1063" i="10"/>
  <c r="D1064" i="10"/>
  <c r="K1064" i="10"/>
  <c r="L1064" i="10"/>
  <c r="M1064" i="10"/>
  <c r="N1064" i="10"/>
  <c r="D1065" i="10"/>
  <c r="K1065" i="10"/>
  <c r="L1065" i="10"/>
  <c r="M1065" i="10"/>
  <c r="N1065" i="10"/>
  <c r="D1066" i="10"/>
  <c r="K1066" i="10"/>
  <c r="L1066" i="10"/>
  <c r="M1066" i="10"/>
  <c r="N1066" i="10"/>
  <c r="D1067" i="10"/>
  <c r="K1067" i="10"/>
  <c r="L1067" i="10"/>
  <c r="M1067" i="10"/>
  <c r="N1067" i="10"/>
  <c r="D1068" i="10"/>
  <c r="K1068" i="10"/>
  <c r="L1068" i="10"/>
  <c r="M1068" i="10"/>
  <c r="N1068" i="10"/>
  <c r="D1069" i="10"/>
  <c r="K1069" i="10"/>
  <c r="L1069" i="10"/>
  <c r="M1069" i="10"/>
  <c r="N1069" i="10"/>
  <c r="D1070" i="10"/>
  <c r="K1070" i="10"/>
  <c r="L1070" i="10"/>
  <c r="M1070" i="10"/>
  <c r="N1070" i="10"/>
  <c r="D1071" i="10"/>
  <c r="K1071" i="10"/>
  <c r="L1071" i="10"/>
  <c r="M1071" i="10"/>
  <c r="N1071" i="10"/>
  <c r="D1072" i="10"/>
  <c r="K1072" i="10"/>
  <c r="L1072" i="10"/>
  <c r="M1072" i="10"/>
  <c r="N1072" i="10"/>
  <c r="D1073" i="10"/>
  <c r="K1073" i="10"/>
  <c r="L1073" i="10"/>
  <c r="M1073" i="10"/>
  <c r="N1073" i="10"/>
  <c r="D1074" i="10"/>
  <c r="K1074" i="10"/>
  <c r="L1074" i="10"/>
  <c r="M1074" i="10"/>
  <c r="N1074" i="10"/>
  <c r="D1075" i="10"/>
  <c r="K1075" i="10"/>
  <c r="L1075" i="10"/>
  <c r="M1075" i="10"/>
  <c r="N1075" i="10"/>
  <c r="D1076" i="10"/>
  <c r="K1076" i="10"/>
  <c r="L1076" i="10"/>
  <c r="M1076" i="10"/>
  <c r="N1076" i="10"/>
  <c r="D1077" i="10"/>
  <c r="K1077" i="10"/>
  <c r="L1077" i="10"/>
  <c r="M1077" i="10"/>
  <c r="N1077" i="10"/>
  <c r="D1078" i="10"/>
  <c r="K1078" i="10"/>
  <c r="L1078" i="10"/>
  <c r="M1078" i="10"/>
  <c r="N1078" i="10"/>
  <c r="D1079" i="10"/>
  <c r="K1079" i="10"/>
  <c r="L1079" i="10"/>
  <c r="M1079" i="10"/>
  <c r="N1079" i="10"/>
  <c r="D1080" i="10"/>
  <c r="K1080" i="10"/>
  <c r="L1080" i="10"/>
  <c r="M1080" i="10"/>
  <c r="N1080" i="10"/>
  <c r="D1081" i="10"/>
  <c r="K1081" i="10"/>
  <c r="L1081" i="10"/>
  <c r="M1081" i="10"/>
  <c r="N1081" i="10"/>
  <c r="D1082" i="10"/>
  <c r="K1082" i="10"/>
  <c r="L1082" i="10"/>
  <c r="M1082" i="10"/>
  <c r="N1082" i="10"/>
  <c r="D1083" i="10"/>
  <c r="K1083" i="10"/>
  <c r="L1083" i="10"/>
  <c r="M1083" i="10"/>
  <c r="N1083" i="10"/>
  <c r="D1084" i="10"/>
  <c r="K1084" i="10"/>
  <c r="L1084" i="10"/>
  <c r="M1084" i="10"/>
  <c r="N1084" i="10"/>
  <c r="D1085" i="10"/>
  <c r="K1085" i="10"/>
  <c r="L1085" i="10"/>
  <c r="M1085" i="10"/>
  <c r="N1085" i="10"/>
  <c r="D1086" i="10"/>
  <c r="K1086" i="10"/>
  <c r="L1086" i="10"/>
  <c r="M1086" i="10"/>
  <c r="N1086" i="10"/>
  <c r="D1087" i="10"/>
  <c r="K1087" i="10"/>
  <c r="L1087" i="10"/>
  <c r="M1087" i="10"/>
  <c r="N1087" i="10"/>
  <c r="D1088" i="10"/>
  <c r="K1088" i="10"/>
  <c r="L1088" i="10"/>
  <c r="M1088" i="10"/>
  <c r="N1088" i="10"/>
  <c r="D1089" i="10"/>
  <c r="K1089" i="10"/>
  <c r="L1089" i="10"/>
  <c r="M1089" i="10"/>
  <c r="N1089" i="10"/>
  <c r="D1090" i="10"/>
  <c r="K1090" i="10"/>
  <c r="L1090" i="10"/>
  <c r="M1090" i="10"/>
  <c r="N1090" i="10"/>
  <c r="D1091" i="10"/>
  <c r="K1091" i="10"/>
  <c r="L1091" i="10"/>
  <c r="M1091" i="10"/>
  <c r="N1091" i="10"/>
  <c r="D1092" i="10"/>
  <c r="K1092" i="10"/>
  <c r="L1092" i="10"/>
  <c r="M1092" i="10"/>
  <c r="N1092" i="10"/>
  <c r="D1093" i="10"/>
  <c r="K1093" i="10"/>
  <c r="L1093" i="10"/>
  <c r="M1093" i="10"/>
  <c r="N1093" i="10"/>
  <c r="D1094" i="10"/>
  <c r="K1094" i="10"/>
  <c r="L1094" i="10"/>
  <c r="M1094" i="10"/>
  <c r="N1094" i="10"/>
  <c r="D1095" i="10"/>
  <c r="K1095" i="10"/>
  <c r="L1095" i="10"/>
  <c r="M1095" i="10"/>
  <c r="N1095" i="10"/>
  <c r="D1096" i="10"/>
  <c r="K1096" i="10"/>
  <c r="L1096" i="10"/>
  <c r="M1096" i="10"/>
  <c r="N1096" i="10"/>
  <c r="D1097" i="10"/>
  <c r="K1097" i="10"/>
  <c r="L1097" i="10"/>
  <c r="M1097" i="10"/>
  <c r="N1097" i="10"/>
  <c r="D1098" i="10"/>
  <c r="K1098" i="10"/>
  <c r="L1098" i="10"/>
  <c r="M1098" i="10"/>
  <c r="N1098" i="10"/>
  <c r="D1099" i="10"/>
  <c r="K1099" i="10"/>
  <c r="L1099" i="10"/>
  <c r="M1099" i="10"/>
  <c r="N1099" i="10"/>
  <c r="D1100" i="10"/>
  <c r="K1100" i="10"/>
  <c r="L1100" i="10"/>
  <c r="M1100" i="10"/>
  <c r="N1100" i="10"/>
  <c r="D1101" i="10"/>
  <c r="K1101" i="10"/>
  <c r="L1101" i="10"/>
  <c r="M1101" i="10"/>
  <c r="N1101" i="10"/>
  <c r="D1102" i="10"/>
  <c r="K1102" i="10"/>
  <c r="L1102" i="10"/>
  <c r="M1102" i="10"/>
  <c r="N1102" i="10"/>
  <c r="D1103" i="10"/>
  <c r="K1103" i="10"/>
  <c r="L1103" i="10"/>
  <c r="M1103" i="10"/>
  <c r="N1103" i="10"/>
  <c r="D1104" i="10"/>
  <c r="K1104" i="10"/>
  <c r="L1104" i="10"/>
  <c r="M1104" i="10"/>
  <c r="N1104" i="10"/>
  <c r="D1105" i="10"/>
  <c r="K1105" i="10"/>
  <c r="L1105" i="10"/>
  <c r="M1105" i="10"/>
  <c r="N1105" i="10"/>
  <c r="D1106" i="10"/>
  <c r="K1106" i="10"/>
  <c r="L1106" i="10"/>
  <c r="M1106" i="10"/>
  <c r="N1106" i="10"/>
  <c r="D1107" i="10"/>
  <c r="K1107" i="10"/>
  <c r="L1107" i="10"/>
  <c r="M1107" i="10"/>
  <c r="N1107" i="10"/>
  <c r="D1108" i="10"/>
  <c r="K1108" i="10"/>
  <c r="L1108" i="10"/>
  <c r="M1108" i="10"/>
  <c r="N1108" i="10"/>
  <c r="D1109" i="10"/>
  <c r="K1109" i="10"/>
  <c r="L1109" i="10"/>
  <c r="M1109" i="10"/>
  <c r="N1109" i="10"/>
  <c r="D1110" i="10"/>
  <c r="K1110" i="10"/>
  <c r="L1110" i="10"/>
  <c r="M1110" i="10"/>
  <c r="N1110" i="10"/>
  <c r="D1111" i="10"/>
  <c r="I1111" i="10"/>
  <c r="K1111" i="10" s="1"/>
  <c r="L1111" i="10"/>
  <c r="M1111" i="10"/>
  <c r="N1111" i="10"/>
  <c r="I1112" i="10"/>
  <c r="D1113" i="10"/>
  <c r="I1113" i="10"/>
  <c r="K1113" i="10" s="1"/>
  <c r="L1113" i="10"/>
  <c r="M1113" i="10"/>
  <c r="N1113" i="10"/>
  <c r="D1114" i="10"/>
  <c r="I1114" i="10"/>
  <c r="K1114" i="10" s="1"/>
  <c r="L1114" i="10"/>
  <c r="M1114" i="10"/>
  <c r="N1114" i="10"/>
  <c r="D1115" i="10"/>
  <c r="I1115" i="10"/>
  <c r="K1115" i="10" s="1"/>
  <c r="L1115" i="10"/>
  <c r="M1115" i="10"/>
  <c r="N1115" i="10"/>
  <c r="D1116" i="10"/>
  <c r="I1116" i="10"/>
  <c r="K1116" i="10" s="1"/>
  <c r="L1116" i="10"/>
  <c r="M1116" i="10"/>
  <c r="N1116" i="10"/>
  <c r="D1117" i="10"/>
  <c r="I1117" i="10"/>
  <c r="K1117" i="10" s="1"/>
  <c r="L1117" i="10"/>
  <c r="M1117" i="10"/>
  <c r="N1117" i="10"/>
  <c r="D1118" i="10"/>
  <c r="I1118" i="10"/>
  <c r="K1118" i="10" s="1"/>
  <c r="L1118" i="10"/>
  <c r="M1118" i="10"/>
  <c r="N1118" i="10"/>
  <c r="D1119" i="10"/>
  <c r="I1119" i="10"/>
  <c r="K1119" i="10" s="1"/>
  <c r="L1119" i="10"/>
  <c r="M1119" i="10"/>
  <c r="N1119" i="10"/>
  <c r="D1120" i="10"/>
  <c r="I1120" i="10"/>
  <c r="K1120" i="10" s="1"/>
  <c r="L1120" i="10"/>
  <c r="M1120" i="10"/>
  <c r="N1120" i="10"/>
  <c r="D1121" i="10"/>
  <c r="I1121" i="10"/>
  <c r="K1121" i="10" s="1"/>
  <c r="L1121" i="10"/>
  <c r="M1121" i="10"/>
  <c r="N1121" i="10"/>
  <c r="D1122" i="10"/>
  <c r="I1122" i="10"/>
  <c r="K1122" i="10" s="1"/>
  <c r="L1122" i="10"/>
  <c r="M1122" i="10"/>
  <c r="N1122" i="10"/>
  <c r="D1123" i="10"/>
  <c r="I1123" i="10"/>
  <c r="K1123" i="10" s="1"/>
  <c r="L1123" i="10"/>
  <c r="M1123" i="10"/>
  <c r="N1123" i="10"/>
  <c r="D1124" i="10"/>
  <c r="I1124" i="10"/>
  <c r="K1124" i="10" s="1"/>
  <c r="L1124" i="10"/>
  <c r="M1124" i="10"/>
  <c r="N1124" i="10"/>
  <c r="D1125" i="10"/>
  <c r="I1125" i="10"/>
  <c r="K1125" i="10" s="1"/>
  <c r="L1125" i="10"/>
  <c r="M1125" i="10"/>
  <c r="N1125" i="10"/>
  <c r="D1126" i="10"/>
  <c r="I1126" i="10"/>
  <c r="K1126" i="10" s="1"/>
  <c r="L1126" i="10"/>
  <c r="M1126" i="10"/>
  <c r="N1126" i="10"/>
  <c r="D1127" i="10"/>
  <c r="I1127" i="10"/>
  <c r="K1127" i="10" s="1"/>
  <c r="L1127" i="10"/>
  <c r="M1127" i="10"/>
  <c r="N1127" i="10"/>
  <c r="D1128" i="10"/>
  <c r="I1128" i="10"/>
  <c r="K1128" i="10" s="1"/>
  <c r="L1128" i="10"/>
  <c r="M1128" i="10"/>
  <c r="N1128" i="10"/>
  <c r="D1129" i="10"/>
  <c r="I1129" i="10"/>
  <c r="K1129" i="10" s="1"/>
  <c r="L1129" i="10"/>
  <c r="M1129" i="10"/>
  <c r="N1129" i="10"/>
  <c r="D1130" i="10"/>
  <c r="I1130" i="10"/>
  <c r="K1130" i="10" s="1"/>
  <c r="L1130" i="10"/>
  <c r="M1130" i="10"/>
  <c r="N1130" i="10"/>
  <c r="D1131" i="10"/>
  <c r="I1131" i="10"/>
  <c r="K1131" i="10" s="1"/>
  <c r="L1131" i="10"/>
  <c r="M1131" i="10"/>
  <c r="N1131" i="10"/>
  <c r="D1132" i="10"/>
  <c r="I1132" i="10"/>
  <c r="K1132" i="10" s="1"/>
  <c r="L1132" i="10"/>
  <c r="M1132" i="10"/>
  <c r="N1132" i="10"/>
  <c r="D1133" i="10"/>
  <c r="I1133" i="10"/>
  <c r="K1133" i="10" s="1"/>
  <c r="L1133" i="10"/>
  <c r="M1133" i="10"/>
  <c r="N1133" i="10"/>
  <c r="D1134" i="10"/>
  <c r="I1134" i="10"/>
  <c r="K1134" i="10" s="1"/>
  <c r="L1134" i="10"/>
  <c r="M1134" i="10"/>
  <c r="N1134" i="10"/>
  <c r="D1135" i="10"/>
  <c r="I1135" i="10"/>
  <c r="K1135" i="10" s="1"/>
  <c r="L1135" i="10"/>
  <c r="M1135" i="10"/>
  <c r="N1135" i="10"/>
  <c r="D1136" i="10"/>
  <c r="I1136" i="10"/>
  <c r="K1136" i="10" s="1"/>
  <c r="L1136" i="10"/>
  <c r="M1136" i="10"/>
  <c r="N1136" i="10"/>
  <c r="D1137" i="10"/>
  <c r="I1137" i="10"/>
  <c r="K1137" i="10" s="1"/>
  <c r="L1137" i="10"/>
  <c r="M1137" i="10"/>
  <c r="N1137" i="10"/>
  <c r="D1138" i="10"/>
  <c r="I1138" i="10"/>
  <c r="K1138" i="10" s="1"/>
  <c r="L1138" i="10"/>
  <c r="M1138" i="10"/>
  <c r="N1138" i="10"/>
  <c r="D1139" i="10"/>
  <c r="I1139" i="10"/>
  <c r="K1139" i="10" s="1"/>
  <c r="L1139" i="10"/>
  <c r="M1139" i="10"/>
  <c r="N1139" i="10"/>
  <c r="D1140" i="10"/>
  <c r="I1140" i="10"/>
  <c r="K1140" i="10" s="1"/>
  <c r="L1140" i="10"/>
  <c r="M1140" i="10"/>
  <c r="N1140" i="10"/>
  <c r="D1141" i="10"/>
  <c r="I1141" i="10"/>
  <c r="K1141" i="10" s="1"/>
  <c r="L1141" i="10"/>
  <c r="M1141" i="10"/>
  <c r="N1141" i="10"/>
  <c r="D1142" i="10"/>
  <c r="I1142" i="10"/>
  <c r="K1142" i="10" s="1"/>
  <c r="L1142" i="10"/>
  <c r="M1142" i="10"/>
  <c r="N1142" i="10"/>
  <c r="D1143" i="10"/>
  <c r="I1143" i="10"/>
  <c r="K1143" i="10" s="1"/>
  <c r="L1143" i="10"/>
  <c r="M1143" i="10"/>
  <c r="N1143" i="10"/>
  <c r="D1144" i="10"/>
  <c r="I1144" i="10"/>
  <c r="K1144" i="10" s="1"/>
  <c r="L1144" i="10"/>
  <c r="M1144" i="10"/>
  <c r="N1144" i="10"/>
  <c r="D1145" i="10"/>
  <c r="I1145" i="10"/>
  <c r="K1145" i="10" s="1"/>
  <c r="L1145" i="10"/>
  <c r="M1145" i="10"/>
  <c r="N1145" i="10"/>
  <c r="D1146" i="10"/>
  <c r="I1146" i="10"/>
  <c r="K1146" i="10" s="1"/>
  <c r="L1146" i="10"/>
  <c r="M1146" i="10"/>
  <c r="N1146" i="10"/>
  <c r="D1147" i="10"/>
  <c r="I1147" i="10"/>
  <c r="K1147" i="10" s="1"/>
  <c r="L1147" i="10"/>
  <c r="M1147" i="10"/>
  <c r="N1147" i="10"/>
  <c r="D1148" i="10"/>
  <c r="I1148" i="10"/>
  <c r="K1148" i="10" s="1"/>
  <c r="L1148" i="10"/>
  <c r="M1148" i="10"/>
  <c r="N1148" i="10"/>
  <c r="D1149" i="10"/>
  <c r="I1149" i="10"/>
  <c r="K1149" i="10" s="1"/>
  <c r="L1149" i="10"/>
  <c r="M1149" i="10"/>
  <c r="N1149" i="10"/>
  <c r="D1150" i="10"/>
  <c r="I1150" i="10"/>
  <c r="K1150" i="10" s="1"/>
  <c r="L1150" i="10"/>
  <c r="M1150" i="10"/>
  <c r="N1150" i="10"/>
  <c r="D1151" i="10"/>
  <c r="I1151" i="10"/>
  <c r="K1151" i="10" s="1"/>
  <c r="L1151" i="10"/>
  <c r="M1151" i="10"/>
  <c r="N1151" i="10"/>
  <c r="D1152" i="10"/>
  <c r="I1152" i="10"/>
  <c r="K1152" i="10" s="1"/>
  <c r="L1152" i="10"/>
  <c r="M1152" i="10"/>
  <c r="N1152" i="10"/>
  <c r="D1153" i="10"/>
  <c r="I1153" i="10"/>
  <c r="K1153" i="10" s="1"/>
  <c r="L1153" i="10"/>
  <c r="M1153" i="10"/>
  <c r="N1153" i="10"/>
  <c r="D1154" i="10"/>
  <c r="I1154" i="10"/>
  <c r="K1154" i="10" s="1"/>
  <c r="L1154" i="10"/>
  <c r="M1154" i="10"/>
  <c r="N1154" i="10"/>
  <c r="D1155" i="10"/>
  <c r="I1155" i="10"/>
  <c r="K1155" i="10" s="1"/>
  <c r="L1155" i="10"/>
  <c r="M1155" i="10"/>
  <c r="N1155" i="10"/>
  <c r="D1156" i="10"/>
  <c r="I1156" i="10"/>
  <c r="K1156" i="10" s="1"/>
  <c r="L1156" i="10"/>
  <c r="M1156" i="10"/>
  <c r="N1156" i="10"/>
  <c r="D1157" i="10"/>
  <c r="I1157" i="10"/>
  <c r="K1157" i="10" s="1"/>
  <c r="L1157" i="10"/>
  <c r="M1157" i="10"/>
  <c r="N1157" i="10"/>
  <c r="D1158" i="10"/>
  <c r="I1158" i="10"/>
  <c r="K1158" i="10" s="1"/>
  <c r="L1158" i="10"/>
  <c r="M1158" i="10"/>
  <c r="N1158" i="10"/>
  <c r="D1159" i="10"/>
  <c r="I1159" i="10"/>
  <c r="K1159" i="10" s="1"/>
  <c r="L1159" i="10"/>
  <c r="M1159" i="10"/>
  <c r="N1159" i="10"/>
  <c r="D1160" i="10"/>
  <c r="I1160" i="10"/>
  <c r="K1160" i="10" s="1"/>
  <c r="L1160" i="10"/>
  <c r="M1160" i="10"/>
  <c r="N1160" i="10"/>
  <c r="D1161" i="10"/>
  <c r="I1161" i="10"/>
  <c r="K1161" i="10" s="1"/>
  <c r="L1161" i="10"/>
  <c r="M1161" i="10"/>
  <c r="N1161" i="10"/>
  <c r="D1162" i="10"/>
  <c r="I1162" i="10"/>
  <c r="K1162" i="10" s="1"/>
  <c r="L1162" i="10"/>
  <c r="M1162" i="10"/>
  <c r="N1162" i="10"/>
  <c r="D1163" i="10"/>
  <c r="I1163" i="10"/>
  <c r="K1163" i="10" s="1"/>
  <c r="L1163" i="10"/>
  <c r="M1163" i="10"/>
  <c r="N1163" i="10"/>
  <c r="D1164" i="10"/>
  <c r="I1164" i="10"/>
  <c r="K1164" i="10" s="1"/>
  <c r="L1164" i="10"/>
  <c r="M1164" i="10"/>
  <c r="N1164" i="10"/>
  <c r="D1165" i="10"/>
  <c r="I1165" i="10"/>
  <c r="K1165" i="10" s="1"/>
  <c r="L1165" i="10"/>
  <c r="M1165" i="10"/>
  <c r="N1165" i="10"/>
  <c r="D1166" i="10"/>
  <c r="I1166" i="10"/>
  <c r="K1166" i="10" s="1"/>
  <c r="L1166" i="10"/>
  <c r="M1166" i="10"/>
  <c r="N1166" i="10"/>
  <c r="D1167" i="10"/>
  <c r="I1167" i="10"/>
  <c r="K1167" i="10" s="1"/>
  <c r="L1167" i="10"/>
  <c r="M1167" i="10"/>
  <c r="N1167" i="10"/>
  <c r="D1168" i="10"/>
  <c r="I1168" i="10"/>
  <c r="K1168" i="10" s="1"/>
  <c r="L1168" i="10"/>
  <c r="M1168" i="10"/>
  <c r="N1168" i="10"/>
  <c r="D1169" i="10"/>
  <c r="I1169" i="10"/>
  <c r="K1169" i="10" s="1"/>
  <c r="L1169" i="10"/>
  <c r="M1169" i="10"/>
  <c r="N1169" i="10"/>
  <c r="D1170" i="10"/>
  <c r="I1170" i="10"/>
  <c r="K1170" i="10" s="1"/>
  <c r="L1170" i="10"/>
  <c r="M1170" i="10"/>
  <c r="N1170" i="10"/>
  <c r="D1171" i="10"/>
  <c r="I1171" i="10"/>
  <c r="K1171" i="10" s="1"/>
  <c r="L1171" i="10"/>
  <c r="M1171" i="10"/>
  <c r="N1171" i="10"/>
  <c r="D1172" i="10"/>
  <c r="I1172" i="10"/>
  <c r="K1172" i="10" s="1"/>
  <c r="L1172" i="10"/>
  <c r="M1172" i="10"/>
  <c r="N1172" i="10"/>
  <c r="D1173" i="10"/>
  <c r="I1173" i="10"/>
  <c r="K1173" i="10" s="1"/>
  <c r="L1173" i="10"/>
  <c r="M1173" i="10"/>
  <c r="N1173" i="10"/>
  <c r="D1174" i="10"/>
  <c r="I1174" i="10"/>
  <c r="K1174" i="10" s="1"/>
  <c r="L1174" i="10"/>
  <c r="M1174" i="10"/>
  <c r="N1174" i="10"/>
  <c r="D1175" i="10"/>
  <c r="I1175" i="10"/>
  <c r="K1175" i="10" s="1"/>
  <c r="L1175" i="10"/>
  <c r="M1175" i="10"/>
  <c r="N1175" i="10"/>
  <c r="D1176" i="10"/>
  <c r="I1176" i="10"/>
  <c r="K1176" i="10" s="1"/>
  <c r="L1176" i="10"/>
  <c r="M1176" i="10"/>
  <c r="N1176" i="10"/>
  <c r="D1177" i="10"/>
  <c r="I1177" i="10"/>
  <c r="K1177" i="10" s="1"/>
  <c r="L1177" i="10"/>
  <c r="M1177" i="10"/>
  <c r="N1177" i="10"/>
  <c r="D1178" i="10"/>
  <c r="I1178" i="10"/>
  <c r="K1178" i="10" s="1"/>
  <c r="L1178" i="10"/>
  <c r="M1178" i="10"/>
  <c r="N1178" i="10"/>
  <c r="D1179" i="10"/>
  <c r="I1179" i="10"/>
  <c r="K1179" i="10" s="1"/>
  <c r="L1179" i="10"/>
  <c r="M1179" i="10"/>
  <c r="N1179" i="10"/>
  <c r="D1180" i="10"/>
  <c r="I1180" i="10"/>
  <c r="K1180" i="10" s="1"/>
  <c r="L1180" i="10"/>
  <c r="M1180" i="10"/>
  <c r="N1180" i="10"/>
  <c r="D1181" i="10"/>
  <c r="I1181" i="10"/>
  <c r="K1181" i="10" s="1"/>
  <c r="L1181" i="10"/>
  <c r="M1181" i="10"/>
  <c r="N1181" i="10"/>
  <c r="D1182" i="10"/>
  <c r="I1182" i="10"/>
  <c r="K1182" i="10" s="1"/>
  <c r="L1182" i="10"/>
  <c r="M1182" i="10"/>
  <c r="N1182" i="10"/>
  <c r="D1183" i="10"/>
  <c r="I1183" i="10"/>
  <c r="K1183" i="10" s="1"/>
  <c r="L1183" i="10"/>
  <c r="M1183" i="10"/>
  <c r="N1183" i="10"/>
  <c r="D1184" i="10"/>
  <c r="I1184" i="10"/>
  <c r="K1184" i="10" s="1"/>
  <c r="L1184" i="10"/>
  <c r="M1184" i="10"/>
  <c r="N1184" i="10"/>
  <c r="D1185" i="10"/>
  <c r="I1185" i="10"/>
  <c r="K1185" i="10" s="1"/>
  <c r="L1185" i="10"/>
  <c r="M1185" i="10"/>
  <c r="N1185" i="10"/>
  <c r="D1186" i="10"/>
  <c r="I1186" i="10"/>
  <c r="K1186" i="10" s="1"/>
  <c r="L1186" i="10"/>
  <c r="M1186" i="10"/>
  <c r="N1186" i="10"/>
  <c r="D1187" i="10"/>
  <c r="I1187" i="10"/>
  <c r="K1187" i="10" s="1"/>
  <c r="L1187" i="10"/>
  <c r="M1187" i="10"/>
  <c r="N1187" i="10"/>
  <c r="D1188" i="10"/>
  <c r="I1188" i="10"/>
  <c r="K1188" i="10" s="1"/>
  <c r="L1188" i="10"/>
  <c r="M1188" i="10"/>
  <c r="N1188" i="10"/>
  <c r="D1189" i="10"/>
  <c r="I1189" i="10"/>
  <c r="K1189" i="10" s="1"/>
  <c r="L1189" i="10"/>
  <c r="M1189" i="10"/>
  <c r="N1189" i="10"/>
  <c r="D1190" i="10"/>
  <c r="I1190" i="10"/>
  <c r="K1190" i="10" s="1"/>
  <c r="L1190" i="10"/>
  <c r="M1190" i="10"/>
  <c r="N1190" i="10"/>
  <c r="D1191" i="10"/>
  <c r="I1191" i="10"/>
  <c r="K1191" i="10" s="1"/>
  <c r="L1191" i="10"/>
  <c r="M1191" i="10"/>
  <c r="N1191" i="10"/>
  <c r="D1192" i="10"/>
  <c r="I1192" i="10"/>
  <c r="K1192" i="10" s="1"/>
  <c r="L1192" i="10"/>
  <c r="M1192" i="10"/>
  <c r="N1192" i="10"/>
  <c r="D1193" i="10"/>
  <c r="I1193" i="10"/>
  <c r="K1193" i="10" s="1"/>
  <c r="L1193" i="10"/>
  <c r="M1193" i="10"/>
  <c r="N1193" i="10"/>
  <c r="D1194" i="10"/>
  <c r="I1194" i="10"/>
  <c r="K1194" i="10" s="1"/>
  <c r="L1194" i="10"/>
  <c r="M1194" i="10"/>
  <c r="N1194" i="10"/>
  <c r="D1195" i="10"/>
  <c r="I1195" i="10"/>
  <c r="K1195" i="10" s="1"/>
  <c r="L1195" i="10"/>
  <c r="M1195" i="10"/>
  <c r="N1195" i="10"/>
  <c r="D1196" i="10"/>
  <c r="I1196" i="10"/>
  <c r="K1196" i="10" s="1"/>
  <c r="L1196" i="10"/>
  <c r="M1196" i="10"/>
  <c r="N1196" i="10"/>
  <c r="D1197" i="10"/>
  <c r="I1197" i="10"/>
  <c r="K1197" i="10" s="1"/>
  <c r="L1197" i="10"/>
  <c r="M1197" i="10"/>
  <c r="N1197" i="10"/>
  <c r="D1198" i="10"/>
  <c r="I1198" i="10"/>
  <c r="K1198" i="10" s="1"/>
  <c r="L1198" i="10"/>
  <c r="M1198" i="10"/>
  <c r="N1198" i="10"/>
  <c r="D1199" i="10"/>
  <c r="I1199" i="10"/>
  <c r="K1199" i="10" s="1"/>
  <c r="L1199" i="10"/>
  <c r="M1199" i="10"/>
  <c r="N1199" i="10"/>
  <c r="D1200" i="10"/>
  <c r="I1200" i="10"/>
  <c r="K1200" i="10" s="1"/>
  <c r="L1200" i="10"/>
  <c r="M1200" i="10"/>
  <c r="N1200" i="10"/>
  <c r="D1201" i="10"/>
  <c r="I1201" i="10"/>
  <c r="K1201" i="10" s="1"/>
  <c r="L1201" i="10"/>
  <c r="M1201" i="10"/>
  <c r="N1201" i="10"/>
  <c r="D1202" i="10"/>
  <c r="I1202" i="10"/>
  <c r="K1202" i="10" s="1"/>
  <c r="L1202" i="10"/>
  <c r="M1202" i="10"/>
  <c r="N1202" i="10"/>
  <c r="D1203" i="10"/>
  <c r="I1203" i="10"/>
  <c r="K1203" i="10" s="1"/>
  <c r="L1203" i="10"/>
  <c r="M1203" i="10"/>
  <c r="N1203" i="10"/>
  <c r="D1204" i="10"/>
  <c r="I1204" i="10"/>
  <c r="K1204" i="10" s="1"/>
  <c r="L1204" i="10"/>
  <c r="M1204" i="10"/>
  <c r="N1204" i="10"/>
  <c r="D1205" i="10"/>
  <c r="I1205" i="10"/>
  <c r="K1205" i="10" s="1"/>
  <c r="L1205" i="10"/>
  <c r="M1205" i="10"/>
  <c r="N1205" i="10"/>
  <c r="D1206" i="10"/>
  <c r="I1206" i="10"/>
  <c r="K1206" i="10" s="1"/>
  <c r="L1206" i="10"/>
  <c r="M1206" i="10"/>
  <c r="N1206" i="10"/>
  <c r="D1207" i="10"/>
  <c r="I1207" i="10"/>
  <c r="K1207" i="10" s="1"/>
  <c r="L1207" i="10"/>
  <c r="M1207" i="10"/>
  <c r="N1207" i="10"/>
  <c r="D1208" i="10"/>
  <c r="I1208" i="10"/>
  <c r="K1208" i="10" s="1"/>
  <c r="L1208" i="10"/>
  <c r="M1208" i="10"/>
  <c r="N1208" i="10"/>
  <c r="D1209" i="10"/>
  <c r="I1209" i="10"/>
  <c r="K1209" i="10" s="1"/>
  <c r="L1209" i="10"/>
  <c r="M1209" i="10"/>
  <c r="N1209" i="10"/>
  <c r="D1210" i="10"/>
  <c r="I1210" i="10"/>
  <c r="K1210" i="10" s="1"/>
  <c r="L1210" i="10"/>
  <c r="M1210" i="10"/>
  <c r="N1210" i="10"/>
  <c r="D1211" i="10"/>
  <c r="I1211" i="10"/>
  <c r="K1211" i="10" s="1"/>
  <c r="L1211" i="10"/>
  <c r="M1211" i="10"/>
  <c r="N1211" i="10"/>
  <c r="D1212" i="10"/>
  <c r="I1212" i="10"/>
  <c r="K1212" i="10" s="1"/>
  <c r="L1212" i="10"/>
  <c r="M1212" i="10"/>
  <c r="N1212" i="10"/>
  <c r="D1213" i="10"/>
  <c r="I1213" i="10"/>
  <c r="K1213" i="10" s="1"/>
  <c r="L1213" i="10"/>
  <c r="M1213" i="10"/>
  <c r="N1213" i="10"/>
  <c r="D1214" i="10"/>
  <c r="I1214" i="10"/>
  <c r="K1214" i="10" s="1"/>
  <c r="L1214" i="10"/>
  <c r="M1214" i="10"/>
  <c r="N1214" i="10"/>
  <c r="D1215" i="10"/>
  <c r="I1215" i="10"/>
  <c r="K1215" i="10" s="1"/>
  <c r="L1215" i="10"/>
  <c r="M1215" i="10"/>
  <c r="N1215" i="10"/>
  <c r="D1216" i="10"/>
  <c r="I1216" i="10"/>
  <c r="K1216" i="10" s="1"/>
  <c r="L1216" i="10"/>
  <c r="M1216" i="10"/>
  <c r="N1216" i="10"/>
  <c r="D1217" i="10"/>
  <c r="I1217" i="10"/>
  <c r="K1217" i="10" s="1"/>
  <c r="L1217" i="10"/>
  <c r="M1217" i="10"/>
  <c r="N1217" i="10"/>
  <c r="D1218" i="10"/>
  <c r="I1218" i="10"/>
  <c r="K1218" i="10" s="1"/>
  <c r="L1218" i="10"/>
  <c r="M1218" i="10"/>
  <c r="N1218" i="10"/>
  <c r="D1219" i="10"/>
  <c r="I1219" i="10"/>
  <c r="K1219" i="10" s="1"/>
  <c r="L1219" i="10"/>
  <c r="M1219" i="10"/>
  <c r="N1219" i="10"/>
  <c r="D1220" i="10"/>
  <c r="I1220" i="10"/>
  <c r="K1220" i="10" s="1"/>
  <c r="L1220" i="10"/>
  <c r="M1220" i="10"/>
  <c r="N1220" i="10"/>
  <c r="D1221" i="10"/>
  <c r="I1221" i="10"/>
  <c r="K1221" i="10" s="1"/>
  <c r="L1221" i="10"/>
  <c r="M1221" i="10"/>
  <c r="N1221" i="10"/>
  <c r="D1222" i="10"/>
  <c r="I1222" i="10"/>
  <c r="K1222" i="10" s="1"/>
  <c r="L1222" i="10"/>
  <c r="M1222" i="10"/>
  <c r="N1222" i="10"/>
  <c r="D1223" i="10"/>
  <c r="I1223" i="10"/>
  <c r="K1223" i="10" s="1"/>
  <c r="L1223" i="10"/>
  <c r="M1223" i="10"/>
  <c r="N1223" i="10"/>
  <c r="D1224" i="10"/>
  <c r="I1224" i="10"/>
  <c r="K1224" i="10" s="1"/>
  <c r="L1224" i="10"/>
  <c r="M1224" i="10"/>
  <c r="N1224" i="10"/>
  <c r="D1225" i="10"/>
  <c r="I1225" i="10"/>
  <c r="K1225" i="10" s="1"/>
  <c r="L1225" i="10"/>
  <c r="M1225" i="10"/>
  <c r="N1225" i="10"/>
  <c r="D1226" i="10"/>
  <c r="I1226" i="10"/>
  <c r="K1226" i="10" s="1"/>
  <c r="L1226" i="10"/>
  <c r="M1226" i="10"/>
  <c r="N1226" i="10"/>
  <c r="D1227" i="10"/>
  <c r="I1227" i="10"/>
  <c r="K1227" i="10" s="1"/>
  <c r="L1227" i="10"/>
  <c r="M1227" i="10"/>
  <c r="N1227" i="10"/>
  <c r="D1228" i="10"/>
  <c r="I1228" i="10"/>
  <c r="K1228" i="10" s="1"/>
  <c r="L1228" i="10"/>
  <c r="M1228" i="10"/>
  <c r="N1228" i="10"/>
  <c r="D1229" i="10"/>
  <c r="I1229" i="10"/>
  <c r="K1229" i="10" s="1"/>
  <c r="L1229" i="10"/>
  <c r="M1229" i="10"/>
  <c r="N1229" i="10"/>
  <c r="D1230" i="10"/>
  <c r="I1230" i="10"/>
  <c r="K1230" i="10" s="1"/>
  <c r="L1230" i="10"/>
  <c r="M1230" i="10"/>
  <c r="N1230" i="10"/>
  <c r="D1231" i="10"/>
  <c r="I1231" i="10"/>
  <c r="K1231" i="10" s="1"/>
  <c r="L1231" i="10"/>
  <c r="M1231" i="10"/>
  <c r="N1231" i="10"/>
  <c r="D1232" i="10"/>
  <c r="I1232" i="10"/>
  <c r="K1232" i="10" s="1"/>
  <c r="L1232" i="10"/>
  <c r="M1232" i="10"/>
  <c r="N1232" i="10"/>
  <c r="D1233" i="10"/>
  <c r="I1233" i="10"/>
  <c r="K1233" i="10" s="1"/>
  <c r="L1233" i="10"/>
  <c r="M1233" i="10"/>
  <c r="N1233" i="10"/>
  <c r="D1234" i="10"/>
  <c r="I1234" i="10"/>
  <c r="K1234" i="10" s="1"/>
  <c r="L1234" i="10"/>
  <c r="M1234" i="10"/>
  <c r="N1234" i="10"/>
  <c r="D1235" i="10"/>
  <c r="I1235" i="10"/>
  <c r="K1235" i="10" s="1"/>
  <c r="L1235" i="10"/>
  <c r="M1235" i="10"/>
  <c r="N1235" i="10"/>
  <c r="D1236" i="10"/>
  <c r="I1236" i="10"/>
  <c r="K1236" i="10" s="1"/>
  <c r="L1236" i="10"/>
  <c r="M1236" i="10"/>
  <c r="N1236" i="10"/>
  <c r="D1237" i="10"/>
  <c r="I1237" i="10"/>
  <c r="K1237" i="10" s="1"/>
  <c r="L1237" i="10"/>
  <c r="M1237" i="10"/>
  <c r="N1237" i="10"/>
  <c r="D1238" i="10"/>
  <c r="I1238" i="10"/>
  <c r="K1238" i="10" s="1"/>
  <c r="L1238" i="10"/>
  <c r="M1238" i="10"/>
  <c r="N1238" i="10"/>
  <c r="D1239" i="10"/>
  <c r="I1239" i="10"/>
  <c r="K1239" i="10" s="1"/>
  <c r="L1239" i="10"/>
  <c r="M1239" i="10"/>
  <c r="N1239" i="10"/>
  <c r="D1240" i="10"/>
  <c r="I1240" i="10"/>
  <c r="K1240" i="10" s="1"/>
  <c r="L1240" i="10"/>
  <c r="M1240" i="10"/>
  <c r="N1240" i="10"/>
  <c r="D1241" i="10"/>
  <c r="I1241" i="10"/>
  <c r="K1241" i="10" s="1"/>
  <c r="L1241" i="10"/>
  <c r="M1241" i="10"/>
  <c r="N1241" i="10"/>
  <c r="D1242" i="10"/>
  <c r="I1242" i="10"/>
  <c r="K1242" i="10" s="1"/>
  <c r="L1242" i="10"/>
  <c r="M1242" i="10"/>
  <c r="N1242" i="10"/>
  <c r="D1243" i="10"/>
  <c r="I1243" i="10"/>
  <c r="K1243" i="10" s="1"/>
  <c r="L1243" i="10"/>
  <c r="M1243" i="10"/>
  <c r="N1243" i="10"/>
  <c r="D1244" i="10"/>
  <c r="I1244" i="10"/>
  <c r="K1244" i="10" s="1"/>
  <c r="L1244" i="10"/>
  <c r="M1244" i="10"/>
  <c r="N1244" i="10"/>
  <c r="D1245" i="10"/>
  <c r="I1245" i="10"/>
  <c r="K1245" i="10" s="1"/>
  <c r="L1245" i="10"/>
  <c r="M1245" i="10"/>
  <c r="N1245" i="10"/>
  <c r="D1246" i="10"/>
  <c r="I1246" i="10"/>
  <c r="K1246" i="10" s="1"/>
  <c r="L1246" i="10"/>
  <c r="M1246" i="10"/>
  <c r="N1246" i="10"/>
  <c r="D1247" i="10"/>
  <c r="I1247" i="10"/>
  <c r="K1247" i="10" s="1"/>
  <c r="L1247" i="10"/>
  <c r="M1247" i="10"/>
  <c r="N1247" i="10"/>
  <c r="D1248" i="10"/>
  <c r="I1248" i="10"/>
  <c r="K1248" i="10" s="1"/>
  <c r="L1248" i="10"/>
  <c r="M1248" i="10"/>
  <c r="N1248" i="10"/>
  <c r="D1249" i="10"/>
  <c r="I1249" i="10"/>
  <c r="K1249" i="10" s="1"/>
  <c r="L1249" i="10"/>
  <c r="M1249" i="10"/>
  <c r="N1249" i="10"/>
  <c r="D1250" i="10"/>
  <c r="I1250" i="10"/>
  <c r="K1250" i="10" s="1"/>
  <c r="L1250" i="10"/>
  <c r="M1250" i="10"/>
  <c r="N1250" i="10"/>
  <c r="D1251" i="10"/>
  <c r="I1251" i="10"/>
  <c r="K1251" i="10" s="1"/>
  <c r="L1251" i="10"/>
  <c r="M1251" i="10"/>
  <c r="N1251" i="10"/>
  <c r="D1252" i="10"/>
  <c r="I1252" i="10"/>
  <c r="K1252" i="10" s="1"/>
  <c r="L1252" i="10"/>
  <c r="M1252" i="10"/>
  <c r="N1252" i="10"/>
  <c r="D1253" i="10"/>
  <c r="I1253" i="10"/>
  <c r="K1253" i="10" s="1"/>
  <c r="L1253" i="10"/>
  <c r="M1253" i="10"/>
  <c r="N1253" i="10"/>
  <c r="D1254" i="10"/>
  <c r="I1254" i="10"/>
  <c r="K1254" i="10" s="1"/>
  <c r="L1254" i="10"/>
  <c r="M1254" i="10"/>
  <c r="N1254" i="10"/>
  <c r="D1255" i="10"/>
  <c r="I1255" i="10"/>
  <c r="K1255" i="10" s="1"/>
  <c r="L1255" i="10"/>
  <c r="M1255" i="10"/>
  <c r="N1255" i="10"/>
  <c r="D1256" i="10"/>
  <c r="I1256" i="10"/>
  <c r="K1256" i="10" s="1"/>
  <c r="L1256" i="10"/>
  <c r="M1256" i="10"/>
  <c r="N1256" i="10"/>
  <c r="D1257" i="10"/>
  <c r="I1257" i="10"/>
  <c r="K1257" i="10" s="1"/>
  <c r="L1257" i="10"/>
  <c r="M1257" i="10"/>
  <c r="N1257" i="10"/>
  <c r="D1258" i="10"/>
  <c r="I1258" i="10"/>
  <c r="K1258" i="10" s="1"/>
  <c r="L1258" i="10"/>
  <c r="M1258" i="10"/>
  <c r="N1258" i="10"/>
  <c r="D1259" i="10"/>
  <c r="I1259" i="10"/>
  <c r="K1259" i="10" s="1"/>
  <c r="L1259" i="10"/>
  <c r="M1259" i="10"/>
  <c r="N1259" i="10"/>
  <c r="D1260" i="10"/>
  <c r="I1260" i="10"/>
  <c r="K1260" i="10" s="1"/>
  <c r="L1260" i="10"/>
  <c r="M1260" i="10"/>
  <c r="N1260" i="10"/>
  <c r="D1261" i="10"/>
  <c r="I1261" i="10"/>
  <c r="K1261" i="10" s="1"/>
  <c r="L1261" i="10"/>
  <c r="M1261" i="10"/>
  <c r="N1261" i="10"/>
  <c r="D1262" i="10"/>
  <c r="I1262" i="10"/>
  <c r="K1262" i="10" s="1"/>
  <c r="L1262" i="10"/>
  <c r="M1262" i="10"/>
  <c r="N1262" i="10"/>
  <c r="D1263" i="10"/>
  <c r="I1263" i="10"/>
  <c r="K1263" i="10" s="1"/>
  <c r="L1263" i="10"/>
  <c r="M1263" i="10"/>
  <c r="N1263" i="10"/>
  <c r="D1264" i="10"/>
  <c r="I1264" i="10"/>
  <c r="K1264" i="10" s="1"/>
  <c r="L1264" i="10"/>
  <c r="M1264" i="10"/>
  <c r="N1264" i="10"/>
  <c r="D1265" i="10"/>
  <c r="I1265" i="10"/>
  <c r="K1265" i="10" s="1"/>
  <c r="L1265" i="10"/>
  <c r="M1265" i="10"/>
  <c r="N1265" i="10"/>
  <c r="D1266" i="10"/>
  <c r="I1266" i="10"/>
  <c r="K1266" i="10" s="1"/>
  <c r="L1266" i="10"/>
  <c r="M1266" i="10"/>
  <c r="N1266" i="10"/>
  <c r="D1267" i="10"/>
  <c r="I1267" i="10"/>
  <c r="K1267" i="10" s="1"/>
  <c r="L1267" i="10"/>
  <c r="M1267" i="10"/>
  <c r="N1267" i="10"/>
  <c r="D1268" i="10"/>
  <c r="I1268" i="10"/>
  <c r="K1268" i="10" s="1"/>
  <c r="L1268" i="10"/>
  <c r="M1268" i="10"/>
  <c r="N1268" i="10"/>
  <c r="D1269" i="10"/>
  <c r="I1269" i="10"/>
  <c r="K1269" i="10" s="1"/>
  <c r="L1269" i="10"/>
  <c r="M1269" i="10"/>
  <c r="N1269" i="10"/>
  <c r="D1270" i="10"/>
  <c r="I1270" i="10"/>
  <c r="K1270" i="10" s="1"/>
  <c r="L1270" i="10"/>
  <c r="M1270" i="10"/>
  <c r="N1270" i="10"/>
  <c r="D1271" i="10"/>
  <c r="I1271" i="10"/>
  <c r="K1271" i="10" s="1"/>
  <c r="L1271" i="10"/>
  <c r="M1271" i="10"/>
  <c r="N1271" i="10"/>
  <c r="D1272" i="10"/>
  <c r="I1272" i="10"/>
  <c r="K1272" i="10" s="1"/>
  <c r="L1272" i="10"/>
  <c r="M1272" i="10"/>
  <c r="N1272" i="10"/>
  <c r="D1273" i="10"/>
  <c r="I1273" i="10"/>
  <c r="K1273" i="10" s="1"/>
  <c r="L1273" i="10"/>
  <c r="M1273" i="10"/>
  <c r="N1273" i="10"/>
  <c r="D1274" i="10"/>
  <c r="I1274" i="10"/>
  <c r="K1274" i="10" s="1"/>
  <c r="L1274" i="10"/>
  <c r="M1274" i="10"/>
  <c r="N1274" i="10"/>
  <c r="D1275" i="10"/>
  <c r="I1275" i="10"/>
  <c r="K1275" i="10" s="1"/>
  <c r="L1275" i="10"/>
  <c r="M1275" i="10"/>
  <c r="N1275" i="10"/>
  <c r="D1276" i="10"/>
  <c r="I1276" i="10"/>
  <c r="K1276" i="10" s="1"/>
  <c r="L1276" i="10"/>
  <c r="M1276" i="10"/>
  <c r="N1276" i="10"/>
  <c r="D1277" i="10"/>
  <c r="I1277" i="10"/>
  <c r="K1277" i="10" s="1"/>
  <c r="L1277" i="10"/>
  <c r="M1277" i="10"/>
  <c r="N1277" i="10"/>
  <c r="D1278" i="10"/>
  <c r="I1278" i="10"/>
  <c r="K1278" i="10" s="1"/>
  <c r="L1278" i="10"/>
  <c r="M1278" i="10"/>
  <c r="N1278" i="10"/>
  <c r="D1279" i="10"/>
  <c r="I1279" i="10"/>
  <c r="K1279" i="10" s="1"/>
  <c r="L1279" i="10"/>
  <c r="M1279" i="10"/>
  <c r="N1279" i="10"/>
  <c r="D1280" i="10"/>
  <c r="I1280" i="10"/>
  <c r="K1280" i="10" s="1"/>
  <c r="L1280" i="10"/>
  <c r="M1280" i="10"/>
  <c r="N1280" i="10"/>
  <c r="D1281" i="10"/>
  <c r="I1281" i="10"/>
  <c r="K1281" i="10" s="1"/>
  <c r="L1281" i="10"/>
  <c r="M1281" i="10"/>
  <c r="N1281" i="10"/>
  <c r="D1282" i="10"/>
  <c r="I1282" i="10"/>
  <c r="K1282" i="10" s="1"/>
  <c r="L1282" i="10"/>
  <c r="M1282" i="10"/>
  <c r="N1282" i="10"/>
  <c r="D1283" i="10"/>
  <c r="I1283" i="10"/>
  <c r="K1283" i="10" s="1"/>
  <c r="L1283" i="10"/>
  <c r="M1283" i="10"/>
  <c r="N1283" i="10"/>
  <c r="D1284" i="10"/>
  <c r="I1284" i="10"/>
  <c r="K1284" i="10" s="1"/>
  <c r="L1284" i="10"/>
  <c r="M1284" i="10"/>
  <c r="N1284" i="10"/>
  <c r="D1285" i="10"/>
  <c r="I1285" i="10"/>
  <c r="K1285" i="10" s="1"/>
  <c r="L1285" i="10"/>
  <c r="M1285" i="10"/>
  <c r="N1285" i="10"/>
  <c r="D1286" i="10"/>
  <c r="I1286" i="10"/>
  <c r="K1286" i="10" s="1"/>
  <c r="L1286" i="10"/>
  <c r="M1286" i="10"/>
  <c r="N1286" i="10"/>
  <c r="D1287" i="10"/>
  <c r="I1287" i="10"/>
  <c r="K1287" i="10" s="1"/>
  <c r="L1287" i="10"/>
  <c r="M1287" i="10"/>
  <c r="N1287" i="10"/>
  <c r="D1288" i="10"/>
  <c r="I1288" i="10"/>
  <c r="K1288" i="10" s="1"/>
  <c r="L1288" i="10"/>
  <c r="M1288" i="10"/>
  <c r="N1288" i="10"/>
  <c r="D1289" i="10"/>
  <c r="I1289" i="10"/>
  <c r="K1289" i="10" s="1"/>
  <c r="L1289" i="10"/>
  <c r="M1289" i="10"/>
  <c r="N1289" i="10"/>
  <c r="D1290" i="10"/>
  <c r="I1290" i="10"/>
  <c r="K1290" i="10" s="1"/>
  <c r="L1290" i="10"/>
  <c r="M1290" i="10"/>
  <c r="N1290" i="10"/>
  <c r="D1291" i="10"/>
  <c r="I1291" i="10"/>
  <c r="K1291" i="10" s="1"/>
  <c r="L1291" i="10"/>
  <c r="M1291" i="10"/>
  <c r="N1291" i="10"/>
  <c r="D1292" i="10"/>
  <c r="I1292" i="10"/>
  <c r="K1292" i="10" s="1"/>
  <c r="L1292" i="10"/>
  <c r="M1292" i="10"/>
  <c r="N1292" i="10"/>
  <c r="D1293" i="10"/>
  <c r="I1293" i="10"/>
  <c r="K1293" i="10" s="1"/>
  <c r="L1293" i="10"/>
  <c r="M1293" i="10"/>
  <c r="N1293" i="10"/>
  <c r="D1294" i="10"/>
  <c r="I1294" i="10"/>
  <c r="K1294" i="10" s="1"/>
  <c r="L1294" i="10"/>
  <c r="M1294" i="10"/>
  <c r="N1294" i="10"/>
  <c r="D1295" i="10"/>
  <c r="I1295" i="10"/>
  <c r="K1295" i="10" s="1"/>
  <c r="L1295" i="10"/>
  <c r="M1295" i="10"/>
  <c r="N1295" i="10"/>
  <c r="D1296" i="10"/>
  <c r="I1296" i="10"/>
  <c r="K1296" i="10" s="1"/>
  <c r="L1296" i="10"/>
  <c r="M1296" i="10"/>
  <c r="N1296" i="10"/>
  <c r="D1297" i="10"/>
  <c r="I1297" i="10"/>
  <c r="K1297" i="10" s="1"/>
  <c r="L1297" i="10"/>
  <c r="M1297" i="10"/>
  <c r="N1297" i="10"/>
  <c r="D1298" i="10"/>
  <c r="I1298" i="10"/>
  <c r="K1298" i="10" s="1"/>
  <c r="L1298" i="10"/>
  <c r="M1298" i="10"/>
  <c r="N1298" i="10"/>
  <c r="D1299" i="10"/>
  <c r="I1299" i="10"/>
  <c r="K1299" i="10" s="1"/>
  <c r="L1299" i="10"/>
  <c r="M1299" i="10"/>
  <c r="N1299" i="10"/>
  <c r="D1300" i="10"/>
  <c r="I1300" i="10"/>
  <c r="K1300" i="10" s="1"/>
  <c r="L1300" i="10"/>
  <c r="M1300" i="10"/>
  <c r="N1300" i="10"/>
  <c r="D1301" i="10"/>
  <c r="I1301" i="10"/>
  <c r="K1301" i="10" s="1"/>
  <c r="L1301" i="10"/>
  <c r="M1301" i="10"/>
  <c r="N1301" i="10"/>
  <c r="D1302" i="10"/>
  <c r="I1302" i="10"/>
  <c r="K1302" i="10" s="1"/>
  <c r="L1302" i="10"/>
  <c r="M1302" i="10"/>
  <c r="N1302" i="10"/>
  <c r="D1303" i="10"/>
  <c r="I1303" i="10"/>
  <c r="K1303" i="10" s="1"/>
  <c r="L1303" i="10"/>
  <c r="M1303" i="10"/>
  <c r="N1303" i="10"/>
  <c r="D1304" i="10"/>
  <c r="I1304" i="10"/>
  <c r="K1304" i="10" s="1"/>
  <c r="L1304" i="10"/>
  <c r="M1304" i="10"/>
  <c r="N1304" i="10"/>
  <c r="D1305" i="10"/>
  <c r="I1305" i="10"/>
  <c r="K1305" i="10" s="1"/>
  <c r="L1305" i="10"/>
  <c r="M1305" i="10"/>
  <c r="N1305" i="10"/>
  <c r="D1306" i="10"/>
  <c r="I1306" i="10"/>
  <c r="K1306" i="10" s="1"/>
  <c r="L1306" i="10"/>
  <c r="M1306" i="10"/>
  <c r="N1306" i="10"/>
  <c r="D1307" i="10"/>
  <c r="I1307" i="10"/>
  <c r="K1307" i="10" s="1"/>
  <c r="L1307" i="10"/>
  <c r="M1307" i="10"/>
  <c r="N1307" i="10"/>
  <c r="D1308" i="10"/>
  <c r="I1308" i="10"/>
  <c r="K1308" i="10" s="1"/>
  <c r="L1308" i="10"/>
  <c r="M1308" i="10"/>
  <c r="N1308" i="10"/>
  <c r="D1309" i="10"/>
  <c r="I1309" i="10"/>
  <c r="K1309" i="10" s="1"/>
  <c r="L1309" i="10"/>
  <c r="M1309" i="10"/>
  <c r="N1309" i="10"/>
  <c r="D1310" i="10"/>
  <c r="I1310" i="10"/>
  <c r="K1310" i="10" s="1"/>
  <c r="L1310" i="10"/>
  <c r="M1310" i="10"/>
  <c r="N1310" i="10"/>
  <c r="D1311" i="10"/>
  <c r="I1311" i="10"/>
  <c r="K1311" i="10" s="1"/>
  <c r="L1311" i="10"/>
  <c r="M1311" i="10"/>
  <c r="N1311" i="10"/>
  <c r="D1312" i="10"/>
  <c r="I1312" i="10"/>
  <c r="K1312" i="10" s="1"/>
  <c r="L1312" i="10"/>
  <c r="M1312" i="10"/>
  <c r="N1312" i="10"/>
  <c r="D1313" i="10"/>
  <c r="I1313" i="10"/>
  <c r="K1313" i="10" s="1"/>
  <c r="L1313" i="10"/>
  <c r="M1313" i="10"/>
  <c r="N1313" i="10"/>
  <c r="D1314" i="10"/>
  <c r="I1314" i="10"/>
  <c r="K1314" i="10" s="1"/>
  <c r="L1314" i="10"/>
  <c r="M1314" i="10"/>
  <c r="N1314" i="10"/>
  <c r="D1315" i="10"/>
  <c r="I1315" i="10"/>
  <c r="K1315" i="10" s="1"/>
  <c r="L1315" i="10"/>
  <c r="M1315" i="10"/>
  <c r="N1315" i="10"/>
  <c r="D1316" i="10"/>
  <c r="I1316" i="10"/>
  <c r="K1316" i="10" s="1"/>
  <c r="L1316" i="10"/>
  <c r="M1316" i="10"/>
  <c r="N1316" i="10"/>
  <c r="D1317" i="10"/>
  <c r="I1317" i="10"/>
  <c r="K1317" i="10" s="1"/>
  <c r="L1317" i="10"/>
  <c r="M1317" i="10"/>
  <c r="N1317" i="10"/>
  <c r="D1318" i="10"/>
  <c r="I1318" i="10"/>
  <c r="K1318" i="10" s="1"/>
  <c r="L1318" i="10"/>
  <c r="M1318" i="10"/>
  <c r="N1318" i="10"/>
  <c r="D1319" i="10"/>
  <c r="I1319" i="10"/>
  <c r="K1319" i="10" s="1"/>
  <c r="L1319" i="10"/>
  <c r="M1319" i="10"/>
  <c r="N1319" i="10"/>
  <c r="D1320" i="10"/>
  <c r="I1320" i="10"/>
  <c r="K1320" i="10" s="1"/>
  <c r="L1320" i="10"/>
  <c r="M1320" i="10"/>
  <c r="N1320" i="10"/>
  <c r="D1321" i="10"/>
  <c r="I1321" i="10"/>
  <c r="K1321" i="10" s="1"/>
  <c r="L1321" i="10"/>
  <c r="M1321" i="10"/>
  <c r="N1321" i="10"/>
  <c r="D1322" i="10"/>
  <c r="I1322" i="10"/>
  <c r="K1322" i="10" s="1"/>
  <c r="L1322" i="10"/>
  <c r="M1322" i="10"/>
  <c r="N1322" i="10"/>
  <c r="D1323" i="10"/>
  <c r="I1323" i="10"/>
  <c r="K1323" i="10" s="1"/>
  <c r="L1323" i="10"/>
  <c r="M1323" i="10"/>
  <c r="N1323" i="10"/>
  <c r="D1324" i="10"/>
  <c r="I1324" i="10"/>
  <c r="K1324" i="10" s="1"/>
  <c r="L1324" i="10"/>
  <c r="M1324" i="10"/>
  <c r="N1324" i="10"/>
  <c r="D1325" i="10"/>
  <c r="I1325" i="10"/>
  <c r="K1325" i="10" s="1"/>
  <c r="L1325" i="10"/>
  <c r="M1325" i="10"/>
  <c r="N1325" i="10"/>
  <c r="D1326" i="10"/>
  <c r="I1326" i="10"/>
  <c r="K1326" i="10" s="1"/>
  <c r="L1326" i="10"/>
  <c r="M1326" i="10"/>
  <c r="N1326" i="10"/>
  <c r="D1327" i="10"/>
  <c r="I1327" i="10"/>
  <c r="K1327" i="10" s="1"/>
  <c r="L1327" i="10"/>
  <c r="M1327" i="10"/>
  <c r="N1327" i="10"/>
  <c r="D1328" i="10"/>
  <c r="I1328" i="10"/>
  <c r="K1328" i="10" s="1"/>
  <c r="L1328" i="10"/>
  <c r="M1328" i="10"/>
  <c r="N1328" i="10"/>
  <c r="D1329" i="10"/>
  <c r="I1329" i="10"/>
  <c r="K1329" i="10" s="1"/>
  <c r="L1329" i="10"/>
  <c r="M1329" i="10"/>
  <c r="N1329" i="10"/>
  <c r="D1330" i="10"/>
  <c r="I1330" i="10"/>
  <c r="K1330" i="10" s="1"/>
  <c r="L1330" i="10"/>
  <c r="M1330" i="10"/>
  <c r="N1330" i="10"/>
  <c r="D1331" i="10"/>
  <c r="I1331" i="10"/>
  <c r="K1331" i="10" s="1"/>
  <c r="L1331" i="10"/>
  <c r="M1331" i="10"/>
  <c r="N1331" i="10"/>
  <c r="D1332" i="10"/>
  <c r="I1332" i="10"/>
  <c r="K1332" i="10" s="1"/>
  <c r="L1332" i="10"/>
  <c r="M1332" i="10"/>
  <c r="N1332" i="10"/>
  <c r="D1333" i="10"/>
  <c r="I1333" i="10"/>
  <c r="K1333" i="10" s="1"/>
  <c r="L1333" i="10"/>
  <c r="M1333" i="10"/>
  <c r="N1333" i="10"/>
  <c r="D1334" i="10"/>
  <c r="I1334" i="10"/>
  <c r="K1334" i="10" s="1"/>
  <c r="L1334" i="10"/>
  <c r="M1334" i="10"/>
  <c r="N1334" i="10"/>
  <c r="D1335" i="10"/>
  <c r="I1335" i="10"/>
  <c r="K1335" i="10" s="1"/>
  <c r="L1335" i="10"/>
  <c r="M1335" i="10"/>
  <c r="N1335" i="10"/>
  <c r="D1336" i="10"/>
  <c r="I1336" i="10"/>
  <c r="K1336" i="10" s="1"/>
  <c r="L1336" i="10"/>
  <c r="M1336" i="10"/>
  <c r="N1336" i="10"/>
  <c r="D1337" i="10"/>
  <c r="I1337" i="10"/>
  <c r="K1337" i="10" s="1"/>
  <c r="L1337" i="10"/>
  <c r="M1337" i="10"/>
  <c r="N1337" i="10"/>
  <c r="D1338" i="10"/>
  <c r="I1338" i="10"/>
  <c r="K1338" i="10" s="1"/>
  <c r="L1338" i="10"/>
  <c r="M1338" i="10"/>
  <c r="N1338" i="10"/>
  <c r="D1339" i="10"/>
  <c r="I1339" i="10"/>
  <c r="K1339" i="10" s="1"/>
  <c r="L1339" i="10"/>
  <c r="M1339" i="10"/>
  <c r="N1339" i="10"/>
  <c r="D1340" i="10"/>
  <c r="I1340" i="10"/>
  <c r="K1340" i="10" s="1"/>
  <c r="L1340" i="10"/>
  <c r="M1340" i="10"/>
  <c r="N1340" i="10"/>
  <c r="D1341" i="10"/>
  <c r="I1341" i="10"/>
  <c r="K1341" i="10" s="1"/>
  <c r="L1341" i="10"/>
  <c r="M1341" i="10"/>
  <c r="N1341" i="10"/>
  <c r="D1342" i="10"/>
  <c r="I1342" i="10"/>
  <c r="K1342" i="10" s="1"/>
  <c r="L1342" i="10"/>
  <c r="M1342" i="10"/>
  <c r="N1342" i="10"/>
  <c r="D1343" i="10"/>
  <c r="I1343" i="10"/>
  <c r="K1343" i="10" s="1"/>
  <c r="L1343" i="10"/>
  <c r="M1343" i="10"/>
  <c r="N1343" i="10"/>
  <c r="D1344" i="10"/>
  <c r="I1344" i="10"/>
  <c r="K1344" i="10" s="1"/>
  <c r="L1344" i="10"/>
  <c r="M1344" i="10"/>
  <c r="N1344" i="10"/>
  <c r="D1345" i="10"/>
  <c r="I1345" i="10"/>
  <c r="K1345" i="10" s="1"/>
  <c r="L1345" i="10"/>
  <c r="M1345" i="10"/>
  <c r="N1345" i="10"/>
  <c r="D1346" i="10"/>
  <c r="I1346" i="10"/>
  <c r="K1346" i="10" s="1"/>
  <c r="L1346" i="10"/>
  <c r="M1346" i="10"/>
  <c r="N1346" i="10"/>
  <c r="D1347" i="10"/>
  <c r="I1347" i="10"/>
  <c r="K1347" i="10" s="1"/>
  <c r="L1347" i="10"/>
  <c r="M1347" i="10"/>
  <c r="N1347" i="10"/>
  <c r="D1348" i="10"/>
  <c r="I1348" i="10"/>
  <c r="K1348" i="10" s="1"/>
  <c r="L1348" i="10"/>
  <c r="M1348" i="10"/>
  <c r="N1348" i="10"/>
  <c r="D1349" i="10"/>
  <c r="I1349" i="10"/>
  <c r="K1349" i="10" s="1"/>
  <c r="L1349" i="10"/>
  <c r="M1349" i="10"/>
  <c r="N1349" i="10"/>
  <c r="D1350" i="10"/>
  <c r="I1350" i="10"/>
  <c r="K1350" i="10" s="1"/>
  <c r="L1350" i="10"/>
  <c r="M1350" i="10"/>
  <c r="N1350" i="10"/>
  <c r="D1351" i="10"/>
  <c r="I1351" i="10"/>
  <c r="K1351" i="10" s="1"/>
  <c r="L1351" i="10"/>
  <c r="M1351" i="10"/>
  <c r="N1351" i="10"/>
  <c r="D1352" i="10"/>
  <c r="I1352" i="10"/>
  <c r="K1352" i="10" s="1"/>
  <c r="L1352" i="10"/>
  <c r="M1352" i="10"/>
  <c r="N1352" i="10"/>
  <c r="D1353" i="10"/>
  <c r="I1353" i="10"/>
  <c r="K1353" i="10" s="1"/>
  <c r="L1353" i="10"/>
  <c r="M1353" i="10"/>
  <c r="N1353" i="10"/>
  <c r="D1354" i="10"/>
  <c r="I1354" i="10"/>
  <c r="K1354" i="10" s="1"/>
  <c r="L1354" i="10"/>
  <c r="M1354" i="10"/>
  <c r="N1354" i="10"/>
  <c r="D1355" i="10"/>
  <c r="I1355" i="10"/>
  <c r="K1355" i="10" s="1"/>
  <c r="L1355" i="10"/>
  <c r="M1355" i="10"/>
  <c r="N1355" i="10"/>
  <c r="D1356" i="10"/>
  <c r="I1356" i="10"/>
  <c r="K1356" i="10" s="1"/>
  <c r="L1356" i="10"/>
  <c r="M1356" i="10"/>
  <c r="N1356" i="10"/>
  <c r="D1357" i="10"/>
  <c r="I1357" i="10"/>
  <c r="K1357" i="10" s="1"/>
  <c r="L1357" i="10"/>
  <c r="M1357" i="10"/>
  <c r="N1357" i="10"/>
  <c r="D1358" i="10"/>
  <c r="I1358" i="10"/>
  <c r="K1358" i="10" s="1"/>
  <c r="L1358" i="10"/>
  <c r="M1358" i="10"/>
  <c r="N1358" i="10"/>
  <c r="D1359" i="10"/>
  <c r="I1359" i="10"/>
  <c r="K1359" i="10" s="1"/>
  <c r="L1359" i="10"/>
  <c r="M1359" i="10"/>
  <c r="N1359" i="10"/>
  <c r="D1360" i="10"/>
  <c r="I1360" i="10"/>
  <c r="K1360" i="10" s="1"/>
  <c r="L1360" i="10"/>
  <c r="M1360" i="10"/>
  <c r="N1360" i="10"/>
  <c r="D1361" i="10"/>
  <c r="I1361" i="10"/>
  <c r="K1361" i="10" s="1"/>
  <c r="L1361" i="10"/>
  <c r="M1361" i="10"/>
  <c r="N1361" i="10"/>
  <c r="D1362" i="10"/>
  <c r="I1362" i="10"/>
  <c r="K1362" i="10" s="1"/>
  <c r="L1362" i="10"/>
  <c r="M1362" i="10"/>
  <c r="N1362" i="10"/>
  <c r="D1363" i="10"/>
  <c r="I1363" i="10"/>
  <c r="K1363" i="10" s="1"/>
  <c r="L1363" i="10"/>
  <c r="M1363" i="10"/>
  <c r="N1363" i="10"/>
  <c r="D1364" i="10"/>
  <c r="I1364" i="10"/>
  <c r="K1364" i="10" s="1"/>
  <c r="L1364" i="10"/>
  <c r="M1364" i="10"/>
  <c r="N1364" i="10"/>
  <c r="D1365" i="10"/>
  <c r="I1365" i="10"/>
  <c r="K1365" i="10" s="1"/>
  <c r="L1365" i="10"/>
  <c r="M1365" i="10"/>
  <c r="N1365" i="10"/>
  <c r="D1366" i="10"/>
  <c r="I1366" i="10"/>
  <c r="K1366" i="10" s="1"/>
  <c r="L1366" i="10"/>
  <c r="M1366" i="10"/>
  <c r="N1366" i="10"/>
  <c r="D1367" i="10"/>
  <c r="I1367" i="10"/>
  <c r="K1367" i="10" s="1"/>
  <c r="L1367" i="10"/>
  <c r="M1367" i="10"/>
  <c r="N1367" i="10"/>
  <c r="D1368" i="10"/>
  <c r="I1368" i="10"/>
  <c r="K1368" i="10" s="1"/>
  <c r="L1368" i="10"/>
  <c r="M1368" i="10"/>
  <c r="N1368" i="10"/>
  <c r="D1369" i="10"/>
  <c r="I1369" i="10"/>
  <c r="K1369" i="10" s="1"/>
  <c r="L1369" i="10"/>
  <c r="M1369" i="10"/>
  <c r="N1369" i="10"/>
  <c r="D1370" i="10"/>
  <c r="I1370" i="10"/>
  <c r="K1370" i="10" s="1"/>
  <c r="L1370" i="10"/>
  <c r="M1370" i="10"/>
  <c r="N1370" i="10"/>
  <c r="D1371" i="10"/>
  <c r="I1371" i="10"/>
  <c r="K1371" i="10" s="1"/>
  <c r="L1371" i="10"/>
  <c r="M1371" i="10"/>
  <c r="N1371" i="10"/>
  <c r="D1372" i="10"/>
  <c r="I1372" i="10"/>
  <c r="K1372" i="10" s="1"/>
  <c r="L1372" i="10"/>
  <c r="M1372" i="10"/>
  <c r="N1372" i="10"/>
  <c r="D1373" i="10"/>
  <c r="I1373" i="10"/>
  <c r="K1373" i="10" s="1"/>
  <c r="L1373" i="10"/>
  <c r="M1373" i="10"/>
  <c r="N1373" i="10"/>
  <c r="D1374" i="10"/>
  <c r="I1374" i="10"/>
  <c r="K1374" i="10" s="1"/>
  <c r="L1374" i="10"/>
  <c r="M1374" i="10"/>
  <c r="N1374" i="10"/>
  <c r="D1375" i="10"/>
  <c r="I1375" i="10"/>
  <c r="K1375" i="10" s="1"/>
  <c r="L1375" i="10"/>
  <c r="M1375" i="10"/>
  <c r="N1375" i="10"/>
  <c r="D1376" i="10"/>
  <c r="I1376" i="10"/>
  <c r="K1376" i="10" s="1"/>
  <c r="L1376" i="10"/>
  <c r="M1376" i="10"/>
  <c r="N1376" i="10"/>
  <c r="D1377" i="10"/>
  <c r="I1377" i="10"/>
  <c r="K1377" i="10" s="1"/>
  <c r="L1377" i="10"/>
  <c r="M1377" i="10"/>
  <c r="N1377" i="10"/>
  <c r="D1378" i="10"/>
  <c r="I1378" i="10"/>
  <c r="K1378" i="10" s="1"/>
  <c r="L1378" i="10"/>
  <c r="M1378" i="10"/>
  <c r="N1378" i="10"/>
  <c r="D1379" i="10"/>
  <c r="I1379" i="10"/>
  <c r="K1379" i="10" s="1"/>
  <c r="L1379" i="10"/>
  <c r="M1379" i="10"/>
  <c r="N1379" i="10"/>
  <c r="D1380" i="10"/>
  <c r="I1380" i="10"/>
  <c r="K1380" i="10" s="1"/>
  <c r="L1380" i="10"/>
  <c r="M1380" i="10"/>
  <c r="N1380" i="10"/>
  <c r="D1381" i="10"/>
  <c r="I1381" i="10"/>
  <c r="K1381" i="10" s="1"/>
  <c r="L1381" i="10"/>
  <c r="M1381" i="10"/>
  <c r="N1381" i="10"/>
  <c r="D1382" i="10"/>
  <c r="I1382" i="10"/>
  <c r="K1382" i="10" s="1"/>
  <c r="L1382" i="10"/>
  <c r="M1382" i="10"/>
  <c r="N1382" i="10"/>
  <c r="D1383" i="10"/>
  <c r="I1383" i="10"/>
  <c r="K1383" i="10" s="1"/>
  <c r="L1383" i="10"/>
  <c r="M1383" i="10"/>
  <c r="N1383" i="10"/>
  <c r="D1384" i="10"/>
  <c r="I1384" i="10"/>
  <c r="K1384" i="10" s="1"/>
  <c r="L1384" i="10"/>
  <c r="M1384" i="10"/>
  <c r="N1384" i="10"/>
  <c r="D1385" i="10"/>
  <c r="I1385" i="10"/>
  <c r="K1385" i="10" s="1"/>
  <c r="L1385" i="10"/>
  <c r="M1385" i="10"/>
  <c r="N1385" i="10"/>
  <c r="D1386" i="10"/>
  <c r="I1386" i="10"/>
  <c r="K1386" i="10" s="1"/>
  <c r="L1386" i="10"/>
  <c r="M1386" i="10"/>
  <c r="N1386" i="10"/>
  <c r="D1387" i="10"/>
  <c r="I1387" i="10"/>
  <c r="K1387" i="10" s="1"/>
  <c r="L1387" i="10"/>
  <c r="M1387" i="10"/>
  <c r="N1387" i="10"/>
  <c r="D1388" i="10"/>
  <c r="I1388" i="10"/>
  <c r="K1388" i="10" s="1"/>
  <c r="L1388" i="10"/>
  <c r="M1388" i="10"/>
  <c r="N1388" i="10"/>
  <c r="D1389" i="10"/>
  <c r="I1389" i="10"/>
  <c r="K1389" i="10" s="1"/>
  <c r="L1389" i="10"/>
  <c r="M1389" i="10"/>
  <c r="N1389" i="10"/>
  <c r="D1390" i="10"/>
  <c r="I1390" i="10"/>
  <c r="K1390" i="10" s="1"/>
  <c r="L1390" i="10"/>
  <c r="M1390" i="10"/>
  <c r="N1390" i="10"/>
  <c r="D1391" i="10"/>
  <c r="I1391" i="10"/>
  <c r="K1391" i="10" s="1"/>
  <c r="L1391" i="10"/>
  <c r="M1391" i="10"/>
  <c r="N1391" i="10"/>
  <c r="D1392" i="10"/>
  <c r="I1392" i="10"/>
  <c r="K1392" i="10" s="1"/>
  <c r="L1392" i="10"/>
  <c r="M1392" i="10"/>
  <c r="N1392" i="10"/>
  <c r="D1393" i="10"/>
  <c r="I1393" i="10"/>
  <c r="K1393" i="10" s="1"/>
  <c r="L1393" i="10"/>
  <c r="M1393" i="10"/>
  <c r="N1393" i="10"/>
  <c r="D1394" i="10"/>
  <c r="I1394" i="10"/>
  <c r="K1394" i="10" s="1"/>
  <c r="L1394" i="10"/>
  <c r="M1394" i="10"/>
  <c r="N1394" i="10"/>
  <c r="D1395" i="10"/>
  <c r="I1395" i="10"/>
  <c r="K1395" i="10" s="1"/>
  <c r="L1395" i="10"/>
  <c r="M1395" i="10"/>
  <c r="N1395" i="10"/>
  <c r="D1396" i="10"/>
  <c r="I1396" i="10"/>
  <c r="K1396" i="10" s="1"/>
  <c r="L1396" i="10"/>
  <c r="M1396" i="10"/>
  <c r="N1396" i="10"/>
  <c r="D1397" i="10"/>
  <c r="I1397" i="10"/>
  <c r="K1397" i="10" s="1"/>
  <c r="L1397" i="10"/>
  <c r="M1397" i="10"/>
  <c r="N1397" i="10"/>
  <c r="D1398" i="10"/>
  <c r="I1398" i="10"/>
  <c r="K1398" i="10" s="1"/>
  <c r="L1398" i="10"/>
  <c r="M1398" i="10"/>
  <c r="N1398" i="10"/>
  <c r="D1399" i="10"/>
  <c r="I1399" i="10"/>
  <c r="K1399" i="10" s="1"/>
  <c r="L1399" i="10"/>
  <c r="M1399" i="10"/>
  <c r="N1399" i="10"/>
  <c r="D1400" i="10"/>
  <c r="I1400" i="10"/>
  <c r="K1400" i="10" s="1"/>
  <c r="L1400" i="10"/>
  <c r="M1400" i="10"/>
  <c r="N1400" i="10"/>
  <c r="D1401" i="10"/>
  <c r="I1401" i="10"/>
  <c r="K1401" i="10" s="1"/>
  <c r="L1401" i="10"/>
  <c r="M1401" i="10"/>
  <c r="N1401" i="10"/>
  <c r="D1402" i="10"/>
  <c r="I1402" i="10"/>
  <c r="K1402" i="10" s="1"/>
  <c r="L1402" i="10"/>
  <c r="M1402" i="10"/>
  <c r="N1402" i="10"/>
  <c r="D1403" i="10"/>
  <c r="I1403" i="10"/>
  <c r="K1403" i="10" s="1"/>
  <c r="L1403" i="10"/>
  <c r="M1403" i="10"/>
  <c r="N1403" i="10"/>
  <c r="D1404" i="10"/>
  <c r="I1404" i="10"/>
  <c r="K1404" i="10" s="1"/>
  <c r="L1404" i="10"/>
  <c r="M1404" i="10"/>
  <c r="N1404" i="10"/>
  <c r="D1405" i="10"/>
  <c r="I1405" i="10"/>
  <c r="K1405" i="10" s="1"/>
  <c r="L1405" i="10"/>
  <c r="M1405" i="10"/>
  <c r="N1405" i="10"/>
  <c r="D1406" i="10"/>
  <c r="I1406" i="10"/>
  <c r="K1406" i="10" s="1"/>
  <c r="L1406" i="10"/>
  <c r="M1406" i="10"/>
  <c r="N1406" i="10"/>
  <c r="D1407" i="10"/>
  <c r="I1407" i="10"/>
  <c r="K1407" i="10" s="1"/>
  <c r="L1407" i="10"/>
  <c r="M1407" i="10"/>
  <c r="N1407" i="10"/>
  <c r="D1408" i="10"/>
  <c r="I1408" i="10"/>
  <c r="K1408" i="10" s="1"/>
  <c r="L1408" i="10"/>
  <c r="M1408" i="10"/>
  <c r="N1408" i="10"/>
  <c r="D1409" i="10"/>
  <c r="I1409" i="10"/>
  <c r="K1409" i="10" s="1"/>
  <c r="L1409" i="10"/>
  <c r="M1409" i="10"/>
  <c r="N1409" i="10"/>
  <c r="D1410" i="10"/>
  <c r="I1410" i="10"/>
  <c r="K1410" i="10" s="1"/>
  <c r="L1410" i="10"/>
  <c r="M1410" i="10"/>
  <c r="N1410" i="10"/>
  <c r="D1411" i="10"/>
  <c r="I1411" i="10"/>
  <c r="K1411" i="10" s="1"/>
  <c r="L1411" i="10"/>
  <c r="M1411" i="10"/>
  <c r="N1411" i="10"/>
  <c r="D1412" i="10"/>
  <c r="I1412" i="10"/>
  <c r="K1412" i="10" s="1"/>
  <c r="L1412" i="10"/>
  <c r="M1412" i="10"/>
  <c r="N1412" i="10"/>
  <c r="D1413" i="10"/>
  <c r="I1413" i="10"/>
  <c r="K1413" i="10" s="1"/>
  <c r="L1413" i="10"/>
  <c r="M1413" i="10"/>
  <c r="N1413" i="10"/>
  <c r="D1414" i="10"/>
  <c r="I1414" i="10"/>
  <c r="K1414" i="10" s="1"/>
  <c r="L1414" i="10"/>
  <c r="M1414" i="10"/>
  <c r="N1414" i="10"/>
  <c r="D1415" i="10"/>
  <c r="I1415" i="10"/>
  <c r="K1415" i="10" s="1"/>
  <c r="L1415" i="10"/>
  <c r="M1415" i="10"/>
  <c r="N1415" i="10"/>
  <c r="D1416" i="10"/>
  <c r="I1416" i="10"/>
  <c r="K1416" i="10" s="1"/>
  <c r="L1416" i="10"/>
  <c r="M1416" i="10"/>
  <c r="N1416" i="10"/>
  <c r="D1417" i="10"/>
  <c r="I1417" i="10"/>
  <c r="K1417" i="10" s="1"/>
  <c r="L1417" i="10"/>
  <c r="M1417" i="10"/>
  <c r="N1417" i="10"/>
  <c r="D1418" i="10"/>
  <c r="I1418" i="10"/>
  <c r="K1418" i="10" s="1"/>
  <c r="L1418" i="10"/>
  <c r="M1418" i="10"/>
  <c r="N1418" i="10"/>
  <c r="D1419" i="10"/>
  <c r="I1419" i="10"/>
  <c r="K1419" i="10" s="1"/>
  <c r="L1419" i="10"/>
  <c r="M1419" i="10"/>
  <c r="N1419" i="10"/>
  <c r="D1420" i="10"/>
  <c r="I1420" i="10"/>
  <c r="K1420" i="10" s="1"/>
  <c r="L1420" i="10"/>
  <c r="M1420" i="10"/>
  <c r="N1420" i="10"/>
  <c r="D1421" i="10"/>
  <c r="I1421" i="10"/>
  <c r="K1421" i="10" s="1"/>
  <c r="L1421" i="10"/>
  <c r="M1421" i="10"/>
  <c r="N1421" i="10"/>
  <c r="D1422" i="10"/>
  <c r="I1422" i="10"/>
  <c r="K1422" i="10" s="1"/>
  <c r="L1422" i="10"/>
  <c r="M1422" i="10"/>
  <c r="N1422" i="10"/>
  <c r="D1423" i="10"/>
  <c r="I1423" i="10"/>
  <c r="K1423" i="10" s="1"/>
  <c r="L1423" i="10"/>
  <c r="M1423" i="10"/>
  <c r="N1423" i="10"/>
  <c r="D1424" i="10"/>
  <c r="I1424" i="10"/>
  <c r="K1424" i="10" s="1"/>
  <c r="L1424" i="10"/>
  <c r="M1424" i="10"/>
  <c r="N1424" i="10"/>
  <c r="D1425" i="10"/>
  <c r="I1425" i="10"/>
  <c r="K1425" i="10" s="1"/>
  <c r="L1425" i="10"/>
  <c r="M1425" i="10"/>
  <c r="N1425" i="10"/>
  <c r="D1426" i="10"/>
  <c r="I1426" i="10"/>
  <c r="K1426" i="10" s="1"/>
  <c r="L1426" i="10"/>
  <c r="M1426" i="10"/>
  <c r="N1426" i="10"/>
  <c r="D1427" i="10"/>
  <c r="I1427" i="10"/>
  <c r="K1427" i="10" s="1"/>
  <c r="L1427" i="10"/>
  <c r="M1427" i="10"/>
  <c r="N1427" i="10"/>
  <c r="D1428" i="10"/>
  <c r="I1428" i="10"/>
  <c r="K1428" i="10" s="1"/>
  <c r="L1428" i="10"/>
  <c r="M1428" i="10"/>
  <c r="N1428" i="10"/>
  <c r="D1429" i="10"/>
  <c r="I1429" i="10"/>
  <c r="K1429" i="10" s="1"/>
  <c r="L1429" i="10"/>
  <c r="M1429" i="10"/>
  <c r="N1429" i="10"/>
  <c r="D1430" i="10"/>
  <c r="I1430" i="10"/>
  <c r="K1430" i="10" s="1"/>
  <c r="L1430" i="10"/>
  <c r="M1430" i="10"/>
  <c r="N1430" i="10"/>
  <c r="D1431" i="10"/>
  <c r="I1431" i="10"/>
  <c r="K1431" i="10" s="1"/>
  <c r="L1431" i="10"/>
  <c r="M1431" i="10"/>
  <c r="N1431" i="10"/>
  <c r="D1432" i="10"/>
  <c r="I1432" i="10"/>
  <c r="K1432" i="10" s="1"/>
  <c r="L1432" i="10"/>
  <c r="M1432" i="10"/>
  <c r="N1432" i="10"/>
  <c r="D1433" i="10"/>
  <c r="I1433" i="10"/>
  <c r="K1433" i="10" s="1"/>
  <c r="L1433" i="10"/>
  <c r="M1433" i="10"/>
  <c r="N1433" i="10"/>
  <c r="D1434" i="10"/>
  <c r="I1434" i="10"/>
  <c r="K1434" i="10" s="1"/>
  <c r="L1434" i="10"/>
  <c r="M1434" i="10"/>
  <c r="N1434" i="10"/>
  <c r="D1435" i="10"/>
  <c r="I1435" i="10"/>
  <c r="K1435" i="10" s="1"/>
  <c r="L1435" i="10"/>
  <c r="M1435" i="10"/>
  <c r="N1435" i="10"/>
  <c r="D1436" i="10"/>
  <c r="I1436" i="10"/>
  <c r="K1436" i="10" s="1"/>
  <c r="L1436" i="10"/>
  <c r="M1436" i="10"/>
  <c r="N1436" i="10"/>
  <c r="D1437" i="10"/>
  <c r="I1437" i="10"/>
  <c r="K1437" i="10" s="1"/>
  <c r="L1437" i="10"/>
  <c r="M1437" i="10"/>
  <c r="N1437" i="10"/>
  <c r="D1438" i="10"/>
  <c r="I1438" i="10"/>
  <c r="K1438" i="10" s="1"/>
  <c r="L1438" i="10"/>
  <c r="M1438" i="10"/>
  <c r="N1438" i="10"/>
  <c r="D1439" i="10"/>
  <c r="I1439" i="10"/>
  <c r="K1439" i="10" s="1"/>
  <c r="L1439" i="10"/>
  <c r="M1439" i="10"/>
  <c r="N1439" i="10"/>
  <c r="D1440" i="10"/>
  <c r="I1440" i="10"/>
  <c r="K1440" i="10" s="1"/>
  <c r="L1440" i="10"/>
  <c r="M1440" i="10"/>
  <c r="N1440" i="10"/>
  <c r="D1441" i="10"/>
  <c r="I1441" i="10"/>
  <c r="K1441" i="10" s="1"/>
  <c r="L1441" i="10"/>
  <c r="M1441" i="10"/>
  <c r="N1441" i="10"/>
  <c r="D1442" i="10"/>
  <c r="I1442" i="10"/>
  <c r="K1442" i="10" s="1"/>
  <c r="L1442" i="10"/>
  <c r="M1442" i="10"/>
  <c r="N1442" i="10"/>
  <c r="D1443" i="10"/>
  <c r="I1443" i="10"/>
  <c r="K1443" i="10" s="1"/>
  <c r="L1443" i="10"/>
  <c r="M1443" i="10"/>
  <c r="N1443" i="10"/>
  <c r="D1444" i="10"/>
  <c r="I1444" i="10"/>
  <c r="K1444" i="10" s="1"/>
  <c r="L1444" i="10"/>
  <c r="M1444" i="10"/>
  <c r="N1444" i="10"/>
  <c r="D1445" i="10"/>
  <c r="I1445" i="10"/>
  <c r="K1445" i="10" s="1"/>
  <c r="L1445" i="10"/>
  <c r="M1445" i="10"/>
  <c r="N1445" i="10"/>
  <c r="D1446" i="10"/>
  <c r="I1446" i="10"/>
  <c r="K1446" i="10" s="1"/>
  <c r="L1446" i="10"/>
  <c r="M1446" i="10"/>
  <c r="N1446" i="10"/>
  <c r="D1447" i="10"/>
  <c r="I1447" i="10"/>
  <c r="K1447" i="10" s="1"/>
  <c r="L1447" i="10"/>
  <c r="M1447" i="10"/>
  <c r="N1447" i="10"/>
  <c r="D1448" i="10"/>
  <c r="I1448" i="10"/>
  <c r="K1448" i="10" s="1"/>
  <c r="L1448" i="10"/>
  <c r="M1448" i="10"/>
  <c r="N1448" i="10"/>
  <c r="D1449" i="10"/>
  <c r="I1449" i="10"/>
  <c r="K1449" i="10" s="1"/>
  <c r="L1449" i="10"/>
  <c r="M1449" i="10"/>
  <c r="N1449" i="10"/>
  <c r="D1450" i="10"/>
  <c r="I1450" i="10"/>
  <c r="K1450" i="10" s="1"/>
  <c r="L1450" i="10"/>
  <c r="M1450" i="10"/>
  <c r="N1450" i="10"/>
  <c r="D1451" i="10"/>
  <c r="I1451" i="10"/>
  <c r="K1451" i="10" s="1"/>
  <c r="L1451" i="10"/>
  <c r="M1451" i="10"/>
  <c r="N1451" i="10"/>
  <c r="D1452" i="10"/>
  <c r="I1452" i="10"/>
  <c r="K1452" i="10" s="1"/>
  <c r="L1452" i="10"/>
  <c r="M1452" i="10"/>
  <c r="N1452" i="10"/>
  <c r="D1453" i="10"/>
  <c r="I1453" i="10"/>
  <c r="K1453" i="10" s="1"/>
  <c r="L1453" i="10"/>
  <c r="M1453" i="10"/>
  <c r="N1453" i="10"/>
  <c r="D1454" i="10"/>
  <c r="I1454" i="10"/>
  <c r="K1454" i="10" s="1"/>
  <c r="L1454" i="10"/>
  <c r="M1454" i="10"/>
  <c r="N1454" i="10"/>
  <c r="D1455" i="10"/>
  <c r="I1455" i="10"/>
  <c r="K1455" i="10" s="1"/>
  <c r="L1455" i="10"/>
  <c r="M1455" i="10"/>
  <c r="N1455" i="10"/>
  <c r="D1456" i="10"/>
  <c r="I1456" i="10"/>
  <c r="K1456" i="10" s="1"/>
  <c r="L1456" i="10"/>
  <c r="M1456" i="10"/>
  <c r="N1456" i="10"/>
  <c r="D1457" i="10"/>
  <c r="I1457" i="10"/>
  <c r="K1457" i="10" s="1"/>
  <c r="L1457" i="10"/>
  <c r="M1457" i="10"/>
  <c r="N1457" i="10"/>
  <c r="D1458" i="10"/>
  <c r="I1458" i="10"/>
  <c r="K1458" i="10" s="1"/>
  <c r="L1458" i="10"/>
  <c r="M1458" i="10"/>
  <c r="N1458" i="10"/>
  <c r="D1459" i="10"/>
  <c r="I1459" i="10"/>
  <c r="K1459" i="10" s="1"/>
  <c r="L1459" i="10"/>
  <c r="M1459" i="10"/>
  <c r="N1459" i="10"/>
  <c r="D1460" i="10"/>
  <c r="I1460" i="10"/>
  <c r="K1460" i="10" s="1"/>
  <c r="L1460" i="10"/>
  <c r="M1460" i="10"/>
  <c r="N1460" i="10"/>
  <c r="D1461" i="10"/>
  <c r="I1461" i="10"/>
  <c r="K1461" i="10" s="1"/>
  <c r="L1461" i="10"/>
  <c r="M1461" i="10"/>
  <c r="N1461" i="10"/>
  <c r="D1462" i="10"/>
  <c r="I1462" i="10"/>
  <c r="K1462" i="10" s="1"/>
  <c r="L1462" i="10"/>
  <c r="M1462" i="10"/>
  <c r="N1462" i="10"/>
  <c r="D1463" i="10"/>
  <c r="I1463" i="10"/>
  <c r="K1463" i="10" s="1"/>
  <c r="L1463" i="10"/>
  <c r="M1463" i="10"/>
  <c r="N1463" i="10"/>
  <c r="D1464" i="10"/>
  <c r="I1464" i="10"/>
  <c r="K1464" i="10" s="1"/>
  <c r="L1464" i="10"/>
  <c r="M1464" i="10"/>
  <c r="N1464" i="10"/>
  <c r="D1465" i="10"/>
  <c r="I1465" i="10"/>
  <c r="K1465" i="10" s="1"/>
  <c r="L1465" i="10"/>
  <c r="M1465" i="10"/>
  <c r="N1465" i="10"/>
  <c r="D1466" i="10"/>
  <c r="I1466" i="10"/>
  <c r="K1466" i="10" s="1"/>
  <c r="L1466" i="10"/>
  <c r="M1466" i="10"/>
  <c r="N1466" i="10"/>
  <c r="D1467" i="10"/>
  <c r="I1467" i="10"/>
  <c r="K1467" i="10" s="1"/>
  <c r="L1467" i="10"/>
  <c r="M1467" i="10"/>
  <c r="N1467" i="10"/>
  <c r="D1468" i="10"/>
  <c r="I1468" i="10"/>
  <c r="K1468" i="10" s="1"/>
  <c r="L1468" i="10"/>
  <c r="M1468" i="10"/>
  <c r="N1468" i="10"/>
  <c r="D1469" i="10"/>
  <c r="I1469" i="10"/>
  <c r="K1469" i="10" s="1"/>
  <c r="L1469" i="10"/>
  <c r="M1469" i="10"/>
  <c r="N1469" i="10"/>
  <c r="D1470" i="10"/>
  <c r="I1470" i="10"/>
  <c r="K1470" i="10" s="1"/>
  <c r="L1470" i="10"/>
  <c r="M1470" i="10"/>
  <c r="N1470" i="10"/>
  <c r="D1471" i="10"/>
  <c r="I1471" i="10"/>
  <c r="K1471" i="10" s="1"/>
  <c r="L1471" i="10"/>
  <c r="M1471" i="10"/>
  <c r="N1471" i="10"/>
  <c r="D1472" i="10"/>
  <c r="I1472" i="10"/>
  <c r="K1472" i="10" s="1"/>
  <c r="L1472" i="10"/>
  <c r="M1472" i="10"/>
  <c r="N1472" i="10"/>
  <c r="D1473" i="10"/>
  <c r="I1473" i="10"/>
  <c r="K1473" i="10" s="1"/>
  <c r="L1473" i="10"/>
  <c r="M1473" i="10"/>
  <c r="N1473" i="10"/>
  <c r="D1474" i="10"/>
  <c r="I1474" i="10"/>
  <c r="K1474" i="10" s="1"/>
  <c r="L1474" i="10"/>
  <c r="M1474" i="10"/>
  <c r="N1474" i="10"/>
  <c r="D1475" i="10"/>
  <c r="I1475" i="10"/>
  <c r="K1475" i="10" s="1"/>
  <c r="L1475" i="10"/>
  <c r="M1475" i="10"/>
  <c r="N1475" i="10"/>
  <c r="D1476" i="10"/>
  <c r="I1476" i="10"/>
  <c r="K1476" i="10" s="1"/>
  <c r="L1476" i="10"/>
  <c r="M1476" i="10"/>
  <c r="N1476" i="10"/>
  <c r="D1477" i="10"/>
  <c r="I1477" i="10"/>
  <c r="K1477" i="10" s="1"/>
  <c r="L1477" i="10"/>
  <c r="M1477" i="10"/>
  <c r="N1477" i="10"/>
  <c r="D1478" i="10"/>
  <c r="I1478" i="10"/>
  <c r="K1478" i="10" s="1"/>
  <c r="L1478" i="10"/>
  <c r="M1478" i="10"/>
  <c r="N1478" i="10"/>
  <c r="D1479" i="10"/>
  <c r="I1479" i="10"/>
  <c r="K1479" i="10" s="1"/>
  <c r="L1479" i="10"/>
  <c r="M1479" i="10"/>
  <c r="N1479" i="10"/>
  <c r="D1480" i="10"/>
  <c r="I1480" i="10"/>
  <c r="K1480" i="10" s="1"/>
  <c r="L1480" i="10"/>
  <c r="M1480" i="10"/>
  <c r="N1480" i="10"/>
  <c r="D1481" i="10"/>
  <c r="I1481" i="10"/>
  <c r="K1481" i="10" s="1"/>
  <c r="L1481" i="10"/>
  <c r="M1481" i="10"/>
  <c r="N1481" i="10"/>
  <c r="D1482" i="10"/>
  <c r="I1482" i="10"/>
  <c r="K1482" i="10" s="1"/>
  <c r="L1482" i="10"/>
  <c r="M1482" i="10"/>
  <c r="N1482" i="10"/>
  <c r="D1483" i="10"/>
  <c r="I1483" i="10"/>
  <c r="K1483" i="10" s="1"/>
  <c r="L1483" i="10"/>
  <c r="M1483" i="10"/>
  <c r="N1483" i="10"/>
  <c r="D1484" i="10"/>
  <c r="I1484" i="10"/>
  <c r="K1484" i="10" s="1"/>
  <c r="L1484" i="10"/>
  <c r="M1484" i="10"/>
  <c r="N1484" i="10"/>
  <c r="D1485" i="10"/>
  <c r="I1485" i="10"/>
  <c r="K1485" i="10" s="1"/>
  <c r="L1485" i="10"/>
  <c r="M1485" i="10"/>
  <c r="N1485" i="10"/>
  <c r="D1486" i="10"/>
  <c r="I1486" i="10"/>
  <c r="K1486" i="10" s="1"/>
  <c r="L1486" i="10"/>
  <c r="M1486" i="10"/>
  <c r="N1486" i="10"/>
  <c r="D1487" i="10"/>
  <c r="I1487" i="10"/>
  <c r="K1487" i="10" s="1"/>
  <c r="L1487" i="10"/>
  <c r="M1487" i="10"/>
  <c r="N1487" i="10"/>
  <c r="D1488" i="10"/>
  <c r="I1488" i="10"/>
  <c r="K1488" i="10" s="1"/>
  <c r="L1488" i="10"/>
  <c r="M1488" i="10"/>
  <c r="N1488" i="10"/>
  <c r="D1489" i="10"/>
  <c r="I1489" i="10"/>
  <c r="K1489" i="10" s="1"/>
  <c r="L1489" i="10"/>
  <c r="M1489" i="10"/>
  <c r="N1489" i="10"/>
  <c r="D1490" i="10"/>
  <c r="I1490" i="10"/>
  <c r="K1490" i="10" s="1"/>
  <c r="L1490" i="10"/>
  <c r="M1490" i="10"/>
  <c r="N1490" i="10"/>
  <c r="D1491" i="10"/>
  <c r="I1491" i="10"/>
  <c r="K1491" i="10" s="1"/>
  <c r="L1491" i="10"/>
  <c r="M1491" i="10"/>
  <c r="N1491" i="10"/>
  <c r="D1492" i="10"/>
  <c r="I1492" i="10"/>
  <c r="K1492" i="10" s="1"/>
  <c r="L1492" i="10"/>
  <c r="M1492" i="10"/>
  <c r="N1492" i="10"/>
  <c r="D1493" i="10"/>
  <c r="I1493" i="10"/>
  <c r="K1493" i="10" s="1"/>
  <c r="L1493" i="10"/>
  <c r="M1493" i="10"/>
  <c r="N1493" i="10"/>
  <c r="D1494" i="10"/>
  <c r="I1494" i="10"/>
  <c r="K1494" i="10" s="1"/>
  <c r="L1494" i="10"/>
  <c r="M1494" i="10"/>
  <c r="N1494" i="10"/>
  <c r="D1495" i="10"/>
  <c r="I1495" i="10"/>
  <c r="K1495" i="10" s="1"/>
  <c r="L1495" i="10"/>
  <c r="M1495" i="10"/>
  <c r="N1495" i="10"/>
  <c r="D1496" i="10"/>
  <c r="I1496" i="10"/>
  <c r="K1496" i="10" s="1"/>
  <c r="L1496" i="10"/>
  <c r="M1496" i="10"/>
  <c r="N1496" i="10"/>
  <c r="D1497" i="10"/>
  <c r="I1497" i="10"/>
  <c r="K1497" i="10" s="1"/>
  <c r="L1497" i="10"/>
  <c r="M1497" i="10"/>
  <c r="N1497" i="10"/>
  <c r="D1498" i="10"/>
  <c r="I1498" i="10"/>
  <c r="K1498" i="10" s="1"/>
  <c r="L1498" i="10"/>
  <c r="M1498" i="10"/>
  <c r="N1498" i="10"/>
  <c r="D1499" i="10"/>
  <c r="I1499" i="10"/>
  <c r="K1499" i="10" s="1"/>
  <c r="L1499" i="10"/>
  <c r="M1499" i="10"/>
  <c r="N1499" i="10"/>
  <c r="D1500" i="10"/>
  <c r="I1500" i="10"/>
  <c r="K1500" i="10" s="1"/>
  <c r="L1500" i="10"/>
  <c r="M1500" i="10"/>
  <c r="N1500" i="10"/>
  <c r="D1501" i="10"/>
  <c r="I1501" i="10"/>
  <c r="K1501" i="10" s="1"/>
  <c r="L1501" i="10"/>
  <c r="M1501" i="10"/>
  <c r="N1501" i="10"/>
  <c r="D1502" i="10"/>
  <c r="I1502" i="10"/>
  <c r="K1502" i="10" s="1"/>
  <c r="L1502" i="10"/>
  <c r="M1502" i="10"/>
  <c r="N1502" i="10"/>
  <c r="D1503" i="10"/>
  <c r="I1503" i="10"/>
  <c r="K1503" i="10" s="1"/>
  <c r="L1503" i="10"/>
  <c r="M1503" i="10"/>
  <c r="N1503" i="10"/>
  <c r="D1504" i="10"/>
  <c r="I1504" i="10"/>
  <c r="K1504" i="10" s="1"/>
  <c r="L1504" i="10"/>
  <c r="M1504" i="10"/>
  <c r="N1504" i="10"/>
  <c r="D1505" i="10"/>
  <c r="I1505" i="10"/>
  <c r="K1505" i="10" s="1"/>
  <c r="L1505" i="10"/>
  <c r="M1505" i="10"/>
  <c r="N1505" i="10"/>
  <c r="D1506" i="10"/>
  <c r="I1506" i="10"/>
  <c r="K1506" i="10" s="1"/>
  <c r="L1506" i="10"/>
  <c r="M1506" i="10"/>
  <c r="N1506" i="10"/>
  <c r="D1507" i="10"/>
  <c r="I1507" i="10"/>
  <c r="K1507" i="10" s="1"/>
  <c r="L1507" i="10"/>
  <c r="M1507" i="10"/>
  <c r="N1507" i="10"/>
  <c r="D1508" i="10"/>
  <c r="I1508" i="10"/>
  <c r="K1508" i="10" s="1"/>
  <c r="L1508" i="10"/>
  <c r="M1508" i="10"/>
  <c r="N1508" i="10"/>
  <c r="D1509" i="10"/>
  <c r="I1509" i="10"/>
  <c r="K1509" i="10" s="1"/>
  <c r="L1509" i="10"/>
  <c r="M1509" i="10"/>
  <c r="N1509" i="10"/>
  <c r="D1510" i="10"/>
  <c r="I1510" i="10"/>
  <c r="K1510" i="10" s="1"/>
  <c r="L1510" i="10"/>
  <c r="M1510" i="10"/>
  <c r="N1510" i="10"/>
  <c r="D1511" i="10"/>
  <c r="I1511" i="10"/>
  <c r="K1511" i="10" s="1"/>
  <c r="L1511" i="10"/>
  <c r="M1511" i="10"/>
  <c r="N1511" i="10"/>
  <c r="D1512" i="10"/>
  <c r="I1512" i="10"/>
  <c r="K1512" i="10" s="1"/>
  <c r="L1512" i="10"/>
  <c r="M1512" i="10"/>
  <c r="N1512" i="10"/>
  <c r="D1513" i="10"/>
  <c r="I1513" i="10"/>
  <c r="K1513" i="10" s="1"/>
  <c r="L1513" i="10"/>
  <c r="M1513" i="10"/>
  <c r="N1513" i="10"/>
  <c r="D1514" i="10"/>
  <c r="I1514" i="10"/>
  <c r="K1514" i="10" s="1"/>
  <c r="L1514" i="10"/>
  <c r="M1514" i="10"/>
  <c r="N1514" i="10"/>
  <c r="D1515" i="10"/>
  <c r="I1515" i="10"/>
  <c r="K1515" i="10" s="1"/>
  <c r="L1515" i="10"/>
  <c r="M1515" i="10"/>
  <c r="N1515" i="10"/>
  <c r="D1516" i="10"/>
  <c r="I1516" i="10"/>
  <c r="K1516" i="10" s="1"/>
  <c r="L1516" i="10"/>
  <c r="M1516" i="10"/>
  <c r="N1516" i="10"/>
  <c r="D1517" i="10"/>
  <c r="I1517" i="10"/>
  <c r="K1517" i="10" s="1"/>
  <c r="L1517" i="10"/>
  <c r="M1517" i="10"/>
  <c r="N1517" i="10"/>
  <c r="D1518" i="10"/>
  <c r="I1518" i="10"/>
  <c r="K1518" i="10" s="1"/>
  <c r="L1518" i="10"/>
  <c r="M1518" i="10"/>
  <c r="N1518" i="10"/>
  <c r="D1519" i="10"/>
  <c r="I1519" i="10"/>
  <c r="K1519" i="10" s="1"/>
  <c r="L1519" i="10"/>
  <c r="M1519" i="10"/>
  <c r="N1519" i="10"/>
  <c r="D1520" i="10"/>
  <c r="I1520" i="10"/>
  <c r="K1520" i="10" s="1"/>
  <c r="L1520" i="10"/>
  <c r="M1520" i="10"/>
  <c r="N1520" i="10"/>
  <c r="D1521" i="10"/>
  <c r="I1521" i="10"/>
  <c r="K1521" i="10" s="1"/>
  <c r="L1521" i="10"/>
  <c r="M1521" i="10"/>
  <c r="N1521" i="10"/>
  <c r="D1522" i="10"/>
  <c r="I1522" i="10"/>
  <c r="K1522" i="10" s="1"/>
  <c r="L1522" i="10"/>
  <c r="M1522" i="10"/>
  <c r="N1522" i="10"/>
  <c r="D1523" i="10"/>
  <c r="I1523" i="10"/>
  <c r="K1523" i="10" s="1"/>
  <c r="L1523" i="10"/>
  <c r="M1523" i="10"/>
  <c r="N1523" i="10"/>
  <c r="D1524" i="10"/>
  <c r="I1524" i="10"/>
  <c r="K1524" i="10" s="1"/>
  <c r="L1524" i="10"/>
  <c r="M1524" i="10"/>
  <c r="N1524" i="10"/>
  <c r="D1525" i="10"/>
  <c r="I1525" i="10"/>
  <c r="K1525" i="10" s="1"/>
  <c r="L1525" i="10"/>
  <c r="M1525" i="10"/>
  <c r="N1525" i="10"/>
  <c r="D1526" i="10"/>
  <c r="I1526" i="10"/>
  <c r="K1526" i="10" s="1"/>
  <c r="L1526" i="10"/>
  <c r="M1526" i="10"/>
  <c r="N1526" i="10"/>
  <c r="D1527" i="10"/>
  <c r="I1527" i="10"/>
  <c r="K1527" i="10" s="1"/>
  <c r="L1527" i="10"/>
  <c r="M1527" i="10"/>
  <c r="N1527" i="10"/>
  <c r="D1528" i="10"/>
  <c r="I1528" i="10"/>
  <c r="K1528" i="10" s="1"/>
  <c r="L1528" i="10"/>
  <c r="M1528" i="10"/>
  <c r="N1528" i="10"/>
  <c r="D1529" i="10"/>
  <c r="I1529" i="10"/>
  <c r="K1529" i="10" s="1"/>
  <c r="L1529" i="10"/>
  <c r="M1529" i="10"/>
  <c r="N1529" i="10"/>
  <c r="D1530" i="10"/>
  <c r="I1530" i="10"/>
  <c r="K1530" i="10" s="1"/>
  <c r="L1530" i="10"/>
  <c r="M1530" i="10"/>
  <c r="N1530" i="10"/>
  <c r="D1531" i="10"/>
  <c r="I1531" i="10"/>
  <c r="K1531" i="10" s="1"/>
  <c r="L1531" i="10"/>
  <c r="M1531" i="10"/>
  <c r="N1531" i="10"/>
  <c r="D1532" i="10"/>
  <c r="I1532" i="10"/>
  <c r="K1532" i="10" s="1"/>
  <c r="L1532" i="10"/>
  <c r="M1532" i="10"/>
  <c r="N1532" i="10"/>
  <c r="D1533" i="10"/>
  <c r="I1533" i="10"/>
  <c r="K1533" i="10" s="1"/>
  <c r="L1533" i="10"/>
  <c r="M1533" i="10"/>
  <c r="N1533" i="10"/>
  <c r="D1534" i="10"/>
  <c r="I1534" i="10"/>
  <c r="K1534" i="10" s="1"/>
  <c r="L1534" i="10"/>
  <c r="M1534" i="10"/>
  <c r="N1534" i="10"/>
  <c r="D1535" i="10"/>
  <c r="I1535" i="10"/>
  <c r="K1535" i="10" s="1"/>
  <c r="L1535" i="10"/>
  <c r="M1535" i="10"/>
  <c r="N1535" i="10"/>
  <c r="D1536" i="10"/>
  <c r="I1536" i="10"/>
  <c r="K1536" i="10" s="1"/>
  <c r="L1536" i="10"/>
  <c r="M1536" i="10"/>
  <c r="N1536" i="10"/>
  <c r="D1537" i="10"/>
  <c r="I1537" i="10"/>
  <c r="K1537" i="10" s="1"/>
  <c r="L1537" i="10"/>
  <c r="M1537" i="10"/>
  <c r="N1537" i="10"/>
  <c r="D1538" i="10"/>
  <c r="H1538" i="10"/>
  <c r="J1538" i="10"/>
  <c r="L1538" i="10"/>
  <c r="M1538" i="10"/>
  <c r="N1538" i="10"/>
  <c r="D1540" i="10"/>
  <c r="I1540" i="10"/>
  <c r="K1540" i="10" s="1"/>
  <c r="L1540" i="10"/>
  <c r="M1540" i="10"/>
  <c r="N1540" i="10"/>
  <c r="D1541" i="10"/>
  <c r="I1541" i="10"/>
  <c r="K1541" i="10" s="1"/>
  <c r="L1541" i="10"/>
  <c r="M1541" i="10"/>
  <c r="N1541" i="10"/>
  <c r="D1542" i="10"/>
  <c r="I1542" i="10"/>
  <c r="K1542" i="10" s="1"/>
  <c r="L1542" i="10"/>
  <c r="M1542" i="10"/>
  <c r="N1542" i="10"/>
  <c r="D1543" i="10"/>
  <c r="I1543" i="10"/>
  <c r="K1543" i="10" s="1"/>
  <c r="L1543" i="10"/>
  <c r="M1543" i="10"/>
  <c r="N1543" i="10"/>
  <c r="D1544" i="10"/>
  <c r="I1544" i="10"/>
  <c r="K1544" i="10" s="1"/>
  <c r="L1544" i="10"/>
  <c r="M1544" i="10"/>
  <c r="N1544" i="10"/>
  <c r="D1545" i="10"/>
  <c r="I1545" i="10"/>
  <c r="K1545" i="10" s="1"/>
  <c r="L1545" i="10"/>
  <c r="M1545" i="10"/>
  <c r="N1545" i="10"/>
  <c r="D1546" i="10"/>
  <c r="I1546" i="10"/>
  <c r="K1546" i="10" s="1"/>
  <c r="L1546" i="10"/>
  <c r="M1546" i="10"/>
  <c r="N1546" i="10"/>
  <c r="D1547" i="10"/>
  <c r="I1547" i="10"/>
  <c r="K1547" i="10" s="1"/>
  <c r="L1547" i="10"/>
  <c r="M1547" i="10"/>
  <c r="N1547" i="10"/>
  <c r="D1548" i="10"/>
  <c r="I1548" i="10"/>
  <c r="K1548" i="10" s="1"/>
  <c r="L1548" i="10"/>
  <c r="M1548" i="10"/>
  <c r="N1548" i="10"/>
  <c r="D1549" i="10"/>
  <c r="I1549" i="10"/>
  <c r="K1549" i="10" s="1"/>
  <c r="L1549" i="10"/>
  <c r="M1549" i="10"/>
  <c r="N1549" i="10"/>
  <c r="D1550" i="10"/>
  <c r="I1550" i="10"/>
  <c r="K1550" i="10" s="1"/>
  <c r="L1550" i="10"/>
  <c r="M1550" i="10"/>
  <c r="N1550" i="10"/>
  <c r="D1551" i="10"/>
  <c r="I1551" i="10"/>
  <c r="K1551" i="10" s="1"/>
  <c r="L1551" i="10"/>
  <c r="M1551" i="10"/>
  <c r="N1551" i="10"/>
  <c r="D1552" i="10"/>
  <c r="I1552" i="10"/>
  <c r="K1552" i="10" s="1"/>
  <c r="L1552" i="10"/>
  <c r="M1552" i="10"/>
  <c r="N1552" i="10"/>
  <c r="D1553" i="10"/>
  <c r="I1553" i="10"/>
  <c r="K1553" i="10" s="1"/>
  <c r="L1553" i="10"/>
  <c r="M1553" i="10"/>
  <c r="N1553" i="10"/>
  <c r="D1554" i="10"/>
  <c r="I1554" i="10"/>
  <c r="K1554" i="10" s="1"/>
  <c r="L1554" i="10"/>
  <c r="M1554" i="10"/>
  <c r="N1554" i="10"/>
  <c r="D1555" i="10"/>
  <c r="I1555" i="10"/>
  <c r="K1555" i="10" s="1"/>
  <c r="L1555" i="10"/>
  <c r="M1555" i="10"/>
  <c r="N1555" i="10"/>
  <c r="D1556" i="10"/>
  <c r="I1556" i="10"/>
  <c r="K1556" i="10" s="1"/>
  <c r="L1556" i="10"/>
  <c r="M1556" i="10"/>
  <c r="N1556" i="10"/>
  <c r="D1557" i="10"/>
  <c r="I1557" i="10"/>
  <c r="K1557" i="10" s="1"/>
  <c r="L1557" i="10"/>
  <c r="M1557" i="10"/>
  <c r="N1557" i="10"/>
  <c r="D1558" i="10"/>
  <c r="I1558" i="10"/>
  <c r="K1558" i="10" s="1"/>
  <c r="L1558" i="10"/>
  <c r="M1558" i="10"/>
  <c r="N1558" i="10"/>
  <c r="D1559" i="10"/>
  <c r="I1559" i="10"/>
  <c r="K1559" i="10" s="1"/>
  <c r="L1559" i="10"/>
  <c r="M1559" i="10"/>
  <c r="N1559" i="10"/>
  <c r="D1560" i="10"/>
  <c r="I1560" i="10"/>
  <c r="K1560" i="10" s="1"/>
  <c r="L1560" i="10"/>
  <c r="M1560" i="10"/>
  <c r="N1560" i="10"/>
  <c r="D1561" i="10"/>
  <c r="I1561" i="10"/>
  <c r="K1561" i="10" s="1"/>
  <c r="L1561" i="10"/>
  <c r="M1561" i="10"/>
  <c r="N1561" i="10"/>
  <c r="D1562" i="10"/>
  <c r="I1562" i="10"/>
  <c r="K1562" i="10" s="1"/>
  <c r="L1562" i="10"/>
  <c r="M1562" i="10"/>
  <c r="N1562" i="10"/>
  <c r="D1563" i="10"/>
  <c r="I1563" i="10"/>
  <c r="K1563" i="10" s="1"/>
  <c r="L1563" i="10"/>
  <c r="M1563" i="10"/>
  <c r="N1563" i="10"/>
  <c r="D1564" i="10"/>
  <c r="I1564" i="10"/>
  <c r="K1564" i="10" s="1"/>
  <c r="L1564" i="10"/>
  <c r="M1564" i="10"/>
  <c r="N1564" i="10"/>
  <c r="D1565" i="10"/>
  <c r="I1565" i="10"/>
  <c r="K1565" i="10" s="1"/>
  <c r="L1565" i="10"/>
  <c r="M1565" i="10"/>
  <c r="N1565" i="10"/>
  <c r="D1566" i="10"/>
  <c r="I1566" i="10"/>
  <c r="K1566" i="10" s="1"/>
  <c r="L1566" i="10"/>
  <c r="M1566" i="10"/>
  <c r="N1566" i="10"/>
  <c r="D1567" i="10"/>
  <c r="I1567" i="10"/>
  <c r="K1567" i="10" s="1"/>
  <c r="L1567" i="10"/>
  <c r="M1567" i="10"/>
  <c r="N1567" i="10"/>
  <c r="D1568" i="10"/>
  <c r="I1568" i="10"/>
  <c r="K1568" i="10" s="1"/>
  <c r="L1568" i="10"/>
  <c r="M1568" i="10"/>
  <c r="N1568" i="10"/>
  <c r="D1569" i="10"/>
  <c r="I1569" i="10"/>
  <c r="K1569" i="10" s="1"/>
  <c r="L1569" i="10"/>
  <c r="M1569" i="10"/>
  <c r="N1569" i="10"/>
  <c r="D1570" i="10"/>
  <c r="I1570" i="10"/>
  <c r="K1570" i="10" s="1"/>
  <c r="L1570" i="10"/>
  <c r="M1570" i="10"/>
  <c r="N1570" i="10"/>
  <c r="D1571" i="10"/>
  <c r="I1571" i="10"/>
  <c r="K1571" i="10" s="1"/>
  <c r="L1571" i="10"/>
  <c r="M1571" i="10"/>
  <c r="N1571" i="10"/>
  <c r="D1572" i="10"/>
  <c r="I1572" i="10"/>
  <c r="K1572" i="10" s="1"/>
  <c r="L1572" i="10"/>
  <c r="M1572" i="10"/>
  <c r="N1572" i="10"/>
  <c r="D1573" i="10"/>
  <c r="I1573" i="10"/>
  <c r="K1573" i="10" s="1"/>
  <c r="L1573" i="10"/>
  <c r="M1573" i="10"/>
  <c r="N1573" i="10"/>
  <c r="D1574" i="10"/>
  <c r="I1574" i="10"/>
  <c r="K1574" i="10" s="1"/>
  <c r="L1574" i="10"/>
  <c r="M1574" i="10"/>
  <c r="N1574" i="10"/>
  <c r="D1575" i="10"/>
  <c r="I1575" i="10"/>
  <c r="K1575" i="10" s="1"/>
  <c r="L1575" i="10"/>
  <c r="M1575" i="10"/>
  <c r="N1575" i="10"/>
  <c r="D1576" i="10"/>
  <c r="I1576" i="10"/>
  <c r="K1576" i="10" s="1"/>
  <c r="L1576" i="10"/>
  <c r="M1576" i="10"/>
  <c r="N1576" i="10"/>
  <c r="D1577" i="10"/>
  <c r="I1577" i="10"/>
  <c r="K1577" i="10" s="1"/>
  <c r="L1577" i="10"/>
  <c r="M1577" i="10"/>
  <c r="N1577" i="10"/>
  <c r="D1578" i="10"/>
  <c r="I1578" i="10"/>
  <c r="K1578" i="10" s="1"/>
  <c r="L1578" i="10"/>
  <c r="M1578" i="10"/>
  <c r="N1578" i="10"/>
  <c r="D1579" i="10"/>
  <c r="I1579" i="10"/>
  <c r="K1579" i="10" s="1"/>
  <c r="L1579" i="10"/>
  <c r="M1579" i="10"/>
  <c r="N1579" i="10"/>
  <c r="D1580" i="10"/>
  <c r="I1580" i="10"/>
  <c r="K1580" i="10" s="1"/>
  <c r="L1580" i="10"/>
  <c r="M1580" i="10"/>
  <c r="N1580" i="10"/>
  <c r="D1581" i="10"/>
  <c r="I1581" i="10"/>
  <c r="K1581" i="10" s="1"/>
  <c r="L1581" i="10"/>
  <c r="M1581" i="10"/>
  <c r="N1581" i="10"/>
  <c r="D1582" i="10"/>
  <c r="I1582" i="10"/>
  <c r="K1582" i="10" s="1"/>
  <c r="L1582" i="10"/>
  <c r="M1582" i="10"/>
  <c r="N1582" i="10"/>
  <c r="D1583" i="10"/>
  <c r="I1583" i="10"/>
  <c r="K1583" i="10" s="1"/>
  <c r="L1583" i="10"/>
  <c r="M1583" i="10"/>
  <c r="N1583" i="10"/>
  <c r="D1584" i="10"/>
  <c r="I1584" i="10"/>
  <c r="K1584" i="10" s="1"/>
  <c r="L1584" i="10"/>
  <c r="M1584" i="10"/>
  <c r="N1584" i="10"/>
  <c r="D1585" i="10"/>
  <c r="I1585" i="10"/>
  <c r="K1585" i="10" s="1"/>
  <c r="L1585" i="10"/>
  <c r="M1585" i="10"/>
  <c r="N1585" i="10"/>
  <c r="D1586" i="10"/>
  <c r="I1586" i="10"/>
  <c r="K1586" i="10" s="1"/>
  <c r="L1586" i="10"/>
  <c r="M1586" i="10"/>
  <c r="N1586" i="10"/>
  <c r="D1587" i="10"/>
  <c r="I1587" i="10"/>
  <c r="K1587" i="10" s="1"/>
  <c r="L1587" i="10"/>
  <c r="M1587" i="10"/>
  <c r="N1587" i="10"/>
  <c r="D1588" i="10"/>
  <c r="I1588" i="10"/>
  <c r="K1588" i="10" s="1"/>
  <c r="L1588" i="10"/>
  <c r="M1588" i="10"/>
  <c r="N1588" i="10"/>
  <c r="D1589" i="10"/>
  <c r="I1589" i="10"/>
  <c r="K1589" i="10" s="1"/>
  <c r="L1589" i="10"/>
  <c r="M1589" i="10"/>
  <c r="N1589" i="10"/>
  <c r="D1590" i="10"/>
  <c r="I1590" i="10"/>
  <c r="K1590" i="10" s="1"/>
  <c r="L1590" i="10"/>
  <c r="M1590" i="10"/>
  <c r="N1590" i="10"/>
  <c r="D1591" i="10"/>
  <c r="I1591" i="10"/>
  <c r="K1591" i="10" s="1"/>
  <c r="L1591" i="10"/>
  <c r="M1591" i="10"/>
  <c r="N1591" i="10"/>
  <c r="D1592" i="10"/>
  <c r="I1592" i="10"/>
  <c r="K1592" i="10" s="1"/>
  <c r="L1592" i="10"/>
  <c r="M1592" i="10"/>
  <c r="N1592" i="10"/>
  <c r="D1593" i="10"/>
  <c r="I1593" i="10"/>
  <c r="K1593" i="10" s="1"/>
  <c r="L1593" i="10"/>
  <c r="M1593" i="10"/>
  <c r="N1593" i="10"/>
  <c r="D1594" i="10"/>
  <c r="I1594" i="10"/>
  <c r="K1594" i="10" s="1"/>
  <c r="L1594" i="10"/>
  <c r="M1594" i="10"/>
  <c r="N1594" i="10"/>
  <c r="D1595" i="10"/>
  <c r="I1595" i="10"/>
  <c r="K1595" i="10" s="1"/>
  <c r="L1595" i="10"/>
  <c r="M1595" i="10"/>
  <c r="N1595" i="10"/>
  <c r="D1596" i="10"/>
  <c r="I1596" i="10"/>
  <c r="K1596" i="10" s="1"/>
  <c r="L1596" i="10"/>
  <c r="M1596" i="10"/>
  <c r="N1596" i="10"/>
  <c r="D1597" i="10"/>
  <c r="I1597" i="10"/>
  <c r="K1597" i="10" s="1"/>
  <c r="L1597" i="10"/>
  <c r="M1597" i="10"/>
  <c r="N1597" i="10"/>
  <c r="D1598" i="10"/>
  <c r="I1598" i="10"/>
  <c r="K1598" i="10" s="1"/>
  <c r="L1598" i="10"/>
  <c r="M1598" i="10"/>
  <c r="N1598" i="10"/>
  <c r="D1599" i="10"/>
  <c r="I1599" i="10"/>
  <c r="K1599" i="10" s="1"/>
  <c r="L1599" i="10"/>
  <c r="M1599" i="10"/>
  <c r="N1599" i="10"/>
  <c r="D1600" i="10"/>
  <c r="I1600" i="10"/>
  <c r="K1600" i="10" s="1"/>
  <c r="L1600" i="10"/>
  <c r="M1600" i="10"/>
  <c r="N1600" i="10"/>
  <c r="D1601" i="10"/>
  <c r="I1601" i="10"/>
  <c r="K1601" i="10" s="1"/>
  <c r="L1601" i="10"/>
  <c r="M1601" i="10"/>
  <c r="N1601" i="10"/>
  <c r="D1602" i="10"/>
  <c r="I1602" i="10"/>
  <c r="K1602" i="10" s="1"/>
  <c r="L1602" i="10"/>
  <c r="M1602" i="10"/>
  <c r="N1602" i="10"/>
  <c r="D1603" i="10"/>
  <c r="I1603" i="10"/>
  <c r="K1603" i="10" s="1"/>
  <c r="L1603" i="10"/>
  <c r="M1603" i="10"/>
  <c r="N1603" i="10"/>
  <c r="D1604" i="10"/>
  <c r="I1604" i="10"/>
  <c r="K1604" i="10" s="1"/>
  <c r="L1604" i="10"/>
  <c r="M1604" i="10"/>
  <c r="N1604" i="10"/>
  <c r="D1605" i="10"/>
  <c r="I1605" i="10"/>
  <c r="K1605" i="10" s="1"/>
  <c r="L1605" i="10"/>
  <c r="M1605" i="10"/>
  <c r="N1605" i="10"/>
  <c r="D1606" i="10"/>
  <c r="I1606" i="10"/>
  <c r="K1606" i="10" s="1"/>
  <c r="L1606" i="10"/>
  <c r="M1606" i="10"/>
  <c r="N1606" i="10"/>
  <c r="D1607" i="10"/>
  <c r="I1607" i="10"/>
  <c r="K1607" i="10" s="1"/>
  <c r="L1607" i="10"/>
  <c r="M1607" i="10"/>
  <c r="N1607" i="10"/>
  <c r="D1608" i="10"/>
  <c r="I1608" i="10"/>
  <c r="K1608" i="10" s="1"/>
  <c r="L1608" i="10"/>
  <c r="M1608" i="10"/>
  <c r="N1608" i="10"/>
  <c r="D1609" i="10"/>
  <c r="I1609" i="10"/>
  <c r="K1609" i="10" s="1"/>
  <c r="L1609" i="10"/>
  <c r="M1609" i="10"/>
  <c r="N1609" i="10"/>
  <c r="D1610" i="10"/>
  <c r="I1610" i="10"/>
  <c r="K1610" i="10" s="1"/>
  <c r="L1610" i="10"/>
  <c r="M1610" i="10"/>
  <c r="N1610" i="10"/>
  <c r="D1611" i="10"/>
  <c r="I1611" i="10"/>
  <c r="K1611" i="10" s="1"/>
  <c r="L1611" i="10"/>
  <c r="M1611" i="10"/>
  <c r="N1611" i="10"/>
  <c r="D1612" i="10"/>
  <c r="I1612" i="10"/>
  <c r="K1612" i="10" s="1"/>
  <c r="L1612" i="10"/>
  <c r="M1612" i="10"/>
  <c r="N1612" i="10"/>
  <c r="D1613" i="10"/>
  <c r="I1613" i="10"/>
  <c r="K1613" i="10" s="1"/>
  <c r="L1613" i="10"/>
  <c r="M1613" i="10"/>
  <c r="N1613" i="10"/>
  <c r="D1614" i="10"/>
  <c r="I1614" i="10"/>
  <c r="K1614" i="10" s="1"/>
  <c r="L1614" i="10"/>
  <c r="M1614" i="10"/>
  <c r="N1614" i="10"/>
  <c r="D1615" i="10"/>
  <c r="I1615" i="10"/>
  <c r="K1615" i="10" s="1"/>
  <c r="L1615" i="10"/>
  <c r="M1615" i="10"/>
  <c r="N1615" i="10"/>
  <c r="D1616" i="10"/>
  <c r="I1616" i="10"/>
  <c r="K1616" i="10" s="1"/>
  <c r="L1616" i="10"/>
  <c r="M1616" i="10"/>
  <c r="N1616" i="10"/>
  <c r="D1617" i="10"/>
  <c r="I1617" i="10"/>
  <c r="K1617" i="10" s="1"/>
  <c r="L1617" i="10"/>
  <c r="M1617" i="10"/>
  <c r="N1617" i="10"/>
  <c r="D1618" i="10"/>
  <c r="I1618" i="10"/>
  <c r="K1618" i="10" s="1"/>
  <c r="L1618" i="10"/>
  <c r="M1618" i="10"/>
  <c r="N1618" i="10"/>
  <c r="D1619" i="10"/>
  <c r="I1619" i="10"/>
  <c r="K1619" i="10" s="1"/>
  <c r="L1619" i="10"/>
  <c r="M1619" i="10"/>
  <c r="N1619" i="10"/>
  <c r="D1620" i="10"/>
  <c r="I1620" i="10"/>
  <c r="K1620" i="10" s="1"/>
  <c r="L1620" i="10"/>
  <c r="M1620" i="10"/>
  <c r="N1620" i="10"/>
  <c r="D1621" i="10"/>
  <c r="I1621" i="10"/>
  <c r="K1621" i="10" s="1"/>
  <c r="L1621" i="10"/>
  <c r="M1621" i="10"/>
  <c r="N1621" i="10"/>
  <c r="D1622" i="10"/>
  <c r="I1622" i="10"/>
  <c r="K1622" i="10" s="1"/>
  <c r="L1622" i="10"/>
  <c r="M1622" i="10"/>
  <c r="N1622" i="10"/>
  <c r="D1623" i="10"/>
  <c r="I1623" i="10"/>
  <c r="K1623" i="10" s="1"/>
  <c r="L1623" i="10"/>
  <c r="M1623" i="10"/>
  <c r="N1623" i="10"/>
  <c r="D1624" i="10"/>
  <c r="I1624" i="10"/>
  <c r="K1624" i="10" s="1"/>
  <c r="L1624" i="10"/>
  <c r="M1624" i="10"/>
  <c r="N1624" i="10"/>
  <c r="D1625" i="10"/>
  <c r="I1625" i="10"/>
  <c r="K1625" i="10" s="1"/>
  <c r="L1625" i="10"/>
  <c r="M1625" i="10"/>
  <c r="N1625" i="10"/>
  <c r="D1626" i="10"/>
  <c r="I1626" i="10"/>
  <c r="K1626" i="10" s="1"/>
  <c r="L1626" i="10"/>
  <c r="M1626" i="10"/>
  <c r="N1626" i="10"/>
  <c r="D1627" i="10"/>
  <c r="I1627" i="10"/>
  <c r="K1627" i="10" s="1"/>
  <c r="L1627" i="10"/>
  <c r="M1627" i="10"/>
  <c r="N1627" i="10"/>
  <c r="D1628" i="10"/>
  <c r="I1628" i="10"/>
  <c r="K1628" i="10" s="1"/>
  <c r="L1628" i="10"/>
  <c r="M1628" i="10"/>
  <c r="N1628" i="10"/>
  <c r="D1629" i="10"/>
  <c r="I1629" i="10"/>
  <c r="K1629" i="10" s="1"/>
  <c r="L1629" i="10"/>
  <c r="M1629" i="10"/>
  <c r="N1629" i="10"/>
  <c r="D1630" i="10"/>
  <c r="I1630" i="10"/>
  <c r="K1630" i="10" s="1"/>
  <c r="L1630" i="10"/>
  <c r="M1630" i="10"/>
  <c r="N1630" i="10"/>
  <c r="D1631" i="10"/>
  <c r="I1631" i="10"/>
  <c r="K1631" i="10" s="1"/>
  <c r="L1631" i="10"/>
  <c r="M1631" i="10"/>
  <c r="N1631" i="10"/>
  <c r="D1632" i="10"/>
  <c r="I1632" i="10"/>
  <c r="K1632" i="10" s="1"/>
  <c r="L1632" i="10"/>
  <c r="M1632" i="10"/>
  <c r="N1632" i="10"/>
  <c r="D1633" i="10"/>
  <c r="I1633" i="10"/>
  <c r="K1633" i="10" s="1"/>
  <c r="L1633" i="10"/>
  <c r="M1633" i="10"/>
  <c r="N1633" i="10"/>
  <c r="D1634" i="10"/>
  <c r="I1634" i="10"/>
  <c r="K1634" i="10" s="1"/>
  <c r="L1634" i="10"/>
  <c r="M1634" i="10"/>
  <c r="N1634" i="10"/>
  <c r="D1635" i="10"/>
  <c r="I1635" i="10"/>
  <c r="K1635" i="10" s="1"/>
  <c r="L1635" i="10"/>
  <c r="M1635" i="10"/>
  <c r="N1635" i="10"/>
  <c r="D1636" i="10"/>
  <c r="I1636" i="10"/>
  <c r="K1636" i="10" s="1"/>
  <c r="L1636" i="10"/>
  <c r="M1636" i="10"/>
  <c r="N1636" i="10"/>
  <c r="D1637" i="10"/>
  <c r="I1637" i="10"/>
  <c r="K1637" i="10" s="1"/>
  <c r="L1637" i="10"/>
  <c r="M1637" i="10"/>
  <c r="N1637" i="10"/>
  <c r="D1638" i="10"/>
  <c r="I1638" i="10"/>
  <c r="K1638" i="10" s="1"/>
  <c r="L1638" i="10"/>
  <c r="M1638" i="10"/>
  <c r="N1638" i="10"/>
  <c r="D1639" i="10"/>
  <c r="I1639" i="10"/>
  <c r="K1639" i="10" s="1"/>
  <c r="L1639" i="10"/>
  <c r="M1639" i="10"/>
  <c r="N1639" i="10"/>
  <c r="D1640" i="10"/>
  <c r="I1640" i="10"/>
  <c r="K1640" i="10" s="1"/>
  <c r="L1640" i="10"/>
  <c r="M1640" i="10"/>
  <c r="N1640" i="10"/>
  <c r="D1641" i="10"/>
  <c r="I1641" i="10"/>
  <c r="K1641" i="10" s="1"/>
  <c r="L1641" i="10"/>
  <c r="M1641" i="10"/>
  <c r="N1641" i="10"/>
  <c r="D1642" i="10"/>
  <c r="I1642" i="10"/>
  <c r="K1642" i="10" s="1"/>
  <c r="L1642" i="10"/>
  <c r="M1642" i="10"/>
  <c r="N1642" i="10"/>
  <c r="D1643" i="10"/>
  <c r="I1643" i="10"/>
  <c r="K1643" i="10" s="1"/>
  <c r="L1643" i="10"/>
  <c r="M1643" i="10"/>
  <c r="N1643" i="10"/>
  <c r="D1644" i="10"/>
  <c r="I1644" i="10"/>
  <c r="K1644" i="10" s="1"/>
  <c r="L1644" i="10"/>
  <c r="M1644" i="10"/>
  <c r="N1644" i="10"/>
  <c r="D1645" i="10"/>
  <c r="I1645" i="10"/>
  <c r="K1645" i="10" s="1"/>
  <c r="L1645" i="10"/>
  <c r="M1645" i="10"/>
  <c r="N1645" i="10"/>
  <c r="D1646" i="10"/>
  <c r="I1646" i="10"/>
  <c r="K1646" i="10" s="1"/>
  <c r="L1646" i="10"/>
  <c r="M1646" i="10"/>
  <c r="N1646" i="10"/>
  <c r="D1647" i="10"/>
  <c r="I1647" i="10"/>
  <c r="K1647" i="10" s="1"/>
  <c r="L1647" i="10"/>
  <c r="M1647" i="10"/>
  <c r="N1647" i="10"/>
  <c r="D1648" i="10"/>
  <c r="I1648" i="10"/>
  <c r="K1648" i="10" s="1"/>
  <c r="L1648" i="10"/>
  <c r="M1648" i="10"/>
  <c r="N1648" i="10"/>
  <c r="D1649" i="10"/>
  <c r="I1649" i="10"/>
  <c r="K1649" i="10" s="1"/>
  <c r="L1649" i="10"/>
  <c r="M1649" i="10"/>
  <c r="N1649" i="10"/>
  <c r="D1650" i="10"/>
  <c r="I1650" i="10"/>
  <c r="K1650" i="10" s="1"/>
  <c r="L1650" i="10"/>
  <c r="M1650" i="10"/>
  <c r="N1650" i="10"/>
  <c r="D1651" i="10"/>
  <c r="I1651" i="10"/>
  <c r="K1651" i="10" s="1"/>
  <c r="L1651" i="10"/>
  <c r="M1651" i="10"/>
  <c r="N1651" i="10"/>
  <c r="D1652" i="10"/>
  <c r="I1652" i="10"/>
  <c r="K1652" i="10" s="1"/>
  <c r="L1652" i="10"/>
  <c r="M1652" i="10"/>
  <c r="N1652" i="10"/>
  <c r="D1653" i="10"/>
  <c r="I1653" i="10"/>
  <c r="K1653" i="10" s="1"/>
  <c r="L1653" i="10"/>
  <c r="M1653" i="10"/>
  <c r="N1653" i="10"/>
  <c r="D1654" i="10"/>
  <c r="I1654" i="10"/>
  <c r="K1654" i="10" s="1"/>
  <c r="L1654" i="10"/>
  <c r="M1654" i="10"/>
  <c r="N1654" i="10"/>
  <c r="D1655" i="10"/>
  <c r="I1655" i="10"/>
  <c r="K1655" i="10" s="1"/>
  <c r="L1655" i="10"/>
  <c r="M1655" i="10"/>
  <c r="N1655" i="10"/>
  <c r="D1656" i="10"/>
  <c r="I1656" i="10"/>
  <c r="K1656" i="10" s="1"/>
  <c r="L1656" i="10"/>
  <c r="M1656" i="10"/>
  <c r="N1656" i="10"/>
  <c r="D1657" i="10"/>
  <c r="I1657" i="10"/>
  <c r="K1657" i="10" s="1"/>
  <c r="L1657" i="10"/>
  <c r="M1657" i="10"/>
  <c r="N1657" i="10"/>
  <c r="D1658" i="10"/>
  <c r="I1658" i="10"/>
  <c r="K1658" i="10" s="1"/>
  <c r="L1658" i="10"/>
  <c r="M1658" i="10"/>
  <c r="N1658" i="10"/>
  <c r="D1659" i="10"/>
  <c r="I1659" i="10"/>
  <c r="K1659" i="10" s="1"/>
  <c r="L1659" i="10"/>
  <c r="M1659" i="10"/>
  <c r="N1659" i="10"/>
  <c r="D1660" i="10"/>
  <c r="I1660" i="10"/>
  <c r="K1660" i="10" s="1"/>
  <c r="L1660" i="10"/>
  <c r="M1660" i="10"/>
  <c r="N1660" i="10"/>
  <c r="D1661" i="10"/>
  <c r="I1661" i="10"/>
  <c r="K1661" i="10" s="1"/>
  <c r="L1661" i="10"/>
  <c r="M1661" i="10"/>
  <c r="N1661" i="10"/>
  <c r="D1662" i="10"/>
  <c r="I1662" i="10"/>
  <c r="K1662" i="10" s="1"/>
  <c r="L1662" i="10"/>
  <c r="M1662" i="10"/>
  <c r="N1662" i="10"/>
  <c r="D1663" i="10"/>
  <c r="I1663" i="10"/>
  <c r="K1663" i="10" s="1"/>
  <c r="L1663" i="10"/>
  <c r="M1663" i="10"/>
  <c r="N1663" i="10"/>
  <c r="D1664" i="10"/>
  <c r="I1664" i="10"/>
  <c r="K1664" i="10" s="1"/>
  <c r="L1664" i="10"/>
  <c r="M1664" i="10"/>
  <c r="N1664" i="10"/>
  <c r="D1665" i="10"/>
  <c r="I1665" i="10"/>
  <c r="K1665" i="10" s="1"/>
  <c r="L1665" i="10"/>
  <c r="M1665" i="10"/>
  <c r="N1665" i="10"/>
  <c r="D1666" i="10"/>
  <c r="I1666" i="10"/>
  <c r="K1666" i="10" s="1"/>
  <c r="L1666" i="10"/>
  <c r="M1666" i="10"/>
  <c r="N1666" i="10"/>
  <c r="D1667" i="10"/>
  <c r="I1667" i="10"/>
  <c r="K1667" i="10" s="1"/>
  <c r="L1667" i="10"/>
  <c r="M1667" i="10"/>
  <c r="N1667" i="10"/>
  <c r="D1668" i="10"/>
  <c r="I1668" i="10"/>
  <c r="K1668" i="10" s="1"/>
  <c r="L1668" i="10"/>
  <c r="M1668" i="10"/>
  <c r="N1668" i="10"/>
  <c r="D1669" i="10"/>
  <c r="I1669" i="10"/>
  <c r="K1669" i="10" s="1"/>
  <c r="L1669" i="10"/>
  <c r="M1669" i="10"/>
  <c r="N1669" i="10"/>
  <c r="D1670" i="10"/>
  <c r="I1670" i="10"/>
  <c r="K1670" i="10" s="1"/>
  <c r="L1670" i="10"/>
  <c r="M1670" i="10"/>
  <c r="N1670" i="10"/>
  <c r="D1671" i="10"/>
  <c r="I1671" i="10"/>
  <c r="K1671" i="10" s="1"/>
  <c r="L1671" i="10"/>
  <c r="M1671" i="10"/>
  <c r="N1671" i="10"/>
  <c r="D1672" i="10"/>
  <c r="I1672" i="10"/>
  <c r="K1672" i="10" s="1"/>
  <c r="L1672" i="10"/>
  <c r="M1672" i="10"/>
  <c r="N1672" i="10"/>
  <c r="D1673" i="10"/>
  <c r="I1673" i="10"/>
  <c r="K1673" i="10" s="1"/>
  <c r="L1673" i="10"/>
  <c r="M1673" i="10"/>
  <c r="N1673" i="10"/>
  <c r="D1674" i="10"/>
  <c r="I1674" i="10"/>
  <c r="K1674" i="10" s="1"/>
  <c r="L1674" i="10"/>
  <c r="M1674" i="10"/>
  <c r="N1674" i="10"/>
  <c r="D1675" i="10"/>
  <c r="I1675" i="10"/>
  <c r="K1675" i="10" s="1"/>
  <c r="L1675" i="10"/>
  <c r="M1675" i="10"/>
  <c r="N1675" i="10"/>
  <c r="D1676" i="10"/>
  <c r="I1676" i="10"/>
  <c r="K1676" i="10" s="1"/>
  <c r="L1676" i="10"/>
  <c r="M1676" i="10"/>
  <c r="N1676" i="10"/>
  <c r="D1677" i="10"/>
  <c r="I1677" i="10"/>
  <c r="K1677" i="10" s="1"/>
  <c r="L1677" i="10"/>
  <c r="M1677" i="10"/>
  <c r="N1677" i="10"/>
  <c r="D1678" i="10"/>
  <c r="I1678" i="10"/>
  <c r="K1678" i="10" s="1"/>
  <c r="L1678" i="10"/>
  <c r="M1678" i="10"/>
  <c r="N1678" i="10"/>
  <c r="D1679" i="10"/>
  <c r="I1679" i="10"/>
  <c r="K1679" i="10" s="1"/>
  <c r="L1679" i="10"/>
  <c r="M1679" i="10"/>
  <c r="N1679" i="10"/>
  <c r="D1680" i="10"/>
  <c r="I1680" i="10"/>
  <c r="K1680" i="10" s="1"/>
  <c r="L1680" i="10"/>
  <c r="M1680" i="10"/>
  <c r="N1680" i="10"/>
  <c r="D1681" i="10"/>
  <c r="I1681" i="10"/>
  <c r="K1681" i="10" s="1"/>
  <c r="L1681" i="10"/>
  <c r="M1681" i="10"/>
  <c r="N1681" i="10"/>
  <c r="D1682" i="10"/>
  <c r="I1682" i="10"/>
  <c r="K1682" i="10" s="1"/>
  <c r="L1682" i="10"/>
  <c r="M1682" i="10"/>
  <c r="N1682" i="10"/>
  <c r="D1683" i="10"/>
  <c r="I1683" i="10"/>
  <c r="K1683" i="10" s="1"/>
  <c r="L1683" i="10"/>
  <c r="M1683" i="10"/>
  <c r="N1683" i="10"/>
  <c r="D1684" i="10"/>
  <c r="I1684" i="10"/>
  <c r="K1684" i="10" s="1"/>
  <c r="L1684" i="10"/>
  <c r="M1684" i="10"/>
  <c r="N1684" i="10"/>
  <c r="D1685" i="10"/>
  <c r="I1685" i="10"/>
  <c r="K1685" i="10" s="1"/>
  <c r="L1685" i="10"/>
  <c r="M1685" i="10"/>
  <c r="N1685" i="10"/>
  <c r="D1686" i="10"/>
  <c r="I1686" i="10"/>
  <c r="K1686" i="10" s="1"/>
  <c r="L1686" i="10"/>
  <c r="M1686" i="10"/>
  <c r="N1686" i="10"/>
  <c r="D1687" i="10"/>
  <c r="I1687" i="10"/>
  <c r="K1687" i="10" s="1"/>
  <c r="L1687" i="10"/>
  <c r="M1687" i="10"/>
  <c r="N1687" i="10"/>
  <c r="D1688" i="10"/>
  <c r="I1688" i="10"/>
  <c r="K1688" i="10" s="1"/>
  <c r="L1688" i="10"/>
  <c r="M1688" i="10"/>
  <c r="N1688" i="10"/>
  <c r="D1689" i="10"/>
  <c r="I1689" i="10"/>
  <c r="K1689" i="10" s="1"/>
  <c r="L1689" i="10"/>
  <c r="M1689" i="10"/>
  <c r="N1689" i="10"/>
  <c r="D1690" i="10"/>
  <c r="I1690" i="10"/>
  <c r="K1690" i="10" s="1"/>
  <c r="L1690" i="10"/>
  <c r="M1690" i="10"/>
  <c r="N1690" i="10"/>
  <c r="D1691" i="10"/>
  <c r="I1691" i="10"/>
  <c r="K1691" i="10" s="1"/>
  <c r="L1691" i="10"/>
  <c r="M1691" i="10"/>
  <c r="N1691" i="10"/>
  <c r="D1692" i="10"/>
  <c r="I1692" i="10"/>
  <c r="K1692" i="10" s="1"/>
  <c r="L1692" i="10"/>
  <c r="M1692" i="10"/>
  <c r="N1692" i="10"/>
  <c r="D1693" i="10"/>
  <c r="I1693" i="10"/>
  <c r="K1693" i="10" s="1"/>
  <c r="L1693" i="10"/>
  <c r="M1693" i="10"/>
  <c r="N1693" i="10"/>
  <c r="D1694" i="10"/>
  <c r="I1694" i="10"/>
  <c r="K1694" i="10" s="1"/>
  <c r="L1694" i="10"/>
  <c r="M1694" i="10"/>
  <c r="N1694" i="10"/>
  <c r="D1695" i="10"/>
  <c r="I1695" i="10"/>
  <c r="K1695" i="10" s="1"/>
  <c r="L1695" i="10"/>
  <c r="M1695" i="10"/>
  <c r="N1695" i="10"/>
  <c r="D1696" i="10"/>
  <c r="I1696" i="10"/>
  <c r="K1696" i="10" s="1"/>
  <c r="L1696" i="10"/>
  <c r="M1696" i="10"/>
  <c r="N1696" i="10"/>
  <c r="D1697" i="10"/>
  <c r="I1697" i="10"/>
  <c r="K1697" i="10" s="1"/>
  <c r="L1697" i="10"/>
  <c r="M1697" i="10"/>
  <c r="N1697" i="10"/>
  <c r="D1698" i="10"/>
  <c r="I1698" i="10"/>
  <c r="K1698" i="10" s="1"/>
  <c r="L1698" i="10"/>
  <c r="M1698" i="10"/>
  <c r="N1698" i="10"/>
  <c r="D1699" i="10"/>
  <c r="I1699" i="10"/>
  <c r="K1699" i="10" s="1"/>
  <c r="L1699" i="10"/>
  <c r="M1699" i="10"/>
  <c r="N1699" i="10"/>
  <c r="D1700" i="10"/>
  <c r="I1700" i="10"/>
  <c r="K1700" i="10" s="1"/>
  <c r="L1700" i="10"/>
  <c r="M1700" i="10"/>
  <c r="N1700" i="10"/>
  <c r="D1701" i="10"/>
  <c r="I1701" i="10"/>
  <c r="K1701" i="10" s="1"/>
  <c r="L1701" i="10"/>
  <c r="M1701" i="10"/>
  <c r="N1701" i="10"/>
  <c r="D1702" i="10"/>
  <c r="I1702" i="10"/>
  <c r="K1702" i="10" s="1"/>
  <c r="L1702" i="10"/>
  <c r="M1702" i="10"/>
  <c r="N1702" i="10"/>
  <c r="D1703" i="10"/>
  <c r="I1703" i="10"/>
  <c r="K1703" i="10" s="1"/>
  <c r="L1703" i="10"/>
  <c r="M1703" i="10"/>
  <c r="N1703" i="10"/>
  <c r="D1704" i="10"/>
  <c r="I1704" i="10"/>
  <c r="K1704" i="10" s="1"/>
  <c r="L1704" i="10"/>
  <c r="M1704" i="10"/>
  <c r="N1704" i="10"/>
  <c r="D1705" i="10"/>
  <c r="I1705" i="10"/>
  <c r="K1705" i="10" s="1"/>
  <c r="L1705" i="10"/>
  <c r="M1705" i="10"/>
  <c r="N1705" i="10"/>
  <c r="D1706" i="10"/>
  <c r="I1706" i="10"/>
  <c r="K1706" i="10" s="1"/>
  <c r="L1706" i="10"/>
  <c r="M1706" i="10"/>
  <c r="N1706" i="10"/>
  <c r="D1707" i="10"/>
  <c r="I1707" i="10"/>
  <c r="K1707" i="10" s="1"/>
  <c r="L1707" i="10"/>
  <c r="M1707" i="10"/>
  <c r="N1707" i="10"/>
  <c r="D1708" i="10"/>
  <c r="I1708" i="10"/>
  <c r="K1708" i="10" s="1"/>
  <c r="L1708" i="10"/>
  <c r="M1708" i="10"/>
  <c r="N1708" i="10"/>
  <c r="D1709" i="10"/>
  <c r="I1709" i="10"/>
  <c r="K1709" i="10" s="1"/>
  <c r="L1709" i="10"/>
  <c r="M1709" i="10"/>
  <c r="N1709" i="10"/>
  <c r="D1710" i="10"/>
  <c r="I1710" i="10"/>
  <c r="K1710" i="10" s="1"/>
  <c r="L1710" i="10"/>
  <c r="M1710" i="10"/>
  <c r="N1710" i="10"/>
  <c r="D1711" i="10"/>
  <c r="I1711" i="10"/>
  <c r="K1711" i="10" s="1"/>
  <c r="L1711" i="10"/>
  <c r="M1711" i="10"/>
  <c r="N1711" i="10"/>
  <c r="D1712" i="10"/>
  <c r="I1712" i="10"/>
  <c r="K1712" i="10" s="1"/>
  <c r="L1712" i="10"/>
  <c r="M1712" i="10"/>
  <c r="N1712" i="10"/>
  <c r="D1713" i="10"/>
  <c r="I1713" i="10"/>
  <c r="K1713" i="10" s="1"/>
  <c r="L1713" i="10"/>
  <c r="M1713" i="10"/>
  <c r="N1713" i="10"/>
  <c r="D1714" i="10"/>
  <c r="I1714" i="10"/>
  <c r="K1714" i="10" s="1"/>
  <c r="L1714" i="10"/>
  <c r="M1714" i="10"/>
  <c r="N1714" i="10"/>
  <c r="D1715" i="10"/>
  <c r="I1715" i="10"/>
  <c r="K1715" i="10" s="1"/>
  <c r="L1715" i="10"/>
  <c r="M1715" i="10"/>
  <c r="N1715" i="10"/>
  <c r="D1716" i="10"/>
  <c r="I1716" i="10"/>
  <c r="K1716" i="10" s="1"/>
  <c r="L1716" i="10"/>
  <c r="M1716" i="10"/>
  <c r="N1716" i="10"/>
  <c r="D1717" i="10"/>
  <c r="I1717" i="10"/>
  <c r="K1717" i="10" s="1"/>
  <c r="L1717" i="10"/>
  <c r="M1717" i="10"/>
  <c r="N1717" i="10"/>
  <c r="D1718" i="10"/>
  <c r="I1718" i="10"/>
  <c r="K1718" i="10" s="1"/>
  <c r="L1718" i="10"/>
  <c r="M1718" i="10"/>
  <c r="N1718" i="10"/>
  <c r="D1719" i="10"/>
  <c r="I1719" i="10"/>
  <c r="K1719" i="10" s="1"/>
  <c r="L1719" i="10"/>
  <c r="M1719" i="10"/>
  <c r="N1719" i="10"/>
  <c r="D1720" i="10"/>
  <c r="I1720" i="10"/>
  <c r="K1720" i="10" s="1"/>
  <c r="L1720" i="10"/>
  <c r="M1720" i="10"/>
  <c r="N1720" i="10"/>
  <c r="D1721" i="10"/>
  <c r="I1721" i="10"/>
  <c r="K1721" i="10" s="1"/>
  <c r="L1721" i="10"/>
  <c r="M1721" i="10"/>
  <c r="N1721" i="10"/>
  <c r="D1722" i="10"/>
  <c r="I1722" i="10"/>
  <c r="K1722" i="10" s="1"/>
  <c r="L1722" i="10"/>
  <c r="M1722" i="10"/>
  <c r="N1722" i="10"/>
  <c r="D1723" i="10"/>
  <c r="I1723" i="10"/>
  <c r="K1723" i="10" s="1"/>
  <c r="L1723" i="10"/>
  <c r="M1723" i="10"/>
  <c r="N1723" i="10"/>
  <c r="D1724" i="10"/>
  <c r="I1724" i="10"/>
  <c r="K1724" i="10" s="1"/>
  <c r="L1724" i="10"/>
  <c r="M1724" i="10"/>
  <c r="N1724" i="10"/>
  <c r="D1725" i="10"/>
  <c r="I1725" i="10"/>
  <c r="K1725" i="10" s="1"/>
  <c r="L1725" i="10"/>
  <c r="M1725" i="10"/>
  <c r="N1725" i="10"/>
  <c r="D1726" i="10"/>
  <c r="I1726" i="10"/>
  <c r="K1726" i="10" s="1"/>
  <c r="L1726" i="10"/>
  <c r="M1726" i="10"/>
  <c r="N1726" i="10"/>
  <c r="D1727" i="10"/>
  <c r="I1727" i="10"/>
  <c r="K1727" i="10" s="1"/>
  <c r="L1727" i="10"/>
  <c r="M1727" i="10"/>
  <c r="N1727" i="10"/>
  <c r="D1728" i="10"/>
  <c r="I1728" i="10"/>
  <c r="K1728" i="10" s="1"/>
  <c r="L1728" i="10"/>
  <c r="M1728" i="10"/>
  <c r="N1728" i="10"/>
  <c r="D1729" i="10"/>
  <c r="I1729" i="10"/>
  <c r="K1729" i="10" s="1"/>
  <c r="L1729" i="10"/>
  <c r="M1729" i="10"/>
  <c r="N1729" i="10"/>
  <c r="D1730" i="10"/>
  <c r="I1730" i="10"/>
  <c r="K1730" i="10" s="1"/>
  <c r="L1730" i="10"/>
  <c r="M1730" i="10"/>
  <c r="N1730" i="10"/>
  <c r="D1731" i="10"/>
  <c r="I1731" i="10"/>
  <c r="K1731" i="10" s="1"/>
  <c r="L1731" i="10"/>
  <c r="M1731" i="10"/>
  <c r="N1731" i="10"/>
  <c r="D1732" i="10"/>
  <c r="I1732" i="10"/>
  <c r="K1732" i="10" s="1"/>
  <c r="L1732" i="10"/>
  <c r="M1732" i="10"/>
  <c r="N1732" i="10"/>
  <c r="D1733" i="10"/>
  <c r="I1733" i="10"/>
  <c r="K1733" i="10" s="1"/>
  <c r="L1733" i="10"/>
  <c r="M1733" i="10"/>
  <c r="N1733" i="10"/>
  <c r="D1734" i="10"/>
  <c r="I1734" i="10"/>
  <c r="K1734" i="10" s="1"/>
  <c r="L1734" i="10"/>
  <c r="M1734" i="10"/>
  <c r="N1734" i="10"/>
  <c r="D1735" i="10"/>
  <c r="I1735" i="10"/>
  <c r="K1735" i="10" s="1"/>
  <c r="L1735" i="10"/>
  <c r="M1735" i="10"/>
  <c r="N1735" i="10"/>
  <c r="D1736" i="10"/>
  <c r="I1736" i="10"/>
  <c r="K1736" i="10" s="1"/>
  <c r="L1736" i="10"/>
  <c r="M1736" i="10"/>
  <c r="N1736" i="10"/>
  <c r="D1737" i="10"/>
  <c r="I1737" i="10"/>
  <c r="K1737" i="10" s="1"/>
  <c r="L1737" i="10"/>
  <c r="M1737" i="10"/>
  <c r="N1737" i="10"/>
  <c r="D1738" i="10"/>
  <c r="I1738" i="10"/>
  <c r="K1738" i="10" s="1"/>
  <c r="L1738" i="10"/>
  <c r="M1738" i="10"/>
  <c r="N1738" i="10"/>
  <c r="D1739" i="10"/>
  <c r="I1739" i="10"/>
  <c r="K1739" i="10" s="1"/>
  <c r="L1739" i="10"/>
  <c r="M1739" i="10"/>
  <c r="N1739" i="10"/>
  <c r="D1740" i="10"/>
  <c r="I1740" i="10"/>
  <c r="K1740" i="10" s="1"/>
  <c r="L1740" i="10"/>
  <c r="M1740" i="10"/>
  <c r="N1740" i="10"/>
  <c r="D1741" i="10"/>
  <c r="I1741" i="10"/>
  <c r="K1741" i="10" s="1"/>
  <c r="L1741" i="10"/>
  <c r="M1741" i="10"/>
  <c r="N1741" i="10"/>
  <c r="D1742" i="10"/>
  <c r="I1742" i="10"/>
  <c r="K1742" i="10" s="1"/>
  <c r="L1742" i="10"/>
  <c r="M1742" i="10"/>
  <c r="N1742" i="10"/>
  <c r="D1743" i="10"/>
  <c r="I1743" i="10"/>
  <c r="K1743" i="10" s="1"/>
  <c r="L1743" i="10"/>
  <c r="M1743" i="10"/>
  <c r="N1743" i="10"/>
  <c r="D1744" i="10"/>
  <c r="I1744" i="10"/>
  <c r="K1744" i="10" s="1"/>
  <c r="L1744" i="10"/>
  <c r="M1744" i="10"/>
  <c r="N1744" i="10"/>
  <c r="D1745" i="10"/>
  <c r="I1745" i="10"/>
  <c r="K1745" i="10" s="1"/>
  <c r="L1745" i="10"/>
  <c r="M1745" i="10"/>
  <c r="N1745" i="10"/>
  <c r="D1746" i="10"/>
  <c r="I1746" i="10"/>
  <c r="K1746" i="10" s="1"/>
  <c r="L1746" i="10"/>
  <c r="M1746" i="10"/>
  <c r="N1746" i="10"/>
  <c r="D1747" i="10"/>
  <c r="I1747" i="10"/>
  <c r="K1747" i="10" s="1"/>
  <c r="L1747" i="10"/>
  <c r="M1747" i="10"/>
  <c r="N1747" i="10"/>
  <c r="D1748" i="10"/>
  <c r="I1748" i="10"/>
  <c r="K1748" i="10" s="1"/>
  <c r="L1748" i="10"/>
  <c r="M1748" i="10"/>
  <c r="N1748" i="10"/>
  <c r="D1749" i="10"/>
  <c r="I1749" i="10"/>
  <c r="K1749" i="10" s="1"/>
  <c r="L1749" i="10"/>
  <c r="M1749" i="10"/>
  <c r="N1749" i="10"/>
  <c r="D1750" i="10"/>
  <c r="I1750" i="10"/>
  <c r="K1750" i="10" s="1"/>
  <c r="L1750" i="10"/>
  <c r="M1750" i="10"/>
  <c r="N1750" i="10"/>
  <c r="D1751" i="10"/>
  <c r="I1751" i="10"/>
  <c r="K1751" i="10" s="1"/>
  <c r="L1751" i="10"/>
  <c r="M1751" i="10"/>
  <c r="N1751" i="10"/>
  <c r="D1752" i="10"/>
  <c r="I1752" i="10"/>
  <c r="K1752" i="10" s="1"/>
  <c r="L1752" i="10"/>
  <c r="M1752" i="10"/>
  <c r="N1752" i="10"/>
  <c r="D1753" i="10"/>
  <c r="I1753" i="10"/>
  <c r="K1753" i="10" s="1"/>
  <c r="L1753" i="10"/>
  <c r="M1753" i="10"/>
  <c r="N1753" i="10"/>
  <c r="D1754" i="10"/>
  <c r="I1754" i="10"/>
  <c r="K1754" i="10" s="1"/>
  <c r="L1754" i="10"/>
  <c r="M1754" i="10"/>
  <c r="N1754" i="10"/>
  <c r="D1755" i="10"/>
  <c r="I1755" i="10"/>
  <c r="K1755" i="10" s="1"/>
  <c r="L1755" i="10"/>
  <c r="M1755" i="10"/>
  <c r="N1755" i="10"/>
  <c r="D1756" i="10"/>
  <c r="I1756" i="10"/>
  <c r="K1756" i="10" s="1"/>
  <c r="L1756" i="10"/>
  <c r="M1756" i="10"/>
  <c r="N1756" i="10"/>
  <c r="D1757" i="10"/>
  <c r="I1757" i="10"/>
  <c r="K1757" i="10" s="1"/>
  <c r="L1757" i="10"/>
  <c r="M1757" i="10"/>
  <c r="N1757" i="10"/>
  <c r="D1758" i="10"/>
  <c r="I1758" i="10"/>
  <c r="K1758" i="10" s="1"/>
  <c r="L1758" i="10"/>
  <c r="M1758" i="10"/>
  <c r="N1758" i="10"/>
  <c r="D1759" i="10"/>
  <c r="I1759" i="10"/>
  <c r="K1759" i="10" s="1"/>
  <c r="L1759" i="10"/>
  <c r="M1759" i="10"/>
  <c r="N1759" i="10"/>
  <c r="D1760" i="10"/>
  <c r="I1760" i="10"/>
  <c r="K1760" i="10" s="1"/>
  <c r="L1760" i="10"/>
  <c r="M1760" i="10"/>
  <c r="N1760" i="10"/>
  <c r="D1761" i="10"/>
  <c r="I1761" i="10"/>
  <c r="K1761" i="10" s="1"/>
  <c r="L1761" i="10"/>
  <c r="M1761" i="10"/>
  <c r="N1761" i="10"/>
  <c r="D1762" i="10"/>
  <c r="I1762" i="10"/>
  <c r="K1762" i="10" s="1"/>
  <c r="L1762" i="10"/>
  <c r="M1762" i="10"/>
  <c r="N1762" i="10"/>
  <c r="D1763" i="10"/>
  <c r="I1763" i="10"/>
  <c r="K1763" i="10" s="1"/>
  <c r="L1763" i="10"/>
  <c r="M1763" i="10"/>
  <c r="N1763" i="10"/>
  <c r="D1764" i="10"/>
  <c r="I1764" i="10"/>
  <c r="K1764" i="10" s="1"/>
  <c r="L1764" i="10"/>
  <c r="M1764" i="10"/>
  <c r="N1764" i="10"/>
  <c r="D1765" i="10"/>
  <c r="I1765" i="10"/>
  <c r="K1765" i="10" s="1"/>
  <c r="L1765" i="10"/>
  <c r="M1765" i="10"/>
  <c r="N1765" i="10"/>
  <c r="D1766" i="10"/>
  <c r="I1766" i="10"/>
  <c r="K1766" i="10" s="1"/>
  <c r="L1766" i="10"/>
  <c r="M1766" i="10"/>
  <c r="N1766" i="10"/>
  <c r="D1767" i="10"/>
  <c r="I1767" i="10"/>
  <c r="K1767" i="10" s="1"/>
  <c r="L1767" i="10"/>
  <c r="M1767" i="10"/>
  <c r="N1767" i="10"/>
  <c r="D1768" i="10"/>
  <c r="I1768" i="10"/>
  <c r="K1768" i="10" s="1"/>
  <c r="L1768" i="10"/>
  <c r="M1768" i="10"/>
  <c r="N1768" i="10"/>
  <c r="D1769" i="10"/>
  <c r="I1769" i="10"/>
  <c r="K1769" i="10" s="1"/>
  <c r="L1769" i="10"/>
  <c r="M1769" i="10"/>
  <c r="N1769" i="10"/>
  <c r="D1770" i="10"/>
  <c r="I1770" i="10"/>
  <c r="K1770" i="10" s="1"/>
  <c r="L1770" i="10"/>
  <c r="M1770" i="10"/>
  <c r="N1770" i="10"/>
  <c r="D1771" i="10"/>
  <c r="I1771" i="10"/>
  <c r="K1771" i="10" s="1"/>
  <c r="L1771" i="10"/>
  <c r="M1771" i="10"/>
  <c r="N1771" i="10"/>
  <c r="D1772" i="10"/>
  <c r="I1772" i="10"/>
  <c r="K1772" i="10" s="1"/>
  <c r="L1772" i="10"/>
  <c r="M1772" i="10"/>
  <c r="N1772" i="10"/>
  <c r="D1773" i="10"/>
  <c r="I1773" i="10"/>
  <c r="K1773" i="10" s="1"/>
  <c r="L1773" i="10"/>
  <c r="M1773" i="10"/>
  <c r="N1773" i="10"/>
  <c r="D1774" i="10"/>
  <c r="I1774" i="10"/>
  <c r="K1774" i="10" s="1"/>
  <c r="L1774" i="10"/>
  <c r="M1774" i="10"/>
  <c r="N1774" i="10"/>
  <c r="D1775" i="10"/>
  <c r="I1775" i="10"/>
  <c r="K1775" i="10" s="1"/>
  <c r="L1775" i="10"/>
  <c r="M1775" i="10"/>
  <c r="N1775" i="10"/>
  <c r="D1776" i="10"/>
  <c r="I1776" i="10"/>
  <c r="K1776" i="10" s="1"/>
  <c r="L1776" i="10"/>
  <c r="M1776" i="10"/>
  <c r="N1776" i="10"/>
  <c r="D1777" i="10"/>
  <c r="I1777" i="10"/>
  <c r="K1777" i="10" s="1"/>
  <c r="L1777" i="10"/>
  <c r="M1777" i="10"/>
  <c r="N1777" i="10"/>
  <c r="D1778" i="10"/>
  <c r="I1778" i="10"/>
  <c r="K1778" i="10" s="1"/>
  <c r="L1778" i="10"/>
  <c r="M1778" i="10"/>
  <c r="N1778" i="10"/>
  <c r="D1779" i="10"/>
  <c r="I1779" i="10"/>
  <c r="K1779" i="10" s="1"/>
  <c r="L1779" i="10"/>
  <c r="M1779" i="10"/>
  <c r="N1779" i="10"/>
  <c r="D1780" i="10"/>
  <c r="I1780" i="10"/>
  <c r="K1780" i="10" s="1"/>
  <c r="L1780" i="10"/>
  <c r="M1780" i="10"/>
  <c r="N1780" i="10"/>
  <c r="D1781" i="10"/>
  <c r="I1781" i="10"/>
  <c r="K1781" i="10" s="1"/>
  <c r="L1781" i="10"/>
  <c r="M1781" i="10"/>
  <c r="N1781" i="10"/>
  <c r="D1782" i="10"/>
  <c r="I1782" i="10"/>
  <c r="K1782" i="10" s="1"/>
  <c r="L1782" i="10"/>
  <c r="M1782" i="10"/>
  <c r="N1782" i="10"/>
  <c r="D1783" i="10"/>
  <c r="I1783" i="10"/>
  <c r="K1783" i="10" s="1"/>
  <c r="L1783" i="10"/>
  <c r="M1783" i="10"/>
  <c r="N1783" i="10"/>
  <c r="D1784" i="10"/>
  <c r="I1784" i="10"/>
  <c r="K1784" i="10" s="1"/>
  <c r="L1784" i="10"/>
  <c r="M1784" i="10"/>
  <c r="N1784" i="10"/>
  <c r="D1785" i="10"/>
  <c r="I1785" i="10"/>
  <c r="K1785" i="10" s="1"/>
  <c r="L1785" i="10"/>
  <c r="M1785" i="10"/>
  <c r="N1785" i="10"/>
  <c r="D1786" i="10"/>
  <c r="I1786" i="10"/>
  <c r="K1786" i="10" s="1"/>
  <c r="L1786" i="10"/>
  <c r="M1786" i="10"/>
  <c r="N1786" i="10"/>
  <c r="D1787" i="10"/>
  <c r="I1787" i="10"/>
  <c r="K1787" i="10" s="1"/>
  <c r="L1787" i="10"/>
  <c r="M1787" i="10"/>
  <c r="N1787" i="10"/>
  <c r="D1788" i="10"/>
  <c r="I1788" i="10"/>
  <c r="K1788" i="10" s="1"/>
  <c r="L1788" i="10"/>
  <c r="M1788" i="10"/>
  <c r="N1788" i="10"/>
  <c r="D1789" i="10"/>
  <c r="I1789" i="10"/>
  <c r="K1789" i="10" s="1"/>
  <c r="L1789" i="10"/>
  <c r="M1789" i="10"/>
  <c r="N1789" i="10"/>
  <c r="D1790" i="10"/>
  <c r="I1790" i="10"/>
  <c r="K1790" i="10" s="1"/>
  <c r="L1790" i="10"/>
  <c r="M1790" i="10"/>
  <c r="N1790" i="10"/>
  <c r="D1791" i="10"/>
  <c r="I1791" i="10"/>
  <c r="K1791" i="10" s="1"/>
  <c r="L1791" i="10"/>
  <c r="M1791" i="10"/>
  <c r="N1791" i="10"/>
  <c r="D1792" i="10"/>
  <c r="I1792" i="10"/>
  <c r="K1792" i="10" s="1"/>
  <c r="L1792" i="10"/>
  <c r="M1792" i="10"/>
  <c r="N1792" i="10"/>
  <c r="D1793" i="10"/>
  <c r="I1793" i="10"/>
  <c r="K1793" i="10" s="1"/>
  <c r="L1793" i="10"/>
  <c r="M1793" i="10"/>
  <c r="N1793" i="10"/>
  <c r="D1794" i="10"/>
  <c r="I1794" i="10"/>
  <c r="K1794" i="10" s="1"/>
  <c r="L1794" i="10"/>
  <c r="M1794" i="10"/>
  <c r="N1794" i="10"/>
  <c r="D1795" i="10"/>
  <c r="I1795" i="10"/>
  <c r="K1795" i="10" s="1"/>
  <c r="L1795" i="10"/>
  <c r="M1795" i="10"/>
  <c r="N1795" i="10"/>
  <c r="D1796" i="10"/>
  <c r="I1796" i="10"/>
  <c r="K1796" i="10" s="1"/>
  <c r="L1796" i="10"/>
  <c r="M1796" i="10"/>
  <c r="N1796" i="10"/>
  <c r="D1797" i="10"/>
  <c r="I1797" i="10"/>
  <c r="K1797" i="10" s="1"/>
  <c r="L1797" i="10"/>
  <c r="M1797" i="10"/>
  <c r="N1797" i="10"/>
  <c r="D1798" i="10"/>
  <c r="I1798" i="10"/>
  <c r="K1798" i="10" s="1"/>
  <c r="L1798" i="10"/>
  <c r="M1798" i="10"/>
  <c r="N1798" i="10"/>
  <c r="D1799" i="10"/>
  <c r="I1799" i="10"/>
  <c r="K1799" i="10" s="1"/>
  <c r="L1799" i="10"/>
  <c r="M1799" i="10"/>
  <c r="N1799" i="10"/>
  <c r="D1800" i="10"/>
  <c r="I1800" i="10"/>
  <c r="K1800" i="10" s="1"/>
  <c r="L1800" i="10"/>
  <c r="M1800" i="10"/>
  <c r="N1800" i="10"/>
  <c r="D1801" i="10"/>
  <c r="I1801" i="10"/>
  <c r="K1801" i="10" s="1"/>
  <c r="L1801" i="10"/>
  <c r="M1801" i="10"/>
  <c r="N1801" i="10"/>
  <c r="D1802" i="10"/>
  <c r="I1802" i="10"/>
  <c r="K1802" i="10" s="1"/>
  <c r="L1802" i="10"/>
  <c r="M1802" i="10"/>
  <c r="N1802" i="10"/>
  <c r="D1803" i="10"/>
  <c r="I1803" i="10"/>
  <c r="K1803" i="10" s="1"/>
  <c r="L1803" i="10"/>
  <c r="M1803" i="10"/>
  <c r="N1803" i="10"/>
  <c r="D1804" i="10"/>
  <c r="I1804" i="10"/>
  <c r="K1804" i="10" s="1"/>
  <c r="L1804" i="10"/>
  <c r="M1804" i="10"/>
  <c r="N1804" i="10"/>
  <c r="D1805" i="10"/>
  <c r="I1805" i="10"/>
  <c r="K1805" i="10" s="1"/>
  <c r="L1805" i="10"/>
  <c r="M1805" i="10"/>
  <c r="N1805" i="10"/>
  <c r="D1806" i="10"/>
  <c r="I1806" i="10"/>
  <c r="K1806" i="10" s="1"/>
  <c r="L1806" i="10"/>
  <c r="M1806" i="10"/>
  <c r="N1806" i="10"/>
  <c r="D1807" i="10"/>
  <c r="I1807" i="10"/>
  <c r="K1807" i="10" s="1"/>
  <c r="L1807" i="10"/>
  <c r="M1807" i="10"/>
  <c r="N1807" i="10"/>
  <c r="D1808" i="10"/>
  <c r="I1808" i="10"/>
  <c r="K1808" i="10" s="1"/>
  <c r="L1808" i="10"/>
  <c r="M1808" i="10"/>
  <c r="N1808" i="10"/>
  <c r="D1809" i="10"/>
  <c r="I1809" i="10"/>
  <c r="K1809" i="10" s="1"/>
  <c r="L1809" i="10"/>
  <c r="M1809" i="10"/>
  <c r="N1809" i="10"/>
  <c r="D1810" i="10"/>
  <c r="I1810" i="10"/>
  <c r="K1810" i="10" s="1"/>
  <c r="L1810" i="10"/>
  <c r="M1810" i="10"/>
  <c r="N1810" i="10"/>
  <c r="D1811" i="10"/>
  <c r="I1811" i="10"/>
  <c r="K1811" i="10" s="1"/>
  <c r="L1811" i="10"/>
  <c r="M1811" i="10"/>
  <c r="N1811" i="10"/>
  <c r="D1812" i="10"/>
  <c r="I1812" i="10"/>
  <c r="K1812" i="10" s="1"/>
  <c r="L1812" i="10"/>
  <c r="M1812" i="10"/>
  <c r="N1812" i="10"/>
  <c r="D1813" i="10"/>
  <c r="I1813" i="10"/>
  <c r="K1813" i="10" s="1"/>
  <c r="L1813" i="10"/>
  <c r="M1813" i="10"/>
  <c r="N1813" i="10"/>
  <c r="D1814" i="10"/>
  <c r="I1814" i="10"/>
  <c r="K1814" i="10" s="1"/>
  <c r="L1814" i="10"/>
  <c r="M1814" i="10"/>
  <c r="N1814" i="10"/>
  <c r="D1815" i="10"/>
  <c r="I1815" i="10"/>
  <c r="K1815" i="10" s="1"/>
  <c r="L1815" i="10"/>
  <c r="M1815" i="10"/>
  <c r="N1815" i="10"/>
  <c r="D1816" i="10"/>
  <c r="I1816" i="10"/>
  <c r="K1816" i="10" s="1"/>
  <c r="L1816" i="10"/>
  <c r="M1816" i="10"/>
  <c r="N1816" i="10"/>
  <c r="D1817" i="10"/>
  <c r="I1817" i="10"/>
  <c r="K1817" i="10" s="1"/>
  <c r="L1817" i="10"/>
  <c r="M1817" i="10"/>
  <c r="N1817" i="10"/>
  <c r="D1818" i="10"/>
  <c r="I1818" i="10"/>
  <c r="K1818" i="10" s="1"/>
  <c r="L1818" i="10"/>
  <c r="M1818" i="10"/>
  <c r="N1818" i="10"/>
  <c r="D1819" i="10"/>
  <c r="I1819" i="10"/>
  <c r="K1819" i="10" s="1"/>
  <c r="L1819" i="10"/>
  <c r="M1819" i="10"/>
  <c r="N1819" i="10"/>
  <c r="D1820" i="10"/>
  <c r="I1820" i="10"/>
  <c r="K1820" i="10" s="1"/>
  <c r="L1820" i="10"/>
  <c r="M1820" i="10"/>
  <c r="N1820" i="10"/>
  <c r="D1821" i="10"/>
  <c r="I1821" i="10"/>
  <c r="K1821" i="10" s="1"/>
  <c r="L1821" i="10"/>
  <c r="M1821" i="10"/>
  <c r="N1821" i="10"/>
  <c r="D1822" i="10"/>
  <c r="I1822" i="10"/>
  <c r="K1822" i="10" s="1"/>
  <c r="L1822" i="10"/>
  <c r="M1822" i="10"/>
  <c r="N1822" i="10"/>
  <c r="D1823" i="10"/>
  <c r="I1823" i="10"/>
  <c r="K1823" i="10" s="1"/>
  <c r="L1823" i="10"/>
  <c r="M1823" i="10"/>
  <c r="N1823" i="10"/>
  <c r="D1824" i="10"/>
  <c r="I1824" i="10"/>
  <c r="K1824" i="10" s="1"/>
  <c r="L1824" i="10"/>
  <c r="M1824" i="10"/>
  <c r="N1824" i="10"/>
  <c r="D1825" i="10"/>
  <c r="I1825" i="10"/>
  <c r="K1825" i="10" s="1"/>
  <c r="L1825" i="10"/>
  <c r="M1825" i="10"/>
  <c r="N1825" i="10"/>
  <c r="D1826" i="10"/>
  <c r="I1826" i="10"/>
  <c r="K1826" i="10" s="1"/>
  <c r="L1826" i="10"/>
  <c r="M1826" i="10"/>
  <c r="N1826" i="10"/>
  <c r="D1827" i="10"/>
  <c r="I1827" i="10"/>
  <c r="K1827" i="10" s="1"/>
  <c r="L1827" i="10"/>
  <c r="M1827" i="10"/>
  <c r="N1827" i="10"/>
  <c r="D1828" i="10"/>
  <c r="I1828" i="10"/>
  <c r="K1828" i="10" s="1"/>
  <c r="L1828" i="10"/>
  <c r="M1828" i="10"/>
  <c r="N1828" i="10"/>
  <c r="D1829" i="10"/>
  <c r="I1829" i="10"/>
  <c r="K1829" i="10" s="1"/>
  <c r="L1829" i="10"/>
  <c r="M1829" i="10"/>
  <c r="N1829" i="10"/>
  <c r="D1830" i="10"/>
  <c r="I1830" i="10"/>
  <c r="K1830" i="10" s="1"/>
  <c r="L1830" i="10"/>
  <c r="M1830" i="10"/>
  <c r="N1830" i="10"/>
  <c r="D1831" i="10"/>
  <c r="I1831" i="10"/>
  <c r="K1831" i="10" s="1"/>
  <c r="L1831" i="10"/>
  <c r="M1831" i="10"/>
  <c r="N1831" i="10"/>
  <c r="D1832" i="10"/>
  <c r="I1832" i="10"/>
  <c r="K1832" i="10" s="1"/>
  <c r="L1832" i="10"/>
  <c r="M1832" i="10"/>
  <c r="N1832" i="10"/>
  <c r="D1833" i="10"/>
  <c r="I1833" i="10"/>
  <c r="K1833" i="10" s="1"/>
  <c r="L1833" i="10"/>
  <c r="M1833" i="10"/>
  <c r="N1833" i="10"/>
  <c r="D1834" i="10"/>
  <c r="I1834" i="10"/>
  <c r="K1834" i="10" s="1"/>
  <c r="L1834" i="10"/>
  <c r="M1834" i="10"/>
  <c r="N1834" i="10"/>
  <c r="D1835" i="10"/>
  <c r="I1835" i="10"/>
  <c r="K1835" i="10" s="1"/>
  <c r="L1835" i="10"/>
  <c r="M1835" i="10"/>
  <c r="N1835" i="10"/>
  <c r="D1836" i="10"/>
  <c r="I1836" i="10"/>
  <c r="K1836" i="10" s="1"/>
  <c r="L1836" i="10"/>
  <c r="M1836" i="10"/>
  <c r="N1836" i="10"/>
  <c r="D1837" i="10"/>
  <c r="I1837" i="10"/>
  <c r="K1837" i="10" s="1"/>
  <c r="L1837" i="10"/>
  <c r="M1837" i="10"/>
  <c r="N1837" i="10"/>
  <c r="D1838" i="10"/>
  <c r="I1838" i="10"/>
  <c r="K1838" i="10" s="1"/>
  <c r="L1838" i="10"/>
  <c r="M1838" i="10"/>
  <c r="N1838" i="10"/>
  <c r="D1839" i="10"/>
  <c r="I1839" i="10"/>
  <c r="K1839" i="10" s="1"/>
  <c r="L1839" i="10"/>
  <c r="M1839" i="10"/>
  <c r="N1839" i="10"/>
  <c r="D1840" i="10"/>
  <c r="I1840" i="10"/>
  <c r="K1840" i="10" s="1"/>
  <c r="L1840" i="10"/>
  <c r="M1840" i="10"/>
  <c r="N1840" i="10"/>
  <c r="D1841" i="10"/>
  <c r="I1841" i="10"/>
  <c r="K1841" i="10" s="1"/>
  <c r="L1841" i="10"/>
  <c r="M1841" i="10"/>
  <c r="N1841" i="10"/>
  <c r="D1842" i="10"/>
  <c r="I1842" i="10"/>
  <c r="K1842" i="10" s="1"/>
  <c r="L1842" i="10"/>
  <c r="M1842" i="10"/>
  <c r="N1842" i="10"/>
  <c r="D1843" i="10"/>
  <c r="I1843" i="10"/>
  <c r="K1843" i="10" s="1"/>
  <c r="L1843" i="10"/>
  <c r="M1843" i="10"/>
  <c r="N1843" i="10"/>
  <c r="D1844" i="10"/>
  <c r="I1844" i="10"/>
  <c r="K1844" i="10" s="1"/>
  <c r="L1844" i="10"/>
  <c r="M1844" i="10"/>
  <c r="N1844" i="10"/>
  <c r="D1845" i="10"/>
  <c r="I1845" i="10"/>
  <c r="K1845" i="10" s="1"/>
  <c r="L1845" i="10"/>
  <c r="M1845" i="10"/>
  <c r="N1845" i="10"/>
  <c r="D1846" i="10"/>
  <c r="I1846" i="10"/>
  <c r="K1846" i="10" s="1"/>
  <c r="L1846" i="10"/>
  <c r="M1846" i="10"/>
  <c r="N1846" i="10"/>
  <c r="D1847" i="10"/>
  <c r="I1847" i="10"/>
  <c r="K1847" i="10" s="1"/>
  <c r="L1847" i="10"/>
  <c r="M1847" i="10"/>
  <c r="N1847" i="10"/>
  <c r="D1848" i="10"/>
  <c r="I1848" i="10"/>
  <c r="K1848" i="10" s="1"/>
  <c r="L1848" i="10"/>
  <c r="M1848" i="10"/>
  <c r="N1848" i="10"/>
  <c r="D1849" i="10"/>
  <c r="I1849" i="10"/>
  <c r="K1849" i="10" s="1"/>
  <c r="L1849" i="10"/>
  <c r="M1849" i="10"/>
  <c r="N1849" i="10"/>
  <c r="D1850" i="10"/>
  <c r="I1850" i="10"/>
  <c r="K1850" i="10" s="1"/>
  <c r="L1850" i="10"/>
  <c r="M1850" i="10"/>
  <c r="N1850" i="10"/>
  <c r="D1851" i="10"/>
  <c r="I1851" i="10"/>
  <c r="K1851" i="10" s="1"/>
  <c r="L1851" i="10"/>
  <c r="M1851" i="10"/>
  <c r="N1851" i="10"/>
  <c r="D1852" i="10"/>
  <c r="I1852" i="10"/>
  <c r="K1852" i="10" s="1"/>
  <c r="L1852" i="10"/>
  <c r="M1852" i="10"/>
  <c r="N1852" i="10"/>
  <c r="D1853" i="10"/>
  <c r="I1853" i="10"/>
  <c r="K1853" i="10" s="1"/>
  <c r="L1853" i="10"/>
  <c r="M1853" i="10"/>
  <c r="N1853" i="10"/>
  <c r="D1854" i="10"/>
  <c r="I1854" i="10"/>
  <c r="K1854" i="10" s="1"/>
  <c r="L1854" i="10"/>
  <c r="M1854" i="10"/>
  <c r="N1854" i="10"/>
  <c r="D1855" i="10"/>
  <c r="I1855" i="10"/>
  <c r="K1855" i="10" s="1"/>
  <c r="L1855" i="10"/>
  <c r="M1855" i="10"/>
  <c r="N1855" i="10"/>
  <c r="D1856" i="10"/>
  <c r="I1856" i="10"/>
  <c r="K1856" i="10" s="1"/>
  <c r="L1856" i="10"/>
  <c r="M1856" i="10"/>
  <c r="N1856" i="10"/>
  <c r="D1857" i="10"/>
  <c r="I1857" i="10"/>
  <c r="K1857" i="10" s="1"/>
  <c r="L1857" i="10"/>
  <c r="M1857" i="10"/>
  <c r="N1857" i="10"/>
  <c r="D1858" i="10"/>
  <c r="I1858" i="10"/>
  <c r="K1858" i="10" s="1"/>
  <c r="L1858" i="10"/>
  <c r="M1858" i="10"/>
  <c r="N1858" i="10"/>
  <c r="D1859" i="10"/>
  <c r="I1859" i="10"/>
  <c r="K1859" i="10" s="1"/>
  <c r="L1859" i="10"/>
  <c r="M1859" i="10"/>
  <c r="N1859" i="10"/>
  <c r="D1860" i="10"/>
  <c r="I1860" i="10"/>
  <c r="K1860" i="10" s="1"/>
  <c r="L1860" i="10"/>
  <c r="M1860" i="10"/>
  <c r="N1860" i="10"/>
  <c r="D1861" i="10"/>
  <c r="I1861" i="10"/>
  <c r="K1861" i="10" s="1"/>
  <c r="L1861" i="10"/>
  <c r="M1861" i="10"/>
  <c r="N1861" i="10"/>
  <c r="D1862" i="10"/>
  <c r="I1862" i="10"/>
  <c r="K1862" i="10" s="1"/>
  <c r="L1862" i="10"/>
  <c r="M1862" i="10"/>
  <c r="N1862" i="10"/>
  <c r="D1863" i="10"/>
  <c r="I1863" i="10"/>
  <c r="K1863" i="10" s="1"/>
  <c r="L1863" i="10"/>
  <c r="M1863" i="10"/>
  <c r="N1863" i="10"/>
  <c r="D1864" i="10"/>
  <c r="I1864" i="10"/>
  <c r="K1864" i="10" s="1"/>
  <c r="L1864" i="10"/>
  <c r="M1864" i="10"/>
  <c r="N1864" i="10"/>
  <c r="D1865" i="10"/>
  <c r="I1865" i="10"/>
  <c r="K1865" i="10" s="1"/>
  <c r="L1865" i="10"/>
  <c r="M1865" i="10"/>
  <c r="N1865" i="10"/>
  <c r="D1866" i="10"/>
  <c r="I1866" i="10"/>
  <c r="K1866" i="10" s="1"/>
  <c r="L1866" i="10"/>
  <c r="M1866" i="10"/>
  <c r="N1866" i="10"/>
  <c r="D1867" i="10"/>
  <c r="I1867" i="10"/>
  <c r="K1867" i="10" s="1"/>
  <c r="L1867" i="10"/>
  <c r="M1867" i="10"/>
  <c r="N1867" i="10"/>
  <c r="D1868" i="10"/>
  <c r="I1868" i="10"/>
  <c r="K1868" i="10" s="1"/>
  <c r="L1868" i="10"/>
  <c r="M1868" i="10"/>
  <c r="N1868" i="10"/>
  <c r="D1869" i="10"/>
  <c r="I1869" i="10"/>
  <c r="K1869" i="10" s="1"/>
  <c r="L1869" i="10"/>
  <c r="M1869" i="10"/>
  <c r="N1869" i="10"/>
  <c r="D1870" i="10"/>
  <c r="I1870" i="10"/>
  <c r="K1870" i="10" s="1"/>
  <c r="L1870" i="10"/>
  <c r="M1870" i="10"/>
  <c r="N1870" i="10"/>
  <c r="D1871" i="10"/>
  <c r="I1871" i="10"/>
  <c r="K1871" i="10" s="1"/>
  <c r="L1871" i="10"/>
  <c r="M1871" i="10"/>
  <c r="N1871" i="10"/>
  <c r="D1872" i="10"/>
  <c r="I1872" i="10"/>
  <c r="K1872" i="10" s="1"/>
  <c r="L1872" i="10"/>
  <c r="M1872" i="10"/>
  <c r="N1872" i="10"/>
  <c r="D1873" i="10"/>
  <c r="I1873" i="10"/>
  <c r="K1873" i="10" s="1"/>
  <c r="L1873" i="10"/>
  <c r="M1873" i="10"/>
  <c r="N1873" i="10"/>
  <c r="D1874" i="10"/>
  <c r="I1874" i="10"/>
  <c r="K1874" i="10" s="1"/>
  <c r="L1874" i="10"/>
  <c r="M1874" i="10"/>
  <c r="N1874" i="10"/>
  <c r="D1875" i="10"/>
  <c r="I1875" i="10"/>
  <c r="K1875" i="10" s="1"/>
  <c r="L1875" i="10"/>
  <c r="M1875" i="10"/>
  <c r="N1875" i="10"/>
  <c r="D1876" i="10"/>
  <c r="I1876" i="10"/>
  <c r="K1876" i="10" s="1"/>
  <c r="L1876" i="10"/>
  <c r="M1876" i="10"/>
  <c r="N1876" i="10"/>
  <c r="D1877" i="10"/>
  <c r="I1877" i="10"/>
  <c r="K1877" i="10" s="1"/>
  <c r="L1877" i="10"/>
  <c r="M1877" i="10"/>
  <c r="N1877" i="10"/>
  <c r="D1878" i="10"/>
  <c r="I1878" i="10"/>
  <c r="K1878" i="10" s="1"/>
  <c r="L1878" i="10"/>
  <c r="M1878" i="10"/>
  <c r="N1878" i="10"/>
  <c r="D1879" i="10"/>
  <c r="I1879" i="10"/>
  <c r="K1879" i="10" s="1"/>
  <c r="L1879" i="10"/>
  <c r="M1879" i="10"/>
  <c r="N1879" i="10"/>
  <c r="D1880" i="10"/>
  <c r="I1880" i="10"/>
  <c r="K1880" i="10" s="1"/>
  <c r="L1880" i="10"/>
  <c r="M1880" i="10"/>
  <c r="N1880" i="10"/>
  <c r="D1881" i="10"/>
  <c r="I1881" i="10"/>
  <c r="K1881" i="10" s="1"/>
  <c r="L1881" i="10"/>
  <c r="M1881" i="10"/>
  <c r="N1881" i="10"/>
  <c r="D1882" i="10"/>
  <c r="I1882" i="10"/>
  <c r="K1882" i="10" s="1"/>
  <c r="L1882" i="10"/>
  <c r="M1882" i="10"/>
  <c r="N1882" i="10"/>
  <c r="D1883" i="10"/>
  <c r="I1883" i="10"/>
  <c r="K1883" i="10" s="1"/>
  <c r="L1883" i="10"/>
  <c r="M1883" i="10"/>
  <c r="N1883" i="10"/>
  <c r="D1884" i="10"/>
  <c r="I1884" i="10"/>
  <c r="K1884" i="10" s="1"/>
  <c r="L1884" i="10"/>
  <c r="M1884" i="10"/>
  <c r="N1884" i="10"/>
  <c r="D1885" i="10"/>
  <c r="I1885" i="10"/>
  <c r="K1885" i="10" s="1"/>
  <c r="L1885" i="10"/>
  <c r="M1885" i="10"/>
  <c r="N1885" i="10"/>
  <c r="D1886" i="10"/>
  <c r="I1886" i="10"/>
  <c r="K1886" i="10" s="1"/>
  <c r="L1886" i="10"/>
  <c r="M1886" i="10"/>
  <c r="N1886" i="10"/>
  <c r="D1887" i="10"/>
  <c r="I1887" i="10"/>
  <c r="K1887" i="10" s="1"/>
  <c r="L1887" i="10"/>
  <c r="M1887" i="10"/>
  <c r="N1887" i="10"/>
  <c r="D1888" i="10"/>
  <c r="I1888" i="10"/>
  <c r="K1888" i="10" s="1"/>
  <c r="L1888" i="10"/>
  <c r="M1888" i="10"/>
  <c r="N1888" i="10"/>
  <c r="D1889" i="10"/>
  <c r="I1889" i="10"/>
  <c r="K1889" i="10" s="1"/>
  <c r="L1889" i="10"/>
  <c r="M1889" i="10"/>
  <c r="N1889" i="10"/>
  <c r="D1890" i="10"/>
  <c r="I1890" i="10"/>
  <c r="K1890" i="10" s="1"/>
  <c r="L1890" i="10"/>
  <c r="M1890" i="10"/>
  <c r="N1890" i="10"/>
  <c r="D1891" i="10"/>
  <c r="I1891" i="10"/>
  <c r="K1891" i="10" s="1"/>
  <c r="L1891" i="10"/>
  <c r="M1891" i="10"/>
  <c r="N1891" i="10"/>
  <c r="D1892" i="10"/>
  <c r="I1892" i="10"/>
  <c r="K1892" i="10" s="1"/>
  <c r="L1892" i="10"/>
  <c r="M1892" i="10"/>
  <c r="N1892" i="10"/>
  <c r="D1893" i="10"/>
  <c r="I1893" i="10"/>
  <c r="K1893" i="10" s="1"/>
  <c r="L1893" i="10"/>
  <c r="M1893" i="10"/>
  <c r="N1893" i="10"/>
  <c r="D1894" i="10"/>
  <c r="I1894" i="10"/>
  <c r="K1894" i="10" s="1"/>
  <c r="L1894" i="10"/>
  <c r="M1894" i="10"/>
  <c r="N1894" i="10"/>
  <c r="D1895" i="10"/>
  <c r="I1895" i="10"/>
  <c r="K1895" i="10" s="1"/>
  <c r="L1895" i="10"/>
  <c r="M1895" i="10"/>
  <c r="N1895" i="10"/>
  <c r="D1896" i="10"/>
  <c r="I1896" i="10"/>
  <c r="K1896" i="10" s="1"/>
  <c r="L1896" i="10"/>
  <c r="M1896" i="10"/>
  <c r="N1896" i="10"/>
  <c r="D1897" i="10"/>
  <c r="I1897" i="10"/>
  <c r="K1897" i="10" s="1"/>
  <c r="L1897" i="10"/>
  <c r="M1897" i="10"/>
  <c r="N1897" i="10"/>
  <c r="D1898" i="10"/>
  <c r="I1898" i="10"/>
  <c r="K1898" i="10" s="1"/>
  <c r="L1898" i="10"/>
  <c r="M1898" i="10"/>
  <c r="N1898" i="10"/>
  <c r="D1899" i="10"/>
  <c r="I1899" i="10"/>
  <c r="K1899" i="10" s="1"/>
  <c r="L1899" i="10"/>
  <c r="M1899" i="10"/>
  <c r="N1899" i="10"/>
  <c r="D1900" i="10"/>
  <c r="I1900" i="10"/>
  <c r="K1900" i="10" s="1"/>
  <c r="L1900" i="10"/>
  <c r="M1900" i="10"/>
  <c r="N1900" i="10"/>
  <c r="D1901" i="10"/>
  <c r="I1901" i="10"/>
  <c r="K1901" i="10" s="1"/>
  <c r="L1901" i="10"/>
  <c r="M1901" i="10"/>
  <c r="N1901" i="10"/>
  <c r="D1902" i="10"/>
  <c r="I1902" i="10"/>
  <c r="K1902" i="10" s="1"/>
  <c r="L1902" i="10"/>
  <c r="M1902" i="10"/>
  <c r="N1902" i="10"/>
  <c r="D1903" i="10"/>
  <c r="I1903" i="10"/>
  <c r="K1903" i="10" s="1"/>
  <c r="L1903" i="10"/>
  <c r="M1903" i="10"/>
  <c r="N1903" i="10"/>
  <c r="D1904" i="10"/>
  <c r="I1904" i="10"/>
  <c r="K1904" i="10" s="1"/>
  <c r="L1904" i="10"/>
  <c r="M1904" i="10"/>
  <c r="N1904" i="10"/>
  <c r="D1905" i="10"/>
  <c r="I1905" i="10"/>
  <c r="K1905" i="10" s="1"/>
  <c r="L1905" i="10"/>
  <c r="M1905" i="10"/>
  <c r="N1905" i="10"/>
  <c r="D1906" i="10"/>
  <c r="I1906" i="10"/>
  <c r="K1906" i="10" s="1"/>
  <c r="L1906" i="10"/>
  <c r="M1906" i="10"/>
  <c r="N1906" i="10"/>
  <c r="D1907" i="10"/>
  <c r="I1907" i="10"/>
  <c r="K1907" i="10" s="1"/>
  <c r="L1907" i="10"/>
  <c r="M1907" i="10"/>
  <c r="N1907" i="10"/>
  <c r="D1908" i="10"/>
  <c r="I1908" i="10"/>
  <c r="K1908" i="10" s="1"/>
  <c r="L1908" i="10"/>
  <c r="M1908" i="10"/>
  <c r="N1908" i="10"/>
  <c r="D1909" i="10"/>
  <c r="I1909" i="10"/>
  <c r="K1909" i="10" s="1"/>
  <c r="L1909" i="10"/>
  <c r="M1909" i="10"/>
  <c r="N1909" i="10"/>
  <c r="D1910" i="10"/>
  <c r="I1910" i="10"/>
  <c r="K1910" i="10" s="1"/>
  <c r="L1910" i="10"/>
  <c r="M1910" i="10"/>
  <c r="N1910" i="10"/>
  <c r="D1911" i="10"/>
  <c r="I1911" i="10"/>
  <c r="K1911" i="10" s="1"/>
  <c r="L1911" i="10"/>
  <c r="M1911" i="10"/>
  <c r="N1911" i="10"/>
  <c r="D1912" i="10"/>
  <c r="I1912" i="10"/>
  <c r="K1912" i="10" s="1"/>
  <c r="L1912" i="10"/>
  <c r="M1912" i="10"/>
  <c r="N1912" i="10"/>
  <c r="D1913" i="10"/>
  <c r="I1913" i="10"/>
  <c r="K1913" i="10" s="1"/>
  <c r="L1913" i="10"/>
  <c r="M1913" i="10"/>
  <c r="N1913" i="10"/>
  <c r="D1914" i="10"/>
  <c r="I1914" i="10"/>
  <c r="K1914" i="10" s="1"/>
  <c r="L1914" i="10"/>
  <c r="M1914" i="10"/>
  <c r="N1914" i="10"/>
  <c r="D1915" i="10"/>
  <c r="I1915" i="10"/>
  <c r="K1915" i="10" s="1"/>
  <c r="L1915" i="10"/>
  <c r="M1915" i="10"/>
  <c r="N1915" i="10"/>
  <c r="D1916" i="10"/>
  <c r="I1916" i="10"/>
  <c r="K1916" i="10" s="1"/>
  <c r="L1916" i="10"/>
  <c r="M1916" i="10"/>
  <c r="N1916" i="10"/>
  <c r="D1917" i="10"/>
  <c r="I1917" i="10"/>
  <c r="K1917" i="10" s="1"/>
  <c r="L1917" i="10"/>
  <c r="M1917" i="10"/>
  <c r="N1917" i="10"/>
  <c r="D1918" i="10"/>
  <c r="I1918" i="10"/>
  <c r="K1918" i="10" s="1"/>
  <c r="L1918" i="10"/>
  <c r="M1918" i="10"/>
  <c r="N1918" i="10"/>
  <c r="D1919" i="10"/>
  <c r="I1919" i="10"/>
  <c r="K1919" i="10" s="1"/>
  <c r="L1919" i="10"/>
  <c r="M1919" i="10"/>
  <c r="N1919" i="10"/>
  <c r="D1920" i="10"/>
  <c r="I1920" i="10"/>
  <c r="K1920" i="10" s="1"/>
  <c r="L1920" i="10"/>
  <c r="M1920" i="10"/>
  <c r="N1920" i="10"/>
  <c r="D1921" i="10"/>
  <c r="I1921" i="10"/>
  <c r="K1921" i="10" s="1"/>
  <c r="L1921" i="10"/>
  <c r="M1921" i="10"/>
  <c r="N1921" i="10"/>
  <c r="D1922" i="10"/>
  <c r="I1922" i="10"/>
  <c r="K1922" i="10" s="1"/>
  <c r="L1922" i="10"/>
  <c r="M1922" i="10"/>
  <c r="N1922" i="10"/>
  <c r="D1923" i="10"/>
  <c r="I1923" i="10"/>
  <c r="K1923" i="10" s="1"/>
  <c r="L1923" i="10"/>
  <c r="M1923" i="10"/>
  <c r="N1923" i="10"/>
  <c r="D1924" i="10"/>
  <c r="I1924" i="10"/>
  <c r="K1924" i="10" s="1"/>
  <c r="L1924" i="10"/>
  <c r="M1924" i="10"/>
  <c r="N1924" i="10"/>
  <c r="D1925" i="10"/>
  <c r="I1925" i="10"/>
  <c r="K1925" i="10" s="1"/>
  <c r="L1925" i="10"/>
  <c r="M1925" i="10"/>
  <c r="N1925" i="10"/>
  <c r="D1926" i="10"/>
  <c r="I1926" i="10"/>
  <c r="K1926" i="10" s="1"/>
  <c r="L1926" i="10"/>
  <c r="M1926" i="10"/>
  <c r="N1926" i="10"/>
  <c r="D1927" i="10"/>
  <c r="I1927" i="10"/>
  <c r="K1927" i="10" s="1"/>
  <c r="L1927" i="10"/>
  <c r="M1927" i="10"/>
  <c r="N1927" i="10"/>
  <c r="D1928" i="10"/>
  <c r="I1928" i="10"/>
  <c r="K1928" i="10" s="1"/>
  <c r="L1928" i="10"/>
  <c r="M1928" i="10"/>
  <c r="N1928" i="10"/>
  <c r="D1929" i="10"/>
  <c r="I1929" i="10"/>
  <c r="K1929" i="10" s="1"/>
  <c r="L1929" i="10"/>
  <c r="M1929" i="10"/>
  <c r="N1929" i="10"/>
  <c r="D1930" i="10"/>
  <c r="I1930" i="10"/>
  <c r="K1930" i="10" s="1"/>
  <c r="L1930" i="10"/>
  <c r="M1930" i="10"/>
  <c r="N1930" i="10"/>
  <c r="D1931" i="10"/>
  <c r="I1931" i="10"/>
  <c r="K1931" i="10" s="1"/>
  <c r="L1931" i="10"/>
  <c r="M1931" i="10"/>
  <c r="N1931" i="10"/>
  <c r="D1932" i="10"/>
  <c r="I1932" i="10"/>
  <c r="K1932" i="10" s="1"/>
  <c r="L1932" i="10"/>
  <c r="M1932" i="10"/>
  <c r="N1932" i="10"/>
  <c r="D1933" i="10"/>
  <c r="I1933" i="10"/>
  <c r="K1933" i="10" s="1"/>
  <c r="L1933" i="10"/>
  <c r="M1933" i="10"/>
  <c r="N1933" i="10"/>
  <c r="D1934" i="10"/>
  <c r="I1934" i="10"/>
  <c r="K1934" i="10" s="1"/>
  <c r="L1934" i="10"/>
  <c r="M1934" i="10"/>
  <c r="N1934" i="10"/>
  <c r="D1935" i="10"/>
  <c r="I1935" i="10"/>
  <c r="K1935" i="10" s="1"/>
  <c r="L1935" i="10"/>
  <c r="M1935" i="10"/>
  <c r="N1935" i="10"/>
  <c r="D1936" i="10"/>
  <c r="I1936" i="10"/>
  <c r="K1936" i="10" s="1"/>
  <c r="L1936" i="10"/>
  <c r="M1936" i="10"/>
  <c r="N1936" i="10"/>
  <c r="D1937" i="10"/>
  <c r="I1937" i="10"/>
  <c r="K1937" i="10" s="1"/>
  <c r="L1937" i="10"/>
  <c r="M1937" i="10"/>
  <c r="N1937" i="10"/>
  <c r="D1938" i="10"/>
  <c r="I1938" i="10"/>
  <c r="K1938" i="10" s="1"/>
  <c r="L1938" i="10"/>
  <c r="M1938" i="10"/>
  <c r="N1938" i="10"/>
  <c r="D1939" i="10"/>
  <c r="I1939" i="10"/>
  <c r="K1939" i="10" s="1"/>
  <c r="L1939" i="10"/>
  <c r="M1939" i="10"/>
  <c r="N1939" i="10"/>
  <c r="D1940" i="10"/>
  <c r="I1940" i="10"/>
  <c r="K1940" i="10" s="1"/>
  <c r="L1940" i="10"/>
  <c r="M1940" i="10"/>
  <c r="N1940" i="10"/>
  <c r="D1941" i="10"/>
  <c r="I1941" i="10"/>
  <c r="K1941" i="10" s="1"/>
  <c r="L1941" i="10"/>
  <c r="M1941" i="10"/>
  <c r="N1941" i="10"/>
  <c r="D1942" i="10"/>
  <c r="I1942" i="10"/>
  <c r="K1942" i="10" s="1"/>
  <c r="L1942" i="10"/>
  <c r="M1942" i="10"/>
  <c r="N1942" i="10"/>
  <c r="D1943" i="10"/>
  <c r="I1943" i="10"/>
  <c r="K1943" i="10" s="1"/>
  <c r="L1943" i="10"/>
  <c r="M1943" i="10"/>
  <c r="N1943" i="10"/>
  <c r="D1944" i="10"/>
  <c r="I1944" i="10"/>
  <c r="K1944" i="10" s="1"/>
  <c r="L1944" i="10"/>
  <c r="M1944" i="10"/>
  <c r="N1944" i="10"/>
  <c r="D1945" i="10"/>
  <c r="I1945" i="10"/>
  <c r="K1945" i="10" s="1"/>
  <c r="L1945" i="10"/>
  <c r="M1945" i="10"/>
  <c r="N1945" i="10"/>
  <c r="D1946" i="10"/>
  <c r="I1946" i="10"/>
  <c r="K1946" i="10" s="1"/>
  <c r="L1946" i="10"/>
  <c r="M1946" i="10"/>
  <c r="N1946" i="10"/>
  <c r="D1947" i="10"/>
  <c r="I1947" i="10"/>
  <c r="K1947" i="10" s="1"/>
  <c r="L1947" i="10"/>
  <c r="M1947" i="10"/>
  <c r="N1947" i="10"/>
  <c r="D1948" i="10"/>
  <c r="I1948" i="10"/>
  <c r="K1948" i="10" s="1"/>
  <c r="L1948" i="10"/>
  <c r="M1948" i="10"/>
  <c r="N1948" i="10"/>
  <c r="D1949" i="10"/>
  <c r="I1949" i="10"/>
  <c r="K1949" i="10" s="1"/>
  <c r="L1949" i="10"/>
  <c r="M1949" i="10"/>
  <c r="N1949" i="10"/>
  <c r="D1950" i="10"/>
  <c r="I1950" i="10"/>
  <c r="K1950" i="10" s="1"/>
  <c r="L1950" i="10"/>
  <c r="M1950" i="10"/>
  <c r="N1950" i="10"/>
  <c r="D1951" i="10"/>
  <c r="I1951" i="10"/>
  <c r="K1951" i="10" s="1"/>
  <c r="L1951" i="10"/>
  <c r="M1951" i="10"/>
  <c r="N1951" i="10"/>
  <c r="D1952" i="10"/>
  <c r="I1952" i="10"/>
  <c r="K1952" i="10" s="1"/>
  <c r="L1952" i="10"/>
  <c r="M1952" i="10"/>
  <c r="N1952" i="10"/>
  <c r="D1953" i="10"/>
  <c r="I1953" i="10"/>
  <c r="K1953" i="10" s="1"/>
  <c r="L1953" i="10"/>
  <c r="M1953" i="10"/>
  <c r="N1953" i="10"/>
  <c r="D1954" i="10"/>
  <c r="I1954" i="10"/>
  <c r="K1954" i="10" s="1"/>
  <c r="L1954" i="10"/>
  <c r="M1954" i="10"/>
  <c r="N1954" i="10"/>
  <c r="D1955" i="10"/>
  <c r="I1955" i="10"/>
  <c r="K1955" i="10" s="1"/>
  <c r="L1955" i="10"/>
  <c r="M1955" i="10"/>
  <c r="N1955" i="10"/>
  <c r="D1956" i="10"/>
  <c r="I1956" i="10"/>
  <c r="K1956" i="10" s="1"/>
  <c r="L1956" i="10"/>
  <c r="M1956" i="10"/>
  <c r="N1956" i="10"/>
  <c r="D1957" i="10"/>
  <c r="I1957" i="10"/>
  <c r="K1957" i="10" s="1"/>
  <c r="L1957" i="10"/>
  <c r="M1957" i="10"/>
  <c r="N1957" i="10"/>
  <c r="D1958" i="10"/>
  <c r="I1958" i="10"/>
  <c r="K1958" i="10" s="1"/>
  <c r="L1958" i="10"/>
  <c r="M1958" i="10"/>
  <c r="N1958" i="10"/>
  <c r="D1959" i="10"/>
  <c r="I1959" i="10"/>
  <c r="K1959" i="10" s="1"/>
  <c r="L1959" i="10"/>
  <c r="M1959" i="10"/>
  <c r="N1959" i="10"/>
  <c r="D1960" i="10"/>
  <c r="I1960" i="10"/>
  <c r="K1960" i="10" s="1"/>
  <c r="L1960" i="10"/>
  <c r="M1960" i="10"/>
  <c r="N1960" i="10"/>
  <c r="D1961" i="10"/>
  <c r="I1961" i="10"/>
  <c r="K1961" i="10" s="1"/>
  <c r="L1961" i="10"/>
  <c r="M1961" i="10"/>
  <c r="N1961" i="10"/>
  <c r="D1962" i="10"/>
  <c r="I1962" i="10"/>
  <c r="K1962" i="10" s="1"/>
  <c r="L1962" i="10"/>
  <c r="M1962" i="10"/>
  <c r="N1962" i="10"/>
  <c r="D1963" i="10"/>
  <c r="I1963" i="10"/>
  <c r="K1963" i="10" s="1"/>
  <c r="L1963" i="10"/>
  <c r="M1963" i="10"/>
  <c r="N1963" i="10"/>
  <c r="D1964" i="10"/>
  <c r="I1964" i="10"/>
  <c r="K1964" i="10" s="1"/>
  <c r="L1964" i="10"/>
  <c r="M1964" i="10"/>
  <c r="N1964" i="10"/>
  <c r="D1965" i="10"/>
  <c r="I1965" i="10"/>
  <c r="K1965" i="10" s="1"/>
  <c r="L1965" i="10"/>
  <c r="M1965" i="10"/>
  <c r="N1965" i="10"/>
  <c r="D1966" i="10"/>
  <c r="I1966" i="10"/>
  <c r="K1966" i="10" s="1"/>
  <c r="L1966" i="10"/>
  <c r="M1966" i="10"/>
  <c r="N1966" i="10"/>
  <c r="D1967" i="10"/>
  <c r="I1967" i="10"/>
  <c r="K1967" i="10" s="1"/>
  <c r="L1967" i="10"/>
  <c r="M1967" i="10"/>
  <c r="N1967" i="10"/>
  <c r="D1968" i="10"/>
  <c r="I1968" i="10"/>
  <c r="K1968" i="10" s="1"/>
  <c r="L1968" i="10"/>
  <c r="M1968" i="10"/>
  <c r="N1968" i="10"/>
  <c r="D1969" i="10"/>
  <c r="I1969" i="10"/>
  <c r="K1969" i="10" s="1"/>
  <c r="L1969" i="10"/>
  <c r="M1969" i="10"/>
  <c r="N1969" i="10"/>
  <c r="D1970" i="10"/>
  <c r="I1970" i="10"/>
  <c r="K1970" i="10" s="1"/>
  <c r="L1970" i="10"/>
  <c r="M1970" i="10"/>
  <c r="N1970" i="10"/>
  <c r="D1971" i="10"/>
  <c r="I1971" i="10"/>
  <c r="K1971" i="10" s="1"/>
  <c r="L1971" i="10"/>
  <c r="M1971" i="10"/>
  <c r="N1971" i="10"/>
  <c r="D1972" i="10"/>
  <c r="I1972" i="10"/>
  <c r="K1972" i="10" s="1"/>
  <c r="L1972" i="10"/>
  <c r="M1972" i="10"/>
  <c r="N1972" i="10"/>
  <c r="D1973" i="10"/>
  <c r="I1973" i="10"/>
  <c r="K1973" i="10" s="1"/>
  <c r="L1973" i="10"/>
  <c r="M1973" i="10"/>
  <c r="N1973" i="10"/>
  <c r="D1974" i="10"/>
  <c r="I1974" i="10"/>
  <c r="K1974" i="10" s="1"/>
  <c r="L1974" i="10"/>
  <c r="M1974" i="10"/>
  <c r="N1974" i="10"/>
  <c r="D1975" i="10"/>
  <c r="I1975" i="10"/>
  <c r="K1975" i="10" s="1"/>
  <c r="L1975" i="10"/>
  <c r="M1975" i="10"/>
  <c r="N1975" i="10"/>
  <c r="D1976" i="10"/>
  <c r="I1976" i="10"/>
  <c r="K1976" i="10" s="1"/>
  <c r="L1976" i="10"/>
  <c r="M1976" i="10"/>
  <c r="N1976" i="10"/>
  <c r="D1977" i="10"/>
  <c r="I1977" i="10"/>
  <c r="K1977" i="10" s="1"/>
  <c r="L1977" i="10"/>
  <c r="M1977" i="10"/>
  <c r="N1977" i="10"/>
  <c r="D1978" i="10"/>
  <c r="I1978" i="10"/>
  <c r="K1978" i="10" s="1"/>
  <c r="L1978" i="10"/>
  <c r="M1978" i="10"/>
  <c r="N1978" i="10"/>
  <c r="D1979" i="10"/>
  <c r="I1979" i="10"/>
  <c r="K1979" i="10" s="1"/>
  <c r="L1979" i="10"/>
  <c r="M1979" i="10"/>
  <c r="N1979" i="10"/>
  <c r="D1980" i="10"/>
  <c r="I1980" i="10"/>
  <c r="K1980" i="10" s="1"/>
  <c r="L1980" i="10"/>
  <c r="M1980" i="10"/>
  <c r="N1980" i="10"/>
  <c r="D1981" i="10"/>
  <c r="I1981" i="10"/>
  <c r="K1981" i="10" s="1"/>
  <c r="L1981" i="10"/>
  <c r="M1981" i="10"/>
  <c r="N1981" i="10"/>
  <c r="D1982" i="10"/>
  <c r="I1982" i="10"/>
  <c r="K1982" i="10" s="1"/>
  <c r="L1982" i="10"/>
  <c r="M1982" i="10"/>
  <c r="N1982" i="10"/>
  <c r="D1983" i="10"/>
  <c r="I1983" i="10"/>
  <c r="K1983" i="10" s="1"/>
  <c r="L1983" i="10"/>
  <c r="M1983" i="10"/>
  <c r="N1983" i="10"/>
  <c r="D1984" i="10"/>
  <c r="I1984" i="10"/>
  <c r="K1984" i="10" s="1"/>
  <c r="L1984" i="10"/>
  <c r="M1984" i="10"/>
  <c r="N1984" i="10"/>
  <c r="D1985" i="10"/>
  <c r="I1985" i="10"/>
  <c r="K1985" i="10" s="1"/>
  <c r="L1985" i="10"/>
  <c r="M1985" i="10"/>
  <c r="N1985" i="10"/>
  <c r="D1986" i="10"/>
  <c r="I1986" i="10"/>
  <c r="K1986" i="10" s="1"/>
  <c r="L1986" i="10"/>
  <c r="M1986" i="10"/>
  <c r="N1986" i="10"/>
  <c r="D1987" i="10"/>
  <c r="I1987" i="10"/>
  <c r="K1987" i="10" s="1"/>
  <c r="L1987" i="10"/>
  <c r="M1987" i="10"/>
  <c r="N1987" i="10"/>
  <c r="D1988" i="10"/>
  <c r="I1988" i="10"/>
  <c r="K1988" i="10" s="1"/>
  <c r="L1988" i="10"/>
  <c r="M1988" i="10"/>
  <c r="N1988" i="10"/>
  <c r="D1989" i="10"/>
  <c r="I1989" i="10"/>
  <c r="K1989" i="10" s="1"/>
  <c r="L1989" i="10"/>
  <c r="M1989" i="10"/>
  <c r="N1989" i="10"/>
  <c r="D1990" i="10"/>
  <c r="I1990" i="10"/>
  <c r="K1990" i="10" s="1"/>
  <c r="L1990" i="10"/>
  <c r="M1990" i="10"/>
  <c r="N1990" i="10"/>
  <c r="D1991" i="10"/>
  <c r="I1991" i="10"/>
  <c r="K1991" i="10" s="1"/>
  <c r="L1991" i="10"/>
  <c r="M1991" i="10"/>
  <c r="N1991" i="10"/>
  <c r="D1992" i="10"/>
  <c r="I1992" i="10"/>
  <c r="K1992" i="10" s="1"/>
  <c r="L1992" i="10"/>
  <c r="M1992" i="10"/>
  <c r="N1992" i="10"/>
  <c r="D1993" i="10"/>
  <c r="I1993" i="10"/>
  <c r="K1993" i="10" s="1"/>
  <c r="L1993" i="10"/>
  <c r="M1993" i="10"/>
  <c r="N1993" i="10"/>
  <c r="D1994" i="10"/>
  <c r="I1994" i="10"/>
  <c r="K1994" i="10" s="1"/>
  <c r="L1994" i="10"/>
  <c r="M1994" i="10"/>
  <c r="N1994" i="10"/>
  <c r="D1995" i="10"/>
  <c r="I1995" i="10"/>
  <c r="K1995" i="10" s="1"/>
  <c r="L1995" i="10"/>
  <c r="M1995" i="10"/>
  <c r="N1995" i="10"/>
  <c r="D1996" i="10"/>
  <c r="I1996" i="10"/>
  <c r="K1996" i="10" s="1"/>
  <c r="L1996" i="10"/>
  <c r="M1996" i="10"/>
  <c r="N1996" i="10"/>
  <c r="D1997" i="10"/>
  <c r="I1997" i="10"/>
  <c r="K1997" i="10" s="1"/>
  <c r="L1997" i="10"/>
  <c r="M1997" i="10"/>
  <c r="N1997" i="10"/>
  <c r="D1998" i="10"/>
  <c r="I1998" i="10"/>
  <c r="K1998" i="10" s="1"/>
  <c r="L1998" i="10"/>
  <c r="M1998" i="10"/>
  <c r="N1998" i="10"/>
  <c r="D1999" i="10"/>
  <c r="I1999" i="10"/>
  <c r="K1999" i="10" s="1"/>
  <c r="L1999" i="10"/>
  <c r="M1999" i="10"/>
  <c r="N1999" i="10"/>
  <c r="D2000" i="10"/>
  <c r="I2000" i="10"/>
  <c r="K2000" i="10" s="1"/>
  <c r="L2000" i="10"/>
  <c r="M2000" i="10"/>
  <c r="N2000" i="10"/>
  <c r="D2001" i="10"/>
  <c r="I2001" i="10"/>
  <c r="K2001" i="10" s="1"/>
  <c r="L2001" i="10"/>
  <c r="M2001" i="10"/>
  <c r="N2001" i="10"/>
  <c r="D2002" i="10"/>
  <c r="I2002" i="10"/>
  <c r="K2002" i="10" s="1"/>
  <c r="L2002" i="10"/>
  <c r="M2002" i="10"/>
  <c r="N2002" i="10"/>
  <c r="D2003" i="10"/>
  <c r="I2003" i="10"/>
  <c r="K2003" i="10" s="1"/>
  <c r="L2003" i="10"/>
  <c r="M2003" i="10"/>
  <c r="N2003" i="10"/>
  <c r="D2004" i="10"/>
  <c r="I2004" i="10"/>
  <c r="K2004" i="10" s="1"/>
  <c r="L2004" i="10"/>
  <c r="M2004" i="10"/>
  <c r="N2004" i="10"/>
  <c r="D2005" i="10"/>
  <c r="I2005" i="10"/>
  <c r="K2005" i="10" s="1"/>
  <c r="L2005" i="10"/>
  <c r="M2005" i="10"/>
  <c r="N2005" i="10"/>
  <c r="D2006" i="10"/>
  <c r="I2006" i="10"/>
  <c r="K2006" i="10" s="1"/>
  <c r="L2006" i="10"/>
  <c r="M2006" i="10"/>
  <c r="N2006" i="10"/>
  <c r="D2007" i="10"/>
  <c r="I2007" i="10"/>
  <c r="K2007" i="10" s="1"/>
  <c r="L2007" i="10"/>
  <c r="M2007" i="10"/>
  <c r="N2007" i="10"/>
  <c r="D2008" i="10"/>
  <c r="I2008" i="10"/>
  <c r="K2008" i="10" s="1"/>
  <c r="L2008" i="10"/>
  <c r="M2008" i="10"/>
  <c r="N2008" i="10"/>
  <c r="D2009" i="10"/>
  <c r="I2009" i="10"/>
  <c r="K2009" i="10" s="1"/>
  <c r="L2009" i="10"/>
  <c r="M2009" i="10"/>
  <c r="N2009" i="10"/>
  <c r="D2010" i="10"/>
  <c r="I2010" i="10"/>
  <c r="K2010" i="10" s="1"/>
  <c r="L2010" i="10"/>
  <c r="M2010" i="10"/>
  <c r="N2010" i="10"/>
  <c r="D2011" i="10"/>
  <c r="I2011" i="10"/>
  <c r="K2011" i="10" s="1"/>
  <c r="L2011" i="10"/>
  <c r="M2011" i="10"/>
  <c r="N2011" i="10"/>
  <c r="D2012" i="10"/>
  <c r="I2012" i="10"/>
  <c r="K2012" i="10" s="1"/>
  <c r="L2012" i="10"/>
  <c r="M2012" i="10"/>
  <c r="N2012" i="10"/>
  <c r="D2013" i="10"/>
  <c r="I2013" i="10"/>
  <c r="K2013" i="10" s="1"/>
  <c r="L2013" i="10"/>
  <c r="M2013" i="10"/>
  <c r="N2013" i="10"/>
  <c r="D2014" i="10"/>
  <c r="I2014" i="10"/>
  <c r="K2014" i="10" s="1"/>
  <c r="L2014" i="10"/>
  <c r="M2014" i="10"/>
  <c r="N2014" i="10"/>
  <c r="D2015" i="10"/>
  <c r="I2015" i="10"/>
  <c r="K2015" i="10" s="1"/>
  <c r="L2015" i="10"/>
  <c r="M2015" i="10"/>
  <c r="N2015" i="10"/>
  <c r="D2016" i="10"/>
  <c r="I2016" i="10"/>
  <c r="K2016" i="10" s="1"/>
  <c r="L2016" i="10"/>
  <c r="M2016" i="10"/>
  <c r="N2016" i="10"/>
  <c r="D2017" i="10"/>
  <c r="I2017" i="10"/>
  <c r="K2017" i="10" s="1"/>
  <c r="L2017" i="10"/>
  <c r="M2017" i="10"/>
  <c r="N2017" i="10"/>
  <c r="D2018" i="10"/>
  <c r="I2018" i="10"/>
  <c r="K2018" i="10" s="1"/>
  <c r="L2018" i="10"/>
  <c r="M2018" i="10"/>
  <c r="N2018" i="10"/>
  <c r="D2019" i="10"/>
  <c r="I2019" i="10"/>
  <c r="K2019" i="10" s="1"/>
  <c r="L2019" i="10"/>
  <c r="M2019" i="10"/>
  <c r="N2019" i="10"/>
  <c r="D2020" i="10"/>
  <c r="I2020" i="10"/>
  <c r="K2020" i="10" s="1"/>
  <c r="L2020" i="10"/>
  <c r="M2020" i="10"/>
  <c r="N2020" i="10"/>
  <c r="D2021" i="10"/>
  <c r="I2021" i="10"/>
  <c r="K2021" i="10" s="1"/>
  <c r="L2021" i="10"/>
  <c r="M2021" i="10"/>
  <c r="N2021" i="10"/>
  <c r="D2022" i="10"/>
  <c r="I2022" i="10"/>
  <c r="K2022" i="10" s="1"/>
  <c r="L2022" i="10"/>
  <c r="M2022" i="10"/>
  <c r="N2022" i="10"/>
  <c r="D2023" i="10"/>
  <c r="I2023" i="10"/>
  <c r="K2023" i="10" s="1"/>
  <c r="L2023" i="10"/>
  <c r="M2023" i="10"/>
  <c r="N2023" i="10"/>
  <c r="D2024" i="10"/>
  <c r="I2024" i="10"/>
  <c r="K2024" i="10" s="1"/>
  <c r="L2024" i="10"/>
  <c r="M2024" i="10"/>
  <c r="N2024" i="10"/>
  <c r="D2025" i="10"/>
  <c r="I2025" i="10"/>
  <c r="K2025" i="10" s="1"/>
  <c r="L2025" i="10"/>
  <c r="M2025" i="10"/>
  <c r="N2025" i="10"/>
  <c r="D2026" i="10"/>
  <c r="I2026" i="10"/>
  <c r="K2026" i="10" s="1"/>
  <c r="L2026" i="10"/>
  <c r="M2026" i="10"/>
  <c r="N2026" i="10"/>
  <c r="D2027" i="10"/>
  <c r="I2027" i="10"/>
  <c r="K2027" i="10" s="1"/>
  <c r="L2027" i="10"/>
  <c r="M2027" i="10"/>
  <c r="N2027" i="10"/>
  <c r="D2028" i="10"/>
  <c r="I2028" i="10"/>
  <c r="K2028" i="10" s="1"/>
  <c r="L2028" i="10"/>
  <c r="M2028" i="10"/>
  <c r="N2028" i="10"/>
  <c r="D2029" i="10"/>
  <c r="I2029" i="10"/>
  <c r="K2029" i="10" s="1"/>
  <c r="L2029" i="10"/>
  <c r="M2029" i="10"/>
  <c r="N2029" i="10"/>
  <c r="D2030" i="10"/>
  <c r="I2030" i="10"/>
  <c r="K2030" i="10" s="1"/>
  <c r="L2030" i="10"/>
  <c r="M2030" i="10"/>
  <c r="N2030" i="10"/>
  <c r="D2031" i="10"/>
  <c r="I2031" i="10"/>
  <c r="K2031" i="10" s="1"/>
  <c r="L2031" i="10"/>
  <c r="M2031" i="10"/>
  <c r="N2031" i="10"/>
  <c r="D2032" i="10"/>
  <c r="I2032" i="10"/>
  <c r="K2032" i="10" s="1"/>
  <c r="L2032" i="10"/>
  <c r="M2032" i="10"/>
  <c r="N2032" i="10"/>
  <c r="D2033" i="10"/>
  <c r="I2033" i="10"/>
  <c r="K2033" i="10" s="1"/>
  <c r="L2033" i="10"/>
  <c r="M2033" i="10"/>
  <c r="N2033" i="10"/>
  <c r="D2034" i="10"/>
  <c r="I2034" i="10"/>
  <c r="K2034" i="10" s="1"/>
  <c r="L2034" i="10"/>
  <c r="M2034" i="10"/>
  <c r="N2034" i="10"/>
  <c r="D2035" i="10"/>
  <c r="I2035" i="10"/>
  <c r="K2035" i="10" s="1"/>
  <c r="L2035" i="10"/>
  <c r="M2035" i="10"/>
  <c r="N2035" i="10"/>
  <c r="D2036" i="10"/>
  <c r="I2036" i="10"/>
  <c r="K2036" i="10" s="1"/>
  <c r="L2036" i="10"/>
  <c r="M2036" i="10"/>
  <c r="N2036" i="10"/>
  <c r="D2037" i="10"/>
  <c r="I2037" i="10"/>
  <c r="K2037" i="10" s="1"/>
  <c r="L2037" i="10"/>
  <c r="M2037" i="10"/>
  <c r="N2037" i="10"/>
  <c r="D2038" i="10"/>
  <c r="I2038" i="10"/>
  <c r="K2038" i="10" s="1"/>
  <c r="L2038" i="10"/>
  <c r="M2038" i="10"/>
  <c r="N2038" i="10"/>
  <c r="D2039" i="10"/>
  <c r="I2039" i="10"/>
  <c r="K2039" i="10" s="1"/>
  <c r="L2039" i="10"/>
  <c r="M2039" i="10"/>
  <c r="N2039" i="10"/>
  <c r="D2040" i="10"/>
  <c r="I2040" i="10"/>
  <c r="K2040" i="10" s="1"/>
  <c r="L2040" i="10"/>
  <c r="M2040" i="10"/>
  <c r="N2040" i="10"/>
  <c r="D2041" i="10"/>
  <c r="I2041" i="10"/>
  <c r="K2041" i="10" s="1"/>
  <c r="L2041" i="10"/>
  <c r="M2041" i="10"/>
  <c r="N2041" i="10"/>
  <c r="D2042" i="10"/>
  <c r="I2042" i="10"/>
  <c r="K2042" i="10" s="1"/>
  <c r="L2042" i="10"/>
  <c r="M2042" i="10"/>
  <c r="N2042" i="10"/>
  <c r="D2043" i="10"/>
  <c r="I2043" i="10"/>
  <c r="K2043" i="10" s="1"/>
  <c r="L2043" i="10"/>
  <c r="M2043" i="10"/>
  <c r="N2043" i="10"/>
  <c r="D2044" i="10"/>
  <c r="I2044" i="10"/>
  <c r="K2044" i="10" s="1"/>
  <c r="L2044" i="10"/>
  <c r="M2044" i="10"/>
  <c r="N2044" i="10"/>
  <c r="D2045" i="10"/>
  <c r="I2045" i="10"/>
  <c r="K2045" i="10" s="1"/>
  <c r="L2045" i="10"/>
  <c r="M2045" i="10"/>
  <c r="N2045" i="10"/>
  <c r="D2046" i="10"/>
  <c r="I2046" i="10"/>
  <c r="K2046" i="10" s="1"/>
  <c r="L2046" i="10"/>
  <c r="M2046" i="10"/>
  <c r="N2046" i="10"/>
  <c r="D2047" i="10"/>
  <c r="I2047" i="10"/>
  <c r="K2047" i="10" s="1"/>
  <c r="L2047" i="10"/>
  <c r="M2047" i="10"/>
  <c r="N2047" i="10"/>
  <c r="D2048" i="10"/>
  <c r="I2048" i="10"/>
  <c r="K2048" i="10" s="1"/>
  <c r="L2048" i="10"/>
  <c r="M2048" i="10"/>
  <c r="N2048" i="10"/>
  <c r="D2049" i="10"/>
  <c r="I2049" i="10"/>
  <c r="K2049" i="10" s="1"/>
  <c r="L2049" i="10"/>
  <c r="M2049" i="10"/>
  <c r="N2049" i="10"/>
  <c r="D2050" i="10"/>
  <c r="I2050" i="10"/>
  <c r="K2050" i="10" s="1"/>
  <c r="L2050" i="10"/>
  <c r="M2050" i="10"/>
  <c r="N2050" i="10"/>
  <c r="D2051" i="10"/>
  <c r="I2051" i="10"/>
  <c r="K2051" i="10" s="1"/>
  <c r="L2051" i="10"/>
  <c r="M2051" i="10"/>
  <c r="N2051" i="10"/>
  <c r="D2052" i="10"/>
  <c r="I2052" i="10"/>
  <c r="K2052" i="10" s="1"/>
  <c r="L2052" i="10"/>
  <c r="M2052" i="10"/>
  <c r="N2052" i="10"/>
  <c r="D2053" i="10"/>
  <c r="I2053" i="10"/>
  <c r="K2053" i="10" s="1"/>
  <c r="L2053" i="10"/>
  <c r="M2053" i="10"/>
  <c r="N2053" i="10"/>
  <c r="D2054" i="10"/>
  <c r="I2054" i="10"/>
  <c r="K2054" i="10" s="1"/>
  <c r="L2054" i="10"/>
  <c r="M2054" i="10"/>
  <c r="N2054" i="10"/>
  <c r="D2055" i="10"/>
  <c r="I2055" i="10"/>
  <c r="K2055" i="10" s="1"/>
  <c r="L2055" i="10"/>
  <c r="M2055" i="10"/>
  <c r="N2055" i="10"/>
  <c r="D2056" i="10"/>
  <c r="I2056" i="10"/>
  <c r="K2056" i="10" s="1"/>
  <c r="L2056" i="10"/>
  <c r="M2056" i="10"/>
  <c r="N2056" i="10"/>
  <c r="D2057" i="10"/>
  <c r="I2057" i="10"/>
  <c r="K2057" i="10" s="1"/>
  <c r="L2057" i="10"/>
  <c r="M2057" i="10"/>
  <c r="N2057" i="10"/>
  <c r="D2058" i="10"/>
  <c r="I2058" i="10"/>
  <c r="K2058" i="10" s="1"/>
  <c r="L2058" i="10"/>
  <c r="M2058" i="10"/>
  <c r="N2058" i="10"/>
  <c r="D2059" i="10"/>
  <c r="I2059" i="10"/>
  <c r="K2059" i="10" s="1"/>
  <c r="L2059" i="10"/>
  <c r="M2059" i="10"/>
  <c r="N2059" i="10"/>
  <c r="D2060" i="10"/>
  <c r="I2060" i="10"/>
  <c r="K2060" i="10" s="1"/>
  <c r="L2060" i="10"/>
  <c r="M2060" i="10"/>
  <c r="N2060" i="10"/>
  <c r="D2061" i="10"/>
  <c r="I2061" i="10"/>
  <c r="K2061" i="10" s="1"/>
  <c r="L2061" i="10"/>
  <c r="M2061" i="10"/>
  <c r="N2061" i="10"/>
  <c r="D2062" i="10"/>
  <c r="I2062" i="10"/>
  <c r="K2062" i="10" s="1"/>
  <c r="L2062" i="10"/>
  <c r="M2062" i="10"/>
  <c r="N2062" i="10"/>
  <c r="D2063" i="10"/>
  <c r="I2063" i="10"/>
  <c r="K2063" i="10" s="1"/>
  <c r="L2063" i="10"/>
  <c r="M2063" i="10"/>
  <c r="N2063" i="10"/>
  <c r="D2064" i="10"/>
  <c r="I2064" i="10"/>
  <c r="K2064" i="10" s="1"/>
  <c r="L2064" i="10"/>
  <c r="M2064" i="10"/>
  <c r="N2064" i="10"/>
  <c r="D2065" i="10"/>
  <c r="I2065" i="10"/>
  <c r="K2065" i="10" s="1"/>
  <c r="L2065" i="10"/>
  <c r="M2065" i="10"/>
  <c r="N2065" i="10"/>
  <c r="D2066" i="10"/>
  <c r="I2066" i="10"/>
  <c r="K2066" i="10" s="1"/>
  <c r="L2066" i="10"/>
  <c r="M2066" i="10"/>
  <c r="N2066" i="10"/>
  <c r="D2067" i="10"/>
  <c r="I2067" i="10"/>
  <c r="K2067" i="10" s="1"/>
  <c r="L2067" i="10"/>
  <c r="M2067" i="10"/>
  <c r="N2067" i="10"/>
  <c r="D2068" i="10"/>
  <c r="I2068" i="10"/>
  <c r="K2068" i="10" s="1"/>
  <c r="L2068" i="10"/>
  <c r="M2068" i="10"/>
  <c r="N2068" i="10"/>
  <c r="D2069" i="10"/>
  <c r="I2069" i="10"/>
  <c r="K2069" i="10" s="1"/>
  <c r="L2069" i="10"/>
  <c r="M2069" i="10"/>
  <c r="N2069" i="10"/>
  <c r="D2070" i="10"/>
  <c r="I2070" i="10"/>
  <c r="K2070" i="10" s="1"/>
  <c r="L2070" i="10"/>
  <c r="M2070" i="10"/>
  <c r="N2070" i="10"/>
  <c r="D2071" i="10"/>
  <c r="I2071" i="10"/>
  <c r="K2071" i="10" s="1"/>
  <c r="L2071" i="10"/>
  <c r="M2071" i="10"/>
  <c r="N2071" i="10"/>
  <c r="D2072" i="10"/>
  <c r="I2072" i="10"/>
  <c r="K2072" i="10" s="1"/>
  <c r="L2072" i="10"/>
  <c r="M2072" i="10"/>
  <c r="N2072" i="10"/>
  <c r="D2073" i="10"/>
  <c r="I2073" i="10"/>
  <c r="K2073" i="10" s="1"/>
  <c r="L2073" i="10"/>
  <c r="M2073" i="10"/>
  <c r="N2073" i="10"/>
  <c r="D2074" i="10"/>
  <c r="I2074" i="10"/>
  <c r="K2074" i="10" s="1"/>
  <c r="L2074" i="10"/>
  <c r="M2074" i="10"/>
  <c r="N2074" i="10"/>
  <c r="D2075" i="10"/>
  <c r="I2075" i="10"/>
  <c r="K2075" i="10" s="1"/>
  <c r="L2075" i="10"/>
  <c r="M2075" i="10"/>
  <c r="N2075" i="10"/>
  <c r="D2076" i="10"/>
  <c r="I2076" i="10"/>
  <c r="K2076" i="10" s="1"/>
  <c r="L2076" i="10"/>
  <c r="M2076" i="10"/>
  <c r="N2076" i="10"/>
  <c r="D2077" i="10"/>
  <c r="I2077" i="10"/>
  <c r="K2077" i="10" s="1"/>
  <c r="L2077" i="10"/>
  <c r="M2077" i="10"/>
  <c r="N2077" i="10"/>
  <c r="D2078" i="10"/>
  <c r="I2078" i="10"/>
  <c r="K2078" i="10" s="1"/>
  <c r="L2078" i="10"/>
  <c r="M2078" i="10"/>
  <c r="N2078" i="10"/>
  <c r="D2079" i="10"/>
  <c r="I2079" i="10"/>
  <c r="K2079" i="10" s="1"/>
  <c r="L2079" i="10"/>
  <c r="M2079" i="10"/>
  <c r="N2079" i="10"/>
  <c r="D2080" i="10"/>
  <c r="I2080" i="10"/>
  <c r="K2080" i="10" s="1"/>
  <c r="L2080" i="10"/>
  <c r="M2080" i="10"/>
  <c r="N2080" i="10"/>
  <c r="D2081" i="10"/>
  <c r="I2081" i="10"/>
  <c r="K2081" i="10" s="1"/>
  <c r="L2081" i="10"/>
  <c r="M2081" i="10"/>
  <c r="N2081" i="10"/>
  <c r="D2082" i="10"/>
  <c r="I2082" i="10"/>
  <c r="K2082" i="10" s="1"/>
  <c r="L2082" i="10"/>
  <c r="M2082" i="10"/>
  <c r="N2082" i="10"/>
  <c r="D2083" i="10"/>
  <c r="I2083" i="10"/>
  <c r="K2083" i="10" s="1"/>
  <c r="L2083" i="10"/>
  <c r="M2083" i="10"/>
  <c r="N2083" i="10"/>
  <c r="D2084" i="10"/>
  <c r="I2084" i="10"/>
  <c r="K2084" i="10" s="1"/>
  <c r="L2084" i="10"/>
  <c r="M2084" i="10"/>
  <c r="N2084" i="10"/>
  <c r="D2085" i="10"/>
  <c r="I2085" i="10"/>
  <c r="K2085" i="10" s="1"/>
  <c r="L2085" i="10"/>
  <c r="M2085" i="10"/>
  <c r="N2085" i="10"/>
  <c r="D2086" i="10"/>
  <c r="I2086" i="10"/>
  <c r="K2086" i="10" s="1"/>
  <c r="L2086" i="10"/>
  <c r="M2086" i="10"/>
  <c r="N2086" i="10"/>
  <c r="D2087" i="10"/>
  <c r="I2087" i="10"/>
  <c r="K2087" i="10" s="1"/>
  <c r="L2087" i="10"/>
  <c r="M2087" i="10"/>
  <c r="N2087" i="10"/>
  <c r="D2088" i="10"/>
  <c r="I2088" i="10"/>
  <c r="K2088" i="10" s="1"/>
  <c r="L2088" i="10"/>
  <c r="M2088" i="10"/>
  <c r="N2088" i="10"/>
  <c r="D2089" i="10"/>
  <c r="I2089" i="10"/>
  <c r="K2089" i="10" s="1"/>
  <c r="L2089" i="10"/>
  <c r="M2089" i="10"/>
  <c r="N2089" i="10"/>
  <c r="D2090" i="10"/>
  <c r="I2090" i="10"/>
  <c r="K2090" i="10" s="1"/>
  <c r="L2090" i="10"/>
  <c r="M2090" i="10"/>
  <c r="N2090" i="10"/>
  <c r="D2091" i="10"/>
  <c r="I2091" i="10"/>
  <c r="K2091" i="10" s="1"/>
  <c r="L2091" i="10"/>
  <c r="M2091" i="10"/>
  <c r="N2091" i="10"/>
  <c r="D2092" i="10"/>
  <c r="I2092" i="10"/>
  <c r="K2092" i="10" s="1"/>
  <c r="L2092" i="10"/>
  <c r="M2092" i="10"/>
  <c r="N2092" i="10"/>
  <c r="D2093" i="10"/>
  <c r="I2093" i="10"/>
  <c r="K2093" i="10" s="1"/>
  <c r="L2093" i="10"/>
  <c r="M2093" i="10"/>
  <c r="N2093" i="10"/>
  <c r="D2094" i="10"/>
  <c r="I2094" i="10"/>
  <c r="K2094" i="10" s="1"/>
  <c r="L2094" i="10"/>
  <c r="M2094" i="10"/>
  <c r="N2094" i="10"/>
  <c r="D2095" i="10"/>
  <c r="I2095" i="10"/>
  <c r="K2095" i="10" s="1"/>
  <c r="L2095" i="10"/>
  <c r="M2095" i="10"/>
  <c r="N2095" i="10"/>
  <c r="D2096" i="10"/>
  <c r="I2096" i="10"/>
  <c r="K2096" i="10" s="1"/>
  <c r="L2096" i="10"/>
  <c r="M2096" i="10"/>
  <c r="N2096" i="10"/>
  <c r="D2097" i="10"/>
  <c r="I2097" i="10"/>
  <c r="K2097" i="10" s="1"/>
  <c r="L2097" i="10"/>
  <c r="M2097" i="10"/>
  <c r="N2097" i="10"/>
  <c r="D2098" i="10"/>
  <c r="I2098" i="10"/>
  <c r="K2098" i="10" s="1"/>
  <c r="L2098" i="10"/>
  <c r="M2098" i="10"/>
  <c r="N2098" i="10"/>
  <c r="D2099" i="10"/>
  <c r="I2099" i="10"/>
  <c r="K2099" i="10" s="1"/>
  <c r="L2099" i="10"/>
  <c r="M2099" i="10"/>
  <c r="N2099" i="10"/>
  <c r="D2100" i="10"/>
  <c r="I2100" i="10"/>
  <c r="K2100" i="10" s="1"/>
  <c r="L2100" i="10"/>
  <c r="M2100" i="10"/>
  <c r="N2100" i="10"/>
  <c r="D2101" i="10"/>
  <c r="I2101" i="10"/>
  <c r="K2101" i="10" s="1"/>
  <c r="L2101" i="10"/>
  <c r="M2101" i="10"/>
  <c r="N2101" i="10"/>
  <c r="D2102" i="10"/>
  <c r="I2102" i="10"/>
  <c r="K2102" i="10" s="1"/>
  <c r="L2102" i="10"/>
  <c r="M2102" i="10"/>
  <c r="N2102" i="10"/>
  <c r="D2103" i="10"/>
  <c r="I2103" i="10"/>
  <c r="K2103" i="10" s="1"/>
  <c r="L2103" i="10"/>
  <c r="M2103" i="10"/>
  <c r="N2103" i="10"/>
  <c r="D2104" i="10"/>
  <c r="I2104" i="10"/>
  <c r="K2104" i="10" s="1"/>
  <c r="L2104" i="10"/>
  <c r="M2104" i="10"/>
  <c r="N2104" i="10"/>
  <c r="D2105" i="10"/>
  <c r="I2105" i="10"/>
  <c r="K2105" i="10" s="1"/>
  <c r="L2105" i="10"/>
  <c r="M2105" i="10"/>
  <c r="N2105" i="10"/>
  <c r="D2106" i="10"/>
  <c r="I2106" i="10"/>
  <c r="K2106" i="10" s="1"/>
  <c r="L2106" i="10"/>
  <c r="M2106" i="10"/>
  <c r="N2106" i="10"/>
  <c r="D2107" i="10"/>
  <c r="I2107" i="10"/>
  <c r="K2107" i="10" s="1"/>
  <c r="L2107" i="10"/>
  <c r="M2107" i="10"/>
  <c r="N2107" i="10"/>
  <c r="D2108" i="10"/>
  <c r="I2108" i="10"/>
  <c r="K2108" i="10" s="1"/>
  <c r="L2108" i="10"/>
  <c r="M2108" i="10"/>
  <c r="N2108" i="10"/>
  <c r="D2109" i="10"/>
  <c r="I2109" i="10"/>
  <c r="K2109" i="10" s="1"/>
  <c r="L2109" i="10"/>
  <c r="M2109" i="10"/>
  <c r="N2109" i="10"/>
  <c r="D2110" i="10"/>
  <c r="I2110" i="10"/>
  <c r="K2110" i="10" s="1"/>
  <c r="L2110" i="10"/>
  <c r="M2110" i="10"/>
  <c r="N2110" i="10"/>
  <c r="D2111" i="10"/>
  <c r="I2111" i="10"/>
  <c r="K2111" i="10" s="1"/>
  <c r="L2111" i="10"/>
  <c r="M2111" i="10"/>
  <c r="N2111" i="10"/>
  <c r="D2112" i="10"/>
  <c r="I2112" i="10"/>
  <c r="K2112" i="10" s="1"/>
  <c r="L2112" i="10"/>
  <c r="M2112" i="10"/>
  <c r="N2112" i="10"/>
  <c r="D2113" i="10"/>
  <c r="I2113" i="10"/>
  <c r="K2113" i="10" s="1"/>
  <c r="L2113" i="10"/>
  <c r="M2113" i="10"/>
  <c r="N2113" i="10"/>
  <c r="D2114" i="10"/>
  <c r="I2114" i="10"/>
  <c r="K2114" i="10" s="1"/>
  <c r="L2114" i="10"/>
  <c r="M2114" i="10"/>
  <c r="N2114" i="10"/>
  <c r="D2115" i="10"/>
  <c r="I2115" i="10"/>
  <c r="K2115" i="10" s="1"/>
  <c r="L2115" i="10"/>
  <c r="M2115" i="10"/>
  <c r="N2115" i="10"/>
  <c r="D2116" i="10"/>
  <c r="I2116" i="10"/>
  <c r="K2116" i="10" s="1"/>
  <c r="L2116" i="10"/>
  <c r="M2116" i="10"/>
  <c r="N2116" i="10"/>
  <c r="D2117" i="10"/>
  <c r="I2117" i="10"/>
  <c r="K2117" i="10" s="1"/>
  <c r="L2117" i="10"/>
  <c r="M2117" i="10"/>
  <c r="N2117" i="10"/>
  <c r="D2118" i="10"/>
  <c r="I2118" i="10"/>
  <c r="K2118" i="10" s="1"/>
  <c r="L2118" i="10"/>
  <c r="M2118" i="10"/>
  <c r="N2118" i="10"/>
  <c r="D2119" i="10"/>
  <c r="I2119" i="10"/>
  <c r="K2119" i="10" s="1"/>
  <c r="L2119" i="10"/>
  <c r="M2119" i="10"/>
  <c r="N2119" i="10"/>
  <c r="D2120" i="10"/>
  <c r="I2120" i="10"/>
  <c r="K2120" i="10" s="1"/>
  <c r="L2120" i="10"/>
  <c r="M2120" i="10"/>
  <c r="N2120" i="10"/>
  <c r="D2121" i="10"/>
  <c r="I2121" i="10"/>
  <c r="K2121" i="10" s="1"/>
  <c r="L2121" i="10"/>
  <c r="M2121" i="10"/>
  <c r="N2121" i="10"/>
  <c r="D2122" i="10"/>
  <c r="I2122" i="10"/>
  <c r="K2122" i="10" s="1"/>
  <c r="L2122" i="10"/>
  <c r="M2122" i="10"/>
  <c r="N2122" i="10"/>
  <c r="D2123" i="10"/>
  <c r="I2123" i="10"/>
  <c r="K2123" i="10" s="1"/>
  <c r="L2123" i="10"/>
  <c r="M2123" i="10"/>
  <c r="N2123" i="10"/>
  <c r="D2124" i="10"/>
  <c r="I2124" i="10"/>
  <c r="K2124" i="10" s="1"/>
  <c r="L2124" i="10"/>
  <c r="M2124" i="10"/>
  <c r="N2124" i="10"/>
  <c r="D2125" i="10"/>
  <c r="I2125" i="10"/>
  <c r="K2125" i="10" s="1"/>
  <c r="L2125" i="10"/>
  <c r="M2125" i="10"/>
  <c r="N2125" i="10"/>
  <c r="D2126" i="10"/>
  <c r="I2126" i="10"/>
  <c r="K2126" i="10" s="1"/>
  <c r="L2126" i="10"/>
  <c r="M2126" i="10"/>
  <c r="N2126" i="10"/>
  <c r="D2127" i="10"/>
  <c r="I2127" i="10"/>
  <c r="K2127" i="10" s="1"/>
  <c r="L2127" i="10"/>
  <c r="M2127" i="10"/>
  <c r="N2127" i="10"/>
  <c r="D2128" i="10"/>
  <c r="I2128" i="10"/>
  <c r="K2128" i="10" s="1"/>
  <c r="L2128" i="10"/>
  <c r="M2128" i="10"/>
  <c r="N2128" i="10"/>
  <c r="D2129" i="10"/>
  <c r="I2129" i="10"/>
  <c r="K2129" i="10" s="1"/>
  <c r="L2129" i="10"/>
  <c r="M2129" i="10"/>
  <c r="N2129" i="10"/>
  <c r="D2130" i="10"/>
  <c r="I2130" i="10"/>
  <c r="K2130" i="10" s="1"/>
  <c r="L2130" i="10"/>
  <c r="M2130" i="10"/>
  <c r="N2130" i="10"/>
  <c r="D2131" i="10"/>
  <c r="I2131" i="10"/>
  <c r="K2131" i="10" s="1"/>
  <c r="L2131" i="10"/>
  <c r="M2131" i="10"/>
  <c r="N2131" i="10"/>
  <c r="D2132" i="10"/>
  <c r="I2132" i="10"/>
  <c r="K2132" i="10" s="1"/>
  <c r="L2132" i="10"/>
  <c r="M2132" i="10"/>
  <c r="N2132" i="10"/>
  <c r="D2133" i="10"/>
  <c r="I2133" i="10"/>
  <c r="K2133" i="10" s="1"/>
  <c r="L2133" i="10"/>
  <c r="M2133" i="10"/>
  <c r="N2133" i="10"/>
  <c r="D2134" i="10"/>
  <c r="I2134" i="10"/>
  <c r="K2134" i="10" s="1"/>
  <c r="L2134" i="10"/>
  <c r="M2134" i="10"/>
  <c r="N2134" i="10"/>
  <c r="D2135" i="10"/>
  <c r="I2135" i="10"/>
  <c r="K2135" i="10" s="1"/>
  <c r="L2135" i="10"/>
  <c r="M2135" i="10"/>
  <c r="N2135" i="10"/>
  <c r="D2136" i="10"/>
  <c r="I2136" i="10"/>
  <c r="K2136" i="10" s="1"/>
  <c r="L2136" i="10"/>
  <c r="M2136" i="10"/>
  <c r="N2136" i="10"/>
  <c r="D2137" i="10"/>
  <c r="I2137" i="10"/>
  <c r="K2137" i="10" s="1"/>
  <c r="L2137" i="10"/>
  <c r="M2137" i="10"/>
  <c r="N2137" i="10"/>
  <c r="D2138" i="10"/>
  <c r="I2138" i="10"/>
  <c r="K2138" i="10" s="1"/>
  <c r="L2138" i="10"/>
  <c r="M2138" i="10"/>
  <c r="N2138" i="10"/>
  <c r="D2139" i="10"/>
  <c r="I2139" i="10"/>
  <c r="K2139" i="10" s="1"/>
  <c r="L2139" i="10"/>
  <c r="M2139" i="10"/>
  <c r="N2139" i="10"/>
  <c r="D2140" i="10"/>
  <c r="I2140" i="10"/>
  <c r="K2140" i="10" s="1"/>
  <c r="L2140" i="10"/>
  <c r="M2140" i="10"/>
  <c r="N2140" i="10"/>
  <c r="D2141" i="10"/>
  <c r="I2141" i="10"/>
  <c r="K2141" i="10" s="1"/>
  <c r="L2141" i="10"/>
  <c r="M2141" i="10"/>
  <c r="N2141" i="10"/>
  <c r="D2142" i="10"/>
  <c r="I2142" i="10"/>
  <c r="K2142" i="10" s="1"/>
  <c r="L2142" i="10"/>
  <c r="M2142" i="10"/>
  <c r="N2142" i="10"/>
  <c r="D2143" i="10"/>
  <c r="I2143" i="10"/>
  <c r="K2143" i="10" s="1"/>
  <c r="L2143" i="10"/>
  <c r="M2143" i="10"/>
  <c r="N2143" i="10"/>
  <c r="D2144" i="10"/>
  <c r="I2144" i="10"/>
  <c r="K2144" i="10" s="1"/>
  <c r="L2144" i="10"/>
  <c r="M2144" i="10"/>
  <c r="N2144" i="10"/>
  <c r="D2145" i="10"/>
  <c r="I2145" i="10"/>
  <c r="K2145" i="10" s="1"/>
  <c r="L2145" i="10"/>
  <c r="M2145" i="10"/>
  <c r="N2145" i="10"/>
  <c r="D2146" i="10"/>
  <c r="I2146" i="10"/>
  <c r="K2146" i="10" s="1"/>
  <c r="L2146" i="10"/>
  <c r="M2146" i="10"/>
  <c r="N2146" i="10"/>
  <c r="D2147" i="10"/>
  <c r="I2147" i="10"/>
  <c r="K2147" i="10" s="1"/>
  <c r="L2147" i="10"/>
  <c r="M2147" i="10"/>
  <c r="N2147" i="10"/>
  <c r="D2148" i="10"/>
  <c r="I2148" i="10"/>
  <c r="K2148" i="10" s="1"/>
  <c r="L2148" i="10"/>
  <c r="M2148" i="10"/>
  <c r="N2148" i="10"/>
  <c r="D2149" i="10"/>
  <c r="I2149" i="10"/>
  <c r="K2149" i="10" s="1"/>
  <c r="L2149" i="10"/>
  <c r="M2149" i="10"/>
  <c r="N2149" i="10"/>
  <c r="D2150" i="10"/>
  <c r="I2150" i="10"/>
  <c r="K2150" i="10" s="1"/>
  <c r="L2150" i="10"/>
  <c r="M2150" i="10"/>
  <c r="N2150" i="10"/>
  <c r="D2151" i="10"/>
  <c r="I2151" i="10"/>
  <c r="K2151" i="10" s="1"/>
  <c r="L2151" i="10"/>
  <c r="M2151" i="10"/>
  <c r="N2151" i="10"/>
  <c r="D2152" i="10"/>
  <c r="I2152" i="10"/>
  <c r="K2152" i="10" s="1"/>
  <c r="L2152" i="10"/>
  <c r="M2152" i="10"/>
  <c r="N2152" i="10"/>
  <c r="D2153" i="10"/>
  <c r="I2153" i="10"/>
  <c r="K2153" i="10" s="1"/>
  <c r="L2153" i="10"/>
  <c r="M2153" i="10"/>
  <c r="N2153" i="10"/>
  <c r="D2154" i="10"/>
  <c r="I2154" i="10"/>
  <c r="K2154" i="10" s="1"/>
  <c r="L2154" i="10"/>
  <c r="M2154" i="10"/>
  <c r="N2154" i="10"/>
  <c r="D2155" i="10"/>
  <c r="I2155" i="10"/>
  <c r="K2155" i="10" s="1"/>
  <c r="L2155" i="10"/>
  <c r="M2155" i="10"/>
  <c r="N2155" i="10"/>
  <c r="D2156" i="10"/>
  <c r="I2156" i="10"/>
  <c r="L2156" i="10"/>
  <c r="M2156" i="10"/>
  <c r="N2156" i="10"/>
  <c r="D2157" i="10"/>
  <c r="I2157" i="10"/>
  <c r="K2157" i="10" s="1"/>
  <c r="L2157" i="10"/>
  <c r="M2157" i="10"/>
  <c r="N2157" i="10"/>
  <c r="D2158" i="10"/>
  <c r="I2158" i="10"/>
  <c r="K2158" i="10" s="1"/>
  <c r="L2158" i="10"/>
  <c r="M2158" i="10"/>
  <c r="N2158" i="10"/>
  <c r="D2159" i="10"/>
  <c r="I2159" i="10"/>
  <c r="K2159" i="10" s="1"/>
  <c r="L2159" i="10"/>
  <c r="M2159" i="10"/>
  <c r="N2159" i="10"/>
  <c r="D2160" i="10"/>
  <c r="L2160" i="10"/>
  <c r="M2160" i="10"/>
  <c r="N2160" i="10"/>
  <c r="D2161" i="10"/>
  <c r="L2161" i="10"/>
  <c r="M2161" i="10"/>
  <c r="N2161" i="10"/>
  <c r="D2163" i="10"/>
  <c r="I2163" i="10"/>
  <c r="K2163" i="10" s="1"/>
  <c r="L2163" i="10"/>
  <c r="M2163" i="10"/>
  <c r="N2163" i="10"/>
  <c r="D2164" i="10"/>
  <c r="I2164" i="10"/>
  <c r="K2164" i="10" s="1"/>
  <c r="L2164" i="10"/>
  <c r="M2164" i="10"/>
  <c r="N2164" i="10"/>
  <c r="D2165" i="10"/>
  <c r="I2165" i="10"/>
  <c r="K2165" i="10" s="1"/>
  <c r="L2165" i="10"/>
  <c r="M2165" i="10"/>
  <c r="N2165" i="10"/>
  <c r="D2166" i="10"/>
  <c r="I2166" i="10"/>
  <c r="K2166" i="10" s="1"/>
  <c r="L2166" i="10"/>
  <c r="M2166" i="10"/>
  <c r="N2166" i="10"/>
  <c r="D2167" i="10"/>
  <c r="I2167" i="10"/>
  <c r="K2167" i="10" s="1"/>
  <c r="L2167" i="10"/>
  <c r="M2167" i="10"/>
  <c r="N2167" i="10"/>
  <c r="D2168" i="10"/>
  <c r="I2168" i="10"/>
  <c r="K2168" i="10" s="1"/>
  <c r="L2168" i="10"/>
  <c r="M2168" i="10"/>
  <c r="N2168" i="10"/>
  <c r="D2169" i="10"/>
  <c r="I2169" i="10"/>
  <c r="K2169" i="10" s="1"/>
  <c r="L2169" i="10"/>
  <c r="M2169" i="10"/>
  <c r="N2169" i="10"/>
  <c r="D2170" i="10"/>
  <c r="I2170" i="10"/>
  <c r="K2170" i="10" s="1"/>
  <c r="L2170" i="10"/>
  <c r="M2170" i="10"/>
  <c r="N2170" i="10"/>
  <c r="D2171" i="10"/>
  <c r="I2171" i="10"/>
  <c r="K2171" i="10" s="1"/>
  <c r="L2171" i="10"/>
  <c r="M2171" i="10"/>
  <c r="N2171" i="10"/>
  <c r="D2172" i="10"/>
  <c r="I2172" i="10"/>
  <c r="K2172" i="10" s="1"/>
  <c r="L2172" i="10"/>
  <c r="M2172" i="10"/>
  <c r="N2172" i="10"/>
  <c r="D2173" i="10"/>
  <c r="I2173" i="10"/>
  <c r="K2173" i="10" s="1"/>
  <c r="L2173" i="10"/>
  <c r="M2173" i="10"/>
  <c r="N2173" i="10"/>
  <c r="D2174" i="10"/>
  <c r="I2174" i="10"/>
  <c r="K2174" i="10" s="1"/>
  <c r="L2174" i="10"/>
  <c r="M2174" i="10"/>
  <c r="N2174" i="10"/>
  <c r="D2175" i="10"/>
  <c r="I2175" i="10"/>
  <c r="K2175" i="10" s="1"/>
  <c r="L2175" i="10"/>
  <c r="M2175" i="10"/>
  <c r="N2175" i="10"/>
  <c r="D2176" i="10"/>
  <c r="I2176" i="10"/>
  <c r="K2176" i="10" s="1"/>
  <c r="L2176" i="10"/>
  <c r="M2176" i="10"/>
  <c r="N2176" i="10"/>
  <c r="D2177" i="10"/>
  <c r="I2177" i="10"/>
  <c r="K2177" i="10" s="1"/>
  <c r="L2177" i="10"/>
  <c r="M2177" i="10"/>
  <c r="N2177" i="10"/>
  <c r="D2178" i="10"/>
  <c r="I2178" i="10"/>
  <c r="K2178" i="10" s="1"/>
  <c r="L2178" i="10"/>
  <c r="M2178" i="10"/>
  <c r="N2178" i="10"/>
  <c r="D2179" i="10"/>
  <c r="I2179" i="10"/>
  <c r="K2179" i="10" s="1"/>
  <c r="L2179" i="10"/>
  <c r="M2179" i="10"/>
  <c r="N2179" i="10"/>
  <c r="D2180" i="10"/>
  <c r="I2180" i="10"/>
  <c r="K2180" i="10" s="1"/>
  <c r="L2180" i="10"/>
  <c r="M2180" i="10"/>
  <c r="N2180" i="10"/>
  <c r="D2181" i="10"/>
  <c r="I2181" i="10"/>
  <c r="K2181" i="10" s="1"/>
  <c r="L2181" i="10"/>
  <c r="M2181" i="10"/>
  <c r="N2181" i="10"/>
  <c r="D2182" i="10"/>
  <c r="I2182" i="10"/>
  <c r="K2182" i="10" s="1"/>
  <c r="L2182" i="10"/>
  <c r="M2182" i="10"/>
  <c r="N2182" i="10"/>
  <c r="D2183" i="10"/>
  <c r="I2183" i="10"/>
  <c r="K2183" i="10" s="1"/>
  <c r="L2183" i="10"/>
  <c r="M2183" i="10"/>
  <c r="N2183" i="10"/>
  <c r="D2184" i="10"/>
  <c r="I2184" i="10"/>
  <c r="K2184" i="10" s="1"/>
  <c r="L2184" i="10"/>
  <c r="M2184" i="10"/>
  <c r="N2184" i="10"/>
  <c r="D2185" i="10"/>
  <c r="I2185" i="10"/>
  <c r="K2185" i="10" s="1"/>
  <c r="L2185" i="10"/>
  <c r="M2185" i="10"/>
  <c r="N2185" i="10"/>
  <c r="D2186" i="10"/>
  <c r="I2186" i="10"/>
  <c r="K2186" i="10" s="1"/>
  <c r="L2186" i="10"/>
  <c r="M2186" i="10"/>
  <c r="N2186" i="10"/>
  <c r="D2187" i="10"/>
  <c r="I2187" i="10"/>
  <c r="K2187" i="10" s="1"/>
  <c r="L2187" i="10"/>
  <c r="M2187" i="10"/>
  <c r="N2187" i="10"/>
  <c r="D2188" i="10"/>
  <c r="I2188" i="10"/>
  <c r="K2188" i="10" s="1"/>
  <c r="L2188" i="10"/>
  <c r="M2188" i="10"/>
  <c r="N2188" i="10"/>
  <c r="D2189" i="10"/>
  <c r="I2189" i="10"/>
  <c r="K2189" i="10" s="1"/>
  <c r="L2189" i="10"/>
  <c r="M2189" i="10"/>
  <c r="N2189" i="10"/>
  <c r="D2190" i="10"/>
  <c r="I2190" i="10"/>
  <c r="K2190" i="10" s="1"/>
  <c r="L2190" i="10"/>
  <c r="M2190" i="10"/>
  <c r="N2190" i="10"/>
  <c r="D2191" i="10"/>
  <c r="I2191" i="10"/>
  <c r="K2191" i="10" s="1"/>
  <c r="L2191" i="10"/>
  <c r="M2191" i="10"/>
  <c r="N2191" i="10"/>
  <c r="D2192" i="10"/>
  <c r="I2192" i="10"/>
  <c r="K2192" i="10" s="1"/>
  <c r="L2192" i="10"/>
  <c r="M2192" i="10"/>
  <c r="N2192" i="10"/>
  <c r="D2193" i="10"/>
  <c r="I2193" i="10"/>
  <c r="K2193" i="10" s="1"/>
  <c r="L2193" i="10"/>
  <c r="M2193" i="10"/>
  <c r="N2193" i="10"/>
  <c r="D2194" i="10"/>
  <c r="I2194" i="10"/>
  <c r="K2194" i="10" s="1"/>
  <c r="L2194" i="10"/>
  <c r="M2194" i="10"/>
  <c r="N2194" i="10"/>
  <c r="D2195" i="10"/>
  <c r="I2195" i="10"/>
  <c r="K2195" i="10" s="1"/>
  <c r="L2195" i="10"/>
  <c r="M2195" i="10"/>
  <c r="N2195" i="10"/>
  <c r="D2196" i="10"/>
  <c r="I2196" i="10"/>
  <c r="K2196" i="10" s="1"/>
  <c r="L2196" i="10"/>
  <c r="M2196" i="10"/>
  <c r="N2196" i="10"/>
  <c r="D2197" i="10"/>
  <c r="I2197" i="10"/>
  <c r="K2197" i="10" s="1"/>
  <c r="L2197" i="10"/>
  <c r="M2197" i="10"/>
  <c r="N2197" i="10"/>
  <c r="D2198" i="10"/>
  <c r="I2198" i="10"/>
  <c r="K2198" i="10" s="1"/>
  <c r="L2198" i="10"/>
  <c r="M2198" i="10"/>
  <c r="N2198" i="10"/>
  <c r="D2199" i="10"/>
  <c r="I2199" i="10"/>
  <c r="K2199" i="10" s="1"/>
  <c r="L2199" i="10"/>
  <c r="M2199" i="10"/>
  <c r="N2199" i="10"/>
  <c r="D2200" i="10"/>
  <c r="I2200" i="10"/>
  <c r="K2200" i="10" s="1"/>
  <c r="L2200" i="10"/>
  <c r="M2200" i="10"/>
  <c r="N2200" i="10"/>
  <c r="D2201" i="10"/>
  <c r="I2201" i="10"/>
  <c r="K2201" i="10" s="1"/>
  <c r="L2201" i="10"/>
  <c r="M2201" i="10"/>
  <c r="N2201" i="10"/>
  <c r="D2202" i="10"/>
  <c r="I2202" i="10"/>
  <c r="K2202" i="10" s="1"/>
  <c r="L2202" i="10"/>
  <c r="M2202" i="10"/>
  <c r="N2202" i="10"/>
  <c r="D2203" i="10"/>
  <c r="I2203" i="10"/>
  <c r="K2203" i="10" s="1"/>
  <c r="L2203" i="10"/>
  <c r="M2203" i="10"/>
  <c r="N2203" i="10"/>
  <c r="D2204" i="10"/>
  <c r="I2204" i="10"/>
  <c r="K2204" i="10" s="1"/>
  <c r="L2204" i="10"/>
  <c r="M2204" i="10"/>
  <c r="N2204" i="10"/>
  <c r="D2205" i="10"/>
  <c r="I2205" i="10"/>
  <c r="K2205" i="10" s="1"/>
  <c r="L2205" i="10"/>
  <c r="M2205" i="10"/>
  <c r="N2205" i="10"/>
  <c r="D2206" i="10"/>
  <c r="I2206" i="10"/>
  <c r="K2206" i="10" s="1"/>
  <c r="L2206" i="10"/>
  <c r="M2206" i="10"/>
  <c r="N2206" i="10"/>
  <c r="D2207" i="10"/>
  <c r="I2207" i="10"/>
  <c r="K2207" i="10" s="1"/>
  <c r="L2207" i="10"/>
  <c r="M2207" i="10"/>
  <c r="N2207" i="10"/>
  <c r="D2208" i="10"/>
  <c r="I2208" i="10"/>
  <c r="K2208" i="10" s="1"/>
  <c r="L2208" i="10"/>
  <c r="M2208" i="10"/>
  <c r="N2208" i="10"/>
  <c r="D2209" i="10"/>
  <c r="I2209" i="10"/>
  <c r="K2209" i="10" s="1"/>
  <c r="L2209" i="10"/>
  <c r="M2209" i="10"/>
  <c r="N2209" i="10"/>
  <c r="D2210" i="10"/>
  <c r="I2210" i="10"/>
  <c r="K2210" i="10" s="1"/>
  <c r="L2210" i="10"/>
  <c r="M2210" i="10"/>
  <c r="N2210" i="10"/>
  <c r="D2211" i="10"/>
  <c r="I2211" i="10"/>
  <c r="K2211" i="10" s="1"/>
  <c r="L2211" i="10"/>
  <c r="M2211" i="10"/>
  <c r="N2211" i="10"/>
  <c r="D2212" i="10"/>
  <c r="I2212" i="10"/>
  <c r="K2212" i="10" s="1"/>
  <c r="L2212" i="10"/>
  <c r="M2212" i="10"/>
  <c r="N2212" i="10"/>
  <c r="D2213" i="10"/>
  <c r="I2213" i="10"/>
  <c r="K2213" i="10" s="1"/>
  <c r="L2213" i="10"/>
  <c r="M2213" i="10"/>
  <c r="N2213" i="10"/>
  <c r="D2214" i="10"/>
  <c r="I2214" i="10"/>
  <c r="K2214" i="10" s="1"/>
  <c r="L2214" i="10"/>
  <c r="M2214" i="10"/>
  <c r="N2214" i="10"/>
  <c r="D2215" i="10"/>
  <c r="I2215" i="10"/>
  <c r="K2215" i="10" s="1"/>
  <c r="L2215" i="10"/>
  <c r="M2215" i="10"/>
  <c r="N2215" i="10"/>
  <c r="D2216" i="10"/>
  <c r="I2216" i="10"/>
  <c r="K2216" i="10" s="1"/>
  <c r="L2216" i="10"/>
  <c r="M2216" i="10"/>
  <c r="N2216" i="10"/>
  <c r="D2217" i="10"/>
  <c r="I2217" i="10"/>
  <c r="K2217" i="10" s="1"/>
  <c r="L2217" i="10"/>
  <c r="M2217" i="10"/>
  <c r="N2217" i="10"/>
  <c r="D2218" i="10"/>
  <c r="I2218" i="10"/>
  <c r="K2218" i="10" s="1"/>
  <c r="L2218" i="10"/>
  <c r="M2218" i="10"/>
  <c r="N2218" i="10"/>
  <c r="D2219" i="10"/>
  <c r="I2219" i="10"/>
  <c r="K2219" i="10" s="1"/>
  <c r="L2219" i="10"/>
  <c r="M2219" i="10"/>
  <c r="N2219" i="10"/>
  <c r="D2220" i="10"/>
  <c r="I2220" i="10"/>
  <c r="K2220" i="10" s="1"/>
  <c r="L2220" i="10"/>
  <c r="M2220" i="10"/>
  <c r="N2220" i="10"/>
  <c r="D2221" i="10"/>
  <c r="I2221" i="10"/>
  <c r="K2221" i="10" s="1"/>
  <c r="L2221" i="10"/>
  <c r="M2221" i="10"/>
  <c r="N2221" i="10"/>
  <c r="D2222" i="10"/>
  <c r="I2222" i="10"/>
  <c r="K2222" i="10" s="1"/>
  <c r="L2222" i="10"/>
  <c r="M2222" i="10"/>
  <c r="N2222" i="10"/>
  <c r="D2223" i="10"/>
  <c r="I2223" i="10"/>
  <c r="K2223" i="10" s="1"/>
  <c r="L2223" i="10"/>
  <c r="M2223" i="10"/>
  <c r="N2223" i="10"/>
  <c r="D2224" i="10"/>
  <c r="I2224" i="10"/>
  <c r="K2224" i="10" s="1"/>
  <c r="L2224" i="10"/>
  <c r="M2224" i="10"/>
  <c r="N2224" i="10"/>
  <c r="D2225" i="10"/>
  <c r="I2225" i="10"/>
  <c r="K2225" i="10" s="1"/>
  <c r="L2225" i="10"/>
  <c r="M2225" i="10"/>
  <c r="N2225" i="10"/>
  <c r="D2226" i="10"/>
  <c r="I2226" i="10"/>
  <c r="K2226" i="10" s="1"/>
  <c r="L2226" i="10"/>
  <c r="M2226" i="10"/>
  <c r="N2226" i="10"/>
  <c r="D2227" i="10"/>
  <c r="I2227" i="10"/>
  <c r="K2227" i="10" s="1"/>
  <c r="L2227" i="10"/>
  <c r="M2227" i="10"/>
  <c r="N2227" i="10"/>
  <c r="D2228" i="10"/>
  <c r="I2228" i="10"/>
  <c r="K2228" i="10" s="1"/>
  <c r="L2228" i="10"/>
  <c r="M2228" i="10"/>
  <c r="N2228" i="10"/>
  <c r="D2229" i="10"/>
  <c r="I2229" i="10"/>
  <c r="K2229" i="10" s="1"/>
  <c r="L2229" i="10"/>
  <c r="M2229" i="10"/>
  <c r="N2229" i="10"/>
  <c r="D2230" i="10"/>
  <c r="I2230" i="10"/>
  <c r="K2230" i="10" s="1"/>
  <c r="L2230" i="10"/>
  <c r="M2230" i="10"/>
  <c r="N2230" i="10"/>
  <c r="D2231" i="10"/>
  <c r="I2231" i="10"/>
  <c r="K2231" i="10" s="1"/>
  <c r="L2231" i="10"/>
  <c r="M2231" i="10"/>
  <c r="N2231" i="10"/>
  <c r="D2232" i="10"/>
  <c r="I2232" i="10"/>
  <c r="K2232" i="10" s="1"/>
  <c r="L2232" i="10"/>
  <c r="M2232" i="10"/>
  <c r="N2232" i="10"/>
  <c r="D2233" i="10"/>
  <c r="I2233" i="10"/>
  <c r="K2233" i="10" s="1"/>
  <c r="L2233" i="10"/>
  <c r="M2233" i="10"/>
  <c r="N2233" i="10"/>
  <c r="D2234" i="10"/>
  <c r="I2234" i="10"/>
  <c r="K2234" i="10" s="1"/>
  <c r="L2234" i="10"/>
  <c r="M2234" i="10"/>
  <c r="N2234" i="10"/>
  <c r="D2235" i="10"/>
  <c r="I2235" i="10"/>
  <c r="K2235" i="10" s="1"/>
  <c r="L2235" i="10"/>
  <c r="M2235" i="10"/>
  <c r="N2235" i="10"/>
  <c r="D2236" i="10"/>
  <c r="I2236" i="10"/>
  <c r="K2236" i="10" s="1"/>
  <c r="L2236" i="10"/>
  <c r="M2236" i="10"/>
  <c r="N2236" i="10"/>
  <c r="D2237" i="10"/>
  <c r="I2237" i="10"/>
  <c r="K2237" i="10" s="1"/>
  <c r="L2237" i="10"/>
  <c r="M2237" i="10"/>
  <c r="N2237" i="10"/>
  <c r="D2238" i="10"/>
  <c r="I2238" i="10"/>
  <c r="K2238" i="10" s="1"/>
  <c r="L2238" i="10"/>
  <c r="M2238" i="10"/>
  <c r="N2238" i="10"/>
  <c r="D2239" i="10"/>
  <c r="I2239" i="10"/>
  <c r="K2239" i="10" s="1"/>
  <c r="L2239" i="10"/>
  <c r="M2239" i="10"/>
  <c r="N2239" i="10"/>
  <c r="D2240" i="10"/>
  <c r="I2240" i="10"/>
  <c r="K2240" i="10" s="1"/>
  <c r="L2240" i="10"/>
  <c r="M2240" i="10"/>
  <c r="N2240" i="10"/>
  <c r="D2241" i="10"/>
  <c r="I2241" i="10"/>
  <c r="K2241" i="10" s="1"/>
  <c r="L2241" i="10"/>
  <c r="M2241" i="10"/>
  <c r="N2241" i="10"/>
  <c r="D2242" i="10"/>
  <c r="I2242" i="10"/>
  <c r="K2242" i="10" s="1"/>
  <c r="L2242" i="10"/>
  <c r="M2242" i="10"/>
  <c r="N2242" i="10"/>
  <c r="D2243" i="10"/>
  <c r="I2243" i="10"/>
  <c r="K2243" i="10" s="1"/>
  <c r="L2243" i="10"/>
  <c r="M2243" i="10"/>
  <c r="N2243" i="10"/>
  <c r="D2244" i="10"/>
  <c r="I2244" i="10"/>
  <c r="K2244" i="10" s="1"/>
  <c r="L2244" i="10"/>
  <c r="M2244" i="10"/>
  <c r="N2244" i="10"/>
  <c r="D2245" i="10"/>
  <c r="I2245" i="10"/>
  <c r="K2245" i="10" s="1"/>
  <c r="L2245" i="10"/>
  <c r="M2245" i="10"/>
  <c r="N2245" i="10"/>
  <c r="D2246" i="10"/>
  <c r="I2246" i="10"/>
  <c r="K2246" i="10" s="1"/>
  <c r="L2246" i="10"/>
  <c r="M2246" i="10"/>
  <c r="N2246" i="10"/>
  <c r="D2247" i="10"/>
  <c r="I2247" i="10"/>
  <c r="K2247" i="10" s="1"/>
  <c r="L2247" i="10"/>
  <c r="M2247" i="10"/>
  <c r="N2247" i="10"/>
  <c r="D2248" i="10"/>
  <c r="I2248" i="10"/>
  <c r="K2248" i="10" s="1"/>
  <c r="L2248" i="10"/>
  <c r="M2248" i="10"/>
  <c r="N2248" i="10"/>
  <c r="D2249" i="10"/>
  <c r="I2249" i="10"/>
  <c r="K2249" i="10" s="1"/>
  <c r="L2249" i="10"/>
  <c r="M2249" i="10"/>
  <c r="N2249" i="10"/>
  <c r="D2250" i="10"/>
  <c r="I2250" i="10"/>
  <c r="K2250" i="10" s="1"/>
  <c r="L2250" i="10"/>
  <c r="M2250" i="10"/>
  <c r="N2250" i="10"/>
  <c r="D2251" i="10"/>
  <c r="I2251" i="10"/>
  <c r="K2251" i="10" s="1"/>
  <c r="L2251" i="10"/>
  <c r="M2251" i="10"/>
  <c r="N2251" i="10"/>
  <c r="D2252" i="10"/>
  <c r="I2252" i="10"/>
  <c r="K2252" i="10" s="1"/>
  <c r="L2252" i="10"/>
  <c r="M2252" i="10"/>
  <c r="N2252" i="10"/>
  <c r="D2253" i="10"/>
  <c r="I2253" i="10"/>
  <c r="K2253" i="10" s="1"/>
  <c r="L2253" i="10"/>
  <c r="M2253" i="10"/>
  <c r="N2253" i="10"/>
  <c r="D2254" i="10"/>
  <c r="I2254" i="10"/>
  <c r="K2254" i="10" s="1"/>
  <c r="L2254" i="10"/>
  <c r="M2254" i="10"/>
  <c r="N2254" i="10"/>
  <c r="D2255" i="10"/>
  <c r="I2255" i="10"/>
  <c r="K2255" i="10" s="1"/>
  <c r="L2255" i="10"/>
  <c r="M2255" i="10"/>
  <c r="N2255" i="10"/>
  <c r="D2256" i="10"/>
  <c r="I2256" i="10"/>
  <c r="K2256" i="10" s="1"/>
  <c r="L2256" i="10"/>
  <c r="M2256" i="10"/>
  <c r="N2256" i="10"/>
  <c r="D2257" i="10"/>
  <c r="I2257" i="10"/>
  <c r="K2257" i="10" s="1"/>
  <c r="L2257" i="10"/>
  <c r="M2257" i="10"/>
  <c r="N2257" i="10"/>
  <c r="D2258" i="10"/>
  <c r="I2258" i="10"/>
  <c r="K2258" i="10" s="1"/>
  <c r="L2258" i="10"/>
  <c r="M2258" i="10"/>
  <c r="N2258" i="10"/>
  <c r="D2259" i="10"/>
  <c r="I2259" i="10"/>
  <c r="K2259" i="10" s="1"/>
  <c r="L2259" i="10"/>
  <c r="M2259" i="10"/>
  <c r="N2259" i="10"/>
  <c r="D2260" i="10"/>
  <c r="I2260" i="10"/>
  <c r="K2260" i="10" s="1"/>
  <c r="L2260" i="10"/>
  <c r="M2260" i="10"/>
  <c r="N2260" i="10"/>
  <c r="D2261" i="10"/>
  <c r="I2261" i="10"/>
  <c r="K2261" i="10" s="1"/>
  <c r="L2261" i="10"/>
  <c r="M2261" i="10"/>
  <c r="N2261" i="10"/>
  <c r="D2262" i="10"/>
  <c r="I2262" i="10"/>
  <c r="K2262" i="10" s="1"/>
  <c r="L2262" i="10"/>
  <c r="M2262" i="10"/>
  <c r="N2262" i="10"/>
  <c r="D2263" i="10"/>
  <c r="I2263" i="10"/>
  <c r="K2263" i="10" s="1"/>
  <c r="L2263" i="10"/>
  <c r="M2263" i="10"/>
  <c r="N2263" i="10"/>
  <c r="D2264" i="10"/>
  <c r="I2264" i="10"/>
  <c r="K2264" i="10" s="1"/>
  <c r="L2264" i="10"/>
  <c r="M2264" i="10"/>
  <c r="N2264" i="10"/>
  <c r="D2265" i="10"/>
  <c r="I2265" i="10"/>
  <c r="K2265" i="10" s="1"/>
  <c r="L2265" i="10"/>
  <c r="M2265" i="10"/>
  <c r="N2265" i="10"/>
  <c r="D2266" i="10"/>
  <c r="I2266" i="10"/>
  <c r="K2266" i="10" s="1"/>
  <c r="L2266" i="10"/>
  <c r="M2266" i="10"/>
  <c r="N2266" i="10"/>
  <c r="D2267" i="10"/>
  <c r="I2267" i="10"/>
  <c r="K2267" i="10" s="1"/>
  <c r="L2267" i="10"/>
  <c r="M2267" i="10"/>
  <c r="N2267" i="10"/>
  <c r="D2268" i="10"/>
  <c r="I2268" i="10"/>
  <c r="K2268" i="10" s="1"/>
  <c r="L2268" i="10"/>
  <c r="M2268" i="10"/>
  <c r="N2268" i="10"/>
  <c r="D2269" i="10"/>
  <c r="I2269" i="10"/>
  <c r="K2269" i="10" s="1"/>
  <c r="L2269" i="10"/>
  <c r="M2269" i="10"/>
  <c r="N2269" i="10"/>
  <c r="D2270" i="10"/>
  <c r="I2270" i="10"/>
  <c r="K2270" i="10" s="1"/>
  <c r="L2270" i="10"/>
  <c r="M2270" i="10"/>
  <c r="N2270" i="10"/>
  <c r="D2271" i="10"/>
  <c r="I2271" i="10"/>
  <c r="K2271" i="10" s="1"/>
  <c r="L2271" i="10"/>
  <c r="M2271" i="10"/>
  <c r="N2271" i="10"/>
  <c r="D2272" i="10"/>
  <c r="I2272" i="10"/>
  <c r="K2272" i="10" s="1"/>
  <c r="L2272" i="10"/>
  <c r="M2272" i="10"/>
  <c r="N2272" i="10"/>
  <c r="D2273" i="10"/>
  <c r="I2273" i="10"/>
  <c r="K2273" i="10" s="1"/>
  <c r="L2273" i="10"/>
  <c r="M2273" i="10"/>
  <c r="N2273" i="10"/>
  <c r="D2274" i="10"/>
  <c r="I2274" i="10"/>
  <c r="K2274" i="10" s="1"/>
  <c r="L2274" i="10"/>
  <c r="M2274" i="10"/>
  <c r="N2274" i="10"/>
  <c r="D2275" i="10"/>
  <c r="I2275" i="10"/>
  <c r="K2275" i="10" s="1"/>
  <c r="L2275" i="10"/>
  <c r="M2275" i="10"/>
  <c r="N2275" i="10"/>
  <c r="D2276" i="10"/>
  <c r="I2276" i="10"/>
  <c r="K2276" i="10" s="1"/>
  <c r="L2276" i="10"/>
  <c r="M2276" i="10"/>
  <c r="N2276" i="10"/>
  <c r="D2277" i="10"/>
  <c r="I2277" i="10"/>
  <c r="K2277" i="10" s="1"/>
  <c r="L2277" i="10"/>
  <c r="M2277" i="10"/>
  <c r="N2277" i="10"/>
  <c r="D2278" i="10"/>
  <c r="I2278" i="10"/>
  <c r="K2278" i="10" s="1"/>
  <c r="L2278" i="10"/>
  <c r="M2278" i="10"/>
  <c r="N2278" i="10"/>
  <c r="D2279" i="10"/>
  <c r="I2279" i="10"/>
  <c r="K2279" i="10" s="1"/>
  <c r="L2279" i="10"/>
  <c r="M2279" i="10"/>
  <c r="N2279" i="10"/>
  <c r="D2280" i="10"/>
  <c r="I2280" i="10"/>
  <c r="K2280" i="10" s="1"/>
  <c r="L2280" i="10"/>
  <c r="M2280" i="10"/>
  <c r="N2280" i="10"/>
  <c r="D2281" i="10"/>
  <c r="I2281" i="10"/>
  <c r="K2281" i="10" s="1"/>
  <c r="L2281" i="10"/>
  <c r="M2281" i="10"/>
  <c r="N2281" i="10"/>
  <c r="D2282" i="10"/>
  <c r="I2282" i="10"/>
  <c r="K2282" i="10" s="1"/>
  <c r="L2282" i="10"/>
  <c r="M2282" i="10"/>
  <c r="N2282" i="10"/>
  <c r="D2283" i="10"/>
  <c r="I2283" i="10"/>
  <c r="K2283" i="10" s="1"/>
  <c r="L2283" i="10"/>
  <c r="M2283" i="10"/>
  <c r="N2283" i="10"/>
  <c r="D2284" i="10"/>
  <c r="I2284" i="10"/>
  <c r="K2284" i="10" s="1"/>
  <c r="L2284" i="10"/>
  <c r="M2284" i="10"/>
  <c r="N2284" i="10"/>
  <c r="D2285" i="10"/>
  <c r="I2285" i="10"/>
  <c r="K2285" i="10" s="1"/>
  <c r="L2285" i="10"/>
  <c r="M2285" i="10"/>
  <c r="N2285" i="10"/>
  <c r="D2286" i="10"/>
  <c r="I2286" i="10"/>
  <c r="K2286" i="10" s="1"/>
  <c r="L2286" i="10"/>
  <c r="M2286" i="10"/>
  <c r="N2286" i="10"/>
  <c r="D2287" i="10"/>
  <c r="I2287" i="10"/>
  <c r="K2287" i="10" s="1"/>
  <c r="L2287" i="10"/>
  <c r="M2287" i="10"/>
  <c r="N2287" i="10"/>
  <c r="D2288" i="10"/>
  <c r="I2288" i="10"/>
  <c r="K2288" i="10" s="1"/>
  <c r="L2288" i="10"/>
  <c r="M2288" i="10"/>
  <c r="N2288" i="10"/>
  <c r="D2289" i="10"/>
  <c r="I2289" i="10"/>
  <c r="K2289" i="10" s="1"/>
  <c r="L2289" i="10"/>
  <c r="M2289" i="10"/>
  <c r="N2289" i="10"/>
  <c r="D2290" i="10"/>
  <c r="I2290" i="10"/>
  <c r="K2290" i="10" s="1"/>
  <c r="L2290" i="10"/>
  <c r="M2290" i="10"/>
  <c r="N2290" i="10"/>
  <c r="D2291" i="10"/>
  <c r="I2291" i="10"/>
  <c r="K2291" i="10" s="1"/>
  <c r="L2291" i="10"/>
  <c r="M2291" i="10"/>
  <c r="N2291" i="10"/>
  <c r="D2292" i="10"/>
  <c r="I2292" i="10"/>
  <c r="K2292" i="10" s="1"/>
  <c r="L2292" i="10"/>
  <c r="M2292" i="10"/>
  <c r="N2292" i="10"/>
  <c r="D2293" i="10"/>
  <c r="I2293" i="10"/>
  <c r="K2293" i="10" s="1"/>
  <c r="L2293" i="10"/>
  <c r="M2293" i="10"/>
  <c r="N2293" i="10"/>
  <c r="D2294" i="10"/>
  <c r="I2294" i="10"/>
  <c r="K2294" i="10" s="1"/>
  <c r="L2294" i="10"/>
  <c r="M2294" i="10"/>
  <c r="N2294" i="10"/>
  <c r="D2295" i="10"/>
  <c r="I2295" i="10"/>
  <c r="K2295" i="10" s="1"/>
  <c r="L2295" i="10"/>
  <c r="M2295" i="10"/>
  <c r="N2295" i="10"/>
  <c r="D2296" i="10"/>
  <c r="I2296" i="10"/>
  <c r="K2296" i="10" s="1"/>
  <c r="L2296" i="10"/>
  <c r="M2296" i="10"/>
  <c r="N2296" i="10"/>
  <c r="D2297" i="10"/>
  <c r="I2297" i="10"/>
  <c r="K2297" i="10" s="1"/>
  <c r="L2297" i="10"/>
  <c r="M2297" i="10"/>
  <c r="N2297" i="10"/>
  <c r="D2298" i="10"/>
  <c r="I2298" i="10"/>
  <c r="K2298" i="10" s="1"/>
  <c r="L2298" i="10"/>
  <c r="M2298" i="10"/>
  <c r="N2298" i="10"/>
  <c r="D2299" i="10"/>
  <c r="I2299" i="10"/>
  <c r="K2299" i="10" s="1"/>
  <c r="L2299" i="10"/>
  <c r="M2299" i="10"/>
  <c r="N2299" i="10"/>
  <c r="D2300" i="10"/>
  <c r="I2300" i="10"/>
  <c r="K2300" i="10" s="1"/>
  <c r="L2300" i="10"/>
  <c r="M2300" i="10"/>
  <c r="N2300" i="10"/>
  <c r="D2301" i="10"/>
  <c r="I2301" i="10"/>
  <c r="K2301" i="10" s="1"/>
  <c r="L2301" i="10"/>
  <c r="M2301" i="10"/>
  <c r="N2301" i="10"/>
  <c r="D2302" i="10"/>
  <c r="I2302" i="10"/>
  <c r="K2302" i="10" s="1"/>
  <c r="L2302" i="10"/>
  <c r="M2302" i="10"/>
  <c r="N2302" i="10"/>
  <c r="D2303" i="10"/>
  <c r="I2303" i="10"/>
  <c r="K2303" i="10" s="1"/>
  <c r="L2303" i="10"/>
  <c r="M2303" i="10"/>
  <c r="N2303" i="10"/>
  <c r="D2304" i="10"/>
  <c r="I2304" i="10"/>
  <c r="K2304" i="10" s="1"/>
  <c r="L2304" i="10"/>
  <c r="M2304" i="10"/>
  <c r="N2304" i="10"/>
  <c r="D2305" i="10"/>
  <c r="I2305" i="10"/>
  <c r="K2305" i="10" s="1"/>
  <c r="L2305" i="10"/>
  <c r="M2305" i="10"/>
  <c r="N2305" i="10"/>
  <c r="D2306" i="10"/>
  <c r="I2306" i="10"/>
  <c r="K2306" i="10" s="1"/>
  <c r="L2306" i="10"/>
  <c r="M2306" i="10"/>
  <c r="N2306" i="10"/>
  <c r="D2307" i="10"/>
  <c r="I2307" i="10"/>
  <c r="K2307" i="10" s="1"/>
  <c r="L2307" i="10"/>
  <c r="M2307" i="10"/>
  <c r="N2307" i="10"/>
  <c r="D2308" i="10"/>
  <c r="I2308" i="10"/>
  <c r="K2308" i="10" s="1"/>
  <c r="L2308" i="10"/>
  <c r="M2308" i="10"/>
  <c r="N2308" i="10"/>
  <c r="D2309" i="10"/>
  <c r="I2309" i="10"/>
  <c r="K2309" i="10" s="1"/>
  <c r="L2309" i="10"/>
  <c r="M2309" i="10"/>
  <c r="N2309" i="10"/>
  <c r="D2310" i="10"/>
  <c r="I2310" i="10"/>
  <c r="K2310" i="10" s="1"/>
  <c r="L2310" i="10"/>
  <c r="M2310" i="10"/>
  <c r="N2310" i="10"/>
  <c r="D2311" i="10"/>
  <c r="I2311" i="10"/>
  <c r="K2311" i="10" s="1"/>
  <c r="L2311" i="10"/>
  <c r="M2311" i="10"/>
  <c r="N2311" i="10"/>
  <c r="D2312" i="10"/>
  <c r="I2312" i="10"/>
  <c r="K2312" i="10" s="1"/>
  <c r="L2312" i="10"/>
  <c r="M2312" i="10"/>
  <c r="N2312" i="10"/>
  <c r="D2313" i="10"/>
  <c r="I2313" i="10"/>
  <c r="K2313" i="10" s="1"/>
  <c r="L2313" i="10"/>
  <c r="M2313" i="10"/>
  <c r="N2313" i="10"/>
  <c r="D2314" i="10"/>
  <c r="I2314" i="10"/>
  <c r="K2314" i="10" s="1"/>
  <c r="L2314" i="10"/>
  <c r="M2314" i="10"/>
  <c r="N2314" i="10"/>
  <c r="D2315" i="10"/>
  <c r="I2315" i="10"/>
  <c r="K2315" i="10" s="1"/>
  <c r="L2315" i="10"/>
  <c r="M2315" i="10"/>
  <c r="N2315" i="10"/>
  <c r="D2316" i="10"/>
  <c r="I2316" i="10"/>
  <c r="K2316" i="10" s="1"/>
  <c r="L2316" i="10"/>
  <c r="M2316" i="10"/>
  <c r="N2316" i="10"/>
  <c r="D2317" i="10"/>
  <c r="I2317" i="10"/>
  <c r="K2317" i="10" s="1"/>
  <c r="L2317" i="10"/>
  <c r="M2317" i="10"/>
  <c r="N2317" i="10"/>
  <c r="D2318" i="10"/>
  <c r="I2318" i="10"/>
  <c r="K2318" i="10" s="1"/>
  <c r="L2318" i="10"/>
  <c r="M2318" i="10"/>
  <c r="N2318" i="10"/>
  <c r="D2319" i="10"/>
  <c r="I2319" i="10"/>
  <c r="K2319" i="10" s="1"/>
  <c r="L2319" i="10"/>
  <c r="M2319" i="10"/>
  <c r="N2319" i="10"/>
  <c r="D2320" i="10"/>
  <c r="I2320" i="10"/>
  <c r="K2320" i="10" s="1"/>
  <c r="L2320" i="10"/>
  <c r="M2320" i="10"/>
  <c r="N2320" i="10"/>
  <c r="D2321" i="10"/>
  <c r="I2321" i="10"/>
  <c r="K2321" i="10" s="1"/>
  <c r="L2321" i="10"/>
  <c r="M2321" i="10"/>
  <c r="N2321" i="10"/>
  <c r="D2322" i="10"/>
  <c r="I2322" i="10"/>
  <c r="K2322" i="10" s="1"/>
  <c r="L2322" i="10"/>
  <c r="M2322" i="10"/>
  <c r="N2322" i="10"/>
  <c r="D2323" i="10"/>
  <c r="I2323" i="10"/>
  <c r="K2323" i="10" s="1"/>
  <c r="L2323" i="10"/>
  <c r="M2323" i="10"/>
  <c r="N2323" i="10"/>
  <c r="D2324" i="10"/>
  <c r="I2324" i="10"/>
  <c r="K2324" i="10" s="1"/>
  <c r="L2324" i="10"/>
  <c r="M2324" i="10"/>
  <c r="N2324" i="10"/>
  <c r="D2325" i="10"/>
  <c r="I2325" i="10"/>
  <c r="K2325" i="10" s="1"/>
  <c r="L2325" i="10"/>
  <c r="M2325" i="10"/>
  <c r="N2325" i="10"/>
  <c r="D2326" i="10"/>
  <c r="I2326" i="10"/>
  <c r="K2326" i="10" s="1"/>
  <c r="L2326" i="10"/>
  <c r="M2326" i="10"/>
  <c r="N2326" i="10"/>
  <c r="D2327" i="10"/>
  <c r="I2327" i="10"/>
  <c r="K2327" i="10" s="1"/>
  <c r="L2327" i="10"/>
  <c r="M2327" i="10"/>
  <c r="N2327" i="10"/>
  <c r="D2328" i="10"/>
  <c r="I2328" i="10"/>
  <c r="K2328" i="10" s="1"/>
  <c r="L2328" i="10"/>
  <c r="M2328" i="10"/>
  <c r="N2328" i="10"/>
  <c r="D2329" i="10"/>
  <c r="I2329" i="10"/>
  <c r="K2329" i="10" s="1"/>
  <c r="L2329" i="10"/>
  <c r="M2329" i="10"/>
  <c r="N2329" i="10"/>
  <c r="D2330" i="10"/>
  <c r="I2330" i="10"/>
  <c r="K2330" i="10" s="1"/>
  <c r="L2330" i="10"/>
  <c r="M2330" i="10"/>
  <c r="N2330" i="10"/>
  <c r="D2331" i="10"/>
  <c r="I2331" i="10"/>
  <c r="K2331" i="10" s="1"/>
  <c r="L2331" i="10"/>
  <c r="M2331" i="10"/>
  <c r="N2331" i="10"/>
  <c r="D2332" i="10"/>
  <c r="I2332" i="10"/>
  <c r="K2332" i="10" s="1"/>
  <c r="L2332" i="10"/>
  <c r="M2332" i="10"/>
  <c r="N2332" i="10"/>
  <c r="D2333" i="10"/>
  <c r="I2333" i="10"/>
  <c r="K2333" i="10" s="1"/>
  <c r="L2333" i="10"/>
  <c r="M2333" i="10"/>
  <c r="N2333" i="10"/>
  <c r="D2334" i="10"/>
  <c r="I2334" i="10"/>
  <c r="K2334" i="10" s="1"/>
  <c r="L2334" i="10"/>
  <c r="M2334" i="10"/>
  <c r="N2334" i="10"/>
  <c r="D2335" i="10"/>
  <c r="I2335" i="10"/>
  <c r="K2335" i="10" s="1"/>
  <c r="L2335" i="10"/>
  <c r="M2335" i="10"/>
  <c r="N2335" i="10"/>
  <c r="D2336" i="10"/>
  <c r="I2336" i="10"/>
  <c r="K2336" i="10" s="1"/>
  <c r="L2336" i="10"/>
  <c r="M2336" i="10"/>
  <c r="N2336" i="10"/>
  <c r="D2337" i="10"/>
  <c r="I2337" i="10"/>
  <c r="K2337" i="10" s="1"/>
  <c r="L2337" i="10"/>
  <c r="M2337" i="10"/>
  <c r="N2337" i="10"/>
  <c r="D2338" i="10"/>
  <c r="I2338" i="10"/>
  <c r="K2338" i="10" s="1"/>
  <c r="L2338" i="10"/>
  <c r="M2338" i="10"/>
  <c r="N2338" i="10"/>
  <c r="D2339" i="10"/>
  <c r="I2339" i="10"/>
  <c r="K2339" i="10" s="1"/>
  <c r="L2339" i="10"/>
  <c r="M2339" i="10"/>
  <c r="N2339" i="10"/>
  <c r="D2340" i="10"/>
  <c r="I2340" i="10"/>
  <c r="K2340" i="10" s="1"/>
  <c r="L2340" i="10"/>
  <c r="M2340" i="10"/>
  <c r="N2340" i="10"/>
  <c r="D2341" i="10"/>
  <c r="I2341" i="10"/>
  <c r="K2341" i="10" s="1"/>
  <c r="L2341" i="10"/>
  <c r="M2341" i="10"/>
  <c r="N2341" i="10"/>
  <c r="D2342" i="10"/>
  <c r="I2342" i="10"/>
  <c r="K2342" i="10" s="1"/>
  <c r="L2342" i="10"/>
  <c r="M2342" i="10"/>
  <c r="N2342" i="10"/>
  <c r="D2343" i="10"/>
  <c r="I2343" i="10"/>
  <c r="K2343" i="10" s="1"/>
  <c r="L2343" i="10"/>
  <c r="M2343" i="10"/>
  <c r="N2343" i="10"/>
  <c r="D2344" i="10"/>
  <c r="I2344" i="10"/>
  <c r="K2344" i="10" s="1"/>
  <c r="L2344" i="10"/>
  <c r="M2344" i="10"/>
  <c r="N2344" i="10"/>
  <c r="D2345" i="10"/>
  <c r="I2345" i="10"/>
  <c r="K2345" i="10" s="1"/>
  <c r="L2345" i="10"/>
  <c r="M2345" i="10"/>
  <c r="N2345" i="10"/>
  <c r="D2346" i="10"/>
  <c r="I2346" i="10"/>
  <c r="K2346" i="10" s="1"/>
  <c r="L2346" i="10"/>
  <c r="M2346" i="10"/>
  <c r="N2346" i="10"/>
  <c r="D2347" i="10"/>
  <c r="I2347" i="10"/>
  <c r="K2347" i="10" s="1"/>
  <c r="L2347" i="10"/>
  <c r="M2347" i="10"/>
  <c r="N2347" i="10"/>
  <c r="D2348" i="10"/>
  <c r="I2348" i="10"/>
  <c r="K2348" i="10" s="1"/>
  <c r="L2348" i="10"/>
  <c r="M2348" i="10"/>
  <c r="N2348" i="10"/>
  <c r="D2349" i="10"/>
  <c r="I2349" i="10"/>
  <c r="K2349" i="10" s="1"/>
  <c r="L2349" i="10"/>
  <c r="M2349" i="10"/>
  <c r="N2349" i="10"/>
  <c r="D2350" i="10"/>
  <c r="I2350" i="10"/>
  <c r="K2350" i="10" s="1"/>
  <c r="L2350" i="10"/>
  <c r="M2350" i="10"/>
  <c r="N2350" i="10"/>
  <c r="D2351" i="10"/>
  <c r="I2351" i="10"/>
  <c r="K2351" i="10" s="1"/>
  <c r="L2351" i="10"/>
  <c r="M2351" i="10"/>
  <c r="N2351" i="10"/>
  <c r="D2352" i="10"/>
  <c r="I2352" i="10"/>
  <c r="K2352" i="10" s="1"/>
  <c r="L2352" i="10"/>
  <c r="M2352" i="10"/>
  <c r="N2352" i="10"/>
  <c r="D2353" i="10"/>
  <c r="I2353" i="10"/>
  <c r="K2353" i="10" s="1"/>
  <c r="L2353" i="10"/>
  <c r="M2353" i="10"/>
  <c r="N2353" i="10"/>
  <c r="D2354" i="10"/>
  <c r="I2354" i="10"/>
  <c r="K2354" i="10" s="1"/>
  <c r="L2354" i="10"/>
  <c r="M2354" i="10"/>
  <c r="N2354" i="10"/>
  <c r="D2355" i="10"/>
  <c r="I2355" i="10"/>
  <c r="K2355" i="10" s="1"/>
  <c r="L2355" i="10"/>
  <c r="M2355" i="10"/>
  <c r="N2355" i="10"/>
  <c r="D2356" i="10"/>
  <c r="I2356" i="10"/>
  <c r="K2356" i="10" s="1"/>
  <c r="L2356" i="10"/>
  <c r="M2356" i="10"/>
  <c r="N2356" i="10"/>
  <c r="D2357" i="10"/>
  <c r="I2357" i="10"/>
  <c r="K2357" i="10" s="1"/>
  <c r="L2357" i="10"/>
  <c r="M2357" i="10"/>
  <c r="N2357" i="10"/>
  <c r="D2358" i="10"/>
  <c r="I2358" i="10"/>
  <c r="K2358" i="10" s="1"/>
  <c r="L2358" i="10"/>
  <c r="M2358" i="10"/>
  <c r="N2358" i="10"/>
  <c r="D2359" i="10"/>
  <c r="I2359" i="10"/>
  <c r="K2359" i="10" s="1"/>
  <c r="L2359" i="10"/>
  <c r="M2359" i="10"/>
  <c r="N2359" i="10"/>
  <c r="D2360" i="10"/>
  <c r="I2360" i="10"/>
  <c r="K2360" i="10" s="1"/>
  <c r="L2360" i="10"/>
  <c r="M2360" i="10"/>
  <c r="N2360" i="10"/>
  <c r="D2361" i="10"/>
  <c r="I2361" i="10"/>
  <c r="K2361" i="10" s="1"/>
  <c r="L2361" i="10"/>
  <c r="M2361" i="10"/>
  <c r="N2361" i="10"/>
  <c r="D2362" i="10"/>
  <c r="I2362" i="10"/>
  <c r="K2362" i="10" s="1"/>
  <c r="L2362" i="10"/>
  <c r="M2362" i="10"/>
  <c r="N2362" i="10"/>
  <c r="D2363" i="10"/>
  <c r="I2363" i="10"/>
  <c r="K2363" i="10" s="1"/>
  <c r="L2363" i="10"/>
  <c r="M2363" i="10"/>
  <c r="N2363" i="10"/>
  <c r="D2364" i="10"/>
  <c r="I2364" i="10"/>
  <c r="K2364" i="10" s="1"/>
  <c r="L2364" i="10"/>
  <c r="M2364" i="10"/>
  <c r="N2364" i="10"/>
  <c r="D2365" i="10"/>
  <c r="I2365" i="10"/>
  <c r="K2365" i="10" s="1"/>
  <c r="L2365" i="10"/>
  <c r="M2365" i="10"/>
  <c r="N2365" i="10"/>
  <c r="D2366" i="10"/>
  <c r="I2366" i="10"/>
  <c r="K2366" i="10" s="1"/>
  <c r="L2366" i="10"/>
  <c r="M2366" i="10"/>
  <c r="N2366" i="10"/>
  <c r="D2367" i="10"/>
  <c r="I2367" i="10"/>
  <c r="K2367" i="10" s="1"/>
  <c r="L2367" i="10"/>
  <c r="M2367" i="10"/>
  <c r="N2367" i="10"/>
  <c r="D2368" i="10"/>
  <c r="I2368" i="10"/>
  <c r="K2368" i="10" s="1"/>
  <c r="L2368" i="10"/>
  <c r="M2368" i="10"/>
  <c r="N2368" i="10"/>
  <c r="D2369" i="10"/>
  <c r="I2369" i="10"/>
  <c r="K2369" i="10" s="1"/>
  <c r="L2369" i="10"/>
  <c r="M2369" i="10"/>
  <c r="N2369" i="10"/>
  <c r="D2370" i="10"/>
  <c r="I2370" i="10"/>
  <c r="K2370" i="10" s="1"/>
  <c r="L2370" i="10"/>
  <c r="M2370" i="10"/>
  <c r="N2370" i="10"/>
  <c r="D2371" i="10"/>
  <c r="I2371" i="10"/>
  <c r="K2371" i="10" s="1"/>
  <c r="L2371" i="10"/>
  <c r="M2371" i="10"/>
  <c r="N2371" i="10"/>
  <c r="D2372" i="10"/>
  <c r="I2372" i="10"/>
  <c r="K2372" i="10" s="1"/>
  <c r="L2372" i="10"/>
  <c r="M2372" i="10"/>
  <c r="N2372" i="10"/>
  <c r="D2373" i="10"/>
  <c r="I2373" i="10"/>
  <c r="K2373" i="10" s="1"/>
  <c r="L2373" i="10"/>
  <c r="M2373" i="10"/>
  <c r="N2373" i="10"/>
  <c r="D2374" i="10"/>
  <c r="I2374" i="10"/>
  <c r="K2374" i="10" s="1"/>
  <c r="L2374" i="10"/>
  <c r="M2374" i="10"/>
  <c r="N2374" i="10"/>
  <c r="D2375" i="10"/>
  <c r="I2375" i="10"/>
  <c r="K2375" i="10" s="1"/>
  <c r="L2375" i="10"/>
  <c r="M2375" i="10"/>
  <c r="N2375" i="10"/>
  <c r="D2376" i="10"/>
  <c r="I2376" i="10"/>
  <c r="K2376" i="10" s="1"/>
  <c r="L2376" i="10"/>
  <c r="M2376" i="10"/>
  <c r="N2376" i="10"/>
  <c r="D2377" i="10"/>
  <c r="I2377" i="10"/>
  <c r="K2377" i="10" s="1"/>
  <c r="L2377" i="10"/>
  <c r="M2377" i="10"/>
  <c r="N2377" i="10"/>
  <c r="D2378" i="10"/>
  <c r="I2378" i="10"/>
  <c r="K2378" i="10" s="1"/>
  <c r="L2378" i="10"/>
  <c r="M2378" i="10"/>
  <c r="N2378" i="10"/>
  <c r="D2379" i="10"/>
  <c r="I2379" i="10"/>
  <c r="K2379" i="10" s="1"/>
  <c r="L2379" i="10"/>
  <c r="M2379" i="10"/>
  <c r="N2379" i="10"/>
  <c r="D2380" i="10"/>
  <c r="I2380" i="10"/>
  <c r="K2380" i="10" s="1"/>
  <c r="L2380" i="10"/>
  <c r="M2380" i="10"/>
  <c r="N2380" i="10"/>
  <c r="D2381" i="10"/>
  <c r="I2381" i="10"/>
  <c r="K2381" i="10" s="1"/>
  <c r="L2381" i="10"/>
  <c r="M2381" i="10"/>
  <c r="N2381" i="10"/>
  <c r="D2382" i="10"/>
  <c r="I2382" i="10"/>
  <c r="K2382" i="10" s="1"/>
  <c r="L2382" i="10"/>
  <c r="M2382" i="10"/>
  <c r="N2382" i="10"/>
  <c r="D2383" i="10"/>
  <c r="I2383" i="10"/>
  <c r="K2383" i="10" s="1"/>
  <c r="L2383" i="10"/>
  <c r="M2383" i="10"/>
  <c r="N2383" i="10"/>
  <c r="D2384" i="10"/>
  <c r="I2384" i="10"/>
  <c r="K2384" i="10" s="1"/>
  <c r="L2384" i="10"/>
  <c r="M2384" i="10"/>
  <c r="N2384" i="10"/>
  <c r="D2385" i="10"/>
  <c r="I2385" i="10"/>
  <c r="K2385" i="10" s="1"/>
  <c r="L2385" i="10"/>
  <c r="M2385" i="10"/>
  <c r="N2385" i="10"/>
  <c r="D2386" i="10"/>
  <c r="I2386" i="10"/>
  <c r="K2386" i="10" s="1"/>
  <c r="L2386" i="10"/>
  <c r="M2386" i="10"/>
  <c r="N2386" i="10"/>
  <c r="D2387" i="10"/>
  <c r="I2387" i="10"/>
  <c r="K2387" i="10" s="1"/>
  <c r="L2387" i="10"/>
  <c r="M2387" i="10"/>
  <c r="N2387" i="10"/>
  <c r="D2388" i="10"/>
  <c r="I2388" i="10"/>
  <c r="K2388" i="10" s="1"/>
  <c r="L2388" i="10"/>
  <c r="M2388" i="10"/>
  <c r="N2388" i="10"/>
  <c r="D2389" i="10"/>
  <c r="I2389" i="10"/>
  <c r="K2389" i="10" s="1"/>
  <c r="L2389" i="10"/>
  <c r="M2389" i="10"/>
  <c r="N2389" i="10"/>
  <c r="D2390" i="10"/>
  <c r="I2390" i="10"/>
  <c r="K2390" i="10" s="1"/>
  <c r="L2390" i="10"/>
  <c r="M2390" i="10"/>
  <c r="N2390" i="10"/>
  <c r="D2391" i="10"/>
  <c r="I2391" i="10"/>
  <c r="K2391" i="10" s="1"/>
  <c r="L2391" i="10"/>
  <c r="M2391" i="10"/>
  <c r="N2391" i="10"/>
  <c r="D2392" i="10"/>
  <c r="I2392" i="10"/>
  <c r="K2392" i="10" s="1"/>
  <c r="L2392" i="10"/>
  <c r="M2392" i="10"/>
  <c r="N2392" i="10"/>
  <c r="D2393" i="10"/>
  <c r="I2393" i="10"/>
  <c r="K2393" i="10" s="1"/>
  <c r="L2393" i="10"/>
  <c r="M2393" i="10"/>
  <c r="N2393" i="10"/>
  <c r="D2394" i="10"/>
  <c r="I2394" i="10"/>
  <c r="K2394" i="10" s="1"/>
  <c r="L2394" i="10"/>
  <c r="M2394" i="10"/>
  <c r="N2394" i="10"/>
  <c r="D2395" i="10"/>
  <c r="I2395" i="10"/>
  <c r="K2395" i="10" s="1"/>
  <c r="L2395" i="10"/>
  <c r="M2395" i="10"/>
  <c r="N2395" i="10"/>
  <c r="D2396" i="10"/>
  <c r="I2396" i="10"/>
  <c r="K2396" i="10" s="1"/>
  <c r="L2396" i="10"/>
  <c r="M2396" i="10"/>
  <c r="N2396" i="10"/>
  <c r="D2397" i="10"/>
  <c r="I2397" i="10"/>
  <c r="K2397" i="10" s="1"/>
  <c r="L2397" i="10"/>
  <c r="M2397" i="10"/>
  <c r="N2397" i="10"/>
  <c r="D2398" i="10"/>
  <c r="I2398" i="10"/>
  <c r="K2398" i="10" s="1"/>
  <c r="L2398" i="10"/>
  <c r="M2398" i="10"/>
  <c r="N2398" i="10"/>
  <c r="D2399" i="10"/>
  <c r="I2399" i="10"/>
  <c r="K2399" i="10" s="1"/>
  <c r="L2399" i="10"/>
  <c r="M2399" i="10"/>
  <c r="N2399" i="10"/>
  <c r="D2400" i="10"/>
  <c r="I2400" i="10"/>
  <c r="K2400" i="10" s="1"/>
  <c r="L2400" i="10"/>
  <c r="M2400" i="10"/>
  <c r="N2400" i="10"/>
  <c r="D2401" i="10"/>
  <c r="I2401" i="10"/>
  <c r="K2401" i="10" s="1"/>
  <c r="L2401" i="10"/>
  <c r="M2401" i="10"/>
  <c r="N2401" i="10"/>
  <c r="D2402" i="10"/>
  <c r="I2402" i="10"/>
  <c r="K2402" i="10" s="1"/>
  <c r="L2402" i="10"/>
  <c r="M2402" i="10"/>
  <c r="N2402" i="10"/>
  <c r="D2403" i="10"/>
  <c r="I2403" i="10"/>
  <c r="K2403" i="10" s="1"/>
  <c r="L2403" i="10"/>
  <c r="M2403" i="10"/>
  <c r="N2403" i="10"/>
  <c r="D2404" i="10"/>
  <c r="I2404" i="10"/>
  <c r="K2404" i="10" s="1"/>
  <c r="L2404" i="10"/>
  <c r="M2404" i="10"/>
  <c r="N2404" i="10"/>
  <c r="D2405" i="10"/>
  <c r="I2405" i="10"/>
  <c r="K2405" i="10" s="1"/>
  <c r="L2405" i="10"/>
  <c r="M2405" i="10"/>
  <c r="N2405" i="10"/>
  <c r="D2406" i="10"/>
  <c r="I2406" i="10"/>
  <c r="K2406" i="10" s="1"/>
  <c r="L2406" i="10"/>
  <c r="M2406" i="10"/>
  <c r="N2406" i="10"/>
  <c r="D2407" i="10"/>
  <c r="I2407" i="10"/>
  <c r="K2407" i="10" s="1"/>
  <c r="L2407" i="10"/>
  <c r="M2407" i="10"/>
  <c r="N2407" i="10"/>
  <c r="D2408" i="10"/>
  <c r="I2408" i="10"/>
  <c r="K2408" i="10" s="1"/>
  <c r="L2408" i="10"/>
  <c r="M2408" i="10"/>
  <c r="N2408" i="10"/>
  <c r="D2409" i="10"/>
  <c r="I2409" i="10"/>
  <c r="K2409" i="10" s="1"/>
  <c r="L2409" i="10"/>
  <c r="M2409" i="10"/>
  <c r="N2409" i="10"/>
  <c r="D2410" i="10"/>
  <c r="I2410" i="10"/>
  <c r="K2410" i="10" s="1"/>
  <c r="L2410" i="10"/>
  <c r="M2410" i="10"/>
  <c r="N2410" i="10"/>
  <c r="D2411" i="10"/>
  <c r="I2411" i="10"/>
  <c r="K2411" i="10" s="1"/>
  <c r="L2411" i="10"/>
  <c r="M2411" i="10"/>
  <c r="N2411" i="10"/>
  <c r="D2412" i="10"/>
  <c r="I2412" i="10"/>
  <c r="K2412" i="10" s="1"/>
  <c r="L2412" i="10"/>
  <c r="M2412" i="10"/>
  <c r="N2412" i="10"/>
  <c r="D2413" i="10"/>
  <c r="I2413" i="10"/>
  <c r="K2413" i="10" s="1"/>
  <c r="L2413" i="10"/>
  <c r="M2413" i="10"/>
  <c r="N2413" i="10"/>
  <c r="D2414" i="10"/>
  <c r="I2414" i="10"/>
  <c r="K2414" i="10" s="1"/>
  <c r="L2414" i="10"/>
  <c r="M2414" i="10"/>
  <c r="N2414" i="10"/>
  <c r="D2415" i="10"/>
  <c r="I2415" i="10"/>
  <c r="K2415" i="10" s="1"/>
  <c r="L2415" i="10"/>
  <c r="M2415" i="10"/>
  <c r="N2415" i="10"/>
  <c r="D2416" i="10"/>
  <c r="I2416" i="10"/>
  <c r="K2416" i="10" s="1"/>
  <c r="L2416" i="10"/>
  <c r="M2416" i="10"/>
  <c r="N2416" i="10"/>
  <c r="D2417" i="10"/>
  <c r="I2417" i="10"/>
  <c r="K2417" i="10" s="1"/>
  <c r="L2417" i="10"/>
  <c r="M2417" i="10"/>
  <c r="N2417" i="10"/>
  <c r="D2418" i="10"/>
  <c r="I2418" i="10"/>
  <c r="K2418" i="10" s="1"/>
  <c r="L2418" i="10"/>
  <c r="M2418" i="10"/>
  <c r="N2418" i="10"/>
  <c r="D2419" i="10"/>
  <c r="I2419" i="10"/>
  <c r="K2419" i="10" s="1"/>
  <c r="L2419" i="10"/>
  <c r="M2419" i="10"/>
  <c r="N2419" i="10"/>
  <c r="D2420" i="10"/>
  <c r="I2420" i="10"/>
  <c r="K2420" i="10" s="1"/>
  <c r="L2420" i="10"/>
  <c r="M2420" i="10"/>
  <c r="N2420" i="10"/>
  <c r="D2421" i="10"/>
  <c r="I2421" i="10"/>
  <c r="K2421" i="10" s="1"/>
  <c r="L2421" i="10"/>
  <c r="M2421" i="10"/>
  <c r="N2421" i="10"/>
  <c r="D2422" i="10"/>
  <c r="I2422" i="10"/>
  <c r="K2422" i="10" s="1"/>
  <c r="L2422" i="10"/>
  <c r="M2422" i="10"/>
  <c r="N2422" i="10"/>
  <c r="D2423" i="10"/>
  <c r="I2423" i="10"/>
  <c r="K2423" i="10" s="1"/>
  <c r="L2423" i="10"/>
  <c r="M2423" i="10"/>
  <c r="N2423" i="10"/>
  <c r="D2424" i="10"/>
  <c r="I2424" i="10"/>
  <c r="K2424" i="10" s="1"/>
  <c r="L2424" i="10"/>
  <c r="M2424" i="10"/>
  <c r="N2424" i="10"/>
  <c r="D2425" i="10"/>
  <c r="I2425" i="10"/>
  <c r="K2425" i="10" s="1"/>
  <c r="L2425" i="10"/>
  <c r="M2425" i="10"/>
  <c r="N2425" i="10"/>
  <c r="D2426" i="10"/>
  <c r="I2426" i="10"/>
  <c r="K2426" i="10" s="1"/>
  <c r="L2426" i="10"/>
  <c r="M2426" i="10"/>
  <c r="N2426" i="10"/>
  <c r="D2427" i="10"/>
  <c r="I2427" i="10"/>
  <c r="K2427" i="10" s="1"/>
  <c r="L2427" i="10"/>
  <c r="M2427" i="10"/>
  <c r="N2427" i="10"/>
  <c r="D2428" i="10"/>
  <c r="I2428" i="10"/>
  <c r="K2428" i="10" s="1"/>
  <c r="L2428" i="10"/>
  <c r="M2428" i="10"/>
  <c r="N2428" i="10"/>
  <c r="D2429" i="10"/>
  <c r="I2429" i="10"/>
  <c r="K2429" i="10" s="1"/>
  <c r="L2429" i="10"/>
  <c r="M2429" i="10"/>
  <c r="N2429" i="10"/>
  <c r="D2430" i="10"/>
  <c r="I2430" i="10"/>
  <c r="K2430" i="10" s="1"/>
  <c r="L2430" i="10"/>
  <c r="M2430" i="10"/>
  <c r="N2430" i="10"/>
  <c r="D2431" i="10"/>
  <c r="I2431" i="10"/>
  <c r="K2431" i="10" s="1"/>
  <c r="L2431" i="10"/>
  <c r="M2431" i="10"/>
  <c r="N2431" i="10"/>
  <c r="D2432" i="10"/>
  <c r="I2432" i="10"/>
  <c r="K2432" i="10" s="1"/>
  <c r="L2432" i="10"/>
  <c r="M2432" i="10"/>
  <c r="N2432" i="10"/>
  <c r="D2433" i="10"/>
  <c r="I2433" i="10"/>
  <c r="K2433" i="10" s="1"/>
  <c r="L2433" i="10"/>
  <c r="M2433" i="10"/>
  <c r="N2433" i="10"/>
  <c r="D2434" i="10"/>
  <c r="I2434" i="10"/>
  <c r="K2434" i="10" s="1"/>
  <c r="L2434" i="10"/>
  <c r="M2434" i="10"/>
  <c r="N2434" i="10"/>
  <c r="D2435" i="10"/>
  <c r="I2435" i="10"/>
  <c r="K2435" i="10" s="1"/>
  <c r="L2435" i="10"/>
  <c r="M2435" i="10"/>
  <c r="N2435" i="10"/>
  <c r="D2436" i="10"/>
  <c r="I2436" i="10"/>
  <c r="K2436" i="10" s="1"/>
  <c r="L2436" i="10"/>
  <c r="M2436" i="10"/>
  <c r="N2436" i="10"/>
  <c r="D2437" i="10"/>
  <c r="I2437" i="10"/>
  <c r="K2437" i="10" s="1"/>
  <c r="L2437" i="10"/>
  <c r="M2437" i="10"/>
  <c r="N2437" i="10"/>
  <c r="D2438" i="10"/>
  <c r="I2438" i="10"/>
  <c r="K2438" i="10" s="1"/>
  <c r="L2438" i="10"/>
  <c r="M2438" i="10"/>
  <c r="N2438" i="10"/>
  <c r="D2439" i="10"/>
  <c r="I2439" i="10"/>
  <c r="K2439" i="10" s="1"/>
  <c r="L2439" i="10"/>
  <c r="M2439" i="10"/>
  <c r="N2439" i="10"/>
  <c r="D2440" i="10"/>
  <c r="I2440" i="10"/>
  <c r="K2440" i="10" s="1"/>
  <c r="L2440" i="10"/>
  <c r="M2440" i="10"/>
  <c r="N2440" i="10"/>
  <c r="D2441" i="10"/>
  <c r="I2441" i="10"/>
  <c r="K2441" i="10" s="1"/>
  <c r="L2441" i="10"/>
  <c r="M2441" i="10"/>
  <c r="N2441" i="10"/>
  <c r="D2442" i="10"/>
  <c r="I2442" i="10"/>
  <c r="K2442" i="10" s="1"/>
  <c r="L2442" i="10"/>
  <c r="M2442" i="10"/>
  <c r="N2442" i="10"/>
  <c r="D2443" i="10"/>
  <c r="I2443" i="10"/>
  <c r="K2443" i="10" s="1"/>
  <c r="L2443" i="10"/>
  <c r="M2443" i="10"/>
  <c r="N2443" i="10"/>
  <c r="D2444" i="10"/>
  <c r="I2444" i="10"/>
  <c r="K2444" i="10" s="1"/>
  <c r="L2444" i="10"/>
  <c r="M2444" i="10"/>
  <c r="N2444" i="10"/>
  <c r="D2445" i="10"/>
  <c r="I2445" i="10"/>
  <c r="K2445" i="10" s="1"/>
  <c r="L2445" i="10"/>
  <c r="M2445" i="10"/>
  <c r="N2445" i="10"/>
  <c r="D2446" i="10"/>
  <c r="I2446" i="10"/>
  <c r="K2446" i="10" s="1"/>
  <c r="L2446" i="10"/>
  <c r="M2446" i="10"/>
  <c r="N2446" i="10"/>
  <c r="D2447" i="10"/>
  <c r="I2447" i="10"/>
  <c r="K2447" i="10" s="1"/>
  <c r="L2447" i="10"/>
  <c r="M2447" i="10"/>
  <c r="N2447" i="10"/>
  <c r="D2448" i="10"/>
  <c r="I2448" i="10"/>
  <c r="K2448" i="10" s="1"/>
  <c r="L2448" i="10"/>
  <c r="M2448" i="10"/>
  <c r="N2448" i="10"/>
  <c r="D2449" i="10"/>
  <c r="I2449" i="10"/>
  <c r="K2449" i="10" s="1"/>
  <c r="L2449" i="10"/>
  <c r="M2449" i="10"/>
  <c r="N2449" i="10"/>
  <c r="D2450" i="10"/>
  <c r="I2450" i="10"/>
  <c r="K2450" i="10" s="1"/>
  <c r="L2450" i="10"/>
  <c r="M2450" i="10"/>
  <c r="N2450" i="10"/>
  <c r="D2451" i="10"/>
  <c r="I2451" i="10"/>
  <c r="K2451" i="10" s="1"/>
  <c r="L2451" i="10"/>
  <c r="M2451" i="10"/>
  <c r="N2451" i="10"/>
  <c r="D2452" i="10"/>
  <c r="I2452" i="10"/>
  <c r="K2452" i="10" s="1"/>
  <c r="L2452" i="10"/>
  <c r="M2452" i="10"/>
  <c r="N2452" i="10"/>
  <c r="D2453" i="10"/>
  <c r="I2453" i="10"/>
  <c r="K2453" i="10" s="1"/>
  <c r="L2453" i="10"/>
  <c r="M2453" i="10"/>
  <c r="N2453" i="10"/>
  <c r="D2454" i="10"/>
  <c r="I2454" i="10"/>
  <c r="K2454" i="10" s="1"/>
  <c r="L2454" i="10"/>
  <c r="M2454" i="10"/>
  <c r="N2454" i="10"/>
  <c r="D2455" i="10"/>
  <c r="I2455" i="10"/>
  <c r="K2455" i="10" s="1"/>
  <c r="L2455" i="10"/>
  <c r="M2455" i="10"/>
  <c r="N2455" i="10"/>
  <c r="D2456" i="10"/>
  <c r="I2456" i="10"/>
  <c r="K2456" i="10" s="1"/>
  <c r="L2456" i="10"/>
  <c r="M2456" i="10"/>
  <c r="N2456" i="10"/>
  <c r="D2457" i="10"/>
  <c r="I2457" i="10"/>
  <c r="K2457" i="10" s="1"/>
  <c r="L2457" i="10"/>
  <c r="M2457" i="10"/>
  <c r="N2457" i="10"/>
  <c r="D2458" i="10"/>
  <c r="I2458" i="10"/>
  <c r="K2458" i="10" s="1"/>
  <c r="L2458" i="10"/>
  <c r="M2458" i="10"/>
  <c r="N2458" i="10"/>
  <c r="D2459" i="10"/>
  <c r="I2459" i="10"/>
  <c r="K2459" i="10" s="1"/>
  <c r="L2459" i="10"/>
  <c r="M2459" i="10"/>
  <c r="N2459" i="10"/>
  <c r="D2460" i="10"/>
  <c r="I2460" i="10"/>
  <c r="K2460" i="10" s="1"/>
  <c r="L2460" i="10"/>
  <c r="M2460" i="10"/>
  <c r="N2460" i="10"/>
  <c r="D2461" i="10"/>
  <c r="I2461" i="10"/>
  <c r="K2461" i="10" s="1"/>
  <c r="L2461" i="10"/>
  <c r="M2461" i="10"/>
  <c r="N2461" i="10"/>
  <c r="D2462" i="10"/>
  <c r="I2462" i="10"/>
  <c r="K2462" i="10" s="1"/>
  <c r="L2462" i="10"/>
  <c r="M2462" i="10"/>
  <c r="N2462" i="10"/>
  <c r="D2463" i="10"/>
  <c r="I2463" i="10"/>
  <c r="K2463" i="10" s="1"/>
  <c r="L2463" i="10"/>
  <c r="M2463" i="10"/>
  <c r="N2463" i="10"/>
  <c r="D2464" i="10"/>
  <c r="I2464" i="10"/>
  <c r="K2464" i="10" s="1"/>
  <c r="L2464" i="10"/>
  <c r="M2464" i="10"/>
  <c r="N2464" i="10"/>
  <c r="D2465" i="10"/>
  <c r="I2465" i="10"/>
  <c r="K2465" i="10" s="1"/>
  <c r="L2465" i="10"/>
  <c r="M2465" i="10"/>
  <c r="N2465" i="10"/>
  <c r="D2466" i="10"/>
  <c r="I2466" i="10"/>
  <c r="K2466" i="10" s="1"/>
  <c r="L2466" i="10"/>
  <c r="M2466" i="10"/>
  <c r="N2466" i="10"/>
  <c r="D2467" i="10"/>
  <c r="I2467" i="10"/>
  <c r="K2467" i="10" s="1"/>
  <c r="L2467" i="10"/>
  <c r="M2467" i="10"/>
  <c r="N2467" i="10"/>
  <c r="D2468" i="10"/>
  <c r="I2468" i="10"/>
  <c r="K2468" i="10" s="1"/>
  <c r="L2468" i="10"/>
  <c r="M2468" i="10"/>
  <c r="N2468" i="10"/>
  <c r="D2469" i="10"/>
  <c r="I2469" i="10"/>
  <c r="K2469" i="10" s="1"/>
  <c r="L2469" i="10"/>
  <c r="M2469" i="10"/>
  <c r="N2469" i="10"/>
  <c r="D2470" i="10"/>
  <c r="I2470" i="10"/>
  <c r="K2470" i="10" s="1"/>
  <c r="L2470" i="10"/>
  <c r="M2470" i="10"/>
  <c r="N2470" i="10"/>
  <c r="D2471" i="10"/>
  <c r="I2471" i="10"/>
  <c r="K2471" i="10" s="1"/>
  <c r="L2471" i="10"/>
  <c r="M2471" i="10"/>
  <c r="N2471" i="10"/>
  <c r="D2472" i="10"/>
  <c r="I2472" i="10"/>
  <c r="K2472" i="10" s="1"/>
  <c r="L2472" i="10"/>
  <c r="M2472" i="10"/>
  <c r="N2472" i="10"/>
  <c r="D2473" i="10"/>
  <c r="I2473" i="10"/>
  <c r="K2473" i="10" s="1"/>
  <c r="L2473" i="10"/>
  <c r="M2473" i="10"/>
  <c r="N2473" i="10"/>
  <c r="D2474" i="10"/>
  <c r="I2474" i="10"/>
  <c r="K2474" i="10" s="1"/>
  <c r="L2474" i="10"/>
  <c r="M2474" i="10"/>
  <c r="N2474" i="10"/>
  <c r="D2475" i="10"/>
  <c r="I2475" i="10"/>
  <c r="K2475" i="10" s="1"/>
  <c r="L2475" i="10"/>
  <c r="M2475" i="10"/>
  <c r="N2475" i="10"/>
  <c r="D2476" i="10"/>
  <c r="I2476" i="10"/>
  <c r="K2476" i="10" s="1"/>
  <c r="L2476" i="10"/>
  <c r="M2476" i="10"/>
  <c r="N2476" i="10"/>
  <c r="D2477" i="10"/>
  <c r="I2477" i="10"/>
  <c r="K2477" i="10" s="1"/>
  <c r="L2477" i="10"/>
  <c r="M2477" i="10"/>
  <c r="N2477" i="10"/>
  <c r="D2478" i="10"/>
  <c r="I2478" i="10"/>
  <c r="K2478" i="10" s="1"/>
  <c r="L2478" i="10"/>
  <c r="M2478" i="10"/>
  <c r="N2478" i="10"/>
  <c r="D2479" i="10"/>
  <c r="I2479" i="10"/>
  <c r="K2479" i="10" s="1"/>
  <c r="L2479" i="10"/>
  <c r="M2479" i="10"/>
  <c r="N2479" i="10"/>
  <c r="D2480" i="10"/>
  <c r="I2480" i="10"/>
  <c r="K2480" i="10" s="1"/>
  <c r="L2480" i="10"/>
  <c r="M2480" i="10"/>
  <c r="N2480" i="10"/>
  <c r="D2481" i="10"/>
  <c r="I2481" i="10"/>
  <c r="K2481" i="10" s="1"/>
  <c r="L2481" i="10"/>
  <c r="M2481" i="10"/>
  <c r="N2481" i="10"/>
  <c r="D2482" i="10"/>
  <c r="I2482" i="10"/>
  <c r="K2482" i="10" s="1"/>
  <c r="L2482" i="10"/>
  <c r="M2482" i="10"/>
  <c r="N2482" i="10"/>
  <c r="D2483" i="10"/>
  <c r="I2483" i="10"/>
  <c r="K2483" i="10" s="1"/>
  <c r="L2483" i="10"/>
  <c r="M2483" i="10"/>
  <c r="N2483" i="10"/>
  <c r="D2484" i="10"/>
  <c r="I2484" i="10"/>
  <c r="K2484" i="10" s="1"/>
  <c r="L2484" i="10"/>
  <c r="M2484" i="10"/>
  <c r="N2484" i="10"/>
  <c r="D2485" i="10"/>
  <c r="I2485" i="10"/>
  <c r="K2485" i="10" s="1"/>
  <c r="L2485" i="10"/>
  <c r="M2485" i="10"/>
  <c r="N2485" i="10"/>
  <c r="D2486" i="10"/>
  <c r="I2486" i="10"/>
  <c r="K2486" i="10" s="1"/>
  <c r="L2486" i="10"/>
  <c r="M2486" i="10"/>
  <c r="N2486" i="10"/>
  <c r="D2487" i="10"/>
  <c r="I2487" i="10"/>
  <c r="K2487" i="10" s="1"/>
  <c r="L2487" i="10"/>
  <c r="M2487" i="10"/>
  <c r="N2487" i="10"/>
  <c r="D2488" i="10"/>
  <c r="I2488" i="10"/>
  <c r="K2488" i="10" s="1"/>
  <c r="L2488" i="10"/>
  <c r="M2488" i="10"/>
  <c r="N2488" i="10"/>
  <c r="D2489" i="10"/>
  <c r="I2489" i="10"/>
  <c r="K2489" i="10" s="1"/>
  <c r="L2489" i="10"/>
  <c r="M2489" i="10"/>
  <c r="N2489" i="10"/>
  <c r="D2490" i="10"/>
  <c r="I2490" i="10"/>
  <c r="K2490" i="10" s="1"/>
  <c r="L2490" i="10"/>
  <c r="M2490" i="10"/>
  <c r="N2490" i="10"/>
  <c r="D2491" i="10"/>
  <c r="I2491" i="10"/>
  <c r="K2491" i="10" s="1"/>
  <c r="L2491" i="10"/>
  <c r="M2491" i="10"/>
  <c r="N2491" i="10"/>
  <c r="D2492" i="10"/>
  <c r="I2492" i="10"/>
  <c r="K2492" i="10" s="1"/>
  <c r="L2492" i="10"/>
  <c r="M2492" i="10"/>
  <c r="N2492" i="10"/>
  <c r="D2493" i="10"/>
  <c r="I2493" i="10"/>
  <c r="K2493" i="10" s="1"/>
  <c r="L2493" i="10"/>
  <c r="M2493" i="10"/>
  <c r="N2493" i="10"/>
  <c r="D2494" i="10"/>
  <c r="I2494" i="10"/>
  <c r="K2494" i="10" s="1"/>
  <c r="L2494" i="10"/>
  <c r="M2494" i="10"/>
  <c r="N2494" i="10"/>
  <c r="D2495" i="10"/>
  <c r="I2495" i="10"/>
  <c r="K2495" i="10" s="1"/>
  <c r="L2495" i="10"/>
  <c r="M2495" i="10"/>
  <c r="N2495" i="10"/>
  <c r="D2496" i="10"/>
  <c r="I2496" i="10"/>
  <c r="K2496" i="10" s="1"/>
  <c r="L2496" i="10"/>
  <c r="M2496" i="10"/>
  <c r="N2496" i="10"/>
  <c r="D2497" i="10"/>
  <c r="I2497" i="10"/>
  <c r="K2497" i="10" s="1"/>
  <c r="L2497" i="10"/>
  <c r="M2497" i="10"/>
  <c r="N2497" i="10"/>
  <c r="D2498" i="10"/>
  <c r="I2498" i="10"/>
  <c r="K2498" i="10" s="1"/>
  <c r="L2498" i="10"/>
  <c r="M2498" i="10"/>
  <c r="N2498" i="10"/>
  <c r="D2499" i="10"/>
  <c r="I2499" i="10"/>
  <c r="K2499" i="10" s="1"/>
  <c r="L2499" i="10"/>
  <c r="M2499" i="10"/>
  <c r="N2499" i="10"/>
  <c r="D2500" i="10"/>
  <c r="I2500" i="10"/>
  <c r="K2500" i="10" s="1"/>
  <c r="L2500" i="10"/>
  <c r="M2500" i="10"/>
  <c r="N2500" i="10"/>
  <c r="D2501" i="10"/>
  <c r="I2501" i="10"/>
  <c r="K2501" i="10" s="1"/>
  <c r="L2501" i="10"/>
  <c r="M2501" i="10"/>
  <c r="N2501" i="10"/>
  <c r="D2502" i="10"/>
  <c r="I2502" i="10"/>
  <c r="K2502" i="10" s="1"/>
  <c r="L2502" i="10"/>
  <c r="M2502" i="10"/>
  <c r="N2502" i="10"/>
  <c r="D2503" i="10"/>
  <c r="I2503" i="10"/>
  <c r="K2503" i="10" s="1"/>
  <c r="L2503" i="10"/>
  <c r="M2503" i="10"/>
  <c r="N2503" i="10"/>
  <c r="D2504" i="10"/>
  <c r="I2504" i="10"/>
  <c r="K2504" i="10" s="1"/>
  <c r="L2504" i="10"/>
  <c r="M2504" i="10"/>
  <c r="N2504" i="10"/>
  <c r="D2505" i="10"/>
  <c r="I2505" i="10"/>
  <c r="K2505" i="10" s="1"/>
  <c r="L2505" i="10"/>
  <c r="M2505" i="10"/>
  <c r="N2505" i="10"/>
  <c r="D2506" i="10"/>
  <c r="I2506" i="10"/>
  <c r="K2506" i="10" s="1"/>
  <c r="L2506" i="10"/>
  <c r="M2506" i="10"/>
  <c r="N2506" i="10"/>
  <c r="D2507" i="10"/>
  <c r="I2507" i="10"/>
  <c r="K2507" i="10" s="1"/>
  <c r="L2507" i="10"/>
  <c r="M2507" i="10"/>
  <c r="N2507" i="10"/>
  <c r="D2508" i="10"/>
  <c r="I2508" i="10"/>
  <c r="K2508" i="10" s="1"/>
  <c r="L2508" i="10"/>
  <c r="M2508" i="10"/>
  <c r="N2508" i="10"/>
  <c r="D2509" i="10"/>
  <c r="I2509" i="10"/>
  <c r="K2509" i="10" s="1"/>
  <c r="L2509" i="10"/>
  <c r="M2509" i="10"/>
  <c r="N2509" i="10"/>
  <c r="D2510" i="10"/>
  <c r="I2510" i="10"/>
  <c r="K2510" i="10" s="1"/>
  <c r="L2510" i="10"/>
  <c r="M2510" i="10"/>
  <c r="N2510" i="10"/>
  <c r="D2511" i="10"/>
  <c r="I2511" i="10"/>
  <c r="K2511" i="10" s="1"/>
  <c r="L2511" i="10"/>
  <c r="M2511" i="10"/>
  <c r="N2511" i="10"/>
  <c r="D2512" i="10"/>
  <c r="I2512" i="10"/>
  <c r="K2512" i="10" s="1"/>
  <c r="L2512" i="10"/>
  <c r="M2512" i="10"/>
  <c r="N2512" i="10"/>
  <c r="D2513" i="10"/>
  <c r="I2513" i="10"/>
  <c r="K2513" i="10" s="1"/>
  <c r="L2513" i="10"/>
  <c r="M2513" i="10"/>
  <c r="N2513" i="10"/>
  <c r="D2514" i="10"/>
  <c r="I2514" i="10"/>
  <c r="K2514" i="10" s="1"/>
  <c r="L2514" i="10"/>
  <c r="M2514" i="10"/>
  <c r="N2514" i="10"/>
  <c r="D2515" i="10"/>
  <c r="I2515" i="10"/>
  <c r="K2515" i="10" s="1"/>
  <c r="L2515" i="10"/>
  <c r="M2515" i="10"/>
  <c r="N2515" i="10"/>
  <c r="D2516" i="10"/>
  <c r="I2516" i="10"/>
  <c r="K2516" i="10" s="1"/>
  <c r="L2516" i="10"/>
  <c r="M2516" i="10"/>
  <c r="N2516" i="10"/>
  <c r="D2517" i="10"/>
  <c r="I2517" i="10"/>
  <c r="K2517" i="10" s="1"/>
  <c r="L2517" i="10"/>
  <c r="M2517" i="10"/>
  <c r="N2517" i="10"/>
  <c r="D2518" i="10"/>
  <c r="I2518" i="10"/>
  <c r="K2518" i="10" s="1"/>
  <c r="L2518" i="10"/>
  <c r="M2518" i="10"/>
  <c r="N2518" i="10"/>
  <c r="D2519" i="10"/>
  <c r="I2519" i="10"/>
  <c r="K2519" i="10" s="1"/>
  <c r="L2519" i="10"/>
  <c r="M2519" i="10"/>
  <c r="N2519" i="10"/>
  <c r="D2520" i="10"/>
  <c r="I2520" i="10"/>
  <c r="K2520" i="10" s="1"/>
  <c r="L2520" i="10"/>
  <c r="M2520" i="10"/>
  <c r="N2520" i="10"/>
  <c r="D2521" i="10"/>
  <c r="I2521" i="10"/>
  <c r="K2521" i="10" s="1"/>
  <c r="L2521" i="10"/>
  <c r="M2521" i="10"/>
  <c r="N2521" i="10"/>
  <c r="D2522" i="10"/>
  <c r="I2522" i="10"/>
  <c r="K2522" i="10" s="1"/>
  <c r="L2522" i="10"/>
  <c r="M2522" i="10"/>
  <c r="N2522" i="10"/>
  <c r="D2523" i="10"/>
  <c r="I2523" i="10"/>
  <c r="K2523" i="10" s="1"/>
  <c r="L2523" i="10"/>
  <c r="M2523" i="10"/>
  <c r="N2523" i="10"/>
  <c r="D2524" i="10"/>
  <c r="I2524" i="10"/>
  <c r="K2524" i="10" s="1"/>
  <c r="L2524" i="10"/>
  <c r="M2524" i="10"/>
  <c r="N2524" i="10"/>
  <c r="D2525" i="10"/>
  <c r="I2525" i="10"/>
  <c r="K2525" i="10" s="1"/>
  <c r="L2525" i="10"/>
  <c r="M2525" i="10"/>
  <c r="N2525" i="10"/>
  <c r="D2526" i="10"/>
  <c r="I2526" i="10"/>
  <c r="K2526" i="10" s="1"/>
  <c r="L2526" i="10"/>
  <c r="M2526" i="10"/>
  <c r="N2526" i="10"/>
  <c r="D2527" i="10"/>
  <c r="I2527" i="10"/>
  <c r="K2527" i="10" s="1"/>
  <c r="L2527" i="10"/>
  <c r="M2527" i="10"/>
  <c r="N2527" i="10"/>
  <c r="D2528" i="10"/>
  <c r="I2528" i="10"/>
  <c r="K2528" i="10" s="1"/>
  <c r="L2528" i="10"/>
  <c r="M2528" i="10"/>
  <c r="N2528" i="10"/>
  <c r="D2529" i="10"/>
  <c r="I2529" i="10"/>
  <c r="K2529" i="10" s="1"/>
  <c r="L2529" i="10"/>
  <c r="M2529" i="10"/>
  <c r="N2529" i="10"/>
  <c r="D2530" i="10"/>
  <c r="I2530" i="10"/>
  <c r="K2530" i="10" s="1"/>
  <c r="L2530" i="10"/>
  <c r="M2530" i="10"/>
  <c r="N2530" i="10"/>
  <c r="D2531" i="10"/>
  <c r="I2531" i="10"/>
  <c r="K2531" i="10" s="1"/>
  <c r="L2531" i="10"/>
  <c r="M2531" i="10"/>
  <c r="N2531" i="10"/>
  <c r="D2532" i="10"/>
  <c r="I2532" i="10"/>
  <c r="K2532" i="10" s="1"/>
  <c r="L2532" i="10"/>
  <c r="M2532" i="10"/>
  <c r="N2532" i="10"/>
  <c r="D2533" i="10"/>
  <c r="I2533" i="10"/>
  <c r="K2533" i="10" s="1"/>
  <c r="L2533" i="10"/>
  <c r="M2533" i="10"/>
  <c r="N2533" i="10"/>
  <c r="D2534" i="10"/>
  <c r="I2534" i="10"/>
  <c r="K2534" i="10" s="1"/>
  <c r="L2534" i="10"/>
  <c r="M2534" i="10"/>
  <c r="N2534" i="10"/>
  <c r="D2535" i="10"/>
  <c r="I2535" i="10"/>
  <c r="K2535" i="10" s="1"/>
  <c r="L2535" i="10"/>
  <c r="M2535" i="10"/>
  <c r="N2535" i="10"/>
  <c r="D2536" i="10"/>
  <c r="I2536" i="10"/>
  <c r="K2536" i="10" s="1"/>
  <c r="L2536" i="10"/>
  <c r="M2536" i="10"/>
  <c r="N2536" i="10"/>
  <c r="D2537" i="10"/>
  <c r="I2537" i="10"/>
  <c r="K2537" i="10" s="1"/>
  <c r="L2537" i="10"/>
  <c r="M2537" i="10"/>
  <c r="N2537" i="10"/>
  <c r="D2538" i="10"/>
  <c r="I2538" i="10"/>
  <c r="K2538" i="10" s="1"/>
  <c r="L2538" i="10"/>
  <c r="M2538" i="10"/>
  <c r="N2538" i="10"/>
  <c r="D2539" i="10"/>
  <c r="I2539" i="10"/>
  <c r="K2539" i="10" s="1"/>
  <c r="L2539" i="10"/>
  <c r="M2539" i="10"/>
  <c r="N2539" i="10"/>
  <c r="D2540" i="10"/>
  <c r="I2540" i="10"/>
  <c r="K2540" i="10" s="1"/>
  <c r="L2540" i="10"/>
  <c r="M2540" i="10"/>
  <c r="N2540" i="10"/>
  <c r="D2541" i="10"/>
  <c r="I2541" i="10"/>
  <c r="K2541" i="10" s="1"/>
  <c r="L2541" i="10"/>
  <c r="M2541" i="10"/>
  <c r="N2541" i="10"/>
  <c r="D2542" i="10"/>
  <c r="I2542" i="10"/>
  <c r="K2542" i="10" s="1"/>
  <c r="L2542" i="10"/>
  <c r="M2542" i="10"/>
  <c r="N2542" i="10"/>
  <c r="D2543" i="10"/>
  <c r="I2543" i="10"/>
  <c r="K2543" i="10" s="1"/>
  <c r="L2543" i="10"/>
  <c r="M2543" i="10"/>
  <c r="N2543" i="10"/>
  <c r="D2544" i="10"/>
  <c r="I2544" i="10"/>
  <c r="K2544" i="10" s="1"/>
  <c r="L2544" i="10"/>
  <c r="M2544" i="10"/>
  <c r="N2544" i="10"/>
  <c r="D2545" i="10"/>
  <c r="I2545" i="10"/>
  <c r="K2545" i="10" s="1"/>
  <c r="L2545" i="10"/>
  <c r="M2545" i="10"/>
  <c r="N2545" i="10"/>
  <c r="D2546" i="10"/>
  <c r="I2546" i="10"/>
  <c r="K2546" i="10" s="1"/>
  <c r="L2546" i="10"/>
  <c r="M2546" i="10"/>
  <c r="N2546" i="10"/>
  <c r="D2547" i="10"/>
  <c r="I2547" i="10"/>
  <c r="K2547" i="10" s="1"/>
  <c r="L2547" i="10"/>
  <c r="M2547" i="10"/>
  <c r="N2547" i="10"/>
  <c r="D2548" i="10"/>
  <c r="I2548" i="10"/>
  <c r="K2548" i="10" s="1"/>
  <c r="L2548" i="10"/>
  <c r="M2548" i="10"/>
  <c r="N2548" i="10"/>
  <c r="D2549" i="10"/>
  <c r="I2549" i="10"/>
  <c r="K2549" i="10" s="1"/>
  <c r="L2549" i="10"/>
  <c r="M2549" i="10"/>
  <c r="N2549" i="10"/>
  <c r="D2550" i="10"/>
  <c r="I2550" i="10"/>
  <c r="K2550" i="10" s="1"/>
  <c r="L2550" i="10"/>
  <c r="M2550" i="10"/>
  <c r="N2550" i="10"/>
  <c r="D2551" i="10"/>
  <c r="I2551" i="10"/>
  <c r="K2551" i="10" s="1"/>
  <c r="L2551" i="10"/>
  <c r="M2551" i="10"/>
  <c r="N2551" i="10"/>
  <c r="D2552" i="10"/>
  <c r="I2552" i="10"/>
  <c r="K2552" i="10" s="1"/>
  <c r="L2552" i="10"/>
  <c r="M2552" i="10"/>
  <c r="N2552" i="10"/>
  <c r="D2553" i="10"/>
  <c r="I2553" i="10"/>
  <c r="K2553" i="10" s="1"/>
  <c r="L2553" i="10"/>
  <c r="M2553" i="10"/>
  <c r="N2553" i="10"/>
  <c r="D2554" i="10"/>
  <c r="I2554" i="10"/>
  <c r="K2554" i="10" s="1"/>
  <c r="L2554" i="10"/>
  <c r="M2554" i="10"/>
  <c r="N2554" i="10"/>
  <c r="D2555" i="10"/>
  <c r="I2555" i="10"/>
  <c r="K2555" i="10" s="1"/>
  <c r="L2555" i="10"/>
  <c r="M2555" i="10"/>
  <c r="N2555" i="10"/>
  <c r="D2557" i="10"/>
  <c r="I2557" i="10"/>
  <c r="K2557" i="10" s="1"/>
  <c r="L2557" i="10"/>
  <c r="M2557" i="10"/>
  <c r="N2557" i="10"/>
  <c r="D2558" i="10"/>
  <c r="I2558" i="10"/>
  <c r="K2558" i="10" s="1"/>
  <c r="L2558" i="10"/>
  <c r="M2558" i="10"/>
  <c r="N2558" i="10"/>
  <c r="D2559" i="10"/>
  <c r="I2559" i="10"/>
  <c r="K2559" i="10" s="1"/>
  <c r="L2559" i="10"/>
  <c r="M2559" i="10"/>
  <c r="N2559" i="10"/>
  <c r="D2560" i="10"/>
  <c r="I2560" i="10"/>
  <c r="K2560" i="10" s="1"/>
  <c r="L2560" i="10"/>
  <c r="M2560" i="10"/>
  <c r="N2560" i="10"/>
  <c r="D2561" i="10"/>
  <c r="I2561" i="10"/>
  <c r="K2561" i="10" s="1"/>
  <c r="L2561" i="10"/>
  <c r="M2561" i="10"/>
  <c r="N2561" i="10"/>
  <c r="D2562" i="10"/>
  <c r="I2562" i="10"/>
  <c r="K2562" i="10" s="1"/>
  <c r="L2562" i="10"/>
  <c r="M2562" i="10"/>
  <c r="N2562" i="10"/>
  <c r="D2563" i="10"/>
  <c r="I2563" i="10"/>
  <c r="K2563" i="10" s="1"/>
  <c r="L2563" i="10"/>
  <c r="M2563" i="10"/>
  <c r="N2563" i="10"/>
  <c r="D2564" i="10"/>
  <c r="I2564" i="10"/>
  <c r="K2564" i="10" s="1"/>
  <c r="L2564" i="10"/>
  <c r="M2564" i="10"/>
  <c r="N2564" i="10"/>
  <c r="D2565" i="10"/>
  <c r="I2565" i="10"/>
  <c r="K2565" i="10" s="1"/>
  <c r="L2565" i="10"/>
  <c r="M2565" i="10"/>
  <c r="N2565" i="10"/>
  <c r="D2566" i="10"/>
  <c r="I2566" i="10"/>
  <c r="K2566" i="10" s="1"/>
  <c r="L2566" i="10"/>
  <c r="M2566" i="10"/>
  <c r="N2566" i="10"/>
  <c r="D2567" i="10"/>
  <c r="I2567" i="10"/>
  <c r="K2567" i="10" s="1"/>
  <c r="L2567" i="10"/>
  <c r="M2567" i="10"/>
  <c r="N2567" i="10"/>
  <c r="D2568" i="10"/>
  <c r="I2568" i="10"/>
  <c r="K2568" i="10" s="1"/>
  <c r="L2568" i="10"/>
  <c r="M2568" i="10"/>
  <c r="N2568" i="10"/>
  <c r="D2569" i="10"/>
  <c r="I2569" i="10"/>
  <c r="K2569" i="10" s="1"/>
  <c r="L2569" i="10"/>
  <c r="M2569" i="10"/>
  <c r="N2569" i="10"/>
  <c r="D2570" i="10"/>
  <c r="I2570" i="10"/>
  <c r="K2570" i="10" s="1"/>
  <c r="L2570" i="10"/>
  <c r="M2570" i="10"/>
  <c r="N2570" i="10"/>
  <c r="D2571" i="10"/>
  <c r="I2571" i="10"/>
  <c r="K2571" i="10" s="1"/>
  <c r="L2571" i="10"/>
  <c r="M2571" i="10"/>
  <c r="N2571" i="10"/>
  <c r="D2572" i="10"/>
  <c r="I2572" i="10"/>
  <c r="K2572" i="10" s="1"/>
  <c r="L2572" i="10"/>
  <c r="M2572" i="10"/>
  <c r="N2572" i="10"/>
  <c r="D2573" i="10"/>
  <c r="I2573" i="10"/>
  <c r="K2573" i="10" s="1"/>
  <c r="L2573" i="10"/>
  <c r="M2573" i="10"/>
  <c r="N2573" i="10"/>
  <c r="D2574" i="10"/>
  <c r="I2574" i="10"/>
  <c r="K2574" i="10" s="1"/>
  <c r="L2574" i="10"/>
  <c r="M2574" i="10"/>
  <c r="N2574" i="10"/>
  <c r="D2575" i="10"/>
  <c r="I2575" i="10"/>
  <c r="K2575" i="10" s="1"/>
  <c r="L2575" i="10"/>
  <c r="M2575" i="10"/>
  <c r="N2575" i="10"/>
  <c r="D2576" i="10"/>
  <c r="I2576" i="10"/>
  <c r="K2576" i="10" s="1"/>
  <c r="L2576" i="10"/>
  <c r="M2576" i="10"/>
  <c r="N2576" i="10"/>
  <c r="D2577" i="10"/>
  <c r="I2577" i="10"/>
  <c r="K2577" i="10" s="1"/>
  <c r="L2577" i="10"/>
  <c r="M2577" i="10"/>
  <c r="N2577" i="10"/>
  <c r="D2578" i="10"/>
  <c r="I2578" i="10"/>
  <c r="K2578" i="10" s="1"/>
  <c r="L2578" i="10"/>
  <c r="M2578" i="10"/>
  <c r="N2578" i="10"/>
  <c r="D2579" i="10"/>
  <c r="I2579" i="10"/>
  <c r="K2579" i="10" s="1"/>
  <c r="L2579" i="10"/>
  <c r="M2579" i="10"/>
  <c r="N2579" i="10"/>
  <c r="D2580" i="10"/>
  <c r="I2580" i="10"/>
  <c r="K2580" i="10" s="1"/>
  <c r="L2580" i="10"/>
  <c r="M2580" i="10"/>
  <c r="N2580" i="10"/>
  <c r="D2581" i="10"/>
  <c r="I2581" i="10"/>
  <c r="K2581" i="10" s="1"/>
  <c r="L2581" i="10"/>
  <c r="M2581" i="10"/>
  <c r="N2581" i="10"/>
  <c r="D2582" i="10"/>
  <c r="I2582" i="10"/>
  <c r="K2582" i="10" s="1"/>
  <c r="L2582" i="10"/>
  <c r="M2582" i="10"/>
  <c r="N2582" i="10"/>
  <c r="D2583" i="10"/>
  <c r="I2583" i="10"/>
  <c r="K2583" i="10" s="1"/>
  <c r="L2583" i="10"/>
  <c r="M2583" i="10"/>
  <c r="N2583" i="10"/>
  <c r="D2584" i="10"/>
  <c r="I2584" i="10"/>
  <c r="K2584" i="10" s="1"/>
  <c r="L2584" i="10"/>
  <c r="M2584" i="10"/>
  <c r="N2584" i="10"/>
  <c r="D2585" i="10"/>
  <c r="I2585" i="10"/>
  <c r="K2585" i="10" s="1"/>
  <c r="L2585" i="10"/>
  <c r="M2585" i="10"/>
  <c r="N2585" i="10"/>
  <c r="D2586" i="10"/>
  <c r="I2586" i="10"/>
  <c r="K2586" i="10" s="1"/>
  <c r="L2586" i="10"/>
  <c r="M2586" i="10"/>
  <c r="N2586" i="10"/>
  <c r="D2587" i="10"/>
  <c r="I2587" i="10"/>
  <c r="K2587" i="10" s="1"/>
  <c r="L2587" i="10"/>
  <c r="M2587" i="10"/>
  <c r="N2587" i="10"/>
  <c r="D2588" i="10"/>
  <c r="I2588" i="10"/>
  <c r="K2588" i="10" s="1"/>
  <c r="L2588" i="10"/>
  <c r="M2588" i="10"/>
  <c r="N2588" i="10"/>
  <c r="D2589" i="10"/>
  <c r="I2589" i="10"/>
  <c r="K2589" i="10" s="1"/>
  <c r="L2589" i="10"/>
  <c r="M2589" i="10"/>
  <c r="N2589" i="10"/>
  <c r="D2590" i="10"/>
  <c r="I2590" i="10"/>
  <c r="K2590" i="10" s="1"/>
  <c r="L2590" i="10"/>
  <c r="M2590" i="10"/>
  <c r="N2590" i="10"/>
  <c r="D2591" i="10"/>
  <c r="I2591" i="10"/>
  <c r="K2591" i="10" s="1"/>
  <c r="L2591" i="10"/>
  <c r="M2591" i="10"/>
  <c r="N2591" i="10"/>
  <c r="D2592" i="10"/>
  <c r="I2592" i="10"/>
  <c r="K2592" i="10" s="1"/>
  <c r="L2592" i="10"/>
  <c r="M2592" i="10"/>
  <c r="N2592" i="10"/>
  <c r="D2593" i="10"/>
  <c r="I2593" i="10"/>
  <c r="K2593" i="10" s="1"/>
  <c r="L2593" i="10"/>
  <c r="M2593" i="10"/>
  <c r="N2593" i="10"/>
  <c r="D2594" i="10"/>
  <c r="I2594" i="10"/>
  <c r="K2594" i="10" s="1"/>
  <c r="L2594" i="10"/>
  <c r="M2594" i="10"/>
  <c r="N2594" i="10"/>
  <c r="D2595" i="10"/>
  <c r="I2595" i="10"/>
  <c r="K2595" i="10" s="1"/>
  <c r="L2595" i="10"/>
  <c r="M2595" i="10"/>
  <c r="N2595" i="10"/>
  <c r="D2596" i="10"/>
  <c r="I2596" i="10"/>
  <c r="K2596" i="10" s="1"/>
  <c r="L2596" i="10"/>
  <c r="M2596" i="10"/>
  <c r="N2596" i="10"/>
  <c r="D2597" i="10"/>
  <c r="I2597" i="10"/>
  <c r="K2597" i="10" s="1"/>
  <c r="L2597" i="10"/>
  <c r="M2597" i="10"/>
  <c r="N2597" i="10"/>
  <c r="D2598" i="10"/>
  <c r="I2598" i="10"/>
  <c r="K2598" i="10" s="1"/>
  <c r="L2598" i="10"/>
  <c r="M2598" i="10"/>
  <c r="N2598" i="10"/>
  <c r="D2599" i="10"/>
  <c r="I2599" i="10"/>
  <c r="K2599" i="10" s="1"/>
  <c r="L2599" i="10"/>
  <c r="M2599" i="10"/>
  <c r="N2599" i="10"/>
  <c r="D2600" i="10"/>
  <c r="I2600" i="10"/>
  <c r="K2600" i="10" s="1"/>
  <c r="L2600" i="10"/>
  <c r="M2600" i="10"/>
  <c r="N2600" i="10"/>
  <c r="D2601" i="10"/>
  <c r="I2601" i="10"/>
  <c r="K2601" i="10" s="1"/>
  <c r="L2601" i="10"/>
  <c r="M2601" i="10"/>
  <c r="N2601" i="10"/>
  <c r="D2602" i="10"/>
  <c r="I2602" i="10"/>
  <c r="K2602" i="10" s="1"/>
  <c r="L2602" i="10"/>
  <c r="M2602" i="10"/>
  <c r="N2602" i="10"/>
  <c r="D2603" i="10"/>
  <c r="I2603" i="10"/>
  <c r="K2603" i="10" s="1"/>
  <c r="L2603" i="10"/>
  <c r="M2603" i="10"/>
  <c r="N2603" i="10"/>
  <c r="D2604" i="10"/>
  <c r="I2604" i="10"/>
  <c r="K2604" i="10" s="1"/>
  <c r="L2604" i="10"/>
  <c r="M2604" i="10"/>
  <c r="N2604" i="10"/>
  <c r="D2605" i="10"/>
  <c r="I2605" i="10"/>
  <c r="K2605" i="10" s="1"/>
  <c r="L2605" i="10"/>
  <c r="M2605" i="10"/>
  <c r="N2605" i="10"/>
  <c r="D2606" i="10"/>
  <c r="I2606" i="10"/>
  <c r="K2606" i="10" s="1"/>
  <c r="L2606" i="10"/>
  <c r="M2606" i="10"/>
  <c r="N2606" i="10"/>
  <c r="D2607" i="10"/>
  <c r="I2607" i="10"/>
  <c r="K2607" i="10" s="1"/>
  <c r="L2607" i="10"/>
  <c r="M2607" i="10"/>
  <c r="N2607" i="10"/>
  <c r="D2608" i="10"/>
  <c r="I2608" i="10"/>
  <c r="K2608" i="10" s="1"/>
  <c r="L2608" i="10"/>
  <c r="M2608" i="10"/>
  <c r="N2608" i="10"/>
  <c r="D2609" i="10"/>
  <c r="I2609" i="10"/>
  <c r="K2609" i="10" s="1"/>
  <c r="L2609" i="10"/>
  <c r="M2609" i="10"/>
  <c r="N2609" i="10"/>
  <c r="D2610" i="10"/>
  <c r="I2610" i="10"/>
  <c r="K2610" i="10" s="1"/>
  <c r="L2610" i="10"/>
  <c r="M2610" i="10"/>
  <c r="N2610" i="10"/>
  <c r="D2611" i="10"/>
  <c r="I2611" i="10"/>
  <c r="K2611" i="10" s="1"/>
  <c r="L2611" i="10"/>
  <c r="M2611" i="10"/>
  <c r="N2611" i="10"/>
  <c r="D2612" i="10"/>
  <c r="I2612" i="10"/>
  <c r="K2612" i="10" s="1"/>
  <c r="L2612" i="10"/>
  <c r="M2612" i="10"/>
  <c r="N2612" i="10"/>
  <c r="D2613" i="10"/>
  <c r="I2613" i="10"/>
  <c r="K2613" i="10" s="1"/>
  <c r="L2613" i="10"/>
  <c r="M2613" i="10"/>
  <c r="N2613" i="10"/>
  <c r="D2614" i="10"/>
  <c r="I2614" i="10"/>
  <c r="K2614" i="10" s="1"/>
  <c r="L2614" i="10"/>
  <c r="M2614" i="10"/>
  <c r="N2614" i="10"/>
  <c r="D2615" i="10"/>
  <c r="I2615" i="10"/>
  <c r="K2615" i="10" s="1"/>
  <c r="L2615" i="10"/>
  <c r="M2615" i="10"/>
  <c r="N2615" i="10"/>
  <c r="D2616" i="10"/>
  <c r="I2616" i="10"/>
  <c r="K2616" i="10" s="1"/>
  <c r="L2616" i="10"/>
  <c r="M2616" i="10"/>
  <c r="N2616" i="10"/>
  <c r="D2617" i="10"/>
  <c r="I2617" i="10"/>
  <c r="K2617" i="10" s="1"/>
  <c r="L2617" i="10"/>
  <c r="M2617" i="10"/>
  <c r="N2617" i="10"/>
  <c r="D2618" i="10"/>
  <c r="I2618" i="10"/>
  <c r="K2618" i="10" s="1"/>
  <c r="L2618" i="10"/>
  <c r="M2618" i="10"/>
  <c r="N2618" i="10"/>
  <c r="D2619" i="10"/>
  <c r="I2619" i="10"/>
  <c r="K2619" i="10" s="1"/>
  <c r="L2619" i="10"/>
  <c r="M2619" i="10"/>
  <c r="N2619" i="10"/>
  <c r="D2620" i="10"/>
  <c r="I2620" i="10"/>
  <c r="K2620" i="10" s="1"/>
  <c r="L2620" i="10"/>
  <c r="M2620" i="10"/>
  <c r="N2620" i="10"/>
  <c r="D2621" i="10"/>
  <c r="I2621" i="10"/>
  <c r="K2621" i="10" s="1"/>
  <c r="L2621" i="10"/>
  <c r="M2621" i="10"/>
  <c r="N2621" i="10"/>
  <c r="D2622" i="10"/>
  <c r="I2622" i="10"/>
  <c r="K2622" i="10" s="1"/>
  <c r="L2622" i="10"/>
  <c r="M2622" i="10"/>
  <c r="N2622" i="10"/>
  <c r="D2623" i="10"/>
  <c r="I2623" i="10"/>
  <c r="K2623" i="10" s="1"/>
  <c r="L2623" i="10"/>
  <c r="M2623" i="10"/>
  <c r="N2623" i="10"/>
  <c r="D2624" i="10"/>
  <c r="I2624" i="10"/>
  <c r="K2624" i="10" s="1"/>
  <c r="L2624" i="10"/>
  <c r="M2624" i="10"/>
  <c r="N2624" i="10"/>
  <c r="D2625" i="10"/>
  <c r="I2625" i="10"/>
  <c r="K2625" i="10" s="1"/>
  <c r="L2625" i="10"/>
  <c r="M2625" i="10"/>
  <c r="N2625" i="10"/>
  <c r="D2626" i="10"/>
  <c r="I2626" i="10"/>
  <c r="K2626" i="10" s="1"/>
  <c r="L2626" i="10"/>
  <c r="M2626" i="10"/>
  <c r="N2626" i="10"/>
  <c r="D2627" i="10"/>
  <c r="I2627" i="10"/>
  <c r="K2627" i="10" s="1"/>
  <c r="L2627" i="10"/>
  <c r="M2627" i="10"/>
  <c r="N2627" i="10"/>
  <c r="D2628" i="10"/>
  <c r="I2628" i="10"/>
  <c r="K2628" i="10" s="1"/>
  <c r="L2628" i="10"/>
  <c r="M2628" i="10"/>
  <c r="N2628" i="10"/>
  <c r="D2629" i="10"/>
  <c r="I2629" i="10"/>
  <c r="K2629" i="10" s="1"/>
  <c r="L2629" i="10"/>
  <c r="M2629" i="10"/>
  <c r="N2629" i="10"/>
  <c r="D2630" i="10"/>
  <c r="I2630" i="10"/>
  <c r="K2630" i="10" s="1"/>
  <c r="L2630" i="10"/>
  <c r="M2630" i="10"/>
  <c r="N2630" i="10"/>
  <c r="D2631" i="10"/>
  <c r="I2631" i="10"/>
  <c r="K2631" i="10" s="1"/>
  <c r="L2631" i="10"/>
  <c r="M2631" i="10"/>
  <c r="N2631" i="10"/>
  <c r="D2632" i="10"/>
  <c r="I2632" i="10"/>
  <c r="K2632" i="10" s="1"/>
  <c r="L2632" i="10"/>
  <c r="M2632" i="10"/>
  <c r="N2632" i="10"/>
  <c r="D2633" i="10"/>
  <c r="I2633" i="10"/>
  <c r="K2633" i="10" s="1"/>
  <c r="L2633" i="10"/>
  <c r="M2633" i="10"/>
  <c r="N2633" i="10"/>
  <c r="D2634" i="10"/>
  <c r="I2634" i="10"/>
  <c r="K2634" i="10" s="1"/>
  <c r="L2634" i="10"/>
  <c r="M2634" i="10"/>
  <c r="N2634" i="10"/>
  <c r="D2635" i="10"/>
  <c r="I2635" i="10"/>
  <c r="K2635" i="10" s="1"/>
  <c r="L2635" i="10"/>
  <c r="M2635" i="10"/>
  <c r="N2635" i="10"/>
  <c r="D2636" i="10"/>
  <c r="I2636" i="10"/>
  <c r="K2636" i="10" s="1"/>
  <c r="L2636" i="10"/>
  <c r="M2636" i="10"/>
  <c r="N2636" i="10"/>
  <c r="D2637" i="10"/>
  <c r="I2637" i="10"/>
  <c r="K2637" i="10" s="1"/>
  <c r="L2637" i="10"/>
  <c r="M2637" i="10"/>
  <c r="N2637" i="10"/>
  <c r="D2638" i="10"/>
  <c r="I2638" i="10"/>
  <c r="K2638" i="10" s="1"/>
  <c r="L2638" i="10"/>
  <c r="M2638" i="10"/>
  <c r="N2638" i="10"/>
  <c r="D2639" i="10"/>
  <c r="I2639" i="10"/>
  <c r="K2639" i="10" s="1"/>
  <c r="L2639" i="10"/>
  <c r="M2639" i="10"/>
  <c r="N2639" i="10"/>
  <c r="D2640" i="10"/>
  <c r="I2640" i="10"/>
  <c r="K2640" i="10" s="1"/>
  <c r="L2640" i="10"/>
  <c r="M2640" i="10"/>
  <c r="N2640" i="10"/>
  <c r="D2641" i="10"/>
  <c r="I2641" i="10"/>
  <c r="K2641" i="10" s="1"/>
  <c r="L2641" i="10"/>
  <c r="M2641" i="10"/>
  <c r="N2641" i="10"/>
  <c r="D2642" i="10"/>
  <c r="I2642" i="10"/>
  <c r="K2642" i="10" s="1"/>
  <c r="L2642" i="10"/>
  <c r="M2642" i="10"/>
  <c r="N2642" i="10"/>
  <c r="D2643" i="10"/>
  <c r="I2643" i="10"/>
  <c r="K2643" i="10" s="1"/>
  <c r="L2643" i="10"/>
  <c r="M2643" i="10"/>
  <c r="N2643" i="10"/>
  <c r="D2644" i="10"/>
  <c r="I2644" i="10"/>
  <c r="K2644" i="10" s="1"/>
  <c r="L2644" i="10"/>
  <c r="M2644" i="10"/>
  <c r="N2644" i="10"/>
  <c r="D2645" i="10"/>
  <c r="I2645" i="10"/>
  <c r="K2645" i="10" s="1"/>
  <c r="L2645" i="10"/>
  <c r="M2645" i="10"/>
  <c r="N2645" i="10"/>
  <c r="D2646" i="10"/>
  <c r="I2646" i="10"/>
  <c r="K2646" i="10" s="1"/>
  <c r="L2646" i="10"/>
  <c r="M2646" i="10"/>
  <c r="N2646" i="10"/>
  <c r="D2647" i="10"/>
  <c r="I2647" i="10"/>
  <c r="K2647" i="10" s="1"/>
  <c r="L2647" i="10"/>
  <c r="M2647" i="10"/>
  <c r="N2647" i="10"/>
  <c r="D2648" i="10"/>
  <c r="I2648" i="10"/>
  <c r="K2648" i="10" s="1"/>
  <c r="L2648" i="10"/>
  <c r="M2648" i="10"/>
  <c r="N2648" i="10"/>
  <c r="D2649" i="10"/>
  <c r="I2649" i="10"/>
  <c r="K2649" i="10" s="1"/>
  <c r="L2649" i="10"/>
  <c r="M2649" i="10"/>
  <c r="N2649" i="10"/>
  <c r="D2650" i="10"/>
  <c r="I2650" i="10"/>
  <c r="K2650" i="10" s="1"/>
  <c r="L2650" i="10"/>
  <c r="M2650" i="10"/>
  <c r="N2650" i="10"/>
  <c r="D2651" i="10"/>
  <c r="I2651" i="10"/>
  <c r="K2651" i="10" s="1"/>
  <c r="L2651" i="10"/>
  <c r="M2651" i="10"/>
  <c r="N2651" i="10"/>
  <c r="D2652" i="10"/>
  <c r="I2652" i="10"/>
  <c r="K2652" i="10" s="1"/>
  <c r="L2652" i="10"/>
  <c r="M2652" i="10"/>
  <c r="N2652" i="10"/>
  <c r="D2653" i="10"/>
  <c r="I2653" i="10"/>
  <c r="K2653" i="10" s="1"/>
  <c r="L2653" i="10"/>
  <c r="M2653" i="10"/>
  <c r="N2653" i="10"/>
  <c r="D2654" i="10"/>
  <c r="I2654" i="10"/>
  <c r="K2654" i="10" s="1"/>
  <c r="L2654" i="10"/>
  <c r="M2654" i="10"/>
  <c r="N2654" i="10"/>
  <c r="D2655" i="10"/>
  <c r="I2655" i="10"/>
  <c r="K2655" i="10" s="1"/>
  <c r="L2655" i="10"/>
  <c r="M2655" i="10"/>
  <c r="N2655" i="10"/>
  <c r="D2656" i="10"/>
  <c r="I2656" i="10"/>
  <c r="K2656" i="10" s="1"/>
  <c r="L2656" i="10"/>
  <c r="M2656" i="10"/>
  <c r="N2656" i="10"/>
  <c r="D2657" i="10"/>
  <c r="I2657" i="10"/>
  <c r="K2657" i="10" s="1"/>
  <c r="L2657" i="10"/>
  <c r="M2657" i="10"/>
  <c r="N2657" i="10"/>
  <c r="D2658" i="10"/>
  <c r="I2658" i="10"/>
  <c r="K2658" i="10" s="1"/>
  <c r="L2658" i="10"/>
  <c r="M2658" i="10"/>
  <c r="N2658" i="10"/>
  <c r="D2659" i="10"/>
  <c r="I2659" i="10"/>
  <c r="K2659" i="10" s="1"/>
  <c r="L2659" i="10"/>
  <c r="M2659" i="10"/>
  <c r="N2659" i="10"/>
  <c r="D2660" i="10"/>
  <c r="I2660" i="10"/>
  <c r="K2660" i="10" s="1"/>
  <c r="L2660" i="10"/>
  <c r="M2660" i="10"/>
  <c r="N2660" i="10"/>
  <c r="D2661" i="10"/>
  <c r="I2661" i="10"/>
  <c r="K2661" i="10" s="1"/>
  <c r="L2661" i="10"/>
  <c r="M2661" i="10"/>
  <c r="N2661" i="10"/>
  <c r="D2662" i="10"/>
  <c r="I2662" i="10"/>
  <c r="K2662" i="10" s="1"/>
  <c r="L2662" i="10"/>
  <c r="M2662" i="10"/>
  <c r="N2662" i="10"/>
  <c r="D2663" i="10"/>
  <c r="I2663" i="10"/>
  <c r="K2663" i="10" s="1"/>
  <c r="L2663" i="10"/>
  <c r="M2663" i="10"/>
  <c r="N2663" i="10"/>
  <c r="D2664" i="10"/>
  <c r="I2664" i="10"/>
  <c r="K2664" i="10" s="1"/>
  <c r="L2664" i="10"/>
  <c r="M2664" i="10"/>
  <c r="N2664" i="10"/>
  <c r="D2665" i="10"/>
  <c r="I2665" i="10"/>
  <c r="K2665" i="10" s="1"/>
  <c r="L2665" i="10"/>
  <c r="M2665" i="10"/>
  <c r="N2665" i="10"/>
  <c r="D2666" i="10"/>
  <c r="I2666" i="10"/>
  <c r="K2666" i="10" s="1"/>
  <c r="L2666" i="10"/>
  <c r="M2666" i="10"/>
  <c r="N2666" i="10"/>
  <c r="D2667" i="10"/>
  <c r="I2667" i="10"/>
  <c r="K2667" i="10" s="1"/>
  <c r="L2667" i="10"/>
  <c r="M2667" i="10"/>
  <c r="N2667" i="10"/>
  <c r="D2668" i="10"/>
  <c r="I2668" i="10"/>
  <c r="K2668" i="10" s="1"/>
  <c r="L2668" i="10"/>
  <c r="M2668" i="10"/>
  <c r="N2668" i="10"/>
  <c r="D2669" i="10"/>
  <c r="I2669" i="10"/>
  <c r="K2669" i="10" s="1"/>
  <c r="L2669" i="10"/>
  <c r="M2669" i="10"/>
  <c r="N2669" i="10"/>
  <c r="D2670" i="10"/>
  <c r="I2670" i="10"/>
  <c r="K2670" i="10" s="1"/>
  <c r="L2670" i="10"/>
  <c r="M2670" i="10"/>
  <c r="N2670" i="10"/>
  <c r="D2671" i="10"/>
  <c r="I2671" i="10"/>
  <c r="K2671" i="10" s="1"/>
  <c r="L2671" i="10"/>
  <c r="M2671" i="10"/>
  <c r="N2671" i="10"/>
  <c r="D2672" i="10"/>
  <c r="I2672" i="10"/>
  <c r="K2672" i="10" s="1"/>
  <c r="L2672" i="10"/>
  <c r="M2672" i="10"/>
  <c r="N2672" i="10"/>
  <c r="D2673" i="10"/>
  <c r="I2673" i="10"/>
  <c r="K2673" i="10" s="1"/>
  <c r="L2673" i="10"/>
  <c r="M2673" i="10"/>
  <c r="N2673" i="10"/>
  <c r="D2674" i="10"/>
  <c r="I2674" i="10"/>
  <c r="K2674" i="10" s="1"/>
  <c r="L2674" i="10"/>
  <c r="M2674" i="10"/>
  <c r="N2674" i="10"/>
  <c r="D2675" i="10"/>
  <c r="I2675" i="10"/>
  <c r="K2675" i="10" s="1"/>
  <c r="L2675" i="10"/>
  <c r="M2675" i="10"/>
  <c r="N2675" i="10"/>
  <c r="D2676" i="10"/>
  <c r="I2676" i="10"/>
  <c r="K2676" i="10" s="1"/>
  <c r="L2676" i="10"/>
  <c r="M2676" i="10"/>
  <c r="N2676" i="10"/>
  <c r="D2677" i="10"/>
  <c r="I2677" i="10"/>
  <c r="K2677" i="10" s="1"/>
  <c r="L2677" i="10"/>
  <c r="M2677" i="10"/>
  <c r="N2677" i="10"/>
  <c r="D2678" i="10"/>
  <c r="I2678" i="10"/>
  <c r="K2678" i="10" s="1"/>
  <c r="L2678" i="10"/>
  <c r="M2678" i="10"/>
  <c r="N2678" i="10"/>
  <c r="D2679" i="10"/>
  <c r="I2679" i="10"/>
  <c r="K2679" i="10" s="1"/>
  <c r="L2679" i="10"/>
  <c r="M2679" i="10"/>
  <c r="N2679" i="10"/>
  <c r="D2680" i="10"/>
  <c r="I2680" i="10"/>
  <c r="K2680" i="10" s="1"/>
  <c r="L2680" i="10"/>
  <c r="M2680" i="10"/>
  <c r="N2680" i="10"/>
  <c r="D2681" i="10"/>
  <c r="I2681" i="10"/>
  <c r="K2681" i="10" s="1"/>
  <c r="L2681" i="10"/>
  <c r="M2681" i="10"/>
  <c r="N2681" i="10"/>
  <c r="D2682" i="10"/>
  <c r="I2682" i="10"/>
  <c r="K2682" i="10" s="1"/>
  <c r="L2682" i="10"/>
  <c r="M2682" i="10"/>
  <c r="N2682" i="10"/>
  <c r="D2683" i="10"/>
  <c r="I2683" i="10"/>
  <c r="K2683" i="10" s="1"/>
  <c r="L2683" i="10"/>
  <c r="M2683" i="10"/>
  <c r="N2683" i="10"/>
  <c r="D2684" i="10"/>
  <c r="I2684" i="10"/>
  <c r="K2684" i="10" s="1"/>
  <c r="L2684" i="10"/>
  <c r="M2684" i="10"/>
  <c r="N2684" i="10"/>
  <c r="D2685" i="10"/>
  <c r="I2685" i="10"/>
  <c r="K2685" i="10" s="1"/>
  <c r="L2685" i="10"/>
  <c r="M2685" i="10"/>
  <c r="N2685" i="10"/>
  <c r="D2686" i="10"/>
  <c r="I2686" i="10"/>
  <c r="K2686" i="10" s="1"/>
  <c r="L2686" i="10"/>
  <c r="M2686" i="10"/>
  <c r="N2686" i="10"/>
  <c r="D2687" i="10"/>
  <c r="I2687" i="10"/>
  <c r="K2687" i="10" s="1"/>
  <c r="L2687" i="10"/>
  <c r="M2687" i="10"/>
  <c r="N2687" i="10"/>
  <c r="D2688" i="10"/>
  <c r="I2688" i="10"/>
  <c r="K2688" i="10" s="1"/>
  <c r="L2688" i="10"/>
  <c r="M2688" i="10"/>
  <c r="N2688" i="10"/>
  <c r="D2689" i="10"/>
  <c r="I2689" i="10"/>
  <c r="K2689" i="10" s="1"/>
  <c r="L2689" i="10"/>
  <c r="M2689" i="10"/>
  <c r="N2689" i="10"/>
  <c r="D2690" i="10"/>
  <c r="I2690" i="10"/>
  <c r="K2690" i="10" s="1"/>
  <c r="L2690" i="10"/>
  <c r="M2690" i="10"/>
  <c r="N2690" i="10"/>
  <c r="D2691" i="10"/>
  <c r="I2691" i="10"/>
  <c r="K2691" i="10" s="1"/>
  <c r="L2691" i="10"/>
  <c r="M2691" i="10"/>
  <c r="N2691" i="10"/>
  <c r="D2692" i="10"/>
  <c r="I2692" i="10"/>
  <c r="K2692" i="10" s="1"/>
  <c r="L2692" i="10"/>
  <c r="M2692" i="10"/>
  <c r="N2692" i="10"/>
  <c r="D2693" i="10"/>
  <c r="I2693" i="10"/>
  <c r="K2693" i="10" s="1"/>
  <c r="L2693" i="10"/>
  <c r="M2693" i="10"/>
  <c r="N2693" i="10"/>
  <c r="D2694" i="10"/>
  <c r="I2694" i="10"/>
  <c r="K2694" i="10" s="1"/>
  <c r="L2694" i="10"/>
  <c r="M2694" i="10"/>
  <c r="N2694" i="10"/>
  <c r="D2695" i="10"/>
  <c r="I2695" i="10"/>
  <c r="K2695" i="10" s="1"/>
  <c r="L2695" i="10"/>
  <c r="M2695" i="10"/>
  <c r="N2695" i="10"/>
  <c r="D2696" i="10"/>
  <c r="I2696" i="10"/>
  <c r="K2696" i="10" s="1"/>
  <c r="L2696" i="10"/>
  <c r="M2696" i="10"/>
  <c r="N2696" i="10"/>
  <c r="D2697" i="10"/>
  <c r="I2697" i="10"/>
  <c r="K2697" i="10" s="1"/>
  <c r="L2697" i="10"/>
  <c r="M2697" i="10"/>
  <c r="N2697" i="10"/>
  <c r="D2698" i="10"/>
  <c r="I2698" i="10"/>
  <c r="K2698" i="10" s="1"/>
  <c r="L2698" i="10"/>
  <c r="M2698" i="10"/>
  <c r="N2698" i="10"/>
  <c r="D2699" i="10"/>
  <c r="I2699" i="10"/>
  <c r="K2699" i="10" s="1"/>
  <c r="L2699" i="10"/>
  <c r="M2699" i="10"/>
  <c r="N2699" i="10"/>
  <c r="D2700" i="10"/>
  <c r="I2700" i="10"/>
  <c r="K2700" i="10" s="1"/>
  <c r="L2700" i="10"/>
  <c r="M2700" i="10"/>
  <c r="N2700" i="10"/>
  <c r="D2701" i="10"/>
  <c r="I2701" i="10"/>
  <c r="K2701" i="10" s="1"/>
  <c r="L2701" i="10"/>
  <c r="M2701" i="10"/>
  <c r="N2701" i="10"/>
  <c r="D2702" i="10"/>
  <c r="I2702" i="10"/>
  <c r="K2702" i="10" s="1"/>
  <c r="L2702" i="10"/>
  <c r="M2702" i="10"/>
  <c r="N2702" i="10"/>
  <c r="D2703" i="10"/>
  <c r="I2703" i="10"/>
  <c r="K2703" i="10" s="1"/>
  <c r="L2703" i="10"/>
  <c r="M2703" i="10"/>
  <c r="N2703" i="10"/>
  <c r="D2704" i="10"/>
  <c r="I2704" i="10"/>
  <c r="K2704" i="10" s="1"/>
  <c r="L2704" i="10"/>
  <c r="M2704" i="10"/>
  <c r="N2704" i="10"/>
  <c r="D2705" i="10"/>
  <c r="I2705" i="10"/>
  <c r="K2705" i="10" s="1"/>
  <c r="L2705" i="10"/>
  <c r="M2705" i="10"/>
  <c r="N2705" i="10"/>
  <c r="D2706" i="10"/>
  <c r="I2706" i="10"/>
  <c r="K2706" i="10" s="1"/>
  <c r="L2706" i="10"/>
  <c r="M2706" i="10"/>
  <c r="N2706" i="10"/>
  <c r="D2707" i="10"/>
  <c r="I2707" i="10"/>
  <c r="K2707" i="10" s="1"/>
  <c r="L2707" i="10"/>
  <c r="M2707" i="10"/>
  <c r="N2707" i="10"/>
  <c r="D2708" i="10"/>
  <c r="I2708" i="10"/>
  <c r="K2708" i="10" s="1"/>
  <c r="L2708" i="10"/>
  <c r="M2708" i="10"/>
  <c r="N2708" i="10"/>
  <c r="D2709" i="10"/>
  <c r="I2709" i="10"/>
  <c r="K2709" i="10" s="1"/>
  <c r="L2709" i="10"/>
  <c r="M2709" i="10"/>
  <c r="N2709" i="10"/>
  <c r="D2710" i="10"/>
  <c r="I2710" i="10"/>
  <c r="K2710" i="10" s="1"/>
  <c r="L2710" i="10"/>
  <c r="M2710" i="10"/>
  <c r="N2710" i="10"/>
  <c r="D2711" i="10"/>
  <c r="I2711" i="10"/>
  <c r="K2711" i="10" s="1"/>
  <c r="L2711" i="10"/>
  <c r="M2711" i="10"/>
  <c r="N2711" i="10"/>
  <c r="D2712" i="10"/>
  <c r="I2712" i="10"/>
  <c r="K2712" i="10" s="1"/>
  <c r="L2712" i="10"/>
  <c r="M2712" i="10"/>
  <c r="N2712" i="10"/>
  <c r="D2713" i="10"/>
  <c r="I2713" i="10"/>
  <c r="K2713" i="10" s="1"/>
  <c r="L2713" i="10"/>
  <c r="M2713" i="10"/>
  <c r="N2713" i="10"/>
  <c r="D2714" i="10"/>
  <c r="I2714" i="10"/>
  <c r="K2714" i="10" s="1"/>
  <c r="L2714" i="10"/>
  <c r="M2714" i="10"/>
  <c r="N2714" i="10"/>
  <c r="D2715" i="10"/>
  <c r="I2715" i="10"/>
  <c r="K2715" i="10" s="1"/>
  <c r="L2715" i="10"/>
  <c r="M2715" i="10"/>
  <c r="N2715" i="10"/>
  <c r="D2716" i="10"/>
  <c r="I2716" i="10"/>
  <c r="K2716" i="10" s="1"/>
  <c r="L2716" i="10"/>
  <c r="M2716" i="10"/>
  <c r="N2716" i="10"/>
  <c r="D2717" i="10"/>
  <c r="I2717" i="10"/>
  <c r="K2717" i="10" s="1"/>
  <c r="L2717" i="10"/>
  <c r="M2717" i="10"/>
  <c r="N2717" i="10"/>
  <c r="D2718" i="10"/>
  <c r="I2718" i="10"/>
  <c r="K2718" i="10" s="1"/>
  <c r="L2718" i="10"/>
  <c r="M2718" i="10"/>
  <c r="N2718" i="10"/>
  <c r="D2719" i="10"/>
  <c r="I2719" i="10"/>
  <c r="K2719" i="10" s="1"/>
  <c r="L2719" i="10"/>
  <c r="M2719" i="10"/>
  <c r="N2719" i="10"/>
  <c r="D2720" i="10"/>
  <c r="I2720" i="10"/>
  <c r="K2720" i="10" s="1"/>
  <c r="L2720" i="10"/>
  <c r="M2720" i="10"/>
  <c r="N2720" i="10"/>
  <c r="D2721" i="10"/>
  <c r="I2721" i="10"/>
  <c r="K2721" i="10" s="1"/>
  <c r="L2721" i="10"/>
  <c r="M2721" i="10"/>
  <c r="N2721" i="10"/>
  <c r="D2722" i="10"/>
  <c r="I2722" i="10"/>
  <c r="K2722" i="10" s="1"/>
  <c r="L2722" i="10"/>
  <c r="M2722" i="10"/>
  <c r="N2722" i="10"/>
  <c r="D2723" i="10"/>
  <c r="I2723" i="10"/>
  <c r="K2723" i="10" s="1"/>
  <c r="L2723" i="10"/>
  <c r="M2723" i="10"/>
  <c r="N2723" i="10"/>
  <c r="D2724" i="10"/>
  <c r="I2724" i="10"/>
  <c r="K2724" i="10" s="1"/>
  <c r="L2724" i="10"/>
  <c r="M2724" i="10"/>
  <c r="N2724" i="10"/>
  <c r="D2725" i="10"/>
  <c r="I2725" i="10"/>
  <c r="K2725" i="10" s="1"/>
  <c r="L2725" i="10"/>
  <c r="M2725" i="10"/>
  <c r="N2725" i="10"/>
  <c r="D2726" i="10"/>
  <c r="I2726" i="10"/>
  <c r="K2726" i="10" s="1"/>
  <c r="L2726" i="10"/>
  <c r="M2726" i="10"/>
  <c r="N2726" i="10"/>
  <c r="D2727" i="10"/>
  <c r="I2727" i="10"/>
  <c r="K2727" i="10" s="1"/>
  <c r="L2727" i="10"/>
  <c r="M2727" i="10"/>
  <c r="N2727" i="10"/>
  <c r="D2728" i="10"/>
  <c r="I2728" i="10"/>
  <c r="K2728" i="10" s="1"/>
  <c r="L2728" i="10"/>
  <c r="M2728" i="10"/>
  <c r="N2728" i="10"/>
  <c r="D2729" i="10"/>
  <c r="I2729" i="10"/>
  <c r="K2729" i="10" s="1"/>
  <c r="L2729" i="10"/>
  <c r="M2729" i="10"/>
  <c r="N2729" i="10"/>
  <c r="D2730" i="10"/>
  <c r="I2730" i="10"/>
  <c r="K2730" i="10" s="1"/>
  <c r="L2730" i="10"/>
  <c r="M2730" i="10"/>
  <c r="N2730" i="10"/>
  <c r="D2731" i="10"/>
  <c r="I2731" i="10"/>
  <c r="K2731" i="10" s="1"/>
  <c r="L2731" i="10"/>
  <c r="M2731" i="10"/>
  <c r="N2731" i="10"/>
  <c r="D2732" i="10"/>
  <c r="I2732" i="10"/>
  <c r="K2732" i="10" s="1"/>
  <c r="L2732" i="10"/>
  <c r="M2732" i="10"/>
  <c r="N2732" i="10"/>
  <c r="D2733" i="10"/>
  <c r="I2733" i="10"/>
  <c r="K2733" i="10" s="1"/>
  <c r="L2733" i="10"/>
  <c r="M2733" i="10"/>
  <c r="N2733" i="10"/>
  <c r="D2734" i="10"/>
  <c r="I2734" i="10"/>
  <c r="K2734" i="10" s="1"/>
  <c r="L2734" i="10"/>
  <c r="M2734" i="10"/>
  <c r="N2734" i="10"/>
  <c r="D2735" i="10"/>
  <c r="I2735" i="10"/>
  <c r="K2735" i="10" s="1"/>
  <c r="L2735" i="10"/>
  <c r="M2735" i="10"/>
  <c r="N2735" i="10"/>
  <c r="D2736" i="10"/>
  <c r="I2736" i="10"/>
  <c r="K2736" i="10" s="1"/>
  <c r="L2736" i="10"/>
  <c r="M2736" i="10"/>
  <c r="N2736" i="10"/>
  <c r="D2737" i="10"/>
  <c r="I2737" i="10"/>
  <c r="K2737" i="10" s="1"/>
  <c r="L2737" i="10"/>
  <c r="M2737" i="10"/>
  <c r="N2737" i="10"/>
  <c r="D2738" i="10"/>
  <c r="I2738" i="10"/>
  <c r="K2738" i="10" s="1"/>
  <c r="L2738" i="10"/>
  <c r="M2738" i="10"/>
  <c r="N2738" i="10"/>
  <c r="D2739" i="10"/>
  <c r="I2739" i="10"/>
  <c r="K2739" i="10" s="1"/>
  <c r="L2739" i="10"/>
  <c r="M2739" i="10"/>
  <c r="N2739" i="10"/>
  <c r="D2740" i="10"/>
  <c r="I2740" i="10"/>
  <c r="K2740" i="10" s="1"/>
  <c r="L2740" i="10"/>
  <c r="M2740" i="10"/>
  <c r="N2740" i="10"/>
  <c r="D2741" i="10"/>
  <c r="I2741" i="10"/>
  <c r="K2741" i="10" s="1"/>
  <c r="L2741" i="10"/>
  <c r="M2741" i="10"/>
  <c r="N2741" i="10"/>
  <c r="D2742" i="10"/>
  <c r="I2742" i="10"/>
  <c r="K2742" i="10" s="1"/>
  <c r="L2742" i="10"/>
  <c r="M2742" i="10"/>
  <c r="N2742" i="10"/>
  <c r="D2743" i="10"/>
  <c r="I2743" i="10"/>
  <c r="K2743" i="10" s="1"/>
  <c r="L2743" i="10"/>
  <c r="M2743" i="10"/>
  <c r="N2743" i="10"/>
  <c r="D2744" i="10"/>
  <c r="I2744" i="10"/>
  <c r="K2744" i="10" s="1"/>
  <c r="L2744" i="10"/>
  <c r="M2744" i="10"/>
  <c r="N2744" i="10"/>
  <c r="D2745" i="10"/>
  <c r="I2745" i="10"/>
  <c r="K2745" i="10" s="1"/>
  <c r="L2745" i="10"/>
  <c r="M2745" i="10"/>
  <c r="N2745" i="10"/>
  <c r="D2746" i="10"/>
  <c r="I2746" i="10"/>
  <c r="K2746" i="10" s="1"/>
  <c r="L2746" i="10"/>
  <c r="M2746" i="10"/>
  <c r="N2746" i="10"/>
  <c r="D2747" i="10"/>
  <c r="I2747" i="10"/>
  <c r="K2747" i="10" s="1"/>
  <c r="L2747" i="10"/>
  <c r="M2747" i="10"/>
  <c r="N2747" i="10"/>
  <c r="D2748" i="10"/>
  <c r="I2748" i="10"/>
  <c r="K2748" i="10" s="1"/>
  <c r="L2748" i="10"/>
  <c r="M2748" i="10"/>
  <c r="N2748" i="10"/>
  <c r="D2749" i="10"/>
  <c r="I2749" i="10"/>
  <c r="K2749" i="10" s="1"/>
  <c r="L2749" i="10"/>
  <c r="M2749" i="10"/>
  <c r="N2749" i="10"/>
  <c r="D2750" i="10"/>
  <c r="I2750" i="10"/>
  <c r="K2750" i="10" s="1"/>
  <c r="L2750" i="10"/>
  <c r="M2750" i="10"/>
  <c r="N2750" i="10"/>
  <c r="D2751" i="10"/>
  <c r="I2751" i="10"/>
  <c r="K2751" i="10" s="1"/>
  <c r="L2751" i="10"/>
  <c r="M2751" i="10"/>
  <c r="N2751" i="10"/>
  <c r="D2752" i="10"/>
  <c r="I2752" i="10"/>
  <c r="K2752" i="10" s="1"/>
  <c r="L2752" i="10"/>
  <c r="M2752" i="10"/>
  <c r="N2752" i="10"/>
  <c r="D2753" i="10"/>
  <c r="I2753" i="10"/>
  <c r="K2753" i="10" s="1"/>
  <c r="L2753" i="10"/>
  <c r="M2753" i="10"/>
  <c r="N2753" i="10"/>
  <c r="D2754" i="10"/>
  <c r="I2754" i="10"/>
  <c r="K2754" i="10" s="1"/>
  <c r="L2754" i="10"/>
  <c r="M2754" i="10"/>
  <c r="N2754" i="10"/>
  <c r="D2755" i="10"/>
  <c r="I2755" i="10"/>
  <c r="K2755" i="10" s="1"/>
  <c r="L2755" i="10"/>
  <c r="M2755" i="10"/>
  <c r="N2755" i="10"/>
  <c r="D2756" i="10"/>
  <c r="I2756" i="10"/>
  <c r="K2756" i="10" s="1"/>
  <c r="L2756" i="10"/>
  <c r="M2756" i="10"/>
  <c r="N2756" i="10"/>
  <c r="D2757" i="10"/>
  <c r="I2757" i="10"/>
  <c r="K2757" i="10" s="1"/>
  <c r="L2757" i="10"/>
  <c r="M2757" i="10"/>
  <c r="N2757" i="10"/>
  <c r="D2758" i="10"/>
  <c r="I2758" i="10"/>
  <c r="K2758" i="10" s="1"/>
  <c r="L2758" i="10"/>
  <c r="M2758" i="10"/>
  <c r="N2758" i="10"/>
  <c r="D2759" i="10"/>
  <c r="I2759" i="10"/>
  <c r="K2759" i="10" s="1"/>
  <c r="L2759" i="10"/>
  <c r="M2759" i="10"/>
  <c r="N2759" i="10"/>
  <c r="D2760" i="10"/>
  <c r="I2760" i="10"/>
  <c r="K2760" i="10" s="1"/>
  <c r="L2760" i="10"/>
  <c r="M2760" i="10"/>
  <c r="N2760" i="10"/>
  <c r="D2761" i="10"/>
  <c r="I2761" i="10"/>
  <c r="K2761" i="10" s="1"/>
  <c r="L2761" i="10"/>
  <c r="M2761" i="10"/>
  <c r="N2761" i="10"/>
  <c r="D2762" i="10"/>
  <c r="I2762" i="10"/>
  <c r="K2762" i="10" s="1"/>
  <c r="L2762" i="10"/>
  <c r="M2762" i="10"/>
  <c r="N2762" i="10"/>
  <c r="D2763" i="10"/>
  <c r="I2763" i="10"/>
  <c r="K2763" i="10" s="1"/>
  <c r="L2763" i="10"/>
  <c r="M2763" i="10"/>
  <c r="N2763" i="10"/>
  <c r="D2764" i="10"/>
  <c r="I2764" i="10"/>
  <c r="K2764" i="10" s="1"/>
  <c r="L2764" i="10"/>
  <c r="M2764" i="10"/>
  <c r="N2764" i="10"/>
  <c r="D2765" i="10"/>
  <c r="I2765" i="10"/>
  <c r="K2765" i="10" s="1"/>
  <c r="L2765" i="10"/>
  <c r="M2765" i="10"/>
  <c r="N2765" i="10"/>
  <c r="D2766" i="10"/>
  <c r="I2766" i="10"/>
  <c r="K2766" i="10" s="1"/>
  <c r="L2766" i="10"/>
  <c r="M2766" i="10"/>
  <c r="N2766" i="10"/>
  <c r="D2767" i="10"/>
  <c r="I2767" i="10"/>
  <c r="K2767" i="10" s="1"/>
  <c r="L2767" i="10"/>
  <c r="M2767" i="10"/>
  <c r="N2767" i="10"/>
  <c r="D2768" i="10"/>
  <c r="I2768" i="10"/>
  <c r="K2768" i="10" s="1"/>
  <c r="L2768" i="10"/>
  <c r="M2768" i="10"/>
  <c r="N2768" i="10"/>
  <c r="D2769" i="10"/>
  <c r="I2769" i="10"/>
  <c r="K2769" i="10" s="1"/>
  <c r="L2769" i="10"/>
  <c r="M2769" i="10"/>
  <c r="N2769" i="10"/>
  <c r="D2770" i="10"/>
  <c r="I2770" i="10"/>
  <c r="K2770" i="10" s="1"/>
  <c r="L2770" i="10"/>
  <c r="M2770" i="10"/>
  <c r="N2770" i="10"/>
  <c r="D2771" i="10"/>
  <c r="I2771" i="10"/>
  <c r="K2771" i="10" s="1"/>
  <c r="L2771" i="10"/>
  <c r="M2771" i="10"/>
  <c r="N2771" i="10"/>
  <c r="D2772" i="10"/>
  <c r="I2772" i="10"/>
  <c r="K2772" i="10" s="1"/>
  <c r="L2772" i="10"/>
  <c r="M2772" i="10"/>
  <c r="N2772" i="10"/>
  <c r="D2773" i="10"/>
  <c r="I2773" i="10"/>
  <c r="K2773" i="10" s="1"/>
  <c r="L2773" i="10"/>
  <c r="M2773" i="10"/>
  <c r="N2773" i="10"/>
  <c r="D2774" i="10"/>
  <c r="I2774" i="10"/>
  <c r="K2774" i="10" s="1"/>
  <c r="L2774" i="10"/>
  <c r="M2774" i="10"/>
  <c r="N2774" i="10"/>
  <c r="D2775" i="10"/>
  <c r="I2775" i="10"/>
  <c r="K2775" i="10" s="1"/>
  <c r="L2775" i="10"/>
  <c r="M2775" i="10"/>
  <c r="N2775" i="10"/>
  <c r="D2776" i="10"/>
  <c r="I2776" i="10"/>
  <c r="K2776" i="10" s="1"/>
  <c r="L2776" i="10"/>
  <c r="M2776" i="10"/>
  <c r="N2776" i="10"/>
  <c r="D2777" i="10"/>
  <c r="I2777" i="10"/>
  <c r="K2777" i="10" s="1"/>
  <c r="L2777" i="10"/>
  <c r="M2777" i="10"/>
  <c r="N2777" i="10"/>
  <c r="D2778" i="10"/>
  <c r="I2778" i="10"/>
  <c r="K2778" i="10" s="1"/>
  <c r="L2778" i="10"/>
  <c r="M2778" i="10"/>
  <c r="N2778" i="10"/>
  <c r="D2779" i="10"/>
  <c r="I2779" i="10"/>
  <c r="K2779" i="10" s="1"/>
  <c r="L2779" i="10"/>
  <c r="M2779" i="10"/>
  <c r="N2779" i="10"/>
  <c r="D2780" i="10"/>
  <c r="I2780" i="10"/>
  <c r="K2780" i="10" s="1"/>
  <c r="L2780" i="10"/>
  <c r="M2780" i="10"/>
  <c r="N2780" i="10"/>
  <c r="D2781" i="10"/>
  <c r="I2781" i="10"/>
  <c r="K2781" i="10" s="1"/>
  <c r="L2781" i="10"/>
  <c r="M2781" i="10"/>
  <c r="N2781" i="10"/>
  <c r="D2782" i="10"/>
  <c r="I2782" i="10"/>
  <c r="K2782" i="10" s="1"/>
  <c r="L2782" i="10"/>
  <c r="M2782" i="10"/>
  <c r="N2782" i="10"/>
  <c r="D2783" i="10"/>
  <c r="I2783" i="10"/>
  <c r="K2783" i="10" s="1"/>
  <c r="L2783" i="10"/>
  <c r="M2783" i="10"/>
  <c r="N2783" i="10"/>
  <c r="D2784" i="10"/>
  <c r="I2784" i="10"/>
  <c r="K2784" i="10" s="1"/>
  <c r="L2784" i="10"/>
  <c r="M2784" i="10"/>
  <c r="N2784" i="10"/>
  <c r="D2785" i="10"/>
  <c r="I2785" i="10"/>
  <c r="K2785" i="10" s="1"/>
  <c r="L2785" i="10"/>
  <c r="M2785" i="10"/>
  <c r="N2785" i="10"/>
  <c r="D2786" i="10"/>
  <c r="I2786" i="10"/>
  <c r="K2786" i="10" s="1"/>
  <c r="L2786" i="10"/>
  <c r="M2786" i="10"/>
  <c r="N2786" i="10"/>
  <c r="D2787" i="10"/>
  <c r="I2787" i="10"/>
  <c r="K2787" i="10" s="1"/>
  <c r="L2787" i="10"/>
  <c r="M2787" i="10"/>
  <c r="N2787" i="10"/>
  <c r="D2788" i="10"/>
  <c r="I2788" i="10"/>
  <c r="K2788" i="10" s="1"/>
  <c r="L2788" i="10"/>
  <c r="M2788" i="10"/>
  <c r="N2788" i="10"/>
  <c r="D2789" i="10"/>
  <c r="I2789" i="10"/>
  <c r="K2789" i="10" s="1"/>
  <c r="L2789" i="10"/>
  <c r="M2789" i="10"/>
  <c r="N2789" i="10"/>
  <c r="D2790" i="10"/>
  <c r="I2790" i="10"/>
  <c r="K2790" i="10" s="1"/>
  <c r="L2790" i="10"/>
  <c r="M2790" i="10"/>
  <c r="N2790" i="10"/>
  <c r="D2791" i="10"/>
  <c r="I2791" i="10"/>
  <c r="K2791" i="10" s="1"/>
  <c r="L2791" i="10"/>
  <c r="M2791" i="10"/>
  <c r="N2791" i="10"/>
  <c r="D2792" i="10"/>
  <c r="I2792" i="10"/>
  <c r="K2792" i="10" s="1"/>
  <c r="L2792" i="10"/>
  <c r="M2792" i="10"/>
  <c r="N2792" i="10"/>
  <c r="D2793" i="10"/>
  <c r="I2793" i="10"/>
  <c r="K2793" i="10" s="1"/>
  <c r="L2793" i="10"/>
  <c r="M2793" i="10"/>
  <c r="N2793" i="10"/>
  <c r="D2794" i="10"/>
  <c r="I2794" i="10"/>
  <c r="K2794" i="10" s="1"/>
  <c r="L2794" i="10"/>
  <c r="M2794" i="10"/>
  <c r="N2794" i="10"/>
  <c r="D2795" i="10"/>
  <c r="I2795" i="10"/>
  <c r="K2795" i="10" s="1"/>
  <c r="L2795" i="10"/>
  <c r="M2795" i="10"/>
  <c r="N2795" i="10"/>
  <c r="D2796" i="10"/>
  <c r="I2796" i="10"/>
  <c r="K2796" i="10" s="1"/>
  <c r="L2796" i="10"/>
  <c r="M2796" i="10"/>
  <c r="N2796" i="10"/>
  <c r="D2797" i="10"/>
  <c r="I2797" i="10"/>
  <c r="K2797" i="10" s="1"/>
  <c r="L2797" i="10"/>
  <c r="M2797" i="10"/>
  <c r="N2797" i="10"/>
  <c r="D2798" i="10"/>
  <c r="I2798" i="10"/>
  <c r="K2798" i="10" s="1"/>
  <c r="L2798" i="10"/>
  <c r="M2798" i="10"/>
  <c r="N2798" i="10"/>
  <c r="D2799" i="10"/>
  <c r="I2799" i="10"/>
  <c r="K2799" i="10" s="1"/>
  <c r="L2799" i="10"/>
  <c r="M2799" i="10"/>
  <c r="N2799" i="10"/>
  <c r="D2800" i="10"/>
  <c r="I2800" i="10"/>
  <c r="K2800" i="10" s="1"/>
  <c r="L2800" i="10"/>
  <c r="M2800" i="10"/>
  <c r="N2800" i="10"/>
  <c r="D2801" i="10"/>
  <c r="I2801" i="10"/>
  <c r="K2801" i="10" s="1"/>
  <c r="L2801" i="10"/>
  <c r="M2801" i="10"/>
  <c r="N2801" i="10"/>
  <c r="D2802" i="10"/>
  <c r="I2802" i="10"/>
  <c r="K2802" i="10" s="1"/>
  <c r="L2802" i="10"/>
  <c r="M2802" i="10"/>
  <c r="N2802" i="10"/>
  <c r="D2803" i="10"/>
  <c r="I2803" i="10"/>
  <c r="K2803" i="10" s="1"/>
  <c r="L2803" i="10"/>
  <c r="M2803" i="10"/>
  <c r="N2803" i="10"/>
  <c r="D2804" i="10"/>
  <c r="I2804" i="10"/>
  <c r="K2804" i="10" s="1"/>
  <c r="L2804" i="10"/>
  <c r="M2804" i="10"/>
  <c r="N2804" i="10"/>
  <c r="D2805" i="10"/>
  <c r="I2805" i="10"/>
  <c r="K2805" i="10" s="1"/>
  <c r="L2805" i="10"/>
  <c r="M2805" i="10"/>
  <c r="N2805" i="10"/>
  <c r="D2806" i="10"/>
  <c r="I2806" i="10"/>
  <c r="K2806" i="10" s="1"/>
  <c r="L2806" i="10"/>
  <c r="M2806" i="10"/>
  <c r="N2806" i="10"/>
  <c r="D2807" i="10"/>
  <c r="I2807" i="10"/>
  <c r="K2807" i="10" s="1"/>
  <c r="L2807" i="10"/>
  <c r="M2807" i="10"/>
  <c r="N2807" i="10"/>
  <c r="D2808" i="10"/>
  <c r="I2808" i="10"/>
  <c r="K2808" i="10" s="1"/>
  <c r="L2808" i="10"/>
  <c r="M2808" i="10"/>
  <c r="N2808" i="10"/>
  <c r="D2809" i="10"/>
  <c r="I2809" i="10"/>
  <c r="K2809" i="10" s="1"/>
  <c r="L2809" i="10"/>
  <c r="M2809" i="10"/>
  <c r="N2809" i="10"/>
  <c r="D2810" i="10"/>
  <c r="I2810" i="10"/>
  <c r="K2810" i="10" s="1"/>
  <c r="L2810" i="10"/>
  <c r="M2810" i="10"/>
  <c r="N2810" i="10"/>
  <c r="D2811" i="10"/>
  <c r="I2811" i="10"/>
  <c r="K2811" i="10" s="1"/>
  <c r="L2811" i="10"/>
  <c r="M2811" i="10"/>
  <c r="N2811" i="10"/>
  <c r="D2812" i="10"/>
  <c r="I2812" i="10"/>
  <c r="K2812" i="10" s="1"/>
  <c r="L2812" i="10"/>
  <c r="M2812" i="10"/>
  <c r="N2812" i="10"/>
  <c r="D2813" i="10"/>
  <c r="I2813" i="10"/>
  <c r="K2813" i="10" s="1"/>
  <c r="L2813" i="10"/>
  <c r="M2813" i="10"/>
  <c r="N2813" i="10"/>
  <c r="D2814" i="10"/>
  <c r="I2814" i="10"/>
  <c r="K2814" i="10" s="1"/>
  <c r="L2814" i="10"/>
  <c r="M2814" i="10"/>
  <c r="N2814" i="10"/>
  <c r="D2815" i="10"/>
  <c r="I2815" i="10"/>
  <c r="K2815" i="10" s="1"/>
  <c r="L2815" i="10"/>
  <c r="M2815" i="10"/>
  <c r="N2815" i="10"/>
  <c r="D2816" i="10"/>
  <c r="I2816" i="10"/>
  <c r="K2816" i="10" s="1"/>
  <c r="L2816" i="10"/>
  <c r="M2816" i="10"/>
  <c r="N2816" i="10"/>
  <c r="D2817" i="10"/>
  <c r="I2817" i="10"/>
  <c r="K2817" i="10" s="1"/>
  <c r="L2817" i="10"/>
  <c r="M2817" i="10"/>
  <c r="N2817" i="10"/>
  <c r="D2818" i="10"/>
  <c r="I2818" i="10"/>
  <c r="K2818" i="10" s="1"/>
  <c r="L2818" i="10"/>
  <c r="M2818" i="10"/>
  <c r="N2818" i="10"/>
  <c r="D2819" i="10"/>
  <c r="I2819" i="10"/>
  <c r="K2819" i="10" s="1"/>
  <c r="L2819" i="10"/>
  <c r="M2819" i="10"/>
  <c r="N2819" i="10"/>
  <c r="D2820" i="10"/>
  <c r="I2820" i="10"/>
  <c r="K2820" i="10" s="1"/>
  <c r="L2820" i="10"/>
  <c r="M2820" i="10"/>
  <c r="N2820" i="10"/>
  <c r="D2821" i="10"/>
  <c r="I2821" i="10"/>
  <c r="K2821" i="10" s="1"/>
  <c r="L2821" i="10"/>
  <c r="M2821" i="10"/>
  <c r="N2821" i="10"/>
  <c r="D2822" i="10"/>
  <c r="I2822" i="10"/>
  <c r="K2822" i="10" s="1"/>
  <c r="L2822" i="10"/>
  <c r="M2822" i="10"/>
  <c r="N2822" i="10"/>
  <c r="D2823" i="10"/>
  <c r="I2823" i="10"/>
  <c r="K2823" i="10" s="1"/>
  <c r="L2823" i="10"/>
  <c r="M2823" i="10"/>
  <c r="N2823" i="10"/>
  <c r="D2824" i="10"/>
  <c r="I2824" i="10"/>
  <c r="K2824" i="10" s="1"/>
  <c r="L2824" i="10"/>
  <c r="M2824" i="10"/>
  <c r="N2824" i="10"/>
  <c r="D2825" i="10"/>
  <c r="I2825" i="10"/>
  <c r="K2825" i="10" s="1"/>
  <c r="L2825" i="10"/>
  <c r="M2825" i="10"/>
  <c r="N2825" i="10"/>
  <c r="D2826" i="10"/>
  <c r="I2826" i="10"/>
  <c r="K2826" i="10" s="1"/>
  <c r="L2826" i="10"/>
  <c r="M2826" i="10"/>
  <c r="N2826" i="10"/>
  <c r="D2827" i="10"/>
  <c r="I2827" i="10"/>
  <c r="K2827" i="10" s="1"/>
  <c r="L2827" i="10"/>
  <c r="M2827" i="10"/>
  <c r="N2827" i="10"/>
  <c r="D2828" i="10"/>
  <c r="I2828" i="10"/>
  <c r="K2828" i="10" s="1"/>
  <c r="L2828" i="10"/>
  <c r="M2828" i="10"/>
  <c r="N2828" i="10"/>
  <c r="D2829" i="10"/>
  <c r="I2829" i="10"/>
  <c r="K2829" i="10" s="1"/>
  <c r="L2829" i="10"/>
  <c r="M2829" i="10"/>
  <c r="N2829" i="10"/>
  <c r="D2830" i="10"/>
  <c r="I2830" i="10"/>
  <c r="K2830" i="10" s="1"/>
  <c r="L2830" i="10"/>
  <c r="M2830" i="10"/>
  <c r="N2830" i="10"/>
  <c r="D2831" i="10"/>
  <c r="I2831" i="10"/>
  <c r="K2831" i="10" s="1"/>
  <c r="L2831" i="10"/>
  <c r="M2831" i="10"/>
  <c r="N2831" i="10"/>
  <c r="D2832" i="10"/>
  <c r="I2832" i="10"/>
  <c r="K2832" i="10" s="1"/>
  <c r="L2832" i="10"/>
  <c r="M2832" i="10"/>
  <c r="N2832" i="10"/>
  <c r="D2833" i="10"/>
  <c r="I2833" i="10"/>
  <c r="K2833" i="10" s="1"/>
  <c r="L2833" i="10"/>
  <c r="M2833" i="10"/>
  <c r="N2833" i="10"/>
  <c r="D2834" i="10"/>
  <c r="I2834" i="10"/>
  <c r="K2834" i="10" s="1"/>
  <c r="L2834" i="10"/>
  <c r="M2834" i="10"/>
  <c r="N2834" i="10"/>
  <c r="D2835" i="10"/>
  <c r="I2835" i="10"/>
  <c r="K2835" i="10" s="1"/>
  <c r="L2835" i="10"/>
  <c r="M2835" i="10"/>
  <c r="N2835" i="10"/>
  <c r="D2836" i="10"/>
  <c r="I2836" i="10"/>
  <c r="K2836" i="10" s="1"/>
  <c r="L2836" i="10"/>
  <c r="M2836" i="10"/>
  <c r="N2836" i="10"/>
  <c r="D2837" i="10"/>
  <c r="I2837" i="10"/>
  <c r="K2837" i="10" s="1"/>
  <c r="L2837" i="10"/>
  <c r="M2837" i="10"/>
  <c r="N2837" i="10"/>
  <c r="D2838" i="10"/>
  <c r="I2838" i="10"/>
  <c r="K2838" i="10" s="1"/>
  <c r="L2838" i="10"/>
  <c r="M2838" i="10"/>
  <c r="N2838" i="10"/>
  <c r="D2839" i="10"/>
  <c r="I2839" i="10"/>
  <c r="K2839" i="10" s="1"/>
  <c r="L2839" i="10"/>
  <c r="M2839" i="10"/>
  <c r="N2839" i="10"/>
  <c r="D2840" i="10"/>
  <c r="I2840" i="10"/>
  <c r="K2840" i="10" s="1"/>
  <c r="L2840" i="10"/>
  <c r="M2840" i="10"/>
  <c r="N2840" i="10"/>
  <c r="D2841" i="10"/>
  <c r="I2841" i="10"/>
  <c r="K2841" i="10" s="1"/>
  <c r="L2841" i="10"/>
  <c r="M2841" i="10"/>
  <c r="N2841" i="10"/>
  <c r="D2842" i="10"/>
  <c r="I2842" i="10"/>
  <c r="K2842" i="10" s="1"/>
  <c r="L2842" i="10"/>
  <c r="M2842" i="10"/>
  <c r="N2842" i="10"/>
  <c r="D2843" i="10"/>
  <c r="I2843" i="10"/>
  <c r="K2843" i="10" s="1"/>
  <c r="L2843" i="10"/>
  <c r="M2843" i="10"/>
  <c r="N2843" i="10"/>
  <c r="D2844" i="10"/>
  <c r="I2844" i="10"/>
  <c r="K2844" i="10" s="1"/>
  <c r="L2844" i="10"/>
  <c r="M2844" i="10"/>
  <c r="N2844" i="10"/>
  <c r="D2845" i="10"/>
  <c r="I2845" i="10"/>
  <c r="K2845" i="10" s="1"/>
  <c r="L2845" i="10"/>
  <c r="M2845" i="10"/>
  <c r="N2845" i="10"/>
  <c r="D2846" i="10"/>
  <c r="I2846" i="10"/>
  <c r="K2846" i="10" s="1"/>
  <c r="L2846" i="10"/>
  <c r="M2846" i="10"/>
  <c r="N2846" i="10"/>
  <c r="D2847" i="10"/>
  <c r="I2847" i="10"/>
  <c r="K2847" i="10" s="1"/>
  <c r="L2847" i="10"/>
  <c r="M2847" i="10"/>
  <c r="N2847" i="10"/>
  <c r="D2848" i="10"/>
  <c r="I2848" i="10"/>
  <c r="K2848" i="10" s="1"/>
  <c r="L2848" i="10"/>
  <c r="M2848" i="10"/>
  <c r="N2848" i="10"/>
  <c r="D2849" i="10"/>
  <c r="I2849" i="10"/>
  <c r="K2849" i="10" s="1"/>
  <c r="L2849" i="10"/>
  <c r="M2849" i="10"/>
  <c r="N2849" i="10"/>
  <c r="D2850" i="10"/>
  <c r="I2850" i="10"/>
  <c r="K2850" i="10" s="1"/>
  <c r="L2850" i="10"/>
  <c r="M2850" i="10"/>
  <c r="N2850" i="10"/>
  <c r="D2851" i="10"/>
  <c r="I2851" i="10"/>
  <c r="K2851" i="10" s="1"/>
  <c r="L2851" i="10"/>
  <c r="M2851" i="10"/>
  <c r="N2851" i="10"/>
  <c r="D2852" i="10"/>
  <c r="I2852" i="10"/>
  <c r="K2852" i="10" s="1"/>
  <c r="L2852" i="10"/>
  <c r="M2852" i="10"/>
  <c r="N2852" i="10"/>
  <c r="D2853" i="10"/>
  <c r="I2853" i="10"/>
  <c r="K2853" i="10" s="1"/>
  <c r="L2853" i="10"/>
  <c r="M2853" i="10"/>
  <c r="N2853" i="10"/>
  <c r="D2854" i="10"/>
  <c r="I2854" i="10"/>
  <c r="K2854" i="10" s="1"/>
  <c r="L2854" i="10"/>
  <c r="M2854" i="10"/>
  <c r="N2854" i="10"/>
  <c r="D2855" i="10"/>
  <c r="I2855" i="10"/>
  <c r="K2855" i="10" s="1"/>
  <c r="L2855" i="10"/>
  <c r="M2855" i="10"/>
  <c r="N2855" i="10"/>
  <c r="D2856" i="10"/>
  <c r="I2856" i="10"/>
  <c r="K2856" i="10" s="1"/>
  <c r="L2856" i="10"/>
  <c r="M2856" i="10"/>
  <c r="N2856" i="10"/>
  <c r="D2857" i="10"/>
  <c r="I2857" i="10"/>
  <c r="K2857" i="10" s="1"/>
  <c r="L2857" i="10"/>
  <c r="M2857" i="10"/>
  <c r="N2857" i="10"/>
  <c r="D2858" i="10"/>
  <c r="I2858" i="10"/>
  <c r="K2858" i="10" s="1"/>
  <c r="L2858" i="10"/>
  <c r="M2858" i="10"/>
  <c r="N2858" i="10"/>
  <c r="D2859" i="10"/>
  <c r="I2859" i="10"/>
  <c r="K2859" i="10" s="1"/>
  <c r="L2859" i="10"/>
  <c r="M2859" i="10"/>
  <c r="N2859" i="10"/>
  <c r="D2860" i="10"/>
  <c r="I2860" i="10"/>
  <c r="K2860" i="10" s="1"/>
  <c r="L2860" i="10"/>
  <c r="M2860" i="10"/>
  <c r="N2860" i="10"/>
  <c r="D2861" i="10"/>
  <c r="I2861" i="10"/>
  <c r="K2861" i="10" s="1"/>
  <c r="L2861" i="10"/>
  <c r="M2861" i="10"/>
  <c r="N2861" i="10"/>
  <c r="D2862" i="10"/>
  <c r="I2862" i="10"/>
  <c r="K2862" i="10" s="1"/>
  <c r="L2862" i="10"/>
  <c r="M2862" i="10"/>
  <c r="N2862" i="10"/>
  <c r="D2863" i="10"/>
  <c r="I2863" i="10"/>
  <c r="K2863" i="10" s="1"/>
  <c r="L2863" i="10"/>
  <c r="M2863" i="10"/>
  <c r="N2863" i="10"/>
  <c r="D2864" i="10"/>
  <c r="I2864" i="10"/>
  <c r="K2864" i="10" s="1"/>
  <c r="L2864" i="10"/>
  <c r="M2864" i="10"/>
  <c r="N2864" i="10"/>
  <c r="D2865" i="10"/>
  <c r="I2865" i="10"/>
  <c r="K2865" i="10" s="1"/>
  <c r="L2865" i="10"/>
  <c r="M2865" i="10"/>
  <c r="N2865" i="10"/>
  <c r="D2866" i="10"/>
  <c r="I2866" i="10"/>
  <c r="K2866" i="10" s="1"/>
  <c r="L2866" i="10"/>
  <c r="M2866" i="10"/>
  <c r="N2866" i="10"/>
  <c r="D2867" i="10"/>
  <c r="I2867" i="10"/>
  <c r="K2867" i="10" s="1"/>
  <c r="L2867" i="10"/>
  <c r="M2867" i="10"/>
  <c r="N2867" i="10"/>
  <c r="D2868" i="10"/>
  <c r="I2868" i="10"/>
  <c r="K2868" i="10" s="1"/>
  <c r="L2868" i="10"/>
  <c r="M2868" i="10"/>
  <c r="N2868" i="10"/>
  <c r="D2869" i="10"/>
  <c r="I2869" i="10"/>
  <c r="K2869" i="10" s="1"/>
  <c r="L2869" i="10"/>
  <c r="M2869" i="10"/>
  <c r="N2869" i="10"/>
  <c r="D2870" i="10"/>
  <c r="I2870" i="10"/>
  <c r="K2870" i="10" s="1"/>
  <c r="L2870" i="10"/>
  <c r="M2870" i="10"/>
  <c r="N2870" i="10"/>
  <c r="D2871" i="10"/>
  <c r="I2871" i="10"/>
  <c r="K2871" i="10" s="1"/>
  <c r="L2871" i="10"/>
  <c r="M2871" i="10"/>
  <c r="N2871" i="10"/>
  <c r="D2872" i="10"/>
  <c r="I2872" i="10"/>
  <c r="K2872" i="10" s="1"/>
  <c r="L2872" i="10"/>
  <c r="M2872" i="10"/>
  <c r="N2872" i="10"/>
  <c r="D2873" i="10"/>
  <c r="I2873" i="10"/>
  <c r="K2873" i="10" s="1"/>
  <c r="L2873" i="10"/>
  <c r="M2873" i="10"/>
  <c r="N2873" i="10"/>
  <c r="D2874" i="10"/>
  <c r="I2874" i="10"/>
  <c r="K2874" i="10" s="1"/>
  <c r="L2874" i="10"/>
  <c r="M2874" i="10"/>
  <c r="N2874" i="10"/>
  <c r="D2875" i="10"/>
  <c r="I2875" i="10"/>
  <c r="K2875" i="10" s="1"/>
  <c r="L2875" i="10"/>
  <c r="M2875" i="10"/>
  <c r="N2875" i="10"/>
  <c r="D2876" i="10"/>
  <c r="I2876" i="10"/>
  <c r="K2876" i="10" s="1"/>
  <c r="L2876" i="10"/>
  <c r="M2876" i="10"/>
  <c r="N2876" i="10"/>
  <c r="D2877" i="10"/>
  <c r="I2877" i="10"/>
  <c r="K2877" i="10" s="1"/>
  <c r="L2877" i="10"/>
  <c r="M2877" i="10"/>
  <c r="N2877" i="10"/>
  <c r="D2878" i="10"/>
  <c r="I2878" i="10"/>
  <c r="K2878" i="10" s="1"/>
  <c r="L2878" i="10"/>
  <c r="M2878" i="10"/>
  <c r="N2878" i="10"/>
  <c r="D2879" i="10"/>
  <c r="I2879" i="10"/>
  <c r="K2879" i="10" s="1"/>
  <c r="L2879" i="10"/>
  <c r="M2879" i="10"/>
  <c r="N2879" i="10"/>
  <c r="D2880" i="10"/>
  <c r="I2880" i="10"/>
  <c r="K2880" i="10" s="1"/>
  <c r="L2880" i="10"/>
  <c r="M2880" i="10"/>
  <c r="N2880" i="10"/>
  <c r="D2881" i="10"/>
  <c r="I2881" i="10"/>
  <c r="K2881" i="10" s="1"/>
  <c r="L2881" i="10"/>
  <c r="M2881" i="10"/>
  <c r="N2881" i="10"/>
  <c r="D2882" i="10"/>
  <c r="I2882" i="10"/>
  <c r="K2882" i="10" s="1"/>
  <c r="L2882" i="10"/>
  <c r="M2882" i="10"/>
  <c r="N2882" i="10"/>
  <c r="D2883" i="10"/>
  <c r="I2883" i="10"/>
  <c r="K2883" i="10" s="1"/>
  <c r="L2883" i="10"/>
  <c r="M2883" i="10"/>
  <c r="N2883" i="10"/>
  <c r="D2884" i="10"/>
  <c r="I2884" i="10"/>
  <c r="K2884" i="10" s="1"/>
  <c r="L2884" i="10"/>
  <c r="M2884" i="10"/>
  <c r="N2884" i="10"/>
  <c r="D2885" i="10"/>
  <c r="I2885" i="10"/>
  <c r="K2885" i="10" s="1"/>
  <c r="L2885" i="10"/>
  <c r="M2885" i="10"/>
  <c r="N2885" i="10"/>
  <c r="D2886" i="10"/>
  <c r="I2886" i="10"/>
  <c r="K2886" i="10" s="1"/>
  <c r="L2886" i="10"/>
  <c r="M2886" i="10"/>
  <c r="N2886" i="10"/>
  <c r="D2887" i="10"/>
  <c r="I2887" i="10"/>
  <c r="K2887" i="10" s="1"/>
  <c r="L2887" i="10"/>
  <c r="M2887" i="10"/>
  <c r="N2887" i="10"/>
  <c r="D2888" i="10"/>
  <c r="I2888" i="10"/>
  <c r="K2888" i="10" s="1"/>
  <c r="L2888" i="10"/>
  <c r="M2888" i="10"/>
  <c r="N2888" i="10"/>
  <c r="D2889" i="10"/>
  <c r="I2889" i="10"/>
  <c r="K2889" i="10" s="1"/>
  <c r="L2889" i="10"/>
  <c r="M2889" i="10"/>
  <c r="N2889" i="10"/>
  <c r="D2890" i="10"/>
  <c r="I2890" i="10"/>
  <c r="K2890" i="10" s="1"/>
  <c r="L2890" i="10"/>
  <c r="M2890" i="10"/>
  <c r="N2890" i="10"/>
  <c r="D2891" i="10"/>
  <c r="I2891" i="10"/>
  <c r="K2891" i="10" s="1"/>
  <c r="L2891" i="10"/>
  <c r="M2891" i="10"/>
  <c r="N2891" i="10"/>
  <c r="D2892" i="10"/>
  <c r="I2892" i="10"/>
  <c r="K2892" i="10" s="1"/>
  <c r="L2892" i="10"/>
  <c r="M2892" i="10"/>
  <c r="N2892" i="10"/>
  <c r="D2893" i="10"/>
  <c r="I2893" i="10"/>
  <c r="K2893" i="10" s="1"/>
  <c r="L2893" i="10"/>
  <c r="M2893" i="10"/>
  <c r="N2893" i="10"/>
  <c r="D2894" i="10"/>
  <c r="I2894" i="10"/>
  <c r="K2894" i="10" s="1"/>
  <c r="L2894" i="10"/>
  <c r="M2894" i="10"/>
  <c r="N2894" i="10"/>
  <c r="D2895" i="10"/>
  <c r="I2895" i="10"/>
  <c r="K2895" i="10" s="1"/>
  <c r="L2895" i="10"/>
  <c r="M2895" i="10"/>
  <c r="N2895" i="10"/>
  <c r="D2896" i="10"/>
  <c r="I2896" i="10"/>
  <c r="K2896" i="10" s="1"/>
  <c r="L2896" i="10"/>
  <c r="M2896" i="10"/>
  <c r="N2896" i="10"/>
  <c r="D2897" i="10"/>
  <c r="I2897" i="10"/>
  <c r="K2897" i="10" s="1"/>
  <c r="L2897" i="10"/>
  <c r="M2897" i="10"/>
  <c r="N2897" i="10"/>
  <c r="D2898" i="10"/>
  <c r="I2898" i="10"/>
  <c r="K2898" i="10" s="1"/>
  <c r="L2898" i="10"/>
  <c r="M2898" i="10"/>
  <c r="N2898" i="10"/>
  <c r="D2899" i="10"/>
  <c r="I2899" i="10"/>
  <c r="K2899" i="10" s="1"/>
  <c r="L2899" i="10"/>
  <c r="M2899" i="10"/>
  <c r="N2899" i="10"/>
  <c r="D2900" i="10"/>
  <c r="I2900" i="10"/>
  <c r="K2900" i="10" s="1"/>
  <c r="L2900" i="10"/>
  <c r="M2900" i="10"/>
  <c r="N2900" i="10"/>
  <c r="D2901" i="10"/>
  <c r="I2901" i="10"/>
  <c r="K2901" i="10" s="1"/>
  <c r="L2901" i="10"/>
  <c r="M2901" i="10"/>
  <c r="N2901" i="10"/>
  <c r="D2902" i="10"/>
  <c r="I2902" i="10"/>
  <c r="K2902" i="10" s="1"/>
  <c r="L2902" i="10"/>
  <c r="M2902" i="10"/>
  <c r="N2902" i="10"/>
  <c r="D2903" i="10"/>
  <c r="I2903" i="10"/>
  <c r="K2903" i="10" s="1"/>
  <c r="L2903" i="10"/>
  <c r="M2903" i="10"/>
  <c r="N2903" i="10"/>
  <c r="D2904" i="10"/>
  <c r="I2904" i="10"/>
  <c r="K2904" i="10" s="1"/>
  <c r="L2904" i="10"/>
  <c r="M2904" i="10"/>
  <c r="N2904" i="10"/>
  <c r="D2905" i="10"/>
  <c r="I2905" i="10"/>
  <c r="K2905" i="10" s="1"/>
  <c r="L2905" i="10"/>
  <c r="M2905" i="10"/>
  <c r="N2905" i="10"/>
  <c r="D2906" i="10"/>
  <c r="I2906" i="10"/>
  <c r="K2906" i="10" s="1"/>
  <c r="L2906" i="10"/>
  <c r="M2906" i="10"/>
  <c r="N2906" i="10"/>
  <c r="D2907" i="10"/>
  <c r="I2907" i="10"/>
  <c r="K2907" i="10" s="1"/>
  <c r="L2907" i="10"/>
  <c r="M2907" i="10"/>
  <c r="N2907" i="10"/>
  <c r="D2908" i="10"/>
  <c r="I2908" i="10"/>
  <c r="K2908" i="10" s="1"/>
  <c r="L2908" i="10"/>
  <c r="M2908" i="10"/>
  <c r="N2908" i="10"/>
  <c r="D2909" i="10"/>
  <c r="I2909" i="10"/>
  <c r="K2909" i="10" s="1"/>
  <c r="L2909" i="10"/>
  <c r="M2909" i="10"/>
  <c r="N2909" i="10"/>
  <c r="D2910" i="10"/>
  <c r="I2910" i="10"/>
  <c r="K2910" i="10" s="1"/>
  <c r="L2910" i="10"/>
  <c r="M2910" i="10"/>
  <c r="N2910" i="10"/>
  <c r="D2911" i="10"/>
  <c r="I2911" i="10"/>
  <c r="K2911" i="10" s="1"/>
  <c r="L2911" i="10"/>
  <c r="M2911" i="10"/>
  <c r="N2911" i="10"/>
  <c r="D2912" i="10"/>
  <c r="I2912" i="10"/>
  <c r="K2912" i="10" s="1"/>
  <c r="L2912" i="10"/>
  <c r="M2912" i="10"/>
  <c r="N2912" i="10"/>
  <c r="D2913" i="10"/>
  <c r="I2913" i="10"/>
  <c r="K2913" i="10" s="1"/>
  <c r="L2913" i="10"/>
  <c r="M2913" i="10"/>
  <c r="N2913" i="10"/>
  <c r="D2914" i="10"/>
  <c r="I2914" i="10"/>
  <c r="K2914" i="10" s="1"/>
  <c r="L2914" i="10"/>
  <c r="M2914" i="10"/>
  <c r="N2914" i="10"/>
  <c r="D2915" i="10"/>
  <c r="I2915" i="10"/>
  <c r="K2915" i="10" s="1"/>
  <c r="L2915" i="10"/>
  <c r="M2915" i="10"/>
  <c r="N2915" i="10"/>
  <c r="D2916" i="10"/>
  <c r="I2916" i="10"/>
  <c r="K2916" i="10" s="1"/>
  <c r="L2916" i="10"/>
  <c r="M2916" i="10"/>
  <c r="N2916" i="10"/>
  <c r="D2917" i="10"/>
  <c r="I2917" i="10"/>
  <c r="K2917" i="10" s="1"/>
  <c r="L2917" i="10"/>
  <c r="M2917" i="10"/>
  <c r="N2917" i="10"/>
  <c r="D2918" i="10"/>
  <c r="I2918" i="10"/>
  <c r="K2918" i="10" s="1"/>
  <c r="L2918" i="10"/>
  <c r="M2918" i="10"/>
  <c r="N2918" i="10"/>
  <c r="D2919" i="10"/>
  <c r="I2919" i="10"/>
  <c r="K2919" i="10" s="1"/>
  <c r="L2919" i="10"/>
  <c r="M2919" i="10"/>
  <c r="N2919" i="10"/>
  <c r="D2920" i="10"/>
  <c r="I2920" i="10"/>
  <c r="K2920" i="10" s="1"/>
  <c r="L2920" i="10"/>
  <c r="M2920" i="10"/>
  <c r="N2920" i="10"/>
  <c r="D2921" i="10"/>
  <c r="I2921" i="10"/>
  <c r="K2921" i="10" s="1"/>
  <c r="L2921" i="10"/>
  <c r="M2921" i="10"/>
  <c r="N2921" i="10"/>
  <c r="D2922" i="10"/>
  <c r="I2922" i="10"/>
  <c r="K2922" i="10" s="1"/>
  <c r="L2922" i="10"/>
  <c r="M2922" i="10"/>
  <c r="N2922" i="10"/>
  <c r="D2923" i="10"/>
  <c r="I2923" i="10"/>
  <c r="K2923" i="10" s="1"/>
  <c r="L2923" i="10"/>
  <c r="M2923" i="10"/>
  <c r="N2923" i="10"/>
  <c r="D2924" i="10"/>
  <c r="I2924" i="10"/>
  <c r="K2924" i="10" s="1"/>
  <c r="L2924" i="10"/>
  <c r="M2924" i="10"/>
  <c r="N2924" i="10"/>
  <c r="D2925" i="10"/>
  <c r="I2925" i="10"/>
  <c r="K2925" i="10" s="1"/>
  <c r="L2925" i="10"/>
  <c r="M2925" i="10"/>
  <c r="N2925" i="10"/>
  <c r="D2926" i="10"/>
  <c r="I2926" i="10"/>
  <c r="K2926" i="10" s="1"/>
  <c r="L2926" i="10"/>
  <c r="M2926" i="10"/>
  <c r="N2926" i="10"/>
  <c r="D2927" i="10"/>
  <c r="I2927" i="10"/>
  <c r="K2927" i="10" s="1"/>
  <c r="L2927" i="10"/>
  <c r="M2927" i="10"/>
  <c r="N2927" i="10"/>
  <c r="D2928" i="10"/>
  <c r="I2928" i="10"/>
  <c r="K2928" i="10" s="1"/>
  <c r="L2928" i="10"/>
  <c r="M2928" i="10"/>
  <c r="N2928" i="10"/>
  <c r="D2929" i="10"/>
  <c r="I2929" i="10"/>
  <c r="K2929" i="10" s="1"/>
  <c r="L2929" i="10"/>
  <c r="M2929" i="10"/>
  <c r="N2929" i="10"/>
  <c r="D2930" i="10"/>
  <c r="I2930" i="10"/>
  <c r="K2930" i="10" s="1"/>
  <c r="L2930" i="10"/>
  <c r="M2930" i="10"/>
  <c r="N2930" i="10"/>
  <c r="D2931" i="10"/>
  <c r="I2931" i="10"/>
  <c r="K2931" i="10" s="1"/>
  <c r="L2931" i="10"/>
  <c r="M2931" i="10"/>
  <c r="N2931" i="10"/>
  <c r="D2932" i="10"/>
  <c r="I2932" i="10"/>
  <c r="K2932" i="10" s="1"/>
  <c r="L2932" i="10"/>
  <c r="M2932" i="10"/>
  <c r="N2932" i="10"/>
  <c r="D2933" i="10"/>
  <c r="I2933" i="10"/>
  <c r="K2933" i="10" s="1"/>
  <c r="L2933" i="10"/>
  <c r="M2933" i="10"/>
  <c r="N2933" i="10"/>
  <c r="D2934" i="10"/>
  <c r="I2934" i="10"/>
  <c r="K2934" i="10" s="1"/>
  <c r="L2934" i="10"/>
  <c r="M2934" i="10"/>
  <c r="N2934" i="10"/>
  <c r="D2935" i="10"/>
  <c r="I2935" i="10"/>
  <c r="K2935" i="10" s="1"/>
  <c r="L2935" i="10"/>
  <c r="M2935" i="10"/>
  <c r="N2935" i="10"/>
  <c r="D2936" i="10"/>
  <c r="I2936" i="10"/>
  <c r="K2936" i="10" s="1"/>
  <c r="L2936" i="10"/>
  <c r="M2936" i="10"/>
  <c r="N2936" i="10"/>
  <c r="D2937" i="10"/>
  <c r="I2937" i="10"/>
  <c r="K2937" i="10" s="1"/>
  <c r="L2937" i="10"/>
  <c r="M2937" i="10"/>
  <c r="N2937" i="10"/>
  <c r="D2938" i="10"/>
  <c r="I2938" i="10"/>
  <c r="K2938" i="10" s="1"/>
  <c r="L2938" i="10"/>
  <c r="M2938" i="10"/>
  <c r="N2938" i="10"/>
  <c r="D2939" i="10"/>
  <c r="I2939" i="10"/>
  <c r="K2939" i="10" s="1"/>
  <c r="L2939" i="10"/>
  <c r="M2939" i="10"/>
  <c r="N2939" i="10"/>
  <c r="D2940" i="10"/>
  <c r="I2940" i="10"/>
  <c r="K2940" i="10" s="1"/>
  <c r="L2940" i="10"/>
  <c r="M2940" i="10"/>
  <c r="N2940" i="10"/>
  <c r="D2941" i="10"/>
  <c r="I2941" i="10"/>
  <c r="K2941" i="10" s="1"/>
  <c r="L2941" i="10"/>
  <c r="M2941" i="10"/>
  <c r="N2941" i="10"/>
  <c r="D2942" i="10"/>
  <c r="I2942" i="10"/>
  <c r="K2942" i="10" s="1"/>
  <c r="L2942" i="10"/>
  <c r="M2942" i="10"/>
  <c r="N2942" i="10"/>
  <c r="D2943" i="10"/>
  <c r="I2943" i="10"/>
  <c r="K2943" i="10" s="1"/>
  <c r="L2943" i="10"/>
  <c r="M2943" i="10"/>
  <c r="N2943" i="10"/>
  <c r="D2944" i="10"/>
  <c r="I2944" i="10"/>
  <c r="K2944" i="10" s="1"/>
  <c r="L2944" i="10"/>
  <c r="M2944" i="10"/>
  <c r="N2944" i="10"/>
  <c r="D2945" i="10"/>
  <c r="I2945" i="10"/>
  <c r="K2945" i="10" s="1"/>
  <c r="L2945" i="10"/>
  <c r="M2945" i="10"/>
  <c r="N2945" i="10"/>
  <c r="D2946" i="10"/>
  <c r="I2946" i="10"/>
  <c r="K2946" i="10" s="1"/>
  <c r="L2946" i="10"/>
  <c r="M2946" i="10"/>
  <c r="N2946" i="10"/>
  <c r="D2947" i="10"/>
  <c r="I2947" i="10"/>
  <c r="K2947" i="10" s="1"/>
  <c r="L2947" i="10"/>
  <c r="M2947" i="10"/>
  <c r="N2947" i="10"/>
  <c r="D2948" i="10"/>
  <c r="H2948" i="10"/>
  <c r="K2948" i="10"/>
  <c r="L2948" i="10"/>
  <c r="M2948" i="10"/>
  <c r="N2948" i="10"/>
  <c r="D2949" i="10"/>
  <c r="H2949" i="10"/>
  <c r="K2949" i="10"/>
  <c r="L2949" i="10"/>
  <c r="M2949" i="10"/>
  <c r="N2949" i="10"/>
  <c r="D2950" i="10"/>
  <c r="H2950" i="10"/>
  <c r="K2950" i="10"/>
  <c r="L2950" i="10"/>
  <c r="M2950" i="10"/>
  <c r="N2950" i="10"/>
  <c r="D2951" i="10"/>
  <c r="H2951" i="10"/>
  <c r="K2951" i="10"/>
  <c r="L2951" i="10"/>
  <c r="M2951" i="10"/>
  <c r="N2951" i="10"/>
  <c r="D2952" i="10"/>
  <c r="H2952" i="10"/>
  <c r="J2952" i="10"/>
  <c r="L2952" i="10"/>
  <c r="M2952" i="10"/>
  <c r="N2952" i="10"/>
  <c r="D2953" i="10"/>
  <c r="H2953" i="10"/>
  <c r="K2953" i="10"/>
  <c r="L2953" i="10"/>
  <c r="M2953" i="10"/>
  <c r="N2953" i="10"/>
  <c r="D2954" i="10"/>
  <c r="H2954" i="10"/>
  <c r="K2954" i="10"/>
  <c r="L2954" i="10"/>
  <c r="M2954" i="10"/>
  <c r="N2954" i="10"/>
  <c r="D2955" i="10"/>
  <c r="H2955" i="10"/>
  <c r="K2955" i="10"/>
  <c r="L2955" i="10"/>
  <c r="M2955" i="10"/>
  <c r="N2955" i="10"/>
  <c r="D2956" i="10"/>
  <c r="H2956" i="10"/>
  <c r="K2956" i="10"/>
  <c r="L2956" i="10"/>
  <c r="M2956" i="10"/>
  <c r="N2956" i="10"/>
  <c r="D2957" i="10"/>
  <c r="H2957" i="10"/>
  <c r="K2957" i="10"/>
  <c r="L2957" i="10"/>
  <c r="M2957" i="10"/>
  <c r="N2957" i="10"/>
  <c r="D2958" i="10"/>
  <c r="H2958" i="10"/>
  <c r="K2958" i="10"/>
  <c r="L2958" i="10"/>
  <c r="M2958" i="10"/>
  <c r="N2958" i="10"/>
  <c r="D2959" i="10"/>
  <c r="H2959" i="10"/>
  <c r="J2959" i="10"/>
  <c r="L2959" i="10"/>
  <c r="M2959" i="10"/>
  <c r="N2959" i="10"/>
  <c r="L2960" i="10"/>
  <c r="M2960" i="10"/>
  <c r="N2960" i="10"/>
  <c r="L2961" i="10"/>
  <c r="M2961" i="10"/>
  <c r="N2961" i="10"/>
  <c r="L2962" i="10"/>
  <c r="M2962" i="10"/>
  <c r="N2962" i="10"/>
  <c r="L2963" i="10"/>
  <c r="M2963" i="10"/>
  <c r="N2963" i="10"/>
  <c r="L2964" i="10"/>
  <c r="M2964" i="10"/>
  <c r="N2964" i="10"/>
  <c r="L2965" i="10"/>
  <c r="M2965" i="10"/>
  <c r="N2965" i="10"/>
  <c r="L2966" i="10"/>
  <c r="M2966" i="10"/>
  <c r="N2966" i="10"/>
  <c r="D2968" i="10"/>
  <c r="I2968" i="10"/>
  <c r="K2968" i="10" s="1"/>
  <c r="L2968" i="10"/>
  <c r="M2968" i="10"/>
  <c r="N2968" i="10"/>
  <c r="D2969" i="10"/>
  <c r="I2969" i="10"/>
  <c r="K2969" i="10" s="1"/>
  <c r="L2969" i="10"/>
  <c r="M2969" i="10"/>
  <c r="N2969" i="10"/>
  <c r="D2970" i="10"/>
  <c r="I2970" i="10"/>
  <c r="K2970" i="10" s="1"/>
  <c r="L2970" i="10"/>
  <c r="M2970" i="10"/>
  <c r="N2970" i="10"/>
  <c r="D2971" i="10"/>
  <c r="I2971" i="10"/>
  <c r="K2971" i="10" s="1"/>
  <c r="L2971" i="10"/>
  <c r="M2971" i="10"/>
  <c r="N2971" i="10"/>
  <c r="D2972" i="10"/>
  <c r="I2972" i="10"/>
  <c r="K2972" i="10" s="1"/>
  <c r="L2972" i="10"/>
  <c r="M2972" i="10"/>
  <c r="N2972" i="10"/>
  <c r="D2973" i="10"/>
  <c r="I2973" i="10"/>
  <c r="K2973" i="10" s="1"/>
  <c r="L2973" i="10"/>
  <c r="M2973" i="10"/>
  <c r="N2973" i="10"/>
  <c r="D2974" i="10"/>
  <c r="I2974" i="10"/>
  <c r="K2974" i="10" s="1"/>
  <c r="L2974" i="10"/>
  <c r="M2974" i="10"/>
  <c r="N2974" i="10"/>
  <c r="D2975" i="10"/>
  <c r="I2975" i="10"/>
  <c r="K2975" i="10" s="1"/>
  <c r="L2975" i="10"/>
  <c r="M2975" i="10"/>
  <c r="N2975" i="10"/>
  <c r="D2976" i="10"/>
  <c r="I2976" i="10"/>
  <c r="K2976" i="10" s="1"/>
  <c r="L2976" i="10"/>
  <c r="M2976" i="10"/>
  <c r="N2976" i="10"/>
  <c r="D2977" i="10"/>
  <c r="I2977" i="10"/>
  <c r="K2977" i="10" s="1"/>
  <c r="L2977" i="10"/>
  <c r="M2977" i="10"/>
  <c r="N2977" i="10"/>
  <c r="D2978" i="10"/>
  <c r="I2978" i="10"/>
  <c r="K2978" i="10" s="1"/>
  <c r="L2978" i="10"/>
  <c r="M2978" i="10"/>
  <c r="N2978" i="10"/>
  <c r="D2979" i="10"/>
  <c r="I2979" i="10"/>
  <c r="K2979" i="10" s="1"/>
  <c r="L2979" i="10"/>
  <c r="M2979" i="10"/>
  <c r="N2979" i="10"/>
  <c r="D2980" i="10"/>
  <c r="I2980" i="10"/>
  <c r="K2980" i="10" s="1"/>
  <c r="L2980" i="10"/>
  <c r="M2980" i="10"/>
  <c r="N2980" i="10"/>
  <c r="D2981" i="10"/>
  <c r="I2981" i="10"/>
  <c r="K2981" i="10" s="1"/>
  <c r="L2981" i="10"/>
  <c r="M2981" i="10"/>
  <c r="N2981" i="10"/>
  <c r="D2982" i="10"/>
  <c r="I2982" i="10"/>
  <c r="K2982" i="10" s="1"/>
  <c r="L2982" i="10"/>
  <c r="M2982" i="10"/>
  <c r="N2982" i="10"/>
  <c r="D2983" i="10"/>
  <c r="I2983" i="10"/>
  <c r="K2983" i="10" s="1"/>
  <c r="L2983" i="10"/>
  <c r="M2983" i="10"/>
  <c r="N2983" i="10"/>
  <c r="D2984" i="10"/>
  <c r="I2984" i="10"/>
  <c r="K2984" i="10" s="1"/>
  <c r="L2984" i="10"/>
  <c r="M2984" i="10"/>
  <c r="N2984" i="10"/>
  <c r="D2985" i="10"/>
  <c r="I2985" i="10"/>
  <c r="K2985" i="10" s="1"/>
  <c r="L2985" i="10"/>
  <c r="M2985" i="10"/>
  <c r="N2985" i="10"/>
  <c r="D2986" i="10"/>
  <c r="I2986" i="10"/>
  <c r="K2986" i="10" s="1"/>
  <c r="L2986" i="10"/>
  <c r="M2986" i="10"/>
  <c r="N2986" i="10"/>
  <c r="D2987" i="10"/>
  <c r="I2987" i="10"/>
  <c r="K2987" i="10" s="1"/>
  <c r="L2987" i="10"/>
  <c r="M2987" i="10"/>
  <c r="N2987" i="10"/>
  <c r="D2988" i="10"/>
  <c r="I2988" i="10"/>
  <c r="K2988" i="10" s="1"/>
  <c r="L2988" i="10"/>
  <c r="M2988" i="10"/>
  <c r="N2988" i="10"/>
  <c r="D2989" i="10"/>
  <c r="I2989" i="10"/>
  <c r="K2989" i="10" s="1"/>
  <c r="L2989" i="10"/>
  <c r="M2989" i="10"/>
  <c r="N2989" i="10"/>
  <c r="D2990" i="10"/>
  <c r="I2990" i="10"/>
  <c r="K2990" i="10" s="1"/>
  <c r="L2990" i="10"/>
  <c r="M2990" i="10"/>
  <c r="N2990" i="10"/>
  <c r="D2991" i="10"/>
  <c r="I2991" i="10"/>
  <c r="K2991" i="10" s="1"/>
  <c r="L2991" i="10"/>
  <c r="M2991" i="10"/>
  <c r="N2991" i="10"/>
  <c r="D2992" i="10"/>
  <c r="I2992" i="10"/>
  <c r="K2992" i="10" s="1"/>
  <c r="L2992" i="10"/>
  <c r="M2992" i="10"/>
  <c r="N2992" i="10"/>
  <c r="D2993" i="10"/>
  <c r="I2993" i="10"/>
  <c r="K2993" i="10" s="1"/>
  <c r="L2993" i="10"/>
  <c r="M2993" i="10"/>
  <c r="N2993" i="10"/>
  <c r="D2994" i="10"/>
  <c r="I2994" i="10"/>
  <c r="K2994" i="10" s="1"/>
  <c r="L2994" i="10"/>
  <c r="M2994" i="10"/>
  <c r="N2994" i="10"/>
  <c r="D2995" i="10"/>
  <c r="I2995" i="10"/>
  <c r="K2995" i="10" s="1"/>
  <c r="L2995" i="10"/>
  <c r="M2995" i="10"/>
  <c r="N2995" i="10"/>
  <c r="D2996" i="10"/>
  <c r="I2996" i="10"/>
  <c r="K2996" i="10" s="1"/>
  <c r="L2996" i="10"/>
  <c r="M2996" i="10"/>
  <c r="N2996" i="10"/>
  <c r="D2997" i="10"/>
  <c r="I2997" i="10"/>
  <c r="K2997" i="10" s="1"/>
  <c r="L2997" i="10"/>
  <c r="M2997" i="10"/>
  <c r="N2997" i="10"/>
  <c r="D2998" i="10"/>
  <c r="I2998" i="10"/>
  <c r="K2998" i="10" s="1"/>
  <c r="L2998" i="10"/>
  <c r="M2998" i="10"/>
  <c r="N2998" i="10"/>
  <c r="D2999" i="10"/>
  <c r="I2999" i="10"/>
  <c r="K2999" i="10" s="1"/>
  <c r="L2999" i="10"/>
  <c r="M2999" i="10"/>
  <c r="N2999" i="10"/>
  <c r="D3000" i="10"/>
  <c r="I3000" i="10"/>
  <c r="K3000" i="10" s="1"/>
  <c r="L3000" i="10"/>
  <c r="M3000" i="10"/>
  <c r="N3000" i="10"/>
  <c r="D3001" i="10"/>
  <c r="I3001" i="10"/>
  <c r="K3001" i="10" s="1"/>
  <c r="L3001" i="10"/>
  <c r="M3001" i="10"/>
  <c r="N3001" i="10"/>
  <c r="D3002" i="10"/>
  <c r="I3002" i="10"/>
  <c r="K3002" i="10" s="1"/>
  <c r="L3002" i="10"/>
  <c r="M3002" i="10"/>
  <c r="N3002" i="10"/>
  <c r="D3003" i="10"/>
  <c r="I3003" i="10"/>
  <c r="K3003" i="10" s="1"/>
  <c r="L3003" i="10"/>
  <c r="M3003" i="10"/>
  <c r="N3003" i="10"/>
  <c r="D3004" i="10"/>
  <c r="I3004" i="10"/>
  <c r="K3004" i="10" s="1"/>
  <c r="L3004" i="10"/>
  <c r="M3004" i="10"/>
  <c r="N3004" i="10"/>
  <c r="D3005" i="10"/>
  <c r="I3005" i="10"/>
  <c r="K3005" i="10" s="1"/>
  <c r="L3005" i="10"/>
  <c r="M3005" i="10"/>
  <c r="N3005" i="10"/>
  <c r="D3006" i="10"/>
  <c r="I3006" i="10"/>
  <c r="K3006" i="10" s="1"/>
  <c r="L3006" i="10"/>
  <c r="M3006" i="10"/>
  <c r="N3006" i="10"/>
  <c r="D3007" i="10"/>
  <c r="I3007" i="10"/>
  <c r="K3007" i="10" s="1"/>
  <c r="L3007" i="10"/>
  <c r="M3007" i="10"/>
  <c r="N3007" i="10"/>
  <c r="D3008" i="10"/>
  <c r="I3008" i="10"/>
  <c r="K3008" i="10" s="1"/>
  <c r="L3008" i="10"/>
  <c r="M3008" i="10"/>
  <c r="N3008" i="10"/>
  <c r="D3009" i="10"/>
  <c r="I3009" i="10"/>
  <c r="K3009" i="10" s="1"/>
  <c r="L3009" i="10"/>
  <c r="M3009" i="10"/>
  <c r="N3009" i="10"/>
  <c r="D3010" i="10"/>
  <c r="I3010" i="10"/>
  <c r="K3010" i="10" s="1"/>
  <c r="L3010" i="10"/>
  <c r="M3010" i="10"/>
  <c r="N3010" i="10"/>
  <c r="D3011" i="10"/>
  <c r="I3011" i="10"/>
  <c r="K3011" i="10" s="1"/>
  <c r="L3011" i="10"/>
  <c r="M3011" i="10"/>
  <c r="N3011" i="10"/>
  <c r="D3012" i="10"/>
  <c r="I3012" i="10"/>
  <c r="K3012" i="10" s="1"/>
  <c r="L3012" i="10"/>
  <c r="M3012" i="10"/>
  <c r="N3012" i="10"/>
  <c r="D3013" i="10"/>
  <c r="I3013" i="10"/>
  <c r="K3013" i="10" s="1"/>
  <c r="L3013" i="10"/>
  <c r="M3013" i="10"/>
  <c r="N3013" i="10"/>
  <c r="D3014" i="10"/>
  <c r="I3014" i="10"/>
  <c r="K3014" i="10" s="1"/>
  <c r="L3014" i="10"/>
  <c r="M3014" i="10"/>
  <c r="N3014" i="10"/>
  <c r="D3015" i="10"/>
  <c r="I3015" i="10"/>
  <c r="K3015" i="10" s="1"/>
  <c r="L3015" i="10"/>
  <c r="M3015" i="10"/>
  <c r="N3015" i="10"/>
  <c r="D3016" i="10"/>
  <c r="I3016" i="10"/>
  <c r="K3016" i="10" s="1"/>
  <c r="L3016" i="10"/>
  <c r="M3016" i="10"/>
  <c r="N3016" i="10"/>
  <c r="D3017" i="10"/>
  <c r="I3017" i="10"/>
  <c r="K3017" i="10" s="1"/>
  <c r="L3017" i="10"/>
  <c r="M3017" i="10"/>
  <c r="N3017" i="10"/>
  <c r="D3018" i="10"/>
  <c r="I3018" i="10"/>
  <c r="K3018" i="10" s="1"/>
  <c r="L3018" i="10"/>
  <c r="M3018" i="10"/>
  <c r="N3018" i="10"/>
  <c r="D3019" i="10"/>
  <c r="I3019" i="10"/>
  <c r="K3019" i="10" s="1"/>
  <c r="L3019" i="10"/>
  <c r="M3019" i="10"/>
  <c r="N3019" i="10"/>
  <c r="D3020" i="10"/>
  <c r="I3020" i="10"/>
  <c r="K3020" i="10" s="1"/>
  <c r="L3020" i="10"/>
  <c r="M3020" i="10"/>
  <c r="N3020" i="10"/>
  <c r="D3021" i="10"/>
  <c r="I3021" i="10"/>
  <c r="K3021" i="10" s="1"/>
  <c r="L3021" i="10"/>
  <c r="M3021" i="10"/>
  <c r="N3021" i="10"/>
  <c r="D3022" i="10"/>
  <c r="I3022" i="10"/>
  <c r="K3022" i="10" s="1"/>
  <c r="L3022" i="10"/>
  <c r="M3022" i="10"/>
  <c r="N3022" i="10"/>
  <c r="D3023" i="10"/>
  <c r="I3023" i="10"/>
  <c r="K3023" i="10" s="1"/>
  <c r="L3023" i="10"/>
  <c r="M3023" i="10"/>
  <c r="N3023" i="10"/>
  <c r="D3024" i="10"/>
  <c r="I3024" i="10"/>
  <c r="K3024" i="10" s="1"/>
  <c r="L3024" i="10"/>
  <c r="M3024" i="10"/>
  <c r="N3024" i="10"/>
  <c r="D3025" i="10"/>
  <c r="I3025" i="10"/>
  <c r="K3025" i="10" s="1"/>
  <c r="L3025" i="10"/>
  <c r="M3025" i="10"/>
  <c r="N3025" i="10"/>
  <c r="D3026" i="10"/>
  <c r="I3026" i="10"/>
  <c r="K3026" i="10" s="1"/>
  <c r="L3026" i="10"/>
  <c r="M3026" i="10"/>
  <c r="N3026" i="10"/>
  <c r="D3027" i="10"/>
  <c r="I3027" i="10"/>
  <c r="K3027" i="10" s="1"/>
  <c r="L3027" i="10"/>
  <c r="M3027" i="10"/>
  <c r="N3027" i="10"/>
  <c r="D3028" i="10"/>
  <c r="I3028" i="10"/>
  <c r="K3028" i="10" s="1"/>
  <c r="L3028" i="10"/>
  <c r="M3028" i="10"/>
  <c r="N3028" i="10"/>
  <c r="D3029" i="10"/>
  <c r="I3029" i="10"/>
  <c r="K3029" i="10" s="1"/>
  <c r="L3029" i="10"/>
  <c r="M3029" i="10"/>
  <c r="N3029" i="10"/>
  <c r="D3030" i="10"/>
  <c r="I3030" i="10"/>
  <c r="K3030" i="10" s="1"/>
  <c r="L3030" i="10"/>
  <c r="M3030" i="10"/>
  <c r="N3030" i="10"/>
  <c r="D3031" i="10"/>
  <c r="I3031" i="10"/>
  <c r="K3031" i="10" s="1"/>
  <c r="L3031" i="10"/>
  <c r="M3031" i="10"/>
  <c r="N3031" i="10"/>
  <c r="D3032" i="10"/>
  <c r="I3032" i="10"/>
  <c r="K3032" i="10" s="1"/>
  <c r="L3032" i="10"/>
  <c r="M3032" i="10"/>
  <c r="N3032" i="10"/>
  <c r="D3033" i="10"/>
  <c r="I3033" i="10"/>
  <c r="K3033" i="10" s="1"/>
  <c r="L3033" i="10"/>
  <c r="M3033" i="10"/>
  <c r="N3033" i="10"/>
  <c r="D3034" i="10"/>
  <c r="I3034" i="10"/>
  <c r="K3034" i="10" s="1"/>
  <c r="L3034" i="10"/>
  <c r="M3034" i="10"/>
  <c r="N3034" i="10"/>
  <c r="D3035" i="10"/>
  <c r="I3035" i="10"/>
  <c r="K3035" i="10" s="1"/>
  <c r="L3035" i="10"/>
  <c r="M3035" i="10"/>
  <c r="N3035" i="10"/>
  <c r="D3036" i="10"/>
  <c r="I3036" i="10"/>
  <c r="K3036" i="10" s="1"/>
  <c r="L3036" i="10"/>
  <c r="M3036" i="10"/>
  <c r="N3036" i="10"/>
  <c r="D3037" i="10"/>
  <c r="I3037" i="10"/>
  <c r="K3037" i="10" s="1"/>
  <c r="L3037" i="10"/>
  <c r="M3037" i="10"/>
  <c r="N3037" i="10"/>
  <c r="D3038" i="10"/>
  <c r="I3038" i="10"/>
  <c r="K3038" i="10" s="1"/>
  <c r="L3038" i="10"/>
  <c r="M3038" i="10"/>
  <c r="N3038" i="10"/>
  <c r="D3039" i="10"/>
  <c r="I3039" i="10"/>
  <c r="K3039" i="10" s="1"/>
  <c r="L3039" i="10"/>
  <c r="M3039" i="10"/>
  <c r="N3039" i="10"/>
  <c r="D3040" i="10"/>
  <c r="I3040" i="10"/>
  <c r="K3040" i="10" s="1"/>
  <c r="L3040" i="10"/>
  <c r="M3040" i="10"/>
  <c r="N3040" i="10"/>
  <c r="D3041" i="10"/>
  <c r="I3041" i="10"/>
  <c r="K3041" i="10" s="1"/>
  <c r="L3041" i="10"/>
  <c r="M3041" i="10"/>
  <c r="N3041" i="10"/>
  <c r="D3042" i="10"/>
  <c r="I3042" i="10"/>
  <c r="K3042" i="10" s="1"/>
  <c r="L3042" i="10"/>
  <c r="M3042" i="10"/>
  <c r="N3042" i="10"/>
  <c r="D3043" i="10"/>
  <c r="I3043" i="10"/>
  <c r="K3043" i="10" s="1"/>
  <c r="L3043" i="10"/>
  <c r="M3043" i="10"/>
  <c r="N3043" i="10"/>
  <c r="D3044" i="10"/>
  <c r="I3044" i="10"/>
  <c r="K3044" i="10" s="1"/>
  <c r="L3044" i="10"/>
  <c r="M3044" i="10"/>
  <c r="N3044" i="10"/>
  <c r="D3045" i="10"/>
  <c r="I3045" i="10"/>
  <c r="K3045" i="10" s="1"/>
  <c r="L3045" i="10"/>
  <c r="M3045" i="10"/>
  <c r="N3045" i="10"/>
  <c r="D3046" i="10"/>
  <c r="I3046" i="10"/>
  <c r="K3046" i="10" s="1"/>
  <c r="L3046" i="10"/>
  <c r="M3046" i="10"/>
  <c r="N3046" i="10"/>
  <c r="D3047" i="10"/>
  <c r="I3047" i="10"/>
  <c r="K3047" i="10" s="1"/>
  <c r="L3047" i="10"/>
  <c r="M3047" i="10"/>
  <c r="N3047" i="10"/>
  <c r="D3048" i="10"/>
  <c r="I3048" i="10"/>
  <c r="K3048" i="10" s="1"/>
  <c r="L3048" i="10"/>
  <c r="M3048" i="10"/>
  <c r="N3048" i="10"/>
  <c r="D3049" i="10"/>
  <c r="I3049" i="10"/>
  <c r="K3049" i="10" s="1"/>
  <c r="L3049" i="10"/>
  <c r="M3049" i="10"/>
  <c r="N3049" i="10"/>
  <c r="D3050" i="10"/>
  <c r="I3050" i="10"/>
  <c r="K3050" i="10" s="1"/>
  <c r="L3050" i="10"/>
  <c r="M3050" i="10"/>
  <c r="N3050" i="10"/>
  <c r="D3051" i="10"/>
  <c r="I3051" i="10"/>
  <c r="K3051" i="10" s="1"/>
  <c r="L3051" i="10"/>
  <c r="M3051" i="10"/>
  <c r="N3051" i="10"/>
  <c r="D3052" i="10"/>
  <c r="I3052" i="10"/>
  <c r="K3052" i="10" s="1"/>
  <c r="L3052" i="10"/>
  <c r="M3052" i="10"/>
  <c r="N3052" i="10"/>
  <c r="D3053" i="10"/>
  <c r="I3053" i="10"/>
  <c r="K3053" i="10" s="1"/>
  <c r="L3053" i="10"/>
  <c r="M3053" i="10"/>
  <c r="N3053" i="10"/>
  <c r="D3054" i="10"/>
  <c r="I3054" i="10"/>
  <c r="K3054" i="10" s="1"/>
  <c r="L3054" i="10"/>
  <c r="M3054" i="10"/>
  <c r="N3054" i="10"/>
  <c r="D3055" i="10"/>
  <c r="I3055" i="10"/>
  <c r="K3055" i="10" s="1"/>
  <c r="L3055" i="10"/>
  <c r="M3055" i="10"/>
  <c r="N3055" i="10"/>
  <c r="D3056" i="10"/>
  <c r="I3056" i="10"/>
  <c r="K3056" i="10" s="1"/>
  <c r="L3056" i="10"/>
  <c r="M3056" i="10"/>
  <c r="N3056" i="10"/>
  <c r="D3057" i="10"/>
  <c r="I3057" i="10"/>
  <c r="K3057" i="10" s="1"/>
  <c r="L3057" i="10"/>
  <c r="M3057" i="10"/>
  <c r="N3057" i="10"/>
  <c r="D3058" i="10"/>
  <c r="I3058" i="10"/>
  <c r="K3058" i="10" s="1"/>
  <c r="L3058" i="10"/>
  <c r="M3058" i="10"/>
  <c r="N3058" i="10"/>
  <c r="D3059" i="10"/>
  <c r="I3059" i="10"/>
  <c r="K3059" i="10" s="1"/>
  <c r="L3059" i="10"/>
  <c r="M3059" i="10"/>
  <c r="N3059" i="10"/>
  <c r="D3060" i="10"/>
  <c r="I3060" i="10"/>
  <c r="K3060" i="10" s="1"/>
  <c r="L3060" i="10"/>
  <c r="M3060" i="10"/>
  <c r="N3060" i="10"/>
  <c r="D3061" i="10"/>
  <c r="I3061" i="10"/>
  <c r="K3061" i="10" s="1"/>
  <c r="L3061" i="10"/>
  <c r="M3061" i="10"/>
  <c r="N3061" i="10"/>
  <c r="D3062" i="10"/>
  <c r="I3062" i="10"/>
  <c r="K3062" i="10" s="1"/>
  <c r="L3062" i="10"/>
  <c r="M3062" i="10"/>
  <c r="N3062" i="10"/>
  <c r="D3063" i="10"/>
  <c r="I3063" i="10"/>
  <c r="K3063" i="10" s="1"/>
  <c r="L3063" i="10"/>
  <c r="M3063" i="10"/>
  <c r="N3063" i="10"/>
  <c r="D3064" i="10"/>
  <c r="I3064" i="10"/>
  <c r="K3064" i="10" s="1"/>
  <c r="L3064" i="10"/>
  <c r="M3064" i="10"/>
  <c r="N3064" i="10"/>
  <c r="D3065" i="10"/>
  <c r="I3065" i="10"/>
  <c r="K3065" i="10" s="1"/>
  <c r="L3065" i="10"/>
  <c r="M3065" i="10"/>
  <c r="N3065" i="10"/>
  <c r="D3066" i="10"/>
  <c r="I3066" i="10"/>
  <c r="K3066" i="10" s="1"/>
  <c r="L3066" i="10"/>
  <c r="M3066" i="10"/>
  <c r="N3066" i="10"/>
  <c r="D3067" i="10"/>
  <c r="I3067" i="10"/>
  <c r="K3067" i="10" s="1"/>
  <c r="L3067" i="10"/>
  <c r="M3067" i="10"/>
  <c r="N3067" i="10"/>
  <c r="D3068" i="10"/>
  <c r="I3068" i="10"/>
  <c r="K3068" i="10" s="1"/>
  <c r="L3068" i="10"/>
  <c r="M3068" i="10"/>
  <c r="N3068" i="10"/>
  <c r="D3069" i="10"/>
  <c r="I3069" i="10"/>
  <c r="K3069" i="10" s="1"/>
  <c r="L3069" i="10"/>
  <c r="M3069" i="10"/>
  <c r="N3069" i="10"/>
  <c r="D3070" i="10"/>
  <c r="I3070" i="10"/>
  <c r="K3070" i="10" s="1"/>
  <c r="L3070" i="10"/>
  <c r="M3070" i="10"/>
  <c r="N3070" i="10"/>
  <c r="D3071" i="10"/>
  <c r="I3071" i="10"/>
  <c r="K3071" i="10" s="1"/>
  <c r="L3071" i="10"/>
  <c r="M3071" i="10"/>
  <c r="N3071" i="10"/>
  <c r="D3072" i="10"/>
  <c r="I3072" i="10"/>
  <c r="K3072" i="10" s="1"/>
  <c r="L3072" i="10"/>
  <c r="M3072" i="10"/>
  <c r="N3072" i="10"/>
  <c r="D3073" i="10"/>
  <c r="I3073" i="10"/>
  <c r="K3073" i="10" s="1"/>
  <c r="L3073" i="10"/>
  <c r="M3073" i="10"/>
  <c r="N3073" i="10"/>
  <c r="D3074" i="10"/>
  <c r="I3074" i="10"/>
  <c r="K3074" i="10" s="1"/>
  <c r="L3074" i="10"/>
  <c r="M3074" i="10"/>
  <c r="N3074" i="10"/>
  <c r="D3075" i="10"/>
  <c r="I3075" i="10"/>
  <c r="K3075" i="10" s="1"/>
  <c r="L3075" i="10"/>
  <c r="M3075" i="10"/>
  <c r="N3075" i="10"/>
  <c r="D3076" i="10"/>
  <c r="I3076" i="10"/>
  <c r="K3076" i="10" s="1"/>
  <c r="L3076" i="10"/>
  <c r="M3076" i="10"/>
  <c r="N3076" i="10"/>
  <c r="D3077" i="10"/>
  <c r="I3077" i="10"/>
  <c r="K3077" i="10" s="1"/>
  <c r="L3077" i="10"/>
  <c r="M3077" i="10"/>
  <c r="N3077" i="10"/>
  <c r="D3078" i="10"/>
  <c r="I3078" i="10"/>
  <c r="K3078" i="10" s="1"/>
  <c r="L3078" i="10"/>
  <c r="M3078" i="10"/>
  <c r="N3078" i="10"/>
  <c r="D3079" i="10"/>
  <c r="I3079" i="10"/>
  <c r="K3079" i="10" s="1"/>
  <c r="L3079" i="10"/>
  <c r="M3079" i="10"/>
  <c r="N3079" i="10"/>
  <c r="D3080" i="10"/>
  <c r="I3080" i="10"/>
  <c r="K3080" i="10" s="1"/>
  <c r="L3080" i="10"/>
  <c r="M3080" i="10"/>
  <c r="N3080" i="10"/>
  <c r="D3081" i="10"/>
  <c r="I3081" i="10"/>
  <c r="K3081" i="10" s="1"/>
  <c r="L3081" i="10"/>
  <c r="M3081" i="10"/>
  <c r="N3081" i="10"/>
  <c r="D3082" i="10"/>
  <c r="I3082" i="10"/>
  <c r="K3082" i="10" s="1"/>
  <c r="L3082" i="10"/>
  <c r="M3082" i="10"/>
  <c r="N3082" i="10"/>
  <c r="D3083" i="10"/>
  <c r="I3083" i="10"/>
  <c r="K3083" i="10" s="1"/>
  <c r="L3083" i="10"/>
  <c r="M3083" i="10"/>
  <c r="N3083" i="10"/>
  <c r="D3084" i="10"/>
  <c r="I3084" i="10"/>
  <c r="K3084" i="10" s="1"/>
  <c r="L3084" i="10"/>
  <c r="M3084" i="10"/>
  <c r="N3084" i="10"/>
  <c r="D3085" i="10"/>
  <c r="I3085" i="10"/>
  <c r="K3085" i="10" s="1"/>
  <c r="L3085" i="10"/>
  <c r="M3085" i="10"/>
  <c r="N3085" i="10"/>
  <c r="D3086" i="10"/>
  <c r="I3086" i="10"/>
  <c r="K3086" i="10" s="1"/>
  <c r="L3086" i="10"/>
  <c r="M3086" i="10"/>
  <c r="N3086" i="10"/>
  <c r="D3087" i="10"/>
  <c r="I3087" i="10"/>
  <c r="K3087" i="10" s="1"/>
  <c r="L3087" i="10"/>
  <c r="M3087" i="10"/>
  <c r="N3087" i="10"/>
  <c r="D3088" i="10"/>
  <c r="I3088" i="10"/>
  <c r="K3088" i="10" s="1"/>
  <c r="L3088" i="10"/>
  <c r="M3088" i="10"/>
  <c r="N3088" i="10"/>
  <c r="D3089" i="10"/>
  <c r="I3089" i="10"/>
  <c r="K3089" i="10" s="1"/>
  <c r="L3089" i="10"/>
  <c r="M3089" i="10"/>
  <c r="N3089" i="10"/>
  <c r="D3090" i="10"/>
  <c r="I3090" i="10"/>
  <c r="K3090" i="10" s="1"/>
  <c r="L3090" i="10"/>
  <c r="M3090" i="10"/>
  <c r="N3090" i="10"/>
  <c r="D3091" i="10"/>
  <c r="I3091" i="10"/>
  <c r="K3091" i="10" s="1"/>
  <c r="L3091" i="10"/>
  <c r="M3091" i="10"/>
  <c r="N3091" i="10"/>
  <c r="D3092" i="10"/>
  <c r="I3092" i="10"/>
  <c r="K3092" i="10" s="1"/>
  <c r="L3092" i="10"/>
  <c r="M3092" i="10"/>
  <c r="N3092" i="10"/>
  <c r="D3093" i="10"/>
  <c r="I3093" i="10"/>
  <c r="K3093" i="10" s="1"/>
  <c r="L3093" i="10"/>
  <c r="M3093" i="10"/>
  <c r="N3093" i="10"/>
  <c r="D3094" i="10"/>
  <c r="I3094" i="10"/>
  <c r="K3094" i="10" s="1"/>
  <c r="L3094" i="10"/>
  <c r="M3094" i="10"/>
  <c r="N3094" i="10"/>
  <c r="D3095" i="10"/>
  <c r="I3095" i="10"/>
  <c r="K3095" i="10" s="1"/>
  <c r="L3095" i="10"/>
  <c r="M3095" i="10"/>
  <c r="N3095" i="10"/>
  <c r="D3096" i="10"/>
  <c r="I3096" i="10"/>
  <c r="K3096" i="10" s="1"/>
  <c r="L3096" i="10"/>
  <c r="M3096" i="10"/>
  <c r="N3096" i="10"/>
  <c r="D3097" i="10"/>
  <c r="I3097" i="10"/>
  <c r="K3097" i="10" s="1"/>
  <c r="L3097" i="10"/>
  <c r="M3097" i="10"/>
  <c r="N3097" i="10"/>
  <c r="D3098" i="10"/>
  <c r="I3098" i="10"/>
  <c r="K3098" i="10" s="1"/>
  <c r="L3098" i="10"/>
  <c r="M3098" i="10"/>
  <c r="N3098" i="10"/>
  <c r="D3099" i="10"/>
  <c r="I3099" i="10"/>
  <c r="K3099" i="10" s="1"/>
  <c r="L3099" i="10"/>
  <c r="M3099" i="10"/>
  <c r="N3099" i="10"/>
  <c r="D3100" i="10"/>
  <c r="I3100" i="10"/>
  <c r="K3100" i="10" s="1"/>
  <c r="L3100" i="10"/>
  <c r="M3100" i="10"/>
  <c r="N3100" i="10"/>
  <c r="D3101" i="10"/>
  <c r="I3101" i="10"/>
  <c r="K3101" i="10" s="1"/>
  <c r="L3101" i="10"/>
  <c r="M3101" i="10"/>
  <c r="N3101" i="10"/>
  <c r="D3102" i="10"/>
  <c r="I3102" i="10"/>
  <c r="K3102" i="10" s="1"/>
  <c r="L3102" i="10"/>
  <c r="M3102" i="10"/>
  <c r="N3102" i="10"/>
  <c r="D3103" i="10"/>
  <c r="I3103" i="10"/>
  <c r="K3103" i="10" s="1"/>
  <c r="L3103" i="10"/>
  <c r="M3103" i="10"/>
  <c r="N3103" i="10"/>
  <c r="D3104" i="10"/>
  <c r="I3104" i="10"/>
  <c r="K3104" i="10" s="1"/>
  <c r="L3104" i="10"/>
  <c r="M3104" i="10"/>
  <c r="N3104" i="10"/>
  <c r="D3105" i="10"/>
  <c r="I3105" i="10"/>
  <c r="K3105" i="10" s="1"/>
  <c r="L3105" i="10"/>
  <c r="M3105" i="10"/>
  <c r="N3105" i="10"/>
  <c r="D3106" i="10"/>
  <c r="I3106" i="10"/>
  <c r="K3106" i="10" s="1"/>
  <c r="L3106" i="10"/>
  <c r="M3106" i="10"/>
  <c r="N3106" i="10"/>
  <c r="D3107" i="10"/>
  <c r="I3107" i="10"/>
  <c r="K3107" i="10" s="1"/>
  <c r="L3107" i="10"/>
  <c r="M3107" i="10"/>
  <c r="N3107" i="10"/>
  <c r="D3108" i="10"/>
  <c r="I3108" i="10"/>
  <c r="K3108" i="10" s="1"/>
  <c r="L3108" i="10"/>
  <c r="M3108" i="10"/>
  <c r="N3108" i="10"/>
  <c r="D3109" i="10"/>
  <c r="I3109" i="10"/>
  <c r="K3109" i="10" s="1"/>
  <c r="L3109" i="10"/>
  <c r="M3109" i="10"/>
  <c r="N3109" i="10"/>
  <c r="D3110" i="10"/>
  <c r="I3110" i="10"/>
  <c r="K3110" i="10" s="1"/>
  <c r="L3110" i="10"/>
  <c r="M3110" i="10"/>
  <c r="N3110" i="10"/>
  <c r="D3111" i="10"/>
  <c r="I3111" i="10"/>
  <c r="K3111" i="10" s="1"/>
  <c r="L3111" i="10"/>
  <c r="M3111" i="10"/>
  <c r="N3111" i="10"/>
  <c r="D3112" i="10"/>
  <c r="I3112" i="10"/>
  <c r="K3112" i="10" s="1"/>
  <c r="L3112" i="10"/>
  <c r="M3112" i="10"/>
  <c r="N3112" i="10"/>
  <c r="D3113" i="10"/>
  <c r="I3113" i="10"/>
  <c r="K3113" i="10" s="1"/>
  <c r="L3113" i="10"/>
  <c r="M3113" i="10"/>
  <c r="N3113" i="10"/>
  <c r="D3114" i="10"/>
  <c r="I3114" i="10"/>
  <c r="K3114" i="10" s="1"/>
  <c r="L3114" i="10"/>
  <c r="M3114" i="10"/>
  <c r="N3114" i="10"/>
  <c r="D3115" i="10"/>
  <c r="I3115" i="10"/>
  <c r="K3115" i="10" s="1"/>
  <c r="L3115" i="10"/>
  <c r="M3115" i="10"/>
  <c r="N3115" i="10"/>
  <c r="D3116" i="10"/>
  <c r="I3116" i="10"/>
  <c r="K3116" i="10" s="1"/>
  <c r="L3116" i="10"/>
  <c r="M3116" i="10"/>
  <c r="N3116" i="10"/>
  <c r="D3117" i="10"/>
  <c r="I3117" i="10"/>
  <c r="K3117" i="10" s="1"/>
  <c r="L3117" i="10"/>
  <c r="M3117" i="10"/>
  <c r="N3117" i="10"/>
  <c r="D3118" i="10"/>
  <c r="I3118" i="10"/>
  <c r="K3118" i="10" s="1"/>
  <c r="L3118" i="10"/>
  <c r="M3118" i="10"/>
  <c r="N3118" i="10"/>
  <c r="D3119" i="10"/>
  <c r="I3119" i="10"/>
  <c r="K3119" i="10" s="1"/>
  <c r="L3119" i="10"/>
  <c r="M3119" i="10"/>
  <c r="N3119" i="10"/>
  <c r="D3120" i="10"/>
  <c r="I3120" i="10"/>
  <c r="K3120" i="10" s="1"/>
  <c r="L3120" i="10"/>
  <c r="M3120" i="10"/>
  <c r="N3120" i="10"/>
  <c r="D3121" i="10"/>
  <c r="I3121" i="10"/>
  <c r="K3121" i="10" s="1"/>
  <c r="L3121" i="10"/>
  <c r="M3121" i="10"/>
  <c r="N3121" i="10"/>
  <c r="D3122" i="10"/>
  <c r="I3122" i="10"/>
  <c r="K3122" i="10" s="1"/>
  <c r="L3122" i="10"/>
  <c r="M3122" i="10"/>
  <c r="N3122" i="10"/>
  <c r="D3123" i="10"/>
  <c r="I3123" i="10"/>
  <c r="K3123" i="10" s="1"/>
  <c r="L3123" i="10"/>
  <c r="M3123" i="10"/>
  <c r="N3123" i="10"/>
  <c r="D3124" i="10"/>
  <c r="I3124" i="10"/>
  <c r="K3124" i="10" s="1"/>
  <c r="L3124" i="10"/>
  <c r="M3124" i="10"/>
  <c r="N3124" i="10"/>
  <c r="D3125" i="10"/>
  <c r="I3125" i="10"/>
  <c r="K3125" i="10" s="1"/>
  <c r="L3125" i="10"/>
  <c r="M3125" i="10"/>
  <c r="N3125" i="10"/>
  <c r="D3126" i="10"/>
  <c r="I3126" i="10"/>
  <c r="K3126" i="10" s="1"/>
  <c r="L3126" i="10"/>
  <c r="M3126" i="10"/>
  <c r="N3126" i="10"/>
  <c r="D3127" i="10"/>
  <c r="I3127" i="10"/>
  <c r="K3127" i="10" s="1"/>
  <c r="L3127" i="10"/>
  <c r="M3127" i="10"/>
  <c r="N3127" i="10"/>
  <c r="D3128" i="10"/>
  <c r="I3128" i="10"/>
  <c r="K3128" i="10" s="1"/>
  <c r="L3128" i="10"/>
  <c r="M3128" i="10"/>
  <c r="N3128" i="10"/>
  <c r="D3129" i="10"/>
  <c r="I3129" i="10"/>
  <c r="K3129" i="10" s="1"/>
  <c r="L3129" i="10"/>
  <c r="M3129" i="10"/>
  <c r="N3129" i="10"/>
  <c r="D3130" i="10"/>
  <c r="I3130" i="10"/>
  <c r="K3130" i="10" s="1"/>
  <c r="L3130" i="10"/>
  <c r="M3130" i="10"/>
  <c r="N3130" i="10"/>
  <c r="D3131" i="10"/>
  <c r="I3131" i="10"/>
  <c r="K3131" i="10" s="1"/>
  <c r="L3131" i="10"/>
  <c r="M3131" i="10"/>
  <c r="N3131" i="10"/>
  <c r="D3132" i="10"/>
  <c r="I3132" i="10"/>
  <c r="K3132" i="10" s="1"/>
  <c r="L3132" i="10"/>
  <c r="M3132" i="10"/>
  <c r="N3132" i="10"/>
  <c r="D3133" i="10"/>
  <c r="I3133" i="10"/>
  <c r="K3133" i="10" s="1"/>
  <c r="L3133" i="10"/>
  <c r="M3133" i="10"/>
  <c r="N3133" i="10"/>
  <c r="D3134" i="10"/>
  <c r="I3134" i="10"/>
  <c r="K3134" i="10" s="1"/>
  <c r="L3134" i="10"/>
  <c r="M3134" i="10"/>
  <c r="N3134" i="10"/>
  <c r="D3135" i="10"/>
  <c r="I3135" i="10"/>
  <c r="K3135" i="10" s="1"/>
  <c r="L3135" i="10"/>
  <c r="M3135" i="10"/>
  <c r="N3135" i="10"/>
  <c r="D3136" i="10"/>
  <c r="I3136" i="10"/>
  <c r="K3136" i="10" s="1"/>
  <c r="L3136" i="10"/>
  <c r="M3136" i="10"/>
  <c r="N3136" i="10"/>
  <c r="D3137" i="10"/>
  <c r="I3137" i="10"/>
  <c r="K3137" i="10" s="1"/>
  <c r="L3137" i="10"/>
  <c r="M3137" i="10"/>
  <c r="N3137" i="10"/>
  <c r="D3138" i="10"/>
  <c r="I3138" i="10"/>
  <c r="K3138" i="10" s="1"/>
  <c r="L3138" i="10"/>
  <c r="M3138" i="10"/>
  <c r="N3138" i="10"/>
  <c r="D3139" i="10"/>
  <c r="I3139" i="10"/>
  <c r="K3139" i="10" s="1"/>
  <c r="L3139" i="10"/>
  <c r="M3139" i="10"/>
  <c r="N3139" i="10"/>
  <c r="D3140" i="10"/>
  <c r="I3140" i="10"/>
  <c r="K3140" i="10" s="1"/>
  <c r="L3140" i="10"/>
  <c r="M3140" i="10"/>
  <c r="N3140" i="10"/>
  <c r="D3141" i="10"/>
  <c r="I3141" i="10"/>
  <c r="K3141" i="10" s="1"/>
  <c r="L3141" i="10"/>
  <c r="M3141" i="10"/>
  <c r="N3141" i="10"/>
  <c r="D3142" i="10"/>
  <c r="I3142" i="10"/>
  <c r="K3142" i="10" s="1"/>
  <c r="L3142" i="10"/>
  <c r="M3142" i="10"/>
  <c r="N3142" i="10"/>
  <c r="D3143" i="10"/>
  <c r="I3143" i="10"/>
  <c r="K3143" i="10" s="1"/>
  <c r="L3143" i="10"/>
  <c r="M3143" i="10"/>
  <c r="N3143" i="10"/>
  <c r="D3144" i="10"/>
  <c r="I3144" i="10"/>
  <c r="K3144" i="10" s="1"/>
  <c r="L3144" i="10"/>
  <c r="M3144" i="10"/>
  <c r="N3144" i="10"/>
  <c r="D3145" i="10"/>
  <c r="I3145" i="10"/>
  <c r="K3145" i="10" s="1"/>
  <c r="L3145" i="10"/>
  <c r="M3145" i="10"/>
  <c r="N3145" i="10"/>
  <c r="D3146" i="10"/>
  <c r="I3146" i="10"/>
  <c r="K3146" i="10" s="1"/>
  <c r="L3146" i="10"/>
  <c r="M3146" i="10"/>
  <c r="N3146" i="10"/>
  <c r="D3147" i="10"/>
  <c r="I3147" i="10"/>
  <c r="K3147" i="10" s="1"/>
  <c r="L3147" i="10"/>
  <c r="M3147" i="10"/>
  <c r="N3147" i="10"/>
  <c r="D3148" i="10"/>
  <c r="I3148" i="10"/>
  <c r="K3148" i="10" s="1"/>
  <c r="L3148" i="10"/>
  <c r="M3148" i="10"/>
  <c r="N3148" i="10"/>
  <c r="D3149" i="10"/>
  <c r="I3149" i="10"/>
  <c r="K3149" i="10" s="1"/>
  <c r="L3149" i="10"/>
  <c r="M3149" i="10"/>
  <c r="N3149" i="10"/>
  <c r="D3150" i="10"/>
  <c r="I3150" i="10"/>
  <c r="K3150" i="10" s="1"/>
  <c r="L3150" i="10"/>
  <c r="M3150" i="10"/>
  <c r="N3150" i="10"/>
  <c r="D3151" i="10"/>
  <c r="I3151" i="10"/>
  <c r="K3151" i="10" s="1"/>
  <c r="L3151" i="10"/>
  <c r="M3151" i="10"/>
  <c r="N3151" i="10"/>
  <c r="D3152" i="10"/>
  <c r="I3152" i="10"/>
  <c r="K3152" i="10" s="1"/>
  <c r="L3152" i="10"/>
  <c r="M3152" i="10"/>
  <c r="N3152" i="10"/>
  <c r="D3153" i="10"/>
  <c r="I3153" i="10"/>
  <c r="K3153" i="10" s="1"/>
  <c r="L3153" i="10"/>
  <c r="M3153" i="10"/>
  <c r="N3153" i="10"/>
  <c r="D3154" i="10"/>
  <c r="I3154" i="10"/>
  <c r="K3154" i="10" s="1"/>
  <c r="L3154" i="10"/>
  <c r="M3154" i="10"/>
  <c r="N3154" i="10"/>
  <c r="D3155" i="10"/>
  <c r="I3155" i="10"/>
  <c r="K3155" i="10" s="1"/>
  <c r="L3155" i="10"/>
  <c r="M3155" i="10"/>
  <c r="N3155" i="10"/>
  <c r="D3156" i="10"/>
  <c r="I3156" i="10"/>
  <c r="K3156" i="10" s="1"/>
  <c r="L3156" i="10"/>
  <c r="M3156" i="10"/>
  <c r="N3156" i="10"/>
  <c r="D3157" i="10"/>
  <c r="I3157" i="10"/>
  <c r="K3157" i="10" s="1"/>
  <c r="L3157" i="10"/>
  <c r="M3157" i="10"/>
  <c r="N3157" i="10"/>
  <c r="D3158" i="10"/>
  <c r="I3158" i="10"/>
  <c r="K3158" i="10" s="1"/>
  <c r="L3158" i="10"/>
  <c r="M3158" i="10"/>
  <c r="N3158" i="10"/>
  <c r="D3159" i="10"/>
  <c r="I3159" i="10"/>
  <c r="K3159" i="10" s="1"/>
  <c r="L3159" i="10"/>
  <c r="M3159" i="10"/>
  <c r="N3159" i="10"/>
  <c r="D3160" i="10"/>
  <c r="I3160" i="10"/>
  <c r="K3160" i="10" s="1"/>
  <c r="L3160" i="10"/>
  <c r="M3160" i="10"/>
  <c r="N3160" i="10"/>
  <c r="D3161" i="10"/>
  <c r="I3161" i="10"/>
  <c r="K3161" i="10" s="1"/>
  <c r="L3161" i="10"/>
  <c r="M3161" i="10"/>
  <c r="N3161" i="10"/>
  <c r="D3162" i="10"/>
  <c r="I3162" i="10"/>
  <c r="K3162" i="10" s="1"/>
  <c r="L3162" i="10"/>
  <c r="M3162" i="10"/>
  <c r="N3162" i="10"/>
  <c r="D3163" i="10"/>
  <c r="I3163" i="10"/>
  <c r="K3163" i="10" s="1"/>
  <c r="L3163" i="10"/>
  <c r="M3163" i="10"/>
  <c r="N3163" i="10"/>
  <c r="D3164" i="10"/>
  <c r="I3164" i="10"/>
  <c r="K3164" i="10" s="1"/>
  <c r="L3164" i="10"/>
  <c r="M3164" i="10"/>
  <c r="N3164" i="10"/>
  <c r="D3165" i="10"/>
  <c r="I3165" i="10"/>
  <c r="K3165" i="10" s="1"/>
  <c r="L3165" i="10"/>
  <c r="M3165" i="10"/>
  <c r="N3165" i="10"/>
  <c r="D3166" i="10"/>
  <c r="I3166" i="10"/>
  <c r="K3166" i="10" s="1"/>
  <c r="L3166" i="10"/>
  <c r="M3166" i="10"/>
  <c r="N3166" i="10"/>
  <c r="D3167" i="10"/>
  <c r="I3167" i="10"/>
  <c r="K3167" i="10" s="1"/>
  <c r="L3167" i="10"/>
  <c r="M3167" i="10"/>
  <c r="N3167" i="10"/>
  <c r="D3168" i="10"/>
  <c r="I3168" i="10"/>
  <c r="K3168" i="10" s="1"/>
  <c r="L3168" i="10"/>
  <c r="M3168" i="10"/>
  <c r="N3168" i="10"/>
  <c r="D3169" i="10"/>
  <c r="I3169" i="10"/>
  <c r="K3169" i="10" s="1"/>
  <c r="L3169" i="10"/>
  <c r="M3169" i="10"/>
  <c r="N3169" i="10"/>
  <c r="D3170" i="10"/>
  <c r="I3170" i="10"/>
  <c r="K3170" i="10" s="1"/>
  <c r="L3170" i="10"/>
  <c r="M3170" i="10"/>
  <c r="N3170" i="10"/>
  <c r="D3171" i="10"/>
  <c r="I3171" i="10"/>
  <c r="K3171" i="10" s="1"/>
  <c r="L3171" i="10"/>
  <c r="M3171" i="10"/>
  <c r="N3171" i="10"/>
  <c r="D3172" i="10"/>
  <c r="I3172" i="10"/>
  <c r="K3172" i="10" s="1"/>
  <c r="L3172" i="10"/>
  <c r="M3172" i="10"/>
  <c r="N3172" i="10"/>
  <c r="D3173" i="10"/>
  <c r="I3173" i="10"/>
  <c r="K3173" i="10" s="1"/>
  <c r="L3173" i="10"/>
  <c r="M3173" i="10"/>
  <c r="N3173" i="10"/>
  <c r="D3174" i="10"/>
  <c r="I3174" i="10"/>
  <c r="K3174" i="10" s="1"/>
  <c r="L3174" i="10"/>
  <c r="M3174" i="10"/>
  <c r="N3174" i="10"/>
  <c r="D3175" i="10"/>
  <c r="I3175" i="10"/>
  <c r="K3175" i="10" s="1"/>
  <c r="L3175" i="10"/>
  <c r="M3175" i="10"/>
  <c r="N3175" i="10"/>
  <c r="D3176" i="10"/>
  <c r="I3176" i="10"/>
  <c r="K3176" i="10" s="1"/>
  <c r="L3176" i="10"/>
  <c r="M3176" i="10"/>
  <c r="N3176" i="10"/>
  <c r="D3177" i="10"/>
  <c r="I3177" i="10"/>
  <c r="K3177" i="10" s="1"/>
  <c r="L3177" i="10"/>
  <c r="M3177" i="10"/>
  <c r="N3177" i="10"/>
  <c r="D3178" i="10"/>
  <c r="I3178" i="10"/>
  <c r="K3178" i="10" s="1"/>
  <c r="L3178" i="10"/>
  <c r="M3178" i="10"/>
  <c r="N3178" i="10"/>
  <c r="D3179" i="10"/>
  <c r="I3179" i="10"/>
  <c r="K3179" i="10" s="1"/>
  <c r="L3179" i="10"/>
  <c r="M3179" i="10"/>
  <c r="N3179" i="10"/>
  <c r="D3180" i="10"/>
  <c r="I3180" i="10"/>
  <c r="K3180" i="10" s="1"/>
  <c r="L3180" i="10"/>
  <c r="M3180" i="10"/>
  <c r="N3180" i="10"/>
  <c r="D3181" i="10"/>
  <c r="I3181" i="10"/>
  <c r="K3181" i="10" s="1"/>
  <c r="L3181" i="10"/>
  <c r="M3181" i="10"/>
  <c r="N3181" i="10"/>
  <c r="D3182" i="10"/>
  <c r="I3182" i="10"/>
  <c r="K3182" i="10" s="1"/>
  <c r="L3182" i="10"/>
  <c r="M3182" i="10"/>
  <c r="N3182" i="10"/>
  <c r="D3183" i="10"/>
  <c r="I3183" i="10"/>
  <c r="K3183" i="10" s="1"/>
  <c r="L3183" i="10"/>
  <c r="M3183" i="10"/>
  <c r="N3183" i="10"/>
  <c r="D3184" i="10"/>
  <c r="I3184" i="10"/>
  <c r="K3184" i="10" s="1"/>
  <c r="L3184" i="10"/>
  <c r="M3184" i="10"/>
  <c r="N3184" i="10"/>
  <c r="D3185" i="10"/>
  <c r="I3185" i="10"/>
  <c r="K3185" i="10" s="1"/>
  <c r="L3185" i="10"/>
  <c r="M3185" i="10"/>
  <c r="N3185" i="10"/>
  <c r="D3186" i="10"/>
  <c r="I3186" i="10"/>
  <c r="K3186" i="10" s="1"/>
  <c r="L3186" i="10"/>
  <c r="M3186" i="10"/>
  <c r="N3186" i="10"/>
  <c r="D3187" i="10"/>
  <c r="I3187" i="10"/>
  <c r="K3187" i="10" s="1"/>
  <c r="L3187" i="10"/>
  <c r="M3187" i="10"/>
  <c r="N3187" i="10"/>
  <c r="D3188" i="10"/>
  <c r="I3188" i="10"/>
  <c r="K3188" i="10" s="1"/>
  <c r="L3188" i="10"/>
  <c r="M3188" i="10"/>
  <c r="N3188" i="10"/>
  <c r="D3189" i="10"/>
  <c r="I3189" i="10"/>
  <c r="K3189" i="10" s="1"/>
  <c r="L3189" i="10"/>
  <c r="M3189" i="10"/>
  <c r="N3189" i="10"/>
  <c r="D3190" i="10"/>
  <c r="I3190" i="10"/>
  <c r="K3190" i="10" s="1"/>
  <c r="L3190" i="10"/>
  <c r="M3190" i="10"/>
  <c r="N3190" i="10"/>
  <c r="D3191" i="10"/>
  <c r="I3191" i="10"/>
  <c r="K3191" i="10" s="1"/>
  <c r="L3191" i="10"/>
  <c r="M3191" i="10"/>
  <c r="N3191" i="10"/>
  <c r="D3192" i="10"/>
  <c r="I3192" i="10"/>
  <c r="K3192" i="10" s="1"/>
  <c r="L3192" i="10"/>
  <c r="M3192" i="10"/>
  <c r="N3192" i="10"/>
  <c r="D3193" i="10"/>
  <c r="I3193" i="10"/>
  <c r="K3193" i="10" s="1"/>
  <c r="L3193" i="10"/>
  <c r="M3193" i="10"/>
  <c r="N3193" i="10"/>
  <c r="D3194" i="10"/>
  <c r="I3194" i="10"/>
  <c r="K3194" i="10" s="1"/>
  <c r="L3194" i="10"/>
  <c r="M3194" i="10"/>
  <c r="N3194" i="10"/>
  <c r="D3195" i="10"/>
  <c r="I3195" i="10"/>
  <c r="K3195" i="10" s="1"/>
  <c r="L3195" i="10"/>
  <c r="M3195" i="10"/>
  <c r="N3195" i="10"/>
  <c r="D3196" i="10"/>
  <c r="I3196" i="10"/>
  <c r="K3196" i="10" s="1"/>
  <c r="L3196" i="10"/>
  <c r="M3196" i="10"/>
  <c r="N3196" i="10"/>
  <c r="D3197" i="10"/>
  <c r="I3197" i="10"/>
  <c r="K3197" i="10" s="1"/>
  <c r="L3197" i="10"/>
  <c r="M3197" i="10"/>
  <c r="N3197" i="10"/>
  <c r="D3198" i="10"/>
  <c r="I3198" i="10"/>
  <c r="K3198" i="10" s="1"/>
  <c r="L3198" i="10"/>
  <c r="M3198" i="10"/>
  <c r="N3198" i="10"/>
  <c r="D3199" i="10"/>
  <c r="I3199" i="10"/>
  <c r="K3199" i="10" s="1"/>
  <c r="L3199" i="10"/>
  <c r="M3199" i="10"/>
  <c r="N3199" i="10"/>
  <c r="D3200" i="10"/>
  <c r="I3200" i="10"/>
  <c r="K3200" i="10" s="1"/>
  <c r="L3200" i="10"/>
  <c r="M3200" i="10"/>
  <c r="N3200" i="10"/>
  <c r="D3201" i="10"/>
  <c r="I3201" i="10"/>
  <c r="K3201" i="10" s="1"/>
  <c r="L3201" i="10"/>
  <c r="M3201" i="10"/>
  <c r="N3201" i="10"/>
  <c r="D3202" i="10"/>
  <c r="I3202" i="10"/>
  <c r="K3202" i="10" s="1"/>
  <c r="L3202" i="10"/>
  <c r="M3202" i="10"/>
  <c r="N3202" i="10"/>
  <c r="D3203" i="10"/>
  <c r="I3203" i="10"/>
  <c r="K3203" i="10" s="1"/>
  <c r="L3203" i="10"/>
  <c r="M3203" i="10"/>
  <c r="N3203" i="10"/>
  <c r="D3204" i="10"/>
  <c r="I3204" i="10"/>
  <c r="K3204" i="10" s="1"/>
  <c r="L3204" i="10"/>
  <c r="M3204" i="10"/>
  <c r="N3204" i="10"/>
  <c r="D3205" i="10"/>
  <c r="I3205" i="10"/>
  <c r="K3205" i="10" s="1"/>
  <c r="L3205" i="10"/>
  <c r="M3205" i="10"/>
  <c r="N3205" i="10"/>
  <c r="D3206" i="10"/>
  <c r="I3206" i="10"/>
  <c r="K3206" i="10" s="1"/>
  <c r="L3206" i="10"/>
  <c r="M3206" i="10"/>
  <c r="N3206" i="10"/>
  <c r="D3207" i="10"/>
  <c r="I3207" i="10"/>
  <c r="K3207" i="10" s="1"/>
  <c r="L3207" i="10"/>
  <c r="M3207" i="10"/>
  <c r="N3207" i="10"/>
  <c r="D3208" i="10"/>
  <c r="I3208" i="10"/>
  <c r="K3208" i="10" s="1"/>
  <c r="L3208" i="10"/>
  <c r="M3208" i="10"/>
  <c r="N3208" i="10"/>
  <c r="D3209" i="10"/>
  <c r="I3209" i="10"/>
  <c r="K3209" i="10" s="1"/>
  <c r="L3209" i="10"/>
  <c r="M3209" i="10"/>
  <c r="N3209" i="10"/>
  <c r="D3210" i="10"/>
  <c r="I3210" i="10"/>
  <c r="K3210" i="10" s="1"/>
  <c r="L3210" i="10"/>
  <c r="M3210" i="10"/>
  <c r="N3210" i="10"/>
  <c r="D3211" i="10"/>
  <c r="I3211" i="10"/>
  <c r="K3211" i="10" s="1"/>
  <c r="L3211" i="10"/>
  <c r="M3211" i="10"/>
  <c r="N3211" i="10"/>
  <c r="D3212" i="10"/>
  <c r="I3212" i="10"/>
  <c r="K3212" i="10" s="1"/>
  <c r="L3212" i="10"/>
  <c r="M3212" i="10"/>
  <c r="N3212" i="10"/>
  <c r="D3213" i="10"/>
  <c r="I3213" i="10"/>
  <c r="K3213" i="10" s="1"/>
  <c r="L3213" i="10"/>
  <c r="M3213" i="10"/>
  <c r="N3213" i="10"/>
  <c r="D3214" i="10"/>
  <c r="I3214" i="10"/>
  <c r="K3214" i="10" s="1"/>
  <c r="L3214" i="10"/>
  <c r="M3214" i="10"/>
  <c r="N3214" i="10"/>
  <c r="D3215" i="10"/>
  <c r="I3215" i="10"/>
  <c r="K3215" i="10" s="1"/>
  <c r="L3215" i="10"/>
  <c r="M3215" i="10"/>
  <c r="N3215" i="10"/>
  <c r="D3216" i="10"/>
  <c r="I3216" i="10"/>
  <c r="K3216" i="10" s="1"/>
  <c r="L3216" i="10"/>
  <c r="M3216" i="10"/>
  <c r="N3216" i="10"/>
  <c r="D3217" i="10"/>
  <c r="I3217" i="10"/>
  <c r="K3217" i="10" s="1"/>
  <c r="L3217" i="10"/>
  <c r="M3217" i="10"/>
  <c r="N3217" i="10"/>
  <c r="D3218" i="10"/>
  <c r="I3218" i="10"/>
  <c r="K3218" i="10" s="1"/>
  <c r="L3218" i="10"/>
  <c r="M3218" i="10"/>
  <c r="N3218" i="10"/>
  <c r="D3219" i="10"/>
  <c r="I3219" i="10"/>
  <c r="K3219" i="10" s="1"/>
  <c r="L3219" i="10"/>
  <c r="M3219" i="10"/>
  <c r="N3219" i="10"/>
  <c r="D3220" i="10"/>
  <c r="I3220" i="10"/>
  <c r="K3220" i="10" s="1"/>
  <c r="L3220" i="10"/>
  <c r="M3220" i="10"/>
  <c r="N3220" i="10"/>
  <c r="D3221" i="10"/>
  <c r="I3221" i="10"/>
  <c r="K3221" i="10" s="1"/>
  <c r="L3221" i="10"/>
  <c r="M3221" i="10"/>
  <c r="N3221" i="10"/>
  <c r="D3222" i="10"/>
  <c r="I3222" i="10"/>
  <c r="K3222" i="10" s="1"/>
  <c r="L3222" i="10"/>
  <c r="M3222" i="10"/>
  <c r="N3222" i="10"/>
  <c r="D3223" i="10"/>
  <c r="I3223" i="10"/>
  <c r="K3223" i="10" s="1"/>
  <c r="L3223" i="10"/>
  <c r="M3223" i="10"/>
  <c r="N3223" i="10"/>
  <c r="D3224" i="10"/>
  <c r="I3224" i="10"/>
  <c r="K3224" i="10" s="1"/>
  <c r="L3224" i="10"/>
  <c r="M3224" i="10"/>
  <c r="N3224" i="10"/>
  <c r="D3225" i="10"/>
  <c r="I3225" i="10"/>
  <c r="K3225" i="10" s="1"/>
  <c r="L3225" i="10"/>
  <c r="M3225" i="10"/>
  <c r="N3225" i="10"/>
  <c r="D3226" i="10"/>
  <c r="I3226" i="10"/>
  <c r="K3226" i="10" s="1"/>
  <c r="L3226" i="10"/>
  <c r="M3226" i="10"/>
  <c r="N3226" i="10"/>
  <c r="D3227" i="10"/>
  <c r="I3227" i="10"/>
  <c r="K3227" i="10" s="1"/>
  <c r="L3227" i="10"/>
  <c r="M3227" i="10"/>
  <c r="N3227" i="10"/>
  <c r="D3228" i="10"/>
  <c r="I3228" i="10"/>
  <c r="K3228" i="10" s="1"/>
  <c r="L3228" i="10"/>
  <c r="M3228" i="10"/>
  <c r="N3228" i="10"/>
  <c r="D3229" i="10"/>
  <c r="I3229" i="10"/>
  <c r="K3229" i="10" s="1"/>
  <c r="L3229" i="10"/>
  <c r="M3229" i="10"/>
  <c r="N3229" i="10"/>
  <c r="D3230" i="10"/>
  <c r="I3230" i="10"/>
  <c r="K3230" i="10" s="1"/>
  <c r="L3230" i="10"/>
  <c r="M3230" i="10"/>
  <c r="N3230" i="10"/>
  <c r="D3231" i="10"/>
  <c r="I3231" i="10"/>
  <c r="K3231" i="10" s="1"/>
  <c r="L3231" i="10"/>
  <c r="M3231" i="10"/>
  <c r="N3231" i="10"/>
  <c r="D3232" i="10"/>
  <c r="I3232" i="10"/>
  <c r="K3232" i="10" s="1"/>
  <c r="L3232" i="10"/>
  <c r="M3232" i="10"/>
  <c r="N3232" i="10"/>
  <c r="D3233" i="10"/>
  <c r="I3233" i="10"/>
  <c r="K3233" i="10" s="1"/>
  <c r="L3233" i="10"/>
  <c r="M3233" i="10"/>
  <c r="N3233" i="10"/>
  <c r="D3234" i="10"/>
  <c r="I3234" i="10"/>
  <c r="K3234" i="10" s="1"/>
  <c r="L3234" i="10"/>
  <c r="M3234" i="10"/>
  <c r="N3234" i="10"/>
  <c r="D3235" i="10"/>
  <c r="I3235" i="10"/>
  <c r="K3235" i="10" s="1"/>
  <c r="L3235" i="10"/>
  <c r="M3235" i="10"/>
  <c r="N3235" i="10"/>
  <c r="D3236" i="10"/>
  <c r="I3236" i="10"/>
  <c r="K3236" i="10" s="1"/>
  <c r="L3236" i="10"/>
  <c r="M3236" i="10"/>
  <c r="N3236" i="10"/>
  <c r="D3237" i="10"/>
  <c r="I3237" i="10"/>
  <c r="K3237" i="10" s="1"/>
  <c r="L3237" i="10"/>
  <c r="M3237" i="10"/>
  <c r="N3237" i="10"/>
  <c r="D3238" i="10"/>
  <c r="I3238" i="10"/>
  <c r="K3238" i="10" s="1"/>
  <c r="L3238" i="10"/>
  <c r="M3238" i="10"/>
  <c r="N3238" i="10"/>
  <c r="D3239" i="10"/>
  <c r="I3239" i="10"/>
  <c r="K3239" i="10" s="1"/>
  <c r="L3239" i="10"/>
  <c r="M3239" i="10"/>
  <c r="N3239" i="10"/>
  <c r="D3240" i="10"/>
  <c r="I3240" i="10"/>
  <c r="K3240" i="10" s="1"/>
  <c r="L3240" i="10"/>
  <c r="M3240" i="10"/>
  <c r="N3240" i="10"/>
  <c r="D3241" i="10"/>
  <c r="I3241" i="10"/>
  <c r="K3241" i="10" s="1"/>
  <c r="L3241" i="10"/>
  <c r="M3241" i="10"/>
  <c r="N3241" i="10"/>
  <c r="D3242" i="10"/>
  <c r="I3242" i="10"/>
  <c r="K3242" i="10" s="1"/>
  <c r="L3242" i="10"/>
  <c r="M3242" i="10"/>
  <c r="N3242" i="10"/>
  <c r="D3243" i="10"/>
  <c r="I3243" i="10"/>
  <c r="K3243" i="10" s="1"/>
  <c r="L3243" i="10"/>
  <c r="M3243" i="10"/>
  <c r="N3243" i="10"/>
  <c r="D3244" i="10"/>
  <c r="I3244" i="10"/>
  <c r="K3244" i="10" s="1"/>
  <c r="L3244" i="10"/>
  <c r="M3244" i="10"/>
  <c r="N3244" i="10"/>
  <c r="D3245" i="10"/>
  <c r="I3245" i="10"/>
  <c r="K3245" i="10" s="1"/>
  <c r="L3245" i="10"/>
  <c r="M3245" i="10"/>
  <c r="N3245" i="10"/>
  <c r="D3246" i="10"/>
  <c r="I3246" i="10"/>
  <c r="K3246" i="10" s="1"/>
  <c r="L3246" i="10"/>
  <c r="M3246" i="10"/>
  <c r="N3246" i="10"/>
  <c r="D3247" i="10"/>
  <c r="I3247" i="10"/>
  <c r="K3247" i="10" s="1"/>
  <c r="L3247" i="10"/>
  <c r="M3247" i="10"/>
  <c r="N3247" i="10"/>
  <c r="D3248" i="10"/>
  <c r="I3248" i="10"/>
  <c r="K3248" i="10" s="1"/>
  <c r="L3248" i="10"/>
  <c r="M3248" i="10"/>
  <c r="N3248" i="10"/>
  <c r="D3249" i="10"/>
  <c r="I3249" i="10"/>
  <c r="K3249" i="10" s="1"/>
  <c r="L3249" i="10"/>
  <c r="M3249" i="10"/>
  <c r="N3249" i="10"/>
  <c r="D3250" i="10"/>
  <c r="I3250" i="10"/>
  <c r="K3250" i="10" s="1"/>
  <c r="L3250" i="10"/>
  <c r="M3250" i="10"/>
  <c r="N3250" i="10"/>
  <c r="D3251" i="10"/>
  <c r="I3251" i="10"/>
  <c r="K3251" i="10" s="1"/>
  <c r="L3251" i="10"/>
  <c r="M3251" i="10"/>
  <c r="N3251" i="10"/>
  <c r="D3252" i="10"/>
  <c r="I3252" i="10"/>
  <c r="K3252" i="10" s="1"/>
  <c r="L3252" i="10"/>
  <c r="M3252" i="10"/>
  <c r="N3252" i="10"/>
  <c r="D3253" i="10"/>
  <c r="I3253" i="10"/>
  <c r="K3253" i="10" s="1"/>
  <c r="L3253" i="10"/>
  <c r="M3253" i="10"/>
  <c r="N3253" i="10"/>
  <c r="D3254" i="10"/>
  <c r="I3254" i="10"/>
  <c r="K3254" i="10" s="1"/>
  <c r="L3254" i="10"/>
  <c r="M3254" i="10"/>
  <c r="N3254" i="10"/>
  <c r="D3255" i="10"/>
  <c r="I3255" i="10"/>
  <c r="K3255" i="10" s="1"/>
  <c r="L3255" i="10"/>
  <c r="M3255" i="10"/>
  <c r="N3255" i="10"/>
  <c r="D3256" i="10"/>
  <c r="I3256" i="10"/>
  <c r="K3256" i="10" s="1"/>
  <c r="L3256" i="10"/>
  <c r="M3256" i="10"/>
  <c r="N3256" i="10"/>
  <c r="D3257" i="10"/>
  <c r="I3257" i="10"/>
  <c r="K3257" i="10" s="1"/>
  <c r="L3257" i="10"/>
  <c r="M3257" i="10"/>
  <c r="N3257" i="10"/>
  <c r="D3258" i="10"/>
  <c r="I3258" i="10"/>
  <c r="K3258" i="10" s="1"/>
  <c r="L3258" i="10"/>
  <c r="M3258" i="10"/>
  <c r="N3258" i="10"/>
  <c r="D3259" i="10"/>
  <c r="I3259" i="10"/>
  <c r="K3259" i="10" s="1"/>
  <c r="L3259" i="10"/>
  <c r="M3259" i="10"/>
  <c r="N3259" i="10"/>
  <c r="D3260" i="10"/>
  <c r="I3260" i="10"/>
  <c r="K3260" i="10" s="1"/>
  <c r="L3260" i="10"/>
  <c r="M3260" i="10"/>
  <c r="N3260" i="10"/>
  <c r="D3261" i="10"/>
  <c r="I3261" i="10"/>
  <c r="K3261" i="10" s="1"/>
  <c r="L3261" i="10"/>
  <c r="M3261" i="10"/>
  <c r="N3261" i="10"/>
  <c r="D3262" i="10"/>
  <c r="I3262" i="10"/>
  <c r="K3262" i="10" s="1"/>
  <c r="L3262" i="10"/>
  <c r="M3262" i="10"/>
  <c r="N3262" i="10"/>
  <c r="D3263" i="10"/>
  <c r="I3263" i="10"/>
  <c r="K3263" i="10" s="1"/>
  <c r="L3263" i="10"/>
  <c r="M3263" i="10"/>
  <c r="N3263" i="10"/>
  <c r="D3264" i="10"/>
  <c r="I3264" i="10"/>
  <c r="K3264" i="10" s="1"/>
  <c r="L3264" i="10"/>
  <c r="M3264" i="10"/>
  <c r="N3264" i="10"/>
  <c r="D3265" i="10"/>
  <c r="I3265" i="10"/>
  <c r="K3265" i="10" s="1"/>
  <c r="L3265" i="10"/>
  <c r="M3265" i="10"/>
  <c r="N3265" i="10"/>
  <c r="D3266" i="10"/>
  <c r="I3266" i="10"/>
  <c r="K3266" i="10" s="1"/>
  <c r="L3266" i="10"/>
  <c r="M3266" i="10"/>
  <c r="N3266" i="10"/>
  <c r="D3267" i="10"/>
  <c r="I3267" i="10"/>
  <c r="K3267" i="10" s="1"/>
  <c r="L3267" i="10"/>
  <c r="M3267" i="10"/>
  <c r="N3267" i="10"/>
  <c r="D3268" i="10"/>
  <c r="I3268" i="10"/>
  <c r="K3268" i="10" s="1"/>
  <c r="L3268" i="10"/>
  <c r="M3268" i="10"/>
  <c r="N3268" i="10"/>
  <c r="D3269" i="10"/>
  <c r="I3269" i="10"/>
  <c r="K3269" i="10" s="1"/>
  <c r="L3269" i="10"/>
  <c r="M3269" i="10"/>
  <c r="N3269" i="10"/>
  <c r="D3270" i="10"/>
  <c r="I3270" i="10"/>
  <c r="K3270" i="10" s="1"/>
  <c r="L3270" i="10"/>
  <c r="M3270" i="10"/>
  <c r="N3270" i="10"/>
  <c r="D3271" i="10"/>
  <c r="I3271" i="10"/>
  <c r="K3271" i="10" s="1"/>
  <c r="L3271" i="10"/>
  <c r="M3271" i="10"/>
  <c r="N3271" i="10"/>
  <c r="D3272" i="10"/>
  <c r="I3272" i="10"/>
  <c r="K3272" i="10" s="1"/>
  <c r="L3272" i="10"/>
  <c r="M3272" i="10"/>
  <c r="N3272" i="10"/>
  <c r="D3273" i="10"/>
  <c r="I3273" i="10"/>
  <c r="K3273" i="10" s="1"/>
  <c r="L3273" i="10"/>
  <c r="M3273" i="10"/>
  <c r="N3273" i="10"/>
  <c r="D3274" i="10"/>
  <c r="I3274" i="10"/>
  <c r="K3274" i="10" s="1"/>
  <c r="L3274" i="10"/>
  <c r="M3274" i="10"/>
  <c r="N3274" i="10"/>
  <c r="D3275" i="10"/>
  <c r="I3275" i="10"/>
  <c r="K3275" i="10" s="1"/>
  <c r="L3275" i="10"/>
  <c r="M3275" i="10"/>
  <c r="N3275" i="10"/>
  <c r="D3276" i="10"/>
  <c r="I3276" i="10"/>
  <c r="K3276" i="10" s="1"/>
  <c r="L3276" i="10"/>
  <c r="M3276" i="10"/>
  <c r="N3276" i="10"/>
  <c r="D3277" i="10"/>
  <c r="I3277" i="10"/>
  <c r="K3277" i="10" s="1"/>
  <c r="L3277" i="10"/>
  <c r="M3277" i="10"/>
  <c r="N3277" i="10"/>
  <c r="D3278" i="10"/>
  <c r="I3278" i="10"/>
  <c r="K3278" i="10" s="1"/>
  <c r="L3278" i="10"/>
  <c r="M3278" i="10"/>
  <c r="N3278" i="10"/>
  <c r="D3279" i="10"/>
  <c r="I3279" i="10"/>
  <c r="K3279" i="10" s="1"/>
  <c r="L3279" i="10"/>
  <c r="M3279" i="10"/>
  <c r="N3279" i="10"/>
  <c r="D3280" i="10"/>
  <c r="I3280" i="10"/>
  <c r="K3280" i="10" s="1"/>
  <c r="L3280" i="10"/>
  <c r="M3280" i="10"/>
  <c r="N3280" i="10"/>
  <c r="D3281" i="10"/>
  <c r="I3281" i="10"/>
  <c r="K3281" i="10" s="1"/>
  <c r="L3281" i="10"/>
  <c r="M3281" i="10"/>
  <c r="N3281" i="10"/>
  <c r="D3282" i="10"/>
  <c r="I3282" i="10"/>
  <c r="K3282" i="10" s="1"/>
  <c r="L3282" i="10"/>
  <c r="M3282" i="10"/>
  <c r="N3282" i="10"/>
  <c r="D3283" i="10"/>
  <c r="I3283" i="10"/>
  <c r="K3283" i="10" s="1"/>
  <c r="L3283" i="10"/>
  <c r="M3283" i="10"/>
  <c r="N3283" i="10"/>
  <c r="D3284" i="10"/>
  <c r="I3284" i="10"/>
  <c r="K3284" i="10" s="1"/>
  <c r="L3284" i="10"/>
  <c r="M3284" i="10"/>
  <c r="N3284" i="10"/>
  <c r="D3285" i="10"/>
  <c r="I3285" i="10"/>
  <c r="K3285" i="10" s="1"/>
  <c r="L3285" i="10"/>
  <c r="M3285" i="10"/>
  <c r="N3285" i="10"/>
  <c r="D3286" i="10"/>
  <c r="I3286" i="10"/>
  <c r="K3286" i="10" s="1"/>
  <c r="L3286" i="10"/>
  <c r="M3286" i="10"/>
  <c r="N3286" i="10"/>
  <c r="D3287" i="10"/>
  <c r="I3287" i="10"/>
  <c r="K3287" i="10" s="1"/>
  <c r="L3287" i="10"/>
  <c r="M3287" i="10"/>
  <c r="N3287" i="10"/>
  <c r="D3288" i="10"/>
  <c r="I3288" i="10"/>
  <c r="K3288" i="10" s="1"/>
  <c r="L3288" i="10"/>
  <c r="M3288" i="10"/>
  <c r="N3288" i="10"/>
  <c r="D3289" i="10"/>
  <c r="I3289" i="10"/>
  <c r="K3289" i="10" s="1"/>
  <c r="L3289" i="10"/>
  <c r="M3289" i="10"/>
  <c r="N3289" i="10"/>
  <c r="D3290" i="10"/>
  <c r="I3290" i="10"/>
  <c r="K3290" i="10" s="1"/>
  <c r="L3290" i="10"/>
  <c r="M3290" i="10"/>
  <c r="N3290" i="10"/>
  <c r="D3291" i="10"/>
  <c r="I3291" i="10"/>
  <c r="K3291" i="10" s="1"/>
  <c r="L3291" i="10"/>
  <c r="M3291" i="10"/>
  <c r="N3291" i="10"/>
  <c r="D3292" i="10"/>
  <c r="I3292" i="10"/>
  <c r="K3292" i="10" s="1"/>
  <c r="L3292" i="10"/>
  <c r="M3292" i="10"/>
  <c r="N3292" i="10"/>
  <c r="D3293" i="10"/>
  <c r="I3293" i="10"/>
  <c r="K3293" i="10" s="1"/>
  <c r="L3293" i="10"/>
  <c r="M3293" i="10"/>
  <c r="N3293" i="10"/>
  <c r="D3294" i="10"/>
  <c r="I3294" i="10"/>
  <c r="K3294" i="10" s="1"/>
  <c r="L3294" i="10"/>
  <c r="M3294" i="10"/>
  <c r="N3294" i="10"/>
  <c r="D3295" i="10"/>
  <c r="I3295" i="10"/>
  <c r="K3295" i="10" s="1"/>
  <c r="L3295" i="10"/>
  <c r="M3295" i="10"/>
  <c r="N3295" i="10"/>
  <c r="D3296" i="10"/>
  <c r="I3296" i="10"/>
  <c r="K3296" i="10" s="1"/>
  <c r="L3296" i="10"/>
  <c r="M3296" i="10"/>
  <c r="N3296" i="10"/>
  <c r="D3297" i="10"/>
  <c r="I3297" i="10"/>
  <c r="K3297" i="10" s="1"/>
  <c r="L3297" i="10"/>
  <c r="M3297" i="10"/>
  <c r="N3297" i="10"/>
  <c r="D3298" i="10"/>
  <c r="I3298" i="10"/>
  <c r="K3298" i="10" s="1"/>
  <c r="L3298" i="10"/>
  <c r="M3298" i="10"/>
  <c r="N3298" i="10"/>
  <c r="D3299" i="10"/>
  <c r="I3299" i="10"/>
  <c r="K3299" i="10" s="1"/>
  <c r="L3299" i="10"/>
  <c r="M3299" i="10"/>
  <c r="N3299" i="10"/>
  <c r="D3300" i="10"/>
  <c r="I3300" i="10"/>
  <c r="K3300" i="10" s="1"/>
  <c r="L3300" i="10"/>
  <c r="M3300" i="10"/>
  <c r="N3300" i="10"/>
  <c r="D3301" i="10"/>
  <c r="I3301" i="10"/>
  <c r="K3301" i="10" s="1"/>
  <c r="L3301" i="10"/>
  <c r="M3301" i="10"/>
  <c r="N3301" i="10"/>
  <c r="D3302" i="10"/>
  <c r="I3302" i="10"/>
  <c r="K3302" i="10" s="1"/>
  <c r="L3302" i="10"/>
  <c r="M3302" i="10"/>
  <c r="N3302" i="10"/>
  <c r="D3303" i="10"/>
  <c r="I3303" i="10"/>
  <c r="K3303" i="10" s="1"/>
  <c r="L3303" i="10"/>
  <c r="M3303" i="10"/>
  <c r="N3303" i="10"/>
  <c r="D3304" i="10"/>
  <c r="I3304" i="10"/>
  <c r="K3304" i="10" s="1"/>
  <c r="L3304" i="10"/>
  <c r="M3304" i="10"/>
  <c r="N3304" i="10"/>
  <c r="D3305" i="10"/>
  <c r="I3305" i="10"/>
  <c r="K3305" i="10" s="1"/>
  <c r="L3305" i="10"/>
  <c r="M3305" i="10"/>
  <c r="N3305" i="10"/>
  <c r="D3306" i="10"/>
  <c r="I3306" i="10"/>
  <c r="K3306" i="10" s="1"/>
  <c r="L3306" i="10"/>
  <c r="M3306" i="10"/>
  <c r="N3306" i="10"/>
  <c r="D3307" i="10"/>
  <c r="I3307" i="10"/>
  <c r="K3307" i="10" s="1"/>
  <c r="L3307" i="10"/>
  <c r="M3307" i="10"/>
  <c r="N3307" i="10"/>
  <c r="D3308" i="10"/>
  <c r="I3308" i="10"/>
  <c r="K3308" i="10" s="1"/>
  <c r="L3308" i="10"/>
  <c r="M3308" i="10"/>
  <c r="N3308" i="10"/>
  <c r="D3309" i="10"/>
  <c r="I3309" i="10"/>
  <c r="K3309" i="10" s="1"/>
  <c r="L3309" i="10"/>
  <c r="M3309" i="10"/>
  <c r="N3309" i="10"/>
  <c r="D3310" i="10"/>
  <c r="I3310" i="10"/>
  <c r="K3310" i="10" s="1"/>
  <c r="L3310" i="10"/>
  <c r="M3310" i="10"/>
  <c r="N3310" i="10"/>
  <c r="D3311" i="10"/>
  <c r="I3311" i="10"/>
  <c r="K3311" i="10" s="1"/>
  <c r="L3311" i="10"/>
  <c r="M3311" i="10"/>
  <c r="N3311" i="10"/>
  <c r="D3312" i="10"/>
  <c r="I3312" i="10"/>
  <c r="K3312" i="10" s="1"/>
  <c r="L3312" i="10"/>
  <c r="M3312" i="10"/>
  <c r="N3312" i="10"/>
  <c r="D3313" i="10"/>
  <c r="I3313" i="10"/>
  <c r="K3313" i="10" s="1"/>
  <c r="L3313" i="10"/>
  <c r="M3313" i="10"/>
  <c r="N3313" i="10"/>
  <c r="D3314" i="10"/>
  <c r="I3314" i="10"/>
  <c r="K3314" i="10" s="1"/>
  <c r="L3314" i="10"/>
  <c r="M3314" i="10"/>
  <c r="N3314" i="10"/>
  <c r="D3315" i="10"/>
  <c r="I3315" i="10"/>
  <c r="K3315" i="10" s="1"/>
  <c r="L3315" i="10"/>
  <c r="M3315" i="10"/>
  <c r="N3315" i="10"/>
  <c r="D3316" i="10"/>
  <c r="I3316" i="10"/>
  <c r="K3316" i="10" s="1"/>
  <c r="L3316" i="10"/>
  <c r="M3316" i="10"/>
  <c r="N3316" i="10"/>
  <c r="D3317" i="10"/>
  <c r="I3317" i="10"/>
  <c r="K3317" i="10" s="1"/>
  <c r="L3317" i="10"/>
  <c r="M3317" i="10"/>
  <c r="N3317" i="10"/>
  <c r="D3318" i="10"/>
  <c r="I3318" i="10"/>
  <c r="K3318" i="10" s="1"/>
  <c r="L3318" i="10"/>
  <c r="M3318" i="10"/>
  <c r="N3318" i="10"/>
  <c r="D3319" i="10"/>
  <c r="I3319" i="10"/>
  <c r="K3319" i="10" s="1"/>
  <c r="L3319" i="10"/>
  <c r="M3319" i="10"/>
  <c r="N3319" i="10"/>
  <c r="D3320" i="10"/>
  <c r="I3320" i="10"/>
  <c r="K3320" i="10" s="1"/>
  <c r="L3320" i="10"/>
  <c r="M3320" i="10"/>
  <c r="N3320" i="10"/>
  <c r="D3321" i="10"/>
  <c r="I3321" i="10"/>
  <c r="K3321" i="10" s="1"/>
  <c r="L3321" i="10"/>
  <c r="M3321" i="10"/>
  <c r="N3321" i="10"/>
  <c r="D3322" i="10"/>
  <c r="I3322" i="10"/>
  <c r="K3322" i="10" s="1"/>
  <c r="L3322" i="10"/>
  <c r="M3322" i="10"/>
  <c r="N3322" i="10"/>
  <c r="D3323" i="10"/>
  <c r="I3323" i="10"/>
  <c r="K3323" i="10" s="1"/>
  <c r="L3323" i="10"/>
  <c r="M3323" i="10"/>
  <c r="N3323" i="10"/>
  <c r="D3324" i="10"/>
  <c r="I3324" i="10"/>
  <c r="K3324" i="10" s="1"/>
  <c r="L3324" i="10"/>
  <c r="M3324" i="10"/>
  <c r="N3324" i="10"/>
  <c r="D3325" i="10"/>
  <c r="I3325" i="10"/>
  <c r="K3325" i="10" s="1"/>
  <c r="L3325" i="10"/>
  <c r="M3325" i="10"/>
  <c r="N3325" i="10"/>
  <c r="D3326" i="10"/>
  <c r="I3326" i="10"/>
  <c r="K3326" i="10" s="1"/>
  <c r="L3326" i="10"/>
  <c r="M3326" i="10"/>
  <c r="N3326" i="10"/>
  <c r="D3327" i="10"/>
  <c r="I3327" i="10"/>
  <c r="K3327" i="10" s="1"/>
  <c r="L3327" i="10"/>
  <c r="M3327" i="10"/>
  <c r="N3327" i="10"/>
  <c r="D3328" i="10"/>
  <c r="I3328" i="10"/>
  <c r="K3328" i="10" s="1"/>
  <c r="L3328" i="10"/>
  <c r="M3328" i="10"/>
  <c r="N3328" i="10"/>
  <c r="D3329" i="10"/>
  <c r="I3329" i="10"/>
  <c r="K3329" i="10" s="1"/>
  <c r="L3329" i="10"/>
  <c r="M3329" i="10"/>
  <c r="N3329" i="10"/>
  <c r="D3330" i="10"/>
  <c r="I3330" i="10"/>
  <c r="K3330" i="10" s="1"/>
  <c r="L3330" i="10"/>
  <c r="M3330" i="10"/>
  <c r="N3330" i="10"/>
  <c r="D3331" i="10"/>
  <c r="I3331" i="10"/>
  <c r="K3331" i="10" s="1"/>
  <c r="L3331" i="10"/>
  <c r="M3331" i="10"/>
  <c r="N3331" i="10"/>
  <c r="D3332" i="10"/>
  <c r="I3332" i="10"/>
  <c r="K3332" i="10" s="1"/>
  <c r="L3332" i="10"/>
  <c r="M3332" i="10"/>
  <c r="N3332" i="10"/>
  <c r="D3333" i="10"/>
  <c r="I3333" i="10"/>
  <c r="K3333" i="10" s="1"/>
  <c r="L3333" i="10"/>
  <c r="M3333" i="10"/>
  <c r="N3333" i="10"/>
  <c r="D3334" i="10"/>
  <c r="I3334" i="10"/>
  <c r="K3334" i="10" s="1"/>
  <c r="L3334" i="10"/>
  <c r="M3334" i="10"/>
  <c r="N3334" i="10"/>
  <c r="D3335" i="10"/>
  <c r="I3335" i="10"/>
  <c r="K3335" i="10" s="1"/>
  <c r="L3335" i="10"/>
  <c r="M3335" i="10"/>
  <c r="N3335" i="10"/>
  <c r="D3336" i="10"/>
  <c r="I3336" i="10"/>
  <c r="K3336" i="10" s="1"/>
  <c r="L3336" i="10"/>
  <c r="M3336" i="10"/>
  <c r="N3336" i="10"/>
  <c r="D3337" i="10"/>
  <c r="I3337" i="10"/>
  <c r="K3337" i="10" s="1"/>
  <c r="L3337" i="10"/>
  <c r="M3337" i="10"/>
  <c r="N3337" i="10"/>
  <c r="D3338" i="10"/>
  <c r="I3338" i="10"/>
  <c r="K3338" i="10" s="1"/>
  <c r="L3338" i="10"/>
  <c r="M3338" i="10"/>
  <c r="N3338" i="10"/>
  <c r="D3339" i="10"/>
  <c r="I3339" i="10"/>
  <c r="K3339" i="10" s="1"/>
  <c r="L3339" i="10"/>
  <c r="M3339" i="10"/>
  <c r="N3339" i="10"/>
  <c r="D3340" i="10"/>
  <c r="I3340" i="10"/>
  <c r="K3340" i="10" s="1"/>
  <c r="L3340" i="10"/>
  <c r="M3340" i="10"/>
  <c r="N3340" i="10"/>
  <c r="D3341" i="10"/>
  <c r="I3341" i="10"/>
  <c r="K3341" i="10" s="1"/>
  <c r="L3341" i="10"/>
  <c r="M3341" i="10"/>
  <c r="N3341" i="10"/>
  <c r="D3342" i="10"/>
  <c r="I3342" i="10"/>
  <c r="K3342" i="10" s="1"/>
  <c r="L3342" i="10"/>
  <c r="M3342" i="10"/>
  <c r="N3342" i="10"/>
  <c r="D3343" i="10"/>
  <c r="I3343" i="10"/>
  <c r="K3343" i="10" s="1"/>
  <c r="L3343" i="10"/>
  <c r="M3343" i="10"/>
  <c r="N3343" i="10"/>
  <c r="D3344" i="10"/>
  <c r="I3344" i="10"/>
  <c r="K3344" i="10" s="1"/>
  <c r="L3344" i="10"/>
  <c r="M3344" i="10"/>
  <c r="N3344" i="10"/>
  <c r="D3345" i="10"/>
  <c r="I3345" i="10"/>
  <c r="K3345" i="10" s="1"/>
  <c r="L3345" i="10"/>
  <c r="M3345" i="10"/>
  <c r="N3345" i="10"/>
  <c r="D3346" i="10"/>
  <c r="I3346" i="10"/>
  <c r="K3346" i="10" s="1"/>
  <c r="L3346" i="10"/>
  <c r="M3346" i="10"/>
  <c r="N3346" i="10"/>
  <c r="D3347" i="10"/>
  <c r="I3347" i="10"/>
  <c r="K3347" i="10" s="1"/>
  <c r="L3347" i="10"/>
  <c r="M3347" i="10"/>
  <c r="N3347" i="10"/>
  <c r="D3348" i="10"/>
  <c r="I3348" i="10"/>
  <c r="K3348" i="10" s="1"/>
  <c r="L3348" i="10"/>
  <c r="M3348" i="10"/>
  <c r="N3348" i="10"/>
  <c r="D3349" i="10"/>
  <c r="I3349" i="10"/>
  <c r="K3349" i="10" s="1"/>
  <c r="L3349" i="10"/>
  <c r="M3349" i="10"/>
  <c r="N3349" i="10"/>
  <c r="D3350" i="10"/>
  <c r="I3350" i="10"/>
  <c r="K3350" i="10" s="1"/>
  <c r="L3350" i="10"/>
  <c r="M3350" i="10"/>
  <c r="N3350" i="10"/>
  <c r="D3351" i="10"/>
  <c r="I3351" i="10"/>
  <c r="K3351" i="10" s="1"/>
  <c r="L3351" i="10"/>
  <c r="M3351" i="10"/>
  <c r="N3351" i="10"/>
  <c r="D3352" i="10"/>
  <c r="I3352" i="10"/>
  <c r="K3352" i="10" s="1"/>
  <c r="L3352" i="10"/>
  <c r="M3352" i="10"/>
  <c r="N3352" i="10"/>
  <c r="D3353" i="10"/>
  <c r="I3353" i="10"/>
  <c r="K3353" i="10" s="1"/>
  <c r="L3353" i="10"/>
  <c r="M3353" i="10"/>
  <c r="N3353" i="10"/>
  <c r="D3354" i="10"/>
  <c r="I3354" i="10"/>
  <c r="K3354" i="10" s="1"/>
  <c r="L3354" i="10"/>
  <c r="M3354" i="10"/>
  <c r="N3354" i="10"/>
  <c r="D3355" i="10"/>
  <c r="I3355" i="10"/>
  <c r="K3355" i="10" s="1"/>
  <c r="L3355" i="10"/>
  <c r="M3355" i="10"/>
  <c r="N3355" i="10"/>
  <c r="D3356" i="10"/>
  <c r="I3356" i="10"/>
  <c r="K3356" i="10" s="1"/>
  <c r="L3356" i="10"/>
  <c r="M3356" i="10"/>
  <c r="N3356" i="10"/>
  <c r="D3357" i="10"/>
  <c r="I3357" i="10"/>
  <c r="K3357" i="10" s="1"/>
  <c r="L3357" i="10"/>
  <c r="M3357" i="10"/>
  <c r="N3357" i="10"/>
  <c r="D3358" i="10"/>
  <c r="I3358" i="10"/>
  <c r="K3358" i="10" s="1"/>
  <c r="L3358" i="10"/>
  <c r="M3358" i="10"/>
  <c r="N3358" i="10"/>
  <c r="D3359" i="10"/>
  <c r="I3359" i="10"/>
  <c r="K3359" i="10" s="1"/>
  <c r="L3359" i="10"/>
  <c r="M3359" i="10"/>
  <c r="N3359" i="10"/>
  <c r="D3360" i="10"/>
  <c r="I3360" i="10"/>
  <c r="K3360" i="10" s="1"/>
  <c r="L3360" i="10"/>
  <c r="M3360" i="10"/>
  <c r="N3360" i="10"/>
  <c r="D3361" i="10"/>
  <c r="I3361" i="10"/>
  <c r="K3361" i="10" s="1"/>
  <c r="L3361" i="10"/>
  <c r="M3361" i="10"/>
  <c r="N3361" i="10"/>
  <c r="D3362" i="10"/>
  <c r="I3362" i="10"/>
  <c r="K3362" i="10" s="1"/>
  <c r="L3362" i="10"/>
  <c r="M3362" i="10"/>
  <c r="N3362" i="10"/>
  <c r="D3363" i="10"/>
  <c r="I3363" i="10"/>
  <c r="K3363" i="10" s="1"/>
  <c r="L3363" i="10"/>
  <c r="M3363" i="10"/>
  <c r="N3363" i="10"/>
  <c r="D3364" i="10"/>
  <c r="I3364" i="10"/>
  <c r="K3364" i="10" s="1"/>
  <c r="L3364" i="10"/>
  <c r="M3364" i="10"/>
  <c r="N3364" i="10"/>
  <c r="D3365" i="10"/>
  <c r="I3365" i="10"/>
  <c r="K3365" i="10" s="1"/>
  <c r="L3365" i="10"/>
  <c r="M3365" i="10"/>
  <c r="N3365" i="10"/>
  <c r="D3366" i="10"/>
  <c r="I3366" i="10"/>
  <c r="K3366" i="10" s="1"/>
  <c r="L3366" i="10"/>
  <c r="M3366" i="10"/>
  <c r="N3366" i="10"/>
  <c r="D3367" i="10"/>
  <c r="I3367" i="10"/>
  <c r="K3367" i="10" s="1"/>
  <c r="L3367" i="10"/>
  <c r="M3367" i="10"/>
  <c r="N3367" i="10"/>
  <c r="D3368" i="10"/>
  <c r="I3368" i="10"/>
  <c r="K3368" i="10" s="1"/>
  <c r="L3368" i="10"/>
  <c r="M3368" i="10"/>
  <c r="N3368" i="10"/>
  <c r="D3369" i="10"/>
  <c r="I3369" i="10"/>
  <c r="K3369" i="10" s="1"/>
  <c r="L3369" i="10"/>
  <c r="M3369" i="10"/>
  <c r="N3369" i="10"/>
  <c r="D3370" i="10"/>
  <c r="I3370" i="10"/>
  <c r="K3370" i="10" s="1"/>
  <c r="L3370" i="10"/>
  <c r="M3370" i="10"/>
  <c r="N3370" i="10"/>
  <c r="D3371" i="10"/>
  <c r="I3371" i="10"/>
  <c r="K3371" i="10" s="1"/>
  <c r="L3371" i="10"/>
  <c r="M3371" i="10"/>
  <c r="N3371" i="10"/>
  <c r="D3372" i="10"/>
  <c r="I3372" i="10"/>
  <c r="K3372" i="10" s="1"/>
  <c r="L3372" i="10"/>
  <c r="M3372" i="10"/>
  <c r="N3372" i="10"/>
  <c r="D3373" i="10"/>
  <c r="I3373" i="10"/>
  <c r="K3373" i="10" s="1"/>
  <c r="L3373" i="10"/>
  <c r="M3373" i="10"/>
  <c r="N3373" i="10"/>
  <c r="D3374" i="10"/>
  <c r="I3374" i="10"/>
  <c r="K3374" i="10" s="1"/>
  <c r="L3374" i="10"/>
  <c r="M3374" i="10"/>
  <c r="N3374" i="10"/>
  <c r="D3375" i="10"/>
  <c r="I3375" i="10"/>
  <c r="K3375" i="10" s="1"/>
  <c r="L3375" i="10"/>
  <c r="M3375" i="10"/>
  <c r="N3375" i="10"/>
  <c r="D3376" i="10"/>
  <c r="I3376" i="10"/>
  <c r="K3376" i="10" s="1"/>
  <c r="L3376" i="10"/>
  <c r="M3376" i="10"/>
  <c r="N3376" i="10"/>
  <c r="D3377" i="10"/>
  <c r="I3377" i="10"/>
  <c r="K3377" i="10" s="1"/>
  <c r="L3377" i="10"/>
  <c r="M3377" i="10"/>
  <c r="N3377" i="10"/>
  <c r="D3378" i="10"/>
  <c r="I3378" i="10"/>
  <c r="K3378" i="10" s="1"/>
  <c r="L3378" i="10"/>
  <c r="M3378" i="10"/>
  <c r="N3378" i="10"/>
  <c r="D3379" i="10"/>
  <c r="I3379" i="10"/>
  <c r="K3379" i="10" s="1"/>
  <c r="L3379" i="10"/>
  <c r="M3379" i="10"/>
  <c r="N3379" i="10"/>
  <c r="D3380" i="10"/>
  <c r="I3380" i="10"/>
  <c r="K3380" i="10" s="1"/>
  <c r="L3380" i="10"/>
  <c r="M3380" i="10"/>
  <c r="N3380" i="10"/>
  <c r="D3381" i="10"/>
  <c r="I3381" i="10"/>
  <c r="K3381" i="10" s="1"/>
  <c r="L3381" i="10"/>
  <c r="M3381" i="10"/>
  <c r="N3381" i="10"/>
  <c r="D3382" i="10"/>
  <c r="I3382" i="10"/>
  <c r="K3382" i="10" s="1"/>
  <c r="L3382" i="10"/>
  <c r="M3382" i="10"/>
  <c r="N3382" i="10"/>
  <c r="D3383" i="10"/>
  <c r="I3383" i="10"/>
  <c r="K3383" i="10" s="1"/>
  <c r="L3383" i="10"/>
  <c r="M3383" i="10"/>
  <c r="N3383" i="10"/>
  <c r="D3384" i="10"/>
  <c r="I3384" i="10"/>
  <c r="K3384" i="10" s="1"/>
  <c r="L3384" i="10"/>
  <c r="M3384" i="10"/>
  <c r="N3384" i="10"/>
  <c r="D3385" i="10"/>
  <c r="I3385" i="10"/>
  <c r="K3385" i="10" s="1"/>
  <c r="L3385" i="10"/>
  <c r="M3385" i="10"/>
  <c r="N3385" i="10"/>
  <c r="D3386" i="10"/>
  <c r="I3386" i="10"/>
  <c r="K3386" i="10" s="1"/>
  <c r="L3386" i="10"/>
  <c r="M3386" i="10"/>
  <c r="N3386" i="10"/>
  <c r="D3387" i="10"/>
  <c r="I3387" i="10"/>
  <c r="K3387" i="10" s="1"/>
  <c r="L3387" i="10"/>
  <c r="M3387" i="10"/>
  <c r="N3387" i="10"/>
  <c r="D3388" i="10"/>
  <c r="I3388" i="10"/>
  <c r="K3388" i="10" s="1"/>
  <c r="L3388" i="10"/>
  <c r="M3388" i="10"/>
  <c r="N3388" i="10"/>
  <c r="D3389" i="10"/>
  <c r="I3389" i="10"/>
  <c r="K3389" i="10" s="1"/>
  <c r="L3389" i="10"/>
  <c r="M3389" i="10"/>
  <c r="N3389" i="10"/>
  <c r="D3390" i="10"/>
  <c r="I3390" i="10"/>
  <c r="K3390" i="10" s="1"/>
  <c r="L3390" i="10"/>
  <c r="M3390" i="10"/>
  <c r="N3390" i="10"/>
  <c r="D3391" i="10"/>
  <c r="I3391" i="10"/>
  <c r="K3391" i="10" s="1"/>
  <c r="L3391" i="10"/>
  <c r="M3391" i="10"/>
  <c r="N3391" i="10"/>
  <c r="D3392" i="10"/>
  <c r="I3392" i="10"/>
  <c r="K3392" i="10" s="1"/>
  <c r="L3392" i="10"/>
  <c r="M3392" i="10"/>
  <c r="N3392" i="10"/>
  <c r="D3393" i="10"/>
  <c r="I3393" i="10"/>
  <c r="K3393" i="10" s="1"/>
  <c r="L3393" i="10"/>
  <c r="M3393" i="10"/>
  <c r="N3393" i="10"/>
  <c r="D3394" i="10"/>
  <c r="I3394" i="10"/>
  <c r="K3394" i="10" s="1"/>
  <c r="L3394" i="10"/>
  <c r="M3394" i="10"/>
  <c r="N3394" i="10"/>
  <c r="D3395" i="10"/>
  <c r="I3395" i="10"/>
  <c r="K3395" i="10" s="1"/>
  <c r="L3395" i="10"/>
  <c r="M3395" i="10"/>
  <c r="N3395" i="10"/>
  <c r="D3396" i="10"/>
  <c r="I3396" i="10"/>
  <c r="K3396" i="10" s="1"/>
  <c r="L3396" i="10"/>
  <c r="M3396" i="10"/>
  <c r="N3396" i="10"/>
  <c r="D3397" i="10"/>
  <c r="I3397" i="10"/>
  <c r="K3397" i="10" s="1"/>
  <c r="L3397" i="10"/>
  <c r="M3397" i="10"/>
  <c r="N3397" i="10"/>
  <c r="D3398" i="10"/>
  <c r="I3398" i="10"/>
  <c r="K3398" i="10" s="1"/>
  <c r="L3398" i="10"/>
  <c r="M3398" i="10"/>
  <c r="N3398" i="10"/>
  <c r="D3399" i="10"/>
  <c r="I3399" i="10"/>
  <c r="K3399" i="10" s="1"/>
  <c r="L3399" i="10"/>
  <c r="M3399" i="10"/>
  <c r="N3399" i="10"/>
  <c r="D3400" i="10"/>
  <c r="I3400" i="10"/>
  <c r="K3400" i="10" s="1"/>
  <c r="L3400" i="10"/>
  <c r="M3400" i="10"/>
  <c r="N3400" i="10"/>
  <c r="D3401" i="10"/>
  <c r="I3401" i="10"/>
  <c r="K3401" i="10" s="1"/>
  <c r="L3401" i="10"/>
  <c r="M3401" i="10"/>
  <c r="N3401" i="10"/>
  <c r="D3402" i="10"/>
  <c r="I3402" i="10"/>
  <c r="K3402" i="10" s="1"/>
  <c r="L3402" i="10"/>
  <c r="M3402" i="10"/>
  <c r="N3402" i="10"/>
  <c r="D3403" i="10"/>
  <c r="I3403" i="10"/>
  <c r="K3403" i="10" s="1"/>
  <c r="L3403" i="10"/>
  <c r="M3403" i="10"/>
  <c r="N3403" i="10"/>
  <c r="D3404" i="10"/>
  <c r="I3404" i="10"/>
  <c r="K3404" i="10" s="1"/>
  <c r="L3404" i="10"/>
  <c r="M3404" i="10"/>
  <c r="N3404" i="10"/>
  <c r="D3405" i="10"/>
  <c r="I3405" i="10"/>
  <c r="K3405" i="10" s="1"/>
  <c r="L3405" i="10"/>
  <c r="M3405" i="10"/>
  <c r="N3405" i="10"/>
  <c r="D3406" i="10"/>
  <c r="I3406" i="10"/>
  <c r="K3406" i="10" s="1"/>
  <c r="L3406" i="10"/>
  <c r="M3406" i="10"/>
  <c r="N3406" i="10"/>
  <c r="D3407" i="10"/>
  <c r="I3407" i="10"/>
  <c r="K3407" i="10" s="1"/>
  <c r="L3407" i="10"/>
  <c r="M3407" i="10"/>
  <c r="N3407" i="10"/>
  <c r="D3408" i="10"/>
  <c r="I3408" i="10"/>
  <c r="K3408" i="10" s="1"/>
  <c r="L3408" i="10"/>
  <c r="M3408" i="10"/>
  <c r="N3408" i="10"/>
  <c r="D3409" i="10"/>
  <c r="I3409" i="10"/>
  <c r="K3409" i="10" s="1"/>
  <c r="L3409" i="10"/>
  <c r="M3409" i="10"/>
  <c r="N3409" i="10"/>
  <c r="D3410" i="10"/>
  <c r="I3410" i="10"/>
  <c r="K3410" i="10" s="1"/>
  <c r="L3410" i="10"/>
  <c r="M3410" i="10"/>
  <c r="N3410" i="10"/>
  <c r="D3411" i="10"/>
  <c r="I3411" i="10"/>
  <c r="K3411" i="10" s="1"/>
  <c r="L3411" i="10"/>
  <c r="M3411" i="10"/>
  <c r="N3411" i="10"/>
  <c r="D3412" i="10"/>
  <c r="I3412" i="10"/>
  <c r="K3412" i="10" s="1"/>
  <c r="L3412" i="10"/>
  <c r="M3412" i="10"/>
  <c r="N3412" i="10"/>
  <c r="D3413" i="10"/>
  <c r="I3413" i="10"/>
  <c r="K3413" i="10" s="1"/>
  <c r="L3413" i="10"/>
  <c r="M3413" i="10"/>
  <c r="N3413" i="10"/>
  <c r="D3414" i="10"/>
  <c r="I3414" i="10"/>
  <c r="K3414" i="10" s="1"/>
  <c r="L3414" i="10"/>
  <c r="M3414" i="10"/>
  <c r="N3414" i="10"/>
  <c r="D3415" i="10"/>
  <c r="I3415" i="10"/>
  <c r="K3415" i="10" s="1"/>
  <c r="L3415" i="10"/>
  <c r="M3415" i="10"/>
  <c r="N3415" i="10"/>
  <c r="D3416" i="10"/>
  <c r="I3416" i="10"/>
  <c r="K3416" i="10" s="1"/>
  <c r="L3416" i="10"/>
  <c r="M3416" i="10"/>
  <c r="N3416" i="10"/>
  <c r="D3417" i="10"/>
  <c r="I3417" i="10"/>
  <c r="K3417" i="10" s="1"/>
  <c r="L3417" i="10"/>
  <c r="M3417" i="10"/>
  <c r="N3417" i="10"/>
  <c r="D3418" i="10"/>
  <c r="I3418" i="10"/>
  <c r="K3418" i="10" s="1"/>
  <c r="L3418" i="10"/>
  <c r="M3418" i="10"/>
  <c r="N3418" i="10"/>
  <c r="D3419" i="10"/>
  <c r="I3419" i="10"/>
  <c r="K3419" i="10" s="1"/>
  <c r="L3419" i="10"/>
  <c r="M3419" i="10"/>
  <c r="N3419" i="10"/>
  <c r="D3420" i="10"/>
  <c r="I3420" i="10"/>
  <c r="K3420" i="10" s="1"/>
  <c r="L3420" i="10"/>
  <c r="M3420" i="10"/>
  <c r="N3420" i="10"/>
  <c r="D3421" i="10"/>
  <c r="I3421" i="10"/>
  <c r="K3421" i="10" s="1"/>
  <c r="L3421" i="10"/>
  <c r="M3421" i="10"/>
  <c r="N3421" i="10"/>
  <c r="D3422" i="10"/>
  <c r="I3422" i="10"/>
  <c r="K3422" i="10" s="1"/>
  <c r="L3422" i="10"/>
  <c r="M3422" i="10"/>
  <c r="N3422" i="10"/>
  <c r="D3423" i="10"/>
  <c r="I3423" i="10"/>
  <c r="K3423" i="10" s="1"/>
  <c r="L3423" i="10"/>
  <c r="M3423" i="10"/>
  <c r="N3423" i="10"/>
  <c r="D3424" i="10"/>
  <c r="I3424" i="10"/>
  <c r="K3424" i="10" s="1"/>
  <c r="L3424" i="10"/>
  <c r="M3424" i="10"/>
  <c r="N3424" i="10"/>
  <c r="D3425" i="10"/>
  <c r="I3425" i="10"/>
  <c r="K3425" i="10" s="1"/>
  <c r="L3425" i="10"/>
  <c r="M3425" i="10"/>
  <c r="N3425" i="10"/>
  <c r="D3426" i="10"/>
  <c r="I3426" i="10"/>
  <c r="K3426" i="10" s="1"/>
  <c r="L3426" i="10"/>
  <c r="M3426" i="10"/>
  <c r="N3426" i="10"/>
  <c r="D3427" i="10"/>
  <c r="I3427" i="10"/>
  <c r="K3427" i="10" s="1"/>
  <c r="L3427" i="10"/>
  <c r="M3427" i="10"/>
  <c r="N3427" i="10"/>
  <c r="D3428" i="10"/>
  <c r="I3428" i="10"/>
  <c r="K3428" i="10" s="1"/>
  <c r="L3428" i="10"/>
  <c r="M3428" i="10"/>
  <c r="N3428" i="10"/>
  <c r="D3429" i="10"/>
  <c r="I3429" i="10"/>
  <c r="K3429" i="10" s="1"/>
  <c r="L3429" i="10"/>
  <c r="M3429" i="10"/>
  <c r="N3429" i="10"/>
  <c r="D3430" i="10"/>
  <c r="I3430" i="10"/>
  <c r="K3430" i="10" s="1"/>
  <c r="L3430" i="10"/>
  <c r="M3430" i="10"/>
  <c r="N3430" i="10"/>
  <c r="D3431" i="10"/>
  <c r="I3431" i="10"/>
  <c r="K3431" i="10" s="1"/>
  <c r="L3431" i="10"/>
  <c r="M3431" i="10"/>
  <c r="N3431" i="10"/>
  <c r="D3432" i="10"/>
  <c r="I3432" i="10"/>
  <c r="K3432" i="10" s="1"/>
  <c r="L3432" i="10"/>
  <c r="M3432" i="10"/>
  <c r="N3432" i="10"/>
  <c r="D3433" i="10"/>
  <c r="I3433" i="10"/>
  <c r="K3433" i="10" s="1"/>
  <c r="L3433" i="10"/>
  <c r="M3433" i="10"/>
  <c r="N3433" i="10"/>
  <c r="D3434" i="10"/>
  <c r="I3434" i="10"/>
  <c r="K3434" i="10" s="1"/>
  <c r="L3434" i="10"/>
  <c r="M3434" i="10"/>
  <c r="N3434" i="10"/>
  <c r="D3435" i="10"/>
  <c r="I3435" i="10"/>
  <c r="K3435" i="10" s="1"/>
  <c r="L3435" i="10"/>
  <c r="M3435" i="10"/>
  <c r="N3435" i="10"/>
  <c r="D3436" i="10"/>
  <c r="I3436" i="10"/>
  <c r="K3436" i="10" s="1"/>
  <c r="L3436" i="10"/>
  <c r="M3436" i="10"/>
  <c r="N3436" i="10"/>
  <c r="D3437" i="10"/>
  <c r="I3437" i="10"/>
  <c r="K3437" i="10" s="1"/>
  <c r="L3437" i="10"/>
  <c r="M3437" i="10"/>
  <c r="N3437" i="10"/>
  <c r="D3438" i="10"/>
  <c r="I3438" i="10"/>
  <c r="K3438" i="10" s="1"/>
  <c r="L3438" i="10"/>
  <c r="M3438" i="10"/>
  <c r="N3438" i="10"/>
  <c r="D3439" i="10"/>
  <c r="I3439" i="10"/>
  <c r="K3439" i="10" s="1"/>
  <c r="L3439" i="10"/>
  <c r="M3439" i="10"/>
  <c r="N3439" i="10"/>
  <c r="D3440" i="10"/>
  <c r="I3440" i="10"/>
  <c r="K3440" i="10" s="1"/>
  <c r="L3440" i="10"/>
  <c r="M3440" i="10"/>
  <c r="N3440" i="10"/>
  <c r="D3441" i="10"/>
  <c r="I3441" i="10"/>
  <c r="K3441" i="10" s="1"/>
  <c r="L3441" i="10"/>
  <c r="M3441" i="10"/>
  <c r="N3441" i="10"/>
  <c r="D3442" i="10"/>
  <c r="I3442" i="10"/>
  <c r="K3442" i="10" s="1"/>
  <c r="L3442" i="10"/>
  <c r="M3442" i="10"/>
  <c r="N3442" i="10"/>
  <c r="D3443" i="10"/>
  <c r="I3443" i="10"/>
  <c r="K3443" i="10" s="1"/>
  <c r="L3443" i="10"/>
  <c r="M3443" i="10"/>
  <c r="N3443" i="10"/>
  <c r="D3444" i="10"/>
  <c r="I3444" i="10"/>
  <c r="K3444" i="10" s="1"/>
  <c r="L3444" i="10"/>
  <c r="M3444" i="10"/>
  <c r="N3444" i="10"/>
  <c r="D3445" i="10"/>
  <c r="I3445" i="10"/>
  <c r="K3445" i="10" s="1"/>
  <c r="L3445" i="10"/>
  <c r="M3445" i="10"/>
  <c r="N3445" i="10"/>
  <c r="D3446" i="10"/>
  <c r="I3446" i="10"/>
  <c r="K3446" i="10" s="1"/>
  <c r="L3446" i="10"/>
  <c r="M3446" i="10"/>
  <c r="N3446" i="10"/>
  <c r="D3447" i="10"/>
  <c r="I3447" i="10"/>
  <c r="K3447" i="10" s="1"/>
  <c r="L3447" i="10"/>
  <c r="M3447" i="10"/>
  <c r="N3447" i="10"/>
  <c r="D3448" i="10"/>
  <c r="I3448" i="10"/>
  <c r="K3448" i="10" s="1"/>
  <c r="L3448" i="10"/>
  <c r="M3448" i="10"/>
  <c r="N3448" i="10"/>
  <c r="D3449" i="10"/>
  <c r="I3449" i="10"/>
  <c r="K3449" i="10" s="1"/>
  <c r="L3449" i="10"/>
  <c r="M3449" i="10"/>
  <c r="N3449" i="10"/>
  <c r="D3450" i="10"/>
  <c r="I3450" i="10"/>
  <c r="K3450" i="10" s="1"/>
  <c r="L3450" i="10"/>
  <c r="M3450" i="10"/>
  <c r="N3450" i="10"/>
  <c r="D3451" i="10"/>
  <c r="I3451" i="10"/>
  <c r="K3451" i="10" s="1"/>
  <c r="L3451" i="10"/>
  <c r="M3451" i="10"/>
  <c r="N3451" i="10"/>
  <c r="D3452" i="10"/>
  <c r="I3452" i="10"/>
  <c r="K3452" i="10" s="1"/>
  <c r="L3452" i="10"/>
  <c r="M3452" i="10"/>
  <c r="N3452" i="10"/>
  <c r="D3453" i="10"/>
  <c r="I3453" i="10"/>
  <c r="K3453" i="10" s="1"/>
  <c r="L3453" i="10"/>
  <c r="M3453" i="10"/>
  <c r="N3453" i="10"/>
  <c r="D3454" i="10"/>
  <c r="I3454" i="10"/>
  <c r="K3454" i="10" s="1"/>
  <c r="L3454" i="10"/>
  <c r="M3454" i="10"/>
  <c r="N3454" i="10"/>
  <c r="D3455" i="10"/>
  <c r="I3455" i="10"/>
  <c r="K3455" i="10" s="1"/>
  <c r="L3455" i="10"/>
  <c r="M3455" i="10"/>
  <c r="N3455" i="10"/>
  <c r="D3456" i="10"/>
  <c r="I3456" i="10"/>
  <c r="K3456" i="10" s="1"/>
  <c r="L3456" i="10"/>
  <c r="M3456" i="10"/>
  <c r="N3456" i="10"/>
  <c r="D3457" i="10"/>
  <c r="I3457" i="10"/>
  <c r="K3457" i="10" s="1"/>
  <c r="L3457" i="10"/>
  <c r="M3457" i="10"/>
  <c r="N3457" i="10"/>
  <c r="D3458" i="10"/>
  <c r="I3458" i="10"/>
  <c r="K3458" i="10" s="1"/>
  <c r="L3458" i="10"/>
  <c r="M3458" i="10"/>
  <c r="N3458" i="10"/>
  <c r="D3459" i="10"/>
  <c r="I3459" i="10"/>
  <c r="K3459" i="10" s="1"/>
  <c r="L3459" i="10"/>
  <c r="M3459" i="10"/>
  <c r="N3459" i="10"/>
  <c r="D3460" i="10"/>
  <c r="I3460" i="10"/>
  <c r="K3460" i="10" s="1"/>
  <c r="L3460" i="10"/>
  <c r="M3460" i="10"/>
  <c r="N3460" i="10"/>
  <c r="D3461" i="10"/>
  <c r="I3461" i="10"/>
  <c r="K3461" i="10" s="1"/>
  <c r="L3461" i="10"/>
  <c r="M3461" i="10"/>
  <c r="N3461" i="10"/>
  <c r="D3462" i="10"/>
  <c r="I3462" i="10"/>
  <c r="K3462" i="10" s="1"/>
  <c r="L3462" i="10"/>
  <c r="M3462" i="10"/>
  <c r="N3462" i="10"/>
  <c r="D3463" i="10"/>
  <c r="I3463" i="10"/>
  <c r="K3463" i="10" s="1"/>
  <c r="L3463" i="10"/>
  <c r="M3463" i="10"/>
  <c r="N3463" i="10"/>
  <c r="D3464" i="10"/>
  <c r="I3464" i="10"/>
  <c r="K3464" i="10" s="1"/>
  <c r="L3464" i="10"/>
  <c r="M3464" i="10"/>
  <c r="N3464" i="10"/>
  <c r="D3465" i="10"/>
  <c r="I3465" i="10"/>
  <c r="K3465" i="10" s="1"/>
  <c r="L3465" i="10"/>
  <c r="M3465" i="10"/>
  <c r="N3465" i="10"/>
  <c r="D3466" i="10"/>
  <c r="I3466" i="10"/>
  <c r="K3466" i="10" s="1"/>
  <c r="L3466" i="10"/>
  <c r="M3466" i="10"/>
  <c r="N3466" i="10"/>
  <c r="D3467" i="10"/>
  <c r="I3467" i="10"/>
  <c r="K3467" i="10" s="1"/>
  <c r="L3467" i="10"/>
  <c r="M3467" i="10"/>
  <c r="N3467" i="10"/>
  <c r="D3468" i="10"/>
  <c r="I3468" i="10"/>
  <c r="K3468" i="10" s="1"/>
  <c r="L3468" i="10"/>
  <c r="M3468" i="10"/>
  <c r="N3468" i="10"/>
  <c r="D3469" i="10"/>
  <c r="I3469" i="10"/>
  <c r="K3469" i="10" s="1"/>
  <c r="L3469" i="10"/>
  <c r="M3469" i="10"/>
  <c r="N3469" i="10"/>
  <c r="D3470" i="10"/>
  <c r="I3470" i="10"/>
  <c r="K3470" i="10" s="1"/>
  <c r="L3470" i="10"/>
  <c r="M3470" i="10"/>
  <c r="N3470" i="10"/>
  <c r="D3471" i="10"/>
  <c r="I3471" i="10"/>
  <c r="K3471" i="10" s="1"/>
  <c r="L3471" i="10"/>
  <c r="M3471" i="10"/>
  <c r="N3471" i="10"/>
  <c r="D3472" i="10"/>
  <c r="I3472" i="10"/>
  <c r="K3472" i="10" s="1"/>
  <c r="L3472" i="10"/>
  <c r="M3472" i="10"/>
  <c r="N3472" i="10"/>
  <c r="D3473" i="10"/>
  <c r="I3473" i="10"/>
  <c r="K3473" i="10" s="1"/>
  <c r="L3473" i="10"/>
  <c r="M3473" i="10"/>
  <c r="N3473" i="10"/>
  <c r="D3474" i="10"/>
  <c r="I3474" i="10"/>
  <c r="K3474" i="10" s="1"/>
  <c r="L3474" i="10"/>
  <c r="M3474" i="10"/>
  <c r="N3474" i="10"/>
  <c r="D3475" i="10"/>
  <c r="I3475" i="10"/>
  <c r="K3475" i="10" s="1"/>
  <c r="L3475" i="10"/>
  <c r="M3475" i="10"/>
  <c r="N3475" i="10"/>
  <c r="D3476" i="10"/>
  <c r="I3476" i="10"/>
  <c r="K3476" i="10" s="1"/>
  <c r="L3476" i="10"/>
  <c r="M3476" i="10"/>
  <c r="N3476" i="10"/>
  <c r="D3477" i="10"/>
  <c r="I3477" i="10"/>
  <c r="K3477" i="10" s="1"/>
  <c r="L3477" i="10"/>
  <c r="M3477" i="10"/>
  <c r="N3477" i="10"/>
  <c r="D3478" i="10"/>
  <c r="I3478" i="10"/>
  <c r="K3478" i="10" s="1"/>
  <c r="L3478" i="10"/>
  <c r="M3478" i="10"/>
  <c r="N3478" i="10"/>
  <c r="D3479" i="10"/>
  <c r="I3479" i="10"/>
  <c r="K3479" i="10" s="1"/>
  <c r="L3479" i="10"/>
  <c r="M3479" i="10"/>
  <c r="N3479" i="10"/>
  <c r="D3480" i="10"/>
  <c r="I3480" i="10"/>
  <c r="K3480" i="10" s="1"/>
  <c r="L3480" i="10"/>
  <c r="M3480" i="10"/>
  <c r="N3480" i="10"/>
  <c r="D3481" i="10"/>
  <c r="I3481" i="10"/>
  <c r="K3481" i="10" s="1"/>
  <c r="L3481" i="10"/>
  <c r="M3481" i="10"/>
  <c r="N3481" i="10"/>
  <c r="D3482" i="10"/>
  <c r="I3482" i="10"/>
  <c r="K3482" i="10" s="1"/>
  <c r="L3482" i="10"/>
  <c r="M3482" i="10"/>
  <c r="N3482" i="10"/>
  <c r="D3483" i="10"/>
  <c r="I3483" i="10"/>
  <c r="K3483" i="10" s="1"/>
  <c r="L3483" i="10"/>
  <c r="M3483" i="10"/>
  <c r="N3483" i="10"/>
  <c r="D3484" i="10"/>
  <c r="I3484" i="10"/>
  <c r="K3484" i="10" s="1"/>
  <c r="L3484" i="10"/>
  <c r="M3484" i="10"/>
  <c r="N3484" i="10"/>
  <c r="D3485" i="10"/>
  <c r="I3485" i="10"/>
  <c r="K3485" i="10" s="1"/>
  <c r="L3485" i="10"/>
  <c r="M3485" i="10"/>
  <c r="N3485" i="10"/>
  <c r="D3486" i="10"/>
  <c r="I3486" i="10"/>
  <c r="K3486" i="10" s="1"/>
  <c r="L3486" i="10"/>
  <c r="M3486" i="10"/>
  <c r="N3486" i="10"/>
  <c r="D3487" i="10"/>
  <c r="I3487" i="10"/>
  <c r="K3487" i="10" s="1"/>
  <c r="L3487" i="10"/>
  <c r="M3487" i="10"/>
  <c r="N3487" i="10"/>
  <c r="D3488" i="10"/>
  <c r="I3488" i="10"/>
  <c r="K3488" i="10" s="1"/>
  <c r="L3488" i="10"/>
  <c r="M3488" i="10"/>
  <c r="N3488" i="10"/>
  <c r="D3489" i="10"/>
  <c r="I3489" i="10"/>
  <c r="K3489" i="10" s="1"/>
  <c r="L3489" i="10"/>
  <c r="M3489" i="10"/>
  <c r="N3489" i="10"/>
  <c r="D3490" i="10"/>
  <c r="I3490" i="10"/>
  <c r="K3490" i="10" s="1"/>
  <c r="L3490" i="10"/>
  <c r="M3490" i="10"/>
  <c r="N3490" i="10"/>
  <c r="D3491" i="10"/>
  <c r="I3491" i="10"/>
  <c r="K3491" i="10" s="1"/>
  <c r="L3491" i="10"/>
  <c r="M3491" i="10"/>
  <c r="N3491" i="10"/>
  <c r="D3492" i="10"/>
  <c r="I3492" i="10"/>
  <c r="K3492" i="10" s="1"/>
  <c r="L3492" i="10"/>
  <c r="M3492" i="10"/>
  <c r="N3492" i="10"/>
  <c r="D3493" i="10"/>
  <c r="I3493" i="10"/>
  <c r="K3493" i="10" s="1"/>
  <c r="L3493" i="10"/>
  <c r="M3493" i="10"/>
  <c r="N3493" i="10"/>
  <c r="D3494" i="10"/>
  <c r="I3494" i="10"/>
  <c r="K3494" i="10" s="1"/>
  <c r="L3494" i="10"/>
  <c r="M3494" i="10"/>
  <c r="N3494" i="10"/>
  <c r="D3495" i="10"/>
  <c r="I3495" i="10"/>
  <c r="K3495" i="10" s="1"/>
  <c r="L3495" i="10"/>
  <c r="M3495" i="10"/>
  <c r="N3495" i="10"/>
  <c r="D3496" i="10"/>
  <c r="I3496" i="10"/>
  <c r="K3496" i="10" s="1"/>
  <c r="L3496" i="10"/>
  <c r="M3496" i="10"/>
  <c r="N3496" i="10"/>
  <c r="D3497" i="10"/>
  <c r="I3497" i="10"/>
  <c r="K3497" i="10" s="1"/>
  <c r="L3497" i="10"/>
  <c r="M3497" i="10"/>
  <c r="N3497" i="10"/>
  <c r="D3498" i="10"/>
  <c r="I3498" i="10"/>
  <c r="K3498" i="10" s="1"/>
  <c r="L3498" i="10"/>
  <c r="M3498" i="10"/>
  <c r="N3498" i="10"/>
  <c r="D3499" i="10"/>
  <c r="I3499" i="10"/>
  <c r="K3499" i="10" s="1"/>
  <c r="L3499" i="10"/>
  <c r="M3499" i="10"/>
  <c r="N3499" i="10"/>
  <c r="D3500" i="10"/>
  <c r="I3500" i="10"/>
  <c r="K3500" i="10" s="1"/>
  <c r="L3500" i="10"/>
  <c r="M3500" i="10"/>
  <c r="N3500" i="10"/>
  <c r="D3501" i="10"/>
  <c r="I3501" i="10"/>
  <c r="K3501" i="10" s="1"/>
  <c r="L3501" i="10"/>
  <c r="M3501" i="10"/>
  <c r="N3501" i="10"/>
  <c r="D3502" i="10"/>
  <c r="I3502" i="10"/>
  <c r="K3502" i="10" s="1"/>
  <c r="L3502" i="10"/>
  <c r="M3502" i="10"/>
  <c r="N3502" i="10"/>
  <c r="D3503" i="10"/>
  <c r="I3503" i="10"/>
  <c r="K3503" i="10" s="1"/>
  <c r="L3503" i="10"/>
  <c r="M3503" i="10"/>
  <c r="N3503" i="10"/>
  <c r="D3504" i="10"/>
  <c r="I3504" i="10"/>
  <c r="K3504" i="10" s="1"/>
  <c r="L3504" i="10"/>
  <c r="M3504" i="10"/>
  <c r="N3504" i="10"/>
  <c r="D3505" i="10"/>
  <c r="I3505" i="10"/>
  <c r="K3505" i="10" s="1"/>
  <c r="L3505" i="10"/>
  <c r="M3505" i="10"/>
  <c r="N3505" i="10"/>
  <c r="D3506" i="10"/>
  <c r="I3506" i="10"/>
  <c r="K3506" i="10" s="1"/>
  <c r="L3506" i="10"/>
  <c r="M3506" i="10"/>
  <c r="N3506" i="10"/>
  <c r="D3507" i="10"/>
  <c r="I3507" i="10"/>
  <c r="K3507" i="10" s="1"/>
  <c r="L3507" i="10"/>
  <c r="M3507" i="10"/>
  <c r="N3507" i="10"/>
  <c r="D3508" i="10"/>
  <c r="I3508" i="10"/>
  <c r="K3508" i="10" s="1"/>
  <c r="L3508" i="10"/>
  <c r="M3508" i="10"/>
  <c r="N3508" i="10"/>
  <c r="D3509" i="10"/>
  <c r="I3509" i="10"/>
  <c r="K3509" i="10" s="1"/>
  <c r="L3509" i="10"/>
  <c r="M3509" i="10"/>
  <c r="N3509" i="10"/>
  <c r="D3510" i="10"/>
  <c r="I3510" i="10"/>
  <c r="K3510" i="10" s="1"/>
  <c r="L3510" i="10"/>
  <c r="M3510" i="10"/>
  <c r="N3510" i="10"/>
  <c r="D3511" i="10"/>
  <c r="I3511" i="10"/>
  <c r="K3511" i="10" s="1"/>
  <c r="L3511" i="10"/>
  <c r="M3511" i="10"/>
  <c r="N3511" i="10"/>
  <c r="D3512" i="10"/>
  <c r="I3512" i="10"/>
  <c r="K3512" i="10" s="1"/>
  <c r="L3512" i="10"/>
  <c r="M3512" i="10"/>
  <c r="N3512" i="10"/>
  <c r="D3513" i="10"/>
  <c r="I3513" i="10"/>
  <c r="K3513" i="10" s="1"/>
  <c r="L3513" i="10"/>
  <c r="M3513" i="10"/>
  <c r="N3513" i="10"/>
  <c r="D3514" i="10"/>
  <c r="I3514" i="10"/>
  <c r="K3514" i="10" s="1"/>
  <c r="L3514" i="10"/>
  <c r="M3514" i="10"/>
  <c r="N3514" i="10"/>
  <c r="D3515" i="10"/>
  <c r="I3515" i="10"/>
  <c r="K3515" i="10" s="1"/>
  <c r="L3515" i="10"/>
  <c r="M3515" i="10"/>
  <c r="N3515" i="10"/>
  <c r="D3516" i="10"/>
  <c r="I3516" i="10"/>
  <c r="K3516" i="10" s="1"/>
  <c r="L3516" i="10"/>
  <c r="M3516" i="10"/>
  <c r="N3516" i="10"/>
  <c r="D3517" i="10"/>
  <c r="I3517" i="10"/>
  <c r="K3517" i="10" s="1"/>
  <c r="L3517" i="10"/>
  <c r="M3517" i="10"/>
  <c r="N3517" i="10"/>
  <c r="D3518" i="10"/>
  <c r="I3518" i="10"/>
  <c r="K3518" i="10" s="1"/>
  <c r="L3518" i="10"/>
  <c r="M3518" i="10"/>
  <c r="N3518" i="10"/>
  <c r="D3519" i="10"/>
  <c r="I3519" i="10"/>
  <c r="K3519" i="10" s="1"/>
  <c r="L3519" i="10"/>
  <c r="M3519" i="10"/>
  <c r="N3519" i="10"/>
  <c r="D3520" i="10"/>
  <c r="I3520" i="10"/>
  <c r="K3520" i="10" s="1"/>
  <c r="L3520" i="10"/>
  <c r="M3520" i="10"/>
  <c r="N3520" i="10"/>
  <c r="D3521" i="10"/>
  <c r="I3521" i="10"/>
  <c r="K3521" i="10" s="1"/>
  <c r="L3521" i="10"/>
  <c r="M3521" i="10"/>
  <c r="N3521" i="10"/>
  <c r="D3522" i="10"/>
  <c r="I3522" i="10"/>
  <c r="K3522" i="10" s="1"/>
  <c r="L3522" i="10"/>
  <c r="M3522" i="10"/>
  <c r="N3522" i="10"/>
  <c r="D3523" i="10"/>
  <c r="I3523" i="10"/>
  <c r="K3523" i="10" s="1"/>
  <c r="L3523" i="10"/>
  <c r="M3523" i="10"/>
  <c r="N3523" i="10"/>
  <c r="D3524" i="10"/>
  <c r="I3524" i="10"/>
  <c r="K3524" i="10" s="1"/>
  <c r="L3524" i="10"/>
  <c r="M3524" i="10"/>
  <c r="N3524" i="10"/>
  <c r="D3525" i="10"/>
  <c r="I3525" i="10"/>
  <c r="K3525" i="10" s="1"/>
  <c r="L3525" i="10"/>
  <c r="M3525" i="10"/>
  <c r="N3525" i="10"/>
  <c r="D3526" i="10"/>
  <c r="I3526" i="10"/>
  <c r="K3526" i="10" s="1"/>
  <c r="L3526" i="10"/>
  <c r="M3526" i="10"/>
  <c r="N3526" i="10"/>
  <c r="D3527" i="10"/>
  <c r="I3527" i="10"/>
  <c r="K3527" i="10" s="1"/>
  <c r="L3527" i="10"/>
  <c r="M3527" i="10"/>
  <c r="N3527" i="10"/>
  <c r="D3528" i="10"/>
  <c r="I3528" i="10"/>
  <c r="K3528" i="10" s="1"/>
  <c r="L3528" i="10"/>
  <c r="M3528" i="10"/>
  <c r="N3528" i="10"/>
  <c r="D3529" i="10"/>
  <c r="I3529" i="10"/>
  <c r="K3529" i="10" s="1"/>
  <c r="L3529" i="10"/>
  <c r="M3529" i="10"/>
  <c r="N3529" i="10"/>
  <c r="D3530" i="10"/>
  <c r="I3530" i="10"/>
  <c r="K3530" i="10" s="1"/>
  <c r="L3530" i="10"/>
  <c r="M3530" i="10"/>
  <c r="N3530" i="10"/>
  <c r="D3531" i="10"/>
  <c r="I3531" i="10"/>
  <c r="K3531" i="10" s="1"/>
  <c r="L3531" i="10"/>
  <c r="M3531" i="10"/>
  <c r="N3531" i="10"/>
  <c r="D3532" i="10"/>
  <c r="I3532" i="10"/>
  <c r="K3532" i="10" s="1"/>
  <c r="L3532" i="10"/>
  <c r="M3532" i="10"/>
  <c r="N3532" i="10"/>
  <c r="D3533" i="10"/>
  <c r="I3533" i="10"/>
  <c r="K3533" i="10" s="1"/>
  <c r="L3533" i="10"/>
  <c r="M3533" i="10"/>
  <c r="N3533" i="10"/>
  <c r="D3534" i="10"/>
  <c r="I3534" i="10"/>
  <c r="K3534" i="10" s="1"/>
  <c r="L3534" i="10"/>
  <c r="M3534" i="10"/>
  <c r="N3534" i="10"/>
  <c r="D3535" i="10"/>
  <c r="I3535" i="10"/>
  <c r="K3535" i="10" s="1"/>
  <c r="L3535" i="10"/>
  <c r="M3535" i="10"/>
  <c r="N3535" i="10"/>
  <c r="D3536" i="10"/>
  <c r="I3536" i="10"/>
  <c r="K3536" i="10" s="1"/>
  <c r="L3536" i="10"/>
  <c r="M3536" i="10"/>
  <c r="N3536" i="10"/>
  <c r="D3537" i="10"/>
  <c r="I3537" i="10"/>
  <c r="K3537" i="10" s="1"/>
  <c r="L3537" i="10"/>
  <c r="M3537" i="10"/>
  <c r="N3537" i="10"/>
  <c r="D3538" i="10"/>
  <c r="I3538" i="10"/>
  <c r="K3538" i="10" s="1"/>
  <c r="L3538" i="10"/>
  <c r="M3538" i="10"/>
  <c r="N3538" i="10"/>
  <c r="D3539" i="10"/>
  <c r="I3539" i="10"/>
  <c r="K3539" i="10" s="1"/>
  <c r="L3539" i="10"/>
  <c r="M3539" i="10"/>
  <c r="N3539" i="10"/>
  <c r="D3540" i="10"/>
  <c r="I3540" i="10"/>
  <c r="K3540" i="10" s="1"/>
  <c r="L3540" i="10"/>
  <c r="M3540" i="10"/>
  <c r="N3540" i="10"/>
  <c r="D3541" i="10"/>
  <c r="I3541" i="10"/>
  <c r="K3541" i="10" s="1"/>
  <c r="L3541" i="10"/>
  <c r="M3541" i="10"/>
  <c r="N3541" i="10"/>
  <c r="D3542" i="10"/>
  <c r="I3542" i="10"/>
  <c r="K3542" i="10" s="1"/>
  <c r="L3542" i="10"/>
  <c r="M3542" i="10"/>
  <c r="N3542" i="10"/>
  <c r="D3543" i="10"/>
  <c r="I3543" i="10"/>
  <c r="K3543" i="10" s="1"/>
  <c r="L3543" i="10"/>
  <c r="M3543" i="10"/>
  <c r="N3543" i="10"/>
  <c r="D3544" i="10"/>
  <c r="I3544" i="10"/>
  <c r="K3544" i="10" s="1"/>
  <c r="L3544" i="10"/>
  <c r="M3544" i="10"/>
  <c r="N3544" i="10"/>
  <c r="D3545" i="10"/>
  <c r="I3545" i="10"/>
  <c r="K3545" i="10" s="1"/>
  <c r="L3545" i="10"/>
  <c r="M3545" i="10"/>
  <c r="N3545" i="10"/>
  <c r="D3546" i="10"/>
  <c r="I3546" i="10"/>
  <c r="K3546" i="10" s="1"/>
  <c r="L3546" i="10"/>
  <c r="M3546" i="10"/>
  <c r="N3546" i="10"/>
  <c r="D3547" i="10"/>
  <c r="I3547" i="10"/>
  <c r="K3547" i="10" s="1"/>
  <c r="L3547" i="10"/>
  <c r="M3547" i="10"/>
  <c r="N3547" i="10"/>
  <c r="D3548" i="10"/>
  <c r="I3548" i="10"/>
  <c r="K3548" i="10" s="1"/>
  <c r="L3548" i="10"/>
  <c r="M3548" i="10"/>
  <c r="N3548" i="10"/>
  <c r="D3549" i="10"/>
  <c r="I3549" i="10"/>
  <c r="K3549" i="10" s="1"/>
  <c r="L3549" i="10"/>
  <c r="M3549" i="10"/>
  <c r="N3549" i="10"/>
  <c r="D3550" i="10"/>
  <c r="I3550" i="10"/>
  <c r="K3550" i="10" s="1"/>
  <c r="L3550" i="10"/>
  <c r="M3550" i="10"/>
  <c r="N3550" i="10"/>
  <c r="D3551" i="10"/>
  <c r="I3551" i="10"/>
  <c r="K3551" i="10" s="1"/>
  <c r="L3551" i="10"/>
  <c r="M3551" i="10"/>
  <c r="N3551" i="10"/>
  <c r="D3552" i="10"/>
  <c r="I3552" i="10"/>
  <c r="K3552" i="10" s="1"/>
  <c r="L3552" i="10"/>
  <c r="M3552" i="10"/>
  <c r="N3552" i="10"/>
  <c r="D3553" i="10"/>
  <c r="I3553" i="10"/>
  <c r="K3553" i="10" s="1"/>
  <c r="L3553" i="10"/>
  <c r="M3553" i="10"/>
  <c r="N3553" i="10"/>
  <c r="D3554" i="10"/>
  <c r="I3554" i="10"/>
  <c r="K3554" i="10" s="1"/>
  <c r="L3554" i="10"/>
  <c r="M3554" i="10"/>
  <c r="N3554" i="10"/>
  <c r="D3555" i="10"/>
  <c r="I3555" i="10"/>
  <c r="K3555" i="10" s="1"/>
  <c r="L3555" i="10"/>
  <c r="M3555" i="10"/>
  <c r="N3555" i="10"/>
  <c r="D3556" i="10"/>
  <c r="I3556" i="10"/>
  <c r="K3556" i="10" s="1"/>
  <c r="L3556" i="10"/>
  <c r="M3556" i="10"/>
  <c r="N3556" i="10"/>
  <c r="D3557" i="10"/>
  <c r="I3557" i="10"/>
  <c r="K3557" i="10" s="1"/>
  <c r="L3557" i="10"/>
  <c r="M3557" i="10"/>
  <c r="N3557" i="10"/>
  <c r="D3558" i="10"/>
  <c r="I3558" i="10"/>
  <c r="K3558" i="10" s="1"/>
  <c r="L3558" i="10"/>
  <c r="M3558" i="10"/>
  <c r="N3558" i="10"/>
  <c r="D3559" i="10"/>
  <c r="I3559" i="10"/>
  <c r="K3559" i="10" s="1"/>
  <c r="L3559" i="10"/>
  <c r="M3559" i="10"/>
  <c r="N3559" i="10"/>
  <c r="D3560" i="10"/>
  <c r="I3560" i="10"/>
  <c r="K3560" i="10" s="1"/>
  <c r="L3560" i="10"/>
  <c r="M3560" i="10"/>
  <c r="N3560" i="10"/>
  <c r="D3561" i="10"/>
  <c r="I3561" i="10"/>
  <c r="K3561" i="10" s="1"/>
  <c r="L3561" i="10"/>
  <c r="M3561" i="10"/>
  <c r="N3561" i="10"/>
  <c r="D3562" i="10"/>
  <c r="I3562" i="10"/>
  <c r="K3562" i="10" s="1"/>
  <c r="L3562" i="10"/>
  <c r="M3562" i="10"/>
  <c r="N3562" i="10"/>
  <c r="D3563" i="10"/>
  <c r="I3563" i="10"/>
  <c r="K3563" i="10" s="1"/>
  <c r="L3563" i="10"/>
  <c r="M3563" i="10"/>
  <c r="N3563" i="10"/>
  <c r="D3564" i="10"/>
  <c r="I3564" i="10"/>
  <c r="K3564" i="10" s="1"/>
  <c r="L3564" i="10"/>
  <c r="M3564" i="10"/>
  <c r="N3564" i="10"/>
  <c r="D3565" i="10"/>
  <c r="I3565" i="10"/>
  <c r="K3565" i="10" s="1"/>
  <c r="L3565" i="10"/>
  <c r="M3565" i="10"/>
  <c r="N3565" i="10"/>
  <c r="D3566" i="10"/>
  <c r="I3566" i="10"/>
  <c r="K3566" i="10" s="1"/>
  <c r="L3566" i="10"/>
  <c r="M3566" i="10"/>
  <c r="N3566" i="10"/>
  <c r="D3567" i="10"/>
  <c r="I3567" i="10"/>
  <c r="K3567" i="10" s="1"/>
  <c r="L3567" i="10"/>
  <c r="M3567" i="10"/>
  <c r="N3567" i="10"/>
  <c r="D3568" i="10"/>
  <c r="I3568" i="10"/>
  <c r="K3568" i="10" s="1"/>
  <c r="L3568" i="10"/>
  <c r="M3568" i="10"/>
  <c r="N3568" i="10"/>
  <c r="D3569" i="10"/>
  <c r="I3569" i="10"/>
  <c r="K3569" i="10" s="1"/>
  <c r="L3569" i="10"/>
  <c r="M3569" i="10"/>
  <c r="N3569" i="10"/>
  <c r="D3570" i="10"/>
  <c r="I3570" i="10"/>
  <c r="K3570" i="10" s="1"/>
  <c r="L3570" i="10"/>
  <c r="M3570" i="10"/>
  <c r="N3570" i="10"/>
  <c r="D3571" i="10"/>
  <c r="I3571" i="10"/>
  <c r="K3571" i="10" s="1"/>
  <c r="L3571" i="10"/>
  <c r="M3571" i="10"/>
  <c r="N3571" i="10"/>
  <c r="D3572" i="10"/>
  <c r="I3572" i="10"/>
  <c r="K3572" i="10" s="1"/>
  <c r="L3572" i="10"/>
  <c r="M3572" i="10"/>
  <c r="N3572" i="10"/>
  <c r="D3573" i="10"/>
  <c r="I3573" i="10"/>
  <c r="K3573" i="10" s="1"/>
  <c r="L3573" i="10"/>
  <c r="M3573" i="10"/>
  <c r="N3573" i="10"/>
  <c r="D3574" i="10"/>
  <c r="I3574" i="10"/>
  <c r="K3574" i="10" s="1"/>
  <c r="L3574" i="10"/>
  <c r="M3574" i="10"/>
  <c r="N3574" i="10"/>
  <c r="D3575" i="10"/>
  <c r="I3575" i="10"/>
  <c r="K3575" i="10" s="1"/>
  <c r="L3575" i="10"/>
  <c r="M3575" i="10"/>
  <c r="N3575" i="10"/>
  <c r="D3576" i="10"/>
  <c r="I3576" i="10"/>
  <c r="K3576" i="10" s="1"/>
  <c r="L3576" i="10"/>
  <c r="M3576" i="10"/>
  <c r="N3576" i="10"/>
  <c r="D3577" i="10"/>
  <c r="I3577" i="10"/>
  <c r="K3577" i="10" s="1"/>
  <c r="L3577" i="10"/>
  <c r="M3577" i="10"/>
  <c r="N3577" i="10"/>
  <c r="D3578" i="10"/>
  <c r="I3578" i="10"/>
  <c r="K3578" i="10" s="1"/>
  <c r="L3578" i="10"/>
  <c r="M3578" i="10"/>
  <c r="N3578" i="10"/>
  <c r="D3579" i="10"/>
  <c r="I3579" i="10"/>
  <c r="K3579" i="10" s="1"/>
  <c r="L3579" i="10"/>
  <c r="M3579" i="10"/>
  <c r="N3579" i="10"/>
  <c r="D3580" i="10"/>
  <c r="I3580" i="10"/>
  <c r="K3580" i="10" s="1"/>
  <c r="L3580" i="10"/>
  <c r="M3580" i="10"/>
  <c r="N3580" i="10"/>
  <c r="D3581" i="10"/>
  <c r="I3581" i="10"/>
  <c r="K3581" i="10" s="1"/>
  <c r="L3581" i="10"/>
  <c r="M3581" i="10"/>
  <c r="N3581" i="10"/>
  <c r="D3582" i="10"/>
  <c r="I3582" i="10"/>
  <c r="K3582" i="10" s="1"/>
  <c r="L3582" i="10"/>
  <c r="M3582" i="10"/>
  <c r="N3582" i="10"/>
  <c r="D3583" i="10"/>
  <c r="I3583" i="10"/>
  <c r="K3583" i="10" s="1"/>
  <c r="L3583" i="10"/>
  <c r="M3583" i="10"/>
  <c r="N3583" i="10"/>
  <c r="D3584" i="10"/>
  <c r="I3584" i="10"/>
  <c r="K3584" i="10" s="1"/>
  <c r="L3584" i="10"/>
  <c r="M3584" i="10"/>
  <c r="N3584" i="10"/>
  <c r="D3585" i="10"/>
  <c r="I3585" i="10"/>
  <c r="K3585" i="10" s="1"/>
  <c r="L3585" i="10"/>
  <c r="M3585" i="10"/>
  <c r="N3585" i="10"/>
  <c r="D3586" i="10"/>
  <c r="I3586" i="10"/>
  <c r="K3586" i="10" s="1"/>
  <c r="L3586" i="10"/>
  <c r="M3586" i="10"/>
  <c r="N3586" i="10"/>
  <c r="D3587" i="10"/>
  <c r="I3587" i="10"/>
  <c r="K3587" i="10" s="1"/>
  <c r="L3587" i="10"/>
  <c r="M3587" i="10"/>
  <c r="N3587" i="10"/>
  <c r="D3588" i="10"/>
  <c r="I3588" i="10"/>
  <c r="K3588" i="10" s="1"/>
  <c r="L3588" i="10"/>
  <c r="M3588" i="10"/>
  <c r="N3588" i="10"/>
  <c r="D3589" i="10"/>
  <c r="I3589" i="10"/>
  <c r="K3589" i="10" s="1"/>
  <c r="L3589" i="10"/>
  <c r="M3589" i="10"/>
  <c r="N3589" i="10"/>
  <c r="D3590" i="10"/>
  <c r="I3590" i="10"/>
  <c r="K3590" i="10" s="1"/>
  <c r="L3590" i="10"/>
  <c r="M3590" i="10"/>
  <c r="N3590" i="10"/>
  <c r="D3591" i="10"/>
  <c r="I3591" i="10"/>
  <c r="K3591" i="10" s="1"/>
  <c r="L3591" i="10"/>
  <c r="M3591" i="10"/>
  <c r="N3591" i="10"/>
  <c r="D3592" i="10"/>
  <c r="I3592" i="10"/>
  <c r="K3592" i="10" s="1"/>
  <c r="L3592" i="10"/>
  <c r="M3592" i="10"/>
  <c r="N3592" i="10"/>
  <c r="D3593" i="10"/>
  <c r="I3593" i="10"/>
  <c r="K3593" i="10" s="1"/>
  <c r="L3593" i="10"/>
  <c r="M3593" i="10"/>
  <c r="N3593" i="10"/>
  <c r="D3594" i="10"/>
  <c r="I3594" i="10"/>
  <c r="K3594" i="10" s="1"/>
  <c r="L3594" i="10"/>
  <c r="M3594" i="10"/>
  <c r="N3594" i="10"/>
  <c r="D3595" i="10"/>
  <c r="I3595" i="10"/>
  <c r="K3595" i="10" s="1"/>
  <c r="L3595" i="10"/>
  <c r="M3595" i="10"/>
  <c r="N3595" i="10"/>
  <c r="D3596" i="10"/>
  <c r="I3596" i="10"/>
  <c r="K3596" i="10" s="1"/>
  <c r="L3596" i="10"/>
  <c r="M3596" i="10"/>
  <c r="N3596" i="10"/>
  <c r="D3597" i="10"/>
  <c r="I3597" i="10"/>
  <c r="K3597" i="10" s="1"/>
  <c r="L3597" i="10"/>
  <c r="M3597" i="10"/>
  <c r="N3597" i="10"/>
  <c r="D3598" i="10"/>
  <c r="I3598" i="10"/>
  <c r="K3598" i="10" s="1"/>
  <c r="L3598" i="10"/>
  <c r="M3598" i="10"/>
  <c r="N3598" i="10"/>
  <c r="D3599" i="10"/>
  <c r="I3599" i="10"/>
  <c r="K3599" i="10" s="1"/>
  <c r="L3599" i="10"/>
  <c r="M3599" i="10"/>
  <c r="N3599" i="10"/>
  <c r="D3600" i="10"/>
  <c r="I3600" i="10"/>
  <c r="K3600" i="10" s="1"/>
  <c r="L3600" i="10"/>
  <c r="M3600" i="10"/>
  <c r="N3600" i="10"/>
  <c r="D3601" i="10"/>
  <c r="I3601" i="10"/>
  <c r="K3601" i="10" s="1"/>
  <c r="L3601" i="10"/>
  <c r="M3601" i="10"/>
  <c r="N3601" i="10"/>
  <c r="D3602" i="10"/>
  <c r="I3602" i="10"/>
  <c r="K3602" i="10" s="1"/>
  <c r="L3602" i="10"/>
  <c r="M3602" i="10"/>
  <c r="N3602" i="10"/>
  <c r="D3603" i="10"/>
  <c r="I3603" i="10"/>
  <c r="K3603" i="10" s="1"/>
  <c r="L3603" i="10"/>
  <c r="M3603" i="10"/>
  <c r="N3603" i="10"/>
  <c r="D3604" i="10"/>
  <c r="I3604" i="10"/>
  <c r="K3604" i="10" s="1"/>
  <c r="L3604" i="10"/>
  <c r="M3604" i="10"/>
  <c r="N3604" i="10"/>
  <c r="D3605" i="10"/>
  <c r="I3605" i="10"/>
  <c r="K3605" i="10" s="1"/>
  <c r="L3605" i="10"/>
  <c r="M3605" i="10"/>
  <c r="N3605" i="10"/>
  <c r="D3606" i="10"/>
  <c r="I3606" i="10"/>
  <c r="K3606" i="10" s="1"/>
  <c r="L3606" i="10"/>
  <c r="M3606" i="10"/>
  <c r="N3606" i="10"/>
  <c r="D3607" i="10"/>
  <c r="I3607" i="10"/>
  <c r="K3607" i="10" s="1"/>
  <c r="L3607" i="10"/>
  <c r="M3607" i="10"/>
  <c r="N3607" i="10"/>
  <c r="D3608" i="10"/>
  <c r="I3608" i="10"/>
  <c r="K3608" i="10" s="1"/>
  <c r="L3608" i="10"/>
  <c r="M3608" i="10"/>
  <c r="N3608" i="10"/>
  <c r="D3609" i="10"/>
  <c r="I3609" i="10"/>
  <c r="K3609" i="10" s="1"/>
  <c r="L3609" i="10"/>
  <c r="M3609" i="10"/>
  <c r="N3609" i="10"/>
  <c r="D3610" i="10"/>
  <c r="I3610" i="10"/>
  <c r="K3610" i="10" s="1"/>
  <c r="L3610" i="10"/>
  <c r="M3610" i="10"/>
  <c r="N3610" i="10"/>
  <c r="D3611" i="10"/>
  <c r="I3611" i="10"/>
  <c r="K3611" i="10" s="1"/>
  <c r="L3611" i="10"/>
  <c r="M3611" i="10"/>
  <c r="N3611" i="10"/>
  <c r="D3612" i="10"/>
  <c r="I3612" i="10"/>
  <c r="K3612" i="10" s="1"/>
  <c r="L3612" i="10"/>
  <c r="M3612" i="10"/>
  <c r="N3612" i="10"/>
  <c r="D3613" i="10"/>
  <c r="I3613" i="10"/>
  <c r="K3613" i="10" s="1"/>
  <c r="L3613" i="10"/>
  <c r="M3613" i="10"/>
  <c r="N3613" i="10"/>
  <c r="D3614" i="10"/>
  <c r="I3614" i="10"/>
  <c r="K3614" i="10" s="1"/>
  <c r="L3614" i="10"/>
  <c r="M3614" i="10"/>
  <c r="N3614" i="10"/>
  <c r="D3615" i="10"/>
  <c r="I3615" i="10"/>
  <c r="K3615" i="10" s="1"/>
  <c r="L3615" i="10"/>
  <c r="M3615" i="10"/>
  <c r="N3615" i="10"/>
  <c r="D3616" i="10"/>
  <c r="I3616" i="10"/>
  <c r="K3616" i="10" s="1"/>
  <c r="L3616" i="10"/>
  <c r="M3616" i="10"/>
  <c r="N3616" i="10"/>
  <c r="D3617" i="10"/>
  <c r="I3617" i="10"/>
  <c r="K3617" i="10" s="1"/>
  <c r="L3617" i="10"/>
  <c r="M3617" i="10"/>
  <c r="N3617" i="10"/>
  <c r="D3618" i="10"/>
  <c r="I3618" i="10"/>
  <c r="K3618" i="10" s="1"/>
  <c r="L3618" i="10"/>
  <c r="M3618" i="10"/>
  <c r="N3618" i="10"/>
  <c r="D3619" i="10"/>
  <c r="I3619" i="10"/>
  <c r="K3619" i="10" s="1"/>
  <c r="L3619" i="10"/>
  <c r="M3619" i="10"/>
  <c r="N3619" i="10"/>
  <c r="D3620" i="10"/>
  <c r="I3620" i="10"/>
  <c r="K3620" i="10" s="1"/>
  <c r="L3620" i="10"/>
  <c r="M3620" i="10"/>
  <c r="N3620" i="10"/>
  <c r="D3621" i="10"/>
  <c r="I3621" i="10"/>
  <c r="K3621" i="10" s="1"/>
  <c r="L3621" i="10"/>
  <c r="M3621" i="10"/>
  <c r="N3621" i="10"/>
  <c r="D3622" i="10"/>
  <c r="I3622" i="10"/>
  <c r="K3622" i="10" s="1"/>
  <c r="L3622" i="10"/>
  <c r="M3622" i="10"/>
  <c r="N3622" i="10"/>
  <c r="D3623" i="10"/>
  <c r="I3623" i="10"/>
  <c r="K3623" i="10" s="1"/>
  <c r="L3623" i="10"/>
  <c r="M3623" i="10"/>
  <c r="N3623" i="10"/>
  <c r="D3624" i="10"/>
  <c r="I3624" i="10"/>
  <c r="K3624" i="10" s="1"/>
  <c r="L3624" i="10"/>
  <c r="M3624" i="10"/>
  <c r="N3624" i="10"/>
  <c r="D3625" i="10"/>
  <c r="I3625" i="10"/>
  <c r="K3625" i="10" s="1"/>
  <c r="L3625" i="10"/>
  <c r="M3625" i="10"/>
  <c r="N3625" i="10"/>
  <c r="D3626" i="10"/>
  <c r="I3626" i="10"/>
  <c r="K3626" i="10" s="1"/>
  <c r="L3626" i="10"/>
  <c r="M3626" i="10"/>
  <c r="N3626" i="10"/>
  <c r="D3627" i="10"/>
  <c r="I3627" i="10"/>
  <c r="K3627" i="10" s="1"/>
  <c r="L3627" i="10"/>
  <c r="M3627" i="10"/>
  <c r="N3627" i="10"/>
  <c r="D3628" i="10"/>
  <c r="I3628" i="10"/>
  <c r="K3628" i="10" s="1"/>
  <c r="L3628" i="10"/>
  <c r="M3628" i="10"/>
  <c r="N3628" i="10"/>
  <c r="D3629" i="10"/>
  <c r="I3629" i="10"/>
  <c r="K3629" i="10" s="1"/>
  <c r="L3629" i="10"/>
  <c r="M3629" i="10"/>
  <c r="N3629" i="10"/>
  <c r="D3630" i="10"/>
  <c r="I3630" i="10"/>
  <c r="K3630" i="10" s="1"/>
  <c r="L3630" i="10"/>
  <c r="M3630" i="10"/>
  <c r="N3630" i="10"/>
  <c r="D3631" i="10"/>
  <c r="I3631" i="10"/>
  <c r="K3631" i="10" s="1"/>
  <c r="L3631" i="10"/>
  <c r="M3631" i="10"/>
  <c r="N3631" i="10"/>
  <c r="D3632" i="10"/>
  <c r="I3632" i="10"/>
  <c r="K3632" i="10" s="1"/>
  <c r="L3632" i="10"/>
  <c r="M3632" i="10"/>
  <c r="N3632" i="10"/>
  <c r="D3633" i="10"/>
  <c r="I3633" i="10"/>
  <c r="K3633" i="10" s="1"/>
  <c r="L3633" i="10"/>
  <c r="M3633" i="10"/>
  <c r="N3633" i="10"/>
  <c r="D3634" i="10"/>
  <c r="I3634" i="10"/>
  <c r="K3634" i="10" s="1"/>
  <c r="L3634" i="10"/>
  <c r="M3634" i="10"/>
  <c r="N3634" i="10"/>
  <c r="D3635" i="10"/>
  <c r="I3635" i="10"/>
  <c r="K3635" i="10" s="1"/>
  <c r="L3635" i="10"/>
  <c r="M3635" i="10"/>
  <c r="N3635" i="10"/>
  <c r="D3636" i="10"/>
  <c r="I3636" i="10"/>
  <c r="K3636" i="10" s="1"/>
  <c r="L3636" i="10"/>
  <c r="M3636" i="10"/>
  <c r="N3636" i="10"/>
  <c r="D3637" i="10"/>
  <c r="I3637" i="10"/>
  <c r="K3637" i="10" s="1"/>
  <c r="L3637" i="10"/>
  <c r="M3637" i="10"/>
  <c r="N3637" i="10"/>
  <c r="D3638" i="10"/>
  <c r="I3638" i="10"/>
  <c r="K3638" i="10" s="1"/>
  <c r="L3638" i="10"/>
  <c r="M3638" i="10"/>
  <c r="N3638" i="10"/>
  <c r="D3639" i="10"/>
  <c r="I3639" i="10"/>
  <c r="K3639" i="10" s="1"/>
  <c r="L3639" i="10"/>
  <c r="M3639" i="10"/>
  <c r="N3639" i="10"/>
  <c r="D3640" i="10"/>
  <c r="I3640" i="10"/>
  <c r="K3640" i="10" s="1"/>
  <c r="L3640" i="10"/>
  <c r="M3640" i="10"/>
  <c r="N3640" i="10"/>
  <c r="D3641" i="10"/>
  <c r="I3641" i="10"/>
  <c r="K3641" i="10" s="1"/>
  <c r="L3641" i="10"/>
  <c r="M3641" i="10"/>
  <c r="N3641" i="10"/>
  <c r="D3642" i="10"/>
  <c r="I3642" i="10"/>
  <c r="K3642" i="10" s="1"/>
  <c r="L3642" i="10"/>
  <c r="M3642" i="10"/>
  <c r="N3642" i="10"/>
  <c r="D3643" i="10"/>
  <c r="I3643" i="10"/>
  <c r="K3643" i="10" s="1"/>
  <c r="L3643" i="10"/>
  <c r="M3643" i="10"/>
  <c r="N3643" i="10"/>
  <c r="D3644" i="10"/>
  <c r="I3644" i="10"/>
  <c r="K3644" i="10" s="1"/>
  <c r="L3644" i="10"/>
  <c r="M3644" i="10"/>
  <c r="N3644" i="10"/>
  <c r="D3645" i="10"/>
  <c r="I3645" i="10"/>
  <c r="K3645" i="10" s="1"/>
  <c r="L3645" i="10"/>
  <c r="M3645" i="10"/>
  <c r="N3645" i="10"/>
  <c r="D3646" i="10"/>
  <c r="I3646" i="10"/>
  <c r="K3646" i="10" s="1"/>
  <c r="L3646" i="10"/>
  <c r="M3646" i="10"/>
  <c r="N3646" i="10"/>
  <c r="D3647" i="10"/>
  <c r="I3647" i="10"/>
  <c r="K3647" i="10" s="1"/>
  <c r="L3647" i="10"/>
  <c r="M3647" i="10"/>
  <c r="N3647" i="10"/>
  <c r="D3648" i="10"/>
  <c r="I3648" i="10"/>
  <c r="K3648" i="10" s="1"/>
  <c r="L3648" i="10"/>
  <c r="M3648" i="10"/>
  <c r="N3648" i="10"/>
  <c r="D3649" i="10"/>
  <c r="I3649" i="10"/>
  <c r="K3649" i="10" s="1"/>
  <c r="L3649" i="10"/>
  <c r="M3649" i="10"/>
  <c r="N3649" i="10"/>
  <c r="D3650" i="10"/>
  <c r="I3650" i="10"/>
  <c r="K3650" i="10" s="1"/>
  <c r="L3650" i="10"/>
  <c r="M3650" i="10"/>
  <c r="N3650" i="10"/>
  <c r="D3651" i="10"/>
  <c r="I3651" i="10"/>
  <c r="K3651" i="10" s="1"/>
  <c r="L3651" i="10"/>
  <c r="M3651" i="10"/>
  <c r="N3651" i="10"/>
  <c r="D3652" i="10"/>
  <c r="I3652" i="10"/>
  <c r="K3652" i="10" s="1"/>
  <c r="L3652" i="10"/>
  <c r="M3652" i="10"/>
  <c r="N3652" i="10"/>
  <c r="D3653" i="10"/>
  <c r="I3653" i="10"/>
  <c r="K3653" i="10" s="1"/>
  <c r="L3653" i="10"/>
  <c r="M3653" i="10"/>
  <c r="N3653" i="10"/>
  <c r="D3654" i="10"/>
  <c r="I3654" i="10"/>
  <c r="K3654" i="10" s="1"/>
  <c r="L3654" i="10"/>
  <c r="M3654" i="10"/>
  <c r="N3654" i="10"/>
  <c r="D3655" i="10"/>
  <c r="I3655" i="10"/>
  <c r="K3655" i="10" s="1"/>
  <c r="L3655" i="10"/>
  <c r="M3655" i="10"/>
  <c r="N3655" i="10"/>
  <c r="D3656" i="10"/>
  <c r="I3656" i="10"/>
  <c r="K3656" i="10" s="1"/>
  <c r="L3656" i="10"/>
  <c r="M3656" i="10"/>
  <c r="N3656" i="10"/>
  <c r="D3657" i="10"/>
  <c r="I3657" i="10"/>
  <c r="K3657" i="10" s="1"/>
  <c r="L3657" i="10"/>
  <c r="M3657" i="10"/>
  <c r="N3657" i="10"/>
  <c r="D3658" i="10"/>
  <c r="I3658" i="10"/>
  <c r="K3658" i="10" s="1"/>
  <c r="L3658" i="10"/>
  <c r="M3658" i="10"/>
  <c r="N3658" i="10"/>
  <c r="D3659" i="10"/>
  <c r="I3659" i="10"/>
  <c r="K3659" i="10" s="1"/>
  <c r="L3659" i="10"/>
  <c r="M3659" i="10"/>
  <c r="N3659" i="10"/>
  <c r="D3660" i="10"/>
  <c r="I3660" i="10"/>
  <c r="K3660" i="10" s="1"/>
  <c r="L3660" i="10"/>
  <c r="M3660" i="10"/>
  <c r="N3660" i="10"/>
  <c r="D3661" i="10"/>
  <c r="I3661" i="10"/>
  <c r="K3661" i="10" s="1"/>
  <c r="L3661" i="10"/>
  <c r="M3661" i="10"/>
  <c r="N3661" i="10"/>
  <c r="D3662" i="10"/>
  <c r="I3662" i="10"/>
  <c r="K3662" i="10" s="1"/>
  <c r="L3662" i="10"/>
  <c r="M3662" i="10"/>
  <c r="N3662" i="10"/>
  <c r="D3663" i="10"/>
  <c r="I3663" i="10"/>
  <c r="K3663" i="10" s="1"/>
  <c r="L3663" i="10"/>
  <c r="M3663" i="10"/>
  <c r="N3663" i="10"/>
  <c r="D3664" i="10"/>
  <c r="I3664" i="10"/>
  <c r="K3664" i="10" s="1"/>
  <c r="L3664" i="10"/>
  <c r="M3664" i="10"/>
  <c r="N3664" i="10"/>
  <c r="D3665" i="10"/>
  <c r="I3665" i="10"/>
  <c r="K3665" i="10" s="1"/>
  <c r="L3665" i="10"/>
  <c r="M3665" i="10"/>
  <c r="N3665" i="10"/>
  <c r="D3666" i="10"/>
  <c r="I3666" i="10"/>
  <c r="K3666" i="10" s="1"/>
  <c r="L3666" i="10"/>
  <c r="M3666" i="10"/>
  <c r="N3666" i="10"/>
  <c r="D3667" i="10"/>
  <c r="I3667" i="10"/>
  <c r="K3667" i="10" s="1"/>
  <c r="L3667" i="10"/>
  <c r="M3667" i="10"/>
  <c r="N3667" i="10"/>
  <c r="D3668" i="10"/>
  <c r="I3668" i="10"/>
  <c r="K3668" i="10" s="1"/>
  <c r="L3668" i="10"/>
  <c r="M3668" i="10"/>
  <c r="N3668" i="10"/>
  <c r="D3669" i="10"/>
  <c r="I3669" i="10"/>
  <c r="K3669" i="10" s="1"/>
  <c r="L3669" i="10"/>
  <c r="M3669" i="10"/>
  <c r="N3669" i="10"/>
  <c r="D3670" i="10"/>
  <c r="I3670" i="10"/>
  <c r="K3670" i="10" s="1"/>
  <c r="L3670" i="10"/>
  <c r="M3670" i="10"/>
  <c r="N3670" i="10"/>
  <c r="D3671" i="10"/>
  <c r="I3671" i="10"/>
  <c r="K3671" i="10" s="1"/>
  <c r="L3671" i="10"/>
  <c r="M3671" i="10"/>
  <c r="N3671" i="10"/>
  <c r="D3672" i="10"/>
  <c r="I3672" i="10"/>
  <c r="K3672" i="10" s="1"/>
  <c r="L3672" i="10"/>
  <c r="M3672" i="10"/>
  <c r="N3672" i="10"/>
  <c r="D3673" i="10"/>
  <c r="I3673" i="10"/>
  <c r="K3673" i="10" s="1"/>
  <c r="L3673" i="10"/>
  <c r="M3673" i="10"/>
  <c r="N3673" i="10"/>
  <c r="D3674" i="10"/>
  <c r="I3674" i="10"/>
  <c r="K3674" i="10" s="1"/>
  <c r="L3674" i="10"/>
  <c r="M3674" i="10"/>
  <c r="N3674" i="10"/>
  <c r="D3675" i="10"/>
  <c r="I3675" i="10"/>
  <c r="K3675" i="10" s="1"/>
  <c r="L3675" i="10"/>
  <c r="M3675" i="10"/>
  <c r="N3675" i="10"/>
  <c r="D3676" i="10"/>
  <c r="I3676" i="10"/>
  <c r="K3676" i="10" s="1"/>
  <c r="L3676" i="10"/>
  <c r="M3676" i="10"/>
  <c r="N3676" i="10"/>
  <c r="D3677" i="10"/>
  <c r="I3677" i="10"/>
  <c r="K3677" i="10" s="1"/>
  <c r="L3677" i="10"/>
  <c r="M3677" i="10"/>
  <c r="N3677" i="10"/>
  <c r="D3678" i="10"/>
  <c r="I3678" i="10"/>
  <c r="K3678" i="10" s="1"/>
  <c r="L3678" i="10"/>
  <c r="M3678" i="10"/>
  <c r="N3678" i="10"/>
  <c r="D3679" i="10"/>
  <c r="I3679" i="10"/>
  <c r="K3679" i="10" s="1"/>
  <c r="L3679" i="10"/>
  <c r="M3679" i="10"/>
  <c r="N3679" i="10"/>
  <c r="D3680" i="10"/>
  <c r="I3680" i="10"/>
  <c r="K3680" i="10" s="1"/>
  <c r="L3680" i="10"/>
  <c r="M3680" i="10"/>
  <c r="N3680" i="10"/>
  <c r="D3681" i="10"/>
  <c r="I3681" i="10"/>
  <c r="K3681" i="10" s="1"/>
  <c r="L3681" i="10"/>
  <c r="M3681" i="10"/>
  <c r="N3681" i="10"/>
  <c r="D3682" i="10"/>
  <c r="I3682" i="10"/>
  <c r="K3682" i="10" s="1"/>
  <c r="L3682" i="10"/>
  <c r="M3682" i="10"/>
  <c r="N3682" i="10"/>
  <c r="D3683" i="10"/>
  <c r="I3683" i="10"/>
  <c r="K3683" i="10" s="1"/>
  <c r="L3683" i="10"/>
  <c r="M3683" i="10"/>
  <c r="N3683" i="10"/>
  <c r="D3684" i="10"/>
  <c r="I3684" i="10"/>
  <c r="K3684" i="10" s="1"/>
  <c r="L3684" i="10"/>
  <c r="M3684" i="10"/>
  <c r="N3684" i="10"/>
  <c r="D3685" i="10"/>
  <c r="I3685" i="10"/>
  <c r="K3685" i="10" s="1"/>
  <c r="L3685" i="10"/>
  <c r="M3685" i="10"/>
  <c r="N3685" i="10"/>
  <c r="D3686" i="10"/>
  <c r="I3686" i="10"/>
  <c r="K3686" i="10" s="1"/>
  <c r="L3686" i="10"/>
  <c r="M3686" i="10"/>
  <c r="N3686" i="10"/>
  <c r="D3687" i="10"/>
  <c r="I3687" i="10"/>
  <c r="K3687" i="10" s="1"/>
  <c r="L3687" i="10"/>
  <c r="M3687" i="10"/>
  <c r="N3687" i="10"/>
  <c r="D3688" i="10"/>
  <c r="I3688" i="10"/>
  <c r="K3688" i="10" s="1"/>
  <c r="L3688" i="10"/>
  <c r="M3688" i="10"/>
  <c r="N3688" i="10"/>
  <c r="D3689" i="10"/>
  <c r="I3689" i="10"/>
  <c r="K3689" i="10" s="1"/>
  <c r="L3689" i="10"/>
  <c r="M3689" i="10"/>
  <c r="N3689" i="10"/>
  <c r="D3690" i="10"/>
  <c r="I3690" i="10"/>
  <c r="K3690" i="10" s="1"/>
  <c r="L3690" i="10"/>
  <c r="M3690" i="10"/>
  <c r="N3690" i="10"/>
  <c r="D3691" i="10"/>
  <c r="I3691" i="10"/>
  <c r="K3691" i="10" s="1"/>
  <c r="L3691" i="10"/>
  <c r="M3691" i="10"/>
  <c r="N3691" i="10"/>
  <c r="D3692" i="10"/>
  <c r="I3692" i="10"/>
  <c r="K3692" i="10" s="1"/>
  <c r="L3692" i="10"/>
  <c r="M3692" i="10"/>
  <c r="N3692" i="10"/>
  <c r="D3693" i="10"/>
  <c r="I3693" i="10"/>
  <c r="K3693" i="10" s="1"/>
  <c r="L3693" i="10"/>
  <c r="M3693" i="10"/>
  <c r="N3693" i="10"/>
  <c r="D3694" i="10"/>
  <c r="I3694" i="10"/>
  <c r="K3694" i="10" s="1"/>
  <c r="L3694" i="10"/>
  <c r="M3694" i="10"/>
  <c r="N3694" i="10"/>
  <c r="D3695" i="10"/>
  <c r="I3695" i="10"/>
  <c r="K3695" i="10" s="1"/>
  <c r="L3695" i="10"/>
  <c r="M3695" i="10"/>
  <c r="N3695" i="10"/>
  <c r="D3696" i="10"/>
  <c r="I3696" i="10"/>
  <c r="K3696" i="10" s="1"/>
  <c r="L3696" i="10"/>
  <c r="M3696" i="10"/>
  <c r="N3696" i="10"/>
  <c r="D3697" i="10"/>
  <c r="I3697" i="10"/>
  <c r="K3697" i="10" s="1"/>
  <c r="L3697" i="10"/>
  <c r="M3697" i="10"/>
  <c r="N3697" i="10"/>
  <c r="D3698" i="10"/>
  <c r="I3698" i="10"/>
  <c r="K3698" i="10" s="1"/>
  <c r="L3698" i="10"/>
  <c r="M3698" i="10"/>
  <c r="N3698" i="10"/>
  <c r="D3699" i="10"/>
  <c r="I3699" i="10"/>
  <c r="K3699" i="10" s="1"/>
  <c r="L3699" i="10"/>
  <c r="M3699" i="10"/>
  <c r="N3699" i="10"/>
  <c r="D3700" i="10"/>
  <c r="I3700" i="10"/>
  <c r="K3700" i="10" s="1"/>
  <c r="L3700" i="10"/>
  <c r="M3700" i="10"/>
  <c r="N3700" i="10"/>
  <c r="D3701" i="10"/>
  <c r="I3701" i="10"/>
  <c r="K3701" i="10" s="1"/>
  <c r="L3701" i="10"/>
  <c r="M3701" i="10"/>
  <c r="N3701" i="10"/>
  <c r="D3702" i="10"/>
  <c r="I3702" i="10"/>
  <c r="K3702" i="10" s="1"/>
  <c r="L3702" i="10"/>
  <c r="M3702" i="10"/>
  <c r="N3702" i="10"/>
  <c r="D3703" i="10"/>
  <c r="I3703" i="10"/>
  <c r="K3703" i="10" s="1"/>
  <c r="L3703" i="10"/>
  <c r="M3703" i="10"/>
  <c r="N3703" i="10"/>
  <c r="D3704" i="10"/>
  <c r="I3704" i="10"/>
  <c r="K3704" i="10" s="1"/>
  <c r="L3704" i="10"/>
  <c r="M3704" i="10"/>
  <c r="N3704" i="10"/>
  <c r="D3705" i="10"/>
  <c r="I3705" i="10"/>
  <c r="K3705" i="10" s="1"/>
  <c r="L3705" i="10"/>
  <c r="M3705" i="10"/>
  <c r="N3705" i="10"/>
  <c r="D3706" i="10"/>
  <c r="I3706" i="10"/>
  <c r="K3706" i="10" s="1"/>
  <c r="L3706" i="10"/>
  <c r="M3706" i="10"/>
  <c r="N3706" i="10"/>
  <c r="D3707" i="10"/>
  <c r="I3707" i="10"/>
  <c r="K3707" i="10" s="1"/>
  <c r="L3707" i="10"/>
  <c r="M3707" i="10"/>
  <c r="N3707" i="10"/>
  <c r="D3708" i="10"/>
  <c r="I3708" i="10"/>
  <c r="K3708" i="10" s="1"/>
  <c r="L3708" i="10"/>
  <c r="M3708" i="10"/>
  <c r="N3708" i="10"/>
  <c r="D3709" i="10"/>
  <c r="I3709" i="10"/>
  <c r="K3709" i="10" s="1"/>
  <c r="L3709" i="10"/>
  <c r="M3709" i="10"/>
  <c r="N3709" i="10"/>
  <c r="D3710" i="10"/>
  <c r="I3710" i="10"/>
  <c r="K3710" i="10" s="1"/>
  <c r="L3710" i="10"/>
  <c r="M3710" i="10"/>
  <c r="N3710" i="10"/>
  <c r="D3711" i="10"/>
  <c r="I3711" i="10"/>
  <c r="K3711" i="10" s="1"/>
  <c r="L3711" i="10"/>
  <c r="M3711" i="10"/>
  <c r="N3711" i="10"/>
  <c r="D3712" i="10"/>
  <c r="I3712" i="10"/>
  <c r="K3712" i="10" s="1"/>
  <c r="L3712" i="10"/>
  <c r="M3712" i="10"/>
  <c r="N3712" i="10"/>
  <c r="D3713" i="10"/>
  <c r="I3713" i="10"/>
  <c r="K3713" i="10" s="1"/>
  <c r="L3713" i="10"/>
  <c r="M3713" i="10"/>
  <c r="N3713" i="10"/>
  <c r="D3714" i="10"/>
  <c r="I3714" i="10"/>
  <c r="K3714" i="10" s="1"/>
  <c r="L3714" i="10"/>
  <c r="M3714" i="10"/>
  <c r="N3714" i="10"/>
  <c r="D3715" i="10"/>
  <c r="I3715" i="10"/>
  <c r="K3715" i="10" s="1"/>
  <c r="L3715" i="10"/>
  <c r="M3715" i="10"/>
  <c r="N3715" i="10"/>
  <c r="D3716" i="10"/>
  <c r="I3716" i="10"/>
  <c r="K3716" i="10" s="1"/>
  <c r="L3716" i="10"/>
  <c r="M3716" i="10"/>
  <c r="N3716" i="10"/>
  <c r="D3717" i="10"/>
  <c r="I3717" i="10"/>
  <c r="K3717" i="10" s="1"/>
  <c r="L3717" i="10"/>
  <c r="M3717" i="10"/>
  <c r="N3717" i="10"/>
  <c r="D3718" i="10"/>
  <c r="I3718" i="10"/>
  <c r="K3718" i="10" s="1"/>
  <c r="L3718" i="10"/>
  <c r="M3718" i="10"/>
  <c r="N3718" i="10"/>
  <c r="D3719" i="10"/>
  <c r="I3719" i="10"/>
  <c r="K3719" i="10" s="1"/>
  <c r="L3719" i="10"/>
  <c r="M3719" i="10"/>
  <c r="N3719" i="10"/>
  <c r="D3720" i="10"/>
  <c r="I3720" i="10"/>
  <c r="K3720" i="10" s="1"/>
  <c r="L3720" i="10"/>
  <c r="M3720" i="10"/>
  <c r="N3720" i="10"/>
  <c r="D3721" i="10"/>
  <c r="I3721" i="10"/>
  <c r="K3721" i="10" s="1"/>
  <c r="L3721" i="10"/>
  <c r="M3721" i="10"/>
  <c r="N3721" i="10"/>
  <c r="D3722" i="10"/>
  <c r="I3722" i="10"/>
  <c r="K3722" i="10" s="1"/>
  <c r="L3722" i="10"/>
  <c r="M3722" i="10"/>
  <c r="N3722" i="10"/>
  <c r="D3723" i="10"/>
  <c r="I3723" i="10"/>
  <c r="K3723" i="10" s="1"/>
  <c r="L3723" i="10"/>
  <c r="M3723" i="10"/>
  <c r="N3723" i="10"/>
  <c r="D3724" i="10"/>
  <c r="I3724" i="10"/>
  <c r="K3724" i="10" s="1"/>
  <c r="L3724" i="10"/>
  <c r="M3724" i="10"/>
  <c r="N3724" i="10"/>
  <c r="D3725" i="10"/>
  <c r="I3725" i="10"/>
  <c r="K3725" i="10" s="1"/>
  <c r="L3725" i="10"/>
  <c r="M3725" i="10"/>
  <c r="N3725" i="10"/>
  <c r="D3726" i="10"/>
  <c r="I3726" i="10"/>
  <c r="K3726" i="10" s="1"/>
  <c r="L3726" i="10"/>
  <c r="M3726" i="10"/>
  <c r="N3726" i="10"/>
  <c r="D3727" i="10"/>
  <c r="I3727" i="10"/>
  <c r="K3727" i="10" s="1"/>
  <c r="L3727" i="10"/>
  <c r="M3727" i="10"/>
  <c r="N3727" i="10"/>
  <c r="D3728" i="10"/>
  <c r="I3728" i="10"/>
  <c r="K3728" i="10" s="1"/>
  <c r="L3728" i="10"/>
  <c r="M3728" i="10"/>
  <c r="N3728" i="10"/>
  <c r="D3729" i="10"/>
  <c r="I3729" i="10"/>
  <c r="K3729" i="10" s="1"/>
  <c r="L3729" i="10"/>
  <c r="M3729" i="10"/>
  <c r="N3729" i="10"/>
  <c r="D3730" i="10"/>
  <c r="I3730" i="10"/>
  <c r="K3730" i="10" s="1"/>
  <c r="L3730" i="10"/>
  <c r="M3730" i="10"/>
  <c r="N3730" i="10"/>
  <c r="D3731" i="10"/>
  <c r="I3731" i="10"/>
  <c r="K3731" i="10" s="1"/>
  <c r="L3731" i="10"/>
  <c r="M3731" i="10"/>
  <c r="N3731" i="10"/>
  <c r="D3732" i="10"/>
  <c r="I3732" i="10"/>
  <c r="K3732" i="10" s="1"/>
  <c r="L3732" i="10"/>
  <c r="M3732" i="10"/>
  <c r="N3732" i="10"/>
  <c r="D3733" i="10"/>
  <c r="I3733" i="10"/>
  <c r="K3733" i="10" s="1"/>
  <c r="L3733" i="10"/>
  <c r="M3733" i="10"/>
  <c r="N3733" i="10"/>
  <c r="D3734" i="10"/>
  <c r="I3734" i="10"/>
  <c r="K3734" i="10" s="1"/>
  <c r="L3734" i="10"/>
  <c r="M3734" i="10"/>
  <c r="N3734" i="10"/>
  <c r="D3735" i="10"/>
  <c r="I3735" i="10"/>
  <c r="K3735" i="10" s="1"/>
  <c r="L3735" i="10"/>
  <c r="M3735" i="10"/>
  <c r="N3735" i="10"/>
  <c r="D3736" i="10"/>
  <c r="I3736" i="10"/>
  <c r="K3736" i="10" s="1"/>
  <c r="L3736" i="10"/>
  <c r="M3736" i="10"/>
  <c r="N3736" i="10"/>
  <c r="D3737" i="10"/>
  <c r="I3737" i="10"/>
  <c r="K3737" i="10" s="1"/>
  <c r="L3737" i="10"/>
  <c r="M3737" i="10"/>
  <c r="N3737" i="10"/>
  <c r="D3738" i="10"/>
  <c r="I3738" i="10"/>
  <c r="K3738" i="10" s="1"/>
  <c r="L3738" i="10"/>
  <c r="M3738" i="10"/>
  <c r="N3738" i="10"/>
  <c r="D3739" i="10"/>
  <c r="I3739" i="10"/>
  <c r="K3739" i="10" s="1"/>
  <c r="L3739" i="10"/>
  <c r="M3739" i="10"/>
  <c r="N3739" i="10"/>
  <c r="D3740" i="10"/>
  <c r="I3740" i="10"/>
  <c r="K3740" i="10" s="1"/>
  <c r="L3740" i="10"/>
  <c r="M3740" i="10"/>
  <c r="N3740" i="10"/>
  <c r="D3741" i="10"/>
  <c r="I3741" i="10"/>
  <c r="K3741" i="10" s="1"/>
  <c r="L3741" i="10"/>
  <c r="M3741" i="10"/>
  <c r="N3741" i="10"/>
  <c r="D3742" i="10"/>
  <c r="I3742" i="10"/>
  <c r="K3742" i="10" s="1"/>
  <c r="L3742" i="10"/>
  <c r="M3742" i="10"/>
  <c r="N3742" i="10"/>
  <c r="D3743" i="10"/>
  <c r="I3743" i="10"/>
  <c r="K3743" i="10" s="1"/>
  <c r="L3743" i="10"/>
  <c r="M3743" i="10"/>
  <c r="N3743" i="10"/>
  <c r="D3744" i="10"/>
  <c r="I3744" i="10"/>
  <c r="K3744" i="10" s="1"/>
  <c r="L3744" i="10"/>
  <c r="M3744" i="10"/>
  <c r="N3744" i="10"/>
  <c r="D3745" i="10"/>
  <c r="I3745" i="10"/>
  <c r="K3745" i="10" s="1"/>
  <c r="L3745" i="10"/>
  <c r="M3745" i="10"/>
  <c r="N3745" i="10"/>
  <c r="D3746" i="10"/>
  <c r="I3746" i="10"/>
  <c r="K3746" i="10" s="1"/>
  <c r="L3746" i="10"/>
  <c r="M3746" i="10"/>
  <c r="N3746" i="10"/>
  <c r="D3747" i="10"/>
  <c r="I3747" i="10"/>
  <c r="K3747" i="10" s="1"/>
  <c r="L3747" i="10"/>
  <c r="M3747" i="10"/>
  <c r="N3747" i="10"/>
  <c r="D3748" i="10"/>
  <c r="I3748" i="10"/>
  <c r="K3748" i="10" s="1"/>
  <c r="L3748" i="10"/>
  <c r="M3748" i="10"/>
  <c r="N3748" i="10"/>
  <c r="D3749" i="10"/>
  <c r="I3749" i="10"/>
  <c r="K3749" i="10" s="1"/>
  <c r="L3749" i="10"/>
  <c r="M3749" i="10"/>
  <c r="N3749" i="10"/>
  <c r="D3750" i="10"/>
  <c r="I3750" i="10"/>
  <c r="K3750" i="10" s="1"/>
  <c r="L3750" i="10"/>
  <c r="M3750" i="10"/>
  <c r="N3750" i="10"/>
  <c r="D3751" i="10"/>
  <c r="I3751" i="10"/>
  <c r="K3751" i="10" s="1"/>
  <c r="L3751" i="10"/>
  <c r="M3751" i="10"/>
  <c r="N3751" i="10"/>
  <c r="D3752" i="10"/>
  <c r="I3752" i="10"/>
  <c r="K3752" i="10" s="1"/>
  <c r="L3752" i="10"/>
  <c r="M3752" i="10"/>
  <c r="N3752" i="10"/>
  <c r="D3753" i="10"/>
  <c r="I3753" i="10"/>
  <c r="K3753" i="10" s="1"/>
  <c r="L3753" i="10"/>
  <c r="M3753" i="10"/>
  <c r="N3753" i="10"/>
  <c r="D3754" i="10"/>
  <c r="I3754" i="10"/>
  <c r="K3754" i="10" s="1"/>
  <c r="L3754" i="10"/>
  <c r="M3754" i="10"/>
  <c r="N3754" i="10"/>
  <c r="D3755" i="10"/>
  <c r="I3755" i="10"/>
  <c r="K3755" i="10" s="1"/>
  <c r="L3755" i="10"/>
  <c r="M3755" i="10"/>
  <c r="N3755" i="10"/>
  <c r="D3756" i="10"/>
  <c r="I3756" i="10"/>
  <c r="K3756" i="10" s="1"/>
  <c r="L3756" i="10"/>
  <c r="M3756" i="10"/>
  <c r="N3756" i="10"/>
  <c r="D3757" i="10"/>
  <c r="I3757" i="10"/>
  <c r="K3757" i="10" s="1"/>
  <c r="L3757" i="10"/>
  <c r="M3757" i="10"/>
  <c r="N3757" i="10"/>
  <c r="D3758" i="10"/>
  <c r="I3758" i="10"/>
  <c r="K3758" i="10" s="1"/>
  <c r="L3758" i="10"/>
  <c r="M3758" i="10"/>
  <c r="N3758" i="10"/>
  <c r="D3759" i="10"/>
  <c r="I3759" i="10"/>
  <c r="K3759" i="10" s="1"/>
  <c r="L3759" i="10"/>
  <c r="M3759" i="10"/>
  <c r="N3759" i="10"/>
  <c r="D3760" i="10"/>
  <c r="I3760" i="10"/>
  <c r="K3760" i="10" s="1"/>
  <c r="L3760" i="10"/>
  <c r="M3760" i="10"/>
  <c r="N3760" i="10"/>
  <c r="D3761" i="10"/>
  <c r="I3761" i="10"/>
  <c r="K3761" i="10" s="1"/>
  <c r="L3761" i="10"/>
  <c r="M3761" i="10"/>
  <c r="N3761" i="10"/>
  <c r="D3762" i="10"/>
  <c r="I3762" i="10"/>
  <c r="K3762" i="10" s="1"/>
  <c r="L3762" i="10"/>
  <c r="M3762" i="10"/>
  <c r="N3762" i="10"/>
  <c r="D3763" i="10"/>
  <c r="I3763" i="10"/>
  <c r="K3763" i="10" s="1"/>
  <c r="L3763" i="10"/>
  <c r="M3763" i="10"/>
  <c r="N3763" i="10"/>
  <c r="D3764" i="10"/>
  <c r="I3764" i="10"/>
  <c r="K3764" i="10" s="1"/>
  <c r="L3764" i="10"/>
  <c r="M3764" i="10"/>
  <c r="N3764" i="10"/>
  <c r="D3765" i="10"/>
  <c r="I3765" i="10"/>
  <c r="K3765" i="10" s="1"/>
  <c r="L3765" i="10"/>
  <c r="M3765" i="10"/>
  <c r="N3765" i="10"/>
  <c r="D3766" i="10"/>
  <c r="I3766" i="10"/>
  <c r="K3766" i="10" s="1"/>
  <c r="L3766" i="10"/>
  <c r="M3766" i="10"/>
  <c r="N3766" i="10"/>
  <c r="D3767" i="10"/>
  <c r="I3767" i="10"/>
  <c r="K3767" i="10" s="1"/>
  <c r="L3767" i="10"/>
  <c r="M3767" i="10"/>
  <c r="N3767" i="10"/>
  <c r="D3768" i="10"/>
  <c r="I3768" i="10"/>
  <c r="K3768" i="10" s="1"/>
  <c r="L3768" i="10"/>
  <c r="M3768" i="10"/>
  <c r="N3768" i="10"/>
  <c r="D3769" i="10"/>
  <c r="I3769" i="10"/>
  <c r="K3769" i="10" s="1"/>
  <c r="L3769" i="10"/>
  <c r="M3769" i="10"/>
  <c r="N3769" i="10"/>
  <c r="D3770" i="10"/>
  <c r="I3770" i="10"/>
  <c r="K3770" i="10" s="1"/>
  <c r="L3770" i="10"/>
  <c r="M3770" i="10"/>
  <c r="N3770" i="10"/>
  <c r="D3771" i="10"/>
  <c r="I3771" i="10"/>
  <c r="K3771" i="10" s="1"/>
  <c r="L3771" i="10"/>
  <c r="M3771" i="10"/>
  <c r="N3771" i="10"/>
  <c r="D3772" i="10"/>
  <c r="I3772" i="10"/>
  <c r="K3772" i="10" s="1"/>
  <c r="L3772" i="10"/>
  <c r="M3772" i="10"/>
  <c r="N3772" i="10"/>
  <c r="D3773" i="10"/>
  <c r="I3773" i="10"/>
  <c r="K3773" i="10" s="1"/>
  <c r="L3773" i="10"/>
  <c r="M3773" i="10"/>
  <c r="N3773" i="10"/>
  <c r="D3774" i="10"/>
  <c r="I3774" i="10"/>
  <c r="K3774" i="10" s="1"/>
  <c r="L3774" i="10"/>
  <c r="M3774" i="10"/>
  <c r="N3774" i="10"/>
  <c r="D3775" i="10"/>
  <c r="I3775" i="10"/>
  <c r="K3775" i="10" s="1"/>
  <c r="L3775" i="10"/>
  <c r="M3775" i="10"/>
  <c r="N3775" i="10"/>
  <c r="D3776" i="10"/>
  <c r="I3776" i="10"/>
  <c r="K3776" i="10" s="1"/>
  <c r="L3776" i="10"/>
  <c r="M3776" i="10"/>
  <c r="N3776" i="10"/>
  <c r="D3777" i="10"/>
  <c r="I3777" i="10"/>
  <c r="K3777" i="10" s="1"/>
  <c r="L3777" i="10"/>
  <c r="M3777" i="10"/>
  <c r="N3777" i="10"/>
  <c r="D3778" i="10"/>
  <c r="I3778" i="10"/>
  <c r="K3778" i="10" s="1"/>
  <c r="L3778" i="10"/>
  <c r="M3778" i="10"/>
  <c r="N3778" i="10"/>
  <c r="D3779" i="10"/>
  <c r="I3779" i="10"/>
  <c r="K3779" i="10" s="1"/>
  <c r="L3779" i="10"/>
  <c r="M3779" i="10"/>
  <c r="N3779" i="10"/>
  <c r="D3780" i="10"/>
  <c r="I3780" i="10"/>
  <c r="K3780" i="10" s="1"/>
  <c r="L3780" i="10"/>
  <c r="M3780" i="10"/>
  <c r="N3780" i="10"/>
  <c r="D3781" i="10"/>
  <c r="I3781" i="10"/>
  <c r="K3781" i="10" s="1"/>
  <c r="L3781" i="10"/>
  <c r="M3781" i="10"/>
  <c r="N3781" i="10"/>
  <c r="D3782" i="10"/>
  <c r="I3782" i="10"/>
  <c r="K3782" i="10" s="1"/>
  <c r="L3782" i="10"/>
  <c r="M3782" i="10"/>
  <c r="N3782" i="10"/>
  <c r="D3783" i="10"/>
  <c r="I3783" i="10"/>
  <c r="K3783" i="10" s="1"/>
  <c r="L3783" i="10"/>
  <c r="M3783" i="10"/>
  <c r="N3783" i="10"/>
  <c r="D3784" i="10"/>
  <c r="I3784" i="10"/>
  <c r="K3784" i="10" s="1"/>
  <c r="L3784" i="10"/>
  <c r="M3784" i="10"/>
  <c r="N3784" i="10"/>
  <c r="D3785" i="10"/>
  <c r="I3785" i="10"/>
  <c r="K3785" i="10" s="1"/>
  <c r="L3785" i="10"/>
  <c r="M3785" i="10"/>
  <c r="N3785" i="10"/>
  <c r="D3786" i="10"/>
  <c r="I3786" i="10"/>
  <c r="K3786" i="10" s="1"/>
  <c r="L3786" i="10"/>
  <c r="M3786" i="10"/>
  <c r="N3786" i="10"/>
  <c r="D3787" i="10"/>
  <c r="I3787" i="10"/>
  <c r="K3787" i="10" s="1"/>
  <c r="L3787" i="10"/>
  <c r="M3787" i="10"/>
  <c r="N3787" i="10"/>
  <c r="D3788" i="10"/>
  <c r="I3788" i="10"/>
  <c r="K3788" i="10" s="1"/>
  <c r="L3788" i="10"/>
  <c r="M3788" i="10"/>
  <c r="N3788" i="10"/>
  <c r="D3789" i="10"/>
  <c r="I3789" i="10"/>
  <c r="K3789" i="10" s="1"/>
  <c r="L3789" i="10"/>
  <c r="M3789" i="10"/>
  <c r="N3789" i="10"/>
  <c r="D3790" i="10"/>
  <c r="I3790" i="10"/>
  <c r="K3790" i="10" s="1"/>
  <c r="L3790" i="10"/>
  <c r="M3790" i="10"/>
  <c r="N3790" i="10"/>
  <c r="D3791" i="10"/>
  <c r="I3791" i="10"/>
  <c r="K3791" i="10" s="1"/>
  <c r="L3791" i="10"/>
  <c r="M3791" i="10"/>
  <c r="N3791" i="10"/>
  <c r="D3792" i="10"/>
  <c r="I3792" i="10"/>
  <c r="K3792" i="10" s="1"/>
  <c r="L3792" i="10"/>
  <c r="M3792" i="10"/>
  <c r="N3792" i="10"/>
  <c r="D3793" i="10"/>
  <c r="I3793" i="10"/>
  <c r="K3793" i="10" s="1"/>
  <c r="L3793" i="10"/>
  <c r="M3793" i="10"/>
  <c r="N3793" i="10"/>
  <c r="D3794" i="10"/>
  <c r="I3794" i="10"/>
  <c r="K3794" i="10" s="1"/>
  <c r="L3794" i="10"/>
  <c r="M3794" i="10"/>
  <c r="N3794" i="10"/>
  <c r="D3795" i="10"/>
  <c r="I3795" i="10"/>
  <c r="K3795" i="10" s="1"/>
  <c r="L3795" i="10"/>
  <c r="M3795" i="10"/>
  <c r="N3795" i="10"/>
  <c r="D3796" i="10"/>
  <c r="I3796" i="10"/>
  <c r="K3796" i="10" s="1"/>
  <c r="L3796" i="10"/>
  <c r="M3796" i="10"/>
  <c r="N3796" i="10"/>
  <c r="D3797" i="10"/>
  <c r="I3797" i="10"/>
  <c r="K3797" i="10" s="1"/>
  <c r="L3797" i="10"/>
  <c r="M3797" i="10"/>
  <c r="N3797" i="10"/>
  <c r="D3798" i="10"/>
  <c r="I3798" i="10"/>
  <c r="K3798" i="10" s="1"/>
  <c r="L3798" i="10"/>
  <c r="M3798" i="10"/>
  <c r="N3798" i="10"/>
  <c r="D3799" i="10"/>
  <c r="I3799" i="10"/>
  <c r="K3799" i="10" s="1"/>
  <c r="L3799" i="10"/>
  <c r="M3799" i="10"/>
  <c r="N3799" i="10"/>
  <c r="D3800" i="10"/>
  <c r="I3800" i="10"/>
  <c r="K3800" i="10" s="1"/>
  <c r="L3800" i="10"/>
  <c r="M3800" i="10"/>
  <c r="N3800" i="10"/>
  <c r="D3801" i="10"/>
  <c r="I3801" i="10"/>
  <c r="K3801" i="10" s="1"/>
  <c r="L3801" i="10"/>
  <c r="M3801" i="10"/>
  <c r="N3801" i="10"/>
  <c r="D3802" i="10"/>
  <c r="I3802" i="10"/>
  <c r="K3802" i="10" s="1"/>
  <c r="L3802" i="10"/>
  <c r="M3802" i="10"/>
  <c r="N3802" i="10"/>
  <c r="D3803" i="10"/>
  <c r="I3803" i="10"/>
  <c r="K3803" i="10" s="1"/>
  <c r="L3803" i="10"/>
  <c r="M3803" i="10"/>
  <c r="N3803" i="10"/>
  <c r="D3804" i="10"/>
  <c r="I3804" i="10"/>
  <c r="K3804" i="10" s="1"/>
  <c r="L3804" i="10"/>
  <c r="M3804" i="10"/>
  <c r="N3804" i="10"/>
  <c r="D3805" i="10"/>
  <c r="I3805" i="10"/>
  <c r="K3805" i="10" s="1"/>
  <c r="L3805" i="10"/>
  <c r="M3805" i="10"/>
  <c r="N3805" i="10"/>
  <c r="D3806" i="10"/>
  <c r="I3806" i="10"/>
  <c r="K3806" i="10" s="1"/>
  <c r="L3806" i="10"/>
  <c r="M3806" i="10"/>
  <c r="N3806" i="10"/>
  <c r="D3807" i="10"/>
  <c r="I3807" i="10"/>
  <c r="K3807" i="10" s="1"/>
  <c r="L3807" i="10"/>
  <c r="M3807" i="10"/>
  <c r="N3807" i="10"/>
  <c r="D3808" i="10"/>
  <c r="I3808" i="10"/>
  <c r="K3808" i="10" s="1"/>
  <c r="L3808" i="10"/>
  <c r="M3808" i="10"/>
  <c r="N3808" i="10"/>
  <c r="D3809" i="10"/>
  <c r="I3809" i="10"/>
  <c r="K3809" i="10" s="1"/>
  <c r="L3809" i="10"/>
  <c r="M3809" i="10"/>
  <c r="N3809" i="10"/>
  <c r="D3810" i="10"/>
  <c r="I3810" i="10"/>
  <c r="K3810" i="10" s="1"/>
  <c r="L3810" i="10"/>
  <c r="M3810" i="10"/>
  <c r="N3810" i="10"/>
  <c r="D3811" i="10"/>
  <c r="I3811" i="10"/>
  <c r="K3811" i="10" s="1"/>
  <c r="L3811" i="10"/>
  <c r="M3811" i="10"/>
  <c r="N3811" i="10"/>
  <c r="D3812" i="10"/>
  <c r="I3812" i="10"/>
  <c r="K3812" i="10" s="1"/>
  <c r="L3812" i="10"/>
  <c r="M3812" i="10"/>
  <c r="N3812" i="10"/>
  <c r="D3813" i="10"/>
  <c r="I3813" i="10"/>
  <c r="K3813" i="10" s="1"/>
  <c r="L3813" i="10"/>
  <c r="M3813" i="10"/>
  <c r="N3813" i="10"/>
  <c r="D3814" i="10"/>
  <c r="I3814" i="10"/>
  <c r="K3814" i="10" s="1"/>
  <c r="L3814" i="10"/>
  <c r="M3814" i="10"/>
  <c r="N3814" i="10"/>
  <c r="D3815" i="10"/>
  <c r="I3815" i="10"/>
  <c r="K3815" i="10" s="1"/>
  <c r="L3815" i="10"/>
  <c r="M3815" i="10"/>
  <c r="N3815" i="10"/>
  <c r="D3816" i="10"/>
  <c r="I3816" i="10"/>
  <c r="K3816" i="10" s="1"/>
  <c r="L3816" i="10"/>
  <c r="M3816" i="10"/>
  <c r="N3816" i="10"/>
  <c r="D3817" i="10"/>
  <c r="I3817" i="10"/>
  <c r="K3817" i="10" s="1"/>
  <c r="L3817" i="10"/>
  <c r="M3817" i="10"/>
  <c r="N3817" i="10"/>
  <c r="D3818" i="10"/>
  <c r="I3818" i="10"/>
  <c r="K3818" i="10" s="1"/>
  <c r="L3818" i="10"/>
  <c r="M3818" i="10"/>
  <c r="N3818" i="10"/>
  <c r="D3819" i="10"/>
  <c r="I3819" i="10"/>
  <c r="K3819" i="10" s="1"/>
  <c r="L3819" i="10"/>
  <c r="M3819" i="10"/>
  <c r="N3819" i="10"/>
  <c r="D3820" i="10"/>
  <c r="I3820" i="10"/>
  <c r="K3820" i="10" s="1"/>
  <c r="L3820" i="10"/>
  <c r="M3820" i="10"/>
  <c r="N3820" i="10"/>
  <c r="D3821" i="10"/>
  <c r="I3821" i="10"/>
  <c r="K3821" i="10" s="1"/>
  <c r="L3821" i="10"/>
  <c r="M3821" i="10"/>
  <c r="N3821" i="10"/>
  <c r="D3822" i="10"/>
  <c r="I3822" i="10"/>
  <c r="K3822" i="10" s="1"/>
  <c r="L3822" i="10"/>
  <c r="M3822" i="10"/>
  <c r="N3822" i="10"/>
  <c r="D3823" i="10"/>
  <c r="I3823" i="10"/>
  <c r="K3823" i="10" s="1"/>
  <c r="L3823" i="10"/>
  <c r="M3823" i="10"/>
  <c r="N3823" i="10"/>
  <c r="D3824" i="10"/>
  <c r="I3824" i="10"/>
  <c r="K3824" i="10" s="1"/>
  <c r="L3824" i="10"/>
  <c r="M3824" i="10"/>
  <c r="N3824" i="10"/>
  <c r="D3825" i="10"/>
  <c r="I3825" i="10"/>
  <c r="K3825" i="10" s="1"/>
  <c r="L3825" i="10"/>
  <c r="M3825" i="10"/>
  <c r="N3825" i="10"/>
  <c r="D3826" i="10"/>
  <c r="I3826" i="10"/>
  <c r="K3826" i="10" s="1"/>
  <c r="L3826" i="10"/>
  <c r="M3826" i="10"/>
  <c r="N3826" i="10"/>
  <c r="D3827" i="10"/>
  <c r="I3827" i="10"/>
  <c r="K3827" i="10" s="1"/>
  <c r="L3827" i="10"/>
  <c r="M3827" i="10"/>
  <c r="N3827" i="10"/>
  <c r="D3828" i="10"/>
  <c r="I3828" i="10"/>
  <c r="K3828" i="10" s="1"/>
  <c r="L3828" i="10"/>
  <c r="M3828" i="10"/>
  <c r="N3828" i="10"/>
  <c r="D3829" i="10"/>
  <c r="I3829" i="10"/>
  <c r="K3829" i="10" s="1"/>
  <c r="L3829" i="10"/>
  <c r="M3829" i="10"/>
  <c r="N3829" i="10"/>
  <c r="D3830" i="10"/>
  <c r="I3830" i="10"/>
  <c r="K3830" i="10" s="1"/>
  <c r="L3830" i="10"/>
  <c r="M3830" i="10"/>
  <c r="N3830" i="10"/>
  <c r="D3831" i="10"/>
  <c r="I3831" i="10"/>
  <c r="K3831" i="10" s="1"/>
  <c r="L3831" i="10"/>
  <c r="M3831" i="10"/>
  <c r="N3831" i="10"/>
  <c r="D3832" i="10"/>
  <c r="I3832" i="10"/>
  <c r="K3832" i="10" s="1"/>
  <c r="L3832" i="10"/>
  <c r="M3832" i="10"/>
  <c r="N3832" i="10"/>
  <c r="D3833" i="10"/>
  <c r="I3833" i="10"/>
  <c r="K3833" i="10" s="1"/>
  <c r="L3833" i="10"/>
  <c r="M3833" i="10"/>
  <c r="N3833" i="10"/>
  <c r="D3834" i="10"/>
  <c r="I3834" i="10"/>
  <c r="K3834" i="10" s="1"/>
  <c r="L3834" i="10"/>
  <c r="M3834" i="10"/>
  <c r="N3834" i="10"/>
  <c r="D3835" i="10"/>
  <c r="I3835" i="10"/>
  <c r="K3835" i="10" s="1"/>
  <c r="L3835" i="10"/>
  <c r="M3835" i="10"/>
  <c r="N3835" i="10"/>
  <c r="D3836" i="10"/>
  <c r="I3836" i="10"/>
  <c r="K3836" i="10" s="1"/>
  <c r="L3836" i="10"/>
  <c r="M3836" i="10"/>
  <c r="N3836" i="10"/>
  <c r="D3837" i="10"/>
  <c r="I3837" i="10"/>
  <c r="K3837" i="10" s="1"/>
  <c r="L3837" i="10"/>
  <c r="M3837" i="10"/>
  <c r="N3837" i="10"/>
  <c r="D3838" i="10"/>
  <c r="I3838" i="10"/>
  <c r="K3838" i="10" s="1"/>
  <c r="L3838" i="10"/>
  <c r="M3838" i="10"/>
  <c r="N3838" i="10"/>
  <c r="D3839" i="10"/>
  <c r="I3839" i="10"/>
  <c r="K3839" i="10" s="1"/>
  <c r="L3839" i="10"/>
  <c r="M3839" i="10"/>
  <c r="N3839" i="10"/>
  <c r="D3840" i="10"/>
  <c r="I3840" i="10"/>
  <c r="K3840" i="10" s="1"/>
  <c r="L3840" i="10"/>
  <c r="M3840" i="10"/>
  <c r="N3840" i="10"/>
  <c r="D3841" i="10"/>
  <c r="I3841" i="10"/>
  <c r="K3841" i="10" s="1"/>
  <c r="L3841" i="10"/>
  <c r="M3841" i="10"/>
  <c r="N3841" i="10"/>
  <c r="D3842" i="10"/>
  <c r="I3842" i="10"/>
  <c r="K3842" i="10" s="1"/>
  <c r="L3842" i="10"/>
  <c r="M3842" i="10"/>
  <c r="N3842" i="10"/>
  <c r="D3843" i="10"/>
  <c r="I3843" i="10"/>
  <c r="K3843" i="10" s="1"/>
  <c r="L3843" i="10"/>
  <c r="M3843" i="10"/>
  <c r="N3843" i="10"/>
  <c r="D3844" i="10"/>
  <c r="I3844" i="10"/>
  <c r="K3844" i="10" s="1"/>
  <c r="L3844" i="10"/>
  <c r="M3844" i="10"/>
  <c r="N3844" i="10"/>
  <c r="D3845" i="10"/>
  <c r="I3845" i="10"/>
  <c r="K3845" i="10" s="1"/>
  <c r="L3845" i="10"/>
  <c r="M3845" i="10"/>
  <c r="N3845" i="10"/>
  <c r="D3846" i="10"/>
  <c r="I3846" i="10"/>
  <c r="K3846" i="10" s="1"/>
  <c r="L3846" i="10"/>
  <c r="M3846" i="10"/>
  <c r="N3846" i="10"/>
  <c r="D3847" i="10"/>
  <c r="I3847" i="10"/>
  <c r="K3847" i="10" s="1"/>
  <c r="L3847" i="10"/>
  <c r="M3847" i="10"/>
  <c r="N3847" i="10"/>
  <c r="D3848" i="10"/>
  <c r="I3848" i="10"/>
  <c r="K3848" i="10" s="1"/>
  <c r="L3848" i="10"/>
  <c r="M3848" i="10"/>
  <c r="N3848" i="10"/>
  <c r="D3849" i="10"/>
  <c r="I3849" i="10"/>
  <c r="K3849" i="10" s="1"/>
  <c r="L3849" i="10"/>
  <c r="M3849" i="10"/>
  <c r="N3849" i="10"/>
  <c r="D3850" i="10"/>
  <c r="I3850" i="10"/>
  <c r="K3850" i="10" s="1"/>
  <c r="L3850" i="10"/>
  <c r="M3850" i="10"/>
  <c r="N3850" i="10"/>
  <c r="D3851" i="10"/>
  <c r="I3851" i="10"/>
  <c r="K3851" i="10" s="1"/>
  <c r="L3851" i="10"/>
  <c r="M3851" i="10"/>
  <c r="N3851" i="10"/>
  <c r="D3852" i="10"/>
  <c r="I3852" i="10"/>
  <c r="K3852" i="10" s="1"/>
  <c r="L3852" i="10"/>
  <c r="M3852" i="10"/>
  <c r="N3852" i="10"/>
  <c r="D3853" i="10"/>
  <c r="I3853" i="10"/>
  <c r="K3853" i="10" s="1"/>
  <c r="L3853" i="10"/>
  <c r="M3853" i="10"/>
  <c r="N3853" i="10"/>
  <c r="D3854" i="10"/>
  <c r="I3854" i="10"/>
  <c r="K3854" i="10" s="1"/>
  <c r="L3854" i="10"/>
  <c r="M3854" i="10"/>
  <c r="N3854" i="10"/>
  <c r="D3855" i="10"/>
  <c r="I3855" i="10"/>
  <c r="K3855" i="10" s="1"/>
  <c r="L3855" i="10"/>
  <c r="M3855" i="10"/>
  <c r="N3855" i="10"/>
  <c r="D3856" i="10"/>
  <c r="I3856" i="10"/>
  <c r="K3856" i="10" s="1"/>
  <c r="L3856" i="10"/>
  <c r="M3856" i="10"/>
  <c r="N3856" i="10"/>
  <c r="D3857" i="10"/>
  <c r="I3857" i="10"/>
  <c r="K3857" i="10" s="1"/>
  <c r="L3857" i="10"/>
  <c r="M3857" i="10"/>
  <c r="N3857" i="10"/>
  <c r="D3858" i="10"/>
  <c r="I3858" i="10"/>
  <c r="K3858" i="10" s="1"/>
  <c r="L3858" i="10"/>
  <c r="M3858" i="10"/>
  <c r="N3858" i="10"/>
  <c r="D3859" i="10"/>
  <c r="I3859" i="10"/>
  <c r="K3859" i="10" s="1"/>
  <c r="L3859" i="10"/>
  <c r="M3859" i="10"/>
  <c r="N3859" i="10"/>
  <c r="D3860" i="10"/>
  <c r="I3860" i="10"/>
  <c r="K3860" i="10" s="1"/>
  <c r="L3860" i="10"/>
  <c r="M3860" i="10"/>
  <c r="N3860" i="10"/>
  <c r="D3861" i="10"/>
  <c r="I3861" i="10"/>
  <c r="K3861" i="10" s="1"/>
  <c r="L3861" i="10"/>
  <c r="M3861" i="10"/>
  <c r="N3861" i="10"/>
  <c r="D3862" i="10"/>
  <c r="I3862" i="10"/>
  <c r="K3862" i="10" s="1"/>
  <c r="L3862" i="10"/>
  <c r="M3862" i="10"/>
  <c r="N3862" i="10"/>
  <c r="D3863" i="10"/>
  <c r="I3863" i="10"/>
  <c r="K3863" i="10" s="1"/>
  <c r="L3863" i="10"/>
  <c r="M3863" i="10"/>
  <c r="N3863" i="10"/>
  <c r="D3864" i="10"/>
  <c r="I3864" i="10"/>
  <c r="K3864" i="10" s="1"/>
  <c r="L3864" i="10"/>
  <c r="M3864" i="10"/>
  <c r="N3864" i="10"/>
  <c r="D3865" i="10"/>
  <c r="I3865" i="10"/>
  <c r="K3865" i="10" s="1"/>
  <c r="L3865" i="10"/>
  <c r="M3865" i="10"/>
  <c r="N3865" i="10"/>
  <c r="D3866" i="10"/>
  <c r="I3866" i="10"/>
  <c r="K3866" i="10" s="1"/>
  <c r="L3866" i="10"/>
  <c r="M3866" i="10"/>
  <c r="N3866" i="10"/>
  <c r="D3867" i="10"/>
  <c r="I3867" i="10"/>
  <c r="K3867" i="10" s="1"/>
  <c r="L3867" i="10"/>
  <c r="M3867" i="10"/>
  <c r="N3867" i="10"/>
  <c r="D3868" i="10"/>
  <c r="I3868" i="10"/>
  <c r="K3868" i="10" s="1"/>
  <c r="L3868" i="10"/>
  <c r="M3868" i="10"/>
  <c r="N3868" i="10"/>
  <c r="D3869" i="10"/>
  <c r="I3869" i="10"/>
  <c r="K3869" i="10" s="1"/>
  <c r="L3869" i="10"/>
  <c r="M3869" i="10"/>
  <c r="N3869" i="10"/>
  <c r="D3870" i="10"/>
  <c r="I3870" i="10"/>
  <c r="K3870" i="10" s="1"/>
  <c r="L3870" i="10"/>
  <c r="M3870" i="10"/>
  <c r="N3870" i="10"/>
  <c r="D3871" i="10"/>
  <c r="I3871" i="10"/>
  <c r="K3871" i="10" s="1"/>
  <c r="L3871" i="10"/>
  <c r="M3871" i="10"/>
  <c r="N3871" i="10"/>
  <c r="D3872" i="10"/>
  <c r="I3872" i="10"/>
  <c r="K3872" i="10" s="1"/>
  <c r="L3872" i="10"/>
  <c r="M3872" i="10"/>
  <c r="N3872" i="10"/>
  <c r="D3873" i="10"/>
  <c r="I3873" i="10"/>
  <c r="K3873" i="10" s="1"/>
  <c r="L3873" i="10"/>
  <c r="M3873" i="10"/>
  <c r="N3873" i="10"/>
  <c r="D3874" i="10"/>
  <c r="I3874" i="10"/>
  <c r="K3874" i="10" s="1"/>
  <c r="L3874" i="10"/>
  <c r="M3874" i="10"/>
  <c r="N3874" i="10"/>
  <c r="D3875" i="10"/>
  <c r="I3875" i="10"/>
  <c r="K3875" i="10" s="1"/>
  <c r="L3875" i="10"/>
  <c r="M3875" i="10"/>
  <c r="N3875" i="10"/>
  <c r="D3876" i="10"/>
  <c r="I3876" i="10"/>
  <c r="K3876" i="10" s="1"/>
  <c r="L3876" i="10"/>
  <c r="M3876" i="10"/>
  <c r="N3876" i="10"/>
  <c r="D3877" i="10"/>
  <c r="I3877" i="10"/>
  <c r="K3877" i="10" s="1"/>
  <c r="L3877" i="10"/>
  <c r="M3877" i="10"/>
  <c r="N3877" i="10"/>
  <c r="D3878" i="10"/>
  <c r="I3878" i="10"/>
  <c r="K3878" i="10" s="1"/>
  <c r="L3878" i="10"/>
  <c r="M3878" i="10"/>
  <c r="N3878" i="10"/>
  <c r="D3879" i="10"/>
  <c r="I3879" i="10"/>
  <c r="K3879" i="10" s="1"/>
  <c r="L3879" i="10"/>
  <c r="M3879" i="10"/>
  <c r="N3879" i="10"/>
  <c r="D3880" i="10"/>
  <c r="I3880" i="10"/>
  <c r="K3880" i="10" s="1"/>
  <c r="L3880" i="10"/>
  <c r="M3880" i="10"/>
  <c r="N3880" i="10"/>
  <c r="D3881" i="10"/>
  <c r="I3881" i="10"/>
  <c r="K3881" i="10" s="1"/>
  <c r="L3881" i="10"/>
  <c r="M3881" i="10"/>
  <c r="N3881" i="10"/>
  <c r="D3882" i="10"/>
  <c r="I3882" i="10"/>
  <c r="K3882" i="10" s="1"/>
  <c r="L3882" i="10"/>
  <c r="M3882" i="10"/>
  <c r="N3882" i="10"/>
  <c r="D3883" i="10"/>
  <c r="I3883" i="10"/>
  <c r="K3883" i="10" s="1"/>
  <c r="L3883" i="10"/>
  <c r="M3883" i="10"/>
  <c r="N3883" i="10"/>
  <c r="D3884" i="10"/>
  <c r="I3884" i="10"/>
  <c r="K3884" i="10" s="1"/>
  <c r="L3884" i="10"/>
  <c r="M3884" i="10"/>
  <c r="N3884" i="10"/>
  <c r="D3885" i="10"/>
  <c r="I3885" i="10"/>
  <c r="K3885" i="10" s="1"/>
  <c r="L3885" i="10"/>
  <c r="M3885" i="10"/>
  <c r="N3885" i="10"/>
  <c r="D3886" i="10"/>
  <c r="I3886" i="10"/>
  <c r="K3886" i="10" s="1"/>
  <c r="L3886" i="10"/>
  <c r="M3886" i="10"/>
  <c r="N3886" i="10"/>
  <c r="D3887" i="10"/>
  <c r="I3887" i="10"/>
  <c r="K3887" i="10" s="1"/>
  <c r="L3887" i="10"/>
  <c r="M3887" i="10"/>
  <c r="N3887" i="10"/>
  <c r="D3888" i="10"/>
  <c r="I3888" i="10"/>
  <c r="K3888" i="10" s="1"/>
  <c r="L3888" i="10"/>
  <c r="M3888" i="10"/>
  <c r="N3888" i="10"/>
  <c r="D3889" i="10"/>
  <c r="I3889" i="10"/>
  <c r="K3889" i="10" s="1"/>
  <c r="L3889" i="10"/>
  <c r="M3889" i="10"/>
  <c r="N3889" i="10"/>
  <c r="D3890" i="10"/>
  <c r="I3890" i="10"/>
  <c r="K3890" i="10" s="1"/>
  <c r="L3890" i="10"/>
  <c r="M3890" i="10"/>
  <c r="N3890" i="10"/>
  <c r="D3891" i="10"/>
  <c r="I3891" i="10"/>
  <c r="K3891" i="10" s="1"/>
  <c r="L3891" i="10"/>
  <c r="M3891" i="10"/>
  <c r="N3891" i="10"/>
  <c r="D3892" i="10"/>
  <c r="I3892" i="10"/>
  <c r="K3892" i="10" s="1"/>
  <c r="L3892" i="10"/>
  <c r="M3892" i="10"/>
  <c r="N3892" i="10"/>
  <c r="D3893" i="10"/>
  <c r="I3893" i="10"/>
  <c r="K3893" i="10" s="1"/>
  <c r="L3893" i="10"/>
  <c r="M3893" i="10"/>
  <c r="N3893" i="10"/>
  <c r="D3894" i="10"/>
  <c r="I3894" i="10"/>
  <c r="K3894" i="10" s="1"/>
  <c r="L3894" i="10"/>
  <c r="M3894" i="10"/>
  <c r="N3894" i="10"/>
  <c r="D3895" i="10"/>
  <c r="I3895" i="10"/>
  <c r="K3895" i="10" s="1"/>
  <c r="L3895" i="10"/>
  <c r="M3895" i="10"/>
  <c r="N3895" i="10"/>
  <c r="D3896" i="10"/>
  <c r="I3896" i="10"/>
  <c r="K3896" i="10" s="1"/>
  <c r="L3896" i="10"/>
  <c r="M3896" i="10"/>
  <c r="N3896" i="10"/>
  <c r="D3897" i="10"/>
  <c r="I3897" i="10"/>
  <c r="K3897" i="10" s="1"/>
  <c r="L3897" i="10"/>
  <c r="M3897" i="10"/>
  <c r="N3897" i="10"/>
  <c r="D3898" i="10"/>
  <c r="I3898" i="10"/>
  <c r="K3898" i="10" s="1"/>
  <c r="L3898" i="10"/>
  <c r="M3898" i="10"/>
  <c r="N3898" i="10"/>
  <c r="D3899" i="10"/>
  <c r="I3899" i="10"/>
  <c r="K3899" i="10" s="1"/>
  <c r="L3899" i="10"/>
  <c r="M3899" i="10"/>
  <c r="N3899" i="10"/>
  <c r="D3900" i="10"/>
  <c r="I3900" i="10"/>
  <c r="K3900" i="10" s="1"/>
  <c r="L3900" i="10"/>
  <c r="M3900" i="10"/>
  <c r="N3900" i="10"/>
  <c r="D3901" i="10"/>
  <c r="I3901" i="10"/>
  <c r="K3901" i="10" s="1"/>
  <c r="L3901" i="10"/>
  <c r="M3901" i="10"/>
  <c r="N3901" i="10"/>
  <c r="D3902" i="10"/>
  <c r="I3902" i="10"/>
  <c r="K3902" i="10" s="1"/>
  <c r="L3902" i="10"/>
  <c r="M3902" i="10"/>
  <c r="N3902" i="10"/>
  <c r="D3903" i="10"/>
  <c r="I3903" i="10"/>
  <c r="K3903" i="10" s="1"/>
  <c r="L3903" i="10"/>
  <c r="M3903" i="10"/>
  <c r="N3903" i="10"/>
  <c r="D3904" i="10"/>
  <c r="I3904" i="10"/>
  <c r="K3904" i="10" s="1"/>
  <c r="L3904" i="10"/>
  <c r="M3904" i="10"/>
  <c r="N3904" i="10"/>
  <c r="D3905" i="10"/>
  <c r="I3905" i="10"/>
  <c r="K3905" i="10" s="1"/>
  <c r="L3905" i="10"/>
  <c r="M3905" i="10"/>
  <c r="N3905" i="10"/>
  <c r="D3906" i="10"/>
  <c r="I3906" i="10"/>
  <c r="K3906" i="10" s="1"/>
  <c r="L3906" i="10"/>
  <c r="M3906" i="10"/>
  <c r="N3906" i="10"/>
  <c r="D3907" i="10"/>
  <c r="I3907" i="10"/>
  <c r="K3907" i="10" s="1"/>
  <c r="L3907" i="10"/>
  <c r="M3907" i="10"/>
  <c r="N3907" i="10"/>
  <c r="D3908" i="10"/>
  <c r="I3908" i="10"/>
  <c r="K3908" i="10" s="1"/>
  <c r="L3908" i="10"/>
  <c r="M3908" i="10"/>
  <c r="N3908" i="10"/>
  <c r="D3909" i="10"/>
  <c r="I3909" i="10"/>
  <c r="K3909" i="10" s="1"/>
  <c r="L3909" i="10"/>
  <c r="M3909" i="10"/>
  <c r="N3909" i="10"/>
  <c r="D3910" i="10"/>
  <c r="I3910" i="10"/>
  <c r="K3910" i="10" s="1"/>
  <c r="L3910" i="10"/>
  <c r="M3910" i="10"/>
  <c r="N3910" i="10"/>
  <c r="D3911" i="10"/>
  <c r="I3911" i="10"/>
  <c r="K3911" i="10" s="1"/>
  <c r="L3911" i="10"/>
  <c r="M3911" i="10"/>
  <c r="N3911" i="10"/>
  <c r="D3912" i="10"/>
  <c r="I3912" i="10"/>
  <c r="K3912" i="10" s="1"/>
  <c r="L3912" i="10"/>
  <c r="M3912" i="10"/>
  <c r="N3912" i="10"/>
  <c r="D3913" i="10"/>
  <c r="I3913" i="10"/>
  <c r="K3913" i="10" s="1"/>
  <c r="L3913" i="10"/>
  <c r="M3913" i="10"/>
  <c r="N3913" i="10"/>
  <c r="D3914" i="10"/>
  <c r="I3914" i="10"/>
  <c r="K3914" i="10" s="1"/>
  <c r="L3914" i="10"/>
  <c r="M3914" i="10"/>
  <c r="N3914" i="10"/>
  <c r="D3915" i="10"/>
  <c r="I3915" i="10"/>
  <c r="K3915" i="10" s="1"/>
  <c r="L3915" i="10"/>
  <c r="M3915" i="10"/>
  <c r="N3915" i="10"/>
  <c r="D3916" i="10"/>
  <c r="I3916" i="10"/>
  <c r="K3916" i="10" s="1"/>
  <c r="L3916" i="10"/>
  <c r="M3916" i="10"/>
  <c r="N3916" i="10"/>
  <c r="D3917" i="10"/>
  <c r="I3917" i="10"/>
  <c r="K3917" i="10" s="1"/>
  <c r="L3917" i="10"/>
  <c r="M3917" i="10"/>
  <c r="N3917" i="10"/>
  <c r="D3918" i="10"/>
  <c r="I3918" i="10"/>
  <c r="K3918" i="10" s="1"/>
  <c r="L3918" i="10"/>
  <c r="M3918" i="10"/>
  <c r="N3918" i="10"/>
  <c r="D3919" i="10"/>
  <c r="I3919" i="10"/>
  <c r="K3919" i="10" s="1"/>
  <c r="L3919" i="10"/>
  <c r="M3919" i="10"/>
  <c r="N3919" i="10"/>
  <c r="D3920" i="10"/>
  <c r="I3920" i="10"/>
  <c r="K3920" i="10" s="1"/>
  <c r="L3920" i="10"/>
  <c r="M3920" i="10"/>
  <c r="N3920" i="10"/>
  <c r="D3921" i="10"/>
  <c r="I3921" i="10"/>
  <c r="K3921" i="10" s="1"/>
  <c r="L3921" i="10"/>
  <c r="M3921" i="10"/>
  <c r="N3921" i="10"/>
  <c r="D3922" i="10"/>
  <c r="I3922" i="10"/>
  <c r="K3922" i="10" s="1"/>
  <c r="L3922" i="10"/>
  <c r="M3922" i="10"/>
  <c r="N3922" i="10"/>
  <c r="D3923" i="10"/>
  <c r="I3923" i="10"/>
  <c r="K3923" i="10" s="1"/>
  <c r="L3923" i="10"/>
  <c r="M3923" i="10"/>
  <c r="N3923" i="10"/>
  <c r="D3924" i="10"/>
  <c r="I3924" i="10"/>
  <c r="K3924" i="10" s="1"/>
  <c r="L3924" i="10"/>
  <c r="M3924" i="10"/>
  <c r="N3924" i="10"/>
  <c r="D3925" i="10"/>
  <c r="I3925" i="10"/>
  <c r="K3925" i="10" s="1"/>
  <c r="L3925" i="10"/>
  <c r="M3925" i="10"/>
  <c r="N3925" i="10"/>
  <c r="D3926" i="10"/>
  <c r="I3926" i="10"/>
  <c r="K3926" i="10" s="1"/>
  <c r="L3926" i="10"/>
  <c r="M3926" i="10"/>
  <c r="N3926" i="10"/>
  <c r="D3927" i="10"/>
  <c r="I3927" i="10"/>
  <c r="K3927" i="10" s="1"/>
  <c r="L3927" i="10"/>
  <c r="M3927" i="10"/>
  <c r="N3927" i="10"/>
  <c r="D3928" i="10"/>
  <c r="I3928" i="10"/>
  <c r="K3928" i="10" s="1"/>
  <c r="L3928" i="10"/>
  <c r="M3928" i="10"/>
  <c r="N3928" i="10"/>
  <c r="D3929" i="10"/>
  <c r="I3929" i="10"/>
  <c r="K3929" i="10" s="1"/>
  <c r="L3929" i="10"/>
  <c r="M3929" i="10"/>
  <c r="N3929" i="10"/>
  <c r="D3930" i="10"/>
  <c r="I3930" i="10"/>
  <c r="K3930" i="10" s="1"/>
  <c r="L3930" i="10"/>
  <c r="M3930" i="10"/>
  <c r="N3930" i="10"/>
  <c r="D3931" i="10"/>
  <c r="I3931" i="10"/>
  <c r="K3931" i="10" s="1"/>
  <c r="L3931" i="10"/>
  <c r="M3931" i="10"/>
  <c r="N3931" i="10"/>
  <c r="D3932" i="10"/>
  <c r="I3932" i="10"/>
  <c r="K3932" i="10" s="1"/>
  <c r="L3932" i="10"/>
  <c r="M3932" i="10"/>
  <c r="N3932" i="10"/>
  <c r="D3933" i="10"/>
  <c r="I3933" i="10"/>
  <c r="K3933" i="10" s="1"/>
  <c r="L3933" i="10"/>
  <c r="M3933" i="10"/>
  <c r="N3933" i="10"/>
  <c r="D3934" i="10"/>
  <c r="I3934" i="10"/>
  <c r="K3934" i="10" s="1"/>
  <c r="L3934" i="10"/>
  <c r="M3934" i="10"/>
  <c r="N3934" i="10"/>
  <c r="D3935" i="10"/>
  <c r="I3935" i="10"/>
  <c r="K3935" i="10" s="1"/>
  <c r="L3935" i="10"/>
  <c r="M3935" i="10"/>
  <c r="N3935" i="10"/>
  <c r="D3936" i="10"/>
  <c r="I3936" i="10"/>
  <c r="K3936" i="10" s="1"/>
  <c r="L3936" i="10"/>
  <c r="M3936" i="10"/>
  <c r="N3936" i="10"/>
  <c r="D3937" i="10"/>
  <c r="I3937" i="10"/>
  <c r="K3937" i="10" s="1"/>
  <c r="L3937" i="10"/>
  <c r="M3937" i="10"/>
  <c r="N3937" i="10"/>
  <c r="D3938" i="10"/>
  <c r="I3938" i="10"/>
  <c r="K3938" i="10" s="1"/>
  <c r="L3938" i="10"/>
  <c r="M3938" i="10"/>
  <c r="N3938" i="10"/>
  <c r="D3939" i="10"/>
  <c r="I3939" i="10"/>
  <c r="K3939" i="10" s="1"/>
  <c r="L3939" i="10"/>
  <c r="M3939" i="10"/>
  <c r="N3939" i="10"/>
  <c r="D3940" i="10"/>
  <c r="I3940" i="10"/>
  <c r="K3940" i="10" s="1"/>
  <c r="L3940" i="10"/>
  <c r="M3940" i="10"/>
  <c r="N3940" i="10"/>
  <c r="D3941" i="10"/>
  <c r="I3941" i="10"/>
  <c r="K3941" i="10" s="1"/>
  <c r="L3941" i="10"/>
  <c r="M3941" i="10"/>
  <c r="N3941" i="10"/>
  <c r="D3942" i="10"/>
  <c r="I3942" i="10"/>
  <c r="K3942" i="10" s="1"/>
  <c r="L3942" i="10"/>
  <c r="M3942" i="10"/>
  <c r="N3942" i="10"/>
  <c r="D3943" i="10"/>
  <c r="I3943" i="10"/>
  <c r="K3943" i="10" s="1"/>
  <c r="L3943" i="10"/>
  <c r="M3943" i="10"/>
  <c r="N3943" i="10"/>
  <c r="D3944" i="10"/>
  <c r="I3944" i="10"/>
  <c r="K3944" i="10" s="1"/>
  <c r="L3944" i="10"/>
  <c r="M3944" i="10"/>
  <c r="N3944" i="10"/>
  <c r="D3945" i="10"/>
  <c r="I3945" i="10"/>
  <c r="K3945" i="10" s="1"/>
  <c r="L3945" i="10"/>
  <c r="M3945" i="10"/>
  <c r="N3945" i="10"/>
  <c r="D3946" i="10"/>
  <c r="I3946" i="10"/>
  <c r="K3946" i="10" s="1"/>
  <c r="L3946" i="10"/>
  <c r="M3946" i="10"/>
  <c r="N3946" i="10"/>
  <c r="D3947" i="10"/>
  <c r="I3947" i="10"/>
  <c r="K3947" i="10" s="1"/>
  <c r="L3947" i="10"/>
  <c r="M3947" i="10"/>
  <c r="N3947" i="10"/>
  <c r="D3948" i="10"/>
  <c r="I3948" i="10"/>
  <c r="K3948" i="10" s="1"/>
  <c r="L3948" i="10"/>
  <c r="M3948" i="10"/>
  <c r="N3948" i="10"/>
  <c r="D3949" i="10"/>
  <c r="I3949" i="10"/>
  <c r="K3949" i="10" s="1"/>
  <c r="L3949" i="10"/>
  <c r="M3949" i="10"/>
  <c r="N3949" i="10"/>
  <c r="D3950" i="10"/>
  <c r="I3950" i="10"/>
  <c r="K3950" i="10" s="1"/>
  <c r="L3950" i="10"/>
  <c r="M3950" i="10"/>
  <c r="N3950" i="10"/>
  <c r="D3951" i="10"/>
  <c r="I3951" i="10"/>
  <c r="K3951" i="10" s="1"/>
  <c r="L3951" i="10"/>
  <c r="M3951" i="10"/>
  <c r="N3951" i="10"/>
  <c r="D3952" i="10"/>
  <c r="I3952" i="10"/>
  <c r="K3952" i="10" s="1"/>
  <c r="L3952" i="10"/>
  <c r="M3952" i="10"/>
  <c r="N3952" i="10"/>
  <c r="D3953" i="10"/>
  <c r="I3953" i="10"/>
  <c r="K3953" i="10" s="1"/>
  <c r="L3953" i="10"/>
  <c r="M3953" i="10"/>
  <c r="N3953" i="10"/>
  <c r="D3954" i="10"/>
  <c r="I3954" i="10"/>
  <c r="K3954" i="10" s="1"/>
  <c r="L3954" i="10"/>
  <c r="M3954" i="10"/>
  <c r="N3954" i="10"/>
  <c r="D3955" i="10"/>
  <c r="I3955" i="10"/>
  <c r="K3955" i="10" s="1"/>
  <c r="L3955" i="10"/>
  <c r="M3955" i="10"/>
  <c r="N3955" i="10"/>
  <c r="D3956" i="10"/>
  <c r="I3956" i="10"/>
  <c r="K3956" i="10" s="1"/>
  <c r="L3956" i="10"/>
  <c r="M3956" i="10"/>
  <c r="N3956" i="10"/>
  <c r="D3957" i="10"/>
  <c r="I3957" i="10"/>
  <c r="K3957" i="10" s="1"/>
  <c r="L3957" i="10"/>
  <c r="M3957" i="10"/>
  <c r="N3957" i="10"/>
  <c r="D3958" i="10"/>
  <c r="I3958" i="10"/>
  <c r="K3958" i="10" s="1"/>
  <c r="L3958" i="10"/>
  <c r="M3958" i="10"/>
  <c r="N3958" i="10"/>
  <c r="D3959" i="10"/>
  <c r="I3959" i="10"/>
  <c r="K3959" i="10" s="1"/>
  <c r="L3959" i="10"/>
  <c r="M3959" i="10"/>
  <c r="N3959" i="10"/>
  <c r="D3960" i="10"/>
  <c r="I3960" i="10"/>
  <c r="K3960" i="10" s="1"/>
  <c r="L3960" i="10"/>
  <c r="M3960" i="10"/>
  <c r="N3960" i="10"/>
  <c r="D3961" i="10"/>
  <c r="I3961" i="10"/>
  <c r="K3961" i="10" s="1"/>
  <c r="L3961" i="10"/>
  <c r="M3961" i="10"/>
  <c r="N3961" i="10"/>
  <c r="D3962" i="10"/>
  <c r="I3962" i="10"/>
  <c r="K3962" i="10" s="1"/>
  <c r="L3962" i="10"/>
  <c r="M3962" i="10"/>
  <c r="N3962" i="10"/>
  <c r="D3963" i="10"/>
  <c r="I3963" i="10"/>
  <c r="K3963" i="10" s="1"/>
  <c r="L3963" i="10"/>
  <c r="M3963" i="10"/>
  <c r="N3963" i="10"/>
  <c r="D3964" i="10"/>
  <c r="I3964" i="10"/>
  <c r="K3964" i="10" s="1"/>
  <c r="L3964" i="10"/>
  <c r="M3964" i="10"/>
  <c r="N3964" i="10"/>
  <c r="D3965" i="10"/>
  <c r="I3965" i="10"/>
  <c r="K3965" i="10" s="1"/>
  <c r="L3965" i="10"/>
  <c r="M3965" i="10"/>
  <c r="N3965" i="10"/>
  <c r="D3966" i="10"/>
  <c r="I3966" i="10"/>
  <c r="K3966" i="10" s="1"/>
  <c r="L3966" i="10"/>
  <c r="M3966" i="10"/>
  <c r="N3966" i="10"/>
  <c r="D3967" i="10"/>
  <c r="I3967" i="10"/>
  <c r="K3967" i="10" s="1"/>
  <c r="L3967" i="10"/>
  <c r="M3967" i="10"/>
  <c r="N3967" i="10"/>
  <c r="D3968" i="10"/>
  <c r="I3968" i="10"/>
  <c r="K3968" i="10" s="1"/>
  <c r="L3968" i="10"/>
  <c r="M3968" i="10"/>
  <c r="N3968" i="10"/>
  <c r="D3969" i="10"/>
  <c r="I3969" i="10"/>
  <c r="K3969" i="10" s="1"/>
  <c r="L3969" i="10"/>
  <c r="M3969" i="10"/>
  <c r="N3969" i="10"/>
  <c r="D3970" i="10"/>
  <c r="I3970" i="10"/>
  <c r="K3970" i="10" s="1"/>
  <c r="L3970" i="10"/>
  <c r="M3970" i="10"/>
  <c r="N3970" i="10"/>
  <c r="D3971" i="10"/>
  <c r="I3971" i="10"/>
  <c r="K3971" i="10" s="1"/>
  <c r="L3971" i="10"/>
  <c r="M3971" i="10"/>
  <c r="N3971" i="10"/>
  <c r="D3972" i="10"/>
  <c r="I3972" i="10"/>
  <c r="K3972" i="10" s="1"/>
  <c r="L3972" i="10"/>
  <c r="M3972" i="10"/>
  <c r="N3972" i="10"/>
  <c r="D3973" i="10"/>
  <c r="I3973" i="10"/>
  <c r="K3973" i="10" s="1"/>
  <c r="L3973" i="10"/>
  <c r="M3973" i="10"/>
  <c r="N3973" i="10"/>
  <c r="D3974" i="10"/>
  <c r="I3974" i="10"/>
  <c r="K3974" i="10" s="1"/>
  <c r="L3974" i="10"/>
  <c r="M3974" i="10"/>
  <c r="N3974" i="10"/>
  <c r="D3975" i="10"/>
  <c r="I3975" i="10"/>
  <c r="K3975" i="10" s="1"/>
  <c r="L3975" i="10"/>
  <c r="M3975" i="10"/>
  <c r="N3975" i="10"/>
  <c r="D3976" i="10"/>
  <c r="I3976" i="10"/>
  <c r="K3976" i="10" s="1"/>
  <c r="L3976" i="10"/>
  <c r="M3976" i="10"/>
  <c r="N3976" i="10"/>
  <c r="D3977" i="10"/>
  <c r="I3977" i="10"/>
  <c r="K3977" i="10" s="1"/>
  <c r="L3977" i="10"/>
  <c r="M3977" i="10"/>
  <c r="N3977" i="10"/>
  <c r="D3978" i="10"/>
  <c r="I3978" i="10"/>
  <c r="K3978" i="10" s="1"/>
  <c r="L3978" i="10"/>
  <c r="M3978" i="10"/>
  <c r="N3978" i="10"/>
  <c r="D3979" i="10"/>
  <c r="I3979" i="10"/>
  <c r="K3979" i="10" s="1"/>
  <c r="L3979" i="10"/>
  <c r="M3979" i="10"/>
  <c r="N3979" i="10"/>
  <c r="D3980" i="10"/>
  <c r="I3980" i="10"/>
  <c r="K3980" i="10" s="1"/>
  <c r="L3980" i="10"/>
  <c r="M3980" i="10"/>
  <c r="N3980" i="10"/>
  <c r="D3981" i="10"/>
  <c r="I3981" i="10"/>
  <c r="K3981" i="10" s="1"/>
  <c r="L3981" i="10"/>
  <c r="M3981" i="10"/>
  <c r="N3981" i="10"/>
  <c r="D3982" i="10"/>
  <c r="I3982" i="10"/>
  <c r="K3982" i="10" s="1"/>
  <c r="L3982" i="10"/>
  <c r="M3982" i="10"/>
  <c r="N3982" i="10"/>
  <c r="D3983" i="10"/>
  <c r="I3983" i="10"/>
  <c r="K3983" i="10" s="1"/>
  <c r="L3983" i="10"/>
  <c r="M3983" i="10"/>
  <c r="N3983" i="10"/>
  <c r="D3984" i="10"/>
  <c r="I3984" i="10"/>
  <c r="K3984" i="10" s="1"/>
  <c r="L3984" i="10"/>
  <c r="M3984" i="10"/>
  <c r="N3984" i="10"/>
  <c r="D3985" i="10"/>
  <c r="I3985" i="10"/>
  <c r="K3985" i="10" s="1"/>
  <c r="L3985" i="10"/>
  <c r="M3985" i="10"/>
  <c r="N3985" i="10"/>
  <c r="D3986" i="10"/>
  <c r="I3986" i="10"/>
  <c r="K3986" i="10" s="1"/>
  <c r="L3986" i="10"/>
  <c r="M3986" i="10"/>
  <c r="N3986" i="10"/>
  <c r="D3987" i="10"/>
  <c r="I3987" i="10"/>
  <c r="K3987" i="10" s="1"/>
  <c r="L3987" i="10"/>
  <c r="M3987" i="10"/>
  <c r="N3987" i="10"/>
  <c r="D3988" i="10"/>
  <c r="I3988" i="10"/>
  <c r="K3988" i="10" s="1"/>
  <c r="L3988" i="10"/>
  <c r="M3988" i="10"/>
  <c r="N3988" i="10"/>
  <c r="D3989" i="10"/>
  <c r="I3989" i="10"/>
  <c r="K3989" i="10" s="1"/>
  <c r="L3989" i="10"/>
  <c r="M3989" i="10"/>
  <c r="N3989" i="10"/>
  <c r="D3990" i="10"/>
  <c r="I3990" i="10"/>
  <c r="K3990" i="10" s="1"/>
  <c r="L3990" i="10"/>
  <c r="M3990" i="10"/>
  <c r="N3990" i="10"/>
  <c r="D3991" i="10"/>
  <c r="I3991" i="10"/>
  <c r="K3991" i="10" s="1"/>
  <c r="L3991" i="10"/>
  <c r="M3991" i="10"/>
  <c r="N3991" i="10"/>
  <c r="D3992" i="10"/>
  <c r="I3992" i="10"/>
  <c r="K3992" i="10" s="1"/>
  <c r="L3992" i="10"/>
  <c r="M3992" i="10"/>
  <c r="N3992" i="10"/>
  <c r="D3993" i="10"/>
  <c r="I3993" i="10"/>
  <c r="K3993" i="10" s="1"/>
  <c r="L3993" i="10"/>
  <c r="M3993" i="10"/>
  <c r="N3993" i="10"/>
  <c r="D3994" i="10"/>
  <c r="I3994" i="10"/>
  <c r="K3994" i="10" s="1"/>
  <c r="L3994" i="10"/>
  <c r="M3994" i="10"/>
  <c r="N3994" i="10"/>
  <c r="D3995" i="10"/>
  <c r="I3995" i="10"/>
  <c r="K3995" i="10" s="1"/>
  <c r="L3995" i="10"/>
  <c r="M3995" i="10"/>
  <c r="N3995" i="10"/>
  <c r="D3996" i="10"/>
  <c r="I3996" i="10"/>
  <c r="K3996" i="10" s="1"/>
  <c r="L3996" i="10"/>
  <c r="M3996" i="10"/>
  <c r="N3996" i="10"/>
  <c r="D3997" i="10"/>
  <c r="I3997" i="10"/>
  <c r="K3997" i="10" s="1"/>
  <c r="L3997" i="10"/>
  <c r="M3997" i="10"/>
  <c r="N3997" i="10"/>
  <c r="D3998" i="10"/>
  <c r="I3998" i="10"/>
  <c r="K3998" i="10" s="1"/>
  <c r="L3998" i="10"/>
  <c r="M3998" i="10"/>
  <c r="N3998" i="10"/>
  <c r="D3999" i="10"/>
  <c r="I3999" i="10"/>
  <c r="K3999" i="10" s="1"/>
  <c r="L3999" i="10"/>
  <c r="M3999" i="10"/>
  <c r="N3999" i="10"/>
  <c r="D4000" i="10"/>
  <c r="I4000" i="10"/>
  <c r="K4000" i="10" s="1"/>
  <c r="L4000" i="10"/>
  <c r="M4000" i="10"/>
  <c r="N4000" i="10"/>
  <c r="D4001" i="10"/>
  <c r="I4001" i="10"/>
  <c r="K4001" i="10" s="1"/>
  <c r="L4001" i="10"/>
  <c r="M4001" i="10"/>
  <c r="N4001" i="10"/>
  <c r="D4002" i="10"/>
  <c r="I4002" i="10"/>
  <c r="K4002" i="10" s="1"/>
  <c r="L4002" i="10"/>
  <c r="M4002" i="10"/>
  <c r="N4002" i="10"/>
  <c r="D4003" i="10"/>
  <c r="I4003" i="10"/>
  <c r="K4003" i="10" s="1"/>
  <c r="L4003" i="10"/>
  <c r="M4003" i="10"/>
  <c r="N4003" i="10"/>
  <c r="D4004" i="10"/>
  <c r="I4004" i="10"/>
  <c r="K4004" i="10" s="1"/>
  <c r="L4004" i="10"/>
  <c r="M4004" i="10"/>
  <c r="N4004" i="10"/>
  <c r="D4005" i="10"/>
  <c r="I4005" i="10"/>
  <c r="K4005" i="10" s="1"/>
  <c r="L4005" i="10"/>
  <c r="M4005" i="10"/>
  <c r="N4005" i="10"/>
  <c r="D4006" i="10"/>
  <c r="I4006" i="10"/>
  <c r="K4006" i="10" s="1"/>
  <c r="L4006" i="10"/>
  <c r="M4006" i="10"/>
  <c r="N4006" i="10"/>
  <c r="D4007" i="10"/>
  <c r="I4007" i="10"/>
  <c r="K4007" i="10" s="1"/>
  <c r="L4007" i="10"/>
  <c r="M4007" i="10"/>
  <c r="N4007" i="10"/>
  <c r="D4008" i="10"/>
  <c r="I4008" i="10"/>
  <c r="K4008" i="10" s="1"/>
  <c r="L4008" i="10"/>
  <c r="M4008" i="10"/>
  <c r="N4008" i="10"/>
  <c r="D4009" i="10"/>
  <c r="I4009" i="10"/>
  <c r="K4009" i="10" s="1"/>
  <c r="L4009" i="10"/>
  <c r="M4009" i="10"/>
  <c r="N4009" i="10"/>
  <c r="D4010" i="10"/>
  <c r="I4010" i="10"/>
  <c r="K4010" i="10" s="1"/>
  <c r="L4010" i="10"/>
  <c r="M4010" i="10"/>
  <c r="N4010" i="10"/>
  <c r="D4011" i="10"/>
  <c r="I4011" i="10"/>
  <c r="K4011" i="10" s="1"/>
  <c r="L4011" i="10"/>
  <c r="M4011" i="10"/>
  <c r="N4011" i="10"/>
  <c r="D4012" i="10"/>
  <c r="I4012" i="10"/>
  <c r="K4012" i="10" s="1"/>
  <c r="L4012" i="10"/>
  <c r="M4012" i="10"/>
  <c r="N4012" i="10"/>
  <c r="D4013" i="10"/>
  <c r="I4013" i="10"/>
  <c r="K4013" i="10" s="1"/>
  <c r="L4013" i="10"/>
  <c r="M4013" i="10"/>
  <c r="N4013" i="10"/>
  <c r="D4014" i="10"/>
  <c r="I4014" i="10"/>
  <c r="K4014" i="10" s="1"/>
  <c r="L4014" i="10"/>
  <c r="M4014" i="10"/>
  <c r="N4014" i="10"/>
  <c r="D4015" i="10"/>
  <c r="I4015" i="10"/>
  <c r="K4015" i="10" s="1"/>
  <c r="L4015" i="10"/>
  <c r="M4015" i="10"/>
  <c r="N4015" i="10"/>
  <c r="D4016" i="10"/>
  <c r="I4016" i="10"/>
  <c r="K4016" i="10" s="1"/>
  <c r="L4016" i="10"/>
  <c r="M4016" i="10"/>
  <c r="N4016" i="10"/>
  <c r="D4017" i="10"/>
  <c r="I4017" i="10"/>
  <c r="K4017" i="10" s="1"/>
  <c r="L4017" i="10"/>
  <c r="M4017" i="10"/>
  <c r="N4017" i="10"/>
  <c r="D4018" i="10"/>
  <c r="I4018" i="10"/>
  <c r="K4018" i="10" s="1"/>
  <c r="L4018" i="10"/>
  <c r="M4018" i="10"/>
  <c r="N4018" i="10"/>
  <c r="D4019" i="10"/>
  <c r="I4019" i="10"/>
  <c r="K4019" i="10" s="1"/>
  <c r="L4019" i="10"/>
  <c r="M4019" i="10"/>
  <c r="N4019" i="10"/>
  <c r="D4020" i="10"/>
  <c r="I4020" i="10"/>
  <c r="K4020" i="10" s="1"/>
  <c r="L4020" i="10"/>
  <c r="M4020" i="10"/>
  <c r="N4020" i="10"/>
  <c r="D4021" i="10"/>
  <c r="I4021" i="10"/>
  <c r="K4021" i="10" s="1"/>
  <c r="L4021" i="10"/>
  <c r="M4021" i="10"/>
  <c r="N4021" i="10"/>
  <c r="D4022" i="10"/>
  <c r="I4022" i="10"/>
  <c r="K4022" i="10" s="1"/>
  <c r="L4022" i="10"/>
  <c r="M4022" i="10"/>
  <c r="N4022" i="10"/>
  <c r="D4023" i="10"/>
  <c r="I4023" i="10"/>
  <c r="K4023" i="10" s="1"/>
  <c r="L4023" i="10"/>
  <c r="M4023" i="10"/>
  <c r="N4023" i="10"/>
  <c r="D4024" i="10"/>
  <c r="I4024" i="10"/>
  <c r="K4024" i="10" s="1"/>
  <c r="L4024" i="10"/>
  <c r="M4024" i="10"/>
  <c r="N4024" i="10"/>
  <c r="D4025" i="10"/>
  <c r="I4025" i="10"/>
  <c r="K4025" i="10" s="1"/>
  <c r="L4025" i="10"/>
  <c r="M4025" i="10"/>
  <c r="N4025" i="10"/>
  <c r="D4026" i="10"/>
  <c r="I4026" i="10"/>
  <c r="K4026" i="10" s="1"/>
  <c r="L4026" i="10"/>
  <c r="M4026" i="10"/>
  <c r="N4026" i="10"/>
  <c r="D4027" i="10"/>
  <c r="I4027" i="10"/>
  <c r="K4027" i="10" s="1"/>
  <c r="L4027" i="10"/>
  <c r="M4027" i="10"/>
  <c r="N4027" i="10"/>
  <c r="D4028" i="10"/>
  <c r="I4028" i="10"/>
  <c r="K4028" i="10" s="1"/>
  <c r="L4028" i="10"/>
  <c r="M4028" i="10"/>
  <c r="N4028" i="10"/>
  <c r="D4029" i="10"/>
  <c r="I4029" i="10"/>
  <c r="K4029" i="10" s="1"/>
  <c r="L4029" i="10"/>
  <c r="M4029" i="10"/>
  <c r="N4029" i="10"/>
  <c r="D4030" i="10"/>
  <c r="I4030" i="10"/>
  <c r="K4030" i="10" s="1"/>
  <c r="L4030" i="10"/>
  <c r="M4030" i="10"/>
  <c r="N4030" i="10"/>
  <c r="D4031" i="10"/>
  <c r="I4031" i="10"/>
  <c r="K4031" i="10" s="1"/>
  <c r="L4031" i="10"/>
  <c r="M4031" i="10"/>
  <c r="N4031" i="10"/>
  <c r="D4032" i="10"/>
  <c r="I4032" i="10"/>
  <c r="K4032" i="10" s="1"/>
  <c r="L4032" i="10"/>
  <c r="M4032" i="10"/>
  <c r="N4032" i="10"/>
  <c r="D4033" i="10"/>
  <c r="I4033" i="10"/>
  <c r="K4033" i="10" s="1"/>
  <c r="L4033" i="10"/>
  <c r="M4033" i="10"/>
  <c r="N4033" i="10"/>
  <c r="D4034" i="10"/>
  <c r="I4034" i="10"/>
  <c r="K4034" i="10" s="1"/>
  <c r="L4034" i="10"/>
  <c r="M4034" i="10"/>
  <c r="N4034" i="10"/>
  <c r="D4035" i="10"/>
  <c r="I4035" i="10"/>
  <c r="K4035" i="10" s="1"/>
  <c r="L4035" i="10"/>
  <c r="M4035" i="10"/>
  <c r="N4035" i="10"/>
  <c r="D4036" i="10"/>
  <c r="I4036" i="10"/>
  <c r="K4036" i="10" s="1"/>
  <c r="L4036" i="10"/>
  <c r="M4036" i="10"/>
  <c r="N4036" i="10"/>
  <c r="D4037" i="10"/>
  <c r="I4037" i="10"/>
  <c r="K4037" i="10" s="1"/>
  <c r="L4037" i="10"/>
  <c r="M4037" i="10"/>
  <c r="N4037" i="10"/>
  <c r="D4038" i="10"/>
  <c r="I4038" i="10"/>
  <c r="K4038" i="10" s="1"/>
  <c r="L4038" i="10"/>
  <c r="M4038" i="10"/>
  <c r="N4038" i="10"/>
  <c r="D4039" i="10"/>
  <c r="I4039" i="10"/>
  <c r="K4039" i="10" s="1"/>
  <c r="L4039" i="10"/>
  <c r="M4039" i="10"/>
  <c r="N4039" i="10"/>
  <c r="D4040" i="10"/>
  <c r="I4040" i="10"/>
  <c r="K4040" i="10" s="1"/>
  <c r="L4040" i="10"/>
  <c r="M4040" i="10"/>
  <c r="N4040" i="10"/>
  <c r="D4041" i="10"/>
  <c r="I4041" i="10"/>
  <c r="K4041" i="10" s="1"/>
  <c r="L4041" i="10"/>
  <c r="M4041" i="10"/>
  <c r="N4041" i="10"/>
  <c r="D4042" i="10"/>
  <c r="I4042" i="10"/>
  <c r="K4042" i="10" s="1"/>
  <c r="L4042" i="10"/>
  <c r="M4042" i="10"/>
  <c r="N4042" i="10"/>
  <c r="D4043" i="10"/>
  <c r="I4043" i="10"/>
  <c r="K4043" i="10" s="1"/>
  <c r="L4043" i="10"/>
  <c r="M4043" i="10"/>
  <c r="N4043" i="10"/>
  <c r="D4044" i="10"/>
  <c r="I4044" i="10"/>
  <c r="K4044" i="10" s="1"/>
  <c r="L4044" i="10"/>
  <c r="M4044" i="10"/>
  <c r="N4044" i="10"/>
  <c r="D4045" i="10"/>
  <c r="I4045" i="10"/>
  <c r="K4045" i="10" s="1"/>
  <c r="L4045" i="10"/>
  <c r="M4045" i="10"/>
  <c r="N4045" i="10"/>
  <c r="D4046" i="10"/>
  <c r="I4046" i="10"/>
  <c r="K4046" i="10" s="1"/>
  <c r="L4046" i="10"/>
  <c r="M4046" i="10"/>
  <c r="N4046" i="10"/>
  <c r="D4047" i="10"/>
  <c r="I4047" i="10"/>
  <c r="K4047" i="10" s="1"/>
  <c r="L4047" i="10"/>
  <c r="M4047" i="10"/>
  <c r="N4047" i="10"/>
  <c r="D4048" i="10"/>
  <c r="I4048" i="10"/>
  <c r="K4048" i="10" s="1"/>
  <c r="L4048" i="10"/>
  <c r="M4048" i="10"/>
  <c r="N4048" i="10"/>
  <c r="D4049" i="10"/>
  <c r="I4049" i="10"/>
  <c r="K4049" i="10" s="1"/>
  <c r="L4049" i="10"/>
  <c r="M4049" i="10"/>
  <c r="N4049" i="10"/>
  <c r="D4050" i="10"/>
  <c r="I4050" i="10"/>
  <c r="K4050" i="10" s="1"/>
  <c r="L4050" i="10"/>
  <c r="M4050" i="10"/>
  <c r="N4050" i="10"/>
  <c r="D4051" i="10"/>
  <c r="I4051" i="10"/>
  <c r="K4051" i="10" s="1"/>
  <c r="L4051" i="10"/>
  <c r="M4051" i="10"/>
  <c r="N4051" i="10"/>
  <c r="D4052" i="10"/>
  <c r="I4052" i="10"/>
  <c r="K4052" i="10" s="1"/>
  <c r="L4052" i="10"/>
  <c r="M4052" i="10"/>
  <c r="N4052" i="10"/>
  <c r="D4053" i="10"/>
  <c r="I4053" i="10"/>
  <c r="K4053" i="10" s="1"/>
  <c r="L4053" i="10"/>
  <c r="M4053" i="10"/>
  <c r="N4053" i="10"/>
  <c r="D4054" i="10"/>
  <c r="I4054" i="10"/>
  <c r="K4054" i="10" s="1"/>
  <c r="L4054" i="10"/>
  <c r="M4054" i="10"/>
  <c r="N4054" i="10"/>
  <c r="D4055" i="10"/>
  <c r="I4055" i="10"/>
  <c r="K4055" i="10" s="1"/>
  <c r="L4055" i="10"/>
  <c r="M4055" i="10"/>
  <c r="N4055" i="10"/>
  <c r="D4056" i="10"/>
  <c r="I4056" i="10"/>
  <c r="K4056" i="10" s="1"/>
  <c r="L4056" i="10"/>
  <c r="M4056" i="10"/>
  <c r="N4056" i="10"/>
  <c r="D4057" i="10"/>
  <c r="I4057" i="10"/>
  <c r="K4057" i="10" s="1"/>
  <c r="L4057" i="10"/>
  <c r="M4057" i="10"/>
  <c r="N4057" i="10"/>
  <c r="D4058" i="10"/>
  <c r="I4058" i="10"/>
  <c r="K4058" i="10" s="1"/>
  <c r="L4058" i="10"/>
  <c r="M4058" i="10"/>
  <c r="N4058" i="10"/>
  <c r="D4059" i="10"/>
  <c r="I4059" i="10"/>
  <c r="K4059" i="10" s="1"/>
  <c r="L4059" i="10"/>
  <c r="M4059" i="10"/>
  <c r="N4059" i="10"/>
  <c r="D4060" i="10"/>
  <c r="I4060" i="10"/>
  <c r="K4060" i="10" s="1"/>
  <c r="L4060" i="10"/>
  <c r="M4060" i="10"/>
  <c r="N4060" i="10"/>
  <c r="D4061" i="10"/>
  <c r="I4061" i="10"/>
  <c r="K4061" i="10" s="1"/>
  <c r="L4061" i="10"/>
  <c r="M4061" i="10"/>
  <c r="N4061" i="10"/>
  <c r="D4062" i="10"/>
  <c r="I4062" i="10"/>
  <c r="K4062" i="10" s="1"/>
  <c r="L4062" i="10"/>
  <c r="M4062" i="10"/>
  <c r="N4062" i="10"/>
  <c r="D4063" i="10"/>
  <c r="I4063" i="10"/>
  <c r="K4063" i="10" s="1"/>
  <c r="L4063" i="10"/>
  <c r="M4063" i="10"/>
  <c r="N4063" i="10"/>
  <c r="D4064" i="10"/>
  <c r="I4064" i="10"/>
  <c r="K4064" i="10" s="1"/>
  <c r="L4064" i="10"/>
  <c r="M4064" i="10"/>
  <c r="N4064" i="10"/>
  <c r="D4065" i="10"/>
  <c r="I4065" i="10"/>
  <c r="K4065" i="10" s="1"/>
  <c r="L4065" i="10"/>
  <c r="M4065" i="10"/>
  <c r="N4065" i="10"/>
  <c r="D4066" i="10"/>
  <c r="I4066" i="10"/>
  <c r="K4066" i="10" s="1"/>
  <c r="L4066" i="10"/>
  <c r="M4066" i="10"/>
  <c r="N4066" i="10"/>
  <c r="D4067" i="10"/>
  <c r="I4067" i="10"/>
  <c r="K4067" i="10" s="1"/>
  <c r="L4067" i="10"/>
  <c r="M4067" i="10"/>
  <c r="N4067" i="10"/>
  <c r="D4068" i="10"/>
  <c r="I4068" i="10"/>
  <c r="K4068" i="10" s="1"/>
  <c r="L4068" i="10"/>
  <c r="M4068" i="10"/>
  <c r="N4068" i="10"/>
  <c r="D4069" i="10"/>
  <c r="I4069" i="10"/>
  <c r="K4069" i="10" s="1"/>
  <c r="L4069" i="10"/>
  <c r="M4069" i="10"/>
  <c r="N4069" i="10"/>
  <c r="D4070" i="10"/>
  <c r="I4070" i="10"/>
  <c r="K4070" i="10" s="1"/>
  <c r="L4070" i="10"/>
  <c r="M4070" i="10"/>
  <c r="N4070" i="10"/>
  <c r="D4071" i="10"/>
  <c r="I4071" i="10"/>
  <c r="K4071" i="10" s="1"/>
  <c r="L4071" i="10"/>
  <c r="M4071" i="10"/>
  <c r="N4071" i="10"/>
  <c r="D4072" i="10"/>
  <c r="I4072" i="10"/>
  <c r="K4072" i="10" s="1"/>
  <c r="L4072" i="10"/>
  <c r="M4072" i="10"/>
  <c r="N4072" i="10"/>
  <c r="D4073" i="10"/>
  <c r="I4073" i="10"/>
  <c r="K4073" i="10" s="1"/>
  <c r="L4073" i="10"/>
  <c r="M4073" i="10"/>
  <c r="N4073" i="10"/>
  <c r="D4074" i="10"/>
  <c r="I4074" i="10"/>
  <c r="K4074" i="10" s="1"/>
  <c r="L4074" i="10"/>
  <c r="M4074" i="10"/>
  <c r="N4074" i="10"/>
  <c r="D4075" i="10"/>
  <c r="I4075" i="10"/>
  <c r="K4075" i="10" s="1"/>
  <c r="L4075" i="10"/>
  <c r="M4075" i="10"/>
  <c r="N4075" i="10"/>
  <c r="D4076" i="10"/>
  <c r="I4076" i="10"/>
  <c r="K4076" i="10" s="1"/>
  <c r="L4076" i="10"/>
  <c r="M4076" i="10"/>
  <c r="N4076" i="10"/>
  <c r="D4077" i="10"/>
  <c r="I4077" i="10"/>
  <c r="K4077" i="10" s="1"/>
  <c r="L4077" i="10"/>
  <c r="M4077" i="10"/>
  <c r="N4077" i="10"/>
  <c r="D4078" i="10"/>
  <c r="I4078" i="10"/>
  <c r="K4078" i="10" s="1"/>
  <c r="L4078" i="10"/>
  <c r="M4078" i="10"/>
  <c r="N4078" i="10"/>
  <c r="D4079" i="10"/>
  <c r="I4079" i="10"/>
  <c r="K4079" i="10" s="1"/>
  <c r="L4079" i="10"/>
  <c r="M4079" i="10"/>
  <c r="N4079" i="10"/>
  <c r="D4080" i="10"/>
  <c r="I4080" i="10"/>
  <c r="K4080" i="10" s="1"/>
  <c r="L4080" i="10"/>
  <c r="M4080" i="10"/>
  <c r="N4080" i="10"/>
  <c r="D4081" i="10"/>
  <c r="I4081" i="10"/>
  <c r="K4081" i="10" s="1"/>
  <c r="L4081" i="10"/>
  <c r="M4081" i="10"/>
  <c r="N4081" i="10"/>
  <c r="D4082" i="10"/>
  <c r="I4082" i="10"/>
  <c r="K4082" i="10" s="1"/>
  <c r="L4082" i="10"/>
  <c r="M4082" i="10"/>
  <c r="N4082" i="10"/>
  <c r="D4083" i="10"/>
  <c r="I4083" i="10"/>
  <c r="K4083" i="10" s="1"/>
  <c r="L4083" i="10"/>
  <c r="M4083" i="10"/>
  <c r="N4083" i="10"/>
  <c r="D4084" i="10"/>
  <c r="I4084" i="10"/>
  <c r="K4084" i="10" s="1"/>
  <c r="L4084" i="10"/>
  <c r="M4084" i="10"/>
  <c r="N4084" i="10"/>
  <c r="D4085" i="10"/>
  <c r="I4085" i="10"/>
  <c r="K4085" i="10" s="1"/>
  <c r="L4085" i="10"/>
  <c r="M4085" i="10"/>
  <c r="N4085" i="10"/>
  <c r="D4086" i="10"/>
  <c r="I4086" i="10"/>
  <c r="K4086" i="10" s="1"/>
  <c r="L4086" i="10"/>
  <c r="M4086" i="10"/>
  <c r="N4086" i="10"/>
  <c r="D4087" i="10"/>
  <c r="I4087" i="10"/>
  <c r="K4087" i="10" s="1"/>
  <c r="L4087" i="10"/>
  <c r="M4087" i="10"/>
  <c r="N4087" i="10"/>
  <c r="D4088" i="10"/>
  <c r="I4088" i="10"/>
  <c r="K4088" i="10" s="1"/>
  <c r="L4088" i="10"/>
  <c r="M4088" i="10"/>
  <c r="N4088" i="10"/>
  <c r="D4089" i="10"/>
  <c r="I4089" i="10"/>
  <c r="K4089" i="10" s="1"/>
  <c r="L4089" i="10"/>
  <c r="M4089" i="10"/>
  <c r="N4089" i="10"/>
  <c r="D4090" i="10"/>
  <c r="I4090" i="10"/>
  <c r="K4090" i="10" s="1"/>
  <c r="L4090" i="10"/>
  <c r="M4090" i="10"/>
  <c r="N4090" i="10"/>
  <c r="D4091" i="10"/>
  <c r="I4091" i="10"/>
  <c r="K4091" i="10" s="1"/>
  <c r="L4091" i="10"/>
  <c r="M4091" i="10"/>
  <c r="N4091" i="10"/>
  <c r="D4092" i="10"/>
  <c r="I4092" i="10"/>
  <c r="K4092" i="10" s="1"/>
  <c r="L4092" i="10"/>
  <c r="M4092" i="10"/>
  <c r="N4092" i="10"/>
  <c r="D4093" i="10"/>
  <c r="I4093" i="10"/>
  <c r="K4093" i="10" s="1"/>
  <c r="L4093" i="10"/>
  <c r="M4093" i="10"/>
  <c r="N4093" i="10"/>
  <c r="D4094" i="10"/>
  <c r="I4094" i="10"/>
  <c r="K4094" i="10" s="1"/>
  <c r="L4094" i="10"/>
  <c r="M4094" i="10"/>
  <c r="N4094" i="10"/>
  <c r="D4095" i="10"/>
  <c r="I4095" i="10"/>
  <c r="K4095" i="10" s="1"/>
  <c r="L4095" i="10"/>
  <c r="M4095" i="10"/>
  <c r="N4095" i="10"/>
  <c r="D4096" i="10"/>
  <c r="I4096" i="10"/>
  <c r="K4096" i="10" s="1"/>
  <c r="L4096" i="10"/>
  <c r="M4096" i="10"/>
  <c r="N4096" i="10"/>
  <c r="D4097" i="10"/>
  <c r="I4097" i="10"/>
  <c r="K4097" i="10" s="1"/>
  <c r="L4097" i="10"/>
  <c r="M4097" i="10"/>
  <c r="N4097" i="10"/>
  <c r="D4098" i="10"/>
  <c r="I4098" i="10"/>
  <c r="K4098" i="10" s="1"/>
  <c r="L4098" i="10"/>
  <c r="M4098" i="10"/>
  <c r="N4098" i="10"/>
  <c r="D4099" i="10"/>
  <c r="I4099" i="10"/>
  <c r="K4099" i="10" s="1"/>
  <c r="L4099" i="10"/>
  <c r="M4099" i="10"/>
  <c r="N4099" i="10"/>
  <c r="D4100" i="10"/>
  <c r="I4100" i="10"/>
  <c r="K4100" i="10" s="1"/>
  <c r="L4100" i="10"/>
  <c r="M4100" i="10"/>
  <c r="N4100" i="10"/>
  <c r="D4101" i="10"/>
  <c r="I4101" i="10"/>
  <c r="K4101" i="10" s="1"/>
  <c r="L4101" i="10"/>
  <c r="M4101" i="10"/>
  <c r="N4101" i="10"/>
  <c r="D4102" i="10"/>
  <c r="I4102" i="10"/>
  <c r="K4102" i="10" s="1"/>
  <c r="L4102" i="10"/>
  <c r="M4102" i="10"/>
  <c r="N4102" i="10"/>
  <c r="D4103" i="10"/>
  <c r="I4103" i="10"/>
  <c r="K4103" i="10" s="1"/>
  <c r="L4103" i="10"/>
  <c r="M4103" i="10"/>
  <c r="N4103" i="10"/>
  <c r="D4104" i="10"/>
  <c r="I4104" i="10"/>
  <c r="K4104" i="10" s="1"/>
  <c r="L4104" i="10"/>
  <c r="M4104" i="10"/>
  <c r="N4104" i="10"/>
  <c r="D4105" i="10"/>
  <c r="I4105" i="10"/>
  <c r="K4105" i="10" s="1"/>
  <c r="L4105" i="10"/>
  <c r="M4105" i="10"/>
  <c r="N4105" i="10"/>
  <c r="D4106" i="10"/>
  <c r="I4106" i="10"/>
  <c r="K4106" i="10" s="1"/>
  <c r="L4106" i="10"/>
  <c r="M4106" i="10"/>
  <c r="N4106" i="10"/>
  <c r="D4107" i="10"/>
  <c r="I4107" i="10"/>
  <c r="K4107" i="10" s="1"/>
  <c r="L4107" i="10"/>
  <c r="M4107" i="10"/>
  <c r="N4107" i="10"/>
  <c r="D4108" i="10"/>
  <c r="I4108" i="10"/>
  <c r="K4108" i="10" s="1"/>
  <c r="L4108" i="10"/>
  <c r="M4108" i="10"/>
  <c r="N4108" i="10"/>
  <c r="D4109" i="10"/>
  <c r="I4109" i="10"/>
  <c r="K4109" i="10" s="1"/>
  <c r="L4109" i="10"/>
  <c r="M4109" i="10"/>
  <c r="N4109" i="10"/>
  <c r="D4110" i="10"/>
  <c r="I4110" i="10"/>
  <c r="K4110" i="10" s="1"/>
  <c r="L4110" i="10"/>
  <c r="M4110" i="10"/>
  <c r="N4110" i="10"/>
  <c r="D4111" i="10"/>
  <c r="I4111" i="10"/>
  <c r="K4111" i="10" s="1"/>
  <c r="L4111" i="10"/>
  <c r="M4111" i="10"/>
  <c r="N4111" i="10"/>
  <c r="D4112" i="10"/>
  <c r="I4112" i="10"/>
  <c r="K4112" i="10" s="1"/>
  <c r="L4112" i="10"/>
  <c r="M4112" i="10"/>
  <c r="N4112" i="10"/>
  <c r="D4113" i="10"/>
  <c r="I4113" i="10"/>
  <c r="K4113" i="10" s="1"/>
  <c r="L4113" i="10"/>
  <c r="M4113" i="10"/>
  <c r="N4113" i="10"/>
  <c r="D4114" i="10"/>
  <c r="I4114" i="10"/>
  <c r="K4114" i="10" s="1"/>
  <c r="L4114" i="10"/>
  <c r="M4114" i="10"/>
  <c r="N4114" i="10"/>
  <c r="D4115" i="10"/>
  <c r="I4115" i="10"/>
  <c r="K4115" i="10" s="1"/>
  <c r="L4115" i="10"/>
  <c r="M4115" i="10"/>
  <c r="N4115" i="10"/>
  <c r="D4116" i="10"/>
  <c r="I4116" i="10"/>
  <c r="K4116" i="10" s="1"/>
  <c r="L4116" i="10"/>
  <c r="M4116" i="10"/>
  <c r="N4116" i="10"/>
  <c r="D4117" i="10"/>
  <c r="I4117" i="10"/>
  <c r="K4117" i="10" s="1"/>
  <c r="L4117" i="10"/>
  <c r="M4117" i="10"/>
  <c r="N4117" i="10"/>
  <c r="D4118" i="10"/>
  <c r="I4118" i="10"/>
  <c r="K4118" i="10" s="1"/>
  <c r="L4118" i="10"/>
  <c r="M4118" i="10"/>
  <c r="N4118" i="10"/>
  <c r="D4119" i="10"/>
  <c r="I4119" i="10"/>
  <c r="K4119" i="10" s="1"/>
  <c r="L4119" i="10"/>
  <c r="M4119" i="10"/>
  <c r="N4119" i="10"/>
  <c r="D4120" i="10"/>
  <c r="I4120" i="10"/>
  <c r="K4120" i="10" s="1"/>
  <c r="L4120" i="10"/>
  <c r="M4120" i="10"/>
  <c r="N4120" i="10"/>
  <c r="D4121" i="10"/>
  <c r="I4121" i="10"/>
  <c r="K4121" i="10" s="1"/>
  <c r="L4121" i="10"/>
  <c r="M4121" i="10"/>
  <c r="N4121" i="10"/>
  <c r="D4122" i="10"/>
  <c r="I4122" i="10"/>
  <c r="K4122" i="10" s="1"/>
  <c r="L4122" i="10"/>
  <c r="M4122" i="10"/>
  <c r="N4122" i="10"/>
  <c r="D4123" i="10"/>
  <c r="I4123" i="10"/>
  <c r="K4123" i="10" s="1"/>
  <c r="L4123" i="10"/>
  <c r="M4123" i="10"/>
  <c r="N4123" i="10"/>
  <c r="D4124" i="10"/>
  <c r="I4124" i="10"/>
  <c r="K4124" i="10" s="1"/>
  <c r="L4124" i="10"/>
  <c r="M4124" i="10"/>
  <c r="N4124" i="10"/>
  <c r="D4125" i="10"/>
  <c r="I4125" i="10"/>
  <c r="K4125" i="10" s="1"/>
  <c r="L4125" i="10"/>
  <c r="M4125" i="10"/>
  <c r="N4125" i="10"/>
  <c r="D4126" i="10"/>
  <c r="I4126" i="10"/>
  <c r="K4126" i="10" s="1"/>
  <c r="L4126" i="10"/>
  <c r="M4126" i="10"/>
  <c r="N4126" i="10"/>
  <c r="D4127" i="10"/>
  <c r="I4127" i="10"/>
  <c r="K4127" i="10" s="1"/>
  <c r="L4127" i="10"/>
  <c r="M4127" i="10"/>
  <c r="N4127" i="10"/>
  <c r="D4128" i="10"/>
  <c r="I4128" i="10"/>
  <c r="K4128" i="10" s="1"/>
  <c r="L4128" i="10"/>
  <c r="M4128" i="10"/>
  <c r="N4128" i="10"/>
  <c r="D4129" i="10"/>
  <c r="I4129" i="10"/>
  <c r="K4129" i="10" s="1"/>
  <c r="L4129" i="10"/>
  <c r="M4129" i="10"/>
  <c r="N4129" i="10"/>
  <c r="D4130" i="10"/>
  <c r="I4130" i="10"/>
  <c r="K4130" i="10" s="1"/>
  <c r="L4130" i="10"/>
  <c r="M4130" i="10"/>
  <c r="N4130" i="10"/>
  <c r="D4131" i="10"/>
  <c r="I4131" i="10"/>
  <c r="K4131" i="10" s="1"/>
  <c r="L4131" i="10"/>
  <c r="M4131" i="10"/>
  <c r="N4131" i="10"/>
  <c r="D4132" i="10"/>
  <c r="I4132" i="10"/>
  <c r="K4132" i="10" s="1"/>
  <c r="L4132" i="10"/>
  <c r="M4132" i="10"/>
  <c r="N4132" i="10"/>
  <c r="D4133" i="10"/>
  <c r="I4133" i="10"/>
  <c r="K4133" i="10" s="1"/>
  <c r="L4133" i="10"/>
  <c r="M4133" i="10"/>
  <c r="N4133" i="10"/>
  <c r="T4133" i="10"/>
  <c r="D4134" i="10"/>
  <c r="H4134" i="10"/>
  <c r="I4134" i="10" s="1"/>
  <c r="K4134" i="10" s="1"/>
  <c r="L4134" i="10"/>
  <c r="M4134" i="10"/>
  <c r="N4134" i="10"/>
  <c r="D4135" i="10"/>
  <c r="H4135" i="10"/>
  <c r="I4135" i="10" s="1"/>
  <c r="K4135" i="10" s="1"/>
  <c r="L4135" i="10"/>
  <c r="M4135" i="10"/>
  <c r="N4135" i="10"/>
  <c r="D4136" i="10"/>
  <c r="H4136" i="10"/>
  <c r="I4136" i="10" s="1"/>
  <c r="L4136" i="10"/>
  <c r="M4136" i="10"/>
  <c r="N4136" i="10"/>
  <c r="D4137" i="10"/>
  <c r="H4137" i="10"/>
  <c r="I4137" i="10" s="1"/>
  <c r="K4137" i="10" s="1"/>
  <c r="L4137" i="10"/>
  <c r="M4137" i="10"/>
  <c r="N4137" i="10"/>
  <c r="D4138" i="10"/>
  <c r="H4138" i="10"/>
  <c r="I4138" i="10" s="1"/>
  <c r="K4138" i="10" s="1"/>
  <c r="L4138" i="10"/>
  <c r="M4138" i="10"/>
  <c r="N4138" i="10"/>
  <c r="D4139" i="10"/>
  <c r="H4139" i="10"/>
  <c r="I4139" i="10" s="1"/>
  <c r="K4139" i="10" s="1"/>
  <c r="L4139" i="10"/>
  <c r="M4139" i="10"/>
  <c r="N4139" i="10"/>
  <c r="D4140" i="10"/>
  <c r="I4140" i="10"/>
  <c r="J4140" i="10" s="1"/>
  <c r="L4140" i="10"/>
  <c r="M4140" i="10"/>
  <c r="N4140" i="10"/>
  <c r="D4141" i="10"/>
  <c r="I4141" i="10"/>
  <c r="J4141" i="10" s="1"/>
  <c r="L4141" i="10"/>
  <c r="M4141" i="10"/>
  <c r="N4141" i="10"/>
  <c r="D4142" i="10"/>
  <c r="I4142" i="10"/>
  <c r="J4142" i="10" s="1"/>
  <c r="L4142" i="10"/>
  <c r="M4142" i="10"/>
  <c r="N4142" i="10"/>
  <c r="R4142" i="10"/>
  <c r="D4143" i="10"/>
  <c r="I4143" i="10"/>
  <c r="J4143" i="10" s="1"/>
  <c r="L4143" i="10"/>
  <c r="M4143" i="10"/>
  <c r="N4143" i="10"/>
  <c r="D4144" i="10"/>
  <c r="I4144" i="10"/>
  <c r="J4144" i="10" s="1"/>
  <c r="L4144" i="10"/>
  <c r="M4144" i="10"/>
  <c r="N4144" i="10"/>
  <c r="D4145" i="10"/>
  <c r="I4145" i="10"/>
  <c r="J4145" i="10" s="1"/>
  <c r="L4145" i="10"/>
  <c r="M4145" i="10"/>
  <c r="N4145" i="10"/>
  <c r="D4146" i="10"/>
  <c r="I4146" i="10"/>
  <c r="K4146" i="10" s="1"/>
  <c r="L4146" i="10"/>
  <c r="M4146" i="10"/>
  <c r="N4146" i="10"/>
  <c r="D4147" i="10"/>
  <c r="I4147" i="10"/>
  <c r="K4147" i="10" s="1"/>
  <c r="L4147" i="10"/>
  <c r="M4147" i="10"/>
  <c r="N4147" i="10"/>
  <c r="D4148" i="10"/>
  <c r="K4148" i="10"/>
  <c r="L4148" i="10"/>
  <c r="M4148" i="10"/>
  <c r="N4148" i="10"/>
  <c r="D4152" i="10"/>
  <c r="I4152" i="10"/>
  <c r="K4152" i="10" s="1"/>
  <c r="L4152" i="10"/>
  <c r="M4152" i="10"/>
  <c r="N4152" i="10"/>
  <c r="D4153" i="10"/>
  <c r="I4153" i="10"/>
  <c r="K4153" i="10" s="1"/>
  <c r="L4153" i="10"/>
  <c r="M4153" i="10"/>
  <c r="N4153" i="10"/>
  <c r="D4154" i="10"/>
  <c r="I4154" i="10"/>
  <c r="K4154" i="10" s="1"/>
  <c r="L4154" i="10"/>
  <c r="M4154" i="10"/>
  <c r="N4154" i="10"/>
  <c r="D4155" i="10"/>
  <c r="I4155" i="10"/>
  <c r="K4155" i="10" s="1"/>
  <c r="L4155" i="10"/>
  <c r="M4155" i="10"/>
  <c r="N4155" i="10"/>
  <c r="D4156" i="10"/>
  <c r="I4156" i="10"/>
  <c r="K4156" i="10" s="1"/>
  <c r="L4156" i="10"/>
  <c r="M4156" i="10"/>
  <c r="N4156" i="10"/>
  <c r="D4157" i="10"/>
  <c r="I4157" i="10"/>
  <c r="K4157" i="10" s="1"/>
  <c r="L4157" i="10"/>
  <c r="M4157" i="10"/>
  <c r="N4157" i="10"/>
  <c r="D4158" i="10"/>
  <c r="I4158" i="10"/>
  <c r="K4158" i="10" s="1"/>
  <c r="L4158" i="10"/>
  <c r="M4158" i="10"/>
  <c r="N4158" i="10"/>
  <c r="D4159" i="10"/>
  <c r="I4159" i="10"/>
  <c r="K4159" i="10" s="1"/>
  <c r="L4159" i="10"/>
  <c r="M4159" i="10"/>
  <c r="N4159" i="10"/>
  <c r="D4160" i="10"/>
  <c r="I4160" i="10"/>
  <c r="K4160" i="10" s="1"/>
  <c r="L4160" i="10"/>
  <c r="M4160" i="10"/>
  <c r="N4160" i="10"/>
  <c r="D4161" i="10"/>
  <c r="I4161" i="10"/>
  <c r="K4161" i="10" s="1"/>
  <c r="L4161" i="10"/>
  <c r="M4161" i="10"/>
  <c r="N4161" i="10"/>
  <c r="D4162" i="10"/>
  <c r="I4162" i="10"/>
  <c r="K4162" i="10" s="1"/>
  <c r="L4162" i="10"/>
  <c r="M4162" i="10"/>
  <c r="N4162" i="10"/>
  <c r="D4163" i="10"/>
  <c r="I4163" i="10"/>
  <c r="K4163" i="10" s="1"/>
  <c r="L4163" i="10"/>
  <c r="M4163" i="10"/>
  <c r="N4163" i="10"/>
  <c r="D4164" i="10"/>
  <c r="I4164" i="10"/>
  <c r="K4164" i="10" s="1"/>
  <c r="L4164" i="10"/>
  <c r="M4164" i="10"/>
  <c r="N4164" i="10"/>
  <c r="D4165" i="10"/>
  <c r="I4165" i="10"/>
  <c r="K4165" i="10" s="1"/>
  <c r="L4165" i="10"/>
  <c r="M4165" i="10"/>
  <c r="N4165" i="10"/>
  <c r="D4166" i="10"/>
  <c r="I4166" i="10"/>
  <c r="K4166" i="10" s="1"/>
  <c r="L4166" i="10"/>
  <c r="M4166" i="10"/>
  <c r="N4166" i="10"/>
  <c r="D4167" i="10"/>
  <c r="I4167" i="10"/>
  <c r="K4167" i="10" s="1"/>
  <c r="L4167" i="10"/>
  <c r="M4167" i="10"/>
  <c r="N4167" i="10"/>
  <c r="D4168" i="10"/>
  <c r="I4168" i="10"/>
  <c r="K4168" i="10" s="1"/>
  <c r="L4168" i="10"/>
  <c r="M4168" i="10"/>
  <c r="N4168" i="10"/>
  <c r="D4169" i="10"/>
  <c r="I4169" i="10"/>
  <c r="K4169" i="10" s="1"/>
  <c r="L4169" i="10"/>
  <c r="M4169" i="10"/>
  <c r="N4169" i="10"/>
  <c r="D4170" i="10"/>
  <c r="I4170" i="10"/>
  <c r="K4170" i="10" s="1"/>
  <c r="L4170" i="10"/>
  <c r="M4170" i="10"/>
  <c r="N4170" i="10"/>
  <c r="D4171" i="10"/>
  <c r="I4171" i="10"/>
  <c r="K4171" i="10" s="1"/>
  <c r="L4171" i="10"/>
  <c r="M4171" i="10"/>
  <c r="N4171" i="10"/>
  <c r="D4172" i="10"/>
  <c r="I4172" i="10"/>
  <c r="K4172" i="10" s="1"/>
  <c r="L4172" i="10"/>
  <c r="M4172" i="10"/>
  <c r="N4172" i="10"/>
  <c r="D4173" i="10"/>
  <c r="I4173" i="10"/>
  <c r="K4173" i="10" s="1"/>
  <c r="L4173" i="10"/>
  <c r="M4173" i="10"/>
  <c r="N4173" i="10"/>
  <c r="D4174" i="10"/>
  <c r="I4174" i="10"/>
  <c r="K4174" i="10" s="1"/>
  <c r="L4174" i="10"/>
  <c r="M4174" i="10"/>
  <c r="N4174" i="10"/>
  <c r="D4175" i="10"/>
  <c r="I4175" i="10"/>
  <c r="K4175" i="10" s="1"/>
  <c r="L4175" i="10"/>
  <c r="M4175" i="10"/>
  <c r="N4175" i="10"/>
  <c r="D4176" i="10"/>
  <c r="I4176" i="10"/>
  <c r="K4176" i="10" s="1"/>
  <c r="L4176" i="10"/>
  <c r="M4176" i="10"/>
  <c r="N4176" i="10"/>
  <c r="D4177" i="10"/>
  <c r="I4177" i="10"/>
  <c r="K4177" i="10" s="1"/>
  <c r="L4177" i="10"/>
  <c r="M4177" i="10"/>
  <c r="N4177" i="10"/>
  <c r="D4178" i="10"/>
  <c r="I4178" i="10"/>
  <c r="K4178" i="10" s="1"/>
  <c r="L4178" i="10"/>
  <c r="M4178" i="10"/>
  <c r="N4178" i="10"/>
  <c r="D4179" i="10"/>
  <c r="I4179" i="10"/>
  <c r="K4179" i="10" s="1"/>
  <c r="L4179" i="10"/>
  <c r="M4179" i="10"/>
  <c r="N4179" i="10"/>
  <c r="D4180" i="10"/>
  <c r="I4180" i="10"/>
  <c r="K4180" i="10" s="1"/>
  <c r="L4180" i="10"/>
  <c r="M4180" i="10"/>
  <c r="N4180" i="10"/>
  <c r="D4181" i="10"/>
  <c r="I4181" i="10"/>
  <c r="K4181" i="10" s="1"/>
  <c r="L4181" i="10"/>
  <c r="M4181" i="10"/>
  <c r="N4181" i="10"/>
  <c r="D4182" i="10"/>
  <c r="I4182" i="10"/>
  <c r="K4182" i="10" s="1"/>
  <c r="L4182" i="10"/>
  <c r="M4182" i="10"/>
  <c r="N4182" i="10"/>
  <c r="D4183" i="10"/>
  <c r="I4183" i="10"/>
  <c r="K4183" i="10" s="1"/>
  <c r="L4183" i="10"/>
  <c r="M4183" i="10"/>
  <c r="N4183" i="10"/>
  <c r="D4184" i="10"/>
  <c r="I4184" i="10"/>
  <c r="K4184" i="10" s="1"/>
  <c r="L4184" i="10"/>
  <c r="M4184" i="10"/>
  <c r="N4184" i="10"/>
  <c r="D4185" i="10"/>
  <c r="I4185" i="10"/>
  <c r="K4185" i="10" s="1"/>
  <c r="L4185" i="10"/>
  <c r="M4185" i="10"/>
  <c r="N4185" i="10"/>
  <c r="D4186" i="10"/>
  <c r="I4186" i="10"/>
  <c r="K4186" i="10" s="1"/>
  <c r="L4186" i="10"/>
  <c r="M4186" i="10"/>
  <c r="N4186" i="10"/>
  <c r="D4187" i="10"/>
  <c r="I4187" i="10"/>
  <c r="K4187" i="10" s="1"/>
  <c r="L4187" i="10"/>
  <c r="M4187" i="10"/>
  <c r="N4187" i="10"/>
  <c r="D4188" i="10"/>
  <c r="I4188" i="10"/>
  <c r="K4188" i="10" s="1"/>
  <c r="L4188" i="10"/>
  <c r="M4188" i="10"/>
  <c r="N4188" i="10"/>
  <c r="D4189" i="10"/>
  <c r="I4189" i="10"/>
  <c r="K4189" i="10" s="1"/>
  <c r="L4189" i="10"/>
  <c r="M4189" i="10"/>
  <c r="N4189" i="10"/>
  <c r="D4190" i="10"/>
  <c r="I4190" i="10"/>
  <c r="K4190" i="10" s="1"/>
  <c r="L4190" i="10"/>
  <c r="M4190" i="10"/>
  <c r="N4190" i="10"/>
  <c r="D4191" i="10"/>
  <c r="I4191" i="10"/>
  <c r="K4191" i="10" s="1"/>
  <c r="L4191" i="10"/>
  <c r="M4191" i="10"/>
  <c r="N4191" i="10"/>
  <c r="D4192" i="10"/>
  <c r="I4192" i="10"/>
  <c r="K4192" i="10" s="1"/>
  <c r="L4192" i="10"/>
  <c r="M4192" i="10"/>
  <c r="N4192" i="10"/>
  <c r="D4193" i="10"/>
  <c r="I4193" i="10"/>
  <c r="K4193" i="10" s="1"/>
  <c r="L4193" i="10"/>
  <c r="M4193" i="10"/>
  <c r="N4193" i="10"/>
  <c r="D4194" i="10"/>
  <c r="I4194" i="10"/>
  <c r="K4194" i="10" s="1"/>
  <c r="L4194" i="10"/>
  <c r="M4194" i="10"/>
  <c r="N4194" i="10"/>
  <c r="D4195" i="10"/>
  <c r="I4195" i="10"/>
  <c r="K4195" i="10" s="1"/>
  <c r="L4195" i="10"/>
  <c r="M4195" i="10"/>
  <c r="N4195" i="10"/>
  <c r="D4196" i="10"/>
  <c r="I4196" i="10"/>
  <c r="K4196" i="10" s="1"/>
  <c r="L4196" i="10"/>
  <c r="M4196" i="10"/>
  <c r="N4196" i="10"/>
  <c r="D4197" i="10"/>
  <c r="I4197" i="10"/>
  <c r="K4197" i="10" s="1"/>
  <c r="L4197" i="10"/>
  <c r="M4197" i="10"/>
  <c r="N4197" i="10"/>
  <c r="D4198" i="10"/>
  <c r="I4198" i="10"/>
  <c r="K4198" i="10" s="1"/>
  <c r="L4198" i="10"/>
  <c r="M4198" i="10"/>
  <c r="N4198" i="10"/>
  <c r="D4199" i="10"/>
  <c r="I4199" i="10"/>
  <c r="K4199" i="10" s="1"/>
  <c r="L4199" i="10"/>
  <c r="M4199" i="10"/>
  <c r="N4199" i="10"/>
  <c r="D4200" i="10"/>
  <c r="I4200" i="10"/>
  <c r="K4200" i="10" s="1"/>
  <c r="L4200" i="10"/>
  <c r="M4200" i="10"/>
  <c r="N4200" i="10"/>
  <c r="D4201" i="10"/>
  <c r="I4201" i="10"/>
  <c r="K4201" i="10" s="1"/>
  <c r="L4201" i="10"/>
  <c r="M4201" i="10"/>
  <c r="N4201" i="10"/>
  <c r="D4202" i="10"/>
  <c r="I4202" i="10"/>
  <c r="K4202" i="10" s="1"/>
  <c r="L4202" i="10"/>
  <c r="M4202" i="10"/>
  <c r="N4202" i="10"/>
  <c r="D4203" i="10"/>
  <c r="I4203" i="10"/>
  <c r="K4203" i="10" s="1"/>
  <c r="L4203" i="10"/>
  <c r="M4203" i="10"/>
  <c r="N4203" i="10"/>
  <c r="D4204" i="10"/>
  <c r="I4204" i="10"/>
  <c r="K4204" i="10" s="1"/>
  <c r="L4204" i="10"/>
  <c r="M4204" i="10"/>
  <c r="N4204" i="10"/>
  <c r="D4205" i="10"/>
  <c r="I4205" i="10"/>
  <c r="K4205" i="10" s="1"/>
  <c r="L4205" i="10"/>
  <c r="M4205" i="10"/>
  <c r="N4205" i="10"/>
  <c r="D4206" i="10"/>
  <c r="I4206" i="10"/>
  <c r="K4206" i="10" s="1"/>
  <c r="L4206" i="10"/>
  <c r="M4206" i="10"/>
  <c r="N4206" i="10"/>
  <c r="D4207" i="10"/>
  <c r="I4207" i="10"/>
  <c r="K4207" i="10" s="1"/>
  <c r="L4207" i="10"/>
  <c r="M4207" i="10"/>
  <c r="N4207" i="10"/>
  <c r="D4208" i="10"/>
  <c r="I4208" i="10"/>
  <c r="K4208" i="10" s="1"/>
  <c r="L4208" i="10"/>
  <c r="M4208" i="10"/>
  <c r="N4208" i="10"/>
  <c r="D4209" i="10"/>
  <c r="I4209" i="10"/>
  <c r="K4209" i="10" s="1"/>
  <c r="L4209" i="10"/>
  <c r="M4209" i="10"/>
  <c r="N4209" i="10"/>
  <c r="D4210" i="10"/>
  <c r="I4210" i="10"/>
  <c r="K4210" i="10" s="1"/>
  <c r="L4210" i="10"/>
  <c r="M4210" i="10"/>
  <c r="N4210" i="10"/>
  <c r="D4211" i="10"/>
  <c r="I4211" i="10"/>
  <c r="K4211" i="10" s="1"/>
  <c r="L4211" i="10"/>
  <c r="M4211" i="10"/>
  <c r="N4211" i="10"/>
  <c r="D4212" i="10"/>
  <c r="I4212" i="10"/>
  <c r="K4212" i="10" s="1"/>
  <c r="L4212" i="10"/>
  <c r="M4212" i="10"/>
  <c r="N4212" i="10"/>
  <c r="D4213" i="10"/>
  <c r="I4213" i="10"/>
  <c r="K4213" i="10" s="1"/>
  <c r="L4213" i="10"/>
  <c r="M4213" i="10"/>
  <c r="N4213" i="10"/>
  <c r="D4214" i="10"/>
  <c r="I4214" i="10"/>
  <c r="K4214" i="10" s="1"/>
  <c r="L4214" i="10"/>
  <c r="M4214" i="10"/>
  <c r="N4214" i="10"/>
  <c r="D4215" i="10"/>
  <c r="I4215" i="10"/>
  <c r="K4215" i="10" s="1"/>
  <c r="L4215" i="10"/>
  <c r="M4215" i="10"/>
  <c r="N4215" i="10"/>
  <c r="D4216" i="10"/>
  <c r="I4216" i="10"/>
  <c r="K4216" i="10" s="1"/>
  <c r="L4216" i="10"/>
  <c r="M4216" i="10"/>
  <c r="N4216" i="10"/>
  <c r="D4217" i="10"/>
  <c r="I4217" i="10"/>
  <c r="K4217" i="10" s="1"/>
  <c r="L4217" i="10"/>
  <c r="M4217" i="10"/>
  <c r="N4217" i="10"/>
  <c r="D4218" i="10"/>
  <c r="I4218" i="10"/>
  <c r="K4218" i="10" s="1"/>
  <c r="L4218" i="10"/>
  <c r="M4218" i="10"/>
  <c r="N4218" i="10"/>
  <c r="D4219" i="10"/>
  <c r="I4219" i="10"/>
  <c r="K4219" i="10" s="1"/>
  <c r="L4219" i="10"/>
  <c r="M4219" i="10"/>
  <c r="N4219" i="10"/>
  <c r="D4220" i="10"/>
  <c r="I4220" i="10"/>
  <c r="K4220" i="10" s="1"/>
  <c r="L4220" i="10"/>
  <c r="M4220" i="10"/>
  <c r="N4220" i="10"/>
  <c r="D4221" i="10"/>
  <c r="I4221" i="10"/>
  <c r="K4221" i="10" s="1"/>
  <c r="L4221" i="10"/>
  <c r="M4221" i="10"/>
  <c r="N4221" i="10"/>
  <c r="D4222" i="10"/>
  <c r="I4222" i="10"/>
  <c r="K4222" i="10" s="1"/>
  <c r="L4222" i="10"/>
  <c r="M4222" i="10"/>
  <c r="N4222" i="10"/>
  <c r="D4223" i="10"/>
  <c r="I4223" i="10"/>
  <c r="K4223" i="10" s="1"/>
  <c r="L4223" i="10"/>
  <c r="M4223" i="10"/>
  <c r="N4223" i="10"/>
  <c r="D4224" i="10"/>
  <c r="I4224" i="10"/>
  <c r="K4224" i="10" s="1"/>
  <c r="L4224" i="10"/>
  <c r="M4224" i="10"/>
  <c r="N4224" i="10"/>
  <c r="D4225" i="10"/>
  <c r="I4225" i="10"/>
  <c r="K4225" i="10" s="1"/>
  <c r="L4225" i="10"/>
  <c r="M4225" i="10"/>
  <c r="N4225" i="10"/>
  <c r="D4226" i="10"/>
  <c r="I4226" i="10"/>
  <c r="K4226" i="10" s="1"/>
  <c r="L4226" i="10"/>
  <c r="M4226" i="10"/>
  <c r="N4226" i="10"/>
  <c r="D4227" i="10"/>
  <c r="I4227" i="10"/>
  <c r="K4227" i="10" s="1"/>
  <c r="L4227" i="10"/>
  <c r="M4227" i="10"/>
  <c r="N4227" i="10"/>
  <c r="D4228" i="10"/>
  <c r="I4228" i="10"/>
  <c r="K4228" i="10" s="1"/>
  <c r="L4228" i="10"/>
  <c r="M4228" i="10"/>
  <c r="N4228" i="10"/>
  <c r="D4229" i="10"/>
  <c r="I4229" i="10"/>
  <c r="K4229" i="10" s="1"/>
  <c r="L4229" i="10"/>
  <c r="M4229" i="10"/>
  <c r="N4229" i="10"/>
  <c r="D4230" i="10"/>
  <c r="I4230" i="10"/>
  <c r="K4230" i="10" s="1"/>
  <c r="L4230" i="10"/>
  <c r="M4230" i="10"/>
  <c r="N4230" i="10"/>
  <c r="D4231" i="10"/>
  <c r="I4231" i="10"/>
  <c r="K4231" i="10" s="1"/>
  <c r="L4231" i="10"/>
  <c r="M4231" i="10"/>
  <c r="N4231" i="10"/>
  <c r="D4232" i="10"/>
  <c r="I4232" i="10"/>
  <c r="K4232" i="10" s="1"/>
  <c r="L4232" i="10"/>
  <c r="M4232" i="10"/>
  <c r="N4232" i="10"/>
  <c r="D4233" i="10"/>
  <c r="I4233" i="10"/>
  <c r="K4233" i="10" s="1"/>
  <c r="L4233" i="10"/>
  <c r="M4233" i="10"/>
  <c r="N4233" i="10"/>
  <c r="D4234" i="10"/>
  <c r="I4234" i="10"/>
  <c r="K4234" i="10" s="1"/>
  <c r="L4234" i="10"/>
  <c r="M4234" i="10"/>
  <c r="N4234" i="10"/>
  <c r="D4235" i="10"/>
  <c r="I4235" i="10"/>
  <c r="K4235" i="10" s="1"/>
  <c r="L4235" i="10"/>
  <c r="M4235" i="10"/>
  <c r="N4235" i="10"/>
  <c r="D4236" i="10"/>
  <c r="I4236" i="10"/>
  <c r="K4236" i="10" s="1"/>
  <c r="L4236" i="10"/>
  <c r="M4236" i="10"/>
  <c r="N4236" i="10"/>
  <c r="D4237" i="10"/>
  <c r="I4237" i="10"/>
  <c r="K4237" i="10" s="1"/>
  <c r="L4237" i="10"/>
  <c r="M4237" i="10"/>
  <c r="N4237" i="10"/>
  <c r="D4238" i="10"/>
  <c r="I4238" i="10"/>
  <c r="K4238" i="10" s="1"/>
  <c r="L4238" i="10"/>
  <c r="M4238" i="10"/>
  <c r="N4238" i="10"/>
  <c r="D4239" i="10"/>
  <c r="I4239" i="10"/>
  <c r="K4239" i="10" s="1"/>
  <c r="L4239" i="10"/>
  <c r="M4239" i="10"/>
  <c r="N4239" i="10"/>
  <c r="D4240" i="10"/>
  <c r="I4240" i="10"/>
  <c r="K4240" i="10" s="1"/>
  <c r="L4240" i="10"/>
  <c r="M4240" i="10"/>
  <c r="N4240" i="10"/>
  <c r="D4241" i="10"/>
  <c r="I4241" i="10"/>
  <c r="K4241" i="10" s="1"/>
  <c r="L4241" i="10"/>
  <c r="M4241" i="10"/>
  <c r="N4241" i="10"/>
  <c r="D4242" i="10"/>
  <c r="I4242" i="10"/>
  <c r="K4242" i="10" s="1"/>
  <c r="L4242" i="10"/>
  <c r="M4242" i="10"/>
  <c r="N4242" i="10"/>
  <c r="D4243" i="10"/>
  <c r="I4243" i="10"/>
  <c r="K4243" i="10" s="1"/>
  <c r="L4243" i="10"/>
  <c r="M4243" i="10"/>
  <c r="N4243" i="10"/>
  <c r="D4244" i="10"/>
  <c r="I4244" i="10"/>
  <c r="K4244" i="10" s="1"/>
  <c r="L4244" i="10"/>
  <c r="M4244" i="10"/>
  <c r="N4244" i="10"/>
  <c r="D4245" i="10"/>
  <c r="I4245" i="10"/>
  <c r="K4245" i="10" s="1"/>
  <c r="L4245" i="10"/>
  <c r="M4245" i="10"/>
  <c r="N4245" i="10"/>
  <c r="D4246" i="10"/>
  <c r="I4246" i="10"/>
  <c r="K4246" i="10" s="1"/>
  <c r="L4246" i="10"/>
  <c r="M4246" i="10"/>
  <c r="N4246" i="10"/>
  <c r="D4247" i="10"/>
  <c r="I4247" i="10"/>
  <c r="K4247" i="10" s="1"/>
  <c r="L4247" i="10"/>
  <c r="M4247" i="10"/>
  <c r="N4247" i="10"/>
  <c r="D4248" i="10"/>
  <c r="I4248" i="10"/>
  <c r="K4248" i="10" s="1"/>
  <c r="L4248" i="10"/>
  <c r="M4248" i="10"/>
  <c r="N4248" i="10"/>
  <c r="D4249" i="10"/>
  <c r="I4249" i="10"/>
  <c r="K4249" i="10" s="1"/>
  <c r="L4249" i="10"/>
  <c r="M4249" i="10"/>
  <c r="N4249" i="10"/>
  <c r="D4250" i="10"/>
  <c r="I4250" i="10"/>
  <c r="K4250" i="10" s="1"/>
  <c r="L4250" i="10"/>
  <c r="M4250" i="10"/>
  <c r="N4250" i="10"/>
  <c r="D4251" i="10"/>
  <c r="I4251" i="10"/>
  <c r="K4251" i="10" s="1"/>
  <c r="L4251" i="10"/>
  <c r="M4251" i="10"/>
  <c r="N4251" i="10"/>
  <c r="D4252" i="10"/>
  <c r="I4252" i="10"/>
  <c r="K4252" i="10" s="1"/>
  <c r="L4252" i="10"/>
  <c r="M4252" i="10"/>
  <c r="N4252" i="10"/>
  <c r="D4253" i="10"/>
  <c r="I4253" i="10"/>
  <c r="K4253" i="10" s="1"/>
  <c r="L4253" i="10"/>
  <c r="M4253" i="10"/>
  <c r="N4253" i="10"/>
  <c r="D4254" i="10"/>
  <c r="I4254" i="10"/>
  <c r="K4254" i="10" s="1"/>
  <c r="L4254" i="10"/>
  <c r="M4254" i="10"/>
  <c r="N4254" i="10"/>
  <c r="D4255" i="10"/>
  <c r="I4255" i="10"/>
  <c r="K4255" i="10" s="1"/>
  <c r="L4255" i="10"/>
  <c r="M4255" i="10"/>
  <c r="N4255" i="10"/>
  <c r="D4256" i="10"/>
  <c r="I4256" i="10"/>
  <c r="K4256" i="10" s="1"/>
  <c r="L4256" i="10"/>
  <c r="M4256" i="10"/>
  <c r="N4256" i="10"/>
  <c r="D4257" i="10"/>
  <c r="I4257" i="10"/>
  <c r="K4257" i="10" s="1"/>
  <c r="L4257" i="10"/>
  <c r="M4257" i="10"/>
  <c r="N4257" i="10"/>
  <c r="D4258" i="10"/>
  <c r="I4258" i="10"/>
  <c r="K4258" i="10" s="1"/>
  <c r="L4258" i="10"/>
  <c r="M4258" i="10"/>
  <c r="N4258" i="10"/>
  <c r="D4259" i="10"/>
  <c r="I4259" i="10"/>
  <c r="K4259" i="10" s="1"/>
  <c r="L4259" i="10"/>
  <c r="M4259" i="10"/>
  <c r="N4259" i="10"/>
  <c r="D4260" i="10"/>
  <c r="I4260" i="10"/>
  <c r="K4260" i="10" s="1"/>
  <c r="L4260" i="10"/>
  <c r="M4260" i="10"/>
  <c r="N4260" i="10"/>
  <c r="D4261" i="10"/>
  <c r="I4261" i="10"/>
  <c r="K4261" i="10" s="1"/>
  <c r="L4261" i="10"/>
  <c r="M4261" i="10"/>
  <c r="N4261" i="10"/>
  <c r="D4262" i="10"/>
  <c r="I4262" i="10"/>
  <c r="K4262" i="10" s="1"/>
  <c r="L4262" i="10"/>
  <c r="M4262" i="10"/>
  <c r="N4262" i="10"/>
  <c r="D4263" i="10"/>
  <c r="I4263" i="10"/>
  <c r="K4263" i="10" s="1"/>
  <c r="L4263" i="10"/>
  <c r="M4263" i="10"/>
  <c r="N4263" i="10"/>
  <c r="D4264" i="10"/>
  <c r="I4264" i="10"/>
  <c r="K4264" i="10" s="1"/>
  <c r="L4264" i="10"/>
  <c r="M4264" i="10"/>
  <c r="N4264" i="10"/>
  <c r="D4265" i="10"/>
  <c r="I4265" i="10"/>
  <c r="K4265" i="10" s="1"/>
  <c r="L4265" i="10"/>
  <c r="M4265" i="10"/>
  <c r="N4265" i="10"/>
  <c r="D4266" i="10"/>
  <c r="I4266" i="10"/>
  <c r="K4266" i="10" s="1"/>
  <c r="L4266" i="10"/>
  <c r="M4266" i="10"/>
  <c r="N4266" i="10"/>
  <c r="D4267" i="10"/>
  <c r="I4267" i="10"/>
  <c r="K4267" i="10" s="1"/>
  <c r="L4267" i="10"/>
  <c r="M4267" i="10"/>
  <c r="N4267" i="10"/>
  <c r="D4268" i="10"/>
  <c r="I4268" i="10"/>
  <c r="K4268" i="10" s="1"/>
  <c r="L4268" i="10"/>
  <c r="M4268" i="10"/>
  <c r="N4268" i="10"/>
  <c r="D4269" i="10"/>
  <c r="I4269" i="10"/>
  <c r="K4269" i="10" s="1"/>
  <c r="L4269" i="10"/>
  <c r="M4269" i="10"/>
  <c r="N4269" i="10"/>
  <c r="D4270" i="10"/>
  <c r="I4270" i="10"/>
  <c r="K4270" i="10" s="1"/>
  <c r="L4270" i="10"/>
  <c r="M4270" i="10"/>
  <c r="N4270" i="10"/>
  <c r="D4271" i="10"/>
  <c r="I4271" i="10"/>
  <c r="K4271" i="10" s="1"/>
  <c r="L4271" i="10"/>
  <c r="M4271" i="10"/>
  <c r="N4271" i="10"/>
  <c r="D4272" i="10"/>
  <c r="I4272" i="10"/>
  <c r="K4272" i="10" s="1"/>
  <c r="L4272" i="10"/>
  <c r="M4272" i="10"/>
  <c r="N4272" i="10"/>
  <c r="D4273" i="10"/>
  <c r="I4273" i="10"/>
  <c r="K4273" i="10" s="1"/>
  <c r="L4273" i="10"/>
  <c r="M4273" i="10"/>
  <c r="N4273" i="10"/>
  <c r="D4274" i="10"/>
  <c r="I4274" i="10"/>
  <c r="K4274" i="10" s="1"/>
  <c r="L4274" i="10"/>
  <c r="M4274" i="10"/>
  <c r="N4274" i="10"/>
  <c r="D4275" i="10"/>
  <c r="I4275" i="10"/>
  <c r="K4275" i="10" s="1"/>
  <c r="L4275" i="10"/>
  <c r="M4275" i="10"/>
  <c r="N4275" i="10"/>
  <c r="D4276" i="10"/>
  <c r="I4276" i="10"/>
  <c r="K4276" i="10" s="1"/>
  <c r="L4276" i="10"/>
  <c r="M4276" i="10"/>
  <c r="N4276" i="10"/>
  <c r="D4277" i="10"/>
  <c r="I4277" i="10"/>
  <c r="K4277" i="10" s="1"/>
  <c r="L4277" i="10"/>
  <c r="M4277" i="10"/>
  <c r="N4277" i="10"/>
  <c r="D4278" i="10"/>
  <c r="I4278" i="10"/>
  <c r="K4278" i="10" s="1"/>
  <c r="L4278" i="10"/>
  <c r="M4278" i="10"/>
  <c r="N4278" i="10"/>
  <c r="D4279" i="10"/>
  <c r="I4279" i="10"/>
  <c r="K4279" i="10" s="1"/>
  <c r="L4279" i="10"/>
  <c r="M4279" i="10"/>
  <c r="N4279" i="10"/>
  <c r="D4280" i="10"/>
  <c r="I4280" i="10"/>
  <c r="K4280" i="10" s="1"/>
  <c r="L4280" i="10"/>
  <c r="M4280" i="10"/>
  <c r="N4280" i="10"/>
  <c r="D4281" i="10"/>
  <c r="I4281" i="10"/>
  <c r="K4281" i="10" s="1"/>
  <c r="L4281" i="10"/>
  <c r="M4281" i="10"/>
  <c r="N4281" i="10"/>
  <c r="D4282" i="10"/>
  <c r="I4282" i="10"/>
  <c r="K4282" i="10" s="1"/>
  <c r="L4282" i="10"/>
  <c r="M4282" i="10"/>
  <c r="N4282" i="10"/>
  <c r="D4283" i="10"/>
  <c r="I4283" i="10"/>
  <c r="K4283" i="10" s="1"/>
  <c r="L4283" i="10"/>
  <c r="M4283" i="10"/>
  <c r="N4283" i="10"/>
  <c r="D4284" i="10"/>
  <c r="I4284" i="10"/>
  <c r="K4284" i="10" s="1"/>
  <c r="L4284" i="10"/>
  <c r="M4284" i="10"/>
  <c r="N4284" i="10"/>
  <c r="D4285" i="10"/>
  <c r="I4285" i="10"/>
  <c r="K4285" i="10" s="1"/>
  <c r="L4285" i="10"/>
  <c r="M4285" i="10"/>
  <c r="N4285" i="10"/>
  <c r="D4286" i="10"/>
  <c r="I4286" i="10"/>
  <c r="K4286" i="10" s="1"/>
  <c r="L4286" i="10"/>
  <c r="M4286" i="10"/>
  <c r="N4286" i="10"/>
  <c r="D4287" i="10"/>
  <c r="I4287" i="10"/>
  <c r="K4287" i="10" s="1"/>
  <c r="L4287" i="10"/>
  <c r="M4287" i="10"/>
  <c r="N4287" i="10"/>
  <c r="D4288" i="10"/>
  <c r="I4288" i="10"/>
  <c r="K4288" i="10" s="1"/>
  <c r="L4288" i="10"/>
  <c r="M4288" i="10"/>
  <c r="N4288" i="10"/>
  <c r="D4289" i="10"/>
  <c r="I4289" i="10"/>
  <c r="K4289" i="10" s="1"/>
  <c r="L4289" i="10"/>
  <c r="M4289" i="10"/>
  <c r="N4289" i="10"/>
  <c r="D4290" i="10"/>
  <c r="I4290" i="10"/>
  <c r="K4290" i="10" s="1"/>
  <c r="L4290" i="10"/>
  <c r="M4290" i="10"/>
  <c r="N4290" i="10"/>
  <c r="D4291" i="10"/>
  <c r="I4291" i="10"/>
  <c r="K4291" i="10" s="1"/>
  <c r="L4291" i="10"/>
  <c r="M4291" i="10"/>
  <c r="N4291" i="10"/>
  <c r="D4292" i="10"/>
  <c r="I4292" i="10"/>
  <c r="K4292" i="10" s="1"/>
  <c r="L4292" i="10"/>
  <c r="M4292" i="10"/>
  <c r="N4292" i="10"/>
  <c r="D4293" i="10"/>
  <c r="I4293" i="10"/>
  <c r="K4293" i="10" s="1"/>
  <c r="L4293" i="10"/>
  <c r="M4293" i="10"/>
  <c r="N4293" i="10"/>
  <c r="D4294" i="10"/>
  <c r="I4294" i="10"/>
  <c r="K4294" i="10" s="1"/>
  <c r="L4294" i="10"/>
  <c r="M4294" i="10"/>
  <c r="N4294" i="10"/>
  <c r="D4295" i="10"/>
  <c r="I4295" i="10"/>
  <c r="K4295" i="10" s="1"/>
  <c r="L4295" i="10"/>
  <c r="M4295" i="10"/>
  <c r="N4295" i="10"/>
  <c r="D4296" i="10"/>
  <c r="I4296" i="10"/>
  <c r="K4296" i="10" s="1"/>
  <c r="L4296" i="10"/>
  <c r="M4296" i="10"/>
  <c r="N4296" i="10"/>
  <c r="D4297" i="10"/>
  <c r="I4297" i="10"/>
  <c r="K4297" i="10" s="1"/>
  <c r="L4297" i="10"/>
  <c r="M4297" i="10"/>
  <c r="N4297" i="10"/>
  <c r="D4298" i="10"/>
  <c r="I4298" i="10"/>
  <c r="K4298" i="10" s="1"/>
  <c r="L4298" i="10"/>
  <c r="M4298" i="10"/>
  <c r="N4298" i="10"/>
  <c r="D4299" i="10"/>
  <c r="I4299" i="10"/>
  <c r="K4299" i="10" s="1"/>
  <c r="L4299" i="10"/>
  <c r="M4299" i="10"/>
  <c r="N4299" i="10"/>
  <c r="D4300" i="10"/>
  <c r="I4300" i="10"/>
  <c r="K4300" i="10" s="1"/>
  <c r="L4300" i="10"/>
  <c r="M4300" i="10"/>
  <c r="N4300" i="10"/>
  <c r="D4301" i="10"/>
  <c r="I4301" i="10"/>
  <c r="K4301" i="10" s="1"/>
  <c r="L4301" i="10"/>
  <c r="M4301" i="10"/>
  <c r="N4301" i="10"/>
  <c r="D4302" i="10"/>
  <c r="I4302" i="10"/>
  <c r="K4302" i="10" s="1"/>
  <c r="L4302" i="10"/>
  <c r="M4302" i="10"/>
  <c r="N4302" i="10"/>
  <c r="D4303" i="10"/>
  <c r="I4303" i="10"/>
  <c r="K4303" i="10" s="1"/>
  <c r="L4303" i="10"/>
  <c r="M4303" i="10"/>
  <c r="N4303" i="10"/>
  <c r="D4304" i="10"/>
  <c r="I4304" i="10"/>
  <c r="K4304" i="10" s="1"/>
  <c r="L4304" i="10"/>
  <c r="M4304" i="10"/>
  <c r="N4304" i="10"/>
  <c r="D4305" i="10"/>
  <c r="I4305" i="10"/>
  <c r="K4305" i="10" s="1"/>
  <c r="L4305" i="10"/>
  <c r="M4305" i="10"/>
  <c r="N4305" i="10"/>
  <c r="D4306" i="10"/>
  <c r="I4306" i="10"/>
  <c r="K4306" i="10" s="1"/>
  <c r="L4306" i="10"/>
  <c r="M4306" i="10"/>
  <c r="N4306" i="10"/>
  <c r="D4307" i="10"/>
  <c r="I4307" i="10"/>
  <c r="K4307" i="10" s="1"/>
  <c r="L4307" i="10"/>
  <c r="M4307" i="10"/>
  <c r="N4307" i="10"/>
  <c r="D4308" i="10"/>
  <c r="I4308" i="10"/>
  <c r="K4308" i="10" s="1"/>
  <c r="L4308" i="10"/>
  <c r="M4308" i="10"/>
  <c r="N4308" i="10"/>
  <c r="D4309" i="10"/>
  <c r="I4309" i="10"/>
  <c r="K4309" i="10" s="1"/>
  <c r="L4309" i="10"/>
  <c r="M4309" i="10"/>
  <c r="N4309" i="10"/>
  <c r="D4310" i="10"/>
  <c r="I4310" i="10"/>
  <c r="K4310" i="10" s="1"/>
  <c r="L4310" i="10"/>
  <c r="M4310" i="10"/>
  <c r="N4310" i="10"/>
  <c r="D4311" i="10"/>
  <c r="I4311" i="10"/>
  <c r="K4311" i="10" s="1"/>
  <c r="L4311" i="10"/>
  <c r="M4311" i="10"/>
  <c r="N4311" i="10"/>
  <c r="D4312" i="10"/>
  <c r="I4312" i="10"/>
  <c r="K4312" i="10" s="1"/>
  <c r="L4312" i="10"/>
  <c r="M4312" i="10"/>
  <c r="N4312" i="10"/>
  <c r="D4313" i="10"/>
  <c r="I4313" i="10"/>
  <c r="K4313" i="10" s="1"/>
  <c r="L4313" i="10"/>
  <c r="M4313" i="10"/>
  <c r="N4313" i="10"/>
  <c r="D4314" i="10"/>
  <c r="I4314" i="10"/>
  <c r="K4314" i="10" s="1"/>
  <c r="L4314" i="10"/>
  <c r="M4314" i="10"/>
  <c r="N4314" i="10"/>
  <c r="D4315" i="10"/>
  <c r="I4315" i="10"/>
  <c r="K4315" i="10" s="1"/>
  <c r="L4315" i="10"/>
  <c r="M4315" i="10"/>
  <c r="N4315" i="10"/>
  <c r="D4316" i="10"/>
  <c r="I4316" i="10"/>
  <c r="K4316" i="10" s="1"/>
  <c r="L4316" i="10"/>
  <c r="M4316" i="10"/>
  <c r="N4316" i="10"/>
  <c r="D4317" i="10"/>
  <c r="I4317" i="10"/>
  <c r="K4317" i="10" s="1"/>
  <c r="L4317" i="10"/>
  <c r="M4317" i="10"/>
  <c r="N4317" i="10"/>
  <c r="D4318" i="10"/>
  <c r="I4318" i="10"/>
  <c r="K4318" i="10" s="1"/>
  <c r="L4318" i="10"/>
  <c r="M4318" i="10"/>
  <c r="N4318" i="10"/>
  <c r="D4319" i="10"/>
  <c r="I4319" i="10"/>
  <c r="K4319" i="10" s="1"/>
  <c r="L4319" i="10"/>
  <c r="M4319" i="10"/>
  <c r="N4319" i="10"/>
  <c r="D4320" i="10"/>
  <c r="I4320" i="10"/>
  <c r="K4320" i="10" s="1"/>
  <c r="L4320" i="10"/>
  <c r="M4320" i="10"/>
  <c r="N4320" i="10"/>
  <c r="D4321" i="10"/>
  <c r="I4321" i="10"/>
  <c r="K4321" i="10" s="1"/>
  <c r="L4321" i="10"/>
  <c r="M4321" i="10"/>
  <c r="N4321" i="10"/>
  <c r="D4322" i="10"/>
  <c r="I4322" i="10"/>
  <c r="K4322" i="10" s="1"/>
  <c r="L4322" i="10"/>
  <c r="M4322" i="10"/>
  <c r="N4322" i="10"/>
  <c r="D4323" i="10"/>
  <c r="I4323" i="10"/>
  <c r="K4323" i="10" s="1"/>
  <c r="L4323" i="10"/>
  <c r="M4323" i="10"/>
  <c r="N4323" i="10"/>
  <c r="D4324" i="10"/>
  <c r="I4324" i="10"/>
  <c r="K4324" i="10" s="1"/>
  <c r="L4324" i="10"/>
  <c r="M4324" i="10"/>
  <c r="N4324" i="10"/>
  <c r="D4325" i="10"/>
  <c r="I4325" i="10"/>
  <c r="K4325" i="10" s="1"/>
  <c r="L4325" i="10"/>
  <c r="M4325" i="10"/>
  <c r="N4325" i="10"/>
  <c r="D4326" i="10"/>
  <c r="I4326" i="10"/>
  <c r="K4326" i="10" s="1"/>
  <c r="L4326" i="10"/>
  <c r="M4326" i="10"/>
  <c r="N4326" i="10"/>
  <c r="D4327" i="10"/>
  <c r="I4327" i="10"/>
  <c r="K4327" i="10" s="1"/>
  <c r="L4327" i="10"/>
  <c r="M4327" i="10"/>
  <c r="N4327" i="10"/>
  <c r="D4328" i="10"/>
  <c r="I4328" i="10"/>
  <c r="K4328" i="10" s="1"/>
  <c r="L4328" i="10"/>
  <c r="M4328" i="10"/>
  <c r="N4328" i="10"/>
  <c r="D4329" i="10"/>
  <c r="I4329" i="10"/>
  <c r="K4329" i="10" s="1"/>
  <c r="L4329" i="10"/>
  <c r="M4329" i="10"/>
  <c r="N4329" i="10"/>
  <c r="D4330" i="10"/>
  <c r="I4330" i="10"/>
  <c r="K4330" i="10" s="1"/>
  <c r="L4330" i="10"/>
  <c r="M4330" i="10"/>
  <c r="N4330" i="10"/>
  <c r="D4331" i="10"/>
  <c r="I4331" i="10"/>
  <c r="K4331" i="10" s="1"/>
  <c r="L4331" i="10"/>
  <c r="M4331" i="10"/>
  <c r="N4331" i="10"/>
  <c r="D4332" i="10"/>
  <c r="I4332" i="10"/>
  <c r="K4332" i="10" s="1"/>
  <c r="L4332" i="10"/>
  <c r="M4332" i="10"/>
  <c r="N4332" i="10"/>
  <c r="D4333" i="10"/>
  <c r="I4333" i="10"/>
  <c r="K4333" i="10" s="1"/>
  <c r="L4333" i="10"/>
  <c r="M4333" i="10"/>
  <c r="N4333" i="10"/>
  <c r="D4334" i="10"/>
  <c r="I4334" i="10"/>
  <c r="K4334" i="10" s="1"/>
  <c r="L4334" i="10"/>
  <c r="M4334" i="10"/>
  <c r="N4334" i="10"/>
  <c r="D4335" i="10"/>
  <c r="I4335" i="10"/>
  <c r="K4335" i="10" s="1"/>
  <c r="L4335" i="10"/>
  <c r="M4335" i="10"/>
  <c r="N4335" i="10"/>
  <c r="D4336" i="10"/>
  <c r="I4336" i="10"/>
  <c r="K4336" i="10" s="1"/>
  <c r="L4336" i="10"/>
  <c r="M4336" i="10"/>
  <c r="N4336" i="10"/>
  <c r="D4337" i="10"/>
  <c r="I4337" i="10"/>
  <c r="K4337" i="10" s="1"/>
  <c r="L4337" i="10"/>
  <c r="M4337" i="10"/>
  <c r="N4337" i="10"/>
  <c r="D4338" i="10"/>
  <c r="I4338" i="10"/>
  <c r="K4338" i="10" s="1"/>
  <c r="L4338" i="10"/>
  <c r="M4338" i="10"/>
  <c r="N4338" i="10"/>
  <c r="D4339" i="10"/>
  <c r="I4339" i="10"/>
  <c r="K4339" i="10" s="1"/>
  <c r="L4339" i="10"/>
  <c r="M4339" i="10"/>
  <c r="N4339" i="10"/>
  <c r="D4340" i="10"/>
  <c r="I4340" i="10"/>
  <c r="K4340" i="10" s="1"/>
  <c r="L4340" i="10"/>
  <c r="M4340" i="10"/>
  <c r="N4340" i="10"/>
  <c r="D4341" i="10"/>
  <c r="I4341" i="10"/>
  <c r="K4341" i="10" s="1"/>
  <c r="L4341" i="10"/>
  <c r="M4341" i="10"/>
  <c r="N4341" i="10"/>
  <c r="D4342" i="10"/>
  <c r="I4342" i="10"/>
  <c r="K4342" i="10" s="1"/>
  <c r="L4342" i="10"/>
  <c r="M4342" i="10"/>
  <c r="N4342" i="10"/>
  <c r="D4343" i="10"/>
  <c r="I4343" i="10"/>
  <c r="K4343" i="10" s="1"/>
  <c r="L4343" i="10"/>
  <c r="M4343" i="10"/>
  <c r="N4343" i="10"/>
  <c r="D4344" i="10"/>
  <c r="I4344" i="10"/>
  <c r="K4344" i="10" s="1"/>
  <c r="L4344" i="10"/>
  <c r="M4344" i="10"/>
  <c r="N4344" i="10"/>
  <c r="D4345" i="10"/>
  <c r="I4345" i="10"/>
  <c r="K4345" i="10" s="1"/>
  <c r="L4345" i="10"/>
  <c r="M4345" i="10"/>
  <c r="N4345" i="10"/>
  <c r="D4346" i="10"/>
  <c r="I4346" i="10"/>
  <c r="K4346" i="10" s="1"/>
  <c r="L4346" i="10"/>
  <c r="M4346" i="10"/>
  <c r="N4346" i="10"/>
  <c r="D4347" i="10"/>
  <c r="I4347" i="10"/>
  <c r="K4347" i="10" s="1"/>
  <c r="L4347" i="10"/>
  <c r="M4347" i="10"/>
  <c r="N4347" i="10"/>
  <c r="D4348" i="10"/>
  <c r="I4348" i="10"/>
  <c r="K4348" i="10" s="1"/>
  <c r="L4348" i="10"/>
  <c r="M4348" i="10"/>
  <c r="N4348" i="10"/>
  <c r="D4349" i="10"/>
  <c r="I4349" i="10"/>
  <c r="K4349" i="10" s="1"/>
  <c r="L4349" i="10"/>
  <c r="M4349" i="10"/>
  <c r="N4349" i="10"/>
  <c r="D4350" i="10"/>
  <c r="I4350" i="10"/>
  <c r="K4350" i="10" s="1"/>
  <c r="L4350" i="10"/>
  <c r="M4350" i="10"/>
  <c r="N4350" i="10"/>
  <c r="D4351" i="10"/>
  <c r="I4351" i="10"/>
  <c r="K4351" i="10" s="1"/>
  <c r="L4351" i="10"/>
  <c r="M4351" i="10"/>
  <c r="N4351" i="10"/>
  <c r="D4352" i="10"/>
  <c r="I4352" i="10"/>
  <c r="K4352" i="10" s="1"/>
  <c r="L4352" i="10"/>
  <c r="M4352" i="10"/>
  <c r="N4352" i="10"/>
  <c r="D4353" i="10"/>
  <c r="I4353" i="10"/>
  <c r="K4353" i="10" s="1"/>
  <c r="L4353" i="10"/>
  <c r="M4353" i="10"/>
  <c r="N4353" i="10"/>
  <c r="D4354" i="10"/>
  <c r="I4354" i="10"/>
  <c r="K4354" i="10" s="1"/>
  <c r="L4354" i="10"/>
  <c r="M4354" i="10"/>
  <c r="N4354" i="10"/>
  <c r="D4355" i="10"/>
  <c r="I4355" i="10"/>
  <c r="K4355" i="10" s="1"/>
  <c r="L4355" i="10"/>
  <c r="M4355" i="10"/>
  <c r="N4355" i="10"/>
  <c r="D4356" i="10"/>
  <c r="I4356" i="10"/>
  <c r="K4356" i="10" s="1"/>
  <c r="L4356" i="10"/>
  <c r="M4356" i="10"/>
  <c r="N4356" i="10"/>
  <c r="D4357" i="10"/>
  <c r="I4357" i="10"/>
  <c r="K4357" i="10" s="1"/>
  <c r="L4357" i="10"/>
  <c r="M4357" i="10"/>
  <c r="N4357" i="10"/>
  <c r="D4358" i="10"/>
  <c r="I4358" i="10"/>
  <c r="K4358" i="10" s="1"/>
  <c r="L4358" i="10"/>
  <c r="M4358" i="10"/>
  <c r="N4358" i="10"/>
  <c r="D4359" i="10"/>
  <c r="I4359" i="10"/>
  <c r="K4359" i="10" s="1"/>
  <c r="L4359" i="10"/>
  <c r="M4359" i="10"/>
  <c r="N4359" i="10"/>
  <c r="D4360" i="10"/>
  <c r="I4360" i="10"/>
  <c r="K4360" i="10" s="1"/>
  <c r="L4360" i="10"/>
  <c r="M4360" i="10"/>
  <c r="N4360" i="10"/>
  <c r="D4361" i="10"/>
  <c r="I4361" i="10"/>
  <c r="K4361" i="10" s="1"/>
  <c r="L4361" i="10"/>
  <c r="M4361" i="10"/>
  <c r="N4361" i="10"/>
  <c r="D4362" i="10"/>
  <c r="I4362" i="10"/>
  <c r="K4362" i="10" s="1"/>
  <c r="L4362" i="10"/>
  <c r="M4362" i="10"/>
  <c r="N4362" i="10"/>
  <c r="D4363" i="10"/>
  <c r="I4363" i="10"/>
  <c r="K4363" i="10" s="1"/>
  <c r="L4363" i="10"/>
  <c r="M4363" i="10"/>
  <c r="N4363" i="10"/>
  <c r="D4364" i="10"/>
  <c r="I4364" i="10"/>
  <c r="K4364" i="10" s="1"/>
  <c r="L4364" i="10"/>
  <c r="M4364" i="10"/>
  <c r="N4364" i="10"/>
  <c r="D4365" i="10"/>
  <c r="I4365" i="10"/>
  <c r="K4365" i="10" s="1"/>
  <c r="L4365" i="10"/>
  <c r="M4365" i="10"/>
  <c r="N4365" i="10"/>
  <c r="D4366" i="10"/>
  <c r="I4366" i="10"/>
  <c r="K4366" i="10" s="1"/>
  <c r="L4366" i="10"/>
  <c r="M4366" i="10"/>
  <c r="N4366" i="10"/>
  <c r="D4367" i="10"/>
  <c r="I4367" i="10"/>
  <c r="K4367" i="10" s="1"/>
  <c r="L4367" i="10"/>
  <c r="M4367" i="10"/>
  <c r="N4367" i="10"/>
  <c r="D4368" i="10"/>
  <c r="I4368" i="10"/>
  <c r="K4368" i="10" s="1"/>
  <c r="L4368" i="10"/>
  <c r="M4368" i="10"/>
  <c r="N4368" i="10"/>
  <c r="D4369" i="10"/>
  <c r="I4369" i="10"/>
  <c r="K4369" i="10" s="1"/>
  <c r="L4369" i="10"/>
  <c r="M4369" i="10"/>
  <c r="N4369" i="10"/>
  <c r="D4370" i="10"/>
  <c r="I4370" i="10"/>
  <c r="K4370" i="10" s="1"/>
  <c r="L4370" i="10"/>
  <c r="M4370" i="10"/>
  <c r="N4370" i="10"/>
  <c r="D4371" i="10"/>
  <c r="I4371" i="10"/>
  <c r="K4371" i="10" s="1"/>
  <c r="L4371" i="10"/>
  <c r="M4371" i="10"/>
  <c r="N4371" i="10"/>
  <c r="D4372" i="10"/>
  <c r="I4372" i="10"/>
  <c r="K4372" i="10" s="1"/>
  <c r="L4372" i="10"/>
  <c r="M4372" i="10"/>
  <c r="N4372" i="10"/>
  <c r="D4373" i="10"/>
  <c r="I4373" i="10"/>
  <c r="K4373" i="10" s="1"/>
  <c r="L4373" i="10"/>
  <c r="M4373" i="10"/>
  <c r="N4373" i="10"/>
  <c r="D4374" i="10"/>
  <c r="I4374" i="10"/>
  <c r="K4374" i="10" s="1"/>
  <c r="L4374" i="10"/>
  <c r="M4374" i="10"/>
  <c r="N4374" i="10"/>
  <c r="D4375" i="10"/>
  <c r="I4375" i="10"/>
  <c r="K4375" i="10" s="1"/>
  <c r="L4375" i="10"/>
  <c r="M4375" i="10"/>
  <c r="N4375" i="10"/>
  <c r="D4376" i="10"/>
  <c r="I4376" i="10"/>
  <c r="K4376" i="10" s="1"/>
  <c r="L4376" i="10"/>
  <c r="M4376" i="10"/>
  <c r="N4376" i="10"/>
  <c r="D4377" i="10"/>
  <c r="I4377" i="10"/>
  <c r="K4377" i="10" s="1"/>
  <c r="L4377" i="10"/>
  <c r="M4377" i="10"/>
  <c r="N4377" i="10"/>
  <c r="D4378" i="10"/>
  <c r="I4378" i="10"/>
  <c r="K4378" i="10" s="1"/>
  <c r="L4378" i="10"/>
  <c r="M4378" i="10"/>
  <c r="N4378" i="10"/>
  <c r="D4379" i="10"/>
  <c r="I4379" i="10"/>
  <c r="K4379" i="10" s="1"/>
  <c r="L4379" i="10"/>
  <c r="M4379" i="10"/>
  <c r="N4379" i="10"/>
  <c r="D4380" i="10"/>
  <c r="I4380" i="10"/>
  <c r="K4380" i="10" s="1"/>
  <c r="L4380" i="10"/>
  <c r="M4380" i="10"/>
  <c r="N4380" i="10"/>
  <c r="D4381" i="10"/>
  <c r="I4381" i="10"/>
  <c r="K4381" i="10" s="1"/>
  <c r="L4381" i="10"/>
  <c r="M4381" i="10"/>
  <c r="N4381" i="10"/>
  <c r="D4382" i="10"/>
  <c r="I4382" i="10"/>
  <c r="K4382" i="10" s="1"/>
  <c r="L4382" i="10"/>
  <c r="M4382" i="10"/>
  <c r="N4382" i="10"/>
  <c r="D4383" i="10"/>
  <c r="I4383" i="10"/>
  <c r="K4383" i="10" s="1"/>
  <c r="L4383" i="10"/>
  <c r="M4383" i="10"/>
  <c r="N4383" i="10"/>
  <c r="D4384" i="10"/>
  <c r="I4384" i="10"/>
  <c r="K4384" i="10" s="1"/>
  <c r="L4384" i="10"/>
  <c r="M4384" i="10"/>
  <c r="N4384" i="10"/>
  <c r="D4385" i="10"/>
  <c r="I4385" i="10"/>
  <c r="K4385" i="10" s="1"/>
  <c r="L4385" i="10"/>
  <c r="M4385" i="10"/>
  <c r="N4385" i="10"/>
  <c r="D4386" i="10"/>
  <c r="I4386" i="10"/>
  <c r="K4386" i="10" s="1"/>
  <c r="L4386" i="10"/>
  <c r="M4386" i="10"/>
  <c r="N4386" i="10"/>
  <c r="D4387" i="10"/>
  <c r="I4387" i="10"/>
  <c r="K4387" i="10" s="1"/>
  <c r="L4387" i="10"/>
  <c r="M4387" i="10"/>
  <c r="N4387" i="10"/>
  <c r="D4388" i="10"/>
  <c r="I4388" i="10"/>
  <c r="K4388" i="10" s="1"/>
  <c r="L4388" i="10"/>
  <c r="M4388" i="10"/>
  <c r="N4388" i="10"/>
  <c r="D4389" i="10"/>
  <c r="I4389" i="10"/>
  <c r="K4389" i="10" s="1"/>
  <c r="L4389" i="10"/>
  <c r="M4389" i="10"/>
  <c r="N4389" i="10"/>
  <c r="D4390" i="10"/>
  <c r="I4390" i="10"/>
  <c r="K4390" i="10" s="1"/>
  <c r="L4390" i="10"/>
  <c r="M4390" i="10"/>
  <c r="N4390" i="10"/>
  <c r="D4391" i="10"/>
  <c r="I4391" i="10"/>
  <c r="K4391" i="10" s="1"/>
  <c r="L4391" i="10"/>
  <c r="M4391" i="10"/>
  <c r="N4391" i="10"/>
  <c r="D4392" i="10"/>
  <c r="I4392" i="10"/>
  <c r="K4392" i="10" s="1"/>
  <c r="L4392" i="10"/>
  <c r="M4392" i="10"/>
  <c r="N4392" i="10"/>
  <c r="D4393" i="10"/>
  <c r="I4393" i="10"/>
  <c r="K4393" i="10" s="1"/>
  <c r="L4393" i="10"/>
  <c r="M4393" i="10"/>
  <c r="N4393" i="10"/>
  <c r="D4394" i="10"/>
  <c r="I4394" i="10"/>
  <c r="K4394" i="10" s="1"/>
  <c r="L4394" i="10"/>
  <c r="M4394" i="10"/>
  <c r="N4394" i="10"/>
  <c r="D4395" i="10"/>
  <c r="I4395" i="10"/>
  <c r="K4395" i="10" s="1"/>
  <c r="L4395" i="10"/>
  <c r="M4395" i="10"/>
  <c r="N4395" i="10"/>
  <c r="D4396" i="10"/>
  <c r="I4396" i="10"/>
  <c r="K4396" i="10" s="1"/>
  <c r="L4396" i="10"/>
  <c r="M4396" i="10"/>
  <c r="N4396" i="10"/>
  <c r="D4397" i="10"/>
  <c r="I4397" i="10"/>
  <c r="K4397" i="10" s="1"/>
  <c r="L4397" i="10"/>
  <c r="M4397" i="10"/>
  <c r="N4397" i="10"/>
  <c r="D4398" i="10"/>
  <c r="I4398" i="10"/>
  <c r="K4398" i="10" s="1"/>
  <c r="L4398" i="10"/>
  <c r="M4398" i="10"/>
  <c r="N4398" i="10"/>
  <c r="D4399" i="10"/>
  <c r="I4399" i="10"/>
  <c r="K4399" i="10" s="1"/>
  <c r="L4399" i="10"/>
  <c r="M4399" i="10"/>
  <c r="N4399" i="10"/>
  <c r="D4400" i="10"/>
  <c r="I4400" i="10"/>
  <c r="K4400" i="10" s="1"/>
  <c r="L4400" i="10"/>
  <c r="M4400" i="10"/>
  <c r="N4400" i="10"/>
  <c r="D4401" i="10"/>
  <c r="I4401" i="10"/>
  <c r="K4401" i="10" s="1"/>
  <c r="L4401" i="10"/>
  <c r="M4401" i="10"/>
  <c r="N4401" i="10"/>
  <c r="D4402" i="10"/>
  <c r="I4402" i="10"/>
  <c r="K4402" i="10" s="1"/>
  <c r="L4402" i="10"/>
  <c r="M4402" i="10"/>
  <c r="N4402" i="10"/>
  <c r="D4403" i="10"/>
  <c r="I4403" i="10"/>
  <c r="K4403" i="10" s="1"/>
  <c r="L4403" i="10"/>
  <c r="M4403" i="10"/>
  <c r="N4403" i="10"/>
  <c r="D4404" i="10"/>
  <c r="I4404" i="10"/>
  <c r="K4404" i="10" s="1"/>
  <c r="L4404" i="10"/>
  <c r="M4404" i="10"/>
  <c r="N4404" i="10"/>
  <c r="D4405" i="10"/>
  <c r="I4405" i="10"/>
  <c r="K4405" i="10" s="1"/>
  <c r="L4405" i="10"/>
  <c r="M4405" i="10"/>
  <c r="N4405" i="10"/>
  <c r="D4406" i="10"/>
  <c r="I4406" i="10"/>
  <c r="K4406" i="10" s="1"/>
  <c r="L4406" i="10"/>
  <c r="M4406" i="10"/>
  <c r="N4406" i="10"/>
  <c r="D4407" i="10"/>
  <c r="I4407" i="10"/>
  <c r="K4407" i="10" s="1"/>
  <c r="L4407" i="10"/>
  <c r="M4407" i="10"/>
  <c r="N4407" i="10"/>
  <c r="D4408" i="10"/>
  <c r="I4408" i="10"/>
  <c r="K4408" i="10" s="1"/>
  <c r="L4408" i="10"/>
  <c r="M4408" i="10"/>
  <c r="N4408" i="10"/>
  <c r="D4409" i="10"/>
  <c r="I4409" i="10"/>
  <c r="K4409" i="10" s="1"/>
  <c r="L4409" i="10"/>
  <c r="M4409" i="10"/>
  <c r="N4409" i="10"/>
  <c r="D4410" i="10"/>
  <c r="I4410" i="10"/>
  <c r="K4410" i="10" s="1"/>
  <c r="L4410" i="10"/>
  <c r="M4410" i="10"/>
  <c r="N4410" i="10"/>
  <c r="D4411" i="10"/>
  <c r="I4411" i="10"/>
  <c r="K4411" i="10" s="1"/>
  <c r="L4411" i="10"/>
  <c r="M4411" i="10"/>
  <c r="N4411" i="10"/>
  <c r="D4412" i="10"/>
  <c r="I4412" i="10"/>
  <c r="K4412" i="10" s="1"/>
  <c r="L4412" i="10"/>
  <c r="M4412" i="10"/>
  <c r="N4412" i="10"/>
  <c r="D4413" i="10"/>
  <c r="I4413" i="10"/>
  <c r="K4413" i="10" s="1"/>
  <c r="L4413" i="10"/>
  <c r="M4413" i="10"/>
  <c r="N4413" i="10"/>
  <c r="D4414" i="10"/>
  <c r="I4414" i="10"/>
  <c r="K4414" i="10" s="1"/>
  <c r="L4414" i="10"/>
  <c r="M4414" i="10"/>
  <c r="N4414" i="10"/>
  <c r="D4415" i="10"/>
  <c r="I4415" i="10"/>
  <c r="K4415" i="10" s="1"/>
  <c r="L4415" i="10"/>
  <c r="M4415" i="10"/>
  <c r="N4415" i="10"/>
  <c r="D4416" i="10"/>
  <c r="I4416" i="10"/>
  <c r="K4416" i="10" s="1"/>
  <c r="L4416" i="10"/>
  <c r="M4416" i="10"/>
  <c r="N4416" i="10"/>
  <c r="D4417" i="10"/>
  <c r="I4417" i="10"/>
  <c r="K4417" i="10" s="1"/>
  <c r="L4417" i="10"/>
  <c r="M4417" i="10"/>
  <c r="N4417" i="10"/>
  <c r="D4418" i="10"/>
  <c r="I4418" i="10"/>
  <c r="K4418" i="10" s="1"/>
  <c r="L4418" i="10"/>
  <c r="M4418" i="10"/>
  <c r="N4418" i="10"/>
  <c r="D4419" i="10"/>
  <c r="I4419" i="10"/>
  <c r="K4419" i="10" s="1"/>
  <c r="L4419" i="10"/>
  <c r="M4419" i="10"/>
  <c r="N4419" i="10"/>
  <c r="D4420" i="10"/>
  <c r="I4420" i="10"/>
  <c r="K4420" i="10" s="1"/>
  <c r="L4420" i="10"/>
  <c r="M4420" i="10"/>
  <c r="N4420" i="10"/>
  <c r="D4421" i="10"/>
  <c r="I4421" i="10"/>
  <c r="K4421" i="10" s="1"/>
  <c r="L4421" i="10"/>
  <c r="M4421" i="10"/>
  <c r="N4421" i="10"/>
  <c r="D4422" i="10"/>
  <c r="I4422" i="10"/>
  <c r="K4422" i="10" s="1"/>
  <c r="L4422" i="10"/>
  <c r="M4422" i="10"/>
  <c r="N4422" i="10"/>
  <c r="D4423" i="10"/>
  <c r="I4423" i="10"/>
  <c r="K4423" i="10" s="1"/>
  <c r="L4423" i="10"/>
  <c r="M4423" i="10"/>
  <c r="N4423" i="10"/>
  <c r="D4424" i="10"/>
  <c r="I4424" i="10"/>
  <c r="K4424" i="10" s="1"/>
  <c r="L4424" i="10"/>
  <c r="M4424" i="10"/>
  <c r="N4424" i="10"/>
  <c r="D4425" i="10"/>
  <c r="I4425" i="10"/>
  <c r="K4425" i="10" s="1"/>
  <c r="L4425" i="10"/>
  <c r="M4425" i="10"/>
  <c r="N4425" i="10"/>
  <c r="D4426" i="10"/>
  <c r="I4426" i="10"/>
  <c r="K4426" i="10" s="1"/>
  <c r="L4426" i="10"/>
  <c r="M4426" i="10"/>
  <c r="N4426" i="10"/>
  <c r="D4427" i="10"/>
  <c r="I4427" i="10"/>
  <c r="K4427" i="10" s="1"/>
  <c r="L4427" i="10"/>
  <c r="M4427" i="10"/>
  <c r="N4427" i="10"/>
  <c r="D4428" i="10"/>
  <c r="I4428" i="10"/>
  <c r="K4428" i="10" s="1"/>
  <c r="L4428" i="10"/>
  <c r="M4428" i="10"/>
  <c r="N4428" i="10"/>
  <c r="D4429" i="10"/>
  <c r="I4429" i="10"/>
  <c r="K4429" i="10" s="1"/>
  <c r="L4429" i="10"/>
  <c r="M4429" i="10"/>
  <c r="N4429" i="10"/>
  <c r="D4430" i="10"/>
  <c r="I4430" i="10"/>
  <c r="K4430" i="10" s="1"/>
  <c r="L4430" i="10"/>
  <c r="M4430" i="10"/>
  <c r="N4430" i="10"/>
  <c r="D4431" i="10"/>
  <c r="I4431" i="10"/>
  <c r="K4431" i="10" s="1"/>
  <c r="L4431" i="10"/>
  <c r="M4431" i="10"/>
  <c r="N4431" i="10"/>
  <c r="D4432" i="10"/>
  <c r="I4432" i="10"/>
  <c r="K4432" i="10" s="1"/>
  <c r="L4432" i="10"/>
  <c r="M4432" i="10"/>
  <c r="N4432" i="10"/>
  <c r="D4433" i="10"/>
  <c r="I4433" i="10"/>
  <c r="K4433" i="10" s="1"/>
  <c r="L4433" i="10"/>
  <c r="M4433" i="10"/>
  <c r="N4433" i="10"/>
  <c r="D4434" i="10"/>
  <c r="I4434" i="10"/>
  <c r="K4434" i="10" s="1"/>
  <c r="L4434" i="10"/>
  <c r="M4434" i="10"/>
  <c r="N4434" i="10"/>
  <c r="D4435" i="10"/>
  <c r="I4435" i="10"/>
  <c r="K4435" i="10" s="1"/>
  <c r="L4435" i="10"/>
  <c r="M4435" i="10"/>
  <c r="N4435" i="10"/>
  <c r="D4436" i="10"/>
  <c r="I4436" i="10"/>
  <c r="K4436" i="10" s="1"/>
  <c r="L4436" i="10"/>
  <c r="M4436" i="10"/>
  <c r="N4436" i="10"/>
  <c r="D4437" i="10"/>
  <c r="I4437" i="10"/>
  <c r="K4437" i="10" s="1"/>
  <c r="L4437" i="10"/>
  <c r="M4437" i="10"/>
  <c r="N4437" i="10"/>
  <c r="D4438" i="10"/>
  <c r="I4438" i="10"/>
  <c r="K4438" i="10" s="1"/>
  <c r="L4438" i="10"/>
  <c r="M4438" i="10"/>
  <c r="N4438" i="10"/>
  <c r="D4439" i="10"/>
  <c r="I4439" i="10"/>
  <c r="K4439" i="10" s="1"/>
  <c r="L4439" i="10"/>
  <c r="M4439" i="10"/>
  <c r="N4439" i="10"/>
  <c r="D4440" i="10"/>
  <c r="I4440" i="10"/>
  <c r="K4440" i="10" s="1"/>
  <c r="L4440" i="10"/>
  <c r="M4440" i="10"/>
  <c r="N4440" i="10"/>
  <c r="D4441" i="10"/>
  <c r="I4441" i="10"/>
  <c r="K4441" i="10" s="1"/>
  <c r="L4441" i="10"/>
  <c r="M4441" i="10"/>
  <c r="N4441" i="10"/>
  <c r="D4442" i="10"/>
  <c r="I4442" i="10"/>
  <c r="K4442" i="10" s="1"/>
  <c r="L4442" i="10"/>
  <c r="M4442" i="10"/>
  <c r="N4442" i="10"/>
  <c r="D4443" i="10"/>
  <c r="I4443" i="10"/>
  <c r="K4443" i="10" s="1"/>
  <c r="L4443" i="10"/>
  <c r="M4443" i="10"/>
  <c r="N4443" i="10"/>
  <c r="D4444" i="10"/>
  <c r="I4444" i="10"/>
  <c r="K4444" i="10" s="1"/>
  <c r="L4444" i="10"/>
  <c r="M4444" i="10"/>
  <c r="N4444" i="10"/>
  <c r="D4445" i="10"/>
  <c r="I4445" i="10"/>
  <c r="K4445" i="10" s="1"/>
  <c r="L4445" i="10"/>
  <c r="M4445" i="10"/>
  <c r="N4445" i="10"/>
  <c r="D4446" i="10"/>
  <c r="I4446" i="10"/>
  <c r="K4446" i="10" s="1"/>
  <c r="L4446" i="10"/>
  <c r="M4446" i="10"/>
  <c r="N4446" i="10"/>
  <c r="D4447" i="10"/>
  <c r="I4447" i="10"/>
  <c r="K4447" i="10" s="1"/>
  <c r="L4447" i="10"/>
  <c r="M4447" i="10"/>
  <c r="N4447" i="10"/>
  <c r="D4448" i="10"/>
  <c r="I4448" i="10"/>
  <c r="K4448" i="10" s="1"/>
  <c r="L4448" i="10"/>
  <c r="M4448" i="10"/>
  <c r="N4448" i="10"/>
  <c r="D4449" i="10"/>
  <c r="I4449" i="10"/>
  <c r="K4449" i="10" s="1"/>
  <c r="L4449" i="10"/>
  <c r="M4449" i="10"/>
  <c r="N4449" i="10"/>
  <c r="D4450" i="10"/>
  <c r="I4450" i="10"/>
  <c r="K4450" i="10" s="1"/>
  <c r="L4450" i="10"/>
  <c r="M4450" i="10"/>
  <c r="N4450" i="10"/>
  <c r="D4451" i="10"/>
  <c r="I4451" i="10"/>
  <c r="K4451" i="10" s="1"/>
  <c r="L4451" i="10"/>
  <c r="M4451" i="10"/>
  <c r="N4451" i="10"/>
  <c r="D4452" i="10"/>
  <c r="I4452" i="10"/>
  <c r="K4452" i="10" s="1"/>
  <c r="L4452" i="10"/>
  <c r="M4452" i="10"/>
  <c r="N4452" i="10"/>
  <c r="D4453" i="10"/>
  <c r="I4453" i="10"/>
  <c r="K4453" i="10" s="1"/>
  <c r="L4453" i="10"/>
  <c r="M4453" i="10"/>
  <c r="N4453" i="10"/>
  <c r="D4454" i="10"/>
  <c r="I4454" i="10"/>
  <c r="K4454" i="10" s="1"/>
  <c r="L4454" i="10"/>
  <c r="M4454" i="10"/>
  <c r="N4454" i="10"/>
  <c r="D4455" i="10"/>
  <c r="I4455" i="10"/>
  <c r="K4455" i="10" s="1"/>
  <c r="L4455" i="10"/>
  <c r="M4455" i="10"/>
  <c r="N4455" i="10"/>
  <c r="D4456" i="10"/>
  <c r="I4456" i="10"/>
  <c r="K4456" i="10" s="1"/>
  <c r="L4456" i="10"/>
  <c r="M4456" i="10"/>
  <c r="N4456" i="10"/>
  <c r="D4457" i="10"/>
  <c r="I4457" i="10"/>
  <c r="K4457" i="10" s="1"/>
  <c r="L4457" i="10"/>
  <c r="M4457" i="10"/>
  <c r="N4457" i="10"/>
  <c r="D4458" i="10"/>
  <c r="I4458" i="10"/>
  <c r="K4458" i="10" s="1"/>
  <c r="L4458" i="10"/>
  <c r="M4458" i="10"/>
  <c r="N4458" i="10"/>
  <c r="D4459" i="10"/>
  <c r="I4459" i="10"/>
  <c r="K4459" i="10" s="1"/>
  <c r="L4459" i="10"/>
  <c r="M4459" i="10"/>
  <c r="N4459" i="10"/>
  <c r="D4460" i="10"/>
  <c r="I4460" i="10"/>
  <c r="K4460" i="10" s="1"/>
  <c r="L4460" i="10"/>
  <c r="M4460" i="10"/>
  <c r="N4460" i="10"/>
  <c r="D4461" i="10"/>
  <c r="I4461" i="10"/>
  <c r="K4461" i="10" s="1"/>
  <c r="L4461" i="10"/>
  <c r="M4461" i="10"/>
  <c r="N4461" i="10"/>
  <c r="D4462" i="10"/>
  <c r="I4462" i="10"/>
  <c r="K4462" i="10" s="1"/>
  <c r="L4462" i="10"/>
  <c r="M4462" i="10"/>
  <c r="N4462" i="10"/>
  <c r="D4463" i="10"/>
  <c r="I4463" i="10"/>
  <c r="K4463" i="10" s="1"/>
  <c r="L4463" i="10"/>
  <c r="M4463" i="10"/>
  <c r="N4463" i="10"/>
  <c r="D4464" i="10"/>
  <c r="I4464" i="10"/>
  <c r="K4464" i="10" s="1"/>
  <c r="L4464" i="10"/>
  <c r="M4464" i="10"/>
  <c r="N4464" i="10"/>
  <c r="D4465" i="10"/>
  <c r="I4465" i="10"/>
  <c r="K4465" i="10" s="1"/>
  <c r="L4465" i="10"/>
  <c r="M4465" i="10"/>
  <c r="N4465" i="10"/>
  <c r="D4466" i="10"/>
  <c r="I4466" i="10"/>
  <c r="K4466" i="10" s="1"/>
  <c r="L4466" i="10"/>
  <c r="M4466" i="10"/>
  <c r="N4466" i="10"/>
  <c r="D4467" i="10"/>
  <c r="I4467" i="10"/>
  <c r="K4467" i="10" s="1"/>
  <c r="L4467" i="10"/>
  <c r="M4467" i="10"/>
  <c r="N4467" i="10"/>
  <c r="D4468" i="10"/>
  <c r="I4468" i="10"/>
  <c r="K4468" i="10" s="1"/>
  <c r="L4468" i="10"/>
  <c r="M4468" i="10"/>
  <c r="N4468" i="10"/>
  <c r="D4469" i="10"/>
  <c r="I4469" i="10"/>
  <c r="K4469" i="10" s="1"/>
  <c r="L4469" i="10"/>
  <c r="M4469" i="10"/>
  <c r="N4469" i="10"/>
  <c r="D4470" i="10"/>
  <c r="I4470" i="10"/>
  <c r="K4470" i="10" s="1"/>
  <c r="L4470" i="10"/>
  <c r="M4470" i="10"/>
  <c r="N4470" i="10"/>
  <c r="D4471" i="10"/>
  <c r="I4471" i="10"/>
  <c r="K4471" i="10" s="1"/>
  <c r="L4471" i="10"/>
  <c r="M4471" i="10"/>
  <c r="N4471" i="10"/>
  <c r="D4472" i="10"/>
  <c r="I4472" i="10"/>
  <c r="K4472" i="10" s="1"/>
  <c r="L4472" i="10"/>
  <c r="M4472" i="10"/>
  <c r="N4472" i="10"/>
  <c r="D4473" i="10"/>
  <c r="I4473" i="10"/>
  <c r="K4473" i="10" s="1"/>
  <c r="L4473" i="10"/>
  <c r="M4473" i="10"/>
  <c r="N4473" i="10"/>
  <c r="D4474" i="10"/>
  <c r="I4474" i="10"/>
  <c r="K4474" i="10" s="1"/>
  <c r="L4474" i="10"/>
  <c r="M4474" i="10"/>
  <c r="N4474" i="10"/>
  <c r="D4475" i="10"/>
  <c r="I4475" i="10"/>
  <c r="K4475" i="10" s="1"/>
  <c r="L4475" i="10"/>
  <c r="M4475" i="10"/>
  <c r="N4475" i="10"/>
  <c r="D4476" i="10"/>
  <c r="I4476" i="10"/>
  <c r="K4476" i="10" s="1"/>
  <c r="L4476" i="10"/>
  <c r="M4476" i="10"/>
  <c r="N4476" i="10"/>
  <c r="D4477" i="10"/>
  <c r="I4477" i="10"/>
  <c r="K4477" i="10" s="1"/>
  <c r="L4477" i="10"/>
  <c r="M4477" i="10"/>
  <c r="N4477" i="10"/>
  <c r="D4478" i="10"/>
  <c r="I4478" i="10"/>
  <c r="K4478" i="10" s="1"/>
  <c r="L4478" i="10"/>
  <c r="M4478" i="10"/>
  <c r="N4478" i="10"/>
  <c r="D4479" i="10"/>
  <c r="I4479" i="10"/>
  <c r="K4479" i="10" s="1"/>
  <c r="L4479" i="10"/>
  <c r="M4479" i="10"/>
  <c r="N4479" i="10"/>
  <c r="D4480" i="10"/>
  <c r="I4480" i="10"/>
  <c r="K4480" i="10" s="1"/>
  <c r="L4480" i="10"/>
  <c r="M4480" i="10"/>
  <c r="N4480" i="10"/>
  <c r="D4481" i="10"/>
  <c r="I4481" i="10"/>
  <c r="K4481" i="10" s="1"/>
  <c r="L4481" i="10"/>
  <c r="M4481" i="10"/>
  <c r="N4481" i="10"/>
  <c r="D4482" i="10"/>
  <c r="I4482" i="10"/>
  <c r="K4482" i="10" s="1"/>
  <c r="L4482" i="10"/>
  <c r="M4482" i="10"/>
  <c r="N4482" i="10"/>
  <c r="D4483" i="10"/>
  <c r="I4483" i="10"/>
  <c r="K4483" i="10" s="1"/>
  <c r="L4483" i="10"/>
  <c r="M4483" i="10"/>
  <c r="N4483" i="10"/>
  <c r="D4484" i="10"/>
  <c r="I4484" i="10"/>
  <c r="K4484" i="10" s="1"/>
  <c r="L4484" i="10"/>
  <c r="M4484" i="10"/>
  <c r="N4484" i="10"/>
  <c r="D4485" i="10"/>
  <c r="I4485" i="10"/>
  <c r="K4485" i="10" s="1"/>
  <c r="L4485" i="10"/>
  <c r="M4485" i="10"/>
  <c r="N4485" i="10"/>
  <c r="D4486" i="10"/>
  <c r="I4486" i="10"/>
  <c r="K4486" i="10" s="1"/>
  <c r="L4486" i="10"/>
  <c r="M4486" i="10"/>
  <c r="N4486" i="10"/>
  <c r="D4487" i="10"/>
  <c r="I4487" i="10"/>
  <c r="K4487" i="10" s="1"/>
  <c r="L4487" i="10"/>
  <c r="M4487" i="10"/>
  <c r="N4487" i="10"/>
  <c r="D4488" i="10"/>
  <c r="I4488" i="10"/>
  <c r="K4488" i="10" s="1"/>
  <c r="L4488" i="10"/>
  <c r="M4488" i="10"/>
  <c r="N4488" i="10"/>
  <c r="D4489" i="10"/>
  <c r="I4489" i="10"/>
  <c r="K4489" i="10" s="1"/>
  <c r="L4489" i="10"/>
  <c r="M4489" i="10"/>
  <c r="N4489" i="10"/>
  <c r="D4490" i="10"/>
  <c r="I4490" i="10"/>
  <c r="K4490" i="10" s="1"/>
  <c r="L4490" i="10"/>
  <c r="M4490" i="10"/>
  <c r="N4490" i="10"/>
  <c r="D4491" i="10"/>
  <c r="I4491" i="10"/>
  <c r="K4491" i="10" s="1"/>
  <c r="L4491" i="10"/>
  <c r="M4491" i="10"/>
  <c r="N4491" i="10"/>
  <c r="D4492" i="10"/>
  <c r="I4492" i="10"/>
  <c r="K4492" i="10" s="1"/>
  <c r="L4492" i="10"/>
  <c r="M4492" i="10"/>
  <c r="N4492" i="10"/>
  <c r="D4493" i="10"/>
  <c r="I4493" i="10"/>
  <c r="K4493" i="10" s="1"/>
  <c r="L4493" i="10"/>
  <c r="M4493" i="10"/>
  <c r="N4493" i="10"/>
  <c r="D4494" i="10"/>
  <c r="I4494" i="10"/>
  <c r="K4494" i="10" s="1"/>
  <c r="L4494" i="10"/>
  <c r="M4494" i="10"/>
  <c r="N4494" i="10"/>
  <c r="D4495" i="10"/>
  <c r="I4495" i="10"/>
  <c r="K4495" i="10" s="1"/>
  <c r="L4495" i="10"/>
  <c r="M4495" i="10"/>
  <c r="N4495" i="10"/>
  <c r="D4496" i="10"/>
  <c r="I4496" i="10"/>
  <c r="K4496" i="10" s="1"/>
  <c r="L4496" i="10"/>
  <c r="M4496" i="10"/>
  <c r="N4496" i="10"/>
  <c r="D4497" i="10"/>
  <c r="I4497" i="10"/>
  <c r="K4497" i="10" s="1"/>
  <c r="L4497" i="10"/>
  <c r="M4497" i="10"/>
  <c r="N4497" i="10"/>
  <c r="D4498" i="10"/>
  <c r="I4498" i="10"/>
  <c r="K4498" i="10" s="1"/>
  <c r="L4498" i="10"/>
  <c r="M4498" i="10"/>
  <c r="N4498" i="10"/>
  <c r="D4499" i="10"/>
  <c r="I4499" i="10"/>
  <c r="K4499" i="10" s="1"/>
  <c r="L4499" i="10"/>
  <c r="M4499" i="10"/>
  <c r="N4499" i="10"/>
  <c r="D4500" i="10"/>
  <c r="I4500" i="10"/>
  <c r="K4500" i="10" s="1"/>
  <c r="L4500" i="10"/>
  <c r="M4500" i="10"/>
  <c r="N4500" i="10"/>
  <c r="D4501" i="10"/>
  <c r="I4501" i="10"/>
  <c r="K4501" i="10" s="1"/>
  <c r="L4501" i="10"/>
  <c r="M4501" i="10"/>
  <c r="N4501" i="10"/>
  <c r="D4502" i="10"/>
  <c r="I4502" i="10"/>
  <c r="K4502" i="10" s="1"/>
  <c r="L4502" i="10"/>
  <c r="M4502" i="10"/>
  <c r="N4502" i="10"/>
  <c r="D4503" i="10"/>
  <c r="I4503" i="10"/>
  <c r="K4503" i="10" s="1"/>
  <c r="L4503" i="10"/>
  <c r="M4503" i="10"/>
  <c r="N4503" i="10"/>
  <c r="D4504" i="10"/>
  <c r="I4504" i="10"/>
  <c r="K4504" i="10" s="1"/>
  <c r="L4504" i="10"/>
  <c r="M4504" i="10"/>
  <c r="N4504" i="10"/>
  <c r="D4505" i="10"/>
  <c r="I4505" i="10"/>
  <c r="K4505" i="10" s="1"/>
  <c r="L4505" i="10"/>
  <c r="M4505" i="10"/>
  <c r="N4505" i="10"/>
  <c r="D4506" i="10"/>
  <c r="I4506" i="10"/>
  <c r="K4506" i="10" s="1"/>
  <c r="L4506" i="10"/>
  <c r="M4506" i="10"/>
  <c r="N4506" i="10"/>
  <c r="D4507" i="10"/>
  <c r="I4507" i="10"/>
  <c r="K4507" i="10" s="1"/>
  <c r="L4507" i="10"/>
  <c r="M4507" i="10"/>
  <c r="N4507" i="10"/>
  <c r="D4508" i="10"/>
  <c r="I4508" i="10"/>
  <c r="K4508" i="10" s="1"/>
  <c r="L4508" i="10"/>
  <c r="M4508" i="10"/>
  <c r="N4508" i="10"/>
  <c r="D4509" i="10"/>
  <c r="I4509" i="10"/>
  <c r="K4509" i="10" s="1"/>
  <c r="L4509" i="10"/>
  <c r="M4509" i="10"/>
  <c r="N4509" i="10"/>
  <c r="D4510" i="10"/>
  <c r="I4510" i="10"/>
  <c r="K4510" i="10" s="1"/>
  <c r="L4510" i="10"/>
  <c r="M4510" i="10"/>
  <c r="N4510" i="10"/>
  <c r="D4511" i="10"/>
  <c r="I4511" i="10"/>
  <c r="K4511" i="10" s="1"/>
  <c r="L4511" i="10"/>
  <c r="M4511" i="10"/>
  <c r="N4511" i="10"/>
  <c r="D4512" i="10"/>
  <c r="I4512" i="10"/>
  <c r="K4512" i="10" s="1"/>
  <c r="L4512" i="10"/>
  <c r="M4512" i="10"/>
  <c r="N4512" i="10"/>
  <c r="D4513" i="10"/>
  <c r="I4513" i="10"/>
  <c r="K4513" i="10" s="1"/>
  <c r="L4513" i="10"/>
  <c r="M4513" i="10"/>
  <c r="N4513" i="10"/>
  <c r="D4514" i="10"/>
  <c r="I4514" i="10"/>
  <c r="K4514" i="10" s="1"/>
  <c r="L4514" i="10"/>
  <c r="M4514" i="10"/>
  <c r="N4514" i="10"/>
  <c r="D4515" i="10"/>
  <c r="I4515" i="10"/>
  <c r="K4515" i="10" s="1"/>
  <c r="L4515" i="10"/>
  <c r="M4515" i="10"/>
  <c r="N4515" i="10"/>
  <c r="D4516" i="10"/>
  <c r="I4516" i="10"/>
  <c r="K4516" i="10" s="1"/>
  <c r="L4516" i="10"/>
  <c r="M4516" i="10"/>
  <c r="N4516" i="10"/>
  <c r="D4517" i="10"/>
  <c r="I4517" i="10"/>
  <c r="K4517" i="10" s="1"/>
  <c r="L4517" i="10"/>
  <c r="M4517" i="10"/>
  <c r="N4517" i="10"/>
  <c r="D4518" i="10"/>
  <c r="I4518" i="10"/>
  <c r="K4518" i="10" s="1"/>
  <c r="L4518" i="10"/>
  <c r="M4518" i="10"/>
  <c r="N4518" i="10"/>
  <c r="D4519" i="10"/>
  <c r="I4519" i="10"/>
  <c r="K4519" i="10" s="1"/>
  <c r="L4519" i="10"/>
  <c r="M4519" i="10"/>
  <c r="N4519" i="10"/>
  <c r="D4520" i="10"/>
  <c r="I4520" i="10"/>
  <c r="K4520" i="10" s="1"/>
  <c r="L4520" i="10"/>
  <c r="M4520" i="10"/>
  <c r="N4520" i="10"/>
  <c r="D4521" i="10"/>
  <c r="I4521" i="10"/>
  <c r="K4521" i="10" s="1"/>
  <c r="L4521" i="10"/>
  <c r="M4521" i="10"/>
  <c r="N4521" i="10"/>
  <c r="D4522" i="10"/>
  <c r="I4522" i="10"/>
  <c r="K4522" i="10" s="1"/>
  <c r="L4522" i="10"/>
  <c r="M4522" i="10"/>
  <c r="N4522" i="10"/>
  <c r="D4523" i="10"/>
  <c r="I4523" i="10"/>
  <c r="K4523" i="10" s="1"/>
  <c r="L4523" i="10"/>
  <c r="M4523" i="10"/>
  <c r="N4523" i="10"/>
  <c r="D4524" i="10"/>
  <c r="I4524" i="10"/>
  <c r="K4524" i="10" s="1"/>
  <c r="L4524" i="10"/>
  <c r="M4524" i="10"/>
  <c r="N4524" i="10"/>
  <c r="D4525" i="10"/>
  <c r="I4525" i="10"/>
  <c r="K4525" i="10" s="1"/>
  <c r="L4525" i="10"/>
  <c r="M4525" i="10"/>
  <c r="N4525" i="10"/>
  <c r="D4526" i="10"/>
  <c r="I4526" i="10"/>
  <c r="K4526" i="10" s="1"/>
  <c r="L4526" i="10"/>
  <c r="M4526" i="10"/>
  <c r="N4526" i="10"/>
  <c r="D4527" i="10"/>
  <c r="I4527" i="10"/>
  <c r="K4527" i="10" s="1"/>
  <c r="L4527" i="10"/>
  <c r="M4527" i="10"/>
  <c r="N4527" i="10"/>
  <c r="D4528" i="10"/>
  <c r="I4528" i="10"/>
  <c r="K4528" i="10" s="1"/>
  <c r="L4528" i="10"/>
  <c r="M4528" i="10"/>
  <c r="N4528" i="10"/>
  <c r="D4529" i="10"/>
  <c r="I4529" i="10"/>
  <c r="K4529" i="10" s="1"/>
  <c r="L4529" i="10"/>
  <c r="M4529" i="10"/>
  <c r="N4529" i="10"/>
  <c r="D4530" i="10"/>
  <c r="I4530" i="10"/>
  <c r="K4530" i="10" s="1"/>
  <c r="L4530" i="10"/>
  <c r="M4530" i="10"/>
  <c r="N4530" i="10"/>
  <c r="D4531" i="10"/>
  <c r="I4531" i="10"/>
  <c r="K4531" i="10" s="1"/>
  <c r="L4531" i="10"/>
  <c r="M4531" i="10"/>
  <c r="N4531" i="10"/>
  <c r="D4532" i="10"/>
  <c r="I4532" i="10"/>
  <c r="K4532" i="10" s="1"/>
  <c r="L4532" i="10"/>
  <c r="M4532" i="10"/>
  <c r="N4532" i="10"/>
  <c r="D4533" i="10"/>
  <c r="I4533" i="10"/>
  <c r="K4533" i="10" s="1"/>
  <c r="L4533" i="10"/>
  <c r="M4533" i="10"/>
  <c r="N4533" i="10"/>
  <c r="D4534" i="10"/>
  <c r="I4534" i="10"/>
  <c r="K4534" i="10" s="1"/>
  <c r="L4534" i="10"/>
  <c r="M4534" i="10"/>
  <c r="N4534" i="10"/>
  <c r="D4535" i="10"/>
  <c r="I4535" i="10"/>
  <c r="K4535" i="10" s="1"/>
  <c r="L4535" i="10"/>
  <c r="M4535" i="10"/>
  <c r="N4535" i="10"/>
  <c r="D4536" i="10"/>
  <c r="I4536" i="10"/>
  <c r="K4536" i="10" s="1"/>
  <c r="L4536" i="10"/>
  <c r="M4536" i="10"/>
  <c r="N4536" i="10"/>
  <c r="D4537" i="10"/>
  <c r="I4537" i="10"/>
  <c r="K4537" i="10" s="1"/>
  <c r="L4537" i="10"/>
  <c r="M4537" i="10"/>
  <c r="N4537" i="10"/>
  <c r="D4538" i="10"/>
  <c r="I4538" i="10"/>
  <c r="K4538" i="10" s="1"/>
  <c r="L4538" i="10"/>
  <c r="M4538" i="10"/>
  <c r="N4538" i="10"/>
  <c r="D4539" i="10"/>
  <c r="I4539" i="10"/>
  <c r="K4539" i="10" s="1"/>
  <c r="L4539" i="10"/>
  <c r="M4539" i="10"/>
  <c r="N4539" i="10"/>
  <c r="D4540" i="10"/>
  <c r="I4540" i="10"/>
  <c r="K4540" i="10" s="1"/>
  <c r="L4540" i="10"/>
  <c r="M4540" i="10"/>
  <c r="N4540" i="10"/>
  <c r="D4541" i="10"/>
  <c r="I4541" i="10"/>
  <c r="K4541" i="10" s="1"/>
  <c r="L4541" i="10"/>
  <c r="M4541" i="10"/>
  <c r="N4541" i="10"/>
  <c r="D4542" i="10"/>
  <c r="I4542" i="10"/>
  <c r="K4542" i="10" s="1"/>
  <c r="L4542" i="10"/>
  <c r="M4542" i="10"/>
  <c r="N4542" i="10"/>
  <c r="D4543" i="10"/>
  <c r="I4543" i="10"/>
  <c r="K4543" i="10" s="1"/>
  <c r="L4543" i="10"/>
  <c r="M4543" i="10"/>
  <c r="N4543" i="10"/>
  <c r="D4544" i="10"/>
  <c r="I4544" i="10"/>
  <c r="K4544" i="10" s="1"/>
  <c r="L4544" i="10"/>
  <c r="M4544" i="10"/>
  <c r="N4544" i="10"/>
  <c r="D4545" i="10"/>
  <c r="I4545" i="10"/>
  <c r="K4545" i="10" s="1"/>
  <c r="L4545" i="10"/>
  <c r="M4545" i="10"/>
  <c r="N4545" i="10"/>
  <c r="D4546" i="10"/>
  <c r="I4546" i="10"/>
  <c r="K4546" i="10" s="1"/>
  <c r="L4546" i="10"/>
  <c r="M4546" i="10"/>
  <c r="N4546" i="10"/>
  <c r="D4547" i="10"/>
  <c r="I4547" i="10"/>
  <c r="K4547" i="10" s="1"/>
  <c r="L4547" i="10"/>
  <c r="M4547" i="10"/>
  <c r="N4547" i="10"/>
  <c r="D4548" i="10"/>
  <c r="I4548" i="10"/>
  <c r="K4548" i="10" s="1"/>
  <c r="L4548" i="10"/>
  <c r="M4548" i="10"/>
  <c r="N4548" i="10"/>
  <c r="D4549" i="10"/>
  <c r="I4549" i="10"/>
  <c r="K4549" i="10" s="1"/>
  <c r="L4549" i="10"/>
  <c r="M4549" i="10"/>
  <c r="N4549" i="10"/>
  <c r="D4550" i="10"/>
  <c r="I4550" i="10"/>
  <c r="K4550" i="10" s="1"/>
  <c r="L4550" i="10"/>
  <c r="M4550" i="10"/>
  <c r="N4550" i="10"/>
  <c r="D4551" i="10"/>
  <c r="I4551" i="10"/>
  <c r="K4551" i="10" s="1"/>
  <c r="L4551" i="10"/>
  <c r="M4551" i="10"/>
  <c r="N4551" i="10"/>
  <c r="D4552" i="10"/>
  <c r="I4552" i="10"/>
  <c r="K4552" i="10" s="1"/>
  <c r="L4552" i="10"/>
  <c r="M4552" i="10"/>
  <c r="N4552" i="10"/>
  <c r="D4553" i="10"/>
  <c r="I4553" i="10"/>
  <c r="K4553" i="10" s="1"/>
  <c r="L4553" i="10"/>
  <c r="M4553" i="10"/>
  <c r="N4553" i="10"/>
  <c r="D4554" i="10"/>
  <c r="I4554" i="10"/>
  <c r="K4554" i="10" s="1"/>
  <c r="L4554" i="10"/>
  <c r="M4554" i="10"/>
  <c r="N4554" i="10"/>
  <c r="D4555" i="10"/>
  <c r="I4555" i="10"/>
  <c r="K4555" i="10" s="1"/>
  <c r="L4555" i="10"/>
  <c r="M4555" i="10"/>
  <c r="N4555" i="10"/>
  <c r="D4556" i="10"/>
  <c r="I4556" i="10"/>
  <c r="K4556" i="10" s="1"/>
  <c r="L4556" i="10"/>
  <c r="M4556" i="10"/>
  <c r="N4556" i="10"/>
  <c r="D4557" i="10"/>
  <c r="I4557" i="10"/>
  <c r="K4557" i="10" s="1"/>
  <c r="L4557" i="10"/>
  <c r="M4557" i="10"/>
  <c r="N4557" i="10"/>
  <c r="D4558" i="10"/>
  <c r="I4558" i="10"/>
  <c r="K4558" i="10" s="1"/>
  <c r="L4558" i="10"/>
  <c r="M4558" i="10"/>
  <c r="N4558" i="10"/>
  <c r="D4559" i="10"/>
  <c r="I4559" i="10"/>
  <c r="K4559" i="10" s="1"/>
  <c r="L4559" i="10"/>
  <c r="M4559" i="10"/>
  <c r="N4559" i="10"/>
  <c r="D4560" i="10"/>
  <c r="I4560" i="10"/>
  <c r="K4560" i="10" s="1"/>
  <c r="L4560" i="10"/>
  <c r="M4560" i="10"/>
  <c r="N4560" i="10"/>
  <c r="D4561" i="10"/>
  <c r="I4561" i="10"/>
  <c r="K4561" i="10" s="1"/>
  <c r="L4561" i="10"/>
  <c r="M4561" i="10"/>
  <c r="N4561" i="10"/>
  <c r="D4562" i="10"/>
  <c r="I4562" i="10"/>
  <c r="K4562" i="10" s="1"/>
  <c r="L4562" i="10"/>
  <c r="M4562" i="10"/>
  <c r="N4562" i="10"/>
  <c r="D4563" i="10"/>
  <c r="I4563" i="10"/>
  <c r="K4563" i="10" s="1"/>
  <c r="L4563" i="10"/>
  <c r="M4563" i="10"/>
  <c r="N4563" i="10"/>
  <c r="D4564" i="10"/>
  <c r="I4564" i="10"/>
  <c r="K4564" i="10" s="1"/>
  <c r="L4564" i="10"/>
  <c r="M4564" i="10"/>
  <c r="N4564" i="10"/>
  <c r="D4565" i="10"/>
  <c r="I4565" i="10"/>
  <c r="K4565" i="10" s="1"/>
  <c r="L4565" i="10"/>
  <c r="M4565" i="10"/>
  <c r="N4565" i="10"/>
  <c r="D4566" i="10"/>
  <c r="I4566" i="10"/>
  <c r="K4566" i="10" s="1"/>
  <c r="L4566" i="10"/>
  <c r="M4566" i="10"/>
  <c r="N4566" i="10"/>
  <c r="D4567" i="10"/>
  <c r="I4567" i="10"/>
  <c r="K4567" i="10" s="1"/>
  <c r="L4567" i="10"/>
  <c r="M4567" i="10"/>
  <c r="N4567" i="10"/>
  <c r="D4568" i="10"/>
  <c r="I4568" i="10"/>
  <c r="K4568" i="10" s="1"/>
  <c r="L4568" i="10"/>
  <c r="M4568" i="10"/>
  <c r="N4568" i="10"/>
  <c r="D4569" i="10"/>
  <c r="I4569" i="10"/>
  <c r="K4569" i="10" s="1"/>
  <c r="L4569" i="10"/>
  <c r="M4569" i="10"/>
  <c r="N4569" i="10"/>
  <c r="D4570" i="10"/>
  <c r="I4570" i="10"/>
  <c r="K4570" i="10" s="1"/>
  <c r="L4570" i="10"/>
  <c r="M4570" i="10"/>
  <c r="N4570" i="10"/>
  <c r="D4571" i="10"/>
  <c r="I4571" i="10"/>
  <c r="K4571" i="10" s="1"/>
  <c r="L4571" i="10"/>
  <c r="M4571" i="10"/>
  <c r="N4571" i="10"/>
  <c r="D4572" i="10"/>
  <c r="I4572" i="10"/>
  <c r="K4572" i="10" s="1"/>
  <c r="L4572" i="10"/>
  <c r="M4572" i="10"/>
  <c r="N4572" i="10"/>
  <c r="D4573" i="10"/>
  <c r="I4573" i="10"/>
  <c r="K4573" i="10" s="1"/>
  <c r="L4573" i="10"/>
  <c r="M4573" i="10"/>
  <c r="N4573" i="10"/>
  <c r="D4574" i="10"/>
  <c r="I4574" i="10"/>
  <c r="K4574" i="10" s="1"/>
  <c r="L4574" i="10"/>
  <c r="M4574" i="10"/>
  <c r="N4574" i="10"/>
  <c r="D4575" i="10"/>
  <c r="I4575" i="10"/>
  <c r="K4575" i="10" s="1"/>
  <c r="L4575" i="10"/>
  <c r="M4575" i="10"/>
  <c r="N4575" i="10"/>
  <c r="D4576" i="10"/>
  <c r="I4576" i="10"/>
  <c r="K4576" i="10" s="1"/>
  <c r="L4576" i="10"/>
  <c r="M4576" i="10"/>
  <c r="N4576" i="10"/>
  <c r="D4577" i="10"/>
  <c r="I4577" i="10"/>
  <c r="K4577" i="10" s="1"/>
  <c r="L4577" i="10"/>
  <c r="M4577" i="10"/>
  <c r="N4577" i="10"/>
  <c r="D4578" i="10"/>
  <c r="I4578" i="10"/>
  <c r="K4578" i="10" s="1"/>
  <c r="L4578" i="10"/>
  <c r="M4578" i="10"/>
  <c r="N4578" i="10"/>
  <c r="D4579" i="10"/>
  <c r="I4579" i="10"/>
  <c r="K4579" i="10" s="1"/>
  <c r="L4579" i="10"/>
  <c r="M4579" i="10"/>
  <c r="N4579" i="10"/>
  <c r="D4580" i="10"/>
  <c r="I4580" i="10"/>
  <c r="K4580" i="10" s="1"/>
  <c r="L4580" i="10"/>
  <c r="M4580" i="10"/>
  <c r="N4580" i="10"/>
  <c r="D4581" i="10"/>
  <c r="I4581" i="10"/>
  <c r="K4581" i="10" s="1"/>
  <c r="L4581" i="10"/>
  <c r="M4581" i="10"/>
  <c r="N4581" i="10"/>
  <c r="D4582" i="10"/>
  <c r="I4582" i="10"/>
  <c r="K4582" i="10" s="1"/>
  <c r="L4582" i="10"/>
  <c r="M4582" i="10"/>
  <c r="N4582" i="10"/>
  <c r="D4583" i="10"/>
  <c r="I4583" i="10"/>
  <c r="K4583" i="10" s="1"/>
  <c r="L4583" i="10"/>
  <c r="M4583" i="10"/>
  <c r="N4583" i="10"/>
  <c r="D4584" i="10"/>
  <c r="I4584" i="10"/>
  <c r="K4584" i="10" s="1"/>
  <c r="L4584" i="10"/>
  <c r="M4584" i="10"/>
  <c r="N4584" i="10"/>
  <c r="D4585" i="10"/>
  <c r="I4585" i="10"/>
  <c r="K4585" i="10" s="1"/>
  <c r="L4585" i="10"/>
  <c r="M4585" i="10"/>
  <c r="N4585" i="10"/>
  <c r="D4586" i="10"/>
  <c r="I4586" i="10"/>
  <c r="K4586" i="10" s="1"/>
  <c r="L4586" i="10"/>
  <c r="M4586" i="10"/>
  <c r="N4586" i="10"/>
  <c r="D4587" i="10"/>
  <c r="I4587" i="10"/>
  <c r="K4587" i="10" s="1"/>
  <c r="L4587" i="10"/>
  <c r="M4587" i="10"/>
  <c r="N4587" i="10"/>
  <c r="D4588" i="10"/>
  <c r="I4588" i="10"/>
  <c r="K4588" i="10" s="1"/>
  <c r="L4588" i="10"/>
  <c r="M4588" i="10"/>
  <c r="N4588" i="10"/>
  <c r="D4589" i="10"/>
  <c r="I4589" i="10"/>
  <c r="K4589" i="10" s="1"/>
  <c r="L4589" i="10"/>
  <c r="M4589" i="10"/>
  <c r="N4589" i="10"/>
  <c r="D4590" i="10"/>
  <c r="I4590" i="10"/>
  <c r="K4590" i="10" s="1"/>
  <c r="L4590" i="10"/>
  <c r="M4590" i="10"/>
  <c r="N4590" i="10"/>
  <c r="D4591" i="10"/>
  <c r="I4591" i="10"/>
  <c r="K4591" i="10" s="1"/>
  <c r="L4591" i="10"/>
  <c r="M4591" i="10"/>
  <c r="N4591" i="10"/>
  <c r="D4592" i="10"/>
  <c r="I4592" i="10"/>
  <c r="K4592" i="10" s="1"/>
  <c r="L4592" i="10"/>
  <c r="M4592" i="10"/>
  <c r="N4592" i="10"/>
  <c r="D4593" i="10"/>
  <c r="I4593" i="10"/>
  <c r="K4593" i="10" s="1"/>
  <c r="L4593" i="10"/>
  <c r="M4593" i="10"/>
  <c r="N4593" i="10"/>
  <c r="D4594" i="10"/>
  <c r="I4594" i="10"/>
  <c r="K4594" i="10" s="1"/>
  <c r="L4594" i="10"/>
  <c r="M4594" i="10"/>
  <c r="N4594" i="10"/>
  <c r="D4595" i="10"/>
  <c r="I4595" i="10"/>
  <c r="K4595" i="10" s="1"/>
  <c r="L4595" i="10"/>
  <c r="M4595" i="10"/>
  <c r="N4595" i="10"/>
  <c r="D4596" i="10"/>
  <c r="I4596" i="10"/>
  <c r="K4596" i="10" s="1"/>
  <c r="L4596" i="10"/>
  <c r="M4596" i="10"/>
  <c r="N4596" i="10"/>
  <c r="D4597" i="10"/>
  <c r="I4597" i="10"/>
  <c r="K4597" i="10" s="1"/>
  <c r="L4597" i="10"/>
  <c r="M4597" i="10"/>
  <c r="N4597" i="10"/>
  <c r="D4598" i="10"/>
  <c r="I4598" i="10"/>
  <c r="K4598" i="10" s="1"/>
  <c r="L4598" i="10"/>
  <c r="M4598" i="10"/>
  <c r="N4598" i="10"/>
  <c r="D4599" i="10"/>
  <c r="I4599" i="10"/>
  <c r="K4599" i="10" s="1"/>
  <c r="L4599" i="10"/>
  <c r="M4599" i="10"/>
  <c r="N4599" i="10"/>
  <c r="D4600" i="10"/>
  <c r="I4600" i="10"/>
  <c r="K4600" i="10" s="1"/>
  <c r="L4600" i="10"/>
  <c r="M4600" i="10"/>
  <c r="N4600" i="10"/>
  <c r="D4601" i="10"/>
  <c r="I4601" i="10"/>
  <c r="K4601" i="10" s="1"/>
  <c r="L4601" i="10"/>
  <c r="M4601" i="10"/>
  <c r="N4601" i="10"/>
  <c r="D4602" i="10"/>
  <c r="I4602" i="10"/>
  <c r="K4602" i="10" s="1"/>
  <c r="L4602" i="10"/>
  <c r="M4602" i="10"/>
  <c r="N4602" i="10"/>
  <c r="D4603" i="10"/>
  <c r="I4603" i="10"/>
  <c r="K4603" i="10" s="1"/>
  <c r="L4603" i="10"/>
  <c r="M4603" i="10"/>
  <c r="N4603" i="10"/>
  <c r="D4604" i="10"/>
  <c r="I4604" i="10"/>
  <c r="K4604" i="10" s="1"/>
  <c r="L4604" i="10"/>
  <c r="M4604" i="10"/>
  <c r="N4604" i="10"/>
  <c r="D4605" i="10"/>
  <c r="I4605" i="10"/>
  <c r="K4605" i="10" s="1"/>
  <c r="L4605" i="10"/>
  <c r="M4605" i="10"/>
  <c r="N4605" i="10"/>
  <c r="D4606" i="10"/>
  <c r="I4606" i="10"/>
  <c r="K4606" i="10" s="1"/>
  <c r="L4606" i="10"/>
  <c r="M4606" i="10"/>
  <c r="N4606" i="10"/>
  <c r="D4607" i="10"/>
  <c r="I4607" i="10"/>
  <c r="K4607" i="10" s="1"/>
  <c r="L4607" i="10"/>
  <c r="M4607" i="10"/>
  <c r="N4607" i="10"/>
  <c r="D4608" i="10"/>
  <c r="I4608" i="10"/>
  <c r="K4608" i="10" s="1"/>
  <c r="L4608" i="10"/>
  <c r="M4608" i="10"/>
  <c r="N4608" i="10"/>
  <c r="D4609" i="10"/>
  <c r="I4609" i="10"/>
  <c r="K4609" i="10" s="1"/>
  <c r="L4609" i="10"/>
  <c r="M4609" i="10"/>
  <c r="N4609" i="10"/>
  <c r="D4610" i="10"/>
  <c r="I4610" i="10"/>
  <c r="K4610" i="10" s="1"/>
  <c r="L4610" i="10"/>
  <c r="M4610" i="10"/>
  <c r="N4610" i="10"/>
  <c r="D4611" i="10"/>
  <c r="I4611" i="10"/>
  <c r="K4611" i="10" s="1"/>
  <c r="L4611" i="10"/>
  <c r="M4611" i="10"/>
  <c r="N4611" i="10"/>
  <c r="D4612" i="10"/>
  <c r="I4612" i="10"/>
  <c r="K4612" i="10" s="1"/>
  <c r="L4612" i="10"/>
  <c r="M4612" i="10"/>
  <c r="N4612" i="10"/>
  <c r="D4613" i="10"/>
  <c r="I4613" i="10"/>
  <c r="K4613" i="10" s="1"/>
  <c r="L4613" i="10"/>
  <c r="M4613" i="10"/>
  <c r="N4613" i="10"/>
  <c r="D4614" i="10"/>
  <c r="I4614" i="10"/>
  <c r="K4614" i="10" s="1"/>
  <c r="L4614" i="10"/>
  <c r="M4614" i="10"/>
  <c r="N4614" i="10"/>
  <c r="D4615" i="10"/>
  <c r="I4615" i="10"/>
  <c r="K4615" i="10" s="1"/>
  <c r="L4615" i="10"/>
  <c r="M4615" i="10"/>
  <c r="N4615" i="10"/>
  <c r="D4616" i="10"/>
  <c r="I4616" i="10"/>
  <c r="K4616" i="10" s="1"/>
  <c r="L4616" i="10"/>
  <c r="M4616" i="10"/>
  <c r="N4616" i="10"/>
  <c r="D4617" i="10"/>
  <c r="I4617" i="10"/>
  <c r="K4617" i="10" s="1"/>
  <c r="L4617" i="10"/>
  <c r="M4617" i="10"/>
  <c r="N4617" i="10"/>
  <c r="D4618" i="10"/>
  <c r="I4618" i="10"/>
  <c r="K4618" i="10" s="1"/>
  <c r="L4618" i="10"/>
  <c r="M4618" i="10"/>
  <c r="N4618" i="10"/>
  <c r="D4619" i="10"/>
  <c r="I4619" i="10"/>
  <c r="K4619" i="10" s="1"/>
  <c r="L4619" i="10"/>
  <c r="M4619" i="10"/>
  <c r="N4619" i="10"/>
  <c r="D4620" i="10"/>
  <c r="I4620" i="10"/>
  <c r="K4620" i="10" s="1"/>
  <c r="L4620" i="10"/>
  <c r="M4620" i="10"/>
  <c r="N4620" i="10"/>
  <c r="D4621" i="10"/>
  <c r="I4621" i="10"/>
  <c r="K4621" i="10" s="1"/>
  <c r="L4621" i="10"/>
  <c r="M4621" i="10"/>
  <c r="N4621" i="10"/>
  <c r="D4622" i="10"/>
  <c r="I4622" i="10"/>
  <c r="K4622" i="10" s="1"/>
  <c r="L4622" i="10"/>
  <c r="M4622" i="10"/>
  <c r="N4622" i="10"/>
  <c r="D4623" i="10"/>
  <c r="I4623" i="10"/>
  <c r="K4623" i="10" s="1"/>
  <c r="L4623" i="10"/>
  <c r="M4623" i="10"/>
  <c r="N4623" i="10"/>
  <c r="D4624" i="10"/>
  <c r="I4624" i="10"/>
  <c r="K4624" i="10" s="1"/>
  <c r="L4624" i="10"/>
  <c r="M4624" i="10"/>
  <c r="N4624" i="10"/>
  <c r="D4625" i="10"/>
  <c r="I4625" i="10"/>
  <c r="K4625" i="10" s="1"/>
  <c r="L4625" i="10"/>
  <c r="M4625" i="10"/>
  <c r="N4625" i="10"/>
  <c r="D4626" i="10"/>
  <c r="I4626" i="10"/>
  <c r="K4626" i="10" s="1"/>
  <c r="L4626" i="10"/>
  <c r="M4626" i="10"/>
  <c r="N4626" i="10"/>
  <c r="D4627" i="10"/>
  <c r="I4627" i="10"/>
  <c r="K4627" i="10" s="1"/>
  <c r="L4627" i="10"/>
  <c r="M4627" i="10"/>
  <c r="N4627" i="10"/>
  <c r="D4628" i="10"/>
  <c r="I4628" i="10"/>
  <c r="K4628" i="10" s="1"/>
  <c r="L4628" i="10"/>
  <c r="M4628" i="10"/>
  <c r="N4628" i="10"/>
  <c r="D4629" i="10"/>
  <c r="I4629" i="10"/>
  <c r="K4629" i="10" s="1"/>
  <c r="L4629" i="10"/>
  <c r="M4629" i="10"/>
  <c r="N4629" i="10"/>
  <c r="D4630" i="10"/>
  <c r="I4630" i="10"/>
  <c r="K4630" i="10" s="1"/>
  <c r="L4630" i="10"/>
  <c r="M4630" i="10"/>
  <c r="N4630" i="10"/>
  <c r="D4631" i="10"/>
  <c r="I4631" i="10"/>
  <c r="K4631" i="10" s="1"/>
  <c r="L4631" i="10"/>
  <c r="M4631" i="10"/>
  <c r="N4631" i="10"/>
  <c r="D4632" i="10"/>
  <c r="I4632" i="10"/>
  <c r="K4632" i="10" s="1"/>
  <c r="L4632" i="10"/>
  <c r="M4632" i="10"/>
  <c r="N4632" i="10"/>
  <c r="D4633" i="10"/>
  <c r="I4633" i="10"/>
  <c r="K4633" i="10" s="1"/>
  <c r="L4633" i="10"/>
  <c r="M4633" i="10"/>
  <c r="N4633" i="10"/>
  <c r="D4634" i="10"/>
  <c r="I4634" i="10"/>
  <c r="K4634" i="10" s="1"/>
  <c r="L4634" i="10"/>
  <c r="M4634" i="10"/>
  <c r="N4634" i="10"/>
  <c r="D4635" i="10"/>
  <c r="I4635" i="10"/>
  <c r="K4635" i="10" s="1"/>
  <c r="L4635" i="10"/>
  <c r="M4635" i="10"/>
  <c r="N4635" i="10"/>
  <c r="D4636" i="10"/>
  <c r="I4636" i="10"/>
  <c r="K4636" i="10" s="1"/>
  <c r="L4636" i="10"/>
  <c r="M4636" i="10"/>
  <c r="N4636" i="10"/>
  <c r="D4637" i="10"/>
  <c r="I4637" i="10"/>
  <c r="K4637" i="10" s="1"/>
  <c r="L4637" i="10"/>
  <c r="M4637" i="10"/>
  <c r="N4637" i="10"/>
  <c r="D4638" i="10"/>
  <c r="I4638" i="10"/>
  <c r="K4638" i="10" s="1"/>
  <c r="L4638" i="10"/>
  <c r="M4638" i="10"/>
  <c r="N4638" i="10"/>
  <c r="D4639" i="10"/>
  <c r="I4639" i="10"/>
  <c r="K4639" i="10" s="1"/>
  <c r="L4639" i="10"/>
  <c r="M4639" i="10"/>
  <c r="N4639" i="10"/>
  <c r="D4640" i="10"/>
  <c r="I4640" i="10"/>
  <c r="K4640" i="10" s="1"/>
  <c r="L4640" i="10"/>
  <c r="M4640" i="10"/>
  <c r="N4640" i="10"/>
  <c r="D4641" i="10"/>
  <c r="I4641" i="10"/>
  <c r="K4641" i="10" s="1"/>
  <c r="L4641" i="10"/>
  <c r="M4641" i="10"/>
  <c r="N4641" i="10"/>
  <c r="D4642" i="10"/>
  <c r="I4642" i="10"/>
  <c r="K4642" i="10" s="1"/>
  <c r="L4642" i="10"/>
  <c r="M4642" i="10"/>
  <c r="N4642" i="10"/>
  <c r="D4643" i="10"/>
  <c r="I4643" i="10"/>
  <c r="K4643" i="10" s="1"/>
  <c r="L4643" i="10"/>
  <c r="M4643" i="10"/>
  <c r="N4643" i="10"/>
  <c r="D4644" i="10"/>
  <c r="I4644" i="10"/>
  <c r="K4644" i="10" s="1"/>
  <c r="L4644" i="10"/>
  <c r="M4644" i="10"/>
  <c r="N4644" i="10"/>
  <c r="D4645" i="10"/>
  <c r="I4645" i="10"/>
  <c r="K4645" i="10" s="1"/>
  <c r="L4645" i="10"/>
  <c r="M4645" i="10"/>
  <c r="N4645" i="10"/>
  <c r="D4646" i="10"/>
  <c r="I4646" i="10"/>
  <c r="K4646" i="10" s="1"/>
  <c r="L4646" i="10"/>
  <c r="M4646" i="10"/>
  <c r="N4646" i="10"/>
  <c r="D4647" i="10"/>
  <c r="I4647" i="10"/>
  <c r="K4647" i="10" s="1"/>
  <c r="L4647" i="10"/>
  <c r="M4647" i="10"/>
  <c r="N4647" i="10"/>
  <c r="D4648" i="10"/>
  <c r="I4648" i="10"/>
  <c r="K4648" i="10" s="1"/>
  <c r="L4648" i="10"/>
  <c r="M4648" i="10"/>
  <c r="N4648" i="10"/>
  <c r="D4649" i="10"/>
  <c r="I4649" i="10"/>
  <c r="K4649" i="10" s="1"/>
  <c r="L4649" i="10"/>
  <c r="M4649" i="10"/>
  <c r="N4649" i="10"/>
  <c r="D4650" i="10"/>
  <c r="I4650" i="10"/>
  <c r="K4650" i="10" s="1"/>
  <c r="L4650" i="10"/>
  <c r="M4650" i="10"/>
  <c r="N4650" i="10"/>
  <c r="D4651" i="10"/>
  <c r="I4651" i="10"/>
  <c r="K4651" i="10" s="1"/>
  <c r="L4651" i="10"/>
  <c r="M4651" i="10"/>
  <c r="N4651" i="10"/>
  <c r="D4652" i="10"/>
  <c r="I4652" i="10"/>
  <c r="K4652" i="10" s="1"/>
  <c r="L4652" i="10"/>
  <c r="M4652" i="10"/>
  <c r="N4652" i="10"/>
  <c r="D4653" i="10"/>
  <c r="I4653" i="10"/>
  <c r="K4653" i="10" s="1"/>
  <c r="L4653" i="10"/>
  <c r="M4653" i="10"/>
  <c r="N4653" i="10"/>
  <c r="D4654" i="10"/>
  <c r="I4654" i="10"/>
  <c r="K4654" i="10" s="1"/>
  <c r="L4654" i="10"/>
  <c r="M4654" i="10"/>
  <c r="N4654" i="10"/>
  <c r="D4655" i="10"/>
  <c r="I4655" i="10"/>
  <c r="K4655" i="10" s="1"/>
  <c r="L4655" i="10"/>
  <c r="M4655" i="10"/>
  <c r="N4655" i="10"/>
  <c r="D4656" i="10"/>
  <c r="I4656" i="10"/>
  <c r="K4656" i="10" s="1"/>
  <c r="L4656" i="10"/>
  <c r="M4656" i="10"/>
  <c r="N4656" i="10"/>
  <c r="D4657" i="10"/>
  <c r="I4657" i="10"/>
  <c r="K4657" i="10" s="1"/>
  <c r="L4657" i="10"/>
  <c r="M4657" i="10"/>
  <c r="N4657" i="10"/>
  <c r="D4658" i="10"/>
  <c r="I4658" i="10"/>
  <c r="K4658" i="10" s="1"/>
  <c r="L4658" i="10"/>
  <c r="M4658" i="10"/>
  <c r="N4658" i="10"/>
  <c r="D4659" i="10"/>
  <c r="I4659" i="10"/>
  <c r="K4659" i="10" s="1"/>
  <c r="L4659" i="10"/>
  <c r="M4659" i="10"/>
  <c r="N4659" i="10"/>
  <c r="D4660" i="10"/>
  <c r="I4660" i="10"/>
  <c r="K4660" i="10" s="1"/>
  <c r="L4660" i="10"/>
  <c r="M4660" i="10"/>
  <c r="N4660" i="10"/>
  <c r="D4661" i="10"/>
  <c r="I4661" i="10"/>
  <c r="K4661" i="10" s="1"/>
  <c r="L4661" i="10"/>
  <c r="M4661" i="10"/>
  <c r="N4661" i="10"/>
  <c r="D4662" i="10"/>
  <c r="I4662" i="10"/>
  <c r="K4662" i="10" s="1"/>
  <c r="L4662" i="10"/>
  <c r="M4662" i="10"/>
  <c r="N4662" i="10"/>
  <c r="D4663" i="10"/>
  <c r="I4663" i="10"/>
  <c r="K4663" i="10" s="1"/>
  <c r="L4663" i="10"/>
  <c r="M4663" i="10"/>
  <c r="N4663" i="10"/>
  <c r="D4664" i="10"/>
  <c r="I4664" i="10"/>
  <c r="K4664" i="10" s="1"/>
  <c r="L4664" i="10"/>
  <c r="M4664" i="10"/>
  <c r="N4664" i="10"/>
  <c r="D4665" i="10"/>
  <c r="I4665" i="10"/>
  <c r="K4665" i="10" s="1"/>
  <c r="L4665" i="10"/>
  <c r="M4665" i="10"/>
  <c r="N4665" i="10"/>
  <c r="D4666" i="10"/>
  <c r="I4666" i="10"/>
  <c r="K4666" i="10" s="1"/>
  <c r="L4666" i="10"/>
  <c r="M4666" i="10"/>
  <c r="N4666" i="10"/>
  <c r="D4667" i="10"/>
  <c r="I4667" i="10"/>
  <c r="K4667" i="10" s="1"/>
  <c r="L4667" i="10"/>
  <c r="M4667" i="10"/>
  <c r="N4667" i="10"/>
  <c r="D4668" i="10"/>
  <c r="I4668" i="10"/>
  <c r="K4668" i="10" s="1"/>
  <c r="L4668" i="10"/>
  <c r="M4668" i="10"/>
  <c r="N4668" i="10"/>
  <c r="D4669" i="10"/>
  <c r="I4669" i="10"/>
  <c r="K4669" i="10" s="1"/>
  <c r="L4669" i="10"/>
  <c r="M4669" i="10"/>
  <c r="N4669" i="10"/>
  <c r="D4670" i="10"/>
  <c r="I4670" i="10"/>
  <c r="K4670" i="10" s="1"/>
  <c r="L4670" i="10"/>
  <c r="M4670" i="10"/>
  <c r="N4670" i="10"/>
  <c r="D4671" i="10"/>
  <c r="I4671" i="10"/>
  <c r="K4671" i="10" s="1"/>
  <c r="L4671" i="10"/>
  <c r="M4671" i="10"/>
  <c r="N4671" i="10"/>
  <c r="D4672" i="10"/>
  <c r="I4672" i="10"/>
  <c r="K4672" i="10" s="1"/>
  <c r="L4672" i="10"/>
  <c r="M4672" i="10"/>
  <c r="N4672" i="10"/>
  <c r="D4673" i="10"/>
  <c r="I4673" i="10"/>
  <c r="K4673" i="10" s="1"/>
  <c r="L4673" i="10"/>
  <c r="M4673" i="10"/>
  <c r="N4673" i="10"/>
  <c r="D4674" i="10"/>
  <c r="I4674" i="10"/>
  <c r="K4674" i="10" s="1"/>
  <c r="L4674" i="10"/>
  <c r="M4674" i="10"/>
  <c r="N4674" i="10"/>
  <c r="D4675" i="10"/>
  <c r="I4675" i="10"/>
  <c r="K4675" i="10" s="1"/>
  <c r="L4675" i="10"/>
  <c r="M4675" i="10"/>
  <c r="N4675" i="10"/>
  <c r="D4676" i="10"/>
  <c r="I4676" i="10"/>
  <c r="K4676" i="10" s="1"/>
  <c r="L4676" i="10"/>
  <c r="M4676" i="10"/>
  <c r="N4676" i="10"/>
  <c r="D4677" i="10"/>
  <c r="I4677" i="10"/>
  <c r="K4677" i="10" s="1"/>
  <c r="L4677" i="10"/>
  <c r="M4677" i="10"/>
  <c r="N4677" i="10"/>
  <c r="D4678" i="10"/>
  <c r="I4678" i="10"/>
  <c r="K4678" i="10" s="1"/>
  <c r="L4678" i="10"/>
  <c r="M4678" i="10"/>
  <c r="N4678" i="10"/>
  <c r="D4679" i="10"/>
  <c r="I4679" i="10"/>
  <c r="K4679" i="10" s="1"/>
  <c r="L4679" i="10"/>
  <c r="M4679" i="10"/>
  <c r="N4679" i="10"/>
  <c r="D4680" i="10"/>
  <c r="I4680" i="10"/>
  <c r="K4680" i="10" s="1"/>
  <c r="L4680" i="10"/>
  <c r="M4680" i="10"/>
  <c r="N4680" i="10"/>
  <c r="D4681" i="10"/>
  <c r="I4681" i="10"/>
  <c r="K4681" i="10" s="1"/>
  <c r="L4681" i="10"/>
  <c r="M4681" i="10"/>
  <c r="N4681" i="10"/>
  <c r="D4682" i="10"/>
  <c r="I4682" i="10"/>
  <c r="K4682" i="10" s="1"/>
  <c r="L4682" i="10"/>
  <c r="M4682" i="10"/>
  <c r="N4682" i="10"/>
  <c r="D4683" i="10"/>
  <c r="I4683" i="10"/>
  <c r="K4683" i="10" s="1"/>
  <c r="L4683" i="10"/>
  <c r="M4683" i="10"/>
  <c r="N4683" i="10"/>
  <c r="D4684" i="10"/>
  <c r="I4684" i="10"/>
  <c r="K4684" i="10" s="1"/>
  <c r="L4684" i="10"/>
  <c r="M4684" i="10"/>
  <c r="N4684" i="10"/>
  <c r="D4685" i="10"/>
  <c r="I4685" i="10"/>
  <c r="K4685" i="10" s="1"/>
  <c r="L4685" i="10"/>
  <c r="M4685" i="10"/>
  <c r="N4685" i="10"/>
  <c r="D4686" i="10"/>
  <c r="I4686" i="10"/>
  <c r="K4686" i="10" s="1"/>
  <c r="L4686" i="10"/>
  <c r="M4686" i="10"/>
  <c r="N4686" i="10"/>
  <c r="D4687" i="10"/>
  <c r="I4687" i="10"/>
  <c r="K4687" i="10" s="1"/>
  <c r="L4687" i="10"/>
  <c r="M4687" i="10"/>
  <c r="N4687" i="10"/>
  <c r="D4688" i="10"/>
  <c r="I4688" i="10"/>
  <c r="K4688" i="10" s="1"/>
  <c r="L4688" i="10"/>
  <c r="M4688" i="10"/>
  <c r="N4688" i="10"/>
  <c r="D4689" i="10"/>
  <c r="I4689" i="10"/>
  <c r="K4689" i="10" s="1"/>
  <c r="L4689" i="10"/>
  <c r="M4689" i="10"/>
  <c r="N4689" i="10"/>
  <c r="D4690" i="10"/>
  <c r="I4690" i="10"/>
  <c r="K4690" i="10" s="1"/>
  <c r="L4690" i="10"/>
  <c r="M4690" i="10"/>
  <c r="N4690" i="10"/>
  <c r="D4691" i="10"/>
  <c r="I4691" i="10"/>
  <c r="K4691" i="10" s="1"/>
  <c r="L4691" i="10"/>
  <c r="M4691" i="10"/>
  <c r="N4691" i="10"/>
  <c r="D4692" i="10"/>
  <c r="I4692" i="10"/>
  <c r="K4692" i="10" s="1"/>
  <c r="L4692" i="10"/>
  <c r="M4692" i="10"/>
  <c r="N4692" i="10"/>
  <c r="D4693" i="10"/>
  <c r="I4693" i="10"/>
  <c r="K4693" i="10" s="1"/>
  <c r="L4693" i="10"/>
  <c r="M4693" i="10"/>
  <c r="N4693" i="10"/>
  <c r="D4694" i="10"/>
  <c r="I4694" i="10"/>
  <c r="K4694" i="10" s="1"/>
  <c r="L4694" i="10"/>
  <c r="M4694" i="10"/>
  <c r="N4694" i="10"/>
  <c r="D4695" i="10"/>
  <c r="I4695" i="10"/>
  <c r="K4695" i="10" s="1"/>
  <c r="L4695" i="10"/>
  <c r="M4695" i="10"/>
  <c r="N4695" i="10"/>
  <c r="D4696" i="10"/>
  <c r="I4696" i="10"/>
  <c r="K4696" i="10" s="1"/>
  <c r="L4696" i="10"/>
  <c r="M4696" i="10"/>
  <c r="N4696" i="10"/>
  <c r="D4697" i="10"/>
  <c r="I4697" i="10"/>
  <c r="K4697" i="10" s="1"/>
  <c r="L4697" i="10"/>
  <c r="M4697" i="10"/>
  <c r="N4697" i="10"/>
  <c r="D4698" i="10"/>
  <c r="I4698" i="10"/>
  <c r="K4698" i="10" s="1"/>
  <c r="L4698" i="10"/>
  <c r="M4698" i="10"/>
  <c r="N4698" i="10"/>
  <c r="D4699" i="10"/>
  <c r="I4699" i="10"/>
  <c r="K4699" i="10" s="1"/>
  <c r="L4699" i="10"/>
  <c r="M4699" i="10"/>
  <c r="N4699" i="10"/>
  <c r="D4700" i="10"/>
  <c r="I4700" i="10"/>
  <c r="K4700" i="10" s="1"/>
  <c r="L4700" i="10"/>
  <c r="M4700" i="10"/>
  <c r="N4700" i="10"/>
  <c r="D4701" i="10"/>
  <c r="I4701" i="10"/>
  <c r="K4701" i="10" s="1"/>
  <c r="L4701" i="10"/>
  <c r="M4701" i="10"/>
  <c r="N4701" i="10"/>
  <c r="D4702" i="10"/>
  <c r="I4702" i="10"/>
  <c r="K4702" i="10" s="1"/>
  <c r="L4702" i="10"/>
  <c r="M4702" i="10"/>
  <c r="N4702" i="10"/>
  <c r="D4703" i="10"/>
  <c r="I4703" i="10"/>
  <c r="K4703" i="10" s="1"/>
  <c r="L4703" i="10"/>
  <c r="M4703" i="10"/>
  <c r="N4703" i="10"/>
  <c r="D4704" i="10"/>
  <c r="I4704" i="10"/>
  <c r="K4704" i="10" s="1"/>
  <c r="L4704" i="10"/>
  <c r="M4704" i="10"/>
  <c r="N4704" i="10"/>
  <c r="D4705" i="10"/>
  <c r="I4705" i="10"/>
  <c r="K4705" i="10" s="1"/>
  <c r="L4705" i="10"/>
  <c r="M4705" i="10"/>
  <c r="N4705" i="10"/>
  <c r="D4706" i="10"/>
  <c r="I4706" i="10"/>
  <c r="K4706" i="10" s="1"/>
  <c r="L4706" i="10"/>
  <c r="M4706" i="10"/>
  <c r="N4706" i="10"/>
  <c r="D4707" i="10"/>
  <c r="I4707" i="10"/>
  <c r="K4707" i="10" s="1"/>
  <c r="L4707" i="10"/>
  <c r="M4707" i="10"/>
  <c r="N4707" i="10"/>
  <c r="D4708" i="10"/>
  <c r="I4708" i="10"/>
  <c r="K4708" i="10" s="1"/>
  <c r="L4708" i="10"/>
  <c r="M4708" i="10"/>
  <c r="N4708" i="10"/>
  <c r="D4709" i="10"/>
  <c r="I4709" i="10"/>
  <c r="K4709" i="10" s="1"/>
  <c r="L4709" i="10"/>
  <c r="M4709" i="10"/>
  <c r="N4709" i="10"/>
  <c r="D4710" i="10"/>
  <c r="I4710" i="10"/>
  <c r="K4710" i="10" s="1"/>
  <c r="L4710" i="10"/>
  <c r="M4710" i="10"/>
  <c r="N4710" i="10"/>
  <c r="D4711" i="10"/>
  <c r="I4711" i="10"/>
  <c r="K4711" i="10" s="1"/>
  <c r="L4711" i="10"/>
  <c r="M4711" i="10"/>
  <c r="N4711" i="10"/>
  <c r="D4712" i="10"/>
  <c r="I4712" i="10"/>
  <c r="K4712" i="10" s="1"/>
  <c r="L4712" i="10"/>
  <c r="M4712" i="10"/>
  <c r="N4712" i="10"/>
  <c r="D4713" i="10"/>
  <c r="I4713" i="10"/>
  <c r="K4713" i="10" s="1"/>
  <c r="L4713" i="10"/>
  <c r="M4713" i="10"/>
  <c r="N4713" i="10"/>
  <c r="D4714" i="10"/>
  <c r="I4714" i="10"/>
  <c r="K4714" i="10" s="1"/>
  <c r="L4714" i="10"/>
  <c r="M4714" i="10"/>
  <c r="N4714" i="10"/>
  <c r="D4715" i="10"/>
  <c r="I4715" i="10"/>
  <c r="K4715" i="10" s="1"/>
  <c r="L4715" i="10"/>
  <c r="M4715" i="10"/>
  <c r="N4715" i="10"/>
  <c r="D4716" i="10"/>
  <c r="I4716" i="10"/>
  <c r="K4716" i="10" s="1"/>
  <c r="L4716" i="10"/>
  <c r="M4716" i="10"/>
  <c r="N4716" i="10"/>
  <c r="D4717" i="10"/>
  <c r="I4717" i="10"/>
  <c r="K4717" i="10" s="1"/>
  <c r="L4717" i="10"/>
  <c r="M4717" i="10"/>
  <c r="N4717" i="10"/>
  <c r="D4718" i="10"/>
  <c r="I4718" i="10"/>
  <c r="K4718" i="10" s="1"/>
  <c r="L4718" i="10"/>
  <c r="M4718" i="10"/>
  <c r="N4718" i="10"/>
  <c r="D4719" i="10"/>
  <c r="I4719" i="10"/>
  <c r="K4719" i="10" s="1"/>
  <c r="L4719" i="10"/>
  <c r="M4719" i="10"/>
  <c r="N4719" i="10"/>
  <c r="D4720" i="10"/>
  <c r="I4720" i="10"/>
  <c r="K4720" i="10" s="1"/>
  <c r="L4720" i="10"/>
  <c r="M4720" i="10"/>
  <c r="N4720" i="10"/>
  <c r="D4721" i="10"/>
  <c r="I4721" i="10"/>
  <c r="K4721" i="10" s="1"/>
  <c r="L4721" i="10"/>
  <c r="M4721" i="10"/>
  <c r="N4721" i="10"/>
  <c r="D4722" i="10"/>
  <c r="I4722" i="10"/>
  <c r="K4722" i="10" s="1"/>
  <c r="L4722" i="10"/>
  <c r="M4722" i="10"/>
  <c r="N4722" i="10"/>
  <c r="D4723" i="10"/>
  <c r="I4723" i="10"/>
  <c r="K4723" i="10" s="1"/>
  <c r="L4723" i="10"/>
  <c r="M4723" i="10"/>
  <c r="N4723" i="10"/>
  <c r="D4724" i="10"/>
  <c r="I4724" i="10"/>
  <c r="K4724" i="10" s="1"/>
  <c r="L4724" i="10"/>
  <c r="M4724" i="10"/>
  <c r="N4724" i="10"/>
  <c r="D4725" i="10"/>
  <c r="I4725" i="10"/>
  <c r="K4725" i="10" s="1"/>
  <c r="L4725" i="10"/>
  <c r="M4725" i="10"/>
  <c r="N4725" i="10"/>
  <c r="D4726" i="10"/>
  <c r="I4726" i="10"/>
  <c r="K4726" i="10" s="1"/>
  <c r="L4726" i="10"/>
  <c r="M4726" i="10"/>
  <c r="N4726" i="10"/>
  <c r="D4727" i="10"/>
  <c r="I4727" i="10"/>
  <c r="K4727" i="10" s="1"/>
  <c r="L4727" i="10"/>
  <c r="M4727" i="10"/>
  <c r="N4727" i="10"/>
  <c r="D4728" i="10"/>
  <c r="I4728" i="10"/>
  <c r="K4728" i="10" s="1"/>
  <c r="L4728" i="10"/>
  <c r="M4728" i="10"/>
  <c r="N4728" i="10"/>
  <c r="D4729" i="10"/>
  <c r="I4729" i="10"/>
  <c r="K4729" i="10" s="1"/>
  <c r="L4729" i="10"/>
  <c r="M4729" i="10"/>
  <c r="N4729" i="10"/>
  <c r="D4730" i="10"/>
  <c r="I4730" i="10"/>
  <c r="K4730" i="10" s="1"/>
  <c r="L4730" i="10"/>
  <c r="M4730" i="10"/>
  <c r="N4730" i="10"/>
  <c r="D4731" i="10"/>
  <c r="I4731" i="10"/>
  <c r="K4731" i="10" s="1"/>
  <c r="L4731" i="10"/>
  <c r="M4731" i="10"/>
  <c r="N4731" i="10"/>
  <c r="D4732" i="10"/>
  <c r="I4732" i="10"/>
  <c r="K4732" i="10" s="1"/>
  <c r="L4732" i="10"/>
  <c r="M4732" i="10"/>
  <c r="N4732" i="10"/>
  <c r="D4733" i="10"/>
  <c r="I4733" i="10"/>
  <c r="K4733" i="10" s="1"/>
  <c r="L4733" i="10"/>
  <c r="M4733" i="10"/>
  <c r="N4733" i="10"/>
  <c r="D4734" i="10"/>
  <c r="I4734" i="10"/>
  <c r="K4734" i="10" s="1"/>
  <c r="L4734" i="10"/>
  <c r="M4734" i="10"/>
  <c r="N4734" i="10"/>
  <c r="D4735" i="10"/>
  <c r="I4735" i="10"/>
  <c r="K4735" i="10" s="1"/>
  <c r="L4735" i="10"/>
  <c r="M4735" i="10"/>
  <c r="N4735" i="10"/>
  <c r="D4736" i="10"/>
  <c r="I4736" i="10"/>
  <c r="K4736" i="10" s="1"/>
  <c r="L4736" i="10"/>
  <c r="M4736" i="10"/>
  <c r="N4736" i="10"/>
  <c r="D4737" i="10"/>
  <c r="I4737" i="10"/>
  <c r="K4737" i="10" s="1"/>
  <c r="L4737" i="10"/>
  <c r="M4737" i="10"/>
  <c r="N4737" i="10"/>
  <c r="D4738" i="10"/>
  <c r="I4738" i="10"/>
  <c r="K4738" i="10" s="1"/>
  <c r="L4738" i="10"/>
  <c r="M4738" i="10"/>
  <c r="N4738" i="10"/>
  <c r="D4739" i="10"/>
  <c r="I4739" i="10"/>
  <c r="K4739" i="10" s="1"/>
  <c r="L4739" i="10"/>
  <c r="M4739" i="10"/>
  <c r="N4739" i="10"/>
  <c r="D4740" i="10"/>
  <c r="I4740" i="10"/>
  <c r="K4740" i="10" s="1"/>
  <c r="L4740" i="10"/>
  <c r="M4740" i="10"/>
  <c r="N4740" i="10"/>
  <c r="D4741" i="10"/>
  <c r="I4741" i="10"/>
  <c r="K4741" i="10" s="1"/>
  <c r="L4741" i="10"/>
  <c r="M4741" i="10"/>
  <c r="N4741" i="10"/>
  <c r="D4742" i="10"/>
  <c r="I4742" i="10"/>
  <c r="K4742" i="10" s="1"/>
  <c r="L4742" i="10"/>
  <c r="M4742" i="10"/>
  <c r="N4742" i="10"/>
  <c r="D4743" i="10"/>
  <c r="I4743" i="10"/>
  <c r="K4743" i="10" s="1"/>
  <c r="L4743" i="10"/>
  <c r="M4743" i="10"/>
  <c r="N4743" i="10"/>
  <c r="D4744" i="10"/>
  <c r="I4744" i="10"/>
  <c r="K4744" i="10" s="1"/>
  <c r="L4744" i="10"/>
  <c r="M4744" i="10"/>
  <c r="N4744" i="10"/>
  <c r="D4745" i="10"/>
  <c r="I4745" i="10"/>
  <c r="K4745" i="10" s="1"/>
  <c r="L4745" i="10"/>
  <c r="M4745" i="10"/>
  <c r="N4745" i="10"/>
  <c r="D4746" i="10"/>
  <c r="I4746" i="10"/>
  <c r="K4746" i="10" s="1"/>
  <c r="L4746" i="10"/>
  <c r="M4746" i="10"/>
  <c r="N4746" i="10"/>
  <c r="D4747" i="10"/>
  <c r="I4747" i="10"/>
  <c r="K4747" i="10" s="1"/>
  <c r="L4747" i="10"/>
  <c r="M4747" i="10"/>
  <c r="N4747" i="10"/>
  <c r="D4748" i="10"/>
  <c r="I4748" i="10"/>
  <c r="K4748" i="10" s="1"/>
  <c r="L4748" i="10"/>
  <c r="M4748" i="10"/>
  <c r="N4748" i="10"/>
  <c r="D4749" i="10"/>
  <c r="I4749" i="10"/>
  <c r="K4749" i="10" s="1"/>
  <c r="L4749" i="10"/>
  <c r="M4749" i="10"/>
  <c r="N4749" i="10"/>
  <c r="D4750" i="10"/>
  <c r="I4750" i="10"/>
  <c r="K4750" i="10" s="1"/>
  <c r="L4750" i="10"/>
  <c r="M4750" i="10"/>
  <c r="N4750" i="10"/>
  <c r="D4751" i="10"/>
  <c r="I4751" i="10"/>
  <c r="K4751" i="10" s="1"/>
  <c r="L4751" i="10"/>
  <c r="M4751" i="10"/>
  <c r="N4751" i="10"/>
  <c r="D4752" i="10"/>
  <c r="I4752" i="10"/>
  <c r="K4752" i="10" s="1"/>
  <c r="L4752" i="10"/>
  <c r="M4752" i="10"/>
  <c r="N4752" i="10"/>
  <c r="D4753" i="10"/>
  <c r="I4753" i="10"/>
  <c r="K4753" i="10" s="1"/>
  <c r="L4753" i="10"/>
  <c r="M4753" i="10"/>
  <c r="N4753" i="10"/>
  <c r="D4754" i="10"/>
  <c r="I4754" i="10"/>
  <c r="K4754" i="10" s="1"/>
  <c r="L4754" i="10"/>
  <c r="M4754" i="10"/>
  <c r="N4754" i="10"/>
  <c r="D4755" i="10"/>
  <c r="I4755" i="10"/>
  <c r="K4755" i="10" s="1"/>
  <c r="L4755" i="10"/>
  <c r="M4755" i="10"/>
  <c r="N4755" i="10"/>
  <c r="D4756" i="10"/>
  <c r="I4756" i="10"/>
  <c r="K4756" i="10" s="1"/>
  <c r="L4756" i="10"/>
  <c r="M4756" i="10"/>
  <c r="N4756" i="10"/>
  <c r="D4757" i="10"/>
  <c r="I4757" i="10"/>
  <c r="K4757" i="10" s="1"/>
  <c r="L4757" i="10"/>
  <c r="M4757" i="10"/>
  <c r="N4757" i="10"/>
  <c r="D4758" i="10"/>
  <c r="I4758" i="10"/>
  <c r="K4758" i="10" s="1"/>
  <c r="L4758" i="10"/>
  <c r="M4758" i="10"/>
  <c r="N4758" i="10"/>
  <c r="D4759" i="10"/>
  <c r="I4759" i="10"/>
  <c r="K4759" i="10" s="1"/>
  <c r="L4759" i="10"/>
  <c r="M4759" i="10"/>
  <c r="N4759" i="10"/>
  <c r="D4760" i="10"/>
  <c r="I4760" i="10"/>
  <c r="K4760" i="10" s="1"/>
  <c r="L4760" i="10"/>
  <c r="M4760" i="10"/>
  <c r="N4760" i="10"/>
  <c r="D4761" i="10"/>
  <c r="I4761" i="10"/>
  <c r="K4761" i="10" s="1"/>
  <c r="L4761" i="10"/>
  <c r="M4761" i="10"/>
  <c r="N4761" i="10"/>
  <c r="D4762" i="10"/>
  <c r="I4762" i="10"/>
  <c r="K4762" i="10" s="1"/>
  <c r="L4762" i="10"/>
  <c r="M4762" i="10"/>
  <c r="N4762" i="10"/>
  <c r="D4763" i="10"/>
  <c r="I4763" i="10"/>
  <c r="K4763" i="10" s="1"/>
  <c r="L4763" i="10"/>
  <c r="M4763" i="10"/>
  <c r="N4763" i="10"/>
  <c r="D4764" i="10"/>
  <c r="I4764" i="10"/>
  <c r="K4764" i="10" s="1"/>
  <c r="L4764" i="10"/>
  <c r="M4764" i="10"/>
  <c r="N4764" i="10"/>
  <c r="D4765" i="10"/>
  <c r="I4765" i="10"/>
  <c r="K4765" i="10" s="1"/>
  <c r="L4765" i="10"/>
  <c r="M4765" i="10"/>
  <c r="N4765" i="10"/>
  <c r="D4766" i="10"/>
  <c r="I4766" i="10"/>
  <c r="K4766" i="10" s="1"/>
  <c r="L4766" i="10"/>
  <c r="M4766" i="10"/>
  <c r="N4766" i="10"/>
  <c r="D4767" i="10"/>
  <c r="I4767" i="10"/>
  <c r="K4767" i="10" s="1"/>
  <c r="L4767" i="10"/>
  <c r="M4767" i="10"/>
  <c r="N4767" i="10"/>
  <c r="D4768" i="10"/>
  <c r="I4768" i="10"/>
  <c r="K4768" i="10" s="1"/>
  <c r="L4768" i="10"/>
  <c r="M4768" i="10"/>
  <c r="N4768" i="10"/>
  <c r="D4769" i="10"/>
  <c r="I4769" i="10"/>
  <c r="K4769" i="10" s="1"/>
  <c r="L4769" i="10"/>
  <c r="M4769" i="10"/>
  <c r="N4769" i="10"/>
  <c r="D4770" i="10"/>
  <c r="I4770" i="10"/>
  <c r="K4770" i="10" s="1"/>
  <c r="L4770" i="10"/>
  <c r="M4770" i="10"/>
  <c r="N4770" i="10"/>
  <c r="D4771" i="10"/>
  <c r="I4771" i="10"/>
  <c r="K4771" i="10" s="1"/>
  <c r="L4771" i="10"/>
  <c r="M4771" i="10"/>
  <c r="N4771" i="10"/>
  <c r="D4772" i="10"/>
  <c r="I4772" i="10"/>
  <c r="K4772" i="10" s="1"/>
  <c r="L4772" i="10"/>
  <c r="M4772" i="10"/>
  <c r="N4772" i="10"/>
  <c r="D4773" i="10"/>
  <c r="I4773" i="10"/>
  <c r="K4773" i="10" s="1"/>
  <c r="L4773" i="10"/>
  <c r="M4773" i="10"/>
  <c r="N4773" i="10"/>
  <c r="D4774" i="10"/>
  <c r="I4774" i="10"/>
  <c r="K4774" i="10" s="1"/>
  <c r="L4774" i="10"/>
  <c r="M4774" i="10"/>
  <c r="N4774" i="10"/>
  <c r="D4775" i="10"/>
  <c r="I4775" i="10"/>
  <c r="K4775" i="10" s="1"/>
  <c r="L4775" i="10"/>
  <c r="M4775" i="10"/>
  <c r="N4775" i="10"/>
  <c r="D4776" i="10"/>
  <c r="I4776" i="10"/>
  <c r="K4776" i="10" s="1"/>
  <c r="L4776" i="10"/>
  <c r="M4776" i="10"/>
  <c r="N4776" i="10"/>
  <c r="D4777" i="10"/>
  <c r="I4777" i="10"/>
  <c r="K4777" i="10" s="1"/>
  <c r="L4777" i="10"/>
  <c r="M4777" i="10"/>
  <c r="N4777" i="10"/>
  <c r="D4778" i="10"/>
  <c r="I4778" i="10"/>
  <c r="K4778" i="10" s="1"/>
  <c r="L4778" i="10"/>
  <c r="M4778" i="10"/>
  <c r="N4778" i="10"/>
  <c r="D4779" i="10"/>
  <c r="I4779" i="10"/>
  <c r="K4779" i="10" s="1"/>
  <c r="L4779" i="10"/>
  <c r="M4779" i="10"/>
  <c r="N4779" i="10"/>
  <c r="D4780" i="10"/>
  <c r="I4780" i="10"/>
  <c r="K4780" i="10" s="1"/>
  <c r="L4780" i="10"/>
  <c r="M4780" i="10"/>
  <c r="N4780" i="10"/>
  <c r="D4781" i="10"/>
  <c r="I4781" i="10"/>
  <c r="K4781" i="10" s="1"/>
  <c r="L4781" i="10"/>
  <c r="M4781" i="10"/>
  <c r="N4781" i="10"/>
  <c r="D4782" i="10"/>
  <c r="I4782" i="10"/>
  <c r="K4782" i="10" s="1"/>
  <c r="L4782" i="10"/>
  <c r="M4782" i="10"/>
  <c r="N4782" i="10"/>
  <c r="D4783" i="10"/>
  <c r="I4783" i="10"/>
  <c r="K4783" i="10" s="1"/>
  <c r="L4783" i="10"/>
  <c r="M4783" i="10"/>
  <c r="N4783" i="10"/>
  <c r="D4784" i="10"/>
  <c r="I4784" i="10"/>
  <c r="K4784" i="10" s="1"/>
  <c r="L4784" i="10"/>
  <c r="M4784" i="10"/>
  <c r="N4784" i="10"/>
  <c r="D4785" i="10"/>
  <c r="I4785" i="10"/>
  <c r="K4785" i="10" s="1"/>
  <c r="L4785" i="10"/>
  <c r="M4785" i="10"/>
  <c r="N4785" i="10"/>
  <c r="D4786" i="10"/>
  <c r="I4786" i="10"/>
  <c r="K4786" i="10" s="1"/>
  <c r="L4786" i="10"/>
  <c r="M4786" i="10"/>
  <c r="N4786" i="10"/>
  <c r="D4787" i="10"/>
  <c r="I4787" i="10"/>
  <c r="K4787" i="10" s="1"/>
  <c r="L4787" i="10"/>
  <c r="M4787" i="10"/>
  <c r="N4787" i="10"/>
  <c r="D4788" i="10"/>
  <c r="I4788" i="10"/>
  <c r="K4788" i="10" s="1"/>
  <c r="L4788" i="10"/>
  <c r="M4788" i="10"/>
  <c r="N4788" i="10"/>
  <c r="D4789" i="10"/>
  <c r="I4789" i="10"/>
  <c r="K4789" i="10" s="1"/>
  <c r="L4789" i="10"/>
  <c r="M4789" i="10"/>
  <c r="N4789" i="10"/>
  <c r="D4790" i="10"/>
  <c r="I4790" i="10"/>
  <c r="K4790" i="10" s="1"/>
  <c r="L4790" i="10"/>
  <c r="M4790" i="10"/>
  <c r="N4790" i="10"/>
  <c r="D4791" i="10"/>
  <c r="I4791" i="10"/>
  <c r="K4791" i="10" s="1"/>
  <c r="L4791" i="10"/>
  <c r="M4791" i="10"/>
  <c r="N4791" i="10"/>
  <c r="D4792" i="10"/>
  <c r="I4792" i="10"/>
  <c r="K4792" i="10" s="1"/>
  <c r="L4792" i="10"/>
  <c r="M4792" i="10"/>
  <c r="N4792" i="10"/>
  <c r="D4793" i="10"/>
  <c r="I4793" i="10"/>
  <c r="K4793" i="10" s="1"/>
  <c r="L4793" i="10"/>
  <c r="M4793" i="10"/>
  <c r="N4793" i="10"/>
  <c r="D4794" i="10"/>
  <c r="I4794" i="10"/>
  <c r="K4794" i="10" s="1"/>
  <c r="L4794" i="10"/>
  <c r="M4794" i="10"/>
  <c r="N4794" i="10"/>
  <c r="D4795" i="10"/>
  <c r="I4795" i="10"/>
  <c r="K4795" i="10" s="1"/>
  <c r="L4795" i="10"/>
  <c r="M4795" i="10"/>
  <c r="N4795" i="10"/>
  <c r="D4796" i="10"/>
  <c r="I4796" i="10"/>
  <c r="K4796" i="10" s="1"/>
  <c r="L4796" i="10"/>
  <c r="M4796" i="10"/>
  <c r="N4796" i="10"/>
  <c r="D4797" i="10"/>
  <c r="I4797" i="10"/>
  <c r="K4797" i="10" s="1"/>
  <c r="L4797" i="10"/>
  <c r="M4797" i="10"/>
  <c r="N4797" i="10"/>
  <c r="D4798" i="10"/>
  <c r="I4798" i="10"/>
  <c r="K4798" i="10" s="1"/>
  <c r="L4798" i="10"/>
  <c r="M4798" i="10"/>
  <c r="N4798" i="10"/>
  <c r="D4799" i="10"/>
  <c r="I4799" i="10"/>
  <c r="K4799" i="10" s="1"/>
  <c r="L4799" i="10"/>
  <c r="M4799" i="10"/>
  <c r="N4799" i="10"/>
  <c r="D4800" i="10"/>
  <c r="I4800" i="10"/>
  <c r="K4800" i="10" s="1"/>
  <c r="L4800" i="10"/>
  <c r="M4800" i="10"/>
  <c r="N4800" i="10"/>
  <c r="D4801" i="10"/>
  <c r="I4801" i="10"/>
  <c r="K4801" i="10" s="1"/>
  <c r="L4801" i="10"/>
  <c r="M4801" i="10"/>
  <c r="N4801" i="10"/>
  <c r="D4802" i="10"/>
  <c r="I4802" i="10"/>
  <c r="K4802" i="10" s="1"/>
  <c r="L4802" i="10"/>
  <c r="M4802" i="10"/>
  <c r="N4802" i="10"/>
  <c r="D4803" i="10"/>
  <c r="I4803" i="10"/>
  <c r="K4803" i="10" s="1"/>
  <c r="L4803" i="10"/>
  <c r="M4803" i="10"/>
  <c r="N4803" i="10"/>
  <c r="D4804" i="10"/>
  <c r="I4804" i="10"/>
  <c r="K4804" i="10" s="1"/>
  <c r="L4804" i="10"/>
  <c r="M4804" i="10"/>
  <c r="N4804" i="10"/>
  <c r="D4805" i="10"/>
  <c r="I4805" i="10"/>
  <c r="K4805" i="10" s="1"/>
  <c r="L4805" i="10"/>
  <c r="M4805" i="10"/>
  <c r="N4805" i="10"/>
  <c r="D4806" i="10"/>
  <c r="I4806" i="10"/>
  <c r="K4806" i="10" s="1"/>
  <c r="L4806" i="10"/>
  <c r="M4806" i="10"/>
  <c r="N4806" i="10"/>
  <c r="D4807" i="10"/>
  <c r="I4807" i="10"/>
  <c r="K4807" i="10" s="1"/>
  <c r="L4807" i="10"/>
  <c r="M4807" i="10"/>
  <c r="N4807" i="10"/>
  <c r="D4808" i="10"/>
  <c r="I4808" i="10"/>
  <c r="K4808" i="10" s="1"/>
  <c r="L4808" i="10"/>
  <c r="M4808" i="10"/>
  <c r="N4808" i="10"/>
  <c r="D4809" i="10"/>
  <c r="I4809" i="10"/>
  <c r="K4809" i="10" s="1"/>
  <c r="L4809" i="10"/>
  <c r="M4809" i="10"/>
  <c r="N4809" i="10"/>
  <c r="D4810" i="10"/>
  <c r="I4810" i="10"/>
  <c r="K4810" i="10" s="1"/>
  <c r="L4810" i="10"/>
  <c r="M4810" i="10"/>
  <c r="N4810" i="10"/>
  <c r="D4811" i="10"/>
  <c r="I4811" i="10"/>
  <c r="K4811" i="10" s="1"/>
  <c r="L4811" i="10"/>
  <c r="M4811" i="10"/>
  <c r="N4811" i="10"/>
  <c r="D4812" i="10"/>
  <c r="I4812" i="10"/>
  <c r="K4812" i="10" s="1"/>
  <c r="L4812" i="10"/>
  <c r="M4812" i="10"/>
  <c r="N4812" i="10"/>
  <c r="D4813" i="10"/>
  <c r="I4813" i="10"/>
  <c r="K4813" i="10" s="1"/>
  <c r="L4813" i="10"/>
  <c r="M4813" i="10"/>
  <c r="N4813" i="10"/>
  <c r="D4814" i="10"/>
  <c r="I4814" i="10"/>
  <c r="K4814" i="10" s="1"/>
  <c r="L4814" i="10"/>
  <c r="M4814" i="10"/>
  <c r="N4814" i="10"/>
  <c r="D4815" i="10"/>
  <c r="I4815" i="10"/>
  <c r="K4815" i="10" s="1"/>
  <c r="L4815" i="10"/>
  <c r="M4815" i="10"/>
  <c r="N4815" i="10"/>
  <c r="D4816" i="10"/>
  <c r="I4816" i="10"/>
  <c r="K4816" i="10" s="1"/>
  <c r="L4816" i="10"/>
  <c r="M4816" i="10"/>
  <c r="N4816" i="10"/>
  <c r="D4817" i="10"/>
  <c r="I4817" i="10"/>
  <c r="K4817" i="10" s="1"/>
  <c r="L4817" i="10"/>
  <c r="M4817" i="10"/>
  <c r="N4817" i="10"/>
  <c r="D4818" i="10"/>
  <c r="I4818" i="10"/>
  <c r="K4818" i="10" s="1"/>
  <c r="L4818" i="10"/>
  <c r="M4818" i="10"/>
  <c r="N4818" i="10"/>
  <c r="D4819" i="10"/>
  <c r="I4819" i="10"/>
  <c r="K4819" i="10" s="1"/>
  <c r="L4819" i="10"/>
  <c r="M4819" i="10"/>
  <c r="N4819" i="10"/>
  <c r="D4820" i="10"/>
  <c r="I4820" i="10"/>
  <c r="K4820" i="10" s="1"/>
  <c r="L4820" i="10"/>
  <c r="M4820" i="10"/>
  <c r="N4820" i="10"/>
  <c r="D4821" i="10"/>
  <c r="I4821" i="10"/>
  <c r="K4821" i="10" s="1"/>
  <c r="L4821" i="10"/>
  <c r="M4821" i="10"/>
  <c r="N4821" i="10"/>
  <c r="D4822" i="10"/>
  <c r="I4822" i="10"/>
  <c r="K4822" i="10" s="1"/>
  <c r="L4822" i="10"/>
  <c r="M4822" i="10"/>
  <c r="N4822" i="10"/>
  <c r="D4823" i="10"/>
  <c r="I4823" i="10"/>
  <c r="K4823" i="10" s="1"/>
  <c r="L4823" i="10"/>
  <c r="M4823" i="10"/>
  <c r="N4823" i="10"/>
  <c r="D4824" i="10"/>
  <c r="I4824" i="10"/>
  <c r="K4824" i="10" s="1"/>
  <c r="L4824" i="10"/>
  <c r="M4824" i="10"/>
  <c r="N4824" i="10"/>
  <c r="D4825" i="10"/>
  <c r="I4825" i="10"/>
  <c r="K4825" i="10" s="1"/>
  <c r="L4825" i="10"/>
  <c r="M4825" i="10"/>
  <c r="N4825" i="10"/>
  <c r="D4826" i="10"/>
  <c r="I4826" i="10"/>
  <c r="K4826" i="10" s="1"/>
  <c r="L4826" i="10"/>
  <c r="M4826" i="10"/>
  <c r="N4826" i="10"/>
  <c r="D4827" i="10"/>
  <c r="I4827" i="10"/>
  <c r="K4827" i="10" s="1"/>
  <c r="L4827" i="10"/>
  <c r="M4827" i="10"/>
  <c r="N4827" i="10"/>
  <c r="D4828" i="10"/>
  <c r="I4828" i="10"/>
  <c r="K4828" i="10" s="1"/>
  <c r="L4828" i="10"/>
  <c r="M4828" i="10"/>
  <c r="N4828" i="10"/>
  <c r="D4829" i="10"/>
  <c r="I4829" i="10"/>
  <c r="K4829" i="10" s="1"/>
  <c r="L4829" i="10"/>
  <c r="M4829" i="10"/>
  <c r="N4829" i="10"/>
  <c r="D4830" i="10"/>
  <c r="I4830" i="10"/>
  <c r="K4830" i="10" s="1"/>
  <c r="L4830" i="10"/>
  <c r="M4830" i="10"/>
  <c r="N4830" i="10"/>
  <c r="D4831" i="10"/>
  <c r="I4831" i="10"/>
  <c r="K4831" i="10" s="1"/>
  <c r="L4831" i="10"/>
  <c r="M4831" i="10"/>
  <c r="N4831" i="10"/>
  <c r="D4832" i="10"/>
  <c r="I4832" i="10"/>
  <c r="K4832" i="10" s="1"/>
  <c r="L4832" i="10"/>
  <c r="M4832" i="10"/>
  <c r="N4832" i="10"/>
  <c r="D4833" i="10"/>
  <c r="I4833" i="10"/>
  <c r="K4833" i="10" s="1"/>
  <c r="L4833" i="10"/>
  <c r="M4833" i="10"/>
  <c r="N4833" i="10"/>
  <c r="D4834" i="10"/>
  <c r="I4834" i="10"/>
  <c r="K4834" i="10" s="1"/>
  <c r="L4834" i="10"/>
  <c r="M4834" i="10"/>
  <c r="N4834" i="10"/>
  <c r="D4835" i="10"/>
  <c r="I4835" i="10"/>
  <c r="K4835" i="10" s="1"/>
  <c r="L4835" i="10"/>
  <c r="M4835" i="10"/>
  <c r="N4835" i="10"/>
  <c r="D4836" i="10"/>
  <c r="I4836" i="10"/>
  <c r="K4836" i="10" s="1"/>
  <c r="L4836" i="10"/>
  <c r="M4836" i="10"/>
  <c r="N4836" i="10"/>
  <c r="D4837" i="10"/>
  <c r="I4837" i="10"/>
  <c r="K4837" i="10" s="1"/>
  <c r="L4837" i="10"/>
  <c r="M4837" i="10"/>
  <c r="N4837" i="10"/>
  <c r="D4838" i="10"/>
  <c r="I4838" i="10"/>
  <c r="K4838" i="10" s="1"/>
  <c r="L4838" i="10"/>
  <c r="M4838" i="10"/>
  <c r="N4838" i="10"/>
  <c r="D4839" i="10"/>
  <c r="I4839" i="10"/>
  <c r="K4839" i="10" s="1"/>
  <c r="L4839" i="10"/>
  <c r="M4839" i="10"/>
  <c r="N4839" i="10"/>
  <c r="D4840" i="10"/>
  <c r="I4840" i="10"/>
  <c r="K4840" i="10" s="1"/>
  <c r="L4840" i="10"/>
  <c r="M4840" i="10"/>
  <c r="N4840" i="10"/>
  <c r="D4841" i="10"/>
  <c r="I4841" i="10"/>
  <c r="K4841" i="10" s="1"/>
  <c r="L4841" i="10"/>
  <c r="M4841" i="10"/>
  <c r="N4841" i="10"/>
  <c r="D4842" i="10"/>
  <c r="I4842" i="10"/>
  <c r="K4842" i="10" s="1"/>
  <c r="L4842" i="10"/>
  <c r="M4842" i="10"/>
  <c r="N4842" i="10"/>
  <c r="D4843" i="10"/>
  <c r="I4843" i="10"/>
  <c r="K4843" i="10" s="1"/>
  <c r="L4843" i="10"/>
  <c r="M4843" i="10"/>
  <c r="N4843" i="10"/>
  <c r="D4844" i="10"/>
  <c r="I4844" i="10"/>
  <c r="K4844" i="10" s="1"/>
  <c r="L4844" i="10"/>
  <c r="M4844" i="10"/>
  <c r="N4844" i="10"/>
  <c r="D4845" i="10"/>
  <c r="I4845" i="10"/>
  <c r="K4845" i="10" s="1"/>
  <c r="L4845" i="10"/>
  <c r="M4845" i="10"/>
  <c r="N4845" i="10"/>
  <c r="D4846" i="10"/>
  <c r="I4846" i="10"/>
  <c r="K4846" i="10" s="1"/>
  <c r="L4846" i="10"/>
  <c r="M4846" i="10"/>
  <c r="N4846" i="10"/>
  <c r="D4847" i="10"/>
  <c r="I4847" i="10"/>
  <c r="K4847" i="10" s="1"/>
  <c r="L4847" i="10"/>
  <c r="M4847" i="10"/>
  <c r="N4847" i="10"/>
  <c r="D4848" i="10"/>
  <c r="I4848" i="10"/>
  <c r="K4848" i="10" s="1"/>
  <c r="L4848" i="10"/>
  <c r="M4848" i="10"/>
  <c r="N4848" i="10"/>
  <c r="D4849" i="10"/>
  <c r="I4849" i="10"/>
  <c r="K4849" i="10" s="1"/>
  <c r="L4849" i="10"/>
  <c r="M4849" i="10"/>
  <c r="N4849" i="10"/>
  <c r="D4850" i="10"/>
  <c r="I4850" i="10"/>
  <c r="K4850" i="10" s="1"/>
  <c r="L4850" i="10"/>
  <c r="M4850" i="10"/>
  <c r="N4850" i="10"/>
  <c r="D4851" i="10"/>
  <c r="I4851" i="10"/>
  <c r="K4851" i="10" s="1"/>
  <c r="L4851" i="10"/>
  <c r="M4851" i="10"/>
  <c r="N4851" i="10"/>
  <c r="D4852" i="10"/>
  <c r="I4852" i="10"/>
  <c r="K4852" i="10" s="1"/>
  <c r="L4852" i="10"/>
  <c r="M4852" i="10"/>
  <c r="N4852" i="10"/>
  <c r="D4853" i="10"/>
  <c r="I4853" i="10"/>
  <c r="K4853" i="10" s="1"/>
  <c r="L4853" i="10"/>
  <c r="M4853" i="10"/>
  <c r="N4853" i="10"/>
  <c r="D4854" i="10"/>
  <c r="I4854" i="10"/>
  <c r="K4854" i="10" s="1"/>
  <c r="L4854" i="10"/>
  <c r="M4854" i="10"/>
  <c r="N4854" i="10"/>
  <c r="D4855" i="10"/>
  <c r="I4855" i="10"/>
  <c r="K4855" i="10" s="1"/>
  <c r="L4855" i="10"/>
  <c r="M4855" i="10"/>
  <c r="N4855" i="10"/>
  <c r="D4856" i="10"/>
  <c r="I4856" i="10"/>
  <c r="K4856" i="10" s="1"/>
  <c r="L4856" i="10"/>
  <c r="M4856" i="10"/>
  <c r="N4856" i="10"/>
  <c r="D4857" i="10"/>
  <c r="I4857" i="10"/>
  <c r="K4857" i="10" s="1"/>
  <c r="L4857" i="10"/>
  <c r="M4857" i="10"/>
  <c r="N4857" i="10"/>
  <c r="D4858" i="10"/>
  <c r="I4858" i="10"/>
  <c r="K4858" i="10" s="1"/>
  <c r="L4858" i="10"/>
  <c r="M4858" i="10"/>
  <c r="N4858" i="10"/>
  <c r="D4859" i="10"/>
  <c r="I4859" i="10"/>
  <c r="K4859" i="10" s="1"/>
  <c r="L4859" i="10"/>
  <c r="M4859" i="10"/>
  <c r="N4859" i="10"/>
  <c r="D4860" i="10"/>
  <c r="I4860" i="10"/>
  <c r="K4860" i="10" s="1"/>
  <c r="L4860" i="10"/>
  <c r="M4860" i="10"/>
  <c r="N4860" i="10"/>
  <c r="D4861" i="10"/>
  <c r="I4861" i="10"/>
  <c r="K4861" i="10" s="1"/>
  <c r="L4861" i="10"/>
  <c r="M4861" i="10"/>
  <c r="N4861" i="10"/>
  <c r="D4862" i="10"/>
  <c r="I4862" i="10"/>
  <c r="K4862" i="10" s="1"/>
  <c r="L4862" i="10"/>
  <c r="M4862" i="10"/>
  <c r="N4862" i="10"/>
  <c r="D4863" i="10"/>
  <c r="I4863" i="10"/>
  <c r="K4863" i="10" s="1"/>
  <c r="L4863" i="10"/>
  <c r="M4863" i="10"/>
  <c r="N4863" i="10"/>
  <c r="D4864" i="10"/>
  <c r="I4864" i="10"/>
  <c r="K4864" i="10" s="1"/>
  <c r="L4864" i="10"/>
  <c r="M4864" i="10"/>
  <c r="N4864" i="10"/>
  <c r="D4865" i="10"/>
  <c r="I4865" i="10"/>
  <c r="K4865" i="10" s="1"/>
  <c r="L4865" i="10"/>
  <c r="M4865" i="10"/>
  <c r="N4865" i="10"/>
  <c r="D4866" i="10"/>
  <c r="I4866" i="10"/>
  <c r="K4866" i="10" s="1"/>
  <c r="L4866" i="10"/>
  <c r="M4866" i="10"/>
  <c r="N4866" i="10"/>
  <c r="D4867" i="10"/>
  <c r="I4867" i="10"/>
  <c r="K4867" i="10" s="1"/>
  <c r="L4867" i="10"/>
  <c r="M4867" i="10"/>
  <c r="N4867" i="10"/>
  <c r="D4868" i="10"/>
  <c r="I4868" i="10"/>
  <c r="K4868" i="10" s="1"/>
  <c r="L4868" i="10"/>
  <c r="M4868" i="10"/>
  <c r="N4868" i="10"/>
  <c r="D4869" i="10"/>
  <c r="I4869" i="10"/>
  <c r="K4869" i="10" s="1"/>
  <c r="L4869" i="10"/>
  <c r="M4869" i="10"/>
  <c r="N4869" i="10"/>
  <c r="D4870" i="10"/>
  <c r="I4870" i="10"/>
  <c r="K4870" i="10" s="1"/>
  <c r="L4870" i="10"/>
  <c r="M4870" i="10"/>
  <c r="N4870" i="10"/>
  <c r="D4871" i="10"/>
  <c r="I4871" i="10"/>
  <c r="K4871" i="10" s="1"/>
  <c r="L4871" i="10"/>
  <c r="M4871" i="10"/>
  <c r="N4871" i="10"/>
  <c r="D4872" i="10"/>
  <c r="I4872" i="10"/>
  <c r="K4872" i="10" s="1"/>
  <c r="L4872" i="10"/>
  <c r="M4872" i="10"/>
  <c r="N4872" i="10"/>
  <c r="D4873" i="10"/>
  <c r="I4873" i="10"/>
  <c r="K4873" i="10" s="1"/>
  <c r="L4873" i="10"/>
  <c r="M4873" i="10"/>
  <c r="N4873" i="10"/>
  <c r="D4874" i="10"/>
  <c r="I4874" i="10"/>
  <c r="K4874" i="10" s="1"/>
  <c r="L4874" i="10"/>
  <c r="M4874" i="10"/>
  <c r="N4874" i="10"/>
  <c r="D4875" i="10"/>
  <c r="I4875" i="10"/>
  <c r="K4875" i="10" s="1"/>
  <c r="L4875" i="10"/>
  <c r="M4875" i="10"/>
  <c r="N4875" i="10"/>
  <c r="D4876" i="10"/>
  <c r="I4876" i="10"/>
  <c r="K4876" i="10" s="1"/>
  <c r="L4876" i="10"/>
  <c r="M4876" i="10"/>
  <c r="N4876" i="10"/>
  <c r="D4877" i="10"/>
  <c r="I4877" i="10"/>
  <c r="K4877" i="10" s="1"/>
  <c r="L4877" i="10"/>
  <c r="M4877" i="10"/>
  <c r="N4877" i="10"/>
  <c r="D4878" i="10"/>
  <c r="I4878" i="10"/>
  <c r="K4878" i="10" s="1"/>
  <c r="L4878" i="10"/>
  <c r="M4878" i="10"/>
  <c r="N4878" i="10"/>
  <c r="D4879" i="10"/>
  <c r="I4879" i="10"/>
  <c r="K4879" i="10" s="1"/>
  <c r="L4879" i="10"/>
  <c r="M4879" i="10"/>
  <c r="N4879" i="10"/>
  <c r="D4880" i="10"/>
  <c r="I4880" i="10"/>
  <c r="K4880" i="10" s="1"/>
  <c r="L4880" i="10"/>
  <c r="M4880" i="10"/>
  <c r="N4880" i="10"/>
  <c r="D4881" i="10"/>
  <c r="I4881" i="10"/>
  <c r="K4881" i="10" s="1"/>
  <c r="L4881" i="10"/>
  <c r="M4881" i="10"/>
  <c r="N4881" i="10"/>
  <c r="D4882" i="10"/>
  <c r="I4882" i="10"/>
  <c r="K4882" i="10" s="1"/>
  <c r="L4882" i="10"/>
  <c r="M4882" i="10"/>
  <c r="N4882" i="10"/>
  <c r="D4883" i="10"/>
  <c r="I4883" i="10"/>
  <c r="K4883" i="10" s="1"/>
  <c r="L4883" i="10"/>
  <c r="M4883" i="10"/>
  <c r="N4883" i="10"/>
  <c r="D4884" i="10"/>
  <c r="I4884" i="10"/>
  <c r="K4884" i="10" s="1"/>
  <c r="L4884" i="10"/>
  <c r="M4884" i="10"/>
  <c r="N4884" i="10"/>
  <c r="D4885" i="10"/>
  <c r="I4885" i="10"/>
  <c r="K4885" i="10" s="1"/>
  <c r="L4885" i="10"/>
  <c r="M4885" i="10"/>
  <c r="N4885" i="10"/>
  <c r="D4886" i="10"/>
  <c r="I4886" i="10"/>
  <c r="K4886" i="10" s="1"/>
  <c r="L4886" i="10"/>
  <c r="M4886" i="10"/>
  <c r="N4886" i="10"/>
  <c r="D4887" i="10"/>
  <c r="I4887" i="10"/>
  <c r="K4887" i="10" s="1"/>
  <c r="L4887" i="10"/>
  <c r="M4887" i="10"/>
  <c r="N4887" i="10"/>
  <c r="D4888" i="10"/>
  <c r="I4888" i="10"/>
  <c r="K4888" i="10" s="1"/>
  <c r="L4888" i="10"/>
  <c r="M4888" i="10"/>
  <c r="N4888" i="10"/>
  <c r="D4889" i="10"/>
  <c r="I4889" i="10"/>
  <c r="K4889" i="10" s="1"/>
  <c r="L4889" i="10"/>
  <c r="M4889" i="10"/>
  <c r="N4889" i="10"/>
  <c r="D4890" i="10"/>
  <c r="I4890" i="10"/>
  <c r="K4890" i="10" s="1"/>
  <c r="L4890" i="10"/>
  <c r="M4890" i="10"/>
  <c r="N4890" i="10"/>
  <c r="D4891" i="10"/>
  <c r="I4891" i="10"/>
  <c r="K4891" i="10" s="1"/>
  <c r="L4891" i="10"/>
  <c r="M4891" i="10"/>
  <c r="N4891" i="10"/>
  <c r="D4892" i="10"/>
  <c r="I4892" i="10"/>
  <c r="K4892" i="10" s="1"/>
  <c r="L4892" i="10"/>
  <c r="M4892" i="10"/>
  <c r="N4892" i="10"/>
  <c r="D4893" i="10"/>
  <c r="I4893" i="10"/>
  <c r="K4893" i="10" s="1"/>
  <c r="L4893" i="10"/>
  <c r="M4893" i="10"/>
  <c r="N4893" i="10"/>
  <c r="D4894" i="10"/>
  <c r="I4894" i="10"/>
  <c r="K4894" i="10" s="1"/>
  <c r="L4894" i="10"/>
  <c r="M4894" i="10"/>
  <c r="N4894" i="10"/>
  <c r="D4895" i="10"/>
  <c r="I4895" i="10"/>
  <c r="K4895" i="10" s="1"/>
  <c r="L4895" i="10"/>
  <c r="M4895" i="10"/>
  <c r="N4895" i="10"/>
  <c r="D4896" i="10"/>
  <c r="I4896" i="10"/>
  <c r="K4896" i="10" s="1"/>
  <c r="L4896" i="10"/>
  <c r="M4896" i="10"/>
  <c r="N4896" i="10"/>
  <c r="D4897" i="10"/>
  <c r="I4897" i="10"/>
  <c r="K4897" i="10" s="1"/>
  <c r="L4897" i="10"/>
  <c r="M4897" i="10"/>
  <c r="N4897" i="10"/>
  <c r="D4898" i="10"/>
  <c r="I4898" i="10"/>
  <c r="K4898" i="10" s="1"/>
  <c r="L4898" i="10"/>
  <c r="M4898" i="10"/>
  <c r="N4898" i="10"/>
  <c r="D4899" i="10"/>
  <c r="I4899" i="10"/>
  <c r="K4899" i="10" s="1"/>
  <c r="L4899" i="10"/>
  <c r="M4899" i="10"/>
  <c r="N4899" i="10"/>
  <c r="D4900" i="10"/>
  <c r="I4900" i="10"/>
  <c r="K4900" i="10" s="1"/>
  <c r="L4900" i="10"/>
  <c r="M4900" i="10"/>
  <c r="N4900" i="10"/>
  <c r="D4901" i="10"/>
  <c r="I4901" i="10"/>
  <c r="K4901" i="10" s="1"/>
  <c r="L4901" i="10"/>
  <c r="M4901" i="10"/>
  <c r="N4901" i="10"/>
  <c r="D4902" i="10"/>
  <c r="I4902" i="10"/>
  <c r="K4902" i="10" s="1"/>
  <c r="L4902" i="10"/>
  <c r="M4902" i="10"/>
  <c r="N4902" i="10"/>
  <c r="D4903" i="10"/>
  <c r="I4903" i="10"/>
  <c r="K4903" i="10" s="1"/>
  <c r="L4903" i="10"/>
  <c r="M4903" i="10"/>
  <c r="N4903" i="10"/>
  <c r="D4904" i="10"/>
  <c r="I4904" i="10"/>
  <c r="K4904" i="10" s="1"/>
  <c r="L4904" i="10"/>
  <c r="M4904" i="10"/>
  <c r="N4904" i="10"/>
  <c r="D4905" i="10"/>
  <c r="I4905" i="10"/>
  <c r="K4905" i="10" s="1"/>
  <c r="L4905" i="10"/>
  <c r="M4905" i="10"/>
  <c r="N4905" i="10"/>
  <c r="D4906" i="10"/>
  <c r="I4906" i="10"/>
  <c r="K4906" i="10" s="1"/>
  <c r="L4906" i="10"/>
  <c r="M4906" i="10"/>
  <c r="N4906" i="10"/>
  <c r="D4907" i="10"/>
  <c r="I4907" i="10"/>
  <c r="K4907" i="10" s="1"/>
  <c r="L4907" i="10"/>
  <c r="M4907" i="10"/>
  <c r="N4907" i="10"/>
  <c r="D4908" i="10"/>
  <c r="I4908" i="10"/>
  <c r="K4908" i="10" s="1"/>
  <c r="L4908" i="10"/>
  <c r="M4908" i="10"/>
  <c r="N4908" i="10"/>
  <c r="D4909" i="10"/>
  <c r="I4909" i="10"/>
  <c r="K4909" i="10" s="1"/>
  <c r="L4909" i="10"/>
  <c r="M4909" i="10"/>
  <c r="N4909" i="10"/>
  <c r="D4910" i="10"/>
  <c r="I4910" i="10"/>
  <c r="K4910" i="10" s="1"/>
  <c r="L4910" i="10"/>
  <c r="M4910" i="10"/>
  <c r="N4910" i="10"/>
  <c r="D4911" i="10"/>
  <c r="I4911" i="10"/>
  <c r="K4911" i="10" s="1"/>
  <c r="L4911" i="10"/>
  <c r="M4911" i="10"/>
  <c r="N4911" i="10"/>
  <c r="D4912" i="10"/>
  <c r="I4912" i="10"/>
  <c r="K4912" i="10" s="1"/>
  <c r="L4912" i="10"/>
  <c r="M4912" i="10"/>
  <c r="N4912" i="10"/>
  <c r="D4913" i="10"/>
  <c r="I4913" i="10"/>
  <c r="K4913" i="10" s="1"/>
  <c r="L4913" i="10"/>
  <c r="M4913" i="10"/>
  <c r="N4913" i="10"/>
  <c r="D4914" i="10"/>
  <c r="I4914" i="10"/>
  <c r="K4914" i="10" s="1"/>
  <c r="L4914" i="10"/>
  <c r="M4914" i="10"/>
  <c r="N4914" i="10"/>
  <c r="D4915" i="10"/>
  <c r="I4915" i="10"/>
  <c r="K4915" i="10" s="1"/>
  <c r="L4915" i="10"/>
  <c r="M4915" i="10"/>
  <c r="N4915" i="10"/>
  <c r="D4916" i="10"/>
  <c r="I4916" i="10"/>
  <c r="K4916" i="10" s="1"/>
  <c r="L4916" i="10"/>
  <c r="M4916" i="10"/>
  <c r="N4916" i="10"/>
  <c r="D4917" i="10"/>
  <c r="I4917" i="10"/>
  <c r="K4917" i="10" s="1"/>
  <c r="L4917" i="10"/>
  <c r="M4917" i="10"/>
  <c r="N4917" i="10"/>
  <c r="D4918" i="10"/>
  <c r="I4918" i="10"/>
  <c r="K4918" i="10" s="1"/>
  <c r="L4918" i="10"/>
  <c r="M4918" i="10"/>
  <c r="N4918" i="10"/>
  <c r="D4919" i="10"/>
  <c r="I4919" i="10"/>
  <c r="K4919" i="10" s="1"/>
  <c r="L4919" i="10"/>
  <c r="M4919" i="10"/>
  <c r="N4919" i="10"/>
  <c r="D4920" i="10"/>
  <c r="I4920" i="10"/>
  <c r="K4920" i="10" s="1"/>
  <c r="L4920" i="10"/>
  <c r="M4920" i="10"/>
  <c r="N4920" i="10"/>
  <c r="D4921" i="10"/>
  <c r="I4921" i="10"/>
  <c r="K4921" i="10" s="1"/>
  <c r="L4921" i="10"/>
  <c r="M4921" i="10"/>
  <c r="N4921" i="10"/>
  <c r="D4922" i="10"/>
  <c r="I4922" i="10"/>
  <c r="K4922" i="10" s="1"/>
  <c r="L4922" i="10"/>
  <c r="M4922" i="10"/>
  <c r="N4922" i="10"/>
  <c r="D4923" i="10"/>
  <c r="I4923" i="10"/>
  <c r="K4923" i="10" s="1"/>
  <c r="L4923" i="10"/>
  <c r="M4923" i="10"/>
  <c r="N4923" i="10"/>
  <c r="D4924" i="10"/>
  <c r="I4924" i="10"/>
  <c r="K4924" i="10" s="1"/>
  <c r="L4924" i="10"/>
  <c r="M4924" i="10"/>
  <c r="N4924" i="10"/>
  <c r="D4925" i="10"/>
  <c r="I4925" i="10"/>
  <c r="K4925" i="10" s="1"/>
  <c r="L4925" i="10"/>
  <c r="M4925" i="10"/>
  <c r="N4925" i="10"/>
  <c r="D4926" i="10"/>
  <c r="I4926" i="10"/>
  <c r="K4926" i="10" s="1"/>
  <c r="L4926" i="10"/>
  <c r="M4926" i="10"/>
  <c r="N4926" i="10"/>
  <c r="D4927" i="10"/>
  <c r="I4927" i="10"/>
  <c r="K4927" i="10" s="1"/>
  <c r="L4927" i="10"/>
  <c r="M4927" i="10"/>
  <c r="N4927" i="10"/>
  <c r="D4928" i="10"/>
  <c r="I4928" i="10"/>
  <c r="K4928" i="10" s="1"/>
  <c r="L4928" i="10"/>
  <c r="M4928" i="10"/>
  <c r="N4928" i="10"/>
  <c r="D4929" i="10"/>
  <c r="I4929" i="10"/>
  <c r="K4929" i="10" s="1"/>
  <c r="L4929" i="10"/>
  <c r="M4929" i="10"/>
  <c r="N4929" i="10"/>
  <c r="D4930" i="10"/>
  <c r="I4930" i="10"/>
  <c r="K4930" i="10" s="1"/>
  <c r="L4930" i="10"/>
  <c r="M4930" i="10"/>
  <c r="N4930" i="10"/>
  <c r="D4931" i="10"/>
  <c r="I4931" i="10"/>
  <c r="K4931" i="10" s="1"/>
  <c r="L4931" i="10"/>
  <c r="M4931" i="10"/>
  <c r="N4931" i="10"/>
  <c r="D4932" i="10"/>
  <c r="I4932" i="10"/>
  <c r="K4932" i="10" s="1"/>
  <c r="L4932" i="10"/>
  <c r="M4932" i="10"/>
  <c r="N4932" i="10"/>
  <c r="D4933" i="10"/>
  <c r="I4933" i="10"/>
  <c r="K4933" i="10" s="1"/>
  <c r="L4933" i="10"/>
  <c r="M4933" i="10"/>
  <c r="N4933" i="10"/>
  <c r="D4934" i="10"/>
  <c r="I4934" i="10"/>
  <c r="K4934" i="10" s="1"/>
  <c r="L4934" i="10"/>
  <c r="M4934" i="10"/>
  <c r="N4934" i="10"/>
  <c r="D4935" i="10"/>
  <c r="I4935" i="10"/>
  <c r="K4935" i="10" s="1"/>
  <c r="L4935" i="10"/>
  <c r="M4935" i="10"/>
  <c r="N4935" i="10"/>
  <c r="D4936" i="10"/>
  <c r="I4936" i="10"/>
  <c r="K4936" i="10" s="1"/>
  <c r="L4936" i="10"/>
  <c r="M4936" i="10"/>
  <c r="N4936" i="10"/>
  <c r="D4937" i="10"/>
  <c r="I4937" i="10"/>
  <c r="K4937" i="10" s="1"/>
  <c r="L4937" i="10"/>
  <c r="M4937" i="10"/>
  <c r="N4937" i="10"/>
  <c r="D4938" i="10"/>
  <c r="I4938" i="10"/>
  <c r="K4938" i="10" s="1"/>
  <c r="L4938" i="10"/>
  <c r="M4938" i="10"/>
  <c r="N4938" i="10"/>
  <c r="D4939" i="10"/>
  <c r="I4939" i="10"/>
  <c r="K4939" i="10" s="1"/>
  <c r="L4939" i="10"/>
  <c r="M4939" i="10"/>
  <c r="N4939" i="10"/>
  <c r="D4940" i="10"/>
  <c r="I4940" i="10"/>
  <c r="K4940" i="10" s="1"/>
  <c r="L4940" i="10"/>
  <c r="M4940" i="10"/>
  <c r="N4940" i="10"/>
  <c r="D4941" i="10"/>
  <c r="I4941" i="10"/>
  <c r="K4941" i="10" s="1"/>
  <c r="L4941" i="10"/>
  <c r="M4941" i="10"/>
  <c r="N4941" i="10"/>
  <c r="D4942" i="10"/>
  <c r="I4942" i="10"/>
  <c r="K4942" i="10" s="1"/>
  <c r="L4942" i="10"/>
  <c r="M4942" i="10"/>
  <c r="N4942" i="10"/>
  <c r="D4943" i="10"/>
  <c r="I4943" i="10"/>
  <c r="K4943" i="10" s="1"/>
  <c r="L4943" i="10"/>
  <c r="M4943" i="10"/>
  <c r="N4943" i="10"/>
  <c r="D4944" i="10"/>
  <c r="I4944" i="10"/>
  <c r="K4944" i="10" s="1"/>
  <c r="L4944" i="10"/>
  <c r="M4944" i="10"/>
  <c r="N4944" i="10"/>
  <c r="D4945" i="10"/>
  <c r="I4945" i="10"/>
  <c r="K4945" i="10" s="1"/>
  <c r="L4945" i="10"/>
  <c r="M4945" i="10"/>
  <c r="N4945" i="10"/>
  <c r="D4946" i="10"/>
  <c r="I4946" i="10"/>
  <c r="K4946" i="10" s="1"/>
  <c r="L4946" i="10"/>
  <c r="M4946" i="10"/>
  <c r="N4946" i="10"/>
  <c r="D4947" i="10"/>
  <c r="I4947" i="10"/>
  <c r="K4947" i="10" s="1"/>
  <c r="L4947" i="10"/>
  <c r="M4947" i="10"/>
  <c r="N4947" i="10"/>
  <c r="D4948" i="10"/>
  <c r="I4948" i="10"/>
  <c r="K4948" i="10" s="1"/>
  <c r="L4948" i="10"/>
  <c r="M4948" i="10"/>
  <c r="N4948" i="10"/>
  <c r="D4949" i="10"/>
  <c r="I4949" i="10"/>
  <c r="K4949" i="10" s="1"/>
  <c r="L4949" i="10"/>
  <c r="M4949" i="10"/>
  <c r="N4949" i="10"/>
  <c r="D4950" i="10"/>
  <c r="I4950" i="10"/>
  <c r="K4950" i="10" s="1"/>
  <c r="L4950" i="10"/>
  <c r="M4950" i="10"/>
  <c r="N4950" i="10"/>
  <c r="D4951" i="10"/>
  <c r="I4951" i="10"/>
  <c r="K4951" i="10" s="1"/>
  <c r="L4951" i="10"/>
  <c r="M4951" i="10"/>
  <c r="N4951" i="10"/>
  <c r="D4952" i="10"/>
  <c r="I4952" i="10"/>
  <c r="K4952" i="10" s="1"/>
  <c r="L4952" i="10"/>
  <c r="M4952" i="10"/>
  <c r="N4952" i="10"/>
  <c r="D4953" i="10"/>
  <c r="I4953" i="10"/>
  <c r="K4953" i="10" s="1"/>
  <c r="L4953" i="10"/>
  <c r="M4953" i="10"/>
  <c r="N4953" i="10"/>
  <c r="D4954" i="10"/>
  <c r="I4954" i="10"/>
  <c r="K4954" i="10" s="1"/>
  <c r="L4954" i="10"/>
  <c r="M4954" i="10"/>
  <c r="N4954" i="10"/>
  <c r="D4955" i="10"/>
  <c r="I4955" i="10"/>
  <c r="K4955" i="10" s="1"/>
  <c r="L4955" i="10"/>
  <c r="M4955" i="10"/>
  <c r="N4955" i="10"/>
  <c r="D4956" i="10"/>
  <c r="I4956" i="10"/>
  <c r="K4956" i="10" s="1"/>
  <c r="L4956" i="10"/>
  <c r="M4956" i="10"/>
  <c r="N4956" i="10"/>
  <c r="D4957" i="10"/>
  <c r="I4957" i="10"/>
  <c r="K4957" i="10" s="1"/>
  <c r="L4957" i="10"/>
  <c r="M4957" i="10"/>
  <c r="N4957" i="10"/>
  <c r="D4958" i="10"/>
  <c r="I4958" i="10"/>
  <c r="K4958" i="10" s="1"/>
  <c r="L4958" i="10"/>
  <c r="M4958" i="10"/>
  <c r="N4958" i="10"/>
  <c r="D4959" i="10"/>
  <c r="I4959" i="10"/>
  <c r="K4959" i="10" s="1"/>
  <c r="L4959" i="10"/>
  <c r="M4959" i="10"/>
  <c r="N4959" i="10"/>
  <c r="D4960" i="10"/>
  <c r="I4960" i="10"/>
  <c r="K4960" i="10" s="1"/>
  <c r="L4960" i="10"/>
  <c r="M4960" i="10"/>
  <c r="N4960" i="10"/>
  <c r="D4961" i="10"/>
  <c r="I4961" i="10"/>
  <c r="K4961" i="10" s="1"/>
  <c r="L4961" i="10"/>
  <c r="M4961" i="10"/>
  <c r="N4961" i="10"/>
  <c r="D4962" i="10"/>
  <c r="I4962" i="10"/>
  <c r="K4962" i="10" s="1"/>
  <c r="L4962" i="10"/>
  <c r="M4962" i="10"/>
  <c r="N4962" i="10"/>
  <c r="D4963" i="10"/>
  <c r="I4963" i="10"/>
  <c r="K4963" i="10" s="1"/>
  <c r="L4963" i="10"/>
  <c r="M4963" i="10"/>
  <c r="N4963" i="10"/>
  <c r="D4964" i="10"/>
  <c r="I4964" i="10"/>
  <c r="K4964" i="10" s="1"/>
  <c r="L4964" i="10"/>
  <c r="M4964" i="10"/>
  <c r="N4964" i="10"/>
  <c r="D4965" i="10"/>
  <c r="I4965" i="10"/>
  <c r="K4965" i="10" s="1"/>
  <c r="L4965" i="10"/>
  <c r="M4965" i="10"/>
  <c r="N4965" i="10"/>
  <c r="D4966" i="10"/>
  <c r="I4966" i="10"/>
  <c r="K4966" i="10" s="1"/>
  <c r="L4966" i="10"/>
  <c r="M4966" i="10"/>
  <c r="N4966" i="10"/>
  <c r="D4967" i="10"/>
  <c r="I4967" i="10"/>
  <c r="K4967" i="10" s="1"/>
  <c r="L4967" i="10"/>
  <c r="M4967" i="10"/>
  <c r="N4967" i="10"/>
  <c r="D4968" i="10"/>
  <c r="I4968" i="10"/>
  <c r="K4968" i="10" s="1"/>
  <c r="L4968" i="10"/>
  <c r="M4968" i="10"/>
  <c r="N4968" i="10"/>
  <c r="D4969" i="10"/>
  <c r="I4969" i="10"/>
  <c r="K4969" i="10" s="1"/>
  <c r="L4969" i="10"/>
  <c r="M4969" i="10"/>
  <c r="N4969" i="10"/>
  <c r="D4970" i="10"/>
  <c r="I4970" i="10"/>
  <c r="K4970" i="10" s="1"/>
  <c r="L4970" i="10"/>
  <c r="M4970" i="10"/>
  <c r="N4970" i="10"/>
  <c r="D4971" i="10"/>
  <c r="I4971" i="10"/>
  <c r="K4971" i="10" s="1"/>
  <c r="L4971" i="10"/>
  <c r="M4971" i="10"/>
  <c r="N4971" i="10"/>
  <c r="D4972" i="10"/>
  <c r="I4972" i="10"/>
  <c r="K4972" i="10" s="1"/>
  <c r="L4972" i="10"/>
  <c r="M4972" i="10"/>
  <c r="N4972" i="10"/>
  <c r="D4973" i="10"/>
  <c r="I4973" i="10"/>
  <c r="K4973" i="10" s="1"/>
  <c r="L4973" i="10"/>
  <c r="M4973" i="10"/>
  <c r="N4973" i="10"/>
  <c r="D4974" i="10"/>
  <c r="I4974" i="10"/>
  <c r="K4974" i="10" s="1"/>
  <c r="L4974" i="10"/>
  <c r="M4974" i="10"/>
  <c r="N4974" i="10"/>
  <c r="D4975" i="10"/>
  <c r="I4975" i="10"/>
  <c r="K4975" i="10" s="1"/>
  <c r="L4975" i="10"/>
  <c r="M4975" i="10"/>
  <c r="N4975" i="10"/>
  <c r="D4976" i="10"/>
  <c r="I4976" i="10"/>
  <c r="K4976" i="10" s="1"/>
  <c r="L4976" i="10"/>
  <c r="M4976" i="10"/>
  <c r="N4976" i="10"/>
  <c r="D4977" i="10"/>
  <c r="I4977" i="10"/>
  <c r="K4977" i="10" s="1"/>
  <c r="L4977" i="10"/>
  <c r="M4977" i="10"/>
  <c r="N4977" i="10"/>
  <c r="D4978" i="10"/>
  <c r="I4978" i="10"/>
  <c r="K4978" i="10" s="1"/>
  <c r="L4978" i="10"/>
  <c r="M4978" i="10"/>
  <c r="N4978" i="10"/>
  <c r="D4979" i="10"/>
  <c r="I4979" i="10"/>
  <c r="K4979" i="10" s="1"/>
  <c r="L4979" i="10"/>
  <c r="M4979" i="10"/>
  <c r="N4979" i="10"/>
  <c r="D4980" i="10"/>
  <c r="I4980" i="10"/>
  <c r="K4980" i="10" s="1"/>
  <c r="L4980" i="10"/>
  <c r="M4980" i="10"/>
  <c r="N4980" i="10"/>
  <c r="D4981" i="10"/>
  <c r="I4981" i="10"/>
  <c r="K4981" i="10" s="1"/>
  <c r="L4981" i="10"/>
  <c r="M4981" i="10"/>
  <c r="N4981" i="10"/>
  <c r="D4982" i="10"/>
  <c r="I4982" i="10"/>
  <c r="K4982" i="10" s="1"/>
  <c r="L4982" i="10"/>
  <c r="M4982" i="10"/>
  <c r="N4982" i="10"/>
  <c r="D4983" i="10"/>
  <c r="I4983" i="10"/>
  <c r="K4983" i="10" s="1"/>
  <c r="L4983" i="10"/>
  <c r="M4983" i="10"/>
  <c r="N4983" i="10"/>
  <c r="D4984" i="10"/>
  <c r="I4984" i="10"/>
  <c r="K4984" i="10" s="1"/>
  <c r="L4984" i="10"/>
  <c r="M4984" i="10"/>
  <c r="N4984" i="10"/>
  <c r="D4985" i="10"/>
  <c r="I4985" i="10"/>
  <c r="K4985" i="10" s="1"/>
  <c r="L4985" i="10"/>
  <c r="M4985" i="10"/>
  <c r="N4985" i="10"/>
  <c r="D4986" i="10"/>
  <c r="I4986" i="10"/>
  <c r="K4986" i="10" s="1"/>
  <c r="L4986" i="10"/>
  <c r="M4986" i="10"/>
  <c r="N4986" i="10"/>
  <c r="D4987" i="10"/>
  <c r="I4987" i="10"/>
  <c r="K4987" i="10" s="1"/>
  <c r="L4987" i="10"/>
  <c r="M4987" i="10"/>
  <c r="N4987" i="10"/>
  <c r="D4988" i="10"/>
  <c r="I4988" i="10"/>
  <c r="K4988" i="10" s="1"/>
  <c r="L4988" i="10"/>
  <c r="M4988" i="10"/>
  <c r="N4988" i="10"/>
  <c r="D4989" i="10"/>
  <c r="I4989" i="10"/>
  <c r="K4989" i="10" s="1"/>
  <c r="L4989" i="10"/>
  <c r="M4989" i="10"/>
  <c r="N4989" i="10"/>
  <c r="D4990" i="10"/>
  <c r="I4990" i="10"/>
  <c r="K4990" i="10" s="1"/>
  <c r="L4990" i="10"/>
  <c r="M4990" i="10"/>
  <c r="N4990" i="10"/>
  <c r="D4991" i="10"/>
  <c r="I4991" i="10"/>
  <c r="K4991" i="10" s="1"/>
  <c r="L4991" i="10"/>
  <c r="M4991" i="10"/>
  <c r="N4991" i="10"/>
  <c r="D4992" i="10"/>
  <c r="I4992" i="10"/>
  <c r="K4992" i="10" s="1"/>
  <c r="L4992" i="10"/>
  <c r="M4992" i="10"/>
  <c r="N4992" i="10"/>
  <c r="D4993" i="10"/>
  <c r="I4993" i="10"/>
  <c r="K4993" i="10" s="1"/>
  <c r="L4993" i="10"/>
  <c r="M4993" i="10"/>
  <c r="N4993" i="10"/>
  <c r="D4994" i="10"/>
  <c r="I4994" i="10"/>
  <c r="K4994" i="10" s="1"/>
  <c r="L4994" i="10"/>
  <c r="M4994" i="10"/>
  <c r="N4994" i="10"/>
  <c r="D4995" i="10"/>
  <c r="I4995" i="10"/>
  <c r="K4995" i="10" s="1"/>
  <c r="L4995" i="10"/>
  <c r="M4995" i="10"/>
  <c r="N4995" i="10"/>
  <c r="D4996" i="10"/>
  <c r="I4996" i="10"/>
  <c r="K4996" i="10" s="1"/>
  <c r="L4996" i="10"/>
  <c r="M4996" i="10"/>
  <c r="N4996" i="10"/>
  <c r="D4997" i="10"/>
  <c r="I4997" i="10"/>
  <c r="K4997" i="10" s="1"/>
  <c r="L4997" i="10"/>
  <c r="M4997" i="10"/>
  <c r="N4997" i="10"/>
  <c r="D4998" i="10"/>
  <c r="I4998" i="10"/>
  <c r="K4998" i="10" s="1"/>
  <c r="L4998" i="10"/>
  <c r="M4998" i="10"/>
  <c r="N4998" i="10"/>
  <c r="D4999" i="10"/>
  <c r="I4999" i="10"/>
  <c r="K4999" i="10" s="1"/>
  <c r="L4999" i="10"/>
  <c r="M4999" i="10"/>
  <c r="N4999" i="10"/>
  <c r="D5000" i="10"/>
  <c r="I5000" i="10"/>
  <c r="K5000" i="10" s="1"/>
  <c r="L5000" i="10"/>
  <c r="M5000" i="10"/>
  <c r="N5000" i="10"/>
  <c r="D5001" i="10"/>
  <c r="I5001" i="10"/>
  <c r="K5001" i="10" s="1"/>
  <c r="L5001" i="10"/>
  <c r="M5001" i="10"/>
  <c r="N5001" i="10"/>
  <c r="D5002" i="10"/>
  <c r="I5002" i="10"/>
  <c r="K5002" i="10" s="1"/>
  <c r="L5002" i="10"/>
  <c r="M5002" i="10"/>
  <c r="N5002" i="10"/>
  <c r="D5003" i="10"/>
  <c r="I5003" i="10"/>
  <c r="K5003" i="10" s="1"/>
  <c r="L5003" i="10"/>
  <c r="M5003" i="10"/>
  <c r="N5003" i="10"/>
  <c r="D5004" i="10"/>
  <c r="I5004" i="10"/>
  <c r="K5004" i="10" s="1"/>
  <c r="L5004" i="10"/>
  <c r="M5004" i="10"/>
  <c r="N5004" i="10"/>
  <c r="D5005" i="10"/>
  <c r="I5005" i="10"/>
  <c r="K5005" i="10" s="1"/>
  <c r="L5005" i="10"/>
  <c r="M5005" i="10"/>
  <c r="N5005" i="10"/>
  <c r="D5006" i="10"/>
  <c r="I5006" i="10"/>
  <c r="K5006" i="10" s="1"/>
  <c r="L5006" i="10"/>
  <c r="M5006" i="10"/>
  <c r="N5006" i="10"/>
  <c r="D5007" i="10"/>
  <c r="I5007" i="10"/>
  <c r="K5007" i="10" s="1"/>
  <c r="L5007" i="10"/>
  <c r="M5007" i="10"/>
  <c r="N5007" i="10"/>
  <c r="D5008" i="10"/>
  <c r="I5008" i="10"/>
  <c r="K5008" i="10" s="1"/>
  <c r="L5008" i="10"/>
  <c r="M5008" i="10"/>
  <c r="N5008" i="10"/>
  <c r="D5009" i="10"/>
  <c r="I5009" i="10"/>
  <c r="K5009" i="10" s="1"/>
  <c r="L5009" i="10"/>
  <c r="M5009" i="10"/>
  <c r="N5009" i="10"/>
  <c r="D5010" i="10"/>
  <c r="I5010" i="10"/>
  <c r="K5010" i="10" s="1"/>
  <c r="L5010" i="10"/>
  <c r="M5010" i="10"/>
  <c r="N5010" i="10"/>
  <c r="D5011" i="10"/>
  <c r="I5011" i="10"/>
  <c r="K5011" i="10" s="1"/>
  <c r="L5011" i="10"/>
  <c r="M5011" i="10"/>
  <c r="N5011" i="10"/>
  <c r="D5012" i="10"/>
  <c r="I5012" i="10"/>
  <c r="K5012" i="10" s="1"/>
  <c r="L5012" i="10"/>
  <c r="M5012" i="10"/>
  <c r="N5012" i="10"/>
  <c r="D5013" i="10"/>
  <c r="I5013" i="10"/>
  <c r="K5013" i="10" s="1"/>
  <c r="L5013" i="10"/>
  <c r="M5013" i="10"/>
  <c r="N5013" i="10"/>
  <c r="D5014" i="10"/>
  <c r="I5014" i="10"/>
  <c r="K5014" i="10" s="1"/>
  <c r="L5014" i="10"/>
  <c r="M5014" i="10"/>
  <c r="N5014" i="10"/>
  <c r="D5015" i="10"/>
  <c r="I5015" i="10"/>
  <c r="K5015" i="10" s="1"/>
  <c r="L5015" i="10"/>
  <c r="M5015" i="10"/>
  <c r="N5015" i="10"/>
  <c r="D5016" i="10"/>
  <c r="I5016" i="10"/>
  <c r="K5016" i="10" s="1"/>
  <c r="L5016" i="10"/>
  <c r="M5016" i="10"/>
  <c r="N5016" i="10"/>
  <c r="D5017" i="10"/>
  <c r="I5017" i="10"/>
  <c r="K5017" i="10" s="1"/>
  <c r="L5017" i="10"/>
  <c r="M5017" i="10"/>
  <c r="N5017" i="10"/>
  <c r="D5018" i="10"/>
  <c r="I5018" i="10"/>
  <c r="K5018" i="10" s="1"/>
  <c r="L5018" i="10"/>
  <c r="M5018" i="10"/>
  <c r="N5018" i="10"/>
  <c r="D5019" i="10"/>
  <c r="I5019" i="10"/>
  <c r="K5019" i="10" s="1"/>
  <c r="L5019" i="10"/>
  <c r="M5019" i="10"/>
  <c r="N5019" i="10"/>
  <c r="D5020" i="10"/>
  <c r="I5020" i="10"/>
  <c r="K5020" i="10" s="1"/>
  <c r="L5020" i="10"/>
  <c r="M5020" i="10"/>
  <c r="N5020" i="10"/>
  <c r="D5021" i="10"/>
  <c r="I5021" i="10"/>
  <c r="K5021" i="10" s="1"/>
  <c r="L5021" i="10"/>
  <c r="M5021" i="10"/>
  <c r="N5021" i="10"/>
  <c r="D5022" i="10"/>
  <c r="I5022" i="10"/>
  <c r="K5022" i="10" s="1"/>
  <c r="L5022" i="10"/>
  <c r="M5022" i="10"/>
  <c r="N5022" i="10"/>
  <c r="D5023" i="10"/>
  <c r="I5023" i="10"/>
  <c r="K5023" i="10" s="1"/>
  <c r="L5023" i="10"/>
  <c r="M5023" i="10"/>
  <c r="N5023" i="10"/>
  <c r="D5024" i="10"/>
  <c r="I5024" i="10"/>
  <c r="K5024" i="10" s="1"/>
  <c r="L5024" i="10"/>
  <c r="M5024" i="10"/>
  <c r="N5024" i="10"/>
  <c r="D5025" i="10"/>
  <c r="I5025" i="10"/>
  <c r="K5025" i="10" s="1"/>
  <c r="L5025" i="10"/>
  <c r="M5025" i="10"/>
  <c r="N5025" i="10"/>
  <c r="D5026" i="10"/>
  <c r="I5026" i="10"/>
  <c r="K5026" i="10" s="1"/>
  <c r="L5026" i="10"/>
  <c r="M5026" i="10"/>
  <c r="N5026" i="10"/>
  <c r="D5027" i="10"/>
  <c r="I5027" i="10"/>
  <c r="K5027" i="10" s="1"/>
  <c r="L5027" i="10"/>
  <c r="M5027" i="10"/>
  <c r="N5027" i="10"/>
  <c r="D5028" i="10"/>
  <c r="I5028" i="10"/>
  <c r="K5028" i="10" s="1"/>
  <c r="L5028" i="10"/>
  <c r="M5028" i="10"/>
  <c r="N5028" i="10"/>
  <c r="D5029" i="10"/>
  <c r="I5029" i="10"/>
  <c r="K5029" i="10" s="1"/>
  <c r="L5029" i="10"/>
  <c r="M5029" i="10"/>
  <c r="N5029" i="10"/>
  <c r="D5030" i="10"/>
  <c r="I5030" i="10"/>
  <c r="K5030" i="10" s="1"/>
  <c r="L5030" i="10"/>
  <c r="M5030" i="10"/>
  <c r="N5030" i="10"/>
  <c r="D5031" i="10"/>
  <c r="I5031" i="10"/>
  <c r="K5031" i="10" s="1"/>
  <c r="L5031" i="10"/>
  <c r="M5031" i="10"/>
  <c r="N5031" i="10"/>
  <c r="D5032" i="10"/>
  <c r="I5032" i="10"/>
  <c r="K5032" i="10" s="1"/>
  <c r="L5032" i="10"/>
  <c r="M5032" i="10"/>
  <c r="N5032" i="10"/>
  <c r="D5033" i="10"/>
  <c r="I5033" i="10"/>
  <c r="K5033" i="10" s="1"/>
  <c r="L5033" i="10"/>
  <c r="M5033" i="10"/>
  <c r="N5033" i="10"/>
  <c r="D5034" i="10"/>
  <c r="I5034" i="10"/>
  <c r="K5034" i="10" s="1"/>
  <c r="L5034" i="10"/>
  <c r="M5034" i="10"/>
  <c r="N5034" i="10"/>
  <c r="D5035" i="10"/>
  <c r="I5035" i="10"/>
  <c r="K5035" i="10" s="1"/>
  <c r="L5035" i="10"/>
  <c r="M5035" i="10"/>
  <c r="N5035" i="10"/>
  <c r="D5036" i="10"/>
  <c r="I5036" i="10"/>
  <c r="K5036" i="10" s="1"/>
  <c r="L5036" i="10"/>
  <c r="M5036" i="10"/>
  <c r="N5036" i="10"/>
  <c r="D5037" i="10"/>
  <c r="I5037" i="10"/>
  <c r="K5037" i="10" s="1"/>
  <c r="L5037" i="10"/>
  <c r="M5037" i="10"/>
  <c r="N5037" i="10"/>
  <c r="D5038" i="10"/>
  <c r="I5038" i="10"/>
  <c r="K5038" i="10" s="1"/>
  <c r="L5038" i="10"/>
  <c r="M5038" i="10"/>
  <c r="N5038" i="10"/>
  <c r="D5039" i="10"/>
  <c r="I5039" i="10"/>
  <c r="K5039" i="10" s="1"/>
  <c r="L5039" i="10"/>
  <c r="M5039" i="10"/>
  <c r="N5039" i="10"/>
  <c r="D5040" i="10"/>
  <c r="I5040" i="10"/>
  <c r="K5040" i="10" s="1"/>
  <c r="L5040" i="10"/>
  <c r="M5040" i="10"/>
  <c r="N5040" i="10"/>
  <c r="D5041" i="10"/>
  <c r="I5041" i="10"/>
  <c r="K5041" i="10" s="1"/>
  <c r="L5041" i="10"/>
  <c r="M5041" i="10"/>
  <c r="N5041" i="10"/>
  <c r="D5042" i="10"/>
  <c r="I5042" i="10"/>
  <c r="K5042" i="10" s="1"/>
  <c r="L5042" i="10"/>
  <c r="M5042" i="10"/>
  <c r="N5042" i="10"/>
  <c r="D5043" i="10"/>
  <c r="I5043" i="10"/>
  <c r="K5043" i="10" s="1"/>
  <c r="L5043" i="10"/>
  <c r="M5043" i="10"/>
  <c r="N5043" i="10"/>
  <c r="D5044" i="10"/>
  <c r="I5044" i="10"/>
  <c r="K5044" i="10" s="1"/>
  <c r="L5044" i="10"/>
  <c r="M5044" i="10"/>
  <c r="N5044" i="10"/>
  <c r="D5045" i="10"/>
  <c r="I5045" i="10"/>
  <c r="K5045" i="10" s="1"/>
  <c r="L5045" i="10"/>
  <c r="M5045" i="10"/>
  <c r="N5045" i="10"/>
  <c r="D5046" i="10"/>
  <c r="I5046" i="10"/>
  <c r="K5046" i="10" s="1"/>
  <c r="L5046" i="10"/>
  <c r="M5046" i="10"/>
  <c r="N5046" i="10"/>
  <c r="D5047" i="10"/>
  <c r="I5047" i="10"/>
  <c r="K5047" i="10" s="1"/>
  <c r="L5047" i="10"/>
  <c r="M5047" i="10"/>
  <c r="N5047" i="10"/>
  <c r="D5048" i="10"/>
  <c r="I5048" i="10"/>
  <c r="K5048" i="10" s="1"/>
  <c r="L5048" i="10"/>
  <c r="M5048" i="10"/>
  <c r="N5048" i="10"/>
  <c r="D5049" i="10"/>
  <c r="I5049" i="10"/>
  <c r="K5049" i="10" s="1"/>
  <c r="L5049" i="10"/>
  <c r="M5049" i="10"/>
  <c r="N5049" i="10"/>
  <c r="D5050" i="10"/>
  <c r="I5050" i="10"/>
  <c r="K5050" i="10" s="1"/>
  <c r="L5050" i="10"/>
  <c r="M5050" i="10"/>
  <c r="N5050" i="10"/>
  <c r="D5051" i="10"/>
  <c r="I5051" i="10"/>
  <c r="K5051" i="10" s="1"/>
  <c r="L5051" i="10"/>
  <c r="M5051" i="10"/>
  <c r="N5051" i="10"/>
  <c r="D5052" i="10"/>
  <c r="I5052" i="10"/>
  <c r="K5052" i="10" s="1"/>
  <c r="L5052" i="10"/>
  <c r="M5052" i="10"/>
  <c r="N5052" i="10"/>
  <c r="D5053" i="10"/>
  <c r="I5053" i="10"/>
  <c r="K5053" i="10" s="1"/>
  <c r="L5053" i="10"/>
  <c r="M5053" i="10"/>
  <c r="N5053" i="10"/>
  <c r="D5054" i="10"/>
  <c r="I5054" i="10"/>
  <c r="K5054" i="10" s="1"/>
  <c r="L5054" i="10"/>
  <c r="M5054" i="10"/>
  <c r="N5054" i="10"/>
  <c r="D5055" i="10"/>
  <c r="I5055" i="10"/>
  <c r="K5055" i="10" s="1"/>
  <c r="L5055" i="10"/>
  <c r="M5055" i="10"/>
  <c r="N5055" i="10"/>
  <c r="D5056" i="10"/>
  <c r="I5056" i="10"/>
  <c r="K5056" i="10" s="1"/>
  <c r="L5056" i="10"/>
  <c r="M5056" i="10"/>
  <c r="N5056" i="10"/>
  <c r="D5057" i="10"/>
  <c r="I5057" i="10"/>
  <c r="K5057" i="10" s="1"/>
  <c r="L5057" i="10"/>
  <c r="M5057" i="10"/>
  <c r="N5057" i="10"/>
  <c r="D5058" i="10"/>
  <c r="I5058" i="10"/>
  <c r="K5058" i="10" s="1"/>
  <c r="L5058" i="10"/>
  <c r="M5058" i="10"/>
  <c r="N5058" i="10"/>
  <c r="D5059" i="10"/>
  <c r="I5059" i="10"/>
  <c r="K5059" i="10" s="1"/>
  <c r="L5059" i="10"/>
  <c r="M5059" i="10"/>
  <c r="N5059" i="10"/>
  <c r="D5060" i="10"/>
  <c r="I5060" i="10"/>
  <c r="K5060" i="10" s="1"/>
  <c r="L5060" i="10"/>
  <c r="M5060" i="10"/>
  <c r="N5060" i="10"/>
  <c r="D5061" i="10"/>
  <c r="I5061" i="10"/>
  <c r="K5061" i="10" s="1"/>
  <c r="L5061" i="10"/>
  <c r="M5061" i="10"/>
  <c r="N5061" i="10"/>
  <c r="D5062" i="10"/>
  <c r="I5062" i="10"/>
  <c r="K5062" i="10" s="1"/>
  <c r="L5062" i="10"/>
  <c r="M5062" i="10"/>
  <c r="N5062" i="10"/>
  <c r="D5063" i="10"/>
  <c r="I5063" i="10"/>
  <c r="K5063" i="10" s="1"/>
  <c r="L5063" i="10"/>
  <c r="M5063" i="10"/>
  <c r="N5063" i="10"/>
  <c r="D5064" i="10"/>
  <c r="I5064" i="10"/>
  <c r="K5064" i="10" s="1"/>
  <c r="L5064" i="10"/>
  <c r="M5064" i="10"/>
  <c r="N5064" i="10"/>
  <c r="D5065" i="10"/>
  <c r="I5065" i="10"/>
  <c r="K5065" i="10" s="1"/>
  <c r="L5065" i="10"/>
  <c r="M5065" i="10"/>
  <c r="N5065" i="10"/>
  <c r="D5066" i="10"/>
  <c r="I5066" i="10"/>
  <c r="K5066" i="10" s="1"/>
  <c r="L5066" i="10"/>
  <c r="M5066" i="10"/>
  <c r="N5066" i="10"/>
  <c r="D5067" i="10"/>
  <c r="I5067" i="10"/>
  <c r="K5067" i="10" s="1"/>
  <c r="L5067" i="10"/>
  <c r="M5067" i="10"/>
  <c r="N5067" i="10"/>
  <c r="D5068" i="10"/>
  <c r="I5068" i="10"/>
  <c r="K5068" i="10" s="1"/>
  <c r="L5068" i="10"/>
  <c r="M5068" i="10"/>
  <c r="N5068" i="10"/>
  <c r="D5069" i="10"/>
  <c r="I5069" i="10"/>
  <c r="K5069" i="10" s="1"/>
  <c r="L5069" i="10"/>
  <c r="M5069" i="10"/>
  <c r="N5069" i="10"/>
  <c r="D5070" i="10"/>
  <c r="I5070" i="10"/>
  <c r="K5070" i="10" s="1"/>
  <c r="L5070" i="10"/>
  <c r="M5070" i="10"/>
  <c r="N5070" i="10"/>
  <c r="D5071" i="10"/>
  <c r="I5071" i="10"/>
  <c r="K5071" i="10" s="1"/>
  <c r="L5071" i="10"/>
  <c r="M5071" i="10"/>
  <c r="N5071" i="10"/>
  <c r="D5072" i="10"/>
  <c r="I5072" i="10"/>
  <c r="K5072" i="10" s="1"/>
  <c r="L5072" i="10"/>
  <c r="M5072" i="10"/>
  <c r="N5072" i="10"/>
  <c r="D5073" i="10"/>
  <c r="I5073" i="10"/>
  <c r="K5073" i="10" s="1"/>
  <c r="L5073" i="10"/>
  <c r="M5073" i="10"/>
  <c r="N5073" i="10"/>
  <c r="D5074" i="10"/>
  <c r="I5074" i="10"/>
  <c r="K5074" i="10" s="1"/>
  <c r="L5074" i="10"/>
  <c r="M5074" i="10"/>
  <c r="N5074" i="10"/>
  <c r="D5075" i="10"/>
  <c r="I5075" i="10"/>
  <c r="K5075" i="10" s="1"/>
  <c r="L5075" i="10"/>
  <c r="M5075" i="10"/>
  <c r="N5075" i="10"/>
  <c r="D5076" i="10"/>
  <c r="I5076" i="10"/>
  <c r="K5076" i="10" s="1"/>
  <c r="L5076" i="10"/>
  <c r="M5076" i="10"/>
  <c r="N5076" i="10"/>
  <c r="D5077" i="10"/>
  <c r="I5077" i="10"/>
  <c r="K5077" i="10" s="1"/>
  <c r="L5077" i="10"/>
  <c r="M5077" i="10"/>
  <c r="N5077" i="10"/>
  <c r="D5078" i="10"/>
  <c r="I5078" i="10"/>
  <c r="K5078" i="10" s="1"/>
  <c r="L5078" i="10"/>
  <c r="M5078" i="10"/>
  <c r="N5078" i="10"/>
  <c r="D5079" i="10"/>
  <c r="I5079" i="10"/>
  <c r="K5079" i="10" s="1"/>
  <c r="L5079" i="10"/>
  <c r="M5079" i="10"/>
  <c r="N5079" i="10"/>
  <c r="D5080" i="10"/>
  <c r="I5080" i="10"/>
  <c r="K5080" i="10" s="1"/>
  <c r="L5080" i="10"/>
  <c r="M5080" i="10"/>
  <c r="N5080" i="10"/>
  <c r="D5081" i="10"/>
  <c r="I5081" i="10"/>
  <c r="K5081" i="10" s="1"/>
  <c r="L5081" i="10"/>
  <c r="M5081" i="10"/>
  <c r="N5081" i="10"/>
  <c r="D5082" i="10"/>
  <c r="I5082" i="10"/>
  <c r="K5082" i="10" s="1"/>
  <c r="L5082" i="10"/>
  <c r="M5082" i="10"/>
  <c r="N5082" i="10"/>
  <c r="D5083" i="10"/>
  <c r="I5083" i="10"/>
  <c r="K5083" i="10" s="1"/>
  <c r="L5083" i="10"/>
  <c r="M5083" i="10"/>
  <c r="N5083" i="10"/>
  <c r="D5084" i="10"/>
  <c r="I5084" i="10"/>
  <c r="K5084" i="10" s="1"/>
  <c r="L5084" i="10"/>
  <c r="M5084" i="10"/>
  <c r="N5084" i="10"/>
  <c r="D5085" i="10"/>
  <c r="I5085" i="10"/>
  <c r="K5085" i="10" s="1"/>
  <c r="L5085" i="10"/>
  <c r="M5085" i="10"/>
  <c r="N5085" i="10"/>
  <c r="D5086" i="10"/>
  <c r="I5086" i="10"/>
  <c r="K5086" i="10" s="1"/>
  <c r="L5086" i="10"/>
  <c r="M5086" i="10"/>
  <c r="N5086" i="10"/>
  <c r="D5087" i="10"/>
  <c r="I5087" i="10"/>
  <c r="K5087" i="10" s="1"/>
  <c r="L5087" i="10"/>
  <c r="M5087" i="10"/>
  <c r="N5087" i="10"/>
  <c r="D5088" i="10"/>
  <c r="I5088" i="10"/>
  <c r="K5088" i="10" s="1"/>
  <c r="L5088" i="10"/>
  <c r="M5088" i="10"/>
  <c r="N5088" i="10"/>
  <c r="D5089" i="10"/>
  <c r="I5089" i="10"/>
  <c r="K5089" i="10" s="1"/>
  <c r="L5089" i="10"/>
  <c r="M5089" i="10"/>
  <c r="N5089" i="10"/>
  <c r="D5090" i="10"/>
  <c r="I5090" i="10"/>
  <c r="K5090" i="10" s="1"/>
  <c r="L5090" i="10"/>
  <c r="M5090" i="10"/>
  <c r="N5090" i="10"/>
  <c r="D5091" i="10"/>
  <c r="I5091" i="10"/>
  <c r="K5091" i="10" s="1"/>
  <c r="L5091" i="10"/>
  <c r="M5091" i="10"/>
  <c r="N5091" i="10"/>
  <c r="D5092" i="10"/>
  <c r="I5092" i="10"/>
  <c r="K5092" i="10" s="1"/>
  <c r="L5092" i="10"/>
  <c r="M5092" i="10"/>
  <c r="N5092" i="10"/>
  <c r="D5093" i="10"/>
  <c r="I5093" i="10"/>
  <c r="K5093" i="10" s="1"/>
  <c r="L5093" i="10"/>
  <c r="M5093" i="10"/>
  <c r="N5093" i="10"/>
  <c r="D5094" i="10"/>
  <c r="I5094" i="10"/>
  <c r="K5094" i="10" s="1"/>
  <c r="L5094" i="10"/>
  <c r="M5094" i="10"/>
  <c r="N5094" i="10"/>
  <c r="D5095" i="10"/>
  <c r="I5095" i="10"/>
  <c r="K5095" i="10" s="1"/>
  <c r="L5095" i="10"/>
  <c r="M5095" i="10"/>
  <c r="N5095" i="10"/>
  <c r="D5096" i="10"/>
  <c r="I5096" i="10"/>
  <c r="K5096" i="10" s="1"/>
  <c r="L5096" i="10"/>
  <c r="M5096" i="10"/>
  <c r="N5096" i="10"/>
  <c r="D5097" i="10"/>
  <c r="I5097" i="10"/>
  <c r="K5097" i="10" s="1"/>
  <c r="L5097" i="10"/>
  <c r="M5097" i="10"/>
  <c r="N5097" i="10"/>
  <c r="D5098" i="10"/>
  <c r="I5098" i="10"/>
  <c r="K5098" i="10" s="1"/>
  <c r="L5098" i="10"/>
  <c r="M5098" i="10"/>
  <c r="N5098" i="10"/>
  <c r="D5099" i="10"/>
  <c r="I5099" i="10"/>
  <c r="K5099" i="10" s="1"/>
  <c r="L5099" i="10"/>
  <c r="M5099" i="10"/>
  <c r="N5099" i="10"/>
  <c r="D5100" i="10"/>
  <c r="I5100" i="10"/>
  <c r="K5100" i="10" s="1"/>
  <c r="L5100" i="10"/>
  <c r="M5100" i="10"/>
  <c r="N5100" i="10"/>
  <c r="D5101" i="10"/>
  <c r="I5101" i="10"/>
  <c r="K5101" i="10" s="1"/>
  <c r="L5101" i="10"/>
  <c r="M5101" i="10"/>
  <c r="N5101" i="10"/>
  <c r="D5102" i="10"/>
  <c r="I5102" i="10"/>
  <c r="K5102" i="10" s="1"/>
  <c r="L5102" i="10"/>
  <c r="M5102" i="10"/>
  <c r="N5102" i="10"/>
  <c r="D5103" i="10"/>
  <c r="I5103" i="10"/>
  <c r="K5103" i="10" s="1"/>
  <c r="L5103" i="10"/>
  <c r="M5103" i="10"/>
  <c r="N5103" i="10"/>
  <c r="D5104" i="10"/>
  <c r="I5104" i="10"/>
  <c r="K5104" i="10" s="1"/>
  <c r="L5104" i="10"/>
  <c r="M5104" i="10"/>
  <c r="N5104" i="10"/>
  <c r="D5105" i="10"/>
  <c r="I5105" i="10"/>
  <c r="K5105" i="10" s="1"/>
  <c r="L5105" i="10"/>
  <c r="M5105" i="10"/>
  <c r="N5105" i="10"/>
  <c r="D5106" i="10"/>
  <c r="I5106" i="10"/>
  <c r="K5106" i="10" s="1"/>
  <c r="L5106" i="10"/>
  <c r="M5106" i="10"/>
  <c r="N5106" i="10"/>
  <c r="D5107" i="10"/>
  <c r="I5107" i="10"/>
  <c r="K5107" i="10" s="1"/>
  <c r="L5107" i="10"/>
  <c r="M5107" i="10"/>
  <c r="N5107" i="10"/>
  <c r="D5108" i="10"/>
  <c r="I5108" i="10"/>
  <c r="K5108" i="10" s="1"/>
  <c r="L5108" i="10"/>
  <c r="M5108" i="10"/>
  <c r="N5108" i="10"/>
  <c r="D5109" i="10"/>
  <c r="I5109" i="10"/>
  <c r="K5109" i="10" s="1"/>
  <c r="L5109" i="10"/>
  <c r="M5109" i="10"/>
  <c r="N5109" i="10"/>
  <c r="D5110" i="10"/>
  <c r="I5110" i="10"/>
  <c r="K5110" i="10" s="1"/>
  <c r="L5110" i="10"/>
  <c r="M5110" i="10"/>
  <c r="N5110" i="10"/>
  <c r="D5111" i="10"/>
  <c r="I5111" i="10"/>
  <c r="K5111" i="10" s="1"/>
  <c r="L5111" i="10"/>
  <c r="M5111" i="10"/>
  <c r="N5111" i="10"/>
  <c r="D5112" i="10"/>
  <c r="I5112" i="10"/>
  <c r="K5112" i="10" s="1"/>
  <c r="L5112" i="10"/>
  <c r="M5112" i="10"/>
  <c r="N5112" i="10"/>
  <c r="D5113" i="10"/>
  <c r="I5113" i="10"/>
  <c r="K5113" i="10" s="1"/>
  <c r="L5113" i="10"/>
  <c r="M5113" i="10"/>
  <c r="N5113" i="10"/>
  <c r="D5114" i="10"/>
  <c r="I5114" i="10"/>
  <c r="K5114" i="10" s="1"/>
  <c r="L5114" i="10"/>
  <c r="M5114" i="10"/>
  <c r="N5114" i="10"/>
  <c r="D5115" i="10"/>
  <c r="I5115" i="10"/>
  <c r="K5115" i="10" s="1"/>
  <c r="L5115" i="10"/>
  <c r="M5115" i="10"/>
  <c r="N5115" i="10"/>
  <c r="D5116" i="10"/>
  <c r="I5116" i="10"/>
  <c r="K5116" i="10" s="1"/>
  <c r="L5116" i="10"/>
  <c r="M5116" i="10"/>
  <c r="N5116" i="10"/>
  <c r="D5117" i="10"/>
  <c r="I5117" i="10"/>
  <c r="K5117" i="10" s="1"/>
  <c r="L5117" i="10"/>
  <c r="M5117" i="10"/>
  <c r="N5117" i="10"/>
  <c r="D5118" i="10"/>
  <c r="I5118" i="10"/>
  <c r="K5118" i="10" s="1"/>
  <c r="L5118" i="10"/>
  <c r="M5118" i="10"/>
  <c r="N5118" i="10"/>
  <c r="D5119" i="10"/>
  <c r="I5119" i="10"/>
  <c r="K5119" i="10" s="1"/>
  <c r="L5119" i="10"/>
  <c r="M5119" i="10"/>
  <c r="N5119" i="10"/>
  <c r="D5120" i="10"/>
  <c r="I5120" i="10"/>
  <c r="K5120" i="10" s="1"/>
  <c r="L5120" i="10"/>
  <c r="M5120" i="10"/>
  <c r="N5120" i="10"/>
  <c r="D5121" i="10"/>
  <c r="I5121" i="10"/>
  <c r="K5121" i="10" s="1"/>
  <c r="L5121" i="10"/>
  <c r="M5121" i="10"/>
  <c r="N5121" i="10"/>
  <c r="D5122" i="10"/>
  <c r="I5122" i="10"/>
  <c r="K5122" i="10" s="1"/>
  <c r="L5122" i="10"/>
  <c r="M5122" i="10"/>
  <c r="N5122" i="10"/>
  <c r="D5123" i="10"/>
  <c r="I5123" i="10"/>
  <c r="K5123" i="10" s="1"/>
  <c r="L5123" i="10"/>
  <c r="M5123" i="10"/>
  <c r="N5123" i="10"/>
  <c r="D5124" i="10"/>
  <c r="I5124" i="10"/>
  <c r="K5124" i="10" s="1"/>
  <c r="L5124" i="10"/>
  <c r="M5124" i="10"/>
  <c r="N5124" i="10"/>
  <c r="D5125" i="10"/>
  <c r="I5125" i="10"/>
  <c r="K5125" i="10" s="1"/>
  <c r="L5125" i="10"/>
  <c r="M5125" i="10"/>
  <c r="N5125" i="10"/>
  <c r="D5126" i="10"/>
  <c r="I5126" i="10"/>
  <c r="K5126" i="10" s="1"/>
  <c r="L5126" i="10"/>
  <c r="M5126" i="10"/>
  <c r="N5126" i="10"/>
  <c r="D5127" i="10"/>
  <c r="I5127" i="10"/>
  <c r="K5127" i="10" s="1"/>
  <c r="L5127" i="10"/>
  <c r="M5127" i="10"/>
  <c r="N5127" i="10"/>
  <c r="D5128" i="10"/>
  <c r="I5128" i="10"/>
  <c r="K5128" i="10" s="1"/>
  <c r="L5128" i="10"/>
  <c r="M5128" i="10"/>
  <c r="N5128" i="10"/>
  <c r="D5129" i="10"/>
  <c r="I5129" i="10"/>
  <c r="K5129" i="10" s="1"/>
  <c r="L5129" i="10"/>
  <c r="M5129" i="10"/>
  <c r="N5129" i="10"/>
  <c r="D5130" i="10"/>
  <c r="I5130" i="10"/>
  <c r="K5130" i="10" s="1"/>
  <c r="L5130" i="10"/>
  <c r="M5130" i="10"/>
  <c r="N5130" i="10"/>
  <c r="D5131" i="10"/>
  <c r="I5131" i="10"/>
  <c r="K5131" i="10" s="1"/>
  <c r="L5131" i="10"/>
  <c r="M5131" i="10"/>
  <c r="N5131" i="10"/>
  <c r="D5132" i="10"/>
  <c r="I5132" i="10"/>
  <c r="K5132" i="10" s="1"/>
  <c r="L5132" i="10"/>
  <c r="M5132" i="10"/>
  <c r="N5132" i="10"/>
  <c r="D5134" i="10"/>
  <c r="I5134" i="10"/>
  <c r="L5134" i="10"/>
  <c r="M5134" i="10"/>
  <c r="N5134" i="10"/>
  <c r="D5135" i="10"/>
  <c r="I5135" i="10"/>
  <c r="L5135" i="10"/>
  <c r="M5135" i="10"/>
  <c r="N5135" i="10"/>
  <c r="D5136" i="10"/>
  <c r="I5136" i="10"/>
  <c r="L5136" i="10"/>
  <c r="M5136" i="10"/>
  <c r="N5136" i="10"/>
  <c r="D5142" i="10"/>
  <c r="K5142" i="10"/>
  <c r="L5142" i="10"/>
  <c r="M5142" i="10"/>
  <c r="N5142" i="10"/>
  <c r="D5143" i="10"/>
  <c r="K5143" i="10"/>
  <c r="L5143" i="10"/>
  <c r="M5143" i="10"/>
  <c r="N5143" i="10"/>
  <c r="D5144" i="10"/>
  <c r="K5144" i="10"/>
  <c r="L5144" i="10"/>
  <c r="M5144" i="10"/>
  <c r="N5144" i="10"/>
  <c r="D5145" i="10"/>
  <c r="K5145" i="10"/>
  <c r="L5145" i="10"/>
  <c r="M5145" i="10"/>
  <c r="N5145" i="10"/>
  <c r="D5146" i="10"/>
  <c r="K5146" i="10"/>
  <c r="L5146" i="10"/>
  <c r="M5146" i="10"/>
  <c r="N5146" i="10"/>
  <c r="D5147" i="10"/>
  <c r="K5147" i="10"/>
  <c r="L5147" i="10"/>
  <c r="M5147" i="10"/>
  <c r="N5147" i="10"/>
  <c r="D5148" i="10"/>
  <c r="K5148" i="10"/>
  <c r="L5148" i="10"/>
  <c r="M5148" i="10"/>
  <c r="N5148" i="10"/>
  <c r="D5149" i="10"/>
  <c r="K5149" i="10"/>
  <c r="L5149" i="10"/>
  <c r="M5149" i="10"/>
  <c r="N5149" i="10"/>
  <c r="D5150" i="10"/>
  <c r="K5150" i="10"/>
  <c r="L5150" i="10"/>
  <c r="M5150" i="10"/>
  <c r="N5150" i="10"/>
  <c r="D5151" i="10"/>
  <c r="K5151" i="10"/>
  <c r="L5151" i="10"/>
  <c r="M5151" i="10"/>
  <c r="N5151" i="10"/>
  <c r="D5152" i="10"/>
  <c r="K5152" i="10"/>
  <c r="L5152" i="10"/>
  <c r="M5152" i="10"/>
  <c r="N5152" i="10"/>
  <c r="D5153" i="10"/>
  <c r="K5153" i="10"/>
  <c r="L5153" i="10"/>
  <c r="M5153" i="10"/>
  <c r="N5153" i="10"/>
  <c r="D5154" i="10"/>
  <c r="K5154" i="10"/>
  <c r="L5154" i="10"/>
  <c r="M5154" i="10"/>
  <c r="N5154" i="10"/>
  <c r="D5155" i="10"/>
  <c r="K5155" i="10"/>
  <c r="L5155" i="10"/>
  <c r="M5155" i="10"/>
  <c r="N5155" i="10"/>
  <c r="D5156" i="10"/>
  <c r="K5156" i="10"/>
  <c r="L5156" i="10"/>
  <c r="M5156" i="10"/>
  <c r="N5156" i="10"/>
  <c r="D5157" i="10"/>
  <c r="K5157" i="10"/>
  <c r="L5157" i="10"/>
  <c r="M5157" i="10"/>
  <c r="N5157" i="10"/>
  <c r="D5158" i="10"/>
  <c r="K5158" i="10"/>
  <c r="L5158" i="10"/>
  <c r="M5158" i="10"/>
  <c r="N5158" i="10"/>
  <c r="D5159" i="10"/>
  <c r="K5159" i="10"/>
  <c r="L5159" i="10"/>
  <c r="M5159" i="10"/>
  <c r="N5159" i="10"/>
  <c r="D5160" i="10"/>
  <c r="K5160" i="10"/>
  <c r="L5160" i="10"/>
  <c r="M5160" i="10"/>
  <c r="N5160" i="10"/>
  <c r="D5161" i="10"/>
  <c r="K5161" i="10"/>
  <c r="L5161" i="10"/>
  <c r="M5161" i="10"/>
  <c r="N5161" i="10"/>
  <c r="D5162" i="10"/>
  <c r="K5162" i="10"/>
  <c r="L5162" i="10"/>
  <c r="M5162" i="10"/>
  <c r="N5162" i="10"/>
  <c r="D5163" i="10"/>
  <c r="K5163" i="10"/>
  <c r="L5163" i="10"/>
  <c r="M5163" i="10"/>
  <c r="N5163" i="10"/>
  <c r="D5164" i="10"/>
  <c r="K5164" i="10"/>
  <c r="L5164" i="10"/>
  <c r="M5164" i="10"/>
  <c r="N5164" i="10"/>
  <c r="D5165" i="10"/>
  <c r="K5165" i="10"/>
  <c r="L5165" i="10"/>
  <c r="M5165" i="10"/>
  <c r="N5165" i="10"/>
  <c r="D5166" i="10"/>
  <c r="K5166" i="10"/>
  <c r="L5166" i="10"/>
  <c r="M5166" i="10"/>
  <c r="N5166" i="10"/>
  <c r="D5167" i="10"/>
  <c r="K5167" i="10"/>
  <c r="L5167" i="10"/>
  <c r="M5167" i="10"/>
  <c r="N5167" i="10"/>
  <c r="D5168" i="10"/>
  <c r="K5168" i="10"/>
  <c r="L5168" i="10"/>
  <c r="M5168" i="10"/>
  <c r="N5168" i="10"/>
  <c r="D5169" i="10"/>
  <c r="K5169" i="10"/>
  <c r="L5169" i="10"/>
  <c r="M5169" i="10"/>
  <c r="N5169" i="10"/>
  <c r="D5170" i="10"/>
  <c r="K5170" i="10"/>
  <c r="L5170" i="10"/>
  <c r="M5170" i="10"/>
  <c r="N5170" i="10"/>
  <c r="D5171" i="10"/>
  <c r="K5171" i="10"/>
  <c r="L5171" i="10"/>
  <c r="M5171" i="10"/>
  <c r="N5171" i="10"/>
  <c r="D5172" i="10"/>
  <c r="K5172" i="10"/>
  <c r="L5172" i="10"/>
  <c r="M5172" i="10"/>
  <c r="N5172" i="10"/>
  <c r="D5173" i="10"/>
  <c r="K5173" i="10"/>
  <c r="L5173" i="10"/>
  <c r="M5173" i="10"/>
  <c r="N5173" i="10"/>
  <c r="D5174" i="10"/>
  <c r="K5174" i="10"/>
  <c r="L5174" i="10"/>
  <c r="M5174" i="10"/>
  <c r="N5174" i="10"/>
  <c r="D5175" i="10"/>
  <c r="K5175" i="10"/>
  <c r="L5175" i="10"/>
  <c r="M5175" i="10"/>
  <c r="N5175" i="10"/>
  <c r="D5176" i="10"/>
  <c r="K5176" i="10"/>
  <c r="L5176" i="10"/>
  <c r="M5176" i="10"/>
  <c r="N5176" i="10"/>
  <c r="D5177" i="10"/>
  <c r="K5177" i="10"/>
  <c r="L5177" i="10"/>
  <c r="M5177" i="10"/>
  <c r="N5177" i="10"/>
  <c r="D5178" i="10"/>
  <c r="K5178" i="10"/>
  <c r="L5178" i="10"/>
  <c r="M5178" i="10"/>
  <c r="N5178" i="10"/>
  <c r="D5179" i="10"/>
  <c r="K5179" i="10"/>
  <c r="L5179" i="10"/>
  <c r="M5179" i="10"/>
  <c r="N5179" i="10"/>
  <c r="D5180" i="10"/>
  <c r="K5180" i="10"/>
  <c r="L5180" i="10"/>
  <c r="M5180" i="10"/>
  <c r="N5180" i="10"/>
  <c r="D5181" i="10"/>
  <c r="K5181" i="10"/>
  <c r="L5181" i="10"/>
  <c r="M5181" i="10"/>
  <c r="N5181" i="10"/>
  <c r="D5182" i="10"/>
  <c r="K5182" i="10"/>
  <c r="L5182" i="10"/>
  <c r="M5182" i="10"/>
  <c r="N5182" i="10"/>
  <c r="D5183" i="10"/>
  <c r="K5183" i="10"/>
  <c r="L5183" i="10"/>
  <c r="M5183" i="10"/>
  <c r="N5183" i="10"/>
  <c r="D5184" i="10"/>
  <c r="K5184" i="10"/>
  <c r="L5184" i="10"/>
  <c r="M5184" i="10"/>
  <c r="N5184" i="10"/>
  <c r="D5185" i="10"/>
  <c r="K5185" i="10"/>
  <c r="L5185" i="10"/>
  <c r="M5185" i="10"/>
  <c r="N5185" i="10"/>
  <c r="D5186" i="10"/>
  <c r="K5186" i="10"/>
  <c r="L5186" i="10"/>
  <c r="M5186" i="10"/>
  <c r="N5186" i="10"/>
  <c r="D5187" i="10"/>
  <c r="K5187" i="10"/>
  <c r="L5187" i="10"/>
  <c r="M5187" i="10"/>
  <c r="N5187" i="10"/>
  <c r="D5188" i="10"/>
  <c r="K5188" i="10"/>
  <c r="L5188" i="10"/>
  <c r="M5188" i="10"/>
  <c r="N5188" i="10"/>
  <c r="D5189" i="10"/>
  <c r="K5189" i="10"/>
  <c r="L5189" i="10"/>
  <c r="M5189" i="10"/>
  <c r="N5189" i="10"/>
  <c r="D5190" i="10"/>
  <c r="K5190" i="10"/>
  <c r="L5190" i="10"/>
  <c r="M5190" i="10"/>
  <c r="N5190" i="10"/>
  <c r="D5191" i="10"/>
  <c r="K5191" i="10"/>
  <c r="L5191" i="10"/>
  <c r="M5191" i="10"/>
  <c r="N5191" i="10"/>
  <c r="D5192" i="10"/>
  <c r="K5192" i="10"/>
  <c r="L5192" i="10"/>
  <c r="M5192" i="10"/>
  <c r="N5192" i="10"/>
  <c r="D5193" i="10"/>
  <c r="K5193" i="10"/>
  <c r="L5193" i="10"/>
  <c r="M5193" i="10"/>
  <c r="N5193" i="10"/>
  <c r="D5194" i="10"/>
  <c r="K5194" i="10"/>
  <c r="L5194" i="10"/>
  <c r="M5194" i="10"/>
  <c r="N5194" i="10"/>
  <c r="D5195" i="10"/>
  <c r="K5195" i="10"/>
  <c r="L5195" i="10"/>
  <c r="M5195" i="10"/>
  <c r="N5195" i="10"/>
  <c r="D5196" i="10"/>
  <c r="K5196" i="10"/>
  <c r="L5196" i="10"/>
  <c r="M5196" i="10"/>
  <c r="N5196" i="10"/>
  <c r="D5197" i="10"/>
  <c r="K5197" i="10"/>
  <c r="L5197" i="10"/>
  <c r="M5197" i="10"/>
  <c r="N5197" i="10"/>
  <c r="D5198" i="10"/>
  <c r="K5198" i="10"/>
  <c r="L5198" i="10"/>
  <c r="M5198" i="10"/>
  <c r="N5198" i="10"/>
  <c r="D5199" i="10"/>
  <c r="K5199" i="10"/>
  <c r="L5199" i="10"/>
  <c r="M5199" i="10"/>
  <c r="N5199" i="10"/>
  <c r="D5200" i="10"/>
  <c r="K5200" i="10"/>
  <c r="L5200" i="10"/>
  <c r="M5200" i="10"/>
  <c r="N5200" i="10"/>
  <c r="D5201" i="10"/>
  <c r="K5201" i="10"/>
  <c r="L5201" i="10"/>
  <c r="M5201" i="10"/>
  <c r="N5201" i="10"/>
  <c r="D5202" i="10"/>
  <c r="K5202" i="10"/>
  <c r="L5202" i="10"/>
  <c r="M5202" i="10"/>
  <c r="N5202" i="10"/>
  <c r="D5203" i="10"/>
  <c r="K5203" i="10"/>
  <c r="L5203" i="10"/>
  <c r="M5203" i="10"/>
  <c r="N5203" i="10"/>
  <c r="D5204" i="10"/>
  <c r="K5204" i="10"/>
  <c r="L5204" i="10"/>
  <c r="M5204" i="10"/>
  <c r="N5204" i="10"/>
  <c r="D5205" i="10"/>
  <c r="K5205" i="10"/>
  <c r="L5205" i="10"/>
  <c r="M5205" i="10"/>
  <c r="N5205" i="10"/>
  <c r="D5206" i="10"/>
  <c r="K5206" i="10"/>
  <c r="L5206" i="10"/>
  <c r="M5206" i="10"/>
  <c r="N5206" i="10"/>
  <c r="D5207" i="10"/>
  <c r="K5207" i="10"/>
  <c r="L5207" i="10"/>
  <c r="M5207" i="10"/>
  <c r="N5207" i="10"/>
  <c r="D5208" i="10"/>
  <c r="K5208" i="10"/>
  <c r="L5208" i="10"/>
  <c r="M5208" i="10"/>
  <c r="N5208" i="10"/>
  <c r="D5209" i="10"/>
  <c r="K5209" i="10"/>
  <c r="L5209" i="10"/>
  <c r="M5209" i="10"/>
  <c r="N5209" i="10"/>
  <c r="D5210" i="10"/>
  <c r="K5210" i="10"/>
  <c r="L5210" i="10"/>
  <c r="M5210" i="10"/>
  <c r="N5210" i="10"/>
  <c r="D5211" i="10"/>
  <c r="K5211" i="10"/>
  <c r="L5211" i="10"/>
  <c r="M5211" i="10"/>
  <c r="N5211" i="10"/>
  <c r="D5212" i="10"/>
  <c r="K5212" i="10"/>
  <c r="L5212" i="10"/>
  <c r="M5212" i="10"/>
  <c r="N5212" i="10"/>
  <c r="D5213" i="10"/>
  <c r="K5213" i="10"/>
  <c r="L5213" i="10"/>
  <c r="M5213" i="10"/>
  <c r="N5213" i="10"/>
  <c r="D5214" i="10"/>
  <c r="K5214" i="10"/>
  <c r="L5214" i="10"/>
  <c r="M5214" i="10"/>
  <c r="N5214" i="10"/>
  <c r="D5215" i="10"/>
  <c r="K5215" i="10"/>
  <c r="L5215" i="10"/>
  <c r="M5215" i="10"/>
  <c r="N5215" i="10"/>
  <c r="D5216" i="10"/>
  <c r="K5216" i="10"/>
  <c r="L5216" i="10"/>
  <c r="M5216" i="10"/>
  <c r="N5216" i="10"/>
  <c r="D5217" i="10"/>
  <c r="K5217" i="10"/>
  <c r="L5217" i="10"/>
  <c r="M5217" i="10"/>
  <c r="N5217" i="10"/>
  <c r="D5218" i="10"/>
  <c r="K5218" i="10"/>
  <c r="L5218" i="10"/>
  <c r="M5218" i="10"/>
  <c r="N5218" i="10"/>
  <c r="D5219" i="10"/>
  <c r="K5219" i="10"/>
  <c r="L5219" i="10"/>
  <c r="M5219" i="10"/>
  <c r="N5219" i="10"/>
  <c r="D5220" i="10"/>
  <c r="K5220" i="10"/>
  <c r="L5220" i="10"/>
  <c r="M5220" i="10"/>
  <c r="N5220" i="10"/>
  <c r="D5221" i="10"/>
  <c r="K5221" i="10"/>
  <c r="L5221" i="10"/>
  <c r="M5221" i="10"/>
  <c r="N5221" i="10"/>
  <c r="D5222" i="10"/>
  <c r="K5222" i="10"/>
  <c r="L5222" i="10"/>
  <c r="M5222" i="10"/>
  <c r="N5222" i="10"/>
  <c r="D5223" i="10"/>
  <c r="K5223" i="10"/>
  <c r="L5223" i="10"/>
  <c r="M5223" i="10"/>
  <c r="N5223" i="10"/>
  <c r="D5224" i="10"/>
  <c r="K5224" i="10"/>
  <c r="L5224" i="10"/>
  <c r="M5224" i="10"/>
  <c r="N5224" i="10"/>
  <c r="D5225" i="10"/>
  <c r="K5225" i="10"/>
  <c r="L5225" i="10"/>
  <c r="M5225" i="10"/>
  <c r="N5225" i="10"/>
  <c r="D5226" i="10"/>
  <c r="K5226" i="10"/>
  <c r="L5226" i="10"/>
  <c r="M5226" i="10"/>
  <c r="N5226" i="10"/>
  <c r="D5227" i="10"/>
  <c r="K5227" i="10"/>
  <c r="L5227" i="10"/>
  <c r="M5227" i="10"/>
  <c r="N5227" i="10"/>
  <c r="D5228" i="10"/>
  <c r="K5228" i="10"/>
  <c r="L5228" i="10"/>
  <c r="M5228" i="10"/>
  <c r="N5228" i="10"/>
  <c r="D5229" i="10"/>
  <c r="K5229" i="10"/>
  <c r="L5229" i="10"/>
  <c r="M5229" i="10"/>
  <c r="N5229" i="10"/>
  <c r="D5230" i="10"/>
  <c r="K5230" i="10"/>
  <c r="L5230" i="10"/>
  <c r="M5230" i="10"/>
  <c r="N5230" i="10"/>
  <c r="D5231" i="10"/>
  <c r="K5231" i="10"/>
  <c r="L5231" i="10"/>
  <c r="M5231" i="10"/>
  <c r="N5231" i="10"/>
  <c r="D5232" i="10"/>
  <c r="K5232" i="10"/>
  <c r="L5232" i="10"/>
  <c r="M5232" i="10"/>
  <c r="N5232" i="10"/>
  <c r="D5233" i="10"/>
  <c r="K5233" i="10"/>
  <c r="L5233" i="10"/>
  <c r="M5233" i="10"/>
  <c r="N5233" i="10"/>
  <c r="D5234" i="10"/>
  <c r="K5234" i="10"/>
  <c r="L5234" i="10"/>
  <c r="M5234" i="10"/>
  <c r="N5234" i="10"/>
  <c r="D5235" i="10"/>
  <c r="K5235" i="10"/>
  <c r="L5235" i="10"/>
  <c r="M5235" i="10"/>
  <c r="N5235" i="10"/>
  <c r="D5236" i="10"/>
  <c r="K5236" i="10"/>
  <c r="L5236" i="10"/>
  <c r="M5236" i="10"/>
  <c r="N5236" i="10"/>
  <c r="D5237" i="10"/>
  <c r="K5237" i="10"/>
  <c r="L5237" i="10"/>
  <c r="M5237" i="10"/>
  <c r="N5237" i="10"/>
  <c r="D5238" i="10"/>
  <c r="K5238" i="10"/>
  <c r="L5238" i="10"/>
  <c r="M5238" i="10"/>
  <c r="N5238" i="10"/>
  <c r="D5239" i="10"/>
  <c r="K5239" i="10"/>
  <c r="L5239" i="10"/>
  <c r="M5239" i="10"/>
  <c r="N5239" i="10"/>
  <c r="D5240" i="10"/>
  <c r="K5240" i="10"/>
  <c r="L5240" i="10"/>
  <c r="M5240" i="10"/>
  <c r="N5240" i="10"/>
  <c r="D5241" i="10"/>
  <c r="K5241" i="10"/>
  <c r="L5241" i="10"/>
  <c r="M5241" i="10"/>
  <c r="N5241" i="10"/>
  <c r="D5242" i="10"/>
  <c r="K5242" i="10"/>
  <c r="L5242" i="10"/>
  <c r="M5242" i="10"/>
  <c r="N5242" i="10"/>
  <c r="D5243" i="10"/>
  <c r="K5243" i="10"/>
  <c r="L5243" i="10"/>
  <c r="M5243" i="10"/>
  <c r="N5243" i="10"/>
  <c r="D5244" i="10"/>
  <c r="K5244" i="10"/>
  <c r="L5244" i="10"/>
  <c r="M5244" i="10"/>
  <c r="N5244" i="10"/>
  <c r="D5245" i="10"/>
  <c r="K5245" i="10"/>
  <c r="L5245" i="10"/>
  <c r="M5245" i="10"/>
  <c r="N5245" i="10"/>
  <c r="D5246" i="10"/>
  <c r="K5246" i="10"/>
  <c r="L5246" i="10"/>
  <c r="M5246" i="10"/>
  <c r="N5246" i="10"/>
  <c r="D5247" i="10"/>
  <c r="K5247" i="10"/>
  <c r="L5247" i="10"/>
  <c r="M5247" i="10"/>
  <c r="N5247" i="10"/>
  <c r="D5248" i="10"/>
  <c r="K5248" i="10"/>
  <c r="L5248" i="10"/>
  <c r="M5248" i="10"/>
  <c r="N5248" i="10"/>
  <c r="D5249" i="10"/>
  <c r="K5249" i="10"/>
  <c r="L5249" i="10"/>
  <c r="M5249" i="10"/>
  <c r="N5249" i="10"/>
  <c r="D5250" i="10"/>
  <c r="K5250" i="10"/>
  <c r="L5250" i="10"/>
  <c r="M5250" i="10"/>
  <c r="N5250" i="10"/>
  <c r="D5251" i="10"/>
  <c r="K5251" i="10"/>
  <c r="L5251" i="10"/>
  <c r="M5251" i="10"/>
  <c r="N5251" i="10"/>
  <c r="D5252" i="10"/>
  <c r="K5252" i="10"/>
  <c r="L5252" i="10"/>
  <c r="M5252" i="10"/>
  <c r="N5252" i="10"/>
  <c r="D5253" i="10"/>
  <c r="K5253" i="10"/>
  <c r="L5253" i="10"/>
  <c r="M5253" i="10"/>
  <c r="N5253" i="10"/>
  <c r="D5254" i="10"/>
  <c r="K5254" i="10"/>
  <c r="L5254" i="10"/>
  <c r="M5254" i="10"/>
  <c r="N5254" i="10"/>
  <c r="D5255" i="10"/>
  <c r="K5255" i="10"/>
  <c r="L5255" i="10"/>
  <c r="M5255" i="10"/>
  <c r="N5255" i="10"/>
  <c r="D5256" i="10"/>
  <c r="K5256" i="10"/>
  <c r="L5256" i="10"/>
  <c r="M5256" i="10"/>
  <c r="N5256" i="10"/>
  <c r="D5257" i="10"/>
  <c r="K5257" i="10"/>
  <c r="L5257" i="10"/>
  <c r="M5257" i="10"/>
  <c r="N5257" i="10"/>
  <c r="D5258" i="10"/>
  <c r="K5258" i="10"/>
  <c r="L5258" i="10"/>
  <c r="M5258" i="10"/>
  <c r="N5258" i="10"/>
  <c r="D5259" i="10"/>
  <c r="K5259" i="10"/>
  <c r="L5259" i="10"/>
  <c r="M5259" i="10"/>
  <c r="N5259" i="10"/>
  <c r="D5260" i="10"/>
  <c r="K5260" i="10"/>
  <c r="L5260" i="10"/>
  <c r="M5260" i="10"/>
  <c r="N5260" i="10"/>
  <c r="D5261" i="10"/>
  <c r="K5261" i="10"/>
  <c r="L5261" i="10"/>
  <c r="M5261" i="10"/>
  <c r="N5261" i="10"/>
  <c r="D5262" i="10"/>
  <c r="K5262" i="10"/>
  <c r="L5262" i="10"/>
  <c r="M5262" i="10"/>
  <c r="N5262" i="10"/>
  <c r="D5263" i="10"/>
  <c r="K5263" i="10"/>
  <c r="L5263" i="10"/>
  <c r="M5263" i="10"/>
  <c r="N5263" i="10"/>
  <c r="D5264" i="10"/>
  <c r="K5264" i="10"/>
  <c r="L5264" i="10"/>
  <c r="M5264" i="10"/>
  <c r="N5264" i="10"/>
  <c r="D5265" i="10"/>
  <c r="K5265" i="10"/>
  <c r="L5265" i="10"/>
  <c r="M5265" i="10"/>
  <c r="N5265" i="10"/>
  <c r="D5266" i="10"/>
  <c r="K5266" i="10"/>
  <c r="L5266" i="10"/>
  <c r="M5266" i="10"/>
  <c r="N5266" i="10"/>
  <c r="D5267" i="10"/>
  <c r="K5267" i="10"/>
  <c r="L5267" i="10"/>
  <c r="M5267" i="10"/>
  <c r="N5267" i="10"/>
  <c r="D5268" i="10"/>
  <c r="K5268" i="10"/>
  <c r="L5268" i="10"/>
  <c r="M5268" i="10"/>
  <c r="N5268" i="10"/>
  <c r="D5269" i="10"/>
  <c r="K5269" i="10"/>
  <c r="L5269" i="10"/>
  <c r="M5269" i="10"/>
  <c r="N5269" i="10"/>
  <c r="D5270" i="10"/>
  <c r="K5270" i="10"/>
  <c r="L5270" i="10"/>
  <c r="M5270" i="10"/>
  <c r="N5270" i="10"/>
  <c r="D5271" i="10"/>
  <c r="K5271" i="10"/>
  <c r="L5271" i="10"/>
  <c r="M5271" i="10"/>
  <c r="N5271" i="10"/>
  <c r="D5272" i="10"/>
  <c r="K5272" i="10"/>
  <c r="L5272" i="10"/>
  <c r="M5272" i="10"/>
  <c r="N5272" i="10"/>
  <c r="D5273" i="10"/>
  <c r="K5273" i="10"/>
  <c r="L5273" i="10"/>
  <c r="M5273" i="10"/>
  <c r="N5273" i="10"/>
  <c r="D5274" i="10"/>
  <c r="K5274" i="10"/>
  <c r="L5274" i="10"/>
  <c r="M5274" i="10"/>
  <c r="N5274" i="10"/>
  <c r="D5275" i="10"/>
  <c r="K5275" i="10"/>
  <c r="L5275" i="10"/>
  <c r="M5275" i="10"/>
  <c r="N5275" i="10"/>
  <c r="D5276" i="10"/>
  <c r="K5276" i="10"/>
  <c r="L5276" i="10"/>
  <c r="M5276" i="10"/>
  <c r="N5276" i="10"/>
  <c r="D5277" i="10"/>
  <c r="K5277" i="10"/>
  <c r="L5277" i="10"/>
  <c r="M5277" i="10"/>
  <c r="N5277" i="10"/>
  <c r="D5278" i="10"/>
  <c r="K5278" i="10"/>
  <c r="L5278" i="10"/>
  <c r="M5278" i="10"/>
  <c r="N5278" i="10"/>
  <c r="D5279" i="10"/>
  <c r="K5279" i="10"/>
  <c r="L5279" i="10"/>
  <c r="M5279" i="10"/>
  <c r="N5279" i="10"/>
  <c r="D5280" i="10"/>
  <c r="K5280" i="10"/>
  <c r="L5280" i="10"/>
  <c r="M5280" i="10"/>
  <c r="N5280" i="10"/>
  <c r="D5281" i="10"/>
  <c r="K5281" i="10"/>
  <c r="L5281" i="10"/>
  <c r="M5281" i="10"/>
  <c r="N5281" i="10"/>
  <c r="D5282" i="10"/>
  <c r="K5282" i="10"/>
  <c r="L5282" i="10"/>
  <c r="M5282" i="10"/>
  <c r="N5282" i="10"/>
  <c r="D5283" i="10"/>
  <c r="K5283" i="10"/>
  <c r="L5283" i="10"/>
  <c r="M5283" i="10"/>
  <c r="N5283" i="10"/>
  <c r="D5284" i="10"/>
  <c r="K5284" i="10"/>
  <c r="L5284" i="10"/>
  <c r="M5284" i="10"/>
  <c r="N5284" i="10"/>
  <c r="D5285" i="10"/>
  <c r="K5285" i="10"/>
  <c r="L5285" i="10"/>
  <c r="M5285" i="10"/>
  <c r="N5285" i="10"/>
  <c r="D5286" i="10"/>
  <c r="K5286" i="10"/>
  <c r="L5286" i="10"/>
  <c r="M5286" i="10"/>
  <c r="N5286" i="10"/>
  <c r="D5287" i="10"/>
  <c r="K5287" i="10"/>
  <c r="L5287" i="10"/>
  <c r="M5287" i="10"/>
  <c r="N5287" i="10"/>
  <c r="D5288" i="10"/>
  <c r="K5288" i="10"/>
  <c r="L5288" i="10"/>
  <c r="M5288" i="10"/>
  <c r="N5288" i="10"/>
  <c r="D5289" i="10"/>
  <c r="K5289" i="10"/>
  <c r="L5289" i="10"/>
  <c r="M5289" i="10"/>
  <c r="N5289" i="10"/>
  <c r="D5290" i="10"/>
  <c r="K5290" i="10"/>
  <c r="L5290" i="10"/>
  <c r="M5290" i="10"/>
  <c r="N5290" i="10"/>
  <c r="D5291" i="10"/>
  <c r="K5291" i="10"/>
  <c r="L5291" i="10"/>
  <c r="M5291" i="10"/>
  <c r="N5291" i="10"/>
  <c r="D5292" i="10"/>
  <c r="K5292" i="10"/>
  <c r="L5292" i="10"/>
  <c r="M5292" i="10"/>
  <c r="N5292" i="10"/>
  <c r="D5293" i="10"/>
  <c r="K5293" i="10"/>
  <c r="L5293" i="10"/>
  <c r="M5293" i="10"/>
  <c r="N5293" i="10"/>
  <c r="D5294" i="10"/>
  <c r="K5294" i="10"/>
  <c r="L5294" i="10"/>
  <c r="M5294" i="10"/>
  <c r="N5294" i="10"/>
  <c r="D5295" i="10"/>
  <c r="K5295" i="10"/>
  <c r="L5295" i="10"/>
  <c r="M5295" i="10"/>
  <c r="N5295" i="10"/>
  <c r="D5296" i="10"/>
  <c r="K5296" i="10"/>
  <c r="L5296" i="10"/>
  <c r="M5296" i="10"/>
  <c r="N5296" i="10"/>
  <c r="D5297" i="10"/>
  <c r="K5297" i="10"/>
  <c r="L5297" i="10"/>
  <c r="M5297" i="10"/>
  <c r="N5297" i="10"/>
  <c r="D5298" i="10"/>
  <c r="K5298" i="10"/>
  <c r="L5298" i="10"/>
  <c r="M5298" i="10"/>
  <c r="N5298" i="10"/>
  <c r="D5299" i="10"/>
  <c r="K5299" i="10"/>
  <c r="L5299" i="10"/>
  <c r="M5299" i="10"/>
  <c r="N5299" i="10"/>
  <c r="D5300" i="10"/>
  <c r="K5300" i="10"/>
  <c r="L5300" i="10"/>
  <c r="M5300" i="10"/>
  <c r="N5300" i="10"/>
  <c r="D5301" i="10"/>
  <c r="K5301" i="10"/>
  <c r="L5301" i="10"/>
  <c r="M5301" i="10"/>
  <c r="N5301" i="10"/>
  <c r="D5302" i="10"/>
  <c r="K5302" i="10"/>
  <c r="L5302" i="10"/>
  <c r="M5302" i="10"/>
  <c r="N5302" i="10"/>
  <c r="D5303" i="10"/>
  <c r="K5303" i="10"/>
  <c r="L5303" i="10"/>
  <c r="M5303" i="10"/>
  <c r="N5303" i="10"/>
  <c r="D5304" i="10"/>
  <c r="K5304" i="10"/>
  <c r="L5304" i="10"/>
  <c r="M5304" i="10"/>
  <c r="N5304" i="10"/>
  <c r="D5305" i="10"/>
  <c r="K5305" i="10"/>
  <c r="L5305" i="10"/>
  <c r="M5305" i="10"/>
  <c r="N5305" i="10"/>
  <c r="D5306" i="10"/>
  <c r="K5306" i="10"/>
  <c r="L5306" i="10"/>
  <c r="M5306" i="10"/>
  <c r="N5306" i="10"/>
  <c r="D5307" i="10"/>
  <c r="K5307" i="10"/>
  <c r="L5307" i="10"/>
  <c r="M5307" i="10"/>
  <c r="N5307" i="10"/>
  <c r="D5308" i="10"/>
  <c r="K5308" i="10"/>
  <c r="L5308" i="10"/>
  <c r="M5308" i="10"/>
  <c r="N5308" i="10"/>
  <c r="D5309" i="10"/>
  <c r="K5309" i="10"/>
  <c r="L5309" i="10"/>
  <c r="M5309" i="10"/>
  <c r="N5309" i="10"/>
  <c r="D5310" i="10"/>
  <c r="K5310" i="10"/>
  <c r="L5310" i="10"/>
  <c r="M5310" i="10"/>
  <c r="N5310" i="10"/>
  <c r="D5311" i="10"/>
  <c r="K5311" i="10"/>
  <c r="L5311" i="10"/>
  <c r="M5311" i="10"/>
  <c r="N5311" i="10"/>
  <c r="D5312" i="10"/>
  <c r="K5312" i="10"/>
  <c r="L5312" i="10"/>
  <c r="M5312" i="10"/>
  <c r="N5312" i="10"/>
  <c r="D5313" i="10"/>
  <c r="K5313" i="10"/>
  <c r="L5313" i="10"/>
  <c r="M5313" i="10"/>
  <c r="N5313" i="10"/>
  <c r="D5314" i="10"/>
  <c r="K5314" i="10"/>
  <c r="L5314" i="10"/>
  <c r="M5314" i="10"/>
  <c r="N5314" i="10"/>
  <c r="D5315" i="10"/>
  <c r="K5315" i="10"/>
  <c r="L5315" i="10"/>
  <c r="M5315" i="10"/>
  <c r="N5315" i="10"/>
  <c r="D5316" i="10"/>
  <c r="K5316" i="10"/>
  <c r="L5316" i="10"/>
  <c r="M5316" i="10"/>
  <c r="N5316" i="10"/>
  <c r="D5317" i="10"/>
  <c r="K5317" i="10"/>
  <c r="L5317" i="10"/>
  <c r="M5317" i="10"/>
  <c r="N5317" i="10"/>
  <c r="D5318" i="10"/>
  <c r="K5318" i="10"/>
  <c r="L5318" i="10"/>
  <c r="M5318" i="10"/>
  <c r="N5318" i="10"/>
  <c r="D5319" i="10"/>
  <c r="K5319" i="10"/>
  <c r="L5319" i="10"/>
  <c r="M5319" i="10"/>
  <c r="N5319" i="10"/>
  <c r="D5320" i="10"/>
  <c r="K5320" i="10"/>
  <c r="L5320" i="10"/>
  <c r="M5320" i="10"/>
  <c r="N5320" i="10"/>
  <c r="D5321" i="10"/>
  <c r="K5321" i="10"/>
  <c r="L5321" i="10"/>
  <c r="M5321" i="10"/>
  <c r="N5321" i="10"/>
  <c r="D5322" i="10"/>
  <c r="K5322" i="10"/>
  <c r="L5322" i="10"/>
  <c r="M5322" i="10"/>
  <c r="N5322" i="10"/>
  <c r="D5323" i="10"/>
  <c r="K5323" i="10"/>
  <c r="L5323" i="10"/>
  <c r="M5323" i="10"/>
  <c r="N5323" i="10"/>
  <c r="D5324" i="10"/>
  <c r="K5324" i="10"/>
  <c r="L5324" i="10"/>
  <c r="M5324" i="10"/>
  <c r="N5324" i="10"/>
  <c r="D5325" i="10"/>
  <c r="K5325" i="10"/>
  <c r="L5325" i="10"/>
  <c r="M5325" i="10"/>
  <c r="N5325" i="10"/>
  <c r="D5326" i="10"/>
  <c r="K5326" i="10"/>
  <c r="L5326" i="10"/>
  <c r="M5326" i="10"/>
  <c r="N5326" i="10"/>
  <c r="D5327" i="10"/>
  <c r="K5327" i="10"/>
  <c r="L5327" i="10"/>
  <c r="M5327" i="10"/>
  <c r="N5327" i="10"/>
  <c r="D5328" i="10"/>
  <c r="K5328" i="10"/>
  <c r="L5328" i="10"/>
  <c r="M5328" i="10"/>
  <c r="N5328" i="10"/>
  <c r="D5329" i="10"/>
  <c r="K5329" i="10"/>
  <c r="L5329" i="10"/>
  <c r="M5329" i="10"/>
  <c r="N5329" i="10"/>
  <c r="D5330" i="10"/>
  <c r="K5330" i="10"/>
  <c r="L5330" i="10"/>
  <c r="M5330" i="10"/>
  <c r="N5330" i="10"/>
  <c r="D5331" i="10"/>
  <c r="K5331" i="10"/>
  <c r="L5331" i="10"/>
  <c r="M5331" i="10"/>
  <c r="N5331" i="10"/>
  <c r="D5332" i="10"/>
  <c r="K5332" i="10"/>
  <c r="L5332" i="10"/>
  <c r="M5332" i="10"/>
  <c r="N5332" i="10"/>
  <c r="D5333" i="10"/>
  <c r="K5333" i="10"/>
  <c r="L5333" i="10"/>
  <c r="M5333" i="10"/>
  <c r="N5333" i="10"/>
  <c r="D5334" i="10"/>
  <c r="K5334" i="10"/>
  <c r="L5334" i="10"/>
  <c r="M5334" i="10"/>
  <c r="N5334" i="10"/>
  <c r="D5335" i="10"/>
  <c r="K5335" i="10"/>
  <c r="L5335" i="10"/>
  <c r="M5335" i="10"/>
  <c r="N5335" i="10"/>
  <c r="D5336" i="10"/>
  <c r="K5336" i="10"/>
  <c r="L5336" i="10"/>
  <c r="M5336" i="10"/>
  <c r="N5336" i="10"/>
  <c r="D5337" i="10"/>
  <c r="K5337" i="10"/>
  <c r="L5337" i="10"/>
  <c r="M5337" i="10"/>
  <c r="N5337" i="10"/>
  <c r="D5338" i="10"/>
  <c r="K5338" i="10"/>
  <c r="L5338" i="10"/>
  <c r="M5338" i="10"/>
  <c r="N5338" i="10"/>
  <c r="D5339" i="10"/>
  <c r="K5339" i="10"/>
  <c r="L5339" i="10"/>
  <c r="M5339" i="10"/>
  <c r="N5339" i="10"/>
  <c r="D5340" i="10"/>
  <c r="K5340" i="10"/>
  <c r="L5340" i="10"/>
  <c r="M5340" i="10"/>
  <c r="N5340" i="10"/>
  <c r="D5341" i="10"/>
  <c r="K5341" i="10"/>
  <c r="L5341" i="10"/>
  <c r="M5341" i="10"/>
  <c r="N5341" i="10"/>
  <c r="D5342" i="10"/>
  <c r="K5342" i="10"/>
  <c r="L5342" i="10"/>
  <c r="M5342" i="10"/>
  <c r="N5342" i="10"/>
  <c r="D5343" i="10"/>
  <c r="K5343" i="10"/>
  <c r="L5343" i="10"/>
  <c r="M5343" i="10"/>
  <c r="N5343" i="10"/>
  <c r="D5344" i="10"/>
  <c r="K5344" i="10"/>
  <c r="L5344" i="10"/>
  <c r="M5344" i="10"/>
  <c r="N5344" i="10"/>
  <c r="D5345" i="10"/>
  <c r="K5345" i="10"/>
  <c r="L5345" i="10"/>
  <c r="M5345" i="10"/>
  <c r="N5345" i="10"/>
  <c r="D5346" i="10"/>
  <c r="K5346" i="10"/>
  <c r="L5346" i="10"/>
  <c r="M5346" i="10"/>
  <c r="N5346" i="10"/>
  <c r="D5347" i="10"/>
  <c r="K5347" i="10"/>
  <c r="L5347" i="10"/>
  <c r="M5347" i="10"/>
  <c r="N5347" i="10"/>
  <c r="D5348" i="10"/>
  <c r="K5348" i="10"/>
  <c r="L5348" i="10"/>
  <c r="M5348" i="10"/>
  <c r="N5348" i="10"/>
  <c r="D5349" i="10"/>
  <c r="K5349" i="10"/>
  <c r="L5349" i="10"/>
  <c r="M5349" i="10"/>
  <c r="N5349" i="10"/>
  <c r="D5350" i="10"/>
  <c r="K5350" i="10"/>
  <c r="L5350" i="10"/>
  <c r="M5350" i="10"/>
  <c r="N5350" i="10"/>
  <c r="D5351" i="10"/>
  <c r="K5351" i="10"/>
  <c r="L5351" i="10"/>
  <c r="M5351" i="10"/>
  <c r="N5351" i="10"/>
  <c r="D5352" i="10"/>
  <c r="K5352" i="10"/>
  <c r="L5352" i="10"/>
  <c r="M5352" i="10"/>
  <c r="N5352" i="10"/>
  <c r="D5353" i="10"/>
  <c r="K5353" i="10"/>
  <c r="L5353" i="10"/>
  <c r="M5353" i="10"/>
  <c r="N5353" i="10"/>
  <c r="D5354" i="10"/>
  <c r="K5354" i="10"/>
  <c r="L5354" i="10"/>
  <c r="M5354" i="10"/>
  <c r="N5354" i="10"/>
  <c r="D5355" i="10"/>
  <c r="K5355" i="10"/>
  <c r="L5355" i="10"/>
  <c r="M5355" i="10"/>
  <c r="N5355" i="10"/>
  <c r="D5356" i="10"/>
  <c r="K5356" i="10"/>
  <c r="L5356" i="10"/>
  <c r="M5356" i="10"/>
  <c r="N5356" i="10"/>
  <c r="D5357" i="10"/>
  <c r="K5357" i="10"/>
  <c r="L5357" i="10"/>
  <c r="M5357" i="10"/>
  <c r="N5357" i="10"/>
  <c r="D5358" i="10"/>
  <c r="K5358" i="10"/>
  <c r="L5358" i="10"/>
  <c r="M5358" i="10"/>
  <c r="N5358" i="10"/>
  <c r="D5359" i="10"/>
  <c r="K5359" i="10"/>
  <c r="L5359" i="10"/>
  <c r="M5359" i="10"/>
  <c r="N5359" i="10"/>
  <c r="D5360" i="10"/>
  <c r="K5360" i="10"/>
  <c r="L5360" i="10"/>
  <c r="M5360" i="10"/>
  <c r="N5360" i="10"/>
  <c r="D5361" i="10"/>
  <c r="K5361" i="10"/>
  <c r="L5361" i="10"/>
  <c r="M5361" i="10"/>
  <c r="N5361" i="10"/>
  <c r="D5362" i="10"/>
  <c r="K5362" i="10"/>
  <c r="L5362" i="10"/>
  <c r="M5362" i="10"/>
  <c r="N5362" i="10"/>
  <c r="D5363" i="10"/>
  <c r="K5363" i="10"/>
  <c r="L5363" i="10"/>
  <c r="M5363" i="10"/>
  <c r="N5363" i="10"/>
  <c r="D5364" i="10"/>
  <c r="K5364" i="10"/>
  <c r="L5364" i="10"/>
  <c r="M5364" i="10"/>
  <c r="N5364" i="10"/>
  <c r="D5365" i="10"/>
  <c r="K5365" i="10"/>
  <c r="L5365" i="10"/>
  <c r="M5365" i="10"/>
  <c r="N5365" i="10"/>
  <c r="D5366" i="10"/>
  <c r="K5366" i="10"/>
  <c r="L5366" i="10"/>
  <c r="M5366" i="10"/>
  <c r="N5366" i="10"/>
  <c r="D5367" i="10"/>
  <c r="K5367" i="10"/>
  <c r="L5367" i="10"/>
  <c r="M5367" i="10"/>
  <c r="N5367" i="10"/>
  <c r="D5368" i="10"/>
  <c r="K5368" i="10"/>
  <c r="L5368" i="10"/>
  <c r="M5368" i="10"/>
  <c r="N5368" i="10"/>
  <c r="D5369" i="10"/>
  <c r="K5369" i="10"/>
  <c r="L5369" i="10"/>
  <c r="M5369" i="10"/>
  <c r="N5369" i="10"/>
  <c r="D5370" i="10"/>
  <c r="K5370" i="10"/>
  <c r="L5370" i="10"/>
  <c r="M5370" i="10"/>
  <c r="N5370" i="10"/>
  <c r="D5371" i="10"/>
  <c r="K5371" i="10"/>
  <c r="L5371" i="10"/>
  <c r="M5371" i="10"/>
  <c r="N5371" i="10"/>
  <c r="D5372" i="10"/>
  <c r="K5372" i="10"/>
  <c r="L5372" i="10"/>
  <c r="M5372" i="10"/>
  <c r="N5372" i="10"/>
  <c r="D5373" i="10"/>
  <c r="K5373" i="10"/>
  <c r="L5373" i="10"/>
  <c r="M5373" i="10"/>
  <c r="N5373" i="10"/>
  <c r="D5374" i="10"/>
  <c r="K5374" i="10"/>
  <c r="L5374" i="10"/>
  <c r="M5374" i="10"/>
  <c r="N5374" i="10"/>
  <c r="D5375" i="10"/>
  <c r="K5375" i="10"/>
  <c r="L5375" i="10"/>
  <c r="M5375" i="10"/>
  <c r="N5375" i="10"/>
  <c r="D5376" i="10"/>
  <c r="K5376" i="10"/>
  <c r="L5376" i="10"/>
  <c r="M5376" i="10"/>
  <c r="N5376" i="10"/>
  <c r="D5377" i="10"/>
  <c r="K5377" i="10"/>
  <c r="L5377" i="10"/>
  <c r="M5377" i="10"/>
  <c r="N5377" i="10"/>
  <c r="D5378" i="10"/>
  <c r="K5378" i="10"/>
  <c r="L5378" i="10"/>
  <c r="M5378" i="10"/>
  <c r="N5378" i="10"/>
  <c r="D5379" i="10"/>
  <c r="K5379" i="10"/>
  <c r="L5379" i="10"/>
  <c r="M5379" i="10"/>
  <c r="N5379" i="10"/>
  <c r="D5380" i="10"/>
  <c r="K5380" i="10"/>
  <c r="L5380" i="10"/>
  <c r="M5380" i="10"/>
  <c r="N5380" i="10"/>
  <c r="D5381" i="10"/>
  <c r="K5381" i="10"/>
  <c r="L5381" i="10"/>
  <c r="M5381" i="10"/>
  <c r="N5381" i="10"/>
  <c r="D5382" i="10"/>
  <c r="K5382" i="10"/>
  <c r="L5382" i="10"/>
  <c r="M5382" i="10"/>
  <c r="N5382" i="10"/>
  <c r="D5383" i="10"/>
  <c r="K5383" i="10"/>
  <c r="L5383" i="10"/>
  <c r="M5383" i="10"/>
  <c r="N5383" i="10"/>
  <c r="D5384" i="10"/>
  <c r="K5384" i="10"/>
  <c r="L5384" i="10"/>
  <c r="M5384" i="10"/>
  <c r="N5384" i="10"/>
  <c r="D5385" i="10"/>
  <c r="K5385" i="10"/>
  <c r="L5385" i="10"/>
  <c r="M5385" i="10"/>
  <c r="N5385" i="10"/>
  <c r="D5386" i="10"/>
  <c r="K5386" i="10"/>
  <c r="L5386" i="10"/>
  <c r="M5386" i="10"/>
  <c r="N5386" i="10"/>
  <c r="D5387" i="10"/>
  <c r="K5387" i="10"/>
  <c r="L5387" i="10"/>
  <c r="M5387" i="10"/>
  <c r="N5387" i="10"/>
  <c r="D5388" i="10"/>
  <c r="K5388" i="10"/>
  <c r="L5388" i="10"/>
  <c r="M5388" i="10"/>
  <c r="N5388" i="10"/>
  <c r="D5389" i="10"/>
  <c r="K5389" i="10"/>
  <c r="L5389" i="10"/>
  <c r="M5389" i="10"/>
  <c r="N5389" i="10"/>
  <c r="D5390" i="10"/>
  <c r="K5390" i="10"/>
  <c r="L5390" i="10"/>
  <c r="M5390" i="10"/>
  <c r="N5390" i="10"/>
  <c r="D5391" i="10"/>
  <c r="K5391" i="10"/>
  <c r="L5391" i="10"/>
  <c r="M5391" i="10"/>
  <c r="N5391" i="10"/>
  <c r="D5392" i="10"/>
  <c r="K5392" i="10"/>
  <c r="L5392" i="10"/>
  <c r="M5392" i="10"/>
  <c r="N5392" i="10"/>
  <c r="D5393" i="10"/>
  <c r="K5393" i="10"/>
  <c r="L5393" i="10"/>
  <c r="M5393" i="10"/>
  <c r="N5393" i="10"/>
  <c r="D5394" i="10"/>
  <c r="K5394" i="10"/>
  <c r="L5394" i="10"/>
  <c r="M5394" i="10"/>
  <c r="N5394" i="10"/>
  <c r="D5395" i="10"/>
  <c r="K5395" i="10"/>
  <c r="L5395" i="10"/>
  <c r="M5395" i="10"/>
  <c r="N5395" i="10"/>
  <c r="D5396" i="10"/>
  <c r="K5396" i="10"/>
  <c r="L5396" i="10"/>
  <c r="M5396" i="10"/>
  <c r="N5396" i="10"/>
  <c r="D5397" i="10"/>
  <c r="K5397" i="10"/>
  <c r="L5397" i="10"/>
  <c r="M5397" i="10"/>
  <c r="N5397" i="10"/>
  <c r="D5398" i="10"/>
  <c r="K5398" i="10"/>
  <c r="L5398" i="10"/>
  <c r="M5398" i="10"/>
  <c r="N5398" i="10"/>
  <c r="D5399" i="10"/>
  <c r="K5399" i="10"/>
  <c r="L5399" i="10"/>
  <c r="M5399" i="10"/>
  <c r="N5399" i="10"/>
  <c r="D5400" i="10"/>
  <c r="K5400" i="10"/>
  <c r="L5400" i="10"/>
  <c r="M5400" i="10"/>
  <c r="N5400" i="10"/>
  <c r="D5401" i="10"/>
  <c r="K5401" i="10"/>
  <c r="L5401" i="10"/>
  <c r="M5401" i="10"/>
  <c r="N5401" i="10"/>
  <c r="D5402" i="10"/>
  <c r="K5402" i="10"/>
  <c r="L5402" i="10"/>
  <c r="M5402" i="10"/>
  <c r="N5402" i="10"/>
  <c r="D5403" i="10"/>
  <c r="K5403" i="10"/>
  <c r="L5403" i="10"/>
  <c r="M5403" i="10"/>
  <c r="N5403" i="10"/>
  <c r="D5404" i="10"/>
  <c r="K5404" i="10"/>
  <c r="L5404" i="10"/>
  <c r="M5404" i="10"/>
  <c r="N5404" i="10"/>
  <c r="D5405" i="10"/>
  <c r="K5405" i="10"/>
  <c r="L5405" i="10"/>
  <c r="M5405" i="10"/>
  <c r="N5405" i="10"/>
  <c r="D5406" i="10"/>
  <c r="K5406" i="10"/>
  <c r="L5406" i="10"/>
  <c r="M5406" i="10"/>
  <c r="N5406" i="10"/>
  <c r="D5407" i="10"/>
  <c r="K5407" i="10"/>
  <c r="L5407" i="10"/>
  <c r="M5407" i="10"/>
  <c r="N5407" i="10"/>
  <c r="D5408" i="10"/>
  <c r="K5408" i="10"/>
  <c r="L5408" i="10"/>
  <c r="M5408" i="10"/>
  <c r="N5408" i="10"/>
  <c r="D5409" i="10"/>
  <c r="K5409" i="10"/>
  <c r="L5409" i="10"/>
  <c r="M5409" i="10"/>
  <c r="N5409" i="10"/>
  <c r="D5410" i="10"/>
  <c r="K5410" i="10"/>
  <c r="L5410" i="10"/>
  <c r="M5410" i="10"/>
  <c r="N5410" i="10"/>
  <c r="D5411" i="10"/>
  <c r="K5411" i="10"/>
  <c r="L5411" i="10"/>
  <c r="M5411" i="10"/>
  <c r="N5411" i="10"/>
  <c r="D5412" i="10"/>
  <c r="K5412" i="10"/>
  <c r="L5412" i="10"/>
  <c r="M5412" i="10"/>
  <c r="N5412" i="10"/>
  <c r="D5413" i="10"/>
  <c r="K5413" i="10"/>
  <c r="L5413" i="10"/>
  <c r="M5413" i="10"/>
  <c r="N5413" i="10"/>
  <c r="D5414" i="10"/>
  <c r="K5414" i="10"/>
  <c r="L5414" i="10"/>
  <c r="M5414" i="10"/>
  <c r="N5414" i="10"/>
  <c r="D5415" i="10"/>
  <c r="K5415" i="10"/>
  <c r="L5415" i="10"/>
  <c r="M5415" i="10"/>
  <c r="N5415" i="10"/>
  <c r="D5416" i="10"/>
  <c r="K5416" i="10"/>
  <c r="L5416" i="10"/>
  <c r="M5416" i="10"/>
  <c r="N5416" i="10"/>
  <c r="D5417" i="10"/>
  <c r="K5417" i="10"/>
  <c r="L5417" i="10"/>
  <c r="M5417" i="10"/>
  <c r="N5417" i="10"/>
  <c r="D5418" i="10"/>
  <c r="K5418" i="10"/>
  <c r="L5418" i="10"/>
  <c r="M5418" i="10"/>
  <c r="N5418" i="10"/>
  <c r="D5419" i="10"/>
  <c r="K5419" i="10"/>
  <c r="L5419" i="10"/>
  <c r="M5419" i="10"/>
  <c r="N5419" i="10"/>
  <c r="D5420" i="10"/>
  <c r="K5420" i="10"/>
  <c r="L5420" i="10"/>
  <c r="M5420" i="10"/>
  <c r="N5420" i="10"/>
  <c r="D5421" i="10"/>
  <c r="K5421" i="10"/>
  <c r="L5421" i="10"/>
  <c r="M5421" i="10"/>
  <c r="N5421" i="10"/>
  <c r="D5422" i="10"/>
  <c r="K5422" i="10"/>
  <c r="L5422" i="10"/>
  <c r="M5422" i="10"/>
  <c r="N5422" i="10"/>
  <c r="D5423" i="10"/>
  <c r="K5423" i="10"/>
  <c r="L5423" i="10"/>
  <c r="M5423" i="10"/>
  <c r="N5423" i="10"/>
  <c r="D5424" i="10"/>
  <c r="K5424" i="10"/>
  <c r="L5424" i="10"/>
  <c r="M5424" i="10"/>
  <c r="N5424" i="10"/>
  <c r="D5425" i="10"/>
  <c r="K5425" i="10"/>
  <c r="L5425" i="10"/>
  <c r="M5425" i="10"/>
  <c r="N5425" i="10"/>
  <c r="D5426" i="10"/>
  <c r="K5426" i="10"/>
  <c r="L5426" i="10"/>
  <c r="M5426" i="10"/>
  <c r="N5426" i="10"/>
  <c r="D5427" i="10"/>
  <c r="K5427" i="10"/>
  <c r="L5427" i="10"/>
  <c r="M5427" i="10"/>
  <c r="N5427" i="10"/>
  <c r="D5428" i="10"/>
  <c r="K5428" i="10"/>
  <c r="L5428" i="10"/>
  <c r="M5428" i="10"/>
  <c r="N5428" i="10"/>
  <c r="D5429" i="10"/>
  <c r="K5429" i="10"/>
  <c r="L5429" i="10"/>
  <c r="M5429" i="10"/>
  <c r="N5429" i="10"/>
  <c r="D5430" i="10"/>
  <c r="K5430" i="10"/>
  <c r="L5430" i="10"/>
  <c r="M5430" i="10"/>
  <c r="N5430" i="10"/>
  <c r="D5431" i="10"/>
  <c r="K5431" i="10"/>
  <c r="L5431" i="10"/>
  <c r="M5431" i="10"/>
  <c r="N5431" i="10"/>
  <c r="D5432" i="10"/>
  <c r="K5432" i="10"/>
  <c r="L5432" i="10"/>
  <c r="M5432" i="10"/>
  <c r="N5432" i="10"/>
  <c r="D5433" i="10"/>
  <c r="K5433" i="10"/>
  <c r="L5433" i="10"/>
  <c r="M5433" i="10"/>
  <c r="N5433" i="10"/>
  <c r="D5434" i="10"/>
  <c r="K5434" i="10"/>
  <c r="L5434" i="10"/>
  <c r="M5434" i="10"/>
  <c r="N5434" i="10"/>
  <c r="D5435" i="10"/>
  <c r="K5435" i="10"/>
  <c r="L5435" i="10"/>
  <c r="M5435" i="10"/>
  <c r="N5435" i="10"/>
  <c r="D5436" i="10"/>
  <c r="K5436" i="10"/>
  <c r="L5436" i="10"/>
  <c r="M5436" i="10"/>
  <c r="N5436" i="10"/>
  <c r="D5437" i="10"/>
  <c r="K5437" i="10"/>
  <c r="L5437" i="10"/>
  <c r="M5437" i="10"/>
  <c r="N5437" i="10"/>
  <c r="D5438" i="10"/>
  <c r="K5438" i="10"/>
  <c r="L5438" i="10"/>
  <c r="M5438" i="10"/>
  <c r="N5438" i="10"/>
  <c r="D5439" i="10"/>
  <c r="K5439" i="10"/>
  <c r="L5439" i="10"/>
  <c r="M5439" i="10"/>
  <c r="N5439" i="10"/>
  <c r="D5440" i="10"/>
  <c r="K5440" i="10"/>
  <c r="L5440" i="10"/>
  <c r="M5440" i="10"/>
  <c r="N5440" i="10"/>
  <c r="D5441" i="10"/>
  <c r="K5441" i="10"/>
  <c r="L5441" i="10"/>
  <c r="M5441" i="10"/>
  <c r="N5441" i="10"/>
  <c r="D5442" i="10"/>
  <c r="K5442" i="10"/>
  <c r="L5442" i="10"/>
  <c r="M5442" i="10"/>
  <c r="N5442" i="10"/>
  <c r="D5443" i="10"/>
  <c r="K5443" i="10"/>
  <c r="L5443" i="10"/>
  <c r="M5443" i="10"/>
  <c r="N5443" i="10"/>
  <c r="D5444" i="10"/>
  <c r="K5444" i="10"/>
  <c r="L5444" i="10"/>
  <c r="M5444" i="10"/>
  <c r="N5444" i="10"/>
  <c r="D5445" i="10"/>
  <c r="K5445" i="10"/>
  <c r="L5445" i="10"/>
  <c r="M5445" i="10"/>
  <c r="N5445" i="10"/>
  <c r="D5446" i="10"/>
  <c r="K5446" i="10"/>
  <c r="L5446" i="10"/>
  <c r="M5446" i="10"/>
  <c r="N5446" i="10"/>
  <c r="D5447" i="10"/>
  <c r="K5447" i="10"/>
  <c r="L5447" i="10"/>
  <c r="M5447" i="10"/>
  <c r="N5447" i="10"/>
  <c r="D5448" i="10"/>
  <c r="K5448" i="10"/>
  <c r="L5448" i="10"/>
  <c r="M5448" i="10"/>
  <c r="N5448" i="10"/>
  <c r="D5449" i="10"/>
  <c r="K5449" i="10"/>
  <c r="L5449" i="10"/>
  <c r="M5449" i="10"/>
  <c r="N5449" i="10"/>
  <c r="D5450" i="10"/>
  <c r="K5450" i="10"/>
  <c r="L5450" i="10"/>
  <c r="M5450" i="10"/>
  <c r="N5450" i="10"/>
  <c r="D5451" i="10"/>
  <c r="K5451" i="10"/>
  <c r="L5451" i="10"/>
  <c r="M5451" i="10"/>
  <c r="N5451" i="10"/>
  <c r="D5452" i="10"/>
  <c r="K5452" i="10"/>
  <c r="L5452" i="10"/>
  <c r="M5452" i="10"/>
  <c r="N5452" i="10"/>
  <c r="D5453" i="10"/>
  <c r="K5453" i="10"/>
  <c r="L5453" i="10"/>
  <c r="M5453" i="10"/>
  <c r="N5453" i="10"/>
  <c r="D5454" i="10"/>
  <c r="K5454" i="10"/>
  <c r="L5454" i="10"/>
  <c r="M5454" i="10"/>
  <c r="N5454" i="10"/>
  <c r="D5455" i="10"/>
  <c r="K5455" i="10"/>
  <c r="L5455" i="10"/>
  <c r="M5455" i="10"/>
  <c r="N5455" i="10"/>
  <c r="D5456" i="10"/>
  <c r="K5456" i="10"/>
  <c r="L5456" i="10"/>
  <c r="M5456" i="10"/>
  <c r="N5456" i="10"/>
  <c r="D5457" i="10"/>
  <c r="K5457" i="10"/>
  <c r="L5457" i="10"/>
  <c r="M5457" i="10"/>
  <c r="N5457" i="10"/>
  <c r="D5458" i="10"/>
  <c r="K5458" i="10"/>
  <c r="L5458" i="10"/>
  <c r="M5458" i="10"/>
  <c r="N5458" i="10"/>
  <c r="D5459" i="10"/>
  <c r="K5459" i="10"/>
  <c r="L5459" i="10"/>
  <c r="M5459" i="10"/>
  <c r="N5459" i="10"/>
  <c r="D5460" i="10"/>
  <c r="K5460" i="10"/>
  <c r="L5460" i="10"/>
  <c r="M5460" i="10"/>
  <c r="N5460" i="10"/>
  <c r="D5461" i="10"/>
  <c r="K5461" i="10"/>
  <c r="L5461" i="10"/>
  <c r="M5461" i="10"/>
  <c r="N5461" i="10"/>
  <c r="D5462" i="10"/>
  <c r="K5462" i="10"/>
  <c r="L5462" i="10"/>
  <c r="M5462" i="10"/>
  <c r="N5462" i="10"/>
  <c r="D5463" i="10"/>
  <c r="K5463" i="10"/>
  <c r="L5463" i="10"/>
  <c r="M5463" i="10"/>
  <c r="N5463" i="10"/>
  <c r="D5464" i="10"/>
  <c r="K5464" i="10"/>
  <c r="L5464" i="10"/>
  <c r="M5464" i="10"/>
  <c r="N5464" i="10"/>
  <c r="D5465" i="10"/>
  <c r="K5465" i="10"/>
  <c r="L5465" i="10"/>
  <c r="M5465" i="10"/>
  <c r="N5465" i="10"/>
  <c r="D5466" i="10"/>
  <c r="K5466" i="10"/>
  <c r="L5466" i="10"/>
  <c r="M5466" i="10"/>
  <c r="N5466" i="10"/>
  <c r="D5467" i="10"/>
  <c r="K5467" i="10"/>
  <c r="L5467" i="10"/>
  <c r="M5467" i="10"/>
  <c r="N5467" i="10"/>
  <c r="D5468" i="10"/>
  <c r="K5468" i="10"/>
  <c r="L5468" i="10"/>
  <c r="M5468" i="10"/>
  <c r="N5468" i="10"/>
  <c r="D5469" i="10"/>
  <c r="K5469" i="10"/>
  <c r="L5469" i="10"/>
  <c r="M5469" i="10"/>
  <c r="N5469" i="10"/>
  <c r="D5470" i="10"/>
  <c r="K5470" i="10"/>
  <c r="L5470" i="10"/>
  <c r="M5470" i="10"/>
  <c r="N5470" i="10"/>
  <c r="D5471" i="10"/>
  <c r="K5471" i="10"/>
  <c r="L5471" i="10"/>
  <c r="M5471" i="10"/>
  <c r="N5471" i="10"/>
  <c r="D5472" i="10"/>
  <c r="K5472" i="10"/>
  <c r="L5472" i="10"/>
  <c r="M5472" i="10"/>
  <c r="N5472" i="10"/>
  <c r="D5473" i="10"/>
  <c r="K5473" i="10"/>
  <c r="L5473" i="10"/>
  <c r="M5473" i="10"/>
  <c r="N5473" i="10"/>
  <c r="D5474" i="10"/>
  <c r="K5474" i="10"/>
  <c r="L5474" i="10"/>
  <c r="M5474" i="10"/>
  <c r="N5474" i="10"/>
  <c r="D5475" i="10"/>
  <c r="K5475" i="10"/>
  <c r="L5475" i="10"/>
  <c r="M5475" i="10"/>
  <c r="N5475" i="10"/>
  <c r="D5476" i="10"/>
  <c r="K5476" i="10"/>
  <c r="L5476" i="10"/>
  <c r="M5476" i="10"/>
  <c r="N5476" i="10"/>
  <c r="D5477" i="10"/>
  <c r="K5477" i="10"/>
  <c r="L5477" i="10"/>
  <c r="M5477" i="10"/>
  <c r="N5477" i="10"/>
  <c r="D5478" i="10"/>
  <c r="K5478" i="10"/>
  <c r="L5478" i="10"/>
  <c r="M5478" i="10"/>
  <c r="N5478" i="10"/>
  <c r="D5479" i="10"/>
  <c r="K5479" i="10"/>
  <c r="L5479" i="10"/>
  <c r="M5479" i="10"/>
  <c r="N5479" i="10"/>
  <c r="D5480" i="10"/>
  <c r="K5480" i="10"/>
  <c r="L5480" i="10"/>
  <c r="M5480" i="10"/>
  <c r="N5480" i="10"/>
  <c r="D5481" i="10"/>
  <c r="K5481" i="10"/>
  <c r="L5481" i="10"/>
  <c r="M5481" i="10"/>
  <c r="N5481" i="10"/>
  <c r="D5482" i="10"/>
  <c r="K5482" i="10"/>
  <c r="L5482" i="10"/>
  <c r="M5482" i="10"/>
  <c r="N5482" i="10"/>
  <c r="D5483" i="10"/>
  <c r="K5483" i="10"/>
  <c r="L5483" i="10"/>
  <c r="M5483" i="10"/>
  <c r="N5483" i="10"/>
  <c r="D5484" i="10"/>
  <c r="K5484" i="10"/>
  <c r="L5484" i="10"/>
  <c r="M5484" i="10"/>
  <c r="N5484" i="10"/>
  <c r="D5485" i="10"/>
  <c r="K5485" i="10"/>
  <c r="L5485" i="10"/>
  <c r="M5485" i="10"/>
  <c r="N5485" i="10"/>
  <c r="D5486" i="10"/>
  <c r="K5486" i="10"/>
  <c r="L5486" i="10"/>
  <c r="M5486" i="10"/>
  <c r="N5486" i="10"/>
  <c r="D5487" i="10"/>
  <c r="K5487" i="10"/>
  <c r="L5487" i="10"/>
  <c r="M5487" i="10"/>
  <c r="N5487" i="10"/>
  <c r="D5488" i="10"/>
  <c r="K5488" i="10"/>
  <c r="L5488" i="10"/>
  <c r="M5488" i="10"/>
  <c r="N5488" i="10"/>
  <c r="D5489" i="10"/>
  <c r="K5489" i="10"/>
  <c r="L5489" i="10"/>
  <c r="M5489" i="10"/>
  <c r="N5489" i="10"/>
  <c r="D5490" i="10"/>
  <c r="K5490" i="10"/>
  <c r="L5490" i="10"/>
  <c r="M5490" i="10"/>
  <c r="N5490" i="10"/>
  <c r="D5491" i="10"/>
  <c r="K5491" i="10"/>
  <c r="L5491" i="10"/>
  <c r="M5491" i="10"/>
  <c r="N5491" i="10"/>
  <c r="D5492" i="10"/>
  <c r="K5492" i="10"/>
  <c r="L5492" i="10"/>
  <c r="M5492" i="10"/>
  <c r="N5492" i="10"/>
  <c r="D5493" i="10"/>
  <c r="K5493" i="10"/>
  <c r="L5493" i="10"/>
  <c r="M5493" i="10"/>
  <c r="N5493" i="10"/>
  <c r="D5494" i="10"/>
  <c r="K5494" i="10"/>
  <c r="L5494" i="10"/>
  <c r="M5494" i="10"/>
  <c r="N5494" i="10"/>
  <c r="D5495" i="10"/>
  <c r="K5495" i="10"/>
  <c r="L5495" i="10"/>
  <c r="M5495" i="10"/>
  <c r="N5495" i="10"/>
  <c r="D5496" i="10"/>
  <c r="K5496" i="10"/>
  <c r="L5496" i="10"/>
  <c r="M5496" i="10"/>
  <c r="N5496" i="10"/>
  <c r="D5497" i="10"/>
  <c r="K5497" i="10"/>
  <c r="L5497" i="10"/>
  <c r="M5497" i="10"/>
  <c r="N5497" i="10"/>
  <c r="D5498" i="10"/>
  <c r="K5498" i="10"/>
  <c r="L5498" i="10"/>
  <c r="M5498" i="10"/>
  <c r="N5498" i="10"/>
  <c r="D5499" i="10"/>
  <c r="K5499" i="10"/>
  <c r="L5499" i="10"/>
  <c r="M5499" i="10"/>
  <c r="N5499" i="10"/>
  <c r="D5500" i="10"/>
  <c r="K5500" i="10"/>
  <c r="L5500" i="10"/>
  <c r="M5500" i="10"/>
  <c r="N5500" i="10"/>
  <c r="D5501" i="10"/>
  <c r="K5501" i="10"/>
  <c r="L5501" i="10"/>
  <c r="M5501" i="10"/>
  <c r="N5501" i="10"/>
  <c r="D5502" i="10"/>
  <c r="K5502" i="10"/>
  <c r="L5502" i="10"/>
  <c r="M5502" i="10"/>
  <c r="N5502" i="10"/>
  <c r="D5503" i="10"/>
  <c r="K5503" i="10"/>
  <c r="L5503" i="10"/>
  <c r="M5503" i="10"/>
  <c r="N5503" i="10"/>
  <c r="D5504" i="10"/>
  <c r="K5504" i="10"/>
  <c r="L5504" i="10"/>
  <c r="M5504" i="10"/>
  <c r="N5504" i="10"/>
  <c r="D5505" i="10"/>
  <c r="K5505" i="10"/>
  <c r="L5505" i="10"/>
  <c r="M5505" i="10"/>
  <c r="N5505" i="10"/>
  <c r="D5506" i="10"/>
  <c r="K5506" i="10"/>
  <c r="L5506" i="10"/>
  <c r="M5506" i="10"/>
  <c r="N5506" i="10"/>
  <c r="D5507" i="10"/>
  <c r="K5507" i="10"/>
  <c r="L5507" i="10"/>
  <c r="M5507" i="10"/>
  <c r="N5507" i="10"/>
  <c r="D5508" i="10"/>
  <c r="K5508" i="10"/>
  <c r="L5508" i="10"/>
  <c r="M5508" i="10"/>
  <c r="N5508" i="10"/>
  <c r="D5509" i="10"/>
  <c r="K5509" i="10"/>
  <c r="L5509" i="10"/>
  <c r="M5509" i="10"/>
  <c r="N5509" i="10"/>
  <c r="D5510" i="10"/>
  <c r="K5510" i="10"/>
  <c r="L5510" i="10"/>
  <c r="M5510" i="10"/>
  <c r="N5510" i="10"/>
  <c r="D5511" i="10"/>
  <c r="K5511" i="10"/>
  <c r="L5511" i="10"/>
  <c r="M5511" i="10"/>
  <c r="N5511" i="10"/>
  <c r="D5512" i="10"/>
  <c r="K5512" i="10"/>
  <c r="L5512" i="10"/>
  <c r="M5512" i="10"/>
  <c r="N5512" i="10"/>
  <c r="D5513" i="10"/>
  <c r="K5513" i="10"/>
  <c r="L5513" i="10"/>
  <c r="M5513" i="10"/>
  <c r="N5513" i="10"/>
  <c r="D5514" i="10"/>
  <c r="K5514" i="10"/>
  <c r="L5514" i="10"/>
  <c r="M5514" i="10"/>
  <c r="N5514" i="10"/>
  <c r="D5515" i="10"/>
  <c r="K5515" i="10"/>
  <c r="L5515" i="10"/>
  <c r="M5515" i="10"/>
  <c r="N5515" i="10"/>
  <c r="D5516" i="10"/>
  <c r="K5516" i="10"/>
  <c r="L5516" i="10"/>
  <c r="M5516" i="10"/>
  <c r="N5516" i="10"/>
  <c r="D5517" i="10"/>
  <c r="K5517" i="10"/>
  <c r="L5517" i="10"/>
  <c r="M5517" i="10"/>
  <c r="N5517" i="10"/>
  <c r="D5518" i="10"/>
  <c r="K5518" i="10"/>
  <c r="L5518" i="10"/>
  <c r="M5518" i="10"/>
  <c r="N5518" i="10"/>
  <c r="D5519" i="10"/>
  <c r="K5519" i="10"/>
  <c r="L5519" i="10"/>
  <c r="M5519" i="10"/>
  <c r="N5519" i="10"/>
  <c r="D5520" i="10"/>
  <c r="K5520" i="10"/>
  <c r="L5520" i="10"/>
  <c r="M5520" i="10"/>
  <c r="N5520" i="10"/>
  <c r="D5521" i="10"/>
  <c r="K5521" i="10"/>
  <c r="L5521" i="10"/>
  <c r="M5521" i="10"/>
  <c r="N5521" i="10"/>
  <c r="D5522" i="10"/>
  <c r="K5522" i="10"/>
  <c r="L5522" i="10"/>
  <c r="M5522" i="10"/>
  <c r="N5522" i="10"/>
  <c r="D5523" i="10"/>
  <c r="K5523" i="10"/>
  <c r="L5523" i="10"/>
  <c r="M5523" i="10"/>
  <c r="N5523" i="10"/>
  <c r="D5524" i="10"/>
  <c r="K5524" i="10"/>
  <c r="L5524" i="10"/>
  <c r="M5524" i="10"/>
  <c r="N5524" i="10"/>
  <c r="D5525" i="10"/>
  <c r="K5525" i="10"/>
  <c r="L5525" i="10"/>
  <c r="M5525" i="10"/>
  <c r="N5525" i="10"/>
  <c r="D5526" i="10"/>
  <c r="K5526" i="10"/>
  <c r="L5526" i="10"/>
  <c r="M5526" i="10"/>
  <c r="N5526" i="10"/>
  <c r="D5527" i="10"/>
  <c r="K5527" i="10"/>
  <c r="L5527" i="10"/>
  <c r="M5527" i="10"/>
  <c r="N5527" i="10"/>
  <c r="D5528" i="10"/>
  <c r="K5528" i="10"/>
  <c r="L5528" i="10"/>
  <c r="M5528" i="10"/>
  <c r="N5528" i="10"/>
  <c r="D5529" i="10"/>
  <c r="K5529" i="10"/>
  <c r="L5529" i="10"/>
  <c r="M5529" i="10"/>
  <c r="N5529" i="10"/>
  <c r="D5530" i="10"/>
  <c r="K5530" i="10"/>
  <c r="L5530" i="10"/>
  <c r="M5530" i="10"/>
  <c r="N5530" i="10"/>
  <c r="D5531" i="10"/>
  <c r="K5531" i="10"/>
  <c r="L5531" i="10"/>
  <c r="M5531" i="10"/>
  <c r="N5531" i="10"/>
  <c r="D5532" i="10"/>
  <c r="K5532" i="10"/>
  <c r="L5532" i="10"/>
  <c r="M5532" i="10"/>
  <c r="N5532" i="10"/>
  <c r="D5533" i="10"/>
  <c r="K5533" i="10"/>
  <c r="L5533" i="10"/>
  <c r="M5533" i="10"/>
  <c r="N5533" i="10"/>
  <c r="D5534" i="10"/>
  <c r="K5534" i="10"/>
  <c r="L5534" i="10"/>
  <c r="M5534" i="10"/>
  <c r="N5534" i="10"/>
  <c r="D5535" i="10"/>
  <c r="K5535" i="10"/>
  <c r="L5535" i="10"/>
  <c r="M5535" i="10"/>
  <c r="N5535" i="10"/>
  <c r="D5536" i="10"/>
  <c r="K5536" i="10"/>
  <c r="L5536" i="10"/>
  <c r="M5536" i="10"/>
  <c r="N5536" i="10"/>
  <c r="D5537" i="10"/>
  <c r="K5537" i="10"/>
  <c r="L5537" i="10"/>
  <c r="M5537" i="10"/>
  <c r="N5537" i="10"/>
  <c r="D5538" i="10"/>
  <c r="K5538" i="10"/>
  <c r="L5538" i="10"/>
  <c r="M5538" i="10"/>
  <c r="N5538" i="10"/>
  <c r="D5539" i="10"/>
  <c r="K5539" i="10"/>
  <c r="L5539" i="10"/>
  <c r="M5539" i="10"/>
  <c r="N5539" i="10"/>
  <c r="D5540" i="10"/>
  <c r="K5540" i="10"/>
  <c r="L5540" i="10"/>
  <c r="M5540" i="10"/>
  <c r="N5540" i="10"/>
  <c r="D5541" i="10"/>
  <c r="K5541" i="10"/>
  <c r="L5541" i="10"/>
  <c r="M5541" i="10"/>
  <c r="N5541" i="10"/>
  <c r="D5542" i="10"/>
  <c r="K5542" i="10"/>
  <c r="L5542" i="10"/>
  <c r="M5542" i="10"/>
  <c r="N5542" i="10"/>
  <c r="K5543" i="10"/>
  <c r="K5544" i="10"/>
  <c r="D5545" i="10"/>
  <c r="I5545" i="10"/>
  <c r="K5545" i="10" s="1"/>
  <c r="L5545" i="10"/>
  <c r="M5545" i="10"/>
  <c r="N5545" i="10"/>
  <c r="D5546" i="10"/>
  <c r="I5546" i="10"/>
  <c r="K5546" i="10" s="1"/>
  <c r="L5546" i="10"/>
  <c r="M5546" i="10"/>
  <c r="N5546" i="10"/>
  <c r="D5547" i="10"/>
  <c r="H5547" i="10"/>
  <c r="I5547" i="10" s="1"/>
  <c r="L5547" i="10"/>
  <c r="M5547" i="10"/>
  <c r="N5547" i="10"/>
  <c r="D5548" i="10"/>
  <c r="H5548" i="10"/>
  <c r="I5548" i="10" s="1"/>
  <c r="K5548" i="10" s="1"/>
  <c r="L5548" i="10"/>
  <c r="M5548" i="10"/>
  <c r="N5548" i="10"/>
  <c r="D5549" i="10"/>
  <c r="H5549" i="10"/>
  <c r="I5549" i="10" s="1"/>
  <c r="K5549" i="10" s="1"/>
  <c r="L5549" i="10"/>
  <c r="M5549" i="10"/>
  <c r="N5549" i="10"/>
  <c r="D5550" i="10"/>
  <c r="H5550" i="10"/>
  <c r="I5550" i="10" s="1"/>
  <c r="K5550" i="10" s="1"/>
  <c r="L5550" i="10"/>
  <c r="M5550" i="10"/>
  <c r="N5550" i="10"/>
  <c r="K5551" i="10"/>
  <c r="D5553" i="10"/>
  <c r="K5553" i="10"/>
  <c r="L5553" i="10"/>
  <c r="M5553" i="10"/>
  <c r="D5554" i="10"/>
  <c r="K5554" i="10"/>
  <c r="L5554" i="10"/>
  <c r="M5554" i="10"/>
  <c r="D5555" i="10"/>
  <c r="K5555" i="10"/>
  <c r="L5555" i="10"/>
  <c r="M5555" i="10"/>
  <c r="D5556" i="10"/>
  <c r="K5556" i="10"/>
  <c r="L5556" i="10"/>
  <c r="M5556" i="10"/>
  <c r="D5557" i="10"/>
  <c r="K5557" i="10"/>
  <c r="L5557" i="10"/>
  <c r="M5557" i="10"/>
  <c r="D5558" i="10"/>
  <c r="K5558" i="10"/>
  <c r="L5558" i="10"/>
  <c r="M5558" i="10"/>
  <c r="K5559" i="10"/>
  <c r="K5560" i="10"/>
  <c r="K5561" i="10"/>
  <c r="K5562" i="10"/>
  <c r="K5563" i="10"/>
  <c r="D5564" i="10"/>
  <c r="K5564" i="10"/>
  <c r="L5564" i="10"/>
  <c r="M5564" i="10"/>
  <c r="D5565" i="10"/>
  <c r="K5565" i="10"/>
  <c r="L5565" i="10"/>
  <c r="M5565" i="10"/>
  <c r="D5566" i="10"/>
  <c r="K5566" i="10"/>
  <c r="L5566" i="10"/>
  <c r="M5566" i="10"/>
  <c r="D5567" i="10"/>
  <c r="K5567" i="10"/>
  <c r="L5567" i="10"/>
  <c r="M5567" i="10"/>
  <c r="D5568" i="10"/>
  <c r="K5568" i="10"/>
  <c r="L5568" i="10"/>
  <c r="M5568" i="10"/>
  <c r="D5569" i="10"/>
  <c r="K5569" i="10"/>
  <c r="L5569" i="10"/>
  <c r="M5569" i="10"/>
  <c r="D5570" i="10"/>
  <c r="K5570" i="10"/>
  <c r="L5570" i="10"/>
  <c r="M5570" i="10"/>
  <c r="D5571" i="10"/>
  <c r="K5571" i="10"/>
  <c r="L5571" i="10"/>
  <c r="M5571" i="10"/>
  <c r="D5572" i="10"/>
  <c r="K5572" i="10"/>
  <c r="L5572" i="10"/>
  <c r="M5572" i="10"/>
  <c r="D5573" i="10"/>
  <c r="K5573" i="10"/>
  <c r="L5573" i="10"/>
  <c r="M5573" i="10"/>
  <c r="D5574" i="10"/>
  <c r="K5574" i="10"/>
  <c r="L5574" i="10"/>
  <c r="M5574" i="10"/>
  <c r="D5575" i="10"/>
  <c r="K5575" i="10"/>
  <c r="L5575" i="10"/>
  <c r="M5575" i="10"/>
  <c r="D5576" i="10"/>
  <c r="K5576" i="10"/>
  <c r="L5576" i="10"/>
  <c r="M5576" i="10"/>
  <c r="D5577" i="10"/>
  <c r="K5577" i="10"/>
  <c r="L5577" i="10"/>
  <c r="M5577" i="10"/>
  <c r="D5578" i="10"/>
  <c r="K5578" i="10"/>
  <c r="L5578" i="10"/>
  <c r="M5578" i="10"/>
  <c r="D5579" i="10"/>
  <c r="K5579" i="10"/>
  <c r="L5579" i="10"/>
  <c r="M5579" i="10"/>
  <c r="D5580" i="10"/>
  <c r="K5580" i="10"/>
  <c r="L5580" i="10"/>
  <c r="M5580" i="10"/>
  <c r="D5581" i="10"/>
  <c r="K5581" i="10"/>
  <c r="L5581" i="10"/>
  <c r="M5581" i="10"/>
  <c r="D5582" i="10"/>
  <c r="K5582" i="10"/>
  <c r="L5582" i="10"/>
  <c r="M5582" i="10"/>
  <c r="D5583" i="10"/>
  <c r="K5583" i="10"/>
  <c r="L5583" i="10"/>
  <c r="M5583" i="10"/>
  <c r="D5584" i="10"/>
  <c r="K5584" i="10"/>
  <c r="L5584" i="10"/>
  <c r="M5584" i="10"/>
  <c r="D5585" i="10"/>
  <c r="K5585" i="10"/>
  <c r="L5585" i="10"/>
  <c r="M5585" i="10"/>
  <c r="D5586" i="10"/>
  <c r="K5586" i="10"/>
  <c r="L5586" i="10"/>
  <c r="M5586" i="10"/>
  <c r="D5587" i="10"/>
  <c r="K5587" i="10"/>
  <c r="L5587" i="10"/>
  <c r="M5587" i="10"/>
  <c r="D5588" i="10"/>
  <c r="K5588" i="10"/>
  <c r="L5588" i="10"/>
  <c r="M5588" i="10"/>
  <c r="D5589" i="10"/>
  <c r="K5589" i="10"/>
  <c r="L5589" i="10"/>
  <c r="M5589" i="10"/>
  <c r="D5590" i="10"/>
  <c r="K5590" i="10"/>
  <c r="L5590" i="10"/>
  <c r="M5590" i="10"/>
  <c r="D5591" i="10"/>
  <c r="K5591" i="10"/>
  <c r="L5591" i="10"/>
  <c r="M5591" i="10"/>
  <c r="D5592" i="10"/>
  <c r="K5592" i="10"/>
  <c r="L5592" i="10"/>
  <c r="M5592" i="10"/>
  <c r="D5593" i="10"/>
  <c r="K5593" i="10"/>
  <c r="L5593" i="10"/>
  <c r="M5593" i="10"/>
  <c r="D5594" i="10"/>
  <c r="K5594" i="10"/>
  <c r="L5594" i="10"/>
  <c r="M5594" i="10"/>
  <c r="D5595" i="10"/>
  <c r="K5595" i="10"/>
  <c r="L5595" i="10"/>
  <c r="M5595" i="10"/>
  <c r="D5596" i="10"/>
  <c r="K5596" i="10"/>
  <c r="L5596" i="10"/>
  <c r="M5596" i="10"/>
  <c r="D5597" i="10"/>
  <c r="K5597" i="10"/>
  <c r="L5597" i="10"/>
  <c r="M5597" i="10"/>
  <c r="D5598" i="10"/>
  <c r="K5598" i="10"/>
  <c r="L5598" i="10"/>
  <c r="M5598" i="10"/>
  <c r="D5599" i="10"/>
  <c r="K5599" i="10"/>
  <c r="L5599" i="10"/>
  <c r="M5599" i="10"/>
  <c r="D5600" i="10"/>
  <c r="K5600" i="10"/>
  <c r="L5600" i="10"/>
  <c r="M5600" i="10"/>
  <c r="D5601" i="10"/>
  <c r="K5601" i="10"/>
  <c r="L5601" i="10"/>
  <c r="M5601" i="10"/>
  <c r="D5602" i="10"/>
  <c r="K5602" i="10"/>
  <c r="L5602" i="10"/>
  <c r="M5602" i="10"/>
  <c r="D5603" i="10"/>
  <c r="K5603" i="10"/>
  <c r="L5603" i="10"/>
  <c r="M5603" i="10"/>
  <c r="D5604" i="10"/>
  <c r="K5604" i="10"/>
  <c r="L5604" i="10"/>
  <c r="M5604" i="10"/>
  <c r="D5605" i="10"/>
  <c r="K5605" i="10"/>
  <c r="L5605" i="10"/>
  <c r="M5605" i="10"/>
  <c r="D5606" i="10"/>
  <c r="K5606" i="10"/>
  <c r="L5606" i="10"/>
  <c r="M5606" i="10"/>
  <c r="D5607" i="10"/>
  <c r="K5607" i="10"/>
  <c r="L5607" i="10"/>
  <c r="M5607" i="10"/>
  <c r="D5608" i="10"/>
  <c r="K5608" i="10"/>
  <c r="L5608" i="10"/>
  <c r="M5608" i="10"/>
  <c r="D5609" i="10"/>
  <c r="K5609" i="10"/>
  <c r="L5609" i="10"/>
  <c r="M5609" i="10"/>
  <c r="D5610" i="10"/>
  <c r="K5610" i="10"/>
  <c r="L5610" i="10"/>
  <c r="M5610" i="10"/>
  <c r="D5611" i="10"/>
  <c r="K5611" i="10"/>
  <c r="L5611" i="10"/>
  <c r="M5611" i="10"/>
  <c r="D5612" i="10"/>
  <c r="K5612" i="10"/>
  <c r="L5612" i="10"/>
  <c r="M5612" i="10"/>
  <c r="D5613" i="10"/>
  <c r="K5613" i="10"/>
  <c r="L5613" i="10"/>
  <c r="M5613" i="10"/>
  <c r="D5614" i="10"/>
  <c r="K5614" i="10"/>
  <c r="L5614" i="10"/>
  <c r="M5614" i="10"/>
  <c r="D5615" i="10"/>
  <c r="K5615" i="10"/>
  <c r="L5615" i="10"/>
  <c r="M5615" i="10"/>
  <c r="D5616" i="10"/>
  <c r="K5616" i="10"/>
  <c r="L5616" i="10"/>
  <c r="M5616" i="10"/>
  <c r="D5617" i="10"/>
  <c r="K5617" i="10"/>
  <c r="L5617" i="10"/>
  <c r="M5617" i="10"/>
  <c r="D5618" i="10"/>
  <c r="K5618" i="10"/>
  <c r="L5618" i="10"/>
  <c r="M5618" i="10"/>
  <c r="D5619" i="10"/>
  <c r="K5619" i="10"/>
  <c r="L5619" i="10"/>
  <c r="M5619" i="10"/>
  <c r="D5620" i="10"/>
  <c r="K5620" i="10"/>
  <c r="L5620" i="10"/>
  <c r="M5620" i="10"/>
  <c r="D5621" i="10"/>
  <c r="K5621" i="10"/>
  <c r="L5621" i="10"/>
  <c r="M5621" i="10"/>
  <c r="D5622" i="10"/>
  <c r="K5622" i="10"/>
  <c r="L5622" i="10"/>
  <c r="M5622" i="10"/>
  <c r="D5623" i="10"/>
  <c r="K5623" i="10"/>
  <c r="L5623" i="10"/>
  <c r="M5623" i="10"/>
  <c r="D5624" i="10"/>
  <c r="K5624" i="10"/>
  <c r="L5624" i="10"/>
  <c r="M5624" i="10"/>
  <c r="D5625" i="10"/>
  <c r="K5625" i="10"/>
  <c r="L5625" i="10"/>
  <c r="M5625" i="10"/>
  <c r="D5626" i="10"/>
  <c r="K5626" i="10"/>
  <c r="L5626" i="10"/>
  <c r="M5626" i="10"/>
  <c r="D5627" i="10"/>
  <c r="K5627" i="10"/>
  <c r="L5627" i="10"/>
  <c r="M5627" i="10"/>
  <c r="D5628" i="10"/>
  <c r="K5628" i="10"/>
  <c r="L5628" i="10"/>
  <c r="M5628" i="10"/>
  <c r="D5629" i="10"/>
  <c r="K5629" i="10"/>
  <c r="L5629" i="10"/>
  <c r="M5629" i="10"/>
  <c r="D5630" i="10"/>
  <c r="K5630" i="10"/>
  <c r="L5630" i="10"/>
  <c r="M5630" i="10"/>
  <c r="D5631" i="10"/>
  <c r="K5631" i="10"/>
  <c r="L5631" i="10"/>
  <c r="M5631" i="10"/>
  <c r="D5632" i="10"/>
  <c r="K5632" i="10"/>
  <c r="L5632" i="10"/>
  <c r="M5632" i="10"/>
  <c r="D5633" i="10"/>
  <c r="K5633" i="10"/>
  <c r="L5633" i="10"/>
  <c r="M5633" i="10"/>
  <c r="D5634" i="10"/>
  <c r="K5634" i="10"/>
  <c r="L5634" i="10"/>
  <c r="M5634" i="10"/>
  <c r="D5635" i="10"/>
  <c r="K5635" i="10"/>
  <c r="L5635" i="10"/>
  <c r="M5635" i="10"/>
  <c r="D5636" i="10"/>
  <c r="K5636" i="10"/>
  <c r="L5636" i="10"/>
  <c r="M5636" i="10"/>
  <c r="D5637" i="10"/>
  <c r="K5637" i="10"/>
  <c r="L5637" i="10"/>
  <c r="M5637" i="10"/>
  <c r="D5638" i="10"/>
  <c r="K5638" i="10"/>
  <c r="L5638" i="10"/>
  <c r="M5638" i="10"/>
  <c r="D5639" i="10"/>
  <c r="K5639" i="10"/>
  <c r="L5639" i="10"/>
  <c r="M5639" i="10"/>
  <c r="D5640" i="10"/>
  <c r="K5640" i="10"/>
  <c r="L5640" i="10"/>
  <c r="M5640" i="10"/>
  <c r="D5641" i="10"/>
  <c r="K5641" i="10"/>
  <c r="L5641" i="10"/>
  <c r="M5641" i="10"/>
  <c r="D5642" i="10"/>
  <c r="K5642" i="10"/>
  <c r="L5642" i="10"/>
  <c r="M5642" i="10"/>
  <c r="D5643" i="10"/>
  <c r="K5643" i="10"/>
  <c r="L5643" i="10"/>
  <c r="M5643" i="10"/>
  <c r="D5644" i="10"/>
  <c r="K5644" i="10"/>
  <c r="L5644" i="10"/>
  <c r="M5644" i="10"/>
  <c r="D5645" i="10"/>
  <c r="K5645" i="10"/>
  <c r="L5645" i="10"/>
  <c r="M5645" i="10"/>
  <c r="D5646" i="10"/>
  <c r="K5646" i="10"/>
  <c r="L5646" i="10"/>
  <c r="M5646" i="10"/>
  <c r="D5647" i="10"/>
  <c r="K5647" i="10"/>
  <c r="L5647" i="10"/>
  <c r="M5647" i="10"/>
  <c r="D5648" i="10"/>
  <c r="K5648" i="10"/>
  <c r="L5648" i="10"/>
  <c r="M5648" i="10"/>
  <c r="D5649" i="10"/>
  <c r="K5649" i="10"/>
  <c r="L5649" i="10"/>
  <c r="M5649" i="10"/>
  <c r="D5650" i="10"/>
  <c r="K5650" i="10"/>
  <c r="L5650" i="10"/>
  <c r="M5650" i="10"/>
  <c r="D5651" i="10"/>
  <c r="K5651" i="10"/>
  <c r="L5651" i="10"/>
  <c r="M5651" i="10"/>
  <c r="D5652" i="10"/>
  <c r="K5652" i="10"/>
  <c r="L5652" i="10"/>
  <c r="M5652" i="10"/>
  <c r="D5653" i="10"/>
  <c r="K5653" i="10"/>
  <c r="L5653" i="10"/>
  <c r="M5653" i="10"/>
  <c r="D5654" i="10"/>
  <c r="K5654" i="10"/>
  <c r="L5654" i="10"/>
  <c r="M5654" i="10"/>
  <c r="D5655" i="10"/>
  <c r="K5655" i="10"/>
  <c r="L5655" i="10"/>
  <c r="M5655" i="10"/>
  <c r="D5656" i="10"/>
  <c r="K5656" i="10"/>
  <c r="L5656" i="10"/>
  <c r="M5656" i="10"/>
  <c r="D5657" i="10"/>
  <c r="K5657" i="10"/>
  <c r="L5657" i="10"/>
  <c r="M5657" i="10"/>
  <c r="D5658" i="10"/>
  <c r="K5658" i="10"/>
  <c r="L5658" i="10"/>
  <c r="M5658" i="10"/>
  <c r="D5659" i="10"/>
  <c r="K5659" i="10"/>
  <c r="L5659" i="10"/>
  <c r="M5659" i="10"/>
  <c r="D5660" i="10"/>
  <c r="K5660" i="10"/>
  <c r="L5660" i="10"/>
  <c r="M5660" i="10"/>
  <c r="D5661" i="10"/>
  <c r="K5661" i="10"/>
  <c r="L5661" i="10"/>
  <c r="M5661" i="10"/>
  <c r="D5662" i="10"/>
  <c r="K5662" i="10"/>
  <c r="L5662" i="10"/>
  <c r="M5662" i="10"/>
  <c r="D5663" i="10"/>
  <c r="K5663" i="10"/>
  <c r="L5663" i="10"/>
  <c r="M5663" i="10"/>
  <c r="D5664" i="10"/>
  <c r="K5664" i="10"/>
  <c r="L5664" i="10"/>
  <c r="M5664" i="10"/>
  <c r="D5665" i="10"/>
  <c r="K5665" i="10"/>
  <c r="L5665" i="10"/>
  <c r="M5665" i="10"/>
  <c r="D5666" i="10"/>
  <c r="K5666" i="10"/>
  <c r="L5666" i="10"/>
  <c r="M5666" i="10"/>
  <c r="D5667" i="10"/>
  <c r="K5667" i="10"/>
  <c r="L5667" i="10"/>
  <c r="M5667" i="10"/>
  <c r="D5668" i="10"/>
  <c r="K5668" i="10"/>
  <c r="L5668" i="10"/>
  <c r="M5668" i="10"/>
  <c r="D5669" i="10"/>
  <c r="K5669" i="10"/>
  <c r="L5669" i="10"/>
  <c r="M5669" i="10"/>
  <c r="D5670" i="10"/>
  <c r="K5670" i="10"/>
  <c r="L5670" i="10"/>
  <c r="M5670" i="10"/>
  <c r="D5671" i="10"/>
  <c r="K5671" i="10"/>
  <c r="L5671" i="10"/>
  <c r="M5671" i="10"/>
  <c r="D5672" i="10"/>
  <c r="K5672" i="10"/>
  <c r="L5672" i="10"/>
  <c r="M5672" i="10"/>
  <c r="D5673" i="10"/>
  <c r="K5673" i="10"/>
  <c r="L5673" i="10"/>
  <c r="M5673" i="10"/>
  <c r="D5674" i="10"/>
  <c r="K5674" i="10"/>
  <c r="L5674" i="10"/>
  <c r="M5674" i="10"/>
  <c r="D5675" i="10"/>
  <c r="K5675" i="10"/>
  <c r="L5675" i="10"/>
  <c r="M5675" i="10"/>
  <c r="D5676" i="10"/>
  <c r="K5676" i="10"/>
  <c r="L5676" i="10"/>
  <c r="M5676" i="10"/>
  <c r="D5677" i="10"/>
  <c r="K5677" i="10"/>
  <c r="L5677" i="10"/>
  <c r="M5677" i="10"/>
  <c r="D5678" i="10"/>
  <c r="K5678" i="10"/>
  <c r="L5678" i="10"/>
  <c r="M5678" i="10"/>
  <c r="D5679" i="10"/>
  <c r="K5679" i="10"/>
  <c r="L5679" i="10"/>
  <c r="M5679" i="10"/>
  <c r="D5680" i="10"/>
  <c r="K5680" i="10"/>
  <c r="L5680" i="10"/>
  <c r="M5680" i="10"/>
  <c r="D5681" i="10"/>
  <c r="K5681" i="10"/>
  <c r="L5681" i="10"/>
  <c r="M5681" i="10"/>
  <c r="D5682" i="10"/>
  <c r="K5682" i="10"/>
  <c r="L5682" i="10"/>
  <c r="M5682" i="10"/>
  <c r="D5683" i="10"/>
  <c r="K5683" i="10"/>
  <c r="L5683" i="10"/>
  <c r="M5683" i="10"/>
  <c r="D5684" i="10"/>
  <c r="K5684" i="10"/>
  <c r="L5684" i="10"/>
  <c r="M5684" i="10"/>
  <c r="D5685" i="10"/>
  <c r="K5685" i="10"/>
  <c r="L5685" i="10"/>
  <c r="M5685" i="10"/>
  <c r="D5686" i="10"/>
  <c r="K5686" i="10"/>
  <c r="L5686" i="10"/>
  <c r="M5686" i="10"/>
  <c r="D5687" i="10"/>
  <c r="K5687" i="10"/>
  <c r="L5687" i="10"/>
  <c r="M5687" i="10"/>
  <c r="D5688" i="10"/>
  <c r="K5688" i="10"/>
  <c r="L5688" i="10"/>
  <c r="M5688" i="10"/>
  <c r="D5689" i="10"/>
  <c r="K5689" i="10"/>
  <c r="L5689" i="10"/>
  <c r="M5689" i="10"/>
  <c r="D5690" i="10"/>
  <c r="K5690" i="10"/>
  <c r="L5690" i="10"/>
  <c r="M5690" i="10"/>
  <c r="D5691" i="10"/>
  <c r="K5691" i="10"/>
  <c r="L5691" i="10"/>
  <c r="M5691" i="10"/>
  <c r="D5692" i="10"/>
  <c r="K5692" i="10"/>
  <c r="L5692" i="10"/>
  <c r="M5692" i="10"/>
  <c r="D5693" i="10"/>
  <c r="K5693" i="10"/>
  <c r="L5693" i="10"/>
  <c r="M5693" i="10"/>
  <c r="D5694" i="10"/>
  <c r="K5694" i="10"/>
  <c r="L5694" i="10"/>
  <c r="M5694" i="10"/>
  <c r="D5695" i="10"/>
  <c r="K5695" i="10"/>
  <c r="L5695" i="10"/>
  <c r="M5695" i="10"/>
  <c r="D5696" i="10"/>
  <c r="K5696" i="10"/>
  <c r="L5696" i="10"/>
  <c r="M5696" i="10"/>
  <c r="D5697" i="10"/>
  <c r="K5697" i="10"/>
  <c r="L5697" i="10"/>
  <c r="M5697" i="10"/>
  <c r="D5698" i="10"/>
  <c r="K5698" i="10"/>
  <c r="L5698" i="10"/>
  <c r="M5698" i="10"/>
  <c r="D5699" i="10"/>
  <c r="K5699" i="10"/>
  <c r="L5699" i="10"/>
  <c r="M5699" i="10"/>
  <c r="D5700" i="10"/>
  <c r="K5700" i="10"/>
  <c r="L5700" i="10"/>
  <c r="M5700" i="10"/>
  <c r="D5701" i="10"/>
  <c r="K5701" i="10"/>
  <c r="L5701" i="10"/>
  <c r="M5701" i="10"/>
  <c r="D5702" i="10"/>
  <c r="K5702" i="10"/>
  <c r="L5702" i="10"/>
  <c r="M5702" i="10"/>
  <c r="D5703" i="10"/>
  <c r="K5703" i="10"/>
  <c r="L5703" i="10"/>
  <c r="M5703" i="10"/>
  <c r="D5704" i="10"/>
  <c r="K5704" i="10"/>
  <c r="L5704" i="10"/>
  <c r="M5704" i="10"/>
  <c r="D5705" i="10"/>
  <c r="K5705" i="10"/>
  <c r="L5705" i="10"/>
  <c r="M5705" i="10"/>
  <c r="D5706" i="10"/>
  <c r="K5706" i="10"/>
  <c r="L5706" i="10"/>
  <c r="M5706" i="10"/>
  <c r="D5707" i="10"/>
  <c r="K5707" i="10"/>
  <c r="L5707" i="10"/>
  <c r="M5707" i="10"/>
  <c r="D5708" i="10"/>
  <c r="K5708" i="10"/>
  <c r="L5708" i="10"/>
  <c r="M5708" i="10"/>
  <c r="D5709" i="10"/>
  <c r="K5709" i="10"/>
  <c r="L5709" i="10"/>
  <c r="M5709" i="10"/>
  <c r="D5710" i="10"/>
  <c r="K5710" i="10"/>
  <c r="L5710" i="10"/>
  <c r="M5710" i="10"/>
  <c r="D5711" i="10"/>
  <c r="K5711" i="10"/>
  <c r="L5711" i="10"/>
  <c r="M5711" i="10"/>
  <c r="D5712" i="10"/>
  <c r="K5712" i="10"/>
  <c r="L5712" i="10"/>
  <c r="M5712" i="10"/>
  <c r="D5713" i="10"/>
  <c r="K5713" i="10"/>
  <c r="L5713" i="10"/>
  <c r="M5713" i="10"/>
  <c r="D5714" i="10"/>
  <c r="K5714" i="10"/>
  <c r="L5714" i="10"/>
  <c r="M5714" i="10"/>
  <c r="D5715" i="10"/>
  <c r="K5715" i="10"/>
  <c r="L5715" i="10"/>
  <c r="M5715" i="10"/>
  <c r="D5716" i="10"/>
  <c r="K5716" i="10"/>
  <c r="L5716" i="10"/>
  <c r="M5716" i="10"/>
  <c r="D5717" i="10"/>
  <c r="K5717" i="10"/>
  <c r="L5717" i="10"/>
  <c r="M5717" i="10"/>
  <c r="D5718" i="10"/>
  <c r="K5718" i="10"/>
  <c r="L5718" i="10"/>
  <c r="M5718" i="10"/>
  <c r="D5719" i="10"/>
  <c r="K5719" i="10"/>
  <c r="L5719" i="10"/>
  <c r="M5719" i="10"/>
  <c r="D5720" i="10"/>
  <c r="K5720" i="10"/>
  <c r="L5720" i="10"/>
  <c r="M5720" i="10"/>
  <c r="D5721" i="10"/>
  <c r="K5721" i="10"/>
  <c r="L5721" i="10"/>
  <c r="M5721" i="10"/>
  <c r="D5722" i="10"/>
  <c r="K5722" i="10"/>
  <c r="L5722" i="10"/>
  <c r="M5722" i="10"/>
  <c r="D5723" i="10"/>
  <c r="K5723" i="10"/>
  <c r="L5723" i="10"/>
  <c r="M5723" i="10"/>
  <c r="D5724" i="10"/>
  <c r="K5724" i="10"/>
  <c r="L5724" i="10"/>
  <c r="M5724" i="10"/>
  <c r="D5725" i="10"/>
  <c r="K5725" i="10"/>
  <c r="L5725" i="10"/>
  <c r="M5725" i="10"/>
  <c r="D5726" i="10"/>
  <c r="K5726" i="10"/>
  <c r="L5726" i="10"/>
  <c r="M5726" i="10"/>
  <c r="D5727" i="10"/>
  <c r="K5727" i="10"/>
  <c r="L5727" i="10"/>
  <c r="M5727" i="10"/>
  <c r="D5728" i="10"/>
  <c r="K5728" i="10"/>
  <c r="L5728" i="10"/>
  <c r="M5728" i="10"/>
  <c r="D5729" i="10"/>
  <c r="K5729" i="10"/>
  <c r="L5729" i="10"/>
  <c r="M5729" i="10"/>
  <c r="D5730" i="10"/>
  <c r="K5730" i="10"/>
  <c r="L5730" i="10"/>
  <c r="M5730" i="10"/>
  <c r="D5731" i="10"/>
  <c r="K5731" i="10"/>
  <c r="L5731" i="10"/>
  <c r="M5731" i="10"/>
  <c r="D5732" i="10"/>
  <c r="K5732" i="10"/>
  <c r="L5732" i="10"/>
  <c r="M5732" i="10"/>
  <c r="D5733" i="10"/>
  <c r="K5733" i="10"/>
  <c r="L5733" i="10"/>
  <c r="M5733" i="10"/>
  <c r="D5734" i="10"/>
  <c r="K5734" i="10"/>
  <c r="L5734" i="10"/>
  <c r="M5734" i="10"/>
  <c r="D5735" i="10"/>
  <c r="K5735" i="10"/>
  <c r="L5735" i="10"/>
  <c r="M5735" i="10"/>
  <c r="D5736" i="10"/>
  <c r="K5736" i="10"/>
  <c r="L5736" i="10"/>
  <c r="M5736" i="10"/>
  <c r="D5737" i="10"/>
  <c r="K5737" i="10"/>
  <c r="L5737" i="10"/>
  <c r="M5737" i="10"/>
  <c r="D5738" i="10"/>
  <c r="K5738" i="10"/>
  <c r="L5738" i="10"/>
  <c r="M5738" i="10"/>
  <c r="D5739" i="10"/>
  <c r="K5739" i="10"/>
  <c r="L5739" i="10"/>
  <c r="M5739" i="10"/>
  <c r="D5740" i="10"/>
  <c r="K5740" i="10"/>
  <c r="L5740" i="10"/>
  <c r="M5740" i="10"/>
  <c r="D5741" i="10"/>
  <c r="K5741" i="10"/>
  <c r="L5741" i="10"/>
  <c r="M5741" i="10"/>
  <c r="D5742" i="10"/>
  <c r="K5742" i="10"/>
  <c r="L5742" i="10"/>
  <c r="M5742" i="10"/>
  <c r="D5743" i="10"/>
  <c r="K5743" i="10"/>
  <c r="L5743" i="10"/>
  <c r="M5743" i="10"/>
  <c r="D5744" i="10"/>
  <c r="K5744" i="10"/>
  <c r="L5744" i="10"/>
  <c r="M5744" i="10"/>
  <c r="D5745" i="10"/>
  <c r="K5745" i="10"/>
  <c r="L5745" i="10"/>
  <c r="M5745" i="10"/>
  <c r="D5746" i="10"/>
  <c r="K5746" i="10"/>
  <c r="L5746" i="10"/>
  <c r="M5746" i="10"/>
  <c r="D5747" i="10"/>
  <c r="K5747" i="10"/>
  <c r="L5747" i="10"/>
  <c r="M5747" i="10"/>
  <c r="D5748" i="10"/>
  <c r="K5748" i="10"/>
  <c r="L5748" i="10"/>
  <c r="M5748" i="10"/>
  <c r="D5749" i="10"/>
  <c r="K5749" i="10"/>
  <c r="L5749" i="10"/>
  <c r="M5749" i="10"/>
  <c r="D5750" i="10"/>
  <c r="K5750" i="10"/>
  <c r="L5750" i="10"/>
  <c r="M5750" i="10"/>
  <c r="D5751" i="10"/>
  <c r="K5751" i="10"/>
  <c r="L5751" i="10"/>
  <c r="M5751" i="10"/>
  <c r="D5752" i="10"/>
  <c r="K5752" i="10"/>
  <c r="L5752" i="10"/>
  <c r="M5752" i="10"/>
  <c r="D5753" i="10"/>
  <c r="K5753" i="10"/>
  <c r="L5753" i="10"/>
  <c r="M5753" i="10"/>
  <c r="D5754" i="10"/>
  <c r="K5754" i="10"/>
  <c r="L5754" i="10"/>
  <c r="M5754" i="10"/>
  <c r="D5755" i="10"/>
  <c r="K5755" i="10"/>
  <c r="L5755" i="10"/>
  <c r="M5755" i="10"/>
  <c r="D5756" i="10"/>
  <c r="K5756" i="10"/>
  <c r="L5756" i="10"/>
  <c r="M5756" i="10"/>
  <c r="D5757" i="10"/>
  <c r="K5757" i="10"/>
  <c r="L5757" i="10"/>
  <c r="M5757" i="10"/>
  <c r="D5758" i="10"/>
  <c r="K5758" i="10"/>
  <c r="L5758" i="10"/>
  <c r="M5758" i="10"/>
  <c r="D5759" i="10"/>
  <c r="K5759" i="10"/>
  <c r="L5759" i="10"/>
  <c r="M5759" i="10"/>
  <c r="D5760" i="10"/>
  <c r="K5760" i="10"/>
  <c r="L5760" i="10"/>
  <c r="M5760" i="10"/>
  <c r="D5761" i="10"/>
  <c r="K5761" i="10"/>
  <c r="L5761" i="10"/>
  <c r="M5761" i="10"/>
  <c r="D5762" i="10"/>
  <c r="K5762" i="10"/>
  <c r="L5762" i="10"/>
  <c r="M5762" i="10"/>
  <c r="D5763" i="10"/>
  <c r="K5763" i="10"/>
  <c r="L5763" i="10"/>
  <c r="M5763" i="10"/>
  <c r="D5764" i="10"/>
  <c r="K5764" i="10"/>
  <c r="L5764" i="10"/>
  <c r="M5764" i="10"/>
  <c r="D5765" i="10"/>
  <c r="K5765" i="10"/>
  <c r="L5765" i="10"/>
  <c r="M5765" i="10"/>
  <c r="D5766" i="10"/>
  <c r="K5766" i="10"/>
  <c r="L5766" i="10"/>
  <c r="M5766" i="10"/>
  <c r="D5767" i="10"/>
  <c r="K5767" i="10"/>
  <c r="L5767" i="10"/>
  <c r="M5767" i="10"/>
  <c r="D5768" i="10"/>
  <c r="K5768" i="10"/>
  <c r="L5768" i="10"/>
  <c r="M5768" i="10"/>
  <c r="D5769" i="10"/>
  <c r="K5769" i="10"/>
  <c r="L5769" i="10"/>
  <c r="M5769" i="10"/>
  <c r="D5770" i="10"/>
  <c r="K5770" i="10"/>
  <c r="L5770" i="10"/>
  <c r="M5770" i="10"/>
  <c r="D5771" i="10"/>
  <c r="K5771" i="10"/>
  <c r="L5771" i="10"/>
  <c r="M5771" i="10"/>
  <c r="D5772" i="10"/>
  <c r="K5772" i="10"/>
  <c r="L5772" i="10"/>
  <c r="M5772" i="10"/>
  <c r="D5773" i="10"/>
  <c r="K5773" i="10"/>
  <c r="L5773" i="10"/>
  <c r="M5773" i="10"/>
  <c r="D5774" i="10"/>
  <c r="K5774" i="10"/>
  <c r="L5774" i="10"/>
  <c r="M5774" i="10"/>
  <c r="D5775" i="10"/>
  <c r="K5775" i="10"/>
  <c r="L5775" i="10"/>
  <c r="M5775" i="10"/>
  <c r="D5776" i="10"/>
  <c r="K5776" i="10"/>
  <c r="L5776" i="10"/>
  <c r="M5776" i="10"/>
  <c r="D5777" i="10"/>
  <c r="K5777" i="10"/>
  <c r="L5777" i="10"/>
  <c r="M5777" i="10"/>
  <c r="D5778" i="10"/>
  <c r="K5778" i="10"/>
  <c r="L5778" i="10"/>
  <c r="M5778" i="10"/>
  <c r="D5779" i="10"/>
  <c r="K5779" i="10"/>
  <c r="L5779" i="10"/>
  <c r="M5779" i="10"/>
  <c r="D5780" i="10"/>
  <c r="K5780" i="10"/>
  <c r="L5780" i="10"/>
  <c r="M5780" i="10"/>
  <c r="D5781" i="10"/>
  <c r="K5781" i="10"/>
  <c r="L5781" i="10"/>
  <c r="M5781" i="10"/>
  <c r="D5782" i="10"/>
  <c r="K5782" i="10"/>
  <c r="L5782" i="10"/>
  <c r="M5782" i="10"/>
  <c r="D5783" i="10"/>
  <c r="K5783" i="10"/>
  <c r="L5783" i="10"/>
  <c r="M5783" i="10"/>
  <c r="D5784" i="10"/>
  <c r="K5784" i="10"/>
  <c r="L5784" i="10"/>
  <c r="M5784" i="10"/>
  <c r="D5785" i="10"/>
  <c r="K5785" i="10"/>
  <c r="L5785" i="10"/>
  <c r="M5785" i="10"/>
  <c r="D5786" i="10"/>
  <c r="K5786" i="10"/>
  <c r="L5786" i="10"/>
  <c r="M5786" i="10"/>
  <c r="D5787" i="10"/>
  <c r="K5787" i="10"/>
  <c r="L5787" i="10"/>
  <c r="M5787" i="10"/>
  <c r="D5788" i="10"/>
  <c r="K5788" i="10"/>
  <c r="L5788" i="10"/>
  <c r="M5788" i="10"/>
  <c r="D5789" i="10"/>
  <c r="K5789" i="10"/>
  <c r="L5789" i="10"/>
  <c r="M5789" i="10"/>
  <c r="D5790" i="10"/>
  <c r="K5790" i="10"/>
  <c r="L5790" i="10"/>
  <c r="M5790" i="10"/>
  <c r="D5791" i="10"/>
  <c r="K5791" i="10"/>
  <c r="L5791" i="10"/>
  <c r="M5791" i="10"/>
  <c r="D5792" i="10"/>
  <c r="K5792" i="10"/>
  <c r="L5792" i="10"/>
  <c r="M5792" i="10"/>
  <c r="D5793" i="10"/>
  <c r="K5793" i="10"/>
  <c r="L5793" i="10"/>
  <c r="M5793" i="10"/>
  <c r="D5794" i="10"/>
  <c r="K5794" i="10"/>
  <c r="L5794" i="10"/>
  <c r="M5794" i="10"/>
  <c r="D5795" i="10"/>
  <c r="K5795" i="10"/>
  <c r="L5795" i="10"/>
  <c r="M5795" i="10"/>
  <c r="D5796" i="10"/>
  <c r="K5796" i="10"/>
  <c r="L5796" i="10"/>
  <c r="M5796" i="10"/>
  <c r="D5797" i="10"/>
  <c r="K5797" i="10"/>
  <c r="L5797" i="10"/>
  <c r="M5797" i="10"/>
  <c r="D5798" i="10"/>
  <c r="K5798" i="10"/>
  <c r="L5798" i="10"/>
  <c r="M5798" i="10"/>
  <c r="D5799" i="10"/>
  <c r="K5799" i="10"/>
  <c r="L5799" i="10"/>
  <c r="M5799" i="10"/>
  <c r="D5800" i="10"/>
  <c r="K5800" i="10"/>
  <c r="L5800" i="10"/>
  <c r="M5800" i="10"/>
  <c r="D5801" i="10"/>
  <c r="K5801" i="10"/>
  <c r="L5801" i="10"/>
  <c r="M5801" i="10"/>
  <c r="D5802" i="10"/>
  <c r="K5802" i="10"/>
  <c r="L5802" i="10"/>
  <c r="M5802" i="10"/>
  <c r="D5803" i="10"/>
  <c r="K5803" i="10"/>
  <c r="L5803" i="10"/>
  <c r="M5803" i="10"/>
  <c r="D5804" i="10"/>
  <c r="K5804" i="10"/>
  <c r="L5804" i="10"/>
  <c r="M5804" i="10"/>
  <c r="D5805" i="10"/>
  <c r="K5805" i="10"/>
  <c r="L5805" i="10"/>
  <c r="M5805" i="10"/>
  <c r="D5806" i="10"/>
  <c r="K5806" i="10"/>
  <c r="L5806" i="10"/>
  <c r="M5806" i="10"/>
  <c r="D5807" i="10"/>
  <c r="K5807" i="10"/>
  <c r="L5807" i="10"/>
  <c r="M5807" i="10"/>
  <c r="D5808" i="10"/>
  <c r="K5808" i="10"/>
  <c r="L5808" i="10"/>
  <c r="M5808" i="10"/>
  <c r="D5809" i="10"/>
  <c r="K5809" i="10"/>
  <c r="L5809" i="10"/>
  <c r="M5809" i="10"/>
  <c r="D5810" i="10"/>
  <c r="K5810" i="10"/>
  <c r="L5810" i="10"/>
  <c r="M5810" i="10"/>
  <c r="D5811" i="10"/>
  <c r="K5811" i="10"/>
  <c r="L5811" i="10"/>
  <c r="M5811" i="10"/>
  <c r="D5812" i="10"/>
  <c r="K5812" i="10"/>
  <c r="L5812" i="10"/>
  <c r="M5812" i="10"/>
  <c r="D5813" i="10"/>
  <c r="K5813" i="10"/>
  <c r="L5813" i="10"/>
  <c r="M5813" i="10"/>
  <c r="D5814" i="10"/>
  <c r="K5814" i="10"/>
  <c r="L5814" i="10"/>
  <c r="M5814" i="10"/>
  <c r="D5815" i="10"/>
  <c r="K5815" i="10"/>
  <c r="L5815" i="10"/>
  <c r="M5815" i="10"/>
  <c r="D5816" i="10"/>
  <c r="K5816" i="10"/>
  <c r="L5816" i="10"/>
  <c r="M5816" i="10"/>
  <c r="D5817" i="10"/>
  <c r="K5817" i="10"/>
  <c r="L5817" i="10"/>
  <c r="M5817" i="10"/>
  <c r="D5818" i="10"/>
  <c r="K5818" i="10"/>
  <c r="L5818" i="10"/>
  <c r="M5818" i="10"/>
  <c r="D5819" i="10"/>
  <c r="K5819" i="10"/>
  <c r="L5819" i="10"/>
  <c r="M5819" i="10"/>
  <c r="D5820" i="10"/>
  <c r="K5820" i="10"/>
  <c r="L5820" i="10"/>
  <c r="M5820" i="10"/>
  <c r="D5821" i="10"/>
  <c r="K5821" i="10"/>
  <c r="L5821" i="10"/>
  <c r="M5821" i="10"/>
  <c r="D5822" i="10"/>
  <c r="K5822" i="10"/>
  <c r="L5822" i="10"/>
  <c r="M5822" i="10"/>
  <c r="D5823" i="10"/>
  <c r="K5823" i="10"/>
  <c r="L5823" i="10"/>
  <c r="M5823" i="10"/>
  <c r="D5824" i="10"/>
  <c r="K5824" i="10"/>
  <c r="L5824" i="10"/>
  <c r="M5824" i="10"/>
  <c r="D5825" i="10"/>
  <c r="K5825" i="10"/>
  <c r="L5825" i="10"/>
  <c r="M5825" i="10"/>
  <c r="D5826" i="10"/>
  <c r="K5826" i="10"/>
  <c r="L5826" i="10"/>
  <c r="M5826" i="10"/>
  <c r="D5827" i="10"/>
  <c r="K5827" i="10"/>
  <c r="L5827" i="10"/>
  <c r="M5827" i="10"/>
  <c r="D5828" i="10"/>
  <c r="K5828" i="10"/>
  <c r="L5828" i="10"/>
  <c r="M5828" i="10"/>
  <c r="D5829" i="10"/>
  <c r="K5829" i="10"/>
  <c r="L5829" i="10"/>
  <c r="M5829" i="10"/>
  <c r="D5830" i="10"/>
  <c r="K5830" i="10"/>
  <c r="L5830" i="10"/>
  <c r="M5830" i="10"/>
  <c r="D5831" i="10"/>
  <c r="K5831" i="10"/>
  <c r="L5831" i="10"/>
  <c r="M5831" i="10"/>
  <c r="D5832" i="10"/>
  <c r="K5832" i="10"/>
  <c r="L5832" i="10"/>
  <c r="M5832" i="10"/>
  <c r="D5833" i="10"/>
  <c r="K5833" i="10"/>
  <c r="L5833" i="10"/>
  <c r="M5833" i="10"/>
  <c r="D5834" i="10"/>
  <c r="K5834" i="10"/>
  <c r="L5834" i="10"/>
  <c r="M5834" i="10"/>
  <c r="T5834" i="10"/>
  <c r="D5835" i="10"/>
  <c r="K5835" i="10"/>
  <c r="L5835" i="10"/>
  <c r="M5835" i="10"/>
  <c r="T5835" i="10"/>
  <c r="D5836" i="10"/>
  <c r="K5836" i="10"/>
  <c r="L5836" i="10"/>
  <c r="M5836" i="10"/>
  <c r="T5836" i="10"/>
  <c r="V5836" i="10"/>
  <c r="D5837" i="10"/>
  <c r="H5837" i="10"/>
  <c r="I5837" i="10" s="1"/>
  <c r="L5837" i="10"/>
  <c r="M5837" i="10"/>
  <c r="N5837" i="10"/>
  <c r="T5837" i="10"/>
  <c r="V5837" i="10"/>
  <c r="D5838" i="10"/>
  <c r="I5838" i="10"/>
  <c r="K5838" i="10" s="1"/>
  <c r="L5838" i="10"/>
  <c r="M5838" i="10"/>
  <c r="N5838" i="10"/>
  <c r="D5839" i="10"/>
  <c r="I5839" i="10"/>
  <c r="L5839" i="10"/>
  <c r="M5839" i="10"/>
  <c r="N5839" i="10"/>
  <c r="T5839" i="10"/>
  <c r="W5839" i="10" s="1"/>
  <c r="D5840" i="10"/>
  <c r="I5840" i="10"/>
  <c r="L5840" i="10"/>
  <c r="M5840" i="10"/>
  <c r="N5840" i="10"/>
  <c r="D5842" i="10"/>
  <c r="K5842" i="10"/>
  <c r="L5842" i="10"/>
  <c r="M5842" i="10"/>
  <c r="D5843" i="10"/>
  <c r="K5843" i="10"/>
  <c r="L5843" i="10"/>
  <c r="M5843" i="10"/>
  <c r="D5844" i="10"/>
  <c r="K5844" i="10"/>
  <c r="L5844" i="10"/>
  <c r="M5844" i="10"/>
  <c r="D5845" i="10"/>
  <c r="K5845" i="10"/>
  <c r="L5845" i="10"/>
  <c r="M5845" i="10"/>
  <c r="D5846" i="10"/>
  <c r="K5846" i="10"/>
  <c r="L5846" i="10"/>
  <c r="M5846" i="10"/>
  <c r="D5847" i="10"/>
  <c r="K5847" i="10"/>
  <c r="L5847" i="10"/>
  <c r="M5847" i="10"/>
  <c r="D5848" i="10"/>
  <c r="K5848" i="10"/>
  <c r="L5848" i="10"/>
  <c r="M5848" i="10"/>
  <c r="D5849" i="10"/>
  <c r="K5849" i="10"/>
  <c r="L5849" i="10"/>
  <c r="M5849" i="10"/>
  <c r="D5850" i="10"/>
  <c r="K5850" i="10"/>
  <c r="L5850" i="10"/>
  <c r="M5850" i="10"/>
  <c r="D5851" i="10"/>
  <c r="K5851" i="10"/>
  <c r="L5851" i="10"/>
  <c r="M5851" i="10"/>
  <c r="D5852" i="10"/>
  <c r="K5852" i="10"/>
  <c r="L5852" i="10"/>
  <c r="M5852" i="10"/>
  <c r="D5853" i="10"/>
  <c r="K5853" i="10"/>
  <c r="L5853" i="10"/>
  <c r="M5853" i="10"/>
  <c r="D5854" i="10"/>
  <c r="K5854" i="10"/>
  <c r="L5854" i="10"/>
  <c r="M5854" i="10"/>
  <c r="D5855" i="10"/>
  <c r="K5855" i="10"/>
  <c r="L5855" i="10"/>
  <c r="M5855" i="10"/>
  <c r="D5856" i="10"/>
  <c r="K5856" i="10"/>
  <c r="L5856" i="10"/>
  <c r="M5856" i="10"/>
  <c r="D5857" i="10"/>
  <c r="K5857" i="10"/>
  <c r="L5857" i="10"/>
  <c r="M5857" i="10"/>
  <c r="D5858" i="10"/>
  <c r="K5858" i="10"/>
  <c r="L5858" i="10"/>
  <c r="M5858" i="10"/>
  <c r="D5859" i="10"/>
  <c r="K5859" i="10"/>
  <c r="L5859" i="10"/>
  <c r="M5859" i="10"/>
  <c r="D5860" i="10"/>
  <c r="K5860" i="10"/>
  <c r="L5860" i="10"/>
  <c r="M5860" i="10"/>
  <c r="D5861" i="10"/>
  <c r="K5861" i="10"/>
  <c r="L5861" i="10"/>
  <c r="M5861" i="10"/>
  <c r="D5862" i="10"/>
  <c r="K5862" i="10"/>
  <c r="L5862" i="10"/>
  <c r="M5862" i="10"/>
  <c r="D5863" i="10"/>
  <c r="K5863" i="10"/>
  <c r="L5863" i="10"/>
  <c r="M5863" i="10"/>
  <c r="D5864" i="10"/>
  <c r="K5864" i="10"/>
  <c r="L5864" i="10"/>
  <c r="M5864" i="10"/>
  <c r="D5865" i="10"/>
  <c r="K5865" i="10"/>
  <c r="L5865" i="10"/>
  <c r="M5865" i="10"/>
  <c r="D5866" i="10"/>
  <c r="K5866" i="10"/>
  <c r="L5866" i="10"/>
  <c r="M5866" i="10"/>
  <c r="D5867" i="10"/>
  <c r="K5867" i="10"/>
  <c r="L5867" i="10"/>
  <c r="M5867" i="10"/>
  <c r="D5868" i="10"/>
  <c r="K5868" i="10"/>
  <c r="L5868" i="10"/>
  <c r="M5868" i="10"/>
  <c r="D5869" i="10"/>
  <c r="K5869" i="10"/>
  <c r="L5869" i="10"/>
  <c r="M5869" i="10"/>
  <c r="D5870" i="10"/>
  <c r="K5870" i="10"/>
  <c r="L5870" i="10"/>
  <c r="M5870" i="10"/>
  <c r="D5871" i="10"/>
  <c r="K5871" i="10"/>
  <c r="L5871" i="10"/>
  <c r="M5871" i="10"/>
  <c r="D5872" i="10"/>
  <c r="K5872" i="10"/>
  <c r="L5872" i="10"/>
  <c r="M5872" i="10"/>
  <c r="D5873" i="10"/>
  <c r="K5873" i="10"/>
  <c r="L5873" i="10"/>
  <c r="M5873" i="10"/>
  <c r="D5874" i="10"/>
  <c r="K5874" i="10"/>
  <c r="L5874" i="10"/>
  <c r="M5874" i="10"/>
  <c r="D5875" i="10"/>
  <c r="K5875" i="10"/>
  <c r="L5875" i="10"/>
  <c r="M5875" i="10"/>
  <c r="D5876" i="10"/>
  <c r="K5876" i="10"/>
  <c r="L5876" i="10"/>
  <c r="M5876" i="10"/>
  <c r="D5877" i="10"/>
  <c r="K5877" i="10"/>
  <c r="L5877" i="10"/>
  <c r="M5877" i="10"/>
  <c r="D5878" i="10"/>
  <c r="K5878" i="10"/>
  <c r="L5878" i="10"/>
  <c r="M5878" i="10"/>
  <c r="D5879" i="10"/>
  <c r="K5879" i="10"/>
  <c r="L5879" i="10"/>
  <c r="M5879" i="10"/>
  <c r="D5880" i="10"/>
  <c r="K5880" i="10"/>
  <c r="L5880" i="10"/>
  <c r="M5880" i="10"/>
  <c r="D5881" i="10"/>
  <c r="K5881" i="10"/>
  <c r="L5881" i="10"/>
  <c r="M5881" i="10"/>
  <c r="D5882" i="10"/>
  <c r="K5882" i="10"/>
  <c r="L5882" i="10"/>
  <c r="M5882" i="10"/>
  <c r="D5883" i="10"/>
  <c r="K5883" i="10"/>
  <c r="L5883" i="10"/>
  <c r="M5883" i="10"/>
  <c r="D5884" i="10"/>
  <c r="K5884" i="10"/>
  <c r="L5884" i="10"/>
  <c r="M5884" i="10"/>
  <c r="D5885" i="10"/>
  <c r="K5885" i="10"/>
  <c r="L5885" i="10"/>
  <c r="M5885" i="10"/>
  <c r="D5886" i="10"/>
  <c r="K5886" i="10"/>
  <c r="L5886" i="10"/>
  <c r="M5886" i="10"/>
  <c r="D5887" i="10"/>
  <c r="K5887" i="10"/>
  <c r="L5887" i="10"/>
  <c r="M5887" i="10"/>
  <c r="D5888" i="10"/>
  <c r="K5888" i="10"/>
  <c r="L5888" i="10"/>
  <c r="M5888" i="10"/>
  <c r="D5889" i="10"/>
  <c r="K5889" i="10"/>
  <c r="L5889" i="10"/>
  <c r="M5889" i="10"/>
  <c r="D5890" i="10"/>
  <c r="K5890" i="10"/>
  <c r="L5890" i="10"/>
  <c r="M5890" i="10"/>
  <c r="D5891" i="10"/>
  <c r="K5891" i="10"/>
  <c r="L5891" i="10"/>
  <c r="M5891" i="10"/>
  <c r="D5892" i="10"/>
  <c r="K5892" i="10"/>
  <c r="L5892" i="10"/>
  <c r="M5892" i="10"/>
  <c r="D5893" i="10"/>
  <c r="K5893" i="10"/>
  <c r="L5893" i="10"/>
  <c r="M5893" i="10"/>
  <c r="D5894" i="10"/>
  <c r="K5894" i="10"/>
  <c r="L5894" i="10"/>
  <c r="M5894" i="10"/>
  <c r="D5895" i="10"/>
  <c r="K5895" i="10"/>
  <c r="L5895" i="10"/>
  <c r="M5895" i="10"/>
  <c r="D5896" i="10"/>
  <c r="K5896" i="10"/>
  <c r="L5896" i="10"/>
  <c r="M5896" i="10"/>
  <c r="D5897" i="10"/>
  <c r="K5897" i="10"/>
  <c r="L5897" i="10"/>
  <c r="M5897" i="10"/>
  <c r="D5898" i="10"/>
  <c r="K5898" i="10"/>
  <c r="L5898" i="10"/>
  <c r="M5898" i="10"/>
  <c r="D5899" i="10"/>
  <c r="K5899" i="10"/>
  <c r="L5899" i="10"/>
  <c r="M5899" i="10"/>
  <c r="D5900" i="10"/>
  <c r="K5900" i="10"/>
  <c r="L5900" i="10"/>
  <c r="M5900" i="10"/>
  <c r="D5901" i="10"/>
  <c r="K5901" i="10"/>
  <c r="L5901" i="10"/>
  <c r="M5901" i="10"/>
  <c r="D5902" i="10"/>
  <c r="K5902" i="10"/>
  <c r="L5902" i="10"/>
  <c r="M5902" i="10"/>
  <c r="D5903" i="10"/>
  <c r="K5903" i="10"/>
  <c r="L5903" i="10"/>
  <c r="M5903" i="10"/>
  <c r="D5904" i="10"/>
  <c r="K5904" i="10"/>
  <c r="L5904" i="10"/>
  <c r="M5904" i="10"/>
  <c r="D5905" i="10"/>
  <c r="K5905" i="10"/>
  <c r="L5905" i="10"/>
  <c r="M5905" i="10"/>
  <c r="D5906" i="10"/>
  <c r="K5906" i="10"/>
  <c r="L5906" i="10"/>
  <c r="M5906" i="10"/>
  <c r="D5907" i="10"/>
  <c r="K5907" i="10"/>
  <c r="L5907" i="10"/>
  <c r="M5907" i="10"/>
  <c r="D5908" i="10"/>
  <c r="K5908" i="10"/>
  <c r="L5908" i="10"/>
  <c r="M5908" i="10"/>
  <c r="D5909" i="10"/>
  <c r="K5909" i="10"/>
  <c r="L5909" i="10"/>
  <c r="M5909" i="10"/>
  <c r="D5910" i="10"/>
  <c r="K5910" i="10"/>
  <c r="L5910" i="10"/>
  <c r="M5910" i="10"/>
  <c r="D5911" i="10"/>
  <c r="K5911" i="10"/>
  <c r="L5911" i="10"/>
  <c r="M5911" i="10"/>
  <c r="D5912" i="10"/>
  <c r="K5912" i="10"/>
  <c r="L5912" i="10"/>
  <c r="M5912" i="10"/>
  <c r="D5913" i="10"/>
  <c r="K5913" i="10"/>
  <c r="L5913" i="10"/>
  <c r="M5913" i="10"/>
  <c r="D5914" i="10"/>
  <c r="K5914" i="10"/>
  <c r="L5914" i="10"/>
  <c r="M5914" i="10"/>
  <c r="D5915" i="10"/>
  <c r="K5915" i="10"/>
  <c r="L5915" i="10"/>
  <c r="M5915" i="10"/>
  <c r="D5916" i="10"/>
  <c r="K5916" i="10"/>
  <c r="L5916" i="10"/>
  <c r="M5916" i="10"/>
  <c r="D5917" i="10"/>
  <c r="K5917" i="10"/>
  <c r="L5917" i="10"/>
  <c r="M5917" i="10"/>
  <c r="D5918" i="10"/>
  <c r="K5918" i="10"/>
  <c r="L5918" i="10"/>
  <c r="M5918" i="10"/>
  <c r="D5919" i="10"/>
  <c r="K5919" i="10"/>
  <c r="L5919" i="10"/>
  <c r="M5919" i="10"/>
  <c r="D5920" i="10"/>
  <c r="K5920" i="10"/>
  <c r="L5920" i="10"/>
  <c r="M5920" i="10"/>
  <c r="D5921" i="10"/>
  <c r="K5921" i="10"/>
  <c r="L5921" i="10"/>
  <c r="M5921" i="10"/>
  <c r="D5922" i="10"/>
  <c r="K5922" i="10"/>
  <c r="L5922" i="10"/>
  <c r="M5922" i="10"/>
  <c r="D5923" i="10"/>
  <c r="K5923" i="10"/>
  <c r="L5923" i="10"/>
  <c r="M5923" i="10"/>
  <c r="D5924" i="10"/>
  <c r="K5924" i="10"/>
  <c r="L5924" i="10"/>
  <c r="M5924" i="10"/>
  <c r="D5925" i="10"/>
  <c r="K5925" i="10"/>
  <c r="L5925" i="10"/>
  <c r="M5925" i="10"/>
  <c r="D5926" i="10"/>
  <c r="K5926" i="10"/>
  <c r="L5926" i="10"/>
  <c r="M5926" i="10"/>
  <c r="D5927" i="10"/>
  <c r="K5927" i="10"/>
  <c r="L5927" i="10"/>
  <c r="M5927" i="10"/>
  <c r="D5928" i="10"/>
  <c r="K5928" i="10"/>
  <c r="L5928" i="10"/>
  <c r="M5928" i="10"/>
  <c r="D5929" i="10"/>
  <c r="K5929" i="10"/>
  <c r="L5929" i="10"/>
  <c r="M5929" i="10"/>
  <c r="D5930" i="10"/>
  <c r="K5930" i="10"/>
  <c r="L5930" i="10"/>
  <c r="M5930" i="10"/>
  <c r="D5931" i="10"/>
  <c r="K5931" i="10"/>
  <c r="L5931" i="10"/>
  <c r="M5931" i="10"/>
  <c r="D5932" i="10"/>
  <c r="K5932" i="10"/>
  <c r="L5932" i="10"/>
  <c r="M5932" i="10"/>
  <c r="D5933" i="10"/>
  <c r="K5933" i="10"/>
  <c r="L5933" i="10"/>
  <c r="M5933" i="10"/>
  <c r="D5934" i="10"/>
  <c r="K5934" i="10"/>
  <c r="L5934" i="10"/>
  <c r="M5934" i="10"/>
  <c r="D5935" i="10"/>
  <c r="K5935" i="10"/>
  <c r="L5935" i="10"/>
  <c r="M5935" i="10"/>
  <c r="D5936" i="10"/>
  <c r="K5936" i="10"/>
  <c r="L5936" i="10"/>
  <c r="M5936" i="10"/>
  <c r="D5937" i="10"/>
  <c r="K5937" i="10"/>
  <c r="L5937" i="10"/>
  <c r="M5937" i="10"/>
  <c r="D5938" i="10"/>
  <c r="K5938" i="10"/>
  <c r="L5938" i="10"/>
  <c r="M5938" i="10"/>
  <c r="D5939" i="10"/>
  <c r="K5939" i="10"/>
  <c r="L5939" i="10"/>
  <c r="M5939" i="10"/>
  <c r="D5940" i="10"/>
  <c r="K5940" i="10"/>
  <c r="L5940" i="10"/>
  <c r="M5940" i="10"/>
  <c r="D5941" i="10"/>
  <c r="K5941" i="10"/>
  <c r="L5941" i="10"/>
  <c r="M5941" i="10"/>
  <c r="D5942" i="10"/>
  <c r="K5942" i="10"/>
  <c r="L5942" i="10"/>
  <c r="M5942" i="10"/>
  <c r="D5943" i="10"/>
  <c r="K5943" i="10"/>
  <c r="L5943" i="10"/>
  <c r="M5943" i="10"/>
  <c r="D5944" i="10"/>
  <c r="K5944" i="10"/>
  <c r="L5944" i="10"/>
  <c r="M5944" i="10"/>
  <c r="D5945" i="10"/>
  <c r="K5945" i="10"/>
  <c r="L5945" i="10"/>
  <c r="M5945" i="10"/>
  <c r="D5946" i="10"/>
  <c r="K5946" i="10"/>
  <c r="L5946" i="10"/>
  <c r="M5946" i="10"/>
  <c r="D5947" i="10"/>
  <c r="K5947" i="10"/>
  <c r="L5947" i="10"/>
  <c r="M5947" i="10"/>
  <c r="D5948" i="10"/>
  <c r="K5948" i="10"/>
  <c r="L5948" i="10"/>
  <c r="M5948" i="10"/>
  <c r="D5949" i="10"/>
  <c r="K5949" i="10"/>
  <c r="L5949" i="10"/>
  <c r="M5949" i="10"/>
  <c r="D5950" i="10"/>
  <c r="K5950" i="10"/>
  <c r="L5950" i="10"/>
  <c r="M5950" i="10"/>
  <c r="D5951" i="10"/>
  <c r="K5951" i="10"/>
  <c r="L5951" i="10"/>
  <c r="M5951" i="10"/>
  <c r="D5952" i="10"/>
  <c r="K5952" i="10"/>
  <c r="L5952" i="10"/>
  <c r="M5952" i="10"/>
  <c r="D5953" i="10"/>
  <c r="K5953" i="10"/>
  <c r="L5953" i="10"/>
  <c r="M5953" i="10"/>
  <c r="D5954" i="10"/>
  <c r="K5954" i="10"/>
  <c r="L5954" i="10"/>
  <c r="M5954" i="10"/>
  <c r="D5955" i="10"/>
  <c r="K5955" i="10"/>
  <c r="L5955" i="10"/>
  <c r="M5955" i="10"/>
  <c r="D5956" i="10"/>
  <c r="K5956" i="10"/>
  <c r="L5956" i="10"/>
  <c r="M5956" i="10"/>
  <c r="D5957" i="10"/>
  <c r="K5957" i="10"/>
  <c r="L5957" i="10"/>
  <c r="M5957" i="10"/>
  <c r="D5958" i="10"/>
  <c r="K5958" i="10"/>
  <c r="L5958" i="10"/>
  <c r="M5958" i="10"/>
  <c r="D5959" i="10"/>
  <c r="K5959" i="10"/>
  <c r="L5959" i="10"/>
  <c r="M5959" i="10"/>
  <c r="D5960" i="10"/>
  <c r="K5960" i="10"/>
  <c r="L5960" i="10"/>
  <c r="M5960" i="10"/>
  <c r="D5961" i="10"/>
  <c r="K5961" i="10"/>
  <c r="L5961" i="10"/>
  <c r="M5961" i="10"/>
  <c r="D5962" i="10"/>
  <c r="K5962" i="10"/>
  <c r="L5962" i="10"/>
  <c r="M5962" i="10"/>
  <c r="D5963" i="10"/>
  <c r="K5963" i="10"/>
  <c r="L5963" i="10"/>
  <c r="M5963" i="10"/>
  <c r="D5964" i="10"/>
  <c r="K5964" i="10"/>
  <c r="L5964" i="10"/>
  <c r="M5964" i="10"/>
  <c r="D5965" i="10"/>
  <c r="K5965" i="10"/>
  <c r="L5965" i="10"/>
  <c r="M5965" i="10"/>
  <c r="D5966" i="10"/>
  <c r="K5966" i="10"/>
  <c r="L5966" i="10"/>
  <c r="M5966" i="10"/>
  <c r="D5967" i="10"/>
  <c r="K5967" i="10"/>
  <c r="L5967" i="10"/>
  <c r="M5967" i="10"/>
  <c r="D5968" i="10"/>
  <c r="K5968" i="10"/>
  <c r="L5968" i="10"/>
  <c r="M5968" i="10"/>
  <c r="D5969" i="10"/>
  <c r="K5969" i="10"/>
  <c r="L5969" i="10"/>
  <c r="M5969" i="10"/>
  <c r="D5970" i="10"/>
  <c r="K5970" i="10"/>
  <c r="L5970" i="10"/>
  <c r="M5970" i="10"/>
  <c r="D5971" i="10"/>
  <c r="K5971" i="10"/>
  <c r="L5971" i="10"/>
  <c r="M5971" i="10"/>
  <c r="D5972" i="10"/>
  <c r="K5972" i="10"/>
  <c r="L5972" i="10"/>
  <c r="M5972" i="10"/>
  <c r="D5973" i="10"/>
  <c r="K5973" i="10"/>
  <c r="L5973" i="10"/>
  <c r="M5973" i="10"/>
  <c r="D5974" i="10"/>
  <c r="K5974" i="10"/>
  <c r="L5974" i="10"/>
  <c r="M5974" i="10"/>
  <c r="D5975" i="10"/>
  <c r="K5975" i="10"/>
  <c r="L5975" i="10"/>
  <c r="M5975" i="10"/>
  <c r="D5976" i="10"/>
  <c r="K5976" i="10"/>
  <c r="L5976" i="10"/>
  <c r="M5976" i="10"/>
  <c r="D5977" i="10"/>
  <c r="K5977" i="10"/>
  <c r="L5977" i="10"/>
  <c r="M5977" i="10"/>
  <c r="D5978" i="10"/>
  <c r="K5978" i="10"/>
  <c r="L5978" i="10"/>
  <c r="M5978" i="10"/>
  <c r="D5979" i="10"/>
  <c r="K5979" i="10"/>
  <c r="L5979" i="10"/>
  <c r="M5979" i="10"/>
  <c r="D5980" i="10"/>
  <c r="K5980" i="10"/>
  <c r="L5980" i="10"/>
  <c r="M5980" i="10"/>
  <c r="D5981" i="10"/>
  <c r="K5981" i="10"/>
  <c r="L5981" i="10"/>
  <c r="M5981" i="10"/>
  <c r="D5982" i="10"/>
  <c r="K5982" i="10"/>
  <c r="L5982" i="10"/>
  <c r="M5982" i="10"/>
  <c r="D5983" i="10"/>
  <c r="K5983" i="10"/>
  <c r="L5983" i="10"/>
  <c r="M5983" i="10"/>
  <c r="D5984" i="10"/>
  <c r="K5984" i="10"/>
  <c r="L5984" i="10"/>
  <c r="M5984" i="10"/>
  <c r="D5985" i="10"/>
  <c r="K5985" i="10"/>
  <c r="L5985" i="10"/>
  <c r="M5985" i="10"/>
  <c r="D5986" i="10"/>
  <c r="K5986" i="10"/>
  <c r="L5986" i="10"/>
  <c r="M5986" i="10"/>
  <c r="D5987" i="10"/>
  <c r="K5987" i="10"/>
  <c r="L5987" i="10"/>
  <c r="M5987" i="10"/>
  <c r="D5988" i="10"/>
  <c r="K5988" i="10"/>
  <c r="L5988" i="10"/>
  <c r="M5988" i="10"/>
  <c r="D5989" i="10"/>
  <c r="K5989" i="10"/>
  <c r="L5989" i="10"/>
  <c r="M5989" i="10"/>
  <c r="D5990" i="10"/>
  <c r="K5990" i="10"/>
  <c r="L5990" i="10"/>
  <c r="M5990" i="10"/>
  <c r="D5991" i="10"/>
  <c r="K5991" i="10"/>
  <c r="L5991" i="10"/>
  <c r="M5991" i="10"/>
  <c r="D5992" i="10"/>
  <c r="K5992" i="10"/>
  <c r="L5992" i="10"/>
  <c r="M5992" i="10"/>
  <c r="D5993" i="10"/>
  <c r="K5993" i="10"/>
  <c r="L5993" i="10"/>
  <c r="M5993" i="10"/>
  <c r="D5994" i="10"/>
  <c r="K5994" i="10"/>
  <c r="L5994" i="10"/>
  <c r="M5994" i="10"/>
  <c r="D5995" i="10"/>
  <c r="K5995" i="10"/>
  <c r="L5995" i="10"/>
  <c r="M5995" i="10"/>
  <c r="D5996" i="10"/>
  <c r="K5996" i="10"/>
  <c r="L5996" i="10"/>
  <c r="M5996" i="10"/>
  <c r="D5997" i="10"/>
  <c r="K5997" i="10"/>
  <c r="L5997" i="10"/>
  <c r="M5997" i="10"/>
  <c r="D5998" i="10"/>
  <c r="K5998" i="10"/>
  <c r="L5998" i="10"/>
  <c r="M5998" i="10"/>
  <c r="D5999" i="10"/>
  <c r="K5999" i="10"/>
  <c r="L5999" i="10"/>
  <c r="M5999" i="10"/>
  <c r="D6000" i="10"/>
  <c r="K6000" i="10"/>
  <c r="L6000" i="10"/>
  <c r="M6000" i="10"/>
  <c r="D6001" i="10"/>
  <c r="K6001" i="10"/>
  <c r="L6001" i="10"/>
  <c r="M6001" i="10"/>
  <c r="D6002" i="10"/>
  <c r="K6002" i="10"/>
  <c r="L6002" i="10"/>
  <c r="M6002" i="10"/>
  <c r="D6003" i="10"/>
  <c r="K6003" i="10"/>
  <c r="L6003" i="10"/>
  <c r="M6003" i="10"/>
  <c r="D6004" i="10"/>
  <c r="K6004" i="10"/>
  <c r="L6004" i="10"/>
  <c r="M6004" i="10"/>
  <c r="D6005" i="10"/>
  <c r="K6005" i="10"/>
  <c r="L6005" i="10"/>
  <c r="M6005" i="10"/>
  <c r="D6006" i="10"/>
  <c r="K6006" i="10"/>
  <c r="L6006" i="10"/>
  <c r="M6006" i="10"/>
  <c r="D6007" i="10"/>
  <c r="K6007" i="10"/>
  <c r="L6007" i="10"/>
  <c r="M6007" i="10"/>
  <c r="D6008" i="10"/>
  <c r="K6008" i="10"/>
  <c r="L6008" i="10"/>
  <c r="M6008" i="10"/>
  <c r="D6009" i="10"/>
  <c r="K6009" i="10"/>
  <c r="L6009" i="10"/>
  <c r="M6009" i="10"/>
  <c r="D6010" i="10"/>
  <c r="K6010" i="10"/>
  <c r="L6010" i="10"/>
  <c r="M6010" i="10"/>
  <c r="D6011" i="10"/>
  <c r="K6011" i="10"/>
  <c r="L6011" i="10"/>
  <c r="M6011" i="10"/>
  <c r="D6012" i="10"/>
  <c r="K6012" i="10"/>
  <c r="L6012" i="10"/>
  <c r="M6012" i="10"/>
  <c r="D6013" i="10"/>
  <c r="K6013" i="10"/>
  <c r="L6013" i="10"/>
  <c r="M6013" i="10"/>
  <c r="D6014" i="10"/>
  <c r="K6014" i="10"/>
  <c r="L6014" i="10"/>
  <c r="M6014" i="10"/>
  <c r="D6015" i="10"/>
  <c r="K6015" i="10"/>
  <c r="L6015" i="10"/>
  <c r="M6015" i="10"/>
  <c r="D6016" i="10"/>
  <c r="K6016" i="10"/>
  <c r="L6016" i="10"/>
  <c r="M6016" i="10"/>
  <c r="D6017" i="10"/>
  <c r="K6017" i="10"/>
  <c r="L6017" i="10"/>
  <c r="M6017" i="10"/>
  <c r="D6018" i="10"/>
  <c r="K6018" i="10"/>
  <c r="L6018" i="10"/>
  <c r="M6018" i="10"/>
  <c r="D6019" i="10"/>
  <c r="K6019" i="10"/>
  <c r="L6019" i="10"/>
  <c r="M6019" i="10"/>
  <c r="D6020" i="10"/>
  <c r="K6020" i="10"/>
  <c r="L6020" i="10"/>
  <c r="M6020" i="10"/>
  <c r="D6021" i="10"/>
  <c r="K6021" i="10"/>
  <c r="L6021" i="10"/>
  <c r="M6021" i="10"/>
  <c r="D6022" i="10"/>
  <c r="K6022" i="10"/>
  <c r="L6022" i="10"/>
  <c r="M6022" i="10"/>
  <c r="D6023" i="10"/>
  <c r="K6023" i="10"/>
  <c r="L6023" i="10"/>
  <c r="M6023" i="10"/>
  <c r="D6024" i="10"/>
  <c r="K6024" i="10"/>
  <c r="L6024" i="10"/>
  <c r="M6024" i="10"/>
  <c r="D6025" i="10"/>
  <c r="K6025" i="10"/>
  <c r="L6025" i="10"/>
  <c r="M6025" i="10"/>
  <c r="D6026" i="10"/>
  <c r="K6026" i="10"/>
  <c r="L6026" i="10"/>
  <c r="M6026" i="10"/>
  <c r="D6027" i="10"/>
  <c r="K6027" i="10"/>
  <c r="L6027" i="10"/>
  <c r="M6027" i="10"/>
  <c r="D6028" i="10"/>
  <c r="K6028" i="10"/>
  <c r="L6028" i="10"/>
  <c r="M6028" i="10"/>
  <c r="D6029" i="10"/>
  <c r="K6029" i="10"/>
  <c r="L6029" i="10"/>
  <c r="M6029" i="10"/>
  <c r="D6030" i="10"/>
  <c r="K6030" i="10"/>
  <c r="L6030" i="10"/>
  <c r="M6030" i="10"/>
  <c r="D6031" i="10"/>
  <c r="K6031" i="10"/>
  <c r="L6031" i="10"/>
  <c r="M6031" i="10"/>
  <c r="D6032" i="10"/>
  <c r="K6032" i="10"/>
  <c r="L6032" i="10"/>
  <c r="M6032" i="10"/>
  <c r="D6033" i="10"/>
  <c r="K6033" i="10"/>
  <c r="L6033" i="10"/>
  <c r="M6033" i="10"/>
  <c r="D6034" i="10"/>
  <c r="K6034" i="10"/>
  <c r="L6034" i="10"/>
  <c r="M6034" i="10"/>
  <c r="D6035" i="10"/>
  <c r="K6035" i="10"/>
  <c r="L6035" i="10"/>
  <c r="M6035" i="10"/>
  <c r="D6036" i="10"/>
  <c r="K6036" i="10"/>
  <c r="L6036" i="10"/>
  <c r="M6036" i="10"/>
  <c r="D6037" i="10"/>
  <c r="K6037" i="10"/>
  <c r="L6037" i="10"/>
  <c r="M6037" i="10"/>
  <c r="D6038" i="10"/>
  <c r="K6038" i="10"/>
  <c r="L6038" i="10"/>
  <c r="M6038" i="10"/>
  <c r="D6039" i="10"/>
  <c r="K6039" i="10"/>
  <c r="L6039" i="10"/>
  <c r="M6039" i="10"/>
  <c r="D6040" i="10"/>
  <c r="K6040" i="10"/>
  <c r="L6040" i="10"/>
  <c r="M6040" i="10"/>
  <c r="D6041" i="10"/>
  <c r="K6041" i="10"/>
  <c r="L6041" i="10"/>
  <c r="M6041" i="10"/>
  <c r="D6042" i="10"/>
  <c r="K6042" i="10"/>
  <c r="L6042" i="10"/>
  <c r="M6042" i="10"/>
  <c r="D6043" i="10"/>
  <c r="K6043" i="10"/>
  <c r="L6043" i="10"/>
  <c r="M6043" i="10"/>
  <c r="D6044" i="10"/>
  <c r="K6044" i="10"/>
  <c r="L6044" i="10"/>
  <c r="M6044" i="10"/>
  <c r="D6045" i="10"/>
  <c r="K6045" i="10"/>
  <c r="L6045" i="10"/>
  <c r="M6045" i="10"/>
  <c r="D6046" i="10"/>
  <c r="K6046" i="10"/>
  <c r="L6046" i="10"/>
  <c r="M6046" i="10"/>
  <c r="D6047" i="10"/>
  <c r="K6047" i="10"/>
  <c r="L6047" i="10"/>
  <c r="M6047" i="10"/>
  <c r="D6048" i="10"/>
  <c r="K6048" i="10"/>
  <c r="L6048" i="10"/>
  <c r="M6048" i="10"/>
  <c r="D6049" i="10"/>
  <c r="K6049" i="10"/>
  <c r="L6049" i="10"/>
  <c r="M6049" i="10"/>
  <c r="D6050" i="10"/>
  <c r="K6050" i="10"/>
  <c r="L6050" i="10"/>
  <c r="M6050" i="10"/>
  <c r="D6051" i="10"/>
  <c r="K6051" i="10"/>
  <c r="L6051" i="10"/>
  <c r="M6051" i="10"/>
  <c r="D6052" i="10"/>
  <c r="K6052" i="10"/>
  <c r="L6052" i="10"/>
  <c r="M6052" i="10"/>
  <c r="D6053" i="10"/>
  <c r="K6053" i="10"/>
  <c r="L6053" i="10"/>
  <c r="M6053" i="10"/>
  <c r="D6054" i="10"/>
  <c r="K6054" i="10"/>
  <c r="L6054" i="10"/>
  <c r="M6054" i="10"/>
  <c r="D6055" i="10"/>
  <c r="K6055" i="10"/>
  <c r="L6055" i="10"/>
  <c r="M6055" i="10"/>
  <c r="D6056" i="10"/>
  <c r="K6056" i="10"/>
  <c r="L6056" i="10"/>
  <c r="M6056" i="10"/>
  <c r="D6057" i="10"/>
  <c r="K6057" i="10"/>
  <c r="L6057" i="10"/>
  <c r="M6057" i="10"/>
  <c r="D6058" i="10"/>
  <c r="K6058" i="10"/>
  <c r="L6058" i="10"/>
  <c r="M6058" i="10"/>
  <c r="D6059" i="10"/>
  <c r="K6059" i="10"/>
  <c r="L6059" i="10"/>
  <c r="M6059" i="10"/>
  <c r="D6060" i="10"/>
  <c r="K6060" i="10"/>
  <c r="L6060" i="10"/>
  <c r="M6060" i="10"/>
  <c r="D6061" i="10"/>
  <c r="K6061" i="10"/>
  <c r="L6061" i="10"/>
  <c r="M6061" i="10"/>
  <c r="D6062" i="10"/>
  <c r="K6062" i="10"/>
  <c r="L6062" i="10"/>
  <c r="M6062" i="10"/>
  <c r="D6063" i="10"/>
  <c r="K6063" i="10"/>
  <c r="L6063" i="10"/>
  <c r="M6063" i="10"/>
  <c r="D6064" i="10"/>
  <c r="K6064" i="10"/>
  <c r="L6064" i="10"/>
  <c r="M6064" i="10"/>
  <c r="D6065" i="10"/>
  <c r="K6065" i="10"/>
  <c r="L6065" i="10"/>
  <c r="M6065" i="10"/>
  <c r="D6066" i="10"/>
  <c r="K6066" i="10"/>
  <c r="L6066" i="10"/>
  <c r="M6066" i="10"/>
  <c r="D6067" i="10"/>
  <c r="K6067" i="10"/>
  <c r="L6067" i="10"/>
  <c r="M6067" i="10"/>
  <c r="D6068" i="10"/>
  <c r="K6068" i="10"/>
  <c r="L6068" i="10"/>
  <c r="M6068" i="10"/>
  <c r="D6069" i="10"/>
  <c r="K6069" i="10"/>
  <c r="L6069" i="10"/>
  <c r="M6069" i="10"/>
  <c r="D6070" i="10"/>
  <c r="K6070" i="10"/>
  <c r="L6070" i="10"/>
  <c r="M6070" i="10"/>
  <c r="D6071" i="10"/>
  <c r="K6071" i="10"/>
  <c r="L6071" i="10"/>
  <c r="M6071" i="10"/>
  <c r="D6072" i="10"/>
  <c r="K6072" i="10"/>
  <c r="L6072" i="10"/>
  <c r="M6072" i="10"/>
  <c r="D6073" i="10"/>
  <c r="K6073" i="10"/>
  <c r="L6073" i="10"/>
  <c r="M6073" i="10"/>
  <c r="D6074" i="10"/>
  <c r="K6074" i="10"/>
  <c r="L6074" i="10"/>
  <c r="M6074" i="10"/>
  <c r="D6075" i="10"/>
  <c r="K6075" i="10"/>
  <c r="L6075" i="10"/>
  <c r="M6075" i="10"/>
  <c r="D6076" i="10"/>
  <c r="K6076" i="10"/>
  <c r="L6076" i="10"/>
  <c r="M6076" i="10"/>
  <c r="D6077" i="10"/>
  <c r="K6077" i="10"/>
  <c r="L6077" i="10"/>
  <c r="M6077" i="10"/>
  <c r="D6078" i="10"/>
  <c r="K6078" i="10"/>
  <c r="L6078" i="10"/>
  <c r="M6078" i="10"/>
  <c r="D6079" i="10"/>
  <c r="K6079" i="10"/>
  <c r="L6079" i="10"/>
  <c r="M6079" i="10"/>
  <c r="D6080" i="10"/>
  <c r="K6080" i="10"/>
  <c r="L6080" i="10"/>
  <c r="M6080" i="10"/>
  <c r="D6081" i="10"/>
  <c r="K6081" i="10"/>
  <c r="L6081" i="10"/>
  <c r="M6081" i="10"/>
  <c r="D6082" i="10"/>
  <c r="K6082" i="10"/>
  <c r="L6082" i="10"/>
  <c r="M6082" i="10"/>
  <c r="D6083" i="10"/>
  <c r="K6083" i="10"/>
  <c r="L6083" i="10"/>
  <c r="M6083" i="10"/>
  <c r="D6084" i="10"/>
  <c r="K6084" i="10"/>
  <c r="L6084" i="10"/>
  <c r="M6084" i="10"/>
  <c r="D6085" i="10"/>
  <c r="K6085" i="10"/>
  <c r="L6085" i="10"/>
  <c r="M6085" i="10"/>
  <c r="D6086" i="10"/>
  <c r="K6086" i="10"/>
  <c r="L6086" i="10"/>
  <c r="M6086" i="10"/>
  <c r="D6087" i="10"/>
  <c r="K6087" i="10"/>
  <c r="L6087" i="10"/>
  <c r="M6087" i="10"/>
  <c r="D6088" i="10"/>
  <c r="K6088" i="10"/>
  <c r="L6088" i="10"/>
  <c r="M6088" i="10"/>
  <c r="D6089" i="10"/>
  <c r="K6089" i="10"/>
  <c r="L6089" i="10"/>
  <c r="M6089" i="10"/>
  <c r="D6090" i="10"/>
  <c r="K6090" i="10"/>
  <c r="L6090" i="10"/>
  <c r="M6090" i="10"/>
  <c r="D6091" i="10"/>
  <c r="K6091" i="10"/>
  <c r="L6091" i="10"/>
  <c r="M6091" i="10"/>
  <c r="D6092" i="10"/>
  <c r="K6092" i="10"/>
  <c r="L6092" i="10"/>
  <c r="M6092" i="10"/>
  <c r="D6093" i="10"/>
  <c r="K6093" i="10"/>
  <c r="L6093" i="10"/>
  <c r="M6093" i="10"/>
  <c r="D6094" i="10"/>
  <c r="K6094" i="10"/>
  <c r="L6094" i="10"/>
  <c r="M6094" i="10"/>
  <c r="D6095" i="10"/>
  <c r="K6095" i="10"/>
  <c r="L6095" i="10"/>
  <c r="M6095" i="10"/>
  <c r="D6096" i="10"/>
  <c r="K6096" i="10"/>
  <c r="L6096" i="10"/>
  <c r="M6096" i="10"/>
  <c r="D6097" i="10"/>
  <c r="K6097" i="10"/>
  <c r="L6097" i="10"/>
  <c r="M6097" i="10"/>
  <c r="D6098" i="10"/>
  <c r="K6098" i="10"/>
  <c r="L6098" i="10"/>
  <c r="M6098" i="10"/>
  <c r="D6099" i="10"/>
  <c r="K6099" i="10"/>
  <c r="L6099" i="10"/>
  <c r="M6099" i="10"/>
  <c r="D6100" i="10"/>
  <c r="K6100" i="10"/>
  <c r="L6100" i="10"/>
  <c r="M6100" i="10"/>
  <c r="D6101" i="10"/>
  <c r="K6101" i="10"/>
  <c r="L6101" i="10"/>
  <c r="M6101" i="10"/>
  <c r="D6102" i="10"/>
  <c r="K6102" i="10"/>
  <c r="L6102" i="10"/>
  <c r="M6102" i="10"/>
  <c r="D6103" i="10"/>
  <c r="K6103" i="10"/>
  <c r="L6103" i="10"/>
  <c r="M6103" i="10"/>
  <c r="D6104" i="10"/>
  <c r="K6104" i="10"/>
  <c r="L6104" i="10"/>
  <c r="M6104" i="10"/>
  <c r="D6105" i="10"/>
  <c r="K6105" i="10"/>
  <c r="L6105" i="10"/>
  <c r="M6105" i="10"/>
  <c r="D6106" i="10"/>
  <c r="K6106" i="10"/>
  <c r="L6106" i="10"/>
  <c r="M6106" i="10"/>
  <c r="D6107" i="10"/>
  <c r="K6107" i="10"/>
  <c r="L6107" i="10"/>
  <c r="M6107" i="10"/>
  <c r="D6108" i="10"/>
  <c r="K6108" i="10"/>
  <c r="L6108" i="10"/>
  <c r="M6108" i="10"/>
  <c r="D6109" i="10"/>
  <c r="K6109" i="10"/>
  <c r="L6109" i="10"/>
  <c r="M6109" i="10"/>
  <c r="D6110" i="10"/>
  <c r="K6110" i="10"/>
  <c r="L6110" i="10"/>
  <c r="M6110" i="10"/>
  <c r="D6111" i="10"/>
  <c r="K6111" i="10"/>
  <c r="L6111" i="10"/>
  <c r="M6111" i="10"/>
  <c r="D6112" i="10"/>
  <c r="K6112" i="10"/>
  <c r="L6112" i="10"/>
  <c r="M6112" i="10"/>
  <c r="D6113" i="10"/>
  <c r="K6113" i="10"/>
  <c r="L6113" i="10"/>
  <c r="M6113" i="10"/>
  <c r="D6114" i="10"/>
  <c r="K6114" i="10"/>
  <c r="L6114" i="10"/>
  <c r="M6114" i="10"/>
  <c r="D6115" i="10"/>
  <c r="K6115" i="10"/>
  <c r="L6115" i="10"/>
  <c r="M6115" i="10"/>
  <c r="D6116" i="10"/>
  <c r="K6116" i="10"/>
  <c r="L6116" i="10"/>
  <c r="M6116" i="10"/>
  <c r="D6117" i="10"/>
  <c r="K6117" i="10"/>
  <c r="L6117" i="10"/>
  <c r="M6117" i="10"/>
  <c r="D6118" i="10"/>
  <c r="K6118" i="10"/>
  <c r="L6118" i="10"/>
  <c r="M6118" i="10"/>
  <c r="D6119" i="10"/>
  <c r="K6119" i="10"/>
  <c r="L6119" i="10"/>
  <c r="M6119" i="10"/>
  <c r="D6120" i="10"/>
  <c r="K6120" i="10"/>
  <c r="L6120" i="10"/>
  <c r="M6120" i="10"/>
  <c r="D6121" i="10"/>
  <c r="K6121" i="10"/>
  <c r="L6121" i="10"/>
  <c r="M6121" i="10"/>
  <c r="D6122" i="10"/>
  <c r="K6122" i="10"/>
  <c r="L6122" i="10"/>
  <c r="M6122" i="10"/>
  <c r="D6123" i="10"/>
  <c r="K6123" i="10"/>
  <c r="L6123" i="10"/>
  <c r="M6123" i="10"/>
  <c r="D6124" i="10"/>
  <c r="K6124" i="10"/>
  <c r="L6124" i="10"/>
  <c r="M6124" i="10"/>
  <c r="D6125" i="10"/>
  <c r="K6125" i="10"/>
  <c r="L6125" i="10"/>
  <c r="M6125" i="10"/>
  <c r="D6126" i="10"/>
  <c r="K6126" i="10"/>
  <c r="L6126" i="10"/>
  <c r="M6126" i="10"/>
  <c r="D6127" i="10"/>
  <c r="K6127" i="10"/>
  <c r="L6127" i="10"/>
  <c r="M6127" i="10"/>
  <c r="D6128" i="10"/>
  <c r="K6128" i="10"/>
  <c r="L6128" i="10"/>
  <c r="M6128" i="10"/>
  <c r="D6129" i="10"/>
  <c r="K6129" i="10"/>
  <c r="L6129" i="10"/>
  <c r="M6129" i="10"/>
  <c r="D6130" i="10"/>
  <c r="K6130" i="10"/>
  <c r="L6130" i="10"/>
  <c r="M6130" i="10"/>
  <c r="D6131" i="10"/>
  <c r="K6131" i="10"/>
  <c r="L6131" i="10"/>
  <c r="M6131" i="10"/>
  <c r="D6132" i="10"/>
  <c r="K6132" i="10"/>
  <c r="L6132" i="10"/>
  <c r="M6132" i="10"/>
  <c r="D6133" i="10"/>
  <c r="K6133" i="10"/>
  <c r="L6133" i="10"/>
  <c r="M6133" i="10"/>
  <c r="D6134" i="10"/>
  <c r="K6134" i="10"/>
  <c r="L6134" i="10"/>
  <c r="M6134" i="10"/>
  <c r="D6135" i="10"/>
  <c r="K6135" i="10"/>
  <c r="L6135" i="10"/>
  <c r="M6135" i="10"/>
  <c r="D6136" i="10"/>
  <c r="K6136" i="10"/>
  <c r="L6136" i="10"/>
  <c r="M6136" i="10"/>
  <c r="D6137" i="10"/>
  <c r="K6137" i="10"/>
  <c r="L6137" i="10"/>
  <c r="M6137" i="10"/>
  <c r="D6138" i="10"/>
  <c r="K6138" i="10"/>
  <c r="L6138" i="10"/>
  <c r="M6138" i="10"/>
  <c r="D6139" i="10"/>
  <c r="K6139" i="10"/>
  <c r="L6139" i="10"/>
  <c r="M6139" i="10"/>
  <c r="D6140" i="10"/>
  <c r="K6140" i="10"/>
  <c r="L6140" i="10"/>
  <c r="M6140" i="10"/>
  <c r="D6141" i="10"/>
  <c r="K6141" i="10"/>
  <c r="L6141" i="10"/>
  <c r="M6141" i="10"/>
  <c r="D6142" i="10"/>
  <c r="K6142" i="10"/>
  <c r="L6142" i="10"/>
  <c r="M6142" i="10"/>
  <c r="D6143" i="10"/>
  <c r="K6143" i="10"/>
  <c r="L6143" i="10"/>
  <c r="M6143" i="10"/>
  <c r="D6144" i="10"/>
  <c r="K6144" i="10"/>
  <c r="L6144" i="10"/>
  <c r="M6144" i="10"/>
  <c r="D6145" i="10"/>
  <c r="K6145" i="10"/>
  <c r="L6145" i="10"/>
  <c r="M6145" i="10"/>
  <c r="D6146" i="10"/>
  <c r="K6146" i="10"/>
  <c r="L6146" i="10"/>
  <c r="M6146" i="10"/>
  <c r="D6147" i="10"/>
  <c r="K6147" i="10"/>
  <c r="L6147" i="10"/>
  <c r="M6147" i="10"/>
  <c r="D6148" i="10"/>
  <c r="K6148" i="10"/>
  <c r="L6148" i="10"/>
  <c r="M6148" i="10"/>
  <c r="D6149" i="10"/>
  <c r="K6149" i="10"/>
  <c r="L6149" i="10"/>
  <c r="M6149" i="10"/>
  <c r="D6150" i="10"/>
  <c r="K6150" i="10"/>
  <c r="L6150" i="10"/>
  <c r="M6150" i="10"/>
  <c r="D6151" i="10"/>
  <c r="K6151" i="10"/>
  <c r="L6151" i="10"/>
  <c r="M6151" i="10"/>
  <c r="D6152" i="10"/>
  <c r="K6152" i="10"/>
  <c r="L6152" i="10"/>
  <c r="M6152" i="10"/>
  <c r="D6153" i="10"/>
  <c r="K6153" i="10"/>
  <c r="L6153" i="10"/>
  <c r="M6153" i="10"/>
  <c r="D6154" i="10"/>
  <c r="K6154" i="10"/>
  <c r="L6154" i="10"/>
  <c r="M6154" i="10"/>
  <c r="D6155" i="10"/>
  <c r="K6155" i="10"/>
  <c r="L6155" i="10"/>
  <c r="M6155" i="10"/>
  <c r="D6156" i="10"/>
  <c r="K6156" i="10"/>
  <c r="L6156" i="10"/>
  <c r="M6156" i="10"/>
  <c r="D6157" i="10"/>
  <c r="K6157" i="10"/>
  <c r="L6157" i="10"/>
  <c r="M6157" i="10"/>
  <c r="D6158" i="10"/>
  <c r="K6158" i="10"/>
  <c r="L6158" i="10"/>
  <c r="M6158" i="10"/>
  <c r="D6159" i="10"/>
  <c r="K6159" i="10"/>
  <c r="L6159" i="10"/>
  <c r="M6159" i="10"/>
  <c r="D6160" i="10"/>
  <c r="K6160" i="10"/>
  <c r="L6160" i="10"/>
  <c r="M6160" i="10"/>
  <c r="D6161" i="10"/>
  <c r="K6161" i="10"/>
  <c r="L6161" i="10"/>
  <c r="M6161" i="10"/>
  <c r="D6162" i="10"/>
  <c r="K6162" i="10"/>
  <c r="L6162" i="10"/>
  <c r="M6162" i="10"/>
  <c r="D6163" i="10"/>
  <c r="K6163" i="10"/>
  <c r="L6163" i="10"/>
  <c r="M6163" i="10"/>
  <c r="D6164" i="10"/>
  <c r="K6164" i="10"/>
  <c r="L6164" i="10"/>
  <c r="M6164" i="10"/>
  <c r="D6165" i="10"/>
  <c r="K6165" i="10"/>
  <c r="L6165" i="10"/>
  <c r="M6165" i="10"/>
  <c r="D6166" i="10"/>
  <c r="K6166" i="10"/>
  <c r="L6166" i="10"/>
  <c r="M6166" i="10"/>
  <c r="D6167" i="10"/>
  <c r="K6167" i="10"/>
  <c r="L6167" i="10"/>
  <c r="M6167" i="10"/>
  <c r="D6168" i="10"/>
  <c r="K6168" i="10"/>
  <c r="L6168" i="10"/>
  <c r="M6168" i="10"/>
  <c r="D6169" i="10"/>
  <c r="K6169" i="10"/>
  <c r="L6169" i="10"/>
  <c r="M6169" i="10"/>
  <c r="D6170" i="10"/>
  <c r="K6170" i="10"/>
  <c r="L6170" i="10"/>
  <c r="M6170" i="10"/>
  <c r="D6171" i="10"/>
  <c r="K6171" i="10"/>
  <c r="L6171" i="10"/>
  <c r="M6171" i="10"/>
  <c r="D6172" i="10"/>
  <c r="K6172" i="10"/>
  <c r="L6172" i="10"/>
  <c r="M6172" i="10"/>
  <c r="D6173" i="10"/>
  <c r="K6173" i="10"/>
  <c r="L6173" i="10"/>
  <c r="M6173" i="10"/>
  <c r="D6174" i="10"/>
  <c r="K6174" i="10"/>
  <c r="L6174" i="10"/>
  <c r="M6174" i="10"/>
  <c r="D6175" i="10"/>
  <c r="K6175" i="10"/>
  <c r="L6175" i="10"/>
  <c r="M6175" i="10"/>
  <c r="D6176" i="10"/>
  <c r="K6176" i="10"/>
  <c r="L6176" i="10"/>
  <c r="M6176" i="10"/>
  <c r="D6177" i="10"/>
  <c r="K6177" i="10"/>
  <c r="L6177" i="10"/>
  <c r="M6177" i="10"/>
  <c r="D6178" i="10"/>
  <c r="K6178" i="10"/>
  <c r="L6178" i="10"/>
  <c r="M6178" i="10"/>
  <c r="D6179" i="10"/>
  <c r="K6179" i="10"/>
  <c r="L6179" i="10"/>
  <c r="M6179" i="10"/>
  <c r="D6180" i="10"/>
  <c r="K6180" i="10"/>
  <c r="L6180" i="10"/>
  <c r="M6180" i="10"/>
  <c r="D6181" i="10"/>
  <c r="K6181" i="10"/>
  <c r="L6181" i="10"/>
  <c r="M6181" i="10"/>
  <c r="D6182" i="10"/>
  <c r="K6182" i="10"/>
  <c r="L6182" i="10"/>
  <c r="M6182" i="10"/>
  <c r="D6183" i="10"/>
  <c r="K6183" i="10"/>
  <c r="L6183" i="10"/>
  <c r="M6183" i="10"/>
  <c r="D6184" i="10"/>
  <c r="K6184" i="10"/>
  <c r="L6184" i="10"/>
  <c r="M6184" i="10"/>
  <c r="D6185" i="10"/>
  <c r="K6185" i="10"/>
  <c r="L6185" i="10"/>
  <c r="M6185" i="10"/>
  <c r="D6186" i="10"/>
  <c r="K6186" i="10"/>
  <c r="L6186" i="10"/>
  <c r="M6186" i="10"/>
  <c r="D6187" i="10"/>
  <c r="K6187" i="10"/>
  <c r="L6187" i="10"/>
  <c r="M6187" i="10"/>
  <c r="D6188" i="10"/>
  <c r="K6188" i="10"/>
  <c r="L6188" i="10"/>
  <c r="M6188" i="10"/>
  <c r="D6189" i="10"/>
  <c r="K6189" i="10"/>
  <c r="L6189" i="10"/>
  <c r="M6189" i="10"/>
  <c r="D6190" i="10"/>
  <c r="K6190" i="10"/>
  <c r="L6190" i="10"/>
  <c r="M6190" i="10"/>
  <c r="D6191" i="10"/>
  <c r="K6191" i="10"/>
  <c r="L6191" i="10"/>
  <c r="M6191" i="10"/>
  <c r="D6192" i="10"/>
  <c r="K6192" i="10"/>
  <c r="L6192" i="10"/>
  <c r="M6192" i="10"/>
  <c r="D6193" i="10"/>
  <c r="K6193" i="10"/>
  <c r="L6193" i="10"/>
  <c r="M6193" i="10"/>
  <c r="D6194" i="10"/>
  <c r="K6194" i="10"/>
  <c r="L6194" i="10"/>
  <c r="M6194" i="10"/>
  <c r="D6195" i="10"/>
  <c r="K6195" i="10"/>
  <c r="L6195" i="10"/>
  <c r="M6195" i="10"/>
  <c r="D6196" i="10"/>
  <c r="K6196" i="10"/>
  <c r="L6196" i="10"/>
  <c r="M6196" i="10"/>
  <c r="D6197" i="10"/>
  <c r="K6197" i="10"/>
  <c r="L6197" i="10"/>
  <c r="M6197" i="10"/>
  <c r="D6198" i="10"/>
  <c r="K6198" i="10"/>
  <c r="L6198" i="10"/>
  <c r="M6198" i="10"/>
  <c r="D6199" i="10"/>
  <c r="K6199" i="10"/>
  <c r="L6199" i="10"/>
  <c r="M6199" i="10"/>
  <c r="D6200" i="10"/>
  <c r="K6200" i="10"/>
  <c r="L6200" i="10"/>
  <c r="M6200" i="10"/>
  <c r="D6201" i="10"/>
  <c r="K6201" i="10"/>
  <c r="L6201" i="10"/>
  <c r="M6201" i="10"/>
  <c r="D6202" i="10"/>
  <c r="K6202" i="10"/>
  <c r="L6202" i="10"/>
  <c r="M6202" i="10"/>
  <c r="D6203" i="10"/>
  <c r="K6203" i="10"/>
  <c r="L6203" i="10"/>
  <c r="M6203" i="10"/>
  <c r="D6204" i="10"/>
  <c r="K6204" i="10"/>
  <c r="L6204" i="10"/>
  <c r="M6204" i="10"/>
  <c r="D6205" i="10"/>
  <c r="K6205" i="10"/>
  <c r="L6205" i="10"/>
  <c r="M6205" i="10"/>
  <c r="D6206" i="10"/>
  <c r="K6206" i="10"/>
  <c r="L6206" i="10"/>
  <c r="M6206" i="10"/>
  <c r="D6207" i="10"/>
  <c r="K6207" i="10"/>
  <c r="L6207" i="10"/>
  <c r="M6207" i="10"/>
  <c r="D6208" i="10"/>
  <c r="K6208" i="10"/>
  <c r="L6208" i="10"/>
  <c r="M6208" i="10"/>
  <c r="D6209" i="10"/>
  <c r="K6209" i="10"/>
  <c r="L6209" i="10"/>
  <c r="M6209" i="10"/>
  <c r="D6210" i="10"/>
  <c r="K6210" i="10"/>
  <c r="L6210" i="10"/>
  <c r="M6210" i="10"/>
  <c r="D6211" i="10"/>
  <c r="K6211" i="10"/>
  <c r="L6211" i="10"/>
  <c r="M6211" i="10"/>
  <c r="D6212" i="10"/>
  <c r="K6212" i="10"/>
  <c r="L6212" i="10"/>
  <c r="M6212" i="10"/>
  <c r="D6213" i="10"/>
  <c r="K6213" i="10"/>
  <c r="L6213" i="10"/>
  <c r="M6213" i="10"/>
  <c r="D6214" i="10"/>
  <c r="K6214" i="10"/>
  <c r="L6214" i="10"/>
  <c r="M6214" i="10"/>
  <c r="D6215" i="10"/>
  <c r="K6215" i="10"/>
  <c r="L6215" i="10"/>
  <c r="M6215" i="10"/>
  <c r="D6216" i="10"/>
  <c r="K6216" i="10"/>
  <c r="L6216" i="10"/>
  <c r="M6216" i="10"/>
  <c r="D6217" i="10"/>
  <c r="K6217" i="10"/>
  <c r="L6217" i="10"/>
  <c r="M6217" i="10"/>
  <c r="D6218" i="10"/>
  <c r="K6218" i="10"/>
  <c r="L6218" i="10"/>
  <c r="M6218" i="10"/>
  <c r="D6219" i="10"/>
  <c r="K6219" i="10"/>
  <c r="L6219" i="10"/>
  <c r="M6219" i="10"/>
  <c r="D6220" i="10"/>
  <c r="K6220" i="10"/>
  <c r="L6220" i="10"/>
  <c r="M6220" i="10"/>
  <c r="M6221" i="10"/>
  <c r="I2967" i="10" l="1"/>
  <c r="K249" i="10"/>
  <c r="K569" i="10" s="1"/>
  <c r="I5552" i="10"/>
  <c r="I2162" i="10"/>
  <c r="K1112" i="10"/>
  <c r="K2156" i="10"/>
  <c r="V5838" i="10"/>
  <c r="V445" i="10"/>
  <c r="W445" i="10" s="1"/>
  <c r="K5837" i="10"/>
  <c r="K5841" i="10" s="1"/>
  <c r="I5841" i="10"/>
  <c r="T5838" i="10"/>
  <c r="I5141" i="10"/>
  <c r="V5840" i="10"/>
  <c r="K2967" i="10"/>
  <c r="K2556" i="10"/>
  <c r="I2556" i="10"/>
  <c r="K1539" i="10"/>
  <c r="K5141" i="10"/>
  <c r="W5838" i="10"/>
  <c r="K4151" i="10"/>
  <c r="K4136" i="10"/>
  <c r="S4132" i="10" s="1"/>
  <c r="I4151" i="10"/>
  <c r="T5840" i="10"/>
  <c r="K5547" i="10"/>
  <c r="K5552" i="10" s="1"/>
  <c r="K2162" i="10"/>
  <c r="I1539" i="10"/>
  <c r="V446" i="10"/>
  <c r="W446" i="10" s="1"/>
  <c r="X446" i="10" s="1"/>
  <c r="I569" i="10"/>
  <c r="V447" i="10"/>
  <c r="W447" i="10" s="1"/>
  <c r="X447" i="10" s="1"/>
  <c r="V5841" i="10" l="1"/>
  <c r="I9" i="10"/>
  <c r="K9" i="10"/>
  <c r="W5840" i="10"/>
  <c r="S4137" i="10"/>
  <c r="S4139" i="10"/>
  <c r="S4140" i="10"/>
  <c r="S4136" i="10"/>
  <c r="S4138" i="10"/>
  <c r="S4141" i="10"/>
  <c r="W448" i="10"/>
  <c r="X445" i="10"/>
  <c r="X448" i="10" s="1"/>
  <c r="V448" i="10"/>
  <c r="T5841" i="10"/>
  <c r="X5838" i="10"/>
  <c r="W5842" i="10"/>
  <c r="T4136" i="10" l="1"/>
  <c r="U4136" i="10"/>
  <c r="S4142" i="10"/>
  <c r="U4140" i="10"/>
  <c r="T4140" i="10"/>
  <c r="T5843" i="10"/>
  <c r="W5843" i="10"/>
  <c r="T4141" i="10"/>
  <c r="U4141" i="10"/>
  <c r="T4139" i="10"/>
  <c r="U4139" i="10"/>
  <c r="T4138" i="10"/>
  <c r="U4138" i="10"/>
  <c r="T4137" i="10"/>
  <c r="U4137" i="10"/>
  <c r="N248" i="10"/>
  <c r="N247" i="10"/>
  <c r="N246" i="10"/>
  <c r="N245" i="10"/>
  <c r="N244" i="10"/>
  <c r="N243" i="10"/>
  <c r="N242" i="10"/>
  <c r="N241" i="10"/>
  <c r="N240" i="10"/>
  <c r="N239" i="10"/>
  <c r="N238" i="10"/>
  <c r="N237" i="10"/>
  <c r="N236" i="10"/>
  <c r="N235" i="10"/>
  <c r="N234" i="10"/>
  <c r="N233" i="10"/>
  <c r="N232" i="10"/>
  <c r="N231" i="10"/>
  <c r="N230" i="10"/>
  <c r="N229" i="10"/>
  <c r="N228" i="10"/>
  <c r="N227" i="10"/>
  <c r="N226" i="10"/>
  <c r="N225" i="10"/>
  <c r="N224" i="10"/>
  <c r="N223" i="10"/>
  <c r="N222" i="10"/>
  <c r="N221" i="10"/>
  <c r="N220" i="10"/>
  <c r="N219" i="10"/>
  <c r="N218" i="10"/>
  <c r="N217" i="10"/>
  <c r="N216" i="10"/>
  <c r="N215" i="10"/>
  <c r="N214" i="10"/>
  <c r="N213" i="10"/>
  <c r="N212" i="10"/>
  <c r="N211" i="10"/>
  <c r="N210" i="10"/>
  <c r="N209" i="10"/>
  <c r="N208" i="10"/>
  <c r="N207" i="10"/>
  <c r="N206" i="10"/>
  <c r="N205" i="10"/>
  <c r="N204" i="10"/>
  <c r="N203" i="10"/>
  <c r="N202" i="10"/>
  <c r="N201" i="10"/>
  <c r="N200" i="10"/>
  <c r="N199" i="10"/>
  <c r="N198" i="10"/>
  <c r="N197" i="10"/>
  <c r="N196" i="10"/>
  <c r="N195" i="10"/>
  <c r="N194" i="10"/>
  <c r="N193" i="10"/>
  <c r="N192" i="10"/>
  <c r="N191" i="10"/>
  <c r="N190" i="10"/>
  <c r="N189" i="10"/>
  <c r="N188" i="10"/>
  <c r="N187" i="10"/>
  <c r="N186" i="10"/>
  <c r="N185" i="10"/>
  <c r="N184" i="10"/>
  <c r="N183" i="10"/>
  <c r="N182" i="10"/>
  <c r="N181" i="10"/>
  <c r="N180" i="10"/>
  <c r="N179" i="10"/>
  <c r="N178" i="10"/>
  <c r="N177" i="10"/>
  <c r="N176" i="10"/>
  <c r="N175" i="10"/>
  <c r="N174" i="10"/>
  <c r="N173" i="10"/>
  <c r="N172" i="10"/>
  <c r="N171" i="10"/>
  <c r="N170" i="10"/>
  <c r="N169" i="10"/>
  <c r="N168" i="10"/>
  <c r="N167" i="10"/>
  <c r="N166" i="10"/>
  <c r="N165" i="10"/>
  <c r="N164" i="10"/>
  <c r="N163" i="10"/>
  <c r="N162" i="10"/>
  <c r="N161" i="10"/>
  <c r="N160" i="10"/>
  <c r="N159" i="10"/>
  <c r="N158" i="10"/>
  <c r="N157" i="10"/>
  <c r="N156" i="10"/>
  <c r="N155" i="10"/>
  <c r="N154" i="10"/>
  <c r="N153" i="10"/>
  <c r="N152" i="10"/>
  <c r="N151" i="10"/>
  <c r="N150" i="10"/>
  <c r="N149" i="10"/>
  <c r="N148" i="10"/>
  <c r="N147" i="10"/>
  <c r="N146" i="10"/>
  <c r="N145" i="10"/>
  <c r="N144" i="10"/>
  <c r="N143" i="10"/>
  <c r="N140" i="10"/>
  <c r="N139" i="10"/>
  <c r="N138" i="10"/>
  <c r="N137" i="10"/>
  <c r="N136" i="10"/>
  <c r="N135" i="10"/>
  <c r="N134" i="10"/>
  <c r="N133" i="10"/>
  <c r="N132" i="10"/>
  <c r="N131" i="10"/>
  <c r="N130" i="10"/>
  <c r="N129" i="10"/>
  <c r="N128" i="10"/>
  <c r="N127" i="10"/>
  <c r="N126" i="10"/>
  <c r="N125" i="10"/>
  <c r="N124" i="10"/>
  <c r="N123" i="10"/>
  <c r="N122" i="10"/>
  <c r="N121" i="10"/>
  <c r="N120" i="10"/>
  <c r="N119" i="10"/>
  <c r="N118" i="10"/>
  <c r="N117" i="10"/>
  <c r="N116" i="10"/>
  <c r="N115" i="10"/>
  <c r="N114" i="10"/>
  <c r="N113" i="10"/>
  <c r="N112" i="10"/>
  <c r="N111" i="10"/>
  <c r="N110" i="10"/>
  <c r="N109" i="10"/>
  <c r="N108" i="10"/>
  <c r="N107" i="10"/>
  <c r="N106" i="10"/>
  <c r="N105" i="10"/>
  <c r="N104" i="10"/>
  <c r="N103" i="10"/>
  <c r="N102" i="10"/>
  <c r="N101" i="10"/>
  <c r="N100" i="10"/>
  <c r="N99" i="10"/>
  <c r="N98" i="10"/>
  <c r="N97" i="10"/>
  <c r="N96" i="10"/>
  <c r="N95" i="10"/>
  <c r="N94" i="10"/>
  <c r="N93" i="10"/>
  <c r="N92" i="10"/>
  <c r="N91" i="10"/>
  <c r="N90" i="10"/>
  <c r="N89" i="10"/>
  <c r="N88" i="10"/>
  <c r="N87" i="10"/>
  <c r="N86" i="10"/>
  <c r="N85" i="10"/>
  <c r="N84" i="10"/>
  <c r="N83" i="10"/>
  <c r="N82" i="10"/>
  <c r="N81" i="10"/>
  <c r="N80" i="10"/>
  <c r="N79" i="10"/>
  <c r="N78" i="10"/>
  <c r="N77" i="10"/>
  <c r="N75" i="10"/>
  <c r="N74" i="10"/>
  <c r="N73" i="10"/>
  <c r="N72" i="10"/>
  <c r="N71" i="10"/>
  <c r="N70" i="10"/>
  <c r="N69" i="10"/>
  <c r="N68" i="10"/>
  <c r="N67" i="10"/>
  <c r="N66" i="10"/>
  <c r="N65" i="10"/>
  <c r="N64" i="10"/>
  <c r="N63" i="10"/>
  <c r="N62" i="10"/>
  <c r="N61" i="10"/>
  <c r="N60" i="10"/>
  <c r="N59" i="10"/>
  <c r="N58" i="10"/>
  <c r="N57" i="10"/>
  <c r="N56" i="10"/>
  <c r="N55" i="10"/>
  <c r="N54" i="10"/>
  <c r="N53" i="10"/>
  <c r="N52" i="10"/>
  <c r="N51" i="10"/>
  <c r="N50" i="10"/>
  <c r="N49" i="10"/>
  <c r="N48" i="10"/>
  <c r="N47" i="10"/>
  <c r="N46" i="10"/>
  <c r="N45" i="10"/>
  <c r="N44" i="10"/>
  <c r="N43" i="10"/>
  <c r="N42" i="10"/>
  <c r="N41" i="10"/>
  <c r="N40" i="10"/>
  <c r="N39" i="10"/>
  <c r="N38" i="10"/>
  <c r="N37" i="10"/>
  <c r="N36" i="10"/>
  <c r="N35" i="10"/>
  <c r="N34" i="10"/>
  <c r="N33" i="10"/>
  <c r="N32" i="10"/>
  <c r="N31" i="10"/>
  <c r="N30" i="10"/>
  <c r="N29" i="10"/>
  <c r="N28" i="10"/>
  <c r="N27" i="10"/>
  <c r="N26" i="10"/>
  <c r="N25" i="10"/>
  <c r="N24" i="10"/>
  <c r="N23" i="10"/>
  <c r="N22" i="10"/>
  <c r="N21" i="10"/>
  <c r="N20" i="10"/>
  <c r="N19" i="10"/>
  <c r="N18" i="10"/>
  <c r="N17" i="10"/>
  <c r="N16" i="10"/>
  <c r="N15" i="10"/>
  <c r="N13" i="10"/>
  <c r="N11" i="10"/>
  <c r="U4142" i="10" l="1"/>
  <c r="T4142" i="10"/>
  <c r="U47" i="7" l="1"/>
  <c r="W47" i="7" s="1"/>
  <c r="U52" i="7"/>
  <c r="W52" i="7" s="1"/>
  <c r="U14" i="7"/>
  <c r="W14" i="7" s="1"/>
  <c r="Z14" i="7" s="1"/>
  <c r="U17" i="7"/>
  <c r="W17" i="7" s="1"/>
  <c r="Z17" i="7" s="1"/>
  <c r="U18" i="7"/>
  <c r="W18" i="7" s="1"/>
  <c r="Z18" i="7" s="1"/>
  <c r="U15" i="7"/>
  <c r="U50" i="7"/>
  <c r="W50" i="7" s="1"/>
  <c r="U49" i="7"/>
  <c r="W49" i="7" s="1"/>
  <c r="U48" i="7"/>
  <c r="W48" i="7" s="1"/>
  <c r="U21" i="7"/>
  <c r="W21" i="7" s="1"/>
  <c r="Z21" i="7" s="1"/>
  <c r="U51" i="7"/>
  <c r="W51" i="7" s="1"/>
  <c r="U13" i="7"/>
  <c r="W13" i="7" s="1"/>
  <c r="Z13" i="7" s="1"/>
  <c r="U16" i="7"/>
  <c r="W16" i="7" s="1"/>
  <c r="Z16" i="7" s="1"/>
  <c r="U19" i="7"/>
  <c r="W19" i="7" s="1"/>
  <c r="Z19" i="7" s="1"/>
  <c r="T21" i="7" l="1"/>
  <c r="P21" i="7"/>
  <c r="R21" i="7"/>
  <c r="P17" i="7"/>
  <c r="T17" i="7"/>
  <c r="R17" i="7"/>
  <c r="P16" i="7"/>
  <c r="R16" i="7"/>
  <c r="P18" i="7"/>
  <c r="T18" i="7"/>
  <c r="R18" i="7"/>
  <c r="P52" i="7"/>
  <c r="R52" i="7"/>
  <c r="P47" i="7"/>
  <c r="R47" i="7"/>
  <c r="P50" i="7"/>
  <c r="R13" i="7"/>
  <c r="T13" i="7"/>
  <c r="P13" i="7"/>
  <c r="T48" i="7"/>
  <c r="R48" i="7"/>
  <c r="P48" i="7"/>
  <c r="R51" i="7"/>
  <c r="T51" i="7"/>
  <c r="P51" i="7"/>
  <c r="P49" i="7"/>
  <c r="T14" i="7"/>
  <c r="R14" i="7"/>
  <c r="P14" i="7"/>
  <c r="V16" i="7"/>
  <c r="T16" i="7"/>
  <c r="T52" i="7"/>
  <c r="V47" i="7"/>
  <c r="T47" i="7"/>
  <c r="V17" i="7"/>
  <c r="V18" i="7"/>
  <c r="V21" i="7"/>
  <c r="V13" i="7"/>
  <c r="V48" i="7"/>
  <c r="V51" i="7"/>
  <c r="V14" i="7"/>
  <c r="V52" i="7"/>
  <c r="U9" i="7"/>
  <c r="U20" i="7"/>
  <c r="W20" i="7" s="1"/>
  <c r="Z20" i="7" s="1"/>
  <c r="W15" i="7"/>
  <c r="Z15" i="7" s="1"/>
  <c r="U39" i="7"/>
  <c r="W39" i="7" s="1"/>
  <c r="U7" i="7"/>
  <c r="W7" i="7" s="1"/>
  <c r="Z7" i="7" s="1"/>
  <c r="V50" i="7"/>
  <c r="V49" i="7"/>
  <c r="R50" i="7"/>
  <c r="T50" i="7"/>
  <c r="T49" i="7"/>
  <c r="R49" i="7"/>
  <c r="P20" i="7" l="1"/>
  <c r="T20" i="7"/>
  <c r="R20" i="7"/>
  <c r="P7" i="7"/>
  <c r="T7" i="7"/>
  <c r="R7" i="7"/>
  <c r="W9" i="7"/>
  <c r="Z9" i="7" s="1"/>
  <c r="P19" i="7"/>
  <c r="T19" i="7"/>
  <c r="R19" i="7"/>
  <c r="V19" i="7"/>
  <c r="R15" i="7"/>
  <c r="T15" i="7"/>
  <c r="P15" i="7"/>
  <c r="V15" i="7"/>
  <c r="V7" i="7"/>
  <c r="V20" i="7"/>
  <c r="V32" i="7"/>
  <c r="R32" i="7"/>
  <c r="T32" i="7"/>
  <c r="V9" i="7" l="1"/>
  <c r="P9" i="7"/>
  <c r="R9" i="7"/>
  <c r="T9" i="7"/>
  <c r="R39" i="7"/>
  <c r="T39" i="7"/>
  <c r="P39" i="7"/>
  <c r="V39" i="7"/>
</calcChain>
</file>

<file path=xl/comments1.xml><?xml version="1.0" encoding="utf-8"?>
<comments xmlns="http://schemas.openxmlformats.org/spreadsheetml/2006/main">
  <authors>
    <author>maderascollective</author>
  </authors>
  <commentList>
    <comment ref="I1127" authorId="0" shapeId="0">
      <text>
        <r>
          <rPr>
            <b/>
            <sz val="9"/>
            <color indexed="81"/>
            <rFont val="Tahoma"/>
            <family val="2"/>
          </rPr>
          <t>maderascollective:</t>
        </r>
        <r>
          <rPr>
            <sz val="9"/>
            <color indexed="81"/>
            <rFont val="Tahoma"/>
            <family val="2"/>
          </rPr>
          <t xml:space="preserve">
Al contabilizar el cierre de Marzo, esta salida estaba en cero.</t>
        </r>
      </text>
    </comment>
    <comment ref="G2161" authorId="0" shapeId="0">
      <text>
        <r>
          <rPr>
            <b/>
            <sz val="9"/>
            <color indexed="81"/>
            <rFont val="Tahoma"/>
            <family val="2"/>
          </rPr>
          <t>maderascollective:</t>
        </r>
        <r>
          <rPr>
            <sz val="9"/>
            <color indexed="81"/>
            <rFont val="Tahoma"/>
            <family val="2"/>
          </rPr>
          <t xml:space="preserve">
Pies</t>
        </r>
      </text>
    </comment>
  </commentList>
</comments>
</file>

<file path=xl/comments2.xml><?xml version="1.0" encoding="utf-8"?>
<comments xmlns="http://schemas.openxmlformats.org/spreadsheetml/2006/main">
  <authors>
    <author>Bessy Bravo</author>
  </authors>
  <commentList>
    <comment ref="D883" authorId="0" shapeId="0">
      <text>
        <r>
          <rPr>
            <b/>
            <sz val="9"/>
            <color indexed="81"/>
            <rFont val="Tahoma"/>
            <family val="2"/>
          </rPr>
          <t>Bessy Bravo:</t>
        </r>
        <r>
          <rPr>
            <sz val="9"/>
            <color indexed="81"/>
            <rFont val="Tahoma"/>
            <family val="2"/>
          </rPr>
          <t xml:space="preserve">
Devolución estaba reportada bajo OT 301, dicha orden fue elaborada con C. Macho, no Teca. Igualmente, para dicha orden se cargó todo conforme LMR, por lo que asumimos que la devolución pertenece a una orden de Phipps.</t>
        </r>
      </text>
    </comment>
  </commentList>
</comments>
</file>

<file path=xl/sharedStrings.xml><?xml version="1.0" encoding="utf-8"?>
<sst xmlns="http://schemas.openxmlformats.org/spreadsheetml/2006/main" count="37064" uniqueCount="2270">
  <si>
    <t>OT</t>
  </si>
  <si>
    <t>Hr</t>
  </si>
  <si>
    <t>U$ MdO</t>
  </si>
  <si>
    <t>S</t>
  </si>
  <si>
    <t>D</t>
  </si>
  <si>
    <t>C</t>
  </si>
  <si>
    <t>L</t>
  </si>
  <si>
    <t>A</t>
  </si>
  <si>
    <t>W</t>
  </si>
  <si>
    <t>E</t>
  </si>
  <si>
    <t>SUP</t>
  </si>
  <si>
    <t>Semana</t>
  </si>
  <si>
    <t>T</t>
  </si>
  <si>
    <t>Etiquetas de fila</t>
  </si>
  <si>
    <t>Total general</t>
  </si>
  <si>
    <t>Suma de S</t>
  </si>
  <si>
    <t>Suma de D</t>
  </si>
  <si>
    <t>Suma de C</t>
  </si>
  <si>
    <t>Suma de L</t>
  </si>
  <si>
    <t>Suma de A</t>
  </si>
  <si>
    <t>Suma de W</t>
  </si>
  <si>
    <t>Suma de E</t>
  </si>
  <si>
    <t>Suma de T</t>
  </si>
  <si>
    <t>Abrasivos (Lijas)</t>
  </si>
  <si>
    <t>Cemento de contacto Pegaforte</t>
  </si>
  <si>
    <t>Pinturas y Quimicos</t>
  </si>
  <si>
    <t>263 B</t>
  </si>
  <si>
    <t>Lamina de Plywood Corriente de 4 x 8 x 3/4"</t>
  </si>
  <si>
    <t>Plywood</t>
  </si>
  <si>
    <t>Repuestos y Partes</t>
  </si>
  <si>
    <t xml:space="preserve">Medias para mujer </t>
  </si>
  <si>
    <t>Materiales Varios</t>
  </si>
  <si>
    <t>Lamina de carton 48" x 40"</t>
  </si>
  <si>
    <t>Material para Empaque</t>
  </si>
  <si>
    <t>Tape café 2"</t>
  </si>
  <si>
    <t>Stretch film manual</t>
  </si>
  <si>
    <t>Lija de Disco grano 150</t>
  </si>
  <si>
    <t>Masking tape 3/4" verde</t>
  </si>
  <si>
    <t>Lija Free Cut grano 320 pliego</t>
  </si>
  <si>
    <t>Tornillo Amarillo 2" #10</t>
  </si>
  <si>
    <t>Clavos y Tornillos</t>
  </si>
  <si>
    <t>Lija de agua grano 180 pliego</t>
  </si>
  <si>
    <t>Esponja Superfina 3M 2602</t>
  </si>
  <si>
    <t>Hilaza</t>
  </si>
  <si>
    <t>Lija de tela grano 60 12" ancho</t>
  </si>
  <si>
    <t>Lija de Disco grano 180</t>
  </si>
  <si>
    <t>Lija de Disco grano 220</t>
  </si>
  <si>
    <t>Pega loca</t>
  </si>
  <si>
    <t>Espuma amarilla 5"</t>
  </si>
  <si>
    <t>Material para Tapizar</t>
  </si>
  <si>
    <t xml:space="preserve">Varilla galvanizada roscada 1/4" </t>
  </si>
  <si>
    <t>Metales</t>
  </si>
  <si>
    <t>Tuerca Galvanizada 1/4"</t>
  </si>
  <si>
    <t>Arandela Lisa Galvanizada 1/4"</t>
  </si>
  <si>
    <t>Tornillo Amarillo 3" #10</t>
  </si>
  <si>
    <t>Varilla de acero inoxidable lisa 3/8" std 6 m</t>
  </si>
  <si>
    <t>Varilla de hierro liso 1/2" std 6 m</t>
  </si>
  <si>
    <t>Platina de 1-1/4" x 3/16" x 6 m</t>
  </si>
  <si>
    <t>Arandela Lisa Galvanizada 3/8"</t>
  </si>
  <si>
    <t>Tubo cuadrado 2" x CH-16 (1/16") x 6 m</t>
  </si>
  <si>
    <t>Angular de 2" x 3/16" x 6 m</t>
  </si>
  <si>
    <t>Platina de 2" x 3/16" x 6 m</t>
  </si>
  <si>
    <t>Tubo redondo 6" cedula 10</t>
  </si>
  <si>
    <t xml:space="preserve">Tubo rectangular 1-1/2" x 3" x 3/32" </t>
  </si>
  <si>
    <t>Tubo cuadrado 1-1/2" x CH-14  x 6 m</t>
  </si>
  <si>
    <t>Platina de 1-1/2" x 1/4" x 6 m</t>
  </si>
  <si>
    <t>Tubo cuadrado 1" x CH-14 (5/64") x 6 m</t>
  </si>
  <si>
    <t>Angular de 1-1/2" x 1/4" x 6 m</t>
  </si>
  <si>
    <t>Varilla de hierro liso 1/4" std 6 m</t>
  </si>
  <si>
    <t>Lamina de hierro 10 pie x 4 pie x 1/8"</t>
  </si>
  <si>
    <t>Barniz Poliuretano Exterior Mate 1 Sherwin-W</t>
  </si>
  <si>
    <t>Diluyente V.M.&amp;P. NAPHTHA  Sherwin-W</t>
  </si>
  <si>
    <t>Tinte Ext/Int Caoba 1 Sherwin-W</t>
  </si>
  <si>
    <t>Tinte Ext/Int Café Madera 1 Sherwin-W</t>
  </si>
  <si>
    <t>Tornillo Amarillo 2-1/2" #10</t>
  </si>
  <si>
    <t>Broca para madera / metal / PVC 1/4"</t>
  </si>
  <si>
    <t>Tornillo Square Flat head # 8-11 x 2"</t>
  </si>
  <si>
    <t>Resbalon plastico de 3/4" con clavo</t>
  </si>
  <si>
    <t>Herrajes</t>
  </si>
  <si>
    <t>Extension de puntas magnetico SQ2X1</t>
  </si>
  <si>
    <t xml:space="preserve">Cerradura Para Mueble </t>
  </si>
  <si>
    <t>Tornillo Phillips Panhead # 10-9 x 1"</t>
  </si>
  <si>
    <t>Nivelador 5/8" rosca de 1/4"</t>
  </si>
  <si>
    <t>Steel Insert 1/4-20x20mm HX Drive ZN</t>
  </si>
  <si>
    <t>Tornillo Phillips Flat head # 8-11 x 2-1/2 "</t>
  </si>
  <si>
    <t>Tornillo Amarillo 1-1/4" #10</t>
  </si>
  <si>
    <t>Nivelador plastico con felpa de 1" rosca de 1/4"</t>
  </si>
  <si>
    <t>Round Base 1/4-20x5/16</t>
  </si>
  <si>
    <t>Tubo redondo 1/2" x 6 m Cedula 40</t>
  </si>
  <si>
    <t>Empaque</t>
  </si>
  <si>
    <t xml:space="preserve">Papel kraft </t>
  </si>
  <si>
    <t>Tornillo Amarillo 1" #10</t>
  </si>
  <si>
    <t>Tornillo Square/Phillips Flat head # 6-13 x 1-1/2"</t>
  </si>
  <si>
    <t>Lamina de Plywood Fenolico de 4 x 8 x 3/4"</t>
  </si>
  <si>
    <t>Bolt JCB-C 1/4-20 x 60 mm HX BO</t>
  </si>
  <si>
    <t>Bolt JCB-B 1/4-20 x 45 mm HX BO</t>
  </si>
  <si>
    <t>Cap JCN 1/4-20 x 12 mm HX BO</t>
  </si>
  <si>
    <t>Arandela Presion Galvanizada 1/4"</t>
  </si>
  <si>
    <t>Tornillo Gypsum 1-1/2"</t>
  </si>
  <si>
    <t>Thinner extrafino Sur galon</t>
  </si>
  <si>
    <t>Duro Tinte Blanco Sur cuarto</t>
  </si>
  <si>
    <t>Varilla galvanizada roscada 3/8" x 6 m</t>
  </si>
  <si>
    <t>Tuerca Galvanizada 3/8"</t>
  </si>
  <si>
    <t>Rieles de extension 14"</t>
  </si>
  <si>
    <t>Bisagra Canto Cero Mesuco</t>
  </si>
  <si>
    <t>Cuero gamuza café</t>
  </si>
  <si>
    <t>Lamina de Plywood Corriente de 4 x 8 x 3/8"</t>
  </si>
  <si>
    <t>Tornillo Gypsum 1-1/4"</t>
  </si>
  <si>
    <t>Fondo Lijable para exteriores transparente Sur</t>
  </si>
  <si>
    <t>Acabado mate para exteriores transparente Sur</t>
  </si>
  <si>
    <t>Componente B 730 para poliuretano Sur</t>
  </si>
  <si>
    <t>Tornillo Phillips Panhead # 6-13 x 1/2"</t>
  </si>
  <si>
    <t>Tornillo Amarillo 1-1/2" #10</t>
  </si>
  <si>
    <t>Lamina de poroplast lisa 2 x 4 (pie x pie)</t>
  </si>
  <si>
    <t>Faster Dry SW Gris Zachary Lynd</t>
  </si>
  <si>
    <t>Varilla de hierro liso 5/8" std 6 m</t>
  </si>
  <si>
    <t>Platina de 1" x 3/16" x 6 m</t>
  </si>
  <si>
    <t>Galleta de ensamble #20</t>
  </si>
  <si>
    <t>Pegamento Grip Bond 4 Lanco</t>
  </si>
  <si>
    <t>Diluyente Duro Sur</t>
  </si>
  <si>
    <t>Duro Tinte Negro Sur galon</t>
  </si>
  <si>
    <t>Duro Tinte Caoba Sur cuarto</t>
  </si>
  <si>
    <t xml:space="preserve">Angular de 3"x 1/4" </t>
  </si>
  <si>
    <t>Lamina de Plywood Fenolico de 4 x 8 x 1/2"</t>
  </si>
  <si>
    <t>Tornillo Gypsum 1"</t>
  </si>
  <si>
    <t>Rieles de extension 12"</t>
  </si>
  <si>
    <t>263 A</t>
  </si>
  <si>
    <t>Lamina de Plywood Corriente de 4 x 8 x 1/8"</t>
  </si>
  <si>
    <t>NOS transparente base coat Sur</t>
  </si>
  <si>
    <t>Angular de 1-1/2" x 3/16" x 6 m</t>
  </si>
  <si>
    <t>Tubo redondo 1 1/2" x 6 m Cedula 40</t>
  </si>
  <si>
    <t>Kinepox 026 Sur</t>
  </si>
  <si>
    <t>Kinecure 626 tablas de surf componente B Sur cuarto</t>
  </si>
  <si>
    <t>Duro Tinte Genizaro Antiguo Sur cuarto</t>
  </si>
  <si>
    <t xml:space="preserve">Tela Sport Jacket Casual </t>
  </si>
  <si>
    <t>Tela Codigo 713</t>
  </si>
  <si>
    <t>Insertos Para Madera 4KXR2</t>
  </si>
  <si>
    <t>Fondo Lijable para exteriores transparente Sur negro galon</t>
  </si>
  <si>
    <t>NOS top coat finish Sur</t>
  </si>
  <si>
    <t>Lamina de Plywood Corriente de 4 x 8 x 1/4"</t>
  </si>
  <si>
    <t>Lamina de Plywood Fenolico de 4 x 8 x 5/8"</t>
  </si>
  <si>
    <t>Rieles de extension 18"</t>
  </si>
  <si>
    <t>Tornillo Amarillo 1/2" #8</t>
  </si>
  <si>
    <t>Sikaflex 1A</t>
  </si>
  <si>
    <t>Lija Free Cut grano 220 pliego</t>
  </si>
  <si>
    <t>Bolt JCB-B 1/4-20 x 50 mm HX ZN</t>
  </si>
  <si>
    <t>Cap JCN 1/4-20 x 12,4 mm HX No Thru Hole ZN</t>
  </si>
  <si>
    <t>Duro Tinte Nogal Oscuro Sur cuarto</t>
  </si>
  <si>
    <t>Nivelador Base Metal 1" rosca de 1/4"</t>
  </si>
  <si>
    <t xml:space="preserve">Almohadillas de Fieltro </t>
  </si>
  <si>
    <t>Tornillo Square Flat head # 6-13 x1-1/2"</t>
  </si>
  <si>
    <t>Cuero negro</t>
  </si>
  <si>
    <t>Varilla para soldar de 1/8" 6013</t>
  </si>
  <si>
    <t>Tela Just Dandy Checkmate</t>
  </si>
  <si>
    <t>Tornillo Square Flat head # 8-11 x 1-1/4"</t>
  </si>
  <si>
    <t>Nivelador metalico de 1-1/4" rosca de 3/8" hierro negro</t>
  </si>
  <si>
    <t>Tubo rectangular 2" x 1" x CH-16 (1/16") x 6 m</t>
  </si>
  <si>
    <t>Adhesivo EPOXI-MIL Loctite</t>
  </si>
  <si>
    <t>Toma Corriente USB Negro Satinado PCS36B/USB3E-90</t>
  </si>
  <si>
    <t>Materiales Electricos</t>
  </si>
  <si>
    <t>Almohadillas de corcho-Epuma-Vinilo</t>
  </si>
  <si>
    <t xml:space="preserve">Prensa Cables </t>
  </si>
  <si>
    <t>Toma Corriente USB Aluminio Satinado PCS36B/USB3E-94</t>
  </si>
  <si>
    <t>Toma Corriente USB Circular Blanco PCS73/USB-95</t>
  </si>
  <si>
    <t>Clavillo de Terminacion 1-1/2"</t>
  </si>
  <si>
    <t>Clavillo de Terminacion 1-3/4"</t>
  </si>
  <si>
    <t>Tubo cuadrado 2" x CH-14 (3/32") x 6 m</t>
  </si>
  <si>
    <t>Angular de 2" x 1/4" x 6 m</t>
  </si>
  <si>
    <t>Platina de 2" x 1/4" x 6 m</t>
  </si>
  <si>
    <t>Perno Allen Avellanado 3" de largo rosca 1/4"</t>
  </si>
  <si>
    <t>Tinte Ext/Int Negro 1 Sherwin-W</t>
  </si>
  <si>
    <t>0</t>
  </si>
  <si>
    <t>Lamina de Plywood Fenolico de 4 x 8 x 1"</t>
  </si>
  <si>
    <t xml:space="preserve">Tubo redondo 2 1/2" x 6 m </t>
  </si>
  <si>
    <t>Perno para carroceria 1/2"x 2" hierro negro</t>
  </si>
  <si>
    <t>Tuerca Hierro Negro 1/2"</t>
  </si>
  <si>
    <t>Arandela Presion Galvanizada 1/2"</t>
  </si>
  <si>
    <t>Lamina Enchapada/Eucalipto 4 x 8 x 3/4"</t>
  </si>
  <si>
    <t>Perno Hexagonal 5/16"x3 1/2"Hierro Negro</t>
  </si>
  <si>
    <t>Perno Hexagonal 5/16"x2 1/2"Hierro Negro</t>
  </si>
  <si>
    <t>Perno Hexagonal 5/16"x 1"Hierro Negro</t>
  </si>
  <si>
    <t>Lamina de Paulownia 4 x 8 x 3/4"</t>
  </si>
  <si>
    <t>Tuerca Galvanizada 5/16"</t>
  </si>
  <si>
    <t>Arandela Lisa Galvanizada 5/16"</t>
  </si>
  <si>
    <t>Varilla galvanizada roscada 5/16"</t>
  </si>
  <si>
    <t>Tela Yakar Bramantina Azul Celeste</t>
  </si>
  <si>
    <t>Espuma naranja 3"</t>
  </si>
  <si>
    <t>Espuma naranja 5"</t>
  </si>
  <si>
    <t>Guata 240 m x 80 G</t>
  </si>
  <si>
    <t>Carros N° 5 para Zipper</t>
  </si>
  <si>
    <t>Zipper N° 5</t>
  </si>
  <si>
    <t>Dacron</t>
  </si>
  <si>
    <t xml:space="preserve">Cuerina Beige </t>
  </si>
  <si>
    <t xml:space="preserve">Faster Dry SW BA SOL ALQ BRILLANTE NEGRO </t>
  </si>
  <si>
    <t>Faster Dry SW 6511 Snowdrop</t>
  </si>
  <si>
    <t>Faster Dry SW 6989 Domino</t>
  </si>
  <si>
    <t>Faster Dry SW 6921 Electric Line</t>
  </si>
  <si>
    <t>Pasador Ace</t>
  </si>
  <si>
    <t>Belcro</t>
  </si>
  <si>
    <t>Lamina de Paulownia 4 x 8 x 1"</t>
  </si>
  <si>
    <t>Faster Dry SW 7069 Iron Ore</t>
  </si>
  <si>
    <t>Corrostyl antic mate Negro Sur galon</t>
  </si>
  <si>
    <t>Arandela Presion Galvanizada 5/16"</t>
  </si>
  <si>
    <t>Perno Hexagonal 5/16"x2"Galvanizado</t>
  </si>
  <si>
    <t>Tuerca mariposa galvanizada 5/16"</t>
  </si>
  <si>
    <t>Platina de 3" x 1/4" x 6 m</t>
  </si>
  <si>
    <t>Varilla de hierro roscada 3/8" x 6´ (1.8288 m)</t>
  </si>
  <si>
    <t>Perno Hexagonal 5/16"x 1"Galvanizado</t>
  </si>
  <si>
    <t>Perno Hexagonal 5/16"x 2"Galvanizado</t>
  </si>
  <si>
    <t>Maya Perforada de 4pie x 8pie</t>
  </si>
  <si>
    <t>Angular de 3/4" x 1/8" x 6 m</t>
  </si>
  <si>
    <t>Lamina de Plywood Corriente de 4 x 8 x 1/2"</t>
  </si>
  <si>
    <t>Clavillo de Terminacion 3/4"</t>
  </si>
  <si>
    <t xml:space="preserve">Tela Codigo 181 </t>
  </si>
  <si>
    <t>Tela Codigo 189</t>
  </si>
  <si>
    <t>Tela Codigo 187</t>
  </si>
  <si>
    <t>Tela Codigo 186</t>
  </si>
  <si>
    <t>Tela Codigo 183</t>
  </si>
  <si>
    <t>Espuma Blanca 1/4"</t>
  </si>
  <si>
    <t>Espuma Amarilla 1/2"</t>
  </si>
  <si>
    <t xml:space="preserve">Tela Bright Grid Scuba </t>
  </si>
  <si>
    <t>Tela Mode Oxeye</t>
  </si>
  <si>
    <t>Tela Kula Onix</t>
  </si>
  <si>
    <t>Tela Mechanism Frenzy</t>
  </si>
  <si>
    <t>Tela Codigo 452</t>
  </si>
  <si>
    <t>Herraje Giratorio</t>
  </si>
  <si>
    <t>Jaladeras</t>
  </si>
  <si>
    <t>Tela Rich Polynesia</t>
  </si>
  <si>
    <t xml:space="preserve">Arena N° 14 Azul Rey </t>
  </si>
  <si>
    <t>Espuma Amarilla 1"</t>
  </si>
  <si>
    <t>Desoxidante / Desengrasante Sur</t>
  </si>
  <si>
    <t>Varilla de aluminio redonda 5/8"</t>
  </si>
  <si>
    <t>Lamina 8 pie x 4 pie x 1/4" HN</t>
  </si>
  <si>
    <t>263 C</t>
  </si>
  <si>
    <t>Tubo redondo 3/4" x 1/8" x 6 m</t>
  </si>
  <si>
    <t>Tubo redondo 1/2" x 1/8" x 6 m</t>
  </si>
  <si>
    <t>Platina de 2" x 1/2" x 6 m</t>
  </si>
  <si>
    <t>Varilla de Aluminio 2"x 1/4"</t>
  </si>
  <si>
    <t>Tubo cuadrado 1/2" x CH-16 (1/16") x 6 m</t>
  </si>
  <si>
    <t>Tela Floreada</t>
  </si>
  <si>
    <t>Cuero Olive Courrier</t>
  </si>
  <si>
    <t>Terra Cotta Courrier Fabric</t>
  </si>
  <si>
    <t>Lona Rosada Color 6063 12/16 (E-11)</t>
  </si>
  <si>
    <t>Lona Roja Claro 4/14 (F-3)</t>
  </si>
  <si>
    <t>Cuero Camel Mob Soft</t>
  </si>
  <si>
    <t>Tornillo Amarillo 3/4" #8</t>
  </si>
  <si>
    <t>Bisagra Rockler</t>
  </si>
  <si>
    <t>Soldadura</t>
  </si>
  <si>
    <t>Tubo cuadrado de aluminio 2" x 2 mm (Liviano) x 6,4 m (anodizado natural)</t>
  </si>
  <si>
    <t>Espuma Amailla 1"</t>
  </si>
  <si>
    <t>Tuerca Hierro Negro 3/8"</t>
  </si>
  <si>
    <t>Perno Hexagonal 3/8"x3 Galv</t>
  </si>
  <si>
    <t>Arandela Presion Galvanizada 3/8"</t>
  </si>
  <si>
    <t>Traba presion</t>
  </si>
  <si>
    <t>Duro Tinte Negro Sur cuarto</t>
  </si>
  <si>
    <t>Espuma Polietileno 2mm x 1.22m x 25m (ROLLO)</t>
  </si>
  <si>
    <t>Tornillo Phillips Pan head # 8-11 x 1/2 "</t>
  </si>
  <si>
    <t>Lamina de Plywood Flexible 4 x 8 x 1/8"</t>
  </si>
  <si>
    <t>Tape electrico 3/4"</t>
  </si>
  <si>
    <t>Lamina de Fibran 3/8"</t>
  </si>
  <si>
    <t>Tela Fondo Liso Negro</t>
  </si>
  <si>
    <t>Tinte Ext/Int Canela oscuro 2 Sherwin-W</t>
  </si>
  <si>
    <t>Tinte Ext/Int Blanco  2 Sherwin-W</t>
  </si>
  <si>
    <t>Tinte Ext/Int Roble Claro  2 Sherwin-W</t>
  </si>
  <si>
    <t>Masilla Mahogany Lanco</t>
  </si>
  <si>
    <t>Tela Vidrian K1399</t>
  </si>
  <si>
    <t>Espuma naranja 2"</t>
  </si>
  <si>
    <t>Junco</t>
  </si>
  <si>
    <t>Lona Naranja 9/15 (E-8)</t>
  </si>
  <si>
    <t>Lamina de hierro 4 pie x 8 pie x 1/16"</t>
  </si>
  <si>
    <t xml:space="preserve">Varilla roscada hierro negro 1/2" </t>
  </si>
  <si>
    <t>Arandela Lisa Hierro Negro 1/2"</t>
  </si>
  <si>
    <t>Tela Sapphire K1393</t>
  </si>
  <si>
    <t>Lamina de bronce 2 m x 0,61 m x 0,5 mm</t>
  </si>
  <si>
    <t>Componente B 715 para poliuretano Sur</t>
  </si>
  <si>
    <t xml:space="preserve">Faster Dry 6950 Calypso Menta </t>
  </si>
  <si>
    <t xml:space="preserve">Faster Dry 6958 Dynamic Blue  </t>
  </si>
  <si>
    <t>Tornillo Phillips Panhead # 10-9 x 3/4"</t>
  </si>
  <si>
    <t xml:space="preserve">Botones para Tapiceria </t>
  </si>
  <si>
    <t>Espuma de Poliuretano 54"x75"x2"  D-20</t>
  </si>
  <si>
    <t>Varilla de hierro corrugada 1/2" std 6 m</t>
  </si>
  <si>
    <t>Tinte Ext/Int Wengue 2 Sherwin-W</t>
  </si>
  <si>
    <t>Varilla galvanizada roscada 1/2" x 6 m</t>
  </si>
  <si>
    <t>Angular de 2" x 1/8" x 6 m</t>
  </si>
  <si>
    <t>Duro Tinte Cenizaro Sur cuarto</t>
  </si>
  <si>
    <t>Tinte Ext/Int Roble Claro 1 Sherwin-W</t>
  </si>
  <si>
    <t>10-Klass Ultra Gloss Clear</t>
  </si>
  <si>
    <t>Klass Diluyente Normal</t>
  </si>
  <si>
    <t>10-Klass Slow Universal Hardener</t>
  </si>
  <si>
    <t>Aceite Penetrante Oil Finish 1 V85VSA1-1 Sherwin-W</t>
  </si>
  <si>
    <t>Pintura</t>
  </si>
  <si>
    <t>Endurecedor rojo masilla Hardener Sur</t>
  </si>
  <si>
    <t>Lamina Plywood Corriente 4 x 8 x 1/8"</t>
  </si>
  <si>
    <t>Tornillo Gypsum 2"</t>
  </si>
  <si>
    <t>Barniz Poliuretano Mate SW Gal</t>
  </si>
  <si>
    <t>Diluyente V.M.&amp;P. NAPHTHA SW Gal</t>
  </si>
  <si>
    <t>Tubo cuadrado 1" x CH-14 (5/64")</t>
  </si>
  <si>
    <t>Platina de 1" x 1/8"</t>
  </si>
  <si>
    <t>Platina de 1/2" x 3/16"</t>
  </si>
  <si>
    <t>Round Base 1/4-20 x 5/16</t>
  </si>
  <si>
    <t>Varilla de hierro roscada 1/2"</t>
  </si>
  <si>
    <t>Angular de 3/4" x 1/8"</t>
  </si>
  <si>
    <t>Tela para mochila</t>
  </si>
  <si>
    <t>Nivelador metalico de 7/8" x 1/4"</t>
  </si>
  <si>
    <t>Steel Insert 1/4-20 x 20 mm ZN</t>
  </si>
  <si>
    <t>388 A</t>
  </si>
  <si>
    <t>Cuero artificial Stingray Leather</t>
  </si>
  <si>
    <t>389 A</t>
  </si>
  <si>
    <t>Kinepox 026 Sur Gal</t>
  </si>
  <si>
    <t>Kinecure 626 componente B Sur Cuarto</t>
  </si>
  <si>
    <t>Tinte Caoba SW Gal</t>
  </si>
  <si>
    <t>Tinte Negro SW Gal</t>
  </si>
  <si>
    <t>Tinte Roble Claro SW Gal</t>
  </si>
  <si>
    <t>Espuma de poliuretano 3" D-20</t>
  </si>
  <si>
    <t>Tornillo Square Flat head #8 x 3/4"</t>
  </si>
  <si>
    <t>Lamina Plywood Fenolico 4 x 8 x 1/2"</t>
  </si>
  <si>
    <t>Tornillo Pan head #6 x 1/2"</t>
  </si>
  <si>
    <t>Lamina Plywood Corriente 4 x 8 x 1/2"</t>
  </si>
  <si>
    <t>Fondo Lijable trans Sur Gal</t>
  </si>
  <si>
    <t>Acabado mate trans Sur Gal</t>
  </si>
  <si>
    <t>Diluyente 411 Sur Gal</t>
  </si>
  <si>
    <t>Almohadillas corcho, espuma y vinilo</t>
  </si>
  <si>
    <t>Componente B 730 Sur Gal</t>
  </si>
  <si>
    <t>Tornillo Pan head #10 x 3/4"</t>
  </si>
  <si>
    <t>Corrostyl mate Negro Sur Gal</t>
  </si>
  <si>
    <t>Aceite Penetrante Oil Finish SW Gal</t>
  </si>
  <si>
    <t>Tornillo Square Flat head #8 x 2"</t>
  </si>
  <si>
    <t>Duro Tint Negro Sur Gal</t>
  </si>
  <si>
    <t>Thinner extrafino Sur Gal</t>
  </si>
  <si>
    <t>Duro Tint Blanco Sur Cuarto</t>
  </si>
  <si>
    <t>Clavillo de Terminacion 2"</t>
  </si>
  <si>
    <t>Tubo rect 1-1/2" x 3" x CH-14 (5/64")</t>
  </si>
  <si>
    <t>Tubo rect 2" x 1" x CH-14 (5/64")</t>
  </si>
  <si>
    <t>Nivelador hierro negro 1-1/4" x 3/8"</t>
  </si>
  <si>
    <t>Perno para carroceria 3" x 3/8" HN</t>
  </si>
  <si>
    <t>Lamina hierro 8 pie x 4 pie x 1/4"</t>
  </si>
  <si>
    <t>Arandela Lisa Hierro Negro 3/8"</t>
  </si>
  <si>
    <t>Lamina Plywood Fenolico 4 x 8 x 3/4"</t>
  </si>
  <si>
    <t>Espuma polietileno</t>
  </si>
  <si>
    <t>Bodega</t>
  </si>
  <si>
    <t>Varilla de hierro liso 5/8"</t>
  </si>
  <si>
    <t>Lamina de hierro 6" x 6" x 3/16"</t>
  </si>
  <si>
    <t>Nivelador 5/8" x 1/4"</t>
  </si>
  <si>
    <t>Tornillo Square Flat head #8 x 1-1/4"</t>
  </si>
  <si>
    <t>Varilla de hierro cuadrada 5/8"</t>
  </si>
  <si>
    <t>Lamina  poroplast lisa 2´ x 4´ x 3/4"</t>
  </si>
  <si>
    <t>Varilla galvanizada roscada 1/2"</t>
  </si>
  <si>
    <t>Tuerca Galvanizada 1/2"</t>
  </si>
  <si>
    <t>Lamina Plywood Corriente 4 x 8 x 3/4"</t>
  </si>
  <si>
    <t>Nivelador plastico con felpa 1" x 1/4"</t>
  </si>
  <si>
    <t>Tinte Blanco SW Gal</t>
  </si>
  <si>
    <t>Duro Tint Negro Sur Cuarto</t>
  </si>
  <si>
    <t>Resbalon plastico de 1" con clavo</t>
  </si>
  <si>
    <t>Almohadillas de fieltro 1"</t>
  </si>
  <si>
    <t>Vinyl Spandau Nutmeg</t>
  </si>
  <si>
    <t>Espuma de poliuretano 5" D-20</t>
  </si>
  <si>
    <t>Arandela Lisa Galvanizada 1/2"</t>
  </si>
  <si>
    <t>Tela Brushed Flannel Blue</t>
  </si>
  <si>
    <t>Lamina Plywood Corriente 4 x 8 x 3/8"</t>
  </si>
  <si>
    <t>Duro Tint Genizaro Antiguo Sur Cuarto</t>
  </si>
  <si>
    <t>Desoxidante / Desengrasante Sur Gal</t>
  </si>
  <si>
    <t>Thinner extrafino Sur Cuarto</t>
  </si>
  <si>
    <t>NOS trans base coat Sur Gal</t>
  </si>
  <si>
    <t>NOS top coat finish Sur Gal</t>
  </si>
  <si>
    <t>Tinte Wengue SW Cuarto</t>
  </si>
  <si>
    <t>Cuero Pranna Tabaco</t>
  </si>
  <si>
    <t>Duro Tint Miel Sur Gal</t>
  </si>
  <si>
    <t>Tela Terra Cotta Courrier Fabric</t>
  </si>
  <si>
    <t>388 B</t>
  </si>
  <si>
    <t>389 B</t>
  </si>
  <si>
    <t>Tornillo Amarillo 4" #14</t>
  </si>
  <si>
    <t>Tornillo Sq/Ph Flat head #6 x 1-1/2"</t>
  </si>
  <si>
    <t>Silicon transparente RTV Lanco</t>
  </si>
  <si>
    <t>Fondo Lijable negro Sur Gal</t>
  </si>
  <si>
    <t>Primer Blanco Sur Gal</t>
  </si>
  <si>
    <t>Zipper No 5</t>
  </si>
  <si>
    <t>Carros No 5 para Zipper</t>
  </si>
  <si>
    <t>Platina de 2" x 1/4"</t>
  </si>
  <si>
    <t>Platina de 2" x 3/16"</t>
  </si>
  <si>
    <t>Platina de 1-1/2" x 3/16"</t>
  </si>
  <si>
    <t>Tornillo Pan head #10 x 1"</t>
  </si>
  <si>
    <t>Tornillo Square Flat head #6 x 1-1/2"</t>
  </si>
  <si>
    <t>Tela Lontano Yellow/White Fabric</t>
  </si>
  <si>
    <t>Tinte Café Madera SW Gal</t>
  </si>
  <si>
    <t>Tornillo Pan head #8 x 1/2"</t>
  </si>
  <si>
    <t>Bisagra Canto Cero</t>
  </si>
  <si>
    <t>Rieles de extension 18" Push</t>
  </si>
  <si>
    <t>Camisas para soportes de repisas 1/4"</t>
  </si>
  <si>
    <t>Soportes para repisas 1/4"</t>
  </si>
  <si>
    <t>Tubo cuadrado 2-1/2" x CH-11 (1/8")</t>
  </si>
  <si>
    <t>Lamina Plywood Corriente 4 x 8 x 1/4"</t>
  </si>
  <si>
    <t>Bisagra Canto Medio</t>
  </si>
  <si>
    <t>Bisagra Canto Completo</t>
  </si>
  <si>
    <t>Rieles de extension 21" Push</t>
  </si>
  <si>
    <t>Lamina Plywood Fenolico 4 x 8 x 5/8"</t>
  </si>
  <si>
    <t>Bisagra Canto Medio Cierre Suave Blum</t>
  </si>
  <si>
    <t>Lamina Plywood Fenolico 4 x 8 x 3/8"</t>
  </si>
  <si>
    <t>Laca Nitro Negro Sur Gal</t>
  </si>
  <si>
    <t>Duro Tint Nogal Oscuro Sur Cuarto</t>
  </si>
  <si>
    <t>Tuerca Galvanizada con uñas 1/4"</t>
  </si>
  <si>
    <t>Perno Allen Avellanado 1/2" x 1/4" HN</t>
  </si>
  <si>
    <t>Big 5 Negro Sur Cuarto</t>
  </si>
  <si>
    <t>Big 5 Hardener Sur Cuarto</t>
  </si>
  <si>
    <t>Tornillo Flat head #8 x 2-1/2"</t>
  </si>
  <si>
    <t>Latex Mate Base Pastel SW6372</t>
  </si>
  <si>
    <t>Latex Mate Base Media SW6359</t>
  </si>
  <si>
    <t xml:space="preserve">Rodos Giratorios para Muebles </t>
  </si>
  <si>
    <t>Tuerca Galvanizada con uñas 5/16"</t>
  </si>
  <si>
    <t>Perno Allen Avellanado 3/4" de largo rosca 5/16"</t>
  </si>
  <si>
    <t>Perno para techo 1-1/2"</t>
  </si>
  <si>
    <t>Nivelador plastico 7/8" rosca de 1/4"</t>
  </si>
  <si>
    <t>Tela velvet color pavo real de 54" de ancho</t>
  </si>
  <si>
    <t>Galleta de ensamble #0</t>
  </si>
  <si>
    <t>Peroxido</t>
  </si>
  <si>
    <t>Acabado satinado para exteriores transparente Sur</t>
  </si>
  <si>
    <t>Primer Blanco Sur</t>
  </si>
  <si>
    <t>Barniz Poliuretano Exterior Mate 2 Sherwin-W</t>
  </si>
  <si>
    <t>Tinte Ext/Int Caoba 2 Sherwin-W</t>
  </si>
  <si>
    <t>Tinte Ext/Int Café Madera 2 Sherwin-W</t>
  </si>
  <si>
    <t>Tinte Ext/Int Negro 2 Sherwin-W</t>
  </si>
  <si>
    <t>Varilla de Aluminio cuadrada 5/8" x 6 m</t>
  </si>
  <si>
    <t>Rodos 2" para Muebles</t>
  </si>
  <si>
    <t>Clavillo de Terminacion 1"</t>
  </si>
  <si>
    <t>Tornillo Square Flathead # 8-11 x 3/4"</t>
  </si>
  <si>
    <t>Platina de aluminio 12" x 3/16"</t>
  </si>
  <si>
    <t>Bolt JCB-B 1/4-20 x 50 mm HX BO</t>
  </si>
  <si>
    <t>Varilla de Aluminio 1"x 1/4"</t>
  </si>
  <si>
    <t>Platina de aluminio 3" x 3/8"</t>
  </si>
  <si>
    <t>Toma Corriente Aluminio Satinado PCS36B/4E-94</t>
  </si>
  <si>
    <t>Tubo rectangular 1-1/2" x 3" x 1/8" x 6 m</t>
  </si>
  <si>
    <t xml:space="preserve">Perno de carroceria </t>
  </si>
  <si>
    <t>Bisagra Invisible</t>
  </si>
  <si>
    <t>Tornillo Amarillo 3-1/2" #10</t>
  </si>
  <si>
    <t>Tornillo Anclaje 1/4"x 5"</t>
  </si>
  <si>
    <t>Tornillo Amarillo 2" #8</t>
  </si>
  <si>
    <t>Resbalon plastico de 1/2" con clavo</t>
  </si>
  <si>
    <t>Clavillo de Terminacion 1-1/4"</t>
  </si>
  <si>
    <t>Varilla de bronce redonda 1/4"</t>
  </si>
  <si>
    <t>Tornillo Amarillo 2-1/2" #12</t>
  </si>
  <si>
    <t xml:space="preserve">Nivelador ACE 7/8" Base de Niquel </t>
  </si>
  <si>
    <t>Lamina de Plywood Corriente de 3 x 7 x 1/8"</t>
  </si>
  <si>
    <t>Faster Dry SW 9178 In the navy</t>
  </si>
  <si>
    <t>Grapas 1/4"</t>
  </si>
  <si>
    <t>Espejo 5mm</t>
  </si>
  <si>
    <t>Espejos y Vidrios</t>
  </si>
  <si>
    <t>Punta Phillips #3</t>
  </si>
  <si>
    <t xml:space="preserve">Tornillo Exagonal P/Concreto </t>
  </si>
  <si>
    <t>Lamina de hierro 8 pie x 4 pie x 1/4"</t>
  </si>
  <si>
    <t>Varilla de hierro liso 3/8" std 6 m</t>
  </si>
  <si>
    <t>Platina de 1-1/2" x 1/8" x 6 m</t>
  </si>
  <si>
    <t>Platina de 2" x 1/8" x 6 m</t>
  </si>
  <si>
    <t>Tornillo Flat Phill 4"x5/16"</t>
  </si>
  <si>
    <t>Tornillo para madera 1" #08</t>
  </si>
  <si>
    <t>Lamina Acrilica Transparente 13 29/32"x 81 7/16"x 3/4"</t>
  </si>
  <si>
    <t>Lamina Acrilica Transparente 19 3/16"x 20 9/32"x 23 31/32" x 3/4"</t>
  </si>
  <si>
    <t>Lamina Acrilica Transparente 20 7/16"x13 29/32"x3/4"</t>
  </si>
  <si>
    <t>Acabado</t>
  </si>
  <si>
    <t>Enchape de madera</t>
  </si>
  <si>
    <t>Clavillo de Terminacion 1-5/8"</t>
  </si>
  <si>
    <t>Bolt JCB-B 1/4-20 x 45 mm BO</t>
  </si>
  <si>
    <t>Tela Barbados 234 Lemon Fabric</t>
  </si>
  <si>
    <t>Tela Nairobi/Black Rhino</t>
  </si>
  <si>
    <t>Stove bolt 1-1/2" #8</t>
  </si>
  <si>
    <t>Separador de aluminio 32" para gaveta</t>
  </si>
  <si>
    <t>Freno de 5/8" para gaveta</t>
  </si>
  <si>
    <t>Velcro</t>
  </si>
  <si>
    <t>Zipper 20"</t>
  </si>
  <si>
    <t>Black Out 118" Beige</t>
  </si>
  <si>
    <t>Platina de 1-1/2" x 1/4"</t>
  </si>
  <si>
    <t>Lamina Paulownia 4 x 8 x 1/2"</t>
  </si>
  <si>
    <t>Espuma para exterior 1"</t>
  </si>
  <si>
    <t>Espuma dacron 2"</t>
  </si>
  <si>
    <t>Tela Collete 114 Stone 812 Fabric</t>
  </si>
  <si>
    <t>Espuma para exterior 5"</t>
  </si>
  <si>
    <t>Espuma para exterior 2"</t>
  </si>
  <si>
    <t>Haladeras de bronce</t>
  </si>
  <si>
    <t>Clientes</t>
  </si>
  <si>
    <t>Especie</t>
  </si>
  <si>
    <t>BH OFFICE</t>
  </si>
  <si>
    <t>Genizaro</t>
  </si>
  <si>
    <t>Guanacaste</t>
  </si>
  <si>
    <t>Cedro Macho</t>
  </si>
  <si>
    <t>Arce</t>
  </si>
  <si>
    <t>MADERAS COLLECTIVE</t>
  </si>
  <si>
    <t>Frijolillo</t>
  </si>
  <si>
    <t xml:space="preserve">Roble </t>
  </si>
  <si>
    <t>Nogal</t>
  </si>
  <si>
    <t>Teca</t>
  </si>
  <si>
    <t>HUX HUX</t>
  </si>
  <si>
    <t>LAS PALMERAS</t>
  </si>
  <si>
    <t>Everything But Water</t>
  </si>
  <si>
    <t>Wework ( Latino America )</t>
  </si>
  <si>
    <t xml:space="preserve"> Seleccion</t>
  </si>
  <si>
    <t xml:space="preserve"> Dimensionado</t>
  </si>
  <si>
    <t xml:space="preserve"> Carpinteria</t>
  </si>
  <si>
    <t xml:space="preserve"> Lija</t>
  </si>
  <si>
    <t xml:space="preserve"> Empaque</t>
  </si>
  <si>
    <t xml:space="preserve"> Tapizado</t>
  </si>
  <si>
    <t>Costo de Materiales</t>
  </si>
  <si>
    <t>Costos MdO</t>
  </si>
  <si>
    <t>Suma de U$ MdO</t>
  </si>
  <si>
    <t xml:space="preserve"> U$ MdO</t>
  </si>
  <si>
    <t>Total horas acum.</t>
  </si>
  <si>
    <t>Costos Acumulados</t>
  </si>
  <si>
    <t xml:space="preserve">Calidad </t>
  </si>
  <si>
    <t>Bodega Seca Cepillada</t>
  </si>
  <si>
    <t>Comun 3M</t>
  </si>
  <si>
    <t>Cepillado C</t>
  </si>
  <si>
    <t>Bodega Seca</t>
  </si>
  <si>
    <t>Cepillado Z</t>
  </si>
  <si>
    <t>0072</t>
  </si>
  <si>
    <t>0073</t>
  </si>
  <si>
    <t>0074</t>
  </si>
  <si>
    <t>Nanciton</t>
  </si>
  <si>
    <t>0075</t>
  </si>
  <si>
    <t>0076</t>
  </si>
  <si>
    <t>0084</t>
  </si>
  <si>
    <t>0085</t>
  </si>
  <si>
    <t>0086</t>
  </si>
  <si>
    <t>0087</t>
  </si>
  <si>
    <t>0088</t>
  </si>
  <si>
    <t>0090</t>
  </si>
  <si>
    <t>0091</t>
  </si>
  <si>
    <t>0089</t>
  </si>
  <si>
    <t>0092</t>
  </si>
  <si>
    <t>0094</t>
  </si>
  <si>
    <t>0102</t>
  </si>
  <si>
    <t>0097</t>
  </si>
  <si>
    <t>0096</t>
  </si>
  <si>
    <t>0099</t>
  </si>
  <si>
    <t>0098</t>
  </si>
  <si>
    <t>Semana 43</t>
  </si>
  <si>
    <t>Semana 42</t>
  </si>
  <si>
    <t>Semana 45</t>
  </si>
  <si>
    <t xml:space="preserve">Devolucion </t>
  </si>
  <si>
    <t>Semana 47</t>
  </si>
  <si>
    <t>Semana 48</t>
  </si>
  <si>
    <t>Devolucion</t>
  </si>
  <si>
    <t>Semana 49</t>
  </si>
  <si>
    <t>Semana 50</t>
  </si>
  <si>
    <t>Semana 12</t>
  </si>
  <si>
    <t>Semana 1</t>
  </si>
  <si>
    <t>Semana 2</t>
  </si>
  <si>
    <t>Semana 3</t>
  </si>
  <si>
    <t>Semana 4</t>
  </si>
  <si>
    <t>Semana 5</t>
  </si>
  <si>
    <t>Semana 6</t>
  </si>
  <si>
    <t xml:space="preserve">Semana 6 </t>
  </si>
  <si>
    <t>Semana 7</t>
  </si>
  <si>
    <t>Semana 8</t>
  </si>
  <si>
    <t>Semana 20</t>
  </si>
  <si>
    <t>Semana 14</t>
  </si>
  <si>
    <t>Semana 21</t>
  </si>
  <si>
    <t>Semana 22</t>
  </si>
  <si>
    <t>Semana 17</t>
  </si>
  <si>
    <t>Semana 9</t>
  </si>
  <si>
    <t>Semana 10</t>
  </si>
  <si>
    <t xml:space="preserve">Devoluciones </t>
  </si>
  <si>
    <t>Semana 11</t>
  </si>
  <si>
    <t>Semana 15</t>
  </si>
  <si>
    <t>Semana 16</t>
  </si>
  <si>
    <t>Semana 18</t>
  </si>
  <si>
    <t>Semana 19</t>
  </si>
  <si>
    <t>WEWORK</t>
  </si>
  <si>
    <t>Cepillado CH</t>
  </si>
  <si>
    <t>0101</t>
  </si>
  <si>
    <t>0093</t>
  </si>
  <si>
    <t>0095</t>
  </si>
  <si>
    <t>(en blanco)</t>
  </si>
  <si>
    <t xml:space="preserve"> COSTO TOTAL$/PT</t>
  </si>
  <si>
    <t xml:space="preserve"> Total  PT</t>
  </si>
  <si>
    <t>Costo Madera</t>
  </si>
  <si>
    <t>CIF</t>
  </si>
  <si>
    <t>Precio de venta</t>
  </si>
  <si>
    <t>Proyecto</t>
  </si>
  <si>
    <t>Maderas Collective</t>
  </si>
  <si>
    <t>THE HOLLER</t>
  </si>
  <si>
    <t>HOLLER</t>
  </si>
  <si>
    <t>REPORTE ACUMULADO DE CONSUMO DE MATERIALES</t>
  </si>
  <si>
    <t>Nota: Se contabilizó como una disminución al Inv. Prod. Terminado</t>
  </si>
  <si>
    <t>ÓRDENES DE PRODUCCIÓN</t>
  </si>
  <si>
    <t>MES</t>
  </si>
  <si>
    <t>FECHA</t>
  </si>
  <si>
    <t>STATUS</t>
  </si>
  <si>
    <t>TIPO</t>
  </si>
  <si>
    <t>DESCRIPCION DE PRODUCTO</t>
  </si>
  <si>
    <t>CANTIDAD</t>
  </si>
  <si>
    <t>COSTO UNITARIO</t>
  </si>
  <si>
    <t>COSTO TOTAL   C$</t>
  </si>
  <si>
    <t>T/C</t>
  </si>
  <si>
    <t>COSTO TOTAL U$</t>
  </si>
  <si>
    <t>CLIENTE</t>
  </si>
  <si>
    <t>DESCRIPCIÓN DE LA ORDEN</t>
  </si>
  <si>
    <t>MES INGRESO BPT</t>
  </si>
  <si>
    <t>Noviembre 2016</t>
  </si>
  <si>
    <t>Tubo redondo 1" x 1/8" x 6 m</t>
  </si>
  <si>
    <t>Diciembre 2016</t>
  </si>
  <si>
    <t>Tubo cuadrado 1-1/2" x CH-12 (3/32") x 6 m</t>
  </si>
  <si>
    <t>Tornillo Gypsum punta de broca 1-1/4"</t>
  </si>
  <si>
    <t>Tornillo Gypsum 3/4"</t>
  </si>
  <si>
    <t>Tubo cuadrado 1" x CH-16 (1/16") x 6 m</t>
  </si>
  <si>
    <t>100DER</t>
  </si>
  <si>
    <t>Angular de 1" x 1/8" x 6 m</t>
  </si>
  <si>
    <t>Enero 2017</t>
  </si>
  <si>
    <t xml:space="preserve">Faster Dry SW 7526 Maison Blanche </t>
  </si>
  <si>
    <t>Platina de aluminio 2" x 1/4"</t>
  </si>
  <si>
    <t>Duro Tinte Miel Sur cuarto</t>
  </si>
  <si>
    <t>Platina de 1" x 1/8" x 6 m</t>
  </si>
  <si>
    <t>Cinta Doble Contacto 3/4"</t>
  </si>
  <si>
    <t>Extension electrica 4 m</t>
  </si>
  <si>
    <t>Tornillo Amarillo 1" #12</t>
  </si>
  <si>
    <t>Cap JCN 1/4-20 x 12,4 mm HX No Thru Hole BO</t>
  </si>
  <si>
    <t>Soporte stopmatic</t>
  </si>
  <si>
    <t>Rivet Nut 1/4-20 x 0.680 Flat Head w/ Serrations, Zinc Dichromate</t>
  </si>
  <si>
    <t>100IZQ</t>
  </si>
  <si>
    <t>Acabado brillante para exteriores transparente Sur</t>
  </si>
  <si>
    <t>Platina de 1-1/4" x 1/8" x 6 m</t>
  </si>
  <si>
    <t>Lamina de carton 43.5" x 39.5"</t>
  </si>
  <si>
    <t>Lamina de Fibran 3/4"</t>
  </si>
  <si>
    <t>Lamina de Fibran 3/16"</t>
  </si>
  <si>
    <t>Varilla de aluminio redonda 1/2"</t>
  </si>
  <si>
    <t>Espuma amarilla 2"</t>
  </si>
  <si>
    <t>NO. OT</t>
  </si>
  <si>
    <t>COSTO C$</t>
  </si>
  <si>
    <t>COSTO U$</t>
  </si>
  <si>
    <t>M2 Plano 2D</t>
  </si>
  <si>
    <t>Distribución Ajustada</t>
  </si>
  <si>
    <t>Ajuste C$</t>
  </si>
  <si>
    <t>Ajuste U$</t>
  </si>
  <si>
    <t>Sub-Contratos</t>
  </si>
  <si>
    <t>Servicio de tapizado para tres juegos de muebles. / Proveedor: Tapicería Peralta</t>
  </si>
  <si>
    <t>Ajuste para distribuir costo de Material de Tapizado y Sub-Contrato por servicio de tapizado.</t>
  </si>
  <si>
    <t>Total Enero 2017</t>
  </si>
  <si>
    <t>Febrero 2017</t>
  </si>
  <si>
    <t>Cojines tapizados para silla bar</t>
  </si>
  <si>
    <t>Tornillo Amarillo 3/4" #10</t>
  </si>
  <si>
    <t>Faster Dry SW 6335 Fired Brick</t>
  </si>
  <si>
    <t>Xileno</t>
  </si>
  <si>
    <t>Angular de 1-1/2" x 1/8" x 6 m</t>
  </si>
  <si>
    <t>Platina de bronce 1/8" x 1"</t>
  </si>
  <si>
    <t>Bisagra Canto Completo Cierre Suave Blum</t>
  </si>
  <si>
    <t>Tubo cuadrado 1-1/2" x CH-16 (1/16") x 6 m</t>
  </si>
  <si>
    <t>Bisagra de 3-1/2" Johnson</t>
  </si>
  <si>
    <t>Tubo cuadrado 3/4" x CH-16 (1/16") x 6 m</t>
  </si>
  <si>
    <t>Platina de 1" x 1/4" x 6 m</t>
  </si>
  <si>
    <t>Tubo redondo 1/2" x 3/16" x 6 m</t>
  </si>
  <si>
    <t>Tubo cuadrado 3" x 1/8" x 6 m</t>
  </si>
  <si>
    <t>Varilla de hierro corrugada 5/8" std 6 m</t>
  </si>
  <si>
    <t>Nivelador plastico 1" rosca de 1/4"</t>
  </si>
  <si>
    <t>Faster Dry SW 6230 Rainstorm</t>
  </si>
  <si>
    <t>Reparación de 37 fondos de bancos tapizados Home Studios. / Proveedor: Carlos García Sotelo.</t>
  </si>
  <si>
    <t>Total Febrero 2017</t>
  </si>
  <si>
    <t>Marzo 2017</t>
  </si>
  <si>
    <t>Tape transparente 2"</t>
  </si>
  <si>
    <t>Tornillo Gypsum 2-1/2"</t>
  </si>
  <si>
    <t xml:space="preserve">Resbalon Pc  1" 1/8" Nylon Ace con Clavo </t>
  </si>
  <si>
    <t>Tornillo para madera 1-1/4" #08</t>
  </si>
  <si>
    <t>Spray negro ABRO</t>
  </si>
  <si>
    <t>Bolt JCB-B 1/4-20 x 30 mm HX BO</t>
  </si>
  <si>
    <t>Platina de 1" x 3/8" x 6 m</t>
  </si>
  <si>
    <t>Platina de 4" x 1/4" x 6 m</t>
  </si>
  <si>
    <t>Bisagra de 1" x 7/8" Hermex</t>
  </si>
  <si>
    <t>Duro Sur Barniz Ureth Sped dry cuarto Sur</t>
  </si>
  <si>
    <t>Bisagra Piano</t>
  </si>
  <si>
    <t>Lamina de Plywood Fenolico de 4 x 8 x 3/8"</t>
  </si>
  <si>
    <t>Sur Ferroso Dorado cuarto Sur</t>
  </si>
  <si>
    <t>Esmalte Blue Gray Sur</t>
  </si>
  <si>
    <t>Latex Blanco Hueso Sur</t>
  </si>
  <si>
    <t>Laca nitro negro acabado</t>
  </si>
  <si>
    <t>Servicio de pintura a piezas de aluminio proyecto Westfield / Proveedor: Tropialum.</t>
  </si>
  <si>
    <t>Total Marzo 2017</t>
  </si>
  <si>
    <t>Abril 2017</t>
  </si>
  <si>
    <t>Tornillo Amarillo 1-1/4" #12</t>
  </si>
  <si>
    <t xml:space="preserve">Spray Negro  </t>
  </si>
  <si>
    <t>Retazos de cuero</t>
  </si>
  <si>
    <t>Componente B 709 para poliuretano Sur</t>
  </si>
  <si>
    <t>Varilla de acero inoxidable lisa 1/4" std 6 m</t>
  </si>
  <si>
    <t>Nacre 9,4"x5,5"x0,008"</t>
  </si>
  <si>
    <t xml:space="preserve">Tornillo Exagonal P/Concreto 3 3/4"x1/4" </t>
  </si>
  <si>
    <t>Tuerca Hierro Negro 1/4"</t>
  </si>
  <si>
    <t>Diluyente 411 Sur cuarto</t>
  </si>
  <si>
    <t>Espejo de 5mm / Proveedor: Alvia Comercial</t>
  </si>
  <si>
    <t>Servicio de tapizado para sillón / Proveedor: Carlos García Sotelo.</t>
  </si>
  <si>
    <t>Cuero San Isidro / Proveedor: Carlos García Sotelo.</t>
  </si>
  <si>
    <t>Total Abril 2017</t>
  </si>
  <si>
    <t>Mayo 2017</t>
  </si>
  <si>
    <t>Total Mayo 2017</t>
  </si>
  <si>
    <t>Junio 2017</t>
  </si>
  <si>
    <t>Reparación de 2 asientos para banca Stilleto y elaboración de 2 asientos más a 1" / Proveedor: Carlos García Sotelo.</t>
  </si>
  <si>
    <t>Fabricación de asiento de muestra para Custom Bar Stool B / Proveedor: Carlos García Sotelo.</t>
  </si>
  <si>
    <t>Nota: Se contabilizó como un aumento al Inv. Prod. Terminado</t>
  </si>
  <si>
    <t>Fabricación de asiento muestra para cliente WeWork / Proveedor: Carlos García Sotelo.</t>
  </si>
  <si>
    <t>Nota: Se contabilizó como un aumento al Gto. Inv. Mercado</t>
  </si>
  <si>
    <t>Tela vinil para fabricación de asiento de muestra / Proveedor: Carlos García Sotelo.</t>
  </si>
  <si>
    <t>Pago por tapizado de respaldo banca estileto OT 281. / Carlos Gaitán Sandoval</t>
  </si>
  <si>
    <t>OJO: Corresponde a OT 331</t>
  </si>
  <si>
    <t>Servicio de tapizado para Simple Daybed / Carlos García Sotelo</t>
  </si>
  <si>
    <t>Fabricación de botones para Simple Daybed / Carlos García Sotelo</t>
  </si>
  <si>
    <t>Servicio de tapizado para silla prototipo / Carlos García Sotelo</t>
  </si>
  <si>
    <t>Servicio de tapizado para Custom Banca de Bar Stilleto / Carlos García Sotelo</t>
  </si>
  <si>
    <t>Reparación de asientos para Custom Banca de Bar Stilleto / Carlos García Sotelo</t>
  </si>
  <si>
    <t>Reparación de asientos para Custom Bar Stool B / Carlos García Sotelo</t>
  </si>
  <si>
    <t>Tapizado</t>
  </si>
  <si>
    <t>Adelanto por compra de cuero para proy.Ignitia.Proveedor International. Demar Leather Company</t>
  </si>
  <si>
    <t>Total Junio 2017</t>
  </si>
  <si>
    <t>Julio 2017</t>
  </si>
  <si>
    <t>Costo Pintado</t>
  </si>
  <si>
    <t>Transporte</t>
  </si>
  <si>
    <t>Servicio de pintura integral / Proveedor: Rederick Metal Industries Corporation</t>
  </si>
  <si>
    <t>Pintado</t>
  </si>
  <si>
    <t>Tranporte</t>
  </si>
  <si>
    <t>Servicio de tranporte de ZF Las Palmeras - ZF Zaratoga - ZF Las Palmeras para pintado de estructuras metálicas / Proveedor: José A. Castellón</t>
  </si>
  <si>
    <t>Total</t>
  </si>
  <si>
    <t>Servicio de tapizado (Incluye tela, esponja y botones - dos opciones de abotonado) / Proveedor: Carlos García Sotelo</t>
  </si>
  <si>
    <t>Servicio de tapizado (Servicio C$500 y Tela C$100) / Proveedor: Carlos García Sotelo</t>
  </si>
  <si>
    <t>Ladrillos de colores proyecto Chcicha OT# 299 Bar Chicha Restaurant.</t>
  </si>
  <si>
    <t>Total Julio 2017</t>
  </si>
  <si>
    <t>Agosto 2017</t>
  </si>
  <si>
    <t>***</t>
  </si>
  <si>
    <t>Cvta-Ignitia</t>
  </si>
  <si>
    <t>Reembolso por compra de bases de metal Ignitia</t>
  </si>
  <si>
    <t>Provision de CXP por compra de mesas torneadas rusticas con cubierta y pedestal desarmados</t>
  </si>
  <si>
    <t>OT 390</t>
  </si>
  <si>
    <t>Provision de CXP por compra de mesas rusticas de madera de guanacaste blanco acabado natural</t>
  </si>
  <si>
    <t>Total Agosto 2017</t>
  </si>
  <si>
    <t>Septiembre 2017</t>
  </si>
  <si>
    <t>Perno para carroceria 4-1/2" x 1/2" HN</t>
  </si>
  <si>
    <t>Papel kraft</t>
  </si>
  <si>
    <t>Servicio de enjuncado para 14 respaldos y 14 asientos / Proveedor: Creaciones Nela</t>
  </si>
  <si>
    <t>Servicio de enjuncado para 50 respaldos y 50 asientos / Proveedor: Creaciones Nela</t>
  </si>
  <si>
    <t>Servicio de Tapicería para Proy. Ignitia / Proveedor: Francisco Espinoza (NY)</t>
  </si>
  <si>
    <t>Total Septiembre 2017</t>
  </si>
  <si>
    <t>Octubre 2017</t>
  </si>
  <si>
    <t>En Proceso</t>
  </si>
  <si>
    <t>Stool Prototype</t>
  </si>
  <si>
    <t>Tela Sport Jacket Casual</t>
  </si>
  <si>
    <t>OT 311</t>
  </si>
  <si>
    <t>Monto U$</t>
  </si>
  <si>
    <t>OT 308</t>
  </si>
  <si>
    <t>WW-Troncos</t>
  </si>
  <si>
    <t>Anticipo  a contrato por servicios de torneado de tronco / Proveedor: Leonardo Javier Areas Guevara</t>
  </si>
  <si>
    <t>Cvta-BH Office</t>
  </si>
  <si>
    <t>Compra de materiales BH OFFICE / Proveedor: The Container Store</t>
  </si>
  <si>
    <t>Totales</t>
  </si>
  <si>
    <t>Compra de materiales BH OFFICE / Proveedor: WoodWorkers Hardware</t>
  </si>
  <si>
    <t>Tax / Shipping</t>
  </si>
  <si>
    <t>Total Octubre 2017</t>
  </si>
  <si>
    <t>Total Cost</t>
  </si>
  <si>
    <t>Noviembre 2017</t>
  </si>
  <si>
    <t>Lamina de carton 38" x 34"</t>
  </si>
  <si>
    <t>GRAND TOTAL</t>
  </si>
  <si>
    <t>Caja de carton 580mm x 480mm x 800mm</t>
  </si>
  <si>
    <t>Caja de carton 825mm x 535mm x 710mm</t>
  </si>
  <si>
    <t>Espuma polietileno 1/8" x 24" x 550pies</t>
  </si>
  <si>
    <t>Lamina de Fibran 4 x 8 x 1/2"</t>
  </si>
  <si>
    <t>Adhesivo en polvo-Better Bond</t>
  </si>
  <si>
    <t>Faster Dry SW 6510 Loyal Blue Gal</t>
  </si>
  <si>
    <t>Preserwood Sur Gal</t>
  </si>
  <si>
    <t>Black Magic</t>
  </si>
  <si>
    <t>Wework</t>
  </si>
  <si>
    <t>Avance de OT</t>
  </si>
  <si>
    <t>Reparación de Sargentos de Carpinteria</t>
  </si>
  <si>
    <t>Estante muestras de sillas</t>
  </si>
  <si>
    <t>David Berruto-New Line</t>
  </si>
  <si>
    <t>Sofa</t>
  </si>
  <si>
    <t>Dining table #3</t>
  </si>
  <si>
    <t>Simple Daybed</t>
  </si>
  <si>
    <t>Coffee Table</t>
  </si>
  <si>
    <t>Sofa+Armchair</t>
  </si>
  <si>
    <t>Dining chair #1</t>
  </si>
  <si>
    <t>Vintage wood beach chair</t>
  </si>
  <si>
    <t>Escalera plegable para mantenimiento</t>
  </si>
  <si>
    <t>Cepillado de Slabs</t>
  </si>
  <si>
    <t xml:space="preserve">Coffe table </t>
  </si>
  <si>
    <t>Carretilla para mover madera</t>
  </si>
  <si>
    <t>Dining table #1</t>
  </si>
  <si>
    <t>Mesa para taladro de poste</t>
  </si>
  <si>
    <t>Folding Lounge Chair</t>
  </si>
  <si>
    <t>Mike Moser</t>
  </si>
  <si>
    <t>Chaise Lounge</t>
  </si>
  <si>
    <t>Bonanza Lounge Chair</t>
  </si>
  <si>
    <t>Estante para Acabado</t>
  </si>
  <si>
    <t>Caja para cuchillas</t>
  </si>
  <si>
    <t>Mesa para Tapicero</t>
  </si>
  <si>
    <t>WC-Bonanza Chair-WW-CH-MEC-6850-A</t>
  </si>
  <si>
    <t>WC-Bonanza Chair-WW-CH-MEC-6850-B</t>
  </si>
  <si>
    <t>EC-Bonanza Chair-WW-CH-MEC-6850-A</t>
  </si>
  <si>
    <t>EC-Bonanza Chair-WW-CH-MEC-6850-B</t>
  </si>
  <si>
    <t>Fabricacion Prensa Hidraulica [Wework] y moldes para silla bonanza</t>
  </si>
  <si>
    <t>Reparacion Acabado Home Studios- Bancos</t>
  </si>
  <si>
    <t>EMEA-Bonanza Chair-WW-CH-MEC-6850-A</t>
  </si>
  <si>
    <t>EMEA-Bonanza Chair-WW-CH-MEC-6850-B</t>
  </si>
  <si>
    <t>EC-Leon Dining Chair WW-CH-MEC-6849-A</t>
  </si>
  <si>
    <t>Plantilla Silla Wework</t>
  </si>
  <si>
    <t>Canoe Westfield (Reposition)</t>
  </si>
  <si>
    <t>CH 115 Chair , Teak &amp; Metal (Lounge Chair)</t>
  </si>
  <si>
    <t>CH-15-CH Indoor Bar Stool - Counter Height</t>
  </si>
  <si>
    <t>Las Palmeras</t>
  </si>
  <si>
    <t>Puertas Solidas</t>
  </si>
  <si>
    <t>Prensa para carpinteria</t>
  </si>
  <si>
    <t>CH-15 Indoor Bar Stool</t>
  </si>
  <si>
    <t>LATAM-Bonanza Chair-WW-CH-MEC-6850-B</t>
  </si>
  <si>
    <t>LATAM-Bonanza Chair-WW-CH-MEC-6850-A</t>
  </si>
  <si>
    <t xml:space="preserve">CH-07 Indoor Bar Stool </t>
  </si>
  <si>
    <t>WC-Leon Dining Chair WW-CH-MEC-6849-A</t>
  </si>
  <si>
    <t>EC-Leon Dining Chair WW-CH-MEC-6849-B</t>
  </si>
  <si>
    <t>Turned Stool-Textured-18x20-Natural</t>
  </si>
  <si>
    <t>Troncos</t>
  </si>
  <si>
    <t>EMEA-Leon Dining Chair WW-CH-MEC-6849-A</t>
  </si>
  <si>
    <t>LATAM-Leon Dining Chair WW-CH-MEC-6849-A</t>
  </si>
  <si>
    <t>Turned Stool-Smooth-15x30-Natural</t>
  </si>
  <si>
    <t>Turned Stool-Smooth-12x40-Natural</t>
  </si>
  <si>
    <t>EMEA-Leon Dining Chair WW-CH-MEC-6849-B</t>
  </si>
  <si>
    <t>Soportes para prensas de plywood</t>
  </si>
  <si>
    <t>Credenza</t>
  </si>
  <si>
    <t>Wall Shelf System</t>
  </si>
  <si>
    <t>WC-Leon Dining Chair WW-CH-MEC-6849-B</t>
  </si>
  <si>
    <t>Fitting Room Bench / Nesting Table</t>
  </si>
  <si>
    <t>Observaciones</t>
  </si>
  <si>
    <t>Descripción</t>
  </si>
  <si>
    <t>Datos de OT</t>
  </si>
  <si>
    <t/>
  </si>
  <si>
    <t>Suma de COSTO TOTAL U$</t>
  </si>
  <si>
    <t>COSTO TOTAL</t>
  </si>
  <si>
    <t>Filtro amarillo 20" x 20"</t>
  </si>
  <si>
    <t>Masking tape 2" blanco</t>
  </si>
  <si>
    <t>Guante de algodon / poliester</t>
  </si>
  <si>
    <t>Monogafas transparentes</t>
  </si>
  <si>
    <t>Tapones auditivos</t>
  </si>
  <si>
    <t>Filtro 3M P100</t>
  </si>
  <si>
    <t>Tubo redondo 3/4" x Cedula 40 HN</t>
  </si>
  <si>
    <t>Perno carroceria 1-1/2" x 5/16" AceInox</t>
  </si>
  <si>
    <t>Bridas</t>
  </si>
  <si>
    <t>Tapa Trasera Larga 57Y02 Antorcha Tig</t>
  </si>
  <si>
    <t>Arandela Presion Acero Inoxidable 5/16"</t>
  </si>
  <si>
    <t>Tuerca Acero Inoxidable 5/16"</t>
  </si>
  <si>
    <t>Catalizador para pegamento Ultra Cat</t>
  </si>
  <si>
    <t>Tubo redondo 3/4" x 1/8"</t>
  </si>
  <si>
    <t>Varilla de hierro corrugada 1/2"</t>
  </si>
  <si>
    <t>Rattan</t>
  </si>
  <si>
    <t>Spline Reed</t>
  </si>
  <si>
    <t>Boquilla de Ceramica</t>
  </si>
  <si>
    <t>Lija de tela grano 100</t>
  </si>
  <si>
    <t>Thinner  Corriente</t>
  </si>
  <si>
    <t>Lija de agua grano 150</t>
  </si>
  <si>
    <t>Lija de agua grano 180</t>
  </si>
  <si>
    <t>Pegamento multibond EZ1</t>
  </si>
  <si>
    <t>Medias para mujer</t>
  </si>
  <si>
    <t>Mascarilla Desechable</t>
  </si>
  <si>
    <t>Angular de 1-1/2" x 1/8"</t>
  </si>
  <si>
    <t>Platina de 2" x 1/2"</t>
  </si>
  <si>
    <t>Lamina Plywood Corriente 3 x 7 x 1/8"</t>
  </si>
  <si>
    <t>Guante de latex</t>
  </si>
  <si>
    <t>Cepillo circular de alambre</t>
  </si>
  <si>
    <t>Guata</t>
  </si>
  <si>
    <t>Banda truflex gates 2290/4L290</t>
  </si>
  <si>
    <t>Cuerina Verde</t>
  </si>
  <si>
    <t>Cinta de Nylon de 2"</t>
  </si>
  <si>
    <t>Lamina Plywood Flexible 4 x 8 x 1/8"</t>
  </si>
  <si>
    <t>Hilo Negro No 40</t>
  </si>
  <si>
    <t>Angular de 1-1/2" x 1/4"</t>
  </si>
  <si>
    <t>Hilo Beige No 40</t>
  </si>
  <si>
    <t>Prensa Toggle</t>
  </si>
  <si>
    <t>Base Metalica 2000-30 H 28"</t>
  </si>
  <si>
    <t>Base Metalica B-36 H 28-1/4"</t>
  </si>
  <si>
    <t>Rodos 2" W2001</t>
  </si>
  <si>
    <t>Grommet BE09315</t>
  </si>
  <si>
    <t>Tornillo Anclaje 1/4" x 5"</t>
  </si>
  <si>
    <t>Hilo Beige No 20</t>
  </si>
  <si>
    <t>Espuma de poliuretano 3" D-26</t>
  </si>
  <si>
    <t>Espuma de poliuretano 1-1/2" D-26</t>
  </si>
  <si>
    <t>Hilo de zapato</t>
  </si>
  <si>
    <t>Espuma de poliuretano 1/4" D-26</t>
  </si>
  <si>
    <t>Espuma de poliuretano 5" D-26</t>
  </si>
  <si>
    <t>Grapas 1/2" (1000 und)</t>
  </si>
  <si>
    <t>Atomizador</t>
  </si>
  <si>
    <t>Fijador de rosca Loctite</t>
  </si>
  <si>
    <t>Tela Codigo 181</t>
  </si>
  <si>
    <t>Duro Tint Genizaro Antiguo Sur Gal</t>
  </si>
  <si>
    <t>Cap JCN 1/4-20 x 12 mm BO</t>
  </si>
  <si>
    <t>Bolt JCB-C 1/4-20 x 60 mm BO</t>
  </si>
  <si>
    <t>Polifibra</t>
  </si>
  <si>
    <t>Tubo redondo 1-1/2" x Cedula 40</t>
  </si>
  <si>
    <t>Lija de agua grano 220</t>
  </si>
  <si>
    <t>DC Canvas Rosado 18/13 (1-8)</t>
  </si>
  <si>
    <t>Guante para soldar modelo gunn</t>
  </si>
  <si>
    <t>SALIDAS DE BODEGA DE MATERIA PRIMA / PRODUCTO TERMINADO HACIA INVENTARIO EN PROCESO</t>
  </si>
  <si>
    <t>Mes</t>
  </si>
  <si>
    <t>Notas</t>
  </si>
  <si>
    <t>OT/Factura</t>
  </si>
  <si>
    <t>Total Pt.</t>
  </si>
  <si>
    <t>Costo/Pt  $</t>
  </si>
  <si>
    <t>Costo Total $</t>
  </si>
  <si>
    <t>Costo/Pt  C$</t>
  </si>
  <si>
    <t>Costo Total C$</t>
  </si>
  <si>
    <t>Estatus OT</t>
  </si>
  <si>
    <t>Mes Ingreso BPT</t>
  </si>
  <si>
    <t>Octubre 2016</t>
  </si>
  <si>
    <t>Reclasificación</t>
  </si>
  <si>
    <t>BPT - Estructuras Prefabricadas</t>
  </si>
  <si>
    <t>Seca Cepillada</t>
  </si>
  <si>
    <t>Seca Cepillada - Slab</t>
  </si>
  <si>
    <t>Seca - Slab</t>
  </si>
  <si>
    <t>Ripios (Sin Costo)</t>
  </si>
  <si>
    <t>Devoluciones</t>
  </si>
  <si>
    <t>Bodega Seca - Slab</t>
  </si>
  <si>
    <t>79</t>
  </si>
  <si>
    <t>81</t>
  </si>
  <si>
    <t>83</t>
  </si>
  <si>
    <t>77</t>
  </si>
  <si>
    <t>78</t>
  </si>
  <si>
    <t>80</t>
  </si>
  <si>
    <t>82</t>
  </si>
  <si>
    <t>Compra Sergio Cisneros</t>
  </si>
  <si>
    <t>Pendiente</t>
  </si>
  <si>
    <t>Melina</t>
  </si>
  <si>
    <t>Tronco Semi-Terminado</t>
  </si>
  <si>
    <t>Compra Multimuebles</t>
  </si>
  <si>
    <t>Mesa Rústica Semi-Terminada</t>
  </si>
  <si>
    <t>Suma de Total Pt.</t>
  </si>
  <si>
    <t>Suma de Costo Total $</t>
  </si>
  <si>
    <t>% Ganancia /Pérdida acum.</t>
  </si>
  <si>
    <t>No. OT</t>
  </si>
  <si>
    <t>Diciembre 2017</t>
  </si>
  <si>
    <t>Comparativo</t>
  </si>
  <si>
    <t xml:space="preserve">RESUMEN DE MANO DE OBRA POR AREA </t>
  </si>
  <si>
    <t>PLANING OF LOCAL DESIGN- 2018</t>
  </si>
  <si>
    <t>Año</t>
  </si>
  <si>
    <t>OT extraer</t>
  </si>
  <si>
    <t>Orden de trabajo</t>
  </si>
  <si>
    <t>Priorty</t>
  </si>
  <si>
    <t>Project</t>
  </si>
  <si>
    <t>Items</t>
  </si>
  <si>
    <t>Qty</t>
  </si>
  <si>
    <t>Designer Lead</t>
  </si>
  <si>
    <t>Status</t>
  </si>
  <si>
    <t>Notes</t>
  </si>
  <si>
    <t>00 187</t>
  </si>
  <si>
    <t>Muestras de Acabado - General</t>
  </si>
  <si>
    <t>Guillermo Mclean</t>
  </si>
  <si>
    <t>In production</t>
  </si>
  <si>
    <t>Orden Abierta</t>
  </si>
  <si>
    <t>00 241</t>
  </si>
  <si>
    <t>Repisa bodega / llavero / pizarra corcho</t>
  </si>
  <si>
    <t>00 252</t>
  </si>
  <si>
    <t>Holler</t>
  </si>
  <si>
    <t>00 316</t>
  </si>
  <si>
    <t>AA-10 Planter Screen</t>
  </si>
  <si>
    <t>Leonarth Garcia</t>
  </si>
  <si>
    <t>Client set of for review</t>
  </si>
  <si>
    <t>00 317</t>
  </si>
  <si>
    <t xml:space="preserve">BQ-01 Work Banquette </t>
  </si>
  <si>
    <t>Francella Aguilera</t>
  </si>
  <si>
    <t>00 318</t>
  </si>
  <si>
    <t>BQ-02A Arrival Banquette</t>
  </si>
  <si>
    <t>00 320</t>
  </si>
  <si>
    <t>Escritorio para Oficina</t>
  </si>
  <si>
    <t>00 321</t>
  </si>
  <si>
    <t>Cerramiento en Mueble Servidor</t>
  </si>
  <si>
    <t>00 323</t>
  </si>
  <si>
    <t>BQ-02B Café Banquette</t>
  </si>
  <si>
    <t>Client set in process</t>
  </si>
  <si>
    <t>00 324</t>
  </si>
  <si>
    <t>BQ-03 Lounge Banquette</t>
  </si>
  <si>
    <t>Karen Solozarno</t>
  </si>
  <si>
    <t>00 325</t>
  </si>
  <si>
    <t>BO-04 Banquette Shuffleboard</t>
  </si>
  <si>
    <t>Guillermo McLean</t>
  </si>
  <si>
    <t>00 326</t>
  </si>
  <si>
    <t>TB-02 Custom co work table PROTOTIPO</t>
  </si>
  <si>
    <t>00 327</t>
  </si>
  <si>
    <t>TB-03 Custom back bar table</t>
  </si>
  <si>
    <t xml:space="preserve">Holler </t>
  </si>
  <si>
    <t>00 328</t>
  </si>
  <si>
    <t>TB-04 Feature table</t>
  </si>
  <si>
    <t>00 329</t>
  </si>
  <si>
    <t>TB-05 6-Top Hexagon Dining Table Top</t>
  </si>
  <si>
    <t>00 330</t>
  </si>
  <si>
    <t>TB-06  4-Top Café Dining Table top</t>
  </si>
  <si>
    <t>00 355</t>
  </si>
  <si>
    <t>TB-07 Custom Conference Table</t>
  </si>
  <si>
    <t>Marjenny Tellez</t>
  </si>
  <si>
    <t>00 356</t>
  </si>
  <si>
    <t>TB-08 Vip Lounge Table Top PROTOTIPO</t>
  </si>
  <si>
    <t>00 365</t>
  </si>
  <si>
    <t>TB-09 Coffee Table Back Bar</t>
  </si>
  <si>
    <t>00 366</t>
  </si>
  <si>
    <t>TB-10 2-Top Cafe Dining Table</t>
  </si>
  <si>
    <t>00 367</t>
  </si>
  <si>
    <t>TB-13 Coffee Table- Lounge</t>
  </si>
  <si>
    <t>00 369</t>
  </si>
  <si>
    <t>TB-14 Coffee Table Co Work</t>
  </si>
  <si>
    <t>00 370</t>
  </si>
  <si>
    <t>TB-15 Coffee Table tiered nest table</t>
  </si>
  <si>
    <t>00 396</t>
  </si>
  <si>
    <t>C.Macho</t>
  </si>
  <si>
    <t>00 397</t>
  </si>
  <si>
    <t>Natural Maple with oil</t>
  </si>
  <si>
    <t>00 398</t>
  </si>
  <si>
    <t>Tigerwood</t>
  </si>
  <si>
    <t>00 399</t>
  </si>
  <si>
    <t>Negro-Plywood</t>
  </si>
  <si>
    <t>00 400</t>
  </si>
  <si>
    <t>00 401</t>
  </si>
  <si>
    <t>00 402</t>
  </si>
  <si>
    <t>00 403</t>
  </si>
  <si>
    <t>WC-Turned Stool-Textured-Smooth Contenedor 12</t>
  </si>
  <si>
    <t>00 404</t>
  </si>
  <si>
    <t>WC-Turned Stool-Textured-Smooth Contenedor 13</t>
  </si>
  <si>
    <t>00 405</t>
  </si>
  <si>
    <t>WC-Turned Stool-Textured-Smooth Contenedor 14</t>
  </si>
  <si>
    <t>00 406</t>
  </si>
  <si>
    <t>WC-Turned Stool-Textured-Smooth Contenedor 15</t>
  </si>
  <si>
    <t>00 412</t>
  </si>
  <si>
    <t>00 413</t>
  </si>
  <si>
    <t>00 414</t>
  </si>
  <si>
    <t>00 415</t>
  </si>
  <si>
    <t>00 428</t>
  </si>
  <si>
    <t>00 429</t>
  </si>
  <si>
    <t>00 430</t>
  </si>
  <si>
    <t>00 431</t>
  </si>
  <si>
    <t>Papagayo Four Seasons</t>
  </si>
  <si>
    <t>00 444</t>
  </si>
  <si>
    <t>Prototipo BGE-253 Low Dining Chair</t>
  </si>
  <si>
    <t>00 445</t>
  </si>
  <si>
    <t>Archivero para Compras-Import</t>
  </si>
  <si>
    <t>Not started</t>
  </si>
  <si>
    <t>00 446</t>
  </si>
  <si>
    <t>00 447</t>
  </si>
  <si>
    <t>00 448</t>
  </si>
  <si>
    <t>Limpieza de Madera - Teca</t>
  </si>
  <si>
    <t>00 452</t>
  </si>
  <si>
    <t>Caja para Muestras Premium 1.2</t>
  </si>
  <si>
    <t>00 453</t>
  </si>
  <si>
    <t>00 454</t>
  </si>
  <si>
    <t>00 455</t>
  </si>
  <si>
    <t>00 456</t>
  </si>
  <si>
    <t>00 457</t>
  </si>
  <si>
    <t>00 458</t>
  </si>
  <si>
    <t>00 459</t>
  </si>
  <si>
    <t>00 460</t>
  </si>
  <si>
    <t>Elaboracion Bolsa p/ Extractor de Dimensionado</t>
  </si>
  <si>
    <t>00 473</t>
  </si>
  <si>
    <t>00 474</t>
  </si>
  <si>
    <t>LATAM-Leon Dining Chair WW-CH-MEC-6849-B</t>
  </si>
  <si>
    <t>00 483</t>
  </si>
  <si>
    <t xml:space="preserve">Orden para Saneo de madera de beat </t>
  </si>
  <si>
    <t>Maderas collective</t>
  </si>
  <si>
    <t>00 497</t>
  </si>
  <si>
    <t>BQ-03/ Prototipo-Holler</t>
  </si>
  <si>
    <t>00 498</t>
  </si>
  <si>
    <t>Archivero para Calidad-Produccion</t>
  </si>
  <si>
    <t>Production set in process</t>
  </si>
  <si>
    <t>00 501</t>
  </si>
  <si>
    <t>Beads 18 mm</t>
  </si>
  <si>
    <t>00 514</t>
  </si>
  <si>
    <t>Estudio de Fotografia</t>
  </si>
  <si>
    <t>00 515</t>
  </si>
  <si>
    <t>00 519</t>
  </si>
  <si>
    <t>Muestra BQ-01 - Holler</t>
  </si>
  <si>
    <t>1 seccion de la banca</t>
  </si>
  <si>
    <t>Food Hub NWA, LLC</t>
  </si>
  <si>
    <t>00 520</t>
  </si>
  <si>
    <t>Picnic table</t>
  </si>
  <si>
    <t>00 521</t>
  </si>
  <si>
    <t>Lounge chair</t>
  </si>
  <si>
    <t>00 522</t>
  </si>
  <si>
    <t>Lounge chair-Prototipo/ Cedro Macho</t>
  </si>
  <si>
    <t>00 523</t>
  </si>
  <si>
    <t>BQ-02A/B-Prototipo-Holler</t>
  </si>
  <si>
    <t>00 524</t>
  </si>
  <si>
    <t>BQ-04/ Prototipo-Holler</t>
  </si>
  <si>
    <t>00 525</t>
  </si>
  <si>
    <t>2 prototipos del set</t>
  </si>
  <si>
    <t>00 526</t>
  </si>
  <si>
    <t xml:space="preserve">Muestras y Prototipos de Tapizado SPG-200 Counter stool </t>
  </si>
  <si>
    <t>00 527</t>
  </si>
  <si>
    <t xml:space="preserve">Muestra de cojin TB-13, HOLLER </t>
  </si>
  <si>
    <t>00 528</t>
  </si>
  <si>
    <t>Muestras de Tapizado para holler (BQ-01, BQ-02, BQ-03, BQ-04, TB-13, Loung chair, TB-15)</t>
  </si>
  <si>
    <t>Ready for production</t>
  </si>
  <si>
    <t xml:space="preserve">Muestras para tapizados a menor escala </t>
  </si>
  <si>
    <t>Ojai Project</t>
  </si>
  <si>
    <t>18 001</t>
  </si>
  <si>
    <t>Vanity One</t>
  </si>
  <si>
    <t>18 002</t>
  </si>
  <si>
    <t>Vanity two</t>
  </si>
  <si>
    <t>18 003</t>
  </si>
  <si>
    <t>Master Vanity</t>
  </si>
  <si>
    <t>18 004</t>
  </si>
  <si>
    <t>King Bed with tables</t>
  </si>
  <si>
    <t>18 005</t>
  </si>
  <si>
    <t>Living shellving</t>
  </si>
  <si>
    <t>18 006</t>
  </si>
  <si>
    <t>Living bar</t>
  </si>
  <si>
    <t>18 007</t>
  </si>
  <si>
    <t>Shower decking</t>
  </si>
  <si>
    <t>18 008</t>
  </si>
  <si>
    <t>Powder Vanity</t>
  </si>
  <si>
    <t>00 537</t>
  </si>
  <si>
    <t>Triturado de esponja</t>
  </si>
  <si>
    <t>00 538</t>
  </si>
  <si>
    <t>Muestra de Acabado (TB-15,TB-05,TB-08,TB-10,TB-14, TB-06)</t>
  </si>
  <si>
    <t>Muestras (Nogal Oscuro poliuretano mate)</t>
  </si>
  <si>
    <t>00 539</t>
  </si>
  <si>
    <t>Muestra TB-05</t>
  </si>
  <si>
    <t>00 540</t>
  </si>
  <si>
    <t>Modificacion Caja Muestra Premium (OT-452)</t>
  </si>
  <si>
    <t>00 541</t>
  </si>
  <si>
    <t>TB-02 Custom co work table</t>
  </si>
  <si>
    <t>00 542</t>
  </si>
  <si>
    <t>TB-08 Vip Lounge Table Top</t>
  </si>
  <si>
    <t>00 543</t>
  </si>
  <si>
    <t>Guia para cortar Veneer para Bonanza TW - WeWork</t>
  </si>
  <si>
    <t>Industrious Maderas</t>
  </si>
  <si>
    <t>00 544</t>
  </si>
  <si>
    <t>SF-01  Prototipo Sofa</t>
  </si>
  <si>
    <t>00 545</t>
  </si>
  <si>
    <t>Elaboracion de Mangas para Soldadura</t>
  </si>
  <si>
    <t>00 546</t>
  </si>
  <si>
    <t>Client set approved</t>
  </si>
  <si>
    <t>00 547</t>
  </si>
  <si>
    <t>Estante para Ampos-Calidad</t>
  </si>
  <si>
    <t>00 548</t>
  </si>
  <si>
    <t>Muestras para Proceso</t>
  </si>
  <si>
    <t>Osmose design</t>
  </si>
  <si>
    <t>00 550</t>
  </si>
  <si>
    <t>CH-01 Lounge chair</t>
  </si>
  <si>
    <t>00 551</t>
  </si>
  <si>
    <t>TB-01 Malek coffee table 54"</t>
  </si>
  <si>
    <t>00 552</t>
  </si>
  <si>
    <t>TB-02 Malek side table SM 24"</t>
  </si>
  <si>
    <t>00 553</t>
  </si>
  <si>
    <t>TB-03 Malek side table LG 36"</t>
  </si>
  <si>
    <t>18 Street Restaurant</t>
  </si>
  <si>
    <t>00 554</t>
  </si>
  <si>
    <t>TB-03 2 Top dining table</t>
  </si>
  <si>
    <t>Finalizada</t>
  </si>
  <si>
    <t>00 555</t>
  </si>
  <si>
    <t>Console</t>
  </si>
  <si>
    <t>Shake shack</t>
  </si>
  <si>
    <t>18 009</t>
  </si>
  <si>
    <t>F-03 Round top table</t>
  </si>
  <si>
    <t>18 010</t>
  </si>
  <si>
    <t>F-04 Square top table</t>
  </si>
  <si>
    <t>18 011</t>
  </si>
  <si>
    <t>F-05 Rectangular top table</t>
  </si>
  <si>
    <t>18 012</t>
  </si>
  <si>
    <t>F-06 Rectangular top table</t>
  </si>
  <si>
    <t>18 013</t>
  </si>
  <si>
    <t>F-07 Bar heigth top table</t>
  </si>
  <si>
    <t>18 014</t>
  </si>
  <si>
    <t>F-08 Asymmetrical top table</t>
  </si>
  <si>
    <t>18 015</t>
  </si>
  <si>
    <t>F-09 Ada Rectangular top table</t>
  </si>
  <si>
    <t>18 016</t>
  </si>
  <si>
    <t>F-11 Large c-shaped banquette</t>
  </si>
  <si>
    <t>18 017</t>
  </si>
  <si>
    <t>F-12 Small c-shaped banquette</t>
  </si>
  <si>
    <t>18 018</t>
  </si>
  <si>
    <t>F-13 Banquette</t>
  </si>
  <si>
    <t>18 019</t>
  </si>
  <si>
    <t>F-14 Booths</t>
  </si>
  <si>
    <t>00 567</t>
  </si>
  <si>
    <t>Herrajes Adicionales -  Solid Wood Desk (Ignitia)</t>
  </si>
  <si>
    <t>00 568</t>
  </si>
  <si>
    <t>TB-06 2 PDR dining table</t>
  </si>
  <si>
    <t>00 569</t>
  </si>
  <si>
    <t xml:space="preserve">Dispensador para tela Industrious </t>
  </si>
  <si>
    <t>00 570</t>
  </si>
  <si>
    <t>Reparacion de prensas y sarjento.</t>
  </si>
  <si>
    <t>Platina 3" x 1/2"</t>
  </si>
  <si>
    <t>Home Studios</t>
  </si>
  <si>
    <t>Conclusiones</t>
  </si>
  <si>
    <t>00 067</t>
  </si>
  <si>
    <t>Muestras Varias - New Line Furniture</t>
  </si>
  <si>
    <t>finalizada</t>
  </si>
  <si>
    <t>Manhattan west</t>
  </si>
  <si>
    <t>00 081</t>
  </si>
  <si>
    <t>F-118 Communal table @ library</t>
  </si>
  <si>
    <t>00 082</t>
  </si>
  <si>
    <t xml:space="preserve">F-139 Banquette @ Corridor </t>
  </si>
  <si>
    <t xml:space="preserve"> </t>
  </si>
  <si>
    <t>00 083</t>
  </si>
  <si>
    <t>F-196 Library Shelving</t>
  </si>
  <si>
    <t>00 087</t>
  </si>
  <si>
    <t>Manten.Taller (Elaboracion de Guarda y Acces)</t>
  </si>
  <si>
    <t>00 093</t>
  </si>
  <si>
    <t>F-08  Custom Bar Stool</t>
  </si>
  <si>
    <t>Commons Bar &amp; Restaurant</t>
  </si>
  <si>
    <t>00 099</t>
  </si>
  <si>
    <t>A7 -01 Custom Bar</t>
  </si>
  <si>
    <t>Gabriela Celebertti</t>
  </si>
  <si>
    <t>00 100</t>
  </si>
  <si>
    <t>A9 Large Custom Banquette</t>
  </si>
  <si>
    <t>00 101</t>
  </si>
  <si>
    <t>A9B Small Custom Banquette</t>
  </si>
  <si>
    <t>00 102</t>
  </si>
  <si>
    <t>A5 Custom Service Station</t>
  </si>
  <si>
    <t>00 103</t>
  </si>
  <si>
    <t>A14 28" Round Table</t>
  </si>
  <si>
    <t>00 104</t>
  </si>
  <si>
    <t>A15 36" Round Table</t>
  </si>
  <si>
    <t>00 105</t>
  </si>
  <si>
    <t>A16 Oblong Table</t>
  </si>
  <si>
    <t>00 106</t>
  </si>
  <si>
    <t xml:space="preserve">A17 Square Table </t>
  </si>
  <si>
    <t>00 107</t>
  </si>
  <si>
    <t>A2 Custom Millwork</t>
  </si>
  <si>
    <t>00 108</t>
  </si>
  <si>
    <t xml:space="preserve">A1 Custom Millwork </t>
  </si>
  <si>
    <t>00 109</t>
  </si>
  <si>
    <t>A4 POS Station</t>
  </si>
  <si>
    <t>00 110</t>
  </si>
  <si>
    <t>A8 Shelving Cabinet Unit</t>
  </si>
  <si>
    <t xml:space="preserve">Damien Wood </t>
  </si>
  <si>
    <t>00 111</t>
  </si>
  <si>
    <t>Console TV room</t>
  </si>
  <si>
    <t>Cancelled</t>
  </si>
  <si>
    <t>cancelada</t>
  </si>
  <si>
    <t>00 112</t>
  </si>
  <si>
    <t>Custom Queen Bed</t>
  </si>
  <si>
    <t>00 113</t>
  </si>
  <si>
    <t>King Bed</t>
  </si>
  <si>
    <t>00 114</t>
  </si>
  <si>
    <t>Bunk Bed</t>
  </si>
  <si>
    <t>00 115</t>
  </si>
  <si>
    <t>Night table</t>
  </si>
  <si>
    <t>Unificada con OT-139</t>
  </si>
  <si>
    <t>00 117</t>
  </si>
  <si>
    <t>00 118</t>
  </si>
  <si>
    <t>Dave Jacoby</t>
  </si>
  <si>
    <t>00 119</t>
  </si>
  <si>
    <t>Crucero mirror</t>
  </si>
  <si>
    <t>00 120</t>
  </si>
  <si>
    <t>Bermuda Lounger</t>
  </si>
  <si>
    <t>00 121</t>
  </si>
  <si>
    <t>Crucero Side table</t>
  </si>
  <si>
    <t>00 122</t>
  </si>
  <si>
    <t>Conference table</t>
  </si>
  <si>
    <t>00 124</t>
  </si>
  <si>
    <t>A10 Taps Surround</t>
  </si>
  <si>
    <t>00 125</t>
  </si>
  <si>
    <t xml:space="preserve">A3 </t>
  </si>
  <si>
    <t>Canoe Wesfield (DT Prototype)</t>
  </si>
  <si>
    <t>00 126</t>
  </si>
  <si>
    <t xml:space="preserve">CH-7 </t>
  </si>
  <si>
    <t>00 127</t>
  </si>
  <si>
    <t>CH-15</t>
  </si>
  <si>
    <t>00 128</t>
  </si>
  <si>
    <t>CH-02</t>
  </si>
  <si>
    <t>00 129</t>
  </si>
  <si>
    <t>CH-6</t>
  </si>
  <si>
    <t>00 130</t>
  </si>
  <si>
    <t>Auxiliary table</t>
  </si>
  <si>
    <t>00 131</t>
  </si>
  <si>
    <t>Ampliacion en Cabina de Pintura</t>
  </si>
  <si>
    <t>00 132</t>
  </si>
  <si>
    <t>Mirror frame</t>
  </si>
  <si>
    <t>00 133</t>
  </si>
  <si>
    <t>Custom King Bed</t>
  </si>
  <si>
    <t>00 134</t>
  </si>
  <si>
    <t xml:space="preserve">Mirror </t>
  </si>
  <si>
    <t>00 135</t>
  </si>
  <si>
    <t>Mirror (South wall)</t>
  </si>
  <si>
    <t>00 136</t>
  </si>
  <si>
    <t>Mirror (North wall)</t>
  </si>
  <si>
    <t>Canoe Wesfield</t>
  </si>
  <si>
    <t>00 137</t>
  </si>
  <si>
    <t>CH-202 L (Muestra en Frijolillo)</t>
  </si>
  <si>
    <t>00 138</t>
  </si>
  <si>
    <t>Muestra Paneles de Frijolillo 12"x12"</t>
  </si>
  <si>
    <t>00 139</t>
  </si>
  <si>
    <t>Night Table</t>
  </si>
  <si>
    <t>Tungsten</t>
  </si>
  <si>
    <t>00 140</t>
  </si>
  <si>
    <t>Tungsten office Shelfing in Plywood</t>
  </si>
  <si>
    <t>Canoe Wesfield (Phase 1)</t>
  </si>
  <si>
    <t>00 141</t>
  </si>
  <si>
    <t>CH-118/CH-206</t>
  </si>
  <si>
    <t>00 142</t>
  </si>
  <si>
    <t>TBL-104 Small teak table</t>
  </si>
  <si>
    <t>00 143</t>
  </si>
  <si>
    <t>TBL-211 Table, teak w/ duplex</t>
  </si>
  <si>
    <t>Jenna Agrees</t>
  </si>
  <si>
    <t>00 145</t>
  </si>
  <si>
    <t>Storage unit</t>
  </si>
  <si>
    <t>00 146</t>
  </si>
  <si>
    <t xml:space="preserve">TV Console </t>
  </si>
  <si>
    <t>00 147</t>
  </si>
  <si>
    <t>F-01  Custom Bar Stool</t>
  </si>
  <si>
    <t>00 148</t>
  </si>
  <si>
    <t>Canoe Wesfield (Phase 2)</t>
  </si>
  <si>
    <t>00 149</t>
  </si>
  <si>
    <t>CH-132A Teak Bench (No Elect)</t>
  </si>
  <si>
    <t>00 150</t>
  </si>
  <si>
    <t>CH-202L/CH-702L Half Box Chair Left</t>
  </si>
  <si>
    <t>00 151</t>
  </si>
  <si>
    <t>CH-202R/CH-702R Half Box Chair Right</t>
  </si>
  <si>
    <t>00 152</t>
  </si>
  <si>
    <t>CH-224/CH-724 Teak Bench (Duplex)</t>
  </si>
  <si>
    <t>Dave Grossman Furniture</t>
  </si>
  <si>
    <t>00 153</t>
  </si>
  <si>
    <t>Headboard for Queen Size Bed</t>
  </si>
  <si>
    <t>00 154</t>
  </si>
  <si>
    <t>Side table</t>
  </si>
  <si>
    <t>00 155</t>
  </si>
  <si>
    <t>Dining Table</t>
  </si>
  <si>
    <t>00 156</t>
  </si>
  <si>
    <t>Bench</t>
  </si>
  <si>
    <t>00 157</t>
  </si>
  <si>
    <t>00 158</t>
  </si>
  <si>
    <t>Dining table #2</t>
  </si>
  <si>
    <t>00 159</t>
  </si>
  <si>
    <t>00 160</t>
  </si>
  <si>
    <t>00 161</t>
  </si>
  <si>
    <t>Dining chair #2</t>
  </si>
  <si>
    <t>00 162</t>
  </si>
  <si>
    <t>Standing Desk</t>
  </si>
  <si>
    <t>00 163</t>
  </si>
  <si>
    <t>00 164</t>
  </si>
  <si>
    <t>00 165</t>
  </si>
  <si>
    <t>00 166</t>
  </si>
  <si>
    <t>00 167</t>
  </si>
  <si>
    <t>Modular Storage</t>
  </si>
  <si>
    <t>00 168</t>
  </si>
  <si>
    <t>00 169</t>
  </si>
  <si>
    <t>Platform Bed and sidetables</t>
  </si>
  <si>
    <t>00 170</t>
  </si>
  <si>
    <t>00 171</t>
  </si>
  <si>
    <t>Wood Turned Tabletop Lamp</t>
  </si>
  <si>
    <t>00 172</t>
  </si>
  <si>
    <t>Puerta Falsa</t>
  </si>
  <si>
    <t>00 173</t>
  </si>
  <si>
    <t>Mecedora Crucero</t>
  </si>
  <si>
    <t>00 174</t>
  </si>
  <si>
    <t>Elaboracion Chapa p/ Inventario</t>
  </si>
  <si>
    <t>00 175</t>
  </si>
  <si>
    <t>Bases Metalicas p/ Bancas</t>
  </si>
  <si>
    <t>00 176</t>
  </si>
  <si>
    <t>Base Adicional de Mesa Redonda</t>
  </si>
  <si>
    <t>00 177</t>
  </si>
  <si>
    <t>00 178</t>
  </si>
  <si>
    <t>A7 -01 Custom Bar (panel extra)</t>
  </si>
  <si>
    <t>Granite Work</t>
  </si>
  <si>
    <t>00 179</t>
  </si>
  <si>
    <t>Elaboracion de prototipo de banca</t>
  </si>
  <si>
    <t>00 180</t>
  </si>
  <si>
    <t>Work Desk Prototype</t>
  </si>
  <si>
    <t>00 181</t>
  </si>
  <si>
    <t>Muestras Cepillado Westfield DT</t>
  </si>
  <si>
    <t>Dan Boda, Thrive M, Pina Bl</t>
  </si>
  <si>
    <t>00 182</t>
  </si>
  <si>
    <t xml:space="preserve"> Muestras Acabado (Varias)</t>
  </si>
  <si>
    <t>00 183</t>
  </si>
  <si>
    <t>Phonos - Plantilla de Saque</t>
  </si>
  <si>
    <t>00 184</t>
  </si>
  <si>
    <t>Caja para Muestra Acabado</t>
  </si>
  <si>
    <t>00 185</t>
  </si>
  <si>
    <t>Muestras de Cuero Local</t>
  </si>
  <si>
    <t>00 186</t>
  </si>
  <si>
    <t>Cepillado de Madera</t>
  </si>
  <si>
    <t>00 188</t>
  </si>
  <si>
    <t>Elaboracion cajas para motosierra</t>
  </si>
  <si>
    <t>Proper Cloth</t>
  </si>
  <si>
    <t>00 189</t>
  </si>
  <si>
    <t>Small Conference Table Top</t>
  </si>
  <si>
    <t>00 190</t>
  </si>
  <si>
    <t>Large Conference Table Top</t>
  </si>
  <si>
    <t>00 191</t>
  </si>
  <si>
    <t>Reparacion Muebles Varios-Pintura Sur</t>
  </si>
  <si>
    <t>Zoe Cruz</t>
  </si>
  <si>
    <t>00 192</t>
  </si>
  <si>
    <t>Live Shelving w/ blackened steel support columns</t>
  </si>
  <si>
    <t>00 193</t>
  </si>
  <si>
    <t>Solid wood Daybed.</t>
  </si>
  <si>
    <t>00 194</t>
  </si>
  <si>
    <t>custom solid wood desk w/ steel frame</t>
  </si>
  <si>
    <t>00 195</t>
  </si>
  <si>
    <t>5' diam. Wood mirror</t>
  </si>
  <si>
    <t>00 196</t>
  </si>
  <si>
    <t>solid hardwood chaise lounge</t>
  </si>
  <si>
    <t>00 197</t>
  </si>
  <si>
    <t>adirondack chair</t>
  </si>
  <si>
    <t>00 198</t>
  </si>
  <si>
    <t>Jekyll Ocean Club</t>
  </si>
  <si>
    <t>00 199</t>
  </si>
  <si>
    <t>Prototipo Top Laminado</t>
  </si>
  <si>
    <t>00 200</t>
  </si>
  <si>
    <t>Top 30"x30" Rustico Espresso</t>
  </si>
  <si>
    <t>00 201</t>
  </si>
  <si>
    <t>Top 36"x36" Rustico Espresso</t>
  </si>
  <si>
    <t>00 202</t>
  </si>
  <si>
    <t>Top 24"x30" Rustico Espresso</t>
  </si>
  <si>
    <t>00 203</t>
  </si>
  <si>
    <t>Phonos</t>
  </si>
  <si>
    <t>00 204</t>
  </si>
  <si>
    <t>Caja para Phonos</t>
  </si>
  <si>
    <t>00 205</t>
  </si>
  <si>
    <t>Shelving Pin 1/4"x1-1/2"</t>
  </si>
  <si>
    <t>00 206</t>
  </si>
  <si>
    <t xml:space="preserve">Reparacion Escritorio Doble Blender </t>
  </si>
  <si>
    <t>00 207</t>
  </si>
  <si>
    <t>00 208</t>
  </si>
  <si>
    <t xml:space="preserve">Polines </t>
  </si>
  <si>
    <t>00 209</t>
  </si>
  <si>
    <t>Estructura para armado de mueble</t>
  </si>
  <si>
    <t>Alex Weidner</t>
  </si>
  <si>
    <t>00 210</t>
  </si>
  <si>
    <t>Table w/ Brass Inlay</t>
  </si>
  <si>
    <t>00 211</t>
  </si>
  <si>
    <t>Top p/ Sala de Conferencia</t>
  </si>
  <si>
    <t>Paul Whittle</t>
  </si>
  <si>
    <t>00 212</t>
  </si>
  <si>
    <t>Family Heirloom</t>
  </si>
  <si>
    <t>Ash Detroit</t>
  </si>
  <si>
    <t>00 213</t>
  </si>
  <si>
    <t>Table bases</t>
  </si>
  <si>
    <t>00 214</t>
  </si>
  <si>
    <t>00 215</t>
  </si>
  <si>
    <t>Andee Hess</t>
  </si>
  <si>
    <t>00 216</t>
  </si>
  <si>
    <t>Consola Prototype</t>
  </si>
  <si>
    <t>00 217</t>
  </si>
  <si>
    <t>Chair Prototype</t>
  </si>
  <si>
    <t>00 218</t>
  </si>
  <si>
    <t>Canoe Wesfield (Dining Terrace)</t>
  </si>
  <si>
    <t>00 219</t>
  </si>
  <si>
    <t>CH-09/CH-91 Dining Chair</t>
  </si>
  <si>
    <t>00 220</t>
  </si>
  <si>
    <t xml:space="preserve">CH-07  Indoor Bar Stool </t>
  </si>
  <si>
    <t>00 221</t>
  </si>
  <si>
    <t>CH 115 Chair , Tgeak &amp; Metal (Lounge Chair)</t>
  </si>
  <si>
    <t>00 222</t>
  </si>
  <si>
    <t>Cajon para la ponchadora</t>
  </si>
  <si>
    <t>00 223</t>
  </si>
  <si>
    <t>00 224</t>
  </si>
  <si>
    <t>Canoe Wesfield (DT)</t>
  </si>
  <si>
    <t>00 225</t>
  </si>
  <si>
    <t>CH-509 Custom Chair</t>
  </si>
  <si>
    <t>00 226</t>
  </si>
  <si>
    <t>CH-132B Bench, Teak( W/ Duplex)</t>
  </si>
  <si>
    <t>00 227</t>
  </si>
  <si>
    <t>CH-513 Block Chair</t>
  </si>
  <si>
    <t>00 228</t>
  </si>
  <si>
    <t>TBL-107 Table, Teak (W/Duplex)</t>
  </si>
  <si>
    <t>Ignitia Office</t>
  </si>
  <si>
    <t>00 229</t>
  </si>
  <si>
    <t>Custom solid wood desktop on blackened metal base</t>
  </si>
  <si>
    <t>00 230</t>
  </si>
  <si>
    <t>Canoe Wesfield (Phase 2 Sofa)</t>
  </si>
  <si>
    <t>00 231</t>
  </si>
  <si>
    <t>CH-17 Prototipo</t>
  </si>
  <si>
    <t>00 232</t>
  </si>
  <si>
    <t>CH-21 Outdoor Sofa</t>
  </si>
  <si>
    <t>00 233</t>
  </si>
  <si>
    <t>00 234</t>
  </si>
  <si>
    <t>00 235</t>
  </si>
  <si>
    <t>Mesa para router</t>
  </si>
  <si>
    <t>00 236</t>
  </si>
  <si>
    <t>Solo para cargar tiempo</t>
  </si>
  <si>
    <t>00 237</t>
  </si>
  <si>
    <t>Cajas para Instalacion en Guacalito</t>
  </si>
  <si>
    <t>00 238</t>
  </si>
  <si>
    <t>Wharf</t>
  </si>
  <si>
    <t>00 239</t>
  </si>
  <si>
    <t>M-4 Banquette</t>
  </si>
  <si>
    <t>00 240</t>
  </si>
  <si>
    <t>M-5 Banquette</t>
  </si>
  <si>
    <t>00 242</t>
  </si>
  <si>
    <t>Prototipo de silla</t>
  </si>
  <si>
    <t>00 243</t>
  </si>
  <si>
    <t>Lounge 1. Banca Café con respaldo</t>
  </si>
  <si>
    <t>00 244</t>
  </si>
  <si>
    <t>Lounge 1. Banca Café sin respaldo</t>
  </si>
  <si>
    <t>00 245</t>
  </si>
  <si>
    <t>Pantry 1. Banca Café con respaldo. Counter Height</t>
  </si>
  <si>
    <t>00 246</t>
  </si>
  <si>
    <t>Pantry 1. Banca Café sin respaldo. Counter Height</t>
  </si>
  <si>
    <t>00 247</t>
  </si>
  <si>
    <t>Meeting Room 2</t>
  </si>
  <si>
    <t>00 248</t>
  </si>
  <si>
    <t>Meeting Room 3</t>
  </si>
  <si>
    <t>00 249</t>
  </si>
  <si>
    <t>Long Community Table in Light wood  w/base</t>
  </si>
  <si>
    <t>00 250</t>
  </si>
  <si>
    <t>00 251</t>
  </si>
  <si>
    <t>Caja de Muestras Premium</t>
  </si>
  <si>
    <t>00 253</t>
  </si>
  <si>
    <t>Reception Desk</t>
  </si>
  <si>
    <t>00 254</t>
  </si>
  <si>
    <t>Café Table Chessboard Inlay</t>
  </si>
  <si>
    <t>00 255</t>
  </si>
  <si>
    <t>Huxol design Nugget table</t>
  </si>
  <si>
    <t>00 256</t>
  </si>
  <si>
    <t>Upholestered Slab Sofa</t>
  </si>
  <si>
    <t>00 257</t>
  </si>
  <si>
    <t>Upholestered Box Sofa in light harwood</t>
  </si>
  <si>
    <t>00 258</t>
  </si>
  <si>
    <t>Upholestered Box chair in light harwood</t>
  </si>
  <si>
    <t>00 259</t>
  </si>
  <si>
    <t>Coffee table w/column support base</t>
  </si>
  <si>
    <t>00 260</t>
  </si>
  <si>
    <t>Side table smaller version coffee table</t>
  </si>
  <si>
    <t>00 261</t>
  </si>
  <si>
    <t>Small work table Similar Desk but light wood</t>
  </si>
  <si>
    <t>00 262</t>
  </si>
  <si>
    <t>Medium work table Similar Desk but light wood</t>
  </si>
  <si>
    <t>00 263</t>
  </si>
  <si>
    <t>Modular sofa</t>
  </si>
  <si>
    <t>00 264</t>
  </si>
  <si>
    <t>PTV chair. Oversized&amp;upholstered</t>
  </si>
  <si>
    <t>00 265</t>
  </si>
  <si>
    <t xml:space="preserve">Nook table&amp;benches </t>
  </si>
  <si>
    <t>00 266</t>
  </si>
  <si>
    <t xml:space="preserve">Skylight Upholstered Box side chair </t>
  </si>
  <si>
    <t>00 267</t>
  </si>
  <si>
    <t>Main Communa hight top table</t>
  </si>
  <si>
    <t>00 268</t>
  </si>
  <si>
    <t>Communal Slab  table</t>
  </si>
  <si>
    <t>00 269</t>
  </si>
  <si>
    <t>Oval Conference table on Pedestal base</t>
  </si>
  <si>
    <t>00 270</t>
  </si>
  <si>
    <t>One module of 2 part Upholstered Sofa</t>
  </si>
  <si>
    <t>00 271</t>
  </si>
  <si>
    <t>Meeting Room 4 side table stool modules</t>
  </si>
  <si>
    <t>00 272</t>
  </si>
  <si>
    <t xml:space="preserve">8 seater desk </t>
  </si>
  <si>
    <t>00 273</t>
  </si>
  <si>
    <t>Rack para carton</t>
  </si>
  <si>
    <t>00 274</t>
  </si>
  <si>
    <t>Silla Prototipo</t>
  </si>
  <si>
    <t>00 275</t>
  </si>
  <si>
    <t>Prensa de Madera</t>
  </si>
  <si>
    <t>Rottet</t>
  </si>
  <si>
    <t>00 276</t>
  </si>
  <si>
    <t>Acrylic Chair</t>
  </si>
  <si>
    <t>00 277</t>
  </si>
  <si>
    <t>Acrylic Sofa</t>
  </si>
  <si>
    <t>00 278</t>
  </si>
  <si>
    <t>00 279</t>
  </si>
  <si>
    <t>Porta OT</t>
  </si>
  <si>
    <t>00 280</t>
  </si>
  <si>
    <t>Espiches para Acabados</t>
  </si>
  <si>
    <t>00 281</t>
  </si>
  <si>
    <t>Barstool Stilleto</t>
  </si>
  <si>
    <t>Dan Boda / Wharf</t>
  </si>
  <si>
    <t>00 282</t>
  </si>
  <si>
    <t>Pool House Bar Top</t>
  </si>
  <si>
    <t>00 283</t>
  </si>
  <si>
    <t xml:space="preserve">Wharf Bar </t>
  </si>
  <si>
    <t>00 284</t>
  </si>
  <si>
    <t xml:space="preserve">CH-17 </t>
  </si>
  <si>
    <t>00 285</t>
  </si>
  <si>
    <t>Elaboracion de Tarima</t>
  </si>
  <si>
    <t>00 286</t>
  </si>
  <si>
    <t>Juego para tablero</t>
  </si>
  <si>
    <t>00 287</t>
  </si>
  <si>
    <t>Table TB-03 B</t>
  </si>
  <si>
    <t>00 288</t>
  </si>
  <si>
    <t>Table TB-03 A</t>
  </si>
  <si>
    <t>00 289</t>
  </si>
  <si>
    <t>Table TB-02</t>
  </si>
  <si>
    <t>Kaffitar</t>
  </si>
  <si>
    <t>00 290</t>
  </si>
  <si>
    <t xml:space="preserve">Slab Table </t>
  </si>
  <si>
    <t>00 291</t>
  </si>
  <si>
    <t>Slab Bar Top</t>
  </si>
  <si>
    <t>00 292</t>
  </si>
  <si>
    <t>Banco p/ Trabajo Soldadura</t>
  </si>
  <si>
    <t>00 293</t>
  </si>
  <si>
    <t>Custom bar stool B</t>
  </si>
  <si>
    <t>Canoe Westfield (Phase 2)</t>
  </si>
  <si>
    <t>00 294</t>
  </si>
  <si>
    <t>TBL-107 Table, Teak (Cambio)</t>
  </si>
  <si>
    <t>Chicha [Pina Blanca]</t>
  </si>
  <si>
    <t>00 295</t>
  </si>
  <si>
    <t>BQ-01 Banquette 1</t>
  </si>
  <si>
    <t>00 296</t>
  </si>
  <si>
    <t>BQ-02 Banquette 2</t>
  </si>
  <si>
    <t>00 297</t>
  </si>
  <si>
    <t>SK-04 Slat Wall</t>
  </si>
  <si>
    <t>00 298</t>
  </si>
  <si>
    <t>SK-05 Back Bar Slat Wall</t>
  </si>
  <si>
    <t>00 299</t>
  </si>
  <si>
    <t>SK-06 Bar</t>
  </si>
  <si>
    <t>00 300</t>
  </si>
  <si>
    <t>SK-08 Metal Frame Chair</t>
  </si>
  <si>
    <t>00 301</t>
  </si>
  <si>
    <t>Upholestered Box side chair</t>
  </si>
  <si>
    <t>00 302</t>
  </si>
  <si>
    <t>00 303</t>
  </si>
  <si>
    <t>Estantes para Bodegas</t>
  </si>
  <si>
    <t>00 304</t>
  </si>
  <si>
    <t>Muestra Guanacaste (Tronco)</t>
  </si>
  <si>
    <t>BH Office</t>
  </si>
  <si>
    <t>00 305</t>
  </si>
  <si>
    <t>Desk 1</t>
  </si>
  <si>
    <t>00 306</t>
  </si>
  <si>
    <t>Desk 2</t>
  </si>
  <si>
    <t>00 307</t>
  </si>
  <si>
    <t>Shelves</t>
  </si>
  <si>
    <t>00 308</t>
  </si>
  <si>
    <t>00 309</t>
  </si>
  <si>
    <t>Coffee table</t>
  </si>
  <si>
    <t>00 310</t>
  </si>
  <si>
    <t>Desk 3</t>
  </si>
  <si>
    <t>00 311</t>
  </si>
  <si>
    <t>Floating Credenza</t>
  </si>
  <si>
    <t>Phipps&amp;CO</t>
  </si>
  <si>
    <t>00 312</t>
  </si>
  <si>
    <t>Cabanas</t>
  </si>
  <si>
    <t>00 313</t>
  </si>
  <si>
    <t>Side table with wood slats</t>
  </si>
  <si>
    <t>00 314</t>
  </si>
  <si>
    <t>Ottoman Style Seat</t>
  </si>
  <si>
    <t>00 315</t>
  </si>
  <si>
    <t>Sofa 3 person</t>
  </si>
  <si>
    <t>00 319</t>
  </si>
  <si>
    <t>Base para Placa</t>
  </si>
  <si>
    <t>00 322</t>
  </si>
  <si>
    <t>Caja para Tapiceria</t>
  </si>
  <si>
    <t>00 331</t>
  </si>
  <si>
    <t>Bancos para Pintura</t>
  </si>
  <si>
    <t>00 332</t>
  </si>
  <si>
    <t>Porta lapices</t>
  </si>
  <si>
    <t>00 333</t>
  </si>
  <si>
    <t>Bancos para Area de Empaque</t>
  </si>
  <si>
    <t>00 334</t>
  </si>
  <si>
    <t>Reparacion Pintura Baños de Hombres</t>
  </si>
  <si>
    <t xml:space="preserve">Wharf </t>
  </si>
  <si>
    <t>00 335</t>
  </si>
  <si>
    <t>Table Tops @ Banquettes</t>
  </si>
  <si>
    <t>00 336</t>
  </si>
  <si>
    <t>Corte Platinas de ASH</t>
  </si>
  <si>
    <t>00 337</t>
  </si>
  <si>
    <t>Desk 1 - ROBLE</t>
  </si>
  <si>
    <t>00 338</t>
  </si>
  <si>
    <t>Desk 3 - ROBLE</t>
  </si>
  <si>
    <t>00 339</t>
  </si>
  <si>
    <t>Custom Barstool (Stilleto)</t>
  </si>
  <si>
    <t>00 340</t>
  </si>
  <si>
    <t>Reparacion de Acabado-Wesfield</t>
  </si>
  <si>
    <t>Tapatio Spring resort</t>
  </si>
  <si>
    <t>00 341</t>
  </si>
  <si>
    <t>Custom Headboard</t>
  </si>
  <si>
    <t>00 342</t>
  </si>
  <si>
    <t>Custom Wood Vanity</t>
  </si>
  <si>
    <t>00 343</t>
  </si>
  <si>
    <t>Custom Nightstand</t>
  </si>
  <si>
    <t>00 344</t>
  </si>
  <si>
    <t>Custom Bar Stool B</t>
  </si>
  <si>
    <t>00 345</t>
  </si>
  <si>
    <t>Tapizados Sofa Unipersonal-Prototipo</t>
  </si>
  <si>
    <t>00 346</t>
  </si>
  <si>
    <t>Bell Works</t>
  </si>
  <si>
    <t>00 347</t>
  </si>
  <si>
    <t>Café Table Base</t>
  </si>
  <si>
    <t>00 348</t>
  </si>
  <si>
    <t>Canoe Westfield</t>
  </si>
  <si>
    <t>00 349</t>
  </si>
  <si>
    <t>Phase 1 _ Insumos de Reposicion</t>
  </si>
  <si>
    <t>00 350</t>
  </si>
  <si>
    <t>prototipo de asiento</t>
  </si>
  <si>
    <t>00 351</t>
  </si>
  <si>
    <t>Burras para acabado</t>
  </si>
  <si>
    <t>00 352</t>
  </si>
  <si>
    <t>Cajas para dobladora-Enrrolladora de tubo</t>
  </si>
  <si>
    <t>00 353</t>
  </si>
  <si>
    <t>00 354</t>
  </si>
  <si>
    <t>Pelotitas de 20mm</t>
  </si>
  <si>
    <t>Blue Mesa Granite</t>
  </si>
  <si>
    <t>00 357</t>
  </si>
  <si>
    <t>Nica classic dining chair</t>
  </si>
  <si>
    <t>00 358</t>
  </si>
  <si>
    <t>Nica classic barstool</t>
  </si>
  <si>
    <t>00 359</t>
  </si>
  <si>
    <t>Floating Oversized Table to fit</t>
  </si>
  <si>
    <t>00 360</t>
  </si>
  <si>
    <t xml:space="preserve">15.5" Long Upholstered Banquette </t>
  </si>
  <si>
    <t>00 361</t>
  </si>
  <si>
    <t>89" Long Slab w/steel base w/ casters</t>
  </si>
  <si>
    <t>00 362</t>
  </si>
  <si>
    <t>89" Long Slab w/steel base</t>
  </si>
  <si>
    <t>00 363</t>
  </si>
  <si>
    <t>108" Long Slab w/steel base</t>
  </si>
  <si>
    <t>00 364</t>
  </si>
  <si>
    <t>00 368</t>
  </si>
  <si>
    <t xml:space="preserve">Custom bar </t>
  </si>
  <si>
    <t>LL-405 Concierge Desk @ Lobby</t>
  </si>
  <si>
    <t>00 371</t>
  </si>
  <si>
    <t>Prototipo IT-200 Bar Stool</t>
  </si>
  <si>
    <t>00 372</t>
  </si>
  <si>
    <t>LL-406 Credenza @ Reception Lobby</t>
  </si>
  <si>
    <t>00 373</t>
  </si>
  <si>
    <t>IT-200 Barstool @ Bar</t>
  </si>
  <si>
    <t>00 374</t>
  </si>
  <si>
    <t>IT-407 Bar table @ Bar</t>
  </si>
  <si>
    <t>00 375</t>
  </si>
  <si>
    <t>LIB-401 Wood Block Cluster @ Central Lounge</t>
  </si>
  <si>
    <t>00 376</t>
  </si>
  <si>
    <t>SPG-200 Counter stool @ Live Edge Table</t>
  </si>
  <si>
    <t>00 377</t>
  </si>
  <si>
    <t>LB-250 Lounge chair @ Terrace-Exterior</t>
  </si>
  <si>
    <t>00 378</t>
  </si>
  <si>
    <t>BGE-251 Double ottoman @ Bar</t>
  </si>
  <si>
    <t>00 379</t>
  </si>
  <si>
    <t>BGE-253 Low Dining chair @ Outdoor Dining</t>
  </si>
  <si>
    <t>00 380</t>
  </si>
  <si>
    <t>BGE-452: Exterior Table @ Outdoor dining</t>
  </si>
  <si>
    <t>The wick hotel</t>
  </si>
  <si>
    <t>00 381</t>
  </si>
  <si>
    <t>S-1 Dining chair</t>
  </si>
  <si>
    <t>00 382</t>
  </si>
  <si>
    <t>S-2 Bar Height chair</t>
  </si>
  <si>
    <t>00 383</t>
  </si>
  <si>
    <t>Limpieza de Madera Cedro Macho</t>
  </si>
  <si>
    <t xml:space="preserve">Santa Monica </t>
  </si>
  <si>
    <t>00 384</t>
  </si>
  <si>
    <t>MR-202 Guest Patio Chair (Prototipo)</t>
  </si>
  <si>
    <t>00 385</t>
  </si>
  <si>
    <t>Cajas para Ladrillos_ Bar Chicha</t>
  </si>
  <si>
    <t>Costa Palmas</t>
  </si>
  <si>
    <t>00 386</t>
  </si>
  <si>
    <t>BC-DT-01 Table base and top</t>
  </si>
  <si>
    <t>00 387</t>
  </si>
  <si>
    <t>BC-CP-01 Credenza</t>
  </si>
  <si>
    <t>00 388</t>
  </si>
  <si>
    <t>BC-ET-07 Teak coffee</t>
  </si>
  <si>
    <t>00 389</t>
  </si>
  <si>
    <t>BC-ET-30 Teak coffee B</t>
  </si>
  <si>
    <t>00 390</t>
  </si>
  <si>
    <t>BC-T-05 Side table</t>
  </si>
  <si>
    <t>00 391</t>
  </si>
  <si>
    <t>BC-T-14 Console table</t>
  </si>
  <si>
    <t>00 392</t>
  </si>
  <si>
    <t>T-1 Dining table</t>
  </si>
  <si>
    <t>00 393</t>
  </si>
  <si>
    <t>T-2 Dining table</t>
  </si>
  <si>
    <t>00 394</t>
  </si>
  <si>
    <t>T-3 Dining table</t>
  </si>
  <si>
    <t>Marmol y base directo al cliente, no se saco orden</t>
  </si>
  <si>
    <t>00 395</t>
  </si>
  <si>
    <t>T-4 Dining table</t>
  </si>
  <si>
    <t>Black matte</t>
  </si>
  <si>
    <t>Natural Teak with oil</t>
  </si>
  <si>
    <t>00 407</t>
  </si>
  <si>
    <t>WC-Turned Stool-Smooth-WW-STO-MEC-8412-B</t>
  </si>
  <si>
    <t>00 408</t>
  </si>
  <si>
    <t>WC-Turned Stool-Textured-WW-STO-MEC-8413-A</t>
  </si>
  <si>
    <t>00 409</t>
  </si>
  <si>
    <t>WC-Turned Stool-Textured-WW-STO-MEC-8413-B</t>
  </si>
  <si>
    <t>00 410</t>
  </si>
  <si>
    <t>WC-Turned Stool-Smooth-WW-STO-MEC-8414-A</t>
  </si>
  <si>
    <t>00 411</t>
  </si>
  <si>
    <t>WC-Turned Stool-Smooth-WW-STO-MEC-8414-B</t>
  </si>
  <si>
    <t>00 416</t>
  </si>
  <si>
    <t>EC-Turned Stool-Smooth-WW-STO-MEC-8409-A</t>
  </si>
  <si>
    <t>00 417</t>
  </si>
  <si>
    <t>EC-Turned Stool-Smooth-WW-STO-MEC-8409-B</t>
  </si>
  <si>
    <t>00 418</t>
  </si>
  <si>
    <t>EC-Turned Stool-Smooth-WW-STO-MEC-8410-A</t>
  </si>
  <si>
    <t>00 419</t>
  </si>
  <si>
    <t>EC-Turned Stool-Smooth-WW-STO-MEC-8410-B</t>
  </si>
  <si>
    <t>00 420</t>
  </si>
  <si>
    <t>EC-Turned Stool-Textured-WW-STO-MEC-8411-A</t>
  </si>
  <si>
    <t>00 421</t>
  </si>
  <si>
    <t>EC-Turned Stool-Textured-WW-STO-MEC-8411-B</t>
  </si>
  <si>
    <t>00 422</t>
  </si>
  <si>
    <t>EC-Turned Stool-Smooth-WW-STO-MEC-8412-A</t>
  </si>
  <si>
    <t>00 423</t>
  </si>
  <si>
    <t>EC-Turned Stool-Smooth-WW-STO-MEC-8412-B</t>
  </si>
  <si>
    <t>00 424</t>
  </si>
  <si>
    <t>EC-Turned Stool-Textured-WW-STO-MEC-8413-A</t>
  </si>
  <si>
    <t>00 425</t>
  </si>
  <si>
    <t>EC-Turned Stool-Textured-WW-STO-MEC-8413-B</t>
  </si>
  <si>
    <t>00 426</t>
  </si>
  <si>
    <t>EC-Turned Stool-Smooth-WW-STO-MEC-8414-A</t>
  </si>
  <si>
    <t>00 427</t>
  </si>
  <si>
    <t>EC-Turned Stool-Smooth-WW-STO-MEC-8414-B</t>
  </si>
  <si>
    <t>00 432</t>
  </si>
  <si>
    <t>EMEA-Turned Stool-Textured-WW-STO-MEC-8409-A</t>
  </si>
  <si>
    <t>00 433</t>
  </si>
  <si>
    <t>EMEA-Turned Stool-Textured-WW-STO-MEC-8409-B</t>
  </si>
  <si>
    <t>00 434</t>
  </si>
  <si>
    <t>EMEA-Turned Stool-Smooth-WW-STO-MEC-8410-A</t>
  </si>
  <si>
    <t>00 435</t>
  </si>
  <si>
    <t>EMEA-Turned Stool-Smooth-WW-STO-MEC-8410-B</t>
  </si>
  <si>
    <t>00 436</t>
  </si>
  <si>
    <t>EMEA-Turned Stool-Textured-WW-STO-MEC-8411-A</t>
  </si>
  <si>
    <t>00 437</t>
  </si>
  <si>
    <t>EMEA-Turned Stool-Textured-WW-STO-MEC-8411-B</t>
  </si>
  <si>
    <t>00 438</t>
  </si>
  <si>
    <t>EMEA-Turned Stool-Smooth-WW-STO-MEC-8412-A</t>
  </si>
  <si>
    <t>00 439</t>
  </si>
  <si>
    <t>EMEA-Turned Stool-Smooth-WW-STO-MEC-8412-B</t>
  </si>
  <si>
    <t>00 440</t>
  </si>
  <si>
    <t>EMEA-Turned Stool-Textured-WW-STO-MEC-8413-A</t>
  </si>
  <si>
    <t>00 441</t>
  </si>
  <si>
    <t>EMEA-Turned Stool-Textured-WW-STO-MEC-8413-B</t>
  </si>
  <si>
    <t>00 442</t>
  </si>
  <si>
    <t>EMEA-Turned Stool-Smooth-WW-STO-MEC-8414-A</t>
  </si>
  <si>
    <t>00 443</t>
  </si>
  <si>
    <t>EMEA-Turned Stool-Smooth-WW-STO-MEC-8414-B</t>
  </si>
  <si>
    <t>00 449</t>
  </si>
  <si>
    <t>00 450</t>
  </si>
  <si>
    <t>Muestras en Metal (acabado)</t>
  </si>
  <si>
    <t>00 451</t>
  </si>
  <si>
    <t>Cajas Aereo para Custom Stools</t>
  </si>
  <si>
    <t>00 461</t>
  </si>
  <si>
    <t>00 462</t>
  </si>
  <si>
    <t>18th Street Restaurant</t>
  </si>
  <si>
    <t>00 463</t>
  </si>
  <si>
    <t>TB-01 Reclaimed high table - large</t>
  </si>
  <si>
    <t>00 464</t>
  </si>
  <si>
    <t>TB-02 Reclaimed high table- small</t>
  </si>
  <si>
    <t>00 465</t>
  </si>
  <si>
    <t>TB-03 2 top dining table</t>
  </si>
  <si>
    <t>00 466</t>
  </si>
  <si>
    <t>TB-04 Pill shaped dining table</t>
  </si>
  <si>
    <t>00 467</t>
  </si>
  <si>
    <t>TB-04A Pill shaped dining table - large</t>
  </si>
  <si>
    <t>00 468</t>
  </si>
  <si>
    <t>TB-05  Communal table @ column</t>
  </si>
  <si>
    <t>00 469</t>
  </si>
  <si>
    <t>TB-06 Pdr dining table</t>
  </si>
  <si>
    <t>00 470</t>
  </si>
  <si>
    <t>00 471</t>
  </si>
  <si>
    <t>00 472</t>
  </si>
  <si>
    <t>Desarme de Muebles Davide Berruto</t>
  </si>
  <si>
    <t>00 475</t>
  </si>
  <si>
    <t>Wall Shelf System-Muestra Metal</t>
  </si>
  <si>
    <t>Terminado</t>
  </si>
  <si>
    <t>00 476</t>
  </si>
  <si>
    <t>00 477</t>
  </si>
  <si>
    <t>Display Table</t>
  </si>
  <si>
    <t>00 478</t>
  </si>
  <si>
    <t>Daybed</t>
  </si>
  <si>
    <t>00 479</t>
  </si>
  <si>
    <t>00 480</t>
  </si>
  <si>
    <t>00 481</t>
  </si>
  <si>
    <t>Elaboracion de Guarda para Trompo</t>
  </si>
  <si>
    <t>00 482</t>
  </si>
  <si>
    <t>Elaboracion de Bolsas para Extractores</t>
  </si>
  <si>
    <t>00 484</t>
  </si>
  <si>
    <t>Bolso y cajon para impresora de Produccion</t>
  </si>
  <si>
    <t>00 485</t>
  </si>
  <si>
    <t>Bolsos para computadoras</t>
  </si>
  <si>
    <t>Jon Beer</t>
  </si>
  <si>
    <t>00 486</t>
  </si>
  <si>
    <t>Asiento- Sebastian</t>
  </si>
  <si>
    <t>00 487</t>
  </si>
  <si>
    <t>00 488</t>
  </si>
  <si>
    <t>00 489</t>
  </si>
  <si>
    <t>Plantillas para troncos</t>
  </si>
  <si>
    <t>00 490</t>
  </si>
  <si>
    <t>00 491</t>
  </si>
  <si>
    <t>00 492</t>
  </si>
  <si>
    <t>Caja de muestras premium</t>
  </si>
  <si>
    <t>00 493</t>
  </si>
  <si>
    <t>00 494</t>
  </si>
  <si>
    <t>Muestras para caja de muestras premium</t>
  </si>
  <si>
    <t>00 495</t>
  </si>
  <si>
    <t>Base para Totem de pega</t>
  </si>
  <si>
    <t>00 496</t>
  </si>
  <si>
    <t xml:space="preserve">Discos de cuera mas Velcron para lijadora </t>
  </si>
  <si>
    <t>00 499</t>
  </si>
  <si>
    <t>TB-07. PDR DINING TABLE</t>
  </si>
  <si>
    <t>00 500</t>
  </si>
  <si>
    <t>Reparacion Bancas de Comedor</t>
  </si>
  <si>
    <t>00 502</t>
  </si>
  <si>
    <t>Turned Stool-Textured-18x20-Negro</t>
  </si>
  <si>
    <t>00 503</t>
  </si>
  <si>
    <t>00 504</t>
  </si>
  <si>
    <t xml:space="preserve">Turned Stool-Smooth-18x20-Negro </t>
  </si>
  <si>
    <t>00 505</t>
  </si>
  <si>
    <t>Turned Stool-Smooth-18x20-Natural</t>
  </si>
  <si>
    <t>00 506</t>
  </si>
  <si>
    <t>Turned Stool-Textured-15x30-Negro</t>
  </si>
  <si>
    <t>00 507</t>
  </si>
  <si>
    <t>Turned Stool-Textured-15x30-Natural</t>
  </si>
  <si>
    <t>00 508</t>
  </si>
  <si>
    <t xml:space="preserve">Turned Stool-Smooth-15x30-Negro </t>
  </si>
  <si>
    <t>00 509</t>
  </si>
  <si>
    <t>00 510</t>
  </si>
  <si>
    <t>Turned Stool-Textured-12x40-Negro</t>
  </si>
  <si>
    <t>00 511</t>
  </si>
  <si>
    <t>Turned Stool-Textured-12x40-Natural</t>
  </si>
  <si>
    <t>00 512</t>
  </si>
  <si>
    <t xml:space="preserve">Turned Stool-Smooth-12x40-Negro </t>
  </si>
  <si>
    <t>00 513</t>
  </si>
  <si>
    <t>00 516</t>
  </si>
  <si>
    <t>Saneo de Madera Roble</t>
  </si>
  <si>
    <t>00 517</t>
  </si>
  <si>
    <t>00 518</t>
  </si>
  <si>
    <t>00 529</t>
  </si>
  <si>
    <t>00 530</t>
  </si>
  <si>
    <t>00 531</t>
  </si>
  <si>
    <t>00 532</t>
  </si>
  <si>
    <t>00 533</t>
  </si>
  <si>
    <t>00 534</t>
  </si>
  <si>
    <t>00 535</t>
  </si>
  <si>
    <t>00 536</t>
  </si>
  <si>
    <t>00 549</t>
  </si>
  <si>
    <t>Muestras de Acabado Nogal/C Macho p/ Holler</t>
  </si>
  <si>
    <t>OH-01 Open bath Vanity</t>
  </si>
  <si>
    <t>OH-02 Closed bath Vanity</t>
  </si>
  <si>
    <t>OH-03 Master bath dual Vanity</t>
  </si>
  <si>
    <t>OH-04 Guest bath shower deck</t>
  </si>
  <si>
    <t>18 020</t>
  </si>
  <si>
    <t>18 021</t>
  </si>
  <si>
    <t>18 022</t>
  </si>
  <si>
    <t>18 023</t>
  </si>
  <si>
    <t>18 024</t>
  </si>
  <si>
    <t>18 025</t>
  </si>
  <si>
    <t>00 556</t>
  </si>
  <si>
    <t>00 557</t>
  </si>
  <si>
    <t>00 558</t>
  </si>
  <si>
    <t>00 559</t>
  </si>
  <si>
    <t>00 560</t>
  </si>
  <si>
    <t>00 561</t>
  </si>
  <si>
    <t>00 562</t>
  </si>
  <si>
    <t>00 563</t>
  </si>
  <si>
    <t>00 564</t>
  </si>
  <si>
    <t>00 565</t>
  </si>
  <si>
    <t>00 566</t>
  </si>
  <si>
    <t>Cantidad</t>
  </si>
  <si>
    <t>SOUTH MARKET</t>
  </si>
  <si>
    <t>TERRI MARLET</t>
  </si>
  <si>
    <t>INDUSTRIOUS OFFICE</t>
  </si>
  <si>
    <t>OSMOSE DESIGN</t>
  </si>
  <si>
    <t>18 th Street</t>
  </si>
  <si>
    <t xml:space="preserve">18th Street Restaurant </t>
  </si>
  <si>
    <t>THE HOLLLER</t>
  </si>
  <si>
    <t>Enero 2018</t>
  </si>
  <si>
    <t>Precio de Venta</t>
  </si>
  <si>
    <t>P.Venta Unitario</t>
  </si>
  <si>
    <t>Grapas de 1-1/4" a 3/4" (2000 und)</t>
  </si>
  <si>
    <t>Avance</t>
  </si>
  <si>
    <t>PROYECTO</t>
  </si>
  <si>
    <t>DESCRIPCION</t>
  </si>
  <si>
    <t>OH-05 Pool bath shower deck</t>
  </si>
  <si>
    <t>OH-06 Master bath indoor</t>
  </si>
  <si>
    <t>OH-07 Master bath outdoor</t>
  </si>
  <si>
    <t>OH-08 Bath shelves</t>
  </si>
  <si>
    <t>OH-09 Live edge vanity (powder)</t>
  </si>
  <si>
    <t>OH-10 Live edge vanity (pool)</t>
  </si>
  <si>
    <t>OH-11 King bed</t>
  </si>
  <si>
    <t>OH-12 Living room shelving</t>
  </si>
  <si>
    <t>OH-13 Living bar A</t>
  </si>
  <si>
    <t>OH-14 Living bar B</t>
  </si>
  <si>
    <t>18 026</t>
  </si>
  <si>
    <t>Codales para Soldadura</t>
  </si>
  <si>
    <t>18 027</t>
  </si>
  <si>
    <t>Retoque para Escritorio de Materiales (Javier)</t>
  </si>
  <si>
    <t>18 028</t>
  </si>
  <si>
    <t>OH-15 Kitchen table</t>
  </si>
  <si>
    <t>18 029</t>
  </si>
  <si>
    <t>OH-16 Oval dining gtable</t>
  </si>
  <si>
    <t>18 030</t>
  </si>
  <si>
    <t>OH-17 Totem side table</t>
  </si>
  <si>
    <t>18 031</t>
  </si>
  <si>
    <t>OH-18 Slatted bench</t>
  </si>
  <si>
    <t>18 032</t>
  </si>
  <si>
    <t>OH-19 Outdoor daybed / cabana</t>
  </si>
  <si>
    <t>18 033</t>
  </si>
  <si>
    <t>OH-20 Chaise Lounge</t>
  </si>
  <si>
    <t>18 034</t>
  </si>
  <si>
    <t>OH-21 Rosita lounge chair</t>
  </si>
  <si>
    <t>18 035</t>
  </si>
  <si>
    <t>Febrero 2018</t>
  </si>
  <si>
    <t>Varilla de hierro roscada 3/8"</t>
  </si>
  <si>
    <t>Platina 2"x3/8"</t>
  </si>
  <si>
    <t>Platina de 2" x 1/8"</t>
  </si>
  <si>
    <t>Angular de 2" x 1/8"</t>
  </si>
  <si>
    <t>Tubo rect 4"x1/8"</t>
  </si>
  <si>
    <t>Tubo cuad 6"</t>
  </si>
  <si>
    <t>Horas hombres acumuladas por área</t>
  </si>
  <si>
    <t>Tornillo Sq round washer ph #8-x 1-1/2"</t>
  </si>
  <si>
    <t>Cerradura Para Mueble</t>
  </si>
  <si>
    <t>Perno Allen Avellanado 3/4" x 1/4"</t>
  </si>
  <si>
    <t>OH-22 King Modern bed</t>
  </si>
  <si>
    <t>18 036</t>
  </si>
  <si>
    <t>Ampliacion de Horno</t>
  </si>
  <si>
    <t>18 037</t>
  </si>
  <si>
    <t>Reparacion de Gabinete p/ Control de Materiales</t>
  </si>
  <si>
    <t>18 038</t>
  </si>
  <si>
    <t>Gabinete de Llaves p/ RRHH</t>
  </si>
  <si>
    <t>18 039</t>
  </si>
  <si>
    <t>Muestras de Tapiceria</t>
  </si>
  <si>
    <t>18 040</t>
  </si>
  <si>
    <t>Muestrario de Tornillos</t>
  </si>
  <si>
    <t>18 041</t>
  </si>
  <si>
    <t>Repisa para Comedor</t>
  </si>
  <si>
    <t>18 042</t>
  </si>
  <si>
    <t>Ajuste de Escritorio 42"</t>
  </si>
  <si>
    <t>Davide Berruto/Hayes Valley</t>
  </si>
  <si>
    <t>Bases metalicas 18th street / Prov.: Table Base Depot</t>
  </si>
  <si>
    <t>Costos cumulado</t>
  </si>
  <si>
    <t>Precio Venta</t>
  </si>
  <si>
    <t>% ganancia/Pérdida</t>
  </si>
  <si>
    <t>Diferencia</t>
  </si>
  <si>
    <t>Perno Hexagonal 1-1/2" x 1/2" Gal</t>
  </si>
  <si>
    <t>18 043</t>
  </si>
  <si>
    <t>Muestras de respaldos en cuero</t>
  </si>
  <si>
    <t>18 044</t>
  </si>
  <si>
    <t>18 045</t>
  </si>
  <si>
    <t>18 046</t>
  </si>
  <si>
    <t>18 047</t>
  </si>
  <si>
    <t>18 048</t>
  </si>
  <si>
    <t>18 049</t>
  </si>
  <si>
    <t>18 050</t>
  </si>
  <si>
    <t>18 051</t>
  </si>
  <si>
    <t>Mueble para Calidad</t>
  </si>
  <si>
    <t>Concepto</t>
  </si>
  <si>
    <t>Costo</t>
  </si>
  <si>
    <t>Compra de madera Melina</t>
  </si>
  <si>
    <t>Servicio de torneado de troncos</t>
  </si>
  <si>
    <t xml:space="preserve">Cantidad de troncos Torneados </t>
  </si>
  <si>
    <t>Costo de troncos</t>
  </si>
  <si>
    <t>Costo Unitario/tronco</t>
  </si>
  <si>
    <t>Compra de madera y servicio de torneado</t>
  </si>
  <si>
    <t>Servicio de secado</t>
  </si>
  <si>
    <t>WC-Turned Stool-Textured-Smooth</t>
  </si>
  <si>
    <t>Holler [Bea Apple]</t>
  </si>
  <si>
    <t>18 052</t>
  </si>
  <si>
    <t>Separadores de Madera</t>
  </si>
  <si>
    <t>18 053</t>
  </si>
  <si>
    <t>Muestras tintes Milesi</t>
  </si>
  <si>
    <t>Tornillo Sq flat head black #9-x 2-1/2"</t>
  </si>
  <si>
    <t>Perno para carroceria 2" X 1/2" HN</t>
  </si>
  <si>
    <t>Perno Hexagonal de 2" x 1/2" HN</t>
  </si>
  <si>
    <t>Papel Encerado</t>
  </si>
  <si>
    <t>Fleje de 1/2"</t>
  </si>
  <si>
    <t>Grapas para fleje 1/2"</t>
  </si>
  <si>
    <t>Muestra para ShakeShack C. Macho y Roble</t>
  </si>
  <si>
    <t>HV-01 Bench with cushions</t>
  </si>
  <si>
    <t>HV-02 Side Table</t>
  </si>
  <si>
    <t>HV-04 Coffee Table</t>
  </si>
  <si>
    <t xml:space="preserve">HV-03 Single End Table </t>
  </si>
  <si>
    <t>HV-05 Dining Bench</t>
  </si>
  <si>
    <t>HV-06 Bed Side table</t>
  </si>
  <si>
    <t>HV-07 Bench console</t>
  </si>
  <si>
    <t>18 054</t>
  </si>
  <si>
    <t>Muestras para Rottet (C. Macho y Nogal)</t>
  </si>
  <si>
    <t>18 055</t>
  </si>
  <si>
    <t>18 056</t>
  </si>
  <si>
    <t xml:space="preserve">Reutilizacion de piezas de Sillas Leon </t>
  </si>
  <si>
    <t>18 057</t>
  </si>
  <si>
    <t>Limpieza del Area de Compresor</t>
  </si>
  <si>
    <t>18 058</t>
  </si>
  <si>
    <t>TA-01 Maderas Parson Table 01 (Large)</t>
  </si>
  <si>
    <t>18 059</t>
  </si>
  <si>
    <t>TA-02 Maderas Parson Table 01 (Small)</t>
  </si>
  <si>
    <t>18 060</t>
  </si>
  <si>
    <t xml:space="preserve">ST-01 Maderas Stool </t>
  </si>
  <si>
    <t>Maderas/ Berruto</t>
  </si>
  <si>
    <t>18 061</t>
  </si>
  <si>
    <t>Commons Restaurant</t>
  </si>
  <si>
    <t>A-3 DIVIDER</t>
  </si>
  <si>
    <t>Platina de 3" x 1/4"</t>
  </si>
  <si>
    <t>Mecate</t>
  </si>
  <si>
    <t>Dining Table # 1</t>
  </si>
  <si>
    <t>18 062</t>
  </si>
  <si>
    <t>18 063</t>
  </si>
  <si>
    <t>Muestras de acabado en Guanacaste y Frijolillo.</t>
  </si>
  <si>
    <t>18 064</t>
  </si>
  <si>
    <t>Muestras Milesi</t>
  </si>
  <si>
    <t>18 065</t>
  </si>
  <si>
    <t>Beads 16 mm</t>
  </si>
  <si>
    <t>18 066</t>
  </si>
  <si>
    <t>Muestras Acabado Sur</t>
  </si>
  <si>
    <t>Espiche mariposa para gypsum</t>
  </si>
  <si>
    <t>Bisagra de 1"</t>
  </si>
  <si>
    <t>Tornillo para madera 1-1/2" #08</t>
  </si>
  <si>
    <t>OJAI HOME</t>
  </si>
  <si>
    <t>Chapas</t>
  </si>
  <si>
    <t>Chapa</t>
  </si>
  <si>
    <t>HAYES VALLEY</t>
  </si>
  <si>
    <t>PROPER CLOTH</t>
  </si>
  <si>
    <t>Wework(latino amneria)</t>
  </si>
  <si>
    <t>Marzo 2018</t>
  </si>
  <si>
    <t>MADERAS / BERRUTO</t>
  </si>
  <si>
    <t>Commons Repocision</t>
  </si>
  <si>
    <t>Maderas vs Berruto</t>
  </si>
  <si>
    <t>18 067</t>
  </si>
  <si>
    <t>Pruebas de fondo</t>
  </si>
  <si>
    <t>18 068</t>
  </si>
  <si>
    <t>Muestras Milesi [Visita]</t>
  </si>
  <si>
    <t>18 069</t>
  </si>
  <si>
    <t xml:space="preserve">Standing Desk </t>
  </si>
  <si>
    <t>18 070</t>
  </si>
  <si>
    <t>Polines para dinamica de Higiene y Seguridad</t>
  </si>
  <si>
    <t>Muestras de Madera para Pintura Sur</t>
  </si>
  <si>
    <t>Tubo rect 4"X 6" x1/8"</t>
  </si>
  <si>
    <t>Platina de 1-1/2" x 1/8"</t>
  </si>
  <si>
    <t>Tubo cuadrado 1-1/2" x CH-14 (5/64")</t>
  </si>
  <si>
    <t>Lamina de Fibran 4 x 8 x 3/4"</t>
  </si>
  <si>
    <t>OT abril 2017</t>
  </si>
  <si>
    <t>18 071</t>
  </si>
  <si>
    <t>18 072</t>
  </si>
  <si>
    <t>Muestras Pawlonia y C Macho Hillfolk</t>
  </si>
  <si>
    <t>18 073</t>
  </si>
  <si>
    <t>Muestras Shake Shack</t>
  </si>
  <si>
    <t>Malla Electrosoldada</t>
  </si>
  <si>
    <t>Varilla de bronce cuadrada 1/8"</t>
  </si>
  <si>
    <t>Grapas Industriales 5/8 (2000 UNI)</t>
  </si>
  <si>
    <t>0122</t>
  </si>
  <si>
    <t>Berruto vs Maderas</t>
  </si>
  <si>
    <t>0123</t>
  </si>
  <si>
    <t>0124</t>
  </si>
  <si>
    <t>COMMONS RESTAURANT</t>
  </si>
  <si>
    <t>AÑO</t>
  </si>
  <si>
    <t>18 074</t>
  </si>
  <si>
    <t>Estante para Logistica</t>
  </si>
  <si>
    <t>18 075</t>
  </si>
  <si>
    <t>Elaboracion de marco para cuadro de aduana</t>
  </si>
  <si>
    <t>Solicitada por Javier Munguia</t>
  </si>
  <si>
    <t>18 076</t>
  </si>
  <si>
    <t>Silla Bonanza</t>
  </si>
  <si>
    <t>18 077</t>
  </si>
  <si>
    <t xml:space="preserve">Prototipo cojin Rosita_OJAI-TAPIZADO </t>
  </si>
  <si>
    <t>18 078</t>
  </si>
  <si>
    <t>Sofa en CM</t>
  </si>
  <si>
    <t>Canoe Westfield (Attic)</t>
  </si>
  <si>
    <t>18 079</t>
  </si>
  <si>
    <t>TBL-104 Small Teak Table</t>
  </si>
  <si>
    <t>18 080</t>
  </si>
  <si>
    <t>CH-21  Outdoor Sofa</t>
  </si>
  <si>
    <t>18 081</t>
  </si>
  <si>
    <t>CH-2  Outdoor Dining Chair</t>
  </si>
  <si>
    <t>18 082</t>
  </si>
  <si>
    <t>Retoque de console Andy Hess</t>
  </si>
  <si>
    <t xml:space="preserve"> Holler</t>
  </si>
  <si>
    <t>18 083</t>
  </si>
  <si>
    <t>Trash Enclosure (4 Door)</t>
  </si>
  <si>
    <t>18 084</t>
  </si>
  <si>
    <t>Trash Enclosure (2 Door)</t>
  </si>
  <si>
    <t>18 085</t>
  </si>
  <si>
    <t>Trash Enclosure (1 Door)</t>
  </si>
  <si>
    <t>Cuero Femme Poison</t>
  </si>
  <si>
    <t>DC Canvas Rosado 8/13 (1-5)</t>
  </si>
  <si>
    <t>DC Canvas Melon 18/13 (1-11)</t>
  </si>
  <si>
    <t>Varilla de hierro liso 1/2"</t>
  </si>
  <si>
    <t>Platina de 1" x 3/16"</t>
  </si>
  <si>
    <t>Perno Allen Avellanado 3" x 1/4"</t>
  </si>
  <si>
    <t>HRJ-041</t>
  </si>
  <si>
    <t>CYT-002</t>
  </si>
  <si>
    <t>CYT-028</t>
  </si>
  <si>
    <t>CYT-033</t>
  </si>
  <si>
    <t>CYT-035</t>
  </si>
  <si>
    <t>PYQ-138</t>
  </si>
  <si>
    <t>PLY-003</t>
  </si>
  <si>
    <t>PLY-001</t>
  </si>
  <si>
    <t>HRJ-043</t>
  </si>
  <si>
    <t>CYT-069</t>
  </si>
  <si>
    <t>HRJ-021</t>
  </si>
  <si>
    <t>MET-087</t>
  </si>
  <si>
    <t>TAP-013</t>
  </si>
  <si>
    <t>TAP-055</t>
  </si>
  <si>
    <t>TAP-040</t>
  </si>
  <si>
    <t>TAP-010</t>
  </si>
  <si>
    <t>TAP-043</t>
  </si>
  <si>
    <t>TAP-025</t>
  </si>
  <si>
    <t>TAP-042</t>
  </si>
  <si>
    <t>TAP-062</t>
  </si>
  <si>
    <t>TAP-086</t>
  </si>
  <si>
    <t>MET-054</t>
  </si>
  <si>
    <t>MET-019</t>
  </si>
  <si>
    <t>CYT-061</t>
  </si>
  <si>
    <t>HRJ-057</t>
  </si>
  <si>
    <t>CYT-018</t>
  </si>
  <si>
    <t>CYT-031</t>
  </si>
  <si>
    <t>MVA-096</t>
  </si>
  <si>
    <t>HRJ-056</t>
  </si>
  <si>
    <t>MET-004</t>
  </si>
  <si>
    <t>CYT-005</t>
  </si>
  <si>
    <t>MEM-001</t>
  </si>
  <si>
    <t>CYT-025</t>
  </si>
  <si>
    <t>CYT-043</t>
  </si>
  <si>
    <t>CYT-044</t>
  </si>
  <si>
    <t>CYT-068</t>
  </si>
  <si>
    <t>MVA-108</t>
  </si>
  <si>
    <t>TAP-030</t>
  </si>
  <si>
    <t>Hillfolk</t>
  </si>
  <si>
    <t>18 086</t>
  </si>
  <si>
    <t>Casework North</t>
  </si>
  <si>
    <t>18 087</t>
  </si>
  <si>
    <t>Casework East</t>
  </si>
  <si>
    <t>18 088</t>
  </si>
  <si>
    <t>Book Shelves</t>
  </si>
  <si>
    <t>18 089</t>
  </si>
  <si>
    <t>Casework at storefront</t>
  </si>
  <si>
    <t>18 090</t>
  </si>
  <si>
    <t>Display Tables</t>
  </si>
  <si>
    <t>18 091</t>
  </si>
  <si>
    <t>Wood benches</t>
  </si>
  <si>
    <t>18 092</t>
  </si>
  <si>
    <t>Pos Counter</t>
  </si>
  <si>
    <t>18 093</t>
  </si>
  <si>
    <t>Storage Table</t>
  </si>
  <si>
    <t>18 094</t>
  </si>
  <si>
    <t>Tall work table</t>
  </si>
  <si>
    <t>Mount Princeton</t>
  </si>
  <si>
    <t>Cabana</t>
  </si>
  <si>
    <t>Nigt table</t>
  </si>
  <si>
    <t>Snowflake wall rosette 28</t>
  </si>
  <si>
    <t>Float Studio</t>
  </si>
  <si>
    <t>NHMS</t>
  </si>
  <si>
    <t>Quotation sent</t>
  </si>
  <si>
    <t>KILLFOLK</t>
  </si>
  <si>
    <t>ROPESWINGS</t>
  </si>
  <si>
    <t>NIKE</t>
  </si>
  <si>
    <t>TACK</t>
  </si>
  <si>
    <t>MARIANI'S</t>
  </si>
  <si>
    <t>SHAKE SHACK</t>
  </si>
  <si>
    <t>CANOE WESTFIELD ATTIC</t>
  </si>
  <si>
    <t>Abril  2018</t>
  </si>
  <si>
    <t>Lamina Plywood Corriente 4 x 8 x 3/16"</t>
  </si>
  <si>
    <t>Enchape de Madera Roble</t>
  </si>
  <si>
    <t>Enchape de Madera Cedro Macho</t>
  </si>
  <si>
    <t>Enchape de Madera Arce</t>
  </si>
  <si>
    <t>CYT-098</t>
  </si>
  <si>
    <t>CYT-062</t>
  </si>
  <si>
    <t>CYT-046</t>
  </si>
  <si>
    <t>CYT-045</t>
  </si>
  <si>
    <t>CYT-052</t>
  </si>
  <si>
    <t>PLY-005</t>
  </si>
  <si>
    <t>PLY-017</t>
  </si>
  <si>
    <t>MEM-002</t>
  </si>
  <si>
    <t>MVA-114</t>
  </si>
  <si>
    <t>MVA-112</t>
  </si>
  <si>
    <t>MVA-113</t>
  </si>
  <si>
    <t>CYT-053</t>
  </si>
  <si>
    <t>PLY-007</t>
  </si>
  <si>
    <t>PLY-009</t>
  </si>
  <si>
    <t>0127</t>
  </si>
  <si>
    <t>0128</t>
  </si>
  <si>
    <t>Tiza blanca</t>
  </si>
  <si>
    <t>MVA-038</t>
  </si>
  <si>
    <t>TAP-003</t>
  </si>
  <si>
    <t>PLY-010</t>
  </si>
  <si>
    <t>CYT-106</t>
  </si>
  <si>
    <t>Production set of for review</t>
  </si>
  <si>
    <t>18 095</t>
  </si>
  <si>
    <t>Reposicion esponjas Javier Guevara</t>
  </si>
  <si>
    <t>P</t>
  </si>
  <si>
    <t>Planificación</t>
  </si>
  <si>
    <t>Suma de P</t>
  </si>
  <si>
    <t>COSTOS ACUMULADOS DE ORDENES EN PROCESOS SEMANA 16</t>
  </si>
  <si>
    <t>Total horas</t>
  </si>
  <si>
    <t>Razón</t>
  </si>
  <si>
    <t>Reposición de  por calidad de madera</t>
  </si>
  <si>
    <t>Reparación por pega</t>
  </si>
  <si>
    <t>Reparación</t>
  </si>
  <si>
    <t>Reposición de pieza reventada</t>
  </si>
  <si>
    <t>Reposición</t>
  </si>
  <si>
    <t>Reposición de pieza.</t>
  </si>
  <si>
    <t>Proyecta ganancia</t>
  </si>
  <si>
    <t>Aún queda un alto porcentaje para acabar y la ganancia es inferior a la deseada.</t>
  </si>
  <si>
    <t>Aún falta para finalizar la OT y ya presenta pérdidas, dentro del total del tiempo de ejecución; 4,93 horas  corresponden a reposición de madera, porque ésta no cumplia con la calidad requerida.</t>
  </si>
  <si>
    <t>Aún falta para finalizar la OT y ya presenta pérdidas, dentro del total del tiempo de ejecución; 36,24 horas  corresponden a reposición de madera, porque ésta no cumplia con la calidad requerida.</t>
  </si>
  <si>
    <t>La ganancia esta por debajo de lo deseado y aún falta para finalizar.</t>
  </si>
  <si>
    <t>Falta más de la mitad para finalizar y ya presenta péerdidas el 20%.</t>
  </si>
  <si>
    <t>La ganancia esta por debajo de lo deseado.</t>
  </si>
  <si>
    <t>Proyecta ganancia, esta orden presenta 18,65 horas de planificación.</t>
  </si>
  <si>
    <t>HORAS DE REPARACIÓN</t>
  </si>
  <si>
    <t xml:space="preserve"> Cabe mencionar que las siguientes OT: Presentan horas de planificación,</t>
  </si>
  <si>
    <t xml:space="preserve"> es decir horas que corresponden a reuniones para un mayor entendimiento </t>
  </si>
  <si>
    <t>de la orden.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</si>
</sst>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43" formatCode="_-* #,##0.00\ _€_-;\-* #,##0.00\ _€_-;_-* &quot;-&quot;??\ _€_-;_-@_-"/>
    <numFmt numFmtId="164" formatCode="_([$$-409]* #,##0_);_([$$-409]* \(#,##0\);_([$$-409]* &quot;-&quot;??_);_(@_)"/>
    <numFmt numFmtId="165" formatCode="_(* #,##0.00_);_(* \(#,##0.00\);_(* &quot;-&quot;??_);_(@_)"/>
    <numFmt numFmtId="166" formatCode="[$$-540A]#,##0.00"/>
    <numFmt numFmtId="167" formatCode="[$$-540A]#,##0.00_ ;\-[$$-540A]#,##0.00\ "/>
    <numFmt numFmtId="168" formatCode="[$-F800]dddd\,\ mmmm\ dd\,\ yyyy"/>
    <numFmt numFmtId="169" formatCode="_(* #,##0.000_);_(* \(#,##0.000\);_(* &quot;-&quot;??_);_(@_)"/>
    <numFmt numFmtId="170" formatCode="_-&quot;C$&quot;* #,##0.00_-;\-&quot;C$&quot;* #,##0.00_-;_-&quot;C$&quot;* &quot;-&quot;??_-;_-@_-"/>
    <numFmt numFmtId="171" formatCode="[$$-300A]#,##0.0"/>
    <numFmt numFmtId="172" formatCode="#,##0.0_);\(#,##0.0\)"/>
    <numFmt numFmtId="173" formatCode="_-* #,##0.00_-;\-* #,##0.00_-;_-* &quot;-&quot;??_-;_-@_-"/>
    <numFmt numFmtId="174" formatCode="_(&quot;C$&quot;\ * #,##0.00_);_(&quot;C$&quot;\ * \(#,##0.00\);_(&quot;C$&quot;\ * &quot;-&quot;??_);_(@_)"/>
    <numFmt numFmtId="175" formatCode="_-[$C$-4C0A]* #,##0.00_-;\-[$C$-4C0A]* #,##0.00_-;_-[$C$-4C0A]* &quot;-&quot;??_-;_-@_-"/>
    <numFmt numFmtId="176" formatCode="_-[$$-409]* #,##0.00_ ;_-[$$-409]* \-#,##0.00\ ;_-[$$-409]* &quot;-&quot;??_ ;_-@_ "/>
    <numFmt numFmtId="177" formatCode="[$-C0A]d\-mmm\-yy;@"/>
    <numFmt numFmtId="178" formatCode="&quot;C$&quot;\ #,##0.00_);[Red]\(&quot;C$&quot;\ #,##0.00\)"/>
    <numFmt numFmtId="179" formatCode="#,##0.0000;[Red]\-#,##0.0000"/>
    <numFmt numFmtId="180" formatCode="_(* #,##0.0000_);_(* \(#,##0.0000\);_(* &quot;-&quot;??_);_(@_)"/>
    <numFmt numFmtId="181" formatCode="_-* #,##0.0000_-;\-* #,##0.0000_-;_-* &quot;-&quot;??_-;_-@_-"/>
    <numFmt numFmtId="182" formatCode="#,##0.00_ ;\-#,##0.00\ "/>
    <numFmt numFmtId="183" formatCode="d/mmm/yy;@"/>
    <numFmt numFmtId="184" formatCode="_-* #,##0\ _€_-;\-* #,##0\ _€_-;_-* &quot;-&quot;??\ _€_-;_-@_-"/>
  </numFmts>
  <fonts count="65" x14ac:knownFonts="1">
    <font>
      <sz val="11"/>
      <color theme="1"/>
      <name val="Calibri"/>
      <family val="2"/>
      <scheme val="minor"/>
    </font>
    <font>
      <sz val="11"/>
      <color theme="1"/>
      <name val="Calibri"/>
      <family val="2"/>
      <scheme val="minor"/>
    </font>
    <font>
      <b/>
      <sz val="10"/>
      <color indexed="9"/>
      <name val="Arial"/>
      <family val="2"/>
    </font>
    <font>
      <sz val="10"/>
      <name val="Arial"/>
      <family val="2"/>
    </font>
    <font>
      <b/>
      <sz val="9"/>
      <color indexed="81"/>
      <name val="Tahoma"/>
      <family val="2"/>
    </font>
    <font>
      <sz val="9"/>
      <color indexed="81"/>
      <name val="Tahoma"/>
      <family val="2"/>
    </font>
    <font>
      <sz val="11"/>
      <color rgb="FFFF0000"/>
      <name val="Calibri"/>
      <family val="2"/>
      <scheme val="minor"/>
    </font>
    <font>
      <b/>
      <sz val="11"/>
      <color theme="1"/>
      <name val="Calibri"/>
      <family val="2"/>
      <scheme val="minor"/>
    </font>
    <font>
      <sz val="10"/>
      <color indexed="8"/>
      <name val="Arial"/>
      <family val="2"/>
    </font>
    <font>
      <sz val="11"/>
      <color indexed="8"/>
      <name val="Calibri"/>
      <family val="2"/>
      <scheme val="minor"/>
    </font>
    <font>
      <sz val="10"/>
      <name val="Calibri"/>
      <family val="2"/>
      <scheme val="minor"/>
    </font>
    <font>
      <sz val="10"/>
      <color indexed="8"/>
      <name val="Calibri"/>
      <family val="2"/>
      <scheme val="minor"/>
    </font>
    <font>
      <sz val="11"/>
      <color rgb="FF000000"/>
      <name val="Calibri"/>
      <family val="2"/>
    </font>
    <font>
      <b/>
      <sz val="14"/>
      <color indexed="8"/>
      <name val="Calibri"/>
      <family val="2"/>
      <scheme val="minor"/>
    </font>
    <font>
      <sz val="11"/>
      <color rgb="FFFFFFFF"/>
      <name val="Calibri"/>
      <family val="2"/>
      <scheme val="minor"/>
    </font>
    <font>
      <b/>
      <sz val="16"/>
      <color rgb="FF0000FF"/>
      <name val="Calibri"/>
      <family val="2"/>
      <scheme val="minor"/>
    </font>
    <font>
      <b/>
      <sz val="10"/>
      <color theme="0"/>
      <name val="Calibri"/>
      <family val="2"/>
      <scheme val="minor"/>
    </font>
    <font>
      <sz val="11"/>
      <color rgb="FF000000"/>
      <name val="Calibri"/>
      <family val="2"/>
    </font>
    <font>
      <b/>
      <sz val="10"/>
      <name val="Calibri"/>
      <family val="2"/>
      <scheme val="minor"/>
    </font>
    <font>
      <b/>
      <sz val="10"/>
      <color rgb="FF0000FF"/>
      <name val="Calibri"/>
      <family val="2"/>
      <scheme val="minor"/>
    </font>
    <font>
      <sz val="10"/>
      <color theme="1"/>
      <name val="Calibri"/>
      <family val="2"/>
      <scheme val="minor"/>
    </font>
    <font>
      <sz val="8"/>
      <color indexed="8"/>
      <name val="Arial"/>
      <family val="2"/>
    </font>
    <font>
      <b/>
      <sz val="10"/>
      <color indexed="8"/>
      <name val="Calibri"/>
      <family val="2"/>
      <scheme val="minor"/>
    </font>
    <font>
      <b/>
      <sz val="10"/>
      <color theme="1"/>
      <name val="Calibri"/>
      <family val="2"/>
      <scheme val="minor"/>
    </font>
    <font>
      <b/>
      <sz val="12"/>
      <color theme="0"/>
      <name val="Calibri"/>
      <family val="2"/>
      <scheme val="minor"/>
    </font>
    <font>
      <sz val="12"/>
      <color indexed="8"/>
      <name val="Calibri"/>
      <family val="2"/>
      <scheme val="minor"/>
    </font>
    <font>
      <i/>
      <sz val="10"/>
      <color indexed="8"/>
      <name val="Calibri"/>
      <family val="2"/>
      <scheme val="minor"/>
    </font>
    <font>
      <b/>
      <i/>
      <sz val="10"/>
      <name val="Calibri"/>
      <family val="2"/>
      <scheme val="minor"/>
    </font>
    <font>
      <b/>
      <i/>
      <sz val="10"/>
      <color indexed="8"/>
      <name val="Calibri"/>
      <family val="2"/>
      <scheme val="minor"/>
    </font>
    <font>
      <b/>
      <i/>
      <sz val="10"/>
      <color rgb="FF0000FF"/>
      <name val="Calibri"/>
      <family val="2"/>
      <scheme val="minor"/>
    </font>
    <font>
      <b/>
      <i/>
      <sz val="10"/>
      <color theme="1"/>
      <name val="Calibri"/>
      <family val="2"/>
      <scheme val="minor"/>
    </font>
    <font>
      <b/>
      <sz val="11"/>
      <color indexed="8"/>
      <name val="Calibri"/>
      <family val="2"/>
      <scheme val="minor"/>
    </font>
    <font>
      <sz val="10"/>
      <color rgb="FFFF0000"/>
      <name val="Calibri"/>
      <family val="2"/>
      <scheme val="minor"/>
    </font>
    <font>
      <b/>
      <sz val="10"/>
      <color rgb="FFFFFFFF"/>
      <name val="Calibri"/>
      <family val="2"/>
    </font>
    <font>
      <sz val="10"/>
      <name val="Calibri"/>
      <family val="2"/>
    </font>
    <font>
      <sz val="10"/>
      <color rgb="FF000000"/>
      <name val="Calibri"/>
      <family val="2"/>
    </font>
    <font>
      <b/>
      <sz val="10"/>
      <name val="Calibri"/>
      <family val="2"/>
    </font>
    <font>
      <b/>
      <sz val="10"/>
      <color rgb="FF0000FF"/>
      <name val="Calibri"/>
      <family val="2"/>
    </font>
    <font>
      <b/>
      <i/>
      <sz val="10"/>
      <name val="Calibri"/>
      <family val="2"/>
    </font>
    <font>
      <b/>
      <i/>
      <sz val="10"/>
      <color rgb="FF000000"/>
      <name val="Calibri"/>
      <family val="2"/>
    </font>
    <font>
      <b/>
      <i/>
      <sz val="10"/>
      <color rgb="FF0000FF"/>
      <name val="Calibri"/>
      <family val="2"/>
    </font>
    <font>
      <b/>
      <sz val="10"/>
      <color rgb="FF000000"/>
      <name val="Calibri"/>
      <family val="2"/>
    </font>
    <font>
      <sz val="8"/>
      <color theme="1"/>
      <name val="Calibri"/>
      <family val="2"/>
      <scheme val="minor"/>
    </font>
    <font>
      <sz val="11"/>
      <color rgb="FF000000"/>
      <name val="Calibri"/>
      <family val="2"/>
    </font>
    <font>
      <sz val="11"/>
      <color rgb="FFFF0000"/>
      <name val="Calibri"/>
      <family val="2"/>
    </font>
    <font>
      <b/>
      <sz val="11"/>
      <color rgb="FFFF0000"/>
      <name val="Calibri"/>
      <family val="2"/>
      <scheme val="minor"/>
    </font>
    <font>
      <b/>
      <sz val="11"/>
      <color rgb="FFFF0000"/>
      <name val="Calibri"/>
      <family val="2"/>
    </font>
    <font>
      <i/>
      <sz val="11"/>
      <color rgb="FF000000"/>
      <name val="Calibri"/>
      <family val="2"/>
    </font>
    <font>
      <b/>
      <sz val="11"/>
      <color rgb="FF000000"/>
      <name val="Calibri"/>
      <family val="2"/>
    </font>
    <font>
      <b/>
      <sz val="11"/>
      <color theme="8" tint="-0.499984740745262"/>
      <name val="Calibri"/>
      <family val="2"/>
      <scheme val="minor"/>
    </font>
    <font>
      <b/>
      <sz val="26"/>
      <name val="Arial Narrow"/>
      <family val="2"/>
    </font>
    <font>
      <b/>
      <sz val="11"/>
      <color indexed="9"/>
      <name val="Arial Narrow"/>
      <family val="2"/>
    </font>
    <font>
      <sz val="11"/>
      <color indexed="8"/>
      <name val="Arial Narrow"/>
      <family val="2"/>
    </font>
    <font>
      <sz val="11"/>
      <name val="Arial Narrow"/>
      <family val="2"/>
    </font>
    <font>
      <u/>
      <sz val="11"/>
      <color indexed="30"/>
      <name val="Calibri"/>
      <family val="2"/>
      <charset val="1"/>
    </font>
    <font>
      <sz val="11"/>
      <color indexed="10"/>
      <name val="Arial Narrow"/>
      <family val="2"/>
    </font>
    <font>
      <sz val="11"/>
      <color theme="1"/>
      <name val="Arial Narrow"/>
      <family val="2"/>
    </font>
    <font>
      <sz val="11"/>
      <color indexed="9"/>
      <name val="Arial Narrow"/>
      <family val="2"/>
    </font>
    <font>
      <b/>
      <sz val="11"/>
      <name val="Arial Narrow"/>
      <family val="2"/>
    </font>
    <font>
      <sz val="11"/>
      <color rgb="FFFF0000"/>
      <name val="Arial Narrow"/>
      <family val="2"/>
    </font>
    <font>
      <sz val="8"/>
      <color rgb="FFFF0000"/>
      <name val="Calibri"/>
      <family val="2"/>
    </font>
    <font>
      <sz val="8"/>
      <color rgb="FFFF0000"/>
      <name val="Calibri"/>
      <family val="2"/>
      <scheme val="minor"/>
    </font>
    <font>
      <sz val="10"/>
      <color theme="4" tint="-0.499984740745262"/>
      <name val="Calibri"/>
      <family val="2"/>
      <scheme val="minor"/>
    </font>
    <font>
      <b/>
      <sz val="10"/>
      <color theme="4" tint="-0.499984740745262"/>
      <name val="Calibri"/>
      <family val="2"/>
      <scheme val="minor"/>
    </font>
    <font>
      <sz val="11"/>
      <name val="Calibri"/>
      <family val="2"/>
    </font>
  </fonts>
  <fills count="53">
    <fill>
      <patternFill patternType="none"/>
    </fill>
    <fill>
      <patternFill patternType="gray125"/>
    </fill>
    <fill>
      <patternFill patternType="solid">
        <fgColor indexed="17"/>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003366"/>
        <bgColor indexed="64"/>
      </patternFill>
    </fill>
    <fill>
      <patternFill patternType="solid">
        <fgColor rgb="FFFFFF99"/>
        <bgColor indexed="64"/>
      </patternFill>
    </fill>
    <fill>
      <patternFill patternType="solid">
        <fgColor theme="8" tint="0.59999389629810485"/>
        <bgColor indexed="64"/>
      </patternFill>
    </fill>
    <fill>
      <patternFill patternType="solid">
        <fgColor theme="8"/>
        <bgColor indexed="64"/>
      </patternFill>
    </fill>
    <fill>
      <patternFill patternType="solid">
        <fgColor rgb="FFFF7C5D"/>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003366"/>
        <bgColor rgb="FF000000"/>
      </patternFill>
    </fill>
    <fill>
      <patternFill patternType="solid">
        <fgColor rgb="FFD0CECE"/>
        <bgColor rgb="FF000000"/>
      </patternFill>
    </fill>
    <fill>
      <patternFill patternType="solid">
        <fgColor rgb="FFFFFFFF"/>
        <bgColor rgb="FF000000"/>
      </patternFill>
    </fill>
    <fill>
      <patternFill patternType="solid">
        <fgColor rgb="FFFFFF99"/>
        <bgColor rgb="FF000000"/>
      </patternFill>
    </fill>
    <fill>
      <patternFill patternType="solid">
        <fgColor rgb="FFD9E1F2"/>
        <bgColor rgb="FF000000"/>
      </patternFill>
    </fill>
    <fill>
      <patternFill patternType="solid">
        <fgColor rgb="FFD9D9D9"/>
        <bgColor rgb="FF000000"/>
      </patternFill>
    </fill>
    <fill>
      <patternFill patternType="solid">
        <fgColor theme="2"/>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9" tint="-0.249977111117893"/>
        <bgColor indexed="21"/>
      </patternFill>
    </fill>
    <fill>
      <patternFill patternType="solid">
        <fgColor theme="7"/>
        <bgColor indexed="13"/>
      </patternFill>
    </fill>
    <fill>
      <patternFill patternType="solid">
        <fgColor rgb="FFFFC000"/>
        <bgColor indexed="13"/>
      </patternFill>
    </fill>
    <fill>
      <patternFill patternType="solid">
        <fgColor rgb="FFFFC000"/>
        <bgColor indexed="34"/>
      </patternFill>
    </fill>
    <fill>
      <patternFill patternType="solid">
        <fgColor theme="4"/>
        <bgColor indexed="55"/>
      </patternFill>
    </fill>
    <fill>
      <patternFill patternType="solid">
        <fgColor theme="4"/>
        <bgColor indexed="64"/>
      </patternFill>
    </fill>
    <fill>
      <patternFill patternType="solid">
        <fgColor rgb="FFFFC000"/>
        <bgColor indexed="64"/>
      </patternFill>
    </fill>
    <fill>
      <patternFill patternType="solid">
        <fgColor theme="7"/>
        <bgColor indexed="55"/>
      </patternFill>
    </fill>
    <fill>
      <patternFill patternType="solid">
        <fgColor theme="9"/>
        <bgColor indexed="64"/>
      </patternFill>
    </fill>
    <fill>
      <patternFill patternType="solid">
        <fgColor theme="9"/>
        <bgColor indexed="55"/>
      </patternFill>
    </fill>
    <fill>
      <patternFill patternType="solid">
        <fgColor rgb="FFFFC000"/>
        <bgColor indexed="55"/>
      </patternFill>
    </fill>
    <fill>
      <patternFill patternType="solid">
        <fgColor theme="7"/>
        <bgColor indexed="64"/>
      </patternFill>
    </fill>
    <fill>
      <patternFill patternType="solid">
        <fgColor indexed="10"/>
        <bgColor indexed="53"/>
      </patternFill>
    </fill>
    <fill>
      <patternFill patternType="solid">
        <fgColor rgb="FFFFC000"/>
        <bgColor indexed="26"/>
      </patternFill>
    </fill>
    <fill>
      <patternFill patternType="solid">
        <fgColor theme="7"/>
        <bgColor indexed="34"/>
      </patternFill>
    </fill>
    <fill>
      <patternFill patternType="solid">
        <fgColor rgb="FFFFC000"/>
        <bgColor indexed="24"/>
      </patternFill>
    </fill>
    <fill>
      <patternFill patternType="solid">
        <fgColor rgb="FFFF0000"/>
        <bgColor indexed="24"/>
      </patternFill>
    </fill>
    <fill>
      <patternFill patternType="solid">
        <fgColor rgb="FFFF0000"/>
        <bgColor indexed="55"/>
      </patternFill>
    </fill>
    <fill>
      <patternFill patternType="solid">
        <fgColor theme="2"/>
        <bgColor indexed="13"/>
      </patternFill>
    </fill>
    <fill>
      <patternFill patternType="solid">
        <fgColor theme="2"/>
        <bgColor indexed="34"/>
      </patternFill>
    </fill>
    <fill>
      <patternFill patternType="solid">
        <fgColor theme="2"/>
        <bgColor indexed="55"/>
      </patternFill>
    </fill>
    <fill>
      <patternFill patternType="solid">
        <fgColor rgb="FFFFFF00"/>
        <bgColor indexed="64"/>
      </patternFill>
    </fill>
    <fill>
      <patternFill patternType="solid">
        <fgColor theme="6" tint="0.39997558519241921"/>
        <bgColor indexed="64"/>
      </patternFill>
    </fill>
    <fill>
      <patternFill patternType="solid">
        <fgColor indexed="55"/>
        <bgColor indexed="24"/>
      </patternFill>
    </fill>
    <fill>
      <patternFill patternType="solid">
        <fgColor theme="4" tint="0.79998168889431442"/>
        <bgColor indexed="13"/>
      </patternFill>
    </fill>
    <fill>
      <patternFill patternType="solid">
        <fgColor theme="4" tint="0.79998168889431442"/>
        <bgColor indexed="55"/>
      </patternFill>
    </fill>
  </fills>
  <borders count="96">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bottom style="double">
        <color indexed="64"/>
      </bottom>
      <diagonal/>
    </border>
    <border>
      <left style="medium">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double">
        <color indexed="64"/>
      </left>
      <right/>
      <top style="hair">
        <color indexed="64"/>
      </top>
      <bottom style="hair">
        <color indexed="64"/>
      </bottom>
      <diagonal/>
    </border>
    <border>
      <left style="hair">
        <color indexed="64"/>
      </left>
      <right style="hair">
        <color indexed="64"/>
      </right>
      <top style="hair">
        <color indexed="64"/>
      </top>
      <bottom/>
      <diagonal/>
    </border>
    <border>
      <left/>
      <right style="double">
        <color indexed="64"/>
      </right>
      <top style="hair">
        <color indexed="64"/>
      </top>
      <bottom style="hair">
        <color indexed="64"/>
      </bottom>
      <diagonal/>
    </border>
    <border>
      <left style="medium">
        <color indexed="64"/>
      </left>
      <right style="thin">
        <color indexed="64"/>
      </right>
      <top style="thin">
        <color indexed="64"/>
      </top>
      <bottom style="double">
        <color indexed="64"/>
      </bottom>
      <diagonal/>
    </border>
    <border>
      <left style="thin">
        <color indexed="64"/>
      </left>
      <right style="hair">
        <color indexed="64"/>
      </right>
      <top style="thin">
        <color indexed="64"/>
      </top>
      <bottom style="double">
        <color indexed="64"/>
      </bottom>
      <diagonal/>
    </border>
    <border>
      <left/>
      <right style="hair">
        <color indexed="64"/>
      </right>
      <top style="thin">
        <color indexed="64"/>
      </top>
      <bottom style="double">
        <color indexed="64"/>
      </bottom>
      <diagonal/>
    </border>
    <border>
      <left style="hair">
        <color indexed="64"/>
      </left>
      <right style="hair">
        <color indexed="64"/>
      </right>
      <top style="thin">
        <color indexed="64"/>
      </top>
      <bottom style="double">
        <color indexed="64"/>
      </bottom>
      <diagonal/>
    </border>
    <border>
      <left style="double">
        <color indexed="64"/>
      </left>
      <right/>
      <top style="thin">
        <color indexed="64"/>
      </top>
      <bottom style="double">
        <color indexed="64"/>
      </bottom>
      <diagonal/>
    </border>
    <border>
      <left/>
      <right style="double">
        <color indexed="64"/>
      </right>
      <top style="thin">
        <color indexed="64"/>
      </top>
      <bottom style="double">
        <color indexed="64"/>
      </bottom>
      <diagonal/>
    </border>
    <border>
      <left style="hair">
        <color indexed="64"/>
      </left>
      <right style="hair">
        <color indexed="64"/>
      </right>
      <top/>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style="double">
        <color indexed="64"/>
      </left>
      <right/>
      <top/>
      <bottom style="hair">
        <color indexed="64"/>
      </bottom>
      <diagonal/>
    </border>
    <border>
      <left/>
      <right style="double">
        <color indexed="64"/>
      </right>
      <top/>
      <bottom style="hair">
        <color indexed="64"/>
      </bottom>
      <diagonal/>
    </border>
    <border>
      <left style="hair">
        <color indexed="64"/>
      </left>
      <right style="hair">
        <color indexed="64"/>
      </right>
      <top/>
      <bottom style="double">
        <color indexed="64"/>
      </bottom>
      <diagonal/>
    </border>
    <border>
      <left style="medium">
        <color indexed="64"/>
      </left>
      <right style="medium">
        <color indexed="64"/>
      </right>
      <top style="medium">
        <color indexed="64"/>
      </top>
      <bottom style="medium">
        <color indexed="64"/>
      </bottom>
      <diagonal/>
    </border>
    <border>
      <left style="thin">
        <color theme="3" tint="0.39994506668294322"/>
      </left>
      <right style="thin">
        <color theme="3" tint="0.39994506668294322"/>
      </right>
      <top/>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8"/>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64"/>
      </left>
      <right style="thin">
        <color indexed="64"/>
      </right>
      <top style="hair">
        <color indexed="8"/>
      </top>
      <bottom style="hair">
        <color indexed="8"/>
      </bottom>
      <diagonal/>
    </border>
    <border>
      <left style="thin">
        <color indexed="64"/>
      </left>
      <right/>
      <top/>
      <bottom style="thin">
        <color indexed="64"/>
      </bottom>
      <diagonal/>
    </border>
    <border>
      <left style="thin">
        <color theme="3" tint="0.39994506668294322"/>
      </left>
      <right style="thin">
        <color theme="3" tint="0.39994506668294322"/>
      </right>
      <top/>
      <bottom style="thin">
        <color indexed="64"/>
      </bottom>
      <diagonal/>
    </border>
    <border>
      <left/>
      <right style="thin">
        <color indexed="64"/>
      </right>
      <top/>
      <bottom style="thin">
        <color indexed="64"/>
      </bottom>
      <diagonal/>
    </border>
    <border>
      <left style="medium">
        <color indexed="63"/>
      </left>
      <right style="medium">
        <color indexed="63"/>
      </right>
      <top style="medium">
        <color indexed="63"/>
      </top>
      <bottom style="medium">
        <color indexed="63"/>
      </bottom>
      <diagonal/>
    </border>
    <border>
      <left style="hair">
        <color indexed="59"/>
      </left>
      <right style="hair">
        <color indexed="59"/>
      </right>
      <top/>
      <bottom style="hair">
        <color indexed="59"/>
      </bottom>
      <diagonal/>
    </border>
    <border>
      <left style="hair">
        <color indexed="59"/>
      </left>
      <right style="hair">
        <color indexed="59"/>
      </right>
      <top style="hair">
        <color indexed="59"/>
      </top>
      <bottom style="hair">
        <color indexed="59"/>
      </bottom>
      <diagonal/>
    </border>
    <border>
      <left style="hair">
        <color indexed="63"/>
      </left>
      <right style="hair">
        <color indexed="63"/>
      </right>
      <top style="hair">
        <color indexed="63"/>
      </top>
      <bottom style="hair">
        <color indexed="63"/>
      </bottom>
      <diagonal/>
    </border>
    <border>
      <left style="hair">
        <color indexed="63"/>
      </left>
      <right style="hair">
        <color indexed="63"/>
      </right>
      <top/>
      <bottom style="hair">
        <color indexed="64"/>
      </bottom>
      <diagonal/>
    </border>
    <border>
      <left style="hair">
        <color indexed="63"/>
      </left>
      <right style="hair">
        <color indexed="63"/>
      </right>
      <top/>
      <bottom style="hair">
        <color indexed="63"/>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style="hair">
        <color indexed="64"/>
      </left>
      <right/>
      <top style="hair">
        <color indexed="64"/>
      </top>
      <bottom/>
      <diagonal/>
    </border>
    <border>
      <left/>
      <right/>
      <top/>
      <bottom style="hair">
        <color indexed="63"/>
      </bottom>
      <diagonal/>
    </border>
    <border>
      <left style="hair">
        <color indexed="63"/>
      </left>
      <right style="hair">
        <color indexed="63"/>
      </right>
      <top/>
      <bottom/>
      <diagonal/>
    </border>
    <border>
      <left style="hair">
        <color indexed="63"/>
      </left>
      <right style="hair">
        <color indexed="63"/>
      </right>
      <top style="hair">
        <color indexed="63"/>
      </top>
      <bottom/>
      <diagonal/>
    </border>
    <border>
      <left style="hair">
        <color indexed="59"/>
      </left>
      <right style="hair">
        <color indexed="59"/>
      </right>
      <top style="hair">
        <color indexed="59"/>
      </top>
      <bottom/>
      <diagonal/>
    </border>
    <border>
      <left style="hair">
        <color indexed="63"/>
      </left>
      <right/>
      <top style="hair">
        <color indexed="63"/>
      </top>
      <bottom style="hair">
        <color indexed="63"/>
      </bottom>
      <diagonal/>
    </border>
    <border>
      <left/>
      <right style="hair">
        <color indexed="63"/>
      </right>
      <top style="hair">
        <color indexed="63"/>
      </top>
      <bottom style="hair">
        <color indexed="63"/>
      </bottom>
      <diagonal/>
    </border>
    <border>
      <left/>
      <right style="hair">
        <color indexed="64"/>
      </right>
      <top style="hair">
        <color indexed="64"/>
      </top>
      <bottom/>
      <diagonal/>
    </border>
    <border>
      <left/>
      <right style="hair">
        <color indexed="63"/>
      </right>
      <top style="hair">
        <color indexed="63"/>
      </top>
      <bottom/>
      <diagonal/>
    </border>
    <border>
      <left/>
      <right style="hair">
        <color indexed="64"/>
      </right>
      <top/>
      <bottom/>
      <diagonal/>
    </border>
    <border>
      <left style="hair">
        <color indexed="64"/>
      </left>
      <right/>
      <top/>
      <bottom/>
      <diagonal/>
    </border>
    <border>
      <left/>
      <right style="hair">
        <color indexed="63"/>
      </right>
      <top/>
      <bottom/>
      <diagonal/>
    </border>
    <border>
      <left style="hair">
        <color indexed="59"/>
      </left>
      <right style="hair">
        <color indexed="59"/>
      </right>
      <top/>
      <bottom/>
      <diagonal/>
    </border>
    <border>
      <left style="hair">
        <color indexed="64"/>
      </left>
      <right style="hair">
        <color indexed="63"/>
      </right>
      <top/>
      <bottom style="hair">
        <color indexed="64"/>
      </bottom>
      <diagonal/>
    </border>
    <border>
      <left style="hair">
        <color indexed="64"/>
      </left>
      <right style="hair">
        <color indexed="63"/>
      </right>
      <top/>
      <bottom/>
      <diagonal/>
    </border>
    <border>
      <left style="hair">
        <color indexed="63"/>
      </left>
      <right/>
      <top/>
      <bottom style="hair">
        <color indexed="63"/>
      </bottom>
      <diagonal/>
    </border>
    <border>
      <left/>
      <right style="hair">
        <color indexed="63"/>
      </right>
      <top/>
      <bottom style="hair">
        <color indexed="63"/>
      </bottom>
      <diagonal/>
    </border>
    <border>
      <left style="hair">
        <color indexed="63"/>
      </left>
      <right style="hair">
        <color indexed="64"/>
      </right>
      <top/>
      <bottom/>
      <diagonal/>
    </border>
    <border>
      <left/>
      <right/>
      <top style="hair">
        <color indexed="64"/>
      </top>
      <bottom/>
      <diagonal/>
    </border>
    <border>
      <left style="hair">
        <color indexed="59"/>
      </left>
      <right/>
      <top style="hair">
        <color indexed="59"/>
      </top>
      <bottom style="hair">
        <color indexed="59"/>
      </bottom>
      <diagonal/>
    </border>
    <border>
      <left style="hair">
        <color indexed="59"/>
      </left>
      <right/>
      <top/>
      <bottom style="hair">
        <color indexed="59"/>
      </bottom>
      <diagonal/>
    </border>
    <border>
      <left/>
      <right/>
      <top style="hair">
        <color indexed="63"/>
      </top>
      <bottom style="hair">
        <color indexed="63"/>
      </bottom>
      <diagonal/>
    </border>
    <border>
      <left/>
      <right/>
      <top style="hair">
        <color indexed="63"/>
      </top>
      <bottom/>
      <diagonal/>
    </border>
    <border>
      <left style="hair">
        <color indexed="63"/>
      </left>
      <right/>
      <top style="hair">
        <color indexed="63"/>
      </top>
      <bottom/>
      <diagonal/>
    </border>
    <border>
      <left/>
      <right style="hair">
        <color indexed="59"/>
      </right>
      <top/>
      <bottom style="hair">
        <color indexed="59"/>
      </bottom>
      <diagonal/>
    </border>
    <border>
      <left/>
      <right style="hair">
        <color indexed="59"/>
      </right>
      <top style="hair">
        <color indexed="59"/>
      </top>
      <bottom style="hair">
        <color indexed="59"/>
      </bottom>
      <diagonal/>
    </border>
    <border>
      <left style="medium">
        <color indexed="63"/>
      </left>
      <right style="medium">
        <color indexed="63"/>
      </right>
      <top style="medium">
        <color indexed="63"/>
      </top>
      <bottom/>
      <diagonal/>
    </border>
    <border>
      <left style="hair">
        <color auto="1"/>
      </left>
      <right style="hair">
        <color auto="1"/>
      </right>
      <top style="hair">
        <color auto="1"/>
      </top>
      <bottom style="hair">
        <color auto="1"/>
      </bottom>
      <diagonal/>
    </border>
    <border>
      <left style="hair">
        <color indexed="64"/>
      </left>
      <right style="hair">
        <color indexed="64"/>
      </right>
      <top style="hair">
        <color indexed="64"/>
      </top>
      <bottom/>
      <diagonal/>
    </border>
    <border>
      <left/>
      <right style="hair">
        <color indexed="64"/>
      </right>
      <top style="hair">
        <color indexed="64"/>
      </top>
      <bottom style="hair">
        <color indexed="64"/>
      </bottom>
      <diagonal/>
    </border>
    <border>
      <left style="double">
        <color indexed="64"/>
      </left>
      <right/>
      <top style="hair">
        <color indexed="64"/>
      </top>
      <bottom style="hair">
        <color indexed="64"/>
      </bottom>
      <diagonal/>
    </border>
    <border>
      <left/>
      <right style="double">
        <color indexed="64"/>
      </right>
      <top style="hair">
        <color indexed="64"/>
      </top>
      <bottom style="hair">
        <color indexed="64"/>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indexed="64"/>
      </left>
      <right style="hair">
        <color indexed="64"/>
      </right>
      <top style="hair">
        <color indexed="64"/>
      </top>
      <bottom style="hair">
        <color indexed="64"/>
      </bottom>
      <diagonal/>
    </border>
    <border>
      <left style="dotted">
        <color theme="2" tint="-0.499984740745262"/>
      </left>
      <right style="dotted">
        <color theme="2" tint="-0.499984740745262"/>
      </right>
      <top style="dotted">
        <color theme="2" tint="-0.499984740745262"/>
      </top>
      <bottom style="dotted">
        <color theme="2" tint="-0.499984740745262"/>
      </bottom>
      <diagonal/>
    </border>
    <border>
      <left style="hair">
        <color indexed="59"/>
      </left>
      <right style="hair">
        <color indexed="59"/>
      </right>
      <top style="hair">
        <color indexed="59"/>
      </top>
      <bottom style="hair">
        <color indexed="59"/>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hair">
        <color indexed="64"/>
      </left>
      <right style="hair">
        <color indexed="64"/>
      </right>
      <top style="hair">
        <color indexed="64"/>
      </top>
      <bottom style="thin">
        <color indexed="64"/>
      </bottom>
      <diagonal/>
    </border>
    <border>
      <left/>
      <right/>
      <top style="hair">
        <color indexed="64"/>
      </top>
      <bottom style="hair">
        <color indexed="64"/>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right style="thin">
        <color theme="3" tint="0.39994506668294322"/>
      </right>
      <top/>
      <bottom style="thin">
        <color indexed="64"/>
      </bottom>
      <diagonal/>
    </border>
  </borders>
  <cellStyleXfs count="21">
    <xf numFmtId="0" fontId="0" fillId="0" borderId="0"/>
    <xf numFmtId="43" fontId="1" fillId="0" borderId="0" applyFont="0" applyFill="0" applyBorder="0" applyAlignment="0" applyProtection="0"/>
    <xf numFmtId="165" fontId="3" fillId="0" borderId="0" applyFont="0" applyFill="0" applyBorder="0" applyAlignment="0" applyProtection="0"/>
    <xf numFmtId="168" fontId="3" fillId="0" borderId="0"/>
    <xf numFmtId="9" fontId="3" fillId="0" borderId="0" applyFont="0" applyFill="0" applyBorder="0" applyAlignment="0" applyProtection="0"/>
    <xf numFmtId="168" fontId="3" fillId="0" borderId="0"/>
    <xf numFmtId="165" fontId="3" fillId="0" borderId="0" applyFont="0" applyFill="0" applyBorder="0" applyAlignment="0" applyProtection="0"/>
    <xf numFmtId="170" fontId="3" fillId="0" borderId="0" applyFont="0" applyFill="0" applyBorder="0" applyAlignment="0" applyProtection="0"/>
    <xf numFmtId="168" fontId="8" fillId="0" borderId="0"/>
    <xf numFmtId="165" fontId="8" fillId="0" borderId="0" applyFont="0" applyFill="0" applyBorder="0" applyAlignment="0" applyProtection="0"/>
    <xf numFmtId="168" fontId="3" fillId="0" borderId="0"/>
    <xf numFmtId="173" fontId="12" fillId="0" borderId="0" applyFont="0" applyFill="0" applyBorder="0" applyAlignment="0" applyProtection="0"/>
    <xf numFmtId="174" fontId="8" fillId="0" borderId="0" applyFont="0" applyFill="0" applyBorder="0" applyAlignment="0" applyProtection="0"/>
    <xf numFmtId="0" fontId="17" fillId="0" borderId="0"/>
    <xf numFmtId="177" fontId="8" fillId="0" borderId="0"/>
    <xf numFmtId="165" fontId="21"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0" fontId="12" fillId="0" borderId="0"/>
    <xf numFmtId="0" fontId="43" fillId="0" borderId="0"/>
    <xf numFmtId="183" fontId="54" fillId="0" borderId="0" applyBorder="0" applyProtection="0"/>
  </cellStyleXfs>
  <cellXfs count="833">
    <xf numFmtId="0" fontId="0" fillId="0" borderId="0" xfId="0"/>
    <xf numFmtId="0" fontId="2" fillId="2" borderId="1" xfId="0" applyNumberFormat="1" applyFont="1" applyFill="1" applyBorder="1" applyAlignment="1">
      <alignment horizontal="center" vertical="center"/>
    </xf>
    <xf numFmtId="0" fontId="2" fillId="2" borderId="2" xfId="0" applyNumberFormat="1" applyFont="1" applyFill="1" applyBorder="1" applyAlignment="1">
      <alignment horizontal="center"/>
    </xf>
    <xf numFmtId="0" fontId="3" fillId="0" borderId="2" xfId="0" applyNumberFormat="1" applyFont="1" applyFill="1" applyBorder="1" applyAlignment="1">
      <alignment horizontal="center"/>
    </xf>
    <xf numFmtId="1" fontId="3" fillId="3" borderId="2" xfId="0" applyNumberFormat="1" applyFont="1" applyFill="1" applyBorder="1" applyAlignment="1">
      <alignment horizontal="center" vertical="center"/>
    </xf>
    <xf numFmtId="164" fontId="3" fillId="3" borderId="2" xfId="0" applyNumberFormat="1" applyFont="1" applyFill="1" applyBorder="1" applyAlignment="1">
      <alignment horizontal="center" vertical="center"/>
    </xf>
    <xf numFmtId="0" fontId="3" fillId="0" borderId="2" xfId="0" applyFont="1" applyFill="1" applyBorder="1" applyAlignment="1">
      <alignment horizontal="center" vertical="center"/>
    </xf>
    <xf numFmtId="0" fontId="3" fillId="0" borderId="2" xfId="0" applyFont="1" applyBorder="1" applyAlignment="1">
      <alignment horizontal="center" vertical="center"/>
    </xf>
    <xf numFmtId="1" fontId="0" fillId="0" borderId="2" xfId="0" applyNumberFormat="1" applyFill="1" applyBorder="1" applyAlignment="1">
      <alignment horizontal="center" vertical="center"/>
    </xf>
    <xf numFmtId="0" fontId="3" fillId="0" borderId="2" xfId="0" applyFont="1" applyFill="1" applyBorder="1" applyAlignment="1">
      <alignment horizontal="center"/>
    </xf>
    <xf numFmtId="0" fontId="0" fillId="0" borderId="2" xfId="0" applyBorder="1" applyAlignment="1">
      <alignment horizontal="center"/>
    </xf>
    <xf numFmtId="0" fontId="2" fillId="2" borderId="2" xfId="0" applyNumberFormat="1" applyFont="1" applyFill="1" applyBorder="1" applyAlignment="1">
      <alignment horizontal="center" wrapText="1"/>
    </xf>
    <xf numFmtId="1" fontId="0" fillId="4" borderId="2" xfId="0" applyNumberFormat="1" applyFill="1" applyBorder="1" applyAlignment="1">
      <alignment horizontal="center" vertical="center"/>
    </xf>
    <xf numFmtId="43" fontId="3" fillId="3" borderId="2" xfId="1" applyFont="1" applyFill="1" applyBorder="1" applyProtection="1"/>
    <xf numFmtId="0" fontId="0" fillId="0" borderId="0" xfId="0" pivotButton="1"/>
    <xf numFmtId="0" fontId="0" fillId="0" borderId="0" xfId="0" applyAlignment="1">
      <alignment horizontal="left"/>
    </xf>
    <xf numFmtId="2" fontId="0" fillId="0" borderId="0" xfId="0" applyNumberFormat="1"/>
    <xf numFmtId="0" fontId="0" fillId="0" borderId="0" xfId="0" applyNumberFormat="1"/>
    <xf numFmtId="43" fontId="0" fillId="0" borderId="0" xfId="1" applyFont="1"/>
    <xf numFmtId="166" fontId="0" fillId="0" borderId="0" xfId="0" applyNumberFormat="1"/>
    <xf numFmtId="0" fontId="6" fillId="0" borderId="0" xfId="0" applyFont="1"/>
    <xf numFmtId="0" fontId="0" fillId="6" borderId="0" xfId="0" applyFill="1" applyAlignment="1">
      <alignment horizontal="center" vertical="center"/>
    </xf>
    <xf numFmtId="171" fontId="0" fillId="0" borderId="0" xfId="0" applyNumberFormat="1"/>
    <xf numFmtId="0" fontId="0" fillId="6" borderId="8" xfId="0" applyFill="1" applyBorder="1" applyAlignment="1">
      <alignment wrapText="1"/>
    </xf>
    <xf numFmtId="0" fontId="0" fillId="6" borderId="0" xfId="0" applyFill="1" applyBorder="1" applyAlignment="1">
      <alignment wrapText="1"/>
    </xf>
    <xf numFmtId="0" fontId="0" fillId="6" borderId="9" xfId="0" applyFill="1" applyBorder="1" applyAlignment="1">
      <alignment wrapText="1"/>
    </xf>
    <xf numFmtId="43" fontId="0" fillId="7" borderId="8" xfId="1" applyFont="1" applyFill="1" applyBorder="1"/>
    <xf numFmtId="43" fontId="0" fillId="7" borderId="0" xfId="1" applyFont="1" applyFill="1" applyBorder="1"/>
    <xf numFmtId="0" fontId="0" fillId="7" borderId="10" xfId="0" applyFill="1" applyBorder="1"/>
    <xf numFmtId="0" fontId="0" fillId="4" borderId="0" xfId="0" applyFill="1"/>
    <xf numFmtId="0" fontId="0" fillId="6" borderId="10" xfId="0" applyFill="1" applyBorder="1" applyAlignment="1">
      <alignment wrapText="1"/>
    </xf>
    <xf numFmtId="167" fontId="0" fillId="7" borderId="10" xfId="1" applyNumberFormat="1" applyFont="1" applyFill="1" applyBorder="1"/>
    <xf numFmtId="167" fontId="0" fillId="8" borderId="9" xfId="1" applyNumberFormat="1" applyFont="1" applyFill="1" applyBorder="1"/>
    <xf numFmtId="0" fontId="0" fillId="9" borderId="1" xfId="0" applyFill="1" applyBorder="1"/>
    <xf numFmtId="168" fontId="9" fillId="4" borderId="0" xfId="8" applyNumberFormat="1" applyFont="1" applyFill="1" applyBorder="1"/>
    <xf numFmtId="165" fontId="10" fillId="0" borderId="0" xfId="9" applyFont="1" applyBorder="1" applyAlignment="1">
      <alignment horizontal="center"/>
    </xf>
    <xf numFmtId="0" fontId="10" fillId="0" borderId="0" xfId="10" applyNumberFormat="1" applyFont="1" applyAlignment="1">
      <alignment horizontal="center"/>
    </xf>
    <xf numFmtId="168" fontId="10" fillId="0" borderId="0" xfId="10" applyFont="1" applyAlignment="1">
      <alignment horizontal="left"/>
    </xf>
    <xf numFmtId="172" fontId="10" fillId="0" borderId="0" xfId="9" applyNumberFormat="1" applyFont="1" applyAlignment="1">
      <alignment horizontal="center"/>
    </xf>
    <xf numFmtId="168" fontId="10" fillId="0" borderId="0" xfId="10" applyFont="1" applyAlignment="1">
      <alignment horizontal="center"/>
    </xf>
    <xf numFmtId="168" fontId="11" fillId="4" borderId="0" xfId="8" applyNumberFormat="1" applyFont="1" applyFill="1"/>
    <xf numFmtId="0" fontId="11" fillId="4" borderId="0" xfId="8" applyNumberFormat="1" applyFont="1" applyFill="1"/>
    <xf numFmtId="0" fontId="11" fillId="4" borderId="0" xfId="8" applyNumberFormat="1" applyFont="1" applyFill="1" applyAlignment="1">
      <alignment horizontal="center"/>
    </xf>
    <xf numFmtId="173" fontId="11" fillId="4" borderId="0" xfId="11" applyFont="1" applyFill="1"/>
    <xf numFmtId="173" fontId="10" fillId="0" borderId="0" xfId="11" applyFont="1" applyAlignment="1">
      <alignment horizontal="center"/>
    </xf>
    <xf numFmtId="0" fontId="9" fillId="4" borderId="0" xfId="8" applyNumberFormat="1" applyFont="1" applyFill="1"/>
    <xf numFmtId="172" fontId="9" fillId="4" borderId="0" xfId="9" applyNumberFormat="1" applyFont="1" applyFill="1" applyAlignment="1">
      <alignment horizontal="center"/>
    </xf>
    <xf numFmtId="168" fontId="9" fillId="4" borderId="0" xfId="8" applyNumberFormat="1" applyFont="1" applyFill="1"/>
    <xf numFmtId="173" fontId="9" fillId="4" borderId="0" xfId="11" applyFont="1" applyFill="1"/>
    <xf numFmtId="0" fontId="10" fillId="0" borderId="0" xfId="10" applyNumberFormat="1" applyFont="1" applyAlignment="1">
      <alignment horizontal="left"/>
    </xf>
    <xf numFmtId="0" fontId="13" fillId="4" borderId="0" xfId="8" applyNumberFormat="1" applyFont="1" applyFill="1"/>
    <xf numFmtId="168" fontId="10" fillId="0" borderId="0" xfId="10" applyNumberFormat="1" applyFont="1" applyBorder="1" applyAlignment="1">
      <alignment horizontal="center"/>
    </xf>
    <xf numFmtId="0" fontId="10" fillId="0" borderId="0" xfId="9" applyNumberFormat="1" applyFont="1" applyFill="1" applyAlignment="1">
      <alignment horizontal="center"/>
    </xf>
    <xf numFmtId="168" fontId="10" fillId="0" borderId="0" xfId="10" applyFont="1" applyBorder="1" applyAlignment="1">
      <alignment horizontal="left"/>
    </xf>
    <xf numFmtId="168" fontId="10" fillId="0" borderId="0" xfId="10" applyFont="1" applyBorder="1" applyAlignment="1">
      <alignment horizontal="center"/>
    </xf>
    <xf numFmtId="0" fontId="14" fillId="0" borderId="0" xfId="8" applyNumberFormat="1" applyFont="1" applyBorder="1" applyAlignment="1">
      <alignment horizontal="center"/>
    </xf>
    <xf numFmtId="175" fontId="15" fillId="0" borderId="0" xfId="12" applyNumberFormat="1" applyFont="1" applyAlignment="1">
      <alignment horizontal="center" vertical="center"/>
    </xf>
    <xf numFmtId="174" fontId="15" fillId="0" borderId="0" xfId="12" applyFont="1" applyAlignment="1">
      <alignment horizontal="center" vertical="center"/>
    </xf>
    <xf numFmtId="176" fontId="15" fillId="0" borderId="0" xfId="12" applyNumberFormat="1" applyFont="1" applyAlignment="1">
      <alignment horizontal="center" vertical="center"/>
    </xf>
    <xf numFmtId="0" fontId="16" fillId="11" borderId="12" xfId="8" applyNumberFormat="1" applyFont="1" applyFill="1" applyBorder="1" applyAlignment="1">
      <alignment horizontal="center" vertical="center" wrapText="1"/>
    </xf>
    <xf numFmtId="17" fontId="10" fillId="0" borderId="13" xfId="10" quotePrefix="1" applyNumberFormat="1" applyFont="1" applyFill="1" applyBorder="1" applyAlignment="1"/>
    <xf numFmtId="15" fontId="11" fillId="0" borderId="14" xfId="13" applyNumberFormat="1" applyFont="1" applyFill="1" applyBorder="1" applyAlignment="1">
      <alignment horizontal="center"/>
    </xf>
    <xf numFmtId="0" fontId="18" fillId="0" borderId="15" xfId="13" applyNumberFormat="1" applyFont="1" applyFill="1" applyBorder="1" applyAlignment="1">
      <alignment horizontal="center"/>
    </xf>
    <xf numFmtId="0" fontId="19" fillId="10" borderId="16" xfId="10" applyNumberFormat="1" applyFont="1" applyFill="1" applyBorder="1" applyAlignment="1">
      <alignment horizontal="center"/>
    </xf>
    <xf numFmtId="15" fontId="11" fillId="4" borderId="16" xfId="13" applyNumberFormat="1" applyFont="1" applyFill="1" applyBorder="1" applyAlignment="1">
      <alignment horizontal="left"/>
    </xf>
    <xf numFmtId="177" fontId="11" fillId="4" borderId="16" xfId="14" applyFont="1" applyFill="1" applyBorder="1"/>
    <xf numFmtId="165" fontId="20" fillId="12" borderId="17" xfId="9" applyFont="1" applyFill="1" applyBorder="1" applyAlignment="1"/>
    <xf numFmtId="178" fontId="20" fillId="9" borderId="18" xfId="13" applyNumberFormat="1" applyFont="1" applyFill="1" applyBorder="1" applyAlignment="1"/>
    <xf numFmtId="165" fontId="11" fillId="4" borderId="0" xfId="15" applyFont="1" applyFill="1" applyBorder="1"/>
    <xf numFmtId="0" fontId="11" fillId="4" borderId="0" xfId="13" applyNumberFormat="1" applyFont="1" applyFill="1"/>
    <xf numFmtId="0" fontId="11" fillId="4" borderId="0" xfId="13" applyNumberFormat="1" applyFont="1" applyFill="1" applyAlignment="1">
      <alignment horizontal="center"/>
    </xf>
    <xf numFmtId="168" fontId="11" fillId="4" borderId="0" xfId="13" applyNumberFormat="1" applyFont="1" applyFill="1"/>
    <xf numFmtId="17" fontId="18" fillId="13" borderId="20" xfId="10" applyNumberFormat="1" applyFont="1" applyFill="1" applyBorder="1" applyAlignment="1"/>
    <xf numFmtId="15" fontId="22" fillId="13" borderId="21" xfId="13" applyNumberFormat="1" applyFont="1" applyFill="1" applyBorder="1" applyAlignment="1">
      <alignment horizontal="center"/>
    </xf>
    <xf numFmtId="0" fontId="18" fillId="13" borderId="22" xfId="13" applyNumberFormat="1" applyFont="1" applyFill="1" applyBorder="1" applyAlignment="1">
      <alignment horizontal="center"/>
    </xf>
    <xf numFmtId="15" fontId="22" fillId="13" borderId="23" xfId="13" applyNumberFormat="1" applyFont="1" applyFill="1" applyBorder="1" applyAlignment="1">
      <alignment horizontal="left"/>
    </xf>
    <xf numFmtId="177" fontId="22" fillId="13" borderId="23" xfId="14" applyFont="1" applyFill="1" applyBorder="1"/>
    <xf numFmtId="165" fontId="23" fillId="13" borderId="24" xfId="9" applyFont="1" applyFill="1" applyBorder="1" applyAlignment="1"/>
    <xf numFmtId="178" fontId="23" fillId="13" borderId="23" xfId="13" applyNumberFormat="1" applyFont="1" applyFill="1" applyBorder="1" applyAlignment="1"/>
    <xf numFmtId="40" fontId="23" fillId="13" borderId="25" xfId="13" applyNumberFormat="1" applyFont="1" applyFill="1" applyBorder="1" applyAlignment="1"/>
    <xf numFmtId="0" fontId="20" fillId="13" borderId="24" xfId="9" applyNumberFormat="1" applyFont="1" applyFill="1" applyBorder="1" applyAlignment="1">
      <alignment horizontal="center"/>
    </xf>
    <xf numFmtId="0" fontId="23" fillId="13" borderId="24" xfId="9" applyNumberFormat="1" applyFont="1" applyFill="1" applyBorder="1" applyAlignment="1"/>
    <xf numFmtId="0" fontId="23" fillId="13" borderId="24" xfId="9" applyNumberFormat="1" applyFont="1" applyFill="1" applyBorder="1" applyAlignment="1">
      <alignment horizontal="center"/>
    </xf>
    <xf numFmtId="0" fontId="24" fillId="14" borderId="23" xfId="13" applyNumberFormat="1" applyFont="1" applyFill="1" applyBorder="1" applyAlignment="1">
      <alignment horizontal="center"/>
    </xf>
    <xf numFmtId="168" fontId="25" fillId="4" borderId="0" xfId="13" applyNumberFormat="1" applyFont="1" applyFill="1"/>
    <xf numFmtId="165" fontId="20" fillId="3" borderId="19" xfId="9" applyFont="1" applyFill="1" applyBorder="1" applyAlignment="1"/>
    <xf numFmtId="180" fontId="20" fillId="3" borderId="19" xfId="9" applyNumberFormat="1" applyFont="1" applyFill="1" applyBorder="1" applyAlignment="1"/>
    <xf numFmtId="0" fontId="22" fillId="4" borderId="0" xfId="13" applyNumberFormat="1" applyFont="1" applyFill="1" applyAlignment="1">
      <alignment horizontal="center" wrapText="1"/>
    </xf>
    <xf numFmtId="173" fontId="22" fillId="4" borderId="0" xfId="11" applyFont="1" applyFill="1" applyAlignment="1">
      <alignment horizontal="center" wrapText="1"/>
    </xf>
    <xf numFmtId="181" fontId="11" fillId="4" borderId="0" xfId="11" applyNumberFormat="1" applyFont="1" applyFill="1"/>
    <xf numFmtId="0" fontId="26" fillId="4" borderId="0" xfId="13" applyNumberFormat="1" applyFont="1" applyFill="1"/>
    <xf numFmtId="173" fontId="22" fillId="4" borderId="0" xfId="11" applyFont="1" applyFill="1"/>
    <xf numFmtId="17" fontId="27" fillId="0" borderId="13" xfId="10" quotePrefix="1" applyNumberFormat="1" applyFont="1" applyFill="1" applyBorder="1" applyAlignment="1"/>
    <xf numFmtId="15" fontId="28" fillId="0" borderId="14" xfId="13" applyNumberFormat="1" applyFont="1" applyFill="1" applyBorder="1" applyAlignment="1">
      <alignment horizontal="center"/>
    </xf>
    <xf numFmtId="0" fontId="27" fillId="0" borderId="15" xfId="13" applyNumberFormat="1" applyFont="1" applyFill="1" applyBorder="1" applyAlignment="1">
      <alignment horizontal="center"/>
    </xf>
    <xf numFmtId="0" fontId="29" fillId="10" borderId="16" xfId="10" applyNumberFormat="1" applyFont="1" applyFill="1" applyBorder="1" applyAlignment="1">
      <alignment horizontal="center"/>
    </xf>
    <xf numFmtId="15" fontId="28" fillId="4" borderId="16" xfId="13" applyNumberFormat="1" applyFont="1" applyFill="1" applyBorder="1" applyAlignment="1">
      <alignment horizontal="left"/>
    </xf>
    <xf numFmtId="177" fontId="28" fillId="4" borderId="16" xfId="14" applyFont="1" applyFill="1" applyBorder="1"/>
    <xf numFmtId="165" fontId="30" fillId="12" borderId="17" xfId="9" applyFont="1" applyFill="1" applyBorder="1" applyAlignment="1"/>
    <xf numFmtId="178" fontId="30" fillId="9" borderId="16" xfId="13" applyNumberFormat="1" applyFont="1" applyFill="1" applyBorder="1" applyAlignment="1"/>
    <xf numFmtId="165" fontId="30" fillId="3" borderId="19" xfId="9" applyFont="1" applyFill="1" applyBorder="1" applyAlignment="1"/>
    <xf numFmtId="180" fontId="30" fillId="3" borderId="19" xfId="9" applyNumberFormat="1" applyFont="1" applyFill="1" applyBorder="1" applyAlignment="1"/>
    <xf numFmtId="165" fontId="28" fillId="4" borderId="0" xfId="15" applyFont="1" applyFill="1" applyBorder="1"/>
    <xf numFmtId="0" fontId="28" fillId="4" borderId="0" xfId="13" applyNumberFormat="1" applyFont="1" applyFill="1"/>
    <xf numFmtId="0" fontId="28" fillId="4" borderId="0" xfId="13" applyNumberFormat="1" applyFont="1" applyFill="1" applyAlignment="1">
      <alignment horizontal="center"/>
    </xf>
    <xf numFmtId="168" fontId="28" fillId="4" borderId="0" xfId="13" applyNumberFormat="1" applyFont="1" applyFill="1"/>
    <xf numFmtId="173" fontId="28" fillId="4" borderId="0" xfId="11" applyFont="1" applyFill="1"/>
    <xf numFmtId="178" fontId="20" fillId="9" borderId="26" xfId="13" applyNumberFormat="1" applyFont="1" applyFill="1" applyBorder="1" applyAlignment="1"/>
    <xf numFmtId="180" fontId="23" fillId="13" borderId="25" xfId="9" applyNumberFormat="1" applyFont="1" applyFill="1" applyBorder="1" applyAlignment="1"/>
    <xf numFmtId="15" fontId="11" fillId="0" borderId="27" xfId="13" applyNumberFormat="1" applyFont="1" applyFill="1" applyBorder="1" applyAlignment="1">
      <alignment horizontal="center"/>
    </xf>
    <xf numFmtId="0" fontId="18" fillId="0" borderId="28" xfId="13" applyNumberFormat="1" applyFont="1" applyFill="1" applyBorder="1" applyAlignment="1">
      <alignment horizontal="center"/>
    </xf>
    <xf numFmtId="15" fontId="11" fillId="4" borderId="29" xfId="13" applyNumberFormat="1" applyFont="1" applyFill="1" applyBorder="1" applyAlignment="1">
      <alignment horizontal="left"/>
    </xf>
    <xf numFmtId="177" fontId="11" fillId="4" borderId="29" xfId="14" applyFont="1" applyFill="1" applyBorder="1"/>
    <xf numFmtId="165" fontId="20" fillId="12" borderId="30" xfId="9" applyFont="1" applyFill="1" applyBorder="1" applyAlignment="1"/>
    <xf numFmtId="180" fontId="20" fillId="3" borderId="31" xfId="9" applyNumberFormat="1" applyFont="1" applyFill="1" applyBorder="1" applyAlignment="1"/>
    <xf numFmtId="15" fontId="28" fillId="0" borderId="27" xfId="13" applyNumberFormat="1" applyFont="1" applyFill="1" applyBorder="1" applyAlignment="1">
      <alignment horizontal="center"/>
    </xf>
    <xf numFmtId="0" fontId="27" fillId="0" borderId="28" xfId="13" applyNumberFormat="1" applyFont="1" applyFill="1" applyBorder="1" applyAlignment="1">
      <alignment horizontal="center"/>
    </xf>
    <xf numFmtId="165" fontId="30" fillId="12" borderId="30" xfId="9" applyFont="1" applyFill="1" applyBorder="1" applyAlignment="1"/>
    <xf numFmtId="180" fontId="30" fillId="3" borderId="31" xfId="9" applyNumberFormat="1" applyFont="1" applyFill="1" applyBorder="1" applyAlignment="1"/>
    <xf numFmtId="178" fontId="23" fillId="13" borderId="32" xfId="13" applyNumberFormat="1" applyFont="1" applyFill="1" applyBorder="1" applyAlignment="1"/>
    <xf numFmtId="165" fontId="20" fillId="15" borderId="19" xfId="9" applyFont="1" applyFill="1" applyBorder="1" applyAlignment="1"/>
    <xf numFmtId="168" fontId="26" fillId="4" borderId="0" xfId="13" applyNumberFormat="1" applyFont="1" applyFill="1"/>
    <xf numFmtId="178" fontId="30" fillId="9" borderId="26" xfId="13" applyNumberFormat="1" applyFont="1" applyFill="1" applyBorder="1" applyAlignment="1"/>
    <xf numFmtId="17" fontId="18" fillId="0" borderId="13" xfId="10" quotePrefix="1" applyNumberFormat="1" applyFont="1" applyFill="1" applyBorder="1" applyAlignment="1"/>
    <xf numFmtId="15" fontId="22" fillId="0" borderId="14" xfId="13" applyNumberFormat="1" applyFont="1" applyFill="1" applyBorder="1" applyAlignment="1">
      <alignment horizontal="center"/>
    </xf>
    <xf numFmtId="15" fontId="22" fillId="4" borderId="16" xfId="13" applyNumberFormat="1" applyFont="1" applyFill="1" applyBorder="1" applyAlignment="1">
      <alignment horizontal="left"/>
    </xf>
    <xf numFmtId="177" fontId="22" fillId="4" borderId="16" xfId="14" applyFont="1" applyFill="1" applyBorder="1"/>
    <xf numFmtId="165" fontId="23" fillId="12" borderId="17" xfId="9" applyFont="1" applyFill="1" applyBorder="1" applyAlignment="1"/>
    <xf numFmtId="178" fontId="23" fillId="9" borderId="18" xfId="13" applyNumberFormat="1" applyFont="1" applyFill="1" applyBorder="1" applyAlignment="1"/>
    <xf numFmtId="165" fontId="23" fillId="3" borderId="19" xfId="9" applyFont="1" applyFill="1" applyBorder="1" applyAlignment="1"/>
    <xf numFmtId="180" fontId="23" fillId="3" borderId="19" xfId="9" applyNumberFormat="1" applyFont="1" applyFill="1" applyBorder="1" applyAlignment="1"/>
    <xf numFmtId="176" fontId="28" fillId="4" borderId="0" xfId="13" applyNumberFormat="1" applyFont="1" applyFill="1"/>
    <xf numFmtId="175" fontId="28" fillId="4" borderId="0" xfId="13" applyNumberFormat="1" applyFont="1" applyFill="1"/>
    <xf numFmtId="168" fontId="28" fillId="4" borderId="0" xfId="13" applyNumberFormat="1" applyFont="1" applyFill="1" applyAlignment="1">
      <alignment horizontal="center"/>
    </xf>
    <xf numFmtId="0" fontId="26" fillId="4" borderId="0" xfId="13" applyNumberFormat="1" applyFont="1" applyFill="1" applyAlignment="1">
      <alignment horizontal="center"/>
    </xf>
    <xf numFmtId="176" fontId="26" fillId="4" borderId="0" xfId="13" applyNumberFormat="1" applyFont="1" applyFill="1"/>
    <xf numFmtId="9" fontId="26" fillId="4" borderId="0" xfId="16" applyFont="1" applyFill="1" applyAlignment="1">
      <alignment horizontal="center"/>
    </xf>
    <xf numFmtId="175" fontId="26" fillId="4" borderId="0" xfId="13" applyNumberFormat="1" applyFont="1" applyFill="1"/>
    <xf numFmtId="9" fontId="28" fillId="4" borderId="0" xfId="16" applyFont="1" applyFill="1" applyAlignment="1">
      <alignment horizontal="center"/>
    </xf>
    <xf numFmtId="178" fontId="30" fillId="9" borderId="18" xfId="13" applyNumberFormat="1" applyFont="1" applyFill="1" applyBorder="1" applyAlignment="1"/>
    <xf numFmtId="165" fontId="28" fillId="4" borderId="0" xfId="13" applyNumberFormat="1" applyFont="1" applyFill="1"/>
    <xf numFmtId="165" fontId="11" fillId="4" borderId="0" xfId="13" applyNumberFormat="1" applyFont="1" applyFill="1"/>
    <xf numFmtId="165" fontId="22" fillId="4" borderId="0" xfId="15" applyFont="1" applyFill="1" applyBorder="1"/>
    <xf numFmtId="168" fontId="22" fillId="4" borderId="0" xfId="13" applyNumberFormat="1" applyFont="1" applyFill="1"/>
    <xf numFmtId="165" fontId="22" fillId="4" borderId="0" xfId="9" applyFont="1" applyFill="1"/>
    <xf numFmtId="165" fontId="11" fillId="4" borderId="0" xfId="9" applyFont="1" applyFill="1"/>
    <xf numFmtId="165" fontId="28" fillId="5" borderId="0" xfId="13" applyNumberFormat="1" applyFont="1" applyFill="1"/>
    <xf numFmtId="173" fontId="22" fillId="16" borderId="0" xfId="11" applyFont="1" applyFill="1"/>
    <xf numFmtId="173" fontId="22" fillId="4" borderId="33" xfId="11" applyFont="1" applyFill="1" applyBorder="1"/>
    <xf numFmtId="168" fontId="28" fillId="17" borderId="0" xfId="13" applyNumberFormat="1" applyFont="1" applyFill="1"/>
    <xf numFmtId="173" fontId="28" fillId="17" borderId="0" xfId="11" applyFont="1" applyFill="1"/>
    <xf numFmtId="14" fontId="9" fillId="4" borderId="0" xfId="8" applyNumberFormat="1" applyFont="1" applyFill="1" applyAlignment="1">
      <alignment horizontal="center"/>
    </xf>
    <xf numFmtId="168" fontId="9" fillId="4" borderId="0" xfId="8" applyNumberFormat="1" applyFont="1" applyFill="1" applyAlignment="1">
      <alignment horizontal="left"/>
    </xf>
    <xf numFmtId="165" fontId="31" fillId="4" borderId="0" xfId="9" applyFont="1" applyFill="1"/>
    <xf numFmtId="0" fontId="9" fillId="4" borderId="0" xfId="8" applyNumberFormat="1" applyFont="1" applyFill="1" applyAlignment="1">
      <alignment horizontal="center"/>
    </xf>
    <xf numFmtId="167" fontId="0" fillId="9" borderId="0" xfId="1" applyNumberFormat="1" applyFont="1" applyFill="1" applyBorder="1" applyAlignment="1">
      <alignment horizontal="center"/>
    </xf>
    <xf numFmtId="0" fontId="32" fillId="4" borderId="0" xfId="8" applyNumberFormat="1" applyFont="1" applyFill="1"/>
    <xf numFmtId="168" fontId="33" fillId="18" borderId="11" xfId="8" applyNumberFormat="1" applyFont="1" applyFill="1" applyBorder="1" applyAlignment="1">
      <alignment horizontal="center" vertical="center" wrapText="1"/>
    </xf>
    <xf numFmtId="0" fontId="33" fillId="18" borderId="11" xfId="8" applyNumberFormat="1" applyFont="1" applyFill="1" applyBorder="1" applyAlignment="1">
      <alignment horizontal="center" vertical="center" wrapText="1"/>
    </xf>
    <xf numFmtId="168" fontId="33" fillId="18" borderId="11" xfId="8" applyNumberFormat="1" applyFont="1" applyFill="1" applyBorder="1" applyAlignment="1">
      <alignment horizontal="left" vertical="center" wrapText="1"/>
    </xf>
    <xf numFmtId="168" fontId="33" fillId="18" borderId="12" xfId="8" applyNumberFormat="1" applyFont="1" applyFill="1" applyBorder="1" applyAlignment="1">
      <alignment horizontal="center" vertical="center" wrapText="1"/>
    </xf>
    <xf numFmtId="0" fontId="33" fillId="18" borderId="12" xfId="8" applyNumberFormat="1" applyFont="1" applyFill="1" applyBorder="1" applyAlignment="1">
      <alignment horizontal="center" vertical="center" wrapText="1"/>
    </xf>
    <xf numFmtId="17" fontId="34" fillId="0" borderId="13" xfId="10" quotePrefix="1" applyNumberFormat="1" applyFont="1" applyFill="1" applyBorder="1" applyAlignment="1"/>
    <xf numFmtId="15" fontId="35" fillId="0" borderId="14" xfId="0" applyNumberFormat="1" applyFont="1" applyFill="1" applyBorder="1" applyAlignment="1">
      <alignment horizontal="center"/>
    </xf>
    <xf numFmtId="0" fontId="36" fillId="0" borderId="15" xfId="0" applyNumberFormat="1" applyFont="1" applyFill="1" applyBorder="1" applyAlignment="1">
      <alignment horizontal="center"/>
    </xf>
    <xf numFmtId="0" fontId="37" fillId="19" borderId="16" xfId="10" applyNumberFormat="1" applyFont="1" applyFill="1" applyBorder="1" applyAlignment="1">
      <alignment horizontal="center"/>
    </xf>
    <xf numFmtId="15" fontId="35" fillId="20" borderId="16" xfId="0" applyNumberFormat="1" applyFont="1" applyFill="1" applyBorder="1" applyAlignment="1">
      <alignment horizontal="left"/>
    </xf>
    <xf numFmtId="177" fontId="35" fillId="20" borderId="16" xfId="14" applyFont="1" applyFill="1" applyBorder="1"/>
    <xf numFmtId="165" fontId="35" fillId="21" borderId="17" xfId="9" applyFont="1" applyFill="1" applyBorder="1" applyAlignment="1"/>
    <xf numFmtId="178" fontId="35" fillId="22" borderId="18" xfId="0" applyNumberFormat="1" applyFont="1" applyFill="1" applyBorder="1" applyAlignment="1"/>
    <xf numFmtId="40" fontId="35" fillId="23" borderId="19" xfId="0" applyNumberFormat="1" applyFont="1" applyFill="1" applyBorder="1" applyAlignment="1"/>
    <xf numFmtId="179" fontId="35" fillId="23" borderId="19" xfId="0" applyNumberFormat="1" applyFont="1" applyFill="1" applyBorder="1" applyAlignment="1"/>
    <xf numFmtId="165" fontId="35" fillId="20" borderId="0" xfId="15" applyFont="1" applyFill="1" applyBorder="1"/>
    <xf numFmtId="0" fontId="35" fillId="20" borderId="0" xfId="0" applyNumberFormat="1" applyFont="1" applyFill="1" applyBorder="1"/>
    <xf numFmtId="15" fontId="35" fillId="0" borderId="27" xfId="0" applyNumberFormat="1" applyFont="1" applyFill="1" applyBorder="1" applyAlignment="1">
      <alignment horizontal="center"/>
    </xf>
    <xf numFmtId="0" fontId="36" fillId="0" borderId="28" xfId="0" applyNumberFormat="1" applyFont="1" applyFill="1" applyBorder="1" applyAlignment="1">
      <alignment horizontal="center"/>
    </xf>
    <xf numFmtId="15" fontId="35" fillId="20" borderId="29" xfId="0" applyNumberFormat="1" applyFont="1" applyFill="1" applyBorder="1" applyAlignment="1">
      <alignment horizontal="left"/>
    </xf>
    <xf numFmtId="177" fontId="35" fillId="20" borderId="29" xfId="14" applyFont="1" applyFill="1" applyBorder="1"/>
    <xf numFmtId="165" fontId="35" fillId="21" borderId="30" xfId="9" applyFont="1" applyFill="1" applyBorder="1" applyAlignment="1"/>
    <xf numFmtId="178" fontId="35" fillId="22" borderId="26" xfId="0" applyNumberFormat="1" applyFont="1" applyFill="1" applyBorder="1" applyAlignment="1"/>
    <xf numFmtId="165" fontId="35" fillId="23" borderId="19" xfId="9" applyFont="1" applyFill="1" applyBorder="1" applyAlignment="1"/>
    <xf numFmtId="180" fontId="35" fillId="23" borderId="19" xfId="9" applyNumberFormat="1" applyFont="1" applyFill="1" applyBorder="1" applyAlignment="1"/>
    <xf numFmtId="17" fontId="38" fillId="0" borderId="13" xfId="10" quotePrefix="1" applyNumberFormat="1" applyFont="1" applyFill="1" applyBorder="1" applyAlignment="1"/>
    <xf numFmtId="15" fontId="39" fillId="0" borderId="27" xfId="0" applyNumberFormat="1" applyFont="1" applyFill="1" applyBorder="1" applyAlignment="1">
      <alignment horizontal="center"/>
    </xf>
    <xf numFmtId="0" fontId="38" fillId="0" borderId="28" xfId="0" applyNumberFormat="1" applyFont="1" applyFill="1" applyBorder="1" applyAlignment="1">
      <alignment horizontal="center"/>
    </xf>
    <xf numFmtId="0" fontId="40" fillId="19" borderId="16" xfId="10" applyNumberFormat="1" applyFont="1" applyFill="1" applyBorder="1" applyAlignment="1">
      <alignment horizontal="center"/>
    </xf>
    <xf numFmtId="15" fontId="39" fillId="20" borderId="16" xfId="0" applyNumberFormat="1" applyFont="1" applyFill="1" applyBorder="1" applyAlignment="1">
      <alignment horizontal="left"/>
    </xf>
    <xf numFmtId="177" fontId="39" fillId="20" borderId="16" xfId="14" applyFont="1" applyFill="1" applyBorder="1"/>
    <xf numFmtId="165" fontId="39" fillId="21" borderId="30" xfId="9" applyFont="1" applyFill="1" applyBorder="1" applyAlignment="1"/>
    <xf numFmtId="178" fontId="39" fillId="22" borderId="16" xfId="0" applyNumberFormat="1" applyFont="1" applyFill="1" applyBorder="1" applyAlignment="1"/>
    <xf numFmtId="165" fontId="39" fillId="23" borderId="19" xfId="9" applyFont="1" applyFill="1" applyBorder="1" applyAlignment="1"/>
    <xf numFmtId="180" fontId="39" fillId="23" borderId="31" xfId="9" applyNumberFormat="1" applyFont="1" applyFill="1" applyBorder="1" applyAlignment="1"/>
    <xf numFmtId="165" fontId="39" fillId="20" borderId="0" xfId="15" applyFont="1" applyFill="1" applyBorder="1"/>
    <xf numFmtId="0" fontId="39" fillId="20" borderId="0" xfId="0" applyNumberFormat="1" applyFont="1" applyFill="1" applyBorder="1"/>
    <xf numFmtId="165" fontId="41" fillId="23" borderId="19" xfId="9" applyFont="1" applyFill="1" applyBorder="1" applyAlignment="1"/>
    <xf numFmtId="165" fontId="41" fillId="20" borderId="0" xfId="15" applyFont="1" applyFill="1" applyBorder="1"/>
    <xf numFmtId="165" fontId="41" fillId="20" borderId="0" xfId="9" applyFont="1" applyFill="1" applyBorder="1"/>
    <xf numFmtId="9" fontId="0" fillId="0" borderId="8" xfId="17" applyFont="1" applyBorder="1"/>
    <xf numFmtId="9" fontId="0" fillId="9" borderId="0" xfId="17" applyNumberFormat="1" applyFont="1" applyFill="1" applyBorder="1"/>
    <xf numFmtId="167" fontId="0" fillId="9" borderId="34" xfId="1" applyNumberFormat="1" applyFont="1" applyFill="1" applyBorder="1"/>
    <xf numFmtId="9" fontId="0" fillId="9" borderId="34" xfId="17" applyNumberFormat="1" applyFont="1" applyFill="1" applyBorder="1"/>
    <xf numFmtId="0" fontId="42" fillId="6" borderId="8" xfId="0" applyFont="1" applyFill="1" applyBorder="1"/>
    <xf numFmtId="0" fontId="42" fillId="6" borderId="0" xfId="0" applyFont="1" applyFill="1" applyBorder="1"/>
    <xf numFmtId="9" fontId="0" fillId="0" borderId="10" xfId="17" applyFont="1" applyBorder="1"/>
    <xf numFmtId="0" fontId="3" fillId="0" borderId="4" xfId="0" applyNumberFormat="1" applyFont="1" applyFill="1" applyBorder="1" applyAlignment="1">
      <alignment horizontal="center"/>
    </xf>
    <xf numFmtId="1" fontId="0" fillId="0" borderId="4" xfId="0" applyNumberFormat="1" applyFill="1" applyBorder="1" applyAlignment="1">
      <alignment horizontal="center" vertical="center"/>
    </xf>
    <xf numFmtId="1" fontId="3" fillId="3" borderId="4" xfId="0" applyNumberFormat="1" applyFont="1" applyFill="1" applyBorder="1" applyAlignment="1">
      <alignment horizontal="center" vertical="center"/>
    </xf>
    <xf numFmtId="166" fontId="3" fillId="3" borderId="4" xfId="0" applyNumberFormat="1" applyFont="1" applyFill="1" applyBorder="1" applyAlignment="1">
      <alignment horizontal="center" vertical="center"/>
    </xf>
    <xf numFmtId="43" fontId="3" fillId="3" borderId="4" xfId="1" applyFont="1" applyFill="1" applyBorder="1" applyProtection="1"/>
    <xf numFmtId="166" fontId="3" fillId="3" borderId="2" xfId="0" applyNumberFormat="1" applyFont="1" applyFill="1" applyBorder="1" applyAlignment="1">
      <alignment horizontal="center" vertical="center"/>
    </xf>
    <xf numFmtId="0" fontId="3" fillId="0" borderId="35" xfId="0" applyNumberFormat="1" applyFont="1" applyFill="1" applyBorder="1" applyAlignment="1">
      <alignment horizontal="center"/>
    </xf>
    <xf numFmtId="1" fontId="0" fillId="0" borderId="35" xfId="0" applyNumberFormat="1" applyFill="1" applyBorder="1" applyAlignment="1">
      <alignment horizontal="center" vertical="center"/>
    </xf>
    <xf numFmtId="1" fontId="3" fillId="3" borderId="35" xfId="0" applyNumberFormat="1" applyFont="1" applyFill="1" applyBorder="1" applyAlignment="1">
      <alignment horizontal="center" vertical="center"/>
    </xf>
    <xf numFmtId="166" fontId="3" fillId="3" borderId="35" xfId="0" applyNumberFormat="1" applyFont="1" applyFill="1" applyBorder="1" applyAlignment="1">
      <alignment horizontal="center" vertical="center"/>
    </xf>
    <xf numFmtId="43" fontId="3" fillId="3" borderId="35" xfId="1" applyFont="1" applyFill="1" applyBorder="1" applyProtection="1"/>
    <xf numFmtId="182" fontId="23" fillId="3" borderId="19" xfId="1" applyNumberFormat="1" applyFont="1" applyFill="1" applyBorder="1" applyAlignment="1"/>
    <xf numFmtId="3" fontId="23" fillId="3" borderId="19" xfId="1" applyNumberFormat="1" applyFont="1" applyFill="1" applyBorder="1" applyAlignment="1"/>
    <xf numFmtId="43" fontId="0" fillId="0" borderId="0" xfId="1" applyFont="1" applyFill="1"/>
    <xf numFmtId="171" fontId="0" fillId="0" borderId="0" xfId="0" applyNumberFormat="1" applyFill="1"/>
    <xf numFmtId="15" fontId="11" fillId="24" borderId="14" xfId="13" applyNumberFormat="1" applyFont="1" applyFill="1" applyBorder="1" applyAlignment="1">
      <alignment horizontal="center"/>
    </xf>
    <xf numFmtId="0" fontId="19" fillId="24" borderId="16" xfId="10" applyNumberFormat="1" applyFont="1" applyFill="1" applyBorder="1" applyAlignment="1">
      <alignment horizontal="center"/>
    </xf>
    <xf numFmtId="15" fontId="11" fillId="24" borderId="16" xfId="13" applyNumberFormat="1" applyFont="1" applyFill="1" applyBorder="1" applyAlignment="1">
      <alignment horizontal="left"/>
    </xf>
    <xf numFmtId="177" fontId="11" fillId="24" borderId="16" xfId="14" applyFont="1" applyFill="1" applyBorder="1"/>
    <xf numFmtId="165" fontId="20" fillId="24" borderId="17" xfId="9" applyFont="1" applyFill="1" applyBorder="1" applyAlignment="1"/>
    <xf numFmtId="182" fontId="23" fillId="24" borderId="19" xfId="1" applyNumberFormat="1" applyFont="1" applyFill="1" applyBorder="1" applyAlignment="1"/>
    <xf numFmtId="180" fontId="20" fillId="24" borderId="19" xfId="9" applyNumberFormat="1" applyFont="1" applyFill="1" applyBorder="1" applyAlignment="1"/>
    <xf numFmtId="165" fontId="23" fillId="24" borderId="19" xfId="9" applyFont="1" applyFill="1" applyBorder="1" applyAlignment="1"/>
    <xf numFmtId="0" fontId="12" fillId="0" borderId="0" xfId="18" applyFont="1" applyAlignment="1"/>
    <xf numFmtId="0" fontId="12" fillId="0" borderId="0" xfId="18" applyFont="1" applyAlignment="1">
      <alignment horizontal="center"/>
    </xf>
    <xf numFmtId="0" fontId="13" fillId="4" borderId="0" xfId="8" applyNumberFormat="1" applyFont="1" applyFill="1" applyAlignment="1">
      <alignment horizontal="centerContinuous"/>
    </xf>
    <xf numFmtId="0" fontId="43" fillId="0" borderId="0" xfId="19" applyFont="1" applyAlignment="1">
      <alignment horizontal="centerContinuous"/>
    </xf>
    <xf numFmtId="165" fontId="10" fillId="0" borderId="0" xfId="9" applyFont="1" applyBorder="1" applyAlignment="1">
      <alignment horizontal="centerContinuous"/>
    </xf>
    <xf numFmtId="0" fontId="43" fillId="0" borderId="0" xfId="19" applyFont="1" applyAlignment="1"/>
    <xf numFmtId="0" fontId="44" fillId="0" borderId="0" xfId="19" applyFont="1" applyAlignment="1"/>
    <xf numFmtId="0" fontId="43" fillId="0" borderId="0" xfId="19" applyFont="1" applyAlignment="1">
      <alignment horizontal="center"/>
    </xf>
    <xf numFmtId="0" fontId="43" fillId="0" borderId="0" xfId="19" applyAlignment="1">
      <alignment horizontal="center"/>
    </xf>
    <xf numFmtId="169" fontId="7" fillId="0" borderId="0" xfId="11" applyNumberFormat="1" applyFont="1" applyFill="1" applyAlignment="1">
      <alignment horizontal="center"/>
    </xf>
    <xf numFmtId="173" fontId="7" fillId="0" borderId="0" xfId="11" applyFont="1" applyFill="1" applyAlignment="1">
      <alignment horizontal="center"/>
    </xf>
    <xf numFmtId="168" fontId="22" fillId="3" borderId="36" xfId="19" applyNumberFormat="1" applyFont="1" applyFill="1" applyBorder="1" applyAlignment="1">
      <alignment horizontal="center" vertical="center" wrapText="1"/>
    </xf>
    <xf numFmtId="0" fontId="12" fillId="0" borderId="37" xfId="19" quotePrefix="1" applyFont="1" applyFill="1" applyBorder="1"/>
    <xf numFmtId="0" fontId="43" fillId="0" borderId="37" xfId="19" applyFill="1" applyBorder="1"/>
    <xf numFmtId="0" fontId="43" fillId="0" borderId="37" xfId="19" applyNumberFormat="1" applyFill="1" applyBorder="1" applyAlignment="1">
      <alignment horizontal="left"/>
    </xf>
    <xf numFmtId="0" fontId="43" fillId="0" borderId="37" xfId="19" applyFill="1" applyBorder="1" applyAlignment="1">
      <alignment horizontal="center"/>
    </xf>
    <xf numFmtId="165" fontId="43" fillId="0" borderId="38" xfId="19" applyNumberFormat="1" applyFill="1" applyBorder="1"/>
    <xf numFmtId="165" fontId="43" fillId="3" borderId="38" xfId="19" applyNumberFormat="1" applyFill="1" applyBorder="1"/>
    <xf numFmtId="165" fontId="43" fillId="3" borderId="39" xfId="19" applyNumberFormat="1" applyFill="1" applyBorder="1"/>
    <xf numFmtId="0" fontId="43" fillId="0" borderId="38" xfId="19" applyNumberFormat="1" applyFill="1" applyBorder="1" applyAlignment="1">
      <alignment horizontal="center"/>
    </xf>
    <xf numFmtId="0" fontId="45" fillId="0" borderId="37" xfId="19" applyFont="1" applyFill="1" applyBorder="1"/>
    <xf numFmtId="0" fontId="46" fillId="0" borderId="37" xfId="19" applyFont="1" applyFill="1" applyBorder="1"/>
    <xf numFmtId="0" fontId="45" fillId="0" borderId="37" xfId="19" applyNumberFormat="1" applyFont="1" applyFill="1" applyBorder="1" applyAlignment="1">
      <alignment horizontal="left"/>
    </xf>
    <xf numFmtId="0" fontId="45" fillId="0" borderId="37" xfId="19" applyFont="1" applyFill="1" applyBorder="1" applyAlignment="1">
      <alignment horizontal="center"/>
    </xf>
    <xf numFmtId="165" fontId="45" fillId="0" borderId="38" xfId="19" applyNumberFormat="1" applyFont="1" applyFill="1" applyBorder="1"/>
    <xf numFmtId="17" fontId="12" fillId="0" borderId="37" xfId="19" quotePrefix="1" applyNumberFormat="1" applyFont="1" applyFill="1" applyBorder="1"/>
    <xf numFmtId="0" fontId="47" fillId="0" borderId="37" xfId="19" applyNumberFormat="1" applyFont="1" applyFill="1" applyBorder="1" applyAlignment="1">
      <alignment horizontal="left"/>
    </xf>
    <xf numFmtId="0" fontId="12" fillId="0" borderId="37" xfId="19" applyFont="1" applyFill="1" applyBorder="1"/>
    <xf numFmtId="0" fontId="12" fillId="0" borderId="37" xfId="19" applyNumberFormat="1" applyFont="1" applyFill="1" applyBorder="1" applyAlignment="1">
      <alignment horizontal="left"/>
    </xf>
    <xf numFmtId="0" fontId="43" fillId="25" borderId="37" xfId="19" applyNumberFormat="1" applyFill="1" applyBorder="1" applyAlignment="1">
      <alignment horizontal="left"/>
    </xf>
    <xf numFmtId="0" fontId="48" fillId="0" borderId="37" xfId="19" applyFont="1" applyFill="1" applyBorder="1"/>
    <xf numFmtId="0" fontId="48" fillId="0" borderId="37" xfId="19" applyNumberFormat="1" applyFont="1" applyFill="1" applyBorder="1" applyAlignment="1">
      <alignment horizontal="left"/>
    </xf>
    <xf numFmtId="0" fontId="48" fillId="0" borderId="37" xfId="19" applyFont="1" applyFill="1" applyBorder="1" applyAlignment="1">
      <alignment horizontal="center"/>
    </xf>
    <xf numFmtId="165" fontId="48" fillId="0" borderId="38" xfId="19" applyNumberFormat="1" applyFont="1" applyFill="1" applyBorder="1"/>
    <xf numFmtId="165" fontId="48" fillId="3" borderId="38" xfId="19" applyNumberFormat="1" applyFont="1" applyFill="1" applyBorder="1"/>
    <xf numFmtId="165" fontId="48" fillId="3" borderId="39" xfId="19" applyNumberFormat="1" applyFont="1" applyFill="1" applyBorder="1"/>
    <xf numFmtId="0" fontId="48" fillId="0" borderId="38" xfId="19" applyNumberFormat="1" applyFont="1" applyFill="1" applyBorder="1" applyAlignment="1">
      <alignment horizontal="center"/>
    </xf>
    <xf numFmtId="0" fontId="43" fillId="15" borderId="37" xfId="19" applyNumberFormat="1" applyFill="1" applyBorder="1" applyAlignment="1">
      <alignment horizontal="left"/>
    </xf>
    <xf numFmtId="165" fontId="43" fillId="26" borderId="38" xfId="19" applyNumberFormat="1" applyFill="1" applyBorder="1"/>
    <xf numFmtId="0" fontId="12" fillId="0" borderId="37" xfId="19" applyFont="1" applyFill="1" applyBorder="1" applyAlignment="1">
      <alignment horizontal="center"/>
    </xf>
    <xf numFmtId="165" fontId="12" fillId="0" borderId="38" xfId="19" applyNumberFormat="1" applyFont="1" applyFill="1" applyBorder="1"/>
    <xf numFmtId="165" fontId="12" fillId="3" borderId="38" xfId="19" applyNumberFormat="1" applyFont="1" applyFill="1" applyBorder="1"/>
    <xf numFmtId="165" fontId="12" fillId="3" borderId="39" xfId="19" applyNumberFormat="1" applyFont="1" applyFill="1" applyBorder="1"/>
    <xf numFmtId="0" fontId="12" fillId="0" borderId="38" xfId="19" applyNumberFormat="1" applyFont="1" applyFill="1" applyBorder="1" applyAlignment="1">
      <alignment horizontal="center"/>
    </xf>
    <xf numFmtId="0" fontId="12" fillId="0" borderId="0" xfId="18" applyFont="1" applyFill="1" applyAlignment="1"/>
    <xf numFmtId="0" fontId="12" fillId="0" borderId="0" xfId="18" applyFont="1" applyAlignment="1">
      <alignment wrapText="1"/>
    </xf>
    <xf numFmtId="9" fontId="0" fillId="9" borderId="10" xfId="17" applyFont="1" applyFill="1" applyBorder="1"/>
    <xf numFmtId="167" fontId="0" fillId="9" borderId="0" xfId="1" applyNumberFormat="1" applyFont="1" applyFill="1" applyBorder="1" applyAlignment="1">
      <alignment horizontal="center" vertical="center"/>
    </xf>
    <xf numFmtId="43" fontId="0" fillId="7" borderId="34" xfId="1" applyFont="1" applyFill="1" applyBorder="1"/>
    <xf numFmtId="43" fontId="0" fillId="4" borderId="0" xfId="1" applyFont="1" applyFill="1"/>
    <xf numFmtId="43" fontId="0" fillId="7" borderId="40" xfId="1" applyFont="1" applyFill="1" applyBorder="1"/>
    <xf numFmtId="43" fontId="0" fillId="7" borderId="3" xfId="1" applyFont="1" applyFill="1" applyBorder="1"/>
    <xf numFmtId="43" fontId="0" fillId="7" borderId="41" xfId="1" applyFont="1" applyFill="1" applyBorder="1"/>
    <xf numFmtId="0" fontId="0" fillId="6" borderId="34" xfId="0" applyFill="1" applyBorder="1" applyAlignment="1">
      <alignment wrapText="1"/>
    </xf>
    <xf numFmtId="0" fontId="0" fillId="3" borderId="6" xfId="0" applyFill="1" applyBorder="1"/>
    <xf numFmtId="0" fontId="51" fillId="27" borderId="43" xfId="0" applyFont="1" applyFill="1" applyBorder="1" applyAlignment="1">
      <alignment horizontal="center" vertical="center"/>
    </xf>
    <xf numFmtId="0" fontId="51" fillId="27" borderId="0" xfId="0" applyFont="1" applyFill="1" applyBorder="1" applyAlignment="1">
      <alignment horizontal="center" vertical="center"/>
    </xf>
    <xf numFmtId="0" fontId="51" fillId="27" borderId="43" xfId="0" applyFont="1" applyFill="1" applyBorder="1" applyAlignment="1">
      <alignment horizontal="left" vertical="center"/>
    </xf>
    <xf numFmtId="0" fontId="52" fillId="28" borderId="44" xfId="0" applyFont="1" applyFill="1" applyBorder="1" applyAlignment="1">
      <alignment horizontal="left" vertical="center"/>
    </xf>
    <xf numFmtId="0" fontId="52" fillId="28" borderId="0" xfId="0" applyFont="1" applyFill="1" applyBorder="1" applyAlignment="1">
      <alignment horizontal="left" vertical="center"/>
    </xf>
    <xf numFmtId="0" fontId="53" fillId="29" borderId="45" xfId="0" applyFont="1" applyFill="1" applyBorder="1" applyAlignment="1">
      <alignment horizontal="left"/>
    </xf>
    <xf numFmtId="0" fontId="53" fillId="29" borderId="45" xfId="0" applyFont="1" applyFill="1" applyBorder="1" applyAlignment="1">
      <alignment horizontal="center"/>
    </xf>
    <xf numFmtId="0" fontId="52" fillId="29" borderId="45" xfId="0" applyFont="1" applyFill="1" applyBorder="1" applyAlignment="1">
      <alignment horizontal="left" vertical="center"/>
    </xf>
    <xf numFmtId="0" fontId="53" fillId="29" borderId="47" xfId="0" applyFont="1" applyFill="1" applyBorder="1" applyAlignment="1">
      <alignment horizontal="left"/>
    </xf>
    <xf numFmtId="0" fontId="53" fillId="29" borderId="46" xfId="0" applyFont="1" applyFill="1" applyBorder="1" applyAlignment="1">
      <alignment horizontal="left"/>
    </xf>
    <xf numFmtId="0" fontId="53" fillId="29" borderId="46" xfId="0" applyFont="1" applyFill="1" applyBorder="1" applyAlignment="1">
      <alignment horizontal="center"/>
    </xf>
    <xf numFmtId="0" fontId="53" fillId="29" borderId="48" xfId="0" applyFont="1" applyFill="1" applyBorder="1" applyAlignment="1">
      <alignment horizontal="left"/>
    </xf>
    <xf numFmtId="0" fontId="52" fillId="30" borderId="16" xfId="0" applyFont="1" applyFill="1" applyBorder="1" applyAlignment="1">
      <alignment horizontal="center"/>
    </xf>
    <xf numFmtId="0" fontId="52" fillId="30" borderId="16" xfId="0" applyFont="1" applyFill="1" applyBorder="1" applyAlignment="1">
      <alignment horizontal="left"/>
    </xf>
    <xf numFmtId="0" fontId="52" fillId="30" borderId="15" xfId="0" applyFont="1" applyFill="1" applyBorder="1" applyAlignment="1"/>
    <xf numFmtId="0" fontId="52" fillId="30" borderId="15" xfId="0" applyFont="1" applyFill="1" applyBorder="1" applyAlignment="1">
      <alignment horizontal="left"/>
    </xf>
    <xf numFmtId="0" fontId="53" fillId="31" borderId="16" xfId="0" applyFont="1" applyFill="1" applyBorder="1" applyAlignment="1">
      <alignment horizontal="left"/>
    </xf>
    <xf numFmtId="0" fontId="53" fillId="32" borderId="16" xfId="0" applyFont="1" applyFill="1" applyBorder="1" applyAlignment="1">
      <alignment horizontal="left"/>
    </xf>
    <xf numFmtId="0" fontId="53" fillId="32" borderId="16" xfId="0" applyFont="1" applyFill="1" applyBorder="1" applyAlignment="1">
      <alignment horizontal="center"/>
    </xf>
    <xf numFmtId="0" fontId="53" fillId="31" borderId="29" xfId="0" applyFont="1" applyFill="1" applyBorder="1" applyAlignment="1">
      <alignment horizontal="left"/>
    </xf>
    <xf numFmtId="0" fontId="53" fillId="31" borderId="49" xfId="0" applyFont="1" applyFill="1" applyBorder="1" applyAlignment="1">
      <alignment horizontal="left"/>
    </xf>
    <xf numFmtId="0" fontId="53" fillId="31" borderId="16" xfId="0" applyFont="1" applyFill="1" applyBorder="1" applyAlignment="1">
      <alignment horizontal="center"/>
    </xf>
    <xf numFmtId="0" fontId="53" fillId="31" borderId="50" xfId="0" applyFont="1" applyFill="1" applyBorder="1" applyAlignment="1">
      <alignment horizontal="left"/>
    </xf>
    <xf numFmtId="0" fontId="53" fillId="33" borderId="50" xfId="0" applyFont="1" applyFill="1" applyBorder="1" applyAlignment="1">
      <alignment horizontal="left"/>
    </xf>
    <xf numFmtId="0" fontId="53" fillId="33" borderId="29" xfId="0" applyFont="1" applyFill="1" applyBorder="1" applyAlignment="1">
      <alignment horizontal="left"/>
    </xf>
    <xf numFmtId="0" fontId="53" fillId="33" borderId="49" xfId="0" applyFont="1" applyFill="1" applyBorder="1" applyAlignment="1">
      <alignment horizontal="left"/>
    </xf>
    <xf numFmtId="0" fontId="53" fillId="33" borderId="16" xfId="0" applyFont="1" applyFill="1" applyBorder="1" applyAlignment="1">
      <alignment horizontal="center"/>
    </xf>
    <xf numFmtId="0" fontId="53" fillId="34" borderId="50" xfId="0" applyFont="1" applyFill="1" applyBorder="1" applyAlignment="1">
      <alignment horizontal="left"/>
    </xf>
    <xf numFmtId="0" fontId="53" fillId="34" borderId="29" xfId="0" applyFont="1" applyFill="1" applyBorder="1" applyAlignment="1">
      <alignment horizontal="left"/>
    </xf>
    <xf numFmtId="0" fontId="53" fillId="34" borderId="49" xfId="0" applyFont="1" applyFill="1" applyBorder="1" applyAlignment="1">
      <alignment horizontal="left"/>
    </xf>
    <xf numFmtId="0" fontId="53" fillId="34" borderId="16" xfId="0" applyFont="1" applyFill="1" applyBorder="1" applyAlignment="1">
      <alignment horizontal="center"/>
    </xf>
    <xf numFmtId="0" fontId="53" fillId="35" borderId="16" xfId="0" applyFont="1" applyFill="1" applyBorder="1" applyAlignment="1">
      <alignment horizontal="left"/>
    </xf>
    <xf numFmtId="0" fontId="53" fillId="35" borderId="49" xfId="0" applyFont="1" applyFill="1" applyBorder="1" applyAlignment="1">
      <alignment horizontal="left"/>
    </xf>
    <xf numFmtId="0" fontId="53" fillId="35" borderId="16" xfId="0" applyFont="1" applyFill="1" applyBorder="1" applyAlignment="1">
      <alignment horizontal="center"/>
    </xf>
    <xf numFmtId="0" fontId="53" fillId="35" borderId="29" xfId="0" applyFont="1" applyFill="1" applyBorder="1" applyAlignment="1">
      <alignment horizontal="left"/>
    </xf>
    <xf numFmtId="0" fontId="8" fillId="30" borderId="16" xfId="0" applyFont="1" applyFill="1" applyBorder="1" applyAlignment="1">
      <alignment horizontal="center"/>
    </xf>
    <xf numFmtId="0" fontId="8" fillId="30" borderId="16" xfId="0" applyFont="1" applyFill="1" applyBorder="1" applyAlignment="1">
      <alignment horizontal="left"/>
    </xf>
    <xf numFmtId="0" fontId="53" fillId="36" borderId="16" xfId="0" applyFont="1" applyFill="1" applyBorder="1" applyAlignment="1">
      <alignment horizontal="left"/>
    </xf>
    <xf numFmtId="0" fontId="53" fillId="36" borderId="49" xfId="0" applyFont="1" applyFill="1" applyBorder="1" applyAlignment="1">
      <alignment horizontal="left"/>
    </xf>
    <xf numFmtId="0" fontId="0" fillId="33" borderId="16" xfId="0" applyFill="1" applyBorder="1"/>
    <xf numFmtId="0" fontId="53" fillId="37" borderId="16" xfId="0" applyFont="1" applyFill="1" applyBorder="1" applyAlignment="1">
      <alignment horizontal="left"/>
    </xf>
    <xf numFmtId="0" fontId="52" fillId="37" borderId="16" xfId="0" applyFont="1" applyFill="1" applyBorder="1" applyAlignment="1">
      <alignment horizontal="left" vertical="center"/>
    </xf>
    <xf numFmtId="0" fontId="53" fillId="29" borderId="16" xfId="0" applyFont="1" applyFill="1" applyBorder="1" applyAlignment="1">
      <alignment horizontal="left"/>
    </xf>
    <xf numFmtId="0" fontId="0" fillId="33" borderId="16" xfId="0" applyFill="1" applyBorder="1" applyAlignment="1">
      <alignment horizontal="center"/>
    </xf>
    <xf numFmtId="0" fontId="53" fillId="33" borderId="16" xfId="0" applyFont="1" applyFill="1" applyBorder="1" applyAlignment="1">
      <alignment horizontal="left"/>
    </xf>
    <xf numFmtId="0" fontId="53" fillId="38" borderId="16" xfId="0" applyFont="1" applyFill="1" applyBorder="1" applyAlignment="1">
      <alignment horizontal="left"/>
    </xf>
    <xf numFmtId="0" fontId="53" fillId="38" borderId="49" xfId="0" applyFont="1" applyFill="1" applyBorder="1" applyAlignment="1">
      <alignment horizontal="left"/>
    </xf>
    <xf numFmtId="0" fontId="53" fillId="38" borderId="16" xfId="0" applyFont="1" applyFill="1" applyBorder="1" applyAlignment="1">
      <alignment horizontal="center"/>
    </xf>
    <xf numFmtId="0" fontId="53" fillId="0" borderId="16" xfId="0" applyFont="1" applyFill="1" applyBorder="1" applyAlignment="1">
      <alignment horizontal="left"/>
    </xf>
    <xf numFmtId="0" fontId="53" fillId="0" borderId="16" xfId="0" applyFont="1" applyFill="1" applyBorder="1" applyAlignment="1">
      <alignment horizontal="center"/>
    </xf>
    <xf numFmtId="0" fontId="53" fillId="33" borderId="18" xfId="0" applyFont="1" applyFill="1" applyBorder="1" applyAlignment="1">
      <alignment horizontal="left"/>
    </xf>
    <xf numFmtId="0" fontId="53" fillId="33" borderId="0" xfId="0" applyFont="1" applyFill="1" applyBorder="1" applyAlignment="1">
      <alignment horizontal="left"/>
    </xf>
    <xf numFmtId="0" fontId="53" fillId="33" borderId="18" xfId="0" applyFont="1" applyFill="1" applyBorder="1" applyAlignment="1">
      <alignment horizontal="center"/>
    </xf>
    <xf numFmtId="0" fontId="53" fillId="38" borderId="29" xfId="0" applyFont="1" applyFill="1" applyBorder="1" applyAlignment="1">
      <alignment horizontal="left"/>
    </xf>
    <xf numFmtId="0" fontId="53" fillId="38" borderId="29" xfId="0" applyFont="1" applyFill="1" applyBorder="1" applyAlignment="1">
      <alignment horizontal="center"/>
    </xf>
    <xf numFmtId="0" fontId="53" fillId="30" borderId="46" xfId="0" applyFont="1" applyFill="1" applyBorder="1" applyAlignment="1">
      <alignment horizontal="left"/>
    </xf>
    <xf numFmtId="0" fontId="53" fillId="30" borderId="46" xfId="0" applyFont="1" applyFill="1" applyBorder="1" applyAlignment="1">
      <alignment horizontal="center"/>
    </xf>
    <xf numFmtId="0" fontId="52" fillId="30" borderId="45" xfId="0" applyFont="1" applyFill="1" applyBorder="1" applyAlignment="1">
      <alignment horizontal="left" vertical="center"/>
    </xf>
    <xf numFmtId="0" fontId="53" fillId="29" borderId="44" xfId="0" applyFont="1" applyFill="1" applyBorder="1" applyAlignment="1">
      <alignment horizontal="left"/>
    </xf>
    <xf numFmtId="0" fontId="53" fillId="29" borderId="44" xfId="0" applyFont="1" applyFill="1" applyBorder="1" applyAlignment="1">
      <alignment horizontal="center"/>
    </xf>
    <xf numFmtId="0" fontId="53" fillId="38" borderId="51" xfId="0" applyFont="1" applyFill="1" applyBorder="1" applyAlignment="1">
      <alignment horizontal="left"/>
    </xf>
    <xf numFmtId="0" fontId="53" fillId="38" borderId="52" xfId="0" applyFont="1" applyFill="1" applyBorder="1" applyAlignment="1">
      <alignment horizontal="left"/>
    </xf>
    <xf numFmtId="0" fontId="53" fillId="38" borderId="15" xfId="0" applyFont="1" applyFill="1" applyBorder="1" applyAlignment="1">
      <alignment horizontal="left"/>
    </xf>
    <xf numFmtId="0" fontId="53" fillId="33" borderId="29" xfId="0" applyFont="1" applyFill="1" applyBorder="1" applyAlignment="1">
      <alignment horizontal="center"/>
    </xf>
    <xf numFmtId="0" fontId="53" fillId="33" borderId="51" xfId="0" applyFont="1" applyFill="1" applyBorder="1" applyAlignment="1">
      <alignment horizontal="left"/>
    </xf>
    <xf numFmtId="0" fontId="53" fillId="38" borderId="50" xfId="0" applyFont="1" applyFill="1" applyBorder="1" applyAlignment="1">
      <alignment horizontal="left"/>
    </xf>
    <xf numFmtId="0" fontId="53" fillId="38" borderId="53" xfId="0" applyFont="1" applyFill="1" applyBorder="1" applyAlignment="1">
      <alignment horizontal="left"/>
    </xf>
    <xf numFmtId="0" fontId="53" fillId="38" borderId="49" xfId="0" applyFont="1" applyFill="1" applyBorder="1" applyAlignment="1">
      <alignment horizontal="center"/>
    </xf>
    <xf numFmtId="0" fontId="53" fillId="35" borderId="28" xfId="0" applyFont="1" applyFill="1" applyBorder="1" applyAlignment="1">
      <alignment horizontal="left"/>
    </xf>
    <xf numFmtId="0" fontId="53" fillId="35" borderId="29" xfId="0" applyFont="1" applyFill="1" applyBorder="1" applyAlignment="1">
      <alignment horizontal="center"/>
    </xf>
    <xf numFmtId="0" fontId="53" fillId="37" borderId="29" xfId="0" applyFont="1" applyFill="1" applyBorder="1" applyAlignment="1">
      <alignment horizontal="left"/>
    </xf>
    <xf numFmtId="0" fontId="52" fillId="37" borderId="49" xfId="0" applyFont="1" applyFill="1" applyBorder="1" applyAlignment="1">
      <alignment horizontal="left" vertical="center"/>
    </xf>
    <xf numFmtId="0" fontId="53" fillId="29" borderId="28" xfId="0" applyFont="1" applyFill="1" applyBorder="1" applyAlignment="1">
      <alignment horizontal="left"/>
    </xf>
    <xf numFmtId="0" fontId="0" fillId="33" borderId="49" xfId="0" applyFill="1" applyBorder="1" applyAlignment="1">
      <alignment horizontal="center"/>
    </xf>
    <xf numFmtId="0" fontId="52" fillId="37" borderId="28" xfId="0" applyFont="1" applyFill="1" applyBorder="1" applyAlignment="1">
      <alignment horizontal="left" vertical="center"/>
    </xf>
    <xf numFmtId="0" fontId="0" fillId="33" borderId="28" xfId="0" applyFill="1" applyBorder="1"/>
    <xf numFmtId="0" fontId="53" fillId="33" borderId="15" xfId="0" applyFont="1" applyFill="1" applyBorder="1" applyAlignment="1">
      <alignment horizontal="left"/>
    </xf>
    <xf numFmtId="183" fontId="56" fillId="36" borderId="16" xfId="20" applyFont="1" applyFill="1" applyBorder="1" applyProtection="1"/>
    <xf numFmtId="183" fontId="56" fillId="34" borderId="16" xfId="20" applyFont="1" applyFill="1" applyBorder="1" applyProtection="1"/>
    <xf numFmtId="183" fontId="56" fillId="37" borderId="16" xfId="20" applyFont="1" applyFill="1" applyBorder="1" applyProtection="1"/>
    <xf numFmtId="0" fontId="53" fillId="35" borderId="18" xfId="0" applyFont="1" applyFill="1" applyBorder="1" applyAlignment="1">
      <alignment horizontal="left"/>
    </xf>
    <xf numFmtId="0" fontId="53" fillId="35" borderId="18" xfId="0" applyFont="1" applyFill="1" applyBorder="1" applyAlignment="1">
      <alignment horizontal="center"/>
    </xf>
    <xf numFmtId="183" fontId="56" fillId="36" borderId="18" xfId="20" applyFont="1" applyFill="1" applyBorder="1" applyProtection="1"/>
    <xf numFmtId="0" fontId="53" fillId="32" borderId="48" xfId="0" applyFont="1" applyFill="1" applyBorder="1" applyAlignment="1">
      <alignment horizontal="left"/>
    </xf>
    <xf numFmtId="0" fontId="53" fillId="32" borderId="54" xfId="0" applyFont="1" applyFill="1" applyBorder="1" applyAlignment="1">
      <alignment horizontal="left"/>
    </xf>
    <xf numFmtId="0" fontId="53" fillId="32" borderId="48" xfId="0" applyFont="1" applyFill="1" applyBorder="1" applyAlignment="1">
      <alignment horizontal="center"/>
    </xf>
    <xf numFmtId="0" fontId="53" fillId="31" borderId="46" xfId="0" applyFont="1" applyFill="1" applyBorder="1" applyAlignment="1">
      <alignment horizontal="left"/>
    </xf>
    <xf numFmtId="0" fontId="53" fillId="32" borderId="18" xfId="0" applyFont="1" applyFill="1" applyBorder="1" applyAlignment="1">
      <alignment horizontal="left"/>
    </xf>
    <xf numFmtId="0" fontId="53" fillId="32" borderId="55" xfId="0" applyFont="1" applyFill="1" applyBorder="1" applyAlignment="1">
      <alignment horizontal="left"/>
    </xf>
    <xf numFmtId="0" fontId="53" fillId="32" borderId="0" xfId="0" applyFont="1" applyFill="1" applyBorder="1" applyAlignment="1">
      <alignment horizontal="left"/>
    </xf>
    <xf numFmtId="0" fontId="53" fillId="32" borderId="55" xfId="0" applyFont="1" applyFill="1" applyBorder="1" applyAlignment="1">
      <alignment horizontal="center"/>
    </xf>
    <xf numFmtId="0" fontId="53" fillId="31" borderId="56" xfId="0" applyFont="1" applyFill="1" applyBorder="1" applyAlignment="1">
      <alignment horizontal="left"/>
    </xf>
    <xf numFmtId="0" fontId="52" fillId="37" borderId="16" xfId="0" applyFont="1" applyFill="1" applyBorder="1" applyAlignment="1">
      <alignment vertical="center"/>
    </xf>
    <xf numFmtId="0" fontId="52" fillId="37" borderId="16" xfId="0" applyFont="1" applyFill="1" applyBorder="1" applyAlignment="1">
      <alignment horizontal="center" vertical="center"/>
    </xf>
    <xf numFmtId="0" fontId="52" fillId="36" borderId="16" xfId="0" applyFont="1" applyFill="1" applyBorder="1" applyAlignment="1">
      <alignment vertical="center"/>
    </xf>
    <xf numFmtId="0" fontId="52" fillId="36" borderId="16" xfId="0" applyFont="1" applyFill="1" applyBorder="1" applyAlignment="1">
      <alignment horizontal="center" vertical="center"/>
    </xf>
    <xf numFmtId="0" fontId="52" fillId="37" borderId="18" xfId="0" applyFont="1" applyFill="1" applyBorder="1" applyAlignment="1">
      <alignment vertical="center"/>
    </xf>
    <xf numFmtId="0" fontId="52" fillId="37" borderId="18" xfId="0" applyFont="1" applyFill="1" applyBorder="1" applyAlignment="1">
      <alignment horizontal="center" vertical="center"/>
    </xf>
    <xf numFmtId="184" fontId="0" fillId="0" borderId="0" xfId="1" applyNumberFormat="1" applyFont="1"/>
    <xf numFmtId="43" fontId="0" fillId="4" borderId="0" xfId="0" applyNumberFormat="1" applyFill="1"/>
    <xf numFmtId="0" fontId="52" fillId="29" borderId="44" xfId="0" applyFont="1" applyFill="1" applyBorder="1" applyAlignment="1">
      <alignment horizontal="left" vertical="center"/>
    </xf>
    <xf numFmtId="0" fontId="52" fillId="29" borderId="44" xfId="0" applyFont="1" applyFill="1" applyBorder="1" applyAlignment="1">
      <alignment horizontal="center" vertical="center"/>
    </xf>
    <xf numFmtId="0" fontId="52" fillId="29" borderId="45" xfId="0" applyFont="1" applyFill="1" applyBorder="1" applyAlignment="1">
      <alignment horizontal="center" vertical="center"/>
    </xf>
    <xf numFmtId="0" fontId="52" fillId="29" borderId="45" xfId="0" applyFont="1" applyFill="1" applyBorder="1" applyAlignment="1">
      <alignment vertical="center"/>
    </xf>
    <xf numFmtId="0" fontId="53" fillId="29" borderId="45" xfId="0" applyFont="1" applyFill="1" applyBorder="1" applyAlignment="1">
      <alignment horizontal="center" vertical="center"/>
    </xf>
    <xf numFmtId="0" fontId="52" fillId="39" borderId="45" xfId="0" applyFont="1" applyFill="1" applyBorder="1" applyAlignment="1">
      <alignment horizontal="left" vertical="center"/>
    </xf>
    <xf numFmtId="0" fontId="52" fillId="39" borderId="45" xfId="0" applyFont="1" applyFill="1" applyBorder="1" applyAlignment="1">
      <alignment horizontal="center" vertical="center"/>
    </xf>
    <xf numFmtId="0" fontId="53" fillId="39" borderId="45" xfId="0" applyFont="1" applyFill="1" applyBorder="1" applyAlignment="1">
      <alignment horizontal="left"/>
    </xf>
    <xf numFmtId="0" fontId="53" fillId="39" borderId="45" xfId="0" applyFont="1" applyFill="1" applyBorder="1" applyAlignment="1">
      <alignment horizontal="center"/>
    </xf>
    <xf numFmtId="14" fontId="52" fillId="39" borderId="45" xfId="0" applyNumberFormat="1" applyFont="1" applyFill="1" applyBorder="1" applyAlignment="1">
      <alignment horizontal="left" vertical="center"/>
    </xf>
    <xf numFmtId="0" fontId="52" fillId="39" borderId="45" xfId="0" applyFont="1" applyFill="1" applyBorder="1" applyAlignment="1">
      <alignment vertical="center"/>
    </xf>
    <xf numFmtId="0" fontId="53" fillId="29" borderId="0" xfId="0" applyFont="1" applyFill="1" applyBorder="1" applyAlignment="1">
      <alignment horizontal="left"/>
    </xf>
    <xf numFmtId="0" fontId="53" fillId="34" borderId="45" xfId="0" applyFont="1" applyFill="1" applyBorder="1" applyAlignment="1">
      <alignment horizontal="center"/>
    </xf>
    <xf numFmtId="0" fontId="53" fillId="34" borderId="45" xfId="0" applyFont="1" applyFill="1" applyBorder="1" applyAlignment="1">
      <alignment horizontal="left"/>
    </xf>
    <xf numFmtId="0" fontId="53" fillId="30" borderId="48" xfId="0" applyFont="1" applyFill="1" applyBorder="1" applyAlignment="1">
      <alignment horizontal="left"/>
    </xf>
    <xf numFmtId="0" fontId="53" fillId="37" borderId="46" xfId="0" applyFont="1" applyFill="1" applyBorder="1" applyAlignment="1">
      <alignment horizontal="left"/>
    </xf>
    <xf numFmtId="0" fontId="53" fillId="37" borderId="46" xfId="0" applyFont="1" applyFill="1" applyBorder="1" applyAlignment="1">
      <alignment horizontal="center"/>
    </xf>
    <xf numFmtId="0" fontId="53" fillId="37" borderId="48" xfId="0" applyFont="1" applyFill="1" applyBorder="1" applyAlignment="1">
      <alignment horizontal="left"/>
    </xf>
    <xf numFmtId="0" fontId="53" fillId="33" borderId="46" xfId="0" applyFont="1" applyFill="1" applyBorder="1" applyAlignment="1">
      <alignment horizontal="left"/>
    </xf>
    <xf numFmtId="0" fontId="53" fillId="33" borderId="46" xfId="0" applyFont="1" applyFill="1" applyBorder="1" applyAlignment="1">
      <alignment horizontal="center"/>
    </xf>
    <xf numFmtId="0" fontId="53" fillId="33" borderId="48" xfId="0" applyFont="1" applyFill="1" applyBorder="1" applyAlignment="1">
      <alignment horizontal="left"/>
    </xf>
    <xf numFmtId="0" fontId="53" fillId="40" borderId="46" xfId="0" applyFont="1" applyFill="1" applyBorder="1" applyAlignment="1">
      <alignment horizontal="left"/>
    </xf>
    <xf numFmtId="0" fontId="53" fillId="40" borderId="46" xfId="0" applyFont="1" applyFill="1" applyBorder="1" applyAlignment="1">
      <alignment horizontal="center"/>
    </xf>
    <xf numFmtId="0" fontId="53" fillId="40" borderId="48" xfId="0" applyFont="1" applyFill="1" applyBorder="1" applyAlignment="1">
      <alignment horizontal="left"/>
    </xf>
    <xf numFmtId="0" fontId="53" fillId="29" borderId="57" xfId="0" applyFont="1" applyFill="1" applyBorder="1" applyAlignment="1">
      <alignment horizontal="left"/>
    </xf>
    <xf numFmtId="0" fontId="52" fillId="29" borderId="58" xfId="0" applyFont="1" applyFill="1" applyBorder="1" applyAlignment="1">
      <alignment horizontal="left" vertical="center"/>
    </xf>
    <xf numFmtId="0" fontId="53" fillId="29" borderId="59" xfId="0" applyFont="1" applyFill="1" applyBorder="1" applyAlignment="1">
      <alignment horizontal="left"/>
    </xf>
    <xf numFmtId="0" fontId="52" fillId="30" borderId="16" xfId="0" applyFont="1" applyFill="1" applyBorder="1" applyAlignment="1"/>
    <xf numFmtId="0" fontId="52" fillId="41" borderId="16" xfId="0" applyFont="1" applyFill="1" applyBorder="1" applyAlignment="1">
      <alignment horizontal="center"/>
    </xf>
    <xf numFmtId="0" fontId="52" fillId="41" borderId="16" xfId="0" applyFont="1" applyFill="1" applyBorder="1" applyAlignment="1">
      <alignment horizontal="left"/>
    </xf>
    <xf numFmtId="0" fontId="52" fillId="41" borderId="16" xfId="0" applyFont="1" applyFill="1" applyBorder="1" applyAlignment="1"/>
    <xf numFmtId="0" fontId="52" fillId="30" borderId="15" xfId="0" applyFont="1" applyFill="1" applyBorder="1" applyAlignment="1">
      <alignment horizontal="center"/>
    </xf>
    <xf numFmtId="0" fontId="52" fillId="30" borderId="18" xfId="0" applyFont="1" applyFill="1" applyBorder="1" applyAlignment="1">
      <alignment horizontal="center"/>
    </xf>
    <xf numFmtId="0" fontId="52" fillId="30" borderId="18" xfId="0" applyFont="1" applyFill="1" applyBorder="1" applyAlignment="1">
      <alignment horizontal="left"/>
    </xf>
    <xf numFmtId="0" fontId="52" fillId="30" borderId="60" xfId="0" applyFont="1" applyFill="1" applyBorder="1" applyAlignment="1"/>
    <xf numFmtId="0" fontId="52" fillId="30" borderId="60" xfId="0" applyFont="1" applyFill="1" applyBorder="1" applyAlignment="1">
      <alignment horizontal="left"/>
    </xf>
    <xf numFmtId="0" fontId="52" fillId="37" borderId="59" xfId="0" applyFont="1" applyFill="1" applyBorder="1" applyAlignment="1">
      <alignment vertical="center"/>
    </xf>
    <xf numFmtId="0" fontId="52" fillId="33" borderId="16" xfId="0" applyFont="1" applyFill="1" applyBorder="1" applyAlignment="1"/>
    <xf numFmtId="0" fontId="52" fillId="37" borderId="59" xfId="0" applyFont="1" applyFill="1" applyBorder="1" applyAlignment="1">
      <alignment horizontal="center" vertical="center"/>
    </xf>
    <xf numFmtId="0" fontId="52" fillId="33" borderId="16" xfId="0" applyFont="1" applyFill="1" applyBorder="1" applyAlignment="1">
      <alignment horizontal="left"/>
    </xf>
    <xf numFmtId="0" fontId="52" fillId="33" borderId="16" xfId="0" applyFont="1" applyFill="1" applyBorder="1" applyAlignment="1">
      <alignment horizontal="center"/>
    </xf>
    <xf numFmtId="0" fontId="53" fillId="30" borderId="60" xfId="0" applyFont="1" applyFill="1" applyBorder="1" applyAlignment="1">
      <alignment horizontal="center"/>
    </xf>
    <xf numFmtId="0" fontId="53" fillId="30" borderId="60" xfId="0" applyFont="1" applyFill="1" applyBorder="1" applyAlignment="1">
      <alignment horizontal="left"/>
    </xf>
    <xf numFmtId="0" fontId="52" fillId="30" borderId="60" xfId="0" applyFont="1" applyFill="1" applyBorder="1" applyAlignment="1">
      <alignment horizontal="center"/>
    </xf>
    <xf numFmtId="0" fontId="52" fillId="37" borderId="59" xfId="0" applyFont="1" applyFill="1" applyBorder="1" applyAlignment="1">
      <alignment horizontal="left" vertical="center"/>
    </xf>
    <xf numFmtId="0" fontId="52" fillId="37" borderId="61" xfId="0" applyFont="1" applyFill="1" applyBorder="1" applyAlignment="1">
      <alignment vertical="center"/>
    </xf>
    <xf numFmtId="0" fontId="52" fillId="33" borderId="18" xfId="0" applyFont="1" applyFill="1" applyBorder="1" applyAlignment="1">
      <alignment horizontal="left"/>
    </xf>
    <xf numFmtId="0" fontId="52" fillId="33" borderId="18" xfId="0" applyFont="1" applyFill="1" applyBorder="1" applyAlignment="1"/>
    <xf numFmtId="0" fontId="52" fillId="33" borderId="18" xfId="0" applyFont="1" applyFill="1" applyBorder="1" applyAlignment="1">
      <alignment horizontal="center"/>
    </xf>
    <xf numFmtId="0" fontId="52" fillId="34" borderId="16" xfId="0" applyFont="1" applyFill="1" applyBorder="1" applyAlignment="1">
      <alignment vertical="center"/>
    </xf>
    <xf numFmtId="0" fontId="52" fillId="38" borderId="16" xfId="0" applyFont="1" applyFill="1" applyBorder="1" applyAlignment="1">
      <alignment horizontal="left"/>
    </xf>
    <xf numFmtId="0" fontId="52" fillId="38" borderId="16" xfId="0" applyFont="1" applyFill="1" applyBorder="1" applyAlignment="1"/>
    <xf numFmtId="0" fontId="52" fillId="38" borderId="16" xfId="0" applyFont="1" applyFill="1" applyBorder="1" applyAlignment="1">
      <alignment horizontal="center"/>
    </xf>
    <xf numFmtId="0" fontId="52" fillId="37" borderId="0" xfId="0" applyFont="1" applyFill="1" applyBorder="1" applyAlignment="1">
      <alignment vertical="center"/>
    </xf>
    <xf numFmtId="0" fontId="52" fillId="33" borderId="26" xfId="0" applyFont="1" applyFill="1" applyBorder="1" applyAlignment="1">
      <alignment horizontal="left"/>
    </xf>
    <xf numFmtId="0" fontId="52" fillId="33" borderId="62" xfId="0" applyFont="1" applyFill="1" applyBorder="1" applyAlignment="1"/>
    <xf numFmtId="0" fontId="52" fillId="33" borderId="62" xfId="0" applyFont="1" applyFill="1" applyBorder="1" applyAlignment="1">
      <alignment horizontal="left"/>
    </xf>
    <xf numFmtId="0" fontId="52" fillId="33" borderId="62" xfId="0" applyFont="1" applyFill="1" applyBorder="1" applyAlignment="1">
      <alignment horizontal="center"/>
    </xf>
    <xf numFmtId="0" fontId="52" fillId="33" borderId="63" xfId="0" applyFont="1" applyFill="1" applyBorder="1" applyAlignment="1">
      <alignment horizontal="left"/>
    </xf>
    <xf numFmtId="0" fontId="52" fillId="37" borderId="64" xfId="0" applyFont="1" applyFill="1" applyBorder="1" applyAlignment="1">
      <alignment vertical="center"/>
    </xf>
    <xf numFmtId="0" fontId="53" fillId="33" borderId="16" xfId="0" applyFont="1" applyFill="1" applyBorder="1" applyAlignment="1"/>
    <xf numFmtId="0" fontId="53" fillId="33" borderId="29" xfId="0" applyFont="1" applyFill="1" applyBorder="1" applyAlignment="1"/>
    <xf numFmtId="0" fontId="53" fillId="33" borderId="28" xfId="0" applyFont="1" applyFill="1" applyBorder="1" applyAlignment="1">
      <alignment horizontal="center"/>
    </xf>
    <xf numFmtId="0" fontId="53" fillId="33" borderId="63" xfId="0" applyFont="1" applyFill="1" applyBorder="1" applyAlignment="1">
      <alignment horizontal="left"/>
    </xf>
    <xf numFmtId="0" fontId="53" fillId="33" borderId="26" xfId="0" applyFont="1" applyFill="1" applyBorder="1" applyAlignment="1">
      <alignment horizontal="left"/>
    </xf>
    <xf numFmtId="0" fontId="53" fillId="33" borderId="62" xfId="0" applyFont="1" applyFill="1" applyBorder="1" applyAlignment="1">
      <alignment horizontal="left"/>
    </xf>
    <xf numFmtId="0" fontId="53" fillId="33" borderId="15" xfId="0" applyFont="1" applyFill="1" applyBorder="1" applyAlignment="1">
      <alignment horizontal="center"/>
    </xf>
    <xf numFmtId="0" fontId="53" fillId="33" borderId="53" xfId="0" applyFont="1" applyFill="1" applyBorder="1" applyAlignment="1">
      <alignment horizontal="left"/>
    </xf>
    <xf numFmtId="0" fontId="53" fillId="33" borderId="18" xfId="0" applyFont="1" applyFill="1" applyBorder="1" applyAlignment="1"/>
    <xf numFmtId="0" fontId="53" fillId="33" borderId="60" xfId="0" applyFont="1" applyFill="1" applyBorder="1" applyAlignment="1"/>
    <xf numFmtId="0" fontId="53" fillId="33" borderId="60" xfId="0" applyFont="1" applyFill="1" applyBorder="1" applyAlignment="1">
      <alignment horizontal="left"/>
    </xf>
    <xf numFmtId="0" fontId="53" fillId="33" borderId="60" xfId="0" applyFont="1" applyFill="1" applyBorder="1" applyAlignment="1">
      <alignment horizontal="center"/>
    </xf>
    <xf numFmtId="0" fontId="53" fillId="33" borderId="53" xfId="0" applyFont="1" applyFill="1" applyBorder="1" applyAlignment="1">
      <alignment horizontal="center"/>
    </xf>
    <xf numFmtId="0" fontId="53" fillId="33" borderId="15" xfId="0" applyFont="1" applyFill="1" applyBorder="1" applyAlignment="1"/>
    <xf numFmtId="0" fontId="53" fillId="33" borderId="28" xfId="0" applyFont="1" applyFill="1" applyBorder="1" applyAlignment="1"/>
    <xf numFmtId="0" fontId="53" fillId="33" borderId="26" xfId="0" applyFont="1" applyFill="1" applyBorder="1" applyAlignment="1">
      <alignment horizontal="center"/>
    </xf>
    <xf numFmtId="0" fontId="53" fillId="33" borderId="28" xfId="0" applyFont="1" applyFill="1" applyBorder="1" applyAlignment="1">
      <alignment horizontal="left"/>
    </xf>
    <xf numFmtId="0" fontId="53" fillId="29" borderId="65" xfId="0" applyFont="1" applyFill="1" applyBorder="1" applyAlignment="1">
      <alignment horizontal="left"/>
    </xf>
    <xf numFmtId="0" fontId="53" fillId="33" borderId="26" xfId="0" applyFont="1" applyFill="1" applyBorder="1" applyAlignment="1"/>
    <xf numFmtId="0" fontId="53" fillId="33" borderId="56" xfId="0" applyFont="1" applyFill="1" applyBorder="1" applyAlignment="1">
      <alignment horizontal="left"/>
    </xf>
    <xf numFmtId="0" fontId="53" fillId="33" borderId="56" xfId="0" applyFont="1" applyFill="1" applyBorder="1" applyAlignment="1">
      <alignment horizontal="center"/>
    </xf>
    <xf numFmtId="0" fontId="53" fillId="33" borderId="55" xfId="0" applyFont="1" applyFill="1" applyBorder="1" applyAlignment="1">
      <alignment horizontal="left"/>
    </xf>
    <xf numFmtId="0" fontId="53" fillId="33" borderId="66" xfId="0" applyFont="1" applyFill="1" applyBorder="1" applyAlignment="1">
      <alignment horizontal="left"/>
    </xf>
    <xf numFmtId="0" fontId="53" fillId="33" borderId="67" xfId="0" applyFont="1" applyFill="1" applyBorder="1" applyAlignment="1">
      <alignment horizontal="left"/>
    </xf>
    <xf numFmtId="0" fontId="53" fillId="5" borderId="26" xfId="0" applyFont="1" applyFill="1" applyBorder="1" applyAlignment="1">
      <alignment horizontal="center"/>
    </xf>
    <xf numFmtId="0" fontId="53" fillId="5" borderId="26" xfId="0" applyFont="1" applyFill="1" applyBorder="1" applyAlignment="1">
      <alignment horizontal="left"/>
    </xf>
    <xf numFmtId="0" fontId="53" fillId="5" borderId="67" xfId="0" applyFont="1" applyFill="1" applyBorder="1" applyAlignment="1">
      <alignment horizontal="left"/>
    </xf>
    <xf numFmtId="0" fontId="53" fillId="5" borderId="55" xfId="0" applyFont="1" applyFill="1" applyBorder="1" applyAlignment="1">
      <alignment horizontal="left"/>
    </xf>
    <xf numFmtId="0" fontId="53" fillId="5" borderId="0" xfId="0" applyFont="1" applyFill="1" applyBorder="1" applyAlignment="1">
      <alignment horizontal="left"/>
    </xf>
    <xf numFmtId="0" fontId="52" fillId="42" borderId="16" xfId="0" applyFont="1" applyFill="1" applyBorder="1" applyAlignment="1">
      <alignment horizontal="left" vertical="center"/>
    </xf>
    <xf numFmtId="0" fontId="53" fillId="44" borderId="54" xfId="0" applyFont="1" applyFill="1" applyBorder="1" applyAlignment="1">
      <alignment horizontal="left"/>
    </xf>
    <xf numFmtId="0" fontId="52" fillId="43" borderId="48" xfId="0" applyFont="1" applyFill="1" applyBorder="1" applyAlignment="1">
      <alignment horizontal="left" vertical="center"/>
    </xf>
    <xf numFmtId="0" fontId="52" fillId="43" borderId="68" xfId="0" applyFont="1" applyFill="1" applyBorder="1" applyAlignment="1">
      <alignment horizontal="left" vertical="center"/>
    </xf>
    <xf numFmtId="0" fontId="52" fillId="43" borderId="29" xfId="0" applyFont="1" applyFill="1" applyBorder="1" applyAlignment="1">
      <alignment horizontal="left" vertical="center"/>
    </xf>
    <xf numFmtId="0" fontId="52" fillId="43" borderId="69" xfId="0" applyFont="1" applyFill="1" applyBorder="1" applyAlignment="1">
      <alignment horizontal="left" vertical="center"/>
    </xf>
    <xf numFmtId="0" fontId="52" fillId="43" borderId="70" xfId="0" applyFont="1" applyFill="1" applyBorder="1" applyAlignment="1">
      <alignment horizontal="left" vertical="center"/>
    </xf>
    <xf numFmtId="0" fontId="52" fillId="43" borderId="64" xfId="0" applyFont="1" applyFill="1" applyBorder="1" applyAlignment="1">
      <alignment horizontal="left" vertical="center"/>
    </xf>
    <xf numFmtId="0" fontId="52" fillId="42" borderId="18" xfId="0" applyFont="1" applyFill="1" applyBorder="1" applyAlignment="1">
      <alignment horizontal="left" vertical="center"/>
    </xf>
    <xf numFmtId="0" fontId="52" fillId="42" borderId="18" xfId="0" applyFont="1" applyFill="1" applyBorder="1" applyAlignment="1">
      <alignment horizontal="center" vertical="center"/>
    </xf>
    <xf numFmtId="0" fontId="52" fillId="42" borderId="16" xfId="0" applyFont="1" applyFill="1" applyBorder="1" applyAlignment="1">
      <alignment horizontal="center" vertical="center"/>
    </xf>
    <xf numFmtId="0" fontId="53" fillId="37" borderId="54" xfId="0" applyFont="1" applyFill="1" applyBorder="1" applyAlignment="1">
      <alignment horizontal="left"/>
    </xf>
    <xf numFmtId="0" fontId="53" fillId="37" borderId="48" xfId="0" applyFont="1" applyFill="1" applyBorder="1" applyAlignment="1">
      <alignment horizontal="center"/>
    </xf>
    <xf numFmtId="0" fontId="53" fillId="37" borderId="69" xfId="0" applyFont="1" applyFill="1" applyBorder="1" applyAlignment="1">
      <alignment horizontal="left"/>
    </xf>
    <xf numFmtId="0" fontId="53" fillId="37" borderId="55" xfId="0" applyFont="1" applyFill="1" applyBorder="1" applyAlignment="1">
      <alignment horizontal="left"/>
    </xf>
    <xf numFmtId="0" fontId="53" fillId="37" borderId="0" xfId="0" applyFont="1" applyFill="1" applyBorder="1" applyAlignment="1">
      <alignment horizontal="left"/>
    </xf>
    <xf numFmtId="0" fontId="53" fillId="37" borderId="55" xfId="0" applyFont="1" applyFill="1" applyBorder="1" applyAlignment="1">
      <alignment horizontal="center"/>
    </xf>
    <xf numFmtId="0" fontId="53" fillId="37" borderId="64" xfId="0" applyFont="1" applyFill="1" applyBorder="1" applyAlignment="1">
      <alignment horizontal="left"/>
    </xf>
    <xf numFmtId="0" fontId="53" fillId="37" borderId="16" xfId="0" applyFont="1" applyFill="1" applyBorder="1" applyAlignment="1">
      <alignment horizontal="center"/>
    </xf>
    <xf numFmtId="0" fontId="53" fillId="37" borderId="18" xfId="0" applyFont="1" applyFill="1" applyBorder="1" applyAlignment="1">
      <alignment horizontal="left"/>
    </xf>
    <xf numFmtId="0" fontId="53" fillId="32" borderId="49" xfId="0" applyFont="1" applyFill="1" applyBorder="1" applyAlignment="1">
      <alignment horizontal="left"/>
    </xf>
    <xf numFmtId="0" fontId="53" fillId="37" borderId="50" xfId="0" applyFont="1" applyFill="1" applyBorder="1" applyAlignment="1">
      <alignment horizontal="left"/>
    </xf>
    <xf numFmtId="0" fontId="53" fillId="37" borderId="71" xfId="0" applyFont="1" applyFill="1" applyBorder="1" applyAlignment="1">
      <alignment horizontal="left"/>
    </xf>
    <xf numFmtId="0" fontId="53" fillId="37" borderId="71" xfId="0" applyFont="1" applyFill="1" applyBorder="1" applyAlignment="1">
      <alignment horizontal="center"/>
    </xf>
    <xf numFmtId="0" fontId="53" fillId="37" borderId="28" xfId="0" applyFont="1" applyFill="1" applyBorder="1" applyAlignment="1">
      <alignment horizontal="left"/>
    </xf>
    <xf numFmtId="0" fontId="53" fillId="37" borderId="52" xfId="0" applyFont="1" applyFill="1" applyBorder="1" applyAlignment="1">
      <alignment horizontal="left"/>
    </xf>
    <xf numFmtId="0" fontId="53" fillId="37" borderId="52" xfId="0" applyFont="1" applyFill="1" applyBorder="1" applyAlignment="1">
      <alignment horizontal="center"/>
    </xf>
    <xf numFmtId="0" fontId="53" fillId="37" borderId="49" xfId="0" applyFont="1" applyFill="1" applyBorder="1" applyAlignment="1">
      <alignment horizontal="left"/>
    </xf>
    <xf numFmtId="0" fontId="53" fillId="37" borderId="50" xfId="0" applyFont="1" applyFill="1" applyBorder="1" applyAlignment="1">
      <alignment horizontal="center"/>
    </xf>
    <xf numFmtId="0" fontId="53" fillId="37" borderId="29" xfId="0" applyFont="1" applyFill="1" applyBorder="1" applyAlignment="1">
      <alignment horizontal="center"/>
    </xf>
    <xf numFmtId="0" fontId="53" fillId="37" borderId="63" xfId="0" applyFont="1" applyFill="1" applyBorder="1" applyAlignment="1">
      <alignment horizontal="left"/>
    </xf>
    <xf numFmtId="0" fontId="53" fillId="37" borderId="26" xfId="0" applyFont="1" applyFill="1" applyBorder="1" applyAlignment="1">
      <alignment horizontal="left"/>
    </xf>
    <xf numFmtId="0" fontId="53" fillId="37" borderId="26" xfId="0" applyFont="1" applyFill="1" applyBorder="1" applyAlignment="1">
      <alignment horizontal="center"/>
    </xf>
    <xf numFmtId="0" fontId="53" fillId="37" borderId="62" xfId="0" applyFont="1" applyFill="1" applyBorder="1" applyAlignment="1">
      <alignment horizontal="left"/>
    </xf>
    <xf numFmtId="0" fontId="52" fillId="37" borderId="48" xfId="0" applyFont="1" applyFill="1" applyBorder="1" applyAlignment="1">
      <alignment horizontal="left" vertical="center"/>
    </xf>
    <xf numFmtId="0" fontId="52" fillId="37" borderId="29" xfId="0" applyFont="1" applyFill="1" applyBorder="1" applyAlignment="1">
      <alignment horizontal="left" vertical="center"/>
    </xf>
    <xf numFmtId="0" fontId="52" fillId="37" borderId="49" xfId="0" applyFont="1" applyFill="1" applyBorder="1" applyAlignment="1">
      <alignment vertical="center"/>
    </xf>
    <xf numFmtId="0" fontId="53" fillId="37" borderId="29" xfId="0" applyFont="1" applyFill="1" applyBorder="1" applyAlignment="1">
      <alignment horizontal="center" vertical="center"/>
    </xf>
    <xf numFmtId="0" fontId="52" fillId="37" borderId="55" xfId="0" applyFont="1" applyFill="1" applyBorder="1" applyAlignment="1">
      <alignment horizontal="left" vertical="center"/>
    </xf>
    <xf numFmtId="0" fontId="52" fillId="37" borderId="26" xfId="0" applyFont="1" applyFill="1" applyBorder="1" applyAlignment="1">
      <alignment horizontal="left" vertical="center"/>
    </xf>
    <xf numFmtId="0" fontId="53" fillId="37" borderId="26" xfId="0" applyFont="1" applyFill="1" applyBorder="1" applyAlignment="1">
      <alignment horizontal="center" vertical="center"/>
    </xf>
    <xf numFmtId="0" fontId="0" fillId="38" borderId="16" xfId="0" applyFill="1" applyBorder="1"/>
    <xf numFmtId="0" fontId="52" fillId="34" borderId="16" xfId="0" applyFont="1" applyFill="1" applyBorder="1" applyAlignment="1">
      <alignment horizontal="left" vertical="center"/>
    </xf>
    <xf numFmtId="0" fontId="0" fillId="38" borderId="16" xfId="0" applyFill="1" applyBorder="1" applyAlignment="1">
      <alignment horizontal="center"/>
    </xf>
    <xf numFmtId="0" fontId="53" fillId="34" borderId="16" xfId="0" applyFont="1" applyFill="1" applyBorder="1" applyAlignment="1">
      <alignment horizontal="left"/>
    </xf>
    <xf numFmtId="0" fontId="0" fillId="33" borderId="29" xfId="0" applyFill="1" applyBorder="1"/>
    <xf numFmtId="0" fontId="0" fillId="33" borderId="29" xfId="0" applyFill="1" applyBorder="1" applyAlignment="1">
      <alignment horizontal="center"/>
    </xf>
    <xf numFmtId="0" fontId="52" fillId="37" borderId="50" xfId="0" applyFont="1" applyFill="1" applyBorder="1" applyAlignment="1">
      <alignment horizontal="left" vertical="center"/>
    </xf>
    <xf numFmtId="0" fontId="0" fillId="33" borderId="28" xfId="0" applyFill="1" applyBorder="1" applyAlignment="1">
      <alignment horizontal="center"/>
    </xf>
    <xf numFmtId="0" fontId="0" fillId="33" borderId="26" xfId="0" applyFill="1" applyBorder="1"/>
    <xf numFmtId="0" fontId="52" fillId="37" borderId="63" xfId="0" applyFont="1" applyFill="1" applyBorder="1" applyAlignment="1">
      <alignment horizontal="left" vertical="center"/>
    </xf>
    <xf numFmtId="0" fontId="53" fillId="29" borderId="18" xfId="0" applyFont="1" applyFill="1" applyBorder="1" applyAlignment="1">
      <alignment horizontal="left"/>
    </xf>
    <xf numFmtId="0" fontId="0" fillId="33" borderId="62" xfId="0" applyFill="1" applyBorder="1" applyAlignment="1">
      <alignment horizontal="center"/>
    </xf>
    <xf numFmtId="0" fontId="52" fillId="37" borderId="0" xfId="0" applyFont="1" applyFill="1" applyBorder="1" applyAlignment="1">
      <alignment horizontal="left" vertical="center"/>
    </xf>
    <xf numFmtId="0" fontId="52" fillId="37" borderId="52" xfId="0" applyFont="1" applyFill="1" applyBorder="1" applyAlignment="1">
      <alignment horizontal="left" vertical="center"/>
    </xf>
    <xf numFmtId="0" fontId="0" fillId="33" borderId="52" xfId="0" applyFill="1" applyBorder="1" applyAlignment="1">
      <alignment horizontal="center"/>
    </xf>
    <xf numFmtId="0" fontId="52" fillId="37" borderId="15" xfId="0" applyFont="1" applyFill="1" applyBorder="1" applyAlignment="1">
      <alignment horizontal="left" vertical="center"/>
    </xf>
    <xf numFmtId="0" fontId="53" fillId="5" borderId="16" xfId="0" applyFont="1" applyFill="1" applyBorder="1" applyAlignment="1">
      <alignment horizontal="left"/>
    </xf>
    <xf numFmtId="0" fontId="53" fillId="5" borderId="49" xfId="0" applyFont="1" applyFill="1" applyBorder="1" applyAlignment="1">
      <alignment horizontal="left"/>
    </xf>
    <xf numFmtId="0" fontId="53" fillId="5" borderId="16" xfId="0" applyFont="1" applyFill="1" applyBorder="1" applyAlignment="1">
      <alignment horizontal="center"/>
    </xf>
    <xf numFmtId="0" fontId="53" fillId="32" borderId="18" xfId="0" applyFont="1" applyFill="1" applyBorder="1" applyAlignment="1">
      <alignment horizontal="center"/>
    </xf>
    <xf numFmtId="0" fontId="53" fillId="32" borderId="63" xfId="0" applyFont="1" applyFill="1" applyBorder="1" applyAlignment="1">
      <alignment horizontal="left"/>
    </xf>
    <xf numFmtId="0" fontId="53" fillId="32" borderId="26" xfId="0" applyFont="1" applyFill="1" applyBorder="1" applyAlignment="1">
      <alignment horizontal="left"/>
    </xf>
    <xf numFmtId="0" fontId="53" fillId="32" borderId="63" xfId="0" applyFont="1" applyFill="1" applyBorder="1" applyAlignment="1">
      <alignment horizontal="center"/>
    </xf>
    <xf numFmtId="0" fontId="53" fillId="33" borderId="62" xfId="0" applyFont="1" applyFill="1" applyBorder="1" applyAlignment="1">
      <alignment horizontal="center"/>
    </xf>
    <xf numFmtId="0" fontId="53" fillId="33" borderId="71" xfId="0" applyFont="1" applyFill="1" applyBorder="1" applyAlignment="1">
      <alignment horizontal="left"/>
    </xf>
    <xf numFmtId="0" fontId="53" fillId="33" borderId="52" xfId="0" applyFont="1" applyFill="1" applyBorder="1" applyAlignment="1">
      <alignment horizontal="left"/>
    </xf>
    <xf numFmtId="0" fontId="53" fillId="33" borderId="52" xfId="0" applyFont="1" applyFill="1" applyBorder="1" applyAlignment="1">
      <alignment horizontal="center"/>
    </xf>
    <xf numFmtId="0" fontId="53" fillId="33" borderId="49" xfId="0" applyFont="1" applyFill="1" applyBorder="1" applyAlignment="1">
      <alignment horizontal="center"/>
    </xf>
    <xf numFmtId="0" fontId="53" fillId="38" borderId="18" xfId="0" applyFont="1" applyFill="1" applyBorder="1" applyAlignment="1">
      <alignment horizontal="left"/>
    </xf>
    <xf numFmtId="0" fontId="53" fillId="38" borderId="60" xfId="0" applyFont="1" applyFill="1" applyBorder="1" applyAlignment="1">
      <alignment horizontal="left"/>
    </xf>
    <xf numFmtId="0" fontId="53" fillId="38" borderId="18" xfId="0" applyFont="1" applyFill="1" applyBorder="1" applyAlignment="1">
      <alignment horizontal="center"/>
    </xf>
    <xf numFmtId="0" fontId="53" fillId="33" borderId="48" xfId="0" applyFont="1" applyFill="1" applyBorder="1" applyAlignment="1">
      <alignment horizontal="center"/>
    </xf>
    <xf numFmtId="0" fontId="53" fillId="34" borderId="15" xfId="0" applyFont="1" applyFill="1" applyBorder="1" applyAlignment="1">
      <alignment horizontal="left"/>
    </xf>
    <xf numFmtId="0" fontId="53" fillId="34" borderId="28" xfId="0" applyFont="1" applyFill="1" applyBorder="1" applyAlignment="1">
      <alignment horizontal="left"/>
    </xf>
    <xf numFmtId="0" fontId="53" fillId="36" borderId="16" xfId="0" applyFont="1" applyFill="1" applyBorder="1" applyAlignment="1">
      <alignment horizontal="center"/>
    </xf>
    <xf numFmtId="0" fontId="53" fillId="36" borderId="29" xfId="0" applyFont="1" applyFill="1" applyBorder="1" applyAlignment="1">
      <alignment horizontal="left"/>
    </xf>
    <xf numFmtId="0" fontId="53" fillId="36" borderId="28" xfId="0" applyFont="1" applyFill="1" applyBorder="1" applyAlignment="1">
      <alignment horizontal="left"/>
    </xf>
    <xf numFmtId="183" fontId="53" fillId="37" borderId="16" xfId="20" applyFont="1" applyFill="1" applyBorder="1" applyProtection="1"/>
    <xf numFmtId="0" fontId="0" fillId="9" borderId="0" xfId="1" applyNumberFormat="1" applyFont="1" applyFill="1" applyBorder="1" applyAlignment="1">
      <alignment horizontal="center"/>
    </xf>
    <xf numFmtId="15" fontId="11" fillId="16" borderId="14" xfId="13" applyNumberFormat="1" applyFont="1" applyFill="1" applyBorder="1" applyAlignment="1">
      <alignment horizontal="center"/>
    </xf>
    <xf numFmtId="0" fontId="53" fillId="32" borderId="51" xfId="0" applyFont="1" applyFill="1" applyBorder="1" applyAlignment="1">
      <alignment horizontal="left"/>
    </xf>
    <xf numFmtId="0" fontId="53" fillId="32" borderId="53" xfId="0" applyFont="1" applyFill="1" applyBorder="1" applyAlignment="1">
      <alignment horizontal="left"/>
    </xf>
    <xf numFmtId="0" fontId="53" fillId="29" borderId="72" xfId="0" applyFont="1" applyFill="1" applyBorder="1" applyAlignment="1">
      <alignment horizontal="left"/>
    </xf>
    <xf numFmtId="0" fontId="52" fillId="30" borderId="52" xfId="0" applyFont="1" applyFill="1" applyBorder="1" applyAlignment="1">
      <alignment horizontal="left"/>
    </xf>
    <xf numFmtId="0" fontId="53" fillId="35" borderId="51" xfId="0" applyFont="1" applyFill="1" applyBorder="1" applyAlignment="1">
      <alignment horizontal="left"/>
    </xf>
    <xf numFmtId="0" fontId="0" fillId="33" borderId="49" xfId="0" applyFill="1" applyBorder="1"/>
    <xf numFmtId="0" fontId="52" fillId="37" borderId="51" xfId="0" applyFont="1" applyFill="1" applyBorder="1" applyAlignment="1">
      <alignment vertical="center"/>
    </xf>
    <xf numFmtId="0" fontId="52" fillId="37" borderId="53" xfId="0" applyFont="1" applyFill="1" applyBorder="1" applyAlignment="1">
      <alignment vertical="center"/>
    </xf>
    <xf numFmtId="0" fontId="52" fillId="29" borderId="73" xfId="0" applyFont="1" applyFill="1" applyBorder="1" applyAlignment="1">
      <alignment horizontal="left" vertical="center"/>
    </xf>
    <xf numFmtId="14" fontId="52" fillId="29" borderId="72" xfId="0" applyNumberFormat="1" applyFont="1" applyFill="1" applyBorder="1" applyAlignment="1">
      <alignment horizontal="left" vertical="center"/>
    </xf>
    <xf numFmtId="0" fontId="52" fillId="39" borderId="72" xfId="0" applyFont="1" applyFill="1" applyBorder="1" applyAlignment="1">
      <alignment horizontal="left" vertical="center"/>
    </xf>
    <xf numFmtId="0" fontId="52" fillId="29" borderId="72" xfId="0" applyFont="1" applyFill="1" applyBorder="1" applyAlignment="1">
      <alignment horizontal="left" vertical="center"/>
    </xf>
    <xf numFmtId="0" fontId="57" fillId="39" borderId="72" xfId="0" applyFont="1" applyFill="1" applyBorder="1" applyAlignment="1">
      <alignment horizontal="left"/>
    </xf>
    <xf numFmtId="0" fontId="53" fillId="29" borderId="73" xfId="0" applyFont="1" applyFill="1" applyBorder="1" applyAlignment="1">
      <alignment horizontal="left"/>
    </xf>
    <xf numFmtId="0" fontId="53" fillId="34" borderId="72" xfId="0" applyFont="1" applyFill="1" applyBorder="1" applyAlignment="1">
      <alignment horizontal="left"/>
    </xf>
    <xf numFmtId="183" fontId="53" fillId="30" borderId="58" xfId="20" applyFont="1" applyFill="1" applyBorder="1" applyProtection="1"/>
    <xf numFmtId="183" fontId="53" fillId="33" borderId="58" xfId="20" applyFont="1" applyFill="1" applyBorder="1" applyProtection="1"/>
    <xf numFmtId="183" fontId="53" fillId="29" borderId="58" xfId="20" applyFont="1" applyFill="1" applyBorder="1" applyProtection="1"/>
    <xf numFmtId="183" fontId="53" fillId="29" borderId="58" xfId="20" applyFont="1" applyFill="1" applyBorder="1" applyAlignment="1" applyProtection="1">
      <alignment horizontal="left"/>
    </xf>
    <xf numFmtId="0" fontId="52" fillId="30" borderId="51" xfId="0" applyFont="1" applyFill="1" applyBorder="1" applyAlignment="1">
      <alignment horizontal="left"/>
    </xf>
    <xf numFmtId="0" fontId="52" fillId="41" borderId="51" xfId="0" applyFont="1" applyFill="1" applyBorder="1" applyAlignment="1">
      <alignment horizontal="left"/>
    </xf>
    <xf numFmtId="0" fontId="52" fillId="37" borderId="74" xfId="0" applyFont="1" applyFill="1" applyBorder="1" applyAlignment="1">
      <alignment vertical="center"/>
    </xf>
    <xf numFmtId="0" fontId="53" fillId="30" borderId="71" xfId="0" applyFont="1" applyFill="1" applyBorder="1" applyAlignment="1">
      <alignment horizontal="left"/>
    </xf>
    <xf numFmtId="0" fontId="52" fillId="30" borderId="71" xfId="0" applyFont="1" applyFill="1" applyBorder="1" applyAlignment="1">
      <alignment horizontal="left"/>
    </xf>
    <xf numFmtId="0" fontId="52" fillId="37" borderId="74" xfId="0" applyFont="1" applyFill="1" applyBorder="1" applyAlignment="1">
      <alignment horizontal="left" vertical="center"/>
    </xf>
    <xf numFmtId="0" fontId="52" fillId="37" borderId="75" xfId="0" applyFont="1" applyFill="1" applyBorder="1" applyAlignment="1">
      <alignment vertical="center"/>
    </xf>
    <xf numFmtId="0" fontId="52" fillId="34" borderId="51" xfId="0" applyFont="1" applyFill="1" applyBorder="1" applyAlignment="1">
      <alignment vertical="center"/>
    </xf>
    <xf numFmtId="183" fontId="53" fillId="30" borderId="76" xfId="20" applyFont="1" applyFill="1" applyBorder="1" applyProtection="1"/>
    <xf numFmtId="0" fontId="53" fillId="37" borderId="51" xfId="0" applyFont="1" applyFill="1" applyBorder="1" applyAlignment="1">
      <alignment horizontal="left"/>
    </xf>
    <xf numFmtId="0" fontId="52" fillId="43" borderId="0" xfId="0" applyFont="1" applyFill="1" applyBorder="1" applyAlignment="1">
      <alignment horizontal="left" vertical="center"/>
    </xf>
    <xf numFmtId="0" fontId="52" fillId="42" borderId="53" xfId="0" applyFont="1" applyFill="1" applyBorder="1" applyAlignment="1">
      <alignment horizontal="left" vertical="center"/>
    </xf>
    <xf numFmtId="0" fontId="52" fillId="42" borderId="51" xfId="0" applyFont="1" applyFill="1" applyBorder="1" applyAlignment="1">
      <alignment horizontal="left" vertical="center"/>
    </xf>
    <xf numFmtId="183" fontId="53" fillId="37" borderId="50" xfId="20" applyFont="1" applyFill="1" applyBorder="1" applyProtection="1"/>
    <xf numFmtId="183" fontId="53" fillId="37" borderId="63" xfId="20" applyFont="1" applyFill="1" applyBorder="1" applyProtection="1"/>
    <xf numFmtId="0" fontId="0" fillId="38" borderId="51" xfId="0" applyFill="1" applyBorder="1"/>
    <xf numFmtId="0" fontId="0" fillId="33" borderId="50" xfId="0" applyFill="1" applyBorder="1"/>
    <xf numFmtId="0" fontId="53" fillId="5" borderId="51" xfId="0" applyFont="1" applyFill="1" applyBorder="1" applyAlignment="1">
      <alignment horizontal="left"/>
    </xf>
    <xf numFmtId="0" fontId="52" fillId="28" borderId="77" xfId="0" applyFont="1" applyFill="1" applyBorder="1" applyAlignment="1">
      <alignment horizontal="left" vertical="center"/>
    </xf>
    <xf numFmtId="0" fontId="53" fillId="29" borderId="78" xfId="0" applyFont="1" applyFill="1" applyBorder="1" applyAlignment="1">
      <alignment horizontal="left"/>
    </xf>
    <xf numFmtId="0" fontId="52" fillId="29" borderId="78" xfId="0" applyFont="1" applyFill="1" applyBorder="1" applyAlignment="1">
      <alignment horizontal="center" vertical="center"/>
    </xf>
    <xf numFmtId="0" fontId="52" fillId="29" borderId="78" xfId="0" applyFont="1" applyFill="1" applyBorder="1" applyAlignment="1">
      <alignment horizontal="left" vertical="center"/>
    </xf>
    <xf numFmtId="0" fontId="52" fillId="39" borderId="78" xfId="0" applyFont="1" applyFill="1" applyBorder="1" applyAlignment="1">
      <alignment horizontal="left" vertical="center"/>
    </xf>
    <xf numFmtId="0" fontId="53" fillId="39" borderId="78" xfId="0" applyFont="1" applyFill="1" applyBorder="1" applyAlignment="1">
      <alignment horizontal="left"/>
    </xf>
    <xf numFmtId="14" fontId="52" fillId="39" borderId="78" xfId="0" applyNumberFormat="1" applyFont="1" applyFill="1" applyBorder="1" applyAlignment="1">
      <alignment horizontal="center" vertical="center"/>
    </xf>
    <xf numFmtId="0" fontId="52" fillId="39" borderId="78" xfId="0" applyFont="1" applyFill="1" applyBorder="1" applyAlignment="1">
      <alignment horizontal="center" vertical="center"/>
    </xf>
    <xf numFmtId="0" fontId="58" fillId="29" borderId="78" xfId="0" applyFont="1" applyFill="1" applyBorder="1" applyAlignment="1">
      <alignment horizontal="center"/>
    </xf>
    <xf numFmtId="0" fontId="53" fillId="29" borderId="77" xfId="0" applyFont="1" applyFill="1" applyBorder="1" applyAlignment="1">
      <alignment horizontal="left"/>
    </xf>
    <xf numFmtId="0" fontId="53" fillId="34" borderId="78" xfId="0" applyFont="1" applyFill="1" applyBorder="1" applyAlignment="1">
      <alignment horizontal="center"/>
    </xf>
    <xf numFmtId="0" fontId="53" fillId="34" borderId="78" xfId="0" applyFont="1" applyFill="1" applyBorder="1" applyAlignment="1">
      <alignment horizontal="left"/>
    </xf>
    <xf numFmtId="0" fontId="53" fillId="30" borderId="59" xfId="0" applyFont="1" applyFill="1" applyBorder="1" applyAlignment="1">
      <alignment horizontal="left"/>
    </xf>
    <xf numFmtId="0" fontId="52" fillId="30" borderId="59" xfId="0" applyFont="1" applyFill="1" applyBorder="1" applyAlignment="1">
      <alignment horizontal="left" vertical="center"/>
    </xf>
    <xf numFmtId="0" fontId="52" fillId="33" borderId="59" xfId="0" applyFont="1" applyFill="1" applyBorder="1" applyAlignment="1">
      <alignment horizontal="left" vertical="center"/>
    </xf>
    <xf numFmtId="0" fontId="52" fillId="40" borderId="59" xfId="0" applyFont="1" applyFill="1" applyBorder="1" applyAlignment="1">
      <alignment horizontal="left" vertical="center"/>
    </xf>
    <xf numFmtId="0" fontId="52" fillId="29" borderId="59" xfId="0" applyFont="1" applyFill="1" applyBorder="1" applyAlignment="1">
      <alignment horizontal="left" vertical="center"/>
    </xf>
    <xf numFmtId="0" fontId="52" fillId="29" borderId="74" xfId="0" applyFont="1" applyFill="1" applyBorder="1" applyAlignment="1">
      <alignment horizontal="left" vertical="center"/>
    </xf>
    <xf numFmtId="0" fontId="52" fillId="41" borderId="15" xfId="0" applyFont="1" applyFill="1" applyBorder="1" applyAlignment="1">
      <alignment horizontal="center"/>
    </xf>
    <xf numFmtId="0" fontId="52" fillId="34" borderId="15" xfId="0" applyFont="1" applyFill="1" applyBorder="1" applyAlignment="1">
      <alignment vertical="center"/>
    </xf>
    <xf numFmtId="0" fontId="53" fillId="33" borderId="0" xfId="0" applyFont="1" applyFill="1" applyBorder="1" applyAlignment="1">
      <alignment horizontal="center"/>
    </xf>
    <xf numFmtId="0" fontId="53" fillId="5" borderId="62" xfId="0" applyFont="1" applyFill="1" applyBorder="1" applyAlignment="1">
      <alignment horizontal="center"/>
    </xf>
    <xf numFmtId="0" fontId="53" fillId="37" borderId="15" xfId="0" applyFont="1" applyFill="1" applyBorder="1" applyAlignment="1">
      <alignment horizontal="left"/>
    </xf>
    <xf numFmtId="0" fontId="52" fillId="42" borderId="15" xfId="0" applyFont="1" applyFill="1" applyBorder="1" applyAlignment="1">
      <alignment horizontal="left" vertical="center"/>
    </xf>
    <xf numFmtId="0" fontId="52" fillId="42" borderId="60" xfId="0" applyFont="1" applyFill="1" applyBorder="1" applyAlignment="1">
      <alignment horizontal="left" vertical="center"/>
    </xf>
    <xf numFmtId="0" fontId="53" fillId="37" borderId="60" xfId="0" applyFont="1" applyFill="1" applyBorder="1" applyAlignment="1">
      <alignment horizontal="left"/>
    </xf>
    <xf numFmtId="0" fontId="0" fillId="38" borderId="15" xfId="0" applyFill="1" applyBorder="1"/>
    <xf numFmtId="0" fontId="0" fillId="33" borderId="62" xfId="0" applyFill="1" applyBorder="1"/>
    <xf numFmtId="0" fontId="0" fillId="33" borderId="15" xfId="0" applyFill="1" applyBorder="1"/>
    <xf numFmtId="0" fontId="53" fillId="5" borderId="15" xfId="0" applyFont="1" applyFill="1" applyBorder="1" applyAlignment="1">
      <alignment horizontal="left"/>
    </xf>
    <xf numFmtId="0" fontId="53" fillId="35" borderId="15" xfId="0" applyFont="1" applyFill="1" applyBorder="1" applyAlignment="1">
      <alignment horizontal="left"/>
    </xf>
    <xf numFmtId="0" fontId="53" fillId="32" borderId="15" xfId="0" applyFont="1" applyFill="1" applyBorder="1" applyAlignment="1">
      <alignment horizontal="left"/>
    </xf>
    <xf numFmtId="0" fontId="59" fillId="32" borderId="15" xfId="0" applyFont="1" applyFill="1" applyBorder="1" applyAlignment="1">
      <alignment horizontal="left"/>
    </xf>
    <xf numFmtId="0" fontId="53" fillId="32" borderId="60" xfId="0" applyFont="1" applyFill="1" applyBorder="1" applyAlignment="1">
      <alignment horizontal="left"/>
    </xf>
    <xf numFmtId="0" fontId="52" fillId="37" borderId="15" xfId="0" applyFont="1" applyFill="1" applyBorder="1" applyAlignment="1">
      <alignment vertical="center"/>
    </xf>
    <xf numFmtId="0" fontId="52" fillId="37" borderId="60" xfId="0" applyFont="1" applyFill="1" applyBorder="1" applyAlignment="1">
      <alignment vertical="center"/>
    </xf>
    <xf numFmtId="0" fontId="51" fillId="27" borderId="79" xfId="0" applyFont="1" applyFill="1" applyBorder="1" applyAlignment="1">
      <alignment horizontal="left" vertical="center"/>
    </xf>
    <xf numFmtId="0" fontId="0" fillId="24" borderId="80" xfId="0" applyFill="1" applyBorder="1"/>
    <xf numFmtId="9" fontId="0" fillId="24" borderId="80" xfId="17" applyFont="1" applyFill="1" applyBorder="1"/>
    <xf numFmtId="0" fontId="53" fillId="45" borderId="80" xfId="0" applyNumberFormat="1" applyFont="1" applyFill="1" applyBorder="1" applyAlignment="1">
      <alignment horizontal="center" vertical="center"/>
    </xf>
    <xf numFmtId="0" fontId="52" fillId="46" borderId="80" xfId="0" applyNumberFormat="1" applyFont="1" applyFill="1" applyBorder="1" applyAlignment="1">
      <alignment horizontal="center" vertical="center"/>
    </xf>
    <xf numFmtId="0" fontId="53" fillId="47" borderId="80" xfId="0" applyNumberFormat="1" applyFont="1" applyFill="1" applyBorder="1" applyAlignment="1">
      <alignment horizontal="center" vertical="center"/>
    </xf>
    <xf numFmtId="0" fontId="53" fillId="24" borderId="80" xfId="0" applyNumberFormat="1" applyFont="1" applyFill="1" applyBorder="1" applyAlignment="1">
      <alignment horizontal="center" vertical="center"/>
    </xf>
    <xf numFmtId="0" fontId="8" fillId="46" borderId="80" xfId="0" applyNumberFormat="1" applyFont="1" applyFill="1" applyBorder="1" applyAlignment="1">
      <alignment horizontal="center" vertical="center"/>
    </xf>
    <xf numFmtId="0" fontId="52" fillId="47" borderId="80" xfId="0" applyNumberFormat="1" applyFont="1" applyFill="1" applyBorder="1" applyAlignment="1">
      <alignment horizontal="center" vertical="center"/>
    </xf>
    <xf numFmtId="0" fontId="0" fillId="24" borderId="80" xfId="0" applyNumberFormat="1" applyFill="1" applyBorder="1" applyAlignment="1">
      <alignment horizontal="center" vertical="center"/>
    </xf>
    <xf numFmtId="0" fontId="0" fillId="24" borderId="80" xfId="0" applyFill="1" applyBorder="1" applyAlignment="1">
      <alignment horizontal="center" vertical="center"/>
    </xf>
    <xf numFmtId="0" fontId="60" fillId="0" borderId="0" xfId="0" applyFont="1" applyBorder="1" applyAlignment="1">
      <alignment horizontal="left" vertical="center"/>
    </xf>
    <xf numFmtId="0" fontId="60" fillId="0" borderId="0" xfId="0" applyFont="1" applyBorder="1" applyAlignment="1">
      <alignment horizontal="left" vertical="top"/>
    </xf>
    <xf numFmtId="9" fontId="1" fillId="0" borderId="10" xfId="17" applyFont="1" applyBorder="1"/>
    <xf numFmtId="43" fontId="1" fillId="0" borderId="10" xfId="1" applyFont="1" applyBorder="1"/>
    <xf numFmtId="0" fontId="1" fillId="4" borderId="0" xfId="0" applyFont="1" applyFill="1"/>
    <xf numFmtId="0" fontId="61" fillId="0" borderId="0" xfId="0" applyFont="1"/>
    <xf numFmtId="0" fontId="0" fillId="33" borderId="80" xfId="0" applyFill="1" applyBorder="1"/>
    <xf numFmtId="167" fontId="0" fillId="0" borderId="0" xfId="1" applyNumberFormat="1" applyFont="1"/>
    <xf numFmtId="0" fontId="12" fillId="33" borderId="37" xfId="19" applyNumberFormat="1" applyFont="1" applyFill="1" applyBorder="1" applyAlignment="1">
      <alignment horizontal="left"/>
    </xf>
    <xf numFmtId="0" fontId="7" fillId="4" borderId="0" xfId="0" applyFont="1" applyFill="1"/>
    <xf numFmtId="1" fontId="0" fillId="48" borderId="2" xfId="0" applyNumberFormat="1" applyFill="1" applyBorder="1" applyAlignment="1">
      <alignment horizontal="center" vertical="center"/>
    </xf>
    <xf numFmtId="0" fontId="2" fillId="2" borderId="10" xfId="0" applyNumberFormat="1" applyFont="1" applyFill="1" applyBorder="1" applyAlignment="1">
      <alignment horizontal="center"/>
    </xf>
    <xf numFmtId="0" fontId="52" fillId="29" borderId="46" xfId="0" applyFont="1" applyFill="1" applyBorder="1" applyAlignment="1">
      <alignment horizontal="left" vertical="center"/>
    </xf>
    <xf numFmtId="183" fontId="55" fillId="29" borderId="46" xfId="20" applyFont="1" applyFill="1" applyBorder="1" applyProtection="1"/>
    <xf numFmtId="0" fontId="53" fillId="38" borderId="28" xfId="0" applyFont="1" applyFill="1" applyBorder="1" applyAlignment="1">
      <alignment horizontal="left"/>
    </xf>
    <xf numFmtId="0" fontId="52" fillId="31" borderId="16" xfId="0" applyFont="1" applyFill="1" applyBorder="1" applyAlignment="1">
      <alignment vertical="center"/>
    </xf>
    <xf numFmtId="0" fontId="52" fillId="31" borderId="16" xfId="0" applyFont="1" applyFill="1" applyBorder="1" applyAlignment="1">
      <alignment horizontal="center" vertical="center"/>
    </xf>
    <xf numFmtId="0" fontId="52" fillId="37" borderId="60" xfId="0" applyFont="1" applyFill="1" applyBorder="1" applyAlignment="1">
      <alignment horizontal="center" vertical="center"/>
    </xf>
    <xf numFmtId="0" fontId="52" fillId="37" borderId="52" xfId="0" applyFont="1" applyFill="1" applyBorder="1" applyAlignment="1">
      <alignment vertical="center"/>
    </xf>
    <xf numFmtId="0" fontId="52" fillId="37" borderId="29" xfId="0" applyFont="1" applyFill="1" applyBorder="1" applyAlignment="1">
      <alignment vertical="center"/>
    </xf>
    <xf numFmtId="0" fontId="52" fillId="37" borderId="29" xfId="0" applyFont="1" applyFill="1" applyBorder="1" applyAlignment="1">
      <alignment horizontal="center" vertical="center"/>
    </xf>
    <xf numFmtId="0" fontId="52" fillId="37" borderId="28" xfId="0" applyFont="1" applyFill="1" applyBorder="1" applyAlignment="1">
      <alignment vertical="center"/>
    </xf>
    <xf numFmtId="0" fontId="0" fillId="48" borderId="49" xfId="0" applyFill="1" applyBorder="1" applyAlignment="1">
      <alignment horizontal="center"/>
    </xf>
    <xf numFmtId="0" fontId="53" fillId="33" borderId="54" xfId="0" applyFont="1" applyFill="1" applyBorder="1" applyAlignment="1">
      <alignment horizontal="left"/>
    </xf>
    <xf numFmtId="0" fontId="52" fillId="37" borderId="80" xfId="0" applyFont="1" applyFill="1" applyBorder="1" applyAlignment="1">
      <alignment vertical="center"/>
    </xf>
    <xf numFmtId="0" fontId="53" fillId="33" borderId="81" xfId="0" applyFont="1" applyFill="1" applyBorder="1" applyAlignment="1">
      <alignment horizontal="left"/>
    </xf>
    <xf numFmtId="0" fontId="52" fillId="31" borderId="80" xfId="0" applyFont="1" applyFill="1" applyBorder="1" applyAlignment="1">
      <alignment vertical="center"/>
    </xf>
    <xf numFmtId="0" fontId="53" fillId="32" borderId="81" xfId="0" applyFont="1" applyFill="1" applyBorder="1" applyAlignment="1">
      <alignment horizontal="left"/>
    </xf>
    <xf numFmtId="15" fontId="11" fillId="24" borderId="80" xfId="13" applyNumberFormat="1" applyFont="1" applyFill="1" applyBorder="1" applyAlignment="1">
      <alignment horizontal="left"/>
    </xf>
    <xf numFmtId="165" fontId="20" fillId="24" borderId="83" xfId="9" applyFont="1" applyFill="1" applyBorder="1" applyAlignment="1"/>
    <xf numFmtId="15" fontId="62" fillId="24" borderId="14" xfId="13" applyNumberFormat="1" applyFont="1" applyFill="1" applyBorder="1" applyAlignment="1">
      <alignment horizontal="center"/>
    </xf>
    <xf numFmtId="177" fontId="62" fillId="24" borderId="80" xfId="14" applyFont="1" applyFill="1" applyBorder="1"/>
    <xf numFmtId="180" fontId="62" fillId="24" borderId="84" xfId="9" applyNumberFormat="1" applyFont="1" applyFill="1" applyBorder="1" applyAlignment="1"/>
    <xf numFmtId="180" fontId="62" fillId="24" borderId="19" xfId="9" applyNumberFormat="1" applyFont="1" applyFill="1" applyBorder="1" applyAlignment="1"/>
    <xf numFmtId="178" fontId="62" fillId="9" borderId="18" xfId="13" applyNumberFormat="1" applyFont="1" applyFill="1" applyBorder="1" applyAlignment="1"/>
    <xf numFmtId="182" fontId="63" fillId="24" borderId="84" xfId="1" applyNumberFormat="1" applyFont="1" applyFill="1" applyBorder="1" applyAlignment="1"/>
    <xf numFmtId="165" fontId="63" fillId="24" borderId="19" xfId="9" applyFont="1" applyFill="1" applyBorder="1" applyAlignment="1"/>
    <xf numFmtId="0" fontId="12" fillId="17" borderId="37" xfId="19" applyFont="1" applyFill="1" applyBorder="1"/>
    <xf numFmtId="0" fontId="12" fillId="17" borderId="37" xfId="19" applyNumberFormat="1" applyFont="1" applyFill="1" applyBorder="1" applyAlignment="1">
      <alignment horizontal="left"/>
    </xf>
    <xf numFmtId="0" fontId="12" fillId="17" borderId="37" xfId="19" applyFont="1" applyFill="1" applyBorder="1" applyAlignment="1">
      <alignment horizontal="center"/>
    </xf>
    <xf numFmtId="165" fontId="12" fillId="17" borderId="38" xfId="19" applyNumberFormat="1" applyFont="1" applyFill="1" applyBorder="1"/>
    <xf numFmtId="165" fontId="12" fillId="17" borderId="39" xfId="19" applyNumberFormat="1" applyFont="1" applyFill="1" applyBorder="1"/>
    <xf numFmtId="0" fontId="12" fillId="17" borderId="38" xfId="19" applyNumberFormat="1" applyFont="1" applyFill="1" applyBorder="1" applyAlignment="1">
      <alignment horizontal="center"/>
    </xf>
    <xf numFmtId="0" fontId="0" fillId="4" borderId="0" xfId="0" applyFill="1" applyBorder="1"/>
    <xf numFmtId="167" fontId="0" fillId="0" borderId="10" xfId="1" applyNumberFormat="1" applyFont="1" applyBorder="1"/>
    <xf numFmtId="43" fontId="0" fillId="0" borderId="85" xfId="1" applyFont="1" applyBorder="1"/>
    <xf numFmtId="43" fontId="3" fillId="3" borderId="4" xfId="1" applyFont="1" applyFill="1" applyBorder="1" applyAlignment="1">
      <alignment horizontal="center" vertical="center"/>
    </xf>
    <xf numFmtId="43" fontId="3" fillId="3" borderId="2" xfId="1" applyFont="1" applyFill="1" applyBorder="1" applyAlignment="1">
      <alignment horizontal="center" vertical="center"/>
    </xf>
    <xf numFmtId="43" fontId="3" fillId="3" borderId="35" xfId="1" applyFont="1" applyFill="1" applyBorder="1" applyAlignment="1">
      <alignment horizontal="center" vertical="center"/>
    </xf>
    <xf numFmtId="0" fontId="0" fillId="4" borderId="0" xfId="0" applyFill="1" applyBorder="1" applyAlignment="1">
      <alignment horizontal="left" indent="1"/>
    </xf>
    <xf numFmtId="0" fontId="19" fillId="24" borderId="80" xfId="10" applyNumberFormat="1" applyFont="1" applyFill="1" applyBorder="1" applyAlignment="1">
      <alignment horizontal="center"/>
    </xf>
    <xf numFmtId="15" fontId="11" fillId="4" borderId="80" xfId="13" applyNumberFormat="1" applyFont="1" applyFill="1" applyBorder="1" applyAlignment="1">
      <alignment horizontal="left"/>
    </xf>
    <xf numFmtId="165" fontId="20" fillId="12" borderId="83" xfId="9" applyFont="1" applyFill="1" applyBorder="1" applyAlignment="1"/>
    <xf numFmtId="178" fontId="20" fillId="9" borderId="81" xfId="13" applyNumberFormat="1" applyFont="1" applyFill="1" applyBorder="1" applyAlignment="1"/>
    <xf numFmtId="3" fontId="23" fillId="3" borderId="84" xfId="1" applyNumberFormat="1" applyFont="1" applyFill="1" applyBorder="1" applyAlignment="1"/>
    <xf numFmtId="180" fontId="20" fillId="3" borderId="84" xfId="9" applyNumberFormat="1" applyFont="1" applyFill="1" applyBorder="1" applyAlignment="1"/>
    <xf numFmtId="165" fontId="23" fillId="3" borderId="84" xfId="9" applyFont="1" applyFill="1" applyBorder="1" applyAlignment="1"/>
    <xf numFmtId="177" fontId="22" fillId="4" borderId="80" xfId="14" applyFont="1" applyFill="1" applyBorder="1"/>
    <xf numFmtId="15" fontId="22" fillId="0" borderId="86" xfId="13" applyNumberFormat="1" applyFont="1" applyFill="1" applyBorder="1" applyAlignment="1">
      <alignment horizontal="center"/>
    </xf>
    <xf numFmtId="0" fontId="0" fillId="0" borderId="0" xfId="0" applyAlignment="1">
      <alignment horizontal="center" vertical="center"/>
    </xf>
    <xf numFmtId="0" fontId="0" fillId="0" borderId="87" xfId="0" applyBorder="1" applyAlignment="1">
      <alignment horizontal="center" vertical="center" wrapText="1"/>
    </xf>
    <xf numFmtId="166" fontId="0" fillId="0" borderId="87" xfId="0" applyNumberFormat="1" applyBorder="1" applyAlignment="1">
      <alignment horizontal="center" vertical="center"/>
    </xf>
    <xf numFmtId="166" fontId="7" fillId="0" borderId="87" xfId="0" applyNumberFormat="1" applyFont="1" applyBorder="1" applyAlignment="1">
      <alignment horizontal="center" vertical="center"/>
    </xf>
    <xf numFmtId="0" fontId="0" fillId="0" borderId="87" xfId="0" applyNumberFormat="1" applyBorder="1" applyAlignment="1">
      <alignment horizontal="center" vertical="center"/>
    </xf>
    <xf numFmtId="0" fontId="0" fillId="49" borderId="87" xfId="0" applyFill="1" applyBorder="1" applyAlignment="1">
      <alignment horizontal="center" vertical="center" wrapText="1"/>
    </xf>
    <xf numFmtId="0" fontId="0" fillId="49" borderId="87" xfId="0" applyFill="1" applyBorder="1" applyAlignment="1">
      <alignment horizontal="center" vertical="center"/>
    </xf>
    <xf numFmtId="0" fontId="52" fillId="50" borderId="48" xfId="0" applyFont="1" applyFill="1" applyBorder="1" applyAlignment="1">
      <alignment horizontal="left" vertical="center"/>
    </xf>
    <xf numFmtId="0" fontId="53" fillId="33" borderId="80" xfId="0" applyFont="1" applyFill="1" applyBorder="1" applyAlignment="1">
      <alignment horizontal="center"/>
    </xf>
    <xf numFmtId="0" fontId="53" fillId="38" borderId="80" xfId="0" applyFont="1" applyFill="1" applyBorder="1" applyAlignment="1">
      <alignment horizontal="center"/>
    </xf>
    <xf numFmtId="0" fontId="52" fillId="51" borderId="0" xfId="0" applyFont="1" applyFill="1" applyBorder="1" applyAlignment="1">
      <alignment horizontal="left" vertical="center"/>
    </xf>
    <xf numFmtId="0" fontId="0" fillId="6" borderId="80" xfId="0" applyNumberFormat="1" applyFill="1" applyBorder="1" applyAlignment="1">
      <alignment horizontal="center" vertical="center"/>
    </xf>
    <xf numFmtId="0" fontId="53" fillId="6" borderId="15" xfId="0" applyFont="1" applyFill="1" applyBorder="1" applyAlignment="1">
      <alignment horizontal="left"/>
    </xf>
    <xf numFmtId="0" fontId="53" fillId="6" borderId="48" xfId="0" applyFont="1" applyFill="1" applyBorder="1" applyAlignment="1">
      <alignment horizontal="left"/>
    </xf>
    <xf numFmtId="0" fontId="52" fillId="52" borderId="16" xfId="0" applyFont="1" applyFill="1" applyBorder="1" applyAlignment="1">
      <alignment vertical="center"/>
    </xf>
    <xf numFmtId="0" fontId="53" fillId="52" borderId="49" xfId="0" applyFont="1" applyFill="1" applyBorder="1" applyAlignment="1">
      <alignment horizontal="left"/>
    </xf>
    <xf numFmtId="0" fontId="53" fillId="6" borderId="48" xfId="0" applyFont="1" applyFill="1" applyBorder="1" applyAlignment="1">
      <alignment horizontal="center"/>
    </xf>
    <xf numFmtId="0" fontId="53" fillId="52" borderId="46" xfId="0" applyFont="1" applyFill="1" applyBorder="1" applyAlignment="1">
      <alignment horizontal="left"/>
    </xf>
    <xf numFmtId="0" fontId="53" fillId="6" borderId="51" xfId="0" applyFont="1" applyFill="1" applyBorder="1" applyAlignment="1">
      <alignment horizontal="left"/>
    </xf>
    <xf numFmtId="0" fontId="0" fillId="6" borderId="80" xfId="0" applyFill="1" applyBorder="1"/>
    <xf numFmtId="9" fontId="0" fillId="6" borderId="80" xfId="17" applyFont="1" applyFill="1" applyBorder="1"/>
    <xf numFmtId="0" fontId="0" fillId="0" borderId="0" xfId="0" applyFill="1" applyBorder="1"/>
    <xf numFmtId="183" fontId="64" fillId="0" borderId="88" xfId="20" applyFont="1" applyFill="1" applyBorder="1" applyAlignment="1" applyProtection="1">
      <alignment horizontal="center"/>
    </xf>
    <xf numFmtId="183" fontId="64" fillId="0" borderId="0" xfId="20" applyFont="1" applyFill="1" applyBorder="1" applyAlignment="1" applyProtection="1">
      <alignment horizontal="center"/>
    </xf>
    <xf numFmtId="0" fontId="0" fillId="0" borderId="0" xfId="0" applyBorder="1"/>
    <xf numFmtId="0" fontId="53" fillId="32" borderId="48" xfId="0" applyNumberFormat="1" applyFont="1" applyFill="1" applyBorder="1" applyAlignment="1">
      <alignment horizontal="left"/>
    </xf>
    <xf numFmtId="0" fontId="53" fillId="33" borderId="48" xfId="0" applyNumberFormat="1" applyFont="1" applyFill="1" applyBorder="1" applyAlignment="1">
      <alignment horizontal="left"/>
    </xf>
    <xf numFmtId="167" fontId="6" fillId="0" borderId="10" xfId="17" applyNumberFormat="1" applyFont="1" applyBorder="1"/>
    <xf numFmtId="0" fontId="53" fillId="35" borderId="48" xfId="0" applyFont="1" applyFill="1" applyBorder="1" applyAlignment="1">
      <alignment horizontal="left"/>
    </xf>
    <xf numFmtId="0" fontId="53" fillId="35" borderId="54" xfId="0" applyFont="1" applyFill="1" applyBorder="1" applyAlignment="1">
      <alignment horizontal="left"/>
    </xf>
    <xf numFmtId="0" fontId="53" fillId="35" borderId="48" xfId="0" applyFont="1" applyFill="1" applyBorder="1" applyAlignment="1">
      <alignment horizontal="center"/>
    </xf>
    <xf numFmtId="0" fontId="52" fillId="36" borderId="80" xfId="0" applyFont="1" applyFill="1" applyBorder="1" applyAlignment="1">
      <alignment vertical="center"/>
    </xf>
    <xf numFmtId="0" fontId="53" fillId="35" borderId="81" xfId="0" applyFont="1" applyFill="1" applyBorder="1" applyAlignment="1">
      <alignment horizontal="left"/>
    </xf>
    <xf numFmtId="0" fontId="53" fillId="35" borderId="48" xfId="0" applyNumberFormat="1" applyFont="1" applyFill="1" applyBorder="1" applyAlignment="1">
      <alignment horizontal="left"/>
    </xf>
    <xf numFmtId="43" fontId="0" fillId="0" borderId="10" xfId="1" applyFont="1" applyBorder="1"/>
    <xf numFmtId="43" fontId="0" fillId="7" borderId="10" xfId="1" applyFont="1" applyFill="1" applyBorder="1"/>
    <xf numFmtId="43" fontId="0" fillId="9" borderId="0" xfId="1" applyFont="1" applyFill="1" applyBorder="1" applyAlignment="1">
      <alignment horizontal="center"/>
    </xf>
    <xf numFmtId="43" fontId="0" fillId="9" borderId="0" xfId="1" applyFont="1" applyFill="1" applyBorder="1" applyAlignment="1">
      <alignment horizontal="center" vertical="center"/>
    </xf>
    <xf numFmtId="43" fontId="0" fillId="9" borderId="0" xfId="1" applyFont="1" applyFill="1" applyBorder="1"/>
    <xf numFmtId="43" fontId="0" fillId="9" borderId="34" xfId="1" applyFont="1" applyFill="1" applyBorder="1"/>
    <xf numFmtId="43" fontId="0" fillId="8" borderId="9" xfId="1" applyFont="1" applyFill="1" applyBorder="1"/>
    <xf numFmtId="43" fontId="0" fillId="0" borderId="8" xfId="1" applyFont="1" applyBorder="1"/>
    <xf numFmtId="43" fontId="0" fillId="9" borderId="10" xfId="1" applyFont="1" applyFill="1" applyBorder="1"/>
    <xf numFmtId="43" fontId="0" fillId="7" borderId="4" xfId="1" applyFont="1" applyFill="1" applyBorder="1"/>
    <xf numFmtId="43" fontId="0" fillId="9" borderId="3" xfId="1" applyFont="1" applyFill="1" applyBorder="1" applyAlignment="1">
      <alignment horizontal="center"/>
    </xf>
    <xf numFmtId="43" fontId="0" fillId="9" borderId="3" xfId="1" applyFont="1" applyFill="1" applyBorder="1" applyAlignment="1">
      <alignment horizontal="center" vertical="center"/>
    </xf>
    <xf numFmtId="43" fontId="0" fillId="9" borderId="3" xfId="1" applyFont="1" applyFill="1" applyBorder="1"/>
    <xf numFmtId="43" fontId="0" fillId="9" borderId="41" xfId="1" applyFont="1" applyFill="1" applyBorder="1"/>
    <xf numFmtId="43" fontId="0" fillId="8" borderId="42" xfId="1" applyFont="1" applyFill="1" applyBorder="1"/>
    <xf numFmtId="43" fontId="0" fillId="0" borderId="40" xfId="1" applyFont="1" applyBorder="1"/>
    <xf numFmtId="43" fontId="0" fillId="9" borderId="4" xfId="1" applyFont="1" applyFill="1" applyBorder="1"/>
    <xf numFmtId="43" fontId="1" fillId="0" borderId="4" xfId="1" applyFont="1" applyBorder="1"/>
    <xf numFmtId="164" fontId="3" fillId="3" borderId="35" xfId="0" applyNumberFormat="1" applyFont="1" applyFill="1" applyBorder="1" applyAlignment="1">
      <alignment horizontal="center" vertical="center"/>
    </xf>
    <xf numFmtId="0" fontId="12" fillId="17" borderId="37" xfId="19" quotePrefix="1" applyFont="1" applyFill="1" applyBorder="1"/>
    <xf numFmtId="177" fontId="11" fillId="17" borderId="16" xfId="14" applyFont="1" applyFill="1" applyBorder="1"/>
    <xf numFmtId="177" fontId="11" fillId="0" borderId="16" xfId="14" applyFont="1" applyFill="1" applyBorder="1"/>
    <xf numFmtId="0" fontId="12" fillId="0" borderId="37" xfId="19" applyNumberFormat="1" applyFont="1" applyFill="1" applyBorder="1"/>
    <xf numFmtId="0" fontId="52" fillId="50" borderId="80" xfId="0" applyFont="1" applyFill="1" applyBorder="1" applyAlignment="1">
      <alignment horizontal="left" vertical="center"/>
    </xf>
    <xf numFmtId="0" fontId="52" fillId="50" borderId="82" xfId="0" applyFont="1" applyFill="1" applyBorder="1" applyAlignment="1">
      <alignment horizontal="left" vertical="center"/>
    </xf>
    <xf numFmtId="0" fontId="52" fillId="50" borderId="80" xfId="0" applyFont="1" applyFill="1" applyBorder="1" applyAlignment="1">
      <alignment horizontal="center" vertical="center"/>
    </xf>
    <xf numFmtId="0" fontId="52" fillId="34" borderId="80" xfId="0" applyFont="1" applyFill="1" applyBorder="1" applyAlignment="1">
      <alignment vertical="center"/>
    </xf>
    <xf numFmtId="0" fontId="52" fillId="34" borderId="80" xfId="0" applyFont="1" applyFill="1" applyBorder="1" applyAlignment="1">
      <alignment horizontal="center" vertical="center"/>
    </xf>
    <xf numFmtId="184" fontId="2" fillId="2" borderId="10" xfId="1" applyNumberFormat="1" applyFont="1" applyFill="1" applyBorder="1" applyAlignment="1">
      <alignment horizontal="center" wrapText="1"/>
    </xf>
    <xf numFmtId="167" fontId="6" fillId="0" borderId="10" xfId="1" applyNumberFormat="1" applyFont="1" applyBorder="1"/>
    <xf numFmtId="43" fontId="3" fillId="3" borderId="89" xfId="1" applyFont="1" applyFill="1" applyBorder="1" applyProtection="1"/>
    <xf numFmtId="43" fontId="3" fillId="3" borderId="90" xfId="1" applyFont="1" applyFill="1" applyBorder="1" applyProtection="1"/>
    <xf numFmtId="43" fontId="3" fillId="3" borderId="40" xfId="1" applyFont="1" applyFill="1" applyBorder="1" applyProtection="1"/>
    <xf numFmtId="0" fontId="3" fillId="3" borderId="2" xfId="1" applyNumberFormat="1" applyFont="1" applyFill="1" applyBorder="1" applyProtection="1"/>
    <xf numFmtId="0" fontId="3" fillId="3" borderId="35" xfId="1" applyNumberFormat="1" applyFont="1" applyFill="1" applyBorder="1" applyProtection="1"/>
    <xf numFmtId="17" fontId="12" fillId="0" borderId="37" xfId="19" applyNumberFormat="1" applyFont="1" applyFill="1" applyBorder="1"/>
    <xf numFmtId="49" fontId="12" fillId="0" borderId="37" xfId="19" applyNumberFormat="1" applyFont="1" applyFill="1" applyBorder="1"/>
    <xf numFmtId="0" fontId="0" fillId="7" borderId="6" xfId="0" applyFill="1" applyBorder="1" applyAlignment="1">
      <alignment horizontal="center"/>
    </xf>
    <xf numFmtId="17" fontId="12" fillId="17" borderId="37" xfId="19" applyNumberFormat="1" applyFont="1" applyFill="1" applyBorder="1"/>
    <xf numFmtId="0" fontId="53" fillId="33" borderId="55" xfId="0" applyFont="1" applyFill="1" applyBorder="1" applyAlignment="1">
      <alignment horizontal="center"/>
    </xf>
    <xf numFmtId="0" fontId="52" fillId="37" borderId="81" xfId="0" applyFont="1" applyFill="1" applyBorder="1" applyAlignment="1">
      <alignment vertical="center"/>
    </xf>
    <xf numFmtId="0" fontId="53" fillId="33" borderId="80" xfId="0" applyFont="1" applyFill="1" applyBorder="1" applyAlignment="1">
      <alignment horizontal="left"/>
    </xf>
    <xf numFmtId="0" fontId="53" fillId="35" borderId="80" xfId="0" applyFont="1" applyFill="1" applyBorder="1" applyAlignment="1">
      <alignment horizontal="left"/>
    </xf>
    <xf numFmtId="0" fontId="52" fillId="36" borderId="80" xfId="0" applyFont="1" applyFill="1" applyBorder="1" applyAlignment="1">
      <alignment horizontal="center" vertical="center"/>
    </xf>
    <xf numFmtId="0" fontId="52" fillId="37" borderId="91" xfId="0" applyFont="1" applyFill="1" applyBorder="1" applyAlignment="1">
      <alignment vertical="center"/>
    </xf>
    <xf numFmtId="0" fontId="52" fillId="37" borderId="80" xfId="0" applyFont="1" applyFill="1" applyBorder="1" applyAlignment="1">
      <alignment horizontal="center" vertical="center"/>
    </xf>
    <xf numFmtId="0" fontId="52" fillId="31" borderId="29" xfId="0" applyFont="1" applyFill="1" applyBorder="1" applyAlignment="1">
      <alignment vertical="center"/>
    </xf>
    <xf numFmtId="0" fontId="53" fillId="32" borderId="80" xfId="0" applyFont="1" applyFill="1" applyBorder="1" applyAlignment="1">
      <alignment horizontal="left"/>
    </xf>
    <xf numFmtId="0" fontId="52" fillId="31" borderId="80" xfId="0" applyFont="1" applyFill="1" applyBorder="1" applyAlignment="1">
      <alignment horizontal="center" vertical="center"/>
    </xf>
    <xf numFmtId="0" fontId="53" fillId="32" borderId="29" xfId="0" applyFont="1" applyFill="1" applyBorder="1" applyAlignment="1">
      <alignment horizontal="left"/>
    </xf>
    <xf numFmtId="0" fontId="53" fillId="32" borderId="80" xfId="0" applyFont="1" applyFill="1" applyBorder="1" applyAlignment="1">
      <alignment horizontal="center"/>
    </xf>
    <xf numFmtId="0" fontId="52" fillId="50" borderId="29" xfId="0" applyFont="1" applyFill="1" applyBorder="1" applyAlignment="1">
      <alignment horizontal="left" vertical="center"/>
    </xf>
    <xf numFmtId="0" fontId="52" fillId="50" borderId="28" xfId="0" applyFont="1" applyFill="1" applyBorder="1" applyAlignment="1">
      <alignment horizontal="left" vertical="center"/>
    </xf>
    <xf numFmtId="0" fontId="52" fillId="50" borderId="29" xfId="0" applyFont="1" applyFill="1" applyBorder="1" applyAlignment="1">
      <alignment horizontal="center" vertical="center"/>
    </xf>
    <xf numFmtId="0" fontId="52" fillId="50" borderId="62" xfId="0" applyFont="1" applyFill="1" applyBorder="1" applyAlignment="1">
      <alignment horizontal="left" vertical="center"/>
    </xf>
    <xf numFmtId="0" fontId="52" fillId="50" borderId="26" xfId="0" applyFont="1" applyFill="1" applyBorder="1" applyAlignment="1">
      <alignment horizontal="center" vertical="center"/>
    </xf>
    <xf numFmtId="0" fontId="52" fillId="50" borderId="81" xfId="0" applyFont="1" applyFill="1" applyBorder="1" applyAlignment="1">
      <alignment horizontal="left" vertical="center"/>
    </xf>
    <xf numFmtId="0" fontId="52" fillId="50" borderId="92" xfId="0" applyFont="1" applyFill="1" applyBorder="1" applyAlignment="1">
      <alignment horizontal="left" vertical="center"/>
    </xf>
    <xf numFmtId="0" fontId="53" fillId="33" borderId="48" xfId="0" applyNumberFormat="1" applyFont="1" applyFill="1" applyBorder="1" applyAlignment="1">
      <alignment horizontal="left" vertical="top"/>
    </xf>
    <xf numFmtId="0" fontId="53" fillId="32" borderId="48" xfId="0" applyNumberFormat="1" applyFont="1" applyFill="1" applyBorder="1" applyAlignment="1">
      <alignment horizontal="left" vertical="top"/>
    </xf>
    <xf numFmtId="0" fontId="53" fillId="33" borderId="55" xfId="0" applyNumberFormat="1" applyFont="1" applyFill="1" applyBorder="1" applyAlignment="1">
      <alignment horizontal="left" vertical="top"/>
    </xf>
    <xf numFmtId="0" fontId="53" fillId="33" borderId="80" xfId="0" applyNumberFormat="1" applyFont="1" applyFill="1" applyBorder="1" applyAlignment="1">
      <alignment horizontal="left" vertical="top"/>
    </xf>
    <xf numFmtId="0" fontId="53" fillId="32" borderId="29" xfId="0" applyFont="1" applyFill="1" applyBorder="1" applyAlignment="1">
      <alignment horizontal="left" vertical="top"/>
    </xf>
    <xf numFmtId="0" fontId="53" fillId="32" borderId="80" xfId="0" applyFont="1" applyFill="1" applyBorder="1" applyAlignment="1">
      <alignment horizontal="left" vertical="top"/>
    </xf>
    <xf numFmtId="0" fontId="52" fillId="50" borderId="29" xfId="0" applyFont="1" applyFill="1" applyBorder="1" applyAlignment="1">
      <alignment horizontal="left" vertical="top"/>
    </xf>
    <xf numFmtId="0" fontId="52" fillId="34" borderId="80" xfId="0" applyNumberFormat="1" applyFont="1" applyFill="1" applyBorder="1" applyAlignment="1">
      <alignment horizontal="left" vertical="top"/>
    </xf>
    <xf numFmtId="0" fontId="52" fillId="36" borderId="80" xfId="0" applyNumberFormat="1" applyFont="1" applyFill="1" applyBorder="1" applyAlignment="1">
      <alignment horizontal="left" vertical="top"/>
    </xf>
    <xf numFmtId="0" fontId="52" fillId="37" borderId="91" xfId="0" applyNumberFormat="1" applyFont="1" applyFill="1" applyBorder="1" applyAlignment="1">
      <alignment horizontal="left" vertical="top"/>
    </xf>
    <xf numFmtId="0" fontId="52" fillId="31" borderId="29" xfId="0" applyNumberFormat="1" applyFont="1" applyFill="1" applyBorder="1" applyAlignment="1">
      <alignment horizontal="left" vertical="top"/>
    </xf>
    <xf numFmtId="0" fontId="52" fillId="31" borderId="80" xfId="0" applyNumberFormat="1" applyFont="1" applyFill="1" applyBorder="1" applyAlignment="1">
      <alignment horizontal="left" vertical="top"/>
    </xf>
    <xf numFmtId="0" fontId="52" fillId="37" borderId="80" xfId="0" applyNumberFormat="1" applyFont="1" applyFill="1" applyBorder="1" applyAlignment="1">
      <alignment horizontal="left" vertical="top"/>
    </xf>
    <xf numFmtId="17" fontId="9" fillId="4" borderId="0" xfId="8" applyNumberFormat="1" applyFont="1" applyFill="1" applyAlignment="1">
      <alignment horizontal="center"/>
    </xf>
    <xf numFmtId="0" fontId="2" fillId="2" borderId="10" xfId="0" applyNumberFormat="1" applyFont="1" applyFill="1" applyBorder="1" applyAlignment="1">
      <alignment horizontal="center" wrapText="1"/>
    </xf>
    <xf numFmtId="43" fontId="3" fillId="3" borderId="5" xfId="1" applyFont="1" applyFill="1" applyBorder="1" applyProtection="1"/>
    <xf numFmtId="43" fontId="3" fillId="3" borderId="1" xfId="1" applyFont="1" applyFill="1" applyBorder="1" applyProtection="1"/>
    <xf numFmtId="0" fontId="3" fillId="3" borderId="4" xfId="1" applyNumberFormat="1" applyFont="1" applyFill="1" applyBorder="1" applyProtection="1"/>
    <xf numFmtId="0" fontId="43" fillId="48" borderId="37" xfId="19" applyNumberFormat="1" applyFill="1" applyBorder="1" applyAlignment="1">
      <alignment horizontal="left"/>
    </xf>
    <xf numFmtId="0" fontId="45" fillId="48" borderId="37" xfId="19" applyNumberFormat="1" applyFont="1" applyFill="1" applyBorder="1" applyAlignment="1">
      <alignment horizontal="left"/>
    </xf>
    <xf numFmtId="0" fontId="47" fillId="48" borderId="37" xfId="19" applyNumberFormat="1" applyFont="1" applyFill="1" applyBorder="1" applyAlignment="1">
      <alignment horizontal="left"/>
    </xf>
    <xf numFmtId="0" fontId="12" fillId="48" borderId="37" xfId="19" applyNumberFormat="1" applyFont="1" applyFill="1" applyBorder="1" applyAlignment="1">
      <alignment horizontal="left"/>
    </xf>
    <xf numFmtId="0" fontId="0" fillId="6" borderId="93" xfId="0" applyFill="1" applyBorder="1" applyAlignment="1">
      <alignment horizontal="center" vertical="center"/>
    </xf>
    <xf numFmtId="43" fontId="0" fillId="6" borderId="93" xfId="0" applyNumberFormat="1" applyFill="1" applyBorder="1" applyAlignment="1">
      <alignment horizontal="center" vertical="center"/>
    </xf>
    <xf numFmtId="0" fontId="0" fillId="6" borderId="93" xfId="0" applyFill="1" applyBorder="1" applyAlignment="1">
      <alignment horizontal="center" vertical="center" wrapText="1"/>
    </xf>
    <xf numFmtId="0" fontId="0" fillId="4" borderId="93" xfId="0" applyFill="1" applyBorder="1" applyAlignment="1">
      <alignment horizontal="center" vertical="center"/>
    </xf>
    <xf numFmtId="0" fontId="0" fillId="4" borderId="93" xfId="0" applyFill="1" applyBorder="1" applyAlignment="1">
      <alignment horizontal="left" vertical="top"/>
    </xf>
    <xf numFmtId="0" fontId="0" fillId="7" borderId="93" xfId="0" applyFill="1" applyBorder="1" applyAlignment="1">
      <alignment horizontal="center" vertical="center"/>
    </xf>
    <xf numFmtId="0" fontId="7" fillId="10" borderId="94" xfId="0" applyFont="1" applyFill="1" applyBorder="1" applyAlignment="1">
      <alignment horizontal="center" vertical="center"/>
    </xf>
    <xf numFmtId="43" fontId="0" fillId="7" borderId="95" xfId="1" applyFont="1" applyFill="1" applyBorder="1"/>
    <xf numFmtId="0" fontId="7" fillId="4" borderId="0" xfId="0" applyFont="1" applyFill="1" applyBorder="1" applyAlignment="1">
      <alignment horizontal="right"/>
    </xf>
    <xf numFmtId="0" fontId="7" fillId="4" borderId="0" xfId="0" applyFont="1" applyFill="1" applyBorder="1"/>
    <xf numFmtId="0" fontId="0" fillId="9" borderId="5" xfId="0" applyFill="1" applyBorder="1" applyAlignment="1">
      <alignment horizontal="center"/>
    </xf>
    <xf numFmtId="0" fontId="0" fillId="9" borderId="6" xfId="0" applyFill="1" applyBorder="1" applyAlignment="1">
      <alignment horizontal="center"/>
    </xf>
    <xf numFmtId="0" fontId="0" fillId="9" borderId="7" xfId="0" applyFill="1" applyBorder="1" applyAlignment="1">
      <alignment horizontal="center"/>
    </xf>
    <xf numFmtId="0" fontId="49" fillId="4" borderId="0" xfId="0" applyFont="1" applyFill="1" applyAlignment="1">
      <alignment horizontal="center"/>
    </xf>
    <xf numFmtId="0" fontId="0" fillId="4" borderId="0" xfId="0" applyFill="1" applyAlignment="1">
      <alignment horizontal="center"/>
    </xf>
    <xf numFmtId="0" fontId="0" fillId="7" borderId="5" xfId="0" applyFill="1" applyBorder="1" applyAlignment="1">
      <alignment horizontal="center"/>
    </xf>
    <xf numFmtId="0" fontId="0" fillId="7" borderId="6" xfId="0" applyFill="1" applyBorder="1" applyAlignment="1">
      <alignment horizontal="center"/>
    </xf>
    <xf numFmtId="0" fontId="0" fillId="7" borderId="7" xfId="0" applyFill="1" applyBorder="1" applyAlignment="1">
      <alignment horizontal="center"/>
    </xf>
    <xf numFmtId="0" fontId="0" fillId="6" borderId="0" xfId="0" applyFill="1" applyBorder="1" applyAlignment="1">
      <alignment horizontal="center" wrapText="1"/>
    </xf>
    <xf numFmtId="0" fontId="0" fillId="6" borderId="34" xfId="0" applyFill="1" applyBorder="1" applyAlignment="1">
      <alignment horizontal="center" wrapText="1"/>
    </xf>
    <xf numFmtId="0" fontId="0" fillId="3" borderId="5" xfId="0" applyFill="1" applyBorder="1" applyAlignment="1">
      <alignment horizontal="center"/>
    </xf>
    <xf numFmtId="0" fontId="0" fillId="3" borderId="6" xfId="0" applyFill="1" applyBorder="1" applyAlignment="1">
      <alignment horizontal="center"/>
    </xf>
    <xf numFmtId="0" fontId="0" fillId="3" borderId="7" xfId="0" applyFill="1" applyBorder="1" applyAlignment="1">
      <alignment horizontal="center"/>
    </xf>
    <xf numFmtId="0" fontId="50" fillId="0" borderId="0" xfId="0" applyFont="1" applyBorder="1" applyAlignment="1">
      <alignment horizontal="center" vertical="center"/>
    </xf>
  </cellXfs>
  <cellStyles count="21">
    <cellStyle name="Hipervínculo" xfId="20" builtinId="8"/>
    <cellStyle name="Millares" xfId="1" builtinId="3"/>
    <cellStyle name="Millares 15" xfId="6"/>
    <cellStyle name="Millares 2" xfId="2"/>
    <cellStyle name="Millares 2 2" xfId="9"/>
    <cellStyle name="Millares 2 2 2" xfId="15"/>
    <cellStyle name="Millares 3" xfId="11"/>
    <cellStyle name="Moneda 2" xfId="7"/>
    <cellStyle name="Moneda 2 2" xfId="12"/>
    <cellStyle name="Normal" xfId="0" builtinId="0"/>
    <cellStyle name="Normal 2" xfId="3"/>
    <cellStyle name="Normal 3" xfId="8"/>
    <cellStyle name="Normal 36" xfId="14"/>
    <cellStyle name="Normal 4" xfId="13"/>
    <cellStyle name="Normal 4 2" xfId="18"/>
    <cellStyle name="Normal 4_entradas diarias" xfId="5"/>
    <cellStyle name="Normal 5" xfId="19"/>
    <cellStyle name="Normal 6" xfId="10"/>
    <cellStyle name="Porcentaje" xfId="17" builtinId="5"/>
    <cellStyle name="Porcentaje 2" xfId="4"/>
    <cellStyle name="Porcentaje 2 2" xfId="16"/>
  </cellStyles>
  <dxfs count="895">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ill>
        <patternFill patternType="solid">
          <fgColor indexed="21"/>
          <bgColor theme="9" tint="0.39994506668294322"/>
        </patternFill>
      </fill>
    </dxf>
    <dxf>
      <fill>
        <patternFill patternType="solid">
          <fgColor indexed="45"/>
          <bgColor indexed="46"/>
        </patternFill>
      </fill>
    </dxf>
    <dxf>
      <fill>
        <patternFill>
          <bgColor theme="8" tint="0.39994506668294322"/>
        </patternFill>
      </fill>
    </dxf>
    <dxf>
      <fill>
        <patternFill>
          <bgColor theme="7" tint="0.39994506668294322"/>
        </patternFill>
      </fill>
    </dxf>
    <dxf>
      <fill>
        <patternFill>
          <bgColor theme="0" tint="-0.24994659260841701"/>
        </patternFill>
      </fill>
    </dxf>
    <dxf>
      <fill>
        <patternFill>
          <bgColor rgb="FFFF33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166" formatCode="[$$-540A]#,##0.00"/>
    </dxf>
    <dxf>
      <numFmt numFmtId="2" formatCode="0.00"/>
    </dxf>
    <dxf>
      <numFmt numFmtId="35" formatCode="_-* #,##0.00\ _€_-;\-* #,##0.00\ _€_-;_-* &quot;-&quot;??\ _€_-;_-@_-"/>
    </dxf>
    <dxf>
      <numFmt numFmtId="35" formatCode="_-* #,##0.00\ _€_-;\-* #,##0.00\ _€_-;_-* &quot;-&quot;??\ _€_-;_-@_-"/>
    </dxf>
    <dxf>
      <font>
        <color rgb="FFFFFFFF"/>
      </font>
      <fill>
        <patternFill>
          <bgColor rgb="FFFF0000"/>
        </patternFill>
      </fill>
    </dxf>
    <dxf>
      <font>
        <b/>
        <i val="0"/>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FFFFFF"/>
      </font>
      <fill>
        <patternFill>
          <bgColor rgb="FFFF0000"/>
        </patternFill>
      </fill>
    </dxf>
    <dxf>
      <font>
        <b/>
        <i val="0"/>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rgb="FFFFFFFF"/>
      </font>
      <fill>
        <patternFill>
          <bgColor rgb="FFFF0000"/>
        </patternFill>
      </fill>
    </dxf>
    <dxf>
      <font>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rgb="FFFFFFFF"/>
      </font>
      <fill>
        <patternFill>
          <bgColor rgb="FFFF0000"/>
        </patternFill>
      </fill>
    </dxf>
    <dxf>
      <font>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FFFFFF"/>
      </font>
      <fill>
        <patternFill>
          <bgColor rgb="FFFF0000"/>
        </patternFill>
      </fill>
    </dxf>
    <dxf>
      <font>
        <b/>
        <i val="0"/>
        <color rgb="FFFFFFFF"/>
      </font>
      <fill>
        <patternFill>
          <bgColor rgb="FFFF0000"/>
        </patternFill>
      </fill>
    </dxf>
    <dxf>
      <font>
        <color rgb="FFFFFFFF"/>
      </font>
      <fill>
        <patternFill>
          <bgColor rgb="FFFF0000"/>
        </patternFill>
      </fill>
    </dxf>
    <dxf>
      <font>
        <b/>
        <i val="0"/>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FFFFFF"/>
      </font>
      <fill>
        <patternFill>
          <bgColor rgb="FFFF0000"/>
        </patternFill>
      </fill>
    </dxf>
    <dxf>
      <font>
        <b/>
        <i val="0"/>
        <color rgb="FFFFFFFF"/>
      </font>
      <fill>
        <patternFill>
          <bgColor rgb="FFFF0000"/>
        </patternFill>
      </fill>
    </dxf>
    <dxf>
      <font>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rgb="FFFFFFFF"/>
      </font>
      <fill>
        <patternFill>
          <bgColor rgb="FFFF0000"/>
        </patternFill>
      </fill>
    </dxf>
    <dxf>
      <font>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FFFFFF"/>
      </font>
      <fill>
        <patternFill>
          <bgColor rgb="FFFF0000"/>
        </patternFill>
      </fill>
    </dxf>
    <dxf>
      <font>
        <b/>
        <i val="0"/>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rgb="FFFFFFFF"/>
      </font>
      <fill>
        <patternFill>
          <bgColor rgb="FFFF0000"/>
        </patternFill>
      </fill>
    </dxf>
    <dxf>
      <font>
        <color rgb="FFFFFFFF"/>
      </font>
      <fill>
        <patternFill>
          <bgColor rgb="FFFF0000"/>
        </patternFill>
      </fill>
    </dxf>
    <dxf>
      <font>
        <b/>
        <i val="0"/>
        <color rgb="FFFFFFFF"/>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val="0"/>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0"/>
      </font>
      <fill>
        <patternFill>
          <bgColor rgb="FFFF0000"/>
        </patternFill>
      </fill>
    </dxf>
    <dxf>
      <font>
        <b/>
        <i val="0"/>
        <color theme="0"/>
      </font>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u val="none"/>
        <color theme="5" tint="-0.24994659260841701"/>
      </font>
      <fill>
        <patternFill>
          <bgColor theme="7" tint="0.79998168889431442"/>
        </patternFill>
      </fill>
      <border>
        <vertical/>
        <horizontal/>
      </border>
    </dxf>
    <dxf>
      <font>
        <color rgb="FF9C6500"/>
      </font>
      <fill>
        <patternFill>
          <bgColor rgb="FFFFEB9C"/>
        </patternFill>
      </fill>
    </dxf>
  </dxfs>
  <tableStyles count="0" defaultTableStyle="TableStyleMedium2" defaultPivotStyle="PivotStyleLight16"/>
  <colors>
    <mruColors>
      <color rgb="FFCCFFFF"/>
      <color rgb="FFE1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sharedStrings" Target="sharedStrings.xml"/><Relationship Id="rId10" Type="http://schemas.openxmlformats.org/officeDocument/2006/relationships/externalLink" Target="externalLinks/externalLink1.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2</xdr:col>
      <xdr:colOff>137160</xdr:colOff>
      <xdr:row>3</xdr:row>
      <xdr:rowOff>137160</xdr:rowOff>
    </xdr:to>
    <xdr:pic>
      <xdr:nvPicPr>
        <xdr:cNvPr id="2"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7620"/>
          <a:ext cx="2223135"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615315</xdr:colOff>
      <xdr:row>3</xdr:row>
      <xdr:rowOff>22860</xdr:rowOff>
    </xdr:to>
    <xdr:pic>
      <xdr:nvPicPr>
        <xdr:cNvPr id="2" name="Imagen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44090" cy="641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30480</xdr:rowOff>
    </xdr:from>
    <xdr:to>
      <xdr:col>2</xdr:col>
      <xdr:colOff>615315</xdr:colOff>
      <xdr:row>3</xdr:row>
      <xdr:rowOff>99060</xdr:rowOff>
    </xdr:to>
    <xdr:pic>
      <xdr:nvPicPr>
        <xdr:cNvPr id="3" name="Imagen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
          <a:ext cx="2244090" cy="687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304800</xdr:colOff>
      <xdr:row>0</xdr:row>
      <xdr:rowOff>0</xdr:rowOff>
    </xdr:from>
    <xdr:to>
      <xdr:col>4</xdr:col>
      <xdr:colOff>1152525</xdr:colOff>
      <xdr:row>2</xdr:row>
      <xdr:rowOff>95250</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5900" y="0"/>
          <a:ext cx="194310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DWARD/Downloads/Documents%20and%20Settings/rgutierrez/Mis%20documentos/Dropbox%20Agroforestal/Dropbox/inventario-2013/Kardex%202013/digit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DWARD/Downloads/Documents%20and%20Settings/aserriomapiinicsa/Datos%20de%20programa/Microsoft/Excel/Kardex/Aux%20de%20Kardex%20Octubre-2012-%20(Autoguardad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DWARD/Downloads/Documents%20and%20Settings/aserriomapiinicsa/Datos%20de%20programa/Microsoft/Excel/Kardex%202013/Marzo-2013%20origina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DWARD/Downloads/Documents%20and%20Settings/aserriomapiinicsa/Configuraci&#243;n%20local/Archivos%20temporales%20de%20Internet/OLK109/Aux%20de%20kardex%20Octubre-13%20origina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DWARD/Downloads/Documents%20and%20Settings/rgutierrez/Mis%20documentos/Dropbox%20Agroforestal/Dropbox/inventario-2013/Aux%20de%20kardex%20Septiembre-13%20original.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KarenSol/Desktop/IBB/CONSOLIDADO%20DE%20COSTOS%20A%20NOV.%20201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KarenSol/Desktop/IBB/Proyecto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AVANCE%20DE%20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dex Agosto-13"/>
      <sheetName val="Validaciones"/>
      <sheetName val="Hoja1"/>
    </sheetNames>
    <sheetDataSet>
      <sheetData sheetId="0" refreshError="1"/>
      <sheetData sheetId="1">
        <row r="5">
          <cell r="B5" t="str">
            <v>Caoba Africana</v>
          </cell>
        </row>
        <row r="6">
          <cell r="B6" t="str">
            <v>Cedro Macho</v>
          </cell>
        </row>
        <row r="7">
          <cell r="B7" t="str">
            <v>Cedro Real</v>
          </cell>
        </row>
        <row r="8">
          <cell r="B8" t="str">
            <v>Ceiba</v>
          </cell>
        </row>
        <row r="9">
          <cell r="B9" t="str">
            <v>Cipres</v>
          </cell>
        </row>
        <row r="10">
          <cell r="B10" t="str">
            <v>Granadillo</v>
          </cell>
        </row>
        <row r="11">
          <cell r="B11" t="str">
            <v>Guanacaste</v>
          </cell>
        </row>
        <row r="12">
          <cell r="B12" t="str">
            <v>Guapinol</v>
          </cell>
        </row>
        <row r="13">
          <cell r="B13" t="str">
            <v>Guayabo Negro</v>
          </cell>
        </row>
        <row r="14">
          <cell r="B14" t="str">
            <v xml:space="preserve">Laurel </v>
          </cell>
        </row>
        <row r="15">
          <cell r="B15" t="str">
            <v>Mora</v>
          </cell>
        </row>
        <row r="16">
          <cell r="B16" t="str">
            <v>Nanciton</v>
          </cell>
        </row>
        <row r="17">
          <cell r="B17" t="str">
            <v>Nogal</v>
          </cell>
        </row>
        <row r="18">
          <cell r="B18" t="str">
            <v>Santa Maria</v>
          </cell>
        </row>
        <row r="19">
          <cell r="B19" t="str">
            <v>Leche Maria</v>
          </cell>
        </row>
        <row r="20">
          <cell r="B20" t="str">
            <v>Pochote</v>
          </cell>
        </row>
        <row r="21">
          <cell r="B21" t="str">
            <v>Genizaro</v>
          </cell>
        </row>
        <row r="22">
          <cell r="B22" t="str">
            <v>Mixto</v>
          </cell>
        </row>
        <row r="23">
          <cell r="B23" t="str">
            <v>Teca</v>
          </cell>
        </row>
        <row r="24">
          <cell r="B24" t="str">
            <v>Pino</v>
          </cell>
        </row>
        <row r="25">
          <cell r="B25" t="str">
            <v>Roble</v>
          </cell>
        </row>
        <row r="26">
          <cell r="B26" t="str">
            <v>Roble Macueliso</v>
          </cell>
        </row>
        <row r="27">
          <cell r="B27" t="str">
            <v>Varias</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x Kardex Septiembre - 2012"/>
      <sheetName val="Hoja2"/>
      <sheetName val="madera somabaco"/>
      <sheetName val="Hoja3"/>
      <sheetName val="Hoja1"/>
    </sheetNames>
    <sheetDataSet>
      <sheetData sheetId="0" refreshError="1"/>
      <sheetData sheetId="1" refreshError="1"/>
      <sheetData sheetId="2" refreshError="1"/>
      <sheetData sheetId="3">
        <row r="2">
          <cell r="D2" t="str">
            <v>Verde</v>
          </cell>
        </row>
        <row r="3">
          <cell r="B3" t="str">
            <v>Cedro Macho</v>
          </cell>
          <cell r="D3" t="str">
            <v>Seca</v>
          </cell>
        </row>
        <row r="4">
          <cell r="B4" t="str">
            <v>Santa Maria</v>
          </cell>
        </row>
        <row r="5">
          <cell r="B5" t="str">
            <v>Roble</v>
          </cell>
        </row>
        <row r="6">
          <cell r="B6" t="str">
            <v>Varias</v>
          </cell>
        </row>
        <row r="7">
          <cell r="B7" t="str">
            <v>Guayabo</v>
          </cell>
        </row>
        <row r="8">
          <cell r="B8" t="str">
            <v>Genizaro</v>
          </cell>
        </row>
        <row r="9">
          <cell r="B9" t="str">
            <v>Guapinol</v>
          </cell>
        </row>
        <row r="10">
          <cell r="B10" t="str">
            <v>Granadillo</v>
          </cell>
        </row>
      </sheetData>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x Kardex Febrero-2013"/>
      <sheetName val="madera somabaco"/>
      <sheetName val="Fuentes de Validaciones"/>
      <sheetName val="Resumenes"/>
    </sheetNames>
    <sheetDataSet>
      <sheetData sheetId="0"/>
      <sheetData sheetId="1"/>
      <sheetData sheetId="2">
        <row r="5">
          <cell r="D5" t="str">
            <v xml:space="preserve">Verde </v>
          </cell>
        </row>
        <row r="6">
          <cell r="D6" t="str">
            <v>Seca</v>
          </cell>
        </row>
      </sheetData>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dex Agosto-13"/>
      <sheetName val="Validaciones"/>
      <sheetName val="Hoja1"/>
      <sheetName val="Hoja2"/>
    </sheetNames>
    <sheetDataSet>
      <sheetData sheetId="0" refreshError="1"/>
      <sheetData sheetId="1">
        <row r="5">
          <cell r="B5" t="str">
            <v>Caoba Africana</v>
          </cell>
        </row>
        <row r="6">
          <cell r="B6" t="str">
            <v>Cedro Macho</v>
          </cell>
        </row>
        <row r="7">
          <cell r="B7" t="str">
            <v>Cedro Real</v>
          </cell>
        </row>
        <row r="8">
          <cell r="B8" t="str">
            <v>Ceiba</v>
          </cell>
        </row>
        <row r="9">
          <cell r="B9" t="str">
            <v>Cipres</v>
          </cell>
        </row>
        <row r="10">
          <cell r="B10" t="str">
            <v>Granadillo</v>
          </cell>
        </row>
        <row r="11">
          <cell r="B11" t="str">
            <v>Guanacaste</v>
          </cell>
        </row>
        <row r="12">
          <cell r="B12" t="str">
            <v>Guapinol</v>
          </cell>
        </row>
        <row r="13">
          <cell r="B13" t="str">
            <v>Guayabo Negro</v>
          </cell>
        </row>
        <row r="14">
          <cell r="B14" t="str">
            <v xml:space="preserve">Laurel </v>
          </cell>
        </row>
        <row r="15">
          <cell r="B15" t="str">
            <v>Mora</v>
          </cell>
        </row>
        <row r="16">
          <cell r="B16" t="str">
            <v>Nanciton</v>
          </cell>
        </row>
        <row r="17">
          <cell r="B17" t="str">
            <v>Nogal</v>
          </cell>
        </row>
        <row r="18">
          <cell r="B18" t="str">
            <v>Santa Maria</v>
          </cell>
        </row>
        <row r="19">
          <cell r="B19" t="str">
            <v>Leche Maria</v>
          </cell>
        </row>
        <row r="20">
          <cell r="B20" t="str">
            <v>Pochote</v>
          </cell>
        </row>
        <row r="21">
          <cell r="B21" t="str">
            <v>Genizaro</v>
          </cell>
        </row>
        <row r="22">
          <cell r="B22" t="str">
            <v>Mixto</v>
          </cell>
        </row>
        <row r="23">
          <cell r="B23" t="str">
            <v>Teca</v>
          </cell>
        </row>
        <row r="24">
          <cell r="B24" t="str">
            <v>Pino</v>
          </cell>
        </row>
        <row r="25">
          <cell r="B25" t="str">
            <v>Roble</v>
          </cell>
        </row>
        <row r="26">
          <cell r="B26" t="str">
            <v>Roble Macueliso</v>
          </cell>
        </row>
        <row r="27">
          <cell r="B27" t="str">
            <v>Varias</v>
          </cell>
        </row>
      </sheetData>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dex Agosto-13"/>
      <sheetName val="Validaciones"/>
      <sheetName val="Hoja1"/>
    </sheetNames>
    <sheetDataSet>
      <sheetData sheetId="0"/>
      <sheetData sheetId="1">
        <row r="5">
          <cell r="D5" t="str">
            <v xml:space="preserve">Verde </v>
          </cell>
        </row>
        <row r="6">
          <cell r="D6" t="str">
            <v>Seca</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T Muestras"/>
      <sheetName val="Listado Total OT"/>
      <sheetName val="Resumen Cliente"/>
      <sheetName val="Contabilización"/>
      <sheetName val="Consolidado"/>
      <sheetName val="Resumen OT"/>
      <sheetName val="Madera + Chapas"/>
      <sheetName val="Mat.Directos + Sub-Cttos"/>
      <sheetName val="HH"/>
      <sheetName val="CIF"/>
      <sheetName val="Integración CIF"/>
      <sheetName val="Materiales Indirectos"/>
      <sheetName val="Análisis Mat.Indir."/>
    </sheetNames>
    <sheetDataSet>
      <sheetData sheetId="0"/>
      <sheetData sheetId="1"/>
      <sheetData sheetId="2"/>
      <sheetData sheetId="3"/>
      <sheetData sheetId="4">
        <row r="2">
          <cell r="G2" t="str">
            <v>Seguimiento</v>
          </cell>
        </row>
        <row r="3">
          <cell r="F3"/>
        </row>
        <row r="5">
          <cell r="B5" t="str">
            <v>COSTOS DE PRODUCCIÓN 2017</v>
          </cell>
          <cell r="F5"/>
        </row>
        <row r="6">
          <cell r="B6">
            <v>57</v>
          </cell>
          <cell r="F6">
            <v>3351</v>
          </cell>
          <cell r="G6"/>
          <cell r="H6"/>
        </row>
        <row r="7">
          <cell r="B7" t="str">
            <v>OT 2</v>
          </cell>
          <cell r="C7" t="str">
            <v>CLIENTE</v>
          </cell>
          <cell r="D7" t="str">
            <v>MUEBLE</v>
          </cell>
          <cell r="E7" t="str">
            <v>ESTATUS</v>
          </cell>
          <cell r="F7" t="str">
            <v>CANTIDAD</v>
          </cell>
          <cell r="G7" t="str">
            <v>NO. FACTURA</v>
          </cell>
          <cell r="H7" t="str">
            <v>MES INGRESO BPT</v>
          </cell>
        </row>
        <row r="8">
          <cell r="B8">
            <v>68</v>
          </cell>
          <cell r="C8" t="str">
            <v xml:space="preserve">Damien Wood </v>
          </cell>
          <cell r="D8" t="str">
            <v>Bermuda Chair w/ cushions</v>
          </cell>
          <cell r="E8" t="str">
            <v>Finalizada</v>
          </cell>
          <cell r="F8">
            <v>1</v>
          </cell>
          <cell r="G8">
            <v>24</v>
          </cell>
          <cell r="H8" t="str">
            <v>Abril</v>
          </cell>
        </row>
        <row r="9">
          <cell r="B9">
            <v>67</v>
          </cell>
          <cell r="C9" t="str">
            <v>David Berruto-New Line</v>
          </cell>
          <cell r="D9" t="str">
            <v>Muestras Varias - New Line Furniture</v>
          </cell>
          <cell r="E9" t="str">
            <v>Finalizada</v>
          </cell>
          <cell r="F9">
            <v>1</v>
          </cell>
          <cell r="G9"/>
          <cell r="H9" t="str">
            <v>Noviembre</v>
          </cell>
        </row>
        <row r="10">
          <cell r="B10">
            <v>81</v>
          </cell>
          <cell r="C10" t="str">
            <v>Manhattan west</v>
          </cell>
          <cell r="D10" t="str">
            <v>F-118 Communal table @ library</v>
          </cell>
          <cell r="E10" t="str">
            <v>Finalizada</v>
          </cell>
          <cell r="F10">
            <v>2</v>
          </cell>
          <cell r="G10">
            <v>26</v>
          </cell>
          <cell r="H10" t="str">
            <v>Enero</v>
          </cell>
        </row>
        <row r="11">
          <cell r="B11">
            <v>82</v>
          </cell>
          <cell r="C11" t="str">
            <v>Manhattan west</v>
          </cell>
          <cell r="D11" t="str">
            <v xml:space="preserve">F-139 Banquette @ Corridor </v>
          </cell>
          <cell r="E11" t="str">
            <v>Finalizada</v>
          </cell>
          <cell r="F11">
            <v>1</v>
          </cell>
          <cell r="G11">
            <v>26</v>
          </cell>
          <cell r="H11" t="str">
            <v>Enero</v>
          </cell>
        </row>
        <row r="12">
          <cell r="B12">
            <v>83</v>
          </cell>
          <cell r="C12" t="str">
            <v>Manhattan west</v>
          </cell>
          <cell r="D12" t="str">
            <v>F-196 Library Shelving</v>
          </cell>
          <cell r="E12" t="str">
            <v>Finalizada</v>
          </cell>
          <cell r="F12">
            <v>2</v>
          </cell>
          <cell r="G12">
            <v>26</v>
          </cell>
          <cell r="H12" t="str">
            <v>Enero</v>
          </cell>
        </row>
        <row r="13">
          <cell r="B13">
            <v>87</v>
          </cell>
          <cell r="C13" t="str">
            <v>Maderas Collective</v>
          </cell>
          <cell r="D13" t="str">
            <v>Manten.Taller (Elaboracion de Guarda y Acces)</v>
          </cell>
          <cell r="E13" t="str">
            <v>Finalizada</v>
          </cell>
          <cell r="F13">
            <v>1</v>
          </cell>
          <cell r="G13" t="str">
            <v>Irá al Gto. Operac.</v>
          </cell>
          <cell r="H13" t="str">
            <v>Abril</v>
          </cell>
        </row>
        <row r="14">
          <cell r="B14">
            <v>93</v>
          </cell>
          <cell r="C14" t="str">
            <v>Home Studios</v>
          </cell>
          <cell r="D14" t="str">
            <v>F-08  Custom Bar Stool</v>
          </cell>
          <cell r="E14" t="str">
            <v>Finalizada</v>
          </cell>
          <cell r="F14">
            <v>37</v>
          </cell>
          <cell r="G14">
            <v>32</v>
          </cell>
          <cell r="H14" t="str">
            <v>Febrero</v>
          </cell>
        </row>
        <row r="15">
          <cell r="B15">
            <v>98</v>
          </cell>
          <cell r="C15" t="str">
            <v xml:space="preserve">Damien Wood </v>
          </cell>
          <cell r="D15" t="str">
            <v xml:space="preserve">Counter Stools </v>
          </cell>
          <cell r="E15" t="str">
            <v>Finalizada</v>
          </cell>
          <cell r="F15">
            <v>4</v>
          </cell>
          <cell r="G15">
            <v>24</v>
          </cell>
          <cell r="H15" t="str">
            <v>Abril</v>
          </cell>
        </row>
        <row r="16">
          <cell r="B16">
            <v>99</v>
          </cell>
          <cell r="C16" t="str">
            <v>Commons Bar &amp; Restaurant</v>
          </cell>
          <cell r="D16" t="str">
            <v>A7 -01 Custom Bar</v>
          </cell>
          <cell r="E16" t="str">
            <v>Finalizada</v>
          </cell>
          <cell r="F16">
            <v>1</v>
          </cell>
          <cell r="G16">
            <v>28</v>
          </cell>
          <cell r="H16" t="str">
            <v>Febrero</v>
          </cell>
        </row>
        <row r="17">
          <cell r="B17" t="str">
            <v>100DER</v>
          </cell>
          <cell r="C17" t="str">
            <v>Commons Bar &amp; Restaurant</v>
          </cell>
          <cell r="D17" t="str">
            <v>A9 Large Custom Banquette</v>
          </cell>
          <cell r="E17" t="str">
            <v>Finalizada</v>
          </cell>
          <cell r="F17">
            <v>1</v>
          </cell>
          <cell r="G17">
            <v>28</v>
          </cell>
          <cell r="H17" t="str">
            <v>Febrero</v>
          </cell>
        </row>
        <row r="18">
          <cell r="B18" t="str">
            <v>100IZQ</v>
          </cell>
          <cell r="C18" t="str">
            <v>Commons Bar &amp; Restaurant</v>
          </cell>
          <cell r="D18" t="str">
            <v>A9 Large Custom Banquette</v>
          </cell>
          <cell r="E18" t="str">
            <v>Finalizada</v>
          </cell>
          <cell r="F18">
            <v>1</v>
          </cell>
          <cell r="G18">
            <v>28</v>
          </cell>
          <cell r="H18" t="str">
            <v>Febrero</v>
          </cell>
        </row>
        <row r="19">
          <cell r="B19">
            <v>101</v>
          </cell>
          <cell r="C19" t="str">
            <v>Commons Bar &amp; Restaurant</v>
          </cell>
          <cell r="D19" t="str">
            <v>A9B Small Custom Banquette</v>
          </cell>
          <cell r="E19" t="str">
            <v>Finalizada</v>
          </cell>
          <cell r="F19">
            <v>1</v>
          </cell>
          <cell r="G19">
            <v>28</v>
          </cell>
          <cell r="H19" t="str">
            <v>Febrero</v>
          </cell>
        </row>
        <row r="20">
          <cell r="B20">
            <v>102</v>
          </cell>
          <cell r="C20" t="str">
            <v>Commons Bar &amp; Restaurant</v>
          </cell>
          <cell r="D20" t="str">
            <v>A5 Custom Service Station</v>
          </cell>
          <cell r="E20" t="str">
            <v>Finalizada</v>
          </cell>
          <cell r="F20">
            <v>1</v>
          </cell>
          <cell r="G20">
            <v>28</v>
          </cell>
          <cell r="H20" t="str">
            <v>Febrero</v>
          </cell>
        </row>
        <row r="21">
          <cell r="B21">
            <v>103</v>
          </cell>
          <cell r="C21" t="str">
            <v>Commons Bar &amp; Restaurant</v>
          </cell>
          <cell r="D21" t="str">
            <v>A14 28" Round Table</v>
          </cell>
          <cell r="E21" t="str">
            <v>Finalizada</v>
          </cell>
          <cell r="F21">
            <v>2</v>
          </cell>
          <cell r="G21">
            <v>28</v>
          </cell>
          <cell r="H21" t="str">
            <v>Febrero</v>
          </cell>
        </row>
        <row r="22">
          <cell r="B22">
            <v>104</v>
          </cell>
          <cell r="C22" t="str">
            <v>Commons Bar &amp; Restaurant</v>
          </cell>
          <cell r="D22" t="str">
            <v>A15 36" Round Table</v>
          </cell>
          <cell r="E22" t="str">
            <v>Finalizada</v>
          </cell>
          <cell r="F22">
            <v>4</v>
          </cell>
          <cell r="G22">
            <v>28</v>
          </cell>
          <cell r="H22" t="str">
            <v>Febrero</v>
          </cell>
        </row>
        <row r="23">
          <cell r="B23">
            <v>105</v>
          </cell>
          <cell r="C23" t="str">
            <v>Commons Bar &amp; Restaurant</v>
          </cell>
          <cell r="D23" t="str">
            <v>A16 Oblong Table</v>
          </cell>
          <cell r="E23" t="str">
            <v>Finalizada</v>
          </cell>
          <cell r="F23">
            <v>1</v>
          </cell>
          <cell r="G23">
            <v>28</v>
          </cell>
          <cell r="H23" t="str">
            <v>Febrero</v>
          </cell>
        </row>
        <row r="24">
          <cell r="B24">
            <v>106</v>
          </cell>
          <cell r="C24" t="str">
            <v>Commons Bar &amp; Restaurant</v>
          </cell>
          <cell r="D24" t="str">
            <v xml:space="preserve">A17 Square Table </v>
          </cell>
          <cell r="E24" t="str">
            <v>Finalizada</v>
          </cell>
          <cell r="F24">
            <v>9</v>
          </cell>
          <cell r="G24">
            <v>29</v>
          </cell>
          <cell r="H24" t="str">
            <v>Febrero</v>
          </cell>
        </row>
        <row r="25">
          <cell r="B25">
            <v>107</v>
          </cell>
          <cell r="C25" t="str">
            <v>Commons Bar &amp; Restaurant</v>
          </cell>
          <cell r="D25" t="str">
            <v>A2 Custom Millwork</v>
          </cell>
          <cell r="E25" t="str">
            <v>Finalizada</v>
          </cell>
          <cell r="F25">
            <v>1</v>
          </cell>
          <cell r="G25">
            <v>29</v>
          </cell>
          <cell r="H25" t="str">
            <v>Febrero</v>
          </cell>
        </row>
        <row r="26">
          <cell r="B26">
            <v>108</v>
          </cell>
          <cell r="C26" t="str">
            <v>Commons Bar &amp; Restaurant</v>
          </cell>
          <cell r="D26" t="str">
            <v xml:space="preserve">A1 Custom Millwork </v>
          </cell>
          <cell r="E26" t="str">
            <v>Finalizada</v>
          </cell>
          <cell r="F26">
            <v>1</v>
          </cell>
          <cell r="G26">
            <v>29</v>
          </cell>
          <cell r="H26" t="str">
            <v>Febrero</v>
          </cell>
        </row>
        <row r="27">
          <cell r="B27">
            <v>109</v>
          </cell>
          <cell r="C27" t="str">
            <v>Commons Bar &amp; Restaurant</v>
          </cell>
          <cell r="D27" t="str">
            <v>A4 POS Station</v>
          </cell>
          <cell r="E27" t="str">
            <v>Finalizada</v>
          </cell>
          <cell r="F27">
            <v>1</v>
          </cell>
          <cell r="G27">
            <v>29</v>
          </cell>
          <cell r="H27" t="str">
            <v>Febrero</v>
          </cell>
        </row>
        <row r="28">
          <cell r="B28">
            <v>110</v>
          </cell>
          <cell r="C28" t="str">
            <v>Commons Bar &amp; Restaurant</v>
          </cell>
          <cell r="D28" t="str">
            <v>A8 Shelving Cabinet Unit</v>
          </cell>
          <cell r="E28" t="str">
            <v>Finalizada</v>
          </cell>
          <cell r="F28">
            <v>1</v>
          </cell>
          <cell r="G28">
            <v>29</v>
          </cell>
          <cell r="H28" t="str">
            <v>Febrero</v>
          </cell>
        </row>
        <row r="29">
          <cell r="B29">
            <v>111</v>
          </cell>
          <cell r="C29" t="str">
            <v xml:space="preserve">Damien Wood </v>
          </cell>
          <cell r="D29" t="str">
            <v>Console TV room</v>
          </cell>
          <cell r="E29" t="str">
            <v>Anulada</v>
          </cell>
          <cell r="F29">
            <v>1</v>
          </cell>
          <cell r="G29"/>
          <cell r="H29"/>
        </row>
        <row r="30">
          <cell r="B30">
            <v>112</v>
          </cell>
          <cell r="C30" t="str">
            <v xml:space="preserve">Damien Wood </v>
          </cell>
          <cell r="D30" t="str">
            <v>Custom Queen Bed</v>
          </cell>
          <cell r="E30" t="str">
            <v>Finalizada</v>
          </cell>
          <cell r="F30">
            <v>2</v>
          </cell>
          <cell r="G30">
            <v>24</v>
          </cell>
          <cell r="H30" t="str">
            <v>Abril</v>
          </cell>
        </row>
        <row r="31">
          <cell r="B31">
            <v>113</v>
          </cell>
          <cell r="C31" t="str">
            <v xml:space="preserve">Damien Wood </v>
          </cell>
          <cell r="D31" t="str">
            <v>King Bed</v>
          </cell>
          <cell r="E31" t="str">
            <v>Finalizada</v>
          </cell>
          <cell r="F31">
            <v>1</v>
          </cell>
          <cell r="G31">
            <v>24</v>
          </cell>
          <cell r="H31" t="str">
            <v>Abril</v>
          </cell>
        </row>
        <row r="32">
          <cell r="B32">
            <v>114</v>
          </cell>
          <cell r="C32" t="str">
            <v xml:space="preserve">Damien Wood </v>
          </cell>
          <cell r="D32" t="str">
            <v>Bunk Bed</v>
          </cell>
          <cell r="E32" t="str">
            <v>Finalizada</v>
          </cell>
          <cell r="F32">
            <v>1</v>
          </cell>
          <cell r="G32">
            <v>24</v>
          </cell>
          <cell r="H32" t="str">
            <v>Abril</v>
          </cell>
        </row>
        <row r="33">
          <cell r="B33">
            <v>115</v>
          </cell>
          <cell r="C33" t="str">
            <v xml:space="preserve">Damien Wood </v>
          </cell>
          <cell r="D33" t="str">
            <v>Night table</v>
          </cell>
          <cell r="E33" t="str">
            <v>Anulada</v>
          </cell>
          <cell r="F33">
            <v>2</v>
          </cell>
          <cell r="G33"/>
          <cell r="H33"/>
        </row>
        <row r="34">
          <cell r="B34">
            <v>117</v>
          </cell>
          <cell r="C34" t="str">
            <v>Maderas Collective</v>
          </cell>
          <cell r="D34" t="str">
            <v>Reparación de Sargentos de Carpinteria</v>
          </cell>
          <cell r="E34" t="str">
            <v>En Proceso</v>
          </cell>
          <cell r="F34">
            <v>1</v>
          </cell>
          <cell r="G34" t="str">
            <v>Irá al Gto. Operac.</v>
          </cell>
          <cell r="H34" t="str">
            <v>Cierre en Dic. (Rev. Costo)</v>
          </cell>
        </row>
        <row r="35">
          <cell r="B35">
            <v>118</v>
          </cell>
          <cell r="C35" t="str">
            <v>Maderas Collective</v>
          </cell>
          <cell r="D35" t="str">
            <v>Estante muestras de sillas</v>
          </cell>
          <cell r="E35" t="str">
            <v>En Proceso</v>
          </cell>
          <cell r="F35">
            <v>1</v>
          </cell>
          <cell r="G35" t="str">
            <v>En Proceso</v>
          </cell>
          <cell r="H35"/>
        </row>
        <row r="36">
          <cell r="B36">
            <v>119</v>
          </cell>
          <cell r="C36" t="str">
            <v>Dave Jacoby</v>
          </cell>
          <cell r="D36" t="str">
            <v>Crucero mirror</v>
          </cell>
          <cell r="E36" t="str">
            <v>Finalizada</v>
          </cell>
          <cell r="F36">
            <v>1</v>
          </cell>
          <cell r="G36">
            <v>33</v>
          </cell>
          <cell r="H36" t="str">
            <v>Febrero</v>
          </cell>
        </row>
        <row r="37">
          <cell r="B37">
            <v>120</v>
          </cell>
          <cell r="C37" t="str">
            <v>Dave Jacoby</v>
          </cell>
          <cell r="D37" t="str">
            <v>Executive Lounger Bermuda Chair</v>
          </cell>
          <cell r="E37" t="str">
            <v>Finalizada</v>
          </cell>
          <cell r="F37">
            <v>2</v>
          </cell>
          <cell r="G37">
            <v>33</v>
          </cell>
          <cell r="H37" t="str">
            <v>Febrero</v>
          </cell>
        </row>
        <row r="38">
          <cell r="B38">
            <v>121</v>
          </cell>
          <cell r="C38" t="str">
            <v>Dave Jacoby</v>
          </cell>
          <cell r="D38" t="str">
            <v>Crucero Side table</v>
          </cell>
          <cell r="E38" t="str">
            <v>Finalizada</v>
          </cell>
          <cell r="F38">
            <v>1</v>
          </cell>
          <cell r="G38">
            <v>33</v>
          </cell>
          <cell r="H38" t="str">
            <v>Enero</v>
          </cell>
        </row>
        <row r="39">
          <cell r="B39">
            <v>122</v>
          </cell>
          <cell r="C39" t="str">
            <v>Dave Jacoby</v>
          </cell>
          <cell r="D39" t="str">
            <v>Conference table</v>
          </cell>
          <cell r="E39" t="str">
            <v>Finalizada</v>
          </cell>
          <cell r="F39">
            <v>1</v>
          </cell>
          <cell r="G39">
            <v>33</v>
          </cell>
          <cell r="H39" t="str">
            <v>Febrero</v>
          </cell>
        </row>
        <row r="40">
          <cell r="B40">
            <v>124</v>
          </cell>
          <cell r="C40" t="str">
            <v>Commons Bar &amp; Restaurant</v>
          </cell>
          <cell r="D40" t="str">
            <v>A10 Taps Surround</v>
          </cell>
          <cell r="E40" t="str">
            <v>Finalizada</v>
          </cell>
          <cell r="F40">
            <v>1</v>
          </cell>
          <cell r="G40">
            <v>29</v>
          </cell>
          <cell r="H40" t="str">
            <v>Febrero</v>
          </cell>
        </row>
        <row r="41">
          <cell r="B41">
            <v>125</v>
          </cell>
          <cell r="C41" t="str">
            <v>Commons Bar &amp; Restaurant</v>
          </cell>
          <cell r="D41" t="str">
            <v>A3 Divider</v>
          </cell>
          <cell r="E41" t="str">
            <v>Finalizada</v>
          </cell>
          <cell r="F41">
            <v>1</v>
          </cell>
          <cell r="G41">
            <v>29</v>
          </cell>
          <cell r="H41" t="str">
            <v>Febrero</v>
          </cell>
        </row>
        <row r="42">
          <cell r="B42">
            <v>126</v>
          </cell>
          <cell r="C42" t="str">
            <v>Canoe Wesfield (DT Prototype)</v>
          </cell>
          <cell r="D42" t="str">
            <v xml:space="preserve">CH-7 </v>
          </cell>
          <cell r="E42" t="str">
            <v>Finalizada</v>
          </cell>
          <cell r="F42">
            <v>1</v>
          </cell>
          <cell r="G42">
            <v>34</v>
          </cell>
          <cell r="H42" t="str">
            <v>Febrero</v>
          </cell>
        </row>
        <row r="43">
          <cell r="B43">
            <v>127</v>
          </cell>
          <cell r="C43" t="str">
            <v>Canoe Wesfield (DT Prototype)</v>
          </cell>
          <cell r="D43" t="str">
            <v>CH-15</v>
          </cell>
          <cell r="E43" t="str">
            <v>Finalizada</v>
          </cell>
          <cell r="F43">
            <v>1</v>
          </cell>
          <cell r="G43">
            <v>34</v>
          </cell>
          <cell r="H43" t="str">
            <v>Febrero</v>
          </cell>
        </row>
        <row r="44">
          <cell r="B44">
            <v>128</v>
          </cell>
          <cell r="C44" t="str">
            <v>Canoe Wesfield (DT Prototype)</v>
          </cell>
          <cell r="D44" t="str">
            <v>CH-02</v>
          </cell>
          <cell r="E44" t="str">
            <v>Finalizada</v>
          </cell>
          <cell r="F44">
            <v>1</v>
          </cell>
          <cell r="G44">
            <v>34</v>
          </cell>
          <cell r="H44" t="str">
            <v>Febrero</v>
          </cell>
        </row>
        <row r="45">
          <cell r="B45">
            <v>129</v>
          </cell>
          <cell r="C45" t="str">
            <v>Canoe Wesfield (DT Prototype)</v>
          </cell>
          <cell r="D45" t="str">
            <v>CH-6</v>
          </cell>
          <cell r="E45" t="str">
            <v>Finalizada</v>
          </cell>
          <cell r="F45">
            <v>1</v>
          </cell>
          <cell r="G45">
            <v>34</v>
          </cell>
          <cell r="H45" t="str">
            <v>Febrero</v>
          </cell>
        </row>
        <row r="46">
          <cell r="B46">
            <v>130</v>
          </cell>
          <cell r="C46" t="str">
            <v>Dave Jacoby</v>
          </cell>
          <cell r="D46" t="str">
            <v>Auxiliary table</v>
          </cell>
          <cell r="E46" t="str">
            <v>Finalizada</v>
          </cell>
          <cell r="F46">
            <v>2</v>
          </cell>
          <cell r="G46">
            <v>33</v>
          </cell>
          <cell r="H46" t="str">
            <v>Febrero</v>
          </cell>
        </row>
        <row r="47">
          <cell r="B47">
            <v>131</v>
          </cell>
          <cell r="C47" t="str">
            <v>Maderas Collective</v>
          </cell>
          <cell r="D47" t="str">
            <v>Ampliacion en Cabina de Pintura</v>
          </cell>
          <cell r="E47" t="str">
            <v>Finalizada</v>
          </cell>
          <cell r="F47">
            <v>1</v>
          </cell>
          <cell r="G47"/>
          <cell r="H47" t="str">
            <v>Marzo</v>
          </cell>
        </row>
        <row r="48">
          <cell r="B48">
            <v>132</v>
          </cell>
          <cell r="C48" t="str">
            <v xml:space="preserve">Damien Wood </v>
          </cell>
          <cell r="D48" t="str">
            <v>Mirror frame</v>
          </cell>
          <cell r="E48" t="str">
            <v>Finalizada</v>
          </cell>
          <cell r="F48">
            <v>1</v>
          </cell>
          <cell r="G48">
            <v>24</v>
          </cell>
          <cell r="H48" t="str">
            <v>Abril</v>
          </cell>
        </row>
        <row r="49">
          <cell r="B49">
            <v>133</v>
          </cell>
          <cell r="C49" t="str">
            <v xml:space="preserve">Damien Wood </v>
          </cell>
          <cell r="D49" t="str">
            <v>Custom King Bed</v>
          </cell>
          <cell r="E49" t="str">
            <v>Finalizada</v>
          </cell>
          <cell r="F49">
            <v>1</v>
          </cell>
          <cell r="G49">
            <v>24</v>
          </cell>
          <cell r="H49" t="str">
            <v>Abril</v>
          </cell>
        </row>
        <row r="50">
          <cell r="B50">
            <v>134</v>
          </cell>
          <cell r="C50" t="str">
            <v>Commons Bar &amp; Restaurant</v>
          </cell>
          <cell r="D50" t="str">
            <v xml:space="preserve">Mirror </v>
          </cell>
          <cell r="E50" t="str">
            <v>Finalizada</v>
          </cell>
          <cell r="F50">
            <v>1</v>
          </cell>
          <cell r="G50">
            <v>30</v>
          </cell>
          <cell r="H50" t="str">
            <v>Febrero</v>
          </cell>
        </row>
        <row r="51">
          <cell r="B51">
            <v>135</v>
          </cell>
          <cell r="C51" t="str">
            <v>Commons Bar &amp; Restaurant</v>
          </cell>
          <cell r="D51" t="str">
            <v>Mirror (South wall)</v>
          </cell>
          <cell r="E51" t="str">
            <v>Finalizada</v>
          </cell>
          <cell r="F51">
            <v>1</v>
          </cell>
          <cell r="G51">
            <v>30</v>
          </cell>
          <cell r="H51" t="str">
            <v>Febrero</v>
          </cell>
        </row>
        <row r="52">
          <cell r="B52">
            <v>136</v>
          </cell>
          <cell r="C52" t="str">
            <v>Commons Bar &amp; Restaurant</v>
          </cell>
          <cell r="D52" t="str">
            <v>Mirror (North wall)</v>
          </cell>
          <cell r="E52" t="str">
            <v>Finalizada</v>
          </cell>
          <cell r="F52">
            <v>1</v>
          </cell>
          <cell r="G52">
            <v>30</v>
          </cell>
          <cell r="H52" t="str">
            <v>Febrero</v>
          </cell>
        </row>
        <row r="53">
          <cell r="B53">
            <v>137</v>
          </cell>
          <cell r="C53" t="str">
            <v>Canoe Wesfield</v>
          </cell>
          <cell r="D53" t="str">
            <v>CH-202 L (Muestra en Frijolillo)</v>
          </cell>
          <cell r="E53" t="str">
            <v>Finalizada</v>
          </cell>
          <cell r="F53">
            <v>1</v>
          </cell>
          <cell r="G53">
            <v>27</v>
          </cell>
          <cell r="H53" t="str">
            <v>Enero</v>
          </cell>
        </row>
        <row r="54">
          <cell r="B54">
            <v>138</v>
          </cell>
          <cell r="C54" t="str">
            <v>Canoe Wesfield</v>
          </cell>
          <cell r="D54" t="str">
            <v>Muestra Paneles de Frijolillo 12"x12"</v>
          </cell>
          <cell r="E54" t="str">
            <v>Finalizada</v>
          </cell>
          <cell r="F54">
            <v>2</v>
          </cell>
          <cell r="G54"/>
          <cell r="H54" t="str">
            <v>Marzo</v>
          </cell>
        </row>
        <row r="55">
          <cell r="B55">
            <v>139</v>
          </cell>
          <cell r="C55" t="str">
            <v xml:space="preserve">Damien Wood </v>
          </cell>
          <cell r="D55" t="str">
            <v>Night Table</v>
          </cell>
          <cell r="E55" t="str">
            <v>Finalizada</v>
          </cell>
          <cell r="F55">
            <v>8</v>
          </cell>
          <cell r="G55">
            <v>24</v>
          </cell>
          <cell r="H55" t="str">
            <v>Abril</v>
          </cell>
        </row>
        <row r="56">
          <cell r="B56">
            <v>140</v>
          </cell>
          <cell r="C56" t="str">
            <v>Tungsten</v>
          </cell>
          <cell r="D56" t="str">
            <v>Tungsten office Shelfing in Plywood</v>
          </cell>
          <cell r="E56" t="str">
            <v>Finalizada</v>
          </cell>
          <cell r="F56">
            <v>1</v>
          </cell>
          <cell r="G56">
            <v>58</v>
          </cell>
          <cell r="H56" t="str">
            <v>Mayo</v>
          </cell>
        </row>
        <row r="57">
          <cell r="B57">
            <v>141</v>
          </cell>
          <cell r="C57" t="str">
            <v>Canoe Wesfield (Phase 1)</v>
          </cell>
          <cell r="D57" t="str">
            <v>CH-118/CH-206</v>
          </cell>
          <cell r="E57" t="str">
            <v>Finalizada</v>
          </cell>
          <cell r="F57">
            <v>10</v>
          </cell>
          <cell r="G57">
            <v>36</v>
          </cell>
          <cell r="H57" t="str">
            <v>Marzo</v>
          </cell>
        </row>
        <row r="58">
          <cell r="B58">
            <v>142</v>
          </cell>
          <cell r="C58" t="str">
            <v>Canoe Wesfield (Phase 1)</v>
          </cell>
          <cell r="D58" t="str">
            <v>TBL-104 Small teak table</v>
          </cell>
          <cell r="E58" t="str">
            <v>Finalizada</v>
          </cell>
          <cell r="F58">
            <v>6</v>
          </cell>
          <cell r="G58" t="str">
            <v>38 / 55</v>
          </cell>
          <cell r="H58" t="str">
            <v>Abril</v>
          </cell>
        </row>
        <row r="59">
          <cell r="B59">
            <v>143</v>
          </cell>
          <cell r="C59" t="str">
            <v>Canoe Wesfield (Phase 1)</v>
          </cell>
          <cell r="D59" t="str">
            <v>TBL-211 Table, teak w/ duplex</v>
          </cell>
          <cell r="E59" t="str">
            <v>Finalizada</v>
          </cell>
          <cell r="F59">
            <v>2</v>
          </cell>
          <cell r="G59">
            <v>38</v>
          </cell>
          <cell r="H59" t="str">
            <v>Abril</v>
          </cell>
        </row>
        <row r="60">
          <cell r="B60">
            <v>144</v>
          </cell>
          <cell r="C60" t="str">
            <v>Canoe Wesfield (Phase 2)</v>
          </cell>
          <cell r="D60" t="str">
            <v>TBL-107 Table, teak No duplex</v>
          </cell>
          <cell r="E60" t="str">
            <v>Anulada</v>
          </cell>
          <cell r="F60">
            <v>1</v>
          </cell>
          <cell r="G60"/>
          <cell r="H60"/>
        </row>
        <row r="61">
          <cell r="B61">
            <v>145</v>
          </cell>
          <cell r="C61" t="str">
            <v>Jenna Agrees</v>
          </cell>
          <cell r="D61" t="str">
            <v>Storage unit</v>
          </cell>
          <cell r="E61" t="str">
            <v>Finalizada</v>
          </cell>
          <cell r="F61">
            <v>1</v>
          </cell>
          <cell r="G61">
            <v>58</v>
          </cell>
          <cell r="H61" t="str">
            <v>Abril</v>
          </cell>
        </row>
        <row r="62">
          <cell r="B62">
            <v>146</v>
          </cell>
          <cell r="C62" t="str">
            <v>Jenna Agrees</v>
          </cell>
          <cell r="D62" t="str">
            <v xml:space="preserve">TV Console </v>
          </cell>
          <cell r="E62" t="str">
            <v>Finalizada</v>
          </cell>
          <cell r="F62">
            <v>1</v>
          </cell>
          <cell r="G62">
            <v>58</v>
          </cell>
          <cell r="H62" t="str">
            <v>Abril</v>
          </cell>
        </row>
        <row r="63">
          <cell r="B63">
            <v>147</v>
          </cell>
          <cell r="C63" t="str">
            <v>Home Studios</v>
          </cell>
          <cell r="D63" t="str">
            <v>F-01  Custom Bar Stool</v>
          </cell>
          <cell r="E63" t="str">
            <v>Finalizada</v>
          </cell>
          <cell r="F63">
            <v>1</v>
          </cell>
          <cell r="G63" t="str">
            <v>Prototipo</v>
          </cell>
          <cell r="H63" t="str">
            <v>Febrero</v>
          </cell>
        </row>
        <row r="64">
          <cell r="B64">
            <v>148</v>
          </cell>
          <cell r="C64" t="str">
            <v>Home Studios</v>
          </cell>
          <cell r="D64" t="str">
            <v>F-08  Custom Bar Stool</v>
          </cell>
          <cell r="E64" t="str">
            <v>Finalizada</v>
          </cell>
          <cell r="F64">
            <v>4</v>
          </cell>
          <cell r="G64" t="str">
            <v>Prototipo</v>
          </cell>
          <cell r="H64" t="str">
            <v>Febrero</v>
          </cell>
        </row>
        <row r="65">
          <cell r="B65">
            <v>149</v>
          </cell>
          <cell r="C65" t="str">
            <v>Canoe Wesfield (Phase 2)</v>
          </cell>
          <cell r="D65" t="str">
            <v>CH-132A Teak Bench (No Elect)</v>
          </cell>
          <cell r="E65" t="str">
            <v>Finalizada</v>
          </cell>
          <cell r="F65">
            <v>1</v>
          </cell>
          <cell r="G65">
            <v>55</v>
          </cell>
          <cell r="H65" t="str">
            <v>Julio</v>
          </cell>
        </row>
        <row r="66">
          <cell r="B66">
            <v>150</v>
          </cell>
          <cell r="C66" t="str">
            <v>Canoe Wesfield (Phase 1)</v>
          </cell>
          <cell r="D66" t="str">
            <v>CH-202L/CH-702L Half Box Chair Left</v>
          </cell>
          <cell r="E66" t="str">
            <v>Finalizada</v>
          </cell>
          <cell r="F66">
            <v>5</v>
          </cell>
          <cell r="G66">
            <v>38</v>
          </cell>
          <cell r="H66" t="str">
            <v>Abril</v>
          </cell>
        </row>
        <row r="67">
          <cell r="B67">
            <v>151</v>
          </cell>
          <cell r="C67" t="str">
            <v>Canoe Wesfield (Phase 1)</v>
          </cell>
          <cell r="D67" t="str">
            <v>CH-202R/CH-702R Half Box Chair Right</v>
          </cell>
          <cell r="E67" t="str">
            <v>Finalizada</v>
          </cell>
          <cell r="F67">
            <v>5</v>
          </cell>
          <cell r="G67">
            <v>38</v>
          </cell>
          <cell r="H67" t="str">
            <v>Abril</v>
          </cell>
        </row>
        <row r="68">
          <cell r="B68">
            <v>152</v>
          </cell>
          <cell r="C68" t="str">
            <v>Canoe Wesfield (Phase 1)</v>
          </cell>
          <cell r="D68" t="str">
            <v>CH-224/CH-724 Teak Bench (Duplex)</v>
          </cell>
          <cell r="E68" t="str">
            <v>Finalizada</v>
          </cell>
          <cell r="F68">
            <v>8</v>
          </cell>
          <cell r="G68">
            <v>38</v>
          </cell>
          <cell r="H68" t="str">
            <v>Abril</v>
          </cell>
        </row>
        <row r="69">
          <cell r="B69">
            <v>153</v>
          </cell>
          <cell r="C69" t="str">
            <v>Dave Grossman Furniture</v>
          </cell>
          <cell r="D69" t="str">
            <v>Headboard for Queen Size Bed</v>
          </cell>
          <cell r="E69" t="str">
            <v>Finalizada</v>
          </cell>
          <cell r="F69">
            <v>1</v>
          </cell>
          <cell r="G69">
            <v>58</v>
          </cell>
          <cell r="H69" t="str">
            <v>Abril</v>
          </cell>
        </row>
        <row r="70">
          <cell r="B70">
            <v>154</v>
          </cell>
          <cell r="C70" t="str">
            <v>Dave Grossman Furniture</v>
          </cell>
          <cell r="D70" t="str">
            <v>Side table</v>
          </cell>
          <cell r="E70" t="str">
            <v>Finalizada</v>
          </cell>
          <cell r="F70">
            <v>2</v>
          </cell>
          <cell r="G70">
            <v>58</v>
          </cell>
          <cell r="H70" t="str">
            <v>Abril</v>
          </cell>
        </row>
        <row r="71">
          <cell r="B71">
            <v>155</v>
          </cell>
          <cell r="C71" t="str">
            <v>Dave Grossman Furniture</v>
          </cell>
          <cell r="D71" t="str">
            <v>Dining Table</v>
          </cell>
          <cell r="E71" t="str">
            <v>Finalizada</v>
          </cell>
          <cell r="F71">
            <v>1</v>
          </cell>
          <cell r="G71">
            <v>58</v>
          </cell>
          <cell r="H71" t="str">
            <v>Abril</v>
          </cell>
        </row>
        <row r="72">
          <cell r="B72">
            <v>156</v>
          </cell>
          <cell r="C72" t="str">
            <v>Dave Grossman Furniture</v>
          </cell>
          <cell r="D72" t="str">
            <v>Bench</v>
          </cell>
          <cell r="E72" t="str">
            <v>Finalizada</v>
          </cell>
          <cell r="F72">
            <v>1</v>
          </cell>
          <cell r="G72">
            <v>58</v>
          </cell>
          <cell r="H72" t="str">
            <v>Abril</v>
          </cell>
        </row>
        <row r="73">
          <cell r="B73">
            <v>157</v>
          </cell>
          <cell r="C73" t="str">
            <v>David Berruto-New Line</v>
          </cell>
          <cell r="D73" t="str">
            <v>Dining table #1</v>
          </cell>
          <cell r="E73" t="str">
            <v>En Proceso</v>
          </cell>
          <cell r="F73">
            <v>1</v>
          </cell>
          <cell r="G73"/>
          <cell r="H73"/>
        </row>
        <row r="74">
          <cell r="B74">
            <v>158</v>
          </cell>
          <cell r="C74" t="str">
            <v>David Berruto-New Line</v>
          </cell>
          <cell r="D74" t="str">
            <v>Dining table #2</v>
          </cell>
          <cell r="E74" t="str">
            <v>Finalizada</v>
          </cell>
          <cell r="F74">
            <v>1</v>
          </cell>
          <cell r="G74"/>
          <cell r="H74" t="str">
            <v>Noviembre</v>
          </cell>
        </row>
        <row r="75">
          <cell r="B75">
            <v>159</v>
          </cell>
          <cell r="C75" t="str">
            <v>David Berruto-New Line</v>
          </cell>
          <cell r="D75" t="str">
            <v>Dining table #3</v>
          </cell>
          <cell r="E75" t="str">
            <v>En Proceso</v>
          </cell>
          <cell r="F75">
            <v>1</v>
          </cell>
          <cell r="G75"/>
          <cell r="H75"/>
        </row>
        <row r="76">
          <cell r="B76">
            <v>160</v>
          </cell>
          <cell r="C76" t="str">
            <v>David Berruto-New Line</v>
          </cell>
          <cell r="D76" t="str">
            <v>Dining chair #1</v>
          </cell>
          <cell r="E76" t="str">
            <v>En Proceso</v>
          </cell>
          <cell r="F76">
            <v>1</v>
          </cell>
          <cell r="G76"/>
          <cell r="H76"/>
        </row>
        <row r="77">
          <cell r="B77">
            <v>161</v>
          </cell>
          <cell r="C77" t="str">
            <v>David Berruto-New Line</v>
          </cell>
          <cell r="D77" t="str">
            <v>Dining chair #2</v>
          </cell>
          <cell r="E77" t="str">
            <v>En Proceso</v>
          </cell>
          <cell r="F77">
            <v>1</v>
          </cell>
          <cell r="G77"/>
          <cell r="H77"/>
        </row>
        <row r="78">
          <cell r="B78">
            <v>162</v>
          </cell>
          <cell r="C78" t="str">
            <v>David Berruto-New Line</v>
          </cell>
          <cell r="D78" t="str">
            <v>Standing Desk</v>
          </cell>
          <cell r="E78" t="str">
            <v>Finalizada</v>
          </cell>
          <cell r="F78">
            <v>1</v>
          </cell>
          <cell r="G78"/>
          <cell r="H78" t="str">
            <v>Noviembre</v>
          </cell>
        </row>
        <row r="79">
          <cell r="B79">
            <v>163</v>
          </cell>
          <cell r="C79" t="str">
            <v>David Berruto-New Line</v>
          </cell>
          <cell r="D79" t="str">
            <v>Folding Lounge Chair</v>
          </cell>
          <cell r="E79" t="str">
            <v>En Proceso</v>
          </cell>
          <cell r="F79">
            <v>1</v>
          </cell>
          <cell r="G79"/>
          <cell r="H79"/>
        </row>
        <row r="80">
          <cell r="B80">
            <v>164</v>
          </cell>
          <cell r="C80" t="str">
            <v>David Berruto-New Line</v>
          </cell>
          <cell r="D80" t="str">
            <v>Simple Daybed</v>
          </cell>
          <cell r="E80" t="str">
            <v>En Proceso</v>
          </cell>
          <cell r="F80">
            <v>1</v>
          </cell>
          <cell r="G80"/>
          <cell r="H80"/>
        </row>
        <row r="81">
          <cell r="B81">
            <v>165</v>
          </cell>
          <cell r="C81" t="str">
            <v>David Berruto-New Line</v>
          </cell>
          <cell r="D81" t="str">
            <v>Sofa</v>
          </cell>
          <cell r="E81" t="str">
            <v>En Proceso</v>
          </cell>
          <cell r="F81">
            <v>1</v>
          </cell>
          <cell r="G81"/>
          <cell r="H81"/>
        </row>
        <row r="82">
          <cell r="B82">
            <v>166</v>
          </cell>
          <cell r="C82" t="str">
            <v>David Berruto-New Line</v>
          </cell>
          <cell r="D82" t="str">
            <v>Sofa+Armchair</v>
          </cell>
          <cell r="E82" t="str">
            <v>En Proceso</v>
          </cell>
          <cell r="F82">
            <v>1</v>
          </cell>
          <cell r="G82"/>
          <cell r="H82"/>
        </row>
        <row r="83">
          <cell r="B83">
            <v>167</v>
          </cell>
          <cell r="C83" t="str">
            <v>David Berruto-New Line</v>
          </cell>
          <cell r="D83" t="str">
            <v>Modular Storage</v>
          </cell>
          <cell r="E83" t="str">
            <v>Finalizada</v>
          </cell>
          <cell r="F83">
            <v>1</v>
          </cell>
          <cell r="G83"/>
          <cell r="H83" t="str">
            <v>Noviembre</v>
          </cell>
        </row>
        <row r="84">
          <cell r="B84">
            <v>168</v>
          </cell>
          <cell r="C84" t="str">
            <v>David Berruto-New Line</v>
          </cell>
          <cell r="D84" t="str">
            <v>Coffee Table</v>
          </cell>
          <cell r="E84" t="str">
            <v>En Proceso</v>
          </cell>
          <cell r="F84">
            <v>1</v>
          </cell>
          <cell r="G84"/>
          <cell r="H84"/>
        </row>
        <row r="85">
          <cell r="B85">
            <v>169</v>
          </cell>
          <cell r="C85" t="str">
            <v>David Berruto-New Line</v>
          </cell>
          <cell r="D85" t="str">
            <v>Platform Bed and sidetables</v>
          </cell>
          <cell r="E85" t="str">
            <v>Finalizada</v>
          </cell>
          <cell r="F85">
            <v>1</v>
          </cell>
          <cell r="G85"/>
          <cell r="H85" t="str">
            <v>Junio</v>
          </cell>
        </row>
        <row r="86">
          <cell r="B86">
            <v>170</v>
          </cell>
          <cell r="C86" t="str">
            <v>David Berruto-New Line</v>
          </cell>
          <cell r="D86" t="str">
            <v>Vintage wood beach chair</v>
          </cell>
          <cell r="E86" t="str">
            <v>En Proceso</v>
          </cell>
          <cell r="F86">
            <v>1</v>
          </cell>
          <cell r="G86"/>
          <cell r="H86"/>
        </row>
        <row r="87">
          <cell r="B87">
            <v>171</v>
          </cell>
          <cell r="C87" t="str">
            <v>David Berruto-New Line</v>
          </cell>
          <cell r="D87" t="str">
            <v>Wood Turned Tabletop Lamp</v>
          </cell>
          <cell r="E87" t="str">
            <v>En Proceso</v>
          </cell>
          <cell r="F87">
            <v>1</v>
          </cell>
          <cell r="G87"/>
          <cell r="H87"/>
        </row>
        <row r="88">
          <cell r="B88">
            <v>172</v>
          </cell>
          <cell r="C88" t="str">
            <v>Maderas Collective</v>
          </cell>
          <cell r="D88" t="str">
            <v>Puerta Falsa</v>
          </cell>
          <cell r="E88" t="str">
            <v>Finalizada</v>
          </cell>
          <cell r="F88">
            <v>1</v>
          </cell>
          <cell r="G88" t="str">
            <v>Gto. Admón.</v>
          </cell>
          <cell r="H88" t="str">
            <v>Febrero</v>
          </cell>
        </row>
        <row r="89">
          <cell r="B89">
            <v>173</v>
          </cell>
          <cell r="C89" t="str">
            <v>Maderas Collective</v>
          </cell>
          <cell r="D89" t="str">
            <v>Mecedora Crucero (Prototipo)</v>
          </cell>
          <cell r="E89" t="str">
            <v>Finalizada</v>
          </cell>
          <cell r="F89">
            <v>1</v>
          </cell>
          <cell r="G89"/>
          <cell r="H89" t="str">
            <v>Noviembre</v>
          </cell>
        </row>
        <row r="90">
          <cell r="B90">
            <v>174</v>
          </cell>
          <cell r="C90" t="str">
            <v>Maderas Collective</v>
          </cell>
          <cell r="D90" t="str">
            <v>Elaboracion Chapa p/ Inventario</v>
          </cell>
          <cell r="E90" t="str">
            <v>En Proceso</v>
          </cell>
          <cell r="F90">
            <v>1</v>
          </cell>
          <cell r="G90"/>
          <cell r="H90"/>
        </row>
        <row r="91">
          <cell r="B91">
            <v>175</v>
          </cell>
          <cell r="C91" t="str">
            <v>Maderas Collective</v>
          </cell>
          <cell r="D91" t="str">
            <v>Bases Metalicas p/ Bancas</v>
          </cell>
          <cell r="E91" t="str">
            <v>Finalizada</v>
          </cell>
          <cell r="F91">
            <v>6</v>
          </cell>
          <cell r="G91"/>
          <cell r="H91" t="str">
            <v>Marzo</v>
          </cell>
        </row>
        <row r="92">
          <cell r="B92">
            <v>176</v>
          </cell>
          <cell r="C92" t="str">
            <v>Maderas Collective</v>
          </cell>
          <cell r="D92" t="str">
            <v>Base Adicional de Mesa Redonda</v>
          </cell>
          <cell r="E92" t="str">
            <v>Finalizada</v>
          </cell>
          <cell r="F92">
            <v>1</v>
          </cell>
          <cell r="G92"/>
          <cell r="H92" t="str">
            <v>Abril</v>
          </cell>
        </row>
        <row r="93">
          <cell r="B93">
            <v>177</v>
          </cell>
          <cell r="C93" t="str">
            <v>Maderas Collective</v>
          </cell>
          <cell r="D93" t="str">
            <v>Estudio de Fotografia</v>
          </cell>
          <cell r="E93" t="str">
            <v>En Proceso</v>
          </cell>
          <cell r="F93">
            <v>1</v>
          </cell>
          <cell r="G93"/>
          <cell r="H93"/>
        </row>
        <row r="94">
          <cell r="B94">
            <v>178</v>
          </cell>
          <cell r="C94" t="str">
            <v>Commons Bar &amp; Restaurant</v>
          </cell>
          <cell r="D94" t="str">
            <v>A7 -01 Custom Bar (panel extra)</v>
          </cell>
          <cell r="E94" t="str">
            <v>Finalizada</v>
          </cell>
          <cell r="F94">
            <v>1</v>
          </cell>
          <cell r="G94" t="str">
            <v>Gto. Vtas.</v>
          </cell>
          <cell r="H94" t="str">
            <v>Febrero</v>
          </cell>
        </row>
        <row r="95">
          <cell r="B95">
            <v>179</v>
          </cell>
          <cell r="C95" t="str">
            <v>Granite Work</v>
          </cell>
          <cell r="D95" t="str">
            <v>Elaboracion de prototipo de banca</v>
          </cell>
          <cell r="E95" t="str">
            <v>Finalizada</v>
          </cell>
          <cell r="F95">
            <v>1</v>
          </cell>
          <cell r="G95" t="str">
            <v>Prototipo</v>
          </cell>
          <cell r="H95" t="str">
            <v>Febrero</v>
          </cell>
        </row>
        <row r="96">
          <cell r="B96">
            <v>180</v>
          </cell>
          <cell r="C96" t="str">
            <v>Granite Work</v>
          </cell>
          <cell r="D96" t="str">
            <v>Work Desk Prototype</v>
          </cell>
          <cell r="E96" t="str">
            <v>Finalizada</v>
          </cell>
          <cell r="F96">
            <v>1</v>
          </cell>
          <cell r="G96">
            <v>37</v>
          </cell>
          <cell r="H96" t="str">
            <v>Marzo</v>
          </cell>
        </row>
        <row r="97">
          <cell r="B97">
            <v>181</v>
          </cell>
          <cell r="C97" t="str">
            <v>Canoe Wesfield (Phase 1)</v>
          </cell>
          <cell r="D97" t="str">
            <v>Muestras Cepillado Westfield DT</v>
          </cell>
          <cell r="E97" t="str">
            <v>En Proceso</v>
          </cell>
          <cell r="F97">
            <v>1</v>
          </cell>
          <cell r="G97"/>
          <cell r="H97"/>
        </row>
        <row r="98">
          <cell r="B98">
            <v>182</v>
          </cell>
          <cell r="C98" t="str">
            <v>Dan Boda, Thrive M, Pina Bl</v>
          </cell>
          <cell r="D98" t="str">
            <v xml:space="preserve"> Muestras Acabado (Varias)</v>
          </cell>
          <cell r="E98" t="str">
            <v>Finalizada</v>
          </cell>
          <cell r="F98">
            <v>16</v>
          </cell>
          <cell r="G98"/>
          <cell r="H98" t="str">
            <v>Marzo</v>
          </cell>
        </row>
        <row r="99">
          <cell r="B99">
            <v>183</v>
          </cell>
          <cell r="C99" t="str">
            <v>Maderas Collective</v>
          </cell>
          <cell r="D99" t="str">
            <v>Phonos - Plantilla de Saque</v>
          </cell>
          <cell r="E99" t="str">
            <v>Finalizada</v>
          </cell>
          <cell r="F99">
            <v>1</v>
          </cell>
          <cell r="G99"/>
          <cell r="H99" t="str">
            <v>Noviembre</v>
          </cell>
        </row>
        <row r="100">
          <cell r="B100">
            <v>184</v>
          </cell>
          <cell r="C100" t="str">
            <v>Maderas Collective</v>
          </cell>
          <cell r="D100" t="str">
            <v>Caja para Muestra Acabado</v>
          </cell>
          <cell r="E100" t="str">
            <v>Finalizada</v>
          </cell>
          <cell r="F100">
            <v>30</v>
          </cell>
          <cell r="G100"/>
          <cell r="H100" t="str">
            <v>Abril</v>
          </cell>
        </row>
        <row r="101">
          <cell r="B101">
            <v>185</v>
          </cell>
          <cell r="C101" t="str">
            <v>Maderas Collective</v>
          </cell>
          <cell r="D101" t="str">
            <v>Muestras de Cuero Local</v>
          </cell>
          <cell r="E101" t="str">
            <v>Finalizada</v>
          </cell>
          <cell r="F101">
            <v>63</v>
          </cell>
          <cell r="G101"/>
          <cell r="H101" t="str">
            <v>Abril</v>
          </cell>
        </row>
        <row r="102">
          <cell r="B102">
            <v>186</v>
          </cell>
          <cell r="C102" t="str">
            <v>Maderas Collective</v>
          </cell>
          <cell r="D102" t="str">
            <v>Cepillado de Madera</v>
          </cell>
          <cell r="E102" t="str">
            <v>Finalizada</v>
          </cell>
          <cell r="F102">
            <v>13661.222861111099</v>
          </cell>
          <cell r="G102"/>
          <cell r="H102" t="str">
            <v>Marzo</v>
          </cell>
        </row>
        <row r="103">
          <cell r="B103">
            <v>187</v>
          </cell>
          <cell r="C103" t="str">
            <v>Maderas Collective</v>
          </cell>
          <cell r="D103" t="str">
            <v>Muestras de Acabado - General</v>
          </cell>
          <cell r="E103" t="str">
            <v>Finalizada</v>
          </cell>
          <cell r="F103">
            <v>1</v>
          </cell>
          <cell r="G103"/>
          <cell r="H103" t="str">
            <v>Se cierra mensualmente</v>
          </cell>
        </row>
        <row r="104">
          <cell r="B104">
            <v>188</v>
          </cell>
          <cell r="C104" t="str">
            <v>Maderas Collective</v>
          </cell>
          <cell r="D104" t="str">
            <v>Elaboración caja para motosierra</v>
          </cell>
          <cell r="E104" t="str">
            <v>Finalizada</v>
          </cell>
          <cell r="F104">
            <v>1</v>
          </cell>
          <cell r="G104"/>
          <cell r="H104" t="str">
            <v>Marzo</v>
          </cell>
        </row>
        <row r="105">
          <cell r="B105">
            <v>189</v>
          </cell>
          <cell r="C105" t="str">
            <v>Proper Cloth</v>
          </cell>
          <cell r="D105" t="str">
            <v>Small Conference Table Top</v>
          </cell>
          <cell r="E105" t="str">
            <v>Finalizada</v>
          </cell>
          <cell r="F105">
            <v>2</v>
          </cell>
          <cell r="G105">
            <v>59</v>
          </cell>
          <cell r="H105" t="str">
            <v>Abril</v>
          </cell>
        </row>
        <row r="106">
          <cell r="B106">
            <v>190</v>
          </cell>
          <cell r="C106" t="str">
            <v>Proper Cloth</v>
          </cell>
          <cell r="D106" t="str">
            <v>Large Conference Table Top</v>
          </cell>
          <cell r="E106" t="str">
            <v>Finalizada</v>
          </cell>
          <cell r="F106">
            <v>1</v>
          </cell>
          <cell r="G106">
            <v>59</v>
          </cell>
          <cell r="H106" t="str">
            <v>Junio</v>
          </cell>
        </row>
        <row r="107">
          <cell r="B107">
            <v>191</v>
          </cell>
          <cell r="C107" t="str">
            <v>Maderas Collective</v>
          </cell>
          <cell r="D107" t="str">
            <v>Reparacion Muebles Varios-Pintura Sur</v>
          </cell>
          <cell r="E107" t="str">
            <v>Finalizada</v>
          </cell>
          <cell r="F107">
            <v>21</v>
          </cell>
          <cell r="G107"/>
          <cell r="H107" t="str">
            <v>Mayo</v>
          </cell>
        </row>
        <row r="108">
          <cell r="B108">
            <v>192</v>
          </cell>
          <cell r="C108" t="str">
            <v>Zoe Cruz</v>
          </cell>
          <cell r="D108" t="str">
            <v>Live Shelving w/ blackened steel support columns</v>
          </cell>
          <cell r="E108" t="str">
            <v>Finalizada</v>
          </cell>
          <cell r="F108">
            <v>1</v>
          </cell>
          <cell r="G108">
            <v>43</v>
          </cell>
          <cell r="H108" t="str">
            <v>Mayo</v>
          </cell>
        </row>
        <row r="109">
          <cell r="B109">
            <v>193</v>
          </cell>
          <cell r="C109" t="str">
            <v>Zoe Cruz</v>
          </cell>
          <cell r="D109" t="str">
            <v>Solid wood Daybed.</v>
          </cell>
          <cell r="E109" t="str">
            <v>Finalizada</v>
          </cell>
          <cell r="F109">
            <v>2</v>
          </cell>
          <cell r="G109">
            <v>43</v>
          </cell>
          <cell r="H109" t="str">
            <v>Abril</v>
          </cell>
        </row>
        <row r="110">
          <cell r="B110">
            <v>194</v>
          </cell>
          <cell r="C110" t="str">
            <v>Zoe Cruz</v>
          </cell>
          <cell r="D110" t="str">
            <v>custom solid wood desk w/ steel frame</v>
          </cell>
          <cell r="E110" t="str">
            <v>Finalizada</v>
          </cell>
          <cell r="F110">
            <v>1</v>
          </cell>
          <cell r="G110">
            <v>43</v>
          </cell>
          <cell r="H110" t="str">
            <v>Abril</v>
          </cell>
        </row>
        <row r="111">
          <cell r="B111">
            <v>195</v>
          </cell>
          <cell r="C111" t="str">
            <v>Zoe Cruz</v>
          </cell>
          <cell r="D111" t="str">
            <v>5' diam. Wood mirror</v>
          </cell>
          <cell r="E111" t="str">
            <v>Finalizada</v>
          </cell>
          <cell r="F111">
            <v>2</v>
          </cell>
          <cell r="G111">
            <v>43</v>
          </cell>
          <cell r="H111" t="str">
            <v>Mayo</v>
          </cell>
        </row>
        <row r="112">
          <cell r="B112">
            <v>196</v>
          </cell>
          <cell r="C112" t="str">
            <v>Zoe Cruz</v>
          </cell>
          <cell r="D112" t="str">
            <v>solid hardwood chaise lounge</v>
          </cell>
          <cell r="E112" t="str">
            <v>Finalizada</v>
          </cell>
          <cell r="F112">
            <v>6</v>
          </cell>
          <cell r="G112">
            <v>43</v>
          </cell>
          <cell r="H112" t="str">
            <v>Mayo</v>
          </cell>
        </row>
        <row r="113">
          <cell r="B113">
            <v>197</v>
          </cell>
          <cell r="C113" t="str">
            <v>Zoe Cruz</v>
          </cell>
          <cell r="D113" t="str">
            <v>adirondack chair</v>
          </cell>
          <cell r="E113" t="str">
            <v>Finalizada</v>
          </cell>
          <cell r="F113">
            <v>4</v>
          </cell>
          <cell r="G113">
            <v>43</v>
          </cell>
          <cell r="H113" t="str">
            <v>Abril</v>
          </cell>
        </row>
        <row r="114">
          <cell r="B114">
            <v>198</v>
          </cell>
          <cell r="C114" t="str">
            <v>Zoe Cruz</v>
          </cell>
          <cell r="D114" t="str">
            <v>Side table</v>
          </cell>
          <cell r="E114" t="str">
            <v>Finalizada</v>
          </cell>
          <cell r="F114">
            <v>1</v>
          </cell>
          <cell r="G114">
            <v>43</v>
          </cell>
          <cell r="H114" t="str">
            <v>Abril</v>
          </cell>
        </row>
        <row r="115">
          <cell r="B115">
            <v>199</v>
          </cell>
          <cell r="C115" t="str">
            <v>Jekyll Ocean Club</v>
          </cell>
          <cell r="D115" t="str">
            <v>Prototipo Top Laminado</v>
          </cell>
          <cell r="E115" t="str">
            <v>Finalizada</v>
          </cell>
          <cell r="F115">
            <v>1</v>
          </cell>
          <cell r="G115"/>
          <cell r="H115" t="str">
            <v>Mayo</v>
          </cell>
        </row>
        <row r="116">
          <cell r="B116">
            <v>200</v>
          </cell>
          <cell r="C116" t="str">
            <v>Jekyll Ocean Club</v>
          </cell>
          <cell r="D116" t="str">
            <v>Top 30"x30" Rustico Espresso</v>
          </cell>
          <cell r="E116" t="str">
            <v>Finalizada</v>
          </cell>
          <cell r="F116">
            <v>6</v>
          </cell>
          <cell r="G116">
            <v>40</v>
          </cell>
          <cell r="H116" t="str">
            <v>Mayo</v>
          </cell>
        </row>
        <row r="117">
          <cell r="B117">
            <v>201</v>
          </cell>
          <cell r="C117" t="str">
            <v>Jekyll Ocean Club</v>
          </cell>
          <cell r="D117" t="str">
            <v>Top 36"x36" Rustico Espresso</v>
          </cell>
          <cell r="E117" t="str">
            <v>Finalizada</v>
          </cell>
          <cell r="F117">
            <v>11</v>
          </cell>
          <cell r="G117">
            <v>40</v>
          </cell>
          <cell r="H117" t="str">
            <v>Mayo</v>
          </cell>
        </row>
        <row r="118">
          <cell r="B118">
            <v>202</v>
          </cell>
          <cell r="C118" t="str">
            <v>Jekyll Ocean Club</v>
          </cell>
          <cell r="D118" t="str">
            <v>Top 24"x30" Rustico Espresso</v>
          </cell>
          <cell r="E118" t="str">
            <v>Finalizada</v>
          </cell>
          <cell r="F118">
            <v>6</v>
          </cell>
          <cell r="G118">
            <v>40</v>
          </cell>
          <cell r="H118" t="str">
            <v>Mayo</v>
          </cell>
        </row>
        <row r="119">
          <cell r="B119">
            <v>203</v>
          </cell>
          <cell r="C119" t="str">
            <v>Maderas Collective</v>
          </cell>
          <cell r="D119" t="str">
            <v>Phonos</v>
          </cell>
          <cell r="E119" t="str">
            <v>Finalizada</v>
          </cell>
          <cell r="F119">
            <v>20</v>
          </cell>
          <cell r="G119"/>
          <cell r="H119" t="str">
            <v>Mayo</v>
          </cell>
        </row>
        <row r="120">
          <cell r="B120">
            <v>204</v>
          </cell>
          <cell r="C120" t="str">
            <v>Maderas Collective</v>
          </cell>
          <cell r="D120" t="str">
            <v>Caja para Phonos</v>
          </cell>
          <cell r="E120" t="str">
            <v>Finalizada</v>
          </cell>
          <cell r="F120">
            <v>20</v>
          </cell>
          <cell r="G120"/>
          <cell r="H120" t="str">
            <v>Mayo</v>
          </cell>
        </row>
        <row r="121">
          <cell r="B121">
            <v>205</v>
          </cell>
          <cell r="C121" t="str">
            <v>Manhattan west</v>
          </cell>
          <cell r="D121" t="str">
            <v>Shelving Pin 1/4"x1-1/2"</v>
          </cell>
          <cell r="E121" t="str">
            <v>Finalizada</v>
          </cell>
          <cell r="F121">
            <v>210</v>
          </cell>
          <cell r="G121"/>
          <cell r="H121" t="str">
            <v>Marzo</v>
          </cell>
        </row>
        <row r="122">
          <cell r="B122">
            <v>206</v>
          </cell>
          <cell r="C122" t="str">
            <v>Maderas Collective</v>
          </cell>
          <cell r="D122" t="str">
            <v xml:space="preserve">Reparacion Escritorio Doble Blender </v>
          </cell>
          <cell r="E122" t="str">
            <v>Finalizada</v>
          </cell>
          <cell r="F122">
            <v>1</v>
          </cell>
          <cell r="G122"/>
          <cell r="H122" t="str">
            <v>Abril</v>
          </cell>
        </row>
        <row r="123">
          <cell r="B123">
            <v>207</v>
          </cell>
          <cell r="C123" t="str">
            <v>Maderas Collective</v>
          </cell>
          <cell r="D123" t="str">
            <v>Cepillado de Madera</v>
          </cell>
          <cell r="E123" t="str">
            <v>Finalizada</v>
          </cell>
          <cell r="F123">
            <v>3040.875</v>
          </cell>
          <cell r="G123"/>
          <cell r="H123" t="str">
            <v>Marzo</v>
          </cell>
        </row>
        <row r="124">
          <cell r="B124">
            <v>208</v>
          </cell>
          <cell r="C124" t="str">
            <v>Maderas Collective</v>
          </cell>
          <cell r="D124" t="str">
            <v xml:space="preserve">Polines </v>
          </cell>
          <cell r="E124" t="str">
            <v>En Proceso</v>
          </cell>
          <cell r="F124">
            <v>1</v>
          </cell>
          <cell r="G124"/>
          <cell r="H124" t="str">
            <v>Faltante Inv. Proc. Dic.</v>
          </cell>
        </row>
        <row r="125">
          <cell r="B125">
            <v>209</v>
          </cell>
          <cell r="C125" t="str">
            <v>Maderas Collective</v>
          </cell>
          <cell r="D125" t="str">
            <v>Estructura para armado de mueble</v>
          </cell>
          <cell r="E125" t="str">
            <v>En Proceso</v>
          </cell>
          <cell r="F125">
            <v>1</v>
          </cell>
          <cell r="G125"/>
          <cell r="H125" t="str">
            <v>Faltante Inv. Proc. Dic.</v>
          </cell>
        </row>
        <row r="126">
          <cell r="B126">
            <v>210</v>
          </cell>
          <cell r="C126" t="str">
            <v>Alex Weidner</v>
          </cell>
          <cell r="D126" t="str">
            <v>Table w/ Brass Inlay</v>
          </cell>
          <cell r="E126" t="str">
            <v>Finalizada</v>
          </cell>
          <cell r="F126">
            <v>1</v>
          </cell>
          <cell r="G126">
            <v>41</v>
          </cell>
          <cell r="H126" t="str">
            <v>Mayo</v>
          </cell>
        </row>
        <row r="127">
          <cell r="B127">
            <v>211</v>
          </cell>
          <cell r="C127" t="str">
            <v>Maderas Collective</v>
          </cell>
          <cell r="D127" t="str">
            <v>Top p/ Sala de Conferencia (Alex Weidner)</v>
          </cell>
          <cell r="E127" t="str">
            <v>Finalizada</v>
          </cell>
          <cell r="F127">
            <v>1</v>
          </cell>
          <cell r="G127">
            <v>41</v>
          </cell>
          <cell r="H127" t="str">
            <v>Abril</v>
          </cell>
        </row>
        <row r="128">
          <cell r="B128">
            <v>212</v>
          </cell>
          <cell r="C128" t="str">
            <v>Paul Whittle</v>
          </cell>
          <cell r="D128" t="str">
            <v>Family Heirloom</v>
          </cell>
          <cell r="E128" t="str">
            <v>Finalizada</v>
          </cell>
          <cell r="F128">
            <v>1</v>
          </cell>
          <cell r="G128">
            <v>42</v>
          </cell>
          <cell r="H128" t="str">
            <v>Mayo</v>
          </cell>
        </row>
        <row r="129">
          <cell r="B129">
            <v>213</v>
          </cell>
          <cell r="C129" t="str">
            <v>Ash Detroit</v>
          </cell>
          <cell r="D129" t="str">
            <v>Table bases</v>
          </cell>
          <cell r="E129" t="str">
            <v>Finalizada</v>
          </cell>
          <cell r="F129">
            <v>1</v>
          </cell>
          <cell r="G129">
            <v>39</v>
          </cell>
          <cell r="H129" t="str">
            <v>Abril</v>
          </cell>
        </row>
        <row r="130">
          <cell r="B130">
            <v>214</v>
          </cell>
          <cell r="C130" t="str">
            <v>Maderas Collective</v>
          </cell>
          <cell r="D130" t="str">
            <v>Cepillado de Slabs</v>
          </cell>
          <cell r="E130" t="str">
            <v>En Proceso</v>
          </cell>
          <cell r="F130">
            <v>82</v>
          </cell>
          <cell r="G130"/>
          <cell r="H130"/>
        </row>
        <row r="131">
          <cell r="B131">
            <v>215</v>
          </cell>
          <cell r="C131" t="str">
            <v>Maderas Collective</v>
          </cell>
          <cell r="D131" t="str">
            <v>Escalera plegable para mantenimiento</v>
          </cell>
          <cell r="E131" t="str">
            <v>En Proceso</v>
          </cell>
          <cell r="F131">
            <v>1</v>
          </cell>
          <cell r="G131"/>
          <cell r="H131" t="str">
            <v>Cierre en Dic. (AF)</v>
          </cell>
        </row>
        <row r="132">
          <cell r="B132">
            <v>216</v>
          </cell>
          <cell r="C132" t="str">
            <v>Andee Hess</v>
          </cell>
          <cell r="D132" t="str">
            <v>Consola Prototype</v>
          </cell>
          <cell r="E132" t="str">
            <v>Finalizada</v>
          </cell>
          <cell r="F132">
            <v>1</v>
          </cell>
          <cell r="G132"/>
          <cell r="H132" t="str">
            <v>Noviembre</v>
          </cell>
        </row>
        <row r="133">
          <cell r="B133">
            <v>217</v>
          </cell>
          <cell r="C133" t="str">
            <v>Andee Hess</v>
          </cell>
          <cell r="D133" t="str">
            <v>Chair Prototype</v>
          </cell>
          <cell r="E133" t="str">
            <v>Finalizada</v>
          </cell>
          <cell r="F133">
            <v>1</v>
          </cell>
          <cell r="G133"/>
          <cell r="H133" t="str">
            <v>Noviembre</v>
          </cell>
        </row>
        <row r="134">
          <cell r="B134">
            <v>218</v>
          </cell>
          <cell r="C134" t="str">
            <v>David Berruto-New Line</v>
          </cell>
          <cell r="D134" t="str">
            <v xml:space="preserve">Coffe table </v>
          </cell>
          <cell r="E134" t="str">
            <v>En Proceso</v>
          </cell>
          <cell r="F134">
            <v>1</v>
          </cell>
          <cell r="G134"/>
          <cell r="H134"/>
        </row>
        <row r="135">
          <cell r="B135">
            <v>219</v>
          </cell>
          <cell r="C135" t="str">
            <v>Canoe Wesfield (Dining Terrace)</v>
          </cell>
          <cell r="D135" t="str">
            <v>CH-09/CH-91 Dining Chair</v>
          </cell>
          <cell r="E135" t="str">
            <v>Finalizada</v>
          </cell>
          <cell r="F135">
            <v>23</v>
          </cell>
          <cell r="G135" t="str">
            <v>55 / 56</v>
          </cell>
          <cell r="H135" t="str">
            <v>Julio</v>
          </cell>
        </row>
        <row r="136">
          <cell r="B136">
            <v>220</v>
          </cell>
          <cell r="C136" t="str">
            <v>Canoe Wesfield (Dining Terrace)</v>
          </cell>
          <cell r="D136" t="str">
            <v xml:space="preserve">CH-07  Indoor Bar Stool </v>
          </cell>
          <cell r="E136" t="str">
            <v>Finalizada</v>
          </cell>
          <cell r="F136">
            <v>40</v>
          </cell>
          <cell r="G136">
            <v>56</v>
          </cell>
          <cell r="H136" t="str">
            <v>Julio</v>
          </cell>
        </row>
        <row r="137">
          <cell r="B137">
            <v>221</v>
          </cell>
          <cell r="C137" t="str">
            <v>Canoe Wesfield (Phase 2)</v>
          </cell>
          <cell r="D137" t="str">
            <v>CH 115 Chair , Tgeak &amp; Metal (Lounge Chair)</v>
          </cell>
          <cell r="E137" t="str">
            <v>Finalizada</v>
          </cell>
          <cell r="F137">
            <v>2</v>
          </cell>
          <cell r="G137">
            <v>55</v>
          </cell>
          <cell r="H137" t="str">
            <v>Julio</v>
          </cell>
        </row>
        <row r="138">
          <cell r="B138">
            <v>222</v>
          </cell>
          <cell r="C138" t="str">
            <v>Maderas Collective</v>
          </cell>
          <cell r="D138" t="str">
            <v>Cajon para la ponchadora</v>
          </cell>
          <cell r="E138" t="str">
            <v>Finalizada</v>
          </cell>
          <cell r="F138">
            <v>1</v>
          </cell>
          <cell r="G138"/>
          <cell r="H138" t="str">
            <v>Noviembre</v>
          </cell>
        </row>
        <row r="139">
          <cell r="B139">
            <v>223</v>
          </cell>
          <cell r="C139" t="str">
            <v>Canoe Wesfield (Dining Terrace)</v>
          </cell>
          <cell r="D139" t="str">
            <v>CH-15 Indoor Bar Stool</v>
          </cell>
          <cell r="E139" t="str">
            <v>Finalizada</v>
          </cell>
          <cell r="F139">
            <v>84</v>
          </cell>
          <cell r="G139">
            <v>54</v>
          </cell>
          <cell r="H139" t="str">
            <v>Julio</v>
          </cell>
        </row>
        <row r="140">
          <cell r="B140">
            <v>224</v>
          </cell>
          <cell r="C140" t="str">
            <v>Canoe Wesfield (Dining Terrace)</v>
          </cell>
          <cell r="D140" t="str">
            <v>CH-15-CH Indoor Bar Stool - Counter Height</v>
          </cell>
          <cell r="E140" t="str">
            <v>Finalizada</v>
          </cell>
          <cell r="F140">
            <v>3</v>
          </cell>
          <cell r="G140">
            <v>54</v>
          </cell>
          <cell r="H140" t="str">
            <v>Julio</v>
          </cell>
        </row>
        <row r="141">
          <cell r="B141">
            <v>225</v>
          </cell>
          <cell r="C141" t="str">
            <v>Canoe Wesfield (DT)</v>
          </cell>
          <cell r="D141" t="str">
            <v>CH-509 Custom Chair</v>
          </cell>
          <cell r="E141" t="str">
            <v>Finalizada</v>
          </cell>
          <cell r="F141">
            <v>1</v>
          </cell>
          <cell r="G141">
            <v>55</v>
          </cell>
          <cell r="H141" t="str">
            <v>Julio</v>
          </cell>
        </row>
        <row r="142">
          <cell r="B142">
            <v>226</v>
          </cell>
          <cell r="C142" t="str">
            <v>Canoe Wesfield (Phase 2)</v>
          </cell>
          <cell r="D142" t="str">
            <v>CH-132B Bench, Teak( W/ Duplex)</v>
          </cell>
          <cell r="E142" t="str">
            <v>Finalizada</v>
          </cell>
          <cell r="F142">
            <v>2</v>
          </cell>
          <cell r="G142">
            <v>55</v>
          </cell>
          <cell r="H142" t="str">
            <v>Julio</v>
          </cell>
        </row>
        <row r="143">
          <cell r="B143">
            <v>227</v>
          </cell>
          <cell r="C143" t="str">
            <v>Canoe Wesfield (DT)</v>
          </cell>
          <cell r="D143" t="str">
            <v>CH-513 Block Chair</v>
          </cell>
          <cell r="E143" t="str">
            <v>Finalizada</v>
          </cell>
          <cell r="F143">
            <v>4</v>
          </cell>
          <cell r="G143">
            <v>55</v>
          </cell>
          <cell r="H143" t="str">
            <v>Julio</v>
          </cell>
        </row>
        <row r="144">
          <cell r="B144">
            <v>228</v>
          </cell>
          <cell r="C144" t="str">
            <v>Canoe Wesfield (Phase 2)</v>
          </cell>
          <cell r="D144" t="str">
            <v>TBL-107 Table, Teak (W/Duplex)</v>
          </cell>
          <cell r="E144" t="str">
            <v>Finalizada</v>
          </cell>
          <cell r="F144">
            <v>2</v>
          </cell>
          <cell r="G144">
            <v>55</v>
          </cell>
          <cell r="H144" t="str">
            <v>Julio</v>
          </cell>
        </row>
        <row r="145">
          <cell r="B145">
            <v>229</v>
          </cell>
          <cell r="C145" t="str">
            <v>Ignitia Office</v>
          </cell>
          <cell r="D145" t="str">
            <v>Custom solid wood desktop on blackened metal base</v>
          </cell>
          <cell r="E145" t="str">
            <v>Finalizada</v>
          </cell>
          <cell r="F145">
            <v>208</v>
          </cell>
          <cell r="G145">
            <v>61</v>
          </cell>
          <cell r="H145" t="str">
            <v>Julio</v>
          </cell>
        </row>
        <row r="146">
          <cell r="B146">
            <v>230</v>
          </cell>
          <cell r="C146" t="str">
            <v>Maderas Collective</v>
          </cell>
          <cell r="D146" t="str">
            <v>Carretilla para mover madera</v>
          </cell>
          <cell r="E146" t="str">
            <v>En Proceso</v>
          </cell>
          <cell r="F146">
            <v>1</v>
          </cell>
          <cell r="G146"/>
          <cell r="H146" t="str">
            <v>Cierre en Dic. (AF)</v>
          </cell>
        </row>
        <row r="147">
          <cell r="B147">
            <v>231</v>
          </cell>
          <cell r="C147" t="str">
            <v>Canoe Wesfield (Phase 2 Sofa)</v>
          </cell>
          <cell r="D147" t="str">
            <v>CH-17 Prototipo</v>
          </cell>
          <cell r="E147" t="str">
            <v>Finalizada</v>
          </cell>
          <cell r="F147">
            <v>1</v>
          </cell>
          <cell r="G147"/>
          <cell r="H147" t="str">
            <v>Mayo</v>
          </cell>
        </row>
        <row r="148">
          <cell r="B148">
            <v>232</v>
          </cell>
          <cell r="C148" t="str">
            <v>Canoe Wesfield (Phase 2 Sofa)</v>
          </cell>
          <cell r="D148" t="str">
            <v>CH-21 Outdoor Sofa</v>
          </cell>
          <cell r="E148" t="str">
            <v>Finalizada</v>
          </cell>
          <cell r="F148">
            <v>4</v>
          </cell>
          <cell r="G148" t="str">
            <v>50 / 54</v>
          </cell>
          <cell r="H148" t="str">
            <v>Julio</v>
          </cell>
        </row>
        <row r="149">
          <cell r="B149">
            <v>233</v>
          </cell>
          <cell r="C149" t="str">
            <v>Mike Moser</v>
          </cell>
          <cell r="D149" t="str">
            <v>Chaise Lounge</v>
          </cell>
          <cell r="E149" t="str">
            <v>En Proceso</v>
          </cell>
          <cell r="F149">
            <v>1</v>
          </cell>
          <cell r="G149"/>
          <cell r="H149"/>
        </row>
        <row r="150">
          <cell r="B150">
            <v>234</v>
          </cell>
          <cell r="C150" t="str">
            <v>Maderas Collective</v>
          </cell>
          <cell r="D150" t="str">
            <v>Mesa para taladro de poste</v>
          </cell>
          <cell r="E150" t="str">
            <v>En Proceso</v>
          </cell>
          <cell r="F150">
            <v>1</v>
          </cell>
          <cell r="G150"/>
          <cell r="H150" t="str">
            <v>Cierre en Dic. (AF)</v>
          </cell>
        </row>
        <row r="151">
          <cell r="B151">
            <v>235</v>
          </cell>
          <cell r="C151" t="str">
            <v>Maderas Collective</v>
          </cell>
          <cell r="D151" t="str">
            <v>Mesa para router</v>
          </cell>
          <cell r="E151" t="str">
            <v>Finalizada</v>
          </cell>
          <cell r="F151">
            <v>1</v>
          </cell>
          <cell r="G151"/>
          <cell r="H151" t="str">
            <v>Octubre</v>
          </cell>
        </row>
        <row r="152">
          <cell r="B152">
            <v>236</v>
          </cell>
          <cell r="C152" t="str">
            <v>Maderas Collective</v>
          </cell>
          <cell r="D152" t="str">
            <v>Cepillado de Madera</v>
          </cell>
          <cell r="E152" t="str">
            <v>Finalizada</v>
          </cell>
          <cell r="F152">
            <v>2165.83</v>
          </cell>
          <cell r="G152"/>
          <cell r="H152" t="str">
            <v>Abril</v>
          </cell>
        </row>
        <row r="153">
          <cell r="B153">
            <v>237</v>
          </cell>
          <cell r="C153" t="str">
            <v>Maderas Collective</v>
          </cell>
          <cell r="D153" t="str">
            <v>Cajas para Instalacion en Guacalito</v>
          </cell>
          <cell r="E153" t="str">
            <v>Finalizada</v>
          </cell>
          <cell r="F153">
            <v>1</v>
          </cell>
          <cell r="G153"/>
          <cell r="H153" t="str">
            <v>Mayo</v>
          </cell>
        </row>
        <row r="154">
          <cell r="B154">
            <v>238</v>
          </cell>
          <cell r="C154" t="str">
            <v>David Berruto-New Line</v>
          </cell>
          <cell r="D154" t="str">
            <v xml:space="preserve">Coffe table </v>
          </cell>
          <cell r="E154" t="str">
            <v>En Proceso</v>
          </cell>
          <cell r="F154">
            <v>1</v>
          </cell>
          <cell r="G154"/>
          <cell r="H154"/>
        </row>
        <row r="155">
          <cell r="B155">
            <v>239</v>
          </cell>
          <cell r="C155" t="str">
            <v>Wharf</v>
          </cell>
          <cell r="D155" t="str">
            <v>M-4 Banquette</v>
          </cell>
          <cell r="E155" t="str">
            <v>Finalizada</v>
          </cell>
          <cell r="F155">
            <v>3</v>
          </cell>
          <cell r="G155">
            <v>70</v>
          </cell>
          <cell r="H155" t="str">
            <v>Agosto</v>
          </cell>
        </row>
        <row r="156">
          <cell r="B156">
            <v>240</v>
          </cell>
          <cell r="C156" t="str">
            <v>Wharf</v>
          </cell>
          <cell r="D156" t="str">
            <v>M-5 Banquette</v>
          </cell>
          <cell r="E156" t="str">
            <v>Finalizada</v>
          </cell>
          <cell r="F156">
            <v>2</v>
          </cell>
          <cell r="G156">
            <v>70</v>
          </cell>
          <cell r="H156" t="str">
            <v>Agosto</v>
          </cell>
        </row>
        <row r="157">
          <cell r="B157">
            <v>241</v>
          </cell>
          <cell r="C157" t="str">
            <v>Maderas Collective</v>
          </cell>
          <cell r="D157" t="str">
            <v>Repisa bodega</v>
          </cell>
          <cell r="E157" t="str">
            <v>Finalizada</v>
          </cell>
          <cell r="F157">
            <v>1</v>
          </cell>
          <cell r="G157"/>
          <cell r="H157" t="str">
            <v>Noviembre</v>
          </cell>
        </row>
        <row r="158">
          <cell r="B158">
            <v>242</v>
          </cell>
          <cell r="C158" t="str">
            <v>Wework</v>
          </cell>
          <cell r="D158" t="str">
            <v>Prototipo de silla</v>
          </cell>
          <cell r="E158" t="str">
            <v>Finalizada</v>
          </cell>
          <cell r="F158">
            <v>1</v>
          </cell>
          <cell r="G158">
            <v>44</v>
          </cell>
          <cell r="H158" t="str">
            <v>Mayo</v>
          </cell>
        </row>
        <row r="159">
          <cell r="B159">
            <v>243</v>
          </cell>
          <cell r="C159" t="str">
            <v>Ignitia Office</v>
          </cell>
          <cell r="D159" t="str">
            <v>Lounge 1. Banca Café con respaldo</v>
          </cell>
          <cell r="E159" t="str">
            <v>Finalizada</v>
          </cell>
          <cell r="F159">
            <v>4</v>
          </cell>
          <cell r="G159">
            <v>68</v>
          </cell>
          <cell r="H159" t="str">
            <v>Agosto</v>
          </cell>
        </row>
        <row r="160">
          <cell r="B160">
            <v>244</v>
          </cell>
          <cell r="C160" t="str">
            <v>Ignitia Office</v>
          </cell>
          <cell r="D160" t="str">
            <v>Lounge 1. Banca Café sin respaldo</v>
          </cell>
          <cell r="E160" t="str">
            <v>Finalizada</v>
          </cell>
          <cell r="F160">
            <v>10</v>
          </cell>
          <cell r="G160">
            <v>68</v>
          </cell>
          <cell r="H160" t="str">
            <v>Agosto</v>
          </cell>
        </row>
        <row r="161">
          <cell r="B161">
            <v>245</v>
          </cell>
          <cell r="C161" t="str">
            <v>Ignitia Office</v>
          </cell>
          <cell r="D161" t="str">
            <v>Pantry 1. Banca Café con respaldo. Counter Height</v>
          </cell>
          <cell r="E161" t="str">
            <v>Finalizada</v>
          </cell>
          <cell r="F161">
            <v>18</v>
          </cell>
          <cell r="G161">
            <v>64</v>
          </cell>
          <cell r="H161" t="str">
            <v>Julio</v>
          </cell>
        </row>
        <row r="162">
          <cell r="B162">
            <v>246</v>
          </cell>
          <cell r="C162" t="str">
            <v>Ignitia Office</v>
          </cell>
          <cell r="D162" t="str">
            <v>Pantry 1. Banca Café sin respaldo. Counter Height</v>
          </cell>
          <cell r="E162" t="str">
            <v>Finalizada</v>
          </cell>
          <cell r="F162">
            <v>8</v>
          </cell>
          <cell r="G162">
            <v>61</v>
          </cell>
          <cell r="H162" t="str">
            <v>Julio</v>
          </cell>
        </row>
        <row r="163">
          <cell r="B163">
            <v>247</v>
          </cell>
          <cell r="C163" t="str">
            <v>Ignitia Office</v>
          </cell>
          <cell r="D163" t="str">
            <v>Meeting Room 2</v>
          </cell>
          <cell r="E163" t="str">
            <v>Finalizada</v>
          </cell>
          <cell r="F163">
            <v>1</v>
          </cell>
          <cell r="G163">
            <v>64</v>
          </cell>
          <cell r="H163" t="str">
            <v>Julio</v>
          </cell>
        </row>
        <row r="164">
          <cell r="B164">
            <v>248</v>
          </cell>
          <cell r="C164" t="str">
            <v>Ignitia Office</v>
          </cell>
          <cell r="D164" t="str">
            <v>Meeting Room 3</v>
          </cell>
          <cell r="E164" t="str">
            <v>Finalizada</v>
          </cell>
          <cell r="F164">
            <v>1</v>
          </cell>
          <cell r="G164">
            <v>64</v>
          </cell>
          <cell r="H164" t="str">
            <v>Julio</v>
          </cell>
        </row>
        <row r="165">
          <cell r="B165">
            <v>249</v>
          </cell>
          <cell r="C165" t="str">
            <v>Ignitia Office</v>
          </cell>
          <cell r="D165" t="str">
            <v>Long Community Table in Light wood  w/base</v>
          </cell>
          <cell r="E165" t="str">
            <v>Finalizada</v>
          </cell>
          <cell r="F165">
            <v>2</v>
          </cell>
          <cell r="G165">
            <v>68</v>
          </cell>
          <cell r="H165" t="str">
            <v>Agosto</v>
          </cell>
        </row>
        <row r="166">
          <cell r="B166">
            <v>250</v>
          </cell>
          <cell r="C166" t="str">
            <v>Maderas Collective</v>
          </cell>
          <cell r="D166" t="str">
            <v>Cepillado de Madera</v>
          </cell>
          <cell r="E166" t="str">
            <v>Finalizada</v>
          </cell>
          <cell r="F166">
            <v>2864.5</v>
          </cell>
          <cell r="G166"/>
          <cell r="H166" t="str">
            <v>Mayo</v>
          </cell>
        </row>
        <row r="167">
          <cell r="B167">
            <v>251</v>
          </cell>
          <cell r="C167" t="str">
            <v>Maderas Collective</v>
          </cell>
          <cell r="D167" t="str">
            <v>Caja de Muestras Premium</v>
          </cell>
          <cell r="E167" t="str">
            <v>En Proceso</v>
          </cell>
          <cell r="F167">
            <v>1</v>
          </cell>
          <cell r="G167"/>
          <cell r="H167"/>
        </row>
        <row r="168">
          <cell r="B168">
            <v>252</v>
          </cell>
          <cell r="C168" t="str">
            <v>Wework</v>
          </cell>
          <cell r="D168" t="str">
            <v>Bonanza Lounge Chair</v>
          </cell>
          <cell r="E168" t="str">
            <v>En Proceso</v>
          </cell>
          <cell r="F168">
            <v>5</v>
          </cell>
          <cell r="G168"/>
          <cell r="H168"/>
        </row>
        <row r="169">
          <cell r="B169">
            <v>253</v>
          </cell>
          <cell r="C169" t="str">
            <v>Ignitia Office</v>
          </cell>
          <cell r="D169" t="str">
            <v>Reception Desk</v>
          </cell>
          <cell r="E169" t="str">
            <v>Finalizada</v>
          </cell>
          <cell r="F169">
            <v>1</v>
          </cell>
          <cell r="G169">
            <v>64</v>
          </cell>
          <cell r="H169" t="str">
            <v>Julio</v>
          </cell>
        </row>
        <row r="170">
          <cell r="B170">
            <v>254</v>
          </cell>
          <cell r="C170" t="str">
            <v>Ignitia Office</v>
          </cell>
          <cell r="D170" t="str">
            <v>Café Table Chessboard Inlay</v>
          </cell>
          <cell r="E170" t="str">
            <v>Finalizada</v>
          </cell>
          <cell r="F170">
            <v>2</v>
          </cell>
          <cell r="G170">
            <v>61</v>
          </cell>
          <cell r="H170" t="str">
            <v>Julio</v>
          </cell>
        </row>
        <row r="171">
          <cell r="B171">
            <v>255</v>
          </cell>
          <cell r="C171" t="str">
            <v>Ignitia Office</v>
          </cell>
          <cell r="D171" t="str">
            <v>Huxol design Nugget table</v>
          </cell>
          <cell r="E171" t="str">
            <v>Finalizada</v>
          </cell>
          <cell r="F171">
            <v>1</v>
          </cell>
          <cell r="G171">
            <v>64</v>
          </cell>
          <cell r="H171" t="str">
            <v>Julio</v>
          </cell>
        </row>
        <row r="172">
          <cell r="B172">
            <v>256</v>
          </cell>
          <cell r="C172" t="str">
            <v>Ignitia Office</v>
          </cell>
          <cell r="D172" t="str">
            <v>Upholestered Slab Sofa</v>
          </cell>
          <cell r="E172" t="str">
            <v>Finalizada</v>
          </cell>
          <cell r="F172">
            <v>1</v>
          </cell>
          <cell r="G172">
            <v>61</v>
          </cell>
          <cell r="H172" t="str">
            <v>Julio</v>
          </cell>
        </row>
        <row r="173">
          <cell r="B173">
            <v>257</v>
          </cell>
          <cell r="C173" t="str">
            <v>Ignitia Office</v>
          </cell>
          <cell r="D173" t="str">
            <v>Upholestered Box Sofa in light harwood</v>
          </cell>
          <cell r="E173" t="str">
            <v>Finalizada</v>
          </cell>
          <cell r="F173">
            <v>2</v>
          </cell>
          <cell r="G173" t="str">
            <v>61 / 64</v>
          </cell>
          <cell r="H173" t="str">
            <v>Julio</v>
          </cell>
        </row>
        <row r="174">
          <cell r="B174">
            <v>258</v>
          </cell>
          <cell r="C174" t="str">
            <v>Ignitia Office</v>
          </cell>
          <cell r="D174" t="str">
            <v>Upholestered Box chair in light harwood</v>
          </cell>
          <cell r="E174" t="str">
            <v>Finalizada</v>
          </cell>
          <cell r="F174">
            <v>1</v>
          </cell>
          <cell r="G174">
            <v>66</v>
          </cell>
          <cell r="H174" t="str">
            <v>Julio</v>
          </cell>
        </row>
        <row r="175">
          <cell r="B175">
            <v>259</v>
          </cell>
          <cell r="C175" t="str">
            <v>Ignitia Office</v>
          </cell>
          <cell r="D175" t="str">
            <v>Coffee table w/column support base</v>
          </cell>
          <cell r="E175" t="str">
            <v>Finalizada</v>
          </cell>
          <cell r="F175">
            <v>1</v>
          </cell>
          <cell r="G175">
            <v>61</v>
          </cell>
          <cell r="H175" t="str">
            <v>Julio</v>
          </cell>
        </row>
        <row r="176">
          <cell r="B176">
            <v>260</v>
          </cell>
          <cell r="C176" t="str">
            <v>Ignitia Office</v>
          </cell>
          <cell r="D176" t="str">
            <v>side table smaller version coffee table</v>
          </cell>
          <cell r="E176" t="str">
            <v>Finalizada</v>
          </cell>
          <cell r="F176">
            <v>3</v>
          </cell>
          <cell r="G176">
            <v>62</v>
          </cell>
          <cell r="H176" t="str">
            <v>Julio</v>
          </cell>
        </row>
        <row r="177">
          <cell r="B177">
            <v>261</v>
          </cell>
          <cell r="C177" t="str">
            <v>Ignitia Office</v>
          </cell>
          <cell r="D177" t="str">
            <v>Small work table Similar Desk but light wood</v>
          </cell>
          <cell r="E177" t="str">
            <v>Finalizada</v>
          </cell>
          <cell r="F177">
            <v>1</v>
          </cell>
          <cell r="G177">
            <v>64</v>
          </cell>
          <cell r="H177" t="str">
            <v>Julio</v>
          </cell>
        </row>
        <row r="178">
          <cell r="B178">
            <v>262</v>
          </cell>
          <cell r="C178" t="str">
            <v>Ignitia Office</v>
          </cell>
          <cell r="D178" t="str">
            <v>Medium work table Similar Desk but light wood</v>
          </cell>
          <cell r="E178" t="str">
            <v>Finalizada</v>
          </cell>
          <cell r="F178">
            <v>1</v>
          </cell>
          <cell r="G178">
            <v>68</v>
          </cell>
          <cell r="H178" t="str">
            <v>Agosto</v>
          </cell>
        </row>
        <row r="179">
          <cell r="B179">
            <v>263</v>
          </cell>
          <cell r="C179" t="str">
            <v>Ignitia Office</v>
          </cell>
          <cell r="D179" t="str">
            <v>Modular sofa (Acumulado de HH)</v>
          </cell>
          <cell r="E179" t="str">
            <v>Finalizada</v>
          </cell>
          <cell r="F179">
            <v>1</v>
          </cell>
          <cell r="G179">
            <v>68</v>
          </cell>
          <cell r="H179" t="str">
            <v>Agosto</v>
          </cell>
        </row>
        <row r="180">
          <cell r="B180" t="str">
            <v>263 A</v>
          </cell>
          <cell r="C180" t="str">
            <v>Ignitia Office</v>
          </cell>
          <cell r="D180" t="str">
            <v>Modular sofa A</v>
          </cell>
          <cell r="E180" t="str">
            <v>Finalizada</v>
          </cell>
          <cell r="F180">
            <v>1</v>
          </cell>
          <cell r="G180">
            <v>68</v>
          </cell>
          <cell r="H180" t="str">
            <v>Agosto</v>
          </cell>
        </row>
        <row r="181">
          <cell r="B181" t="str">
            <v>263 B</v>
          </cell>
          <cell r="C181" t="str">
            <v>Ignitia Office</v>
          </cell>
          <cell r="D181" t="str">
            <v>Modular sofa B</v>
          </cell>
          <cell r="E181" t="str">
            <v>Finalizada</v>
          </cell>
          <cell r="F181">
            <v>1</v>
          </cell>
          <cell r="G181">
            <v>68</v>
          </cell>
          <cell r="H181" t="str">
            <v>Agosto</v>
          </cell>
        </row>
        <row r="182">
          <cell r="B182" t="str">
            <v>263 C</v>
          </cell>
          <cell r="C182" t="str">
            <v>Ignitia Office</v>
          </cell>
          <cell r="D182" t="str">
            <v>Modular sofa C</v>
          </cell>
          <cell r="E182" t="str">
            <v>Finalizada</v>
          </cell>
          <cell r="F182">
            <v>1</v>
          </cell>
          <cell r="G182">
            <v>68</v>
          </cell>
          <cell r="H182" t="str">
            <v>Agosto</v>
          </cell>
        </row>
        <row r="183">
          <cell r="B183">
            <v>264</v>
          </cell>
          <cell r="C183" t="str">
            <v>Ignitia Office</v>
          </cell>
          <cell r="D183" t="str">
            <v>PTV chair. Oversized&amp;upholstered</v>
          </cell>
          <cell r="E183" t="str">
            <v>Finalizada</v>
          </cell>
          <cell r="F183">
            <v>5</v>
          </cell>
          <cell r="G183">
            <v>68</v>
          </cell>
          <cell r="H183" t="str">
            <v>Agosto</v>
          </cell>
        </row>
        <row r="184">
          <cell r="B184">
            <v>265</v>
          </cell>
          <cell r="C184" t="str">
            <v>Ignitia Office</v>
          </cell>
          <cell r="D184" t="str">
            <v xml:space="preserve">Nook table&amp;benches </v>
          </cell>
          <cell r="E184" t="str">
            <v>Finalizada</v>
          </cell>
          <cell r="F184">
            <v>1</v>
          </cell>
          <cell r="G184">
            <v>66</v>
          </cell>
          <cell r="H184" t="str">
            <v>Julio</v>
          </cell>
        </row>
        <row r="185">
          <cell r="B185">
            <v>266</v>
          </cell>
          <cell r="C185" t="str">
            <v>Ignitia Office</v>
          </cell>
          <cell r="D185" t="str">
            <v xml:space="preserve">Skylight Upholstered Box side chair </v>
          </cell>
          <cell r="E185" t="str">
            <v>Finalizada</v>
          </cell>
          <cell r="F185">
            <v>2</v>
          </cell>
          <cell r="G185">
            <v>66</v>
          </cell>
          <cell r="H185" t="str">
            <v>Julio</v>
          </cell>
        </row>
        <row r="186">
          <cell r="B186">
            <v>267</v>
          </cell>
          <cell r="C186" t="str">
            <v>Ignitia Office</v>
          </cell>
          <cell r="D186" t="str">
            <v>Main Communa hight top table</v>
          </cell>
          <cell r="E186" t="str">
            <v>Finalizada</v>
          </cell>
          <cell r="F186">
            <v>1</v>
          </cell>
          <cell r="G186">
            <v>66</v>
          </cell>
          <cell r="H186" t="str">
            <v>Julio</v>
          </cell>
        </row>
        <row r="187">
          <cell r="B187">
            <v>268</v>
          </cell>
          <cell r="C187" t="str">
            <v>Ignitia Office</v>
          </cell>
          <cell r="D187" t="str">
            <v>Communal Slab  table</v>
          </cell>
          <cell r="E187" t="str">
            <v>Finalizada</v>
          </cell>
          <cell r="F187">
            <v>1</v>
          </cell>
          <cell r="G187">
            <v>62</v>
          </cell>
          <cell r="H187" t="str">
            <v>Julio</v>
          </cell>
        </row>
        <row r="188">
          <cell r="B188">
            <v>269</v>
          </cell>
          <cell r="C188" t="str">
            <v>Ignitia Office</v>
          </cell>
          <cell r="D188" t="str">
            <v>Oval Conference table on Pedestal base</v>
          </cell>
          <cell r="E188" t="str">
            <v>Finalizada</v>
          </cell>
          <cell r="F188">
            <v>1</v>
          </cell>
          <cell r="G188">
            <v>68</v>
          </cell>
          <cell r="H188" t="str">
            <v>Agosto</v>
          </cell>
        </row>
        <row r="189">
          <cell r="B189">
            <v>270</v>
          </cell>
          <cell r="C189" t="str">
            <v>Ignitia Office</v>
          </cell>
          <cell r="D189" t="str">
            <v>One module of 2 part Upholstered Sofa</v>
          </cell>
          <cell r="E189" t="str">
            <v>Finalizada</v>
          </cell>
          <cell r="F189">
            <v>2</v>
          </cell>
          <cell r="G189">
            <v>66</v>
          </cell>
          <cell r="H189" t="str">
            <v>Julio</v>
          </cell>
        </row>
        <row r="190">
          <cell r="B190">
            <v>271</v>
          </cell>
          <cell r="C190" t="str">
            <v>Ignitia Office</v>
          </cell>
          <cell r="D190" t="str">
            <v>Meeting Room 4 side table stool modules</v>
          </cell>
          <cell r="E190" t="str">
            <v>Finalizada</v>
          </cell>
          <cell r="F190">
            <v>4</v>
          </cell>
          <cell r="G190">
            <v>68</v>
          </cell>
          <cell r="H190" t="str">
            <v>Agosto</v>
          </cell>
        </row>
        <row r="191">
          <cell r="B191">
            <v>272</v>
          </cell>
          <cell r="C191" t="str">
            <v>Ignitia Office</v>
          </cell>
          <cell r="D191" t="str">
            <v xml:space="preserve">8 seater desk </v>
          </cell>
          <cell r="E191" t="str">
            <v>Finalizada</v>
          </cell>
          <cell r="F191">
            <v>1</v>
          </cell>
          <cell r="G191">
            <v>66</v>
          </cell>
          <cell r="H191" t="str">
            <v>Julio</v>
          </cell>
        </row>
        <row r="192">
          <cell r="B192">
            <v>273</v>
          </cell>
          <cell r="C192" t="str">
            <v>Maderas Collective</v>
          </cell>
          <cell r="D192" t="str">
            <v>Rack para carton</v>
          </cell>
          <cell r="E192" t="str">
            <v>En Proceso</v>
          </cell>
          <cell r="F192">
            <v>1</v>
          </cell>
          <cell r="G192"/>
          <cell r="H192"/>
        </row>
        <row r="193">
          <cell r="B193">
            <v>274</v>
          </cell>
          <cell r="C193" t="str">
            <v>Wework</v>
          </cell>
          <cell r="D193" t="str">
            <v>Silla Prototipo</v>
          </cell>
          <cell r="E193" t="str">
            <v>Finalizada</v>
          </cell>
          <cell r="F193">
            <v>3</v>
          </cell>
          <cell r="G193">
            <v>46</v>
          </cell>
          <cell r="H193" t="str">
            <v>Mayo</v>
          </cell>
        </row>
        <row r="194">
          <cell r="B194">
            <v>275</v>
          </cell>
          <cell r="C194" t="str">
            <v>Maderas Collective</v>
          </cell>
          <cell r="D194" t="str">
            <v>Prensa de Madera</v>
          </cell>
          <cell r="E194" t="str">
            <v>Finalizada</v>
          </cell>
          <cell r="F194">
            <v>28</v>
          </cell>
          <cell r="G194"/>
          <cell r="H194" t="str">
            <v>Noviembre</v>
          </cell>
        </row>
        <row r="195">
          <cell r="B195">
            <v>276</v>
          </cell>
          <cell r="C195" t="str">
            <v>Rottet</v>
          </cell>
          <cell r="D195" t="str">
            <v>Acrylic Chair</v>
          </cell>
          <cell r="E195" t="str">
            <v>Finalizada</v>
          </cell>
          <cell r="F195">
            <v>1</v>
          </cell>
          <cell r="G195">
            <v>48</v>
          </cell>
          <cell r="H195" t="str">
            <v>Junio</v>
          </cell>
        </row>
        <row r="196">
          <cell r="B196">
            <v>277</v>
          </cell>
          <cell r="C196" t="str">
            <v>Rottet</v>
          </cell>
          <cell r="D196" t="str">
            <v>Acrylic Sofa</v>
          </cell>
          <cell r="E196" t="str">
            <v>Finalizada</v>
          </cell>
          <cell r="F196">
            <v>1</v>
          </cell>
          <cell r="G196">
            <v>48</v>
          </cell>
          <cell r="H196" t="str">
            <v>Junio</v>
          </cell>
        </row>
        <row r="197">
          <cell r="B197">
            <v>278</v>
          </cell>
          <cell r="C197" t="str">
            <v>Maderas Collective</v>
          </cell>
          <cell r="D197" t="str">
            <v>Estante para Acabado</v>
          </cell>
          <cell r="E197" t="str">
            <v>En Proceso</v>
          </cell>
          <cell r="F197">
            <v>3</v>
          </cell>
          <cell r="G197"/>
          <cell r="H197" t="str">
            <v>Cierre en Dic. (AF)</v>
          </cell>
        </row>
        <row r="198">
          <cell r="B198">
            <v>279</v>
          </cell>
          <cell r="C198" t="str">
            <v>Maderas Collective</v>
          </cell>
          <cell r="D198" t="str">
            <v>Porta OT</v>
          </cell>
          <cell r="E198" t="str">
            <v>En Proceso</v>
          </cell>
          <cell r="F198">
            <v>16</v>
          </cell>
          <cell r="G198"/>
          <cell r="H198" t="str">
            <v>Faltante Inv. Proc. Dic.</v>
          </cell>
        </row>
        <row r="199">
          <cell r="B199">
            <v>280</v>
          </cell>
          <cell r="C199" t="str">
            <v>Ignitia Office</v>
          </cell>
          <cell r="D199" t="str">
            <v>Espiches para Acabados</v>
          </cell>
          <cell r="E199" t="str">
            <v>En Proceso</v>
          </cell>
          <cell r="F199">
            <v>100</v>
          </cell>
          <cell r="G199"/>
          <cell r="H199" t="str">
            <v>Faltante Inv. Proc. Dic.</v>
          </cell>
        </row>
        <row r="200">
          <cell r="B200">
            <v>281</v>
          </cell>
          <cell r="C200" t="str">
            <v>Home Studios</v>
          </cell>
          <cell r="D200" t="str">
            <v>Barstool Stilleto</v>
          </cell>
          <cell r="E200" t="str">
            <v>Finalizada</v>
          </cell>
          <cell r="F200">
            <v>2</v>
          </cell>
          <cell r="G200" t="str">
            <v>49 / 63</v>
          </cell>
          <cell r="H200" t="str">
            <v>Julio</v>
          </cell>
        </row>
        <row r="201">
          <cell r="B201">
            <v>282</v>
          </cell>
          <cell r="C201" t="str">
            <v>Dan Boda / Wharf</v>
          </cell>
          <cell r="D201" t="str">
            <v>Pool House Bar Top</v>
          </cell>
          <cell r="E201" t="str">
            <v>Finalizada</v>
          </cell>
          <cell r="F201">
            <v>1</v>
          </cell>
          <cell r="G201">
            <v>47</v>
          </cell>
          <cell r="H201" t="str">
            <v>Mayo</v>
          </cell>
        </row>
        <row r="202">
          <cell r="B202">
            <v>283</v>
          </cell>
          <cell r="C202" t="str">
            <v>Wharf</v>
          </cell>
          <cell r="D202" t="str">
            <v xml:space="preserve">Wharf Bar </v>
          </cell>
          <cell r="E202" t="str">
            <v>Finalizada</v>
          </cell>
          <cell r="F202">
            <v>1</v>
          </cell>
          <cell r="G202">
            <v>70</v>
          </cell>
          <cell r="H202" t="str">
            <v>Agosto</v>
          </cell>
        </row>
        <row r="203">
          <cell r="B203">
            <v>284</v>
          </cell>
          <cell r="C203" t="str">
            <v>Canoe Wesfield (Phase 2 Sofa)</v>
          </cell>
          <cell r="D203" t="str">
            <v xml:space="preserve">CH-17 </v>
          </cell>
          <cell r="E203" t="str">
            <v>Finalizada</v>
          </cell>
          <cell r="F203">
            <v>8</v>
          </cell>
          <cell r="G203">
            <v>54</v>
          </cell>
          <cell r="H203" t="str">
            <v>Julio</v>
          </cell>
        </row>
        <row r="204">
          <cell r="B204">
            <v>285</v>
          </cell>
          <cell r="C204" t="str">
            <v>Maderas Collective</v>
          </cell>
          <cell r="D204" t="str">
            <v>Elaboracion de Tarima</v>
          </cell>
          <cell r="E204" t="str">
            <v>Finalizada</v>
          </cell>
          <cell r="F204">
            <v>7</v>
          </cell>
          <cell r="G204"/>
          <cell r="H204" t="str">
            <v>Noviembre</v>
          </cell>
        </row>
        <row r="205">
          <cell r="B205">
            <v>286</v>
          </cell>
          <cell r="C205" t="str">
            <v>Maderas Collective</v>
          </cell>
          <cell r="D205" t="str">
            <v>Juego para tablero</v>
          </cell>
          <cell r="E205" t="str">
            <v>En Proceso</v>
          </cell>
          <cell r="F205">
            <v>2</v>
          </cell>
          <cell r="G205"/>
          <cell r="H205"/>
        </row>
        <row r="206">
          <cell r="B206">
            <v>289</v>
          </cell>
          <cell r="C206" t="str">
            <v>Ash Detroit</v>
          </cell>
          <cell r="D206" t="str">
            <v>Table TB-02</v>
          </cell>
          <cell r="E206" t="str">
            <v>Finalizada</v>
          </cell>
          <cell r="F206">
            <v>46</v>
          </cell>
          <cell r="G206">
            <v>57</v>
          </cell>
          <cell r="H206" t="str">
            <v>Junio</v>
          </cell>
        </row>
        <row r="207">
          <cell r="B207">
            <v>288</v>
          </cell>
          <cell r="C207" t="str">
            <v>Ash Detroit</v>
          </cell>
          <cell r="D207" t="str">
            <v>Table TB-03 A</v>
          </cell>
          <cell r="E207" t="str">
            <v>Finalizada</v>
          </cell>
          <cell r="F207">
            <v>19</v>
          </cell>
          <cell r="G207">
            <v>57</v>
          </cell>
          <cell r="H207" t="str">
            <v>Junio</v>
          </cell>
        </row>
        <row r="208">
          <cell r="B208">
            <v>287</v>
          </cell>
          <cell r="C208" t="str">
            <v>Ash Detroit</v>
          </cell>
          <cell r="D208" t="str">
            <v>Table TB-03 B</v>
          </cell>
          <cell r="E208" t="str">
            <v>Finalizada</v>
          </cell>
          <cell r="F208">
            <v>20</v>
          </cell>
          <cell r="G208">
            <v>57</v>
          </cell>
          <cell r="H208" t="str">
            <v>Junio</v>
          </cell>
        </row>
        <row r="209">
          <cell r="B209">
            <v>290</v>
          </cell>
          <cell r="C209" t="str">
            <v>Kaffitar</v>
          </cell>
          <cell r="D209" t="str">
            <v xml:space="preserve">Slab Table </v>
          </cell>
          <cell r="E209" t="str">
            <v>Finalizada</v>
          </cell>
          <cell r="F209">
            <v>2</v>
          </cell>
          <cell r="G209">
            <v>59</v>
          </cell>
          <cell r="H209" t="str">
            <v>Julio</v>
          </cell>
        </row>
        <row r="210">
          <cell r="B210">
            <v>291</v>
          </cell>
          <cell r="C210" t="str">
            <v>Kaffitar</v>
          </cell>
          <cell r="D210" t="str">
            <v>Slab Bar Top</v>
          </cell>
          <cell r="E210" t="str">
            <v>Finalizada</v>
          </cell>
          <cell r="F210">
            <v>1</v>
          </cell>
          <cell r="G210">
            <v>59</v>
          </cell>
          <cell r="H210" t="str">
            <v>Julio</v>
          </cell>
        </row>
        <row r="211">
          <cell r="B211">
            <v>292</v>
          </cell>
          <cell r="C211" t="str">
            <v>Maderas Collective</v>
          </cell>
          <cell r="D211" t="str">
            <v>Banco p/ Trabajo Soldadura</v>
          </cell>
          <cell r="E211" t="str">
            <v>Finalizada</v>
          </cell>
          <cell r="F211">
            <v>1</v>
          </cell>
          <cell r="G211"/>
          <cell r="H211" t="str">
            <v>Mayo</v>
          </cell>
        </row>
        <row r="212">
          <cell r="B212">
            <v>293</v>
          </cell>
          <cell r="C212" t="str">
            <v>Home Studios</v>
          </cell>
          <cell r="D212" t="str">
            <v>Custom bar stool B</v>
          </cell>
          <cell r="E212" t="str">
            <v>Finalizada</v>
          </cell>
          <cell r="F212">
            <v>1</v>
          </cell>
          <cell r="G212">
            <v>49</v>
          </cell>
          <cell r="H212" t="str">
            <v>Junio</v>
          </cell>
        </row>
        <row r="213">
          <cell r="B213">
            <v>294</v>
          </cell>
          <cell r="C213" t="str">
            <v>Canoe Westfield (Phase 2)</v>
          </cell>
          <cell r="D213" t="str">
            <v>TBL-107 Table, Teak (Cambio)</v>
          </cell>
          <cell r="E213" t="str">
            <v>Finalizada</v>
          </cell>
          <cell r="F213">
            <v>3</v>
          </cell>
          <cell r="G213"/>
          <cell r="H213" t="str">
            <v>Mayo</v>
          </cell>
        </row>
        <row r="214">
          <cell r="B214">
            <v>295</v>
          </cell>
          <cell r="C214" t="str">
            <v>Chicha [Pina Blanca]</v>
          </cell>
          <cell r="D214" t="str">
            <v>BQ-01 Banquette 1</v>
          </cell>
          <cell r="E214" t="str">
            <v>Finalizada</v>
          </cell>
          <cell r="F214">
            <v>1</v>
          </cell>
          <cell r="G214">
            <v>72</v>
          </cell>
          <cell r="H214" t="str">
            <v>Agosto</v>
          </cell>
        </row>
        <row r="215">
          <cell r="B215">
            <v>296</v>
          </cell>
          <cell r="C215" t="str">
            <v>Chicha [Pina Blanca]</v>
          </cell>
          <cell r="D215" t="str">
            <v>BQ-02 Banquette 2</v>
          </cell>
          <cell r="E215" t="str">
            <v>Finalizada</v>
          </cell>
          <cell r="F215">
            <v>1</v>
          </cell>
          <cell r="G215">
            <v>72</v>
          </cell>
          <cell r="H215" t="str">
            <v>Agosto</v>
          </cell>
        </row>
        <row r="216">
          <cell r="B216">
            <v>297</v>
          </cell>
          <cell r="C216" t="str">
            <v>Chicha [Pina Blanca]</v>
          </cell>
          <cell r="D216" t="str">
            <v>SK-04 Slat Wall</v>
          </cell>
          <cell r="E216" t="str">
            <v>Finalizada</v>
          </cell>
          <cell r="F216">
            <v>1</v>
          </cell>
          <cell r="G216">
            <v>72</v>
          </cell>
          <cell r="H216" t="str">
            <v>Agosto</v>
          </cell>
        </row>
        <row r="217">
          <cell r="B217">
            <v>298</v>
          </cell>
          <cell r="C217" t="str">
            <v>Chicha [Pina Blanca]</v>
          </cell>
          <cell r="D217" t="str">
            <v>SK-05 Back Bar Slat Wall</v>
          </cell>
          <cell r="E217" t="str">
            <v>Finalizada</v>
          </cell>
          <cell r="F217">
            <v>2</v>
          </cell>
          <cell r="G217">
            <v>72</v>
          </cell>
          <cell r="H217" t="str">
            <v>Agosto</v>
          </cell>
        </row>
        <row r="218">
          <cell r="B218">
            <v>299</v>
          </cell>
          <cell r="C218" t="str">
            <v>Chicha [Pina Blanca]</v>
          </cell>
          <cell r="D218" t="str">
            <v>SK-06 Bar</v>
          </cell>
          <cell r="E218" t="str">
            <v>Finalizada</v>
          </cell>
          <cell r="F218">
            <v>1</v>
          </cell>
          <cell r="G218">
            <v>72</v>
          </cell>
          <cell r="H218" t="str">
            <v>Agosto</v>
          </cell>
        </row>
        <row r="219">
          <cell r="B219">
            <v>300</v>
          </cell>
          <cell r="C219" t="str">
            <v>Chicha [Pina Blanca]</v>
          </cell>
          <cell r="D219" t="str">
            <v>SK-08 Metal Frame Chair</v>
          </cell>
          <cell r="E219" t="str">
            <v>Anulada</v>
          </cell>
          <cell r="F219"/>
          <cell r="G219"/>
          <cell r="H219"/>
        </row>
        <row r="220">
          <cell r="B220">
            <v>301</v>
          </cell>
          <cell r="C220" t="str">
            <v>Ignitia Office</v>
          </cell>
          <cell r="D220" t="str">
            <v>Upholestered Box side chair</v>
          </cell>
          <cell r="E220" t="str">
            <v>Finalizada</v>
          </cell>
          <cell r="F220">
            <v>1</v>
          </cell>
          <cell r="G220">
            <v>66</v>
          </cell>
          <cell r="H220" t="str">
            <v>Julio</v>
          </cell>
        </row>
        <row r="221">
          <cell r="B221">
            <v>302</v>
          </cell>
          <cell r="C221" t="str">
            <v>Maderas Collective</v>
          </cell>
          <cell r="D221" t="str">
            <v>Silla Prototipo</v>
          </cell>
          <cell r="E221" t="str">
            <v>Finalizada</v>
          </cell>
          <cell r="F221">
            <v>1</v>
          </cell>
          <cell r="G221"/>
          <cell r="H221" t="str">
            <v>Junio</v>
          </cell>
        </row>
        <row r="222">
          <cell r="B222">
            <v>303</v>
          </cell>
          <cell r="C222" t="str">
            <v>Maderas Collective</v>
          </cell>
          <cell r="D222" t="str">
            <v>Estantes para Bodegas</v>
          </cell>
          <cell r="E222" t="str">
            <v>Finalizada</v>
          </cell>
          <cell r="F222">
            <v>1</v>
          </cell>
          <cell r="G222"/>
          <cell r="H222" t="str">
            <v>Junio</v>
          </cell>
        </row>
        <row r="223">
          <cell r="B223">
            <v>304</v>
          </cell>
          <cell r="C223" t="str">
            <v>Wework</v>
          </cell>
          <cell r="D223" t="str">
            <v>Muestra Guanacaste (Tronco)</v>
          </cell>
          <cell r="E223" t="str">
            <v>Finalizada</v>
          </cell>
          <cell r="F223">
            <v>1</v>
          </cell>
          <cell r="G223"/>
          <cell r="H223" t="str">
            <v>Septiembre</v>
          </cell>
        </row>
        <row r="224">
          <cell r="B224">
            <v>305</v>
          </cell>
          <cell r="C224" t="str">
            <v>BH Office</v>
          </cell>
          <cell r="D224" t="str">
            <v>Desk 1</v>
          </cell>
          <cell r="E224" t="str">
            <v>Finalizada</v>
          </cell>
          <cell r="F224">
            <v>1</v>
          </cell>
          <cell r="G224"/>
          <cell r="H224" t="str">
            <v>Noviembre</v>
          </cell>
        </row>
        <row r="225">
          <cell r="B225">
            <v>306</v>
          </cell>
          <cell r="C225" t="str">
            <v>BH Office</v>
          </cell>
          <cell r="D225" t="str">
            <v>Desk 2</v>
          </cell>
          <cell r="E225" t="str">
            <v>Finalizada</v>
          </cell>
          <cell r="F225">
            <v>1</v>
          </cell>
          <cell r="G225">
            <v>69</v>
          </cell>
          <cell r="H225" t="str">
            <v>Agosto</v>
          </cell>
        </row>
        <row r="226">
          <cell r="B226">
            <v>307</v>
          </cell>
          <cell r="C226" t="str">
            <v>BH Office</v>
          </cell>
          <cell r="D226" t="str">
            <v>Shelves</v>
          </cell>
          <cell r="E226" t="str">
            <v>Finalizada</v>
          </cell>
          <cell r="F226">
            <v>1</v>
          </cell>
          <cell r="G226">
            <v>69</v>
          </cell>
          <cell r="H226" t="str">
            <v>Agosto</v>
          </cell>
        </row>
        <row r="227">
          <cell r="B227">
            <v>308</v>
          </cell>
          <cell r="C227" t="str">
            <v>BH Office</v>
          </cell>
          <cell r="D227" t="str">
            <v>Credenza</v>
          </cell>
          <cell r="E227" t="str">
            <v>Finalizada</v>
          </cell>
          <cell r="F227">
            <v>1</v>
          </cell>
          <cell r="G227">
            <v>69</v>
          </cell>
          <cell r="H227" t="str">
            <v>Agosto</v>
          </cell>
        </row>
        <row r="228">
          <cell r="B228">
            <v>309</v>
          </cell>
          <cell r="C228" t="str">
            <v>BH Office</v>
          </cell>
          <cell r="D228" t="str">
            <v>Coffee table</v>
          </cell>
          <cell r="E228" t="str">
            <v>Finalizada</v>
          </cell>
          <cell r="F228">
            <v>1</v>
          </cell>
          <cell r="G228">
            <v>69</v>
          </cell>
          <cell r="H228" t="str">
            <v>Junio</v>
          </cell>
        </row>
        <row r="229">
          <cell r="B229">
            <v>310</v>
          </cell>
          <cell r="C229" t="str">
            <v>BH Office</v>
          </cell>
          <cell r="D229" t="str">
            <v>Desk 3</v>
          </cell>
          <cell r="E229" t="str">
            <v>Finalizada</v>
          </cell>
          <cell r="F229">
            <v>1</v>
          </cell>
          <cell r="G229"/>
          <cell r="H229" t="str">
            <v>Noviembre</v>
          </cell>
        </row>
        <row r="230">
          <cell r="B230">
            <v>311</v>
          </cell>
          <cell r="C230" t="str">
            <v>BH Office</v>
          </cell>
          <cell r="D230" t="str">
            <v>Floating Credenza</v>
          </cell>
          <cell r="E230" t="str">
            <v>Finalizada</v>
          </cell>
          <cell r="F230">
            <v>1</v>
          </cell>
          <cell r="G230">
            <v>69</v>
          </cell>
          <cell r="H230" t="str">
            <v>Agosto</v>
          </cell>
        </row>
        <row r="231">
          <cell r="B231">
            <v>312</v>
          </cell>
          <cell r="C231" t="str">
            <v>Phipps&amp;CO</v>
          </cell>
          <cell r="D231" t="str">
            <v>Cabanas</v>
          </cell>
          <cell r="E231" t="str">
            <v>Finalizada</v>
          </cell>
          <cell r="F231">
            <v>3</v>
          </cell>
          <cell r="G231">
            <v>73</v>
          </cell>
          <cell r="H231" t="str">
            <v>Agosto</v>
          </cell>
        </row>
        <row r="232">
          <cell r="B232">
            <v>313</v>
          </cell>
          <cell r="C232" t="str">
            <v>Phipps&amp;CO</v>
          </cell>
          <cell r="D232" t="str">
            <v>Side table with wood slats</v>
          </cell>
          <cell r="E232" t="str">
            <v>Finalizada</v>
          </cell>
          <cell r="F232">
            <v>12</v>
          </cell>
          <cell r="G232">
            <v>73</v>
          </cell>
          <cell r="H232" t="str">
            <v>Agosto</v>
          </cell>
        </row>
        <row r="233">
          <cell r="B233">
            <v>314</v>
          </cell>
          <cell r="C233" t="str">
            <v>Phipps&amp;CO</v>
          </cell>
          <cell r="D233" t="str">
            <v>Ottoman Style Seat</v>
          </cell>
          <cell r="E233" t="str">
            <v>Finalizada</v>
          </cell>
          <cell r="F233">
            <v>10</v>
          </cell>
          <cell r="G233">
            <v>73</v>
          </cell>
          <cell r="H233" t="str">
            <v>Agosto</v>
          </cell>
        </row>
        <row r="234">
          <cell r="B234">
            <v>315</v>
          </cell>
          <cell r="C234" t="str">
            <v>Phipps&amp;CO</v>
          </cell>
          <cell r="D234" t="str">
            <v>Sofa 3 person</v>
          </cell>
          <cell r="E234" t="str">
            <v>Finalizada</v>
          </cell>
          <cell r="F234">
            <v>4</v>
          </cell>
          <cell r="G234">
            <v>73</v>
          </cell>
          <cell r="H234" t="str">
            <v>Agosto</v>
          </cell>
        </row>
        <row r="235">
          <cell r="B235">
            <v>316</v>
          </cell>
          <cell r="C235" t="str">
            <v>Holler</v>
          </cell>
          <cell r="D235" t="str">
            <v>AA-10 Planter Screen</v>
          </cell>
          <cell r="E235" t="str">
            <v>En Proceso</v>
          </cell>
          <cell r="F235">
            <v>2</v>
          </cell>
          <cell r="G235"/>
          <cell r="H235"/>
        </row>
        <row r="236">
          <cell r="B236">
            <v>317</v>
          </cell>
          <cell r="C236" t="str">
            <v>Holler</v>
          </cell>
          <cell r="D236" t="str">
            <v xml:space="preserve">BQ-01 Work Banquette </v>
          </cell>
          <cell r="E236" t="str">
            <v>En Proceso</v>
          </cell>
          <cell r="F236">
            <v>3</v>
          </cell>
          <cell r="G236"/>
          <cell r="H236"/>
        </row>
        <row r="237">
          <cell r="B237">
            <v>318</v>
          </cell>
          <cell r="C237" t="str">
            <v>Holler</v>
          </cell>
          <cell r="D237" t="str">
            <v>BQ-02A Arrival Banquette</v>
          </cell>
          <cell r="E237" t="str">
            <v>En Proceso</v>
          </cell>
          <cell r="F237">
            <v>4</v>
          </cell>
          <cell r="G237"/>
          <cell r="H237"/>
        </row>
        <row r="238">
          <cell r="B238">
            <v>319</v>
          </cell>
          <cell r="C238" t="str">
            <v>Maderas Collective</v>
          </cell>
          <cell r="D238" t="str">
            <v>Base para Placa</v>
          </cell>
          <cell r="E238" t="str">
            <v>Finalizada</v>
          </cell>
          <cell r="F238">
            <v>7</v>
          </cell>
          <cell r="G238"/>
          <cell r="H238" t="str">
            <v>Julio</v>
          </cell>
        </row>
        <row r="239">
          <cell r="B239">
            <v>320</v>
          </cell>
          <cell r="C239" t="str">
            <v>Maderas Collective</v>
          </cell>
          <cell r="D239" t="str">
            <v>Escritorio para Oficina</v>
          </cell>
          <cell r="E239" t="str">
            <v>Finalizada</v>
          </cell>
          <cell r="F239">
            <v>4</v>
          </cell>
          <cell r="G239"/>
          <cell r="H239" t="str">
            <v>Agosto</v>
          </cell>
        </row>
        <row r="240">
          <cell r="B240">
            <v>321</v>
          </cell>
          <cell r="C240" t="str">
            <v>Maderas Collective</v>
          </cell>
          <cell r="D240" t="str">
            <v>Cerramiento en Mueble Servidor</v>
          </cell>
          <cell r="E240" t="str">
            <v>En Proceso</v>
          </cell>
          <cell r="F240">
            <v>1</v>
          </cell>
          <cell r="G240"/>
          <cell r="H240" t="str">
            <v>Faltante Inv. Proc. Dic.</v>
          </cell>
        </row>
        <row r="241">
          <cell r="B241">
            <v>322</v>
          </cell>
          <cell r="C241" t="str">
            <v>Maderas Collective</v>
          </cell>
          <cell r="D241" t="str">
            <v>Caja para Tapiceria</v>
          </cell>
          <cell r="E241" t="str">
            <v>En Proceso</v>
          </cell>
          <cell r="F241">
            <v>1</v>
          </cell>
          <cell r="G241"/>
          <cell r="H241"/>
        </row>
        <row r="242">
          <cell r="B242">
            <v>323</v>
          </cell>
          <cell r="C242" t="str">
            <v>Holler</v>
          </cell>
          <cell r="D242" t="str">
            <v>BQ-02B Café Banquette</v>
          </cell>
          <cell r="E242" t="str">
            <v>En Proceso</v>
          </cell>
          <cell r="F242">
            <v>2</v>
          </cell>
          <cell r="G242"/>
          <cell r="H242"/>
        </row>
        <row r="243">
          <cell r="B243">
            <v>324</v>
          </cell>
          <cell r="C243" t="str">
            <v>Holler</v>
          </cell>
          <cell r="D243" t="str">
            <v>BQ-03 Lounge Banquette</v>
          </cell>
          <cell r="E243" t="str">
            <v>En Proceso</v>
          </cell>
          <cell r="F243">
            <v>3</v>
          </cell>
          <cell r="G243"/>
          <cell r="H243"/>
        </row>
        <row r="244">
          <cell r="B244">
            <v>325</v>
          </cell>
          <cell r="C244" t="str">
            <v>Holler</v>
          </cell>
          <cell r="D244" t="str">
            <v>BO-04 Banquette Shuffleboard</v>
          </cell>
          <cell r="E244" t="str">
            <v>En Proceso</v>
          </cell>
          <cell r="F244">
            <v>1</v>
          </cell>
          <cell r="G244"/>
          <cell r="H244"/>
        </row>
        <row r="245">
          <cell r="B245">
            <v>326</v>
          </cell>
          <cell r="C245" t="str">
            <v>Holler</v>
          </cell>
          <cell r="D245" t="str">
            <v>TB-02 Custom co work table</v>
          </cell>
          <cell r="E245" t="str">
            <v>En Proceso</v>
          </cell>
          <cell r="F245">
            <v>3</v>
          </cell>
          <cell r="G245"/>
          <cell r="H245"/>
        </row>
        <row r="246">
          <cell r="B246">
            <v>327</v>
          </cell>
          <cell r="C246" t="str">
            <v>Holler</v>
          </cell>
          <cell r="D246" t="str">
            <v>TB-03 Custom back bar table</v>
          </cell>
          <cell r="E246" t="str">
            <v>En Proceso</v>
          </cell>
          <cell r="F246">
            <v>2</v>
          </cell>
          <cell r="G246"/>
          <cell r="H246"/>
        </row>
        <row r="247">
          <cell r="B247">
            <v>328</v>
          </cell>
          <cell r="C247" t="str">
            <v xml:space="preserve">Holler </v>
          </cell>
          <cell r="D247" t="str">
            <v>TB-04 Feature table</v>
          </cell>
          <cell r="E247" t="str">
            <v>En Proceso</v>
          </cell>
          <cell r="F247">
            <v>1</v>
          </cell>
          <cell r="G247"/>
          <cell r="H247"/>
        </row>
        <row r="248">
          <cell r="B248">
            <v>329</v>
          </cell>
          <cell r="C248" t="str">
            <v>Holler</v>
          </cell>
          <cell r="D248" t="str">
            <v>TB-05 6-Top Hexagon Dining Table Top</v>
          </cell>
          <cell r="E248" t="str">
            <v>En Proceso</v>
          </cell>
          <cell r="F248">
            <v>4</v>
          </cell>
          <cell r="G248"/>
          <cell r="H248"/>
        </row>
        <row r="249">
          <cell r="B249">
            <v>330</v>
          </cell>
          <cell r="C249" t="str">
            <v>Holler</v>
          </cell>
          <cell r="D249" t="str">
            <v>TB-06  4-Top Café Dining Table top</v>
          </cell>
          <cell r="E249" t="str">
            <v>En Proceso</v>
          </cell>
          <cell r="F249">
            <v>2</v>
          </cell>
          <cell r="G249"/>
          <cell r="H249"/>
        </row>
        <row r="250">
          <cell r="B250">
            <v>331</v>
          </cell>
          <cell r="C250" t="str">
            <v>Maderas Collective</v>
          </cell>
          <cell r="D250" t="str">
            <v>Bancos para Pintura</v>
          </cell>
          <cell r="E250" t="str">
            <v>Finalizada</v>
          </cell>
          <cell r="F250">
            <v>3</v>
          </cell>
          <cell r="G250"/>
          <cell r="H250" t="str">
            <v>Noviembre</v>
          </cell>
        </row>
        <row r="251">
          <cell r="B251">
            <v>332</v>
          </cell>
          <cell r="C251" t="str">
            <v>Maderas Collective</v>
          </cell>
          <cell r="D251" t="str">
            <v>Porta lapices</v>
          </cell>
          <cell r="E251" t="str">
            <v>Finalizada</v>
          </cell>
          <cell r="F251">
            <v>6</v>
          </cell>
          <cell r="G251"/>
          <cell r="H251" t="str">
            <v>Junio</v>
          </cell>
        </row>
        <row r="252">
          <cell r="B252">
            <v>333</v>
          </cell>
          <cell r="C252" t="str">
            <v>Maderas Collective</v>
          </cell>
          <cell r="D252" t="str">
            <v>Bancos para Area de Empaque</v>
          </cell>
          <cell r="E252" t="str">
            <v>Finalizada</v>
          </cell>
          <cell r="F252">
            <v>3</v>
          </cell>
          <cell r="G252"/>
          <cell r="H252" t="str">
            <v>Junio</v>
          </cell>
        </row>
        <row r="253">
          <cell r="B253">
            <v>334</v>
          </cell>
          <cell r="C253" t="str">
            <v>Maderas Collective</v>
          </cell>
          <cell r="D253" t="str">
            <v>Reparacion Pintura Baños de Hombres</v>
          </cell>
          <cell r="E253" t="str">
            <v>Finalizada</v>
          </cell>
          <cell r="F253">
            <v>1</v>
          </cell>
          <cell r="G253"/>
          <cell r="H253" t="str">
            <v>Noviembre</v>
          </cell>
        </row>
        <row r="254">
          <cell r="B254">
            <v>335</v>
          </cell>
          <cell r="C254" t="str">
            <v xml:space="preserve">Wharf </v>
          </cell>
          <cell r="D254" t="str">
            <v>Table Tops @ Banquettes</v>
          </cell>
          <cell r="E254" t="str">
            <v>Finalizada</v>
          </cell>
          <cell r="F254">
            <v>4</v>
          </cell>
          <cell r="G254">
            <v>70</v>
          </cell>
          <cell r="H254" t="str">
            <v>Agosto</v>
          </cell>
        </row>
        <row r="255">
          <cell r="B255">
            <v>336</v>
          </cell>
          <cell r="C255" t="str">
            <v>Maderas Collective</v>
          </cell>
          <cell r="D255" t="str">
            <v>Corte Platinas de ASH</v>
          </cell>
          <cell r="E255" t="str">
            <v>Finalizada</v>
          </cell>
          <cell r="F255">
            <v>1</v>
          </cell>
          <cell r="G255"/>
          <cell r="H255" t="str">
            <v>Noviembre</v>
          </cell>
        </row>
        <row r="256">
          <cell r="B256">
            <v>337</v>
          </cell>
          <cell r="C256" t="str">
            <v>BH Office</v>
          </cell>
          <cell r="D256" t="str">
            <v>Desk 1 - ROBLE</v>
          </cell>
          <cell r="E256" t="str">
            <v>Finalizada</v>
          </cell>
          <cell r="F256">
            <v>1</v>
          </cell>
          <cell r="G256">
            <v>69</v>
          </cell>
          <cell r="H256" t="str">
            <v>Agosto</v>
          </cell>
        </row>
        <row r="257">
          <cell r="B257">
            <v>338</v>
          </cell>
          <cell r="C257" t="str">
            <v>BH Office</v>
          </cell>
          <cell r="D257" t="str">
            <v>Desk 3 - ROBLE</v>
          </cell>
          <cell r="E257" t="str">
            <v>Finalizada</v>
          </cell>
          <cell r="F257">
            <v>1</v>
          </cell>
          <cell r="G257">
            <v>69</v>
          </cell>
          <cell r="H257" t="str">
            <v>Agosto</v>
          </cell>
        </row>
        <row r="258">
          <cell r="B258">
            <v>339</v>
          </cell>
          <cell r="C258" t="str">
            <v>Home Studios</v>
          </cell>
          <cell r="D258" t="str">
            <v>Custom Barstool (Stilleto) OT REF 281</v>
          </cell>
          <cell r="E258" t="str">
            <v>Finalizada</v>
          </cell>
          <cell r="F258">
            <v>1</v>
          </cell>
          <cell r="G258" t="str">
            <v>49 / 63</v>
          </cell>
          <cell r="H258" t="str">
            <v>Julio</v>
          </cell>
        </row>
        <row r="259">
          <cell r="B259">
            <v>340</v>
          </cell>
          <cell r="C259" t="str">
            <v>Maderas Collective</v>
          </cell>
          <cell r="D259" t="str">
            <v>Reparacion de Acabado-Wesfield</v>
          </cell>
          <cell r="E259" t="str">
            <v>Finalizada</v>
          </cell>
          <cell r="F259">
            <v>6</v>
          </cell>
          <cell r="G259"/>
          <cell r="H259" t="str">
            <v>Julio</v>
          </cell>
        </row>
        <row r="260">
          <cell r="B260">
            <v>341</v>
          </cell>
          <cell r="C260" t="str">
            <v>Tapatio Spring resort</v>
          </cell>
          <cell r="D260" t="str">
            <v>Custom Headboard</v>
          </cell>
          <cell r="E260" t="str">
            <v>Finalizada</v>
          </cell>
          <cell r="F260">
            <v>1</v>
          </cell>
          <cell r="G260">
            <v>60</v>
          </cell>
          <cell r="H260" t="str">
            <v>Julio</v>
          </cell>
        </row>
        <row r="261">
          <cell r="B261">
            <v>342</v>
          </cell>
          <cell r="C261" t="str">
            <v>Tapatio Spring resort</v>
          </cell>
          <cell r="D261" t="str">
            <v>Custom Wood Vanity</v>
          </cell>
          <cell r="E261" t="str">
            <v>Finalizada</v>
          </cell>
          <cell r="F261">
            <v>1</v>
          </cell>
          <cell r="G261">
            <v>60</v>
          </cell>
          <cell r="H261" t="str">
            <v>Julio</v>
          </cell>
        </row>
        <row r="262">
          <cell r="B262">
            <v>343</v>
          </cell>
          <cell r="C262" t="str">
            <v>Tapatio Spring resort</v>
          </cell>
          <cell r="D262" t="str">
            <v>Custom Nightstand</v>
          </cell>
          <cell r="E262" t="str">
            <v>Finalizada</v>
          </cell>
          <cell r="F262">
            <v>2</v>
          </cell>
          <cell r="G262">
            <v>60</v>
          </cell>
          <cell r="H262" t="str">
            <v>Julio</v>
          </cell>
        </row>
        <row r="263">
          <cell r="B263">
            <v>344</v>
          </cell>
          <cell r="C263" t="str">
            <v>Home Studios</v>
          </cell>
          <cell r="D263" t="str">
            <v>Custom Bar Stool B</v>
          </cell>
          <cell r="E263" t="str">
            <v>Finalizada</v>
          </cell>
          <cell r="F263">
            <v>20</v>
          </cell>
          <cell r="G263">
            <v>77</v>
          </cell>
          <cell r="H263" t="str">
            <v>Agosto</v>
          </cell>
        </row>
        <row r="264">
          <cell r="B264">
            <v>345</v>
          </cell>
          <cell r="C264" t="str">
            <v>Ignitia Office</v>
          </cell>
          <cell r="D264" t="str">
            <v>Tapizados Sofa Unipersonal-Prototipo</v>
          </cell>
          <cell r="E264" t="str">
            <v>Finalizada</v>
          </cell>
          <cell r="F264">
            <v>1</v>
          </cell>
          <cell r="G264"/>
          <cell r="H264" t="str">
            <v>Noviembre</v>
          </cell>
        </row>
        <row r="265">
          <cell r="B265">
            <v>346</v>
          </cell>
          <cell r="C265" t="str">
            <v>Ignitia Office</v>
          </cell>
          <cell r="D265" t="str">
            <v>Custom solid wood desktop on blackened metal base</v>
          </cell>
          <cell r="E265" t="str">
            <v>Finalizada</v>
          </cell>
          <cell r="F265">
            <v>4</v>
          </cell>
          <cell r="G265">
            <v>61</v>
          </cell>
          <cell r="H265" t="str">
            <v>Julio</v>
          </cell>
        </row>
        <row r="266">
          <cell r="B266">
            <v>347</v>
          </cell>
          <cell r="C266" t="str">
            <v>Bell Works</v>
          </cell>
          <cell r="D266" t="str">
            <v>Café Table Base</v>
          </cell>
          <cell r="E266" t="str">
            <v>Finalizada</v>
          </cell>
          <cell r="F266">
            <v>15</v>
          </cell>
          <cell r="G266">
            <v>71</v>
          </cell>
          <cell r="H266" t="str">
            <v>Agosto</v>
          </cell>
        </row>
        <row r="267">
          <cell r="B267">
            <v>348</v>
          </cell>
          <cell r="C267" t="str">
            <v>Maderas Collective</v>
          </cell>
          <cell r="D267" t="str">
            <v>Mesa para Tapicero</v>
          </cell>
          <cell r="E267" t="str">
            <v>En Proceso</v>
          </cell>
          <cell r="F267">
            <v>1</v>
          </cell>
          <cell r="G267"/>
          <cell r="H267" t="str">
            <v>Faltante Inv. Proc. Dic.</v>
          </cell>
        </row>
        <row r="268">
          <cell r="B268">
            <v>349</v>
          </cell>
          <cell r="C268" t="str">
            <v>Canoe Westfield</v>
          </cell>
          <cell r="D268" t="str">
            <v>Phase 1 _ Insumos de Reposicion</v>
          </cell>
          <cell r="E268" t="str">
            <v>Finalizada</v>
          </cell>
          <cell r="F268">
            <v>1</v>
          </cell>
          <cell r="G268"/>
          <cell r="H268" t="str">
            <v>Julio</v>
          </cell>
        </row>
        <row r="269">
          <cell r="B269">
            <v>350</v>
          </cell>
          <cell r="C269" t="str">
            <v>Home Studios</v>
          </cell>
          <cell r="D269" t="str">
            <v>prototipo de asiento</v>
          </cell>
          <cell r="E269" t="str">
            <v>Finalizada</v>
          </cell>
          <cell r="F269">
            <v>1</v>
          </cell>
          <cell r="G269">
            <v>63</v>
          </cell>
          <cell r="H269" t="str">
            <v>Julio</v>
          </cell>
        </row>
        <row r="270">
          <cell r="B270">
            <v>351</v>
          </cell>
          <cell r="C270" t="str">
            <v>Maderas Collective</v>
          </cell>
          <cell r="D270" t="str">
            <v>Burras para acabado</v>
          </cell>
          <cell r="E270" t="str">
            <v>Finalizada</v>
          </cell>
          <cell r="F270">
            <v>2</v>
          </cell>
          <cell r="G270"/>
          <cell r="H270" t="str">
            <v>Noviembre</v>
          </cell>
        </row>
        <row r="271">
          <cell r="B271">
            <v>352</v>
          </cell>
          <cell r="C271" t="str">
            <v>Maderas Collective</v>
          </cell>
          <cell r="D271" t="str">
            <v>Cajas para dobladora-Enrrolladora de tubo</v>
          </cell>
          <cell r="E271" t="str">
            <v>Finalizada</v>
          </cell>
          <cell r="F271">
            <v>1</v>
          </cell>
          <cell r="G271"/>
          <cell r="H271" t="str">
            <v>Noviembre</v>
          </cell>
        </row>
        <row r="272">
          <cell r="B272">
            <v>353</v>
          </cell>
          <cell r="C272" t="str">
            <v>Maderas Collective</v>
          </cell>
          <cell r="D272" t="str">
            <v>Prensa para carpinteria</v>
          </cell>
          <cell r="E272" t="str">
            <v>En Proceso</v>
          </cell>
          <cell r="F272">
            <v>14</v>
          </cell>
          <cell r="G272"/>
          <cell r="H272" t="str">
            <v>Cierre en Dic. (AF)</v>
          </cell>
        </row>
        <row r="273">
          <cell r="B273">
            <v>354</v>
          </cell>
          <cell r="C273" t="str">
            <v>Maderas Collective</v>
          </cell>
          <cell r="D273" t="str">
            <v>Pelotitas de 20mm</v>
          </cell>
          <cell r="E273" t="str">
            <v>Finalizada</v>
          </cell>
          <cell r="F273">
            <v>25000</v>
          </cell>
          <cell r="G273"/>
          <cell r="H273" t="str">
            <v>Noviembre</v>
          </cell>
        </row>
        <row r="274">
          <cell r="B274">
            <v>355</v>
          </cell>
          <cell r="C274" t="str">
            <v>Holler</v>
          </cell>
          <cell r="D274" t="str">
            <v>TB-07 Custom Conference Table</v>
          </cell>
          <cell r="E274" t="str">
            <v>En Proceso</v>
          </cell>
          <cell r="F274">
            <v>1</v>
          </cell>
          <cell r="G274"/>
          <cell r="H274"/>
        </row>
        <row r="275">
          <cell r="B275">
            <v>356</v>
          </cell>
          <cell r="C275" t="str">
            <v>Holler</v>
          </cell>
          <cell r="D275" t="str">
            <v>TB-08 Vip Lounge Table Top</v>
          </cell>
          <cell r="E275" t="str">
            <v>En Proceso</v>
          </cell>
          <cell r="F275">
            <v>3</v>
          </cell>
          <cell r="G275"/>
          <cell r="H275"/>
        </row>
        <row r="276">
          <cell r="B276">
            <v>357</v>
          </cell>
          <cell r="C276" t="str">
            <v>Blue Mesa Granite</v>
          </cell>
          <cell r="D276" t="str">
            <v>Nica classic dining chair</v>
          </cell>
          <cell r="E276" t="str">
            <v>Finalizada</v>
          </cell>
          <cell r="F276">
            <v>14</v>
          </cell>
          <cell r="G276">
            <v>85</v>
          </cell>
          <cell r="H276" t="str">
            <v>Octubre</v>
          </cell>
        </row>
        <row r="277">
          <cell r="B277">
            <v>358</v>
          </cell>
          <cell r="C277" t="str">
            <v>Blue Mesa Granite</v>
          </cell>
          <cell r="D277" t="str">
            <v>Nica classic barstool</v>
          </cell>
          <cell r="E277" t="str">
            <v>Finalizada</v>
          </cell>
          <cell r="F277">
            <v>50</v>
          </cell>
          <cell r="G277">
            <v>85</v>
          </cell>
          <cell r="H277" t="str">
            <v>Octubre</v>
          </cell>
        </row>
        <row r="278">
          <cell r="B278">
            <v>359</v>
          </cell>
          <cell r="C278" t="str">
            <v>Blue Mesa Granite</v>
          </cell>
          <cell r="D278" t="str">
            <v>Floating Oversized Table to fit</v>
          </cell>
          <cell r="E278" t="str">
            <v>Finalizada</v>
          </cell>
          <cell r="F278">
            <v>1</v>
          </cell>
          <cell r="G278">
            <v>85</v>
          </cell>
          <cell r="H278" t="str">
            <v>Octubre</v>
          </cell>
        </row>
        <row r="279">
          <cell r="B279">
            <v>360</v>
          </cell>
          <cell r="C279" t="str">
            <v>Blue Mesa Granite</v>
          </cell>
          <cell r="D279" t="str">
            <v xml:space="preserve">15.5" Long Upholstered Banquette </v>
          </cell>
          <cell r="E279" t="str">
            <v>Finalizada</v>
          </cell>
          <cell r="F279">
            <v>3</v>
          </cell>
          <cell r="G279">
            <v>85</v>
          </cell>
          <cell r="H279" t="str">
            <v>Octubre</v>
          </cell>
        </row>
        <row r="280">
          <cell r="B280">
            <v>361</v>
          </cell>
          <cell r="C280" t="str">
            <v>Blue Mesa Granite</v>
          </cell>
          <cell r="D280" t="str">
            <v>89" Long Slab w/steel base w/ casters</v>
          </cell>
          <cell r="E280" t="str">
            <v>Finalizada</v>
          </cell>
          <cell r="F280">
            <v>3</v>
          </cell>
          <cell r="G280">
            <v>85</v>
          </cell>
          <cell r="H280" t="str">
            <v>Octubre</v>
          </cell>
        </row>
        <row r="281">
          <cell r="B281">
            <v>362</v>
          </cell>
          <cell r="C281" t="str">
            <v>Blue Mesa Granite</v>
          </cell>
          <cell r="D281" t="str">
            <v>89" Long Slab w/steel base</v>
          </cell>
          <cell r="E281" t="str">
            <v>Finalizada</v>
          </cell>
          <cell r="F281">
            <v>2</v>
          </cell>
          <cell r="G281">
            <v>85</v>
          </cell>
          <cell r="H281" t="str">
            <v>Octubre</v>
          </cell>
        </row>
        <row r="282">
          <cell r="B282">
            <v>363</v>
          </cell>
          <cell r="C282" t="str">
            <v>Blue Mesa Granite</v>
          </cell>
          <cell r="D282" t="str">
            <v>108" Long Slab w/steel base</v>
          </cell>
          <cell r="E282" t="str">
            <v>Finalizada</v>
          </cell>
          <cell r="F282">
            <v>3</v>
          </cell>
          <cell r="G282">
            <v>85</v>
          </cell>
          <cell r="H282" t="str">
            <v>Octubre</v>
          </cell>
        </row>
        <row r="283">
          <cell r="B283">
            <v>364</v>
          </cell>
          <cell r="C283" t="str">
            <v>Maderas Collective</v>
          </cell>
          <cell r="D283" t="str">
            <v>Caja para cuchillas</v>
          </cell>
          <cell r="E283" t="str">
            <v>En Proceso</v>
          </cell>
          <cell r="F283">
            <v>1</v>
          </cell>
          <cell r="G283"/>
          <cell r="H283" t="str">
            <v>Cierre en Dic. (AF)</v>
          </cell>
        </row>
        <row r="284">
          <cell r="B284">
            <v>365</v>
          </cell>
          <cell r="C284" t="str">
            <v>Holler</v>
          </cell>
          <cell r="D284" t="str">
            <v>TB-09 Coffee Table Back Bar</v>
          </cell>
          <cell r="E284" t="str">
            <v>En Proceso</v>
          </cell>
          <cell r="F284">
            <v>1</v>
          </cell>
          <cell r="G284"/>
          <cell r="H284"/>
        </row>
        <row r="285">
          <cell r="B285">
            <v>366</v>
          </cell>
          <cell r="C285" t="str">
            <v>Holler</v>
          </cell>
          <cell r="D285" t="str">
            <v>TB-10 2-Top Cafe Dining Table</v>
          </cell>
          <cell r="E285" t="str">
            <v>En Proceso</v>
          </cell>
          <cell r="F285">
            <v>2</v>
          </cell>
          <cell r="G285"/>
          <cell r="H285"/>
        </row>
        <row r="286">
          <cell r="B286">
            <v>367</v>
          </cell>
          <cell r="C286" t="str">
            <v>Holler</v>
          </cell>
          <cell r="D286" t="str">
            <v>TB-13 Coffee Table- Lounge</v>
          </cell>
          <cell r="E286" t="str">
            <v>En Proceso</v>
          </cell>
          <cell r="F286">
            <v>2</v>
          </cell>
          <cell r="G286"/>
          <cell r="H286"/>
        </row>
        <row r="287">
          <cell r="B287">
            <v>368</v>
          </cell>
          <cell r="C287" t="str">
            <v>Home Studios</v>
          </cell>
          <cell r="D287" t="str">
            <v xml:space="preserve">Custom bar </v>
          </cell>
          <cell r="E287" t="str">
            <v>Finalizada</v>
          </cell>
          <cell r="F287">
            <v>34</v>
          </cell>
          <cell r="G287">
            <v>77</v>
          </cell>
          <cell r="H287" t="str">
            <v>Agosto</v>
          </cell>
        </row>
        <row r="288">
          <cell r="B288">
            <v>369</v>
          </cell>
          <cell r="C288" t="str">
            <v>Holler</v>
          </cell>
          <cell r="D288" t="str">
            <v>TB-14 Coffee Table Co Work</v>
          </cell>
          <cell r="E288" t="str">
            <v>En Proceso</v>
          </cell>
          <cell r="F288">
            <v>1</v>
          </cell>
          <cell r="G288"/>
          <cell r="H288"/>
        </row>
        <row r="289">
          <cell r="B289">
            <v>370</v>
          </cell>
          <cell r="C289" t="str">
            <v>Holler</v>
          </cell>
          <cell r="D289" t="str">
            <v>TB-15 Coffee Table tiered nest table</v>
          </cell>
          <cell r="E289" t="str">
            <v>En Proceso</v>
          </cell>
          <cell r="F289">
            <v>1</v>
          </cell>
          <cell r="G289"/>
          <cell r="H289"/>
        </row>
        <row r="290">
          <cell r="B290">
            <v>371</v>
          </cell>
          <cell r="C290" t="str">
            <v>Papagayo Four Seasons</v>
          </cell>
          <cell r="D290" t="str">
            <v>Prototipo IT-200 Bar Stool</v>
          </cell>
          <cell r="E290" t="str">
            <v>Finalizada</v>
          </cell>
          <cell r="F290">
            <v>1</v>
          </cell>
          <cell r="G290"/>
          <cell r="H290" t="str">
            <v>Septiembre</v>
          </cell>
        </row>
        <row r="291">
          <cell r="B291">
            <v>372</v>
          </cell>
          <cell r="C291" t="str">
            <v>Papagayo Four Seasons</v>
          </cell>
          <cell r="D291" t="str">
            <v>LL-406 Credenza @ Reception Lobby</v>
          </cell>
          <cell r="E291" t="str">
            <v>Finalizada</v>
          </cell>
          <cell r="F291">
            <v>2</v>
          </cell>
          <cell r="G291">
            <v>109</v>
          </cell>
          <cell r="H291" t="str">
            <v>Noviembre</v>
          </cell>
        </row>
        <row r="292">
          <cell r="B292">
            <v>373</v>
          </cell>
          <cell r="C292" t="str">
            <v>Papagayo Four Seasons</v>
          </cell>
          <cell r="D292" t="str">
            <v>IT-200 Barstool @ Bar</v>
          </cell>
          <cell r="E292" t="str">
            <v>Finalizada</v>
          </cell>
          <cell r="F292">
            <v>16</v>
          </cell>
          <cell r="G292">
            <v>109</v>
          </cell>
          <cell r="H292" t="str">
            <v>Noviembre</v>
          </cell>
        </row>
        <row r="293">
          <cell r="B293">
            <v>374</v>
          </cell>
          <cell r="C293" t="str">
            <v>Papagayo Four Seasons</v>
          </cell>
          <cell r="D293" t="str">
            <v>IT-407 Bar table @ Bar</v>
          </cell>
          <cell r="E293" t="str">
            <v>Finalizada</v>
          </cell>
          <cell r="F293">
            <v>3</v>
          </cell>
          <cell r="G293">
            <v>87</v>
          </cell>
          <cell r="H293" t="str">
            <v>Noviembre</v>
          </cell>
        </row>
        <row r="294">
          <cell r="B294">
            <v>375</v>
          </cell>
          <cell r="C294" t="str">
            <v>Papagayo Four Seasons</v>
          </cell>
          <cell r="D294" t="str">
            <v>LIB-401 Wood Block Cluster @ Central Lounge</v>
          </cell>
          <cell r="E294" t="str">
            <v>Finalizada</v>
          </cell>
          <cell r="F294">
            <v>2</v>
          </cell>
          <cell r="G294">
            <v>87</v>
          </cell>
          <cell r="H294" t="str">
            <v>Noviembre</v>
          </cell>
        </row>
        <row r="295">
          <cell r="B295">
            <v>376</v>
          </cell>
          <cell r="C295" t="str">
            <v>Papagayo Four Seasons</v>
          </cell>
          <cell r="D295" t="str">
            <v>SPG-200 Counter stool @ Live Edge Table</v>
          </cell>
          <cell r="E295" t="str">
            <v>Finalizada</v>
          </cell>
          <cell r="F295">
            <v>8</v>
          </cell>
          <cell r="G295">
            <v>109</v>
          </cell>
          <cell r="H295" t="str">
            <v>Noviembre</v>
          </cell>
        </row>
        <row r="296">
          <cell r="B296">
            <v>377</v>
          </cell>
          <cell r="C296" t="str">
            <v>Papagayo Four Seasons</v>
          </cell>
          <cell r="D296" t="str">
            <v>LB-250 Lounge chair @ Terrace-Exterior</v>
          </cell>
          <cell r="E296" t="str">
            <v>Finalizada</v>
          </cell>
          <cell r="F296">
            <v>14</v>
          </cell>
          <cell r="G296">
            <v>109</v>
          </cell>
          <cell r="H296" t="str">
            <v>Noviembre</v>
          </cell>
        </row>
        <row r="297">
          <cell r="B297">
            <v>378</v>
          </cell>
          <cell r="C297" t="str">
            <v>Papagayo Four Seasons</v>
          </cell>
          <cell r="D297" t="str">
            <v>BGE-251 Double ottoman @ Bar</v>
          </cell>
          <cell r="E297" t="str">
            <v>Finalizada</v>
          </cell>
          <cell r="F297">
            <v>2</v>
          </cell>
          <cell r="G297"/>
          <cell r="H297" t="str">
            <v>Noviembre</v>
          </cell>
        </row>
        <row r="298">
          <cell r="B298">
            <v>379</v>
          </cell>
          <cell r="C298" t="str">
            <v>Papagayo Four Seasons</v>
          </cell>
          <cell r="D298" t="str">
            <v>BGE-253 Low Dining chair @ Outdoor Dining</v>
          </cell>
          <cell r="E298" t="str">
            <v>Finalizada</v>
          </cell>
          <cell r="F298">
            <v>58</v>
          </cell>
          <cell r="G298">
            <v>107</v>
          </cell>
          <cell r="H298" t="str">
            <v>Noviembre</v>
          </cell>
        </row>
        <row r="299">
          <cell r="B299">
            <v>380</v>
          </cell>
          <cell r="C299" t="str">
            <v>Papagayo Four Seasons</v>
          </cell>
          <cell r="D299" t="str">
            <v>BGE-452: Exterior Table @ Outdoor dining</v>
          </cell>
          <cell r="E299" t="str">
            <v>Finalizada</v>
          </cell>
          <cell r="F299">
            <v>17</v>
          </cell>
          <cell r="G299">
            <v>109</v>
          </cell>
          <cell r="H299" t="str">
            <v>Noviembre</v>
          </cell>
        </row>
        <row r="300">
          <cell r="B300">
            <v>381</v>
          </cell>
          <cell r="C300" t="str">
            <v>The wick hotel</v>
          </cell>
          <cell r="D300" t="str">
            <v>S-1 Dining chair</v>
          </cell>
          <cell r="E300" t="str">
            <v>Finalizada</v>
          </cell>
          <cell r="F300">
            <v>36</v>
          </cell>
          <cell r="G300">
            <v>81</v>
          </cell>
          <cell r="H300" t="str">
            <v>Septiembre</v>
          </cell>
        </row>
        <row r="301">
          <cell r="B301">
            <v>382</v>
          </cell>
          <cell r="C301" t="str">
            <v>The wick hotel</v>
          </cell>
          <cell r="D301" t="str">
            <v>S-2 Bar Height chair</v>
          </cell>
          <cell r="E301" t="str">
            <v>Finalizada</v>
          </cell>
          <cell r="F301">
            <v>12</v>
          </cell>
          <cell r="G301">
            <v>81</v>
          </cell>
          <cell r="H301" t="str">
            <v>Septiembre</v>
          </cell>
        </row>
        <row r="302">
          <cell r="B302">
            <v>383</v>
          </cell>
          <cell r="C302" t="str">
            <v>Maderas Collective</v>
          </cell>
          <cell r="D302" t="str">
            <v>Limpieza de Madera Cedro Macho</v>
          </cell>
          <cell r="E302" t="str">
            <v>Finalizada</v>
          </cell>
          <cell r="F302">
            <v>1</v>
          </cell>
          <cell r="G302"/>
          <cell r="H302" t="str">
            <v>Noviembre</v>
          </cell>
        </row>
        <row r="303">
          <cell r="B303">
            <v>384</v>
          </cell>
          <cell r="C303" t="str">
            <v xml:space="preserve">Santa Monica </v>
          </cell>
          <cell r="D303" t="str">
            <v>MR-202 Guest Patio Chair (Prototipo)</v>
          </cell>
          <cell r="E303" t="str">
            <v>Finalizada</v>
          </cell>
          <cell r="F303">
            <v>1</v>
          </cell>
          <cell r="G303">
            <v>75</v>
          </cell>
          <cell r="H303" t="str">
            <v>Agosto</v>
          </cell>
        </row>
        <row r="304">
          <cell r="B304">
            <v>385</v>
          </cell>
          <cell r="C304" t="str">
            <v>Chicha [Pina Blanca]</v>
          </cell>
          <cell r="D304" t="str">
            <v>Cajas para Ladrillos_ Bar Chicha</v>
          </cell>
          <cell r="E304" t="str">
            <v>Finalizada</v>
          </cell>
          <cell r="F304">
            <v>22</v>
          </cell>
          <cell r="G304">
            <v>72</v>
          </cell>
          <cell r="H304" t="str">
            <v>Agosto</v>
          </cell>
        </row>
        <row r="305">
          <cell r="B305">
            <v>386</v>
          </cell>
          <cell r="C305" t="str">
            <v>Costa Palmas</v>
          </cell>
          <cell r="D305" t="str">
            <v>BC-DT-01 Table base and top</v>
          </cell>
          <cell r="E305" t="str">
            <v>Finalizada</v>
          </cell>
          <cell r="F305">
            <v>6</v>
          </cell>
          <cell r="G305">
            <v>79</v>
          </cell>
          <cell r="H305" t="str">
            <v>Septiembre</v>
          </cell>
        </row>
        <row r="306">
          <cell r="B306">
            <v>387</v>
          </cell>
          <cell r="C306" t="str">
            <v>Costa Palmas</v>
          </cell>
          <cell r="D306" t="str">
            <v>BC-CP-01 Credenza</v>
          </cell>
          <cell r="E306" t="str">
            <v>Finalizada</v>
          </cell>
          <cell r="F306">
            <v>3</v>
          </cell>
          <cell r="G306">
            <v>105</v>
          </cell>
          <cell r="H306" t="str">
            <v>Noviembre</v>
          </cell>
        </row>
        <row r="307">
          <cell r="B307">
            <v>388</v>
          </cell>
          <cell r="C307" t="str">
            <v>Costa Palmas</v>
          </cell>
          <cell r="D307" t="str">
            <v>BC-ET-07 Teak coffee</v>
          </cell>
          <cell r="E307" t="str">
            <v>Finalizada</v>
          </cell>
          <cell r="F307">
            <v>2</v>
          </cell>
          <cell r="G307">
            <v>79</v>
          </cell>
          <cell r="H307" t="str">
            <v>Septiembre</v>
          </cell>
        </row>
        <row r="308">
          <cell r="B308" t="str">
            <v>388 A</v>
          </cell>
          <cell r="C308" t="str">
            <v>Costa Palmas</v>
          </cell>
          <cell r="D308" t="str">
            <v>BC-ET-07 Teak coffee</v>
          </cell>
          <cell r="E308" t="str">
            <v>Finalizada</v>
          </cell>
          <cell r="F308">
            <v>2</v>
          </cell>
          <cell r="G308">
            <v>79</v>
          </cell>
          <cell r="H308" t="str">
            <v>Septiembre</v>
          </cell>
        </row>
        <row r="309">
          <cell r="B309" t="str">
            <v>388 B</v>
          </cell>
          <cell r="C309" t="str">
            <v>Costa Palmas</v>
          </cell>
          <cell r="D309" t="str">
            <v>BC-ET-07 Teak coffee</v>
          </cell>
          <cell r="E309" t="str">
            <v>Finalizada</v>
          </cell>
          <cell r="F309">
            <v>3</v>
          </cell>
          <cell r="G309">
            <v>79</v>
          </cell>
          <cell r="H309" t="str">
            <v>Septiembre</v>
          </cell>
        </row>
        <row r="310">
          <cell r="B310">
            <v>389</v>
          </cell>
          <cell r="C310" t="str">
            <v>Costa Palmas</v>
          </cell>
          <cell r="D310" t="str">
            <v>BC-ET-30 Teak coffee B</v>
          </cell>
          <cell r="E310" t="str">
            <v>Finalizada</v>
          </cell>
          <cell r="F310">
            <v>1</v>
          </cell>
          <cell r="G310">
            <v>79</v>
          </cell>
          <cell r="H310" t="str">
            <v>Septiembre</v>
          </cell>
        </row>
        <row r="311">
          <cell r="B311" t="str">
            <v>389 A</v>
          </cell>
          <cell r="C311" t="str">
            <v>Costa Palmas</v>
          </cell>
          <cell r="D311" t="str">
            <v>BC-ET-30 Teak coffee B</v>
          </cell>
          <cell r="E311" t="str">
            <v>Finalizada</v>
          </cell>
          <cell r="F311">
            <v>1</v>
          </cell>
          <cell r="G311">
            <v>79</v>
          </cell>
          <cell r="H311" t="str">
            <v>Septiembre</v>
          </cell>
        </row>
        <row r="312">
          <cell r="B312" t="str">
            <v>389 B</v>
          </cell>
          <cell r="C312" t="str">
            <v>Costa Palmas</v>
          </cell>
          <cell r="D312" t="str">
            <v>BC-ET-30 Teak coffee B</v>
          </cell>
          <cell r="E312" t="str">
            <v>Finalizada</v>
          </cell>
          <cell r="F312">
            <v>1</v>
          </cell>
          <cell r="G312">
            <v>79</v>
          </cell>
          <cell r="H312" t="str">
            <v>Septiembre</v>
          </cell>
        </row>
        <row r="313">
          <cell r="B313">
            <v>390</v>
          </cell>
          <cell r="C313" t="str">
            <v>Costa Palmas</v>
          </cell>
          <cell r="D313" t="str">
            <v>BC-T-05 Side table</v>
          </cell>
          <cell r="E313" t="str">
            <v>Finalizada</v>
          </cell>
          <cell r="F313">
            <v>4</v>
          </cell>
          <cell r="G313">
            <v>79</v>
          </cell>
          <cell r="H313" t="str">
            <v>Septiembre</v>
          </cell>
        </row>
        <row r="314">
          <cell r="B314">
            <v>391</v>
          </cell>
          <cell r="C314" t="str">
            <v>Costa Palmas</v>
          </cell>
          <cell r="D314" t="str">
            <v>BC-T-14 Console table</v>
          </cell>
          <cell r="E314" t="str">
            <v>Finalizada</v>
          </cell>
          <cell r="F314">
            <v>1</v>
          </cell>
          <cell r="G314">
            <v>79</v>
          </cell>
          <cell r="H314" t="str">
            <v>Septiembre</v>
          </cell>
        </row>
        <row r="315">
          <cell r="B315">
            <v>392</v>
          </cell>
          <cell r="C315" t="str">
            <v>The wick hotel</v>
          </cell>
          <cell r="D315" t="str">
            <v>T-1 Dining table</v>
          </cell>
          <cell r="E315" t="str">
            <v>Finalizada</v>
          </cell>
          <cell r="F315">
            <v>20</v>
          </cell>
          <cell r="G315">
            <v>81</v>
          </cell>
          <cell r="H315" t="str">
            <v>Septiembre</v>
          </cell>
        </row>
        <row r="316">
          <cell r="B316">
            <v>393</v>
          </cell>
          <cell r="C316" t="str">
            <v>The wick hotel</v>
          </cell>
          <cell r="D316" t="str">
            <v>T-2 Dining table</v>
          </cell>
          <cell r="E316" t="str">
            <v>Finalizada</v>
          </cell>
          <cell r="F316">
            <v>1</v>
          </cell>
          <cell r="G316">
            <v>81</v>
          </cell>
          <cell r="H316" t="str">
            <v>Septiembre</v>
          </cell>
        </row>
        <row r="317">
          <cell r="B317">
            <v>394</v>
          </cell>
          <cell r="C317" t="str">
            <v>The wick hotel</v>
          </cell>
          <cell r="D317" t="str">
            <v>T-3 Dining table</v>
          </cell>
          <cell r="E317" t="str">
            <v>En Proceso</v>
          </cell>
          <cell r="F317">
            <v>2</v>
          </cell>
          <cell r="G317"/>
          <cell r="H317"/>
        </row>
        <row r="318">
          <cell r="B318">
            <v>395</v>
          </cell>
          <cell r="C318" t="str">
            <v>The wick hotel</v>
          </cell>
          <cell r="D318" t="str">
            <v>T-4 Dining table</v>
          </cell>
          <cell r="E318" t="str">
            <v>Finalizada</v>
          </cell>
          <cell r="F318">
            <v>1</v>
          </cell>
          <cell r="G318">
            <v>81</v>
          </cell>
          <cell r="H318" t="str">
            <v>Septiembre</v>
          </cell>
        </row>
        <row r="319">
          <cell r="B319">
            <v>396</v>
          </cell>
          <cell r="C319" t="str">
            <v>WEWORK</v>
          </cell>
          <cell r="D319" t="str">
            <v>WC-Leon Dining Chair WW-CH-MEC-6849-A</v>
          </cell>
          <cell r="E319" t="str">
            <v>En Proceso</v>
          </cell>
          <cell r="F319">
            <v>200</v>
          </cell>
          <cell r="G319"/>
          <cell r="H319" t="str">
            <v>Ingreso Parcial Nov.</v>
          </cell>
        </row>
        <row r="320">
          <cell r="B320">
            <v>397</v>
          </cell>
          <cell r="C320" t="str">
            <v>WEWORK</v>
          </cell>
          <cell r="D320" t="str">
            <v>WC-Leon Dining Chair WW-CH-MEC-6849-B</v>
          </cell>
          <cell r="E320" t="str">
            <v>En Proceso</v>
          </cell>
          <cell r="F320">
            <v>200</v>
          </cell>
          <cell r="G320"/>
          <cell r="H320" t="str">
            <v>Ingreso Parcial Nov.</v>
          </cell>
        </row>
        <row r="321">
          <cell r="B321">
            <v>398</v>
          </cell>
          <cell r="C321" t="str">
            <v>WEWORK</v>
          </cell>
          <cell r="D321" t="str">
            <v>WC-Bonanza Chair-WW-CH-MEC-6850-A</v>
          </cell>
          <cell r="E321" t="str">
            <v>En Proceso</v>
          </cell>
          <cell r="F321">
            <v>50</v>
          </cell>
          <cell r="G321"/>
          <cell r="H321" t="str">
            <v>Ingreso Parcial Nov.</v>
          </cell>
        </row>
        <row r="322">
          <cell r="B322">
            <v>399</v>
          </cell>
          <cell r="C322" t="str">
            <v>WEWORK</v>
          </cell>
          <cell r="D322" t="str">
            <v>WC-Bonanza Chair-WW-CH-MEC-6850-B</v>
          </cell>
          <cell r="E322" t="str">
            <v>En Proceso</v>
          </cell>
          <cell r="F322">
            <v>50</v>
          </cell>
          <cell r="G322"/>
          <cell r="H322" t="str">
            <v>Ingreso Parcial Nov.</v>
          </cell>
        </row>
        <row r="323">
          <cell r="B323">
            <v>400</v>
          </cell>
          <cell r="C323" t="str">
            <v>WEWORK</v>
          </cell>
          <cell r="D323" t="str">
            <v>WC-Turned Stool-Textured-WW-STO-MEC-8409-A</v>
          </cell>
          <cell r="E323" t="str">
            <v>En Proceso</v>
          </cell>
          <cell r="F323">
            <v>20</v>
          </cell>
          <cell r="G323"/>
          <cell r="H323"/>
        </row>
        <row r="324">
          <cell r="B324">
            <v>401</v>
          </cell>
          <cell r="C324" t="str">
            <v>WEWORK</v>
          </cell>
          <cell r="D324" t="str">
            <v>WC-Turned Stool-Textured-WW-STO-MEC-8409-B</v>
          </cell>
          <cell r="E324" t="str">
            <v>En Proceso</v>
          </cell>
          <cell r="F324">
            <v>20</v>
          </cell>
          <cell r="G324"/>
          <cell r="H324"/>
        </row>
        <row r="325">
          <cell r="B325">
            <v>402</v>
          </cell>
          <cell r="C325" t="str">
            <v>WEWORK</v>
          </cell>
          <cell r="D325" t="str">
            <v>WC-Turned Stool-Smooth-WW-STO-MEC-8410-A</v>
          </cell>
          <cell r="E325" t="str">
            <v>En Proceso</v>
          </cell>
          <cell r="F325">
            <v>20</v>
          </cell>
          <cell r="G325"/>
          <cell r="H325"/>
        </row>
        <row r="326">
          <cell r="B326">
            <v>403</v>
          </cell>
          <cell r="C326" t="str">
            <v>WEWORK</v>
          </cell>
          <cell r="D326" t="str">
            <v>WC-Turned Stool-Smooth-WW-STO-MEC-8410-B</v>
          </cell>
          <cell r="E326" t="str">
            <v>En Proceso</v>
          </cell>
          <cell r="F326">
            <v>20</v>
          </cell>
          <cell r="G326"/>
          <cell r="H326"/>
        </row>
        <row r="327">
          <cell r="B327">
            <v>404</v>
          </cell>
          <cell r="C327" t="str">
            <v>WEWORK</v>
          </cell>
          <cell r="D327" t="str">
            <v>WC-Turned Stool-Textured-WW-STO-MEC-8411-A</v>
          </cell>
          <cell r="E327" t="str">
            <v>En Proceso</v>
          </cell>
          <cell r="F327">
            <v>20</v>
          </cell>
          <cell r="G327"/>
          <cell r="H327"/>
        </row>
        <row r="328">
          <cell r="B328">
            <v>405</v>
          </cell>
          <cell r="C328" t="str">
            <v>WEWORK</v>
          </cell>
          <cell r="D328" t="str">
            <v>WC-Turned Stool-Textured-WW-STO-MEC-8411-B</v>
          </cell>
          <cell r="E328" t="str">
            <v>En Proceso</v>
          </cell>
          <cell r="F328">
            <v>20</v>
          </cell>
          <cell r="G328"/>
          <cell r="H328"/>
        </row>
        <row r="329">
          <cell r="B329">
            <v>406</v>
          </cell>
          <cell r="C329" t="str">
            <v>WEWORK</v>
          </cell>
          <cell r="D329" t="str">
            <v>WC-Turned Stool-Smooth-WW-STO-MEC-8412-A</v>
          </cell>
          <cell r="E329" t="str">
            <v>En Proceso</v>
          </cell>
          <cell r="F329">
            <v>20</v>
          </cell>
          <cell r="G329"/>
          <cell r="H329"/>
        </row>
        <row r="330">
          <cell r="B330">
            <v>407</v>
          </cell>
          <cell r="C330" t="str">
            <v>WEWORK</v>
          </cell>
          <cell r="D330" t="str">
            <v>WC-Turned Stool-Smooth-WW-STO-MEC-8412-B</v>
          </cell>
          <cell r="E330" t="str">
            <v>En Proceso</v>
          </cell>
          <cell r="F330">
            <v>20</v>
          </cell>
          <cell r="G330"/>
          <cell r="H330"/>
        </row>
        <row r="331">
          <cell r="B331">
            <v>408</v>
          </cell>
          <cell r="C331" t="str">
            <v>WEWORK</v>
          </cell>
          <cell r="D331" t="str">
            <v>WC-Turned Stool-Textured-WW-STO-MEC-8413-A</v>
          </cell>
          <cell r="E331" t="str">
            <v>En Proceso</v>
          </cell>
          <cell r="F331">
            <v>20</v>
          </cell>
          <cell r="G331"/>
          <cell r="H331"/>
        </row>
        <row r="332">
          <cell r="B332">
            <v>409</v>
          </cell>
          <cell r="C332" t="str">
            <v>WEWORK</v>
          </cell>
          <cell r="D332" t="str">
            <v>WC-Turned Stool-Textured-WW-STO-MEC-8413-B</v>
          </cell>
          <cell r="E332" t="str">
            <v>En Proceso</v>
          </cell>
          <cell r="F332">
            <v>20</v>
          </cell>
          <cell r="G332"/>
          <cell r="H332"/>
        </row>
        <row r="333">
          <cell r="B333">
            <v>410</v>
          </cell>
          <cell r="C333" t="str">
            <v>WEWORK</v>
          </cell>
          <cell r="D333" t="str">
            <v>WC-Turned Stool-Smooth-WW-STO-MEC-8414-A</v>
          </cell>
          <cell r="E333" t="str">
            <v>En Proceso</v>
          </cell>
          <cell r="F333">
            <v>20</v>
          </cell>
          <cell r="G333"/>
          <cell r="H333"/>
        </row>
        <row r="334">
          <cell r="B334">
            <v>411</v>
          </cell>
          <cell r="C334" t="str">
            <v>WEWORK</v>
          </cell>
          <cell r="D334" t="str">
            <v>WC-Turned Stool-Smooth-WW-STO-MEC-8414-B</v>
          </cell>
          <cell r="E334" t="str">
            <v>En Proceso</v>
          </cell>
          <cell r="F334">
            <v>20</v>
          </cell>
          <cell r="G334"/>
          <cell r="H334"/>
        </row>
        <row r="335">
          <cell r="B335">
            <v>412</v>
          </cell>
          <cell r="C335" t="str">
            <v>WEWORK</v>
          </cell>
          <cell r="D335" t="str">
            <v>EC-Leon Dining Chair WW-CH-MEC-6849-A</v>
          </cell>
          <cell r="E335" t="str">
            <v>En Proceso</v>
          </cell>
          <cell r="F335">
            <v>200</v>
          </cell>
          <cell r="G335"/>
          <cell r="H335" t="str">
            <v>Ingreso Parcial Nov.</v>
          </cell>
        </row>
        <row r="336">
          <cell r="B336">
            <v>413</v>
          </cell>
          <cell r="C336" t="str">
            <v>WEWORK</v>
          </cell>
          <cell r="D336" t="str">
            <v>EC-Leon Dining Chair WW-CH-MEC-6849-B</v>
          </cell>
          <cell r="E336" t="str">
            <v>En Proceso</v>
          </cell>
          <cell r="F336">
            <v>200</v>
          </cell>
          <cell r="G336"/>
          <cell r="H336" t="str">
            <v>Ingreso Parcial Nov.</v>
          </cell>
        </row>
        <row r="337">
          <cell r="B337">
            <v>414</v>
          </cell>
          <cell r="C337" t="str">
            <v>WEWORK</v>
          </cell>
          <cell r="D337" t="str">
            <v>EC-Bonanza Chair-WW-CH-MEC-6850-A</v>
          </cell>
          <cell r="E337" t="str">
            <v>En Proceso</v>
          </cell>
          <cell r="F337">
            <v>50</v>
          </cell>
          <cell r="G337"/>
          <cell r="H337" t="str">
            <v>Ingreso Parcial Nov.</v>
          </cell>
        </row>
        <row r="338">
          <cell r="B338">
            <v>415</v>
          </cell>
          <cell r="C338" t="str">
            <v>WEWORK</v>
          </cell>
          <cell r="D338" t="str">
            <v>EC-Bonanza Chair-WW-CH-MEC-6850-B</v>
          </cell>
          <cell r="E338" t="str">
            <v>En Proceso</v>
          </cell>
          <cell r="F338">
            <v>50</v>
          </cell>
          <cell r="G338"/>
          <cell r="H338" t="str">
            <v>Ingreso Parcial Nov.</v>
          </cell>
        </row>
        <row r="339">
          <cell r="B339">
            <v>416</v>
          </cell>
          <cell r="C339" t="str">
            <v>WEWORK</v>
          </cell>
          <cell r="D339" t="str">
            <v>EC-Turned Stool-Smooth-WW-STO-MEC-8409-A</v>
          </cell>
          <cell r="E339" t="str">
            <v>En Proceso</v>
          </cell>
          <cell r="F339">
            <v>20</v>
          </cell>
          <cell r="G339"/>
          <cell r="H339"/>
        </row>
        <row r="340">
          <cell r="B340">
            <v>417</v>
          </cell>
          <cell r="C340" t="str">
            <v>WEWORK</v>
          </cell>
          <cell r="D340" t="str">
            <v>EC-Turned Stool-Smooth-WW-STO-MEC-8409-B</v>
          </cell>
          <cell r="E340" t="str">
            <v>En Proceso</v>
          </cell>
          <cell r="F340">
            <v>20</v>
          </cell>
          <cell r="G340"/>
          <cell r="H340"/>
        </row>
        <row r="341">
          <cell r="B341">
            <v>418</v>
          </cell>
          <cell r="C341" t="str">
            <v>WEWORK</v>
          </cell>
          <cell r="D341" t="str">
            <v>EC-Turned Stool-Smooth-WW-STO-MEC-8410-A</v>
          </cell>
          <cell r="E341" t="str">
            <v>En Proceso</v>
          </cell>
          <cell r="F341">
            <v>20</v>
          </cell>
          <cell r="G341"/>
          <cell r="H341"/>
        </row>
        <row r="342">
          <cell r="B342">
            <v>419</v>
          </cell>
          <cell r="C342" t="str">
            <v>WEWORK</v>
          </cell>
          <cell r="D342" t="str">
            <v>EC-Turned Stool-Smooth-WW-STO-MEC-8410-B</v>
          </cell>
          <cell r="E342" t="str">
            <v>En Proceso</v>
          </cell>
          <cell r="F342">
            <v>20</v>
          </cell>
          <cell r="G342"/>
          <cell r="H342"/>
        </row>
        <row r="343">
          <cell r="B343">
            <v>420</v>
          </cell>
          <cell r="C343" t="str">
            <v>WEWORK</v>
          </cell>
          <cell r="D343" t="str">
            <v>EC-Turned Stool-Textured-WW-STO-MEC-8411-A</v>
          </cell>
          <cell r="E343" t="str">
            <v>En Proceso</v>
          </cell>
          <cell r="F343">
            <v>20</v>
          </cell>
          <cell r="G343"/>
          <cell r="H343"/>
        </row>
        <row r="344">
          <cell r="B344">
            <v>421</v>
          </cell>
          <cell r="C344" t="str">
            <v>WEWORK</v>
          </cell>
          <cell r="D344" t="str">
            <v>EC-Turned Stool-Textured-WW-STO-MEC-8411-B</v>
          </cell>
          <cell r="E344" t="str">
            <v>En Proceso</v>
          </cell>
          <cell r="F344">
            <v>20</v>
          </cell>
          <cell r="G344"/>
          <cell r="H344"/>
        </row>
        <row r="345">
          <cell r="B345">
            <v>422</v>
          </cell>
          <cell r="C345" t="str">
            <v>WEWORK</v>
          </cell>
          <cell r="D345" t="str">
            <v>EC-Turned Stool-Smooth-WW-STO-MEC-8412-A</v>
          </cell>
          <cell r="E345" t="str">
            <v>En Proceso</v>
          </cell>
          <cell r="F345">
            <v>20</v>
          </cell>
          <cell r="G345"/>
          <cell r="H345"/>
        </row>
        <row r="346">
          <cell r="B346">
            <v>423</v>
          </cell>
          <cell r="C346" t="str">
            <v>WEWORK</v>
          </cell>
          <cell r="D346" t="str">
            <v>EC-Turned Stool-Smooth-WW-STO-MEC-8412-B</v>
          </cell>
          <cell r="E346" t="str">
            <v>En Proceso</v>
          </cell>
          <cell r="F346">
            <v>20</v>
          </cell>
          <cell r="G346"/>
          <cell r="H346"/>
        </row>
        <row r="347">
          <cell r="B347">
            <v>424</v>
          </cell>
          <cell r="C347" t="str">
            <v>WEWORK</v>
          </cell>
          <cell r="D347" t="str">
            <v>EC-Turned Stool-Textured-WW-STO-MEC-8413-A</v>
          </cell>
          <cell r="E347" t="str">
            <v>En Proceso</v>
          </cell>
          <cell r="F347">
            <v>20</v>
          </cell>
          <cell r="G347"/>
          <cell r="H347"/>
        </row>
        <row r="348">
          <cell r="B348">
            <v>425</v>
          </cell>
          <cell r="C348" t="str">
            <v>WEWORK</v>
          </cell>
          <cell r="D348" t="str">
            <v>EC-Turned Stool-Textured-WW-STO-MEC-8413-B</v>
          </cell>
          <cell r="E348" t="str">
            <v>En Proceso</v>
          </cell>
          <cell r="F348">
            <v>20</v>
          </cell>
          <cell r="G348"/>
          <cell r="H348"/>
        </row>
        <row r="349">
          <cell r="B349">
            <v>426</v>
          </cell>
          <cell r="C349" t="str">
            <v>WEWORK</v>
          </cell>
          <cell r="D349" t="str">
            <v>EC-Turned Stool-Smooth-WW-STO-MEC-8414-A</v>
          </cell>
          <cell r="E349" t="str">
            <v>En Proceso</v>
          </cell>
          <cell r="F349">
            <v>20</v>
          </cell>
          <cell r="G349"/>
          <cell r="H349"/>
        </row>
        <row r="350">
          <cell r="B350">
            <v>427</v>
          </cell>
          <cell r="C350" t="str">
            <v>WEWORK</v>
          </cell>
          <cell r="D350" t="str">
            <v>EC-Turned Stool-Smooth-WW-STO-MEC-8414-B</v>
          </cell>
          <cell r="E350" t="str">
            <v>En Proceso</v>
          </cell>
          <cell r="F350">
            <v>20</v>
          </cell>
          <cell r="G350"/>
          <cell r="H350"/>
        </row>
        <row r="351">
          <cell r="B351">
            <v>428</v>
          </cell>
          <cell r="C351" t="str">
            <v>WEWORK</v>
          </cell>
          <cell r="D351" t="str">
            <v>EMEA-Leon Dining Chair WW-CH-MEC-6849-A</v>
          </cell>
          <cell r="E351" t="str">
            <v>En Proceso</v>
          </cell>
          <cell r="F351">
            <v>300</v>
          </cell>
          <cell r="G351"/>
          <cell r="H351" t="str">
            <v>Ingreso Parcial Nov.</v>
          </cell>
        </row>
        <row r="352">
          <cell r="B352">
            <v>429</v>
          </cell>
          <cell r="C352" t="str">
            <v>WEWORK</v>
          </cell>
          <cell r="D352" t="str">
            <v>EMEA-Leon Dining Chair WW-CH-MEC-6849-B</v>
          </cell>
          <cell r="E352" t="str">
            <v>En Proceso</v>
          </cell>
          <cell r="F352">
            <v>300</v>
          </cell>
          <cell r="G352"/>
          <cell r="H352" t="str">
            <v>Ingreso Parcial Nov.</v>
          </cell>
        </row>
        <row r="353">
          <cell r="B353">
            <v>430</v>
          </cell>
          <cell r="C353" t="str">
            <v>WEWORK</v>
          </cell>
          <cell r="D353" t="str">
            <v>EMEA-Bonanza Chair-WW-CH-MEC-6850-A</v>
          </cell>
          <cell r="E353" t="str">
            <v>En Proceso</v>
          </cell>
          <cell r="F353">
            <v>75</v>
          </cell>
          <cell r="G353"/>
          <cell r="H353" t="str">
            <v>Ingreso Parcial Nov.</v>
          </cell>
        </row>
        <row r="354">
          <cell r="B354">
            <v>431</v>
          </cell>
          <cell r="C354" t="str">
            <v>WEWORK</v>
          </cell>
          <cell r="D354" t="str">
            <v>EMEA-Bonanza Chair-WW-CH-MEC-6850-B</v>
          </cell>
          <cell r="E354" t="str">
            <v>En Proceso</v>
          </cell>
          <cell r="F354">
            <v>75</v>
          </cell>
          <cell r="G354"/>
          <cell r="H354" t="str">
            <v>Ingreso Parcial Nov.</v>
          </cell>
        </row>
        <row r="355">
          <cell r="B355">
            <v>432</v>
          </cell>
          <cell r="C355" t="str">
            <v>WEWORK</v>
          </cell>
          <cell r="D355" t="str">
            <v>EMEA-Turned Stool-Textured-WW-STO-MEC-8409-A</v>
          </cell>
          <cell r="E355" t="str">
            <v>En Proceso</v>
          </cell>
          <cell r="F355">
            <v>30</v>
          </cell>
          <cell r="G355"/>
          <cell r="H355"/>
        </row>
        <row r="356">
          <cell r="B356">
            <v>433</v>
          </cell>
          <cell r="C356" t="str">
            <v>WEWORK</v>
          </cell>
          <cell r="D356" t="str">
            <v>EMEA-Turned Stool-Textured-WW-STO-MEC-8409-B</v>
          </cell>
          <cell r="E356" t="str">
            <v>En Proceso</v>
          </cell>
          <cell r="F356">
            <v>30</v>
          </cell>
          <cell r="G356"/>
          <cell r="H356"/>
        </row>
        <row r="357">
          <cell r="B357">
            <v>434</v>
          </cell>
          <cell r="C357" t="str">
            <v>WEWORK</v>
          </cell>
          <cell r="D357" t="str">
            <v>EMEA-Turned Stool-Smooth-WW-STO-MEC-8410-A</v>
          </cell>
          <cell r="E357" t="str">
            <v>En Proceso</v>
          </cell>
          <cell r="F357">
            <v>30</v>
          </cell>
          <cell r="G357"/>
          <cell r="H357"/>
        </row>
        <row r="358">
          <cell r="B358">
            <v>435</v>
          </cell>
          <cell r="C358" t="str">
            <v>WEWORK</v>
          </cell>
          <cell r="D358" t="str">
            <v>EMEA-Turned Stool-Smooth-WW-STO-MEC-8410-B</v>
          </cell>
          <cell r="E358" t="str">
            <v>En Proceso</v>
          </cell>
          <cell r="F358">
            <v>30</v>
          </cell>
          <cell r="G358"/>
          <cell r="H358"/>
        </row>
        <row r="359">
          <cell r="B359">
            <v>436</v>
          </cell>
          <cell r="C359" t="str">
            <v>WEWORK</v>
          </cell>
          <cell r="D359" t="str">
            <v>EMEA-Turned Stool-Textured-WW-STO-MEC-8411-A</v>
          </cell>
          <cell r="E359" t="str">
            <v>En Proceso</v>
          </cell>
          <cell r="F359">
            <v>30</v>
          </cell>
          <cell r="G359"/>
          <cell r="H359"/>
        </row>
        <row r="360">
          <cell r="B360">
            <v>437</v>
          </cell>
          <cell r="C360" t="str">
            <v>WEWORK</v>
          </cell>
          <cell r="D360" t="str">
            <v>EMEA-Turned Stool-Textured-WW-STO-MEC-8411-B</v>
          </cell>
          <cell r="E360" t="str">
            <v>En Proceso</v>
          </cell>
          <cell r="F360">
            <v>30</v>
          </cell>
          <cell r="G360"/>
          <cell r="H360"/>
        </row>
        <row r="361">
          <cell r="B361">
            <v>438</v>
          </cell>
          <cell r="C361" t="str">
            <v>WEWORK</v>
          </cell>
          <cell r="D361" t="str">
            <v>EMEA-Turned Stool-Smooth-WW-STO-MEC-8412-A</v>
          </cell>
          <cell r="E361" t="str">
            <v>En Proceso</v>
          </cell>
          <cell r="F361">
            <v>30</v>
          </cell>
          <cell r="G361"/>
          <cell r="H361"/>
        </row>
        <row r="362">
          <cell r="B362">
            <v>439</v>
          </cell>
          <cell r="C362" t="str">
            <v>WEWORK</v>
          </cell>
          <cell r="D362" t="str">
            <v>EMEA-Turned Stool-Smooth-WW-STO-MEC-8412-B</v>
          </cell>
          <cell r="E362" t="str">
            <v>En Proceso</v>
          </cell>
          <cell r="F362">
            <v>30</v>
          </cell>
          <cell r="G362"/>
          <cell r="H362"/>
        </row>
        <row r="363">
          <cell r="B363">
            <v>440</v>
          </cell>
          <cell r="C363" t="str">
            <v>WEWORK</v>
          </cell>
          <cell r="D363" t="str">
            <v>EMEA-Turned Stool-Textured-WW-STO-MEC-8413-A</v>
          </cell>
          <cell r="E363" t="str">
            <v>En Proceso</v>
          </cell>
          <cell r="F363">
            <v>30</v>
          </cell>
          <cell r="G363"/>
          <cell r="H363"/>
        </row>
        <row r="364">
          <cell r="B364">
            <v>441</v>
          </cell>
          <cell r="C364" t="str">
            <v>WEWORK</v>
          </cell>
          <cell r="D364" t="str">
            <v>EMEA-Turned Stool-Textured-WW-STO-MEC-8413-B</v>
          </cell>
          <cell r="E364" t="str">
            <v>En Proceso</v>
          </cell>
          <cell r="F364">
            <v>30</v>
          </cell>
          <cell r="G364"/>
          <cell r="H364"/>
        </row>
        <row r="365">
          <cell r="B365">
            <v>442</v>
          </cell>
          <cell r="C365" t="str">
            <v>WEWORK</v>
          </cell>
          <cell r="D365" t="str">
            <v>EMEA-Turned Stool-Smooth-WW-STO-MEC-8414-A</v>
          </cell>
          <cell r="E365" t="str">
            <v>En Proceso</v>
          </cell>
          <cell r="F365">
            <v>30</v>
          </cell>
          <cell r="G365"/>
          <cell r="H365"/>
        </row>
        <row r="366">
          <cell r="B366">
            <v>443</v>
          </cell>
          <cell r="C366" t="str">
            <v>WEWORK</v>
          </cell>
          <cell r="D366" t="str">
            <v>EMEA-Turned Stool-Smooth-WW-STO-MEC-8414-B</v>
          </cell>
          <cell r="E366" t="str">
            <v>En Proceso</v>
          </cell>
          <cell r="F366">
            <v>30</v>
          </cell>
          <cell r="G366"/>
          <cell r="H366"/>
        </row>
        <row r="367">
          <cell r="B367">
            <v>444</v>
          </cell>
          <cell r="C367" t="str">
            <v>Papagayo Four Seasons</v>
          </cell>
          <cell r="D367" t="str">
            <v>Prototipo BGE-253 Low Dining Chair</v>
          </cell>
          <cell r="E367" t="str">
            <v>Finalizada</v>
          </cell>
          <cell r="F367">
            <v>1</v>
          </cell>
          <cell r="G367"/>
          <cell r="H367" t="str">
            <v>Octubre</v>
          </cell>
        </row>
        <row r="368">
          <cell r="B368">
            <v>445</v>
          </cell>
          <cell r="C368" t="str">
            <v>Maderas Collective</v>
          </cell>
          <cell r="D368" t="str">
            <v>Archivero para Compras-Import</v>
          </cell>
          <cell r="E368" t="str">
            <v>En Proceso</v>
          </cell>
          <cell r="F368">
            <v>1</v>
          </cell>
          <cell r="G368"/>
          <cell r="H368"/>
        </row>
        <row r="369">
          <cell r="B369">
            <v>446</v>
          </cell>
          <cell r="C369" t="str">
            <v>Maderas Collective</v>
          </cell>
          <cell r="D369" t="str">
            <v>Plantilla Silla Wework</v>
          </cell>
          <cell r="E369" t="str">
            <v>En Proceso</v>
          </cell>
          <cell r="F369">
            <v>1</v>
          </cell>
          <cell r="G369"/>
          <cell r="H369"/>
        </row>
        <row r="370">
          <cell r="B370">
            <v>447</v>
          </cell>
          <cell r="C370" t="str">
            <v>Maderas Collective</v>
          </cell>
          <cell r="D370" t="str">
            <v>Fabricacion Prensa Hidraulica [Wework] y moldes para silla bonanza</v>
          </cell>
          <cell r="E370" t="str">
            <v>En Proceso</v>
          </cell>
          <cell r="F370">
            <v>3</v>
          </cell>
          <cell r="G370"/>
          <cell r="H370" t="str">
            <v>Cierre en Dic. (AF)</v>
          </cell>
        </row>
        <row r="371">
          <cell r="B371">
            <v>448</v>
          </cell>
          <cell r="C371" t="str">
            <v>Maderas Collective</v>
          </cell>
          <cell r="D371" t="str">
            <v>Limpieza de Madera - Teca</v>
          </cell>
          <cell r="E371" t="str">
            <v>Finalizada</v>
          </cell>
          <cell r="F371">
            <v>1</v>
          </cell>
          <cell r="G371"/>
          <cell r="H371" t="str">
            <v>Octubre</v>
          </cell>
        </row>
        <row r="372">
          <cell r="B372">
            <v>449</v>
          </cell>
          <cell r="C372" t="str">
            <v>Maderas Collective</v>
          </cell>
          <cell r="D372" t="str">
            <v>Reparacion Acabado Home Studios- Bancos</v>
          </cell>
          <cell r="E372" t="str">
            <v>En Proceso</v>
          </cell>
          <cell r="F372">
            <v>54</v>
          </cell>
          <cell r="G372"/>
          <cell r="H372"/>
        </row>
        <row r="373">
          <cell r="B373">
            <v>450</v>
          </cell>
          <cell r="C373" t="str">
            <v>Maderas Collective</v>
          </cell>
          <cell r="D373" t="str">
            <v>Muestras en Metal (acabado)</v>
          </cell>
          <cell r="E373" t="str">
            <v>Finalizada</v>
          </cell>
          <cell r="F373">
            <v>1</v>
          </cell>
          <cell r="G373"/>
          <cell r="H373" t="str">
            <v>Noviembre</v>
          </cell>
        </row>
        <row r="374">
          <cell r="B374">
            <v>451</v>
          </cell>
          <cell r="C374" t="str">
            <v>Home Studios</v>
          </cell>
          <cell r="D374" t="str">
            <v>Cajas Aereo para Custom Stools</v>
          </cell>
          <cell r="E374" t="str">
            <v>Finalizada</v>
          </cell>
          <cell r="F374">
            <v>9</v>
          </cell>
          <cell r="G374"/>
          <cell r="H374" t="str">
            <v>Agosto</v>
          </cell>
        </row>
        <row r="375">
          <cell r="B375">
            <v>452</v>
          </cell>
          <cell r="C375" t="str">
            <v>Maderas Collective</v>
          </cell>
          <cell r="D375" t="str">
            <v>Caja para Muestras Premium 1.2</v>
          </cell>
          <cell r="E375" t="str">
            <v>Finalizada</v>
          </cell>
          <cell r="F375">
            <v>1</v>
          </cell>
          <cell r="G375"/>
          <cell r="H375" t="str">
            <v>Septiembre</v>
          </cell>
        </row>
        <row r="376">
          <cell r="B376">
            <v>453</v>
          </cell>
          <cell r="C376" t="str">
            <v>Canoe Westfield (Reposition)</v>
          </cell>
          <cell r="D376" t="str">
            <v xml:space="preserve">CH-07 Indoor Bar Stool </v>
          </cell>
          <cell r="E376" t="str">
            <v>En Proceso</v>
          </cell>
          <cell r="F376">
            <v>40</v>
          </cell>
          <cell r="G376"/>
          <cell r="H376"/>
        </row>
        <row r="377">
          <cell r="B377">
            <v>454</v>
          </cell>
          <cell r="C377" t="str">
            <v>Canoe Westfield (Reposition)</v>
          </cell>
          <cell r="D377" t="str">
            <v>CH 115 Chair , Teak &amp; Metal (Lounge Chair)</v>
          </cell>
          <cell r="E377" t="str">
            <v>En Proceso</v>
          </cell>
          <cell r="F377">
            <v>2</v>
          </cell>
          <cell r="G377"/>
          <cell r="H377"/>
        </row>
        <row r="378">
          <cell r="B378">
            <v>455</v>
          </cell>
          <cell r="C378" t="str">
            <v>Canoe Westfield (Reposition)</v>
          </cell>
          <cell r="D378" t="str">
            <v>CH-15 Indoor Bar Stool</v>
          </cell>
          <cell r="E378" t="str">
            <v>En Proceso</v>
          </cell>
          <cell r="F378">
            <v>84</v>
          </cell>
          <cell r="G378"/>
          <cell r="H378"/>
        </row>
        <row r="379">
          <cell r="B379">
            <v>456</v>
          </cell>
          <cell r="C379" t="str">
            <v>Canoe Westfield (Reposition)</v>
          </cell>
          <cell r="D379" t="str">
            <v>CH-15-CH Indoor Bar Stool - Counter Height</v>
          </cell>
          <cell r="E379" t="str">
            <v>En Proceso</v>
          </cell>
          <cell r="F379">
            <v>3</v>
          </cell>
          <cell r="G379"/>
          <cell r="H379"/>
        </row>
        <row r="380">
          <cell r="B380">
            <v>457</v>
          </cell>
          <cell r="C380" t="str">
            <v>WEWORK</v>
          </cell>
          <cell r="D380" t="str">
            <v>LATAM-Bonanza Chair-WW-CH-MEC-6850-A</v>
          </cell>
          <cell r="E380" t="str">
            <v>En Proceso</v>
          </cell>
          <cell r="F380">
            <v>75</v>
          </cell>
          <cell r="G380"/>
          <cell r="H380"/>
        </row>
        <row r="381">
          <cell r="B381">
            <v>458</v>
          </cell>
          <cell r="C381" t="str">
            <v>WEWORK</v>
          </cell>
          <cell r="D381" t="str">
            <v>LATAM-Bonanza Chair-WW-CH-MEC-6850-B</v>
          </cell>
          <cell r="E381" t="str">
            <v>En Proceso</v>
          </cell>
          <cell r="F381">
            <v>75</v>
          </cell>
          <cell r="G381"/>
          <cell r="H381"/>
        </row>
        <row r="382">
          <cell r="B382">
            <v>459</v>
          </cell>
          <cell r="C382" t="str">
            <v>Las Palmeras</v>
          </cell>
          <cell r="D382" t="str">
            <v>Puertas Solidas</v>
          </cell>
          <cell r="E382" t="str">
            <v>En Proceso</v>
          </cell>
          <cell r="F382">
            <v>17</v>
          </cell>
          <cell r="G382"/>
          <cell r="H382"/>
        </row>
        <row r="383">
          <cell r="B383">
            <v>460</v>
          </cell>
          <cell r="C383" t="str">
            <v>Maderas Collective</v>
          </cell>
          <cell r="D383" t="str">
            <v>Elaboracion Bolsa p/ Extractor de Dimensionado</v>
          </cell>
          <cell r="E383" t="str">
            <v>Finalizada</v>
          </cell>
          <cell r="F383">
            <v>6</v>
          </cell>
          <cell r="G383"/>
          <cell r="H383" t="str">
            <v>Septiembre</v>
          </cell>
        </row>
        <row r="384">
          <cell r="B384">
            <v>461</v>
          </cell>
          <cell r="C384" t="str">
            <v>HUX HUX</v>
          </cell>
          <cell r="D384" t="str">
            <v>Chair Prototype</v>
          </cell>
          <cell r="E384" t="str">
            <v>Finalizada</v>
          </cell>
          <cell r="F384">
            <v>1</v>
          </cell>
          <cell r="G384"/>
          <cell r="H384" t="str">
            <v>Noviembre</v>
          </cell>
        </row>
        <row r="385">
          <cell r="B385">
            <v>462</v>
          </cell>
          <cell r="C385" t="str">
            <v>HUX HUX</v>
          </cell>
          <cell r="D385" t="str">
            <v>Stool Prototype</v>
          </cell>
          <cell r="E385" t="str">
            <v>Finalizada</v>
          </cell>
          <cell r="F385">
            <v>1</v>
          </cell>
          <cell r="G385">
            <v>83</v>
          </cell>
          <cell r="H385" t="str">
            <v>Octubre</v>
          </cell>
        </row>
        <row r="386">
          <cell r="B386">
            <v>463</v>
          </cell>
          <cell r="C386" t="str">
            <v>18th Street Restaurant</v>
          </cell>
          <cell r="D386" t="str">
            <v>TB-01 Reclaimed high table - large</v>
          </cell>
          <cell r="E386" t="str">
            <v>Finalizada</v>
          </cell>
          <cell r="F386">
            <v>1</v>
          </cell>
          <cell r="G386">
            <v>100</v>
          </cell>
          <cell r="H386" t="str">
            <v>Noviembre</v>
          </cell>
        </row>
        <row r="387">
          <cell r="B387">
            <v>464</v>
          </cell>
          <cell r="C387" t="str">
            <v>18th Street Restaurant</v>
          </cell>
          <cell r="D387" t="str">
            <v>TB-02 Reclaimed high table- small</v>
          </cell>
          <cell r="E387" t="str">
            <v>Finalizada</v>
          </cell>
          <cell r="F387">
            <v>1</v>
          </cell>
          <cell r="G387">
            <v>100</v>
          </cell>
          <cell r="H387" t="str">
            <v>Noviembre</v>
          </cell>
        </row>
        <row r="388">
          <cell r="B388">
            <v>465</v>
          </cell>
          <cell r="C388" t="str">
            <v>18th Street Restaurant</v>
          </cell>
          <cell r="D388" t="str">
            <v>TB-03 2 top dining table</v>
          </cell>
          <cell r="E388" t="str">
            <v>Finalizada</v>
          </cell>
          <cell r="F388">
            <v>10</v>
          </cell>
          <cell r="G388">
            <v>100</v>
          </cell>
          <cell r="H388" t="str">
            <v>Noviembre</v>
          </cell>
        </row>
        <row r="389">
          <cell r="B389">
            <v>466</v>
          </cell>
          <cell r="C389" t="str">
            <v>18th Street Restaurant</v>
          </cell>
          <cell r="D389" t="str">
            <v>TB-04 Pill shaped dining table</v>
          </cell>
          <cell r="E389" t="str">
            <v>Finalizada</v>
          </cell>
          <cell r="F389">
            <v>4</v>
          </cell>
          <cell r="G389">
            <v>100</v>
          </cell>
          <cell r="H389" t="str">
            <v>Noviembre</v>
          </cell>
        </row>
        <row r="390">
          <cell r="B390">
            <v>467</v>
          </cell>
          <cell r="C390" t="str">
            <v>18th Street Restaurant</v>
          </cell>
          <cell r="D390" t="str">
            <v>TB-04A Pill shaped dining table - large</v>
          </cell>
          <cell r="E390" t="str">
            <v>Finalizada</v>
          </cell>
          <cell r="F390">
            <v>1</v>
          </cell>
          <cell r="G390">
            <v>100</v>
          </cell>
          <cell r="H390" t="str">
            <v>Noviembre</v>
          </cell>
        </row>
        <row r="391">
          <cell r="B391">
            <v>468</v>
          </cell>
          <cell r="C391" t="str">
            <v>18th Street Restaurant</v>
          </cell>
          <cell r="D391" t="str">
            <v>TB-05  Communal table @ column</v>
          </cell>
          <cell r="E391" t="str">
            <v>Finalizada</v>
          </cell>
          <cell r="F391">
            <v>1</v>
          </cell>
          <cell r="G391">
            <v>100</v>
          </cell>
          <cell r="H391" t="str">
            <v>Noviembre</v>
          </cell>
        </row>
        <row r="392">
          <cell r="B392">
            <v>469</v>
          </cell>
          <cell r="C392" t="str">
            <v>18th Street Restaurant</v>
          </cell>
          <cell r="D392" t="str">
            <v>TB-06 Pdr dining table</v>
          </cell>
          <cell r="E392" t="str">
            <v>Finalizada</v>
          </cell>
          <cell r="F392">
            <v>6</v>
          </cell>
          <cell r="G392">
            <v>100</v>
          </cell>
          <cell r="H392" t="str">
            <v>Noviembre</v>
          </cell>
        </row>
        <row r="393">
          <cell r="B393">
            <v>470</v>
          </cell>
          <cell r="C393" t="str">
            <v>HUX HUX</v>
          </cell>
          <cell r="D393" t="str">
            <v>Chair Prototype</v>
          </cell>
          <cell r="E393" t="str">
            <v>En Proceso</v>
          </cell>
          <cell r="F393">
            <v>1</v>
          </cell>
          <cell r="G393"/>
          <cell r="H393"/>
        </row>
        <row r="394">
          <cell r="B394">
            <v>471</v>
          </cell>
          <cell r="C394" t="str">
            <v>HUX HUX</v>
          </cell>
          <cell r="D394" t="str">
            <v>Stool Prototype</v>
          </cell>
          <cell r="E394" t="str">
            <v>En Proceso</v>
          </cell>
          <cell r="F394">
            <v>1</v>
          </cell>
          <cell r="G394"/>
          <cell r="H394"/>
        </row>
        <row r="395">
          <cell r="B395">
            <v>472</v>
          </cell>
          <cell r="C395" t="str">
            <v>Maderas Collective</v>
          </cell>
          <cell r="D395" t="str">
            <v>Desarme de Muebles Davide Berruto</v>
          </cell>
          <cell r="E395" t="str">
            <v>Finalizada</v>
          </cell>
          <cell r="F395">
            <v>14</v>
          </cell>
          <cell r="G395"/>
          <cell r="H395" t="str">
            <v>Octubre</v>
          </cell>
        </row>
        <row r="396">
          <cell r="B396">
            <v>473</v>
          </cell>
          <cell r="C396" t="str">
            <v>WEWORK</v>
          </cell>
          <cell r="D396" t="str">
            <v>LATAM-Leon Dining Chair WW-CH-MEC-6849-A</v>
          </cell>
          <cell r="E396" t="str">
            <v>En Proceso</v>
          </cell>
          <cell r="F396">
            <v>300</v>
          </cell>
          <cell r="G396"/>
          <cell r="H396"/>
        </row>
        <row r="397">
          <cell r="B397">
            <v>474</v>
          </cell>
          <cell r="C397" t="str">
            <v>WEWORK</v>
          </cell>
          <cell r="D397" t="str">
            <v>LATAM-Leon Dining Chair WW-CH-MEC-6849-B</v>
          </cell>
          <cell r="E397" t="str">
            <v>En Proceso</v>
          </cell>
          <cell r="F397">
            <v>300</v>
          </cell>
          <cell r="G397"/>
          <cell r="H397"/>
        </row>
        <row r="398">
          <cell r="B398">
            <v>475</v>
          </cell>
          <cell r="C398" t="str">
            <v>Everything But Water</v>
          </cell>
          <cell r="D398" t="str">
            <v>Wall Shelf System-Muestra Metal</v>
          </cell>
          <cell r="E398" t="str">
            <v>Finalizada</v>
          </cell>
          <cell r="F398">
            <v>2</v>
          </cell>
          <cell r="G398"/>
          <cell r="H398" t="str">
            <v>Octubre</v>
          </cell>
        </row>
        <row r="399">
          <cell r="B399">
            <v>476</v>
          </cell>
          <cell r="C399" t="str">
            <v>Everything But Water</v>
          </cell>
          <cell r="D399" t="str">
            <v>Credenza</v>
          </cell>
          <cell r="E399" t="str">
            <v>En Proceso</v>
          </cell>
          <cell r="F399">
            <v>1</v>
          </cell>
          <cell r="G399"/>
          <cell r="H399"/>
        </row>
        <row r="400">
          <cell r="B400">
            <v>477</v>
          </cell>
          <cell r="C400" t="str">
            <v>Everything But Water</v>
          </cell>
          <cell r="D400" t="str">
            <v>Display Table</v>
          </cell>
          <cell r="E400" t="str">
            <v>En Proceso</v>
          </cell>
          <cell r="F400">
            <v>2</v>
          </cell>
          <cell r="G400"/>
          <cell r="H400"/>
        </row>
        <row r="401">
          <cell r="B401">
            <v>478</v>
          </cell>
          <cell r="C401" t="str">
            <v>Everything But Water</v>
          </cell>
          <cell r="D401" t="str">
            <v>Daybed</v>
          </cell>
          <cell r="E401" t="str">
            <v>En Proceso</v>
          </cell>
          <cell r="F401">
            <v>1</v>
          </cell>
          <cell r="G401"/>
          <cell r="H401"/>
        </row>
        <row r="402">
          <cell r="B402">
            <v>479</v>
          </cell>
          <cell r="C402" t="str">
            <v>Everything But Water</v>
          </cell>
          <cell r="D402" t="str">
            <v>Fitting Room Bench / Nesting Table</v>
          </cell>
          <cell r="E402" t="str">
            <v>En Proceso</v>
          </cell>
          <cell r="F402">
            <v>4</v>
          </cell>
          <cell r="G402"/>
          <cell r="H402"/>
        </row>
        <row r="403">
          <cell r="B403">
            <v>480</v>
          </cell>
          <cell r="C403" t="str">
            <v>HUX HUX</v>
          </cell>
          <cell r="D403" t="str">
            <v>Chair Prototype</v>
          </cell>
          <cell r="E403" t="str">
            <v>Finalizada</v>
          </cell>
          <cell r="F403">
            <v>1</v>
          </cell>
          <cell r="G403">
            <v>83</v>
          </cell>
          <cell r="H403" t="str">
            <v>Octubre</v>
          </cell>
        </row>
        <row r="404">
          <cell r="B404">
            <v>481</v>
          </cell>
          <cell r="C404" t="str">
            <v>Maderas Collective</v>
          </cell>
          <cell r="D404" t="str">
            <v>Elaboracion de Guarda para Trompo</v>
          </cell>
          <cell r="E404" t="str">
            <v>Finalizada</v>
          </cell>
          <cell r="F404">
            <v>1</v>
          </cell>
          <cell r="G404"/>
          <cell r="H404" t="str">
            <v>Septiembre</v>
          </cell>
        </row>
        <row r="405">
          <cell r="B405">
            <v>482</v>
          </cell>
          <cell r="C405" t="str">
            <v>Maderas Collective</v>
          </cell>
          <cell r="D405" t="str">
            <v>Elaboracion de Bolsas para Extractores</v>
          </cell>
          <cell r="E405" t="str">
            <v>Finalizada</v>
          </cell>
          <cell r="F405">
            <v>4</v>
          </cell>
          <cell r="G405"/>
          <cell r="H405" t="str">
            <v>Septiembre</v>
          </cell>
        </row>
        <row r="406">
          <cell r="B406">
            <v>483</v>
          </cell>
          <cell r="C406" t="str">
            <v>Maderas Collective</v>
          </cell>
          <cell r="D406" t="str">
            <v xml:space="preserve">Orden para Saneo de madera de beat </v>
          </cell>
          <cell r="E406" t="str">
            <v>En Proceso</v>
          </cell>
          <cell r="F406"/>
          <cell r="G406"/>
          <cell r="H406" t="str">
            <v>Cierre en Dic. (Rev. Costo)</v>
          </cell>
        </row>
        <row r="407">
          <cell r="B407">
            <v>484</v>
          </cell>
          <cell r="C407" t="str">
            <v>Maderas Collective</v>
          </cell>
          <cell r="D407" t="str">
            <v>Bolso y cajon para impresora de Produccion</v>
          </cell>
          <cell r="E407" t="str">
            <v>Finalizada</v>
          </cell>
          <cell r="F407">
            <v>1</v>
          </cell>
          <cell r="G407"/>
          <cell r="H407" t="str">
            <v>Octubre</v>
          </cell>
        </row>
        <row r="408">
          <cell r="B408">
            <v>485</v>
          </cell>
          <cell r="C408" t="str">
            <v>Maderas Collective</v>
          </cell>
          <cell r="D408" t="str">
            <v>Bolsos para computadoras</v>
          </cell>
          <cell r="E408" t="str">
            <v>Finalizada</v>
          </cell>
          <cell r="F408">
            <v>13</v>
          </cell>
          <cell r="G408"/>
          <cell r="H408" t="str">
            <v>Noviembre</v>
          </cell>
        </row>
        <row r="409">
          <cell r="B409">
            <v>486</v>
          </cell>
          <cell r="C409" t="str">
            <v>Maderas Collective</v>
          </cell>
          <cell r="D409" t="str">
            <v>Asiento- Sebastian</v>
          </cell>
          <cell r="E409" t="str">
            <v>Finalizada</v>
          </cell>
          <cell r="F409">
            <v>1</v>
          </cell>
          <cell r="G409"/>
          <cell r="H409" t="str">
            <v>Noviembre</v>
          </cell>
        </row>
        <row r="410">
          <cell r="B410">
            <v>487</v>
          </cell>
          <cell r="C410" t="str">
            <v>18th Street Restaurant</v>
          </cell>
          <cell r="D410" t="str">
            <v>TB-04 Pill shaped dining table</v>
          </cell>
          <cell r="E410" t="str">
            <v>En Proceso</v>
          </cell>
          <cell r="F410">
            <v>4</v>
          </cell>
          <cell r="G410"/>
          <cell r="H410" t="str">
            <v>Faltante Inv. Proc. Dic.</v>
          </cell>
        </row>
        <row r="411">
          <cell r="B411">
            <v>488</v>
          </cell>
          <cell r="C411" t="str">
            <v>18th Street Restaurant</v>
          </cell>
          <cell r="D411" t="str">
            <v>TB-04A Pill shaped dining table - large</v>
          </cell>
          <cell r="E411" t="str">
            <v>En Proceso</v>
          </cell>
          <cell r="F411">
            <v>1</v>
          </cell>
          <cell r="G411"/>
          <cell r="H411" t="str">
            <v>Faltante Inv. Proc. Dic.</v>
          </cell>
        </row>
        <row r="412">
          <cell r="B412">
            <v>489</v>
          </cell>
          <cell r="C412" t="str">
            <v>Maderas Collective</v>
          </cell>
          <cell r="D412" t="str">
            <v>Plantillas para troncos</v>
          </cell>
          <cell r="E412" t="str">
            <v>Finalizada</v>
          </cell>
          <cell r="F412">
            <v>1</v>
          </cell>
          <cell r="G412"/>
          <cell r="H412" t="str">
            <v>Noviembre</v>
          </cell>
        </row>
        <row r="413">
          <cell r="B413">
            <v>490</v>
          </cell>
          <cell r="C413" t="str">
            <v>Everything But Water</v>
          </cell>
          <cell r="D413" t="str">
            <v>Wall Shelf System</v>
          </cell>
          <cell r="E413" t="str">
            <v>En Proceso</v>
          </cell>
          <cell r="F413">
            <v>1</v>
          </cell>
          <cell r="G413"/>
          <cell r="H413"/>
        </row>
        <row r="414">
          <cell r="B414">
            <v>491</v>
          </cell>
          <cell r="C414" t="str">
            <v>Maderas Collective</v>
          </cell>
          <cell r="D414" t="str">
            <v>Troncos</v>
          </cell>
          <cell r="E414" t="str">
            <v>En Proceso</v>
          </cell>
          <cell r="F414"/>
          <cell r="G414"/>
          <cell r="H414"/>
        </row>
        <row r="415">
          <cell r="B415">
            <v>492</v>
          </cell>
          <cell r="C415" t="str">
            <v>Maderas Collective</v>
          </cell>
          <cell r="D415" t="str">
            <v>Caja de muestras premium</v>
          </cell>
          <cell r="E415" t="str">
            <v>En Proceso</v>
          </cell>
          <cell r="F415">
            <v>10</v>
          </cell>
          <cell r="G415"/>
          <cell r="H415"/>
        </row>
        <row r="416">
          <cell r="B416">
            <v>493</v>
          </cell>
          <cell r="C416" t="str">
            <v>Maderas Collective</v>
          </cell>
          <cell r="D416" t="str">
            <v>Plantilla Silla Wework</v>
          </cell>
          <cell r="E416" t="str">
            <v>En Proceso</v>
          </cell>
          <cell r="F416">
            <v>1</v>
          </cell>
          <cell r="G416"/>
          <cell r="H416"/>
        </row>
        <row r="417">
          <cell r="B417">
            <v>494</v>
          </cell>
          <cell r="C417" t="str">
            <v>Maderas Collective</v>
          </cell>
          <cell r="D417" t="str">
            <v>Muestras para caja de muestras premium</v>
          </cell>
          <cell r="E417" t="str">
            <v>En Proceso</v>
          </cell>
          <cell r="F417">
            <v>20</v>
          </cell>
          <cell r="G417"/>
          <cell r="H417"/>
        </row>
        <row r="418">
          <cell r="B418">
            <v>495</v>
          </cell>
          <cell r="C418" t="str">
            <v>Maderas Collective</v>
          </cell>
          <cell r="D418" t="str">
            <v>Base para Totem de pega</v>
          </cell>
          <cell r="E418" t="str">
            <v>En Proceso</v>
          </cell>
          <cell r="F418">
            <v>1</v>
          </cell>
          <cell r="G418"/>
          <cell r="H418" t="str">
            <v>Faltante Inv. Proc. Dic.</v>
          </cell>
        </row>
        <row r="419">
          <cell r="B419">
            <v>496</v>
          </cell>
          <cell r="C419" t="str">
            <v>Maderas Collective</v>
          </cell>
          <cell r="D419" t="str">
            <v xml:space="preserve">Discos de cuera mas Velcron para lijadora </v>
          </cell>
          <cell r="E419" t="str">
            <v>Finalizada</v>
          </cell>
          <cell r="F419">
            <v>20</v>
          </cell>
          <cell r="G419"/>
          <cell r="H419" t="str">
            <v>Noviembre</v>
          </cell>
        </row>
        <row r="420">
          <cell r="B420">
            <v>497</v>
          </cell>
          <cell r="C420" t="str">
            <v>Maderas collective</v>
          </cell>
          <cell r="D420" t="str">
            <v>Muestra tapizado BQ-03 - Holler</v>
          </cell>
          <cell r="E420" t="str">
            <v>En Proceso</v>
          </cell>
          <cell r="F420">
            <v>1</v>
          </cell>
          <cell r="G420"/>
          <cell r="H420"/>
        </row>
        <row r="421">
          <cell r="B421">
            <v>498</v>
          </cell>
          <cell r="C421" t="str">
            <v>Maderas Collective</v>
          </cell>
          <cell r="D421" t="str">
            <v>Archivero para Calidad-Produccion</v>
          </cell>
          <cell r="E421" t="str">
            <v>En Proceso</v>
          </cell>
          <cell r="F421">
            <v>1</v>
          </cell>
          <cell r="G421"/>
          <cell r="H421"/>
        </row>
        <row r="422">
          <cell r="B422">
            <v>499</v>
          </cell>
          <cell r="C422" t="str">
            <v>18th Street Restaurant</v>
          </cell>
          <cell r="D422" t="str">
            <v>TB-07. PDR DINING TABLE</v>
          </cell>
          <cell r="E422" t="str">
            <v>Finalizada</v>
          </cell>
          <cell r="F422">
            <v>4</v>
          </cell>
          <cell r="G422">
            <v>100</v>
          </cell>
          <cell r="H422" t="str">
            <v>Noviembre</v>
          </cell>
        </row>
        <row r="423">
          <cell r="B423">
            <v>500</v>
          </cell>
          <cell r="C423" t="str">
            <v>Maderas Collective</v>
          </cell>
          <cell r="D423" t="str">
            <v>Reparacion Bancas de Comedor</v>
          </cell>
          <cell r="E423" t="str">
            <v>Finalizada</v>
          </cell>
          <cell r="F423">
            <v>1</v>
          </cell>
          <cell r="G423"/>
          <cell r="H423" t="str">
            <v>Noviembre</v>
          </cell>
        </row>
        <row r="424">
          <cell r="B424">
            <v>501</v>
          </cell>
          <cell r="C424" t="str">
            <v>Maderas Collective</v>
          </cell>
          <cell r="D424" t="str">
            <v>Beads 18 mm</v>
          </cell>
          <cell r="E424" t="str">
            <v>En Proceso</v>
          </cell>
          <cell r="F424">
            <v>25000</v>
          </cell>
          <cell r="G424"/>
          <cell r="H424"/>
        </row>
        <row r="425">
          <cell r="B425">
            <v>502</v>
          </cell>
          <cell r="C425" t="str">
            <v>Maderas Collective</v>
          </cell>
          <cell r="D425" t="str">
            <v>Turned Stool-Textured-18x20-Negro</v>
          </cell>
          <cell r="E425" t="str">
            <v>En Proceso</v>
          </cell>
          <cell r="F425">
            <v>1</v>
          </cell>
          <cell r="G425"/>
          <cell r="H425"/>
        </row>
        <row r="426">
          <cell r="B426">
            <v>503</v>
          </cell>
          <cell r="C426" t="str">
            <v>Maderas Collective</v>
          </cell>
          <cell r="D426" t="str">
            <v>Turned Stool-Textured-18x20-Natural</v>
          </cell>
          <cell r="E426" t="str">
            <v>En Proceso</v>
          </cell>
          <cell r="F426">
            <v>1</v>
          </cell>
          <cell r="G426"/>
          <cell r="H426"/>
        </row>
        <row r="427">
          <cell r="B427">
            <v>504</v>
          </cell>
          <cell r="C427" t="str">
            <v>Maderas Collective</v>
          </cell>
          <cell r="D427" t="str">
            <v xml:space="preserve">Turned Stool-Smooth-18x20-Negro </v>
          </cell>
          <cell r="E427" t="str">
            <v>En Proceso</v>
          </cell>
          <cell r="F427">
            <v>1</v>
          </cell>
          <cell r="G427"/>
          <cell r="H427"/>
        </row>
        <row r="428">
          <cell r="B428">
            <v>505</v>
          </cell>
          <cell r="C428" t="str">
            <v>Maderas Collective</v>
          </cell>
          <cell r="D428" t="str">
            <v>Turned Stool-Smooth-18x20-Natural</v>
          </cell>
          <cell r="E428" t="str">
            <v>En Proceso</v>
          </cell>
          <cell r="F428">
            <v>1</v>
          </cell>
          <cell r="G428"/>
          <cell r="H428"/>
        </row>
        <row r="429">
          <cell r="B429">
            <v>506</v>
          </cell>
          <cell r="C429" t="str">
            <v>Maderas Collective</v>
          </cell>
          <cell r="D429" t="str">
            <v>Turned Stool-Textured-15x30-Negro</v>
          </cell>
          <cell r="E429" t="str">
            <v>En Proceso</v>
          </cell>
          <cell r="F429">
            <v>1</v>
          </cell>
          <cell r="G429"/>
          <cell r="H429"/>
        </row>
        <row r="430">
          <cell r="B430">
            <v>507</v>
          </cell>
          <cell r="C430" t="str">
            <v>Maderas Collective</v>
          </cell>
          <cell r="D430" t="str">
            <v>Turned Stool-Textured-15x30-Natural</v>
          </cell>
          <cell r="E430" t="str">
            <v>En Proceso</v>
          </cell>
          <cell r="F430">
            <v>1</v>
          </cell>
          <cell r="G430"/>
          <cell r="H430"/>
        </row>
        <row r="431">
          <cell r="B431">
            <v>508</v>
          </cell>
          <cell r="C431" t="str">
            <v>Maderas Collective</v>
          </cell>
          <cell r="D431" t="str">
            <v xml:space="preserve">Turned Stool-Smooth-15x30-Negro </v>
          </cell>
          <cell r="E431" t="str">
            <v>En Proceso</v>
          </cell>
          <cell r="F431">
            <v>1</v>
          </cell>
          <cell r="G431"/>
          <cell r="H431"/>
        </row>
        <row r="432">
          <cell r="B432">
            <v>509</v>
          </cell>
          <cell r="C432" t="str">
            <v>Maderas Collective</v>
          </cell>
          <cell r="D432" t="str">
            <v>Turned Stool-Smooth-15x30-Natural</v>
          </cell>
          <cell r="E432" t="str">
            <v>En Proceso</v>
          </cell>
          <cell r="F432">
            <v>1</v>
          </cell>
          <cell r="G432"/>
          <cell r="H432"/>
        </row>
        <row r="433">
          <cell r="B433">
            <v>510</v>
          </cell>
          <cell r="C433" t="str">
            <v>Maderas Collective</v>
          </cell>
          <cell r="D433" t="str">
            <v>Turned Stool-Textured-12x40-Negro</v>
          </cell>
          <cell r="E433" t="str">
            <v>En Proceso</v>
          </cell>
          <cell r="F433">
            <v>1</v>
          </cell>
          <cell r="G433"/>
          <cell r="H433"/>
        </row>
        <row r="434">
          <cell r="B434">
            <v>511</v>
          </cell>
          <cell r="C434" t="str">
            <v>Maderas Collective</v>
          </cell>
          <cell r="D434" t="str">
            <v>Turned Stool-Textured-12x40-Natural</v>
          </cell>
          <cell r="E434" t="str">
            <v>En Proceso</v>
          </cell>
          <cell r="F434">
            <v>1</v>
          </cell>
          <cell r="G434"/>
          <cell r="H434"/>
        </row>
        <row r="435">
          <cell r="B435">
            <v>512</v>
          </cell>
          <cell r="C435" t="str">
            <v>Maderas Collective</v>
          </cell>
          <cell r="D435" t="str">
            <v xml:space="preserve">Turned Stool-Smooth-12x40-Negro </v>
          </cell>
          <cell r="E435" t="str">
            <v>En Proceso</v>
          </cell>
          <cell r="F435">
            <v>1</v>
          </cell>
          <cell r="G435"/>
          <cell r="H435"/>
        </row>
        <row r="436">
          <cell r="B436">
            <v>513</v>
          </cell>
          <cell r="C436" t="str">
            <v>Maderas Collective</v>
          </cell>
          <cell r="D436" t="str">
            <v>Turned Stool-Smooth-12x40-Natural</v>
          </cell>
          <cell r="E436" t="str">
            <v>En Proceso</v>
          </cell>
          <cell r="F436">
            <v>1</v>
          </cell>
          <cell r="G436"/>
          <cell r="H436"/>
        </row>
        <row r="437">
          <cell r="B437">
            <v>514</v>
          </cell>
          <cell r="C437" t="str">
            <v>Maderas Collective</v>
          </cell>
          <cell r="D437" t="str">
            <v>Estudio de Fotografia</v>
          </cell>
          <cell r="E437" t="str">
            <v>Finalizada</v>
          </cell>
          <cell r="F437">
            <v>1</v>
          </cell>
          <cell r="G437"/>
          <cell r="H437" t="str">
            <v>Noviembre</v>
          </cell>
        </row>
        <row r="438">
          <cell r="B438">
            <v>515</v>
          </cell>
          <cell r="C438" t="str">
            <v>Canoe Westfield (Reposition)</v>
          </cell>
          <cell r="D438" t="str">
            <v>CH 115 Chair , Teak &amp; Metal (Lounge Chair)</v>
          </cell>
          <cell r="E438" t="str">
            <v>En Proceso</v>
          </cell>
          <cell r="F438">
            <v>2</v>
          </cell>
          <cell r="G438"/>
          <cell r="H438"/>
        </row>
        <row r="439">
          <cell r="B439">
            <v>516</v>
          </cell>
          <cell r="C439" t="str">
            <v>Maderas Collective</v>
          </cell>
          <cell r="D439" t="str">
            <v>Saneo de Madera Roble</v>
          </cell>
          <cell r="E439" t="str">
            <v>En Proceso</v>
          </cell>
          <cell r="F439"/>
          <cell r="G439"/>
          <cell r="H439"/>
        </row>
        <row r="440">
          <cell r="B440">
            <v>517</v>
          </cell>
          <cell r="C440" t="str">
            <v>Papagayo Four Seasons</v>
          </cell>
          <cell r="D440" t="str">
            <v>BGE-251 Double ottoman @ Bar</v>
          </cell>
          <cell r="E440" t="str">
            <v>Finalizada</v>
          </cell>
          <cell r="F440">
            <v>2</v>
          </cell>
          <cell r="G440">
            <v>109</v>
          </cell>
          <cell r="H440" t="str">
            <v>Noviembre</v>
          </cell>
        </row>
        <row r="441">
          <cell r="B441">
            <v>518</v>
          </cell>
          <cell r="C441" t="str">
            <v>Maderas Collective</v>
          </cell>
          <cell r="D441" t="str">
            <v>Soportes para prensas de plywood</v>
          </cell>
          <cell r="E441" t="str">
            <v>En Proceso</v>
          </cell>
          <cell r="F441">
            <v>25</v>
          </cell>
          <cell r="G441"/>
          <cell r="H441"/>
        </row>
        <row r="442">
          <cell r="B442">
            <v>519</v>
          </cell>
          <cell r="C442" t="str">
            <v>Maderas Collective</v>
          </cell>
          <cell r="D442" t="str">
            <v>Muestra BQ-01 - Holler</v>
          </cell>
          <cell r="E442" t="str">
            <v>En Proceso</v>
          </cell>
          <cell r="F442">
            <v>1</v>
          </cell>
          <cell r="G442"/>
          <cell r="H442"/>
        </row>
        <row r="443">
          <cell r="B443">
            <v>520</v>
          </cell>
          <cell r="C443" t="str">
            <v>Food Hub NWA, LLC</v>
          </cell>
          <cell r="D443" t="str">
            <v>Picnic table</v>
          </cell>
          <cell r="E443" t="str">
            <v>En Proceso</v>
          </cell>
          <cell r="F443">
            <v>6</v>
          </cell>
          <cell r="G443"/>
          <cell r="H443"/>
        </row>
        <row r="444">
          <cell r="B444">
            <v>521</v>
          </cell>
          <cell r="C444" t="str">
            <v>Beatrice Apple</v>
          </cell>
          <cell r="D444" t="str">
            <v>Lounge chair</v>
          </cell>
          <cell r="E444" t="str">
            <v>En Proceso</v>
          </cell>
          <cell r="F444">
            <v>6</v>
          </cell>
          <cell r="G444"/>
          <cell r="H444"/>
        </row>
        <row r="445">
          <cell r="B445">
            <v>522</v>
          </cell>
          <cell r="C445" t="str">
            <v>Maderas Collective</v>
          </cell>
          <cell r="D445" t="str">
            <v>Lounge chair-Prototipo/ Cedro Macho</v>
          </cell>
          <cell r="E445" t="str">
            <v>En Proceso</v>
          </cell>
          <cell r="F445">
            <v>1</v>
          </cell>
          <cell r="G445"/>
          <cell r="H445"/>
        </row>
        <row r="446">
          <cell r="B446">
            <v>523</v>
          </cell>
          <cell r="C446" t="str">
            <v>Maderas Collective</v>
          </cell>
          <cell r="D446" t="str">
            <v>BQ-02A/B-Prototipo-Holler</v>
          </cell>
          <cell r="E446" t="str">
            <v>En Proceso</v>
          </cell>
          <cell r="F446">
            <v>1</v>
          </cell>
          <cell r="G446"/>
          <cell r="H446"/>
        </row>
        <row r="447">
          <cell r="B447">
            <v>524</v>
          </cell>
          <cell r="C447" t="str">
            <v>Maderas Collective</v>
          </cell>
          <cell r="D447" t="str">
            <v>BQ-04/ Prototipo-Holler</v>
          </cell>
          <cell r="E447" t="str">
            <v>En Proceso</v>
          </cell>
          <cell r="F447">
            <v>1</v>
          </cell>
          <cell r="G447"/>
          <cell r="H447"/>
        </row>
        <row r="448">
          <cell r="B448">
            <v>525</v>
          </cell>
          <cell r="C448" t="str">
            <v>Maderas Collective</v>
          </cell>
          <cell r="D448" t="str">
            <v>TB-15 Coffee Table tiered nest table</v>
          </cell>
          <cell r="E448" t="str">
            <v>En Proceso</v>
          </cell>
          <cell r="F448">
            <v>1</v>
          </cell>
          <cell r="G448"/>
          <cell r="H448"/>
        </row>
        <row r="449">
          <cell r="B449">
            <v>526</v>
          </cell>
          <cell r="C449" t="str">
            <v>Papagayo Four Seasons</v>
          </cell>
          <cell r="D449" t="str">
            <v xml:space="preserve">Muestras y Prototipos de Tapizado SPG-200 Counter stool </v>
          </cell>
          <cell r="E449" t="str">
            <v>En Proceso</v>
          </cell>
          <cell r="F449">
            <v>1</v>
          </cell>
          <cell r="G449"/>
          <cell r="H449"/>
        </row>
        <row r="450">
          <cell r="B450">
            <v>527</v>
          </cell>
          <cell r="C450" t="str">
            <v>Maderas Collective</v>
          </cell>
          <cell r="D450" t="str">
            <v xml:space="preserve">Muestra de cojin TB-13, HOLLER </v>
          </cell>
          <cell r="E450" t="str">
            <v>En Proceso</v>
          </cell>
          <cell r="F450">
            <v>1</v>
          </cell>
          <cell r="G450"/>
          <cell r="H450"/>
        </row>
        <row r="451">
          <cell r="B451">
            <v>528</v>
          </cell>
          <cell r="C451" t="str">
            <v>Maderas Collective</v>
          </cell>
          <cell r="D451" t="str">
            <v>Muestras de Tapizado para holler (BQ-01, BQ-02, BQ-03, BQ-04, TB-13, Loung chair, TB-15)</v>
          </cell>
          <cell r="E451" t="str">
            <v>En Proceso</v>
          </cell>
          <cell r="F451">
            <v>1</v>
          </cell>
          <cell r="G451"/>
          <cell r="H451"/>
        </row>
        <row r="452">
          <cell r="B452">
            <v>529</v>
          </cell>
          <cell r="C452" t="str">
            <v>Ojai Project</v>
          </cell>
          <cell r="D452" t="str">
            <v>Vanity One</v>
          </cell>
          <cell r="E452" t="str">
            <v>En Proceso</v>
          </cell>
          <cell r="F452">
            <v>4</v>
          </cell>
          <cell r="G452"/>
          <cell r="H452"/>
        </row>
        <row r="453">
          <cell r="B453">
            <v>530</v>
          </cell>
          <cell r="C453" t="str">
            <v>Ojai Project</v>
          </cell>
          <cell r="D453" t="str">
            <v>Vanity two</v>
          </cell>
          <cell r="E453" t="str">
            <v>En Proceso</v>
          </cell>
          <cell r="F453">
            <v>2</v>
          </cell>
          <cell r="G453"/>
          <cell r="H453"/>
        </row>
        <row r="454">
          <cell r="B454">
            <v>531</v>
          </cell>
          <cell r="C454" t="str">
            <v>Ojai Project</v>
          </cell>
          <cell r="D454" t="str">
            <v>Master Vanity</v>
          </cell>
          <cell r="E454" t="str">
            <v>En Proceso</v>
          </cell>
          <cell r="F454">
            <v>1</v>
          </cell>
          <cell r="G454"/>
          <cell r="H454"/>
        </row>
        <row r="455">
          <cell r="B455">
            <v>532</v>
          </cell>
          <cell r="C455" t="str">
            <v>Ojai Project</v>
          </cell>
          <cell r="D455" t="str">
            <v>King Bed with tables</v>
          </cell>
          <cell r="E455" t="str">
            <v>En Proceso</v>
          </cell>
          <cell r="F455">
            <v>3</v>
          </cell>
          <cell r="G455"/>
          <cell r="H455"/>
        </row>
        <row r="456">
          <cell r="B456">
            <v>533</v>
          </cell>
          <cell r="C456" t="str">
            <v>Ojai Project</v>
          </cell>
          <cell r="D456" t="str">
            <v>Living shellving</v>
          </cell>
          <cell r="E456" t="str">
            <v>En Proceso</v>
          </cell>
          <cell r="F456">
            <v>1</v>
          </cell>
          <cell r="G456"/>
          <cell r="H456"/>
        </row>
        <row r="457">
          <cell r="B457">
            <v>534</v>
          </cell>
          <cell r="C457" t="str">
            <v>Ojai Project</v>
          </cell>
          <cell r="D457" t="str">
            <v>Living bar</v>
          </cell>
          <cell r="E457" t="str">
            <v>En Proceso</v>
          </cell>
          <cell r="F457">
            <v>1</v>
          </cell>
          <cell r="G457"/>
          <cell r="H457"/>
        </row>
        <row r="458">
          <cell r="B458">
            <v>535</v>
          </cell>
          <cell r="C458" t="str">
            <v>Ojai Project</v>
          </cell>
          <cell r="D458" t="str">
            <v>Shower decking</v>
          </cell>
          <cell r="E458" t="str">
            <v>En Proceso</v>
          </cell>
          <cell r="F458">
            <v>5</v>
          </cell>
          <cell r="G458"/>
          <cell r="H458"/>
        </row>
        <row r="459">
          <cell r="B459">
            <v>536</v>
          </cell>
          <cell r="C459" t="str">
            <v>Ojai Project</v>
          </cell>
          <cell r="D459" t="str">
            <v>Powder Vanity</v>
          </cell>
          <cell r="E459" t="str">
            <v>En Proceso</v>
          </cell>
          <cell r="F459">
            <v>2</v>
          </cell>
          <cell r="G459"/>
          <cell r="H459"/>
        </row>
        <row r="460">
          <cell r="B460">
            <v>537</v>
          </cell>
          <cell r="C460" t="str">
            <v>Maderas Collective</v>
          </cell>
          <cell r="D460" t="str">
            <v>Triturado de esponja</v>
          </cell>
          <cell r="E460" t="str">
            <v>En Proceso</v>
          </cell>
          <cell r="F460">
            <v>1</v>
          </cell>
          <cell r="G460"/>
          <cell r="H460"/>
        </row>
        <row r="461">
          <cell r="B461">
            <v>538</v>
          </cell>
          <cell r="C461" t="str">
            <v>Maderas Collective</v>
          </cell>
          <cell r="D461" t="str">
            <v>Muestra para tapizado (TB-15,TB-05,TB-08,TB-10,TB-14, TB-06)</v>
          </cell>
          <cell r="E461" t="str">
            <v>En Proceso</v>
          </cell>
          <cell r="F461">
            <v>1</v>
          </cell>
          <cell r="G461"/>
          <cell r="H461"/>
        </row>
        <row r="462">
          <cell r="B462">
            <v>539</v>
          </cell>
          <cell r="C462" t="str">
            <v>Maderas Collective</v>
          </cell>
          <cell r="D462" t="str">
            <v>Muestra TB-05</v>
          </cell>
          <cell r="E462" t="str">
            <v>En Proceso</v>
          </cell>
          <cell r="F462">
            <v>1</v>
          </cell>
          <cell r="G462"/>
          <cell r="H462"/>
        </row>
        <row r="463">
          <cell r="B463">
            <v>540</v>
          </cell>
          <cell r="C463" t="str">
            <v>Maderas Collective</v>
          </cell>
          <cell r="D463" t="str">
            <v>Modificacion Caja Muestra Premium (OT-452)</v>
          </cell>
          <cell r="E463" t="str">
            <v>In production</v>
          </cell>
          <cell r="F463">
            <v>1</v>
          </cell>
          <cell r="G463"/>
          <cell r="H463"/>
        </row>
        <row r="464">
          <cell r="B464">
            <v>541</v>
          </cell>
          <cell r="C464" t="str">
            <v>Holler</v>
          </cell>
          <cell r="D464" t="str">
            <v>TB-02 Custom co work table</v>
          </cell>
          <cell r="E464" t="str">
            <v>In production</v>
          </cell>
          <cell r="F464">
            <v>2</v>
          </cell>
          <cell r="G464"/>
          <cell r="H464"/>
        </row>
        <row r="465">
          <cell r="B465">
            <v>542</v>
          </cell>
          <cell r="C465" t="str">
            <v>Holler</v>
          </cell>
          <cell r="D465" t="str">
            <v>TB-08 Vip Lounge Table Top</v>
          </cell>
          <cell r="E465" t="str">
            <v>In production</v>
          </cell>
          <cell r="F465">
            <v>2</v>
          </cell>
          <cell r="G465"/>
          <cell r="H465"/>
        </row>
        <row r="466">
          <cell r="B466">
            <v>543</v>
          </cell>
          <cell r="C466" t="str">
            <v>Maderas Collective</v>
          </cell>
          <cell r="D466" t="str">
            <v>Guia para cortar Veneer para Bonanza TW - WeWork</v>
          </cell>
          <cell r="E466" t="str">
            <v>In production</v>
          </cell>
          <cell r="F466">
            <v>1</v>
          </cell>
          <cell r="G466"/>
          <cell r="H466"/>
        </row>
        <row r="467">
          <cell r="B467">
            <v>544</v>
          </cell>
          <cell r="C467" t="str">
            <v>Industrious Maderas</v>
          </cell>
          <cell r="D467" t="str">
            <v>SF-01  Prototipo Sofa</v>
          </cell>
          <cell r="E467" t="str">
            <v>In production</v>
          </cell>
          <cell r="F467">
            <v>1</v>
          </cell>
          <cell r="G467"/>
          <cell r="H467"/>
        </row>
        <row r="468">
          <cell r="B468">
            <v>545</v>
          </cell>
          <cell r="C468" t="str">
            <v>Maderas Collective</v>
          </cell>
          <cell r="D468" t="str">
            <v>Elaboracion de Mangas para Soldadura</v>
          </cell>
          <cell r="E468" t="str">
            <v>Client set in process</v>
          </cell>
          <cell r="F468">
            <v>1</v>
          </cell>
          <cell r="G468"/>
          <cell r="H468"/>
        </row>
        <row r="469">
          <cell r="B469">
            <v>546</v>
          </cell>
          <cell r="C469" t="str">
            <v>Holler</v>
          </cell>
          <cell r="D469" t="str">
            <v>TB-05 6-Top Hexagon Dining Table Top</v>
          </cell>
          <cell r="E469" t="str">
            <v>Client set approved</v>
          </cell>
          <cell r="F469">
            <v>3</v>
          </cell>
          <cell r="G469"/>
          <cell r="H469"/>
        </row>
        <row r="470">
          <cell r="B470">
            <v>547</v>
          </cell>
          <cell r="C470" t="str">
            <v>Maderas Collective</v>
          </cell>
          <cell r="D470" t="str">
            <v>Estante para Ampos-Calidad</v>
          </cell>
          <cell r="E470" t="str">
            <v>In production</v>
          </cell>
          <cell r="F470">
            <v>1</v>
          </cell>
          <cell r="G470"/>
          <cell r="H470"/>
        </row>
        <row r="471">
          <cell r="B471">
            <v>548</v>
          </cell>
          <cell r="C471" t="str">
            <v>Maderas Collective</v>
          </cell>
          <cell r="D471" t="str">
            <v>Muestras para Proceso</v>
          </cell>
          <cell r="E471" t="str">
            <v>In production</v>
          </cell>
          <cell r="F471">
            <v>1</v>
          </cell>
          <cell r="G471"/>
          <cell r="H471"/>
        </row>
        <row r="472">
          <cell r="B472">
            <v>550</v>
          </cell>
          <cell r="C472" t="str">
            <v>Osmose design</v>
          </cell>
          <cell r="D472" t="str">
            <v>CH-01 Lounge chair</v>
          </cell>
          <cell r="E472" t="str">
            <v>In production</v>
          </cell>
          <cell r="F472">
            <v>2</v>
          </cell>
          <cell r="G472"/>
          <cell r="H472"/>
        </row>
        <row r="473">
          <cell r="B473">
            <v>551</v>
          </cell>
          <cell r="C473" t="str">
            <v>Osmose design</v>
          </cell>
          <cell r="D473" t="str">
            <v>TB-01 Malek coffee table 54"</v>
          </cell>
          <cell r="E473" t="str">
            <v>In production</v>
          </cell>
          <cell r="F473">
            <v>1</v>
          </cell>
          <cell r="G473"/>
          <cell r="H473"/>
        </row>
        <row r="474">
          <cell r="B474">
            <v>552</v>
          </cell>
          <cell r="C474" t="str">
            <v>Osmose design</v>
          </cell>
          <cell r="D474" t="str">
            <v>TB-02 Malek side table SM 24"</v>
          </cell>
          <cell r="E474" t="str">
            <v>In production</v>
          </cell>
          <cell r="F474">
            <v>1</v>
          </cell>
          <cell r="G474"/>
          <cell r="H474"/>
        </row>
        <row r="475">
          <cell r="B475">
            <v>553</v>
          </cell>
          <cell r="C475" t="str">
            <v>Osmose design</v>
          </cell>
          <cell r="D475" t="str">
            <v>TB-03 Malek side table LG 36"</v>
          </cell>
          <cell r="E475" t="str">
            <v>In production</v>
          </cell>
          <cell r="F475">
            <v>1</v>
          </cell>
          <cell r="G475"/>
          <cell r="H475"/>
        </row>
        <row r="476">
          <cell r="B476">
            <v>554</v>
          </cell>
          <cell r="C476" t="str">
            <v>18 Street Restaurant</v>
          </cell>
          <cell r="D476" t="str">
            <v>TB-03 2 Top dining table</v>
          </cell>
          <cell r="E476" t="str">
            <v>Production set in process</v>
          </cell>
          <cell r="F476">
            <v>10</v>
          </cell>
          <cell r="G476"/>
          <cell r="H476"/>
        </row>
        <row r="477">
          <cell r="B477">
            <v>555</v>
          </cell>
          <cell r="C477" t="str">
            <v>Osmose design</v>
          </cell>
          <cell r="D477" t="str">
            <v>Console</v>
          </cell>
          <cell r="E477" t="str">
            <v>In production</v>
          </cell>
          <cell r="F477">
            <v>1</v>
          </cell>
          <cell r="G477"/>
          <cell r="H477"/>
        </row>
        <row r="478">
          <cell r="B478">
            <v>556</v>
          </cell>
          <cell r="C478" t="str">
            <v>Shake shack</v>
          </cell>
          <cell r="D478" t="str">
            <v>F-03 Round top table</v>
          </cell>
          <cell r="E478" t="str">
            <v>Client set in process</v>
          </cell>
          <cell r="F478">
            <v>4</v>
          </cell>
          <cell r="G478"/>
          <cell r="H478"/>
        </row>
        <row r="479">
          <cell r="B479">
            <v>557</v>
          </cell>
          <cell r="C479" t="str">
            <v>Shake shack</v>
          </cell>
          <cell r="D479" t="str">
            <v>F-04 Square top table</v>
          </cell>
          <cell r="E479" t="str">
            <v>Client set in process</v>
          </cell>
          <cell r="F479">
            <v>7</v>
          </cell>
          <cell r="G479"/>
          <cell r="H479"/>
        </row>
        <row r="480">
          <cell r="B480">
            <v>558</v>
          </cell>
          <cell r="C480" t="str">
            <v>Shake shack</v>
          </cell>
          <cell r="D480" t="str">
            <v>F-05 Rectangular top table</v>
          </cell>
          <cell r="E480" t="str">
            <v>Client set in process</v>
          </cell>
          <cell r="F480">
            <v>1</v>
          </cell>
          <cell r="G480"/>
          <cell r="H480"/>
        </row>
        <row r="481">
          <cell r="B481">
            <v>559</v>
          </cell>
          <cell r="C481" t="str">
            <v>Shake shack</v>
          </cell>
          <cell r="D481" t="str">
            <v>F-06 Rectangular top table</v>
          </cell>
          <cell r="E481" t="str">
            <v>Client set in process</v>
          </cell>
          <cell r="F481">
            <v>3</v>
          </cell>
          <cell r="G481"/>
          <cell r="H481"/>
        </row>
        <row r="482">
          <cell r="B482">
            <v>560</v>
          </cell>
          <cell r="C482" t="str">
            <v>Shake shack</v>
          </cell>
          <cell r="D482" t="str">
            <v>F-07 Bar heigth top table</v>
          </cell>
          <cell r="E482" t="str">
            <v>Client set in process</v>
          </cell>
          <cell r="F482">
            <v>2</v>
          </cell>
          <cell r="G482"/>
          <cell r="H482"/>
        </row>
        <row r="483">
          <cell r="B483">
            <v>561</v>
          </cell>
          <cell r="C483" t="str">
            <v>Shake shack</v>
          </cell>
          <cell r="D483" t="str">
            <v>F-08 Asymmetrical top table</v>
          </cell>
          <cell r="E483" t="str">
            <v>Client set in process</v>
          </cell>
          <cell r="F483">
            <v>1</v>
          </cell>
          <cell r="G483"/>
          <cell r="H483"/>
        </row>
        <row r="484">
          <cell r="B484">
            <v>562</v>
          </cell>
          <cell r="C484" t="str">
            <v>Shake shack</v>
          </cell>
          <cell r="D484" t="str">
            <v>F-09 Ada Rectangular top table</v>
          </cell>
          <cell r="E484" t="str">
            <v>Client set in process</v>
          </cell>
          <cell r="F484">
            <v>4</v>
          </cell>
          <cell r="G484"/>
          <cell r="H484"/>
        </row>
        <row r="485">
          <cell r="B485">
            <v>563</v>
          </cell>
          <cell r="C485" t="str">
            <v>Shake shack</v>
          </cell>
          <cell r="D485" t="str">
            <v>F-11 Large c-shaped banquette</v>
          </cell>
          <cell r="E485" t="str">
            <v>Client set in process</v>
          </cell>
          <cell r="F485">
            <v>2</v>
          </cell>
          <cell r="G485"/>
          <cell r="H485"/>
        </row>
        <row r="486">
          <cell r="B486">
            <v>564</v>
          </cell>
          <cell r="C486" t="str">
            <v>Shake shack</v>
          </cell>
          <cell r="D486" t="str">
            <v>F-12 Small c-shaped banquette</v>
          </cell>
          <cell r="E486" t="str">
            <v>Client set in process</v>
          </cell>
          <cell r="F486">
            <v>1</v>
          </cell>
          <cell r="G486"/>
          <cell r="H486"/>
        </row>
        <row r="487">
          <cell r="B487">
            <v>565</v>
          </cell>
          <cell r="C487" t="str">
            <v>Shake shack</v>
          </cell>
          <cell r="D487" t="str">
            <v>F-13 Banquette</v>
          </cell>
          <cell r="E487" t="str">
            <v>Client set in process</v>
          </cell>
          <cell r="F487">
            <v>1</v>
          </cell>
          <cell r="G487"/>
          <cell r="H487"/>
        </row>
        <row r="488">
          <cell r="B488">
            <v>566</v>
          </cell>
          <cell r="C488" t="str">
            <v>Shake shack</v>
          </cell>
          <cell r="D488" t="str">
            <v>F-14 Booths</v>
          </cell>
          <cell r="E488" t="str">
            <v>Client set in process</v>
          </cell>
          <cell r="F488">
            <v>6</v>
          </cell>
          <cell r="G488"/>
          <cell r="H488"/>
        </row>
        <row r="489">
          <cell r="B489">
            <v>567</v>
          </cell>
          <cell r="C489" t="str">
            <v>Maderas Collective</v>
          </cell>
          <cell r="D489" t="str">
            <v>Herrajes Adicionales -  Solid Wood Desk (Ignitia)</v>
          </cell>
          <cell r="E489" t="str">
            <v>In production</v>
          </cell>
          <cell r="F489">
            <v>3</v>
          </cell>
          <cell r="G489"/>
          <cell r="H489"/>
        </row>
        <row r="490">
          <cell r="B490">
            <v>568</v>
          </cell>
          <cell r="C490" t="str">
            <v>18 Street Restaurant</v>
          </cell>
          <cell r="D490" t="str">
            <v>TB-06 2 PDR dining table</v>
          </cell>
          <cell r="E490" t="str">
            <v>Production set in process</v>
          </cell>
          <cell r="F490">
            <v>1</v>
          </cell>
          <cell r="G490"/>
          <cell r="H490"/>
        </row>
        <row r="491">
          <cell r="B491">
            <v>569</v>
          </cell>
          <cell r="C491" t="str">
            <v>Maderas Collective</v>
          </cell>
          <cell r="D491" t="str">
            <v xml:space="preserve">Dispensador para tela Industrious </v>
          </cell>
          <cell r="E491" t="str">
            <v>In production</v>
          </cell>
          <cell r="F491">
            <v>1</v>
          </cell>
          <cell r="G491"/>
          <cell r="H491"/>
        </row>
        <row r="492">
          <cell r="B492">
            <v>570</v>
          </cell>
          <cell r="C492" t="str">
            <v>Maderas Collective</v>
          </cell>
          <cell r="D492" t="str">
            <v>Reparacion de prensas y sarjento.</v>
          </cell>
          <cell r="E492" t="str">
            <v>In production</v>
          </cell>
          <cell r="F492">
            <v>1</v>
          </cell>
          <cell r="G492"/>
          <cell r="H492"/>
        </row>
        <row r="493">
          <cell r="B493" t="str">
            <v/>
          </cell>
          <cell r="C493"/>
          <cell r="D493"/>
          <cell r="E493"/>
          <cell r="F493"/>
          <cell r="G493"/>
          <cell r="H493"/>
        </row>
        <row r="494">
          <cell r="B494" t="str">
            <v/>
          </cell>
          <cell r="C494"/>
          <cell r="D494"/>
          <cell r="E494"/>
          <cell r="F494"/>
          <cell r="G494"/>
          <cell r="H494"/>
        </row>
        <row r="495">
          <cell r="B495" t="str">
            <v/>
          </cell>
          <cell r="C495"/>
          <cell r="D495"/>
          <cell r="E495"/>
          <cell r="F495"/>
          <cell r="G495"/>
          <cell r="H495"/>
        </row>
        <row r="496">
          <cell r="B496" t="str">
            <v/>
          </cell>
          <cell r="C496"/>
          <cell r="D496"/>
          <cell r="E496"/>
          <cell r="F496"/>
          <cell r="G496"/>
          <cell r="H496"/>
        </row>
        <row r="497">
          <cell r="B497" t="str">
            <v/>
          </cell>
          <cell r="C497"/>
          <cell r="D497"/>
          <cell r="E497"/>
          <cell r="F497"/>
          <cell r="G497"/>
          <cell r="H497"/>
        </row>
        <row r="498">
          <cell r="B498" t="str">
            <v/>
          </cell>
          <cell r="C498"/>
          <cell r="D498"/>
          <cell r="E498"/>
          <cell r="F498"/>
          <cell r="G498"/>
          <cell r="H498"/>
        </row>
        <row r="499">
          <cell r="B499" t="str">
            <v/>
          </cell>
          <cell r="C499"/>
          <cell r="D499"/>
          <cell r="E499"/>
          <cell r="F499"/>
          <cell r="G499"/>
          <cell r="H499"/>
        </row>
        <row r="500">
          <cell r="B500" t="str">
            <v/>
          </cell>
          <cell r="C500"/>
          <cell r="D500"/>
          <cell r="E500"/>
          <cell r="F500"/>
          <cell r="G500"/>
          <cell r="H500"/>
        </row>
        <row r="501">
          <cell r="B501" t="str">
            <v/>
          </cell>
          <cell r="C501"/>
          <cell r="D501"/>
          <cell r="E501"/>
          <cell r="F501"/>
          <cell r="G501"/>
          <cell r="H501"/>
        </row>
        <row r="502">
          <cell r="B502" t="str">
            <v/>
          </cell>
          <cell r="C502"/>
          <cell r="D502"/>
          <cell r="E502"/>
          <cell r="F502"/>
          <cell r="G502"/>
          <cell r="H502"/>
        </row>
        <row r="503">
          <cell r="B503" t="str">
            <v/>
          </cell>
          <cell r="C503"/>
          <cell r="D503"/>
          <cell r="E503"/>
          <cell r="F503"/>
          <cell r="G503"/>
          <cell r="H503"/>
        </row>
        <row r="504">
          <cell r="B504" t="str">
            <v/>
          </cell>
          <cell r="C504"/>
          <cell r="D504"/>
          <cell r="E504"/>
          <cell r="F504"/>
          <cell r="G504"/>
          <cell r="H504"/>
        </row>
        <row r="505">
          <cell r="B505" t="str">
            <v/>
          </cell>
          <cell r="C505"/>
          <cell r="D505"/>
          <cell r="E505"/>
          <cell r="F505"/>
          <cell r="G505"/>
          <cell r="H505"/>
        </row>
        <row r="506">
          <cell r="B506" t="str">
            <v/>
          </cell>
          <cell r="C506"/>
          <cell r="D506"/>
          <cell r="E506"/>
          <cell r="F506"/>
          <cell r="G506"/>
          <cell r="H506"/>
        </row>
        <row r="507">
          <cell r="B507" t="str">
            <v/>
          </cell>
          <cell r="C507"/>
          <cell r="D507"/>
          <cell r="E507"/>
          <cell r="F507"/>
          <cell r="G507"/>
          <cell r="H507"/>
        </row>
        <row r="508">
          <cell r="B508" t="str">
            <v/>
          </cell>
          <cell r="C508"/>
          <cell r="D508"/>
          <cell r="E508"/>
          <cell r="F508"/>
          <cell r="G508"/>
          <cell r="H508"/>
        </row>
        <row r="509">
          <cell r="B509" t="str">
            <v/>
          </cell>
          <cell r="C509"/>
          <cell r="D509"/>
          <cell r="E509"/>
          <cell r="F509"/>
          <cell r="G509"/>
          <cell r="H509"/>
        </row>
        <row r="510">
          <cell r="B510" t="str">
            <v/>
          </cell>
          <cell r="C510"/>
          <cell r="D510"/>
          <cell r="E510"/>
          <cell r="F510"/>
          <cell r="G510"/>
          <cell r="H510"/>
        </row>
        <row r="511">
          <cell r="B511" t="str">
            <v/>
          </cell>
          <cell r="C511"/>
          <cell r="D511"/>
          <cell r="E511"/>
          <cell r="F511"/>
          <cell r="G511"/>
          <cell r="H511"/>
        </row>
        <row r="512">
          <cell r="B512" t="str">
            <v/>
          </cell>
          <cell r="C512"/>
          <cell r="D512"/>
          <cell r="E512"/>
          <cell r="F512"/>
          <cell r="G512"/>
          <cell r="H512"/>
        </row>
        <row r="513">
          <cell r="B513" t="str">
            <v/>
          </cell>
          <cell r="C513"/>
          <cell r="D513"/>
          <cell r="E513"/>
          <cell r="F513"/>
          <cell r="G513"/>
          <cell r="H513"/>
        </row>
        <row r="514">
          <cell r="B514" t="str">
            <v/>
          </cell>
          <cell r="C514"/>
          <cell r="D514"/>
          <cell r="E514"/>
          <cell r="F514"/>
          <cell r="G514"/>
          <cell r="H514"/>
        </row>
        <row r="515">
          <cell r="B515" t="str">
            <v/>
          </cell>
          <cell r="C515"/>
          <cell r="D515"/>
          <cell r="E515"/>
          <cell r="F515"/>
          <cell r="G515"/>
          <cell r="H515"/>
        </row>
        <row r="516">
          <cell r="B516" t="str">
            <v/>
          </cell>
          <cell r="C516"/>
          <cell r="D516"/>
          <cell r="E516"/>
          <cell r="F516"/>
          <cell r="G516"/>
          <cell r="H516"/>
        </row>
        <row r="517">
          <cell r="B517" t="str">
            <v/>
          </cell>
          <cell r="C517"/>
          <cell r="D517"/>
          <cell r="E517"/>
          <cell r="F517"/>
          <cell r="G517"/>
          <cell r="H517"/>
        </row>
        <row r="518">
          <cell r="B518" t="str">
            <v/>
          </cell>
          <cell r="C518"/>
          <cell r="D518"/>
          <cell r="E518"/>
          <cell r="F518"/>
          <cell r="G518"/>
          <cell r="H518"/>
        </row>
        <row r="519">
          <cell r="B519" t="str">
            <v/>
          </cell>
          <cell r="C519"/>
          <cell r="D519"/>
          <cell r="E519"/>
          <cell r="F519"/>
          <cell r="G519"/>
          <cell r="H519"/>
        </row>
        <row r="520">
          <cell r="B520" t="str">
            <v/>
          </cell>
          <cell r="C520"/>
          <cell r="D520"/>
          <cell r="E520"/>
          <cell r="F520"/>
          <cell r="G520"/>
          <cell r="H520"/>
        </row>
        <row r="521">
          <cell r="B521" t="str">
            <v/>
          </cell>
          <cell r="C521"/>
          <cell r="D521"/>
          <cell r="E521"/>
          <cell r="F521"/>
          <cell r="G521"/>
          <cell r="H521"/>
        </row>
        <row r="522">
          <cell r="B522" t="str">
            <v/>
          </cell>
          <cell r="C522"/>
          <cell r="D522"/>
          <cell r="E522"/>
          <cell r="F522"/>
          <cell r="G522"/>
          <cell r="H522"/>
        </row>
        <row r="523">
          <cell r="B523" t="str">
            <v/>
          </cell>
          <cell r="C523"/>
          <cell r="D523"/>
          <cell r="E523"/>
          <cell r="F523"/>
          <cell r="G523"/>
          <cell r="H523"/>
        </row>
        <row r="524">
          <cell r="B524" t="str">
            <v/>
          </cell>
          <cell r="C524"/>
          <cell r="D524"/>
          <cell r="E524"/>
          <cell r="F524"/>
          <cell r="G524"/>
          <cell r="H524"/>
        </row>
        <row r="525">
          <cell r="B525" t="str">
            <v/>
          </cell>
          <cell r="C525"/>
          <cell r="D525"/>
          <cell r="E525"/>
          <cell r="F525"/>
          <cell r="G525"/>
          <cell r="H525"/>
        </row>
        <row r="526">
          <cell r="B526" t="str">
            <v/>
          </cell>
          <cell r="C526"/>
          <cell r="D526"/>
          <cell r="E526"/>
          <cell r="F526"/>
          <cell r="G526"/>
          <cell r="H526"/>
        </row>
        <row r="527">
          <cell r="B527" t="str">
            <v/>
          </cell>
          <cell r="C527"/>
          <cell r="D527"/>
          <cell r="E527"/>
          <cell r="F527"/>
          <cell r="G527"/>
          <cell r="H527"/>
        </row>
        <row r="528">
          <cell r="B528" t="str">
            <v/>
          </cell>
          <cell r="C528"/>
          <cell r="D528"/>
          <cell r="E528"/>
          <cell r="F528"/>
          <cell r="G528"/>
          <cell r="H528"/>
        </row>
        <row r="529">
          <cell r="B529" t="str">
            <v/>
          </cell>
          <cell r="C529"/>
          <cell r="D529"/>
          <cell r="E529"/>
          <cell r="F529"/>
          <cell r="G529"/>
          <cell r="H529"/>
        </row>
        <row r="530">
          <cell r="B530" t="str">
            <v/>
          </cell>
          <cell r="C530"/>
          <cell r="D530"/>
          <cell r="E530"/>
          <cell r="F530"/>
          <cell r="G530"/>
          <cell r="H530"/>
        </row>
        <row r="531">
          <cell r="B531" t="str">
            <v/>
          </cell>
          <cell r="C531"/>
          <cell r="D531"/>
          <cell r="E531"/>
          <cell r="F531"/>
          <cell r="G531"/>
          <cell r="H531"/>
        </row>
        <row r="532">
          <cell r="B532" t="str">
            <v/>
          </cell>
          <cell r="C532"/>
          <cell r="D532"/>
          <cell r="E532"/>
          <cell r="F532"/>
          <cell r="G532"/>
          <cell r="H532"/>
        </row>
        <row r="533">
          <cell r="B533" t="str">
            <v/>
          </cell>
          <cell r="C533"/>
          <cell r="D533"/>
          <cell r="E533"/>
          <cell r="F533"/>
          <cell r="G533"/>
          <cell r="H533"/>
        </row>
        <row r="534">
          <cell r="B534" t="str">
            <v/>
          </cell>
          <cell r="C534"/>
          <cell r="D534"/>
          <cell r="E534"/>
          <cell r="F534"/>
          <cell r="G534"/>
          <cell r="H534"/>
        </row>
        <row r="535">
          <cell r="B535" t="str">
            <v/>
          </cell>
          <cell r="C535"/>
          <cell r="D535"/>
          <cell r="E535"/>
          <cell r="F535"/>
          <cell r="G535"/>
          <cell r="H535"/>
        </row>
        <row r="536">
          <cell r="B536" t="str">
            <v/>
          </cell>
          <cell r="C536"/>
          <cell r="D536"/>
          <cell r="E536"/>
          <cell r="F536"/>
          <cell r="G536"/>
          <cell r="H536"/>
        </row>
        <row r="537">
          <cell r="B537" t="str">
            <v/>
          </cell>
          <cell r="C537"/>
          <cell r="D537"/>
          <cell r="E537"/>
          <cell r="F537"/>
          <cell r="G537"/>
          <cell r="H537"/>
        </row>
        <row r="538">
          <cell r="B538" t="str">
            <v/>
          </cell>
          <cell r="C538"/>
          <cell r="D538"/>
          <cell r="E538"/>
          <cell r="F538"/>
          <cell r="G538"/>
          <cell r="H538"/>
        </row>
        <row r="539">
          <cell r="B539" t="str">
            <v/>
          </cell>
          <cell r="C539"/>
          <cell r="D539"/>
          <cell r="E539"/>
          <cell r="F539"/>
          <cell r="G539"/>
          <cell r="H539"/>
        </row>
        <row r="540">
          <cell r="B540" t="str">
            <v/>
          </cell>
          <cell r="C540"/>
          <cell r="D540"/>
          <cell r="E540"/>
          <cell r="F540"/>
          <cell r="G540"/>
          <cell r="H540"/>
        </row>
        <row r="541">
          <cell r="B541" t="str">
            <v/>
          </cell>
          <cell r="C541"/>
          <cell r="D541"/>
          <cell r="E541"/>
          <cell r="F541"/>
          <cell r="G541"/>
          <cell r="H541"/>
        </row>
        <row r="542">
          <cell r="B542" t="str">
            <v/>
          </cell>
          <cell r="C542"/>
          <cell r="D542"/>
          <cell r="E542"/>
          <cell r="F542"/>
          <cell r="G542"/>
          <cell r="H542"/>
        </row>
        <row r="543">
          <cell r="B543" t="str">
            <v/>
          </cell>
          <cell r="C543"/>
          <cell r="D543"/>
          <cell r="E543"/>
          <cell r="F543"/>
          <cell r="G543"/>
          <cell r="H543"/>
        </row>
        <row r="544">
          <cell r="B544" t="str">
            <v/>
          </cell>
          <cell r="C544"/>
          <cell r="D544"/>
          <cell r="E544"/>
          <cell r="F544"/>
          <cell r="G544"/>
          <cell r="H544"/>
        </row>
        <row r="545">
          <cell r="B545" t="str">
            <v/>
          </cell>
          <cell r="C545"/>
          <cell r="D545"/>
          <cell r="E545"/>
          <cell r="F545"/>
          <cell r="G545"/>
          <cell r="H545"/>
        </row>
        <row r="546">
          <cell r="B546" t="str">
            <v/>
          </cell>
          <cell r="C546"/>
          <cell r="D546"/>
          <cell r="E546"/>
          <cell r="F546"/>
          <cell r="G546"/>
          <cell r="H546"/>
        </row>
        <row r="547">
          <cell r="B547" t="str">
            <v/>
          </cell>
          <cell r="C547"/>
          <cell r="D547"/>
          <cell r="E547"/>
          <cell r="F547"/>
          <cell r="G547"/>
          <cell r="H547"/>
        </row>
        <row r="548">
          <cell r="B548" t="str">
            <v/>
          </cell>
          <cell r="C548"/>
          <cell r="D548"/>
          <cell r="E548"/>
          <cell r="F548"/>
          <cell r="G548"/>
          <cell r="H548"/>
        </row>
        <row r="549">
          <cell r="B549" t="str">
            <v/>
          </cell>
          <cell r="C549"/>
          <cell r="D549"/>
          <cell r="E549"/>
          <cell r="F549"/>
          <cell r="G549"/>
          <cell r="H549"/>
        </row>
        <row r="550">
          <cell r="B550" t="str">
            <v/>
          </cell>
          <cell r="C550"/>
          <cell r="D550"/>
          <cell r="E550"/>
          <cell r="F550"/>
          <cell r="G550"/>
          <cell r="H550"/>
        </row>
        <row r="551">
          <cell r="B551" t="str">
            <v/>
          </cell>
          <cell r="C551"/>
          <cell r="D551"/>
          <cell r="E551"/>
          <cell r="F551"/>
          <cell r="G551"/>
          <cell r="H551"/>
        </row>
        <row r="552">
          <cell r="B552" t="str">
            <v/>
          </cell>
          <cell r="C552"/>
          <cell r="D552"/>
          <cell r="E552"/>
          <cell r="F552"/>
          <cell r="G552"/>
          <cell r="H552"/>
        </row>
        <row r="553">
          <cell r="B553" t="str">
            <v/>
          </cell>
          <cell r="C553"/>
          <cell r="D553"/>
          <cell r="E553"/>
          <cell r="F553"/>
          <cell r="G553"/>
          <cell r="H553"/>
        </row>
        <row r="554">
          <cell r="B554" t="str">
            <v/>
          </cell>
          <cell r="C554"/>
          <cell r="D554"/>
          <cell r="E554"/>
          <cell r="F554"/>
          <cell r="G554"/>
          <cell r="H554"/>
        </row>
        <row r="555">
          <cell r="B555" t="str">
            <v/>
          </cell>
          <cell r="C555"/>
          <cell r="D555"/>
          <cell r="E555"/>
          <cell r="F555"/>
          <cell r="G555"/>
          <cell r="H555"/>
        </row>
        <row r="556">
          <cell r="B556" t="str">
            <v/>
          </cell>
          <cell r="C556"/>
          <cell r="D556"/>
          <cell r="E556"/>
          <cell r="F556"/>
          <cell r="G556"/>
          <cell r="H556"/>
        </row>
        <row r="557">
          <cell r="B557" t="str">
            <v/>
          </cell>
          <cell r="C557"/>
          <cell r="D557"/>
          <cell r="E557"/>
          <cell r="F557"/>
          <cell r="G557"/>
          <cell r="H557"/>
        </row>
        <row r="558">
          <cell r="B558" t="str">
            <v/>
          </cell>
          <cell r="C558"/>
          <cell r="D558"/>
          <cell r="E558"/>
          <cell r="F558"/>
          <cell r="G558"/>
          <cell r="H558"/>
        </row>
        <row r="559">
          <cell r="B559" t="str">
            <v/>
          </cell>
          <cell r="C559"/>
          <cell r="D559"/>
          <cell r="E559"/>
          <cell r="F559"/>
          <cell r="G559"/>
          <cell r="H559"/>
        </row>
        <row r="560">
          <cell r="B560" t="str">
            <v/>
          </cell>
          <cell r="C560"/>
          <cell r="D560"/>
          <cell r="E560"/>
          <cell r="F560"/>
          <cell r="G560"/>
          <cell r="H560"/>
        </row>
        <row r="561">
          <cell r="B561" t="str">
            <v/>
          </cell>
          <cell r="C561"/>
          <cell r="D561"/>
          <cell r="E561"/>
          <cell r="F561"/>
          <cell r="G561"/>
          <cell r="H561"/>
        </row>
        <row r="562">
          <cell r="B562" t="str">
            <v/>
          </cell>
          <cell r="C562"/>
          <cell r="D562"/>
          <cell r="E562"/>
          <cell r="F562"/>
          <cell r="G562"/>
          <cell r="H562"/>
        </row>
        <row r="563">
          <cell r="B563" t="str">
            <v/>
          </cell>
          <cell r="C563"/>
          <cell r="D563"/>
          <cell r="E563"/>
          <cell r="F563"/>
          <cell r="G563"/>
          <cell r="H563"/>
        </row>
        <row r="564">
          <cell r="B564" t="str">
            <v/>
          </cell>
          <cell r="C564"/>
          <cell r="D564"/>
          <cell r="E564"/>
          <cell r="F564"/>
          <cell r="G564"/>
          <cell r="H564"/>
        </row>
        <row r="565">
          <cell r="B565" t="str">
            <v/>
          </cell>
          <cell r="C565"/>
          <cell r="D565"/>
          <cell r="E565"/>
          <cell r="F565"/>
          <cell r="G565"/>
          <cell r="H565"/>
        </row>
        <row r="566">
          <cell r="B566" t="str">
            <v/>
          </cell>
          <cell r="C566"/>
          <cell r="D566"/>
          <cell r="E566"/>
          <cell r="F566"/>
          <cell r="G566"/>
          <cell r="H566"/>
        </row>
        <row r="567">
          <cell r="B567" t="str">
            <v/>
          </cell>
          <cell r="C567"/>
          <cell r="D567"/>
          <cell r="E567"/>
          <cell r="F567"/>
          <cell r="G567"/>
          <cell r="H567"/>
        </row>
        <row r="568">
          <cell r="B568" t="str">
            <v/>
          </cell>
          <cell r="C568"/>
          <cell r="D568"/>
          <cell r="E568"/>
          <cell r="F568"/>
          <cell r="G568"/>
          <cell r="H568"/>
        </row>
        <row r="569">
          <cell r="B569" t="str">
            <v/>
          </cell>
          <cell r="C569"/>
          <cell r="D569"/>
          <cell r="E569"/>
          <cell r="F569"/>
          <cell r="G569"/>
          <cell r="H569"/>
        </row>
        <row r="570">
          <cell r="B570" t="str">
            <v/>
          </cell>
          <cell r="C570"/>
          <cell r="D570"/>
          <cell r="E570"/>
          <cell r="F570"/>
          <cell r="G570"/>
          <cell r="H570"/>
        </row>
        <row r="571">
          <cell r="B571" t="str">
            <v/>
          </cell>
          <cell r="C571"/>
          <cell r="D571"/>
          <cell r="E571"/>
          <cell r="F571"/>
          <cell r="G571"/>
          <cell r="H571"/>
        </row>
        <row r="572">
          <cell r="B572" t="str">
            <v/>
          </cell>
          <cell r="C572"/>
          <cell r="D572"/>
          <cell r="E572"/>
          <cell r="F572"/>
          <cell r="G572"/>
          <cell r="H572"/>
        </row>
        <row r="573">
          <cell r="B573" t="str">
            <v/>
          </cell>
          <cell r="C573"/>
          <cell r="D573"/>
          <cell r="E573"/>
          <cell r="F573"/>
          <cell r="G573"/>
          <cell r="H573"/>
        </row>
        <row r="574">
          <cell r="B574" t="str">
            <v/>
          </cell>
          <cell r="C574"/>
          <cell r="D574"/>
          <cell r="E574"/>
          <cell r="F574"/>
          <cell r="G574"/>
          <cell r="H574"/>
        </row>
        <row r="575">
          <cell r="B575" t="str">
            <v/>
          </cell>
          <cell r="C575"/>
          <cell r="D575"/>
          <cell r="E575"/>
          <cell r="F575"/>
          <cell r="G575"/>
          <cell r="H575"/>
        </row>
        <row r="576">
          <cell r="B576" t="str">
            <v/>
          </cell>
          <cell r="C576"/>
          <cell r="D576"/>
          <cell r="E576"/>
          <cell r="F576"/>
          <cell r="G576"/>
          <cell r="H576"/>
        </row>
        <row r="577">
          <cell r="B577" t="str">
            <v/>
          </cell>
          <cell r="C577"/>
          <cell r="D577"/>
          <cell r="E577"/>
          <cell r="F577"/>
          <cell r="G577"/>
          <cell r="H577"/>
        </row>
        <row r="578">
          <cell r="B578" t="str">
            <v/>
          </cell>
          <cell r="C578"/>
          <cell r="D578"/>
          <cell r="E578"/>
          <cell r="F578"/>
          <cell r="G578"/>
          <cell r="H578"/>
        </row>
        <row r="579">
          <cell r="B579" t="str">
            <v/>
          </cell>
          <cell r="C579"/>
          <cell r="D579"/>
          <cell r="E579"/>
          <cell r="F579"/>
          <cell r="G579"/>
          <cell r="H579"/>
        </row>
        <row r="580">
          <cell r="B580" t="str">
            <v/>
          </cell>
          <cell r="C580"/>
          <cell r="D580"/>
          <cell r="E580"/>
          <cell r="F580"/>
          <cell r="G580"/>
          <cell r="H580"/>
        </row>
        <row r="581">
          <cell r="B581" t="str">
            <v/>
          </cell>
          <cell r="C581"/>
          <cell r="D581"/>
          <cell r="E581"/>
          <cell r="F581"/>
          <cell r="G581"/>
          <cell r="H581"/>
        </row>
        <row r="582">
          <cell r="B582" t="str">
            <v/>
          </cell>
          <cell r="C582"/>
          <cell r="D582"/>
          <cell r="E582"/>
          <cell r="F582"/>
          <cell r="G582"/>
          <cell r="H582"/>
        </row>
        <row r="583">
          <cell r="B583" t="str">
            <v/>
          </cell>
          <cell r="C583"/>
          <cell r="D583"/>
          <cell r="E583"/>
          <cell r="F583"/>
          <cell r="G583"/>
          <cell r="H583"/>
        </row>
        <row r="584">
          <cell r="B584" t="str">
            <v/>
          </cell>
          <cell r="C584"/>
          <cell r="D584"/>
          <cell r="E584"/>
          <cell r="F584"/>
          <cell r="G584"/>
          <cell r="H584"/>
        </row>
        <row r="585">
          <cell r="B585" t="str">
            <v/>
          </cell>
          <cell r="C585"/>
          <cell r="D585"/>
          <cell r="E585"/>
          <cell r="F585"/>
          <cell r="G585"/>
          <cell r="H585"/>
        </row>
        <row r="586">
          <cell r="B586" t="str">
            <v/>
          </cell>
          <cell r="C586"/>
          <cell r="D586"/>
          <cell r="E586"/>
          <cell r="F586"/>
          <cell r="G586"/>
          <cell r="H586"/>
        </row>
        <row r="587">
          <cell r="B587" t="str">
            <v/>
          </cell>
          <cell r="C587"/>
          <cell r="D587"/>
          <cell r="E587"/>
          <cell r="F587"/>
          <cell r="G587"/>
          <cell r="H587"/>
        </row>
        <row r="588">
          <cell r="B588" t="str">
            <v/>
          </cell>
          <cell r="C588"/>
          <cell r="D588"/>
          <cell r="E588"/>
          <cell r="F588"/>
          <cell r="G588"/>
          <cell r="H588"/>
        </row>
        <row r="589">
          <cell r="B589" t="str">
            <v/>
          </cell>
          <cell r="C589"/>
          <cell r="D589"/>
          <cell r="E589"/>
          <cell r="F589"/>
          <cell r="G589"/>
          <cell r="H589"/>
        </row>
        <row r="590">
          <cell r="B590" t="str">
            <v/>
          </cell>
          <cell r="C590"/>
          <cell r="D590"/>
          <cell r="E590"/>
          <cell r="F590"/>
          <cell r="G590"/>
          <cell r="H590"/>
        </row>
        <row r="591">
          <cell r="B591" t="str">
            <v/>
          </cell>
          <cell r="C591"/>
          <cell r="D591"/>
          <cell r="E591"/>
          <cell r="F591"/>
          <cell r="G591"/>
          <cell r="H591"/>
        </row>
        <row r="592">
          <cell r="B592" t="str">
            <v/>
          </cell>
          <cell r="C592"/>
          <cell r="D592"/>
          <cell r="E592"/>
          <cell r="F592"/>
          <cell r="G592"/>
          <cell r="H592"/>
        </row>
        <row r="593">
          <cell r="B593" t="str">
            <v/>
          </cell>
          <cell r="C593"/>
          <cell r="D593"/>
          <cell r="E593"/>
          <cell r="F593"/>
          <cell r="G593"/>
          <cell r="H593"/>
        </row>
        <row r="594">
          <cell r="B594" t="str">
            <v/>
          </cell>
          <cell r="C594"/>
          <cell r="D594"/>
          <cell r="E594"/>
          <cell r="F594"/>
          <cell r="G594"/>
          <cell r="H594"/>
        </row>
        <row r="595">
          <cell r="B595" t="str">
            <v/>
          </cell>
          <cell r="C595"/>
          <cell r="D595"/>
          <cell r="E595"/>
          <cell r="F595"/>
          <cell r="G595"/>
          <cell r="H595"/>
        </row>
        <row r="596">
          <cell r="B596" t="str">
            <v/>
          </cell>
          <cell r="C596"/>
          <cell r="D596"/>
          <cell r="E596"/>
          <cell r="F596"/>
          <cell r="G596"/>
          <cell r="H596"/>
        </row>
        <row r="597">
          <cell r="B597" t="str">
            <v/>
          </cell>
          <cell r="C597"/>
          <cell r="D597"/>
          <cell r="E597"/>
          <cell r="F597"/>
          <cell r="G597"/>
          <cell r="H597"/>
        </row>
        <row r="598">
          <cell r="B598" t="str">
            <v/>
          </cell>
          <cell r="C598"/>
          <cell r="D598"/>
          <cell r="E598"/>
          <cell r="F598"/>
          <cell r="G598"/>
          <cell r="H598"/>
        </row>
        <row r="599">
          <cell r="B599" t="str">
            <v/>
          </cell>
          <cell r="C599"/>
          <cell r="D599"/>
          <cell r="E599"/>
          <cell r="F599"/>
          <cell r="G599"/>
          <cell r="H599"/>
        </row>
        <row r="600">
          <cell r="B600" t="str">
            <v/>
          </cell>
          <cell r="C600"/>
          <cell r="D600"/>
          <cell r="E600"/>
          <cell r="F600"/>
          <cell r="G600"/>
          <cell r="H600"/>
        </row>
        <row r="601">
          <cell r="B601" t="str">
            <v/>
          </cell>
          <cell r="C601"/>
          <cell r="D601"/>
          <cell r="E601"/>
          <cell r="F601"/>
          <cell r="G601"/>
          <cell r="H601"/>
        </row>
        <row r="602">
          <cell r="B602" t="str">
            <v/>
          </cell>
          <cell r="C602"/>
          <cell r="D602"/>
          <cell r="E602"/>
          <cell r="F602"/>
          <cell r="G602"/>
          <cell r="H602"/>
        </row>
        <row r="603">
          <cell r="B603" t="str">
            <v/>
          </cell>
          <cell r="C603"/>
          <cell r="D603"/>
          <cell r="E603"/>
          <cell r="F603"/>
          <cell r="G603"/>
          <cell r="H603"/>
        </row>
        <row r="604">
          <cell r="B604" t="str">
            <v/>
          </cell>
          <cell r="C604"/>
          <cell r="D604"/>
          <cell r="E604"/>
          <cell r="F604"/>
          <cell r="G604"/>
          <cell r="H604"/>
        </row>
        <row r="605">
          <cell r="B605" t="str">
            <v/>
          </cell>
          <cell r="C605"/>
          <cell r="D605"/>
          <cell r="E605"/>
          <cell r="F605"/>
          <cell r="G605"/>
          <cell r="H605"/>
        </row>
        <row r="606">
          <cell r="B606" t="str">
            <v/>
          </cell>
          <cell r="C606"/>
          <cell r="D606"/>
          <cell r="E606"/>
          <cell r="F606"/>
          <cell r="G606"/>
          <cell r="H606"/>
        </row>
        <row r="607">
          <cell r="B607" t="str">
            <v/>
          </cell>
          <cell r="C607"/>
          <cell r="D607"/>
          <cell r="E607"/>
          <cell r="F607"/>
          <cell r="G607"/>
          <cell r="H607"/>
        </row>
        <row r="608">
          <cell r="B608" t="str">
            <v/>
          </cell>
          <cell r="C608"/>
          <cell r="D608"/>
          <cell r="E608"/>
          <cell r="F608"/>
          <cell r="G608"/>
          <cell r="H608"/>
        </row>
        <row r="609">
          <cell r="B609" t="str">
            <v/>
          </cell>
          <cell r="C609"/>
          <cell r="D609"/>
          <cell r="E609"/>
          <cell r="F609"/>
          <cell r="G609"/>
          <cell r="H609"/>
        </row>
        <row r="610">
          <cell r="B610" t="str">
            <v/>
          </cell>
          <cell r="C610"/>
          <cell r="D610"/>
          <cell r="E610"/>
          <cell r="F610"/>
          <cell r="G610"/>
          <cell r="H610"/>
        </row>
        <row r="611">
          <cell r="B611" t="str">
            <v/>
          </cell>
          <cell r="C611"/>
          <cell r="D611"/>
          <cell r="E611"/>
          <cell r="F611"/>
          <cell r="G611"/>
          <cell r="H611"/>
        </row>
        <row r="612">
          <cell r="B612" t="str">
            <v/>
          </cell>
          <cell r="C612"/>
          <cell r="D612"/>
          <cell r="E612"/>
          <cell r="F612"/>
          <cell r="G612"/>
          <cell r="H612"/>
        </row>
        <row r="613">
          <cell r="B613" t="str">
            <v/>
          </cell>
          <cell r="C613"/>
          <cell r="D613"/>
          <cell r="E613"/>
          <cell r="F613"/>
          <cell r="G613"/>
          <cell r="H613"/>
        </row>
        <row r="614">
          <cell r="B614" t="str">
            <v/>
          </cell>
          <cell r="C614"/>
          <cell r="D614"/>
          <cell r="E614"/>
          <cell r="F614"/>
          <cell r="G614"/>
          <cell r="H614"/>
        </row>
        <row r="615">
          <cell r="B615" t="str">
            <v/>
          </cell>
          <cell r="C615"/>
          <cell r="D615"/>
          <cell r="E615"/>
          <cell r="F615"/>
          <cell r="G615"/>
          <cell r="H615"/>
        </row>
        <row r="616">
          <cell r="B616" t="str">
            <v/>
          </cell>
          <cell r="C616"/>
          <cell r="D616"/>
          <cell r="E616"/>
          <cell r="F616"/>
          <cell r="G616"/>
          <cell r="H616"/>
        </row>
        <row r="617">
          <cell r="B617" t="str">
            <v/>
          </cell>
          <cell r="C617"/>
          <cell r="D617"/>
          <cell r="E617"/>
          <cell r="F617"/>
          <cell r="G617"/>
          <cell r="H617"/>
        </row>
        <row r="618">
          <cell r="B618" t="str">
            <v/>
          </cell>
          <cell r="C618"/>
          <cell r="D618"/>
          <cell r="E618"/>
          <cell r="F618"/>
          <cell r="G618"/>
          <cell r="H618"/>
        </row>
        <row r="619">
          <cell r="B619" t="str">
            <v/>
          </cell>
          <cell r="C619"/>
          <cell r="D619"/>
          <cell r="E619"/>
          <cell r="F619"/>
          <cell r="G619"/>
          <cell r="H619"/>
        </row>
        <row r="620">
          <cell r="B620" t="str">
            <v/>
          </cell>
          <cell r="C620"/>
          <cell r="D620"/>
          <cell r="E620"/>
          <cell r="F620"/>
          <cell r="G620"/>
          <cell r="H620"/>
        </row>
        <row r="621">
          <cell r="B621" t="str">
            <v/>
          </cell>
          <cell r="C621"/>
          <cell r="D621"/>
          <cell r="E621"/>
          <cell r="F621"/>
          <cell r="G621"/>
          <cell r="H621"/>
        </row>
        <row r="622">
          <cell r="B622" t="str">
            <v/>
          </cell>
          <cell r="C622"/>
          <cell r="D622"/>
          <cell r="E622"/>
          <cell r="F622"/>
          <cell r="G622"/>
          <cell r="H622"/>
        </row>
        <row r="623">
          <cell r="B623" t="str">
            <v/>
          </cell>
          <cell r="C623"/>
          <cell r="D623"/>
          <cell r="E623"/>
          <cell r="F623"/>
          <cell r="G623"/>
          <cell r="H623"/>
        </row>
        <row r="624">
          <cell r="B624" t="str">
            <v/>
          </cell>
          <cell r="C624"/>
          <cell r="D624"/>
          <cell r="E624"/>
          <cell r="F624"/>
          <cell r="G624"/>
          <cell r="H624"/>
        </row>
        <row r="625">
          <cell r="B625" t="str">
            <v/>
          </cell>
          <cell r="C625"/>
          <cell r="D625"/>
          <cell r="E625"/>
          <cell r="F625"/>
          <cell r="G625"/>
          <cell r="H625"/>
        </row>
        <row r="626">
          <cell r="B626" t="str">
            <v/>
          </cell>
          <cell r="C626"/>
          <cell r="D626"/>
          <cell r="E626"/>
          <cell r="F626"/>
          <cell r="G626"/>
          <cell r="H626"/>
        </row>
        <row r="627">
          <cell r="B627" t="str">
            <v/>
          </cell>
          <cell r="C627"/>
          <cell r="D627"/>
          <cell r="E627"/>
          <cell r="F627"/>
          <cell r="G627"/>
          <cell r="H627"/>
        </row>
        <row r="628">
          <cell r="B628" t="str">
            <v/>
          </cell>
          <cell r="C628"/>
          <cell r="D628"/>
          <cell r="E628"/>
          <cell r="F628"/>
          <cell r="G628"/>
          <cell r="H628"/>
        </row>
        <row r="629">
          <cell r="B629" t="str">
            <v/>
          </cell>
          <cell r="C629"/>
          <cell r="D629"/>
          <cell r="E629"/>
          <cell r="F629"/>
          <cell r="G629"/>
          <cell r="H629"/>
        </row>
        <row r="630">
          <cell r="B630" t="str">
            <v/>
          </cell>
          <cell r="C630"/>
          <cell r="D630"/>
          <cell r="E630"/>
          <cell r="F630"/>
          <cell r="G630"/>
          <cell r="H630"/>
        </row>
        <row r="631">
          <cell r="B631" t="str">
            <v/>
          </cell>
          <cell r="C631"/>
          <cell r="D631"/>
          <cell r="E631"/>
          <cell r="F631"/>
          <cell r="G631"/>
          <cell r="H631"/>
        </row>
        <row r="632">
          <cell r="B632" t="str">
            <v/>
          </cell>
          <cell r="C632"/>
          <cell r="D632"/>
          <cell r="E632"/>
          <cell r="F632"/>
          <cell r="G632"/>
          <cell r="H632"/>
        </row>
        <row r="633">
          <cell r="B633" t="str">
            <v/>
          </cell>
          <cell r="C633"/>
          <cell r="D633"/>
          <cell r="E633"/>
          <cell r="F633"/>
          <cell r="G633"/>
          <cell r="H633"/>
        </row>
        <row r="634">
          <cell r="B634" t="str">
            <v/>
          </cell>
          <cell r="C634"/>
          <cell r="D634"/>
          <cell r="E634"/>
          <cell r="F634"/>
          <cell r="G634"/>
          <cell r="H634"/>
        </row>
        <row r="635">
          <cell r="B635" t="str">
            <v/>
          </cell>
          <cell r="C635"/>
          <cell r="D635"/>
          <cell r="E635"/>
          <cell r="F635"/>
          <cell r="G635"/>
          <cell r="H635"/>
        </row>
        <row r="636">
          <cell r="B636" t="str">
            <v/>
          </cell>
          <cell r="C636"/>
          <cell r="D636"/>
          <cell r="E636"/>
          <cell r="F636"/>
          <cell r="G636"/>
          <cell r="H636"/>
        </row>
        <row r="637">
          <cell r="B637" t="str">
            <v/>
          </cell>
          <cell r="C637"/>
          <cell r="D637"/>
          <cell r="E637"/>
          <cell r="F637"/>
          <cell r="G637"/>
          <cell r="H637"/>
        </row>
        <row r="638">
          <cell r="B638" t="str">
            <v/>
          </cell>
          <cell r="C638"/>
          <cell r="D638"/>
          <cell r="E638"/>
          <cell r="F638"/>
          <cell r="G638"/>
          <cell r="H638"/>
        </row>
        <row r="639">
          <cell r="B639" t="str">
            <v/>
          </cell>
          <cell r="C639"/>
          <cell r="D639"/>
          <cell r="E639"/>
          <cell r="F639"/>
          <cell r="G639"/>
          <cell r="H639"/>
        </row>
        <row r="640">
          <cell r="B640" t="str">
            <v/>
          </cell>
          <cell r="C640"/>
          <cell r="D640"/>
          <cell r="E640"/>
          <cell r="F640"/>
          <cell r="G640"/>
          <cell r="H640"/>
        </row>
        <row r="641">
          <cell r="B641" t="str">
            <v/>
          </cell>
          <cell r="C641"/>
          <cell r="D641"/>
          <cell r="E641"/>
          <cell r="F641"/>
          <cell r="G641"/>
          <cell r="H641"/>
        </row>
        <row r="642">
          <cell r="B642" t="str">
            <v/>
          </cell>
          <cell r="C642"/>
          <cell r="D642"/>
          <cell r="E642"/>
          <cell r="F642"/>
          <cell r="G642"/>
          <cell r="H642"/>
        </row>
        <row r="643">
          <cell r="B643" t="str">
            <v/>
          </cell>
          <cell r="C643"/>
          <cell r="D643"/>
          <cell r="E643"/>
          <cell r="F643"/>
          <cell r="G643"/>
          <cell r="H643"/>
        </row>
        <row r="644">
          <cell r="B644" t="str">
            <v/>
          </cell>
          <cell r="C644"/>
          <cell r="D644"/>
          <cell r="E644"/>
          <cell r="F644"/>
          <cell r="G644"/>
          <cell r="H644"/>
        </row>
        <row r="645">
          <cell r="B645" t="str">
            <v/>
          </cell>
          <cell r="C645"/>
          <cell r="D645"/>
          <cell r="E645"/>
          <cell r="F645"/>
          <cell r="G645"/>
          <cell r="H645"/>
        </row>
        <row r="646">
          <cell r="B646" t="str">
            <v/>
          </cell>
          <cell r="C646"/>
          <cell r="D646"/>
          <cell r="E646"/>
          <cell r="F646"/>
          <cell r="G646"/>
          <cell r="H646"/>
        </row>
        <row r="647">
          <cell r="B647" t="str">
            <v/>
          </cell>
          <cell r="C647"/>
          <cell r="D647"/>
          <cell r="E647"/>
          <cell r="F647"/>
          <cell r="G647"/>
          <cell r="H647"/>
        </row>
        <row r="648">
          <cell r="B648" t="str">
            <v/>
          </cell>
          <cell r="C648"/>
          <cell r="D648"/>
          <cell r="E648"/>
          <cell r="F648"/>
          <cell r="G648"/>
          <cell r="H648"/>
        </row>
        <row r="649">
          <cell r="B649" t="str">
            <v/>
          </cell>
          <cell r="C649"/>
          <cell r="D649"/>
          <cell r="E649"/>
          <cell r="F649"/>
          <cell r="G649"/>
          <cell r="H649"/>
        </row>
        <row r="650">
          <cell r="B650" t="str">
            <v/>
          </cell>
          <cell r="C650"/>
          <cell r="D650"/>
          <cell r="E650"/>
          <cell r="F650"/>
          <cell r="G650"/>
          <cell r="H650"/>
        </row>
        <row r="651">
          <cell r="B651" t="str">
            <v/>
          </cell>
          <cell r="C651"/>
          <cell r="D651"/>
          <cell r="E651"/>
          <cell r="F651"/>
          <cell r="G651"/>
          <cell r="H651"/>
        </row>
        <row r="652">
          <cell r="B652" t="str">
            <v/>
          </cell>
          <cell r="C652"/>
          <cell r="D652"/>
          <cell r="E652"/>
          <cell r="F652"/>
          <cell r="G652"/>
          <cell r="H652"/>
        </row>
        <row r="653">
          <cell r="B653" t="str">
            <v/>
          </cell>
          <cell r="C653"/>
          <cell r="D653"/>
          <cell r="E653"/>
          <cell r="F653"/>
          <cell r="G653"/>
          <cell r="H653"/>
        </row>
        <row r="654">
          <cell r="B654" t="str">
            <v/>
          </cell>
          <cell r="C654"/>
          <cell r="D654"/>
          <cell r="E654"/>
          <cell r="F654"/>
          <cell r="G654"/>
          <cell r="H654"/>
        </row>
        <row r="655">
          <cell r="B655" t="str">
            <v/>
          </cell>
          <cell r="C655"/>
          <cell r="D655"/>
          <cell r="E655"/>
          <cell r="F655"/>
          <cell r="G655"/>
          <cell r="H655"/>
        </row>
        <row r="656">
          <cell r="B656" t="str">
            <v/>
          </cell>
          <cell r="C656"/>
          <cell r="D656"/>
          <cell r="E656"/>
          <cell r="F656"/>
          <cell r="G656"/>
          <cell r="H656"/>
        </row>
        <row r="657">
          <cell r="B657" t="str">
            <v/>
          </cell>
          <cell r="C657"/>
          <cell r="D657"/>
          <cell r="E657"/>
          <cell r="F657"/>
          <cell r="G657"/>
          <cell r="H657"/>
        </row>
        <row r="658">
          <cell r="B658" t="str">
            <v/>
          </cell>
          <cell r="C658"/>
          <cell r="D658"/>
          <cell r="E658"/>
          <cell r="F658"/>
          <cell r="G658"/>
          <cell r="H658"/>
        </row>
        <row r="659">
          <cell r="B659" t="str">
            <v/>
          </cell>
          <cell r="C659"/>
          <cell r="D659"/>
          <cell r="E659"/>
          <cell r="F659"/>
          <cell r="G659"/>
          <cell r="H659"/>
        </row>
        <row r="660">
          <cell r="B660" t="str">
            <v/>
          </cell>
          <cell r="C660"/>
          <cell r="D660"/>
          <cell r="E660"/>
          <cell r="F660"/>
          <cell r="G660"/>
          <cell r="H660"/>
        </row>
        <row r="661">
          <cell r="B661" t="str">
            <v/>
          </cell>
          <cell r="C661"/>
          <cell r="D661"/>
          <cell r="E661"/>
          <cell r="F661"/>
          <cell r="G661"/>
          <cell r="H661"/>
        </row>
        <row r="662">
          <cell r="B662" t="str">
            <v/>
          </cell>
          <cell r="C662"/>
          <cell r="D662"/>
          <cell r="E662"/>
          <cell r="F662"/>
          <cell r="G662"/>
          <cell r="H662"/>
        </row>
        <row r="663">
          <cell r="B663" t="str">
            <v/>
          </cell>
          <cell r="C663"/>
          <cell r="D663"/>
          <cell r="E663"/>
          <cell r="F663"/>
          <cell r="G663"/>
          <cell r="H663"/>
        </row>
        <row r="664">
          <cell r="B664" t="str">
            <v/>
          </cell>
          <cell r="C664"/>
          <cell r="D664"/>
          <cell r="E664"/>
          <cell r="F664"/>
          <cell r="G664"/>
          <cell r="H664"/>
        </row>
        <row r="665">
          <cell r="B665" t="str">
            <v/>
          </cell>
          <cell r="C665"/>
          <cell r="D665"/>
          <cell r="E665"/>
          <cell r="F665"/>
          <cell r="G665"/>
          <cell r="H665"/>
        </row>
        <row r="666">
          <cell r="B666" t="str">
            <v/>
          </cell>
          <cell r="C666"/>
          <cell r="D666"/>
          <cell r="E666"/>
          <cell r="F666"/>
          <cell r="G666"/>
          <cell r="H666"/>
        </row>
        <row r="667">
          <cell r="B667" t="str">
            <v/>
          </cell>
          <cell r="C667"/>
          <cell r="D667"/>
          <cell r="E667"/>
          <cell r="F667"/>
          <cell r="G667"/>
          <cell r="H667"/>
        </row>
        <row r="668">
          <cell r="B668" t="str">
            <v/>
          </cell>
          <cell r="C668"/>
          <cell r="D668"/>
          <cell r="E668"/>
          <cell r="F668"/>
          <cell r="G668"/>
          <cell r="H668"/>
        </row>
        <row r="669">
          <cell r="B669" t="str">
            <v/>
          </cell>
          <cell r="C669"/>
          <cell r="D669"/>
          <cell r="E669"/>
          <cell r="F669"/>
          <cell r="G669"/>
          <cell r="H669"/>
        </row>
        <row r="670">
          <cell r="B670" t="str">
            <v/>
          </cell>
          <cell r="C670"/>
          <cell r="D670"/>
          <cell r="E670"/>
          <cell r="F670"/>
          <cell r="G670"/>
          <cell r="H670"/>
        </row>
        <row r="671">
          <cell r="B671" t="str">
            <v/>
          </cell>
          <cell r="C671"/>
          <cell r="D671"/>
          <cell r="E671"/>
          <cell r="F671"/>
          <cell r="G671"/>
          <cell r="H671"/>
        </row>
        <row r="672">
          <cell r="B672" t="str">
            <v/>
          </cell>
          <cell r="C672"/>
          <cell r="D672"/>
          <cell r="E672"/>
          <cell r="F672"/>
          <cell r="G672"/>
          <cell r="H672"/>
        </row>
        <row r="673">
          <cell r="B673" t="str">
            <v/>
          </cell>
          <cell r="C673"/>
          <cell r="D673"/>
          <cell r="E673"/>
          <cell r="F673"/>
          <cell r="G673"/>
          <cell r="H673"/>
        </row>
        <row r="674">
          <cell r="B674" t="str">
            <v/>
          </cell>
          <cell r="C674"/>
          <cell r="D674"/>
          <cell r="E674"/>
          <cell r="F674"/>
          <cell r="G674"/>
          <cell r="H674"/>
        </row>
        <row r="675">
          <cell r="B675" t="str">
            <v/>
          </cell>
          <cell r="C675"/>
          <cell r="D675"/>
          <cell r="E675"/>
          <cell r="F675"/>
          <cell r="G675"/>
          <cell r="H675"/>
        </row>
        <row r="676">
          <cell r="B676" t="str">
            <v/>
          </cell>
          <cell r="C676"/>
          <cell r="D676"/>
          <cell r="E676"/>
          <cell r="F676"/>
          <cell r="G676"/>
          <cell r="H676"/>
        </row>
        <row r="677">
          <cell r="B677" t="str">
            <v/>
          </cell>
          <cell r="C677"/>
          <cell r="D677"/>
          <cell r="E677"/>
          <cell r="F677"/>
          <cell r="G677"/>
          <cell r="H677"/>
        </row>
        <row r="678">
          <cell r="B678" t="str">
            <v/>
          </cell>
          <cell r="C678"/>
          <cell r="D678"/>
          <cell r="E678"/>
          <cell r="F678"/>
          <cell r="G678"/>
          <cell r="H678"/>
        </row>
        <row r="679">
          <cell r="B679" t="str">
            <v/>
          </cell>
          <cell r="C679"/>
          <cell r="D679"/>
          <cell r="E679"/>
          <cell r="F679"/>
          <cell r="G679"/>
          <cell r="H679"/>
        </row>
        <row r="680">
          <cell r="B680" t="str">
            <v/>
          </cell>
          <cell r="C680"/>
          <cell r="D680"/>
          <cell r="E680"/>
          <cell r="F680"/>
          <cell r="G680"/>
          <cell r="H680"/>
        </row>
        <row r="681">
          <cell r="B681" t="str">
            <v/>
          </cell>
          <cell r="C681"/>
          <cell r="D681"/>
          <cell r="E681"/>
          <cell r="F681"/>
          <cell r="G681"/>
          <cell r="H681"/>
        </row>
        <row r="682">
          <cell r="B682" t="str">
            <v/>
          </cell>
          <cell r="C682"/>
          <cell r="D682"/>
          <cell r="E682"/>
          <cell r="F682"/>
          <cell r="G682"/>
          <cell r="H682"/>
        </row>
        <row r="683">
          <cell r="B683" t="str">
            <v/>
          </cell>
          <cell r="C683"/>
          <cell r="D683"/>
          <cell r="E683"/>
          <cell r="F683"/>
          <cell r="G683"/>
          <cell r="H683"/>
        </row>
        <row r="684">
          <cell r="B684" t="str">
            <v/>
          </cell>
          <cell r="C684"/>
          <cell r="D684"/>
          <cell r="E684"/>
          <cell r="F684"/>
          <cell r="G684"/>
          <cell r="H684"/>
        </row>
        <row r="685">
          <cell r="B685" t="str">
            <v/>
          </cell>
          <cell r="C685"/>
          <cell r="D685"/>
          <cell r="E685"/>
          <cell r="F685"/>
          <cell r="G685"/>
          <cell r="H685"/>
        </row>
        <row r="686">
          <cell r="B686" t="str">
            <v/>
          </cell>
          <cell r="C686"/>
          <cell r="D686"/>
          <cell r="E686"/>
          <cell r="F686"/>
          <cell r="G686"/>
          <cell r="H686"/>
        </row>
        <row r="687">
          <cell r="B687" t="str">
            <v/>
          </cell>
          <cell r="C687"/>
          <cell r="D687"/>
          <cell r="E687"/>
          <cell r="F687"/>
          <cell r="G687"/>
          <cell r="H687"/>
        </row>
        <row r="688">
          <cell r="B688" t="str">
            <v/>
          </cell>
          <cell r="C688"/>
          <cell r="D688"/>
          <cell r="E688"/>
          <cell r="F688"/>
          <cell r="G688"/>
          <cell r="H688"/>
        </row>
        <row r="689">
          <cell r="B689" t="str">
            <v/>
          </cell>
          <cell r="C689"/>
          <cell r="D689"/>
          <cell r="E689"/>
          <cell r="F689"/>
          <cell r="G689"/>
          <cell r="H689"/>
        </row>
        <row r="690">
          <cell r="B690" t="str">
            <v/>
          </cell>
          <cell r="C690"/>
          <cell r="D690"/>
          <cell r="E690"/>
          <cell r="F690"/>
          <cell r="G690"/>
          <cell r="H690"/>
        </row>
        <row r="691">
          <cell r="B691" t="str">
            <v/>
          </cell>
          <cell r="C691"/>
          <cell r="D691"/>
          <cell r="E691"/>
          <cell r="F691"/>
          <cell r="G691"/>
          <cell r="H691"/>
        </row>
        <row r="692">
          <cell r="B692" t="str">
            <v/>
          </cell>
          <cell r="C692"/>
          <cell r="D692"/>
          <cell r="E692"/>
          <cell r="F692"/>
          <cell r="G692"/>
          <cell r="H692"/>
        </row>
        <row r="693">
          <cell r="B693" t="str">
            <v/>
          </cell>
          <cell r="C693"/>
          <cell r="D693"/>
          <cell r="E693"/>
          <cell r="F693"/>
          <cell r="G693"/>
          <cell r="H693"/>
        </row>
        <row r="694">
          <cell r="B694" t="str">
            <v/>
          </cell>
          <cell r="C694"/>
          <cell r="D694"/>
          <cell r="E694"/>
          <cell r="F694"/>
          <cell r="G694"/>
          <cell r="H694"/>
        </row>
        <row r="695">
          <cell r="B695" t="str">
            <v/>
          </cell>
          <cell r="C695"/>
          <cell r="D695"/>
          <cell r="E695"/>
          <cell r="F695"/>
          <cell r="G695"/>
          <cell r="H695"/>
        </row>
        <row r="696">
          <cell r="B696" t="str">
            <v/>
          </cell>
          <cell r="C696"/>
          <cell r="D696"/>
          <cell r="E696"/>
          <cell r="F696"/>
          <cell r="G696"/>
          <cell r="H696"/>
        </row>
        <row r="697">
          <cell r="B697" t="str">
            <v/>
          </cell>
          <cell r="C697"/>
          <cell r="D697"/>
          <cell r="E697"/>
          <cell r="F697"/>
          <cell r="G697"/>
          <cell r="H697"/>
        </row>
        <row r="698">
          <cell r="B698" t="str">
            <v/>
          </cell>
          <cell r="C698"/>
          <cell r="D698"/>
          <cell r="E698"/>
          <cell r="F698"/>
          <cell r="G698"/>
          <cell r="H698"/>
        </row>
        <row r="699">
          <cell r="B699" t="str">
            <v/>
          </cell>
          <cell r="C699"/>
          <cell r="D699"/>
          <cell r="E699"/>
          <cell r="F699"/>
          <cell r="G699"/>
          <cell r="H699"/>
        </row>
        <row r="700">
          <cell r="B700" t="str">
            <v/>
          </cell>
          <cell r="C700"/>
          <cell r="D700"/>
          <cell r="E700"/>
          <cell r="F700"/>
          <cell r="G700"/>
          <cell r="H700"/>
        </row>
        <row r="701">
          <cell r="B701" t="str">
            <v/>
          </cell>
          <cell r="C701"/>
          <cell r="D701"/>
          <cell r="E701"/>
          <cell r="F701"/>
          <cell r="G701"/>
          <cell r="H701"/>
        </row>
        <row r="702">
          <cell r="B702" t="str">
            <v/>
          </cell>
          <cell r="C702"/>
          <cell r="D702"/>
          <cell r="E702"/>
          <cell r="F702"/>
          <cell r="G702"/>
          <cell r="H702"/>
        </row>
        <row r="703">
          <cell r="B703" t="str">
            <v/>
          </cell>
          <cell r="C703"/>
          <cell r="D703"/>
          <cell r="E703"/>
          <cell r="F703"/>
          <cell r="G703"/>
          <cell r="H703"/>
        </row>
        <row r="704">
          <cell r="B704" t="str">
            <v/>
          </cell>
          <cell r="C704"/>
          <cell r="D704"/>
          <cell r="E704"/>
          <cell r="F704"/>
          <cell r="G704"/>
          <cell r="H704"/>
        </row>
        <row r="705">
          <cell r="B705" t="str">
            <v/>
          </cell>
          <cell r="C705"/>
          <cell r="D705"/>
          <cell r="E705"/>
          <cell r="F705"/>
          <cell r="G705"/>
          <cell r="H705"/>
        </row>
        <row r="706">
          <cell r="B706" t="str">
            <v/>
          </cell>
          <cell r="C706"/>
          <cell r="D706"/>
          <cell r="E706"/>
          <cell r="F706"/>
          <cell r="G706"/>
          <cell r="H706"/>
        </row>
        <row r="707">
          <cell r="B707" t="str">
            <v/>
          </cell>
          <cell r="C707"/>
          <cell r="D707"/>
          <cell r="E707"/>
          <cell r="F707"/>
          <cell r="G707"/>
          <cell r="H707"/>
        </row>
        <row r="708">
          <cell r="B708" t="str">
            <v/>
          </cell>
          <cell r="C708"/>
          <cell r="D708"/>
          <cell r="E708"/>
          <cell r="F708"/>
          <cell r="G708"/>
          <cell r="H708"/>
        </row>
        <row r="709">
          <cell r="B709" t="str">
            <v/>
          </cell>
          <cell r="C709"/>
          <cell r="D709"/>
          <cell r="E709"/>
          <cell r="F709"/>
          <cell r="G709"/>
          <cell r="H709"/>
        </row>
        <row r="710">
          <cell r="B710" t="str">
            <v/>
          </cell>
          <cell r="C710"/>
          <cell r="D710"/>
          <cell r="E710"/>
          <cell r="F710"/>
          <cell r="G710"/>
          <cell r="H710"/>
        </row>
        <row r="711">
          <cell r="B711" t="str">
            <v/>
          </cell>
          <cell r="C711"/>
          <cell r="D711"/>
          <cell r="E711"/>
          <cell r="F711"/>
          <cell r="G711"/>
          <cell r="H711"/>
        </row>
        <row r="712">
          <cell r="B712" t="str">
            <v/>
          </cell>
          <cell r="C712"/>
          <cell r="D712"/>
          <cell r="E712"/>
          <cell r="F712"/>
          <cell r="G712"/>
          <cell r="H712"/>
        </row>
        <row r="713">
          <cell r="B713" t="str">
            <v/>
          </cell>
          <cell r="C713"/>
          <cell r="D713"/>
          <cell r="E713"/>
          <cell r="F713"/>
          <cell r="G713"/>
          <cell r="H713"/>
        </row>
        <row r="714">
          <cell r="B714" t="str">
            <v/>
          </cell>
          <cell r="C714"/>
          <cell r="D714"/>
          <cell r="E714"/>
          <cell r="F714"/>
          <cell r="G714"/>
          <cell r="H714"/>
        </row>
        <row r="715">
          <cell r="B715" t="str">
            <v/>
          </cell>
          <cell r="C715"/>
          <cell r="D715"/>
          <cell r="E715"/>
          <cell r="F715"/>
          <cell r="G715"/>
          <cell r="H715"/>
        </row>
        <row r="716">
          <cell r="B716" t="str">
            <v/>
          </cell>
          <cell r="C716"/>
          <cell r="D716"/>
          <cell r="E716"/>
          <cell r="F716"/>
          <cell r="G716"/>
          <cell r="H716"/>
        </row>
        <row r="717">
          <cell r="B717" t="str">
            <v/>
          </cell>
          <cell r="C717"/>
          <cell r="D717"/>
          <cell r="E717"/>
          <cell r="F717"/>
          <cell r="G717"/>
          <cell r="H717"/>
        </row>
        <row r="718">
          <cell r="B718" t="str">
            <v/>
          </cell>
          <cell r="C718"/>
          <cell r="D718"/>
          <cell r="E718"/>
          <cell r="F718"/>
          <cell r="G718"/>
          <cell r="H718"/>
        </row>
        <row r="719">
          <cell r="B719" t="str">
            <v/>
          </cell>
          <cell r="C719"/>
          <cell r="D719"/>
          <cell r="E719"/>
          <cell r="F719"/>
          <cell r="G719"/>
          <cell r="H719"/>
        </row>
        <row r="720">
          <cell r="B720" t="str">
            <v/>
          </cell>
          <cell r="C720"/>
          <cell r="D720"/>
          <cell r="E720"/>
          <cell r="F720"/>
          <cell r="G720"/>
          <cell r="H720"/>
        </row>
        <row r="721">
          <cell r="B721" t="str">
            <v/>
          </cell>
          <cell r="C721"/>
          <cell r="D721"/>
          <cell r="E721"/>
          <cell r="F721"/>
          <cell r="G721"/>
          <cell r="H721"/>
        </row>
        <row r="722">
          <cell r="B722" t="str">
            <v/>
          </cell>
          <cell r="C722"/>
          <cell r="D722"/>
          <cell r="E722"/>
          <cell r="F722"/>
          <cell r="G722"/>
          <cell r="H722"/>
        </row>
        <row r="723">
          <cell r="B723" t="str">
            <v/>
          </cell>
          <cell r="C723"/>
          <cell r="D723"/>
          <cell r="E723"/>
          <cell r="F723"/>
          <cell r="G723"/>
          <cell r="H723"/>
        </row>
        <row r="724">
          <cell r="B724" t="str">
            <v/>
          </cell>
          <cell r="C724"/>
          <cell r="D724"/>
          <cell r="E724"/>
          <cell r="F724"/>
          <cell r="G724"/>
          <cell r="H724"/>
        </row>
        <row r="725">
          <cell r="B725" t="str">
            <v/>
          </cell>
          <cell r="C725"/>
          <cell r="D725"/>
          <cell r="E725"/>
          <cell r="F725"/>
          <cell r="G725"/>
          <cell r="H725"/>
        </row>
        <row r="726">
          <cell r="B726" t="str">
            <v/>
          </cell>
          <cell r="C726"/>
          <cell r="D726"/>
          <cell r="E726"/>
          <cell r="F726"/>
          <cell r="G726"/>
          <cell r="H726"/>
        </row>
        <row r="727">
          <cell r="B727" t="str">
            <v/>
          </cell>
          <cell r="C727"/>
          <cell r="D727"/>
          <cell r="E727"/>
          <cell r="F727"/>
          <cell r="G727"/>
          <cell r="H727"/>
        </row>
        <row r="728">
          <cell r="B728" t="str">
            <v/>
          </cell>
          <cell r="C728"/>
          <cell r="D728"/>
          <cell r="E728"/>
          <cell r="F728"/>
          <cell r="G728"/>
          <cell r="H728"/>
        </row>
        <row r="729">
          <cell r="B729" t="str">
            <v/>
          </cell>
          <cell r="C729"/>
          <cell r="D729"/>
          <cell r="E729"/>
          <cell r="F729"/>
          <cell r="G729"/>
          <cell r="H729"/>
        </row>
        <row r="730">
          <cell r="B730" t="str">
            <v/>
          </cell>
          <cell r="C730"/>
          <cell r="D730"/>
          <cell r="E730"/>
          <cell r="F730"/>
          <cell r="G730"/>
          <cell r="H730"/>
        </row>
        <row r="731">
          <cell r="B731" t="str">
            <v/>
          </cell>
          <cell r="C731"/>
          <cell r="D731"/>
          <cell r="E731"/>
          <cell r="F731"/>
          <cell r="G731"/>
          <cell r="H731"/>
        </row>
        <row r="732">
          <cell r="B732" t="str">
            <v/>
          </cell>
          <cell r="C732"/>
          <cell r="D732"/>
          <cell r="E732"/>
          <cell r="F732"/>
          <cell r="G732"/>
          <cell r="H732"/>
        </row>
        <row r="733">
          <cell r="B733" t="str">
            <v/>
          </cell>
          <cell r="C733"/>
          <cell r="D733"/>
          <cell r="E733"/>
          <cell r="F733"/>
          <cell r="G733"/>
          <cell r="H733"/>
        </row>
        <row r="734">
          <cell r="B734" t="str">
            <v/>
          </cell>
          <cell r="C734"/>
          <cell r="D734"/>
          <cell r="E734"/>
          <cell r="F734"/>
          <cell r="G734"/>
          <cell r="H734"/>
        </row>
        <row r="735">
          <cell r="B735" t="str">
            <v/>
          </cell>
          <cell r="C735"/>
          <cell r="D735"/>
          <cell r="E735"/>
          <cell r="F735"/>
          <cell r="G735"/>
          <cell r="H735"/>
        </row>
        <row r="736">
          <cell r="B736" t="str">
            <v/>
          </cell>
          <cell r="C736"/>
          <cell r="D736"/>
          <cell r="E736"/>
          <cell r="F736"/>
          <cell r="G736"/>
          <cell r="H736"/>
        </row>
        <row r="737">
          <cell r="B737" t="str">
            <v/>
          </cell>
          <cell r="C737"/>
          <cell r="D737"/>
          <cell r="E737"/>
          <cell r="F737"/>
          <cell r="G737"/>
          <cell r="H737"/>
        </row>
        <row r="738">
          <cell r="B738" t="str">
            <v/>
          </cell>
          <cell r="C738"/>
          <cell r="D738"/>
          <cell r="E738"/>
          <cell r="F738"/>
          <cell r="G738"/>
          <cell r="H738"/>
        </row>
        <row r="739">
          <cell r="B739" t="str">
            <v/>
          </cell>
          <cell r="C739"/>
          <cell r="D739"/>
          <cell r="E739"/>
          <cell r="F739"/>
          <cell r="G739"/>
          <cell r="H739"/>
        </row>
        <row r="740">
          <cell r="B740" t="str">
            <v/>
          </cell>
          <cell r="C740"/>
          <cell r="D740"/>
          <cell r="E740"/>
          <cell r="F740"/>
          <cell r="G740"/>
          <cell r="H740"/>
        </row>
        <row r="741">
          <cell r="B741" t="str">
            <v/>
          </cell>
          <cell r="C741"/>
          <cell r="D741"/>
          <cell r="E741"/>
          <cell r="F741"/>
          <cell r="G741"/>
          <cell r="H741"/>
        </row>
        <row r="742">
          <cell r="B742" t="str">
            <v/>
          </cell>
          <cell r="C742"/>
          <cell r="D742"/>
          <cell r="E742"/>
          <cell r="F742"/>
          <cell r="G742"/>
          <cell r="H742"/>
        </row>
        <row r="743">
          <cell r="B743" t="str">
            <v/>
          </cell>
          <cell r="C743"/>
          <cell r="D743"/>
          <cell r="E743"/>
          <cell r="F743"/>
          <cell r="G743"/>
          <cell r="H743"/>
        </row>
        <row r="744">
          <cell r="B744" t="str">
            <v/>
          </cell>
          <cell r="C744"/>
          <cell r="D744"/>
          <cell r="E744"/>
          <cell r="F744"/>
          <cell r="G744"/>
          <cell r="H744"/>
        </row>
        <row r="745">
          <cell r="B745" t="str">
            <v/>
          </cell>
          <cell r="C745"/>
          <cell r="D745"/>
          <cell r="E745"/>
          <cell r="F745"/>
          <cell r="G745"/>
          <cell r="H745"/>
        </row>
        <row r="746">
          <cell r="B746" t="str">
            <v/>
          </cell>
          <cell r="C746"/>
          <cell r="D746"/>
          <cell r="E746"/>
          <cell r="F746"/>
          <cell r="G746"/>
          <cell r="H746"/>
        </row>
        <row r="747">
          <cell r="B747" t="str">
            <v/>
          </cell>
          <cell r="C747"/>
          <cell r="D747"/>
          <cell r="E747"/>
          <cell r="F747"/>
          <cell r="G747"/>
          <cell r="H747"/>
        </row>
        <row r="748">
          <cell r="B748" t="str">
            <v/>
          </cell>
          <cell r="C748"/>
          <cell r="D748"/>
          <cell r="E748"/>
          <cell r="F748"/>
          <cell r="G748"/>
          <cell r="H748"/>
        </row>
        <row r="749">
          <cell r="B749" t="str">
            <v/>
          </cell>
          <cell r="C749"/>
          <cell r="D749"/>
          <cell r="E749"/>
          <cell r="F749"/>
          <cell r="G749"/>
          <cell r="H749"/>
        </row>
        <row r="750">
          <cell r="B750" t="str">
            <v/>
          </cell>
          <cell r="C750"/>
          <cell r="D750"/>
          <cell r="E750"/>
          <cell r="F750"/>
          <cell r="G750"/>
          <cell r="H750"/>
        </row>
        <row r="751">
          <cell r="B751" t="str">
            <v/>
          </cell>
          <cell r="C751"/>
          <cell r="D751"/>
          <cell r="E751"/>
          <cell r="F751"/>
          <cell r="G751"/>
          <cell r="H751"/>
        </row>
        <row r="752">
          <cell r="B752" t="str">
            <v/>
          </cell>
          <cell r="C752"/>
          <cell r="D752"/>
          <cell r="E752"/>
          <cell r="F752"/>
          <cell r="G752"/>
          <cell r="H752"/>
        </row>
        <row r="753">
          <cell r="B753" t="str">
            <v/>
          </cell>
          <cell r="C753"/>
          <cell r="D753"/>
          <cell r="E753"/>
          <cell r="F753"/>
          <cell r="G753"/>
          <cell r="H753"/>
        </row>
        <row r="754">
          <cell r="B754" t="str">
            <v/>
          </cell>
          <cell r="C754"/>
          <cell r="D754"/>
          <cell r="E754"/>
          <cell r="F754"/>
          <cell r="G754"/>
          <cell r="H754"/>
        </row>
        <row r="755">
          <cell r="B755" t="str">
            <v/>
          </cell>
          <cell r="C755"/>
          <cell r="D755"/>
          <cell r="E755"/>
          <cell r="F755"/>
          <cell r="G755"/>
          <cell r="H755"/>
        </row>
        <row r="756">
          <cell r="B756" t="str">
            <v/>
          </cell>
          <cell r="C756"/>
          <cell r="D756"/>
          <cell r="E756"/>
          <cell r="F756"/>
          <cell r="G756"/>
          <cell r="H756"/>
        </row>
        <row r="757">
          <cell r="B757" t="str">
            <v/>
          </cell>
          <cell r="C757"/>
          <cell r="D757"/>
          <cell r="E757"/>
          <cell r="F757"/>
          <cell r="G757"/>
          <cell r="H757"/>
        </row>
        <row r="758">
          <cell r="B758" t="str">
            <v/>
          </cell>
          <cell r="C758"/>
          <cell r="D758"/>
          <cell r="E758"/>
          <cell r="F758"/>
          <cell r="G758"/>
          <cell r="H758"/>
        </row>
        <row r="759">
          <cell r="B759" t="str">
            <v/>
          </cell>
          <cell r="C759"/>
          <cell r="D759"/>
          <cell r="E759"/>
          <cell r="F759"/>
          <cell r="G759"/>
          <cell r="H759"/>
        </row>
        <row r="760">
          <cell r="B760" t="str">
            <v/>
          </cell>
          <cell r="C760"/>
          <cell r="D760"/>
          <cell r="E760"/>
          <cell r="F760"/>
          <cell r="G760"/>
          <cell r="H760"/>
        </row>
        <row r="761">
          <cell r="B761" t="str">
            <v/>
          </cell>
          <cell r="C761"/>
          <cell r="D761"/>
          <cell r="E761"/>
          <cell r="F761"/>
          <cell r="G761"/>
          <cell r="H761"/>
        </row>
        <row r="762">
          <cell r="B762" t="str">
            <v/>
          </cell>
          <cell r="C762"/>
          <cell r="D762"/>
          <cell r="E762"/>
          <cell r="F762"/>
          <cell r="G762"/>
          <cell r="H762"/>
        </row>
        <row r="763">
          <cell r="B763" t="str">
            <v/>
          </cell>
          <cell r="C763"/>
          <cell r="D763"/>
          <cell r="E763"/>
          <cell r="F763"/>
          <cell r="G763"/>
          <cell r="H763"/>
        </row>
        <row r="764">
          <cell r="B764" t="str">
            <v/>
          </cell>
          <cell r="C764"/>
          <cell r="D764"/>
          <cell r="E764"/>
          <cell r="F764"/>
          <cell r="G764"/>
          <cell r="H764"/>
        </row>
        <row r="765">
          <cell r="B765" t="str">
            <v/>
          </cell>
          <cell r="C765"/>
          <cell r="D765"/>
          <cell r="E765"/>
          <cell r="F765"/>
          <cell r="G765"/>
          <cell r="H765"/>
        </row>
        <row r="766">
          <cell r="B766" t="str">
            <v/>
          </cell>
          <cell r="C766"/>
          <cell r="D766"/>
          <cell r="E766"/>
          <cell r="F766"/>
          <cell r="G766"/>
          <cell r="H766"/>
        </row>
        <row r="767">
          <cell r="B767" t="str">
            <v/>
          </cell>
          <cell r="C767"/>
          <cell r="D767"/>
          <cell r="E767"/>
          <cell r="F767"/>
          <cell r="G767"/>
          <cell r="H767"/>
        </row>
        <row r="768">
          <cell r="B768" t="str">
            <v/>
          </cell>
          <cell r="C768"/>
          <cell r="D768"/>
          <cell r="E768"/>
          <cell r="F768"/>
          <cell r="G768"/>
          <cell r="H768"/>
        </row>
        <row r="769">
          <cell r="B769" t="str">
            <v/>
          </cell>
          <cell r="C769"/>
          <cell r="D769"/>
          <cell r="E769"/>
          <cell r="F769"/>
          <cell r="G769"/>
          <cell r="H769"/>
        </row>
        <row r="770">
          <cell r="B770" t="str">
            <v/>
          </cell>
          <cell r="C770"/>
          <cell r="D770"/>
          <cell r="E770"/>
          <cell r="F770"/>
          <cell r="G770"/>
          <cell r="H770"/>
        </row>
        <row r="771">
          <cell r="B771" t="str">
            <v/>
          </cell>
          <cell r="C771"/>
          <cell r="D771"/>
          <cell r="E771"/>
          <cell r="F771"/>
          <cell r="G771"/>
          <cell r="H771"/>
        </row>
        <row r="772">
          <cell r="B772" t="str">
            <v/>
          </cell>
          <cell r="C772"/>
          <cell r="D772"/>
          <cell r="E772"/>
          <cell r="F772"/>
          <cell r="G772"/>
          <cell r="H772"/>
        </row>
        <row r="773">
          <cell r="B773" t="str">
            <v/>
          </cell>
          <cell r="C773"/>
          <cell r="D773"/>
          <cell r="E773"/>
          <cell r="F773"/>
          <cell r="G773"/>
          <cell r="H773"/>
        </row>
        <row r="774">
          <cell r="B774" t="str">
            <v/>
          </cell>
          <cell r="C774"/>
          <cell r="D774"/>
          <cell r="E774"/>
          <cell r="F774"/>
          <cell r="G774"/>
          <cell r="H774"/>
        </row>
        <row r="775">
          <cell r="B775" t="str">
            <v/>
          </cell>
          <cell r="C775"/>
          <cell r="D775"/>
          <cell r="E775"/>
          <cell r="F775"/>
          <cell r="G775"/>
          <cell r="H775"/>
        </row>
        <row r="776">
          <cell r="B776" t="str">
            <v/>
          </cell>
          <cell r="C776"/>
          <cell r="D776"/>
          <cell r="E776"/>
          <cell r="F776"/>
          <cell r="G776"/>
          <cell r="H776"/>
        </row>
        <row r="777">
          <cell r="B777" t="str">
            <v/>
          </cell>
          <cell r="C777"/>
          <cell r="D777"/>
          <cell r="E777"/>
          <cell r="F777"/>
          <cell r="G777"/>
          <cell r="H777"/>
        </row>
        <row r="778">
          <cell r="B778" t="str">
            <v/>
          </cell>
          <cell r="C778"/>
          <cell r="D778"/>
          <cell r="E778"/>
          <cell r="F778"/>
          <cell r="G778"/>
          <cell r="H778"/>
        </row>
        <row r="779">
          <cell r="B779" t="str">
            <v/>
          </cell>
          <cell r="C779"/>
          <cell r="D779"/>
          <cell r="E779"/>
          <cell r="F779"/>
          <cell r="G779"/>
          <cell r="H779"/>
        </row>
        <row r="780">
          <cell r="B780" t="str">
            <v/>
          </cell>
          <cell r="C780"/>
          <cell r="D780"/>
          <cell r="E780"/>
          <cell r="F780"/>
          <cell r="G780"/>
          <cell r="H780"/>
        </row>
        <row r="781">
          <cell r="B781" t="str">
            <v/>
          </cell>
          <cell r="C781"/>
          <cell r="D781"/>
          <cell r="E781"/>
          <cell r="F781"/>
          <cell r="G781"/>
          <cell r="H781"/>
        </row>
        <row r="782">
          <cell r="B782" t="str">
            <v/>
          </cell>
          <cell r="C782"/>
          <cell r="D782"/>
          <cell r="E782"/>
          <cell r="F782"/>
          <cell r="G782"/>
          <cell r="H782"/>
        </row>
        <row r="783">
          <cell r="B783" t="str">
            <v/>
          </cell>
          <cell r="C783"/>
          <cell r="D783"/>
          <cell r="E783"/>
          <cell r="F783"/>
          <cell r="G783"/>
          <cell r="H783"/>
        </row>
        <row r="784">
          <cell r="B784" t="str">
            <v/>
          </cell>
          <cell r="C784"/>
          <cell r="D784"/>
          <cell r="E784"/>
          <cell r="F784"/>
          <cell r="G784"/>
          <cell r="H784"/>
        </row>
        <row r="785">
          <cell r="B785" t="str">
            <v/>
          </cell>
          <cell r="C785"/>
          <cell r="D785"/>
          <cell r="E785"/>
          <cell r="F785"/>
          <cell r="G785"/>
          <cell r="H785"/>
        </row>
        <row r="786">
          <cell r="B786" t="str">
            <v/>
          </cell>
          <cell r="C786"/>
          <cell r="D786"/>
          <cell r="E786"/>
          <cell r="F786"/>
          <cell r="G786"/>
          <cell r="H786"/>
        </row>
        <row r="787">
          <cell r="B787" t="str">
            <v/>
          </cell>
          <cell r="C787"/>
          <cell r="D787"/>
          <cell r="E787"/>
          <cell r="F787"/>
          <cell r="G787"/>
          <cell r="H787"/>
        </row>
        <row r="788">
          <cell r="B788" t="str">
            <v/>
          </cell>
          <cell r="C788"/>
          <cell r="D788"/>
          <cell r="E788"/>
          <cell r="F788"/>
          <cell r="G788"/>
          <cell r="H788"/>
        </row>
        <row r="789">
          <cell r="B789" t="str">
            <v/>
          </cell>
          <cell r="C789"/>
          <cell r="D789"/>
          <cell r="E789"/>
          <cell r="F789"/>
          <cell r="G789"/>
          <cell r="H789"/>
        </row>
        <row r="790">
          <cell r="B790" t="str">
            <v/>
          </cell>
          <cell r="C790"/>
          <cell r="D790"/>
          <cell r="E790"/>
          <cell r="F790"/>
          <cell r="G790"/>
          <cell r="H790"/>
        </row>
        <row r="791">
          <cell r="B791" t="str">
            <v/>
          </cell>
          <cell r="C791"/>
          <cell r="D791"/>
          <cell r="E791"/>
          <cell r="F791"/>
          <cell r="G791"/>
          <cell r="H791"/>
        </row>
        <row r="792">
          <cell r="B792" t="str">
            <v/>
          </cell>
          <cell r="C792"/>
          <cell r="D792"/>
          <cell r="E792"/>
          <cell r="F792"/>
          <cell r="G792"/>
          <cell r="H792"/>
        </row>
        <row r="793">
          <cell r="B793" t="str">
            <v/>
          </cell>
          <cell r="C793"/>
          <cell r="D793"/>
          <cell r="E793"/>
          <cell r="F793"/>
          <cell r="G793"/>
          <cell r="H793"/>
        </row>
        <row r="794">
          <cell r="B794" t="str">
            <v/>
          </cell>
          <cell r="C794"/>
          <cell r="D794"/>
          <cell r="E794"/>
          <cell r="F794"/>
          <cell r="G794"/>
          <cell r="H794"/>
        </row>
        <row r="795">
          <cell r="B795" t="str">
            <v/>
          </cell>
          <cell r="C795"/>
          <cell r="D795"/>
          <cell r="E795"/>
          <cell r="F795"/>
          <cell r="G795"/>
          <cell r="H795"/>
        </row>
        <row r="796">
          <cell r="B796" t="str">
            <v/>
          </cell>
          <cell r="C796"/>
          <cell r="D796"/>
          <cell r="E796"/>
          <cell r="F796"/>
          <cell r="G796"/>
          <cell r="H796"/>
        </row>
        <row r="797">
          <cell r="B797" t="str">
            <v/>
          </cell>
          <cell r="C797"/>
          <cell r="D797"/>
          <cell r="E797"/>
          <cell r="F797"/>
          <cell r="G797"/>
          <cell r="H797"/>
        </row>
        <row r="798">
          <cell r="B798" t="str">
            <v/>
          </cell>
          <cell r="C798"/>
          <cell r="D798"/>
          <cell r="E798"/>
          <cell r="F798"/>
          <cell r="G798"/>
          <cell r="H798"/>
        </row>
        <row r="799">
          <cell r="B799" t="str">
            <v/>
          </cell>
          <cell r="C799"/>
          <cell r="D799"/>
          <cell r="E799"/>
          <cell r="F799"/>
          <cell r="G799"/>
          <cell r="H799"/>
        </row>
        <row r="800">
          <cell r="B800" t="str">
            <v/>
          </cell>
          <cell r="C800"/>
          <cell r="D800"/>
          <cell r="E800"/>
          <cell r="F800"/>
          <cell r="G800"/>
          <cell r="H800"/>
        </row>
        <row r="801">
          <cell r="B801" t="str">
            <v/>
          </cell>
          <cell r="C801"/>
          <cell r="D801"/>
          <cell r="E801"/>
          <cell r="F801"/>
          <cell r="G801"/>
          <cell r="H801"/>
        </row>
        <row r="802">
          <cell r="B802" t="str">
            <v/>
          </cell>
          <cell r="C802"/>
          <cell r="D802"/>
          <cell r="E802"/>
          <cell r="F802"/>
          <cell r="G802"/>
          <cell r="H802"/>
        </row>
        <row r="803">
          <cell r="B803" t="str">
            <v/>
          </cell>
          <cell r="C803"/>
          <cell r="D803"/>
          <cell r="E803"/>
          <cell r="F803"/>
          <cell r="G803"/>
          <cell r="H803"/>
        </row>
        <row r="804">
          <cell r="B804" t="str">
            <v/>
          </cell>
          <cell r="C804"/>
          <cell r="D804"/>
          <cell r="E804"/>
          <cell r="F804"/>
          <cell r="G804"/>
          <cell r="H804"/>
        </row>
        <row r="805">
          <cell r="B805" t="str">
            <v/>
          </cell>
          <cell r="C805"/>
          <cell r="D805"/>
          <cell r="E805"/>
          <cell r="F805"/>
          <cell r="G805"/>
          <cell r="H805"/>
        </row>
        <row r="806">
          <cell r="B806" t="str">
            <v/>
          </cell>
          <cell r="C806"/>
          <cell r="D806"/>
          <cell r="E806"/>
          <cell r="F806"/>
          <cell r="G806"/>
          <cell r="H806"/>
        </row>
        <row r="807">
          <cell r="B807" t="str">
            <v/>
          </cell>
          <cell r="C807"/>
          <cell r="D807"/>
          <cell r="E807"/>
          <cell r="F807"/>
          <cell r="G807"/>
          <cell r="H807"/>
        </row>
        <row r="808">
          <cell r="B808" t="str">
            <v/>
          </cell>
          <cell r="C808"/>
          <cell r="D808"/>
          <cell r="E808"/>
          <cell r="F808"/>
          <cell r="G808"/>
          <cell r="H808"/>
        </row>
        <row r="809">
          <cell r="B809" t="str">
            <v/>
          </cell>
          <cell r="C809"/>
          <cell r="D809"/>
          <cell r="E809"/>
          <cell r="F809"/>
          <cell r="G809"/>
          <cell r="H809"/>
        </row>
        <row r="810">
          <cell r="B810" t="str">
            <v/>
          </cell>
          <cell r="C810"/>
          <cell r="D810"/>
          <cell r="E810"/>
          <cell r="F810"/>
          <cell r="G810"/>
          <cell r="H810"/>
        </row>
        <row r="811">
          <cell r="B811" t="str">
            <v/>
          </cell>
          <cell r="C811"/>
          <cell r="D811"/>
          <cell r="E811"/>
          <cell r="F811"/>
          <cell r="G811"/>
          <cell r="H811"/>
        </row>
        <row r="812">
          <cell r="B812" t="str">
            <v/>
          </cell>
          <cell r="C812"/>
          <cell r="D812"/>
          <cell r="E812"/>
          <cell r="F812"/>
          <cell r="G812"/>
          <cell r="H812"/>
        </row>
        <row r="813">
          <cell r="B813" t="str">
            <v/>
          </cell>
          <cell r="C813"/>
          <cell r="D813"/>
          <cell r="E813"/>
          <cell r="F813"/>
          <cell r="G813"/>
          <cell r="H813"/>
        </row>
        <row r="814">
          <cell r="B814" t="str">
            <v/>
          </cell>
          <cell r="C814"/>
          <cell r="D814"/>
          <cell r="E814"/>
          <cell r="F814"/>
          <cell r="G814"/>
          <cell r="H814"/>
        </row>
        <row r="815">
          <cell r="B815" t="str">
            <v/>
          </cell>
          <cell r="C815"/>
          <cell r="D815"/>
          <cell r="E815"/>
          <cell r="F815"/>
          <cell r="G815"/>
          <cell r="H815"/>
        </row>
        <row r="816">
          <cell r="B816" t="str">
            <v/>
          </cell>
          <cell r="C816"/>
          <cell r="D816"/>
          <cell r="E816"/>
          <cell r="F816"/>
          <cell r="G816"/>
          <cell r="H816"/>
        </row>
        <row r="817">
          <cell r="B817" t="str">
            <v/>
          </cell>
          <cell r="C817"/>
          <cell r="D817"/>
          <cell r="E817"/>
          <cell r="F817"/>
          <cell r="G817"/>
          <cell r="H817"/>
        </row>
        <row r="818">
          <cell r="B818" t="str">
            <v/>
          </cell>
          <cell r="C818"/>
          <cell r="D818"/>
          <cell r="E818"/>
          <cell r="F818"/>
          <cell r="G818"/>
          <cell r="H818"/>
        </row>
        <row r="819">
          <cell r="B819" t="str">
            <v/>
          </cell>
          <cell r="C819"/>
          <cell r="D819"/>
          <cell r="E819"/>
          <cell r="F819"/>
          <cell r="G819"/>
          <cell r="H819"/>
        </row>
        <row r="820">
          <cell r="B820" t="str">
            <v/>
          </cell>
          <cell r="C820"/>
          <cell r="D820"/>
          <cell r="E820"/>
          <cell r="F820"/>
          <cell r="G820"/>
          <cell r="H820"/>
        </row>
        <row r="821">
          <cell r="B821" t="str">
            <v/>
          </cell>
          <cell r="C821"/>
          <cell r="D821"/>
          <cell r="E821"/>
          <cell r="F821"/>
          <cell r="G821"/>
          <cell r="H821"/>
        </row>
        <row r="822">
          <cell r="B822" t="str">
            <v/>
          </cell>
          <cell r="C822"/>
          <cell r="D822"/>
          <cell r="E822"/>
          <cell r="F822"/>
          <cell r="G822"/>
          <cell r="H822"/>
        </row>
        <row r="823">
          <cell r="B823" t="str">
            <v/>
          </cell>
          <cell r="C823"/>
          <cell r="D823"/>
          <cell r="E823"/>
          <cell r="F823"/>
          <cell r="G823"/>
          <cell r="H823"/>
        </row>
        <row r="824">
          <cell r="B824" t="str">
            <v/>
          </cell>
          <cell r="C824"/>
          <cell r="D824"/>
          <cell r="E824"/>
          <cell r="F824"/>
          <cell r="G824"/>
          <cell r="H824"/>
        </row>
        <row r="825">
          <cell r="B825" t="str">
            <v/>
          </cell>
          <cell r="C825"/>
          <cell r="D825"/>
          <cell r="E825"/>
          <cell r="F825"/>
          <cell r="G825"/>
          <cell r="H825"/>
        </row>
        <row r="826">
          <cell r="B826" t="str">
            <v/>
          </cell>
          <cell r="C826"/>
          <cell r="D826"/>
          <cell r="E826"/>
          <cell r="F826"/>
          <cell r="G826"/>
          <cell r="H826"/>
        </row>
        <row r="827">
          <cell r="B827" t="str">
            <v/>
          </cell>
          <cell r="C827"/>
          <cell r="D827"/>
          <cell r="E827"/>
          <cell r="F827"/>
          <cell r="G827"/>
          <cell r="H827"/>
        </row>
        <row r="828">
          <cell r="B828" t="str">
            <v/>
          </cell>
          <cell r="C828"/>
          <cell r="D828"/>
          <cell r="E828"/>
          <cell r="F828"/>
          <cell r="G828"/>
          <cell r="H828"/>
        </row>
        <row r="829">
          <cell r="B829" t="str">
            <v/>
          </cell>
          <cell r="C829"/>
          <cell r="D829"/>
          <cell r="E829"/>
          <cell r="F829"/>
          <cell r="G829"/>
          <cell r="H829"/>
        </row>
        <row r="830">
          <cell r="B830" t="str">
            <v/>
          </cell>
          <cell r="C830"/>
          <cell r="D830"/>
          <cell r="E830"/>
          <cell r="F830"/>
          <cell r="G830"/>
          <cell r="H830"/>
        </row>
        <row r="831">
          <cell r="B831" t="str">
            <v/>
          </cell>
          <cell r="C831"/>
          <cell r="D831"/>
          <cell r="E831"/>
          <cell r="F831"/>
          <cell r="G831"/>
          <cell r="H831"/>
        </row>
        <row r="832">
          <cell r="B832" t="str">
            <v/>
          </cell>
          <cell r="C832"/>
          <cell r="D832"/>
          <cell r="E832"/>
          <cell r="F832"/>
          <cell r="G832"/>
          <cell r="H832"/>
        </row>
        <row r="833">
          <cell r="B833" t="str">
            <v/>
          </cell>
          <cell r="C833"/>
          <cell r="D833"/>
          <cell r="E833"/>
          <cell r="F833"/>
          <cell r="G833"/>
          <cell r="H833"/>
        </row>
        <row r="834">
          <cell r="B834" t="str">
            <v/>
          </cell>
          <cell r="C834"/>
          <cell r="D834"/>
          <cell r="E834"/>
          <cell r="F834"/>
          <cell r="G834"/>
          <cell r="H834"/>
        </row>
        <row r="835">
          <cell r="B835" t="str">
            <v/>
          </cell>
          <cell r="C835"/>
          <cell r="D835"/>
          <cell r="E835"/>
          <cell r="F835"/>
          <cell r="G835"/>
          <cell r="H835"/>
        </row>
        <row r="836">
          <cell r="B836" t="str">
            <v/>
          </cell>
          <cell r="C836"/>
          <cell r="D836"/>
          <cell r="E836"/>
          <cell r="F836"/>
          <cell r="G836"/>
          <cell r="H836"/>
        </row>
        <row r="837">
          <cell r="B837" t="str">
            <v/>
          </cell>
          <cell r="C837"/>
          <cell r="D837"/>
          <cell r="E837"/>
          <cell r="F837"/>
          <cell r="G837"/>
          <cell r="H837"/>
        </row>
        <row r="838">
          <cell r="B838" t="str">
            <v/>
          </cell>
          <cell r="C838"/>
          <cell r="D838"/>
          <cell r="E838"/>
          <cell r="F838"/>
          <cell r="G838"/>
          <cell r="H838"/>
        </row>
        <row r="839">
          <cell r="B839" t="str">
            <v/>
          </cell>
          <cell r="C839"/>
          <cell r="D839"/>
          <cell r="E839"/>
          <cell r="F839"/>
          <cell r="G839"/>
          <cell r="H839"/>
        </row>
        <row r="840">
          <cell r="B840" t="str">
            <v/>
          </cell>
          <cell r="C840"/>
          <cell r="D840"/>
          <cell r="E840"/>
          <cell r="F840"/>
          <cell r="G840"/>
          <cell r="H840"/>
        </row>
        <row r="841">
          <cell r="B841" t="str">
            <v/>
          </cell>
          <cell r="C841"/>
          <cell r="D841"/>
          <cell r="E841"/>
          <cell r="F841"/>
          <cell r="G841"/>
          <cell r="H841"/>
        </row>
        <row r="842">
          <cell r="B842" t="str">
            <v/>
          </cell>
          <cell r="C842"/>
          <cell r="D842"/>
          <cell r="E842"/>
          <cell r="F842"/>
          <cell r="G842"/>
          <cell r="H842"/>
        </row>
        <row r="843">
          <cell r="B843" t="str">
            <v/>
          </cell>
          <cell r="C843"/>
          <cell r="D843"/>
          <cell r="E843"/>
          <cell r="F843"/>
          <cell r="G843"/>
          <cell r="H843"/>
        </row>
        <row r="844">
          <cell r="B844" t="str">
            <v/>
          </cell>
          <cell r="C844"/>
          <cell r="D844"/>
          <cell r="E844"/>
          <cell r="F844"/>
          <cell r="G844"/>
          <cell r="H844"/>
        </row>
        <row r="845">
          <cell r="B845" t="str">
            <v/>
          </cell>
          <cell r="C845"/>
          <cell r="D845"/>
          <cell r="E845"/>
          <cell r="F845"/>
          <cell r="G845"/>
          <cell r="H845"/>
        </row>
        <row r="846">
          <cell r="B846" t="str">
            <v/>
          </cell>
          <cell r="C846"/>
          <cell r="D846"/>
          <cell r="E846"/>
          <cell r="F846"/>
          <cell r="G846"/>
          <cell r="H846"/>
        </row>
        <row r="847">
          <cell r="B847" t="str">
            <v/>
          </cell>
          <cell r="C847"/>
          <cell r="D847"/>
          <cell r="E847"/>
          <cell r="F847"/>
          <cell r="G847"/>
          <cell r="H847"/>
        </row>
        <row r="848">
          <cell r="B848" t="str">
            <v/>
          </cell>
          <cell r="C848"/>
          <cell r="D848"/>
          <cell r="E848"/>
          <cell r="F848"/>
          <cell r="G848"/>
          <cell r="H848"/>
        </row>
        <row r="849">
          <cell r="B849" t="str">
            <v/>
          </cell>
          <cell r="C849"/>
          <cell r="D849"/>
          <cell r="E849"/>
          <cell r="F849"/>
          <cell r="G849"/>
          <cell r="H849"/>
        </row>
        <row r="850">
          <cell r="B850" t="str">
            <v/>
          </cell>
          <cell r="C850"/>
          <cell r="D850"/>
          <cell r="E850"/>
          <cell r="F850"/>
          <cell r="G850"/>
          <cell r="H850"/>
        </row>
        <row r="851">
          <cell r="B851" t="str">
            <v/>
          </cell>
          <cell r="C851"/>
          <cell r="D851"/>
          <cell r="E851"/>
          <cell r="F851"/>
          <cell r="G851"/>
          <cell r="H851"/>
        </row>
        <row r="852">
          <cell r="B852" t="str">
            <v/>
          </cell>
          <cell r="C852"/>
          <cell r="D852"/>
          <cell r="E852"/>
          <cell r="F852"/>
          <cell r="G852"/>
          <cell r="H852"/>
        </row>
        <row r="853">
          <cell r="B853" t="str">
            <v/>
          </cell>
          <cell r="C853"/>
          <cell r="D853"/>
          <cell r="E853"/>
          <cell r="F853"/>
          <cell r="G853"/>
          <cell r="H853"/>
        </row>
        <row r="854">
          <cell r="B854" t="str">
            <v/>
          </cell>
          <cell r="C854"/>
          <cell r="D854"/>
          <cell r="E854"/>
          <cell r="F854"/>
          <cell r="G854"/>
          <cell r="H854"/>
        </row>
        <row r="855">
          <cell r="B855" t="str">
            <v/>
          </cell>
          <cell r="C855"/>
          <cell r="D855"/>
          <cell r="E855"/>
          <cell r="F855"/>
          <cell r="G855"/>
          <cell r="H855"/>
        </row>
        <row r="856">
          <cell r="B856" t="str">
            <v/>
          </cell>
          <cell r="C856"/>
          <cell r="D856"/>
          <cell r="E856"/>
          <cell r="F856"/>
          <cell r="G856"/>
          <cell r="H856"/>
        </row>
        <row r="857">
          <cell r="B857" t="str">
            <v/>
          </cell>
          <cell r="C857"/>
          <cell r="D857"/>
          <cell r="E857"/>
          <cell r="F857"/>
          <cell r="G857"/>
          <cell r="H857"/>
        </row>
        <row r="858">
          <cell r="B858" t="str">
            <v/>
          </cell>
          <cell r="C858"/>
          <cell r="D858"/>
          <cell r="E858"/>
          <cell r="F858"/>
          <cell r="G858"/>
          <cell r="H858"/>
        </row>
        <row r="859">
          <cell r="B859" t="str">
            <v/>
          </cell>
          <cell r="C859"/>
          <cell r="D859"/>
          <cell r="E859"/>
          <cell r="F859"/>
          <cell r="G859"/>
          <cell r="H859"/>
        </row>
        <row r="860">
          <cell r="B860" t="str">
            <v>Cvta-BH Office</v>
          </cell>
          <cell r="C860" t="str">
            <v>BH Office</v>
          </cell>
          <cell r="D860" t="str">
            <v>Herrajes BH (OT 311 y 308)</v>
          </cell>
          <cell r="E860" t="str">
            <v>En Proceso</v>
          </cell>
          <cell r="F860">
            <v>1</v>
          </cell>
          <cell r="G860"/>
          <cell r="H860"/>
        </row>
        <row r="861">
          <cell r="B861" t="str">
            <v>WW-Troncos</v>
          </cell>
          <cell r="C861" t="str">
            <v>We Work</v>
          </cell>
          <cell r="D861" t="str">
            <v>Servicio de torneado de troncos</v>
          </cell>
          <cell r="E861" t="str">
            <v>En Proceso</v>
          </cell>
          <cell r="F861">
            <v>1</v>
          </cell>
          <cell r="G861"/>
          <cell r="H861"/>
        </row>
        <row r="862">
          <cell r="B862" t="str">
            <v>Cvta-Ignitia</v>
          </cell>
          <cell r="C862" t="str">
            <v>Ignitia Office</v>
          </cell>
          <cell r="D862" t="str">
            <v>Ignitia Upholester / Metal (USA)</v>
          </cell>
          <cell r="E862" t="str">
            <v>En Proceso</v>
          </cell>
          <cell r="F862">
            <v>1</v>
          </cell>
          <cell r="G862"/>
          <cell r="H862" t="str">
            <v>Diciembre</v>
          </cell>
        </row>
        <row r="863">
          <cell r="B863" t="str">
            <v>Tapizado</v>
          </cell>
          <cell r="C863" t="str">
            <v>Tapizado</v>
          </cell>
          <cell r="D863" t="str">
            <v>Material de tapizado pendiente de distribuir</v>
          </cell>
          <cell r="E863" t="str">
            <v>En Proceso</v>
          </cell>
          <cell r="F863">
            <v>1</v>
          </cell>
          <cell r="G863"/>
          <cell r="H863"/>
        </row>
        <row r="864">
          <cell r="B864" t="str">
            <v>Pendiente</v>
          </cell>
          <cell r="C864"/>
          <cell r="D864"/>
          <cell r="E864" t="str">
            <v>En Proceso</v>
          </cell>
          <cell r="F864">
            <v>1</v>
          </cell>
          <cell r="G864"/>
          <cell r="H864"/>
        </row>
        <row r="865">
          <cell r="B865" t="str">
            <v>Pintura</v>
          </cell>
          <cell r="C865" t="str">
            <v>Acabado</v>
          </cell>
          <cell r="D865" t="str">
            <v>Material de acabado pendiente de distribuir</v>
          </cell>
          <cell r="E865" t="str">
            <v>En Proceso</v>
          </cell>
          <cell r="F865">
            <v>1</v>
          </cell>
          <cell r="G865"/>
          <cell r="H865"/>
        </row>
        <row r="866">
          <cell r="B866" t="str">
            <v>Empaque</v>
          </cell>
          <cell r="C866" t="str">
            <v>Empaque</v>
          </cell>
          <cell r="D866" t="str">
            <v>Material de empaque pendiente de distribuir</v>
          </cell>
          <cell r="E866" t="str">
            <v>En Proceso</v>
          </cell>
          <cell r="F866">
            <v>1</v>
          </cell>
          <cell r="G866"/>
          <cell r="H866"/>
        </row>
        <row r="867">
          <cell r="B867" t="str">
            <v>T/M</v>
          </cell>
          <cell r="C867" t="str">
            <v>Tiempo Muerto</v>
          </cell>
          <cell r="D867" t="str">
            <v>Mano de obra y CIF</v>
          </cell>
          <cell r="E867" t="str">
            <v>Finalizada</v>
          </cell>
          <cell r="F867">
            <v>1</v>
          </cell>
          <cell r="G867"/>
          <cell r="H867" t="str">
            <v>Se cierra mensualmente</v>
          </cell>
        </row>
        <row r="868">
          <cell r="B868" t="str">
            <v>***</v>
          </cell>
          <cell r="C868" t="str">
            <v>***</v>
          </cell>
          <cell r="D868" t="str">
            <v>TOTALES GENERALES</v>
          </cell>
          <cell r="E868" t="str">
            <v>***</v>
          </cell>
          <cell r="F868" t="str">
            <v>***</v>
          </cell>
          <cell r="G868" t="str">
            <v>***</v>
          </cell>
          <cell r="H868" t="str">
            <v>***</v>
          </cell>
        </row>
        <row r="873">
          <cell r="C873" t="str">
            <v>Elaborado por: _________________________</v>
          </cell>
          <cell r="D873"/>
          <cell r="E873"/>
        </row>
        <row r="874">
          <cell r="C874" t="str">
            <v>Bessy Bravo L.</v>
          </cell>
          <cell r="D874"/>
          <cell r="E874"/>
        </row>
        <row r="875">
          <cell r="C875" t="str">
            <v>Gerente Financiero</v>
          </cell>
          <cell r="D875"/>
          <cell r="E875"/>
        </row>
        <row r="876">
          <cell r="H876"/>
        </row>
      </sheetData>
      <sheetData sheetId="5"/>
      <sheetData sheetId="6"/>
      <sheetData sheetId="7"/>
      <sheetData sheetId="8"/>
      <sheetData sheetId="9"/>
      <sheetData sheetId="10"/>
      <sheetData sheetId="11"/>
      <sheetData sheetId="1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efreshError="1">
        <row r="6">
          <cell r="C6">
            <v>67</v>
          </cell>
          <cell r="D6">
            <v>0</v>
          </cell>
          <cell r="E6" t="str">
            <v>David Berruto-New Line</v>
          </cell>
          <cell r="F6" t="str">
            <v>00 067</v>
          </cell>
          <cell r="G6" t="str">
            <v>Muestras Varias - New Line Furniture</v>
          </cell>
          <cell r="H6">
            <v>0</v>
          </cell>
          <cell r="I6" t="str">
            <v>Marjenny Tellez</v>
          </cell>
          <cell r="J6" t="str">
            <v>In production</v>
          </cell>
          <cell r="K6" t="str">
            <v>finalizada</v>
          </cell>
        </row>
        <row r="7">
          <cell r="C7">
            <v>81</v>
          </cell>
          <cell r="D7">
            <v>0</v>
          </cell>
          <cell r="E7" t="str">
            <v>Manhattan west</v>
          </cell>
          <cell r="F7" t="str">
            <v>00 081</v>
          </cell>
          <cell r="G7" t="str">
            <v>F-118 Communal table @ library</v>
          </cell>
          <cell r="H7">
            <v>2</v>
          </cell>
          <cell r="I7" t="str">
            <v>Marjenny Tellez</v>
          </cell>
          <cell r="J7" t="str">
            <v>In production</v>
          </cell>
          <cell r="K7" t="str">
            <v>finalizada</v>
          </cell>
        </row>
        <row r="8">
          <cell r="C8">
            <v>82</v>
          </cell>
          <cell r="D8">
            <v>0</v>
          </cell>
          <cell r="E8" t="str">
            <v>Manhattan west</v>
          </cell>
          <cell r="F8" t="str">
            <v>00 082</v>
          </cell>
          <cell r="G8" t="str">
            <v xml:space="preserve">F-139 Banquette @ Corridor </v>
          </cell>
          <cell r="H8">
            <v>1</v>
          </cell>
          <cell r="I8" t="str">
            <v>Guillermo Mclean</v>
          </cell>
          <cell r="J8" t="str">
            <v>In production</v>
          </cell>
          <cell r="K8" t="str">
            <v>finalizada</v>
          </cell>
        </row>
        <row r="9">
          <cell r="C9">
            <v>83</v>
          </cell>
          <cell r="D9" t="str">
            <v xml:space="preserve"> </v>
          </cell>
          <cell r="E9" t="str">
            <v>Manhattan west</v>
          </cell>
          <cell r="F9" t="str">
            <v>00 083</v>
          </cell>
          <cell r="G9" t="str">
            <v>F-196 Library Shelving</v>
          </cell>
          <cell r="H9">
            <v>2</v>
          </cell>
          <cell r="I9" t="str">
            <v>Guillermo Mclean</v>
          </cell>
          <cell r="J9" t="str">
            <v>In production</v>
          </cell>
          <cell r="K9" t="str">
            <v>finalizada</v>
          </cell>
        </row>
        <row r="10">
          <cell r="C10">
            <v>87</v>
          </cell>
          <cell r="D10">
            <v>0</v>
          </cell>
          <cell r="E10" t="str">
            <v>Maderas Collective</v>
          </cell>
          <cell r="F10" t="str">
            <v>00 087</v>
          </cell>
          <cell r="G10" t="str">
            <v>Manten.Taller (Elaboracion de Guarda y Acces)</v>
          </cell>
          <cell r="H10">
            <v>1</v>
          </cell>
          <cell r="I10" t="str">
            <v>Guillermo Mclean</v>
          </cell>
          <cell r="J10" t="str">
            <v>In production</v>
          </cell>
          <cell r="K10" t="str">
            <v>finalizada</v>
          </cell>
        </row>
        <row r="11">
          <cell r="C11">
            <v>93</v>
          </cell>
          <cell r="D11">
            <v>0</v>
          </cell>
          <cell r="E11" t="str">
            <v>Home Studios</v>
          </cell>
          <cell r="F11" t="str">
            <v>00 093</v>
          </cell>
          <cell r="G11" t="str">
            <v>F-08  Custom Bar Stool</v>
          </cell>
          <cell r="H11">
            <v>37</v>
          </cell>
          <cell r="I11" t="str">
            <v>Marjenny Tellez</v>
          </cell>
          <cell r="J11" t="str">
            <v>In production</v>
          </cell>
          <cell r="K11" t="str">
            <v>finalizada</v>
          </cell>
        </row>
        <row r="12">
          <cell r="C12">
            <v>99</v>
          </cell>
          <cell r="D12">
            <v>0</v>
          </cell>
          <cell r="E12" t="str">
            <v>Commons Bar &amp; Restaurant</v>
          </cell>
          <cell r="F12" t="str">
            <v>00 099</v>
          </cell>
          <cell r="G12" t="str">
            <v>A7 -01 Custom Bar</v>
          </cell>
          <cell r="H12">
            <v>1</v>
          </cell>
          <cell r="I12" t="str">
            <v>Gabriela Celebertti</v>
          </cell>
          <cell r="J12" t="str">
            <v>In production</v>
          </cell>
          <cell r="K12" t="str">
            <v>finalizada</v>
          </cell>
        </row>
        <row r="13">
          <cell r="C13">
            <v>100</v>
          </cell>
          <cell r="D13">
            <v>0</v>
          </cell>
          <cell r="E13" t="str">
            <v>Commons Bar &amp; Restaurant</v>
          </cell>
          <cell r="F13" t="str">
            <v>00 100</v>
          </cell>
          <cell r="G13" t="str">
            <v>A9 Large Custom Banquette</v>
          </cell>
          <cell r="H13">
            <v>2</v>
          </cell>
          <cell r="I13" t="str">
            <v>Guillermo Mclean</v>
          </cell>
          <cell r="J13" t="str">
            <v>In production</v>
          </cell>
          <cell r="K13" t="str">
            <v>finalizada</v>
          </cell>
        </row>
        <row r="14">
          <cell r="C14">
            <v>101</v>
          </cell>
          <cell r="D14">
            <v>0</v>
          </cell>
          <cell r="E14" t="str">
            <v>Commons Bar &amp; Restaurant</v>
          </cell>
          <cell r="F14" t="str">
            <v>00 101</v>
          </cell>
          <cell r="G14" t="str">
            <v>A9B Small Custom Banquette</v>
          </cell>
          <cell r="H14">
            <v>1</v>
          </cell>
          <cell r="I14" t="str">
            <v>Guillermo Mclean</v>
          </cell>
          <cell r="J14" t="str">
            <v>In production</v>
          </cell>
          <cell r="K14" t="str">
            <v>finalizada</v>
          </cell>
        </row>
        <row r="15">
          <cell r="C15">
            <v>102</v>
          </cell>
          <cell r="D15">
            <v>0</v>
          </cell>
          <cell r="E15" t="str">
            <v>Commons Bar &amp; Restaurant</v>
          </cell>
          <cell r="F15" t="str">
            <v>00 102</v>
          </cell>
          <cell r="G15" t="str">
            <v>A5 Custom Service Station</v>
          </cell>
          <cell r="H15">
            <v>1</v>
          </cell>
          <cell r="I15" t="str">
            <v>Karen Solozarno</v>
          </cell>
          <cell r="J15" t="str">
            <v>In production</v>
          </cell>
          <cell r="K15" t="str">
            <v>finalizada</v>
          </cell>
        </row>
        <row r="16">
          <cell r="C16">
            <v>103</v>
          </cell>
          <cell r="D16">
            <v>0</v>
          </cell>
          <cell r="E16" t="str">
            <v>Commons Bar &amp; Restaurant</v>
          </cell>
          <cell r="F16" t="str">
            <v>00 103</v>
          </cell>
          <cell r="G16" t="str">
            <v>A14 28" Round Table</v>
          </cell>
          <cell r="H16">
            <v>2</v>
          </cell>
          <cell r="I16" t="str">
            <v>Gabriela Celebertti</v>
          </cell>
          <cell r="J16" t="str">
            <v>In production</v>
          </cell>
          <cell r="K16" t="str">
            <v>finalizada</v>
          </cell>
        </row>
        <row r="17">
          <cell r="C17">
            <v>104</v>
          </cell>
          <cell r="D17">
            <v>0</v>
          </cell>
          <cell r="E17" t="str">
            <v>Commons Bar &amp; Restaurant</v>
          </cell>
          <cell r="F17" t="str">
            <v>00 104</v>
          </cell>
          <cell r="G17" t="str">
            <v>A15 36" Round Table</v>
          </cell>
          <cell r="H17">
            <v>4</v>
          </cell>
          <cell r="I17" t="str">
            <v>Marjenny Tellez</v>
          </cell>
          <cell r="J17" t="str">
            <v>In production</v>
          </cell>
          <cell r="K17" t="str">
            <v>finalizada</v>
          </cell>
        </row>
        <row r="18">
          <cell r="C18">
            <v>105</v>
          </cell>
          <cell r="D18">
            <v>0</v>
          </cell>
          <cell r="E18" t="str">
            <v>Commons Bar &amp; Restaurant</v>
          </cell>
          <cell r="F18" t="str">
            <v>00 105</v>
          </cell>
          <cell r="G18" t="str">
            <v>A16 Oblong Table</v>
          </cell>
          <cell r="H18">
            <v>1</v>
          </cell>
          <cell r="I18" t="str">
            <v>Marjenny Tellez</v>
          </cell>
          <cell r="J18" t="str">
            <v>In production</v>
          </cell>
          <cell r="K18" t="str">
            <v>finalizada</v>
          </cell>
        </row>
        <row r="19">
          <cell r="C19">
            <v>106</v>
          </cell>
          <cell r="D19">
            <v>0</v>
          </cell>
          <cell r="E19" t="str">
            <v>Commons Bar &amp; Restaurant</v>
          </cell>
          <cell r="F19" t="str">
            <v>00 106</v>
          </cell>
          <cell r="G19" t="str">
            <v xml:space="preserve">A17 Square Table </v>
          </cell>
          <cell r="H19">
            <v>9</v>
          </cell>
          <cell r="I19" t="str">
            <v>Marjenny Tellez</v>
          </cell>
          <cell r="J19" t="str">
            <v>In production</v>
          </cell>
          <cell r="K19" t="str">
            <v>finalizada</v>
          </cell>
        </row>
        <row r="20">
          <cell r="C20">
            <v>107</v>
          </cell>
          <cell r="D20">
            <v>0</v>
          </cell>
          <cell r="E20" t="str">
            <v>Commons Bar &amp; Restaurant</v>
          </cell>
          <cell r="F20" t="str">
            <v>00 107</v>
          </cell>
          <cell r="G20" t="str">
            <v>A2 Custom Millwork</v>
          </cell>
          <cell r="H20">
            <v>1</v>
          </cell>
          <cell r="I20" t="str">
            <v>Gabriela Celebertti</v>
          </cell>
          <cell r="J20" t="str">
            <v>In production</v>
          </cell>
          <cell r="K20" t="str">
            <v>finalizada</v>
          </cell>
        </row>
        <row r="21">
          <cell r="C21">
            <v>108</v>
          </cell>
          <cell r="D21">
            <v>0</v>
          </cell>
          <cell r="E21" t="str">
            <v>Commons Bar &amp; Restaurant</v>
          </cell>
          <cell r="F21" t="str">
            <v>00 108</v>
          </cell>
          <cell r="G21" t="str">
            <v xml:space="preserve">A1 Custom Millwork </v>
          </cell>
          <cell r="H21">
            <v>1</v>
          </cell>
          <cell r="I21" t="str">
            <v>Gabriela Celebertti</v>
          </cell>
          <cell r="J21" t="str">
            <v>In production</v>
          </cell>
          <cell r="K21" t="str">
            <v>finalizada</v>
          </cell>
        </row>
        <row r="22">
          <cell r="C22">
            <v>109</v>
          </cell>
          <cell r="D22">
            <v>0</v>
          </cell>
          <cell r="E22" t="str">
            <v>Commons Bar &amp; Restaurant</v>
          </cell>
          <cell r="F22" t="str">
            <v>00 109</v>
          </cell>
          <cell r="G22" t="str">
            <v>A4 POS Station</v>
          </cell>
          <cell r="H22">
            <v>1</v>
          </cell>
          <cell r="I22" t="str">
            <v>Karen Solozarno</v>
          </cell>
          <cell r="J22" t="str">
            <v>In production</v>
          </cell>
          <cell r="K22" t="str">
            <v>finalizada</v>
          </cell>
        </row>
        <row r="23">
          <cell r="C23">
            <v>110</v>
          </cell>
          <cell r="D23">
            <v>0</v>
          </cell>
          <cell r="E23" t="str">
            <v>Commons Bar &amp; Restaurant</v>
          </cell>
          <cell r="F23" t="str">
            <v>00 110</v>
          </cell>
          <cell r="G23" t="str">
            <v>A8 Shelving Cabinet Unit</v>
          </cell>
          <cell r="H23">
            <v>1</v>
          </cell>
          <cell r="I23" t="str">
            <v>Karen Solozarno</v>
          </cell>
          <cell r="J23" t="str">
            <v>In production</v>
          </cell>
          <cell r="K23" t="str">
            <v>finalizada</v>
          </cell>
        </row>
        <row r="24">
          <cell r="C24">
            <v>111</v>
          </cell>
          <cell r="D24">
            <v>0</v>
          </cell>
          <cell r="E24" t="str">
            <v xml:space="preserve">Damien Wood </v>
          </cell>
          <cell r="F24" t="str">
            <v>00 111</v>
          </cell>
          <cell r="G24" t="str">
            <v>Console TV room</v>
          </cell>
          <cell r="H24">
            <v>1</v>
          </cell>
          <cell r="I24" t="str">
            <v>Karen Solozarno</v>
          </cell>
          <cell r="J24" t="str">
            <v>Cancelled</v>
          </cell>
          <cell r="K24" t="str">
            <v>cancelada</v>
          </cell>
        </row>
        <row r="25">
          <cell r="C25">
            <v>112</v>
          </cell>
          <cell r="D25">
            <v>0</v>
          </cell>
          <cell r="E25" t="str">
            <v xml:space="preserve">Damien Wood </v>
          </cell>
          <cell r="F25" t="str">
            <v>00 112</v>
          </cell>
          <cell r="G25" t="str">
            <v>Custom Queen Bed</v>
          </cell>
          <cell r="H25">
            <v>2</v>
          </cell>
          <cell r="I25" t="str">
            <v>Gabriela Celebertti</v>
          </cell>
          <cell r="J25" t="str">
            <v>In production</v>
          </cell>
          <cell r="K25" t="str">
            <v>finalizada</v>
          </cell>
        </row>
        <row r="26">
          <cell r="C26">
            <v>113</v>
          </cell>
          <cell r="D26">
            <v>0</v>
          </cell>
          <cell r="E26" t="str">
            <v xml:space="preserve">Damien Wood </v>
          </cell>
          <cell r="F26" t="str">
            <v>00 113</v>
          </cell>
          <cell r="G26" t="str">
            <v>King Bed</v>
          </cell>
          <cell r="H26">
            <v>1</v>
          </cell>
          <cell r="I26" t="str">
            <v>Marjenny Tellez</v>
          </cell>
          <cell r="J26" t="str">
            <v>In production</v>
          </cell>
          <cell r="K26" t="str">
            <v>finalizada</v>
          </cell>
        </row>
        <row r="27">
          <cell r="C27">
            <v>114</v>
          </cell>
          <cell r="D27">
            <v>0</v>
          </cell>
          <cell r="E27" t="str">
            <v xml:space="preserve">Damien Wood </v>
          </cell>
          <cell r="F27" t="str">
            <v>00 114</v>
          </cell>
          <cell r="G27" t="str">
            <v>Bunk Bed</v>
          </cell>
          <cell r="H27">
            <v>1</v>
          </cell>
          <cell r="I27" t="str">
            <v>Gabriela Celebertti</v>
          </cell>
          <cell r="J27" t="str">
            <v>In production</v>
          </cell>
          <cell r="K27" t="str">
            <v>finalizada</v>
          </cell>
        </row>
        <row r="28">
          <cell r="C28">
            <v>115</v>
          </cell>
          <cell r="D28">
            <v>0</v>
          </cell>
          <cell r="E28" t="str">
            <v xml:space="preserve">Damien Wood </v>
          </cell>
          <cell r="F28" t="str">
            <v>00 115</v>
          </cell>
          <cell r="G28" t="str">
            <v>Night table</v>
          </cell>
          <cell r="H28">
            <v>2</v>
          </cell>
          <cell r="I28" t="str">
            <v>Marjenny Tellez</v>
          </cell>
          <cell r="J28" t="str">
            <v>Cancelled</v>
          </cell>
          <cell r="K28" t="str">
            <v>Unificada con OT-139</v>
          </cell>
        </row>
        <row r="29">
          <cell r="C29">
            <v>117</v>
          </cell>
          <cell r="D29">
            <v>0</v>
          </cell>
          <cell r="E29" t="str">
            <v>Maderas Collective</v>
          </cell>
          <cell r="F29" t="str">
            <v>00 117</v>
          </cell>
          <cell r="G29" t="str">
            <v>Reparación de Sargentos de Carpinteria</v>
          </cell>
          <cell r="H29">
            <v>1</v>
          </cell>
          <cell r="I29" t="str">
            <v>Marjenny Tellez</v>
          </cell>
          <cell r="J29" t="str">
            <v>In production</v>
          </cell>
          <cell r="K29" t="str">
            <v>finalizada</v>
          </cell>
        </row>
        <row r="30">
          <cell r="C30">
            <v>118</v>
          </cell>
          <cell r="D30">
            <v>0</v>
          </cell>
          <cell r="E30" t="str">
            <v>Maderas Collective</v>
          </cell>
          <cell r="F30" t="str">
            <v>00 118</v>
          </cell>
          <cell r="G30" t="str">
            <v>Estante muestras de sillas</v>
          </cell>
          <cell r="H30">
            <v>1</v>
          </cell>
          <cell r="I30" t="str">
            <v>Marjenny Tellez</v>
          </cell>
          <cell r="J30" t="str">
            <v>In production</v>
          </cell>
          <cell r="K30" t="str">
            <v>finalizada</v>
          </cell>
        </row>
        <row r="31">
          <cell r="C31">
            <v>119</v>
          </cell>
          <cell r="D31">
            <v>0</v>
          </cell>
          <cell r="E31" t="str">
            <v>Dave Jacoby</v>
          </cell>
          <cell r="F31" t="str">
            <v>00 119</v>
          </cell>
          <cell r="G31" t="str">
            <v>Crucero mirror</v>
          </cell>
          <cell r="H31">
            <v>1</v>
          </cell>
          <cell r="I31" t="str">
            <v>Karen Solozarno</v>
          </cell>
          <cell r="J31" t="str">
            <v>In production</v>
          </cell>
          <cell r="K31" t="str">
            <v>finalizada</v>
          </cell>
        </row>
        <row r="32">
          <cell r="C32">
            <v>120</v>
          </cell>
          <cell r="D32">
            <v>0</v>
          </cell>
          <cell r="E32" t="str">
            <v>Dave Jacoby</v>
          </cell>
          <cell r="F32" t="str">
            <v>00 120</v>
          </cell>
          <cell r="G32" t="str">
            <v>Bermuda Lounger</v>
          </cell>
          <cell r="H32">
            <v>2</v>
          </cell>
          <cell r="I32" t="str">
            <v>Gabriela Celebertti</v>
          </cell>
          <cell r="J32" t="str">
            <v>Production set in process</v>
          </cell>
          <cell r="K32" t="str">
            <v>finalizada</v>
          </cell>
        </row>
        <row r="33">
          <cell r="C33">
            <v>121</v>
          </cell>
          <cell r="D33">
            <v>0</v>
          </cell>
          <cell r="E33" t="str">
            <v>Dave Jacoby</v>
          </cell>
          <cell r="F33" t="str">
            <v>00 121</v>
          </cell>
          <cell r="G33" t="str">
            <v>Crucero Side table</v>
          </cell>
          <cell r="H33">
            <v>1</v>
          </cell>
          <cell r="I33" t="str">
            <v>Gabriela Celebertti</v>
          </cell>
          <cell r="J33" t="str">
            <v>In production</v>
          </cell>
          <cell r="K33" t="str">
            <v>finalizada</v>
          </cell>
        </row>
        <row r="34">
          <cell r="C34">
            <v>122</v>
          </cell>
          <cell r="D34">
            <v>0</v>
          </cell>
          <cell r="E34" t="str">
            <v>Dave Jacoby</v>
          </cell>
          <cell r="F34" t="str">
            <v>00 122</v>
          </cell>
          <cell r="G34" t="str">
            <v>Conference table</v>
          </cell>
          <cell r="H34">
            <v>1</v>
          </cell>
          <cell r="I34" t="str">
            <v>Karen Solozarno</v>
          </cell>
          <cell r="J34" t="str">
            <v>In production</v>
          </cell>
          <cell r="K34" t="str">
            <v>finalizada</v>
          </cell>
        </row>
        <row r="35">
          <cell r="C35">
            <v>124</v>
          </cell>
          <cell r="D35">
            <v>0</v>
          </cell>
          <cell r="E35" t="str">
            <v>Commons Bar &amp; Restaurant</v>
          </cell>
          <cell r="F35" t="str">
            <v>00 124</v>
          </cell>
          <cell r="G35" t="str">
            <v>A10 Taps Surround</v>
          </cell>
          <cell r="H35">
            <v>1</v>
          </cell>
          <cell r="I35" t="str">
            <v>Karen Solozarno</v>
          </cell>
          <cell r="J35" t="str">
            <v>In production</v>
          </cell>
          <cell r="K35" t="str">
            <v>finalizada</v>
          </cell>
        </row>
        <row r="36">
          <cell r="C36">
            <v>125</v>
          </cell>
          <cell r="D36">
            <v>0</v>
          </cell>
          <cell r="E36" t="str">
            <v>Commons Bar &amp; Restaurant</v>
          </cell>
          <cell r="F36" t="str">
            <v>00 125</v>
          </cell>
          <cell r="G36" t="str">
            <v xml:space="preserve">A3 </v>
          </cell>
          <cell r="H36">
            <v>1</v>
          </cell>
          <cell r="I36" t="str">
            <v>Karen Solozarno</v>
          </cell>
          <cell r="J36" t="str">
            <v>In production</v>
          </cell>
          <cell r="K36" t="str">
            <v>finalizada</v>
          </cell>
        </row>
        <row r="37">
          <cell r="C37">
            <v>126</v>
          </cell>
          <cell r="D37">
            <v>0</v>
          </cell>
          <cell r="E37" t="str">
            <v>Canoe Wesfield (DT Prototype)</v>
          </cell>
          <cell r="F37" t="str">
            <v>00 126</v>
          </cell>
          <cell r="G37" t="str">
            <v xml:space="preserve">CH-7 </v>
          </cell>
          <cell r="H37">
            <v>1</v>
          </cell>
          <cell r="I37" t="str">
            <v>Marjenny Tellez</v>
          </cell>
          <cell r="J37" t="str">
            <v>In production</v>
          </cell>
          <cell r="K37" t="str">
            <v>finalizada</v>
          </cell>
        </row>
        <row r="38">
          <cell r="C38">
            <v>127</v>
          </cell>
          <cell r="D38">
            <v>0</v>
          </cell>
          <cell r="E38" t="str">
            <v>Canoe Wesfield (DT Prototype)</v>
          </cell>
          <cell r="F38" t="str">
            <v>00 127</v>
          </cell>
          <cell r="G38" t="str">
            <v>CH-15</v>
          </cell>
          <cell r="H38">
            <v>1</v>
          </cell>
          <cell r="I38" t="str">
            <v>Marjenny Tellez</v>
          </cell>
          <cell r="J38" t="str">
            <v>In production</v>
          </cell>
          <cell r="K38" t="str">
            <v>finalizada</v>
          </cell>
        </row>
        <row r="39">
          <cell r="C39">
            <v>128</v>
          </cell>
          <cell r="D39">
            <v>0</v>
          </cell>
          <cell r="E39" t="str">
            <v>Canoe Wesfield (DT Prototype)</v>
          </cell>
          <cell r="F39" t="str">
            <v>00 128</v>
          </cell>
          <cell r="G39" t="str">
            <v>CH-02</v>
          </cell>
          <cell r="H39">
            <v>1</v>
          </cell>
          <cell r="I39" t="str">
            <v>Karen Solozarno</v>
          </cell>
          <cell r="J39" t="str">
            <v>In production</v>
          </cell>
          <cell r="K39" t="str">
            <v>finalizada</v>
          </cell>
        </row>
        <row r="40">
          <cell r="C40">
            <v>129</v>
          </cell>
          <cell r="D40">
            <v>0</v>
          </cell>
          <cell r="E40" t="str">
            <v>Canoe Wesfield (DT Prototype)</v>
          </cell>
          <cell r="F40" t="str">
            <v>00 129</v>
          </cell>
          <cell r="G40" t="str">
            <v>CH-6</v>
          </cell>
          <cell r="H40">
            <v>1</v>
          </cell>
          <cell r="I40" t="str">
            <v>Gabriela Celebertti</v>
          </cell>
          <cell r="J40" t="str">
            <v>In production</v>
          </cell>
          <cell r="K40" t="str">
            <v>finalizada</v>
          </cell>
        </row>
        <row r="41">
          <cell r="C41">
            <v>130</v>
          </cell>
          <cell r="D41">
            <v>0</v>
          </cell>
          <cell r="E41" t="str">
            <v>Dave Jacoby</v>
          </cell>
          <cell r="F41" t="str">
            <v>00 130</v>
          </cell>
          <cell r="G41" t="str">
            <v>Auxiliary table</v>
          </cell>
          <cell r="H41">
            <v>2</v>
          </cell>
          <cell r="I41" t="str">
            <v>Karen Solozarno</v>
          </cell>
          <cell r="J41" t="str">
            <v>In production</v>
          </cell>
          <cell r="K41" t="str">
            <v>finalizada</v>
          </cell>
        </row>
        <row r="42">
          <cell r="C42">
            <v>131</v>
          </cell>
          <cell r="D42">
            <v>0</v>
          </cell>
          <cell r="E42" t="str">
            <v>Maderas Collective</v>
          </cell>
          <cell r="F42" t="str">
            <v>00 131</v>
          </cell>
          <cell r="G42" t="str">
            <v>Ampliacion en Cabina de Pintura</v>
          </cell>
          <cell r="H42">
            <v>1</v>
          </cell>
          <cell r="I42" t="str">
            <v>Marjenny Tellez</v>
          </cell>
          <cell r="J42" t="str">
            <v>In production</v>
          </cell>
          <cell r="K42" t="str">
            <v>finalizada</v>
          </cell>
        </row>
        <row r="43">
          <cell r="C43">
            <v>132</v>
          </cell>
          <cell r="D43">
            <v>0</v>
          </cell>
          <cell r="E43" t="str">
            <v xml:space="preserve">Damien Wood </v>
          </cell>
          <cell r="F43" t="str">
            <v>00 132</v>
          </cell>
          <cell r="G43" t="str">
            <v>Mirror frame</v>
          </cell>
          <cell r="H43">
            <v>1</v>
          </cell>
          <cell r="I43" t="str">
            <v>Marjenny Tellez</v>
          </cell>
          <cell r="J43" t="str">
            <v>In production</v>
          </cell>
          <cell r="K43" t="str">
            <v>finalizada</v>
          </cell>
        </row>
        <row r="44">
          <cell r="C44">
            <v>133</v>
          </cell>
          <cell r="D44">
            <v>0</v>
          </cell>
          <cell r="E44" t="str">
            <v xml:space="preserve">Damien Wood </v>
          </cell>
          <cell r="F44" t="str">
            <v>00 133</v>
          </cell>
          <cell r="G44" t="str">
            <v>Custom King Bed</v>
          </cell>
          <cell r="H44">
            <v>1</v>
          </cell>
          <cell r="I44" t="str">
            <v>Gabriela Celebertti</v>
          </cell>
          <cell r="J44" t="str">
            <v>In production</v>
          </cell>
          <cell r="K44" t="str">
            <v>finalizada</v>
          </cell>
        </row>
        <row r="45">
          <cell r="C45">
            <v>134</v>
          </cell>
          <cell r="D45">
            <v>0</v>
          </cell>
          <cell r="E45" t="str">
            <v>Commons Bar &amp; Restaurant</v>
          </cell>
          <cell r="F45" t="str">
            <v>00 134</v>
          </cell>
          <cell r="G45" t="str">
            <v xml:space="preserve">Mirror </v>
          </cell>
          <cell r="H45">
            <v>1</v>
          </cell>
          <cell r="I45" t="str">
            <v>Gabriela Celebertti</v>
          </cell>
          <cell r="J45" t="str">
            <v>In production</v>
          </cell>
          <cell r="K45" t="str">
            <v>finalizada</v>
          </cell>
        </row>
        <row r="46">
          <cell r="C46">
            <v>135</v>
          </cell>
          <cell r="D46">
            <v>0</v>
          </cell>
          <cell r="E46" t="str">
            <v>Commons Bar &amp; Restaurant</v>
          </cell>
          <cell r="F46" t="str">
            <v>00 135</v>
          </cell>
          <cell r="G46" t="str">
            <v>Mirror (South wall)</v>
          </cell>
          <cell r="H46">
            <v>1</v>
          </cell>
          <cell r="I46" t="str">
            <v>Gabriela Celebertti</v>
          </cell>
          <cell r="J46" t="str">
            <v>In production</v>
          </cell>
          <cell r="K46" t="str">
            <v>finalizada</v>
          </cell>
        </row>
        <row r="47">
          <cell r="C47">
            <v>136</v>
          </cell>
          <cell r="D47">
            <v>0</v>
          </cell>
          <cell r="E47" t="str">
            <v>Commons Bar &amp; Restaurant</v>
          </cell>
          <cell r="F47" t="str">
            <v>00 136</v>
          </cell>
          <cell r="G47" t="str">
            <v>Mirror (North wall)</v>
          </cell>
          <cell r="H47">
            <v>1</v>
          </cell>
          <cell r="I47" t="str">
            <v>Gabriela Celebertti</v>
          </cell>
          <cell r="J47" t="str">
            <v>In production</v>
          </cell>
          <cell r="K47" t="str">
            <v>finalizada</v>
          </cell>
        </row>
        <row r="48">
          <cell r="C48">
            <v>137</v>
          </cell>
          <cell r="D48">
            <v>0</v>
          </cell>
          <cell r="E48" t="str">
            <v>Canoe Wesfield</v>
          </cell>
          <cell r="F48" t="str">
            <v>00 137</v>
          </cell>
          <cell r="G48" t="str">
            <v>CH-202 L (Muestra en Frijolillo)</v>
          </cell>
          <cell r="H48">
            <v>1</v>
          </cell>
          <cell r="I48" t="str">
            <v>Guillermo Mclean</v>
          </cell>
          <cell r="J48" t="str">
            <v>In production</v>
          </cell>
          <cell r="K48" t="str">
            <v>finalizada</v>
          </cell>
        </row>
        <row r="49">
          <cell r="C49">
            <v>138</v>
          </cell>
          <cell r="D49">
            <v>0</v>
          </cell>
          <cell r="E49" t="str">
            <v>Canoe Wesfield</v>
          </cell>
          <cell r="F49" t="str">
            <v>00 138</v>
          </cell>
          <cell r="G49" t="str">
            <v>Muestra Paneles de Frijolillo 12"x12"</v>
          </cell>
          <cell r="H49">
            <v>1</v>
          </cell>
          <cell r="I49" t="str">
            <v>Guillermo Mclean</v>
          </cell>
          <cell r="J49" t="str">
            <v>In production</v>
          </cell>
          <cell r="K49" t="str">
            <v>finalizada</v>
          </cell>
        </row>
        <row r="50">
          <cell r="C50">
            <v>139</v>
          </cell>
          <cell r="D50">
            <v>0</v>
          </cell>
          <cell r="E50" t="str">
            <v xml:space="preserve">Damien Wood </v>
          </cell>
          <cell r="F50" t="str">
            <v>00 139</v>
          </cell>
          <cell r="G50" t="str">
            <v>Night Table</v>
          </cell>
          <cell r="H50">
            <v>8</v>
          </cell>
          <cell r="I50" t="str">
            <v>Guillermo Mclean</v>
          </cell>
          <cell r="J50" t="str">
            <v>In production</v>
          </cell>
          <cell r="K50" t="str">
            <v>finalizada</v>
          </cell>
        </row>
        <row r="51">
          <cell r="C51">
            <v>140</v>
          </cell>
          <cell r="D51">
            <v>0</v>
          </cell>
          <cell r="E51" t="str">
            <v>Tungsten</v>
          </cell>
          <cell r="F51" t="str">
            <v>00 140</v>
          </cell>
          <cell r="G51" t="str">
            <v>Tungsten office Shelfing in Plywood</v>
          </cell>
          <cell r="H51">
            <v>1</v>
          </cell>
          <cell r="I51" t="str">
            <v>Karen Solozarno</v>
          </cell>
          <cell r="J51" t="str">
            <v>In production</v>
          </cell>
          <cell r="K51" t="str">
            <v>finalizada</v>
          </cell>
        </row>
        <row r="52">
          <cell r="C52">
            <v>141</v>
          </cell>
          <cell r="D52">
            <v>0</v>
          </cell>
          <cell r="E52" t="str">
            <v>Canoe Wesfield (Phase 1)</v>
          </cell>
          <cell r="F52" t="str">
            <v>00 141</v>
          </cell>
          <cell r="G52" t="str">
            <v>CH-118/CH-206</v>
          </cell>
          <cell r="H52">
            <v>10</v>
          </cell>
          <cell r="I52" t="str">
            <v>Karen Solozarno</v>
          </cell>
          <cell r="J52" t="str">
            <v>In production</v>
          </cell>
          <cell r="K52" t="str">
            <v>finalizada</v>
          </cell>
        </row>
        <row r="53">
          <cell r="C53">
            <v>142</v>
          </cell>
          <cell r="D53">
            <v>0</v>
          </cell>
          <cell r="E53" t="str">
            <v>Canoe Wesfield (Phase 1)</v>
          </cell>
          <cell r="F53" t="str">
            <v>00 142</v>
          </cell>
          <cell r="G53" t="str">
            <v>TBL-104 Small teak table</v>
          </cell>
          <cell r="H53">
            <v>6</v>
          </cell>
          <cell r="I53" t="str">
            <v>Gabriela Celebertti</v>
          </cell>
          <cell r="J53" t="str">
            <v>In production</v>
          </cell>
          <cell r="K53" t="str">
            <v>finalizada</v>
          </cell>
        </row>
        <row r="54">
          <cell r="C54">
            <v>143</v>
          </cell>
          <cell r="D54">
            <v>0</v>
          </cell>
          <cell r="E54" t="str">
            <v>Canoe Wesfield (Phase 1)</v>
          </cell>
          <cell r="F54" t="str">
            <v>00 143</v>
          </cell>
          <cell r="G54" t="str">
            <v>TBL-211 Table, teak w/ duplex</v>
          </cell>
          <cell r="H54">
            <v>2</v>
          </cell>
          <cell r="I54" t="str">
            <v>Karen Solozarno</v>
          </cell>
          <cell r="J54" t="str">
            <v>In production</v>
          </cell>
          <cell r="K54" t="str">
            <v>finalizada</v>
          </cell>
        </row>
        <row r="55">
          <cell r="C55">
            <v>145</v>
          </cell>
          <cell r="D55">
            <v>0</v>
          </cell>
          <cell r="E55" t="str">
            <v>Jenna Agrees</v>
          </cell>
          <cell r="F55" t="str">
            <v>00 145</v>
          </cell>
          <cell r="G55" t="str">
            <v>Storage unit</v>
          </cell>
          <cell r="H55">
            <v>1</v>
          </cell>
          <cell r="I55" t="str">
            <v>Marjenny Tellez</v>
          </cell>
          <cell r="J55" t="str">
            <v>In production</v>
          </cell>
          <cell r="K55" t="str">
            <v>finalizada</v>
          </cell>
        </row>
        <row r="56">
          <cell r="C56">
            <v>146</v>
          </cell>
          <cell r="D56">
            <v>0</v>
          </cell>
          <cell r="E56" t="str">
            <v>Jenna Agrees</v>
          </cell>
          <cell r="F56" t="str">
            <v>00 146</v>
          </cell>
          <cell r="G56" t="str">
            <v xml:space="preserve">TV Console </v>
          </cell>
          <cell r="H56">
            <v>1</v>
          </cell>
          <cell r="I56" t="str">
            <v>Marjenny Tellez</v>
          </cell>
          <cell r="J56" t="str">
            <v>In production</v>
          </cell>
          <cell r="K56" t="str">
            <v>finalizada</v>
          </cell>
        </row>
        <row r="57">
          <cell r="C57">
            <v>147</v>
          </cell>
          <cell r="D57">
            <v>0</v>
          </cell>
          <cell r="E57" t="str">
            <v>Home Studios</v>
          </cell>
          <cell r="F57" t="str">
            <v>00 147</v>
          </cell>
          <cell r="G57" t="str">
            <v>F-01  Custom Bar Stool</v>
          </cell>
          <cell r="H57">
            <v>1</v>
          </cell>
          <cell r="I57" t="str">
            <v>Marjenny Tellez</v>
          </cell>
          <cell r="J57" t="str">
            <v>Cancelled</v>
          </cell>
          <cell r="K57" t="str">
            <v>cancelada</v>
          </cell>
        </row>
        <row r="58">
          <cell r="C58">
            <v>148</v>
          </cell>
          <cell r="D58">
            <v>0</v>
          </cell>
          <cell r="E58" t="str">
            <v>Home Studios</v>
          </cell>
          <cell r="F58" t="str">
            <v>00 148</v>
          </cell>
          <cell r="G58" t="str">
            <v>F-08  Custom Bar Stool</v>
          </cell>
          <cell r="H58">
            <v>4</v>
          </cell>
          <cell r="I58" t="str">
            <v>Marjenny Tellez</v>
          </cell>
          <cell r="J58" t="str">
            <v>Cancelled</v>
          </cell>
          <cell r="K58" t="str">
            <v>cancelada</v>
          </cell>
        </row>
        <row r="59">
          <cell r="C59">
            <v>149</v>
          </cell>
          <cell r="D59">
            <v>0</v>
          </cell>
          <cell r="E59" t="str">
            <v>Canoe Wesfield (Phase 2)</v>
          </cell>
          <cell r="F59" t="str">
            <v>00 149</v>
          </cell>
          <cell r="G59" t="str">
            <v>CH-132A Teak Bench (No Elect)</v>
          </cell>
          <cell r="H59">
            <v>1</v>
          </cell>
          <cell r="I59" t="str">
            <v>Guillermo Mclean</v>
          </cell>
          <cell r="J59" t="str">
            <v>In production</v>
          </cell>
          <cell r="K59" t="str">
            <v>finalizada</v>
          </cell>
        </row>
        <row r="60">
          <cell r="C60">
            <v>150</v>
          </cell>
          <cell r="D60">
            <v>0</v>
          </cell>
          <cell r="E60" t="str">
            <v>Canoe Wesfield (Phase 1)</v>
          </cell>
          <cell r="F60" t="str">
            <v>00 150</v>
          </cell>
          <cell r="G60" t="str">
            <v>CH-202L/CH-702L Half Box Chair Left</v>
          </cell>
          <cell r="H60">
            <v>5</v>
          </cell>
          <cell r="I60" t="str">
            <v>Guillermo Mclean</v>
          </cell>
          <cell r="J60" t="str">
            <v>In production</v>
          </cell>
          <cell r="K60" t="str">
            <v>finalizada</v>
          </cell>
        </row>
        <row r="61">
          <cell r="C61">
            <v>151</v>
          </cell>
          <cell r="D61">
            <v>0</v>
          </cell>
          <cell r="E61" t="str">
            <v>Canoe Wesfield (Phase 1)</v>
          </cell>
          <cell r="F61" t="str">
            <v>00 151</v>
          </cell>
          <cell r="G61" t="str">
            <v>CH-202R/CH-702R Half Box Chair Right</v>
          </cell>
          <cell r="H61">
            <v>5</v>
          </cell>
          <cell r="I61" t="str">
            <v>Guillermo Mclean</v>
          </cell>
          <cell r="J61" t="str">
            <v>In production</v>
          </cell>
          <cell r="K61" t="str">
            <v>finalizada</v>
          </cell>
        </row>
        <row r="62">
          <cell r="C62">
            <v>152</v>
          </cell>
          <cell r="D62">
            <v>0</v>
          </cell>
          <cell r="E62" t="str">
            <v>Canoe Wesfield (Phase 1)</v>
          </cell>
          <cell r="F62" t="str">
            <v>00 152</v>
          </cell>
          <cell r="G62" t="str">
            <v>CH-224/CH-724 Teak Bench (Duplex)</v>
          </cell>
          <cell r="H62">
            <v>8</v>
          </cell>
          <cell r="I62" t="str">
            <v>Guillermo Mclean</v>
          </cell>
          <cell r="J62" t="str">
            <v>In production</v>
          </cell>
          <cell r="K62" t="str">
            <v>finalizada</v>
          </cell>
        </row>
        <row r="63">
          <cell r="C63">
            <v>153</v>
          </cell>
          <cell r="D63">
            <v>0</v>
          </cell>
          <cell r="E63" t="str">
            <v>Dave Grossman Furniture</v>
          </cell>
          <cell r="F63" t="str">
            <v>00 153</v>
          </cell>
          <cell r="G63" t="str">
            <v>Headboard for Queen Size Bed</v>
          </cell>
          <cell r="H63">
            <v>1</v>
          </cell>
          <cell r="I63" t="str">
            <v>Gabriela Celebertti</v>
          </cell>
          <cell r="J63" t="str">
            <v>In production</v>
          </cell>
          <cell r="K63" t="str">
            <v>finalizada</v>
          </cell>
        </row>
        <row r="64">
          <cell r="C64">
            <v>154</v>
          </cell>
          <cell r="D64">
            <v>0</v>
          </cell>
          <cell r="E64" t="str">
            <v>Dave Grossman Furniture</v>
          </cell>
          <cell r="F64" t="str">
            <v>00 154</v>
          </cell>
          <cell r="G64" t="str">
            <v>Side table</v>
          </cell>
          <cell r="H64">
            <v>2</v>
          </cell>
          <cell r="I64" t="str">
            <v>Gabriela Celebertti</v>
          </cell>
          <cell r="J64" t="str">
            <v>In production</v>
          </cell>
          <cell r="K64" t="str">
            <v>finalizada</v>
          </cell>
        </row>
        <row r="65">
          <cell r="C65">
            <v>155</v>
          </cell>
          <cell r="D65">
            <v>0</v>
          </cell>
          <cell r="E65" t="str">
            <v>Dave Grossman Furniture</v>
          </cell>
          <cell r="F65" t="str">
            <v>00 155</v>
          </cell>
          <cell r="G65" t="str">
            <v>Dining Table</v>
          </cell>
          <cell r="H65">
            <v>1</v>
          </cell>
          <cell r="I65" t="str">
            <v>Gabriela Celebertti</v>
          </cell>
          <cell r="J65" t="str">
            <v>In production</v>
          </cell>
          <cell r="K65" t="str">
            <v>finalizada</v>
          </cell>
        </row>
        <row r="66">
          <cell r="C66">
            <v>156</v>
          </cell>
          <cell r="D66">
            <v>0</v>
          </cell>
          <cell r="E66" t="str">
            <v>Dave Grossman Furniture</v>
          </cell>
          <cell r="F66" t="str">
            <v>00 156</v>
          </cell>
          <cell r="G66" t="str">
            <v>Bench</v>
          </cell>
          <cell r="H66">
            <v>1</v>
          </cell>
          <cell r="I66" t="str">
            <v>Gabriela Celebertti</v>
          </cell>
          <cell r="J66" t="str">
            <v>In production</v>
          </cell>
          <cell r="K66" t="str">
            <v>finalizada</v>
          </cell>
        </row>
        <row r="67">
          <cell r="C67">
            <v>157</v>
          </cell>
          <cell r="D67">
            <v>0</v>
          </cell>
          <cell r="E67" t="str">
            <v>David Berruto-New Line</v>
          </cell>
          <cell r="F67" t="str">
            <v>00 157</v>
          </cell>
          <cell r="G67" t="str">
            <v>Dining table #1</v>
          </cell>
          <cell r="H67">
            <v>1</v>
          </cell>
          <cell r="I67" t="str">
            <v>Leonarth Garcia</v>
          </cell>
          <cell r="J67" t="str">
            <v>In production</v>
          </cell>
          <cell r="K67" t="str">
            <v>finalizada</v>
          </cell>
        </row>
        <row r="68">
          <cell r="C68">
            <v>158</v>
          </cell>
          <cell r="D68">
            <v>0</v>
          </cell>
          <cell r="E68" t="str">
            <v>David Berruto-New Line</v>
          </cell>
          <cell r="F68" t="str">
            <v>00 158</v>
          </cell>
          <cell r="G68" t="str">
            <v>Dining table #2</v>
          </cell>
          <cell r="H68">
            <v>1</v>
          </cell>
          <cell r="I68" t="str">
            <v>Leonarth Garcia</v>
          </cell>
          <cell r="J68" t="str">
            <v>In production</v>
          </cell>
          <cell r="K68" t="str">
            <v>finalizada</v>
          </cell>
        </row>
        <row r="69">
          <cell r="C69">
            <v>159</v>
          </cell>
          <cell r="D69">
            <v>0</v>
          </cell>
          <cell r="E69" t="str">
            <v>David Berruto-New Line</v>
          </cell>
          <cell r="F69" t="str">
            <v>00 159</v>
          </cell>
          <cell r="G69" t="str">
            <v>Dining table #3</v>
          </cell>
          <cell r="H69">
            <v>1</v>
          </cell>
          <cell r="I69" t="str">
            <v>Leonarth Garcia</v>
          </cell>
          <cell r="J69" t="str">
            <v>In production</v>
          </cell>
          <cell r="K69" t="str">
            <v>finalizada</v>
          </cell>
        </row>
        <row r="70">
          <cell r="C70">
            <v>160</v>
          </cell>
          <cell r="D70">
            <v>0</v>
          </cell>
          <cell r="E70" t="str">
            <v>David Berruto-New Line</v>
          </cell>
          <cell r="F70" t="str">
            <v>00 160</v>
          </cell>
          <cell r="G70" t="str">
            <v>Dining chair #1</v>
          </cell>
          <cell r="H70">
            <v>1</v>
          </cell>
          <cell r="I70" t="str">
            <v>Leonarth Garcia</v>
          </cell>
          <cell r="J70" t="str">
            <v>In production</v>
          </cell>
          <cell r="K70" t="str">
            <v>finalizada</v>
          </cell>
        </row>
        <row r="71">
          <cell r="C71">
            <v>161</v>
          </cell>
          <cell r="D71">
            <v>0</v>
          </cell>
          <cell r="E71" t="str">
            <v>David Berruto-New Line</v>
          </cell>
          <cell r="F71" t="str">
            <v>00 161</v>
          </cell>
          <cell r="G71" t="str">
            <v>Dining chair #2</v>
          </cell>
          <cell r="H71">
            <v>1</v>
          </cell>
          <cell r="I71" t="str">
            <v>Leonarth Garcia</v>
          </cell>
          <cell r="J71" t="str">
            <v>In production</v>
          </cell>
          <cell r="K71" t="str">
            <v>finalizada</v>
          </cell>
        </row>
        <row r="72">
          <cell r="C72">
            <v>162</v>
          </cell>
          <cell r="D72">
            <v>0</v>
          </cell>
          <cell r="E72" t="str">
            <v>David Berruto-New Line</v>
          </cell>
          <cell r="F72" t="str">
            <v>00 162</v>
          </cell>
          <cell r="G72" t="str">
            <v>Standing Desk</v>
          </cell>
          <cell r="H72">
            <v>1</v>
          </cell>
          <cell r="I72" t="str">
            <v>Leonarth Garcia</v>
          </cell>
          <cell r="J72" t="str">
            <v>In production</v>
          </cell>
          <cell r="K72" t="str">
            <v>finalizada</v>
          </cell>
        </row>
        <row r="73">
          <cell r="C73">
            <v>163</v>
          </cell>
          <cell r="D73">
            <v>0</v>
          </cell>
          <cell r="E73" t="str">
            <v>David Berruto-New Line</v>
          </cell>
          <cell r="F73" t="str">
            <v>00 163</v>
          </cell>
          <cell r="G73" t="str">
            <v>Folding Lounge Chair</v>
          </cell>
          <cell r="H73">
            <v>1</v>
          </cell>
          <cell r="I73" t="str">
            <v>Leonarth Garcia</v>
          </cell>
          <cell r="J73" t="str">
            <v>In production</v>
          </cell>
          <cell r="K73" t="str">
            <v>finalizada</v>
          </cell>
        </row>
        <row r="74">
          <cell r="C74">
            <v>164</v>
          </cell>
          <cell r="D74">
            <v>0</v>
          </cell>
          <cell r="E74" t="str">
            <v>David Berruto-New Line</v>
          </cell>
          <cell r="F74" t="str">
            <v>00 164</v>
          </cell>
          <cell r="G74" t="str">
            <v>Simple Daybed</v>
          </cell>
          <cell r="H74">
            <v>1</v>
          </cell>
          <cell r="I74" t="str">
            <v>Leonarth Garcia</v>
          </cell>
          <cell r="J74" t="str">
            <v>In production</v>
          </cell>
          <cell r="K74" t="str">
            <v>finalizada</v>
          </cell>
        </row>
        <row r="75">
          <cell r="C75">
            <v>165</v>
          </cell>
          <cell r="D75">
            <v>0</v>
          </cell>
          <cell r="E75" t="str">
            <v>David Berruto-New Line</v>
          </cell>
          <cell r="F75" t="str">
            <v>00 165</v>
          </cell>
          <cell r="G75" t="str">
            <v>Sofa</v>
          </cell>
          <cell r="H75">
            <v>1</v>
          </cell>
          <cell r="I75" t="str">
            <v>Leonarth Garcia</v>
          </cell>
          <cell r="J75" t="str">
            <v>In production</v>
          </cell>
          <cell r="K75" t="str">
            <v>finalizada</v>
          </cell>
        </row>
        <row r="76">
          <cell r="C76">
            <v>166</v>
          </cell>
          <cell r="D76">
            <v>0</v>
          </cell>
          <cell r="E76" t="str">
            <v>David Berruto-New Line</v>
          </cell>
          <cell r="F76" t="str">
            <v>00 166</v>
          </cell>
          <cell r="G76" t="str">
            <v>Sofa+Armchair</v>
          </cell>
          <cell r="H76">
            <v>1</v>
          </cell>
          <cell r="I76" t="str">
            <v>Leonarth Garcia</v>
          </cell>
          <cell r="J76" t="str">
            <v>In production</v>
          </cell>
          <cell r="K76" t="str">
            <v>finalizada</v>
          </cell>
        </row>
        <row r="77">
          <cell r="C77">
            <v>167</v>
          </cell>
          <cell r="D77">
            <v>0</v>
          </cell>
          <cell r="E77" t="str">
            <v>David Berruto-New Line</v>
          </cell>
          <cell r="F77" t="str">
            <v>00 167</v>
          </cell>
          <cell r="G77" t="str">
            <v>Modular Storage</v>
          </cell>
          <cell r="H77">
            <v>1</v>
          </cell>
          <cell r="I77" t="str">
            <v>Leonarth Garcia</v>
          </cell>
          <cell r="J77" t="str">
            <v>In production</v>
          </cell>
          <cell r="K77" t="str">
            <v>finalizada</v>
          </cell>
        </row>
        <row r="78">
          <cell r="C78">
            <v>168</v>
          </cell>
          <cell r="D78">
            <v>0</v>
          </cell>
          <cell r="E78" t="str">
            <v>David Berruto-New Line</v>
          </cell>
          <cell r="F78" t="str">
            <v>00 168</v>
          </cell>
          <cell r="G78" t="str">
            <v>Coffee Table</v>
          </cell>
          <cell r="H78">
            <v>1</v>
          </cell>
          <cell r="I78" t="str">
            <v>Leonarth Garcia</v>
          </cell>
          <cell r="J78" t="str">
            <v>In production</v>
          </cell>
          <cell r="K78" t="str">
            <v>finalizada</v>
          </cell>
        </row>
        <row r="79">
          <cell r="C79">
            <v>169</v>
          </cell>
          <cell r="D79">
            <v>0</v>
          </cell>
          <cell r="E79" t="str">
            <v>David Berruto-New Line</v>
          </cell>
          <cell r="F79" t="str">
            <v>00 169</v>
          </cell>
          <cell r="G79" t="str">
            <v>Platform Bed and sidetables</v>
          </cell>
          <cell r="H79">
            <v>1</v>
          </cell>
          <cell r="I79" t="str">
            <v>Marjenny Tellez</v>
          </cell>
          <cell r="J79" t="str">
            <v>In production</v>
          </cell>
          <cell r="K79" t="str">
            <v>finalizada</v>
          </cell>
        </row>
        <row r="80">
          <cell r="C80">
            <v>170</v>
          </cell>
          <cell r="D80">
            <v>0</v>
          </cell>
          <cell r="E80" t="str">
            <v>David Berruto-New Line</v>
          </cell>
          <cell r="F80" t="str">
            <v>00 170</v>
          </cell>
          <cell r="G80" t="str">
            <v>Vintage wood beach chair</v>
          </cell>
          <cell r="H80">
            <v>1</v>
          </cell>
          <cell r="I80" t="str">
            <v>Leonarth Garcia</v>
          </cell>
          <cell r="J80" t="str">
            <v>In production</v>
          </cell>
          <cell r="K80" t="str">
            <v>finalizada</v>
          </cell>
        </row>
        <row r="81">
          <cell r="C81">
            <v>171</v>
          </cell>
          <cell r="D81">
            <v>0</v>
          </cell>
          <cell r="E81" t="str">
            <v>David Berruto-New Line</v>
          </cell>
          <cell r="F81" t="str">
            <v>00 171</v>
          </cell>
          <cell r="G81" t="str">
            <v>Wood Turned Tabletop Lamp</v>
          </cell>
          <cell r="H81">
            <v>1</v>
          </cell>
          <cell r="I81" t="str">
            <v>Leonarth Garcia</v>
          </cell>
          <cell r="J81" t="str">
            <v>In production</v>
          </cell>
          <cell r="K81" t="str">
            <v>finalizada</v>
          </cell>
        </row>
        <row r="82">
          <cell r="C82">
            <v>172</v>
          </cell>
          <cell r="D82">
            <v>0</v>
          </cell>
          <cell r="E82" t="str">
            <v>Maderas Collective</v>
          </cell>
          <cell r="F82" t="str">
            <v>00 172</v>
          </cell>
          <cell r="G82" t="str">
            <v>Puerta Falsa</v>
          </cell>
          <cell r="H82">
            <v>1</v>
          </cell>
          <cell r="I82" t="str">
            <v>Gabriela Celebertti</v>
          </cell>
          <cell r="J82" t="str">
            <v>In production</v>
          </cell>
          <cell r="K82" t="str">
            <v>finalizada</v>
          </cell>
        </row>
        <row r="83">
          <cell r="C83">
            <v>173</v>
          </cell>
          <cell r="D83">
            <v>0</v>
          </cell>
          <cell r="E83" t="str">
            <v>Maderas Collective</v>
          </cell>
          <cell r="F83" t="str">
            <v>00 173</v>
          </cell>
          <cell r="G83" t="str">
            <v>Mecedora Crucero</v>
          </cell>
          <cell r="H83">
            <v>1</v>
          </cell>
          <cell r="I83" t="str">
            <v>Marjenny Tellez</v>
          </cell>
          <cell r="J83" t="str">
            <v>In production</v>
          </cell>
          <cell r="K83">
            <v>0</v>
          </cell>
        </row>
        <row r="84">
          <cell r="C84">
            <v>174</v>
          </cell>
          <cell r="D84">
            <v>0</v>
          </cell>
          <cell r="E84" t="str">
            <v>Maderas Collective</v>
          </cell>
          <cell r="F84" t="str">
            <v>00 174</v>
          </cell>
          <cell r="G84" t="str">
            <v>Elaboracion Chapa p/ Inventario</v>
          </cell>
          <cell r="H84">
            <v>1</v>
          </cell>
          <cell r="I84" t="str">
            <v>Guillermo Mclean</v>
          </cell>
          <cell r="J84" t="str">
            <v>In production</v>
          </cell>
          <cell r="K84" t="str">
            <v>finalizada</v>
          </cell>
        </row>
        <row r="85">
          <cell r="C85">
            <v>175</v>
          </cell>
          <cell r="D85">
            <v>0</v>
          </cell>
          <cell r="E85" t="str">
            <v>Maderas Collective</v>
          </cell>
          <cell r="F85" t="str">
            <v>00 175</v>
          </cell>
          <cell r="G85" t="str">
            <v>Bases Metalicas p/ Bancas</v>
          </cell>
          <cell r="H85">
            <v>1</v>
          </cell>
          <cell r="I85" t="str">
            <v>Guillermo Mclean</v>
          </cell>
          <cell r="J85" t="str">
            <v>In production</v>
          </cell>
          <cell r="K85" t="str">
            <v>finalizada</v>
          </cell>
        </row>
        <row r="86">
          <cell r="C86">
            <v>176</v>
          </cell>
          <cell r="D86">
            <v>0</v>
          </cell>
          <cell r="E86" t="str">
            <v>Maderas Collective</v>
          </cell>
          <cell r="F86" t="str">
            <v>00 176</v>
          </cell>
          <cell r="G86" t="str">
            <v>Base Adicional de Mesa Redonda</v>
          </cell>
          <cell r="H86">
            <v>1</v>
          </cell>
          <cell r="I86" t="str">
            <v>Marjenny Tellez</v>
          </cell>
          <cell r="J86" t="str">
            <v>In production</v>
          </cell>
          <cell r="K86" t="str">
            <v>finalizada</v>
          </cell>
        </row>
        <row r="87">
          <cell r="C87">
            <v>177</v>
          </cell>
          <cell r="D87">
            <v>0</v>
          </cell>
          <cell r="E87" t="str">
            <v>Maderas Collective</v>
          </cell>
          <cell r="F87" t="str">
            <v>00 177</v>
          </cell>
          <cell r="G87" t="str">
            <v>Estudio de Fotografia</v>
          </cell>
          <cell r="H87">
            <v>1</v>
          </cell>
          <cell r="I87" t="str">
            <v>Guillermo Mclean</v>
          </cell>
          <cell r="J87" t="str">
            <v>In production</v>
          </cell>
          <cell r="K87">
            <v>0</v>
          </cell>
        </row>
        <row r="88">
          <cell r="C88">
            <v>178</v>
          </cell>
          <cell r="D88">
            <v>0</v>
          </cell>
          <cell r="E88" t="str">
            <v>Commons Bar &amp; Restaurant</v>
          </cell>
          <cell r="F88" t="str">
            <v>00 178</v>
          </cell>
          <cell r="G88" t="str">
            <v>A7 -01 Custom Bar (panel extra)</v>
          </cell>
          <cell r="H88">
            <v>1</v>
          </cell>
          <cell r="I88" t="str">
            <v>Gabriela Celebertti</v>
          </cell>
          <cell r="J88" t="str">
            <v>In production</v>
          </cell>
          <cell r="K88" t="str">
            <v>finalizada</v>
          </cell>
        </row>
        <row r="89">
          <cell r="C89">
            <v>179</v>
          </cell>
          <cell r="D89">
            <v>0</v>
          </cell>
          <cell r="E89" t="str">
            <v>Granite Work</v>
          </cell>
          <cell r="F89" t="str">
            <v>00 179</v>
          </cell>
          <cell r="G89" t="str">
            <v>Elaboracion de prototipo de banca</v>
          </cell>
          <cell r="H89">
            <v>1</v>
          </cell>
          <cell r="I89" t="str">
            <v>Guillermo Mclean</v>
          </cell>
          <cell r="J89" t="str">
            <v>In production</v>
          </cell>
          <cell r="K89" t="str">
            <v>finalizada</v>
          </cell>
        </row>
        <row r="90">
          <cell r="C90">
            <v>180</v>
          </cell>
          <cell r="D90">
            <v>0</v>
          </cell>
          <cell r="E90" t="str">
            <v>Granite Work</v>
          </cell>
          <cell r="F90" t="str">
            <v>00 180</v>
          </cell>
          <cell r="G90" t="str">
            <v>Work Desk Prototype</v>
          </cell>
          <cell r="H90">
            <v>1</v>
          </cell>
          <cell r="I90" t="str">
            <v>Gabriela Celebertti</v>
          </cell>
          <cell r="J90" t="str">
            <v>In production</v>
          </cell>
          <cell r="K90" t="str">
            <v>finalizada</v>
          </cell>
        </row>
        <row r="91">
          <cell r="C91">
            <v>181</v>
          </cell>
          <cell r="D91">
            <v>0</v>
          </cell>
          <cell r="E91" t="str">
            <v>Canoe Wesfield (Phase 1)</v>
          </cell>
          <cell r="F91" t="str">
            <v>00 181</v>
          </cell>
          <cell r="G91" t="str">
            <v>Muestras Cepillado Westfield DT</v>
          </cell>
          <cell r="H91">
            <v>1</v>
          </cell>
          <cell r="I91" t="str">
            <v>Guillermo Mclean</v>
          </cell>
          <cell r="J91" t="str">
            <v>In production</v>
          </cell>
          <cell r="K91" t="str">
            <v>finalizada</v>
          </cell>
        </row>
        <row r="92">
          <cell r="C92">
            <v>182</v>
          </cell>
          <cell r="D92">
            <v>0</v>
          </cell>
          <cell r="E92" t="str">
            <v>Dan Boda, Thrive M, Pina Bl</v>
          </cell>
          <cell r="F92" t="str">
            <v>00 182</v>
          </cell>
          <cell r="G92" t="str">
            <v xml:space="preserve"> Muestras Acabado (Varias)</v>
          </cell>
          <cell r="H92">
            <v>1</v>
          </cell>
          <cell r="I92" t="str">
            <v>Guillermo Mclean</v>
          </cell>
          <cell r="J92" t="str">
            <v>In production</v>
          </cell>
          <cell r="K92" t="str">
            <v>finalizada</v>
          </cell>
        </row>
        <row r="93">
          <cell r="C93">
            <v>183</v>
          </cell>
          <cell r="D93">
            <v>0</v>
          </cell>
          <cell r="E93" t="str">
            <v>Maderas Collective</v>
          </cell>
          <cell r="F93" t="str">
            <v>00 183</v>
          </cell>
          <cell r="G93" t="str">
            <v>Phonos - Plantilla de Saque</v>
          </cell>
          <cell r="H93">
            <v>1</v>
          </cell>
          <cell r="I93" t="str">
            <v>Guillermo Mclean</v>
          </cell>
          <cell r="J93" t="str">
            <v>In production</v>
          </cell>
          <cell r="K93" t="str">
            <v>finalizada</v>
          </cell>
        </row>
        <row r="94">
          <cell r="C94">
            <v>184</v>
          </cell>
          <cell r="D94">
            <v>0</v>
          </cell>
          <cell r="E94" t="str">
            <v>Maderas Collective</v>
          </cell>
          <cell r="F94" t="str">
            <v>00 184</v>
          </cell>
          <cell r="G94" t="str">
            <v>Caja para Muestra Acabado</v>
          </cell>
          <cell r="H94">
            <v>30</v>
          </cell>
          <cell r="I94" t="str">
            <v>Marjenny Tellez</v>
          </cell>
          <cell r="J94" t="str">
            <v>In production</v>
          </cell>
          <cell r="K94" t="str">
            <v>finalizada</v>
          </cell>
        </row>
        <row r="95">
          <cell r="C95">
            <v>185</v>
          </cell>
          <cell r="D95">
            <v>0</v>
          </cell>
          <cell r="E95" t="str">
            <v>Maderas Collective</v>
          </cell>
          <cell r="F95" t="str">
            <v>00 185</v>
          </cell>
          <cell r="G95" t="str">
            <v>Muestras de Cuero Local</v>
          </cell>
          <cell r="H95">
            <v>30</v>
          </cell>
          <cell r="I95" t="str">
            <v>Marjenny Tellez</v>
          </cell>
          <cell r="J95" t="str">
            <v>In production</v>
          </cell>
          <cell r="K95" t="str">
            <v>finalizada</v>
          </cell>
        </row>
        <row r="96">
          <cell r="C96">
            <v>186</v>
          </cell>
          <cell r="D96">
            <v>0</v>
          </cell>
          <cell r="E96" t="str">
            <v>Maderas Collective</v>
          </cell>
          <cell r="F96" t="str">
            <v>00 186</v>
          </cell>
          <cell r="G96" t="str">
            <v>Cepillado de Madera</v>
          </cell>
          <cell r="H96">
            <v>1</v>
          </cell>
          <cell r="I96" t="str">
            <v>Marjenny Tellez</v>
          </cell>
          <cell r="J96" t="str">
            <v>In production</v>
          </cell>
          <cell r="K96" t="str">
            <v>finalizada</v>
          </cell>
        </row>
        <row r="97">
          <cell r="C97">
            <v>187</v>
          </cell>
          <cell r="D97">
            <v>0</v>
          </cell>
          <cell r="E97" t="str">
            <v>Maderas Collective</v>
          </cell>
          <cell r="F97" t="str">
            <v>00 187</v>
          </cell>
          <cell r="G97" t="str">
            <v>Muestras de Acabado - General</v>
          </cell>
          <cell r="H97">
            <v>0</v>
          </cell>
          <cell r="I97" t="str">
            <v>Guillermo Mclean</v>
          </cell>
          <cell r="J97" t="str">
            <v>In production</v>
          </cell>
          <cell r="K97" t="str">
            <v>Orden Abierta</v>
          </cell>
        </row>
        <row r="98">
          <cell r="C98">
            <v>188</v>
          </cell>
          <cell r="D98">
            <v>0</v>
          </cell>
          <cell r="E98" t="str">
            <v>Maderas Collective</v>
          </cell>
          <cell r="F98" t="str">
            <v>00 188</v>
          </cell>
          <cell r="G98" t="str">
            <v>Elaboracion cajas para motosierra</v>
          </cell>
          <cell r="H98">
            <v>0</v>
          </cell>
          <cell r="I98" t="str">
            <v>Guillermo Mclean</v>
          </cell>
          <cell r="J98" t="str">
            <v>In production</v>
          </cell>
          <cell r="K98" t="str">
            <v>finalizada</v>
          </cell>
        </row>
        <row r="99">
          <cell r="C99">
            <v>189</v>
          </cell>
          <cell r="D99">
            <v>0</v>
          </cell>
          <cell r="E99" t="str">
            <v>Proper Cloth</v>
          </cell>
          <cell r="F99" t="str">
            <v>00 189</v>
          </cell>
          <cell r="G99" t="str">
            <v>Small Conference Table Top</v>
          </cell>
          <cell r="H99">
            <v>2</v>
          </cell>
          <cell r="I99" t="str">
            <v>Gabriela Celebertti</v>
          </cell>
          <cell r="J99" t="str">
            <v>In production</v>
          </cell>
          <cell r="K99" t="str">
            <v>finalizada</v>
          </cell>
        </row>
        <row r="100">
          <cell r="C100">
            <v>190</v>
          </cell>
          <cell r="D100">
            <v>0</v>
          </cell>
          <cell r="E100" t="str">
            <v>Proper Cloth</v>
          </cell>
          <cell r="F100" t="str">
            <v>00 190</v>
          </cell>
          <cell r="G100" t="str">
            <v>Large Conference Table Top</v>
          </cell>
          <cell r="H100">
            <v>1</v>
          </cell>
          <cell r="I100" t="str">
            <v>Karen Solozarno</v>
          </cell>
          <cell r="J100" t="str">
            <v>In production</v>
          </cell>
          <cell r="K100" t="str">
            <v>finalizada</v>
          </cell>
        </row>
        <row r="101">
          <cell r="C101">
            <v>191</v>
          </cell>
          <cell r="D101">
            <v>0</v>
          </cell>
          <cell r="E101" t="str">
            <v>Maderas Collective</v>
          </cell>
          <cell r="F101" t="str">
            <v>00 191</v>
          </cell>
          <cell r="G101" t="str">
            <v>Reparacion Muebles Varios-Pintura Sur</v>
          </cell>
          <cell r="H101">
            <v>0</v>
          </cell>
          <cell r="I101" t="str">
            <v>Marjenny Tellez</v>
          </cell>
          <cell r="J101" t="str">
            <v>In production</v>
          </cell>
          <cell r="K101" t="str">
            <v>finalizada</v>
          </cell>
        </row>
        <row r="102">
          <cell r="C102">
            <v>192</v>
          </cell>
          <cell r="D102">
            <v>0</v>
          </cell>
          <cell r="E102" t="str">
            <v>Zoe Cruz</v>
          </cell>
          <cell r="F102" t="str">
            <v>00 192</v>
          </cell>
          <cell r="G102" t="str">
            <v>Live Shelving w/ blackened steel support columns</v>
          </cell>
          <cell r="H102">
            <v>1</v>
          </cell>
          <cell r="I102" t="str">
            <v>Marjenny Tellez</v>
          </cell>
          <cell r="J102" t="str">
            <v>In production</v>
          </cell>
          <cell r="K102" t="str">
            <v>finalizada</v>
          </cell>
        </row>
        <row r="103">
          <cell r="C103">
            <v>193</v>
          </cell>
          <cell r="D103">
            <v>0</v>
          </cell>
          <cell r="E103" t="str">
            <v>Zoe Cruz</v>
          </cell>
          <cell r="F103" t="str">
            <v>00 193</v>
          </cell>
          <cell r="G103" t="str">
            <v>Solid wood Daybed.</v>
          </cell>
          <cell r="H103">
            <v>2</v>
          </cell>
          <cell r="I103" t="str">
            <v>Karen Solozarno</v>
          </cell>
          <cell r="J103" t="str">
            <v>In production</v>
          </cell>
          <cell r="K103" t="str">
            <v>finalizada</v>
          </cell>
        </row>
        <row r="104">
          <cell r="C104">
            <v>194</v>
          </cell>
          <cell r="D104">
            <v>0</v>
          </cell>
          <cell r="E104" t="str">
            <v>Zoe Cruz</v>
          </cell>
          <cell r="F104" t="str">
            <v>00 194</v>
          </cell>
          <cell r="G104" t="str">
            <v>custom solid wood desk w/ steel frame</v>
          </cell>
          <cell r="H104">
            <v>1</v>
          </cell>
          <cell r="I104" t="str">
            <v>Leonarth Garcia</v>
          </cell>
          <cell r="J104" t="str">
            <v>In production</v>
          </cell>
          <cell r="K104" t="str">
            <v>finalizada</v>
          </cell>
        </row>
        <row r="105">
          <cell r="C105">
            <v>195</v>
          </cell>
          <cell r="D105">
            <v>0</v>
          </cell>
          <cell r="E105" t="str">
            <v>Zoe Cruz</v>
          </cell>
          <cell r="F105" t="str">
            <v>00 195</v>
          </cell>
          <cell r="G105" t="str">
            <v>5' diam. Wood mirror</v>
          </cell>
          <cell r="H105">
            <v>2</v>
          </cell>
          <cell r="I105" t="str">
            <v>Karen Solozarno</v>
          </cell>
          <cell r="J105" t="str">
            <v>In production</v>
          </cell>
          <cell r="K105" t="str">
            <v>finalizada</v>
          </cell>
        </row>
        <row r="106">
          <cell r="C106">
            <v>196</v>
          </cell>
          <cell r="D106">
            <v>0</v>
          </cell>
          <cell r="E106" t="str">
            <v>Zoe Cruz</v>
          </cell>
          <cell r="F106" t="str">
            <v>00 196</v>
          </cell>
          <cell r="G106" t="str">
            <v>solid hardwood chaise lounge</v>
          </cell>
          <cell r="H106">
            <v>6</v>
          </cell>
          <cell r="I106" t="str">
            <v>Guillermo Mclean</v>
          </cell>
          <cell r="J106" t="str">
            <v>In production</v>
          </cell>
          <cell r="K106" t="str">
            <v>finalizada</v>
          </cell>
        </row>
        <row r="107">
          <cell r="C107">
            <v>197</v>
          </cell>
          <cell r="D107">
            <v>0</v>
          </cell>
          <cell r="E107" t="str">
            <v>Zoe Cruz</v>
          </cell>
          <cell r="F107" t="str">
            <v>00 197</v>
          </cell>
          <cell r="G107" t="str">
            <v>adirondack chair</v>
          </cell>
          <cell r="H107">
            <v>4</v>
          </cell>
          <cell r="I107" t="str">
            <v>Guillermo Mclean</v>
          </cell>
          <cell r="J107" t="str">
            <v>In production</v>
          </cell>
          <cell r="K107" t="str">
            <v>finalizada</v>
          </cell>
        </row>
        <row r="108">
          <cell r="C108">
            <v>198</v>
          </cell>
          <cell r="D108">
            <v>0</v>
          </cell>
          <cell r="E108" t="str">
            <v>Zoe Cruz</v>
          </cell>
          <cell r="F108" t="str">
            <v>00 198</v>
          </cell>
          <cell r="G108" t="str">
            <v>Side table</v>
          </cell>
          <cell r="H108">
            <v>1</v>
          </cell>
          <cell r="I108" t="str">
            <v>Gabriela Celebertti</v>
          </cell>
          <cell r="J108" t="str">
            <v>In production</v>
          </cell>
          <cell r="K108" t="str">
            <v>finalizada</v>
          </cell>
        </row>
        <row r="109">
          <cell r="C109">
            <v>199</v>
          </cell>
          <cell r="D109">
            <v>0</v>
          </cell>
          <cell r="E109" t="str">
            <v>Jekyll Ocean Club</v>
          </cell>
          <cell r="F109" t="str">
            <v>00 199</v>
          </cell>
          <cell r="G109" t="str">
            <v>Prototipo Top Laminado</v>
          </cell>
          <cell r="H109">
            <v>1</v>
          </cell>
          <cell r="I109" t="str">
            <v>Guillermo Mclean</v>
          </cell>
          <cell r="J109" t="str">
            <v>In production</v>
          </cell>
          <cell r="K109" t="str">
            <v>finalizada</v>
          </cell>
        </row>
        <row r="110">
          <cell r="C110">
            <v>200</v>
          </cell>
          <cell r="D110">
            <v>0</v>
          </cell>
          <cell r="E110" t="str">
            <v>Jekyll Ocean Club</v>
          </cell>
          <cell r="F110" t="str">
            <v>00 200</v>
          </cell>
          <cell r="G110" t="str">
            <v>Top 30"x30" Rustico Espresso</v>
          </cell>
          <cell r="H110">
            <v>6</v>
          </cell>
          <cell r="I110" t="str">
            <v>Guillermo Mclean</v>
          </cell>
          <cell r="J110" t="str">
            <v>In production</v>
          </cell>
          <cell r="K110" t="str">
            <v>finalizada</v>
          </cell>
        </row>
        <row r="111">
          <cell r="C111">
            <v>201</v>
          </cell>
          <cell r="D111">
            <v>0</v>
          </cell>
          <cell r="E111" t="str">
            <v>Jekyll Ocean Club</v>
          </cell>
          <cell r="F111" t="str">
            <v>00 201</v>
          </cell>
          <cell r="G111" t="str">
            <v>Top 36"x36" Rustico Espresso</v>
          </cell>
          <cell r="H111">
            <v>11</v>
          </cell>
          <cell r="I111" t="str">
            <v>Guillermo Mclean</v>
          </cell>
          <cell r="J111" t="str">
            <v>In production</v>
          </cell>
          <cell r="K111" t="str">
            <v>finalizada</v>
          </cell>
        </row>
        <row r="112">
          <cell r="C112">
            <v>202</v>
          </cell>
          <cell r="D112">
            <v>0</v>
          </cell>
          <cell r="E112" t="str">
            <v>Jekyll Ocean Club</v>
          </cell>
          <cell r="F112" t="str">
            <v>00 202</v>
          </cell>
          <cell r="G112" t="str">
            <v>Top 24"x30" Rustico Espresso</v>
          </cell>
          <cell r="H112">
            <v>6</v>
          </cell>
          <cell r="I112" t="str">
            <v>Guillermo Mclean</v>
          </cell>
          <cell r="J112" t="str">
            <v>In production</v>
          </cell>
          <cell r="K112" t="str">
            <v>finalizada</v>
          </cell>
        </row>
        <row r="113">
          <cell r="C113">
            <v>203</v>
          </cell>
          <cell r="D113">
            <v>0</v>
          </cell>
          <cell r="E113" t="str">
            <v>Maderas Collective</v>
          </cell>
          <cell r="F113" t="str">
            <v>00 203</v>
          </cell>
          <cell r="G113" t="str">
            <v>Phonos</v>
          </cell>
          <cell r="H113">
            <v>20</v>
          </cell>
          <cell r="I113" t="str">
            <v>Guillermo Mclean</v>
          </cell>
          <cell r="J113" t="str">
            <v>In production</v>
          </cell>
          <cell r="K113" t="str">
            <v>finalizada</v>
          </cell>
        </row>
        <row r="114">
          <cell r="C114">
            <v>204</v>
          </cell>
          <cell r="D114">
            <v>0</v>
          </cell>
          <cell r="E114" t="str">
            <v>Maderas Collective</v>
          </cell>
          <cell r="F114" t="str">
            <v>00 204</v>
          </cell>
          <cell r="G114" t="str">
            <v>Caja para Phonos</v>
          </cell>
          <cell r="H114">
            <v>20</v>
          </cell>
          <cell r="I114" t="str">
            <v>Leonarth Garcia</v>
          </cell>
          <cell r="J114" t="str">
            <v>In production</v>
          </cell>
          <cell r="K114" t="str">
            <v>finalizada</v>
          </cell>
        </row>
        <row r="115">
          <cell r="C115">
            <v>205</v>
          </cell>
          <cell r="D115">
            <v>0</v>
          </cell>
          <cell r="E115" t="str">
            <v>Manhattan west</v>
          </cell>
          <cell r="F115" t="str">
            <v>00 205</v>
          </cell>
          <cell r="G115" t="str">
            <v>Shelving Pin 1/4"x1-1/2"</v>
          </cell>
          <cell r="H115">
            <v>210</v>
          </cell>
          <cell r="I115" t="str">
            <v>Guillermo Mclean</v>
          </cell>
          <cell r="J115" t="str">
            <v>In production</v>
          </cell>
          <cell r="K115" t="str">
            <v>finalizada</v>
          </cell>
        </row>
        <row r="116">
          <cell r="C116">
            <v>206</v>
          </cell>
          <cell r="D116">
            <v>0</v>
          </cell>
          <cell r="E116" t="str">
            <v>Maderas Collective</v>
          </cell>
          <cell r="F116" t="str">
            <v>00 206</v>
          </cell>
          <cell r="G116" t="str">
            <v xml:space="preserve">Reparacion Escritorio Doble Blender </v>
          </cell>
          <cell r="H116">
            <v>1</v>
          </cell>
          <cell r="I116" t="str">
            <v>Marjenny Tellez</v>
          </cell>
          <cell r="J116" t="str">
            <v>In production</v>
          </cell>
          <cell r="K116" t="str">
            <v>finalizada</v>
          </cell>
        </row>
        <row r="117">
          <cell r="C117">
            <v>207</v>
          </cell>
          <cell r="D117">
            <v>0</v>
          </cell>
          <cell r="E117" t="str">
            <v>Maderas Collective</v>
          </cell>
          <cell r="F117" t="str">
            <v>00 207</v>
          </cell>
          <cell r="G117" t="str">
            <v>Cepillado de Madera</v>
          </cell>
          <cell r="H117">
            <v>1</v>
          </cell>
          <cell r="I117" t="str">
            <v>Marjenny Tellez</v>
          </cell>
          <cell r="J117" t="str">
            <v>In production</v>
          </cell>
          <cell r="K117" t="str">
            <v>finalizada</v>
          </cell>
        </row>
        <row r="118">
          <cell r="C118">
            <v>208</v>
          </cell>
          <cell r="D118">
            <v>0</v>
          </cell>
          <cell r="E118" t="str">
            <v>Maderas Collective</v>
          </cell>
          <cell r="F118" t="str">
            <v>00 208</v>
          </cell>
          <cell r="G118" t="str">
            <v xml:space="preserve">Polines </v>
          </cell>
          <cell r="H118">
            <v>1</v>
          </cell>
          <cell r="I118" t="str">
            <v>Marjenny Tellez</v>
          </cell>
          <cell r="J118" t="str">
            <v>In production</v>
          </cell>
          <cell r="K118" t="str">
            <v>finalizada</v>
          </cell>
        </row>
        <row r="119">
          <cell r="C119">
            <v>209</v>
          </cell>
          <cell r="D119">
            <v>0</v>
          </cell>
          <cell r="E119" t="str">
            <v>Maderas Collective</v>
          </cell>
          <cell r="F119" t="str">
            <v>00 209</v>
          </cell>
          <cell r="G119" t="str">
            <v>Estructura para armado de mueble</v>
          </cell>
          <cell r="H119">
            <v>1</v>
          </cell>
          <cell r="I119" t="str">
            <v>Marjenny Tellez</v>
          </cell>
          <cell r="J119" t="str">
            <v>In production</v>
          </cell>
          <cell r="K119">
            <v>0</v>
          </cell>
        </row>
        <row r="120">
          <cell r="C120">
            <v>210</v>
          </cell>
          <cell r="D120">
            <v>0</v>
          </cell>
          <cell r="E120" t="str">
            <v>Alex Weidner</v>
          </cell>
          <cell r="F120" t="str">
            <v>00 210</v>
          </cell>
          <cell r="G120" t="str">
            <v>Table w/ Brass Inlay</v>
          </cell>
          <cell r="H120">
            <v>1</v>
          </cell>
          <cell r="I120" t="str">
            <v>Gabriela Celebertti</v>
          </cell>
          <cell r="J120" t="str">
            <v>In production</v>
          </cell>
          <cell r="K120" t="str">
            <v>finalizada</v>
          </cell>
        </row>
        <row r="121">
          <cell r="C121">
            <v>211</v>
          </cell>
          <cell r="D121">
            <v>0</v>
          </cell>
          <cell r="E121" t="str">
            <v>Maderas Collective</v>
          </cell>
          <cell r="F121" t="str">
            <v>00 211</v>
          </cell>
          <cell r="G121" t="str">
            <v>Top p/ Sala de Conferencia</v>
          </cell>
          <cell r="H121">
            <v>1</v>
          </cell>
          <cell r="I121" t="str">
            <v>Gabriela Celebertti</v>
          </cell>
          <cell r="J121" t="str">
            <v>In production</v>
          </cell>
          <cell r="K121" t="str">
            <v>finalizada</v>
          </cell>
        </row>
        <row r="122">
          <cell r="C122">
            <v>212</v>
          </cell>
          <cell r="D122">
            <v>0</v>
          </cell>
          <cell r="E122" t="str">
            <v>Paul Whittle</v>
          </cell>
          <cell r="F122" t="str">
            <v>00 212</v>
          </cell>
          <cell r="G122" t="str">
            <v>Family Heirloom</v>
          </cell>
          <cell r="H122">
            <v>1</v>
          </cell>
          <cell r="I122" t="str">
            <v>Gabriela Celebertti</v>
          </cell>
          <cell r="J122" t="str">
            <v>In production</v>
          </cell>
          <cell r="K122" t="str">
            <v>finalizada</v>
          </cell>
        </row>
        <row r="123">
          <cell r="C123">
            <v>213</v>
          </cell>
          <cell r="D123">
            <v>0</v>
          </cell>
          <cell r="E123" t="str">
            <v>Ash Detroit</v>
          </cell>
          <cell r="F123" t="str">
            <v>00 213</v>
          </cell>
          <cell r="G123" t="str">
            <v>Table bases</v>
          </cell>
          <cell r="H123">
            <v>1</v>
          </cell>
          <cell r="I123" t="str">
            <v>Karen Solozarno</v>
          </cell>
          <cell r="J123" t="str">
            <v>In production</v>
          </cell>
          <cell r="K123" t="str">
            <v>finalizada</v>
          </cell>
        </row>
        <row r="124">
          <cell r="C124">
            <v>214</v>
          </cell>
          <cell r="D124">
            <v>0</v>
          </cell>
          <cell r="E124" t="str">
            <v>Maderas Collective</v>
          </cell>
          <cell r="F124" t="str">
            <v>00 214</v>
          </cell>
          <cell r="G124" t="str">
            <v>Cepillado de Slabs</v>
          </cell>
          <cell r="H124">
            <v>82</v>
          </cell>
          <cell r="I124" t="str">
            <v>Marjenny Tellez</v>
          </cell>
          <cell r="J124" t="str">
            <v>In production</v>
          </cell>
          <cell r="K124" t="str">
            <v>finalizada</v>
          </cell>
        </row>
        <row r="125">
          <cell r="C125">
            <v>215</v>
          </cell>
          <cell r="D125">
            <v>0</v>
          </cell>
          <cell r="E125" t="str">
            <v>Maderas Collective</v>
          </cell>
          <cell r="F125" t="str">
            <v>00 215</v>
          </cell>
          <cell r="G125" t="str">
            <v>Escalera plegable para mantenimiento</v>
          </cell>
          <cell r="H125">
            <v>1</v>
          </cell>
          <cell r="I125" t="str">
            <v>Marjenny Tellez</v>
          </cell>
          <cell r="J125" t="str">
            <v>In production</v>
          </cell>
          <cell r="K125" t="str">
            <v>finalizada</v>
          </cell>
        </row>
        <row r="126">
          <cell r="C126">
            <v>216</v>
          </cell>
          <cell r="D126">
            <v>0</v>
          </cell>
          <cell r="E126" t="str">
            <v>Andee Hess</v>
          </cell>
          <cell r="F126" t="str">
            <v>00 216</v>
          </cell>
          <cell r="G126" t="str">
            <v>Consola Prototype</v>
          </cell>
          <cell r="H126">
            <v>1</v>
          </cell>
          <cell r="I126" t="str">
            <v>Karen Solozarno</v>
          </cell>
          <cell r="J126" t="str">
            <v>In production</v>
          </cell>
          <cell r="K126" t="str">
            <v>finalizada</v>
          </cell>
        </row>
        <row r="127">
          <cell r="C127">
            <v>217</v>
          </cell>
          <cell r="D127">
            <v>0</v>
          </cell>
          <cell r="E127" t="str">
            <v>Andee Hess</v>
          </cell>
          <cell r="F127" t="str">
            <v>00 217</v>
          </cell>
          <cell r="G127" t="str">
            <v>Chair Prototype</v>
          </cell>
          <cell r="H127">
            <v>1</v>
          </cell>
          <cell r="I127" t="str">
            <v>Karen Solozarno</v>
          </cell>
          <cell r="J127" t="str">
            <v>In production</v>
          </cell>
          <cell r="K127" t="str">
            <v>finalizada</v>
          </cell>
        </row>
        <row r="128">
          <cell r="C128">
            <v>218</v>
          </cell>
          <cell r="D128">
            <v>0</v>
          </cell>
          <cell r="E128" t="str">
            <v>David Berruto-New Line</v>
          </cell>
          <cell r="F128" t="str">
            <v>00 218</v>
          </cell>
          <cell r="G128" t="str">
            <v xml:space="preserve">Coffe table </v>
          </cell>
          <cell r="H128">
            <v>1</v>
          </cell>
          <cell r="I128" t="str">
            <v>Leonarth Garcia</v>
          </cell>
          <cell r="J128" t="str">
            <v>In production</v>
          </cell>
          <cell r="K128" t="str">
            <v>finalizada</v>
          </cell>
        </row>
        <row r="129">
          <cell r="C129">
            <v>219</v>
          </cell>
          <cell r="D129">
            <v>0</v>
          </cell>
          <cell r="E129" t="str">
            <v>Canoe Wesfield (Dining Terrace)</v>
          </cell>
          <cell r="F129" t="str">
            <v>00 219</v>
          </cell>
          <cell r="G129" t="str">
            <v>CH-09/CH-91 Dining Chair</v>
          </cell>
          <cell r="H129">
            <v>23</v>
          </cell>
          <cell r="I129" t="str">
            <v>Leonarth Garcia</v>
          </cell>
          <cell r="J129" t="str">
            <v>In production</v>
          </cell>
          <cell r="K129" t="str">
            <v>finalizada</v>
          </cell>
        </row>
        <row r="130">
          <cell r="C130">
            <v>220</v>
          </cell>
          <cell r="D130">
            <v>0</v>
          </cell>
          <cell r="E130" t="str">
            <v>Canoe Wesfield (Dining Terrace)</v>
          </cell>
          <cell r="F130" t="str">
            <v>00 220</v>
          </cell>
          <cell r="G130" t="str">
            <v xml:space="preserve">CH-07  Indoor Bar Stool </v>
          </cell>
          <cell r="H130">
            <v>40</v>
          </cell>
          <cell r="I130" t="str">
            <v>Francella Aguilera</v>
          </cell>
          <cell r="J130" t="str">
            <v>In production</v>
          </cell>
          <cell r="K130" t="str">
            <v>finalizada</v>
          </cell>
        </row>
        <row r="131">
          <cell r="C131">
            <v>221</v>
          </cell>
          <cell r="D131">
            <v>0</v>
          </cell>
          <cell r="E131" t="str">
            <v>Canoe Wesfield (Phase 2)</v>
          </cell>
          <cell r="F131" t="str">
            <v>00 221</v>
          </cell>
          <cell r="G131" t="str">
            <v>CH 115 Chair , Tgeak &amp; Metal (Lounge Chair)</v>
          </cell>
          <cell r="H131">
            <v>2</v>
          </cell>
          <cell r="I131" t="str">
            <v>Leonarth Garcia</v>
          </cell>
          <cell r="J131" t="str">
            <v>In production</v>
          </cell>
          <cell r="K131" t="str">
            <v>finalizada</v>
          </cell>
        </row>
        <row r="132">
          <cell r="C132">
            <v>222</v>
          </cell>
          <cell r="D132">
            <v>0</v>
          </cell>
          <cell r="E132" t="str">
            <v>Maderas Collective</v>
          </cell>
          <cell r="F132" t="str">
            <v>00 222</v>
          </cell>
          <cell r="G132" t="str">
            <v>Cajon para la ponchadora</v>
          </cell>
          <cell r="H132">
            <v>2</v>
          </cell>
          <cell r="I132" t="str">
            <v>Guillermo Mclean</v>
          </cell>
          <cell r="J132" t="str">
            <v>In production</v>
          </cell>
          <cell r="K132" t="str">
            <v>finalizada</v>
          </cell>
        </row>
        <row r="133">
          <cell r="C133">
            <v>223</v>
          </cell>
          <cell r="D133">
            <v>0</v>
          </cell>
          <cell r="E133" t="str">
            <v>Canoe Wesfield (Dining Terrace)</v>
          </cell>
          <cell r="F133" t="str">
            <v>00 223</v>
          </cell>
          <cell r="G133" t="str">
            <v>CH-15 Indoor Bar Stool</v>
          </cell>
          <cell r="H133">
            <v>84</v>
          </cell>
          <cell r="I133" t="str">
            <v>Guillermo Mclean</v>
          </cell>
          <cell r="J133" t="str">
            <v>In production</v>
          </cell>
          <cell r="K133" t="str">
            <v>finalizada</v>
          </cell>
        </row>
        <row r="134">
          <cell r="C134">
            <v>224</v>
          </cell>
          <cell r="D134">
            <v>0</v>
          </cell>
          <cell r="E134" t="str">
            <v>Canoe Wesfield (Dining Terrace)</v>
          </cell>
          <cell r="F134" t="str">
            <v>00 224</v>
          </cell>
          <cell r="G134" t="str">
            <v>CH-15-CH Indoor Bar Stool - Counter Height</v>
          </cell>
          <cell r="H134">
            <v>3</v>
          </cell>
          <cell r="I134" t="str">
            <v>Guillermo Mclean</v>
          </cell>
          <cell r="J134" t="str">
            <v>In production</v>
          </cell>
          <cell r="K134" t="str">
            <v>finalizada</v>
          </cell>
        </row>
        <row r="135">
          <cell r="C135">
            <v>225</v>
          </cell>
          <cell r="D135">
            <v>0</v>
          </cell>
          <cell r="E135" t="str">
            <v>Canoe Wesfield (DT)</v>
          </cell>
          <cell r="F135" t="str">
            <v>00 225</v>
          </cell>
          <cell r="G135" t="str">
            <v>CH-509 Custom Chair</v>
          </cell>
          <cell r="H135">
            <v>1</v>
          </cell>
          <cell r="I135" t="str">
            <v>Francella Aguilera</v>
          </cell>
          <cell r="J135" t="str">
            <v>In production</v>
          </cell>
          <cell r="K135" t="str">
            <v>finalizada</v>
          </cell>
        </row>
        <row r="136">
          <cell r="C136">
            <v>226</v>
          </cell>
          <cell r="D136">
            <v>0</v>
          </cell>
          <cell r="E136" t="str">
            <v>Canoe Wesfield (Phase 2)</v>
          </cell>
          <cell r="F136" t="str">
            <v>00 226</v>
          </cell>
          <cell r="G136" t="str">
            <v>CH-132B Bench, Teak( W/ Duplex)</v>
          </cell>
          <cell r="H136">
            <v>2</v>
          </cell>
          <cell r="I136" t="str">
            <v>Leonarth Garcia</v>
          </cell>
          <cell r="J136" t="str">
            <v>In production</v>
          </cell>
          <cell r="K136" t="str">
            <v>finalizada</v>
          </cell>
        </row>
        <row r="137">
          <cell r="C137">
            <v>227</v>
          </cell>
          <cell r="D137">
            <v>0</v>
          </cell>
          <cell r="E137" t="str">
            <v>Canoe Wesfield (DT)</v>
          </cell>
          <cell r="F137" t="str">
            <v>00 227</v>
          </cell>
          <cell r="G137" t="str">
            <v>CH-513 Block Chair</v>
          </cell>
          <cell r="H137">
            <v>4</v>
          </cell>
          <cell r="I137" t="str">
            <v>Francella Aguilera</v>
          </cell>
          <cell r="J137" t="str">
            <v>In production</v>
          </cell>
          <cell r="K137" t="str">
            <v>finalizada</v>
          </cell>
        </row>
        <row r="138">
          <cell r="C138">
            <v>228</v>
          </cell>
          <cell r="D138">
            <v>0</v>
          </cell>
          <cell r="E138" t="str">
            <v>Canoe Wesfield (Phase 2)</v>
          </cell>
          <cell r="F138" t="str">
            <v>00 228</v>
          </cell>
          <cell r="G138" t="str">
            <v>TBL-107 Table, Teak (W/Duplex)</v>
          </cell>
          <cell r="H138">
            <v>2</v>
          </cell>
          <cell r="I138" t="str">
            <v>Karen Solozarno</v>
          </cell>
          <cell r="J138" t="str">
            <v>In production</v>
          </cell>
          <cell r="K138" t="str">
            <v>finalizada</v>
          </cell>
        </row>
        <row r="139">
          <cell r="C139">
            <v>229</v>
          </cell>
          <cell r="D139">
            <v>0</v>
          </cell>
          <cell r="E139" t="str">
            <v>Ignitia Office</v>
          </cell>
          <cell r="F139" t="str">
            <v>00 229</v>
          </cell>
          <cell r="G139" t="str">
            <v>Custom solid wood desktop on blackened metal base</v>
          </cell>
          <cell r="H139">
            <v>208</v>
          </cell>
          <cell r="I139" t="str">
            <v>Marjenny Tellez</v>
          </cell>
          <cell r="J139" t="str">
            <v>In production</v>
          </cell>
          <cell r="K139" t="str">
            <v>finalizada</v>
          </cell>
        </row>
        <row r="140">
          <cell r="C140">
            <v>230</v>
          </cell>
          <cell r="D140">
            <v>0</v>
          </cell>
          <cell r="E140" t="str">
            <v>Maderas Collective</v>
          </cell>
          <cell r="F140" t="str">
            <v>00 230</v>
          </cell>
          <cell r="G140" t="str">
            <v>Carretilla para mover madera</v>
          </cell>
          <cell r="H140">
            <v>2</v>
          </cell>
          <cell r="I140" t="str">
            <v>Guillermo Mclean</v>
          </cell>
          <cell r="J140" t="str">
            <v>In production</v>
          </cell>
          <cell r="K140" t="str">
            <v>finalizada</v>
          </cell>
        </row>
        <row r="141">
          <cell r="C141">
            <v>231</v>
          </cell>
          <cell r="D141">
            <v>0</v>
          </cell>
          <cell r="E141" t="str">
            <v>Canoe Wesfield (Phase 2 Sofa)</v>
          </cell>
          <cell r="F141" t="str">
            <v>00 231</v>
          </cell>
          <cell r="G141" t="str">
            <v>CH-17 Prototipo</v>
          </cell>
          <cell r="H141">
            <v>1</v>
          </cell>
          <cell r="I141" t="str">
            <v>Leonarth Garcia</v>
          </cell>
          <cell r="J141" t="str">
            <v>In production</v>
          </cell>
          <cell r="K141" t="str">
            <v>finalizada</v>
          </cell>
        </row>
        <row r="142">
          <cell r="C142">
            <v>232</v>
          </cell>
          <cell r="D142">
            <v>0</v>
          </cell>
          <cell r="E142" t="str">
            <v>Canoe Wesfield (Phase 2 Sofa)</v>
          </cell>
          <cell r="F142" t="str">
            <v>00 232</v>
          </cell>
          <cell r="G142" t="str">
            <v>CH-21 Outdoor Sofa</v>
          </cell>
          <cell r="H142">
            <v>4</v>
          </cell>
          <cell r="I142" t="str">
            <v>Guillermo Mclean</v>
          </cell>
          <cell r="J142" t="str">
            <v>In production</v>
          </cell>
          <cell r="K142" t="str">
            <v>finalizada</v>
          </cell>
        </row>
        <row r="143">
          <cell r="C143">
            <v>233</v>
          </cell>
          <cell r="D143">
            <v>0</v>
          </cell>
          <cell r="E143" t="str">
            <v>Mike Moser</v>
          </cell>
          <cell r="F143" t="str">
            <v>00 233</v>
          </cell>
          <cell r="G143" t="str">
            <v>Chaise Lounge</v>
          </cell>
          <cell r="H143">
            <v>1</v>
          </cell>
          <cell r="I143" t="str">
            <v>Guillermo Mclean</v>
          </cell>
          <cell r="J143" t="str">
            <v>In production</v>
          </cell>
          <cell r="K143" t="str">
            <v>finalizada</v>
          </cell>
        </row>
        <row r="144">
          <cell r="C144">
            <v>234</v>
          </cell>
          <cell r="D144">
            <v>0</v>
          </cell>
          <cell r="E144" t="str">
            <v>Maderas Collective</v>
          </cell>
          <cell r="F144" t="str">
            <v>00 234</v>
          </cell>
          <cell r="G144" t="str">
            <v>Mesa para taladro de poste</v>
          </cell>
          <cell r="H144">
            <v>1</v>
          </cell>
          <cell r="I144" t="str">
            <v>Marjenny Tellez</v>
          </cell>
          <cell r="J144" t="str">
            <v>In production</v>
          </cell>
          <cell r="K144" t="str">
            <v>finalizada</v>
          </cell>
        </row>
        <row r="145">
          <cell r="C145">
            <v>235</v>
          </cell>
          <cell r="D145">
            <v>0</v>
          </cell>
          <cell r="E145" t="str">
            <v>Maderas Collective</v>
          </cell>
          <cell r="F145" t="str">
            <v>00 235</v>
          </cell>
          <cell r="G145" t="str">
            <v>Mesa para router</v>
          </cell>
          <cell r="H145">
            <v>1</v>
          </cell>
          <cell r="I145" t="str">
            <v>Marjenny Tellez</v>
          </cell>
          <cell r="J145" t="str">
            <v>In production</v>
          </cell>
          <cell r="K145" t="str">
            <v>finalizada</v>
          </cell>
        </row>
        <row r="146">
          <cell r="C146">
            <v>236</v>
          </cell>
          <cell r="D146">
            <v>0</v>
          </cell>
          <cell r="E146" t="str">
            <v>Maderas Collective</v>
          </cell>
          <cell r="F146" t="str">
            <v>00 236</v>
          </cell>
          <cell r="G146" t="str">
            <v>Cepillado de Madera</v>
          </cell>
          <cell r="H146">
            <v>1</v>
          </cell>
          <cell r="I146" t="str">
            <v>Leonarth Garcia</v>
          </cell>
          <cell r="J146" t="str">
            <v>In production</v>
          </cell>
          <cell r="K146" t="str">
            <v>Solo para cargar tiempo</v>
          </cell>
        </row>
        <row r="147">
          <cell r="C147">
            <v>237</v>
          </cell>
          <cell r="D147">
            <v>0</v>
          </cell>
          <cell r="E147" t="str">
            <v>Maderas Collective</v>
          </cell>
          <cell r="F147" t="str">
            <v>00 237</v>
          </cell>
          <cell r="G147" t="str">
            <v>Cajas para Instalacion en Guacalito</v>
          </cell>
          <cell r="H147">
            <v>1</v>
          </cell>
          <cell r="I147" t="str">
            <v>Guillermo Mclean</v>
          </cell>
          <cell r="J147" t="str">
            <v>In production</v>
          </cell>
          <cell r="K147" t="str">
            <v>finalizada</v>
          </cell>
        </row>
        <row r="148">
          <cell r="C148">
            <v>238</v>
          </cell>
          <cell r="D148">
            <v>0</v>
          </cell>
          <cell r="E148" t="str">
            <v>David Berruto-New Line</v>
          </cell>
          <cell r="F148" t="str">
            <v>00 238</v>
          </cell>
          <cell r="G148" t="str">
            <v xml:space="preserve">Coffe table </v>
          </cell>
          <cell r="H148">
            <v>1</v>
          </cell>
          <cell r="I148" t="str">
            <v>Leonarth Garcia</v>
          </cell>
          <cell r="J148" t="str">
            <v>In production</v>
          </cell>
          <cell r="K148" t="str">
            <v>finalizada</v>
          </cell>
        </row>
        <row r="149">
          <cell r="C149">
            <v>239</v>
          </cell>
          <cell r="D149">
            <v>0</v>
          </cell>
          <cell r="E149" t="str">
            <v>Wharf</v>
          </cell>
          <cell r="F149" t="str">
            <v>00 239</v>
          </cell>
          <cell r="G149" t="str">
            <v>M-4 Banquette</v>
          </cell>
          <cell r="H149">
            <v>3</v>
          </cell>
          <cell r="I149" t="str">
            <v>Marjenny Tellez</v>
          </cell>
          <cell r="J149" t="str">
            <v>In production</v>
          </cell>
          <cell r="K149" t="str">
            <v>finalizada</v>
          </cell>
        </row>
        <row r="150">
          <cell r="C150">
            <v>240</v>
          </cell>
          <cell r="D150">
            <v>0</v>
          </cell>
          <cell r="E150" t="str">
            <v>Wharf</v>
          </cell>
          <cell r="F150" t="str">
            <v>00 240</v>
          </cell>
          <cell r="G150" t="str">
            <v>M-5 Banquette</v>
          </cell>
          <cell r="H150">
            <v>2</v>
          </cell>
          <cell r="I150" t="str">
            <v>Marjenny Tellez</v>
          </cell>
          <cell r="J150" t="str">
            <v>In production</v>
          </cell>
          <cell r="K150" t="str">
            <v>finalizada</v>
          </cell>
        </row>
        <row r="151">
          <cell r="C151">
            <v>241</v>
          </cell>
          <cell r="D151">
            <v>0</v>
          </cell>
          <cell r="E151" t="str">
            <v>Maderas Collective</v>
          </cell>
          <cell r="F151" t="str">
            <v>00 241</v>
          </cell>
          <cell r="G151" t="str">
            <v>Repisa bodega / llavero / pizarra corcho</v>
          </cell>
          <cell r="H151">
            <v>1</v>
          </cell>
          <cell r="I151" t="str">
            <v>Guillermo Mclean</v>
          </cell>
          <cell r="J151" t="str">
            <v>In production</v>
          </cell>
          <cell r="K151">
            <v>0</v>
          </cell>
        </row>
        <row r="152">
          <cell r="C152">
            <v>242</v>
          </cell>
          <cell r="D152">
            <v>0</v>
          </cell>
          <cell r="E152" t="str">
            <v>WEWORK</v>
          </cell>
          <cell r="F152" t="str">
            <v>00 242</v>
          </cell>
          <cell r="G152" t="str">
            <v>Prototipo de silla</v>
          </cell>
          <cell r="H152">
            <v>1</v>
          </cell>
          <cell r="I152" t="str">
            <v>Francella Aguilera</v>
          </cell>
          <cell r="J152" t="str">
            <v>In production</v>
          </cell>
          <cell r="K152" t="str">
            <v>finalizada</v>
          </cell>
        </row>
        <row r="153">
          <cell r="C153">
            <v>243</v>
          </cell>
          <cell r="D153">
            <v>0</v>
          </cell>
          <cell r="E153" t="str">
            <v>Ignitia Office</v>
          </cell>
          <cell r="F153" t="str">
            <v>00 243</v>
          </cell>
          <cell r="G153" t="str">
            <v>Lounge 1. Banca Café con respaldo</v>
          </cell>
          <cell r="H153">
            <v>4</v>
          </cell>
          <cell r="I153" t="str">
            <v>Marjenny Tellez</v>
          </cell>
          <cell r="J153" t="str">
            <v>In production</v>
          </cell>
          <cell r="K153" t="str">
            <v>finalizada</v>
          </cell>
        </row>
        <row r="154">
          <cell r="C154">
            <v>244</v>
          </cell>
          <cell r="D154">
            <v>0</v>
          </cell>
          <cell r="E154" t="str">
            <v>Ignitia Office</v>
          </cell>
          <cell r="F154" t="str">
            <v>00 244</v>
          </cell>
          <cell r="G154" t="str">
            <v>Lounge 1. Banca Café sin respaldo</v>
          </cell>
          <cell r="H154">
            <v>10</v>
          </cell>
          <cell r="I154" t="str">
            <v>Marjenny Tellez</v>
          </cell>
          <cell r="J154" t="str">
            <v>In production</v>
          </cell>
          <cell r="K154" t="str">
            <v>finalizada</v>
          </cell>
        </row>
        <row r="155">
          <cell r="C155">
            <v>245</v>
          </cell>
          <cell r="D155">
            <v>0</v>
          </cell>
          <cell r="E155" t="str">
            <v>Ignitia Office</v>
          </cell>
          <cell r="F155" t="str">
            <v>00 245</v>
          </cell>
          <cell r="G155" t="str">
            <v>Pantry 1. Banca Café con respaldo. Counter Height</v>
          </cell>
          <cell r="H155">
            <v>18</v>
          </cell>
          <cell r="I155" t="str">
            <v>Marjenny Tellez</v>
          </cell>
          <cell r="J155" t="str">
            <v>In production</v>
          </cell>
          <cell r="K155" t="str">
            <v>finalizada</v>
          </cell>
        </row>
        <row r="156">
          <cell r="C156">
            <v>246</v>
          </cell>
          <cell r="D156">
            <v>0</v>
          </cell>
          <cell r="E156" t="str">
            <v>Ignitia Office</v>
          </cell>
          <cell r="F156" t="str">
            <v>00 246</v>
          </cell>
          <cell r="G156" t="str">
            <v>Pantry 1. Banca Café sin respaldo. Counter Height</v>
          </cell>
          <cell r="H156">
            <v>8</v>
          </cell>
          <cell r="I156" t="str">
            <v>Marjenny Tellez</v>
          </cell>
          <cell r="J156" t="str">
            <v>In production</v>
          </cell>
          <cell r="K156" t="str">
            <v>finalizada</v>
          </cell>
        </row>
        <row r="157">
          <cell r="C157">
            <v>247</v>
          </cell>
          <cell r="D157">
            <v>0</v>
          </cell>
          <cell r="E157" t="str">
            <v>Ignitia Office</v>
          </cell>
          <cell r="F157" t="str">
            <v>00 247</v>
          </cell>
          <cell r="G157" t="str">
            <v>Meeting Room 2</v>
          </cell>
          <cell r="H157">
            <v>1</v>
          </cell>
          <cell r="I157" t="str">
            <v>Marjenny Tellez</v>
          </cell>
          <cell r="J157" t="str">
            <v>In production</v>
          </cell>
          <cell r="K157" t="str">
            <v>finalizada</v>
          </cell>
        </row>
        <row r="158">
          <cell r="C158">
            <v>248</v>
          </cell>
          <cell r="D158">
            <v>0</v>
          </cell>
          <cell r="E158" t="str">
            <v>Ignitia Office</v>
          </cell>
          <cell r="F158" t="str">
            <v>00 248</v>
          </cell>
          <cell r="G158" t="str">
            <v>Meeting Room 3</v>
          </cell>
          <cell r="H158">
            <v>1</v>
          </cell>
          <cell r="I158" t="str">
            <v>Marjenny Tellez</v>
          </cell>
          <cell r="J158" t="str">
            <v>In production</v>
          </cell>
          <cell r="K158" t="str">
            <v>finalizada</v>
          </cell>
        </row>
        <row r="159">
          <cell r="C159">
            <v>249</v>
          </cell>
          <cell r="D159">
            <v>0</v>
          </cell>
          <cell r="E159" t="str">
            <v>Ignitia Office</v>
          </cell>
          <cell r="F159" t="str">
            <v>00 249</v>
          </cell>
          <cell r="G159" t="str">
            <v>Long Community Table in Light wood  w/base</v>
          </cell>
          <cell r="H159">
            <v>2</v>
          </cell>
          <cell r="I159" t="str">
            <v>Marjenny Tellez</v>
          </cell>
          <cell r="J159" t="str">
            <v>In production</v>
          </cell>
          <cell r="K159" t="str">
            <v>finalizada</v>
          </cell>
        </row>
        <row r="160">
          <cell r="C160">
            <v>250</v>
          </cell>
          <cell r="D160">
            <v>0</v>
          </cell>
          <cell r="E160" t="str">
            <v>Maderas Collective</v>
          </cell>
          <cell r="F160" t="str">
            <v>00 250</v>
          </cell>
          <cell r="G160" t="str">
            <v>Cepillado de Madera</v>
          </cell>
          <cell r="H160">
            <v>1</v>
          </cell>
          <cell r="I160" t="str">
            <v>Marjenny Tellez</v>
          </cell>
          <cell r="J160" t="str">
            <v>In production</v>
          </cell>
          <cell r="K160" t="str">
            <v>finalizada</v>
          </cell>
        </row>
        <row r="161">
          <cell r="C161">
            <v>251</v>
          </cell>
          <cell r="D161">
            <v>0</v>
          </cell>
          <cell r="E161" t="str">
            <v>Maderas Collective</v>
          </cell>
          <cell r="F161" t="str">
            <v>00 251</v>
          </cell>
          <cell r="G161" t="str">
            <v>Caja de Muestras Premium</v>
          </cell>
          <cell r="H161">
            <v>1</v>
          </cell>
          <cell r="I161" t="str">
            <v>Guillermo Mclean</v>
          </cell>
          <cell r="J161" t="str">
            <v>In production</v>
          </cell>
          <cell r="K161" t="str">
            <v>finalizada</v>
          </cell>
        </row>
        <row r="162">
          <cell r="C162">
            <v>252</v>
          </cell>
          <cell r="D162">
            <v>0</v>
          </cell>
          <cell r="E162" t="str">
            <v>WEWORK</v>
          </cell>
          <cell r="F162" t="str">
            <v>00 252</v>
          </cell>
          <cell r="G162" t="str">
            <v>Bonanza Lounge Chair</v>
          </cell>
          <cell r="H162">
            <v>5</v>
          </cell>
          <cell r="I162" t="str">
            <v>Guillermo Mclean</v>
          </cell>
          <cell r="J162" t="str">
            <v>In production</v>
          </cell>
          <cell r="K162">
            <v>0</v>
          </cell>
        </row>
        <row r="163">
          <cell r="C163">
            <v>253</v>
          </cell>
          <cell r="D163">
            <v>0</v>
          </cell>
          <cell r="E163" t="str">
            <v>Ignitia Office</v>
          </cell>
          <cell r="F163" t="str">
            <v>00 253</v>
          </cell>
          <cell r="G163" t="str">
            <v>Reception Desk</v>
          </cell>
          <cell r="H163">
            <v>1</v>
          </cell>
          <cell r="I163" t="str">
            <v>Marjenny Tellez</v>
          </cell>
          <cell r="J163" t="str">
            <v>In production</v>
          </cell>
          <cell r="K163" t="str">
            <v>finalizada</v>
          </cell>
        </row>
        <row r="164">
          <cell r="C164">
            <v>254</v>
          </cell>
          <cell r="D164">
            <v>0</v>
          </cell>
          <cell r="E164" t="str">
            <v>Ignitia Office</v>
          </cell>
          <cell r="F164" t="str">
            <v>00 254</v>
          </cell>
          <cell r="G164" t="str">
            <v>Café Table Chessboard Inlay</v>
          </cell>
          <cell r="H164">
            <v>2</v>
          </cell>
          <cell r="I164" t="str">
            <v>Marjenny Tellez</v>
          </cell>
          <cell r="J164" t="str">
            <v>In production</v>
          </cell>
          <cell r="K164" t="str">
            <v>finalizada</v>
          </cell>
        </row>
        <row r="165">
          <cell r="C165">
            <v>255</v>
          </cell>
          <cell r="D165">
            <v>0</v>
          </cell>
          <cell r="E165" t="str">
            <v>Ignitia Office</v>
          </cell>
          <cell r="F165" t="str">
            <v>00 255</v>
          </cell>
          <cell r="G165" t="str">
            <v>Huxol design Nugget table</v>
          </cell>
          <cell r="H165">
            <v>1</v>
          </cell>
          <cell r="I165" t="str">
            <v>Marjenny Tellez</v>
          </cell>
          <cell r="J165" t="str">
            <v>In production</v>
          </cell>
          <cell r="K165" t="str">
            <v>finalizada</v>
          </cell>
        </row>
        <row r="166">
          <cell r="C166">
            <v>256</v>
          </cell>
          <cell r="D166">
            <v>0</v>
          </cell>
          <cell r="E166" t="str">
            <v>Ignitia Office</v>
          </cell>
          <cell r="F166" t="str">
            <v>00 256</v>
          </cell>
          <cell r="G166" t="str">
            <v>Upholestered Slab Sofa</v>
          </cell>
          <cell r="H166">
            <v>1</v>
          </cell>
          <cell r="I166" t="str">
            <v>Guillermo Mclean</v>
          </cell>
          <cell r="J166" t="str">
            <v>In production</v>
          </cell>
          <cell r="K166" t="str">
            <v>finalizada</v>
          </cell>
        </row>
        <row r="167">
          <cell r="C167">
            <v>257</v>
          </cell>
          <cell r="D167">
            <v>0</v>
          </cell>
          <cell r="E167" t="str">
            <v>Ignitia Office</v>
          </cell>
          <cell r="F167" t="str">
            <v>00 257</v>
          </cell>
          <cell r="G167" t="str">
            <v>Upholestered Box Sofa in light harwood</v>
          </cell>
          <cell r="H167">
            <v>2</v>
          </cell>
          <cell r="I167" t="str">
            <v>Leonarth Garcia</v>
          </cell>
          <cell r="J167" t="str">
            <v>In production</v>
          </cell>
          <cell r="K167" t="str">
            <v>finalizada</v>
          </cell>
        </row>
        <row r="168">
          <cell r="C168">
            <v>258</v>
          </cell>
          <cell r="D168">
            <v>0</v>
          </cell>
          <cell r="E168" t="str">
            <v>Ignitia Office</v>
          </cell>
          <cell r="F168" t="str">
            <v>00 258</v>
          </cell>
          <cell r="G168" t="str">
            <v>Upholestered Box chair in light harwood</v>
          </cell>
          <cell r="H168">
            <v>1</v>
          </cell>
          <cell r="I168" t="str">
            <v>Leonarth Garcia</v>
          </cell>
          <cell r="J168" t="str">
            <v>In production</v>
          </cell>
          <cell r="K168" t="str">
            <v>finalizada</v>
          </cell>
        </row>
        <row r="169">
          <cell r="C169">
            <v>259</v>
          </cell>
          <cell r="D169">
            <v>0</v>
          </cell>
          <cell r="E169" t="str">
            <v>Ignitia Office</v>
          </cell>
          <cell r="F169" t="str">
            <v>00 259</v>
          </cell>
          <cell r="G169" t="str">
            <v>Coffee table w/column support base</v>
          </cell>
          <cell r="H169">
            <v>1</v>
          </cell>
          <cell r="I169" t="str">
            <v>Leonarth Garcia</v>
          </cell>
          <cell r="J169" t="str">
            <v>In production</v>
          </cell>
          <cell r="K169" t="str">
            <v>finalizada</v>
          </cell>
        </row>
        <row r="170">
          <cell r="C170">
            <v>260</v>
          </cell>
          <cell r="D170">
            <v>0</v>
          </cell>
          <cell r="E170" t="str">
            <v>Ignitia Office</v>
          </cell>
          <cell r="F170" t="str">
            <v>00 260</v>
          </cell>
          <cell r="G170" t="str">
            <v>Side table smaller version coffee table</v>
          </cell>
          <cell r="H170">
            <v>3</v>
          </cell>
          <cell r="I170" t="str">
            <v>Leonarth Garcia</v>
          </cell>
          <cell r="J170" t="str">
            <v>In production</v>
          </cell>
          <cell r="K170" t="str">
            <v>finalizada</v>
          </cell>
        </row>
        <row r="171">
          <cell r="C171">
            <v>261</v>
          </cell>
          <cell r="D171">
            <v>0</v>
          </cell>
          <cell r="E171" t="str">
            <v>Ignitia Office</v>
          </cell>
          <cell r="F171" t="str">
            <v>00 261</v>
          </cell>
          <cell r="G171" t="str">
            <v>Small work table Similar Desk but light wood</v>
          </cell>
          <cell r="H171">
            <v>1</v>
          </cell>
          <cell r="I171" t="str">
            <v>Francella Aguilera</v>
          </cell>
          <cell r="J171" t="str">
            <v>In production</v>
          </cell>
          <cell r="K171" t="str">
            <v>finalizada</v>
          </cell>
        </row>
        <row r="172">
          <cell r="C172">
            <v>262</v>
          </cell>
          <cell r="D172">
            <v>0</v>
          </cell>
          <cell r="E172" t="str">
            <v>Ignitia Office</v>
          </cell>
          <cell r="F172" t="str">
            <v>00 262</v>
          </cell>
          <cell r="G172" t="str">
            <v>Medium work table Similar Desk but light wood</v>
          </cell>
          <cell r="H172">
            <v>1</v>
          </cell>
          <cell r="I172" t="str">
            <v>Francella Aguilera</v>
          </cell>
          <cell r="J172" t="str">
            <v>In production</v>
          </cell>
          <cell r="K172" t="str">
            <v>finalizada</v>
          </cell>
        </row>
        <row r="173">
          <cell r="C173">
            <v>263</v>
          </cell>
          <cell r="D173">
            <v>0</v>
          </cell>
          <cell r="E173" t="str">
            <v>Ignitia Office</v>
          </cell>
          <cell r="F173" t="str">
            <v>00 263</v>
          </cell>
          <cell r="G173" t="str">
            <v>Modular sofa</v>
          </cell>
          <cell r="H173">
            <v>8</v>
          </cell>
          <cell r="I173" t="str">
            <v>Francella Aguilera</v>
          </cell>
          <cell r="J173" t="str">
            <v>In production</v>
          </cell>
          <cell r="K173" t="str">
            <v>finalizada</v>
          </cell>
        </row>
        <row r="174">
          <cell r="C174">
            <v>264</v>
          </cell>
          <cell r="D174">
            <v>0</v>
          </cell>
          <cell r="E174" t="str">
            <v>Ignitia Office</v>
          </cell>
          <cell r="F174" t="str">
            <v>00 264</v>
          </cell>
          <cell r="G174" t="str">
            <v>PTV chair. Oversized&amp;upholstered</v>
          </cell>
          <cell r="H174">
            <v>5</v>
          </cell>
          <cell r="I174" t="str">
            <v>Guillermo Mclean</v>
          </cell>
          <cell r="J174" t="str">
            <v>In production</v>
          </cell>
          <cell r="K174" t="str">
            <v>finalizada</v>
          </cell>
        </row>
        <row r="175">
          <cell r="C175">
            <v>265</v>
          </cell>
          <cell r="D175">
            <v>0</v>
          </cell>
          <cell r="E175" t="str">
            <v>Ignitia Office</v>
          </cell>
          <cell r="F175" t="str">
            <v>00 265</v>
          </cell>
          <cell r="G175" t="str">
            <v xml:space="preserve">Nook table&amp;benches </v>
          </cell>
          <cell r="H175">
            <v>1</v>
          </cell>
          <cell r="I175" t="str">
            <v>Francella Aguilera</v>
          </cell>
          <cell r="J175" t="str">
            <v>In production</v>
          </cell>
          <cell r="K175" t="str">
            <v>finalizada</v>
          </cell>
        </row>
        <row r="176">
          <cell r="C176">
            <v>266</v>
          </cell>
          <cell r="D176">
            <v>0</v>
          </cell>
          <cell r="E176" t="str">
            <v>Ignitia Office</v>
          </cell>
          <cell r="F176" t="str">
            <v>00 266</v>
          </cell>
          <cell r="G176" t="str">
            <v xml:space="preserve">Skylight Upholstered Box side chair </v>
          </cell>
          <cell r="H176">
            <v>2</v>
          </cell>
          <cell r="I176" t="str">
            <v>Leonarth Garcia</v>
          </cell>
          <cell r="J176" t="str">
            <v>In production</v>
          </cell>
          <cell r="K176" t="str">
            <v>finalizada</v>
          </cell>
        </row>
        <row r="177">
          <cell r="C177">
            <v>267</v>
          </cell>
          <cell r="D177">
            <v>0</v>
          </cell>
          <cell r="E177" t="str">
            <v>Ignitia Office</v>
          </cell>
          <cell r="F177" t="str">
            <v>00 267</v>
          </cell>
          <cell r="G177" t="str">
            <v>Main Communa hight top table</v>
          </cell>
          <cell r="H177">
            <v>1</v>
          </cell>
          <cell r="I177" t="str">
            <v>Marjenny Tellez</v>
          </cell>
          <cell r="J177" t="str">
            <v>In production</v>
          </cell>
          <cell r="K177" t="str">
            <v>finalizada</v>
          </cell>
        </row>
        <row r="178">
          <cell r="C178">
            <v>268</v>
          </cell>
          <cell r="D178">
            <v>0</v>
          </cell>
          <cell r="E178" t="str">
            <v>Ignitia Office</v>
          </cell>
          <cell r="F178" t="str">
            <v>00 268</v>
          </cell>
          <cell r="G178" t="str">
            <v>Communal Slab  table</v>
          </cell>
          <cell r="H178">
            <v>1</v>
          </cell>
          <cell r="I178" t="str">
            <v>Leonarth Garcia</v>
          </cell>
          <cell r="J178" t="str">
            <v>In production</v>
          </cell>
          <cell r="K178" t="str">
            <v>finalizada</v>
          </cell>
        </row>
        <row r="179">
          <cell r="C179">
            <v>269</v>
          </cell>
          <cell r="D179">
            <v>0</v>
          </cell>
          <cell r="E179" t="str">
            <v>Ignitia Office</v>
          </cell>
          <cell r="F179" t="str">
            <v>00 269</v>
          </cell>
          <cell r="G179" t="str">
            <v>Oval Conference table on Pedestal base</v>
          </cell>
          <cell r="H179">
            <v>1</v>
          </cell>
          <cell r="I179" t="str">
            <v>Marjenny Tellez</v>
          </cell>
          <cell r="J179" t="str">
            <v>In production</v>
          </cell>
          <cell r="K179" t="str">
            <v>finalizada</v>
          </cell>
        </row>
        <row r="180">
          <cell r="C180">
            <v>270</v>
          </cell>
          <cell r="D180">
            <v>0</v>
          </cell>
          <cell r="E180" t="str">
            <v>Ignitia Office</v>
          </cell>
          <cell r="F180" t="str">
            <v>00 270</v>
          </cell>
          <cell r="G180" t="str">
            <v>One module of 2 part Upholstered Sofa</v>
          </cell>
          <cell r="H180">
            <v>2</v>
          </cell>
          <cell r="I180" t="str">
            <v>Leonarth Garcia</v>
          </cell>
          <cell r="J180" t="str">
            <v>In production</v>
          </cell>
          <cell r="K180" t="str">
            <v>finalizada</v>
          </cell>
        </row>
        <row r="181">
          <cell r="C181">
            <v>271</v>
          </cell>
          <cell r="D181">
            <v>0</v>
          </cell>
          <cell r="E181" t="str">
            <v>Ignitia Office</v>
          </cell>
          <cell r="F181" t="str">
            <v>00 271</v>
          </cell>
          <cell r="G181" t="str">
            <v>Meeting Room 4 side table stool modules</v>
          </cell>
          <cell r="H181">
            <v>4</v>
          </cell>
          <cell r="I181" t="str">
            <v>Marjenny Tellez</v>
          </cell>
          <cell r="J181" t="str">
            <v>In production</v>
          </cell>
          <cell r="K181" t="str">
            <v>finalizada</v>
          </cell>
        </row>
        <row r="182">
          <cell r="C182">
            <v>272</v>
          </cell>
          <cell r="D182">
            <v>0</v>
          </cell>
          <cell r="E182" t="str">
            <v>Ignitia Office</v>
          </cell>
          <cell r="F182" t="str">
            <v>00 272</v>
          </cell>
          <cell r="G182" t="str">
            <v xml:space="preserve">8 seater desk </v>
          </cell>
          <cell r="H182">
            <v>1</v>
          </cell>
          <cell r="I182" t="str">
            <v>Francella Aguilera</v>
          </cell>
          <cell r="J182" t="str">
            <v>In production</v>
          </cell>
          <cell r="K182" t="str">
            <v>finalizada</v>
          </cell>
        </row>
        <row r="183">
          <cell r="C183">
            <v>273</v>
          </cell>
          <cell r="D183">
            <v>0</v>
          </cell>
          <cell r="E183" t="str">
            <v>Maderas Collective</v>
          </cell>
          <cell r="F183" t="str">
            <v>00 273</v>
          </cell>
          <cell r="G183" t="str">
            <v>Rack para carton</v>
          </cell>
          <cell r="H183">
            <v>1</v>
          </cell>
          <cell r="I183" t="str">
            <v>Marjenny Tellez</v>
          </cell>
          <cell r="J183" t="str">
            <v>In production</v>
          </cell>
          <cell r="K183" t="str">
            <v>finalizada</v>
          </cell>
        </row>
        <row r="184">
          <cell r="C184">
            <v>274</v>
          </cell>
          <cell r="D184">
            <v>0</v>
          </cell>
          <cell r="E184" t="str">
            <v>WEWORK</v>
          </cell>
          <cell r="F184" t="str">
            <v>00 274</v>
          </cell>
          <cell r="G184" t="str">
            <v>Silla Prototipo</v>
          </cell>
          <cell r="H184">
            <v>3</v>
          </cell>
          <cell r="I184" t="str">
            <v>Francella Aguilera</v>
          </cell>
          <cell r="J184" t="str">
            <v>In production</v>
          </cell>
          <cell r="K184" t="str">
            <v>finalizada</v>
          </cell>
        </row>
        <row r="185">
          <cell r="C185">
            <v>275</v>
          </cell>
          <cell r="D185">
            <v>0</v>
          </cell>
          <cell r="E185" t="str">
            <v>Maderas Collective</v>
          </cell>
          <cell r="F185" t="str">
            <v>00 275</v>
          </cell>
          <cell r="G185" t="str">
            <v>Prensa de Madera</v>
          </cell>
          <cell r="H185">
            <v>1</v>
          </cell>
          <cell r="I185" t="str">
            <v>Marjenny Tellez</v>
          </cell>
          <cell r="J185" t="str">
            <v>In production</v>
          </cell>
          <cell r="K185">
            <v>0</v>
          </cell>
        </row>
        <row r="186">
          <cell r="C186">
            <v>276</v>
          </cell>
          <cell r="D186">
            <v>0</v>
          </cell>
          <cell r="E186" t="str">
            <v>Rottet</v>
          </cell>
          <cell r="F186" t="str">
            <v>00 276</v>
          </cell>
          <cell r="G186" t="str">
            <v>Acrylic Chair</v>
          </cell>
          <cell r="H186">
            <v>1</v>
          </cell>
          <cell r="I186" t="str">
            <v>Marjenny Tellez</v>
          </cell>
          <cell r="J186" t="str">
            <v>In production</v>
          </cell>
          <cell r="K186" t="str">
            <v>finalizada</v>
          </cell>
        </row>
        <row r="187">
          <cell r="C187">
            <v>277</v>
          </cell>
          <cell r="D187">
            <v>0</v>
          </cell>
          <cell r="E187" t="str">
            <v>Rottet</v>
          </cell>
          <cell r="F187" t="str">
            <v>00 277</v>
          </cell>
          <cell r="G187" t="str">
            <v>Acrylic Sofa</v>
          </cell>
          <cell r="H187">
            <v>1</v>
          </cell>
          <cell r="I187" t="str">
            <v>Marjenny Tellez</v>
          </cell>
          <cell r="J187" t="str">
            <v>In production</v>
          </cell>
          <cell r="K187" t="str">
            <v>finalizada</v>
          </cell>
        </row>
        <row r="188">
          <cell r="C188">
            <v>278</v>
          </cell>
          <cell r="D188">
            <v>0</v>
          </cell>
          <cell r="E188" t="str">
            <v>Maderas Collective</v>
          </cell>
          <cell r="F188" t="str">
            <v>00 278</v>
          </cell>
          <cell r="G188" t="str">
            <v>Estante para Acabado</v>
          </cell>
          <cell r="H188">
            <v>3</v>
          </cell>
          <cell r="I188" t="str">
            <v>Marjenny Tellez</v>
          </cell>
          <cell r="J188" t="str">
            <v>In production</v>
          </cell>
          <cell r="K188">
            <v>0</v>
          </cell>
        </row>
        <row r="189">
          <cell r="C189">
            <v>279</v>
          </cell>
          <cell r="D189">
            <v>0</v>
          </cell>
          <cell r="E189" t="str">
            <v>Maderas Collective</v>
          </cell>
          <cell r="F189" t="str">
            <v>00 279</v>
          </cell>
          <cell r="G189" t="str">
            <v>Porta OT</v>
          </cell>
          <cell r="H189">
            <v>16</v>
          </cell>
          <cell r="I189" t="str">
            <v>Marjenny Tellez</v>
          </cell>
          <cell r="J189" t="str">
            <v>In production</v>
          </cell>
          <cell r="K189">
            <v>0</v>
          </cell>
        </row>
        <row r="190">
          <cell r="C190">
            <v>280</v>
          </cell>
          <cell r="D190" t="str">
            <v xml:space="preserve"> </v>
          </cell>
          <cell r="E190" t="str">
            <v>Ignitia Office</v>
          </cell>
          <cell r="F190" t="str">
            <v>00 280</v>
          </cell>
          <cell r="G190" t="str">
            <v>Espiches para Acabados</v>
          </cell>
          <cell r="H190">
            <v>100</v>
          </cell>
          <cell r="I190" t="str">
            <v>Guillermo Mclean</v>
          </cell>
          <cell r="J190" t="str">
            <v>In production</v>
          </cell>
          <cell r="K190" t="str">
            <v>finalizada</v>
          </cell>
        </row>
        <row r="191">
          <cell r="C191">
            <v>281</v>
          </cell>
          <cell r="D191">
            <v>0</v>
          </cell>
          <cell r="E191" t="str">
            <v>Home Studios</v>
          </cell>
          <cell r="F191" t="str">
            <v>00 281</v>
          </cell>
          <cell r="G191" t="str">
            <v>Barstool Stilleto</v>
          </cell>
          <cell r="H191">
            <v>2</v>
          </cell>
          <cell r="I191" t="str">
            <v>Marjenny Tellez</v>
          </cell>
          <cell r="J191" t="str">
            <v>In production</v>
          </cell>
          <cell r="K191" t="str">
            <v>finalizada</v>
          </cell>
        </row>
        <row r="192">
          <cell r="C192">
            <v>282</v>
          </cell>
          <cell r="D192">
            <v>0</v>
          </cell>
          <cell r="E192" t="str">
            <v>Dan Boda / Wharf</v>
          </cell>
          <cell r="F192" t="str">
            <v>00 282</v>
          </cell>
          <cell r="G192" t="str">
            <v>Pool House Bar Top</v>
          </cell>
          <cell r="H192">
            <v>1</v>
          </cell>
          <cell r="I192" t="str">
            <v>Guillermo Mclean</v>
          </cell>
          <cell r="J192" t="str">
            <v>In production</v>
          </cell>
          <cell r="K192" t="str">
            <v>finalizada</v>
          </cell>
        </row>
        <row r="193">
          <cell r="C193">
            <v>283</v>
          </cell>
          <cell r="D193">
            <v>0</v>
          </cell>
          <cell r="E193" t="str">
            <v>Wharf</v>
          </cell>
          <cell r="F193" t="str">
            <v>00 283</v>
          </cell>
          <cell r="G193" t="str">
            <v xml:space="preserve">Wharf Bar </v>
          </cell>
          <cell r="H193">
            <v>1</v>
          </cell>
          <cell r="I193" t="str">
            <v>Guillermo Mclean</v>
          </cell>
          <cell r="J193" t="str">
            <v>In production</v>
          </cell>
          <cell r="K193" t="str">
            <v>finalizada</v>
          </cell>
        </row>
        <row r="194">
          <cell r="C194">
            <v>284</v>
          </cell>
          <cell r="D194">
            <v>0</v>
          </cell>
          <cell r="E194" t="str">
            <v>Canoe Wesfield (Phase 2 Sofa)</v>
          </cell>
          <cell r="F194" t="str">
            <v>00 284</v>
          </cell>
          <cell r="G194" t="str">
            <v xml:space="preserve">CH-17 </v>
          </cell>
          <cell r="H194">
            <v>8</v>
          </cell>
          <cell r="I194" t="str">
            <v>Leonarth Garcia</v>
          </cell>
          <cell r="J194" t="str">
            <v>In production</v>
          </cell>
          <cell r="K194" t="str">
            <v>finalizada</v>
          </cell>
        </row>
        <row r="195">
          <cell r="C195">
            <v>285</v>
          </cell>
          <cell r="D195">
            <v>0</v>
          </cell>
          <cell r="E195" t="str">
            <v>Maderas Collective</v>
          </cell>
          <cell r="F195" t="str">
            <v>00 285</v>
          </cell>
          <cell r="G195" t="str">
            <v>Elaboracion de Tarima</v>
          </cell>
          <cell r="H195">
            <v>1</v>
          </cell>
          <cell r="I195" t="str">
            <v>Marjenny Tellez</v>
          </cell>
          <cell r="J195" t="str">
            <v>In production</v>
          </cell>
          <cell r="K195">
            <v>0</v>
          </cell>
        </row>
        <row r="196">
          <cell r="C196">
            <v>286</v>
          </cell>
          <cell r="D196">
            <v>0</v>
          </cell>
          <cell r="E196" t="str">
            <v>Maderas Collective</v>
          </cell>
          <cell r="F196" t="str">
            <v>00 286</v>
          </cell>
          <cell r="G196" t="str">
            <v>Juego para tablero</v>
          </cell>
          <cell r="H196">
            <v>2</v>
          </cell>
          <cell r="I196" t="str">
            <v>Marjenny Tellez</v>
          </cell>
          <cell r="J196" t="str">
            <v>In production</v>
          </cell>
          <cell r="K196" t="str">
            <v>finalizada</v>
          </cell>
        </row>
        <row r="197">
          <cell r="C197">
            <v>287</v>
          </cell>
          <cell r="D197">
            <v>0</v>
          </cell>
          <cell r="E197" t="str">
            <v>Ash Detroit</v>
          </cell>
          <cell r="F197" t="str">
            <v>00 287</v>
          </cell>
          <cell r="G197" t="str">
            <v>Table TB-03 B</v>
          </cell>
          <cell r="H197">
            <v>20</v>
          </cell>
          <cell r="I197" t="str">
            <v>Karen Solozarno</v>
          </cell>
          <cell r="J197" t="str">
            <v>In production</v>
          </cell>
          <cell r="K197" t="str">
            <v>finalizada</v>
          </cell>
        </row>
        <row r="198">
          <cell r="C198">
            <v>288</v>
          </cell>
          <cell r="D198">
            <v>0</v>
          </cell>
          <cell r="E198" t="str">
            <v>Ash Detroit</v>
          </cell>
          <cell r="F198" t="str">
            <v>00 288</v>
          </cell>
          <cell r="G198" t="str">
            <v>Table TB-03 A</v>
          </cell>
          <cell r="H198">
            <v>19</v>
          </cell>
          <cell r="I198" t="str">
            <v>Karen Solozarno</v>
          </cell>
          <cell r="J198" t="str">
            <v>In production</v>
          </cell>
          <cell r="K198" t="str">
            <v>finalizada</v>
          </cell>
        </row>
        <row r="199">
          <cell r="C199">
            <v>289</v>
          </cell>
          <cell r="D199">
            <v>0</v>
          </cell>
          <cell r="E199" t="str">
            <v>Ash Detroit</v>
          </cell>
          <cell r="F199" t="str">
            <v>00 289</v>
          </cell>
          <cell r="G199" t="str">
            <v>Table TB-02</v>
          </cell>
          <cell r="H199">
            <v>46</v>
          </cell>
          <cell r="I199" t="str">
            <v>Karen Solozarno</v>
          </cell>
          <cell r="J199" t="str">
            <v>In production</v>
          </cell>
          <cell r="K199" t="str">
            <v>finalizada</v>
          </cell>
        </row>
        <row r="200">
          <cell r="C200">
            <v>290</v>
          </cell>
          <cell r="D200">
            <v>0</v>
          </cell>
          <cell r="E200" t="str">
            <v>Kaffitar</v>
          </cell>
          <cell r="F200" t="str">
            <v>00 290</v>
          </cell>
          <cell r="G200" t="str">
            <v xml:space="preserve">Slab Table </v>
          </cell>
          <cell r="H200">
            <v>2</v>
          </cell>
          <cell r="I200" t="str">
            <v>Leonarth Garcia</v>
          </cell>
          <cell r="J200" t="str">
            <v>In production</v>
          </cell>
          <cell r="K200" t="str">
            <v>finalizada</v>
          </cell>
        </row>
        <row r="201">
          <cell r="C201">
            <v>291</v>
          </cell>
          <cell r="D201">
            <v>0</v>
          </cell>
          <cell r="E201" t="str">
            <v>Kaffitar</v>
          </cell>
          <cell r="F201" t="str">
            <v>00 291</v>
          </cell>
          <cell r="G201" t="str">
            <v>Slab Bar Top</v>
          </cell>
          <cell r="H201">
            <v>1</v>
          </cell>
          <cell r="I201" t="str">
            <v>Leonarth Garcia</v>
          </cell>
          <cell r="J201" t="str">
            <v>In production</v>
          </cell>
          <cell r="K201" t="str">
            <v>finalizada</v>
          </cell>
        </row>
        <row r="202">
          <cell r="C202">
            <v>292</v>
          </cell>
          <cell r="D202">
            <v>0</v>
          </cell>
          <cell r="E202" t="str">
            <v>Maderas Collective</v>
          </cell>
          <cell r="F202" t="str">
            <v>00 292</v>
          </cell>
          <cell r="G202" t="str">
            <v>Banco p/ Trabajo Soldadura</v>
          </cell>
          <cell r="H202">
            <v>1</v>
          </cell>
          <cell r="I202" t="str">
            <v>Marjenny Tellez</v>
          </cell>
          <cell r="J202" t="str">
            <v>In production</v>
          </cell>
          <cell r="K202" t="str">
            <v>finalizada</v>
          </cell>
        </row>
        <row r="203">
          <cell r="C203">
            <v>293</v>
          </cell>
          <cell r="D203">
            <v>0</v>
          </cell>
          <cell r="E203" t="str">
            <v>Home Studios</v>
          </cell>
          <cell r="F203" t="str">
            <v>00 293</v>
          </cell>
          <cell r="G203" t="str">
            <v>Custom bar stool B</v>
          </cell>
          <cell r="H203">
            <v>1</v>
          </cell>
          <cell r="I203" t="str">
            <v>Francella Aguilera</v>
          </cell>
          <cell r="J203" t="str">
            <v>In production</v>
          </cell>
          <cell r="K203" t="str">
            <v>finalizada</v>
          </cell>
        </row>
        <row r="204">
          <cell r="C204">
            <v>294</v>
          </cell>
          <cell r="D204">
            <v>0</v>
          </cell>
          <cell r="E204" t="str">
            <v>Canoe Westfield (Phase 2)</v>
          </cell>
          <cell r="F204" t="str">
            <v>00 294</v>
          </cell>
          <cell r="G204" t="str">
            <v>TBL-107 Table, Teak (Cambio)</v>
          </cell>
          <cell r="H204">
            <v>3</v>
          </cell>
          <cell r="I204" t="str">
            <v>Guillermo Mclean</v>
          </cell>
          <cell r="J204" t="str">
            <v>In production</v>
          </cell>
          <cell r="K204" t="str">
            <v>cancelada</v>
          </cell>
        </row>
        <row r="205">
          <cell r="C205">
            <v>295</v>
          </cell>
          <cell r="D205">
            <v>0</v>
          </cell>
          <cell r="E205" t="str">
            <v>Chicha [Pina Blanca]</v>
          </cell>
          <cell r="F205" t="str">
            <v>00 295</v>
          </cell>
          <cell r="G205" t="str">
            <v>BQ-01 Banquette 1</v>
          </cell>
          <cell r="H205">
            <v>1</v>
          </cell>
          <cell r="I205" t="str">
            <v>Karen Solozarno</v>
          </cell>
          <cell r="J205" t="str">
            <v>In production</v>
          </cell>
          <cell r="K205" t="str">
            <v>finalizada</v>
          </cell>
        </row>
        <row r="206">
          <cell r="C206">
            <v>296</v>
          </cell>
          <cell r="D206">
            <v>0</v>
          </cell>
          <cell r="E206" t="str">
            <v>Chicha [Pina Blanca]</v>
          </cell>
          <cell r="F206" t="str">
            <v>00 296</v>
          </cell>
          <cell r="G206" t="str">
            <v>BQ-02 Banquette 2</v>
          </cell>
          <cell r="H206">
            <v>1</v>
          </cell>
          <cell r="I206" t="str">
            <v>Karen Solozarno</v>
          </cell>
          <cell r="J206" t="str">
            <v>In production</v>
          </cell>
          <cell r="K206" t="str">
            <v>finalizada</v>
          </cell>
        </row>
        <row r="207">
          <cell r="C207">
            <v>297</v>
          </cell>
          <cell r="D207">
            <v>0</v>
          </cell>
          <cell r="E207" t="str">
            <v>Chicha [Pina Blanca]</v>
          </cell>
          <cell r="F207" t="str">
            <v>00 297</v>
          </cell>
          <cell r="G207" t="str">
            <v>SK-04 Slat Wall</v>
          </cell>
          <cell r="H207">
            <v>0</v>
          </cell>
          <cell r="I207" t="str">
            <v>Guillermo Mclean</v>
          </cell>
          <cell r="J207" t="str">
            <v>In production</v>
          </cell>
          <cell r="K207" t="str">
            <v>finalizada</v>
          </cell>
        </row>
        <row r="208">
          <cell r="C208">
            <v>298</v>
          </cell>
          <cell r="D208">
            <v>0</v>
          </cell>
          <cell r="E208" t="str">
            <v>Chicha [Pina Blanca]</v>
          </cell>
          <cell r="F208" t="str">
            <v>00 298</v>
          </cell>
          <cell r="G208" t="str">
            <v>SK-05 Back Bar Slat Wall</v>
          </cell>
          <cell r="H208">
            <v>0</v>
          </cell>
          <cell r="I208" t="str">
            <v>Leonarth Garcia</v>
          </cell>
          <cell r="J208" t="str">
            <v>In production</v>
          </cell>
          <cell r="K208" t="str">
            <v>finalizada</v>
          </cell>
        </row>
        <row r="209">
          <cell r="C209">
            <v>299</v>
          </cell>
          <cell r="D209">
            <v>0</v>
          </cell>
          <cell r="E209" t="str">
            <v>Chicha [Pina Blanca]</v>
          </cell>
          <cell r="F209" t="str">
            <v>00 299</v>
          </cell>
          <cell r="G209" t="str">
            <v>SK-06 Bar</v>
          </cell>
          <cell r="H209">
            <v>0</v>
          </cell>
          <cell r="I209" t="str">
            <v>Leonarth Garcia</v>
          </cell>
          <cell r="J209" t="str">
            <v>In production</v>
          </cell>
          <cell r="K209" t="str">
            <v>finalizada</v>
          </cell>
        </row>
        <row r="210">
          <cell r="C210">
            <v>300</v>
          </cell>
          <cell r="D210">
            <v>0</v>
          </cell>
          <cell r="E210" t="str">
            <v>Chicha [Pina Blanca]</v>
          </cell>
          <cell r="F210" t="str">
            <v>00 300</v>
          </cell>
          <cell r="G210" t="str">
            <v>SK-08 Metal Frame Chair</v>
          </cell>
          <cell r="H210">
            <v>0</v>
          </cell>
          <cell r="I210" t="str">
            <v>Francella Aguilera</v>
          </cell>
          <cell r="J210" t="str">
            <v>Cancelled</v>
          </cell>
          <cell r="K210" t="str">
            <v>cancelada</v>
          </cell>
        </row>
        <row r="211">
          <cell r="C211">
            <v>301</v>
          </cell>
          <cell r="D211">
            <v>0</v>
          </cell>
          <cell r="E211" t="str">
            <v>Ignitia Office</v>
          </cell>
          <cell r="F211" t="str">
            <v>00 301</v>
          </cell>
          <cell r="G211" t="str">
            <v>Upholestered Box side chair</v>
          </cell>
          <cell r="H211">
            <v>1</v>
          </cell>
          <cell r="I211" t="str">
            <v>Leonarth Garcia</v>
          </cell>
          <cell r="J211" t="str">
            <v>In production</v>
          </cell>
          <cell r="K211" t="str">
            <v>finalizada</v>
          </cell>
        </row>
        <row r="212">
          <cell r="C212">
            <v>302</v>
          </cell>
          <cell r="D212">
            <v>0</v>
          </cell>
          <cell r="E212" t="str">
            <v>Maderas Collective</v>
          </cell>
          <cell r="F212" t="str">
            <v>00 302</v>
          </cell>
          <cell r="G212" t="str">
            <v>Silla Prototipo</v>
          </cell>
          <cell r="H212">
            <v>1</v>
          </cell>
          <cell r="I212" t="str">
            <v>Leonarth Garcia</v>
          </cell>
          <cell r="J212" t="str">
            <v>In production</v>
          </cell>
          <cell r="K212" t="str">
            <v>finalizada</v>
          </cell>
        </row>
        <row r="213">
          <cell r="C213">
            <v>303</v>
          </cell>
          <cell r="D213">
            <v>0</v>
          </cell>
          <cell r="E213" t="str">
            <v>Maderas Collective</v>
          </cell>
          <cell r="F213" t="str">
            <v>00 303</v>
          </cell>
          <cell r="G213" t="str">
            <v>Estantes para Bodegas</v>
          </cell>
          <cell r="H213">
            <v>1</v>
          </cell>
          <cell r="I213" t="str">
            <v>Guillermo Mclean</v>
          </cell>
          <cell r="J213" t="str">
            <v>In production</v>
          </cell>
          <cell r="K213" t="str">
            <v>finalizada</v>
          </cell>
        </row>
        <row r="214">
          <cell r="C214">
            <v>304</v>
          </cell>
          <cell r="D214">
            <v>0</v>
          </cell>
          <cell r="E214" t="str">
            <v>WEWORK</v>
          </cell>
          <cell r="F214" t="str">
            <v>00 304</v>
          </cell>
          <cell r="G214" t="str">
            <v>Muestra Guanacaste (Tronco)</v>
          </cell>
          <cell r="H214">
            <v>1</v>
          </cell>
          <cell r="I214" t="str">
            <v>Marjenny Tellez</v>
          </cell>
          <cell r="J214" t="str">
            <v>In production</v>
          </cell>
          <cell r="K214" t="str">
            <v>finalizada</v>
          </cell>
        </row>
        <row r="215">
          <cell r="C215">
            <v>305</v>
          </cell>
          <cell r="D215">
            <v>0</v>
          </cell>
          <cell r="E215" t="str">
            <v>BH Office</v>
          </cell>
          <cell r="F215" t="str">
            <v>00 305</v>
          </cell>
          <cell r="G215" t="str">
            <v>Desk 1</v>
          </cell>
          <cell r="H215">
            <v>1</v>
          </cell>
          <cell r="I215" t="str">
            <v>Karen Solozarno</v>
          </cell>
          <cell r="J215" t="str">
            <v>In production</v>
          </cell>
          <cell r="K215" t="str">
            <v>finalizada</v>
          </cell>
        </row>
        <row r="216">
          <cell r="C216">
            <v>306</v>
          </cell>
          <cell r="D216">
            <v>0</v>
          </cell>
          <cell r="E216" t="str">
            <v>BH Office</v>
          </cell>
          <cell r="F216" t="str">
            <v>00 306</v>
          </cell>
          <cell r="G216" t="str">
            <v>Desk 2</v>
          </cell>
          <cell r="H216">
            <v>1</v>
          </cell>
          <cell r="I216" t="str">
            <v>Karen Solozarno</v>
          </cell>
          <cell r="J216" t="str">
            <v>In production</v>
          </cell>
          <cell r="K216" t="str">
            <v>finalizada</v>
          </cell>
        </row>
        <row r="217">
          <cell r="C217">
            <v>307</v>
          </cell>
          <cell r="D217">
            <v>0</v>
          </cell>
          <cell r="E217" t="str">
            <v>BH Office</v>
          </cell>
          <cell r="F217" t="str">
            <v>00 307</v>
          </cell>
          <cell r="G217" t="str">
            <v>Shelves</v>
          </cell>
          <cell r="H217">
            <v>1</v>
          </cell>
          <cell r="I217" t="str">
            <v>Karen Solozarno</v>
          </cell>
          <cell r="J217" t="str">
            <v>In production</v>
          </cell>
          <cell r="K217" t="str">
            <v>finalizada</v>
          </cell>
        </row>
        <row r="218">
          <cell r="C218">
            <v>308</v>
          </cell>
          <cell r="D218">
            <v>0</v>
          </cell>
          <cell r="E218" t="str">
            <v>BH Office</v>
          </cell>
          <cell r="F218" t="str">
            <v>00 308</v>
          </cell>
          <cell r="G218" t="str">
            <v>Credenza</v>
          </cell>
          <cell r="H218">
            <v>1</v>
          </cell>
          <cell r="I218" t="str">
            <v>Karen Solozarno</v>
          </cell>
          <cell r="J218" t="str">
            <v>In production</v>
          </cell>
          <cell r="K218" t="str">
            <v>finalizada</v>
          </cell>
        </row>
        <row r="219">
          <cell r="C219">
            <v>309</v>
          </cell>
          <cell r="D219">
            <v>0</v>
          </cell>
          <cell r="E219" t="str">
            <v>BH Office</v>
          </cell>
          <cell r="F219" t="str">
            <v>00 309</v>
          </cell>
          <cell r="G219" t="str">
            <v>Coffee table</v>
          </cell>
          <cell r="H219">
            <v>1</v>
          </cell>
          <cell r="I219" t="str">
            <v>Karen Solozarno</v>
          </cell>
          <cell r="J219" t="str">
            <v>In production</v>
          </cell>
          <cell r="K219" t="str">
            <v>finalizada</v>
          </cell>
        </row>
        <row r="220">
          <cell r="C220">
            <v>310</v>
          </cell>
          <cell r="D220">
            <v>0</v>
          </cell>
          <cell r="E220" t="str">
            <v>BH Office</v>
          </cell>
          <cell r="F220" t="str">
            <v>00 310</v>
          </cell>
          <cell r="G220" t="str">
            <v>Desk 3</v>
          </cell>
          <cell r="H220">
            <v>1</v>
          </cell>
          <cell r="I220" t="str">
            <v>Karen Solozarno</v>
          </cell>
          <cell r="J220" t="str">
            <v>In production</v>
          </cell>
          <cell r="K220" t="str">
            <v>finalizada</v>
          </cell>
        </row>
        <row r="221">
          <cell r="C221">
            <v>311</v>
          </cell>
          <cell r="D221">
            <v>0</v>
          </cell>
          <cell r="E221" t="str">
            <v>BH Office</v>
          </cell>
          <cell r="F221" t="str">
            <v>00 311</v>
          </cell>
          <cell r="G221" t="str">
            <v>Floating Credenza</v>
          </cell>
          <cell r="H221">
            <v>1</v>
          </cell>
          <cell r="I221" t="str">
            <v>Karen Solozarno</v>
          </cell>
          <cell r="J221" t="str">
            <v>In production</v>
          </cell>
          <cell r="K221" t="str">
            <v>finalizada</v>
          </cell>
        </row>
        <row r="222">
          <cell r="C222">
            <v>312</v>
          </cell>
          <cell r="D222">
            <v>0</v>
          </cell>
          <cell r="E222" t="str">
            <v>Phipps&amp;CO</v>
          </cell>
          <cell r="F222" t="str">
            <v>00 312</v>
          </cell>
          <cell r="G222" t="str">
            <v>Cabanas</v>
          </cell>
          <cell r="H222">
            <v>3</v>
          </cell>
          <cell r="I222" t="str">
            <v>Marjenny Tellez</v>
          </cell>
          <cell r="J222" t="str">
            <v>In production</v>
          </cell>
          <cell r="K222" t="str">
            <v>finalizada</v>
          </cell>
        </row>
        <row r="223">
          <cell r="C223">
            <v>313</v>
          </cell>
          <cell r="D223">
            <v>0</v>
          </cell>
          <cell r="E223" t="str">
            <v>Phipps&amp;CO</v>
          </cell>
          <cell r="F223" t="str">
            <v>00 313</v>
          </cell>
          <cell r="G223" t="str">
            <v>Side table with wood slats</v>
          </cell>
          <cell r="H223">
            <v>12</v>
          </cell>
          <cell r="I223" t="str">
            <v>Marjenny Tellez</v>
          </cell>
          <cell r="J223" t="str">
            <v>In production</v>
          </cell>
          <cell r="K223" t="str">
            <v>finalizada</v>
          </cell>
        </row>
        <row r="224">
          <cell r="C224">
            <v>314</v>
          </cell>
          <cell r="D224">
            <v>0</v>
          </cell>
          <cell r="E224" t="str">
            <v>Phipps&amp;CO</v>
          </cell>
          <cell r="F224" t="str">
            <v>00 314</v>
          </cell>
          <cell r="G224" t="str">
            <v>Ottoman Style Seat</v>
          </cell>
          <cell r="H224">
            <v>10</v>
          </cell>
          <cell r="I224" t="str">
            <v>Marjenny Tellez</v>
          </cell>
          <cell r="J224" t="str">
            <v>In production</v>
          </cell>
          <cell r="K224" t="str">
            <v>finalizada</v>
          </cell>
        </row>
        <row r="225">
          <cell r="C225">
            <v>315</v>
          </cell>
          <cell r="D225">
            <v>0</v>
          </cell>
          <cell r="E225" t="str">
            <v>Phipps&amp;CO</v>
          </cell>
          <cell r="F225" t="str">
            <v>00 315</v>
          </cell>
          <cell r="G225" t="str">
            <v>Sofa 3 person</v>
          </cell>
          <cell r="H225">
            <v>4</v>
          </cell>
          <cell r="I225" t="str">
            <v>Marjenny Tellez</v>
          </cell>
          <cell r="J225" t="str">
            <v>In production</v>
          </cell>
          <cell r="K225" t="str">
            <v>finalizada</v>
          </cell>
        </row>
        <row r="226">
          <cell r="C226">
            <v>316</v>
          </cell>
          <cell r="D226">
            <v>0</v>
          </cell>
          <cell r="E226" t="str">
            <v>Holler</v>
          </cell>
          <cell r="F226" t="str">
            <v>00 316</v>
          </cell>
          <cell r="G226" t="str">
            <v>AA-10 Planter Screen</v>
          </cell>
          <cell r="H226">
            <v>2</v>
          </cell>
          <cell r="I226" t="str">
            <v>Leonarth Garcia</v>
          </cell>
          <cell r="J226" t="str">
            <v>Client set of for review</v>
          </cell>
          <cell r="K226">
            <v>0</v>
          </cell>
        </row>
        <row r="227">
          <cell r="C227">
            <v>317</v>
          </cell>
          <cell r="D227">
            <v>0</v>
          </cell>
          <cell r="E227" t="str">
            <v>Holler</v>
          </cell>
          <cell r="F227" t="str">
            <v>00 317</v>
          </cell>
          <cell r="G227" t="str">
            <v xml:space="preserve">BQ-01 Work Banquette </v>
          </cell>
          <cell r="H227">
            <v>3</v>
          </cell>
          <cell r="I227" t="str">
            <v>Francella Aguilera</v>
          </cell>
          <cell r="J227" t="str">
            <v>Client set of for review</v>
          </cell>
          <cell r="K227">
            <v>0</v>
          </cell>
        </row>
        <row r="228">
          <cell r="C228">
            <v>318</v>
          </cell>
          <cell r="D228">
            <v>0</v>
          </cell>
          <cell r="E228" t="str">
            <v>Holler</v>
          </cell>
          <cell r="F228" t="str">
            <v>00 318</v>
          </cell>
          <cell r="G228" t="str">
            <v>BQ-02A Arrival Banquette</v>
          </cell>
          <cell r="H228">
            <v>4</v>
          </cell>
          <cell r="I228" t="str">
            <v>Leonarth Garcia</v>
          </cell>
          <cell r="J228" t="str">
            <v>Client set of for review</v>
          </cell>
          <cell r="K228">
            <v>0</v>
          </cell>
        </row>
        <row r="229">
          <cell r="C229">
            <v>319</v>
          </cell>
          <cell r="D229">
            <v>0</v>
          </cell>
          <cell r="E229" t="str">
            <v>Maderas Collective</v>
          </cell>
          <cell r="F229" t="str">
            <v>00 319</v>
          </cell>
          <cell r="G229" t="str">
            <v>Base para Placa</v>
          </cell>
          <cell r="H229">
            <v>6</v>
          </cell>
          <cell r="I229" t="str">
            <v>Guillermo Mclean</v>
          </cell>
          <cell r="J229" t="str">
            <v>In production</v>
          </cell>
          <cell r="K229" t="str">
            <v>finalizada</v>
          </cell>
        </row>
        <row r="230">
          <cell r="C230">
            <v>320</v>
          </cell>
          <cell r="D230">
            <v>0</v>
          </cell>
          <cell r="E230" t="str">
            <v>Maderas Collective</v>
          </cell>
          <cell r="F230" t="str">
            <v>00 320</v>
          </cell>
          <cell r="G230" t="str">
            <v>Escritorio para Oficina</v>
          </cell>
          <cell r="H230">
            <v>3</v>
          </cell>
          <cell r="I230" t="str">
            <v>Guillermo Mclean</v>
          </cell>
          <cell r="J230" t="str">
            <v>In production</v>
          </cell>
          <cell r="K230">
            <v>0</v>
          </cell>
        </row>
        <row r="231">
          <cell r="C231">
            <v>321</v>
          </cell>
          <cell r="D231">
            <v>0</v>
          </cell>
          <cell r="E231" t="str">
            <v>Maderas Collective</v>
          </cell>
          <cell r="F231" t="str">
            <v>00 321</v>
          </cell>
          <cell r="G231" t="str">
            <v>Cerramiento en Mueble Servidor</v>
          </cell>
          <cell r="H231">
            <v>1</v>
          </cell>
          <cell r="I231" t="str">
            <v>Guillermo Mclean</v>
          </cell>
          <cell r="J231" t="str">
            <v>In production</v>
          </cell>
          <cell r="K231">
            <v>0</v>
          </cell>
        </row>
        <row r="232">
          <cell r="C232">
            <v>322</v>
          </cell>
          <cell r="D232">
            <v>0</v>
          </cell>
          <cell r="E232" t="str">
            <v>Maderas Collective</v>
          </cell>
          <cell r="F232" t="str">
            <v>00 322</v>
          </cell>
          <cell r="G232" t="str">
            <v>Caja para Tapiceria</v>
          </cell>
          <cell r="H232">
            <v>1</v>
          </cell>
          <cell r="I232" t="str">
            <v>Marjenny Tellez</v>
          </cell>
          <cell r="J232" t="str">
            <v>In production</v>
          </cell>
          <cell r="K232" t="str">
            <v>finalizada</v>
          </cell>
        </row>
        <row r="233">
          <cell r="C233">
            <v>323</v>
          </cell>
          <cell r="D233">
            <v>0</v>
          </cell>
          <cell r="E233" t="str">
            <v>Holler</v>
          </cell>
          <cell r="F233" t="str">
            <v>00 323</v>
          </cell>
          <cell r="G233" t="str">
            <v>BQ-02B Café Banquette</v>
          </cell>
          <cell r="H233">
            <v>2</v>
          </cell>
          <cell r="I233" t="str">
            <v>Leonarth Garcia</v>
          </cell>
          <cell r="J233" t="str">
            <v>Client set in process</v>
          </cell>
          <cell r="K233">
            <v>0</v>
          </cell>
        </row>
        <row r="234">
          <cell r="C234">
            <v>324</v>
          </cell>
          <cell r="D234">
            <v>0</v>
          </cell>
          <cell r="E234" t="str">
            <v>Holler</v>
          </cell>
          <cell r="F234" t="str">
            <v>00 324</v>
          </cell>
          <cell r="G234" t="str">
            <v>BQ-03 Lounge Banquette</v>
          </cell>
          <cell r="H234">
            <v>3</v>
          </cell>
          <cell r="I234" t="str">
            <v>Karen Solozarno</v>
          </cell>
          <cell r="J234" t="str">
            <v>Client set of for review</v>
          </cell>
          <cell r="K234">
            <v>0</v>
          </cell>
        </row>
        <row r="235">
          <cell r="C235">
            <v>325</v>
          </cell>
          <cell r="D235">
            <v>0</v>
          </cell>
          <cell r="E235" t="str">
            <v>Holler</v>
          </cell>
          <cell r="F235" t="str">
            <v>00 325</v>
          </cell>
          <cell r="G235" t="str">
            <v>BO-04 Banquette Shuffleboard</v>
          </cell>
          <cell r="H235">
            <v>1</v>
          </cell>
          <cell r="I235" t="str">
            <v>Guillermo McLean</v>
          </cell>
          <cell r="J235" t="str">
            <v>Client set of for review</v>
          </cell>
          <cell r="K235">
            <v>0</v>
          </cell>
        </row>
        <row r="236">
          <cell r="C236">
            <v>326</v>
          </cell>
          <cell r="D236">
            <v>0</v>
          </cell>
          <cell r="E236" t="str">
            <v>Holler</v>
          </cell>
          <cell r="F236" t="str">
            <v>00 326</v>
          </cell>
          <cell r="G236" t="str">
            <v>TB-02 Custom co work table PROTOTIPO</v>
          </cell>
          <cell r="H236">
            <v>1</v>
          </cell>
          <cell r="I236" t="str">
            <v>Karen Solozarno</v>
          </cell>
          <cell r="J236" t="str">
            <v>In production</v>
          </cell>
          <cell r="K236">
            <v>0</v>
          </cell>
        </row>
        <row r="237">
          <cell r="C237">
            <v>327</v>
          </cell>
          <cell r="D237">
            <v>0</v>
          </cell>
          <cell r="E237" t="str">
            <v>Holler</v>
          </cell>
          <cell r="F237" t="str">
            <v>00 327</v>
          </cell>
          <cell r="G237" t="str">
            <v>TB-03 Custom back bar table</v>
          </cell>
          <cell r="H237">
            <v>2</v>
          </cell>
          <cell r="I237" t="str">
            <v>Leonarth Garcia</v>
          </cell>
          <cell r="J237" t="str">
            <v>Client set in process</v>
          </cell>
          <cell r="K237">
            <v>0</v>
          </cell>
        </row>
        <row r="238">
          <cell r="C238">
            <v>328</v>
          </cell>
          <cell r="D238">
            <v>0</v>
          </cell>
          <cell r="E238" t="str">
            <v xml:space="preserve">Holler </v>
          </cell>
          <cell r="F238" t="str">
            <v>00 328</v>
          </cell>
          <cell r="G238" t="str">
            <v>TB-04 Feature table</v>
          </cell>
          <cell r="H238">
            <v>1</v>
          </cell>
          <cell r="I238" t="str">
            <v>Karen Solozarno</v>
          </cell>
          <cell r="J238" t="str">
            <v>Client set of for review</v>
          </cell>
          <cell r="K238">
            <v>0</v>
          </cell>
        </row>
        <row r="239">
          <cell r="C239">
            <v>329</v>
          </cell>
          <cell r="D239">
            <v>0</v>
          </cell>
          <cell r="E239" t="str">
            <v>Holler</v>
          </cell>
          <cell r="F239" t="str">
            <v>00 329</v>
          </cell>
          <cell r="G239" t="str">
            <v>TB-05 6-Top Hexagon Dining Table Top</v>
          </cell>
          <cell r="H239">
            <v>1</v>
          </cell>
          <cell r="I239" t="str">
            <v>Francella Aguilera</v>
          </cell>
          <cell r="J239" t="str">
            <v>Client set of for review</v>
          </cell>
          <cell r="K239">
            <v>0</v>
          </cell>
        </row>
        <row r="240">
          <cell r="C240">
            <v>330</v>
          </cell>
          <cell r="D240">
            <v>0</v>
          </cell>
          <cell r="E240" t="str">
            <v>Holler</v>
          </cell>
          <cell r="F240" t="str">
            <v>00 330</v>
          </cell>
          <cell r="G240" t="str">
            <v>TB-06  4-Top Café Dining Table top</v>
          </cell>
          <cell r="H240">
            <v>2</v>
          </cell>
          <cell r="I240" t="str">
            <v>Francella Aguilera</v>
          </cell>
          <cell r="J240" t="str">
            <v>Client set of for review</v>
          </cell>
          <cell r="K240">
            <v>0</v>
          </cell>
        </row>
        <row r="241">
          <cell r="C241">
            <v>331</v>
          </cell>
          <cell r="D241">
            <v>0</v>
          </cell>
          <cell r="E241" t="str">
            <v>Maderas Collective</v>
          </cell>
          <cell r="F241" t="str">
            <v>00 331</v>
          </cell>
          <cell r="G241" t="str">
            <v>Bancos para Pintura</v>
          </cell>
          <cell r="H241">
            <v>3</v>
          </cell>
          <cell r="I241" t="str">
            <v>Marjenny Tellez</v>
          </cell>
          <cell r="J241" t="str">
            <v>In production</v>
          </cell>
          <cell r="K241" t="str">
            <v>finalizada</v>
          </cell>
        </row>
        <row r="242">
          <cell r="C242">
            <v>332</v>
          </cell>
          <cell r="D242">
            <v>0</v>
          </cell>
          <cell r="E242" t="str">
            <v>Maderas Collective</v>
          </cell>
          <cell r="F242" t="str">
            <v>00 332</v>
          </cell>
          <cell r="G242" t="str">
            <v>Porta lapices</v>
          </cell>
          <cell r="H242">
            <v>6</v>
          </cell>
          <cell r="I242" t="str">
            <v>Marjenny Tellez</v>
          </cell>
          <cell r="J242" t="str">
            <v>In production</v>
          </cell>
          <cell r="K242" t="str">
            <v>finalizada</v>
          </cell>
        </row>
        <row r="243">
          <cell r="C243">
            <v>333</v>
          </cell>
          <cell r="D243">
            <v>0</v>
          </cell>
          <cell r="E243" t="str">
            <v>Maderas Collective</v>
          </cell>
          <cell r="F243" t="str">
            <v>00 333</v>
          </cell>
          <cell r="G243" t="str">
            <v>Bancos para Area de Empaque</v>
          </cell>
          <cell r="H243">
            <v>3</v>
          </cell>
          <cell r="I243" t="str">
            <v>Marjenny Tellez</v>
          </cell>
          <cell r="J243" t="str">
            <v>In production</v>
          </cell>
          <cell r="K243" t="str">
            <v>finalizada</v>
          </cell>
        </row>
        <row r="244">
          <cell r="C244">
            <v>334</v>
          </cell>
          <cell r="D244">
            <v>0</v>
          </cell>
          <cell r="E244" t="str">
            <v>Maderas Collective</v>
          </cell>
          <cell r="F244" t="str">
            <v>00 334</v>
          </cell>
          <cell r="G244" t="str">
            <v>Reparacion Pintura Baños de Hombres</v>
          </cell>
          <cell r="H244">
            <v>1</v>
          </cell>
          <cell r="I244" t="str">
            <v>Guillermo Mclean</v>
          </cell>
          <cell r="J244" t="str">
            <v>In production</v>
          </cell>
          <cell r="K244">
            <v>0</v>
          </cell>
        </row>
        <row r="245">
          <cell r="C245">
            <v>335</v>
          </cell>
          <cell r="D245">
            <v>0</v>
          </cell>
          <cell r="E245" t="str">
            <v xml:space="preserve">Wharf </v>
          </cell>
          <cell r="F245" t="str">
            <v>00 335</v>
          </cell>
          <cell r="G245" t="str">
            <v>Table Tops @ Banquettes</v>
          </cell>
          <cell r="H245">
            <v>4</v>
          </cell>
          <cell r="I245" t="str">
            <v>Guillermo Mclean</v>
          </cell>
          <cell r="J245" t="str">
            <v>In production</v>
          </cell>
          <cell r="K245" t="str">
            <v>finalizada</v>
          </cell>
        </row>
        <row r="246">
          <cell r="C246">
            <v>336</v>
          </cell>
          <cell r="D246">
            <v>0</v>
          </cell>
          <cell r="E246" t="str">
            <v>Maderas Collective</v>
          </cell>
          <cell r="F246" t="str">
            <v>00 336</v>
          </cell>
          <cell r="G246" t="str">
            <v>Corte Platinas de ASH</v>
          </cell>
          <cell r="H246">
            <v>1</v>
          </cell>
          <cell r="I246" t="str">
            <v>Guillermo Mclean</v>
          </cell>
          <cell r="J246" t="str">
            <v>In production</v>
          </cell>
          <cell r="K246" t="str">
            <v>finalizada</v>
          </cell>
        </row>
        <row r="247">
          <cell r="C247">
            <v>337</v>
          </cell>
          <cell r="D247">
            <v>0</v>
          </cell>
          <cell r="E247" t="str">
            <v>BH Office</v>
          </cell>
          <cell r="F247" t="str">
            <v>00 337</v>
          </cell>
          <cell r="G247" t="str">
            <v>Desk 1 - ROBLE</v>
          </cell>
          <cell r="H247">
            <v>1</v>
          </cell>
          <cell r="I247" t="str">
            <v>Karen Solozarno</v>
          </cell>
          <cell r="J247" t="str">
            <v>In production</v>
          </cell>
          <cell r="K247" t="str">
            <v>finalizada</v>
          </cell>
        </row>
        <row r="248">
          <cell r="C248">
            <v>338</v>
          </cell>
          <cell r="D248">
            <v>0</v>
          </cell>
          <cell r="E248" t="str">
            <v>BH Office</v>
          </cell>
          <cell r="F248" t="str">
            <v>00 338</v>
          </cell>
          <cell r="G248" t="str">
            <v>Desk 3 - ROBLE</v>
          </cell>
          <cell r="H248">
            <v>1</v>
          </cell>
          <cell r="I248" t="str">
            <v>Karen Solozarno</v>
          </cell>
          <cell r="J248" t="str">
            <v>In production</v>
          </cell>
          <cell r="K248" t="str">
            <v>finalizada</v>
          </cell>
        </row>
        <row r="249">
          <cell r="C249">
            <v>339</v>
          </cell>
          <cell r="D249">
            <v>0</v>
          </cell>
          <cell r="E249" t="str">
            <v>Home Studios</v>
          </cell>
          <cell r="F249" t="str">
            <v>00 339</v>
          </cell>
          <cell r="G249" t="str">
            <v>Custom Barstool (Stilleto)</v>
          </cell>
          <cell r="H249">
            <v>1</v>
          </cell>
          <cell r="I249" t="str">
            <v>Marjenny Tellez</v>
          </cell>
          <cell r="J249" t="str">
            <v>In production</v>
          </cell>
          <cell r="K249" t="str">
            <v>finalizada</v>
          </cell>
        </row>
        <row r="250">
          <cell r="C250">
            <v>340</v>
          </cell>
          <cell r="D250">
            <v>0</v>
          </cell>
          <cell r="E250" t="str">
            <v>Maderas Collective</v>
          </cell>
          <cell r="F250" t="str">
            <v>00 340</v>
          </cell>
          <cell r="G250" t="str">
            <v>Reparacion de Acabado-Wesfield</v>
          </cell>
          <cell r="H250">
            <v>6</v>
          </cell>
          <cell r="I250" t="str">
            <v>Marjenny Tellez</v>
          </cell>
          <cell r="J250" t="str">
            <v>In production</v>
          </cell>
          <cell r="K250" t="str">
            <v>finalizada</v>
          </cell>
        </row>
        <row r="251">
          <cell r="C251">
            <v>341</v>
          </cell>
          <cell r="D251">
            <v>0</v>
          </cell>
          <cell r="E251" t="str">
            <v>Tapatio Spring resort</v>
          </cell>
          <cell r="F251" t="str">
            <v>00 341</v>
          </cell>
          <cell r="G251" t="str">
            <v>Custom Headboard</v>
          </cell>
          <cell r="H251">
            <v>1</v>
          </cell>
          <cell r="I251" t="str">
            <v>Karen Solozarno</v>
          </cell>
          <cell r="J251" t="str">
            <v>In production</v>
          </cell>
          <cell r="K251" t="str">
            <v>finalizada</v>
          </cell>
        </row>
        <row r="252">
          <cell r="C252">
            <v>342</v>
          </cell>
          <cell r="D252">
            <v>0</v>
          </cell>
          <cell r="E252" t="str">
            <v>Tapatio Spring resort</v>
          </cell>
          <cell r="F252" t="str">
            <v>00 342</v>
          </cell>
          <cell r="G252" t="str">
            <v>Custom Wood Vanity</v>
          </cell>
          <cell r="H252">
            <v>1</v>
          </cell>
          <cell r="I252" t="str">
            <v>Karen Solozarno</v>
          </cell>
          <cell r="J252" t="str">
            <v>In production</v>
          </cell>
          <cell r="K252" t="str">
            <v>finalizada</v>
          </cell>
        </row>
        <row r="253">
          <cell r="C253">
            <v>343</v>
          </cell>
          <cell r="D253">
            <v>0</v>
          </cell>
          <cell r="E253" t="str">
            <v>Tapatio Spring resort</v>
          </cell>
          <cell r="F253" t="str">
            <v>00 343</v>
          </cell>
          <cell r="G253" t="str">
            <v>Custom Nightstand</v>
          </cell>
          <cell r="H253">
            <v>2</v>
          </cell>
          <cell r="I253" t="str">
            <v>Karen Solozarno</v>
          </cell>
          <cell r="J253" t="str">
            <v>In production</v>
          </cell>
          <cell r="K253" t="str">
            <v>finalizada</v>
          </cell>
        </row>
        <row r="254">
          <cell r="C254">
            <v>344</v>
          </cell>
          <cell r="D254">
            <v>0</v>
          </cell>
          <cell r="E254" t="str">
            <v>Home Studios</v>
          </cell>
          <cell r="F254" t="str">
            <v>00 344</v>
          </cell>
          <cell r="G254" t="str">
            <v>Custom Bar Stool B</v>
          </cell>
          <cell r="H254">
            <v>20</v>
          </cell>
          <cell r="I254" t="str">
            <v>Marjenny Tellez</v>
          </cell>
          <cell r="J254" t="str">
            <v>In production</v>
          </cell>
          <cell r="K254" t="str">
            <v>finalizada</v>
          </cell>
        </row>
        <row r="255">
          <cell r="C255">
            <v>345</v>
          </cell>
          <cell r="D255">
            <v>0</v>
          </cell>
          <cell r="E255" t="str">
            <v>Ignitia Office</v>
          </cell>
          <cell r="F255" t="str">
            <v>00 345</v>
          </cell>
          <cell r="G255" t="str">
            <v>Tapizados Sofa Unipersonal-Prototipo</v>
          </cell>
          <cell r="H255">
            <v>1</v>
          </cell>
          <cell r="I255" t="str">
            <v>Marjenny Tellez</v>
          </cell>
          <cell r="J255" t="str">
            <v>In production</v>
          </cell>
          <cell r="K255" t="str">
            <v>finalizada</v>
          </cell>
        </row>
        <row r="256">
          <cell r="C256">
            <v>346</v>
          </cell>
          <cell r="D256">
            <v>0</v>
          </cell>
          <cell r="E256" t="str">
            <v>Ignitia Office</v>
          </cell>
          <cell r="F256" t="str">
            <v>00 346</v>
          </cell>
          <cell r="G256" t="str">
            <v>Custom solid wood desktop on blackened metal base</v>
          </cell>
          <cell r="H256">
            <v>4</v>
          </cell>
          <cell r="I256" t="str">
            <v>Marjenny Tellez</v>
          </cell>
          <cell r="J256" t="str">
            <v>In production</v>
          </cell>
          <cell r="K256" t="str">
            <v>finalizada</v>
          </cell>
        </row>
        <row r="257">
          <cell r="C257">
            <v>347</v>
          </cell>
          <cell r="D257">
            <v>0</v>
          </cell>
          <cell r="E257" t="str">
            <v>Bell Works</v>
          </cell>
          <cell r="F257" t="str">
            <v>00 347</v>
          </cell>
          <cell r="G257" t="str">
            <v>Café Table Base</v>
          </cell>
          <cell r="H257">
            <v>15</v>
          </cell>
          <cell r="I257" t="str">
            <v>Guillermo Mclean</v>
          </cell>
          <cell r="J257" t="str">
            <v>In production</v>
          </cell>
          <cell r="K257" t="str">
            <v>finalizada</v>
          </cell>
        </row>
        <row r="258">
          <cell r="C258">
            <v>348</v>
          </cell>
          <cell r="D258">
            <v>0</v>
          </cell>
          <cell r="E258" t="str">
            <v>Maderas Collective</v>
          </cell>
          <cell r="F258" t="str">
            <v>00 348</v>
          </cell>
          <cell r="G258" t="str">
            <v>Mesa para Tapicero</v>
          </cell>
          <cell r="H258">
            <v>1</v>
          </cell>
          <cell r="I258" t="str">
            <v>Guillermo Mclean</v>
          </cell>
          <cell r="J258" t="str">
            <v>In production</v>
          </cell>
          <cell r="K258" t="str">
            <v>finalizada</v>
          </cell>
        </row>
        <row r="259">
          <cell r="C259">
            <v>349</v>
          </cell>
          <cell r="D259">
            <v>0</v>
          </cell>
          <cell r="E259" t="str">
            <v>Canoe Westfield</v>
          </cell>
          <cell r="F259" t="str">
            <v>00 349</v>
          </cell>
          <cell r="G259" t="str">
            <v>Phase 1 _ Insumos de Reposicion</v>
          </cell>
          <cell r="H259">
            <v>1</v>
          </cell>
          <cell r="I259" t="str">
            <v>Guillermo Mclean</v>
          </cell>
          <cell r="J259" t="str">
            <v>In production</v>
          </cell>
          <cell r="K259" t="str">
            <v>finalizada</v>
          </cell>
        </row>
        <row r="260">
          <cell r="C260">
            <v>350</v>
          </cell>
          <cell r="D260">
            <v>0</v>
          </cell>
          <cell r="E260" t="str">
            <v>Home Studios</v>
          </cell>
          <cell r="F260" t="str">
            <v>00 350</v>
          </cell>
          <cell r="G260" t="str">
            <v>prototipo de asiento</v>
          </cell>
          <cell r="H260">
            <v>1</v>
          </cell>
          <cell r="I260" t="str">
            <v>Marjenny Tellez</v>
          </cell>
          <cell r="J260" t="str">
            <v>In production</v>
          </cell>
          <cell r="K260" t="str">
            <v>finalizada</v>
          </cell>
        </row>
        <row r="261">
          <cell r="C261">
            <v>351</v>
          </cell>
          <cell r="D261">
            <v>0</v>
          </cell>
          <cell r="E261" t="str">
            <v>Maderas Collective</v>
          </cell>
          <cell r="F261" t="str">
            <v>00 351</v>
          </cell>
          <cell r="G261" t="str">
            <v>Burras para acabado</v>
          </cell>
          <cell r="H261">
            <v>2</v>
          </cell>
          <cell r="I261" t="str">
            <v>Francella Aguilera</v>
          </cell>
          <cell r="J261" t="str">
            <v>In production</v>
          </cell>
          <cell r="K261">
            <v>0</v>
          </cell>
        </row>
        <row r="262">
          <cell r="C262">
            <v>352</v>
          </cell>
          <cell r="D262">
            <v>0</v>
          </cell>
          <cell r="E262" t="str">
            <v>Maderas Collective</v>
          </cell>
          <cell r="F262" t="str">
            <v>00 352</v>
          </cell>
          <cell r="G262" t="str">
            <v>Cajas para dobladora-Enrrolladora de tubo</v>
          </cell>
          <cell r="H262">
            <v>1</v>
          </cell>
          <cell r="I262" t="str">
            <v>Marjenny Tellez</v>
          </cell>
          <cell r="J262" t="str">
            <v>In production</v>
          </cell>
          <cell r="K262">
            <v>0</v>
          </cell>
        </row>
        <row r="263">
          <cell r="C263">
            <v>353</v>
          </cell>
          <cell r="D263">
            <v>0</v>
          </cell>
          <cell r="E263" t="str">
            <v>Maderas Collective</v>
          </cell>
          <cell r="F263" t="str">
            <v>00 353</v>
          </cell>
          <cell r="G263" t="str">
            <v>Prensa para carpinteria</v>
          </cell>
          <cell r="H263">
            <v>20</v>
          </cell>
          <cell r="I263" t="str">
            <v>Marjenny Tellez</v>
          </cell>
          <cell r="J263" t="str">
            <v>In production</v>
          </cell>
          <cell r="K263">
            <v>0</v>
          </cell>
        </row>
        <row r="264">
          <cell r="C264">
            <v>354</v>
          </cell>
          <cell r="D264">
            <v>0</v>
          </cell>
          <cell r="E264" t="str">
            <v>Maderas Collective</v>
          </cell>
          <cell r="F264" t="str">
            <v>00 354</v>
          </cell>
          <cell r="G264" t="str">
            <v>Pelotitas de 20mm</v>
          </cell>
          <cell r="H264">
            <v>25000</v>
          </cell>
          <cell r="I264" t="str">
            <v>Marjenny Tellez</v>
          </cell>
          <cell r="J264" t="str">
            <v>In production</v>
          </cell>
          <cell r="K264">
            <v>0</v>
          </cell>
        </row>
        <row r="265">
          <cell r="C265">
            <v>355</v>
          </cell>
          <cell r="D265">
            <v>0</v>
          </cell>
          <cell r="E265" t="str">
            <v>Holler</v>
          </cell>
          <cell r="F265" t="str">
            <v>00 355</v>
          </cell>
          <cell r="G265" t="str">
            <v>TB-07 Custom Conference Table</v>
          </cell>
          <cell r="H265">
            <v>1</v>
          </cell>
          <cell r="I265" t="str">
            <v>Marjenny Tellez</v>
          </cell>
          <cell r="J265" t="str">
            <v>In production</v>
          </cell>
          <cell r="K265">
            <v>0</v>
          </cell>
        </row>
        <row r="266">
          <cell r="C266">
            <v>356</v>
          </cell>
          <cell r="D266">
            <v>0</v>
          </cell>
          <cell r="E266" t="str">
            <v>Holler</v>
          </cell>
          <cell r="F266" t="str">
            <v>00 356</v>
          </cell>
          <cell r="G266" t="str">
            <v>TB-08 Vip Lounge Table Top PROTOTIPO</v>
          </cell>
          <cell r="H266">
            <v>1</v>
          </cell>
          <cell r="I266" t="str">
            <v>Francella Aguilera</v>
          </cell>
          <cell r="J266" t="str">
            <v>Client set of for review</v>
          </cell>
          <cell r="K266">
            <v>0</v>
          </cell>
        </row>
        <row r="267">
          <cell r="C267">
            <v>357</v>
          </cell>
          <cell r="D267">
            <v>0</v>
          </cell>
          <cell r="E267" t="str">
            <v>Blue Mesa Granite</v>
          </cell>
          <cell r="F267" t="str">
            <v>00 357</v>
          </cell>
          <cell r="G267" t="str">
            <v>Nica classic dining chair</v>
          </cell>
          <cell r="H267">
            <v>14</v>
          </cell>
          <cell r="I267" t="str">
            <v>Marjenny Tellez</v>
          </cell>
          <cell r="J267" t="str">
            <v>In production</v>
          </cell>
          <cell r="K267" t="str">
            <v>finalizada</v>
          </cell>
        </row>
        <row r="268">
          <cell r="C268">
            <v>358</v>
          </cell>
          <cell r="D268">
            <v>0</v>
          </cell>
          <cell r="E268" t="str">
            <v>Blue Mesa Granite</v>
          </cell>
          <cell r="F268" t="str">
            <v>00 358</v>
          </cell>
          <cell r="G268" t="str">
            <v>Nica classic barstool</v>
          </cell>
          <cell r="H268">
            <v>50</v>
          </cell>
          <cell r="I268" t="str">
            <v>Marjenny Tellez</v>
          </cell>
          <cell r="J268" t="str">
            <v>In production</v>
          </cell>
          <cell r="K268" t="str">
            <v>finalizada</v>
          </cell>
        </row>
        <row r="269">
          <cell r="C269">
            <v>359</v>
          </cell>
          <cell r="D269">
            <v>0</v>
          </cell>
          <cell r="E269" t="str">
            <v>Blue Mesa Granite</v>
          </cell>
          <cell r="F269" t="str">
            <v>00 359</v>
          </cell>
          <cell r="G269" t="str">
            <v>Floating Oversized Table to fit</v>
          </cell>
          <cell r="H269">
            <v>1</v>
          </cell>
          <cell r="I269" t="str">
            <v>Marjenny Tellez</v>
          </cell>
          <cell r="J269" t="str">
            <v>In production</v>
          </cell>
          <cell r="K269" t="str">
            <v>finalizada</v>
          </cell>
        </row>
        <row r="270">
          <cell r="C270">
            <v>360</v>
          </cell>
          <cell r="D270">
            <v>0</v>
          </cell>
          <cell r="E270" t="str">
            <v>Blue Mesa Granite</v>
          </cell>
          <cell r="F270" t="str">
            <v>00 360</v>
          </cell>
          <cell r="G270" t="str">
            <v xml:space="preserve">15.5" Long Upholstered Banquette </v>
          </cell>
          <cell r="H270">
            <v>3</v>
          </cell>
          <cell r="I270" t="str">
            <v>Marjenny Tellez</v>
          </cell>
          <cell r="J270" t="str">
            <v>In production</v>
          </cell>
          <cell r="K270" t="str">
            <v>finalizada</v>
          </cell>
        </row>
        <row r="271">
          <cell r="C271">
            <v>361</v>
          </cell>
          <cell r="D271">
            <v>0</v>
          </cell>
          <cell r="E271" t="str">
            <v>Blue Mesa Granite</v>
          </cell>
          <cell r="F271" t="str">
            <v>00 361</v>
          </cell>
          <cell r="G271" t="str">
            <v>89" Long Slab w/steel base w/ casters</v>
          </cell>
          <cell r="H271">
            <v>3</v>
          </cell>
          <cell r="I271" t="str">
            <v>Marjenny Tellez</v>
          </cell>
          <cell r="J271" t="str">
            <v>In production</v>
          </cell>
          <cell r="K271" t="str">
            <v>finalizada</v>
          </cell>
        </row>
        <row r="272">
          <cell r="C272">
            <v>362</v>
          </cell>
          <cell r="D272">
            <v>0</v>
          </cell>
          <cell r="E272" t="str">
            <v>Blue Mesa Granite</v>
          </cell>
          <cell r="F272" t="str">
            <v>00 362</v>
          </cell>
          <cell r="G272" t="str">
            <v>89" Long Slab w/steel base</v>
          </cell>
          <cell r="H272">
            <v>2</v>
          </cell>
          <cell r="I272" t="str">
            <v>Marjenny Tellez</v>
          </cell>
          <cell r="J272" t="str">
            <v>In production</v>
          </cell>
          <cell r="K272" t="str">
            <v>finalizada</v>
          </cell>
        </row>
        <row r="273">
          <cell r="C273">
            <v>363</v>
          </cell>
          <cell r="D273">
            <v>0</v>
          </cell>
          <cell r="E273" t="str">
            <v>Blue Mesa Granite</v>
          </cell>
          <cell r="F273" t="str">
            <v>00 363</v>
          </cell>
          <cell r="G273" t="str">
            <v>108" Long Slab w/steel base</v>
          </cell>
          <cell r="H273">
            <v>3</v>
          </cell>
          <cell r="I273" t="str">
            <v>Marjenny Tellez</v>
          </cell>
          <cell r="J273" t="str">
            <v>In production</v>
          </cell>
          <cell r="K273" t="str">
            <v>finalizada</v>
          </cell>
        </row>
        <row r="274">
          <cell r="C274">
            <v>364</v>
          </cell>
          <cell r="D274">
            <v>0</v>
          </cell>
          <cell r="E274" t="str">
            <v>Maderas Collective</v>
          </cell>
          <cell r="F274" t="str">
            <v>00 364</v>
          </cell>
          <cell r="G274" t="str">
            <v>Caja para cuchillas</v>
          </cell>
          <cell r="H274">
            <v>1</v>
          </cell>
          <cell r="I274" t="str">
            <v>Marjenny Tellez</v>
          </cell>
          <cell r="J274" t="str">
            <v>In production</v>
          </cell>
          <cell r="K274">
            <v>0</v>
          </cell>
        </row>
        <row r="275">
          <cell r="C275">
            <v>365</v>
          </cell>
          <cell r="D275">
            <v>0</v>
          </cell>
          <cell r="E275" t="str">
            <v>Holler</v>
          </cell>
          <cell r="F275" t="str">
            <v>00 365</v>
          </cell>
          <cell r="G275" t="str">
            <v>TB-09 Coffee Table Back Bar</v>
          </cell>
          <cell r="H275">
            <v>1</v>
          </cell>
          <cell r="I275" t="str">
            <v>Marjenny Tellez</v>
          </cell>
          <cell r="J275" t="str">
            <v>Client set of for review</v>
          </cell>
          <cell r="K275">
            <v>0</v>
          </cell>
        </row>
        <row r="276">
          <cell r="C276">
            <v>366</v>
          </cell>
          <cell r="D276">
            <v>0</v>
          </cell>
          <cell r="E276" t="str">
            <v>Holler</v>
          </cell>
          <cell r="F276" t="str">
            <v>00 366</v>
          </cell>
          <cell r="G276" t="str">
            <v>TB-10 2-Top Cafe Dining Table</v>
          </cell>
          <cell r="H276">
            <v>2</v>
          </cell>
          <cell r="I276" t="str">
            <v>Francella Aguilera</v>
          </cell>
          <cell r="J276" t="str">
            <v>Client set of for review</v>
          </cell>
          <cell r="K276">
            <v>0</v>
          </cell>
        </row>
        <row r="277">
          <cell r="C277">
            <v>367</v>
          </cell>
          <cell r="D277">
            <v>0</v>
          </cell>
          <cell r="E277" t="str">
            <v>Holler</v>
          </cell>
          <cell r="F277" t="str">
            <v>00 367</v>
          </cell>
          <cell r="G277" t="str">
            <v>TB-13 Coffee Table- Lounge</v>
          </cell>
          <cell r="H277">
            <v>2</v>
          </cell>
          <cell r="I277" t="str">
            <v>Marjenny Tellez</v>
          </cell>
          <cell r="J277" t="str">
            <v>In production</v>
          </cell>
          <cell r="K277">
            <v>0</v>
          </cell>
        </row>
        <row r="278">
          <cell r="C278">
            <v>368</v>
          </cell>
          <cell r="D278">
            <v>0</v>
          </cell>
          <cell r="E278" t="str">
            <v>Home Studios</v>
          </cell>
          <cell r="F278" t="str">
            <v>00 368</v>
          </cell>
          <cell r="G278" t="str">
            <v xml:space="preserve">Custom bar </v>
          </cell>
          <cell r="H278">
            <v>34</v>
          </cell>
          <cell r="I278" t="str">
            <v>Marjenny Tellez</v>
          </cell>
          <cell r="J278" t="str">
            <v>In production</v>
          </cell>
          <cell r="K278" t="str">
            <v>finalizada</v>
          </cell>
        </row>
        <row r="279">
          <cell r="C279">
            <v>369</v>
          </cell>
          <cell r="D279">
            <v>0</v>
          </cell>
          <cell r="E279" t="str">
            <v>Holler</v>
          </cell>
          <cell r="F279" t="str">
            <v>00 369</v>
          </cell>
          <cell r="G279" t="str">
            <v>TB-14 Coffee Table Co Work</v>
          </cell>
          <cell r="H279">
            <v>1</v>
          </cell>
          <cell r="I279" t="str">
            <v>Guillermo Mclean</v>
          </cell>
          <cell r="J279" t="str">
            <v>Client set of for review</v>
          </cell>
          <cell r="K279">
            <v>0</v>
          </cell>
        </row>
        <row r="280">
          <cell r="C280">
            <v>370</v>
          </cell>
          <cell r="D280">
            <v>0</v>
          </cell>
          <cell r="E280" t="str">
            <v>Holler</v>
          </cell>
          <cell r="F280" t="str">
            <v>00 370</v>
          </cell>
          <cell r="G280" t="str">
            <v>TB-15 Coffee Table tiered nest table</v>
          </cell>
          <cell r="H280">
            <v>1</v>
          </cell>
          <cell r="I280" t="str">
            <v>Francella Aguilera</v>
          </cell>
          <cell r="J280" t="str">
            <v>Client set of for review</v>
          </cell>
          <cell r="K280">
            <v>0</v>
          </cell>
        </row>
        <row r="281">
          <cell r="C281" t="str">
            <v/>
          </cell>
          <cell r="D281">
            <v>0</v>
          </cell>
          <cell r="E281" t="str">
            <v>Papagayo Four Seasons</v>
          </cell>
          <cell r="F281">
            <v>0</v>
          </cell>
          <cell r="G281" t="str">
            <v>LL-405 Concierge Desk @ Lobby</v>
          </cell>
          <cell r="H281">
            <v>1</v>
          </cell>
          <cell r="I281" t="str">
            <v>Guillermo McLean</v>
          </cell>
          <cell r="J281" t="str">
            <v>Client set of for review</v>
          </cell>
          <cell r="K281" t="str">
            <v>cancelada</v>
          </cell>
        </row>
        <row r="282">
          <cell r="C282">
            <v>371</v>
          </cell>
          <cell r="D282">
            <v>0</v>
          </cell>
          <cell r="E282" t="str">
            <v>Papagayo Four Seasons</v>
          </cell>
          <cell r="F282" t="str">
            <v>00 371</v>
          </cell>
          <cell r="G282" t="str">
            <v>Prototipo IT-200 Bar Stool</v>
          </cell>
          <cell r="H282">
            <v>1</v>
          </cell>
          <cell r="I282" t="str">
            <v>Leonarth Garcia</v>
          </cell>
          <cell r="J282" t="str">
            <v>Production set in process</v>
          </cell>
          <cell r="K282">
            <v>0</v>
          </cell>
        </row>
        <row r="283">
          <cell r="C283">
            <v>372</v>
          </cell>
          <cell r="D283">
            <v>0</v>
          </cell>
          <cell r="E283" t="str">
            <v>Papagayo Four Seasons</v>
          </cell>
          <cell r="F283" t="str">
            <v>00 372</v>
          </cell>
          <cell r="G283" t="str">
            <v>LL-406 Credenza @ Reception Lobby</v>
          </cell>
          <cell r="H283">
            <v>2</v>
          </cell>
          <cell r="I283" t="str">
            <v>Karen Solozarno</v>
          </cell>
          <cell r="J283" t="str">
            <v>In production</v>
          </cell>
          <cell r="K283">
            <v>0</v>
          </cell>
        </row>
        <row r="284">
          <cell r="C284">
            <v>373</v>
          </cell>
          <cell r="D284">
            <v>0</v>
          </cell>
          <cell r="E284" t="str">
            <v>Papagayo Four Seasons</v>
          </cell>
          <cell r="F284" t="str">
            <v>00 373</v>
          </cell>
          <cell r="G284" t="str">
            <v>IT-200 Barstool @ Bar</v>
          </cell>
          <cell r="H284">
            <v>16</v>
          </cell>
          <cell r="I284" t="str">
            <v>Leonarth Garcia</v>
          </cell>
          <cell r="J284" t="str">
            <v>In production</v>
          </cell>
          <cell r="K284">
            <v>0</v>
          </cell>
        </row>
        <row r="285">
          <cell r="C285">
            <v>374</v>
          </cell>
          <cell r="D285">
            <v>0</v>
          </cell>
          <cell r="E285" t="str">
            <v>Papagayo Four Seasons</v>
          </cell>
          <cell r="F285" t="str">
            <v>00 374</v>
          </cell>
          <cell r="G285" t="str">
            <v>IT-407 Bar table @ Bar</v>
          </cell>
          <cell r="H285">
            <v>3</v>
          </cell>
          <cell r="I285" t="str">
            <v>Marjenny Tellez</v>
          </cell>
          <cell r="J285" t="str">
            <v>In production</v>
          </cell>
          <cell r="K285" t="str">
            <v>finalizada</v>
          </cell>
        </row>
        <row r="286">
          <cell r="C286">
            <v>375</v>
          </cell>
          <cell r="D286">
            <v>0</v>
          </cell>
          <cell r="E286" t="str">
            <v>Papagayo Four Seasons</v>
          </cell>
          <cell r="F286" t="str">
            <v>00 375</v>
          </cell>
          <cell r="G286" t="str">
            <v>LIB-401 Wood Block Cluster @ Central Lounge</v>
          </cell>
          <cell r="H286">
            <v>2</v>
          </cell>
          <cell r="I286" t="str">
            <v>Karen Solozarno</v>
          </cell>
          <cell r="J286" t="str">
            <v>In production</v>
          </cell>
          <cell r="K286">
            <v>0</v>
          </cell>
        </row>
        <row r="287">
          <cell r="C287">
            <v>376</v>
          </cell>
          <cell r="D287">
            <v>0</v>
          </cell>
          <cell r="E287" t="str">
            <v>Papagayo Four Seasons</v>
          </cell>
          <cell r="F287" t="str">
            <v>00 376</v>
          </cell>
          <cell r="G287" t="str">
            <v>SPG-200 Counter stool @ Live Edge Table</v>
          </cell>
          <cell r="H287">
            <v>8</v>
          </cell>
          <cell r="I287" t="str">
            <v>Marjenny Tellez</v>
          </cell>
          <cell r="J287" t="str">
            <v>In production</v>
          </cell>
          <cell r="K287" t="str">
            <v>finalizada</v>
          </cell>
        </row>
        <row r="288">
          <cell r="C288">
            <v>377</v>
          </cell>
          <cell r="D288">
            <v>0</v>
          </cell>
          <cell r="E288" t="str">
            <v>Papagayo Four Seasons</v>
          </cell>
          <cell r="F288" t="str">
            <v>00 377</v>
          </cell>
          <cell r="G288" t="str">
            <v>LB-250 Lounge chair @ Terrace-Exterior</v>
          </cell>
          <cell r="H288">
            <v>14</v>
          </cell>
          <cell r="I288" t="str">
            <v>Francella Aguilera</v>
          </cell>
          <cell r="J288" t="str">
            <v>In production</v>
          </cell>
          <cell r="K288">
            <v>0</v>
          </cell>
        </row>
        <row r="289">
          <cell r="C289">
            <v>378</v>
          </cell>
          <cell r="D289">
            <v>0</v>
          </cell>
          <cell r="E289" t="str">
            <v>Papagayo Four Seasons</v>
          </cell>
          <cell r="F289" t="str">
            <v>00 378</v>
          </cell>
          <cell r="G289" t="str">
            <v>BGE-251 Double ottoman @ Bar</v>
          </cell>
          <cell r="H289">
            <v>2</v>
          </cell>
          <cell r="I289" t="str">
            <v>Francella Aguilera</v>
          </cell>
          <cell r="J289" t="str">
            <v>In production</v>
          </cell>
          <cell r="K289">
            <v>0</v>
          </cell>
        </row>
        <row r="290">
          <cell r="C290">
            <v>379</v>
          </cell>
          <cell r="D290">
            <v>0</v>
          </cell>
          <cell r="E290" t="str">
            <v>Papagayo Four Seasons</v>
          </cell>
          <cell r="F290" t="str">
            <v>00 379</v>
          </cell>
          <cell r="G290" t="str">
            <v>BGE-253 Low Dining chair @ Outdoor Dining</v>
          </cell>
          <cell r="H290">
            <v>58</v>
          </cell>
          <cell r="I290" t="str">
            <v>Guillermo McLean</v>
          </cell>
          <cell r="J290" t="str">
            <v>In production</v>
          </cell>
          <cell r="K290">
            <v>0</v>
          </cell>
        </row>
        <row r="291">
          <cell r="C291">
            <v>380</v>
          </cell>
          <cell r="D291">
            <v>0</v>
          </cell>
          <cell r="E291" t="str">
            <v>Papagayo Four Seasons</v>
          </cell>
          <cell r="F291" t="str">
            <v>00 380</v>
          </cell>
          <cell r="G291" t="str">
            <v>BGE-452: Exterior Table @ Outdoor dining</v>
          </cell>
          <cell r="H291">
            <v>17</v>
          </cell>
          <cell r="I291" t="str">
            <v>Leonarth Garcia</v>
          </cell>
          <cell r="J291" t="str">
            <v>In production</v>
          </cell>
          <cell r="K291">
            <v>0</v>
          </cell>
        </row>
        <row r="292">
          <cell r="C292">
            <v>381</v>
          </cell>
          <cell r="D292">
            <v>0</v>
          </cell>
          <cell r="E292" t="str">
            <v>The wick hotel</v>
          </cell>
          <cell r="F292" t="str">
            <v>00 381</v>
          </cell>
          <cell r="G292" t="str">
            <v>S-1 Dining chair</v>
          </cell>
          <cell r="H292">
            <v>36</v>
          </cell>
          <cell r="I292" t="str">
            <v>Karen Solozarno</v>
          </cell>
          <cell r="J292" t="str">
            <v>In production</v>
          </cell>
          <cell r="K292">
            <v>0</v>
          </cell>
        </row>
        <row r="293">
          <cell r="C293">
            <v>382</v>
          </cell>
          <cell r="D293">
            <v>0</v>
          </cell>
          <cell r="E293" t="str">
            <v>The wick hotel</v>
          </cell>
          <cell r="F293" t="str">
            <v>00 382</v>
          </cell>
          <cell r="G293" t="str">
            <v>S-2 Bar Height chair</v>
          </cell>
          <cell r="H293">
            <v>12</v>
          </cell>
          <cell r="I293" t="str">
            <v>Karen Solozarno</v>
          </cell>
          <cell r="J293" t="str">
            <v>In production</v>
          </cell>
          <cell r="K293">
            <v>0</v>
          </cell>
        </row>
        <row r="294">
          <cell r="C294">
            <v>383</v>
          </cell>
          <cell r="D294">
            <v>0</v>
          </cell>
          <cell r="E294" t="str">
            <v>Maderas Collective</v>
          </cell>
          <cell r="F294" t="str">
            <v>00 383</v>
          </cell>
          <cell r="G294" t="str">
            <v>Limpieza de Madera Cedro Macho</v>
          </cell>
          <cell r="H294">
            <v>1</v>
          </cell>
          <cell r="I294" t="str">
            <v>Marjenny Tellez</v>
          </cell>
          <cell r="J294" t="str">
            <v>In production</v>
          </cell>
          <cell r="K294">
            <v>0</v>
          </cell>
        </row>
        <row r="295">
          <cell r="C295">
            <v>384</v>
          </cell>
          <cell r="D295">
            <v>0</v>
          </cell>
          <cell r="E295" t="str">
            <v xml:space="preserve">Santa Monica </v>
          </cell>
          <cell r="F295" t="str">
            <v>00 384</v>
          </cell>
          <cell r="G295" t="str">
            <v>MR-202 Guest Patio Chair (Prototipo)</v>
          </cell>
          <cell r="H295">
            <v>2</v>
          </cell>
          <cell r="I295" t="str">
            <v>Leonarth Garcia</v>
          </cell>
          <cell r="J295" t="str">
            <v>In production</v>
          </cell>
          <cell r="K295" t="str">
            <v>finalizada</v>
          </cell>
        </row>
        <row r="296">
          <cell r="C296">
            <v>385</v>
          </cell>
          <cell r="D296">
            <v>0</v>
          </cell>
          <cell r="E296" t="str">
            <v>Chicha [Pina Blanca]</v>
          </cell>
          <cell r="F296" t="str">
            <v>00 385</v>
          </cell>
          <cell r="G296" t="str">
            <v>Cajas para Ladrillos_ Bar Chicha</v>
          </cell>
          <cell r="H296">
            <v>22</v>
          </cell>
          <cell r="I296" t="str">
            <v>Guillermo McLean</v>
          </cell>
          <cell r="J296" t="str">
            <v>In production</v>
          </cell>
          <cell r="K296" t="str">
            <v>finalizada</v>
          </cell>
        </row>
        <row r="297">
          <cell r="C297">
            <v>386</v>
          </cell>
          <cell r="D297">
            <v>0</v>
          </cell>
          <cell r="E297" t="str">
            <v>Costa Palmas</v>
          </cell>
          <cell r="F297" t="str">
            <v>00 386</v>
          </cell>
          <cell r="G297" t="str">
            <v>BC-DT-01 Table base and top</v>
          </cell>
          <cell r="H297">
            <v>6</v>
          </cell>
          <cell r="I297" t="str">
            <v>Francella Aguilera</v>
          </cell>
          <cell r="J297" t="str">
            <v>Ready for production</v>
          </cell>
          <cell r="K297">
            <v>0</v>
          </cell>
        </row>
        <row r="298">
          <cell r="C298">
            <v>387</v>
          </cell>
          <cell r="D298">
            <v>0</v>
          </cell>
          <cell r="E298" t="str">
            <v>Costa Palmas</v>
          </cell>
          <cell r="F298" t="str">
            <v>00 387</v>
          </cell>
          <cell r="G298" t="str">
            <v>BC-CP-01 Credenza</v>
          </cell>
          <cell r="H298">
            <v>3</v>
          </cell>
          <cell r="I298" t="str">
            <v>Francella Aguilera</v>
          </cell>
          <cell r="J298" t="str">
            <v>Production set in process</v>
          </cell>
          <cell r="K298">
            <v>0</v>
          </cell>
        </row>
        <row r="299">
          <cell r="C299">
            <v>388</v>
          </cell>
          <cell r="D299">
            <v>0</v>
          </cell>
          <cell r="E299" t="str">
            <v>Costa Palmas</v>
          </cell>
          <cell r="F299" t="str">
            <v>00 388</v>
          </cell>
          <cell r="G299" t="str">
            <v>BC-ET-07 Teak coffee</v>
          </cell>
          <cell r="H299">
            <v>2</v>
          </cell>
          <cell r="I299" t="str">
            <v>Francella Aguilera</v>
          </cell>
          <cell r="J299" t="str">
            <v>Ready for production</v>
          </cell>
          <cell r="K299">
            <v>0</v>
          </cell>
        </row>
        <row r="300">
          <cell r="C300">
            <v>389</v>
          </cell>
          <cell r="D300">
            <v>0</v>
          </cell>
          <cell r="E300" t="str">
            <v>Costa Palmas</v>
          </cell>
          <cell r="F300" t="str">
            <v>00 389</v>
          </cell>
          <cell r="G300" t="str">
            <v>BC-ET-30 Teak coffee B</v>
          </cell>
          <cell r="H300">
            <v>1</v>
          </cell>
          <cell r="I300" t="str">
            <v>Francella Aguilera</v>
          </cell>
          <cell r="J300" t="str">
            <v>Ready for production</v>
          </cell>
          <cell r="K300">
            <v>0</v>
          </cell>
        </row>
        <row r="301">
          <cell r="C301">
            <v>390</v>
          </cell>
          <cell r="D301">
            <v>0</v>
          </cell>
          <cell r="E301" t="str">
            <v>Costa Palmas</v>
          </cell>
          <cell r="F301" t="str">
            <v>00 390</v>
          </cell>
          <cell r="G301" t="str">
            <v>BC-T-05 Side table</v>
          </cell>
          <cell r="H301">
            <v>4</v>
          </cell>
          <cell r="I301" t="str">
            <v>Francella Aguilera</v>
          </cell>
          <cell r="J301" t="str">
            <v>Ready for production</v>
          </cell>
          <cell r="K301">
            <v>0</v>
          </cell>
        </row>
        <row r="302">
          <cell r="C302">
            <v>391</v>
          </cell>
          <cell r="D302">
            <v>0</v>
          </cell>
          <cell r="E302" t="str">
            <v>Costa Palmas</v>
          </cell>
          <cell r="F302" t="str">
            <v>00 391</v>
          </cell>
          <cell r="G302" t="str">
            <v>BC-T-14 Console table</v>
          </cell>
          <cell r="H302">
            <v>1</v>
          </cell>
          <cell r="I302" t="str">
            <v>Francella Aguilera</v>
          </cell>
          <cell r="J302" t="str">
            <v>Ready for production</v>
          </cell>
          <cell r="K302">
            <v>0</v>
          </cell>
        </row>
        <row r="303">
          <cell r="C303">
            <v>392</v>
          </cell>
          <cell r="D303">
            <v>0</v>
          </cell>
          <cell r="E303" t="str">
            <v>The wick hotel</v>
          </cell>
          <cell r="F303" t="str">
            <v>00 392</v>
          </cell>
          <cell r="G303" t="str">
            <v>T-1 Dining table</v>
          </cell>
          <cell r="H303">
            <v>20</v>
          </cell>
          <cell r="I303" t="str">
            <v>Karen Solozarno</v>
          </cell>
          <cell r="J303" t="str">
            <v>In production</v>
          </cell>
          <cell r="K303">
            <v>0</v>
          </cell>
        </row>
        <row r="304">
          <cell r="C304">
            <v>393</v>
          </cell>
          <cell r="D304">
            <v>0</v>
          </cell>
          <cell r="E304" t="str">
            <v>The wick hotel</v>
          </cell>
          <cell r="F304" t="str">
            <v>00 393</v>
          </cell>
          <cell r="G304" t="str">
            <v>T-2 Dining table</v>
          </cell>
          <cell r="H304">
            <v>1</v>
          </cell>
          <cell r="I304" t="str">
            <v>Karen Solozarno</v>
          </cell>
          <cell r="J304" t="str">
            <v>In production</v>
          </cell>
          <cell r="K304">
            <v>0</v>
          </cell>
        </row>
        <row r="305">
          <cell r="C305">
            <v>394</v>
          </cell>
          <cell r="D305">
            <v>0</v>
          </cell>
          <cell r="E305" t="str">
            <v>The wick hotel</v>
          </cell>
          <cell r="F305" t="str">
            <v>00 394</v>
          </cell>
          <cell r="G305" t="str">
            <v>T-3 Dining table</v>
          </cell>
          <cell r="H305">
            <v>2</v>
          </cell>
          <cell r="I305" t="str">
            <v>Karen Solozarno</v>
          </cell>
          <cell r="J305" t="str">
            <v>In production</v>
          </cell>
          <cell r="K305" t="str">
            <v>Marmol y base directo al cliente, no se saco orden</v>
          </cell>
        </row>
        <row r="306">
          <cell r="C306">
            <v>395</v>
          </cell>
          <cell r="D306">
            <v>0</v>
          </cell>
          <cell r="E306" t="str">
            <v>The wick hotel</v>
          </cell>
          <cell r="F306" t="str">
            <v>00 395</v>
          </cell>
          <cell r="G306" t="str">
            <v>T-4 Dining table</v>
          </cell>
          <cell r="H306">
            <v>1</v>
          </cell>
          <cell r="I306" t="str">
            <v>Karen Solozarno</v>
          </cell>
          <cell r="J306" t="str">
            <v>In production</v>
          </cell>
          <cell r="K306">
            <v>0</v>
          </cell>
        </row>
        <row r="307">
          <cell r="C307">
            <v>396</v>
          </cell>
          <cell r="D307">
            <v>0</v>
          </cell>
          <cell r="E307" t="str">
            <v>WEWORK</v>
          </cell>
          <cell r="F307" t="str">
            <v>00 396</v>
          </cell>
          <cell r="G307" t="str">
            <v>WC-Leon Dining Chair WW-CH-MEC-6849-A</v>
          </cell>
          <cell r="H307">
            <v>200</v>
          </cell>
          <cell r="I307" t="str">
            <v>Marjenny Tellez</v>
          </cell>
          <cell r="J307" t="str">
            <v>In production</v>
          </cell>
          <cell r="K307" t="str">
            <v>C.Macho</v>
          </cell>
        </row>
        <row r="308">
          <cell r="C308">
            <v>397</v>
          </cell>
          <cell r="D308">
            <v>0</v>
          </cell>
          <cell r="E308" t="str">
            <v>WEWORK</v>
          </cell>
          <cell r="F308" t="str">
            <v>00 397</v>
          </cell>
          <cell r="G308" t="str">
            <v>WC-Leon Dining Chair WW-CH-MEC-6849-B</v>
          </cell>
          <cell r="H308">
            <v>200</v>
          </cell>
          <cell r="I308" t="str">
            <v>Marjenny Tellez</v>
          </cell>
          <cell r="J308" t="str">
            <v>In production</v>
          </cell>
          <cell r="K308" t="str">
            <v>Natural Maple with oil</v>
          </cell>
        </row>
        <row r="309">
          <cell r="C309">
            <v>398</v>
          </cell>
          <cell r="D309">
            <v>0</v>
          </cell>
          <cell r="E309" t="str">
            <v>WEWORK</v>
          </cell>
          <cell r="F309" t="str">
            <v>00 398</v>
          </cell>
          <cell r="G309" t="str">
            <v>WC-Bonanza Chair-WW-CH-MEC-6850-A</v>
          </cell>
          <cell r="H309">
            <v>50</v>
          </cell>
          <cell r="I309" t="str">
            <v>Guillermo Mclean</v>
          </cell>
          <cell r="J309" t="str">
            <v>In production</v>
          </cell>
          <cell r="K309" t="str">
            <v>Tigerwood</v>
          </cell>
        </row>
        <row r="310">
          <cell r="C310">
            <v>399</v>
          </cell>
          <cell r="D310">
            <v>0</v>
          </cell>
          <cell r="E310" t="str">
            <v>WEWORK</v>
          </cell>
          <cell r="F310" t="str">
            <v>00 399</v>
          </cell>
          <cell r="G310" t="str">
            <v>WC-Bonanza Chair-WW-CH-MEC-6850-B</v>
          </cell>
          <cell r="H310">
            <v>50</v>
          </cell>
          <cell r="I310" t="str">
            <v>Guillermo Mclean</v>
          </cell>
          <cell r="J310" t="str">
            <v>In production</v>
          </cell>
          <cell r="K310" t="str">
            <v>Negro-Plywood</v>
          </cell>
        </row>
        <row r="311">
          <cell r="C311">
            <v>400</v>
          </cell>
          <cell r="D311">
            <v>0</v>
          </cell>
          <cell r="E311" t="str">
            <v>WEWORK</v>
          </cell>
          <cell r="F311" t="str">
            <v>00 400</v>
          </cell>
          <cell r="G311" t="str">
            <v>WC-Turned Stool-Textured-WW-STO-MEC-8409-A</v>
          </cell>
          <cell r="H311">
            <v>20</v>
          </cell>
          <cell r="I311" t="str">
            <v>Marjenny Tellez</v>
          </cell>
          <cell r="J311" t="str">
            <v>In production</v>
          </cell>
          <cell r="K311" t="str">
            <v>Black matte</v>
          </cell>
        </row>
        <row r="312">
          <cell r="C312">
            <v>401</v>
          </cell>
          <cell r="D312">
            <v>0</v>
          </cell>
          <cell r="E312" t="str">
            <v>WEWORK</v>
          </cell>
          <cell r="F312" t="str">
            <v>00 401</v>
          </cell>
          <cell r="G312" t="str">
            <v>WC-Turned Stool-Textured-WW-STO-MEC-8409-B</v>
          </cell>
          <cell r="H312">
            <v>20</v>
          </cell>
          <cell r="I312" t="str">
            <v>Marjenny Tellez</v>
          </cell>
          <cell r="J312" t="str">
            <v>In production</v>
          </cell>
          <cell r="K312" t="str">
            <v>Natural Teak with oil</v>
          </cell>
        </row>
        <row r="313">
          <cell r="C313">
            <v>402</v>
          </cell>
          <cell r="D313">
            <v>0</v>
          </cell>
          <cell r="E313" t="str">
            <v>WEWORK</v>
          </cell>
          <cell r="F313" t="str">
            <v>00 402</v>
          </cell>
          <cell r="G313" t="str">
            <v>WC-Turned Stool-Smooth-WW-STO-MEC-8410-A</v>
          </cell>
          <cell r="H313">
            <v>20</v>
          </cell>
          <cell r="I313" t="str">
            <v>Marjenny Tellez</v>
          </cell>
          <cell r="J313" t="str">
            <v>In production</v>
          </cell>
          <cell r="K313" t="str">
            <v>Black matte</v>
          </cell>
        </row>
        <row r="314">
          <cell r="C314">
            <v>403</v>
          </cell>
          <cell r="D314">
            <v>0</v>
          </cell>
          <cell r="E314" t="str">
            <v>WEWORK</v>
          </cell>
          <cell r="F314" t="str">
            <v>00 403</v>
          </cell>
          <cell r="G314" t="str">
            <v>WC-Turned Stool-Smooth-WW-STO-MEC-8410-B</v>
          </cell>
          <cell r="H314">
            <v>20</v>
          </cell>
          <cell r="I314" t="str">
            <v>Marjenny Tellez</v>
          </cell>
          <cell r="J314" t="str">
            <v>In production</v>
          </cell>
          <cell r="K314" t="str">
            <v>Natural Teak with oil</v>
          </cell>
        </row>
        <row r="315">
          <cell r="C315">
            <v>404</v>
          </cell>
          <cell r="D315">
            <v>0</v>
          </cell>
          <cell r="E315" t="str">
            <v>WEWORK</v>
          </cell>
          <cell r="F315" t="str">
            <v>00 404</v>
          </cell>
          <cell r="G315" t="str">
            <v>WC-Turned Stool-Textured-WW-STO-MEC-8411-A</v>
          </cell>
          <cell r="H315">
            <v>20</v>
          </cell>
          <cell r="I315" t="str">
            <v>Marjenny Tellez</v>
          </cell>
          <cell r="J315" t="str">
            <v>In production</v>
          </cell>
          <cell r="K315" t="str">
            <v>Black matte</v>
          </cell>
        </row>
        <row r="316">
          <cell r="C316">
            <v>405</v>
          </cell>
          <cell r="D316">
            <v>0</v>
          </cell>
          <cell r="E316" t="str">
            <v>WEWORK</v>
          </cell>
          <cell r="F316" t="str">
            <v>00 405</v>
          </cell>
          <cell r="G316" t="str">
            <v>WC-Turned Stool-Textured-WW-STO-MEC-8411-B</v>
          </cell>
          <cell r="H316">
            <v>20</v>
          </cell>
          <cell r="I316" t="str">
            <v>Marjenny Tellez</v>
          </cell>
          <cell r="J316" t="str">
            <v>In production</v>
          </cell>
          <cell r="K316" t="str">
            <v>Natural Teak with oil</v>
          </cell>
        </row>
        <row r="317">
          <cell r="C317">
            <v>406</v>
          </cell>
          <cell r="D317">
            <v>0</v>
          </cell>
          <cell r="E317" t="str">
            <v>WEWORK</v>
          </cell>
          <cell r="F317" t="str">
            <v>00 406</v>
          </cell>
          <cell r="G317" t="str">
            <v>WC-Turned Stool-Smooth-WW-STO-MEC-8412-A</v>
          </cell>
          <cell r="H317">
            <v>20</v>
          </cell>
          <cell r="I317" t="str">
            <v>Marjenny Tellez</v>
          </cell>
          <cell r="J317" t="str">
            <v>In production</v>
          </cell>
          <cell r="K317" t="str">
            <v>Black matte</v>
          </cell>
        </row>
        <row r="318">
          <cell r="C318">
            <v>407</v>
          </cell>
          <cell r="D318">
            <v>0</v>
          </cell>
          <cell r="E318" t="str">
            <v>WEWORK</v>
          </cell>
          <cell r="F318" t="str">
            <v>00 407</v>
          </cell>
          <cell r="G318" t="str">
            <v>WC-Turned Stool-Smooth-WW-STO-MEC-8412-B</v>
          </cell>
          <cell r="H318">
            <v>20</v>
          </cell>
          <cell r="I318" t="str">
            <v>Marjenny Tellez</v>
          </cell>
          <cell r="J318" t="str">
            <v>In production</v>
          </cell>
          <cell r="K318" t="str">
            <v>Natural Teak with oil</v>
          </cell>
        </row>
        <row r="319">
          <cell r="C319">
            <v>408</v>
          </cell>
          <cell r="D319">
            <v>0</v>
          </cell>
          <cell r="E319" t="str">
            <v>WEWORK</v>
          </cell>
          <cell r="F319" t="str">
            <v>00 408</v>
          </cell>
          <cell r="G319" t="str">
            <v>WC-Turned Stool-Textured-WW-STO-MEC-8413-A</v>
          </cell>
          <cell r="H319">
            <v>20</v>
          </cell>
          <cell r="I319" t="str">
            <v>Marjenny Tellez</v>
          </cell>
          <cell r="J319" t="str">
            <v>In production</v>
          </cell>
          <cell r="K319" t="str">
            <v>Black matte</v>
          </cell>
        </row>
        <row r="320">
          <cell r="C320">
            <v>409</v>
          </cell>
          <cell r="D320">
            <v>0</v>
          </cell>
          <cell r="E320" t="str">
            <v>WEWORK</v>
          </cell>
          <cell r="F320" t="str">
            <v>00 409</v>
          </cell>
          <cell r="G320" t="str">
            <v>WC-Turned Stool-Textured-WW-STO-MEC-8413-B</v>
          </cell>
          <cell r="H320">
            <v>20</v>
          </cell>
          <cell r="I320" t="str">
            <v>Marjenny Tellez</v>
          </cell>
          <cell r="J320" t="str">
            <v>In production</v>
          </cell>
          <cell r="K320" t="str">
            <v>Natural Teak with oil</v>
          </cell>
        </row>
        <row r="321">
          <cell r="C321">
            <v>410</v>
          </cell>
          <cell r="D321">
            <v>0</v>
          </cell>
          <cell r="E321" t="str">
            <v>WEWORK</v>
          </cell>
          <cell r="F321" t="str">
            <v>00 410</v>
          </cell>
          <cell r="G321" t="str">
            <v>WC-Turned Stool-Smooth-WW-STO-MEC-8414-A</v>
          </cell>
          <cell r="H321">
            <v>20</v>
          </cell>
          <cell r="I321" t="str">
            <v>Marjenny Tellez</v>
          </cell>
          <cell r="J321" t="str">
            <v>In production</v>
          </cell>
          <cell r="K321" t="str">
            <v>cancelada</v>
          </cell>
        </row>
        <row r="322">
          <cell r="C322">
            <v>411</v>
          </cell>
          <cell r="D322">
            <v>0</v>
          </cell>
          <cell r="E322" t="str">
            <v>WEWORK</v>
          </cell>
          <cell r="F322" t="str">
            <v>00 411</v>
          </cell>
          <cell r="G322" t="str">
            <v>WC-Turned Stool-Smooth-WW-STO-MEC-8414-B</v>
          </cell>
          <cell r="H322">
            <v>20</v>
          </cell>
          <cell r="I322" t="str">
            <v>Marjenny Tellez</v>
          </cell>
          <cell r="J322" t="str">
            <v>In production</v>
          </cell>
          <cell r="K322" t="str">
            <v>cancelada</v>
          </cell>
        </row>
        <row r="323">
          <cell r="C323">
            <v>412</v>
          </cell>
          <cell r="D323">
            <v>0</v>
          </cell>
          <cell r="E323" t="str">
            <v>WEWORK</v>
          </cell>
          <cell r="F323" t="str">
            <v>00 412</v>
          </cell>
          <cell r="G323" t="str">
            <v>EC-Leon Dining Chair WW-CH-MEC-6849-A</v>
          </cell>
          <cell r="H323">
            <v>200</v>
          </cell>
          <cell r="I323" t="str">
            <v>Marjenny Tellez</v>
          </cell>
          <cell r="J323" t="str">
            <v>In production</v>
          </cell>
          <cell r="K323" t="str">
            <v>C.Macho</v>
          </cell>
        </row>
        <row r="324">
          <cell r="C324">
            <v>413</v>
          </cell>
          <cell r="D324">
            <v>0</v>
          </cell>
          <cell r="E324" t="str">
            <v>WEWORK</v>
          </cell>
          <cell r="F324" t="str">
            <v>00 413</v>
          </cell>
          <cell r="G324" t="str">
            <v>EC-Leon Dining Chair WW-CH-MEC-6849-B</v>
          </cell>
          <cell r="H324">
            <v>200</v>
          </cell>
          <cell r="I324" t="str">
            <v>Marjenny Tellez</v>
          </cell>
          <cell r="J324" t="str">
            <v>In production</v>
          </cell>
          <cell r="K324" t="str">
            <v>Natural Maple with oil</v>
          </cell>
        </row>
        <row r="325">
          <cell r="C325">
            <v>414</v>
          </cell>
          <cell r="D325">
            <v>0</v>
          </cell>
          <cell r="E325" t="str">
            <v>WEWORK</v>
          </cell>
          <cell r="F325" t="str">
            <v>00 414</v>
          </cell>
          <cell r="G325" t="str">
            <v>EC-Bonanza Chair-WW-CH-MEC-6850-A</v>
          </cell>
          <cell r="H325">
            <v>50</v>
          </cell>
          <cell r="I325" t="str">
            <v>Guillermo Mclean</v>
          </cell>
          <cell r="J325" t="str">
            <v>In production</v>
          </cell>
          <cell r="K325" t="str">
            <v>Tigerwood</v>
          </cell>
        </row>
        <row r="326">
          <cell r="C326">
            <v>415</v>
          </cell>
          <cell r="D326">
            <v>0</v>
          </cell>
          <cell r="E326" t="str">
            <v>WEWORK</v>
          </cell>
          <cell r="F326" t="str">
            <v>00 415</v>
          </cell>
          <cell r="G326" t="str">
            <v>EC-Bonanza Chair-WW-CH-MEC-6850-B</v>
          </cell>
          <cell r="H326">
            <v>50</v>
          </cell>
          <cell r="I326" t="str">
            <v>Guillermo Mclean</v>
          </cell>
          <cell r="J326" t="str">
            <v>In production</v>
          </cell>
          <cell r="K326" t="str">
            <v>Negro-Plywood</v>
          </cell>
        </row>
        <row r="327">
          <cell r="C327">
            <v>416</v>
          </cell>
          <cell r="D327">
            <v>0</v>
          </cell>
          <cell r="E327" t="str">
            <v>WEWORK</v>
          </cell>
          <cell r="F327" t="str">
            <v>00 416</v>
          </cell>
          <cell r="G327" t="str">
            <v>EC-Turned Stool-Smooth-WW-STO-MEC-8409-A</v>
          </cell>
          <cell r="H327">
            <v>20</v>
          </cell>
          <cell r="I327" t="str">
            <v>Marjenny Tellez</v>
          </cell>
          <cell r="J327" t="str">
            <v>In production</v>
          </cell>
          <cell r="K327" t="str">
            <v>cancelada</v>
          </cell>
        </row>
        <row r="328">
          <cell r="C328">
            <v>417</v>
          </cell>
          <cell r="D328">
            <v>0</v>
          </cell>
          <cell r="E328" t="str">
            <v>WEWORK</v>
          </cell>
          <cell r="F328" t="str">
            <v>00 417</v>
          </cell>
          <cell r="G328" t="str">
            <v>EC-Turned Stool-Smooth-WW-STO-MEC-8409-B</v>
          </cell>
          <cell r="H328">
            <v>20</v>
          </cell>
          <cell r="I328" t="str">
            <v>Marjenny Tellez</v>
          </cell>
          <cell r="J328" t="str">
            <v>In production</v>
          </cell>
          <cell r="K328" t="str">
            <v>cancelada</v>
          </cell>
        </row>
        <row r="329">
          <cell r="C329">
            <v>418</v>
          </cell>
          <cell r="D329">
            <v>0</v>
          </cell>
          <cell r="E329" t="str">
            <v>WEWORK</v>
          </cell>
          <cell r="F329" t="str">
            <v>00 418</v>
          </cell>
          <cell r="G329" t="str">
            <v>EC-Turned Stool-Smooth-WW-STO-MEC-8410-A</v>
          </cell>
          <cell r="H329">
            <v>20</v>
          </cell>
          <cell r="I329" t="str">
            <v>Marjenny Tellez</v>
          </cell>
          <cell r="J329" t="str">
            <v>In production</v>
          </cell>
          <cell r="K329" t="str">
            <v>cancelada</v>
          </cell>
        </row>
        <row r="330">
          <cell r="C330">
            <v>419</v>
          </cell>
          <cell r="D330">
            <v>0</v>
          </cell>
          <cell r="E330" t="str">
            <v>WEWORK</v>
          </cell>
          <cell r="F330" t="str">
            <v>00 419</v>
          </cell>
          <cell r="G330" t="str">
            <v>EC-Turned Stool-Smooth-WW-STO-MEC-8410-B</v>
          </cell>
          <cell r="H330">
            <v>20</v>
          </cell>
          <cell r="I330" t="str">
            <v>Marjenny Tellez</v>
          </cell>
          <cell r="J330" t="str">
            <v>In production</v>
          </cell>
          <cell r="K330" t="str">
            <v>cancelada</v>
          </cell>
        </row>
        <row r="331">
          <cell r="C331">
            <v>420</v>
          </cell>
          <cell r="D331">
            <v>0</v>
          </cell>
          <cell r="E331" t="str">
            <v>WEWORK</v>
          </cell>
          <cell r="F331" t="str">
            <v>00 420</v>
          </cell>
          <cell r="G331" t="str">
            <v>EC-Turned Stool-Textured-WW-STO-MEC-8411-A</v>
          </cell>
          <cell r="H331">
            <v>20</v>
          </cell>
          <cell r="I331" t="str">
            <v>Marjenny Tellez</v>
          </cell>
          <cell r="J331" t="str">
            <v>In production</v>
          </cell>
          <cell r="K331" t="str">
            <v>cancelada</v>
          </cell>
        </row>
        <row r="332">
          <cell r="C332">
            <v>421</v>
          </cell>
          <cell r="D332">
            <v>0</v>
          </cell>
          <cell r="E332" t="str">
            <v>WEWORK</v>
          </cell>
          <cell r="F332" t="str">
            <v>00 421</v>
          </cell>
          <cell r="G332" t="str">
            <v>EC-Turned Stool-Textured-WW-STO-MEC-8411-B</v>
          </cell>
          <cell r="H332">
            <v>20</v>
          </cell>
          <cell r="I332" t="str">
            <v>Marjenny Tellez</v>
          </cell>
          <cell r="J332" t="str">
            <v>In production</v>
          </cell>
          <cell r="K332" t="str">
            <v>cancelada</v>
          </cell>
        </row>
        <row r="333">
          <cell r="C333">
            <v>422</v>
          </cell>
          <cell r="D333">
            <v>0</v>
          </cell>
          <cell r="E333" t="str">
            <v>WEWORK</v>
          </cell>
          <cell r="F333" t="str">
            <v>00 422</v>
          </cell>
          <cell r="G333" t="str">
            <v>EC-Turned Stool-Smooth-WW-STO-MEC-8412-A</v>
          </cell>
          <cell r="H333">
            <v>20</v>
          </cell>
          <cell r="I333" t="str">
            <v>Marjenny Tellez</v>
          </cell>
          <cell r="J333" t="str">
            <v>In production</v>
          </cell>
          <cell r="K333" t="str">
            <v>cancelada</v>
          </cell>
        </row>
        <row r="334">
          <cell r="C334">
            <v>423</v>
          </cell>
          <cell r="D334">
            <v>0</v>
          </cell>
          <cell r="E334" t="str">
            <v>WEWORK</v>
          </cell>
          <cell r="F334" t="str">
            <v>00 423</v>
          </cell>
          <cell r="G334" t="str">
            <v>EC-Turned Stool-Smooth-WW-STO-MEC-8412-B</v>
          </cell>
          <cell r="H334">
            <v>20</v>
          </cell>
          <cell r="I334" t="str">
            <v>Marjenny Tellez</v>
          </cell>
          <cell r="J334" t="str">
            <v>In production</v>
          </cell>
          <cell r="K334" t="str">
            <v>cancelada</v>
          </cell>
        </row>
        <row r="335">
          <cell r="C335">
            <v>424</v>
          </cell>
          <cell r="D335">
            <v>0</v>
          </cell>
          <cell r="E335" t="str">
            <v>WEWORK</v>
          </cell>
          <cell r="F335" t="str">
            <v>00 424</v>
          </cell>
          <cell r="G335" t="str">
            <v>EC-Turned Stool-Textured-WW-STO-MEC-8413-A</v>
          </cell>
          <cell r="H335">
            <v>20</v>
          </cell>
          <cell r="I335" t="str">
            <v>Marjenny Tellez</v>
          </cell>
          <cell r="J335" t="str">
            <v>In production</v>
          </cell>
          <cell r="K335" t="str">
            <v>cancelada</v>
          </cell>
        </row>
        <row r="336">
          <cell r="C336">
            <v>425</v>
          </cell>
          <cell r="D336">
            <v>0</v>
          </cell>
          <cell r="E336" t="str">
            <v>WEWORK</v>
          </cell>
          <cell r="F336" t="str">
            <v>00 425</v>
          </cell>
          <cell r="G336" t="str">
            <v>EC-Turned Stool-Textured-WW-STO-MEC-8413-B</v>
          </cell>
          <cell r="H336">
            <v>20</v>
          </cell>
          <cell r="I336" t="str">
            <v>Marjenny Tellez</v>
          </cell>
          <cell r="J336" t="str">
            <v>In production</v>
          </cell>
          <cell r="K336" t="str">
            <v>cancelada</v>
          </cell>
        </row>
        <row r="337">
          <cell r="C337">
            <v>426</v>
          </cell>
          <cell r="D337">
            <v>0</v>
          </cell>
          <cell r="E337" t="str">
            <v>WEWORK</v>
          </cell>
          <cell r="F337" t="str">
            <v>00 426</v>
          </cell>
          <cell r="G337" t="str">
            <v>EC-Turned Stool-Smooth-WW-STO-MEC-8414-A</v>
          </cell>
          <cell r="H337">
            <v>20</v>
          </cell>
          <cell r="I337" t="str">
            <v>Marjenny Tellez</v>
          </cell>
          <cell r="J337" t="str">
            <v>In production</v>
          </cell>
          <cell r="K337" t="str">
            <v>cancelada</v>
          </cell>
        </row>
        <row r="338">
          <cell r="C338">
            <v>427</v>
          </cell>
          <cell r="D338">
            <v>0</v>
          </cell>
          <cell r="E338" t="str">
            <v>WEWORK</v>
          </cell>
          <cell r="F338" t="str">
            <v>00 427</v>
          </cell>
          <cell r="G338" t="str">
            <v>EC-Turned Stool-Smooth-WW-STO-MEC-8414-B</v>
          </cell>
          <cell r="H338">
            <v>20</v>
          </cell>
          <cell r="I338" t="str">
            <v>Marjenny Tellez</v>
          </cell>
          <cell r="J338" t="str">
            <v>In production</v>
          </cell>
          <cell r="K338" t="str">
            <v>cancelada</v>
          </cell>
        </row>
        <row r="339">
          <cell r="C339">
            <v>428</v>
          </cell>
          <cell r="D339">
            <v>0</v>
          </cell>
          <cell r="E339" t="str">
            <v>WEWORK</v>
          </cell>
          <cell r="F339" t="str">
            <v>00 428</v>
          </cell>
          <cell r="G339" t="str">
            <v>EMEA-Leon Dining Chair WW-CH-MEC-6849-A</v>
          </cell>
          <cell r="H339">
            <v>300</v>
          </cell>
          <cell r="I339" t="str">
            <v>Marjenny Tellez</v>
          </cell>
          <cell r="J339" t="str">
            <v>In production</v>
          </cell>
          <cell r="K339" t="str">
            <v>C.Macho</v>
          </cell>
        </row>
        <row r="340">
          <cell r="C340">
            <v>429</v>
          </cell>
          <cell r="D340">
            <v>0</v>
          </cell>
          <cell r="E340" t="str">
            <v>WEWORK</v>
          </cell>
          <cell r="F340" t="str">
            <v>00 429</v>
          </cell>
          <cell r="G340" t="str">
            <v>EMEA-Leon Dining Chair WW-CH-MEC-6849-B</v>
          </cell>
          <cell r="H340">
            <v>300</v>
          </cell>
          <cell r="I340" t="str">
            <v>Marjenny Tellez</v>
          </cell>
          <cell r="J340" t="str">
            <v>In production</v>
          </cell>
          <cell r="K340" t="str">
            <v>Natural Maple with oil</v>
          </cell>
        </row>
        <row r="341">
          <cell r="C341">
            <v>430</v>
          </cell>
          <cell r="D341">
            <v>0</v>
          </cell>
          <cell r="E341" t="str">
            <v>WEWORK</v>
          </cell>
          <cell r="F341" t="str">
            <v>00 430</v>
          </cell>
          <cell r="G341" t="str">
            <v>EMEA-Bonanza Chair-WW-CH-MEC-6850-A</v>
          </cell>
          <cell r="H341">
            <v>75</v>
          </cell>
          <cell r="I341" t="str">
            <v>Guillermo Mclean</v>
          </cell>
          <cell r="J341" t="str">
            <v>In production</v>
          </cell>
          <cell r="K341" t="str">
            <v>Tigerwood</v>
          </cell>
        </row>
        <row r="342">
          <cell r="C342">
            <v>431</v>
          </cell>
          <cell r="D342">
            <v>0</v>
          </cell>
          <cell r="E342" t="str">
            <v>WEWORK</v>
          </cell>
          <cell r="F342" t="str">
            <v>00 431</v>
          </cell>
          <cell r="G342" t="str">
            <v>EMEA-Bonanza Chair-WW-CH-MEC-6850-B</v>
          </cell>
          <cell r="H342">
            <v>75</v>
          </cell>
          <cell r="I342" t="str">
            <v>Guillermo Mclean</v>
          </cell>
          <cell r="J342" t="str">
            <v>In production</v>
          </cell>
          <cell r="K342" t="str">
            <v>Negro-Plywood</v>
          </cell>
        </row>
        <row r="343">
          <cell r="C343">
            <v>432</v>
          </cell>
          <cell r="D343">
            <v>0</v>
          </cell>
          <cell r="E343" t="str">
            <v>WEWORK</v>
          </cell>
          <cell r="F343" t="str">
            <v>00 432</v>
          </cell>
          <cell r="G343" t="str">
            <v>EMEA-Turned Stool-Textured-WW-STO-MEC-8409-A</v>
          </cell>
          <cell r="H343">
            <v>30</v>
          </cell>
          <cell r="I343" t="str">
            <v>Marjenny Tellez</v>
          </cell>
          <cell r="J343" t="str">
            <v>In production</v>
          </cell>
          <cell r="K343" t="str">
            <v>cancelada</v>
          </cell>
        </row>
        <row r="344">
          <cell r="C344">
            <v>433</v>
          </cell>
          <cell r="D344">
            <v>0</v>
          </cell>
          <cell r="E344" t="str">
            <v>WEWORK</v>
          </cell>
          <cell r="F344" t="str">
            <v>00 433</v>
          </cell>
          <cell r="G344" t="str">
            <v>EMEA-Turned Stool-Textured-WW-STO-MEC-8409-B</v>
          </cell>
          <cell r="H344">
            <v>30</v>
          </cell>
          <cell r="I344" t="str">
            <v>Marjenny Tellez</v>
          </cell>
          <cell r="J344" t="str">
            <v>In production</v>
          </cell>
          <cell r="K344" t="str">
            <v>cancelada</v>
          </cell>
        </row>
        <row r="345">
          <cell r="C345">
            <v>434</v>
          </cell>
          <cell r="D345">
            <v>0</v>
          </cell>
          <cell r="E345" t="str">
            <v>WEWORK</v>
          </cell>
          <cell r="F345" t="str">
            <v>00 434</v>
          </cell>
          <cell r="G345" t="str">
            <v>EMEA-Turned Stool-Smooth-WW-STO-MEC-8410-A</v>
          </cell>
          <cell r="H345">
            <v>30</v>
          </cell>
          <cell r="I345" t="str">
            <v>Marjenny Tellez</v>
          </cell>
          <cell r="J345" t="str">
            <v>In production</v>
          </cell>
          <cell r="K345" t="str">
            <v>cancelada</v>
          </cell>
        </row>
        <row r="346">
          <cell r="C346">
            <v>435</v>
          </cell>
          <cell r="D346">
            <v>0</v>
          </cell>
          <cell r="E346" t="str">
            <v>WEWORK</v>
          </cell>
          <cell r="F346" t="str">
            <v>00 435</v>
          </cell>
          <cell r="G346" t="str">
            <v>EMEA-Turned Stool-Smooth-WW-STO-MEC-8410-B</v>
          </cell>
          <cell r="H346">
            <v>30</v>
          </cell>
          <cell r="I346" t="str">
            <v>Marjenny Tellez</v>
          </cell>
          <cell r="J346" t="str">
            <v>In production</v>
          </cell>
          <cell r="K346" t="str">
            <v>cancelada</v>
          </cell>
        </row>
        <row r="347">
          <cell r="C347">
            <v>436</v>
          </cell>
          <cell r="D347">
            <v>0</v>
          </cell>
          <cell r="E347" t="str">
            <v>WEWORK</v>
          </cell>
          <cell r="F347" t="str">
            <v>00 436</v>
          </cell>
          <cell r="G347" t="str">
            <v>EMEA-Turned Stool-Textured-WW-STO-MEC-8411-A</v>
          </cell>
          <cell r="H347">
            <v>30</v>
          </cell>
          <cell r="I347" t="str">
            <v>Marjenny Tellez</v>
          </cell>
          <cell r="J347" t="str">
            <v>In production</v>
          </cell>
          <cell r="K347" t="str">
            <v>cancelada</v>
          </cell>
        </row>
        <row r="348">
          <cell r="C348">
            <v>437</v>
          </cell>
          <cell r="D348">
            <v>0</v>
          </cell>
          <cell r="E348" t="str">
            <v>WEWORK</v>
          </cell>
          <cell r="F348" t="str">
            <v>00 437</v>
          </cell>
          <cell r="G348" t="str">
            <v>EMEA-Turned Stool-Textured-WW-STO-MEC-8411-B</v>
          </cell>
          <cell r="H348">
            <v>30</v>
          </cell>
          <cell r="I348" t="str">
            <v>Marjenny Tellez</v>
          </cell>
          <cell r="J348" t="str">
            <v>In production</v>
          </cell>
          <cell r="K348" t="str">
            <v>cancelada</v>
          </cell>
        </row>
        <row r="349">
          <cell r="C349">
            <v>438</v>
          </cell>
          <cell r="D349">
            <v>0</v>
          </cell>
          <cell r="E349" t="str">
            <v>WEWORK</v>
          </cell>
          <cell r="F349" t="str">
            <v>00 438</v>
          </cell>
          <cell r="G349" t="str">
            <v>EMEA-Turned Stool-Smooth-WW-STO-MEC-8412-A</v>
          </cell>
          <cell r="H349">
            <v>30</v>
          </cell>
          <cell r="I349" t="str">
            <v>Marjenny Tellez</v>
          </cell>
          <cell r="J349" t="str">
            <v>In production</v>
          </cell>
          <cell r="K349" t="str">
            <v>cancelada</v>
          </cell>
        </row>
        <row r="350">
          <cell r="C350">
            <v>439</v>
          </cell>
          <cell r="D350">
            <v>0</v>
          </cell>
          <cell r="E350" t="str">
            <v>WEWORK</v>
          </cell>
          <cell r="F350" t="str">
            <v>00 439</v>
          </cell>
          <cell r="G350" t="str">
            <v>EMEA-Turned Stool-Smooth-WW-STO-MEC-8412-B</v>
          </cell>
          <cell r="H350">
            <v>30</v>
          </cell>
          <cell r="I350" t="str">
            <v>Marjenny Tellez</v>
          </cell>
          <cell r="J350" t="str">
            <v>In production</v>
          </cell>
          <cell r="K350" t="str">
            <v>cancelada</v>
          </cell>
        </row>
        <row r="351">
          <cell r="C351">
            <v>440</v>
          </cell>
          <cell r="D351">
            <v>0</v>
          </cell>
          <cell r="E351" t="str">
            <v>WEWORK</v>
          </cell>
          <cell r="F351" t="str">
            <v>00 440</v>
          </cell>
          <cell r="G351" t="str">
            <v>EMEA-Turned Stool-Textured-WW-STO-MEC-8413-A</v>
          </cell>
          <cell r="H351">
            <v>30</v>
          </cell>
          <cell r="I351" t="str">
            <v>Marjenny Tellez</v>
          </cell>
          <cell r="J351" t="str">
            <v>In production</v>
          </cell>
          <cell r="K351" t="str">
            <v>cancelada</v>
          </cell>
        </row>
        <row r="352">
          <cell r="C352">
            <v>441</v>
          </cell>
          <cell r="D352">
            <v>0</v>
          </cell>
          <cell r="E352" t="str">
            <v>WEWORK</v>
          </cell>
          <cell r="F352" t="str">
            <v>00 441</v>
          </cell>
          <cell r="G352" t="str">
            <v>EMEA-Turned Stool-Textured-WW-STO-MEC-8413-B</v>
          </cell>
          <cell r="H352">
            <v>30</v>
          </cell>
          <cell r="I352" t="str">
            <v>Marjenny Tellez</v>
          </cell>
          <cell r="J352" t="str">
            <v>In production</v>
          </cell>
          <cell r="K352" t="str">
            <v>cancelada</v>
          </cell>
        </row>
        <row r="353">
          <cell r="C353">
            <v>442</v>
          </cell>
          <cell r="D353">
            <v>0</v>
          </cell>
          <cell r="E353" t="str">
            <v>WEWORK</v>
          </cell>
          <cell r="F353" t="str">
            <v>00 442</v>
          </cell>
          <cell r="G353" t="str">
            <v>EMEA-Turned Stool-Smooth-WW-STO-MEC-8414-A</v>
          </cell>
          <cell r="H353">
            <v>30</v>
          </cell>
          <cell r="I353" t="str">
            <v>Marjenny Tellez</v>
          </cell>
          <cell r="J353" t="str">
            <v>In production</v>
          </cell>
          <cell r="K353" t="str">
            <v>cancelada</v>
          </cell>
        </row>
        <row r="354">
          <cell r="C354">
            <v>443</v>
          </cell>
          <cell r="D354">
            <v>0</v>
          </cell>
          <cell r="E354" t="str">
            <v>WEWORK</v>
          </cell>
          <cell r="F354" t="str">
            <v>00 443</v>
          </cell>
          <cell r="G354" t="str">
            <v>EMEA-Turned Stool-Smooth-WW-STO-MEC-8414-B</v>
          </cell>
          <cell r="H354">
            <v>30</v>
          </cell>
          <cell r="I354" t="str">
            <v>Marjenny Tellez</v>
          </cell>
          <cell r="J354" t="str">
            <v>In production</v>
          </cell>
          <cell r="K354" t="str">
            <v>cancelada</v>
          </cell>
        </row>
        <row r="355">
          <cell r="C355">
            <v>444</v>
          </cell>
          <cell r="D355">
            <v>0</v>
          </cell>
          <cell r="E355" t="str">
            <v>Papagayo Four Seasons</v>
          </cell>
          <cell r="F355" t="str">
            <v>00 444</v>
          </cell>
          <cell r="G355" t="str">
            <v>Prototipo BGE-253 Low Dining Chair</v>
          </cell>
          <cell r="H355">
            <v>1</v>
          </cell>
          <cell r="I355" t="str">
            <v>Guillermo Mclean</v>
          </cell>
          <cell r="J355" t="str">
            <v>In production</v>
          </cell>
          <cell r="K355">
            <v>0</v>
          </cell>
        </row>
        <row r="356">
          <cell r="C356">
            <v>445</v>
          </cell>
          <cell r="D356">
            <v>0</v>
          </cell>
          <cell r="E356" t="str">
            <v>Maderas Collective</v>
          </cell>
          <cell r="F356" t="str">
            <v>00 445</v>
          </cell>
          <cell r="G356" t="str">
            <v>Archivero para Compras-Import</v>
          </cell>
          <cell r="H356">
            <v>1</v>
          </cell>
          <cell r="I356" t="str">
            <v>Marjenny Tellez</v>
          </cell>
          <cell r="J356" t="str">
            <v>Not started</v>
          </cell>
          <cell r="K356">
            <v>0</v>
          </cell>
        </row>
        <row r="357">
          <cell r="C357">
            <v>446</v>
          </cell>
          <cell r="D357">
            <v>0</v>
          </cell>
          <cell r="E357" t="str">
            <v>Maderas Collective</v>
          </cell>
          <cell r="F357" t="str">
            <v>00 446</v>
          </cell>
          <cell r="G357" t="str">
            <v>Plantilla Silla Wework</v>
          </cell>
          <cell r="H357">
            <v>1</v>
          </cell>
          <cell r="I357" t="str">
            <v>Marjenny Tellez</v>
          </cell>
          <cell r="J357" t="str">
            <v>In production</v>
          </cell>
          <cell r="K357">
            <v>0</v>
          </cell>
        </row>
        <row r="358">
          <cell r="C358">
            <v>447</v>
          </cell>
          <cell r="D358">
            <v>0</v>
          </cell>
          <cell r="E358" t="str">
            <v>Maderas Collective</v>
          </cell>
          <cell r="F358" t="str">
            <v>00 447</v>
          </cell>
          <cell r="G358" t="str">
            <v>Fabricacion Prensa Hidraulica [Wework] y moldes para silla bonanza</v>
          </cell>
          <cell r="H358">
            <v>3</v>
          </cell>
          <cell r="I358" t="str">
            <v>Guillermo Mclean</v>
          </cell>
          <cell r="J358" t="str">
            <v>In production</v>
          </cell>
          <cell r="K358">
            <v>0</v>
          </cell>
        </row>
        <row r="359">
          <cell r="C359">
            <v>448</v>
          </cell>
          <cell r="D359">
            <v>0</v>
          </cell>
          <cell r="E359" t="str">
            <v>Maderas Collective</v>
          </cell>
          <cell r="F359" t="str">
            <v>00 448</v>
          </cell>
          <cell r="G359" t="str">
            <v>Limpieza de Madera - Teca</v>
          </cell>
          <cell r="H359">
            <v>1</v>
          </cell>
          <cell r="I359" t="str">
            <v>Guillermo Mclean</v>
          </cell>
          <cell r="J359" t="str">
            <v>In production</v>
          </cell>
          <cell r="K359">
            <v>0</v>
          </cell>
        </row>
        <row r="360">
          <cell r="C360">
            <v>449</v>
          </cell>
          <cell r="D360">
            <v>0</v>
          </cell>
          <cell r="E360" t="str">
            <v>Maderas Collective</v>
          </cell>
          <cell r="F360" t="str">
            <v>00 449</v>
          </cell>
          <cell r="G360" t="str">
            <v>Reparacion Acabado Home Studios- Bancos</v>
          </cell>
          <cell r="H360">
            <v>54</v>
          </cell>
          <cell r="I360" t="str">
            <v>Marjenny Tellez</v>
          </cell>
          <cell r="J360" t="str">
            <v>In production</v>
          </cell>
          <cell r="K360" t="str">
            <v>finalizada</v>
          </cell>
        </row>
        <row r="361">
          <cell r="C361">
            <v>450</v>
          </cell>
          <cell r="D361">
            <v>0</v>
          </cell>
          <cell r="E361" t="str">
            <v>Maderas Collective</v>
          </cell>
          <cell r="F361" t="str">
            <v>00 450</v>
          </cell>
          <cell r="G361" t="str">
            <v>Muestras en Metal (acabado)</v>
          </cell>
          <cell r="H361">
            <v>1</v>
          </cell>
          <cell r="I361" t="str">
            <v>Marjenny Tellez</v>
          </cell>
          <cell r="J361" t="str">
            <v>In production</v>
          </cell>
          <cell r="K361" t="str">
            <v>finalizada</v>
          </cell>
        </row>
        <row r="362">
          <cell r="C362">
            <v>451</v>
          </cell>
          <cell r="D362">
            <v>0</v>
          </cell>
          <cell r="E362" t="str">
            <v>Home Studios</v>
          </cell>
          <cell r="F362" t="str">
            <v>00 451</v>
          </cell>
          <cell r="G362" t="str">
            <v>Cajas Aereo para Custom Stools</v>
          </cell>
          <cell r="H362">
            <v>9</v>
          </cell>
          <cell r="I362" t="str">
            <v>Marjenny Tellez</v>
          </cell>
          <cell r="J362" t="str">
            <v>In production</v>
          </cell>
          <cell r="K362" t="str">
            <v>finalizada</v>
          </cell>
        </row>
        <row r="363">
          <cell r="C363">
            <v>452</v>
          </cell>
          <cell r="D363">
            <v>0</v>
          </cell>
          <cell r="E363" t="str">
            <v>Maderas Collective</v>
          </cell>
          <cell r="F363" t="str">
            <v>00 452</v>
          </cell>
          <cell r="G363" t="str">
            <v>Caja para Muestras Premium 1.2</v>
          </cell>
          <cell r="H363">
            <v>1</v>
          </cell>
          <cell r="I363" t="str">
            <v>Guillermo Mclean</v>
          </cell>
          <cell r="J363" t="str">
            <v>In production</v>
          </cell>
          <cell r="K363">
            <v>0</v>
          </cell>
        </row>
        <row r="364">
          <cell r="C364">
            <v>453</v>
          </cell>
          <cell r="D364">
            <v>0</v>
          </cell>
          <cell r="E364" t="str">
            <v>Canoe Westfield (Reposition)</v>
          </cell>
          <cell r="F364" t="str">
            <v>00 453</v>
          </cell>
          <cell r="G364" t="str">
            <v xml:space="preserve">CH-07 Indoor Bar Stool </v>
          </cell>
          <cell r="H364">
            <v>40</v>
          </cell>
          <cell r="I364" t="str">
            <v>Guillermo Mclean</v>
          </cell>
          <cell r="J364" t="str">
            <v>In production</v>
          </cell>
          <cell r="K364">
            <v>0</v>
          </cell>
        </row>
        <row r="365">
          <cell r="C365">
            <v>454</v>
          </cell>
          <cell r="D365">
            <v>0</v>
          </cell>
          <cell r="E365" t="str">
            <v>Canoe Westfield (Reposition)</v>
          </cell>
          <cell r="F365" t="str">
            <v>00 454</v>
          </cell>
          <cell r="G365" t="str">
            <v>CH 115 Chair , Teak &amp; Metal (Lounge Chair)</v>
          </cell>
          <cell r="H365">
            <v>2</v>
          </cell>
          <cell r="I365" t="str">
            <v>Guillermo Mclean</v>
          </cell>
          <cell r="J365" t="str">
            <v>In production</v>
          </cell>
          <cell r="K365">
            <v>0</v>
          </cell>
        </row>
        <row r="366">
          <cell r="C366">
            <v>455</v>
          </cell>
          <cell r="D366">
            <v>0</v>
          </cell>
          <cell r="E366" t="str">
            <v>Canoe Westfield (Reposition)</v>
          </cell>
          <cell r="F366" t="str">
            <v>00 455</v>
          </cell>
          <cell r="G366" t="str">
            <v>CH-15 Indoor Bar Stool</v>
          </cell>
          <cell r="H366">
            <v>84</v>
          </cell>
          <cell r="I366" t="str">
            <v>Guillermo Mclean</v>
          </cell>
          <cell r="J366" t="str">
            <v>In production</v>
          </cell>
          <cell r="K366">
            <v>0</v>
          </cell>
        </row>
        <row r="367">
          <cell r="C367">
            <v>456</v>
          </cell>
          <cell r="D367">
            <v>0</v>
          </cell>
          <cell r="E367" t="str">
            <v>Canoe Westfield (Reposition)</v>
          </cell>
          <cell r="F367" t="str">
            <v>00 456</v>
          </cell>
          <cell r="G367" t="str">
            <v>CH-15-CH Indoor Bar Stool - Counter Height</v>
          </cell>
          <cell r="H367">
            <v>3</v>
          </cell>
          <cell r="I367" t="str">
            <v>Guillermo Mclean</v>
          </cell>
          <cell r="J367" t="str">
            <v>In production</v>
          </cell>
          <cell r="K367">
            <v>0</v>
          </cell>
        </row>
        <row r="368">
          <cell r="C368">
            <v>457</v>
          </cell>
          <cell r="D368">
            <v>0</v>
          </cell>
          <cell r="E368" t="str">
            <v>WEWORK</v>
          </cell>
          <cell r="F368" t="str">
            <v>00 457</v>
          </cell>
          <cell r="G368" t="str">
            <v>LATAM-Bonanza Chair-WW-CH-MEC-6850-A</v>
          </cell>
          <cell r="H368">
            <v>75</v>
          </cell>
          <cell r="I368" t="str">
            <v>Guillermo Mclean</v>
          </cell>
          <cell r="J368" t="str">
            <v>In production</v>
          </cell>
          <cell r="K368">
            <v>0</v>
          </cell>
        </row>
        <row r="369">
          <cell r="C369">
            <v>458</v>
          </cell>
          <cell r="D369">
            <v>0</v>
          </cell>
          <cell r="E369" t="str">
            <v>WEWORK</v>
          </cell>
          <cell r="F369" t="str">
            <v>00 458</v>
          </cell>
          <cell r="G369" t="str">
            <v>LATAM-Bonanza Chair-WW-CH-MEC-6850-B</v>
          </cell>
          <cell r="H369">
            <v>75</v>
          </cell>
          <cell r="I369" t="str">
            <v>Guillermo Mclean</v>
          </cell>
          <cell r="J369" t="str">
            <v>In production</v>
          </cell>
          <cell r="K369">
            <v>0</v>
          </cell>
        </row>
        <row r="370">
          <cell r="C370">
            <v>459</v>
          </cell>
          <cell r="D370">
            <v>0</v>
          </cell>
          <cell r="E370" t="str">
            <v>Las Palmeras</v>
          </cell>
          <cell r="F370" t="str">
            <v>00 459</v>
          </cell>
          <cell r="G370" t="str">
            <v>Puertas Solidas</v>
          </cell>
          <cell r="H370">
            <v>17</v>
          </cell>
          <cell r="I370" t="str">
            <v>Marjenny Tellez</v>
          </cell>
          <cell r="J370" t="str">
            <v>In production</v>
          </cell>
          <cell r="K370">
            <v>0</v>
          </cell>
        </row>
        <row r="371">
          <cell r="C371">
            <v>460</v>
          </cell>
          <cell r="D371">
            <v>0</v>
          </cell>
          <cell r="E371" t="str">
            <v>Maderas Collective</v>
          </cell>
          <cell r="F371" t="str">
            <v>00 460</v>
          </cell>
          <cell r="G371" t="str">
            <v>Elaboracion Bolsa p/ Extractor de Dimensionado</v>
          </cell>
          <cell r="H371">
            <v>4</v>
          </cell>
          <cell r="I371" t="str">
            <v>Guillermo Mclean</v>
          </cell>
          <cell r="J371" t="str">
            <v>In production</v>
          </cell>
          <cell r="K371">
            <v>0</v>
          </cell>
        </row>
        <row r="372">
          <cell r="C372">
            <v>461</v>
          </cell>
          <cell r="D372">
            <v>0</v>
          </cell>
          <cell r="E372" t="str">
            <v>HUX HUX</v>
          </cell>
          <cell r="F372" t="str">
            <v>00 461</v>
          </cell>
          <cell r="G372" t="str">
            <v>Chair Prototype</v>
          </cell>
          <cell r="H372">
            <v>1</v>
          </cell>
          <cell r="I372" t="str">
            <v>Francella Aguilera</v>
          </cell>
          <cell r="J372" t="str">
            <v>Ready for production</v>
          </cell>
          <cell r="K372">
            <v>0</v>
          </cell>
        </row>
        <row r="373">
          <cell r="C373">
            <v>462</v>
          </cell>
          <cell r="D373">
            <v>0</v>
          </cell>
          <cell r="E373" t="str">
            <v>HUX HUX</v>
          </cell>
          <cell r="F373" t="str">
            <v>00 462</v>
          </cell>
          <cell r="G373" t="str">
            <v>Stool Prototype</v>
          </cell>
          <cell r="H373">
            <v>1</v>
          </cell>
          <cell r="I373" t="str">
            <v>Francella Aguilera</v>
          </cell>
          <cell r="J373" t="str">
            <v>Ready for production</v>
          </cell>
          <cell r="K373">
            <v>0</v>
          </cell>
        </row>
        <row r="374">
          <cell r="C374">
            <v>463</v>
          </cell>
          <cell r="D374">
            <v>0</v>
          </cell>
          <cell r="E374" t="str">
            <v>18th Street Restaurant</v>
          </cell>
          <cell r="F374" t="str">
            <v>00 463</v>
          </cell>
          <cell r="G374" t="str">
            <v>TB-01 Reclaimed high table - large</v>
          </cell>
          <cell r="H374">
            <v>1</v>
          </cell>
          <cell r="I374" t="str">
            <v>Francella Aguilera</v>
          </cell>
          <cell r="J374" t="str">
            <v>Client set of for review</v>
          </cell>
          <cell r="K374">
            <v>0</v>
          </cell>
        </row>
        <row r="375">
          <cell r="C375">
            <v>464</v>
          </cell>
          <cell r="D375">
            <v>0</v>
          </cell>
          <cell r="E375" t="str">
            <v>18th Street Restaurant</v>
          </cell>
          <cell r="F375" t="str">
            <v>00 464</v>
          </cell>
          <cell r="G375" t="str">
            <v>TB-02 Reclaimed high table- small</v>
          </cell>
          <cell r="H375">
            <v>1</v>
          </cell>
          <cell r="I375" t="str">
            <v>Francella Aguilera</v>
          </cell>
          <cell r="J375" t="str">
            <v>Client set of for review</v>
          </cell>
          <cell r="K375">
            <v>0</v>
          </cell>
        </row>
        <row r="376">
          <cell r="C376">
            <v>465</v>
          </cell>
          <cell r="D376">
            <v>0</v>
          </cell>
          <cell r="E376" t="str">
            <v>18th Street Restaurant</v>
          </cell>
          <cell r="F376" t="str">
            <v>00 465</v>
          </cell>
          <cell r="G376" t="str">
            <v>TB-03 2 top dining table</v>
          </cell>
          <cell r="H376">
            <v>10</v>
          </cell>
          <cell r="I376" t="str">
            <v>Francella Aguilera</v>
          </cell>
          <cell r="J376" t="str">
            <v>Client set of for review</v>
          </cell>
          <cell r="K376">
            <v>0</v>
          </cell>
        </row>
        <row r="377">
          <cell r="C377">
            <v>466</v>
          </cell>
          <cell r="D377">
            <v>0</v>
          </cell>
          <cell r="E377" t="str">
            <v>18th Street Restaurant</v>
          </cell>
          <cell r="F377" t="str">
            <v>00 466</v>
          </cell>
          <cell r="G377" t="str">
            <v>TB-04 Pill shaped dining table</v>
          </cell>
          <cell r="H377">
            <v>4</v>
          </cell>
          <cell r="I377" t="str">
            <v>Francella Aguilera</v>
          </cell>
          <cell r="J377" t="str">
            <v>Client set of for review</v>
          </cell>
          <cell r="K377">
            <v>0</v>
          </cell>
        </row>
        <row r="378">
          <cell r="C378">
            <v>467</v>
          </cell>
          <cell r="D378">
            <v>0</v>
          </cell>
          <cell r="E378" t="str">
            <v>18th Street Restaurant</v>
          </cell>
          <cell r="F378" t="str">
            <v>00 467</v>
          </cell>
          <cell r="G378" t="str">
            <v>TB-04A Pill shaped dining table - large</v>
          </cell>
          <cell r="H378">
            <v>1</v>
          </cell>
          <cell r="I378" t="str">
            <v>Francella Aguilera</v>
          </cell>
          <cell r="J378" t="str">
            <v>Client set of for review</v>
          </cell>
          <cell r="K378">
            <v>0</v>
          </cell>
        </row>
        <row r="379">
          <cell r="C379">
            <v>468</v>
          </cell>
          <cell r="D379">
            <v>0</v>
          </cell>
          <cell r="E379" t="str">
            <v>18th Street Restaurant</v>
          </cell>
          <cell r="F379" t="str">
            <v>00 468</v>
          </cell>
          <cell r="G379" t="str">
            <v>TB-05  Communal table @ column</v>
          </cell>
          <cell r="H379">
            <v>1</v>
          </cell>
          <cell r="I379" t="str">
            <v>Francella Aguilera</v>
          </cell>
          <cell r="J379" t="str">
            <v>Client set of for review</v>
          </cell>
          <cell r="K379">
            <v>0</v>
          </cell>
        </row>
        <row r="380">
          <cell r="C380">
            <v>469</v>
          </cell>
          <cell r="D380">
            <v>0</v>
          </cell>
          <cell r="E380" t="str">
            <v>18th Street Restaurant</v>
          </cell>
          <cell r="F380" t="str">
            <v>00 469</v>
          </cell>
          <cell r="G380" t="str">
            <v>TB-06 Pdr dining table</v>
          </cell>
          <cell r="H380">
            <v>6</v>
          </cell>
          <cell r="I380" t="str">
            <v>Francella Aguilera</v>
          </cell>
          <cell r="J380" t="str">
            <v>Client set of for review</v>
          </cell>
          <cell r="K380">
            <v>0</v>
          </cell>
        </row>
        <row r="381">
          <cell r="C381">
            <v>470</v>
          </cell>
          <cell r="D381">
            <v>0</v>
          </cell>
          <cell r="E381" t="str">
            <v>Maderas Collective</v>
          </cell>
          <cell r="F381" t="str">
            <v>00 470</v>
          </cell>
          <cell r="G381" t="str">
            <v>Chair Prototype</v>
          </cell>
          <cell r="H381">
            <v>1</v>
          </cell>
          <cell r="I381" t="str">
            <v>Francella Aguilera</v>
          </cell>
          <cell r="J381" t="str">
            <v>In production</v>
          </cell>
          <cell r="K381">
            <v>0</v>
          </cell>
        </row>
        <row r="382">
          <cell r="C382">
            <v>471</v>
          </cell>
          <cell r="D382">
            <v>0</v>
          </cell>
          <cell r="E382" t="str">
            <v>Maderas Collective</v>
          </cell>
          <cell r="F382" t="str">
            <v>00 471</v>
          </cell>
          <cell r="G382" t="str">
            <v>Stool Prototype</v>
          </cell>
          <cell r="H382">
            <v>1</v>
          </cell>
          <cell r="I382" t="str">
            <v>Francella Aguilera</v>
          </cell>
          <cell r="J382" t="str">
            <v>In production</v>
          </cell>
          <cell r="K382">
            <v>0</v>
          </cell>
        </row>
        <row r="383">
          <cell r="C383">
            <v>472</v>
          </cell>
          <cell r="D383">
            <v>0</v>
          </cell>
          <cell r="E383" t="str">
            <v>Maderas Collective</v>
          </cell>
          <cell r="F383" t="str">
            <v>00 472</v>
          </cell>
          <cell r="G383" t="str">
            <v>Desarme de Muebles Davide Berruto</v>
          </cell>
          <cell r="H383">
            <v>14</v>
          </cell>
          <cell r="I383" t="str">
            <v>Marjenny Tellez</v>
          </cell>
          <cell r="J383" t="str">
            <v>In production</v>
          </cell>
          <cell r="K383">
            <v>0</v>
          </cell>
        </row>
        <row r="384">
          <cell r="C384">
            <v>473</v>
          </cell>
          <cell r="D384">
            <v>0</v>
          </cell>
          <cell r="E384" t="str">
            <v>WEWORK</v>
          </cell>
          <cell r="F384" t="str">
            <v>00 473</v>
          </cell>
          <cell r="G384" t="str">
            <v>LATAM-Leon Dining Chair WW-CH-MEC-6849-A</v>
          </cell>
          <cell r="H384">
            <v>300</v>
          </cell>
          <cell r="I384" t="str">
            <v>Marjenny Tellez</v>
          </cell>
          <cell r="J384" t="str">
            <v>In production</v>
          </cell>
          <cell r="K384" t="str">
            <v>C.Macho</v>
          </cell>
        </row>
        <row r="385">
          <cell r="C385">
            <v>474</v>
          </cell>
          <cell r="D385">
            <v>0</v>
          </cell>
          <cell r="E385" t="str">
            <v>WEWORK</v>
          </cell>
          <cell r="F385" t="str">
            <v>00 474</v>
          </cell>
          <cell r="G385" t="str">
            <v>LATAM-Leon Dining Chair WW-CH-MEC-6849-B</v>
          </cell>
          <cell r="H385">
            <v>300</v>
          </cell>
          <cell r="I385" t="str">
            <v>Marjenny Tellez</v>
          </cell>
          <cell r="J385" t="str">
            <v>In production</v>
          </cell>
          <cell r="K385" t="str">
            <v>Natural Maple with oil</v>
          </cell>
        </row>
        <row r="386">
          <cell r="C386">
            <v>475</v>
          </cell>
          <cell r="D386">
            <v>0</v>
          </cell>
          <cell r="E386" t="str">
            <v>Everything But Water</v>
          </cell>
          <cell r="F386" t="str">
            <v>00 475</v>
          </cell>
          <cell r="G386" t="str">
            <v>Wall Shelf System-Muestra Metal</v>
          </cell>
          <cell r="H386">
            <v>2</v>
          </cell>
          <cell r="I386" t="str">
            <v>Karen Solozarno</v>
          </cell>
          <cell r="J386" t="str">
            <v>In production</v>
          </cell>
          <cell r="K386" t="str">
            <v>Terminado</v>
          </cell>
        </row>
        <row r="387">
          <cell r="C387">
            <v>476</v>
          </cell>
          <cell r="D387">
            <v>0</v>
          </cell>
          <cell r="E387" t="str">
            <v>Everything But Water</v>
          </cell>
          <cell r="F387" t="str">
            <v>00 476</v>
          </cell>
          <cell r="G387" t="str">
            <v>Credenza</v>
          </cell>
          <cell r="H387">
            <v>1</v>
          </cell>
          <cell r="I387" t="str">
            <v>Karen Solozarno</v>
          </cell>
          <cell r="J387" t="str">
            <v>In production</v>
          </cell>
          <cell r="K387">
            <v>0</v>
          </cell>
        </row>
        <row r="388">
          <cell r="C388">
            <v>477</v>
          </cell>
          <cell r="D388">
            <v>0</v>
          </cell>
          <cell r="E388" t="str">
            <v>Everything But Water</v>
          </cell>
          <cell r="F388" t="str">
            <v>00 477</v>
          </cell>
          <cell r="G388" t="str">
            <v>Display Table</v>
          </cell>
          <cell r="H388">
            <v>2</v>
          </cell>
          <cell r="I388" t="str">
            <v>Karen Solozarno</v>
          </cell>
          <cell r="J388" t="str">
            <v>In production</v>
          </cell>
          <cell r="K388">
            <v>0</v>
          </cell>
        </row>
        <row r="389">
          <cell r="C389">
            <v>478</v>
          </cell>
          <cell r="D389">
            <v>0</v>
          </cell>
          <cell r="E389" t="str">
            <v>Everything But Water</v>
          </cell>
          <cell r="F389" t="str">
            <v>00 478</v>
          </cell>
          <cell r="G389" t="str">
            <v>Daybed</v>
          </cell>
          <cell r="H389">
            <v>1</v>
          </cell>
          <cell r="I389" t="str">
            <v>Karen Solozarno</v>
          </cell>
          <cell r="J389" t="str">
            <v>In production</v>
          </cell>
          <cell r="K389">
            <v>0</v>
          </cell>
        </row>
        <row r="390">
          <cell r="C390">
            <v>479</v>
          </cell>
          <cell r="D390">
            <v>0</v>
          </cell>
          <cell r="E390" t="str">
            <v>Everything But Water</v>
          </cell>
          <cell r="F390" t="str">
            <v>00 479</v>
          </cell>
          <cell r="G390" t="str">
            <v>Fitting Room Bench / Nesting Table</v>
          </cell>
          <cell r="H390">
            <v>4</v>
          </cell>
          <cell r="I390" t="str">
            <v>Karen Solozarno</v>
          </cell>
          <cell r="J390" t="str">
            <v>In production</v>
          </cell>
          <cell r="K390">
            <v>0</v>
          </cell>
        </row>
        <row r="391">
          <cell r="C391">
            <v>480</v>
          </cell>
          <cell r="D391">
            <v>0</v>
          </cell>
          <cell r="E391" t="str">
            <v>HUX HUX</v>
          </cell>
          <cell r="F391" t="str">
            <v>00 480</v>
          </cell>
          <cell r="G391" t="str">
            <v>Chair Prototype</v>
          </cell>
          <cell r="H391">
            <v>1</v>
          </cell>
          <cell r="I391" t="str">
            <v>Francella Aguilera</v>
          </cell>
          <cell r="J391" t="str">
            <v>Production set in process</v>
          </cell>
          <cell r="K391">
            <v>0</v>
          </cell>
        </row>
        <row r="392">
          <cell r="C392">
            <v>481</v>
          </cell>
          <cell r="D392">
            <v>0</v>
          </cell>
          <cell r="E392" t="str">
            <v>Maderas Collective</v>
          </cell>
          <cell r="F392" t="str">
            <v>00 481</v>
          </cell>
          <cell r="G392" t="str">
            <v>Elaboracion de Guarda para Trompo</v>
          </cell>
          <cell r="H392">
            <v>1</v>
          </cell>
          <cell r="I392" t="str">
            <v>Guillermo Mclean</v>
          </cell>
          <cell r="J392" t="str">
            <v>In production</v>
          </cell>
          <cell r="K392">
            <v>0</v>
          </cell>
        </row>
        <row r="393">
          <cell r="C393">
            <v>482</v>
          </cell>
          <cell r="D393">
            <v>0</v>
          </cell>
          <cell r="E393" t="str">
            <v>Maderas Collective</v>
          </cell>
          <cell r="F393" t="str">
            <v>00 482</v>
          </cell>
          <cell r="G393" t="str">
            <v>Elaboracion de Bolsas para Extractores</v>
          </cell>
          <cell r="H393">
            <v>1</v>
          </cell>
          <cell r="I393" t="str">
            <v>Guillermo Mclean</v>
          </cell>
          <cell r="J393" t="str">
            <v>In production</v>
          </cell>
          <cell r="K393">
            <v>0</v>
          </cell>
        </row>
        <row r="394">
          <cell r="C394">
            <v>483</v>
          </cell>
          <cell r="D394">
            <v>0</v>
          </cell>
          <cell r="E394" t="str">
            <v>Maderas Collective</v>
          </cell>
          <cell r="F394" t="str">
            <v>00 483</v>
          </cell>
          <cell r="G394" t="str">
            <v xml:space="preserve">Orden para Saneo de madera de beat </v>
          </cell>
          <cell r="H394">
            <v>0</v>
          </cell>
          <cell r="I394" t="str">
            <v>Leonarth Garcia</v>
          </cell>
          <cell r="J394" t="str">
            <v>In production</v>
          </cell>
          <cell r="K394">
            <v>0</v>
          </cell>
        </row>
        <row r="395">
          <cell r="C395">
            <v>484</v>
          </cell>
          <cell r="D395">
            <v>0</v>
          </cell>
          <cell r="E395" t="str">
            <v>Maderas Collective</v>
          </cell>
          <cell r="F395" t="str">
            <v>00 484</v>
          </cell>
          <cell r="G395" t="str">
            <v>Bolso y cajon para impresora de Produccion</v>
          </cell>
          <cell r="H395">
            <v>1</v>
          </cell>
          <cell r="I395" t="str">
            <v>Leonarth Garcia</v>
          </cell>
          <cell r="J395" t="str">
            <v>In production</v>
          </cell>
          <cell r="K395" t="str">
            <v>finalizada</v>
          </cell>
        </row>
        <row r="396">
          <cell r="C396">
            <v>485</v>
          </cell>
          <cell r="D396">
            <v>0</v>
          </cell>
          <cell r="E396" t="str">
            <v>Maderas Collective</v>
          </cell>
          <cell r="F396" t="str">
            <v>00 485</v>
          </cell>
          <cell r="G396" t="str">
            <v>Bolsos para computadoras</v>
          </cell>
          <cell r="H396">
            <v>4</v>
          </cell>
          <cell r="I396" t="str">
            <v>Marjenny Tellez</v>
          </cell>
          <cell r="J396" t="str">
            <v>In production</v>
          </cell>
          <cell r="K396" t="str">
            <v>finalizada</v>
          </cell>
        </row>
        <row r="397">
          <cell r="C397">
            <v>486</v>
          </cell>
          <cell r="D397">
            <v>0</v>
          </cell>
          <cell r="E397" t="str">
            <v>Jon Beer</v>
          </cell>
          <cell r="F397" t="str">
            <v>00 486</v>
          </cell>
          <cell r="G397" t="str">
            <v>Asiento- Sebastian</v>
          </cell>
          <cell r="H397">
            <v>1</v>
          </cell>
          <cell r="I397" t="str">
            <v>Marjenny Tellez</v>
          </cell>
          <cell r="J397" t="str">
            <v>In production</v>
          </cell>
          <cell r="K397" t="str">
            <v>finalizada</v>
          </cell>
        </row>
        <row r="398">
          <cell r="C398">
            <v>487</v>
          </cell>
          <cell r="D398">
            <v>0</v>
          </cell>
          <cell r="E398" t="str">
            <v>18th Street Restaurant</v>
          </cell>
          <cell r="F398" t="str">
            <v>00 487</v>
          </cell>
          <cell r="G398" t="str">
            <v>TB-04 Pill shaped dining table</v>
          </cell>
          <cell r="H398">
            <v>4</v>
          </cell>
          <cell r="I398" t="str">
            <v>Francella Aguilera</v>
          </cell>
          <cell r="J398" t="str">
            <v>In production</v>
          </cell>
          <cell r="K398">
            <v>0</v>
          </cell>
        </row>
        <row r="399">
          <cell r="C399">
            <v>488</v>
          </cell>
          <cell r="D399">
            <v>0</v>
          </cell>
          <cell r="E399" t="str">
            <v>18th Street Restaurant</v>
          </cell>
          <cell r="F399" t="str">
            <v>00 488</v>
          </cell>
          <cell r="G399" t="str">
            <v>TB-04A Pill shaped dining table - large</v>
          </cell>
          <cell r="H399">
            <v>1</v>
          </cell>
          <cell r="I399" t="str">
            <v>Francella Aguilera</v>
          </cell>
          <cell r="J399" t="str">
            <v>In production</v>
          </cell>
          <cell r="K399">
            <v>0</v>
          </cell>
        </row>
        <row r="400">
          <cell r="C400">
            <v>489</v>
          </cell>
          <cell r="D400">
            <v>0</v>
          </cell>
          <cell r="E400" t="str">
            <v>Maderas Collective</v>
          </cell>
          <cell r="F400" t="str">
            <v>00 489</v>
          </cell>
          <cell r="G400" t="str">
            <v>Plantillas para troncos</v>
          </cell>
          <cell r="H400">
            <v>3</v>
          </cell>
          <cell r="I400" t="str">
            <v>Marjenny Tellez</v>
          </cell>
          <cell r="J400" t="str">
            <v>In production</v>
          </cell>
          <cell r="K400">
            <v>0</v>
          </cell>
        </row>
        <row r="401">
          <cell r="C401">
            <v>490</v>
          </cell>
          <cell r="D401">
            <v>0</v>
          </cell>
          <cell r="E401" t="str">
            <v>Everything But Water</v>
          </cell>
          <cell r="F401" t="str">
            <v>00 490</v>
          </cell>
          <cell r="G401" t="str">
            <v>Wall Shelf System</v>
          </cell>
          <cell r="H401">
            <v>1</v>
          </cell>
          <cell r="I401" t="str">
            <v>Leonarth Garcia</v>
          </cell>
          <cell r="J401" t="str">
            <v>In production</v>
          </cell>
          <cell r="K401">
            <v>0</v>
          </cell>
        </row>
        <row r="402">
          <cell r="C402">
            <v>491</v>
          </cell>
          <cell r="D402">
            <v>0</v>
          </cell>
          <cell r="E402" t="str">
            <v>Maderas Collective</v>
          </cell>
          <cell r="F402" t="str">
            <v>00 491</v>
          </cell>
          <cell r="G402" t="str">
            <v>Troncos</v>
          </cell>
          <cell r="H402">
            <v>0</v>
          </cell>
          <cell r="I402" t="str">
            <v>Marjenny Tellez</v>
          </cell>
          <cell r="J402" t="str">
            <v>In production</v>
          </cell>
          <cell r="K402">
            <v>0</v>
          </cell>
        </row>
        <row r="403">
          <cell r="C403">
            <v>492</v>
          </cell>
          <cell r="D403">
            <v>0</v>
          </cell>
          <cell r="E403" t="str">
            <v>Maderas Collective</v>
          </cell>
          <cell r="F403" t="str">
            <v>00 492</v>
          </cell>
          <cell r="G403" t="str">
            <v>Caja de muestras premium</v>
          </cell>
          <cell r="H403">
            <v>10</v>
          </cell>
          <cell r="I403" t="str">
            <v>Francella Aguilera</v>
          </cell>
          <cell r="J403" t="str">
            <v>In production</v>
          </cell>
          <cell r="K403">
            <v>0</v>
          </cell>
        </row>
        <row r="404">
          <cell r="C404">
            <v>493</v>
          </cell>
          <cell r="D404">
            <v>0</v>
          </cell>
          <cell r="E404" t="str">
            <v>Maderas Collective</v>
          </cell>
          <cell r="F404" t="str">
            <v>00 493</v>
          </cell>
          <cell r="G404" t="str">
            <v>Plantilla Silla Wework</v>
          </cell>
          <cell r="H404">
            <v>1</v>
          </cell>
          <cell r="I404" t="str">
            <v>Marjenny Tellez</v>
          </cell>
          <cell r="J404" t="str">
            <v>In production</v>
          </cell>
          <cell r="K404">
            <v>0</v>
          </cell>
        </row>
        <row r="405">
          <cell r="C405">
            <v>494</v>
          </cell>
          <cell r="D405">
            <v>0</v>
          </cell>
          <cell r="E405" t="str">
            <v>Maderas Collective</v>
          </cell>
          <cell r="F405" t="str">
            <v>00 494</v>
          </cell>
          <cell r="G405" t="str">
            <v>Muestras para caja de muestras premium</v>
          </cell>
          <cell r="H405">
            <v>20</v>
          </cell>
          <cell r="I405" t="str">
            <v>Francella Aguilera</v>
          </cell>
          <cell r="J405" t="str">
            <v>In production</v>
          </cell>
          <cell r="K405">
            <v>0</v>
          </cell>
        </row>
        <row r="406">
          <cell r="C406">
            <v>495</v>
          </cell>
          <cell r="D406">
            <v>0</v>
          </cell>
          <cell r="E406" t="str">
            <v>Maderas Collective</v>
          </cell>
          <cell r="F406" t="str">
            <v>00 495</v>
          </cell>
          <cell r="G406" t="str">
            <v>Base para Totem de pega</v>
          </cell>
          <cell r="H406">
            <v>1</v>
          </cell>
          <cell r="I406" t="str">
            <v>Francella Aguilera</v>
          </cell>
          <cell r="J406" t="str">
            <v>In production</v>
          </cell>
          <cell r="K406">
            <v>0</v>
          </cell>
        </row>
        <row r="407">
          <cell r="C407">
            <v>496</v>
          </cell>
          <cell r="D407">
            <v>0</v>
          </cell>
          <cell r="E407" t="str">
            <v>Maderas Collective</v>
          </cell>
          <cell r="F407" t="str">
            <v>00 496</v>
          </cell>
          <cell r="G407" t="str">
            <v xml:space="preserve">Discos de cuera mas Velcron para lijadora </v>
          </cell>
          <cell r="H407">
            <v>20</v>
          </cell>
          <cell r="I407" t="str">
            <v>Leonarth Garcia</v>
          </cell>
          <cell r="J407" t="str">
            <v>In production</v>
          </cell>
          <cell r="K407">
            <v>0</v>
          </cell>
        </row>
        <row r="408">
          <cell r="C408">
            <v>497</v>
          </cell>
          <cell r="D408">
            <v>0</v>
          </cell>
          <cell r="E408" t="str">
            <v>Maderas collective</v>
          </cell>
          <cell r="F408" t="str">
            <v>00 497</v>
          </cell>
          <cell r="G408" t="str">
            <v>BQ-03/ Prototipo-Holler</v>
          </cell>
          <cell r="H408">
            <v>1</v>
          </cell>
          <cell r="I408" t="str">
            <v>Karen Solozarno</v>
          </cell>
          <cell r="J408" t="str">
            <v>In production</v>
          </cell>
          <cell r="K408">
            <v>0</v>
          </cell>
        </row>
        <row r="409">
          <cell r="C409">
            <v>498</v>
          </cell>
          <cell r="D409">
            <v>0</v>
          </cell>
          <cell r="E409" t="str">
            <v>Maderas Collective</v>
          </cell>
          <cell r="F409" t="str">
            <v>00 498</v>
          </cell>
          <cell r="G409" t="str">
            <v>Archivero para Calidad-Produccion</v>
          </cell>
          <cell r="H409">
            <v>1</v>
          </cell>
          <cell r="I409" t="str">
            <v>Marjenny Tellez</v>
          </cell>
          <cell r="J409" t="str">
            <v>Production set in process</v>
          </cell>
          <cell r="K409">
            <v>0</v>
          </cell>
        </row>
        <row r="410">
          <cell r="C410">
            <v>499</v>
          </cell>
          <cell r="D410">
            <v>0</v>
          </cell>
          <cell r="E410" t="str">
            <v>18th Street Restaurant</v>
          </cell>
          <cell r="F410" t="str">
            <v>00 499</v>
          </cell>
          <cell r="G410" t="str">
            <v>TB-07. PDR DINING TABLE</v>
          </cell>
          <cell r="H410">
            <v>4</v>
          </cell>
          <cell r="I410" t="str">
            <v>Francella Aguilera</v>
          </cell>
          <cell r="J410" t="str">
            <v>In production</v>
          </cell>
          <cell r="K410">
            <v>0</v>
          </cell>
        </row>
        <row r="411">
          <cell r="C411">
            <v>500</v>
          </cell>
          <cell r="D411">
            <v>0</v>
          </cell>
          <cell r="E411" t="str">
            <v>Maderas Collective</v>
          </cell>
          <cell r="F411" t="str">
            <v>00 500</v>
          </cell>
          <cell r="G411" t="str">
            <v>Reparacion Bancas de Comedor</v>
          </cell>
          <cell r="H411">
            <v>1</v>
          </cell>
          <cell r="I411" t="str">
            <v>Guillermo Mclean</v>
          </cell>
          <cell r="J411" t="str">
            <v>In production</v>
          </cell>
          <cell r="K411">
            <v>0</v>
          </cell>
        </row>
        <row r="412">
          <cell r="C412">
            <v>501</v>
          </cell>
          <cell r="D412">
            <v>0</v>
          </cell>
          <cell r="E412" t="str">
            <v>Maderas Collective</v>
          </cell>
          <cell r="F412" t="str">
            <v>00 501</v>
          </cell>
          <cell r="G412" t="str">
            <v>Beads 18 mm</v>
          </cell>
          <cell r="H412">
            <v>25000</v>
          </cell>
          <cell r="I412" t="str">
            <v>Marjenny Tellez</v>
          </cell>
          <cell r="J412" t="str">
            <v>In production</v>
          </cell>
          <cell r="K412">
            <v>0</v>
          </cell>
        </row>
        <row r="413">
          <cell r="C413">
            <v>502</v>
          </cell>
          <cell r="D413">
            <v>0</v>
          </cell>
          <cell r="E413" t="str">
            <v>Maderas Collective</v>
          </cell>
          <cell r="F413" t="str">
            <v>00 502</v>
          </cell>
          <cell r="G413" t="str">
            <v>Turned Stool-Textured-18x20-Negro</v>
          </cell>
          <cell r="H413">
            <v>1</v>
          </cell>
          <cell r="I413" t="str">
            <v>Marjenny Tellez</v>
          </cell>
          <cell r="J413" t="str">
            <v>In production</v>
          </cell>
          <cell r="K413">
            <v>0</v>
          </cell>
        </row>
        <row r="414">
          <cell r="C414">
            <v>503</v>
          </cell>
          <cell r="D414">
            <v>0</v>
          </cell>
          <cell r="E414" t="str">
            <v>Maderas Collective</v>
          </cell>
          <cell r="F414" t="str">
            <v>00 503</v>
          </cell>
          <cell r="G414" t="str">
            <v>Turned Stool-Textured-18x20-Natural</v>
          </cell>
          <cell r="H414">
            <v>1</v>
          </cell>
          <cell r="I414" t="str">
            <v>Marjenny Tellez</v>
          </cell>
          <cell r="J414" t="str">
            <v>In production</v>
          </cell>
          <cell r="K414">
            <v>0</v>
          </cell>
        </row>
        <row r="415">
          <cell r="C415">
            <v>504</v>
          </cell>
          <cell r="D415">
            <v>0</v>
          </cell>
          <cell r="E415" t="str">
            <v>Maderas Collective</v>
          </cell>
          <cell r="F415" t="str">
            <v>00 504</v>
          </cell>
          <cell r="G415" t="str">
            <v xml:space="preserve">Turned Stool-Smooth-18x20-Negro </v>
          </cell>
          <cell r="H415">
            <v>1</v>
          </cell>
          <cell r="I415" t="str">
            <v>Marjenny Tellez</v>
          </cell>
          <cell r="J415" t="str">
            <v>In production</v>
          </cell>
          <cell r="K415">
            <v>0</v>
          </cell>
        </row>
        <row r="416">
          <cell r="C416">
            <v>505</v>
          </cell>
          <cell r="D416">
            <v>0</v>
          </cell>
          <cell r="E416" t="str">
            <v>Maderas Collective</v>
          </cell>
          <cell r="F416" t="str">
            <v>00 505</v>
          </cell>
          <cell r="G416" t="str">
            <v>Turned Stool-Smooth-18x20-Natural</v>
          </cell>
          <cell r="H416">
            <v>1</v>
          </cell>
          <cell r="I416" t="str">
            <v>Marjenny Tellez</v>
          </cell>
          <cell r="J416" t="str">
            <v>In production</v>
          </cell>
          <cell r="K416">
            <v>0</v>
          </cell>
        </row>
        <row r="417">
          <cell r="C417">
            <v>506</v>
          </cell>
          <cell r="D417">
            <v>0</v>
          </cell>
          <cell r="E417" t="str">
            <v>Maderas Collective</v>
          </cell>
          <cell r="F417" t="str">
            <v>00 506</v>
          </cell>
          <cell r="G417" t="str">
            <v>Turned Stool-Textured-15x30-Negro</v>
          </cell>
          <cell r="H417">
            <v>1</v>
          </cell>
          <cell r="I417" t="str">
            <v>Marjenny Tellez</v>
          </cell>
          <cell r="J417" t="str">
            <v>In production</v>
          </cell>
          <cell r="K417">
            <v>0</v>
          </cell>
        </row>
        <row r="418">
          <cell r="C418">
            <v>507</v>
          </cell>
          <cell r="D418">
            <v>0</v>
          </cell>
          <cell r="E418" t="str">
            <v>Maderas Collective</v>
          </cell>
          <cell r="F418" t="str">
            <v>00 507</v>
          </cell>
          <cell r="G418" t="str">
            <v>Turned Stool-Textured-15x30-Natural</v>
          </cell>
          <cell r="H418">
            <v>1</v>
          </cell>
          <cell r="I418" t="str">
            <v>Marjenny Tellez</v>
          </cell>
          <cell r="J418" t="str">
            <v>In production</v>
          </cell>
          <cell r="K418">
            <v>0</v>
          </cell>
        </row>
        <row r="419">
          <cell r="C419">
            <v>508</v>
          </cell>
          <cell r="D419">
            <v>0</v>
          </cell>
          <cell r="E419" t="str">
            <v>Maderas Collective</v>
          </cell>
          <cell r="F419" t="str">
            <v>00 508</v>
          </cell>
          <cell r="G419" t="str">
            <v xml:space="preserve">Turned Stool-Smooth-15x30-Negro </v>
          </cell>
          <cell r="H419">
            <v>1</v>
          </cell>
          <cell r="I419" t="str">
            <v>Marjenny Tellez</v>
          </cell>
          <cell r="J419" t="str">
            <v>In production</v>
          </cell>
          <cell r="K419">
            <v>0</v>
          </cell>
        </row>
        <row r="420">
          <cell r="C420">
            <v>509</v>
          </cell>
          <cell r="D420">
            <v>0</v>
          </cell>
          <cell r="E420" t="str">
            <v>Maderas Collective</v>
          </cell>
          <cell r="F420" t="str">
            <v>00 509</v>
          </cell>
          <cell r="G420" t="str">
            <v>Turned Stool-Smooth-15x30-Natural</v>
          </cell>
          <cell r="H420">
            <v>1</v>
          </cell>
          <cell r="I420" t="str">
            <v>Marjenny Tellez</v>
          </cell>
          <cell r="J420" t="str">
            <v>In production</v>
          </cell>
          <cell r="K420">
            <v>0</v>
          </cell>
        </row>
        <row r="421">
          <cell r="C421">
            <v>510</v>
          </cell>
          <cell r="D421">
            <v>0</v>
          </cell>
          <cell r="E421" t="str">
            <v>Maderas Collective</v>
          </cell>
          <cell r="F421" t="str">
            <v>00 510</v>
          </cell>
          <cell r="G421" t="str">
            <v>Turned Stool-Textured-12x40-Negro</v>
          </cell>
          <cell r="H421">
            <v>1</v>
          </cell>
          <cell r="I421" t="str">
            <v>Marjenny Tellez</v>
          </cell>
          <cell r="J421" t="str">
            <v>In production</v>
          </cell>
          <cell r="K421">
            <v>0</v>
          </cell>
        </row>
        <row r="422">
          <cell r="C422">
            <v>511</v>
          </cell>
          <cell r="D422">
            <v>0</v>
          </cell>
          <cell r="E422" t="str">
            <v>Maderas Collective</v>
          </cell>
          <cell r="F422" t="str">
            <v>00 511</v>
          </cell>
          <cell r="G422" t="str">
            <v>Turned Stool-Textured-12x40-Natural</v>
          </cell>
          <cell r="H422">
            <v>1</v>
          </cell>
          <cell r="I422" t="str">
            <v>Marjenny Tellez</v>
          </cell>
          <cell r="J422" t="str">
            <v>In production</v>
          </cell>
          <cell r="K422">
            <v>0</v>
          </cell>
        </row>
        <row r="423">
          <cell r="C423">
            <v>512</v>
          </cell>
          <cell r="D423">
            <v>0</v>
          </cell>
          <cell r="E423" t="str">
            <v>Maderas Collective</v>
          </cell>
          <cell r="F423" t="str">
            <v>00 512</v>
          </cell>
          <cell r="G423" t="str">
            <v xml:space="preserve">Turned Stool-Smooth-12x40-Negro </v>
          </cell>
          <cell r="H423">
            <v>1</v>
          </cell>
          <cell r="I423" t="str">
            <v>Marjenny Tellez</v>
          </cell>
          <cell r="J423" t="str">
            <v>In production</v>
          </cell>
          <cell r="K423">
            <v>0</v>
          </cell>
        </row>
        <row r="424">
          <cell r="C424">
            <v>513</v>
          </cell>
          <cell r="D424">
            <v>0</v>
          </cell>
          <cell r="E424" t="str">
            <v>Maderas Collective</v>
          </cell>
          <cell r="F424" t="str">
            <v>00 513</v>
          </cell>
          <cell r="G424" t="str">
            <v>Turned Stool-Smooth-12x40-Natural</v>
          </cell>
          <cell r="H424">
            <v>1</v>
          </cell>
          <cell r="I424" t="str">
            <v>Marjenny Tellez</v>
          </cell>
          <cell r="J424" t="str">
            <v>In production</v>
          </cell>
          <cell r="K424">
            <v>0</v>
          </cell>
        </row>
        <row r="425">
          <cell r="C425">
            <v>514</v>
          </cell>
          <cell r="D425">
            <v>0</v>
          </cell>
          <cell r="E425" t="str">
            <v>Maderas Collective</v>
          </cell>
          <cell r="F425" t="str">
            <v>00 514</v>
          </cell>
          <cell r="G425" t="str">
            <v>Estudio de Fotografia</v>
          </cell>
          <cell r="H425">
            <v>1</v>
          </cell>
          <cell r="I425" t="str">
            <v>Guillermo Mclean</v>
          </cell>
          <cell r="J425" t="str">
            <v>In production</v>
          </cell>
          <cell r="K425">
            <v>0</v>
          </cell>
        </row>
        <row r="426">
          <cell r="C426">
            <v>515</v>
          </cell>
          <cell r="D426">
            <v>0</v>
          </cell>
          <cell r="E426" t="str">
            <v>Canoe Westfield (Reposition)</v>
          </cell>
          <cell r="F426" t="str">
            <v>00 515</v>
          </cell>
          <cell r="G426" t="str">
            <v>CH 115 Chair , Teak &amp; Metal (Lounge Chair)</v>
          </cell>
          <cell r="H426">
            <v>2</v>
          </cell>
          <cell r="I426" t="str">
            <v>Guillermo Mclean</v>
          </cell>
          <cell r="J426" t="str">
            <v>In production</v>
          </cell>
          <cell r="K426">
            <v>0</v>
          </cell>
        </row>
        <row r="427">
          <cell r="C427">
            <v>516</v>
          </cell>
          <cell r="D427">
            <v>0</v>
          </cell>
          <cell r="E427" t="str">
            <v>Maderas Collective</v>
          </cell>
          <cell r="F427" t="str">
            <v>00 516</v>
          </cell>
          <cell r="G427" t="str">
            <v>Saneo de Madera Roble</v>
          </cell>
          <cell r="H427">
            <v>0</v>
          </cell>
          <cell r="I427" t="str">
            <v>Marjenny Tellez</v>
          </cell>
          <cell r="J427" t="str">
            <v>In production</v>
          </cell>
          <cell r="K427">
            <v>0</v>
          </cell>
        </row>
        <row r="428">
          <cell r="C428">
            <v>517</v>
          </cell>
          <cell r="D428">
            <v>0</v>
          </cell>
          <cell r="E428" t="str">
            <v>Papagayo Four Seasons</v>
          </cell>
          <cell r="F428" t="str">
            <v>00 517</v>
          </cell>
          <cell r="G428" t="str">
            <v>BGE-251 Double ottoman @ Bar</v>
          </cell>
          <cell r="H428">
            <v>2</v>
          </cell>
          <cell r="I428" t="str">
            <v>Francella Aguilera</v>
          </cell>
          <cell r="J428" t="str">
            <v>In production</v>
          </cell>
          <cell r="K428">
            <v>0</v>
          </cell>
        </row>
        <row r="429">
          <cell r="C429">
            <v>518</v>
          </cell>
          <cell r="D429">
            <v>0</v>
          </cell>
          <cell r="E429" t="str">
            <v>Maderas Collective</v>
          </cell>
          <cell r="F429" t="str">
            <v>00 518</v>
          </cell>
          <cell r="G429" t="str">
            <v>Soportes para prensas de plywood</v>
          </cell>
          <cell r="H429">
            <v>25</v>
          </cell>
          <cell r="I429" t="str">
            <v>Marjenny Tellez</v>
          </cell>
          <cell r="J429" t="str">
            <v>In production</v>
          </cell>
          <cell r="K429">
            <v>0</v>
          </cell>
        </row>
        <row r="430">
          <cell r="C430">
            <v>519</v>
          </cell>
          <cell r="D430">
            <v>0</v>
          </cell>
          <cell r="E430" t="str">
            <v>Maderas Collective</v>
          </cell>
          <cell r="F430" t="str">
            <v>00 519</v>
          </cell>
          <cell r="G430" t="str">
            <v>Muestra BQ-01 - Holler</v>
          </cell>
          <cell r="H430">
            <v>1</v>
          </cell>
          <cell r="I430" t="str">
            <v>Francella Aguilera</v>
          </cell>
          <cell r="J430" t="str">
            <v>Production set in process</v>
          </cell>
          <cell r="K430" t="str">
            <v>1 seccion de la banca</v>
          </cell>
        </row>
        <row r="431">
          <cell r="C431">
            <v>520</v>
          </cell>
          <cell r="D431">
            <v>0</v>
          </cell>
          <cell r="E431" t="str">
            <v>Food Hub NWA, LLC</v>
          </cell>
          <cell r="F431" t="str">
            <v>00 520</v>
          </cell>
          <cell r="G431" t="str">
            <v>Picnic table</v>
          </cell>
          <cell r="H431">
            <v>6</v>
          </cell>
          <cell r="I431" t="str">
            <v>Francella Aguilera</v>
          </cell>
          <cell r="J431" t="str">
            <v>Client set in process</v>
          </cell>
          <cell r="K431">
            <v>0</v>
          </cell>
        </row>
        <row r="432">
          <cell r="C432">
            <v>521</v>
          </cell>
          <cell r="D432">
            <v>0</v>
          </cell>
          <cell r="E432" t="str">
            <v>Beatrice Apple</v>
          </cell>
          <cell r="F432" t="str">
            <v>00 521</v>
          </cell>
          <cell r="G432" t="str">
            <v>Lounge chair</v>
          </cell>
          <cell r="H432">
            <v>6</v>
          </cell>
          <cell r="I432" t="str">
            <v>Karen Solozarno</v>
          </cell>
          <cell r="J432" t="str">
            <v>Client set in process</v>
          </cell>
          <cell r="K432">
            <v>0</v>
          </cell>
        </row>
        <row r="433">
          <cell r="C433">
            <v>522</v>
          </cell>
          <cell r="D433">
            <v>0</v>
          </cell>
          <cell r="E433" t="str">
            <v>Maderas Collective</v>
          </cell>
          <cell r="F433" t="str">
            <v>00 522</v>
          </cell>
          <cell r="G433" t="str">
            <v>Lounge chair-Prototipo/ Cedro Macho</v>
          </cell>
          <cell r="H433">
            <v>1</v>
          </cell>
          <cell r="I433" t="str">
            <v>Karen Solozarno</v>
          </cell>
          <cell r="J433" t="str">
            <v>In production</v>
          </cell>
          <cell r="K433">
            <v>0</v>
          </cell>
        </row>
        <row r="434">
          <cell r="C434">
            <v>523</v>
          </cell>
          <cell r="D434">
            <v>0</v>
          </cell>
          <cell r="E434" t="str">
            <v>Maderas Collective</v>
          </cell>
          <cell r="F434" t="str">
            <v>00 523</v>
          </cell>
          <cell r="G434" t="str">
            <v>BQ-02A/B-Prototipo-Holler</v>
          </cell>
          <cell r="H434">
            <v>1</v>
          </cell>
          <cell r="I434" t="str">
            <v>Marjenny Tellez</v>
          </cell>
          <cell r="J434" t="str">
            <v>In production</v>
          </cell>
          <cell r="K434" t="str">
            <v>1 seccion de la banca</v>
          </cell>
        </row>
        <row r="435">
          <cell r="C435">
            <v>524</v>
          </cell>
          <cell r="D435">
            <v>0</v>
          </cell>
          <cell r="E435" t="str">
            <v>Maderas Collective</v>
          </cell>
          <cell r="F435" t="str">
            <v>00 524</v>
          </cell>
          <cell r="G435" t="str">
            <v>BQ-04/ Prototipo-Holler</v>
          </cell>
          <cell r="H435">
            <v>1</v>
          </cell>
          <cell r="I435" t="str">
            <v>Leonarth Garcia</v>
          </cell>
          <cell r="J435" t="str">
            <v>Production set in process</v>
          </cell>
          <cell r="K435" t="str">
            <v>1 seccion de la banca</v>
          </cell>
        </row>
        <row r="436">
          <cell r="C436">
            <v>525</v>
          </cell>
          <cell r="D436">
            <v>0</v>
          </cell>
          <cell r="E436" t="str">
            <v>Maderas Collective</v>
          </cell>
          <cell r="F436" t="str">
            <v>00 525</v>
          </cell>
          <cell r="G436" t="str">
            <v>TB-15 Coffee Table tiered nest table</v>
          </cell>
          <cell r="H436">
            <v>1</v>
          </cell>
          <cell r="I436" t="str">
            <v>Francella Aguilera</v>
          </cell>
          <cell r="J436" t="str">
            <v>Production set in process</v>
          </cell>
          <cell r="K436" t="str">
            <v>2 prototipos del set</v>
          </cell>
        </row>
        <row r="437">
          <cell r="C437">
            <v>526</v>
          </cell>
          <cell r="D437">
            <v>0</v>
          </cell>
          <cell r="E437" t="str">
            <v>Papagayo Four Seasons</v>
          </cell>
          <cell r="F437" t="str">
            <v>00 526</v>
          </cell>
          <cell r="G437" t="str">
            <v xml:space="preserve">Muestras y Prototipos de Tapizado SPG-200 Counter stool </v>
          </cell>
          <cell r="H437">
            <v>1</v>
          </cell>
          <cell r="I437" t="str">
            <v>Guillermo Mclean</v>
          </cell>
          <cell r="J437" t="str">
            <v>In production</v>
          </cell>
          <cell r="K437">
            <v>0</v>
          </cell>
        </row>
        <row r="438">
          <cell r="C438">
            <v>527</v>
          </cell>
          <cell r="D438">
            <v>0</v>
          </cell>
          <cell r="E438" t="str">
            <v>Maderas Collective</v>
          </cell>
          <cell r="F438" t="str">
            <v>00 527</v>
          </cell>
          <cell r="G438" t="str">
            <v xml:space="preserve">Muestra de cojin TB-13, HOLLER </v>
          </cell>
          <cell r="H438">
            <v>1</v>
          </cell>
          <cell r="I438" t="str">
            <v>Marjenny Tellez</v>
          </cell>
          <cell r="J438" t="str">
            <v>In production</v>
          </cell>
          <cell r="K438">
            <v>0</v>
          </cell>
        </row>
        <row r="439">
          <cell r="C439">
            <v>528</v>
          </cell>
          <cell r="D439">
            <v>0</v>
          </cell>
          <cell r="E439" t="str">
            <v>Maderas Collective</v>
          </cell>
          <cell r="F439" t="str">
            <v>00 528</v>
          </cell>
          <cell r="G439" t="str">
            <v>Muestras de Tapizado para holler (BQ-01, BQ-02, BQ-03, BQ-04, TB-13, Loung chair, TB-15)</v>
          </cell>
          <cell r="H439">
            <v>1</v>
          </cell>
          <cell r="I439" t="str">
            <v>Leonarth Garcia</v>
          </cell>
          <cell r="J439" t="str">
            <v>Ready for production</v>
          </cell>
          <cell r="K439" t="str">
            <v xml:space="preserve">Muestras para tapizados a menor escala </v>
          </cell>
        </row>
        <row r="440">
          <cell r="C440">
            <v>529</v>
          </cell>
          <cell r="D440">
            <v>0</v>
          </cell>
          <cell r="E440" t="str">
            <v>Ojai Project</v>
          </cell>
          <cell r="F440" t="str">
            <v>00 529</v>
          </cell>
          <cell r="G440" t="str">
            <v>Vanity One</v>
          </cell>
          <cell r="H440">
            <v>4</v>
          </cell>
          <cell r="I440" t="str">
            <v>Marjenny Tellez</v>
          </cell>
          <cell r="J440" t="str">
            <v>Client set in process</v>
          </cell>
          <cell r="K440">
            <v>0</v>
          </cell>
        </row>
        <row r="441">
          <cell r="C441">
            <v>530</v>
          </cell>
          <cell r="D441">
            <v>0</v>
          </cell>
          <cell r="E441" t="str">
            <v>Ojai Project</v>
          </cell>
          <cell r="F441" t="str">
            <v>00 530</v>
          </cell>
          <cell r="G441" t="str">
            <v>Vanity two</v>
          </cell>
          <cell r="H441">
            <v>2</v>
          </cell>
          <cell r="I441" t="str">
            <v>Karen Solozarno</v>
          </cell>
          <cell r="J441" t="str">
            <v>Client set in process</v>
          </cell>
          <cell r="K441">
            <v>0</v>
          </cell>
        </row>
        <row r="442">
          <cell r="C442">
            <v>531</v>
          </cell>
          <cell r="D442">
            <v>0</v>
          </cell>
          <cell r="E442" t="str">
            <v>Ojai Project</v>
          </cell>
          <cell r="F442" t="str">
            <v>00 531</v>
          </cell>
          <cell r="G442" t="str">
            <v>Master Vanity</v>
          </cell>
          <cell r="H442">
            <v>1</v>
          </cell>
          <cell r="I442" t="str">
            <v>Francella Aguilera</v>
          </cell>
          <cell r="J442" t="str">
            <v>Client set in process</v>
          </cell>
          <cell r="K442">
            <v>0</v>
          </cell>
        </row>
        <row r="443">
          <cell r="C443">
            <v>532</v>
          </cell>
          <cell r="D443">
            <v>0</v>
          </cell>
          <cell r="E443" t="str">
            <v>Ojai Project</v>
          </cell>
          <cell r="F443" t="str">
            <v>00 532</v>
          </cell>
          <cell r="G443" t="str">
            <v>King Bed with tables</v>
          </cell>
          <cell r="H443">
            <v>3</v>
          </cell>
          <cell r="I443" t="str">
            <v>Marjenny Tellez</v>
          </cell>
          <cell r="J443" t="str">
            <v>Client set in process</v>
          </cell>
          <cell r="K443">
            <v>0</v>
          </cell>
        </row>
        <row r="444">
          <cell r="C444">
            <v>533</v>
          </cell>
          <cell r="D444">
            <v>0</v>
          </cell>
          <cell r="E444" t="str">
            <v>Ojai Project</v>
          </cell>
          <cell r="F444" t="str">
            <v>00 533</v>
          </cell>
          <cell r="G444" t="str">
            <v>Living shellving</v>
          </cell>
          <cell r="H444">
            <v>1</v>
          </cell>
          <cell r="I444" t="str">
            <v>Leonarth Garcia</v>
          </cell>
          <cell r="J444" t="str">
            <v>Client set in process</v>
          </cell>
          <cell r="K444">
            <v>0</v>
          </cell>
        </row>
        <row r="445">
          <cell r="C445">
            <v>534</v>
          </cell>
          <cell r="D445">
            <v>0</v>
          </cell>
          <cell r="E445" t="str">
            <v>Ojai Project</v>
          </cell>
          <cell r="F445" t="str">
            <v>00 534</v>
          </cell>
          <cell r="G445" t="str">
            <v>Living bar</v>
          </cell>
          <cell r="H445">
            <v>1</v>
          </cell>
          <cell r="I445" t="str">
            <v>Karen Solozarno</v>
          </cell>
          <cell r="J445" t="str">
            <v>Client set in process</v>
          </cell>
          <cell r="K445">
            <v>0</v>
          </cell>
        </row>
        <row r="446">
          <cell r="C446">
            <v>535</v>
          </cell>
          <cell r="D446">
            <v>0</v>
          </cell>
          <cell r="E446" t="str">
            <v>Ojai Project</v>
          </cell>
          <cell r="F446" t="str">
            <v>00 535</v>
          </cell>
          <cell r="G446" t="str">
            <v>Shower decking</v>
          </cell>
          <cell r="H446">
            <v>5</v>
          </cell>
          <cell r="I446" t="str">
            <v>Leonarth Garcia</v>
          </cell>
          <cell r="J446" t="str">
            <v>Client set in process</v>
          </cell>
          <cell r="K446">
            <v>0</v>
          </cell>
        </row>
        <row r="447">
          <cell r="C447">
            <v>536</v>
          </cell>
          <cell r="D447">
            <v>0</v>
          </cell>
          <cell r="E447" t="str">
            <v>Ojai Project</v>
          </cell>
          <cell r="F447" t="str">
            <v>00 536</v>
          </cell>
          <cell r="G447" t="str">
            <v>Powder Vanity</v>
          </cell>
          <cell r="H447">
            <v>2</v>
          </cell>
          <cell r="I447" t="str">
            <v>Francella Aguilera</v>
          </cell>
          <cell r="J447" t="str">
            <v>Client set in process</v>
          </cell>
          <cell r="K447">
            <v>0</v>
          </cell>
        </row>
        <row r="448">
          <cell r="C448">
            <v>537</v>
          </cell>
          <cell r="D448">
            <v>0</v>
          </cell>
          <cell r="E448" t="str">
            <v>Maderas Collective</v>
          </cell>
          <cell r="F448" t="str">
            <v>00 537</v>
          </cell>
          <cell r="G448" t="str">
            <v>Triturado de esponja</v>
          </cell>
          <cell r="H448">
            <v>1</v>
          </cell>
          <cell r="I448" t="str">
            <v>Marjenny Tellez</v>
          </cell>
          <cell r="J448" t="str">
            <v>In production</v>
          </cell>
          <cell r="K448">
            <v>0</v>
          </cell>
        </row>
        <row r="449">
          <cell r="C449">
            <v>538</v>
          </cell>
          <cell r="D449">
            <v>0</v>
          </cell>
          <cell r="E449" t="str">
            <v>Maderas Collective</v>
          </cell>
          <cell r="F449" t="str">
            <v>00 538</v>
          </cell>
          <cell r="G449" t="str">
            <v>Muestra de Acabado (TB-15,TB-05,TB-08,TB-10,TB-14, TB-06)</v>
          </cell>
          <cell r="H449">
            <v>1</v>
          </cell>
          <cell r="I449" t="str">
            <v>Leonarth Garcia</v>
          </cell>
          <cell r="J449" t="str">
            <v>Production set in process</v>
          </cell>
          <cell r="K449" t="str">
            <v>Muestras (Nogal Oscuro poliuretano mate)</v>
          </cell>
        </row>
        <row r="450">
          <cell r="C450">
            <v>539</v>
          </cell>
          <cell r="D450">
            <v>0</v>
          </cell>
          <cell r="E450" t="str">
            <v>Maderas Collective</v>
          </cell>
          <cell r="F450" t="str">
            <v>00 539</v>
          </cell>
          <cell r="G450" t="str">
            <v>Muestra TB-05</v>
          </cell>
          <cell r="H450">
            <v>1</v>
          </cell>
          <cell r="I450" t="str">
            <v>Francella Aguilera</v>
          </cell>
          <cell r="J450" t="str">
            <v>In production</v>
          </cell>
          <cell r="K450">
            <v>0</v>
          </cell>
        </row>
        <row r="451">
          <cell r="C451">
            <v>540</v>
          </cell>
          <cell r="D451">
            <v>0</v>
          </cell>
          <cell r="E451" t="str">
            <v>Maderas Collective</v>
          </cell>
          <cell r="F451" t="str">
            <v>00 540</v>
          </cell>
          <cell r="G451" t="str">
            <v>Modificacion Caja Muestra Premium (OT-452)</v>
          </cell>
          <cell r="H451">
            <v>1</v>
          </cell>
          <cell r="I451" t="str">
            <v>Guillermo Mclean</v>
          </cell>
          <cell r="J451" t="str">
            <v>In production</v>
          </cell>
          <cell r="K451">
            <v>0</v>
          </cell>
        </row>
        <row r="452">
          <cell r="C452">
            <v>541</v>
          </cell>
          <cell r="D452">
            <v>0</v>
          </cell>
          <cell r="E452" t="str">
            <v>Holler</v>
          </cell>
          <cell r="F452" t="str">
            <v>00 541</v>
          </cell>
          <cell r="G452" t="str">
            <v>TB-02 Custom co work table</v>
          </cell>
          <cell r="H452">
            <v>2</v>
          </cell>
          <cell r="I452" t="str">
            <v>Karen Solozarno</v>
          </cell>
          <cell r="J452" t="str">
            <v>In production</v>
          </cell>
          <cell r="K452">
            <v>0</v>
          </cell>
        </row>
        <row r="453">
          <cell r="C453">
            <v>542</v>
          </cell>
          <cell r="D453">
            <v>0</v>
          </cell>
          <cell r="E453" t="str">
            <v>Holler</v>
          </cell>
          <cell r="F453" t="str">
            <v>00 542</v>
          </cell>
          <cell r="G453" t="str">
            <v>TB-08 Vip Lounge Table Top</v>
          </cell>
          <cell r="H453">
            <v>2</v>
          </cell>
          <cell r="I453" t="str">
            <v>Francella Aguilera</v>
          </cell>
          <cell r="J453" t="str">
            <v>In production</v>
          </cell>
          <cell r="K453">
            <v>0</v>
          </cell>
        </row>
        <row r="454">
          <cell r="C454">
            <v>543</v>
          </cell>
          <cell r="D454">
            <v>0</v>
          </cell>
          <cell r="E454" t="str">
            <v>Maderas Collective</v>
          </cell>
          <cell r="F454" t="str">
            <v>00 543</v>
          </cell>
          <cell r="G454" t="str">
            <v>Guia para cortar Veneer para Bonanza TW - WeWork</v>
          </cell>
          <cell r="H454">
            <v>1</v>
          </cell>
          <cell r="I454" t="str">
            <v>Guillermo Mclean</v>
          </cell>
          <cell r="J454" t="str">
            <v>In production</v>
          </cell>
          <cell r="K454">
            <v>0</v>
          </cell>
        </row>
        <row r="455">
          <cell r="C455">
            <v>544</v>
          </cell>
          <cell r="D455">
            <v>0</v>
          </cell>
          <cell r="E455" t="str">
            <v xml:space="preserve">Industrious </v>
          </cell>
          <cell r="F455" t="str">
            <v>00 544</v>
          </cell>
          <cell r="G455" t="str">
            <v>Prototipo Sofa</v>
          </cell>
          <cell r="H455">
            <v>1</v>
          </cell>
          <cell r="I455" t="str">
            <v>Marjenny Tellez</v>
          </cell>
          <cell r="J455" t="str">
            <v>Client set in process</v>
          </cell>
          <cell r="K455">
            <v>0</v>
          </cell>
        </row>
        <row r="456">
          <cell r="C456">
            <v>545</v>
          </cell>
          <cell r="D456">
            <v>0</v>
          </cell>
          <cell r="E456" t="str">
            <v>Maderas Collective</v>
          </cell>
          <cell r="F456" t="str">
            <v>00 545</v>
          </cell>
          <cell r="G456" t="str">
            <v>Elaboracion de Mangas para Soldadura</v>
          </cell>
          <cell r="H456">
            <v>1</v>
          </cell>
          <cell r="I456" t="str">
            <v>Marjenny Tellez</v>
          </cell>
          <cell r="J456" t="str">
            <v>Client set in process</v>
          </cell>
          <cell r="K456">
            <v>0</v>
          </cell>
        </row>
        <row r="457">
          <cell r="C457">
            <v>546</v>
          </cell>
          <cell r="D457">
            <v>0</v>
          </cell>
          <cell r="E457" t="str">
            <v>Holler</v>
          </cell>
          <cell r="F457" t="str">
            <v>00 546</v>
          </cell>
          <cell r="G457" t="str">
            <v>TB-05 6-Top Hexagon Dining Table Top</v>
          </cell>
          <cell r="H457">
            <v>3</v>
          </cell>
          <cell r="I457" t="str">
            <v>Francella Aguilera</v>
          </cell>
          <cell r="J457" t="str">
            <v>Client set approved</v>
          </cell>
          <cell r="K457">
            <v>0</v>
          </cell>
        </row>
        <row r="458">
          <cell r="C458">
            <v>547</v>
          </cell>
          <cell r="D458">
            <v>0</v>
          </cell>
          <cell r="E458">
            <v>0</v>
          </cell>
          <cell r="F458" t="str">
            <v>00 547</v>
          </cell>
          <cell r="G458">
            <v>0</v>
          </cell>
          <cell r="H458">
            <v>0</v>
          </cell>
          <cell r="I458">
            <v>0</v>
          </cell>
          <cell r="J458">
            <v>0</v>
          </cell>
          <cell r="K458">
            <v>0</v>
          </cell>
        </row>
        <row r="459">
          <cell r="C459">
            <v>548</v>
          </cell>
          <cell r="D459">
            <v>0</v>
          </cell>
          <cell r="E459">
            <v>0</v>
          </cell>
          <cell r="F459" t="str">
            <v>00 548</v>
          </cell>
          <cell r="G459">
            <v>0</v>
          </cell>
          <cell r="H459">
            <v>0</v>
          </cell>
          <cell r="I459">
            <v>0</v>
          </cell>
          <cell r="J459">
            <v>0</v>
          </cell>
          <cell r="K459">
            <v>0</v>
          </cell>
        </row>
        <row r="460">
          <cell r="C460">
            <v>549</v>
          </cell>
          <cell r="D460">
            <v>0</v>
          </cell>
          <cell r="E460" t="str">
            <v>Maderas Collective</v>
          </cell>
          <cell r="F460" t="str">
            <v>00 549</v>
          </cell>
          <cell r="G460" t="str">
            <v>Muestras de Acabado Nogal/C Macho p/ Holler</v>
          </cell>
          <cell r="H460">
            <v>1</v>
          </cell>
          <cell r="I460" t="str">
            <v>Guillermo Mclean</v>
          </cell>
          <cell r="J460" t="str">
            <v>In production</v>
          </cell>
          <cell r="K460">
            <v>0</v>
          </cell>
        </row>
        <row r="461">
          <cell r="C461" t="str">
            <v/>
          </cell>
          <cell r="D461">
            <v>0</v>
          </cell>
          <cell r="E461">
            <v>0</v>
          </cell>
          <cell r="F461">
            <v>0</v>
          </cell>
          <cell r="G461">
            <v>0</v>
          </cell>
          <cell r="H461">
            <v>0</v>
          </cell>
          <cell r="I461">
            <v>0</v>
          </cell>
          <cell r="J461">
            <v>0</v>
          </cell>
          <cell r="K461">
            <v>0</v>
          </cell>
        </row>
        <row r="462">
          <cell r="C462" t="str">
            <v/>
          </cell>
          <cell r="D462">
            <v>0</v>
          </cell>
          <cell r="E462">
            <v>0</v>
          </cell>
          <cell r="F462">
            <v>0</v>
          </cell>
          <cell r="G462">
            <v>0</v>
          </cell>
          <cell r="H462">
            <v>0</v>
          </cell>
          <cell r="I462">
            <v>0</v>
          </cell>
          <cell r="J462">
            <v>0</v>
          </cell>
          <cell r="K462">
            <v>0</v>
          </cell>
        </row>
        <row r="463">
          <cell r="C463" t="str">
            <v/>
          </cell>
          <cell r="D463">
            <v>0</v>
          </cell>
          <cell r="E463" t="str">
            <v>Casa Pueblo</v>
          </cell>
          <cell r="F463">
            <v>0</v>
          </cell>
          <cell r="G463" t="str">
            <v>Cocktail Table 1</v>
          </cell>
          <cell r="H463">
            <v>4</v>
          </cell>
          <cell r="I463" t="str">
            <v>Karen Solozarno</v>
          </cell>
          <cell r="J463" t="str">
            <v>Client set of for review</v>
          </cell>
          <cell r="K463">
            <v>0</v>
          </cell>
        </row>
        <row r="464">
          <cell r="C464" t="str">
            <v/>
          </cell>
          <cell r="D464">
            <v>0</v>
          </cell>
          <cell r="E464" t="str">
            <v>Casa Pueblo</v>
          </cell>
          <cell r="F464">
            <v>0</v>
          </cell>
          <cell r="G464" t="str">
            <v>Cocktail Table 2</v>
          </cell>
          <cell r="H464">
            <v>3</v>
          </cell>
          <cell r="I464" t="str">
            <v>Karen Solozarno</v>
          </cell>
          <cell r="J464" t="str">
            <v>Client set of for review</v>
          </cell>
          <cell r="K464">
            <v>0</v>
          </cell>
        </row>
        <row r="465">
          <cell r="C465" t="str">
            <v/>
          </cell>
          <cell r="D465">
            <v>0</v>
          </cell>
          <cell r="E465" t="str">
            <v>Casa Pueblo</v>
          </cell>
          <cell r="F465">
            <v>0</v>
          </cell>
          <cell r="G465" t="str">
            <v>Leather Stool</v>
          </cell>
          <cell r="H465">
            <v>32</v>
          </cell>
          <cell r="I465" t="str">
            <v>Karen Solozarno</v>
          </cell>
          <cell r="J465" t="str">
            <v>Client set of for review</v>
          </cell>
          <cell r="K465">
            <v>0</v>
          </cell>
        </row>
        <row r="466">
          <cell r="C466" t="str">
            <v/>
          </cell>
          <cell r="D466">
            <v>0</v>
          </cell>
          <cell r="E466" t="str">
            <v>Casa Pueblo</v>
          </cell>
          <cell r="F466">
            <v>0</v>
          </cell>
          <cell r="G466" t="str">
            <v xml:space="preserve">Dining Chair </v>
          </cell>
          <cell r="H466">
            <v>0</v>
          </cell>
          <cell r="I466" t="str">
            <v>Gabriela Celebertti</v>
          </cell>
          <cell r="J466" t="str">
            <v>Production set of for review</v>
          </cell>
          <cell r="K466">
            <v>0</v>
          </cell>
        </row>
        <row r="467">
          <cell r="C467" t="str">
            <v/>
          </cell>
          <cell r="D467">
            <v>0</v>
          </cell>
          <cell r="E467" t="str">
            <v>Casa Pueblo</v>
          </cell>
          <cell r="F467">
            <v>0</v>
          </cell>
          <cell r="G467" t="str">
            <v>Wood Stool</v>
          </cell>
          <cell r="H467">
            <v>0</v>
          </cell>
          <cell r="I467" t="str">
            <v>Gabriela Celebertti</v>
          </cell>
          <cell r="J467">
            <v>0</v>
          </cell>
          <cell r="K467">
            <v>0</v>
          </cell>
        </row>
        <row r="468">
          <cell r="C468" t="str">
            <v/>
          </cell>
          <cell r="D468">
            <v>0</v>
          </cell>
          <cell r="E468" t="str">
            <v>Casa Pueblo</v>
          </cell>
          <cell r="F468">
            <v>0</v>
          </cell>
          <cell r="G468" t="str">
            <v>Chaise Lounge</v>
          </cell>
          <cell r="H468">
            <v>6</v>
          </cell>
          <cell r="I468" t="str">
            <v>Guillermo Mclean</v>
          </cell>
          <cell r="J468" t="str">
            <v>Client set in process</v>
          </cell>
          <cell r="K468">
            <v>0</v>
          </cell>
        </row>
        <row r="469">
          <cell r="C469" t="str">
            <v/>
          </cell>
          <cell r="D469">
            <v>0</v>
          </cell>
          <cell r="E469" t="str">
            <v>Casa Pueblo</v>
          </cell>
          <cell r="F469">
            <v>0</v>
          </cell>
          <cell r="G469" t="str">
            <v>Barstools</v>
          </cell>
          <cell r="H469">
            <v>24</v>
          </cell>
          <cell r="I469" t="str">
            <v>Marjenny Tellez</v>
          </cell>
          <cell r="J469" t="str">
            <v>Client set of for review</v>
          </cell>
          <cell r="K469">
            <v>0</v>
          </cell>
        </row>
        <row r="470">
          <cell r="C470" t="str">
            <v/>
          </cell>
          <cell r="D470">
            <v>0</v>
          </cell>
          <cell r="E470" t="str">
            <v>Casa Pueblo</v>
          </cell>
          <cell r="F470">
            <v>0</v>
          </cell>
          <cell r="G470" t="str">
            <v>Bistro 2 Tops</v>
          </cell>
          <cell r="H470">
            <v>20</v>
          </cell>
          <cell r="I470">
            <v>0</v>
          </cell>
          <cell r="J470">
            <v>0</v>
          </cell>
          <cell r="K470">
            <v>0</v>
          </cell>
        </row>
        <row r="471">
          <cell r="C471" t="str">
            <v/>
          </cell>
          <cell r="D471">
            <v>0</v>
          </cell>
          <cell r="E471" t="str">
            <v>Casa Pueblo</v>
          </cell>
          <cell r="F471">
            <v>0</v>
          </cell>
          <cell r="G471" t="str">
            <v>Bistro 4 Tops</v>
          </cell>
          <cell r="H471">
            <v>10</v>
          </cell>
          <cell r="I471">
            <v>0</v>
          </cell>
          <cell r="J471">
            <v>0</v>
          </cell>
          <cell r="K471">
            <v>0</v>
          </cell>
        </row>
        <row r="472">
          <cell r="C472" t="str">
            <v/>
          </cell>
          <cell r="D472">
            <v>0</v>
          </cell>
          <cell r="E472" t="str">
            <v>Dos Caminos</v>
          </cell>
          <cell r="F472">
            <v>0</v>
          </cell>
          <cell r="G472" t="str">
            <v>Barstool and chair</v>
          </cell>
          <cell r="H472">
            <v>0</v>
          </cell>
          <cell r="I472" t="str">
            <v>Marjenny Tellez</v>
          </cell>
          <cell r="J472" t="str">
            <v>Client set of for review</v>
          </cell>
          <cell r="K472">
            <v>0</v>
          </cell>
        </row>
        <row r="473">
          <cell r="C473" t="str">
            <v/>
          </cell>
          <cell r="D473">
            <v>0</v>
          </cell>
          <cell r="E473" t="str">
            <v>Time Hotel</v>
          </cell>
          <cell r="F473">
            <v>0</v>
          </cell>
          <cell r="G473" t="str">
            <v>Half Moon Chair</v>
          </cell>
          <cell r="H473">
            <v>0</v>
          </cell>
          <cell r="I473" t="str">
            <v>Guillermo Mclean</v>
          </cell>
          <cell r="J473" t="str">
            <v>Client set of for review</v>
          </cell>
          <cell r="K473">
            <v>0</v>
          </cell>
        </row>
        <row r="474">
          <cell r="C474" t="str">
            <v/>
          </cell>
          <cell r="D474">
            <v>0</v>
          </cell>
          <cell r="E474" t="str">
            <v>Time Hotel</v>
          </cell>
          <cell r="F474">
            <v>0</v>
          </cell>
          <cell r="G474" t="str">
            <v>Half Moon Bar stool</v>
          </cell>
          <cell r="H474">
            <v>0</v>
          </cell>
          <cell r="I474" t="str">
            <v>Leonarth Garcia</v>
          </cell>
          <cell r="J474" t="str">
            <v>Client set of for review</v>
          </cell>
          <cell r="K474">
            <v>0</v>
          </cell>
        </row>
        <row r="475">
          <cell r="C475" t="str">
            <v/>
          </cell>
          <cell r="D475">
            <v>0</v>
          </cell>
          <cell r="E475" t="str">
            <v>Time Hotel</v>
          </cell>
          <cell r="F475">
            <v>0</v>
          </cell>
          <cell r="G475" t="str">
            <v>Sofa</v>
          </cell>
          <cell r="H475">
            <v>0</v>
          </cell>
          <cell r="I475" t="str">
            <v>Marjenny Tellez</v>
          </cell>
          <cell r="J475" t="str">
            <v>Client set of for review</v>
          </cell>
          <cell r="K475">
            <v>0</v>
          </cell>
        </row>
        <row r="476">
          <cell r="C476" t="str">
            <v/>
          </cell>
          <cell r="D476">
            <v>0</v>
          </cell>
          <cell r="E476" t="str">
            <v>Time Hotel</v>
          </cell>
          <cell r="F476">
            <v>0</v>
          </cell>
          <cell r="G476" t="str">
            <v>Grille Coffee Table</v>
          </cell>
          <cell r="H476">
            <v>0</v>
          </cell>
          <cell r="I476" t="str">
            <v>Karen Solozarno</v>
          </cell>
          <cell r="J476" t="str">
            <v>Client set of for review</v>
          </cell>
          <cell r="K476">
            <v>0</v>
          </cell>
        </row>
        <row r="477">
          <cell r="C477" t="str">
            <v/>
          </cell>
          <cell r="D477">
            <v>0</v>
          </cell>
          <cell r="E477" t="str">
            <v>Time Hotel</v>
          </cell>
          <cell r="F477">
            <v>0</v>
          </cell>
          <cell r="G477" t="str">
            <v>Grille Table Top</v>
          </cell>
          <cell r="H477">
            <v>0</v>
          </cell>
          <cell r="I477" t="str">
            <v>Gabriela Celebertti</v>
          </cell>
          <cell r="J477" t="str">
            <v>Client set of for review</v>
          </cell>
          <cell r="K477">
            <v>0</v>
          </cell>
        </row>
        <row r="478">
          <cell r="C478" t="str">
            <v/>
          </cell>
          <cell r="D478">
            <v>0</v>
          </cell>
          <cell r="E478" t="str">
            <v>Time Hotel</v>
          </cell>
          <cell r="F478">
            <v>0</v>
          </cell>
          <cell r="G478" t="str">
            <v>Dining table-bar</v>
          </cell>
          <cell r="H478">
            <v>0</v>
          </cell>
          <cell r="I478" t="str">
            <v>Marjenny Tellez</v>
          </cell>
          <cell r="J478" t="str">
            <v>Client set of for review</v>
          </cell>
          <cell r="K478">
            <v>0</v>
          </cell>
        </row>
        <row r="479">
          <cell r="C479" t="str">
            <v/>
          </cell>
          <cell r="D479">
            <v>0</v>
          </cell>
          <cell r="E479" t="str">
            <v>Blue Mesa Chair</v>
          </cell>
          <cell r="F479">
            <v>0</v>
          </cell>
          <cell r="G479" t="str">
            <v>chair</v>
          </cell>
          <cell r="H479">
            <v>0</v>
          </cell>
          <cell r="I479" t="str">
            <v>Marjenny Tellez</v>
          </cell>
          <cell r="J479" t="str">
            <v>Client set in process</v>
          </cell>
          <cell r="K479">
            <v>0</v>
          </cell>
        </row>
        <row r="480">
          <cell r="C480" t="str">
            <v/>
          </cell>
          <cell r="D480">
            <v>0</v>
          </cell>
          <cell r="E480" t="str">
            <v>Neocon Furniture</v>
          </cell>
          <cell r="F480">
            <v>0</v>
          </cell>
          <cell r="G480" t="str">
            <v>Acrylic sofa</v>
          </cell>
          <cell r="H480">
            <v>0</v>
          </cell>
          <cell r="I480" t="str">
            <v>Gabriela Celebertti</v>
          </cell>
          <cell r="J480" t="str">
            <v>Client set of for review</v>
          </cell>
          <cell r="K480">
            <v>0</v>
          </cell>
        </row>
        <row r="481">
          <cell r="C481" t="str">
            <v/>
          </cell>
          <cell r="D481">
            <v>0</v>
          </cell>
          <cell r="E481" t="str">
            <v>Neocon Furniture</v>
          </cell>
          <cell r="F481">
            <v>0</v>
          </cell>
          <cell r="G481" t="str">
            <v>Acrylic chair</v>
          </cell>
          <cell r="H481">
            <v>0</v>
          </cell>
          <cell r="I481" t="str">
            <v>Marjenny Tellez</v>
          </cell>
          <cell r="J481" t="str">
            <v>Client set in process</v>
          </cell>
          <cell r="K481">
            <v>0</v>
          </cell>
        </row>
        <row r="482">
          <cell r="C482" t="str">
            <v/>
          </cell>
          <cell r="D482">
            <v>0</v>
          </cell>
          <cell r="E482" t="str">
            <v xml:space="preserve">Zachary Lynd </v>
          </cell>
          <cell r="F482">
            <v>0</v>
          </cell>
          <cell r="G482" t="str">
            <v>Back bar</v>
          </cell>
          <cell r="H482">
            <v>0</v>
          </cell>
          <cell r="I482" t="str">
            <v>Marjenny Tellez</v>
          </cell>
          <cell r="J482" t="str">
            <v>Client set of for review</v>
          </cell>
          <cell r="K482">
            <v>0</v>
          </cell>
        </row>
        <row r="483">
          <cell r="C483" t="str">
            <v/>
          </cell>
          <cell r="D483">
            <v>0</v>
          </cell>
          <cell r="E483" t="str">
            <v>Granite Work</v>
          </cell>
          <cell r="F483">
            <v>0</v>
          </cell>
          <cell r="G483" t="str">
            <v>Meeting Room #1</v>
          </cell>
          <cell r="H483">
            <v>0</v>
          </cell>
          <cell r="I483" t="str">
            <v>Marjenny Tellez</v>
          </cell>
          <cell r="J483" t="str">
            <v>Client set of for review</v>
          </cell>
          <cell r="K483">
            <v>0</v>
          </cell>
        </row>
        <row r="484">
          <cell r="C484" t="str">
            <v/>
          </cell>
          <cell r="D484">
            <v>0</v>
          </cell>
          <cell r="E484" t="str">
            <v>Granite Work</v>
          </cell>
          <cell r="F484">
            <v>0</v>
          </cell>
          <cell r="G484" t="str">
            <v>Stool and Bistro</v>
          </cell>
          <cell r="H484">
            <v>0</v>
          </cell>
          <cell r="I484" t="str">
            <v>Marjenny Tellez</v>
          </cell>
          <cell r="J484" t="str">
            <v>Client set of for review</v>
          </cell>
          <cell r="K484">
            <v>0</v>
          </cell>
        </row>
        <row r="485">
          <cell r="C485" t="str">
            <v/>
          </cell>
          <cell r="D485">
            <v>0</v>
          </cell>
          <cell r="E485" t="str">
            <v>Granite Work</v>
          </cell>
          <cell r="F485">
            <v>0</v>
          </cell>
          <cell r="G485" t="str">
            <v>Meeting Room #3</v>
          </cell>
          <cell r="H485">
            <v>0</v>
          </cell>
          <cell r="I485" t="str">
            <v>Karen Solozarno</v>
          </cell>
          <cell r="J485" t="str">
            <v>Client set of for review</v>
          </cell>
          <cell r="K485">
            <v>0</v>
          </cell>
        </row>
        <row r="486">
          <cell r="C486" t="str">
            <v/>
          </cell>
          <cell r="D486">
            <v>0</v>
          </cell>
          <cell r="E486" t="str">
            <v>Granite Work</v>
          </cell>
          <cell r="F486">
            <v>0</v>
          </cell>
          <cell r="G486" t="str">
            <v>Pantry 1</v>
          </cell>
          <cell r="H486">
            <v>0</v>
          </cell>
          <cell r="I486" t="str">
            <v>Karen Solozarno</v>
          </cell>
          <cell r="J486" t="str">
            <v>Client set of for review</v>
          </cell>
          <cell r="K486">
            <v>0</v>
          </cell>
        </row>
        <row r="487">
          <cell r="C487" t="str">
            <v/>
          </cell>
          <cell r="D487">
            <v>0</v>
          </cell>
          <cell r="E487" t="str">
            <v>Granite Work</v>
          </cell>
          <cell r="F487">
            <v>0</v>
          </cell>
          <cell r="G487" t="str">
            <v>Pantry 2</v>
          </cell>
          <cell r="H487">
            <v>0</v>
          </cell>
          <cell r="I487" t="str">
            <v>Karen Solozarno</v>
          </cell>
          <cell r="J487" t="str">
            <v>Client set of for review</v>
          </cell>
          <cell r="K487">
            <v>0</v>
          </cell>
        </row>
        <row r="488">
          <cell r="C488" t="str">
            <v/>
          </cell>
          <cell r="D488">
            <v>0</v>
          </cell>
          <cell r="E488" t="str">
            <v>Ojai Project</v>
          </cell>
          <cell r="F488">
            <v>0</v>
          </cell>
          <cell r="G488" t="str">
            <v>King Bed with tables</v>
          </cell>
          <cell r="H488">
            <v>3</v>
          </cell>
          <cell r="I488" t="str">
            <v>Marjenny Tellez</v>
          </cell>
          <cell r="J488" t="str">
            <v>Client set of for review</v>
          </cell>
          <cell r="K488">
            <v>0</v>
          </cell>
        </row>
        <row r="489">
          <cell r="C489" t="str">
            <v/>
          </cell>
          <cell r="D489">
            <v>0</v>
          </cell>
          <cell r="E489" t="str">
            <v>Ojai Project</v>
          </cell>
          <cell r="F489">
            <v>0</v>
          </cell>
          <cell r="G489" t="str">
            <v>Vanity One</v>
          </cell>
          <cell r="H489">
            <v>4</v>
          </cell>
          <cell r="I489" t="str">
            <v>Marjenny Tellez</v>
          </cell>
          <cell r="J489" t="str">
            <v>Production set in process</v>
          </cell>
          <cell r="K489">
            <v>0</v>
          </cell>
        </row>
        <row r="490">
          <cell r="C490" t="str">
            <v/>
          </cell>
          <cell r="D490">
            <v>0</v>
          </cell>
          <cell r="E490" t="str">
            <v>Ojai Project</v>
          </cell>
          <cell r="F490">
            <v>0</v>
          </cell>
          <cell r="G490" t="str">
            <v>Vanity two</v>
          </cell>
          <cell r="H490">
            <v>2</v>
          </cell>
          <cell r="I490" t="str">
            <v>Karen Solozarno</v>
          </cell>
          <cell r="J490" t="str">
            <v>Client set in process</v>
          </cell>
          <cell r="K490">
            <v>0</v>
          </cell>
        </row>
        <row r="491">
          <cell r="C491" t="str">
            <v/>
          </cell>
          <cell r="D491">
            <v>0</v>
          </cell>
          <cell r="E491" t="str">
            <v>Ojai Project</v>
          </cell>
          <cell r="F491">
            <v>0</v>
          </cell>
          <cell r="G491" t="str">
            <v>Master Vanity</v>
          </cell>
          <cell r="H491">
            <v>1</v>
          </cell>
          <cell r="I491" t="str">
            <v>Francella Aguilera</v>
          </cell>
          <cell r="J491" t="str">
            <v>Client set in process</v>
          </cell>
          <cell r="K491">
            <v>0</v>
          </cell>
        </row>
        <row r="492">
          <cell r="C492" t="str">
            <v/>
          </cell>
          <cell r="D492">
            <v>0</v>
          </cell>
          <cell r="E492" t="str">
            <v>Ojai Project</v>
          </cell>
          <cell r="F492">
            <v>0</v>
          </cell>
          <cell r="G492" t="str">
            <v>Living Shelving</v>
          </cell>
          <cell r="H492">
            <v>1</v>
          </cell>
          <cell r="I492" t="str">
            <v>Leonarth Garcia</v>
          </cell>
          <cell r="J492" t="str">
            <v>Client set in process</v>
          </cell>
          <cell r="K492">
            <v>0</v>
          </cell>
        </row>
        <row r="493">
          <cell r="C493" t="str">
            <v/>
          </cell>
          <cell r="D493">
            <v>0</v>
          </cell>
          <cell r="E493" t="str">
            <v>Ojai Project</v>
          </cell>
          <cell r="F493">
            <v>0</v>
          </cell>
          <cell r="G493" t="str">
            <v>Living Bar</v>
          </cell>
          <cell r="H493">
            <v>1</v>
          </cell>
          <cell r="I493" t="str">
            <v>Karen Solozarno</v>
          </cell>
          <cell r="J493" t="str">
            <v>Client set in process</v>
          </cell>
          <cell r="K493">
            <v>0</v>
          </cell>
        </row>
        <row r="494">
          <cell r="C494" t="str">
            <v/>
          </cell>
          <cell r="D494">
            <v>0</v>
          </cell>
          <cell r="E494" t="str">
            <v>Ojai Project</v>
          </cell>
          <cell r="F494">
            <v>0</v>
          </cell>
          <cell r="G494" t="str">
            <v>Shower Decking</v>
          </cell>
          <cell r="H494">
            <v>5</v>
          </cell>
          <cell r="I494" t="str">
            <v>Leonarth Garcia</v>
          </cell>
          <cell r="J494" t="str">
            <v>Client set in process</v>
          </cell>
          <cell r="K494">
            <v>0</v>
          </cell>
        </row>
        <row r="495">
          <cell r="C495" t="str">
            <v/>
          </cell>
          <cell r="D495">
            <v>0</v>
          </cell>
          <cell r="E495" t="str">
            <v>Ojai Project</v>
          </cell>
          <cell r="F495">
            <v>0</v>
          </cell>
          <cell r="G495" t="str">
            <v>Powder Vanity</v>
          </cell>
          <cell r="H495">
            <v>1</v>
          </cell>
          <cell r="I495" t="str">
            <v>Francella Aguilera</v>
          </cell>
          <cell r="J495" t="str">
            <v>Client set in process</v>
          </cell>
          <cell r="K495">
            <v>0</v>
          </cell>
        </row>
        <row r="496">
          <cell r="C496" t="str">
            <v/>
          </cell>
          <cell r="D496">
            <v>0</v>
          </cell>
          <cell r="E496" t="str">
            <v>Ignitia Office</v>
          </cell>
          <cell r="F496">
            <v>0</v>
          </cell>
          <cell r="G496" t="str">
            <v>Calculo de Madera</v>
          </cell>
          <cell r="H496">
            <v>0</v>
          </cell>
          <cell r="I496" t="str">
            <v>Marjenny Tellez</v>
          </cell>
          <cell r="J496" t="str">
            <v>In production</v>
          </cell>
          <cell r="K496" t="str">
            <v>finalizada</v>
          </cell>
        </row>
        <row r="497">
          <cell r="C497">
            <v>187</v>
          </cell>
          <cell r="D497">
            <v>0</v>
          </cell>
          <cell r="E497" t="str">
            <v>Maderas Collective</v>
          </cell>
          <cell r="F497" t="str">
            <v>00 187</v>
          </cell>
          <cell r="G497" t="str">
            <v>Muestras de Acabado - General</v>
          </cell>
          <cell r="H497">
            <v>0</v>
          </cell>
          <cell r="I497" t="str">
            <v>Guillermo Mclean</v>
          </cell>
          <cell r="J497" t="str">
            <v>In production</v>
          </cell>
          <cell r="K497" t="str">
            <v>Orden Abierta</v>
          </cell>
        </row>
        <row r="498">
          <cell r="C498">
            <v>241</v>
          </cell>
          <cell r="D498">
            <v>0</v>
          </cell>
          <cell r="E498" t="str">
            <v>Maderas Collective</v>
          </cell>
          <cell r="F498" t="str">
            <v>00 241</v>
          </cell>
          <cell r="G498" t="str">
            <v>Repisa bodega / llavero / pizarra corcho</v>
          </cell>
          <cell r="H498">
            <v>1</v>
          </cell>
          <cell r="I498" t="str">
            <v>Guillermo Mclean</v>
          </cell>
          <cell r="J498" t="str">
            <v>In production</v>
          </cell>
          <cell r="K498">
            <v>0</v>
          </cell>
        </row>
        <row r="499">
          <cell r="C499">
            <v>252</v>
          </cell>
          <cell r="D499">
            <v>0</v>
          </cell>
          <cell r="E499" t="str">
            <v>WEWORK</v>
          </cell>
          <cell r="F499" t="str">
            <v>00 252</v>
          </cell>
          <cell r="G499" t="str">
            <v>Bonanza Lounge Chair</v>
          </cell>
          <cell r="H499">
            <v>5</v>
          </cell>
          <cell r="I499" t="str">
            <v>Guillermo Mclean</v>
          </cell>
          <cell r="J499" t="str">
            <v>In production</v>
          </cell>
          <cell r="K499">
            <v>0</v>
          </cell>
        </row>
        <row r="500">
          <cell r="C500">
            <v>316</v>
          </cell>
          <cell r="D500">
            <v>0</v>
          </cell>
          <cell r="E500" t="str">
            <v>Holler</v>
          </cell>
          <cell r="F500" t="str">
            <v>00 316</v>
          </cell>
          <cell r="G500" t="str">
            <v>AA-10 Planter Screen</v>
          </cell>
          <cell r="H500">
            <v>2</v>
          </cell>
          <cell r="I500" t="str">
            <v>Leonarth Garcia</v>
          </cell>
          <cell r="J500" t="str">
            <v>Client set of for review</v>
          </cell>
          <cell r="K500">
            <v>0</v>
          </cell>
        </row>
        <row r="501">
          <cell r="C501">
            <v>317</v>
          </cell>
          <cell r="D501">
            <v>0</v>
          </cell>
          <cell r="E501" t="str">
            <v>Holler</v>
          </cell>
          <cell r="F501" t="str">
            <v>00 317</v>
          </cell>
          <cell r="G501" t="str">
            <v xml:space="preserve">BQ-01 Work Banquette </v>
          </cell>
          <cell r="H501">
            <v>3</v>
          </cell>
          <cell r="I501" t="str">
            <v>Francella Aguilera</v>
          </cell>
          <cell r="J501" t="str">
            <v>Client set of for review</v>
          </cell>
          <cell r="K501">
            <v>0</v>
          </cell>
        </row>
        <row r="502">
          <cell r="C502">
            <v>318</v>
          </cell>
          <cell r="D502">
            <v>0</v>
          </cell>
          <cell r="E502" t="str">
            <v>Holler</v>
          </cell>
          <cell r="F502" t="str">
            <v>00 318</v>
          </cell>
          <cell r="G502" t="str">
            <v>BQ-02A Arrival Banquette</v>
          </cell>
          <cell r="H502">
            <v>4</v>
          </cell>
          <cell r="I502" t="str">
            <v>Leonarth Garcia</v>
          </cell>
          <cell r="J502" t="str">
            <v>Client set of for review</v>
          </cell>
          <cell r="K502">
            <v>0</v>
          </cell>
        </row>
        <row r="503">
          <cell r="C503">
            <v>320</v>
          </cell>
          <cell r="D503">
            <v>0</v>
          </cell>
          <cell r="E503" t="str">
            <v>Maderas Collective</v>
          </cell>
          <cell r="F503" t="str">
            <v>00 320</v>
          </cell>
          <cell r="G503" t="str">
            <v>Escritorio para Oficina</v>
          </cell>
          <cell r="H503">
            <v>3</v>
          </cell>
          <cell r="I503" t="str">
            <v>Guillermo Mclean</v>
          </cell>
          <cell r="J503" t="str">
            <v>In production</v>
          </cell>
          <cell r="K503">
            <v>0</v>
          </cell>
        </row>
        <row r="504">
          <cell r="C504">
            <v>321</v>
          </cell>
          <cell r="D504">
            <v>0</v>
          </cell>
          <cell r="E504" t="str">
            <v>Maderas Collective</v>
          </cell>
          <cell r="F504" t="str">
            <v>00 321</v>
          </cell>
          <cell r="G504" t="str">
            <v>Cerramiento en Mueble Servidor</v>
          </cell>
          <cell r="H504">
            <v>1</v>
          </cell>
          <cell r="I504" t="str">
            <v>Guillermo Mclean</v>
          </cell>
          <cell r="J504" t="str">
            <v>In production</v>
          </cell>
          <cell r="K504">
            <v>0</v>
          </cell>
        </row>
        <row r="505">
          <cell r="C505">
            <v>323</v>
          </cell>
          <cell r="D505">
            <v>0</v>
          </cell>
          <cell r="E505" t="str">
            <v>Holler</v>
          </cell>
          <cell r="F505" t="str">
            <v>00 323</v>
          </cell>
          <cell r="G505" t="str">
            <v>BQ-02B Café Banquette</v>
          </cell>
          <cell r="H505">
            <v>2</v>
          </cell>
          <cell r="I505" t="str">
            <v>Leonarth Garcia</v>
          </cell>
          <cell r="J505" t="str">
            <v>Client set in process</v>
          </cell>
          <cell r="K505">
            <v>0</v>
          </cell>
        </row>
        <row r="506">
          <cell r="C506">
            <v>324</v>
          </cell>
          <cell r="D506">
            <v>0</v>
          </cell>
          <cell r="E506" t="str">
            <v>Holler</v>
          </cell>
          <cell r="F506" t="str">
            <v>00 324</v>
          </cell>
          <cell r="G506" t="str">
            <v>BQ-03 Lounge Banquette</v>
          </cell>
          <cell r="H506">
            <v>3</v>
          </cell>
          <cell r="I506" t="str">
            <v>Karen Solozarno</v>
          </cell>
          <cell r="J506" t="str">
            <v>Client set of for review</v>
          </cell>
          <cell r="K506">
            <v>0</v>
          </cell>
        </row>
        <row r="507">
          <cell r="C507">
            <v>325</v>
          </cell>
          <cell r="D507">
            <v>0</v>
          </cell>
          <cell r="E507" t="str">
            <v>Holler</v>
          </cell>
          <cell r="F507" t="str">
            <v>00 325</v>
          </cell>
          <cell r="G507" t="str">
            <v>BO-04 Banquette Shuffleboard</v>
          </cell>
          <cell r="H507">
            <v>1</v>
          </cell>
          <cell r="I507" t="str">
            <v>Guillermo McLean</v>
          </cell>
          <cell r="J507" t="str">
            <v>Client set of for review</v>
          </cell>
          <cell r="K507">
            <v>0</v>
          </cell>
        </row>
        <row r="508">
          <cell r="C508">
            <v>326</v>
          </cell>
          <cell r="D508">
            <v>0</v>
          </cell>
          <cell r="E508" t="str">
            <v>Holler</v>
          </cell>
          <cell r="F508" t="str">
            <v>00 326</v>
          </cell>
          <cell r="G508" t="str">
            <v>TB-02 Custom co work table PROTOTIPO</v>
          </cell>
          <cell r="H508">
            <v>1</v>
          </cell>
          <cell r="I508" t="str">
            <v>Karen Solozarno</v>
          </cell>
          <cell r="J508" t="str">
            <v>In production</v>
          </cell>
          <cell r="K508">
            <v>0</v>
          </cell>
        </row>
        <row r="509">
          <cell r="C509">
            <v>327</v>
          </cell>
          <cell r="D509">
            <v>0</v>
          </cell>
          <cell r="E509" t="str">
            <v>Holler</v>
          </cell>
          <cell r="F509" t="str">
            <v>00 327</v>
          </cell>
          <cell r="G509" t="str">
            <v>TB-03 Custom back bar table</v>
          </cell>
          <cell r="H509">
            <v>2</v>
          </cell>
          <cell r="I509" t="str">
            <v>Leonarth Garcia</v>
          </cell>
          <cell r="J509" t="str">
            <v>Client set in process</v>
          </cell>
          <cell r="K509">
            <v>0</v>
          </cell>
        </row>
        <row r="510">
          <cell r="C510">
            <v>328</v>
          </cell>
          <cell r="D510">
            <v>0</v>
          </cell>
          <cell r="E510" t="str">
            <v xml:space="preserve">Holler </v>
          </cell>
          <cell r="F510" t="str">
            <v>00 328</v>
          </cell>
          <cell r="G510" t="str">
            <v>TB-04 Feature table</v>
          </cell>
          <cell r="H510">
            <v>1</v>
          </cell>
          <cell r="I510" t="str">
            <v>Karen Solozarno</v>
          </cell>
          <cell r="J510" t="str">
            <v>Production set in process</v>
          </cell>
          <cell r="K510">
            <v>0</v>
          </cell>
        </row>
        <row r="511">
          <cell r="C511">
            <v>329</v>
          </cell>
          <cell r="D511">
            <v>0</v>
          </cell>
          <cell r="E511" t="str">
            <v>Holler</v>
          </cell>
          <cell r="F511" t="str">
            <v>00 329</v>
          </cell>
          <cell r="G511" t="str">
            <v>TB-05 6-Top Hexagon Dining Table Top</v>
          </cell>
          <cell r="H511">
            <v>1</v>
          </cell>
          <cell r="I511" t="str">
            <v>Francella Aguilera</v>
          </cell>
          <cell r="J511" t="str">
            <v>Client set of for review</v>
          </cell>
          <cell r="K511">
            <v>0</v>
          </cell>
        </row>
        <row r="512">
          <cell r="C512">
            <v>330</v>
          </cell>
          <cell r="D512">
            <v>0</v>
          </cell>
          <cell r="E512" t="str">
            <v>Holler</v>
          </cell>
          <cell r="F512" t="str">
            <v>00 330</v>
          </cell>
          <cell r="G512" t="str">
            <v>TB-06  4-Top Café Dining Table top</v>
          </cell>
          <cell r="H512">
            <v>2</v>
          </cell>
          <cell r="I512" t="str">
            <v>Francella Aguilera</v>
          </cell>
          <cell r="J512" t="str">
            <v>Client set of for review</v>
          </cell>
          <cell r="K512">
            <v>0</v>
          </cell>
        </row>
        <row r="513">
          <cell r="C513">
            <v>355</v>
          </cell>
          <cell r="D513">
            <v>0</v>
          </cell>
          <cell r="E513" t="str">
            <v>Holler</v>
          </cell>
          <cell r="F513" t="str">
            <v>00 355</v>
          </cell>
          <cell r="G513" t="str">
            <v>TB-07 Custom Conference Table</v>
          </cell>
          <cell r="H513">
            <v>1</v>
          </cell>
          <cell r="I513" t="str">
            <v>Marjenny Tellez</v>
          </cell>
          <cell r="J513" t="str">
            <v>In production</v>
          </cell>
          <cell r="K513">
            <v>0</v>
          </cell>
        </row>
        <row r="514">
          <cell r="C514">
            <v>356</v>
          </cell>
          <cell r="D514">
            <v>0</v>
          </cell>
          <cell r="E514" t="str">
            <v>Holler</v>
          </cell>
          <cell r="F514" t="str">
            <v>00 356</v>
          </cell>
          <cell r="G514" t="str">
            <v>TB-08 Vip Lounge Table Top PROTOTIPO</v>
          </cell>
          <cell r="H514">
            <v>1</v>
          </cell>
          <cell r="I514" t="str">
            <v>Francella Aguilera</v>
          </cell>
          <cell r="J514" t="str">
            <v>Client set of for review</v>
          </cell>
          <cell r="K514">
            <v>0</v>
          </cell>
        </row>
        <row r="515">
          <cell r="C515">
            <v>365</v>
          </cell>
          <cell r="D515">
            <v>0</v>
          </cell>
          <cell r="E515" t="str">
            <v>Holler</v>
          </cell>
          <cell r="F515" t="str">
            <v>00 365</v>
          </cell>
          <cell r="G515" t="str">
            <v>TB-09 Coffee Table Back Bar</v>
          </cell>
          <cell r="H515">
            <v>1</v>
          </cell>
          <cell r="I515" t="str">
            <v>Marjenny Tellez</v>
          </cell>
          <cell r="J515" t="str">
            <v>Production set in process</v>
          </cell>
          <cell r="K515">
            <v>0</v>
          </cell>
        </row>
        <row r="516">
          <cell r="C516">
            <v>366</v>
          </cell>
          <cell r="D516">
            <v>0</v>
          </cell>
          <cell r="E516" t="str">
            <v>Holler</v>
          </cell>
          <cell r="F516" t="str">
            <v>00 366</v>
          </cell>
          <cell r="G516" t="str">
            <v>TB-10 2-Top Cafe Dining Table</v>
          </cell>
          <cell r="H516">
            <v>2</v>
          </cell>
          <cell r="I516" t="str">
            <v>Francella Aguilera</v>
          </cell>
          <cell r="J516" t="str">
            <v>Client set of for review</v>
          </cell>
          <cell r="K516">
            <v>0</v>
          </cell>
        </row>
        <row r="517">
          <cell r="C517">
            <v>367</v>
          </cell>
          <cell r="D517">
            <v>0</v>
          </cell>
          <cell r="E517" t="str">
            <v>Holler</v>
          </cell>
          <cell r="F517" t="str">
            <v>00 367</v>
          </cell>
          <cell r="G517" t="str">
            <v>TB-13 Coffee Table- Lounge</v>
          </cell>
          <cell r="H517">
            <v>2</v>
          </cell>
          <cell r="I517" t="str">
            <v>Marjenny Tellez</v>
          </cell>
          <cell r="J517" t="str">
            <v>In production</v>
          </cell>
          <cell r="K517">
            <v>0</v>
          </cell>
        </row>
        <row r="518">
          <cell r="C518">
            <v>369</v>
          </cell>
          <cell r="D518">
            <v>0</v>
          </cell>
          <cell r="E518" t="str">
            <v>Holler</v>
          </cell>
          <cell r="F518" t="str">
            <v>00 369</v>
          </cell>
          <cell r="G518" t="str">
            <v>TB-14 Coffee Table Co Work</v>
          </cell>
          <cell r="H518">
            <v>1</v>
          </cell>
          <cell r="I518" t="str">
            <v>Guillermo Mclean</v>
          </cell>
          <cell r="J518" t="str">
            <v>Client set of for review</v>
          </cell>
          <cell r="K518">
            <v>0</v>
          </cell>
        </row>
        <row r="519">
          <cell r="C519">
            <v>370</v>
          </cell>
          <cell r="D519">
            <v>0</v>
          </cell>
          <cell r="E519" t="str">
            <v>Holler</v>
          </cell>
          <cell r="F519" t="str">
            <v>00 370</v>
          </cell>
          <cell r="G519" t="str">
            <v>TB-15 Coffee Table tiered nest table</v>
          </cell>
          <cell r="H519">
            <v>1</v>
          </cell>
          <cell r="I519" t="str">
            <v>Francella Aguilera</v>
          </cell>
          <cell r="J519" t="str">
            <v>Client set of for review</v>
          </cell>
          <cell r="K519">
            <v>0</v>
          </cell>
        </row>
        <row r="520">
          <cell r="C520">
            <v>396</v>
          </cell>
          <cell r="D520">
            <v>0</v>
          </cell>
          <cell r="E520" t="str">
            <v>WEWORK</v>
          </cell>
          <cell r="F520" t="str">
            <v>00 396</v>
          </cell>
          <cell r="G520" t="str">
            <v>WC-Leon Dining Chair WW-CH-MEC-6849-A</v>
          </cell>
          <cell r="H520">
            <v>200</v>
          </cell>
          <cell r="I520" t="str">
            <v>Marjenny Tellez</v>
          </cell>
          <cell r="J520" t="str">
            <v>In production</v>
          </cell>
          <cell r="K520" t="str">
            <v>C.Macho</v>
          </cell>
        </row>
        <row r="521">
          <cell r="C521">
            <v>397</v>
          </cell>
          <cell r="D521">
            <v>0</v>
          </cell>
          <cell r="E521" t="str">
            <v>WEWORK</v>
          </cell>
          <cell r="F521" t="str">
            <v>00 397</v>
          </cell>
          <cell r="G521" t="str">
            <v>WC-Leon Dining Chair WW-CH-MEC-6849-B</v>
          </cell>
          <cell r="H521">
            <v>200</v>
          </cell>
          <cell r="I521" t="str">
            <v>Marjenny Tellez</v>
          </cell>
          <cell r="J521" t="str">
            <v>In production</v>
          </cell>
          <cell r="K521" t="str">
            <v>Natural Maple with oil</v>
          </cell>
        </row>
        <row r="522">
          <cell r="C522">
            <v>398</v>
          </cell>
          <cell r="D522">
            <v>0</v>
          </cell>
          <cell r="E522" t="str">
            <v>WEWORK</v>
          </cell>
          <cell r="F522" t="str">
            <v>00 398</v>
          </cell>
          <cell r="G522" t="str">
            <v>WC-Bonanza Chair-WW-CH-MEC-6850-A</v>
          </cell>
          <cell r="H522">
            <v>50</v>
          </cell>
          <cell r="I522" t="str">
            <v>Guillermo Mclean</v>
          </cell>
          <cell r="J522" t="str">
            <v>In production</v>
          </cell>
          <cell r="K522" t="str">
            <v>Tigerwood</v>
          </cell>
        </row>
        <row r="523">
          <cell r="C523">
            <v>399</v>
          </cell>
          <cell r="D523">
            <v>0</v>
          </cell>
          <cell r="E523" t="str">
            <v>WEWORK</v>
          </cell>
          <cell r="F523" t="str">
            <v>00 399</v>
          </cell>
          <cell r="G523" t="str">
            <v>WC-Bonanza Chair-WW-CH-MEC-6850-B</v>
          </cell>
          <cell r="H523">
            <v>50</v>
          </cell>
          <cell r="I523" t="str">
            <v>Guillermo Mclean</v>
          </cell>
          <cell r="J523" t="str">
            <v>In production</v>
          </cell>
          <cell r="K523" t="str">
            <v>Negro-Plywood</v>
          </cell>
        </row>
        <row r="524">
          <cell r="C524">
            <v>400</v>
          </cell>
          <cell r="D524">
            <v>0</v>
          </cell>
          <cell r="E524" t="str">
            <v>WEWORK</v>
          </cell>
          <cell r="F524" t="str">
            <v>00 400</v>
          </cell>
          <cell r="G524" t="str">
            <v>WC-Turned Stool-Textured-Smooth Contenedor 9</v>
          </cell>
          <cell r="H524">
            <v>133</v>
          </cell>
          <cell r="I524" t="str">
            <v>Marjenny Tellez</v>
          </cell>
          <cell r="J524" t="str">
            <v>In production</v>
          </cell>
          <cell r="K524">
            <v>0</v>
          </cell>
        </row>
        <row r="525">
          <cell r="C525">
            <v>401</v>
          </cell>
          <cell r="D525">
            <v>0</v>
          </cell>
          <cell r="E525" t="str">
            <v>WEWORK</v>
          </cell>
          <cell r="F525" t="str">
            <v>00 401</v>
          </cell>
          <cell r="G525" t="str">
            <v>WC-Turned Stool-Textured-Smooth Contenedor 10</v>
          </cell>
          <cell r="H525">
            <v>84</v>
          </cell>
          <cell r="I525" t="str">
            <v>Marjenny Tellez</v>
          </cell>
          <cell r="J525" t="str">
            <v>In production</v>
          </cell>
          <cell r="K525">
            <v>0</v>
          </cell>
        </row>
        <row r="526">
          <cell r="C526">
            <v>402</v>
          </cell>
          <cell r="D526">
            <v>0</v>
          </cell>
          <cell r="E526" t="str">
            <v>WEWORK</v>
          </cell>
          <cell r="F526" t="str">
            <v>00 402</v>
          </cell>
          <cell r="G526" t="str">
            <v>WC-Turned Stool-Textured-Smooth Contenedor 11</v>
          </cell>
          <cell r="H526">
            <v>133</v>
          </cell>
          <cell r="I526" t="str">
            <v>Marjenny Tellez</v>
          </cell>
          <cell r="J526" t="str">
            <v>In production</v>
          </cell>
          <cell r="K526">
            <v>0</v>
          </cell>
        </row>
        <row r="527">
          <cell r="C527">
            <v>403</v>
          </cell>
          <cell r="D527">
            <v>0</v>
          </cell>
          <cell r="E527" t="str">
            <v>WEWORK</v>
          </cell>
          <cell r="F527" t="str">
            <v>00 403</v>
          </cell>
          <cell r="G527" t="str">
            <v>WC-Turned Stool-Textured-Smooth Contenedor 12</v>
          </cell>
          <cell r="H527">
            <v>107</v>
          </cell>
          <cell r="I527" t="str">
            <v>Marjenny Tellez</v>
          </cell>
          <cell r="J527" t="str">
            <v>In production</v>
          </cell>
          <cell r="K527">
            <v>0</v>
          </cell>
        </row>
        <row r="528">
          <cell r="C528">
            <v>404</v>
          </cell>
          <cell r="D528">
            <v>0</v>
          </cell>
          <cell r="E528" t="str">
            <v>WEWORK</v>
          </cell>
          <cell r="F528" t="str">
            <v>00 404</v>
          </cell>
          <cell r="G528" t="str">
            <v>WC-Turned Stool-Textured-Smooth Contenedor 13</v>
          </cell>
          <cell r="H528">
            <v>107</v>
          </cell>
          <cell r="I528" t="str">
            <v>Marjenny Tellez</v>
          </cell>
          <cell r="J528" t="str">
            <v>In production</v>
          </cell>
          <cell r="K528">
            <v>0</v>
          </cell>
        </row>
        <row r="529">
          <cell r="C529">
            <v>405</v>
          </cell>
          <cell r="D529">
            <v>0</v>
          </cell>
          <cell r="E529" t="str">
            <v>WEWORK</v>
          </cell>
          <cell r="F529" t="str">
            <v>00 405</v>
          </cell>
          <cell r="G529" t="str">
            <v>WC-Turned Stool-Textured-Smooth Contenedor 14</v>
          </cell>
          <cell r="H529">
            <v>161</v>
          </cell>
          <cell r="I529" t="str">
            <v>Marjenny Tellez</v>
          </cell>
          <cell r="J529" t="str">
            <v>In production</v>
          </cell>
          <cell r="K529">
            <v>0</v>
          </cell>
        </row>
        <row r="530">
          <cell r="C530">
            <v>406</v>
          </cell>
          <cell r="D530">
            <v>0</v>
          </cell>
          <cell r="E530" t="str">
            <v>WEWORK</v>
          </cell>
          <cell r="F530" t="str">
            <v>00 406</v>
          </cell>
          <cell r="G530" t="str">
            <v>WC-Turned Stool-Textured-Smooth Contenedor 15</v>
          </cell>
          <cell r="H530">
            <v>115</v>
          </cell>
          <cell r="I530" t="str">
            <v>Marjenny Tellez</v>
          </cell>
          <cell r="J530" t="str">
            <v>In production</v>
          </cell>
          <cell r="K530">
            <v>0</v>
          </cell>
        </row>
        <row r="531">
          <cell r="C531">
            <v>412</v>
          </cell>
          <cell r="D531">
            <v>0</v>
          </cell>
          <cell r="E531" t="str">
            <v>WEWORK</v>
          </cell>
          <cell r="F531" t="str">
            <v>00 412</v>
          </cell>
          <cell r="G531" t="str">
            <v>EC-Leon Dining Chair WW-CH-MEC-6849-A</v>
          </cell>
          <cell r="H531">
            <v>200</v>
          </cell>
          <cell r="I531" t="str">
            <v>Marjenny Tellez</v>
          </cell>
          <cell r="J531" t="str">
            <v>In production</v>
          </cell>
          <cell r="K531" t="str">
            <v>C.Macho</v>
          </cell>
        </row>
        <row r="532">
          <cell r="C532">
            <v>413</v>
          </cell>
          <cell r="D532">
            <v>0</v>
          </cell>
          <cell r="E532" t="str">
            <v>WEWORK</v>
          </cell>
          <cell r="F532" t="str">
            <v>00 413</v>
          </cell>
          <cell r="G532" t="str">
            <v>EC-Leon Dining Chair WW-CH-MEC-6849-B</v>
          </cell>
          <cell r="H532">
            <v>200</v>
          </cell>
          <cell r="I532" t="str">
            <v>Marjenny Tellez</v>
          </cell>
          <cell r="J532" t="str">
            <v>In production</v>
          </cell>
          <cell r="K532" t="str">
            <v>Natural Maple with oil</v>
          </cell>
        </row>
        <row r="533">
          <cell r="C533">
            <v>414</v>
          </cell>
          <cell r="D533">
            <v>0</v>
          </cell>
          <cell r="E533" t="str">
            <v>WEWORK</v>
          </cell>
          <cell r="F533" t="str">
            <v>00 414</v>
          </cell>
          <cell r="G533" t="str">
            <v>EC-Bonanza Chair-WW-CH-MEC-6850-A</v>
          </cell>
          <cell r="H533">
            <v>50</v>
          </cell>
          <cell r="I533" t="str">
            <v>Guillermo Mclean</v>
          </cell>
          <cell r="J533" t="str">
            <v>In production</v>
          </cell>
          <cell r="K533" t="str">
            <v>Tigerwood</v>
          </cell>
        </row>
        <row r="534">
          <cell r="C534">
            <v>415</v>
          </cell>
          <cell r="D534">
            <v>0</v>
          </cell>
          <cell r="E534" t="str">
            <v>WEWORK</v>
          </cell>
          <cell r="F534" t="str">
            <v>00 415</v>
          </cell>
          <cell r="G534" t="str">
            <v>EC-Bonanza Chair-WW-CH-MEC-6850-B</v>
          </cell>
          <cell r="H534">
            <v>50</v>
          </cell>
          <cell r="I534" t="str">
            <v>Guillermo Mclean</v>
          </cell>
          <cell r="J534" t="str">
            <v>In production</v>
          </cell>
          <cell r="K534" t="str">
            <v>Negro-Plywood</v>
          </cell>
        </row>
        <row r="535">
          <cell r="C535">
            <v>428</v>
          </cell>
          <cell r="D535">
            <v>0</v>
          </cell>
          <cell r="E535" t="str">
            <v>WEWORK</v>
          </cell>
          <cell r="F535" t="str">
            <v>00 428</v>
          </cell>
          <cell r="G535" t="str">
            <v>EMEA-Leon Dining Chair WW-CH-MEC-6849-A</v>
          </cell>
          <cell r="H535">
            <v>300</v>
          </cell>
          <cell r="I535" t="str">
            <v>Marjenny Tellez</v>
          </cell>
          <cell r="J535" t="str">
            <v>In production</v>
          </cell>
          <cell r="K535" t="str">
            <v>C.Macho</v>
          </cell>
        </row>
        <row r="536">
          <cell r="C536">
            <v>429</v>
          </cell>
          <cell r="D536">
            <v>0</v>
          </cell>
          <cell r="E536" t="str">
            <v>WEWORK</v>
          </cell>
          <cell r="F536" t="str">
            <v>00 429</v>
          </cell>
          <cell r="G536" t="str">
            <v>EMEA-Leon Dining Chair WW-CH-MEC-6849-B</v>
          </cell>
          <cell r="H536">
            <v>300</v>
          </cell>
          <cell r="I536" t="str">
            <v>Marjenny Tellez</v>
          </cell>
          <cell r="J536" t="str">
            <v>In production</v>
          </cell>
          <cell r="K536" t="str">
            <v>Natural Maple with oil</v>
          </cell>
        </row>
        <row r="537">
          <cell r="C537">
            <v>430</v>
          </cell>
          <cell r="D537">
            <v>0</v>
          </cell>
          <cell r="E537" t="str">
            <v>WEWORK</v>
          </cell>
          <cell r="F537" t="str">
            <v>00 430</v>
          </cell>
          <cell r="G537" t="str">
            <v>EMEA-Bonanza Chair-WW-CH-MEC-6850-A</v>
          </cell>
          <cell r="H537">
            <v>75</v>
          </cell>
          <cell r="I537" t="str">
            <v>Guillermo Mclean</v>
          </cell>
          <cell r="J537" t="str">
            <v>In production</v>
          </cell>
          <cell r="K537" t="str">
            <v>Tigerwood</v>
          </cell>
        </row>
        <row r="538">
          <cell r="C538">
            <v>431</v>
          </cell>
          <cell r="D538">
            <v>0</v>
          </cell>
          <cell r="E538" t="str">
            <v>WEWORK</v>
          </cell>
          <cell r="F538" t="str">
            <v>00 431</v>
          </cell>
          <cell r="G538" t="str">
            <v>EMEA-Bonanza Chair-WW-CH-MEC-6850-B</v>
          </cell>
          <cell r="H538">
            <v>75</v>
          </cell>
          <cell r="I538" t="str">
            <v>Guillermo Mclean</v>
          </cell>
          <cell r="J538" t="str">
            <v>In production</v>
          </cell>
          <cell r="K538" t="str">
            <v>Negro-Plywood</v>
          </cell>
        </row>
        <row r="539">
          <cell r="C539">
            <v>444</v>
          </cell>
          <cell r="D539">
            <v>0</v>
          </cell>
          <cell r="E539" t="str">
            <v>Papagayo Four Seasons</v>
          </cell>
          <cell r="F539" t="str">
            <v>00 444</v>
          </cell>
          <cell r="G539" t="str">
            <v>Prototipo BGE-253 Low Dining Chair</v>
          </cell>
          <cell r="H539">
            <v>1</v>
          </cell>
          <cell r="I539" t="str">
            <v>Guillermo Mclean</v>
          </cell>
          <cell r="J539" t="str">
            <v>In production</v>
          </cell>
          <cell r="K539">
            <v>0</v>
          </cell>
        </row>
        <row r="540">
          <cell r="C540">
            <v>445</v>
          </cell>
          <cell r="D540">
            <v>0</v>
          </cell>
          <cell r="E540" t="str">
            <v>Maderas Collective</v>
          </cell>
          <cell r="F540" t="str">
            <v>00 445</v>
          </cell>
          <cell r="G540" t="str">
            <v>Archivero para Compras-Import</v>
          </cell>
          <cell r="H540">
            <v>1</v>
          </cell>
          <cell r="I540" t="str">
            <v>Marjenny Tellez</v>
          </cell>
          <cell r="J540" t="str">
            <v>Not started</v>
          </cell>
          <cell r="K540">
            <v>0</v>
          </cell>
        </row>
        <row r="541">
          <cell r="C541">
            <v>446</v>
          </cell>
          <cell r="D541">
            <v>0</v>
          </cell>
          <cell r="E541" t="str">
            <v>Maderas Collective</v>
          </cell>
          <cell r="F541" t="str">
            <v>00 446</v>
          </cell>
          <cell r="G541" t="str">
            <v>Plantilla Silla Wework</v>
          </cell>
          <cell r="H541">
            <v>1</v>
          </cell>
          <cell r="I541" t="str">
            <v>Marjenny Tellez</v>
          </cell>
          <cell r="J541" t="str">
            <v>In production</v>
          </cell>
          <cell r="K541">
            <v>0</v>
          </cell>
        </row>
        <row r="542">
          <cell r="C542">
            <v>447</v>
          </cell>
          <cell r="D542">
            <v>0</v>
          </cell>
          <cell r="E542" t="str">
            <v>Maderas Collective</v>
          </cell>
          <cell r="F542" t="str">
            <v>00 447</v>
          </cell>
          <cell r="G542" t="str">
            <v>Fabricacion Prensa Hidraulica [Wework] y moldes para silla bonanza</v>
          </cell>
          <cell r="H542">
            <v>3</v>
          </cell>
          <cell r="I542" t="str">
            <v>Guillermo Mclean</v>
          </cell>
          <cell r="J542" t="str">
            <v>In production</v>
          </cell>
          <cell r="K542">
            <v>0</v>
          </cell>
        </row>
        <row r="543">
          <cell r="C543">
            <v>448</v>
          </cell>
          <cell r="D543">
            <v>0</v>
          </cell>
          <cell r="E543" t="str">
            <v>Maderas Collective</v>
          </cell>
          <cell r="F543" t="str">
            <v>00 448</v>
          </cell>
          <cell r="G543" t="str">
            <v>Limpieza de Madera - Teca</v>
          </cell>
          <cell r="H543">
            <v>1</v>
          </cell>
          <cell r="I543" t="str">
            <v>Guillermo Mclean</v>
          </cell>
          <cell r="J543" t="str">
            <v>In production</v>
          </cell>
          <cell r="K543">
            <v>0</v>
          </cell>
        </row>
        <row r="544">
          <cell r="C544">
            <v>452</v>
          </cell>
          <cell r="D544">
            <v>0</v>
          </cell>
          <cell r="E544" t="str">
            <v>Maderas Collective</v>
          </cell>
          <cell r="F544" t="str">
            <v>00 452</v>
          </cell>
          <cell r="G544" t="str">
            <v>Caja para Muestras Premium 1.2</v>
          </cell>
          <cell r="H544">
            <v>1</v>
          </cell>
          <cell r="I544" t="str">
            <v>Guillermo Mclean</v>
          </cell>
          <cell r="J544" t="str">
            <v>In production</v>
          </cell>
          <cell r="K544">
            <v>0</v>
          </cell>
        </row>
        <row r="545">
          <cell r="C545">
            <v>453</v>
          </cell>
          <cell r="D545">
            <v>0</v>
          </cell>
          <cell r="E545" t="str">
            <v>Canoe Westfield (Reposition)</v>
          </cell>
          <cell r="F545" t="str">
            <v>00 453</v>
          </cell>
          <cell r="G545" t="str">
            <v xml:space="preserve">CH-07 Indoor Bar Stool </v>
          </cell>
          <cell r="H545">
            <v>40</v>
          </cell>
          <cell r="I545" t="str">
            <v>Guillermo Mclean</v>
          </cell>
          <cell r="J545" t="str">
            <v>In production</v>
          </cell>
          <cell r="K545">
            <v>0</v>
          </cell>
        </row>
        <row r="546">
          <cell r="C546">
            <v>454</v>
          </cell>
          <cell r="D546">
            <v>0</v>
          </cell>
          <cell r="E546" t="str">
            <v>Canoe Westfield (Reposition)</v>
          </cell>
          <cell r="F546" t="str">
            <v>00 454</v>
          </cell>
          <cell r="G546" t="str">
            <v>CH 115 Chair , Teak &amp; Metal (Lounge Chair)</v>
          </cell>
          <cell r="H546">
            <v>2</v>
          </cell>
          <cell r="I546" t="str">
            <v>Guillermo Mclean</v>
          </cell>
          <cell r="J546" t="str">
            <v>In production</v>
          </cell>
          <cell r="K546">
            <v>0</v>
          </cell>
        </row>
        <row r="547">
          <cell r="C547">
            <v>455</v>
          </cell>
          <cell r="D547">
            <v>0</v>
          </cell>
          <cell r="E547" t="str">
            <v>Canoe Westfield (Reposition)</v>
          </cell>
          <cell r="F547" t="str">
            <v>00 455</v>
          </cell>
          <cell r="G547" t="str">
            <v>CH-15 Indoor Bar Stool</v>
          </cell>
          <cell r="H547">
            <v>84</v>
          </cell>
          <cell r="I547" t="str">
            <v>Guillermo Mclean</v>
          </cell>
          <cell r="J547" t="str">
            <v>In production</v>
          </cell>
          <cell r="K547">
            <v>0</v>
          </cell>
        </row>
        <row r="548">
          <cell r="C548">
            <v>456</v>
          </cell>
          <cell r="D548">
            <v>0</v>
          </cell>
          <cell r="E548" t="str">
            <v>Canoe Westfield (Reposition)</v>
          </cell>
          <cell r="F548" t="str">
            <v>00 456</v>
          </cell>
          <cell r="G548" t="str">
            <v>CH-15-CH Indoor Bar Stool - Counter Height</v>
          </cell>
          <cell r="H548">
            <v>3</v>
          </cell>
          <cell r="I548" t="str">
            <v>Guillermo Mclean</v>
          </cell>
          <cell r="J548" t="str">
            <v>In production</v>
          </cell>
          <cell r="K548">
            <v>0</v>
          </cell>
        </row>
        <row r="549">
          <cell r="C549">
            <v>457</v>
          </cell>
          <cell r="D549">
            <v>0</v>
          </cell>
          <cell r="E549" t="str">
            <v>WEWORK</v>
          </cell>
          <cell r="F549" t="str">
            <v>00 457</v>
          </cell>
          <cell r="G549" t="str">
            <v>LATAM-Bonanza Chair-WW-CH-MEC-6850-A</v>
          </cell>
          <cell r="H549">
            <v>75</v>
          </cell>
          <cell r="I549" t="str">
            <v>Guillermo Mclean</v>
          </cell>
          <cell r="J549" t="str">
            <v>In production</v>
          </cell>
          <cell r="K549">
            <v>0</v>
          </cell>
        </row>
        <row r="550">
          <cell r="C550">
            <v>458</v>
          </cell>
          <cell r="D550">
            <v>0</v>
          </cell>
          <cell r="E550" t="str">
            <v>WEWORK</v>
          </cell>
          <cell r="F550" t="str">
            <v>00 458</v>
          </cell>
          <cell r="G550" t="str">
            <v>LATAM-Bonanza Chair-WW-CH-MEC-6850-B</v>
          </cell>
          <cell r="H550">
            <v>75</v>
          </cell>
          <cell r="I550" t="str">
            <v>Guillermo Mclean</v>
          </cell>
          <cell r="J550" t="str">
            <v>In production</v>
          </cell>
          <cell r="K550">
            <v>0</v>
          </cell>
        </row>
        <row r="551">
          <cell r="C551">
            <v>459</v>
          </cell>
          <cell r="D551">
            <v>0</v>
          </cell>
          <cell r="E551" t="str">
            <v>Las Palmeras</v>
          </cell>
          <cell r="F551" t="str">
            <v>00 459</v>
          </cell>
          <cell r="G551" t="str">
            <v>Puertas Solidas</v>
          </cell>
          <cell r="H551">
            <v>17</v>
          </cell>
          <cell r="I551" t="str">
            <v>Marjenny Tellez</v>
          </cell>
          <cell r="J551" t="str">
            <v>In production</v>
          </cell>
          <cell r="K551">
            <v>0</v>
          </cell>
        </row>
        <row r="552">
          <cell r="C552">
            <v>460</v>
          </cell>
          <cell r="D552">
            <v>0</v>
          </cell>
          <cell r="E552" t="str">
            <v>Maderas Collective</v>
          </cell>
          <cell r="F552" t="str">
            <v>00 460</v>
          </cell>
          <cell r="G552" t="str">
            <v>Elaboracion Bolsa p/ Extractor de Dimensionado</v>
          </cell>
          <cell r="H552">
            <v>4</v>
          </cell>
          <cell r="I552" t="str">
            <v>Guillermo Mclean</v>
          </cell>
          <cell r="J552" t="str">
            <v>In production</v>
          </cell>
          <cell r="K552">
            <v>0</v>
          </cell>
        </row>
        <row r="553">
          <cell r="C553">
            <v>473</v>
          </cell>
          <cell r="D553">
            <v>0</v>
          </cell>
          <cell r="E553" t="str">
            <v>WEWORK</v>
          </cell>
          <cell r="F553" t="str">
            <v>00 473</v>
          </cell>
          <cell r="G553" t="str">
            <v>LATAM-Leon Dining Chair WW-CH-MEC-6849-A</v>
          </cell>
          <cell r="H553">
            <v>300</v>
          </cell>
          <cell r="I553" t="str">
            <v>Marjenny Tellez</v>
          </cell>
          <cell r="J553" t="str">
            <v>In production</v>
          </cell>
          <cell r="K553" t="str">
            <v>C.Macho</v>
          </cell>
        </row>
        <row r="554">
          <cell r="C554">
            <v>474</v>
          </cell>
          <cell r="D554">
            <v>0</v>
          </cell>
          <cell r="E554" t="str">
            <v>WEWORK</v>
          </cell>
          <cell r="F554" t="str">
            <v>00 474</v>
          </cell>
          <cell r="G554" t="str">
            <v>LATAM-Leon Dining Chair WW-CH-MEC-6849-B</v>
          </cell>
          <cell r="H554">
            <v>300</v>
          </cell>
          <cell r="I554" t="str">
            <v>Marjenny Tellez</v>
          </cell>
          <cell r="J554" t="str">
            <v>In production</v>
          </cell>
          <cell r="K554" t="str">
            <v>Natural Maple with oil</v>
          </cell>
        </row>
        <row r="555">
          <cell r="C555">
            <v>483</v>
          </cell>
          <cell r="D555">
            <v>0</v>
          </cell>
          <cell r="E555" t="str">
            <v>Maderas Collective</v>
          </cell>
          <cell r="F555" t="str">
            <v>00 483</v>
          </cell>
          <cell r="G555" t="str">
            <v xml:space="preserve">Orden para Saneo de madera de beat </v>
          </cell>
          <cell r="H555">
            <v>0</v>
          </cell>
          <cell r="I555" t="str">
            <v>Leonarth Garcia</v>
          </cell>
          <cell r="J555" t="str">
            <v>In production</v>
          </cell>
          <cell r="K555">
            <v>0</v>
          </cell>
        </row>
        <row r="556">
          <cell r="C556">
            <v>497</v>
          </cell>
          <cell r="D556">
            <v>0</v>
          </cell>
          <cell r="E556" t="str">
            <v>Maderas collective</v>
          </cell>
          <cell r="F556" t="str">
            <v>00 497</v>
          </cell>
          <cell r="G556" t="str">
            <v>BQ-03/ Prototipo-Holler</v>
          </cell>
          <cell r="H556">
            <v>1</v>
          </cell>
          <cell r="I556" t="str">
            <v>Karen Solozarno</v>
          </cell>
          <cell r="J556" t="str">
            <v>In production</v>
          </cell>
          <cell r="K556">
            <v>0</v>
          </cell>
        </row>
        <row r="557">
          <cell r="C557">
            <v>498</v>
          </cell>
          <cell r="D557">
            <v>0</v>
          </cell>
          <cell r="E557" t="str">
            <v>Maderas Collective</v>
          </cell>
          <cell r="F557" t="str">
            <v>00 498</v>
          </cell>
          <cell r="G557" t="str">
            <v>Archivero para Calidad-Produccion</v>
          </cell>
          <cell r="H557">
            <v>1</v>
          </cell>
          <cell r="I557" t="str">
            <v>Marjenny Tellez</v>
          </cell>
          <cell r="J557" t="str">
            <v>Production set in process</v>
          </cell>
          <cell r="K557">
            <v>0</v>
          </cell>
        </row>
        <row r="558">
          <cell r="C558">
            <v>501</v>
          </cell>
          <cell r="D558">
            <v>0</v>
          </cell>
          <cell r="E558" t="str">
            <v>Maderas Collective</v>
          </cell>
          <cell r="F558" t="str">
            <v>00 501</v>
          </cell>
          <cell r="G558" t="str">
            <v>Beads 18 mm</v>
          </cell>
          <cell r="H558">
            <v>25000</v>
          </cell>
          <cell r="I558" t="str">
            <v>Marjenny Tellez</v>
          </cell>
          <cell r="J558" t="str">
            <v>In production</v>
          </cell>
          <cell r="K558">
            <v>0</v>
          </cell>
        </row>
        <row r="559">
          <cell r="C559">
            <v>514</v>
          </cell>
          <cell r="D559">
            <v>0</v>
          </cell>
          <cell r="E559" t="str">
            <v>Maderas Collective</v>
          </cell>
          <cell r="F559" t="str">
            <v>00 514</v>
          </cell>
          <cell r="G559" t="str">
            <v>Estudio de Fotografia</v>
          </cell>
          <cell r="H559">
            <v>1</v>
          </cell>
          <cell r="I559" t="str">
            <v>Guillermo Mclean</v>
          </cell>
          <cell r="J559" t="str">
            <v>In production</v>
          </cell>
          <cell r="K559">
            <v>0</v>
          </cell>
        </row>
        <row r="560">
          <cell r="C560">
            <v>515</v>
          </cell>
          <cell r="D560">
            <v>0</v>
          </cell>
          <cell r="E560" t="str">
            <v>Canoe Westfield (Reposition)</v>
          </cell>
          <cell r="F560" t="str">
            <v>00 515</v>
          </cell>
          <cell r="G560" t="str">
            <v>CH 115 Chair , Teak &amp; Metal (Lounge Chair)</v>
          </cell>
          <cell r="H560">
            <v>2</v>
          </cell>
          <cell r="I560" t="str">
            <v>Guillermo Mclean</v>
          </cell>
          <cell r="J560" t="str">
            <v>In production</v>
          </cell>
          <cell r="K560">
            <v>0</v>
          </cell>
        </row>
        <row r="561">
          <cell r="C561">
            <v>519</v>
          </cell>
          <cell r="D561">
            <v>0</v>
          </cell>
          <cell r="E561" t="str">
            <v>Maderas Collective</v>
          </cell>
          <cell r="F561" t="str">
            <v>00 519</v>
          </cell>
          <cell r="G561" t="str">
            <v>Muestra BQ-01 - Holler</v>
          </cell>
          <cell r="H561">
            <v>1</v>
          </cell>
          <cell r="I561" t="str">
            <v>Francella Aguilera</v>
          </cell>
          <cell r="J561" t="str">
            <v>Production set in process</v>
          </cell>
          <cell r="K561" t="str">
            <v>1 seccion de la banca</v>
          </cell>
        </row>
        <row r="562">
          <cell r="C562">
            <v>520</v>
          </cell>
          <cell r="D562">
            <v>0</v>
          </cell>
          <cell r="E562" t="str">
            <v>Food Hub NWA, LLC</v>
          </cell>
          <cell r="F562" t="str">
            <v>00 520</v>
          </cell>
          <cell r="G562" t="str">
            <v>Picnic table</v>
          </cell>
          <cell r="H562">
            <v>6</v>
          </cell>
          <cell r="I562" t="str">
            <v>Francella Aguilera</v>
          </cell>
          <cell r="J562" t="str">
            <v>Client set in process</v>
          </cell>
          <cell r="K562">
            <v>0</v>
          </cell>
        </row>
        <row r="563">
          <cell r="C563">
            <v>521</v>
          </cell>
          <cell r="D563">
            <v>0</v>
          </cell>
          <cell r="E563" t="str">
            <v>Beatrice Apple</v>
          </cell>
          <cell r="F563" t="str">
            <v>00 521</v>
          </cell>
          <cell r="G563" t="str">
            <v>Lounge chair</v>
          </cell>
          <cell r="H563">
            <v>6</v>
          </cell>
          <cell r="I563" t="str">
            <v>Karen Solozarno</v>
          </cell>
          <cell r="J563" t="str">
            <v>Production set in process</v>
          </cell>
          <cell r="K563">
            <v>0</v>
          </cell>
        </row>
        <row r="564">
          <cell r="C564">
            <v>522</v>
          </cell>
          <cell r="D564">
            <v>0</v>
          </cell>
          <cell r="E564" t="str">
            <v>Maderas Collective</v>
          </cell>
          <cell r="F564" t="str">
            <v>00 522</v>
          </cell>
          <cell r="G564" t="str">
            <v>Lounge chair-Prototipo/ Cedro Macho</v>
          </cell>
          <cell r="H564">
            <v>1</v>
          </cell>
          <cell r="I564" t="str">
            <v>Karen Solozarno</v>
          </cell>
          <cell r="J564" t="str">
            <v>In production</v>
          </cell>
          <cell r="K564">
            <v>0</v>
          </cell>
        </row>
        <row r="565">
          <cell r="C565">
            <v>523</v>
          </cell>
          <cell r="D565">
            <v>0</v>
          </cell>
          <cell r="E565" t="str">
            <v>Maderas Collective</v>
          </cell>
          <cell r="F565" t="str">
            <v>00 523</v>
          </cell>
          <cell r="G565" t="str">
            <v>BQ-02A/B-Prototipo-Holler</v>
          </cell>
          <cell r="H565">
            <v>1</v>
          </cell>
          <cell r="I565" t="str">
            <v>Marjenny Tellez</v>
          </cell>
          <cell r="J565" t="str">
            <v>In production</v>
          </cell>
          <cell r="K565" t="str">
            <v>1 seccion de la banca</v>
          </cell>
        </row>
        <row r="566">
          <cell r="C566">
            <v>524</v>
          </cell>
          <cell r="D566">
            <v>0</v>
          </cell>
          <cell r="E566" t="str">
            <v>Maderas Collective</v>
          </cell>
          <cell r="F566" t="str">
            <v>00 524</v>
          </cell>
          <cell r="G566" t="str">
            <v>BQ-04/ Prototipo-Holler</v>
          </cell>
          <cell r="H566">
            <v>1</v>
          </cell>
          <cell r="I566" t="str">
            <v>Leonarth Garcia</v>
          </cell>
          <cell r="J566" t="str">
            <v>Production set in process</v>
          </cell>
          <cell r="K566" t="str">
            <v>1 seccion de la banca</v>
          </cell>
        </row>
        <row r="567">
          <cell r="C567">
            <v>525</v>
          </cell>
          <cell r="D567">
            <v>0</v>
          </cell>
          <cell r="E567" t="str">
            <v>Maderas Collective</v>
          </cell>
          <cell r="F567" t="str">
            <v>00 525</v>
          </cell>
          <cell r="G567" t="str">
            <v>TB-15 Coffee Table tiered nest table</v>
          </cell>
          <cell r="H567">
            <v>1</v>
          </cell>
          <cell r="I567" t="str">
            <v>Francella Aguilera</v>
          </cell>
          <cell r="J567" t="str">
            <v>Production set in process</v>
          </cell>
          <cell r="K567" t="str">
            <v>2 prototipos del set</v>
          </cell>
        </row>
        <row r="568">
          <cell r="C568">
            <v>526</v>
          </cell>
          <cell r="D568">
            <v>0</v>
          </cell>
          <cell r="E568" t="str">
            <v>Papagayo Four Seasons</v>
          </cell>
          <cell r="F568" t="str">
            <v>00 526</v>
          </cell>
          <cell r="G568" t="str">
            <v xml:space="preserve">Muestras y Prototipos de Tapizado SPG-200 Counter stool </v>
          </cell>
          <cell r="H568">
            <v>1</v>
          </cell>
          <cell r="I568" t="str">
            <v>Guillermo Mclean</v>
          </cell>
          <cell r="J568" t="str">
            <v>In production</v>
          </cell>
          <cell r="K568">
            <v>0</v>
          </cell>
        </row>
        <row r="569">
          <cell r="C569">
            <v>527</v>
          </cell>
          <cell r="D569">
            <v>0</v>
          </cell>
          <cell r="E569" t="str">
            <v>Maderas Collective</v>
          </cell>
          <cell r="F569" t="str">
            <v>00 527</v>
          </cell>
          <cell r="G569" t="str">
            <v xml:space="preserve">Muestra de cojin TB-13, HOLLER </v>
          </cell>
          <cell r="H569">
            <v>1</v>
          </cell>
          <cell r="I569" t="str">
            <v>Marjenny Tellez</v>
          </cell>
          <cell r="J569" t="str">
            <v>In production</v>
          </cell>
          <cell r="K569">
            <v>0</v>
          </cell>
        </row>
        <row r="570">
          <cell r="C570">
            <v>528</v>
          </cell>
          <cell r="D570">
            <v>0</v>
          </cell>
          <cell r="E570" t="str">
            <v>Maderas Collective</v>
          </cell>
          <cell r="F570" t="str">
            <v>00 528</v>
          </cell>
          <cell r="G570" t="str">
            <v>Muestras de Tapizado para holler (BQ-01, BQ-02, BQ-03, BQ-04, TB-13, Loung chair, TB-15)</v>
          </cell>
          <cell r="H570">
            <v>1</v>
          </cell>
          <cell r="I570" t="str">
            <v>Leonarth Garcia</v>
          </cell>
          <cell r="J570" t="str">
            <v>Ready for production</v>
          </cell>
          <cell r="K570" t="str">
            <v xml:space="preserve">Muestras para tapizados a menor escala </v>
          </cell>
        </row>
        <row r="571">
          <cell r="C571">
            <v>529</v>
          </cell>
          <cell r="D571">
            <v>0</v>
          </cell>
          <cell r="E571" t="str">
            <v>Ojai Project</v>
          </cell>
          <cell r="F571" t="str">
            <v>00 529</v>
          </cell>
          <cell r="G571" t="str">
            <v>Vanity One</v>
          </cell>
          <cell r="H571">
            <v>4</v>
          </cell>
          <cell r="I571" t="str">
            <v>Marjenny Tellez</v>
          </cell>
          <cell r="J571" t="str">
            <v>Client set in process</v>
          </cell>
          <cell r="K571">
            <v>0</v>
          </cell>
        </row>
        <row r="572">
          <cell r="C572">
            <v>530</v>
          </cell>
          <cell r="D572">
            <v>0</v>
          </cell>
          <cell r="E572" t="str">
            <v>Ojai Project</v>
          </cell>
          <cell r="F572" t="str">
            <v>00 530</v>
          </cell>
          <cell r="G572" t="str">
            <v>Vanity two</v>
          </cell>
          <cell r="H572">
            <v>2</v>
          </cell>
          <cell r="I572" t="str">
            <v>Karen Solozarno</v>
          </cell>
          <cell r="J572" t="str">
            <v>Client set in process</v>
          </cell>
          <cell r="K572">
            <v>0</v>
          </cell>
        </row>
        <row r="573">
          <cell r="C573">
            <v>531</v>
          </cell>
          <cell r="D573">
            <v>0</v>
          </cell>
          <cell r="E573" t="str">
            <v>Ojai Project</v>
          </cell>
          <cell r="F573" t="str">
            <v>00 531</v>
          </cell>
          <cell r="G573" t="str">
            <v>Master Vanity</v>
          </cell>
          <cell r="H573">
            <v>1</v>
          </cell>
          <cell r="I573" t="str">
            <v>Francella Aguilera</v>
          </cell>
          <cell r="J573" t="str">
            <v>Client set in process</v>
          </cell>
          <cell r="K573">
            <v>0</v>
          </cell>
        </row>
        <row r="574">
          <cell r="C574">
            <v>532</v>
          </cell>
          <cell r="D574">
            <v>0</v>
          </cell>
          <cell r="E574" t="str">
            <v>Ojai Project</v>
          </cell>
          <cell r="F574" t="str">
            <v>00 532</v>
          </cell>
          <cell r="G574" t="str">
            <v>King Bed with tables</v>
          </cell>
          <cell r="H574">
            <v>3</v>
          </cell>
          <cell r="I574" t="str">
            <v>Marjenny Tellez</v>
          </cell>
          <cell r="J574" t="str">
            <v>Client set in process</v>
          </cell>
          <cell r="K574">
            <v>0</v>
          </cell>
        </row>
        <row r="575">
          <cell r="C575">
            <v>533</v>
          </cell>
          <cell r="D575">
            <v>0</v>
          </cell>
          <cell r="E575" t="str">
            <v>Ojai Project</v>
          </cell>
          <cell r="F575" t="str">
            <v>00 533</v>
          </cell>
          <cell r="G575" t="str">
            <v>Living shellving</v>
          </cell>
          <cell r="H575">
            <v>1</v>
          </cell>
          <cell r="I575" t="str">
            <v>Leonarth Garcia</v>
          </cell>
          <cell r="J575" t="str">
            <v>Client set in process</v>
          </cell>
          <cell r="K575">
            <v>0</v>
          </cell>
        </row>
        <row r="576">
          <cell r="C576">
            <v>534</v>
          </cell>
          <cell r="D576">
            <v>0</v>
          </cell>
          <cell r="E576" t="str">
            <v>Ojai Project</v>
          </cell>
          <cell r="F576" t="str">
            <v>00 534</v>
          </cell>
          <cell r="G576" t="str">
            <v>Living bar</v>
          </cell>
          <cell r="H576">
            <v>1</v>
          </cell>
          <cell r="I576" t="str">
            <v>Karen Solozarno</v>
          </cell>
          <cell r="J576" t="str">
            <v>Client set in process</v>
          </cell>
          <cell r="K576">
            <v>0</v>
          </cell>
        </row>
        <row r="577">
          <cell r="C577">
            <v>535</v>
          </cell>
          <cell r="D577">
            <v>0</v>
          </cell>
          <cell r="E577" t="str">
            <v>Ojai Project</v>
          </cell>
          <cell r="F577" t="str">
            <v>00 535</v>
          </cell>
          <cell r="G577" t="str">
            <v>Shower decking</v>
          </cell>
          <cell r="H577">
            <v>5</v>
          </cell>
          <cell r="I577" t="str">
            <v>Leonarth Garcia</v>
          </cell>
          <cell r="J577" t="str">
            <v>Client set in process</v>
          </cell>
          <cell r="K577">
            <v>0</v>
          </cell>
        </row>
        <row r="578">
          <cell r="C578">
            <v>536</v>
          </cell>
          <cell r="D578">
            <v>0</v>
          </cell>
          <cell r="E578" t="str">
            <v>Ojai Project</v>
          </cell>
          <cell r="F578" t="str">
            <v>00 536</v>
          </cell>
          <cell r="G578" t="str">
            <v>Powder Vanity</v>
          </cell>
          <cell r="H578">
            <v>2</v>
          </cell>
          <cell r="I578" t="str">
            <v>Francella Aguilera</v>
          </cell>
          <cell r="J578" t="str">
            <v>Client set in process</v>
          </cell>
          <cell r="K578">
            <v>0</v>
          </cell>
        </row>
        <row r="579">
          <cell r="C579">
            <v>537</v>
          </cell>
          <cell r="D579">
            <v>0</v>
          </cell>
          <cell r="E579" t="str">
            <v>Maderas Collective</v>
          </cell>
          <cell r="F579" t="str">
            <v>00 537</v>
          </cell>
          <cell r="G579" t="str">
            <v>Triturado de esponja</v>
          </cell>
          <cell r="H579">
            <v>1</v>
          </cell>
          <cell r="I579" t="str">
            <v>Marjenny Tellez</v>
          </cell>
          <cell r="J579" t="str">
            <v>In production</v>
          </cell>
          <cell r="K579">
            <v>0</v>
          </cell>
        </row>
        <row r="580">
          <cell r="C580">
            <v>538</v>
          </cell>
          <cell r="D580">
            <v>0</v>
          </cell>
          <cell r="E580" t="str">
            <v>Maderas Collective</v>
          </cell>
          <cell r="F580" t="str">
            <v>00 538</v>
          </cell>
          <cell r="G580" t="str">
            <v>Muestra de Acabado (TB-15,TB-05,TB-08,TB-10,TB-14, TB-06)</v>
          </cell>
          <cell r="H580">
            <v>1</v>
          </cell>
          <cell r="I580" t="str">
            <v>Leonarth Garcia</v>
          </cell>
          <cell r="J580" t="str">
            <v>Production set in process</v>
          </cell>
          <cell r="K580" t="str">
            <v>Muestras (Nogal Oscuro poliuretano mate)</v>
          </cell>
        </row>
        <row r="581">
          <cell r="C581">
            <v>539</v>
          </cell>
          <cell r="D581">
            <v>0</v>
          </cell>
          <cell r="E581" t="str">
            <v>Maderas Collective</v>
          </cell>
          <cell r="F581" t="str">
            <v>00 539</v>
          </cell>
          <cell r="G581" t="str">
            <v>Muestra TB-05</v>
          </cell>
          <cell r="H581">
            <v>1</v>
          </cell>
          <cell r="I581" t="str">
            <v>Francella Aguilera</v>
          </cell>
          <cell r="J581" t="str">
            <v>In production</v>
          </cell>
          <cell r="K581">
            <v>0</v>
          </cell>
        </row>
        <row r="582">
          <cell r="C582">
            <v>540</v>
          </cell>
          <cell r="D582">
            <v>0</v>
          </cell>
          <cell r="E582" t="str">
            <v>Maderas Collective</v>
          </cell>
          <cell r="F582" t="str">
            <v>00 540</v>
          </cell>
          <cell r="G582" t="str">
            <v>Modificacion Caja Muestra Premium (OT-452)</v>
          </cell>
          <cell r="H582">
            <v>1</v>
          </cell>
          <cell r="I582" t="str">
            <v>Guillermo Mclean</v>
          </cell>
          <cell r="J582" t="str">
            <v>In production</v>
          </cell>
          <cell r="K582">
            <v>0</v>
          </cell>
        </row>
        <row r="583">
          <cell r="C583">
            <v>541</v>
          </cell>
          <cell r="D583">
            <v>0</v>
          </cell>
          <cell r="E583" t="str">
            <v>Holler</v>
          </cell>
          <cell r="F583" t="str">
            <v>00 541</v>
          </cell>
          <cell r="G583" t="str">
            <v>TB-02 Custom co work table</v>
          </cell>
          <cell r="H583">
            <v>2</v>
          </cell>
          <cell r="I583" t="str">
            <v>Karen Solozarno</v>
          </cell>
          <cell r="J583" t="str">
            <v>In production</v>
          </cell>
          <cell r="K583">
            <v>0</v>
          </cell>
        </row>
        <row r="584">
          <cell r="C584">
            <v>542</v>
          </cell>
          <cell r="D584">
            <v>0</v>
          </cell>
          <cell r="E584" t="str">
            <v>Holler</v>
          </cell>
          <cell r="F584" t="str">
            <v>00 542</v>
          </cell>
          <cell r="G584" t="str">
            <v>TB-08 Vip Lounge Table Top</v>
          </cell>
          <cell r="H584">
            <v>2</v>
          </cell>
          <cell r="I584" t="str">
            <v>Francella Aguilera</v>
          </cell>
          <cell r="J584" t="str">
            <v>In production</v>
          </cell>
          <cell r="K584">
            <v>0</v>
          </cell>
        </row>
        <row r="585">
          <cell r="C585">
            <v>543</v>
          </cell>
          <cell r="D585">
            <v>0</v>
          </cell>
          <cell r="E585" t="str">
            <v>Maderas Collective</v>
          </cell>
          <cell r="F585" t="str">
            <v>00 543</v>
          </cell>
          <cell r="G585" t="str">
            <v>Guia para cortar Veneer para Bonanza TW - WeWork</v>
          </cell>
          <cell r="H585">
            <v>1</v>
          </cell>
          <cell r="I585" t="str">
            <v>Guillermo Mclean</v>
          </cell>
          <cell r="J585" t="str">
            <v>In production</v>
          </cell>
          <cell r="K585">
            <v>0</v>
          </cell>
        </row>
        <row r="586">
          <cell r="C586">
            <v>544</v>
          </cell>
          <cell r="D586">
            <v>0</v>
          </cell>
          <cell r="E586" t="str">
            <v>Industrious Maderas</v>
          </cell>
          <cell r="F586" t="str">
            <v>00 544</v>
          </cell>
          <cell r="G586" t="str">
            <v>SF-01  Prototipo Sofa</v>
          </cell>
          <cell r="H586">
            <v>1</v>
          </cell>
          <cell r="I586" t="str">
            <v>Marjenny Tellez</v>
          </cell>
          <cell r="J586" t="str">
            <v>In production</v>
          </cell>
          <cell r="K586">
            <v>0</v>
          </cell>
        </row>
        <row r="587">
          <cell r="C587">
            <v>545</v>
          </cell>
          <cell r="D587">
            <v>0</v>
          </cell>
          <cell r="E587" t="str">
            <v>Maderas Collective</v>
          </cell>
          <cell r="F587" t="str">
            <v>00 545</v>
          </cell>
          <cell r="G587" t="str">
            <v>Elaboracion de Mangas para Soldadura</v>
          </cell>
          <cell r="H587">
            <v>1</v>
          </cell>
          <cell r="I587" t="str">
            <v>Marjenny Tellez</v>
          </cell>
          <cell r="J587" t="str">
            <v>Client set in process</v>
          </cell>
          <cell r="K587">
            <v>0</v>
          </cell>
        </row>
        <row r="588">
          <cell r="C588">
            <v>546</v>
          </cell>
          <cell r="D588">
            <v>0</v>
          </cell>
          <cell r="E588" t="str">
            <v>Holler</v>
          </cell>
          <cell r="F588" t="str">
            <v>00 546</v>
          </cell>
          <cell r="G588" t="str">
            <v>TB-05 6-Top Hexagon Dining Table Top</v>
          </cell>
          <cell r="H588">
            <v>3</v>
          </cell>
          <cell r="I588" t="str">
            <v>Francella Aguilera</v>
          </cell>
          <cell r="J588" t="str">
            <v>Client set approved</v>
          </cell>
          <cell r="K588">
            <v>0</v>
          </cell>
        </row>
        <row r="589">
          <cell r="C589">
            <v>547</v>
          </cell>
          <cell r="D589">
            <v>0</v>
          </cell>
          <cell r="E589" t="str">
            <v>Maderas Collective</v>
          </cell>
          <cell r="F589" t="str">
            <v>00 547</v>
          </cell>
          <cell r="G589" t="str">
            <v>Estante para Ampos-Calidad</v>
          </cell>
          <cell r="H589">
            <v>1</v>
          </cell>
          <cell r="I589" t="str">
            <v>Marjenny Tellez</v>
          </cell>
          <cell r="J589" t="str">
            <v>In production</v>
          </cell>
          <cell r="K589">
            <v>0</v>
          </cell>
        </row>
        <row r="590">
          <cell r="C590">
            <v>548</v>
          </cell>
          <cell r="D590">
            <v>0</v>
          </cell>
          <cell r="E590" t="str">
            <v>Maderas Collective</v>
          </cell>
          <cell r="F590" t="str">
            <v>00 548</v>
          </cell>
          <cell r="G590" t="str">
            <v>Muestras para Proceso</v>
          </cell>
          <cell r="H590">
            <v>1</v>
          </cell>
          <cell r="I590" t="str">
            <v>Marjenny Tellez</v>
          </cell>
          <cell r="J590" t="str">
            <v>In production</v>
          </cell>
          <cell r="K590">
            <v>0</v>
          </cell>
        </row>
        <row r="591">
          <cell r="C591">
            <v>550</v>
          </cell>
          <cell r="D591">
            <v>0</v>
          </cell>
          <cell r="E591" t="str">
            <v>Osmose design</v>
          </cell>
          <cell r="F591" t="str">
            <v>00 550</v>
          </cell>
          <cell r="G591" t="str">
            <v>CH-01 Lounge chair</v>
          </cell>
          <cell r="H591">
            <v>2</v>
          </cell>
          <cell r="I591" t="str">
            <v>Karen Solozarno</v>
          </cell>
          <cell r="J591" t="str">
            <v>In production</v>
          </cell>
          <cell r="K591">
            <v>0</v>
          </cell>
        </row>
        <row r="592">
          <cell r="C592">
            <v>551</v>
          </cell>
          <cell r="D592">
            <v>0</v>
          </cell>
          <cell r="E592" t="str">
            <v>Osmose design</v>
          </cell>
          <cell r="F592" t="str">
            <v>00 551</v>
          </cell>
          <cell r="G592" t="str">
            <v>TB-01 Malek coffee table 54"</v>
          </cell>
          <cell r="H592">
            <v>1</v>
          </cell>
          <cell r="I592" t="str">
            <v>Karen Solozarno</v>
          </cell>
          <cell r="J592" t="str">
            <v>In production</v>
          </cell>
          <cell r="K592">
            <v>0</v>
          </cell>
        </row>
        <row r="593">
          <cell r="C593">
            <v>552</v>
          </cell>
          <cell r="D593">
            <v>0</v>
          </cell>
          <cell r="E593" t="str">
            <v>Osmose design</v>
          </cell>
          <cell r="F593" t="str">
            <v>00 552</v>
          </cell>
          <cell r="G593" t="str">
            <v>TB-02 Malek side table SM 24"</v>
          </cell>
          <cell r="H593">
            <v>1</v>
          </cell>
          <cell r="I593" t="str">
            <v>Karen Solozarno</v>
          </cell>
          <cell r="J593" t="str">
            <v>In production</v>
          </cell>
          <cell r="K593">
            <v>0</v>
          </cell>
        </row>
        <row r="594">
          <cell r="C594">
            <v>553</v>
          </cell>
          <cell r="D594">
            <v>0</v>
          </cell>
          <cell r="E594" t="str">
            <v>Osmose design</v>
          </cell>
          <cell r="F594" t="str">
            <v>00 553</v>
          </cell>
          <cell r="G594" t="str">
            <v>TB-03 Malek side table LG 36"</v>
          </cell>
          <cell r="H594">
            <v>1</v>
          </cell>
          <cell r="I594" t="str">
            <v>Karen Solozarno</v>
          </cell>
          <cell r="J594" t="str">
            <v>In production</v>
          </cell>
          <cell r="K594">
            <v>0</v>
          </cell>
        </row>
        <row r="595">
          <cell r="C595">
            <v>554</v>
          </cell>
          <cell r="D595">
            <v>0</v>
          </cell>
          <cell r="E595" t="str">
            <v>18 Street Restaurant</v>
          </cell>
          <cell r="F595" t="str">
            <v>00 554</v>
          </cell>
          <cell r="G595" t="str">
            <v>TB-03 2 Top dining table</v>
          </cell>
          <cell r="H595">
            <v>10</v>
          </cell>
          <cell r="I595" t="str">
            <v>Francella Aguilera</v>
          </cell>
          <cell r="J595" t="str">
            <v>Production set in process</v>
          </cell>
          <cell r="K595">
            <v>0</v>
          </cell>
        </row>
        <row r="596">
          <cell r="C596">
            <v>555</v>
          </cell>
          <cell r="D596">
            <v>0</v>
          </cell>
          <cell r="E596" t="str">
            <v>Osmose design</v>
          </cell>
          <cell r="F596" t="str">
            <v>00 555</v>
          </cell>
          <cell r="G596" t="str">
            <v>Console</v>
          </cell>
          <cell r="H596">
            <v>1</v>
          </cell>
          <cell r="I596" t="str">
            <v>Karen Solozarno</v>
          </cell>
          <cell r="J596" t="str">
            <v>In production</v>
          </cell>
          <cell r="K596">
            <v>0</v>
          </cell>
        </row>
        <row r="597">
          <cell r="C597">
            <v>556</v>
          </cell>
          <cell r="D597">
            <v>0</v>
          </cell>
          <cell r="E597" t="str">
            <v>Shake shack</v>
          </cell>
          <cell r="F597" t="str">
            <v>00 556</v>
          </cell>
          <cell r="G597" t="str">
            <v>F-03 Round top table</v>
          </cell>
          <cell r="H597">
            <v>4</v>
          </cell>
          <cell r="I597" t="str">
            <v>Marjenny Tellez</v>
          </cell>
          <cell r="J597" t="str">
            <v>Client set in process</v>
          </cell>
          <cell r="K597">
            <v>0</v>
          </cell>
        </row>
        <row r="598">
          <cell r="C598">
            <v>557</v>
          </cell>
          <cell r="D598">
            <v>0</v>
          </cell>
          <cell r="E598" t="str">
            <v>Shake shack</v>
          </cell>
          <cell r="F598" t="str">
            <v>00 557</v>
          </cell>
          <cell r="G598" t="str">
            <v>F-04 Square top table</v>
          </cell>
          <cell r="H598">
            <v>7</v>
          </cell>
          <cell r="I598" t="str">
            <v>Francella Aguilera</v>
          </cell>
          <cell r="J598" t="str">
            <v>Client set in process</v>
          </cell>
          <cell r="K598">
            <v>0</v>
          </cell>
        </row>
        <row r="599">
          <cell r="C599">
            <v>558</v>
          </cell>
          <cell r="D599">
            <v>0</v>
          </cell>
          <cell r="E599" t="str">
            <v>Shake shack</v>
          </cell>
          <cell r="F599" t="str">
            <v>00 558</v>
          </cell>
          <cell r="G599" t="str">
            <v>F-05 Rectangular top table</v>
          </cell>
          <cell r="H599">
            <v>1</v>
          </cell>
          <cell r="I599" t="str">
            <v>Francella Aguilera</v>
          </cell>
          <cell r="J599" t="str">
            <v>Client set in process</v>
          </cell>
          <cell r="K599">
            <v>0</v>
          </cell>
        </row>
        <row r="600">
          <cell r="C600">
            <v>559</v>
          </cell>
          <cell r="D600">
            <v>0</v>
          </cell>
          <cell r="E600" t="str">
            <v>Shake shack</v>
          </cell>
          <cell r="F600" t="str">
            <v>00 559</v>
          </cell>
          <cell r="G600" t="str">
            <v>F-06 Rectangular top table</v>
          </cell>
          <cell r="H600">
            <v>3</v>
          </cell>
          <cell r="I600" t="str">
            <v>Karen Solozarno</v>
          </cell>
          <cell r="J600" t="str">
            <v>Client set in process</v>
          </cell>
          <cell r="K600">
            <v>0</v>
          </cell>
        </row>
        <row r="601">
          <cell r="C601">
            <v>560</v>
          </cell>
          <cell r="D601">
            <v>0</v>
          </cell>
          <cell r="E601" t="str">
            <v>Shake shack</v>
          </cell>
          <cell r="F601" t="str">
            <v>00 560</v>
          </cell>
          <cell r="G601" t="str">
            <v>F-07 Bar heigth top table</v>
          </cell>
          <cell r="H601">
            <v>2</v>
          </cell>
          <cell r="I601" t="str">
            <v>Karen Solozarno</v>
          </cell>
          <cell r="J601" t="str">
            <v>Client set in process</v>
          </cell>
          <cell r="K601">
            <v>0</v>
          </cell>
        </row>
        <row r="602">
          <cell r="C602">
            <v>561</v>
          </cell>
          <cell r="D602">
            <v>0</v>
          </cell>
          <cell r="E602" t="str">
            <v>Shake shack</v>
          </cell>
          <cell r="F602" t="str">
            <v>00 561</v>
          </cell>
          <cell r="G602" t="str">
            <v>F-08 Asymmetrical top table</v>
          </cell>
          <cell r="H602">
            <v>1</v>
          </cell>
          <cell r="I602" t="str">
            <v>Leonarth Garcia</v>
          </cell>
          <cell r="J602" t="str">
            <v>Client set in process</v>
          </cell>
          <cell r="K602">
            <v>0</v>
          </cell>
        </row>
        <row r="603">
          <cell r="C603">
            <v>562</v>
          </cell>
          <cell r="D603">
            <v>0</v>
          </cell>
          <cell r="E603" t="str">
            <v>Shake shack</v>
          </cell>
          <cell r="F603" t="str">
            <v>00 562</v>
          </cell>
          <cell r="G603" t="str">
            <v>F-09 Ada Rectangular top table</v>
          </cell>
          <cell r="H603">
            <v>4</v>
          </cell>
          <cell r="I603" t="str">
            <v>Karen Solozarno</v>
          </cell>
          <cell r="J603" t="str">
            <v>Client set in process</v>
          </cell>
          <cell r="K603">
            <v>0</v>
          </cell>
        </row>
        <row r="604">
          <cell r="C604">
            <v>563</v>
          </cell>
          <cell r="D604">
            <v>0</v>
          </cell>
          <cell r="E604" t="str">
            <v>Shake shack</v>
          </cell>
          <cell r="F604" t="str">
            <v>00 563</v>
          </cell>
          <cell r="G604" t="str">
            <v>F-11 Large c-shaped banquette</v>
          </cell>
          <cell r="H604">
            <v>2</v>
          </cell>
          <cell r="I604" t="str">
            <v>Karen Solozarno</v>
          </cell>
          <cell r="J604" t="str">
            <v>Client set in process</v>
          </cell>
          <cell r="K604">
            <v>0</v>
          </cell>
        </row>
        <row r="605">
          <cell r="C605">
            <v>564</v>
          </cell>
          <cell r="D605">
            <v>0</v>
          </cell>
          <cell r="E605" t="str">
            <v>Shake shack</v>
          </cell>
          <cell r="F605" t="str">
            <v>00 564</v>
          </cell>
          <cell r="G605" t="str">
            <v>F-12 Small c-shaped banquette</v>
          </cell>
          <cell r="H605">
            <v>1</v>
          </cell>
          <cell r="I605" t="str">
            <v>Leonarth Garcia</v>
          </cell>
          <cell r="J605" t="str">
            <v>Client set in process</v>
          </cell>
          <cell r="K605">
            <v>0</v>
          </cell>
        </row>
        <row r="606">
          <cell r="C606">
            <v>565</v>
          </cell>
          <cell r="D606">
            <v>0</v>
          </cell>
          <cell r="E606" t="str">
            <v>Shake shack</v>
          </cell>
          <cell r="F606" t="str">
            <v>00 565</v>
          </cell>
          <cell r="G606" t="str">
            <v>F-13 Banquette</v>
          </cell>
          <cell r="H606">
            <v>1</v>
          </cell>
          <cell r="I606" t="str">
            <v>Marjenny Tellez</v>
          </cell>
          <cell r="J606" t="str">
            <v>Client set in process</v>
          </cell>
          <cell r="K606">
            <v>0</v>
          </cell>
        </row>
        <row r="607">
          <cell r="C607">
            <v>566</v>
          </cell>
          <cell r="D607">
            <v>0</v>
          </cell>
          <cell r="E607" t="str">
            <v>Shake shack</v>
          </cell>
          <cell r="F607" t="str">
            <v>00 566</v>
          </cell>
          <cell r="G607" t="str">
            <v>F-14 Booths</v>
          </cell>
          <cell r="H607">
            <v>6</v>
          </cell>
          <cell r="I607" t="str">
            <v>Francella Aguilera</v>
          </cell>
          <cell r="J607" t="str">
            <v>Client set in process</v>
          </cell>
          <cell r="K607">
            <v>0</v>
          </cell>
        </row>
        <row r="608">
          <cell r="C608">
            <v>567</v>
          </cell>
          <cell r="D608">
            <v>0</v>
          </cell>
          <cell r="E608" t="str">
            <v>Maderas Collective</v>
          </cell>
          <cell r="F608" t="str">
            <v>00 567</v>
          </cell>
          <cell r="G608" t="str">
            <v>Herrajes Adicionales -  Solid Wood Desk (Ignitia)</v>
          </cell>
          <cell r="H608">
            <v>3</v>
          </cell>
          <cell r="I608" t="str">
            <v>Guillermo Mclean</v>
          </cell>
          <cell r="J608" t="str">
            <v>In production</v>
          </cell>
          <cell r="K608">
            <v>0</v>
          </cell>
        </row>
        <row r="609">
          <cell r="C609">
            <v>568</v>
          </cell>
          <cell r="D609">
            <v>0</v>
          </cell>
          <cell r="E609" t="str">
            <v>18 Street Restaurant</v>
          </cell>
          <cell r="F609" t="str">
            <v>00 568</v>
          </cell>
          <cell r="G609" t="str">
            <v>TB-06 2 PDR dining table</v>
          </cell>
          <cell r="H609">
            <v>1</v>
          </cell>
          <cell r="I609" t="str">
            <v>Francella Aguilera</v>
          </cell>
          <cell r="J609" t="str">
            <v>Production set in process</v>
          </cell>
          <cell r="K609">
            <v>0</v>
          </cell>
        </row>
        <row r="610">
          <cell r="C610">
            <v>569</v>
          </cell>
          <cell r="D610">
            <v>0</v>
          </cell>
          <cell r="E610" t="str">
            <v>Maderas Collective</v>
          </cell>
          <cell r="F610" t="str">
            <v>00 569</v>
          </cell>
          <cell r="G610" t="str">
            <v xml:space="preserve">Dispensador para tela Industrious </v>
          </cell>
          <cell r="H610">
            <v>1</v>
          </cell>
          <cell r="I610" t="str">
            <v>Marjenny Tellez</v>
          </cell>
          <cell r="J610" t="str">
            <v>In production</v>
          </cell>
          <cell r="K610">
            <v>0</v>
          </cell>
        </row>
        <row r="611">
          <cell r="C611">
            <v>570</v>
          </cell>
          <cell r="D611">
            <v>0</v>
          </cell>
          <cell r="E611" t="str">
            <v>Maderas Collective</v>
          </cell>
          <cell r="F611" t="str">
            <v>00 570</v>
          </cell>
          <cell r="G611" t="str">
            <v>Reparacion de prensas y sarjento.</v>
          </cell>
          <cell r="H611">
            <v>1</v>
          </cell>
          <cell r="I611" t="str">
            <v>Francella Aguilera</v>
          </cell>
          <cell r="J611" t="str">
            <v>In production</v>
          </cell>
          <cell r="K611">
            <v>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ow r="4">
          <cell r="A4">
            <v>1</v>
          </cell>
          <cell r="B4">
            <v>1</v>
          </cell>
          <cell r="C4">
            <v>0.33</v>
          </cell>
          <cell r="D4">
            <v>0.33</v>
          </cell>
          <cell r="E4">
            <v>0.33</v>
          </cell>
          <cell r="F4"/>
          <cell r="G4">
            <v>0.33</v>
          </cell>
          <cell r="H4"/>
          <cell r="I4">
            <v>0</v>
          </cell>
          <cell r="J4">
            <v>0.38666666666666671</v>
          </cell>
        </row>
        <row r="5">
          <cell r="A5">
            <v>8</v>
          </cell>
          <cell r="B5"/>
          <cell r="C5"/>
          <cell r="D5"/>
          <cell r="E5"/>
          <cell r="F5"/>
          <cell r="G5"/>
          <cell r="H5"/>
          <cell r="I5"/>
          <cell r="J5" t="e">
            <v>#DIV/0!</v>
          </cell>
        </row>
        <row r="6">
          <cell r="A6">
            <v>10</v>
          </cell>
          <cell r="B6">
            <v>1</v>
          </cell>
          <cell r="C6">
            <v>1</v>
          </cell>
          <cell r="D6">
            <v>1</v>
          </cell>
          <cell r="E6">
            <v>1</v>
          </cell>
          <cell r="F6">
            <v>1</v>
          </cell>
          <cell r="G6">
            <v>1</v>
          </cell>
          <cell r="H6">
            <v>1</v>
          </cell>
          <cell r="I6">
            <v>1</v>
          </cell>
          <cell r="J6">
            <v>1</v>
          </cell>
        </row>
        <row r="7">
          <cell r="A7">
            <v>11</v>
          </cell>
          <cell r="B7">
            <v>1</v>
          </cell>
          <cell r="C7">
            <v>1</v>
          </cell>
          <cell r="D7">
            <v>1</v>
          </cell>
          <cell r="E7">
            <v>1</v>
          </cell>
          <cell r="F7">
            <v>1</v>
          </cell>
          <cell r="G7">
            <v>0.5</v>
          </cell>
          <cell r="H7"/>
          <cell r="I7">
            <v>0</v>
          </cell>
          <cell r="J7">
            <v>0.7857142857142857</v>
          </cell>
        </row>
        <row r="8">
          <cell r="A8">
            <v>13</v>
          </cell>
          <cell r="B8">
            <v>1</v>
          </cell>
          <cell r="C8">
            <v>1</v>
          </cell>
          <cell r="D8">
            <v>0</v>
          </cell>
          <cell r="E8">
            <v>0</v>
          </cell>
          <cell r="F8"/>
          <cell r="G8">
            <v>0</v>
          </cell>
          <cell r="H8"/>
          <cell r="I8">
            <v>0</v>
          </cell>
          <cell r="J8">
            <v>0.33333333333333331</v>
          </cell>
        </row>
        <row r="9">
          <cell r="A9">
            <v>14</v>
          </cell>
          <cell r="B9">
            <v>1</v>
          </cell>
          <cell r="C9">
            <v>0.9</v>
          </cell>
          <cell r="D9">
            <v>0</v>
          </cell>
          <cell r="E9">
            <v>0</v>
          </cell>
          <cell r="F9">
            <v>0</v>
          </cell>
          <cell r="G9">
            <v>0</v>
          </cell>
          <cell r="H9"/>
          <cell r="I9">
            <v>0</v>
          </cell>
          <cell r="J9">
            <v>0.27142857142857141</v>
          </cell>
        </row>
        <row r="10">
          <cell r="A10">
            <v>15</v>
          </cell>
          <cell r="B10">
            <v>1</v>
          </cell>
          <cell r="C10">
            <v>1</v>
          </cell>
          <cell r="D10">
            <v>0.3</v>
          </cell>
          <cell r="E10">
            <v>0</v>
          </cell>
          <cell r="F10">
            <v>0</v>
          </cell>
          <cell r="G10">
            <v>0</v>
          </cell>
          <cell r="H10"/>
          <cell r="I10">
            <v>0</v>
          </cell>
          <cell r="J10">
            <v>0.32857142857142857</v>
          </cell>
        </row>
        <row r="11">
          <cell r="A11">
            <v>16</v>
          </cell>
          <cell r="B11">
            <v>1</v>
          </cell>
          <cell r="C11">
            <v>1</v>
          </cell>
          <cell r="D11">
            <v>0</v>
          </cell>
          <cell r="E11">
            <v>0</v>
          </cell>
          <cell r="F11"/>
          <cell r="G11">
            <v>0</v>
          </cell>
          <cell r="H11"/>
          <cell r="I11">
            <v>0</v>
          </cell>
          <cell r="J11">
            <v>0.33333333333333331</v>
          </cell>
        </row>
        <row r="12">
          <cell r="A12">
            <v>17</v>
          </cell>
          <cell r="B12">
            <v>1</v>
          </cell>
          <cell r="C12">
            <v>1</v>
          </cell>
          <cell r="D12">
            <v>0.15</v>
          </cell>
          <cell r="E12">
            <v>0</v>
          </cell>
          <cell r="F12">
            <v>0</v>
          </cell>
          <cell r="G12">
            <v>0</v>
          </cell>
          <cell r="H12"/>
          <cell r="I12">
            <v>0</v>
          </cell>
          <cell r="J12">
            <v>0.30714285714285711</v>
          </cell>
        </row>
        <row r="13">
          <cell r="A13">
            <v>18</v>
          </cell>
          <cell r="B13">
            <v>1</v>
          </cell>
          <cell r="C13">
            <v>1</v>
          </cell>
          <cell r="D13">
            <v>0</v>
          </cell>
          <cell r="E13">
            <v>0</v>
          </cell>
          <cell r="F13"/>
          <cell r="G13">
            <v>0</v>
          </cell>
          <cell r="H13"/>
          <cell r="I13">
            <v>0</v>
          </cell>
          <cell r="J13">
            <v>0.33333333333333331</v>
          </cell>
        </row>
        <row r="14">
          <cell r="A14">
            <v>19</v>
          </cell>
          <cell r="B14">
            <v>1</v>
          </cell>
          <cell r="C14">
            <v>1</v>
          </cell>
          <cell r="D14">
            <v>0</v>
          </cell>
          <cell r="E14">
            <v>0</v>
          </cell>
          <cell r="F14"/>
          <cell r="G14">
            <v>0</v>
          </cell>
          <cell r="H14"/>
          <cell r="I14">
            <v>0</v>
          </cell>
          <cell r="J14">
            <v>0.33333333333333331</v>
          </cell>
        </row>
        <row r="15">
          <cell r="A15">
            <v>20</v>
          </cell>
          <cell r="B15">
            <v>1</v>
          </cell>
          <cell r="C15">
            <v>1</v>
          </cell>
          <cell r="D15">
            <v>0</v>
          </cell>
          <cell r="E15">
            <v>0</v>
          </cell>
          <cell r="F15">
            <v>0</v>
          </cell>
          <cell r="G15">
            <v>0</v>
          </cell>
          <cell r="H15"/>
          <cell r="I15">
            <v>0</v>
          </cell>
          <cell r="J15">
            <v>0.2857142857142857</v>
          </cell>
        </row>
        <row r="16">
          <cell r="A16">
            <v>21</v>
          </cell>
          <cell r="B16">
            <v>1</v>
          </cell>
          <cell r="C16">
            <v>1</v>
          </cell>
          <cell r="D16">
            <v>0</v>
          </cell>
          <cell r="E16">
            <v>0</v>
          </cell>
          <cell r="F16"/>
          <cell r="G16">
            <v>0</v>
          </cell>
          <cell r="H16"/>
          <cell r="I16">
            <v>0</v>
          </cell>
          <cell r="J16">
            <v>0.33333333333333331</v>
          </cell>
        </row>
        <row r="17">
          <cell r="A17">
            <v>22</v>
          </cell>
          <cell r="B17"/>
          <cell r="C17"/>
          <cell r="D17"/>
          <cell r="E17"/>
          <cell r="F17"/>
          <cell r="G17"/>
          <cell r="H17"/>
          <cell r="I17"/>
          <cell r="J17" t="e">
            <v>#DIV/0!</v>
          </cell>
        </row>
        <row r="18">
          <cell r="A18">
            <v>28</v>
          </cell>
          <cell r="B18">
            <v>1</v>
          </cell>
          <cell r="C18">
            <v>1</v>
          </cell>
          <cell r="D18">
            <v>1</v>
          </cell>
          <cell r="E18">
            <v>1</v>
          </cell>
          <cell r="F18"/>
          <cell r="G18">
            <v>1</v>
          </cell>
          <cell r="H18"/>
          <cell r="I18">
            <v>1</v>
          </cell>
          <cell r="J18">
            <v>1</v>
          </cell>
        </row>
        <row r="19">
          <cell r="A19">
            <v>31</v>
          </cell>
          <cell r="B19">
            <v>1</v>
          </cell>
          <cell r="C19">
            <v>1</v>
          </cell>
          <cell r="D19">
            <v>1</v>
          </cell>
          <cell r="E19">
            <v>1</v>
          </cell>
          <cell r="F19">
            <v>1</v>
          </cell>
          <cell r="G19">
            <v>1</v>
          </cell>
          <cell r="H19"/>
          <cell r="I19">
            <v>1</v>
          </cell>
          <cell r="J19">
            <v>1</v>
          </cell>
        </row>
        <row r="20">
          <cell r="A20">
            <v>34</v>
          </cell>
          <cell r="B20">
            <v>1</v>
          </cell>
          <cell r="C20">
            <v>1</v>
          </cell>
          <cell r="D20">
            <v>1</v>
          </cell>
          <cell r="E20">
            <v>1</v>
          </cell>
          <cell r="F20"/>
          <cell r="G20">
            <v>1</v>
          </cell>
          <cell r="H20">
            <v>0</v>
          </cell>
          <cell r="I20">
            <v>0</v>
          </cell>
          <cell r="J20">
            <v>0.7142857142857143</v>
          </cell>
        </row>
        <row r="21">
          <cell r="A21">
            <v>73</v>
          </cell>
          <cell r="B21"/>
          <cell r="C21"/>
          <cell r="D21"/>
          <cell r="E21"/>
          <cell r="F21"/>
          <cell r="G21"/>
          <cell r="H21"/>
          <cell r="I21"/>
          <cell r="J21" t="e">
            <v>#DIV/0!</v>
          </cell>
        </row>
        <row r="22">
          <cell r="A22">
            <v>316</v>
          </cell>
          <cell r="B22">
            <v>1</v>
          </cell>
          <cell r="C22">
            <v>1</v>
          </cell>
          <cell r="D22">
            <v>1</v>
          </cell>
          <cell r="E22">
            <v>1</v>
          </cell>
          <cell r="F22">
            <v>1</v>
          </cell>
          <cell r="G22">
            <v>0</v>
          </cell>
          <cell r="H22"/>
          <cell r="I22">
            <v>0</v>
          </cell>
          <cell r="J22">
            <v>0.7142857142857143</v>
          </cell>
        </row>
        <row r="23">
          <cell r="A23">
            <v>318</v>
          </cell>
          <cell r="B23">
            <v>1</v>
          </cell>
          <cell r="C23">
            <v>1</v>
          </cell>
          <cell r="D23">
            <v>0.5</v>
          </cell>
          <cell r="E23">
            <v>0</v>
          </cell>
          <cell r="F23">
            <v>0.2</v>
          </cell>
          <cell r="G23">
            <v>0</v>
          </cell>
          <cell r="H23">
            <v>0</v>
          </cell>
          <cell r="I23">
            <v>0</v>
          </cell>
          <cell r="J23">
            <v>0.33750000000000002</v>
          </cell>
        </row>
        <row r="24">
          <cell r="A24">
            <v>323</v>
          </cell>
          <cell r="B24">
            <v>1</v>
          </cell>
          <cell r="C24">
            <v>1</v>
          </cell>
          <cell r="D24">
            <v>0.5</v>
          </cell>
          <cell r="E24">
            <v>0</v>
          </cell>
          <cell r="F24">
            <v>1</v>
          </cell>
          <cell r="G24">
            <v>0</v>
          </cell>
          <cell r="H24">
            <v>0</v>
          </cell>
          <cell r="I24">
            <v>0</v>
          </cell>
          <cell r="J24">
            <v>0.4375</v>
          </cell>
        </row>
        <row r="25">
          <cell r="A25">
            <v>324</v>
          </cell>
          <cell r="B25">
            <v>1</v>
          </cell>
          <cell r="C25">
            <v>1</v>
          </cell>
          <cell r="D25">
            <v>0.4</v>
          </cell>
          <cell r="E25">
            <v>0</v>
          </cell>
          <cell r="F25"/>
          <cell r="G25">
            <v>0</v>
          </cell>
          <cell r="H25">
            <v>0</v>
          </cell>
          <cell r="I25">
            <v>0</v>
          </cell>
          <cell r="J25">
            <v>0.34285714285714286</v>
          </cell>
        </row>
        <row r="26">
          <cell r="A26">
            <v>325</v>
          </cell>
          <cell r="B26">
            <v>1</v>
          </cell>
          <cell r="C26">
            <v>0.75</v>
          </cell>
          <cell r="D26">
            <v>0.2</v>
          </cell>
          <cell r="E26">
            <v>0</v>
          </cell>
          <cell r="F26">
            <v>0</v>
          </cell>
          <cell r="G26">
            <v>0</v>
          </cell>
          <cell r="H26">
            <v>0</v>
          </cell>
          <cell r="I26">
            <v>0</v>
          </cell>
          <cell r="J26">
            <v>0.24374999999999999</v>
          </cell>
        </row>
        <row r="27">
          <cell r="A27">
            <v>365</v>
          </cell>
          <cell r="B27">
            <v>1</v>
          </cell>
          <cell r="C27">
            <v>0.95</v>
          </cell>
          <cell r="D27">
            <v>0.9</v>
          </cell>
          <cell r="E27">
            <v>0.9</v>
          </cell>
          <cell r="F27">
            <v>0</v>
          </cell>
          <cell r="G27">
            <v>1</v>
          </cell>
          <cell r="H27">
            <v>0</v>
          </cell>
          <cell r="I27">
            <v>0</v>
          </cell>
          <cell r="J27">
            <v>0.59375</v>
          </cell>
        </row>
        <row r="28">
          <cell r="A28">
            <v>370</v>
          </cell>
          <cell r="B28">
            <v>1</v>
          </cell>
          <cell r="C28">
            <v>1</v>
          </cell>
          <cell r="D28">
            <v>1</v>
          </cell>
          <cell r="E28">
            <v>1</v>
          </cell>
          <cell r="F28">
            <v>1</v>
          </cell>
          <cell r="G28">
            <v>0.95</v>
          </cell>
          <cell r="H28"/>
          <cell r="I28">
            <v>0</v>
          </cell>
          <cell r="J28">
            <v>0.85</v>
          </cell>
        </row>
        <row r="29">
          <cell r="A29">
            <v>58</v>
          </cell>
          <cell r="B29">
            <v>1</v>
          </cell>
          <cell r="C29">
            <v>1</v>
          </cell>
          <cell r="D29">
            <v>0.5</v>
          </cell>
          <cell r="E29">
            <v>0</v>
          </cell>
          <cell r="F29"/>
          <cell r="G29">
            <v>0</v>
          </cell>
          <cell r="H29"/>
          <cell r="I29">
            <v>0</v>
          </cell>
          <cell r="J29">
            <v>0.41666666666666669</v>
          </cell>
        </row>
        <row r="30">
          <cell r="A30">
            <v>59</v>
          </cell>
          <cell r="B30">
            <v>1</v>
          </cell>
          <cell r="C30">
            <v>1</v>
          </cell>
          <cell r="D30">
            <v>0.5</v>
          </cell>
          <cell r="E30">
            <v>0</v>
          </cell>
          <cell r="F30"/>
          <cell r="G30">
            <v>0</v>
          </cell>
          <cell r="I30">
            <v>0</v>
          </cell>
          <cell r="J30">
            <v>0.41666666666666669</v>
          </cell>
        </row>
        <row r="31">
          <cell r="A31">
            <v>60</v>
          </cell>
          <cell r="B31">
            <v>1</v>
          </cell>
          <cell r="C31">
            <v>1</v>
          </cell>
          <cell r="D31">
            <v>1</v>
          </cell>
          <cell r="E31">
            <v>1</v>
          </cell>
          <cell r="F31"/>
          <cell r="G31">
            <v>1</v>
          </cell>
          <cell r="H31"/>
          <cell r="I31">
            <v>1</v>
          </cell>
          <cell r="J31">
            <v>1</v>
          </cell>
        </row>
        <row r="32">
          <cell r="A32">
            <v>46</v>
          </cell>
          <cell r="B32">
            <v>1</v>
          </cell>
          <cell r="C32">
            <v>1</v>
          </cell>
          <cell r="D32">
            <v>1</v>
          </cell>
          <cell r="E32">
            <v>1</v>
          </cell>
          <cell r="F32">
            <v>1</v>
          </cell>
          <cell r="G32">
            <v>1</v>
          </cell>
          <cell r="H32"/>
          <cell r="I32">
            <v>1</v>
          </cell>
          <cell r="J32">
            <v>1</v>
          </cell>
        </row>
        <row r="33">
          <cell r="A33">
            <v>51</v>
          </cell>
          <cell r="B33">
            <v>1</v>
          </cell>
          <cell r="C33">
            <v>1</v>
          </cell>
          <cell r="D33">
            <v>1</v>
          </cell>
          <cell r="E33">
            <v>1</v>
          </cell>
          <cell r="F33"/>
          <cell r="G33">
            <v>1</v>
          </cell>
          <cell r="H33"/>
          <cell r="I33">
            <v>0</v>
          </cell>
          <cell r="J33">
            <v>0.83333333333333337</v>
          </cell>
        </row>
        <row r="34">
          <cell r="A34">
            <v>164</v>
          </cell>
          <cell r="B34">
            <v>1</v>
          </cell>
          <cell r="C34"/>
          <cell r="D34"/>
          <cell r="E34">
            <v>1</v>
          </cell>
          <cell r="F34"/>
          <cell r="G34">
            <v>1</v>
          </cell>
          <cell r="H34"/>
          <cell r="I34">
            <v>1</v>
          </cell>
          <cell r="J34">
            <v>1</v>
          </cell>
        </row>
        <row r="35">
          <cell r="A35">
            <v>61</v>
          </cell>
          <cell r="B35">
            <v>1</v>
          </cell>
          <cell r="C35">
            <v>1</v>
          </cell>
          <cell r="D35">
            <v>1</v>
          </cell>
          <cell r="E35">
            <v>1</v>
          </cell>
          <cell r="F35"/>
          <cell r="G35">
            <v>1</v>
          </cell>
          <cell r="H35"/>
          <cell r="I35">
            <v>0</v>
          </cell>
          <cell r="J35">
            <v>0.83333333333333337</v>
          </cell>
        </row>
        <row r="36">
          <cell r="A36">
            <v>62</v>
          </cell>
          <cell r="B36">
            <v>1</v>
          </cell>
          <cell r="C36">
            <v>1</v>
          </cell>
          <cell r="D36">
            <v>1</v>
          </cell>
          <cell r="E36">
            <v>1</v>
          </cell>
          <cell r="F36"/>
          <cell r="G36">
            <v>1</v>
          </cell>
          <cell r="H36"/>
          <cell r="I36">
            <v>1</v>
          </cell>
          <cell r="J36">
            <v>1</v>
          </cell>
        </row>
        <row r="37">
          <cell r="A37">
            <v>56</v>
          </cell>
          <cell r="B37"/>
          <cell r="C37"/>
          <cell r="D37"/>
          <cell r="E37"/>
          <cell r="F37"/>
          <cell r="G37"/>
          <cell r="H37"/>
          <cell r="I37"/>
          <cell r="J37" t="e">
            <v>#DIV/0!</v>
          </cell>
        </row>
        <row r="38">
          <cell r="A38">
            <v>39</v>
          </cell>
          <cell r="B38"/>
          <cell r="C38"/>
          <cell r="D38"/>
          <cell r="E38"/>
          <cell r="F38"/>
          <cell r="G38"/>
          <cell r="H38"/>
          <cell r="I38"/>
          <cell r="J38" t="e">
            <v>#DIV/0!</v>
          </cell>
        </row>
        <row r="39">
          <cell r="A39">
            <v>44</v>
          </cell>
          <cell r="B39"/>
          <cell r="C39"/>
          <cell r="D39"/>
          <cell r="E39"/>
          <cell r="F39"/>
          <cell r="G39"/>
          <cell r="H39"/>
          <cell r="I39"/>
          <cell r="J39" t="e">
            <v>#DIV/0!</v>
          </cell>
        </row>
        <row r="40">
          <cell r="A40">
            <v>65</v>
          </cell>
          <cell r="B40"/>
          <cell r="C40"/>
          <cell r="D40"/>
          <cell r="E40"/>
          <cell r="F40"/>
          <cell r="G40"/>
          <cell r="H40"/>
          <cell r="I40"/>
          <cell r="J40" t="e">
            <v>#DIV/0!</v>
          </cell>
        </row>
        <row r="41">
          <cell r="A41">
            <v>66</v>
          </cell>
          <cell r="B41"/>
          <cell r="C41"/>
          <cell r="D41"/>
          <cell r="E41"/>
          <cell r="F41"/>
          <cell r="G41"/>
          <cell r="H41"/>
          <cell r="I41"/>
          <cell r="J41" t="e">
            <v>#DIV/0!</v>
          </cell>
        </row>
        <row r="42">
          <cell r="A42">
            <v>72</v>
          </cell>
          <cell r="B42"/>
          <cell r="C42"/>
          <cell r="D42"/>
          <cell r="E42"/>
          <cell r="F42"/>
          <cell r="G42"/>
          <cell r="H42"/>
          <cell r="I42"/>
          <cell r="J42" t="e">
            <v>#DIV/0!</v>
          </cell>
        </row>
        <row r="43">
          <cell r="A43">
            <v>75</v>
          </cell>
          <cell r="B43"/>
          <cell r="C43"/>
          <cell r="D43"/>
          <cell r="E43"/>
          <cell r="F43"/>
          <cell r="G43"/>
          <cell r="H43"/>
          <cell r="I43"/>
          <cell r="J43" t="e">
            <v>#DIV/0!</v>
          </cell>
        </row>
        <row r="44">
          <cell r="A44">
            <v>321</v>
          </cell>
          <cell r="B44"/>
          <cell r="C44"/>
          <cell r="D44"/>
          <cell r="E44"/>
          <cell r="F44"/>
          <cell r="G44"/>
          <cell r="H44"/>
          <cell r="I44"/>
          <cell r="J44" t="e">
            <v>#DIV/0!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arenSol" refreshedDate="43215.412839236109" createdVersion="6" refreshedVersion="6" minRefreshableVersion="3" recordCount="7963">
  <cacheSource type="worksheet">
    <worksheetSource ref="C10:K7973" sheet="Mat.Directos + Sub-Cttos"/>
  </cacheSource>
  <cacheFields count="9">
    <cacheField name="OT" numFmtId="0">
      <sharedItems containsDate="1" containsBlank="1" containsMixedTypes="1" minDate="1900-01-07T00:00:00" maxDate="1900-01-08T10:10:04" count="687">
        <m/>
        <d v="1900-05-22T00:00:00"/>
        <d v="1900-05-31T00:00:00"/>
        <d v="1900-05-21T00:00:00"/>
        <d v="1900-05-29T00:00:00"/>
        <d v="1900-05-30T00:00:00"/>
        <d v="1900-07-07T00:00:00"/>
        <d v="1900-07-10T00:00:00"/>
        <s v="Pintura"/>
        <d v="1900-07-24T00:00:00"/>
        <d v="1900-07-03T00:00:00"/>
        <d v="1900-06-24T00:00:00"/>
        <d v="1900-07-31T00:00:00"/>
        <d v="1900-08-02T00:00:00"/>
        <d v="1900-08-01T00:00:00"/>
        <d v="1900-07-13T00:00:00"/>
        <d v="1900-07-11T00:00:00"/>
        <d v="1900-05-11T00:00:00"/>
        <d v="1900-07-05T00:00:00"/>
        <d v="1900-07-15T00:00:00"/>
        <d v="1900-07-22T00:00:00"/>
        <d v="1900-06-10T00:00:00"/>
        <d v="1900-06-21T00:00:00"/>
        <d v="1900-07-16T00:00:00"/>
        <d v="1900-06-04T00:00:00"/>
        <d v="1900-06-17T00:00:00"/>
        <d v="1900-07-21T00:00:00"/>
        <d v="1900-04-26T00:00:00"/>
        <d v="1900-07-19T00:00:00"/>
        <d v="1900-07-18T00:00:00"/>
        <d v="1900-07-20T00:00:00"/>
        <d v="1900-07-08T00:00:00"/>
        <d v="1900-07-28T00:00:00"/>
        <d v="1900-07-30T00:00:00"/>
        <d v="1900-04-21T00:00:00"/>
        <d v="1900-05-12T00:00:00"/>
        <d v="1900-04-22T00:00:00"/>
        <d v="1900-05-19T00:00:00"/>
        <d v="1900-08-16T00:00:00"/>
        <d v="1900-08-05T00:00:00"/>
        <d v="1900-08-17T00:00:00"/>
        <d v="1900-06-05T00:00:00"/>
        <d v="1900-08-21T00:00:00"/>
        <d v="1900-07-02T00:00:00"/>
        <s v="Empaque"/>
        <d v="1900-06-11T00:00:00"/>
        <d v="1900-08-24T00:00:00"/>
        <d v="1900-07-14T00:00:00"/>
        <d v="1900-07-09T00:00:00"/>
        <d v="1900-05-18T00:00:00"/>
        <d v="1900-07-12T00:00:00"/>
        <d v="1900-06-03T00:00:00"/>
        <d v="1900-07-29T00:00:00"/>
        <d v="1900-08-15T00:00:00"/>
        <d v="1900-08-13T00:00:00"/>
        <d v="1900-08-09T00:00:00"/>
        <d v="1900-08-20T00:00:00"/>
        <d v="1900-08-03T00:00:00"/>
        <d v="1900-08-29T00:00:00"/>
        <d v="1900-08-06T00:00:00"/>
        <d v="1900-08-07T00:00:00"/>
        <d v="1900-05-28T00:00:00"/>
        <d v="1900-09-08T00:00:00"/>
        <d v="1900-08-11T00:00:00"/>
        <d v="1900-10-04T00:00:00"/>
        <d v="1900-09-30T00:00:00"/>
        <d v="1900-07-17T00:00:00"/>
        <d v="1900-08-04T00:00:00"/>
        <d v="1900-08-18T00:00:00"/>
        <d v="1900-10-14T00:00:00"/>
        <d v="1900-10-13T00:00:00"/>
        <d v="1900-10-15T00:00:00"/>
        <d v="1900-10-08T00:00:00"/>
        <d v="1900-10-02T00:00:00"/>
        <d v="1900-10-07T00:00:00"/>
        <d v="1900-10-03T00:00:00"/>
        <d v="1900-08-14T00:00:00"/>
        <d v="1900-08-28T00:00:00"/>
        <d v="1900-10-11T00:00:00"/>
        <d v="1900-10-19T00:00:00"/>
        <d v="1900-08-19T00:00:00"/>
        <d v="1900-10-29T00:00:00"/>
        <d v="1900-08-12T00:00:00"/>
        <d v="1900-09-04T00:00:00"/>
        <d v="1900-09-13T00:00:00"/>
        <d v="1900-10-28T00:00:00"/>
        <d v="1900-10-31T00:00:00"/>
        <d v="1900-11-05T00:00:00"/>
        <s v="263 C"/>
        <d v="1900-06-12T00:00:00"/>
        <d v="1900-09-14T00:00:00"/>
        <s v="263 A"/>
        <d v="1900-11-26T00:00:00"/>
        <d v="1900-09-10T00:00:00"/>
        <d v="1900-11-28T00:00:00"/>
        <d v="1900-11-04T00:00:00"/>
        <d v="1900-09-12T00:00:00"/>
        <d v="1900-10-23T00:00:00"/>
        <d v="1900-11-09T00:00:00"/>
        <d v="1900-10-27T00:00:00"/>
        <d v="1900-11-10T00:00:00"/>
        <s v="263 B"/>
        <d v="1900-11-01T00:00:00"/>
        <d v="1900-10-10T00:00:00"/>
        <d v="1900-08-10T00:00:00"/>
        <d v="1900-08-08T00:00:00"/>
        <d v="1900-09-15T00:00:00"/>
        <d v="1900-09-17T00:00:00"/>
        <d v="1900-09-18T00:00:00"/>
        <d v="1900-10-16T00:00:00"/>
        <d v="1900-09-05T00:00:00"/>
        <d v="1900-12-10T00:00:00"/>
        <d v="1900-09-02T00:00:00"/>
        <d v="1900-09-03T00:00:00"/>
        <d v="1900-09-28T00:00:00"/>
        <d v="1900-12-05T00:00:00"/>
        <d v="1900-09-21T00:00:00"/>
        <d v="1900-08-27T00:00:00"/>
        <d v="1900-09-09T00:00:00"/>
        <d v="1900-12-14T00:00:00"/>
        <d v="1900-12-04T00:00:00"/>
        <d v="1900-09-20T00:00:00"/>
        <d v="1900-09-23T00:00:00"/>
        <d v="1900-10-17T00:00:00"/>
        <d v="1900-12-08T00:00:00"/>
        <d v="1900-12-06T00:00:00"/>
        <d v="1900-09-22T00:00:00"/>
        <d v="1900-12-07T00:00:00"/>
        <d v="1900-09-24T00:00:00"/>
        <d v="1900-10-09T00:00:00"/>
        <d v="1900-09-11T00:00:00"/>
        <d v="1900-09-16T00:00:00"/>
        <d v="1900-12-11T00:00:00"/>
        <d v="1900-09-27T00:00:00"/>
        <d v="1900-09-01T00:00:00"/>
        <d v="1900-08-30T00:00:00"/>
        <d v="1900-08-31T00:00:00"/>
        <d v="1900-11-03T00:00:00"/>
        <d v="1900-10-25T00:00:00"/>
        <d v="1900-10-21T00:00:00"/>
        <d v="1900-09-25T00:00:00"/>
        <d v="1900-08-26T00:00:00"/>
        <d v="1900-09-26T00:00:00"/>
        <d v="1900-10-24T00:00:00"/>
        <d v="1900-11-06T00:00:00"/>
        <d v="1900-12-12T00:00:00"/>
        <d v="1900-10-22T00:00:00"/>
        <d v="1900-12-15T00:00:00"/>
        <d v="1900-12-29T00:00:00"/>
        <d v="1900-11-02T00:00:00"/>
        <d v="1900-12-02T00:00:00"/>
        <d v="1900-12-09T00:00:00"/>
        <d v="1900-06-18T00:00:00"/>
        <n v="271"/>
        <n v="249"/>
        <n v="337"/>
        <n v="269"/>
        <n v="295"/>
        <n v="262"/>
        <n v="335"/>
        <n v="306"/>
        <n v="338"/>
        <n v="296"/>
        <n v="315"/>
        <n v="264"/>
        <n v="313"/>
        <n v="297"/>
        <n v="307"/>
        <n v="308"/>
        <n v="311"/>
        <n v="239"/>
        <n v="240"/>
        <n v="283"/>
        <n v="299"/>
        <n v="320"/>
        <n v="344"/>
        <n v="314"/>
        <n v="368"/>
        <n v="358"/>
        <n v="298"/>
        <n v="347"/>
        <n v="312"/>
        <n v="385"/>
        <n v="384"/>
        <n v="348"/>
        <n v="252"/>
        <n v="357"/>
        <n v="444"/>
        <n v="398"/>
        <n v="399"/>
        <n v="414"/>
        <n v="415"/>
        <n v="386"/>
        <n v="447"/>
        <n v="388"/>
        <n v="389"/>
        <n v="451"/>
        <n v="243"/>
        <n v="244"/>
        <n v="449"/>
        <n v="391"/>
        <n v="430"/>
        <n v="431"/>
        <n v="412"/>
        <n v="446"/>
        <s v="Cvta-Ignitia"/>
        <d v="1901-01-24T00:00:00"/>
        <d v="1901-01-09T00:00:00"/>
        <s v="388 A"/>
        <s v="389 A"/>
        <n v="482"/>
        <n v="460"/>
        <n v="382"/>
        <n v="359"/>
        <n v="361"/>
        <n v="360"/>
        <n v="375"/>
        <n v="378"/>
        <n v="374"/>
        <n v="381"/>
        <n v="454"/>
        <n v="377"/>
        <n v="456"/>
        <n v="363"/>
        <n v="362"/>
        <n v="392"/>
        <n v="395"/>
        <n v="393"/>
        <n v="481"/>
        <n v="459"/>
        <n v="461"/>
        <n v="390"/>
        <n v="371"/>
        <n v="452"/>
        <n v="484"/>
        <n v="353"/>
        <n v="372"/>
        <n v="455"/>
        <n v="458"/>
        <n v="457"/>
        <n v="462"/>
        <s v="389 B"/>
        <s v="388 B"/>
        <n v="304"/>
        <n v="187"/>
        <s v="Tapizado"/>
        <n v="480"/>
        <n v="475"/>
        <n v="387"/>
        <n v="379"/>
        <n v="380"/>
        <n v="453"/>
        <n v="373"/>
        <n v="465"/>
        <n v="396"/>
        <n v="413"/>
        <n v="376"/>
        <n v="493"/>
        <n v="466"/>
        <n v="467"/>
        <n v="485"/>
        <n v="486"/>
        <s v="WW-Troncos"/>
        <s v="Cvta-BH Office"/>
        <n v="503"/>
        <n v="491"/>
        <n v="468"/>
        <n v="463"/>
        <n v="464"/>
        <n v="469"/>
        <n v="500"/>
        <n v="499"/>
        <n v="428"/>
        <n v="514"/>
        <n v="473"/>
        <n v="509"/>
        <n v="513"/>
        <n v="429"/>
        <n v="518"/>
        <n v="476"/>
        <n v="490"/>
        <n v="517"/>
        <n v="397"/>
        <n v="479"/>
        <n v="216"/>
        <n v="217"/>
        <n v="354"/>
        <s v=""/>
        <n v="477"/>
        <n v="59"/>
        <d v="1900-02-27T00:00:00"/>
        <d v="1901-05-04T00:00:00"/>
        <d v="1901-04-01T00:00:00"/>
        <d v="1901-04-20T00:00:00"/>
        <d v="1901-04-02T00:00:00"/>
        <d v="1901-02-17T00:00:00"/>
        <d v="1901-04-17T00:00:00"/>
        <d v="1901-04-22T00:00:00"/>
        <d v="1901-01-10T00:00:00"/>
        <d v="1901-04-18T00:00:00"/>
        <d v="1901-01-08T00:00:00"/>
        <d v="1901-04-23T00:00:00"/>
        <d v="1901-05-29T00:00:00"/>
        <d v="1901-06-06T00:00:00"/>
        <d v="1901-06-11T00:00:00"/>
        <d v="1901-01-03T00:00:00"/>
        <d v="1900-12-21T00:00:00"/>
        <d v="1901-06-02T00:00:00"/>
        <d v="1901-06-26T00:00:00"/>
        <d v="1900-11-21T00:00:00"/>
        <d v="1901-02-01T00:00:00"/>
        <d v="1901-03-06T00:00:00"/>
        <d v="1901-05-11T00:00:00"/>
        <d v="1901-06-05T00:00:00"/>
        <d v="1901-06-08T00:00:00"/>
        <d v="1901-02-15T00:00:00"/>
        <d v="1901-06-07T00:00:00"/>
        <d v="1901-04-21T00:00:00"/>
        <d v="1901-06-23T00:00:00"/>
        <d v="1901-06-22T00:00:00"/>
        <d v="1901-06-21T00:00:00"/>
        <d v="1900-04-30T00:00:00"/>
        <d v="1901-03-03T00:00:00"/>
        <d v="1901-01-31T00:00:00"/>
        <d v="1900-11-24T00:00:00"/>
        <d v="1901-03-05T00:00:00"/>
        <d v="1901-02-18T00:00:00"/>
        <d v="1901-03-04T00:00:00"/>
        <d v="1901-06-27T00:00:00"/>
        <d v="1901-03-31T00:00:00"/>
        <d v="1901-03-30T00:00:00"/>
        <d v="1901-03-28T00:00:00"/>
        <d v="1901-07-03T00:00:00"/>
        <d v="1901-07-07T00:00:00"/>
        <d v="1901-07-20T00:00:00"/>
        <d v="1901-07-21T00:00:00"/>
        <d v="1900-11-25T00:00:00"/>
        <d v="1900-12-31T00:00:00"/>
        <d v="1901-07-22T00:00:00"/>
        <d v="1901-07-08T00:00:00"/>
        <d v="1901-03-29T00:00:00"/>
        <d v="1901-06-25T00:00:00"/>
        <d v="1901-02-03T00:00:00"/>
        <d v="1901-02-04T00:00:00"/>
        <d v="1901-02-05T00:00:00"/>
        <d v="1901-01-01T00:00:00"/>
        <d v="1901-07-06T00:00:00"/>
        <d v="1901-07-05T00:00:00"/>
        <d v="1900-11-22T00:00:00"/>
        <d v="1900-11-23T00:00:00"/>
        <d v="1901-06-24T00:00:00"/>
        <d v="1901-07-04T00:00:00"/>
        <d v="1901-06-29T00:00:00"/>
        <d v="1900-04-27T00:00:00"/>
        <d v="1901-04-03T00:00:00"/>
        <d v="1901-02-16T00:00:00"/>
        <d v="1901-02-02T00:00:00"/>
        <d v="1901-01-30T00:00:00"/>
        <d v="1900-11-11T00:00:00"/>
        <d v="1901-01-04T00:00:00"/>
        <d v="1900-12-20T00:00:00"/>
        <d v="1900-12-30T00:00:00"/>
        <d v="1900-01-25T00:00:00"/>
        <d v="1901-06-04T00:00:00"/>
        <d v="1901-06-03T00:00:00"/>
        <d v="1900-11-12T00:00:00"/>
        <d v="1900-11-18T00:00:00"/>
        <d v="1900-11-19T00:00:00"/>
        <d v="1900-11-20T00:00:00"/>
        <d v="1900-11-13T00:00:00"/>
        <d v="1900-02-07T00:00:00"/>
        <d v="1900-02-06T00:00:00"/>
        <d v="1900-02-05T00:00:00"/>
        <d v="1900-02-10T00:00:00"/>
        <d v="1900-02-09T00:00:00"/>
        <d v="1900-02-04T00:00:00"/>
        <d v="1900-02-11T00:00:00"/>
        <d v="1900-01-10T00:00:00"/>
        <d v="1900-01-28T00:00:00"/>
        <d v="1900-01-27T00:00:00"/>
        <d v="1900-02-15T00:00:00"/>
        <d v="1900-02-18T00:00:00"/>
        <d v="1900-02-25T00:00:00"/>
        <d v="1900-02-14T00:00:00"/>
        <d v="1900-02-16T00:00:00"/>
        <d v="1900-02-17T00:00:00"/>
        <d v="1900-02-24T00:00:00"/>
        <d v="1900-02-13T00:00:00"/>
        <d v="1900-01-08T00:00:00"/>
        <d v="1900-01-29T00:00:00"/>
        <d v="1900-01-30T00:00:00"/>
        <d v="1900-01-09T00:00:00"/>
        <d v="1900-02-03T00:00:00"/>
        <d v="1900-02-02T00:00:00"/>
        <d v="1900-02-19T00:00:00"/>
        <d v="1900-03-02T00:00:00"/>
        <d v="1900-02-20T00:00:00"/>
        <d v="1900-01-26T00:00:00"/>
        <d v="1900-03-01T00:00:00"/>
        <d v="1900-01-07T00:00:00"/>
        <d v="1900-02-26T00:00:00"/>
        <d v="1900-01-13T00:00:00"/>
        <d v="1900-02-28T00:00:00"/>
        <d v="1900-01-12T00:00:00"/>
        <d v="1900-01-16T00:00:00"/>
        <d v="1900-03-15T00:00:00"/>
        <d v="1900-03-16T00:00:00"/>
        <d v="1900-03-18T00:00:00"/>
        <d v="1900-01-20T00:00:00"/>
        <d v="1900-01-19T00:00:00"/>
        <d v="1900-01-17T00:00:00"/>
        <d v="1900-01-18T00:00:00"/>
        <d v="1900-01-11T00:00:00"/>
        <d v="1900-01-14T00:00:00"/>
        <d v="1900-04-04T00:00:00"/>
        <d v="1900-01-24T00:00:00"/>
        <d v="1900-01-15T00:00:00"/>
        <n v="135" u="1"/>
        <n v="206" u="1"/>
        <n v="369" u="1"/>
        <n v="57" u="1"/>
        <n v="121" u="1"/>
        <n v="185" u="1"/>
        <n v="256" u="1"/>
        <n v="327" u="1"/>
        <n v="568" u="1"/>
        <n v="34" u="1"/>
        <n v="75" u="1"/>
        <n v="164" u="1"/>
        <n v="285" u="1"/>
        <n v="356" u="1"/>
        <n v="555" u="1"/>
        <n v="143" u="1"/>
        <n v="214" u="1"/>
        <n v="542" u="1"/>
        <n v="13" u="1"/>
        <n v="125" u="1"/>
        <n v="193" u="1"/>
        <n v="272" u="1"/>
        <n v="343" u="1"/>
        <n v="36" u="1"/>
        <n v="172" u="1"/>
        <n v="301" u="1"/>
        <n v="104" u="1"/>
        <n v="151" u="1"/>
        <n v="222" u="1"/>
        <n v="259" u="1"/>
        <n v="330" u="1"/>
        <n v="401" u="1"/>
        <n v="61" u="1"/>
        <n v="130" u="1"/>
        <n v="201" u="1"/>
        <n v="288" u="1"/>
        <n v="38" u="1"/>
        <n v="83" u="1"/>
        <n v="180" u="1"/>
        <n v="317" u="1"/>
        <n v="108" u="1"/>
        <n v="159" u="1"/>
        <n v="230" u="1"/>
        <n v="346" u="1"/>
        <n v="14" u="1"/>
        <n v="522" u="1"/>
        <n v="87" u="1"/>
        <n v="188" u="1"/>
        <n v="333" u="1"/>
        <n v="112" u="1"/>
        <n v="167" u="1"/>
        <n v="291" u="1"/>
        <n v="567" u="1"/>
        <n v="146" u="1"/>
        <n v="554" u="1"/>
        <n v="42" u="1"/>
        <n v="196" u="1"/>
        <n v="278" u="1"/>
        <n v="349" u="1"/>
        <n v="541" u="1"/>
        <n v="175" u="1"/>
        <n v="246" u="1"/>
        <n v="528" u="1"/>
        <n v="15" u="1"/>
        <n v="154" u="1"/>
        <n v="225" u="1"/>
        <n v="265" u="1"/>
        <n v="478" u="1"/>
        <n v="515" u="1"/>
        <n v="95" u="1"/>
        <n v="133" u="1"/>
        <n v="204" u="1"/>
        <n v="365" u="1"/>
        <n v="120" u="1"/>
        <n v="254" u="1"/>
        <n v="323" u="1"/>
        <n v="162" u="1"/>
        <n v="233" u="1"/>
        <n v="281" u="1"/>
        <n v="46" u="1"/>
        <n v="99" u="1"/>
        <n v="141" u="1"/>
        <n v="212" u="1"/>
        <n v="310" u="1"/>
        <n v="124" u="1"/>
        <n v="191" u="1"/>
        <n v="268" u="1"/>
        <n v="339" u="1"/>
        <n v="521" u="1"/>
        <n v="16" u="1"/>
        <n v="78" u="1"/>
        <n v="170" u="1"/>
        <n v="241" u="1"/>
        <n v="48" u="1"/>
        <n v="103" u="1"/>
        <n v="149" u="1"/>
        <n v="220" u="1"/>
        <n v="326" u="1"/>
        <n v="128" u="1"/>
        <n v="199" u="1"/>
        <n v="284" u="1"/>
        <n v="355" u="1"/>
        <n v="497" u="1"/>
        <n v="553" u="1"/>
        <n v="17" u="1"/>
        <n v="82" u="1"/>
        <n v="178" u="1"/>
        <n v="540" u="1"/>
        <n v="50" u="1"/>
        <n v="107" u="1"/>
        <n v="157" u="1"/>
        <n v="228" u="1"/>
        <n v="342" u="1"/>
        <n v="136" u="1"/>
        <n v="18" u="1"/>
        <n v="258" u="1"/>
        <n v="329" u="1"/>
        <n v="400" u="1"/>
        <n v="52" u="1"/>
        <n v="165" u="1"/>
        <n v="287" u="1"/>
        <n v="215" u="1"/>
        <n v="316" u="1"/>
        <n v="546" u="1"/>
        <n v="19" u="1"/>
        <n v="194" u="1"/>
        <n v="274" u="1"/>
        <n v="345" u="1"/>
        <n v="173" u="1"/>
        <n v="303" u="1"/>
        <n v="520" u="1"/>
        <n v="152" u="1"/>
        <n v="223" u="1"/>
        <n v="261" u="1"/>
        <n v="474" u="1"/>
        <n v="20" u="1"/>
        <n v="131" u="1"/>
        <n v="202" u="1"/>
        <n v="290" u="1"/>
        <n v="56" u="1"/>
        <n v="119" u="1"/>
        <n v="552" u="1"/>
        <n v="160" u="1"/>
        <n v="231" u="1"/>
        <n v="277" u="1"/>
        <n v="539" u="1"/>
        <n v="21" u="1"/>
        <n v="139" u="1"/>
        <n v="210" u="1"/>
        <n v="58" u="1"/>
        <n v="189" u="1"/>
        <n v="35" u="1"/>
        <n v="168" u="1"/>
        <n v="293" u="1"/>
        <n v="364" u="1"/>
        <n v="102" u="1"/>
        <n v="218" u="1"/>
        <n v="60" u="1"/>
        <n v="127" u="1"/>
        <n v="197" u="1"/>
        <n v="37" u="1"/>
        <n v="81" u="1"/>
        <n v="176" u="1"/>
        <n v="247" u="1"/>
        <n v="309" u="1"/>
        <n v="106" u="1"/>
        <n v="155" u="1"/>
        <n v="226" u="1"/>
        <n v="267" u="1"/>
        <n v="519" u="1"/>
        <n v="62" u="1"/>
        <n v="134" u="1"/>
        <n v="205" u="1"/>
        <n v="367" u="1"/>
        <n v="8" u="1"/>
        <n v="39" u="1"/>
        <n v="184" u="1"/>
        <n v="255" u="1"/>
        <n v="325" u="1"/>
        <n v="110" u="1"/>
        <n v="163" u="1"/>
        <n v="234" u="1"/>
        <n v="551" u="1"/>
        <n v="142" u="1"/>
        <n v="213" u="1"/>
        <n v="538" u="1"/>
        <n v="41" u="1"/>
        <n v="192" u="1"/>
        <n v="270" u="1"/>
        <n v="341" u="1"/>
        <n v="525" u="1"/>
        <n v="25" u="1"/>
        <n v="114" u="1"/>
        <n v="242" u="1"/>
        <n v="370" u="1"/>
        <n v="150" u="1"/>
        <n v="221" u="1"/>
        <n v="257" u="1"/>
        <n v="328" u="1"/>
        <n v="9" u="1"/>
        <n v="43" u="1"/>
        <n v="93" u="1"/>
        <n v="129" u="1"/>
        <n v="200" u="1"/>
        <n v="26" u="1"/>
        <n v="118" u="1"/>
        <n v="544" u="1"/>
        <n v="158" u="1"/>
        <n v="229" u="1"/>
        <n v="45" u="1"/>
        <n v="137" u="1"/>
        <n v="302" u="1"/>
        <n v="27" u="1"/>
        <n v="122" u="1"/>
        <n v="260" u="1"/>
        <n v="331" u="1"/>
        <n v="402" u="1"/>
        <n v="76" u="1"/>
        <n v="166" u="1"/>
        <n v="237" u="1"/>
        <n v="289" u="1"/>
        <n v="10" u="1"/>
        <n v="47" u="1"/>
        <n v="101" u="1"/>
        <n v="145" u="1"/>
        <n v="318" u="1"/>
        <n v="550" u="1"/>
        <n v="28" u="1"/>
        <n v="126" u="1"/>
        <n v="195" u="1"/>
        <n v="276" u="1"/>
        <n v="245" u="1"/>
        <n v="305" u="1"/>
        <n v="524" u="1"/>
        <n v="49" u="1"/>
        <n v="105" u="1"/>
        <n v="153" u="1"/>
        <n v="224" u="1"/>
        <n v="29" u="1"/>
        <n v="132" u="1"/>
        <n v="203" u="1"/>
        <n v="569" u="1"/>
        <n v="182" u="1"/>
        <n v="253" u="1"/>
        <n v="11" u="1"/>
        <n v="51" u="1"/>
        <n v="109" u="1"/>
        <n v="232" u="1"/>
        <n v="350" u="1"/>
        <n v="543" u="1"/>
        <n v="30" u="1"/>
        <n v="140" u="1"/>
        <n v="211" u="1"/>
        <n v="190" u="1"/>
        <n v="266" u="1"/>
        <n v="113" u="1"/>
        <n v="169" u="1"/>
        <n v="366" u="1"/>
        <n v="31" u="1"/>
        <n v="219" u="1"/>
        <n v="324" u="1"/>
        <n v="198" u="1"/>
        <n v="282" u="1"/>
        <n v="12" u="1"/>
        <n v="117" u="1"/>
        <n v="248" u="1"/>
        <n v="156" u="1"/>
        <n v="227" u="1"/>
        <n v="340" u="1"/>
        <n v="523" u="1"/>
      </sharedItems>
    </cacheField>
    <cacheField name="STATUS" numFmtId="0">
      <sharedItems containsBlank="1" containsMixedTypes="1" containsNumber="1" containsInteger="1" minValue="0" maxValue="0"/>
    </cacheField>
    <cacheField name="TIPO" numFmtId="15">
      <sharedItems containsBlank="1"/>
    </cacheField>
    <cacheField name="DESCRIPCION DE PRODUCTO" numFmtId="177">
      <sharedItems containsBlank="1"/>
    </cacheField>
    <cacheField name="CANTIDAD" numFmtId="165">
      <sharedItems containsString="0" containsBlank="1" containsNumber="1" minValue="-3597.75" maxValue="57524.800000000003"/>
    </cacheField>
    <cacheField name="COSTO UNITARIO" numFmtId="178">
      <sharedItems containsBlank="1" containsMixedTypes="1" containsNumber="1" minValue="-860.51158896252491" maxValue="33488"/>
    </cacheField>
    <cacheField name="COSTO TOTAL   C$" numFmtId="0">
      <sharedItems containsString="0" containsBlank="1" containsNumber="1" minValue="-76079.272639000003" maxValue="759158.26736970409"/>
    </cacheField>
    <cacheField name="T/C" numFmtId="0">
      <sharedItems containsString="0" containsBlank="1" containsNumber="1" minValue="29.203800000000001" maxValue="31.288799999999998"/>
    </cacheField>
    <cacheField name="COSTO TOTAL U$" numFmtId="0">
      <sharedItems containsString="0" containsBlank="1" containsNumber="1" minValue="-2460.5993932209967" maxValue="25171.64370185921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renSol" refreshedDate="43215.418971527775" createdVersion="6" refreshedVersion="6" minRefreshableVersion="3" recordCount="2704">
  <cacheSource type="worksheet">
    <worksheetSource ref="D5:J2991" sheet="Madera + Chapas"/>
  </cacheSource>
  <cacheFields count="7">
    <cacheField name="OT/Factura" numFmtId="0">
      <sharedItems containsBlank="1" containsMixedTypes="1" containsNumber="1" containsInteger="1" minValue="1" maxValue="569" count="360">
        <m/>
        <n v="112"/>
        <n v="198"/>
        <n v="167"/>
        <n v="152"/>
        <n v="142"/>
        <n v="133"/>
        <n v="184"/>
        <n v="160"/>
        <n v="166"/>
        <n v="168"/>
        <n v="164"/>
        <n v="143"/>
        <n v="181"/>
        <n v="158"/>
        <n v="165"/>
        <n v="190"/>
        <n v="180"/>
        <n v="189"/>
        <n v="169"/>
        <n v="192"/>
        <n v="196"/>
        <n v="174"/>
        <n v="211"/>
        <n v="216"/>
        <n v="176"/>
        <n v="132"/>
        <n v="193"/>
        <n v="177"/>
        <n v="195"/>
        <n v="215"/>
        <n v="203"/>
        <n v="187"/>
        <n v="201"/>
        <n v="157"/>
        <n v="212"/>
        <n v="202"/>
        <n v="163"/>
        <n v="200"/>
        <n v="218"/>
        <n v="98"/>
        <n v="87"/>
        <n v="221"/>
        <n v="230"/>
        <n v="224"/>
        <n v="113"/>
        <n v="228"/>
        <n v="226"/>
        <n v="223"/>
        <n v="220"/>
        <n v="238"/>
        <n v="219"/>
        <n v="242"/>
        <n v="214"/>
        <n v="233"/>
        <n v="229"/>
        <n v="274"/>
        <n v="273"/>
        <n v="246"/>
        <n v="275"/>
        <n v="282"/>
        <n v="217"/>
        <n v="231"/>
        <n v="277"/>
        <n v="225"/>
        <n v="276"/>
        <n v="285"/>
        <n v="291"/>
        <n v="290"/>
        <n v="232"/>
        <n v="227"/>
        <n v="286"/>
        <n v="254"/>
        <n v="293"/>
        <n v="244"/>
        <n v="243"/>
        <n v="245"/>
        <n v="241"/>
        <n v="248"/>
        <n v="305"/>
        <n v="310"/>
        <n v="256"/>
        <n v="268"/>
        <n v="299"/>
        <n v="304"/>
        <n v="261"/>
        <n v="262"/>
        <n v="249"/>
        <n v="302"/>
        <n v="259"/>
        <n v="260"/>
        <n v="297"/>
        <n v="257"/>
        <n v="284"/>
        <s v="263 C"/>
        <n v="258"/>
        <n v="309"/>
        <s v="263 A"/>
        <n v="281"/>
        <s v="263 B"/>
        <n v="331"/>
        <n v="240"/>
        <n v="307"/>
        <n v="332"/>
        <n v="314"/>
        <n v="301"/>
        <n v="306"/>
        <n v="333"/>
        <n v="315"/>
        <n v="267"/>
        <n v="253"/>
        <n v="265"/>
        <n v="308"/>
        <n v="264"/>
        <n v="335"/>
        <n v="295"/>
        <n v="296"/>
        <n v="255"/>
        <n v="239"/>
        <n v="283"/>
        <n v="338"/>
        <n v="337"/>
        <n v="311"/>
        <n v="247"/>
        <n v="272"/>
        <n v="270"/>
        <n v="266"/>
        <n v="298"/>
        <n v="343"/>
        <n v="341"/>
        <n v="351"/>
        <n v="342"/>
        <n v="346"/>
        <n v="319"/>
        <n v="344"/>
        <n v="354"/>
        <n v="269"/>
        <n v="312"/>
        <n v="313"/>
        <n v="358"/>
        <n v="364"/>
        <n v="357"/>
        <n v="362"/>
        <n v="363"/>
        <n v="385"/>
        <n v="412"/>
        <n v="396"/>
        <s v="389 A"/>
        <s v="389 B"/>
        <n v="386"/>
        <n v="444"/>
        <s v="388 A"/>
        <n v="428"/>
        <n v="451"/>
        <n v="320"/>
        <n v="368"/>
        <n v="384"/>
        <s v="388 B"/>
        <n v="391"/>
        <s v="Pendiente"/>
        <n v="374"/>
        <n v="321"/>
        <n v="454"/>
        <n v="452"/>
        <n v="371"/>
        <n v="392"/>
        <n v="381"/>
        <n v="353"/>
        <n v="395"/>
        <n v="393"/>
        <n v="382"/>
        <n v="461"/>
        <n v="462"/>
        <n v="378"/>
        <n v="377"/>
        <n v="379"/>
        <n v="459"/>
        <n v="361"/>
        <n v="470"/>
        <n v="471"/>
        <n v="359"/>
        <n v="467"/>
        <n v="480"/>
        <n v="360"/>
        <n v="373"/>
        <n v="372"/>
        <n v="376"/>
        <n v="483"/>
        <n v="387"/>
        <n v="465"/>
        <n v="466"/>
        <n v="380"/>
        <n v="469"/>
        <n v="468"/>
        <n v="413"/>
        <n v="488"/>
        <n v="487"/>
        <n v="476"/>
        <n v="397"/>
        <n v="463"/>
        <n v="464"/>
        <n v="473"/>
        <n v="478"/>
        <n v="479"/>
        <n v="477"/>
        <n v="490"/>
        <n v="499"/>
        <n v="429"/>
        <n v="474"/>
        <n v="500"/>
        <n v="514"/>
        <n v="515"/>
        <n v="501"/>
        <n v="518"/>
        <n v="517"/>
        <n v="538"/>
        <n v="369"/>
        <n v="356"/>
        <n v="525"/>
        <n v="326"/>
        <n v="523"/>
        <n v="519"/>
        <n v="355"/>
        <n v="543"/>
        <n v="497"/>
        <n v="522"/>
        <n v="524"/>
        <n v="329"/>
        <n v="520"/>
        <n v="366"/>
        <n v="330"/>
        <n v="548"/>
        <n v="541"/>
        <n v="327"/>
        <n v="544"/>
        <n v="550"/>
        <n v="546"/>
        <n v="554"/>
        <n v="555"/>
        <n v="367"/>
        <n v="568"/>
        <n v="553"/>
        <n v="551"/>
        <n v="552"/>
        <n v="569"/>
        <n v="370"/>
        <n v="542"/>
        <n v="521"/>
        <n v="328"/>
        <n v="365"/>
        <n v="317"/>
        <n v="316"/>
        <n v="323"/>
        <n v="318"/>
        <n v="324"/>
        <n v="549"/>
        <n v="325"/>
        <n v="36"/>
        <n v="42"/>
        <n v="30"/>
        <n v="11"/>
        <n v="400"/>
        <n v="44"/>
        <n v="28"/>
        <n v="29"/>
        <n v="52"/>
        <n v="54"/>
        <n v="46"/>
        <n v="48"/>
        <n v="47"/>
        <n v="60"/>
        <n v="56"/>
        <n v="49"/>
        <n v="50"/>
        <n v="45"/>
        <n v="10"/>
        <n v="9"/>
        <n v="59"/>
        <n v="58"/>
        <n v="62"/>
        <n v="61"/>
        <n v="66"/>
        <n v="65"/>
        <n v="35"/>
        <n v="1"/>
        <n v="67"/>
        <n v="34"/>
        <n v="31"/>
        <n v="63"/>
        <n v="51"/>
        <n v="68"/>
        <n v="71"/>
        <n v="13"/>
        <n v="14"/>
        <n v="15"/>
        <n v="17"/>
        <n v="20"/>
        <n v="16"/>
        <n v="19"/>
        <n v="21"/>
        <n v="18"/>
        <n v="25"/>
        <n v="79"/>
        <n v="22"/>
        <n v="24"/>
        <n v="23"/>
        <n v="135" u="1"/>
        <n v="121" u="1"/>
        <n v="125" u="1"/>
        <n v="172" u="1"/>
        <n v="151" u="1"/>
        <n v="130" u="1"/>
        <n v="83" u="1"/>
        <n v="108" u="1"/>
        <n v="159" u="1"/>
        <n v="138" u="1"/>
        <n v="146" u="1"/>
        <n v="154" u="1"/>
        <n v="120" u="1"/>
        <n v="162" u="1"/>
        <n v="99" u="1"/>
        <n v="141" u="1"/>
        <n v="124" u="1"/>
        <n v="170" u="1"/>
        <n v="149" u="1"/>
        <n v="128" u="1"/>
        <n v="199" u="1"/>
        <n v="82" u="1"/>
        <n v="107" u="1"/>
        <n v="136" u="1"/>
        <n v="111" u="1"/>
        <n v="194" u="1"/>
        <n v="173" u="1"/>
        <n v="131" u="1"/>
        <n v="119" u="1"/>
        <n v="139" u="1"/>
        <n v="102" u="1"/>
        <n v="147" u="1"/>
        <n v="127" u="1"/>
        <n v="197" u="1"/>
        <n v="81" u="1"/>
        <n v="155" u="1"/>
        <n v="134" u="1"/>
        <n v="110" u="1"/>
        <n v="114" u="1"/>
        <n v="171" u="1"/>
        <n v="150" u="1"/>
        <n v="93" u="1"/>
        <n v="129" u="1"/>
        <n v="137" u="1"/>
        <n v="122" u="1"/>
        <n v="101" u="1"/>
        <n v="145" u="1"/>
        <n v="126" u="1"/>
        <n v="153" u="1"/>
        <n v="182" u="1"/>
        <n v="109" u="1"/>
        <n v="140" u="1"/>
        <n v="148" u="1"/>
        <n v="156" u="1"/>
      </sharedItems>
    </cacheField>
    <cacheField name="Especie" numFmtId="0">
      <sharedItems containsBlank="1"/>
    </cacheField>
    <cacheField name="Calidad " numFmtId="0">
      <sharedItems containsBlank="1"/>
    </cacheField>
    <cacheField name="Bodega" numFmtId="0">
      <sharedItems containsBlank="1"/>
    </cacheField>
    <cacheField name="Total Pt." numFmtId="0">
      <sharedItems containsString="0" containsBlank="1" containsNumber="1" minValue="-1200" maxValue="2838.375"/>
    </cacheField>
    <cacheField name="Costo/Pt  $" numFmtId="0">
      <sharedItems containsString="0" containsBlank="1" containsNumber="1" minValue="0.93930317212688474" maxValue="79"/>
    </cacheField>
    <cacheField name="Costo Total $" numFmtId="0">
      <sharedItems containsString="0" containsBlank="1" containsNumber="1" minValue="-3212.7499006376493" maxValue="7155.731080774396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renSol" refreshedDate="43217.586128125004" createdVersion="6" refreshedVersion="6" minRefreshableVersion="3" recordCount="1688">
  <cacheSource type="worksheet">
    <worksheetSource ref="A3:M2999" sheet="DATOS H-H"/>
  </cacheSource>
  <cacheFields count="13">
    <cacheField name="Semana" numFmtId="0">
      <sharedItems containsString="0" containsBlank="1" containsNumber="1" containsInteger="1" minValue="1" maxValue="52"/>
    </cacheField>
    <cacheField name="OT" numFmtId="0">
      <sharedItems containsBlank="1" containsMixedTypes="1" containsNumber="1" containsInteger="1" minValue="1" maxValue="764" count="372">
        <s v="SUP"/>
        <n v="167"/>
        <n v="180"/>
        <n v="187"/>
        <n v="188"/>
        <n v="190"/>
        <n v="216"/>
        <n v="217"/>
        <n v="219"/>
        <n v="220"/>
        <n v="221"/>
        <n v="222"/>
        <n v="223"/>
        <n v="224"/>
        <n v="225"/>
        <n v="227"/>
        <n v="229"/>
        <n v="232"/>
        <n v="233"/>
        <n v="234"/>
        <n v="238"/>
        <n v="243"/>
        <n v="244"/>
        <n v="245"/>
        <n v="246"/>
        <n v="248"/>
        <n v="249"/>
        <n v="254"/>
        <n v="256"/>
        <n v="257"/>
        <n v="258"/>
        <n v="259"/>
        <n v="260"/>
        <n v="261"/>
        <n v="262"/>
        <n v="263"/>
        <n v="281"/>
        <n v="282"/>
        <n v="284"/>
        <n v="287"/>
        <n v="288"/>
        <n v="289"/>
        <n v="290"/>
        <n v="291"/>
        <n v="293"/>
        <n v="297"/>
        <n v="305"/>
        <n v="309"/>
        <n v="310"/>
        <n v="214"/>
        <n v="236"/>
        <n v="240"/>
        <n v="301"/>
        <n v="304"/>
        <n v="306"/>
        <n v="307"/>
        <n v="314"/>
        <n v="315"/>
        <n v="331"/>
        <n v="332"/>
        <n v="333"/>
        <n v="226"/>
        <n v="253"/>
        <n v="255"/>
        <n v="264"/>
        <n v="265"/>
        <n v="267"/>
        <n v="268"/>
        <n v="295"/>
        <n v="296"/>
        <n v="299"/>
        <n v="308"/>
        <n v="335"/>
        <n v="336"/>
        <n v="119"/>
        <n v="142"/>
        <n v="228"/>
        <n v="239"/>
        <n v="247"/>
        <n v="266"/>
        <n v="270"/>
        <n v="272"/>
        <n v="283"/>
        <n v="311"/>
        <n v="337"/>
        <n v="338"/>
        <n v="340"/>
        <n v="149"/>
        <n v="231"/>
        <n v="298"/>
        <n v="339"/>
        <n v="341"/>
        <n v="342"/>
        <n v="343"/>
        <n v="346"/>
        <n v="370"/>
        <n v="271"/>
        <n v="273"/>
        <n v="319"/>
        <n v="334"/>
        <n v="344"/>
        <n v="269"/>
        <n v="276"/>
        <n v="279"/>
        <n v="348"/>
        <n v="350"/>
        <n v="354"/>
        <n v="237"/>
        <n v="242"/>
        <n v="274"/>
        <n v="312"/>
        <n v="313"/>
        <n v="347"/>
        <n v="349"/>
        <n v="358"/>
        <n v="377"/>
        <n v="208"/>
        <n v="235"/>
        <n v="320"/>
        <n v="345"/>
        <n v="357"/>
        <n v="364"/>
        <n v="368"/>
        <n v="383"/>
        <n v="387"/>
        <n v="362"/>
        <n v="363"/>
        <n v="373"/>
        <n v="384"/>
        <n v="385"/>
        <n v="367"/>
        <n v="378"/>
        <n v="388"/>
        <n v="412"/>
        <n v="446"/>
        <n v="252"/>
        <n v="376"/>
        <n v="386"/>
        <n v="389"/>
        <n v="391"/>
        <n v="396"/>
        <n v="398"/>
        <n v="399"/>
        <n v="414"/>
        <n v="415"/>
        <n v="428"/>
        <n v="444"/>
        <n v="447"/>
        <n v="448"/>
        <n v="449"/>
        <n v="450"/>
        <n v="451"/>
        <n v="321"/>
        <n v="352"/>
        <n v="361"/>
        <n v="374"/>
        <n v="397"/>
        <n v="411"/>
        <n v="430"/>
        <n v="431"/>
        <n v="432"/>
        <n v="445"/>
        <n v="452"/>
        <n v="454"/>
        <n v="182"/>
        <n v="369"/>
        <n v="371"/>
        <n v="379"/>
        <n v="381"/>
        <n v="382"/>
        <n v="390"/>
        <n v="392"/>
        <n v="393"/>
        <n v="395"/>
        <n v="413"/>
        <n v="460"/>
        <n v="461"/>
        <n v="462"/>
        <n v="459"/>
        <n v="472"/>
        <n v="475"/>
        <n v="359"/>
        <n v="360"/>
        <n v="372"/>
        <n v="375"/>
        <n v="402"/>
        <n v="470"/>
        <n v="471"/>
        <n v="473"/>
        <n v="380"/>
        <n v="455"/>
        <n v="456"/>
        <n v="465"/>
        <n v="466"/>
        <n v="467"/>
        <n v="477"/>
        <n v="480"/>
        <n v="481"/>
        <n v="482"/>
        <n v="483"/>
        <n v="484"/>
        <n v="489"/>
        <n v="559"/>
        <n v="453"/>
        <n v="458"/>
        <n v="485"/>
        <n v="351"/>
        <n v="355"/>
        <n v="356"/>
        <n v="365"/>
        <n v="366"/>
        <n v="476"/>
        <n v="495"/>
        <n v="496"/>
        <n v="463"/>
        <n v="464"/>
        <n v="468"/>
        <n v="469"/>
        <n v="487"/>
        <n v="488"/>
        <n v="491"/>
        <n v="353"/>
        <n v="429"/>
        <n v="474"/>
        <n v="478"/>
        <n v="479"/>
        <n v="754"/>
        <n v="764"/>
        <n v="416"/>
        <n v="423"/>
        <n v="490"/>
        <n v="497"/>
        <n v="499"/>
        <n v="517"/>
        <n v="501"/>
        <n v="515"/>
        <n v="518"/>
        <n v="324"/>
        <n v="417"/>
        <n v="439"/>
        <n v="457"/>
        <n v="516"/>
        <n v="529"/>
        <n v="534"/>
        <n v="323"/>
        <n v="427"/>
        <n v="519"/>
        <n v="537"/>
        <n v="326"/>
        <n v="426"/>
        <n v="433"/>
        <n v="434"/>
        <n v="523"/>
        <n v="525"/>
        <n v="538"/>
        <n v="539"/>
        <n v="575"/>
        <n v="329"/>
        <n v="520"/>
        <n v="522"/>
        <n v="524"/>
        <n v="543"/>
        <n v="545"/>
        <n v="327"/>
        <n v="330"/>
        <n v="521"/>
        <n v="541"/>
        <n v="544"/>
        <n v="548"/>
        <n v="549"/>
        <n v="420"/>
        <n v="438"/>
        <n v="546"/>
        <n v="550"/>
        <n v="554"/>
        <n v="510"/>
        <n v="530"/>
        <n v="542"/>
        <n v="551"/>
        <n v="552"/>
        <n v="553"/>
        <n v="555"/>
        <n v="556"/>
        <n v="558"/>
        <n v="568"/>
        <n v="569"/>
        <n v="573"/>
        <n v="574"/>
        <n v="594"/>
        <n v="164"/>
        <n v="325"/>
        <n v="328"/>
        <n v="500"/>
        <n v="570"/>
        <n v="316"/>
        <n v="317"/>
        <n v="441"/>
        <n v="27"/>
        <n v="318"/>
        <n v="400"/>
        <n v="26"/>
        <n v="36"/>
        <n v="37"/>
        <n v="38"/>
        <n v="40"/>
        <n v="11"/>
        <n v="41"/>
        <n v="42"/>
        <n v="43"/>
        <n v="401"/>
        <n v="28"/>
        <n v="29"/>
        <n v="30"/>
        <n v="44"/>
        <n v="52"/>
        <n v="53"/>
        <n v="45"/>
        <n v="46"/>
        <n v="48"/>
        <n v="50"/>
        <n v="54"/>
        <n v="56"/>
        <n v="57"/>
        <n v="47"/>
        <n v="49"/>
        <n v="58"/>
        <n v="59"/>
        <n v="60"/>
        <n v="61"/>
        <n v="62"/>
        <n v="63"/>
        <n v="64"/>
        <n v="527"/>
        <n v="1"/>
        <n v="9"/>
        <n v="10"/>
        <n v="31"/>
        <n v="34"/>
        <n v="35"/>
        <n v="51"/>
        <n v="65"/>
        <n v="66"/>
        <n v="67"/>
        <n v="68"/>
        <n v="13"/>
        <n v="14"/>
        <n v="70"/>
        <n v="71"/>
        <n v="8"/>
        <n v="15"/>
        <n v="16"/>
        <n v="17"/>
        <n v="18"/>
        <n v="19"/>
        <n v="20"/>
        <n v="21"/>
        <n v="39"/>
        <n v="72"/>
        <n v="73"/>
        <n v="75"/>
        <n v="24"/>
        <n v="25"/>
        <n v="74"/>
        <n v="76"/>
        <n v="77"/>
        <n v="78"/>
        <n v="79"/>
        <n v="82"/>
        <n v="22"/>
        <n v="23"/>
        <n v="95"/>
        <m/>
      </sharedItems>
    </cacheField>
    <cacheField name="Hr" numFmtId="0">
      <sharedItems containsString="0" containsBlank="1" containsNumber="1" minValue="0" maxValue="1641.5166666666667"/>
    </cacheField>
    <cacheField name="U$ MdO" numFmtId="0">
      <sharedItems containsString="0" containsBlank="1" containsNumber="1" minValue="0" maxValue="3865.6468946487307"/>
    </cacheField>
    <cacheField name="S" numFmtId="0">
      <sharedItems containsString="0" containsBlank="1" containsNumber="1" minValue="0" maxValue="74.666666666666671"/>
    </cacheField>
    <cacheField name="D" numFmtId="0">
      <sharedItems containsString="0" containsBlank="1" containsNumber="1" minValue="0" maxValue="440.49999999999989"/>
    </cacheField>
    <cacheField name="C" numFmtId="0">
      <sharedItems containsString="0" containsBlank="1" containsNumber="1" minValue="0" maxValue="715.3333333333336"/>
    </cacheField>
    <cacheField name="L" numFmtId="0">
      <sharedItems containsString="0" containsBlank="1" containsNumber="1" minValue="0" maxValue="571.66666666666663"/>
    </cacheField>
    <cacheField name="A" numFmtId="0">
      <sharedItems containsString="0" containsBlank="1" containsNumber="1" minValue="0" maxValue="347.08333333333331"/>
    </cacheField>
    <cacheField name="W" numFmtId="0">
      <sharedItems containsString="0" containsBlank="1" containsNumber="1" minValue="0" maxValue="471.26666666666665"/>
    </cacheField>
    <cacheField name="E" numFmtId="0">
      <sharedItems containsString="0" containsBlank="1" containsNumber="1" minValue="0" maxValue="212.33333333333331"/>
    </cacheField>
    <cacheField name="T" numFmtId="0">
      <sharedItems containsString="0" containsBlank="1" containsNumber="1" minValue="0" maxValue="178.56666666666669"/>
    </cacheField>
    <cacheField name="P" numFmtId="0">
      <sharedItems containsString="0" containsBlank="1" containsNumber="1" minValue="0" maxValue="18.6499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963">
  <r>
    <x v="0"/>
    <s v="En Proceso"/>
    <s v="Metales"/>
    <s v="Varilla de hierro liso 3/8&quot; std 6 m"/>
    <n v="6"/>
    <n v="0"/>
    <n v="0"/>
    <n v="29.203800000000001"/>
    <n v="0"/>
  </r>
  <r>
    <x v="0"/>
    <s v="En Proceso"/>
    <s v="Metales"/>
    <s v="Varilla de hierro liso 3/8&quot; std 6 m"/>
    <n v="-5.17"/>
    <n v="0"/>
    <n v="0"/>
    <n v="29.3247"/>
    <n v="0"/>
  </r>
  <r>
    <x v="0"/>
    <s v="En Proceso"/>
    <s v="Metales"/>
    <s v="Tubo cuadrado 1-1/2&quot; x CH-12 (3/32&quot;) x 6 m"/>
    <n v="9.1199999999999992"/>
    <n v="86.283333333333346"/>
    <n v="786.904"/>
    <n v="29.3247"/>
    <n v="26.834170511548287"/>
  </r>
  <r>
    <x v="0"/>
    <s v="En Proceso"/>
    <s v="Metales"/>
    <s v="Tubo redondo 3/4&quot; x 1/8&quot; x 6 m"/>
    <n v="12"/>
    <n v="44.719211467338134"/>
    <n v="536.63053760805758"/>
    <n v="29.3247"/>
    <n v="18.299608780586251"/>
  </r>
  <r>
    <x v="0"/>
    <s v="En Proceso"/>
    <s v="Metales"/>
    <s v="Platina de 1&quot; x 3/16&quot; x 6 m"/>
    <n v="12"/>
    <n v="38.348333333333336"/>
    <n v="460.18000000000006"/>
    <n v="29.3247"/>
    <n v="15.692573155053593"/>
  </r>
  <r>
    <x v="0"/>
    <s v="En Proceso"/>
    <s v="Clavos y Tornillos"/>
    <s v="Tornillo Gypsum punta de broca 1-1/4&quot;"/>
    <n v="80"/>
    <n v="0.72868304530744332"/>
    <n v="58.294643624595466"/>
    <n v="29.3247"/>
    <n v="1.9879024721342577"/>
  </r>
  <r>
    <x v="0"/>
    <s v="En Proceso"/>
    <s v="Clavos y Tornillos"/>
    <s v="Tornillo Gypsum 1&quot;"/>
    <n v="30"/>
    <n v="0.14757545632769381"/>
    <n v="4.4272636898308146"/>
    <n v="29.3247"/>
    <n v="0.15097387832887685"/>
  </r>
  <r>
    <x v="0"/>
    <s v="En Proceso"/>
    <s v="Clavos y Tornillos"/>
    <s v="Tornillo Gypsum 1&quot;"/>
    <n v="30"/>
    <n v="0.14420420170837045"/>
    <n v="4.3261260512511139"/>
    <n v="29.679600000000001"/>
    <n v="0.14576092842393812"/>
  </r>
  <r>
    <x v="0"/>
    <s v="En Proceso"/>
    <s v="Metales"/>
    <s v="Tubo redondo 1&quot; x 1/8&quot; x 6 m"/>
    <n v="6"/>
    <n v="104.49999999999996"/>
    <n v="626.99999999999977"/>
    <n v="29.679600000000001"/>
    <n v="21.125621639105642"/>
  </r>
  <r>
    <x v="0"/>
    <s v="En Proceso"/>
    <s v="Metales"/>
    <s v="Platina de 2&quot; x 1/4&quot; x 6 m"/>
    <n v="2.38"/>
    <n v="92.046424276028276"/>
    <n v="219.07048977694728"/>
    <n v="29.679600000000001"/>
    <n v="7.3811806687740829"/>
  </r>
  <r>
    <x v="0"/>
    <s v="En Proceso"/>
    <s v="Herrajes"/>
    <s v="Bolt JCB-B 1/4-20 x 30 mm HX BO"/>
    <n v="2"/>
    <n v="5.6965000000000003"/>
    <n v="11.393000000000001"/>
    <n v="29.679600000000001"/>
    <n v="0.38386635938489738"/>
  </r>
  <r>
    <x v="0"/>
    <s v="En Proceso"/>
    <s v="Herrajes"/>
    <s v="Cap JCN 1/4-20 x 12,4 mm HX No Thru Hole BO"/>
    <n v="2"/>
    <n v="12.13475"/>
    <n v="24.269500000000001"/>
    <n v="29.679600000000001"/>
    <n v="0.81771654604509492"/>
  </r>
  <r>
    <x v="0"/>
    <s v="En Proceso"/>
    <s v="Clavos y Tornillos"/>
    <s v="Tornillo Amarillo 2-1/2&quot; #10"/>
    <n v="20"/>
    <n v="0.79224351785978475"/>
    <n v="15.844870357195695"/>
    <n v="29.679600000000001"/>
    <n v="0.53386401289760288"/>
  </r>
  <r>
    <x v="0"/>
    <s v="En Proceso"/>
    <s v="Clavos y Tornillos"/>
    <s v="Tornillo Amarillo 2-1/2&quot; #10"/>
    <n v="12"/>
    <n v="0.79224351785978475"/>
    <n v="9.5069222143174166"/>
    <n v="29.679600000000001"/>
    <n v="0.32031840773856174"/>
  </r>
  <r>
    <x v="0"/>
    <s v="En Proceso"/>
    <s v="Clavos y Tornillos"/>
    <s v="Tornillo Amarillo 2&quot; #10"/>
    <n v="40"/>
    <n v="0.76616570948256046"/>
    <n v="30.64662837930242"/>
    <n v="29.679600000000001"/>
    <n v="1.032582257823637"/>
  </r>
  <r>
    <x v="0"/>
    <s v="En Proceso"/>
    <s v="Clavos y Tornillos"/>
    <s v="Tornillo Amarillo 1-1/4&quot; #10"/>
    <n v="30"/>
    <n v="0.5542208782882353"/>
    <n v="16.626626348647058"/>
    <n v="29.679600000000001"/>
    <n v="0.56020385546459717"/>
  </r>
  <r>
    <x v="0"/>
    <s v="En Proceso"/>
    <s v="Clavos y Tornillos"/>
    <s v="Tornillo Amarillo 1-1/4&quot; #10"/>
    <n v="12"/>
    <n v="0.5542208782882353"/>
    <n v="6.6506505394588231"/>
    <n v="29.679600000000001"/>
    <n v="0.22408154218583887"/>
  </r>
  <r>
    <x v="0"/>
    <s v="En Proceso"/>
    <s v="Plywood"/>
    <s v="Lamina de Plywood Fenolico de 4 x 8 x 1/2&quot;"/>
    <n v="1"/>
    <n v="627.47967676767666"/>
    <n v="627.47967676767666"/>
    <n v="29.679600000000001"/>
    <n v="21.141783473081734"/>
  </r>
  <r>
    <x v="0"/>
    <s v="En Proceso"/>
    <s v="Clavos y Tornillos"/>
    <s v="Tornillo Amarillo 2-1/2&quot; #10"/>
    <n v="12"/>
    <n v="0.79224351785978475"/>
    <n v="9.5069222143174166"/>
    <n v="29.679600000000001"/>
    <n v="0.32031840773856174"/>
  </r>
  <r>
    <x v="0"/>
    <s v="En Proceso"/>
    <s v="Clavos y Tornillos"/>
    <s v="Tornillo Amarillo 2&quot; #10"/>
    <n v="40"/>
    <n v="0.76616570948256046"/>
    <n v="30.64662837930242"/>
    <n v="29.679600000000001"/>
    <n v="1.032582257823637"/>
  </r>
  <r>
    <x v="0"/>
    <s v="En Proceso"/>
    <s v="Clavos y Tornillos"/>
    <s v="Tornillo Amarillo 1-1/4&quot; #10"/>
    <n v="30"/>
    <n v="0.5542208782882353"/>
    <n v="16.626626348647058"/>
    <n v="29.679600000000001"/>
    <n v="0.56020385546459717"/>
  </r>
  <r>
    <x v="0"/>
    <s v="En Proceso"/>
    <s v="Repuestos y Partes"/>
    <s v="Punta Phillips #3"/>
    <n v="1"/>
    <n v="10.817975616071427"/>
    <n v="10.817975616071427"/>
    <n v="29.679600000000001"/>
    <n v="0.36449196134959455"/>
  </r>
  <r>
    <x v="0"/>
    <s v="En Proceso"/>
    <s v="Metales"/>
    <s v="Platina de 3&quot; x 1/4&quot; x 6 m"/>
    <n v="3.69"/>
    <n v="119"/>
    <n v="439.11"/>
    <n v="29.679600000000001"/>
    <n v="14.795010714430115"/>
  </r>
  <r>
    <x v="0"/>
    <s v="En Proceso"/>
    <s v="Metales"/>
    <s v="Platina de 1&quot; x 3/8&quot; x 6 m"/>
    <n v="1.38"/>
    <n v="106"/>
    <n v="146.28"/>
    <n v="29.679600000000001"/>
    <n v="4.9286378522621597"/>
  </r>
  <r>
    <x v="0"/>
    <s v="En Proceso"/>
    <s v="Metales"/>
    <s v="Platina de 4&quot; x 1/4&quot; x 6 m"/>
    <n v="1.24"/>
    <n v="0"/>
    <n v="0"/>
    <n v="29.679600000000001"/>
    <n v="0"/>
  </r>
  <r>
    <x v="0"/>
    <s v="En Proceso"/>
    <s v="Metales"/>
    <s v="Platina de 3&quot; x 1/4&quot; x 6 m"/>
    <n v="1.1499999999999999"/>
    <n v="119"/>
    <n v="136.85"/>
    <n v="29.679600000000001"/>
    <n v="4.6109111982641275"/>
  </r>
  <r>
    <x v="0"/>
    <s v="En Proceso"/>
    <s v="Clavos y Tornillos"/>
    <s v="Tornillo Amarillo 1&quot; #10"/>
    <n v="20"/>
    <n v="0.53569664058699129"/>
    <n v="10.713932811739825"/>
    <n v="29.679600000000001"/>
    <n v="0.36098642878407478"/>
  </r>
  <r>
    <x v="0"/>
    <s v="En Proceso"/>
    <s v="Plywood"/>
    <s v="Lamina de Plywood Corriente de 4 x 8 x 3/4&quot;"/>
    <n v="1"/>
    <n v="837.20000000000016"/>
    <n v="837.20000000000016"/>
    <n v="29.679600000000001"/>
    <n v="28.20792733055702"/>
  </r>
  <r>
    <x v="0"/>
    <s v="En Proceso"/>
    <s v="Clavos y Tornillos"/>
    <s v="Tornillo Amarillo 1&quot; #10"/>
    <n v="80"/>
    <n v="0.53569664058699129"/>
    <n v="42.855731246959301"/>
    <n v="29.679600000000001"/>
    <n v="1.4439457151362991"/>
  </r>
  <r>
    <x v="0"/>
    <s v="En Proceso"/>
    <s v="Clavos y Tornillos"/>
    <s v="Tornillo Amarillo 2-1/2&quot; #12"/>
    <n v="15"/>
    <n v="0.65645207288629737"/>
    <n v="9.8467810932944602"/>
    <n v="29.679600000000001"/>
    <n v="0.33176933291872063"/>
  </r>
  <r>
    <x v="0"/>
    <s v="En Proceso"/>
    <s v="Clavos y Tornillos"/>
    <s v="Perno Allen Avellanado 3/4&quot; de largo rosca 5/16&quot;"/>
    <n v="2"/>
    <n v="6.0351999999999997"/>
    <n v="12.070399999999999"/>
    <n v="29.679600000000001"/>
    <n v="0.40669011711748132"/>
  </r>
  <r>
    <x v="0"/>
    <s v="En Proceso"/>
    <s v="Clavos y Tornillos"/>
    <s v="Tuerca Galvanizada con uñas 5/16&quot;"/>
    <n v="2"/>
    <n v="4.726"/>
    <n v="9.452"/>
    <n v="29.679600000000001"/>
    <n v="0.31846790388010621"/>
  </r>
  <r>
    <x v="0"/>
    <s v="En Proceso"/>
    <s v="Clavos y Tornillos"/>
    <s v="Tornillo Gypsum 2&quot;"/>
    <n v="60"/>
    <n v="0"/>
    <n v="0"/>
    <n v="29.7989"/>
    <n v="0"/>
  </r>
  <r>
    <x v="0"/>
    <s v="En Proceso"/>
    <s v="Clavos y Tornillos"/>
    <s v="Tornillo Amarillo 1&quot; #10"/>
    <n v="50"/>
    <n v="0.53569664058699129"/>
    <n v="26.784832029349566"/>
    <n v="29.7989"/>
    <n v="0.89885304589597492"/>
  </r>
  <r>
    <x v="0"/>
    <s v="En Proceso"/>
    <s v="Clavos y Tornillos"/>
    <s v="Tornillo Amarillo 2-1/2&quot; #10"/>
    <n v="50"/>
    <n v="0.60234350109003387"/>
    <n v="30.117175054501693"/>
    <n v="29.7989"/>
    <n v="1.0106807652128666"/>
  </r>
  <r>
    <x v="0"/>
    <s v="En Proceso"/>
    <s v="Metales"/>
    <s v="Platina de 1&quot; x 3/16&quot; x 6 m"/>
    <n v="6"/>
    <n v="38.348333333333336"/>
    <n v="230.09000000000003"/>
    <n v="29.7989"/>
    <n v="7.7214259586763285"/>
  </r>
  <r>
    <x v="0"/>
    <s v="En Proceso"/>
    <s v="Plywood"/>
    <s v="Lamina de Plywood Corriente de 4 x 8 x 3/8&quot;"/>
    <n v="2"/>
    <n v="483.11904528763768"/>
    <n v="966.23809057527535"/>
    <n v="29.7989"/>
    <n v="32.425293905992348"/>
  </r>
  <r>
    <x v="0"/>
    <s v="En Proceso"/>
    <s v="Clavos y Tornillos"/>
    <s v="Tornillo Gypsum 1&quot;"/>
    <n v="100"/>
    <n v="0.14420420170837045"/>
    <n v="14.420420170837044"/>
    <n v="29.7989"/>
    <n v="0.48392458013003986"/>
  </r>
  <r>
    <x v="0"/>
    <s v="En Proceso"/>
    <s v="Clavos y Tornillos"/>
    <s v="Tornillo Amarillo 2-1/2&quot; #10"/>
    <n v="200"/>
    <n v="0.60234350109003387"/>
    <n v="120.46870021800677"/>
    <n v="29.7989"/>
    <n v="4.0427230608514666"/>
  </r>
  <r>
    <x v="0"/>
    <s v="En Proceso"/>
    <s v="Clavos y Tornillos"/>
    <s v="Tornillo Amarillo 1&quot; #10"/>
    <n v="25"/>
    <n v="0.53569664058699129"/>
    <n v="13.392416014674783"/>
    <n v="29.7989"/>
    <n v="0.44942652294798746"/>
  </r>
  <r>
    <x v="0"/>
    <s v="En Proceso"/>
    <s v="Clavos y Tornillos"/>
    <s v="Tornillo Gypsum 1-1/4&quot;"/>
    <n v="50"/>
    <n v="0.24910632133951227"/>
    <n v="12.455316066975614"/>
    <n v="29.7989"/>
    <n v="0.41797905516564754"/>
  </r>
  <r>
    <x v="0"/>
    <s v="En Proceso"/>
    <s v="Clavos y Tornillos"/>
    <s v="Grapas 1/4&quot;"/>
    <n v="158"/>
    <n v="0"/>
    <n v="0"/>
    <n v="29.7989"/>
    <n v="0"/>
  </r>
  <r>
    <x v="0"/>
    <s v="En Proceso"/>
    <s v="Herrajes"/>
    <s v="Resbalon plastico de 1&quot; con clavo"/>
    <n v="4"/>
    <n v="1.8496662205147865"/>
    <n v="7.3986648820591459"/>
    <n v="29.7989"/>
    <n v="0.24828650997382942"/>
  </r>
  <r>
    <x v="0"/>
    <s v="En Proceso"/>
    <s v="Material para Empaque"/>
    <s v="Lamina de poroplast lisa 2 x 4 (pie x pie)"/>
    <n v="7"/>
    <n v="31.396085260667828"/>
    <n v="219.77259682467479"/>
    <n v="29.922599999999999"/>
    <n v="7.3447025600942029"/>
  </r>
  <r>
    <x v="0"/>
    <s v="En Proceso"/>
    <s v="Plywood"/>
    <s v="Lamina de Plywood Fenolico de 4 x 8 x 3/4&quot;"/>
    <n v="3"/>
    <n v="956.84333333333336"/>
    <n v="2870.53"/>
    <n v="29.922599999999999"/>
    <n v="95.931837474016305"/>
  </r>
  <r>
    <x v="0"/>
    <s v="En Proceso"/>
    <s v="Clavos y Tornillos"/>
    <s v="Tornillo Gypsum 1-1/2&quot;"/>
    <n v="200"/>
    <n v="0.23351166427355521"/>
    <n v="46.702332854711045"/>
    <n v="29.922599999999999"/>
    <n v="1.5607712182334104"/>
  </r>
  <r>
    <x v="0"/>
    <s v="En Proceso"/>
    <s v="Plywood"/>
    <s v="Lamina de Plywood Corriente de 3 x 7 x 1/8&quot;"/>
    <n v="3"/>
    <n v="182.28"/>
    <n v="546.84"/>
    <n v="29.922599999999999"/>
    <n v="18.275149886707709"/>
  </r>
  <r>
    <x v="0"/>
    <s v="En Proceso"/>
    <s v="Metales"/>
    <s v="Angular de 1-1/2&quot; x 3/16&quot; x 6 m"/>
    <n v="48"/>
    <n v="85.581387924803863"/>
    <n v="4107.9066203905859"/>
    <n v="29.922599999999999"/>
    <n v="137.28441446901627"/>
  </r>
  <r>
    <x v="0"/>
    <s v="En Proceso"/>
    <s v="Clavos y Tornillos"/>
    <s v="Grapas 1/4&quot;"/>
    <n v="158"/>
    <n v="0"/>
    <n v="0"/>
    <n v="29.922599999999999"/>
    <n v="0"/>
  </r>
  <r>
    <x v="0"/>
    <s v="En Proceso"/>
    <s v="Clavos y Tornillos"/>
    <s v="Tornillo Amarillo 1-1/4&quot; #10"/>
    <n v="30"/>
    <n v="0.53415708144913965"/>
    <n v="16.02471244347419"/>
    <n v="29.922599999999999"/>
    <n v="0.53553877147955697"/>
  </r>
  <r>
    <x v="0"/>
    <s v="En Proceso"/>
    <s v="Metales"/>
    <s v="Angular de 1-1/2&quot; x 3/16&quot; x 6 m"/>
    <n v="6"/>
    <n v="85.581387924803863"/>
    <n v="513.48832754882324"/>
    <n v="29.922599999999999"/>
    <n v="17.160551808627034"/>
  </r>
  <r>
    <x v="0"/>
    <s v="En Proceso"/>
    <s v="Material para Empaque"/>
    <s v="Tape café 2&quot;"/>
    <n v="1"/>
    <n v="26.308288118131866"/>
    <n v="26.308288118131866"/>
    <n v="29.922599999999999"/>
    <n v="0.87921130243133505"/>
  </r>
  <r>
    <x v="0"/>
    <s v="En Proceso"/>
    <s v="Pinturas y Quimicos"/>
    <s v="Kinepox 026 Sur"/>
    <n v="0.5"/>
    <n v="849.54222932112123"/>
    <n v="424.77111466056061"/>
    <n v="30.0428"/>
    <n v="14.138865706943449"/>
  </r>
  <r>
    <x v="0"/>
    <s v="En Proceso"/>
    <s v="Pinturas y Quimicos"/>
    <s v="Kinecure 626 tablas de surf componente B Sur cuarto"/>
    <n v="0.5"/>
    <n v="699.77015143388712"/>
    <n v="349.88507571694356"/>
    <n v="30.0428"/>
    <n v="11.646220582533704"/>
  </r>
  <r>
    <x v="0"/>
    <s v="En Proceso"/>
    <s v="Herrajes"/>
    <s v="Rodos Giratorios para Muebles "/>
    <n v="8"/>
    <n v="299.37"/>
    <n v="2394.96"/>
    <n v="30.0428"/>
    <n v="79.718268603459066"/>
  </r>
  <r>
    <x v="0"/>
    <s v="En Proceso"/>
    <s v="Clavos y Tornillos"/>
    <s v="Arandela Lisa Galvanizada 1/4&quot;"/>
    <n v="64"/>
    <n v="0.34028639618138429"/>
    <n v="21.778329355608594"/>
    <n v="30.0428"/>
    <n v="0.72491010676796419"/>
  </r>
  <r>
    <x v="0"/>
    <s v="En Proceso"/>
    <s v="Clavos y Tornillos"/>
    <s v="Tornillo Amarillo 2&quot; #10"/>
    <n v="32"/>
    <n v="0.76725842674657707"/>
    <n v="24.552269655890466"/>
    <n v="30.0428"/>
    <n v="0.81724305510439998"/>
  </r>
  <r>
    <x v="0"/>
    <s v="En Proceso"/>
    <s v="Clavos y Tornillos"/>
    <s v="Tuerca Galvanizada con uñas 5/16&quot;"/>
    <n v="40"/>
    <n v="4.7030000000000003"/>
    <n v="188.12"/>
    <n v="30.0428"/>
    <n v="6.2617332605482847"/>
  </r>
  <r>
    <x v="0"/>
    <s v="En Proceso"/>
    <s v="Clavos y Tornillos"/>
    <s v="Perno Allen Avellanado 3/4&quot; de largo rosca 5/16&quot;"/>
    <n v="40"/>
    <n v="5.8479999999999999"/>
    <n v="233.92"/>
    <n v="30.0428"/>
    <n v="7.7862249856870864"/>
  </r>
  <r>
    <x v="0"/>
    <s v="En Proceso"/>
    <s v="Material para Tapizar"/>
    <s v="Espuma amarilla 5&quot;"/>
    <n v="0.5"/>
    <n v="845.70000000000016"/>
    <n v="422.85000000000008"/>
    <n v="30.0428"/>
    <n v="14.074919781112282"/>
  </r>
  <r>
    <x v="0"/>
    <s v="En Proceso"/>
    <s v="Material para Tapizar"/>
    <s v="Tela velvet color pavo real de 54&quot; de ancho"/>
    <n v="5"/>
    <n v="322.7157285365854"/>
    <n v="1613.578642682927"/>
    <n v="30.0428"/>
    <n v="53.709329446087814"/>
  </r>
  <r>
    <x v="0"/>
    <s v="En Proceso"/>
    <s v="Sub-Contratos"/>
    <s v="Servicio de tapizado para Simple Daybed / Carlos García Sotelo"/>
    <n v="1"/>
    <n v="2000"/>
    <n v="2000"/>
    <n v="29.982700000000001"/>
    <n v="66.705133293532597"/>
  </r>
  <r>
    <x v="0"/>
    <s v="En Proceso"/>
    <s v="Sub-Contratos"/>
    <s v="Fabricación de botones para Simple Daybed / Carlos García Sotelo"/>
    <n v="140"/>
    <n v="1.0714285714285714"/>
    <n v="150"/>
    <n v="29.982700000000001"/>
    <n v="5.0028849970149452"/>
  </r>
  <r>
    <x v="0"/>
    <s v="En Proceso"/>
    <s v="Clavos y Tornillos"/>
    <s v="Clavillo de Terminacion 1-3/4&quot;"/>
    <n v="200"/>
    <n v="9.2988630020512844E-2"/>
    <n v="18.597726004102569"/>
    <n v="30.1676"/>
    <n v="0.61648013113746436"/>
  </r>
  <r>
    <x v="0"/>
    <s v="En Proceso"/>
    <s v="Clavos y Tornillos"/>
    <s v="Tornillo Gypsum 1-1/2&quot;"/>
    <n v="100"/>
    <n v="0.23351166427355521"/>
    <n v="23.351166427355523"/>
    <n v="30.1676"/>
    <n v="0.77404786682916515"/>
  </r>
  <r>
    <x v="0"/>
    <s v="En Proceso"/>
    <s v="Clavos y Tornillos"/>
    <s v="Clavillo de Terminacion 3/4&quot;"/>
    <n v="100"/>
    <n v="6.7416000000000004E-2"/>
    <n v="6.7416"/>
    <n v="30.1676"/>
    <n v="0.22347153900210823"/>
  </r>
  <r>
    <x v="0"/>
    <s v="En Proceso"/>
    <s v="Sub-Contratos"/>
    <s v="Servicio de tapizado (Incluye tela, esponja y botones - dos opciones de abotonado) / Proveedor: Carlos García Sotelo"/>
    <n v="1"/>
    <n v="1100"/>
    <n v="1100"/>
    <n v="30.062899999999999"/>
    <n v="36.589949738714495"/>
  </r>
  <r>
    <x v="0"/>
    <s v="En Proceso"/>
    <s v="Sub-Contratos"/>
    <s v="Servicio de tapizado (Servicio C$500 y Tela C$100) / Proveedor: Carlos García Sotelo"/>
    <n v="1"/>
    <n v="600"/>
    <n v="600"/>
    <n v="30.062899999999999"/>
    <n v="19.958154402935179"/>
  </r>
  <r>
    <x v="0"/>
    <s v="En Proceso"/>
    <s v="Material para Empaque"/>
    <s v="Lamina de poroplast lisa 2 x 4 (pie x pie)"/>
    <n v="5"/>
    <n v="37.753984943939997"/>
    <n v="188.76992471969999"/>
    <n v="30.292899999999999"/>
    <n v="6.2314907030921436"/>
  </r>
  <r>
    <x v="0"/>
    <s v="En Proceso"/>
    <s v="Metales"/>
    <s v="Varilla de hierro corrugada 1/2&quot; std 6 m"/>
    <n v="30"/>
    <n v="23.040405405405405"/>
    <n v="691.21216216216214"/>
    <n v="30.292899999999999"/>
    <n v="22.817629284821265"/>
  </r>
  <r>
    <x v="0"/>
    <s v="En Proceso"/>
    <s v="Metales"/>
    <s v="Platina de 1-1/2&quot; x 1/4&quot; x 6 m"/>
    <n v="3.39"/>
    <n v="53.367150451184678"/>
    <n v="180.91464002951605"/>
    <n v="30.292899999999999"/>
    <n v="5.972179620621203"/>
  </r>
  <r>
    <x v="0"/>
    <s v="En Proceso"/>
    <s v="Metales"/>
    <s v="Platina de 1-1/2&quot; x 1/4&quot; x 6 m"/>
    <n v="2.1800000000000002"/>
    <n v="53.367150451184678"/>
    <n v="116.3403879835826"/>
    <n v="30.292899999999999"/>
    <n v="3.8405166881870869"/>
  </r>
  <r>
    <x v="0"/>
    <s v="En Proceso"/>
    <s v="Plywood"/>
    <s v="Lamina de Plywood Fenolico de 4 x 8 x 3/4&quot;"/>
    <n v="8"/>
    <n v="833.28666666666675"/>
    <n v="6666.293333333334"/>
    <n v="30.292899999999999"/>
    <n v="220.0612464746965"/>
  </r>
  <r>
    <x v="0"/>
    <s v="En Proceso"/>
    <s v="Clavos y Tornillos"/>
    <s v="Tornillo Gypsum 1-1/2&quot;"/>
    <n v="500"/>
    <n v="0.23351166427355521"/>
    <n v="116.75583213677761"/>
    <n v="30.292899999999999"/>
    <n v="3.8542309299135313"/>
  </r>
  <r>
    <x v="0"/>
    <s v="En Proceso"/>
    <s v="Metales"/>
    <s v="Varilla de hierro corrugada 1/2&quot; std 6 m"/>
    <n v="330"/>
    <n v="23.040405405405405"/>
    <n v="7603.3337837837835"/>
    <n v="30.292899999999999"/>
    <n v="250.99392213303392"/>
  </r>
  <r>
    <x v="0"/>
    <s v="En Proceso"/>
    <s v="Metales"/>
    <s v="Platina de 1-1/2&quot; x 1/4&quot; x 6 m"/>
    <n v="60"/>
    <n v="53.367150451184678"/>
    <n v="3202.0290270710807"/>
    <n v="30.292899999999999"/>
    <n v="105.70229417028679"/>
  </r>
  <r>
    <x v="0"/>
    <s v="En Proceso"/>
    <s v="Metales"/>
    <s v="Varilla de hierro corrugada 1/2&quot; std 6 m"/>
    <n v="330"/>
    <n v="23.040405405405405"/>
    <n v="7603.3337837837835"/>
    <n v="30.292899999999999"/>
    <n v="250.99392213303392"/>
  </r>
  <r>
    <x v="0"/>
    <s v="En Proceso"/>
    <s v="Metales"/>
    <s v="Platina de 1-1/2&quot; x 1/4&quot; x 6 m"/>
    <n v="60"/>
    <n v="53.367150451184678"/>
    <n v="3202.0290270710807"/>
    <n v="30.292899999999999"/>
    <n v="105.70229417028679"/>
  </r>
  <r>
    <x v="0"/>
    <s v="En Proceso"/>
    <s v="Metales"/>
    <s v="Varilla de hierro corrugada 1/2&quot; std 6 m"/>
    <n v="330"/>
    <n v="23.040405405405405"/>
    <n v="7603.3337837837835"/>
    <n v="30.292899999999999"/>
    <n v="250.99392213303392"/>
  </r>
  <r>
    <x v="0"/>
    <s v="En Proceso"/>
    <s v="Metales"/>
    <s v="Platina de 1-1/2&quot; x 1/4&quot; x 6 m"/>
    <n v="60"/>
    <n v="53.367150451184678"/>
    <n v="3202.0290270710807"/>
    <n v="30.292899999999999"/>
    <n v="105.70229417028679"/>
  </r>
  <r>
    <x v="0"/>
    <s v="En Proceso"/>
    <s v="Metales"/>
    <s v="Varilla de hierro corrugada 1/2&quot; std 6 m"/>
    <n v="330"/>
    <n v="23.040405405405405"/>
    <n v="7603.3337837837835"/>
    <n v="30.292899999999999"/>
    <n v="250.99392213303392"/>
  </r>
  <r>
    <x v="0"/>
    <s v="En Proceso"/>
    <s v="Metales"/>
    <s v="Platina de 1-1/2&quot; x 1/4&quot; x 6 m"/>
    <n v="60"/>
    <n v="53.367150451184678"/>
    <n v="3202.0290270710807"/>
    <n v="30.292899999999999"/>
    <n v="105.70229417028679"/>
  </r>
  <r>
    <x v="0"/>
    <s v="En Proceso"/>
    <s v="Clavos y Tornillos"/>
    <s v="Tornillo Gypsum 1-1/2&quot;"/>
    <n v="200"/>
    <n v="0.23351166427355521"/>
    <n v="46.702332854711045"/>
    <n v="30.292899999999999"/>
    <n v="1.5416923719654125"/>
  </r>
  <r>
    <x v="0"/>
    <s v="En Proceso"/>
    <s v="Pinturas y Quimicos"/>
    <s v="Duro Tinte Cenizaro Sur cuarto"/>
    <n v="0.375"/>
    <n v="371.3032734693877"/>
    <n v="139.23872755102039"/>
    <n v="30.292899999999999"/>
    <n v="4.5964145905813041"/>
  </r>
  <r>
    <x v="0"/>
    <s v="En Proceso"/>
    <s v="Pinturas y Quimicos"/>
    <s v="Duro Tinte Nogal Oscuro Sur cuarto"/>
    <n v="0.75"/>
    <n v="307.77845941846914"/>
    <n v="230.83384456385187"/>
    <n v="30.292899999999999"/>
    <n v="7.6200642580885907"/>
  </r>
  <r>
    <x v="0"/>
    <s v="En Proceso"/>
    <s v="Pinturas y Quimicos"/>
    <s v="Duro Tinte Negro Sur galon"/>
    <n v="0.375"/>
    <n v="1209.67"/>
    <n v="453.62625000000003"/>
    <n v="30.292899999999999"/>
    <n v="14.974672282944189"/>
  </r>
  <r>
    <x v="0"/>
    <s v="En Proceso"/>
    <s v="Pinturas y Quimicos"/>
    <s v="Thinner extrafino Sur galon"/>
    <n v="0.3125"/>
    <n v="349.53824092741934"/>
    <n v="109.23070028981854"/>
    <n v="30.292899999999999"/>
    <n v="3.6058185347001621"/>
  </r>
  <r>
    <x v="0"/>
    <s v="En Proceso"/>
    <s v="Pinturas y Quimicos"/>
    <s v="Fondo Lijable para exteriores transparente Sur negro galon"/>
    <n v="1.125"/>
    <n v="980.21"/>
    <n v="1102.7362499999999"/>
    <n v="30.292899999999999"/>
    <n v="36.402465594248156"/>
  </r>
  <r>
    <x v="0"/>
    <s v="En Proceso"/>
    <s v="Pinturas y Quimicos"/>
    <s v="Acabado mate para exteriores transparente Sur"/>
    <n v="0.875"/>
    <n v="1200.5646323851602"/>
    <n v="1050.4940533370152"/>
    <n v="30.292899999999999"/>
    <n v="34.677896580948513"/>
  </r>
  <r>
    <x v="0"/>
    <s v="En Proceso"/>
    <s v="Pinturas y Quimicos"/>
    <s v="Componente B 730 para poliuretano Sur"/>
    <n v="1"/>
    <n v="1309.9402727880145"/>
    <n v="1309.9402727880145"/>
    <n v="30.292899999999999"/>
    <n v="43.242484964728185"/>
  </r>
  <r>
    <x v="0"/>
    <s v="En Proceso"/>
    <s v="Pinturas y Quimicos"/>
    <s v="Diluyente Duro Sur"/>
    <n v="1"/>
    <n v="614.85960643746137"/>
    <n v="614.85960643746137"/>
    <n v="30.292899999999999"/>
    <n v="20.297152350466988"/>
  </r>
  <r>
    <x v="0"/>
    <s v="En Proceso"/>
    <s v="Pinturas y Quimicos"/>
    <s v="Duro Tinte Cenizaro Sur cuarto"/>
    <n v="0.625"/>
    <n v="371.3032734693877"/>
    <n v="232.06454591836732"/>
    <n v="30.292899999999999"/>
    <n v="7.6606909843021738"/>
  </r>
  <r>
    <x v="0"/>
    <s v="En Proceso"/>
    <s v="Pinturas y Quimicos"/>
    <s v="Duro Tinte Nogal Oscuro Sur cuarto"/>
    <n v="1.25"/>
    <n v="307.77845941846914"/>
    <n v="384.72307427308641"/>
    <n v="30.292899999999999"/>
    <n v="12.700107096814317"/>
  </r>
  <r>
    <x v="0"/>
    <s v="En Proceso"/>
    <s v="Pinturas y Quimicos"/>
    <s v="Duro Tinte Negro Sur galon"/>
    <n v="0.75"/>
    <n v="1209.67"/>
    <n v="907.25250000000005"/>
    <n v="30.292899999999999"/>
    <n v="29.949344565888378"/>
  </r>
  <r>
    <x v="0"/>
    <s v="En Proceso"/>
    <s v="Pinturas y Quimicos"/>
    <s v="Thinner extrafino Sur galon"/>
    <n v="0.8125"/>
    <n v="349.53824092741934"/>
    <n v="283.99982075352818"/>
    <n v="30.292899999999999"/>
    <n v="9.3751281902204209"/>
  </r>
  <r>
    <x v="0"/>
    <s v="En Proceso"/>
    <s v="Pinturas y Quimicos"/>
    <s v="Fondo Lijable para exteriores transparente Sur negro galon"/>
    <n v="0.3125"/>
    <n v="980.21"/>
    <n v="306.31562500000001"/>
    <n v="30.292899999999999"/>
    <n v="10.111795998402267"/>
  </r>
  <r>
    <x v="0"/>
    <s v="En Proceso"/>
    <s v="Pinturas y Quimicos"/>
    <s v="Fondo Lijable para exteriores transparente Sur negro galon"/>
    <n v="1.375"/>
    <n v="980.21"/>
    <n v="1347.7887500000002"/>
    <n v="30.292899999999999"/>
    <n v="44.491902392969976"/>
  </r>
  <r>
    <x v="0"/>
    <s v="En Proceso"/>
    <s v="Pinturas y Quimicos"/>
    <s v="Acabado mate para exteriores transparente Sur"/>
    <n v="1.4375"/>
    <n v="1200.5646323851602"/>
    <n v="1725.8116590536677"/>
    <n v="30.292899999999999"/>
    <n v="56.970830097272554"/>
  </r>
  <r>
    <x v="0"/>
    <s v="En Proceso"/>
    <s v="Pinturas y Quimicos"/>
    <s v="Componente B 730 para poliuretano Sur"/>
    <n v="1.5625"/>
    <n v="1309.9402727880145"/>
    <n v="2046.7816762312725"/>
    <n v="30.292899999999999"/>
    <n v="67.566382757387785"/>
  </r>
  <r>
    <x v="0"/>
    <s v="En Proceso"/>
    <s v="Pinturas y Quimicos"/>
    <s v="Diluyente Duro Sur"/>
    <n v="1.5625"/>
    <n v="614.85960643746137"/>
    <n v="960.71813505853333"/>
    <n v="30.292899999999999"/>
    <n v="31.714300547604665"/>
  </r>
  <r>
    <x v="0"/>
    <s v="En Proceso"/>
    <s v="Metales"/>
    <s v="Varilla de hierro corrugada 1/2&quot; std 6 m"/>
    <n v="492"/>
    <n v="23.040405405405405"/>
    <n v="11335.87945945946"/>
    <n v="30.292899999999999"/>
    <n v="374.2091202710688"/>
  </r>
  <r>
    <x v="0"/>
    <s v="En Proceso"/>
    <s v="Metales"/>
    <s v="Platina de 1-1/2&quot; x 1/4&quot; x 6 m"/>
    <n v="90"/>
    <n v="53.367150451184678"/>
    <n v="4803.0435406066208"/>
    <n v="30.292899999999999"/>
    <n v="158.55344125543019"/>
  </r>
  <r>
    <x v="0"/>
    <s v="En Proceso"/>
    <s v="Metales"/>
    <s v="Varilla de hierro corrugada 1/2&quot; std 6 m"/>
    <n v="492"/>
    <n v="23.040405405405405"/>
    <n v="11335.87945945946"/>
    <n v="30.292899999999999"/>
    <n v="374.2091202710688"/>
  </r>
  <r>
    <x v="0"/>
    <s v="En Proceso"/>
    <s v="Metales"/>
    <s v="Platina de 1-1/2&quot; x 1/4&quot; x 6 m"/>
    <n v="90"/>
    <n v="53.367150451184678"/>
    <n v="4803.0435406066208"/>
    <n v="30.292899999999999"/>
    <n v="158.55344125543019"/>
  </r>
  <r>
    <x v="0"/>
    <s v="En Proceso"/>
    <s v="Clavos y Tornillos"/>
    <s v="Tornillo Gypsum 1-1/4&quot;"/>
    <n v="300"/>
    <n v="0.24212167871488499"/>
    <n v="72.636503614465497"/>
    <n v="30.292899999999999"/>
    <n v="2.3978062058919911"/>
  </r>
  <r>
    <x v="0"/>
    <s v="En Proceso"/>
    <s v="Plywood"/>
    <s v="Lamina de Plywood Fenolico de 4 x 8 x 1/2&quot;"/>
    <n v="24"/>
    <n v="716.52"/>
    <n v="17196.48"/>
    <n v="30.292899999999999"/>
    <n v="567.67361328892252"/>
  </r>
  <r>
    <x v="0"/>
    <s v="En Proceso"/>
    <s v="Metales"/>
    <s v="Tubo cuadrado 2&quot; x CH-14 (3/32&quot;) x 6 m"/>
    <n v="12"/>
    <n v="131.10666666666665"/>
    <n v="1573.2799999999997"/>
    <n v="30.292899999999999"/>
    <n v="51.935602071772585"/>
  </r>
  <r>
    <x v="0"/>
    <s v="En Proceso"/>
    <s v="Metales"/>
    <s v="Angular de 2&quot; x 1/4&quot; x 6 m"/>
    <n v="1.89"/>
    <n v="148.31166666666667"/>
    <n v="280.30905000000001"/>
    <n v="30.292899999999999"/>
    <n v="9.253292025524134"/>
  </r>
  <r>
    <x v="0"/>
    <s v="En Proceso"/>
    <s v="Clavos y Tornillos"/>
    <s v="Tornillo Gypsum 1-1/4&quot;"/>
    <n v="-300"/>
    <n v="0.23288"/>
    <n v="-69.864000000000004"/>
    <n v="30.4146"/>
    <n v="-2.2970547039908467"/>
  </r>
  <r>
    <x v="0"/>
    <s v="En Proceso"/>
    <s v="Plywood"/>
    <s v="Lamina Plywood Fenolico 4 x 8 x 3/4&quot;"/>
    <n v="-8"/>
    <n v="838.979333"/>
    <n v="-6711.834664"/>
    <n v="30.4146"/>
    <n v="-220.67805146212675"/>
  </r>
  <r>
    <x v="0"/>
    <s v="En Proceso"/>
    <s v="Metales"/>
    <s v="Varilla de hierro cuadrada 5/8&quot;"/>
    <n v="24"/>
    <n v="61.868299999999998"/>
    <n v="1484.8391999999999"/>
    <n v="30.4146"/>
    <n v="48.819948314296418"/>
  </r>
  <r>
    <x v="0"/>
    <s v="En Proceso"/>
    <s v="Herrajes"/>
    <s v="Nivelador 5/8&quot; x 1/4&quot;"/>
    <n v="12"/>
    <n v="7.5415029999999996"/>
    <n v="90.498037999999994"/>
    <n v="30.4146"/>
    <n v="2.9754801312527532"/>
  </r>
  <r>
    <x v="0"/>
    <s v="En Proceso"/>
    <s v="Metales"/>
    <s v="Lamina de hierro 6&quot; x 6&quot; x 3/16&quot;"/>
    <n v="3"/>
    <n v="93.655969999999996"/>
    <n v="280.96791000000002"/>
    <n v="30.4146"/>
    <n v="9.2379288236570591"/>
  </r>
  <r>
    <x v="0"/>
    <s v="En Proceso"/>
    <s v="Metales"/>
    <s v="Varilla de hierro liso 5/8&quot;"/>
    <n v="24"/>
    <n v="47.285846999999997"/>
    <n v="1134.860338"/>
    <n v="30.4146"/>
    <n v="37.313012106028026"/>
  </r>
  <r>
    <x v="0"/>
    <s v="En Proceso"/>
    <s v="Clavos y Tornillos"/>
    <s v="Tornillo Gypsum 1-1/4&quot;"/>
    <n v="300"/>
    <n v="0.23288"/>
    <n v="69.863991999999996"/>
    <n v="30.4146"/>
    <n v="2.2970544409592759"/>
  </r>
  <r>
    <x v="0"/>
    <s v="En Proceso"/>
    <s v="Plywood"/>
    <s v="Lamina Plywood Fenolico 4 x 8 x 3/4&quot;"/>
    <n v="8"/>
    <n v="838.979333"/>
    <n v="6711.8346670000001"/>
    <n v="30.4146"/>
    <n v="220.67805156076358"/>
  </r>
  <r>
    <x v="0"/>
    <s v="En Proceso"/>
    <s v="Clavos y Tornillos"/>
    <s v="Clavillo de Terminacion 2&quot;"/>
    <n v="5000"/>
    <n v="0.16800000000000001"/>
    <n v="840"/>
    <n v="30.4146"/>
    <n v="27.618314888244463"/>
  </r>
  <r>
    <x v="0"/>
    <s v="En Proceso"/>
    <s v="Plywood"/>
    <s v="Lamina Plywood Fenolico 4 x 8 x 1/2&quot;"/>
    <n v="0.5"/>
    <n v="716.52"/>
    <n v="358.26"/>
    <n v="30.4146"/>
    <n v="11.779211299836263"/>
  </r>
  <r>
    <x v="0"/>
    <s v="En Proceso"/>
    <s v="Clavos y Tornillos"/>
    <s v="Tornillo Gypsum 1-1/4&quot;"/>
    <n v="1250"/>
    <n v="0.23288"/>
    <n v="291.09996699999999"/>
    <n v="30.4146"/>
    <n v="9.5710601816232987"/>
  </r>
  <r>
    <x v="0"/>
    <s v="En Proceso"/>
    <s v="Clavos y Tornillos"/>
    <s v="Arandela Lisa Hierro Negro 1/2&quot;"/>
    <n v="24"/>
    <n v="1.607224"/>
    <n v="38.573377999999998"/>
    <n v="30.4146"/>
    <n v="1.2682520236991444"/>
  </r>
  <r>
    <x v="0"/>
    <s v="En Proceso"/>
    <s v="Clavos y Tornillos"/>
    <s v="Tuerca Hierro Negro 1/2&quot;"/>
    <n v="24"/>
    <n v="4.6539400000000004"/>
    <n v="111.69456599999999"/>
    <n v="30.4146"/>
    <n v="3.6723996370164329"/>
  </r>
  <r>
    <x v="0"/>
    <s v="En Proceso"/>
    <s v="Metales"/>
    <s v="Varilla de hierro roscada 1/2&quot;"/>
    <n v="7.3"/>
    <n v="198.632576"/>
    <n v="1450.017803"/>
    <n v="30.4146"/>
    <n v="47.675057472398123"/>
  </r>
  <r>
    <x v="0"/>
    <s v="En Proceso"/>
    <s v="Clavos y Tornillos"/>
    <s v="Arandela Lisa Hierro Negro 1/2&quot;"/>
    <n v="32"/>
    <n v="1.607224"/>
    <n v="51.431170999999999"/>
    <n v="30.4146"/>
    <n v="1.6910027092251747"/>
  </r>
  <r>
    <x v="0"/>
    <s v="En Proceso"/>
    <s v="Clavos y Tornillos"/>
    <s v="Tuerca Hierro Negro 1/2&quot;"/>
    <n v="32"/>
    <n v="4.6539400000000004"/>
    <n v="148.92608799999999"/>
    <n v="30.4146"/>
    <n v="4.8965328493552436"/>
  </r>
  <r>
    <x v="0"/>
    <s v="En Proceso"/>
    <s v="Metales"/>
    <s v="Varilla de hierro roscada 1/2&quot;"/>
    <n v="10.95"/>
    <n v="198.632576"/>
    <n v="2175.0267039999999"/>
    <n v="30.4146"/>
    <n v="71.512586192157713"/>
  </r>
  <r>
    <x v="0"/>
    <s v="En Proceso"/>
    <s v="Clavos y Tornillos"/>
    <s v="Tornillo Amarillo 4&quot; #14"/>
    <n v="230"/>
    <n v="1.57"/>
    <n v="361.1"/>
    <n v="30.4146"/>
    <n v="11.872587507315567"/>
  </r>
  <r>
    <x v="0"/>
    <s v="En Proceso"/>
    <s v="Metales"/>
    <s v="Lamina de hierro 6&quot; x 6&quot; x 3/16&quot;"/>
    <n v="84"/>
    <n v="93.655969999999996"/>
    <n v="7867.1014800000003"/>
    <n v="30.4146"/>
    <n v="258.66200706239766"/>
  </r>
  <r>
    <x v="0"/>
    <s v="En Proceso"/>
    <s v="Metales"/>
    <s v="Varilla de hierro liso 5/8&quot;"/>
    <n v="414"/>
    <n v="47.285846999999997"/>
    <n v="19576.340837"/>
    <n v="30.4146"/>
    <n v="643.64945904269655"/>
  </r>
  <r>
    <x v="0"/>
    <s v="En Proceso"/>
    <s v="Clavos y Tornillos"/>
    <s v="Tornillo Square Flat head #8 x 1-1/4&quot;"/>
    <n v="20"/>
    <n v="0.53120699999999998"/>
    <n v="10.624143"/>
    <n v="30.4146"/>
    <n v="0.34931062713302163"/>
  </r>
  <r>
    <x v="0"/>
    <s v="En Proceso"/>
    <s v="Clavos y Tornillos"/>
    <s v="Tornillo Amarillo 2&quot; #10"/>
    <n v="40"/>
    <n v="0.75411300000000003"/>
    <n v="30.164511999999998"/>
    <n v="30.4146"/>
    <n v="0.9917773700788437"/>
  </r>
  <r>
    <x v="0"/>
    <s v="En Proceso"/>
    <s v="Clavos y Tornillos"/>
    <s v="Clavillo de Terminacion 1-3/4&quot;"/>
    <n v="680"/>
    <n v="9.2989000000000002E-2"/>
    <n v="63.232267999999998"/>
    <n v="30.4146"/>
    <n v="2.0790103437165044"/>
  </r>
  <r>
    <x v="0"/>
    <s v="En Proceso"/>
    <s v="Clavos y Tornillos"/>
    <s v="Clavillo de Terminacion 3/4&quot;"/>
    <n v="1700"/>
    <n v="6.7416000000000004E-2"/>
    <n v="114.60720000000001"/>
    <n v="30.4146"/>
    <n v="3.7681639738809651"/>
  </r>
  <r>
    <x v="0"/>
    <s v="En Proceso"/>
    <s v="Plywood"/>
    <s v="Lamina Plywood Corriente 4 x 8 x 1/8&quot;"/>
    <n v="37"/>
    <n v="313.04000000000002"/>
    <n v="11582.48"/>
    <n v="30.4146"/>
    <n v="380.81973788904014"/>
  </r>
  <r>
    <x v="0"/>
    <s v="En Proceso"/>
    <s v="Plywood"/>
    <s v="Lamina Plywood Corriente 4 x 8 x 1/8&quot;"/>
    <n v="55"/>
    <n v="313.04000000000002"/>
    <n v="17217.2"/>
    <n v="30.4146"/>
    <n v="566.08339415938406"/>
  </r>
  <r>
    <x v="0"/>
    <s v="En Proceso"/>
    <s v="Plywood"/>
    <s v="Lamina Plywood Corriente 4 x 8 x 1/8&quot;"/>
    <n v="55"/>
    <n v="313.04000000000002"/>
    <n v="17217.2"/>
    <n v="30.4146"/>
    <n v="566.08339415938406"/>
  </r>
  <r>
    <x v="0"/>
    <s v="En Proceso"/>
    <s v="Clavos y Tornillos"/>
    <s v="Tornillo Gypsum 1-1/2&quot;"/>
    <n v="800"/>
    <n v="0.233512"/>
    <n v="186.80933099999999"/>
    <n v="30.4146"/>
    <n v="6.1420939614527228"/>
  </r>
  <r>
    <x v="0"/>
    <s v="En Proceso"/>
    <s v="Plywood"/>
    <s v="Lamina Plywood Corriente 4 x 8 x 1/8&quot;"/>
    <n v="37"/>
    <n v="313.04000000000002"/>
    <n v="11582.48"/>
    <n v="30.4146"/>
    <n v="380.81973788904014"/>
  </r>
  <r>
    <x v="0"/>
    <s v="En Proceso"/>
    <s v="Plywood"/>
    <s v="Lamina Plywood Corriente 4 x 8 x 1/8&quot;"/>
    <n v="37"/>
    <n v="313.04000000000002"/>
    <n v="11582.48"/>
    <n v="30.4146"/>
    <n v="380.81973788904014"/>
  </r>
  <r>
    <x v="0"/>
    <s v="En Proceso"/>
    <s v="Plywood"/>
    <s v="Lamina Plywood Corriente 4 x 8 x 1/8&quot;"/>
    <n v="55"/>
    <n v="313.04000000000002"/>
    <n v="17217.2"/>
    <n v="30.4146"/>
    <n v="566.08339415938406"/>
  </r>
  <r>
    <x v="0"/>
    <s v="En Proceso"/>
    <s v="Plywood"/>
    <s v="Lamina Plywood Corriente 4 x 8 x 1/8&quot;"/>
    <n v="55"/>
    <n v="313.04000000000002"/>
    <n v="17217.2"/>
    <n v="30.4146"/>
    <n v="566.08339415938406"/>
  </r>
  <r>
    <x v="0"/>
    <s v="En Proceso"/>
    <s v="Plywood"/>
    <s v="Lamina Plywood Corriente 4 x 8 x 1/8&quot;"/>
    <n v="37"/>
    <n v="313.04000000000002"/>
    <n v="11582.48"/>
    <n v="30.4146"/>
    <n v="380.81973788904014"/>
  </r>
  <r>
    <x v="0"/>
    <s v="En Proceso"/>
    <s v="Metales"/>
    <s v="Varilla de hierro roscada 1/2&quot;"/>
    <n v="2.5"/>
    <n v="198.632576"/>
    <n v="496.58143899999999"/>
    <n v="30.4146"/>
    <n v="16.327074464237569"/>
  </r>
  <r>
    <x v="0"/>
    <s v="En Proceso"/>
    <s v="Clavos y Tornillos"/>
    <s v="Arandela Lisa Galvanizada 1/2&quot;"/>
    <n v="8"/>
    <n v="1.101364"/>
    <n v="8.8109099999999998"/>
    <n v="30.4146"/>
    <n v="0.28969343670474046"/>
  </r>
  <r>
    <x v="0"/>
    <s v="En Proceso"/>
    <s v="Clavos y Tornillos"/>
    <s v="Tuerca Galvanizada 1/2&quot;"/>
    <n v="8"/>
    <n v="1.1555"/>
    <n v="9.2440010000000008"/>
    <n v="30.4146"/>
    <n v="0.30393301243481752"/>
  </r>
  <r>
    <x v="0"/>
    <s v="En Proceso"/>
    <s v="Material para Empaque"/>
    <s v="Papel kraft"/>
    <n v="1.8"/>
    <n v="2.6008819999999999"/>
    <n v="4.6815879999999996"/>
    <n v="30.540900000000001"/>
    <n v="0.15328913031377595"/>
  </r>
  <r>
    <x v="0"/>
    <s v="En Proceso"/>
    <s v="Pinturas y Quimicos"/>
    <s v="Diluyente 411 Sur Gal"/>
    <n v="0.09"/>
    <n v="619.347624"/>
    <n v="55.741286000000002"/>
    <n v="30.540900000000001"/>
    <n v="1.8251356705270638"/>
  </r>
  <r>
    <x v="0"/>
    <s v="En Proceso"/>
    <s v="Pinturas y Quimicos"/>
    <s v="Componente B 730 Sur Gal"/>
    <n v="0.09"/>
    <n v="1315.523193"/>
    <n v="118.397087"/>
    <n v="30.540900000000001"/>
    <n v="3.8766731497762015"/>
  </r>
  <r>
    <x v="0"/>
    <s v="En Proceso"/>
    <s v="Pinturas y Quimicos"/>
    <s v="Acabado mate trans Sur Gal"/>
    <n v="0.06"/>
    <n v="1224.7858060000001"/>
    <n v="73.487148000000005"/>
    <n v="30.540900000000001"/>
    <n v="2.406188029822304"/>
  </r>
  <r>
    <x v="0"/>
    <s v="En Proceso"/>
    <s v="Pinturas y Quimicos"/>
    <s v="Fondo Lijable negro Sur Gal"/>
    <n v="0.06"/>
    <n v="980.21"/>
    <n v="58.812600000000003"/>
    <n v="30.540900000000001"/>
    <n v="1.925699635570661"/>
  </r>
  <r>
    <x v="0"/>
    <s v="En Proceso"/>
    <s v="Clavos y Tornillos"/>
    <s v="Perno Allen Avellanado 1/2&quot; x 1/4&quot; HN"/>
    <n v="450"/>
    <n v="2.9723419999999998"/>
    <n v="1337.5537340000001"/>
    <n v="30.540900000000001"/>
    <n v="43.795491750406832"/>
  </r>
  <r>
    <x v="0"/>
    <s v="En Proceso"/>
    <s v="Clavos y Tornillos"/>
    <s v="Tuerca Galvanizada con uñas 1/4&quot;"/>
    <n v="450"/>
    <n v="1.8814580000000001"/>
    <n v="846.65602899999999"/>
    <n v="30.540900000000001"/>
    <n v="27.722039265378559"/>
  </r>
  <r>
    <x v="0"/>
    <s v="En Proceso"/>
    <s v="Clavos y Tornillos"/>
    <s v="Perno Allen Avellanado 1/2&quot; x 1/4&quot; HN"/>
    <n v="450"/>
    <n v="2.9723419999999998"/>
    <n v="1337.5537340000001"/>
    <n v="30.540900000000001"/>
    <n v="43.795491750406832"/>
  </r>
  <r>
    <x v="0"/>
    <s v="En Proceso"/>
    <s v="Clavos y Tornillos"/>
    <s v="Tuerca Galvanizada con uñas 1/4&quot;"/>
    <n v="450"/>
    <n v="1.8814580000000001"/>
    <n v="846.65602899999999"/>
    <n v="30.540900000000001"/>
    <n v="27.722039265378559"/>
  </r>
  <r>
    <x v="0"/>
    <s v="En Proceso"/>
    <s v="Clavos y Tornillos"/>
    <s v="Perno Allen Avellanado 1/2&quot; x 1/4&quot; HN"/>
    <n v="450"/>
    <n v="2.9723419999999998"/>
    <n v="1337.5537340000001"/>
    <n v="30.540900000000001"/>
    <n v="43.795491750406832"/>
  </r>
  <r>
    <x v="0"/>
    <s v="En Proceso"/>
    <s v="Clavos y Tornillos"/>
    <s v="Tuerca Galvanizada con uñas 1/4&quot;"/>
    <n v="450"/>
    <n v="1.8814580000000001"/>
    <n v="846.65602899999999"/>
    <n v="30.540900000000001"/>
    <n v="27.722039265378559"/>
  </r>
  <r>
    <x v="0"/>
    <s v="En Proceso"/>
    <s v="Material para Empaque"/>
    <s v="Lamina de carton 48&quot; x 40&quot;"/>
    <n v="10"/>
    <n v="34.349972000000001"/>
    <n v="343.49972100000002"/>
    <n v="30.540900000000001"/>
    <n v="11.247203618753868"/>
  </r>
  <r>
    <x v="0"/>
    <s v="En Proceso"/>
    <s v="Material para Empaque"/>
    <s v="Lamina de carton 48&quot; x 40&quot;"/>
    <n v="72"/>
    <n v="34.349972000000001"/>
    <n v="2473.1979900000001"/>
    <n v="30.540900000000001"/>
    <n v="80.979866015736278"/>
  </r>
  <r>
    <x v="0"/>
    <s v="En Proceso"/>
    <s v="Materiales Varios"/>
    <s v="Enchape de madera"/>
    <n v="13.3"/>
    <n v="426.937883"/>
    <n v="5678.2738399999998"/>
    <n v="30.540900000000001"/>
    <n v="185.92359229754197"/>
  </r>
  <r>
    <x v="0"/>
    <s v="En Proceso"/>
    <s v="Material para Empaque"/>
    <s v="Lamina de carton 48&quot; x 40&quot;"/>
    <n v="16"/>
    <n v="34.349972000000001"/>
    <n v="549.599557"/>
    <n v="30.540900000000001"/>
    <n v="17.995525901332311"/>
  </r>
  <r>
    <x v="0"/>
    <s v="En Proceso"/>
    <s v="Material para Empaque"/>
    <s v="Lamina de carton 48&quot; x 40&quot;"/>
    <n v="34"/>
    <n v="34.349972000000001"/>
    <n v="1167.8990590000001"/>
    <n v="30.540900000000001"/>
    <n v="38.24049255260978"/>
  </r>
  <r>
    <x v="0"/>
    <s v="En Proceso"/>
    <s v="Material para Empaque"/>
    <s v="Lamina de carton 48&quot; x 40&quot;"/>
    <n v="60"/>
    <n v="34.349972000000001"/>
    <n v="2060.9983390000002"/>
    <n v="30.540900000000001"/>
    <n v="67.483222138181915"/>
  </r>
  <r>
    <x v="0"/>
    <s v="En Proceso"/>
    <s v="Herrajes"/>
    <s v="Nivelador 5/8&quot; x 1/4&quot;"/>
    <n v="160"/>
    <n v="7.5415029999999996"/>
    <n v="1206.6405119999999"/>
    <n v="30.540900000000001"/>
    <n v="39.509003074565577"/>
  </r>
  <r>
    <x v="0"/>
    <s v="En Proceso"/>
    <s v="Material para Empaque"/>
    <s v="Lamina de carton 48&quot; x 40&quot;"/>
    <n v="100"/>
    <n v="34.349972000000001"/>
    <n v="3434.9972320000002"/>
    <n v="30.540900000000001"/>
    <n v="112.47203690788419"/>
  </r>
  <r>
    <x v="0"/>
    <s v="En Proceso"/>
    <s v="Herrajes"/>
    <s v="Nivelador 5/8&quot; x 1/4&quot;"/>
    <n v="336"/>
    <n v="7.5415029999999996"/>
    <n v="2533.9450750000001"/>
    <n v="30.540900000000001"/>
    <n v="82.968906450039128"/>
  </r>
  <r>
    <x v="0"/>
    <s v="En Proceso"/>
    <s v="Herrajes"/>
    <s v="Resbalon plastico de 3/4&quot; con clavo"/>
    <n v="800"/>
    <n v="1.8334699999999999"/>
    <n v="1466.7763399999999"/>
    <n v="30.540900000000001"/>
    <n v="48.026624624683613"/>
  </r>
  <r>
    <x v="0"/>
    <s v="En Proceso"/>
    <s v="Clavos y Tornillos"/>
    <s v="Tornillo Square Flat head #6 x 1-1/2&quot;"/>
    <n v="800"/>
    <n v="0.49624400000000002"/>
    <n v="396.995203"/>
    <n v="30.540900000000001"/>
    <n v="12.998804979552011"/>
  </r>
  <r>
    <x v="0"/>
    <s v="En Proceso"/>
    <s v="Herrajes"/>
    <s v="Resbalon plastico de 3/4&quot; con clavo"/>
    <n v="800"/>
    <n v="1.8334699999999999"/>
    <n v="1466.7763399999999"/>
    <n v="30.540900000000001"/>
    <n v="48.026624624683613"/>
  </r>
  <r>
    <x v="0"/>
    <s v="En Proceso"/>
    <s v="Clavos y Tornillos"/>
    <s v="Tornillo Square Flat head #6 x 1-1/2&quot;"/>
    <n v="800"/>
    <n v="0.49624400000000002"/>
    <n v="396.995203"/>
    <n v="30.540900000000001"/>
    <n v="12.998804979552011"/>
  </r>
  <r>
    <x v="0"/>
    <s v="En Proceso"/>
    <s v="Clavos y Tornillos"/>
    <s v="Tornillo Flat head #8 x 2-1/2&quot;"/>
    <n v="50"/>
    <n v="0.96604699999999999"/>
    <n v="48.302331000000002"/>
    <n v="30.540900000000001"/>
    <n v="1.5815621347111579"/>
  </r>
  <r>
    <x v="0"/>
    <s v="En Proceso"/>
    <s v="Clavos y Tornillos"/>
    <s v="Tornillo Gypsum 2&quot;"/>
    <n v="400"/>
    <n v="0.28799999999999998"/>
    <n v="115.2"/>
    <n v="30.540900000000001"/>
    <n v="3.7719910022297967"/>
  </r>
  <r>
    <x v="0"/>
    <s v="En Proceso"/>
    <s v="Clavos y Tornillos"/>
    <s v="Tornillo Gypsum 1&quot;"/>
    <n v="300"/>
    <n v="0.14754600000000001"/>
    <n v="44.263761000000002"/>
    <n v="30.540900000000001"/>
    <n v="1.4493273282712691"/>
  </r>
  <r>
    <x v="0"/>
    <s v="En Proceso"/>
    <s v="Clavos y Tornillos"/>
    <s v="Clavillo de Terminacion 2&quot;"/>
    <n v="5000"/>
    <n v="0.16800000000000001"/>
    <n v="840"/>
    <n v="30.540900000000001"/>
    <n v="27.504101057925602"/>
  </r>
  <r>
    <x v="0"/>
    <s v="En Proceso"/>
    <s v="Clavos y Tornillos"/>
    <s v="Clavillo de Terminacion 2&quot;"/>
    <n v="5000"/>
    <n v="0.16800000000000001"/>
    <n v="840"/>
    <n v="30.540900000000001"/>
    <n v="27.504101057925602"/>
  </r>
  <r>
    <x v="0"/>
    <s v="En Proceso"/>
    <s v="Plywood"/>
    <s v="Lamina Plywood Fenolico 4 x 8 x 3/4&quot;"/>
    <n v="4"/>
    <n v="838.979333"/>
    <n v="3355.917332"/>
    <n v="30.540900000000001"/>
    <n v="109.88272552544292"/>
  </r>
  <r>
    <x v="0"/>
    <s v="En Proceso"/>
    <s v="Material para Empaque"/>
    <s v="Lamina de carton 48&quot; x 40&quot;"/>
    <n v="4"/>
    <n v="34.349972000000001"/>
    <n v="137.399889"/>
    <n v="30.540900000000001"/>
    <n v="4.4988814671473332"/>
  </r>
  <r>
    <x v="0"/>
    <s v="En Proceso"/>
    <s v="Metales"/>
    <s v="Platina de 2&quot; x 1/4&quot;"/>
    <n v="42"/>
    <n v="101.71804299999999"/>
    <n v="4272.157792"/>
    <n v="30.540900000000001"/>
    <n v="139.8831662459194"/>
  </r>
  <r>
    <x v="0"/>
    <s v="En Proceso"/>
    <s v="Metales"/>
    <s v="Varilla de hierro liso 5/8&quot;"/>
    <n v="246"/>
    <n v="47.285846999999997"/>
    <n v="11632.318467999999"/>
    <n v="30.540900000000001"/>
    <n v="380.87674128791224"/>
  </r>
  <r>
    <x v="0"/>
    <s v="En Proceso"/>
    <s v="Herrajes"/>
    <s v="Resbalon plastico de 3/4&quot; con clavo"/>
    <n v="9"/>
    <n v="1.8334699999999999"/>
    <n v="16.50123"/>
    <n v="30.663599999999999"/>
    <n v="0.53813740069659144"/>
  </r>
  <r>
    <x v="0"/>
    <s v="En Proceso"/>
    <s v="Herrajes"/>
    <s v="Resbalon plastico de 3/4&quot; con clavo"/>
    <n v="4"/>
    <n v="1.8334699999999999"/>
    <n v="7.3338799999999997"/>
    <n v="30.663599999999999"/>
    <n v="0.23917217808737395"/>
  </r>
  <r>
    <x v="0"/>
    <s v="En Proceso"/>
    <s v="Materiales Varios"/>
    <s v="Enchape de madera"/>
    <n v="44.95"/>
    <n v="426.937883"/>
    <n v="19190.85784085"/>
    <n v="30.663599999999999"/>
    <n v="625.851427779191"/>
  </r>
  <r>
    <x v="0"/>
    <s v="En Proceso"/>
    <s v="Clavos y Tornillos"/>
    <s v="Tornillo Gypsum 1-1/4&quot;"/>
    <n v="15"/>
    <n v="0.226105"/>
    <n v="3.391575"/>
    <n v="30.663599999999999"/>
    <n v="0.11060589754627637"/>
  </r>
  <r>
    <x v="0"/>
    <s v="En Proceso"/>
    <s v="Clavos y Tornillos"/>
    <s v="Tornillo Gypsum 1&quot;"/>
    <n v="15"/>
    <n v="0.14652999999999999"/>
    <n v="2.1979500000000001"/>
    <n v="30.663599999999999"/>
    <n v="7.1679450553751037E-2"/>
  </r>
  <r>
    <x v="0"/>
    <s v="En Proceso"/>
    <s v="Clavos y Tornillos"/>
    <s v="Tornillo Gypsum 1-1/4&quot;"/>
    <n v="15"/>
    <n v="0.226105"/>
    <n v="3.391575"/>
    <n v="30.663599999999999"/>
    <n v="0.11060589754627637"/>
  </r>
  <r>
    <x v="0"/>
    <s v="En Proceso"/>
    <s v="Clavos y Tornillos"/>
    <s v="Tornillo Gypsum 1&quot;"/>
    <n v="15"/>
    <n v="0.14652999999999999"/>
    <n v="2.1979500000000001"/>
    <n v="30.663599999999999"/>
    <n v="7.1679450553751037E-2"/>
  </r>
  <r>
    <x v="0"/>
    <s v="En Proceso"/>
    <s v="Material para Empaque"/>
    <s v="Espuma polietileno"/>
    <n v="16"/>
    <n v="769.11934599999995"/>
    <n v="12305.909535999999"/>
    <n v="30.663599999999999"/>
    <n v="401.31979076168483"/>
  </r>
  <r>
    <x v="0"/>
    <s v="En Proceso"/>
    <s v="Material para Empaque"/>
    <s v="Caja de carton 580mm x 480mm x 800mm"/>
    <n v="200"/>
    <n v="102.022713"/>
    <n v="20404.542600000001"/>
    <n v="30.663599999999999"/>
    <n v="665.43206277149454"/>
  </r>
  <r>
    <x v="0"/>
    <s v="En Proceso"/>
    <s v="Clavos y Tornillos"/>
    <s v="Clavillo de Terminacion 1-5/8&quot;"/>
    <n v="5000"/>
    <n v="5.8363999999999999E-2"/>
    <n v="291.82"/>
    <n v="30.663599999999999"/>
    <n v="9.5168212473421256"/>
  </r>
  <r>
    <x v="0"/>
    <s v="En Proceso"/>
    <s v="Clavos y Tornillos"/>
    <s v="Tornillo Sq/Ph Flat head #6 x 1-1/2&quot;"/>
    <n v="400"/>
    <n v="0.35764800000000002"/>
    <n v="143.0592"/>
    <n v="30.663599999999999"/>
    <n v="4.6654404570891872"/>
  </r>
  <r>
    <x v="0"/>
    <s v="En Proceso"/>
    <s v="Clavos y Tornillos"/>
    <s v="Tornillo Sq/Ph Flat head #6 x 1-1/2&quot;"/>
    <n v="400"/>
    <n v="0.35764800000000002"/>
    <n v="143.0592"/>
    <n v="30.663599999999999"/>
    <n v="4.6654404570891872"/>
  </r>
  <r>
    <x v="0"/>
    <s v="En Proceso"/>
    <s v="Materiales Varios"/>
    <s v="Enchape de madera"/>
    <n v="4.7"/>
    <n v="426.937883"/>
    <n v="2006.6080501000001"/>
    <n v="30.663599999999999"/>
    <n v="65.439415140427087"/>
  </r>
  <r>
    <x v="0"/>
    <s v="En Proceso"/>
    <s v="Material para Empaque"/>
    <s v="Espuma polietileno"/>
    <n v="4"/>
    <n v="769.11934599999995"/>
    <n v="3076.4773839999998"/>
    <n v="30.663599999999999"/>
    <n v="100.32994769042121"/>
  </r>
  <r>
    <x v="0"/>
    <s v="En Proceso"/>
    <s v="Material para Empaque"/>
    <s v="Caja de carton 825mm x 535mm x 710mm"/>
    <n v="50"/>
    <n v="126.708727"/>
    <n v="6335.4363499999999"/>
    <n v="30.663599999999999"/>
    <n v="206.61097685855543"/>
  </r>
  <r>
    <x v="0"/>
    <s v="En Proceso"/>
    <s v="Material para Empaque"/>
    <s v="Espuma polietileno 1/8&quot; x 24&quot; x 550pies"/>
    <n v="2"/>
    <n v="3004.8656430000001"/>
    <n v="6009.7312860000002"/>
    <n v="30.663599999999999"/>
    <n v="195.98909736625839"/>
  </r>
  <r>
    <x v="0"/>
    <s v="En Proceso"/>
    <s v="Material para Empaque"/>
    <s v="Espuma polietileno 1/8&quot; x 24&quot; x 550pies"/>
    <n v="4"/>
    <n v="3004.8656430000001"/>
    <n v="12019.462572"/>
    <n v="30.663599999999999"/>
    <n v="391.97819473251678"/>
  </r>
  <r>
    <x v="0"/>
    <s v="En Proceso"/>
    <s v="Material para Empaque"/>
    <s v="Caja de carton 580mm x 480mm x 800mm"/>
    <n v="200"/>
    <n v="102.022713"/>
    <n v="20404.542600000001"/>
    <n v="30.663599999999999"/>
    <n v="665.43206277149454"/>
  </r>
  <r>
    <x v="0"/>
    <s v="En Proceso"/>
    <s v="Clavos y Tornillos"/>
    <s v="Tornillo Square Flat head #6 x 1-1/2&quot;"/>
    <n v="400"/>
    <n v="0.49624400000000002"/>
    <n v="198.49760000000001"/>
    <n v="30.663599999999999"/>
    <n v="6.4733951656035176"/>
  </r>
  <r>
    <x v="0"/>
    <s v="En Proceso"/>
    <s v="Herrajes"/>
    <s v="Resbalon plastico de 3/4&quot; con clavo"/>
    <n v="800"/>
    <n v="1.8334699999999999"/>
    <n v="1466.7759999999998"/>
    <n v="30.663599999999999"/>
    <n v="47.834435617474789"/>
  </r>
  <r>
    <x v="0"/>
    <s v="En Proceso"/>
    <s v="Material para Empaque"/>
    <s v="Espuma polietileno 1/8&quot; x 24&quot; x 550pies"/>
    <n v="4"/>
    <n v="3004.8656430000001"/>
    <n v="12019.462572"/>
    <n v="30.663599999999999"/>
    <n v="391.97819473251678"/>
  </r>
  <r>
    <x v="0"/>
    <s v="En Proceso"/>
    <s v="Material para Empaque"/>
    <s v="Caja de carton 580mm x 480mm x 800mm"/>
    <n v="200"/>
    <n v="102.022713"/>
    <n v="20404.542600000001"/>
    <n v="30.663599999999999"/>
    <n v="665.43206277149454"/>
  </r>
  <r>
    <x v="0"/>
    <s v="En Proceso"/>
    <s v="Material para Empaque"/>
    <s v="Espuma polietileno 1/8&quot; x 24&quot; x 550pies"/>
    <n v="1"/>
    <n v="3004.8656430000001"/>
    <n v="3004.8656430000001"/>
    <n v="30.663599999999999"/>
    <n v="97.994548683129196"/>
  </r>
  <r>
    <x v="0"/>
    <s v="En Proceso"/>
    <s v="Material para Empaque"/>
    <s v="Caja de carton 825mm x 535mm x 710mm"/>
    <n v="50"/>
    <n v="126.708727"/>
    <n v="6335.4363499999999"/>
    <n v="30.663599999999999"/>
    <n v="206.61097685855543"/>
  </r>
  <r>
    <x v="0"/>
    <s v="En Proceso"/>
    <s v="Material para Empaque"/>
    <s v="Espuma polietileno 1/8&quot; x 24&quot; x 550pies"/>
    <n v="1"/>
    <n v="3004.8656430000001"/>
    <n v="3004.8656430000001"/>
    <n v="30.663599999999999"/>
    <n v="97.994548683129196"/>
  </r>
  <r>
    <x v="0"/>
    <s v="En Proceso"/>
    <s v="Material para Empaque"/>
    <s v="Caja de carton 825mm x 535mm x 710mm"/>
    <n v="50"/>
    <n v="126.708727"/>
    <n v="6335.4363499999999"/>
    <n v="30.663599999999999"/>
    <n v="206.61097685855543"/>
  </r>
  <r>
    <x v="0"/>
    <s v="En Proceso"/>
    <s v="Clavos y Tornillos"/>
    <s v="Clavillo de Terminacion 1-1/2&quot;"/>
    <n v="5000"/>
    <n v="0.1268"/>
    <n v="634"/>
    <n v="30.663599999999999"/>
    <n v="20.675980641542417"/>
  </r>
  <r>
    <x v="0"/>
    <s v="En Proceso"/>
    <s v="Clavos y Tornillos"/>
    <s v="Perno Allen Avellanado 1/2&quot; x 1/4&quot; HN"/>
    <n v="450"/>
    <n v="2.9723419999999998"/>
    <n v="1337.5538999999999"/>
    <n v="30.663599999999999"/>
    <n v="43.620250068485106"/>
  </r>
  <r>
    <x v="0"/>
    <s v="En Proceso"/>
    <s v="Clavos y Tornillos"/>
    <s v="Tuerca Galvanizada con uñas 1/4&quot;"/>
    <n v="450"/>
    <n v="1.8814580000000001"/>
    <n v="846.65610000000004"/>
    <n v="30.663599999999999"/>
    <n v="27.611112198176343"/>
  </r>
  <r>
    <x v="0"/>
    <s v="En Proceso"/>
    <s v="Materiales Varios"/>
    <s v="Enchape de madera"/>
    <n v="22.34"/>
    <n v="426.937883"/>
    <n v="9537.7923062200007"/>
    <n v="30.663599999999999"/>
    <n v="311.04607111428538"/>
  </r>
  <r>
    <x v="0"/>
    <s v="En Proceso"/>
    <s v="Herrajes"/>
    <s v="Resbalon plastico de 3/4&quot; con clavo"/>
    <n v="1200"/>
    <n v="1.8334699999999999"/>
    <n v="2200.1639999999998"/>
    <n v="30.663599999999999"/>
    <n v="71.751653426212187"/>
  </r>
  <r>
    <x v="0"/>
    <s v="En Proceso"/>
    <s v="Clavos y Tornillos"/>
    <s v="Tornillo Square Flat head #6 x 1-1/2&quot;"/>
    <n v="1200"/>
    <n v="0.49624400000000002"/>
    <n v="595.49279999999999"/>
    <n v="30.663599999999999"/>
    <n v="19.42018549681055"/>
  </r>
  <r>
    <x v="0"/>
    <s v="En Proceso"/>
    <s v="Clavos y Tornillos"/>
    <s v="Clavillo de Terminacion 1-1/2&quot;"/>
    <n v="5000"/>
    <n v="0.1268"/>
    <n v="634"/>
    <n v="30.663599999999999"/>
    <n v="20.675980641542417"/>
  </r>
  <r>
    <x v="0"/>
    <s v="En Proceso"/>
    <s v="Herrajes"/>
    <s v="Resbalon plastico de 3/4&quot; con clavo"/>
    <n v="4"/>
    <n v="1.8334699999999999"/>
    <n v="7.3338799999999997"/>
    <n v="30.663599999999999"/>
    <n v="0.23917217808737395"/>
  </r>
  <r>
    <x v="0"/>
    <s v="En Proceso"/>
    <s v="Herrajes"/>
    <s v="Resbalon plastico de 3/4&quot; con clavo"/>
    <n v="6"/>
    <n v="1.8334699999999999"/>
    <n v="11.000819999999999"/>
    <n v="30.663599999999999"/>
    <n v="0.3587582671310609"/>
  </r>
  <r>
    <x v="0"/>
    <s v="En Proceso"/>
    <s v="Material para Empaque"/>
    <s v="Espuma polietileno 1/8&quot; x 24&quot; x 550pies"/>
    <n v="2"/>
    <n v="3004.8656430000001"/>
    <n v="6009.7312860000002"/>
    <n v="30.663599999999999"/>
    <n v="195.98909736625839"/>
  </r>
  <r>
    <x v="0"/>
    <s v="En Proceso"/>
    <s v="Material para Empaque"/>
    <s v="Caja de carton 580mm x 480mm x 800mm"/>
    <n v="300"/>
    <n v="102.022713"/>
    <n v="30606.813899999997"/>
    <n v="30.663599999999999"/>
    <n v="998.14809415724176"/>
  </r>
  <r>
    <x v="0"/>
    <s v="En Proceso"/>
    <s v="Clavos y Tornillos"/>
    <s v="Clavillo de Terminacion 1-1/2&quot;"/>
    <n v="5000"/>
    <n v="0.1268"/>
    <n v="634"/>
    <n v="30.663599999999999"/>
    <n v="20.675980641542417"/>
  </r>
  <r>
    <x v="0"/>
    <s v="En Proceso"/>
    <s v="Clavos y Tornillos"/>
    <s v="Tornillo Square Flat head #6 x 1-1/2&quot;"/>
    <n v="500"/>
    <n v="0.49624400000000002"/>
    <n v="248.12200000000001"/>
    <n v="30.663599999999999"/>
    <n v="8.0917439570043967"/>
  </r>
  <r>
    <x v="0"/>
    <s v="En Proceso"/>
    <s v="Clavos y Tornillos"/>
    <s v="Tornillo Square Flat head #8 x 2&quot;"/>
    <n v="175"/>
    <n v="0.80806699999999998"/>
    <n v="141.41172499999999"/>
    <n v="30.663599999999999"/>
    <n v="4.611713073481261"/>
  </r>
  <r>
    <x v="0"/>
    <s v="En Proceso"/>
    <s v="Clavos y Tornillos"/>
    <s v="Perno Allen Avellanado 1/2&quot; x 1/4&quot; HN"/>
    <n v="650"/>
    <n v="2.9723419999999998"/>
    <n v="1932.0222999999999"/>
    <n v="30.663599999999999"/>
    <n v="63.007027876700711"/>
  </r>
  <r>
    <x v="0"/>
    <s v="En Proceso"/>
    <s v="Clavos y Tornillos"/>
    <s v="Tuerca Galvanizada con uñas 1/4&quot;"/>
    <n v="650"/>
    <n v="1.8814580000000001"/>
    <n v="1222.9476999999999"/>
    <n v="30.663599999999999"/>
    <n v="39.882717619588043"/>
  </r>
  <r>
    <x v="0"/>
    <s v="En Proceso"/>
    <s v="Clavos y Tornillos"/>
    <s v="Tornillo Square Flat head #8 x 3/4&quot;"/>
    <n v="30"/>
    <n v="0.40263599999999999"/>
    <n v="12.079079999999999"/>
    <n v="30.663599999999999"/>
    <n v="0.39392243572183305"/>
  </r>
  <r>
    <x v="0"/>
    <s v="En Proceso"/>
    <s v="Clavos y Tornillos"/>
    <s v="Tornillo Square Flat head #8 x 2&quot;"/>
    <n v="50"/>
    <n v="0.80806699999999998"/>
    <n v="40.403349999999996"/>
    <n v="30.663599999999999"/>
    <n v="1.3176323067089317"/>
  </r>
  <r>
    <x v="0"/>
    <s v="En Proceso"/>
    <s v="Clavos y Tornillos"/>
    <s v="Tornillo Amarillo 1-1/2&quot; #10"/>
    <n v="50"/>
    <n v="0.59657000000000004"/>
    <n v="29.828500000000002"/>
    <n v="30.663599999999999"/>
    <n v="0.9727657548363533"/>
  </r>
  <r>
    <x v="0"/>
    <s v="En Proceso"/>
    <s v="Clavos y Tornillos"/>
    <s v="Tornillo Square Flat head #8 x 3/4&quot;"/>
    <n v="80"/>
    <n v="0.40263599999999999"/>
    <n v="32.210880000000003"/>
    <n v="30.663599999999999"/>
    <n v="1.050459828591555"/>
  </r>
  <r>
    <x v="0"/>
    <s v="En Proceso"/>
    <s v="Clavos y Tornillos"/>
    <s v="Tornillo Square Flat head #8 x 1-1/4&quot;"/>
    <n v="6"/>
    <n v="0.53120699999999998"/>
    <n v="3.1872419999999999"/>
    <n v="30.663599999999999"/>
    <n v="0.10394219856768286"/>
  </r>
  <r>
    <x v="0"/>
    <s v="En Proceso"/>
    <s v="Clavos y Tornillos"/>
    <s v="Tornillo Square Flat head #8 x 3/4&quot;"/>
    <n v="100"/>
    <n v="0.40263599999999999"/>
    <n v="40.263599999999997"/>
    <n v="30.663599999999999"/>
    <n v="1.3130747857394434"/>
  </r>
  <r>
    <x v="0"/>
    <s v="En Proceso"/>
    <s v="Material para Empaque"/>
    <s v="Espuma polietileno 1/8&quot; x 24&quot; x 550pies"/>
    <n v="1"/>
    <n v="3004.8656430000001"/>
    <n v="3004.8656430000001"/>
    <n v="30.663599999999999"/>
    <n v="97.994548683129196"/>
  </r>
  <r>
    <x v="0"/>
    <s v="En Proceso"/>
    <s v="Pinturas y Quimicos"/>
    <s v="Adhesivo en polvo-Better Bond"/>
    <n v="12.5"/>
    <n v="140.81378000000001"/>
    <n v="1760.1722500000001"/>
    <n v="30.663599999999999"/>
    <n v="57.40266146179836"/>
  </r>
  <r>
    <x v="0"/>
    <s v="En Proceso"/>
    <s v="Pinturas y Quimicos"/>
    <s v="Adhesivo en polvo-Better Bond"/>
    <n v="12.5"/>
    <n v="140.81378000000001"/>
    <n v="1760.1722500000001"/>
    <n v="30.663599999999999"/>
    <n v="57.40266146179836"/>
  </r>
  <r>
    <x v="0"/>
    <s v="En Proceso"/>
    <s v="Clavos y Tornillos"/>
    <s v="Tornillo Sq/Ph Flat head #6 x 1-1/2&quot;"/>
    <n v="1300"/>
    <n v="0.35764800000000002"/>
    <n v="464.94240000000002"/>
    <n v="30.663599999999999"/>
    <n v="15.16268148553986"/>
  </r>
  <r>
    <x v="0"/>
    <s v="En Proceso"/>
    <s v="Herrajes"/>
    <s v="Resbalon plastico de 3/4&quot; con clavo"/>
    <n v="1200"/>
    <n v="1.8334699999999999"/>
    <n v="2200.1639999999998"/>
    <n v="30.663599999999999"/>
    <n v="71.751653426212187"/>
  </r>
  <r>
    <x v="0"/>
    <s v="En Proceso"/>
    <s v="Metales"/>
    <s v="Platina de 1-1/2&quot; x 1/4&quot;"/>
    <n v="90"/>
    <n v="53.367150000000002"/>
    <n v="4803.0434999999998"/>
    <n v="30.663599999999999"/>
    <n v="156.63664736038822"/>
  </r>
  <r>
    <x v="0"/>
    <s v="En Proceso"/>
    <s v="Material para Empaque"/>
    <s v="Espuma polietileno 1/8&quot; x 24&quot; x 550pies"/>
    <n v="1"/>
    <n v="3004.8656430000001"/>
    <n v="3004.8656430000001"/>
    <n v="30.663599999999999"/>
    <n v="97.994548683129196"/>
  </r>
  <r>
    <x v="0"/>
    <s v="En Proceso"/>
    <s v="Clavos y Tornillos"/>
    <s v="Tornillo Gypsum 1-1/2&quot;"/>
    <n v="150"/>
    <n v="0.24798899999999999"/>
    <n v="37.198349999999998"/>
    <n v="30.663599999999999"/>
    <n v="1.2131109850115447"/>
  </r>
  <r>
    <x v="0"/>
    <s v="En Proceso"/>
    <s v="Material para Empaque"/>
    <s v="Espuma polietileno 1/8&quot; x 24&quot; x 550pies"/>
    <n v="4"/>
    <n v="3004.8656430000001"/>
    <n v="12019.462572"/>
    <n v="30.663599999999999"/>
    <n v="391.97819473251678"/>
  </r>
  <r>
    <x v="0"/>
    <s v="En Proceso"/>
    <s v="Material para Empaque"/>
    <s v="Caja de carton 580mm x 480mm x 800mm"/>
    <n v="200"/>
    <n v="102.022713"/>
    <n v="20404.542600000001"/>
    <n v="30.663599999999999"/>
    <n v="665.43206277149454"/>
  </r>
  <r>
    <x v="0"/>
    <s v="En Proceso"/>
    <s v="Plywood"/>
    <s v="Lamina Paulownia 4 x 8 x 1/2&quot;"/>
    <n v="1"/>
    <n v="852.17"/>
    <n v="852.17"/>
    <n v="30.663599999999999"/>
    <n v="27.790931267039745"/>
  </r>
  <r>
    <x v="0"/>
    <s v="En Proceso"/>
    <s v="Herrajes"/>
    <s v="Resbalon plastico de 1&quot; con clavo"/>
    <n v="25"/>
    <n v="2.2835860000000001"/>
    <n v="57.089650000000006"/>
    <n v="30.663599999999999"/>
    <n v="1.8618052022593565"/>
  </r>
  <r>
    <x v="0"/>
    <s v="En Proceso"/>
    <s v="Clavos y Tornillos"/>
    <s v="Tornillo Square Flat head #6 x 1-1/2&quot;"/>
    <n v="40"/>
    <n v="0.49624400000000002"/>
    <n v="19.84976"/>
    <n v="30.663599999999999"/>
    <n v="0.64733951656035171"/>
  </r>
  <r>
    <x v="0"/>
    <s v="Finalizada"/>
    <s v="Material para Empaque"/>
    <s v="Stretch film manual"/>
    <n v="2"/>
    <n v="159.37412205952378"/>
    <n v="318.74824411904757"/>
    <n v="29.4465"/>
    <n v="10.824656380861819"/>
  </r>
  <r>
    <x v="0"/>
    <s v="Finalizada"/>
    <s v="Material para Empaque"/>
    <s v="Tape café 2&quot;"/>
    <n v="6"/>
    <n v="41.916666666666664"/>
    <n v="251.5"/>
    <n v="29.4465"/>
    <n v="8.5409131815326091"/>
  </r>
  <r>
    <x v="0"/>
    <s v="Finalizada"/>
    <s v="Materiales Varios"/>
    <s v="Lamina de carton 48&quot; x 40&quot;"/>
    <n v="175"/>
    <n v="29.387499999999999"/>
    <n v="5142.8125"/>
    <n v="29.4465"/>
    <n v="174.64936410099673"/>
  </r>
  <r>
    <x v="0"/>
    <s v="Finalizada"/>
    <s v="Material para Empaque"/>
    <s v="Stretch film manual"/>
    <n v="8"/>
    <n v="159.37412205952378"/>
    <n v="1274.9929764761903"/>
    <n v="29.4465"/>
    <n v="43.298625523447278"/>
  </r>
  <r>
    <x v="0"/>
    <s v="Finalizada"/>
    <s v="Material para Empaque"/>
    <s v="Tape café 2&quot;"/>
    <n v="20"/>
    <n v="41.916666666666664"/>
    <n v="838.33333333333326"/>
    <n v="29.4465"/>
    <n v="28.469710605108698"/>
  </r>
  <r>
    <x v="0"/>
    <s v="Finalizada"/>
    <s v="Materiales Varios"/>
    <s v="Lamina de carton 48&quot; x 40&quot;"/>
    <n v="8"/>
    <n v="29.387499999999999"/>
    <n v="235.1"/>
    <n v="29.4465"/>
    <n v="7.9839709303312789"/>
  </r>
  <r>
    <x v="0"/>
    <s v="Finalizada"/>
    <s v="Material para Empaque"/>
    <s v="Tape café 2&quot;"/>
    <n v="1"/>
    <n v="41.916666666666664"/>
    <n v="41.916666666666664"/>
    <n v="29.4465"/>
    <n v="1.423485530255435"/>
  </r>
  <r>
    <x v="0"/>
    <s v="Finalizada"/>
    <s v="Materiales Varios"/>
    <s v="Lamina de carton 48&quot; x 40&quot;"/>
    <n v="7"/>
    <n v="29.387499999999999"/>
    <n v="205.71250000000001"/>
    <n v="29.4465"/>
    <n v="6.9859745640398687"/>
  </r>
  <r>
    <x v="0"/>
    <s v="Finalizada"/>
    <s v="Material para Empaque"/>
    <s v="Tape café 2&quot;"/>
    <n v="1"/>
    <n v="41.916666666666664"/>
    <n v="41.916666666666664"/>
    <n v="29.4465"/>
    <n v="1.423485530255435"/>
  </r>
  <r>
    <x v="0"/>
    <s v="Finalizada"/>
    <s v="Material para Empaque"/>
    <s v="Stretch film manual"/>
    <n v="1"/>
    <n v="159.37412205952378"/>
    <n v="159.37412205952378"/>
    <n v="29.4465"/>
    <n v="5.4123281904309097"/>
  </r>
  <r>
    <x v="0"/>
    <s v="Finalizada"/>
    <s v="Materiales Varios"/>
    <s v="Cinta Doble Contacto 3/4&quot;"/>
    <n v="39.92"/>
    <n v="23.172039239656502"/>
    <n v="925.02780644708764"/>
    <n v="29.4465"/>
    <n v="31.413845667467701"/>
  </r>
  <r>
    <x v="0"/>
    <s v="Finalizada"/>
    <s v="Materiales Electricos"/>
    <s v="Extension electrica 4 m"/>
    <n v="15"/>
    <n v="193.3411111111111"/>
    <n v="2900.1166666666668"/>
    <n v="29.4465"/>
    <n v="98.487652748770373"/>
  </r>
  <r>
    <x v="0"/>
    <s v="Finalizada"/>
    <s v="Materiales Varios"/>
    <s v="Tape electrico 3/4&quot;"/>
    <n v="2"/>
    <n v="176.55"/>
    <n v="353.1"/>
    <n v="29.4465"/>
    <n v="11.99123834751159"/>
  </r>
  <r>
    <x v="0"/>
    <s v="Finalizada"/>
    <s v="Herrajes"/>
    <s v="Rieles de extension 18&quot;"/>
    <n v="16"/>
    <n v="54.5"/>
    <n v="872"/>
    <n v="29.4465"/>
    <n v="29.613027015095174"/>
  </r>
  <r>
    <x v="0"/>
    <s v="Finalizada"/>
    <s v="Clavos y Tornillos"/>
    <s v="Tornillo Gypsum 1-1/2&quot;"/>
    <n v="100"/>
    <n v="0.21703185655036464"/>
    <n v="21.703185655036464"/>
    <n v="29.4465"/>
    <n v="0.7370378705461248"/>
  </r>
  <r>
    <x v="0"/>
    <s v="Finalizada"/>
    <s v="Clavos y Tornillos"/>
    <s v="Tornillo Gypsum 1&quot;"/>
    <n v="200"/>
    <n v="0.14757545632769381"/>
    <n v="29.515091265538761"/>
    <n v="29.4465"/>
    <n v="1.0023293520635308"/>
  </r>
  <r>
    <x v="0"/>
    <s v="Finalizada"/>
    <s v="Plywood"/>
    <s v="Lamina de Plywood Fenolico de 4 x 8 x 1/2&quot;"/>
    <n v="1"/>
    <n v="694.62666666666667"/>
    <n v="694.62666666666667"/>
    <n v="29.4465"/>
    <n v="23.589447529134759"/>
  </r>
  <r>
    <x v="0"/>
    <s v="Finalizada"/>
    <s v="Clavos y Tornillos"/>
    <s v="Tornillo Amarillo 1&quot; #12"/>
    <n v="55"/>
    <n v="1.3564039819277109"/>
    <n v="74.6022190060241"/>
    <n v="29.4465"/>
    <n v="2.533483402306695"/>
  </r>
  <r>
    <x v="0"/>
    <s v="En Proceso"/>
    <s v="Pinturas y Quimicos"/>
    <s v="NOS transparente base coat Sur"/>
    <n v="1"/>
    <n v="719.3036127057627"/>
    <n v="719.3036127057627"/>
    <n v="29.4465"/>
    <n v="24.427473985219386"/>
  </r>
  <r>
    <x v="0"/>
    <s v="Finalizada"/>
    <s v="Herrajes"/>
    <s v="Resbalon plastico de 1&quot; con clavo"/>
    <n v="4"/>
    <n v="1.8496662205147865"/>
    <n v="7.3986648820591459"/>
    <n v="29.4465"/>
    <n v="0.25125787044501541"/>
  </r>
  <r>
    <x v="0"/>
    <s v="Finalizada"/>
    <s v="Herrajes"/>
    <s v="Resbalon plastico de 1&quot; con clavo"/>
    <n v="4"/>
    <n v="1.8496662205147865"/>
    <n v="7.3986648820591459"/>
    <n v="29.4465"/>
    <n v="0.25125787044501541"/>
  </r>
  <r>
    <x v="0"/>
    <s v="Finalizada"/>
    <s v="Herrajes"/>
    <s v="Resbalon plastico de 1&quot; con clavo"/>
    <n v="8"/>
    <n v="1.8496662205147865"/>
    <n v="14.797329764118292"/>
    <n v="29.4465"/>
    <n v="0.50251574089003082"/>
  </r>
  <r>
    <x v="0"/>
    <s v="Finalizada"/>
    <s v="Herrajes"/>
    <s v="Resbalon plastico de 1&quot; con clavo"/>
    <n v="10"/>
    <n v="1.8496662205147865"/>
    <n v="18.496662205147864"/>
    <n v="29.4465"/>
    <n v="0.62814467611253844"/>
  </r>
  <r>
    <x v="0"/>
    <s v="Finalizada"/>
    <s v="Clavos y Tornillos"/>
    <s v="Tornillo Amarillo 1&quot; #12"/>
    <n v="50"/>
    <n v="1.3564039819277109"/>
    <n v="67.820199096385551"/>
    <n v="29.4465"/>
    <n v="2.3031667293697229"/>
  </r>
  <r>
    <x v="0"/>
    <s v="Finalizada"/>
    <s v="Herrajes"/>
    <s v="Camisas para soportes de repisas 1/4&quot;"/>
    <n v="12"/>
    <n v="1.6857439999999999"/>
    <n v="20.228928"/>
    <n v="29.4465"/>
    <n v="0.68697223778717331"/>
  </r>
  <r>
    <x v="0"/>
    <s v="Finalizada"/>
    <s v="Herrajes"/>
    <s v="Soportes para repisas 1/4&quot;"/>
    <n v="4"/>
    <n v="4.3360766666666661"/>
    <n v="17.344306666666665"/>
    <n v="29.4465"/>
    <n v="0.58901080490607249"/>
  </r>
  <r>
    <x v="0"/>
    <s v="Finalizada"/>
    <s v="Herrajes"/>
    <s v="Bolt JCB-B 1/4-20 x 45 mm HX BO"/>
    <n v="31"/>
    <n v="6.6858974358974361"/>
    <n v="207.26282051282053"/>
    <n v="29.4465"/>
    <n v="7.0386232833382749"/>
  </r>
  <r>
    <x v="0"/>
    <s v="Finalizada"/>
    <s v="Herrajes"/>
    <s v="Cap JCN 1/4-20 x 12,4 mm HX No Thru Hole BO"/>
    <n v="30"/>
    <n v="12.13475"/>
    <n v="364.04250000000002"/>
    <n v="29.4465"/>
    <n v="12.362844480668331"/>
  </r>
  <r>
    <x v="0"/>
    <s v="Finalizada"/>
    <s v="Materiales Varios"/>
    <s v="Lamina de carton 48&quot; x 40&quot;"/>
    <n v="10"/>
    <n v="29.387499999999999"/>
    <n v="293.875"/>
    <n v="29.4465"/>
    <n v="9.9799636629140984"/>
  </r>
  <r>
    <x v="0"/>
    <s v="Finalizada"/>
    <s v="Herrajes"/>
    <s v="Resbalon plastico de 1&quot; con clavo"/>
    <n v="40"/>
    <n v="1.8496662205147865"/>
    <n v="73.986648820591455"/>
    <n v="29.4465"/>
    <n v="2.5125787044501537"/>
  </r>
  <r>
    <x v="0"/>
    <s v="Finalizada"/>
    <s v="Herrajes"/>
    <s v="Resbalon plastico de 1&quot; con clavo"/>
    <n v="76"/>
    <n v="1.8496662205147865"/>
    <n v="140.57463275912377"/>
    <n v="29.4465"/>
    <n v="4.7738995384552929"/>
  </r>
  <r>
    <x v="0"/>
    <s v="Finalizada"/>
    <s v="Herrajes"/>
    <s v="Camisas para soportes de repisas 1/4&quot;"/>
    <n v="1500"/>
    <n v="1.6857439999999999"/>
    <n v="2528.616"/>
    <n v="29.4465"/>
    <n v="85.871529723396662"/>
  </r>
  <r>
    <x v="0"/>
    <s v="Finalizada"/>
    <s v="Pinturas y Quimicos"/>
    <s v="Pega loca"/>
    <n v="36"/>
    <n v="3.0414855072463771"/>
    <n v="109.49347826086958"/>
    <n v="29.4465"/>
    <n v="3.7183868460044343"/>
  </r>
  <r>
    <x v="0"/>
    <s v="Finalizada"/>
    <s v="Herrajes"/>
    <s v="Soporte stopmatic"/>
    <n v="16"/>
    <n v="686.58249999999998"/>
    <n v="10985.32"/>
    <n v="29.4465"/>
    <n v="373.0602957906712"/>
  </r>
  <r>
    <x v="0"/>
    <s v="Finalizada"/>
    <s v="Herrajes"/>
    <s v="Traba presion"/>
    <n v="2"/>
    <n v="15"/>
    <n v="30"/>
    <n v="29.4465"/>
    <n v="1.0187968009780448"/>
  </r>
  <r>
    <x v="0"/>
    <s v="Finalizada"/>
    <s v="Clavos y Tornillos"/>
    <s v="Tornillo Amarillo 3/4&quot; #8"/>
    <n v="100"/>
    <n v="0.63070885434173674"/>
    <n v="63.070885434173675"/>
    <n v="29.4465"/>
    <n v="2.1418805438396302"/>
  </r>
  <r>
    <x v="0"/>
    <s v="Finalizada"/>
    <s v="Clavos y Tornillos"/>
    <s v="Tornillo Gypsum 1&quot;"/>
    <n v="100"/>
    <n v="0.14757545632769381"/>
    <n v="14.75754563276938"/>
    <n v="29.4465"/>
    <n v="0.5011646760317654"/>
  </r>
  <r>
    <x v="0"/>
    <s v="Finalizada"/>
    <s v="Herrajes"/>
    <s v="Soportes para repisas 1/4&quot;"/>
    <n v="214"/>
    <n v="4.3360766666666661"/>
    <n v="927.92040666666651"/>
    <n v="29.4465"/>
    <n v="31.512078062474878"/>
  </r>
  <r>
    <x v="0"/>
    <s v="Finalizada"/>
    <s v="Herrajes"/>
    <s v="Camisas para soportes de repisas 1/4&quot;"/>
    <n v="1500"/>
    <n v="1.6857439999999999"/>
    <n v="2528.616"/>
    <n v="29.4465"/>
    <n v="85.871529723396662"/>
  </r>
  <r>
    <x v="0"/>
    <s v="Finalizada"/>
    <s v="Materiales Electricos"/>
    <s v="Extension electrica 4 m"/>
    <n v="3"/>
    <n v="193.3411111111111"/>
    <n v="580.02333333333331"/>
    <n v="29.4465"/>
    <n v="19.697530549754074"/>
  </r>
  <r>
    <x v="0"/>
    <s v="En Proceso"/>
    <s v="Pinturas y Quimicos"/>
    <s v="Faster Dry SW Gris Zachary Lynd"/>
    <n v="3"/>
    <n v="942.3399999999998"/>
    <n v="2827.0199999999995"/>
    <n v="29.4465"/>
    <n v="96.005297743365063"/>
  </r>
  <r>
    <x v="0"/>
    <s v="En Proceso"/>
    <s v="Pinturas y Quimicos"/>
    <s v="Thinner extrafino Sur galon"/>
    <n v="3"/>
    <n v="332.53741935483873"/>
    <n v="997.61225806451625"/>
    <n v="29.4465"/>
    <n v="33.878805904420432"/>
  </r>
  <r>
    <x v="0"/>
    <s v="Finalizada"/>
    <s v="Clavos y Tornillos"/>
    <s v="Perno Allen Avellanado 3&quot; de largo rosca 1/4&quot;"/>
    <n v="16"/>
    <n v="10.216000000000001"/>
    <n v="163.45600000000002"/>
    <n v="29.4465"/>
    <n v="5.5509483300222442"/>
  </r>
  <r>
    <x v="0"/>
    <s v="Finalizada"/>
    <s v="Herrajes"/>
    <s v="Rivet Nut 1/4-20 x 0.680 Flat Head w/ Serrations, Zinc Dichromate"/>
    <n v="16"/>
    <n v="8.8581666666666674"/>
    <n v="141.73066666666668"/>
    <n v="29.4465"/>
    <n v="4.8131583266828546"/>
  </r>
  <r>
    <x v="0"/>
    <s v="Finalizada"/>
    <s v="Herrajes"/>
    <s v="Rivet Nut 1/4-20 x 0.680 Flat Head w/ Serrations, Zinc Dichromate"/>
    <n v="44"/>
    <n v="8.8581666666666674"/>
    <n v="389.75933333333336"/>
    <n v="29.4465"/>
    <n v="13.236185398377851"/>
  </r>
  <r>
    <x v="0"/>
    <s v="Finalizada"/>
    <s v="Herrajes"/>
    <s v="Bolt JCB-B 1/4-20 x 50 mm HX BO"/>
    <n v="32"/>
    <n v="6.9077500000000001"/>
    <n v="221.048"/>
    <n v="29.4465"/>
    <n v="7.5067665087531621"/>
  </r>
  <r>
    <x v="0"/>
    <s v="En Proceso"/>
    <s v="Pinturas y Quimicos"/>
    <s v="Duro Tinte Genizaro Antiguo Sur cuarto"/>
    <n v="1"/>
    <n v="10.23468459090909"/>
    <n v="10.23468459090909"/>
    <n v="29.4465"/>
    <n v="0.34756879734124907"/>
  </r>
  <r>
    <x v="0"/>
    <s v="Finalizada"/>
    <s v="Plywood"/>
    <s v="Lamina de Plywood Corriente de 4 x 8 x 1/4&quot;"/>
    <n v="2"/>
    <n v="360.97894736842107"/>
    <n v="721.95789473684215"/>
    <n v="29.4465"/>
    <n v="24.517613119957961"/>
  </r>
  <r>
    <x v="0"/>
    <s v="Finalizada"/>
    <s v="Plywood"/>
    <s v="Lamina de Plywood Corriente de 4 x 8 x 3/4&quot;"/>
    <n v="4"/>
    <n v="939.36249999999995"/>
    <n v="3757.45"/>
    <n v="29.4465"/>
    <n v="127.60260132783182"/>
  </r>
  <r>
    <x v="0"/>
    <s v="Finalizada"/>
    <s v="Clavos y Tornillos"/>
    <s v="Tornillo Amarillo 1&quot; #10"/>
    <n v="500"/>
    <n v="0.53569664058699129"/>
    <n v="267.84832029349565"/>
    <n v="29.4465"/>
    <n v="9.0961003954118702"/>
  </r>
  <r>
    <x v="0"/>
    <s v="Finalizada"/>
    <s v="Clavos y Tornillos"/>
    <s v="Tornillo Amarillo 2&quot; #10"/>
    <n v="170"/>
    <n v="0.76886523202308621"/>
    <n v="130.70708944392464"/>
    <n v="29.4465"/>
    <n v="4.4387988196873867"/>
  </r>
  <r>
    <x v="0"/>
    <s v="Finalizada"/>
    <s v="Pinturas y Quimicos"/>
    <s v="Kinepox 026 Sur"/>
    <n v="0.5"/>
    <n v="849.54222932112123"/>
    <n v="424.77111466056061"/>
    <n v="29.4465"/>
    <n v="14.425181758801916"/>
  </r>
  <r>
    <x v="0"/>
    <s v="Finalizada"/>
    <s v="Pinturas y Quimicos"/>
    <s v="Kinecure 626 tablas de surf componente B Sur cuarto"/>
    <n v="1"/>
    <n v="699.77015143388712"/>
    <n v="699.77015143388712"/>
    <n v="29.4465"/>
    <n v="23.764119723358874"/>
  </r>
  <r>
    <x v="0"/>
    <s v="Finalizada"/>
    <s v="Plywood"/>
    <s v="Lamina de Plywood Fenolico de 4 x 8 x 3/4&quot;"/>
    <n v="2.25"/>
    <n v="844.20259042753969"/>
    <n v="1899.4558284619643"/>
    <n v="29.4465"/>
    <n v="64.505317387871713"/>
  </r>
  <r>
    <x v="0"/>
    <s v="Finalizada"/>
    <s v="Clavos y Tornillos"/>
    <s v="Tornillo Amarillo 1-1/2&quot; #10"/>
    <n v="25"/>
    <n v="0.28041402556308481"/>
    <n v="7.01035063907712"/>
    <n v="29.4465"/>
    <n v="0.23807076016087209"/>
  </r>
  <r>
    <x v="0"/>
    <s v="Finalizada"/>
    <s v="Clavos y Tornillos"/>
    <s v="Clavillo de Terminacion 1-3/4&quot;"/>
    <n v="1000"/>
    <n v="9.298863002051283E-2"/>
    <n v="92.988630020512829"/>
    <n v="29.4465"/>
    <n v="3.1578839597409822"/>
  </r>
  <r>
    <x v="0"/>
    <s v="Finalizada"/>
    <s v="Plywood"/>
    <s v="Lamina de Plywood Corriente de 4 x 8 x 1/4&quot;"/>
    <n v="5"/>
    <n v="360.97894736842107"/>
    <n v="1804.8947368421054"/>
    <n v="29.4465"/>
    <n v="61.294032799894907"/>
  </r>
  <r>
    <x v="0"/>
    <s v="Finalizada"/>
    <s v="Clavos y Tornillos"/>
    <s v="Tornillo Amarillo 1&quot; #10"/>
    <n v="1000"/>
    <n v="0.53569664058699129"/>
    <n v="535.69664058699129"/>
    <n v="29.4465"/>
    <n v="18.19220079082374"/>
  </r>
  <r>
    <x v="0"/>
    <s v="Finalizada"/>
    <s v="Clavos y Tornillos"/>
    <s v="Tornillo Amarillo 2&quot; #10"/>
    <n v="300"/>
    <n v="0.76886523202308621"/>
    <n v="230.65956960692586"/>
    <n v="29.4465"/>
    <n v="7.8331743876836244"/>
  </r>
  <r>
    <x v="0"/>
    <s v="Finalizada"/>
    <s v="Pinturas y Quimicos"/>
    <s v="Kinepox 026 Sur"/>
    <n v="0.5"/>
    <n v="849.54222932112123"/>
    <n v="424.77111466056061"/>
    <n v="29.4465"/>
    <n v="14.425181758801916"/>
  </r>
  <r>
    <x v="0"/>
    <s v="Finalizada"/>
    <s v="Pinturas y Quimicos"/>
    <s v="Kinecure 626 tablas de surf componente B Sur cuarto"/>
    <n v="1"/>
    <n v="699.77015143388712"/>
    <n v="699.77015143388712"/>
    <n v="29.4465"/>
    <n v="23.764119723358874"/>
  </r>
  <r>
    <x v="0"/>
    <s v="Finalizada"/>
    <s v="Plywood"/>
    <s v="Lamina de Plywood Fenolico de 4 x 8 x 3/4&quot;"/>
    <n v="6"/>
    <n v="844.20259042753969"/>
    <n v="5065.2155425652381"/>
    <n v="29.4465"/>
    <n v="172.01417970099124"/>
  </r>
  <r>
    <x v="0"/>
    <s v="Finalizada"/>
    <s v="Clavos y Tornillos"/>
    <s v="Tornillo Amarillo 1-1/2&quot; #10"/>
    <n v="125"/>
    <n v="0.28041402556308481"/>
    <n v="35.051753195385601"/>
    <n v="29.4465"/>
    <n v="1.1903538008043604"/>
  </r>
  <r>
    <x v="0"/>
    <s v="Finalizada"/>
    <s v="Clavos y Tornillos"/>
    <s v="Clavillo de Terminacion 1-3/4&quot;"/>
    <n v="400"/>
    <n v="9.298863002051283E-2"/>
    <n v="37.19545200820513"/>
    <n v="29.4465"/>
    <n v="1.2631535838963928"/>
  </r>
  <r>
    <x v="0"/>
    <s v="Finalizada"/>
    <s v="Clavos y Tornillos"/>
    <s v="Tornillo Amarillo 1&quot; #10"/>
    <n v="1000"/>
    <n v="0.53569664058699129"/>
    <n v="535.69664058699129"/>
    <n v="29.4465"/>
    <n v="18.19220079082374"/>
  </r>
  <r>
    <x v="0"/>
    <s v="Finalizada"/>
    <s v="Clavos y Tornillos"/>
    <s v="Tornillo Amarillo 2&quot; #10"/>
    <n v="300"/>
    <n v="0.76886523202308621"/>
    <n v="230.65956960692586"/>
    <n v="29.4465"/>
    <n v="7.8331743876836244"/>
  </r>
  <r>
    <x v="0"/>
    <s v="Finalizada"/>
    <s v="Pinturas y Quimicos"/>
    <s v="Kinepox 026 Sur"/>
    <n v="1"/>
    <n v="849.54222932112123"/>
    <n v="849.54222932112123"/>
    <n v="29.4465"/>
    <n v="28.850363517603832"/>
  </r>
  <r>
    <x v="0"/>
    <s v="Finalizada"/>
    <s v="Pinturas y Quimicos"/>
    <s v="Kinecure 626 tablas de surf componente B Sur cuarto"/>
    <n v="2"/>
    <n v="699.77015143388712"/>
    <n v="1399.5403028677742"/>
    <n v="29.4465"/>
    <n v="47.528239446717748"/>
  </r>
  <r>
    <x v="0"/>
    <s v="Finalizada"/>
    <s v="Plywood"/>
    <s v="Lamina de Plywood Fenolico de 4 x 8 x 3/4&quot;"/>
    <n v="2.75"/>
    <n v="844.20259042753969"/>
    <n v="2321.5571236757341"/>
    <n v="29.4465"/>
    <n v="78.839832362954311"/>
  </r>
  <r>
    <x v="0"/>
    <s v="Finalizada"/>
    <s v="Plywood"/>
    <s v="Lamina de Plywood Corriente de 4 x 8 x 1/4&quot;"/>
    <n v="5"/>
    <n v="360.97894736842107"/>
    <n v="1804.8947368421054"/>
    <n v="29.4465"/>
    <n v="61.294032799894907"/>
  </r>
  <r>
    <x v="0"/>
    <s v="Finalizada"/>
    <s v="Plywood"/>
    <s v="Lamina de Plywood Fenolico de 4 x 8 x 3/4&quot;"/>
    <n v="5.5"/>
    <n v="844.20259042753969"/>
    <n v="4643.1142473514683"/>
    <n v="29.4465"/>
    <n v="157.67966472590862"/>
  </r>
  <r>
    <x v="0"/>
    <s v="Finalizada"/>
    <s v="Clavos y Tornillos"/>
    <s v="Tornillo Amarillo 1-1/2&quot; #10"/>
    <n v="100"/>
    <n v="0.28041402556308481"/>
    <n v="28.04140255630848"/>
    <n v="29.4465"/>
    <n v="0.95228304064348834"/>
  </r>
  <r>
    <x v="0"/>
    <s v="Finalizada"/>
    <s v="Clavos y Tornillos"/>
    <s v="Clavillo de Terminacion 1-3/4&quot;"/>
    <n v="600"/>
    <n v="9.298863002051283E-2"/>
    <n v="55.793178012307699"/>
    <n v="29.4465"/>
    <n v="1.8947303758445893"/>
  </r>
  <r>
    <x v="0"/>
    <s v="Finalizada"/>
    <s v="Plywood"/>
    <s v="Lamina de Plywood Fenolico de 4 x 8 x 3/4&quot;"/>
    <n v="0.5"/>
    <n v="844.20259042753969"/>
    <n v="422.10129521376984"/>
    <n v="29.4465"/>
    <n v="14.334514975082602"/>
  </r>
  <r>
    <x v="0"/>
    <s v="Finalizada"/>
    <s v="Clavos y Tornillos"/>
    <s v="Tornillo Gypsum 1-1/2&quot;"/>
    <n v="200"/>
    <n v="0.21703185655036464"/>
    <n v="43.406371310072927"/>
    <n v="29.4465"/>
    <n v="1.4740757410922496"/>
  </r>
  <r>
    <x v="0"/>
    <s v="Finalizada"/>
    <s v="Clavos y Tornillos"/>
    <s v="Perno Allen Avellanado 3&quot; de largo rosca 1/4&quot;"/>
    <n v="84"/>
    <n v="10.216000000000001"/>
    <n v="858.14400000000012"/>
    <n v="29.4465"/>
    <n v="29.142478732616784"/>
  </r>
  <r>
    <x v="0"/>
    <s v="Finalizada"/>
    <s v="Plywood"/>
    <s v="Lamina de Plywood Fenolico de 4 x 8 x 1&quot;"/>
    <n v="1"/>
    <n v="1293.6000000000001"/>
    <n v="1293.6000000000001"/>
    <n v="29.4465"/>
    <n v="43.930518058173298"/>
  </r>
  <r>
    <x v="0"/>
    <s v="Finalizada"/>
    <s v="Plywood"/>
    <s v="Lamina de Plywood Fenolico de 4 x 8 x 5/8&quot;"/>
    <n v="1"/>
    <n v="799.2"/>
    <n v="799.2"/>
    <n v="29.4465"/>
    <n v="27.140746778055117"/>
  </r>
  <r>
    <x v="0"/>
    <s v="Finalizada"/>
    <s v="Plywood"/>
    <s v="Lamina de Plywood Fenolico de 4 x 8 x 1/2&quot;"/>
    <n v="3"/>
    <n v="694.62666666666667"/>
    <n v="2083.88"/>
    <n v="29.4465"/>
    <n v="70.768342587404277"/>
  </r>
  <r>
    <x v="0"/>
    <s v="Finalizada"/>
    <s v="Clavos y Tornillos"/>
    <s v="Tornillo Gypsum 1-1/2&quot;"/>
    <n v="500"/>
    <n v="0.21703185655036464"/>
    <n v="108.51592827518232"/>
    <n v="29.4465"/>
    <n v="3.6851893527306241"/>
  </r>
  <r>
    <x v="0"/>
    <s v="Finalizada"/>
    <s v="Plywood"/>
    <s v="Lamina de Plywood Corriente de 4 x 8 x 1/4&quot;"/>
    <n v="0.5"/>
    <n v="360.97894736842107"/>
    <n v="180.48947368421054"/>
    <n v="29.4465"/>
    <n v="6.1294032799894902"/>
  </r>
  <r>
    <x v="0"/>
    <s v="Finalizada"/>
    <s v="Clavos y Tornillos"/>
    <s v="Tornillo Gypsum 1&quot;"/>
    <n v="20"/>
    <n v="0.14757545632769381"/>
    <n v="2.9515091265538764"/>
    <n v="29.4465"/>
    <n v="0.1002329352063531"/>
  </r>
  <r>
    <x v="0"/>
    <s v="En Proceso"/>
    <s v="Pinturas y Quimicos"/>
    <s v="Faster Dry SW Gris Zachary Lynd"/>
    <n v="2"/>
    <n v="942.3399999999998"/>
    <n v="1884.6799999999996"/>
    <n v="29.4465"/>
    <n v="64.003531828910042"/>
  </r>
  <r>
    <x v="0"/>
    <s v="En Proceso"/>
    <s v="Pinturas y Quimicos"/>
    <s v="Faster Dry SW 9178 In the navy"/>
    <n v="2"/>
    <n v="888.9"/>
    <n v="1777.8"/>
    <n v="29.4465"/>
    <n v="60.373898425958942"/>
  </r>
  <r>
    <x v="0"/>
    <s v="En Proceso"/>
    <s v="Pinturas y Quimicos"/>
    <s v="Thinner extrafino Sur galon"/>
    <n v="5"/>
    <n v="332.53741935483873"/>
    <n v="1662.6870967741936"/>
    <n v="29.4465"/>
    <n v="56.464676507367379"/>
  </r>
  <r>
    <x v="0"/>
    <s v="Finalizada"/>
    <s v="Materiales Varios"/>
    <s v="Lamina de carton 48&quot; x 40&quot;"/>
    <n v="-20"/>
    <n v="29.387499999999999"/>
    <n v="-587.75"/>
    <n v="29.4465"/>
    <n v="-19.959927325828197"/>
  </r>
  <r>
    <x v="0"/>
    <s v="Finalizada"/>
    <s v="Materiales Varios"/>
    <s v="Lamina de carton 48&quot; x 40&quot;"/>
    <n v="-20"/>
    <n v="29.387499999999999"/>
    <n v="-587.75"/>
    <n v="29.4465"/>
    <n v="-19.959927325828197"/>
  </r>
  <r>
    <x v="0"/>
    <s v="Finalizada"/>
    <s v="Material para Empaque"/>
    <s v="Stretch film manual"/>
    <n v="-4"/>
    <n v="159.37412205952378"/>
    <n v="-637.49648823809514"/>
    <n v="29.4465"/>
    <n v="-21.649312761723639"/>
  </r>
  <r>
    <x v="0"/>
    <s v="Finalizada"/>
    <s v="Material para Empaque"/>
    <s v="Tape café 2&quot;"/>
    <n v="-6"/>
    <n v="41.916666666666664"/>
    <n v="-251.5"/>
    <n v="29.4465"/>
    <n v="-8.5409131815326091"/>
  </r>
  <r>
    <x v="0"/>
    <s v="Finalizada"/>
    <s v="Materiales Varios"/>
    <s v="Lamina de carton 48&quot; x 40&quot;"/>
    <n v="-20"/>
    <n v="29.387499999999999"/>
    <n v="-587.75"/>
    <n v="29.4465"/>
    <n v="-19.959927325828197"/>
  </r>
  <r>
    <x v="0"/>
    <s v="Finalizada"/>
    <s v="Clavos y Tornillos"/>
    <s v="Tornillo Gypsum 1-1/2&quot;"/>
    <n v="200"/>
    <n v="0.21703185655036464"/>
    <n v="43.406371310072927"/>
    <n v="29.4465"/>
    <n v="1.4740757410922496"/>
  </r>
  <r>
    <x v="0"/>
    <s v="Finalizada"/>
    <s v="Metales"/>
    <s v="Varilla galvanizada roscada 3/8&quot; x 6 m"/>
    <n v="1"/>
    <n v="28.962793436863937"/>
    <n v="28.962793436863937"/>
    <n v="29.4465"/>
    <n v="0.98357337669549649"/>
  </r>
  <r>
    <x v="0"/>
    <s v="Finalizada"/>
    <s v="Clavos y Tornillos"/>
    <s v="Tuerca Galvanizada 3/8&quot;"/>
    <n v="8"/>
    <n v="0.93555096536666815"/>
    <n v="7.4844077229333452"/>
    <n v="29.4465"/>
    <n v="0.25416968817799551"/>
  </r>
  <r>
    <x v="0"/>
    <s v="Finalizada"/>
    <s v="Clavos y Tornillos"/>
    <s v="Arandela Lisa Galvanizada 3/8&quot;"/>
    <n v="8"/>
    <n v="0.68467128881756545"/>
    <n v="5.4773703105405236"/>
    <n v="29.4465"/>
    <n v="0.18601091167169354"/>
  </r>
  <r>
    <x v="0"/>
    <s v="Finalizada"/>
    <s v="Herrajes"/>
    <s v="Bolt JCB-B 1/4-20 x 50 mm HX BO"/>
    <n v="8"/>
    <n v="6.9077500000000001"/>
    <n v="55.262"/>
    <n v="29.4465"/>
    <n v="1.8766916271882905"/>
  </r>
  <r>
    <x v="0"/>
    <s v="Finalizada"/>
    <s v="Herrajes"/>
    <s v="Soportes para repisas 1/4&quot;"/>
    <n v="50"/>
    <n v="4.3360766666666661"/>
    <n v="216.8038333333333"/>
    <n v="29.4465"/>
    <n v="7.3626350613259062"/>
  </r>
  <r>
    <x v="0"/>
    <s v="En Proceso"/>
    <s v="Pinturas y Quimicos"/>
    <s v="Duro Tinte Negro Sur cuarto"/>
    <n v="1"/>
    <n v="280.80597278596491"/>
    <n v="280.80597278596491"/>
    <n v="29.4465"/>
    <n v="9.5361408923289659"/>
  </r>
  <r>
    <x v="0"/>
    <s v="Finalizada"/>
    <s v="Clavos y Tornillos"/>
    <s v="Tornillo Amarillo 3/4&quot; #8"/>
    <n v="30"/>
    <n v="0.63070885434173674"/>
    <n v="18.921265630252101"/>
    <n v="29.4465"/>
    <n v="0.64256416315188902"/>
  </r>
  <r>
    <x v="0"/>
    <s v="Finalizada"/>
    <s v="Plywood"/>
    <s v="Lamina de Plywood Corriente de 4 x 8 x 3/4&quot;"/>
    <n v="5"/>
    <n v="939.36249999999995"/>
    <n v="4696.8125"/>
    <n v="29.4465"/>
    <n v="159.50325165978978"/>
  </r>
  <r>
    <x v="0"/>
    <s v="Finalizada"/>
    <s v="Clavos y Tornillos"/>
    <s v="Tornillo Amarillo 1-1/2&quot; #10"/>
    <n v="500"/>
    <n v="0.28041402556308481"/>
    <n v="140.2070127815424"/>
    <n v="29.4465"/>
    <n v="4.7614152032174415"/>
  </r>
  <r>
    <x v="0"/>
    <s v="Finalizada"/>
    <s v="Clavos y Tornillos"/>
    <s v="Tornillo Amarillo 2-1/2&quot; #10"/>
    <n v="500"/>
    <n v="0.79224351785978475"/>
    <n v="396.12175892989239"/>
    <n v="29.4465"/>
    <n v="13.452252693185688"/>
  </r>
  <r>
    <x v="0"/>
    <s v="Finalizada"/>
    <s v="Clavos y Tornillos"/>
    <s v="Tornillo Gypsum 1-1/2&quot;"/>
    <n v="200"/>
    <n v="0.21703185655036464"/>
    <n v="43.406371310072927"/>
    <n v="29.4465"/>
    <n v="1.4740757410922496"/>
  </r>
  <r>
    <x v="0"/>
    <s v="Finalizada"/>
    <s v="Clavos y Tornillos"/>
    <s v="Tornillo Amarillo 1-1/4&quot; #10"/>
    <n v="315"/>
    <n v="0.52153478260869568"/>
    <n v="164.28345652173914"/>
    <n v="29.4465"/>
    <n v="5.5790486652654518"/>
  </r>
  <r>
    <x v="0"/>
    <s v="Finalizada"/>
    <s v="Material para Empaque"/>
    <s v="Tape café 2&quot;"/>
    <n v="2"/>
    <n v="41.916666666666664"/>
    <n v="83.833333333333329"/>
    <n v="29.4465"/>
    <n v="2.84697106051087"/>
  </r>
  <r>
    <x v="0"/>
    <s v="Finalizada"/>
    <s v="Plywood"/>
    <s v="Lamina de Plywood Fenolico de 4 x 8 x 1/2&quot;"/>
    <n v="1"/>
    <n v="694.62666666666667"/>
    <n v="694.62666666666667"/>
    <n v="29.4465"/>
    <n v="23.589447529134759"/>
  </r>
  <r>
    <x v="0"/>
    <s v="Finalizada"/>
    <s v="Plywood"/>
    <s v="Lamina de Plywood Fenolico de 4 x 8 x 3/4&quot;"/>
    <n v="1"/>
    <n v="844.20259042753969"/>
    <n v="844.20259042753969"/>
    <n v="29.4465"/>
    <n v="28.669029950165204"/>
  </r>
  <r>
    <x v="0"/>
    <s v="Finalizada"/>
    <s v="Plywood"/>
    <s v="Lamina de Plywood Fenolico de 4 x 8 x 3/4&quot;"/>
    <n v="3"/>
    <n v="844.20259042753969"/>
    <n v="2532.6077712826191"/>
    <n v="29.4465"/>
    <n v="86.007089850495618"/>
  </r>
  <r>
    <x v="0"/>
    <s v="Finalizada"/>
    <s v="Metales"/>
    <s v="Varilla de aluminio redonda 5/8&quot;"/>
    <n v="6.31"/>
    <n v="134.0477436232832"/>
    <n v="845.84126226291687"/>
    <n v="29.4465"/>
    <n v="28.724679070956373"/>
  </r>
  <r>
    <x v="0"/>
    <s v="En Proceso"/>
    <s v="Pinturas y Quimicos"/>
    <s v="Acabado brillante para exteriores transparente Sur"/>
    <n v="2"/>
    <n v="947.90142857142848"/>
    <n v="1895.802857142857"/>
    <n v="29.4465"/>
    <n v="64.381262871406008"/>
  </r>
  <r>
    <x v="0"/>
    <s v="En Proceso"/>
    <s v="Pinturas y Quimicos"/>
    <s v="Componente B 730 para poliuretano Sur"/>
    <n v="2"/>
    <n v="1236.5080948219829"/>
    <n v="2473.0161896439658"/>
    <n v="29.4465"/>
    <n v="83.983366092539555"/>
  </r>
  <r>
    <x v="0"/>
    <s v="En Proceso"/>
    <s v="Pinturas y Quimicos"/>
    <s v="Diluyente Duro Sur"/>
    <n v="2"/>
    <n v="561.79359675853595"/>
    <n v="1123.5871935170719"/>
    <n v="29.4465"/>
    <n v="38.156901279169745"/>
  </r>
  <r>
    <x v="0"/>
    <s v="En Proceso"/>
    <s v="Pinturas y Quimicos"/>
    <s v="Thinner extrafino Sur galon"/>
    <n v="3"/>
    <n v="332.53741935483873"/>
    <n v="997.61225806451625"/>
    <n v="29.4465"/>
    <n v="33.878805904420432"/>
  </r>
  <r>
    <x v="0"/>
    <s v="En Proceso"/>
    <s v="Pinturas y Quimicos"/>
    <s v="Faster Dry SW Gris Zachary Lynd"/>
    <n v="1"/>
    <n v="942.3399999999998"/>
    <n v="942.3399999999998"/>
    <n v="29.4465"/>
    <n v="32.001765914455021"/>
  </r>
  <r>
    <x v="0"/>
    <s v="Finalizada"/>
    <s v="Metales"/>
    <s v="Platina de 1-1/4&quot; x 1/8&quot; x 6 m"/>
    <n v="0.41"/>
    <n v="24.078874282540269"/>
    <n v="9.8723384558415095"/>
    <n v="29.4465"/>
    <n v="0.33526356123279538"/>
  </r>
  <r>
    <x v="0"/>
    <s v="Finalizada"/>
    <s v="Metales"/>
    <s v="Platina de 1-1/4&quot; x 1/8&quot; x 6 m"/>
    <n v="0.41"/>
    <n v="24.078874282540269"/>
    <n v="9.8723384558415095"/>
    <n v="29.4465"/>
    <n v="0.33526356123279538"/>
  </r>
  <r>
    <x v="0"/>
    <s v="Finalizada"/>
    <s v="Metales"/>
    <s v="Platina de 1-1/4&quot; x 1/8&quot; x 6 m"/>
    <n v="0.41"/>
    <n v="24.078874282540269"/>
    <n v="9.8723384558415095"/>
    <n v="29.4465"/>
    <n v="0.33526356123279538"/>
  </r>
  <r>
    <x v="0"/>
    <s v="Finalizada"/>
    <s v="Herrajes"/>
    <s v="Camisas para soportes de repisas 1/4&quot;"/>
    <n v="-473"/>
    <n v="1.6857439999999999"/>
    <n v="-797.35691199999997"/>
    <n v="29.4465"/>
    <n v="-27.07815570611108"/>
  </r>
  <r>
    <x v="0"/>
    <s v="Finalizada"/>
    <s v="Herrajes"/>
    <s v="Soportes para repisas 1/4&quot;"/>
    <n v="-1"/>
    <n v="4.3360766666666661"/>
    <n v="-4.3360766666666661"/>
    <n v="29.4465"/>
    <n v="-0.14725270122651812"/>
  </r>
  <r>
    <x v="0"/>
    <s v="Finalizada"/>
    <s v="Materiales Varios"/>
    <s v="Lamina de carton 48&quot; x 40&quot;"/>
    <n v="9"/>
    <n v="29.387499999999999"/>
    <n v="264.48750000000001"/>
    <n v="29.4465"/>
    <n v="8.9819672966226882"/>
  </r>
  <r>
    <x v="0"/>
    <s v="Finalizada"/>
    <s v="Material para Empaque"/>
    <s v="Tape café 2&quot;"/>
    <n v="1"/>
    <n v="41.916666666666664"/>
    <n v="41.916666666666664"/>
    <n v="29.4465"/>
    <n v="1.423485530255435"/>
  </r>
  <r>
    <x v="0"/>
    <s v="Finalizada"/>
    <s v="Materiales Varios"/>
    <s v="Lamina de carton 48&quot; x 40&quot;"/>
    <n v="7"/>
    <n v="29.387499999999999"/>
    <n v="205.71250000000001"/>
    <n v="29.4465"/>
    <n v="6.9859745640398687"/>
  </r>
  <r>
    <x v="0"/>
    <s v="Finalizada"/>
    <s v="Materiales Varios"/>
    <s v="Lamina de carton 48&quot; x 40&quot;"/>
    <n v="8"/>
    <n v="29.387499999999999"/>
    <n v="235.1"/>
    <n v="29.4465"/>
    <n v="7.9839709303312789"/>
  </r>
  <r>
    <x v="0"/>
    <s v="Finalizada"/>
    <s v="Material para Empaque"/>
    <s v="Tape café 2&quot;"/>
    <n v="1"/>
    <n v="41.916666666666664"/>
    <n v="41.916666666666664"/>
    <n v="29.4465"/>
    <n v="1.423485530255435"/>
  </r>
  <r>
    <x v="0"/>
    <s v="Finalizada"/>
    <s v="Herrajes"/>
    <s v="Resbalon plastico de 1&quot; con clavo"/>
    <n v="4"/>
    <n v="1.8496662205147865"/>
    <n v="7.3986648820591459"/>
    <n v="29.4465"/>
    <n v="0.25125787044501541"/>
  </r>
  <r>
    <x v="0"/>
    <s v="Finalizada"/>
    <s v="Materiales Varios"/>
    <s v="Lamina de carton 48&quot; x 40&quot;"/>
    <n v="32"/>
    <n v="29.387499999999999"/>
    <n v="940.4"/>
    <n v="29.4465"/>
    <n v="31.935883721325116"/>
  </r>
  <r>
    <x v="0"/>
    <s v="Finalizada"/>
    <s v="Materiales Varios"/>
    <s v="Lamina de carton 43.5&quot; x 39.5&quot;"/>
    <n v="25"/>
    <n v="29.422894736842107"/>
    <n v="735.57236842105272"/>
    <n v="29.4465"/>
    <n v="24.979959194507078"/>
  </r>
  <r>
    <x v="0"/>
    <s v="Finalizada"/>
    <s v="Material para Empaque"/>
    <s v="Tape café 2&quot;"/>
    <n v="7"/>
    <n v="41.916666666666664"/>
    <n v="293.41666666666663"/>
    <n v="29.4465"/>
    <n v="9.9643987117880428"/>
  </r>
  <r>
    <x v="0"/>
    <s v="Finalizada"/>
    <s v="Material para Empaque"/>
    <s v="Stretch film manual"/>
    <n v="3"/>
    <n v="159.37412205952378"/>
    <n v="478.12236617857138"/>
    <n v="29.4465"/>
    <n v="16.23698457129273"/>
  </r>
  <r>
    <x v="0"/>
    <s v="Finalizada"/>
    <s v="Materiales Varios"/>
    <s v="Lamina de carton 43.5&quot; x 39.5&quot;"/>
    <n v="4"/>
    <n v="29.422894736842107"/>
    <n v="117.69157894736843"/>
    <n v="29.4465"/>
    <n v="3.9967934711211326"/>
  </r>
  <r>
    <x v="0"/>
    <s v="Finalizada"/>
    <s v="Materiales Varios"/>
    <s v="Lamina de carton 43.5&quot; x 39.5&quot;"/>
    <n v="4"/>
    <n v="29.422894736842107"/>
    <n v="117.69157894736843"/>
    <n v="29.4465"/>
    <n v="3.9967934711211326"/>
  </r>
  <r>
    <x v="0"/>
    <s v="Finalizada"/>
    <s v="Material para Empaque"/>
    <s v="Tape café 2&quot;"/>
    <n v="1"/>
    <n v="41.916666666666664"/>
    <n v="41.916666666666664"/>
    <n v="29.4465"/>
    <n v="1.423485530255435"/>
  </r>
  <r>
    <x v="0"/>
    <s v="Finalizada"/>
    <s v="Materiales Varios"/>
    <s v="Lamina de carton 43.5&quot; x 39.5&quot;"/>
    <n v="35"/>
    <n v="29.422894736842107"/>
    <n v="1029.8013157894738"/>
    <n v="29.4465"/>
    <n v="34.97194287230991"/>
  </r>
  <r>
    <x v="0"/>
    <s v="Finalizada"/>
    <s v="Material para Empaque"/>
    <s v="Stretch film manual"/>
    <n v="2"/>
    <n v="159.37412205952378"/>
    <n v="318.74824411904757"/>
    <n v="29.4465"/>
    <n v="10.824656380861819"/>
  </r>
  <r>
    <x v="0"/>
    <s v="Finalizada"/>
    <s v="Material para Empaque"/>
    <s v="Tape café 2&quot;"/>
    <n v="5"/>
    <n v="41.916666666666664"/>
    <n v="209.58333333333331"/>
    <n v="29.4465"/>
    <n v="7.1174276512771746"/>
  </r>
  <r>
    <x v="0"/>
    <s v="Finalizada"/>
    <s v="Herrajes"/>
    <s v="Resbalon plastico de 1&quot; con clavo"/>
    <n v="20"/>
    <n v="1.8496662205147865"/>
    <n v="36.993324410295727"/>
    <n v="29.4465"/>
    <n v="1.2562893522250769"/>
  </r>
  <r>
    <x v="0"/>
    <s v="Finalizada"/>
    <s v="Materiales Varios"/>
    <s v="Lamina de carton 43.5&quot; x 39.5&quot;"/>
    <n v="30"/>
    <n v="29.422894736842107"/>
    <n v="882.68684210526317"/>
    <n v="29.4465"/>
    <n v="29.975951033408492"/>
  </r>
  <r>
    <x v="0"/>
    <s v="Finalizada"/>
    <s v="Material para Empaque"/>
    <s v="Tape café 2&quot;"/>
    <n v="5"/>
    <n v="41.916666666666664"/>
    <n v="209.58333333333331"/>
    <n v="29.4465"/>
    <n v="7.1174276512771746"/>
  </r>
  <r>
    <x v="0"/>
    <s v="Finalizada"/>
    <s v="Material para Empaque"/>
    <s v="Stretch film manual"/>
    <n v="2"/>
    <n v="159.37412205952378"/>
    <n v="318.74824411904757"/>
    <n v="29.4465"/>
    <n v="10.824656380861819"/>
  </r>
  <r>
    <x v="0"/>
    <s v="Finalizada"/>
    <s v="Herrajes"/>
    <s v="Resbalon plastico de 1&quot; con clavo"/>
    <n v="70"/>
    <n v="1.8496662205147865"/>
    <n v="129.47663543603505"/>
    <n v="29.4465"/>
    <n v="4.3970127327877693"/>
  </r>
  <r>
    <x v="0"/>
    <s v="Finalizada"/>
    <s v="Materiales Varios"/>
    <s v="Lamina de carton 43.5&quot; x 39.5&quot;"/>
    <n v="40"/>
    <n v="29.422894736842107"/>
    <n v="1176.9157894736843"/>
    <n v="29.4465"/>
    <n v="39.967934711211328"/>
  </r>
  <r>
    <x v="0"/>
    <s v="Finalizada"/>
    <s v="Materiales Varios"/>
    <s v="Lamina de carton 43.5&quot; x 39.5&quot;"/>
    <n v="12"/>
    <n v="29.422894736842107"/>
    <n v="353.07473684210527"/>
    <n v="29.4465"/>
    <n v="11.990380413363397"/>
  </r>
  <r>
    <x v="0"/>
    <s v="Finalizada"/>
    <s v="Material para Empaque"/>
    <s v="Tape café 2&quot;"/>
    <n v="3"/>
    <n v="41.916666666666664"/>
    <n v="125.75"/>
    <n v="29.4465"/>
    <n v="4.2704565907663046"/>
  </r>
  <r>
    <x v="0"/>
    <s v="Finalizada"/>
    <s v="Material para Empaque"/>
    <s v="Stretch film manual"/>
    <n v="1"/>
    <n v="159.37412205952378"/>
    <n v="159.37412205952378"/>
    <n v="29.4465"/>
    <n v="5.4123281904309097"/>
  </r>
  <r>
    <x v="0"/>
    <s v="Finalizada"/>
    <s v="Herrajes"/>
    <s v="Resbalon plastico de 1&quot; con clavo"/>
    <n v="10"/>
    <n v="1.8496662205147865"/>
    <n v="18.496662205147864"/>
    <n v="29.4465"/>
    <n v="0.62814467611253844"/>
  </r>
  <r>
    <x v="0"/>
    <s v="Finalizada"/>
    <s v="Materiales Varios"/>
    <s v="Lamina de carton 43.5&quot; x 39.5&quot;"/>
    <n v="12"/>
    <n v="29.422894736842107"/>
    <n v="353.07473684210527"/>
    <n v="29.4465"/>
    <n v="11.990380413363397"/>
  </r>
  <r>
    <x v="0"/>
    <s v="Finalizada"/>
    <s v="Material para Empaque"/>
    <s v="Tape café 2&quot;"/>
    <n v="1"/>
    <n v="41.916666666666664"/>
    <n v="41.916666666666664"/>
    <n v="29.4465"/>
    <n v="1.423485530255435"/>
  </r>
  <r>
    <x v="0"/>
    <s v="Finalizada"/>
    <s v="Materiales Varios"/>
    <s v="Lamina de carton 43.5&quot; x 39.5&quot;"/>
    <n v="9"/>
    <n v="29.422894736842107"/>
    <n v="264.80605263157895"/>
    <n v="29.4465"/>
    <n v="8.9927853100225477"/>
  </r>
  <r>
    <x v="0"/>
    <s v="Finalizada"/>
    <s v="Material para Empaque"/>
    <s v="Stretch film manual"/>
    <n v="1"/>
    <n v="159.37412205952378"/>
    <n v="159.37412205952378"/>
    <n v="29.4465"/>
    <n v="5.4123281904309097"/>
  </r>
  <r>
    <x v="0"/>
    <s v="Finalizada"/>
    <s v="Material para Empaque"/>
    <s v="Tape café 2&quot;"/>
    <n v="1"/>
    <n v="41.916666666666664"/>
    <n v="41.916666666666664"/>
    <n v="29.4465"/>
    <n v="1.423485530255435"/>
  </r>
  <r>
    <x v="0"/>
    <s v="Finalizada"/>
    <s v="Material para Empaque"/>
    <s v="Stretch film manual"/>
    <n v="0.5"/>
    <n v="159.37412205952378"/>
    <n v="79.687061029761892"/>
    <n v="29.4465"/>
    <n v="2.7061640952154549"/>
  </r>
  <r>
    <x v="0"/>
    <s v="Finalizada"/>
    <s v="Material para Empaque"/>
    <s v="Stretch film manual"/>
    <n v="0.5"/>
    <n v="159.37412205952378"/>
    <n v="79.687061029761892"/>
    <n v="29.4465"/>
    <n v="2.7061640952154549"/>
  </r>
  <r>
    <x v="0"/>
    <s v="Finalizada"/>
    <s v="Materiales Varios"/>
    <s v="Lamina de Fibran 3/4&quot;"/>
    <n v="2"/>
    <n v="799.7700000000001"/>
    <n v="1599.5400000000002"/>
    <n v="29.4465"/>
    <n v="54.320207834547404"/>
  </r>
  <r>
    <x v="0"/>
    <s v="Finalizada"/>
    <s v="Materiales Varios"/>
    <s v="Lamina de Fibran 3/4&quot;"/>
    <n v="2"/>
    <n v="799.7700000000001"/>
    <n v="1599.5400000000002"/>
    <n v="29.4465"/>
    <n v="54.320207834547404"/>
  </r>
  <r>
    <x v="0"/>
    <s v="Finalizada"/>
    <s v="Materiales Varios"/>
    <s v="Lamina de Fibran 3/4&quot;"/>
    <n v="4"/>
    <n v="799.7700000000001"/>
    <n v="3199.0800000000004"/>
    <n v="29.4465"/>
    <n v="108.64041566909481"/>
  </r>
  <r>
    <x v="0"/>
    <s v="Finalizada"/>
    <s v="Materiales Varios"/>
    <s v="Lamina de Fibran 3/4&quot;"/>
    <n v="6"/>
    <n v="799.7700000000001"/>
    <n v="4798.6200000000008"/>
    <n v="29.4465"/>
    <n v="162.96062350364221"/>
  </r>
  <r>
    <x v="0"/>
    <s v="En Proceso"/>
    <s v="Pinturas y Quimicos"/>
    <s v="Faster Dry SW Gris Zachary Lynd"/>
    <n v="1"/>
    <n v="942.3399999999998"/>
    <n v="942.3399999999998"/>
    <n v="29.4465"/>
    <n v="32.001765914455021"/>
  </r>
  <r>
    <x v="0"/>
    <s v="Finalizada"/>
    <s v="Clavos y Tornillos"/>
    <s v="Tornillo Amarillo 1-1/4&quot; #10"/>
    <n v="240"/>
    <n v="0.52153478260869568"/>
    <n v="125.16834782608696"/>
    <n v="29.4465"/>
    <n v="4.250703744964154"/>
  </r>
  <r>
    <x v="0"/>
    <s v="Finalizada"/>
    <s v="Clavos y Tornillos"/>
    <s v="Tornillo Gypsum 1-1/4&quot;"/>
    <n v="500"/>
    <n v="0.22098961182716267"/>
    <n v="110.49480591358133"/>
    <n v="29.4465"/>
    <n v="3.7523918263148874"/>
  </r>
  <r>
    <x v="0"/>
    <s v="En Proceso"/>
    <s v="Pinturas y Quimicos"/>
    <s v="Fondo Lijable para exteriores transparente Sur"/>
    <n v="4"/>
    <n v="786.43809534108379"/>
    <n v="3145.7523813643352"/>
    <n v="29.4465"/>
    <n v="106.82941542676838"/>
  </r>
  <r>
    <x v="0"/>
    <s v="En Proceso"/>
    <s v="Pinturas y Quimicos"/>
    <s v="Componente B 730 para poliuretano Sur"/>
    <n v="1.5"/>
    <n v="1236.5080948219829"/>
    <n v="1854.7621422329744"/>
    <n v="29.4465"/>
    <n v="62.987524569404663"/>
  </r>
  <r>
    <x v="0"/>
    <s v="En Proceso"/>
    <s v="Pinturas y Quimicos"/>
    <s v="Diluyente Duro Sur"/>
    <n v="3.75"/>
    <n v="561.79359675853595"/>
    <n v="2106.7259878445097"/>
    <n v="29.4465"/>
    <n v="71.544189898443264"/>
  </r>
  <r>
    <x v="0"/>
    <s v="Finalizada"/>
    <s v="Metales"/>
    <s v="Platina de aluminio 2&quot; x 1/4&quot;"/>
    <n v="3.65"/>
    <n v="185.14931506849314"/>
    <n v="675.79499999999996"/>
    <n v="29.4465"/>
    <n v="22.949926137231927"/>
  </r>
  <r>
    <x v="0"/>
    <s v="Finalizada"/>
    <s v="Herrajes"/>
    <s v="Resbalon plastico de 1&quot; con clavo"/>
    <n v="7"/>
    <n v="1.8496662205147865"/>
    <n v="12.947663543603506"/>
    <n v="29.4465"/>
    <n v="0.43970127327877695"/>
  </r>
  <r>
    <x v="0"/>
    <s v="En Proceso"/>
    <s v="Material para Empaque"/>
    <s v="Papel kraft "/>
    <n v="283.26"/>
    <n v="1.5795503087258749"/>
    <n v="447.42342044969132"/>
    <n v="29.4465"/>
    <n v="15.194451647893343"/>
  </r>
  <r>
    <x v="0"/>
    <s v="En Proceso"/>
    <s v="Pinturas y Quimicos"/>
    <s v="Faster Dry SW 9178 In the navy"/>
    <n v="1"/>
    <n v="888.9"/>
    <n v="888.9"/>
    <n v="29.4465"/>
    <n v="30.186949212979471"/>
  </r>
  <r>
    <x v="0"/>
    <s v="En Proceso"/>
    <s v="Pinturas y Quimicos"/>
    <s v="NOS transparente base coat Sur"/>
    <n v="2"/>
    <n v="719.3036127057627"/>
    <n v="1438.6072254115254"/>
    <n v="29.4465"/>
    <n v="48.854947970438772"/>
  </r>
  <r>
    <x v="0"/>
    <s v="En Proceso"/>
    <s v="Pinturas y Quimicos"/>
    <s v="NOS top coat finish Sur"/>
    <n v="2"/>
    <n v="487.54177913928567"/>
    <n v="975.08355827857133"/>
    <n v="29.4465"/>
    <n v="33.113733662016585"/>
  </r>
  <r>
    <x v="0"/>
    <s v="Finalizada"/>
    <s v="Clavos y Tornillos"/>
    <s v="Tornillo Gypsum 3/4&quot;"/>
    <n v="200"/>
    <n v="0.14611764705882355"/>
    <n v="29.223529411764709"/>
    <n v="29.4465"/>
    <n v="0.99242794259978973"/>
  </r>
  <r>
    <x v="0"/>
    <s v="Finalizada"/>
    <s v="Clavos y Tornillos"/>
    <s v="Clavillo de Terminacion 1-3/4&quot;"/>
    <n v="200"/>
    <n v="9.298863002051283E-2"/>
    <n v="18.597726004102565"/>
    <n v="29.4465"/>
    <n v="0.63157679194819638"/>
  </r>
  <r>
    <x v="0"/>
    <s v="Finalizada"/>
    <s v="Clavos y Tornillos"/>
    <s v="Clavillo de Terminacion 1&quot;"/>
    <n v="300"/>
    <n v="7.3768669940033227E-2"/>
    <n v="22.13060098200997"/>
    <n v="29.4465"/>
    <n v="0.75155284947311118"/>
  </r>
  <r>
    <x v="0"/>
    <s v="Finalizada"/>
    <s v="Clavos y Tornillos"/>
    <s v="Tornillo Gypsum 1-1/4&quot;"/>
    <n v="400"/>
    <n v="0.22098961182716267"/>
    <n v="88.395844730865065"/>
    <n v="29.4465"/>
    <n v="3.00191346105191"/>
  </r>
  <r>
    <x v="0"/>
    <s v="Finalizada"/>
    <s v="Clavos y Tornillos"/>
    <s v="Clavillo de Terminacion 1-3/4&quot;"/>
    <n v="300"/>
    <n v="9.298863002051283E-2"/>
    <n v="27.89658900615385"/>
    <n v="29.4465"/>
    <n v="0.94736518792229463"/>
  </r>
  <r>
    <x v="0"/>
    <s v="Finalizada"/>
    <s v="Clavos y Tornillos"/>
    <s v="Clavillo de Terminacion 1&quot;"/>
    <n v="300"/>
    <n v="7.3768669940033227E-2"/>
    <n v="22.13060098200997"/>
    <n v="29.4465"/>
    <n v="0.75155284947311118"/>
  </r>
  <r>
    <x v="0"/>
    <s v="Finalizada"/>
    <s v="Clavos y Tornillos"/>
    <s v="Tornillo Gypsum 1-1/4&quot;"/>
    <n v="250"/>
    <n v="0.22098961182716267"/>
    <n v="55.247402956790665"/>
    <n v="29.4465"/>
    <n v="1.8761959131574437"/>
  </r>
  <r>
    <x v="0"/>
    <s v="Finalizada"/>
    <s v="Clavos y Tornillos"/>
    <s v="Clavillo de Terminacion 1-3/4&quot;"/>
    <n v="300"/>
    <n v="9.298863002051283E-2"/>
    <n v="27.89658900615385"/>
    <n v="29.4465"/>
    <n v="0.94736518792229463"/>
  </r>
  <r>
    <x v="0"/>
    <s v="Finalizada"/>
    <s v="Clavos y Tornillos"/>
    <s v="Clavillo de Terminacion 1&quot;"/>
    <n v="300"/>
    <n v="7.3768669940033227E-2"/>
    <n v="22.13060098200997"/>
    <n v="29.4465"/>
    <n v="0.75155284947311118"/>
  </r>
  <r>
    <x v="0"/>
    <s v="Finalizada"/>
    <s v="Clavos y Tornillos"/>
    <s v="Tornillo Gypsum 3/4&quot;"/>
    <n v="150"/>
    <n v="0.14611764705882355"/>
    <n v="21.917647058823533"/>
    <n v="29.4465"/>
    <n v="0.74432095694984235"/>
  </r>
  <r>
    <x v="0"/>
    <s v="Finalizada"/>
    <s v="Clavos y Tornillos"/>
    <s v="Tornillo Amarillo 2&quot; #10"/>
    <n v="12"/>
    <n v="0.76886523202308621"/>
    <n v="9.2263827842770354"/>
    <n v="29.4465"/>
    <n v="0.31332697550734501"/>
  </r>
  <r>
    <x v="0"/>
    <s v="Finalizada"/>
    <s v="Clavos y Tornillos"/>
    <s v="Tornillo Amarillo 1-1/2&quot; #10"/>
    <n v="25"/>
    <n v="0.28041402556308481"/>
    <n v="7.01035063907712"/>
    <n v="29.4465"/>
    <n v="0.23807076016087209"/>
  </r>
  <r>
    <x v="0"/>
    <s v="Finalizada"/>
    <s v="Clavos y Tornillos"/>
    <s v="Tornillo Amarillo 2&quot; #10"/>
    <n v="22"/>
    <n v="0.76886523202308621"/>
    <n v="16.915035104507897"/>
    <n v="29.4465"/>
    <n v="0.57443278843013246"/>
  </r>
  <r>
    <x v="0"/>
    <s v="Finalizada"/>
    <s v="Clavos y Tornillos"/>
    <s v="Tornillo Amarillo 1-1/2&quot; #10"/>
    <n v="45"/>
    <n v="0.28041402556308481"/>
    <n v="12.618631150338816"/>
    <n v="29.4465"/>
    <n v="0.42852736828956978"/>
  </r>
  <r>
    <x v="0"/>
    <s v="Finalizada"/>
    <s v="Clavos y Tornillos"/>
    <s v="Tornillo Amarillo 2&quot; #10"/>
    <n v="22"/>
    <n v="0.76886523202308621"/>
    <n v="16.915035104507897"/>
    <n v="29.4465"/>
    <n v="0.57443278843013246"/>
  </r>
  <r>
    <x v="0"/>
    <s v="Finalizada"/>
    <s v="Clavos y Tornillos"/>
    <s v="Tornillo Amarillo 1-1/2&quot; #10"/>
    <n v="45"/>
    <n v="0.28041402556308481"/>
    <n v="12.618631150338816"/>
    <n v="29.4465"/>
    <n v="0.42852736828956978"/>
  </r>
  <r>
    <x v="0"/>
    <s v="En Proceso"/>
    <s v="Pinturas y Quimicos"/>
    <s v="Acabado brillante para exteriores transparente Sur"/>
    <n v="2"/>
    <n v="947.90142857142848"/>
    <n v="1895.802857142857"/>
    <n v="29.4465"/>
    <n v="64.381262871406008"/>
  </r>
  <r>
    <x v="0"/>
    <s v="Finalizada"/>
    <s v="Materiales Varios"/>
    <s v="Lamina de Fibran 3/16&quot;"/>
    <n v="7"/>
    <n v="247.85999999999999"/>
    <n v="1735.02"/>
    <n v="29.4465"/>
    <n v="58.921094187764247"/>
  </r>
  <r>
    <x v="0"/>
    <s v="Finalizada"/>
    <s v="Metales"/>
    <s v="Varilla de aluminio redonda 1/2&quot;"/>
    <n v="6"/>
    <n v="63.389999999999993"/>
    <n v="380.34"/>
    <n v="29.4465"/>
    <n v="12.916305842799652"/>
  </r>
  <r>
    <x v="0"/>
    <s v="Finalizada"/>
    <s v="Metales"/>
    <s v="Tubo cuadrado de aluminio 2&quot; x 2 mm (Liviano) x 6,4 m (anodizado natural)"/>
    <n v="1.43"/>
    <n v="132.26928187499999"/>
    <n v="189.14507308124999"/>
    <n v="29.4465"/>
    <n v="6.4233465125312001"/>
  </r>
  <r>
    <x v="0"/>
    <s v="Finalizada"/>
    <s v="Metales"/>
    <s v="Varilla de aluminio redonda 5/8&quot;"/>
    <n v="6"/>
    <n v="134.0477436232832"/>
    <n v="804.28646173969923"/>
    <n v="29.4465"/>
    <n v="27.313482476345211"/>
  </r>
  <r>
    <x v="0"/>
    <s v="Finalizada"/>
    <s v="Material para Tapizar"/>
    <s v="Tela velvet color pavo real de 54&quot; de ancho"/>
    <n v="13"/>
    <n v="322.7157285365854"/>
    <n v="4195.3044709756105"/>
    <n v="29.4465"/>
    <n v="142.47209247196136"/>
  </r>
  <r>
    <x v="0"/>
    <s v="Finalizada"/>
    <s v="Material para Tapizar"/>
    <s v="Espuma amarilla 5&quot;"/>
    <n v="1.5"/>
    <n v="845.7"/>
    <n v="1268.5500000000002"/>
    <n v="29.4465"/>
    <n v="43.079822729356636"/>
  </r>
  <r>
    <x v="0"/>
    <s v="Finalizada"/>
    <s v="Material para Tapizar"/>
    <s v="Espuma amarilla 2&quot;"/>
    <n v="1"/>
    <n v="338.2"/>
    <n v="338.2"/>
    <n v="29.4465"/>
    <n v="11.485235936359159"/>
  </r>
  <r>
    <x v="0"/>
    <s v="Finalizada"/>
    <s v="Material para Tapizar"/>
    <s v="Guata 240 m x 80 G"/>
    <n v="4.0999999999999996"/>
    <n v="55"/>
    <n v="225.49999999999997"/>
    <n v="29.4465"/>
    <n v="7.6579559540183038"/>
  </r>
  <r>
    <x v="0"/>
    <s v="Finalizada"/>
    <s v="Material para Tapizar"/>
    <s v="Tela velvet color pavo real de 54&quot; de ancho"/>
    <n v="15"/>
    <n v="322.7157285365854"/>
    <n v="4840.7359280487808"/>
    <n v="29.4465"/>
    <n v="164.39087592918617"/>
  </r>
  <r>
    <x v="0"/>
    <s v="Finalizada"/>
    <s v="Material para Tapizar"/>
    <s v="Espuma amarilla 5&quot;"/>
    <n v="2"/>
    <n v="845.7"/>
    <n v="1691.4"/>
    <n v="29.4465"/>
    <n v="57.439763639142178"/>
  </r>
  <r>
    <x v="0"/>
    <s v="Finalizada"/>
    <s v="Material para Tapizar"/>
    <s v="Espuma amarilla 2&quot;"/>
    <n v="1.25"/>
    <n v="338.2"/>
    <n v="422.75"/>
    <n v="29.4465"/>
    <n v="14.35654492044895"/>
  </r>
  <r>
    <x v="0"/>
    <s v="Finalizada"/>
    <s v="Material para Tapizar"/>
    <s v="Guata 240 m x 80 G"/>
    <n v="9"/>
    <n v="55"/>
    <n v="495"/>
    <n v="29.4465"/>
    <n v="16.810147216137739"/>
  </r>
  <r>
    <x v="0"/>
    <s v="Finalizada"/>
    <s v="Material para Tapizar"/>
    <s v="Tela velvet color pavo real de 54&quot; de ancho"/>
    <n v="8"/>
    <n v="322.7157285365854"/>
    <n v="2581.7258282926832"/>
    <n v="29.4465"/>
    <n v="87.675133828899305"/>
  </r>
  <r>
    <x v="0"/>
    <s v="Finalizada"/>
    <s v="Material para Tapizar"/>
    <s v="Espuma amarilla 5&quot;"/>
    <n v="1"/>
    <n v="845.7"/>
    <n v="845.7"/>
    <n v="29.4465"/>
    <n v="28.719881819571089"/>
  </r>
  <r>
    <x v="0"/>
    <s v="Finalizada"/>
    <s v="Material para Tapizar"/>
    <s v="Espuma amarilla 2&quot;"/>
    <n v="0.75"/>
    <n v="338.2"/>
    <n v="253.64999999999998"/>
    <n v="29.4465"/>
    <n v="8.6139269522693684"/>
  </r>
  <r>
    <x v="0"/>
    <s v="Finalizada"/>
    <s v="Material para Tapizar"/>
    <s v="Guata 240 m x 80 G"/>
    <n v="4.9000000000000004"/>
    <n v="55"/>
    <n v="269.5"/>
    <n v="29.4465"/>
    <n v="9.1521912621194375"/>
  </r>
  <r>
    <x v="0"/>
    <s v="Finalizada"/>
    <s v="Metales"/>
    <s v="Lamina de bronce 2 m x 0,61 m x 0,5 mm"/>
    <n v="6.25E-2"/>
    <n v="4698"/>
    <n v="293.625"/>
    <n v="29.4465"/>
    <n v="9.9714736895726155"/>
  </r>
  <r>
    <x v="0"/>
    <s v="Finalizada"/>
    <s v="Metales"/>
    <s v="Lamina de bronce 2 m x 0,61 m x 0,5 mm"/>
    <n v="0.125"/>
    <n v="4698"/>
    <n v="587.25"/>
    <n v="29.4465"/>
    <n v="19.942947379145231"/>
  </r>
  <r>
    <x v="0"/>
    <s v="Finalizada"/>
    <s v="Metales"/>
    <s v="Lamina de bronce 2 m x 0,61 m x 0,5 mm"/>
    <n v="6.25E-2"/>
    <n v="4698"/>
    <n v="293.625"/>
    <n v="29.4465"/>
    <n v="9.9714736895726155"/>
  </r>
  <r>
    <x v="0"/>
    <s v="Finalizada"/>
    <s v="Metales"/>
    <s v="Lamina de bronce 2 m x 0,61 m x 0,5 mm"/>
    <n v="0.25"/>
    <n v="4698"/>
    <n v="1174.5"/>
    <n v="29.4465"/>
    <n v="39.885894758290462"/>
  </r>
  <r>
    <x v="0"/>
    <s v="Finalizada"/>
    <s v="Clavos y Tornillos"/>
    <s v="Tornillo Amarillo 1&quot; #10"/>
    <n v="-500"/>
    <n v="0.53569664058699129"/>
    <n v="-267.84832029349565"/>
    <n v="29.4465"/>
    <n v="-9.0961003954118702"/>
  </r>
  <r>
    <x v="0"/>
    <s v="Finalizada"/>
    <s v="Clavos y Tornillos"/>
    <s v="Tornillo Amarillo 1&quot; #10"/>
    <n v="-500"/>
    <n v="0.53569664058699129"/>
    <n v="-267.84832029349565"/>
    <n v="29.4465"/>
    <n v="-9.0961003954118702"/>
  </r>
  <r>
    <x v="0"/>
    <s v="En Proceso"/>
    <s v="Pinturas y Quimicos"/>
    <s v="Duro Tinte Negro Sur cuarto"/>
    <n v="-0.125"/>
    <n v="280.80597278596491"/>
    <n v="-35.100746598245614"/>
    <n v="29.4465"/>
    <n v="-1.1920176115411207"/>
  </r>
  <r>
    <x v="0"/>
    <s v="En Proceso"/>
    <s v="Pinturas y Quimicos"/>
    <s v="Fondo Lijable para exteriores transparente Sur"/>
    <n v="-3.125E-2"/>
    <n v="786.43809534108379"/>
    <n v="-24.576190479408869"/>
    <n v="29.4465"/>
    <n v="-0.83460480802162795"/>
  </r>
  <r>
    <x v="0"/>
    <s v="En Proceso"/>
    <s v="Pinturas y Quimicos"/>
    <s v="Componente B 730 para poliuretano Sur"/>
    <n v="-3.125E-2"/>
    <n v="1236.5080948219829"/>
    <n v="-38.640877963186966"/>
    <n v="29.4465"/>
    <n v="-1.3122400951959305"/>
  </r>
  <r>
    <x v="0"/>
    <s v="En Proceso"/>
    <s v="Pinturas y Quimicos"/>
    <s v="Diluyente Duro Sur"/>
    <n v="-3.125E-2"/>
    <n v="561.79359675853595"/>
    <n v="-17.556049898704249"/>
    <n v="29.4465"/>
    <n v="-0.59620158248702726"/>
  </r>
  <r>
    <x v="0"/>
    <s v="En Proceso"/>
    <s v="Pinturas y Quimicos"/>
    <s v="Acabado mate para exteriores transparente Sur"/>
    <n v="-9.375E-2"/>
    <n v="1040.6452104491832"/>
    <n v="-97.560488479610925"/>
    <n v="29.4465"/>
    <n v="-3.3131437854961003"/>
  </r>
  <r>
    <x v="0"/>
    <s v="En Proceso"/>
    <s v="Pinturas y Quimicos"/>
    <s v="Componente B 730 para poliuretano Sur"/>
    <n v="-6.25E-2"/>
    <n v="1236.5080948219829"/>
    <n v="-77.281755926373933"/>
    <n v="29.4465"/>
    <n v="-2.6244801903918611"/>
  </r>
  <r>
    <x v="0"/>
    <s v="En Proceso"/>
    <s v="Pinturas y Quimicos"/>
    <s v="Diluyente Duro Sur"/>
    <n v="-6.25E-2"/>
    <n v="561.79359675853595"/>
    <n v="-35.112099797408497"/>
    <n v="29.4465"/>
    <n v="-1.1924031649740545"/>
  </r>
  <r>
    <x v="0"/>
    <s v="En Proceso"/>
    <s v="Pinturas y Quimicos"/>
    <s v="Corrostyl antic mate Negro Sur galon"/>
    <n v="-6.25E-2"/>
    <n v="854.43999999999994"/>
    <n v="-53.402499999999996"/>
    <n v="29.4465"/>
    <n v="-1.8135432054743346"/>
  </r>
  <r>
    <x v="0"/>
    <s v="Finalizada"/>
    <s v="Pinturas y Quimicos"/>
    <s v="Duro Tinte Negro Sur cuarto"/>
    <n v="0.125"/>
    <n v="280.80597278596491"/>
    <n v="35.100746598245614"/>
    <n v="29.4465"/>
    <n v="1.1920176115411207"/>
  </r>
  <r>
    <x v="0"/>
    <s v="Finalizada"/>
    <s v="Pinturas y Quimicos"/>
    <s v="Fondo Lijable para exteriores transparente Sur"/>
    <n v="3.125E-2"/>
    <n v="786.43809534108379"/>
    <n v="24.576190479408869"/>
    <n v="29.4465"/>
    <n v="0.83460480802162795"/>
  </r>
  <r>
    <x v="0"/>
    <s v="Finalizada"/>
    <s v="Pinturas y Quimicos"/>
    <s v="Componente B 730 para poliuretano Sur"/>
    <n v="3.125E-2"/>
    <n v="1236.5080948219829"/>
    <n v="38.640877963186966"/>
    <n v="29.4465"/>
    <n v="1.3122400951959305"/>
  </r>
  <r>
    <x v="0"/>
    <s v="Finalizada"/>
    <s v="Pinturas y Quimicos"/>
    <s v="Diluyente Duro Sur"/>
    <n v="3.125E-2"/>
    <n v="561.79359675853595"/>
    <n v="17.556049898704249"/>
    <n v="29.4465"/>
    <n v="0.59620158248702726"/>
  </r>
  <r>
    <x v="0"/>
    <s v="Finalizada"/>
    <s v="Pinturas y Quimicos"/>
    <s v="Acabado mate para exteriores transparente Sur"/>
    <n v="9.375E-2"/>
    <n v="1040.6452104491832"/>
    <n v="97.560488479610925"/>
    <n v="29.4465"/>
    <n v="3.3131437854961003"/>
  </r>
  <r>
    <x v="0"/>
    <s v="Finalizada"/>
    <s v="Pinturas y Quimicos"/>
    <s v="Componente B 730 para poliuretano Sur"/>
    <n v="6.25E-2"/>
    <n v="1236.5080948219829"/>
    <n v="77.281755926373933"/>
    <n v="29.4465"/>
    <n v="2.6244801903918611"/>
  </r>
  <r>
    <x v="0"/>
    <s v="Finalizada"/>
    <s v="Pinturas y Quimicos"/>
    <s v="Diluyente Duro Sur"/>
    <n v="6.25E-2"/>
    <n v="561.79359675853595"/>
    <n v="35.112099797408497"/>
    <n v="29.4465"/>
    <n v="1.1924031649740545"/>
  </r>
  <r>
    <x v="0"/>
    <s v="Finalizada"/>
    <s v="Pinturas y Quimicos"/>
    <s v="Corrostyl antic mate Negro Sur galon"/>
    <n v="6.25E-2"/>
    <n v="854.43999999999994"/>
    <n v="53.402499999999996"/>
    <n v="29.4465"/>
    <n v="1.8135432054743346"/>
  </r>
  <r>
    <x v="0"/>
    <s v="En Proceso"/>
    <s v="Pinturas y Quimicos"/>
    <s v="Duro Tinte Genizaro Antiguo Sur cuarto"/>
    <n v="-0.375"/>
    <n v="10.23468459090909"/>
    <n v="-3.8380067215909088"/>
    <n v="29.4465"/>
    <n v="-0.13033829900296839"/>
  </r>
  <r>
    <x v="0"/>
    <s v="En Proceso"/>
    <s v="Pinturas y Quimicos"/>
    <s v="Duro Tinte Cenizaro Sur cuarto"/>
    <n v="-1.125"/>
    <n v="79.663885714285712"/>
    <n v="-89.621871428571424"/>
    <n v="29.4465"/>
    <n v="-3.0435491969698072"/>
  </r>
  <r>
    <x v="0"/>
    <s v="En Proceso"/>
    <s v="Pinturas y Quimicos"/>
    <s v="Duro Tinte Nogal Oscuro Sur cuarto"/>
    <n v="-2.125"/>
    <n v="36.844222819259258"/>
    <n v="-78.293973490925922"/>
    <n v="29.4465"/>
    <n v="-2.6588549909471726"/>
  </r>
  <r>
    <x v="0"/>
    <s v="En Proceso"/>
    <s v="Pinturas y Quimicos"/>
    <s v="Duro Tinte Negro Sur cuarto"/>
    <n v="-5.25"/>
    <n v="280.80597278596491"/>
    <n v="-1474.2313571263157"/>
    <n v="29.4465"/>
    <n v="-50.064739684727073"/>
  </r>
  <r>
    <x v="0"/>
    <s v="En Proceso"/>
    <s v="Pinturas y Quimicos"/>
    <s v="Fondo Lijable para exteriores transparente Sur"/>
    <n v="-1.46875"/>
    <n v="786.43809534108379"/>
    <n v="-1155.0809525322168"/>
    <n v="29.4465"/>
    <n v="-39.226425977016511"/>
  </r>
  <r>
    <x v="0"/>
    <s v="En Proceso"/>
    <s v="Pinturas y Quimicos"/>
    <s v="Acabado mate para exteriores transparente Sur"/>
    <n v="-0.71875"/>
    <n v="1040.6452104491832"/>
    <n v="-747.96374501035041"/>
    <n v="29.4465"/>
    <n v="-25.400769022136771"/>
  </r>
  <r>
    <x v="0"/>
    <s v="En Proceso"/>
    <s v="Pinturas y Quimicos"/>
    <s v="Diluyente Duro Sur"/>
    <n v="-1.40625"/>
    <n v="561.79359675853595"/>
    <n v="-790.02224544169121"/>
    <n v="29.4465"/>
    <n v="-26.829071211916229"/>
  </r>
  <r>
    <x v="0"/>
    <s v="En Proceso"/>
    <s v="Pinturas y Quimicos"/>
    <s v="Componente B 730 para poliuretano Sur"/>
    <n v="-1.09375"/>
    <n v="1236.5080948219829"/>
    <n v="-1352.4307287115439"/>
    <n v="29.4465"/>
    <n v="-45.928403331857567"/>
  </r>
  <r>
    <x v="0"/>
    <s v="En Proceso"/>
    <s v="Pinturas y Quimicos"/>
    <s v="Thinner extrafino Sur galon"/>
    <n v="-0.875"/>
    <n v="332.53741935483873"/>
    <n v="-290.9702419354839"/>
    <n v="29.4465"/>
    <n v="-9.8813183887892926"/>
  </r>
  <r>
    <x v="0"/>
    <s v="Finalizada"/>
    <s v="Pinturas y Quimicos"/>
    <s v="Duro Tinte Genizaro Antiguo Sur cuarto"/>
    <n v="0.375"/>
    <n v="10.23468459090909"/>
    <n v="3.8380067215909088"/>
    <n v="29.4465"/>
    <n v="0.13033829900296839"/>
  </r>
  <r>
    <x v="0"/>
    <s v="Finalizada"/>
    <s v="Pinturas y Quimicos"/>
    <s v="Duro Tinte Cenizaro Sur cuarto"/>
    <n v="1.125"/>
    <n v="79.663885714285712"/>
    <n v="89.621871428571424"/>
    <n v="29.4465"/>
    <n v="3.0435491969698072"/>
  </r>
  <r>
    <x v="0"/>
    <s v="Finalizada"/>
    <s v="Pinturas y Quimicos"/>
    <s v="Duro Tinte Nogal Oscuro Sur cuarto"/>
    <n v="2.125"/>
    <n v="36.844222819259258"/>
    <n v="78.293973490925922"/>
    <n v="29.4465"/>
    <n v="2.6588549909471726"/>
  </r>
  <r>
    <x v="0"/>
    <s v="Finalizada"/>
    <s v="Pinturas y Quimicos"/>
    <s v="Duro Tinte Negro Sur cuarto"/>
    <n v="5.25"/>
    <n v="280.80597278596491"/>
    <n v="1474.2313571263157"/>
    <n v="29.4465"/>
    <n v="50.064739684727073"/>
  </r>
  <r>
    <x v="0"/>
    <s v="Finalizada"/>
    <s v="Pinturas y Quimicos"/>
    <s v="Fondo Lijable para exteriores transparente Sur"/>
    <n v="1.46875"/>
    <n v="786.43809534108379"/>
    <n v="1155.0809525322168"/>
    <n v="29.4465"/>
    <n v="39.226425977016511"/>
  </r>
  <r>
    <x v="0"/>
    <s v="Finalizada"/>
    <s v="Pinturas y Quimicos"/>
    <s v="Acabado mate para exteriores transparente Sur"/>
    <n v="0.71875"/>
    <n v="1040.6452104491832"/>
    <n v="747.96374501035041"/>
    <n v="29.4465"/>
    <n v="25.400769022136771"/>
  </r>
  <r>
    <x v="0"/>
    <s v="Finalizada"/>
    <s v="Pinturas y Quimicos"/>
    <s v="Diluyente Duro Sur"/>
    <n v="1.40625"/>
    <n v="561.79359675853595"/>
    <n v="790.02224544169121"/>
    <n v="29.4465"/>
    <n v="26.829071211916229"/>
  </r>
  <r>
    <x v="0"/>
    <s v="Finalizada"/>
    <s v="Pinturas y Quimicos"/>
    <s v="Componente B 730 para poliuretano Sur"/>
    <n v="1.09375"/>
    <n v="1236.5080948219829"/>
    <n v="1352.4307287115439"/>
    <n v="29.4465"/>
    <n v="45.928403331857567"/>
  </r>
  <r>
    <x v="0"/>
    <s v="Finalizada"/>
    <s v="Pinturas y Quimicos"/>
    <s v="Thinner extrafino Sur galon"/>
    <n v="0.875"/>
    <n v="332.53741935483873"/>
    <n v="290.9702419354839"/>
    <n v="29.4465"/>
    <n v="9.8813183887892926"/>
  </r>
  <r>
    <x v="0"/>
    <s v="En Proceso"/>
    <s v="Material para Empaque"/>
    <s v="Papel kraft "/>
    <n v="-66.599999999999994"/>
    <n v="1.5795503087258749"/>
    <n v="-105.19805056114326"/>
    <n v="29.4465"/>
    <n v="-3.5725145793606461"/>
  </r>
  <r>
    <x v="0"/>
    <s v="Finalizada"/>
    <s v="Material para Empaque"/>
    <s v="Papel kraft "/>
    <n v="66.599999999999994"/>
    <n v="1.5795503087258749"/>
    <n v="105.19805056114326"/>
    <n v="29.4465"/>
    <n v="3.5725145793606461"/>
  </r>
  <r>
    <x v="0"/>
    <s v="En Proceso"/>
    <s v="Pinturas y Quimicos"/>
    <s v="Fondo Lijable para exteriores transparente Sur"/>
    <n v="-0.875"/>
    <n v="786.43809534108379"/>
    <n v="-688.13333342344833"/>
    <n v="29.4465"/>
    <n v="-23.368934624605583"/>
  </r>
  <r>
    <x v="0"/>
    <s v="En Proceso"/>
    <s v="Pinturas y Quimicos"/>
    <s v="Componente B 730 para poliuretano Sur"/>
    <n v="-0.6875"/>
    <n v="1236.5080948219829"/>
    <n v="-850.0993151901132"/>
    <n v="29.4465"/>
    <n v="-28.869282094310467"/>
  </r>
  <r>
    <x v="0"/>
    <s v="En Proceso"/>
    <s v="Pinturas y Quimicos"/>
    <s v="Diluyente Duro Sur"/>
    <n v="-0.875"/>
    <n v="561.79359675853595"/>
    <n v="-491.56939716371897"/>
    <n v="29.4465"/>
    <n v="-16.693644309636763"/>
  </r>
  <r>
    <x v="0"/>
    <s v="En Proceso"/>
    <s v="Pinturas y Quimicos"/>
    <s v="Duro Tinte Negro Sur cuarto"/>
    <n v="-2.5"/>
    <n v="280.80597278596491"/>
    <n v="-702.01493196491231"/>
    <n v="29.4465"/>
    <n v="-23.840352230822418"/>
  </r>
  <r>
    <x v="0"/>
    <s v="En Proceso"/>
    <s v="Pinturas y Quimicos"/>
    <s v="Duro Tinte Miel Sur cuarto"/>
    <n v="-1.75"/>
    <n v="271.39076525000002"/>
    <n v="-474.93383918750004"/>
    <n v="29.4465"/>
    <n v="-16.128702534681544"/>
  </r>
  <r>
    <x v="0"/>
    <s v="En Proceso"/>
    <s v="Pinturas y Quimicos"/>
    <s v="Duro Tinte Genizaro Antiguo Sur cuarto"/>
    <n v="-0.5"/>
    <n v="10.23468459090909"/>
    <n v="-5.1173422954545451"/>
    <n v="29.4465"/>
    <n v="-0.17378439867062453"/>
  </r>
  <r>
    <x v="0"/>
    <s v="En Proceso"/>
    <s v="Pinturas y Quimicos"/>
    <s v="Duro Tinte Nogal Oscuro Sur cuarto"/>
    <n v="-0.75"/>
    <n v="36.844222819259258"/>
    <n v="-27.633167114444444"/>
    <n v="29.4465"/>
    <n v="-0.93841940856959039"/>
  </r>
  <r>
    <x v="0"/>
    <s v="En Proceso"/>
    <s v="Pinturas y Quimicos"/>
    <s v="Thinner extrafino Sur galon"/>
    <n v="-1.0625"/>
    <n v="332.53741935483873"/>
    <n v="-353.32100806451615"/>
    <n v="29.4465"/>
    <n v="-11.99874375781557"/>
  </r>
  <r>
    <x v="0"/>
    <s v="En Proceso"/>
    <s v="Pinturas y Quimicos"/>
    <s v="Acabado mate para exteriores transparente Sur"/>
    <n v="-0.5"/>
    <n v="1040.6452104491832"/>
    <n v="-520.3226052245916"/>
    <n v="29.4465"/>
    <n v="-17.670100189312535"/>
  </r>
  <r>
    <x v="0"/>
    <s v="En Proceso"/>
    <s v="Material para Empaque"/>
    <s v="Papel kraft "/>
    <n v="-111.6"/>
    <n v="1.5795503087258749"/>
    <n v="-176.27781445380762"/>
    <n v="29.4465"/>
    <n v="-5.9863757816313523"/>
  </r>
  <r>
    <x v="0"/>
    <s v="Finalizada"/>
    <s v="Pinturas y Quimicos"/>
    <s v="Fondo Lijable para exteriores transparente Sur"/>
    <n v="0.875"/>
    <n v="786.43809534108379"/>
    <n v="688.13333342344833"/>
    <n v="29.4465"/>
    <n v="23.368934624605583"/>
  </r>
  <r>
    <x v="0"/>
    <s v="Finalizada"/>
    <s v="Pinturas y Quimicos"/>
    <s v="Componente B 730 para poliuretano Sur"/>
    <n v="0.6875"/>
    <n v="1236.5080948219829"/>
    <n v="850.0993151901132"/>
    <n v="29.4465"/>
    <n v="28.869282094310467"/>
  </r>
  <r>
    <x v="0"/>
    <s v="Finalizada"/>
    <s v="Pinturas y Quimicos"/>
    <s v="Diluyente Duro Sur"/>
    <n v="0.875"/>
    <n v="561.79359675853595"/>
    <n v="491.56939716371897"/>
    <n v="29.4465"/>
    <n v="16.693644309636763"/>
  </r>
  <r>
    <x v="0"/>
    <s v="Finalizada"/>
    <s v="Pinturas y Quimicos"/>
    <s v="Duro Tinte Negro Sur cuarto"/>
    <n v="2.5"/>
    <n v="280.80597278596491"/>
    <n v="702.01493196491231"/>
    <n v="29.4465"/>
    <n v="23.840352230822418"/>
  </r>
  <r>
    <x v="0"/>
    <s v="Finalizada"/>
    <s v="Pinturas y Quimicos"/>
    <s v="Duro Tinte Miel Sur cuarto"/>
    <n v="1.75"/>
    <n v="271.39076525000002"/>
    <n v="474.93383918750004"/>
    <n v="29.4465"/>
    <n v="16.128702534681544"/>
  </r>
  <r>
    <x v="0"/>
    <s v="Finalizada"/>
    <s v="Pinturas y Quimicos"/>
    <s v="Duro Tinte Genizaro Antiguo Sur cuarto"/>
    <n v="0.5"/>
    <n v="10.23468459090909"/>
    <n v="5.1173422954545451"/>
    <n v="29.4465"/>
    <n v="0.17378439867062453"/>
  </r>
  <r>
    <x v="0"/>
    <s v="Finalizada"/>
    <s v="Pinturas y Quimicos"/>
    <s v="Duro Tinte Nogal Oscuro Sur cuarto"/>
    <n v="0.75"/>
    <n v="36.844222819259258"/>
    <n v="27.633167114444444"/>
    <n v="29.4465"/>
    <n v="0.93841940856959039"/>
  </r>
  <r>
    <x v="0"/>
    <s v="Finalizada"/>
    <s v="Pinturas y Quimicos"/>
    <s v="Thinner extrafino Sur galon"/>
    <n v="1.0625"/>
    <n v="332.53741935483873"/>
    <n v="353.32100806451615"/>
    <n v="29.4465"/>
    <n v="11.99874375781557"/>
  </r>
  <r>
    <x v="0"/>
    <s v="Finalizada"/>
    <s v="Pinturas y Quimicos"/>
    <s v="Acabado mate para exteriores transparente Sur"/>
    <n v="0.5"/>
    <n v="1040.6452104491832"/>
    <n v="520.3226052245916"/>
    <n v="29.4465"/>
    <n v="17.670100189312535"/>
  </r>
  <r>
    <x v="0"/>
    <s v="Finalizada"/>
    <s v="Material para Empaque"/>
    <s v="Papel kraft "/>
    <n v="111.6"/>
    <n v="1.5795503087258749"/>
    <n v="176.27781445380762"/>
    <n v="29.4465"/>
    <n v="5.9863757816313523"/>
  </r>
  <r>
    <x v="0"/>
    <s v="En Proceso"/>
    <s v="Pinturas y Quimicos"/>
    <s v="Duro Tinte Genizaro Antiguo Sur cuarto"/>
    <n v="-0.875"/>
    <n v="10.23468459090909"/>
    <n v="-8.9553490170454531"/>
    <n v="29.4465"/>
    <n v="-0.3041226976735929"/>
  </r>
  <r>
    <x v="0"/>
    <s v="En Proceso"/>
    <s v="Pinturas y Quimicos"/>
    <s v="Duro Tinte Cenizaro Sur cuarto"/>
    <n v="-1.125"/>
    <n v="79.663885714285712"/>
    <n v="-89.621871428571424"/>
    <n v="29.4465"/>
    <n v="-3.0435491969698072"/>
  </r>
  <r>
    <x v="0"/>
    <s v="En Proceso"/>
    <s v="Pinturas y Quimicos"/>
    <s v="Duro Tinte Nogal Oscuro Sur cuarto"/>
    <n v="-2.625"/>
    <n v="36.844222819259258"/>
    <n v="-96.716084900555558"/>
    <n v="29.4465"/>
    <n v="-3.2844679299935664"/>
  </r>
  <r>
    <x v="0"/>
    <s v="En Proceso"/>
    <s v="Pinturas y Quimicos"/>
    <s v="Duro Tinte Negro Sur cuarto"/>
    <n v="-5.75"/>
    <n v="280.80597278596491"/>
    <n v="-1614.6343435192982"/>
    <n v="29.4465"/>
    <n v="-54.832810130891559"/>
  </r>
  <r>
    <x v="0"/>
    <s v="En Proceso"/>
    <s v="Pinturas y Quimicos"/>
    <s v="Duro Tinte Genizaro Antiguo Sur cuarto"/>
    <n v="-0.25"/>
    <n v="10.23468459090909"/>
    <n v="-2.5586711477272726"/>
    <n v="29.4465"/>
    <n v="-8.6892199335312267E-2"/>
  </r>
  <r>
    <x v="0"/>
    <s v="En Proceso"/>
    <s v="Pinturas y Quimicos"/>
    <s v="Fondo Lijable para exteriores transparente Sur"/>
    <n v="-1.375"/>
    <n v="786.43809534108379"/>
    <n v="-1081.3523810939903"/>
    <n v="29.4465"/>
    <n v="-36.722611552951633"/>
  </r>
  <r>
    <x v="0"/>
    <s v="En Proceso"/>
    <s v="Pinturas y Quimicos"/>
    <s v="Acabado mate para exteriores transparente Sur"/>
    <n v="-2.25"/>
    <n v="1040.6452104491832"/>
    <n v="-2341.4517235106623"/>
    <n v="29.4465"/>
    <n v="-79.515450851906422"/>
  </r>
  <r>
    <x v="0"/>
    <s v="En Proceso"/>
    <s v="Pinturas y Quimicos"/>
    <s v="Diluyente Duro Sur"/>
    <n v="-1.15625"/>
    <n v="561.79359675853595"/>
    <n v="-649.57384625205725"/>
    <n v="29.4465"/>
    <n v="-22.059458552020011"/>
  </r>
  <r>
    <x v="0"/>
    <s v="En Proceso"/>
    <s v="Pinturas y Quimicos"/>
    <s v="Componente B 730 para poliuretano Sur"/>
    <n v="-1.15625"/>
    <n v="1236.5080948219829"/>
    <n v="-1429.7124846379177"/>
    <n v="29.4465"/>
    <n v="-48.552883522249424"/>
  </r>
  <r>
    <x v="0"/>
    <s v="En Proceso"/>
    <s v="Pinturas y Quimicos"/>
    <s v="Thinner extrafino Sur galon"/>
    <n v="-2.09375"/>
    <n v="332.53741935483873"/>
    <n v="-696.25022177419362"/>
    <n v="29.4465"/>
    <n v="-23.644583287460094"/>
  </r>
  <r>
    <x v="0"/>
    <s v="En Proceso"/>
    <s v="Pinturas y Quimicos"/>
    <s v="Duro Tinte Negro Sur cuarto"/>
    <n v="-2.125"/>
    <n v="280.80597278596491"/>
    <n v="-596.71269217017539"/>
    <n v="29.4465"/>
    <n v="-20.264299396199053"/>
  </r>
  <r>
    <x v="0"/>
    <s v="En Proceso"/>
    <s v="Pinturas y Quimicos"/>
    <s v="Thinner extrafino Sur galon"/>
    <n v="-1.53125"/>
    <n v="332.53741935483873"/>
    <n v="-509.19792338709681"/>
    <n v="29.4465"/>
    <n v="-17.292307180381261"/>
  </r>
  <r>
    <x v="0"/>
    <s v="En Proceso"/>
    <s v="Pinturas y Quimicos"/>
    <s v="Duro Tinte Miel Sur cuarto"/>
    <n v="-0.25"/>
    <n v="271.39076525000002"/>
    <n v="-67.847691312500004"/>
    <n v="29.4465"/>
    <n v="-2.3041003620973632"/>
  </r>
  <r>
    <x v="0"/>
    <s v="En Proceso"/>
    <s v="Pinturas y Quimicos"/>
    <s v="Fondo Lijable para exteriores transparente Sur"/>
    <n v="-0.625"/>
    <n v="786.43809534108379"/>
    <n v="-491.52380958817736"/>
    <n v="29.4465"/>
    <n v="-16.692096160432559"/>
  </r>
  <r>
    <x v="0"/>
    <s v="En Proceso"/>
    <s v="Pinturas y Quimicos"/>
    <s v="Diluyente Duro Sur"/>
    <n v="-1.125"/>
    <n v="561.79359675853595"/>
    <n v="-632.01779635335299"/>
    <n v="29.4465"/>
    <n v="-21.463256969532981"/>
  </r>
  <r>
    <x v="0"/>
    <s v="En Proceso"/>
    <s v="Pinturas y Quimicos"/>
    <s v="Componente B 730 para poliuretano Sur"/>
    <n v="-1.125"/>
    <n v="1236.5080948219829"/>
    <n v="-1391.0716066747309"/>
    <n v="29.4465"/>
    <n v="-47.240643427053499"/>
  </r>
  <r>
    <x v="0"/>
    <s v="En Proceso"/>
    <s v="Pinturas y Quimicos"/>
    <s v="Corrostyl antic mate Negro Sur galon"/>
    <n v="-1.1875"/>
    <n v="854.43999999999994"/>
    <n v="-1014.6474999999999"/>
    <n v="29.4465"/>
    <n v="-34.457320904012356"/>
  </r>
  <r>
    <x v="0"/>
    <s v="En Proceso"/>
    <s v="Pinturas y Quimicos"/>
    <s v="Desoxidante / Desengrasante Sur"/>
    <n v="-0.25"/>
    <n v="238.47880378364198"/>
    <n v="-59.619700945910495"/>
    <n v="29.4465"/>
    <n v="-2.0246786866320443"/>
  </r>
  <r>
    <x v="0"/>
    <s v="En Proceso"/>
    <s v="Pinturas y Quimicos"/>
    <s v="Acabado mate para exteriores transparente Sur"/>
    <n v="-0.4375"/>
    <n v="1040.6452104491832"/>
    <n v="-455.28227957151762"/>
    <n v="29.4465"/>
    <n v="-15.461337665648468"/>
  </r>
  <r>
    <x v="0"/>
    <s v="En Proceso"/>
    <s v="Pinturas y Quimicos"/>
    <s v="Diluyente Duro Sur"/>
    <n v="-6.25E-2"/>
    <n v="561.79359675853595"/>
    <n v="-35.112099797408497"/>
    <n v="29.4465"/>
    <n v="-1.1924031649740545"/>
  </r>
  <r>
    <x v="0"/>
    <s v="En Proceso"/>
    <s v="Pinturas y Quimicos"/>
    <s v="Componente B 730 para poliuretano Sur"/>
    <n v="-6.25E-2"/>
    <n v="1236.5080948219829"/>
    <n v="-77.281755926373933"/>
    <n v="29.4465"/>
    <n v="-2.6244801903918611"/>
  </r>
  <r>
    <x v="0"/>
    <s v="En Proceso"/>
    <s v="Material para Empaque"/>
    <s v="Papel kraft "/>
    <n v="-350.1"/>
    <n v="1.5795503087258749"/>
    <n v="-553.00056308492879"/>
    <n v="29.4465"/>
    <n v="-18.7798401536661"/>
  </r>
  <r>
    <x v="0"/>
    <s v="Finalizada"/>
    <s v="Pinturas y Quimicos"/>
    <s v="Duro Tinte Genizaro Antiguo Sur cuarto"/>
    <n v="0.875"/>
    <n v="10.23468459090909"/>
    <n v="8.9553490170454531"/>
    <n v="29.4465"/>
    <n v="0.3041226976735929"/>
  </r>
  <r>
    <x v="0"/>
    <s v="Finalizada"/>
    <s v="Pinturas y Quimicos"/>
    <s v="Duro Tinte Cenizaro Sur cuarto"/>
    <n v="1.125"/>
    <n v="79.663885714285712"/>
    <n v="89.621871428571424"/>
    <n v="29.4465"/>
    <n v="3.0435491969698072"/>
  </r>
  <r>
    <x v="0"/>
    <s v="Finalizada"/>
    <s v="Pinturas y Quimicos"/>
    <s v="Duro Tinte Nogal Oscuro Sur cuarto"/>
    <n v="2.625"/>
    <n v="36.844222819259258"/>
    <n v="96.716084900555558"/>
    <n v="29.4465"/>
    <n v="3.2844679299935664"/>
  </r>
  <r>
    <x v="0"/>
    <s v="Finalizada"/>
    <s v="Pinturas y Quimicos"/>
    <s v="Duro Tinte Negro Sur cuarto"/>
    <n v="5.75"/>
    <n v="280.80597278596491"/>
    <n v="1614.6343435192982"/>
    <n v="29.4465"/>
    <n v="54.832810130891559"/>
  </r>
  <r>
    <x v="0"/>
    <s v="Finalizada"/>
    <s v="Pinturas y Quimicos"/>
    <s v="Duro Tinte Genizaro Antiguo Sur cuarto"/>
    <n v="0.25"/>
    <n v="10.23468459090909"/>
    <n v="2.5586711477272726"/>
    <n v="29.4465"/>
    <n v="8.6892199335312267E-2"/>
  </r>
  <r>
    <x v="0"/>
    <s v="Finalizada"/>
    <s v="Pinturas y Quimicos"/>
    <s v="Fondo Lijable para exteriores transparente Sur"/>
    <n v="1.375"/>
    <n v="786.43809534108379"/>
    <n v="1081.3523810939903"/>
    <n v="29.4465"/>
    <n v="36.722611552951633"/>
  </r>
  <r>
    <x v="0"/>
    <s v="Finalizada"/>
    <s v="Pinturas y Quimicos"/>
    <s v="Acabado mate para exteriores transparente Sur"/>
    <n v="2.25"/>
    <n v="1040.6452104491832"/>
    <n v="2341.4517235106623"/>
    <n v="29.4465"/>
    <n v="79.515450851906422"/>
  </r>
  <r>
    <x v="0"/>
    <s v="Finalizada"/>
    <s v="Pinturas y Quimicos"/>
    <s v="Diluyente Duro Sur"/>
    <n v="1.15625"/>
    <n v="561.79359675853595"/>
    <n v="649.57384625205725"/>
    <n v="29.4465"/>
    <n v="22.059458552020011"/>
  </r>
  <r>
    <x v="0"/>
    <s v="Finalizada"/>
    <s v="Pinturas y Quimicos"/>
    <s v="Componente B 730 para poliuretano Sur"/>
    <n v="1.15625"/>
    <n v="1236.5080948219829"/>
    <n v="1429.7124846379177"/>
    <n v="29.4465"/>
    <n v="48.552883522249424"/>
  </r>
  <r>
    <x v="0"/>
    <s v="Finalizada"/>
    <s v="Pinturas y Quimicos"/>
    <s v="Thinner extrafino Sur galon"/>
    <n v="2.09375"/>
    <n v="332.53741935483873"/>
    <n v="696.25022177419362"/>
    <n v="29.4465"/>
    <n v="23.644583287460094"/>
  </r>
  <r>
    <x v="0"/>
    <s v="Finalizada"/>
    <s v="Pinturas y Quimicos"/>
    <s v="Duro Tinte Negro Sur cuarto"/>
    <n v="2.125"/>
    <n v="280.80597278596491"/>
    <n v="596.71269217017539"/>
    <n v="29.4465"/>
    <n v="20.264299396199053"/>
  </r>
  <r>
    <x v="0"/>
    <s v="Finalizada"/>
    <s v="Pinturas y Quimicos"/>
    <s v="Thinner extrafino Sur galon"/>
    <n v="1.53125"/>
    <n v="332.53741935483873"/>
    <n v="509.19792338709681"/>
    <n v="29.4465"/>
    <n v="17.292307180381261"/>
  </r>
  <r>
    <x v="0"/>
    <s v="Finalizada"/>
    <s v="Pinturas y Quimicos"/>
    <s v="Duro Tinte Miel Sur cuarto"/>
    <n v="0.25"/>
    <n v="271.39076525000002"/>
    <n v="67.847691312500004"/>
    <n v="29.4465"/>
    <n v="2.3041003620973632"/>
  </r>
  <r>
    <x v="0"/>
    <s v="Finalizada"/>
    <s v="Pinturas y Quimicos"/>
    <s v="Fondo Lijable para exteriores transparente Sur"/>
    <n v="0.625"/>
    <n v="786.43809534108379"/>
    <n v="491.52380958817736"/>
    <n v="29.4465"/>
    <n v="16.692096160432559"/>
  </r>
  <r>
    <x v="0"/>
    <s v="Finalizada"/>
    <s v="Pinturas y Quimicos"/>
    <s v="Diluyente Duro Sur"/>
    <n v="1.125"/>
    <n v="561.79359675853595"/>
    <n v="632.01779635335299"/>
    <n v="29.4465"/>
    <n v="21.463256969532981"/>
  </r>
  <r>
    <x v="0"/>
    <s v="Finalizada"/>
    <s v="Pinturas y Quimicos"/>
    <s v="Componente B 730 para poliuretano Sur"/>
    <n v="1.125"/>
    <n v="1236.5080948219829"/>
    <n v="1391.0716066747309"/>
    <n v="29.4465"/>
    <n v="47.240643427053499"/>
  </r>
  <r>
    <x v="0"/>
    <s v="Finalizada"/>
    <s v="Pinturas y Quimicos"/>
    <s v="Corrostyl antic mate Negro Sur galon"/>
    <n v="1.1875"/>
    <n v="854.43999999999994"/>
    <n v="1014.6474999999999"/>
    <n v="29.4465"/>
    <n v="34.457320904012356"/>
  </r>
  <r>
    <x v="0"/>
    <s v="Finalizada"/>
    <s v="Pinturas y Quimicos"/>
    <s v="Desoxidante / Desengrasante Sur"/>
    <n v="0.25"/>
    <n v="238.47880378364198"/>
    <n v="59.619700945910495"/>
    <n v="29.4465"/>
    <n v="2.0246786866320443"/>
  </r>
  <r>
    <x v="0"/>
    <s v="Finalizada"/>
    <s v="Pinturas y Quimicos"/>
    <s v="Acabado mate para exteriores transparente Sur"/>
    <n v="0.4375"/>
    <n v="1040.6452104491832"/>
    <n v="455.28227957151762"/>
    <n v="29.4465"/>
    <n v="15.461337665648468"/>
  </r>
  <r>
    <x v="0"/>
    <s v="Finalizada"/>
    <s v="Pinturas y Quimicos"/>
    <s v="Diluyente Duro Sur"/>
    <n v="6.25E-2"/>
    <n v="561.79359675853595"/>
    <n v="35.112099797408497"/>
    <n v="29.4465"/>
    <n v="1.1924031649740545"/>
  </r>
  <r>
    <x v="0"/>
    <s v="Finalizada"/>
    <s v="Pinturas y Quimicos"/>
    <s v="Componente B 730 para poliuretano Sur"/>
    <n v="6.25E-2"/>
    <n v="1236.5080948219829"/>
    <n v="77.281755926373933"/>
    <n v="29.4465"/>
    <n v="2.6244801903918611"/>
  </r>
  <r>
    <x v="0"/>
    <s v="Finalizada"/>
    <s v="Material para Empaque"/>
    <s v="Papel kraft "/>
    <n v="350.1"/>
    <n v="1.5795503087258749"/>
    <n v="553.00056308492879"/>
    <n v="29.4465"/>
    <n v="18.7798401536661"/>
  </r>
  <r>
    <x v="0"/>
    <s v="En Proceso"/>
    <s v="Pinturas y Quimicos"/>
    <s v="Fondo Lijable para exteriores transparente Sur"/>
    <n v="-0.125"/>
    <n v="786.43809534108379"/>
    <n v="-98.304761917635474"/>
    <n v="29.4465"/>
    <n v="-3.3384192320865118"/>
  </r>
  <r>
    <x v="0"/>
    <s v="En Proceso"/>
    <s v="Pinturas y Quimicos"/>
    <s v="Acabado mate para exteriores transparente Sur"/>
    <n v="-0.125"/>
    <n v="1040.6452104491832"/>
    <n v="-130.0806513061479"/>
    <n v="29.4465"/>
    <n v="-4.4175250473281338"/>
  </r>
  <r>
    <x v="0"/>
    <s v="En Proceso"/>
    <s v="Pinturas y Quimicos"/>
    <s v="Componente B 730 para poliuretano Sur"/>
    <n v="-0.125"/>
    <n v="1236.5080948219829"/>
    <n v="-154.56351185274787"/>
    <n v="29.4465"/>
    <n v="-5.2489603807837222"/>
  </r>
  <r>
    <x v="0"/>
    <s v="En Proceso"/>
    <s v="Pinturas y Quimicos"/>
    <s v="Diluyente Duro Sur"/>
    <n v="-0.125"/>
    <n v="561.79359675853595"/>
    <n v="-70.224199594816994"/>
    <n v="29.4465"/>
    <n v="-2.384806329948109"/>
  </r>
  <r>
    <x v="0"/>
    <s v="En Proceso"/>
    <s v="Pinturas y Quimicos"/>
    <s v="Fondo Lijable para exteriores transparente Sur"/>
    <n v="0.125"/>
    <n v="786.43809534108379"/>
    <n v="98.304761917635474"/>
    <n v="29.4465"/>
    <n v="3.3384192320865118"/>
  </r>
  <r>
    <x v="0"/>
    <s v="En Proceso"/>
    <s v="Pinturas y Quimicos"/>
    <s v="Acabado mate para exteriores transparente Sur"/>
    <n v="0.125"/>
    <n v="1040.6452104491832"/>
    <n v="130.0806513061479"/>
    <n v="29.4465"/>
    <n v="4.4175250473281338"/>
  </r>
  <r>
    <x v="0"/>
    <s v="En Proceso"/>
    <s v="Pinturas y Quimicos"/>
    <s v="Componente B 730 para poliuretano Sur"/>
    <n v="0.125"/>
    <n v="1236.5080948219829"/>
    <n v="154.56351185274787"/>
    <n v="29.4465"/>
    <n v="5.2489603807837222"/>
  </r>
  <r>
    <x v="0"/>
    <s v="En Proceso"/>
    <s v="Pinturas y Quimicos"/>
    <s v="Diluyente Duro Sur"/>
    <n v="0.125"/>
    <n v="561.79359675853595"/>
    <n v="70.224199594816994"/>
    <n v="29.4465"/>
    <n v="2.384806329948109"/>
  </r>
  <r>
    <x v="0"/>
    <s v="Finalizada"/>
    <s v="Sub-Contratos"/>
    <s v="Servicio de tapizado para tres juegos de muebles. / Proveedor: Tapicería Peralta"/>
    <n v="57524.800000000003"/>
    <n v="0.18109611593350786"/>
    <n v="10417.517849851853"/>
    <n v="29.391400000000001"/>
    <n v="354.44102185849778"/>
  </r>
  <r>
    <x v="0"/>
    <s v="Finalizada"/>
    <s v="Sub-Contratos"/>
    <s v="Servicio de tapizado para tres juegos de muebles. / Proveedor: Tapicería Peralta"/>
    <n v="51504.01"/>
    <n v="0.18109611593350786"/>
    <n v="9327.1761660005486"/>
    <n v="29.391400000000001"/>
    <n v="317.34371843466278"/>
  </r>
  <r>
    <x v="0"/>
    <s v="Finalizada"/>
    <s v="Sub-Contratos"/>
    <s v="Servicio de tapizado para tres juegos de muebles. / Proveedor: Tapicería Peralta"/>
    <n v="23497.5"/>
    <n v="0.18109611593350786"/>
    <n v="4255.3059841476006"/>
    <n v="29.391400000000001"/>
    <n v="144.78064958278955"/>
  </r>
  <r>
    <x v="0"/>
    <s v="Finalizada"/>
    <s v="Material para Tapizar"/>
    <s v="Ajuste para distribuir costo de Material de Tapizado y Sub-Contrato por servicio de tapizado."/>
    <n v="1"/>
    <n v="-860.51158896252491"/>
    <n v="-860.51158896252491"/>
    <n v="29.417901151546857"/>
    <n v="-29.251291060146801"/>
  </r>
  <r>
    <x v="0"/>
    <s v="Finalizada"/>
    <s v="Material para Tapizar"/>
    <s v="Ajuste para distribuir costo de Material de Tapizado y Sub-Contrato por servicio de tapizado."/>
    <n v="1"/>
    <n v="745.53626136199819"/>
    <n v="745.53626136199819"/>
    <n v="29.413005098795828"/>
    <n v="25.347163911263202"/>
  </r>
  <r>
    <x v="0"/>
    <s v="Finalizada"/>
    <s v="Material para Tapizar"/>
    <s v="Ajuste para distribuir costo de Material de Tapizado y Sub-Contrato por servicio de tapizado."/>
    <n v="1"/>
    <n v="114.97532760052854"/>
    <n v="114.97532760052854"/>
    <n v="29.414349082643799"/>
    <n v="3.9088176752607717"/>
  </r>
  <r>
    <x v="0"/>
    <m/>
    <m/>
    <m/>
    <m/>
    <m/>
    <n v="605377.54949795594"/>
    <m/>
    <n v="20018.808985326625"/>
  </r>
  <r>
    <x v="0"/>
    <s v="Finalizada"/>
    <s v="Herrajes"/>
    <s v="Soporte stopmatic"/>
    <n v="-4"/>
    <n v="0"/>
    <n v="0"/>
    <n v="29.556899999999999"/>
    <n v="0"/>
  </r>
  <r>
    <x v="0"/>
    <s v="Finalizada"/>
    <s v="Plywood"/>
    <s v="Lamina de Plywood Corriente de 4 x 8 x 3/8&quot;"/>
    <n v="-2"/>
    <n v="470.51999999999992"/>
    <n v="-941.03999999999985"/>
    <n v="29.556899999999999"/>
    <n v="-31.838250966779327"/>
  </r>
  <r>
    <x v="0"/>
    <s v="Finalizada"/>
    <s v="Plywood"/>
    <s v="Lamina de Plywood Corriente de 4 x 8 x 3/8&quot;"/>
    <n v="22"/>
    <n v="470.51999999999992"/>
    <n v="10351.439999999999"/>
    <n v="29.556899999999999"/>
    <n v="350.22076063457263"/>
  </r>
  <r>
    <x v="0"/>
    <s v="Finalizada"/>
    <s v="Clavos y Tornillos"/>
    <s v="Tornillo Gypsum 1-1/4&quot;"/>
    <n v="1000"/>
    <n v="0.21613590382408615"/>
    <n v="216.13590382408614"/>
    <n v="29.556899999999999"/>
    <n v="7.3125362884499436"/>
  </r>
  <r>
    <x v="0"/>
    <s v="Finalizada"/>
    <s v="Materiales Varios"/>
    <s v="Lamina de poroplast lisa 2 x 4 (pie x pie)"/>
    <n v="55"/>
    <n v="29.282885486141051"/>
    <n v="1610.5587017377579"/>
    <n v="29.556899999999999"/>
    <n v="54.490108967373374"/>
  </r>
  <r>
    <x v="0"/>
    <s v="Finalizada"/>
    <s v="Materiales Varios"/>
    <s v="Cojines tapizados para silla bar"/>
    <n v="37"/>
    <n v="558.36243243243246"/>
    <n v="20659.41"/>
    <n v="29.556899999999999"/>
    <n v="698.97079869675099"/>
  </r>
  <r>
    <x v="0"/>
    <s v="Finalizada"/>
    <s v="Clavos y Tornillos"/>
    <s v="Tornillo Gypsum 1-1/4&quot;"/>
    <n v="150"/>
    <n v="0.21613590382408615"/>
    <n v="32.420385573612926"/>
    <n v="29.556899999999999"/>
    <n v="1.0968804432674917"/>
  </r>
  <r>
    <x v="0"/>
    <s v="Finalizada"/>
    <s v="Clavos y Tornillos"/>
    <s v="Tornillo Amarillo 3/4&quot; #10"/>
    <n v="200"/>
    <n v="0.7029793367983368"/>
    <n v="140.59586735966735"/>
    <n v="29.556899999999999"/>
    <n v="4.7567866508215459"/>
  </r>
  <r>
    <x v="0"/>
    <s v="Finalizada"/>
    <s v="Clavos y Tornillos"/>
    <s v="Tornillo Gypsum 1-1/4&quot;"/>
    <n v="144"/>
    <n v="0.21613590382408615"/>
    <n v="31.123570150668407"/>
    <n v="29.556899999999999"/>
    <n v="1.0530052255367921"/>
  </r>
  <r>
    <x v="0"/>
    <s v="Finalizada"/>
    <s v="Pinturas y Quimicos"/>
    <s v="Desoxidante / Desengrasante Sur"/>
    <n v="0.5"/>
    <n v="238.47880378364198"/>
    <n v="119.23940189182099"/>
    <n v="29.556899999999999"/>
    <n v="4.0342323414099921"/>
  </r>
  <r>
    <x v="0"/>
    <s v="Finalizada"/>
    <s v="Pinturas y Quimicos"/>
    <s v="Faster Dry SW Gris Zachary Lynd"/>
    <n v="2.96875"/>
    <n v="942.3399999999998"/>
    <n v="2797.5718749999996"/>
    <n v="29.556899999999999"/>
    <n v="94.650381975105631"/>
  </r>
  <r>
    <x v="0"/>
    <s v="Finalizada"/>
    <s v="Pinturas y Quimicos"/>
    <s v="Faster Dry SW BA SOL ALQ BRILLANTE NEGRO "/>
    <n v="1.5625"/>
    <n v="755.57"/>
    <n v="1180.578125"/>
    <n v="29.556899999999999"/>
    <n v="39.942555714570879"/>
  </r>
  <r>
    <x v="0"/>
    <s v="Finalizada"/>
    <s v="Pinturas y Quimicos"/>
    <s v="Faster Dry SW 6335 Fired Brick"/>
    <n v="1.84375"/>
    <n v="822.23500000000001"/>
    <n v="1515.9957812499999"/>
    <n v="29.556899999999999"/>
    <n v="51.290757192060063"/>
  </r>
  <r>
    <x v="0"/>
    <s v="Finalizada"/>
    <s v="Pinturas y Quimicos"/>
    <s v="Thinner extrafino Sur galon"/>
    <n v="3.53125"/>
    <n v="332.53741935483873"/>
    <n v="1174.2727620967744"/>
    <n v="29.556899999999999"/>
    <n v="39.729226072313892"/>
  </r>
  <r>
    <x v="0"/>
    <s v="Finalizada"/>
    <s v="Pinturas y Quimicos"/>
    <s v="Xileno"/>
    <n v="0.125"/>
    <n v="251.74460003127228"/>
    <n v="31.468075003909036"/>
    <n v="29.556899999999999"/>
    <n v="1.064660874581199"/>
  </r>
  <r>
    <x v="0"/>
    <s v="Finalizada"/>
    <s v="Pinturas y Quimicos"/>
    <s v="Acabado brillante para exteriores transparente Sur"/>
    <n v="1.875"/>
    <n v="947.90142857142848"/>
    <n v="1777.3151785714283"/>
    <n v="29.556899999999999"/>
    <n v="60.131988759694977"/>
  </r>
  <r>
    <x v="0"/>
    <s v="Finalizada"/>
    <s v="Pinturas y Quimicos"/>
    <s v="Componente B 730 para poliuretano Sur"/>
    <n v="1.4375"/>
    <n v="1315.93"/>
    <n v="1891.6493750000002"/>
    <n v="29.556899999999999"/>
    <n v="64.00026305194389"/>
  </r>
  <r>
    <x v="0"/>
    <s v="Finalizada"/>
    <s v="Pinturas y Quimicos"/>
    <s v="Diluyente Duro Sur"/>
    <n v="1.4375"/>
    <n v="619.4"/>
    <n v="890.38749999999993"/>
    <n v="29.556899999999999"/>
    <n v="30.124522531117943"/>
  </r>
  <r>
    <x v="0"/>
    <s v="Finalizada"/>
    <s v="Pinturas y Quimicos"/>
    <s v="Thinner extrafino Sur galon"/>
    <n v="0.46875"/>
    <n v="332.53741935483873"/>
    <n v="155.87691532258066"/>
    <n v="29.556899999999999"/>
    <n v="5.2737910715460909"/>
  </r>
  <r>
    <x v="0"/>
    <s v="Finalizada"/>
    <s v="Pinturas y Quimicos"/>
    <s v="Componente B 730 para poliuretano Sur"/>
    <n v="0.75"/>
    <n v="1315.93"/>
    <n v="986.94749999999999"/>
    <n v="29.556899999999999"/>
    <n v="33.391441592318543"/>
  </r>
  <r>
    <x v="0"/>
    <s v="Finalizada"/>
    <s v="Pinturas y Quimicos"/>
    <s v="Diluyente Duro Sur"/>
    <n v="0.75"/>
    <n v="619.4"/>
    <n v="464.54999999999995"/>
    <n v="29.556899999999999"/>
    <n v="15.717142190148492"/>
  </r>
  <r>
    <x v="0"/>
    <s v="Finalizada"/>
    <s v="Pinturas y Quimicos"/>
    <s v="Acabado brillante para exteriores transparente Sur"/>
    <n v="0.1875"/>
    <n v="947.90142857142848"/>
    <n v="177.73151785714285"/>
    <n v="29.556899999999999"/>
    <n v="6.0131988759694979"/>
  </r>
  <r>
    <x v="0"/>
    <s v="Finalizada"/>
    <s v="Material para Empaque"/>
    <s v="Papel kraft "/>
    <n v="93.6"/>
    <n v="3.2611291815692511"/>
    <n v="305.24169139488191"/>
    <n v="29.556899999999999"/>
    <n v="10.327256626875007"/>
  </r>
  <r>
    <x v="0"/>
    <s v="Finalizada"/>
    <s v="Materiales Varios"/>
    <s v="Lamina de Fibran 3/16&quot;"/>
    <n v="-3"/>
    <n v="0"/>
    <n v="0"/>
    <n v="29.556899999999999"/>
    <n v="0"/>
  </r>
  <r>
    <x v="0"/>
    <s v="Finalizada"/>
    <s v="Pinturas y Quimicos"/>
    <s v="Faster Dry SW Gris Zachary Lynd"/>
    <n v="1.4375"/>
    <n v="942.3399999999998"/>
    <n v="1354.6137499999998"/>
    <n v="29.556899999999999"/>
    <n v="45.830711272156414"/>
  </r>
  <r>
    <x v="0"/>
    <s v="Finalizada"/>
    <s v="Pinturas y Quimicos"/>
    <s v="Thinner extrafino Sur galon"/>
    <n v="1.4375"/>
    <n v="332.53741935483873"/>
    <n v="478.02254032258065"/>
    <n v="29.556899999999999"/>
    <n v="16.172959286074679"/>
  </r>
  <r>
    <x v="0"/>
    <s v="Finalizada"/>
    <s v="Pinturas y Quimicos"/>
    <s v="Faster Dry SW Gris Zachary Lynd"/>
    <n v="2.5625"/>
    <n v="942.3399999999998"/>
    <n v="2414.7462499999997"/>
    <n v="29.556899999999999"/>
    <n v="81.698224441670121"/>
  </r>
  <r>
    <x v="0"/>
    <s v="Finalizada"/>
    <s v="Pinturas y Quimicos"/>
    <s v="Thinner extrafino Sur galon"/>
    <n v="2.5625"/>
    <n v="332.53741935483873"/>
    <n v="852.12713709677428"/>
    <n v="29.556899999999999"/>
    <n v="28.830057857785299"/>
  </r>
  <r>
    <x v="0"/>
    <s v="Finalizada"/>
    <s v="Pinturas y Quimicos"/>
    <s v="Faster Dry SW Gris Zachary Lynd"/>
    <n v="1"/>
    <n v="942.3399999999998"/>
    <n v="942.3399999999998"/>
    <n v="29.556899999999999"/>
    <n v="31.882233928456632"/>
  </r>
  <r>
    <x v="0"/>
    <s v="Finalizada"/>
    <s v="Pinturas y Quimicos"/>
    <s v="Thinner extrafino Sur galon"/>
    <n v="2"/>
    <n v="332.53741935483873"/>
    <n v="665.07483870967746"/>
    <n v="29.556899999999999"/>
    <n v="22.501508571929989"/>
  </r>
  <r>
    <x v="0"/>
    <s v="Finalizada"/>
    <s v="Pinturas y Quimicos"/>
    <s v="Faster Dry SW 9178 In the navy"/>
    <n v="2"/>
    <n v="888.9"/>
    <n v="1777.8"/>
    <n v="29.556899999999999"/>
    <n v="60.148391746089743"/>
  </r>
  <r>
    <x v="0"/>
    <s v="Finalizada"/>
    <s v="Pinturas y Quimicos"/>
    <s v="Acabado brillante para exteriores transparente Sur"/>
    <n v="1.5"/>
    <n v="947.90142857142848"/>
    <n v="1421.8521428571428"/>
    <n v="29.556899999999999"/>
    <n v="48.105591007755983"/>
  </r>
  <r>
    <x v="0"/>
    <s v="Finalizada"/>
    <s v="Pinturas y Quimicos"/>
    <s v="Diluyente Duro Sur"/>
    <n v="1"/>
    <n v="619.4"/>
    <n v="619.4"/>
    <n v="29.556899999999999"/>
    <n v="20.956189586864657"/>
  </r>
  <r>
    <x v="0"/>
    <s v="Finalizada"/>
    <s v="Pinturas y Quimicos"/>
    <s v="Componente B 730 para poliuretano Sur"/>
    <n v="1"/>
    <n v="1315.93"/>
    <n v="1315.93"/>
    <n v="29.556899999999999"/>
    <n v="44.5219221230914"/>
  </r>
  <r>
    <x v="0"/>
    <s v="Finalizada"/>
    <s v="Pinturas y Quimicos"/>
    <s v="Fondo Lijable para exteriores transparente Sur"/>
    <n v="1"/>
    <n v="786.43809534108379"/>
    <n v="786.43809534108379"/>
    <n v="29.556899999999999"/>
    <n v="26.607597391508712"/>
  </r>
  <r>
    <x v="0"/>
    <s v="Finalizada"/>
    <s v="Material para Empaque"/>
    <s v="Papel kraft "/>
    <n v="333"/>
    <n v="3.2611291815692511"/>
    <n v="1085.9560174625606"/>
    <n v="29.556899999999999"/>
    <n v="36.741201460997623"/>
  </r>
  <r>
    <x v="0"/>
    <s v="Finalizada"/>
    <s v="Clavos y Tornillos"/>
    <s v="Tornillo Amarillo 2&quot; #10"/>
    <n v="10"/>
    <n v="0.76886523202308621"/>
    <n v="7.6886523202308616"/>
    <n v="29.556899999999999"/>
    <n v="0.26013053873142522"/>
  </r>
  <r>
    <x v="0"/>
    <s v="Finalizada"/>
    <s v="Clavos y Tornillos"/>
    <s v="Tornillo Amarillo 1-1/2&quot; #10"/>
    <n v="15"/>
    <n v="0.28041402556308481"/>
    <n v="4.2062103834462725"/>
    <n v="29.556899999999999"/>
    <n v="0.1423089154629299"/>
  </r>
  <r>
    <x v="0"/>
    <s v="Finalizada"/>
    <s v="Pinturas y Quimicos"/>
    <s v="Kinepox 026 Sur"/>
    <n v="-0.25"/>
    <n v="849.54222932112123"/>
    <n v="-212.38555733028031"/>
    <n v="29.556899999999999"/>
    <n v="-7.1856506375932634"/>
  </r>
  <r>
    <x v="0"/>
    <s v="Finalizada"/>
    <s v="Pinturas y Quimicos"/>
    <s v="Kinecure 626 tablas de surf componente B Sur cuarto"/>
    <n v="-0.5"/>
    <n v="699.77015143388712"/>
    <n v="-349.88507571694356"/>
    <n v="29.556899999999999"/>
    <n v="-11.837678366707726"/>
  </r>
  <r>
    <x v="0"/>
    <s v="Finalizada"/>
    <s v="Plywood"/>
    <s v="Lamina de Plywood Fenolico de 4 x 8 x 1/2&quot;"/>
    <n v="-1"/>
    <n v="626.63903030303015"/>
    <n v="-626.63903030303015"/>
    <n v="29.556899999999999"/>
    <n v="-21.201108042556228"/>
  </r>
  <r>
    <x v="0"/>
    <s v="Finalizada"/>
    <s v="Pinturas y Quimicos"/>
    <s v="NOS transparente base coat Sur"/>
    <n v="0.625"/>
    <n v="719.3036127057627"/>
    <n v="449.56475794110167"/>
    <n v="29.556899999999999"/>
    <n v="15.210145784608727"/>
  </r>
  <r>
    <x v="0"/>
    <s v="Finalizada"/>
    <s v="Pinturas y Quimicos"/>
    <s v="NOS top coat finish Sur"/>
    <n v="0.625"/>
    <n v="487.54177913928567"/>
    <n v="304.71361196205356"/>
    <n v="29.556899999999999"/>
    <n v="10.309390090369883"/>
  </r>
  <r>
    <x v="0"/>
    <s v="Finalizada"/>
    <s v="Pinturas y Quimicos"/>
    <s v="Duro Tinte Genizaro Antiguo Sur cuarto"/>
    <n v="0.375"/>
    <n v="10.23468459090909"/>
    <n v="3.8380067215909088"/>
    <n v="29.556899999999999"/>
    <n v="0.12985146350229249"/>
  </r>
  <r>
    <x v="0"/>
    <s v="Finalizada"/>
    <s v="Pinturas y Quimicos"/>
    <s v="Thinner extrafino Sur galon"/>
    <n v="0.125"/>
    <n v="332.53741935483873"/>
    <n v="41.567177419354842"/>
    <n v="29.556899999999999"/>
    <n v="1.4063442857456243"/>
  </r>
  <r>
    <x v="0"/>
    <s v="Finalizada"/>
    <s v="Material para Empaque"/>
    <s v="Papel kraft "/>
    <n v="36"/>
    <n v="3.2611291815692511"/>
    <n v="117.40065053649305"/>
    <n v="29.556899999999999"/>
    <n v="3.972021779567311"/>
  </r>
  <r>
    <x v="0"/>
    <s v="Finalizada"/>
    <s v="Pinturas y Quimicos"/>
    <s v="NOS transparente base coat Sur"/>
    <n v="0.125"/>
    <n v="719.3036127057627"/>
    <n v="89.912951588220338"/>
    <n v="29.556899999999999"/>
    <n v="3.0420291569217457"/>
  </r>
  <r>
    <x v="0"/>
    <s v="Finalizada"/>
    <s v="Pinturas y Quimicos"/>
    <s v="NOS top coat finish Sur"/>
    <n v="0.15625"/>
    <n v="487.54177913928567"/>
    <n v="76.178402990513391"/>
    <n v="29.556899999999999"/>
    <n v="2.5773475225924707"/>
  </r>
  <r>
    <x v="0"/>
    <s v="Finalizada"/>
    <s v="Pinturas y Quimicos"/>
    <s v="Duro Tinte Genizaro Antiguo Sur cuarto"/>
    <n v="0.125"/>
    <n v="10.23468459090909"/>
    <n v="1.2793355738636363"/>
    <n v="29.556899999999999"/>
    <n v="4.3283821167430833E-2"/>
  </r>
  <r>
    <x v="0"/>
    <s v="Finalizada"/>
    <s v="Material para Empaque"/>
    <s v="Papel kraft "/>
    <n v="16.2"/>
    <n v="3.2611291815692511"/>
    <n v="52.830292741421864"/>
    <n v="29.556899999999999"/>
    <n v="1.7874098008052897"/>
  </r>
  <r>
    <x v="0"/>
    <s v="Finalizada"/>
    <s v="Pinturas y Quimicos"/>
    <s v="Faster Dry SW Gris Zachary Lynd"/>
    <n v="9.375E-2"/>
    <n v="942.3399999999998"/>
    <n v="88.344374999999985"/>
    <n v="29.556899999999999"/>
    <n v="2.9889594307928093"/>
  </r>
  <r>
    <x v="0"/>
    <s v="Finalizada"/>
    <s v="Pinturas y Quimicos"/>
    <s v="Thinner extrafino Sur galon"/>
    <n v="9.375E-2"/>
    <n v="332.53741935483873"/>
    <n v="31.175383064516133"/>
    <n v="29.556899999999999"/>
    <n v="1.0547582143092182"/>
  </r>
  <r>
    <x v="0"/>
    <s v="Finalizada"/>
    <s v="Pinturas y Quimicos"/>
    <s v="Fondo Lijable para exteriores transparente Sur"/>
    <n v="0.40625"/>
    <n v="786.43809534108379"/>
    <n v="319.4904762323153"/>
    <n v="29.556899999999999"/>
    <n v="10.809336440300415"/>
  </r>
  <r>
    <x v="0"/>
    <s v="Finalizada"/>
    <s v="Pinturas y Quimicos"/>
    <s v="Componente B 730 para poliuretano Sur"/>
    <n v="0.28125"/>
    <n v="1315.93"/>
    <n v="370.10531250000003"/>
    <n v="29.556899999999999"/>
    <n v="12.521790597119455"/>
  </r>
  <r>
    <x v="0"/>
    <s v="Finalizada"/>
    <s v="Pinturas y Quimicos"/>
    <s v="Diluyente Duro Sur"/>
    <n v="0.125"/>
    <n v="619.4"/>
    <n v="77.424999999999997"/>
    <n v="29.556899999999999"/>
    <n v="2.6195236983580821"/>
  </r>
  <r>
    <x v="0"/>
    <s v="Finalizada"/>
    <s v="Pinturas y Quimicos"/>
    <s v="Faster Dry SW 7526 Maison Blanche "/>
    <n v="0.1875"/>
    <n v="0"/>
    <n v="0"/>
    <n v="29.556899999999999"/>
    <n v="0"/>
  </r>
  <r>
    <x v="0"/>
    <s v="Finalizada"/>
    <s v="Pinturas y Quimicos"/>
    <s v="Acabado mate para exteriores transparente Sur"/>
    <n v="0.125"/>
    <n v="1198.7236014927405"/>
    <n v="149.84045018659256"/>
    <n v="29.556899999999999"/>
    <n v="5.0695590602056564"/>
  </r>
  <r>
    <x v="0"/>
    <s v="Finalizada"/>
    <s v="Material para Empaque"/>
    <s v="Papel kraft "/>
    <n v="5.4"/>
    <n v="3.2611291815692511"/>
    <n v="17.610097580473958"/>
    <n v="29.556899999999999"/>
    <n v="0.59580326693509666"/>
  </r>
  <r>
    <x v="0"/>
    <s v="Finalizada"/>
    <s v="Pinturas y Quimicos"/>
    <s v="Faster Dry SW Gris Zachary Lynd"/>
    <n v="0.28125"/>
    <n v="942.3399999999998"/>
    <n v="265.03312499999993"/>
    <n v="29.556899999999999"/>
    <n v="8.9668782923784267"/>
  </r>
  <r>
    <x v="0"/>
    <s v="Finalizada"/>
    <s v="Pinturas y Quimicos"/>
    <s v="Thinner extrafino Sur galon"/>
    <n v="0.28125"/>
    <n v="332.53741935483873"/>
    <n v="93.526149193548392"/>
    <n v="29.556899999999999"/>
    <n v="3.1642746429276545"/>
  </r>
  <r>
    <x v="0"/>
    <s v="Finalizada"/>
    <s v="Pinturas y Quimicos"/>
    <s v="Fondo Lijable para exteriores transparente Sur"/>
    <n v="0.25"/>
    <n v="786.43809534108379"/>
    <n v="196.60952383527095"/>
    <n v="29.556899999999999"/>
    <n v="6.651899347877178"/>
  </r>
  <r>
    <x v="0"/>
    <s v="Finalizada"/>
    <s v="Pinturas y Quimicos"/>
    <s v="Componente B 730 para poliuretano Sur"/>
    <n v="0.375"/>
    <n v="1315.93"/>
    <n v="493.47375"/>
    <n v="29.556899999999999"/>
    <n v="16.695720796159272"/>
  </r>
  <r>
    <x v="0"/>
    <s v="Finalizada"/>
    <s v="Pinturas y Quimicos"/>
    <s v="Diluyente Duro Sur"/>
    <n v="0.375"/>
    <n v="619.4"/>
    <n v="232.27499999999998"/>
    <n v="29.556899999999999"/>
    <n v="7.8585710950742458"/>
  </r>
  <r>
    <x v="0"/>
    <s v="Finalizada"/>
    <s v="Pinturas y Quimicos"/>
    <s v="Faster Dry SW 7526 Maison Blanche "/>
    <n v="0.3125"/>
    <n v="0"/>
    <n v="0"/>
    <n v="29.556899999999999"/>
    <n v="0"/>
  </r>
  <r>
    <x v="0"/>
    <s v="Finalizada"/>
    <s v="Pinturas y Quimicos"/>
    <s v="Acabado mate para exteriores transparente Sur"/>
    <n v="0.1875"/>
    <n v="1198.7236014927405"/>
    <n v="224.76067527988886"/>
    <n v="29.556899999999999"/>
    <n v="7.604338590308485"/>
  </r>
  <r>
    <x v="0"/>
    <s v="Finalizada"/>
    <s v="Material para Empaque"/>
    <s v="Papel kraft "/>
    <n v="10.8"/>
    <n v="3.2611291815692511"/>
    <n v="35.220195160947917"/>
    <n v="29.556899999999999"/>
    <n v="1.1916065338701933"/>
  </r>
  <r>
    <x v="0"/>
    <s v="Finalizada"/>
    <s v="Pinturas y Quimicos"/>
    <s v="Faster Dry SW Gris Zachary Lynd"/>
    <n v="6.25E-2"/>
    <n v="942.3399999999998"/>
    <n v="58.896249999999988"/>
    <n v="29.556899999999999"/>
    <n v="1.9926396205285395"/>
  </r>
  <r>
    <x v="0"/>
    <s v="Finalizada"/>
    <s v="Pinturas y Quimicos"/>
    <s v="Thinner extrafino Sur galon"/>
    <n v="6.25E-2"/>
    <n v="332.53741935483873"/>
    <n v="20.783588709677421"/>
    <n v="29.556899999999999"/>
    <n v="0.70317214287281216"/>
  </r>
  <r>
    <x v="0"/>
    <s v="Finalizada"/>
    <s v="Pinturas y Quimicos"/>
    <s v="Fondo Lijable para exteriores transparente Sur"/>
    <n v="0.125"/>
    <n v="786.43809534108379"/>
    <n v="98.304761917635474"/>
    <n v="29.556899999999999"/>
    <n v="3.325949673938589"/>
  </r>
  <r>
    <x v="0"/>
    <s v="Finalizada"/>
    <s v="Pinturas y Quimicos"/>
    <s v="Componente B 730 para poliuretano Sur"/>
    <n v="9.375E-2"/>
    <n v="1315.93"/>
    <n v="123.3684375"/>
    <n v="29.556899999999999"/>
    <n v="4.1739301990398179"/>
  </r>
  <r>
    <x v="0"/>
    <s v="Finalizada"/>
    <s v="Pinturas y Quimicos"/>
    <s v="Diluyente Duro Sur"/>
    <n v="9.375E-2"/>
    <n v="619.4"/>
    <n v="58.068749999999994"/>
    <n v="29.556899999999999"/>
    <n v="1.9646427737685614"/>
  </r>
  <r>
    <x v="0"/>
    <s v="Finalizada"/>
    <s v="Pinturas y Quimicos"/>
    <s v="Faster Dry SW 7526 Maison Blanche "/>
    <n v="6.25E-2"/>
    <n v="0"/>
    <n v="0"/>
    <n v="29.556899999999999"/>
    <n v="0"/>
  </r>
  <r>
    <x v="0"/>
    <s v="Finalizada"/>
    <s v="Pinturas y Quimicos"/>
    <s v="Acabado mate para exteriores transparente Sur"/>
    <n v="6.25E-2"/>
    <n v="1198.7236014927405"/>
    <n v="74.920225093296281"/>
    <n v="29.556899999999999"/>
    <n v="2.5347795301028282"/>
  </r>
  <r>
    <x v="0"/>
    <s v="Finalizada"/>
    <s v="Material para Empaque"/>
    <s v="Papel kraft "/>
    <n v="2.7"/>
    <n v="3.2611291815692511"/>
    <n v="8.8050487902369792"/>
    <n v="29.556899999999999"/>
    <n v="0.29790163346754833"/>
  </r>
  <r>
    <x v="0"/>
    <s v="Finalizada"/>
    <s v="Pinturas y Quimicos"/>
    <s v="Faster Dry SW Gris Zachary Lynd"/>
    <n v="0.375"/>
    <n v="942.3399999999998"/>
    <n v="353.37749999999994"/>
    <n v="29.556899999999999"/>
    <n v="11.955837723171237"/>
  </r>
  <r>
    <x v="0"/>
    <s v="Finalizada"/>
    <s v="Pinturas y Quimicos"/>
    <s v="Thinner extrafino Sur galon"/>
    <n v="0.375"/>
    <n v="332.53741935483873"/>
    <n v="124.70153225806453"/>
    <n v="29.556899999999999"/>
    <n v="4.2190328572368729"/>
  </r>
  <r>
    <x v="0"/>
    <s v="Finalizada"/>
    <s v="Pinturas y Quimicos"/>
    <s v="Fondo Lijable para exteriores transparente Sur"/>
    <n v="0.5"/>
    <n v="786.43809534108379"/>
    <n v="393.2190476705419"/>
    <n v="29.556899999999999"/>
    <n v="13.303798695754356"/>
  </r>
  <r>
    <x v="0"/>
    <s v="Finalizada"/>
    <s v="Pinturas y Quimicos"/>
    <s v="Componente B 730 para poliuretano Sur"/>
    <n v="0.6875"/>
    <n v="1315.93"/>
    <n v="904.70187500000009"/>
    <n v="29.556899999999999"/>
    <n v="30.608821459625336"/>
  </r>
  <r>
    <x v="0"/>
    <s v="Finalizada"/>
    <s v="Pinturas y Quimicos"/>
    <s v="Diluyente Duro Sur"/>
    <n v="0.6875"/>
    <n v="619.4"/>
    <n v="425.83749999999998"/>
    <n v="29.556899999999999"/>
    <n v="14.407380340969452"/>
  </r>
  <r>
    <x v="0"/>
    <s v="Finalizada"/>
    <s v="Pinturas y Quimicos"/>
    <s v="Faster Dry SW 7526 Maison Blanche "/>
    <n v="0.875"/>
    <n v="0"/>
    <n v="0"/>
    <n v="29.556899999999999"/>
    <n v="0"/>
  </r>
  <r>
    <x v="0"/>
    <s v="Finalizada"/>
    <s v="Pinturas y Quimicos"/>
    <s v="Acabado mate para exteriores transparente Sur"/>
    <n v="0.75"/>
    <n v="1198.7236014927405"/>
    <n v="899.04270111955543"/>
    <n v="29.556899999999999"/>
    <n v="30.41735436123394"/>
  </r>
  <r>
    <x v="0"/>
    <s v="Finalizada"/>
    <s v="Material para Empaque"/>
    <s v="Papel kraft "/>
    <n v="24.3"/>
    <n v="3.2611291815692511"/>
    <n v="79.2454391121328"/>
    <n v="29.556899999999999"/>
    <n v="2.6811147012079348"/>
  </r>
  <r>
    <x v="0"/>
    <s v="Finalizada"/>
    <s v="Pinturas y Quimicos"/>
    <s v="NOS transparente base coat Sur"/>
    <n v="0.4375"/>
    <n v="719.3036127057627"/>
    <n v="314.69533055877116"/>
    <n v="29.556899999999999"/>
    <n v="10.647102049226108"/>
  </r>
  <r>
    <x v="0"/>
    <s v="Finalizada"/>
    <s v="Pinturas y Quimicos"/>
    <s v="NOS top coat finish Sur"/>
    <n v="0.4375"/>
    <n v="487.54177913928567"/>
    <n v="213.29952837343748"/>
    <n v="29.556899999999999"/>
    <n v="7.2165730632589176"/>
  </r>
  <r>
    <x v="0"/>
    <s v="Finalizada"/>
    <s v="Pinturas y Quimicos"/>
    <s v="Faster Dry SW Gris Zachary Lynd"/>
    <n v="0.625"/>
    <n v="942.3399999999998"/>
    <n v="588.96249999999986"/>
    <n v="29.556899999999999"/>
    <n v="19.926396205285396"/>
  </r>
  <r>
    <x v="0"/>
    <s v="Finalizada"/>
    <s v="Pinturas y Quimicos"/>
    <s v="Thinner extrafino Sur galon"/>
    <n v="1.03125"/>
    <n v="332.53741935483873"/>
    <n v="342.92921370967747"/>
    <n v="29.556899999999999"/>
    <n v="11.602340357401401"/>
  </r>
  <r>
    <x v="0"/>
    <s v="Finalizada"/>
    <s v="Pinturas y Quimicos"/>
    <s v="Faster Dry SW 7526 Maison Blanche "/>
    <n v="0.375"/>
    <n v="0"/>
    <n v="0"/>
    <n v="29.556899999999999"/>
    <n v="0"/>
  </r>
  <r>
    <x v="0"/>
    <s v="Finalizada"/>
    <s v="Pinturas y Quimicos"/>
    <s v="Acabado brillante para exteriores transparente Sur"/>
    <n v="0.375"/>
    <n v="947.90142857142848"/>
    <n v="355.4630357142857"/>
    <n v="29.556899999999999"/>
    <n v="12.026397751938996"/>
  </r>
  <r>
    <x v="0"/>
    <s v="Finalizada"/>
    <s v="Pinturas y Quimicos"/>
    <s v="Diluyente Duro Sur"/>
    <n v="0.1875"/>
    <n v="619.4"/>
    <n v="116.13749999999999"/>
    <n v="29.556899999999999"/>
    <n v="3.9292855475371229"/>
  </r>
  <r>
    <x v="0"/>
    <s v="Finalizada"/>
    <s v="Pinturas y Quimicos"/>
    <s v="Componente B 730 para poliuretano Sur"/>
    <n v="0.1875"/>
    <n v="1315.93"/>
    <n v="246.736875"/>
    <n v="29.556899999999999"/>
    <n v="8.3478603980796358"/>
  </r>
  <r>
    <x v="0"/>
    <s v="Finalizada"/>
    <s v="Material para Empaque"/>
    <s v="Papel kraft "/>
    <n v="36"/>
    <n v="3.2611291815692511"/>
    <n v="117.40065053649305"/>
    <n v="29.556899999999999"/>
    <n v="3.972021779567311"/>
  </r>
  <r>
    <x v="0"/>
    <s v="Finalizada"/>
    <s v="Pinturas y Quimicos"/>
    <s v="NOS transparente base coat Sur"/>
    <n v="0.375"/>
    <n v="719.3036127057627"/>
    <n v="269.73885476466103"/>
    <n v="29.556899999999999"/>
    <n v="9.1260874707652366"/>
  </r>
  <r>
    <x v="0"/>
    <s v="Finalizada"/>
    <s v="Pinturas y Quimicos"/>
    <s v="NOS top coat finish Sur"/>
    <n v="0.40625"/>
    <n v="487.54177913928567"/>
    <n v="198.06384777533481"/>
    <n v="29.556899999999999"/>
    <n v="6.7011035587404235"/>
  </r>
  <r>
    <x v="0"/>
    <s v="Finalizada"/>
    <s v="Pinturas y Quimicos"/>
    <s v="Duro Tinte Genizaro Antiguo Sur cuarto"/>
    <n v="0.125"/>
    <n v="10.23468459090909"/>
    <n v="1.2793355738636363"/>
    <n v="29.556899999999999"/>
    <n v="4.3283821167430833E-2"/>
  </r>
  <r>
    <x v="0"/>
    <s v="Finalizada"/>
    <s v="Material para Empaque"/>
    <s v="Papel kraft "/>
    <n v="25.2"/>
    <n v="3.2611291815692511"/>
    <n v="82.180455375545122"/>
    <n v="29.556899999999999"/>
    <n v="2.7804152456971174"/>
  </r>
  <r>
    <x v="0"/>
    <s v="Finalizada"/>
    <s v="Pinturas y Quimicos"/>
    <s v="NOS transparente base coat Sur"/>
    <n v="0.5"/>
    <n v="719.3036127057627"/>
    <n v="359.65180635288135"/>
    <n v="29.556899999999999"/>
    <n v="12.168116627686983"/>
  </r>
  <r>
    <x v="0"/>
    <s v="Finalizada"/>
    <s v="Pinturas y Quimicos"/>
    <s v="NOS top coat finish Sur"/>
    <n v="0.53125"/>
    <n v="487.54177913928567"/>
    <n v="259.00657016774551"/>
    <n v="29.556899999999999"/>
    <n v="8.7629815768143988"/>
  </r>
  <r>
    <x v="0"/>
    <s v="Finalizada"/>
    <s v="Material para Empaque"/>
    <s v="Papel kraft "/>
    <n v="10.8"/>
    <n v="3.2611291815692511"/>
    <n v="35.220195160947917"/>
    <n v="29.556899999999999"/>
    <n v="1.1916065338701933"/>
  </r>
  <r>
    <x v="0"/>
    <s v="Finalizada"/>
    <s v="Pinturas y Quimicos"/>
    <s v="NOS transparente base coat Sur"/>
    <n v="0.3125"/>
    <n v="719.3036127057627"/>
    <n v="224.78237897055084"/>
    <n v="29.556899999999999"/>
    <n v="7.6050728923043636"/>
  </r>
  <r>
    <x v="0"/>
    <s v="Finalizada"/>
    <s v="Pinturas y Quimicos"/>
    <s v="NOS top coat finish Sur"/>
    <n v="0.34375"/>
    <n v="487.54177913928567"/>
    <n v="167.59248657912946"/>
    <n v="29.556899999999999"/>
    <n v="5.6701645497034354"/>
  </r>
  <r>
    <x v="0"/>
    <s v="Finalizada"/>
    <s v="Material para Empaque"/>
    <s v="Papel kraft "/>
    <n v="18"/>
    <n v="3.2611291815692511"/>
    <n v="58.700325268246523"/>
    <n v="29.556899999999999"/>
    <n v="1.9860108897836555"/>
  </r>
  <r>
    <x v="0"/>
    <s v="Finalizada"/>
    <s v="Metales"/>
    <s v="Angular de 1-1/2&quot; x 1/8&quot; x 6 m"/>
    <n v="1.35"/>
    <n v="50.064999999999998"/>
    <n v="67.58775"/>
    <n v="29.556899999999999"/>
    <n v="2.2866995523887823"/>
  </r>
  <r>
    <x v="0"/>
    <s v="Finalizada"/>
    <s v="Clavos y Tornillos"/>
    <s v="Tornillo Amarillo 1-1/4&quot; #10"/>
    <n v="360"/>
    <n v="0.60625365082655336"/>
    <n v="218.25131429755922"/>
    <n v="29.556899999999999"/>
    <n v="7.3841070713626671"/>
  </r>
  <r>
    <x v="0"/>
    <s v="Finalizada"/>
    <s v="Materiales Varios"/>
    <s v="Lamina de Fibran 3/16&quot;"/>
    <n v="1"/>
    <n v="0"/>
    <n v="0"/>
    <n v="29.556899999999999"/>
    <n v="0"/>
  </r>
  <r>
    <x v="0"/>
    <s v="Finalizada"/>
    <s v="Plywood"/>
    <s v="Lamina de Plywood Fenolico de 4 x 8 x 3/4&quot;"/>
    <n v="2"/>
    <n v="833.83999999999992"/>
    <n v="1667.6799999999998"/>
    <n v="29.556899999999999"/>
    <n v="56.422696561547383"/>
  </r>
  <r>
    <x v="0"/>
    <s v="Finalizada"/>
    <s v="Metales"/>
    <s v="Angular de 2&quot; x 1/4&quot; x 6 m"/>
    <n v="4.0999999999999996"/>
    <n v="143.04333333333332"/>
    <n v="586.47766666666655"/>
    <n v="29.556899999999999"/>
    <n v="19.84232672122809"/>
  </r>
  <r>
    <x v="0"/>
    <s v="Finalizada"/>
    <s v="Clavos y Tornillos"/>
    <s v="Tornillo Amarillo 2&quot; #10"/>
    <n v="20"/>
    <n v="0.76886523202308621"/>
    <n v="15.377304640461723"/>
    <n v="29.556899999999999"/>
    <n v="0.52026107746285044"/>
  </r>
  <r>
    <x v="0"/>
    <s v="Finalizada"/>
    <s v="Clavos y Tornillos"/>
    <s v="Tornillo Amarillo 1&quot; #10"/>
    <n v="50"/>
    <n v="0.53569664058699129"/>
    <n v="26.784832029349566"/>
    <n v="29.556899999999999"/>
    <n v="0.90621249283076255"/>
  </r>
  <r>
    <x v="0"/>
    <s v="Finalizada"/>
    <s v="Clavos y Tornillos"/>
    <s v="Tornillo Amarillo 1-1/2&quot; #10"/>
    <n v="65"/>
    <n v="0.28041402556308481"/>
    <n v="18.226911661600514"/>
    <n v="29.556899999999999"/>
    <n v="0.61667196700602955"/>
  </r>
  <r>
    <x v="0"/>
    <s v="Finalizada"/>
    <s v="Clavos y Tornillos"/>
    <s v="Tornillo Amarillo 2-1/2&quot; #10"/>
    <n v="50"/>
    <n v="0.79224351785978475"/>
    <n v="39.612175892989235"/>
    <n v="29.556899999999999"/>
    <n v="1.3402006263508432"/>
  </r>
  <r>
    <x v="0"/>
    <s v="Finalizada"/>
    <s v="Herrajes"/>
    <s v="Rodos 2&quot; para Muebles"/>
    <n v="16"/>
    <n v="34.57"/>
    <n v="553.12"/>
    <n v="29.556899999999999"/>
    <n v="18.713735202270875"/>
  </r>
  <r>
    <x v="0"/>
    <s v="Finalizada"/>
    <s v="Plywood"/>
    <s v="Lamina de Plywood Fenolico de 4 x 8 x 3/4&quot;"/>
    <n v="2"/>
    <n v="833.83999999999992"/>
    <n v="1667.6799999999998"/>
    <n v="29.556899999999999"/>
    <n v="56.422696561547383"/>
  </r>
  <r>
    <x v="0"/>
    <s v="Finalizada"/>
    <s v="Plywood"/>
    <s v="Lamina de Plywood Fenolico de 4 x 8 x 1/2&quot;"/>
    <n v="1"/>
    <n v="626.63903030303015"/>
    <n v="626.63903030303015"/>
    <n v="29.556899999999999"/>
    <n v="21.201108042556228"/>
  </r>
  <r>
    <x v="0"/>
    <s v="Finalizada"/>
    <s v="Clavos y Tornillos"/>
    <s v="Clavillo de Terminacion 1-1/2&quot;"/>
    <n v="200"/>
    <n v="9.7104875684848491E-2"/>
    <n v="19.420975136969698"/>
    <n v="29.556899999999999"/>
    <n v="0.65707077321944107"/>
  </r>
  <r>
    <x v="0"/>
    <s v="Finalizada"/>
    <s v="Clavos y Tornillos"/>
    <s v="Tornillo Amarillo 2-1/2&quot; #10"/>
    <n v="80"/>
    <n v="0.79224351785978475"/>
    <n v="63.379481428782782"/>
    <n v="29.556899999999999"/>
    <n v="2.1443210021613495"/>
  </r>
  <r>
    <x v="0"/>
    <s v="Finalizada"/>
    <s v="Clavos y Tornillos"/>
    <s v="Tornillo Gypsum 1-1/4&quot;"/>
    <n v="100"/>
    <n v="0.21613590382408615"/>
    <n v="21.613590382408614"/>
    <n v="29.556899999999999"/>
    <n v="0.73125362884499434"/>
  </r>
  <r>
    <x v="0"/>
    <s v="Finalizada"/>
    <s v="Plywood"/>
    <s v="Lamina de Plywood Fenolico de 4 x 8 x 3/4&quot;"/>
    <n v="1"/>
    <n v="833.83999999999992"/>
    <n v="833.83999999999992"/>
    <n v="29.556899999999999"/>
    <n v="28.211348280773691"/>
  </r>
  <r>
    <x v="0"/>
    <s v="Finalizada"/>
    <s v="Metales"/>
    <s v="Angular de 2&quot; x 1/4&quot; x 6 m"/>
    <n v="1.9"/>
    <n v="143.04333333333332"/>
    <n v="271.78233333333333"/>
    <n v="29.556899999999999"/>
    <n v="9.1952245781300928"/>
  </r>
  <r>
    <x v="0"/>
    <s v="Finalizada"/>
    <s v="Clavos y Tornillos"/>
    <s v="Tornillo Amarillo 1-1/2&quot; #10"/>
    <n v="300"/>
    <n v="0.28041402556308481"/>
    <n v="84.12420766892545"/>
    <n v="29.556899999999999"/>
    <n v="2.8461783092585979"/>
  </r>
  <r>
    <x v="0"/>
    <s v="Finalizada"/>
    <s v="Clavos y Tornillos"/>
    <s v="Tornillo Amarillo 2-1/2&quot; #10"/>
    <n v="30"/>
    <n v="0.79224351785978475"/>
    <n v="23.767305535793543"/>
    <n v="29.556899999999999"/>
    <n v="0.80412037581050599"/>
  </r>
  <r>
    <x v="0"/>
    <s v="Finalizada"/>
    <s v="Clavos y Tornillos"/>
    <s v="Clavillo de Terminacion 1&quot;"/>
    <n v="200"/>
    <n v="7.3768669940033227E-2"/>
    <n v="14.753733988006646"/>
    <n v="29.556899999999999"/>
    <n v="0.49916378199360034"/>
  </r>
  <r>
    <x v="0"/>
    <s v="Finalizada"/>
    <s v="Plywood"/>
    <s v="Lamina de Plywood Fenolico de 4 x 8 x 3/4&quot;"/>
    <n v="1"/>
    <n v="833.83999999999992"/>
    <n v="833.83999999999992"/>
    <n v="29.556899999999999"/>
    <n v="28.211348280773691"/>
  </r>
  <r>
    <x v="0"/>
    <s v="Finalizada"/>
    <s v="Herrajes"/>
    <s v="Rodos 2&quot; para Muebles"/>
    <n v="8"/>
    <n v="34.57"/>
    <n v="276.56"/>
    <n v="29.556899999999999"/>
    <n v="9.3568676011354377"/>
  </r>
  <r>
    <x v="0"/>
    <s v="Finalizada"/>
    <s v="Clavos y Tornillos"/>
    <s v="Tornillo Amarillo 3/4&quot; #10"/>
    <n v="32"/>
    <n v="0.7029793367983368"/>
    <n v="22.495338777546777"/>
    <n v="29.556899999999999"/>
    <n v="0.76108586413144741"/>
  </r>
  <r>
    <x v="0"/>
    <s v="Finalizada"/>
    <s v="Materiales Varios"/>
    <s v="Lamina de carton 48&quot; x 40&quot;"/>
    <n v="12"/>
    <n v="29.508081395348835"/>
    <n v="354.09697674418601"/>
    <n v="29.556899999999999"/>
    <n v="11.9801798139922"/>
  </r>
  <r>
    <x v="0"/>
    <s v="Finalizada"/>
    <s v="Material para Empaque"/>
    <s v="Tape café 2&quot;"/>
    <n v="1"/>
    <n v="41.916666666666664"/>
    <n v="41.916666666666664"/>
    <n v="29.556899999999999"/>
    <n v="1.4181685720311219"/>
  </r>
  <r>
    <x v="0"/>
    <s v="Finalizada"/>
    <s v="Materiales Varios"/>
    <s v="Lamina de carton 48&quot; x 40&quot;"/>
    <n v="4"/>
    <n v="29.508081395348835"/>
    <n v="118.03232558139534"/>
    <n v="29.556899999999999"/>
    <n v="3.9933932713307332"/>
  </r>
  <r>
    <x v="0"/>
    <s v="Finalizada"/>
    <s v="Espejos y Vidrios"/>
    <s v="Espejo 5mm"/>
    <n v="1"/>
    <n v="217.39"/>
    <n v="217.39"/>
    <n v="29.556899999999999"/>
    <n v="7.3549661838690792"/>
  </r>
  <r>
    <x v="0"/>
    <s v="Finalizada"/>
    <s v="Pinturas y Quimicos"/>
    <s v="Duro Tinte Negro Sur cuarto"/>
    <n v="0.25"/>
    <n v="333.09515079181284"/>
    <n v="83.27378769795321"/>
    <n v="29.556899999999999"/>
    <n v="2.8174060100332992"/>
  </r>
  <r>
    <x v="0"/>
    <s v="Finalizada"/>
    <s v="Pinturas y Quimicos"/>
    <s v="Fondo Lijable para exteriores transparente Sur"/>
    <n v="3.125E-2"/>
    <n v="786.43809534108379"/>
    <n v="24.576190479408869"/>
    <n v="29.556899999999999"/>
    <n v="0.83148741848464724"/>
  </r>
  <r>
    <x v="0"/>
    <s v="Finalizada"/>
    <s v="Pinturas y Quimicos"/>
    <s v="Acabado mate para exteriores transparente Sur"/>
    <n v="3.125E-2"/>
    <n v="1198.7236014927405"/>
    <n v="37.460112546648141"/>
    <n v="29.556899999999999"/>
    <n v="1.2673897650514141"/>
  </r>
  <r>
    <x v="0"/>
    <s v="Finalizada"/>
    <s v="Pinturas y Quimicos"/>
    <s v="Componente B 730 para poliuretano Sur"/>
    <n v="3.125E-2"/>
    <n v="1315.93"/>
    <n v="41.122812500000002"/>
    <n v="29.556899999999999"/>
    <n v="1.3913100663466063"/>
  </r>
  <r>
    <x v="0"/>
    <s v="Finalizada"/>
    <s v="Pinturas y Quimicos"/>
    <s v="Diluyente Duro Sur"/>
    <n v="3.125E-2"/>
    <n v="619.4"/>
    <n v="19.356249999999999"/>
    <n v="29.556899999999999"/>
    <n v="0.65488092458952052"/>
  </r>
  <r>
    <x v="0"/>
    <s v="Finalizada"/>
    <s v="Material para Empaque"/>
    <s v="Papel kraft "/>
    <n v="2.7"/>
    <n v="3.2611291815692511"/>
    <n v="8.8050487902369792"/>
    <n v="29.556899999999999"/>
    <n v="0.29790163346754833"/>
  </r>
  <r>
    <x v="0"/>
    <s v="Finalizada"/>
    <s v="Plywood"/>
    <s v="Lamina de Plywood Corriente de 4 x 8 x 3/8&quot;"/>
    <n v="4"/>
    <n v="470.51999999999992"/>
    <n v="1882.0799999999997"/>
    <n v="29.556899999999999"/>
    <n v="63.676501933558654"/>
  </r>
  <r>
    <x v="0"/>
    <s v="Finalizada"/>
    <s v="Clavos y Tornillos"/>
    <s v="Tornillo Gypsum 1-1/4&quot;"/>
    <n v="133"/>
    <n v="0.21613590382408615"/>
    <n v="28.746075208603457"/>
    <n v="29.556899999999999"/>
    <n v="0.97256732636384258"/>
  </r>
  <r>
    <x v="0"/>
    <s v="Finalizada"/>
    <s v="Materiales Varios"/>
    <s v="Lamina de poroplast lisa 2 x 4 (pie x pie)"/>
    <n v="10"/>
    <n v="29.282885486141051"/>
    <n v="292.82885486141049"/>
    <n v="29.556899999999999"/>
    <n v="9.9072925395224303"/>
  </r>
  <r>
    <x v="0"/>
    <s v="Finalizada"/>
    <s v="Pinturas y Quimicos"/>
    <s v="Duro Tinte Negro Sur cuarto"/>
    <n v="0.25"/>
    <n v="333.09515079181284"/>
    <n v="83.27378769795321"/>
    <n v="29.556899999999999"/>
    <n v="2.8174060100332992"/>
  </r>
  <r>
    <x v="0"/>
    <s v="Finalizada"/>
    <s v="Pinturas y Quimicos"/>
    <s v="Fondo Lijable para exteriores transparente Sur"/>
    <n v="0.15625"/>
    <n v="786.43809534108379"/>
    <n v="122.88095239704434"/>
    <n v="29.556899999999999"/>
    <n v="4.157437092423236"/>
  </r>
  <r>
    <x v="0"/>
    <s v="Finalizada"/>
    <s v="Pinturas y Quimicos"/>
    <s v="Componente B 730 para poliuretano Sur"/>
    <n v="0.125"/>
    <n v="1315.93"/>
    <n v="164.49125000000001"/>
    <n v="29.556899999999999"/>
    <n v="5.565240265386425"/>
  </r>
  <r>
    <x v="0"/>
    <s v="Finalizada"/>
    <s v="Pinturas y Quimicos"/>
    <s v="Diluyente Duro Sur"/>
    <n v="0.125"/>
    <n v="619.4"/>
    <n v="77.424999999999997"/>
    <n v="29.556899999999999"/>
    <n v="2.6195236983580821"/>
  </r>
  <r>
    <x v="0"/>
    <s v="Finalizada"/>
    <s v="Pinturas y Quimicos"/>
    <s v="Acabado mate para exteriores transparente Sur"/>
    <n v="9.375E-2"/>
    <n v="1198.7236014927405"/>
    <n v="112.38033763994443"/>
    <n v="29.556899999999999"/>
    <n v="3.8021692951542425"/>
  </r>
  <r>
    <x v="0"/>
    <s v="Finalizada"/>
    <s v="Material para Empaque"/>
    <s v="Papel kraft "/>
    <n v="7.2"/>
    <n v="3.2611291815692511"/>
    <n v="23.48013010729861"/>
    <n v="29.556899999999999"/>
    <n v="0.79440435591346215"/>
  </r>
  <r>
    <x v="0"/>
    <s v="Finalizada"/>
    <s v="Metales"/>
    <s v="Platina de bronce 1/8&quot; x 1&quot;"/>
    <n v="2"/>
    <n v="361.69"/>
    <n v="723.38"/>
    <n v="29.556899999999999"/>
    <n v="24.474149860100351"/>
  </r>
  <r>
    <x v="0"/>
    <s v="Finalizada"/>
    <s v="Plywood"/>
    <s v="Lamina de Plywood Corriente de 4 x 8 x 3/8&quot;"/>
    <n v="2"/>
    <n v="470.51999999999992"/>
    <n v="941.03999999999985"/>
    <n v="29.556899999999999"/>
    <n v="31.838250966779327"/>
  </r>
  <r>
    <x v="0"/>
    <s v="Finalizada"/>
    <s v="Clavos y Tornillos"/>
    <s v="Tornillo Gypsum 1-1/4&quot;"/>
    <n v="134"/>
    <n v="0.21613590382408615"/>
    <n v="28.962211112427543"/>
    <n v="29.556899999999999"/>
    <n v="0.97987986265229254"/>
  </r>
  <r>
    <x v="0"/>
    <s v="Finalizada"/>
    <s v="Materiales Varios"/>
    <s v="Lamina de poroplast lisa 2 x 4 (pie x pie)"/>
    <n v="15"/>
    <n v="29.282885486141051"/>
    <n v="439.24328229211579"/>
    <n v="29.556899999999999"/>
    <n v="14.860938809283647"/>
  </r>
  <r>
    <x v="0"/>
    <s v="Finalizada"/>
    <s v="Pinturas y Quimicos"/>
    <s v="Fondo Lijable para exteriores transparente Sur"/>
    <n v="0.1875"/>
    <n v="786.43809534108379"/>
    <n v="147.45714287645322"/>
    <n v="29.556899999999999"/>
    <n v="4.9889245109078839"/>
  </r>
  <r>
    <x v="0"/>
    <s v="Finalizada"/>
    <s v="Pinturas y Quimicos"/>
    <s v="Acabado mate para exteriores transparente Sur"/>
    <n v="0.1875"/>
    <n v="1198.7236014927405"/>
    <n v="224.76067527988886"/>
    <n v="29.556899999999999"/>
    <n v="7.604338590308485"/>
  </r>
  <r>
    <x v="0"/>
    <s v="Finalizada"/>
    <s v="Pinturas y Quimicos"/>
    <s v="Componente B 730 para poliuretano Sur"/>
    <n v="0.21875"/>
    <n v="1315.93"/>
    <n v="287.85968750000001"/>
    <n v="29.556899999999999"/>
    <n v="9.7391704644262429"/>
  </r>
  <r>
    <x v="0"/>
    <s v="Finalizada"/>
    <s v="Pinturas y Quimicos"/>
    <s v="Diluyente Duro Sur"/>
    <n v="0.21875"/>
    <n v="619.4"/>
    <n v="135.49375000000001"/>
    <n v="29.556899999999999"/>
    <n v="4.5841664721266442"/>
  </r>
  <r>
    <x v="0"/>
    <s v="Finalizada"/>
    <s v="Pinturas y Quimicos"/>
    <s v="Faster Dry SW Gris Zachary Lynd"/>
    <n v="0.15625"/>
    <n v="942.3399999999998"/>
    <n v="147.24062499999997"/>
    <n v="29.556899999999999"/>
    <n v="4.9815990513213491"/>
  </r>
  <r>
    <x v="0"/>
    <s v="Finalizada"/>
    <s v="Pinturas y Quimicos"/>
    <s v="Faster Dry SW BA SOL ALQ BRILLANTE NEGRO "/>
    <n v="0.21875"/>
    <n v="755.57"/>
    <n v="165.28093750000002"/>
    <n v="29.556899999999999"/>
    <n v="5.5919578000399239"/>
  </r>
  <r>
    <x v="0"/>
    <s v="Finalizada"/>
    <s v="Pinturas y Quimicos"/>
    <s v="Thinner extrafino Sur galon"/>
    <n v="0.3125"/>
    <n v="332.53741935483873"/>
    <n v="103.9179435483871"/>
    <n v="29.556899999999999"/>
    <n v="3.5158607143640608"/>
  </r>
  <r>
    <x v="0"/>
    <s v="Finalizada"/>
    <s v="Pinturas y Quimicos"/>
    <s v="Duro Tinte Negro Sur cuarto"/>
    <n v="0.375"/>
    <n v="333.09515079181284"/>
    <n v="124.91068154692982"/>
    <n v="29.556899999999999"/>
    <n v="4.226109015049949"/>
  </r>
  <r>
    <x v="0"/>
    <s v="Finalizada"/>
    <s v="Material para Empaque"/>
    <s v="Papel kraft "/>
    <n v="8.1"/>
    <n v="3.2611291815692511"/>
    <n v="26.415146370710932"/>
    <n v="29.556899999999999"/>
    <n v="0.89370490040264483"/>
  </r>
  <r>
    <x v="0"/>
    <s v="Finalizada"/>
    <s v="Pinturas y Quimicos"/>
    <s v="NOS transparente base coat Sur"/>
    <n v="0.1875"/>
    <n v="719.3036127057627"/>
    <n v="134.86942738233051"/>
    <n v="29.556899999999999"/>
    <n v="4.5630437353826183"/>
  </r>
  <r>
    <x v="0"/>
    <s v="Finalizada"/>
    <s v="Pinturas y Quimicos"/>
    <s v="NOS top coat finish Sur"/>
    <n v="0.21875"/>
    <n v="487.54177913928567"/>
    <n v="106.64976418671874"/>
    <n v="29.556899999999999"/>
    <n v="3.6082865316294588"/>
  </r>
  <r>
    <x v="0"/>
    <s v="Finalizada"/>
    <s v="Material para Empaque"/>
    <s v="Papel kraft "/>
    <n v="10.8"/>
    <n v="3.2611291815692511"/>
    <n v="35.220195160947917"/>
    <n v="29.556899999999999"/>
    <n v="1.1916065338701933"/>
  </r>
  <r>
    <x v="0"/>
    <s v="Finalizada"/>
    <s v="Pinturas y Quimicos"/>
    <s v="NOS transparente base coat Sur"/>
    <n v="0.25"/>
    <n v="719.3036127057627"/>
    <n v="179.82590317644068"/>
    <n v="29.556899999999999"/>
    <n v="6.0840583138434914"/>
  </r>
  <r>
    <x v="0"/>
    <s v="Finalizada"/>
    <s v="Pinturas y Quimicos"/>
    <s v="NOS top coat finish Sur"/>
    <n v="0.25"/>
    <n v="487.54177913928567"/>
    <n v="121.88544478482142"/>
    <n v="29.556899999999999"/>
    <n v="4.1237560361479524"/>
  </r>
  <r>
    <x v="0"/>
    <s v="Finalizada"/>
    <s v="Pinturas y Quimicos"/>
    <s v="Corrostyl antic mate Negro Sur galon"/>
    <n v="3.125E-2"/>
    <n v="854.43999999999994"/>
    <n v="26.701249999999998"/>
    <n v="29.556899999999999"/>
    <n v="0.90338465806630597"/>
  </r>
  <r>
    <x v="0"/>
    <s v="Finalizada"/>
    <s v="Pinturas y Quimicos"/>
    <s v="Acabado mate para exteriores transparente Sur"/>
    <n v="3.125E-2"/>
    <n v="1198.7236014927405"/>
    <n v="37.460112546648141"/>
    <n v="29.556899999999999"/>
    <n v="1.2673897650514141"/>
  </r>
  <r>
    <x v="0"/>
    <s v="Finalizada"/>
    <s v="Pinturas y Quimicos"/>
    <s v="Componente B 730 para poliuretano Sur"/>
    <n v="3.125E-2"/>
    <n v="1315.93"/>
    <n v="41.122812500000002"/>
    <n v="29.556899999999999"/>
    <n v="1.3913100663466063"/>
  </r>
  <r>
    <x v="0"/>
    <s v="Finalizada"/>
    <s v="Pinturas y Quimicos"/>
    <s v="Diluyente Duro Sur"/>
    <n v="3.125E-2"/>
    <n v="619.4"/>
    <n v="19.356249999999999"/>
    <n v="29.556899999999999"/>
    <n v="0.65488092458952052"/>
  </r>
  <r>
    <x v="0"/>
    <s v="Finalizada"/>
    <s v="Material para Empaque"/>
    <s v="Papel kraft "/>
    <n v="10.8"/>
    <n v="3.2611291815692511"/>
    <n v="35.220195160947917"/>
    <n v="29.556899999999999"/>
    <n v="1.1916065338701933"/>
  </r>
  <r>
    <x v="0"/>
    <s v="Finalizada"/>
    <s v="Plywood"/>
    <s v="Lamina de Plywood Corriente de 4 x 8 x 3/8&quot;"/>
    <n v="1"/>
    <n v="470.51999999999992"/>
    <n v="470.51999999999992"/>
    <n v="29.556899999999999"/>
    <n v="15.919125483389664"/>
  </r>
  <r>
    <x v="0"/>
    <s v="Finalizada"/>
    <s v="Clavos y Tornillos"/>
    <s v="Tornillo Gypsum 1-1/4&quot;"/>
    <n v="50"/>
    <n v="0.21613590382408615"/>
    <n v="10.806795191204307"/>
    <n v="29.556899999999999"/>
    <n v="0.36562681442249717"/>
  </r>
  <r>
    <x v="0"/>
    <s v="Finalizada"/>
    <s v="Materiales Varios"/>
    <s v="Lamina de poroplast lisa 2 x 4 (pie x pie)"/>
    <n v="3.5"/>
    <n v="29.282885486141051"/>
    <n v="102.49009920149368"/>
    <n v="29.556899999999999"/>
    <n v="3.4675523888328508"/>
  </r>
  <r>
    <x v="0"/>
    <s v="Finalizada"/>
    <s v="Material para Empaque"/>
    <s v="Tape café 2&quot;"/>
    <n v="1"/>
    <n v="41.916666666666664"/>
    <n v="41.916666666666664"/>
    <n v="29.556899999999999"/>
    <n v="1.4181685720311219"/>
  </r>
  <r>
    <x v="0"/>
    <s v="Finalizada"/>
    <s v="Pinturas y Quimicos"/>
    <s v="Duro Tinte Miel Sur cuarto"/>
    <n v="0.125"/>
    <n v="382.4"/>
    <n v="47.8"/>
    <n v="29.556899999999999"/>
    <n v="1.6172196678271402"/>
  </r>
  <r>
    <x v="0"/>
    <s v="Finalizada"/>
    <s v="Pinturas y Quimicos"/>
    <s v="Duro Tinte Negro Sur cuarto"/>
    <n v="0.125"/>
    <n v="333.09515079181284"/>
    <n v="41.636893848976605"/>
    <n v="29.556899999999999"/>
    <n v="1.4087030050166496"/>
  </r>
  <r>
    <x v="0"/>
    <s v="Finalizada"/>
    <s v="Pinturas y Quimicos"/>
    <s v="Thinner extrafino Sur galon"/>
    <n v="6.25E-2"/>
    <n v="332.53741935483873"/>
    <n v="20.783588709677421"/>
    <n v="29.556899999999999"/>
    <n v="0.70317214287281216"/>
  </r>
  <r>
    <x v="0"/>
    <s v="Finalizada"/>
    <s v="Pinturas y Quimicos"/>
    <s v="Fondo Lijable para exteriores transparente Sur"/>
    <n v="3.125E-2"/>
    <n v="786.43809534108379"/>
    <n v="24.576190479408869"/>
    <n v="29.556899999999999"/>
    <n v="0.83148741848464724"/>
  </r>
  <r>
    <x v="0"/>
    <s v="Finalizada"/>
    <s v="Pinturas y Quimicos"/>
    <s v="Acabado mate para exteriores transparente Sur"/>
    <n v="3.125E-2"/>
    <n v="1198.7236014927405"/>
    <n v="37.460112546648141"/>
    <n v="29.556899999999999"/>
    <n v="1.2673897650514141"/>
  </r>
  <r>
    <x v="0"/>
    <s v="Finalizada"/>
    <s v="Pinturas y Quimicos"/>
    <s v="Componente B 730 para poliuretano Sur"/>
    <n v="3.125E-2"/>
    <n v="1315.93"/>
    <n v="41.122812500000002"/>
    <n v="29.556899999999999"/>
    <n v="1.3913100663466063"/>
  </r>
  <r>
    <x v="0"/>
    <s v="Finalizada"/>
    <s v="Pinturas y Quimicos"/>
    <s v="Diluyente Duro Sur"/>
    <n v="3.125E-2"/>
    <n v="619.4"/>
    <n v="19.356249999999999"/>
    <n v="29.556899999999999"/>
    <n v="0.65488092458952052"/>
  </r>
  <r>
    <x v="0"/>
    <s v="Finalizada"/>
    <s v="Material para Empaque"/>
    <s v="Papel kraft "/>
    <n v="2.7"/>
    <n v="3.2611291815692511"/>
    <n v="8.8050487902369792"/>
    <n v="29.556899999999999"/>
    <n v="0.29790163346754833"/>
  </r>
  <r>
    <x v="0"/>
    <s v="Finalizada"/>
    <s v="Metales"/>
    <s v="Varilla de aluminio redonda 5/8&quot;"/>
    <n v="2.97"/>
    <n v="134.0477436232832"/>
    <n v="398.12179856115114"/>
    <n v="29.556899999999999"/>
    <n v="13.469673699242856"/>
  </r>
  <r>
    <x v="0"/>
    <s v="Finalizada"/>
    <s v="Plywood"/>
    <s v="Lamina de Plywood Corriente de 4 x 8 x 3/8&quot;"/>
    <n v="1"/>
    <n v="470.51999999999992"/>
    <n v="470.51999999999992"/>
    <n v="29.556899999999999"/>
    <n v="15.919125483389664"/>
  </r>
  <r>
    <x v="0"/>
    <s v="Finalizada"/>
    <s v="Clavos y Tornillos"/>
    <s v="Tornillo Gypsum 1-1/4&quot;"/>
    <n v="50"/>
    <n v="0.21613590382408615"/>
    <n v="10.806795191204307"/>
    <n v="29.556899999999999"/>
    <n v="0.36562681442249717"/>
  </r>
  <r>
    <x v="0"/>
    <s v="Finalizada"/>
    <s v="Materiales Varios"/>
    <s v="Lamina de poroplast lisa 2 x 4 (pie x pie)"/>
    <n v="3.5"/>
    <n v="29.282885486141051"/>
    <n v="102.49009920149368"/>
    <n v="29.556899999999999"/>
    <n v="3.4675523888328508"/>
  </r>
  <r>
    <x v="0"/>
    <s v="Finalizada"/>
    <s v="Material para Empaque"/>
    <s v="Tape café 2&quot;"/>
    <n v="1"/>
    <n v="41.916666666666664"/>
    <n v="41.916666666666664"/>
    <n v="29.556899999999999"/>
    <n v="1.4181685720311219"/>
  </r>
  <r>
    <x v="0"/>
    <s v="Finalizada"/>
    <s v="Pinturas y Quimicos"/>
    <s v="Duro Tinte Nogal Oscuro Sur cuarto"/>
    <n v="0.125"/>
    <n v="36.844222819259258"/>
    <n v="4.6055278524074073"/>
    <n v="29.556899999999999"/>
    <n v="0.15581904233554289"/>
  </r>
  <r>
    <x v="0"/>
    <s v="Finalizada"/>
    <s v="Pinturas y Quimicos"/>
    <s v="Thinner extrafino Sur galon"/>
    <n v="3.125E-2"/>
    <n v="332.53741935483873"/>
    <n v="10.39179435483871"/>
    <n v="29.556899999999999"/>
    <n v="0.35158607143640608"/>
  </r>
  <r>
    <x v="0"/>
    <s v="Finalizada"/>
    <s v="Pinturas y Quimicos"/>
    <s v="Fondo Lijable para exteriores transparente Sur"/>
    <n v="3.125E-2"/>
    <n v="786.43809534108379"/>
    <n v="24.576190479408869"/>
    <n v="29.556899999999999"/>
    <n v="0.83148741848464724"/>
  </r>
  <r>
    <x v="0"/>
    <s v="Finalizada"/>
    <s v="Pinturas y Quimicos"/>
    <s v="Acabado mate para exteriores transparente Sur"/>
    <n v="3.125E-2"/>
    <n v="1198.7236014927405"/>
    <n v="37.460112546648141"/>
    <n v="29.556899999999999"/>
    <n v="1.2673897650514141"/>
  </r>
  <r>
    <x v="0"/>
    <s v="Finalizada"/>
    <s v="Pinturas y Quimicos"/>
    <s v="Componente B 730 para poliuretano Sur"/>
    <n v="3.125E-2"/>
    <n v="1315.93"/>
    <n v="41.122812500000002"/>
    <n v="29.556899999999999"/>
    <n v="1.3913100663466063"/>
  </r>
  <r>
    <x v="0"/>
    <s v="Finalizada"/>
    <s v="Pinturas y Quimicos"/>
    <s v="Diluyente Duro Sur"/>
    <n v="3.125E-2"/>
    <n v="619.4"/>
    <n v="19.356249999999999"/>
    <n v="29.556899999999999"/>
    <n v="0.65488092458952052"/>
  </r>
  <r>
    <x v="0"/>
    <s v="Finalizada"/>
    <s v="Material para Empaque"/>
    <s v="Papel kraft "/>
    <n v="2.7"/>
    <n v="3.2611291815692511"/>
    <n v="8.8050487902369792"/>
    <n v="29.556899999999999"/>
    <n v="0.29790163346754833"/>
  </r>
  <r>
    <x v="0"/>
    <s v="Finalizada"/>
    <s v="Plywood"/>
    <s v="Lamina de Plywood Corriente de 4 x 8 x 3/8&quot;"/>
    <n v="2"/>
    <n v="470.51999999999992"/>
    <n v="941.03999999999985"/>
    <n v="29.556899999999999"/>
    <n v="31.838250966779327"/>
  </r>
  <r>
    <x v="0"/>
    <s v="Finalizada"/>
    <s v="Clavos y Tornillos"/>
    <s v="Tornillo Gypsum 1-1/4&quot;"/>
    <n v="50"/>
    <n v="0.21613590382408615"/>
    <n v="10.806795191204307"/>
    <n v="29.556899999999999"/>
    <n v="0.36562681442249717"/>
  </r>
  <r>
    <x v="0"/>
    <s v="Finalizada"/>
    <s v="Materiales Varios"/>
    <s v="Lamina de poroplast lisa 2 x 4 (pie x pie)"/>
    <n v="3.5"/>
    <n v="29.282885486141051"/>
    <n v="102.49009920149368"/>
    <n v="29.556899999999999"/>
    <n v="3.4675523888328508"/>
  </r>
  <r>
    <x v="0"/>
    <s v="Finalizada"/>
    <s v="Herrajes"/>
    <s v="Resbalon plastico de 1&quot; con clavo"/>
    <n v="8"/>
    <n v="1.8496662205147865"/>
    <n v="14.797329764118292"/>
    <n v="29.556899999999999"/>
    <n v="0.50063875995514728"/>
  </r>
  <r>
    <x v="0"/>
    <s v="Finalizada"/>
    <s v="Pinturas y Quimicos"/>
    <s v="Duro Tinte Miel Sur cuarto"/>
    <n v="0.125"/>
    <n v="382.4"/>
    <n v="47.8"/>
    <n v="29.556899999999999"/>
    <n v="1.6172196678271402"/>
  </r>
  <r>
    <x v="0"/>
    <s v="Finalizada"/>
    <s v="Pinturas y Quimicos"/>
    <s v="Duro Tinte Negro Sur cuarto"/>
    <n v="0.125"/>
    <n v="333.09515079181284"/>
    <n v="41.636893848976605"/>
    <n v="29.556899999999999"/>
    <n v="1.4087030050166496"/>
  </r>
  <r>
    <x v="0"/>
    <s v="Finalizada"/>
    <s v="Pinturas y Quimicos"/>
    <s v="Thinner extrafino Sur galon"/>
    <n v="6.25E-2"/>
    <n v="332.53741935483873"/>
    <n v="20.783588709677421"/>
    <n v="29.556899999999999"/>
    <n v="0.70317214287281216"/>
  </r>
  <r>
    <x v="0"/>
    <s v="Finalizada"/>
    <s v="Pinturas y Quimicos"/>
    <s v="Fondo Lijable para exteriores transparente Sur"/>
    <n v="6.25E-2"/>
    <n v="786.43809534108379"/>
    <n v="49.152380958817737"/>
    <n v="29.556899999999999"/>
    <n v="1.6629748369692945"/>
  </r>
  <r>
    <x v="0"/>
    <s v="Finalizada"/>
    <s v="Pinturas y Quimicos"/>
    <s v="Acabado mate para exteriores transparente Sur"/>
    <n v="6.25E-2"/>
    <n v="1198.7236014927405"/>
    <n v="74.920225093296281"/>
    <n v="29.556899999999999"/>
    <n v="2.5347795301028282"/>
  </r>
  <r>
    <x v="0"/>
    <s v="Finalizada"/>
    <s v="Pinturas y Quimicos"/>
    <s v="Componente B 730 para poliuretano Sur"/>
    <n v="6.25E-2"/>
    <n v="1315.93"/>
    <n v="82.245625000000004"/>
    <n v="29.556899999999999"/>
    <n v="2.7826201326932125"/>
  </r>
  <r>
    <x v="0"/>
    <s v="Finalizada"/>
    <s v="Pinturas y Quimicos"/>
    <s v="Diluyente Duro Sur"/>
    <n v="6.25E-2"/>
    <n v="619.4"/>
    <n v="38.712499999999999"/>
    <n v="29.556899999999999"/>
    <n v="1.309761849179041"/>
  </r>
  <r>
    <x v="0"/>
    <s v="Finalizada"/>
    <s v="Material para Empaque"/>
    <s v="Papel kraft "/>
    <n v="2.7"/>
    <n v="3.2611291815692511"/>
    <n v="8.8050487902369792"/>
    <n v="29.556899999999999"/>
    <n v="0.29790163346754833"/>
  </r>
  <r>
    <x v="0"/>
    <s v="Finalizada"/>
    <s v="Plywood"/>
    <s v="Lamina de Plywood Corriente de 4 x 8 x 3/8&quot;"/>
    <n v="1"/>
    <n v="470.51999999999992"/>
    <n v="470.51999999999992"/>
    <n v="29.556899999999999"/>
    <n v="15.919125483389664"/>
  </r>
  <r>
    <x v="0"/>
    <s v="Finalizada"/>
    <s v="Clavos y Tornillos"/>
    <s v="Tornillo Gypsum 1-1/4&quot;"/>
    <n v="50"/>
    <n v="0.21613590382408615"/>
    <n v="10.806795191204307"/>
    <n v="29.556899999999999"/>
    <n v="0.36562681442249717"/>
  </r>
  <r>
    <x v="0"/>
    <s v="Finalizada"/>
    <s v="Materiales Varios"/>
    <s v="Lamina de poroplast lisa 2 x 4 (pie x pie)"/>
    <n v="3.5"/>
    <n v="29.282885486141051"/>
    <n v="102.49009920149368"/>
    <n v="29.556899999999999"/>
    <n v="3.4675523888328508"/>
  </r>
  <r>
    <x v="0"/>
    <s v="Finalizada"/>
    <s v="Herrajes"/>
    <s v="Resbalon plastico de 1&quot; con clavo"/>
    <n v="8"/>
    <n v="1.8496662205147865"/>
    <n v="14.797329764118292"/>
    <n v="29.556899999999999"/>
    <n v="0.50063875995514728"/>
  </r>
  <r>
    <x v="0"/>
    <s v="Finalizada"/>
    <s v="Pinturas y Quimicos"/>
    <s v="Duro Tinte Miel Sur cuarto"/>
    <n v="0.125"/>
    <n v="382.4"/>
    <n v="47.8"/>
    <n v="29.556899999999999"/>
    <n v="1.6172196678271402"/>
  </r>
  <r>
    <x v="0"/>
    <s v="Finalizada"/>
    <s v="Pinturas y Quimicos"/>
    <s v="Duro Tinte Negro Sur cuarto"/>
    <n v="0.125"/>
    <n v="333.09515079181284"/>
    <n v="41.636893848976605"/>
    <n v="29.556899999999999"/>
    <n v="1.4087030050166496"/>
  </r>
  <r>
    <x v="0"/>
    <s v="Finalizada"/>
    <s v="Pinturas y Quimicos"/>
    <s v="Thinner extrafino Sur galon"/>
    <n v="6.25E-2"/>
    <n v="332.53741935483873"/>
    <n v="20.783588709677421"/>
    <n v="29.556899999999999"/>
    <n v="0.70317214287281216"/>
  </r>
  <r>
    <x v="0"/>
    <s v="Finalizada"/>
    <s v="Pinturas y Quimicos"/>
    <s v="Fondo Lijable para exteriores transparente Sur"/>
    <n v="3.125E-2"/>
    <n v="786.43809534108379"/>
    <n v="24.576190479408869"/>
    <n v="29.556899999999999"/>
    <n v="0.83148741848464724"/>
  </r>
  <r>
    <x v="0"/>
    <s v="Finalizada"/>
    <s v="Pinturas y Quimicos"/>
    <s v="Acabado mate para exteriores transparente Sur"/>
    <n v="3.125E-2"/>
    <n v="1198.7236014927405"/>
    <n v="37.460112546648141"/>
    <n v="29.556899999999999"/>
    <n v="1.2673897650514141"/>
  </r>
  <r>
    <x v="0"/>
    <s v="Finalizada"/>
    <s v="Pinturas y Quimicos"/>
    <s v="Componente B 730 para poliuretano Sur"/>
    <n v="3.125E-2"/>
    <n v="1315.93"/>
    <n v="41.122812500000002"/>
    <n v="29.556899999999999"/>
    <n v="1.3913100663466063"/>
  </r>
  <r>
    <x v="0"/>
    <s v="Finalizada"/>
    <s v="Pinturas y Quimicos"/>
    <s v="Diluyente Duro Sur"/>
    <n v="3.125E-2"/>
    <n v="619.4"/>
    <n v="19.356249999999999"/>
    <n v="29.556899999999999"/>
    <n v="0.65488092458952052"/>
  </r>
  <r>
    <x v="0"/>
    <s v="Finalizada"/>
    <s v="Material para Empaque"/>
    <s v="Papel kraft "/>
    <n v="2.7"/>
    <n v="3.2611291815692511"/>
    <n v="8.8050487902369792"/>
    <n v="29.556899999999999"/>
    <n v="0.29790163346754833"/>
  </r>
  <r>
    <x v="0"/>
    <s v="Finalizada"/>
    <s v="Plywood"/>
    <s v="Lamina de Plywood Corriente de 4 x 8 x 3/8&quot;"/>
    <n v="4"/>
    <n v="470.51999999999992"/>
    <n v="1882.0799999999997"/>
    <n v="29.556899999999999"/>
    <n v="63.676501933558654"/>
  </r>
  <r>
    <x v="0"/>
    <s v="Finalizada"/>
    <s v="Clavos y Tornillos"/>
    <s v="Tornillo Gypsum 1-1/4&quot;"/>
    <n v="133"/>
    <n v="0.21613590382408615"/>
    <n v="28.746075208603457"/>
    <n v="29.556899999999999"/>
    <n v="0.97256732636384258"/>
  </r>
  <r>
    <x v="0"/>
    <s v="Finalizada"/>
    <s v="Materiales Varios"/>
    <s v="Lamina de poroplast lisa 2 x 4 (pie x pie)"/>
    <n v="10"/>
    <n v="29.282885486141051"/>
    <n v="292.82885486141049"/>
    <n v="29.556899999999999"/>
    <n v="9.9072925395224303"/>
  </r>
  <r>
    <x v="0"/>
    <s v="Finalizada"/>
    <s v="Herrajes"/>
    <s v="Resbalon plastico de 1&quot; con clavo"/>
    <n v="8"/>
    <n v="1.8496662205147865"/>
    <n v="14.797329764118292"/>
    <n v="29.556899999999999"/>
    <n v="0.50063875995514728"/>
  </r>
  <r>
    <x v="0"/>
    <s v="Finalizada"/>
    <s v="Pinturas y Quimicos"/>
    <s v="Duro Tinte Negro Sur cuarto"/>
    <n v="0.25"/>
    <n v="333.09515079181284"/>
    <n v="83.27378769795321"/>
    <n v="29.556899999999999"/>
    <n v="2.8174060100332992"/>
  </r>
  <r>
    <x v="0"/>
    <s v="Finalizada"/>
    <s v="Pinturas y Quimicos"/>
    <s v="Fondo Lijable para exteriores transparente Sur"/>
    <n v="6.25E-2"/>
    <n v="786.43809534108379"/>
    <n v="49.152380958817737"/>
    <n v="29.556899999999999"/>
    <n v="1.6629748369692945"/>
  </r>
  <r>
    <x v="0"/>
    <s v="Finalizada"/>
    <s v="Pinturas y Quimicos"/>
    <s v="Acabado mate para exteriores transparente Sur"/>
    <n v="6.25E-2"/>
    <n v="1198.7236014927405"/>
    <n v="74.920225093296281"/>
    <n v="29.556899999999999"/>
    <n v="2.5347795301028282"/>
  </r>
  <r>
    <x v="0"/>
    <s v="Finalizada"/>
    <s v="Pinturas y Quimicos"/>
    <s v="Componente B 730 para poliuretano Sur"/>
    <n v="6.25E-2"/>
    <n v="1315.93"/>
    <n v="82.245625000000004"/>
    <n v="29.556899999999999"/>
    <n v="2.7826201326932125"/>
  </r>
  <r>
    <x v="0"/>
    <s v="Finalizada"/>
    <s v="Pinturas y Quimicos"/>
    <s v="Diluyente Duro Sur"/>
    <n v="6.25E-2"/>
    <n v="619.4"/>
    <n v="38.712499999999999"/>
    <n v="29.556899999999999"/>
    <n v="1.309761849179041"/>
  </r>
  <r>
    <x v="0"/>
    <s v="Finalizada"/>
    <s v="Material para Empaque"/>
    <s v="Papel kraft "/>
    <n v="5.4"/>
    <n v="3.2611291815692511"/>
    <n v="17.610097580473958"/>
    <n v="29.556899999999999"/>
    <n v="0.59580326693509666"/>
  </r>
  <r>
    <x v="0"/>
    <s v="Finalizada"/>
    <s v="Plywood"/>
    <s v="Lamina de Plywood Fenolico de 4 x 8 x 3/4&quot;"/>
    <n v="3"/>
    <n v="833.83999999999992"/>
    <n v="2501.5199999999995"/>
    <n v="29.556899999999999"/>
    <n v="84.634044842321074"/>
  </r>
  <r>
    <x v="0"/>
    <s v="Finalizada"/>
    <s v="Clavos y Tornillos"/>
    <s v="Tornillo Gypsum 1-1/2&quot;"/>
    <n v="300"/>
    <n v="0.23351166427355521"/>
    <n v="70.053499282066568"/>
    <n v="29.556899999999999"/>
    <n v="2.3701233648341526"/>
  </r>
  <r>
    <x v="0"/>
    <s v="Finalizada"/>
    <s v="Materiales Varios"/>
    <s v="Lamina de carton 48&quot; x 40&quot;"/>
    <n v="3"/>
    <n v="29.508081395348835"/>
    <n v="88.524244186046502"/>
    <n v="29.556899999999999"/>
    <n v="2.9950449534980499"/>
  </r>
  <r>
    <x v="0"/>
    <s v="Finalizada"/>
    <s v="Material para Empaque"/>
    <s v="Tape café 2&quot;"/>
    <n v="1"/>
    <n v="41.916666666666664"/>
    <n v="41.916666666666664"/>
    <n v="29.556899999999999"/>
    <n v="1.4181685720311219"/>
  </r>
  <r>
    <x v="0"/>
    <s v="Finalizada"/>
    <s v="Metales"/>
    <s v="Angular de 1-1/2&quot; x 1/8&quot; x 6 m"/>
    <n v="0.71"/>
    <n v="50.064999999999998"/>
    <n v="35.546149999999997"/>
    <n v="29.556899999999999"/>
    <n v="1.2026345794044706"/>
  </r>
  <r>
    <x v="0"/>
    <s v="Finalizada"/>
    <s v="Clavos y Tornillos"/>
    <s v="Tornillo Amarillo 1&quot; #10"/>
    <n v="60"/>
    <n v="0.53569664058699129"/>
    <n v="32.141798435219478"/>
    <n v="29.556899999999999"/>
    <n v="1.0874549913969151"/>
  </r>
  <r>
    <x v="0"/>
    <s v="Finalizada"/>
    <s v="Clavos y Tornillos"/>
    <s v="Tornillo Gypsum 2&quot;"/>
    <n v="12"/>
    <n v="0"/>
    <n v="0"/>
    <n v="29.556899999999999"/>
    <n v="0"/>
  </r>
  <r>
    <x v="0"/>
    <s v="Finalizada"/>
    <s v="Clavos y Tornillos"/>
    <s v="Tornillo Amarillo 1-1/4&quot; #10"/>
    <n v="180"/>
    <n v="0.60625365082655336"/>
    <n v="109.12565714877961"/>
    <n v="29.556899999999999"/>
    <n v="3.6920535356813335"/>
  </r>
  <r>
    <x v="0"/>
    <s v="Finalizada"/>
    <s v="Plywood"/>
    <s v="Lamina de Plywood Fenolico de 4 x 8 x 3/4&quot;"/>
    <n v="2"/>
    <n v="833.83999999999992"/>
    <n v="1667.6799999999998"/>
    <n v="29.556899999999999"/>
    <n v="56.422696561547383"/>
  </r>
  <r>
    <x v="0"/>
    <s v="Finalizada"/>
    <s v="Material para Empaque"/>
    <s v="Papel kraft "/>
    <n v="9"/>
    <n v="3.2611291815692511"/>
    <n v="29.350162634123262"/>
    <n v="29.556899999999999"/>
    <n v="0.99300544489182774"/>
  </r>
  <r>
    <x v="0"/>
    <s v="Finalizada"/>
    <s v="Material para Empaque"/>
    <s v="Papel kraft "/>
    <n v="9"/>
    <n v="3.2611291815692511"/>
    <n v="29.350162634123262"/>
    <n v="29.556899999999999"/>
    <n v="0.99300544489182774"/>
  </r>
  <r>
    <x v="0"/>
    <s v="Finalizada"/>
    <s v="Materiales Varios"/>
    <s v="Galleta de ensamble #20"/>
    <n v="180"/>
    <n v="1.2264431997353511"/>
    <n v="220.75977595236319"/>
    <n v="29.556899999999999"/>
    <n v="7.4689759735413119"/>
  </r>
  <r>
    <x v="0"/>
    <s v="Finalizada"/>
    <s v="Clavos y Tornillos"/>
    <s v="Tornillo Amarillo 1-1/2&quot; #10"/>
    <n v="120"/>
    <n v="0.28041402556308481"/>
    <n v="33.64968306757018"/>
    <n v="29.556899999999999"/>
    <n v="1.1384713237034392"/>
  </r>
  <r>
    <x v="0"/>
    <s v="Finalizada"/>
    <s v="Plywood"/>
    <s v="Lamina de Plywood Fenolico de 4 x 8 x 1/2&quot;"/>
    <n v="2"/>
    <n v="626.63903030303015"/>
    <n v="1253.2780606060603"/>
    <n v="29.556899999999999"/>
    <n v="42.402216085112457"/>
  </r>
  <r>
    <x v="0"/>
    <s v="Finalizada"/>
    <s v="Plywood"/>
    <s v="Lamina de Plywood Fenolico de 4 x 8 x 1/2&quot;"/>
    <n v="40"/>
    <n v="626.63903030303015"/>
    <n v="25065.561212121207"/>
    <n v="29.556899999999999"/>
    <n v="848.04432170224914"/>
  </r>
  <r>
    <x v="0"/>
    <s v="Finalizada"/>
    <s v="Clavos y Tornillos"/>
    <s v="Tornillo Gypsum 1&quot;"/>
    <n v="200"/>
    <n v="0.14420420170837045"/>
    <n v="28.840840341674088"/>
    <n v="29.556899999999999"/>
    <n v="0.97577351960706604"/>
  </r>
  <r>
    <x v="0"/>
    <s v="Finalizada"/>
    <s v="Materiales Varios"/>
    <s v="Galleta de ensamble #20"/>
    <n v="234"/>
    <n v="1.2264431997353511"/>
    <n v="286.98770873807217"/>
    <n v="29.556899999999999"/>
    <n v="9.7096687656037055"/>
  </r>
  <r>
    <x v="0"/>
    <s v="Finalizada"/>
    <s v="Plywood"/>
    <s v="Lamina de Plywood Fenolico de 4 x 8 x 1/2&quot;"/>
    <n v="4"/>
    <n v="626.63903030303015"/>
    <n v="2506.5561212121206"/>
    <n v="29.556899999999999"/>
    <n v="84.804432170224914"/>
  </r>
  <r>
    <x v="0"/>
    <s v="Finalizada"/>
    <s v="Clavos y Tornillos"/>
    <s v="Tornillo Gypsum 1&quot;"/>
    <n v="20"/>
    <n v="0.14420420170837045"/>
    <n v="2.884084034167409"/>
    <n v="29.556899999999999"/>
    <n v="9.7577351960706604E-2"/>
  </r>
  <r>
    <x v="0"/>
    <s v="Finalizada"/>
    <s v="Plywood"/>
    <s v="Lamina de Plywood Fenolico de 4 x 8 x 1/2&quot;"/>
    <n v="2"/>
    <n v="626.63903030303015"/>
    <n v="1253.2780606060603"/>
    <n v="29.556899999999999"/>
    <n v="42.402216085112457"/>
  </r>
  <r>
    <x v="0"/>
    <s v="Finalizada"/>
    <s v="Clavos y Tornillos"/>
    <s v="Tornillo Gypsum 1&quot;"/>
    <n v="15"/>
    <n v="0.14420420170837045"/>
    <n v="2.163063025625557"/>
    <n v="29.556899999999999"/>
    <n v="7.3183013970529967E-2"/>
  </r>
  <r>
    <x v="0"/>
    <s v="Finalizada"/>
    <s v="Materiales Varios"/>
    <s v="Galleta de ensamble #20"/>
    <n v="150"/>
    <n v="1.2264431997353511"/>
    <n v="183.96647996030268"/>
    <n v="29.556899999999999"/>
    <n v="6.2241466446177602"/>
  </r>
  <r>
    <x v="0"/>
    <s v="Finalizada"/>
    <s v="Clavos y Tornillos"/>
    <s v="Tornillo Amarillo 2&quot; #10"/>
    <n v="200"/>
    <n v="0.76886523202308621"/>
    <n v="153.77304640461725"/>
    <n v="29.556899999999999"/>
    <n v="5.2026107746285044"/>
  </r>
  <r>
    <x v="0"/>
    <s v="Finalizada"/>
    <s v="Clavos y Tornillos"/>
    <s v="Tornillo Amarillo 2&quot; #8"/>
    <n v="100"/>
    <n v="0.94736092447552445"/>
    <n v="94.736092447552451"/>
    <n v="29.556899999999999"/>
    <n v="3.2052107104450216"/>
  </r>
  <r>
    <x v="0"/>
    <s v="Finalizada"/>
    <s v="Metales"/>
    <s v="Tubo cuadrado 1&quot; x CH-16 (1/16&quot;) x 6 m"/>
    <n v="1.93"/>
    <n v="41.710976562500001"/>
    <n v="80.502184765625003"/>
    <n v="29.556899999999999"/>
    <n v="2.7236342365276807"/>
  </r>
  <r>
    <x v="0"/>
    <s v="Finalizada"/>
    <s v="Pinturas y Quimicos"/>
    <s v="Pegamento Grip Bond 4 Lanco"/>
    <n v="1"/>
    <n v="860.12544482758619"/>
    <n v="860.12544482758619"/>
    <n v="29.556899999999999"/>
    <n v="29.100664982714228"/>
  </r>
  <r>
    <x v="0"/>
    <s v="Finalizada"/>
    <s v="Clavos y Tornillos"/>
    <s v="Tornillo Amarillo 1-1/2&quot; #10"/>
    <n v="50"/>
    <n v="0.28041402556308481"/>
    <n v="14.02070127815424"/>
    <n v="29.556899999999999"/>
    <n v="0.4743630515430996"/>
  </r>
  <r>
    <x v="0"/>
    <s v="Finalizada"/>
    <s v="Clavos y Tornillos"/>
    <s v="Tornillo Amarillo 1-1/4&quot; #10"/>
    <n v="15"/>
    <n v="0.60625365082655336"/>
    <n v="9.0938047623982996"/>
    <n v="29.556899999999999"/>
    <n v="0.30767112797344442"/>
  </r>
  <r>
    <x v="0"/>
    <s v="Finalizada"/>
    <s v="Plywood"/>
    <s v="Lamina de Plywood Corriente de 4 x 8 x 3/8&quot;"/>
    <n v="1"/>
    <n v="470.51999999999992"/>
    <n v="470.51999999999992"/>
    <n v="29.556899999999999"/>
    <n v="15.919125483389664"/>
  </r>
  <r>
    <x v="0"/>
    <s v="Finalizada"/>
    <s v="Materiales Varios"/>
    <s v="Lamina de carton 48&quot; x 40&quot;"/>
    <n v="5"/>
    <n v="29.508081395348835"/>
    <n v="147.54040697674418"/>
    <n v="29.556899999999999"/>
    <n v="4.9917415891634169"/>
  </r>
  <r>
    <x v="0"/>
    <s v="Finalizada"/>
    <s v="Material para Empaque"/>
    <s v="Tape café 2&quot;"/>
    <n v="1"/>
    <n v="41.916666666666664"/>
    <n v="41.916666666666664"/>
    <n v="29.556899999999999"/>
    <n v="1.4181685720311219"/>
  </r>
  <r>
    <x v="0"/>
    <s v="Finalizada"/>
    <s v="Plywood"/>
    <s v="Lamina de Plywood Corriente de 4 x 8 x 1/4&quot;"/>
    <n v="1"/>
    <n v="360.97894736842107"/>
    <n v="360.97894736842107"/>
    <n v="29.556899999999999"/>
    <n v="12.213017852630726"/>
  </r>
  <r>
    <x v="0"/>
    <s v="Finalizada"/>
    <s v="Herrajes"/>
    <s v="Traba presion"/>
    <n v="6"/>
    <n v="10.051428571428572"/>
    <n v="60.308571428571426"/>
    <n v="29.556899999999999"/>
    <n v="2.0404227584276913"/>
  </r>
  <r>
    <x v="0"/>
    <s v="Finalizada"/>
    <s v="Herrajes"/>
    <s v="Bisagra Canto Medio Cierre Suave Blum"/>
    <n v="8"/>
    <n v="28.646872935483874"/>
    <n v="229.17498348387099"/>
    <n v="29.556899999999999"/>
    <n v="7.7536880892066149"/>
  </r>
  <r>
    <x v="0"/>
    <s v="Finalizada"/>
    <s v="Herrajes"/>
    <s v="Bisagra Canto Completo Cierre Suave Blum"/>
    <n v="4"/>
    <n v="33.167231126984127"/>
    <n v="132.66892450793651"/>
    <n v="29.556899999999999"/>
    <n v="4.4885940172324066"/>
  </r>
  <r>
    <x v="0"/>
    <s v="Finalizada"/>
    <s v="Herrajes"/>
    <s v="Bisagra Canto Completo Cierre Suave Blum"/>
    <n v="8"/>
    <n v="33.167231126984127"/>
    <n v="265.33784901587302"/>
    <n v="29.556899999999999"/>
    <n v="8.9771880344648132"/>
  </r>
  <r>
    <x v="0"/>
    <s v="Finalizada"/>
    <s v="Plywood"/>
    <s v="Lamina de Plywood Fenolico de 4 x 8 x 1/2&quot;"/>
    <n v="2"/>
    <n v="626.63903030303015"/>
    <n v="1253.2780606060603"/>
    <n v="29.556899999999999"/>
    <n v="42.402216085112457"/>
  </r>
  <r>
    <x v="0"/>
    <s v="Finalizada"/>
    <s v="Clavos y Tornillos"/>
    <s v="Tornillo Amarillo 2&quot; #10"/>
    <n v="20"/>
    <n v="0.76886523202308621"/>
    <n v="15.377304640461723"/>
    <n v="29.556899999999999"/>
    <n v="0.52026107746285044"/>
  </r>
  <r>
    <x v="0"/>
    <s v="Finalizada"/>
    <s v="Materiales Varios"/>
    <s v="Lamina de carton 48&quot; x 40&quot;"/>
    <n v="5"/>
    <n v="29.508081395348835"/>
    <n v="147.54040697674418"/>
    <n v="29.556899999999999"/>
    <n v="4.9917415891634169"/>
  </r>
  <r>
    <x v="0"/>
    <s v="Finalizada"/>
    <s v="Plywood"/>
    <s v="Lamina de Plywood Fenolico de 4 x 8 x 1/2&quot;"/>
    <n v="1"/>
    <n v="626.63903030303015"/>
    <n v="626.63903030303015"/>
    <n v="29.556899999999999"/>
    <n v="21.201108042556228"/>
  </r>
  <r>
    <x v="0"/>
    <s v="Finalizada"/>
    <s v="Herrajes"/>
    <s v="Resbalon plastico de 1&quot; con clavo"/>
    <n v="8"/>
    <n v="1.8496662205147865"/>
    <n v="14.797329764118292"/>
    <n v="29.556899999999999"/>
    <n v="0.50063875995514728"/>
  </r>
  <r>
    <x v="0"/>
    <s v="Finalizada"/>
    <s v="Materiales Varios"/>
    <s v="Lamina de carton 48&quot; x 40&quot;"/>
    <n v="1"/>
    <n v="29.508081395348835"/>
    <n v="29.508081395348835"/>
    <n v="29.556899999999999"/>
    <n v="0.9983483178326833"/>
  </r>
  <r>
    <x v="0"/>
    <s v="Finalizada"/>
    <s v="Material para Empaque"/>
    <s v="Tape café 2&quot;"/>
    <n v="1"/>
    <n v="41.916666666666664"/>
    <n v="41.916666666666664"/>
    <n v="29.556899999999999"/>
    <n v="1.4181685720311219"/>
  </r>
  <r>
    <x v="0"/>
    <s v="Finalizada"/>
    <s v="Materiales Varios"/>
    <s v="Lamina de carton 48&quot; x 40&quot;"/>
    <n v="1"/>
    <n v="29.508081395348835"/>
    <n v="29.508081395348835"/>
    <n v="29.556899999999999"/>
    <n v="0.9983483178326833"/>
  </r>
  <r>
    <x v="0"/>
    <s v="Finalizada"/>
    <s v="Plywood"/>
    <s v="Lamina de Plywood Fenolico de 4 x 8 x 1/2&quot;"/>
    <n v="2"/>
    <n v="626.63903030303015"/>
    <n v="1253.2780606060603"/>
    <n v="29.556899999999999"/>
    <n v="42.402216085112457"/>
  </r>
  <r>
    <x v="0"/>
    <s v="Finalizada"/>
    <s v="Metales"/>
    <s v="Tubo cuadrado 1-1/2&quot; x CH-16 (1/16&quot;) x 6 m"/>
    <n v="7.72"/>
    <n v="63.623333333333335"/>
    <n v="491.17213333333331"/>
    <n v="29.556899999999999"/>
    <n v="16.617850090277848"/>
  </r>
  <r>
    <x v="0"/>
    <s v="Finalizada"/>
    <s v="Metales"/>
    <s v="Angular de 1-1/2&quot; x 1/4&quot; x 6 m"/>
    <n v="3.69"/>
    <n v="110.87"/>
    <n v="409.1103"/>
    <n v="29.556899999999999"/>
    <n v="13.841448189762797"/>
  </r>
  <r>
    <x v="0"/>
    <s v="Finalizada"/>
    <s v="Clavos y Tornillos"/>
    <s v="Tuerca Galvanizada 1/4&quot;"/>
    <n v="4"/>
    <n v="0.41681967213114762"/>
    <n v="1.6672786885245905"/>
    <n v="29.556899999999999"/>
    <n v="5.6409118971360007E-2"/>
  </r>
  <r>
    <x v="0"/>
    <s v="Finalizada"/>
    <s v="Clavos y Tornillos"/>
    <s v="Tuerca Galvanizada 3/8&quot;"/>
    <n v="8"/>
    <n v="0.93555096536666815"/>
    <n v="7.4844077229333452"/>
    <n v="29.556899999999999"/>
    <n v="0.25322032158086083"/>
  </r>
  <r>
    <x v="0"/>
    <s v="Finalizada"/>
    <s v="Clavos y Tornillos"/>
    <s v="Arandela Lisa Galvanizada 3/8&quot;"/>
    <n v="8"/>
    <n v="0.68467128881756545"/>
    <n v="5.4773703105405236"/>
    <n v="29.556899999999999"/>
    <n v="0.18531612958532606"/>
  </r>
  <r>
    <x v="0"/>
    <s v="Finalizada"/>
    <s v="Metales"/>
    <s v="Tubo cuadrado 1-1/2&quot; x CH-16 (1/16&quot;) x 6 m"/>
    <n v="4.28"/>
    <n v="63.623333333333335"/>
    <n v="272.30786666666671"/>
    <n v="29.556899999999999"/>
    <n v="9.2130049723302072"/>
  </r>
  <r>
    <x v="0"/>
    <s v="Finalizada"/>
    <s v="Metales"/>
    <s v="Angular de 1-1/2&quot; x 1/4&quot; x 6 m"/>
    <n v="2.31"/>
    <n v="110.87"/>
    <n v="256.10970000000003"/>
    <n v="29.556899999999999"/>
    <n v="8.6649716309897187"/>
  </r>
  <r>
    <x v="0"/>
    <s v="Finalizada"/>
    <s v="Clavos y Tornillos"/>
    <s v="Tuerca Galvanizada 1/4&quot;"/>
    <n v="4"/>
    <n v="0.41681967213114762"/>
    <n v="1.6672786885245905"/>
    <n v="29.556899999999999"/>
    <n v="5.6409118971360007E-2"/>
  </r>
  <r>
    <x v="0"/>
    <s v="Finalizada"/>
    <s v="Metales"/>
    <s v="Platina de 2&quot; x 3/16&quot; x 6 m"/>
    <n v="5.27"/>
    <n v="0"/>
    <n v="0"/>
    <n v="29.556899999999999"/>
    <n v="0"/>
  </r>
  <r>
    <x v="0"/>
    <s v="Finalizada"/>
    <s v="Materiales Varios"/>
    <s v="Lamina de Fibran 3/16&quot;"/>
    <n v="1"/>
    <n v="0"/>
    <n v="0"/>
    <n v="29.556899999999999"/>
    <n v="0"/>
  </r>
  <r>
    <x v="0"/>
    <s v="Finalizada"/>
    <s v="Plywood"/>
    <s v="Lamina de Plywood Corriente de 3 x 7 x 1/8&quot;"/>
    <n v="1"/>
    <n v="182.28"/>
    <n v="182.28"/>
    <n v="29.556899999999999"/>
    <n v="6.1670878881073454"/>
  </r>
  <r>
    <x v="0"/>
    <s v="Finalizada"/>
    <s v="Clavos y Tornillos"/>
    <s v="Clavillo de Terminacion 1&quot;"/>
    <n v="300"/>
    <n v="7.3768669940033227E-2"/>
    <n v="22.13060098200997"/>
    <n v="29.556899999999999"/>
    <n v="0.74874567299040051"/>
  </r>
  <r>
    <x v="0"/>
    <s v="Finalizada"/>
    <s v="Materiales Varios"/>
    <s v="Lamina de poroplast lisa 2 x 4 (pie x pie)"/>
    <n v="3"/>
    <n v="29.282885486141051"/>
    <n v="87.84865645842315"/>
    <n v="29.556899999999999"/>
    <n v="2.9721877618567292"/>
  </r>
  <r>
    <x v="0"/>
    <s v="Finalizada"/>
    <s v="Herrajes"/>
    <s v="Bisagra de 3-1/2&quot; Johnson"/>
    <n v="3"/>
    <n v="13.244705882352941"/>
    <n v="39.734117647058824"/>
    <n v="29.556899999999999"/>
    <n v="1.3443262875016941"/>
  </r>
  <r>
    <x v="0"/>
    <s v="Finalizada"/>
    <s v="Pinturas y Quimicos"/>
    <s v="Primer Blanco Sur"/>
    <n v="0.125"/>
    <n v="659.8071768333333"/>
    <n v="82.475897104166663"/>
    <n v="29.556899999999999"/>
    <n v="2.7904109397185315"/>
  </r>
  <r>
    <x v="0"/>
    <s v="Finalizada"/>
    <s v="Pinturas y Quimicos"/>
    <s v="Componente B 730 para poliuretano Sur"/>
    <n v="6.25E-2"/>
    <n v="1315.93"/>
    <n v="82.245625000000004"/>
    <n v="29.556899999999999"/>
    <n v="2.7826201326932125"/>
  </r>
  <r>
    <x v="0"/>
    <s v="Finalizada"/>
    <s v="Pinturas y Quimicos"/>
    <s v="Diluyente Duro Sur"/>
    <n v="6.25E-2"/>
    <n v="619.4"/>
    <n v="38.712499999999999"/>
    <n v="29.556899999999999"/>
    <n v="1.309761849179041"/>
  </r>
  <r>
    <x v="0"/>
    <s v="Finalizada"/>
    <s v="Pinturas y Quimicos"/>
    <s v="Faster Dry SW BA SOL ALQ BRILLANTE NEGRO "/>
    <n v="3.125E-2"/>
    <n v="755.57"/>
    <n v="23.611562500000002"/>
    <n v="29.556899999999999"/>
    <n v="0.79885111429141764"/>
  </r>
  <r>
    <x v="0"/>
    <s v="Finalizada"/>
    <s v="Pinturas y Quimicos"/>
    <s v="Acabado mate para exteriores transparente Sur"/>
    <n v="0.1875"/>
    <n v="1198.7236014927405"/>
    <n v="224.76067527988886"/>
    <n v="29.556899999999999"/>
    <n v="7.604338590308485"/>
  </r>
  <r>
    <x v="0"/>
    <s v="Finalizada"/>
    <s v="Pinturas y Quimicos"/>
    <s v="Componente B 730 para poliuretano Sur"/>
    <n v="9.375E-2"/>
    <n v="1315.93"/>
    <n v="123.3684375"/>
    <n v="29.556899999999999"/>
    <n v="4.1739301990398179"/>
  </r>
  <r>
    <x v="0"/>
    <s v="Finalizada"/>
    <s v="Pinturas y Quimicos"/>
    <s v="Diluyente Duro Sur"/>
    <n v="9.375E-2"/>
    <n v="619.4"/>
    <n v="58.068749999999994"/>
    <n v="29.556899999999999"/>
    <n v="1.9646427737685614"/>
  </r>
  <r>
    <x v="0"/>
    <s v="Finalizada"/>
    <s v="Metales"/>
    <s v="Tubo cuadrado 3/4&quot; x CH-16 (1/16&quot;) x 6 m"/>
    <n v="4.38"/>
    <n v="38.25398452855967"/>
    <n v="167.55245223509135"/>
    <n v="29.556899999999999"/>
    <n v="5.6688100658422016"/>
  </r>
  <r>
    <x v="0"/>
    <s v="Finalizada"/>
    <s v="Clavos y Tornillos"/>
    <s v="Tornillo Gypsum 1-1/4&quot;"/>
    <n v="150"/>
    <n v="0.21613590382408615"/>
    <n v="32.420385573612926"/>
    <n v="29.556899999999999"/>
    <n v="1.0968804432674917"/>
  </r>
  <r>
    <x v="0"/>
    <s v="Finalizada"/>
    <s v="Metales"/>
    <s v="Platina de 1&quot; x 3/16&quot; x 6 m"/>
    <n v="14.29"/>
    <n v="38.348333333333336"/>
    <n v="547.99768333333338"/>
    <n v="29.556899999999999"/>
    <n v="18.540431619463931"/>
  </r>
  <r>
    <x v="0"/>
    <s v="Finalizada"/>
    <s v="Metales"/>
    <s v="Platina de 1&quot; x 1/4&quot; x 6 m"/>
    <n v="2.35"/>
    <n v="49.941940412528652"/>
    <n v="117.36355996944233"/>
    <n v="29.556899999999999"/>
    <n v="3.9707668926525561"/>
  </r>
  <r>
    <x v="0"/>
    <s v="Finalizada"/>
    <s v="Metales"/>
    <s v="Tubo redondo 1/2&quot; x 3/16&quot; x 6 m"/>
    <n v="1.4"/>
    <n v="0"/>
    <n v="0"/>
    <n v="29.556899999999999"/>
    <n v="0"/>
  </r>
  <r>
    <x v="0"/>
    <s v="Finalizada"/>
    <s v="Metales"/>
    <s v="Tubo redondo 1&quot; x 1/8&quot; x 6 m"/>
    <n v="3.2"/>
    <n v="65.299824359254529"/>
    <n v="208.95943794961451"/>
    <n v="29.556899999999999"/>
    <n v="7.0697345780381067"/>
  </r>
  <r>
    <x v="0"/>
    <s v="Finalizada"/>
    <s v="Metales"/>
    <s v="Tubo redondo 3/4&quot; x 1/8&quot; x 6 m"/>
    <n v="1.5"/>
    <n v="44.719211467338134"/>
    <n v="67.078817201007197"/>
    <n v="29.556899999999999"/>
    <n v="2.2694808048546093"/>
  </r>
  <r>
    <x v="0"/>
    <s v="Finalizada"/>
    <s v="Metales"/>
    <s v="Angular de 1&quot; x 1/8&quot; x 6 m"/>
    <n v="3.61"/>
    <n v="36.366094521514228"/>
    <n v="131.28160122266635"/>
    <n v="29.556899999999999"/>
    <n v="4.4416566427015809"/>
  </r>
  <r>
    <x v="0"/>
    <s v="Finalizada"/>
    <s v="Metales"/>
    <s v="Angular de 3/4&quot; x 1/8&quot; x 6 m"/>
    <n v="2.84"/>
    <n v="27.75"/>
    <n v="78.81"/>
    <n v="29.556899999999999"/>
    <n v="2.6663824690681364"/>
  </r>
  <r>
    <x v="0"/>
    <s v="Finalizada"/>
    <s v="Metales"/>
    <s v="Tubo cuadrado 3&quot; x 1/8&quot; x 6 m"/>
    <n v="1.73"/>
    <n v="0"/>
    <n v="0"/>
    <n v="29.556899999999999"/>
    <n v="0"/>
  </r>
  <r>
    <x v="0"/>
    <s v="Finalizada"/>
    <s v="Metales"/>
    <s v="Varilla de hierro corrugada 5/8&quot; std 6 m"/>
    <n v="3"/>
    <n v="41.086666666666666"/>
    <n v="123.25999999999999"/>
    <n v="29.556899999999999"/>
    <n v="4.1702614279576"/>
  </r>
  <r>
    <x v="0"/>
    <s v="Finalizada"/>
    <s v="Metales"/>
    <s v="Varilla de hierro corrugada 1/2&quot; std 6 m"/>
    <n v="2.4"/>
    <n v="24.718064913388545"/>
    <n v="59.323355792132503"/>
    <n v="29.556899999999999"/>
    <n v="2.0070899110574012"/>
  </r>
  <r>
    <x v="0"/>
    <s v="Finalizada"/>
    <s v="Metales"/>
    <s v="Varilla de hierro liso 1/2&quot; std 6 m"/>
    <n v="0"/>
    <n v="0"/>
    <n v="0"/>
    <n v="29.556899999999999"/>
    <n v="0"/>
  </r>
  <r>
    <x v="0"/>
    <s v="Finalizada"/>
    <s v="Metales"/>
    <s v="Varilla de hierro liso 3/8&quot; std 6 m"/>
    <n v="5.17"/>
    <n v="0"/>
    <n v="0"/>
    <n v="29.556899999999999"/>
    <n v="0"/>
  </r>
  <r>
    <x v="0"/>
    <s v="Finalizada"/>
    <s v="Metales"/>
    <s v="Varilla de hierro liso 1/4&quot; std 6 m"/>
    <n v="0"/>
    <n v="0"/>
    <n v="0"/>
    <n v="29.556899999999999"/>
    <n v="0"/>
  </r>
  <r>
    <x v="0"/>
    <s v="Finalizada"/>
    <s v="Metales"/>
    <s v="Platina de 1-1/4&quot; x 3/16&quot; x 6 m"/>
    <n v="2.62"/>
    <n v="43.851703931815706"/>
    <n v="114.89146430135716"/>
    <n v="29.556899999999999"/>
    <n v="3.8871283626279198"/>
  </r>
  <r>
    <x v="0"/>
    <s v="Finalizada"/>
    <s v="Metales"/>
    <s v="Tubo cuadrado 3/4&quot; x CH-16 (1/16&quot;) x 6 m"/>
    <n v="12"/>
    <n v="38.25398452855967"/>
    <n v="459.04781434271604"/>
    <n v="29.556899999999999"/>
    <n v="15.530986481759456"/>
  </r>
  <r>
    <x v="0"/>
    <s v="Finalizada"/>
    <s v="Herrajes"/>
    <s v="Nivelador plastico 1&quot; rosca de 1/4&quot;"/>
    <n v="9"/>
    <n v="0"/>
    <n v="0"/>
    <n v="29.556899999999999"/>
    <n v="0"/>
  </r>
  <r>
    <x v="0"/>
    <s v="Finalizada"/>
    <s v="Plywood"/>
    <s v="Lamina de Plywood Fenolico de 4 x 8 x 1/2&quot;"/>
    <n v="1"/>
    <n v="626.63903030303015"/>
    <n v="626.63903030303015"/>
    <n v="29.556899999999999"/>
    <n v="21.201108042556228"/>
  </r>
  <r>
    <x v="0"/>
    <s v="Finalizada"/>
    <s v="Clavos y Tornillos"/>
    <s v="Clavillo de Terminacion 3/4&quot;"/>
    <n v="200"/>
    <n v="6.7416000000000004E-2"/>
    <n v="13.4832"/>
    <n v="29.556899999999999"/>
    <n v="0.45617774529805227"/>
  </r>
  <r>
    <x v="0"/>
    <s v="Finalizada"/>
    <s v="Clavos y Tornillos"/>
    <s v="Tornillo Gypsum 3/4&quot;"/>
    <n v="50"/>
    <n v="0.14611764705882355"/>
    <n v="7.3058823529411772"/>
    <n v="29.556899999999999"/>
    <n v="0.24718026426794343"/>
  </r>
  <r>
    <x v="0"/>
    <s v="Finalizada"/>
    <s v="Materiales Varios"/>
    <s v="Lamina de carton 48&quot; x 40&quot;"/>
    <n v="2"/>
    <n v="29.508081395348835"/>
    <n v="59.01616279069767"/>
    <n v="29.556899999999999"/>
    <n v="1.9966966356653666"/>
  </r>
  <r>
    <x v="0"/>
    <s v="Finalizada"/>
    <s v="Materiales Varios"/>
    <s v="Lamina de poroplast lisa 2 x 4 (pie x pie)"/>
    <n v="2"/>
    <n v="29.282885486141051"/>
    <n v="58.565770972282102"/>
    <n v="29.556899999999999"/>
    <n v="1.9814585079044862"/>
  </r>
  <r>
    <x v="0"/>
    <s v="Finalizada"/>
    <s v="Pinturas y Quimicos"/>
    <s v="Faster Dry SW Gris Zachary Lynd"/>
    <n v="0.15625"/>
    <n v="942.3399999999998"/>
    <n v="147.24062499999997"/>
    <n v="29.556899999999999"/>
    <n v="4.9815990513213491"/>
  </r>
  <r>
    <x v="0"/>
    <s v="Finalizada"/>
    <s v="Pinturas y Quimicos"/>
    <s v="Thinner extrafino Sur galon"/>
    <n v="0.15625"/>
    <n v="332.53741935483873"/>
    <n v="51.95897177419355"/>
    <n v="29.556899999999999"/>
    <n v="1.7579303571820304"/>
  </r>
  <r>
    <x v="0"/>
    <s v="Finalizada"/>
    <s v="Pinturas y Quimicos"/>
    <s v="Faster Dry SW 9178 In the navy"/>
    <n v="6.25E-2"/>
    <n v="888.9"/>
    <n v="55.556249999999999"/>
    <n v="29.556899999999999"/>
    <n v="1.8796372420653045"/>
  </r>
  <r>
    <x v="0"/>
    <s v="Finalizada"/>
    <s v="Pinturas y Quimicos"/>
    <s v="Acabado brillante para exteriores transparente Sur"/>
    <n v="6.25E-2"/>
    <n v="947.90142857142848"/>
    <n v="59.24383928571428"/>
    <n v="29.556899999999999"/>
    <n v="2.004399625323166"/>
  </r>
  <r>
    <x v="0"/>
    <s v="Finalizada"/>
    <s v="Pinturas y Quimicos"/>
    <s v="Componente B 730 para poliuretano Sur"/>
    <n v="6.25E-2"/>
    <n v="1315.93"/>
    <n v="82.245625000000004"/>
    <n v="29.556899999999999"/>
    <n v="2.7826201326932125"/>
  </r>
  <r>
    <x v="0"/>
    <s v="Finalizada"/>
    <s v="Pinturas y Quimicos"/>
    <s v="Diluyente Duro Sur"/>
    <n v="6.25E-2"/>
    <n v="619.4"/>
    <n v="38.712499999999999"/>
    <n v="29.556899999999999"/>
    <n v="1.309761849179041"/>
  </r>
  <r>
    <x v="0"/>
    <s v="Finalizada"/>
    <s v="Material para Empaque"/>
    <s v="Papel kraft "/>
    <n v="2.7"/>
    <n v="3.2611291815692511"/>
    <n v="8.8050487902369792"/>
    <n v="29.556899999999999"/>
    <n v="0.29790163346754833"/>
  </r>
  <r>
    <x v="0"/>
    <s v="Finalizada"/>
    <s v="Clavos y Tornillos"/>
    <s v="Tornillo Amarillo 2&quot; #10"/>
    <n v="20"/>
    <n v="0.76886523202308621"/>
    <n v="15.377304640461723"/>
    <n v="29.556899999999999"/>
    <n v="0.52026107746285044"/>
  </r>
  <r>
    <x v="0"/>
    <s v="Finalizada"/>
    <s v="Clavos y Tornillos"/>
    <s v="Tornillo Amarillo 1-1/2&quot; #10"/>
    <n v="30"/>
    <n v="0.28041402556308481"/>
    <n v="8.412420766892545"/>
    <n v="29.556899999999999"/>
    <n v="0.28461783092585979"/>
  </r>
  <r>
    <x v="0"/>
    <s v="Finalizada"/>
    <s v="Pinturas y Quimicos"/>
    <s v="Kinepox 026 Sur"/>
    <n v="-0.5"/>
    <n v="849.54222932112123"/>
    <n v="-424.77111466056061"/>
    <n v="29.556899999999999"/>
    <n v="-14.371301275186527"/>
  </r>
  <r>
    <x v="0"/>
    <s v="Finalizada"/>
    <s v="Pinturas y Quimicos"/>
    <s v="Kinecure 626 tablas de surf componente B Sur cuarto"/>
    <n v="-1"/>
    <n v="699.77015143388712"/>
    <n v="-699.77015143388712"/>
    <n v="29.556899999999999"/>
    <n v="-23.675356733415452"/>
  </r>
  <r>
    <x v="0"/>
    <s v="Finalizada"/>
    <s v="Plywood"/>
    <s v="Lamina de Plywood Fenolico de 4 x 8 x 3/4&quot;"/>
    <n v="-1"/>
    <n v="833.83999999999992"/>
    <n v="-833.83999999999992"/>
    <n v="29.556899999999999"/>
    <n v="-28.211348280773691"/>
  </r>
  <r>
    <x v="0"/>
    <s v="Finalizada"/>
    <s v="Pinturas y Quimicos"/>
    <s v="NOS transparente base coat Sur"/>
    <n v="1"/>
    <n v="719.3036127057627"/>
    <n v="719.3036127057627"/>
    <n v="29.556899999999999"/>
    <n v="24.336233255373966"/>
  </r>
  <r>
    <x v="0"/>
    <s v="Finalizada"/>
    <s v="Pinturas y Quimicos"/>
    <s v="NOS top coat finish Sur"/>
    <n v="0.625"/>
    <n v="487.54177913928567"/>
    <n v="304.71361196205356"/>
    <n v="29.556899999999999"/>
    <n v="10.309390090369883"/>
  </r>
  <r>
    <x v="0"/>
    <s v="Finalizada"/>
    <s v="Pinturas y Quimicos"/>
    <s v="Duro Tinte Genizaro Antiguo Sur cuarto"/>
    <n v="0.5"/>
    <n v="10.23468459090909"/>
    <n v="5.1173422954545451"/>
    <n v="29.556899999999999"/>
    <n v="0.17313528466972333"/>
  </r>
  <r>
    <x v="0"/>
    <s v="Finalizada"/>
    <s v="Pinturas y Quimicos"/>
    <s v="Thinner extrafino Sur galon"/>
    <n v="0.625"/>
    <n v="332.53741935483873"/>
    <n v="207.8358870967742"/>
    <n v="29.556899999999999"/>
    <n v="7.0317214287281216"/>
  </r>
  <r>
    <x v="0"/>
    <s v="Finalizada"/>
    <s v="Material para Empaque"/>
    <s v="Papel kraft "/>
    <n v="55.8"/>
    <n v="3.2611291815692511"/>
    <n v="181.97100833156421"/>
    <n v="29.556899999999999"/>
    <n v="6.1566337583293311"/>
  </r>
  <r>
    <x v="0"/>
    <s v="Finalizada"/>
    <s v="Clavos y Tornillos"/>
    <s v="Tornillo Amarillo 2&quot; #10"/>
    <n v="20"/>
    <n v="0.76886523202308621"/>
    <n v="15.377304640461723"/>
    <n v="29.556899999999999"/>
    <n v="0.52026107746285044"/>
  </r>
  <r>
    <x v="0"/>
    <s v="Finalizada"/>
    <s v="Clavos y Tornillos"/>
    <s v="Tornillo Amarillo 1-1/2&quot; #10"/>
    <n v="30"/>
    <n v="0.28041402556308481"/>
    <n v="8.412420766892545"/>
    <n v="29.556899999999999"/>
    <n v="0.28461783092585979"/>
  </r>
  <r>
    <x v="0"/>
    <s v="Finalizada"/>
    <s v="Plywood"/>
    <s v="Lamina de Plywood Corriente de 4 x 8 x 1/4&quot;"/>
    <n v="-1"/>
    <n v="360.97894736842107"/>
    <n v="-360.97894736842107"/>
    <n v="29.556899999999999"/>
    <n v="-12.213017852630726"/>
  </r>
  <r>
    <x v="0"/>
    <s v="Finalizada"/>
    <s v="Pinturas y Quimicos"/>
    <s v="Kinepox 026 Sur"/>
    <n v="-0.25"/>
    <n v="849.54222932112123"/>
    <n v="-212.38555733028031"/>
    <n v="29.556899999999999"/>
    <n v="-7.1856506375932634"/>
  </r>
  <r>
    <x v="0"/>
    <s v="Finalizada"/>
    <s v="Pinturas y Quimicos"/>
    <s v="Kinecure 626 tablas de surf componente B Sur cuarto"/>
    <n v="-0.5"/>
    <n v="699.77015143388712"/>
    <n v="-349.88507571694356"/>
    <n v="29.556899999999999"/>
    <n v="-11.837678366707726"/>
  </r>
  <r>
    <x v="0"/>
    <s v="Finalizada"/>
    <s v="Plywood"/>
    <s v="Lamina de Plywood Fenolico de 4 x 8 x 1/2&quot;"/>
    <n v="-1"/>
    <n v="626.63903030303015"/>
    <n v="-626.63903030303015"/>
    <n v="29.556899999999999"/>
    <n v="-21.201108042556228"/>
  </r>
  <r>
    <x v="0"/>
    <s v="Finalizada"/>
    <s v="Pinturas y Quimicos"/>
    <s v="NOS transparente base coat Sur"/>
    <n v="1.25"/>
    <n v="719.3036127057627"/>
    <n v="899.12951588220335"/>
    <n v="29.556899999999999"/>
    <n v="30.420291569217454"/>
  </r>
  <r>
    <x v="0"/>
    <s v="Finalizada"/>
    <s v="Pinturas y Quimicos"/>
    <s v="NOS top coat finish Sur"/>
    <n v="0.625"/>
    <n v="487.54177913928567"/>
    <n v="304.71361196205356"/>
    <n v="29.556899999999999"/>
    <n v="10.309390090369883"/>
  </r>
  <r>
    <x v="0"/>
    <s v="Finalizada"/>
    <s v="Pinturas y Quimicos"/>
    <s v="Duro Tinte Genizaro Antiguo Sur cuarto"/>
    <n v="0.5"/>
    <n v="10.23468459090909"/>
    <n v="5.1173422954545451"/>
    <n v="29.556899999999999"/>
    <n v="0.17313528466972333"/>
  </r>
  <r>
    <x v="0"/>
    <s v="Finalizada"/>
    <s v="Pinturas y Quimicos"/>
    <s v="Thinner extrafino Sur galon"/>
    <n v="0.15625"/>
    <n v="332.53741935483873"/>
    <n v="51.95897177419355"/>
    <n v="29.556899999999999"/>
    <n v="1.7579303571820304"/>
  </r>
  <r>
    <x v="0"/>
    <s v="Finalizada"/>
    <s v="Material para Empaque"/>
    <s v="Papel kraft "/>
    <n v="61.2"/>
    <n v="3.2611291815692511"/>
    <n v="199.58110591203817"/>
    <n v="29.556899999999999"/>
    <n v="6.7524370252644283"/>
  </r>
  <r>
    <x v="0"/>
    <s v="En Proceso"/>
    <s v="Material para Empaque"/>
    <s v="Papel kraft "/>
    <n v="283.25"/>
    <n v="3.2611291815692511"/>
    <n v="923.71484067949041"/>
    <n v="29.556899999999999"/>
    <n v="31.252088029512244"/>
  </r>
  <r>
    <x v="0"/>
    <s v="En Proceso"/>
    <s v="Material para Empaque"/>
    <s v="Papel kraft "/>
    <n v="-333"/>
    <n v="3.2611291815692511"/>
    <n v="-1085.9560174625606"/>
    <n v="29.556899999999999"/>
    <n v="-36.741201460997623"/>
  </r>
  <r>
    <x v="0"/>
    <s v="En Proceso"/>
    <s v="Material para Empaque"/>
    <s v="Papel kraft "/>
    <n v="-61.2"/>
    <n v="3.2611291815692511"/>
    <n v="-199.58110591203817"/>
    <n v="29.556899999999999"/>
    <n v="-6.7524370252644283"/>
  </r>
  <r>
    <x v="0"/>
    <s v="En Proceso"/>
    <s v="Material para Empaque"/>
    <s v="Papel kraft "/>
    <n v="-55.8"/>
    <n v="3.2611291815692511"/>
    <n v="-181.97100833156421"/>
    <n v="29.556899999999999"/>
    <n v="-6.1566337583293311"/>
  </r>
  <r>
    <x v="0"/>
    <s v="En Proceso"/>
    <s v="Material para Empaque"/>
    <s v="Papel kraft "/>
    <n v="-36"/>
    <n v="3.2611291815692511"/>
    <n v="-117.40065053649305"/>
    <n v="29.556899999999999"/>
    <n v="-3.972021779567311"/>
  </r>
  <r>
    <x v="0"/>
    <s v="En Proceso"/>
    <s v="Material para Empaque"/>
    <s v="Papel kraft "/>
    <n v="-16.2"/>
    <n v="3.2611291815692511"/>
    <n v="-52.830292741421864"/>
    <n v="29.556899999999999"/>
    <n v="-1.7874098008052897"/>
  </r>
  <r>
    <x v="0"/>
    <s v="En Proceso"/>
    <s v="Material para Empaque"/>
    <s v="Papel kraft "/>
    <n v="-5.4"/>
    <n v="3.2611291815692511"/>
    <n v="-17.610097580473958"/>
    <n v="29.556899999999999"/>
    <n v="-0.59580326693509666"/>
  </r>
  <r>
    <x v="0"/>
    <s v="En Proceso"/>
    <s v="Material para Empaque"/>
    <s v="Papel kraft "/>
    <n v="-10.8"/>
    <n v="3.2611291815692511"/>
    <n v="-35.220195160947917"/>
    <n v="29.556899999999999"/>
    <n v="-1.1916065338701933"/>
  </r>
  <r>
    <x v="0"/>
    <s v="En Proceso"/>
    <s v="Material para Empaque"/>
    <s v="Papel kraft "/>
    <n v="-2.7"/>
    <n v="3.2611291815692511"/>
    <n v="-8.8050487902369792"/>
    <n v="29.556899999999999"/>
    <n v="-0.29790163346754833"/>
  </r>
  <r>
    <x v="0"/>
    <s v="En Proceso"/>
    <s v="Material para Empaque"/>
    <s v="Papel kraft "/>
    <n v="-24.3"/>
    <n v="3.2611291815692511"/>
    <n v="-79.2454391121328"/>
    <n v="29.556899999999999"/>
    <n v="-2.6811147012079348"/>
  </r>
  <r>
    <x v="0"/>
    <s v="En Proceso"/>
    <s v="Material para Empaque"/>
    <s v="Papel kraft "/>
    <n v="-36"/>
    <n v="3.2611291815692511"/>
    <n v="-117.40065053649305"/>
    <n v="29.556899999999999"/>
    <n v="-3.972021779567311"/>
  </r>
  <r>
    <x v="0"/>
    <s v="En Proceso"/>
    <s v="Material para Empaque"/>
    <s v="Papel kraft "/>
    <n v="-25.2"/>
    <n v="3.2611291815692511"/>
    <n v="-82.180455375545122"/>
    <n v="29.556899999999999"/>
    <n v="-2.7804152456971174"/>
  </r>
  <r>
    <x v="0"/>
    <s v="En Proceso"/>
    <s v="Material para Empaque"/>
    <s v="Papel kraft "/>
    <n v="-10.8"/>
    <n v="3.2611291815692511"/>
    <n v="-35.220195160947917"/>
    <n v="29.556899999999999"/>
    <n v="-1.1916065338701933"/>
  </r>
  <r>
    <x v="0"/>
    <s v="En Proceso"/>
    <s v="Material para Empaque"/>
    <s v="Papel kraft "/>
    <n v="-18"/>
    <n v="3.2611291815692511"/>
    <n v="-58.700325268246523"/>
    <n v="29.556899999999999"/>
    <n v="-1.9860108897836555"/>
  </r>
  <r>
    <x v="0"/>
    <s v="En Proceso"/>
    <s v="Material para Empaque"/>
    <s v="Papel kraft "/>
    <n v="-10.8"/>
    <n v="3.2611291815692511"/>
    <n v="-35.220195160947917"/>
    <n v="29.556899999999999"/>
    <n v="-1.1916065338701933"/>
  </r>
  <r>
    <x v="0"/>
    <s v="En Proceso"/>
    <s v="Material para Empaque"/>
    <s v="Papel kraft "/>
    <n v="-10.8"/>
    <n v="3.2611291815692511"/>
    <n v="-35.220195160947917"/>
    <n v="29.556899999999999"/>
    <n v="-1.1916065338701933"/>
  </r>
  <r>
    <x v="0"/>
    <s v="En Proceso"/>
    <s v="Material para Empaque"/>
    <s v="Papel kraft "/>
    <n v="-9"/>
    <n v="3.2611291815692511"/>
    <n v="-29.350162634123262"/>
    <n v="29.556899999999999"/>
    <n v="-0.99300544489182774"/>
  </r>
  <r>
    <x v="0"/>
    <s v="En Proceso"/>
    <s v="Material para Empaque"/>
    <s v="Papel kraft "/>
    <n v="-9"/>
    <n v="3.2611291815692511"/>
    <n v="-29.350162634123262"/>
    <n v="29.556899999999999"/>
    <n v="-0.99300544489182774"/>
  </r>
  <r>
    <x v="0"/>
    <s v="En Proceso"/>
    <s v="Material para Empaque"/>
    <s v="Papel kraft "/>
    <n v="-2.7"/>
    <n v="3.2611291815692511"/>
    <n v="-8.8050487902369792"/>
    <n v="29.556899999999999"/>
    <n v="-0.29790163346754833"/>
  </r>
  <r>
    <x v="0"/>
    <s v="En Proceso"/>
    <s v="Material para Empaque"/>
    <s v="Papel kraft "/>
    <n v="-7.2"/>
    <n v="3.2611291815692511"/>
    <n v="-23.48013010729861"/>
    <n v="29.556899999999999"/>
    <n v="-0.79440435591346215"/>
  </r>
  <r>
    <x v="0"/>
    <s v="En Proceso"/>
    <s v="Material para Empaque"/>
    <s v="Papel kraft "/>
    <n v="-8.1"/>
    <n v="3.2611291815692511"/>
    <n v="-26.415146370710932"/>
    <n v="29.556899999999999"/>
    <n v="-0.89370490040264483"/>
  </r>
  <r>
    <x v="0"/>
    <s v="En Proceso"/>
    <s v="Material para Empaque"/>
    <s v="Papel kraft "/>
    <n v="-5.4"/>
    <n v="3.2611291815692511"/>
    <n v="-17.610097580473958"/>
    <n v="29.556899999999999"/>
    <n v="-0.59580326693509666"/>
  </r>
  <r>
    <x v="0"/>
    <s v="En Proceso"/>
    <s v="Material para Empaque"/>
    <s v="Papel kraft "/>
    <n v="-2.7"/>
    <n v="3.2611291815692511"/>
    <n v="-8.8050487902369792"/>
    <n v="29.556899999999999"/>
    <n v="-0.29790163346754833"/>
  </r>
  <r>
    <x v="0"/>
    <s v="En Proceso"/>
    <s v="Material para Empaque"/>
    <s v="Papel kraft "/>
    <n v="-2.7"/>
    <n v="3.2611291815692511"/>
    <n v="-8.8050487902369792"/>
    <n v="29.556899999999999"/>
    <n v="-0.29790163346754833"/>
  </r>
  <r>
    <x v="0"/>
    <s v="En Proceso"/>
    <s v="Material para Empaque"/>
    <s v="Papel kraft "/>
    <n v="-2.7"/>
    <n v="3.2611291815692511"/>
    <n v="-8.8050487902369792"/>
    <n v="29.556899999999999"/>
    <n v="-0.29790163346754833"/>
  </r>
  <r>
    <x v="0"/>
    <s v="En Proceso"/>
    <s v="Material para Empaque"/>
    <s v="Papel kraft "/>
    <n v="-2.7"/>
    <n v="3.2611291815692511"/>
    <n v="-8.8050487902369792"/>
    <n v="29.556899999999999"/>
    <n v="-0.29790163346754833"/>
  </r>
  <r>
    <x v="0"/>
    <s v="En Proceso"/>
    <s v="Material para Empaque"/>
    <s v="Papel kraft "/>
    <n v="-93.6"/>
    <n v="3.2611291815692511"/>
    <n v="-305.24169139488191"/>
    <n v="29.556899999999999"/>
    <n v="-10.327256626875007"/>
  </r>
  <r>
    <x v="0"/>
    <s v="En Proceso"/>
    <s v="Pinturas y Quimicos"/>
    <s v="Faster Dry SW 6230 Rainstorm"/>
    <n v="1"/>
    <n v="75.054353666666671"/>
    <n v="75.054353666666671"/>
    <n v="29.556899999999999"/>
    <n v="2.5393175084892756"/>
  </r>
  <r>
    <x v="0"/>
    <s v="En Proceso"/>
    <s v="Pinturas y Quimicos"/>
    <s v="Faster Dry SW Gris Zachary Lynd"/>
    <n v="1"/>
    <n v="942.3399999999998"/>
    <n v="942.3399999999998"/>
    <n v="29.556899999999999"/>
    <n v="31.882233928456632"/>
  </r>
  <r>
    <x v="0"/>
    <s v="En Proceso"/>
    <s v="Pinturas y Quimicos"/>
    <s v="Thinner extrafino Sur galon"/>
    <n v="2"/>
    <n v="332.53741935483873"/>
    <n v="665.07483870967746"/>
    <n v="29.556899999999999"/>
    <n v="22.501508571929989"/>
  </r>
  <r>
    <x v="0"/>
    <s v="En Proceso"/>
    <s v="Pinturas y Quimicos"/>
    <s v="Faster Dry SW BA SOL ALQ BRILLANTE NEGRO "/>
    <n v="1"/>
    <n v="755.57"/>
    <n v="755.57"/>
    <n v="29.556899999999999"/>
    <n v="25.563235657325365"/>
  </r>
  <r>
    <x v="0"/>
    <s v="En Proceso"/>
    <s v="Pinturas y Quimicos"/>
    <s v="Duro Tinte Negro Sur cuarto"/>
    <n v="4"/>
    <n v="333.09515079181284"/>
    <n v="1332.3806031672514"/>
    <n v="29.556899999999999"/>
    <n v="45.078496160532787"/>
  </r>
  <r>
    <x v="0"/>
    <s v="En Proceso"/>
    <s v="Pinturas y Quimicos"/>
    <s v="Thinner extrafino Sur galon"/>
    <n v="3"/>
    <n v="332.53741935483873"/>
    <n v="997.61225806451625"/>
    <n v="29.556899999999999"/>
    <n v="33.752262857894983"/>
  </r>
  <r>
    <x v="0"/>
    <s v="En Proceso"/>
    <s v="Pinturas y Quimicos"/>
    <s v="Faster Dry SW 6335 Fired Brick"/>
    <n v="2"/>
    <n v="822.23500000000001"/>
    <n v="1644.47"/>
    <n v="29.556899999999999"/>
    <n v="55.637431530370236"/>
  </r>
  <r>
    <x v="0"/>
    <s v="En Proceso"/>
    <s v="Pinturas y Quimicos"/>
    <s v="Acabado brillante para exteriores transparente Sur"/>
    <n v="1"/>
    <n v="947.90142857142848"/>
    <n v="947.90142857142848"/>
    <n v="29.556899999999999"/>
    <n v="32.070394005170655"/>
  </r>
  <r>
    <x v="0"/>
    <s v="En Proceso"/>
    <s v="Pinturas y Quimicos"/>
    <s v="Primer Blanco Sur"/>
    <n v="0.5"/>
    <n v="659.8071768333333"/>
    <n v="329.90358841666665"/>
    <n v="29.556899999999999"/>
    <n v="11.161643758874126"/>
  </r>
  <r>
    <x v="0"/>
    <s v="En Proceso"/>
    <s v="Pinturas y Quimicos"/>
    <s v="Acabado mate para exteriores transparente Sur"/>
    <n v="1"/>
    <n v="1198.7236014927405"/>
    <n v="1198.7236014927405"/>
    <n v="29.556899999999999"/>
    <n v="40.556472481645251"/>
  </r>
  <r>
    <x v="0"/>
    <s v="En Proceso"/>
    <s v="Pinturas y Quimicos"/>
    <s v="Duro Tinte Miel Sur cuarto"/>
    <n v="1"/>
    <n v="382.4"/>
    <n v="382.4"/>
    <n v="29.556899999999999"/>
    <n v="12.937757342617122"/>
  </r>
  <r>
    <x v="0"/>
    <s v="En Proceso"/>
    <s v="Pinturas y Quimicos"/>
    <s v="Duro Tinte Genizaro Antiguo Sur cuarto"/>
    <n v="1"/>
    <n v="10.23468459090909"/>
    <n v="10.23468459090909"/>
    <n v="29.556899999999999"/>
    <n v="0.34627056933944667"/>
  </r>
  <r>
    <x v="0"/>
    <s v="En Proceso"/>
    <s v="Pinturas y Quimicos"/>
    <s v="Corrostyl antic mate Negro Sur galon"/>
    <n v="1"/>
    <n v="854.43999999999994"/>
    <n v="854.43999999999994"/>
    <n v="29.556899999999999"/>
    <n v="28.908309058121791"/>
  </r>
  <r>
    <x v="0"/>
    <s v="En Proceso"/>
    <s v="Pinturas y Quimicos"/>
    <s v="Duro Tinte Negro Sur cuarto"/>
    <n v="7"/>
    <n v="333.09515079181284"/>
    <n v="2331.6660555426897"/>
    <n v="29.556899999999999"/>
    <n v="78.887368280932364"/>
  </r>
  <r>
    <x v="0"/>
    <s v="En Proceso"/>
    <s v="Pinturas y Quimicos"/>
    <s v="Fondo Lijable para exteriores transparente Sur"/>
    <n v="3"/>
    <n v="786.43809534108379"/>
    <n v="2359.3142860232515"/>
    <n v="29.556899999999999"/>
    <n v="79.822792174526143"/>
  </r>
  <r>
    <x v="0"/>
    <s v="En Proceso"/>
    <s v="Pinturas y Quimicos"/>
    <s v="Acabado mate para exteriores transparente Sur"/>
    <n v="3"/>
    <n v="1198.7236014927405"/>
    <n v="3596.1708044782217"/>
    <n v="29.556899999999999"/>
    <n v="121.66941744493576"/>
  </r>
  <r>
    <x v="0"/>
    <s v="En Proceso"/>
    <s v="Pinturas y Quimicos"/>
    <s v="Componente B 730 para poliuretano Sur"/>
    <n v="4"/>
    <n v="1315.93"/>
    <n v="5263.72"/>
    <n v="29.556899999999999"/>
    <n v="178.0876884923656"/>
  </r>
  <r>
    <x v="0"/>
    <s v="En Proceso"/>
    <s v="Pinturas y Quimicos"/>
    <s v="Diluyente Duro Sur"/>
    <n v="4"/>
    <n v="619.4"/>
    <n v="2477.6"/>
    <n v="29.556899999999999"/>
    <n v="83.824758347458626"/>
  </r>
  <r>
    <x v="0"/>
    <s v="En Proceso"/>
    <s v="Pinturas y Quimicos"/>
    <s v="Duro Tinte Negro Sur cuarto"/>
    <n v="3"/>
    <n v="333.09515079181284"/>
    <n v="999.28545237543858"/>
    <n v="29.556899999999999"/>
    <n v="33.808872120399592"/>
  </r>
  <r>
    <x v="0"/>
    <s v="En Proceso"/>
    <s v="Pinturas y Quimicos"/>
    <s v="Faster Dry SW Gris Zachary Lynd"/>
    <n v="-1.4375"/>
    <n v="942.3399999999998"/>
    <n v="-1354.6137499999998"/>
    <n v="29.556899999999999"/>
    <n v="-45.830711272156414"/>
  </r>
  <r>
    <x v="0"/>
    <s v="En Proceso"/>
    <s v="Pinturas y Quimicos"/>
    <s v="Thinner extrafino Sur galon"/>
    <n v="-1.4375"/>
    <n v="332.53741935483873"/>
    <n v="-478.02254032258065"/>
    <n v="29.556899999999999"/>
    <n v="-16.172959286074679"/>
  </r>
  <r>
    <x v="0"/>
    <s v="En Proceso"/>
    <s v="Pinturas y Quimicos"/>
    <s v="Faster Dry SW Gris Zachary Lynd"/>
    <n v="-2.5625"/>
    <n v="942.3399999999998"/>
    <n v="-2414.7462499999997"/>
    <n v="29.556899999999999"/>
    <n v="-81.698224441670121"/>
  </r>
  <r>
    <x v="0"/>
    <s v="En Proceso"/>
    <s v="Pinturas y Quimicos"/>
    <s v="Thinner extrafino Sur galon"/>
    <n v="-2.5625"/>
    <n v="332.53741935483873"/>
    <n v="-852.12713709677428"/>
    <n v="29.556899999999999"/>
    <n v="-28.830057857785299"/>
  </r>
  <r>
    <x v="0"/>
    <s v="En Proceso"/>
    <s v="Pinturas y Quimicos"/>
    <s v="Faster Dry SW Gris Zachary Lynd"/>
    <n v="-1"/>
    <n v="942.3399999999998"/>
    <n v="-942.3399999999998"/>
    <n v="29.556899999999999"/>
    <n v="-31.882233928456632"/>
  </r>
  <r>
    <x v="0"/>
    <s v="En Proceso"/>
    <s v="Pinturas y Quimicos"/>
    <s v="Thinner extrafino Sur galon"/>
    <n v="-2"/>
    <n v="332.53741935483873"/>
    <n v="-665.07483870967746"/>
    <n v="29.556899999999999"/>
    <n v="-22.501508571929989"/>
  </r>
  <r>
    <x v="0"/>
    <s v="En Proceso"/>
    <s v="Pinturas y Quimicos"/>
    <s v="Faster Dry SW 9178 In the navy"/>
    <n v="-2"/>
    <n v="888.9"/>
    <n v="-1777.8"/>
    <n v="29.556899999999999"/>
    <n v="-60.148391746089743"/>
  </r>
  <r>
    <x v="0"/>
    <s v="En Proceso"/>
    <s v="Pinturas y Quimicos"/>
    <s v="Acabado brillante para exteriores transparente Sur"/>
    <n v="-1.5"/>
    <n v="947.90142857142848"/>
    <n v="-1421.8521428571428"/>
    <n v="29.556899999999999"/>
    <n v="-48.105591007755983"/>
  </r>
  <r>
    <x v="0"/>
    <s v="En Proceso"/>
    <s v="Pinturas y Quimicos"/>
    <s v="Diluyente Duro Sur"/>
    <n v="-1"/>
    <n v="619.4"/>
    <n v="-619.4"/>
    <n v="29.556899999999999"/>
    <n v="-20.956189586864657"/>
  </r>
  <r>
    <x v="0"/>
    <s v="En Proceso"/>
    <s v="Pinturas y Quimicos"/>
    <s v="Componente B 730 para poliuretano Sur"/>
    <n v="-1"/>
    <n v="1315.93"/>
    <n v="-1315.93"/>
    <n v="29.556899999999999"/>
    <n v="-44.5219221230914"/>
  </r>
  <r>
    <x v="0"/>
    <s v="En Proceso"/>
    <s v="Pinturas y Quimicos"/>
    <s v="Fondo Lijable para exteriores transparente Sur"/>
    <n v="-1"/>
    <n v="786.43809534108379"/>
    <n v="-786.43809534108379"/>
    <n v="29.556899999999999"/>
    <n v="-26.607597391508712"/>
  </r>
  <r>
    <x v="0"/>
    <s v="En Proceso"/>
    <s v="Pinturas y Quimicos"/>
    <s v="NOS transparente base coat Sur"/>
    <n v="-1.25"/>
    <n v="719.3036127057627"/>
    <n v="-899.12951588220335"/>
    <n v="29.556899999999999"/>
    <n v="-30.420291569217454"/>
  </r>
  <r>
    <x v="0"/>
    <s v="En Proceso"/>
    <s v="Pinturas y Quimicos"/>
    <s v="NOS top coat finish Sur"/>
    <n v="-0.625"/>
    <n v="487.54177913928567"/>
    <n v="-304.71361196205356"/>
    <n v="29.556899999999999"/>
    <n v="-10.309390090369883"/>
  </r>
  <r>
    <x v="0"/>
    <s v="En Proceso"/>
    <s v="Pinturas y Quimicos"/>
    <s v="Duro Tinte Genizaro Antiguo Sur cuarto"/>
    <n v="-0.5"/>
    <n v="10.23468459090909"/>
    <n v="-5.1173422954545451"/>
    <n v="29.556899999999999"/>
    <n v="-0.17313528466972333"/>
  </r>
  <r>
    <x v="0"/>
    <s v="En Proceso"/>
    <s v="Pinturas y Quimicos"/>
    <s v="Thinner extrafino Sur galon"/>
    <n v="-0.15625"/>
    <n v="332.53741935483873"/>
    <n v="-51.95897177419355"/>
    <n v="29.556899999999999"/>
    <n v="-1.7579303571820304"/>
  </r>
  <r>
    <x v="0"/>
    <s v="En Proceso"/>
    <s v="Pinturas y Quimicos"/>
    <s v="NOS transparente base coat Sur"/>
    <n v="-1"/>
    <n v="719.3036127057627"/>
    <n v="-719.3036127057627"/>
    <n v="29.556899999999999"/>
    <n v="-24.336233255373966"/>
  </r>
  <r>
    <x v="0"/>
    <s v="En Proceso"/>
    <s v="Pinturas y Quimicos"/>
    <s v="NOS top coat finish Sur"/>
    <n v="-0.625"/>
    <n v="487.54177913928567"/>
    <n v="-304.71361196205356"/>
    <n v="29.556899999999999"/>
    <n v="-10.309390090369883"/>
  </r>
  <r>
    <x v="0"/>
    <s v="En Proceso"/>
    <s v="Pinturas y Quimicos"/>
    <s v="Duro Tinte Genizaro Antiguo Sur cuarto"/>
    <n v="-0.5"/>
    <n v="10.23468459090909"/>
    <n v="-5.1173422954545451"/>
    <n v="29.556899999999999"/>
    <n v="-0.17313528466972333"/>
  </r>
  <r>
    <x v="0"/>
    <s v="En Proceso"/>
    <s v="Pinturas y Quimicos"/>
    <s v="Thinner extrafino Sur galon"/>
    <n v="-0.625"/>
    <n v="332.53741935483873"/>
    <n v="-207.8358870967742"/>
    <n v="29.556899999999999"/>
    <n v="-7.0317214287281216"/>
  </r>
  <r>
    <x v="0"/>
    <s v="En Proceso"/>
    <s v="Pinturas y Quimicos"/>
    <s v="NOS transparente base coat Sur"/>
    <n v="-0.625"/>
    <n v="719.3036127057627"/>
    <n v="-449.56475794110167"/>
    <n v="29.556899999999999"/>
    <n v="-15.210145784608727"/>
  </r>
  <r>
    <x v="0"/>
    <s v="En Proceso"/>
    <s v="Pinturas y Quimicos"/>
    <s v="NOS top coat finish Sur"/>
    <n v="-0.625"/>
    <n v="487.54177913928567"/>
    <n v="-304.71361196205356"/>
    <n v="29.556899999999999"/>
    <n v="-10.309390090369883"/>
  </r>
  <r>
    <x v="0"/>
    <s v="En Proceso"/>
    <s v="Pinturas y Quimicos"/>
    <s v="Duro Tinte Genizaro Antiguo Sur cuarto"/>
    <n v="-0.375"/>
    <n v="10.23468459090909"/>
    <n v="-3.8380067215909088"/>
    <n v="29.556899999999999"/>
    <n v="-0.12985146350229249"/>
  </r>
  <r>
    <x v="0"/>
    <s v="En Proceso"/>
    <s v="Pinturas y Quimicos"/>
    <s v="Thinner extrafino Sur galon"/>
    <n v="-0.125"/>
    <n v="332.53741935483873"/>
    <n v="-41.567177419354842"/>
    <n v="29.556899999999999"/>
    <n v="-1.4063442857456243"/>
  </r>
  <r>
    <x v="0"/>
    <s v="En Proceso"/>
    <s v="Pinturas y Quimicos"/>
    <s v="NOS transparente base coat Sur"/>
    <n v="-0.125"/>
    <n v="719.3036127057627"/>
    <n v="-89.912951588220338"/>
    <n v="29.556899999999999"/>
    <n v="-3.0420291569217457"/>
  </r>
  <r>
    <x v="0"/>
    <s v="En Proceso"/>
    <s v="Pinturas y Quimicos"/>
    <s v="NOS top coat finish Sur"/>
    <n v="-0.15625"/>
    <n v="487.54177913928567"/>
    <n v="-76.178402990513391"/>
    <n v="29.556899999999999"/>
    <n v="-2.5773475225924707"/>
  </r>
  <r>
    <x v="0"/>
    <s v="En Proceso"/>
    <s v="Pinturas y Quimicos"/>
    <s v="Duro Tinte Genizaro Antiguo Sur cuarto"/>
    <n v="-0.125"/>
    <n v="10.23468459090909"/>
    <n v="-1.2793355738636363"/>
    <n v="29.556899999999999"/>
    <n v="-4.3283821167430833E-2"/>
  </r>
  <r>
    <x v="0"/>
    <s v="En Proceso"/>
    <s v="Pinturas y Quimicos"/>
    <s v="Faster Dry SW Gris Zachary Lynd"/>
    <n v="-9.375E-2"/>
    <n v="942.3399999999998"/>
    <n v="-88.344374999999985"/>
    <n v="29.556899999999999"/>
    <n v="-2.9889594307928093"/>
  </r>
  <r>
    <x v="0"/>
    <s v="En Proceso"/>
    <s v="Pinturas y Quimicos"/>
    <s v="Thinner extrafino Sur galon"/>
    <n v="-9.375E-2"/>
    <n v="332.53741935483873"/>
    <n v="-31.175383064516133"/>
    <n v="29.556899999999999"/>
    <n v="-1.0547582143092182"/>
  </r>
  <r>
    <x v="0"/>
    <s v="En Proceso"/>
    <s v="Pinturas y Quimicos"/>
    <s v="Fondo Lijable para exteriores transparente Sur"/>
    <n v="-0.40625"/>
    <n v="786.43809534108379"/>
    <n v="-319.4904762323153"/>
    <n v="29.556899999999999"/>
    <n v="-10.809336440300415"/>
  </r>
  <r>
    <x v="0"/>
    <s v="En Proceso"/>
    <s v="Pinturas y Quimicos"/>
    <s v="Componente B 730 para poliuretano Sur"/>
    <n v="-0.28125"/>
    <n v="1315.93"/>
    <n v="-370.10531250000003"/>
    <n v="29.556899999999999"/>
    <n v="-12.521790597119455"/>
  </r>
  <r>
    <x v="0"/>
    <s v="En Proceso"/>
    <s v="Pinturas y Quimicos"/>
    <s v="Diluyente Duro Sur"/>
    <n v="-0.125"/>
    <n v="619.4"/>
    <n v="-77.424999999999997"/>
    <n v="29.556899999999999"/>
    <n v="-2.6195236983580821"/>
  </r>
  <r>
    <x v="0"/>
    <s v="En Proceso"/>
    <s v="Pinturas y Quimicos"/>
    <s v="Faster Dry SW 7526 Maison Blanche "/>
    <n v="-0.1875"/>
    <n v="0"/>
    <n v="0"/>
    <n v="29.556899999999999"/>
    <n v="0"/>
  </r>
  <r>
    <x v="0"/>
    <s v="En Proceso"/>
    <s v="Pinturas y Quimicos"/>
    <s v="Acabado mate para exteriores transparente Sur"/>
    <n v="-0.125"/>
    <n v="1198.7236014927405"/>
    <n v="-149.84045018659256"/>
    <n v="29.556899999999999"/>
    <n v="-5.0695590602056564"/>
  </r>
  <r>
    <x v="0"/>
    <s v="En Proceso"/>
    <s v="Pinturas y Quimicos"/>
    <s v="Faster Dry SW Gris Zachary Lynd"/>
    <n v="-0.28125"/>
    <n v="942.3399999999998"/>
    <n v="-265.03312499999993"/>
    <n v="29.556899999999999"/>
    <n v="-8.9668782923784267"/>
  </r>
  <r>
    <x v="0"/>
    <s v="En Proceso"/>
    <s v="Pinturas y Quimicos"/>
    <s v="Thinner extrafino Sur galon"/>
    <n v="-0.28125"/>
    <n v="332.53741935483873"/>
    <n v="-93.526149193548392"/>
    <n v="29.556899999999999"/>
    <n v="-3.1642746429276545"/>
  </r>
  <r>
    <x v="0"/>
    <s v="En Proceso"/>
    <s v="Pinturas y Quimicos"/>
    <s v="Fondo Lijable para exteriores transparente Sur"/>
    <n v="-0.25"/>
    <n v="786.43809534108379"/>
    <n v="-196.60952383527095"/>
    <n v="29.556899999999999"/>
    <n v="-6.651899347877178"/>
  </r>
  <r>
    <x v="0"/>
    <s v="En Proceso"/>
    <s v="Pinturas y Quimicos"/>
    <s v="Componente B 730 para poliuretano Sur"/>
    <n v="-0.375"/>
    <n v="1315.93"/>
    <n v="-493.47375"/>
    <n v="29.556899999999999"/>
    <n v="-16.695720796159272"/>
  </r>
  <r>
    <x v="0"/>
    <s v="En Proceso"/>
    <s v="Pinturas y Quimicos"/>
    <s v="Diluyente Duro Sur"/>
    <n v="-0.375"/>
    <n v="619.4"/>
    <n v="-232.27499999999998"/>
    <n v="29.556899999999999"/>
    <n v="-7.8585710950742458"/>
  </r>
  <r>
    <x v="0"/>
    <s v="En Proceso"/>
    <s v="Pinturas y Quimicos"/>
    <s v="Faster Dry SW 7526 Maison Blanche "/>
    <n v="-0.3125"/>
    <n v="0"/>
    <n v="0"/>
    <n v="29.556899999999999"/>
    <n v="0"/>
  </r>
  <r>
    <x v="0"/>
    <s v="En Proceso"/>
    <s v="Pinturas y Quimicos"/>
    <s v="Acabado mate para exteriores transparente Sur"/>
    <n v="-0.1875"/>
    <n v="1198.7236014927405"/>
    <n v="-224.76067527988886"/>
    <n v="29.556899999999999"/>
    <n v="-7.604338590308485"/>
  </r>
  <r>
    <x v="0"/>
    <s v="En Proceso"/>
    <s v="Pinturas y Quimicos"/>
    <s v="Faster Dry SW Gris Zachary Lynd"/>
    <n v="-6.25E-2"/>
    <n v="942.3399999999998"/>
    <n v="-58.896249999999988"/>
    <n v="29.556899999999999"/>
    <n v="-1.9926396205285395"/>
  </r>
  <r>
    <x v="0"/>
    <s v="En Proceso"/>
    <s v="Pinturas y Quimicos"/>
    <s v="Thinner extrafino Sur galon"/>
    <n v="-6.25E-2"/>
    <n v="332.53741935483873"/>
    <n v="-20.783588709677421"/>
    <n v="29.556899999999999"/>
    <n v="-0.70317214287281216"/>
  </r>
  <r>
    <x v="0"/>
    <s v="En Proceso"/>
    <s v="Pinturas y Quimicos"/>
    <s v="Fondo Lijable para exteriores transparente Sur"/>
    <n v="-0.125"/>
    <n v="786.43809534108379"/>
    <n v="-98.304761917635474"/>
    <n v="29.556899999999999"/>
    <n v="-3.325949673938589"/>
  </r>
  <r>
    <x v="0"/>
    <s v="En Proceso"/>
    <s v="Pinturas y Quimicos"/>
    <s v="Componente B 730 para poliuretano Sur"/>
    <n v="-9.375E-2"/>
    <n v="1315.93"/>
    <n v="-123.3684375"/>
    <n v="29.556899999999999"/>
    <n v="-4.1739301990398179"/>
  </r>
  <r>
    <x v="0"/>
    <s v="En Proceso"/>
    <s v="Pinturas y Quimicos"/>
    <s v="Diluyente Duro Sur"/>
    <n v="-9.375E-2"/>
    <n v="619.4"/>
    <n v="-58.068749999999994"/>
    <n v="29.556899999999999"/>
    <n v="-1.9646427737685614"/>
  </r>
  <r>
    <x v="0"/>
    <s v="En Proceso"/>
    <s v="Pinturas y Quimicos"/>
    <s v="Faster Dry SW 7526 Maison Blanche "/>
    <n v="-6.25E-2"/>
    <n v="0"/>
    <n v="0"/>
    <n v="29.556899999999999"/>
    <n v="0"/>
  </r>
  <r>
    <x v="0"/>
    <s v="En Proceso"/>
    <s v="Pinturas y Quimicos"/>
    <s v="Acabado mate para exteriores transparente Sur"/>
    <n v="-6.25E-2"/>
    <n v="1198.7236014927405"/>
    <n v="-74.920225093296281"/>
    <n v="29.556899999999999"/>
    <n v="-2.5347795301028282"/>
  </r>
  <r>
    <x v="0"/>
    <s v="En Proceso"/>
    <s v="Pinturas y Quimicos"/>
    <s v="Faster Dry SW Gris Zachary Lynd"/>
    <n v="-0.375"/>
    <n v="942.3399999999998"/>
    <n v="-353.37749999999994"/>
    <n v="29.556899999999999"/>
    <n v="-11.955837723171237"/>
  </r>
  <r>
    <x v="0"/>
    <s v="En Proceso"/>
    <s v="Pinturas y Quimicos"/>
    <s v="Thinner extrafino Sur galon"/>
    <n v="-0.375"/>
    <n v="332.53741935483873"/>
    <n v="-124.70153225806453"/>
    <n v="29.556899999999999"/>
    <n v="-4.2190328572368729"/>
  </r>
  <r>
    <x v="0"/>
    <s v="En Proceso"/>
    <s v="Pinturas y Quimicos"/>
    <s v="Fondo Lijable para exteriores transparente Sur"/>
    <n v="-0.5"/>
    <n v="786.43809534108379"/>
    <n v="-393.2190476705419"/>
    <n v="29.556899999999999"/>
    <n v="-13.303798695754356"/>
  </r>
  <r>
    <x v="0"/>
    <s v="En Proceso"/>
    <s v="Pinturas y Quimicos"/>
    <s v="Componente B 730 para poliuretano Sur"/>
    <n v="-0.6875"/>
    <n v="1315.93"/>
    <n v="-904.70187500000009"/>
    <n v="29.556899999999999"/>
    <n v="-30.608821459625336"/>
  </r>
  <r>
    <x v="0"/>
    <s v="En Proceso"/>
    <s v="Pinturas y Quimicos"/>
    <s v="Diluyente Duro Sur"/>
    <n v="-0.6875"/>
    <n v="619.4"/>
    <n v="-425.83749999999998"/>
    <n v="29.556899999999999"/>
    <n v="-14.407380340969452"/>
  </r>
  <r>
    <x v="0"/>
    <s v="En Proceso"/>
    <s v="Pinturas y Quimicos"/>
    <s v="Faster Dry SW 7526 Maison Blanche "/>
    <n v="-0.875"/>
    <n v="0"/>
    <n v="0"/>
    <n v="29.556899999999999"/>
    <n v="0"/>
  </r>
  <r>
    <x v="0"/>
    <s v="En Proceso"/>
    <s v="Pinturas y Quimicos"/>
    <s v="Acabado mate para exteriores transparente Sur"/>
    <n v="-0.75"/>
    <n v="1198.7236014927405"/>
    <n v="-899.04270111955543"/>
    <n v="29.556899999999999"/>
    <n v="-30.41735436123394"/>
  </r>
  <r>
    <x v="0"/>
    <s v="En Proceso"/>
    <s v="Pinturas y Quimicos"/>
    <s v="NOS transparente base coat Sur"/>
    <n v="-0.4375"/>
    <n v="719.3036127057627"/>
    <n v="-314.69533055877116"/>
    <n v="29.556899999999999"/>
    <n v="-10.647102049226108"/>
  </r>
  <r>
    <x v="0"/>
    <s v="En Proceso"/>
    <s v="Pinturas y Quimicos"/>
    <s v="NOS top coat finish Sur"/>
    <n v="-0.4375"/>
    <n v="487.54177913928567"/>
    <n v="-213.29952837343748"/>
    <n v="29.556899999999999"/>
    <n v="-7.2165730632589176"/>
  </r>
  <r>
    <x v="0"/>
    <s v="En Proceso"/>
    <s v="Pinturas y Quimicos"/>
    <s v="Faster Dry SW Gris Zachary Lynd"/>
    <n v="-0.625"/>
    <n v="942.3399999999998"/>
    <n v="-588.96249999999986"/>
    <n v="29.556899999999999"/>
    <n v="-19.926396205285396"/>
  </r>
  <r>
    <x v="0"/>
    <s v="En Proceso"/>
    <s v="Pinturas y Quimicos"/>
    <s v="Thinner extrafino Sur galon"/>
    <n v="-1.03125"/>
    <n v="332.53741935483873"/>
    <n v="-342.92921370967747"/>
    <n v="29.556899999999999"/>
    <n v="-11.602340357401401"/>
  </r>
  <r>
    <x v="0"/>
    <s v="En Proceso"/>
    <s v="Pinturas y Quimicos"/>
    <s v="Faster Dry SW 7526 Maison Blanche "/>
    <n v="-0.375"/>
    <n v="0"/>
    <n v="0"/>
    <n v="29.556899999999999"/>
    <n v="0"/>
  </r>
  <r>
    <x v="0"/>
    <s v="En Proceso"/>
    <s v="Pinturas y Quimicos"/>
    <s v="Acabado brillante para exteriores transparente Sur"/>
    <n v="-0.375"/>
    <n v="947.90142857142848"/>
    <n v="-355.4630357142857"/>
    <n v="29.556899999999999"/>
    <n v="-12.026397751938996"/>
  </r>
  <r>
    <x v="0"/>
    <s v="En Proceso"/>
    <s v="Pinturas y Quimicos"/>
    <s v="Diluyente Duro Sur"/>
    <n v="-0.1875"/>
    <n v="619.4"/>
    <n v="-116.13749999999999"/>
    <n v="29.556899999999999"/>
    <n v="-3.9292855475371229"/>
  </r>
  <r>
    <x v="0"/>
    <s v="En Proceso"/>
    <s v="Pinturas y Quimicos"/>
    <s v="Componente B 730 para poliuretano Sur"/>
    <n v="-0.1875"/>
    <n v="1315.93"/>
    <n v="-246.736875"/>
    <n v="29.556899999999999"/>
    <n v="-8.3478603980796358"/>
  </r>
  <r>
    <x v="0"/>
    <s v="En Proceso"/>
    <s v="Pinturas y Quimicos"/>
    <s v="NOS transparente base coat Sur"/>
    <n v="-0.375"/>
    <n v="719.3036127057627"/>
    <n v="-269.73885476466103"/>
    <n v="29.556899999999999"/>
    <n v="-9.1260874707652366"/>
  </r>
  <r>
    <x v="0"/>
    <s v="En Proceso"/>
    <s v="Pinturas y Quimicos"/>
    <s v="NOS top coat finish Sur"/>
    <n v="-0.40625"/>
    <n v="487.54177913928567"/>
    <n v="-198.06384777533481"/>
    <n v="29.556899999999999"/>
    <n v="-6.7011035587404235"/>
  </r>
  <r>
    <x v="0"/>
    <s v="En Proceso"/>
    <s v="Pinturas y Quimicos"/>
    <s v="Duro Tinte Genizaro Antiguo Sur cuarto"/>
    <n v="-0.125"/>
    <n v="10.23468459090909"/>
    <n v="-1.2793355738636363"/>
    <n v="29.556899999999999"/>
    <n v="-4.3283821167430833E-2"/>
  </r>
  <r>
    <x v="0"/>
    <s v="En Proceso"/>
    <s v="Pinturas y Quimicos"/>
    <s v="NOS transparente base coat Sur"/>
    <n v="-0.5"/>
    <n v="719.3036127057627"/>
    <n v="-359.65180635288135"/>
    <n v="29.556899999999999"/>
    <n v="-12.168116627686983"/>
  </r>
  <r>
    <x v="0"/>
    <s v="En Proceso"/>
    <s v="Pinturas y Quimicos"/>
    <s v="NOS top coat finish Sur"/>
    <n v="-0.53125"/>
    <n v="487.54177913928567"/>
    <n v="-259.00657016774551"/>
    <n v="29.556899999999999"/>
    <n v="-8.7629815768143988"/>
  </r>
  <r>
    <x v="0"/>
    <s v="En Proceso"/>
    <s v="Pinturas y Quimicos"/>
    <s v="NOS transparente base coat Sur"/>
    <n v="-0.3125"/>
    <n v="719.3036127057627"/>
    <n v="-224.78237897055084"/>
    <n v="29.556899999999999"/>
    <n v="-7.6050728923043636"/>
  </r>
  <r>
    <x v="0"/>
    <s v="En Proceso"/>
    <s v="Pinturas y Quimicos"/>
    <s v="NOS top coat finish Sur"/>
    <n v="-0.34375"/>
    <n v="487.54177913928567"/>
    <n v="-167.59248657912946"/>
    <n v="29.556899999999999"/>
    <n v="-5.6701645497034354"/>
  </r>
  <r>
    <x v="0"/>
    <s v="En Proceso"/>
    <s v="Pinturas y Quimicos"/>
    <s v="NOS transparente base coat Sur"/>
    <n v="-0.1875"/>
    <n v="719.3036127057627"/>
    <n v="-134.86942738233051"/>
    <n v="29.556899999999999"/>
    <n v="-4.5630437353826183"/>
  </r>
  <r>
    <x v="0"/>
    <s v="En Proceso"/>
    <s v="Pinturas y Quimicos"/>
    <s v="NOS top coat finish Sur"/>
    <n v="-0.21875"/>
    <n v="487.54177913928567"/>
    <n v="-106.64976418671874"/>
    <n v="29.556899999999999"/>
    <n v="-3.6082865316294588"/>
  </r>
  <r>
    <x v="0"/>
    <s v="En Proceso"/>
    <s v="Pinturas y Quimicos"/>
    <s v="NOS transparente base coat Sur"/>
    <n v="-0.25"/>
    <n v="719.3036127057627"/>
    <n v="-179.82590317644068"/>
    <n v="29.556899999999999"/>
    <n v="-6.0840583138434914"/>
  </r>
  <r>
    <x v="0"/>
    <s v="En Proceso"/>
    <s v="Pinturas y Quimicos"/>
    <s v="NOS top coat finish Sur"/>
    <n v="-0.25"/>
    <n v="487.54177913928567"/>
    <n v="-121.88544478482142"/>
    <n v="29.556899999999999"/>
    <n v="-4.1237560361479524"/>
  </r>
  <r>
    <x v="0"/>
    <s v="En Proceso"/>
    <s v="Pinturas y Quimicos"/>
    <s v="Corrostyl antic mate Negro Sur galon"/>
    <n v="-3.125E-2"/>
    <n v="854.43999999999994"/>
    <n v="-26.701249999999998"/>
    <n v="29.556899999999999"/>
    <n v="-0.90338465806630597"/>
  </r>
  <r>
    <x v="0"/>
    <s v="En Proceso"/>
    <s v="Pinturas y Quimicos"/>
    <s v="Acabado mate para exteriores transparente Sur"/>
    <n v="-3.125E-2"/>
    <n v="1198.7236014927405"/>
    <n v="-37.460112546648141"/>
    <n v="29.556899999999999"/>
    <n v="-1.2673897650514141"/>
  </r>
  <r>
    <x v="0"/>
    <s v="En Proceso"/>
    <s v="Pinturas y Quimicos"/>
    <s v="Componente B 730 para poliuretano Sur"/>
    <n v="-3.125E-2"/>
    <n v="1315.93"/>
    <n v="-41.122812500000002"/>
    <n v="29.556899999999999"/>
    <n v="-1.3913100663466063"/>
  </r>
  <r>
    <x v="0"/>
    <s v="En Proceso"/>
    <s v="Pinturas y Quimicos"/>
    <s v="Diluyente Duro Sur"/>
    <n v="-3.125E-2"/>
    <n v="619.4"/>
    <n v="-19.356249999999999"/>
    <n v="29.556899999999999"/>
    <n v="-0.65488092458952052"/>
  </r>
  <r>
    <x v="0"/>
    <s v="En Proceso"/>
    <s v="Pinturas y Quimicos"/>
    <s v="Duro Tinte Negro Sur cuarto"/>
    <n v="-0.25"/>
    <n v="333.09515079181284"/>
    <n v="-83.27378769795321"/>
    <n v="29.556899999999999"/>
    <n v="-2.8174060100332992"/>
  </r>
  <r>
    <x v="0"/>
    <s v="En Proceso"/>
    <s v="Pinturas y Quimicos"/>
    <s v="Fondo Lijable para exteriores transparente Sur"/>
    <n v="-3.125E-2"/>
    <n v="786.43809534108379"/>
    <n v="-24.576190479408869"/>
    <n v="29.556899999999999"/>
    <n v="-0.83148741848464724"/>
  </r>
  <r>
    <x v="0"/>
    <s v="En Proceso"/>
    <s v="Pinturas y Quimicos"/>
    <s v="Acabado mate para exteriores transparente Sur"/>
    <n v="-3.125E-2"/>
    <n v="1198.7236014927405"/>
    <n v="-37.460112546648141"/>
    <n v="29.556899999999999"/>
    <n v="-1.2673897650514141"/>
  </r>
  <r>
    <x v="0"/>
    <s v="En Proceso"/>
    <s v="Pinturas y Quimicos"/>
    <s v="Componente B 730 para poliuretano Sur"/>
    <n v="-3.125E-2"/>
    <n v="1315.93"/>
    <n v="-41.122812500000002"/>
    <n v="29.556899999999999"/>
    <n v="-1.3913100663466063"/>
  </r>
  <r>
    <x v="0"/>
    <s v="En Proceso"/>
    <s v="Pinturas y Quimicos"/>
    <s v="Diluyente Duro Sur"/>
    <n v="-3.125E-2"/>
    <n v="619.4"/>
    <n v="-19.356249999999999"/>
    <n v="29.556899999999999"/>
    <n v="-0.65488092458952052"/>
  </r>
  <r>
    <x v="0"/>
    <s v="En Proceso"/>
    <s v="Pinturas y Quimicos"/>
    <s v="Duro Tinte Negro Sur cuarto"/>
    <n v="-0.25"/>
    <n v="333.09515079181284"/>
    <n v="-83.27378769795321"/>
    <n v="29.556899999999999"/>
    <n v="-2.8174060100332992"/>
  </r>
  <r>
    <x v="0"/>
    <s v="En Proceso"/>
    <s v="Pinturas y Quimicos"/>
    <s v="Fondo Lijable para exteriores transparente Sur"/>
    <n v="-0.15625"/>
    <n v="786.43809534108379"/>
    <n v="-122.88095239704434"/>
    <n v="29.556899999999999"/>
    <n v="-4.157437092423236"/>
  </r>
  <r>
    <x v="0"/>
    <s v="En Proceso"/>
    <s v="Pinturas y Quimicos"/>
    <s v="Componente B 730 para poliuretano Sur"/>
    <n v="-0.125"/>
    <n v="1315.93"/>
    <n v="-164.49125000000001"/>
    <n v="29.556899999999999"/>
    <n v="-5.565240265386425"/>
  </r>
  <r>
    <x v="0"/>
    <s v="En Proceso"/>
    <s v="Pinturas y Quimicos"/>
    <s v="Diluyente Duro Sur"/>
    <n v="-0.125"/>
    <n v="619.4"/>
    <n v="-77.424999999999997"/>
    <n v="29.556899999999999"/>
    <n v="-2.6195236983580821"/>
  </r>
  <r>
    <x v="0"/>
    <s v="En Proceso"/>
    <s v="Pinturas y Quimicos"/>
    <s v="Acabado mate para exteriores transparente Sur"/>
    <n v="-9.375E-2"/>
    <n v="1198.7236014927405"/>
    <n v="-112.38033763994443"/>
    <n v="29.556899999999999"/>
    <n v="-3.8021692951542425"/>
  </r>
  <r>
    <x v="0"/>
    <s v="En Proceso"/>
    <s v="Pinturas y Quimicos"/>
    <s v="Fondo Lijable para exteriores transparente Sur"/>
    <n v="-0.1875"/>
    <n v="786.43809534108379"/>
    <n v="-147.45714287645322"/>
    <n v="29.556899999999999"/>
    <n v="-4.9889245109078839"/>
  </r>
  <r>
    <x v="0"/>
    <s v="En Proceso"/>
    <s v="Pinturas y Quimicos"/>
    <s v="Acabado mate para exteriores transparente Sur"/>
    <n v="-0.1875"/>
    <n v="1198.7236014927405"/>
    <n v="-224.76067527988886"/>
    <n v="29.556899999999999"/>
    <n v="-7.604338590308485"/>
  </r>
  <r>
    <x v="0"/>
    <s v="En Proceso"/>
    <s v="Pinturas y Quimicos"/>
    <s v="Componente B 730 para poliuretano Sur"/>
    <n v="-0.21875"/>
    <n v="1315.93"/>
    <n v="-287.85968750000001"/>
    <n v="29.556899999999999"/>
    <n v="-9.7391704644262429"/>
  </r>
  <r>
    <x v="0"/>
    <s v="En Proceso"/>
    <s v="Pinturas y Quimicos"/>
    <s v="Diluyente Duro Sur"/>
    <n v="-0.21875"/>
    <n v="619.4"/>
    <n v="-135.49375000000001"/>
    <n v="29.556899999999999"/>
    <n v="-4.5841664721266442"/>
  </r>
  <r>
    <x v="0"/>
    <s v="En Proceso"/>
    <s v="Pinturas y Quimicos"/>
    <s v="Faster Dry SW Gris Zachary Lynd"/>
    <n v="-0.15625"/>
    <n v="942.3399999999998"/>
    <n v="-147.24062499999997"/>
    <n v="29.556899999999999"/>
    <n v="-4.9815990513213491"/>
  </r>
  <r>
    <x v="0"/>
    <s v="En Proceso"/>
    <s v="Pinturas y Quimicos"/>
    <s v="Faster Dry SW BA SOL ALQ BRILLANTE NEGRO "/>
    <n v="-0.21875"/>
    <n v="755.57"/>
    <n v="-165.28093750000002"/>
    <n v="29.556899999999999"/>
    <n v="-5.5919578000399239"/>
  </r>
  <r>
    <x v="0"/>
    <s v="En Proceso"/>
    <s v="Pinturas y Quimicos"/>
    <s v="Thinner extrafino Sur galon"/>
    <n v="-0.3125"/>
    <n v="332.53741935483873"/>
    <n v="-103.9179435483871"/>
    <n v="29.556899999999999"/>
    <n v="-3.5158607143640608"/>
  </r>
  <r>
    <x v="0"/>
    <s v="En Proceso"/>
    <s v="Pinturas y Quimicos"/>
    <s v="Duro Tinte Negro Sur cuarto"/>
    <n v="-0.375"/>
    <n v="333.09515079181284"/>
    <n v="-124.91068154692982"/>
    <n v="29.556899999999999"/>
    <n v="-4.226109015049949"/>
  </r>
  <r>
    <x v="0"/>
    <s v="En Proceso"/>
    <s v="Pinturas y Quimicos"/>
    <s v="Duro Tinte Negro Sur cuarto"/>
    <n v="-0.25"/>
    <n v="333.09515079181284"/>
    <n v="-83.27378769795321"/>
    <n v="29.556899999999999"/>
    <n v="-2.8174060100332992"/>
  </r>
  <r>
    <x v="0"/>
    <s v="En Proceso"/>
    <s v="Pinturas y Quimicos"/>
    <s v="Fondo Lijable para exteriores transparente Sur"/>
    <n v="-6.25E-2"/>
    <n v="786.43809534108379"/>
    <n v="-49.152380958817737"/>
    <n v="29.556899999999999"/>
    <n v="-1.6629748369692945"/>
  </r>
  <r>
    <x v="0"/>
    <s v="En Proceso"/>
    <s v="Pinturas y Quimicos"/>
    <s v="Acabado mate para exteriores transparente Sur"/>
    <n v="-6.25E-2"/>
    <n v="1198.7236014927405"/>
    <n v="-74.920225093296281"/>
    <n v="29.556899999999999"/>
    <n v="-2.5347795301028282"/>
  </r>
  <r>
    <x v="0"/>
    <s v="En Proceso"/>
    <s v="Pinturas y Quimicos"/>
    <s v="Componente B 730 para poliuretano Sur"/>
    <n v="-6.25E-2"/>
    <n v="1315.93"/>
    <n v="-82.245625000000004"/>
    <n v="29.556899999999999"/>
    <n v="-2.7826201326932125"/>
  </r>
  <r>
    <x v="0"/>
    <s v="En Proceso"/>
    <s v="Pinturas y Quimicos"/>
    <s v="Diluyente Duro Sur"/>
    <n v="-6.25E-2"/>
    <n v="619.4"/>
    <n v="-38.712499999999999"/>
    <n v="29.556899999999999"/>
    <n v="-1.309761849179041"/>
  </r>
  <r>
    <x v="0"/>
    <s v="En Proceso"/>
    <s v="Pinturas y Quimicos"/>
    <s v="Duro Tinte Miel Sur cuarto"/>
    <n v="-0.125"/>
    <n v="382.4"/>
    <n v="-47.8"/>
    <n v="29.556899999999999"/>
    <n v="-1.6172196678271402"/>
  </r>
  <r>
    <x v="0"/>
    <s v="En Proceso"/>
    <s v="Pinturas y Quimicos"/>
    <s v="Duro Tinte Negro Sur cuarto"/>
    <n v="-0.125"/>
    <n v="333.09515079181284"/>
    <n v="-41.636893848976605"/>
    <n v="29.556899999999999"/>
    <n v="-1.4087030050166496"/>
  </r>
  <r>
    <x v="0"/>
    <s v="En Proceso"/>
    <s v="Pinturas y Quimicos"/>
    <s v="Thinner extrafino Sur galon"/>
    <n v="-6.25E-2"/>
    <n v="332.53741935483873"/>
    <n v="-20.783588709677421"/>
    <n v="29.556899999999999"/>
    <n v="-0.70317214287281216"/>
  </r>
  <r>
    <x v="0"/>
    <s v="En Proceso"/>
    <s v="Pinturas y Quimicos"/>
    <s v="Fondo Lijable para exteriores transparente Sur"/>
    <n v="-3.125E-2"/>
    <n v="786.43809534108379"/>
    <n v="-24.576190479408869"/>
    <n v="29.556899999999999"/>
    <n v="-0.83148741848464724"/>
  </r>
  <r>
    <x v="0"/>
    <s v="En Proceso"/>
    <s v="Pinturas y Quimicos"/>
    <s v="Acabado mate para exteriores transparente Sur"/>
    <n v="-3.125E-2"/>
    <n v="1198.7236014927405"/>
    <n v="-37.460112546648141"/>
    <n v="29.556899999999999"/>
    <n v="-1.2673897650514141"/>
  </r>
  <r>
    <x v="0"/>
    <s v="En Proceso"/>
    <s v="Pinturas y Quimicos"/>
    <s v="Componente B 730 para poliuretano Sur"/>
    <n v="-3.125E-2"/>
    <n v="1315.93"/>
    <n v="-41.122812500000002"/>
    <n v="29.556899999999999"/>
    <n v="-1.3913100663466063"/>
  </r>
  <r>
    <x v="0"/>
    <s v="En Proceso"/>
    <s v="Pinturas y Quimicos"/>
    <s v="Diluyente Duro Sur"/>
    <n v="-3.125E-2"/>
    <n v="619.4"/>
    <n v="-19.356249999999999"/>
    <n v="29.556899999999999"/>
    <n v="-0.65488092458952052"/>
  </r>
  <r>
    <x v="0"/>
    <s v="En Proceso"/>
    <s v="Pinturas y Quimicos"/>
    <s v="Duro Tinte Nogal Oscuro Sur cuarto"/>
    <n v="-0.125"/>
    <n v="36.844222819259258"/>
    <n v="-4.6055278524074073"/>
    <n v="29.556899999999999"/>
    <n v="-0.15581904233554289"/>
  </r>
  <r>
    <x v="0"/>
    <s v="En Proceso"/>
    <s v="Pinturas y Quimicos"/>
    <s v="Thinner extrafino Sur galon"/>
    <n v="-3.125E-2"/>
    <n v="332.53741935483873"/>
    <n v="-10.39179435483871"/>
    <n v="29.556899999999999"/>
    <n v="-0.35158607143640608"/>
  </r>
  <r>
    <x v="0"/>
    <s v="En Proceso"/>
    <s v="Pinturas y Quimicos"/>
    <s v="Fondo Lijable para exteriores transparente Sur"/>
    <n v="-3.125E-2"/>
    <n v="786.43809534108379"/>
    <n v="-24.576190479408869"/>
    <n v="29.556899999999999"/>
    <n v="-0.83148741848464724"/>
  </r>
  <r>
    <x v="0"/>
    <s v="En Proceso"/>
    <s v="Pinturas y Quimicos"/>
    <s v="Acabado mate para exteriores transparente Sur"/>
    <n v="-3.125E-2"/>
    <n v="1198.7236014927405"/>
    <n v="-37.460112546648141"/>
    <n v="29.556899999999999"/>
    <n v="-1.2673897650514141"/>
  </r>
  <r>
    <x v="0"/>
    <s v="En Proceso"/>
    <s v="Pinturas y Quimicos"/>
    <s v="Componente B 730 para poliuretano Sur"/>
    <n v="-3.125E-2"/>
    <n v="1315.93"/>
    <n v="-41.122812500000002"/>
    <n v="29.556899999999999"/>
    <n v="-1.3913100663466063"/>
  </r>
  <r>
    <x v="0"/>
    <s v="En Proceso"/>
    <s v="Pinturas y Quimicos"/>
    <s v="Diluyente Duro Sur"/>
    <n v="-3.125E-2"/>
    <n v="619.4"/>
    <n v="-19.356249999999999"/>
    <n v="29.556899999999999"/>
    <n v="-0.65488092458952052"/>
  </r>
  <r>
    <x v="0"/>
    <s v="En Proceso"/>
    <s v="Pinturas y Quimicos"/>
    <s v="Duro Tinte Miel Sur cuarto"/>
    <n v="-0.125"/>
    <n v="382.4"/>
    <n v="-47.8"/>
    <n v="29.556899999999999"/>
    <n v="-1.6172196678271402"/>
  </r>
  <r>
    <x v="0"/>
    <s v="En Proceso"/>
    <s v="Pinturas y Quimicos"/>
    <s v="Duro Tinte Negro Sur cuarto"/>
    <n v="-0.125"/>
    <n v="333.09515079181284"/>
    <n v="-41.636893848976605"/>
    <n v="29.556899999999999"/>
    <n v="-1.4087030050166496"/>
  </r>
  <r>
    <x v="0"/>
    <s v="En Proceso"/>
    <s v="Pinturas y Quimicos"/>
    <s v="Thinner extrafino Sur galon"/>
    <n v="-6.25E-2"/>
    <n v="332.53741935483873"/>
    <n v="-20.783588709677421"/>
    <n v="29.556899999999999"/>
    <n v="-0.70317214287281216"/>
  </r>
  <r>
    <x v="0"/>
    <s v="En Proceso"/>
    <s v="Pinturas y Quimicos"/>
    <s v="Fondo Lijable para exteriores transparente Sur"/>
    <n v="-6.25E-2"/>
    <n v="786.43809534108379"/>
    <n v="-49.152380958817737"/>
    <n v="29.556899999999999"/>
    <n v="-1.6629748369692945"/>
  </r>
  <r>
    <x v="0"/>
    <s v="En Proceso"/>
    <s v="Pinturas y Quimicos"/>
    <s v="Acabado mate para exteriores transparente Sur"/>
    <n v="-6.25E-2"/>
    <n v="1198.7236014927405"/>
    <n v="-74.920225093296281"/>
    <n v="29.556899999999999"/>
    <n v="-2.5347795301028282"/>
  </r>
  <r>
    <x v="0"/>
    <s v="En Proceso"/>
    <s v="Pinturas y Quimicos"/>
    <s v="Componente B 730 para poliuretano Sur"/>
    <n v="-6.25E-2"/>
    <n v="1315.93"/>
    <n v="-82.245625000000004"/>
    <n v="29.556899999999999"/>
    <n v="-2.7826201326932125"/>
  </r>
  <r>
    <x v="0"/>
    <s v="En Proceso"/>
    <s v="Pinturas y Quimicos"/>
    <s v="Diluyente Duro Sur"/>
    <n v="-6.25E-2"/>
    <n v="619.4"/>
    <n v="-38.712499999999999"/>
    <n v="29.556899999999999"/>
    <n v="-1.309761849179041"/>
  </r>
  <r>
    <x v="0"/>
    <s v="En Proceso"/>
    <s v="Pinturas y Quimicos"/>
    <s v="Duro Tinte Miel Sur cuarto"/>
    <n v="-0.125"/>
    <n v="382.4"/>
    <n v="-47.8"/>
    <n v="29.556899999999999"/>
    <n v="-1.6172196678271402"/>
  </r>
  <r>
    <x v="0"/>
    <s v="En Proceso"/>
    <s v="Pinturas y Quimicos"/>
    <s v="Duro Tinte Negro Sur cuarto"/>
    <n v="-0.125"/>
    <n v="333.09515079181284"/>
    <n v="-41.636893848976605"/>
    <n v="29.556899999999999"/>
    <n v="-1.4087030050166496"/>
  </r>
  <r>
    <x v="0"/>
    <s v="En Proceso"/>
    <s v="Pinturas y Quimicos"/>
    <s v="Thinner extrafino Sur galon"/>
    <n v="-6.25E-2"/>
    <n v="332.53741935483873"/>
    <n v="-20.783588709677421"/>
    <n v="29.556899999999999"/>
    <n v="-0.70317214287281216"/>
  </r>
  <r>
    <x v="0"/>
    <s v="En Proceso"/>
    <s v="Pinturas y Quimicos"/>
    <s v="Fondo Lijable para exteriores transparente Sur"/>
    <n v="-3.125E-2"/>
    <n v="786.43809534108379"/>
    <n v="-24.576190479408869"/>
    <n v="29.556899999999999"/>
    <n v="-0.83148741848464724"/>
  </r>
  <r>
    <x v="0"/>
    <s v="En Proceso"/>
    <s v="Pinturas y Quimicos"/>
    <s v="Acabado mate para exteriores transparente Sur"/>
    <n v="-3.125E-2"/>
    <n v="1198.7236014927405"/>
    <n v="-37.460112546648141"/>
    <n v="29.556899999999999"/>
    <n v="-1.2673897650514141"/>
  </r>
  <r>
    <x v="0"/>
    <s v="En Proceso"/>
    <s v="Pinturas y Quimicos"/>
    <s v="Componente B 730 para poliuretano Sur"/>
    <n v="-3.125E-2"/>
    <n v="1315.93"/>
    <n v="-41.122812500000002"/>
    <n v="29.556899999999999"/>
    <n v="-1.3913100663466063"/>
  </r>
  <r>
    <x v="0"/>
    <s v="En Proceso"/>
    <s v="Pinturas y Quimicos"/>
    <s v="Diluyente Duro Sur"/>
    <n v="-3.125E-2"/>
    <n v="619.4"/>
    <n v="-19.356249999999999"/>
    <n v="29.556899999999999"/>
    <n v="-0.65488092458952052"/>
  </r>
  <r>
    <x v="0"/>
    <s v="En Proceso"/>
    <s v="Pinturas y Quimicos"/>
    <s v="Primer Blanco Sur"/>
    <n v="-0.125"/>
    <n v="659.8071768333333"/>
    <n v="-82.475897104166663"/>
    <n v="29.556899999999999"/>
    <n v="-2.7904109397185315"/>
  </r>
  <r>
    <x v="0"/>
    <s v="En Proceso"/>
    <s v="Pinturas y Quimicos"/>
    <s v="Componente B 730 para poliuretano Sur"/>
    <n v="-6.25E-2"/>
    <n v="1315.93"/>
    <n v="-82.245625000000004"/>
    <n v="29.556899999999999"/>
    <n v="-2.7826201326932125"/>
  </r>
  <r>
    <x v="0"/>
    <s v="En Proceso"/>
    <s v="Pinturas y Quimicos"/>
    <s v="Diluyente Duro Sur"/>
    <n v="-6.25E-2"/>
    <n v="619.4"/>
    <n v="-38.712499999999999"/>
    <n v="29.556899999999999"/>
    <n v="-1.309761849179041"/>
  </r>
  <r>
    <x v="0"/>
    <s v="En Proceso"/>
    <s v="Pinturas y Quimicos"/>
    <s v="Faster Dry SW BA SOL ALQ BRILLANTE NEGRO "/>
    <n v="-3.125E-2"/>
    <n v="755.57"/>
    <n v="-23.611562500000002"/>
    <n v="29.556899999999999"/>
    <n v="-0.79885111429141764"/>
  </r>
  <r>
    <x v="0"/>
    <s v="En Proceso"/>
    <s v="Pinturas y Quimicos"/>
    <s v="Acabado mate para exteriores transparente Sur"/>
    <n v="-0.1875"/>
    <n v="1198.7236014927405"/>
    <n v="-224.76067527988886"/>
    <n v="29.556899999999999"/>
    <n v="-7.604338590308485"/>
  </r>
  <r>
    <x v="0"/>
    <s v="En Proceso"/>
    <s v="Pinturas y Quimicos"/>
    <s v="Componente B 730 para poliuretano Sur"/>
    <n v="-9.375E-2"/>
    <n v="1315.93"/>
    <n v="-123.3684375"/>
    <n v="29.556899999999999"/>
    <n v="-4.1739301990398179"/>
  </r>
  <r>
    <x v="0"/>
    <s v="En Proceso"/>
    <s v="Pinturas y Quimicos"/>
    <s v="Diluyente Duro Sur"/>
    <n v="-9.375E-2"/>
    <n v="619.4"/>
    <n v="-58.068749999999994"/>
    <n v="29.556899999999999"/>
    <n v="-1.9646427737685614"/>
  </r>
  <r>
    <x v="0"/>
    <s v="En Proceso"/>
    <s v="Pinturas y Quimicos"/>
    <s v="Faster Dry SW Gris Zachary Lynd"/>
    <n v="-0.15625"/>
    <n v="942.3399999999998"/>
    <n v="-147.24062499999997"/>
    <n v="29.556899999999999"/>
    <n v="-4.9815990513213491"/>
  </r>
  <r>
    <x v="0"/>
    <s v="En Proceso"/>
    <s v="Pinturas y Quimicos"/>
    <s v="Thinner extrafino Sur galon"/>
    <n v="-0.15625"/>
    <n v="332.53741935483873"/>
    <n v="-51.95897177419355"/>
    <n v="29.556899999999999"/>
    <n v="-1.7579303571820304"/>
  </r>
  <r>
    <x v="0"/>
    <s v="En Proceso"/>
    <s v="Pinturas y Quimicos"/>
    <s v="Faster Dry SW 9178 In the navy"/>
    <n v="-6.25E-2"/>
    <n v="888.9"/>
    <n v="-55.556249999999999"/>
    <n v="29.556899999999999"/>
    <n v="-1.8796372420653045"/>
  </r>
  <r>
    <x v="0"/>
    <s v="En Proceso"/>
    <s v="Pinturas y Quimicos"/>
    <s v="Acabado brillante para exteriores transparente Sur"/>
    <n v="-6.25E-2"/>
    <n v="947.90142857142848"/>
    <n v="-59.24383928571428"/>
    <n v="29.556899999999999"/>
    <n v="-2.004399625323166"/>
  </r>
  <r>
    <x v="0"/>
    <s v="En Proceso"/>
    <s v="Pinturas y Quimicos"/>
    <s v="Componente B 730 para poliuretano Sur"/>
    <n v="-6.25E-2"/>
    <n v="1315.93"/>
    <n v="-82.245625000000004"/>
    <n v="29.556899999999999"/>
    <n v="-2.7826201326932125"/>
  </r>
  <r>
    <x v="0"/>
    <s v="En Proceso"/>
    <s v="Pinturas y Quimicos"/>
    <s v="Diluyente Duro Sur"/>
    <n v="-6.25E-2"/>
    <n v="619.4"/>
    <n v="-38.712499999999999"/>
    <n v="29.556899999999999"/>
    <n v="-1.309761849179041"/>
  </r>
  <r>
    <x v="0"/>
    <s v="En Proceso"/>
    <s v="Material para Empaque"/>
    <s v="Papel kraft "/>
    <n v="-2.7"/>
    <n v="3.2611291815692511"/>
    <n v="-8.8050487902369792"/>
    <n v="29.556899999999999"/>
    <n v="-0.29790163346754833"/>
  </r>
  <r>
    <x v="0"/>
    <s v="En Proceso"/>
    <s v="Pinturas y Quimicos"/>
    <s v="Desoxidante / Desengrasante Sur"/>
    <n v="-0.5"/>
    <n v="238.47880378364198"/>
    <n v="-119.23940189182099"/>
    <n v="29.556899999999999"/>
    <n v="-4.0342323414099921"/>
  </r>
  <r>
    <x v="0"/>
    <s v="En Proceso"/>
    <s v="Pinturas y Quimicos"/>
    <s v="Faster Dry SW Gris Zachary Lynd"/>
    <n v="-2.96875"/>
    <n v="942.3399999999998"/>
    <n v="-2797.5718749999996"/>
    <n v="29.556899999999999"/>
    <n v="-94.650381975105631"/>
  </r>
  <r>
    <x v="0"/>
    <s v="En Proceso"/>
    <s v="Pinturas y Quimicos"/>
    <s v="Faster Dry SW BA SOL ALQ BRILLANTE NEGRO "/>
    <n v="-1.5625"/>
    <n v="755.57"/>
    <n v="-1180.578125"/>
    <n v="29.556899999999999"/>
    <n v="-39.942555714570879"/>
  </r>
  <r>
    <x v="0"/>
    <s v="En Proceso"/>
    <s v="Pinturas y Quimicos"/>
    <s v="Faster Dry SW 6335 Fired Brick"/>
    <n v="-1.84375"/>
    <n v="822.23500000000001"/>
    <n v="-1515.9957812499999"/>
    <n v="29.556899999999999"/>
    <n v="-51.290757192060063"/>
  </r>
  <r>
    <x v="0"/>
    <s v="En Proceso"/>
    <s v="Pinturas y Quimicos"/>
    <s v="Thinner extrafino Sur galon"/>
    <n v="-3.53125"/>
    <n v="332.53741935483873"/>
    <n v="-1174.2727620967744"/>
    <n v="29.556899999999999"/>
    <n v="-39.729226072313892"/>
  </r>
  <r>
    <x v="0"/>
    <s v="En Proceso"/>
    <s v="Pinturas y Quimicos"/>
    <s v="Xileno"/>
    <n v="-0.125"/>
    <n v="251.74460003127228"/>
    <n v="-31.468075003909036"/>
    <n v="29.556899999999999"/>
    <n v="-1.064660874581199"/>
  </r>
  <r>
    <x v="0"/>
    <s v="En Proceso"/>
    <s v="Pinturas y Quimicos"/>
    <s v="Acabado brillante para exteriores transparente Sur"/>
    <n v="-1.875"/>
    <n v="947.90142857142848"/>
    <n v="-1777.3151785714283"/>
    <n v="29.556899999999999"/>
    <n v="-60.131988759694977"/>
  </r>
  <r>
    <x v="0"/>
    <s v="En Proceso"/>
    <s v="Pinturas y Quimicos"/>
    <s v="Componente B 730 para poliuretano Sur"/>
    <n v="-1.4375"/>
    <n v="1315.93"/>
    <n v="-1891.6493750000002"/>
    <n v="29.556899999999999"/>
    <n v="-64.00026305194389"/>
  </r>
  <r>
    <x v="0"/>
    <s v="En Proceso"/>
    <s v="Pinturas y Quimicos"/>
    <s v="Diluyente Duro Sur"/>
    <n v="-1.4375"/>
    <n v="619.4"/>
    <n v="-890.38749999999993"/>
    <n v="29.556899999999999"/>
    <n v="-30.124522531117943"/>
  </r>
  <r>
    <x v="0"/>
    <s v="En Proceso"/>
    <s v="Pinturas y Quimicos"/>
    <s v="Thinner extrafino Sur galon"/>
    <n v="-0.46875"/>
    <n v="332.53741935483873"/>
    <n v="-155.87691532258066"/>
    <n v="29.556899999999999"/>
    <n v="-5.2737910715460909"/>
  </r>
  <r>
    <x v="0"/>
    <s v="En Proceso"/>
    <s v="Pinturas y Quimicos"/>
    <s v="Componente B 730 para poliuretano Sur"/>
    <n v="-0.75"/>
    <n v="1315.93"/>
    <n v="-986.94749999999999"/>
    <n v="29.556899999999999"/>
    <n v="-33.391441592318543"/>
  </r>
  <r>
    <x v="0"/>
    <s v="En Proceso"/>
    <s v="Pinturas y Quimicos"/>
    <s v="Diluyente Duro Sur"/>
    <n v="-0.75"/>
    <n v="619.4"/>
    <n v="-464.54999999999995"/>
    <n v="29.556899999999999"/>
    <n v="-15.717142190148492"/>
  </r>
  <r>
    <x v="0"/>
    <s v="En Proceso"/>
    <s v="Pinturas y Quimicos"/>
    <s v="Acabado brillante para exteriores transparente Sur"/>
    <n v="-0.1875"/>
    <n v="947.90142857142848"/>
    <n v="-177.73151785714285"/>
    <n v="29.556899999999999"/>
    <n v="-6.0131988759694979"/>
  </r>
  <r>
    <x v="0"/>
    <s v="Finalizada"/>
    <s v="Sub-Contratos"/>
    <s v="Reparación de 37 fondos de bancos tapizados Home Studios. / Proveedor: Carlos García Sotelo."/>
    <n v="37"/>
    <n v="148.64864864864865"/>
    <n v="5500"/>
    <n v="29.537099999999999"/>
    <n v="186.20649962250866"/>
  </r>
  <r>
    <x v="0"/>
    <m/>
    <m/>
    <m/>
    <m/>
    <m/>
    <n v="125973.99605132731"/>
    <m/>
    <n v="4262.2089238052649"/>
  </r>
  <r>
    <x v="0"/>
    <s v="En Proceso"/>
    <s v="Pinturas y Quimicos"/>
    <s v="Thinner extrafino Sur galon"/>
    <n v="3"/>
    <n v="340.59370967741938"/>
    <n v="1021.7811290322581"/>
    <n v="29.679600000000001"/>
    <n v="34.427051881839986"/>
  </r>
  <r>
    <x v="0"/>
    <s v="En Proceso"/>
    <s v="Pinturas y Quimicos"/>
    <s v="Duro Tinte Negro Sur cuarto"/>
    <n v="4"/>
    <n v="371.44054799610137"/>
    <n v="1485.7621919844055"/>
    <n v="29.679600000000001"/>
    <n v="50.060047709012437"/>
  </r>
  <r>
    <x v="0"/>
    <s v="Finalizada"/>
    <s v="Herrajes"/>
    <s v="Soportes para repisas 1/4&quot;"/>
    <n v="36"/>
    <n v="4.3360766666666661"/>
    <n v="156.09875999999997"/>
    <n v="29.679600000000001"/>
    <n v="5.2594630655399657"/>
  </r>
  <r>
    <x v="0"/>
    <s v="Finalizada"/>
    <s v="Herrajes"/>
    <s v="Camisas para soportes de repisas 1/4&quot;"/>
    <n v="36"/>
    <n v="1.6857439999999999"/>
    <n v="60.686783999999996"/>
    <n v="29.679600000000001"/>
    <n v="2.0447305219746896"/>
  </r>
  <r>
    <x v="0"/>
    <s v="Finalizada"/>
    <s v="Material para Empaque"/>
    <s v="Lamina de carton 48&quot; x 40&quot;"/>
    <n v="8"/>
    <n v="29.551044759477538"/>
    <n v="236.4083580758203"/>
    <n v="29.679600000000001"/>
    <n v="7.9653485247719074"/>
  </r>
  <r>
    <x v="0"/>
    <s v="Finalizada"/>
    <s v="Materiales Varios"/>
    <s v="Tape transparente 2&quot;"/>
    <n v="1"/>
    <n v="41.28"/>
    <n v="41.28"/>
    <n v="29.679600000000001"/>
    <n v="1.3908543241822666"/>
  </r>
  <r>
    <x v="0"/>
    <s v="Finalizada"/>
    <s v="Material para Empaque"/>
    <s v="Lamina de carton 48&quot; x 40&quot;"/>
    <n v="22"/>
    <n v="29.551044759477538"/>
    <n v="650.12298470850578"/>
    <n v="29.679600000000001"/>
    <n v="21.904708443122743"/>
  </r>
  <r>
    <x v="0"/>
    <s v="Finalizada"/>
    <s v="Material para Empaque"/>
    <s v="Stretch film manual"/>
    <n v="1"/>
    <n v="159.37412205952378"/>
    <n v="159.37412205952378"/>
    <n v="29.679600000000001"/>
    <n v="5.369820417375025"/>
  </r>
  <r>
    <x v="0"/>
    <s v="Finalizada"/>
    <s v="Material para Empaque"/>
    <s v="Lamina de carton 48&quot; x 40&quot;"/>
    <n v="24"/>
    <n v="29.551044759477538"/>
    <n v="709.22507422746094"/>
    <n v="29.679600000000001"/>
    <n v="23.896045574315721"/>
  </r>
  <r>
    <x v="0"/>
    <s v="Finalizada"/>
    <s v="Clavos y Tornillos"/>
    <s v="Tornillo Amarillo 2&quot; #8"/>
    <n v="115"/>
    <n v="0.94736092447552445"/>
    <n v="108.94650631468531"/>
    <n v="29.679600000000001"/>
    <n v="3.6707538617328166"/>
  </r>
  <r>
    <x v="0"/>
    <s v="Finalizada"/>
    <s v="Material para Empaque"/>
    <s v="Lamina de carton 48&quot; x 40&quot;"/>
    <n v="7"/>
    <n v="29.551044759477538"/>
    <n v="206.85731331634275"/>
    <n v="29.679600000000001"/>
    <n v="6.9696799591754184"/>
  </r>
  <r>
    <x v="0"/>
    <s v="Finalizada"/>
    <s v="Material para Empaque"/>
    <s v="Lamina de carton 48&quot; x 40&quot;"/>
    <n v="7"/>
    <n v="29.551044759477538"/>
    <n v="206.85731331634275"/>
    <n v="29.679600000000001"/>
    <n v="6.9696799591754184"/>
  </r>
  <r>
    <x v="0"/>
    <s v="Finalizada"/>
    <s v="Material para Empaque"/>
    <s v="Stretch film manual"/>
    <n v="1"/>
    <n v="159.37412205952378"/>
    <n v="159.37412205952378"/>
    <n v="29.679600000000001"/>
    <n v="5.369820417375025"/>
  </r>
  <r>
    <x v="0"/>
    <s v="Finalizada"/>
    <s v="Herrajes"/>
    <s v="Resbalon plastico de 1&quot; con clavo"/>
    <n v="35"/>
    <n v="1.8496662205147865"/>
    <n v="64.738317718017527"/>
    <n v="29.679600000000001"/>
    <n v="2.181239562461001"/>
  </r>
  <r>
    <x v="0"/>
    <s v="Finalizada"/>
    <s v="Metales"/>
    <s v="Varilla de Aluminio cuadrada 5/8&quot; x 6 m"/>
    <n v="114.75"/>
    <n v="340.11888888888893"/>
    <n v="39028.642500000002"/>
    <n v="29.679600000000001"/>
    <n v="1314.9989386649415"/>
  </r>
  <r>
    <x v="0"/>
    <s v="Finalizada"/>
    <s v="Clavos y Tornillos"/>
    <s v="Tornillo Gypsum 2-1/2&quot;"/>
    <n v="950"/>
    <n v="0.97023000000000004"/>
    <n v="921.71850000000006"/>
    <n v="29.679600000000001"/>
    <n v="31.055624065014356"/>
  </r>
  <r>
    <x v="0"/>
    <s v="En Proceso"/>
    <s v="Pinturas y Quimicos"/>
    <s v="Duro Tinte Blanco Sur cuarto"/>
    <n v="1"/>
    <n v="406.3"/>
    <n v="406.3"/>
    <n v="29.679600000000001"/>
    <n v="13.689537594846291"/>
  </r>
  <r>
    <x v="0"/>
    <s v="Finalizada"/>
    <s v="Metales"/>
    <s v="Platina de aluminio 3&quot; x 3/8&quot;"/>
    <n v="2.06"/>
    <n v="388.65068493150687"/>
    <n v="800.62041095890413"/>
    <n v="29.679600000000001"/>
    <n v="26.975444782237769"/>
  </r>
  <r>
    <x v="0"/>
    <s v="En Proceso"/>
    <s v="Pinturas y Quimicos"/>
    <s v="Duro Tinte Genizaro Antiguo Sur cuarto"/>
    <n v="2"/>
    <n v="10.23468459090909"/>
    <n v="20.46936918181818"/>
    <n v="29.679600000000001"/>
    <n v="0.68967806782497676"/>
  </r>
  <r>
    <x v="0"/>
    <s v="En Proceso"/>
    <s v="Pinturas y Quimicos"/>
    <s v="Fondo Lijable para exteriores transparente Sur"/>
    <n v="2"/>
    <n v="915.61936511369458"/>
    <n v="1831.2387302273892"/>
    <n v="29.679600000000001"/>
    <n v="61.700249674099013"/>
  </r>
  <r>
    <x v="0"/>
    <s v="En Proceso"/>
    <s v="Pinturas y Quimicos"/>
    <s v="Acabado mate para exteriores transparente Sur"/>
    <n v="2"/>
    <n v="1217.8846185889292"/>
    <n v="2435.7692371778585"/>
    <n v="29.679600000000001"/>
    <n v="82.068802718967177"/>
  </r>
  <r>
    <x v="0"/>
    <s v="En Proceso"/>
    <s v="Pinturas y Quimicos"/>
    <s v="Componente B 730 para poliuretano Sur"/>
    <n v="2"/>
    <n v="1315.93"/>
    <n v="2631.86"/>
    <n v="29.679600000000001"/>
    <n v="88.675723392498554"/>
  </r>
  <r>
    <x v="0"/>
    <s v="En Proceso"/>
    <s v="Pinturas y Quimicos"/>
    <s v="Diluyente Duro Sur"/>
    <n v="2"/>
    <n v="619.40000000000009"/>
    <n v="1238.8000000000002"/>
    <n v="29.679600000000001"/>
    <n v="41.739106996051163"/>
  </r>
  <r>
    <x v="0"/>
    <s v="En Proceso"/>
    <s v="Pinturas y Quimicos"/>
    <s v="Thinner extrafino Sur galon"/>
    <n v="2"/>
    <n v="340.59370967741938"/>
    <n v="681.18741935483877"/>
    <n v="29.679600000000001"/>
    <n v="22.951367921226659"/>
  </r>
  <r>
    <x v="0"/>
    <s v="En Proceso"/>
    <s v="Pinturas y Quimicos"/>
    <s v="Duro Tinte Negro Sur cuarto"/>
    <n v="4"/>
    <n v="371.44054799610137"/>
    <n v="1485.7621919844055"/>
    <n v="29.679600000000001"/>
    <n v="50.060047709012437"/>
  </r>
  <r>
    <x v="0"/>
    <s v="Finalizada"/>
    <s v="Herrajes"/>
    <s v="Resbalon plastico de 1&quot; con clavo"/>
    <n v="20"/>
    <n v="1.8496662205147865"/>
    <n v="36.993324410295727"/>
    <n v="29.679600000000001"/>
    <n v="1.246422607120572"/>
  </r>
  <r>
    <x v="0"/>
    <s v="Finalizada"/>
    <s v="Clavos y Tornillos"/>
    <s v="Tornillo Amarillo 2-1/2&quot; #12"/>
    <n v="30"/>
    <n v="0.65645207288629737"/>
    <n v="19.69356218658892"/>
    <n v="29.679600000000001"/>
    <n v="0.66353866583744125"/>
  </r>
  <r>
    <x v="0"/>
    <s v="Finalizada"/>
    <s v="Material para Empaque"/>
    <s v="Lamina de carton 48&quot; x 40&quot;"/>
    <n v="15"/>
    <n v="29.551044759477538"/>
    <n v="443.26567139216309"/>
    <n v="29.679600000000001"/>
    <n v="14.935028483947328"/>
  </r>
  <r>
    <x v="0"/>
    <s v="Finalizada"/>
    <s v="Herrajes"/>
    <s v="Resbalon Pc  1&quot; 1/8&quot; Nylon Ace con Clavo "/>
    <n v="35"/>
    <n v="9.6425000000000001"/>
    <n v="337.48750000000001"/>
    <n v="29.679600000000001"/>
    <n v="11.37102588983679"/>
  </r>
  <r>
    <x v="0"/>
    <s v="Finalizada"/>
    <s v="Material para Empaque"/>
    <s v="Tape café 2&quot;"/>
    <n v="2"/>
    <n v="40.0505"/>
    <n v="80.100999999999999"/>
    <n v="29.679600000000001"/>
    <n v="2.6988571274545476"/>
  </r>
  <r>
    <x v="0"/>
    <s v="Finalizada"/>
    <s v="Material para Empaque"/>
    <s v="Stretch film manual"/>
    <n v="0.5"/>
    <n v="159.37412205952378"/>
    <n v="79.687061029761892"/>
    <n v="29.679600000000001"/>
    <n v="2.6849102086875125"/>
  </r>
  <r>
    <x v="0"/>
    <s v="Finalizada"/>
    <s v="Clavos y Tornillos"/>
    <s v="Tornillo Amarillo 2&quot; #10"/>
    <n v="100"/>
    <n v="0.76616570948256046"/>
    <n v="76.61657094825604"/>
    <n v="29.679600000000001"/>
    <n v="2.5814556445590924"/>
  </r>
  <r>
    <x v="0"/>
    <s v="En Proceso"/>
    <s v="Pinturas y Quimicos"/>
    <s v="Thinner extrafino Sur galon"/>
    <n v="2"/>
    <n v="340.59370967741938"/>
    <n v="681.18741935483877"/>
    <n v="29.679600000000001"/>
    <n v="22.951367921226659"/>
  </r>
  <r>
    <x v="0"/>
    <s v="En Proceso"/>
    <s v="Pinturas y Quimicos"/>
    <s v="Fondo Lijable para exteriores transparente Sur"/>
    <n v="2"/>
    <n v="915.61936511369458"/>
    <n v="1831.2387302273892"/>
    <n v="29.679600000000001"/>
    <n v="61.700249674099013"/>
  </r>
  <r>
    <x v="0"/>
    <s v="En Proceso"/>
    <s v="Pinturas y Quimicos"/>
    <s v="Acabado mate para exteriores transparente Sur"/>
    <n v="2"/>
    <n v="1217.8846185889292"/>
    <n v="2435.7692371778585"/>
    <n v="29.679600000000001"/>
    <n v="82.068802718967177"/>
  </r>
  <r>
    <x v="0"/>
    <s v="En Proceso"/>
    <s v="Pinturas y Quimicos"/>
    <s v="Diluyente Duro Sur"/>
    <n v="2"/>
    <n v="619.40000000000009"/>
    <n v="1238.8000000000002"/>
    <n v="29.679600000000001"/>
    <n v="41.739106996051163"/>
  </r>
  <r>
    <x v="0"/>
    <s v="En Proceso"/>
    <s v="Pinturas y Quimicos"/>
    <s v="Componente B 730 para poliuretano Sur"/>
    <n v="2"/>
    <n v="1315.93"/>
    <n v="2631.86"/>
    <n v="29.679600000000001"/>
    <n v="88.675723392498554"/>
  </r>
  <r>
    <x v="0"/>
    <s v="Finalizada"/>
    <s v="Clavos y Tornillos"/>
    <s v="Tornillo Amarillo 3/4&quot; #8"/>
    <n v="30"/>
    <n v="0.63070885434173674"/>
    <n v="18.921265630252101"/>
    <n v="29.679600000000001"/>
    <n v="0.6375175416869534"/>
  </r>
  <r>
    <x v="0"/>
    <s v="Finalizada"/>
    <s v="Herrajes"/>
    <s v="Resbalon Pc  1&quot; 1/8&quot; Nylon Ace con Clavo "/>
    <n v="35"/>
    <n v="9.6425000000000001"/>
    <n v="337.48750000000001"/>
    <n v="29.679600000000001"/>
    <n v="11.37102588983679"/>
  </r>
  <r>
    <x v="0"/>
    <s v="Finalizada"/>
    <s v="Material para Empaque"/>
    <s v="Tape café 2&quot;"/>
    <n v="2"/>
    <n v="40.0505"/>
    <n v="80.100999999999999"/>
    <n v="29.679600000000001"/>
    <n v="2.6988571274545476"/>
  </r>
  <r>
    <x v="0"/>
    <s v="Finalizada"/>
    <s v="Material para Empaque"/>
    <s v="Stretch film manual"/>
    <n v="0.5"/>
    <n v="159.37412205952378"/>
    <n v="79.687061029761892"/>
    <n v="29.679600000000001"/>
    <n v="2.6849102086875125"/>
  </r>
  <r>
    <x v="0"/>
    <s v="Finalizada"/>
    <s v="Material para Empaque"/>
    <s v="Lamina de carton 48&quot; x 40&quot;"/>
    <n v="15"/>
    <n v="29.551044759477538"/>
    <n v="443.26567139216309"/>
    <n v="29.679600000000001"/>
    <n v="14.935028483947328"/>
  </r>
  <r>
    <x v="0"/>
    <s v="Finalizada"/>
    <s v="Herrajes"/>
    <s v="Resbalon Pc  1&quot; 1/8&quot; Nylon Ace con Clavo "/>
    <n v="24"/>
    <n v="9.6425000000000001"/>
    <n v="231.42000000000002"/>
    <n v="29.679600000000001"/>
    <n v="7.7972748958880853"/>
  </r>
  <r>
    <x v="0"/>
    <s v="Finalizada"/>
    <s v="Clavos y Tornillos"/>
    <s v="Tornillo Amarillo 2&quot; #10"/>
    <n v="150"/>
    <n v="0.76616570948256046"/>
    <n v="114.92485642238407"/>
    <n v="29.679600000000001"/>
    <n v="3.872183466838639"/>
  </r>
  <r>
    <x v="0"/>
    <s v="Finalizada"/>
    <s v="Clavos y Tornillos"/>
    <s v="Tornillo para madera 1-1/4&quot; #08"/>
    <n v="100"/>
    <n v="3.7359999999999998"/>
    <n v="373.59999999999997"/>
    <n v="29.679600000000001"/>
    <n v="12.587770724672838"/>
  </r>
  <r>
    <x v="0"/>
    <s v="Finalizada"/>
    <s v="Material para Empaque"/>
    <s v="Lamina de carton 48&quot; x 40&quot;"/>
    <n v="12"/>
    <n v="29.551044759477538"/>
    <n v="354.61253711373047"/>
    <n v="29.679600000000001"/>
    <n v="11.948022787157861"/>
  </r>
  <r>
    <x v="0"/>
    <s v="Finalizada"/>
    <s v="Material para Empaque"/>
    <s v="Tape café 2&quot;"/>
    <n v="1"/>
    <n v="40.0505"/>
    <n v="40.0505"/>
    <n v="29.679600000000001"/>
    <n v="1.3494285637272738"/>
  </r>
  <r>
    <x v="0"/>
    <s v="Finalizada"/>
    <s v="Metales"/>
    <s v="Platina de aluminio 3&quot; x 3/8&quot;"/>
    <n v="2.62"/>
    <n v="388.65068493150687"/>
    <n v="1018.2647945205481"/>
    <n v="29.679600000000001"/>
    <n v="34.308575402651925"/>
  </r>
  <r>
    <x v="0"/>
    <s v="Finalizada"/>
    <s v="Metales"/>
    <s v="Platina de aluminio 3&quot; x 3/8&quot;"/>
    <n v="2.62"/>
    <n v="388.65068493150687"/>
    <n v="1018.2647945205481"/>
    <n v="29.679600000000001"/>
    <n v="34.308575402651925"/>
  </r>
  <r>
    <x v="0"/>
    <s v="Finalizada"/>
    <s v="Material para Empaque"/>
    <s v="Stretch film manual"/>
    <n v="1"/>
    <n v="159.37412205952378"/>
    <n v="159.37412205952378"/>
    <n v="29.679600000000001"/>
    <n v="5.369820417375025"/>
  </r>
  <r>
    <x v="0"/>
    <s v="En Proceso"/>
    <s v="Clavos y Tornillos"/>
    <s v="Tornillo Gypsum 1&quot;"/>
    <n v="30"/>
    <n v="0.14420420170837045"/>
    <n v="4.3261260512511139"/>
    <n v="29.679600000000001"/>
    <n v="0.14576092842393812"/>
  </r>
  <r>
    <x v="0"/>
    <s v="En Proceso"/>
    <s v="Pinturas y Quimicos"/>
    <s v="Duro Tinte Negro Sur cuarto"/>
    <n v="4"/>
    <n v="371.44054799610137"/>
    <n v="1485.7621919844055"/>
    <n v="29.679600000000001"/>
    <n v="50.060047709012437"/>
  </r>
  <r>
    <x v="0"/>
    <s v="Finalizada"/>
    <s v="Herrajes"/>
    <s v="Resbalon plastico de 1&quot; con clavo"/>
    <n v="12"/>
    <n v="1.8496662205147865"/>
    <n v="22.195994646177439"/>
    <n v="29.679600000000001"/>
    <n v="0.74785356427234329"/>
  </r>
  <r>
    <x v="0"/>
    <s v="Finalizada"/>
    <s v="Material para Empaque"/>
    <s v="Lamina de carton 48&quot; x 40&quot;"/>
    <n v="7"/>
    <n v="29.551044759477538"/>
    <n v="206.85731331634275"/>
    <n v="29.679600000000001"/>
    <n v="6.9696799591754184"/>
  </r>
  <r>
    <x v="0"/>
    <s v="Finalizada"/>
    <s v="Clavos y Tornillos"/>
    <s v="Tornillo Amarillo 2-1/2&quot; #12"/>
    <n v="70"/>
    <n v="0.65645207288629737"/>
    <n v="45.951645102040814"/>
    <n v="29.679600000000001"/>
    <n v="1.5482568869540294"/>
  </r>
  <r>
    <x v="0"/>
    <s v="Finalizada"/>
    <s v="Clavos y Tornillos"/>
    <s v="Tornillo Gypsum 3/4&quot;"/>
    <n v="140"/>
    <n v="0.14611764705882355"/>
    <n v="20.456470588235298"/>
    <n v="29.679600000000001"/>
    <n v="0.68924347323532986"/>
  </r>
  <r>
    <x v="0"/>
    <s v="Finalizada"/>
    <s v="Repuestos y Partes"/>
    <s v="Punta Phillips #3"/>
    <n v="2"/>
    <n v="10.817975616071427"/>
    <n v="21.635951232142855"/>
    <n v="29.679600000000001"/>
    <n v="0.7289839226991891"/>
  </r>
  <r>
    <x v="0"/>
    <s v="Finalizada"/>
    <s v="Repuestos y Partes"/>
    <s v="Broca para madera / metal / PVC 1/4&quot;"/>
    <n v="1"/>
    <n v="20.444285714285716"/>
    <n v="20.444285714285716"/>
    <n v="29.679600000000001"/>
    <n v="0.68883292612722935"/>
  </r>
  <r>
    <x v="0"/>
    <s v="En Proceso"/>
    <s v="Pinturas y Quimicos"/>
    <s v="Corrostyl antic mate Negro Sur galon"/>
    <n v="0.5"/>
    <n v="872.19999999999993"/>
    <n v="436.09999999999997"/>
    <n v="29.679600000000001"/>
    <n v="14.693594253291822"/>
  </r>
  <r>
    <x v="0"/>
    <s v="Finalizada"/>
    <s v="Material para Empaque"/>
    <s v="Lamina de carton 48&quot; x 40&quot;"/>
    <n v="24"/>
    <n v="29.551044759477538"/>
    <n v="709.22507422746094"/>
    <n v="29.679600000000001"/>
    <n v="23.896045574315721"/>
  </r>
  <r>
    <x v="0"/>
    <s v="Finalizada"/>
    <s v="Material para Empaque"/>
    <s v="Tape café 2&quot;"/>
    <n v="2"/>
    <n v="40.0505"/>
    <n v="80.100999999999999"/>
    <n v="29.679600000000001"/>
    <n v="2.6988571274545476"/>
  </r>
  <r>
    <x v="0"/>
    <s v="Finalizada"/>
    <s v="Herrajes"/>
    <s v="Resbalon Pc  1&quot; 1/8&quot; Nylon Ace con Clavo "/>
    <n v="16"/>
    <n v="9.6425000000000001"/>
    <n v="154.28"/>
    <n v="29.679600000000001"/>
    <n v="5.1981832639253893"/>
  </r>
  <r>
    <x v="0"/>
    <s v="Finalizada"/>
    <s v="Material para Empaque"/>
    <s v="Stretch film manual"/>
    <n v="1"/>
    <n v="159.37412205952378"/>
    <n v="159.37412205952378"/>
    <n v="29.679600000000001"/>
    <n v="5.369820417375025"/>
  </r>
  <r>
    <x v="0"/>
    <s v="Finalizada"/>
    <s v="Herrajes"/>
    <s v="Resbalon Pc  1&quot; 1/8&quot; Nylon Ace con Clavo "/>
    <n v="1"/>
    <n v="9.6425000000000001"/>
    <n v="9.6425000000000001"/>
    <n v="29.679600000000001"/>
    <n v="0.32488645399533683"/>
  </r>
  <r>
    <x v="0"/>
    <s v="Finalizada"/>
    <s v="Material para Empaque"/>
    <s v="Stretch film manual"/>
    <n v="1"/>
    <n v="159.37412205952378"/>
    <n v="159.37412205952378"/>
    <n v="29.679600000000001"/>
    <n v="5.369820417375025"/>
  </r>
  <r>
    <x v="0"/>
    <s v="Finalizada"/>
    <s v="Material para Empaque"/>
    <s v="Tape café 2&quot;"/>
    <n v="2"/>
    <n v="40.0505"/>
    <n v="80.100999999999999"/>
    <n v="29.679600000000001"/>
    <n v="2.6988571274545476"/>
  </r>
  <r>
    <x v="0"/>
    <s v="Finalizada"/>
    <s v="Herrajes"/>
    <s v="Resbalon Pc  1&quot; 1/8&quot; Nylon Ace con Clavo "/>
    <n v="56"/>
    <n v="9.6425000000000001"/>
    <n v="539.98"/>
    <n v="29.679600000000001"/>
    <n v="18.193641423738864"/>
  </r>
  <r>
    <x v="0"/>
    <s v="Finalizada"/>
    <s v="Material para Empaque"/>
    <s v="Lamina de carton 48&quot; x 40&quot;"/>
    <n v="64"/>
    <n v="29.551044759477538"/>
    <n v="1891.2668646065624"/>
    <n v="29.679600000000001"/>
    <n v="63.722788198175259"/>
  </r>
  <r>
    <x v="0"/>
    <s v="Finalizada"/>
    <s v="Material para Empaque"/>
    <s v="Tape café 2&quot;"/>
    <n v="8"/>
    <n v="40.0505"/>
    <n v="320.404"/>
    <n v="29.679600000000001"/>
    <n v="10.795428509818191"/>
  </r>
  <r>
    <x v="0"/>
    <s v="Finalizada"/>
    <s v="Material para Empaque"/>
    <s v="Stretch film manual"/>
    <n v="1"/>
    <n v="159.37412205952378"/>
    <n v="159.37412205952378"/>
    <n v="29.679600000000001"/>
    <n v="5.369820417375025"/>
  </r>
  <r>
    <x v="0"/>
    <s v="Finalizada"/>
    <s v="Clavos y Tornillos"/>
    <s v="Tornillo Amarillo 3/4&quot; #10"/>
    <n v="60"/>
    <n v="0.7029793367983368"/>
    <n v="42.178760207900211"/>
    <n v="29.679600000000001"/>
    <n v="1.4211364104603907"/>
  </r>
  <r>
    <x v="0"/>
    <s v="Finalizada"/>
    <s v="Clavos y Tornillos"/>
    <s v="Tornillo Amarillo 2&quot; #10"/>
    <n v="12"/>
    <n v="0.76616570948256046"/>
    <n v="9.1939885137907247"/>
    <n v="29.679600000000001"/>
    <n v="0.30977467734709108"/>
  </r>
  <r>
    <x v="0"/>
    <s v="Finalizada"/>
    <s v="Herrajes"/>
    <s v="Cerradura Para Mueble "/>
    <n v="8"/>
    <n v="131.66999999999999"/>
    <n v="1053.3599999999999"/>
    <n v="29.679600000000001"/>
    <n v="35.491044353697482"/>
  </r>
  <r>
    <x v="0"/>
    <s v="Finalizada"/>
    <s v="Herrajes"/>
    <s v="Bisagra Invisible"/>
    <n v="16"/>
    <n v="564.94507999999996"/>
    <n v="9039.1212799999994"/>
    <n v="29.679600000000001"/>
    <n v="304.55670831143271"/>
  </r>
  <r>
    <x v="0"/>
    <s v="Finalizada"/>
    <s v="Herrajes"/>
    <s v="Cerradura Para Mueble "/>
    <n v="2"/>
    <n v="131.66999999999999"/>
    <n v="263.33999999999997"/>
    <n v="29.679600000000001"/>
    <n v="8.8727610884243706"/>
  </r>
  <r>
    <x v="0"/>
    <s v="Finalizada"/>
    <s v="Herrajes"/>
    <s v="Bisagra Invisible"/>
    <n v="4"/>
    <n v="564.94507999999996"/>
    <n v="2259.7803199999998"/>
    <n v="29.679600000000001"/>
    <n v="76.139177077858179"/>
  </r>
  <r>
    <x v="0"/>
    <s v="En Proceso"/>
    <s v="Pinturas y Quimicos"/>
    <s v="Duro Tinte Genizaro Antiguo Sur cuarto"/>
    <n v="4"/>
    <n v="10.23468459090909"/>
    <n v="40.938738363636361"/>
    <n v="29.679600000000001"/>
    <n v="1.3793561356499535"/>
  </r>
  <r>
    <x v="0"/>
    <s v="En Proceso"/>
    <s v="Pinturas y Quimicos"/>
    <s v="Spray negro ABRO"/>
    <n v="5"/>
    <n v="55"/>
    <n v="275"/>
    <n v="29.679600000000001"/>
    <n v="9.2656235259235302"/>
  </r>
  <r>
    <x v="0"/>
    <s v="En Proceso"/>
    <s v="Pinturas y Quimicos"/>
    <s v="Diluyente Duro Sur"/>
    <n v="3"/>
    <n v="619.40000000000009"/>
    <n v="1858.2000000000003"/>
    <n v="29.679600000000001"/>
    <n v="62.608660494076744"/>
  </r>
  <r>
    <x v="0"/>
    <s v="En Proceso"/>
    <s v="Pinturas y Quimicos"/>
    <s v="Thinner extrafino Sur galon"/>
    <n v="2"/>
    <n v="340.59370967741938"/>
    <n v="681.18741935483877"/>
    <n v="29.679600000000001"/>
    <n v="22.951367921226659"/>
  </r>
  <r>
    <x v="0"/>
    <s v="Finalizada"/>
    <s v="Metales"/>
    <s v="Varilla de acero inoxidable lisa 3/8&quot; std 6 m"/>
    <n v="5.86"/>
    <n v="61.821201157742394"/>
    <n v="362.27223878437047"/>
    <n v="29.679600000000001"/>
    <n v="12.206102467161635"/>
  </r>
  <r>
    <x v="0"/>
    <s v="Finalizada"/>
    <s v="Metales"/>
    <s v="Tubo cuadrado 1-1/2&quot; x CH-14  x 6 m"/>
    <n v="12"/>
    <n v="91.608333333333334"/>
    <n v="1099.3"/>
    <n v="29.679600000000001"/>
    <n v="37.038908880173587"/>
  </r>
  <r>
    <x v="0"/>
    <s v="Finalizada"/>
    <s v="Metales"/>
    <s v="Platina de 1-1/2&quot; x 1/8&quot; x 6 m"/>
    <n v="0.5"/>
    <n v="32.826666666666668"/>
    <n v="16.413333333333334"/>
    <n v="29.679600000000001"/>
    <n v="0.55301733626239347"/>
  </r>
  <r>
    <x v="0"/>
    <s v="Finalizada"/>
    <s v="Metales"/>
    <s v="Platina de 1&quot; x 1/8&quot; x 6 m"/>
    <n v="0.52"/>
    <n v="23.206666666666667"/>
    <n v="12.067466666666668"/>
    <n v="29.679600000000001"/>
    <n v="0.40659128379987158"/>
  </r>
  <r>
    <x v="0"/>
    <s v="Finalizada"/>
    <s v="Clavos y Tornillos"/>
    <s v="Tuerca Galvanizada 1/4&quot;"/>
    <n v="4"/>
    <n v="0.41681967213114762"/>
    <n v="1.6672786885245905"/>
    <n v="29.679600000000001"/>
    <n v="5.6175915056961359E-2"/>
  </r>
  <r>
    <x v="0"/>
    <s v="Finalizada"/>
    <s v="Clavos y Tornillos"/>
    <s v="Tornillo Gypsum 1-1/4&quot;"/>
    <n v="70"/>
    <n v="0.21613590382408612"/>
    <n v="15.129513267686029"/>
    <n v="29.679600000000001"/>
    <n v="0.50976136025034124"/>
  </r>
  <r>
    <x v="0"/>
    <s v="En Proceso"/>
    <s v="Metales"/>
    <s v="Tubo redondo 1&quot; x 1/8&quot; x 6 m"/>
    <n v="6"/>
    <n v="104.49999999999996"/>
    <n v="626.99999999999977"/>
    <n v="29.679600000000001"/>
    <n v="21.125621639105642"/>
  </r>
  <r>
    <x v="0"/>
    <s v="En Proceso"/>
    <s v="Metales"/>
    <s v="Platina de 2&quot; x 1/4&quot; x 6 m"/>
    <n v="2.38"/>
    <n v="92.046424276028276"/>
    <n v="219.07048977694728"/>
    <n v="29.679600000000001"/>
    <n v="7.3811806687740829"/>
  </r>
  <r>
    <x v="0"/>
    <s v="En Proceso"/>
    <s v="Herrajes"/>
    <s v="Bolt JCB-B 1/4-20 x 30 mm HX BO"/>
    <n v="2"/>
    <n v="5.6965000000000003"/>
    <n v="11.393000000000001"/>
    <n v="29.679600000000001"/>
    <n v="0.38386635938489738"/>
  </r>
  <r>
    <x v="0"/>
    <s v="En Proceso"/>
    <s v="Herrajes"/>
    <s v="Cap JCN 1/4-20 x 12,4 mm HX No Thru Hole BO"/>
    <n v="2"/>
    <n v="12.13475"/>
    <n v="24.269500000000001"/>
    <n v="29.679600000000001"/>
    <n v="0.81771654604509492"/>
  </r>
  <r>
    <x v="0"/>
    <s v="Finalizada"/>
    <s v="Herrajes"/>
    <s v="Resbalon plastico de 1&quot; con clavo"/>
    <n v="32"/>
    <n v="1.8496662205147865"/>
    <n v="59.189319056473167"/>
    <n v="29.679600000000001"/>
    <n v="1.9942761713929151"/>
  </r>
  <r>
    <x v="0"/>
    <s v="Finalizada"/>
    <s v="Material para Empaque"/>
    <s v="Tape café 2&quot;"/>
    <n v="2"/>
    <n v="40.0505"/>
    <n v="80.100999999999999"/>
    <n v="29.679600000000001"/>
    <n v="2.6988571274545476"/>
  </r>
  <r>
    <x v="0"/>
    <s v="Finalizada"/>
    <s v="Material para Empaque"/>
    <s v="Lamina de carton 48&quot; x 40&quot;"/>
    <n v="10"/>
    <n v="29.551044759477538"/>
    <n v="295.51044759477537"/>
    <n v="29.679600000000001"/>
    <n v="9.9566856559648844"/>
  </r>
  <r>
    <x v="0"/>
    <s v="Finalizada"/>
    <s v="Clavos y Tornillos"/>
    <s v="Tornillo Gypsum 1&quot;"/>
    <n v="20"/>
    <n v="0.14420420170837045"/>
    <n v="2.884084034167409"/>
    <n v="29.679600000000001"/>
    <n v="9.7173952282625403E-2"/>
  </r>
  <r>
    <x v="0"/>
    <s v="En Proceso"/>
    <s v="Clavos y Tornillos"/>
    <s v="Tornillo Amarillo 2-1/2&quot; #10"/>
    <n v="20"/>
    <n v="0.79224351785978475"/>
    <n v="15.844870357195695"/>
    <n v="29.679600000000001"/>
    <n v="0.53386401289760288"/>
  </r>
  <r>
    <x v="0"/>
    <s v="En Proceso"/>
    <s v="Clavos y Tornillos"/>
    <s v="Tornillo Amarillo 2-1/2&quot; #10"/>
    <n v="12"/>
    <n v="0.79224351785978475"/>
    <n v="9.5069222143174166"/>
    <n v="29.679600000000001"/>
    <n v="0.32031840773856174"/>
  </r>
  <r>
    <x v="0"/>
    <s v="En Proceso"/>
    <s v="Clavos y Tornillos"/>
    <s v="Tornillo Amarillo 2&quot; #10"/>
    <n v="40"/>
    <n v="0.76616570948256046"/>
    <n v="30.64662837930242"/>
    <n v="29.679600000000001"/>
    <n v="1.032582257823637"/>
  </r>
  <r>
    <x v="0"/>
    <s v="En Proceso"/>
    <s v="Clavos y Tornillos"/>
    <s v="Tornillo Amarillo 1-1/4&quot; #10"/>
    <n v="30"/>
    <n v="0.5542208782882353"/>
    <n v="16.626626348647058"/>
    <n v="29.679600000000001"/>
    <n v="0.56020385546459717"/>
  </r>
  <r>
    <x v="0"/>
    <s v="En Proceso"/>
    <s v="Clavos y Tornillos"/>
    <s v="Tornillo Amarillo 1-1/4&quot; #10"/>
    <n v="12"/>
    <n v="0.5542208782882353"/>
    <n v="6.6506505394588231"/>
    <n v="29.679600000000001"/>
    <n v="0.22408154218583887"/>
  </r>
  <r>
    <x v="0"/>
    <s v="Finalizada"/>
    <s v="Herrajes"/>
    <s v="Bolt JCB-B 1/4-20 x 50 mm HX ZN"/>
    <n v="8"/>
    <n v="8.3384478021978019"/>
    <n v="66.707582417582415"/>
    <n v="29.679600000000001"/>
    <n v="2.2475903454757615"/>
  </r>
  <r>
    <x v="0"/>
    <s v="Finalizada"/>
    <s v="Herrajes"/>
    <s v="Cap JCN 1/4-20 x 12,4 mm HX No Thru Hole ZN"/>
    <n v="8"/>
    <n v="9.6840267079999993"/>
    <n v="77.472213663999995"/>
    <n v="29.679600000000001"/>
    <n v="2.6102849655655733"/>
  </r>
  <r>
    <x v="0"/>
    <s v="En Proceso"/>
    <s v="Plywood"/>
    <s v="Lamina de Plywood Fenolico de 4 x 8 x 1/2&quot;"/>
    <n v="1"/>
    <n v="627.47967676767666"/>
    <n v="627.47967676767666"/>
    <n v="29.679600000000001"/>
    <n v="21.141783473081734"/>
  </r>
  <r>
    <x v="0"/>
    <s v="En Proceso"/>
    <s v="Clavos y Tornillos"/>
    <s v="Tornillo Amarillo 2-1/2&quot; #10"/>
    <n v="12"/>
    <n v="0.79224351785978475"/>
    <n v="9.5069222143174166"/>
    <n v="29.679600000000001"/>
    <n v="0.32031840773856174"/>
  </r>
  <r>
    <x v="0"/>
    <s v="En Proceso"/>
    <s v="Clavos y Tornillos"/>
    <s v="Tornillo Amarillo 2&quot; #10"/>
    <n v="40"/>
    <n v="0.76616570948256046"/>
    <n v="30.64662837930242"/>
    <n v="29.679600000000001"/>
    <n v="1.032582257823637"/>
  </r>
  <r>
    <x v="0"/>
    <s v="En Proceso"/>
    <s v="Clavos y Tornillos"/>
    <s v="Tornillo Amarillo 1-1/4&quot; #10"/>
    <n v="30"/>
    <n v="0.5542208782882353"/>
    <n v="16.626626348647058"/>
    <n v="29.679600000000001"/>
    <n v="0.56020385546459717"/>
  </r>
  <r>
    <x v="0"/>
    <s v="En Proceso"/>
    <s v="Repuestos y Partes"/>
    <s v="Punta Phillips #3"/>
    <n v="1"/>
    <n v="10.817975616071427"/>
    <n v="10.817975616071427"/>
    <n v="29.679600000000001"/>
    <n v="0.36449196134959455"/>
  </r>
  <r>
    <x v="0"/>
    <s v="En Proceso"/>
    <s v="Metales"/>
    <s v="Platina de 3&quot; x 1/4&quot; x 6 m"/>
    <n v="3.69"/>
    <n v="119"/>
    <n v="439.11"/>
    <n v="29.679600000000001"/>
    <n v="14.795010714430115"/>
  </r>
  <r>
    <x v="0"/>
    <s v="En Proceso"/>
    <s v="Metales"/>
    <s v="Platina de 1&quot; x 3/8&quot; x 6 m"/>
    <n v="1.38"/>
    <n v="106"/>
    <n v="146.28"/>
    <n v="29.679600000000001"/>
    <n v="4.9286378522621597"/>
  </r>
  <r>
    <x v="0"/>
    <s v="En Proceso"/>
    <s v="Metales"/>
    <s v="Platina de 4&quot; x 1/4&quot; x 6 m"/>
    <n v="1.24"/>
    <n v="0"/>
    <n v="0"/>
    <n v="29.679600000000001"/>
    <n v="0"/>
  </r>
  <r>
    <x v="0"/>
    <s v="En Proceso"/>
    <s v="Pinturas y Quimicos"/>
    <s v="Fondo Lijable para exteriores transparente Sur"/>
    <n v="1"/>
    <n v="915.61936511369458"/>
    <n v="915.61936511369458"/>
    <n v="29.679600000000001"/>
    <n v="30.850124837049506"/>
  </r>
  <r>
    <x v="0"/>
    <s v="En Proceso"/>
    <s v="Pinturas y Quimicos"/>
    <s v="Acabado mate para exteriores transparente Sur"/>
    <n v="1"/>
    <n v="1217.8846185889292"/>
    <n v="1217.8846185889292"/>
    <n v="29.679600000000001"/>
    <n v="41.034401359483589"/>
  </r>
  <r>
    <x v="0"/>
    <s v="En Proceso"/>
    <s v="Metales"/>
    <s v="Platina de 3&quot; x 1/4&quot; x 6 m"/>
    <n v="1.1499999999999999"/>
    <n v="119"/>
    <n v="136.85"/>
    <n v="29.679600000000001"/>
    <n v="4.6109111982641275"/>
  </r>
  <r>
    <x v="0"/>
    <s v="Finalizada"/>
    <s v="Metales"/>
    <s v="Platina de 3&quot; x 1/4&quot; x 6 m"/>
    <n v="1.1499999999999999"/>
    <n v="119"/>
    <n v="136.85"/>
    <n v="29.679600000000001"/>
    <n v="4.6109111982641275"/>
  </r>
  <r>
    <x v="0"/>
    <s v="Finalizada"/>
    <s v="Herrajes"/>
    <s v="Bisagra de 1&quot; x 7/8&quot; Hermex"/>
    <n v="3"/>
    <n v="4.4822134387351777"/>
    <n v="13.446640316205533"/>
    <n v="29.679600000000001"/>
    <n v="0.45306002493987563"/>
  </r>
  <r>
    <x v="0"/>
    <s v="Finalizada"/>
    <s v="Clavos y Tornillos"/>
    <s v="Tornillo Amarillo 3/4&quot; #10"/>
    <n v="24"/>
    <n v="0.7029793367983368"/>
    <n v="16.871504083160083"/>
    <n v="29.679600000000001"/>
    <n v="0.56845456418415619"/>
  </r>
  <r>
    <x v="0"/>
    <s v="Finalizada"/>
    <s v="Clavos y Tornillos"/>
    <s v="Tornillo Amarillo 2-1/2&quot; #10"/>
    <n v="5"/>
    <n v="0.79224351785978475"/>
    <n v="3.9612175892989239"/>
    <n v="29.679600000000001"/>
    <n v="0.13346600322440072"/>
  </r>
  <r>
    <x v="0"/>
    <s v="Finalizada"/>
    <s v="Clavos y Tornillos"/>
    <s v="Tornillo Amarillo 1&quot; #10"/>
    <n v="15"/>
    <n v="0.53569664058699129"/>
    <n v="8.0354496088048695"/>
    <n v="29.679600000000001"/>
    <n v="0.2707398215880561"/>
  </r>
  <r>
    <x v="0"/>
    <s v="Finalizada"/>
    <s v="Clavos y Tornillos"/>
    <s v="Tornillo Gypsum 3/4&quot;"/>
    <n v="0"/>
    <n v="0.14611764705882355"/>
    <n v="0"/>
    <n v="29.679600000000001"/>
    <n v="0"/>
  </r>
  <r>
    <x v="0"/>
    <s v="Finalizada"/>
    <s v="Clavos y Tornillos"/>
    <s v="Tornillo Amarillo 2&quot; #10"/>
    <n v="20"/>
    <n v="0.76616570948256046"/>
    <n v="15.32331418965121"/>
    <n v="29.679600000000001"/>
    <n v="0.5162911289118185"/>
  </r>
  <r>
    <x v="0"/>
    <s v="Finalizada"/>
    <s v="Clavos y Tornillos"/>
    <s v="Tornillo Amarillo 1-1/4&quot; #10"/>
    <n v="20"/>
    <n v="0.5542208782882353"/>
    <n v="11.084417565764706"/>
    <n v="29.679600000000001"/>
    <n v="0.37346923697639811"/>
  </r>
  <r>
    <x v="0"/>
    <s v="Finalizada"/>
    <s v="Clavos y Tornillos"/>
    <s v="Tornillo Amarillo 1&quot; #10"/>
    <n v="20"/>
    <n v="0.53569664058699129"/>
    <n v="10.713932811739825"/>
    <n v="29.679600000000001"/>
    <n v="0.36098642878407478"/>
  </r>
  <r>
    <x v="0"/>
    <s v="Finalizada"/>
    <s v="Clavos y Tornillos"/>
    <s v="Tornillo Amarillo 3/4&quot; #10"/>
    <n v="9"/>
    <n v="0.7029793367983368"/>
    <n v="6.3268140311850312"/>
    <n v="29.679600000000001"/>
    <n v="0.21317046156905858"/>
  </r>
  <r>
    <x v="0"/>
    <s v="Finalizada"/>
    <s v="Material para Empaque"/>
    <s v="Lamina de carton 48&quot; x 40&quot;"/>
    <n v="-13"/>
    <n v="29.551044759477538"/>
    <n v="-384.16358187320799"/>
    <n v="29.679600000000001"/>
    <n v="-12.94369135275435"/>
  </r>
  <r>
    <x v="0"/>
    <s v="Finalizada"/>
    <s v="Material para Empaque"/>
    <s v="Tape café 2&quot;"/>
    <n v="-2"/>
    <n v="40.0505"/>
    <n v="-80.100999999999999"/>
    <n v="29.679600000000001"/>
    <n v="-2.6988571274545476"/>
  </r>
  <r>
    <x v="0"/>
    <s v="Finalizada"/>
    <s v="Pinturas y Quimicos"/>
    <s v="Kinecure 626 tablas de surf componente B Sur cuarto"/>
    <n v="1"/>
    <n v="699.77015143388712"/>
    <n v="699.77015143388712"/>
    <n v="29.679600000000001"/>
    <n v="23.577479192235984"/>
  </r>
  <r>
    <x v="0"/>
    <s v="Finalizada"/>
    <s v="Pinturas y Quimicos"/>
    <s v="Kinepox 026 Sur"/>
    <n v="1"/>
    <n v="849.54222932112123"/>
    <n v="849.54222932112123"/>
    <n v="29.679600000000001"/>
    <n v="28.623776240957465"/>
  </r>
  <r>
    <x v="0"/>
    <s v="En Proceso"/>
    <s v="Clavos y Tornillos"/>
    <s v="Tornillo Amarillo 1&quot; #10"/>
    <n v="20"/>
    <n v="0.53569664058699129"/>
    <n v="10.713932811739825"/>
    <n v="29.679600000000001"/>
    <n v="0.36098642878407478"/>
  </r>
  <r>
    <x v="0"/>
    <s v="En Proceso"/>
    <s v="Pinturas y Quimicos"/>
    <s v="Acabado mate para exteriores transparente Sur"/>
    <n v="1"/>
    <n v="1217.8846185889292"/>
    <n v="1217.8846185889292"/>
    <n v="29.679600000000001"/>
    <n v="41.034401359483589"/>
  </r>
  <r>
    <x v="0"/>
    <s v="En Proceso"/>
    <s v="Pinturas y Quimicos"/>
    <s v="Duro Sur Barniz Ureth Sped dry cuarto Sur"/>
    <n v="0.75"/>
    <n v="237.80000000000004"/>
    <n v="178.35000000000002"/>
    <n v="29.679600000000001"/>
    <n v="6.0091780212671333"/>
  </r>
  <r>
    <x v="0"/>
    <s v="Finalizada"/>
    <s v="Herrajes"/>
    <s v="Bisagra Piano"/>
    <n v="4"/>
    <n v="567.79999999999995"/>
    <n v="2271.1999999999998"/>
    <n v="29.679600000000001"/>
    <n v="76.523942371190984"/>
  </r>
  <r>
    <x v="0"/>
    <s v="Finalizada"/>
    <s v="Plywood"/>
    <s v="Lamina de Plywood Fenolico de 4 x 8 x 1/2&quot;"/>
    <n v="4"/>
    <n v="627.47967676767666"/>
    <n v="2509.9187070707067"/>
    <n v="29.679600000000001"/>
    <n v="84.567133892326936"/>
  </r>
  <r>
    <x v="0"/>
    <s v="Finalizada"/>
    <s v="Plywood"/>
    <s v="Lamina de Plywood Fenolico de 4 x 8 x 3/8&quot;"/>
    <n v="1"/>
    <n v="560.62"/>
    <n v="560.62"/>
    <n v="29.679600000000001"/>
    <n v="18.889068585829996"/>
  </r>
  <r>
    <x v="0"/>
    <s v="Finalizada"/>
    <s v="Plywood"/>
    <s v="Lamina de Plywood Corriente de 4 x 8 x 3/4&quot;"/>
    <n v="2"/>
    <n v="837.20000000000016"/>
    <n v="1674.4000000000003"/>
    <n v="29.679600000000001"/>
    <n v="56.415854661114039"/>
  </r>
  <r>
    <x v="0"/>
    <s v="En Proceso"/>
    <s v="Plywood"/>
    <s v="Lamina de Plywood Corriente de 4 x 8 x 3/4&quot;"/>
    <n v="1"/>
    <n v="837.20000000000016"/>
    <n v="837.20000000000016"/>
    <n v="29.679600000000001"/>
    <n v="28.20792733055702"/>
  </r>
  <r>
    <x v="0"/>
    <s v="Finalizada"/>
    <s v="Plywood"/>
    <s v="Lamina de Plywood Fenolico de 4 x 8 x 3/4&quot;"/>
    <n v="5"/>
    <n v="837.2"/>
    <n v="4186"/>
    <n v="29.679600000000001"/>
    <n v="141.03963665278508"/>
  </r>
  <r>
    <x v="0"/>
    <s v="Finalizada"/>
    <s v="Plywood"/>
    <s v="Lamina de Plywood Fenolico de 4 x 8 x 3/4&quot;"/>
    <n v="4"/>
    <n v="837.2"/>
    <n v="3348.8"/>
    <n v="29.679600000000001"/>
    <n v="112.83170932222806"/>
  </r>
  <r>
    <x v="0"/>
    <s v="Finalizada"/>
    <s v="Plywood"/>
    <s v="Lamina de Plywood Fenolico de 4 x 8 x 3/4&quot;"/>
    <n v="4"/>
    <n v="837.2"/>
    <n v="3348.8"/>
    <n v="29.679600000000001"/>
    <n v="112.83170932222806"/>
  </r>
  <r>
    <x v="0"/>
    <s v="Finalizada"/>
    <s v="Clavos y Tornillos"/>
    <s v="Tornillo Amarillo 1-1/4&quot; #10"/>
    <n v="200"/>
    <n v="0.5542208782882353"/>
    <n v="110.84417565764706"/>
    <n v="29.679600000000001"/>
    <n v="3.7346923697639811"/>
  </r>
  <r>
    <x v="0"/>
    <s v="Finalizada"/>
    <s v="Plywood"/>
    <s v="Lamina de Plywood Fenolico de 4 x 8 x 3/4&quot;"/>
    <n v="3"/>
    <n v="837.2"/>
    <n v="2511.6000000000004"/>
    <n v="29.679600000000001"/>
    <n v="84.623781991671052"/>
  </r>
  <r>
    <x v="0"/>
    <s v="Finalizada"/>
    <s v="Clavos y Tornillos"/>
    <s v="Tornillo Amarillo 1-1/4&quot; #10"/>
    <n v="100"/>
    <n v="0.5542208782882353"/>
    <n v="55.422087828823528"/>
    <n v="29.679600000000001"/>
    <n v="1.8673461848819906"/>
  </r>
  <r>
    <x v="0"/>
    <s v="En Proceso"/>
    <s v="Clavos y Tornillos"/>
    <s v="Tornillo Amarillo 1&quot; #10"/>
    <n v="80"/>
    <n v="0.53569664058699129"/>
    <n v="42.855731246959301"/>
    <n v="29.679600000000001"/>
    <n v="1.4439457151362991"/>
  </r>
  <r>
    <x v="0"/>
    <s v="Finalizada"/>
    <s v="Plywood"/>
    <s v="Lamina de Plywood Corriente de 4 x 8 x 3/8&quot;"/>
    <n v="20"/>
    <n v="472.37581395348838"/>
    <n v="9447.5162790697668"/>
    <n v="29.679600000000001"/>
    <n v="318.31683307961583"/>
  </r>
  <r>
    <x v="0"/>
    <s v="Finalizada"/>
    <s v="Clavos y Tornillos"/>
    <s v="Tornillo Gypsum 1-1/4&quot;"/>
    <n v="300"/>
    <n v="0.21613590382408612"/>
    <n v="64.840771147225837"/>
    <n v="29.679600000000001"/>
    <n v="2.1846915439300338"/>
  </r>
  <r>
    <x v="0"/>
    <s v="Finalizada"/>
    <s v="Material para Empaque"/>
    <s v="Lamina de poroplast lisa 2 x 4 (pie x pie)"/>
    <n v="30"/>
    <n v="29.299354169288339"/>
    <n v="878.98062507865018"/>
    <n v="29.679600000000001"/>
    <n v="29.615649303853495"/>
  </r>
  <r>
    <x v="0"/>
    <s v="En Proceso"/>
    <s v="Clavos y Tornillos"/>
    <s v="Tornillo Amarillo 2-1/2&quot; #12"/>
    <n v="15"/>
    <n v="0.65645207288629737"/>
    <n v="9.8467810932944602"/>
    <n v="29.679600000000001"/>
    <n v="0.33176933291872063"/>
  </r>
  <r>
    <x v="0"/>
    <s v="En Proceso"/>
    <s v="Clavos y Tornillos"/>
    <s v="Perno Allen Avellanado 3/4&quot; de largo rosca 5/16&quot;"/>
    <n v="2"/>
    <n v="6.0351999999999997"/>
    <n v="12.070399999999999"/>
    <n v="29.679600000000001"/>
    <n v="0.40669011711748132"/>
  </r>
  <r>
    <x v="0"/>
    <s v="En Proceso"/>
    <s v="Clavos y Tornillos"/>
    <s v="Tuerca Galvanizada con uñas 5/16&quot;"/>
    <n v="2"/>
    <n v="4.726"/>
    <n v="9.452"/>
    <n v="29.679600000000001"/>
    <n v="0.31846790388010621"/>
  </r>
  <r>
    <x v="0"/>
    <s v="Finalizada"/>
    <s v="Material para Empaque"/>
    <s v="Stretch film manual"/>
    <n v="1"/>
    <n v="159.37412205952378"/>
    <n v="159.37412205952378"/>
    <n v="29.679600000000001"/>
    <n v="5.369820417375025"/>
  </r>
  <r>
    <x v="0"/>
    <s v="Finalizada"/>
    <s v="Material para Empaque"/>
    <s v="Tape café 2&quot;"/>
    <n v="2"/>
    <n v="40.0505"/>
    <n v="80.100999999999999"/>
    <n v="29.679600000000001"/>
    <n v="2.6988571274545476"/>
  </r>
  <r>
    <x v="0"/>
    <s v="Finalizada"/>
    <s v="Clavos y Tornillos"/>
    <s v="Tornillo Gypsum 1-1/4&quot;"/>
    <n v="100"/>
    <n v="0.21613590382408612"/>
    <n v="21.613590382408614"/>
    <n v="29.679600000000001"/>
    <n v="0.72823051464334465"/>
  </r>
  <r>
    <x v="0"/>
    <s v="Finalizada"/>
    <s v="Clavos y Tornillos"/>
    <s v="Tornillo Amarillo 1&quot; #10"/>
    <n v="15"/>
    <n v="0.53569664058699129"/>
    <n v="8.0354496088048695"/>
    <n v="29.679600000000001"/>
    <n v="0.2707398215880561"/>
  </r>
  <r>
    <x v="0"/>
    <s v="En Proceso"/>
    <s v="Pinturas y Quimicos"/>
    <s v="Fondo Lijable para exteriores transparente Sur"/>
    <n v="1"/>
    <n v="915.61936511369458"/>
    <n v="915.61936511369458"/>
    <n v="29.679600000000001"/>
    <n v="30.850124837049506"/>
  </r>
  <r>
    <x v="0"/>
    <s v="En Proceso"/>
    <s v="Pinturas y Quimicos"/>
    <s v="Acabado mate para exteriores transparente Sur"/>
    <n v="1"/>
    <n v="1217.8846185889292"/>
    <n v="1217.8846185889292"/>
    <n v="29.679600000000001"/>
    <n v="41.034401359483589"/>
  </r>
  <r>
    <x v="0"/>
    <s v="En Proceso"/>
    <s v="Pinturas y Quimicos"/>
    <s v="Duro Tinte Negro Sur cuarto"/>
    <n v="1"/>
    <n v="371.44054799610137"/>
    <n v="371.44054799610137"/>
    <n v="29.679600000000001"/>
    <n v="12.515011927253109"/>
  </r>
  <r>
    <x v="0"/>
    <s v="Finalizada"/>
    <s v="Herrajes"/>
    <s v="Nivelador ACE 7/8&quot; Base de Niquel "/>
    <n v="4"/>
    <n v="14.278181818181819"/>
    <n v="57.112727272727277"/>
    <n v="29.679600000000001"/>
    <n v="1.9243091979921318"/>
  </r>
  <r>
    <x v="0"/>
    <s v="Finalizada"/>
    <s v="Material para Empaque"/>
    <s v="Lamina de poroplast lisa 2 x 4 (pie x pie)"/>
    <n v="5"/>
    <n v="29.299354169288339"/>
    <n v="146.49677084644171"/>
    <n v="29.679600000000001"/>
    <n v="4.9359415506422497"/>
  </r>
  <r>
    <x v="0"/>
    <s v="Finalizada"/>
    <s v="Clavos y Tornillos"/>
    <s v="Tornillo Gypsum 1-1/4&quot;"/>
    <n v="150"/>
    <n v="0.21613590382408612"/>
    <n v="32.420385573612919"/>
    <n v="29.679600000000001"/>
    <n v="1.0923457719650169"/>
  </r>
  <r>
    <x v="0"/>
    <s v="En Proceso"/>
    <s v="Pinturas y Quimicos"/>
    <s v="Duro Tinte Negro Sur cuarto"/>
    <n v="3"/>
    <n v="371.44054799610137"/>
    <n v="1114.321643988304"/>
    <n v="29.679600000000001"/>
    <n v="37.545035781759324"/>
  </r>
  <r>
    <x v="0"/>
    <s v="En Proceso"/>
    <s v="Pinturas y Quimicos"/>
    <s v="Fondo Lijable para exteriores transparente Sur"/>
    <n v="1"/>
    <n v="915.61936511369458"/>
    <n v="915.61936511369458"/>
    <n v="29.679600000000001"/>
    <n v="30.850124837049506"/>
  </r>
  <r>
    <x v="0"/>
    <s v="Finalizada"/>
    <s v="Herrajes"/>
    <s v="Rodos 2&quot; para Muebles"/>
    <n v="32"/>
    <n v="38.57"/>
    <n v="1234.24"/>
    <n v="29.679600000000001"/>
    <n v="41.585466111403115"/>
  </r>
  <r>
    <x v="0"/>
    <s v="Finalizada"/>
    <s v="Clavos y Tornillos"/>
    <s v="Tornillo Amarillo 1&quot; #10"/>
    <n v="128"/>
    <n v="0.53569664058699129"/>
    <n v="68.569169995134885"/>
    <n v="29.679600000000001"/>
    <n v="2.3103131442180787"/>
  </r>
  <r>
    <x v="0"/>
    <s v="Finalizada"/>
    <s v="Herrajes"/>
    <s v="Rodos 2&quot; para Muebles"/>
    <n v="16"/>
    <n v="38.57"/>
    <n v="617.12"/>
    <n v="29.679600000000001"/>
    <n v="20.792733055701557"/>
  </r>
  <r>
    <x v="0"/>
    <s v="Finalizada"/>
    <s v="Clavos y Tornillos"/>
    <s v="Tornillo Amarillo 1&quot; #10"/>
    <n v="64"/>
    <n v="0.53569664058699129"/>
    <n v="34.284584997567443"/>
    <n v="29.679600000000001"/>
    <n v="1.1551565721090393"/>
  </r>
  <r>
    <x v="0"/>
    <s v="Finalizada"/>
    <s v="Plywood"/>
    <s v="Lamina de Plywood Fenolico de 4 x 8 x 1/2&quot;"/>
    <n v="0.5"/>
    <n v="627.47967676767666"/>
    <n v="313.73983838383833"/>
    <n v="29.679600000000001"/>
    <n v="10.570891736540867"/>
  </r>
  <r>
    <x v="0"/>
    <s v="Finalizada"/>
    <s v="Herrajes"/>
    <s v="Resbalon plastico de 1&quot; con clavo"/>
    <n v="4"/>
    <n v="1.8496662205147865"/>
    <n v="7.3986648820591459"/>
    <n v="29.679600000000001"/>
    <n v="0.24928452142411439"/>
  </r>
  <r>
    <x v="0"/>
    <s v="Finalizada"/>
    <s v="Clavos y Tornillos"/>
    <s v="Tornillo Amarillo 1&quot; #10"/>
    <n v="100"/>
    <n v="0.53569664058699129"/>
    <n v="53.569664058699132"/>
    <n v="29.679600000000001"/>
    <n v="1.804932143920374"/>
  </r>
  <r>
    <x v="0"/>
    <s v="Finalizada"/>
    <s v="Metales"/>
    <s v="Varilla galvanizada roscada 1/2&quot; x 6 m"/>
    <n v="1.82"/>
    <n v="36.591033851784083"/>
    <n v="66.595681610247027"/>
    <n v="29.679600000000001"/>
    <n v="2.2438200518284286"/>
  </r>
  <r>
    <x v="0"/>
    <s v="Finalizada"/>
    <s v="Metales"/>
    <s v="Platina de 1-1/4&quot; x 3/16&quot; x 6 m"/>
    <m/>
    <n v="0"/>
    <n v="0"/>
    <n v="29.679600000000001"/>
    <n v="0"/>
  </r>
  <r>
    <x v="0"/>
    <s v="Finalizada"/>
    <s v="Herrajes"/>
    <s v="Bisagra Canto Completo Cierre Suave Blum"/>
    <n v="24"/>
    <n v="33.167231126984127"/>
    <n v="796.01354704761911"/>
    <n v="29.679600000000001"/>
    <n v="26.820224903557296"/>
  </r>
  <r>
    <x v="0"/>
    <s v="Finalizada"/>
    <s v="Clavos y Tornillos"/>
    <s v="Tornillo Amarillo 1-1/4&quot; #10"/>
    <n v="20"/>
    <n v="0.5542208782882353"/>
    <n v="11.084417565764706"/>
    <n v="29.679600000000001"/>
    <n v="0.37346923697639811"/>
  </r>
  <r>
    <x v="0"/>
    <s v="Finalizada"/>
    <s v="Clavos y Tornillos"/>
    <s v="Tuerca Galvanizada 1/2&quot;"/>
    <n v="4"/>
    <n v="0.98901098901098905"/>
    <n v="3.9560439560439562"/>
    <n v="29.679600000000001"/>
    <n v="0.13329168708621261"/>
  </r>
  <r>
    <x v="0"/>
    <s v="Finalizada"/>
    <s v="Clavos y Tornillos"/>
    <s v="Arandela Lisa Galvanizada 3/8&quot;"/>
    <n v="4"/>
    <n v="0.68467128881756545"/>
    <n v="2.7386851552702618"/>
    <n v="29.679600000000001"/>
    <n v="9.2275002199162445E-2"/>
  </r>
  <r>
    <x v="0"/>
    <s v="Finalizada"/>
    <s v="Clavos y Tornillos"/>
    <s v="Tornillo Gypsum 1-1/4&quot;"/>
    <n v="150"/>
    <n v="0.21613590382408612"/>
    <n v="32.420385573612919"/>
    <n v="29.679600000000001"/>
    <n v="1.0923457719650169"/>
  </r>
  <r>
    <x v="0"/>
    <s v="Finalizada"/>
    <s v="Clavos y Tornillos"/>
    <s v="Tornillo Gypsum 1-1/4&quot;"/>
    <n v="150"/>
    <n v="0.21613590382408612"/>
    <n v="32.420385573612919"/>
    <n v="29.679600000000001"/>
    <n v="1.0923457719650169"/>
  </r>
  <r>
    <x v="0"/>
    <s v="Finalizada"/>
    <s v="Herrajes"/>
    <s v="Soporte stopmatic"/>
    <n v="2"/>
    <n v="0"/>
    <n v="0"/>
    <n v="29.679600000000001"/>
    <n v="0"/>
  </r>
  <r>
    <x v="0"/>
    <s v="Finalizada"/>
    <s v="Metales"/>
    <s v="Lamina de hierro 8 pie x 4 pie x 1/4&quot;"/>
    <n v="1"/>
    <n v="4067.8333731332318"/>
    <n v="4067.8333731332318"/>
    <n v="29.679600000000001"/>
    <n v="137.05822764232778"/>
  </r>
  <r>
    <x v="0"/>
    <s v="Finalizada"/>
    <s v="Clavos y Tornillos"/>
    <s v="Tornillo Anclaje 1/4&quot;x 5&quot;"/>
    <n v="45"/>
    <n v="11.591285714285714"/>
    <n v="521.60785714285714"/>
    <n v="29.679600000000001"/>
    <n v="17.574625572543333"/>
  </r>
  <r>
    <x v="0"/>
    <s v="Finalizada"/>
    <s v="Material para Empaque"/>
    <s v="Lamina de carton 48&quot; x 40&quot;"/>
    <n v="8"/>
    <n v="29.551044759477538"/>
    <n v="236.4083580758203"/>
    <n v="29.679600000000001"/>
    <n v="7.9653485247719074"/>
  </r>
  <r>
    <x v="0"/>
    <s v="En Proceso"/>
    <s v="Pinturas y Quimicos"/>
    <s v="Duro Tinte Negro Sur cuarto"/>
    <n v="5"/>
    <n v="371.44054799610137"/>
    <n v="1857.202739980507"/>
    <n v="29.679600000000001"/>
    <n v="62.57505963626555"/>
  </r>
  <r>
    <x v="0"/>
    <s v="En Proceso"/>
    <s v="Pinturas y Quimicos"/>
    <s v="Fondo Lijable para exteriores transparente Sur"/>
    <n v="2"/>
    <n v="915.61936511369458"/>
    <n v="1831.2387302273892"/>
    <n v="29.679600000000001"/>
    <n v="61.700249674099013"/>
  </r>
  <r>
    <x v="0"/>
    <s v="En Proceso"/>
    <s v="Pinturas y Quimicos"/>
    <s v="Fondo Lijable para exteriores transparente Sur negro galon"/>
    <n v="1"/>
    <n v="893.08"/>
    <n v="893.08"/>
    <n v="29.679600000000001"/>
    <n v="30.090702031024676"/>
  </r>
  <r>
    <x v="0"/>
    <s v="Finalizada"/>
    <s v="Clavos y Tornillos"/>
    <s v="Tornillo Amarillo 1-1/2&quot; #10"/>
    <n v="100"/>
    <n v="0.28041402556308481"/>
    <n v="28.04140255630848"/>
    <n v="29.679600000000001"/>
    <n v="0.94480392445681471"/>
  </r>
  <r>
    <x v="0"/>
    <s v="Finalizada"/>
    <s v="Clavos y Tornillos"/>
    <s v="Tornillo Amarillo 1-1/2&quot; #10"/>
    <n v="30"/>
    <n v="0.28041402556308481"/>
    <n v="8.412420766892545"/>
    <n v="29.679600000000001"/>
    <n v="0.28344117733704444"/>
  </r>
  <r>
    <x v="0"/>
    <s v="Finalizada"/>
    <s v="Herrajes"/>
    <s v="Bisagra de 1&quot; x 7/8&quot; Hermex"/>
    <n v="60"/>
    <n v="4.4822134387351777"/>
    <n v="268.93280632411069"/>
    <n v="29.679600000000001"/>
    <n v="9.061200498797513"/>
  </r>
  <r>
    <x v="0"/>
    <s v="En Proceso"/>
    <s v="Pinturas y Quimicos"/>
    <s v="Sur Ferroso Dorado cuarto Sur"/>
    <n v="1"/>
    <n v="238.64"/>
    <n v="238.64"/>
    <n v="29.679600000000001"/>
    <n v="8.0405396299141483"/>
  </r>
  <r>
    <x v="0"/>
    <s v="Finalizada"/>
    <s v="Herrajes"/>
    <s v="Nivelador plastico 7/8&quot; rosca de 1/4&quot;"/>
    <n v="50"/>
    <n v="39.122716859999997"/>
    <n v="1956.1358429999998"/>
    <n v="29.679600000000001"/>
    <n v="65.908430133829285"/>
  </r>
  <r>
    <x v="0"/>
    <s v="Finalizada"/>
    <s v="Metales"/>
    <s v="Varilla de bronce redonda 1/4&quot;"/>
    <n v="9.15"/>
    <n v="593.49979188524594"/>
    <n v="5430.5230957500007"/>
    <n v="29.679600000000001"/>
    <n v="182.9715729238265"/>
  </r>
  <r>
    <x v="0"/>
    <s v="Finalizada"/>
    <s v="Clavos y Tornillos"/>
    <s v="Tornillo Amarillo 1&quot; #10"/>
    <n v="30"/>
    <n v="0.53569664058699129"/>
    <n v="16.070899217609739"/>
    <n v="29.679600000000001"/>
    <n v="0.54147964317611219"/>
  </r>
  <r>
    <x v="0"/>
    <s v="Finalizada"/>
    <s v="Clavos y Tornillos"/>
    <s v="Tornillo Amarillo 3&quot; #10"/>
    <n v="120"/>
    <n v="1.1731141296827303"/>
    <n v="140.77369556192764"/>
    <n v="29.679600000000001"/>
    <n v="4.7431129651992494"/>
  </r>
  <r>
    <x v="0"/>
    <s v="Finalizada"/>
    <s v="Clavos y Tornillos"/>
    <s v="Tornillo Amarillo 1-1/2&quot; #10"/>
    <n v="100"/>
    <n v="0.28041402556308481"/>
    <n v="28.04140255630848"/>
    <n v="29.679600000000001"/>
    <n v="0.94480392445681471"/>
  </r>
  <r>
    <x v="0"/>
    <s v="Finalizada"/>
    <s v="Plywood"/>
    <s v="Lamina de Plywood Corriente de 4 x 8 x 1/2&quot;"/>
    <n v="1"/>
    <n v="643.77111111111105"/>
    <n v="643.77111111111105"/>
    <n v="29.679600000000001"/>
    <n v="21.690693645167421"/>
  </r>
  <r>
    <x v="0"/>
    <s v="Finalizada"/>
    <s v="Clavos y Tornillos"/>
    <s v="Tornillo Gypsum 1&quot;"/>
    <n v="250"/>
    <n v="0.14420420170837045"/>
    <n v="36.051050427092612"/>
    <n v="29.679600000000001"/>
    <n v="1.2146744035328176"/>
  </r>
  <r>
    <x v="0"/>
    <s v="En Proceso"/>
    <s v="Pinturas y Quimicos"/>
    <s v="Corrostyl antic mate Negro Sur galon"/>
    <n v="1"/>
    <n v="872.19999999999993"/>
    <n v="872.19999999999993"/>
    <n v="29.679600000000001"/>
    <n v="29.387188506583644"/>
  </r>
  <r>
    <x v="0"/>
    <s v="En Proceso"/>
    <s v="Pinturas y Quimicos"/>
    <s v="Corrostyl antic mate Negro Sur galon"/>
    <n v="-6.25E-2"/>
    <n v="872.19999999999993"/>
    <n v="-54.512499999999996"/>
    <n v="29.679600000000001"/>
    <n v="-1.8366992816614778"/>
  </r>
  <r>
    <x v="0"/>
    <s v="En Proceso"/>
    <s v="Pinturas y Quimicos"/>
    <s v="Desoxidante / Desengrasante Sur"/>
    <n v="-3.125E-2"/>
    <n v="238.47880378364198"/>
    <n v="-7.4524626182388118"/>
    <n v="29.679600000000001"/>
    <n v="-0.25109713804225164"/>
  </r>
  <r>
    <x v="0"/>
    <s v="En Proceso"/>
    <s v="Pinturas y Quimicos"/>
    <s v="Duro Tinte Negro Sur cuarto"/>
    <n v="-0.375"/>
    <n v="371.44054799610137"/>
    <n v="-139.290205498538"/>
    <n v="29.679600000000001"/>
    <n v="-4.6931294727199155"/>
  </r>
  <r>
    <x v="0"/>
    <s v="En Proceso"/>
    <s v="Pinturas y Quimicos"/>
    <s v="Fondo Lijable para exteriores transparente Sur"/>
    <n v="-0.375"/>
    <n v="915.61936511369458"/>
    <n v="-343.35726191763547"/>
    <n v="29.679600000000001"/>
    <n v="-11.568796813893565"/>
  </r>
  <r>
    <x v="0"/>
    <s v="En Proceso"/>
    <s v="Pinturas y Quimicos"/>
    <s v="Acabado mate para exteriores transparente Sur"/>
    <n v="-0.1875"/>
    <n v="1217.8846185889292"/>
    <n v="-228.35336598542423"/>
    <n v="29.679600000000001"/>
    <n v="-7.6939502549031733"/>
  </r>
  <r>
    <x v="0"/>
    <s v="En Proceso"/>
    <s v="Pinturas y Quimicos"/>
    <s v="Componente B 730 para poliuretano Sur"/>
    <n v="-0.28125"/>
    <n v="1315.93"/>
    <n v="-370.10531250000003"/>
    <n v="29.679600000000001"/>
    <n v="-12.470023602070109"/>
  </r>
  <r>
    <x v="0"/>
    <s v="En Proceso"/>
    <s v="Pinturas y Quimicos"/>
    <s v="Diluyente Duro Sur"/>
    <n v="-0.28125"/>
    <n v="619.40000000000009"/>
    <n v="-174.20625000000001"/>
    <n v="29.679600000000001"/>
    <n v="-5.8695619213196943"/>
  </r>
  <r>
    <x v="0"/>
    <s v="Finalizada"/>
    <s v="Pinturas y Quimicos"/>
    <s v="Corrostyl antic mate Negro Sur galon"/>
    <n v="6.25E-2"/>
    <n v="872.19999999999993"/>
    <n v="54.512499999999996"/>
    <n v="29.679600000000001"/>
    <n v="1.8366992816614778"/>
  </r>
  <r>
    <x v="0"/>
    <s v="Finalizada"/>
    <s v="Pinturas y Quimicos"/>
    <s v="Desoxidante / Desengrasante Sur"/>
    <n v="3.125E-2"/>
    <n v="238.47880378364198"/>
    <n v="7.4524626182388118"/>
    <n v="29.679600000000001"/>
    <n v="0.25109713804225164"/>
  </r>
  <r>
    <x v="0"/>
    <s v="Finalizada"/>
    <s v="Pinturas y Quimicos"/>
    <s v="Duro Tinte Negro Sur cuarto"/>
    <n v="0.375"/>
    <n v="371.44054799610137"/>
    <n v="139.290205498538"/>
    <n v="29.679600000000001"/>
    <n v="4.6931294727199155"/>
  </r>
  <r>
    <x v="0"/>
    <s v="Finalizada"/>
    <s v="Pinturas y Quimicos"/>
    <s v="Fondo Lijable para exteriores transparente Sur"/>
    <n v="0.375"/>
    <n v="915.61936511369458"/>
    <n v="343.35726191763547"/>
    <n v="29.679600000000001"/>
    <n v="11.568796813893565"/>
  </r>
  <r>
    <x v="0"/>
    <s v="Finalizada"/>
    <s v="Pinturas y Quimicos"/>
    <s v="Acabado mate para exteriores transparente Sur"/>
    <n v="0.1875"/>
    <n v="1217.8846185889292"/>
    <n v="228.35336598542423"/>
    <n v="29.679600000000001"/>
    <n v="7.6939502549031733"/>
  </r>
  <r>
    <x v="0"/>
    <s v="Finalizada"/>
    <s v="Pinturas y Quimicos"/>
    <s v="Componente B 730 para poliuretano Sur"/>
    <n v="0.28125"/>
    <n v="1315.93"/>
    <n v="370.10531250000003"/>
    <n v="29.679600000000001"/>
    <n v="12.470023602070109"/>
  </r>
  <r>
    <x v="0"/>
    <s v="Finalizada"/>
    <s v="Pinturas y Quimicos"/>
    <s v="Diluyente Duro Sur"/>
    <n v="0.28125"/>
    <n v="619.40000000000009"/>
    <n v="174.20625000000001"/>
    <n v="29.679600000000001"/>
    <n v="5.8695619213196943"/>
  </r>
  <r>
    <x v="0"/>
    <s v="En Proceso"/>
    <s v="Material para Empaque"/>
    <s v="Papel kraft "/>
    <n v="-8.1"/>
    <n v="3.2476560456041415"/>
    <n v="-26.306013969393543"/>
    <n v="29.679600000000001"/>
    <n v="-0.88633317057485761"/>
  </r>
  <r>
    <x v="0"/>
    <s v="Finalizada"/>
    <s v="Material para Empaque"/>
    <s v="Papel kraft "/>
    <n v="8.1"/>
    <n v="3.2476560456041415"/>
    <n v="26.306013969393543"/>
    <n v="29.679600000000001"/>
    <n v="0.88633317057485761"/>
  </r>
  <r>
    <x v="0"/>
    <s v="En Proceso"/>
    <s v="Pinturas y Quimicos"/>
    <s v="Corrostyl antic mate Negro Sur galon"/>
    <n v="-3.125E-2"/>
    <n v="872.19999999999993"/>
    <n v="-27.256249999999998"/>
    <n v="29.679600000000001"/>
    <n v="-0.91834964083073889"/>
  </r>
  <r>
    <x v="0"/>
    <s v="En Proceso"/>
    <s v="Pinturas y Quimicos"/>
    <s v="Duro Tinte Negro Sur cuarto"/>
    <n v="-2"/>
    <n v="371.44054799610137"/>
    <n v="-742.88109599220275"/>
    <n v="29.679600000000001"/>
    <n v="-25.030023854506219"/>
  </r>
  <r>
    <x v="0"/>
    <s v="En Proceso"/>
    <s v="Pinturas y Quimicos"/>
    <s v="Fondo Lijable para exteriores transparente Sur"/>
    <n v="-0.6875"/>
    <n v="915.61936511369458"/>
    <n v="-629.48831351566503"/>
    <n v="29.679600000000001"/>
    <n v="-21.209460825471538"/>
  </r>
  <r>
    <x v="0"/>
    <s v="En Proceso"/>
    <s v="Pinturas y Quimicos"/>
    <s v="Acabado mate para exteriores transparente Sur"/>
    <n v="-0.5"/>
    <n v="1217.8846185889292"/>
    <n v="-608.94230929446462"/>
    <n v="29.679600000000001"/>
    <n v="-20.517200679741794"/>
  </r>
  <r>
    <x v="0"/>
    <s v="En Proceso"/>
    <s v="Pinturas y Quimicos"/>
    <s v="Componente B 730 para poliuretano Sur"/>
    <n v="-0.59375"/>
    <n v="1315.93"/>
    <n v="-781.33343750000006"/>
    <n v="29.679600000000001"/>
    <n v="-26.325605382148009"/>
  </r>
  <r>
    <x v="0"/>
    <s v="En Proceso"/>
    <s v="Pinturas y Quimicos"/>
    <s v="Diluyente Duro Sur"/>
    <n v="-0.59375"/>
    <n v="619.40000000000009"/>
    <n v="-367.76875000000007"/>
    <n v="29.679600000000001"/>
    <n v="-12.39129738945269"/>
  </r>
  <r>
    <x v="0"/>
    <s v="En Proceso"/>
    <s v="Pinturas y Quimicos"/>
    <s v="Duro Tinte Genizaro Antiguo Sur cuarto"/>
    <n v="-0.25"/>
    <n v="10.23468459090909"/>
    <n v="-2.5586711477272726"/>
    <n v="29.679600000000001"/>
    <n v="-8.6209758478122095E-2"/>
  </r>
  <r>
    <x v="0"/>
    <s v="En Proceso"/>
    <s v="Pinturas y Quimicos"/>
    <s v="Thinner extrafino Sur galon"/>
    <n v="-0.25"/>
    <n v="340.59370967741938"/>
    <n v="-85.148427419354846"/>
    <n v="29.679600000000001"/>
    <n v="-2.8689209901533324"/>
  </r>
  <r>
    <x v="0"/>
    <s v="En Proceso"/>
    <s v="Material para Empaque"/>
    <s v="Papel kraft "/>
    <n v="-55.8"/>
    <n v="3.2476560456041415"/>
    <n v="-181.21920734471109"/>
    <n v="29.679600000000001"/>
    <n v="-6.1058507306267975"/>
  </r>
  <r>
    <x v="0"/>
    <s v="Finalizada"/>
    <s v="Pinturas y Quimicos"/>
    <s v="Corrostyl antic mate Negro Sur galon"/>
    <n v="3.125E-2"/>
    <n v="872.19999999999993"/>
    <n v="27.256249999999998"/>
    <n v="29.679600000000001"/>
    <n v="0.91834964083073889"/>
  </r>
  <r>
    <x v="0"/>
    <s v="Finalizada"/>
    <s v="Pinturas y Quimicos"/>
    <s v="Duro Tinte Negro Sur cuarto"/>
    <n v="2"/>
    <n v="371.44054799610137"/>
    <n v="742.88109599220275"/>
    <n v="29.679600000000001"/>
    <n v="25.030023854506219"/>
  </r>
  <r>
    <x v="0"/>
    <s v="Finalizada"/>
    <s v="Pinturas y Quimicos"/>
    <s v="Fondo Lijable para exteriores transparente Sur"/>
    <n v="0.6875"/>
    <n v="915.61936511369458"/>
    <n v="629.48831351566503"/>
    <n v="29.679600000000001"/>
    <n v="21.209460825471538"/>
  </r>
  <r>
    <x v="0"/>
    <s v="Finalizada"/>
    <s v="Pinturas y Quimicos"/>
    <s v="Acabado mate para exteriores transparente Sur"/>
    <n v="0.5"/>
    <n v="1217.8846185889292"/>
    <n v="608.94230929446462"/>
    <n v="29.679600000000001"/>
    <n v="20.517200679741794"/>
  </r>
  <r>
    <x v="0"/>
    <s v="Finalizada"/>
    <s v="Pinturas y Quimicos"/>
    <s v="Componente B 730 para poliuretano Sur"/>
    <n v="0.59375"/>
    <n v="1315.93"/>
    <n v="781.33343750000006"/>
    <n v="29.679600000000001"/>
    <n v="26.325605382148009"/>
  </r>
  <r>
    <x v="0"/>
    <s v="Finalizada"/>
    <s v="Pinturas y Quimicos"/>
    <s v="Diluyente Duro Sur"/>
    <n v="0.59375"/>
    <n v="619.40000000000009"/>
    <n v="367.76875000000007"/>
    <n v="29.679600000000001"/>
    <n v="12.39129738945269"/>
  </r>
  <r>
    <x v="0"/>
    <s v="Finalizada"/>
    <s v="Pinturas y Quimicos"/>
    <s v="Duro Tinte Genizaro Antiguo Sur cuarto"/>
    <n v="0.25"/>
    <n v="10.23468459090909"/>
    <n v="2.5586711477272726"/>
    <n v="29.679600000000001"/>
    <n v="8.6209758478122095E-2"/>
  </r>
  <r>
    <x v="0"/>
    <s v="Finalizada"/>
    <s v="Pinturas y Quimicos"/>
    <s v="Thinner extrafino Sur galon"/>
    <n v="0.25"/>
    <n v="340.59370967741938"/>
    <n v="85.148427419354846"/>
    <n v="29.679600000000001"/>
    <n v="2.8689209901533324"/>
  </r>
  <r>
    <x v="0"/>
    <s v="Finalizada"/>
    <s v="Material para Empaque"/>
    <s v="Papel kraft "/>
    <n v="55.8"/>
    <n v="3.2476560456041415"/>
    <n v="181.21920734471109"/>
    <n v="29.679600000000001"/>
    <n v="6.1058507306267975"/>
  </r>
  <r>
    <x v="0"/>
    <s v="En Proceso"/>
    <s v="Pinturas y Quimicos"/>
    <s v="Duro Tinte Negro Sur cuarto"/>
    <n v="-0.5"/>
    <n v="371.44054799610137"/>
    <n v="-185.72027399805069"/>
    <n v="29.679600000000001"/>
    <n v="-6.2575059636265546"/>
  </r>
  <r>
    <x v="0"/>
    <s v="En Proceso"/>
    <s v="Pinturas y Quimicos"/>
    <s v="Fondo Lijable para exteriores transparente Sur"/>
    <n v="-9.375E-2"/>
    <n v="915.61936511369458"/>
    <n v="-85.839315479408867"/>
    <n v="29.679600000000001"/>
    <n v="-2.8921992034733912"/>
  </r>
  <r>
    <x v="0"/>
    <s v="En Proceso"/>
    <s v="Pinturas y Quimicos"/>
    <s v="Acabado mate para exteriores transparente Sur"/>
    <n v="-9.375E-2"/>
    <n v="1217.8846185889292"/>
    <n v="-114.17668299271212"/>
    <n v="29.679600000000001"/>
    <n v="-3.8469751274515867"/>
  </r>
  <r>
    <x v="0"/>
    <s v="En Proceso"/>
    <s v="Pinturas y Quimicos"/>
    <s v="Componente B 730 para poliuretano Sur"/>
    <n v="-9.375E-2"/>
    <n v="1315.93"/>
    <n v="-123.3684375"/>
    <n v="29.679600000000001"/>
    <n v="-4.1566745340233693"/>
  </r>
  <r>
    <x v="0"/>
    <s v="En Proceso"/>
    <s v="Pinturas y Quimicos"/>
    <s v="Diluyente Duro Sur"/>
    <n v="-9.375E-2"/>
    <n v="619.40000000000009"/>
    <n v="-58.068750000000009"/>
    <n v="29.679600000000001"/>
    <n v="-1.9565206404398983"/>
  </r>
  <r>
    <x v="0"/>
    <s v="En Proceso"/>
    <s v="Material para Empaque"/>
    <s v="Papel kraft "/>
    <n v="-4.1399999999999997"/>
    <n v="3.2476560456041415"/>
    <n v="-13.445296028801145"/>
    <n v="29.679600000000001"/>
    <n v="-0.45301473162714945"/>
  </r>
  <r>
    <x v="0"/>
    <s v="Finalizada"/>
    <s v="Pinturas y Quimicos"/>
    <s v="Duro Tinte Negro Sur cuarto"/>
    <n v="0.5"/>
    <n v="371.44054799610137"/>
    <n v="185.72027399805069"/>
    <n v="29.679600000000001"/>
    <n v="6.2575059636265546"/>
  </r>
  <r>
    <x v="0"/>
    <s v="Finalizada"/>
    <s v="Pinturas y Quimicos"/>
    <s v="Fondo Lijable para exteriores transparente Sur"/>
    <n v="9.375E-2"/>
    <n v="915.61936511369458"/>
    <n v="85.839315479408867"/>
    <n v="29.679600000000001"/>
    <n v="2.8921992034733912"/>
  </r>
  <r>
    <x v="0"/>
    <s v="Finalizada"/>
    <s v="Pinturas y Quimicos"/>
    <s v="Acabado mate para exteriores transparente Sur"/>
    <n v="9.375E-2"/>
    <n v="1217.8846185889292"/>
    <n v="114.17668299271212"/>
    <n v="29.679600000000001"/>
    <n v="3.8469751274515867"/>
  </r>
  <r>
    <x v="0"/>
    <s v="Finalizada"/>
    <s v="Pinturas y Quimicos"/>
    <s v="Componente B 730 para poliuretano Sur"/>
    <n v="9.375E-2"/>
    <n v="1315.93"/>
    <n v="123.3684375"/>
    <n v="29.679600000000001"/>
    <n v="4.1566745340233693"/>
  </r>
  <r>
    <x v="0"/>
    <s v="Finalizada"/>
    <s v="Pinturas y Quimicos"/>
    <s v="Diluyente Duro Sur"/>
    <n v="9.375E-2"/>
    <n v="619.40000000000009"/>
    <n v="58.068750000000009"/>
    <n v="29.679600000000001"/>
    <n v="1.9565206404398983"/>
  </r>
  <r>
    <x v="0"/>
    <s v="Finalizada"/>
    <s v="Material para Empaque"/>
    <s v="Papel kraft "/>
    <n v="4.1399999999999997"/>
    <n v="3.2476560456041415"/>
    <n v="13.445296028801145"/>
    <n v="29.679600000000001"/>
    <n v="0.45301473162714945"/>
  </r>
  <r>
    <x v="0"/>
    <s v="En Proceso"/>
    <s v="Pinturas y Quimicos"/>
    <s v="Duro Tinte Negro Sur cuarto"/>
    <n v="-0.375"/>
    <n v="371.44054799610137"/>
    <n v="-139.290205498538"/>
    <n v="29.679600000000001"/>
    <n v="-4.6931294727199155"/>
  </r>
  <r>
    <x v="0"/>
    <s v="En Proceso"/>
    <s v="Pinturas y Quimicos"/>
    <s v="Fondo Lijable para exteriores transparente Sur"/>
    <n v="-9.375E-2"/>
    <n v="915.61936511369458"/>
    <n v="-85.839315479408867"/>
    <n v="29.679600000000001"/>
    <n v="-2.8921992034733912"/>
  </r>
  <r>
    <x v="0"/>
    <s v="En Proceso"/>
    <s v="Pinturas y Quimicos"/>
    <s v="Acabado mate para exteriores transparente Sur"/>
    <n v="-9.375E-2"/>
    <n v="1217.8846185889292"/>
    <n v="-114.17668299271212"/>
    <n v="29.679600000000001"/>
    <n v="-3.8469751274515867"/>
  </r>
  <r>
    <x v="0"/>
    <s v="En Proceso"/>
    <s v="Pinturas y Quimicos"/>
    <s v="Componente B 730 para poliuretano Sur"/>
    <n v="-9.375E-2"/>
    <n v="1315.93"/>
    <n v="-123.3684375"/>
    <n v="29.679600000000001"/>
    <n v="-4.1566745340233693"/>
  </r>
  <r>
    <x v="0"/>
    <s v="En Proceso"/>
    <s v="Pinturas y Quimicos"/>
    <s v="Diluyente Duro Sur"/>
    <n v="-9.375E-2"/>
    <n v="619.40000000000009"/>
    <n v="-58.068750000000009"/>
    <n v="29.679600000000001"/>
    <n v="-1.9565206404398983"/>
  </r>
  <r>
    <x v="0"/>
    <s v="En Proceso"/>
    <s v="Material para Empaque"/>
    <s v="Papel kraft "/>
    <n v="-3.24"/>
    <n v="3.2476560456041415"/>
    <n v="-10.522405587757419"/>
    <n v="29.679600000000001"/>
    <n v="-0.35453326822994308"/>
  </r>
  <r>
    <x v="0"/>
    <s v="Finalizada"/>
    <s v="Pinturas y Quimicos"/>
    <s v="Duro Tinte Negro Sur cuarto"/>
    <n v="0.375"/>
    <n v="371.44054799610137"/>
    <n v="139.290205498538"/>
    <n v="29.679600000000001"/>
    <n v="4.6931294727199155"/>
  </r>
  <r>
    <x v="0"/>
    <s v="Finalizada"/>
    <s v="Pinturas y Quimicos"/>
    <s v="Fondo Lijable para exteriores transparente Sur"/>
    <n v="9.375E-2"/>
    <n v="915.61936511369458"/>
    <n v="85.839315479408867"/>
    <n v="29.679600000000001"/>
    <n v="2.8921992034733912"/>
  </r>
  <r>
    <x v="0"/>
    <s v="Finalizada"/>
    <s v="Pinturas y Quimicos"/>
    <s v="Acabado mate para exteriores transparente Sur"/>
    <n v="9.375E-2"/>
    <n v="1217.8846185889292"/>
    <n v="114.17668299271212"/>
    <n v="29.679600000000001"/>
    <n v="3.8469751274515867"/>
  </r>
  <r>
    <x v="0"/>
    <s v="Finalizada"/>
    <s v="Pinturas y Quimicos"/>
    <s v="Componente B 730 para poliuretano Sur"/>
    <n v="9.375E-2"/>
    <n v="1315.93"/>
    <n v="123.3684375"/>
    <n v="29.679600000000001"/>
    <n v="4.1566745340233693"/>
  </r>
  <r>
    <x v="0"/>
    <s v="Finalizada"/>
    <s v="Pinturas y Quimicos"/>
    <s v="Diluyente Duro Sur"/>
    <n v="9.375E-2"/>
    <n v="619.40000000000009"/>
    <n v="58.068750000000009"/>
    <n v="29.679600000000001"/>
    <n v="1.9565206404398983"/>
  </r>
  <r>
    <x v="0"/>
    <s v="Finalizada"/>
    <s v="Material para Empaque"/>
    <s v="Papel kraft "/>
    <n v="3.24"/>
    <n v="3.2476560456041415"/>
    <n v="10.522405587757419"/>
    <n v="29.679600000000001"/>
    <n v="0.35453326822994308"/>
  </r>
  <r>
    <x v="0"/>
    <s v="En Proceso"/>
    <s v="Pinturas y Quimicos"/>
    <s v="Duro Tinte Blanco Sur cuarto"/>
    <n v="-0.125"/>
    <n v="406.3"/>
    <n v="-50.787500000000001"/>
    <n v="29.679600000000001"/>
    <n v="-1.7111921993557864"/>
  </r>
  <r>
    <x v="0"/>
    <s v="En Proceso"/>
    <s v="Pinturas y Quimicos"/>
    <s v="Fondo Lijable para exteriores transparente Sur"/>
    <n v="-6.25E-2"/>
    <n v="915.61936511369458"/>
    <n v="-57.226210319605912"/>
    <n v="29.679600000000001"/>
    <n v="-1.9281328023155941"/>
  </r>
  <r>
    <x v="0"/>
    <s v="En Proceso"/>
    <s v="Pinturas y Quimicos"/>
    <s v="Acabado mate para exteriores transparente Sur"/>
    <n v="-6.25E-2"/>
    <n v="1217.8846185889292"/>
    <n v="-76.117788661808078"/>
    <n v="29.679600000000001"/>
    <n v="-2.5646500849677243"/>
  </r>
  <r>
    <x v="0"/>
    <s v="En Proceso"/>
    <s v="Pinturas y Quimicos"/>
    <s v="Componente B 730 para poliuretano Sur"/>
    <n v="-6.25E-2"/>
    <n v="1315.93"/>
    <n v="-82.245625000000004"/>
    <n v="29.679600000000001"/>
    <n v="-2.7711163560155798"/>
  </r>
  <r>
    <x v="0"/>
    <s v="En Proceso"/>
    <s v="Pinturas y Quimicos"/>
    <s v="Diluyente Duro Sur"/>
    <n v="-6.25E-2"/>
    <n v="619.40000000000009"/>
    <n v="-38.712500000000006"/>
    <n v="29.679600000000001"/>
    <n v="-1.3043470936265988"/>
  </r>
  <r>
    <x v="0"/>
    <s v="En Proceso"/>
    <s v="Pinturas y Quimicos"/>
    <s v="Duro Tinte Genizaro Antiguo Sur cuarto"/>
    <n v="-3.125E-2"/>
    <n v="10.23468459090909"/>
    <n v="-0.31983389346590907"/>
    <n v="29.679600000000001"/>
    <n v="-1.0776219809765262E-2"/>
  </r>
  <r>
    <x v="0"/>
    <s v="Finalizada"/>
    <s v="Pinturas y Quimicos"/>
    <s v="Duro Tinte Blanco Sur cuarto"/>
    <n v="0.125"/>
    <n v="406.3"/>
    <n v="50.787500000000001"/>
    <n v="29.679600000000001"/>
    <n v="1.7111921993557864"/>
  </r>
  <r>
    <x v="0"/>
    <s v="Finalizada"/>
    <s v="Pinturas y Quimicos"/>
    <s v="Fondo Lijable para exteriores transparente Sur"/>
    <n v="6.25E-2"/>
    <n v="915.61936511369458"/>
    <n v="57.226210319605912"/>
    <n v="29.679600000000001"/>
    <n v="1.9281328023155941"/>
  </r>
  <r>
    <x v="0"/>
    <s v="Finalizada"/>
    <s v="Pinturas y Quimicos"/>
    <s v="Acabado mate para exteriores transparente Sur"/>
    <n v="6.25E-2"/>
    <n v="1217.8846185889292"/>
    <n v="76.117788661808078"/>
    <n v="29.679600000000001"/>
    <n v="2.5646500849677243"/>
  </r>
  <r>
    <x v="0"/>
    <s v="Finalizada"/>
    <s v="Pinturas y Quimicos"/>
    <s v="Componente B 730 para poliuretano Sur"/>
    <n v="6.25E-2"/>
    <n v="1315.93"/>
    <n v="82.245625000000004"/>
    <n v="29.679600000000001"/>
    <n v="2.7711163560155798"/>
  </r>
  <r>
    <x v="0"/>
    <s v="Finalizada"/>
    <s v="Pinturas y Quimicos"/>
    <s v="Diluyente Duro Sur"/>
    <n v="6.25E-2"/>
    <n v="619.40000000000009"/>
    <n v="38.712500000000006"/>
    <n v="29.679600000000001"/>
    <n v="1.3043470936265988"/>
  </r>
  <r>
    <x v="0"/>
    <s v="Finalizada"/>
    <s v="Pinturas y Quimicos"/>
    <s v="Duro Tinte Genizaro Antiguo Sur cuarto"/>
    <n v="3.125E-2"/>
    <n v="10.23468459090909"/>
    <n v="0.31983389346590907"/>
    <n v="29.679600000000001"/>
    <n v="1.0776219809765262E-2"/>
  </r>
  <r>
    <x v="0"/>
    <s v="En Proceso"/>
    <s v="Pinturas y Quimicos"/>
    <s v="Fondo Lijable para exteriores transparente Sur"/>
    <n v="-0.15625"/>
    <n v="915.61936511369458"/>
    <n v="-143.06552579901478"/>
    <n v="29.679600000000001"/>
    <n v="-4.8203320057889858"/>
  </r>
  <r>
    <x v="0"/>
    <s v="En Proceso"/>
    <s v="Pinturas y Quimicos"/>
    <s v="Acabado mate para exteriores transparente Sur"/>
    <n v="-0.15625"/>
    <n v="1217.8846185889292"/>
    <n v="-190.29447165452018"/>
    <n v="29.679600000000001"/>
    <n v="-6.4116252124193105"/>
  </r>
  <r>
    <x v="0"/>
    <s v="En Proceso"/>
    <s v="Pinturas y Quimicos"/>
    <s v="Componente B 730 para poliuretano Sur"/>
    <n v="-0.15625"/>
    <n v="1315.93"/>
    <n v="-205.61406250000002"/>
    <n v="29.679600000000001"/>
    <n v="-6.92779089003895"/>
  </r>
  <r>
    <x v="0"/>
    <s v="En Proceso"/>
    <s v="Pinturas y Quimicos"/>
    <s v="Diluyente Duro Sur"/>
    <n v="-0.15625"/>
    <n v="619.40000000000009"/>
    <n v="-96.781250000000014"/>
    <n v="29.679600000000001"/>
    <n v="-3.2608677340664971"/>
  </r>
  <r>
    <x v="0"/>
    <s v="En Proceso"/>
    <s v="Pinturas y Quimicos"/>
    <s v="Duro Tinte Genizaro Antiguo Sur cuarto"/>
    <n v="-0.25"/>
    <n v="10.23468459090909"/>
    <n v="-2.5586711477272726"/>
    <n v="29.679600000000001"/>
    <n v="-8.6209758478122095E-2"/>
  </r>
  <r>
    <x v="0"/>
    <s v="En Proceso"/>
    <s v="Pinturas y Quimicos"/>
    <s v="Duro Tinte Negro Sur cuarto"/>
    <n v="-0.125"/>
    <n v="371.44054799610137"/>
    <n v="-46.430068499512672"/>
    <n v="29.679600000000001"/>
    <n v="-1.5643764909066387"/>
  </r>
  <r>
    <x v="0"/>
    <s v="En Proceso"/>
    <s v="Pinturas y Quimicos"/>
    <s v="Thinner extrafino Sur galon"/>
    <n v="-0.21875"/>
    <n v="340.59370967741938"/>
    <n v="-74.504873991935483"/>
    <n v="29.679600000000001"/>
    <n v="-2.5103058663841655"/>
  </r>
  <r>
    <x v="0"/>
    <s v="En Proceso"/>
    <s v="Material para Empaque"/>
    <s v="Papel kraft "/>
    <n v="-8.1"/>
    <n v="3.2476560456041415"/>
    <n v="-26.306013969393543"/>
    <n v="29.679600000000001"/>
    <n v="-0.88633317057485761"/>
  </r>
  <r>
    <x v="0"/>
    <s v="Finalizada"/>
    <s v="Pinturas y Quimicos"/>
    <s v="Fondo Lijable para exteriores transparente Sur"/>
    <n v="0.15625"/>
    <n v="915.61936511369458"/>
    <n v="143.06552579901478"/>
    <n v="29.679600000000001"/>
    <n v="4.8203320057889858"/>
  </r>
  <r>
    <x v="0"/>
    <s v="Finalizada"/>
    <s v="Pinturas y Quimicos"/>
    <s v="Acabado mate para exteriores transparente Sur"/>
    <n v="0.15625"/>
    <n v="1217.8846185889292"/>
    <n v="190.29447165452018"/>
    <n v="29.679600000000001"/>
    <n v="6.4116252124193105"/>
  </r>
  <r>
    <x v="0"/>
    <s v="Finalizada"/>
    <s v="Pinturas y Quimicos"/>
    <s v="Componente B 730 para poliuretano Sur"/>
    <n v="0.15625"/>
    <n v="1315.93"/>
    <n v="205.61406250000002"/>
    <n v="29.679600000000001"/>
    <n v="6.92779089003895"/>
  </r>
  <r>
    <x v="0"/>
    <s v="Finalizada"/>
    <s v="Pinturas y Quimicos"/>
    <s v="Diluyente Duro Sur"/>
    <n v="0.15625"/>
    <n v="619.40000000000009"/>
    <n v="96.781250000000014"/>
    <n v="29.679600000000001"/>
    <n v="3.2608677340664971"/>
  </r>
  <r>
    <x v="0"/>
    <s v="Finalizada"/>
    <s v="Pinturas y Quimicos"/>
    <s v="Duro Tinte Genizaro Antiguo Sur cuarto"/>
    <n v="0.25"/>
    <n v="10.23468459090909"/>
    <n v="2.5586711477272726"/>
    <n v="29.679600000000001"/>
    <n v="8.6209758478122095E-2"/>
  </r>
  <r>
    <x v="0"/>
    <s v="Finalizada"/>
    <s v="Pinturas y Quimicos"/>
    <s v="Duro Tinte Negro Sur cuarto"/>
    <n v="0.125"/>
    <n v="371.44054799610137"/>
    <n v="46.430068499512672"/>
    <n v="29.679600000000001"/>
    <n v="1.5643764909066387"/>
  </r>
  <r>
    <x v="0"/>
    <s v="Finalizada"/>
    <s v="Pinturas y Quimicos"/>
    <s v="Thinner extrafino Sur galon"/>
    <n v="0.21875"/>
    <n v="340.59370967741938"/>
    <n v="74.504873991935483"/>
    <n v="29.679600000000001"/>
    <n v="2.5103058663841655"/>
  </r>
  <r>
    <x v="0"/>
    <s v="Finalizada"/>
    <s v="Material para Empaque"/>
    <s v="Papel kraft "/>
    <n v="8.1"/>
    <n v="3.2476560456041415"/>
    <n v="26.306013969393543"/>
    <n v="29.679600000000001"/>
    <n v="0.88633317057485761"/>
  </r>
  <r>
    <x v="0"/>
    <s v="En Proceso"/>
    <s v="Pinturas y Quimicos"/>
    <s v="Duro Tinte Genizaro Antiguo Sur cuarto"/>
    <n v="-0.25"/>
    <n v="10.23468459090909"/>
    <n v="-2.5586711477272726"/>
    <n v="29.679600000000001"/>
    <n v="-8.6209758478122095E-2"/>
  </r>
  <r>
    <x v="0"/>
    <s v="En Proceso"/>
    <s v="Pinturas y Quimicos"/>
    <s v="Duro Tinte Negro Sur cuarto"/>
    <n v="-0.125"/>
    <n v="371.44054799610137"/>
    <n v="-46.430068499512672"/>
    <n v="29.679600000000001"/>
    <n v="-1.5643764909066387"/>
  </r>
  <r>
    <x v="0"/>
    <s v="En Proceso"/>
    <s v="Pinturas y Quimicos"/>
    <s v="Thinner extrafino Sur galon"/>
    <n v="-0.125"/>
    <n v="340.59370967741938"/>
    <n v="-42.574213709677423"/>
    <n v="29.679600000000001"/>
    <n v="-1.4344604950766662"/>
  </r>
  <r>
    <x v="0"/>
    <s v="En Proceso"/>
    <s v="Pinturas y Quimicos"/>
    <s v="Fondo Lijable para exteriores transparente Sur"/>
    <n v="-0.375"/>
    <n v="915.61936511369458"/>
    <n v="-343.35726191763547"/>
    <n v="29.679600000000001"/>
    <n v="-11.568796813893565"/>
  </r>
  <r>
    <x v="0"/>
    <s v="En Proceso"/>
    <s v="Pinturas y Quimicos"/>
    <s v="Acabado mate para exteriores transparente Sur"/>
    <n v="-0.3125"/>
    <n v="1217.8846185889292"/>
    <n v="-380.58894330904036"/>
    <n v="29.679600000000001"/>
    <n v="-12.823250424838621"/>
  </r>
  <r>
    <x v="0"/>
    <s v="En Proceso"/>
    <s v="Pinturas y Quimicos"/>
    <s v="Componente B 730 para poliuretano Sur"/>
    <n v="-0.34375"/>
    <n v="1315.93"/>
    <n v="-452.35093750000004"/>
    <n v="29.679600000000001"/>
    <n v="-15.241139958085689"/>
  </r>
  <r>
    <x v="0"/>
    <s v="En Proceso"/>
    <s v="Pinturas y Quimicos"/>
    <s v="Diluyente Duro Sur"/>
    <n v="-0.34375"/>
    <n v="619.40000000000009"/>
    <n v="-212.91875000000005"/>
    <n v="29.679600000000001"/>
    <n v="-7.1739090149462941"/>
  </r>
  <r>
    <x v="0"/>
    <s v="En Proceso"/>
    <s v="Material para Empaque"/>
    <s v="Papel kraft "/>
    <n v="-18"/>
    <n v="3.2476560456041415"/>
    <n v="-58.457808820874547"/>
    <n v="29.679600000000001"/>
    <n v="-1.9696292679441281"/>
  </r>
  <r>
    <x v="0"/>
    <s v="Finalizada"/>
    <s v="Pinturas y Quimicos"/>
    <s v="Duro Tinte Genizaro Antiguo Sur cuarto"/>
    <n v="0.25"/>
    <n v="10.23468459090909"/>
    <n v="2.5586711477272726"/>
    <n v="29.679600000000001"/>
    <n v="8.6209758478122095E-2"/>
  </r>
  <r>
    <x v="0"/>
    <s v="Finalizada"/>
    <s v="Pinturas y Quimicos"/>
    <s v="Duro Tinte Negro Sur cuarto"/>
    <n v="0.125"/>
    <n v="371.44054799610137"/>
    <n v="46.430068499512672"/>
    <n v="29.679600000000001"/>
    <n v="1.5643764909066387"/>
  </r>
  <r>
    <x v="0"/>
    <s v="Finalizada"/>
    <s v="Pinturas y Quimicos"/>
    <s v="Thinner extrafino Sur galon"/>
    <n v="0.125"/>
    <n v="340.59370967741938"/>
    <n v="42.574213709677423"/>
    <n v="29.679600000000001"/>
    <n v="1.4344604950766662"/>
  </r>
  <r>
    <x v="0"/>
    <s v="Finalizada"/>
    <s v="Pinturas y Quimicos"/>
    <s v="Fondo Lijable para exteriores transparente Sur"/>
    <n v="0.375"/>
    <n v="915.61936511369458"/>
    <n v="343.35726191763547"/>
    <n v="29.679600000000001"/>
    <n v="11.568796813893565"/>
  </r>
  <r>
    <x v="0"/>
    <s v="Finalizada"/>
    <s v="Pinturas y Quimicos"/>
    <s v="Acabado mate para exteriores transparente Sur"/>
    <n v="0.3125"/>
    <n v="1217.8846185889292"/>
    <n v="380.58894330904036"/>
    <n v="29.679600000000001"/>
    <n v="12.823250424838621"/>
  </r>
  <r>
    <x v="0"/>
    <s v="Finalizada"/>
    <s v="Pinturas y Quimicos"/>
    <s v="Componente B 730 para poliuretano Sur"/>
    <n v="0.34375"/>
    <n v="1315.93"/>
    <n v="452.35093750000004"/>
    <n v="29.679600000000001"/>
    <n v="15.241139958085689"/>
  </r>
  <r>
    <x v="0"/>
    <s v="Finalizada"/>
    <s v="Pinturas y Quimicos"/>
    <s v="Diluyente Duro Sur"/>
    <n v="0.34375"/>
    <n v="619.40000000000009"/>
    <n v="212.91875000000005"/>
    <n v="29.679600000000001"/>
    <n v="7.1739090149462941"/>
  </r>
  <r>
    <x v="0"/>
    <s v="Finalizada"/>
    <s v="Material para Empaque"/>
    <s v="Papel kraft "/>
    <n v="18"/>
    <n v="3.2476560456041415"/>
    <n v="58.457808820874547"/>
    <n v="29.679600000000001"/>
    <n v="1.9696292679441281"/>
  </r>
  <r>
    <x v="0"/>
    <s v="En Proceso"/>
    <s v="Pinturas y Quimicos"/>
    <s v="Duro Tinte Genizaro Antiguo Sur cuarto"/>
    <n v="-0.5"/>
    <n v="10.23468459090909"/>
    <n v="-5.1173422954545451"/>
    <n v="29.679600000000001"/>
    <n v="-0.17241951695624419"/>
  </r>
  <r>
    <x v="0"/>
    <s v="En Proceso"/>
    <s v="Pinturas y Quimicos"/>
    <s v="Duro Tinte Negro Sur cuarto"/>
    <n v="-0.25"/>
    <n v="371.44054799610137"/>
    <n v="-92.860136999025343"/>
    <n v="29.679600000000001"/>
    <n v="-3.1287529818132773"/>
  </r>
  <r>
    <x v="0"/>
    <s v="En Proceso"/>
    <s v="Pinturas y Quimicos"/>
    <s v="Thinner extrafino Sur galon"/>
    <n v="-0.25"/>
    <n v="340.59370967741938"/>
    <n v="-85.148427419354846"/>
    <n v="29.679600000000001"/>
    <n v="-2.8689209901533324"/>
  </r>
  <r>
    <x v="0"/>
    <s v="En Proceso"/>
    <s v="Pinturas y Quimicos"/>
    <s v="Fondo Lijable para exteriores transparente Sur"/>
    <n v="-0.375"/>
    <n v="915.61936511369458"/>
    <n v="-343.35726191763547"/>
    <n v="29.679600000000001"/>
    <n v="-11.568796813893565"/>
  </r>
  <r>
    <x v="0"/>
    <s v="En Proceso"/>
    <s v="Pinturas y Quimicos"/>
    <s v="Acabado mate para exteriores transparente Sur"/>
    <n v="-0.25"/>
    <n v="1217.8846185889292"/>
    <n v="-304.47115464723231"/>
    <n v="29.679600000000001"/>
    <n v="-10.258600339870897"/>
  </r>
  <r>
    <x v="0"/>
    <s v="En Proceso"/>
    <s v="Pinturas y Quimicos"/>
    <s v="Componente B 730 para poliuretano Sur"/>
    <n v="-0.3125"/>
    <n v="1315.93"/>
    <n v="-411.22812500000003"/>
    <n v="29.679600000000001"/>
    <n v="-13.8555817800779"/>
  </r>
  <r>
    <x v="0"/>
    <s v="En Proceso"/>
    <s v="Pinturas y Quimicos"/>
    <s v="Diluyente Duro Sur"/>
    <n v="-0.3125"/>
    <n v="619.40000000000009"/>
    <n v="-193.56250000000003"/>
    <n v="29.679600000000001"/>
    <n v="-6.5217354681329942"/>
  </r>
  <r>
    <x v="0"/>
    <s v="En Proceso"/>
    <s v="Material para Empaque"/>
    <s v="Papel kraft "/>
    <n v="-20.7"/>
    <n v="3.2476560456041415"/>
    <n v="-67.22648014400572"/>
    <n v="29.679600000000001"/>
    <n v="-2.2650736581357469"/>
  </r>
  <r>
    <x v="0"/>
    <s v="Finalizada"/>
    <s v="Pinturas y Quimicos"/>
    <s v="Duro Tinte Genizaro Antiguo Sur cuarto"/>
    <n v="0.5"/>
    <n v="10.23468459090909"/>
    <n v="5.1173422954545451"/>
    <n v="29.679600000000001"/>
    <n v="0.17241951695624419"/>
  </r>
  <r>
    <x v="0"/>
    <s v="Finalizada"/>
    <s v="Pinturas y Quimicos"/>
    <s v="Duro Tinte Negro Sur cuarto"/>
    <n v="0.25"/>
    <n v="371.44054799610137"/>
    <n v="92.860136999025343"/>
    <n v="29.679600000000001"/>
    <n v="3.1287529818132773"/>
  </r>
  <r>
    <x v="0"/>
    <s v="Finalizada"/>
    <s v="Pinturas y Quimicos"/>
    <s v="Thinner extrafino Sur galon"/>
    <n v="0.25"/>
    <n v="340.59370967741938"/>
    <n v="85.148427419354846"/>
    <n v="29.679600000000001"/>
    <n v="2.8689209901533324"/>
  </r>
  <r>
    <x v="0"/>
    <s v="Finalizada"/>
    <s v="Pinturas y Quimicos"/>
    <s v="Fondo Lijable para exteriores transparente Sur"/>
    <n v="0.375"/>
    <n v="915.61936511369458"/>
    <n v="343.35726191763547"/>
    <n v="29.679600000000001"/>
    <n v="11.568796813893565"/>
  </r>
  <r>
    <x v="0"/>
    <s v="Finalizada"/>
    <s v="Pinturas y Quimicos"/>
    <s v="Acabado mate para exteriores transparente Sur"/>
    <n v="0.25"/>
    <n v="1217.8846185889292"/>
    <n v="304.47115464723231"/>
    <n v="29.679600000000001"/>
    <n v="10.258600339870897"/>
  </r>
  <r>
    <x v="0"/>
    <s v="Finalizada"/>
    <s v="Pinturas y Quimicos"/>
    <s v="Componente B 730 para poliuretano Sur"/>
    <n v="0.3125"/>
    <n v="1315.93"/>
    <n v="411.22812500000003"/>
    <n v="29.679600000000001"/>
    <n v="13.8555817800779"/>
  </r>
  <r>
    <x v="0"/>
    <s v="Finalizada"/>
    <s v="Pinturas y Quimicos"/>
    <s v="Diluyente Duro Sur"/>
    <n v="0.3125"/>
    <n v="619.40000000000009"/>
    <n v="193.56250000000003"/>
    <n v="29.679600000000001"/>
    <n v="6.5217354681329942"/>
  </r>
  <r>
    <x v="0"/>
    <s v="Finalizada"/>
    <s v="Material para Empaque"/>
    <s v="Papel kraft "/>
    <n v="20.7"/>
    <n v="3.2476560456041415"/>
    <n v="67.22648014400572"/>
    <n v="29.679600000000001"/>
    <n v="2.2650736581357469"/>
  </r>
  <r>
    <x v="0"/>
    <s v="En Proceso"/>
    <s v="Pinturas y Quimicos"/>
    <s v="Duro Tinte Genizaro Antiguo Sur cuarto"/>
    <n v="-0.25"/>
    <n v="10.23468459090909"/>
    <n v="-2.5586711477272726"/>
    <n v="29.679600000000001"/>
    <n v="-8.6209758478122095E-2"/>
  </r>
  <r>
    <x v="0"/>
    <s v="En Proceso"/>
    <s v="Pinturas y Quimicos"/>
    <s v="Duro Tinte Negro Sur cuarto"/>
    <n v="-3.125E-2"/>
    <n v="371.44054799610137"/>
    <n v="-11.607517124878168"/>
    <n v="29.679600000000001"/>
    <n v="-0.39109412272665967"/>
  </r>
  <r>
    <x v="0"/>
    <s v="En Proceso"/>
    <s v="Pinturas y Quimicos"/>
    <s v="Thinner extrafino Sur galon"/>
    <n v="-0.125"/>
    <n v="340.59370967741938"/>
    <n v="-42.574213709677423"/>
    <n v="29.679600000000001"/>
    <n v="-1.4344604950766662"/>
  </r>
  <r>
    <x v="0"/>
    <s v="En Proceso"/>
    <s v="Pinturas y Quimicos"/>
    <s v="Fondo Lijable para exteriores transparente Sur"/>
    <n v="-0.3125"/>
    <n v="915.61936511369458"/>
    <n v="-286.13105159802956"/>
    <n v="29.679600000000001"/>
    <n v="-9.6406640115779716"/>
  </r>
  <r>
    <x v="0"/>
    <s v="En Proceso"/>
    <s v="Pinturas y Quimicos"/>
    <s v="Acabado mate para exteriores transparente Sur"/>
    <n v="-0.40625"/>
    <n v="1217.8846185889292"/>
    <n v="-494.76562630175249"/>
    <n v="29.679600000000001"/>
    <n v="-16.670225552290209"/>
  </r>
  <r>
    <x v="0"/>
    <s v="En Proceso"/>
    <s v="Pinturas y Quimicos"/>
    <s v="Componente B 730 para poliuretano Sur"/>
    <n v="-0.4375"/>
    <n v="1315.93"/>
    <n v="-575.71937500000001"/>
    <n v="29.679600000000001"/>
    <n v="-19.39781449210906"/>
  </r>
  <r>
    <x v="0"/>
    <s v="En Proceso"/>
    <s v="Pinturas y Quimicos"/>
    <s v="Diluyente Duro Sur"/>
    <n v="-0.4375"/>
    <n v="619.40000000000009"/>
    <n v="-270.98750000000007"/>
    <n v="29.679600000000001"/>
    <n v="-9.1304296553861928"/>
  </r>
  <r>
    <x v="0"/>
    <s v="En Proceso"/>
    <s v="Material para Empaque"/>
    <s v="Papel kraft "/>
    <n v="-21.6"/>
    <n v="3.2476560456041415"/>
    <n v="-70.149370585049454"/>
    <n v="29.679600000000001"/>
    <n v="-2.3635551215329538"/>
  </r>
  <r>
    <x v="0"/>
    <s v="Finalizada"/>
    <s v="Pinturas y Quimicos"/>
    <s v="Duro Tinte Genizaro Antiguo Sur cuarto"/>
    <n v="0.25"/>
    <n v="10.23468459090909"/>
    <n v="2.5586711477272726"/>
    <n v="29.679600000000001"/>
    <n v="8.6209758478122095E-2"/>
  </r>
  <r>
    <x v="0"/>
    <s v="Finalizada"/>
    <s v="Pinturas y Quimicos"/>
    <s v="Duro Tinte Negro Sur cuarto"/>
    <n v="3.125E-2"/>
    <n v="371.44054799610137"/>
    <n v="11.607517124878168"/>
    <n v="29.679600000000001"/>
    <n v="0.39109412272665967"/>
  </r>
  <r>
    <x v="0"/>
    <s v="Finalizada"/>
    <s v="Pinturas y Quimicos"/>
    <s v="Thinner extrafino Sur galon"/>
    <n v="0.125"/>
    <n v="340.59370967741938"/>
    <n v="42.574213709677423"/>
    <n v="29.679600000000001"/>
    <n v="1.4344604950766662"/>
  </r>
  <r>
    <x v="0"/>
    <s v="Finalizada"/>
    <s v="Pinturas y Quimicos"/>
    <s v="Fondo Lijable para exteriores transparente Sur"/>
    <n v="0.3125"/>
    <n v="915.61936511369458"/>
    <n v="286.13105159802956"/>
    <n v="29.679600000000001"/>
    <n v="9.6406640115779716"/>
  </r>
  <r>
    <x v="0"/>
    <s v="Finalizada"/>
    <s v="Pinturas y Quimicos"/>
    <s v="Acabado mate para exteriores transparente Sur"/>
    <n v="0.40625"/>
    <n v="1217.8846185889292"/>
    <n v="494.76562630175249"/>
    <n v="29.679600000000001"/>
    <n v="16.670225552290209"/>
  </r>
  <r>
    <x v="0"/>
    <s v="Finalizada"/>
    <s v="Pinturas y Quimicos"/>
    <s v="Componente B 730 para poliuretano Sur"/>
    <n v="0.4375"/>
    <n v="1315.93"/>
    <n v="575.71937500000001"/>
    <n v="29.679600000000001"/>
    <n v="19.39781449210906"/>
  </r>
  <r>
    <x v="0"/>
    <s v="Finalizada"/>
    <s v="Pinturas y Quimicos"/>
    <s v="Diluyente Duro Sur"/>
    <n v="0.4375"/>
    <n v="619.40000000000009"/>
    <n v="270.98750000000007"/>
    <n v="29.679600000000001"/>
    <n v="9.1304296553861928"/>
  </r>
  <r>
    <x v="0"/>
    <s v="Finalizada"/>
    <s v="Material para Empaque"/>
    <s v="Papel kraft "/>
    <n v="21.6"/>
    <n v="3.2476560456041415"/>
    <n v="70.149370585049454"/>
    <n v="29.679600000000001"/>
    <n v="2.3635551215329538"/>
  </r>
  <r>
    <x v="0"/>
    <s v="En Proceso"/>
    <s v="Pinturas y Quimicos"/>
    <s v="Duro Tinte Genizaro Antiguo Sur cuarto"/>
    <n v="-1.25"/>
    <n v="10.23468459090909"/>
    <n v="-12.793355738636363"/>
    <n v="29.679600000000001"/>
    <n v="-0.43104879239061045"/>
  </r>
  <r>
    <x v="0"/>
    <s v="En Proceso"/>
    <s v="Pinturas y Quimicos"/>
    <s v="Duro Tinte Negro Sur cuarto"/>
    <n v="-0.625"/>
    <n v="371.44054799610137"/>
    <n v="-232.15034249756337"/>
    <n v="29.679600000000001"/>
    <n v="-7.8218824545331938"/>
  </r>
  <r>
    <x v="0"/>
    <s v="En Proceso"/>
    <s v="Pinturas y Quimicos"/>
    <s v="Thinner extrafino Sur galon"/>
    <n v="-0.625"/>
    <n v="340.59370967741938"/>
    <n v="-212.87106854838711"/>
    <n v="29.679600000000001"/>
    <n v="-7.1723024753833311"/>
  </r>
  <r>
    <x v="0"/>
    <s v="En Proceso"/>
    <s v="Pinturas y Quimicos"/>
    <s v="Fondo Lijable para exteriores transparente Sur"/>
    <n v="-0.8125"/>
    <n v="915.61936511369458"/>
    <n v="-743.94073415487685"/>
    <n v="29.679600000000001"/>
    <n v="-25.065726430102725"/>
  </r>
  <r>
    <x v="0"/>
    <s v="En Proceso"/>
    <s v="Pinturas y Quimicos"/>
    <s v="Acabado mate para exteriores transparente Sur"/>
    <n v="-0.75"/>
    <n v="1217.8846185889292"/>
    <n v="-913.41346394169693"/>
    <n v="29.679600000000001"/>
    <n v="-30.775801019612693"/>
  </r>
  <r>
    <x v="0"/>
    <s v="En Proceso"/>
    <s v="Pinturas y Quimicos"/>
    <s v="Componente B 730 para poliuretano Sur"/>
    <n v="-0.78125"/>
    <n v="1315.93"/>
    <n v="-1028.0703125"/>
    <n v="29.679600000000001"/>
    <n v="-34.638954450194746"/>
  </r>
  <r>
    <x v="0"/>
    <s v="En Proceso"/>
    <s v="Pinturas y Quimicos"/>
    <s v="Diluyente Duro Sur"/>
    <n v="-0.78125"/>
    <n v="619.40000000000009"/>
    <n v="-483.90625000000006"/>
    <n v="29.679600000000001"/>
    <n v="-16.304338670332484"/>
  </r>
  <r>
    <x v="0"/>
    <s v="En Proceso"/>
    <s v="Material para Empaque"/>
    <s v="Papel kraft "/>
    <n v="-56.7"/>
    <n v="3.2476560456041415"/>
    <n v="-184.14209778575483"/>
    <n v="29.679600000000001"/>
    <n v="-6.2043321940240039"/>
  </r>
  <r>
    <x v="0"/>
    <s v="Finalizada"/>
    <s v="Pinturas y Quimicos"/>
    <s v="Duro Tinte Genizaro Antiguo Sur cuarto"/>
    <n v="1.25"/>
    <n v="10.23468459090909"/>
    <n v="12.793355738636363"/>
    <n v="29.679600000000001"/>
    <n v="0.43104879239061045"/>
  </r>
  <r>
    <x v="0"/>
    <s v="Finalizada"/>
    <s v="Pinturas y Quimicos"/>
    <s v="Duro Tinte Negro Sur cuarto"/>
    <n v="0.625"/>
    <n v="371.44054799610137"/>
    <n v="232.15034249756337"/>
    <n v="29.679600000000001"/>
    <n v="7.8218824545331938"/>
  </r>
  <r>
    <x v="0"/>
    <s v="Finalizada"/>
    <s v="Pinturas y Quimicos"/>
    <s v="Thinner extrafino Sur galon"/>
    <n v="0.625"/>
    <n v="340.59370967741938"/>
    <n v="212.87106854838711"/>
    <n v="29.679600000000001"/>
    <n v="7.1723024753833311"/>
  </r>
  <r>
    <x v="0"/>
    <s v="Finalizada"/>
    <s v="Pinturas y Quimicos"/>
    <s v="Fondo Lijable para exteriores transparente Sur"/>
    <n v="0.8125"/>
    <n v="915.61936511369458"/>
    <n v="743.94073415487685"/>
    <n v="29.679600000000001"/>
    <n v="25.065726430102725"/>
  </r>
  <r>
    <x v="0"/>
    <s v="Finalizada"/>
    <s v="Pinturas y Quimicos"/>
    <s v="Acabado mate para exteriores transparente Sur"/>
    <n v="0.75"/>
    <n v="1217.8846185889292"/>
    <n v="913.41346394169693"/>
    <n v="29.679600000000001"/>
    <n v="30.775801019612693"/>
  </r>
  <r>
    <x v="0"/>
    <s v="Finalizada"/>
    <s v="Pinturas y Quimicos"/>
    <s v="Componente B 730 para poliuretano Sur"/>
    <n v="0.78125"/>
    <n v="1315.93"/>
    <n v="1028.0703125"/>
    <n v="29.679600000000001"/>
    <n v="34.638954450194746"/>
  </r>
  <r>
    <x v="0"/>
    <s v="Finalizada"/>
    <s v="Pinturas y Quimicos"/>
    <s v="Diluyente Duro Sur"/>
    <n v="0.78125"/>
    <n v="619.40000000000009"/>
    <n v="483.90625000000006"/>
    <n v="29.679600000000001"/>
    <n v="16.304338670332484"/>
  </r>
  <r>
    <x v="0"/>
    <s v="Finalizada"/>
    <s v="Material para Empaque"/>
    <s v="Papel kraft "/>
    <n v="56.7"/>
    <n v="3.2476560456041415"/>
    <n v="184.14209778575483"/>
    <n v="29.679600000000001"/>
    <n v="6.2043321940240039"/>
  </r>
  <r>
    <x v="0"/>
    <s v="En Proceso"/>
    <s v="Pinturas y Quimicos"/>
    <s v="Corrostyl antic mate Negro Sur galon"/>
    <n v="-3.125E-2"/>
    <n v="872.19999999999993"/>
    <n v="-27.256249999999998"/>
    <n v="29.679600000000001"/>
    <n v="-0.91834964083073889"/>
  </r>
  <r>
    <x v="0"/>
    <s v="En Proceso"/>
    <s v="Pinturas y Quimicos"/>
    <s v="Duro Tinte Negro Sur cuarto"/>
    <n v="-1.25"/>
    <n v="371.44054799610137"/>
    <n v="-464.30068499512674"/>
    <n v="29.679600000000001"/>
    <n v="-15.643764909066388"/>
  </r>
  <r>
    <x v="0"/>
    <s v="En Proceso"/>
    <s v="Pinturas y Quimicos"/>
    <s v="Fondo Lijable para exteriores transparente Sur"/>
    <n v="-0.4375"/>
    <n v="915.61936511369458"/>
    <n v="-400.58347223724138"/>
    <n v="29.679600000000001"/>
    <n v="-13.49692961620916"/>
  </r>
  <r>
    <x v="0"/>
    <s v="En Proceso"/>
    <s v="Pinturas y Quimicos"/>
    <s v="Acabado mate para exteriores transparente Sur"/>
    <n v="-0.375"/>
    <n v="1217.8846185889292"/>
    <n v="-456.70673197084847"/>
    <n v="29.679600000000001"/>
    <n v="-15.387900509806347"/>
  </r>
  <r>
    <x v="0"/>
    <s v="En Proceso"/>
    <s v="Pinturas y Quimicos"/>
    <s v="Componente B 730 para poliuretano Sur"/>
    <n v="-0.40625"/>
    <n v="1315.93"/>
    <n v="-534.5965625"/>
    <n v="29.679600000000001"/>
    <n v="-18.012256314101268"/>
  </r>
  <r>
    <x v="0"/>
    <s v="En Proceso"/>
    <s v="Pinturas y Quimicos"/>
    <s v="Diluyente Duro Sur"/>
    <n v="-0.40625"/>
    <n v="619.40000000000009"/>
    <n v="-251.63125000000002"/>
    <n v="29.679600000000001"/>
    <n v="-8.4782561085728929"/>
  </r>
  <r>
    <x v="0"/>
    <s v="En Proceso"/>
    <s v="Material para Empaque"/>
    <s v="Papel kraft "/>
    <n v="-8.1"/>
    <n v="3.2476560456041415"/>
    <n v="-26.306013969393543"/>
    <n v="29.679600000000001"/>
    <n v="-0.88633317057485761"/>
  </r>
  <r>
    <x v="0"/>
    <s v="Finalizada"/>
    <s v="Pinturas y Quimicos"/>
    <s v="Corrostyl antic mate Negro Sur galon"/>
    <n v="3.125E-2"/>
    <n v="872.19999999999993"/>
    <n v="27.256249999999998"/>
    <n v="29.679600000000001"/>
    <n v="0.91834964083073889"/>
  </r>
  <r>
    <x v="0"/>
    <s v="Finalizada"/>
    <s v="Pinturas y Quimicos"/>
    <s v="Duro Tinte Negro Sur cuarto"/>
    <n v="1.25"/>
    <n v="371.44054799610137"/>
    <n v="464.30068499512674"/>
    <n v="29.679600000000001"/>
    <n v="15.643764909066388"/>
  </r>
  <r>
    <x v="0"/>
    <s v="Finalizada"/>
    <s v="Pinturas y Quimicos"/>
    <s v="Fondo Lijable para exteriores transparente Sur"/>
    <n v="0.4375"/>
    <n v="915.61936511369458"/>
    <n v="400.58347223724138"/>
    <n v="29.679600000000001"/>
    <n v="13.49692961620916"/>
  </r>
  <r>
    <x v="0"/>
    <s v="Finalizada"/>
    <s v="Pinturas y Quimicos"/>
    <s v="Acabado mate para exteriores transparente Sur"/>
    <n v="0.375"/>
    <n v="1217.8846185889292"/>
    <n v="456.70673197084847"/>
    <n v="29.679600000000001"/>
    <n v="15.387900509806347"/>
  </r>
  <r>
    <x v="0"/>
    <s v="Finalizada"/>
    <s v="Pinturas y Quimicos"/>
    <s v="Componente B 730 para poliuretano Sur"/>
    <n v="0.40625"/>
    <n v="1315.93"/>
    <n v="534.5965625"/>
    <n v="29.679600000000001"/>
    <n v="18.012256314101268"/>
  </r>
  <r>
    <x v="0"/>
    <s v="Finalizada"/>
    <s v="Pinturas y Quimicos"/>
    <s v="Diluyente Duro Sur"/>
    <n v="0.40625"/>
    <n v="619.40000000000009"/>
    <n v="251.63125000000002"/>
    <n v="29.679600000000001"/>
    <n v="8.4782561085728929"/>
  </r>
  <r>
    <x v="0"/>
    <s v="Finalizada"/>
    <s v="Material para Empaque"/>
    <s v="Papel kraft "/>
    <n v="8.1"/>
    <n v="3.2476560456041415"/>
    <n v="26.306013969393543"/>
    <n v="29.679600000000001"/>
    <n v="0.88633317057485761"/>
  </r>
  <r>
    <x v="0"/>
    <s v="En Proceso"/>
    <s v="Pinturas y Quimicos"/>
    <s v="Faster Dry SW 6230 Rainstorm"/>
    <n v="-1"/>
    <n v="75.054353666666671"/>
    <n v="-75.054353666666671"/>
    <n v="29.679600000000001"/>
    <n v="-2.5288195820249149"/>
  </r>
  <r>
    <x v="0"/>
    <s v="En Proceso"/>
    <s v="Pinturas y Quimicos"/>
    <s v="Thinner extrafino Sur galon"/>
    <n v="-1"/>
    <n v="340.59370967741938"/>
    <n v="-340.59370967741938"/>
    <n v="29.679600000000001"/>
    <n v="-11.475683960613329"/>
  </r>
  <r>
    <x v="0"/>
    <s v="Finalizada"/>
    <s v="Pinturas y Quimicos"/>
    <s v="Faster Dry SW 6230 Rainstorm"/>
    <n v="1"/>
    <n v="75.054353666666671"/>
    <n v="75.054353666666671"/>
    <n v="29.679600000000001"/>
    <n v="2.5288195820249149"/>
  </r>
  <r>
    <x v="0"/>
    <s v="Finalizada"/>
    <s v="Pinturas y Quimicos"/>
    <s v="Thinner extrafino Sur galon"/>
    <n v="1"/>
    <n v="340.59370967741938"/>
    <n v="340.59370967741938"/>
    <n v="29.679600000000001"/>
    <n v="11.475683960613329"/>
  </r>
  <r>
    <x v="0"/>
    <s v="En Proceso"/>
    <s v="Pinturas y Quimicos"/>
    <s v="Corrostyl antic mate Negro Sur galon"/>
    <n v="-0.15625"/>
    <n v="872.19999999999993"/>
    <n v="-136.28125"/>
    <n v="29.679600000000001"/>
    <n v="-4.5917482041536948"/>
  </r>
  <r>
    <x v="0"/>
    <s v="En Proceso"/>
    <s v="Pinturas y Quimicos"/>
    <s v="Acabado mate para exteriores transparente Sur"/>
    <n v="-0.125"/>
    <n v="1217.8846185889292"/>
    <n v="-152.23557732361616"/>
    <n v="29.679600000000001"/>
    <n v="-5.1293001699354486"/>
  </r>
  <r>
    <x v="0"/>
    <s v="En Proceso"/>
    <s v="Pinturas y Quimicos"/>
    <s v="Componente B 730 para poliuretano Sur"/>
    <n v="-6.25E-2"/>
    <n v="1315.93"/>
    <n v="-82.245625000000004"/>
    <n v="29.679600000000001"/>
    <n v="-2.7711163560155798"/>
  </r>
  <r>
    <x v="0"/>
    <s v="En Proceso"/>
    <s v="Pinturas y Quimicos"/>
    <s v="Diluyente Duro Sur"/>
    <n v="-6.25E-2"/>
    <n v="619.40000000000009"/>
    <n v="-38.712500000000006"/>
    <n v="29.679600000000001"/>
    <n v="-1.3043470936265988"/>
  </r>
  <r>
    <x v="0"/>
    <s v="Finalizada"/>
    <s v="Pinturas y Quimicos"/>
    <s v="Corrostyl antic mate Negro Sur galon"/>
    <n v="0.15625"/>
    <n v="872.19999999999993"/>
    <n v="136.28125"/>
    <n v="29.679600000000001"/>
    <n v="4.5917482041536948"/>
  </r>
  <r>
    <x v="0"/>
    <s v="Finalizada"/>
    <s v="Pinturas y Quimicos"/>
    <s v="Acabado mate para exteriores transparente Sur"/>
    <n v="0.125"/>
    <n v="1217.8846185889292"/>
    <n v="152.23557732361616"/>
    <n v="29.679600000000001"/>
    <n v="5.1293001699354486"/>
  </r>
  <r>
    <x v="0"/>
    <s v="Finalizada"/>
    <s v="Pinturas y Quimicos"/>
    <s v="Componente B 730 para poliuretano Sur"/>
    <n v="6.25E-2"/>
    <n v="1315.93"/>
    <n v="82.245625000000004"/>
    <n v="29.679600000000001"/>
    <n v="2.7711163560155798"/>
  </r>
  <r>
    <x v="0"/>
    <s v="Finalizada"/>
    <s v="Pinturas y Quimicos"/>
    <s v="Diluyente Duro Sur"/>
    <n v="6.25E-2"/>
    <n v="619.40000000000009"/>
    <n v="38.712500000000006"/>
    <n v="29.679600000000001"/>
    <n v="1.3043470936265988"/>
  </r>
  <r>
    <x v="0"/>
    <s v="En Proceso"/>
    <s v="Pinturas y Quimicos"/>
    <s v="Fondo Lijable para exteriores transparente Sur"/>
    <n v="-0.375"/>
    <n v="915.61936511369458"/>
    <n v="-343.35726191763547"/>
    <n v="29.679600000000001"/>
    <n v="-11.568796813893565"/>
  </r>
  <r>
    <x v="0"/>
    <s v="En Proceso"/>
    <s v="Pinturas y Quimicos"/>
    <s v="Acabado mate para exteriores transparente Sur"/>
    <n v="-0.4375"/>
    <n v="1217.8846185889292"/>
    <n v="-532.82452063265657"/>
    <n v="29.679600000000001"/>
    <n v="-17.952550594774074"/>
  </r>
  <r>
    <x v="0"/>
    <s v="En Proceso"/>
    <s v="Pinturas y Quimicos"/>
    <s v="Componente B 730 para poliuretano Sur"/>
    <n v="-0.21875"/>
    <n v="1315.93"/>
    <n v="-287.85968750000001"/>
    <n v="29.679600000000001"/>
    <n v="-9.6989072460545298"/>
  </r>
  <r>
    <x v="0"/>
    <s v="En Proceso"/>
    <s v="Pinturas y Quimicos"/>
    <s v="Diluyente Duro Sur"/>
    <n v="-0.21875"/>
    <n v="619.40000000000009"/>
    <n v="-135.49375000000003"/>
    <n v="29.679600000000001"/>
    <n v="-4.5652148276930964"/>
  </r>
  <r>
    <x v="0"/>
    <s v="En Proceso"/>
    <s v="Pinturas y Quimicos"/>
    <s v="Duro Tinte Genizaro Antiguo Sur cuarto"/>
    <n v="-0.25"/>
    <n v="10.23468459090909"/>
    <n v="-2.5586711477272726"/>
    <n v="29.679600000000001"/>
    <n v="-8.6209758478122095E-2"/>
  </r>
  <r>
    <x v="0"/>
    <s v="En Proceso"/>
    <s v="Pinturas y Quimicos"/>
    <s v="Duro Tinte Negro Sur cuarto"/>
    <n v="-0.125"/>
    <n v="371.44054799610137"/>
    <n v="-46.430068499512672"/>
    <n v="29.679600000000001"/>
    <n v="-1.5643764909066387"/>
  </r>
  <r>
    <x v="0"/>
    <s v="En Proceso"/>
    <s v="Pinturas y Quimicos"/>
    <s v="Thinner extrafino Sur galon"/>
    <n v="-0.21875"/>
    <n v="340.59370967741938"/>
    <n v="-74.504873991935483"/>
    <n v="29.679600000000001"/>
    <n v="-2.5103058663841655"/>
  </r>
  <r>
    <x v="0"/>
    <s v="En Proceso"/>
    <s v="Material para Empaque"/>
    <s v="Papel kraft "/>
    <n v="-27"/>
    <n v="3.2476560456041415"/>
    <n v="-87.686713231311813"/>
    <n v="29.679600000000001"/>
    <n v="-2.9544439019161919"/>
  </r>
  <r>
    <x v="0"/>
    <s v="Finalizada"/>
    <s v="Pinturas y Quimicos"/>
    <s v="Fondo Lijable para exteriores transparente Sur"/>
    <n v="0.375"/>
    <n v="915.61936511369458"/>
    <n v="343.35726191763547"/>
    <n v="29.679600000000001"/>
    <n v="11.568796813893565"/>
  </r>
  <r>
    <x v="0"/>
    <s v="Finalizada"/>
    <s v="Pinturas y Quimicos"/>
    <s v="Acabado mate para exteriores transparente Sur"/>
    <n v="0.4375"/>
    <n v="1217.8846185889292"/>
    <n v="532.82452063265657"/>
    <n v="29.679600000000001"/>
    <n v="17.952550594774074"/>
  </r>
  <r>
    <x v="0"/>
    <s v="Finalizada"/>
    <s v="Pinturas y Quimicos"/>
    <s v="Componente B 730 para poliuretano Sur"/>
    <n v="0.21875"/>
    <n v="1315.93"/>
    <n v="287.85968750000001"/>
    <n v="29.679600000000001"/>
    <n v="9.6989072460545298"/>
  </r>
  <r>
    <x v="0"/>
    <s v="Finalizada"/>
    <s v="Pinturas y Quimicos"/>
    <s v="Diluyente Duro Sur"/>
    <n v="0.21875"/>
    <n v="619.40000000000009"/>
    <n v="135.49375000000003"/>
    <n v="29.679600000000001"/>
    <n v="4.5652148276930964"/>
  </r>
  <r>
    <x v="0"/>
    <s v="Finalizada"/>
    <s v="Pinturas y Quimicos"/>
    <s v="Duro Tinte Genizaro Antiguo Sur cuarto"/>
    <n v="0.25"/>
    <n v="10.23468459090909"/>
    <n v="2.5586711477272726"/>
    <n v="29.679600000000001"/>
    <n v="8.6209758478122095E-2"/>
  </r>
  <r>
    <x v="0"/>
    <s v="Finalizada"/>
    <s v="Pinturas y Quimicos"/>
    <s v="Duro Tinte Negro Sur cuarto"/>
    <n v="0.125"/>
    <n v="371.44054799610137"/>
    <n v="46.430068499512672"/>
    <n v="29.679600000000001"/>
    <n v="1.5643764909066387"/>
  </r>
  <r>
    <x v="0"/>
    <s v="Finalizada"/>
    <s v="Pinturas y Quimicos"/>
    <s v="Thinner extrafino Sur galon"/>
    <n v="0.21875"/>
    <n v="340.59370967741938"/>
    <n v="74.504873991935483"/>
    <n v="29.679600000000001"/>
    <n v="2.5103058663841655"/>
  </r>
  <r>
    <x v="0"/>
    <s v="Finalizada"/>
    <s v="Material para Empaque"/>
    <s v="Papel kraft "/>
    <n v="27"/>
    <n v="3.2476560456041415"/>
    <n v="87.686713231311813"/>
    <n v="29.679600000000001"/>
    <n v="2.9544439019161919"/>
  </r>
  <r>
    <x v="0"/>
    <s v="En Proceso"/>
    <s v="Pinturas y Quimicos"/>
    <s v="Duro Tinte Negro Sur cuarto"/>
    <n v="-0.375"/>
    <n v="371.44054799610137"/>
    <n v="-139.290205498538"/>
    <n v="29.679600000000001"/>
    <n v="-4.6931294727199155"/>
  </r>
  <r>
    <x v="0"/>
    <s v="En Proceso"/>
    <s v="Pinturas y Quimicos"/>
    <s v="NOS transparente base coat Sur"/>
    <n v="-9.375E-2"/>
    <n v="719.3036127057627"/>
    <n v="-67.434713691165257"/>
    <n v="29.679600000000001"/>
    <n v="-2.2720897077846485"/>
  </r>
  <r>
    <x v="0"/>
    <s v="En Proceso"/>
    <s v="Pinturas y Quimicos"/>
    <s v="NOS top coat finish Sur"/>
    <n v="-9.375E-2"/>
    <n v="487.54177913928567"/>
    <n v="-45.707041794308033"/>
    <n v="29.679600000000001"/>
    <n v="-1.540015424544402"/>
  </r>
  <r>
    <x v="0"/>
    <s v="En Proceso"/>
    <s v="Pinturas y Quimicos"/>
    <s v="Corrostyl antic mate Negro Sur galon"/>
    <n v="-9.375E-2"/>
    <n v="872.19999999999993"/>
    <n v="-81.768749999999997"/>
    <n v="29.679600000000001"/>
    <n v="-2.7550489224922168"/>
  </r>
  <r>
    <x v="0"/>
    <s v="En Proceso"/>
    <s v="Pinturas y Quimicos"/>
    <s v="Acabado mate para exteriores transparente Sur"/>
    <n v="-6.25E-2"/>
    <n v="1217.8846185889292"/>
    <n v="-76.117788661808078"/>
    <n v="29.679600000000001"/>
    <n v="-2.5646500849677243"/>
  </r>
  <r>
    <x v="0"/>
    <s v="En Proceso"/>
    <s v="Pinturas y Quimicos"/>
    <s v="Componente B 730 para poliuretano Sur"/>
    <n v="-3.125E-2"/>
    <n v="1315.93"/>
    <n v="-41.122812500000002"/>
    <n v="29.679600000000001"/>
    <n v="-1.3855581780077899"/>
  </r>
  <r>
    <x v="0"/>
    <s v="En Proceso"/>
    <s v="Pinturas y Quimicos"/>
    <s v="Diluyente Duro Sur"/>
    <n v="-3.125E-2"/>
    <n v="619.40000000000009"/>
    <n v="-19.356250000000003"/>
    <n v="29.679600000000001"/>
    <n v="-0.65217354681329942"/>
  </r>
  <r>
    <x v="0"/>
    <s v="En Proceso"/>
    <s v="Material para Empaque"/>
    <s v="Papel kraft "/>
    <n v="-4.5"/>
    <n v="3.2476560456041415"/>
    <n v="-14.614452205218637"/>
    <n v="29.679600000000001"/>
    <n v="-0.49240731698603202"/>
  </r>
  <r>
    <x v="0"/>
    <s v="Finalizada"/>
    <s v="Pinturas y Quimicos"/>
    <s v="Duro Tinte Negro Sur cuarto"/>
    <n v="0.375"/>
    <n v="371.44054799610137"/>
    <n v="139.290205498538"/>
    <n v="29.679600000000001"/>
    <n v="4.6931294727199155"/>
  </r>
  <r>
    <x v="0"/>
    <s v="Finalizada"/>
    <s v="Pinturas y Quimicos"/>
    <s v="NOS transparente base coat Sur"/>
    <n v="9.375E-2"/>
    <n v="719.3036127057627"/>
    <n v="67.434713691165257"/>
    <n v="29.679600000000001"/>
    <n v="2.2720897077846485"/>
  </r>
  <r>
    <x v="0"/>
    <s v="Finalizada"/>
    <s v="Pinturas y Quimicos"/>
    <s v="NOS top coat finish Sur"/>
    <n v="9.375E-2"/>
    <n v="487.54177913928567"/>
    <n v="45.707041794308033"/>
    <n v="29.679600000000001"/>
    <n v="1.540015424544402"/>
  </r>
  <r>
    <x v="0"/>
    <s v="Finalizada"/>
    <s v="Pinturas y Quimicos"/>
    <s v="Corrostyl antic mate Negro Sur galon"/>
    <n v="9.375E-2"/>
    <n v="872.19999999999993"/>
    <n v="81.768749999999997"/>
    <n v="29.679600000000001"/>
    <n v="2.7550489224922168"/>
  </r>
  <r>
    <x v="0"/>
    <s v="Finalizada"/>
    <s v="Pinturas y Quimicos"/>
    <s v="Acabado mate para exteriores transparente Sur"/>
    <n v="6.25E-2"/>
    <n v="1217.8846185889292"/>
    <n v="76.117788661808078"/>
    <n v="29.679600000000001"/>
    <n v="2.5646500849677243"/>
  </r>
  <r>
    <x v="0"/>
    <s v="Finalizada"/>
    <s v="Pinturas y Quimicos"/>
    <s v="Componente B 730 para poliuretano Sur"/>
    <n v="3.125E-2"/>
    <n v="1315.93"/>
    <n v="41.122812500000002"/>
    <n v="29.679600000000001"/>
    <n v="1.3855581780077899"/>
  </r>
  <r>
    <x v="0"/>
    <s v="Finalizada"/>
    <s v="Pinturas y Quimicos"/>
    <s v="Diluyente Duro Sur"/>
    <n v="3.125E-2"/>
    <n v="619.40000000000009"/>
    <n v="19.356250000000003"/>
    <n v="29.679600000000001"/>
    <n v="0.65217354681329942"/>
  </r>
  <r>
    <x v="0"/>
    <s v="Finalizada"/>
    <s v="Material para Empaque"/>
    <s v="Papel kraft "/>
    <n v="4.5"/>
    <n v="3.2476560456041415"/>
    <n v="14.614452205218637"/>
    <n v="29.679600000000001"/>
    <n v="0.49240731698603202"/>
  </r>
  <r>
    <x v="0"/>
    <s v="En Proceso"/>
    <s v="Pinturas y Quimicos"/>
    <s v="Corrostyl antic mate Negro Sur galon"/>
    <n v="-0.34375"/>
    <n v="872.19999999999993"/>
    <n v="-299.81874999999997"/>
    <n v="29.679600000000001"/>
    <n v="-10.101846049138127"/>
  </r>
  <r>
    <x v="0"/>
    <s v="En Proceso"/>
    <s v="Pinturas y Quimicos"/>
    <s v="Desoxidante / Desengrasante Sur"/>
    <n v="-3.125E-2"/>
    <n v="238.47880378364198"/>
    <n v="-7.4524626182388118"/>
    <n v="29.679600000000001"/>
    <n v="-0.25109713804225164"/>
  </r>
  <r>
    <x v="0"/>
    <s v="En Proceso"/>
    <s v="Pinturas y Quimicos"/>
    <s v="Acabado mate para exteriores transparente Sur"/>
    <n v="-0.21875"/>
    <n v="1217.8846185889292"/>
    <n v="-266.41226031632829"/>
    <n v="29.679600000000001"/>
    <n v="-8.976275297387037"/>
  </r>
  <r>
    <x v="0"/>
    <s v="En Proceso"/>
    <s v="Pinturas y Quimicos"/>
    <s v="Componente B 730 para poliuretano Sur"/>
    <n v="-0.15625"/>
    <n v="1315.93"/>
    <n v="-205.61406250000002"/>
    <n v="29.679600000000001"/>
    <n v="-6.92779089003895"/>
  </r>
  <r>
    <x v="0"/>
    <s v="En Proceso"/>
    <s v="Pinturas y Quimicos"/>
    <s v="Diluyente Duro Sur"/>
    <n v="-0.21875"/>
    <n v="619.40000000000009"/>
    <n v="-135.49375000000003"/>
    <n v="29.679600000000001"/>
    <n v="-4.5652148276930964"/>
  </r>
  <r>
    <x v="0"/>
    <s v="En Proceso"/>
    <s v="Pinturas y Quimicos"/>
    <s v="Esmalte Blue Gray Sur"/>
    <n v="-0.1875"/>
    <n v="0"/>
    <n v="0"/>
    <n v="29.679600000000001"/>
    <n v="0"/>
  </r>
  <r>
    <x v="0"/>
    <s v="En Proceso"/>
    <s v="Pinturas y Quimicos"/>
    <s v="Latex Blanco Hueso Sur"/>
    <n v="-1"/>
    <n v="0"/>
    <n v="0"/>
    <n v="29.679600000000001"/>
    <n v="0"/>
  </r>
  <r>
    <x v="0"/>
    <s v="En Proceso"/>
    <s v="Pinturas y Quimicos"/>
    <s v="Laca nitro negro acabado"/>
    <n v="-6.25E-2"/>
    <n v="0"/>
    <n v="0"/>
    <n v="29.679600000000001"/>
    <n v="0"/>
  </r>
  <r>
    <x v="0"/>
    <s v="En Proceso"/>
    <s v="Pinturas y Quimicos"/>
    <s v="Esmalte Blue Gray Sur"/>
    <n v="-0.375"/>
    <n v="0"/>
    <n v="0"/>
    <n v="29.679600000000001"/>
    <n v="0"/>
  </r>
  <r>
    <x v="0"/>
    <s v="En Proceso"/>
    <s v="Pinturas y Quimicos"/>
    <s v="Duro Tinte Nogal Oscuro Sur cuarto"/>
    <n v="-0.125"/>
    <n v="36.844222819259258"/>
    <n v="-4.6055278524074073"/>
    <n v="29.679600000000001"/>
    <n v="-0.15517486261295324"/>
  </r>
  <r>
    <x v="0"/>
    <s v="En Proceso"/>
    <s v="Pinturas y Quimicos"/>
    <s v="Duro Tinte Negro Sur cuarto"/>
    <n v="-0.125"/>
    <n v="371.44054799610137"/>
    <n v="-46.430068499512672"/>
    <n v="29.679600000000001"/>
    <n v="-1.5643764909066387"/>
  </r>
  <r>
    <x v="0"/>
    <s v="En Proceso"/>
    <s v="Pinturas y Quimicos"/>
    <s v="Fondo Lijable para exteriores transparente Sur"/>
    <n v="-0.1875"/>
    <n v="915.61936511369458"/>
    <n v="-171.67863095881773"/>
    <n v="29.679600000000001"/>
    <n v="-5.7843984069467824"/>
  </r>
  <r>
    <x v="0"/>
    <s v="Finalizada"/>
    <s v="Pinturas y Quimicos"/>
    <s v="Corrostyl antic mate Negro Sur galon"/>
    <n v="0.34375"/>
    <n v="872.19999999999993"/>
    <n v="299.81874999999997"/>
    <n v="29.679600000000001"/>
    <n v="10.101846049138127"/>
  </r>
  <r>
    <x v="0"/>
    <s v="Finalizada"/>
    <s v="Pinturas y Quimicos"/>
    <s v="Desoxidante / Desengrasante Sur"/>
    <n v="3.125E-2"/>
    <n v="238.47880378364198"/>
    <n v="7.4524626182388118"/>
    <n v="29.679600000000001"/>
    <n v="0.25109713804225164"/>
  </r>
  <r>
    <x v="0"/>
    <s v="Finalizada"/>
    <s v="Pinturas y Quimicos"/>
    <s v="Acabado mate para exteriores transparente Sur"/>
    <n v="0.21875"/>
    <n v="1217.8846185889292"/>
    <n v="266.41226031632829"/>
    <n v="29.679600000000001"/>
    <n v="8.976275297387037"/>
  </r>
  <r>
    <x v="0"/>
    <s v="Finalizada"/>
    <s v="Pinturas y Quimicos"/>
    <s v="Componente B 730 para poliuretano Sur"/>
    <n v="0.15625"/>
    <n v="1315.93"/>
    <n v="205.61406250000002"/>
    <n v="29.679600000000001"/>
    <n v="6.92779089003895"/>
  </r>
  <r>
    <x v="0"/>
    <s v="Finalizada"/>
    <s v="Pinturas y Quimicos"/>
    <s v="Diluyente Duro Sur"/>
    <n v="0.21875"/>
    <n v="619.40000000000009"/>
    <n v="135.49375000000003"/>
    <n v="29.679600000000001"/>
    <n v="4.5652148276930964"/>
  </r>
  <r>
    <x v="0"/>
    <s v="Finalizada"/>
    <s v="Pinturas y Quimicos"/>
    <s v="Esmalte Blue Gray Sur"/>
    <n v="0.1875"/>
    <n v="0"/>
    <n v="0"/>
    <n v="29.679600000000001"/>
    <n v="0"/>
  </r>
  <r>
    <x v="0"/>
    <s v="Finalizada"/>
    <s v="Pinturas y Quimicos"/>
    <s v="Latex Blanco Hueso Sur"/>
    <n v="1"/>
    <n v="0"/>
    <n v="0"/>
    <n v="29.679600000000001"/>
    <n v="0"/>
  </r>
  <r>
    <x v="0"/>
    <s v="Finalizada"/>
    <s v="Pinturas y Quimicos"/>
    <s v="Laca nitro negro acabado"/>
    <n v="6.25E-2"/>
    <n v="0"/>
    <n v="0"/>
    <n v="29.679600000000001"/>
    <n v="0"/>
  </r>
  <r>
    <x v="0"/>
    <s v="Finalizada"/>
    <s v="Pinturas y Quimicos"/>
    <s v="Esmalte Blue Gray Sur"/>
    <n v="0.375"/>
    <n v="0"/>
    <n v="0"/>
    <n v="29.679600000000001"/>
    <n v="0"/>
  </r>
  <r>
    <x v="0"/>
    <s v="Finalizada"/>
    <s v="Pinturas y Quimicos"/>
    <s v="Duro Tinte Nogal Oscuro Sur cuarto"/>
    <n v="0.125"/>
    <n v="36.844222819259258"/>
    <n v="4.6055278524074073"/>
    <n v="29.679600000000001"/>
    <n v="0.15517486261295324"/>
  </r>
  <r>
    <x v="0"/>
    <s v="Finalizada"/>
    <s v="Pinturas y Quimicos"/>
    <s v="Duro Tinte Negro Sur cuarto"/>
    <n v="0.125"/>
    <n v="371.44054799610137"/>
    <n v="46.430068499512672"/>
    <n v="29.679600000000001"/>
    <n v="1.5643764909066387"/>
  </r>
  <r>
    <x v="0"/>
    <s v="Finalizada"/>
    <s v="Pinturas y Quimicos"/>
    <s v="Fondo Lijable para exteriores transparente Sur"/>
    <n v="0.1875"/>
    <n v="915.61936511369458"/>
    <n v="171.67863095881773"/>
    <n v="29.679600000000001"/>
    <n v="5.7843984069467824"/>
  </r>
  <r>
    <x v="0"/>
    <s v="Finalizada"/>
    <s v="Sub-Contratos"/>
    <s v="Servicio de pintura a piezas de aluminio proyecto Westfield / Proveedor: Tropialum."/>
    <n v="10"/>
    <n v="593.03800000000001"/>
    <n v="5930.38"/>
    <n v="29.651900000000001"/>
    <n v="200"/>
  </r>
  <r>
    <x v="0"/>
    <m/>
    <m/>
    <m/>
    <m/>
    <m/>
    <n v="167476.76642320023"/>
    <m/>
    <n v="5643.0109038935916"/>
  </r>
  <r>
    <x v="1"/>
    <s v="Finalizada"/>
    <s v="Plywood"/>
    <s v="Lamina de Plywood Corriente de 4 x 8 x 1/2&quot;"/>
    <n v="10"/>
    <n v="641.69552469135795"/>
    <n v="6416.9552469135797"/>
    <n v="29.7989"/>
    <n v="215.34201755479498"/>
  </r>
  <r>
    <x v="2"/>
    <s v="Finalizada"/>
    <s v="Plywood"/>
    <s v="Lamina de Plywood Corriente de 4 x 8 x 1/2&quot;"/>
    <n v="24"/>
    <n v="641.69552469135795"/>
    <n v="15400.69259259259"/>
    <n v="29.7989"/>
    <n v="516.8208421315079"/>
  </r>
  <r>
    <x v="2"/>
    <s v="Finalizada"/>
    <s v="Clavos y Tornillos"/>
    <s v="Tornillo Gypsum 1-1/4&quot;"/>
    <n v="800"/>
    <n v="0.24910632133951227"/>
    <n v="199.28505707160983"/>
    <n v="29.7989"/>
    <n v="6.6876648826503606"/>
  </r>
  <r>
    <x v="3"/>
    <s v="Finalizada"/>
    <s v="Plywood"/>
    <s v="Lamina de Plywood Corriente de 4 x 8 x 3/8&quot;"/>
    <n v="2"/>
    <n v="483.11904528763768"/>
    <n v="966.23809057527535"/>
    <n v="29.7989"/>
    <n v="32.425293905992348"/>
  </r>
  <r>
    <x v="3"/>
    <s v="Finalizada"/>
    <s v="Clavos y Tornillos"/>
    <s v="Tornillo Gypsum 1-1/4&quot;"/>
    <n v="100"/>
    <n v="0.24910632133951227"/>
    <n v="24.910632133951228"/>
    <n v="29.7989"/>
    <n v="0.83595811033129508"/>
  </r>
  <r>
    <x v="4"/>
    <s v="Finalizada"/>
    <s v="Plywood"/>
    <s v="Lamina de Plywood Corriente de 4 x 8 x 3/8&quot;"/>
    <n v="10"/>
    <n v="483.11904528763768"/>
    <n v="4831.1904528763771"/>
    <n v="29.7989"/>
    <n v="162.12646952996175"/>
  </r>
  <r>
    <x v="4"/>
    <s v="Finalizada"/>
    <s v="Clavos y Tornillos"/>
    <s v="Tornillo Gypsum 1-1/4&quot;"/>
    <n v="500"/>
    <n v="0.24910632133951227"/>
    <n v="124.55316066975614"/>
    <n v="29.7989"/>
    <n v="4.1797905516564748"/>
  </r>
  <r>
    <x v="5"/>
    <s v="Finalizada"/>
    <s v="Plywood"/>
    <s v="Lamina de Plywood Corriente de 4 x 8 x 3/8&quot;"/>
    <n v="10"/>
    <n v="483.11904528763768"/>
    <n v="4831.1904528763771"/>
    <n v="29.7989"/>
    <n v="162.12646952996175"/>
  </r>
  <r>
    <x v="5"/>
    <s v="Finalizada"/>
    <s v="Clavos y Tornillos"/>
    <s v="Tornillo Gypsum 1-1/4&quot;"/>
    <n v="500"/>
    <n v="0.24910632133951227"/>
    <n v="124.55316066975614"/>
    <n v="29.7989"/>
    <n v="4.1797905516564748"/>
  </r>
  <r>
    <x v="4"/>
    <s v="Finalizada"/>
    <s v="Material para Empaque"/>
    <s v="Lamina de poroplast lisa 2 x 4 (pie x pie)"/>
    <n v="40"/>
    <n v="29.299354169288335"/>
    <n v="1171.9741667715334"/>
    <n v="29.7989"/>
    <n v="39.329443931538862"/>
  </r>
  <r>
    <x v="2"/>
    <s v="Finalizada"/>
    <s v="Material para Empaque"/>
    <s v="Lamina de poroplast lisa 2 x 4 (pie x pie)"/>
    <n v="64"/>
    <n v="29.299354169288335"/>
    <n v="1875.1586668344535"/>
    <n v="29.7989"/>
    <n v="62.927110290462181"/>
  </r>
  <r>
    <x v="3"/>
    <s v="Finalizada"/>
    <s v="Material para Empaque"/>
    <s v="Lamina de poroplast lisa 2 x 4 (pie x pie)"/>
    <n v="6"/>
    <n v="29.299354169288335"/>
    <n v="175.79612501573001"/>
    <n v="29.7989"/>
    <n v="5.8994165897308291"/>
  </r>
  <r>
    <x v="6"/>
    <s v="Finalizada"/>
    <s v="Clavos y Tornillos"/>
    <s v="Tornillo Gypsum 2-1/2&quot;"/>
    <n v="50"/>
    <n v="0.97023000000000015"/>
    <n v="48.511500000000005"/>
    <n v="29.7989"/>
    <n v="1.6279627771494922"/>
  </r>
  <r>
    <x v="7"/>
    <s v="Finalizada"/>
    <s v="Clavos y Tornillos"/>
    <s v="Tornillo Amarillo 1-1/4&quot; #12"/>
    <n v="34"/>
    <n v="6.6224429705882351"/>
    <n v="225.163061"/>
    <n v="29.7989"/>
    <n v="7.5560863320458136"/>
  </r>
  <r>
    <x v="5"/>
    <s v="Finalizada"/>
    <s v="Clavos y Tornillos"/>
    <s v="Tornillo Gypsum 1-1/4&quot;"/>
    <n v="440"/>
    <n v="0.24910632133951227"/>
    <n v="109.6067813893854"/>
    <n v="29.7989"/>
    <n v="3.6782156854576984"/>
  </r>
  <r>
    <x v="8"/>
    <s v="En Proceso"/>
    <s v="Pinturas y Quimicos"/>
    <s v="Spray Negro  "/>
    <n v="-2.5"/>
    <n v="60.162500000000001"/>
    <n v="-150.40625"/>
    <n v="29.7989"/>
    <n v="-5.0473759098490216"/>
  </r>
  <r>
    <x v="9"/>
    <s v="Finalizada"/>
    <s v="Pinturas y Quimicos"/>
    <s v="Spray Negro  "/>
    <n v="2.5"/>
    <n v="60.162500000000001"/>
    <n v="150.40625"/>
    <n v="29.7989"/>
    <n v="5.0473759098490216"/>
  </r>
  <r>
    <x v="4"/>
    <s v="Finalizada"/>
    <s v="Plywood"/>
    <s v="Lamina de Plywood Corriente de 4 x 8 x 3/8&quot;"/>
    <n v="-1"/>
    <n v="483.11904528763768"/>
    <n v="-483.11904528763768"/>
    <n v="29.7989"/>
    <n v="-16.212646952996174"/>
  </r>
  <r>
    <x v="10"/>
    <s v="Finalizada"/>
    <s v="Material para Tapizar"/>
    <s v="Retazos de cuero"/>
    <n v="4"/>
    <n v="0"/>
    <n v="0"/>
    <n v="29.7989"/>
    <n v="0"/>
  </r>
  <r>
    <x v="8"/>
    <s v="En Proceso"/>
    <s v="Pinturas y Quimicos"/>
    <s v="Diluyente Duro Sur"/>
    <n v="1"/>
    <n v="635.70500000000004"/>
    <n v="635.70500000000004"/>
    <n v="29.7989"/>
    <n v="21.333170016342887"/>
  </r>
  <r>
    <x v="11"/>
    <s v="Finalizada"/>
    <s v="Clavos y Tornillos"/>
    <s v="Tornillo Amarillo 3-1/2&quot; #10"/>
    <n v="16"/>
    <n v="1.1241666666666665"/>
    <n v="17.986666666666665"/>
    <n v="29.7989"/>
    <n v="0.60360169894414439"/>
  </r>
  <r>
    <x v="11"/>
    <s v="Finalizada"/>
    <s v="Clavos y Tornillos"/>
    <s v="Tornillo Amarillo 1&quot; #10"/>
    <n v="10"/>
    <n v="0.53569664058699129"/>
    <n v="5.3569664058699127"/>
    <n v="29.7989"/>
    <n v="0.17977060917919496"/>
  </r>
  <r>
    <x v="12"/>
    <s v="Finalizada"/>
    <s v="Herrajes"/>
    <s v="Nivelador metalico de 1-1/4&quot; rosca de 3/8&quot; hierro negro"/>
    <n v="8"/>
    <n v="10.119473684210528"/>
    <n v="80.95578947368422"/>
    <n v="29.7989"/>
    <n v="2.7167375129177325"/>
  </r>
  <r>
    <x v="12"/>
    <s v="Finalizada"/>
    <s v="Clavos y Tornillos"/>
    <s v="Tuerca Galvanizada 3/8&quot;"/>
    <n v="8"/>
    <n v="0.93555096536666804"/>
    <n v="7.4844077229333443"/>
    <n v="29.7989"/>
    <n v="0.25116389272534706"/>
  </r>
  <r>
    <x v="8"/>
    <s v="En Proceso"/>
    <s v="Pinturas y Quimicos"/>
    <s v="Diluyente Duro Sur"/>
    <n v="1"/>
    <n v="635.70500000000004"/>
    <n v="635.70500000000004"/>
    <n v="29.7989"/>
    <n v="21.333170016342887"/>
  </r>
  <r>
    <x v="13"/>
    <s v="En Proceso"/>
    <s v="Clavos y Tornillos"/>
    <s v="Tornillo Gypsum 2&quot;"/>
    <n v="60"/>
    <n v="0"/>
    <n v="0"/>
    <n v="29.7989"/>
    <n v="0"/>
  </r>
  <r>
    <x v="13"/>
    <s v="En Proceso"/>
    <s v="Clavos y Tornillos"/>
    <s v="Tornillo Amarillo 1&quot; #10"/>
    <n v="50"/>
    <n v="0.53569664058699129"/>
    <n v="26.784832029349566"/>
    <n v="29.7989"/>
    <n v="0.89885304589597492"/>
  </r>
  <r>
    <x v="12"/>
    <s v="Finalizada"/>
    <s v="Metales"/>
    <s v="Platina de 2&quot; x 1/2&quot; x 6 m"/>
    <n v="1.1499999999999999"/>
    <n v="0"/>
    <n v="0"/>
    <n v="29.7989"/>
    <n v="0"/>
  </r>
  <r>
    <x v="14"/>
    <s v="En Proceso"/>
    <s v="Clavos y Tornillos"/>
    <s v="Tornillo Amarillo 2-1/2&quot; #10"/>
    <n v="50"/>
    <n v="0.60234350109003387"/>
    <n v="30.117175054501693"/>
    <n v="29.7989"/>
    <n v="1.0106807652128666"/>
  </r>
  <r>
    <x v="15"/>
    <s v="Finalizada"/>
    <s v="Clavos y Tornillos"/>
    <s v="Tornillo Amarillo 1-1/2&quot; #10"/>
    <n v="104"/>
    <n v="0.31817902605076509"/>
    <n v="33.090618709279568"/>
    <n v="29.7989"/>
    <n v="1.1104644369181267"/>
  </r>
  <r>
    <x v="15"/>
    <s v="Finalizada"/>
    <s v="Clavos y Tornillos"/>
    <s v="Tornillo Amarillo 1&quot; #10"/>
    <n v="30"/>
    <n v="0.53569664058699129"/>
    <n v="16.070899217609739"/>
    <n v="29.7989"/>
    <n v="0.53931182753758489"/>
  </r>
  <r>
    <x v="16"/>
    <s v="Finalizada"/>
    <s v="Abrasivos (Lijas)"/>
    <s v="Lija de Disco grano 220"/>
    <n v="4"/>
    <n v="7.0502607964108428"/>
    <n v="28.201043185643371"/>
    <n v="29.7989"/>
    <n v="0.94637866450249408"/>
  </r>
  <r>
    <x v="16"/>
    <s v="Finalizada"/>
    <s v="Abrasivos (Lijas)"/>
    <s v="Lija Free Cut grano 220 pliego"/>
    <n v="3"/>
    <n v="14.244087941864761"/>
    <n v="42.732263825594281"/>
    <n v="29.7989"/>
    <n v="1.4340215184316965"/>
  </r>
  <r>
    <x v="16"/>
    <s v="Finalizada"/>
    <s v="Abrasivos (Lijas)"/>
    <s v="Lija Free Cut grano 320 pliego"/>
    <n v="3"/>
    <n v="17.889704870264666"/>
    <n v="53.669114610793997"/>
    <n v="29.7989"/>
    <n v="1.8010434818330205"/>
  </r>
  <r>
    <x v="16"/>
    <s v="Finalizada"/>
    <s v="Abrasivos (Lijas)"/>
    <s v="Lija de agua grano 180 pliego"/>
    <n v="1"/>
    <n v="10.804776249186697"/>
    <n v="10.804776249186697"/>
    <n v="29.7989"/>
    <n v="0.36258976838697726"/>
  </r>
  <r>
    <x v="17"/>
    <s v="Finalizada"/>
    <s v="Clavos y Tornillos"/>
    <s v="Tornillo Amarillo 2&quot; #8"/>
    <n v="100"/>
    <n v="0.4"/>
    <n v="40"/>
    <n v="29.7989"/>
    <n v="1.3423314283413146"/>
  </r>
  <r>
    <x v="18"/>
    <s v="Finalizada"/>
    <s v="Herrajes"/>
    <s v="Traba presion"/>
    <n v="1"/>
    <n v="10.051428571428572"/>
    <n v="10.051428571428572"/>
    <n v="29.7989"/>
    <n v="0.33730871177891036"/>
  </r>
  <r>
    <x v="16"/>
    <s v="Finalizada"/>
    <s v="Clavos y Tornillos"/>
    <s v="Tornillo Amarillo 2&quot; #8"/>
    <n v="80"/>
    <n v="0.4"/>
    <n v="32"/>
    <n v="29.7989"/>
    <n v="1.0738651426730517"/>
  </r>
  <r>
    <x v="16"/>
    <s v="Finalizada"/>
    <s v="Clavos y Tornillos"/>
    <s v="Tornillo Amarillo 1-1/2&quot; #10"/>
    <n v="70"/>
    <n v="0.31817902605076509"/>
    <n v="22.272531823553557"/>
    <n v="29.7989"/>
    <n v="0.74742798638720076"/>
  </r>
  <r>
    <x v="19"/>
    <s v="Finalizada"/>
    <s v="Herrajes"/>
    <s v="Resbalon plastico de 1&quot; con clavo"/>
    <n v="16"/>
    <n v="1.8496662205147865"/>
    <n v="29.594659528236583"/>
    <n v="29.7989"/>
    <n v="0.99314603989531769"/>
  </r>
  <r>
    <x v="8"/>
    <s v="En Proceso"/>
    <s v="Pinturas y Quimicos"/>
    <s v="Componente B 730 para poliuretano Sur"/>
    <n v="1"/>
    <n v="1356.0515384615387"/>
    <n v="1356.0515384615387"/>
    <n v="29.7989"/>
    <n v="45.506764963187862"/>
  </r>
  <r>
    <x v="8"/>
    <s v="En Proceso"/>
    <s v="Pinturas y Quimicos"/>
    <s v="Diluyente Duro Sur"/>
    <n v="1"/>
    <n v="635.70500000000004"/>
    <n v="635.70500000000004"/>
    <n v="29.7989"/>
    <n v="21.333170016342887"/>
  </r>
  <r>
    <x v="8"/>
    <s v="En Proceso"/>
    <s v="Pinturas y Quimicos"/>
    <s v="Corrostyl antic mate Negro Sur galon"/>
    <n v="1"/>
    <n v="872.19999999999993"/>
    <n v="872.19999999999993"/>
    <n v="29.7989"/>
    <n v="29.269536794982365"/>
  </r>
  <r>
    <x v="12"/>
    <s v="Finalizada"/>
    <s v="Clavos y Tornillos"/>
    <s v="Tornillo Gypsum 1&quot;"/>
    <n v="50"/>
    <n v="0.14420420170837045"/>
    <n v="7.210210085418522"/>
    <n v="29.7989"/>
    <n v="0.24196229006501993"/>
  </r>
  <r>
    <x v="2"/>
    <s v="Finalizada"/>
    <s v="Material para Empaque"/>
    <s v="Stretch film manual"/>
    <n v="1"/>
    <n v="185.93181250000004"/>
    <n v="185.93181250000004"/>
    <n v="29.7989"/>
    <n v="6.2395528861803635"/>
  </r>
  <r>
    <x v="2"/>
    <s v="Finalizada"/>
    <s v="Clavos y Tornillos"/>
    <s v="Tornillo Gypsum 1-1/2&quot;"/>
    <n v="80"/>
    <n v="0.23351166427355519"/>
    <n v="18.680933141884417"/>
    <n v="29.7989"/>
    <n v="0.62690009167735783"/>
  </r>
  <r>
    <x v="3"/>
    <s v="Finalizada"/>
    <s v="Clavos y Tornillos"/>
    <s v="Tornillo Gypsum 1-1/2&quot;"/>
    <n v="15"/>
    <n v="0.23351166427355519"/>
    <n v="3.5026749641033277"/>
    <n v="29.7989"/>
    <n v="0.11754376718950457"/>
  </r>
  <r>
    <x v="4"/>
    <s v="Finalizada"/>
    <s v="Clavos y Tornillos"/>
    <s v="Tornillo Gypsum 1-1/2&quot;"/>
    <n v="50"/>
    <n v="0.23351166427355519"/>
    <n v="11.67558321367776"/>
    <n v="29.7989"/>
    <n v="0.39181255729834857"/>
  </r>
  <r>
    <x v="5"/>
    <s v="Finalizada"/>
    <s v="Clavos y Tornillos"/>
    <s v="Tornillo Gypsum 1-1/2&quot;"/>
    <n v="50"/>
    <n v="0.23351166427355519"/>
    <n v="11.67558321367776"/>
    <n v="29.7989"/>
    <n v="0.39181255729834857"/>
  </r>
  <r>
    <x v="8"/>
    <s v="En Proceso"/>
    <s v="Pinturas y Quimicos"/>
    <s v="Acabado satinado para exteriores transparente Sur"/>
    <n v="1"/>
    <n v="112.5815305"/>
    <n v="112.5815305"/>
    <n v="29.7989"/>
    <n v="3.7780431660229068"/>
  </r>
  <r>
    <x v="2"/>
    <s v="Finalizada"/>
    <s v="Clavos y Tornillos"/>
    <s v="Tornillo Gypsum 1-1/2&quot;"/>
    <n v="350"/>
    <n v="0.23351166427355519"/>
    <n v="81.729082495744322"/>
    <n v="29.7989"/>
    <n v="2.7426879010884404"/>
  </r>
  <r>
    <x v="8"/>
    <s v="En Proceso"/>
    <s v="Pinturas y Quimicos"/>
    <s v="Componente B 709 para poliuretano Sur"/>
    <n v="1"/>
    <n v="0"/>
    <n v="0"/>
    <n v="29.7989"/>
    <n v="0"/>
  </r>
  <r>
    <x v="19"/>
    <s v="Finalizada"/>
    <s v="Material para Empaque"/>
    <s v="Lamina de carton 48&quot; x 40&quot;"/>
    <n v="8"/>
    <n v="29.71064960926855"/>
    <n v="237.6851968741484"/>
    <n v="29.7989"/>
    <n v="7.976307745391555"/>
  </r>
  <r>
    <x v="19"/>
    <s v="Finalizada"/>
    <s v="Material para Empaque"/>
    <s v="Stretch film manual"/>
    <n v="1"/>
    <n v="185.93181250000004"/>
    <n v="185.93181250000004"/>
    <n v="29.7989"/>
    <n v="6.2395528861803635"/>
  </r>
  <r>
    <x v="8"/>
    <s v="En Proceso"/>
    <s v="Pinturas y Quimicos"/>
    <s v="Acabado mate para exteriores transparente Sur"/>
    <n v="1"/>
    <n v="1262.4498728629765"/>
    <n v="1262.4498728629765"/>
    <n v="29.7989"/>
    <n v="42.365653526236756"/>
  </r>
  <r>
    <x v="8"/>
    <s v="En Proceso"/>
    <s v="Pinturas y Quimicos"/>
    <s v="Componente B 730 para poliuretano Sur"/>
    <n v="1"/>
    <n v="1356.0515384615387"/>
    <n v="1356.0515384615387"/>
    <n v="29.7989"/>
    <n v="45.506764963187862"/>
  </r>
  <r>
    <x v="8"/>
    <s v="En Proceso"/>
    <s v="Pinturas y Quimicos"/>
    <s v="Diluyente Duro Sur"/>
    <n v="1"/>
    <n v="635.70500000000004"/>
    <n v="635.70500000000004"/>
    <n v="29.7989"/>
    <n v="21.333170016342887"/>
  </r>
  <r>
    <x v="20"/>
    <s v="Finalizada"/>
    <s v="Clavos y Tornillos"/>
    <s v="Clavillo de Terminacion 1&quot;"/>
    <n v="800"/>
    <n v="7.3768669940033227E-2"/>
    <n v="59.014935952026583"/>
    <n v="29.7989"/>
    <n v="1.9804400817488761"/>
  </r>
  <r>
    <x v="21"/>
    <s v="Finalizada"/>
    <s v="Clavos y Tornillos"/>
    <s v="Tornillo Amarillo 2&quot; #8"/>
    <n v="8"/>
    <n v="0.4"/>
    <n v="3.2"/>
    <n v="29.7989"/>
    <n v="0.10738651426730518"/>
  </r>
  <r>
    <x v="21"/>
    <s v="Finalizada"/>
    <s v="Clavos y Tornillos"/>
    <s v="Tornillo Amarillo 1-1/2&quot; #10"/>
    <n v="8"/>
    <n v="0.31817902605076509"/>
    <n v="2.5454322084061207"/>
    <n v="29.7989"/>
    <n v="8.5420341301394379E-2"/>
  </r>
  <r>
    <x v="16"/>
    <s v="Finalizada"/>
    <s v="Herrajes"/>
    <s v="Resbalon plastico de 1&quot; con clavo"/>
    <n v="8"/>
    <n v="1.8496662205147865"/>
    <n v="14.797329764118292"/>
    <n v="29.7989"/>
    <n v="0.49657301994765884"/>
  </r>
  <r>
    <x v="22"/>
    <s v="Finalizada"/>
    <s v="Herrajes"/>
    <s v="Resbalon plastico de 1&quot; con clavo"/>
    <n v="4"/>
    <n v="1.8496662205147865"/>
    <n v="7.3986648820591459"/>
    <n v="29.7989"/>
    <n v="0.24828650997382942"/>
  </r>
  <r>
    <x v="23"/>
    <s v="Finalizada"/>
    <s v="Herrajes"/>
    <s v="Resbalon plastico de 1&quot; con clavo"/>
    <n v="4"/>
    <n v="1.8496662205147865"/>
    <n v="7.3986648820591459"/>
    <n v="29.7989"/>
    <n v="0.24828650997382942"/>
  </r>
  <r>
    <x v="24"/>
    <s v="Finalizada"/>
    <s v="Clavos y Tornillos"/>
    <s v="Tornillo Amarillo 1&quot; #10"/>
    <n v="30"/>
    <n v="0.53569664058699129"/>
    <n v="16.070899217609739"/>
    <n v="29.7989"/>
    <n v="0.53931182753758489"/>
  </r>
  <r>
    <x v="20"/>
    <s v="Finalizada"/>
    <s v="Clavos y Tornillos"/>
    <s v="Clavillo de Terminacion 3/4&quot;"/>
    <n v="300"/>
    <n v="6.7416000000000004E-2"/>
    <n v="20.224800000000002"/>
    <n v="29.7989"/>
    <n v="0.67870961679793551"/>
  </r>
  <r>
    <x v="24"/>
    <s v="Finalizada"/>
    <s v="Herrajes"/>
    <s v="Nivelador ACE 7/8&quot; Base de Niquel "/>
    <n v="4"/>
    <n v="14.278181818181819"/>
    <n v="57.112727272727277"/>
    <n v="29.7989"/>
    <n v="1.9166052194116989"/>
  </r>
  <r>
    <x v="25"/>
    <s v="Finalizada"/>
    <s v="Clavos y Tornillos"/>
    <s v="Tornillo Amarillo 1-1/2&quot; #10"/>
    <n v="50"/>
    <n v="0.31817902605076509"/>
    <n v="15.908951302538254"/>
    <n v="29.7989"/>
    <n v="0.53387713313371477"/>
  </r>
  <r>
    <x v="4"/>
    <s v="Finalizada"/>
    <s v="Material para Empaque"/>
    <s v="Lamina de poroplast lisa 2 x 4 (pie x pie)"/>
    <n v="-8"/>
    <n v="29.299354169288335"/>
    <n v="-234.39483335430668"/>
    <n v="29.7989"/>
    <n v="-7.8658887863077727"/>
  </r>
  <r>
    <x v="2"/>
    <s v="Finalizada"/>
    <s v="Material para Empaque"/>
    <s v="Lamina de poroplast lisa 2 x 4 (pie x pie)"/>
    <n v="-8"/>
    <n v="29.299354169288335"/>
    <n v="-234.39483335430668"/>
    <n v="29.7989"/>
    <n v="-7.8658887863077727"/>
  </r>
  <r>
    <x v="26"/>
    <s v="Finalizada"/>
    <s v="Metales"/>
    <s v="Varilla de acero inoxidable lisa 1/4&quot; std 6 m"/>
    <n v="1.75"/>
    <n v="0"/>
    <n v="0"/>
    <n v="29.7989"/>
    <n v="0"/>
  </r>
  <r>
    <x v="27"/>
    <s v="En Proceso"/>
    <s v="Metales"/>
    <s v="Platina de 1&quot; x 3/16&quot; x 6 m"/>
    <n v="6"/>
    <n v="38.348333333333336"/>
    <n v="230.09000000000003"/>
    <n v="29.7989"/>
    <n v="7.7214259586763285"/>
  </r>
  <r>
    <x v="28"/>
    <s v="Finalizada"/>
    <s v="Plywood"/>
    <s v="Lamina de Plywood Corriente de 4 x 8 x 3/8&quot;"/>
    <n v="2"/>
    <n v="483.11904528763768"/>
    <n v="966.23809057527535"/>
    <n v="29.7989"/>
    <n v="32.425293905992348"/>
  </r>
  <r>
    <x v="28"/>
    <s v="Finalizada"/>
    <s v="Clavos y Tornillos"/>
    <s v="Tornillo Gypsum 1-1/4&quot;"/>
    <n v="100"/>
    <n v="0.24910632133951227"/>
    <n v="24.910632133951228"/>
    <n v="29.7989"/>
    <n v="0.83595811033129508"/>
  </r>
  <r>
    <x v="29"/>
    <s v="Finalizada"/>
    <s v="Plywood"/>
    <s v="Lamina de Plywood Corriente de 4 x 8 x 3/8&quot;"/>
    <n v="2"/>
    <n v="483.11904528763768"/>
    <n v="966.23809057527535"/>
    <n v="29.7989"/>
    <n v="32.425293905992348"/>
  </r>
  <r>
    <x v="29"/>
    <s v="Finalizada"/>
    <s v="Clavos y Tornillos"/>
    <s v="Tornillo Gypsum 1-1/4&quot;"/>
    <n v="100"/>
    <n v="0.24910632133951227"/>
    <n v="24.910632133951228"/>
    <n v="29.7989"/>
    <n v="0.83595811033129508"/>
  </r>
  <r>
    <x v="7"/>
    <s v="Finalizada"/>
    <s v="Herrajes"/>
    <s v="Nivelador ACE 7/8&quot; Base de Niquel "/>
    <n v="4"/>
    <n v="14.278181818181819"/>
    <n v="57.112727272727277"/>
    <n v="29.7989"/>
    <n v="1.9166052194116989"/>
  </r>
  <r>
    <x v="25"/>
    <s v="Finalizada"/>
    <s v="Clavos y Tornillos"/>
    <s v="Grapas 1/4&quot;"/>
    <n v="237"/>
    <n v="0"/>
    <n v="0"/>
    <n v="29.7989"/>
    <n v="0"/>
  </r>
  <r>
    <x v="8"/>
    <s v="En Proceso"/>
    <s v="Pinturas y Quimicos"/>
    <s v="Acabado mate para exteriores transparente Sur"/>
    <n v="1"/>
    <n v="1262.4498728629765"/>
    <n v="1262.4498728629765"/>
    <n v="29.7989"/>
    <n v="42.365653526236756"/>
  </r>
  <r>
    <x v="8"/>
    <s v="En Proceso"/>
    <s v="Pinturas y Quimicos"/>
    <s v="Componente B 730 para poliuretano Sur"/>
    <n v="1"/>
    <n v="1356.0515384615387"/>
    <n v="1356.0515384615387"/>
    <n v="29.7989"/>
    <n v="45.506764963187862"/>
  </r>
  <r>
    <x v="8"/>
    <s v="En Proceso"/>
    <s v="Pinturas y Quimicos"/>
    <s v="Diluyente Duro Sur"/>
    <n v="1"/>
    <n v="635.70500000000004"/>
    <n v="635.70500000000004"/>
    <n v="29.7989"/>
    <n v="21.333170016342887"/>
  </r>
  <r>
    <x v="23"/>
    <s v="Finalizada"/>
    <s v="Material para Empaque"/>
    <s v="Lamina de carton 48&quot; x 40&quot;"/>
    <n v="6"/>
    <n v="29.71064960926855"/>
    <n v="178.26389765561129"/>
    <n v="29.7989"/>
    <n v="5.9822308090436653"/>
  </r>
  <r>
    <x v="23"/>
    <s v="Finalizada"/>
    <s v="Material para Empaque"/>
    <s v="Stretch film manual"/>
    <n v="1"/>
    <n v="185.93181250000004"/>
    <n v="185.93181250000004"/>
    <n v="29.7989"/>
    <n v="6.2395528861803635"/>
  </r>
  <r>
    <x v="29"/>
    <s v="Finalizada"/>
    <s v="Metales"/>
    <s v="Angular de 3/4&quot; x 1/8&quot; x 6 m"/>
    <n v="12"/>
    <n v="40.18666666666666"/>
    <n v="482.2399999999999"/>
    <n v="29.7989"/>
    <n v="16.183147700082884"/>
  </r>
  <r>
    <x v="28"/>
    <s v="Finalizada"/>
    <s v="Metales"/>
    <s v="Angular de 3/4&quot; x 1/8&quot; x 6 m"/>
    <n v="12"/>
    <n v="40.18666666666666"/>
    <n v="482.2399999999999"/>
    <n v="29.7989"/>
    <n v="16.183147700082884"/>
  </r>
  <r>
    <x v="30"/>
    <s v="Finalizada"/>
    <s v="Metales"/>
    <s v="Angular de 3/4&quot; x 1/8&quot; x 6 m"/>
    <n v="12"/>
    <n v="40.18666666666666"/>
    <n v="482.2399999999999"/>
    <n v="29.7989"/>
    <n v="16.183147700082884"/>
  </r>
  <r>
    <x v="31"/>
    <s v="Finalizada"/>
    <s v="Metales"/>
    <s v="Platina de 3&quot; x 1/4&quot; x 6 m"/>
    <n v="6"/>
    <n v="149.64725457570717"/>
    <n v="897.88352745424299"/>
    <n v="29.7989"/>
    <n v="30.1314319472948"/>
  </r>
  <r>
    <x v="31"/>
    <s v="Finalizada"/>
    <s v="Metales"/>
    <s v="Platina de 1-1/2&quot; x 1/4&quot; x 6 m"/>
    <n v="6"/>
    <n v="77.134166666666673"/>
    <n v="462.80500000000006"/>
    <n v="29.7989"/>
    <n v="15.530942417337554"/>
  </r>
  <r>
    <x v="32"/>
    <s v="Finalizada"/>
    <s v="Metales"/>
    <s v="Tubo cuadrado 2&quot; x CH-16 (1/16&quot;) x 6 m"/>
    <n v="11.99"/>
    <n v="96.942499999999995"/>
    <n v="1162.3405749999999"/>
    <n v="29.7989"/>
    <n v="39.006157106470368"/>
  </r>
  <r>
    <x v="32"/>
    <s v="Finalizada"/>
    <s v="Metales"/>
    <s v="Platina de 2&quot; x 1/4&quot; x 6 m"/>
    <n v="6"/>
    <n v="133.32083333333324"/>
    <n v="799.9249999999995"/>
    <n v="29.7989"/>
    <n v="26.844111695398137"/>
  </r>
  <r>
    <x v="32"/>
    <s v="Finalizada"/>
    <s v="Metales"/>
    <s v="Platina de 1-1/2&quot; x 1/4&quot; x 6 m"/>
    <n v="6"/>
    <n v="77.134166666666673"/>
    <n v="462.80500000000006"/>
    <n v="29.7989"/>
    <n v="15.530942417337554"/>
  </r>
  <r>
    <x v="32"/>
    <s v="Finalizada"/>
    <s v="Metales"/>
    <s v="Varilla galvanizada roscada 1/2&quot; x 6 m"/>
    <n v="0.5"/>
    <n v="36.591033851784083"/>
    <n v="18.295516925892041"/>
    <n v="29.7989"/>
    <n v="0.61396618418438409"/>
  </r>
  <r>
    <x v="32"/>
    <s v="Finalizada"/>
    <s v="Clavos y Tornillos"/>
    <s v="Tuerca Galvanizada 1/2&quot;"/>
    <n v="8"/>
    <n v="0.98901098901098905"/>
    <n v="7.9120879120879124"/>
    <n v="29.7989"/>
    <n v="0.26551610670487541"/>
  </r>
  <r>
    <x v="32"/>
    <s v="Finalizada"/>
    <s v="Clavos y Tornillos"/>
    <s v="Arandela Lisa Galvanizada 1/2&quot;"/>
    <n v="8"/>
    <n v="0.84507042253521136"/>
    <n v="6.7605633802816909"/>
    <n v="29.7989"/>
    <n v="0.22687291746613772"/>
  </r>
  <r>
    <x v="32"/>
    <s v="Finalizada"/>
    <s v="Clavos y Tornillos"/>
    <s v="Tuerca Galvanizada 1/4&quot;"/>
    <n v="4"/>
    <n v="0.41681967213114762"/>
    <n v="1.6672786885245905"/>
    <n v="29.7989"/>
    <n v="5.5951014585256184E-2"/>
  </r>
  <r>
    <x v="11"/>
    <s v="Finalizada"/>
    <s v="Clavos y Tornillos"/>
    <s v="Tornillo Amarillo 2&quot; #8"/>
    <n v="20"/>
    <n v="0.4"/>
    <n v="8"/>
    <n v="29.7989"/>
    <n v="0.26846628566826292"/>
  </r>
  <r>
    <x v="28"/>
    <s v="Finalizada"/>
    <s v="Material para Empaque"/>
    <s v="Lamina de poroplast lisa 2 x 4 (pie x pie)"/>
    <n v="6"/>
    <n v="29.299354169288335"/>
    <n v="175.79612501573001"/>
    <n v="29.7989"/>
    <n v="5.8994165897308291"/>
  </r>
  <r>
    <x v="29"/>
    <s v="Finalizada"/>
    <s v="Material para Empaque"/>
    <s v="Lamina de poroplast lisa 2 x 4 (pie x pie)"/>
    <n v="6"/>
    <n v="29.299354169288335"/>
    <n v="175.79612501573001"/>
    <n v="29.7989"/>
    <n v="5.8994165897308291"/>
  </r>
  <r>
    <x v="24"/>
    <s v="Finalizada"/>
    <s v="Material para Empaque"/>
    <s v="Lamina de carton 48&quot; x 40&quot;"/>
    <n v="3"/>
    <n v="29.71064960926855"/>
    <n v="89.131948827805644"/>
    <n v="29.7989"/>
    <n v="2.9911154045218327"/>
  </r>
  <r>
    <x v="8"/>
    <s v="En Proceso"/>
    <s v="Pinturas y Quimicos"/>
    <s v="Diluyente Duro Sur"/>
    <n v="1"/>
    <n v="635.70500000000004"/>
    <n v="635.70500000000004"/>
    <n v="29.7989"/>
    <n v="21.333170016342887"/>
  </r>
  <r>
    <x v="8"/>
    <s v="En Proceso"/>
    <s v="Pinturas y Quimicos"/>
    <s v="Acabado mate para exteriores transparente Sur"/>
    <n v="1"/>
    <n v="1262.4498728629765"/>
    <n v="1262.4498728629765"/>
    <n v="29.7989"/>
    <n v="42.365653526236756"/>
  </r>
  <r>
    <x v="33"/>
    <s v="Finalizada"/>
    <s v="Clavos y Tornillos"/>
    <s v="Tornillo Gypsum 2&quot;"/>
    <n v="50"/>
    <n v="0"/>
    <n v="0"/>
    <n v="29.7989"/>
    <n v="0"/>
  </r>
  <r>
    <x v="33"/>
    <s v="Finalizada"/>
    <s v="Clavos y Tornillos"/>
    <s v="Tornillo Amarillo 2-1/2&quot; #10"/>
    <n v="40"/>
    <n v="0.60234350109003387"/>
    <n v="24.093740043601354"/>
    <n v="29.7989"/>
    <n v="0.80854461217029339"/>
  </r>
  <r>
    <x v="6"/>
    <s v="Finalizada"/>
    <s v="Material para Empaque"/>
    <s v="Lamina de carton 48&quot; x 40&quot;"/>
    <n v="16"/>
    <n v="29.71064960926855"/>
    <n v="475.37039374829681"/>
    <n v="29.7989"/>
    <n v="15.95261549078311"/>
  </r>
  <r>
    <x v="34"/>
    <s v="Finalizada"/>
    <s v="Materiales Varios"/>
    <s v="Nacre 9,4&quot;x5,5&quot;x0,008&quot;"/>
    <n v="1.75"/>
    <n v="595.44440999999995"/>
    <n v="1042.0277174999999"/>
    <n v="29.7989"/>
    <n v="34.968663860075367"/>
  </r>
  <r>
    <x v="35"/>
    <s v="Finalizada"/>
    <s v="Materiales Varios"/>
    <s v="Nacre 9,4&quot;x5,5&quot;x0,008&quot;"/>
    <n v="0.875"/>
    <n v="595.44440999999995"/>
    <n v="521.01385874999994"/>
    <n v="29.7989"/>
    <n v="17.484331930037683"/>
  </r>
  <r>
    <x v="36"/>
    <s v="Finalizada"/>
    <s v="Materiales Varios"/>
    <s v="Nacre 9,4&quot;x5,5&quot;x0,008&quot;"/>
    <n v="0.875"/>
    <n v="595.44440999999995"/>
    <n v="521.01385874999994"/>
    <n v="29.7989"/>
    <n v="17.484331930037683"/>
  </r>
  <r>
    <x v="8"/>
    <s v="En Proceso"/>
    <s v="Pinturas y Quimicos"/>
    <s v="Duro Tinte Negro Sur galon"/>
    <n v="-0.125"/>
    <n v="1288.1500000000001"/>
    <n v="-161.01875000000001"/>
    <n v="29.7989"/>
    <n v="-5.4035132169308264"/>
  </r>
  <r>
    <x v="8"/>
    <s v="En Proceso"/>
    <s v="Pinturas y Quimicos"/>
    <s v="Duro Tinte Blanco Sur cuarto"/>
    <n v="-0.125"/>
    <n v="406.30000000000007"/>
    <n v="-50.787500000000009"/>
    <n v="29.7989"/>
    <n v="-1.7043414354221131"/>
  </r>
  <r>
    <x v="8"/>
    <s v="En Proceso"/>
    <s v="Pinturas y Quimicos"/>
    <s v="NOS transparente base coat Sur"/>
    <n v="-3.125E-2"/>
    <n v="719.3036127057627"/>
    <n v="-22.478237897055084"/>
    <n v="29.7989"/>
    <n v="-0.75433112957374548"/>
  </r>
  <r>
    <x v="8"/>
    <s v="En Proceso"/>
    <s v="Pinturas y Quimicos"/>
    <s v="NOS top coat finish Sur"/>
    <n v="-3.125E-2"/>
    <n v="487.54177913928567"/>
    <n v="-15.235680598102677"/>
    <n v="29.7989"/>
    <n v="-0.51128332247508057"/>
  </r>
  <r>
    <x v="8"/>
    <s v="En Proceso"/>
    <s v="Pinturas y Quimicos"/>
    <s v="Fondo Lijable para exteriores transparente Sur"/>
    <n v="-6.25E-2"/>
    <n v="1043.76"/>
    <n v="-65.234999999999999"/>
    <n v="29.7989"/>
    <n v="-2.1891747681961413"/>
  </r>
  <r>
    <x v="8"/>
    <s v="En Proceso"/>
    <s v="Pinturas y Quimicos"/>
    <s v="Acabado mate para exteriores transparente Sur"/>
    <n v="-6.25E-2"/>
    <n v="1262.4498728629765"/>
    <n v="-78.903117053936029"/>
    <n v="29.7989"/>
    <n v="-2.6478533453897972"/>
  </r>
  <r>
    <x v="8"/>
    <s v="En Proceso"/>
    <s v="Pinturas y Quimicos"/>
    <s v="Acabado satinado para exteriores transparente Sur"/>
    <n v="-6.25E-2"/>
    <n v="112.5815305"/>
    <n v="-7.03634565625"/>
    <n v="29.7989"/>
    <n v="-0.23612769787643167"/>
  </r>
  <r>
    <x v="8"/>
    <s v="En Proceso"/>
    <s v="Pinturas y Quimicos"/>
    <s v="Primer Blanco Sur"/>
    <n v="-3.125E-2"/>
    <n v="659.8071768333333"/>
    <n v="-20.618974276041666"/>
    <n v="29.7989"/>
    <n v="-0.69193742977229578"/>
  </r>
  <r>
    <x v="8"/>
    <s v="En Proceso"/>
    <s v="Pinturas y Quimicos"/>
    <s v="Fondo Lijable para exteriores transparente Sur negro galon"/>
    <n v="-3.125E-2"/>
    <n v="893.08000000000015"/>
    <n v="-27.908750000000005"/>
    <n v="29.7989"/>
    <n v="-0.93656980626801678"/>
  </r>
  <r>
    <x v="8"/>
    <s v="En Proceso"/>
    <s v="Pinturas y Quimicos"/>
    <s v="Componente B 730 para poliuretano Sur"/>
    <n v="-0.125"/>
    <n v="1356.0515384615387"/>
    <n v="-169.50644230769234"/>
    <n v="29.7989"/>
    <n v="-5.6883456203984828"/>
  </r>
  <r>
    <x v="8"/>
    <s v="En Proceso"/>
    <s v="Pinturas y Quimicos"/>
    <s v="Componente B 709 para poliuretano Sur"/>
    <n v="-3.125E-2"/>
    <n v="0"/>
    <n v="0"/>
    <n v="29.7989"/>
    <n v="0"/>
  </r>
  <r>
    <x v="8"/>
    <s v="En Proceso"/>
    <s v="Pinturas y Quimicos"/>
    <s v="Diluyente Duro Sur"/>
    <n v="-0.15625"/>
    <n v="635.70500000000004"/>
    <n v="-99.328906250000003"/>
    <n v="29.7989"/>
    <n v="-3.3333078150535758"/>
  </r>
  <r>
    <x v="18"/>
    <s v="Finalizada"/>
    <s v="Pinturas y Quimicos"/>
    <s v="Duro Tinte Negro Sur galon"/>
    <n v="0.125"/>
    <n v="1288.1500000000001"/>
    <n v="161.01875000000001"/>
    <n v="29.7989"/>
    <n v="5.4035132169308264"/>
  </r>
  <r>
    <x v="18"/>
    <s v="Finalizada"/>
    <s v="Pinturas y Quimicos"/>
    <s v="Duro Tinte Blanco Sur cuarto"/>
    <n v="0.125"/>
    <n v="406.30000000000007"/>
    <n v="50.787500000000009"/>
    <n v="29.7989"/>
    <n v="1.7043414354221131"/>
  </r>
  <r>
    <x v="18"/>
    <s v="Finalizada"/>
    <s v="Pinturas y Quimicos"/>
    <s v="NOS transparente base coat Sur"/>
    <n v="3.125E-2"/>
    <n v="719.3036127057627"/>
    <n v="22.478237897055084"/>
    <n v="29.7989"/>
    <n v="0.75433112957374548"/>
  </r>
  <r>
    <x v="18"/>
    <s v="Finalizada"/>
    <s v="Pinturas y Quimicos"/>
    <s v="NOS top coat finish Sur"/>
    <n v="3.125E-2"/>
    <n v="487.54177913928567"/>
    <n v="15.235680598102677"/>
    <n v="29.7989"/>
    <n v="0.51128332247508057"/>
  </r>
  <r>
    <x v="18"/>
    <s v="Finalizada"/>
    <s v="Pinturas y Quimicos"/>
    <s v="Fondo Lijable para exteriores transparente Sur"/>
    <n v="6.25E-2"/>
    <n v="1043.76"/>
    <n v="65.234999999999999"/>
    <n v="29.7989"/>
    <n v="2.1891747681961413"/>
  </r>
  <r>
    <x v="18"/>
    <s v="Finalizada"/>
    <s v="Pinturas y Quimicos"/>
    <s v="Acabado mate para exteriores transparente Sur"/>
    <n v="6.25E-2"/>
    <n v="1262.4498728629765"/>
    <n v="78.903117053936029"/>
    <n v="29.7989"/>
    <n v="2.6478533453897972"/>
  </r>
  <r>
    <x v="18"/>
    <s v="Finalizada"/>
    <s v="Pinturas y Quimicos"/>
    <s v="Acabado satinado para exteriores transparente Sur"/>
    <n v="6.25E-2"/>
    <n v="112.5815305"/>
    <n v="7.03634565625"/>
    <n v="29.7989"/>
    <n v="0.23612769787643167"/>
  </r>
  <r>
    <x v="18"/>
    <s v="Finalizada"/>
    <s v="Pinturas y Quimicos"/>
    <s v="Primer Blanco Sur"/>
    <n v="3.125E-2"/>
    <n v="659.8071768333333"/>
    <n v="20.618974276041666"/>
    <n v="29.7989"/>
    <n v="0.69193742977229578"/>
  </r>
  <r>
    <x v="18"/>
    <s v="Finalizada"/>
    <s v="Pinturas y Quimicos"/>
    <s v="Fondo Lijable para exteriores transparente Sur negro galon"/>
    <n v="3.125E-2"/>
    <n v="893.08000000000015"/>
    <n v="27.908750000000005"/>
    <n v="29.7989"/>
    <n v="0.93656980626801678"/>
  </r>
  <r>
    <x v="18"/>
    <s v="Finalizada"/>
    <s v="Pinturas y Quimicos"/>
    <s v="Componente B 730 para poliuretano Sur"/>
    <n v="0.125"/>
    <n v="1356.0515384615387"/>
    <n v="169.50644230769234"/>
    <n v="29.7989"/>
    <n v="5.6883456203984828"/>
  </r>
  <r>
    <x v="18"/>
    <s v="Finalizada"/>
    <s v="Pinturas y Quimicos"/>
    <s v="Componente B 709 para poliuretano Sur"/>
    <n v="3.125E-2"/>
    <n v="0"/>
    <n v="0"/>
    <n v="29.7989"/>
    <n v="0"/>
  </r>
  <r>
    <x v="18"/>
    <s v="Finalizada"/>
    <s v="Pinturas y Quimicos"/>
    <s v="Diluyente Duro Sur"/>
    <n v="0.15625"/>
    <n v="635.70500000000004"/>
    <n v="99.328906250000003"/>
    <n v="29.7989"/>
    <n v="3.3333078150535758"/>
  </r>
  <r>
    <x v="7"/>
    <s v="Finalizada"/>
    <s v="Material para Empaque"/>
    <s v="Tape café 2&quot;"/>
    <n v="1"/>
    <n v="40.129826923076926"/>
    <n v="40.129826923076926"/>
    <n v="29.7989"/>
    <n v="1.3466881973185898"/>
  </r>
  <r>
    <x v="7"/>
    <s v="Finalizada"/>
    <s v="Material para Empaque"/>
    <s v="Stretch film manual"/>
    <n v="1"/>
    <n v="185.93181250000004"/>
    <n v="185.93181250000004"/>
    <n v="29.7989"/>
    <n v="6.2395528861803635"/>
  </r>
  <r>
    <x v="7"/>
    <s v="Finalizada"/>
    <s v="Material para Empaque"/>
    <s v="Lamina de carton 48&quot; x 40&quot;"/>
    <n v="12"/>
    <n v="29.71064960926855"/>
    <n v="356.52779531122258"/>
    <n v="29.7989"/>
    <n v="11.964461618087331"/>
  </r>
  <r>
    <x v="6"/>
    <s v="Finalizada"/>
    <s v="Material para Empaque"/>
    <s v="Tape café 2&quot;"/>
    <n v="1"/>
    <n v="40.129826923076926"/>
    <n v="40.129826923076926"/>
    <n v="29.7989"/>
    <n v="1.3466881973185898"/>
  </r>
  <r>
    <x v="32"/>
    <s v="Finalizada"/>
    <s v="Metales"/>
    <s v="Varilla galvanizada roscada 1/2&quot; x 6 m"/>
    <n v="1.83"/>
    <n v="36.591033851784083"/>
    <n v="66.961591948764877"/>
    <n v="29.7989"/>
    <n v="2.2471162341148458"/>
  </r>
  <r>
    <x v="32"/>
    <s v="Finalizada"/>
    <s v="Clavos y Tornillos"/>
    <s v="Arandela Lisa Galvanizada 1/2&quot;"/>
    <n v="8"/>
    <n v="0.84507042253521136"/>
    <n v="6.7605633802816909"/>
    <n v="29.7989"/>
    <n v="0.22687291746613772"/>
  </r>
  <r>
    <x v="32"/>
    <s v="Finalizada"/>
    <s v="Clavos y Tornillos"/>
    <s v="Tuerca Galvanizada 1/2&quot;"/>
    <n v="8"/>
    <n v="0.98901098901098905"/>
    <n v="7.9120879120879124"/>
    <n v="29.7989"/>
    <n v="0.26551610670487541"/>
  </r>
  <r>
    <x v="35"/>
    <s v="Finalizada"/>
    <s v="Material para Empaque"/>
    <s v="Lamina de carton 48&quot; x 40&quot;"/>
    <n v="12"/>
    <n v="29.71064960926855"/>
    <n v="356.52779531122258"/>
    <n v="29.7989"/>
    <n v="11.964461618087331"/>
  </r>
  <r>
    <x v="35"/>
    <s v="Finalizada"/>
    <s v="Material para Empaque"/>
    <s v="Stretch film manual"/>
    <n v="1"/>
    <n v="185.93181250000004"/>
    <n v="185.93181250000004"/>
    <n v="29.7989"/>
    <n v="6.2395528861803635"/>
  </r>
  <r>
    <x v="35"/>
    <s v="Finalizada"/>
    <s v="Material para Empaque"/>
    <s v="Tape café 2&quot;"/>
    <n v="1"/>
    <n v="40.129826923076926"/>
    <n v="40.129826923076926"/>
    <n v="29.7989"/>
    <n v="1.3466881973185898"/>
  </r>
  <r>
    <x v="34"/>
    <s v="Finalizada"/>
    <s v="Material para Empaque"/>
    <s v="Lamina de carton 48&quot; x 40&quot;"/>
    <n v="7"/>
    <n v="29.71064960926855"/>
    <n v="207.97454726487985"/>
    <n v="29.7989"/>
    <n v="6.9792692772176101"/>
  </r>
  <r>
    <x v="34"/>
    <s v="Finalizada"/>
    <s v="Material para Empaque"/>
    <s v="Tape café 2&quot;"/>
    <n v="2"/>
    <n v="40.129826923076926"/>
    <n v="80.259653846153853"/>
    <n v="29.7989"/>
    <n v="2.6933763946371796"/>
  </r>
  <r>
    <x v="34"/>
    <s v="Finalizada"/>
    <s v="Material para Empaque"/>
    <s v="Stretch film manual"/>
    <n v="1"/>
    <n v="185.93181250000004"/>
    <n v="185.93181250000004"/>
    <n v="29.7989"/>
    <n v="6.2395528861803635"/>
  </r>
  <r>
    <x v="36"/>
    <s v="Finalizada"/>
    <s v="Material para Empaque"/>
    <s v="Lamina de carton 48&quot; x 40&quot;"/>
    <n v="10"/>
    <n v="29.71064960926855"/>
    <n v="297.10649609268552"/>
    <n v="29.7989"/>
    <n v="9.9703846817394446"/>
  </r>
  <r>
    <x v="36"/>
    <s v="Finalizada"/>
    <s v="Material para Empaque"/>
    <s v="Tape café 2&quot;"/>
    <n v="1"/>
    <n v="40.129826923076926"/>
    <n v="40.129826923076926"/>
    <n v="29.7989"/>
    <n v="1.3466881973185898"/>
  </r>
  <r>
    <x v="37"/>
    <s v="Finalizada"/>
    <s v="Plywood"/>
    <s v="Lamina de Plywood Fenolico de 4 x 8 x 5/8&quot;"/>
    <n v="2"/>
    <n v="628.94999999999993"/>
    <n v="1257.8999999999999"/>
    <n v="29.7989"/>
    <n v="42.212967592763484"/>
  </r>
  <r>
    <x v="15"/>
    <s v="Finalizada"/>
    <s v="Plywood"/>
    <s v="Lamina de Plywood Corriente de 4 x 8 x 3/4&quot;"/>
    <n v="2"/>
    <n v="808.65"/>
    <n v="1617.3"/>
    <n v="29.7989"/>
    <n v="54.273815476410199"/>
  </r>
  <r>
    <x v="16"/>
    <s v="Finalizada"/>
    <s v="Plywood"/>
    <s v="Lamina de Plywood Corriente de 4 x 8 x 3/4&quot;"/>
    <n v="2"/>
    <n v="808.65"/>
    <n v="1617.3"/>
    <n v="29.7989"/>
    <n v="54.273815476410199"/>
  </r>
  <r>
    <x v="17"/>
    <s v="Finalizada"/>
    <s v="Plywood"/>
    <s v="Lamina de Plywood Corriente de 4 x 8 x 3/8&quot;"/>
    <n v="3"/>
    <n v="483.11904528763768"/>
    <n v="1449.3571358629131"/>
    <n v="29.7989"/>
    <n v="48.637940858988522"/>
  </r>
  <r>
    <x v="17"/>
    <s v="Finalizada"/>
    <s v="Clavos y Tornillos"/>
    <s v="Tornillo Gypsum 1&quot;"/>
    <n v="160"/>
    <n v="0.14420420170837045"/>
    <n v="23.072672273339272"/>
    <n v="29.7989"/>
    <n v="0.77427932820806378"/>
  </r>
  <r>
    <x v="38"/>
    <s v="Finalizada"/>
    <s v="Metales"/>
    <s v="Tubo cuadrado 1-1/2&quot; x CH-14  x 6 m"/>
    <n v="624"/>
    <n v="91.588685185185184"/>
    <n v="57151.339555555554"/>
    <n v="29.7989"/>
    <n v="1917.900981430709"/>
  </r>
  <r>
    <x v="38"/>
    <s v="Finalizada"/>
    <s v="Metales"/>
    <s v="Angular de 1-1/2&quot; x 3/16&quot; x 6 m"/>
    <n v="678"/>
    <n v="85.581387924803849"/>
    <n v="58024.181013017012"/>
    <n v="29.7989"/>
    <n v="1947.192044438453"/>
  </r>
  <r>
    <x v="8"/>
    <s v="En Proceso"/>
    <s v="Pinturas y Quimicos"/>
    <s v="Acabado mate para exteriores transparente Sur"/>
    <n v="1"/>
    <n v="1262.4498728629765"/>
    <n v="1262.4498728629765"/>
    <n v="29.7989"/>
    <n v="42.365653526236756"/>
  </r>
  <r>
    <x v="8"/>
    <s v="En Proceso"/>
    <s v="Pinturas y Quimicos"/>
    <s v="NOS transparente base coat Sur"/>
    <n v="2"/>
    <n v="719.3036127057627"/>
    <n v="1438.6072254115254"/>
    <n v="29.7989"/>
    <n v="48.277192292719711"/>
  </r>
  <r>
    <x v="8"/>
    <s v="En Proceso"/>
    <s v="Pinturas y Quimicos"/>
    <s v="NOS top coat finish Sur"/>
    <n v="2"/>
    <n v="487.54177913928567"/>
    <n v="975.08355827857133"/>
    <n v="29.7989"/>
    <n v="32.722132638405157"/>
  </r>
  <r>
    <x v="39"/>
    <s v="En Proceso"/>
    <s v="Plywood"/>
    <s v="Lamina de Plywood Corriente de 4 x 8 x 3/8&quot;"/>
    <n v="2"/>
    <n v="483.11904528763768"/>
    <n v="966.23809057527535"/>
    <n v="29.7989"/>
    <n v="32.425293905992348"/>
  </r>
  <r>
    <x v="39"/>
    <s v="En Proceso"/>
    <s v="Clavos y Tornillos"/>
    <s v="Tornillo Gypsum 1&quot;"/>
    <n v="100"/>
    <n v="0.14420420170837045"/>
    <n v="14.420420170837044"/>
    <n v="29.7989"/>
    <n v="0.48392458013003986"/>
  </r>
  <r>
    <x v="36"/>
    <s v="Finalizada"/>
    <s v="Clavos y Tornillos"/>
    <s v="Tornillo Gypsum 1&quot;"/>
    <n v="40"/>
    <n v="0.14420420170837045"/>
    <n v="5.768168068334818"/>
    <n v="29.7989"/>
    <n v="0.19356983205201594"/>
  </r>
  <r>
    <x v="36"/>
    <s v="Finalizada"/>
    <s v="Clavos y Tornillos"/>
    <s v="Tornillo Amarillo 1-1/2&quot; #10"/>
    <n v="60"/>
    <n v="0.31817902605076509"/>
    <n v="19.090741563045906"/>
    <n v="29.7989"/>
    <n v="0.64065255976045787"/>
  </r>
  <r>
    <x v="40"/>
    <s v="En Proceso"/>
    <s v="Clavos y Tornillos"/>
    <s v="Tornillo Amarillo 2-1/2&quot; #10"/>
    <n v="200"/>
    <n v="0.60234350109003387"/>
    <n v="120.46870021800677"/>
    <n v="29.7989"/>
    <n v="4.0427230608514666"/>
  </r>
  <r>
    <x v="35"/>
    <s v="Finalizada"/>
    <s v="Material para Empaque"/>
    <s v="Lamina de carton 48&quot; x 40&quot;"/>
    <n v="12"/>
    <n v="29.71064960926855"/>
    <n v="356.52779531122258"/>
    <n v="29.7989"/>
    <n v="11.964461618087331"/>
  </r>
  <r>
    <x v="35"/>
    <s v="Finalizada"/>
    <s v="Material para Empaque"/>
    <s v="Tape café 2&quot;"/>
    <n v="4"/>
    <n v="40.129826923076926"/>
    <n v="160.51930769230771"/>
    <n v="29.7989"/>
    <n v="5.3867527892743592"/>
  </r>
  <r>
    <x v="35"/>
    <s v="Finalizada"/>
    <s v="Material para Empaque"/>
    <s v="Stretch film manual"/>
    <n v="2"/>
    <n v="185.93181250000004"/>
    <n v="371.86362500000007"/>
    <n v="29.7989"/>
    <n v="12.479105772360727"/>
  </r>
  <r>
    <x v="41"/>
    <s v="En Proceso"/>
    <s v="Clavos y Tornillos"/>
    <s v="Tornillo Amarillo 1&quot; #10"/>
    <n v="25"/>
    <n v="0.53569664058699129"/>
    <n v="13.392416014674783"/>
    <n v="29.7989"/>
    <n v="0.44942652294798746"/>
  </r>
  <r>
    <x v="38"/>
    <s v="Finalizada"/>
    <s v="Metales"/>
    <s v="Tubo cuadrado 1-1/2&quot; x CH-14  x 6 m"/>
    <n v="456"/>
    <n v="91.588685185185184"/>
    <n v="41764.440444444444"/>
    <n v="29.7989"/>
    <n v="1401.5430248916721"/>
  </r>
  <r>
    <x v="25"/>
    <s v="Finalizada"/>
    <s v="Clavos y Tornillos"/>
    <s v="Tornillo Amarillo 1-1/2&quot; #10"/>
    <n v="50"/>
    <n v="0.31817902605076509"/>
    <n v="15.908951302538254"/>
    <n v="29.7989"/>
    <n v="0.53387713313371477"/>
  </r>
  <r>
    <x v="42"/>
    <s v="En Proceso"/>
    <s v="Clavos y Tornillos"/>
    <s v="Tornillo Gypsum 1-1/4&quot;"/>
    <n v="50"/>
    <n v="0.24910632133951227"/>
    <n v="12.455316066975614"/>
    <n v="29.7989"/>
    <n v="0.41797905516564754"/>
  </r>
  <r>
    <x v="16"/>
    <s v="Finalizada"/>
    <s v="Clavos y Tornillos"/>
    <s v="Clavillo de Terminacion 1-3/4&quot;"/>
    <n v="200"/>
    <n v="9.298863002051283E-2"/>
    <n v="18.597726004102565"/>
    <n v="29.7989"/>
    <n v="0.62410780277468514"/>
  </r>
  <r>
    <x v="38"/>
    <s v="Finalizada"/>
    <s v="Clavos y Tornillos"/>
    <s v="Tuerca Galvanizada 1/4&quot;"/>
    <n v="174"/>
    <n v="0.41681967213114762"/>
    <n v="72.526622950819686"/>
    <n v="29.7989"/>
    <n v="2.4338691344586438"/>
  </r>
  <r>
    <x v="8"/>
    <s v="En Proceso"/>
    <s v="Pinturas y Quimicos"/>
    <s v="Fondo Lijable para exteriores transparente Sur"/>
    <n v="-3.125E-2"/>
    <n v="1043.76"/>
    <n v="-32.6175"/>
    <n v="29.7989"/>
    <n v="-1.0945873840980707"/>
  </r>
  <r>
    <x v="8"/>
    <s v="En Proceso"/>
    <s v="Pinturas y Quimicos"/>
    <s v="Acabado mate para exteriores transparente Sur"/>
    <n v="-3.125E-2"/>
    <n v="1262.4498728629765"/>
    <n v="-39.451558526968014"/>
    <n v="29.7989"/>
    <n v="-1.3239266726948986"/>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1"/>
    <s v="Finalizada"/>
    <s v="Pinturas y Quimicos"/>
    <s v="Fondo Lijable para exteriores transparente Sur"/>
    <n v="3.125E-2"/>
    <n v="1043.76"/>
    <n v="32.6175"/>
    <n v="29.7989"/>
    <n v="1.0945873840980707"/>
  </r>
  <r>
    <x v="1"/>
    <s v="Finalizada"/>
    <s v="Pinturas y Quimicos"/>
    <s v="Acabado mate para exteriores transparente Sur"/>
    <n v="3.125E-2"/>
    <n v="1262.4498728629765"/>
    <n v="39.451558526968014"/>
    <n v="29.7989"/>
    <n v="1.3239266726948986"/>
  </r>
  <r>
    <x v="1"/>
    <s v="Finalizada"/>
    <s v="Pinturas y Quimicos"/>
    <s v="Componente B 730 para poliuretano Sur"/>
    <n v="3.125E-2"/>
    <n v="1356.0515384615387"/>
    <n v="42.376610576923085"/>
    <n v="29.7989"/>
    <n v="1.4220864050996207"/>
  </r>
  <r>
    <x v="1"/>
    <s v="Finalizada"/>
    <s v="Pinturas y Quimicos"/>
    <s v="Diluyente Duro Sur"/>
    <n v="3.125E-2"/>
    <n v="635.70500000000004"/>
    <n v="19.865781250000001"/>
    <n v="29.7989"/>
    <n v="0.66666156301071522"/>
  </r>
  <r>
    <x v="8"/>
    <s v="En Proceso"/>
    <s v="Pinturas y Quimicos"/>
    <s v="Fondo Lijable para exteriores transparente Sur"/>
    <n v="-3.125E-2"/>
    <n v="1043.76"/>
    <n v="-32.6175"/>
    <n v="29.7989"/>
    <n v="-1.0945873840980707"/>
  </r>
  <r>
    <x v="8"/>
    <s v="En Proceso"/>
    <s v="Pinturas y Quimicos"/>
    <s v="Acabado mate para exteriores transparente Sur"/>
    <n v="-3.125E-2"/>
    <n v="1262.4498728629765"/>
    <n v="-39.451558526968014"/>
    <n v="29.7989"/>
    <n v="-1.3239266726948986"/>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2"/>
    <s v="Finalizada"/>
    <s v="Pinturas y Quimicos"/>
    <s v="Fondo Lijable para exteriores transparente Sur"/>
    <n v="3.125E-2"/>
    <n v="1043.76"/>
    <n v="32.6175"/>
    <n v="29.7989"/>
    <n v="1.0945873840980707"/>
  </r>
  <r>
    <x v="2"/>
    <s v="Finalizada"/>
    <s v="Pinturas y Quimicos"/>
    <s v="Acabado mate para exteriores transparente Sur"/>
    <n v="3.125E-2"/>
    <n v="1262.4498728629765"/>
    <n v="39.451558526968014"/>
    <n v="29.7989"/>
    <n v="1.3239266726948986"/>
  </r>
  <r>
    <x v="2"/>
    <s v="Finalizada"/>
    <s v="Pinturas y Quimicos"/>
    <s v="Componente B 730 para poliuretano Sur"/>
    <n v="3.125E-2"/>
    <n v="1356.0515384615387"/>
    <n v="42.376610576923085"/>
    <n v="29.7989"/>
    <n v="1.4220864050996207"/>
  </r>
  <r>
    <x v="2"/>
    <s v="Finalizada"/>
    <s v="Pinturas y Quimicos"/>
    <s v="Diluyente Duro Sur"/>
    <n v="3.125E-2"/>
    <n v="635.70500000000004"/>
    <n v="19.865781250000001"/>
    <n v="29.7989"/>
    <n v="0.66666156301071522"/>
  </r>
  <r>
    <x v="8"/>
    <s v="En Proceso"/>
    <s v="Pinturas y Quimicos"/>
    <s v="Desoxidante / Desengrasante Sur"/>
    <n v="-3.125E-2"/>
    <n v="238.47880378364198"/>
    <n v="-7.4524626182388118"/>
    <n v="29.7989"/>
    <n v="-0.25009186977501896"/>
  </r>
  <r>
    <x v="8"/>
    <s v="En Proceso"/>
    <s v="Pinturas y Quimicos"/>
    <s v="Corrostyl antic mate Negro Sur galon"/>
    <n v="-6.25E-2"/>
    <n v="872.19999999999993"/>
    <n v="-54.512499999999996"/>
    <n v="29.7989"/>
    <n v="-1.8293460496863978"/>
  </r>
  <r>
    <x v="8"/>
    <s v="En Proceso"/>
    <s v="Pinturas y Quimicos"/>
    <s v="Acabado mate para exteriores transparente Sur"/>
    <n v="-6.25E-2"/>
    <n v="1262.4498728629765"/>
    <n v="-78.903117053936029"/>
    <n v="29.7989"/>
    <n v="-2.6478533453897972"/>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12"/>
    <s v="Finalizada"/>
    <s v="Pinturas y Quimicos"/>
    <s v="Desoxidante / Desengrasante Sur"/>
    <n v="3.125E-2"/>
    <n v="238.47880378364198"/>
    <n v="7.4524626182388118"/>
    <n v="29.7989"/>
    <n v="0.25009186977501896"/>
  </r>
  <r>
    <x v="12"/>
    <s v="Finalizada"/>
    <s v="Pinturas y Quimicos"/>
    <s v="Corrostyl antic mate Negro Sur galon"/>
    <n v="6.25E-2"/>
    <n v="872.19999999999993"/>
    <n v="54.512499999999996"/>
    <n v="29.7989"/>
    <n v="1.8293460496863978"/>
  </r>
  <r>
    <x v="12"/>
    <s v="Finalizada"/>
    <s v="Pinturas y Quimicos"/>
    <s v="Acabado mate para exteriores transparente Sur"/>
    <n v="6.25E-2"/>
    <n v="1262.4498728629765"/>
    <n v="78.903117053936029"/>
    <n v="29.7989"/>
    <n v="2.6478533453897972"/>
  </r>
  <r>
    <x v="12"/>
    <s v="Finalizada"/>
    <s v="Pinturas y Quimicos"/>
    <s v="Componente B 730 para poliuretano Sur"/>
    <n v="3.125E-2"/>
    <n v="1356.0515384615387"/>
    <n v="42.376610576923085"/>
    <n v="29.7989"/>
    <n v="1.4220864050996207"/>
  </r>
  <r>
    <x v="12"/>
    <s v="Finalizada"/>
    <s v="Pinturas y Quimicos"/>
    <s v="Diluyente Duro Sur"/>
    <n v="3.125E-2"/>
    <n v="635.70500000000004"/>
    <n v="19.865781250000001"/>
    <n v="29.7989"/>
    <n v="0.66666156301071522"/>
  </r>
  <r>
    <x v="8"/>
    <s v="En Proceso"/>
    <s v="Pinturas y Quimicos"/>
    <s v="NOS transparente base coat Sur"/>
    <n v="-0.125"/>
    <n v="719.3036127057627"/>
    <n v="-89.912951588220338"/>
    <n v="29.7989"/>
    <n v="-3.0173245182949819"/>
  </r>
  <r>
    <x v="8"/>
    <s v="En Proceso"/>
    <s v="Pinturas y Quimicos"/>
    <s v="NOS top coat finish Sur"/>
    <n v="-9.375E-2"/>
    <n v="487.54177913928567"/>
    <n v="-45.707041794308033"/>
    <n v="29.7989"/>
    <n v="-1.5338499674252417"/>
  </r>
  <r>
    <x v="43"/>
    <s v="Finalizada"/>
    <s v="Pinturas y Quimicos"/>
    <s v="NOS transparente base coat Sur"/>
    <n v="0.125"/>
    <n v="719.3036127057627"/>
    <n v="89.912951588220338"/>
    <n v="29.7989"/>
    <n v="3.0173245182949819"/>
  </r>
  <r>
    <x v="43"/>
    <s v="Finalizada"/>
    <s v="Pinturas y Quimicos"/>
    <s v="NOS top coat finish Sur"/>
    <n v="9.375E-2"/>
    <n v="487.54177913928567"/>
    <n v="45.707041794308033"/>
    <n v="29.7989"/>
    <n v="1.5338499674252417"/>
  </r>
  <r>
    <x v="8"/>
    <s v="En Proceso"/>
    <s v="Pinturas y Quimicos"/>
    <s v="NOS transparente base coat Sur"/>
    <n v="-0.1875"/>
    <n v="719.3036127057627"/>
    <n v="-134.86942738233051"/>
    <n v="29.7989"/>
    <n v="-4.5259867774424736"/>
  </r>
  <r>
    <x v="8"/>
    <s v="En Proceso"/>
    <s v="Pinturas y Quimicos"/>
    <s v="NOS top coat finish Sur"/>
    <n v="-0.1875"/>
    <n v="487.54177913928567"/>
    <n v="-91.414083588616066"/>
    <n v="29.7989"/>
    <n v="-3.0676999348504834"/>
  </r>
  <r>
    <x v="44"/>
    <s v="En Proceso"/>
    <s v="Material para Empaque"/>
    <s v="Papel kraft "/>
    <n v="-7.2"/>
    <n v="3.2476560456041419"/>
    <n v="-23.383123528349824"/>
    <n v="29.7989"/>
    <n v="-0.78469754012228043"/>
  </r>
  <r>
    <x v="19"/>
    <s v="Finalizada"/>
    <s v="Pinturas y Quimicos"/>
    <s v="NOS transparente base coat Sur"/>
    <n v="0.1875"/>
    <n v="719.3036127057627"/>
    <n v="134.86942738233051"/>
    <n v="29.7989"/>
    <n v="4.5259867774424736"/>
  </r>
  <r>
    <x v="19"/>
    <s v="Finalizada"/>
    <s v="Pinturas y Quimicos"/>
    <s v="NOS top coat finish Sur"/>
    <n v="0.1875"/>
    <n v="487.54177913928567"/>
    <n v="91.414083588616066"/>
    <n v="29.7989"/>
    <n v="3.0676999348504834"/>
  </r>
  <r>
    <x v="19"/>
    <s v="Finalizada"/>
    <s v="Material para Empaque"/>
    <s v="Papel kraft "/>
    <n v="7.2"/>
    <n v="3.2476560456041419"/>
    <n v="23.383123528349824"/>
    <n v="29.7989"/>
    <n v="0.78469754012228043"/>
  </r>
  <r>
    <x v="35"/>
    <s v="Finalizada"/>
    <s v="Material para Empaque"/>
    <s v="Stretch film manual"/>
    <n v="2"/>
    <n v="185.93181250000004"/>
    <n v="371.86362500000007"/>
    <n v="29.7989"/>
    <n v="12.479105772360727"/>
  </r>
  <r>
    <x v="33"/>
    <s v="Finalizada"/>
    <s v="Plywood"/>
    <s v="Lamina de Plywood Corriente de 4 x 8 x 3/8&quot;"/>
    <n v="2"/>
    <n v="483.11904528763768"/>
    <n v="966.23809057527535"/>
    <n v="29.7989"/>
    <n v="32.425293905992348"/>
  </r>
  <r>
    <x v="33"/>
    <s v="Finalizada"/>
    <s v="Clavos y Tornillos"/>
    <s v="Tornillo Gypsum 1&quot;"/>
    <n v="100"/>
    <n v="0.14420420170837045"/>
    <n v="14.420420170837044"/>
    <n v="29.7989"/>
    <n v="0.48392458013003986"/>
  </r>
  <r>
    <x v="38"/>
    <s v="Finalizada"/>
    <s v="Herrajes"/>
    <s v="Cap JCN 1/4-20 x 12,4 mm HX No Thru Hole ZN"/>
    <n v="2"/>
    <n v="9.6840267079999993"/>
    <n v="19.368053415999999"/>
    <n v="29.7989"/>
    <n v="0.64995867015225395"/>
  </r>
  <r>
    <x v="38"/>
    <s v="Finalizada"/>
    <s v="Herrajes"/>
    <s v="Bolt JCB-B 1/4-20 x 50 mm HX ZN"/>
    <n v="2"/>
    <n v="8.3384478021978019"/>
    <n v="16.676895604395604"/>
    <n v="29.7989"/>
    <n v="0.55964802742368358"/>
  </r>
  <r>
    <x v="17"/>
    <s v="Finalizada"/>
    <s v="Material para Empaque"/>
    <s v="Lamina de carton 48&quot; x 40&quot;"/>
    <n v="5"/>
    <n v="29.71064960926855"/>
    <n v="148.55324804634276"/>
    <n v="29.7989"/>
    <n v="4.9851923408697223"/>
  </r>
  <r>
    <x v="45"/>
    <s v="En Proceso"/>
    <s v="Clavos y Tornillos"/>
    <s v="Grapas 1/4&quot;"/>
    <n v="158"/>
    <n v="0"/>
    <n v="0"/>
    <n v="29.7989"/>
    <n v="0"/>
  </r>
  <r>
    <x v="16"/>
    <s v="Finalizada"/>
    <s v="Material para Empaque"/>
    <s v="Lamina de carton 48&quot; x 40&quot;"/>
    <n v="12"/>
    <n v="29.71064960926855"/>
    <n v="356.52779531122258"/>
    <n v="29.7989"/>
    <n v="11.964461618087331"/>
  </r>
  <r>
    <x v="16"/>
    <s v="Finalizada"/>
    <s v="Material para Empaque"/>
    <s v="Tape café 2&quot;"/>
    <n v="1"/>
    <n v="40.129826923076926"/>
    <n v="40.129826923076926"/>
    <n v="29.7989"/>
    <n v="1.3466881973185898"/>
  </r>
  <r>
    <x v="46"/>
    <s v="Finalizada"/>
    <s v="Clavos y Tornillos"/>
    <s v="Tornillo Amarillo 1&quot; #10"/>
    <n v="50"/>
    <n v="0.53569664058699129"/>
    <n v="26.784832029349566"/>
    <n v="29.7989"/>
    <n v="0.89885304589597492"/>
  </r>
  <r>
    <x v="46"/>
    <s v="Finalizada"/>
    <s v="Clavos y Tornillos"/>
    <s v="Tornillo Gypsum 1&quot;"/>
    <n v="100"/>
    <n v="0.14420420170837045"/>
    <n v="14.420420170837044"/>
    <n v="29.7989"/>
    <n v="0.48392458013003986"/>
  </r>
  <r>
    <x v="7"/>
    <s v="Finalizada"/>
    <s v="Clavos y Tornillos"/>
    <s v="Tornillo Amarillo 1&quot; #10"/>
    <n v="35"/>
    <n v="0.53569664058699129"/>
    <n v="18.749382420544695"/>
    <n v="29.7989"/>
    <n v="0.62919713212718242"/>
  </r>
  <r>
    <x v="7"/>
    <s v="Finalizada"/>
    <s v="Material para Empaque"/>
    <s v="Lamina de carton 48&quot; x 40&quot;"/>
    <n v="4"/>
    <n v="29.71064960926855"/>
    <n v="118.8425984370742"/>
    <n v="29.7989"/>
    <n v="3.9881538726957775"/>
  </r>
  <r>
    <x v="34"/>
    <s v="Finalizada"/>
    <s v="Material para Empaque"/>
    <s v="Lamina de carton 48&quot; x 40&quot;"/>
    <n v="12"/>
    <n v="29.71064960926855"/>
    <n v="356.52779531122258"/>
    <n v="29.7989"/>
    <n v="11.964461618087331"/>
  </r>
  <r>
    <x v="33"/>
    <s v="Finalizada"/>
    <s v="Clavos y Tornillos"/>
    <s v="Tornillo Gypsum 1-1/2&quot;"/>
    <n v="100"/>
    <n v="0.23351166427355519"/>
    <n v="23.351166427355519"/>
    <n v="29.7989"/>
    <n v="0.78362511459669715"/>
  </r>
  <r>
    <x v="0"/>
    <e v="#N/A"/>
    <s v="Material para Tapizar"/>
    <s v="Espuma amarilla 5&quot;"/>
    <n v="0.5"/>
    <n v="845.7"/>
    <n v="422.85"/>
    <n v="29.7989"/>
    <n v="14.190121111853124"/>
  </r>
  <r>
    <x v="29"/>
    <s v="Finalizada"/>
    <s v="Clavos y Tornillos"/>
    <s v="Tornillo para madera 1&quot; #08"/>
    <n v="120"/>
    <n v="3.76"/>
    <n v="451.2"/>
    <n v="29.7989"/>
    <n v="15.141498511690029"/>
  </r>
  <r>
    <x v="30"/>
    <s v="Finalizada"/>
    <s v="Clavos y Tornillos"/>
    <s v="Tornillo para madera 1&quot; #08"/>
    <n v="96"/>
    <n v="3.76"/>
    <n v="360.96"/>
    <n v="29.7989"/>
    <n v="12.113198809352022"/>
  </r>
  <r>
    <x v="28"/>
    <s v="Finalizada"/>
    <s v="Clavos y Tornillos"/>
    <s v="Tornillo para madera 1&quot; #08"/>
    <n v="132"/>
    <n v="3.76"/>
    <n v="496.32"/>
    <n v="29.7989"/>
    <n v="16.655648362859033"/>
  </r>
  <r>
    <x v="44"/>
    <s v="En Proceso"/>
    <s v="Material para Empaque"/>
    <s v="Papel kraft "/>
    <n v="283.24799999999999"/>
    <n v="3.2476560456041419"/>
    <n v="919.89207960528199"/>
    <n v="29.7989"/>
    <n v="30.870001228410512"/>
  </r>
  <r>
    <x v="46"/>
    <s v="Finalizada"/>
    <s v="Pinturas y Quimicos"/>
    <s v="Silicon transparente RTV Lanco"/>
    <n v="2"/>
    <n v="151.58500000000001"/>
    <n v="303.17"/>
    <n v="29.7989"/>
    <n v="10.173865478255909"/>
  </r>
  <r>
    <x v="6"/>
    <s v="Finalizada"/>
    <s v="Material para Empaque"/>
    <s v="Tape café 2&quot;"/>
    <n v="1"/>
    <n v="40.129826923076926"/>
    <n v="40.129826923076926"/>
    <n v="29.7989"/>
    <n v="1.3466881973185898"/>
  </r>
  <r>
    <x v="46"/>
    <s v="Finalizada"/>
    <s v="Clavos y Tornillos"/>
    <s v="Tornillo Amarillo 2&quot; #10"/>
    <n v="200"/>
    <n v="0.76295105386078754"/>
    <n v="152.59021077215752"/>
    <n v="29.7989"/>
    <n v="5.1206658894173112"/>
  </r>
  <r>
    <x v="46"/>
    <s v="Finalizada"/>
    <s v="Clavos y Tornillos"/>
    <s v="Tornillo Amarillo 1-1/2&quot; #10"/>
    <n v="200"/>
    <n v="0.31817902605076509"/>
    <n v="63.635805210153016"/>
    <n v="29.7989"/>
    <n v="2.1355085325348591"/>
  </r>
  <r>
    <x v="46"/>
    <s v="Finalizada"/>
    <s v="Clavos y Tornillos"/>
    <s v="Tornillo Amarillo 1&quot; #10"/>
    <n v="200"/>
    <n v="0.53569664058699129"/>
    <n v="107.13932811739826"/>
    <n v="29.7989"/>
    <n v="3.5954121835838997"/>
  </r>
  <r>
    <x v="46"/>
    <s v="Finalizada"/>
    <s v="Clavos y Tornillos"/>
    <s v="Tornillo Anclaje 1/4&quot;x 5&quot;"/>
    <n v="25"/>
    <n v="11.591285714285714"/>
    <n v="289.78214285714284"/>
    <n v="29.7989"/>
    <n v="9.7245919432308856"/>
  </r>
  <r>
    <x v="46"/>
    <s v="Finalizada"/>
    <s v="Clavos y Tornillos"/>
    <s v="Tornillo Exagonal P/Concreto 3 3/4&quot;x1/4&quot; "/>
    <n v="15"/>
    <n v="17.579999999999998"/>
    <n v="263.7"/>
    <n v="29.7989"/>
    <n v="8.8493199413401165"/>
  </r>
  <r>
    <x v="47"/>
    <s v="Finalizada"/>
    <s v="Herrajes"/>
    <s v="Resbalon plastico de 1&quot; con clavo"/>
    <n v="36"/>
    <n v="1.8496662205147865"/>
    <n v="66.587983938532318"/>
    <n v="29.7989"/>
    <n v="2.2345785897644652"/>
  </r>
  <r>
    <x v="26"/>
    <s v="Finalizada"/>
    <s v="Metales"/>
    <s v="Varilla de bronce redonda 1/4&quot;"/>
    <n v="1.83"/>
    <n v="593.49979188524594"/>
    <n v="1086.1046191500002"/>
    <n v="29.7989"/>
    <n v="36.447809118792982"/>
  </r>
  <r>
    <x v="17"/>
    <s v="Finalizada"/>
    <s v="Materiales Varios"/>
    <s v="Nacre 9,4&quot;x5,5&quot;x0,008&quot;"/>
    <n v="4"/>
    <n v="595.44440999999995"/>
    <n v="2381.7776399999998"/>
    <n v="29.7989"/>
    <n v="79.928374537315136"/>
  </r>
  <r>
    <x v="33"/>
    <s v="Finalizada"/>
    <s v="Clavos y Tornillos"/>
    <s v="Tornillo Gypsum 1&quot;"/>
    <n v="50"/>
    <n v="0.14420420170837045"/>
    <n v="7.210210085418522"/>
    <n v="29.7989"/>
    <n v="0.24196229006501993"/>
  </r>
  <r>
    <x v="38"/>
    <s v="Finalizada"/>
    <s v="Clavos y Tornillos"/>
    <s v="Tuerca Hierro Negro 1/4&quot;"/>
    <n v="850"/>
    <n v="0.86404708520179374"/>
    <n v="734.44002242152465"/>
    <n v="29.7989"/>
    <n v="24.646548108202808"/>
  </r>
  <r>
    <x v="46"/>
    <s v="Finalizada"/>
    <s v="Abrasivos (Lijas)"/>
    <s v="Lija de Disco grano 150"/>
    <n v="10"/>
    <n v="7.02994481255711"/>
    <n v="70.299448125571104"/>
    <n v="29.7989"/>
    <n v="2.3591289653501004"/>
  </r>
  <r>
    <x v="46"/>
    <s v="Finalizada"/>
    <s v="Abrasivos (Lijas)"/>
    <s v="Lija de Disco grano 220"/>
    <n v="10"/>
    <n v="7.0502607964108428"/>
    <n v="70.502607964108421"/>
    <n v="29.7989"/>
    <n v="2.3659466612562352"/>
  </r>
  <r>
    <x v="46"/>
    <s v="Finalizada"/>
    <s v="Pinturas y Quimicos"/>
    <s v="Masilla Mahogany Lanco"/>
    <n v="1"/>
    <n v="58.510000000000005"/>
    <n v="58.510000000000005"/>
    <n v="29.7989"/>
    <n v="1.9634952968062582"/>
  </r>
  <r>
    <x v="46"/>
    <s v="Finalizada"/>
    <s v="Materiales Varios"/>
    <s v="Masking tape 3/4&quot; verde"/>
    <n v="2"/>
    <n v="87.500416666666666"/>
    <n v="175.00083333333333"/>
    <n v="29.7989"/>
    <n v="5.8727279642313421"/>
  </r>
  <r>
    <x v="46"/>
    <s v="Finalizada"/>
    <s v="Materiales Varios"/>
    <s v="Hilaza"/>
    <n v="10"/>
    <n v="9.9971643111839601"/>
    <n v="99.971643111839597"/>
    <n v="29.7989"/>
    <n v="3.354876962298595"/>
  </r>
  <r>
    <x v="46"/>
    <s v="Finalizada"/>
    <s v="Materiales Varios"/>
    <s v="Medias para mujer "/>
    <n v="1"/>
    <n v="35"/>
    <n v="35"/>
    <n v="29.7989"/>
    <n v="1.1745399997986503"/>
  </r>
  <r>
    <x v="46"/>
    <s v="Finalizada"/>
    <s v="Abrasivos (Lijas)"/>
    <s v="Esponja Superfina 3M 2602"/>
    <n v="3"/>
    <n v="59.6"/>
    <n v="178.8"/>
    <n v="29.7989"/>
    <n v="6.0002214846856772"/>
  </r>
  <r>
    <x v="46"/>
    <s v="Finalizada"/>
    <s v="Pinturas y Quimicos"/>
    <s v="Pega loca"/>
    <n v="3"/>
    <n v="2.75"/>
    <n v="8.25"/>
    <n v="29.7989"/>
    <n v="0.27685585709539612"/>
  </r>
  <r>
    <x v="46"/>
    <s v="Finalizada"/>
    <s v="Pinturas y Quimicos"/>
    <s v="Diluyente 411 Sur cuarto"/>
    <n v="1"/>
    <n v="224.33"/>
    <n v="224.33"/>
    <n v="29.7989"/>
    <n v="7.5281302329951778"/>
  </r>
  <r>
    <x v="47"/>
    <s v="Finalizada"/>
    <s v="Material para Empaque"/>
    <s v="Lamina de carton 48&quot; x 40&quot;"/>
    <n v="18"/>
    <n v="29.71064960926855"/>
    <n v="534.79169296683392"/>
    <n v="29.7989"/>
    <n v="17.946692427130998"/>
  </r>
  <r>
    <x v="47"/>
    <s v="Finalizada"/>
    <s v="Material para Empaque"/>
    <s v="Tape café 2&quot;"/>
    <n v="2"/>
    <n v="40.129826923076926"/>
    <n v="80.259653846153853"/>
    <n v="29.7989"/>
    <n v="2.6933763946371796"/>
  </r>
  <r>
    <x v="32"/>
    <s v="Finalizada"/>
    <s v="Plywood"/>
    <s v="Lamina de Plywood Corriente de 4 x 8 x 3/8&quot;"/>
    <n v="4"/>
    <n v="483.11904528763768"/>
    <n v="1932.4761811505507"/>
    <n v="29.7989"/>
    <n v="64.850587811984695"/>
  </r>
  <r>
    <x v="32"/>
    <s v="Finalizada"/>
    <s v="Clavos y Tornillos"/>
    <s v="Tornillo Gypsum 1-1/4&quot;"/>
    <n v="200"/>
    <n v="0.24910632133951227"/>
    <n v="49.821264267902457"/>
    <n v="29.7989"/>
    <n v="1.6719162206625902"/>
  </r>
  <r>
    <x v="15"/>
    <s v="Finalizada"/>
    <s v="Material para Empaque"/>
    <s v="Lamina de carton 48&quot; x 40&quot;"/>
    <n v="8"/>
    <n v="29.71064960926855"/>
    <n v="237.6851968741484"/>
    <n v="29.7989"/>
    <n v="7.976307745391555"/>
  </r>
  <r>
    <x v="15"/>
    <s v="Finalizada"/>
    <s v="Material para Empaque"/>
    <s v="Tape café 2&quot;"/>
    <n v="1"/>
    <n v="40.129826923076926"/>
    <n v="40.129826923076926"/>
    <n v="29.7989"/>
    <n v="1.3466881973185898"/>
  </r>
  <r>
    <x v="15"/>
    <s v="Finalizada"/>
    <s v="Material para Empaque"/>
    <s v="Stretch film manual"/>
    <n v="1"/>
    <n v="185.93181250000004"/>
    <n v="185.93181250000004"/>
    <n v="29.7989"/>
    <n v="6.2395528861803635"/>
  </r>
  <r>
    <x v="15"/>
    <s v="Finalizada"/>
    <s v="Material para Empaque"/>
    <s v="Lamina de carton 48&quot; x 40&quot;"/>
    <n v="4"/>
    <n v="29.71064960926855"/>
    <n v="118.8425984370742"/>
    <n v="29.7989"/>
    <n v="3.9881538726957775"/>
  </r>
  <r>
    <x v="15"/>
    <s v="Finalizada"/>
    <s v="Material para Empaque"/>
    <s v="Tape café 2&quot;"/>
    <n v="1"/>
    <n v="40.129826923076926"/>
    <n v="40.129826923076926"/>
    <n v="29.7989"/>
    <n v="1.3466881973185898"/>
  </r>
  <r>
    <x v="8"/>
    <s v="En Proceso"/>
    <s v="Pinturas y Quimicos"/>
    <s v="Diluyente Duro Sur"/>
    <n v="2"/>
    <n v="635.70500000000004"/>
    <n v="1271.4100000000001"/>
    <n v="29.7989"/>
    <n v="42.666340032685774"/>
  </r>
  <r>
    <x v="8"/>
    <s v="En Proceso"/>
    <s v="Pinturas y Quimicos"/>
    <s v="Componente B 730 para poliuretano Sur"/>
    <n v="1"/>
    <n v="1356.0515384615387"/>
    <n v="1356.0515384615387"/>
    <n v="29.7989"/>
    <n v="45.506764963187862"/>
  </r>
  <r>
    <x v="8"/>
    <s v="En Proceso"/>
    <s v="Pinturas y Quimicos"/>
    <s v="Thinner extrafino Sur galon"/>
    <n v="5"/>
    <n v="358.12456989247312"/>
    <n v="1790.6228494623656"/>
    <n v="29.7989"/>
    <n v="60.090233178485299"/>
  </r>
  <r>
    <x v="39"/>
    <s v="En Proceso"/>
    <s v="Herrajes"/>
    <s v="Resbalon plastico de 1&quot; con clavo"/>
    <n v="4"/>
    <n v="1.8496662205147865"/>
    <n v="7.3986648820591459"/>
    <n v="29.7989"/>
    <n v="0.24828650997382942"/>
  </r>
  <r>
    <x v="8"/>
    <s v="En Proceso"/>
    <s v="Pinturas y Quimicos"/>
    <s v="Duro Tinte Negro Sur cuarto"/>
    <n v="-3.125"/>
    <n v="371.44054799610137"/>
    <n v="-1160.7517124878168"/>
    <n v="29.7989"/>
    <n v="-38.952837604334952"/>
  </r>
  <r>
    <x v="8"/>
    <s v="En Proceso"/>
    <s v="Pinturas y Quimicos"/>
    <s v="Fondo Lijable para exteriores transparente Sur"/>
    <n v="-1.0625"/>
    <n v="1043.76"/>
    <n v="-1108.9949999999999"/>
    <n v="29.7989"/>
    <n v="-37.2159710593344"/>
  </r>
  <r>
    <x v="8"/>
    <s v="En Proceso"/>
    <s v="Pinturas y Quimicos"/>
    <s v="Acabado mate para exteriores transparente Sur"/>
    <n v="-1.125"/>
    <n v="1262.4498728629765"/>
    <n v="-1420.2561069708486"/>
    <n v="29.7989"/>
    <n v="-47.661360217016352"/>
  </r>
  <r>
    <x v="8"/>
    <s v="En Proceso"/>
    <s v="Pinturas y Quimicos"/>
    <s v="Componente B 730 para poliuretano Sur"/>
    <n v="-0.9375"/>
    <n v="1356.0515384615387"/>
    <n v="-1271.2983173076925"/>
    <n v="29.7989"/>
    <n v="-42.662592152988616"/>
  </r>
  <r>
    <x v="8"/>
    <s v="En Proceso"/>
    <s v="Pinturas y Quimicos"/>
    <s v="Diluyente Duro Sur"/>
    <n v="-0.9375"/>
    <n v="635.70500000000004"/>
    <n v="-595.97343750000005"/>
    <n v="29.7989"/>
    <n v="-19.999846890321457"/>
  </r>
  <r>
    <x v="8"/>
    <s v="En Proceso"/>
    <s v="Pinturas y Quimicos"/>
    <s v="Thinner extrafino Sur galon"/>
    <n v="-1.96875"/>
    <n v="358.12456989247312"/>
    <n v="-705.05774697580648"/>
    <n v="29.7989"/>
    <n v="-23.660529314028587"/>
  </r>
  <r>
    <x v="8"/>
    <s v="En Proceso"/>
    <s v="Pinturas y Quimicos"/>
    <s v="Corrostyl antic mate Negro Sur galon"/>
    <n v="-3.125E-2"/>
    <n v="872.19999999999993"/>
    <n v="-27.256249999999998"/>
    <n v="29.7989"/>
    <n v="-0.9146730248431989"/>
  </r>
  <r>
    <x v="34"/>
    <s v="Finalizada"/>
    <s v="Pinturas y Quimicos"/>
    <s v="Duro Tinte Negro Sur cuarto"/>
    <n v="3.125"/>
    <n v="371.44054799610137"/>
    <n v="1160.7517124878168"/>
    <n v="29.7989"/>
    <n v="38.952837604334952"/>
  </r>
  <r>
    <x v="34"/>
    <s v="Finalizada"/>
    <s v="Pinturas y Quimicos"/>
    <s v="Fondo Lijable para exteriores transparente Sur"/>
    <n v="1.0625"/>
    <n v="1043.76"/>
    <n v="1108.9949999999999"/>
    <n v="29.7989"/>
    <n v="37.2159710593344"/>
  </r>
  <r>
    <x v="34"/>
    <s v="Finalizada"/>
    <s v="Pinturas y Quimicos"/>
    <s v="Acabado mate para exteriores transparente Sur"/>
    <n v="1.125"/>
    <n v="1262.4498728629765"/>
    <n v="1420.2561069708486"/>
    <n v="29.7989"/>
    <n v="47.661360217016352"/>
  </r>
  <r>
    <x v="34"/>
    <s v="Finalizada"/>
    <s v="Pinturas y Quimicos"/>
    <s v="Componente B 730 para poliuretano Sur"/>
    <n v="0.9375"/>
    <n v="1356.0515384615387"/>
    <n v="1271.2983173076925"/>
    <n v="29.7989"/>
    <n v="42.662592152988616"/>
  </r>
  <r>
    <x v="34"/>
    <s v="Finalizada"/>
    <s v="Pinturas y Quimicos"/>
    <s v="Diluyente Duro Sur"/>
    <n v="0.9375"/>
    <n v="635.70500000000004"/>
    <n v="595.97343750000005"/>
    <n v="29.7989"/>
    <n v="19.999846890321457"/>
  </r>
  <r>
    <x v="34"/>
    <s v="Finalizada"/>
    <s v="Pinturas y Quimicos"/>
    <s v="Thinner extrafino Sur galon"/>
    <n v="1.96875"/>
    <n v="358.12456989247312"/>
    <n v="705.05774697580648"/>
    <n v="29.7989"/>
    <n v="23.660529314028587"/>
  </r>
  <r>
    <x v="34"/>
    <s v="Finalizada"/>
    <s v="Pinturas y Quimicos"/>
    <s v="Corrostyl antic mate Negro Sur galon"/>
    <n v="3.125E-2"/>
    <n v="872.19999999999993"/>
    <n v="27.256249999999998"/>
    <n v="29.7989"/>
    <n v="0.9146730248431989"/>
  </r>
  <r>
    <x v="8"/>
    <s v="En Proceso"/>
    <s v="Pinturas y Quimicos"/>
    <s v="Duro Tinte Negro Sur cuarto"/>
    <n v="-1"/>
    <n v="371.44054799610137"/>
    <n v="-371.44054799610137"/>
    <n v="29.7989"/>
    <n v="-12.464908033387184"/>
  </r>
  <r>
    <x v="8"/>
    <s v="En Proceso"/>
    <s v="Pinturas y Quimicos"/>
    <s v="Thinner extrafino Sur galon"/>
    <n v="-0.375"/>
    <n v="358.12456989247312"/>
    <n v="-134.29671370967742"/>
    <n v="29.7989"/>
    <n v="-4.5067674883863971"/>
  </r>
  <r>
    <x v="8"/>
    <s v="En Proceso"/>
    <s v="Pinturas y Quimicos"/>
    <s v="Fondo Lijable para exteriores transparente Sur"/>
    <n v="-0.25"/>
    <n v="1043.76"/>
    <n v="-260.94"/>
    <n v="29.7989"/>
    <n v="-8.7566990727845653"/>
  </r>
  <r>
    <x v="8"/>
    <s v="En Proceso"/>
    <s v="Pinturas y Quimicos"/>
    <s v="Acabado mate para exteriores transparente Sur"/>
    <n v="-0.375"/>
    <n v="1262.4498728629765"/>
    <n v="-473.41870232361617"/>
    <n v="29.7989"/>
    <n v="-15.887120072338783"/>
  </r>
  <r>
    <x v="8"/>
    <s v="En Proceso"/>
    <s v="Pinturas y Quimicos"/>
    <s v="Componente B 730 para poliuretano Sur"/>
    <n v="-0.3125"/>
    <n v="1356.0515384615387"/>
    <n v="-423.76610576923088"/>
    <n v="29.7989"/>
    <n v="-14.220864050996207"/>
  </r>
  <r>
    <x v="8"/>
    <s v="En Proceso"/>
    <s v="Pinturas y Quimicos"/>
    <s v="Diluyente Duro Sur"/>
    <n v="-0.53125"/>
    <n v="635.70500000000004"/>
    <n v="-337.71828125000002"/>
    <n v="29.7989"/>
    <n v="-11.333246571182158"/>
  </r>
  <r>
    <x v="8"/>
    <s v="En Proceso"/>
    <s v="Pinturas y Quimicos"/>
    <s v="Acabado mate para exteriores transparente Sur"/>
    <n v="-0.4375"/>
    <n v="1262.4498728629765"/>
    <n v="-552.32181937755217"/>
    <n v="29.7989"/>
    <n v="-18.53497341772858"/>
  </r>
  <r>
    <x v="8"/>
    <s v="En Proceso"/>
    <s v="Pinturas y Quimicos"/>
    <s v="Componente B 730 para poliuretano Sur"/>
    <n v="-0.21875"/>
    <n v="1356.0515384615387"/>
    <n v="-296.63627403846158"/>
    <n v="29.7989"/>
    <n v="-9.954604835697344"/>
  </r>
  <r>
    <x v="8"/>
    <s v="En Proceso"/>
    <s v="Pinturas y Quimicos"/>
    <s v="Acabado mate para exteriores transparente Sur"/>
    <n v="-0.375"/>
    <n v="1262.4498728629765"/>
    <n v="-473.41870232361617"/>
    <n v="29.7989"/>
    <n v="-15.887120072338783"/>
  </r>
  <r>
    <x v="8"/>
    <s v="En Proceso"/>
    <s v="Pinturas y Quimicos"/>
    <s v="Componente B 730 para poliuretano Sur"/>
    <n v="-0.1875"/>
    <n v="1356.0515384615387"/>
    <n v="-254.25966346153851"/>
    <n v="29.7989"/>
    <n v="-8.5325184305977242"/>
  </r>
  <r>
    <x v="8"/>
    <s v="En Proceso"/>
    <s v="Pinturas y Quimicos"/>
    <s v="Diluyente Duro Sur"/>
    <n v="-0.1875"/>
    <n v="635.70500000000004"/>
    <n v="-119.19468750000001"/>
    <n v="29.7989"/>
    <n v="-3.9999693780642915"/>
  </r>
  <r>
    <x v="44"/>
    <s v="En Proceso"/>
    <s v="Material para Empaque"/>
    <s v="Papel kraft "/>
    <n v="-72"/>
    <n v="3.2476560456041419"/>
    <n v="-233.83123528349822"/>
    <n v="29.7989"/>
    <n v="-7.8469754012228039"/>
  </r>
  <r>
    <x v="48"/>
    <s v="Finalizada"/>
    <s v="Pinturas y Quimicos"/>
    <s v="Duro Tinte Negro Sur cuarto"/>
    <n v="1"/>
    <n v="371.44054799610137"/>
    <n v="371.44054799610137"/>
    <n v="29.7989"/>
    <n v="12.464908033387184"/>
  </r>
  <r>
    <x v="48"/>
    <s v="Finalizada"/>
    <s v="Pinturas y Quimicos"/>
    <s v="Thinner extrafino Sur galon"/>
    <n v="0.375"/>
    <n v="358.12456989247312"/>
    <n v="134.29671370967742"/>
    <n v="29.7989"/>
    <n v="4.5067674883863971"/>
  </r>
  <r>
    <x v="48"/>
    <s v="Finalizada"/>
    <s v="Pinturas y Quimicos"/>
    <s v="Fondo Lijable para exteriores transparente Sur"/>
    <n v="0.25"/>
    <n v="1043.76"/>
    <n v="260.94"/>
    <n v="29.7989"/>
    <n v="8.7566990727845653"/>
  </r>
  <r>
    <x v="48"/>
    <s v="Finalizada"/>
    <s v="Pinturas y Quimicos"/>
    <s v="Acabado mate para exteriores transparente Sur"/>
    <n v="0.375"/>
    <n v="1262.4498728629765"/>
    <n v="473.41870232361617"/>
    <n v="29.7989"/>
    <n v="15.887120072338783"/>
  </r>
  <r>
    <x v="48"/>
    <s v="Finalizada"/>
    <s v="Pinturas y Quimicos"/>
    <s v="Componente B 730 para poliuretano Sur"/>
    <n v="0.3125"/>
    <n v="1356.0515384615387"/>
    <n v="423.76610576923088"/>
    <n v="29.7989"/>
    <n v="14.220864050996207"/>
  </r>
  <r>
    <x v="48"/>
    <s v="Finalizada"/>
    <s v="Pinturas y Quimicos"/>
    <s v="Diluyente Duro Sur"/>
    <n v="0.53125"/>
    <n v="635.70500000000004"/>
    <n v="337.71828125000002"/>
    <n v="29.7989"/>
    <n v="11.333246571182158"/>
  </r>
  <r>
    <x v="48"/>
    <s v="Finalizada"/>
    <s v="Pinturas y Quimicos"/>
    <s v="Acabado mate para exteriores transparente Sur"/>
    <n v="0.4375"/>
    <n v="1262.4498728629765"/>
    <n v="552.32181937755217"/>
    <n v="29.7989"/>
    <n v="18.53497341772858"/>
  </r>
  <r>
    <x v="48"/>
    <s v="Finalizada"/>
    <s v="Pinturas y Quimicos"/>
    <s v="Componente B 730 para poliuretano Sur"/>
    <n v="0.21875"/>
    <n v="1356.0515384615387"/>
    <n v="296.63627403846158"/>
    <n v="29.7989"/>
    <n v="9.954604835697344"/>
  </r>
  <r>
    <x v="48"/>
    <s v="Finalizada"/>
    <s v="Pinturas y Quimicos"/>
    <s v="Acabado mate para exteriores transparente Sur"/>
    <n v="0.375"/>
    <n v="1262.4498728629765"/>
    <n v="473.41870232361617"/>
    <n v="29.7989"/>
    <n v="15.887120072338783"/>
  </r>
  <r>
    <x v="48"/>
    <s v="Finalizada"/>
    <s v="Pinturas y Quimicos"/>
    <s v="Componente B 730 para poliuretano Sur"/>
    <n v="0.1875"/>
    <n v="1356.0515384615387"/>
    <n v="254.25966346153851"/>
    <n v="29.7989"/>
    <n v="8.5325184305977242"/>
  </r>
  <r>
    <x v="48"/>
    <s v="Finalizada"/>
    <s v="Pinturas y Quimicos"/>
    <s v="Diluyente Duro Sur"/>
    <n v="0.1875"/>
    <n v="635.70500000000004"/>
    <n v="119.19468750000001"/>
    <n v="29.7989"/>
    <n v="3.9999693780642915"/>
  </r>
  <r>
    <x v="48"/>
    <s v="Finalizada"/>
    <s v="Material para Empaque"/>
    <s v="Papel kraft "/>
    <n v="72"/>
    <n v="3.2476560456041419"/>
    <n v="233.83123528349822"/>
    <n v="29.7989"/>
    <n v="7.8469754012228039"/>
  </r>
  <r>
    <x v="8"/>
    <s v="En Proceso"/>
    <s v="Pinturas y Quimicos"/>
    <s v="Duro Tinte Negro Sur cuarto"/>
    <n v="-1.875"/>
    <n v="371.44054799610137"/>
    <n v="-696.45102749269006"/>
    <n v="29.7989"/>
    <n v="-23.371702562600969"/>
  </r>
  <r>
    <x v="8"/>
    <s v="En Proceso"/>
    <s v="Pinturas y Quimicos"/>
    <s v="Thinner extrafino Sur galon"/>
    <n v="-0.28125"/>
    <n v="358.12456989247312"/>
    <n v="-100.72253528225806"/>
    <n v="29.7989"/>
    <n v="-3.380075616289798"/>
  </r>
  <r>
    <x v="8"/>
    <s v="En Proceso"/>
    <s v="Pinturas y Quimicos"/>
    <s v="Fondo Lijable para exteriores transparente Sur"/>
    <n v="-0.34375"/>
    <n v="1043.76"/>
    <n v="-358.79250000000002"/>
    <n v="29.7989"/>
    <n v="-12.040461225078779"/>
  </r>
  <r>
    <x v="8"/>
    <s v="En Proceso"/>
    <s v="Pinturas y Quimicos"/>
    <s v="Acabado mate para exteriores transparente Sur"/>
    <n v="-0.15625"/>
    <n v="1262.4498728629765"/>
    <n v="-197.25779263484009"/>
    <n v="29.7989"/>
    <n v="-6.6196333634744935"/>
  </r>
  <r>
    <x v="8"/>
    <s v="En Proceso"/>
    <s v="Pinturas y Quimicos"/>
    <s v="Componente B 730 para poliuretano Sur"/>
    <n v="-0.25"/>
    <n v="1356.0515384615387"/>
    <n v="-339.01288461538468"/>
    <n v="29.7989"/>
    <n v="-11.376691240796966"/>
  </r>
  <r>
    <x v="8"/>
    <s v="En Proceso"/>
    <s v="Pinturas y Quimicos"/>
    <s v="Diluyente Duro Sur"/>
    <n v="-0.25"/>
    <n v="635.70500000000004"/>
    <n v="-158.92625000000001"/>
    <n v="29.7989"/>
    <n v="-5.3332925040857218"/>
  </r>
  <r>
    <x v="8"/>
    <s v="En Proceso"/>
    <s v="Pinturas y Quimicos"/>
    <s v="Corrostyl antic mate Negro Sur galon"/>
    <n v="-3.125E-2"/>
    <n v="872.19999999999993"/>
    <n v="-27.256249999999998"/>
    <n v="29.7989"/>
    <n v="-0.9146730248431989"/>
  </r>
  <r>
    <x v="17"/>
    <s v="Finalizada"/>
    <s v="Pinturas y Quimicos"/>
    <s v="Duro Tinte Negro Sur cuarto"/>
    <n v="1.875"/>
    <n v="371.44054799610137"/>
    <n v="696.45102749269006"/>
    <n v="29.7989"/>
    <n v="23.371702562600969"/>
  </r>
  <r>
    <x v="17"/>
    <s v="Finalizada"/>
    <s v="Pinturas y Quimicos"/>
    <s v="Thinner extrafino Sur galon"/>
    <n v="0.28125"/>
    <n v="358.12456989247312"/>
    <n v="100.72253528225806"/>
    <n v="29.7989"/>
    <n v="3.380075616289798"/>
  </r>
  <r>
    <x v="17"/>
    <s v="Finalizada"/>
    <s v="Pinturas y Quimicos"/>
    <s v="Fondo Lijable para exteriores transparente Sur"/>
    <n v="0.34375"/>
    <n v="1043.76"/>
    <n v="358.79250000000002"/>
    <n v="29.7989"/>
    <n v="12.040461225078779"/>
  </r>
  <r>
    <x v="17"/>
    <s v="Finalizada"/>
    <s v="Pinturas y Quimicos"/>
    <s v="Acabado mate para exteriores transparente Sur"/>
    <n v="0.15625"/>
    <n v="1262.4498728629765"/>
    <n v="197.25779263484009"/>
    <n v="29.7989"/>
    <n v="6.6196333634744935"/>
  </r>
  <r>
    <x v="17"/>
    <s v="Finalizada"/>
    <s v="Pinturas y Quimicos"/>
    <s v="Componente B 730 para poliuretano Sur"/>
    <n v="0.25"/>
    <n v="1356.0515384615387"/>
    <n v="339.01288461538468"/>
    <n v="29.7989"/>
    <n v="11.376691240796966"/>
  </r>
  <r>
    <x v="17"/>
    <s v="Finalizada"/>
    <s v="Pinturas y Quimicos"/>
    <s v="Diluyente Duro Sur"/>
    <n v="0.25"/>
    <n v="635.70500000000004"/>
    <n v="158.92625000000001"/>
    <n v="29.7989"/>
    <n v="5.3332925040857218"/>
  </r>
  <r>
    <x v="17"/>
    <s v="Finalizada"/>
    <s v="Pinturas y Quimicos"/>
    <s v="Corrostyl antic mate Negro Sur galon"/>
    <n v="3.125E-2"/>
    <n v="872.19999999999993"/>
    <n v="27.256249999999998"/>
    <n v="29.7989"/>
    <n v="0.9146730248431989"/>
  </r>
  <r>
    <x v="8"/>
    <s v="En Proceso"/>
    <s v="Pinturas y Quimicos"/>
    <s v="Fondo Lijable para exteriores transparente Sur"/>
    <n v="-6.25E-2"/>
    <n v="1043.76"/>
    <n v="-65.234999999999999"/>
    <n v="29.7989"/>
    <n v="-2.1891747681961413"/>
  </r>
  <r>
    <x v="8"/>
    <s v="En Proceso"/>
    <s v="Pinturas y Quimicos"/>
    <s v="Acabado mate para exteriores transparente Sur"/>
    <n v="-0.1875"/>
    <n v="1262.4498728629765"/>
    <n v="-236.70935116180809"/>
    <n v="29.7989"/>
    <n v="-7.9435600361693917"/>
  </r>
  <r>
    <x v="8"/>
    <s v="En Proceso"/>
    <s v="Pinturas y Quimicos"/>
    <s v="Componente B 730 para poliuretano Sur"/>
    <n v="-0.125"/>
    <n v="1356.0515384615387"/>
    <n v="-169.50644230769234"/>
    <n v="29.7989"/>
    <n v="-5.6883456203984828"/>
  </r>
  <r>
    <x v="8"/>
    <s v="En Proceso"/>
    <s v="Pinturas y Quimicos"/>
    <s v="Diluyente Duro Sur"/>
    <n v="-0.125"/>
    <n v="635.70500000000004"/>
    <n v="-79.463125000000005"/>
    <n v="29.7989"/>
    <n v="-2.6666462520428609"/>
  </r>
  <r>
    <x v="44"/>
    <s v="En Proceso"/>
    <s v="Material para Empaque"/>
    <s v="Papel kraft "/>
    <n v="-18"/>
    <n v="3.2476560456041419"/>
    <n v="-58.457808820874554"/>
    <n v="29.7989"/>
    <n v="-1.961743850305701"/>
  </r>
  <r>
    <x v="48"/>
    <s v="Finalizada"/>
    <s v="Pinturas y Quimicos"/>
    <s v="Fondo Lijable para exteriores transparente Sur"/>
    <n v="6.25E-2"/>
    <n v="1043.76"/>
    <n v="65.234999999999999"/>
    <n v="29.7989"/>
    <n v="2.1891747681961413"/>
  </r>
  <r>
    <x v="48"/>
    <s v="Finalizada"/>
    <s v="Pinturas y Quimicos"/>
    <s v="Acabado mate para exteriores transparente Sur"/>
    <n v="0.1875"/>
    <n v="1262.4498728629765"/>
    <n v="236.70935116180809"/>
    <n v="29.7989"/>
    <n v="7.9435600361693917"/>
  </r>
  <r>
    <x v="48"/>
    <s v="Finalizada"/>
    <s v="Pinturas y Quimicos"/>
    <s v="Componente B 730 para poliuretano Sur"/>
    <n v="0.125"/>
    <n v="1356.0515384615387"/>
    <n v="169.50644230769234"/>
    <n v="29.7989"/>
    <n v="5.6883456203984828"/>
  </r>
  <r>
    <x v="48"/>
    <s v="Finalizada"/>
    <s v="Pinturas y Quimicos"/>
    <s v="Diluyente Duro Sur"/>
    <n v="0.125"/>
    <n v="635.70500000000004"/>
    <n v="79.463125000000005"/>
    <n v="29.7989"/>
    <n v="2.6666462520428609"/>
  </r>
  <r>
    <x v="48"/>
    <s v="Finalizada"/>
    <s v="Material para Empaque"/>
    <s v="Papel kraft "/>
    <n v="18"/>
    <n v="3.2476560456041419"/>
    <n v="58.457808820874554"/>
    <n v="29.7989"/>
    <n v="1.961743850305701"/>
  </r>
  <r>
    <x v="8"/>
    <s v="En Proceso"/>
    <s v="Pinturas y Quimicos"/>
    <s v="Duro Tinte Negro Sur cuarto"/>
    <n v="-1.5"/>
    <n v="371.44054799610137"/>
    <n v="-557.160821994152"/>
    <n v="29.7989"/>
    <n v="-18.697362050080773"/>
  </r>
  <r>
    <x v="8"/>
    <s v="En Proceso"/>
    <s v="Pinturas y Quimicos"/>
    <s v="Fondo Lijable para exteriores transparente Sur"/>
    <n v="-0.25"/>
    <n v="1043.76"/>
    <n v="-260.94"/>
    <n v="29.7989"/>
    <n v="-8.7566990727845653"/>
  </r>
  <r>
    <x v="8"/>
    <s v="En Proceso"/>
    <s v="Pinturas y Quimicos"/>
    <s v="Componente B 730 para poliuretano Sur"/>
    <n v="-0.5"/>
    <n v="1356.0515384615387"/>
    <n v="-678.02576923076936"/>
    <n v="29.7989"/>
    <n v="-22.753382481593931"/>
  </r>
  <r>
    <x v="8"/>
    <s v="En Proceso"/>
    <s v="Pinturas y Quimicos"/>
    <s v="Diluyente Duro Sur"/>
    <n v="-0.5"/>
    <n v="635.70500000000004"/>
    <n v="-317.85250000000002"/>
    <n v="29.7989"/>
    <n v="-10.666585008171444"/>
  </r>
  <r>
    <x v="8"/>
    <s v="En Proceso"/>
    <s v="Pinturas y Quimicos"/>
    <s v="Acabado mate para exteriores transparente Sur"/>
    <n v="-0.75"/>
    <n v="1262.4498728629765"/>
    <n v="-946.83740464723235"/>
    <n v="29.7989"/>
    <n v="-31.774240144677567"/>
  </r>
  <r>
    <x v="8"/>
    <s v="En Proceso"/>
    <s v="Pinturas y Quimicos"/>
    <s v="Thinner extrafino Sur galon"/>
    <n v="-0.875"/>
    <n v="358.12456989247312"/>
    <n v="-313.35899865591398"/>
    <n v="29.7989"/>
    <n v="-10.515790806234927"/>
  </r>
  <r>
    <x v="8"/>
    <s v="En Proceso"/>
    <s v="Pinturas y Quimicos"/>
    <s v="Corrostyl antic mate Negro Sur galon"/>
    <n v="-3.125E-2"/>
    <n v="872.19999999999993"/>
    <n v="-27.256249999999998"/>
    <n v="29.7989"/>
    <n v="-0.9146730248431989"/>
  </r>
  <r>
    <x v="36"/>
    <s v="Finalizada"/>
    <s v="Pinturas y Quimicos"/>
    <s v="Duro Tinte Negro Sur cuarto"/>
    <n v="1.5"/>
    <n v="371.44054799610137"/>
    <n v="557.160821994152"/>
    <n v="29.7989"/>
    <n v="18.697362050080773"/>
  </r>
  <r>
    <x v="36"/>
    <s v="Finalizada"/>
    <s v="Pinturas y Quimicos"/>
    <s v="Fondo Lijable para exteriores transparente Sur"/>
    <n v="0.25"/>
    <n v="1043.76"/>
    <n v="260.94"/>
    <n v="29.7989"/>
    <n v="8.7566990727845653"/>
  </r>
  <r>
    <x v="36"/>
    <s v="Finalizada"/>
    <s v="Pinturas y Quimicos"/>
    <s v="Componente B 730 para poliuretano Sur"/>
    <n v="0.5"/>
    <n v="1356.0515384615387"/>
    <n v="678.02576923076936"/>
    <n v="29.7989"/>
    <n v="22.753382481593931"/>
  </r>
  <r>
    <x v="36"/>
    <s v="Finalizada"/>
    <s v="Pinturas y Quimicos"/>
    <s v="Diluyente Duro Sur"/>
    <n v="0.5"/>
    <n v="635.70500000000004"/>
    <n v="317.85250000000002"/>
    <n v="29.7989"/>
    <n v="10.666585008171444"/>
  </r>
  <r>
    <x v="36"/>
    <s v="Finalizada"/>
    <s v="Pinturas y Quimicos"/>
    <s v="Acabado mate para exteriores transparente Sur"/>
    <n v="0.75"/>
    <n v="1262.4498728629765"/>
    <n v="946.83740464723235"/>
    <n v="29.7989"/>
    <n v="31.774240144677567"/>
  </r>
  <r>
    <x v="36"/>
    <s v="Finalizada"/>
    <s v="Pinturas y Quimicos"/>
    <s v="Thinner extrafino Sur galon"/>
    <n v="0.875"/>
    <n v="358.12456989247312"/>
    <n v="313.35899865591398"/>
    <n v="29.7989"/>
    <n v="10.515790806234927"/>
  </r>
  <r>
    <x v="36"/>
    <s v="Finalizada"/>
    <s v="Pinturas y Quimicos"/>
    <s v="Corrostyl antic mate Negro Sur galon"/>
    <n v="3.125E-2"/>
    <n v="872.19999999999993"/>
    <n v="27.256249999999998"/>
    <n v="29.7989"/>
    <n v="0.9146730248431989"/>
  </r>
  <r>
    <x v="8"/>
    <s v="En Proceso"/>
    <s v="Pinturas y Quimicos"/>
    <s v="Duro Tinte Negro Sur cuarto"/>
    <n v="-2.5"/>
    <n v="371.44054799610137"/>
    <n v="-928.60136999025349"/>
    <n v="29.7989"/>
    <n v="-31.162270083467963"/>
  </r>
  <r>
    <x v="8"/>
    <s v="En Proceso"/>
    <s v="Pinturas y Quimicos"/>
    <s v="Thinner extrafino Sur galon"/>
    <n v="-1.40625"/>
    <n v="358.12456989247312"/>
    <n v="-503.61267641129029"/>
    <n v="29.7989"/>
    <n v="-16.900378081448991"/>
  </r>
  <r>
    <x v="8"/>
    <s v="En Proceso"/>
    <s v="Pinturas y Quimicos"/>
    <s v="Fondo Lijable para exteriores transparente Sur"/>
    <n v="-0.28125"/>
    <n v="1043.76"/>
    <n v="-293.5575"/>
    <n v="29.7989"/>
    <n v="-9.8512864568826366"/>
  </r>
  <r>
    <x v="8"/>
    <s v="En Proceso"/>
    <s v="Pinturas y Quimicos"/>
    <s v="Acabado mate para exteriores transparente Sur"/>
    <n v="-9.375E-2"/>
    <n v="1262.4498728629765"/>
    <n v="-118.35467558090404"/>
    <n v="29.7989"/>
    <n v="-3.9717800180846958"/>
  </r>
  <r>
    <x v="8"/>
    <s v="En Proceso"/>
    <s v="Pinturas y Quimicos"/>
    <s v="Diluyente Duro Sur"/>
    <n v="-0.1875"/>
    <n v="635.70500000000004"/>
    <n v="-119.19468750000001"/>
    <n v="29.7989"/>
    <n v="-3.9999693780642915"/>
  </r>
  <r>
    <x v="8"/>
    <s v="En Proceso"/>
    <s v="Pinturas y Quimicos"/>
    <s v="Componente B 730 para poliuretano Sur"/>
    <n v="-0.1875"/>
    <n v="1356.0515384615387"/>
    <n v="-254.25966346153851"/>
    <n v="29.7989"/>
    <n v="-8.5325184305977242"/>
  </r>
  <r>
    <x v="8"/>
    <s v="En Proceso"/>
    <s v="Pinturas y Quimicos"/>
    <s v="Acabado mate para exteriores transparente Sur"/>
    <n v="-0.5625"/>
    <n v="1262.4498728629765"/>
    <n v="-710.12805348542429"/>
    <n v="29.7989"/>
    <n v="-23.830680108508176"/>
  </r>
  <r>
    <x v="8"/>
    <s v="En Proceso"/>
    <s v="Pinturas y Quimicos"/>
    <s v="Componente B 730 para poliuretano Sur"/>
    <n v="-0.375"/>
    <n v="1356.0515384615387"/>
    <n v="-508.51932692307702"/>
    <n v="29.7989"/>
    <n v="-17.065036861195448"/>
  </r>
  <r>
    <x v="8"/>
    <s v="En Proceso"/>
    <s v="Pinturas y Quimicos"/>
    <s v="Diluyente Duro Sur"/>
    <n v="-0.375"/>
    <n v="635.70500000000004"/>
    <n v="-238.38937500000003"/>
    <n v="29.7989"/>
    <n v="-7.9999387561285831"/>
  </r>
  <r>
    <x v="8"/>
    <s v="En Proceso"/>
    <s v="Pinturas y Quimicos"/>
    <s v="Fondo Lijable para exteriores transparente Sur"/>
    <n v="-0.1875"/>
    <n v="1043.76"/>
    <n v="-195.70499999999998"/>
    <n v="29.7989"/>
    <n v="-6.5675243045884235"/>
  </r>
  <r>
    <x v="8"/>
    <s v="En Proceso"/>
    <s v="Pinturas y Quimicos"/>
    <s v="Acabado mate para exteriores transparente Sur"/>
    <n v="-6.25E-2"/>
    <n v="1262.4498728629765"/>
    <n v="-78.903117053936029"/>
    <n v="29.7989"/>
    <n v="-2.6478533453897972"/>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44"/>
    <s v="En Proceso"/>
    <s v="Material para Empaque"/>
    <s v="Papel kraft "/>
    <n v="-36"/>
    <n v="3.2476560456041419"/>
    <n v="-116.91561764174911"/>
    <n v="29.7989"/>
    <n v="-3.923487700611402"/>
  </r>
  <r>
    <x v="48"/>
    <s v="Finalizada"/>
    <s v="Pinturas y Quimicos"/>
    <s v="Duro Tinte Negro Sur cuarto"/>
    <n v="2.5"/>
    <n v="371.44054799610137"/>
    <n v="928.60136999025349"/>
    <n v="29.7989"/>
    <n v="31.162270083467963"/>
  </r>
  <r>
    <x v="48"/>
    <s v="Finalizada"/>
    <s v="Pinturas y Quimicos"/>
    <s v="Thinner extrafino Sur galon"/>
    <n v="1.40625"/>
    <n v="358.12456989247312"/>
    <n v="503.61267641129029"/>
    <n v="29.7989"/>
    <n v="16.900378081448991"/>
  </r>
  <r>
    <x v="48"/>
    <s v="Finalizada"/>
    <s v="Pinturas y Quimicos"/>
    <s v="Fondo Lijable para exteriores transparente Sur"/>
    <n v="0.28125"/>
    <n v="1043.76"/>
    <n v="293.5575"/>
    <n v="29.7989"/>
    <n v="9.8512864568826366"/>
  </r>
  <r>
    <x v="48"/>
    <s v="Finalizada"/>
    <s v="Pinturas y Quimicos"/>
    <s v="Acabado mate para exteriores transparente Sur"/>
    <n v="9.375E-2"/>
    <n v="1262.4498728629765"/>
    <n v="118.35467558090404"/>
    <n v="29.7989"/>
    <n v="3.9717800180846958"/>
  </r>
  <r>
    <x v="48"/>
    <s v="Finalizada"/>
    <s v="Pinturas y Quimicos"/>
    <s v="Diluyente Duro Sur"/>
    <n v="0.1875"/>
    <n v="635.70500000000004"/>
    <n v="119.19468750000001"/>
    <n v="29.7989"/>
    <n v="3.9999693780642915"/>
  </r>
  <r>
    <x v="48"/>
    <s v="Finalizada"/>
    <s v="Pinturas y Quimicos"/>
    <s v="Componente B 730 para poliuretano Sur"/>
    <n v="0.1875"/>
    <n v="1356.0515384615387"/>
    <n v="254.25966346153851"/>
    <n v="29.7989"/>
    <n v="8.5325184305977242"/>
  </r>
  <r>
    <x v="48"/>
    <s v="Finalizada"/>
    <s v="Pinturas y Quimicos"/>
    <s v="Acabado mate para exteriores transparente Sur"/>
    <n v="0.5625"/>
    <n v="1262.4498728629765"/>
    <n v="710.12805348542429"/>
    <n v="29.7989"/>
    <n v="23.830680108508176"/>
  </r>
  <r>
    <x v="48"/>
    <s v="Finalizada"/>
    <s v="Pinturas y Quimicos"/>
    <s v="Componente B 730 para poliuretano Sur"/>
    <n v="0.375"/>
    <n v="1356.0515384615387"/>
    <n v="508.51932692307702"/>
    <n v="29.7989"/>
    <n v="17.065036861195448"/>
  </r>
  <r>
    <x v="48"/>
    <s v="Finalizada"/>
    <s v="Pinturas y Quimicos"/>
    <s v="Diluyente Duro Sur"/>
    <n v="0.375"/>
    <n v="635.70500000000004"/>
    <n v="238.38937500000003"/>
    <n v="29.7989"/>
    <n v="7.9999387561285831"/>
  </r>
  <r>
    <x v="48"/>
    <s v="Finalizada"/>
    <s v="Pinturas y Quimicos"/>
    <s v="Fondo Lijable para exteriores transparente Sur"/>
    <n v="0.1875"/>
    <n v="1043.76"/>
    <n v="195.70499999999998"/>
    <n v="29.7989"/>
    <n v="6.5675243045884235"/>
  </r>
  <r>
    <x v="48"/>
    <s v="Finalizada"/>
    <s v="Pinturas y Quimicos"/>
    <s v="Acabado mate para exteriores transparente Sur"/>
    <n v="6.25E-2"/>
    <n v="1262.4498728629765"/>
    <n v="78.903117053936029"/>
    <n v="29.7989"/>
    <n v="2.6478533453897972"/>
  </r>
  <r>
    <x v="48"/>
    <s v="Finalizada"/>
    <s v="Pinturas y Quimicos"/>
    <s v="Componente B 730 para poliuretano Sur"/>
    <n v="3.125E-2"/>
    <n v="1356.0515384615387"/>
    <n v="42.376610576923085"/>
    <n v="29.7989"/>
    <n v="1.4220864050996207"/>
  </r>
  <r>
    <x v="48"/>
    <s v="Finalizada"/>
    <s v="Pinturas y Quimicos"/>
    <s v="Diluyente Duro Sur"/>
    <n v="3.125E-2"/>
    <n v="635.70500000000004"/>
    <n v="19.865781250000001"/>
    <n v="29.7989"/>
    <n v="0.66666156301071522"/>
  </r>
  <r>
    <x v="48"/>
    <s v="Finalizada"/>
    <s v="Material para Empaque"/>
    <s v="Papel kraft "/>
    <n v="36"/>
    <n v="3.2476560456041419"/>
    <n v="116.91561764174911"/>
    <n v="29.7989"/>
    <n v="3.923487700611402"/>
  </r>
  <r>
    <x v="8"/>
    <s v="En Proceso"/>
    <s v="Pinturas y Quimicos"/>
    <s v="Duro Tinte Negro Sur cuarto"/>
    <n v="-1.75"/>
    <n v="371.44054799610137"/>
    <n v="-650.02095899317737"/>
    <n v="29.7989"/>
    <n v="-21.813589058427571"/>
  </r>
  <r>
    <x v="8"/>
    <s v="En Proceso"/>
    <s v="Pinturas y Quimicos"/>
    <s v="Fondo Lijable para exteriores transparente Sur"/>
    <n v="-0.5"/>
    <n v="1043.76"/>
    <n v="-521.88"/>
    <n v="29.7989"/>
    <n v="-17.513398145569131"/>
  </r>
  <r>
    <x v="8"/>
    <s v="En Proceso"/>
    <s v="Pinturas y Quimicos"/>
    <s v="Acabado mate para exteriores transparente Sur"/>
    <n v="-0.375"/>
    <n v="1262.4498728629765"/>
    <n v="-473.41870232361617"/>
    <n v="29.7989"/>
    <n v="-15.887120072338783"/>
  </r>
  <r>
    <x v="8"/>
    <s v="En Proceso"/>
    <s v="Pinturas y Quimicos"/>
    <s v="Componente B 730 para poliuretano Sur"/>
    <n v="-0.4375"/>
    <n v="1356.0515384615387"/>
    <n v="-593.27254807692316"/>
    <n v="29.7989"/>
    <n v="-19.909209671394688"/>
  </r>
  <r>
    <x v="8"/>
    <s v="En Proceso"/>
    <s v="Pinturas y Quimicos"/>
    <s v="Diluyente Duro Sur"/>
    <n v="-0.4375"/>
    <n v="635.70500000000004"/>
    <n v="-278.12093750000003"/>
    <n v="29.7989"/>
    <n v="-9.3332618821500137"/>
  </r>
  <r>
    <x v="8"/>
    <s v="En Proceso"/>
    <s v="Pinturas y Quimicos"/>
    <s v="Thinner extrafino Sur galon"/>
    <n v="-0.5"/>
    <n v="358.12456989247312"/>
    <n v="-179.06228494623656"/>
    <n v="29.7989"/>
    <n v="-6.0090233178485297"/>
  </r>
  <r>
    <x v="35"/>
    <s v="Finalizada"/>
    <s v="Pinturas y Quimicos"/>
    <s v="Duro Tinte Negro Sur cuarto"/>
    <n v="1.75"/>
    <n v="371.44054799610137"/>
    <n v="650.02095899317737"/>
    <n v="29.7989"/>
    <n v="21.813589058427571"/>
  </r>
  <r>
    <x v="35"/>
    <s v="Finalizada"/>
    <s v="Pinturas y Quimicos"/>
    <s v="Fondo Lijable para exteriores transparente Sur"/>
    <n v="0.5"/>
    <n v="1043.76"/>
    <n v="521.88"/>
    <n v="29.7989"/>
    <n v="17.513398145569131"/>
  </r>
  <r>
    <x v="35"/>
    <s v="Finalizada"/>
    <s v="Pinturas y Quimicos"/>
    <s v="Acabado mate para exteriores transparente Sur"/>
    <n v="0.375"/>
    <n v="1262.4498728629765"/>
    <n v="473.41870232361617"/>
    <n v="29.7989"/>
    <n v="15.887120072338783"/>
  </r>
  <r>
    <x v="35"/>
    <s v="Finalizada"/>
    <s v="Pinturas y Quimicos"/>
    <s v="Componente B 730 para poliuretano Sur"/>
    <n v="0.4375"/>
    <n v="1356.0515384615387"/>
    <n v="593.27254807692316"/>
    <n v="29.7989"/>
    <n v="19.909209671394688"/>
  </r>
  <r>
    <x v="35"/>
    <s v="Finalizada"/>
    <s v="Pinturas y Quimicos"/>
    <s v="Diluyente Duro Sur"/>
    <n v="0.4375"/>
    <n v="635.70500000000004"/>
    <n v="278.12093750000003"/>
    <n v="29.7989"/>
    <n v="9.3332618821500137"/>
  </r>
  <r>
    <x v="35"/>
    <s v="Finalizada"/>
    <s v="Pinturas y Quimicos"/>
    <s v="Thinner extrafino Sur galon"/>
    <n v="0.5"/>
    <n v="358.12456989247312"/>
    <n v="179.06228494623656"/>
    <n v="29.7989"/>
    <n v="6.0090233178485297"/>
  </r>
  <r>
    <x v="8"/>
    <s v="En Proceso"/>
    <s v="Pinturas y Quimicos"/>
    <s v="Duro Tinte Negro Sur cuarto"/>
    <n v="-2.125"/>
    <n v="371.44054799610137"/>
    <n v="-789.31116449171543"/>
    <n v="29.7989"/>
    <n v="-26.487929570947767"/>
  </r>
  <r>
    <x v="8"/>
    <s v="En Proceso"/>
    <s v="Pinturas y Quimicos"/>
    <s v="Thinner extrafino Sur galon"/>
    <n v="-1.25"/>
    <n v="358.12456989247312"/>
    <n v="-447.6557123655914"/>
    <n v="29.7989"/>
    <n v="-15.022558294621325"/>
  </r>
  <r>
    <x v="8"/>
    <s v="En Proceso"/>
    <s v="Pinturas y Quimicos"/>
    <s v="Fondo Lijable para exteriores transparente Sur"/>
    <n v="-0.1875"/>
    <n v="1043.76"/>
    <n v="-195.70499999999998"/>
    <n v="29.7989"/>
    <n v="-6.5675243045884235"/>
  </r>
  <r>
    <x v="8"/>
    <s v="En Proceso"/>
    <s v="Pinturas y Quimicos"/>
    <s v="Acabado mate para exteriores transparente Sur"/>
    <n v="-0.125"/>
    <n v="1262.4498728629765"/>
    <n v="-157.80623410787206"/>
    <n v="29.7989"/>
    <n v="-5.2957066907795944"/>
  </r>
  <r>
    <x v="8"/>
    <s v="En Proceso"/>
    <s v="Pinturas y Quimicos"/>
    <s v="Componente B 730 para poliuretano Sur"/>
    <n v="-0.15625"/>
    <n v="1356.0515384615387"/>
    <n v="-211.88305288461544"/>
    <n v="29.7989"/>
    <n v="-7.1104320254981035"/>
  </r>
  <r>
    <x v="8"/>
    <s v="En Proceso"/>
    <s v="Pinturas y Quimicos"/>
    <s v="Diluyente Duro Sur"/>
    <n v="-0.15625"/>
    <n v="635.70500000000004"/>
    <n v="-99.328906250000003"/>
    <n v="29.7989"/>
    <n v="-3.3333078150535758"/>
  </r>
  <r>
    <x v="8"/>
    <s v="En Proceso"/>
    <s v="Pinturas y Quimicos"/>
    <s v="Acabado mate para exteriores transparente Sur"/>
    <n v="-0.5625"/>
    <n v="1262.4498728629765"/>
    <n v="-710.12805348542429"/>
    <n v="29.7989"/>
    <n v="-23.830680108508176"/>
  </r>
  <r>
    <x v="8"/>
    <s v="En Proceso"/>
    <s v="Pinturas y Quimicos"/>
    <s v="Componente B 730 para poliuretano Sur"/>
    <n v="-0.375"/>
    <n v="1356.0515384615387"/>
    <n v="-508.51932692307702"/>
    <n v="29.7989"/>
    <n v="-17.065036861195448"/>
  </r>
  <r>
    <x v="8"/>
    <s v="En Proceso"/>
    <s v="Pinturas y Quimicos"/>
    <s v="Diluyente Duro Sur"/>
    <n v="-0.375"/>
    <n v="635.70500000000004"/>
    <n v="-238.38937500000003"/>
    <n v="29.7989"/>
    <n v="-7.9999387561285831"/>
  </r>
  <r>
    <x v="8"/>
    <s v="En Proceso"/>
    <s v="Pinturas y Quimicos"/>
    <s v="Fondo Lijable para exteriores transparente Sur"/>
    <n v="-0.1875"/>
    <n v="1043.76"/>
    <n v="-195.70499999999998"/>
    <n v="29.7989"/>
    <n v="-6.5675243045884235"/>
  </r>
  <r>
    <x v="8"/>
    <s v="En Proceso"/>
    <s v="Pinturas y Quimicos"/>
    <s v="Acabado mate para exteriores transparente Sur"/>
    <n v="-0.125"/>
    <n v="1262.4498728629765"/>
    <n v="-157.80623410787206"/>
    <n v="29.7989"/>
    <n v="-5.2957066907795944"/>
  </r>
  <r>
    <x v="8"/>
    <s v="En Proceso"/>
    <s v="Pinturas y Quimicos"/>
    <s v="Componente B 730 para poliuretano Sur"/>
    <n v="-6.25E-2"/>
    <n v="1356.0515384615387"/>
    <n v="-84.753221153846169"/>
    <n v="29.7989"/>
    <n v="-2.8441728101992414"/>
  </r>
  <r>
    <x v="8"/>
    <s v="En Proceso"/>
    <s v="Pinturas y Quimicos"/>
    <s v="Diluyente Duro Sur"/>
    <n v="-6.25E-2"/>
    <n v="635.70500000000004"/>
    <n v="-39.731562500000003"/>
    <n v="29.7989"/>
    <n v="-1.3333231260214304"/>
  </r>
  <r>
    <x v="44"/>
    <s v="En Proceso"/>
    <s v="Material para Empaque"/>
    <s v="Papel kraft "/>
    <n v="-36"/>
    <n v="3.2476560456041419"/>
    <n v="-116.91561764174911"/>
    <n v="29.7989"/>
    <n v="-3.923487700611402"/>
  </r>
  <r>
    <x v="48"/>
    <s v="Finalizada"/>
    <s v="Pinturas y Quimicos"/>
    <s v="Duro Tinte Negro Sur cuarto"/>
    <n v="2.125"/>
    <n v="371.44054799610137"/>
    <n v="789.31116449171543"/>
    <n v="29.7989"/>
    <n v="26.487929570947767"/>
  </r>
  <r>
    <x v="48"/>
    <s v="Finalizada"/>
    <s v="Pinturas y Quimicos"/>
    <s v="Thinner extrafino Sur galon"/>
    <n v="1.25"/>
    <n v="358.12456989247312"/>
    <n v="447.6557123655914"/>
    <n v="29.7989"/>
    <n v="15.022558294621325"/>
  </r>
  <r>
    <x v="48"/>
    <s v="Finalizada"/>
    <s v="Pinturas y Quimicos"/>
    <s v="Fondo Lijable para exteriores transparente Sur"/>
    <n v="0.1875"/>
    <n v="1043.76"/>
    <n v="195.70499999999998"/>
    <n v="29.7989"/>
    <n v="6.5675243045884235"/>
  </r>
  <r>
    <x v="48"/>
    <s v="Finalizada"/>
    <s v="Pinturas y Quimicos"/>
    <s v="Acabado mate para exteriores transparente Sur"/>
    <n v="0.125"/>
    <n v="1262.4498728629765"/>
    <n v="157.80623410787206"/>
    <n v="29.7989"/>
    <n v="5.2957066907795944"/>
  </r>
  <r>
    <x v="48"/>
    <s v="Finalizada"/>
    <s v="Pinturas y Quimicos"/>
    <s v="Componente B 730 para poliuretano Sur"/>
    <n v="0.15625"/>
    <n v="1356.0515384615387"/>
    <n v="211.88305288461544"/>
    <n v="29.7989"/>
    <n v="7.1104320254981035"/>
  </r>
  <r>
    <x v="48"/>
    <s v="Finalizada"/>
    <s v="Pinturas y Quimicos"/>
    <s v="Diluyente Duro Sur"/>
    <n v="0.15625"/>
    <n v="635.70500000000004"/>
    <n v="99.328906250000003"/>
    <n v="29.7989"/>
    <n v="3.3333078150535758"/>
  </r>
  <r>
    <x v="48"/>
    <s v="Finalizada"/>
    <s v="Pinturas y Quimicos"/>
    <s v="Acabado mate para exteriores transparente Sur"/>
    <n v="0.5625"/>
    <n v="1262.4498728629765"/>
    <n v="710.12805348542429"/>
    <n v="29.7989"/>
    <n v="23.830680108508176"/>
  </r>
  <r>
    <x v="48"/>
    <s v="Finalizada"/>
    <s v="Pinturas y Quimicos"/>
    <s v="Componente B 730 para poliuretano Sur"/>
    <n v="0.375"/>
    <n v="1356.0515384615387"/>
    <n v="508.51932692307702"/>
    <n v="29.7989"/>
    <n v="17.065036861195448"/>
  </r>
  <r>
    <x v="48"/>
    <s v="Finalizada"/>
    <s v="Pinturas y Quimicos"/>
    <s v="Diluyente Duro Sur"/>
    <n v="0.375"/>
    <n v="635.70500000000004"/>
    <n v="238.38937500000003"/>
    <n v="29.7989"/>
    <n v="7.9999387561285831"/>
  </r>
  <r>
    <x v="48"/>
    <s v="Finalizada"/>
    <s v="Pinturas y Quimicos"/>
    <s v="Fondo Lijable para exteriores transparente Sur"/>
    <n v="0.1875"/>
    <n v="1043.76"/>
    <n v="195.70499999999998"/>
    <n v="29.7989"/>
    <n v="6.5675243045884235"/>
  </r>
  <r>
    <x v="48"/>
    <s v="Finalizada"/>
    <s v="Pinturas y Quimicos"/>
    <s v="Acabado mate para exteriores transparente Sur"/>
    <n v="0.125"/>
    <n v="1262.4498728629765"/>
    <n v="157.80623410787206"/>
    <n v="29.7989"/>
    <n v="5.2957066907795944"/>
  </r>
  <r>
    <x v="48"/>
    <s v="Finalizada"/>
    <s v="Pinturas y Quimicos"/>
    <s v="Componente B 730 para poliuretano Sur"/>
    <n v="6.25E-2"/>
    <n v="1356.0515384615387"/>
    <n v="84.753221153846169"/>
    <n v="29.7989"/>
    <n v="2.8441728101992414"/>
  </r>
  <r>
    <x v="48"/>
    <s v="Finalizada"/>
    <s v="Pinturas y Quimicos"/>
    <s v="Diluyente Duro Sur"/>
    <n v="6.25E-2"/>
    <n v="635.70500000000004"/>
    <n v="39.731562500000003"/>
    <n v="29.7989"/>
    <n v="1.3333231260214304"/>
  </r>
  <r>
    <x v="48"/>
    <s v="Finalizada"/>
    <s v="Material para Empaque"/>
    <s v="Papel kraft "/>
    <n v="36"/>
    <n v="3.2476560456041419"/>
    <n v="116.91561764174911"/>
    <n v="29.7989"/>
    <n v="3.923487700611402"/>
  </r>
  <r>
    <x v="8"/>
    <s v="En Proceso"/>
    <s v="Pinturas y Quimicos"/>
    <s v="Duro Tinte Negro Sur cuarto"/>
    <n v="-2"/>
    <n v="371.44054799610137"/>
    <n v="-742.88109599220275"/>
    <n v="29.7989"/>
    <n v="-24.929816066774368"/>
  </r>
  <r>
    <x v="8"/>
    <s v="En Proceso"/>
    <s v="Pinturas y Quimicos"/>
    <s v="Fondo Lijable para exteriores transparente Sur"/>
    <n v="-0.375"/>
    <n v="1043.76"/>
    <n v="-391.40999999999997"/>
    <n v="29.7989"/>
    <n v="-13.135048609176847"/>
  </r>
  <r>
    <x v="8"/>
    <s v="En Proceso"/>
    <s v="Pinturas y Quimicos"/>
    <s v="Componente B 730 para poliuretano Sur"/>
    <n v="-0.375"/>
    <n v="1356.0515384615387"/>
    <n v="-508.51932692307702"/>
    <n v="29.7989"/>
    <n v="-17.065036861195448"/>
  </r>
  <r>
    <x v="8"/>
    <s v="En Proceso"/>
    <s v="Pinturas y Quimicos"/>
    <s v="Diluyente Duro Sur"/>
    <n v="-0.375"/>
    <n v="635.70500000000004"/>
    <n v="-238.38937500000003"/>
    <n v="29.7989"/>
    <n v="-7.9999387561285831"/>
  </r>
  <r>
    <x v="8"/>
    <s v="En Proceso"/>
    <s v="Pinturas y Quimicos"/>
    <s v="Acabado mate para exteriores transparente Sur"/>
    <n v="-0.375"/>
    <n v="1262.4498728629765"/>
    <n v="-473.41870232361617"/>
    <n v="29.7989"/>
    <n v="-15.887120072338783"/>
  </r>
  <r>
    <x v="49"/>
    <s v="Finalizada"/>
    <s v="Pinturas y Quimicos"/>
    <s v="Duro Tinte Negro Sur cuarto"/>
    <n v="2"/>
    <n v="371.44054799610137"/>
    <n v="742.88109599220275"/>
    <n v="29.7989"/>
    <n v="24.929816066774368"/>
  </r>
  <r>
    <x v="49"/>
    <s v="Finalizada"/>
    <s v="Pinturas y Quimicos"/>
    <s v="Fondo Lijable para exteriores transparente Sur"/>
    <n v="0.375"/>
    <n v="1043.76"/>
    <n v="391.40999999999997"/>
    <n v="29.7989"/>
    <n v="13.135048609176847"/>
  </r>
  <r>
    <x v="49"/>
    <s v="Finalizada"/>
    <s v="Pinturas y Quimicos"/>
    <s v="Componente B 730 para poliuretano Sur"/>
    <n v="0.375"/>
    <n v="1356.0515384615387"/>
    <n v="508.51932692307702"/>
    <n v="29.7989"/>
    <n v="17.065036861195448"/>
  </r>
  <r>
    <x v="49"/>
    <s v="Finalizada"/>
    <s v="Pinturas y Quimicos"/>
    <s v="Diluyente Duro Sur"/>
    <n v="0.375"/>
    <n v="635.70500000000004"/>
    <n v="238.38937500000003"/>
    <n v="29.7989"/>
    <n v="7.9999387561285831"/>
  </r>
  <r>
    <x v="49"/>
    <s v="Finalizada"/>
    <s v="Pinturas y Quimicos"/>
    <s v="Acabado mate para exteriores transparente Sur"/>
    <n v="0.375"/>
    <n v="1262.4498728629765"/>
    <n v="473.41870232361617"/>
    <n v="29.7989"/>
    <n v="15.887120072338783"/>
  </r>
  <r>
    <x v="8"/>
    <s v="En Proceso"/>
    <s v="Pinturas y Quimicos"/>
    <s v="Fondo Lijable para exteriores transparente Sur"/>
    <n v="-0.15625"/>
    <n v="1043.76"/>
    <n v="-163.08750000000001"/>
    <n v="29.7989"/>
    <n v="-5.472936920490354"/>
  </r>
  <r>
    <x v="8"/>
    <s v="En Proceso"/>
    <s v="Pinturas y Quimicos"/>
    <s v="Acabado mate para exteriores transparente Sur"/>
    <n v="-0.34375"/>
    <n v="1262.4498728629765"/>
    <n v="-433.96714379664814"/>
    <n v="29.7989"/>
    <n v="-14.563193399643884"/>
  </r>
  <r>
    <x v="8"/>
    <s v="En Proceso"/>
    <s v="Pinturas y Quimicos"/>
    <s v="Componente B 730 para poliuretano Sur"/>
    <n v="-0.25"/>
    <n v="1356.0515384615387"/>
    <n v="-339.01288461538468"/>
    <n v="29.7989"/>
    <n v="-11.376691240796966"/>
  </r>
  <r>
    <x v="8"/>
    <s v="En Proceso"/>
    <s v="Pinturas y Quimicos"/>
    <s v="Diluyente Duro Sur"/>
    <n v="-0.25"/>
    <n v="635.70500000000004"/>
    <n v="-158.92625000000001"/>
    <n v="29.7989"/>
    <n v="-5.3332925040857218"/>
  </r>
  <r>
    <x v="8"/>
    <s v="En Proceso"/>
    <s v="Pinturas y Quimicos"/>
    <s v="Duro Tinte Negro Sur cuarto"/>
    <n v="-0.25"/>
    <n v="371.44054799610137"/>
    <n v="-92.860136999025343"/>
    <n v="29.7989"/>
    <n v="-3.116227008346796"/>
  </r>
  <r>
    <x v="8"/>
    <s v="En Proceso"/>
    <s v="Pinturas y Quimicos"/>
    <s v="Thinner extrafino Sur galon"/>
    <n v="-0.75"/>
    <n v="358.12456989247312"/>
    <n v="-268.59342741935484"/>
    <n v="29.7989"/>
    <n v="-9.0135349767727941"/>
  </r>
  <r>
    <x v="8"/>
    <s v="En Proceso"/>
    <s v="Pinturas y Quimicos"/>
    <s v="Duro Tinte Negro Sur cuarto"/>
    <n v="-0.75"/>
    <n v="371.44054799610137"/>
    <n v="-278.580410997076"/>
    <n v="29.7989"/>
    <n v="-9.3486810250403867"/>
  </r>
  <r>
    <x v="8"/>
    <s v="En Proceso"/>
    <s v="Pinturas y Quimicos"/>
    <s v="Thinner extrafino Sur galon"/>
    <n v="-0.5625"/>
    <n v="358.12456989247312"/>
    <n v="-201.44507056451613"/>
    <n v="29.7989"/>
    <n v="-6.760151232579596"/>
  </r>
  <r>
    <x v="8"/>
    <s v="En Proceso"/>
    <s v="Pinturas y Quimicos"/>
    <s v="Fondo Lijable para exteriores transparente Sur"/>
    <n v="-0.4375"/>
    <n v="1043.76"/>
    <n v="-456.64499999999998"/>
    <n v="29.7989"/>
    <n v="-15.32422337737299"/>
  </r>
  <r>
    <x v="8"/>
    <s v="En Proceso"/>
    <s v="Pinturas y Quimicos"/>
    <s v="Acabado mate para exteriores transparente Sur"/>
    <n v="-0.25"/>
    <n v="1262.4498728629765"/>
    <n v="-315.61246821574412"/>
    <n v="29.7989"/>
    <n v="-10.591413381559189"/>
  </r>
  <r>
    <x v="8"/>
    <s v="En Proceso"/>
    <s v="Pinturas y Quimicos"/>
    <s v="Componente B 730 para poliuretano Sur"/>
    <n v="-0.21875"/>
    <n v="1356.0515384615387"/>
    <n v="-296.63627403846158"/>
    <n v="29.7989"/>
    <n v="-9.954604835697344"/>
  </r>
  <r>
    <x v="8"/>
    <s v="En Proceso"/>
    <s v="Pinturas y Quimicos"/>
    <s v="Diluyente Duro Sur"/>
    <n v="-0.21875"/>
    <n v="635.70500000000004"/>
    <n v="-139.06046875000001"/>
    <n v="29.7989"/>
    <n v="-4.6666309410750069"/>
  </r>
  <r>
    <x v="8"/>
    <s v="En Proceso"/>
    <s v="Pinturas y Quimicos"/>
    <s v="Componente B 730 para poliuretano Sur"/>
    <n v="-0.125"/>
    <n v="1356.0515384615387"/>
    <n v="-169.50644230769234"/>
    <n v="29.7989"/>
    <n v="-5.6883456203984828"/>
  </r>
  <r>
    <x v="8"/>
    <s v="En Proceso"/>
    <s v="Pinturas y Quimicos"/>
    <s v="Diluyente Duro Sur"/>
    <n v="-0.125"/>
    <n v="635.70500000000004"/>
    <n v="-79.463125000000005"/>
    <n v="29.7989"/>
    <n v="-2.6666462520428609"/>
  </r>
  <r>
    <x v="44"/>
    <s v="En Proceso"/>
    <s v="Material para Empaque"/>
    <s v="Papel kraft "/>
    <n v="-27"/>
    <n v="3.2476560456041419"/>
    <n v="-87.686713231311828"/>
    <n v="29.7989"/>
    <n v="-2.9426157754585516"/>
  </r>
  <r>
    <x v="48"/>
    <s v="Finalizada"/>
    <s v="Pinturas y Quimicos"/>
    <s v="Fondo Lijable para exteriores transparente Sur"/>
    <n v="0.15625"/>
    <n v="1043.76"/>
    <n v="163.08750000000001"/>
    <n v="29.7989"/>
    <n v="5.472936920490354"/>
  </r>
  <r>
    <x v="48"/>
    <s v="Finalizada"/>
    <s v="Pinturas y Quimicos"/>
    <s v="Acabado mate para exteriores transparente Sur"/>
    <n v="0.34375"/>
    <n v="1262.4498728629765"/>
    <n v="433.96714379664814"/>
    <n v="29.7989"/>
    <n v="14.563193399643884"/>
  </r>
  <r>
    <x v="48"/>
    <s v="Finalizada"/>
    <s v="Pinturas y Quimicos"/>
    <s v="Componente B 730 para poliuretano Sur"/>
    <n v="0.25"/>
    <n v="1356.0515384615387"/>
    <n v="339.01288461538468"/>
    <n v="29.7989"/>
    <n v="11.376691240796966"/>
  </r>
  <r>
    <x v="48"/>
    <s v="Finalizada"/>
    <s v="Pinturas y Quimicos"/>
    <s v="Diluyente Duro Sur"/>
    <n v="0.25"/>
    <n v="635.70500000000004"/>
    <n v="158.92625000000001"/>
    <n v="29.7989"/>
    <n v="5.3332925040857218"/>
  </r>
  <r>
    <x v="48"/>
    <s v="Finalizada"/>
    <s v="Pinturas y Quimicos"/>
    <s v="Duro Tinte Negro Sur cuarto"/>
    <n v="0.25"/>
    <n v="371.44054799610137"/>
    <n v="92.860136999025343"/>
    <n v="29.7989"/>
    <n v="3.116227008346796"/>
  </r>
  <r>
    <x v="48"/>
    <s v="Finalizada"/>
    <s v="Pinturas y Quimicos"/>
    <s v="Thinner extrafino Sur galon"/>
    <n v="0.75"/>
    <n v="358.12456989247312"/>
    <n v="268.59342741935484"/>
    <n v="29.7989"/>
    <n v="9.0135349767727941"/>
  </r>
  <r>
    <x v="48"/>
    <s v="Finalizada"/>
    <s v="Pinturas y Quimicos"/>
    <s v="Duro Tinte Negro Sur cuarto"/>
    <n v="0.75"/>
    <n v="371.44054799610137"/>
    <n v="278.580410997076"/>
    <n v="29.7989"/>
    <n v="9.3486810250403867"/>
  </r>
  <r>
    <x v="48"/>
    <s v="Finalizada"/>
    <s v="Pinturas y Quimicos"/>
    <s v="Thinner extrafino Sur galon"/>
    <n v="0.5625"/>
    <n v="358.12456989247312"/>
    <n v="201.44507056451613"/>
    <n v="29.7989"/>
    <n v="6.760151232579596"/>
  </r>
  <r>
    <x v="48"/>
    <s v="Finalizada"/>
    <s v="Pinturas y Quimicos"/>
    <s v="Fondo Lijable para exteriores transparente Sur"/>
    <n v="0.4375"/>
    <n v="1043.76"/>
    <n v="456.64499999999998"/>
    <n v="29.7989"/>
    <n v="15.32422337737299"/>
  </r>
  <r>
    <x v="48"/>
    <s v="Finalizada"/>
    <s v="Pinturas y Quimicos"/>
    <s v="Acabado mate para exteriores transparente Sur"/>
    <n v="0.25"/>
    <n v="1262.4498728629765"/>
    <n v="315.61246821574412"/>
    <n v="29.7989"/>
    <n v="10.591413381559189"/>
  </r>
  <r>
    <x v="48"/>
    <s v="Finalizada"/>
    <s v="Pinturas y Quimicos"/>
    <s v="Componente B 730 para poliuretano Sur"/>
    <n v="0.21875"/>
    <n v="1356.0515384615387"/>
    <n v="296.63627403846158"/>
    <n v="29.7989"/>
    <n v="9.954604835697344"/>
  </r>
  <r>
    <x v="48"/>
    <s v="Finalizada"/>
    <s v="Pinturas y Quimicos"/>
    <s v="Diluyente Duro Sur"/>
    <n v="0.21875"/>
    <n v="635.70500000000004"/>
    <n v="139.06046875000001"/>
    <n v="29.7989"/>
    <n v="4.6666309410750069"/>
  </r>
  <r>
    <x v="48"/>
    <s v="Finalizada"/>
    <s v="Pinturas y Quimicos"/>
    <s v="Componente B 730 para poliuretano Sur"/>
    <n v="0.125"/>
    <n v="1356.0515384615387"/>
    <n v="169.50644230769234"/>
    <n v="29.7989"/>
    <n v="5.6883456203984828"/>
  </r>
  <r>
    <x v="48"/>
    <s v="Finalizada"/>
    <s v="Pinturas y Quimicos"/>
    <s v="Diluyente Duro Sur"/>
    <n v="0.125"/>
    <n v="635.70500000000004"/>
    <n v="79.463125000000005"/>
    <n v="29.7989"/>
    <n v="2.6666462520428609"/>
  </r>
  <r>
    <x v="48"/>
    <s v="Finalizada"/>
    <s v="Material para Empaque"/>
    <s v="Papel kraft "/>
    <n v="27"/>
    <n v="3.2476560456041419"/>
    <n v="87.686713231311828"/>
    <n v="29.7989"/>
    <n v="2.9426157754585516"/>
  </r>
  <r>
    <x v="8"/>
    <s v="En Proceso"/>
    <s v="Pinturas y Quimicos"/>
    <s v="NOS transparente base coat Sur"/>
    <n v="-0.5"/>
    <n v="719.3036127057627"/>
    <n v="-359.65180635288135"/>
    <n v="29.7989"/>
    <n v="-12.069298073179928"/>
  </r>
  <r>
    <x v="8"/>
    <s v="En Proceso"/>
    <s v="Pinturas y Quimicos"/>
    <s v="NOS top coat finish Sur"/>
    <n v="-0.5"/>
    <n v="487.54177913928567"/>
    <n v="-243.77088956964283"/>
    <n v="29.7989"/>
    <n v="-8.1805331596012891"/>
  </r>
  <r>
    <x v="8"/>
    <s v="En Proceso"/>
    <s v="Pinturas y Quimicos"/>
    <s v="Duro Tinte Genizaro Antiguo Sur cuarto"/>
    <n v="-3.125E-2"/>
    <n v="10.23468459090909"/>
    <n v="-0.31983389346590907"/>
    <n v="29.7989"/>
    <n v="-1.0733077176201439E-2"/>
  </r>
  <r>
    <x v="44"/>
    <s v="En Proceso"/>
    <s v="Material para Empaque"/>
    <s v="Papel kraft "/>
    <n v="-16.2"/>
    <n v="3.2476560456041419"/>
    <n v="-52.612027938787094"/>
    <n v="29.7989"/>
    <n v="-1.7655694652751308"/>
  </r>
  <r>
    <x v="16"/>
    <s v="Finalizada"/>
    <s v="Pinturas y Quimicos"/>
    <s v="NOS transparente base coat Sur"/>
    <n v="0.5"/>
    <n v="719.3036127057627"/>
    <n v="359.65180635288135"/>
    <n v="29.7989"/>
    <n v="12.069298073179928"/>
  </r>
  <r>
    <x v="16"/>
    <s v="Finalizada"/>
    <s v="Pinturas y Quimicos"/>
    <s v="NOS top coat finish Sur"/>
    <n v="0.5"/>
    <n v="487.54177913928567"/>
    <n v="243.77088956964283"/>
    <n v="29.7989"/>
    <n v="8.1805331596012891"/>
  </r>
  <r>
    <x v="16"/>
    <s v="Finalizada"/>
    <s v="Pinturas y Quimicos"/>
    <s v="Duro Tinte Genizaro Antiguo Sur cuarto"/>
    <n v="3.125E-2"/>
    <n v="10.23468459090909"/>
    <n v="0.31983389346590907"/>
    <n v="29.7989"/>
    <n v="1.0733077176201439E-2"/>
  </r>
  <r>
    <x v="16"/>
    <s v="Finalizada"/>
    <s v="Material para Empaque"/>
    <s v="Papel kraft "/>
    <n v="16.2"/>
    <n v="3.2476560456041419"/>
    <n v="52.612027938787094"/>
    <n v="29.7989"/>
    <n v="1.7655694652751308"/>
  </r>
  <r>
    <x v="8"/>
    <s v="En Proceso"/>
    <s v="Pinturas y Quimicos"/>
    <s v="NOS transparente base coat Sur"/>
    <n v="-0.125"/>
    <n v="719.3036127057627"/>
    <n v="-89.912951588220338"/>
    <n v="29.7989"/>
    <n v="-3.0173245182949819"/>
  </r>
  <r>
    <x v="8"/>
    <s v="En Proceso"/>
    <s v="Pinturas y Quimicos"/>
    <s v="NOS top coat finish Sur"/>
    <n v="-0.125"/>
    <n v="487.54177913928567"/>
    <n v="-60.942722392410708"/>
    <n v="29.7989"/>
    <n v="-2.0451332899003223"/>
  </r>
  <r>
    <x v="50"/>
    <s v="Finalizada"/>
    <s v="Pinturas y Quimicos"/>
    <s v="NOS transparente base coat Sur"/>
    <n v="0.125"/>
    <n v="719.3036127057627"/>
    <n v="89.912951588220338"/>
    <n v="29.7989"/>
    <n v="3.0173245182949819"/>
  </r>
  <r>
    <x v="50"/>
    <s v="Finalizada"/>
    <s v="Pinturas y Quimicos"/>
    <s v="NOS top coat finish Sur"/>
    <n v="0.125"/>
    <n v="487.54177913928567"/>
    <n v="60.942722392410708"/>
    <n v="29.7989"/>
    <n v="2.0451332899003223"/>
  </r>
  <r>
    <x v="8"/>
    <s v="En Proceso"/>
    <s v="Pinturas y Quimicos"/>
    <s v="Duro Tinte Genizaro Antiguo Sur cuarto"/>
    <n v="-3.125E-2"/>
    <n v="10.23468459090909"/>
    <n v="-0.31983389346590907"/>
    <n v="29.7989"/>
    <n v="-1.0733077176201439E-2"/>
  </r>
  <r>
    <x v="8"/>
    <s v="En Proceso"/>
    <s v="Pinturas y Quimicos"/>
    <s v="Thinner extrafino Sur galon"/>
    <n v="-3.125E-2"/>
    <n v="358.12456989247312"/>
    <n v="-11.191392809139785"/>
    <n v="29.7989"/>
    <n v="-0.37556395736553311"/>
  </r>
  <r>
    <x v="8"/>
    <s v="En Proceso"/>
    <s v="Pinturas y Quimicos"/>
    <s v="NOS transparente base coat Sur"/>
    <n v="-6.25E-2"/>
    <n v="719.3036127057627"/>
    <n v="-44.956475794110169"/>
    <n v="29.7989"/>
    <n v="-1.508662259147491"/>
  </r>
  <r>
    <x v="8"/>
    <s v="En Proceso"/>
    <s v="Pinturas y Quimicos"/>
    <s v="NOS top coat finish Sur"/>
    <n v="-6.25E-2"/>
    <n v="487.54177913928567"/>
    <n v="-30.471361196205354"/>
    <n v="29.7989"/>
    <n v="-1.0225666449501611"/>
  </r>
  <r>
    <x v="44"/>
    <s v="En Proceso"/>
    <s v="Material para Empaque"/>
    <s v="Papel kraft "/>
    <n v="-3.6"/>
    <n v="3.2476560456041419"/>
    <n v="-11.691561764174912"/>
    <n v="29.7989"/>
    <n v="-0.39234877006114022"/>
  </r>
  <r>
    <x v="50"/>
    <s v="Finalizada"/>
    <s v="Pinturas y Quimicos"/>
    <s v="Duro Tinte Genizaro Antiguo Sur cuarto"/>
    <n v="3.125E-2"/>
    <n v="10.23468459090909"/>
    <n v="0.31983389346590907"/>
    <n v="29.7989"/>
    <n v="1.0733077176201439E-2"/>
  </r>
  <r>
    <x v="50"/>
    <s v="Finalizada"/>
    <s v="Pinturas y Quimicos"/>
    <s v="Thinner extrafino Sur galon"/>
    <n v="3.125E-2"/>
    <n v="358.12456989247312"/>
    <n v="11.191392809139785"/>
    <n v="29.7989"/>
    <n v="0.37556395736553311"/>
  </r>
  <r>
    <x v="50"/>
    <s v="Finalizada"/>
    <s v="Pinturas y Quimicos"/>
    <s v="NOS transparente base coat Sur"/>
    <n v="6.25E-2"/>
    <n v="719.3036127057627"/>
    <n v="44.956475794110169"/>
    <n v="29.7989"/>
    <n v="1.508662259147491"/>
  </r>
  <r>
    <x v="50"/>
    <s v="Finalizada"/>
    <s v="Pinturas y Quimicos"/>
    <s v="NOS top coat finish Sur"/>
    <n v="6.25E-2"/>
    <n v="487.54177913928567"/>
    <n v="30.471361196205354"/>
    <n v="29.7989"/>
    <n v="1.0225666449501611"/>
  </r>
  <r>
    <x v="50"/>
    <s v="Finalizada"/>
    <s v="Material para Empaque"/>
    <s v="Papel kraft "/>
    <n v="3.6"/>
    <n v="3.2476560456041419"/>
    <n v="11.691561764174912"/>
    <n v="29.7989"/>
    <n v="0.39234877006114022"/>
  </r>
  <r>
    <x v="8"/>
    <s v="En Proceso"/>
    <s v="Pinturas y Quimicos"/>
    <s v="NOS transparente base coat Sur"/>
    <n v="-0.3125"/>
    <n v="719.3036127057627"/>
    <n v="-224.78237897055084"/>
    <n v="29.7989"/>
    <n v="-7.5433112957374551"/>
  </r>
  <r>
    <x v="8"/>
    <s v="En Proceso"/>
    <s v="Pinturas y Quimicos"/>
    <s v="NOS top coat finish Sur"/>
    <n v="-0.25"/>
    <n v="487.54177913928567"/>
    <n v="-121.88544478482142"/>
    <n v="29.7989"/>
    <n v="-4.0902665798006446"/>
  </r>
  <r>
    <x v="44"/>
    <s v="En Proceso"/>
    <s v="Material para Empaque"/>
    <s v="Papel kraft "/>
    <n v="-3.6"/>
    <n v="3.2476560456041419"/>
    <n v="-11.691561764174912"/>
    <n v="29.7989"/>
    <n v="-0.39234877006114022"/>
  </r>
  <r>
    <x v="23"/>
    <s v="Finalizada"/>
    <s v="Pinturas y Quimicos"/>
    <s v="NOS transparente base coat Sur"/>
    <n v="0.3125"/>
    <n v="719.3036127057627"/>
    <n v="224.78237897055084"/>
    <n v="29.7989"/>
    <n v="7.5433112957374551"/>
  </r>
  <r>
    <x v="23"/>
    <s v="Finalizada"/>
    <s v="Pinturas y Quimicos"/>
    <s v="NOS top coat finish Sur"/>
    <n v="0.25"/>
    <n v="487.54177913928567"/>
    <n v="121.88544478482142"/>
    <n v="29.7989"/>
    <n v="4.0902665798006446"/>
  </r>
  <r>
    <x v="23"/>
    <s v="Finalizada"/>
    <s v="Material para Empaque"/>
    <s v="Papel kraft "/>
    <n v="3.6"/>
    <n v="3.2476560456041419"/>
    <n v="11.691561764174912"/>
    <n v="29.7989"/>
    <n v="0.39234877006114022"/>
  </r>
  <r>
    <x v="8"/>
    <s v="En Proceso"/>
    <s v="Pinturas y Quimicos"/>
    <s v="Corrostyl antic mate Negro Sur galon"/>
    <n v="-6.25E-2"/>
    <n v="872.19999999999993"/>
    <n v="-54.512499999999996"/>
    <n v="29.7989"/>
    <n v="-1.8293460496863978"/>
  </r>
  <r>
    <x v="8"/>
    <s v="En Proceso"/>
    <s v="Pinturas y Quimicos"/>
    <s v="Duro Tinte Negro Sur cuarto"/>
    <n v="-0.375"/>
    <n v="371.44054799610137"/>
    <n v="-139.290205498538"/>
    <n v="29.7989"/>
    <n v="-4.6743405125201933"/>
  </r>
  <r>
    <x v="8"/>
    <s v="En Proceso"/>
    <s v="Pinturas y Quimicos"/>
    <s v="Fondo Lijable para exteriores transparente Sur"/>
    <n v="-0.125"/>
    <n v="1043.76"/>
    <n v="-130.47"/>
    <n v="29.7989"/>
    <n v="-4.3783495363922826"/>
  </r>
  <r>
    <x v="8"/>
    <s v="En Proceso"/>
    <s v="Pinturas y Quimicos"/>
    <s v="Acabado mate para exteriores transparente Sur"/>
    <n v="-0.1875"/>
    <n v="1262.4498728629765"/>
    <n v="-236.70935116180809"/>
    <n v="29.7989"/>
    <n v="-7.9435600361693917"/>
  </r>
  <r>
    <x v="8"/>
    <s v="En Proceso"/>
    <s v="Pinturas y Quimicos"/>
    <s v="Componente B 730 para poliuretano Sur"/>
    <n v="-0.15625"/>
    <n v="1356.0515384615387"/>
    <n v="-211.88305288461544"/>
    <n v="29.7989"/>
    <n v="-7.1104320254981035"/>
  </r>
  <r>
    <x v="8"/>
    <s v="En Proceso"/>
    <s v="Pinturas y Quimicos"/>
    <s v="Diluyente Duro Sur"/>
    <n v="-0.15625"/>
    <n v="635.70500000000004"/>
    <n v="-99.328906250000003"/>
    <n v="29.7989"/>
    <n v="-3.3333078150535758"/>
  </r>
  <r>
    <x v="44"/>
    <s v="En Proceso"/>
    <s v="Material para Empaque"/>
    <s v="Papel kraft "/>
    <n v="-7.2"/>
    <n v="3.2476560456041419"/>
    <n v="-23.383123528349824"/>
    <n v="29.7989"/>
    <n v="-0.78469754012228043"/>
  </r>
  <r>
    <x v="51"/>
    <s v="Finalizada"/>
    <s v="Pinturas y Quimicos"/>
    <s v="Corrostyl antic mate Negro Sur galon"/>
    <n v="6.25E-2"/>
    <n v="872.19999999999993"/>
    <n v="54.512499999999996"/>
    <n v="29.7989"/>
    <n v="1.8293460496863978"/>
  </r>
  <r>
    <x v="51"/>
    <s v="Finalizada"/>
    <s v="Pinturas y Quimicos"/>
    <s v="Duro Tinte Negro Sur cuarto"/>
    <n v="0.375"/>
    <n v="371.44054799610137"/>
    <n v="139.290205498538"/>
    <n v="29.7989"/>
    <n v="4.6743405125201933"/>
  </r>
  <r>
    <x v="51"/>
    <s v="Finalizada"/>
    <s v="Pinturas y Quimicos"/>
    <s v="Fondo Lijable para exteriores transparente Sur"/>
    <n v="0.125"/>
    <n v="1043.76"/>
    <n v="130.47"/>
    <n v="29.7989"/>
    <n v="4.3783495363922826"/>
  </r>
  <r>
    <x v="51"/>
    <s v="Finalizada"/>
    <s v="Pinturas y Quimicos"/>
    <s v="Acabado mate para exteriores transparente Sur"/>
    <n v="0.1875"/>
    <n v="1262.4498728629765"/>
    <n v="236.70935116180809"/>
    <n v="29.7989"/>
    <n v="7.9435600361693917"/>
  </r>
  <r>
    <x v="51"/>
    <s v="Finalizada"/>
    <s v="Pinturas y Quimicos"/>
    <s v="Componente B 730 para poliuretano Sur"/>
    <n v="0.15625"/>
    <n v="1356.0515384615387"/>
    <n v="211.88305288461544"/>
    <n v="29.7989"/>
    <n v="7.1104320254981035"/>
  </r>
  <r>
    <x v="51"/>
    <s v="Finalizada"/>
    <s v="Pinturas y Quimicos"/>
    <s v="Diluyente Duro Sur"/>
    <n v="0.15625"/>
    <n v="635.70500000000004"/>
    <n v="99.328906250000003"/>
    <n v="29.7989"/>
    <n v="3.3333078150535758"/>
  </r>
  <r>
    <x v="51"/>
    <s v="Finalizada"/>
    <s v="Material para Empaque"/>
    <s v="Papel kraft "/>
    <n v="7.2"/>
    <n v="3.2476560456041419"/>
    <n v="23.383123528349824"/>
    <n v="29.7989"/>
    <n v="0.78469754012228043"/>
  </r>
  <r>
    <x v="8"/>
    <s v="En Proceso"/>
    <s v="Pinturas y Quimicos"/>
    <s v="Duro Tinte Negro Sur cuarto"/>
    <n v="-0.375"/>
    <n v="371.44054799610137"/>
    <n v="-139.290205498538"/>
    <n v="29.7989"/>
    <n v="-4.6743405125201933"/>
  </r>
  <r>
    <x v="8"/>
    <s v="En Proceso"/>
    <s v="Pinturas y Quimicos"/>
    <s v="Fondo Lijable para exteriores transparente Sur"/>
    <n v="-9.375E-2"/>
    <n v="1043.76"/>
    <n v="-97.852499999999992"/>
    <n v="29.7989"/>
    <n v="-3.2837621522942118"/>
  </r>
  <r>
    <x v="8"/>
    <s v="En Proceso"/>
    <s v="Pinturas y Quimicos"/>
    <s v="Acabado mate para exteriores transparente Sur"/>
    <n v="-9.375E-2"/>
    <n v="1262.4498728629765"/>
    <n v="-118.35467558090404"/>
    <n v="29.7989"/>
    <n v="-3.9717800180846958"/>
  </r>
  <r>
    <x v="8"/>
    <s v="En Proceso"/>
    <s v="Pinturas y Quimicos"/>
    <s v="Componente B 730 para poliuretano Sur"/>
    <n v="-9.375E-2"/>
    <n v="1356.0515384615387"/>
    <n v="-127.12983173076925"/>
    <n v="29.7989"/>
    <n v="-4.2662592152988621"/>
  </r>
  <r>
    <x v="8"/>
    <s v="En Proceso"/>
    <s v="Pinturas y Quimicos"/>
    <s v="Diluyente Duro Sur"/>
    <n v="-9.375E-2"/>
    <n v="635.70500000000004"/>
    <n v="-59.597343750000007"/>
    <n v="29.7989"/>
    <n v="-1.9999846890321458"/>
  </r>
  <r>
    <x v="8"/>
    <s v="En Proceso"/>
    <s v="Pinturas y Quimicos"/>
    <s v="Corrostyl antic mate Negro Sur galon"/>
    <n v="-3.125E-2"/>
    <n v="872.19999999999993"/>
    <n v="-27.256249999999998"/>
    <n v="29.7989"/>
    <n v="-0.9146730248431989"/>
  </r>
  <r>
    <x v="24"/>
    <s v="Finalizada"/>
    <s v="Pinturas y Quimicos"/>
    <s v="Duro Tinte Negro Sur cuarto"/>
    <n v="0.375"/>
    <n v="371.44054799610137"/>
    <n v="139.290205498538"/>
    <n v="29.7989"/>
    <n v="4.6743405125201933"/>
  </r>
  <r>
    <x v="24"/>
    <s v="Finalizada"/>
    <s v="Pinturas y Quimicos"/>
    <s v="Fondo Lijable para exteriores transparente Sur"/>
    <n v="9.375E-2"/>
    <n v="1043.76"/>
    <n v="97.852499999999992"/>
    <n v="29.7989"/>
    <n v="3.2837621522942118"/>
  </r>
  <r>
    <x v="24"/>
    <s v="Finalizada"/>
    <s v="Pinturas y Quimicos"/>
    <s v="Acabado mate para exteriores transparente Sur"/>
    <n v="9.375E-2"/>
    <n v="1262.4498728629765"/>
    <n v="118.35467558090404"/>
    <n v="29.7989"/>
    <n v="3.9717800180846958"/>
  </r>
  <r>
    <x v="24"/>
    <s v="Finalizada"/>
    <s v="Pinturas y Quimicos"/>
    <s v="Componente B 730 para poliuretano Sur"/>
    <n v="9.375E-2"/>
    <n v="1356.0515384615387"/>
    <n v="127.12983173076925"/>
    <n v="29.7989"/>
    <n v="4.2662592152988621"/>
  </r>
  <r>
    <x v="24"/>
    <s v="Finalizada"/>
    <s v="Pinturas y Quimicos"/>
    <s v="Diluyente Duro Sur"/>
    <n v="9.375E-2"/>
    <n v="635.70500000000004"/>
    <n v="59.597343750000007"/>
    <n v="29.7989"/>
    <n v="1.9999846890321458"/>
  </r>
  <r>
    <x v="24"/>
    <s v="Finalizada"/>
    <s v="Pinturas y Quimicos"/>
    <s v="Corrostyl antic mate Negro Sur galon"/>
    <n v="3.125E-2"/>
    <n v="872.19999999999993"/>
    <n v="27.256249999999998"/>
    <n v="29.7989"/>
    <n v="0.9146730248431989"/>
  </r>
  <r>
    <x v="8"/>
    <s v="En Proceso"/>
    <s v="Pinturas y Quimicos"/>
    <s v="Duro Tinte Negro Sur cuarto"/>
    <n v="-0.25"/>
    <n v="371.44054799610137"/>
    <n v="-92.860136999025343"/>
    <n v="29.7989"/>
    <n v="-3.116227008346796"/>
  </r>
  <r>
    <x v="8"/>
    <s v="En Proceso"/>
    <s v="Pinturas y Quimicos"/>
    <s v="Fondo Lijable para exteriores transparente Sur"/>
    <n v="-6.25E-2"/>
    <n v="1043.76"/>
    <n v="-65.234999999999999"/>
    <n v="29.7989"/>
    <n v="-2.1891747681961413"/>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8"/>
    <s v="En Proceso"/>
    <s v="Pinturas y Quimicos"/>
    <s v="Acabado mate para exteriores transparente Sur"/>
    <n v="-0.125"/>
    <n v="1262.4498728629765"/>
    <n v="-157.80623410787206"/>
    <n v="29.7989"/>
    <n v="-5.2957066907795944"/>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8"/>
    <s v="En Proceso"/>
    <s v="Pinturas y Quimicos"/>
    <s v="Corrostyl antic mate Negro Sur galon"/>
    <n v="-3.125E-2"/>
    <n v="872.19999999999993"/>
    <n v="-27.256249999999998"/>
    <n v="29.7989"/>
    <n v="-0.9146730248431989"/>
  </r>
  <r>
    <x v="44"/>
    <s v="En Proceso"/>
    <s v="Material para Empaque"/>
    <s v="Papel kraft "/>
    <n v="-5.4"/>
    <n v="3.2476560456041419"/>
    <n v="-17.537342646262367"/>
    <n v="29.7989"/>
    <n v="-0.58852315509171038"/>
  </r>
  <r>
    <x v="48"/>
    <s v="Finalizada"/>
    <s v="Pinturas y Quimicos"/>
    <s v="Duro Tinte Negro Sur cuarto"/>
    <n v="0.25"/>
    <n v="371.44054799610137"/>
    <n v="92.860136999025343"/>
    <n v="29.7989"/>
    <n v="3.116227008346796"/>
  </r>
  <r>
    <x v="48"/>
    <s v="Finalizada"/>
    <s v="Pinturas y Quimicos"/>
    <s v="Fondo Lijable para exteriores transparente Sur"/>
    <n v="6.25E-2"/>
    <n v="1043.76"/>
    <n v="65.234999999999999"/>
    <n v="29.7989"/>
    <n v="2.1891747681961413"/>
  </r>
  <r>
    <x v="48"/>
    <s v="Finalizada"/>
    <s v="Pinturas y Quimicos"/>
    <s v="Componente B 730 para poliuretano Sur"/>
    <n v="3.125E-2"/>
    <n v="1356.0515384615387"/>
    <n v="42.376610576923085"/>
    <n v="29.7989"/>
    <n v="1.4220864050996207"/>
  </r>
  <r>
    <x v="48"/>
    <s v="Finalizada"/>
    <s v="Pinturas y Quimicos"/>
    <s v="Diluyente Duro Sur"/>
    <n v="3.125E-2"/>
    <n v="635.70500000000004"/>
    <n v="19.865781250000001"/>
    <n v="29.7989"/>
    <n v="0.66666156301071522"/>
  </r>
  <r>
    <x v="48"/>
    <s v="Finalizada"/>
    <s v="Pinturas y Quimicos"/>
    <s v="Acabado mate para exteriores transparente Sur"/>
    <n v="0.125"/>
    <n v="1262.4498728629765"/>
    <n v="157.80623410787206"/>
    <n v="29.7989"/>
    <n v="5.2957066907795944"/>
  </r>
  <r>
    <x v="48"/>
    <s v="Finalizada"/>
    <s v="Pinturas y Quimicos"/>
    <s v="Componente B 730 para poliuretano Sur"/>
    <n v="3.125E-2"/>
    <n v="1356.0515384615387"/>
    <n v="42.376610576923085"/>
    <n v="29.7989"/>
    <n v="1.4220864050996207"/>
  </r>
  <r>
    <x v="48"/>
    <s v="Finalizada"/>
    <s v="Pinturas y Quimicos"/>
    <s v="Diluyente Duro Sur"/>
    <n v="3.125E-2"/>
    <n v="635.70500000000004"/>
    <n v="19.865781250000001"/>
    <n v="29.7989"/>
    <n v="0.66666156301071522"/>
  </r>
  <r>
    <x v="48"/>
    <s v="Finalizada"/>
    <s v="Pinturas y Quimicos"/>
    <s v="Corrostyl antic mate Negro Sur galon"/>
    <n v="3.125E-2"/>
    <n v="872.19999999999993"/>
    <n v="27.256249999999998"/>
    <n v="29.7989"/>
    <n v="0.9146730248431989"/>
  </r>
  <r>
    <x v="48"/>
    <s v="Finalizada"/>
    <s v="Material para Empaque"/>
    <s v="Papel kraft "/>
    <n v="5.4"/>
    <n v="3.2476560456041419"/>
    <n v="17.537342646262367"/>
    <n v="29.7989"/>
    <n v="0.58852315509171038"/>
  </r>
  <r>
    <x v="8"/>
    <s v="En Proceso"/>
    <s v="Pinturas y Quimicos"/>
    <s v="Duro Tinte Negro Sur cuarto"/>
    <n v="-0.25"/>
    <n v="371.44054799610137"/>
    <n v="-92.860136999025343"/>
    <n v="29.7989"/>
    <n v="-3.116227008346796"/>
  </r>
  <r>
    <x v="8"/>
    <s v="En Proceso"/>
    <s v="Pinturas y Quimicos"/>
    <s v="Fondo Lijable para exteriores transparente Sur"/>
    <n v="-6.25E-2"/>
    <n v="1043.76"/>
    <n v="-65.234999999999999"/>
    <n v="29.7989"/>
    <n v="-2.1891747681961413"/>
  </r>
  <r>
    <x v="8"/>
    <s v="En Proceso"/>
    <s v="Pinturas y Quimicos"/>
    <s v="Componente B 730 para poliuretano Sur"/>
    <n v="-6.25E-2"/>
    <n v="1356.0515384615387"/>
    <n v="-84.753221153846169"/>
    <n v="29.7989"/>
    <n v="-2.8441728101992414"/>
  </r>
  <r>
    <x v="8"/>
    <s v="En Proceso"/>
    <s v="Pinturas y Quimicos"/>
    <s v="Diluyente Duro Sur"/>
    <n v="-6.25E-2"/>
    <n v="635.70500000000004"/>
    <n v="-39.731562500000003"/>
    <n v="29.7989"/>
    <n v="-1.3333231260214304"/>
  </r>
  <r>
    <x v="8"/>
    <s v="En Proceso"/>
    <s v="Pinturas y Quimicos"/>
    <s v="Acabado mate para exteriores transparente Sur"/>
    <n v="-6.25E-2"/>
    <n v="1262.4498728629765"/>
    <n v="-78.903117053936029"/>
    <n v="29.7989"/>
    <n v="-2.6478533453897972"/>
  </r>
  <r>
    <x v="24"/>
    <s v="Finalizada"/>
    <s v="Pinturas y Quimicos"/>
    <s v="Duro Tinte Negro Sur cuarto"/>
    <n v="0.25"/>
    <n v="371.44054799610137"/>
    <n v="92.860136999025343"/>
    <n v="29.7989"/>
    <n v="3.116227008346796"/>
  </r>
  <r>
    <x v="24"/>
    <s v="Finalizada"/>
    <s v="Pinturas y Quimicos"/>
    <s v="Fondo Lijable para exteriores transparente Sur"/>
    <n v="6.25E-2"/>
    <n v="1043.76"/>
    <n v="65.234999999999999"/>
    <n v="29.7989"/>
    <n v="2.1891747681961413"/>
  </r>
  <r>
    <x v="24"/>
    <s v="Finalizada"/>
    <s v="Pinturas y Quimicos"/>
    <s v="Componente B 730 para poliuretano Sur"/>
    <n v="6.25E-2"/>
    <n v="1356.0515384615387"/>
    <n v="84.753221153846169"/>
    <n v="29.7989"/>
    <n v="2.8441728101992414"/>
  </r>
  <r>
    <x v="24"/>
    <s v="Finalizada"/>
    <s v="Pinturas y Quimicos"/>
    <s v="Diluyente Duro Sur"/>
    <n v="6.25E-2"/>
    <n v="635.70500000000004"/>
    <n v="39.731562500000003"/>
    <n v="29.7989"/>
    <n v="1.3333231260214304"/>
  </r>
  <r>
    <x v="24"/>
    <s v="Finalizada"/>
    <s v="Pinturas y Quimicos"/>
    <s v="Acabado mate para exteriores transparente Sur"/>
    <n v="6.25E-2"/>
    <n v="1262.4498728629765"/>
    <n v="78.903117053936029"/>
    <n v="29.7989"/>
    <n v="2.6478533453897972"/>
  </r>
  <r>
    <x v="8"/>
    <s v="En Proceso"/>
    <s v="Pinturas y Quimicos"/>
    <s v="Duro Tinte Negro Sur cuarto"/>
    <n v="-0.25"/>
    <n v="371.44054799610137"/>
    <n v="-92.860136999025343"/>
    <n v="29.7989"/>
    <n v="-3.116227008346796"/>
  </r>
  <r>
    <x v="8"/>
    <s v="En Proceso"/>
    <s v="Pinturas y Quimicos"/>
    <s v="Fondo Lijable para exteriores transparente Sur"/>
    <n v="-6.25E-2"/>
    <n v="1043.76"/>
    <n v="-65.234999999999999"/>
    <n v="29.7989"/>
    <n v="-2.1891747681961413"/>
  </r>
  <r>
    <x v="8"/>
    <s v="En Proceso"/>
    <s v="Pinturas y Quimicos"/>
    <s v="Acabado mate para exteriores transparente Sur"/>
    <n v="-6.25E-2"/>
    <n v="1262.4498728629765"/>
    <n v="-78.903117053936029"/>
    <n v="29.7989"/>
    <n v="-2.6478533453897972"/>
  </r>
  <r>
    <x v="8"/>
    <s v="En Proceso"/>
    <s v="Pinturas y Quimicos"/>
    <s v="Diluyente Duro Sur"/>
    <n v="-6.25E-2"/>
    <n v="635.70500000000004"/>
    <n v="-39.731562500000003"/>
    <n v="29.7989"/>
    <n v="-1.3333231260214304"/>
  </r>
  <r>
    <x v="8"/>
    <s v="En Proceso"/>
    <s v="Pinturas y Quimicos"/>
    <s v="Componente B 730 para poliuretano Sur"/>
    <n v="-6.25E-2"/>
    <n v="1356.0515384615387"/>
    <n v="-84.753221153846169"/>
    <n v="29.7989"/>
    <n v="-2.8441728101992414"/>
  </r>
  <r>
    <x v="48"/>
    <s v="Finalizada"/>
    <s v="Pinturas y Quimicos"/>
    <s v="Duro Tinte Negro Sur cuarto"/>
    <n v="0.25"/>
    <n v="371.44054799610137"/>
    <n v="92.860136999025343"/>
    <n v="29.7989"/>
    <n v="3.116227008346796"/>
  </r>
  <r>
    <x v="48"/>
    <s v="Finalizada"/>
    <s v="Pinturas y Quimicos"/>
    <s v="Fondo Lijable para exteriores transparente Sur"/>
    <n v="6.25E-2"/>
    <n v="1043.76"/>
    <n v="65.234999999999999"/>
    <n v="29.7989"/>
    <n v="2.1891747681961413"/>
  </r>
  <r>
    <x v="48"/>
    <s v="Finalizada"/>
    <s v="Pinturas y Quimicos"/>
    <s v="Acabado mate para exteriores transparente Sur"/>
    <n v="6.25E-2"/>
    <n v="1262.4498728629765"/>
    <n v="78.903117053936029"/>
    <n v="29.7989"/>
    <n v="2.6478533453897972"/>
  </r>
  <r>
    <x v="48"/>
    <s v="Finalizada"/>
    <s v="Pinturas y Quimicos"/>
    <s v="Diluyente Duro Sur"/>
    <n v="6.25E-2"/>
    <n v="635.70500000000004"/>
    <n v="39.731562500000003"/>
    <n v="29.7989"/>
    <n v="1.3333231260214304"/>
  </r>
  <r>
    <x v="48"/>
    <s v="Finalizada"/>
    <s v="Pinturas y Quimicos"/>
    <s v="Componente B 730 para poliuretano Sur"/>
    <n v="6.25E-2"/>
    <n v="1356.0515384615387"/>
    <n v="84.753221153846169"/>
    <n v="29.7989"/>
    <n v="2.8441728101992414"/>
  </r>
  <r>
    <x v="8"/>
    <s v="En Proceso"/>
    <s v="Pinturas y Quimicos"/>
    <s v="Acabado mate para exteriores transparente Sur"/>
    <n v="-3.125E-2"/>
    <n v="1262.4498728629765"/>
    <n v="-39.451558526968014"/>
    <n v="29.7989"/>
    <n v="-1.3239266726948986"/>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8"/>
    <s v="En Proceso"/>
    <s v="Pinturas y Quimicos"/>
    <s v="Duro Tinte Negro Sur cuarto"/>
    <n v="-0.125"/>
    <n v="371.44054799610137"/>
    <n v="-46.430068499512672"/>
    <n v="29.7989"/>
    <n v="-1.558113504173398"/>
  </r>
  <r>
    <x v="8"/>
    <s v="En Proceso"/>
    <s v="Pinturas y Quimicos"/>
    <s v="Fondo Lijable para exteriores transparente Sur"/>
    <n v="-6.25E-2"/>
    <n v="1043.76"/>
    <n v="-65.234999999999999"/>
    <n v="29.7989"/>
    <n v="-2.1891747681961413"/>
  </r>
  <r>
    <x v="8"/>
    <s v="En Proceso"/>
    <s v="Pinturas y Quimicos"/>
    <s v="Acabado mate para exteriores transparente Sur"/>
    <n v="-6.25E-2"/>
    <n v="1262.4498728629765"/>
    <n v="-78.903117053936029"/>
    <n v="29.7989"/>
    <n v="-2.6478533453897972"/>
  </r>
  <r>
    <x v="8"/>
    <s v="En Proceso"/>
    <s v="Pinturas y Quimicos"/>
    <s v="Componente B 730 para poliuretano Sur"/>
    <n v="-6.25E-2"/>
    <n v="1356.0515384615387"/>
    <n v="-84.753221153846169"/>
    <n v="29.7989"/>
    <n v="-2.8441728101992414"/>
  </r>
  <r>
    <x v="8"/>
    <s v="En Proceso"/>
    <s v="Pinturas y Quimicos"/>
    <s v="Diluyente Duro Sur"/>
    <n v="-6.25E-2"/>
    <n v="635.70500000000004"/>
    <n v="-39.731562500000003"/>
    <n v="29.7989"/>
    <n v="-1.3333231260214304"/>
  </r>
  <r>
    <x v="48"/>
    <s v="Finalizada"/>
    <s v="Pinturas y Quimicos"/>
    <s v="Acabado mate para exteriores transparente Sur"/>
    <n v="3.125E-2"/>
    <n v="1262.4498728629765"/>
    <n v="39.451558526968014"/>
    <n v="29.7989"/>
    <n v="1.3239266726948986"/>
  </r>
  <r>
    <x v="48"/>
    <s v="Finalizada"/>
    <s v="Pinturas y Quimicos"/>
    <s v="Componente B 730 para poliuretano Sur"/>
    <n v="3.125E-2"/>
    <n v="1356.0515384615387"/>
    <n v="42.376610576923085"/>
    <n v="29.7989"/>
    <n v="1.4220864050996207"/>
  </r>
  <r>
    <x v="48"/>
    <s v="Finalizada"/>
    <s v="Pinturas y Quimicos"/>
    <s v="Diluyente Duro Sur"/>
    <n v="3.125E-2"/>
    <n v="635.70500000000004"/>
    <n v="19.865781250000001"/>
    <n v="29.7989"/>
    <n v="0.66666156301071522"/>
  </r>
  <r>
    <x v="48"/>
    <s v="Finalizada"/>
    <s v="Pinturas y Quimicos"/>
    <s v="Duro Tinte Negro Sur cuarto"/>
    <n v="0.125"/>
    <n v="371.44054799610137"/>
    <n v="46.430068499512672"/>
    <n v="29.7989"/>
    <n v="1.558113504173398"/>
  </r>
  <r>
    <x v="48"/>
    <s v="Finalizada"/>
    <s v="Pinturas y Quimicos"/>
    <s v="Fondo Lijable para exteriores transparente Sur"/>
    <n v="6.25E-2"/>
    <n v="1043.76"/>
    <n v="65.234999999999999"/>
    <n v="29.7989"/>
    <n v="2.1891747681961413"/>
  </r>
  <r>
    <x v="48"/>
    <s v="Finalizada"/>
    <s v="Pinturas y Quimicos"/>
    <s v="Acabado mate para exteriores transparente Sur"/>
    <n v="6.25E-2"/>
    <n v="1262.4498728629765"/>
    <n v="78.903117053936029"/>
    <n v="29.7989"/>
    <n v="2.6478533453897972"/>
  </r>
  <r>
    <x v="48"/>
    <s v="Finalizada"/>
    <s v="Pinturas y Quimicos"/>
    <s v="Componente B 730 para poliuretano Sur"/>
    <n v="6.25E-2"/>
    <n v="1356.0515384615387"/>
    <n v="84.753221153846169"/>
    <n v="29.7989"/>
    <n v="2.8441728101992414"/>
  </r>
  <r>
    <x v="48"/>
    <s v="Finalizada"/>
    <s v="Pinturas y Quimicos"/>
    <s v="Diluyente Duro Sur"/>
    <n v="6.25E-2"/>
    <n v="635.70500000000004"/>
    <n v="39.731562500000003"/>
    <n v="29.7989"/>
    <n v="1.3333231260214304"/>
  </r>
  <r>
    <x v="8"/>
    <s v="En Proceso"/>
    <s v="Pinturas y Quimicos"/>
    <s v="Duro Tinte Negro Sur cuarto"/>
    <n v="-3.125E-2"/>
    <n v="371.44054799610137"/>
    <n v="-11.607517124878168"/>
    <n v="29.7989"/>
    <n v="-0.3895283760433495"/>
  </r>
  <r>
    <x v="8"/>
    <s v="En Proceso"/>
    <s v="Pinturas y Quimicos"/>
    <s v="Duro Tinte Nogal Oscuro Sur cuarto"/>
    <n v="-3.125E-2"/>
    <n v="36.844222819259258"/>
    <n v="-1.1513819631018518"/>
    <n v="29.7989"/>
    <n v="-3.8638404877423392E-2"/>
  </r>
  <r>
    <x v="8"/>
    <s v="En Proceso"/>
    <s v="Pinturas y Quimicos"/>
    <s v="Fondo Lijable para exteriores transparente Sur"/>
    <n v="-3.125E-2"/>
    <n v="1043.76"/>
    <n v="-32.6175"/>
    <n v="29.7989"/>
    <n v="-1.0945873840980707"/>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8"/>
    <s v="En Proceso"/>
    <s v="Pinturas y Quimicos"/>
    <s v="Acabado mate para exteriores transparente Sur"/>
    <n v="-3.125E-2"/>
    <n v="1262.4498728629765"/>
    <n v="-39.451558526968014"/>
    <n v="29.7989"/>
    <n v="-1.3239266726948986"/>
  </r>
  <r>
    <x v="8"/>
    <s v="En Proceso"/>
    <s v="Pinturas y Quimicos"/>
    <s v="Fondo Lijable para exteriores transparente Sur"/>
    <n v="-3.125E-2"/>
    <n v="1043.76"/>
    <n v="-32.6175"/>
    <n v="29.7989"/>
    <n v="-1.0945873840980707"/>
  </r>
  <r>
    <x v="8"/>
    <s v="En Proceso"/>
    <s v="Pinturas y Quimicos"/>
    <s v="Acabado mate para exteriores transparente Sur"/>
    <n v="-3.125E-2"/>
    <n v="1262.4498728629765"/>
    <n v="-39.451558526968014"/>
    <n v="29.7989"/>
    <n v="-1.3239266726948986"/>
  </r>
  <r>
    <x v="11"/>
    <s v="Finalizada"/>
    <s v="Pinturas y Quimicos"/>
    <s v="Duro Tinte Negro Sur cuarto"/>
    <n v="3.125E-2"/>
    <n v="371.44054799610137"/>
    <n v="11.607517124878168"/>
    <n v="29.7989"/>
    <n v="0.3895283760433495"/>
  </r>
  <r>
    <x v="11"/>
    <s v="Finalizada"/>
    <s v="Pinturas y Quimicos"/>
    <s v="Duro Tinte Nogal Oscuro Sur cuarto"/>
    <n v="3.125E-2"/>
    <n v="36.844222819259258"/>
    <n v="1.1513819631018518"/>
    <n v="29.7989"/>
    <n v="3.8638404877423392E-2"/>
  </r>
  <r>
    <x v="11"/>
    <s v="Finalizada"/>
    <s v="Pinturas y Quimicos"/>
    <s v="Fondo Lijable para exteriores transparente Sur"/>
    <n v="3.125E-2"/>
    <n v="1043.76"/>
    <n v="32.6175"/>
    <n v="29.7989"/>
    <n v="1.0945873840980707"/>
  </r>
  <r>
    <x v="11"/>
    <s v="Finalizada"/>
    <s v="Pinturas y Quimicos"/>
    <s v="Componente B 730 para poliuretano Sur"/>
    <n v="3.125E-2"/>
    <n v="1356.0515384615387"/>
    <n v="42.376610576923085"/>
    <n v="29.7989"/>
    <n v="1.4220864050996207"/>
  </r>
  <r>
    <x v="11"/>
    <s v="Finalizada"/>
    <s v="Pinturas y Quimicos"/>
    <s v="Diluyente Duro Sur"/>
    <n v="3.125E-2"/>
    <n v="635.70500000000004"/>
    <n v="19.865781250000001"/>
    <n v="29.7989"/>
    <n v="0.66666156301071522"/>
  </r>
  <r>
    <x v="11"/>
    <s v="Finalizada"/>
    <s v="Pinturas y Quimicos"/>
    <s v="Acabado mate para exteriores transparente Sur"/>
    <n v="3.125E-2"/>
    <n v="1262.4498728629765"/>
    <n v="39.451558526968014"/>
    <n v="29.7989"/>
    <n v="1.3239266726948986"/>
  </r>
  <r>
    <x v="11"/>
    <s v="Finalizada"/>
    <s v="Pinturas y Quimicos"/>
    <s v="Fondo Lijable para exteriores transparente Sur"/>
    <n v="3.125E-2"/>
    <n v="1043.76"/>
    <n v="32.6175"/>
    <n v="29.7989"/>
    <n v="1.0945873840980707"/>
  </r>
  <r>
    <x v="11"/>
    <s v="Finalizada"/>
    <s v="Pinturas y Quimicos"/>
    <s v="Acabado mate para exteriores transparente Sur"/>
    <n v="3.125E-2"/>
    <n v="1262.4498728629765"/>
    <n v="39.451558526968014"/>
    <n v="29.7989"/>
    <n v="1.3239266726948986"/>
  </r>
  <r>
    <x v="8"/>
    <s v="En Proceso"/>
    <s v="Pinturas y Quimicos"/>
    <s v="Duro Tinte Nogal Oscuro Sur cuarto"/>
    <n v="-0.125"/>
    <n v="36.844222819259258"/>
    <n v="-4.6055278524074073"/>
    <n v="29.7989"/>
    <n v="-0.15455361950969357"/>
  </r>
  <r>
    <x v="8"/>
    <s v="En Proceso"/>
    <s v="Pinturas y Quimicos"/>
    <s v="Duro Tinte Negro Sur cuarto"/>
    <n v="-0.375"/>
    <n v="371.44054799610137"/>
    <n v="-139.290205498538"/>
    <n v="29.7989"/>
    <n v="-4.6743405125201933"/>
  </r>
  <r>
    <x v="8"/>
    <s v="En Proceso"/>
    <s v="Pinturas y Quimicos"/>
    <s v="Fondo Lijable para exteriores transparente Sur"/>
    <n v="-0.25"/>
    <n v="1043.76"/>
    <n v="-260.94"/>
    <n v="29.7989"/>
    <n v="-8.7566990727845653"/>
  </r>
  <r>
    <x v="8"/>
    <s v="En Proceso"/>
    <s v="Pinturas y Quimicos"/>
    <s v="Acabado mate para exteriores transparente Sur"/>
    <n v="-0.25"/>
    <n v="1262.4498728629765"/>
    <n v="-315.61246821574412"/>
    <n v="29.7989"/>
    <n v="-10.591413381559189"/>
  </r>
  <r>
    <x v="8"/>
    <s v="En Proceso"/>
    <s v="Pinturas y Quimicos"/>
    <s v="Componente B 730 para poliuretano Sur"/>
    <n v="-0.25"/>
    <n v="1356.0515384615387"/>
    <n v="-339.01288461538468"/>
    <n v="29.7989"/>
    <n v="-11.376691240796966"/>
  </r>
  <r>
    <x v="8"/>
    <s v="En Proceso"/>
    <s v="Pinturas y Quimicos"/>
    <s v="Diluyente Duro Sur"/>
    <n v="-0.25"/>
    <n v="635.70500000000004"/>
    <n v="-158.92625000000001"/>
    <n v="29.7989"/>
    <n v="-5.3332925040857218"/>
  </r>
  <r>
    <x v="8"/>
    <s v="En Proceso"/>
    <s v="Pinturas y Quimicos"/>
    <s v="Thinner extrafino Sur galon"/>
    <n v="-0.125"/>
    <n v="358.12456989247312"/>
    <n v="-44.76557123655914"/>
    <n v="29.7989"/>
    <n v="-1.5022558294621324"/>
  </r>
  <r>
    <x v="52"/>
    <s v="Finalizada"/>
    <s v="Pinturas y Quimicos"/>
    <s v="Duro Tinte Nogal Oscuro Sur cuarto"/>
    <n v="0.125"/>
    <n v="36.844222819259258"/>
    <n v="4.6055278524074073"/>
    <n v="29.7989"/>
    <n v="0.15455361950969357"/>
  </r>
  <r>
    <x v="52"/>
    <s v="Finalizada"/>
    <s v="Pinturas y Quimicos"/>
    <s v="Duro Tinte Negro Sur cuarto"/>
    <n v="0.375"/>
    <n v="371.44054799610137"/>
    <n v="139.290205498538"/>
    <n v="29.7989"/>
    <n v="4.6743405125201933"/>
  </r>
  <r>
    <x v="52"/>
    <s v="Finalizada"/>
    <s v="Pinturas y Quimicos"/>
    <s v="Fondo Lijable para exteriores transparente Sur"/>
    <n v="0.25"/>
    <n v="1043.76"/>
    <n v="260.94"/>
    <n v="29.7989"/>
    <n v="8.7566990727845653"/>
  </r>
  <r>
    <x v="52"/>
    <s v="Finalizada"/>
    <s v="Pinturas y Quimicos"/>
    <s v="Acabado mate para exteriores transparente Sur"/>
    <n v="0.25"/>
    <n v="1262.4498728629765"/>
    <n v="315.61246821574412"/>
    <n v="29.7989"/>
    <n v="10.591413381559189"/>
  </r>
  <r>
    <x v="52"/>
    <s v="Finalizada"/>
    <s v="Pinturas y Quimicos"/>
    <s v="Componente B 730 para poliuretano Sur"/>
    <n v="0.25"/>
    <n v="1356.0515384615387"/>
    <n v="339.01288461538468"/>
    <n v="29.7989"/>
    <n v="11.376691240796966"/>
  </r>
  <r>
    <x v="52"/>
    <s v="Finalizada"/>
    <s v="Pinturas y Quimicos"/>
    <s v="Diluyente Duro Sur"/>
    <n v="0.25"/>
    <n v="635.70500000000004"/>
    <n v="158.92625000000001"/>
    <n v="29.7989"/>
    <n v="5.3332925040857218"/>
  </r>
  <r>
    <x v="52"/>
    <s v="Finalizada"/>
    <s v="Pinturas y Quimicos"/>
    <s v="Thinner extrafino Sur galon"/>
    <n v="0.125"/>
    <n v="358.12456989247312"/>
    <n v="44.76557123655914"/>
    <n v="29.7989"/>
    <n v="1.5022558294621324"/>
  </r>
  <r>
    <x v="8"/>
    <s v="En Proceso"/>
    <s v="Pinturas y Quimicos"/>
    <s v="Duro Tinte Negro Sur cuarto"/>
    <n v="-0.25"/>
    <n v="371.44054799610137"/>
    <n v="-92.860136999025343"/>
    <n v="29.7989"/>
    <n v="-3.116227008346796"/>
  </r>
  <r>
    <x v="8"/>
    <s v="En Proceso"/>
    <s v="Pinturas y Quimicos"/>
    <s v="Fondo Lijable para exteriores transparente Sur"/>
    <n v="-6.25E-2"/>
    <n v="1043.76"/>
    <n v="-65.234999999999999"/>
    <n v="29.7989"/>
    <n v="-2.1891747681961413"/>
  </r>
  <r>
    <x v="8"/>
    <s v="En Proceso"/>
    <s v="Pinturas y Quimicos"/>
    <s v="Acabado mate para exteriores transparente Sur"/>
    <n v="-6.25E-2"/>
    <n v="1262.4498728629765"/>
    <n v="-78.903117053936029"/>
    <n v="29.7989"/>
    <n v="-2.6478533453897972"/>
  </r>
  <r>
    <x v="8"/>
    <s v="En Proceso"/>
    <s v="Pinturas y Quimicos"/>
    <s v="Componente B 730 para poliuretano Sur"/>
    <n v="-6.25E-2"/>
    <n v="1356.0515384615387"/>
    <n v="-84.753221153846169"/>
    <n v="29.7989"/>
    <n v="-2.8441728101992414"/>
  </r>
  <r>
    <x v="8"/>
    <s v="En Proceso"/>
    <s v="Pinturas y Quimicos"/>
    <s v="Diluyente Duro Sur"/>
    <n v="-6.25E-2"/>
    <n v="635.70500000000004"/>
    <n v="-39.731562500000003"/>
    <n v="29.7989"/>
    <n v="-1.3333231260214304"/>
  </r>
  <r>
    <x v="8"/>
    <s v="En Proceso"/>
    <s v="Pinturas y Quimicos"/>
    <s v="Acabado mate para exteriores transparente Sur"/>
    <n v="-6.25E-2"/>
    <n v="1262.4498728629765"/>
    <n v="-78.903117053936029"/>
    <n v="29.7989"/>
    <n v="-2.6478533453897972"/>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48"/>
    <s v="Finalizada"/>
    <s v="Pinturas y Quimicos"/>
    <s v="Duro Tinte Negro Sur cuarto"/>
    <n v="0.25"/>
    <n v="371.44054799610137"/>
    <n v="92.860136999025343"/>
    <n v="29.7989"/>
    <n v="3.116227008346796"/>
  </r>
  <r>
    <x v="48"/>
    <s v="Finalizada"/>
    <s v="Pinturas y Quimicos"/>
    <s v="Fondo Lijable para exteriores transparente Sur"/>
    <n v="6.25E-2"/>
    <n v="1043.76"/>
    <n v="65.234999999999999"/>
    <n v="29.7989"/>
    <n v="2.1891747681961413"/>
  </r>
  <r>
    <x v="48"/>
    <s v="Finalizada"/>
    <s v="Pinturas y Quimicos"/>
    <s v="Acabado mate para exteriores transparente Sur"/>
    <n v="6.25E-2"/>
    <n v="1262.4498728629765"/>
    <n v="78.903117053936029"/>
    <n v="29.7989"/>
    <n v="2.6478533453897972"/>
  </r>
  <r>
    <x v="48"/>
    <s v="Finalizada"/>
    <s v="Pinturas y Quimicos"/>
    <s v="Componente B 730 para poliuretano Sur"/>
    <n v="6.25E-2"/>
    <n v="1356.0515384615387"/>
    <n v="84.753221153846169"/>
    <n v="29.7989"/>
    <n v="2.8441728101992414"/>
  </r>
  <r>
    <x v="48"/>
    <s v="Finalizada"/>
    <s v="Pinturas y Quimicos"/>
    <s v="Diluyente Duro Sur"/>
    <n v="6.25E-2"/>
    <n v="635.70500000000004"/>
    <n v="39.731562500000003"/>
    <n v="29.7989"/>
    <n v="1.3333231260214304"/>
  </r>
  <r>
    <x v="48"/>
    <s v="Finalizada"/>
    <s v="Pinturas y Quimicos"/>
    <s v="Acabado mate para exteriores transparente Sur"/>
    <n v="6.25E-2"/>
    <n v="1262.4498728629765"/>
    <n v="78.903117053936029"/>
    <n v="29.7989"/>
    <n v="2.6478533453897972"/>
  </r>
  <r>
    <x v="48"/>
    <s v="Finalizada"/>
    <s v="Pinturas y Quimicos"/>
    <s v="Componente B 730 para poliuretano Sur"/>
    <n v="3.125E-2"/>
    <n v="1356.0515384615387"/>
    <n v="42.376610576923085"/>
    <n v="29.7989"/>
    <n v="1.4220864050996207"/>
  </r>
  <r>
    <x v="48"/>
    <s v="Finalizada"/>
    <s v="Pinturas y Quimicos"/>
    <s v="Diluyente Duro Sur"/>
    <n v="3.125E-2"/>
    <n v="635.70500000000004"/>
    <n v="19.865781250000001"/>
    <n v="29.7989"/>
    <n v="0.66666156301071522"/>
  </r>
  <r>
    <x v="8"/>
    <s v="En Proceso"/>
    <s v="Pinturas y Quimicos"/>
    <s v="Duro Tinte Negro Sur cuarto"/>
    <n v="-0.5"/>
    <n v="371.44054799610137"/>
    <n v="-185.72027399805069"/>
    <n v="29.7989"/>
    <n v="-6.232454016693592"/>
  </r>
  <r>
    <x v="8"/>
    <s v="En Proceso"/>
    <s v="Pinturas y Quimicos"/>
    <s v="Fondo Lijable para exteriores transparente Sur"/>
    <n v="-0.25"/>
    <n v="1043.76"/>
    <n v="-260.94"/>
    <n v="29.7989"/>
    <n v="-8.7566990727845653"/>
  </r>
  <r>
    <x v="8"/>
    <s v="En Proceso"/>
    <s v="Pinturas y Quimicos"/>
    <s v="Acabado mate para exteriores transparente Sur"/>
    <n v="-0.4375"/>
    <n v="1262.4498728629765"/>
    <n v="-552.32181937755217"/>
    <n v="29.7989"/>
    <n v="-18.53497341772858"/>
  </r>
  <r>
    <x v="8"/>
    <s v="En Proceso"/>
    <s v="Pinturas y Quimicos"/>
    <s v="Componente B 730 para poliuretano Sur"/>
    <n v="-0.125"/>
    <n v="1356.0515384615387"/>
    <n v="-169.50644230769234"/>
    <n v="29.7989"/>
    <n v="-5.6883456203984828"/>
  </r>
  <r>
    <x v="8"/>
    <s v="En Proceso"/>
    <s v="Pinturas y Quimicos"/>
    <s v="Diluyente Duro Sur"/>
    <n v="-0.125"/>
    <n v="635.70500000000004"/>
    <n v="-79.463125000000005"/>
    <n v="29.7989"/>
    <n v="-2.6666462520428609"/>
  </r>
  <r>
    <x v="8"/>
    <s v="En Proceso"/>
    <s v="Pinturas y Quimicos"/>
    <s v="Componente B 730 para poliuretano Sur"/>
    <n v="-0.21875"/>
    <n v="1356.0515384615387"/>
    <n v="-296.63627403846158"/>
    <n v="29.7989"/>
    <n v="-9.954604835697344"/>
  </r>
  <r>
    <x v="8"/>
    <s v="En Proceso"/>
    <s v="Pinturas y Quimicos"/>
    <s v="Diluyente Duro Sur"/>
    <n v="-0.21875"/>
    <n v="635.70500000000004"/>
    <n v="-139.06046875000001"/>
    <n v="29.7989"/>
    <n v="-4.6666309410750069"/>
  </r>
  <r>
    <x v="44"/>
    <s v="En Proceso"/>
    <s v="Material para Empaque"/>
    <s v="Papel kraft "/>
    <n v="-14.4"/>
    <n v="3.2476560456041419"/>
    <n v="-46.766247056699648"/>
    <n v="29.7989"/>
    <n v="-1.5693950802445609"/>
  </r>
  <r>
    <x v="6"/>
    <s v="Finalizada"/>
    <s v="Pinturas y Quimicos"/>
    <s v="Duro Tinte Negro Sur cuarto"/>
    <n v="0.5"/>
    <n v="371.44054799610137"/>
    <n v="185.72027399805069"/>
    <n v="29.7989"/>
    <n v="6.232454016693592"/>
  </r>
  <r>
    <x v="6"/>
    <s v="Finalizada"/>
    <s v="Pinturas y Quimicos"/>
    <s v="Fondo Lijable para exteriores transparente Sur"/>
    <n v="0.25"/>
    <n v="1043.76"/>
    <n v="260.94"/>
    <n v="29.7989"/>
    <n v="8.7566990727845653"/>
  </r>
  <r>
    <x v="6"/>
    <s v="Finalizada"/>
    <s v="Pinturas y Quimicos"/>
    <s v="Acabado mate para exteriores transparente Sur"/>
    <n v="0.4375"/>
    <n v="1262.4498728629765"/>
    <n v="552.32181937755217"/>
    <n v="29.7989"/>
    <n v="18.53497341772858"/>
  </r>
  <r>
    <x v="6"/>
    <s v="Finalizada"/>
    <s v="Pinturas y Quimicos"/>
    <s v="Componente B 730 para poliuretano Sur"/>
    <n v="0.125"/>
    <n v="1356.0515384615387"/>
    <n v="169.50644230769234"/>
    <n v="29.7989"/>
    <n v="5.6883456203984828"/>
  </r>
  <r>
    <x v="6"/>
    <s v="Finalizada"/>
    <s v="Pinturas y Quimicos"/>
    <s v="Diluyente Duro Sur"/>
    <n v="0.125"/>
    <n v="635.70500000000004"/>
    <n v="79.463125000000005"/>
    <n v="29.7989"/>
    <n v="2.6666462520428609"/>
  </r>
  <r>
    <x v="6"/>
    <s v="Finalizada"/>
    <s v="Pinturas y Quimicos"/>
    <s v="Componente B 730 para poliuretano Sur"/>
    <n v="0.21875"/>
    <n v="1356.0515384615387"/>
    <n v="296.63627403846158"/>
    <n v="29.7989"/>
    <n v="9.954604835697344"/>
  </r>
  <r>
    <x v="6"/>
    <s v="Finalizada"/>
    <s v="Pinturas y Quimicos"/>
    <s v="Diluyente Duro Sur"/>
    <n v="0.21875"/>
    <n v="635.70500000000004"/>
    <n v="139.06046875000001"/>
    <n v="29.7989"/>
    <n v="4.6666309410750069"/>
  </r>
  <r>
    <x v="6"/>
    <s v="Finalizada"/>
    <s v="Material para Empaque"/>
    <s v="Papel kraft "/>
    <n v="14.4"/>
    <n v="3.2476560456041419"/>
    <n v="46.766247056699648"/>
    <n v="29.7989"/>
    <n v="1.5693950802445609"/>
  </r>
  <r>
    <x v="8"/>
    <s v="En Proceso"/>
    <s v="Pinturas y Quimicos"/>
    <s v="Acabado mate para exteriores transparente Sur"/>
    <n v="-6.25E-2"/>
    <n v="1262.4498728629765"/>
    <n v="-78.903117053936029"/>
    <n v="29.7989"/>
    <n v="-2.6478533453897972"/>
  </r>
  <r>
    <x v="8"/>
    <s v="En Proceso"/>
    <s v="Pinturas y Quimicos"/>
    <s v="Componente B 730 para poliuretano Sur"/>
    <n v="-3.125E-2"/>
    <n v="1356.0515384615387"/>
    <n v="-42.376610576923085"/>
    <n v="29.7989"/>
    <n v="-1.4220864050996207"/>
  </r>
  <r>
    <x v="8"/>
    <s v="En Proceso"/>
    <s v="Pinturas y Quimicos"/>
    <s v="Diluyente Duro Sur"/>
    <n v="-3.125E-2"/>
    <n v="635.70500000000004"/>
    <n v="-19.865781250000001"/>
    <n v="29.7989"/>
    <n v="-0.66666156301071522"/>
  </r>
  <r>
    <x v="48"/>
    <s v="Finalizada"/>
    <s v="Pinturas y Quimicos"/>
    <s v="Acabado mate para exteriores transparente Sur"/>
    <n v="6.25E-2"/>
    <n v="1262.4498728629765"/>
    <n v="78.903117053936029"/>
    <n v="29.7989"/>
    <n v="2.6478533453897972"/>
  </r>
  <r>
    <x v="48"/>
    <s v="Finalizada"/>
    <s v="Pinturas y Quimicos"/>
    <s v="Componente B 730 para poliuretano Sur"/>
    <n v="3.125E-2"/>
    <n v="1356.0515384615387"/>
    <n v="42.376610576923085"/>
    <n v="29.7989"/>
    <n v="1.4220864050996207"/>
  </r>
  <r>
    <x v="48"/>
    <s v="Finalizada"/>
    <s v="Pinturas y Quimicos"/>
    <s v="Diluyente Duro Sur"/>
    <n v="3.125E-2"/>
    <n v="635.70500000000004"/>
    <n v="19.865781250000001"/>
    <n v="29.7989"/>
    <n v="0.66666156301071522"/>
  </r>
  <r>
    <x v="17"/>
    <s v="Finalizada"/>
    <s v="Materiales Varios"/>
    <s v="Espejo de 5mm / Proveedor: Alvia Comercial"/>
    <n v="1"/>
    <n v="1607.72"/>
    <n v="1607.72"/>
    <n v="29.899944206806769"/>
    <n v="53.77"/>
  </r>
  <r>
    <x v="0"/>
    <e v="#N/A"/>
    <s v="Sub-Contratos"/>
    <s v="Servicio de tapizado para sillón / Proveedor: Carlos García Sotelo."/>
    <n v="1"/>
    <n v="800"/>
    <n v="800"/>
    <n v="29.782900000000001"/>
    <n v="26.861051140083738"/>
  </r>
  <r>
    <x v="0"/>
    <e v="#N/A"/>
    <s v="Material para Tapizar"/>
    <s v="Cuero San Isidro / Proveedor: Carlos García Sotelo."/>
    <n v="45"/>
    <n v="68.888888888888886"/>
    <n v="3100"/>
    <n v="29.782900000000001"/>
    <n v="104.08657316782448"/>
  </r>
  <r>
    <x v="0"/>
    <m/>
    <m/>
    <m/>
    <m/>
    <m/>
    <n v="256137.34316032898"/>
    <m/>
    <n v="8595.4181253441511"/>
  </r>
  <r>
    <x v="29"/>
    <s v="Finalizada"/>
    <s v="Material para Empaque"/>
    <s v="Stretch film manual"/>
    <n v="1"/>
    <n v="186.4570226388889"/>
    <n v="186.4570226388889"/>
    <n v="29.922599999999999"/>
    <n v="6.231310870007583"/>
  </r>
  <r>
    <x v="29"/>
    <s v="Finalizada"/>
    <s v="Material para Empaque"/>
    <s v="Tape café 2&quot;"/>
    <n v="1"/>
    <n v="26.308288118131866"/>
    <n v="26.308288118131866"/>
    <n v="29.922599999999999"/>
    <n v="0.87921130243133505"/>
  </r>
  <r>
    <x v="29"/>
    <s v="Finalizada"/>
    <s v="Material para Empaque"/>
    <s v="Lamina de poroplast lisa 2 x 4 (pie x pie)"/>
    <n v="4"/>
    <n v="31.396085260667828"/>
    <n v="125.58434104267131"/>
    <n v="29.922599999999999"/>
    <n v="4.1969728914824014"/>
  </r>
  <r>
    <x v="28"/>
    <s v="Finalizada"/>
    <s v="Material para Empaque"/>
    <s v="Tape café 2&quot;"/>
    <n v="1"/>
    <n v="26.308288118131866"/>
    <n v="26.308288118131866"/>
    <n v="29.922599999999999"/>
    <n v="0.87921130243133505"/>
  </r>
  <r>
    <x v="28"/>
    <s v="Finalizada"/>
    <s v="Material para Empaque"/>
    <s v="Lamina de poroplast lisa 2 x 4 (pie x pie)"/>
    <n v="4"/>
    <n v="31.396085260667828"/>
    <n v="125.58434104267131"/>
    <n v="29.922599999999999"/>
    <n v="4.1969728914824014"/>
  </r>
  <r>
    <x v="30"/>
    <s v="Finalizada"/>
    <s v="Material para Empaque"/>
    <s v="Tape café 2&quot;"/>
    <n v="1"/>
    <n v="26.308288118131866"/>
    <n v="26.308288118131866"/>
    <n v="29.922599999999999"/>
    <n v="0.87921130243133505"/>
  </r>
  <r>
    <x v="30"/>
    <s v="Finalizada"/>
    <s v="Material para Empaque"/>
    <s v="Lamina de poroplast lisa 2 x 4 (pie x pie)"/>
    <n v="4"/>
    <n v="31.396085260667828"/>
    <n v="125.58434104267131"/>
    <n v="29.922599999999999"/>
    <n v="4.1969728914824014"/>
  </r>
  <r>
    <x v="33"/>
    <s v="Finalizada"/>
    <s v="Clavos y Tornillos"/>
    <s v="Tornillo Amarillo 1-1/2&quot; #10"/>
    <n v="40"/>
    <n v="0.44456344312992735"/>
    <n v="17.782537725197095"/>
    <n v="29.922599999999999"/>
    <n v="0.59428451154635942"/>
  </r>
  <r>
    <x v="33"/>
    <s v="Finalizada"/>
    <s v="Clavos y Tornillos"/>
    <s v="Tornillo Amarillo 1&quot; #10"/>
    <n v="40"/>
    <n v="0.50613260716530251"/>
    <n v="20.2453042866121"/>
    <n v="29.922599999999999"/>
    <n v="0.6765890760365777"/>
  </r>
  <r>
    <x v="33"/>
    <s v="Finalizada"/>
    <s v="Plywood"/>
    <s v="Lamina de Plywood Corriente de 4 x 8 x 1/4&quot;"/>
    <n v="1"/>
    <n v="360.97894736842107"/>
    <n v="360.97894736842107"/>
    <n v="29.922599999999999"/>
    <n v="12.063756069606955"/>
  </r>
  <r>
    <x v="33"/>
    <s v="Finalizada"/>
    <s v="Materiales Varios"/>
    <s v="Galleta de ensamble #0"/>
    <n v="10"/>
    <n v="0.90064"/>
    <n v="9.0063999999999993"/>
    <n v="29.922599999999999"/>
    <n v="0.30098988724241876"/>
  </r>
  <r>
    <x v="39"/>
    <s v="En Proceso"/>
    <s v="Material para Empaque"/>
    <s v="Lamina de poroplast lisa 2 x 4 (pie x pie)"/>
    <n v="7"/>
    <n v="31.396085260667828"/>
    <n v="219.77259682467479"/>
    <n v="29.922599999999999"/>
    <n v="7.3447025600942029"/>
  </r>
  <r>
    <x v="33"/>
    <s v="Finalizada"/>
    <s v="Material para Tapizar"/>
    <s v="Cuero gamuza café"/>
    <n v="19.5"/>
    <n v="53"/>
    <n v="1033.5"/>
    <n v="29.922599999999999"/>
    <n v="34.539110906137836"/>
  </r>
  <r>
    <x v="53"/>
    <s v="Finalizada"/>
    <s v="Clavos y Tornillos"/>
    <s v="Tornillo Amarillo 2-1/2&quot; #10"/>
    <n v="350"/>
    <n v="0.80249873441502373"/>
    <n v="280.87455704525831"/>
    <n v="29.922599999999999"/>
    <n v="9.3867029283972094"/>
  </r>
  <r>
    <x v="53"/>
    <s v="Finalizada"/>
    <s v="Clavos y Tornillos"/>
    <s v="Tornillo Amarillo 3&quot; #10"/>
    <n v="88"/>
    <n v="1.2567021280709196"/>
    <n v="110.58978727024093"/>
    <n v="29.922599999999999"/>
    <n v="3.6958615651795279"/>
  </r>
  <r>
    <x v="53"/>
    <s v="Finalizada"/>
    <s v="Clavos y Tornillos"/>
    <s v="Tornillo Amarillo 3-1/2&quot; #10"/>
    <n v="400"/>
    <n v="1.1241666666666665"/>
    <n v="449.66666666666663"/>
    <n v="29.922599999999999"/>
    <n v="15.027660252339926"/>
  </r>
  <r>
    <x v="32"/>
    <s v="Finalizada"/>
    <s v="Material para Empaque"/>
    <s v="Lamina de poroplast lisa 2 x 4 (pie x pie)"/>
    <n v="11"/>
    <n v="31.396085260667828"/>
    <n v="345.35693786734612"/>
    <n v="29.922599999999999"/>
    <n v="11.541675451576605"/>
  </r>
  <r>
    <x v="32"/>
    <s v="Finalizada"/>
    <s v="Material para Empaque"/>
    <s v="Tape café 2&quot;"/>
    <n v="1"/>
    <n v="26.308288118131866"/>
    <n v="26.308288118131866"/>
    <n v="29.922599999999999"/>
    <n v="0.87921130243133505"/>
  </r>
  <r>
    <x v="33"/>
    <s v="Finalizada"/>
    <s v="Material para Empaque"/>
    <s v="Lamina de poroplast lisa 2 x 4 (pie x pie)"/>
    <n v="5"/>
    <n v="31.396085260667828"/>
    <n v="156.98042630333913"/>
    <n v="29.922599999999999"/>
    <n v="5.2462161143530022"/>
  </r>
  <r>
    <x v="33"/>
    <s v="Finalizada"/>
    <s v="Material para Empaque"/>
    <s v="Tape café 2&quot;"/>
    <n v="1"/>
    <n v="26.308288118131866"/>
    <n v="26.308288118131866"/>
    <n v="29.922599999999999"/>
    <n v="0.87921130243133505"/>
  </r>
  <r>
    <x v="8"/>
    <s v="En Proceso"/>
    <s v="Pinturas y Quimicos"/>
    <s v="Faster Dry SW BA SOL ALQ BRILLANTE NEGRO "/>
    <n v="1"/>
    <n v="888.9"/>
    <n v="888.9"/>
    <n v="29.922599999999999"/>
    <n v="29.706643139299391"/>
  </r>
  <r>
    <x v="37"/>
    <s v="Finalizada"/>
    <s v="Material para Empaque"/>
    <s v="Lamina de carton 48&quot; x 40&quot;"/>
    <n v="24"/>
    <n v="29.842295814691809"/>
    <n v="716.21509955260342"/>
    <n v="29.922599999999999"/>
    <n v="23.93559047517941"/>
  </r>
  <r>
    <x v="37"/>
    <s v="Finalizada"/>
    <s v="Material para Empaque"/>
    <s v="Tape café 2&quot;"/>
    <n v="2"/>
    <n v="26.308288118131866"/>
    <n v="52.616576236263732"/>
    <n v="29.922599999999999"/>
    <n v="1.7584226048626701"/>
  </r>
  <r>
    <x v="8"/>
    <s v="En Proceso"/>
    <s v="Pinturas y Quimicos"/>
    <s v="Acabado mate para exteriores transparente Sur"/>
    <n v="1"/>
    <n v="1236.1455178853266"/>
    <n v="1236.1455178853266"/>
    <n v="29.922599999999999"/>
    <n v="41.311434096145611"/>
  </r>
  <r>
    <x v="29"/>
    <s v="Finalizada"/>
    <s v="Clavos y Tornillos"/>
    <s v="Tornillo Gypsum 1&quot;"/>
    <n v="40"/>
    <n v="0.15592430580551639"/>
    <n v="6.2369722322206558"/>
    <n v="29.922599999999999"/>
    <n v="0.20843684145831765"/>
  </r>
  <r>
    <x v="37"/>
    <s v="Finalizada"/>
    <s v="Material para Empaque"/>
    <s v="Lamina de carton 48&quot; x 40&quot;"/>
    <n v="8"/>
    <n v="29.842295814691809"/>
    <n v="238.73836651753447"/>
    <n v="29.922599999999999"/>
    <n v="7.978530158393137"/>
  </r>
  <r>
    <x v="38"/>
    <s v="Finalizada"/>
    <s v="Material para Empaque"/>
    <s v="Lamina de carton 48&quot; x 40&quot;"/>
    <n v="4"/>
    <n v="29.842295814691809"/>
    <n v="119.36918325876724"/>
    <n v="29.922599999999999"/>
    <n v="3.9892650791965685"/>
  </r>
  <r>
    <x v="53"/>
    <s v="Finalizada"/>
    <s v="Clavos y Tornillos"/>
    <s v="Tornillo Amarillo 2&quot; #10"/>
    <n v="200"/>
    <n v="0.76666611584128719"/>
    <n v="153.33322316825743"/>
    <n v="29.922599999999999"/>
    <n v="5.1243282057126534"/>
  </r>
  <r>
    <x v="37"/>
    <s v="Finalizada"/>
    <s v="Clavos y Tornillos"/>
    <s v="Tornillo Amarillo 1&quot; #10"/>
    <n v="25"/>
    <n v="0.50613260716530251"/>
    <n v="12.653315179132562"/>
    <n v="29.922599999999999"/>
    <n v="0.42286817252286107"/>
  </r>
  <r>
    <x v="28"/>
    <s v="Finalizada"/>
    <s v="Material para Empaque"/>
    <s v="Lamina de poroplast lisa 2 x 4 (pie x pie)"/>
    <n v="-1"/>
    <n v="31.396085260667828"/>
    <n v="-31.396085260667828"/>
    <n v="29.922599999999999"/>
    <n v="-1.0492432228706003"/>
  </r>
  <r>
    <x v="29"/>
    <s v="Finalizada"/>
    <s v="Material para Empaque"/>
    <s v="Lamina de poroplast lisa 2 x 4 (pie x pie)"/>
    <n v="-2"/>
    <n v="31.396085260667828"/>
    <n v="-62.792170521335656"/>
    <n v="29.922599999999999"/>
    <n v="-2.0984864457412007"/>
  </r>
  <r>
    <x v="30"/>
    <s v="Finalizada"/>
    <s v="Material para Empaque"/>
    <s v="Lamina de poroplast lisa 2 x 4 (pie x pie)"/>
    <n v="-2"/>
    <n v="31.396085260667828"/>
    <n v="-62.792170521335656"/>
    <n v="29.922599999999999"/>
    <n v="-2.0984864457412007"/>
  </r>
  <r>
    <x v="46"/>
    <s v="Finalizada"/>
    <s v="Clavos y Tornillos"/>
    <s v="Tornillo Anclaje 1/4&quot;x 5&quot;"/>
    <n v="-20"/>
    <n v="11.591285714285714"/>
    <n v="-231.8257142857143"/>
    <n v="29.922599999999999"/>
    <n v="-7.7475123914938644"/>
  </r>
  <r>
    <x v="54"/>
    <s v="Finalizada"/>
    <s v="Clavos y Tornillos"/>
    <s v="Tornillo Anclaje 1/4&quot;x 5&quot;"/>
    <n v="10"/>
    <n v="11.591285714285714"/>
    <n v="115.91285714285715"/>
    <n v="29.922599999999999"/>
    <n v="3.8737561957469322"/>
  </r>
  <r>
    <x v="55"/>
    <s v="Finalizada"/>
    <s v="Clavos y Tornillos"/>
    <s v="Tornillo Amarillo 2&quot; #8"/>
    <n v="150"/>
    <n v="0.4"/>
    <n v="60"/>
    <n v="29.922599999999999"/>
    <n v="2.0051733472358686"/>
  </r>
  <r>
    <x v="33"/>
    <s v="Finalizada"/>
    <s v="Herrajes"/>
    <s v="Resbalon plastico de 1/2&quot; con clavo"/>
    <n v="4"/>
    <n v="0"/>
    <n v="0"/>
    <n v="29.922599999999999"/>
    <n v="0"/>
  </r>
  <r>
    <x v="56"/>
    <s v="En Proceso"/>
    <s v="Plywood"/>
    <s v="Lamina de Plywood Fenolico de 4 x 8 x 3/4&quot;"/>
    <n v="3"/>
    <n v="956.84333333333336"/>
    <n v="2870.53"/>
    <n v="29.922599999999999"/>
    <n v="95.931837474016305"/>
  </r>
  <r>
    <x v="56"/>
    <s v="En Proceso"/>
    <s v="Clavos y Tornillos"/>
    <s v="Tornillo Gypsum 1-1/2&quot;"/>
    <n v="200"/>
    <n v="0.23351166427355521"/>
    <n v="46.702332854711045"/>
    <n v="29.922599999999999"/>
    <n v="1.5607712182334104"/>
  </r>
  <r>
    <x v="57"/>
    <s v="Finalizada"/>
    <s v="Plywood"/>
    <s v="Lamina de Plywood Corriente de 4 x 8 x 3/4&quot;"/>
    <n v="3"/>
    <n v="994.35888888888883"/>
    <n v="2983.0766666666664"/>
    <n v="29.922599999999999"/>
    <n v="99.69309707935362"/>
  </r>
  <r>
    <x v="57"/>
    <s v="Finalizada"/>
    <s v="Clavos y Tornillos"/>
    <s v="Tornillo Amarillo 1-1/4&quot; #10"/>
    <n v="120"/>
    <n v="0.53415708144913965"/>
    <n v="64.09884977389676"/>
    <n v="29.922599999999999"/>
    <n v="2.1421550859182279"/>
  </r>
  <r>
    <x v="57"/>
    <s v="Finalizada"/>
    <s v="Clavos y Tornillos"/>
    <s v="Clavillo de Terminacion 1-1/4&quot;"/>
    <n v="2000"/>
    <n v="6.279062667916667E-2"/>
    <n v="125.58125335833334"/>
    <n v="29.922599999999999"/>
    <n v="4.1968697024434158"/>
  </r>
  <r>
    <x v="37"/>
    <s v="Finalizada"/>
    <s v="Herrajes"/>
    <s v="Traba presion"/>
    <n v="12"/>
    <n v="12.603333333333333"/>
    <n v="151.24"/>
    <n v="29.922599999999999"/>
    <n v="5.0543736172658793"/>
  </r>
  <r>
    <x v="58"/>
    <s v="Finalizada"/>
    <s v="Clavos y Tornillos"/>
    <s v="Tornillo Gypsum 1-1/4&quot;"/>
    <n v="200"/>
    <n v="0.24910632133951227"/>
    <n v="49.821264267902457"/>
    <n v="29.922599999999999"/>
    <n v="1.6650045205932125"/>
  </r>
  <r>
    <x v="8"/>
    <s v="En Proceso"/>
    <s v="Pinturas y Quimicos"/>
    <s v="Corrostyl antic mate Negro Sur galon"/>
    <n v="1"/>
    <n v="875.05037037037039"/>
    <n v="875.05037037037039"/>
    <n v="29.922599999999999"/>
    <n v="29.243794669259035"/>
  </r>
  <r>
    <x v="59"/>
    <s v="Finalizada"/>
    <s v="Clavos y Tornillos"/>
    <s v="Tornillo Amarillo 1-1/2&quot; #10"/>
    <n v="1000"/>
    <n v="0.44456344312992735"/>
    <n v="444.56344312992735"/>
    <n v="29.922599999999999"/>
    <n v="14.857112788658986"/>
  </r>
  <r>
    <x v="8"/>
    <s v="En Proceso"/>
    <s v="Pinturas y Quimicos"/>
    <s v="NOS transparente base coat Sur"/>
    <n v="-0.625"/>
    <n v="872.04927745364489"/>
    <n v="-545.03079840852809"/>
    <n v="29.922599999999999"/>
    <n v="-18.214687173191102"/>
  </r>
  <r>
    <x v="8"/>
    <s v="En Proceso"/>
    <s v="Pinturas y Quimicos"/>
    <s v="NOS top coat finish Sur"/>
    <n v="-0.6875"/>
    <n v="838.56593976525971"/>
    <n v="-576.51408358861602"/>
    <n v="29.922599999999999"/>
    <n v="-19.26684457863341"/>
  </r>
  <r>
    <x v="44"/>
    <s v="En Proceso"/>
    <s v="Material para Empaque"/>
    <s v="Papel kraft "/>
    <n v="-16.2"/>
    <n v="3.1234075327412754"/>
    <n v="-50.599202030408655"/>
    <n v="29.922599999999999"/>
    <n v="-1.6910028550463081"/>
  </r>
  <r>
    <x v="47"/>
    <s v="Finalizada"/>
    <s v="Pinturas y Quimicos"/>
    <s v="NOS transparente base coat Sur"/>
    <n v="0.625"/>
    <n v="872.04927745364489"/>
    <n v="545.03079840852809"/>
    <n v="29.922599999999999"/>
    <n v="18.214687173191102"/>
  </r>
  <r>
    <x v="47"/>
    <s v="Finalizada"/>
    <s v="Pinturas y Quimicos"/>
    <s v="NOS top coat finish Sur"/>
    <n v="0.6875"/>
    <n v="838.56593976525971"/>
    <n v="576.51408358861602"/>
    <n v="29.922599999999999"/>
    <n v="19.26684457863341"/>
  </r>
  <r>
    <x v="47"/>
    <s v="Finalizada"/>
    <s v="Material para Empaque"/>
    <s v="Papel kraft "/>
    <n v="16.2"/>
    <n v="3.1234075327412754"/>
    <n v="50.599202030408655"/>
    <n v="29.922599999999999"/>
    <n v="1.6910028550463081"/>
  </r>
  <r>
    <x v="8"/>
    <s v="En Proceso"/>
    <s v="Pinturas y Quimicos"/>
    <s v="Duro Tinte Nogal Oscuro Sur cuarto"/>
    <n v="-0.75"/>
    <n v="36.844222819259258"/>
    <n v="-27.633167114444444"/>
    <n v="29.922599999999999"/>
    <n v="-0.92348816995997818"/>
  </r>
  <r>
    <x v="8"/>
    <s v="En Proceso"/>
    <s v="Pinturas y Quimicos"/>
    <s v="Duro Tinte Negro Sur galon"/>
    <n v="-0.375"/>
    <n v="1231.47"/>
    <n v="-461.80124999999998"/>
    <n v="29.922599999999999"/>
    <n v="-15.433192637003469"/>
  </r>
  <r>
    <x v="8"/>
    <s v="En Proceso"/>
    <s v="Pinturas y Quimicos"/>
    <s v="Fondo Lijable para exteriores transparente Sur"/>
    <n v="-0.25"/>
    <n v="1043.76"/>
    <n v="-260.94"/>
    <n v="29.922599999999999"/>
    <n v="-8.7204988871287927"/>
  </r>
  <r>
    <x v="8"/>
    <s v="En Proceso"/>
    <s v="Pinturas y Quimicos"/>
    <s v="Acabado mate para exteriores transparente Sur"/>
    <n v="-0.3125"/>
    <n v="1236.1455178853266"/>
    <n v="-386.29547433916457"/>
    <n v="29.922599999999999"/>
    <n v="-12.909823155045503"/>
  </r>
  <r>
    <x v="8"/>
    <s v="En Proceso"/>
    <s v="Pinturas y Quimicos"/>
    <s v="Componente B 730 para poliuretano Sur"/>
    <n v="-0.28125"/>
    <n v="1334.9349392712552"/>
    <n v="-375.45045167004054"/>
    <n v="29.922599999999999"/>
    <n v="-12.547387314940565"/>
  </r>
  <r>
    <x v="8"/>
    <s v="En Proceso"/>
    <s v="Pinturas y Quimicos"/>
    <s v="Diluyente Duro Sur"/>
    <n v="-0.28125"/>
    <n v="624.05857142857144"/>
    <n v="-175.51647321428572"/>
    <n v="29.922599999999999"/>
    <n v="-5.865682568168733"/>
  </r>
  <r>
    <x v="44"/>
    <s v="En Proceso"/>
    <s v="Material para Empaque"/>
    <s v="Papel kraft "/>
    <n v="-16.2"/>
    <n v="3.1234075327412754"/>
    <n v="-50.599202030408655"/>
    <n v="29.922599999999999"/>
    <n v="-1.6910028550463081"/>
  </r>
  <r>
    <x v="29"/>
    <s v="Finalizada"/>
    <s v="Pinturas y Quimicos"/>
    <s v="Duro Tinte Nogal Oscuro Sur cuarto"/>
    <n v="0.75"/>
    <n v="36.844222819259258"/>
    <n v="27.633167114444444"/>
    <n v="29.922599999999999"/>
    <n v="0.92348816995997818"/>
  </r>
  <r>
    <x v="29"/>
    <s v="Finalizada"/>
    <s v="Pinturas y Quimicos"/>
    <s v="Duro Tinte Negro Sur galon"/>
    <n v="0.375"/>
    <n v="1231.47"/>
    <n v="461.80124999999998"/>
    <n v="29.922599999999999"/>
    <n v="15.433192637003469"/>
  </r>
  <r>
    <x v="29"/>
    <s v="Finalizada"/>
    <s v="Pinturas y Quimicos"/>
    <s v="Fondo Lijable para exteriores transparente Sur"/>
    <n v="0.25"/>
    <n v="1043.76"/>
    <n v="260.94"/>
    <n v="29.922599999999999"/>
    <n v="8.7204988871287927"/>
  </r>
  <r>
    <x v="29"/>
    <s v="Finalizada"/>
    <s v="Pinturas y Quimicos"/>
    <s v="Acabado mate para exteriores transparente Sur"/>
    <n v="0.3125"/>
    <n v="1236.1455178853266"/>
    <n v="386.29547433916457"/>
    <n v="29.922599999999999"/>
    <n v="12.909823155045503"/>
  </r>
  <r>
    <x v="29"/>
    <s v="Finalizada"/>
    <s v="Pinturas y Quimicos"/>
    <s v="Componente B 730 para poliuretano Sur"/>
    <n v="0.28125"/>
    <n v="1334.9349392712552"/>
    <n v="375.45045167004054"/>
    <n v="29.922599999999999"/>
    <n v="12.547387314940565"/>
  </r>
  <r>
    <x v="29"/>
    <s v="Finalizada"/>
    <s v="Pinturas y Quimicos"/>
    <s v="Diluyente Duro Sur"/>
    <n v="0.28125"/>
    <n v="624.05857142857144"/>
    <n v="175.51647321428572"/>
    <n v="29.922599999999999"/>
    <n v="5.865682568168733"/>
  </r>
  <r>
    <x v="29"/>
    <s v="Finalizada"/>
    <s v="Material para Empaque"/>
    <s v="Papel kraft "/>
    <n v="16.2"/>
    <n v="3.1234075327412754"/>
    <n v="50.599202030408655"/>
    <n v="29.922599999999999"/>
    <n v="1.6910028550463081"/>
  </r>
  <r>
    <x v="8"/>
    <s v="En Proceso"/>
    <s v="Pinturas y Quimicos"/>
    <s v="Duro Tinte Nogal Oscuro Sur cuarto"/>
    <n v="-1"/>
    <n v="36.844222819259258"/>
    <n v="-36.844222819259258"/>
    <n v="29.922599999999999"/>
    <n v="-1.2313175599466377"/>
  </r>
  <r>
    <x v="8"/>
    <s v="En Proceso"/>
    <s v="Pinturas y Quimicos"/>
    <s v="Duro Tinte Negro Sur galon"/>
    <n v="-0.5"/>
    <n v="1231.47"/>
    <n v="-615.73500000000001"/>
    <n v="29.922599999999999"/>
    <n v="-20.577590182671294"/>
  </r>
  <r>
    <x v="8"/>
    <s v="En Proceso"/>
    <s v="Pinturas y Quimicos"/>
    <s v="Fondo Lijable para exteriores transparente Sur"/>
    <n v="-0.5"/>
    <n v="1043.76"/>
    <n v="-521.88"/>
    <n v="29.922599999999999"/>
    <n v="-17.440997774257585"/>
  </r>
  <r>
    <x v="8"/>
    <s v="En Proceso"/>
    <s v="Pinturas y Quimicos"/>
    <s v="Acabado mate para exteriores transparente Sur"/>
    <n v="-0.375"/>
    <n v="1236.1455178853266"/>
    <n v="-463.55456920699748"/>
    <n v="29.922599999999999"/>
    <n v="-15.491787786054605"/>
  </r>
  <r>
    <x v="8"/>
    <s v="En Proceso"/>
    <s v="Pinturas y Quimicos"/>
    <s v="Componente B 730 para poliuretano Sur"/>
    <n v="-0.4375"/>
    <n v="1334.9349392712552"/>
    <n v="-584.03403593117412"/>
    <n v="29.922599999999999"/>
    <n v="-19.5181580454631"/>
  </r>
  <r>
    <x v="8"/>
    <s v="En Proceso"/>
    <s v="Pinturas y Quimicos"/>
    <s v="Diluyente Duro Sur"/>
    <n v="-0.4375"/>
    <n v="624.05857142857144"/>
    <n v="-273.02562499999999"/>
    <n v="29.922599999999999"/>
    <n v="-9.1243951060402502"/>
  </r>
  <r>
    <x v="44"/>
    <s v="En Proceso"/>
    <s v="Material para Empaque"/>
    <s v="Papel kraft "/>
    <n v="-39.6"/>
    <n v="3.1234075327412754"/>
    <n v="-123.68693829655452"/>
    <n v="29.922599999999999"/>
    <n v="-4.133562534557643"/>
  </r>
  <r>
    <x v="28"/>
    <s v="Finalizada"/>
    <s v="Pinturas y Quimicos"/>
    <s v="Duro Tinte Nogal Oscuro Sur cuarto"/>
    <n v="1"/>
    <n v="36.844222819259258"/>
    <n v="36.844222819259258"/>
    <n v="29.922599999999999"/>
    <n v="1.2313175599466377"/>
  </r>
  <r>
    <x v="28"/>
    <s v="Finalizada"/>
    <s v="Pinturas y Quimicos"/>
    <s v="Duro Tinte Negro Sur galon"/>
    <n v="0.5"/>
    <n v="1231.47"/>
    <n v="615.73500000000001"/>
    <n v="29.922599999999999"/>
    <n v="20.577590182671294"/>
  </r>
  <r>
    <x v="28"/>
    <s v="Finalizada"/>
    <s v="Pinturas y Quimicos"/>
    <s v="Fondo Lijable para exteriores transparente Sur"/>
    <n v="0.5"/>
    <n v="1043.76"/>
    <n v="521.88"/>
    <n v="29.922599999999999"/>
    <n v="17.440997774257585"/>
  </r>
  <r>
    <x v="28"/>
    <s v="Finalizada"/>
    <s v="Pinturas y Quimicos"/>
    <s v="Acabado mate para exteriores transparente Sur"/>
    <n v="0.375"/>
    <n v="1236.1455178853266"/>
    <n v="463.55456920699748"/>
    <n v="29.922599999999999"/>
    <n v="15.491787786054605"/>
  </r>
  <r>
    <x v="28"/>
    <s v="Finalizada"/>
    <s v="Pinturas y Quimicos"/>
    <s v="Componente B 730 para poliuretano Sur"/>
    <n v="0.4375"/>
    <n v="1334.9349392712552"/>
    <n v="584.03403593117412"/>
    <n v="29.922599999999999"/>
    <n v="19.5181580454631"/>
  </r>
  <r>
    <x v="28"/>
    <s v="Finalizada"/>
    <s v="Pinturas y Quimicos"/>
    <s v="Diluyente Duro Sur"/>
    <n v="0.4375"/>
    <n v="624.05857142857144"/>
    <n v="273.02562499999999"/>
    <n v="29.922599999999999"/>
    <n v="9.1243951060402502"/>
  </r>
  <r>
    <x v="28"/>
    <s v="Finalizada"/>
    <s v="Material para Empaque"/>
    <s v="Papel kraft "/>
    <n v="39.6"/>
    <n v="3.1234075327412754"/>
    <n v="123.68693829655452"/>
    <n v="29.922599999999999"/>
    <n v="4.133562534557643"/>
  </r>
  <r>
    <x v="8"/>
    <s v="En Proceso"/>
    <s v="Pinturas y Quimicos"/>
    <s v="Duro Tinte Nogal Oscuro Sur cuarto"/>
    <n v="-0.1875"/>
    <n v="36.844222819259258"/>
    <n v="-6.9082917786111109"/>
    <n v="29.922599999999999"/>
    <n v="-0.23087204248999454"/>
  </r>
  <r>
    <x v="8"/>
    <s v="En Proceso"/>
    <s v="Pinturas y Quimicos"/>
    <s v="Duro Tinte Negro Sur galon"/>
    <n v="-0.375"/>
    <n v="1231.47"/>
    <n v="-461.80124999999998"/>
    <n v="29.922599999999999"/>
    <n v="-15.433192637003469"/>
  </r>
  <r>
    <x v="8"/>
    <s v="En Proceso"/>
    <s v="Pinturas y Quimicos"/>
    <s v="Fondo Lijable para exteriores transparente Sur"/>
    <n v="-0.25"/>
    <n v="1043.76"/>
    <n v="-260.94"/>
    <n v="29.922599999999999"/>
    <n v="-8.7204988871287927"/>
  </r>
  <r>
    <x v="8"/>
    <s v="En Proceso"/>
    <s v="Pinturas y Quimicos"/>
    <s v="Acabado mate para exteriores transparente Sur"/>
    <n v="-0.25"/>
    <n v="1236.1455178853266"/>
    <n v="-309.03637947133166"/>
    <n v="29.922599999999999"/>
    <n v="-10.327858524036403"/>
  </r>
  <r>
    <x v="8"/>
    <s v="En Proceso"/>
    <s v="Pinturas y Quimicos"/>
    <s v="Componente B 730 para poliuretano Sur"/>
    <n v="-0.25"/>
    <n v="1334.9349392712552"/>
    <n v="-333.7337348178138"/>
    <n v="29.922599999999999"/>
    <n v="-11.153233168836056"/>
  </r>
  <r>
    <x v="8"/>
    <s v="En Proceso"/>
    <s v="Pinturas y Quimicos"/>
    <s v="Diluyente Duro Sur"/>
    <n v="-0.25"/>
    <n v="624.05857142857144"/>
    <n v="-156.01464285714286"/>
    <n v="29.922599999999999"/>
    <n v="-5.213940060594429"/>
  </r>
  <r>
    <x v="44"/>
    <s v="En Proceso"/>
    <s v="Material para Empaque"/>
    <s v="Papel kraft "/>
    <n v="-16.2"/>
    <n v="3.1234075327412754"/>
    <n v="-50.599202030408655"/>
    <n v="29.922599999999999"/>
    <n v="-1.6910028550463081"/>
  </r>
  <r>
    <x v="30"/>
    <s v="Finalizada"/>
    <s v="Pinturas y Quimicos"/>
    <s v="Duro Tinte Nogal Oscuro Sur cuarto"/>
    <n v="0.1875"/>
    <n v="36.844222819259258"/>
    <n v="6.9082917786111109"/>
    <n v="29.922599999999999"/>
    <n v="0.23087204248999454"/>
  </r>
  <r>
    <x v="30"/>
    <s v="Finalizada"/>
    <s v="Pinturas y Quimicos"/>
    <s v="Duro Tinte Negro Sur galon"/>
    <n v="0.375"/>
    <n v="1231.47"/>
    <n v="461.80124999999998"/>
    <n v="29.922599999999999"/>
    <n v="15.433192637003469"/>
  </r>
  <r>
    <x v="30"/>
    <s v="Finalizada"/>
    <s v="Pinturas y Quimicos"/>
    <s v="Fondo Lijable para exteriores transparente Sur"/>
    <n v="0.25"/>
    <n v="1043.76"/>
    <n v="260.94"/>
    <n v="29.922599999999999"/>
    <n v="8.7204988871287927"/>
  </r>
  <r>
    <x v="30"/>
    <s v="Finalizada"/>
    <s v="Pinturas y Quimicos"/>
    <s v="Acabado mate para exteriores transparente Sur"/>
    <n v="0.25"/>
    <n v="1236.1455178853266"/>
    <n v="309.03637947133166"/>
    <n v="29.922599999999999"/>
    <n v="10.327858524036403"/>
  </r>
  <r>
    <x v="30"/>
    <s v="Finalizada"/>
    <s v="Pinturas y Quimicos"/>
    <s v="Componente B 730 para poliuretano Sur"/>
    <n v="0.25"/>
    <n v="1334.9349392712552"/>
    <n v="333.7337348178138"/>
    <n v="29.922599999999999"/>
    <n v="11.153233168836056"/>
  </r>
  <r>
    <x v="30"/>
    <s v="Finalizada"/>
    <s v="Pinturas y Quimicos"/>
    <s v="Diluyente Duro Sur"/>
    <n v="0.25"/>
    <n v="624.05857142857144"/>
    <n v="156.01464285714286"/>
    <n v="29.922599999999999"/>
    <n v="5.213940060594429"/>
  </r>
  <r>
    <x v="30"/>
    <s v="Finalizada"/>
    <s v="Material para Empaque"/>
    <s v="Papel kraft "/>
    <n v="16.2"/>
    <n v="3.1234075327412754"/>
    <n v="50.599202030408655"/>
    <n v="29.922599999999999"/>
    <n v="1.6910028550463081"/>
  </r>
  <r>
    <x v="8"/>
    <s v="En Proceso"/>
    <s v="Pinturas y Quimicos"/>
    <s v="Fondo Lijable para exteriores transparente Sur"/>
    <n v="-0.25"/>
    <n v="1043.76"/>
    <n v="-260.94"/>
    <n v="29.922599999999999"/>
    <n v="-8.7204988871287927"/>
  </r>
  <r>
    <x v="8"/>
    <s v="En Proceso"/>
    <s v="Pinturas y Quimicos"/>
    <s v="Acabado mate para exteriores transparente Sur"/>
    <n v="-0.1875"/>
    <n v="1236.1455178853266"/>
    <n v="-231.77728460349874"/>
    <n v="29.922599999999999"/>
    <n v="-7.7458938930273025"/>
  </r>
  <r>
    <x v="8"/>
    <s v="En Proceso"/>
    <s v="Pinturas y Quimicos"/>
    <s v="Componente B 730 para poliuretano Sur"/>
    <n v="-0.21875"/>
    <n v="1334.9349392712552"/>
    <n v="-292.01701796558706"/>
    <n v="29.922599999999999"/>
    <n v="-9.7590790227315498"/>
  </r>
  <r>
    <x v="8"/>
    <s v="En Proceso"/>
    <s v="Pinturas y Quimicos"/>
    <s v="Diluyente Duro Sur"/>
    <n v="-0.21875"/>
    <n v="624.05857142857144"/>
    <n v="-136.5128125"/>
    <n v="29.922599999999999"/>
    <n v="-4.5621975530201251"/>
  </r>
  <r>
    <x v="44"/>
    <s v="En Proceso"/>
    <s v="Material para Empaque"/>
    <s v="Papel kraft "/>
    <n v="-0.125"/>
    <n v="3.1234075327412754"/>
    <n v="-0.39042594159265942"/>
    <n v="29.922599999999999"/>
    <n v="-1.3047861535851144E-2"/>
  </r>
  <r>
    <x v="33"/>
    <s v="Finalizada"/>
    <s v="Pinturas y Quimicos"/>
    <s v="Fondo Lijable para exteriores transparente Sur"/>
    <n v="0.25"/>
    <n v="1043.76"/>
    <n v="260.94"/>
    <n v="29.922599999999999"/>
    <n v="8.7204988871287927"/>
  </r>
  <r>
    <x v="33"/>
    <s v="Finalizada"/>
    <s v="Pinturas y Quimicos"/>
    <s v="Acabado mate para exteriores transparente Sur"/>
    <n v="0.1875"/>
    <n v="1236.1455178853266"/>
    <n v="231.77728460349874"/>
    <n v="29.922599999999999"/>
    <n v="7.7458938930273025"/>
  </r>
  <r>
    <x v="33"/>
    <s v="Finalizada"/>
    <s v="Pinturas y Quimicos"/>
    <s v="Componente B 730 para poliuretano Sur"/>
    <n v="0.21875"/>
    <n v="1334.9349392712552"/>
    <n v="292.01701796558706"/>
    <n v="29.922599999999999"/>
    <n v="9.7590790227315498"/>
  </r>
  <r>
    <x v="33"/>
    <s v="Finalizada"/>
    <s v="Pinturas y Quimicos"/>
    <s v="Diluyente Duro Sur"/>
    <n v="0.21875"/>
    <n v="624.05857142857144"/>
    <n v="136.5128125"/>
    <n v="29.922599999999999"/>
    <n v="4.5621975530201251"/>
  </r>
  <r>
    <x v="33"/>
    <s v="Finalizada"/>
    <s v="Material para Empaque"/>
    <s v="Papel kraft "/>
    <n v="0.125"/>
    <n v="3.1234075327412754"/>
    <n v="0.39042594159265942"/>
    <n v="29.922599999999999"/>
    <n v="1.3047861535851144E-2"/>
  </r>
  <r>
    <x v="33"/>
    <s v="Finalizada"/>
    <s v="Material para Tapizar"/>
    <s v="Cuero gamuza café"/>
    <n v="-8"/>
    <n v="53"/>
    <n v="-424"/>
    <n v="29.922599999999999"/>
    <n v="-14.169891653800137"/>
  </r>
  <r>
    <x v="37"/>
    <s v="Finalizada"/>
    <s v="Material para Empaque"/>
    <s v="Stretch film manual"/>
    <n v="1"/>
    <n v="186.4570226388889"/>
    <n v="186.4570226388889"/>
    <n v="29.922599999999999"/>
    <n v="6.231310870007583"/>
  </r>
  <r>
    <x v="26"/>
    <s v="Finalizada"/>
    <s v="Pinturas y Quimicos"/>
    <s v="Adhesivo EPOXI-MIL Loctite"/>
    <n v="2"/>
    <n v="60.5"/>
    <n v="121"/>
    <n v="29.922599999999999"/>
    <n v="4.0437662502590017"/>
  </r>
  <r>
    <x v="26"/>
    <s v="Finalizada"/>
    <s v="Metales"/>
    <s v="Varilla de bronce redonda 1/4&quot;"/>
    <n v="0.12"/>
    <n v="593.49979188524594"/>
    <n v="71.219975026229505"/>
    <n v="29.922599999999999"/>
    <n v="2.3801399285566598"/>
  </r>
  <r>
    <x v="37"/>
    <s v="Finalizada"/>
    <s v="Clavos y Tornillos"/>
    <s v="Tornillo Amarillo 1&quot; #10"/>
    <n v="40"/>
    <n v="0.50613260716530251"/>
    <n v="20.2453042866121"/>
    <n v="29.922599999999999"/>
    <n v="0.6765890760365777"/>
  </r>
  <r>
    <x v="37"/>
    <s v="Finalizada"/>
    <s v="Clavos y Tornillos"/>
    <s v="Tornillo Amarillo 1-1/2&quot; #10"/>
    <n v="50"/>
    <n v="0.44456344312992735"/>
    <n v="22.228172156496367"/>
    <n v="29.922599999999999"/>
    <n v="0.7428556394329493"/>
  </r>
  <r>
    <x v="8"/>
    <s v="En Proceso"/>
    <s v="Pinturas y Quimicos"/>
    <s v="Corrostyl antic mate Negro Sur galon"/>
    <n v="4"/>
    <n v="875.05037037037039"/>
    <n v="3500.2014814814816"/>
    <n v="29.922599999999999"/>
    <n v="116.97517867703614"/>
  </r>
  <r>
    <x v="58"/>
    <s v="Finalizada"/>
    <s v="Material para Empaque"/>
    <s v="Lamina de carton 48&quot; x 40&quot;"/>
    <n v="1"/>
    <n v="29.842295814691809"/>
    <n v="29.842295814691809"/>
    <n v="29.922599999999999"/>
    <n v="0.99731626979914212"/>
  </r>
  <r>
    <x v="58"/>
    <s v="Finalizada"/>
    <s v="Material para Empaque"/>
    <s v="Lamina de poroplast lisa 2 x 4 (pie x pie)"/>
    <n v="4"/>
    <n v="31.396085260667828"/>
    <n v="125.58434104267131"/>
    <n v="29.922599999999999"/>
    <n v="4.1969728914824014"/>
  </r>
  <r>
    <x v="58"/>
    <s v="Finalizada"/>
    <s v="Herrajes"/>
    <s v="Resbalon plastico de 1&quot; con clavo"/>
    <n v="4"/>
    <n v="1.8496662205147865"/>
    <n v="7.3986648820591459"/>
    <n v="29.922599999999999"/>
    <n v="0.24726009377725017"/>
  </r>
  <r>
    <x v="58"/>
    <s v="Finalizada"/>
    <s v="Material para Empaque"/>
    <s v="Tape café 2&quot;"/>
    <n v="1"/>
    <n v="26.308288118131866"/>
    <n v="26.308288118131866"/>
    <n v="29.922599999999999"/>
    <n v="0.87921130243133505"/>
  </r>
  <r>
    <x v="8"/>
    <s v="En Proceso"/>
    <s v="Pinturas y Quimicos"/>
    <s v="Componente B 730 para poliuretano Sur"/>
    <n v="1"/>
    <n v="1334.9349392712552"/>
    <n v="1334.9349392712552"/>
    <n v="29.922599999999999"/>
    <n v="44.612932675344226"/>
  </r>
  <r>
    <x v="8"/>
    <s v="En Proceso"/>
    <s v="Pinturas y Quimicos"/>
    <s v="Fondo Lijable para exteriores transparente Sur"/>
    <n v="2"/>
    <n v="1043.76"/>
    <n v="2087.52"/>
    <n v="29.922599999999999"/>
    <n v="69.763991097030342"/>
  </r>
  <r>
    <x v="8"/>
    <s v="En Proceso"/>
    <s v="Pinturas y Quimicos"/>
    <s v="Acabado mate para exteriores transparente Sur"/>
    <n v="2"/>
    <n v="1236.1455178853266"/>
    <n v="2472.2910357706533"/>
    <n v="29.922599999999999"/>
    <n v="82.622868192291222"/>
  </r>
  <r>
    <x v="8"/>
    <s v="En Proceso"/>
    <s v="Pinturas y Quimicos"/>
    <s v="Diluyente Duro Sur"/>
    <n v="2"/>
    <n v="624.05857142857144"/>
    <n v="1248.1171428571429"/>
    <n v="29.922599999999999"/>
    <n v="41.711520484755432"/>
  </r>
  <r>
    <x v="44"/>
    <s v="En Proceso"/>
    <s v="Material para Empaque"/>
    <s v="Papel kraft "/>
    <n v="283.24799999999999"/>
    <n v="3.1234075327412754"/>
    <n v="884.69893683390069"/>
    <n v="29.922599999999999"/>
    <n v="29.566245474454114"/>
  </r>
  <r>
    <x v="60"/>
    <s v="Finalizada"/>
    <s v="Clavos y Tornillos"/>
    <s v="Tornillo Amarillo 2-1/2&quot; #10"/>
    <n v="1200"/>
    <n v="0.80249873441502373"/>
    <n v="962.99848129802842"/>
    <n v="29.922599999999999"/>
    <n v="32.18298146879043"/>
  </r>
  <r>
    <x v="53"/>
    <s v="Finalizada"/>
    <s v="Clavos y Tornillos"/>
    <s v="Tornillo Amarillo 2-1/2&quot; #10"/>
    <n v="800"/>
    <n v="0.80249873441502373"/>
    <n v="641.99898753201899"/>
    <n v="29.922599999999999"/>
    <n v="21.455320979193619"/>
  </r>
  <r>
    <x v="38"/>
    <s v="Finalizada"/>
    <s v="Material para Empaque"/>
    <s v="Lamina de carton 48&quot; x 40&quot;"/>
    <n v="4"/>
    <n v="29.842295814691809"/>
    <n v="119.36918325876724"/>
    <n v="29.922599999999999"/>
    <n v="3.9892650791965685"/>
  </r>
  <r>
    <x v="31"/>
    <s v="Finalizada"/>
    <s v="Clavos y Tornillos"/>
    <s v="Tuerca Galvanizada con uñas 5/16&quot;"/>
    <n v="20"/>
    <n v="4.7030000000000003"/>
    <n v="94.06"/>
    <n v="29.922599999999999"/>
    <n v="3.1434434173500967"/>
  </r>
  <r>
    <x v="31"/>
    <s v="Finalizada"/>
    <s v="Pinturas y Quimicos"/>
    <s v="Adhesivo EPOXI-MIL Loctite"/>
    <n v="1"/>
    <n v="60.5"/>
    <n v="60.5"/>
    <n v="29.922599999999999"/>
    <n v="2.0218831251295009"/>
  </r>
  <r>
    <x v="32"/>
    <s v="Finalizada"/>
    <s v="Clavos y Tornillos"/>
    <s v="Tornillo Gypsum 1-1/4&quot;"/>
    <n v="100"/>
    <n v="0.24910632133951227"/>
    <n v="24.910632133951228"/>
    <n v="29.922599999999999"/>
    <n v="0.83250226029660623"/>
  </r>
  <r>
    <x v="32"/>
    <s v="Finalizada"/>
    <s v="Herrajes"/>
    <s v="Nivelador ACE 7/8&quot; Base de Niquel "/>
    <n v="4"/>
    <n v="22.9375"/>
    <n v="91.75"/>
    <n v="29.922599999999999"/>
    <n v="3.0662442434815156"/>
  </r>
  <r>
    <x v="61"/>
    <s v="Finalizada"/>
    <s v="Herrajes"/>
    <s v="Resbalon plastico de 1&quot; con clavo"/>
    <n v="7"/>
    <n v="1.8496662205147865"/>
    <n v="12.947663543603506"/>
    <n v="29.922599999999999"/>
    <n v="0.43270516411018783"/>
  </r>
  <r>
    <x v="62"/>
    <s v="En Proceso"/>
    <s v="Plywood"/>
    <s v="Lamina de Plywood Corriente de 3 x 7 x 1/8&quot;"/>
    <n v="3"/>
    <n v="182.28"/>
    <n v="546.84"/>
    <n v="29.922599999999999"/>
    <n v="18.275149886707709"/>
  </r>
  <r>
    <x v="44"/>
    <s v="En Proceso"/>
    <s v="Material para Empaque"/>
    <s v="Papel kraft "/>
    <n v="283.24799999999999"/>
    <n v="3.1234075327412754"/>
    <n v="884.69893683390069"/>
    <n v="29.922599999999999"/>
    <n v="29.566245474454114"/>
  </r>
  <r>
    <x v="25"/>
    <s v="Finalizada"/>
    <s v="Herrajes"/>
    <s v="Rodos Giratorios para Muebles "/>
    <n v="4"/>
    <n v="47.1"/>
    <n v="188.4"/>
    <n v="29.922599999999999"/>
    <n v="6.2962443103206276"/>
  </r>
  <r>
    <x v="8"/>
    <s v="En Proceso"/>
    <s v="Pinturas y Quimicos"/>
    <s v="Corrostyl antic mate Negro Sur galon"/>
    <n v="3"/>
    <n v="875.05037037037039"/>
    <n v="2625.1511111111113"/>
    <n v="29.922599999999999"/>
    <n v="87.731384007777109"/>
  </r>
  <r>
    <x v="63"/>
    <s v="Finalizada"/>
    <s v="Clavos y Tornillos"/>
    <s v="Tornillo Amarillo 2&quot; #10"/>
    <n v="100"/>
    <n v="0.76666611584128719"/>
    <n v="76.666611584128717"/>
    <n v="29.922599999999999"/>
    <n v="2.5621641028563267"/>
  </r>
  <r>
    <x v="8"/>
    <s v="En Proceso"/>
    <s v="Pinturas y Quimicos"/>
    <s v="Fondo Lijable para exteriores transparente Sur negro galon"/>
    <n v="-0.5625"/>
    <n v="980.21"/>
    <n v="-551.36812499999996"/>
    <n v="29.922599999999999"/>
    <n v="-18.426477812756911"/>
  </r>
  <r>
    <x v="8"/>
    <s v="En Proceso"/>
    <s v="Pinturas y Quimicos"/>
    <s v="Acabado mate para exteriores transparente Sur"/>
    <n v="-0.40625"/>
    <n v="1236.1455178853266"/>
    <n v="-502.18411664091394"/>
    <n v="29.922599999999999"/>
    <n v="-16.782770101559155"/>
  </r>
  <r>
    <x v="8"/>
    <s v="En Proceso"/>
    <s v="Pinturas y Quimicos"/>
    <s v="Componente B 730 para poliuretano Sur"/>
    <n v="-0.1875"/>
    <n v="1334.9349392712552"/>
    <n v="-250.30030111336035"/>
    <n v="29.922599999999999"/>
    <n v="-8.3649248766270432"/>
  </r>
  <r>
    <x v="8"/>
    <s v="En Proceso"/>
    <s v="Pinturas y Quimicos"/>
    <s v="Diluyente Duro Sur"/>
    <n v="-0.1875"/>
    <n v="624.05857142857144"/>
    <n v="-117.01098214285715"/>
    <n v="29.922599999999999"/>
    <n v="-3.910455045445822"/>
  </r>
  <r>
    <x v="8"/>
    <s v="En Proceso"/>
    <s v="Pinturas y Quimicos"/>
    <s v="Componente B 730 para poliuretano Sur"/>
    <n v="-0.28125"/>
    <n v="1334.9349392712552"/>
    <n v="-375.45045167004054"/>
    <n v="29.922599999999999"/>
    <n v="-12.547387314940565"/>
  </r>
  <r>
    <x v="8"/>
    <s v="En Proceso"/>
    <s v="Pinturas y Quimicos"/>
    <s v="Diluyente Duro Sur"/>
    <n v="-0.375"/>
    <n v="624.05857142857144"/>
    <n v="-234.02196428571429"/>
    <n v="29.922599999999999"/>
    <n v="-7.820910090891644"/>
  </r>
  <r>
    <x v="8"/>
    <s v="En Proceso"/>
    <s v="Pinturas y Quimicos"/>
    <s v="Acabado mate para exteriores transparente Sur"/>
    <n v="-3.125E-2"/>
    <n v="1236.1455178853266"/>
    <n v="-38.629547433916457"/>
    <n v="29.922599999999999"/>
    <n v="-1.2909823155045503"/>
  </r>
  <r>
    <x v="8"/>
    <s v="En Proceso"/>
    <s v="Pinturas y Quimicos"/>
    <s v="Componente B 730 para poliuretano Sur"/>
    <n v="-3.125E-2"/>
    <n v="1334.9349392712552"/>
    <n v="-41.716716852226725"/>
    <n v="29.922599999999999"/>
    <n v="-1.3941541461045071"/>
  </r>
  <r>
    <x v="8"/>
    <s v="En Proceso"/>
    <s v="Pinturas y Quimicos"/>
    <s v="Diluyente Duro Sur"/>
    <n v="-3.125E-2"/>
    <n v="624.05857142857144"/>
    <n v="-19.501830357142858"/>
    <n v="29.922599999999999"/>
    <n v="-0.65174250757430363"/>
  </r>
  <r>
    <x v="44"/>
    <s v="En Proceso"/>
    <s v="Material para Empaque"/>
    <s v="Papel kraft "/>
    <n v="-16.2"/>
    <n v="3.1234075327412754"/>
    <n v="-50.599202030408655"/>
    <n v="29.922599999999999"/>
    <n v="-1.6910028550463081"/>
  </r>
  <r>
    <x v="7"/>
    <s v="Finalizada"/>
    <s v="Pinturas y Quimicos"/>
    <s v="Fondo Lijable para exteriores transparente Sur negro galon"/>
    <n v="0.5625"/>
    <n v="980.21"/>
    <n v="551.36812499999996"/>
    <n v="29.922599999999999"/>
    <n v="18.426477812756911"/>
  </r>
  <r>
    <x v="7"/>
    <s v="Finalizada"/>
    <s v="Pinturas y Quimicos"/>
    <s v="Acabado mate para exteriores transparente Sur"/>
    <n v="0.40625"/>
    <n v="1236.1455178853266"/>
    <n v="502.18411664091394"/>
    <n v="29.922599999999999"/>
    <n v="16.782770101559155"/>
  </r>
  <r>
    <x v="7"/>
    <s v="Finalizada"/>
    <s v="Pinturas y Quimicos"/>
    <s v="Componente B 730 para poliuretano Sur"/>
    <n v="0.1875"/>
    <n v="1334.9349392712552"/>
    <n v="250.30030111336035"/>
    <n v="29.922599999999999"/>
    <n v="8.3649248766270432"/>
  </r>
  <r>
    <x v="7"/>
    <s v="Finalizada"/>
    <s v="Pinturas y Quimicos"/>
    <s v="Diluyente Duro Sur"/>
    <n v="0.1875"/>
    <n v="624.05857142857144"/>
    <n v="117.01098214285715"/>
    <n v="29.922599999999999"/>
    <n v="3.910455045445822"/>
  </r>
  <r>
    <x v="7"/>
    <s v="Finalizada"/>
    <s v="Pinturas y Quimicos"/>
    <s v="Componente B 730 para poliuretano Sur"/>
    <n v="0.28125"/>
    <n v="1334.9349392712552"/>
    <n v="375.45045167004054"/>
    <n v="29.922599999999999"/>
    <n v="12.547387314940565"/>
  </r>
  <r>
    <x v="7"/>
    <s v="Finalizada"/>
    <s v="Pinturas y Quimicos"/>
    <s v="Diluyente Duro Sur"/>
    <n v="0.375"/>
    <n v="624.05857142857144"/>
    <n v="234.02196428571429"/>
    <n v="29.922599999999999"/>
    <n v="7.820910090891644"/>
  </r>
  <r>
    <x v="7"/>
    <s v="Finalizada"/>
    <s v="Pinturas y Quimicos"/>
    <s v="Acabado mate para exteriores transparente Sur"/>
    <n v="3.125E-2"/>
    <n v="1236.1455178853266"/>
    <n v="38.629547433916457"/>
    <n v="29.922599999999999"/>
    <n v="1.2909823155045503"/>
  </r>
  <r>
    <x v="7"/>
    <s v="Finalizada"/>
    <s v="Pinturas y Quimicos"/>
    <s v="Componente B 730 para poliuretano Sur"/>
    <n v="3.125E-2"/>
    <n v="1334.9349392712552"/>
    <n v="41.716716852226725"/>
    <n v="29.922599999999999"/>
    <n v="1.3941541461045071"/>
  </r>
  <r>
    <x v="7"/>
    <s v="Finalizada"/>
    <s v="Pinturas y Quimicos"/>
    <s v="Diluyente Duro Sur"/>
    <n v="3.125E-2"/>
    <n v="624.05857142857144"/>
    <n v="19.501830357142858"/>
    <n v="29.922599999999999"/>
    <n v="0.65174250757430363"/>
  </r>
  <r>
    <x v="7"/>
    <s v="Finalizada"/>
    <s v="Material para Empaque"/>
    <s v="Papel kraft "/>
    <n v="16.2"/>
    <n v="3.1234075327412754"/>
    <n v="50.599202030408655"/>
    <n v="29.922599999999999"/>
    <n v="1.6910028550463081"/>
  </r>
  <r>
    <x v="8"/>
    <s v="En Proceso"/>
    <s v="Pinturas y Quimicos"/>
    <s v="Faster Dry SW Gris Zachary Lynd"/>
    <n v="-0.28125"/>
    <n v="942.3399999999998"/>
    <n v="-265.03312499999993"/>
    <n v="29.922599999999999"/>
    <n v="-8.8572893064105376"/>
  </r>
  <r>
    <x v="8"/>
    <s v="En Proceso"/>
    <s v="Pinturas y Quimicos"/>
    <s v="Faster Dry SW BA SOL ALQ BRILLANTE NEGRO "/>
    <n v="-0.125"/>
    <n v="888.9"/>
    <n v="-111.1125"/>
    <n v="29.922599999999999"/>
    <n v="-3.7133303924124239"/>
  </r>
  <r>
    <x v="8"/>
    <s v="En Proceso"/>
    <s v="Pinturas y Quimicos"/>
    <s v="Faster Dry SW 9178 In the navy"/>
    <n v="-3.125E-2"/>
    <n v="888.9"/>
    <n v="-27.778124999999999"/>
    <n v="29.922599999999999"/>
    <n v="-0.92833259810310598"/>
  </r>
  <r>
    <x v="8"/>
    <s v="En Proceso"/>
    <s v="Pinturas y Quimicos"/>
    <s v="Acabado mate para exteriores transparente Sur"/>
    <n v="-0.1875"/>
    <n v="1236.1455178853266"/>
    <n v="-231.77728460349874"/>
    <n v="29.922599999999999"/>
    <n v="-7.7458938930273025"/>
  </r>
  <r>
    <x v="8"/>
    <s v="En Proceso"/>
    <s v="Pinturas y Quimicos"/>
    <s v="Componente B 730 para poliuretano Sur"/>
    <n v="-0.125"/>
    <n v="1334.9349392712552"/>
    <n v="-166.8668674089069"/>
    <n v="29.922599999999999"/>
    <n v="-5.5766165844180282"/>
  </r>
  <r>
    <x v="8"/>
    <s v="En Proceso"/>
    <s v="Pinturas y Quimicos"/>
    <s v="Diluyente Duro Sur"/>
    <n v="-0.125"/>
    <n v="624.05857142857144"/>
    <n v="-78.00732142857143"/>
    <n v="29.922599999999999"/>
    <n v="-2.6069700302972145"/>
  </r>
  <r>
    <x v="8"/>
    <s v="En Proceso"/>
    <s v="Pinturas y Quimicos"/>
    <s v="Thinner extrafino Sur galon"/>
    <n v="-0.125"/>
    <n v="358.12456989247312"/>
    <n v="-44.76557123655914"/>
    <n v="29.922599999999999"/>
    <n v="-1.4960455052889501"/>
  </r>
  <r>
    <x v="44"/>
    <s v="En Proceso"/>
    <s v="Material para Empaque"/>
    <s v="Papel kraft "/>
    <n v="-7.2"/>
    <n v="3.1234075327412754"/>
    <n v="-22.488534235737184"/>
    <n v="29.922599999999999"/>
    <n v="-0.75155682446502592"/>
  </r>
  <r>
    <x v="32"/>
    <s v="Finalizada"/>
    <s v="Pinturas y Quimicos"/>
    <s v="Faster Dry SW Gris Zachary Lynd"/>
    <n v="0.28125"/>
    <n v="942.3399999999998"/>
    <n v="265.03312499999993"/>
    <n v="29.922599999999999"/>
    <n v="8.8572893064105376"/>
  </r>
  <r>
    <x v="32"/>
    <s v="Finalizada"/>
    <s v="Pinturas y Quimicos"/>
    <s v="Faster Dry SW BA SOL ALQ BRILLANTE NEGRO "/>
    <n v="0.125"/>
    <n v="888.9"/>
    <n v="111.1125"/>
    <n v="29.922599999999999"/>
    <n v="3.7133303924124239"/>
  </r>
  <r>
    <x v="32"/>
    <s v="Finalizada"/>
    <s v="Pinturas y Quimicos"/>
    <s v="Faster Dry SW 9178 In the navy"/>
    <n v="3.125E-2"/>
    <n v="888.9"/>
    <n v="27.778124999999999"/>
    <n v="29.922599999999999"/>
    <n v="0.92833259810310598"/>
  </r>
  <r>
    <x v="32"/>
    <s v="Finalizada"/>
    <s v="Pinturas y Quimicos"/>
    <s v="Acabado mate para exteriores transparente Sur"/>
    <n v="0.1875"/>
    <n v="1236.1455178853266"/>
    <n v="231.77728460349874"/>
    <n v="29.922599999999999"/>
    <n v="7.7458938930273025"/>
  </r>
  <r>
    <x v="32"/>
    <s v="Finalizada"/>
    <s v="Pinturas y Quimicos"/>
    <s v="Componente B 730 para poliuretano Sur"/>
    <n v="0.125"/>
    <n v="1334.9349392712552"/>
    <n v="166.8668674089069"/>
    <n v="29.922599999999999"/>
    <n v="5.5766165844180282"/>
  </r>
  <r>
    <x v="32"/>
    <s v="Finalizada"/>
    <s v="Pinturas y Quimicos"/>
    <s v="Diluyente Duro Sur"/>
    <n v="0.125"/>
    <n v="624.05857142857144"/>
    <n v="78.00732142857143"/>
    <n v="29.922599999999999"/>
    <n v="2.6069700302972145"/>
  </r>
  <r>
    <x v="32"/>
    <s v="Finalizada"/>
    <s v="Pinturas y Quimicos"/>
    <s v="Thinner extrafino Sur galon"/>
    <n v="0.125"/>
    <n v="358.12456989247312"/>
    <n v="44.76557123655914"/>
    <n v="29.922599999999999"/>
    <n v="1.4960455052889501"/>
  </r>
  <r>
    <x v="32"/>
    <s v="Finalizada"/>
    <s v="Material para Empaque"/>
    <s v="Papel kraft "/>
    <n v="7.2"/>
    <n v="3.1234075327412754"/>
    <n v="22.488534235737184"/>
    <n v="29.922599999999999"/>
    <n v="0.75155682446502592"/>
  </r>
  <r>
    <x v="8"/>
    <s v="En Proceso"/>
    <s v="Pinturas y Quimicos"/>
    <s v="Fondo Lijable para exteriores transparente Sur"/>
    <n v="-2.0625"/>
    <n v="1043.76"/>
    <n v="-2152.7550000000001"/>
    <n v="29.922599999999999"/>
    <n v="-71.944115818812548"/>
  </r>
  <r>
    <x v="8"/>
    <s v="En Proceso"/>
    <s v="Pinturas y Quimicos"/>
    <s v="Componente B 730 para poliuretano Sur"/>
    <n v="-1.03125"/>
    <n v="1334.9349392712552"/>
    <n v="-1376.6516561234819"/>
    <n v="29.922599999999999"/>
    <n v="-46.007086821448738"/>
  </r>
  <r>
    <x v="8"/>
    <s v="En Proceso"/>
    <s v="Pinturas y Quimicos"/>
    <s v="Diluyente Duro Sur"/>
    <n v="-1.03125"/>
    <n v="624.05857142857144"/>
    <n v="-643.56040178571425"/>
    <n v="29.922599999999999"/>
    <n v="-21.507502749952017"/>
  </r>
  <r>
    <x v="8"/>
    <s v="En Proceso"/>
    <s v="Pinturas y Quimicos"/>
    <s v="Acabado mate para exteriores transparente Sur"/>
    <n v="-1.8125"/>
    <n v="1236.1455178853266"/>
    <n v="-2240.5137511671546"/>
    <n v="29.922599999999999"/>
    <n v="-74.876974299263921"/>
  </r>
  <r>
    <x v="8"/>
    <s v="En Proceso"/>
    <s v="Pinturas y Quimicos"/>
    <s v="Componente B 730 para poliuretano Sur"/>
    <n v="-0.90625"/>
    <n v="1334.9349392712552"/>
    <n v="-1209.7847887145749"/>
    <n v="29.922599999999999"/>
    <n v="-40.430470237030704"/>
  </r>
  <r>
    <x v="8"/>
    <s v="En Proceso"/>
    <s v="Pinturas y Quimicos"/>
    <s v="Diluyente Duro Sur"/>
    <n v="-0.90625"/>
    <n v="624.05857142857144"/>
    <n v="-565.5530803571429"/>
    <n v="29.922599999999999"/>
    <n v="-18.900532719654805"/>
  </r>
  <r>
    <x v="44"/>
    <s v="En Proceso"/>
    <s v="Material para Empaque"/>
    <s v="Papel kraft "/>
    <n v="-48.6"/>
    <n v="3.1234075327412754"/>
    <n v="-151.79760609122599"/>
    <n v="29.922599999999999"/>
    <n v="-5.0730085651389247"/>
  </r>
  <r>
    <x v="37"/>
    <s v="Finalizada"/>
    <s v="Pinturas y Quimicos"/>
    <s v="Fondo Lijable para exteriores transparente Sur"/>
    <n v="2.0625"/>
    <n v="1043.76"/>
    <n v="2152.7550000000001"/>
    <n v="29.922599999999999"/>
    <n v="71.944115818812548"/>
  </r>
  <r>
    <x v="37"/>
    <s v="Finalizada"/>
    <s v="Pinturas y Quimicos"/>
    <s v="Componente B 730 para poliuretano Sur"/>
    <n v="1.03125"/>
    <n v="1334.9349392712552"/>
    <n v="1376.6516561234819"/>
    <n v="29.922599999999999"/>
    <n v="46.007086821448738"/>
  </r>
  <r>
    <x v="37"/>
    <s v="Finalizada"/>
    <s v="Pinturas y Quimicos"/>
    <s v="Diluyente Duro Sur"/>
    <n v="1.03125"/>
    <n v="624.05857142857144"/>
    <n v="643.56040178571425"/>
    <n v="29.922599999999999"/>
    <n v="21.507502749952017"/>
  </r>
  <r>
    <x v="37"/>
    <s v="Finalizada"/>
    <s v="Pinturas y Quimicos"/>
    <s v="Acabado mate para exteriores transparente Sur"/>
    <n v="1.8125"/>
    <n v="1236.1455178853266"/>
    <n v="2240.5137511671546"/>
    <n v="29.922599999999999"/>
    <n v="74.876974299263921"/>
  </r>
  <r>
    <x v="37"/>
    <s v="Finalizada"/>
    <s v="Pinturas y Quimicos"/>
    <s v="Componente B 730 para poliuretano Sur"/>
    <n v="0.90625"/>
    <n v="1334.9349392712552"/>
    <n v="1209.7847887145749"/>
    <n v="29.922599999999999"/>
    <n v="40.430470237030704"/>
  </r>
  <r>
    <x v="37"/>
    <s v="Finalizada"/>
    <s v="Pinturas y Quimicos"/>
    <s v="Diluyente Duro Sur"/>
    <n v="0.90625"/>
    <n v="624.05857142857144"/>
    <n v="565.5530803571429"/>
    <n v="29.922599999999999"/>
    <n v="18.900532719654805"/>
  </r>
  <r>
    <x v="37"/>
    <s v="Finalizada"/>
    <s v="Material para Empaque"/>
    <s v="Papel kraft "/>
    <n v="48.6"/>
    <n v="3.1234075327412754"/>
    <n v="151.79760609122599"/>
    <n v="29.922599999999999"/>
    <n v="5.0730085651389247"/>
  </r>
  <r>
    <x v="8"/>
    <s v="En Proceso"/>
    <s v="Pinturas y Quimicos"/>
    <s v="Duro Tinte Negro Sur galon"/>
    <n v="-3.125E-2"/>
    <n v="1231.47"/>
    <n v="-38.483437500000001"/>
    <n v="29.922599999999999"/>
    <n v="-1.2860993864169559"/>
  </r>
  <r>
    <x v="8"/>
    <s v="En Proceso"/>
    <s v="Pinturas y Quimicos"/>
    <s v="Fondo Lijable para exteriores transparente Sur"/>
    <n v="-6.25E-2"/>
    <n v="1043.76"/>
    <n v="-65.234999999999999"/>
    <n v="29.922599999999999"/>
    <n v="-2.1801247217821982"/>
  </r>
  <r>
    <x v="8"/>
    <s v="En Proceso"/>
    <s v="Pinturas y Quimicos"/>
    <s v="Acabado mate para exteriores transparente Sur"/>
    <n v="-6.25E-2"/>
    <n v="1236.1455178853266"/>
    <n v="-77.259094867832914"/>
    <n v="29.922599999999999"/>
    <n v="-2.5819646310091007"/>
  </r>
  <r>
    <x v="8"/>
    <s v="En Proceso"/>
    <s v="Pinturas y Quimicos"/>
    <s v="Componente B 730 para poliuretano Sur"/>
    <n v="-6.25E-2"/>
    <n v="1334.9349392712552"/>
    <n v="-83.433433704453449"/>
    <n v="29.922599999999999"/>
    <n v="-2.7883082922090141"/>
  </r>
  <r>
    <x v="8"/>
    <s v="En Proceso"/>
    <s v="Pinturas y Quimicos"/>
    <s v="Diluyente Duro Sur"/>
    <n v="-6.25E-2"/>
    <n v="624.05857142857144"/>
    <n v="-39.003660714285715"/>
    <n v="29.922599999999999"/>
    <n v="-1.3034850151486073"/>
  </r>
  <r>
    <x v="44"/>
    <s v="En Proceso"/>
    <s v="Material para Empaque"/>
    <s v="Papel kraft "/>
    <n v="-4.5"/>
    <n v="3.1234075327412754"/>
    <n v="-14.055333897335739"/>
    <n v="29.922599999999999"/>
    <n v="-0.46972301529064114"/>
  </r>
  <r>
    <x v="58"/>
    <s v="Finalizada"/>
    <s v="Pinturas y Quimicos"/>
    <s v="Duro Tinte Negro Sur galon"/>
    <n v="3.125E-2"/>
    <n v="1231.47"/>
    <n v="38.483437500000001"/>
    <n v="29.922599999999999"/>
    <n v="1.2860993864169559"/>
  </r>
  <r>
    <x v="58"/>
    <s v="Finalizada"/>
    <s v="Pinturas y Quimicos"/>
    <s v="Fondo Lijable para exteriores transparente Sur"/>
    <n v="6.25E-2"/>
    <n v="1043.76"/>
    <n v="65.234999999999999"/>
    <n v="29.922599999999999"/>
    <n v="2.1801247217821982"/>
  </r>
  <r>
    <x v="58"/>
    <s v="Finalizada"/>
    <s v="Pinturas y Quimicos"/>
    <s v="Acabado mate para exteriores transparente Sur"/>
    <n v="6.25E-2"/>
    <n v="1236.1455178853266"/>
    <n v="77.259094867832914"/>
    <n v="29.922599999999999"/>
    <n v="2.5819646310091007"/>
  </r>
  <r>
    <x v="58"/>
    <s v="Finalizada"/>
    <s v="Pinturas y Quimicos"/>
    <s v="Componente B 730 para poliuretano Sur"/>
    <n v="6.25E-2"/>
    <n v="1334.9349392712552"/>
    <n v="83.433433704453449"/>
    <n v="29.922599999999999"/>
    <n v="2.7883082922090141"/>
  </r>
  <r>
    <x v="58"/>
    <s v="Finalizada"/>
    <s v="Pinturas y Quimicos"/>
    <s v="Diluyente Duro Sur"/>
    <n v="6.25E-2"/>
    <n v="624.05857142857144"/>
    <n v="39.003660714285715"/>
    <n v="29.922599999999999"/>
    <n v="1.3034850151486073"/>
  </r>
  <r>
    <x v="58"/>
    <s v="Finalizada"/>
    <s v="Material para Empaque"/>
    <s v="Papel kraft "/>
    <n v="4.5"/>
    <n v="3.1234075327412754"/>
    <n v="14.055333897335739"/>
    <n v="29.922599999999999"/>
    <n v="0.46972301529064114"/>
  </r>
  <r>
    <x v="8"/>
    <s v="En Proceso"/>
    <s v="Pinturas y Quimicos"/>
    <s v="Duro Tinte Negro Sur galon"/>
    <n v="-0.21875"/>
    <n v="1231.47"/>
    <n v="-269.38406250000003"/>
    <n v="29.922599999999999"/>
    <n v="-9.0026957049186915"/>
  </r>
  <r>
    <x v="8"/>
    <s v="En Proceso"/>
    <s v="Pinturas y Quimicos"/>
    <s v="Duro Tinte Nogal Oscuro Sur cuarto"/>
    <n v="-0.125"/>
    <n v="36.844222819259258"/>
    <n v="-4.6055278524074073"/>
    <n v="29.922599999999999"/>
    <n v="-0.15391469499332971"/>
  </r>
  <r>
    <x v="8"/>
    <s v="En Proceso"/>
    <s v="Pinturas y Quimicos"/>
    <s v="NOS transparente base coat Sur"/>
    <n v="-0.25"/>
    <n v="872.04927745364489"/>
    <n v="-218.01231936341122"/>
    <n v="29.922599999999999"/>
    <n v="-7.2858748692764408"/>
  </r>
  <r>
    <x v="8"/>
    <s v="En Proceso"/>
    <s v="Pinturas y Quimicos"/>
    <s v="NOS top coat finish Sur"/>
    <n v="-0.25"/>
    <n v="838.56593976525971"/>
    <n v="-209.64148494131493"/>
    <n v="29.922599999999999"/>
    <n v="-7.0061253013212399"/>
  </r>
  <r>
    <x v="8"/>
    <s v="En Proceso"/>
    <s v="Pinturas y Quimicos"/>
    <s v="Thinner extrafino Sur galon"/>
    <n v="-9.375E-2"/>
    <n v="358.12456989247312"/>
    <n v="-33.574178427419355"/>
    <n v="29.922599999999999"/>
    <n v="-1.1220341289667126"/>
  </r>
  <r>
    <x v="44"/>
    <s v="En Proceso"/>
    <s v="Material para Empaque"/>
    <s v="Papel kraft "/>
    <n v="-5.4"/>
    <n v="3.1234075327412754"/>
    <n v="-16.86640067680289"/>
    <n v="29.922599999999999"/>
    <n v="-0.56366761834876955"/>
  </r>
  <r>
    <x v="26"/>
    <s v="Finalizada"/>
    <s v="Pinturas y Quimicos"/>
    <s v="Duro Tinte Negro Sur galon"/>
    <n v="0.21875"/>
    <n v="1231.47"/>
    <n v="269.38406250000003"/>
    <n v="29.922599999999999"/>
    <n v="9.0026957049186915"/>
  </r>
  <r>
    <x v="26"/>
    <s v="Finalizada"/>
    <s v="Pinturas y Quimicos"/>
    <s v="Duro Tinte Nogal Oscuro Sur cuarto"/>
    <n v="0.125"/>
    <n v="36.844222819259258"/>
    <n v="4.6055278524074073"/>
    <n v="29.922599999999999"/>
    <n v="0.15391469499332971"/>
  </r>
  <r>
    <x v="26"/>
    <s v="Finalizada"/>
    <s v="Pinturas y Quimicos"/>
    <s v="NOS transparente base coat Sur"/>
    <n v="0.25"/>
    <n v="872.04927745364489"/>
    <n v="218.01231936341122"/>
    <n v="29.922599999999999"/>
    <n v="7.2858748692764408"/>
  </r>
  <r>
    <x v="26"/>
    <s v="Finalizada"/>
    <s v="Pinturas y Quimicos"/>
    <s v="NOS top coat finish Sur"/>
    <n v="0.25"/>
    <n v="838.56593976525971"/>
    <n v="209.64148494131493"/>
    <n v="29.922599999999999"/>
    <n v="7.0061253013212399"/>
  </r>
  <r>
    <x v="26"/>
    <s v="Finalizada"/>
    <s v="Pinturas y Quimicos"/>
    <s v="Thinner extrafino Sur galon"/>
    <n v="9.375E-2"/>
    <n v="358.12456989247312"/>
    <n v="33.574178427419355"/>
    <n v="29.922599999999999"/>
    <n v="1.1220341289667126"/>
  </r>
  <r>
    <x v="26"/>
    <s v="Finalizada"/>
    <s v="Material para Empaque"/>
    <s v="Papel kraft "/>
    <n v="5.4"/>
    <n v="3.1234075327412754"/>
    <n v="16.86640067680289"/>
    <n v="29.922599999999999"/>
    <n v="0.56366761834876955"/>
  </r>
  <r>
    <x v="8"/>
    <s v="En Proceso"/>
    <s v="Pinturas y Quimicos"/>
    <s v="Duro Tinte Negro Sur galon"/>
    <n v="-3.125E-2"/>
    <n v="1231.47"/>
    <n v="-38.483437500000001"/>
    <n v="29.922599999999999"/>
    <n v="-1.2860993864169559"/>
  </r>
  <r>
    <x v="8"/>
    <s v="En Proceso"/>
    <s v="Pinturas y Quimicos"/>
    <s v="Duro Tinte Genizaro Antiguo Sur cuarto"/>
    <n v="-0.125"/>
    <n v="10.23468459090909"/>
    <n v="-1.2793355738636363"/>
    <n v="29.922599999999999"/>
    <n v="-4.2754826581367804E-2"/>
  </r>
  <r>
    <x v="8"/>
    <s v="En Proceso"/>
    <s v="Pinturas y Quimicos"/>
    <s v="Duro Tinte Blanco Sur cuarto"/>
    <n v="-0.125"/>
    <n v="406.30000000000007"/>
    <n v="-50.787500000000009"/>
    <n v="29.922599999999999"/>
    <n v="-1.697295689545695"/>
  </r>
  <r>
    <x v="8"/>
    <s v="En Proceso"/>
    <s v="Pinturas y Quimicos"/>
    <s v="Thinner extrafino Sur galon"/>
    <n v="-3.125E-2"/>
    <n v="358.12456989247312"/>
    <n v="-11.191392809139785"/>
    <n v="29.922599999999999"/>
    <n v="-0.37401137632223752"/>
  </r>
  <r>
    <x v="8"/>
    <s v="En Proceso"/>
    <s v="Pinturas y Quimicos"/>
    <s v="Fondo Lijable para exteriores transparente Sur"/>
    <n v="-3.125E-2"/>
    <n v="1043.76"/>
    <n v="-32.6175"/>
    <n v="29.922599999999999"/>
    <n v="-1.0900623608910991"/>
  </r>
  <r>
    <x v="8"/>
    <s v="En Proceso"/>
    <s v="Pinturas y Quimicos"/>
    <s v="Acabado mate para exteriores transparente Sur"/>
    <n v="-3.125E-2"/>
    <n v="1236.1455178853266"/>
    <n v="-38.629547433916457"/>
    <n v="29.922599999999999"/>
    <n v="-1.2909823155045503"/>
  </r>
  <r>
    <x v="8"/>
    <s v="En Proceso"/>
    <s v="Pinturas y Quimicos"/>
    <s v="Componente B 730 para poliuretano Sur"/>
    <n v="-3.125E-2"/>
    <n v="1334.9349392712552"/>
    <n v="-41.716716852226725"/>
    <n v="29.922599999999999"/>
    <n v="-1.3941541461045071"/>
  </r>
  <r>
    <x v="8"/>
    <s v="En Proceso"/>
    <s v="Pinturas y Quimicos"/>
    <s v="Diluyente Duro Sur"/>
    <n v="-3.125E-2"/>
    <n v="624.05857142857144"/>
    <n v="-19.501830357142858"/>
    <n v="29.922599999999999"/>
    <n v="-0.65174250757430363"/>
  </r>
  <r>
    <x v="18"/>
    <s v="Finalizada"/>
    <s v="Pinturas y Quimicos"/>
    <s v="Duro Tinte Negro Sur galon"/>
    <n v="3.125E-2"/>
    <n v="1231.47"/>
    <n v="38.483437500000001"/>
    <n v="29.922599999999999"/>
    <n v="1.2860993864169559"/>
  </r>
  <r>
    <x v="18"/>
    <s v="Finalizada"/>
    <s v="Pinturas y Quimicos"/>
    <s v="Duro Tinte Genizaro Antiguo Sur cuarto"/>
    <n v="0.125"/>
    <n v="10.23468459090909"/>
    <n v="1.2793355738636363"/>
    <n v="29.922599999999999"/>
    <n v="4.2754826581367804E-2"/>
  </r>
  <r>
    <x v="18"/>
    <s v="Finalizada"/>
    <s v="Pinturas y Quimicos"/>
    <s v="Duro Tinte Blanco Sur cuarto"/>
    <n v="0.125"/>
    <n v="406.30000000000007"/>
    <n v="50.787500000000009"/>
    <n v="29.922599999999999"/>
    <n v="1.697295689545695"/>
  </r>
  <r>
    <x v="18"/>
    <s v="Finalizada"/>
    <s v="Pinturas y Quimicos"/>
    <s v="Thinner extrafino Sur galon"/>
    <n v="3.125E-2"/>
    <n v="358.12456989247312"/>
    <n v="11.191392809139785"/>
    <n v="29.922599999999999"/>
    <n v="0.37401137632223752"/>
  </r>
  <r>
    <x v="18"/>
    <s v="Finalizada"/>
    <s v="Pinturas y Quimicos"/>
    <s v="Fondo Lijable para exteriores transparente Sur"/>
    <n v="3.125E-2"/>
    <n v="1043.76"/>
    <n v="32.6175"/>
    <n v="29.922599999999999"/>
    <n v="1.0900623608910991"/>
  </r>
  <r>
    <x v="18"/>
    <s v="Finalizada"/>
    <s v="Pinturas y Quimicos"/>
    <s v="Acabado mate para exteriores transparente Sur"/>
    <n v="3.125E-2"/>
    <n v="1236.1455178853266"/>
    <n v="38.629547433916457"/>
    <n v="29.922599999999999"/>
    <n v="1.2909823155045503"/>
  </r>
  <r>
    <x v="18"/>
    <s v="Finalizada"/>
    <s v="Pinturas y Quimicos"/>
    <s v="Componente B 730 para poliuretano Sur"/>
    <n v="3.125E-2"/>
    <n v="1334.9349392712552"/>
    <n v="41.716716852226725"/>
    <n v="29.922599999999999"/>
    <n v="1.3941541461045071"/>
  </r>
  <r>
    <x v="18"/>
    <s v="Finalizada"/>
    <s v="Pinturas y Quimicos"/>
    <s v="Diluyente Duro Sur"/>
    <n v="3.125E-2"/>
    <n v="624.05857142857144"/>
    <n v="19.501830357142858"/>
    <n v="29.922599999999999"/>
    <n v="0.65174250757430363"/>
  </r>
  <r>
    <x v="32"/>
    <s v="Finalizada"/>
    <s v="Metales"/>
    <s v="Tubo cuadrado 2&quot; x CH-16 (1/16&quot;) x 6 m"/>
    <n v="-4.1900000000000004"/>
    <n v="70.094915324819553"/>
    <n v="-293.69769521099397"/>
    <n v="29.922599999999999"/>
    <n v="-9.8152465096948127"/>
  </r>
  <r>
    <x v="64"/>
    <s v="En Proceso"/>
    <s v="Metales"/>
    <s v="Angular de 1-1/2&quot; x 3/16&quot; x 6 m"/>
    <n v="48"/>
    <n v="85.581387924803863"/>
    <n v="4107.9066203905859"/>
    <n v="29.922599999999999"/>
    <n v="137.28441446901627"/>
  </r>
  <r>
    <x v="65"/>
    <s v="Finalizada"/>
    <s v="Plywood"/>
    <s v="Lamina de Plywood Corriente de 4 x 8 x 3/8&quot;"/>
    <n v="2"/>
    <n v="517.43809502614886"/>
    <n v="1034.8761900522977"/>
    <n v="29.922599999999999"/>
    <n v="34.585102566364476"/>
  </r>
  <r>
    <x v="65"/>
    <s v="Finalizada"/>
    <s v="Clavos y Tornillos"/>
    <s v="Tornillo Gypsum 1-1/4&quot;"/>
    <n v="300"/>
    <n v="0.24910632133951227"/>
    <n v="74.731896401853675"/>
    <n v="29.922599999999999"/>
    <n v="2.4975067808898181"/>
  </r>
  <r>
    <x v="57"/>
    <s v="Finalizada"/>
    <s v="Clavos y Tornillos"/>
    <s v="Clavillo de Terminacion 1-1/4&quot;"/>
    <n v="700"/>
    <n v="6.279062667916667E-2"/>
    <n v="43.95343867541667"/>
    <n v="29.922599999999999"/>
    <n v="1.4689043958551955"/>
  </r>
  <r>
    <x v="45"/>
    <s v="En Proceso"/>
    <s v="Clavos y Tornillos"/>
    <s v="Grapas 1/4&quot;"/>
    <n v="158"/>
    <n v="0"/>
    <n v="0"/>
    <n v="29.922599999999999"/>
    <n v="0"/>
  </r>
  <r>
    <x v="65"/>
    <s v="Finalizada"/>
    <s v="Material para Empaque"/>
    <s v="Lamina de carton 48&quot; x 40&quot;"/>
    <n v="3"/>
    <n v="29.842295814691809"/>
    <n v="89.526887444075427"/>
    <n v="29.922599999999999"/>
    <n v="2.9919488093974262"/>
  </r>
  <r>
    <x v="65"/>
    <s v="Finalizada"/>
    <s v="Material para Empaque"/>
    <s v="Lamina de poroplast lisa 2 x 4 (pie x pie)"/>
    <n v="6"/>
    <n v="31.396085260667828"/>
    <n v="188.37651156400696"/>
    <n v="29.922599999999999"/>
    <n v="6.2954593372236021"/>
  </r>
  <r>
    <x v="8"/>
    <s v="En Proceso"/>
    <s v="Pinturas y Quimicos"/>
    <s v="Duro Tinte Negro Sur galon"/>
    <n v="-0.125"/>
    <n v="1231.47"/>
    <n v="-153.93375"/>
    <n v="29.922599999999999"/>
    <n v="-5.1443975456678235"/>
  </r>
  <r>
    <x v="8"/>
    <s v="En Proceso"/>
    <s v="Pinturas y Quimicos"/>
    <s v="Fondo Lijable para exteriores transparente Sur"/>
    <n v="-9.375E-2"/>
    <n v="1043.76"/>
    <n v="-97.852499999999992"/>
    <n v="29.922599999999999"/>
    <n v="-3.2701870826732971"/>
  </r>
  <r>
    <x v="8"/>
    <s v="En Proceso"/>
    <s v="Pinturas y Quimicos"/>
    <s v="Acabado mate para exteriores transparente Sur"/>
    <n v="-9.375E-2"/>
    <n v="1236.1455178853266"/>
    <n v="-115.88864230174937"/>
    <n v="29.922599999999999"/>
    <n v="-3.8729469465136512"/>
  </r>
  <r>
    <x v="8"/>
    <s v="En Proceso"/>
    <s v="Pinturas y Quimicos"/>
    <s v="Componente B 730 para poliuretano Sur"/>
    <n v="-9.375E-2"/>
    <n v="1334.9349392712552"/>
    <n v="-125.15015055668017"/>
    <n v="29.922599999999999"/>
    <n v="-4.1824624383135216"/>
  </r>
  <r>
    <x v="8"/>
    <s v="En Proceso"/>
    <s v="Pinturas y Quimicos"/>
    <s v="Diluyente Duro Sur"/>
    <n v="-9.375E-2"/>
    <n v="624.05857142857144"/>
    <n v="-58.505491071428573"/>
    <n v="29.922599999999999"/>
    <n v="-1.955227522722911"/>
  </r>
  <r>
    <x v="44"/>
    <s v="En Proceso"/>
    <s v="Material para Empaque"/>
    <s v="Papel kraft "/>
    <n v="-8.1"/>
    <n v="3.1234075327412754"/>
    <n v="-25.299601015204328"/>
    <n v="29.922599999999999"/>
    <n v="-0.84550142752315405"/>
  </r>
  <r>
    <x v="65"/>
    <s v="Finalizada"/>
    <s v="Pinturas y Quimicos"/>
    <s v="Duro Tinte Negro Sur galon"/>
    <n v="0.125"/>
    <n v="1231.47"/>
    <n v="153.93375"/>
    <n v="29.922599999999999"/>
    <n v="5.1443975456678235"/>
  </r>
  <r>
    <x v="65"/>
    <s v="Finalizada"/>
    <s v="Pinturas y Quimicos"/>
    <s v="Fondo Lijable para exteriores transparente Sur"/>
    <n v="9.375E-2"/>
    <n v="1043.76"/>
    <n v="97.852499999999992"/>
    <n v="29.922599999999999"/>
    <n v="3.2701870826732971"/>
  </r>
  <r>
    <x v="65"/>
    <s v="Finalizada"/>
    <s v="Pinturas y Quimicos"/>
    <s v="Acabado mate para exteriores transparente Sur"/>
    <n v="9.375E-2"/>
    <n v="1236.1455178853266"/>
    <n v="115.88864230174937"/>
    <n v="29.922599999999999"/>
    <n v="3.8729469465136512"/>
  </r>
  <r>
    <x v="65"/>
    <s v="Finalizada"/>
    <s v="Pinturas y Quimicos"/>
    <s v="Componente B 730 para poliuretano Sur"/>
    <n v="9.375E-2"/>
    <n v="1334.9349392712552"/>
    <n v="125.15015055668017"/>
    <n v="29.922599999999999"/>
    <n v="4.1824624383135216"/>
  </r>
  <r>
    <x v="65"/>
    <s v="Finalizada"/>
    <s v="Pinturas y Quimicos"/>
    <s v="Diluyente Duro Sur"/>
    <n v="9.375E-2"/>
    <n v="624.05857142857144"/>
    <n v="58.505491071428573"/>
    <n v="29.922599999999999"/>
    <n v="1.955227522722911"/>
  </r>
  <r>
    <x v="65"/>
    <s v="Finalizada"/>
    <s v="Material para Empaque"/>
    <s v="Papel kraft "/>
    <n v="8.1"/>
    <n v="3.1234075327412754"/>
    <n v="25.299601015204328"/>
    <n v="29.922599999999999"/>
    <n v="0.84550142752315405"/>
  </r>
  <r>
    <x v="8"/>
    <s v="En Proceso"/>
    <s v="Pinturas y Quimicos"/>
    <s v="Fondo Lijable para exteriores transparente Sur"/>
    <n v="-3.125E-2"/>
    <n v="1043.76"/>
    <n v="-32.6175"/>
    <n v="29.922599999999999"/>
    <n v="-1.0900623608910991"/>
  </r>
  <r>
    <x v="8"/>
    <s v="En Proceso"/>
    <s v="Pinturas y Quimicos"/>
    <s v="Acabado mate para exteriores transparente Sur"/>
    <n v="-3.125E-2"/>
    <n v="1236.1455178853266"/>
    <n v="-38.629547433916457"/>
    <n v="29.922599999999999"/>
    <n v="-1.2909823155045503"/>
  </r>
  <r>
    <x v="8"/>
    <s v="En Proceso"/>
    <s v="Pinturas y Quimicos"/>
    <s v="Componente B 730 para poliuretano Sur"/>
    <n v="-3.125E-2"/>
    <n v="1334.9349392712552"/>
    <n v="-41.716716852226725"/>
    <n v="29.922599999999999"/>
    <n v="-1.3941541461045071"/>
  </r>
  <r>
    <x v="8"/>
    <s v="En Proceso"/>
    <s v="Pinturas y Quimicos"/>
    <s v="Diluyente Duro Sur"/>
    <n v="-3.125E-2"/>
    <n v="624.05857142857144"/>
    <n v="-19.501830357142858"/>
    <n v="29.922599999999999"/>
    <n v="-0.65174250757430363"/>
  </r>
  <r>
    <x v="66"/>
    <s v="Finalizada"/>
    <s v="Pinturas y Quimicos"/>
    <s v="Fondo Lijable para exteriores transparente Sur"/>
    <n v="3.125E-2"/>
    <n v="1043.76"/>
    <n v="32.6175"/>
    <n v="29.922599999999999"/>
    <n v="1.0900623608910991"/>
  </r>
  <r>
    <x v="66"/>
    <s v="Finalizada"/>
    <s v="Pinturas y Quimicos"/>
    <s v="Acabado mate para exteriores transparente Sur"/>
    <n v="3.125E-2"/>
    <n v="1236.1455178853266"/>
    <n v="38.629547433916457"/>
    <n v="29.922599999999999"/>
    <n v="1.2909823155045503"/>
  </r>
  <r>
    <x v="66"/>
    <s v="Finalizada"/>
    <s v="Pinturas y Quimicos"/>
    <s v="Componente B 730 para poliuretano Sur"/>
    <n v="3.125E-2"/>
    <n v="1334.9349392712552"/>
    <n v="41.716716852226725"/>
    <n v="29.922599999999999"/>
    <n v="1.3941541461045071"/>
  </r>
  <r>
    <x v="66"/>
    <s v="Finalizada"/>
    <s v="Pinturas y Quimicos"/>
    <s v="Diluyente Duro Sur"/>
    <n v="3.125E-2"/>
    <n v="624.05857142857144"/>
    <n v="19.501830357142858"/>
    <n v="29.922599999999999"/>
    <n v="0.65174250757430363"/>
  </r>
  <r>
    <x v="45"/>
    <s v="En Proceso"/>
    <s v="Clavos y Tornillos"/>
    <s v="Tornillo Amarillo 1-1/4&quot; #10"/>
    <n v="30"/>
    <n v="0.53415708144913965"/>
    <n v="16.02471244347419"/>
    <n v="29.922599999999999"/>
    <n v="0.53553877147955697"/>
  </r>
  <r>
    <x v="8"/>
    <s v="En Proceso"/>
    <s v="Pinturas y Quimicos"/>
    <s v="Corrostyl antic mate Negro Sur galon"/>
    <n v="4"/>
    <n v="875.05037037037039"/>
    <n v="3500.2014814814816"/>
    <n v="29.922599999999999"/>
    <n v="116.97517867703614"/>
  </r>
  <r>
    <x v="8"/>
    <s v="En Proceso"/>
    <s v="Pinturas y Quimicos"/>
    <s v="Acabado mate para exteriores transparente Sur"/>
    <n v="2"/>
    <n v="1236.1455178853266"/>
    <n v="2472.2910357706533"/>
    <n v="29.922599999999999"/>
    <n v="82.622868192291222"/>
  </r>
  <r>
    <x v="8"/>
    <s v="En Proceso"/>
    <s v="Pinturas y Quimicos"/>
    <s v="Componente B 730 para poliuretano Sur"/>
    <n v="2"/>
    <n v="1334.9349392712552"/>
    <n v="2669.8698785425104"/>
    <n v="29.922599999999999"/>
    <n v="89.225865350688451"/>
  </r>
  <r>
    <x v="8"/>
    <s v="En Proceso"/>
    <s v="Pinturas y Quimicos"/>
    <s v="Diluyente Duro Sur"/>
    <n v="2"/>
    <n v="624.05857142857144"/>
    <n v="1248.1171428571429"/>
    <n v="29.922599999999999"/>
    <n v="41.711520484755432"/>
  </r>
  <r>
    <x v="65"/>
    <s v="Finalizada"/>
    <s v="Herrajes"/>
    <s v="Resbalon plastico de 1&quot; con clavo"/>
    <n v="12"/>
    <n v="1.8496662205147865"/>
    <n v="22.195994646177439"/>
    <n v="29.922599999999999"/>
    <n v="0.74178028133175056"/>
  </r>
  <r>
    <x v="65"/>
    <s v="Finalizada"/>
    <s v="Material para Empaque"/>
    <s v="Stretch film manual"/>
    <n v="1"/>
    <n v="186.4570226388889"/>
    <n v="186.4570226388889"/>
    <n v="29.922599999999999"/>
    <n v="6.231310870007583"/>
  </r>
  <r>
    <x v="65"/>
    <s v="Finalizada"/>
    <s v="Material para Empaque"/>
    <s v="Lamina de poroplast lisa 2 x 4 (pie x pie)"/>
    <n v="2"/>
    <n v="31.396085260667828"/>
    <n v="62.792170521335656"/>
    <n v="29.922599999999999"/>
    <n v="2.0984864457412007"/>
  </r>
  <r>
    <x v="25"/>
    <s v="Finalizada"/>
    <s v="Herrajes"/>
    <s v="Rodos Giratorios para Muebles "/>
    <n v="2"/>
    <n v="47.1"/>
    <n v="94.2"/>
    <n v="29.922599999999999"/>
    <n v="3.1481221551603138"/>
  </r>
  <r>
    <x v="38"/>
    <s v="Finalizada"/>
    <s v="Plywood"/>
    <s v="Lamina de Plywood Fenolico de 4 x 8 x 5/8&quot;"/>
    <n v="1"/>
    <n v="708.48749999999995"/>
    <n v="708.48749999999995"/>
    <n v="29.922599999999999"/>
    <n v="23.67733753082954"/>
  </r>
  <r>
    <x v="64"/>
    <s v="En Proceso"/>
    <s v="Metales"/>
    <s v="Angular de 1-1/2&quot; x 3/16&quot; x 6 m"/>
    <n v="6"/>
    <n v="85.581387924803863"/>
    <n v="513.48832754882324"/>
    <n v="29.922599999999999"/>
    <n v="17.160551808627034"/>
  </r>
  <r>
    <x v="67"/>
    <s v="Finalizada"/>
    <s v="Plywood"/>
    <s v="Lamina de Plywood Corriente de 4 x 8 x 3/4&quot;"/>
    <n v="3"/>
    <n v="994.35888888888883"/>
    <n v="2983.0766666666664"/>
    <n v="29.922599999999999"/>
    <n v="99.69309707935362"/>
  </r>
  <r>
    <x v="60"/>
    <s v="Finalizada"/>
    <s v="Clavos y Tornillos"/>
    <s v="Tornillo Amarillo 2-1/2&quot; #10"/>
    <n v="200"/>
    <n v="0.80249873441502373"/>
    <n v="160.49974688300475"/>
    <n v="29.922599999999999"/>
    <n v="5.3638302447984048"/>
  </r>
  <r>
    <x v="15"/>
    <s v="Finalizada"/>
    <s v="Clavos y Tornillos"/>
    <s v="Tornillo Amarillo 1-1/4&quot; #10"/>
    <n v="30"/>
    <n v="0.53415708144913965"/>
    <n v="16.02471244347419"/>
    <n v="29.922599999999999"/>
    <n v="0.53553877147955697"/>
  </r>
  <r>
    <x v="15"/>
    <s v="Finalizada"/>
    <s v="Espejos y Vidrios"/>
    <s v="Espejo 5mm"/>
    <n v="2"/>
    <n v="2239.6350000000002"/>
    <n v="4479.2700000000004"/>
    <n v="29.922599999999999"/>
    <n v="149.69521365122017"/>
  </r>
  <r>
    <x v="15"/>
    <s v="Finalizada"/>
    <s v="Pinturas y Quimicos"/>
    <s v="Silicon transparente RTV Lanco"/>
    <n v="1"/>
    <n v="125"/>
    <n v="125"/>
    <n v="29.922599999999999"/>
    <n v="4.1774444734080598"/>
  </r>
  <r>
    <x v="8"/>
    <s v="En Proceso"/>
    <s v="Pinturas y Quimicos"/>
    <s v="Desoxidante / Desengrasante Sur"/>
    <n v="3"/>
    <n v="238.47880378364198"/>
    <n v="715.43641135092594"/>
    <n v="29.922599999999999"/>
    <n v="23.909567061382564"/>
  </r>
  <r>
    <x v="15"/>
    <s v="Finalizada"/>
    <s v="Material para Empaque"/>
    <s v="Lamina de carton 48&quot; x 40&quot;"/>
    <n v="5"/>
    <n v="29.842295814691809"/>
    <n v="149.21147907345903"/>
    <n v="29.922599999999999"/>
    <n v="4.9865813489957098"/>
  </r>
  <r>
    <x v="15"/>
    <s v="Finalizada"/>
    <s v="Material para Empaque"/>
    <s v="Lamina de poroplast lisa 2 x 4 (pie x pie)"/>
    <n v="6"/>
    <n v="31.396085260667828"/>
    <n v="188.37651156400696"/>
    <n v="29.922599999999999"/>
    <n v="6.2954593372236021"/>
  </r>
  <r>
    <x v="7"/>
    <s v="Finalizada"/>
    <s v="Clavos y Tornillos"/>
    <s v="Tornillo Amarillo 1&quot; #10"/>
    <n v="100"/>
    <n v="0.50613260716530251"/>
    <n v="50.613260716530249"/>
    <n v="29.922599999999999"/>
    <n v="1.6914726900914443"/>
  </r>
  <r>
    <x v="67"/>
    <s v="Finalizada"/>
    <s v="Clavos y Tornillos"/>
    <s v="Tornillo Gypsum 1-1/2&quot;"/>
    <n v="100"/>
    <n v="0.23351166427355521"/>
    <n v="23.351166427355523"/>
    <n v="29.922599999999999"/>
    <n v="0.78038560911670518"/>
  </r>
  <r>
    <x v="68"/>
    <s v="Finalizada"/>
    <s v="Clavos y Tornillos"/>
    <s v="Tornillo Amarillo 2-1/2&quot; #10"/>
    <n v="99"/>
    <n v="0.80249873441502373"/>
    <n v="79.447374707087349"/>
    <n v="29.922599999999999"/>
    <n v="2.6550959711752102"/>
  </r>
  <r>
    <x v="8"/>
    <s v="En Proceso"/>
    <s v="Pinturas y Quimicos"/>
    <s v="Corrostyl antic mate Negro Sur galon"/>
    <n v="3"/>
    <n v="875.05037037037039"/>
    <n v="2625.1511111111113"/>
    <n v="29.922599999999999"/>
    <n v="87.731384007777109"/>
  </r>
  <r>
    <x v="8"/>
    <s v="En Proceso"/>
    <s v="Pinturas y Quimicos"/>
    <s v="Acabado mate para exteriores transparente Sur"/>
    <n v="3"/>
    <n v="1236.1455178853266"/>
    <n v="3708.4365536559799"/>
    <n v="29.922599999999999"/>
    <n v="123.93430228843684"/>
  </r>
  <r>
    <x v="8"/>
    <s v="En Proceso"/>
    <s v="Pinturas y Quimicos"/>
    <s v="Componente B 730 para poliuretano Sur"/>
    <n v="2"/>
    <n v="1334.9349392712552"/>
    <n v="2669.8698785425104"/>
    <n v="29.922599999999999"/>
    <n v="89.225865350688451"/>
  </r>
  <r>
    <x v="8"/>
    <s v="En Proceso"/>
    <s v="Pinturas y Quimicos"/>
    <s v="Diluyente Duro Sur"/>
    <n v="2"/>
    <n v="624.05857142857144"/>
    <n v="1248.1171428571429"/>
    <n v="29.922599999999999"/>
    <n v="41.711520484755432"/>
  </r>
  <r>
    <x v="15"/>
    <s v="Finalizada"/>
    <s v="Clavos y Tornillos"/>
    <s v="Tornillo Exagonal P/Concreto "/>
    <n v="12"/>
    <n v="9.9"/>
    <n v="118.80000000000001"/>
    <n v="29.922599999999999"/>
    <n v="3.9702432275270203"/>
  </r>
  <r>
    <x v="69"/>
    <s v="Finalizada"/>
    <s v="Metales"/>
    <s v="Lamina de hierro 8 pie x 4 pie x 1/4&quot;"/>
    <n v="6"/>
    <n v="3931.7426649416439"/>
    <n v="23590.455989649861"/>
    <n v="29.922599999999999"/>
    <n v="788.38255999311093"/>
  </r>
  <r>
    <x v="69"/>
    <s v="Finalizada"/>
    <s v="Metales"/>
    <s v="Platina de 2&quot; x 1/2&quot; x 6 m"/>
    <n v="18"/>
    <n v="222.4603023449589"/>
    <n v="4004.2854422092605"/>
    <n v="29.922599999999999"/>
    <n v="133.82144072404338"/>
  </r>
  <r>
    <x v="70"/>
    <s v="Finalizada"/>
    <s v="Metales"/>
    <s v="Lamina de hierro 8 pie x 4 pie x 1/4&quot;"/>
    <n v="7"/>
    <n v="3931.7426649416439"/>
    <n v="27522.198654591506"/>
    <n v="29.922599999999999"/>
    <n v="919.77965332529618"/>
  </r>
  <r>
    <x v="70"/>
    <s v="Finalizada"/>
    <s v="Metales"/>
    <s v="Platina de 2&quot; x 1/2&quot; x 6 m"/>
    <n v="24"/>
    <n v="222.4603023449589"/>
    <n v="5339.0472562790137"/>
    <n v="29.922599999999999"/>
    <n v="178.42858763205783"/>
  </r>
  <r>
    <x v="71"/>
    <s v="Finalizada"/>
    <s v="Metales"/>
    <s v="Lamina de hierro 8 pie x 4 pie x 1/4&quot;"/>
    <n v="8"/>
    <n v="3931.7426649416439"/>
    <n v="31453.941319533151"/>
    <n v="29.922599999999999"/>
    <n v="1051.1767466574813"/>
  </r>
  <r>
    <x v="71"/>
    <s v="Finalizada"/>
    <s v="Metales"/>
    <s v="Platina de 2&quot; x 1/2&quot; x 6 m"/>
    <n v="42"/>
    <n v="222.4603023449589"/>
    <n v="9343.3326984882733"/>
    <n v="29.922599999999999"/>
    <n v="312.25002835610121"/>
  </r>
  <r>
    <x v="57"/>
    <s v="Finalizada"/>
    <s v="Abrasivos (Lijas)"/>
    <s v="Lija de tela grano 60 12&quot; ancho"/>
    <n v="1"/>
    <n v="30.957860600844011"/>
    <n v="30.957860600844011"/>
    <n v="29.922599999999999"/>
    <n v="1.0345979494042634"/>
  </r>
  <r>
    <x v="72"/>
    <s v="Finalizada"/>
    <s v="Plywood"/>
    <s v="Lamina de Plywood Fenolico de 4 x 8 x 5/8&quot;"/>
    <n v="2"/>
    <n v="708.48749999999995"/>
    <n v="1416.9749999999999"/>
    <n v="29.922599999999999"/>
    <n v="47.35467506165908"/>
  </r>
  <r>
    <x v="72"/>
    <s v="Finalizada"/>
    <s v="Materiales Varios"/>
    <s v="Galleta de ensamble #20"/>
    <n v="200"/>
    <n v="2.9806787234042553"/>
    <n v="596.13574468085108"/>
    <n v="29.922599999999999"/>
    <n v="19.922591776144156"/>
  </r>
  <r>
    <x v="72"/>
    <s v="Finalizada"/>
    <s v="Clavos y Tornillos"/>
    <s v="Tornillo Amarillo 1-1/4&quot; #10"/>
    <n v="150"/>
    <n v="0.53415708144913965"/>
    <n v="80.123562217370946"/>
    <n v="29.922599999999999"/>
    <n v="2.6776938573977844"/>
  </r>
  <r>
    <x v="72"/>
    <s v="Finalizada"/>
    <s v="Clavos y Tornillos"/>
    <s v="Tornillo Amarillo 1-1/2&quot; #10"/>
    <n v="120"/>
    <n v="0.44456344312992735"/>
    <n v="53.347613175591285"/>
    <n v="29.922599999999999"/>
    <n v="1.7828535346390784"/>
  </r>
  <r>
    <x v="73"/>
    <s v="Finalizada"/>
    <s v="Pinturas y Quimicos"/>
    <s v="Adhesivo EPOXI-MIL Loctite"/>
    <n v="2"/>
    <n v="60.5"/>
    <n v="121"/>
    <n v="29.922599999999999"/>
    <n v="4.0437662502590017"/>
  </r>
  <r>
    <x v="73"/>
    <s v="Finalizada"/>
    <s v="Metales"/>
    <s v="Varilla galvanizada roscada 1/2&quot; x 6 m"/>
    <n v="0.5"/>
    <n v="36.591033851784083"/>
    <n v="18.295516925892041"/>
    <n v="29.922599999999999"/>
    <n v="0.61142804856169053"/>
  </r>
  <r>
    <x v="8"/>
    <s v="En Proceso"/>
    <s v="Pinturas y Quimicos"/>
    <s v="Fondo Lijable para exteriores transparente Sur negro galon"/>
    <n v="-0.28125"/>
    <n v="980.21"/>
    <n v="-275.68406249999998"/>
    <n v="29.922599999999999"/>
    <n v="-9.2132389063784554"/>
  </r>
  <r>
    <x v="8"/>
    <s v="En Proceso"/>
    <s v="Pinturas y Quimicos"/>
    <s v="Acabado mate para exteriores transparente Sur"/>
    <n v="-0.21875"/>
    <n v="1236.1455178853266"/>
    <n v="-270.4068320374152"/>
    <n v="29.922599999999999"/>
    <n v="-9.0368762085318526"/>
  </r>
  <r>
    <x v="8"/>
    <s v="En Proceso"/>
    <s v="Pinturas y Quimicos"/>
    <s v="Componente B 730 para poliuretano Sur"/>
    <n v="-0.25"/>
    <n v="1334.9349392712552"/>
    <n v="-333.7337348178138"/>
    <n v="29.922599999999999"/>
    <n v="-11.153233168836056"/>
  </r>
  <r>
    <x v="8"/>
    <s v="En Proceso"/>
    <s v="Pinturas y Quimicos"/>
    <s v="Diluyente Duro Sur"/>
    <n v="-0.25"/>
    <n v="624.05857142857144"/>
    <n v="-156.01464285714286"/>
    <n v="29.922599999999999"/>
    <n v="-5.213940060594429"/>
  </r>
  <r>
    <x v="8"/>
    <s v="En Proceso"/>
    <s v="Material para Empaque"/>
    <s v="Papel kraft "/>
    <n v="-16.2"/>
    <n v="3.1234075327412754"/>
    <n v="-50.599202030408655"/>
    <n v="29.922599999999999"/>
    <n v="-1.6910028550463081"/>
  </r>
  <r>
    <x v="15"/>
    <s v="Finalizada"/>
    <s v="Pinturas y Quimicos"/>
    <s v="Fondo Lijable para exteriores transparente Sur negro galon"/>
    <n v="0.28125"/>
    <n v="980.21"/>
    <n v="275.68406249999998"/>
    <n v="29.922599999999999"/>
    <n v="9.2132389063784554"/>
  </r>
  <r>
    <x v="15"/>
    <s v="Finalizada"/>
    <s v="Pinturas y Quimicos"/>
    <s v="Acabado mate para exteriores transparente Sur"/>
    <n v="0.21875"/>
    <n v="1236.1455178853266"/>
    <n v="270.4068320374152"/>
    <n v="29.922599999999999"/>
    <n v="9.0368762085318526"/>
  </r>
  <r>
    <x v="15"/>
    <s v="Finalizada"/>
    <s v="Pinturas y Quimicos"/>
    <s v="Componente B 730 para poliuretano Sur"/>
    <n v="0.25"/>
    <n v="1334.9349392712552"/>
    <n v="333.7337348178138"/>
    <n v="29.922599999999999"/>
    <n v="11.153233168836056"/>
  </r>
  <r>
    <x v="15"/>
    <s v="Finalizada"/>
    <s v="Pinturas y Quimicos"/>
    <s v="Diluyente Duro Sur"/>
    <n v="0.25"/>
    <n v="624.05857142857144"/>
    <n v="156.01464285714286"/>
    <n v="29.922599999999999"/>
    <n v="5.213940060594429"/>
  </r>
  <r>
    <x v="15"/>
    <s v="Finalizada"/>
    <s v="Material para Empaque"/>
    <s v="Papel kraft "/>
    <n v="16.2"/>
    <n v="3.1234075327412754"/>
    <n v="50.599202030408655"/>
    <n v="29.922599999999999"/>
    <n v="1.6910028550463081"/>
  </r>
  <r>
    <x v="57"/>
    <s v="Finalizada"/>
    <s v="Clavos y Tornillos"/>
    <s v="Clavillo de Terminacion 1-3/4&quot;"/>
    <n v="500"/>
    <n v="9.298863002051283E-2"/>
    <n v="46.494315010256415"/>
    <n v="29.922599999999999"/>
    <n v="1.5538193542759124"/>
  </r>
  <r>
    <x v="38"/>
    <s v="Finalizada"/>
    <s v="Material para Empaque"/>
    <s v="Lamina de carton 48&quot; x 40&quot;"/>
    <n v="4"/>
    <n v="29.842295814691809"/>
    <n v="119.36918325876724"/>
    <n v="29.922599999999999"/>
    <n v="3.9892650791965685"/>
  </r>
  <r>
    <x v="38"/>
    <s v="Finalizada"/>
    <s v="Material para Empaque"/>
    <s v="Tape café 2&quot;"/>
    <n v="1"/>
    <n v="26.308288118131866"/>
    <n v="26.308288118131866"/>
    <n v="29.922599999999999"/>
    <n v="0.87921130243133505"/>
  </r>
  <r>
    <x v="57"/>
    <s v="Finalizada"/>
    <s v="Clavos y Tornillos"/>
    <s v="Clavillo de Terminacion 1-3/4&quot;"/>
    <n v="500"/>
    <n v="9.298863002051283E-2"/>
    <n v="46.494315010256415"/>
    <n v="29.922599999999999"/>
    <n v="1.5538193542759124"/>
  </r>
  <r>
    <x v="57"/>
    <s v="Finalizada"/>
    <s v="Clavos y Tornillos"/>
    <s v="Clavillo de Terminacion 1-1/2&quot;"/>
    <n v="500"/>
    <n v="9.7104875684848491E-2"/>
    <n v="48.552437842424247"/>
    <n v="29.922599999999999"/>
    <n v="1.622600905082588"/>
  </r>
  <r>
    <x v="74"/>
    <s v="Finalizada"/>
    <s v="Metales"/>
    <s v="Tubo redondo 3/4&quot; x 1/8&quot; x 6 m"/>
    <n v="6"/>
    <n v="48.261666666666663"/>
    <n v="289.57"/>
    <n v="29.922599999999999"/>
    <n v="9.6773007693181743"/>
  </r>
  <r>
    <x v="74"/>
    <s v="Finalizada"/>
    <s v="Metales"/>
    <s v="Tubo redondo 1/2&quot; x 1/8&quot; x 6 m"/>
    <n v="6"/>
    <n v="34.762499999999996"/>
    <n v="208.57499999999999"/>
    <n v="29.922599999999999"/>
    <n v="6.9704838483286879"/>
  </r>
  <r>
    <x v="74"/>
    <s v="Finalizada"/>
    <s v="Metales"/>
    <s v="Tubo cuadrado 1/2&quot; x CH-16 (1/16&quot;) x 6 m"/>
    <n v="6"/>
    <n v="25.216666666666669"/>
    <n v="151.30000000000001"/>
    <n v="29.922599999999999"/>
    <n v="5.0563787906131159"/>
  </r>
  <r>
    <x v="74"/>
    <s v="Finalizada"/>
    <s v="Metales"/>
    <s v="Varilla de hierro liso 3/8&quot; std 6 m"/>
    <n v="6"/>
    <n v="15.941666666666668"/>
    <n v="95.65"/>
    <n v="29.922599999999999"/>
    <n v="3.1965805110518475"/>
  </r>
  <r>
    <x v="74"/>
    <s v="Finalizada"/>
    <s v="Metales"/>
    <s v="Angular de 3/4&quot; x 1/8&quot; x 6 m"/>
    <n v="6"/>
    <n v="35.383333333333333"/>
    <n v="212.3"/>
    <n v="29.922599999999999"/>
    <n v="7.094971693636249"/>
  </r>
  <r>
    <x v="74"/>
    <s v="Finalizada"/>
    <s v="Clavos y Tornillos"/>
    <s v="Arandela Lisa Galvanizada 3/8&quot;"/>
    <n v="16"/>
    <n v="0.69666745560277243"/>
    <n v="11.146679289644359"/>
    <n v="29.922599999999999"/>
    <n v="0.37251707036301523"/>
  </r>
  <r>
    <x v="74"/>
    <s v="Finalizada"/>
    <s v="Materiales Varios"/>
    <s v="Varilla para soldar de 1/8&quot; 6013"/>
    <n v="16"/>
    <n v="3.7527176833333336"/>
    <n v="60.043482933333337"/>
    <n v="29.922599999999999"/>
    <n v="2.0066265275521959"/>
  </r>
  <r>
    <x v="75"/>
    <s v="Finalizada"/>
    <s v="Plywood"/>
    <s v="Lamina de Plywood Corriente de 4 x 8 x 3/8&quot;"/>
    <n v="5"/>
    <n v="517.43809502614886"/>
    <n v="2587.1904751307443"/>
    <n v="29.922599999999999"/>
    <n v="86.462756415911201"/>
  </r>
  <r>
    <x v="75"/>
    <s v="Finalizada"/>
    <s v="Clavos y Tornillos"/>
    <s v="Tornillo Gypsum 1-1/4&quot;"/>
    <n v="100"/>
    <n v="0.24910632133951227"/>
    <n v="24.910632133951228"/>
    <n v="29.922599999999999"/>
    <n v="0.83250226029660623"/>
  </r>
  <r>
    <x v="73"/>
    <s v="Finalizada"/>
    <s v="Plywood"/>
    <s v="Lamina de Plywood Corriente de 4 x 8 x 3/8&quot;"/>
    <n v="1"/>
    <n v="517.43809502614886"/>
    <n v="517.43809502614886"/>
    <n v="29.922599999999999"/>
    <n v="17.292551283182238"/>
  </r>
  <r>
    <x v="73"/>
    <s v="Finalizada"/>
    <s v="Clavos y Tornillos"/>
    <s v="Tornillo Gypsum 1-1/4&quot;"/>
    <n v="100"/>
    <n v="0.24910632133951227"/>
    <n v="24.910632133951228"/>
    <n v="29.922599999999999"/>
    <n v="0.83250226029660623"/>
  </r>
  <r>
    <x v="72"/>
    <s v="Finalizada"/>
    <s v="Plywood"/>
    <s v="Lamina de Plywood Fenolico de 4 x 8 x 5/8&quot;"/>
    <n v="1"/>
    <n v="708.48749999999995"/>
    <n v="708.48749999999995"/>
    <n v="29.922599999999999"/>
    <n v="23.67733753082954"/>
  </r>
  <r>
    <x v="67"/>
    <s v="Finalizada"/>
    <s v="Plywood"/>
    <s v="Lamina de Plywood Corriente de 4 x 8 x 3/4&quot;"/>
    <n v="1"/>
    <n v="994.35888888888883"/>
    <n v="994.35888888888883"/>
    <n v="29.922599999999999"/>
    <n v="33.231032359784543"/>
  </r>
  <r>
    <x v="76"/>
    <s v="Finalizada"/>
    <s v="Clavos y Tornillos"/>
    <s v="Tornillo Amarillo 1-1/2&quot; #10"/>
    <n v="150"/>
    <n v="0.44456344312992735"/>
    <n v="66.684516469489097"/>
    <n v="29.922599999999999"/>
    <n v="2.2285669182988475"/>
  </r>
  <r>
    <x v="77"/>
    <s v="Finalizada"/>
    <s v="Clavos y Tornillos"/>
    <s v="Perno para techo 1-1/2&quot;"/>
    <n v="10"/>
    <n v="0"/>
    <n v="0"/>
    <n v="29.922599999999999"/>
    <n v="0"/>
  </r>
  <r>
    <x v="77"/>
    <s v="Finalizada"/>
    <s v="Clavos y Tornillos"/>
    <s v="Tornillo Amarillo 2&quot; #8"/>
    <n v="20"/>
    <n v="0.4"/>
    <n v="8"/>
    <n v="29.922599999999999"/>
    <n v="0.26735644629811584"/>
  </r>
  <r>
    <x v="74"/>
    <s v="Finalizada"/>
    <s v="Metales"/>
    <s v="Platina de 1-1/2&quot; x 1/8&quot; x 6 m"/>
    <n v="3.01"/>
    <n v="32.826666666666668"/>
    <n v="98.808266666666668"/>
    <n v="29.922599999999999"/>
    <n v="3.3021283801095715"/>
  </r>
  <r>
    <x v="74"/>
    <s v="Finalizada"/>
    <s v="Metales"/>
    <s v="Varilla de hierro liso 5/8&quot; std 6 m"/>
    <n v="6"/>
    <n v="43.972263133743645"/>
    <n v="263.83357880246189"/>
    <n v="29.922599999999999"/>
    <n v="8.8172010053425129"/>
  </r>
  <r>
    <x v="56"/>
    <s v="En Proceso"/>
    <s v="Material para Empaque"/>
    <s v="Tape café 2&quot;"/>
    <n v="1"/>
    <n v="26.308288118131866"/>
    <n v="26.308288118131866"/>
    <n v="29.922599999999999"/>
    <n v="0.87921130243133505"/>
  </r>
  <r>
    <x v="57"/>
    <s v="Finalizada"/>
    <s v="Clavos y Tornillos"/>
    <s v="Clavillo de Terminacion 1-1/2&quot;"/>
    <n v="1000"/>
    <n v="9.7104875684848491E-2"/>
    <n v="97.104875684848494"/>
    <n v="29.922599999999999"/>
    <n v="3.2452018101651761"/>
  </r>
  <r>
    <x v="78"/>
    <s v="Finalizada"/>
    <s v="Clavos y Tornillos"/>
    <s v="Tornillo Gypsum 1&quot;"/>
    <n v="200"/>
    <n v="0.15592430580551639"/>
    <n v="31.184861161103278"/>
    <n v="29.922599999999999"/>
    <n v="1.0421842072915883"/>
  </r>
  <r>
    <x v="75"/>
    <s v="Finalizada"/>
    <s v="Material para Empaque"/>
    <s v="Lamina de poroplast lisa 2 x 4 (pie x pie)"/>
    <n v="15"/>
    <n v="31.396085260667828"/>
    <n v="470.94127891001745"/>
    <n v="29.922599999999999"/>
    <n v="15.738648343059008"/>
  </r>
  <r>
    <x v="75"/>
    <s v="Finalizada"/>
    <s v="Material para Empaque"/>
    <s v="Tape café 2&quot;"/>
    <n v="1"/>
    <n v="26.308288118131866"/>
    <n v="26.308288118131866"/>
    <n v="29.922599999999999"/>
    <n v="0.87921130243133505"/>
  </r>
  <r>
    <x v="75"/>
    <s v="Finalizada"/>
    <s v="Material para Empaque"/>
    <s v="Stretch film manual"/>
    <n v="1"/>
    <n v="186.4570226388889"/>
    <n v="186.4570226388889"/>
    <n v="29.922599999999999"/>
    <n v="6.231310870007583"/>
  </r>
  <r>
    <x v="75"/>
    <s v="Finalizada"/>
    <s v="Material para Empaque"/>
    <s v="Lamina de poroplast lisa 2 x 4 (pie x pie)"/>
    <n v="-5"/>
    <n v="31.396085260667828"/>
    <n v="-156.98042630333913"/>
    <n v="29.922599999999999"/>
    <n v="-5.2462161143530022"/>
  </r>
  <r>
    <x v="73"/>
    <s v="Finalizada"/>
    <s v="Material para Empaque"/>
    <s v="Lamina de poroplast lisa 2 x 4 (pie x pie)"/>
    <n v="5"/>
    <n v="31.396085260667828"/>
    <n v="156.98042630333913"/>
    <n v="29.922599999999999"/>
    <n v="5.2462161143530022"/>
  </r>
  <r>
    <x v="74"/>
    <s v="Finalizada"/>
    <s v="Clavos y Tornillos"/>
    <s v="Arandela Lisa Galvanizada 1/4&quot;"/>
    <n v="20"/>
    <n v="0.32"/>
    <n v="6.4"/>
    <n v="29.922599999999999"/>
    <n v="0.21388515703849267"/>
  </r>
  <r>
    <x v="72"/>
    <s v="Finalizada"/>
    <s v="Plywood"/>
    <s v="Lamina de Plywood Corriente de 4 x 8 x 3/8&quot;"/>
    <n v="6"/>
    <n v="517.43809502614886"/>
    <n v="3104.6285701568931"/>
    <n v="29.922599999999999"/>
    <n v="103.75530769909344"/>
  </r>
  <r>
    <x v="72"/>
    <s v="Finalizada"/>
    <s v="Clavos y Tornillos"/>
    <s v="Tornillo Gypsum 1-1/4&quot;"/>
    <n v="150"/>
    <n v="0.24910632133951227"/>
    <n v="37.365948200926837"/>
    <n v="29.922599999999999"/>
    <n v="1.2487533904449091"/>
  </r>
  <r>
    <x v="71"/>
    <s v="Finalizada"/>
    <s v="Metales"/>
    <s v="Tubo redondo 1 1/2&quot; x 6 m Cedula 40"/>
    <n v="24"/>
    <n v="178.03425925925927"/>
    <n v="4272.822222222223"/>
    <n v="29.922599999999999"/>
    <n v="142.79582062461895"/>
  </r>
  <r>
    <x v="71"/>
    <s v="Finalizada"/>
    <s v="Clavos y Tornillos"/>
    <s v="Tuerca Hierro Negro 3/8&quot;"/>
    <n v="203"/>
    <n v="1.9280000000000002"/>
    <n v="391.38400000000001"/>
    <n v="29.922599999999999"/>
    <n v="13.079879422242721"/>
  </r>
  <r>
    <x v="71"/>
    <s v="Finalizada"/>
    <s v="Metales"/>
    <s v="Tubo redondo 1/2&quot; x 1/8&quot; x 6 m"/>
    <n v="6"/>
    <n v="34.762499999999996"/>
    <n v="208.57499999999999"/>
    <n v="29.922599999999999"/>
    <n v="6.9704838483286879"/>
  </r>
  <r>
    <x v="70"/>
    <s v="Finalizada"/>
    <s v="Metales"/>
    <s v="Tubo redondo 1 1/2&quot; x 6 m Cedula 40"/>
    <n v="18"/>
    <n v="178.03425925925927"/>
    <n v="3204.6166666666668"/>
    <n v="29.922599999999999"/>
    <n v="107.0968654684642"/>
  </r>
  <r>
    <x v="70"/>
    <s v="Finalizada"/>
    <s v="Clavos y Tornillos"/>
    <s v="Tuerca Hierro Negro 3/8&quot;"/>
    <n v="88"/>
    <n v="1.9280000000000002"/>
    <n v="169.66400000000002"/>
    <n v="29.922599999999999"/>
    <n v="5.6700955130904402"/>
  </r>
  <r>
    <x v="70"/>
    <s v="Finalizada"/>
    <s v="Metales"/>
    <s v="Tubo redondo 1/2&quot; x 1/8&quot; x 6 m"/>
    <n v="6"/>
    <n v="34.762499999999996"/>
    <n v="208.57499999999999"/>
    <n v="29.922599999999999"/>
    <n v="6.9704838483286879"/>
  </r>
  <r>
    <x v="70"/>
    <s v="Finalizada"/>
    <s v="Metales"/>
    <s v="Platina de 2&quot; x 1/8&quot; x 6 m"/>
    <n v="6"/>
    <n v="39.713703424600183"/>
    <n v="238.2822205476011"/>
    <n v="29.922599999999999"/>
    <n v="7.9632859627038126"/>
  </r>
  <r>
    <x v="69"/>
    <s v="Finalizada"/>
    <s v="Metales"/>
    <s v="Tubo redondo 1 1/2&quot; x 6 m Cedula 40"/>
    <n v="12"/>
    <n v="178.03425925925927"/>
    <n v="2136.4111111111115"/>
    <n v="29.922599999999999"/>
    <n v="71.397910312309477"/>
  </r>
  <r>
    <x v="69"/>
    <s v="Finalizada"/>
    <s v="Clavos y Tornillos"/>
    <s v="Tuerca Hierro Negro 3/8&quot;"/>
    <n v="83"/>
    <n v="1.9280000000000002"/>
    <n v="160.024"/>
    <n v="29.922599999999999"/>
    <n v="5.3479309953012102"/>
  </r>
  <r>
    <x v="8"/>
    <s v="En Proceso"/>
    <s v="Pinturas y Quimicos"/>
    <s v="Duro Tinte Genizaro Antiguo Sur cuarto"/>
    <n v="2"/>
    <n v="10.23468459090909"/>
    <n v="20.46936918181818"/>
    <n v="29.922599999999999"/>
    <n v="0.68407722530188486"/>
  </r>
  <r>
    <x v="8"/>
    <s v="En Proceso"/>
    <s v="Pinturas y Quimicos"/>
    <s v="Duro Tinte Nogal Oscuro Sur cuarto"/>
    <n v="2"/>
    <n v="36.844222819259258"/>
    <n v="73.688445638518516"/>
    <n v="29.922599999999999"/>
    <n v="2.4626351198932754"/>
  </r>
  <r>
    <x v="8"/>
    <s v="En Proceso"/>
    <s v="Pinturas y Quimicos"/>
    <s v="Duro Tinte Negro Sur galon"/>
    <n v="1"/>
    <n v="1231.47"/>
    <n v="1231.47"/>
    <n v="29.922599999999999"/>
    <n v="41.155180365342588"/>
  </r>
  <r>
    <x v="8"/>
    <s v="En Proceso"/>
    <s v="Pinturas y Quimicos"/>
    <s v="Fondo Lijable para exteriores transparente Sur negro galon"/>
    <n v="1"/>
    <n v="980.21"/>
    <n v="980.21"/>
    <n v="29.922599999999999"/>
    <n v="32.758182778234513"/>
  </r>
  <r>
    <x v="8"/>
    <s v="En Proceso"/>
    <s v="Pinturas y Quimicos"/>
    <s v="Thinner extrafino Sur galon"/>
    <n v="1"/>
    <n v="358.12456989247312"/>
    <n v="358.12456989247312"/>
    <n v="29.922599999999999"/>
    <n v="11.968364042311601"/>
  </r>
  <r>
    <x v="72"/>
    <s v="Finalizada"/>
    <s v="Material para Empaque"/>
    <s v="Lamina de poroplast lisa 2 x 4 (pie x pie)"/>
    <n v="6"/>
    <n v="31.396085260667828"/>
    <n v="188.37651156400696"/>
    <n v="29.922599999999999"/>
    <n v="6.2954593372236021"/>
  </r>
  <r>
    <x v="73"/>
    <s v="Finalizada"/>
    <s v="Metales"/>
    <s v="Varilla galvanizada roscada 1/2&quot; x 6 m"/>
    <n v="0.5"/>
    <n v="36.591033851784083"/>
    <n v="18.295516925892041"/>
    <n v="29.922599999999999"/>
    <n v="0.61142804856169053"/>
  </r>
  <r>
    <x v="79"/>
    <s v="Finalizada"/>
    <s v="Clavos y Tornillos"/>
    <s v="Tornillo Amarillo 1&quot; #10"/>
    <n v="8"/>
    <n v="0.50613260716530251"/>
    <n v="4.04906085732242"/>
    <n v="29.922599999999999"/>
    <n v="0.13531781520731553"/>
  </r>
  <r>
    <x v="72"/>
    <s v="Finalizada"/>
    <s v="Pinturas y Quimicos"/>
    <s v="Kinecure 626 tablas de surf componente B Sur cuarto"/>
    <n v="1"/>
    <n v="699.77015143388712"/>
    <n v="699.77015143388712"/>
    <n v="29.922599999999999"/>
    <n v="23.386007614107303"/>
  </r>
  <r>
    <x v="31"/>
    <s v="Finalizada"/>
    <s v="Clavos y Tornillos"/>
    <s v="Tornillo Flat Phill 4&quot;x5/16&quot;"/>
    <n v="30"/>
    <n v="7.2915999999999999"/>
    <n v="218.74799999999999"/>
    <n v="29.922599999999999"/>
    <n v="7.3104609893525296"/>
  </r>
  <r>
    <x v="72"/>
    <s v="Finalizada"/>
    <s v="Material para Empaque"/>
    <s v="Lamina de poroplast lisa 2 x 4 (pie x pie)"/>
    <n v="11"/>
    <n v="31.396085260667828"/>
    <n v="345.35693786734612"/>
    <n v="29.922599999999999"/>
    <n v="11.541675451576605"/>
  </r>
  <r>
    <x v="72"/>
    <s v="Finalizada"/>
    <s v="Material para Empaque"/>
    <s v="Tape café 2&quot;"/>
    <n v="1"/>
    <n v="26.308288118131866"/>
    <n v="26.308288118131866"/>
    <n v="29.922599999999999"/>
    <n v="0.87921130243133505"/>
  </r>
  <r>
    <x v="8"/>
    <s v="En Proceso"/>
    <s v="Pinturas y Quimicos"/>
    <s v="Acabado mate para exteriores transparente Sur"/>
    <n v="2"/>
    <n v="1236.1455178853266"/>
    <n v="2472.2910357706533"/>
    <n v="29.922599999999999"/>
    <n v="82.622868192291222"/>
  </r>
  <r>
    <x v="8"/>
    <s v="En Proceso"/>
    <s v="Pinturas y Quimicos"/>
    <s v="Componente B 730 para poliuretano Sur"/>
    <n v="2"/>
    <n v="1334.9349392712552"/>
    <n v="2669.8698785425104"/>
    <n v="29.922599999999999"/>
    <n v="89.225865350688451"/>
  </r>
  <r>
    <x v="8"/>
    <s v="En Proceso"/>
    <s v="Pinturas y Quimicos"/>
    <s v="Diluyente Duro Sur"/>
    <n v="2"/>
    <n v="624.05857142857144"/>
    <n v="1248.1171428571429"/>
    <n v="29.922599999999999"/>
    <n v="41.711520484755432"/>
  </r>
  <r>
    <x v="73"/>
    <s v="Finalizada"/>
    <s v="Herrajes"/>
    <s v="Resbalon plastico de 3/4&quot; con clavo"/>
    <n v="4"/>
    <n v="8.9782142857142855"/>
    <n v="35.912857142857142"/>
    <n v="29.922599999999999"/>
    <n v="1.2001917327657738"/>
  </r>
  <r>
    <x v="73"/>
    <s v="Finalizada"/>
    <s v="Clavos y Tornillos"/>
    <s v="Tornillo Gypsum 1&quot;"/>
    <n v="20"/>
    <n v="0.15592430580551639"/>
    <n v="3.1184861161103279"/>
    <n v="29.922599999999999"/>
    <n v="0.10421842072915882"/>
  </r>
  <r>
    <x v="75"/>
    <s v="Finalizada"/>
    <s v="Herrajes"/>
    <s v="Resbalon plastico de 3/4&quot; con clavo"/>
    <n v="4"/>
    <n v="8.9782142857142855"/>
    <n v="35.912857142857142"/>
    <n v="29.922599999999999"/>
    <n v="1.2001917327657738"/>
  </r>
  <r>
    <x v="75"/>
    <s v="Finalizada"/>
    <s v="Clavos y Tornillos"/>
    <s v="Tornillo Gypsum 1&quot;"/>
    <n v="20"/>
    <n v="0.15592430580551639"/>
    <n v="3.1184861161103279"/>
    <n v="29.922599999999999"/>
    <n v="0.10421842072915882"/>
  </r>
  <r>
    <x v="75"/>
    <s v="Finalizada"/>
    <s v="Clavos y Tornillos"/>
    <s v="Tornillo Gypsum 1-1/4&quot;"/>
    <n v="22"/>
    <n v="0.24910632133951227"/>
    <n v="5.4803390694692702"/>
    <n v="29.922599999999999"/>
    <n v="0.18315049726525337"/>
  </r>
  <r>
    <x v="72"/>
    <s v="Finalizada"/>
    <s v="Clavos y Tornillos"/>
    <s v="Tornillo para madera 1&quot; #08"/>
    <n v="100"/>
    <n v="3.76"/>
    <n v="376"/>
    <n v="29.922599999999999"/>
    <n v="12.565752976011444"/>
  </r>
  <r>
    <x v="75"/>
    <s v="Finalizada"/>
    <s v="Materiales Varios"/>
    <s v="Lamina Acrilica Transparente 13 29/32&quot;x 81 7/16&quot;x 3/4&quot;"/>
    <n v="1"/>
    <n v="12726.47"/>
    <n v="12726.47"/>
    <n v="29.922599999999999"/>
    <n v="425.3129741399477"/>
  </r>
  <r>
    <x v="73"/>
    <s v="Finalizada"/>
    <s v="Materiales Varios"/>
    <s v="Lamina Acrilica Transparente 19 3/16&quot;x 20 9/32&quot;x 23 31/32&quot; x 3/4&quot;"/>
    <n v="1"/>
    <n v="12726.47"/>
    <n v="12726.47"/>
    <n v="29.922599999999999"/>
    <n v="425.3129741399477"/>
  </r>
  <r>
    <x v="73"/>
    <s v="Finalizada"/>
    <s v="Materiales Varios"/>
    <s v="Lamina Acrilica Transparente 20 7/16&quot;x13 29/32&quot;x3/4&quot;"/>
    <n v="1"/>
    <n v="12726.47"/>
    <n v="12726.47"/>
    <n v="29.922599999999999"/>
    <n v="425.3129741399477"/>
  </r>
  <r>
    <x v="72"/>
    <s v="Finalizada"/>
    <s v="Clavos y Tornillos"/>
    <s v="Tornillo Gypsum 1&quot;"/>
    <n v="50"/>
    <n v="0.15592430580551639"/>
    <n v="7.7962152902758195"/>
    <n v="29.922599999999999"/>
    <n v="0.26054605182289708"/>
  </r>
  <r>
    <x v="8"/>
    <s v="En Proceso"/>
    <s v="Pinturas y Quimicos"/>
    <s v="Duro Tinte Negro Sur galon"/>
    <n v="2"/>
    <n v="1231.47"/>
    <n v="2462.94"/>
    <n v="29.922599999999999"/>
    <n v="82.310360730685176"/>
  </r>
  <r>
    <x v="8"/>
    <s v="En Proceso"/>
    <s v="Pinturas y Quimicos"/>
    <s v="Fondo Lijable para exteriores transparente Sur"/>
    <n v="2"/>
    <n v="1043.76"/>
    <n v="2087.52"/>
    <n v="29.922599999999999"/>
    <n v="69.763991097030342"/>
  </r>
  <r>
    <x v="80"/>
    <s v="Finalizada"/>
    <s v="Clavos y Tornillos"/>
    <s v="Tornillo Amarillo 2&quot; #10"/>
    <n v="50"/>
    <n v="0.76666611584128719"/>
    <n v="38.333305792064358"/>
    <n v="29.922599999999999"/>
    <n v="1.2810820514281633"/>
  </r>
  <r>
    <x v="81"/>
    <s v="Finalizada"/>
    <s v="Clavos y Tornillos"/>
    <s v="Tornillo Gypsum 1&quot;"/>
    <n v="100"/>
    <n v="0.15592430580551639"/>
    <n v="15.592430580551639"/>
    <n v="29.922599999999999"/>
    <n v="0.52109210364579417"/>
  </r>
  <r>
    <x v="81"/>
    <s v="Finalizada"/>
    <s v="Clavos y Tornillos"/>
    <s v="Tornillo Gypsum 1-1/2&quot;"/>
    <n v="100"/>
    <n v="0.23351166427355521"/>
    <n v="23.351166427355523"/>
    <n v="29.922599999999999"/>
    <n v="0.78038560911670518"/>
  </r>
  <r>
    <x v="8"/>
    <s v="En Proceso"/>
    <s v="Pinturas y Quimicos"/>
    <s v="Duro Tinte Nogal Oscuro Sur cuarto"/>
    <n v="-1"/>
    <n v="36.844222819259258"/>
    <n v="-36.844222819259258"/>
    <n v="29.922599999999999"/>
    <n v="-1.2313175599466377"/>
  </r>
  <r>
    <x v="8"/>
    <s v="En Proceso"/>
    <s v="Pinturas y Quimicos"/>
    <s v="Duro Tinte Genizaro Antiguo Sur cuarto"/>
    <n v="-0.625"/>
    <n v="10.23468459090909"/>
    <n v="-6.3966778693181814"/>
    <n v="29.922599999999999"/>
    <n v="-0.21377413290683903"/>
  </r>
  <r>
    <x v="8"/>
    <s v="En Proceso"/>
    <s v="Pinturas y Quimicos"/>
    <s v="Duro Tinte Negro Sur galon"/>
    <n v="-0.5625"/>
    <n v="1231.47"/>
    <n v="-692.70187499999997"/>
    <n v="29.922599999999999"/>
    <n v="-23.149788955505205"/>
  </r>
  <r>
    <x v="8"/>
    <s v="En Proceso"/>
    <s v="Pinturas y Quimicos"/>
    <s v="Thinner extrafino Sur galon"/>
    <n v="-0.75"/>
    <n v="358.12456989247312"/>
    <n v="-268.59342741935484"/>
    <n v="29.922599999999999"/>
    <n v="-8.9762730317337009"/>
  </r>
  <r>
    <x v="8"/>
    <s v="En Proceso"/>
    <s v="Pinturas y Quimicos"/>
    <s v="Fondo Lijable para exteriores transparente Sur"/>
    <n v="-0.75"/>
    <n v="1043.76"/>
    <n v="-782.81999999999994"/>
    <n v="29.922599999999999"/>
    <n v="-26.161496661386376"/>
  </r>
  <r>
    <x v="8"/>
    <s v="En Proceso"/>
    <s v="Pinturas y Quimicos"/>
    <s v="Acabado mate para exteriores transparente Sur"/>
    <n v="-1"/>
    <n v="1236.1455178853266"/>
    <n v="-1236.1455178853266"/>
    <n v="29.922599999999999"/>
    <n v="-41.311434096145611"/>
  </r>
  <r>
    <x v="8"/>
    <s v="En Proceso"/>
    <s v="Pinturas y Quimicos"/>
    <s v="Componente B 730 para poliuretano Sur"/>
    <n v="-0.875"/>
    <n v="1334.9349392712552"/>
    <n v="-1168.0680718623482"/>
    <n v="29.922599999999999"/>
    <n v="-39.036316090926199"/>
  </r>
  <r>
    <x v="8"/>
    <s v="En Proceso"/>
    <s v="Pinturas y Quimicos"/>
    <s v="Diluyente Duro Sur"/>
    <n v="-0.875"/>
    <n v="624.05857142857144"/>
    <n v="-546.05124999999998"/>
    <n v="29.922599999999999"/>
    <n v="-18.2487902120805"/>
  </r>
  <r>
    <x v="8"/>
    <s v="En Proceso"/>
    <s v="Pinturas y Quimicos"/>
    <s v="Corrostyl antic mate Negro Sur galon"/>
    <n v="-3.125E-2"/>
    <n v="875.05037037037039"/>
    <n v="-27.345324074074075"/>
    <n v="29.922599999999999"/>
    <n v="-0.91386858341434485"/>
  </r>
  <r>
    <x v="44"/>
    <s v="En Proceso"/>
    <s v="Material para Empaque"/>
    <s v="Papel kraft "/>
    <n v="-21.6"/>
    <n v="3.1234075327412754"/>
    <n v="-67.465602707211559"/>
    <n v="29.922599999999999"/>
    <n v="-2.2546704733950782"/>
  </r>
  <r>
    <x v="72"/>
    <s v="Finalizada"/>
    <s v="Pinturas y Quimicos"/>
    <s v="Duro Tinte Nogal Oscuro Sur cuarto"/>
    <n v="1"/>
    <n v="36.844222819259258"/>
    <n v="36.844222819259258"/>
    <n v="29.922599999999999"/>
    <n v="1.2313175599466377"/>
  </r>
  <r>
    <x v="72"/>
    <s v="Finalizada"/>
    <s v="Pinturas y Quimicos"/>
    <s v="Duro Tinte Genizaro Antiguo Sur cuarto"/>
    <n v="0.625"/>
    <n v="10.23468459090909"/>
    <n v="6.3966778693181814"/>
    <n v="29.922599999999999"/>
    <n v="0.21377413290683903"/>
  </r>
  <r>
    <x v="72"/>
    <s v="Finalizada"/>
    <s v="Pinturas y Quimicos"/>
    <s v="Duro Tinte Negro Sur galon"/>
    <n v="0.5625"/>
    <n v="1231.47"/>
    <n v="692.70187499999997"/>
    <n v="29.922599999999999"/>
    <n v="23.149788955505205"/>
  </r>
  <r>
    <x v="72"/>
    <s v="Finalizada"/>
    <s v="Pinturas y Quimicos"/>
    <s v="Thinner extrafino Sur galon"/>
    <n v="0.75"/>
    <n v="358.12456989247312"/>
    <n v="268.59342741935484"/>
    <n v="29.922599999999999"/>
    <n v="8.9762730317337009"/>
  </r>
  <r>
    <x v="72"/>
    <s v="Finalizada"/>
    <s v="Pinturas y Quimicos"/>
    <s v="Fondo Lijable para exteriores transparente Sur"/>
    <n v="0.75"/>
    <n v="1043.76"/>
    <n v="782.81999999999994"/>
    <n v="29.922599999999999"/>
    <n v="26.161496661386376"/>
  </r>
  <r>
    <x v="72"/>
    <s v="Finalizada"/>
    <s v="Pinturas y Quimicos"/>
    <s v="Acabado mate para exteriores transparente Sur"/>
    <n v="1"/>
    <n v="1236.1455178853266"/>
    <n v="1236.1455178853266"/>
    <n v="29.922599999999999"/>
    <n v="41.311434096145611"/>
  </r>
  <r>
    <x v="72"/>
    <s v="Finalizada"/>
    <s v="Pinturas y Quimicos"/>
    <s v="Componente B 730 para poliuretano Sur"/>
    <n v="0.875"/>
    <n v="1334.9349392712552"/>
    <n v="1168.0680718623482"/>
    <n v="29.922599999999999"/>
    <n v="39.036316090926199"/>
  </r>
  <r>
    <x v="72"/>
    <s v="Finalizada"/>
    <s v="Pinturas y Quimicos"/>
    <s v="Diluyente Duro Sur"/>
    <n v="0.875"/>
    <n v="624.05857142857144"/>
    <n v="546.05124999999998"/>
    <n v="29.922599999999999"/>
    <n v="18.2487902120805"/>
  </r>
  <r>
    <x v="72"/>
    <s v="Finalizada"/>
    <s v="Pinturas y Quimicos"/>
    <s v="Corrostyl antic mate Negro Sur galon"/>
    <n v="3.125E-2"/>
    <n v="875.05037037037039"/>
    <n v="27.345324074074075"/>
    <n v="29.922599999999999"/>
    <n v="0.91386858341434485"/>
  </r>
  <r>
    <x v="72"/>
    <s v="Finalizada"/>
    <s v="Material para Empaque"/>
    <s v="Papel kraft "/>
    <n v="21.6"/>
    <n v="3.1234075327412754"/>
    <n v="67.465602707211559"/>
    <n v="29.922599999999999"/>
    <n v="2.2546704733950782"/>
  </r>
  <r>
    <x v="0"/>
    <m/>
    <m/>
    <m/>
    <m/>
    <m/>
    <n v="247633.5124888944"/>
    <m/>
    <n v="8275.8019854188587"/>
  </r>
  <r>
    <x v="82"/>
    <s v="Finalizada"/>
    <s v="Clavos y Tornillos"/>
    <s v="Tornillo Amarillo 2&quot; #10"/>
    <n v="100"/>
    <n v="0.76725842674657707"/>
    <n v="76.725842674657713"/>
    <n v="30.0428"/>
    <n v="2.5538845472012501"/>
  </r>
  <r>
    <x v="81"/>
    <s v="Finalizada"/>
    <s v="Clavos y Tornillos"/>
    <s v="Tornillo Amarillo 1-1/2&quot; #10"/>
    <n v="50"/>
    <n v="0.44456344312992735"/>
    <n v="22.228172156496367"/>
    <n v="30.0428"/>
    <n v="0.73988350474976927"/>
  </r>
  <r>
    <x v="8"/>
    <s v="En Proceso"/>
    <s v="Pinturas y Quimicos"/>
    <s v="Thinner extrafino Sur galon"/>
    <n v="2"/>
    <n v="353.38728494623655"/>
    <n v="706.7745698924731"/>
    <n v="30.0428"/>
    <n v="23.525589155886706"/>
  </r>
  <r>
    <x v="81"/>
    <s v="Finalizada"/>
    <s v="Clavos y Tornillos"/>
    <s v="Tornillo Gypsum 1-1/4&quot;"/>
    <n v="200"/>
    <n v="0.22429983641449525"/>
    <n v="44.859967282899049"/>
    <n v="30.0428"/>
    <n v="1.4932019413270086"/>
  </r>
  <r>
    <x v="81"/>
    <s v="Finalizada"/>
    <s v="Clavos y Tornillos"/>
    <s v="Tornillo Gypsum 1-1/2&quot;"/>
    <n v="100"/>
    <n v="0.23351166427355521"/>
    <n v="23.351166427355523"/>
    <n v="30.0428"/>
    <n v="0.7772633185773471"/>
  </r>
  <r>
    <x v="73"/>
    <s v="Finalizada"/>
    <s v="Materiales Varios"/>
    <s v="Almohadillas de corcho-Epuma-Vinilo"/>
    <n v="4"/>
    <n v="1.1793181818181819"/>
    <n v="4.7172727272727277"/>
    <n v="30.0428"/>
    <n v="0.1570184113089568"/>
  </r>
  <r>
    <x v="59"/>
    <s v="Finalizada"/>
    <s v="Clavos y Tornillos"/>
    <s v="Tornillo Gypsum 1-1/2&quot;"/>
    <n v="100"/>
    <n v="0.23351166427355521"/>
    <n v="23.351166427355523"/>
    <n v="30.0428"/>
    <n v="0.7772633185773471"/>
  </r>
  <r>
    <x v="80"/>
    <s v="Finalizada"/>
    <s v="Clavos y Tornillos"/>
    <s v="Tornillo Amarillo 2&quot; #10"/>
    <n v="200"/>
    <n v="0.76725842674657707"/>
    <n v="153.45168534931543"/>
    <n v="30.0428"/>
    <n v="5.1077690944025003"/>
  </r>
  <r>
    <x v="59"/>
    <s v="Finalizada"/>
    <s v="Clavos y Tornillos"/>
    <s v="Tornillo Amarillo 3&quot; #10"/>
    <n v="280"/>
    <n v="1.2567021280709196"/>
    <n v="351.8765958598575"/>
    <n v="30.0428"/>
    <n v="11.712510014374741"/>
  </r>
  <r>
    <x v="8"/>
    <s v="En Proceso"/>
    <s v="Pinturas y Quimicos"/>
    <s v="Fondo Lijable para exteriores transparente Sur"/>
    <n v="2"/>
    <n v="1022.5766666666667"/>
    <n v="2045.1533333333334"/>
    <n v="30.0428"/>
    <n v="68.074657932460809"/>
  </r>
  <r>
    <x v="8"/>
    <s v="En Proceso"/>
    <s v="Pinturas y Quimicos"/>
    <s v="Acabado mate para exteriores transparente Sur"/>
    <n v="2"/>
    <n v="1234.9796738973976"/>
    <n v="2469.9593477947951"/>
    <n v="30.0428"/>
    <n v="82.214685308785974"/>
  </r>
  <r>
    <x v="8"/>
    <s v="En Proceso"/>
    <s v="Pinturas y Quimicos"/>
    <s v="Componente B 730 para poliuretano Sur"/>
    <n v="2"/>
    <n v="1332.2199479467902"/>
    <n v="2664.4398958935803"/>
    <n v="30.0428"/>
    <n v="88.688134790817784"/>
  </r>
  <r>
    <x v="8"/>
    <s v="En Proceso"/>
    <s v="Pinturas y Quimicos"/>
    <s v="Diluyente Duro Sur"/>
    <n v="2"/>
    <n v="622.89392857142855"/>
    <n v="1245.7878571428571"/>
    <n v="30.0428"/>
    <n v="41.467102172329383"/>
  </r>
  <r>
    <x v="83"/>
    <s v="Finalizada"/>
    <s v="Clavos y Tornillos"/>
    <s v="Tornillo Gypsum 1-1/4&quot;"/>
    <n v="60"/>
    <n v="0.22429983641449525"/>
    <n v="13.457990184869715"/>
    <n v="30.0428"/>
    <n v="0.44796058239810255"/>
  </r>
  <r>
    <x v="84"/>
    <s v="Finalizada"/>
    <s v="Clavos y Tornillos"/>
    <s v="Tornillo Amarillo 2-1/2&quot; #10"/>
    <n v="80"/>
    <n v="0.80249873441502373"/>
    <n v="64.199898753201893"/>
    <n v="30.0428"/>
    <n v="2.1369479127512045"/>
  </r>
  <r>
    <x v="84"/>
    <s v="Finalizada"/>
    <s v="Clavos y Tornillos"/>
    <s v="Tornillo Amarillo 2&quot; #10"/>
    <n v="80"/>
    <n v="0.76725842674657707"/>
    <n v="61.380674139726167"/>
    <n v="30.0428"/>
    <n v="2.043107637761"/>
  </r>
  <r>
    <x v="84"/>
    <s v="Finalizada"/>
    <s v="Clavos y Tornillos"/>
    <s v="Tornillo Amarillo 1-1/2&quot; #10"/>
    <n v="60"/>
    <n v="0.44456344312992735"/>
    <n v="26.673806587795642"/>
    <n v="30.0428"/>
    <n v="0.88786020569972313"/>
  </r>
  <r>
    <x v="80"/>
    <s v="Finalizada"/>
    <s v="Clavos y Tornillos"/>
    <s v="Tornillo Amarillo 2&quot; #10"/>
    <n v="50"/>
    <n v="0.76725842674657707"/>
    <n v="38.362921337328856"/>
    <n v="30.0428"/>
    <n v="1.2769422736006251"/>
  </r>
  <r>
    <x v="59"/>
    <s v="Finalizada"/>
    <s v="Clavos y Tornillos"/>
    <s v="Tornillo Amarillo 2&quot; #10"/>
    <n v="826"/>
    <n v="0.76725842674657707"/>
    <n v="633.75546049267268"/>
    <n v="30.0428"/>
    <n v="21.095086359882323"/>
  </r>
  <r>
    <x v="85"/>
    <s v="Finalizada"/>
    <s v="Herrajes"/>
    <s v="Resbalon plastico de 3/4&quot; con clavo"/>
    <n v="4"/>
    <n v="3.6494321173669468"/>
    <n v="14.597728469467787"/>
    <n v="30.0428"/>
    <n v="0.48589773488049676"/>
  </r>
  <r>
    <x v="8"/>
    <s v="En Proceso"/>
    <s v="Pinturas y Quimicos"/>
    <s v="Latex Mate Base Pastel SW6372"/>
    <n v="1"/>
    <n v="203.3"/>
    <n v="203.3"/>
    <n v="30.0428"/>
    <n v="6.7670123956488748"/>
  </r>
  <r>
    <x v="8"/>
    <s v="En Proceso"/>
    <s v="Pinturas y Quimicos"/>
    <s v="Latex Mate Base Media SW6359"/>
    <n v="1"/>
    <n v="203.3"/>
    <n v="203.3"/>
    <n v="30.0428"/>
    <n v="6.7670123956488748"/>
  </r>
  <r>
    <x v="83"/>
    <s v="Finalizada"/>
    <s v="Pinturas y Quimicos"/>
    <s v="Kinepox 026 Sur"/>
    <n v="0.5"/>
    <n v="849.54222932112123"/>
    <n v="424.77111466056061"/>
    <n v="30.0428"/>
    <n v="14.138865706943449"/>
  </r>
  <r>
    <x v="83"/>
    <s v="Finalizada"/>
    <s v="Pinturas y Quimicos"/>
    <s v="Kinecure 626 tablas de surf componente B Sur cuarto"/>
    <n v="0.5"/>
    <n v="699.77015143388712"/>
    <n v="349.88507571694356"/>
    <n v="30.0428"/>
    <n v="11.646220582533704"/>
  </r>
  <r>
    <x v="56"/>
    <s v="En Proceso"/>
    <s v="Pinturas y Quimicos"/>
    <s v="Kinepox 026 Sur"/>
    <n v="0.5"/>
    <n v="849.54222932112123"/>
    <n v="424.77111466056061"/>
    <n v="30.0428"/>
    <n v="14.138865706943449"/>
  </r>
  <r>
    <x v="56"/>
    <s v="En Proceso"/>
    <s v="Pinturas y Quimicos"/>
    <s v="Kinecure 626 tablas de surf componente B Sur cuarto"/>
    <n v="0.5"/>
    <n v="699.77015143388712"/>
    <n v="349.88507571694356"/>
    <n v="30.0428"/>
    <n v="11.646220582533704"/>
  </r>
  <r>
    <x v="31"/>
    <s v="Finalizada"/>
    <s v="Material para Empaque"/>
    <s v="Lamina de carton 48&quot; x 40&quot;"/>
    <n v="12"/>
    <n v="29.842295814691809"/>
    <n v="358.10754977630171"/>
    <n v="30.0428"/>
    <n v="11.91991258392366"/>
  </r>
  <r>
    <x v="31"/>
    <s v="Finalizada"/>
    <s v="Material para Empaque"/>
    <s v="Tape café 2&quot;"/>
    <n v="2"/>
    <n v="26.30828811813187"/>
    <n v="52.616576236263739"/>
    <n v="30.0428"/>
    <n v="1.7513872287624237"/>
  </r>
  <r>
    <x v="80"/>
    <s v="Finalizada"/>
    <s v="Metales"/>
    <s v="Varilla galvanizada roscada 1/2&quot; x 6 m"/>
    <n v="2.6"/>
    <n v="36.591033851784083"/>
    <n v="95.136688014638622"/>
    <n v="30.0428"/>
    <n v="3.1667051012102276"/>
  </r>
  <r>
    <x v="80"/>
    <s v="Finalizada"/>
    <s v="Pinturas y Quimicos"/>
    <s v="Adhesivo EPOXI-MIL Loctite"/>
    <n v="2"/>
    <n v="60.5"/>
    <n v="121"/>
    <n v="30.0428"/>
    <n v="4.0275873087728176"/>
  </r>
  <r>
    <x v="8"/>
    <s v="En Proceso"/>
    <s v="Pinturas y Quimicos"/>
    <s v="Duro Tinte Blanco Sur cuarto"/>
    <n v="3"/>
    <n v="406.3"/>
    <n v="1218.9000000000001"/>
    <n v="30.0428"/>
    <n v="40.572117112918903"/>
  </r>
  <r>
    <x v="40"/>
    <s v="En Proceso"/>
    <s v="Herrajes"/>
    <s v="Rodos Giratorios para Muebles "/>
    <n v="8"/>
    <n v="299.37"/>
    <n v="2394.96"/>
    <n v="30.0428"/>
    <n v="79.718268603459066"/>
  </r>
  <r>
    <x v="40"/>
    <s v="En Proceso"/>
    <s v="Clavos y Tornillos"/>
    <s v="Arandela Lisa Galvanizada 1/4&quot;"/>
    <n v="64"/>
    <n v="0.34028639618138429"/>
    <n v="21.778329355608594"/>
    <n v="30.0428"/>
    <n v="0.72491010676796419"/>
  </r>
  <r>
    <x v="40"/>
    <s v="En Proceso"/>
    <s v="Clavos y Tornillos"/>
    <s v="Tornillo Amarillo 2&quot; #10"/>
    <n v="32"/>
    <n v="0.76725842674657707"/>
    <n v="24.552269655890466"/>
    <n v="30.0428"/>
    <n v="0.81724305510439998"/>
  </r>
  <r>
    <x v="76"/>
    <s v="Finalizada"/>
    <s v="Metales"/>
    <s v="Varilla galvanizada roscada 1/4&quot; "/>
    <n v="2.72"/>
    <n v="12.485424028268552"/>
    <n v="33.960353356890465"/>
    <n v="30.0428"/>
    <n v="1.1303990758814246"/>
  </r>
  <r>
    <x v="76"/>
    <s v="Finalizada"/>
    <s v="Clavos y Tornillos"/>
    <s v="Tuerca Galvanizada 1/4&quot;"/>
    <n v="6"/>
    <n v="0.61599999999999999"/>
    <n v="3.6959999999999997"/>
    <n v="30.0428"/>
    <n v="0.12302448506796969"/>
  </r>
  <r>
    <x v="76"/>
    <s v="Finalizada"/>
    <s v="Clavos y Tornillos"/>
    <s v="Arandela Lisa Galvanizada 1/4&quot;"/>
    <n v="6"/>
    <n v="0.34028639618138429"/>
    <n v="2.0417183770883058"/>
    <n v="30.0428"/>
    <n v="6.7960322509496643E-2"/>
  </r>
  <r>
    <x v="62"/>
    <s v="En Proceso"/>
    <s v="Clavos y Tornillos"/>
    <s v="Tuerca Galvanizada con uñas 5/16&quot;"/>
    <n v="40"/>
    <n v="4.7030000000000003"/>
    <n v="188.12"/>
    <n v="30.0428"/>
    <n v="6.2617332605482847"/>
  </r>
  <r>
    <x v="62"/>
    <s v="En Proceso"/>
    <s v="Clavos y Tornillos"/>
    <s v="Perno Allen Avellanado 3/4&quot; de largo rosca 5/16&quot;"/>
    <n v="40"/>
    <n v="5.8479999999999999"/>
    <n v="233.92"/>
    <n v="30.0428"/>
    <n v="7.7862249856870864"/>
  </r>
  <r>
    <x v="31"/>
    <s v="Finalizada"/>
    <s v="Clavos y Tornillos"/>
    <s v="Tornillo Amarillo 1-1/2&quot; #10"/>
    <n v="30"/>
    <n v="0.44456344312992735"/>
    <n v="13.336903293897821"/>
    <n v="30.0428"/>
    <n v="0.44393010284986156"/>
  </r>
  <r>
    <x v="74"/>
    <s v="Finalizada"/>
    <s v="Plywood"/>
    <s v="Lamina de Plywood Corriente de 4 x 8 x 3/8&quot;"/>
    <n v="2"/>
    <n v="507.90117905758052"/>
    <n v="1015.802358115161"/>
    <n v="30.0428"/>
    <n v="33.811840378232425"/>
  </r>
  <r>
    <x v="74"/>
    <s v="Finalizada"/>
    <s v="Clavos y Tornillos"/>
    <s v="Tornillo Gypsum 1-1/4&quot;"/>
    <n v="10"/>
    <n v="0.22429983641449525"/>
    <n v="2.2429983641449525"/>
    <n v="30.0428"/>
    <n v="7.466009706635042E-2"/>
  </r>
  <r>
    <x v="74"/>
    <s v="Finalizada"/>
    <s v="Clavos y Tornillos"/>
    <s v="Tornillo Gypsum 2&quot;"/>
    <n v="70"/>
    <n v="0.36455696202531646"/>
    <n v="25.518987341772153"/>
    <n v="30.0428"/>
    <n v="0.84942107066492312"/>
  </r>
  <r>
    <x v="69"/>
    <s v="Finalizada"/>
    <s v="Herrajes"/>
    <s v="Nivelador metalico de 1-1/4&quot; rosca de 3/8&quot; hierro negro"/>
    <n v="76"/>
    <n v="12.362321680112691"/>
    <n v="939.53644768856452"/>
    <n v="30.0428"/>
    <n v="31.273265064793048"/>
  </r>
  <r>
    <x v="70"/>
    <s v="Finalizada"/>
    <s v="Herrajes"/>
    <s v="Nivelador metalico de 1-1/4&quot; rosca de 3/8&quot; hierro negro"/>
    <n v="80"/>
    <n v="12.362321680112691"/>
    <n v="988.98573440901532"/>
    <n v="30.0428"/>
    <n v="32.91922638399268"/>
  </r>
  <r>
    <x v="71"/>
    <s v="Finalizada"/>
    <s v="Herrajes"/>
    <s v="Nivelador metalico de 1-1/4&quot; rosca de 3/8&quot; hierro negro"/>
    <n v="185"/>
    <n v="12.362321680112691"/>
    <n v="2287.0295108208479"/>
    <n v="30.0428"/>
    <n v="76.125711012983075"/>
  </r>
  <r>
    <x v="86"/>
    <s v="Finalizada"/>
    <s v="Clavos y Tornillos"/>
    <s v="Tornillo Amarillo 1-1/4&quot; #10"/>
    <n v="35"/>
    <n v="0.52547530623503114"/>
    <n v="18.391635718226091"/>
    <n v="30.0428"/>
    <n v="0.61218114550661362"/>
  </r>
  <r>
    <x v="86"/>
    <s v="Finalizada"/>
    <s v="Clavos y Tornillos"/>
    <s v="Tornillo Amarillo 2&quot; #10"/>
    <n v="50"/>
    <n v="0.76725842674657707"/>
    <n v="38.362921337328856"/>
    <n v="30.0428"/>
    <n v="1.2769422736006251"/>
  </r>
  <r>
    <x v="79"/>
    <s v="Finalizada"/>
    <s v="Herrajes"/>
    <s v="Resbalon plastico de 3/4&quot; con clavo"/>
    <n v="4"/>
    <n v="3.6494321173669468"/>
    <n v="14.597728469467787"/>
    <n v="30.0428"/>
    <n v="0.48589773488049676"/>
  </r>
  <r>
    <x v="79"/>
    <s v="Finalizada"/>
    <s v="Material para Empaque"/>
    <s v="Tape café 2&quot;"/>
    <n v="2"/>
    <n v="26.30828811813187"/>
    <n v="52.616576236263739"/>
    <n v="30.0428"/>
    <n v="1.7513872287624237"/>
  </r>
  <r>
    <x v="79"/>
    <s v="Finalizada"/>
    <s v="Material para Empaque"/>
    <s v="Lamina de poroplast lisa 2 x 4 (pie x pie)"/>
    <n v="6"/>
    <n v="31.396085260667828"/>
    <n v="188.37651156400696"/>
    <n v="30.0428"/>
    <n v="6.2702714648437219"/>
  </r>
  <r>
    <x v="86"/>
    <s v="Finalizada"/>
    <s v="Plywood"/>
    <s v="Lamina de Plywood Corriente de 4 x 8 x 1/2&quot;"/>
    <n v="1"/>
    <n v="641.69552469135795"/>
    <n v="641.69552469135795"/>
    <n v="30.0428"/>
    <n v="21.359378110274605"/>
  </r>
  <r>
    <x v="86"/>
    <s v="Finalizada"/>
    <s v="Plywood"/>
    <s v="Lamina de Plywood Fenolico de 4 x 8 x 1/2&quot;"/>
    <n v="0.5"/>
    <n v="627.47967676767666"/>
    <n v="313.73983838383833"/>
    <n v="30.0428"/>
    <n v="10.443095796125473"/>
  </r>
  <r>
    <x v="74"/>
    <s v="Finalizada"/>
    <s v="Herrajes"/>
    <s v="Nivelador plastico 7/8&quot; rosca de 1/4&quot;"/>
    <n v="8"/>
    <n v="39.122716859999997"/>
    <n v="312.98173487999998"/>
    <n v="30.0428"/>
    <n v="10.417861680003195"/>
  </r>
  <r>
    <x v="76"/>
    <s v="Finalizada"/>
    <s v="Metales"/>
    <s v="Varilla galvanizada roscada 1/4&quot; "/>
    <n v="1.81"/>
    <n v="12.485424028268552"/>
    <n v="22.598617491166081"/>
    <n v="30.0428"/>
    <n v="0.75221409093580094"/>
  </r>
  <r>
    <x v="76"/>
    <s v="Finalizada"/>
    <s v="Clavos y Tornillos"/>
    <s v="Tuerca Galvanizada 1/4&quot;"/>
    <n v="2"/>
    <n v="0.61599999999999999"/>
    <n v="1.232"/>
    <n v="30.0428"/>
    <n v="4.1008161689323232E-2"/>
  </r>
  <r>
    <x v="76"/>
    <s v="Finalizada"/>
    <s v="Clavos y Tornillos"/>
    <s v="Arandela Lisa Galvanizada 1/4&quot;"/>
    <n v="3"/>
    <n v="0.34028639618138429"/>
    <n v="1.0208591885441529"/>
    <n v="30.0428"/>
    <n v="3.3980161254748321E-2"/>
  </r>
  <r>
    <x v="87"/>
    <s v="Finalizada"/>
    <s v="Plywood"/>
    <s v="Lamina de Plywood Corriente de 4 x 8 x 3/8&quot;"/>
    <n v="1"/>
    <n v="507.90117905758052"/>
    <n v="507.90117905758052"/>
    <n v="30.0428"/>
    <n v="16.905920189116213"/>
  </r>
  <r>
    <x v="59"/>
    <s v="Finalizada"/>
    <s v="Clavos y Tornillos"/>
    <s v="Tornillo Amarillo 2&quot; #10"/>
    <n v="826"/>
    <n v="0.76725842674657707"/>
    <n v="633.75546049267268"/>
    <n v="30.0428"/>
    <n v="21.095086359882323"/>
  </r>
  <r>
    <x v="69"/>
    <s v="Finalizada"/>
    <s v="Material para Empaque"/>
    <s v="Lamina de carton 48&quot; x 40&quot;"/>
    <n v="57"/>
    <n v="29.842295814691809"/>
    <n v="1701.0108614374331"/>
    <n v="30.0428"/>
    <n v="56.619584773637378"/>
  </r>
  <r>
    <x v="69"/>
    <s v="Finalizada"/>
    <s v="Material para Empaque"/>
    <s v="Tape café 2&quot;"/>
    <n v="9"/>
    <n v="26.30828811813187"/>
    <n v="236.77459306318684"/>
    <n v="30.0428"/>
    <n v="7.8812425294309065"/>
  </r>
  <r>
    <x v="69"/>
    <s v="Finalizada"/>
    <s v="Material para Empaque"/>
    <s v="Stretch film manual"/>
    <n v="2"/>
    <n v="186.4570226388889"/>
    <n v="372.9140452777778"/>
    <n v="30.0428"/>
    <n v="12.412759305982725"/>
  </r>
  <r>
    <x v="69"/>
    <s v="Finalizada"/>
    <s v="Clavos y Tornillos"/>
    <s v="Tornillo Amarillo 2&quot; #10"/>
    <n v="-30"/>
    <n v="0.76725842674657707"/>
    <n v="-23.017752802397311"/>
    <n v="30.0428"/>
    <n v="-0.76616536416037495"/>
  </r>
  <r>
    <x v="76"/>
    <s v="Finalizada"/>
    <s v="Clavos y Tornillos"/>
    <s v="Tornillo Amarillo 1-1/4&quot; #10"/>
    <n v="50"/>
    <n v="0.52547530623503114"/>
    <n v="26.273765311751557"/>
    <n v="30.0428"/>
    <n v="0.87454449358087649"/>
  </r>
  <r>
    <x v="88"/>
    <s v="Finalizada"/>
    <s v="Clavos y Tornillos"/>
    <s v="Tornillo Amarillo 2-1/2&quot; #10"/>
    <n v="80"/>
    <n v="0.80249873441502373"/>
    <n v="64.199898753201893"/>
    <n v="30.0428"/>
    <n v="2.1369479127512045"/>
  </r>
  <r>
    <x v="88"/>
    <s v="Finalizada"/>
    <s v="Clavos y Tornillos"/>
    <s v="Tornillo Amarillo 2&quot; #10"/>
    <n v="20"/>
    <n v="0.76725842674657707"/>
    <n v="15.345168534931542"/>
    <n v="30.0428"/>
    <n v="0.51077690944025"/>
  </r>
  <r>
    <x v="70"/>
    <s v="Finalizada"/>
    <s v="Material para Empaque"/>
    <s v="Lamina de carton 48&quot; x 40&quot;"/>
    <n v="60"/>
    <n v="29.842295814691809"/>
    <n v="1790.5377488815086"/>
    <n v="30.0428"/>
    <n v="59.5995629196183"/>
  </r>
  <r>
    <x v="70"/>
    <s v="Finalizada"/>
    <s v="Material para Empaque"/>
    <s v="Lamina de carton 48&quot; x 40&quot;"/>
    <n v="-30"/>
    <n v="29.842295814691809"/>
    <n v="-895.2688744407543"/>
    <n v="30.0428"/>
    <n v="-29.79978145980915"/>
  </r>
  <r>
    <x v="8"/>
    <s v="En Proceso"/>
    <s v="Pinturas y Quimicos"/>
    <s v="Fondo Lijable para exteriores transparente Sur negro galon"/>
    <n v="2"/>
    <n v="980.21"/>
    <n v="1960.42"/>
    <n v="30.0428"/>
    <n v="65.254237288135599"/>
  </r>
  <r>
    <x v="44"/>
    <s v="En Proceso"/>
    <s v="Material para Empaque"/>
    <s v="Papel kraft "/>
    <n v="283.25"/>
    <n v="3.1234075327412754"/>
    <n v="884.70518364896623"/>
    <n v="30.0428"/>
    <n v="29.448160079918193"/>
  </r>
  <r>
    <x v="89"/>
    <s v="En Proceso"/>
    <s v="Material para Tapizar"/>
    <s v="Espuma amarilla 5&quot;"/>
    <n v="0.5"/>
    <n v="845.70000000000016"/>
    <n v="422.85000000000008"/>
    <n v="30.0428"/>
    <n v="14.074919781112282"/>
  </r>
  <r>
    <x v="89"/>
    <s v="En Proceso"/>
    <s v="Material para Tapizar"/>
    <s v="Tela velvet color pavo real de 54&quot; de ancho"/>
    <n v="5"/>
    <n v="322.7157285365854"/>
    <n v="1613.578642682927"/>
    <n v="30.0428"/>
    <n v="53.709329446087814"/>
  </r>
  <r>
    <x v="67"/>
    <s v="Finalizada"/>
    <s v="Material para Tapizar"/>
    <s v="Espuma amarilla 5&quot;"/>
    <n v="0.25"/>
    <n v="845.70000000000016"/>
    <n v="211.42500000000004"/>
    <n v="30.0428"/>
    <n v="7.037459890556141"/>
  </r>
  <r>
    <x v="74"/>
    <s v="Finalizada"/>
    <s v="Material para Tapizar"/>
    <s v="Espuma amarilla 5&quot;"/>
    <n v="0.125"/>
    <n v="845.70000000000016"/>
    <n v="105.71250000000002"/>
    <n v="30.0428"/>
    <n v="3.5187299452780705"/>
  </r>
  <r>
    <x v="74"/>
    <s v="Finalizada"/>
    <s v="Material para Tapizar"/>
    <s v="Espuma amarilla 5&quot;"/>
    <n v="0.125"/>
    <n v="845.70000000000016"/>
    <n v="105.71250000000002"/>
    <n v="30.0428"/>
    <n v="3.5187299452780705"/>
  </r>
  <r>
    <x v="71"/>
    <s v="Finalizada"/>
    <s v="Material para Empaque"/>
    <s v="Lamina de carton 48&quot; x 40&quot;"/>
    <n v="60"/>
    <n v="29.842295814691809"/>
    <n v="1790.5377488815086"/>
    <n v="30.0428"/>
    <n v="59.5995629196183"/>
  </r>
  <r>
    <x v="71"/>
    <s v="Finalizada"/>
    <s v="Material para Empaque"/>
    <s v="Lamina de carton 48&quot; x 40&quot;"/>
    <n v="-14"/>
    <n v="29.842295814691809"/>
    <n v="-417.79214140568536"/>
    <n v="30.0428"/>
    <n v="-13.906564681244269"/>
  </r>
  <r>
    <x v="90"/>
    <s v="Finalizada"/>
    <s v="Plywood"/>
    <s v="Lamina de Plywood Corriente de 4 x 8 x 3/4&quot;"/>
    <n v="1"/>
    <n v="809.59743055555543"/>
    <n v="809.59743055555543"/>
    <n v="30.0428"/>
    <n v="26.948135012567253"/>
  </r>
  <r>
    <x v="84"/>
    <s v="Finalizada"/>
    <s v="Plywood"/>
    <s v="Lamina de Plywood Corriente de 4 x 8 x 3/4&quot;"/>
    <n v="2"/>
    <n v="809.59743055555543"/>
    <n v="1619.1948611111109"/>
    <n v="30.0428"/>
    <n v="53.896270025134505"/>
  </r>
  <r>
    <x v="91"/>
    <s v="Finalizada"/>
    <s v="Clavos y Tornillos"/>
    <s v="Tornillo Amarillo 2&quot; #10"/>
    <n v="25"/>
    <n v="0.76725842674657707"/>
    <n v="19.181460668664428"/>
    <n v="30.0428"/>
    <n v="0.63847113680031253"/>
  </r>
  <r>
    <x v="91"/>
    <s v="Finalizada"/>
    <s v="Clavos y Tornillos"/>
    <s v="Tornillo Amarillo 2-1/2&quot; #10"/>
    <n v="200"/>
    <n v="0.80249873441502373"/>
    <n v="160.49974688300475"/>
    <n v="30.0428"/>
    <n v="5.3423697818780127"/>
  </r>
  <r>
    <x v="8"/>
    <s v="En Proceso"/>
    <s v="Pinturas y Quimicos"/>
    <s v="Corrostyl antic mate Negro Sur galon"/>
    <n v="4"/>
    <n v="875.05880341880345"/>
    <n v="3500.2352136752138"/>
    <n v="30.0428"/>
    <n v="116.50828863072729"/>
  </r>
  <r>
    <x v="8"/>
    <s v="En Proceso"/>
    <s v="Pinturas y Quimicos"/>
    <s v="Fondo Lijable para exteriores transparente Sur"/>
    <n v="2"/>
    <n v="1022.5766666666667"/>
    <n v="2045.1533333333334"/>
    <n v="30.0428"/>
    <n v="68.074657932460809"/>
  </r>
  <r>
    <x v="8"/>
    <s v="En Proceso"/>
    <s v="Pinturas y Quimicos"/>
    <s v="Diluyente Duro Sur"/>
    <n v="3"/>
    <n v="622.89392857142855"/>
    <n v="1868.6817857142855"/>
    <n v="30.0428"/>
    <n v="62.200653258494064"/>
  </r>
  <r>
    <x v="8"/>
    <s v="En Proceso"/>
    <s v="Pinturas y Quimicos"/>
    <s v="Acabado mate para exteriores transparente Sur"/>
    <n v="3"/>
    <n v="1234.9796738973976"/>
    <n v="3704.9390216921929"/>
    <n v="30.0428"/>
    <n v="123.32202796317897"/>
  </r>
  <r>
    <x v="8"/>
    <s v="En Proceso"/>
    <s v="Pinturas y Quimicos"/>
    <s v="Componente B 730 para poliuretano Sur"/>
    <n v="2"/>
    <n v="1332.2199479467902"/>
    <n v="2664.4398958935803"/>
    <n v="30.0428"/>
    <n v="88.688134790817784"/>
  </r>
  <r>
    <x v="90"/>
    <s v="Finalizada"/>
    <s v="Herrajes"/>
    <s v="Resbalon plastico de 1&quot; con clavo"/>
    <n v="8"/>
    <n v="1.8496662205147865"/>
    <n v="14.797329764118292"/>
    <n v="30.0428"/>
    <n v="0.49254163274123225"/>
  </r>
  <r>
    <x v="84"/>
    <s v="Finalizada"/>
    <s v="Herrajes"/>
    <s v="Resbalon plastico de 1&quot; con clavo"/>
    <n v="16"/>
    <n v="1.8496662205147865"/>
    <n v="29.594659528236583"/>
    <n v="30.0428"/>
    <n v="0.9850832654824645"/>
  </r>
  <r>
    <x v="92"/>
    <s v="Finalizada"/>
    <s v="Clavos y Tornillos"/>
    <s v="Tornillo Amarillo 3&quot; #10"/>
    <n v="50"/>
    <n v="1.2567021280709196"/>
    <n v="62.835106403545979"/>
    <n v="30.0428"/>
    <n v="2.0915196454240608"/>
  </r>
  <r>
    <x v="84"/>
    <s v="Finalizada"/>
    <s v="Material para Empaque"/>
    <s v="Lamina de carton 48&quot; x 40&quot;"/>
    <n v="16"/>
    <n v="29.842295814691809"/>
    <n v="477.47673303506895"/>
    <n v="30.0428"/>
    <n v="15.893216778564879"/>
  </r>
  <r>
    <x v="84"/>
    <s v="Finalizada"/>
    <s v="Material para Empaque"/>
    <s v="Tape café 2&quot;"/>
    <n v="1"/>
    <n v="26.30828811813187"/>
    <n v="26.30828811813187"/>
    <n v="30.0428"/>
    <n v="0.87569361438121185"/>
  </r>
  <r>
    <x v="84"/>
    <s v="Finalizada"/>
    <s v="Material para Empaque"/>
    <s v="Stretch film manual"/>
    <n v="1"/>
    <n v="186.4570226388889"/>
    <n v="186.4570226388889"/>
    <n v="30.0428"/>
    <n v="6.2063796529913624"/>
  </r>
  <r>
    <x v="88"/>
    <s v="Finalizada"/>
    <s v="Clavos y Tornillos"/>
    <s v="Tornillo Amarillo 2-1/2&quot; #10"/>
    <n v="80"/>
    <n v="0.80249873441502373"/>
    <n v="64.199898753201893"/>
    <n v="30.0428"/>
    <n v="2.1369479127512045"/>
  </r>
  <r>
    <x v="80"/>
    <s v="Finalizada"/>
    <s v="Clavos y Tornillos"/>
    <s v="Tornillo Amarillo 1-1/2&quot; #10"/>
    <n v="200"/>
    <n v="0.44456344312992735"/>
    <n v="88.912688625985467"/>
    <n v="30.0428"/>
    <n v="2.9595340189990771"/>
  </r>
  <r>
    <x v="93"/>
    <s v="Finalizada"/>
    <s v="Clavos y Tornillos"/>
    <s v="Tornillo Amarillo 1&quot; #10"/>
    <n v="20"/>
    <n v="0.50613260716530251"/>
    <n v="10.12265214330605"/>
    <n v="30.0428"/>
    <n v="0.33694103556612731"/>
  </r>
  <r>
    <x v="90"/>
    <s v="Finalizada"/>
    <s v="Material para Empaque"/>
    <s v="Lamina de carton 48&quot; x 40&quot;"/>
    <n v="8"/>
    <n v="29.842295814691809"/>
    <n v="238.73836651753447"/>
    <n v="30.0428"/>
    <n v="7.9466083892824395"/>
  </r>
  <r>
    <x v="90"/>
    <s v="Finalizada"/>
    <s v="Material para Empaque"/>
    <s v="Tape café 2&quot;"/>
    <n v="1"/>
    <n v="26.30828811813187"/>
    <n v="26.30828811813187"/>
    <n v="30.0428"/>
    <n v="0.87569361438121185"/>
  </r>
  <r>
    <x v="8"/>
    <s v="En Proceso"/>
    <s v="Pinturas y Quimicos"/>
    <s v="Peroxido"/>
    <n v="0.375"/>
    <n v="145.64234217335058"/>
    <n v="54.615878315006469"/>
    <n v="30.0428"/>
    <n v="1.8179356889173601"/>
  </r>
  <r>
    <x v="8"/>
    <s v="En Proceso"/>
    <s v="Pinturas y Quimicos"/>
    <s v="Fondo Lijable para exteriores transparente Sur"/>
    <n v="-3.125E-2"/>
    <n v="1022.5766666666667"/>
    <n v="-31.955520833333335"/>
    <n v="30.0428"/>
    <n v="-1.0636665301947001"/>
  </r>
  <r>
    <x v="8"/>
    <s v="En Proceso"/>
    <s v="Pinturas y Quimicos"/>
    <s v="Acabado mate para exteriores transparente Sur"/>
    <n v="-3.125E-2"/>
    <n v="1234.9796738973976"/>
    <n v="-38.593114809293674"/>
    <n v="30.0428"/>
    <n v="-1.2846044579497808"/>
  </r>
  <r>
    <x v="8"/>
    <s v="En Proceso"/>
    <s v="Pinturas y Quimicos"/>
    <s v="Componente B 730 para poliuretano Sur"/>
    <n v="-3.125E-2"/>
    <n v="1332.2199479467902"/>
    <n v="-41.631873373337193"/>
    <n v="30.0428"/>
    <n v="-1.3857521061065279"/>
  </r>
  <r>
    <x v="8"/>
    <s v="En Proceso"/>
    <s v="Pinturas y Quimicos"/>
    <s v="Diluyente Duro Sur"/>
    <n v="-3.125E-2"/>
    <n v="622.89392857142855"/>
    <n v="-19.465435267857142"/>
    <n v="30.0428"/>
    <n v="-0.64792347144264661"/>
  </r>
  <r>
    <x v="8"/>
    <s v="En Proceso"/>
    <s v="Pinturas y Quimicos"/>
    <s v="NOS transparente base coat Sur"/>
    <n v="-3.125E-2"/>
    <n v="872.04927745364489"/>
    <n v="-27.251539920426403"/>
    <n v="30.0428"/>
    <n v="-0.90709054816549728"/>
  </r>
  <r>
    <x v="8"/>
    <s v="En Proceso"/>
    <s v="Pinturas y Quimicos"/>
    <s v="NOS top coat finish Sur"/>
    <n v="-3.125E-2"/>
    <n v="838.56593976525971"/>
    <n v="-26.205185617664366"/>
    <n v="30.0428"/>
    <n v="-0.87226176047719806"/>
  </r>
  <r>
    <x v="73"/>
    <s v="Finalizada"/>
    <s v="Pinturas y Quimicos"/>
    <s v="Fondo Lijable para exteriores transparente Sur"/>
    <n v="0.125"/>
    <n v="1022.5766666666667"/>
    <n v="127.82208333333334"/>
    <n v="30.0428"/>
    <n v="4.2546661207788006"/>
  </r>
  <r>
    <x v="73"/>
    <s v="Finalizada"/>
    <s v="Pinturas y Quimicos"/>
    <s v="Acabado mate para exteriores transparente Sur"/>
    <n v="9.375E-2"/>
    <n v="1234.9796738973976"/>
    <n v="115.77934442788103"/>
    <n v="30.0428"/>
    <n v="3.8538133738493427"/>
  </r>
  <r>
    <x v="73"/>
    <s v="Finalizada"/>
    <s v="Pinturas y Quimicos"/>
    <s v="Componente B 730 para poliuretano Sur"/>
    <n v="0.125"/>
    <n v="1332.2199479467902"/>
    <n v="166.52749349334877"/>
    <n v="30.0428"/>
    <n v="5.5430084244261115"/>
  </r>
  <r>
    <x v="73"/>
    <s v="Finalizada"/>
    <s v="Pinturas y Quimicos"/>
    <s v="Diluyente Duro Sur"/>
    <n v="0.125"/>
    <n v="622.89392857142855"/>
    <n v="77.861741071428568"/>
    <n v="30.0428"/>
    <n v="2.5916938857705865"/>
  </r>
  <r>
    <x v="73"/>
    <s v="Finalizada"/>
    <s v="Material para Empaque"/>
    <s v="Papel kraft "/>
    <n v="2.7"/>
    <n v="3.1234075327412754"/>
    <n v="8.4332003384014449"/>
    <n v="30.0428"/>
    <n v="0.28070620376268007"/>
  </r>
  <r>
    <x v="75"/>
    <s v="Finalizada"/>
    <s v="Pinturas y Quimicos"/>
    <s v="Fondo Lijable para exteriores transparente Sur"/>
    <n v="0.1875"/>
    <n v="1022.5766666666667"/>
    <n v="191.733125"/>
    <n v="30.0428"/>
    <n v="6.3819991811682"/>
  </r>
  <r>
    <x v="8"/>
    <s v="En Proceso"/>
    <s v="Pinturas y Quimicos"/>
    <s v="Fondo Lijable para exteriores transparente Sur"/>
    <n v="-0.125"/>
    <n v="1022.5766666666667"/>
    <n v="-127.82208333333334"/>
    <n v="30.0428"/>
    <n v="-4.2546661207788006"/>
  </r>
  <r>
    <x v="8"/>
    <s v="En Proceso"/>
    <s v="Pinturas y Quimicos"/>
    <s v="Acabado mate para exteriores transparente Sur"/>
    <n v="-9.375E-2"/>
    <n v="1234.9796738973976"/>
    <n v="-115.77934442788103"/>
    <n v="30.0428"/>
    <n v="-3.8538133738493427"/>
  </r>
  <r>
    <x v="8"/>
    <s v="En Proceso"/>
    <s v="Pinturas y Quimicos"/>
    <s v="Componente B 730 para poliuretano Sur"/>
    <n v="-0.125"/>
    <n v="1332.2199479467902"/>
    <n v="-166.52749349334877"/>
    <n v="30.0428"/>
    <n v="-5.5430084244261115"/>
  </r>
  <r>
    <x v="8"/>
    <s v="En Proceso"/>
    <s v="Pinturas y Quimicos"/>
    <s v="Diluyente Duro Sur"/>
    <n v="-0.125"/>
    <n v="622.89392857142855"/>
    <n v="-77.861741071428568"/>
    <n v="30.0428"/>
    <n v="-2.5916938857705865"/>
  </r>
  <r>
    <x v="44"/>
    <s v="En Proceso"/>
    <s v="Material para Empaque"/>
    <s v="Papel kraft "/>
    <n v="-2.7"/>
    <n v="3.1234075327412754"/>
    <n v="-8.4332003384014449"/>
    <n v="30.0428"/>
    <n v="-0.28070620376268007"/>
  </r>
  <r>
    <x v="75"/>
    <s v="Finalizada"/>
    <s v="Pinturas y Quimicos"/>
    <s v="Acabado mate para exteriores transparente Sur"/>
    <n v="0.125"/>
    <n v="1234.9796738973976"/>
    <n v="154.3724592371747"/>
    <n v="30.0428"/>
    <n v="5.1384178317991234"/>
  </r>
  <r>
    <x v="75"/>
    <s v="Finalizada"/>
    <s v="Pinturas y Quimicos"/>
    <s v="Componente B 730 para poliuretano Sur"/>
    <n v="0.15625"/>
    <n v="1332.2199479467902"/>
    <n v="208.15936686668596"/>
    <n v="30.0428"/>
    <n v="6.9287605305326387"/>
  </r>
  <r>
    <x v="75"/>
    <s v="Finalizada"/>
    <s v="Pinturas y Quimicos"/>
    <s v="Diluyente Duro Sur"/>
    <n v="0.15625"/>
    <n v="622.89392857142855"/>
    <n v="97.327176339285714"/>
    <n v="30.0428"/>
    <n v="3.2396173572132327"/>
  </r>
  <r>
    <x v="75"/>
    <s v="Finalizada"/>
    <s v="Material para Empaque"/>
    <s v="Papel kraft "/>
    <n v="5.4"/>
    <n v="3.1234075327412754"/>
    <n v="16.86640067680289"/>
    <n v="30.0428"/>
    <n v="0.56141240752536015"/>
  </r>
  <r>
    <x v="31"/>
    <s v="Finalizada"/>
    <s v="Pinturas y Quimicos"/>
    <s v="Corrostyl antic mate Negro Sur galon"/>
    <n v="3.125E-2"/>
    <n v="875.05880341880345"/>
    <n v="27.345587606837608"/>
    <n v="30.0428"/>
    <n v="0.91022100492755698"/>
  </r>
  <r>
    <x v="8"/>
    <s v="En Proceso"/>
    <s v="Pinturas y Quimicos"/>
    <s v="Fondo Lijable para exteriores transparente Sur"/>
    <n v="-0.1875"/>
    <n v="1022.5766666666667"/>
    <n v="-191.733125"/>
    <n v="30.0428"/>
    <n v="-6.3819991811682"/>
  </r>
  <r>
    <x v="8"/>
    <s v="En Proceso"/>
    <s v="Pinturas y Quimicos"/>
    <s v="Acabado mate para exteriores transparente Sur"/>
    <n v="-0.125"/>
    <n v="1234.9796738973976"/>
    <n v="-154.3724592371747"/>
    <n v="30.0428"/>
    <n v="-5.1384178317991234"/>
  </r>
  <r>
    <x v="8"/>
    <s v="En Proceso"/>
    <s v="Pinturas y Quimicos"/>
    <s v="Componente B 730 para poliuretano Sur"/>
    <n v="-0.15625"/>
    <n v="1332.2199479467902"/>
    <n v="-208.15936686668596"/>
    <n v="30.0428"/>
    <n v="-6.9287605305326387"/>
  </r>
  <r>
    <x v="8"/>
    <s v="En Proceso"/>
    <s v="Pinturas y Quimicos"/>
    <s v="Diluyente Duro Sur"/>
    <n v="-0.15625"/>
    <n v="622.89392857142855"/>
    <n v="-97.327176339285714"/>
    <n v="30.0428"/>
    <n v="-3.2396173572132327"/>
  </r>
  <r>
    <x v="44"/>
    <s v="En Proceso"/>
    <s v="Material para Empaque"/>
    <s v="Papel kraft "/>
    <n v="-5.4"/>
    <n v="3.1234075327412754"/>
    <n v="-16.86640067680289"/>
    <n v="30.0428"/>
    <n v="-0.56141240752536015"/>
  </r>
  <r>
    <x v="31"/>
    <s v="Finalizada"/>
    <s v="Pinturas y Quimicos"/>
    <s v="Fondo Lijable para exteriores transparente Sur negro galon"/>
    <n v="0.5"/>
    <n v="980.21"/>
    <n v="490.10500000000002"/>
    <n v="30.0428"/>
    <n v="16.3135593220339"/>
  </r>
  <r>
    <x v="31"/>
    <s v="Finalizada"/>
    <s v="Pinturas y Quimicos"/>
    <s v="Acabado mate para exteriores transparente Sur"/>
    <n v="0.625"/>
    <n v="1234.9796738973976"/>
    <n v="771.86229618587345"/>
    <n v="30.0428"/>
    <n v="25.692089158995614"/>
  </r>
  <r>
    <x v="31"/>
    <s v="Finalizada"/>
    <s v="Pinturas y Quimicos"/>
    <s v="Componente B 730 para poliuretano Sur"/>
    <n v="0.5625"/>
    <n v="1332.2199479467902"/>
    <n v="749.37372072006951"/>
    <n v="30.0428"/>
    <n v="24.943537909917502"/>
  </r>
  <r>
    <x v="31"/>
    <s v="Finalizada"/>
    <s v="Pinturas y Quimicos"/>
    <s v="Diluyente Duro Sur"/>
    <n v="0.8125"/>
    <n v="622.89392857142855"/>
    <n v="506.10131696428567"/>
    <n v="30.0428"/>
    <n v="16.846010257508809"/>
  </r>
  <r>
    <x v="31"/>
    <s v="Finalizada"/>
    <s v="Material para Empaque"/>
    <s v="Papel kraft "/>
    <n v="13.5"/>
    <n v="3.1234075327412754"/>
    <n v="42.166001692007214"/>
    <n v="30.0428"/>
    <n v="1.4035310188134"/>
  </r>
  <r>
    <x v="8"/>
    <s v="En Proceso"/>
    <s v="Pinturas y Quimicos"/>
    <s v="Corrostyl antic mate Negro Sur galon"/>
    <n v="-3.125E-2"/>
    <n v="875.05880341880345"/>
    <n v="-27.345587606837608"/>
    <n v="30.0428"/>
    <n v="-0.91022100492755698"/>
  </r>
  <r>
    <x v="8"/>
    <s v="En Proceso"/>
    <s v="Pinturas y Quimicos"/>
    <s v="Fondo Lijable para exteriores transparente Sur negro galon"/>
    <n v="-0.5"/>
    <n v="980.21"/>
    <n v="-490.10500000000002"/>
    <n v="30.0428"/>
    <n v="-16.3135593220339"/>
  </r>
  <r>
    <x v="8"/>
    <s v="En Proceso"/>
    <s v="Pinturas y Quimicos"/>
    <s v="Acabado mate para exteriores transparente Sur"/>
    <n v="-0.625"/>
    <n v="1234.9796738973976"/>
    <n v="-771.86229618587345"/>
    <n v="30.0428"/>
    <n v="-25.692089158995614"/>
  </r>
  <r>
    <x v="8"/>
    <s v="En Proceso"/>
    <s v="Pinturas y Quimicos"/>
    <s v="Componente B 730 para poliuretano Sur"/>
    <n v="-0.5625"/>
    <n v="1332.2199479467902"/>
    <n v="-749.37372072006951"/>
    <n v="30.0428"/>
    <n v="-24.943537909917502"/>
  </r>
  <r>
    <x v="8"/>
    <s v="En Proceso"/>
    <s v="Pinturas y Quimicos"/>
    <s v="Diluyente Duro Sur"/>
    <n v="-0.8125"/>
    <n v="622.89392857142855"/>
    <n v="-506.10131696428567"/>
    <n v="30.0428"/>
    <n v="-16.846010257508809"/>
  </r>
  <r>
    <x v="44"/>
    <s v="En Proceso"/>
    <s v="Material para Empaque"/>
    <s v="Papel kraft "/>
    <n v="-13.5"/>
    <n v="3.1234075327412754"/>
    <n v="-42.166001692007214"/>
    <n v="30.0428"/>
    <n v="-1.4035310188134"/>
  </r>
  <r>
    <x v="85"/>
    <s v="Finalizada"/>
    <s v="Pinturas y Quimicos"/>
    <s v="Fondo Lijable para exteriores transparente Sur"/>
    <n v="3.125E-2"/>
    <n v="1022.5766666666667"/>
    <n v="31.955520833333335"/>
    <n v="30.0428"/>
    <n v="1.0636665301947001"/>
  </r>
  <r>
    <x v="85"/>
    <s v="Finalizada"/>
    <s v="Pinturas y Quimicos"/>
    <s v="Acabado mate para exteriores transparente Sur"/>
    <n v="3.125E-2"/>
    <n v="1234.9796738973976"/>
    <n v="38.593114809293674"/>
    <n v="30.0428"/>
    <n v="1.2846044579497808"/>
  </r>
  <r>
    <x v="85"/>
    <s v="Finalizada"/>
    <s v="Pinturas y Quimicos"/>
    <s v="Componente B 730 para poliuretano Sur"/>
    <n v="3.125E-2"/>
    <n v="1332.2199479467902"/>
    <n v="41.631873373337193"/>
    <n v="30.0428"/>
    <n v="1.3857521061065279"/>
  </r>
  <r>
    <x v="85"/>
    <s v="Finalizada"/>
    <s v="Pinturas y Quimicos"/>
    <s v="Diluyente Duro Sur"/>
    <n v="3.125E-2"/>
    <n v="622.89392857142855"/>
    <n v="19.465435267857142"/>
    <n v="30.0428"/>
    <n v="0.64792347144264661"/>
  </r>
  <r>
    <x v="85"/>
    <s v="Finalizada"/>
    <s v="Pinturas y Quimicos"/>
    <s v="Duro Tinte Negro Sur galon"/>
    <n v="3.125E-2"/>
    <n v="1231.47"/>
    <n v="38.483437500000001"/>
    <n v="30.0428"/>
    <n v="1.2809537559748092"/>
  </r>
  <r>
    <x v="79"/>
    <s v="Finalizada"/>
    <s v="Pinturas y Quimicos"/>
    <s v="Fondo Lijable para exteriores transparente Sur"/>
    <n v="3.125E-2"/>
    <n v="1022.5766666666667"/>
    <n v="31.955520833333335"/>
    <n v="30.0428"/>
    <n v="1.0636665301947001"/>
  </r>
  <r>
    <x v="8"/>
    <s v="En Proceso"/>
    <s v="Pinturas y Quimicos"/>
    <s v="Fondo Lijable para exteriores transparente Sur"/>
    <n v="-3.125E-2"/>
    <n v="1022.5766666666667"/>
    <n v="-31.955520833333335"/>
    <n v="30.0428"/>
    <n v="-1.0636665301947001"/>
  </r>
  <r>
    <x v="8"/>
    <s v="En Proceso"/>
    <s v="Pinturas y Quimicos"/>
    <s v="Acabado mate para exteriores transparente Sur"/>
    <n v="-3.125E-2"/>
    <n v="1234.9796738973976"/>
    <n v="-38.593114809293674"/>
    <n v="30.0428"/>
    <n v="-1.2846044579497808"/>
  </r>
  <r>
    <x v="8"/>
    <s v="En Proceso"/>
    <s v="Pinturas y Quimicos"/>
    <s v="Componente B 730 para poliuretano Sur"/>
    <n v="-3.125E-2"/>
    <n v="1332.2199479467902"/>
    <n v="-41.631873373337193"/>
    <n v="30.0428"/>
    <n v="-1.3857521061065279"/>
  </r>
  <r>
    <x v="8"/>
    <s v="En Proceso"/>
    <s v="Pinturas y Quimicos"/>
    <s v="Diluyente Duro Sur"/>
    <n v="-3.125E-2"/>
    <n v="622.89392857142855"/>
    <n v="-19.465435267857142"/>
    <n v="30.0428"/>
    <n v="-0.64792347144264661"/>
  </r>
  <r>
    <x v="8"/>
    <s v="En Proceso"/>
    <s v="Pinturas y Quimicos"/>
    <s v="Duro Tinte Negro Sur galon"/>
    <n v="-3.125E-2"/>
    <n v="1231.47"/>
    <n v="-38.483437500000001"/>
    <n v="30.0428"/>
    <n v="-1.2809537559748092"/>
  </r>
  <r>
    <x v="79"/>
    <s v="Finalizada"/>
    <s v="Pinturas y Quimicos"/>
    <s v="Acabado mate para exteriores transparente Sur"/>
    <n v="3.125E-2"/>
    <n v="1234.9796738973976"/>
    <n v="38.593114809293674"/>
    <n v="30.0428"/>
    <n v="1.2846044579497808"/>
  </r>
  <r>
    <x v="79"/>
    <s v="Finalizada"/>
    <s v="Pinturas y Quimicos"/>
    <s v="Componente B 730 para poliuretano Sur"/>
    <n v="3.125E-2"/>
    <n v="1332.2199479467902"/>
    <n v="41.631873373337193"/>
    <n v="30.0428"/>
    <n v="1.3857521061065279"/>
  </r>
  <r>
    <x v="79"/>
    <s v="Finalizada"/>
    <s v="Pinturas y Quimicos"/>
    <s v="Diluyente Duro Sur"/>
    <n v="3.125E-2"/>
    <n v="622.89392857142855"/>
    <n v="19.465435267857142"/>
    <n v="30.0428"/>
    <n v="0.64792347144264661"/>
  </r>
  <r>
    <x v="79"/>
    <s v="Finalizada"/>
    <s v="Pinturas y Quimicos"/>
    <s v="Corrostyl antic mate Negro Sur galon"/>
    <n v="3.125E-2"/>
    <n v="875.05880341880345"/>
    <n v="27.345587606837608"/>
    <n v="30.0428"/>
    <n v="0.91022100492755698"/>
  </r>
  <r>
    <x v="79"/>
    <s v="Finalizada"/>
    <s v="Material para Empaque"/>
    <s v="Papel kraft "/>
    <n v="2.7"/>
    <n v="3.1234075327412754"/>
    <n v="8.4332003384014449"/>
    <n v="30.0428"/>
    <n v="0.28070620376268007"/>
  </r>
  <r>
    <x v="8"/>
    <s v="En Proceso"/>
    <s v="Pinturas y Quimicos"/>
    <s v="Fondo Lijable para exteriores transparente Sur"/>
    <n v="-3.125E-2"/>
    <n v="1022.5766666666667"/>
    <n v="-31.955520833333335"/>
    <n v="30.0428"/>
    <n v="-1.0636665301947001"/>
  </r>
  <r>
    <x v="8"/>
    <s v="En Proceso"/>
    <s v="Pinturas y Quimicos"/>
    <s v="Acabado mate para exteriores transparente Sur"/>
    <n v="-3.125E-2"/>
    <n v="1234.9796738973976"/>
    <n v="-38.593114809293674"/>
    <n v="30.0428"/>
    <n v="-1.2846044579497808"/>
  </r>
  <r>
    <x v="8"/>
    <s v="En Proceso"/>
    <s v="Pinturas y Quimicos"/>
    <s v="Componente B 730 para poliuretano Sur"/>
    <n v="-3.125E-2"/>
    <n v="1332.2199479467902"/>
    <n v="-41.631873373337193"/>
    <n v="30.0428"/>
    <n v="-1.3857521061065279"/>
  </r>
  <r>
    <x v="8"/>
    <s v="En Proceso"/>
    <s v="Pinturas y Quimicos"/>
    <s v="Diluyente Duro Sur"/>
    <n v="-3.125E-2"/>
    <n v="622.89392857142855"/>
    <n v="-19.465435267857142"/>
    <n v="30.0428"/>
    <n v="-0.64792347144264661"/>
  </r>
  <r>
    <x v="8"/>
    <s v="En Proceso"/>
    <s v="Pinturas y Quimicos"/>
    <s v="Corrostyl antic mate Negro Sur galon"/>
    <n v="-3.125E-2"/>
    <n v="875.05880341880345"/>
    <n v="-27.345587606837608"/>
    <n v="30.0428"/>
    <n v="-0.91022100492755698"/>
  </r>
  <r>
    <x v="44"/>
    <s v="En Proceso"/>
    <s v="Material para Empaque"/>
    <s v="Papel kraft "/>
    <n v="-2.7"/>
    <n v="3.1234075327412754"/>
    <n v="-8.4332003384014449"/>
    <n v="30.0428"/>
    <n v="-0.28070620376268007"/>
  </r>
  <r>
    <x v="81"/>
    <s v="Finalizada"/>
    <s v="Pinturas y Quimicos"/>
    <s v="Fondo Lijable para exteriores transparente Sur"/>
    <n v="0.8125"/>
    <n v="1022.5766666666667"/>
    <n v="830.84354166666674"/>
    <n v="30.0428"/>
    <n v="27.655329785062204"/>
  </r>
  <r>
    <x v="81"/>
    <s v="Finalizada"/>
    <s v="Pinturas y Quimicos"/>
    <s v="Componente B 730 para poliuretano Sur"/>
    <n v="0.5625"/>
    <n v="1332.2199479467902"/>
    <n v="749.37372072006951"/>
    <n v="30.0428"/>
    <n v="24.943537909917502"/>
  </r>
  <r>
    <x v="81"/>
    <s v="Finalizada"/>
    <s v="Pinturas y Quimicos"/>
    <s v="Diluyente Duro Sur"/>
    <n v="0.5625"/>
    <n v="622.89392857142855"/>
    <n v="350.37783482142856"/>
    <n v="30.0428"/>
    <n v="11.662622485967638"/>
  </r>
  <r>
    <x v="71"/>
    <s v="Finalizada"/>
    <s v="Materiales Varios"/>
    <s v="Almohadillas de Fieltro "/>
    <n v="184"/>
    <n v="1.7360606060606061"/>
    <n v="319.43515151515152"/>
    <n v="30.0428"/>
    <n v="10.632669109242531"/>
  </r>
  <r>
    <x v="71"/>
    <s v="Finalizada"/>
    <s v="Material para Empaque"/>
    <s v="Stretch film manual"/>
    <n v="2"/>
    <n v="186.4570226388889"/>
    <n v="372.9140452777778"/>
    <n v="30.0428"/>
    <n v="12.412759305982725"/>
  </r>
  <r>
    <x v="71"/>
    <s v="Finalizada"/>
    <s v="Material para Empaque"/>
    <s v="Tape café 2&quot;"/>
    <n v="21"/>
    <n v="26.30828811813187"/>
    <n v="552.47405048076928"/>
    <n v="30.0428"/>
    <n v="18.389565902005447"/>
  </r>
  <r>
    <x v="8"/>
    <s v="En Proceso"/>
    <s v="Pinturas y Quimicos"/>
    <s v="Faster Dry SW BA SOL ALQ BRILLANTE NEGRO "/>
    <n v="-3.125E-2"/>
    <n v="0"/>
    <n v="0"/>
    <n v="30.0428"/>
    <n v="0"/>
  </r>
  <r>
    <x v="8"/>
    <s v="En Proceso"/>
    <s v="Pinturas y Quimicos"/>
    <s v="Latex Mate Base Pastel SW6372"/>
    <n v="-0.125"/>
    <n v="203.3"/>
    <n v="-25.412500000000001"/>
    <n v="30.0428"/>
    <n v="-0.84587654945610935"/>
  </r>
  <r>
    <x v="8"/>
    <s v="En Proceso"/>
    <s v="Pinturas y Quimicos"/>
    <s v="Latex Mate Base Media SW6359"/>
    <n v="-0.125"/>
    <n v="203.3"/>
    <n v="-25.412500000000001"/>
    <n v="30.0428"/>
    <n v="-0.84587654945610935"/>
  </r>
  <r>
    <x v="8"/>
    <s v="En Proceso"/>
    <s v="Pinturas y Quimicos"/>
    <s v="Acabado satinado para exteriores transparente Sur"/>
    <n v="-3.125E-2"/>
    <n v="590.67076525000004"/>
    <n v="-18.458461414062501"/>
    <n v="30.0428"/>
    <n v="-0.61440549529546185"/>
  </r>
  <r>
    <x v="8"/>
    <s v="En Proceso"/>
    <s v="Pinturas y Quimicos"/>
    <s v="Componente B 730 para poliuretano Sur"/>
    <n v="-3.125E-2"/>
    <n v="1332.2199479467902"/>
    <n v="-41.631873373337193"/>
    <n v="30.0428"/>
    <n v="-1.3857521061065279"/>
  </r>
  <r>
    <x v="8"/>
    <s v="En Proceso"/>
    <s v="Pinturas y Quimicos"/>
    <s v="Diluyente Duro Sur"/>
    <n v="-3.125E-2"/>
    <n v="622.89392857142855"/>
    <n v="-19.465435267857142"/>
    <n v="30.0428"/>
    <n v="-0.64792347144264661"/>
  </r>
  <r>
    <x v="44"/>
    <s v="En Proceso"/>
    <s v="Material para Empaque"/>
    <s v="Papel kraft "/>
    <n v="-2.7"/>
    <n v="3.1234075327412754"/>
    <n v="-8.4332003384014449"/>
    <n v="30.0428"/>
    <n v="-0.28070620376268007"/>
  </r>
  <r>
    <x v="74"/>
    <s v="Finalizada"/>
    <s v="Pinturas y Quimicos"/>
    <s v="Faster Dry SW BA SOL ALQ BRILLANTE NEGRO "/>
    <n v="3.125E-2"/>
    <n v="0"/>
    <n v="0"/>
    <n v="30.0428"/>
    <n v="0"/>
  </r>
  <r>
    <x v="74"/>
    <s v="Finalizada"/>
    <s v="Pinturas y Quimicos"/>
    <s v="Latex Mate Base Pastel SW6372"/>
    <n v="0.125"/>
    <n v="203.3"/>
    <n v="25.412500000000001"/>
    <n v="30.0428"/>
    <n v="0.84587654945610935"/>
  </r>
  <r>
    <x v="74"/>
    <s v="Finalizada"/>
    <s v="Pinturas y Quimicos"/>
    <s v="Latex Mate Base Media SW6359"/>
    <n v="0.125"/>
    <n v="203.3"/>
    <n v="25.412500000000001"/>
    <n v="30.0428"/>
    <n v="0.84587654945610935"/>
  </r>
  <r>
    <x v="74"/>
    <s v="Finalizada"/>
    <s v="Pinturas y Quimicos"/>
    <s v="Acabado satinado para exteriores transparente Sur"/>
    <n v="3.125E-2"/>
    <n v="590.67076525000004"/>
    <n v="18.458461414062501"/>
    <n v="30.0428"/>
    <n v="0.61440549529546185"/>
  </r>
  <r>
    <x v="74"/>
    <s v="Finalizada"/>
    <s v="Pinturas y Quimicos"/>
    <s v="Componente B 730 para poliuretano Sur"/>
    <n v="3.125E-2"/>
    <n v="1332.2199479467902"/>
    <n v="41.631873373337193"/>
    <n v="30.0428"/>
    <n v="1.3857521061065279"/>
  </r>
  <r>
    <x v="74"/>
    <s v="Finalizada"/>
    <s v="Pinturas y Quimicos"/>
    <s v="Diluyente Duro Sur"/>
    <n v="3.125E-2"/>
    <n v="622.89392857142855"/>
    <n v="19.465435267857142"/>
    <n v="30.0428"/>
    <n v="0.64792347144264661"/>
  </r>
  <r>
    <x v="74"/>
    <s v="Finalizada"/>
    <s v="Material para Empaque"/>
    <s v="Papel kraft "/>
    <n v="2.7"/>
    <n v="3.1234075327412754"/>
    <n v="8.4332003384014449"/>
    <n v="30.0428"/>
    <n v="0.28070620376268007"/>
  </r>
  <r>
    <x v="8"/>
    <s v="En Proceso"/>
    <s v="Pinturas y Quimicos"/>
    <s v="Fondo Lijable para exteriores transparente Sur"/>
    <n v="-0.8125"/>
    <n v="1022.5766666666667"/>
    <n v="-830.84354166666674"/>
    <n v="30.0428"/>
    <n v="-27.655329785062204"/>
  </r>
  <r>
    <x v="8"/>
    <s v="En Proceso"/>
    <s v="Pinturas y Quimicos"/>
    <s v="Componente B 730 para poliuretano Sur"/>
    <n v="-0.5625"/>
    <n v="1332.2199479467902"/>
    <n v="-749.37372072006951"/>
    <n v="30.0428"/>
    <n v="-24.943537909917502"/>
  </r>
  <r>
    <x v="8"/>
    <s v="En Proceso"/>
    <s v="Pinturas y Quimicos"/>
    <s v="Diluyente Duro Sur"/>
    <n v="-0.5625"/>
    <n v="622.89392857142855"/>
    <n v="-350.37783482142856"/>
    <n v="30.0428"/>
    <n v="-11.662622485967638"/>
  </r>
  <r>
    <x v="70"/>
    <s v="Finalizada"/>
    <s v="Materiales Varios"/>
    <s v="Almohadillas de Fieltro "/>
    <n v="80"/>
    <n v="1.7360606060606061"/>
    <n v="138.88484848484848"/>
    <n v="30.0428"/>
    <n v="4.6228996127141437"/>
  </r>
  <r>
    <x v="70"/>
    <s v="Finalizada"/>
    <s v="Material para Empaque"/>
    <s v="Stretch film manual"/>
    <n v="2"/>
    <n v="186.4570226388889"/>
    <n v="372.9140452777778"/>
    <n v="30.0428"/>
    <n v="12.412759305982725"/>
  </r>
  <r>
    <x v="70"/>
    <s v="Finalizada"/>
    <s v="Material para Empaque"/>
    <s v="Tape café 2&quot;"/>
    <n v="9"/>
    <n v="26.30828811813187"/>
    <n v="236.77459306318684"/>
    <n v="30.0428"/>
    <n v="7.8812425294309065"/>
  </r>
  <r>
    <x v="88"/>
    <s v="Finalizada"/>
    <s v="Plywood"/>
    <s v="Lamina de Plywood Corriente de 4 x 8 x 3/4&quot;"/>
    <n v="2"/>
    <n v="809.59743055555543"/>
    <n v="1619.1948611111109"/>
    <n v="30.0428"/>
    <n v="53.896270025134505"/>
  </r>
  <r>
    <x v="59"/>
    <s v="Finalizada"/>
    <s v="Clavos y Tornillos"/>
    <s v="Tornillo Amarillo 3&quot; #10"/>
    <n v="50"/>
    <n v="1.2567021280709196"/>
    <n v="62.835106403545979"/>
    <n v="30.0428"/>
    <n v="2.0915196454240608"/>
  </r>
  <r>
    <x v="88"/>
    <s v="Finalizada"/>
    <s v="Clavos y Tornillos"/>
    <s v="Tornillo Gypsum 1-1/4&quot;"/>
    <n v="50"/>
    <n v="0.22429983641449525"/>
    <n v="11.214991820724762"/>
    <n v="30.0428"/>
    <n v="0.37330048533175214"/>
  </r>
  <r>
    <x v="8"/>
    <s v="En Proceso"/>
    <s v="Pinturas y Quimicos"/>
    <s v="Acabado mate para exteriores transparente Sur"/>
    <n v="2"/>
    <n v="1234.9796738973976"/>
    <n v="2469.9593477947951"/>
    <n v="30.0428"/>
    <n v="82.214685308785974"/>
  </r>
  <r>
    <x v="8"/>
    <s v="En Proceso"/>
    <s v="Pinturas y Quimicos"/>
    <s v="Componente B 730 para poliuretano Sur"/>
    <n v="1"/>
    <n v="1332.2199479467902"/>
    <n v="1332.2199479467902"/>
    <n v="30.0428"/>
    <n v="44.344067395408892"/>
  </r>
  <r>
    <x v="8"/>
    <s v="En Proceso"/>
    <s v="Pinturas y Quimicos"/>
    <s v="Diluyente Duro Sur"/>
    <n v="2"/>
    <n v="622.89392857142855"/>
    <n v="1245.7878571428571"/>
    <n v="30.0428"/>
    <n v="41.467102172329383"/>
  </r>
  <r>
    <x v="69"/>
    <s v="Finalizada"/>
    <s v="Materiales Varios"/>
    <s v="Almohadillas de Fieltro "/>
    <n v="76"/>
    <n v="1.7360606060606061"/>
    <n v="131.94060606060606"/>
    <n v="30.0428"/>
    <n v="4.3917546320784364"/>
  </r>
  <r>
    <x v="94"/>
    <s v="Finalizada"/>
    <s v="Clavos y Tornillos"/>
    <s v="Tornillo Amarillo 2-1/2&quot; #10"/>
    <n v="80"/>
    <n v="0.80249873441502373"/>
    <n v="64.199898753201893"/>
    <n v="30.0428"/>
    <n v="2.1369479127512045"/>
  </r>
  <r>
    <x v="95"/>
    <s v="Finalizada"/>
    <s v="Herrajes"/>
    <s v="Resbalon plastico de 1&quot; con clavo"/>
    <n v="5"/>
    <n v="1.8496662205147865"/>
    <n v="9.2483311025739319"/>
    <n v="30.0428"/>
    <n v="0.30783852046327015"/>
  </r>
  <r>
    <x v="71"/>
    <s v="Finalizada"/>
    <s v="Material para Empaque"/>
    <s v="Tape café 2&quot;"/>
    <n v="-16"/>
    <n v="26.30828811813187"/>
    <n v="-420.93260989010992"/>
    <n v="30.0428"/>
    <n v="-14.01109783009939"/>
  </r>
  <r>
    <x v="69"/>
    <s v="Finalizada"/>
    <s v="Material para Empaque"/>
    <s v="Tape café 2&quot;"/>
    <n v="-6"/>
    <n v="26.30828811813187"/>
    <n v="-157.84972870879122"/>
    <n v="30.0428"/>
    <n v="-5.2541616862872704"/>
  </r>
  <r>
    <x v="70"/>
    <s v="Finalizada"/>
    <s v="Material para Empaque"/>
    <s v="Tape café 2&quot;"/>
    <n v="-6"/>
    <n v="26.30828811813187"/>
    <n v="-157.84972870879122"/>
    <n v="30.0428"/>
    <n v="-5.2541616862872704"/>
  </r>
  <r>
    <x v="70"/>
    <s v="Finalizada"/>
    <s v="Pinturas y Quimicos"/>
    <s v="Desoxidante / Desengrasante Sur"/>
    <n v="0.5"/>
    <n v="238.47880378364198"/>
    <n v="119.23940189182099"/>
    <n v="30.0428"/>
    <n v="3.9689843121087578"/>
  </r>
  <r>
    <x v="91"/>
    <s v="Finalizada"/>
    <s v="Plywood"/>
    <s v="Lamina de Plywood Corriente de 4 x 8 x 3/4&quot;"/>
    <n v="2"/>
    <n v="809.59743055555543"/>
    <n v="1619.1948611111109"/>
    <n v="30.0428"/>
    <n v="53.896270025134505"/>
  </r>
  <r>
    <x v="91"/>
    <s v="Finalizada"/>
    <s v="Clavos y Tornillos"/>
    <s v="Tornillo Gypsum 1-1/4&quot;"/>
    <n v="50"/>
    <n v="0.22429983641449525"/>
    <n v="11.214991820724762"/>
    <n v="30.0428"/>
    <n v="0.37330048533175214"/>
  </r>
  <r>
    <x v="96"/>
    <s v="Finalizada"/>
    <s v="Clavos y Tornillos"/>
    <s v="Tornillo Amarillo 2-1/2&quot; #10"/>
    <n v="300"/>
    <n v="0.80249873441502373"/>
    <n v="240.74962032450711"/>
    <n v="30.0428"/>
    <n v="8.0135546728170173"/>
  </r>
  <r>
    <x v="96"/>
    <s v="Finalizada"/>
    <s v="Clavos y Tornillos"/>
    <s v="Tornillo Amarillo 1&quot; #10"/>
    <n v="40"/>
    <n v="0.50613260716530251"/>
    <n v="20.2453042866121"/>
    <n v="30.0428"/>
    <n v="0.67388207113225462"/>
  </r>
  <r>
    <x v="96"/>
    <s v="Finalizada"/>
    <s v="Plywood"/>
    <s v="Lamina de Plywood Corriente de 4 x 8 x 3/4&quot;"/>
    <n v="2"/>
    <n v="809.59743055555543"/>
    <n v="1619.1948611111109"/>
    <n v="30.0428"/>
    <n v="53.896270025134505"/>
  </r>
  <r>
    <x v="97"/>
    <s v="Finalizada"/>
    <s v="Clavos y Tornillos"/>
    <s v="Tornillo Amarillo 2&quot; #10"/>
    <n v="500"/>
    <n v="0.76725842674657707"/>
    <n v="383.62921337328851"/>
    <n v="30.0428"/>
    <n v="12.769422736006248"/>
  </r>
  <r>
    <x v="70"/>
    <s v="Finalizada"/>
    <s v="Pinturas y Quimicos"/>
    <s v="Corrostyl antic mate Negro Sur galon"/>
    <n v="1.125"/>
    <n v="875.05880341880345"/>
    <n v="984.44115384615384"/>
    <n v="30.0428"/>
    <n v="32.767956177392051"/>
  </r>
  <r>
    <x v="91"/>
    <s v="Finalizada"/>
    <s v="Clavos y Tornillos"/>
    <s v="Clavillo de Terminacion 1-1/2&quot;"/>
    <n v="100"/>
    <n v="9.7104875684848491E-2"/>
    <n v="9.7104875684848491"/>
    <n v="30.0428"/>
    <n v="0.32322178919690736"/>
  </r>
  <r>
    <x v="8"/>
    <s v="En Proceso"/>
    <s v="Pinturas y Quimicos"/>
    <s v="Primer Blanco Sur"/>
    <n v="1"/>
    <n v="844.26358841666661"/>
    <n v="844.26358841666661"/>
    <n v="30.0428"/>
    <n v="28.102027388148461"/>
  </r>
  <r>
    <x v="8"/>
    <s v="En Proceso"/>
    <s v="Pinturas y Quimicos"/>
    <s v="Acabado mate para exteriores transparente Sur"/>
    <n v="2"/>
    <n v="1234.9796738973976"/>
    <n v="2469.9593477947951"/>
    <n v="30.0428"/>
    <n v="82.214685308785974"/>
  </r>
  <r>
    <x v="8"/>
    <s v="En Proceso"/>
    <s v="Pinturas y Quimicos"/>
    <s v="Diluyente Duro Sur"/>
    <n v="1"/>
    <n v="622.89392857142855"/>
    <n v="622.89392857142855"/>
    <n v="30.0428"/>
    <n v="20.733551086164692"/>
  </r>
  <r>
    <x v="98"/>
    <s v="Finalizada"/>
    <s v="Clavos y Tornillos"/>
    <s v="Tornillo Gypsum 2&quot;"/>
    <n v="88"/>
    <n v="0.36455696202531646"/>
    <n v="32.081012658227849"/>
    <n v="30.0428"/>
    <n v="1.0678436316930462"/>
  </r>
  <r>
    <x v="98"/>
    <s v="Finalizada"/>
    <s v="Clavos y Tornillos"/>
    <s v="Tornillo Amarillo 2&quot; #10"/>
    <n v="1000"/>
    <n v="0.76725842674657707"/>
    <n v="767.25842674657702"/>
    <n v="30.0428"/>
    <n v="25.538845472012497"/>
  </r>
  <r>
    <x v="98"/>
    <s v="Finalizada"/>
    <s v="Clavos y Tornillos"/>
    <s v="Tornillo Amarillo 3&quot; #10"/>
    <n v="360"/>
    <n v="1.2567021280709196"/>
    <n v="452.41276610553109"/>
    <n v="30.0428"/>
    <n v="15.05894144705324"/>
  </r>
  <r>
    <x v="99"/>
    <s v="Finalizada"/>
    <s v="Clavos y Tornillos"/>
    <s v="Tornillo Amarillo 2-1/2&quot; #10"/>
    <n v="40"/>
    <n v="0.80249873441502373"/>
    <n v="32.099949376600946"/>
    <n v="30.0428"/>
    <n v="1.0684739563756023"/>
  </r>
  <r>
    <x v="99"/>
    <s v="Finalizada"/>
    <s v="Clavos y Tornillos"/>
    <s v="Tornillo Amarillo 2&quot; #10"/>
    <n v="40"/>
    <n v="0.76725842674657707"/>
    <n v="30.690337069863084"/>
    <n v="30.0428"/>
    <n v="1.0215538188805"/>
  </r>
  <r>
    <x v="99"/>
    <s v="Finalizada"/>
    <s v="Clavos y Tornillos"/>
    <s v="Tornillo Amarillo 1-1/2&quot; #10"/>
    <n v="30"/>
    <n v="0.44456344312992735"/>
    <n v="13.336903293897821"/>
    <n v="30.0428"/>
    <n v="0.44393010284986156"/>
  </r>
  <r>
    <x v="70"/>
    <s v="Finalizada"/>
    <s v="Pinturas y Quimicos"/>
    <s v="Acabado mate para exteriores transparente Sur"/>
    <n v="1"/>
    <n v="1234.9796738973976"/>
    <n v="1234.9796738973976"/>
    <n v="30.0428"/>
    <n v="41.107342654392987"/>
  </r>
  <r>
    <x v="70"/>
    <s v="Finalizada"/>
    <s v="Pinturas y Quimicos"/>
    <s v="Componente B 730 para poliuretano Sur"/>
    <n v="0.5"/>
    <n v="1332.2199479467902"/>
    <n v="666.10997397339509"/>
    <n v="30.0428"/>
    <n v="22.172033697704446"/>
  </r>
  <r>
    <x v="8"/>
    <s v="En Proceso"/>
    <s v="Pinturas y Quimicos"/>
    <s v="Duro Tinte Negro Sur galon"/>
    <n v="2"/>
    <n v="1231.47"/>
    <n v="2462.94"/>
    <n v="30.0428"/>
    <n v="81.981040382387789"/>
  </r>
  <r>
    <x v="8"/>
    <s v="En Proceso"/>
    <s v="Pinturas y Quimicos"/>
    <s v="Duro Tinte Nogal Oscuro Sur cuarto"/>
    <n v="4"/>
    <n v="110.73537825540741"/>
    <n v="442.94151302162965"/>
    <n v="30.0428"/>
    <n v="14.74368277995492"/>
  </r>
  <r>
    <x v="8"/>
    <s v="En Proceso"/>
    <s v="Pinturas y Quimicos"/>
    <s v="Barniz Poliuretano Exterior Mate 2 Sherwin-W"/>
    <n v="1"/>
    <n v="268.42"/>
    <n v="268.42"/>
    <n v="30.0428"/>
    <n v="8.9345866563702465"/>
  </r>
  <r>
    <x v="8"/>
    <s v="En Proceso"/>
    <s v="Pinturas y Quimicos"/>
    <s v="Tinte Ext/Int Caoba 2 Sherwin-W"/>
    <n v="1"/>
    <n v="209.24"/>
    <n v="209.24"/>
    <n v="30.0428"/>
    <n v="6.9647303180795399"/>
  </r>
  <r>
    <x v="8"/>
    <s v="En Proceso"/>
    <s v="Pinturas y Quimicos"/>
    <s v="Tinte Ext/Int Café Madera 2 Sherwin-W"/>
    <n v="1"/>
    <n v="209.24"/>
    <n v="209.24"/>
    <n v="30.0428"/>
    <n v="6.9647303180795399"/>
  </r>
  <r>
    <x v="8"/>
    <s v="En Proceso"/>
    <s v="Pinturas y Quimicos"/>
    <s v="Tinte Ext/Int Negro 2 Sherwin-W"/>
    <n v="1"/>
    <n v="209.24"/>
    <n v="209.24"/>
    <n v="30.0428"/>
    <n v="6.9647303180795399"/>
  </r>
  <r>
    <x v="8"/>
    <s v="En Proceso"/>
    <s v="Pinturas y Quimicos"/>
    <s v="Thinner extrafino Sur galon"/>
    <n v="1"/>
    <n v="353.38728494623655"/>
    <n v="353.38728494623655"/>
    <n v="30.0428"/>
    <n v="11.762794577943353"/>
  </r>
  <r>
    <x v="99"/>
    <s v="Finalizada"/>
    <s v="Plywood"/>
    <s v="Lamina de Plywood Corriente de 4 x 8 x 3/4&quot;"/>
    <n v="0.5"/>
    <n v="809.59743055555543"/>
    <n v="404.79871527777772"/>
    <n v="30.0428"/>
    <n v="13.474067506283626"/>
  </r>
  <r>
    <x v="100"/>
    <s v="Finalizada"/>
    <s v="Clavos y Tornillos"/>
    <s v="Tornillo Gypsum 1-1/2&quot;"/>
    <n v="100"/>
    <n v="0.23351166427355521"/>
    <n v="23.351166427355523"/>
    <n v="30.0428"/>
    <n v="0.7772633185773471"/>
  </r>
  <r>
    <x v="8"/>
    <s v="En Proceso"/>
    <s v="Pinturas y Quimicos"/>
    <s v="Duro Tinte Caoba Sur cuarto"/>
    <n v="1"/>
    <n v="240.67717683333333"/>
    <n v="240.67717683333333"/>
    <n v="30.0428"/>
    <n v="8.0111433299603672"/>
  </r>
  <r>
    <x v="101"/>
    <s v="Finalizada"/>
    <s v="Clavos y Tornillos"/>
    <s v="Tornillo Amarillo 3&quot; #10"/>
    <n v="200"/>
    <n v="1.2567021280709196"/>
    <n v="251.34042561418391"/>
    <n v="30.0428"/>
    <n v="8.3660785816962431"/>
  </r>
  <r>
    <x v="101"/>
    <s v="Finalizada"/>
    <s v="Clavos y Tornillos"/>
    <s v="Tornillo Amarillo 2&quot; #10"/>
    <n v="25"/>
    <n v="0.76725842674657707"/>
    <n v="19.181460668664428"/>
    <n v="30.0428"/>
    <n v="0.63847113680031253"/>
  </r>
  <r>
    <x v="101"/>
    <s v="Finalizada"/>
    <s v="Clavos y Tornillos"/>
    <s v="Clavillo de Terminacion 1-1/2&quot;"/>
    <n v="100"/>
    <n v="9.7104875684848491E-2"/>
    <n v="9.7104875684848491"/>
    <n v="30.0428"/>
    <n v="0.32322178919690736"/>
  </r>
  <r>
    <x v="8"/>
    <s v="En Proceso"/>
    <s v="Pinturas y Quimicos"/>
    <s v="Barniz Poliuretano Exterior Mate 1 Sherwin-W"/>
    <n v="10"/>
    <n v="887.4203"/>
    <n v="8874.2029999999995"/>
    <n v="30.0428"/>
    <n v="295.3853502336666"/>
  </r>
  <r>
    <x v="8"/>
    <s v="En Proceso"/>
    <s v="Pinturas y Quimicos"/>
    <s v="Tinte Ext/Int Caoba 1 Sherwin-W"/>
    <n v="4"/>
    <n v="663.14980000000003"/>
    <n v="2652.5992000000001"/>
    <n v="30.0428"/>
    <n v="88.294007216371313"/>
  </r>
  <r>
    <x v="8"/>
    <s v="En Proceso"/>
    <s v="Pinturas y Quimicos"/>
    <s v="Tinte Ext/Int Negro 1 Sherwin-W"/>
    <n v="1"/>
    <n v="663.1499"/>
    <n v="663.1499"/>
    <n v="30.0428"/>
    <n v="22.073505132677379"/>
  </r>
  <r>
    <x v="8"/>
    <s v="En Proceso"/>
    <s v="Pinturas y Quimicos"/>
    <s v="Tinte Ext/Int Café Madera 1 Sherwin-W"/>
    <n v="2"/>
    <n v="663.14980000000003"/>
    <n v="1326.2996000000001"/>
    <n v="30.0428"/>
    <n v="44.147003608185656"/>
  </r>
  <r>
    <x v="102"/>
    <s v="Finalizada"/>
    <s v="Plywood"/>
    <s v="Lamina de Plywood Fenolico de 4 x 8 x 3/4&quot;"/>
    <n v="2"/>
    <n v="845.6"/>
    <n v="1691.2"/>
    <n v="30.0428"/>
    <n v="56.293021955343711"/>
  </r>
  <r>
    <x v="102"/>
    <s v="Finalizada"/>
    <s v="Plywood"/>
    <s v="Lamina de Plywood Corriente de 4 x 8 x 3/4&quot;"/>
    <n v="2"/>
    <n v="809.59743055555543"/>
    <n v="1619.1948611111109"/>
    <n v="30.0428"/>
    <n v="53.896270025134505"/>
  </r>
  <r>
    <x v="102"/>
    <s v="Finalizada"/>
    <s v="Clavos y Tornillos"/>
    <s v="Tornillo Amarillo 1-1/2&quot; #10"/>
    <n v="80"/>
    <n v="0.44456344312992735"/>
    <n v="35.56507545039419"/>
    <n v="30.0428"/>
    <n v="1.1838136075996308"/>
  </r>
  <r>
    <x v="102"/>
    <s v="Finalizada"/>
    <s v="Clavos y Tornillos"/>
    <s v="Tornillo Amarillo 2&quot; #10"/>
    <n v="90"/>
    <n v="0.76725842674657707"/>
    <n v="69.053258407191933"/>
    <n v="30.0428"/>
    <n v="2.2984960924811246"/>
  </r>
  <r>
    <x v="102"/>
    <s v="Finalizada"/>
    <s v="Clavos y Tornillos"/>
    <s v="Tornillo Amarillo 3&quot; #10"/>
    <n v="10"/>
    <n v="1.2567021280709196"/>
    <n v="12.567021280709197"/>
    <n v="30.0428"/>
    <n v="0.41830392908481223"/>
  </r>
  <r>
    <x v="97"/>
    <s v="Finalizada"/>
    <s v="Clavos y Tornillos"/>
    <s v="Tornillo Amarillo 3/4&quot; #8"/>
    <n v="100"/>
    <n v="0.3813438027031037"/>
    <n v="38.134380270310366"/>
    <n v="30.0428"/>
    <n v="1.2693350909472607"/>
  </r>
  <r>
    <x v="103"/>
    <s v="Finalizada"/>
    <s v="Clavos y Tornillos"/>
    <s v="Clavillo de Terminacion 1&quot;"/>
    <n v="1600"/>
    <n v="7.3768669940033227E-2"/>
    <n v="118.02987190405317"/>
    <n v="30.0428"/>
    <n v="3.9287240837755859"/>
  </r>
  <r>
    <x v="103"/>
    <s v="Finalizada"/>
    <s v="Clavos y Tornillos"/>
    <s v="Clavillo de Terminacion 3/4&quot;"/>
    <n v="800"/>
    <n v="6.7416000000000004E-2"/>
    <n v="53.9328"/>
    <n v="30.0428"/>
    <n v="1.7951988496411786"/>
  </r>
  <r>
    <x v="96"/>
    <s v="Finalizada"/>
    <s v="Plywood"/>
    <s v="Lamina de Plywood Corriente de 4 x 8 x 3/4&quot;"/>
    <n v="2"/>
    <n v="809.59743055555543"/>
    <n v="1619.1948611111109"/>
    <n v="30.0428"/>
    <n v="53.896270025134505"/>
  </r>
  <r>
    <x v="60"/>
    <s v="Finalizada"/>
    <s v="Clavos y Tornillos"/>
    <s v="Tornillo Gypsum 1-1/4&quot;"/>
    <n v="50"/>
    <n v="0.22429983641449525"/>
    <n v="11.214991820724762"/>
    <n v="30.0428"/>
    <n v="0.37330048533175214"/>
  </r>
  <r>
    <x v="80"/>
    <s v="Finalizada"/>
    <s v="Clavos y Tornillos"/>
    <s v="Tornillo Gypsum 1&quot;"/>
    <n v="100"/>
    <n v="0.15592430580551639"/>
    <n v="15.592430580551639"/>
    <n v="30.0428"/>
    <n v="0.51900723569546248"/>
  </r>
  <r>
    <x v="84"/>
    <s v="Finalizada"/>
    <s v="Herrajes"/>
    <s v="Resbalon plastico de 1&quot; con clavo"/>
    <n v="-16"/>
    <n v="1.8496662205147865"/>
    <n v="-29.594659528236583"/>
    <n v="30.0428"/>
    <n v="-0.9850832654824645"/>
  </r>
  <r>
    <x v="90"/>
    <s v="Finalizada"/>
    <s v="Herrajes"/>
    <s v="Resbalon plastico de 1&quot; con clavo"/>
    <n v="-8"/>
    <n v="1.8496662205147865"/>
    <n v="-14.797329764118292"/>
    <n v="30.0428"/>
    <n v="-0.49254163274123225"/>
  </r>
  <r>
    <x v="70"/>
    <s v="Finalizada"/>
    <s v="Pinturas y Quimicos"/>
    <s v="Diluyente Duro Sur"/>
    <n v="0.5"/>
    <n v="622.89392857142855"/>
    <n v="311.44696428571427"/>
    <n v="30.0428"/>
    <n v="10.366775543082346"/>
  </r>
  <r>
    <x v="70"/>
    <s v="Finalizada"/>
    <s v="Material para Empaque"/>
    <s v="Papel kraft "/>
    <n v="54"/>
    <n v="3.1234075327412754"/>
    <n v="168.66400676802886"/>
    <n v="30.0428"/>
    <n v="5.6141240752536001"/>
  </r>
  <r>
    <x v="69"/>
    <s v="Finalizada"/>
    <s v="Pinturas y Quimicos"/>
    <s v="Desoxidante / Desengrasante Sur"/>
    <n v="0.5"/>
    <n v="238.47880378364198"/>
    <n v="119.23940189182099"/>
    <n v="30.0428"/>
    <n v="3.9689843121087578"/>
  </r>
  <r>
    <x v="8"/>
    <s v="En Proceso"/>
    <s v="Pinturas y Quimicos"/>
    <s v="Desoxidante / Desengrasante Sur"/>
    <n v="-0.5"/>
    <n v="238.47880378364198"/>
    <n v="-119.23940189182099"/>
    <n v="30.0428"/>
    <n v="-3.9689843121087578"/>
  </r>
  <r>
    <x v="8"/>
    <s v="En Proceso"/>
    <s v="Pinturas y Quimicos"/>
    <s v="Corrostyl antic mate Negro Sur galon"/>
    <n v="-1.125"/>
    <n v="875.05880341880345"/>
    <n v="-984.44115384615384"/>
    <n v="30.0428"/>
    <n v="-32.767956177392051"/>
  </r>
  <r>
    <x v="8"/>
    <s v="En Proceso"/>
    <s v="Pinturas y Quimicos"/>
    <s v="Acabado mate para exteriores transparente Sur"/>
    <n v="-1"/>
    <n v="1234.9796738973976"/>
    <n v="-1234.9796738973976"/>
    <n v="30.0428"/>
    <n v="-41.107342654392987"/>
  </r>
  <r>
    <x v="8"/>
    <s v="En Proceso"/>
    <s v="Pinturas y Quimicos"/>
    <s v="Componente B 730 para poliuretano Sur"/>
    <n v="-0.5"/>
    <n v="1332.2199479467902"/>
    <n v="-666.10997397339509"/>
    <n v="30.0428"/>
    <n v="-22.172033697704446"/>
  </r>
  <r>
    <x v="8"/>
    <s v="En Proceso"/>
    <s v="Pinturas y Quimicos"/>
    <s v="Diluyente Duro Sur"/>
    <n v="-0.5"/>
    <n v="622.89392857142855"/>
    <n v="-311.44696428571427"/>
    <n v="30.0428"/>
    <n v="-10.366775543082346"/>
  </r>
  <r>
    <x v="44"/>
    <s v="En Proceso"/>
    <s v="Material para Empaque"/>
    <s v="Papel kraft "/>
    <n v="-54"/>
    <n v="3.1234075327412754"/>
    <n v="-168.66400676802886"/>
    <n v="30.0428"/>
    <n v="-5.6141240752536001"/>
  </r>
  <r>
    <x v="69"/>
    <s v="Finalizada"/>
    <s v="Pinturas y Quimicos"/>
    <s v="Corrostyl antic mate Negro Sur galon"/>
    <n v="1.125"/>
    <n v="875.05880341880345"/>
    <n v="984.44115384615384"/>
    <n v="30.0428"/>
    <n v="32.767956177392051"/>
  </r>
  <r>
    <x v="69"/>
    <s v="Finalizada"/>
    <s v="Pinturas y Quimicos"/>
    <s v="Acabado mate para exteriores transparente Sur"/>
    <n v="1"/>
    <n v="1234.9796738973976"/>
    <n v="1234.9796738973976"/>
    <n v="30.0428"/>
    <n v="41.107342654392987"/>
  </r>
  <r>
    <x v="69"/>
    <s v="Finalizada"/>
    <s v="Pinturas y Quimicos"/>
    <s v="Componente B 730 para poliuretano Sur"/>
    <n v="0.5"/>
    <n v="1332.2199479467902"/>
    <n v="666.10997397339509"/>
    <n v="30.0428"/>
    <n v="22.172033697704446"/>
  </r>
  <r>
    <x v="69"/>
    <s v="Finalizada"/>
    <s v="Pinturas y Quimicos"/>
    <s v="Diluyente Duro Sur"/>
    <n v="0.5"/>
    <n v="622.89392857142855"/>
    <n v="311.44696428571427"/>
    <n v="30.0428"/>
    <n v="10.366775543082346"/>
  </r>
  <r>
    <x v="69"/>
    <s v="Finalizada"/>
    <s v="Material para Empaque"/>
    <s v="Papel kraft "/>
    <n v="45"/>
    <n v="3.1234075327412754"/>
    <n v="140.5533389733574"/>
    <n v="30.0428"/>
    <n v="4.6784367293780011"/>
  </r>
  <r>
    <x v="71"/>
    <s v="Finalizada"/>
    <s v="Pinturas y Quimicos"/>
    <s v="Desoxidante / Desengrasante Sur"/>
    <n v="0.75"/>
    <n v="238.47880378364198"/>
    <n v="178.85910283773148"/>
    <n v="30.0428"/>
    <n v="5.9534764681631369"/>
  </r>
  <r>
    <x v="8"/>
    <s v="En Proceso"/>
    <s v="Pinturas y Quimicos"/>
    <s v="Desoxidante / Desengrasante Sur"/>
    <n v="-0.5"/>
    <n v="238.47880378364198"/>
    <n v="-119.23940189182099"/>
    <n v="30.0428"/>
    <n v="-3.9689843121087578"/>
  </r>
  <r>
    <x v="8"/>
    <s v="En Proceso"/>
    <s v="Pinturas y Quimicos"/>
    <s v="Corrostyl antic mate Negro Sur galon"/>
    <n v="-1.125"/>
    <n v="875.05880341880345"/>
    <n v="-984.44115384615384"/>
    <n v="30.0428"/>
    <n v="-32.767956177392051"/>
  </r>
  <r>
    <x v="8"/>
    <s v="En Proceso"/>
    <s v="Pinturas y Quimicos"/>
    <s v="Acabado mate para exteriores transparente Sur"/>
    <n v="-1"/>
    <n v="1234.9796738973976"/>
    <n v="-1234.9796738973976"/>
    <n v="30.0428"/>
    <n v="-41.107342654392987"/>
  </r>
  <r>
    <x v="8"/>
    <s v="En Proceso"/>
    <s v="Pinturas y Quimicos"/>
    <s v="Componente B 730 para poliuretano Sur"/>
    <n v="-0.5"/>
    <n v="1332.2199479467902"/>
    <n v="-666.10997397339509"/>
    <n v="30.0428"/>
    <n v="-22.172033697704446"/>
  </r>
  <r>
    <x v="8"/>
    <s v="En Proceso"/>
    <s v="Pinturas y Quimicos"/>
    <s v="Diluyente Duro Sur"/>
    <n v="-0.5"/>
    <n v="622.89392857142855"/>
    <n v="-311.44696428571427"/>
    <n v="30.0428"/>
    <n v="-10.366775543082346"/>
  </r>
  <r>
    <x v="44"/>
    <s v="En Proceso"/>
    <s v="Material para Empaque"/>
    <s v="Papel kraft "/>
    <n v="-45"/>
    <n v="3.1234075327412754"/>
    <n v="-140.5533389733574"/>
    <n v="30.0428"/>
    <n v="-4.6784367293780011"/>
  </r>
  <r>
    <x v="71"/>
    <s v="Finalizada"/>
    <s v="Pinturas y Quimicos"/>
    <s v="Corrostyl antic mate Negro Sur galon"/>
    <n v="1.75"/>
    <n v="875.05880341880345"/>
    <n v="1531.3529059829061"/>
    <n v="30.0428"/>
    <n v="50.972376275943191"/>
  </r>
  <r>
    <x v="71"/>
    <s v="Finalizada"/>
    <s v="Pinturas y Quimicos"/>
    <s v="Acabado mate para exteriores transparente Sur"/>
    <n v="2"/>
    <n v="1234.9796738973976"/>
    <n v="2469.9593477947951"/>
    <n v="30.0428"/>
    <n v="82.214685308785974"/>
  </r>
  <r>
    <x v="71"/>
    <s v="Finalizada"/>
    <s v="Pinturas y Quimicos"/>
    <s v="Componente B 730 para poliuretano Sur"/>
    <n v="1"/>
    <n v="1332.2199479467902"/>
    <n v="1332.2199479467902"/>
    <n v="30.0428"/>
    <n v="44.344067395408892"/>
  </r>
  <r>
    <x v="71"/>
    <s v="Finalizada"/>
    <s v="Pinturas y Quimicos"/>
    <s v="Diluyente Duro Sur"/>
    <n v="1"/>
    <n v="622.89392857142855"/>
    <n v="622.89392857142855"/>
    <n v="30.0428"/>
    <n v="20.733551086164692"/>
  </r>
  <r>
    <x v="71"/>
    <s v="Finalizada"/>
    <s v="Material para Empaque"/>
    <s v="Papel kraft "/>
    <n v="99"/>
    <n v="3.1234075327412754"/>
    <n v="309.21734574138628"/>
    <n v="30.0428"/>
    <n v="10.292560804631602"/>
  </r>
  <r>
    <x v="95"/>
    <s v="Finalizada"/>
    <s v="Pinturas y Quimicos"/>
    <s v="Primer Blanco Sur"/>
    <n v="3.125E-2"/>
    <n v="844.26358841666661"/>
    <n v="26.383237138020831"/>
    <n v="30.0428"/>
    <n v="0.87818835587963939"/>
  </r>
  <r>
    <x v="8"/>
    <s v="En Proceso"/>
    <s v="Pinturas y Quimicos"/>
    <s v="Desoxidante / Desengrasante Sur"/>
    <n v="-0.75"/>
    <n v="238.47880378364198"/>
    <n v="-178.85910283773148"/>
    <n v="30.0428"/>
    <n v="-5.9534764681631369"/>
  </r>
  <r>
    <x v="8"/>
    <s v="En Proceso"/>
    <s v="Pinturas y Quimicos"/>
    <s v="Corrostyl antic mate Negro Sur galon"/>
    <n v="-1.75"/>
    <n v="875.05880341880345"/>
    <n v="-1531.3529059829061"/>
    <n v="30.0428"/>
    <n v="-50.972376275943191"/>
  </r>
  <r>
    <x v="8"/>
    <s v="En Proceso"/>
    <s v="Pinturas y Quimicos"/>
    <s v="Acabado mate para exteriores transparente Sur"/>
    <n v="-2"/>
    <n v="1234.9796738973976"/>
    <n v="-2469.9593477947951"/>
    <n v="30.0428"/>
    <n v="-82.214685308785974"/>
  </r>
  <r>
    <x v="8"/>
    <s v="En Proceso"/>
    <s v="Pinturas y Quimicos"/>
    <s v="Componente B 730 para poliuretano Sur"/>
    <n v="-1"/>
    <n v="1332.2199479467902"/>
    <n v="-1332.2199479467902"/>
    <n v="30.0428"/>
    <n v="-44.344067395408892"/>
  </r>
  <r>
    <x v="8"/>
    <s v="En Proceso"/>
    <s v="Pinturas y Quimicos"/>
    <s v="Diluyente Duro Sur"/>
    <n v="-1"/>
    <n v="622.89392857142855"/>
    <n v="-622.89392857142855"/>
    <n v="30.0428"/>
    <n v="-20.733551086164692"/>
  </r>
  <r>
    <x v="44"/>
    <s v="En Proceso"/>
    <s v="Material para Empaque"/>
    <s v="Papel kraft "/>
    <n v="-99"/>
    <n v="3.1234075327412754"/>
    <n v="-309.21734574138628"/>
    <n v="30.0428"/>
    <n v="-10.292560804631602"/>
  </r>
  <r>
    <x v="95"/>
    <s v="Finalizada"/>
    <s v="Pinturas y Quimicos"/>
    <s v="Acabado mate para exteriores transparente Sur"/>
    <n v="0.125"/>
    <n v="1234.9796738973976"/>
    <n v="154.3724592371747"/>
    <n v="30.0428"/>
    <n v="5.1384178317991234"/>
  </r>
  <r>
    <x v="95"/>
    <s v="Finalizada"/>
    <s v="Pinturas y Quimicos"/>
    <s v="Componente B 730 para poliuretano Sur"/>
    <n v="0.15625"/>
    <n v="1332.2199479467902"/>
    <n v="208.15936686668596"/>
    <n v="30.0428"/>
    <n v="6.9287605305326387"/>
  </r>
  <r>
    <x v="95"/>
    <s v="Finalizada"/>
    <s v="Pinturas y Quimicos"/>
    <s v="Diluyente Duro Sur"/>
    <n v="0.21875"/>
    <n v="622.89392857142855"/>
    <n v="136.25804687499999"/>
    <n v="30.0428"/>
    <n v="4.5354643000985257"/>
  </r>
  <r>
    <x v="95"/>
    <s v="Finalizada"/>
    <s v="Pinturas y Quimicos"/>
    <s v="Fondo Lijable para exteriores transparente Sur"/>
    <n v="0.125"/>
    <n v="1022.5766666666667"/>
    <n v="127.82208333333334"/>
    <n v="30.0428"/>
    <n v="4.2546661207788006"/>
  </r>
  <r>
    <x v="95"/>
    <s v="Finalizada"/>
    <s v="Material para Empaque"/>
    <s v="Papel kraft "/>
    <n v="3.6"/>
    <n v="3.1234075327412754"/>
    <n v="11.244267117868592"/>
    <n v="30.0428"/>
    <n v="0.37427493835024006"/>
  </r>
  <r>
    <x v="70"/>
    <s v="Finalizada"/>
    <s v="Clavos y Tornillos"/>
    <s v="Tornillo Square Flat head # 8-11 x 1-1/4&quot;"/>
    <n v="20"/>
    <n v="0.53120716944444446"/>
    <n v="10.624143388888889"/>
    <n v="30.0428"/>
    <n v="0.35363359569976466"/>
  </r>
  <r>
    <x v="8"/>
    <s v="En Proceso"/>
    <s v="Pinturas y Quimicos"/>
    <s v="Primer Blanco Sur"/>
    <n v="-3.125E-2"/>
    <n v="844.26358841666661"/>
    <n v="-26.383237138020831"/>
    <n v="30.0428"/>
    <n v="-0.87818835587963939"/>
  </r>
  <r>
    <x v="8"/>
    <s v="En Proceso"/>
    <s v="Pinturas y Quimicos"/>
    <s v="Acabado mate para exteriores transparente Sur"/>
    <n v="-0.125"/>
    <n v="1234.9796738973976"/>
    <n v="-154.3724592371747"/>
    <n v="30.0428"/>
    <n v="-5.1384178317991234"/>
  </r>
  <r>
    <x v="8"/>
    <s v="En Proceso"/>
    <s v="Pinturas y Quimicos"/>
    <s v="Componente B 730 para poliuretano Sur"/>
    <n v="-0.15625"/>
    <n v="1332.2199479467902"/>
    <n v="-208.15936686668596"/>
    <n v="30.0428"/>
    <n v="-6.9287605305326387"/>
  </r>
  <r>
    <x v="8"/>
    <s v="En Proceso"/>
    <s v="Pinturas y Quimicos"/>
    <s v="Diluyente Duro Sur"/>
    <n v="-0.21875"/>
    <n v="622.89392857142855"/>
    <n v="-136.25804687499999"/>
    <n v="30.0428"/>
    <n v="-4.5354643000985257"/>
  </r>
  <r>
    <x v="8"/>
    <s v="En Proceso"/>
    <s v="Pinturas y Quimicos"/>
    <s v="Fondo Lijable para exteriores transparente Sur"/>
    <n v="-0.125"/>
    <n v="1022.5766666666667"/>
    <n v="-127.82208333333334"/>
    <n v="30.0428"/>
    <n v="-4.2546661207788006"/>
  </r>
  <r>
    <x v="44"/>
    <s v="En Proceso"/>
    <s v="Material para Empaque"/>
    <s v="Papel kraft "/>
    <n v="-3.6"/>
    <n v="3.1234075327412754"/>
    <n v="-11.244267117868592"/>
    <n v="30.0428"/>
    <n v="-0.37427493835024006"/>
  </r>
  <r>
    <x v="70"/>
    <s v="Finalizada"/>
    <s v="Clavos y Tornillos"/>
    <s v="Tornillo Square Flathead # 8-11 x 3/4&quot;"/>
    <n v="20"/>
    <n v="0.40263589933333332"/>
    <n v="8.0527179866666661"/>
    <n v="30.0428"/>
    <n v="0.26804152697706823"/>
  </r>
  <r>
    <x v="95"/>
    <s v="Finalizada"/>
    <s v="Herrajes"/>
    <s v="Resbalon plastico de 3/4&quot; con clavo"/>
    <n v="4"/>
    <n v="3.6494321173669468"/>
    <n v="14.597728469467787"/>
    <n v="30.0428"/>
    <n v="0.48589773488049676"/>
  </r>
  <r>
    <x v="95"/>
    <s v="Finalizada"/>
    <s v="Material para Empaque"/>
    <s v="Tape café 2&quot;"/>
    <n v="1"/>
    <n v="26.30828811813187"/>
    <n v="26.30828811813187"/>
    <n v="30.0428"/>
    <n v="0.87569361438121185"/>
  </r>
  <r>
    <x v="95"/>
    <s v="Finalizada"/>
    <s v="Material para Empaque"/>
    <s v="Lamina de carton 48&quot; x 40&quot;"/>
    <n v="3"/>
    <n v="29.842295814691809"/>
    <n v="89.526887444075427"/>
    <n v="30.0428"/>
    <n v="2.9799781459809149"/>
  </r>
  <r>
    <x v="18"/>
    <s v="Finalizada"/>
    <s v="Pinturas y Quimicos"/>
    <s v="Fondo Lijable para exteriores transparente Sur"/>
    <n v="3.125E-2"/>
    <n v="1022.5766666666667"/>
    <n v="31.955520833333335"/>
    <n v="30.0428"/>
    <n v="1.0636665301947001"/>
  </r>
  <r>
    <x v="18"/>
    <s v="Finalizada"/>
    <s v="Pinturas y Quimicos"/>
    <s v="Acabado mate para exteriores transparente Sur"/>
    <n v="3.125E-2"/>
    <n v="1234.9796738973976"/>
    <n v="38.593114809293674"/>
    <n v="30.0428"/>
    <n v="1.2846044579497808"/>
  </r>
  <r>
    <x v="8"/>
    <s v="En Proceso"/>
    <s v="Pinturas y Quimicos"/>
    <s v="NOS transparente base coat Sur"/>
    <n v="-3.125E-2"/>
    <n v="872.04927745364489"/>
    <n v="-27.251539920426403"/>
    <n v="30.0428"/>
    <n v="-0.90709054816549728"/>
  </r>
  <r>
    <x v="8"/>
    <s v="En Proceso"/>
    <s v="Pinturas y Quimicos"/>
    <s v="NOS top coat finish Sur"/>
    <n v="-3.125E-2"/>
    <n v="838.56593976525971"/>
    <n v="-26.205185617664366"/>
    <n v="30.0428"/>
    <n v="-0.87226176047719806"/>
  </r>
  <r>
    <x v="8"/>
    <s v="En Proceso"/>
    <s v="Pinturas y Quimicos"/>
    <s v="NOS transparente base coat Sur"/>
    <n v="-3.125E-2"/>
    <n v="872.04927745364489"/>
    <n v="-27.251539920426403"/>
    <n v="30.0428"/>
    <n v="-0.90709054816549728"/>
  </r>
  <r>
    <x v="8"/>
    <s v="En Proceso"/>
    <s v="Pinturas y Quimicos"/>
    <s v="NOS top coat finish Sur"/>
    <n v="-3.125E-2"/>
    <n v="838.56593976525971"/>
    <n v="-26.205185617664366"/>
    <n v="30.0428"/>
    <n v="-0.87226176047719806"/>
  </r>
  <r>
    <x v="8"/>
    <s v="En Proceso"/>
    <s v="Pinturas y Quimicos"/>
    <s v="Duro Tinte Negro Sur galon"/>
    <n v="-3.125E-2"/>
    <n v="1231.47"/>
    <n v="-38.483437500000001"/>
    <n v="30.0428"/>
    <n v="-1.2809537559748092"/>
  </r>
  <r>
    <x v="18"/>
    <s v="Finalizada"/>
    <s v="Pinturas y Quimicos"/>
    <s v="Componente B 730 para poliuretano Sur"/>
    <n v="3.125E-2"/>
    <n v="1332.2199479467902"/>
    <n v="41.631873373337193"/>
    <n v="30.0428"/>
    <n v="1.3857521061065279"/>
  </r>
  <r>
    <x v="18"/>
    <s v="Finalizada"/>
    <s v="Pinturas y Quimicos"/>
    <s v="Diluyente Duro Sur"/>
    <n v="3.125E-2"/>
    <n v="622.89392857142855"/>
    <n v="19.465435267857142"/>
    <n v="30.0428"/>
    <n v="0.64792347144264661"/>
  </r>
  <r>
    <x v="18"/>
    <s v="Finalizada"/>
    <s v="Pinturas y Quimicos"/>
    <s v="NOS transparente base coat Sur"/>
    <n v="3.125E-2"/>
    <n v="872.04927745364489"/>
    <n v="27.251539920426403"/>
    <n v="30.0428"/>
    <n v="0.90709054816549728"/>
  </r>
  <r>
    <x v="18"/>
    <s v="Finalizada"/>
    <s v="Pinturas y Quimicos"/>
    <s v="NOS top coat finish Sur"/>
    <n v="3.125E-2"/>
    <n v="838.56593976525971"/>
    <n v="26.205185617664366"/>
    <n v="30.0428"/>
    <n v="0.87226176047719806"/>
  </r>
  <r>
    <x v="18"/>
    <s v="Finalizada"/>
    <s v="Clavos y Tornillos"/>
    <s v="Perno Allen Avellanado 3&quot; de largo rosca 1/4&quot;"/>
    <n v="1"/>
    <n v="29.064"/>
    <n v="29.064"/>
    <n v="30.0428"/>
    <n v="0.9674198143981253"/>
  </r>
  <r>
    <x v="8"/>
    <s v="En Proceso"/>
    <s v="Pinturas y Quimicos"/>
    <s v="Duro Tinte Genizaro Antiguo Sur cuarto"/>
    <n v="-0.25"/>
    <n v="142.2564563939394"/>
    <n v="-35.564114098484851"/>
    <n v="30.0428"/>
    <n v="-1.1837816081884796"/>
  </r>
  <r>
    <x v="8"/>
    <s v="En Proceso"/>
    <s v="Pinturas y Quimicos"/>
    <s v="Duro Tinte Negro Sur galon"/>
    <n v="-3.125E-2"/>
    <n v="1231.47"/>
    <n v="-38.483437500000001"/>
    <n v="30.0428"/>
    <n v="-1.2809537559748092"/>
  </r>
  <r>
    <x v="8"/>
    <s v="En Proceso"/>
    <s v="Pinturas y Quimicos"/>
    <s v="Thinner extrafino Sur galon"/>
    <n v="-0.5625"/>
    <n v="353.38728494623655"/>
    <n v="-198.78034778225805"/>
    <n v="30.0428"/>
    <n v="-6.6165719500931353"/>
  </r>
  <r>
    <x v="8"/>
    <s v="En Proceso"/>
    <s v="Pinturas y Quimicos"/>
    <s v="NOS transparente base coat Sur"/>
    <n v="-1"/>
    <n v="872.04927745364489"/>
    <n v="-872.04927745364489"/>
    <n v="30.0428"/>
    <n v="-29.026897541295913"/>
  </r>
  <r>
    <x v="8"/>
    <s v="En Proceso"/>
    <s v="Pinturas y Quimicos"/>
    <s v="NOS top coat finish Sur"/>
    <n v="-0.25"/>
    <n v="838.56593976525971"/>
    <n v="-209.64148494131493"/>
    <n v="30.0428"/>
    <n v="-6.9780940838175844"/>
  </r>
  <r>
    <x v="44"/>
    <s v="En Proceso"/>
    <s v="Material para Empaque"/>
    <s v="Papel kraft "/>
    <n v="-4.5"/>
    <n v="3.1234075327412754"/>
    <n v="-14.055333897335739"/>
    <n v="30.0428"/>
    <n v="-0.46784367293780005"/>
  </r>
  <r>
    <x v="57"/>
    <s v="Finalizada"/>
    <s v="Pinturas y Quimicos"/>
    <s v="Duro Tinte Genizaro Antiguo Sur cuarto"/>
    <n v="0.25"/>
    <n v="142.2564563939394"/>
    <n v="35.564114098484851"/>
    <n v="30.0428"/>
    <n v="1.1837816081884796"/>
  </r>
  <r>
    <x v="57"/>
    <s v="Finalizada"/>
    <s v="Pinturas y Quimicos"/>
    <s v="Duro Tinte Negro Sur galon"/>
    <n v="3.125E-2"/>
    <n v="1231.47"/>
    <n v="38.483437500000001"/>
    <n v="30.0428"/>
    <n v="1.2809537559748092"/>
  </r>
  <r>
    <x v="57"/>
    <s v="Finalizada"/>
    <s v="Pinturas y Quimicos"/>
    <s v="Thinner extrafino Sur galon"/>
    <n v="0.5625"/>
    <n v="353.38728494623655"/>
    <n v="198.78034778225805"/>
    <n v="30.0428"/>
    <n v="6.6165719500931353"/>
  </r>
  <r>
    <x v="57"/>
    <s v="Finalizada"/>
    <s v="Pinturas y Quimicos"/>
    <s v="NOS transparente base coat Sur"/>
    <n v="1"/>
    <n v="872.04927745364489"/>
    <n v="872.04927745364489"/>
    <n v="30.0428"/>
    <n v="29.026897541295913"/>
  </r>
  <r>
    <x v="57"/>
    <s v="Finalizada"/>
    <s v="Pinturas y Quimicos"/>
    <s v="NOS top coat finish Sur"/>
    <n v="0.25"/>
    <n v="838.56593976525971"/>
    <n v="209.64148494131493"/>
    <n v="30.0428"/>
    <n v="6.9780940838175844"/>
  </r>
  <r>
    <x v="57"/>
    <s v="Finalizada"/>
    <s v="Material para Empaque"/>
    <s v="Papel kraft "/>
    <n v="4.5"/>
    <n v="3.1234075327412754"/>
    <n v="14.055333897335739"/>
    <n v="30.0428"/>
    <n v="0.46784367293780005"/>
  </r>
  <r>
    <x v="8"/>
    <s v="En Proceso"/>
    <s v="Pinturas y Quimicos"/>
    <s v="NOS transparente base coat Sur"/>
    <n v="-0.125"/>
    <n v="872.04927745364489"/>
    <n v="-109.00615968170561"/>
    <n v="30.0428"/>
    <n v="-3.6283621926619891"/>
  </r>
  <r>
    <x v="8"/>
    <s v="En Proceso"/>
    <s v="Pinturas y Quimicos"/>
    <s v="NOS top coat finish Sur"/>
    <n v="-9.375E-2"/>
    <n v="838.56593976525971"/>
    <n v="-78.615556852993095"/>
    <n v="30.0428"/>
    <n v="-2.6167852814315942"/>
  </r>
  <r>
    <x v="8"/>
    <s v="En Proceso"/>
    <s v="Pinturas y Quimicos"/>
    <s v="Duro Tinte Genizaro Antiguo Sur cuarto"/>
    <n v="-0.125"/>
    <n v="142.2564563939394"/>
    <n v="-17.782057049242425"/>
    <n v="30.0428"/>
    <n v="-0.59189080409423978"/>
  </r>
  <r>
    <x v="44"/>
    <s v="En Proceso"/>
    <s v="Material para Empaque"/>
    <s v="Papel kraft "/>
    <n v="-0.9"/>
    <n v="3.1234075327412754"/>
    <n v="-2.811066779467148"/>
    <n v="30.0428"/>
    <n v="-9.3568734587560015E-2"/>
  </r>
  <r>
    <x v="67"/>
    <s v="Finalizada"/>
    <s v="Pinturas y Quimicos"/>
    <s v="NOS transparente base coat Sur"/>
    <n v="0.125"/>
    <n v="872.04927745364489"/>
    <n v="109.00615968170561"/>
    <n v="30.0428"/>
    <n v="3.6283621926619891"/>
  </r>
  <r>
    <x v="67"/>
    <s v="Finalizada"/>
    <s v="Pinturas y Quimicos"/>
    <s v="NOS top coat finish Sur"/>
    <n v="9.375E-2"/>
    <n v="838.56593976525971"/>
    <n v="78.615556852993095"/>
    <n v="30.0428"/>
    <n v="2.6167852814315942"/>
  </r>
  <r>
    <x v="67"/>
    <s v="Finalizada"/>
    <s v="Pinturas y Quimicos"/>
    <s v="Duro Tinte Genizaro Antiguo Sur cuarto"/>
    <n v="0.125"/>
    <n v="142.2564563939394"/>
    <n v="17.782057049242425"/>
    <n v="30.0428"/>
    <n v="0.59189080409423978"/>
  </r>
  <r>
    <x v="67"/>
    <s v="Finalizada"/>
    <s v="Material para Empaque"/>
    <s v="Papel kraft "/>
    <n v="0.9"/>
    <n v="3.1234075327412754"/>
    <n v="2.811066779467148"/>
    <n v="30.0428"/>
    <n v="9.3568734587560015E-2"/>
  </r>
  <r>
    <x v="104"/>
    <s v="Finalizada"/>
    <s v="Metales"/>
    <s v="Varilla de aluminio redonda 5/8&quot;"/>
    <n v="337.12"/>
    <n v="201.13951516412698"/>
    <n v="67808.153352130481"/>
    <n v="30.0428"/>
    <n v="2257.0517179534027"/>
  </r>
  <r>
    <x v="104"/>
    <s v="Finalizada"/>
    <s v="Metales"/>
    <s v="Platina de aluminio 12&quot; x 3/16&quot;"/>
    <n v="8.5399999999999991"/>
    <n v="1265.0611600000002"/>
    <n v="10803.622306400001"/>
    <n v="30.0428"/>
    <n v="359.6077032234013"/>
  </r>
  <r>
    <x v="63"/>
    <s v="Finalizada"/>
    <s v="Metales"/>
    <s v="Varilla de aluminio redonda 5/8&quot;"/>
    <n v="2.67"/>
    <n v="201.13951516412698"/>
    <n v="537.04250548821904"/>
    <n v="30.0428"/>
    <n v="17.875913879139727"/>
  </r>
  <r>
    <x v="63"/>
    <s v="Finalizada"/>
    <s v="Metales"/>
    <s v="Platina de aluminio 12&quot; x 3/16&quot;"/>
    <n v="0.61"/>
    <n v="1265.0611600000002"/>
    <n v="771.68730760000005"/>
    <n v="30.0428"/>
    <n v="25.686264515957237"/>
  </r>
  <r>
    <x v="38"/>
    <s v="Finalizada"/>
    <s v="Herrajes"/>
    <s v="Nivelador Base Metal 1&quot; rosca de 1/4&quot;"/>
    <n v="832"/>
    <n v="19.819722144444441"/>
    <n v="16490.008824177774"/>
    <n v="30.0428"/>
    <n v="548.8838864612411"/>
  </r>
  <r>
    <x v="38"/>
    <s v="Finalizada"/>
    <s v="Herrajes"/>
    <s v="Bolt JCB-B 1/4-20 x 50 mm HX BO"/>
    <n v="6"/>
    <n v="4.1559069420000005"/>
    <n v="24.935441652000002"/>
    <n v="30.0428"/>
    <n v="0.82999725897719256"/>
  </r>
  <r>
    <x v="38"/>
    <s v="Finalizada"/>
    <s v="Herrajes"/>
    <s v="Insertos Para Madera 4KXR2"/>
    <n v="6"/>
    <n v="3.9558476210000002"/>
    <n v="23.735085726000001"/>
    <n v="30.0428"/>
    <n v="0.79004239704687984"/>
  </r>
  <r>
    <x v="38"/>
    <s v="Finalizada"/>
    <s v="Clavos y Tornillos"/>
    <s v="Arandela Presion Galvanizada 1/4&quot;"/>
    <n v="6"/>
    <n v="0.36"/>
    <n v="2.16"/>
    <n v="30.0428"/>
    <n v="7.1897426338423859E-2"/>
  </r>
  <r>
    <x v="38"/>
    <s v="Finalizada"/>
    <s v="Herrajes"/>
    <s v="Bolt JCB-B 1/4-20 x 45 mm HX BO"/>
    <n v="8"/>
    <n v="4.0345360814179188"/>
    <n v="32.27628865134335"/>
    <n v="30.0428"/>
    <n v="1.0743435582350298"/>
  </r>
  <r>
    <x v="38"/>
    <s v="Finalizada"/>
    <s v="Herrajes"/>
    <s v="Cap JCN 1/4-20 x 12 mm HX BO"/>
    <n v="8"/>
    <n v="5.7931912280000004"/>
    <n v="46.345529824000003"/>
    <n v="30.0428"/>
    <n v="1.5426501465908637"/>
  </r>
  <r>
    <x v="38"/>
    <s v="Finalizada"/>
    <s v="Clavos y Tornillos"/>
    <s v="Arandela Presion Galvanizada 1/4&quot;"/>
    <n v="16"/>
    <n v="0.36"/>
    <n v="5.76"/>
    <n v="30.0428"/>
    <n v="0.19172647023579692"/>
  </r>
  <r>
    <x v="59"/>
    <s v="Finalizada"/>
    <s v="Clavos y Tornillos"/>
    <s v="Tornillo Square Flat head # 8-11 x 2&quot;"/>
    <n v="850"/>
    <n v="0.8080671880000001"/>
    <n v="686.8571098000001"/>
    <n v="30.0428"/>
    <n v="22.862619655957506"/>
  </r>
  <r>
    <x v="74"/>
    <s v="Finalizada"/>
    <s v="Clavos y Tornillos"/>
    <s v="Tornillo Phillips Panhead # 6-13 x 1/2&quot;"/>
    <n v="8"/>
    <n v="0.21241564532000001"/>
    <n v="1.6993251625600001"/>
    <n v="30.0428"/>
    <n v="5.6563474861198025E-2"/>
  </r>
  <r>
    <x v="104"/>
    <s v="Finalizada"/>
    <s v="Metales"/>
    <s v="Varilla de aluminio redonda 5/8&quot;"/>
    <n v="63.21"/>
    <n v="201.13951516412698"/>
    <n v="12714.028753524466"/>
    <n v="30.0428"/>
    <n v="423.197197116263"/>
  </r>
  <r>
    <x v="105"/>
    <s v="Finalizada"/>
    <s v="Metales"/>
    <s v="Varilla de Aluminio cuadrada 5/8&quot; x 6 m"/>
    <n v="22.78"/>
    <n v="303.10952541534118"/>
    <n v="6904.8349889614728"/>
    <n v="30.0428"/>
    <n v="229.83327083232831"/>
  </r>
  <r>
    <x v="105"/>
    <s v="Finalizada"/>
    <s v="Metales"/>
    <s v="Varilla de Aluminio 1&quot;x 1/4&quot;"/>
    <n v="0.61"/>
    <n v="141.7834"/>
    <n v="86.487874000000005"/>
    <n v="30.0428"/>
    <n v="2.8788220139267979"/>
  </r>
  <r>
    <x v="97"/>
    <s v="Finalizada"/>
    <s v="Clavos y Tornillos"/>
    <s v="Tornillo Square Flat head # 8-11 x 1-1/4&quot;"/>
    <n v="3000"/>
    <n v="0.53120716944444446"/>
    <n v="1593.6215083333334"/>
    <n v="30.0428"/>
    <n v="53.0450393549647"/>
  </r>
  <r>
    <x v="60"/>
    <s v="Finalizada"/>
    <s v="Metales"/>
    <s v="Varilla de aluminio redonda 5/8&quot;"/>
    <n v="255.6"/>
    <n v="201.13951516412698"/>
    <n v="51411.260075950857"/>
    <n v="30.0428"/>
    <n v="1711.2672612389943"/>
  </r>
  <r>
    <x v="60"/>
    <s v="Finalizada"/>
    <s v="Metales"/>
    <s v="Varilla de Aluminio 2&quot;x 1/4&quot;"/>
    <n v="50.08"/>
    <n v="352.31234448818896"/>
    <n v="17643.802211968501"/>
    <n v="30.0428"/>
    <n v="587.28887493737273"/>
  </r>
  <r>
    <x v="54"/>
    <s v="Finalizada"/>
    <s v="Metales"/>
    <s v="Platina de aluminio 3&quot; x 3/8&quot;"/>
    <n v="1.52"/>
    <n v="649.00032324561414"/>
    <n v="986.48049133333348"/>
    <n v="30.0428"/>
    <n v="32.835837249967831"/>
  </r>
  <r>
    <x v="53"/>
    <s v="Finalizada"/>
    <s v="Metales"/>
    <s v="Platina de aluminio 3&quot; x 3/8&quot;"/>
    <n v="3.04"/>
    <n v="649.00032324561414"/>
    <n v="1972.960982666667"/>
    <n v="30.0428"/>
    <n v="65.671674499935662"/>
  </r>
  <r>
    <x v="106"/>
    <s v="Finalizada"/>
    <s v="Clavos y Tornillos"/>
    <s v="Tornillo Phillips Panhead # 10-9 x 1&quot;"/>
    <n v="20"/>
    <n v="0.68488464885714284"/>
    <n v="13.697692977142857"/>
    <n v="30.0428"/>
    <n v="0.45593929251410847"/>
  </r>
  <r>
    <x v="104"/>
    <s v="Finalizada"/>
    <s v="Herrajes"/>
    <s v="Nivelador 5/8&quot; rosca de 1/4&quot;"/>
    <n v="4"/>
    <n v="7.5415032000000011"/>
    <n v="30.166012800000004"/>
    <n v="30.0428"/>
    <n v="1.0041012422277553"/>
  </r>
  <r>
    <x v="18"/>
    <s v="Finalizada"/>
    <s v="Pinturas y Quimicos"/>
    <s v="NOS transparente base coat Sur"/>
    <n v="3.125E-2"/>
    <n v="872.04927745364489"/>
    <n v="27.251539920426403"/>
    <n v="30.0428"/>
    <n v="0.90709054816549728"/>
  </r>
  <r>
    <x v="18"/>
    <s v="Finalizada"/>
    <s v="Pinturas y Quimicos"/>
    <s v="NOS top coat finish Sur"/>
    <n v="3.125E-2"/>
    <n v="838.56593976525971"/>
    <n v="26.205185617664366"/>
    <n v="30.0428"/>
    <n v="0.87226176047719806"/>
  </r>
  <r>
    <x v="107"/>
    <s v="Finalizada"/>
    <s v="Materiales Electricos"/>
    <s v="Toma Corriente Aluminio Satinado PCS36B/4E-94"/>
    <n v="1"/>
    <n v="8014.6735756222488"/>
    <n v="8014.6735756222488"/>
    <n v="30.0428"/>
    <n v="266.77518658787625"/>
  </r>
  <r>
    <x v="108"/>
    <s v="Finalizada"/>
    <s v="Materiales Electricos"/>
    <s v="Toma Corriente Aluminio Satinado PCS36B/4E-94"/>
    <n v="1"/>
    <n v="8014.6735756222488"/>
    <n v="8014.6735756222488"/>
    <n v="30.0428"/>
    <n v="266.77518658787625"/>
  </r>
  <r>
    <x v="103"/>
    <s v="Finalizada"/>
    <s v="Clavos y Tornillos"/>
    <s v="Tornillo Square Flat head # 8-11 x 2&quot;"/>
    <n v="200"/>
    <n v="0.8080671880000001"/>
    <n v="161.61343760000003"/>
    <n v="30.0428"/>
    <n v="5.3794399190488242"/>
  </r>
  <r>
    <x v="103"/>
    <s v="Finalizada"/>
    <s v="Clavos y Tornillos"/>
    <s v="Tornillo Phillips Flat head # 8-11 x 2-1/2 &quot;"/>
    <n v="300"/>
    <n v="0.9660466194666667"/>
    <n v="289.81398583999999"/>
    <n v="30.0428"/>
    <n v="9.6467035642483392"/>
  </r>
  <r>
    <x v="103"/>
    <s v="Finalizada"/>
    <s v="Clavos y Tornillos"/>
    <s v="Tornillo Square Flat head # 8-11 x 1-1/4&quot;"/>
    <n v="300"/>
    <n v="0.53120716944444446"/>
    <n v="159.36215083333335"/>
    <n v="30.0428"/>
    <n v="5.30450393549647"/>
  </r>
  <r>
    <x v="103"/>
    <s v="Finalizada"/>
    <s v="Clavos y Tornillos"/>
    <s v="Clavillo de Terminacion 1-1/2&quot;"/>
    <n v="1300"/>
    <n v="9.7104875684848491E-2"/>
    <n v="126.23633839030303"/>
    <n v="30.0428"/>
    <n v="4.2018832595597955"/>
  </r>
  <r>
    <x v="103"/>
    <s v="Finalizada"/>
    <s v="Repuestos y Partes"/>
    <s v="Extension de puntas magnetico SQ2X1"/>
    <n v="4"/>
    <n v="20.418821550000004"/>
    <n v="81.675286200000016"/>
    <n v="30.0428"/>
    <n v="2.7186309598306422"/>
  </r>
  <r>
    <x v="18"/>
    <s v="Finalizada"/>
    <s v="Pinturas y Quimicos"/>
    <s v="NOS transparente base coat Sur"/>
    <n v="3.125E-2"/>
    <n v="872.04927745364489"/>
    <n v="27.251539920426403"/>
    <n v="30.0428"/>
    <n v="0.90709054816549728"/>
  </r>
  <r>
    <x v="18"/>
    <s v="Finalizada"/>
    <s v="Pinturas y Quimicos"/>
    <s v="NOS top coat finish Sur"/>
    <n v="3.125E-2"/>
    <n v="838.56593976525971"/>
    <n v="26.205185617664366"/>
    <n v="30.0428"/>
    <n v="0.87226176047719806"/>
  </r>
  <r>
    <x v="18"/>
    <s v="Finalizada"/>
    <s v="Pinturas y Quimicos"/>
    <s v="Duro Tinte Negro Sur galon"/>
    <n v="3.125E-2"/>
    <n v="1231.47"/>
    <n v="38.483437500000001"/>
    <n v="30.0428"/>
    <n v="1.2809537559748092"/>
  </r>
  <r>
    <x v="109"/>
    <s v="Finalizada"/>
    <s v="Metales"/>
    <s v="Tubo rectangular 1-1/2&quot; x 3&quot; x 1/8&quot; x 6 m"/>
    <n v="18"/>
    <n v="234.59555555555556"/>
    <n v="4222.72"/>
    <n v="30.0428"/>
    <n v="140.55680562397646"/>
  </r>
  <r>
    <x v="109"/>
    <s v="Finalizada"/>
    <s v="Metales"/>
    <s v="Angular de 1-1/2&quot; x 1/4&quot; x 6 m"/>
    <n v="12"/>
    <n v="117.71899999999998"/>
    <n v="1412.6279999999997"/>
    <n v="30.0428"/>
    <n v="47.020517395182864"/>
  </r>
  <r>
    <x v="109"/>
    <s v="Finalizada"/>
    <s v="Clavos y Tornillos"/>
    <s v="Perno Allen Avellanado 3&quot; de largo rosca 1/4&quot;"/>
    <n v="6"/>
    <n v="29.064"/>
    <n v="174.38400000000001"/>
    <n v="30.0428"/>
    <n v="5.8045188863887525"/>
  </r>
  <r>
    <x v="109"/>
    <s v="Finalizada"/>
    <s v="Clavos y Tornillos"/>
    <s v="Perno de carroceria "/>
    <n v="14"/>
    <n v="11.023999999999999"/>
    <n v="154.33599999999998"/>
    <n v="30.0428"/>
    <n v="5.1372042552624917"/>
  </r>
  <r>
    <x v="109"/>
    <s v="Finalizada"/>
    <s v="Clavos y Tornillos"/>
    <s v="Tuerca Galvanizada 3/8&quot;"/>
    <n v="14"/>
    <n v="0.93862245212964945"/>
    <n v="13.140714329815092"/>
    <n v="30.0428"/>
    <n v="0.43739978729729223"/>
  </r>
  <r>
    <x v="109"/>
    <s v="Finalizada"/>
    <s v="Clavos y Tornillos"/>
    <s v="Arandela Presion Galvanizada 3/8&quot;"/>
    <n v="14"/>
    <n v="0.88800000000000001"/>
    <n v="12.432"/>
    <n v="30.0428"/>
    <n v="0.41380963159226175"/>
  </r>
  <r>
    <x v="109"/>
    <s v="Finalizada"/>
    <s v="Herrajes"/>
    <s v="Nivelador plastico con felpa de 1&quot; rosca de 1/4&quot;"/>
    <n v="12"/>
    <n v="16.954822642714571"/>
    <n v="203.45787171257484"/>
    <n v="30.0428"/>
    <n v="6.7722672890867308"/>
  </r>
  <r>
    <x v="109"/>
    <s v="Finalizada"/>
    <s v="Herrajes"/>
    <s v="Round Base 1/4-20x5/16"/>
    <n v="12"/>
    <n v="6.8841155533333342"/>
    <n v="82.609386640000011"/>
    <n v="30.0428"/>
    <n v="2.7497232827832296"/>
  </r>
  <r>
    <x v="61"/>
    <s v="Finalizada"/>
    <s v="Herrajes"/>
    <s v="Bisagra Invisible"/>
    <n v="2"/>
    <n v="350.14122000000003"/>
    <n v="700.28244000000007"/>
    <n v="30.0428"/>
    <n v="23.309493123144318"/>
  </r>
  <r>
    <x v="61"/>
    <s v="Finalizada"/>
    <s v="Herrajes"/>
    <s v="Cerradura Para Mueble "/>
    <n v="1"/>
    <n v="224.19559174882224"/>
    <n v="224.19559174882224"/>
    <n v="30.0428"/>
    <n v="7.4625398347964316"/>
  </r>
  <r>
    <x v="54"/>
    <s v="Finalizada"/>
    <s v="Herrajes"/>
    <s v="Bisagra Invisible"/>
    <n v="4"/>
    <n v="350.14122000000003"/>
    <n v="1400.5648800000001"/>
    <n v="30.0428"/>
    <n v="46.618986246288635"/>
  </r>
  <r>
    <x v="54"/>
    <s v="Finalizada"/>
    <s v="Herrajes"/>
    <s v="Cerradura Para Mueble "/>
    <n v="2"/>
    <n v="224.19559174882224"/>
    <n v="448.39118349764448"/>
    <n v="30.0428"/>
    <n v="14.925079669592863"/>
  </r>
  <r>
    <x v="53"/>
    <s v="Finalizada"/>
    <s v="Herrajes"/>
    <s v="Bisagra Invisible"/>
    <n v="4"/>
    <n v="350.14122000000003"/>
    <n v="1400.5648800000001"/>
    <n v="30.0428"/>
    <n v="46.618986246288635"/>
  </r>
  <r>
    <x v="53"/>
    <s v="Finalizada"/>
    <s v="Herrajes"/>
    <s v="Cerradura Para Mueble "/>
    <n v="2"/>
    <n v="224.19559174882224"/>
    <n v="448.39118349764448"/>
    <n v="30.0428"/>
    <n v="14.925079669592863"/>
  </r>
  <r>
    <x v="103"/>
    <s v="Finalizada"/>
    <s v="Clavos y Tornillos"/>
    <s v="Tornillo Square Flat head # 8-11 x 2&quot;"/>
    <n v="600"/>
    <n v="0.8080671880000001"/>
    <n v="484.84031280000005"/>
    <n v="30.0428"/>
    <n v="16.138319757146473"/>
  </r>
  <r>
    <x v="82"/>
    <s v="Finalizada"/>
    <s v="Herrajes"/>
    <s v="Resbalon plastico de 3/4&quot; con clavo"/>
    <n v="6"/>
    <n v="3.6494321173669468"/>
    <n v="21.89659270420168"/>
    <n v="30.0428"/>
    <n v="0.72884660232074505"/>
  </r>
  <r>
    <x v="80"/>
    <s v="Finalizada"/>
    <s v="Herrajes"/>
    <s v="Resbalon plastico de 3/4&quot; con clavo"/>
    <n v="24"/>
    <n v="3.6494321173669468"/>
    <n v="87.586370816806721"/>
    <n v="30.0428"/>
    <n v="2.9153864092829802"/>
  </r>
  <r>
    <x v="80"/>
    <s v="Finalizada"/>
    <s v="Material para Empaque"/>
    <s v="Lamina de poroplast lisa 2 x 4 (pie x pie)"/>
    <n v="14"/>
    <n v="31.396085260667828"/>
    <n v="439.54519364934959"/>
    <n v="30.0428"/>
    <n v="14.630633417968685"/>
  </r>
  <r>
    <x v="80"/>
    <s v="Finalizada"/>
    <s v="Plywood"/>
    <s v="Lamina de Plywood Corriente de 4 x 8 x 3/8&quot;"/>
    <n v="5"/>
    <n v="507.90117905758052"/>
    <n v="2539.5058952879026"/>
    <n v="30.0428"/>
    <n v="84.529600945581052"/>
  </r>
  <r>
    <x v="80"/>
    <s v="Finalizada"/>
    <s v="Clavos y Tornillos"/>
    <s v="Tornillo Gypsum 1&quot;"/>
    <n v="100"/>
    <n v="0.15592430580551639"/>
    <n v="15.592430580551639"/>
    <n v="30.0428"/>
    <n v="0.51900723569546248"/>
  </r>
  <r>
    <x v="59"/>
    <s v="Finalizada"/>
    <s v="Herrajes"/>
    <s v="Resbalon plastico de 3/4&quot; con clavo"/>
    <n v="92"/>
    <n v="3.6494321173669468"/>
    <n v="335.74775479775911"/>
    <n v="30.0428"/>
    <n v="11.175647902251425"/>
  </r>
  <r>
    <x v="53"/>
    <s v="Finalizada"/>
    <s v="Herrajes"/>
    <s v="Resbalon plastico de 3/4&quot; con clavo"/>
    <n v="16"/>
    <n v="3.6494321173669468"/>
    <n v="58.390913877871149"/>
    <n v="30.0428"/>
    <n v="1.943590939521987"/>
  </r>
  <r>
    <x v="59"/>
    <s v="Finalizada"/>
    <s v="Herrajes"/>
    <s v="Resbalon plastico de 3/4&quot; con clavo"/>
    <n v="10"/>
    <n v="3.6494321173669468"/>
    <n v="36.494321173669469"/>
    <n v="30.0428"/>
    <n v="1.2147443372012419"/>
  </r>
  <r>
    <x v="110"/>
    <s v="Finalizada"/>
    <s v="Materiales Electricos"/>
    <s v="Toma Corriente USB Circular Blanco PCS73/USB-95"/>
    <n v="1"/>
    <n v="6141.5295378471355"/>
    <n v="6141.5295378471355"/>
    <n v="30.0428"/>
    <n v="204.42600349658272"/>
  </r>
  <r>
    <x v="103"/>
    <s v="Finalizada"/>
    <s v="Clavos y Tornillos"/>
    <s v="Tornillo Square Flat head # 8-11 x 2&quot;"/>
    <n v="500"/>
    <n v="0.8080671880000001"/>
    <n v="404.03359400000005"/>
    <n v="30.0428"/>
    <n v="13.448599797622061"/>
  </r>
  <r>
    <x v="104"/>
    <s v="Finalizada"/>
    <s v="Herrajes"/>
    <s v="Nivelador 5/8&quot; rosca de 1/4&quot;"/>
    <n v="336"/>
    <n v="7.5415032000000011"/>
    <n v="2533.9450752000002"/>
    <n v="30.0428"/>
    <n v="84.344504347131434"/>
  </r>
  <r>
    <x v="63"/>
    <s v="Finalizada"/>
    <s v="Herrajes"/>
    <s v="Nivelador 5/8&quot; rosca de 1/4&quot;"/>
    <n v="12"/>
    <n v="7.5415032000000011"/>
    <n v="90.498038400000013"/>
    <n v="30.0428"/>
    <n v="3.0123037266832657"/>
  </r>
  <r>
    <x v="60"/>
    <s v="Finalizada"/>
    <s v="Herrajes"/>
    <s v="Nivelador 5/8&quot; rosca de 1/4&quot;"/>
    <n v="160"/>
    <n v="7.5415032000000011"/>
    <n v="1206.6405120000002"/>
    <n v="30.0428"/>
    <n v="40.164049689110207"/>
  </r>
  <r>
    <x v="109"/>
    <s v="Finalizada"/>
    <s v="Clavos y Tornillos"/>
    <s v="Tuerca Galvanizada 1/4&quot;"/>
    <n v="6"/>
    <n v="0.61599999999999999"/>
    <n v="3.6959999999999997"/>
    <n v="30.0428"/>
    <n v="0.12302448506796969"/>
  </r>
  <r>
    <x v="74"/>
    <s v="Finalizada"/>
    <s v="Sub-Contratos"/>
    <s v="Reparación de 2 asientos para banca Stilleto y elaboración de 2 asientos más a 1&quot; / Proveedor: Carlos García Sotelo."/>
    <n v="4"/>
    <n v="100"/>
    <n v="400"/>
    <n v="29.974599999999999"/>
    <n v="13.344631788247383"/>
  </r>
  <r>
    <x v="79"/>
    <s v="Finalizada"/>
    <s v="Sub-Contratos"/>
    <s v="Fabricación de asiento de muestra para Custom Bar Stool B / Proveedor: Carlos García Sotelo."/>
    <n v="1"/>
    <n v="200"/>
    <n v="200"/>
    <n v="29.974599999999999"/>
    <n v="6.6723158941236917"/>
  </r>
  <r>
    <x v="85"/>
    <s v="Finalizada"/>
    <s v="Sub-Contratos"/>
    <s v="Fabricación de asiento muestra para cliente WeWork / Proveedor: Carlos García Sotelo."/>
    <n v="1"/>
    <n v="250"/>
    <n v="250"/>
    <n v="29.974599999999999"/>
    <n v="8.3403948676546147"/>
  </r>
  <r>
    <x v="79"/>
    <s v="Finalizada"/>
    <s v="Sub-Contratos"/>
    <s v="Tela vinil para fabricación de asiento de muestra / Proveedor: Carlos García Sotelo."/>
    <n v="1"/>
    <n v="120"/>
    <n v="120"/>
    <n v="29.974599999999999"/>
    <n v="4.0033895364742147"/>
  </r>
  <r>
    <x v="74"/>
    <s v="Finalizada"/>
    <s v="Sub-Contratos"/>
    <s v="Pago por tapizado de respaldo banca estileto OT 281. / Carlos Gaitán Sandoval"/>
    <n v="1"/>
    <n v="170"/>
    <n v="170"/>
    <n v="29.958600000000001"/>
    <n v="5.6744974731796542"/>
  </r>
  <r>
    <x v="89"/>
    <s v="En Proceso"/>
    <s v="Sub-Contratos"/>
    <s v="Servicio de tapizado para Simple Daybed / Carlos García Sotelo"/>
    <n v="1"/>
    <n v="2000"/>
    <n v="2000"/>
    <n v="29.982700000000001"/>
    <n v="66.705133293532597"/>
  </r>
  <r>
    <x v="89"/>
    <s v="En Proceso"/>
    <s v="Sub-Contratos"/>
    <s v="Fabricación de botones para Simple Daybed / Carlos García Sotelo"/>
    <n v="140"/>
    <n v="1.0714285714285714"/>
    <n v="150"/>
    <n v="29.982700000000001"/>
    <n v="5.0028849970149452"/>
  </r>
  <r>
    <x v="67"/>
    <s v="Finalizada"/>
    <s v="Sub-Contratos"/>
    <s v="Servicio de tapizado para silla prototipo / Carlos García Sotelo"/>
    <n v="1"/>
    <n v="700"/>
    <n v="700"/>
    <n v="29.982700000000001"/>
    <n v="23.346796652736412"/>
  </r>
  <r>
    <x v="74"/>
    <s v="Finalizada"/>
    <s v="Sub-Contratos"/>
    <s v="Servicio de tapizado para Custom Banca de Bar Stilleto / Carlos García Sotelo"/>
    <n v="2"/>
    <n v="200"/>
    <n v="400"/>
    <n v="29.982700000000001"/>
    <n v="13.34102665870652"/>
  </r>
  <r>
    <x v="74"/>
    <s v="Finalizada"/>
    <s v="Sub-Contratos"/>
    <s v="Reparación de asientos para Custom Banca de Bar Stilleto / Carlos García Sotelo"/>
    <n v="2"/>
    <n v="100"/>
    <n v="200"/>
    <n v="29.982700000000001"/>
    <n v="6.6705133293532599"/>
  </r>
  <r>
    <x v="79"/>
    <s v="Finalizada"/>
    <s v="Sub-Contratos"/>
    <s v="Reparación de asientos para Custom Bar Stool B / Carlos García Sotelo"/>
    <n v="1"/>
    <n v="200"/>
    <n v="200"/>
    <n v="29.982700000000001"/>
    <n v="6.6705133293532599"/>
  </r>
  <r>
    <x v="96"/>
    <s v="Finalizada"/>
    <s v="Tapizado"/>
    <s v="Adelanto por compra de cuero para proy.Ignitia.Proveedor International. Demar Leather Company"/>
    <n v="50"/>
    <n v="2869.8384700000001"/>
    <n v="143491.9235"/>
    <n v="30.0428"/>
    <n v="4776.25"/>
  </r>
  <r>
    <x v="0"/>
    <m/>
    <m/>
    <m/>
    <m/>
    <m/>
    <m/>
    <m/>
    <m/>
  </r>
  <r>
    <x v="0"/>
    <m/>
    <m/>
    <m/>
    <m/>
    <m/>
    <m/>
    <m/>
    <m/>
  </r>
  <r>
    <x v="0"/>
    <m/>
    <m/>
    <m/>
    <m/>
    <m/>
    <m/>
    <m/>
    <m/>
  </r>
  <r>
    <x v="0"/>
    <m/>
    <m/>
    <m/>
    <m/>
    <m/>
    <m/>
    <m/>
    <m/>
  </r>
  <r>
    <x v="0"/>
    <m/>
    <m/>
    <m/>
    <m/>
    <m/>
    <m/>
    <m/>
    <m/>
  </r>
  <r>
    <x v="0"/>
    <m/>
    <m/>
    <m/>
    <m/>
    <m/>
    <m/>
    <m/>
    <m/>
  </r>
  <r>
    <x v="0"/>
    <m/>
    <m/>
    <m/>
    <m/>
    <m/>
    <m/>
    <m/>
    <m/>
  </r>
  <r>
    <x v="0"/>
    <m/>
    <m/>
    <m/>
    <m/>
    <m/>
    <n v="475477.85796207574"/>
    <m/>
    <n v="15827.015429403174"/>
  </r>
  <r>
    <x v="101"/>
    <s v="Finalizada"/>
    <s v="Plywood"/>
    <s v="Lamina de Plywood Corriente de 4 x 8 x 3/4&quot;"/>
    <n v="2.5"/>
    <n v="787.01749646892654"/>
    <n v="1967.5437411723165"/>
    <n v="30.1676"/>
    <n v="65.220426589198894"/>
  </r>
  <r>
    <x v="54"/>
    <s v="Finalizada"/>
    <s v="Material para Empaque"/>
    <s v="Lamina de carton 48&quot; x 40&quot;"/>
    <n v="16"/>
    <n v="30.068855534528456"/>
    <n v="481.1016885524553"/>
    <n v="30.1676"/>
    <n v="15.947628865155176"/>
  </r>
  <r>
    <x v="54"/>
    <s v="Finalizada"/>
    <s v="Material para Empaque"/>
    <s v="Tape café 2&quot;"/>
    <n v="2"/>
    <n v="33.182217334633599"/>
    <n v="66.364434669267197"/>
    <n v="30.1676"/>
    <n v="2.1998579492325274"/>
  </r>
  <r>
    <x v="53"/>
    <s v="Finalizada"/>
    <s v="Material para Empaque"/>
    <s v="Lamina de carton 48&quot; x 40&quot;"/>
    <n v="12"/>
    <n v="30.068855534528456"/>
    <n v="360.82626641434149"/>
    <n v="30.1676"/>
    <n v="11.960721648866382"/>
  </r>
  <r>
    <x v="53"/>
    <s v="Finalizada"/>
    <s v="Material para Empaque"/>
    <s v="Tape café 2&quot;"/>
    <n v="1"/>
    <n v="33.182217334633599"/>
    <n v="33.182217334633599"/>
    <n v="30.1676"/>
    <n v="1.0999289746162637"/>
  </r>
  <r>
    <x v="53"/>
    <s v="Finalizada"/>
    <s v="Material para Empaque"/>
    <s v="Stretch film manual"/>
    <n v="1"/>
    <n v="241.49376046717171"/>
    <n v="241.49376046717171"/>
    <n v="30.1676"/>
    <n v="8.0050703558510357"/>
  </r>
  <r>
    <x v="59"/>
    <s v="Finalizada"/>
    <s v="Material para Empaque"/>
    <s v="Lamina de carton 48&quot; x 40&quot;"/>
    <n v="46"/>
    <n v="30.068855534528456"/>
    <n v="1383.1673545883091"/>
    <n v="30.1676"/>
    <n v="45.849432987321137"/>
  </r>
  <r>
    <x v="59"/>
    <s v="Finalizada"/>
    <s v="Material para Empaque"/>
    <s v="Tape café 2&quot;"/>
    <n v="4"/>
    <n v="33.182217334633599"/>
    <n v="132.72886933853439"/>
    <n v="30.1676"/>
    <n v="4.3997158984650548"/>
  </r>
  <r>
    <x v="59"/>
    <s v="Finalizada"/>
    <s v="Material para Empaque"/>
    <s v="Stretch film manual"/>
    <n v="1"/>
    <n v="241.49376046717171"/>
    <n v="241.49376046717171"/>
    <n v="30.1676"/>
    <n v="8.0050703558510357"/>
  </r>
  <r>
    <x v="82"/>
    <s v="Finalizada"/>
    <s v="Material para Empaque"/>
    <s v="Lamina de carton 48&quot; x 40&quot;"/>
    <n v="4"/>
    <n v="30.068855534528456"/>
    <n v="120.27542213811383"/>
    <n v="30.1676"/>
    <n v="3.986907216288794"/>
  </r>
  <r>
    <x v="82"/>
    <s v="Finalizada"/>
    <s v="Material para Empaque"/>
    <s v="Tape café 2&quot;"/>
    <n v="1"/>
    <n v="33.182217334633599"/>
    <n v="33.182217334633599"/>
    <n v="30.1676"/>
    <n v="1.0999289746162637"/>
  </r>
  <r>
    <x v="76"/>
    <s v="Finalizada"/>
    <s v="Clavos y Tornillos"/>
    <s v="Tornillo Amarillo 2&quot; #10"/>
    <n v="300"/>
    <n v="0.76725842674657718"/>
    <n v="230.17752802397317"/>
    <n v="30.1676"/>
    <n v="7.6299582341310934"/>
  </r>
  <r>
    <x v="60"/>
    <s v="Finalizada"/>
    <s v="Material para Empaque"/>
    <s v="Lamina de carton 48&quot; x 40&quot;"/>
    <n v="5"/>
    <n v="30.068855534528456"/>
    <n v="150.34427767264228"/>
    <n v="30.1676"/>
    <n v="4.9836340203609923"/>
  </r>
  <r>
    <x v="60"/>
    <s v="Finalizada"/>
    <s v="Material para Empaque"/>
    <s v="Stretch film manual"/>
    <n v="1"/>
    <n v="241.49376046717171"/>
    <n v="241.49376046717171"/>
    <n v="30.1676"/>
    <n v="8.0050703558510357"/>
  </r>
  <r>
    <x v="60"/>
    <s v="Finalizada"/>
    <s v="Material para Empaque"/>
    <s v="Lamina de carton 48&quot; x 40&quot;"/>
    <n v="10"/>
    <n v="30.068855534528456"/>
    <n v="300.68855534528456"/>
    <n v="30.1676"/>
    <n v="9.9672680407219847"/>
  </r>
  <r>
    <x v="80"/>
    <s v="Finalizada"/>
    <s v="Material para Empaque"/>
    <s v="Lamina de carton 48&quot; x 40&quot;"/>
    <n v="15"/>
    <n v="30.068855534528456"/>
    <n v="451.03283301792686"/>
    <n v="30.1676"/>
    <n v="14.950902061082978"/>
  </r>
  <r>
    <x v="80"/>
    <s v="Finalizada"/>
    <s v="Material para Empaque"/>
    <s v="Stretch film manual"/>
    <n v="1"/>
    <n v="241.49376046717171"/>
    <n v="241.49376046717171"/>
    <n v="30.1676"/>
    <n v="8.0050703558510357"/>
  </r>
  <r>
    <x v="80"/>
    <s v="Finalizada"/>
    <s v="Material para Empaque"/>
    <s v="Tape café 2&quot;"/>
    <n v="1"/>
    <n v="33.182217334633599"/>
    <n v="33.182217334633599"/>
    <n v="30.1676"/>
    <n v="1.0999289746162637"/>
  </r>
  <r>
    <x v="111"/>
    <s v="Finalizada"/>
    <s v="Material para Tapizar"/>
    <s v="Espuma amarilla 5&quot;"/>
    <n v="1"/>
    <n v="845.70000000000016"/>
    <n v="845.70000000000016"/>
    <n v="30.1676"/>
    <n v="28.033386812341721"/>
  </r>
  <r>
    <x v="76"/>
    <s v="Finalizada"/>
    <s v="Metales"/>
    <s v="Varilla galvanizada roscada 1/4&quot; "/>
    <n v="15"/>
    <n v="12.485424028268552"/>
    <n v="187.28136042402829"/>
    <n v="30.1676"/>
    <n v="6.2080298208683589"/>
  </r>
  <r>
    <x v="76"/>
    <s v="Finalizada"/>
    <s v="Clavos y Tornillos"/>
    <s v="Tuerca Galvanizada 1/4&quot;"/>
    <n v="30"/>
    <n v="0.61599999999999999"/>
    <n v="18.48"/>
    <n v="30.1676"/>
    <n v="0.61257773240164948"/>
  </r>
  <r>
    <x v="76"/>
    <s v="Finalizada"/>
    <s v="Clavos y Tornillos"/>
    <s v="Arandela Lisa Galvanizada 1/4&quot;"/>
    <n v="30"/>
    <n v="0.34028639618138434"/>
    <n v="10.20859188544153"/>
    <n v="30.1676"/>
    <n v="0.33839589113623658"/>
  </r>
  <r>
    <x v="103"/>
    <s v="Finalizada"/>
    <s v="Clavos y Tornillos"/>
    <s v="Tornillo Amarillo 3&quot; #10"/>
    <n v="40"/>
    <n v="1.2238494880446531"/>
    <n v="48.953979521786124"/>
    <n v="30.1676"/>
    <n v="1.6227336454270849"/>
  </r>
  <r>
    <x v="54"/>
    <s v="Finalizada"/>
    <s v="Metales"/>
    <s v="Varilla de acero inoxidable lisa 3/8&quot; std 6 m"/>
    <n v="0.91"/>
    <n v="61.821201157742394"/>
    <n v="56.257293053545581"/>
    <n v="30.1676"/>
    <n v="1.8648249464175335"/>
  </r>
  <r>
    <x v="112"/>
    <s v="Finalizada"/>
    <s v="Metales"/>
    <s v="Varilla de hierro liso 1/2&quot; std 6 m"/>
    <n v="48"/>
    <n v="28.13551851851852"/>
    <n v="1350.5048888888889"/>
    <n v="30.1676"/>
    <n v="44.766732815632963"/>
  </r>
  <r>
    <x v="112"/>
    <s v="Finalizada"/>
    <s v="Metales"/>
    <s v="Platina de 1-1/4&quot; x 3/16&quot; x 6 m"/>
    <n v="6"/>
    <n v="42.268333333333338"/>
    <n v="253.61"/>
    <n v="30.1676"/>
    <n v="8.4067012291332421"/>
  </r>
  <r>
    <x v="112"/>
    <s v="Finalizada"/>
    <s v="Clavos y Tornillos"/>
    <s v="Arandela Lisa Galvanizada 3/8&quot;"/>
    <n v="32"/>
    <n v="0.69666745560277243"/>
    <n v="22.293358579288718"/>
    <n v="30.1676"/>
    <n v="0.73898349816653353"/>
  </r>
  <r>
    <x v="110"/>
    <s v="Finalizada"/>
    <s v="Metales"/>
    <s v="Tubo cuadrado 2&quot; x CH-16 (1/16&quot;) x 6 m"/>
    <n v="24"/>
    <n v="76.189115156082124"/>
    <n v="1828.538763745971"/>
    <n v="30.1676"/>
    <n v="60.61266934545575"/>
  </r>
  <r>
    <x v="110"/>
    <s v="Finalizada"/>
    <s v="Metales"/>
    <s v="Angular de 2&quot; x 3/16&quot; x 6 m"/>
    <n v="6"/>
    <n v="111.13666666666666"/>
    <n v="666.81999999999994"/>
    <n v="30.1676"/>
    <n v="22.103846510826184"/>
  </r>
  <r>
    <x v="110"/>
    <s v="Finalizada"/>
    <s v="Metales"/>
    <s v="Tubo cuadrado 2&quot; x CH-16 (1/16&quot;) x 6 m"/>
    <n v="2.7"/>
    <n v="76.189115156082124"/>
    <n v="205.71061092142176"/>
    <n v="30.1676"/>
    <n v="6.8189253013637732"/>
  </r>
  <r>
    <x v="110"/>
    <s v="Finalizada"/>
    <s v="Metales"/>
    <s v="Platina de 2&quot; x 3/16&quot; x 6 m"/>
    <n v="6"/>
    <n v="62.919999999999995"/>
    <n v="377.52"/>
    <n v="30.1676"/>
    <n v="12.51408796191941"/>
  </r>
  <r>
    <x v="113"/>
    <s v="Finalizada"/>
    <s v="Metales"/>
    <s v="Tubo cuadrado 2&quot; x CH-16 (1/16&quot;) x 6 m"/>
    <n v="6"/>
    <n v="76.189115156082124"/>
    <n v="457.13469093649275"/>
    <n v="30.1676"/>
    <n v="15.153167336363937"/>
  </r>
  <r>
    <x v="83"/>
    <s v="Finalizada"/>
    <s v="Metales"/>
    <s v="Tubo redondo 6&quot; cedula 10"/>
    <n v="6"/>
    <n v="742.44833333333327"/>
    <n v="4454.6899999999996"/>
    <n v="30.1676"/>
    <n v="147.66471313594715"/>
  </r>
  <r>
    <x v="114"/>
    <s v="Finalizada"/>
    <s v="Metales"/>
    <s v="Tubo rectangular 1-1/2&quot; x 3&quot; x 3/32&quot; "/>
    <n v="2.15"/>
    <n v="163.46"/>
    <n v="351.43900000000002"/>
    <n v="30.1676"/>
    <n v="11.649551174107321"/>
  </r>
  <r>
    <x v="114"/>
    <s v="Finalizada"/>
    <s v="Metales"/>
    <s v="Tubo cuadrado 1-1/2&quot; x CH-14  x 6 m"/>
    <n v="42"/>
    <n v="105.27525641025643"/>
    <n v="4421.5607692307703"/>
    <n v="30.1676"/>
    <n v="146.56654056772066"/>
  </r>
  <r>
    <x v="114"/>
    <s v="Finalizada"/>
    <s v="Metales"/>
    <s v="Platina de 1-1/2&quot; x 1/4&quot; x 6 m"/>
    <n v="0.68"/>
    <n v="57.181111111111107"/>
    <n v="38.883155555555554"/>
    <n v="30.1676"/>
    <n v="1.2889045053486374"/>
  </r>
  <r>
    <x v="114"/>
    <s v="Finalizada"/>
    <s v="Metales"/>
    <s v="Tubo cuadrado 1&quot; x CH-14 (5/64&quot;) x 6 m"/>
    <n v="0.3"/>
    <n v="51.261666666666663"/>
    <n v="15.378499999999999"/>
    <n v="30.1676"/>
    <n v="0.50976875853564751"/>
  </r>
  <r>
    <x v="114"/>
    <s v="Finalizada"/>
    <s v="Metales"/>
    <s v="Angular de 1-1/2&quot; x 1/4&quot; x 6 m"/>
    <n v="12"/>
    <n v="117.71899999999997"/>
    <n v="1412.6279999999997"/>
    <n v="30.1676"/>
    <n v="46.825998753629712"/>
  </r>
  <r>
    <x v="114"/>
    <s v="Finalizada"/>
    <s v="Metales"/>
    <s v="Varilla de hierro liso 1/4&quot; std 6 m"/>
    <n v="18"/>
    <n v="7.6744444444444433"/>
    <n v="138.13999999999999"/>
    <n v="30.1676"/>
    <n v="4.579084845993715"/>
  </r>
  <r>
    <x v="114"/>
    <s v="Finalizada"/>
    <s v="Metales"/>
    <s v="Lamina de hierro 10 pie x 4 pie x 1/8&quot;"/>
    <n v="1"/>
    <n v="2316.7759999999998"/>
    <n v="2316.7759999999998"/>
    <n v="30.1676"/>
    <n v="76.796828385420113"/>
  </r>
  <r>
    <x v="8"/>
    <s v="En Proceso"/>
    <s v="Pinturas y Quimicos"/>
    <s v="Barniz Poliuretano Exterior Mate 1 Sherwin-W"/>
    <n v="5"/>
    <n v="887.4203"/>
    <n v="4437.1014999999998"/>
    <n v="30.1676"/>
    <n v="147.08168697543059"/>
  </r>
  <r>
    <x v="8"/>
    <s v="En Proceso"/>
    <s v="Pinturas y Quimicos"/>
    <s v="Tinte Ext/Int Caoba 1 Sherwin-W"/>
    <n v="3"/>
    <n v="663.14980000000003"/>
    <n v="1989.4494"/>
    <n v="30.1676"/>
    <n v="65.946558559514173"/>
  </r>
  <r>
    <x v="8"/>
    <s v="En Proceso"/>
    <s v="Pinturas y Quimicos"/>
    <s v="Tinte Ext/Int Café Madera 1 Sherwin-W"/>
    <n v="2"/>
    <n v="663.14980000000003"/>
    <n v="1326.2996000000001"/>
    <n v="30.1676"/>
    <n v="43.964372373009454"/>
  </r>
  <r>
    <x v="115"/>
    <s v="Finalizada"/>
    <s v="Material para Empaque"/>
    <s v="Lamina de carton 48&quot; x 40&quot;"/>
    <n v="3"/>
    <n v="30.068855534528456"/>
    <n v="90.206566603585372"/>
    <n v="30.1676"/>
    <n v="2.9901804122165956"/>
  </r>
  <r>
    <x v="115"/>
    <s v="Finalizada"/>
    <s v="Material para Empaque"/>
    <s v="Tape café 2&quot;"/>
    <n v="1"/>
    <n v="33.182217334633599"/>
    <n v="33.182217334633599"/>
    <n v="30.1676"/>
    <n v="1.0999289746162637"/>
  </r>
  <r>
    <x v="53"/>
    <s v="Finalizada"/>
    <s v="Clavos y Tornillos"/>
    <s v="Tornillo Amarillo 2-1/2&quot; #10"/>
    <n v="140"/>
    <n v="0.80249873441502373"/>
    <n v="112.34982281810332"/>
    <n v="30.1676"/>
    <n v="3.7241882953268846"/>
  </r>
  <r>
    <x v="53"/>
    <s v="Finalizada"/>
    <s v="Clavos y Tornillos"/>
    <s v="Tornillo Amarillo 3&quot; #10"/>
    <n v="10"/>
    <n v="1.2238494880446531"/>
    <n v="12.238494880446531"/>
    <n v="30.1676"/>
    <n v="0.40568341135677122"/>
  </r>
  <r>
    <x v="116"/>
    <s v="Finalizada"/>
    <s v="Clavos y Tornillos"/>
    <s v="Tornillo Amarillo 2&quot; #10"/>
    <n v="50"/>
    <n v="0.76725842674657718"/>
    <n v="38.362921337328856"/>
    <n v="30.1676"/>
    <n v="1.2716597056885153"/>
  </r>
  <r>
    <x v="8"/>
    <s v="En Proceso"/>
    <s v="Pinturas y Quimicos"/>
    <s v="Barniz Poliuretano Exterior Mate 1 Sherwin-W"/>
    <n v="10"/>
    <n v="887.4203"/>
    <n v="8874.2029999999995"/>
    <n v="30.1676"/>
    <n v="294.16337395086117"/>
  </r>
  <r>
    <x v="117"/>
    <s v="Finalizada"/>
    <s v="Clavos y Tornillos"/>
    <s v="Tornillo Amarillo 2&quot; #10"/>
    <n v="240"/>
    <n v="0.76725842674657718"/>
    <n v="184.14202241917852"/>
    <n v="30.1676"/>
    <n v="6.1039665873048738"/>
  </r>
  <r>
    <x v="117"/>
    <s v="Finalizada"/>
    <s v="Clavos y Tornillos"/>
    <s v="Tornillo Amarillo 3&quot; #10"/>
    <n v="200"/>
    <n v="1.2238494880446531"/>
    <n v="244.76989760893062"/>
    <n v="30.1676"/>
    <n v="8.1136682271354239"/>
  </r>
  <r>
    <x v="76"/>
    <s v="Finalizada"/>
    <s v="Clavos y Tornillos"/>
    <s v="Tornillo Square Flat head # 8-11 x 2&quot;"/>
    <n v="200"/>
    <n v="0.80806718799999999"/>
    <n v="161.6134376"/>
    <n v="30.1676"/>
    <n v="5.3571857754677206"/>
  </r>
  <r>
    <x v="103"/>
    <s v="Finalizada"/>
    <s v="Clavos y Tornillos"/>
    <s v="Tornillo Square Flat head # 8-11 x 2&quot;"/>
    <n v="1000"/>
    <n v="0.80806718799999999"/>
    <n v="808.06718799999999"/>
    <n v="30.1676"/>
    <n v="26.785928877338602"/>
  </r>
  <r>
    <x v="59"/>
    <s v="Finalizada"/>
    <s v="Herrajes"/>
    <s v="Resbalon plastico de 3/4&quot; con clavo"/>
    <n v="23"/>
    <n v="3.6494321173669468"/>
    <n v="83.936938699439779"/>
    <n v="30.1676"/>
    <n v="2.7823538730107726"/>
  </r>
  <r>
    <x v="54"/>
    <s v="Finalizada"/>
    <s v="Herrajes"/>
    <s v="Cerradura Para Mueble "/>
    <n v="1"/>
    <n v="224.19559174882224"/>
    <n v="224.19559174882224"/>
    <n v="30.1676"/>
    <n v="7.4316681389577637"/>
  </r>
  <r>
    <x v="103"/>
    <s v="Finalizada"/>
    <s v="Clavos y Tornillos"/>
    <s v="Tornillo Square Flat head # 8-11 x 2&quot;"/>
    <n v="400"/>
    <n v="0.80806718799999999"/>
    <n v="323.22687519999999"/>
    <n v="30.1676"/>
    <n v="10.714371550935441"/>
  </r>
  <r>
    <x v="61"/>
    <s v="Finalizada"/>
    <s v="Herrajes"/>
    <s v="Resbalon plastico de 3/4&quot; con clavo"/>
    <n v="30"/>
    <n v="3.6494321173669468"/>
    <n v="109.4829635210084"/>
    <n v="30.1676"/>
    <n v="3.6291572256662246"/>
  </r>
  <r>
    <x v="63"/>
    <s v="Finalizada"/>
    <s v="Clavos y Tornillos"/>
    <s v="Tornillo Phillips Panhead # 10-9 x 1&quot;"/>
    <n v="12"/>
    <n v="0.68488464885714284"/>
    <n v="8.2186157862857137"/>
    <n v="30.1676"/>
    <n v="0.27243187347636916"/>
  </r>
  <r>
    <x v="104"/>
    <s v="Finalizada"/>
    <s v="Clavos y Tornillos"/>
    <s v="Tornillo Phillips Panhead # 10-9 x 1&quot;"/>
    <n v="336"/>
    <n v="0.68488464885714284"/>
    <n v="230.121242016"/>
    <n v="30.1676"/>
    <n v="7.6280924573383366"/>
  </r>
  <r>
    <x v="76"/>
    <s v="Finalizada"/>
    <s v="Material para Empaque"/>
    <s v="Lamina de carton 48&quot; x 40&quot;"/>
    <n v="5"/>
    <n v="30.068855534528456"/>
    <n v="150.34427767264228"/>
    <n v="30.1676"/>
    <n v="4.9836340203609923"/>
  </r>
  <r>
    <x v="76"/>
    <s v="Finalizada"/>
    <s v="Material para Empaque"/>
    <s v="Tape café 2&quot;"/>
    <n v="1"/>
    <n v="33.182217334633599"/>
    <n v="33.182217334633599"/>
    <n v="30.1676"/>
    <n v="1.0999289746162637"/>
  </r>
  <r>
    <x v="76"/>
    <s v="Finalizada"/>
    <s v="Herrajes"/>
    <s v="Resbalon plastico de 3/4&quot; con clavo"/>
    <n v="16"/>
    <n v="3.6494321173669468"/>
    <n v="58.390913877871149"/>
    <n v="30.1676"/>
    <n v="1.9355505203553198"/>
  </r>
  <r>
    <x v="103"/>
    <s v="Finalizada"/>
    <s v="Material para Empaque"/>
    <s v="Lamina de carton 48&quot; x 40&quot;"/>
    <n v="56"/>
    <n v="30.068855534528456"/>
    <n v="1683.8559099335935"/>
    <n v="30.1676"/>
    <n v="55.816701028043113"/>
  </r>
  <r>
    <x v="103"/>
    <s v="Finalizada"/>
    <s v="Material para Empaque"/>
    <s v="Stretch film manual"/>
    <n v="1"/>
    <n v="241.49376046717171"/>
    <n v="241.49376046717171"/>
    <n v="30.1676"/>
    <n v="8.0050703558510357"/>
  </r>
  <r>
    <x v="103"/>
    <s v="Finalizada"/>
    <s v="Material para Empaque"/>
    <s v="Tape café 2&quot;"/>
    <n v="2"/>
    <n v="33.182217334633599"/>
    <n v="66.364434669267197"/>
    <n v="30.1676"/>
    <n v="2.1998579492325274"/>
  </r>
  <r>
    <x v="103"/>
    <s v="Finalizada"/>
    <s v="Herrajes"/>
    <s v="Nivelador 5/8&quot; rosca de 1/4&quot;"/>
    <n v="90"/>
    <n v="7.5415032000000011"/>
    <n v="678.73528800000008"/>
    <n v="30.1676"/>
    <n v="22.498816213421023"/>
  </r>
  <r>
    <x v="103"/>
    <s v="Finalizada"/>
    <s v="Herrajes"/>
    <s v="Steel Insert 1/4-20x20mm HX Drive ZN"/>
    <n v="90"/>
    <n v="8.4552088529571758"/>
    <n v="760.96879676614583"/>
    <n v="30.1676"/>
    <n v="25.224704542825609"/>
  </r>
  <r>
    <x v="118"/>
    <s v="Finalizada"/>
    <s v="Clavos y Tornillos"/>
    <s v="Tornillo Phillips Flat head # 8-11 x 2-1/2 &quot;"/>
    <n v="80"/>
    <n v="0.9660466194666667"/>
    <n v="77.283729557333331"/>
    <n v="30.1676"/>
    <n v="2.561812327044025"/>
  </r>
  <r>
    <x v="118"/>
    <s v="Finalizada"/>
    <s v="Clavos y Tornillos"/>
    <s v="Tornillo Amarillo 1-1/4&quot; #10"/>
    <n v="280"/>
    <n v="0.52547530623503114"/>
    <n v="147.13308574580873"/>
    <n v="30.1676"/>
    <n v="4.8771889625229958"/>
  </r>
  <r>
    <x v="119"/>
    <s v="Finalizada"/>
    <s v="Herrajes"/>
    <s v="Resbalon plastico de 3/4&quot; con clavo"/>
    <n v="180"/>
    <n v="3.6494321173669468"/>
    <n v="656.8977811260504"/>
    <n v="30.1676"/>
    <n v="21.774943353997347"/>
  </r>
  <r>
    <x v="119"/>
    <s v="Finalizada"/>
    <s v="Herrajes"/>
    <s v="Cerradura Para Mueble "/>
    <n v="10"/>
    <n v="224.19559174882224"/>
    <n v="2241.9559174882224"/>
    <n v="30.1676"/>
    <n v="74.316681389577639"/>
  </r>
  <r>
    <x v="114"/>
    <s v="Finalizada"/>
    <s v="Herrajes"/>
    <s v="Nivelador plastico con felpa de 1&quot; rosca de 1/4&quot;"/>
    <n v="8"/>
    <n v="16.954822642714571"/>
    <n v="135.63858114171657"/>
    <n v="30.1676"/>
    <n v="4.4961674492407937"/>
  </r>
  <r>
    <x v="114"/>
    <s v="Finalizada"/>
    <s v="Herrajes"/>
    <s v="Round Base 1/4-20x5/16"/>
    <n v="8"/>
    <n v="6.8841155533333342"/>
    <n v="55.072924426666674"/>
    <n v="30.1676"/>
    <n v="1.8255653226198529"/>
  </r>
  <r>
    <x v="117"/>
    <s v="Finalizada"/>
    <s v="Clavos y Tornillos"/>
    <s v="Tornillo Phillips Flat head # 8-11 x 2-1/2 &quot;"/>
    <n v="300"/>
    <n v="0.9660466194666667"/>
    <n v="289.81398583999999"/>
    <n v="30.1676"/>
    <n v="9.6067962264150939"/>
  </r>
  <r>
    <x v="120"/>
    <s v="Finalizada"/>
    <s v="Metales"/>
    <s v="Tubo redondo 1/2&quot; x 6 m Cedula 40"/>
    <n v="6"/>
    <n v="61.783333333333331"/>
    <n v="370.7"/>
    <n v="30.1676"/>
    <n v="12.288017608294991"/>
  </r>
  <r>
    <x v="120"/>
    <s v="Finalizada"/>
    <s v="Metales"/>
    <s v="Varilla de hierro liso 1/4&quot; std 6 m"/>
    <n v="6"/>
    <n v="7.6744444444444433"/>
    <n v="46.04666666666666"/>
    <n v="30.1676"/>
    <n v="1.526361615331238"/>
  </r>
  <r>
    <x v="120"/>
    <s v="Finalizada"/>
    <s v="Herrajes"/>
    <s v="Round Base 1/4-20x5/16"/>
    <n v="4"/>
    <n v="6.8841155533333342"/>
    <n v="27.536462213333337"/>
    <n v="30.1676"/>
    <n v="0.91278266130992647"/>
  </r>
  <r>
    <x v="76"/>
    <s v="Finalizada"/>
    <s v="Material para Empaque"/>
    <s v="Lamina de carton 48&quot; x 40&quot;"/>
    <n v="5"/>
    <n v="30.068855534528456"/>
    <n v="150.34427767264228"/>
    <n v="30.1676"/>
    <n v="4.9836340203609923"/>
  </r>
  <r>
    <x v="76"/>
    <s v="Finalizada"/>
    <s v="Herrajes"/>
    <s v="Resbalon plastico de 3/4&quot; con clavo"/>
    <n v="16"/>
    <n v="3.6494321173669468"/>
    <n v="58.390913877871149"/>
    <n v="30.1676"/>
    <n v="1.9355505203553198"/>
  </r>
  <r>
    <x v="60"/>
    <s v="Finalizada"/>
    <s v="Material para Empaque"/>
    <s v="Lamina de carton 48&quot; x 40&quot;"/>
    <n v="20"/>
    <n v="30.068855534528456"/>
    <n v="601.37711069056911"/>
    <n v="30.1676"/>
    <n v="19.934536081443969"/>
  </r>
  <r>
    <x v="60"/>
    <s v="Finalizada"/>
    <s v="Material para Empaque"/>
    <s v="Tape café 2&quot;"/>
    <n v="2"/>
    <n v="33.182217334633599"/>
    <n v="66.364434669267197"/>
    <n v="30.1676"/>
    <n v="2.1998579492325274"/>
  </r>
  <r>
    <x v="60"/>
    <s v="Finalizada"/>
    <s v="Material para Empaque"/>
    <s v="Stretch film manual"/>
    <n v="1"/>
    <n v="241.49376046717171"/>
    <n v="241.49376046717171"/>
    <n v="30.1676"/>
    <n v="8.0050703558510357"/>
  </r>
  <r>
    <x v="105"/>
    <s v="Finalizada"/>
    <s v="Material para Empaque"/>
    <s v="Lamina de carton 48&quot; x 40&quot;"/>
    <n v="9"/>
    <n v="30.068855534528456"/>
    <n v="270.61969981075612"/>
    <n v="30.1676"/>
    <n v="8.9705412366497868"/>
  </r>
  <r>
    <x v="105"/>
    <s v="Finalizada"/>
    <s v="Material para Empaque"/>
    <s v="Tape café 2&quot;"/>
    <n v="1"/>
    <n v="33.182217334633599"/>
    <n v="33.182217334633599"/>
    <n v="30.1676"/>
    <n v="1.0999289746162637"/>
  </r>
  <r>
    <x v="105"/>
    <s v="Finalizada"/>
    <s v="Herrajes"/>
    <s v="Nivelador 5/8&quot; rosca de 1/4&quot;"/>
    <n v="8"/>
    <n v="7.5415032000000011"/>
    <n v="60.332025600000009"/>
    <n v="30.1676"/>
    <n v="1.9998947745263134"/>
  </r>
  <r>
    <x v="105"/>
    <s v="Finalizada"/>
    <s v="Material para Empaque"/>
    <s v="Stretch film manual"/>
    <n v="1"/>
    <n v="241.49376046717171"/>
    <n v="241.49376046717171"/>
    <n v="30.1676"/>
    <n v="8.0050703558510357"/>
  </r>
  <r>
    <x v="60"/>
    <s v="Finalizada"/>
    <s v="Clavos y Tornillos"/>
    <s v="Tornillo Phillips Panhead # 10-9 x 1&quot;"/>
    <n v="500"/>
    <n v="0.68488464885714284"/>
    <n v="342.4423244285714"/>
    <n v="30.1676"/>
    <n v="11.35132806151538"/>
  </r>
  <r>
    <x v="104"/>
    <s v="Finalizada"/>
    <s v="Material para Empaque"/>
    <s v="Lamina de carton 48&quot; x 40&quot;"/>
    <n v="42"/>
    <n v="30.068855534528456"/>
    <n v="1262.8919324501951"/>
    <n v="30.1676"/>
    <n v="41.862525771032338"/>
  </r>
  <r>
    <x v="104"/>
    <s v="Finalizada"/>
    <s v="Material para Empaque"/>
    <s v="Tape café 2&quot;"/>
    <n v="10"/>
    <n v="33.182217334633599"/>
    <n v="331.822173346336"/>
    <n v="30.1676"/>
    <n v="10.999289746162638"/>
  </r>
  <r>
    <x v="104"/>
    <s v="Finalizada"/>
    <s v="Material para Empaque"/>
    <s v="Stretch film manual"/>
    <n v="3"/>
    <n v="241.49376046717171"/>
    <n v="724.48128140151516"/>
    <n v="30.1676"/>
    <n v="24.015211067553107"/>
  </r>
  <r>
    <x v="63"/>
    <s v="Finalizada"/>
    <s v="Material para Empaque"/>
    <s v="Lamina de carton 48&quot; x 40&quot;"/>
    <n v="5"/>
    <n v="30.068855534528456"/>
    <n v="150.34427767264228"/>
    <n v="30.1676"/>
    <n v="4.9836340203609923"/>
  </r>
  <r>
    <x v="63"/>
    <s v="Finalizada"/>
    <s v="Material para Empaque"/>
    <s v="Tape café 2&quot;"/>
    <n v="2"/>
    <n v="33.182217334633599"/>
    <n v="66.364434669267197"/>
    <n v="30.1676"/>
    <n v="2.1998579492325274"/>
  </r>
  <r>
    <x v="44"/>
    <s v="En Proceso"/>
    <s v="Material para Empaque"/>
    <s v="Papel kraft "/>
    <n v="283.24799999999999"/>
    <n v="3.1466686239601929"/>
    <n v="891.28759439947669"/>
    <n v="30.1676"/>
    <n v="29.544531033276652"/>
  </r>
  <r>
    <x v="121"/>
    <s v="Finalizada"/>
    <s v="Clavos y Tornillos"/>
    <s v="Tornillo Amarillo 1&quot; #10"/>
    <n v="60"/>
    <n v="0.50613260716530251"/>
    <n v="30.367956429918152"/>
    <n v="30.1676"/>
    <n v="1.006641444129402"/>
  </r>
  <r>
    <x v="121"/>
    <s v="Finalizada"/>
    <s v="Clavos y Tornillos"/>
    <s v="Tornillo Square/Phillips Flat head # 6-13 x 1-1/2&quot;"/>
    <n v="60"/>
    <n v="0.35764760225000003"/>
    <n v="21.458856135000001"/>
    <n v="30.1676"/>
    <n v="0.71132128956231189"/>
  </r>
  <r>
    <x v="121"/>
    <s v="Finalizada"/>
    <s v="Clavos y Tornillos"/>
    <s v="Tornillo Square Flat head # 8-11 x 2&quot;"/>
    <n v="60"/>
    <n v="0.80806718799999999"/>
    <n v="48.484031279999996"/>
    <n v="30.1676"/>
    <n v="1.6071557326403161"/>
  </r>
  <r>
    <x v="121"/>
    <s v="Finalizada"/>
    <s v="Plywood"/>
    <s v="Lamina de Plywood Corriente de 4 x 8 x 3/4&quot;"/>
    <n v="8"/>
    <n v="787.01749646892654"/>
    <n v="6296.1399717514123"/>
    <n v="30.1676"/>
    <n v="208.70536508543643"/>
  </r>
  <r>
    <x v="121"/>
    <s v="Finalizada"/>
    <s v="Plywood"/>
    <s v="Lamina de Plywood Fenolico de 4 x 8 x 3/4&quot;"/>
    <n v="8"/>
    <n v="845.59999999999991"/>
    <n v="6764.7999999999993"/>
    <n v="30.1676"/>
    <n v="224.24057598217954"/>
  </r>
  <r>
    <x v="38"/>
    <s v="Finalizada"/>
    <s v="Herrajes"/>
    <s v="Steel Insert 1/4-20x20mm HX Drive ZN"/>
    <n v="1248"/>
    <n v="8.4552088529571758"/>
    <n v="10552.100648490556"/>
    <n v="30.1676"/>
    <n v="349.78256966051509"/>
  </r>
  <r>
    <x v="38"/>
    <s v="Finalizada"/>
    <s v="Herrajes"/>
    <s v="Bolt JCB-C 1/4-20 x 60 mm HX BO"/>
    <n v="1248"/>
    <n v="4.597527710939473"/>
    <n v="5737.714583252462"/>
    <n v="30.1676"/>
    <n v="190.19459894895391"/>
  </r>
  <r>
    <x v="38"/>
    <s v="Finalizada"/>
    <s v="Herrajes"/>
    <s v="Bolt JCB-B 1/4-20 x 45 mm HX BO"/>
    <n v="832"/>
    <n v="4.0345360814179188"/>
    <n v="3356.7340197397084"/>
    <n v="30.1676"/>
    <n v="111.2695083380749"/>
  </r>
  <r>
    <x v="38"/>
    <s v="Finalizada"/>
    <s v="Herrajes"/>
    <s v="Cap JCN 1/4-20 x 12 mm HX BO"/>
    <n v="832"/>
    <n v="5.7931912280000004"/>
    <n v="4819.9351016959999"/>
    <n v="30.1676"/>
    <n v="159.77191098052214"/>
  </r>
  <r>
    <x v="38"/>
    <s v="Finalizada"/>
    <s v="Clavos y Tornillos"/>
    <s v="Arandela Presion Galvanizada 1/4&quot;"/>
    <n v="832"/>
    <n v="0.39687445127304649"/>
    <n v="330.19954345917466"/>
    <n v="30.1676"/>
    <n v="10.945502574257636"/>
  </r>
  <r>
    <x v="121"/>
    <s v="Finalizada"/>
    <s v="Clavos y Tornillos"/>
    <s v="Tornillo Gypsum 1-1/2&quot;"/>
    <n v="200"/>
    <n v="0.23351166427355521"/>
    <n v="46.702332854711045"/>
    <n v="30.1676"/>
    <n v="1.5480957336583303"/>
  </r>
  <r>
    <x v="8"/>
    <s v="En Proceso"/>
    <s v="Pinturas y Quimicos"/>
    <s v="Thinner extrafino Sur galon"/>
    <n v="2"/>
    <n v="349.53824092741934"/>
    <n v="699.07648185483868"/>
    <n v="30.1676"/>
    <n v="23.173089070885275"/>
  </r>
  <r>
    <x v="8"/>
    <s v="En Proceso"/>
    <s v="Pinturas y Quimicos"/>
    <s v="Duro Tinte Blanco Sur cuarto"/>
    <n v="1"/>
    <n v="406.29999999999995"/>
    <n v="406.29999999999995"/>
    <n v="30.1676"/>
    <n v="13.468091594956176"/>
  </r>
  <r>
    <x v="110"/>
    <s v="Finalizada"/>
    <s v="Herrajes"/>
    <s v="Round Base 1/4-20x5/16"/>
    <n v="6"/>
    <n v="6.8841155533333342"/>
    <n v="41.304693320000005"/>
    <n v="30.1676"/>
    <n v="1.3691739919648898"/>
  </r>
  <r>
    <x v="110"/>
    <s v="Finalizada"/>
    <s v="Metales"/>
    <s v="Varilla galvanizada roscada 3/8&quot; x 6 m"/>
    <n v="1.84"/>
    <n v="23.795112669802929"/>
    <n v="43.783007312437391"/>
    <n v="30.1676"/>
    <n v="1.4513255052585354"/>
  </r>
  <r>
    <x v="110"/>
    <s v="Finalizada"/>
    <s v="Clavos y Tornillos"/>
    <s v="Arandela Lisa Galvanizada 3/8&quot;"/>
    <n v="16"/>
    <n v="0.69666745560277243"/>
    <n v="11.146679289644359"/>
    <n v="30.1676"/>
    <n v="0.36949174908326676"/>
  </r>
  <r>
    <x v="110"/>
    <s v="Finalizada"/>
    <s v="Clavos y Tornillos"/>
    <s v="Tuerca Galvanizada 3/8&quot;"/>
    <n v="16"/>
    <n v="0.93862245212964945"/>
    <n v="15.017959234074391"/>
    <n v="30.1676"/>
    <n v="0.497817500698577"/>
  </r>
  <r>
    <x v="102"/>
    <s v="Finalizada"/>
    <s v="Herrajes"/>
    <s v="Rieles de extension 14&quot;"/>
    <n v="6"/>
    <n v="90.421363636363637"/>
    <n v="542.52818181818179"/>
    <n v="30.1676"/>
    <n v="17.983803213320972"/>
  </r>
  <r>
    <x v="102"/>
    <s v="Finalizada"/>
    <s v="Herrajes"/>
    <s v="Bisagra Canto Cero Mesuco"/>
    <n v="2"/>
    <n v="19.496764705882352"/>
    <n v="38.993529411764705"/>
    <n v="30.1676"/>
    <n v="1.2925631940149267"/>
  </r>
  <r>
    <x v="122"/>
    <s v="Finalizada"/>
    <s v="Clavos y Tornillos"/>
    <s v="Tornillo Amarillo 1-1/4&quot; #10"/>
    <n v="100"/>
    <n v="0.52547530623503114"/>
    <n v="52.547530623503114"/>
    <n v="30.1676"/>
    <n v="1.7418532009010699"/>
  </r>
  <r>
    <x v="122"/>
    <s v="Finalizada"/>
    <s v="Clavos y Tornillos"/>
    <s v="Tornillo Amarillo 3&quot; #10"/>
    <n v="60"/>
    <n v="1.2238494880446531"/>
    <n v="73.430969282679186"/>
    <n v="30.1676"/>
    <n v="2.4341004681406271"/>
  </r>
  <r>
    <x v="113"/>
    <s v="Finalizada"/>
    <s v="Metales"/>
    <s v="Varilla galvanizada roscada 3/8&quot; x 6 m"/>
    <n v="0.4"/>
    <n v="23.795112669802929"/>
    <n v="9.5180450679211717"/>
    <n v="30.1676"/>
    <n v="0.31550554462142072"/>
  </r>
  <r>
    <x v="113"/>
    <s v="Finalizada"/>
    <s v="Clavos y Tornillos"/>
    <s v="Arandela Lisa Galvanizada 3/8&quot;"/>
    <n v="8"/>
    <n v="0.69666745560277243"/>
    <n v="5.5733396448221795"/>
    <n v="30.1676"/>
    <n v="0.18474587454163338"/>
  </r>
  <r>
    <x v="113"/>
    <s v="Finalizada"/>
    <s v="Clavos y Tornillos"/>
    <s v="Tuerca Galvanizada 3/8&quot;"/>
    <n v="8"/>
    <n v="0.93862245212964945"/>
    <n v="7.5089796170371956"/>
    <n v="30.1676"/>
    <n v="0.2489087503492885"/>
  </r>
  <r>
    <x v="121"/>
    <s v="Finalizada"/>
    <s v="Clavos y Tornillos"/>
    <s v="Tornillo Gypsum 1-1/2&quot;"/>
    <n v="200"/>
    <n v="0.23351166427355521"/>
    <n v="46.702332854711045"/>
    <n v="30.1676"/>
    <n v="1.5480957336583303"/>
  </r>
  <r>
    <x v="93"/>
    <s v="Finalizada"/>
    <s v="Material para Tapizar"/>
    <s v="Cuero gamuza café"/>
    <n v="2"/>
    <n v="53"/>
    <n v="106"/>
    <n v="30.1676"/>
    <n v="3.5137034434293746"/>
  </r>
  <r>
    <x v="116"/>
    <s v="Finalizada"/>
    <s v="Plywood"/>
    <s v="Lamina de Plywood Corriente de 4 x 8 x 3/4&quot;"/>
    <n v="2"/>
    <n v="787.01749646892654"/>
    <n v="1574.0349929378531"/>
    <n v="30.1676"/>
    <n v="52.176341271359107"/>
  </r>
  <r>
    <x v="121"/>
    <s v="Finalizada"/>
    <s v="Clavos y Tornillos"/>
    <s v="Tornillo Gypsum 1-1/2&quot;"/>
    <n v="300"/>
    <n v="0.23351166427355521"/>
    <n v="70.053499282066568"/>
    <n v="30.1676"/>
    <n v="2.3221436004874954"/>
  </r>
  <r>
    <x v="123"/>
    <s v="Finalizada"/>
    <s v="Plywood"/>
    <s v="Lamina de Plywood Corriente de 4 x 8 x 3/8&quot;"/>
    <n v="3"/>
    <n v="500.86834894040703"/>
    <n v="1502.6050468212211"/>
    <n v="30.1676"/>
    <n v="49.80857101066114"/>
  </r>
  <r>
    <x v="123"/>
    <s v="Finalizada"/>
    <s v="Clavos y Tornillos"/>
    <s v="Tornillo Gypsum 1-1/4&quot;"/>
    <n v="300"/>
    <n v="0.22429983641449525"/>
    <n v="67.289950924348574"/>
    <n v="30.1676"/>
    <n v="2.2305370968969549"/>
  </r>
  <r>
    <x v="109"/>
    <s v="Finalizada"/>
    <s v="Plywood"/>
    <s v="Lamina de Plywood Corriente de 4 x 8 x 3/8&quot;"/>
    <n v="3"/>
    <n v="500.86834894040703"/>
    <n v="1502.6050468212211"/>
    <n v="30.1676"/>
    <n v="49.80857101066114"/>
  </r>
  <r>
    <x v="109"/>
    <s v="Finalizada"/>
    <s v="Clavos y Tornillos"/>
    <s v="Tornillo Gypsum 1-1/4&quot;"/>
    <n v="300"/>
    <n v="0.22429983641449525"/>
    <n v="67.289950924348574"/>
    <n v="30.1676"/>
    <n v="2.2305370968969549"/>
  </r>
  <r>
    <x v="8"/>
    <s v="En Proceso"/>
    <s v="Pinturas y Quimicos"/>
    <s v="Fondo Lijable para exteriores transparente Sur"/>
    <n v="3"/>
    <n v="986.72794871794883"/>
    <n v="2960.1838461538464"/>
    <n v="30.1676"/>
    <n v="98.124605409573391"/>
  </r>
  <r>
    <x v="8"/>
    <s v="En Proceso"/>
    <s v="Pinturas y Quimicos"/>
    <s v="Acabado mate para exteriores transparente Sur"/>
    <n v="3"/>
    <n v="1231.6764492649318"/>
    <n v="3695.0293477947953"/>
    <n v="30.1676"/>
    <n v="122.48337115961479"/>
  </r>
  <r>
    <x v="8"/>
    <s v="En Proceso"/>
    <s v="Pinturas y Quimicos"/>
    <s v="Componente B 730 para poliuretano Sur"/>
    <n v="3"/>
    <n v="1322.9114062629101"/>
    <n v="3968.7342187887302"/>
    <n v="30.1676"/>
    <n v="131.5561801001316"/>
  </r>
  <r>
    <x v="102"/>
    <s v="Finalizada"/>
    <s v="Clavos y Tornillos"/>
    <s v="Tornillo Phillips Panhead # 6-13 x 1/2&quot;"/>
    <n v="60"/>
    <n v="0.21241564532000001"/>
    <n v="12.7449387192"/>
    <n v="30.1676"/>
    <n v="0.42247108550895662"/>
  </r>
  <r>
    <x v="124"/>
    <s v="Finalizada"/>
    <s v="Clavos y Tornillos"/>
    <s v="Tornillo Amarillo 1-1/4&quot; #10"/>
    <n v="45"/>
    <n v="0.52547530623503114"/>
    <n v="23.646388780576402"/>
    <n v="30.1676"/>
    <n v="0.78383394040548138"/>
  </r>
  <r>
    <x v="124"/>
    <s v="Finalizada"/>
    <s v="Clavos y Tornillos"/>
    <s v="Tornillo Amarillo 1-1/2&quot; #10"/>
    <n v="30"/>
    <n v="0.44456344312992729"/>
    <n v="13.336903293897819"/>
    <n v="30.1676"/>
    <n v="0.44209361347597487"/>
  </r>
  <r>
    <x v="124"/>
    <s v="Finalizada"/>
    <s v="Clavos y Tornillos"/>
    <s v="Tornillo Amarillo 2&quot; #10"/>
    <n v="40"/>
    <n v="0.76725842674657718"/>
    <n v="30.690337069863087"/>
    <n v="30.1676"/>
    <n v="1.0173277645508123"/>
  </r>
  <r>
    <x v="124"/>
    <s v="Finalizada"/>
    <s v="Plywood"/>
    <s v="Lamina de Plywood Corriente de 4 x 8 x 3/8&quot;"/>
    <n v="2"/>
    <n v="500.86834894040703"/>
    <n v="1001.7366978808141"/>
    <n v="30.1676"/>
    <n v="33.205714007107431"/>
  </r>
  <r>
    <x v="124"/>
    <s v="Finalizada"/>
    <s v="Clavos y Tornillos"/>
    <s v="Tornillo Gypsum 1-1/2&quot;"/>
    <n v="40"/>
    <n v="0.23351166427355521"/>
    <n v="9.3404665709422083"/>
    <n v="30.1676"/>
    <n v="0.30961914673166602"/>
  </r>
  <r>
    <x v="125"/>
    <s v="Finalizada"/>
    <s v="Clavos y Tornillos"/>
    <s v="Tornillo Amarillo 1-1/4&quot; #10"/>
    <n v="90"/>
    <n v="0.52547530623503114"/>
    <n v="47.292777561152803"/>
    <n v="30.1676"/>
    <n v="1.5676678808109628"/>
  </r>
  <r>
    <x v="125"/>
    <s v="Finalizada"/>
    <s v="Clavos y Tornillos"/>
    <s v="Tornillo Amarillo 2&quot; #10"/>
    <n v="90"/>
    <n v="0.76725842674657718"/>
    <n v="69.053258407191947"/>
    <n v="30.1676"/>
    <n v="2.288987470239328"/>
  </r>
  <r>
    <x v="109"/>
    <s v="Finalizada"/>
    <s v="Material para Empaque"/>
    <s v="Lamina de poroplast lisa 2 x 4 (pie x pie)"/>
    <n v="15"/>
    <n v="34.044358889459929"/>
    <n v="510.66538334189892"/>
    <n v="30.1676"/>
    <n v="16.927610527251055"/>
  </r>
  <r>
    <x v="123"/>
    <s v="Finalizada"/>
    <s v="Material para Empaque"/>
    <s v="Lamina de poroplast lisa 2 x 4 (pie x pie)"/>
    <n v="6"/>
    <n v="34.044358889459929"/>
    <n v="204.26615333675957"/>
    <n v="30.1676"/>
    <n v="6.7710442109004223"/>
  </r>
  <r>
    <x v="118"/>
    <s v="Finalizada"/>
    <s v="Herrajes"/>
    <s v="Bisagra Canto Cero Mesuco"/>
    <n v="6"/>
    <n v="19.496764705882352"/>
    <n v="116.98058823529411"/>
    <n v="30.1676"/>
    <n v="3.8776895820447801"/>
  </r>
  <r>
    <x v="8"/>
    <s v="En Proceso"/>
    <s v="Pinturas y Quimicos"/>
    <s v="Faster Dry SW Gris Zachary Lynd"/>
    <n v="1"/>
    <n v="970.11999999999989"/>
    <n v="970.11999999999989"/>
    <n v="30.1676"/>
    <n v="32.157679099431171"/>
  </r>
  <r>
    <x v="118"/>
    <s v="Finalizada"/>
    <s v="Clavos y Tornillos"/>
    <s v="Tornillo Square/Phillips Flat head # 6-13 x 1-1/2&quot;"/>
    <n v="50"/>
    <n v="0.35764760225000003"/>
    <n v="17.882380112500002"/>
    <n v="30.1676"/>
    <n v="0.59276774130192667"/>
  </r>
  <r>
    <x v="121"/>
    <s v="Finalizada"/>
    <s v="Metales"/>
    <s v="Varilla de hierro liso 5/8&quot; std 6 m"/>
    <n v="24"/>
    <n v="49.911406085704805"/>
    <n v="1197.8737460569153"/>
    <n v="30.1676"/>
    <n v="39.707293455790825"/>
  </r>
  <r>
    <x v="126"/>
    <s v="Finalizada"/>
    <s v="Metales"/>
    <s v="Varilla de hierro liso 5/8&quot; std 6 m"/>
    <n v="6"/>
    <n v="49.911406085704805"/>
    <n v="299.46843651422881"/>
    <n v="30.1676"/>
    <n v="9.9268233639477064"/>
  </r>
  <r>
    <x v="121"/>
    <s v="Finalizada"/>
    <s v="Clavos y Tornillos"/>
    <s v="Tornillo Gypsum 1-1/2&quot;"/>
    <n v="100"/>
    <n v="0.23351166427355521"/>
    <n v="23.351166427355523"/>
    <n v="30.1676"/>
    <n v="0.77404786682916515"/>
  </r>
  <r>
    <x v="127"/>
    <s v="Finalizada"/>
    <s v="Clavos y Tornillos"/>
    <s v="Tornillo Amarillo 1-1/4&quot; #10"/>
    <n v="90"/>
    <n v="0.52547530623503114"/>
    <n v="47.292777561152803"/>
    <n v="30.1676"/>
    <n v="1.5676678808109628"/>
  </r>
  <r>
    <x v="8"/>
    <s v="En Proceso"/>
    <s v="Pinturas y Quimicos"/>
    <s v="Diluyente Duro Sur"/>
    <n v="3"/>
    <n v="619.40000000000009"/>
    <n v="1858.2000000000003"/>
    <n v="30.1676"/>
    <n v="61.595884326230802"/>
  </r>
  <r>
    <x v="8"/>
    <s v="En Proceso"/>
    <s v="Pinturas y Quimicos"/>
    <s v="Duro Tinte Negro Sur galon"/>
    <n v="2"/>
    <n v="1231.47"/>
    <n v="2462.94"/>
    <n v="30.1676"/>
    <n v="81.641893952452307"/>
  </r>
  <r>
    <x v="8"/>
    <s v="En Proceso"/>
    <s v="Pinturas y Quimicos"/>
    <s v="Duro Tinte Caoba Sur cuarto"/>
    <n v="1"/>
    <n v="351.09239227777783"/>
    <n v="351.09239227777783"/>
    <n v="30.1676"/>
    <n v="11.638061770832875"/>
  </r>
  <r>
    <x v="122"/>
    <s v="Finalizada"/>
    <s v="Metales"/>
    <s v="Angular de 3&quot;x 1/4&quot; "/>
    <n v="2.25"/>
    <n v="235.28833333333333"/>
    <n v="529.39874999999995"/>
    <n v="30.1676"/>
    <n v="17.548586894549118"/>
  </r>
  <r>
    <x v="128"/>
    <s v="Finalizada"/>
    <s v="Metales"/>
    <s v="Angular de 3&quot;x 1/4&quot; "/>
    <n v="2.25"/>
    <n v="235.28833333333333"/>
    <n v="529.39874999999995"/>
    <n v="30.1676"/>
    <n v="17.548586894549118"/>
  </r>
  <r>
    <x v="129"/>
    <s v="Finalizada"/>
    <s v="Metales"/>
    <s v="Angular de 3&quot;x 1/4&quot; "/>
    <n v="1.5"/>
    <n v="235.28833333333333"/>
    <n v="352.9325"/>
    <n v="30.1676"/>
    <n v="11.699057929699412"/>
  </r>
  <r>
    <x v="129"/>
    <s v="Finalizada"/>
    <s v="Plywood"/>
    <s v="Lamina de Plywood Fenolico de 4 x 8 x 1/2&quot;"/>
    <n v="9"/>
    <n v="634.20000000000005"/>
    <n v="5707.8"/>
    <n v="30.1676"/>
    <n v="189.20298598496402"/>
  </r>
  <r>
    <x v="109"/>
    <s v="Finalizada"/>
    <s v="Clavos y Tornillos"/>
    <s v="Tornillo Gypsum 1&quot;"/>
    <n v="50"/>
    <n v="0.15592430580551639"/>
    <n v="7.7962152902758195"/>
    <n v="30.1676"/>
    <n v="0.25843008029395176"/>
  </r>
  <r>
    <x v="96"/>
    <s v="Finalizada"/>
    <s v="Herrajes"/>
    <s v="Resbalon plastico de 3/4&quot; con clavo"/>
    <n v="6"/>
    <n v="3.6494321173669468"/>
    <n v="21.89659270420168"/>
    <n v="30.1676"/>
    <n v="0.72583144513324493"/>
  </r>
  <r>
    <x v="124"/>
    <s v="Finalizada"/>
    <s v="Herrajes"/>
    <s v="Rieles de extension 12&quot;"/>
    <n v="4"/>
    <n v="46.277392277777786"/>
    <n v="185.10956911111114"/>
    <n v="30.1676"/>
    <n v="6.1360389660135759"/>
  </r>
  <r>
    <x v="91"/>
    <s v="Finalizada"/>
    <s v="Herrajes"/>
    <s v="Nivelador 5/8&quot; rosca de 1/4&quot;"/>
    <n v="10"/>
    <n v="7.5415032000000011"/>
    <n v="75.415032000000011"/>
    <n v="30.1676"/>
    <n v="2.4998684681578918"/>
  </r>
  <r>
    <x v="91"/>
    <s v="Finalizada"/>
    <s v="Herrajes"/>
    <s v="Steel Insert 1/4-20x20mm HX Drive ZN"/>
    <n v="10"/>
    <n v="8.4552088529571758"/>
    <n v="84.552088529571762"/>
    <n v="30.1676"/>
    <n v="2.8027449492028453"/>
  </r>
  <r>
    <x v="130"/>
    <s v="Finalizada"/>
    <s v="Plywood"/>
    <s v="Lamina de Plywood Corriente de 4 x 8 x 3/8&quot;"/>
    <n v="2"/>
    <n v="500.86834894040703"/>
    <n v="1001.7366978808141"/>
    <n v="30.1676"/>
    <n v="33.205714007107431"/>
  </r>
  <r>
    <x v="125"/>
    <s v="Finalizada"/>
    <s v="Clavos y Tornillos"/>
    <s v="Tornillo Phillips Flat head # 8-11 x 2-1/2 &quot;"/>
    <n v="60"/>
    <n v="0.9660466194666667"/>
    <n v="57.962797168000002"/>
    <n v="30.1676"/>
    <n v="1.9213592452830188"/>
  </r>
  <r>
    <x v="125"/>
    <s v="Finalizada"/>
    <s v="Clavos y Tornillos"/>
    <s v="Tornillo Amarillo 2&quot; #10"/>
    <n v="60"/>
    <n v="0.76725842674657718"/>
    <n v="46.035505604794629"/>
    <n v="30.1676"/>
    <n v="1.5259916468262185"/>
  </r>
  <r>
    <x v="125"/>
    <s v="Finalizada"/>
    <s v="Clavos y Tornillos"/>
    <s v="Tornillo Amarillo 1-1/2&quot; #10"/>
    <n v="40"/>
    <n v="0.44456344312992729"/>
    <n v="17.782537725197091"/>
    <n v="30.1676"/>
    <n v="0.58945815130129975"/>
  </r>
  <r>
    <x v="121"/>
    <s v="Finalizada"/>
    <s v="Plywood"/>
    <s v="Lamina de Plywood Corriente de 4 x 8 x 1/8&quot;"/>
    <n v="40"/>
    <n v="191.3"/>
    <n v="7652"/>
    <n v="30.1676"/>
    <n v="253.64961084076955"/>
  </r>
  <r>
    <x v="124"/>
    <s v="Finalizada"/>
    <s v="Clavos y Tornillos"/>
    <s v="Tornillo Amarillo 1&quot; #10"/>
    <n v="20"/>
    <n v="0.50613260716530251"/>
    <n v="10.12265214330605"/>
    <n v="30.1676"/>
    <n v="0.33554714804313401"/>
  </r>
  <r>
    <x v="8"/>
    <s v="En Proceso"/>
    <s v="Pinturas y Quimicos"/>
    <s v="Thinner extrafino Sur galon"/>
    <n v="3"/>
    <n v="349.53824092741934"/>
    <n v="1048.614722782258"/>
    <n v="30.1676"/>
    <n v="34.759633606327917"/>
  </r>
  <r>
    <x v="8"/>
    <s v="En Proceso"/>
    <s v="Pinturas y Quimicos"/>
    <s v="NOS transparente base coat Sur"/>
    <n v="10"/>
    <n v="872.04927745364489"/>
    <n v="8720.4927745364494"/>
    <n v="30.1676"/>
    <n v="289.06816500273305"/>
  </r>
  <r>
    <x v="8"/>
    <s v="En Proceso"/>
    <s v="Pinturas y Quimicos"/>
    <s v="Duro Tinte Negro Sur galon"/>
    <n v="3"/>
    <n v="1231.47"/>
    <n v="3694.41"/>
    <n v="30.1676"/>
    <n v="122.46284092867845"/>
  </r>
  <r>
    <x v="131"/>
    <s v="Finalizada"/>
    <s v="Material para Empaque"/>
    <s v="Lamina de carton 48&quot; x 40&quot;"/>
    <n v="5"/>
    <n v="30.068855534528456"/>
    <n v="150.34427767264228"/>
    <n v="30.1676"/>
    <n v="4.9836340203609923"/>
  </r>
  <r>
    <x v="131"/>
    <s v="Finalizada"/>
    <s v="Material para Empaque"/>
    <s v="Tape café 2&quot;"/>
    <n v="1"/>
    <n v="33.182217334633599"/>
    <n v="33.182217334633599"/>
    <n v="30.1676"/>
    <n v="1.0999289746162637"/>
  </r>
  <r>
    <x v="96"/>
    <s v="Finalizada"/>
    <s v="Material para Empaque"/>
    <s v="Lamina de carton 48&quot; x 40&quot;"/>
    <n v="9"/>
    <n v="30.068855534528456"/>
    <n v="270.61969981075612"/>
    <n v="30.1676"/>
    <n v="8.9705412366497868"/>
  </r>
  <r>
    <x v="96"/>
    <s v="Finalizada"/>
    <s v="Material para Empaque"/>
    <s v="Tape café 2&quot;"/>
    <n v="1"/>
    <n v="33.182217334633599"/>
    <n v="33.182217334633599"/>
    <n v="30.1676"/>
    <n v="1.0999289746162637"/>
  </r>
  <r>
    <x v="132"/>
    <s v="Finalizada"/>
    <s v="Metales"/>
    <s v="Tubo cuadrado 1-1/2&quot; x CH-14  x 6 m"/>
    <n v="12"/>
    <n v="105.27525641025643"/>
    <n v="1263.3030769230772"/>
    <n v="30.1676"/>
    <n v="41.876154447920193"/>
  </r>
  <r>
    <x v="132"/>
    <s v="Finalizada"/>
    <s v="Metales"/>
    <s v="Angular de 1-1/2&quot; x 3/16&quot; x 6 m"/>
    <n v="12"/>
    <n v="105.42929341209394"/>
    <n v="1265.1515209451272"/>
    <n v="30.1676"/>
    <n v="41.937426939667965"/>
  </r>
  <r>
    <x v="132"/>
    <s v="Finalizada"/>
    <s v="Clavos y Tornillos"/>
    <s v="Tuerca Galvanizada 1/4&quot;"/>
    <n v="16"/>
    <n v="0.61599999999999999"/>
    <n v="9.8559999999999999"/>
    <n v="30.1676"/>
    <n v="0.32670812394754639"/>
  </r>
  <r>
    <x v="133"/>
    <s v="Finalizada"/>
    <s v="Metales"/>
    <s v="Varilla de hierro liso 1/2&quot; std 6 m"/>
    <n v="48"/>
    <n v="28.13551851851852"/>
    <n v="1350.5048888888889"/>
    <n v="30.1676"/>
    <n v="44.766732815632963"/>
  </r>
  <r>
    <x v="107"/>
    <s v="Finalizada"/>
    <s v="Metales"/>
    <s v="Tubo rectangular 1-1/2&quot; x 3&quot; x 3/32&quot; "/>
    <n v="1.9"/>
    <n v="163.46"/>
    <n v="310.57400000000001"/>
    <n v="30.1676"/>
    <n v="10.294952200373912"/>
  </r>
  <r>
    <x v="107"/>
    <s v="Finalizada"/>
    <s v="Metales"/>
    <s v="Tubo cuadrado 1-1/2&quot; x CH-14  x 6 m"/>
    <n v="12"/>
    <n v="105.27525641025643"/>
    <n v="1263.3030769230772"/>
    <n v="30.1676"/>
    <n v="41.876154447920193"/>
  </r>
  <r>
    <x v="107"/>
    <s v="Finalizada"/>
    <s v="Metales"/>
    <s v="Platina de 1-1/2&quot; x 1/4&quot; x 6 m"/>
    <n v="3"/>
    <n v="57.181111111111107"/>
    <n v="171.54333333333332"/>
    <n v="30.1676"/>
    <n v="5.686343405949871"/>
  </r>
  <r>
    <x v="107"/>
    <s v="Finalizada"/>
    <s v="Metales"/>
    <s v="Tubo cuadrado 1&quot; x CH-14 (5/64&quot;) x 6 m"/>
    <n v="0.5"/>
    <n v="51.261666666666663"/>
    <n v="25.630833333333332"/>
    <n v="30.1676"/>
    <n v="0.84961459755941249"/>
  </r>
  <r>
    <x v="107"/>
    <s v="Finalizada"/>
    <s v="Metales"/>
    <s v="Angular de 1-1/2&quot; x 1/4&quot; x 6 m"/>
    <n v="3"/>
    <n v="117.71899999999997"/>
    <n v="353.15699999999993"/>
    <n v="30.1676"/>
    <n v="11.706499688407428"/>
  </r>
  <r>
    <x v="107"/>
    <s v="Finalizada"/>
    <s v="Metales"/>
    <s v="Varilla de hierro liso 1/4&quot; std 6 m"/>
    <n v="12"/>
    <n v="7.6744444444444433"/>
    <n v="92.09333333333332"/>
    <n v="30.1676"/>
    <n v="3.0527232306624761"/>
  </r>
  <r>
    <x v="107"/>
    <s v="Finalizada"/>
    <s v="Herrajes"/>
    <s v="Round Base 1/4-20x5/16"/>
    <n v="5"/>
    <n v="6.8841155533333342"/>
    <n v="34.420577766666668"/>
    <n v="30.1676"/>
    <n v="1.1409783266374078"/>
  </r>
  <r>
    <x v="108"/>
    <s v="Finalizada"/>
    <s v="Metales"/>
    <s v="Tubo rectangular 1-1/2&quot; x 3&quot; x 3/32&quot; "/>
    <n v="1.9"/>
    <n v="163.46"/>
    <n v="310.57400000000001"/>
    <n v="30.1676"/>
    <n v="10.294952200373912"/>
  </r>
  <r>
    <x v="108"/>
    <s v="Finalizada"/>
    <s v="Metales"/>
    <s v="Tubo cuadrado 1-1/2&quot; x CH-14  x 6 m"/>
    <n v="12"/>
    <n v="105.27525641025643"/>
    <n v="1263.3030769230772"/>
    <n v="30.1676"/>
    <n v="41.876154447920193"/>
  </r>
  <r>
    <x v="108"/>
    <s v="Finalizada"/>
    <s v="Metales"/>
    <s v="Platina de 1-1/2&quot; x 1/4&quot; x 6 m"/>
    <n v="3"/>
    <n v="57.181111111111107"/>
    <n v="171.54333333333332"/>
    <n v="30.1676"/>
    <n v="5.686343405949871"/>
  </r>
  <r>
    <x v="108"/>
    <s v="Finalizada"/>
    <s v="Metales"/>
    <s v="Angular de 1-1/2&quot; x 1/4&quot; x 6 m"/>
    <n v="3"/>
    <n v="117.71899999999997"/>
    <n v="353.15699999999993"/>
    <n v="30.1676"/>
    <n v="11.706499688407428"/>
  </r>
  <r>
    <x v="108"/>
    <s v="Finalizada"/>
    <s v="Herrajes"/>
    <s v="Round Base 1/4-20x5/16"/>
    <n v="5"/>
    <n v="6.8841155533333342"/>
    <n v="34.420577766666668"/>
    <n v="30.1676"/>
    <n v="1.1409783266374078"/>
  </r>
  <r>
    <x v="116"/>
    <s v="Finalizada"/>
    <s v="Metales"/>
    <s v="Tubo redondo 1 1/2&quot; x 6 m Cedula 40"/>
    <n v="1.5"/>
    <n v="224.12"/>
    <n v="336.18"/>
    <n v="30.1676"/>
    <n v="11.143743618981954"/>
  </r>
  <r>
    <x v="116"/>
    <s v="Finalizada"/>
    <s v="Herrajes"/>
    <s v="Round Base 1/4-20x5/16"/>
    <n v="8"/>
    <n v="6.8841155533333342"/>
    <n v="55.072924426666674"/>
    <n v="30.1676"/>
    <n v="1.8255653226198529"/>
  </r>
  <r>
    <x v="113"/>
    <s v="Finalizada"/>
    <s v="Plywood"/>
    <s v="Lamina de Plywood Fenolico de 4 x 8 x 3/4&quot;"/>
    <n v="2"/>
    <n v="845.59999999999991"/>
    <n v="1691.1999999999998"/>
    <n v="30.1676"/>
    <n v="56.060143995544884"/>
  </r>
  <r>
    <x v="134"/>
    <s v="Finalizada"/>
    <s v="Metales"/>
    <s v="Varilla de hierro liso 1/2&quot; std 6 m"/>
    <n v="126"/>
    <n v="28.13551851851852"/>
    <n v="3545.0753333333337"/>
    <n v="30.1676"/>
    <n v="117.51267364103653"/>
  </r>
  <r>
    <x v="134"/>
    <s v="Finalizada"/>
    <s v="Metales"/>
    <s v="Platina de 1-1/4&quot; x 3/16&quot; x 6 m"/>
    <n v="12"/>
    <n v="42.268333333333338"/>
    <n v="507.22"/>
    <n v="30.1676"/>
    <n v="16.813402458266484"/>
  </r>
  <r>
    <x v="134"/>
    <s v="Finalizada"/>
    <s v="Clavos y Tornillos"/>
    <s v="Arandela Lisa Galvanizada 3/8&quot;"/>
    <n v="72"/>
    <n v="0.69666745560277243"/>
    <n v="50.160056803399613"/>
    <n v="30.1676"/>
    <n v="1.6627128708747003"/>
  </r>
  <r>
    <x v="135"/>
    <s v="Finalizada"/>
    <s v="Metales"/>
    <s v="Varilla de hierro liso 1/2&quot; std 6 m"/>
    <n v="24"/>
    <n v="28.13551851851852"/>
    <n v="675.25244444444445"/>
    <n v="30.1676"/>
    <n v="22.383366407816482"/>
  </r>
  <r>
    <x v="135"/>
    <s v="Finalizada"/>
    <s v="Metales"/>
    <s v="Platina de 1-1/4&quot; x 3/16&quot; x 6 m"/>
    <n v="3"/>
    <n v="42.268333333333338"/>
    <n v="126.80500000000001"/>
    <n v="30.1676"/>
    <n v="4.2033506145666211"/>
  </r>
  <r>
    <x v="135"/>
    <s v="Finalizada"/>
    <s v="Clavos y Tornillos"/>
    <s v="Arandela Lisa Galvanizada 3/8&quot;"/>
    <n v="16"/>
    <n v="0.69666745560277243"/>
    <n v="11.146679289644359"/>
    <n v="30.1676"/>
    <n v="0.36949174908326676"/>
  </r>
  <r>
    <x v="136"/>
    <s v="Finalizada"/>
    <s v="Metales"/>
    <s v="Varilla de hierro liso 1/2&quot; std 6 m"/>
    <n v="24"/>
    <n v="28.13551851851852"/>
    <n v="675.25244444444445"/>
    <n v="30.1676"/>
    <n v="22.383366407816482"/>
  </r>
  <r>
    <x v="136"/>
    <s v="Finalizada"/>
    <s v="Metales"/>
    <s v="Platina de 1-1/4&quot; x 3/16&quot; x 6 m"/>
    <n v="3"/>
    <n v="42.268333333333338"/>
    <n v="126.80500000000001"/>
    <n v="30.1676"/>
    <n v="4.2033506145666211"/>
  </r>
  <r>
    <x v="136"/>
    <s v="Finalizada"/>
    <s v="Clavos y Tornillos"/>
    <s v="Arandela Lisa Galvanizada 3/8&quot;"/>
    <n v="40"/>
    <n v="0.69666745560277243"/>
    <n v="27.866698224110898"/>
    <n v="30.1676"/>
    <n v="0.92372937270816702"/>
  </r>
  <r>
    <x v="106"/>
    <s v="Finalizada"/>
    <s v="Material para Empaque"/>
    <s v="Lamina de carton 48&quot; x 40&quot;"/>
    <n v="1"/>
    <n v="30.068855534528456"/>
    <n v="30.068855534528456"/>
    <n v="30.1676"/>
    <n v="0.99672680407219849"/>
  </r>
  <r>
    <x v="106"/>
    <s v="Finalizada"/>
    <s v="Material para Empaque"/>
    <s v="Tape café 2&quot;"/>
    <n v="1"/>
    <n v="33.182217334633599"/>
    <n v="33.182217334633599"/>
    <n v="30.1676"/>
    <n v="1.0999289746162637"/>
  </r>
  <r>
    <x v="121"/>
    <s v="Finalizada"/>
    <s v="Pinturas y Quimicos"/>
    <s v="Kinepox 026 Sur"/>
    <n v="2"/>
    <n v="907.57143753372645"/>
    <n v="1815.1428750674529"/>
    <n v="30.1676"/>
    <n v="60.168620475856642"/>
  </r>
  <r>
    <x v="121"/>
    <s v="Finalizada"/>
    <s v="Pinturas y Quimicos"/>
    <s v="Kinecure 626 tablas de surf componente B Sur cuarto"/>
    <n v="4"/>
    <n v="734.70800969687446"/>
    <n v="2938.8320387874978"/>
    <n v="30.1676"/>
    <n v="97.416832588190573"/>
  </r>
  <r>
    <x v="8"/>
    <s v="En Proceso"/>
    <s v="Pinturas y Quimicos"/>
    <s v="Duro Tinte Genizaro Antiguo Sur cuarto"/>
    <n v="3"/>
    <n v="142.2564563939394"/>
    <n v="426.76936918181821"/>
    <n v="30.1676"/>
    <n v="14.146613226833365"/>
  </r>
  <r>
    <x v="8"/>
    <s v="En Proceso"/>
    <s v="Pinturas y Quimicos"/>
    <s v="Duro Tinte Negro Sur galon"/>
    <n v="3"/>
    <n v="1231.47"/>
    <n v="3694.41"/>
    <n v="30.1676"/>
    <n v="122.46284092867845"/>
  </r>
  <r>
    <x v="113"/>
    <s v="Finalizada"/>
    <s v="Clavos y Tornillos"/>
    <s v="Tornillo Amarillo 1-1/4&quot; #10"/>
    <n v="30"/>
    <n v="0.52547530623503114"/>
    <n v="15.764259187050934"/>
    <n v="30.1676"/>
    <n v="0.52255596027032092"/>
  </r>
  <r>
    <x v="116"/>
    <s v="Finalizada"/>
    <s v="Material para Tapizar"/>
    <s v="Tela Sport Jacket Casual "/>
    <n v="6"/>
    <n v="846.49338399999999"/>
    <n v="5078.9603040000002"/>
    <n v="30.1676"/>
    <n v="168.358116124584"/>
  </r>
  <r>
    <x v="90"/>
    <s v="Finalizada"/>
    <s v="Material para Tapizar"/>
    <s v="Tela Codigo 713"/>
    <n v="8"/>
    <n v="2172.2558219999996"/>
    <n v="17378.046575999997"/>
    <n v="30.1676"/>
    <n v="576.05001975629477"/>
  </r>
  <r>
    <x v="137"/>
    <s v="Finalizada"/>
    <s v="Clavos y Tornillos"/>
    <s v="Tornillo Amarillo 3&quot; #10"/>
    <n v="60"/>
    <n v="1.2238494880446531"/>
    <n v="73.430969282679186"/>
    <n v="30.1676"/>
    <n v="2.4341004681406271"/>
  </r>
  <r>
    <x v="137"/>
    <s v="Finalizada"/>
    <s v="Clavos y Tornillos"/>
    <s v="Tornillo Amarillo 1-1/4&quot; #10"/>
    <n v="40"/>
    <n v="0.52547530623503114"/>
    <n v="21.019012249401246"/>
    <n v="30.1676"/>
    <n v="0.69674128036042793"/>
  </r>
  <r>
    <x v="137"/>
    <s v="Finalizada"/>
    <s v="Clavos y Tornillos"/>
    <s v="Tornillo Amarillo 1&quot; #10"/>
    <n v="30"/>
    <n v="0.50613260716530251"/>
    <n v="15.183978214959076"/>
    <n v="30.1676"/>
    <n v="0.50332072206470102"/>
  </r>
  <r>
    <x v="137"/>
    <s v="Finalizada"/>
    <s v="Clavos y Tornillos"/>
    <s v="Tornillo Gypsum 1-1/2&quot;"/>
    <n v="50"/>
    <n v="0.23351166427355521"/>
    <n v="11.675583213677761"/>
    <n v="30.1676"/>
    <n v="0.38702393341458258"/>
  </r>
  <r>
    <x v="138"/>
    <s v="Finalizada"/>
    <s v="Clavos y Tornillos"/>
    <s v="Tornillo Amarillo 1&quot; #10"/>
    <n v="90"/>
    <n v="0.50613260716530251"/>
    <n v="45.551934644877228"/>
    <n v="30.1676"/>
    <n v="1.5099621661941032"/>
  </r>
  <r>
    <x v="138"/>
    <s v="Finalizada"/>
    <s v="Clavos y Tornillos"/>
    <s v="Tornillo Gypsum 1-1/2&quot;"/>
    <n v="150"/>
    <n v="0.23351166427355521"/>
    <n v="35.026749641033284"/>
    <n v="30.1676"/>
    <n v="1.1610718002437477"/>
  </r>
  <r>
    <x v="83"/>
    <s v="Finalizada"/>
    <s v="Herrajes"/>
    <s v="Insertos Para Madera 4KXR2"/>
    <n v="20"/>
    <n v="3.9558476210000002"/>
    <n v="79.116952420000004"/>
    <n v="30.1676"/>
    <n v="2.6225802655829433"/>
  </r>
  <r>
    <x v="8"/>
    <s v="En Proceso"/>
    <s v="Pinturas y Quimicos"/>
    <s v="Fondo Lijable para exteriores transparente Sur negro galon"/>
    <n v="1"/>
    <n v="980.21"/>
    <n v="980.21"/>
    <n v="30.1676"/>
    <n v="32.492143889470825"/>
  </r>
  <r>
    <x v="8"/>
    <s v="En Proceso"/>
    <s v="Pinturas y Quimicos"/>
    <s v="NOS top coat finish Sur"/>
    <n v="5"/>
    <n v="838.56593976525971"/>
    <n v="4192.8296988262982"/>
    <n v="30.1676"/>
    <n v="138.98452972149917"/>
  </r>
  <r>
    <x v="124"/>
    <s v="Finalizada"/>
    <s v="Herrajes"/>
    <s v="Resbalon plastico de 3/4&quot; con clavo"/>
    <n v="8"/>
    <n v="3.6494321173669468"/>
    <n v="29.195456938935575"/>
    <n v="30.1676"/>
    <n v="0.96777526017765991"/>
  </r>
  <r>
    <x v="127"/>
    <s v="Finalizada"/>
    <s v="Plywood"/>
    <s v="Lamina de Plywood Corriente de 4 x 8 x 3/8&quot;"/>
    <n v="3"/>
    <n v="500.86834894040703"/>
    <n v="1502.6050468212211"/>
    <n v="30.1676"/>
    <n v="49.80857101066114"/>
  </r>
  <r>
    <x v="127"/>
    <s v="Finalizada"/>
    <s v="Clavos y Tornillos"/>
    <s v="Tornillo Gypsum 1-1/4&quot;"/>
    <n v="100"/>
    <n v="0.22429983641449525"/>
    <n v="22.429983641449525"/>
    <n v="30.1676"/>
    <n v="0.74351236563231826"/>
  </r>
  <r>
    <x v="124"/>
    <s v="Finalizada"/>
    <s v="Plywood"/>
    <s v="Lamina de Plywood Corriente de 4 x 8 x 3/8&quot;"/>
    <n v="2"/>
    <n v="500.86834894040703"/>
    <n v="1001.7366978808141"/>
    <n v="30.1676"/>
    <n v="33.205714007107431"/>
  </r>
  <r>
    <x v="124"/>
    <s v="Finalizada"/>
    <s v="Clavos y Tornillos"/>
    <s v="Tornillo Gypsum 1-1/4&quot;"/>
    <n v="100"/>
    <n v="0.22429983641449525"/>
    <n v="22.429983641449525"/>
    <n v="30.1676"/>
    <n v="0.74351236563231826"/>
  </r>
  <r>
    <x v="125"/>
    <s v="Finalizada"/>
    <s v="Plywood"/>
    <s v="Lamina de Plywood Corriente de 4 x 8 x 3/8&quot;"/>
    <n v="3"/>
    <n v="500.86834894040703"/>
    <n v="1502.6050468212211"/>
    <n v="30.1676"/>
    <n v="49.80857101066114"/>
  </r>
  <r>
    <x v="125"/>
    <s v="Finalizada"/>
    <s v="Clavos y Tornillos"/>
    <s v="Tornillo Gypsum 1-1/4&quot;"/>
    <n v="100"/>
    <n v="0.22429983641449525"/>
    <n v="22.429983641449525"/>
    <n v="30.1676"/>
    <n v="0.74351236563231826"/>
  </r>
  <r>
    <x v="130"/>
    <s v="Finalizada"/>
    <s v="Clavos y Tornillos"/>
    <s v="Tornillo Amarillo 1-1/2&quot; #10"/>
    <n v="100"/>
    <n v="0.44456344312992729"/>
    <n v="44.456344312992726"/>
    <n v="30.1676"/>
    <n v="1.4736453782532495"/>
  </r>
  <r>
    <x v="38"/>
    <s v="Finalizada"/>
    <s v="Clavos y Tornillos"/>
    <s v="Tornillo Phillips Panhead # 10-9 x 1&quot;"/>
    <n v="2120"/>
    <n v="0.68488464885714284"/>
    <n v="1451.9554555771429"/>
    <n v="30.1676"/>
    <n v="48.129630980825219"/>
  </r>
  <r>
    <x v="137"/>
    <s v="Finalizada"/>
    <s v="Plywood"/>
    <s v="Lamina de Plywood Corriente de 4 x 8 x 3/8&quot;"/>
    <n v="1"/>
    <n v="500.86834894040703"/>
    <n v="500.86834894040703"/>
    <n v="30.1676"/>
    <n v="16.602857003553716"/>
  </r>
  <r>
    <x v="137"/>
    <s v="Finalizada"/>
    <s v="Plywood"/>
    <s v="Lamina de Plywood Corriente de 4 x 8 x 1/4&quot;"/>
    <n v="1"/>
    <n v="387.98947368421057"/>
    <n v="387.98947368421057"/>
    <n v="30.1676"/>
    <n v="12.861131600929824"/>
  </r>
  <r>
    <x v="137"/>
    <s v="Finalizada"/>
    <s v="Plywood"/>
    <s v="Lamina de Plywood Fenolico de 4 x 8 x 5/8&quot;"/>
    <n v="1"/>
    <n v="739.9"/>
    <n v="739.9"/>
    <n v="30.1676"/>
    <n v="24.526312998050887"/>
  </r>
  <r>
    <x v="137"/>
    <s v="Finalizada"/>
    <s v="Herrajes"/>
    <s v="Rieles de extension 18&quot;"/>
    <n v="2"/>
    <n v="54.5"/>
    <n v="109"/>
    <n v="30.1676"/>
    <n v="3.6131478805075643"/>
  </r>
  <r>
    <x v="137"/>
    <s v="Finalizada"/>
    <s v="Clavos y Tornillos"/>
    <s v="Tornillo Amarillo 1/2&quot; #8"/>
    <n v="50"/>
    <n v="0.70363456562500004"/>
    <n v="35.181728281250003"/>
    <n v="30.1676"/>
    <n v="1.1662090547889128"/>
  </r>
  <r>
    <x v="127"/>
    <s v="Finalizada"/>
    <s v="Material para Empaque"/>
    <s v="Lamina de poroplast lisa 2 x 4 (pie x pie)"/>
    <n v="6"/>
    <n v="34.044358889459929"/>
    <n v="204.26615333675957"/>
    <n v="30.1676"/>
    <n v="6.7710442109004223"/>
  </r>
  <r>
    <x v="124"/>
    <s v="Finalizada"/>
    <s v="Material para Empaque"/>
    <s v="Lamina de poroplast lisa 2 x 4 (pie x pie)"/>
    <n v="5"/>
    <n v="34.044358889459929"/>
    <n v="170.22179444729966"/>
    <n v="30.1676"/>
    <n v="5.6425368424170186"/>
  </r>
  <r>
    <x v="125"/>
    <s v="Finalizada"/>
    <s v="Material para Empaque"/>
    <s v="Lamina de poroplast lisa 2 x 4 (pie x pie)"/>
    <n v="7"/>
    <n v="34.044358889459929"/>
    <n v="238.31051222621949"/>
    <n v="30.1676"/>
    <n v="7.8995515793838251"/>
  </r>
  <r>
    <x v="124"/>
    <s v="Finalizada"/>
    <s v="Herrajes"/>
    <s v="Resbalon plastico de 3/4&quot; con clavo"/>
    <n v="8"/>
    <n v="3.6494321173669468"/>
    <n v="29.195456938935575"/>
    <n v="30.1676"/>
    <n v="0.96777526017765991"/>
  </r>
  <r>
    <x v="127"/>
    <s v="Finalizada"/>
    <s v="Herrajes"/>
    <s v="Resbalon plastico de 3/4&quot; con clavo"/>
    <n v="4"/>
    <n v="3.6494321173669468"/>
    <n v="14.597728469467787"/>
    <n v="30.1676"/>
    <n v="0.48388763008882996"/>
  </r>
  <r>
    <x v="139"/>
    <s v="Finalizada"/>
    <s v="Plywood"/>
    <s v="Lamina de Plywood Corriente de 4 x 8 x 3/4&quot;"/>
    <n v="6"/>
    <n v="787.01749646892654"/>
    <n v="4722.1049788135588"/>
    <n v="30.1676"/>
    <n v="156.52902381407731"/>
  </r>
  <r>
    <x v="139"/>
    <s v="Finalizada"/>
    <s v="Clavos y Tornillos"/>
    <s v="Tornillo Phillips Flat head # 8-11 x 2-1/2 &quot;"/>
    <n v="300"/>
    <n v="0.9660466194666667"/>
    <n v="289.81398583999999"/>
    <n v="30.1676"/>
    <n v="9.6067962264150939"/>
  </r>
  <r>
    <x v="139"/>
    <s v="Finalizada"/>
    <s v="Clavos y Tornillos"/>
    <s v="Tornillo Square/Phillips Flat head # 6-13 x 1-1/2&quot;"/>
    <n v="100"/>
    <n v="0.35764760225000003"/>
    <n v="35.764760225000003"/>
    <n v="30.1676"/>
    <n v="1.1855354826038533"/>
  </r>
  <r>
    <x v="114"/>
    <s v="Finalizada"/>
    <s v="Herrajes"/>
    <s v="Nivelador plastico con felpa de 1&quot; rosca de 1/4&quot;"/>
    <n v="10"/>
    <n v="16.954822642714571"/>
    <n v="169.54822642714572"/>
    <n v="30.1676"/>
    <n v="5.6202093115509921"/>
  </r>
  <r>
    <x v="114"/>
    <s v="Finalizada"/>
    <s v="Herrajes"/>
    <s v="Round Base 1/4-20x5/16"/>
    <n v="10"/>
    <n v="6.8841155533333342"/>
    <n v="68.841155533333335"/>
    <n v="30.1676"/>
    <n v="2.2819566532748157"/>
  </r>
  <r>
    <x v="38"/>
    <s v="Finalizada"/>
    <s v="Material para Empaque"/>
    <s v="Lamina de carton 48&quot; x 40&quot;"/>
    <n v="340"/>
    <n v="30.068855534528456"/>
    <n v="10223.410881739675"/>
    <n v="30.1676"/>
    <n v="338.88711338454749"/>
  </r>
  <r>
    <x v="38"/>
    <s v="Finalizada"/>
    <s v="Material para Empaque"/>
    <s v="Stretch film manual"/>
    <n v="15"/>
    <n v="241.49376046717171"/>
    <n v="3622.4064070075756"/>
    <n v="30.1676"/>
    <n v="120.07605533776554"/>
  </r>
  <r>
    <x v="38"/>
    <s v="Finalizada"/>
    <s v="Material para Empaque"/>
    <s v="Tape café 2&quot;"/>
    <n v="26"/>
    <n v="33.182217334633599"/>
    <n v="862.73765070047352"/>
    <n v="30.1676"/>
    <n v="28.598153340022858"/>
  </r>
  <r>
    <x v="132"/>
    <s v="Finalizada"/>
    <s v="Material para Empaque"/>
    <s v="Lamina de carton 48&quot; x 40&quot;"/>
    <n v="10"/>
    <n v="30.068855534528456"/>
    <n v="300.68855534528456"/>
    <n v="30.1676"/>
    <n v="9.9672680407219847"/>
  </r>
  <r>
    <x v="132"/>
    <s v="Finalizada"/>
    <s v="Material para Empaque"/>
    <s v="Stretch film manual"/>
    <n v="1"/>
    <n v="241.49376046717171"/>
    <n v="241.49376046717171"/>
    <n v="30.1676"/>
    <n v="8.0050703558510357"/>
  </r>
  <r>
    <x v="132"/>
    <s v="Finalizada"/>
    <s v="Material para Empaque"/>
    <s v="Tape café 2&quot;"/>
    <n v="2"/>
    <n v="33.182217334633599"/>
    <n v="66.364434669267197"/>
    <n v="30.1676"/>
    <n v="2.1998579492325274"/>
  </r>
  <r>
    <x v="114"/>
    <s v="Finalizada"/>
    <s v="Herrajes"/>
    <s v="Bolt JCB-B 1/4-20 x 50 mm HX ZN"/>
    <n v="4"/>
    <n v="8.3384478021978019"/>
    <n v="33.353791208791208"/>
    <n v="30.1676"/>
    <n v="1.1056163303939064"/>
  </r>
  <r>
    <x v="114"/>
    <s v="Finalizada"/>
    <s v="Herrajes"/>
    <s v="Cap JCN 1/4-20 x 12,4 mm HX No Thru Hole ZN"/>
    <n v="4"/>
    <n v="9.6840267079999993"/>
    <n v="38.736106831999997"/>
    <n v="30.1676"/>
    <n v="1.2840301128362879"/>
  </r>
  <r>
    <x v="44"/>
    <s v="En Proceso"/>
    <s v="Material para Empaque"/>
    <s v="Papel kraft "/>
    <n v="283.24799999999999"/>
    <n v="3.1466686239601929"/>
    <n v="891.28759439947669"/>
    <n v="30.1676"/>
    <n v="29.544531033276652"/>
  </r>
  <r>
    <x v="8"/>
    <s v="En Proceso"/>
    <s v="Pinturas y Quimicos"/>
    <s v="Duro Tinte Negro Sur galon"/>
    <n v="3"/>
    <n v="1231.47"/>
    <n v="3694.41"/>
    <n v="30.1676"/>
    <n v="122.46284092867845"/>
  </r>
  <r>
    <x v="8"/>
    <s v="En Proceso"/>
    <s v="Pinturas y Quimicos"/>
    <s v="Duro Tinte Nogal Oscuro Sur cuarto"/>
    <n v="2"/>
    <n v="307.77845941846914"/>
    <n v="615.55691883693828"/>
    <n v="30.1676"/>
    <n v="20.404570427774775"/>
  </r>
  <r>
    <x v="8"/>
    <s v="En Proceso"/>
    <s v="Pinturas y Quimicos"/>
    <s v="Duro Tinte Negro Sur galon"/>
    <n v="2"/>
    <n v="1231.47"/>
    <n v="2462.94"/>
    <n v="30.1676"/>
    <n v="81.641893952452307"/>
  </r>
  <r>
    <x v="93"/>
    <s v="Finalizada"/>
    <s v="Clavos y Tornillos"/>
    <s v="Tuerca Galvanizada 3/8&quot;"/>
    <n v="72"/>
    <n v="0.93862245212964945"/>
    <n v="67.580816553334756"/>
    <n v="30.1676"/>
    <n v="2.2401787531435962"/>
  </r>
  <r>
    <x v="44"/>
    <s v="En Proceso"/>
    <s v="Material para Empaque"/>
    <s v="Papel kraft "/>
    <n v="283.25"/>
    <n v="3.1466686239601929"/>
    <n v="891.29388773672463"/>
    <n v="30.1676"/>
    <n v="29.544739645736637"/>
  </r>
  <r>
    <x v="132"/>
    <s v="Finalizada"/>
    <s v="Herrajes"/>
    <s v="Nivelador Base Metal 1&quot; rosca de 1/4&quot;"/>
    <n v="16"/>
    <n v="19.819722144444441"/>
    <n v="317.11555431111105"/>
    <n v="30.1676"/>
    <n v="10.511792595735526"/>
  </r>
  <r>
    <x v="38"/>
    <s v="Finalizada"/>
    <s v="Clavos y Tornillos"/>
    <s v="Arandela Presion Galvanizada 1/4&quot;"/>
    <n v="1400"/>
    <n v="0.39687445127304649"/>
    <n v="555.62423178226504"/>
    <n v="30.1676"/>
    <n v="18.417912985529675"/>
  </r>
  <r>
    <x v="38"/>
    <s v="Finalizada"/>
    <s v="Material para Empaque"/>
    <s v="Stretch film manual"/>
    <n v="15"/>
    <n v="241.49376046717171"/>
    <n v="3622.4064070075756"/>
    <n v="30.1676"/>
    <n v="120.07605533776554"/>
  </r>
  <r>
    <x v="38"/>
    <s v="Finalizada"/>
    <s v="Material para Empaque"/>
    <s v="Tape café 2&quot;"/>
    <n v="100"/>
    <n v="33.182217334633599"/>
    <n v="3318.2217334633597"/>
    <n v="30.1676"/>
    <n v="109.99289746162637"/>
  </r>
  <r>
    <x v="38"/>
    <s v="Finalizada"/>
    <s v="Herrajes"/>
    <s v="Bolt JCB-C 1/4-20 x 60 mm HX BO"/>
    <n v="102"/>
    <n v="4.597527710939473"/>
    <n v="468.94782651582625"/>
    <n v="30.1676"/>
    <n v="15.544750875635657"/>
  </r>
  <r>
    <x v="38"/>
    <s v="Finalizada"/>
    <s v="Herrajes"/>
    <s v="Bolt JCB-B 1/4-20 x 45 mm HX BO"/>
    <n v="68"/>
    <n v="4.0345360814179188"/>
    <n v="274.34845353641845"/>
    <n v="30.1676"/>
    <n v="9.0941425084003509"/>
  </r>
  <r>
    <x v="38"/>
    <s v="Finalizada"/>
    <s v="Herrajes"/>
    <s v="Cap JCN 1/4-20 x 12 mm HX BO"/>
    <n v="68"/>
    <n v="5.7931912280000004"/>
    <n v="393.93700350400002"/>
    <n v="30.1676"/>
    <n v="13.058281185908061"/>
  </r>
  <r>
    <x v="132"/>
    <s v="Finalizada"/>
    <s v="Herrajes"/>
    <s v="Bolt JCB-B 1/4-20 x 45 mm HX BO"/>
    <n v="16"/>
    <n v="4.0345360814179188"/>
    <n v="64.5525773026867"/>
    <n v="30.1676"/>
    <n v="2.139798237270671"/>
  </r>
  <r>
    <x v="132"/>
    <s v="Finalizada"/>
    <s v="Herrajes"/>
    <s v="Bolt JCB-C 1/4-20 x 60 mm HX BO"/>
    <n v="24"/>
    <n v="4.597527710939473"/>
    <n v="110.34066506254734"/>
    <n v="30.1676"/>
    <n v="3.6575884413260367"/>
  </r>
  <r>
    <x v="132"/>
    <s v="Finalizada"/>
    <s v="Herrajes"/>
    <s v="Cap JCN 1/4-20 x 12 mm HX BO"/>
    <n v="16"/>
    <n v="5.7931912280000004"/>
    <n v="92.691059648000007"/>
    <n v="30.1676"/>
    <n v="3.0725367496254261"/>
  </r>
  <r>
    <x v="112"/>
    <s v="Finalizada"/>
    <s v="Materiales Varios"/>
    <s v="Almohadillas de Fieltro "/>
    <n v="32"/>
    <n v="1.7013852813852814"/>
    <n v="54.444329004329006"/>
    <n v="30.1676"/>
    <n v="1.8047285499784207"/>
  </r>
  <r>
    <x v="38"/>
    <s v="Finalizada"/>
    <s v="Clavos y Tornillos"/>
    <s v="Tornillo Square Flat head # 6-13 x1-1/2&quot;"/>
    <n v="130"/>
    <n v="0.49624400375000005"/>
    <n v="64.5117204875"/>
    <n v="30.1676"/>
    <n v="2.1384439096083216"/>
  </r>
  <r>
    <x v="120"/>
    <s v="Finalizada"/>
    <s v="Plywood"/>
    <s v="Lamina de Plywood Corriente de 4 x 8 x 3/8&quot;"/>
    <n v="1"/>
    <n v="500.86834894040703"/>
    <n v="500.86834894040703"/>
    <n v="30.1676"/>
    <n v="16.602857003553716"/>
  </r>
  <r>
    <x v="120"/>
    <s v="Finalizada"/>
    <s v="Clavos y Tornillos"/>
    <s v="Tornillo Gypsum 1-1/4&quot;"/>
    <n v="100"/>
    <n v="0.22429983641449525"/>
    <n v="22.429983641449525"/>
    <n v="30.1676"/>
    <n v="0.74351236563231826"/>
  </r>
  <r>
    <x v="107"/>
    <s v="Finalizada"/>
    <s v="Herrajes"/>
    <s v="Bolt JCB-B 1/4-20 x 45 mm HX BO"/>
    <n v="3"/>
    <n v="4.0345360814179188"/>
    <n v="12.103608244253756"/>
    <n v="30.1676"/>
    <n v="0.40121216948825084"/>
  </r>
  <r>
    <x v="107"/>
    <s v="Finalizada"/>
    <s v="Herrajes"/>
    <s v="Cap JCN 1/4-20 x 12 mm HX BO"/>
    <n v="3"/>
    <n v="5.7931912280000004"/>
    <n v="17.379573684"/>
    <n v="30.1676"/>
    <n v="0.5761006405547674"/>
  </r>
  <r>
    <x v="107"/>
    <s v="Finalizada"/>
    <s v="Clavos y Tornillos"/>
    <s v="Tuerca Galvanizada 3/8&quot;"/>
    <n v="8"/>
    <n v="0.93862245212964945"/>
    <n v="7.5089796170371956"/>
    <n v="30.1676"/>
    <n v="0.2489087503492885"/>
  </r>
  <r>
    <x v="107"/>
    <s v="Finalizada"/>
    <s v="Clavos y Tornillos"/>
    <s v="Arandela Lisa Galvanizada 3/8&quot;"/>
    <n v="8"/>
    <n v="0.69666745560277243"/>
    <n v="5.5733396448221795"/>
    <n v="30.1676"/>
    <n v="0.18474587454163338"/>
  </r>
  <r>
    <x v="107"/>
    <s v="Finalizada"/>
    <s v="Herrajes"/>
    <s v="Nivelador plastico con felpa de 1&quot; rosca de 1/4&quot;"/>
    <n v="5"/>
    <n v="16.954822642714571"/>
    <n v="84.774113213572861"/>
    <n v="30.1676"/>
    <n v="2.8101046557754961"/>
  </r>
  <r>
    <x v="116"/>
    <s v="Finalizada"/>
    <s v="Herrajes"/>
    <s v="Nivelador 5/8&quot; rosca de 1/4&quot;"/>
    <n v="8"/>
    <n v="7.5415032000000011"/>
    <n v="60.332025600000009"/>
    <n v="30.1676"/>
    <n v="1.9998947745263134"/>
  </r>
  <r>
    <x v="116"/>
    <s v="Finalizada"/>
    <s v="Herrajes"/>
    <s v="Steel Insert 1/4-20x20mm HX Drive ZN"/>
    <n v="8"/>
    <n v="8.4552088529571758"/>
    <n v="67.641670823657407"/>
    <n v="30.1676"/>
    <n v="2.2421959593622764"/>
  </r>
  <r>
    <x v="120"/>
    <s v="Finalizada"/>
    <s v="Material para Empaque"/>
    <s v="Lamina de poroplast lisa 2 x 4 (pie x pie)"/>
    <n v="5"/>
    <n v="34.044358889459929"/>
    <n v="170.22179444729966"/>
    <n v="30.1676"/>
    <n v="5.6425368424170186"/>
  </r>
  <r>
    <x v="140"/>
    <s v="Finalizada"/>
    <s v="Clavos y Tornillos"/>
    <s v="Tornillo Gypsum 1-1/2&quot;"/>
    <n v="100"/>
    <n v="0.23351166427355521"/>
    <n v="23.351166427355523"/>
    <n v="30.1676"/>
    <n v="0.77404786682916515"/>
  </r>
  <r>
    <x v="120"/>
    <s v="Finalizada"/>
    <s v="Material para Tapizar"/>
    <s v="Cuero negro"/>
    <n v="6"/>
    <n v="30.574117647058824"/>
    <n v="183.44470588235293"/>
    <n v="30.1676"/>
    <n v="6.0808518371482299"/>
  </r>
  <r>
    <x v="120"/>
    <s v="Finalizada"/>
    <s v="Materiales Varios"/>
    <s v="Varilla para soldar de 1/8&quot; 6013"/>
    <n v="1"/>
    <n v="3.752717683333334"/>
    <n v="3.752717683333334"/>
    <n v="30.1676"/>
    <n v="0.12439563251081737"/>
  </r>
  <r>
    <x v="108"/>
    <s v="Finalizada"/>
    <s v="Metales"/>
    <s v="Varilla galvanizada roscada 3/8&quot; x 6 m"/>
    <n v="1.84"/>
    <n v="23.795112669802929"/>
    <n v="43.783007312437391"/>
    <n v="30.1676"/>
    <n v="1.4513255052585354"/>
  </r>
  <r>
    <x v="108"/>
    <s v="Finalizada"/>
    <s v="Herrajes"/>
    <s v="Bolt JCB-B 1/4-20 x 45 mm HX BO"/>
    <n v="3"/>
    <n v="4.0345360814179188"/>
    <n v="12.103608244253756"/>
    <n v="30.1676"/>
    <n v="0.40121216948825084"/>
  </r>
  <r>
    <x v="108"/>
    <s v="Finalizada"/>
    <s v="Herrajes"/>
    <s v="Cap JCN 1/4-20 x 12 mm HX BO"/>
    <n v="3"/>
    <n v="5.7931912280000004"/>
    <n v="17.379573684"/>
    <n v="30.1676"/>
    <n v="0.5761006405547674"/>
  </r>
  <r>
    <x v="108"/>
    <s v="Finalizada"/>
    <s v="Clavos y Tornillos"/>
    <s v="Tuerca Galvanizada 3/8&quot;"/>
    <n v="8"/>
    <n v="0.93862245212964945"/>
    <n v="7.5089796170371956"/>
    <n v="30.1676"/>
    <n v="0.2489087503492885"/>
  </r>
  <r>
    <x v="108"/>
    <s v="Finalizada"/>
    <s v="Clavos y Tornillos"/>
    <s v="Arandela Lisa Galvanizada 3/8&quot;"/>
    <n v="8"/>
    <n v="0.69666745560277243"/>
    <n v="5.5733396448221795"/>
    <n v="30.1676"/>
    <n v="0.18474587454163338"/>
  </r>
  <r>
    <x v="108"/>
    <s v="Finalizada"/>
    <s v="Herrajes"/>
    <s v="Nivelador plastico con felpa de 1&quot; rosca de 1/4&quot;"/>
    <n v="5"/>
    <n v="16.954822642714571"/>
    <n v="84.774113213572861"/>
    <n v="30.1676"/>
    <n v="2.8101046557754961"/>
  </r>
  <r>
    <x v="108"/>
    <s v="Finalizada"/>
    <s v="Herrajes"/>
    <s v="Round Base 1/4-20x5/16"/>
    <n v="5"/>
    <n v="6.8841155533333342"/>
    <n v="34.420577766666668"/>
    <n v="30.1676"/>
    <n v="1.1409783266374078"/>
  </r>
  <r>
    <x v="98"/>
    <s v="Finalizada"/>
    <s v="Clavos y Tornillos"/>
    <s v="Tornillo Amarillo 2&quot; #10"/>
    <n v="300"/>
    <n v="0.76725842674657718"/>
    <n v="230.17752802397317"/>
    <n v="30.1676"/>
    <n v="7.6299582341310934"/>
  </r>
  <r>
    <x v="8"/>
    <s v="En Proceso"/>
    <s v="Pinturas y Quimicos"/>
    <s v="Thinner extrafino Sur galon"/>
    <n v="2"/>
    <n v="349.53824092741934"/>
    <n v="699.07648185483868"/>
    <n v="30.1676"/>
    <n v="23.173089070885275"/>
  </r>
  <r>
    <x v="8"/>
    <s v="En Proceso"/>
    <s v="Pinturas y Quimicos"/>
    <s v="Acabado mate para exteriores transparente Sur"/>
    <n v="3"/>
    <n v="1231.6764492649318"/>
    <n v="3695.0293477947953"/>
    <n v="30.1676"/>
    <n v="122.48337115961479"/>
  </r>
  <r>
    <x v="8"/>
    <s v="En Proceso"/>
    <s v="Pinturas y Quimicos"/>
    <s v="Fondo Lijable para exteriores transparente Sur"/>
    <n v="2"/>
    <n v="986.72794871794883"/>
    <n v="1973.4558974358977"/>
    <n v="30.1676"/>
    <n v="65.416403606382261"/>
  </r>
  <r>
    <x v="8"/>
    <s v="En Proceso"/>
    <s v="Pinturas y Quimicos"/>
    <s v="Componente B 730 para poliuretano Sur"/>
    <n v="3"/>
    <n v="1322.9114062629101"/>
    <n v="3968.7342187887302"/>
    <n v="30.1676"/>
    <n v="131.5561801001316"/>
  </r>
  <r>
    <x v="8"/>
    <s v="En Proceso"/>
    <s v="Pinturas y Quimicos"/>
    <s v="Diluyente Duro Sur"/>
    <n v="4"/>
    <n v="619.40000000000009"/>
    <n v="2477.6000000000004"/>
    <n v="30.1676"/>
    <n v="82.127845768307736"/>
  </r>
  <r>
    <x v="141"/>
    <s v="Finalizada"/>
    <s v="Clavos y Tornillos"/>
    <s v="Tornillo Amarillo 2&quot; #10"/>
    <n v="400"/>
    <n v="0.76725842674657718"/>
    <n v="306.90337069863085"/>
    <n v="30.1676"/>
    <n v="10.173277645508122"/>
  </r>
  <r>
    <x v="141"/>
    <s v="Finalizada"/>
    <s v="Clavos y Tornillos"/>
    <s v="Tornillo Amarillo 3&quot; #10"/>
    <n v="350"/>
    <n v="1.2238494880446531"/>
    <n v="428.34732081562856"/>
    <n v="30.1676"/>
    <n v="14.198919397486991"/>
  </r>
  <r>
    <x v="141"/>
    <s v="Finalizada"/>
    <s v="Clavos y Tornillos"/>
    <s v="Tornillo Phillips Flat head # 8-11 x 2-1/2 &quot;"/>
    <n v="500"/>
    <n v="0.9660466194666667"/>
    <n v="483.02330973333335"/>
    <n v="30.1676"/>
    <n v="16.011327044025158"/>
  </r>
  <r>
    <x v="139"/>
    <s v="Finalizada"/>
    <s v="Clavos y Tornillos"/>
    <s v="Tornillo Square Flat head # 6-13 x1-1/2&quot;"/>
    <n v="680"/>
    <n v="0.49624400375000005"/>
    <n v="337.44592255000003"/>
    <n v="30.1676"/>
    <n v="11.185706604105068"/>
  </r>
  <r>
    <x v="130"/>
    <s v="Finalizada"/>
    <s v="Clavos y Tornillos"/>
    <s v="Tornillo Amarillo 1-1/2&quot; #10"/>
    <n v="200"/>
    <n v="0.44456344312992729"/>
    <n v="88.912688625985453"/>
    <n v="30.1676"/>
    <n v="2.947290756506499"/>
  </r>
  <r>
    <x v="116"/>
    <s v="Finalizada"/>
    <s v="Clavos y Tornillos"/>
    <s v="Tornillo Phillips Panhead # 10-9 x 1&quot;"/>
    <n v="30"/>
    <n v="0.68488464885714284"/>
    <n v="20.546539465714286"/>
    <n v="30.1676"/>
    <n v="0.68107968369092287"/>
  </r>
  <r>
    <x v="116"/>
    <s v="Finalizada"/>
    <s v="Clavos y Tornillos"/>
    <s v="Tornillo Square Flat head # 8-11 x 2&quot;"/>
    <n v="50"/>
    <n v="0.80806718799999999"/>
    <n v="40.403359399999999"/>
    <n v="30.1676"/>
    <n v="1.3392964438669301"/>
  </r>
  <r>
    <x v="99"/>
    <s v="Finalizada"/>
    <s v="Material para Tapizar"/>
    <s v="Tela Just Dandy Checkmate"/>
    <n v="4.5"/>
    <n v="844.87286978947361"/>
    <n v="3801.9279140526314"/>
    <n v="30.1676"/>
    <n v="126.02686040827349"/>
  </r>
  <r>
    <x v="139"/>
    <s v="Finalizada"/>
    <s v="Clavos y Tornillos"/>
    <s v="Tornillo Phillips Flat head # 8-11 x 2-1/2 &quot;"/>
    <n v="300"/>
    <n v="0.9660466194666667"/>
    <n v="289.81398583999999"/>
    <n v="30.1676"/>
    <n v="9.6067962264150939"/>
  </r>
  <r>
    <x v="139"/>
    <s v="Finalizada"/>
    <s v="Clavos y Tornillos"/>
    <s v="Tornillo Square Flat head # 6-13 x1-1/2&quot;"/>
    <n v="100"/>
    <n v="0.49624400375000005"/>
    <n v="49.624400375000008"/>
    <n v="30.1676"/>
    <n v="1.6449568535448629"/>
  </r>
  <r>
    <x v="139"/>
    <s v="Finalizada"/>
    <s v="Clavos y Tornillos"/>
    <s v="Tornillo Square Flat head # 8-11 x 1-1/4&quot;"/>
    <n v="680"/>
    <n v="0.53120716944444446"/>
    <n v="361.22087522222222"/>
    <n v="30.1676"/>
    <n v="11.973802199121648"/>
  </r>
  <r>
    <x v="8"/>
    <s v="En Proceso"/>
    <s v="Pinturas y Quimicos"/>
    <s v="Thinner extrafino Sur galon"/>
    <n v="2"/>
    <n v="349.53824092741934"/>
    <n v="699.07648185483868"/>
    <n v="30.1676"/>
    <n v="23.173089070885275"/>
  </r>
  <r>
    <x v="91"/>
    <s v="Finalizada"/>
    <s v="Plywood"/>
    <s v="Lamina de Plywood Corriente de 4 x 8 x 3/4&quot;"/>
    <n v="1.5"/>
    <n v="787.01749646892654"/>
    <n v="1180.5262447033897"/>
    <n v="30.1676"/>
    <n v="39.132255953519326"/>
  </r>
  <r>
    <x v="83"/>
    <s v="Finalizada"/>
    <s v="Herrajes"/>
    <s v="Nivelador metalico de 1-1/4&quot; rosca de 3/8&quot; hierro negro"/>
    <n v="7"/>
    <n v="12.471553327840557"/>
    <n v="87.3008732948839"/>
    <n v="30.1676"/>
    <n v="2.8938620670813688"/>
  </r>
  <r>
    <x v="83"/>
    <s v="Finalizada"/>
    <s v="Materiales Varios"/>
    <s v="Almohadillas de Fieltro "/>
    <n v="7"/>
    <n v="1.7013852813852814"/>
    <n v="11.90969696969697"/>
    <n v="30.1676"/>
    <n v="0.39478437030777952"/>
  </r>
  <r>
    <x v="8"/>
    <s v="En Proceso"/>
    <s v="Pinturas y Quimicos"/>
    <s v="Faster Dry SW Gris Zachary Lynd"/>
    <n v="1"/>
    <n v="970.11999999999989"/>
    <n v="970.11999999999989"/>
    <n v="30.1676"/>
    <n v="32.157679099431171"/>
  </r>
  <r>
    <x v="118"/>
    <s v="Finalizada"/>
    <s v="Herrajes"/>
    <s v="Resbalon plastico de 3/4&quot; con clavo"/>
    <n v="9"/>
    <n v="3.6494321173669468"/>
    <n v="32.84488905630252"/>
    <n v="30.1676"/>
    <n v="1.0887471676998675"/>
  </r>
  <r>
    <x v="116"/>
    <s v="Finalizada"/>
    <s v="Material para Empaque"/>
    <s v="Lamina de carton 48&quot; x 40&quot;"/>
    <n v="13"/>
    <n v="30.068855534528456"/>
    <n v="390.89512194886993"/>
    <n v="30.1676"/>
    <n v="12.95744845293858"/>
  </r>
  <r>
    <x v="116"/>
    <s v="Finalizada"/>
    <s v="Material para Empaque"/>
    <s v="Tape café 2&quot;"/>
    <n v="1"/>
    <n v="33.182217334633599"/>
    <n v="33.182217334633599"/>
    <n v="30.1676"/>
    <n v="1.0999289746162637"/>
  </r>
  <r>
    <x v="126"/>
    <s v="Finalizada"/>
    <s v="Material para Empaque"/>
    <s v="Lamina de carton 48&quot; x 40&quot;"/>
    <n v="16"/>
    <n v="30.068855534528456"/>
    <n v="481.1016885524553"/>
    <n v="30.1676"/>
    <n v="15.947628865155176"/>
  </r>
  <r>
    <x v="126"/>
    <s v="Finalizada"/>
    <s v="Material para Empaque"/>
    <s v="Tape café 2&quot;"/>
    <n v="1"/>
    <n v="33.182217334633599"/>
    <n v="33.182217334633599"/>
    <n v="30.1676"/>
    <n v="1.0999289746162637"/>
  </r>
  <r>
    <x v="126"/>
    <s v="Finalizada"/>
    <s v="Herrajes"/>
    <s v="Nivelador 5/8&quot; rosca de 1/4&quot;"/>
    <n v="12"/>
    <n v="7.5415032000000011"/>
    <n v="90.498038400000013"/>
    <n v="30.1676"/>
    <n v="2.9998421617894699"/>
  </r>
  <r>
    <x v="142"/>
    <s v="Finalizada"/>
    <s v="Herrajes"/>
    <s v="Resbalon plastico de 3/4&quot; con clavo"/>
    <n v="16"/>
    <n v="3.6494321173669468"/>
    <n v="58.390913877871149"/>
    <n v="30.1676"/>
    <n v="1.9355505203553198"/>
  </r>
  <r>
    <x v="142"/>
    <s v="Finalizada"/>
    <s v="Material para Empaque"/>
    <s v="Lamina de carton 48&quot; x 40&quot;"/>
    <n v="16"/>
    <n v="30.068855534528456"/>
    <n v="481.1016885524553"/>
    <n v="30.1676"/>
    <n v="15.947628865155176"/>
  </r>
  <r>
    <x v="142"/>
    <s v="Finalizada"/>
    <s v="Material para Empaque"/>
    <s v="Tape café 2&quot;"/>
    <n v="1"/>
    <n v="33.182217334633599"/>
    <n v="33.182217334633599"/>
    <n v="30.1676"/>
    <n v="1.0999289746162637"/>
  </r>
  <r>
    <x v="83"/>
    <s v="Finalizada"/>
    <s v="Material para Empaque"/>
    <s v="Lamina de carton 48&quot; x 40&quot;"/>
    <n v="13"/>
    <n v="30.068855534528456"/>
    <n v="390.89512194886993"/>
    <n v="30.1676"/>
    <n v="12.95744845293858"/>
  </r>
  <r>
    <x v="83"/>
    <s v="Finalizada"/>
    <s v="Material para Empaque"/>
    <s v="Stretch film manual"/>
    <n v="1"/>
    <n v="241.49376046717171"/>
    <n v="241.49376046717171"/>
    <n v="30.1676"/>
    <n v="8.0050703558510357"/>
  </r>
  <r>
    <x v="143"/>
    <s v="Finalizada"/>
    <s v="Clavos y Tornillos"/>
    <s v="Tornillo Amarillo 1-1/4&quot; #10"/>
    <n v="400"/>
    <n v="0.52547530623503114"/>
    <n v="210.19012249401246"/>
    <n v="30.1676"/>
    <n v="6.9674128036042795"/>
  </r>
  <r>
    <x v="143"/>
    <s v="Finalizada"/>
    <s v="Clavos y Tornillos"/>
    <s v="Tornillo Amarillo 2&quot; #10"/>
    <n v="100"/>
    <n v="0.76725842674657718"/>
    <n v="76.725842674657713"/>
    <n v="30.1676"/>
    <n v="2.5433194113770305"/>
  </r>
  <r>
    <x v="110"/>
    <s v="Finalizada"/>
    <s v="Metales"/>
    <s v="Tubo cuadrado 2&quot; x CH-16 (1/16&quot;) x 6 m"/>
    <n v="12"/>
    <n v="76.189115156082124"/>
    <n v="914.26938187298549"/>
    <n v="30.1676"/>
    <n v="30.306334672727875"/>
  </r>
  <r>
    <x v="110"/>
    <s v="Finalizada"/>
    <s v="Metales"/>
    <s v="Tubo rectangular 2&quot; x 1&quot; x CH-16 (1/16&quot;) x 6 m"/>
    <n v="12"/>
    <n v="61.956666666666671"/>
    <n v="743.48"/>
    <n v="30.1676"/>
    <n v="24.644983359630864"/>
  </r>
  <r>
    <x v="8"/>
    <s v="En Proceso"/>
    <s v="Pinturas y Quimicos"/>
    <s v="Acabado mate para exteriores transparente Sur"/>
    <n v="2"/>
    <n v="1231.6764492649318"/>
    <n v="2463.3528985298635"/>
    <n v="30.1676"/>
    <n v="81.655580773076522"/>
  </r>
  <r>
    <x v="8"/>
    <s v="En Proceso"/>
    <s v="Pinturas y Quimicos"/>
    <s v="Fondo Lijable para exteriores transparente Sur"/>
    <n v="2"/>
    <n v="986.72794871794883"/>
    <n v="1973.4558974358977"/>
    <n v="30.1676"/>
    <n v="65.416403606382261"/>
  </r>
  <r>
    <x v="8"/>
    <s v="En Proceso"/>
    <s v="Pinturas y Quimicos"/>
    <s v="Diluyente Duro Sur"/>
    <n v="3"/>
    <n v="619.40000000000009"/>
    <n v="1858.2000000000003"/>
    <n v="30.1676"/>
    <n v="61.595884326230802"/>
  </r>
  <r>
    <x v="8"/>
    <s v="En Proceso"/>
    <s v="Pinturas y Quimicos"/>
    <s v="Componente B 730 para poliuretano Sur"/>
    <n v="2"/>
    <n v="1322.9114062629101"/>
    <n v="2645.8228125258202"/>
    <n v="30.1676"/>
    <n v="87.704120066754399"/>
  </r>
  <r>
    <x v="135"/>
    <s v="Finalizada"/>
    <s v="Clavos y Tornillos"/>
    <s v="Arandela Lisa Galvanizada 3/8&quot;"/>
    <n v="10"/>
    <n v="0.69666745560277243"/>
    <n v="6.9666745560277246"/>
    <n v="30.1676"/>
    <n v="0.23093234317704175"/>
  </r>
  <r>
    <x v="134"/>
    <s v="Finalizada"/>
    <s v="Pinturas y Quimicos"/>
    <s v="Adhesivo EPOXI-MIL Loctite"/>
    <n v="5"/>
    <n v="99"/>
    <n v="495"/>
    <n v="30.1676"/>
    <n v="16.408332117901324"/>
  </r>
  <r>
    <x v="122"/>
    <s v="Finalizada"/>
    <s v="Material para Empaque"/>
    <s v="Lamina de carton 48&quot; x 40&quot;"/>
    <n v="19"/>
    <n v="30.068855534528456"/>
    <n v="571.30825515604067"/>
    <n v="30.1676"/>
    <n v="18.937809277371773"/>
  </r>
  <r>
    <x v="122"/>
    <s v="Finalizada"/>
    <s v="Herrajes"/>
    <s v="Resbalon plastico de 3/4&quot; con clavo"/>
    <n v="10"/>
    <n v="3.6494321173669468"/>
    <n v="36.494321173669469"/>
    <n v="30.1676"/>
    <n v="1.209719075222075"/>
  </r>
  <r>
    <x v="99"/>
    <s v="Finalizada"/>
    <s v="Material para Empaque"/>
    <s v="Lamina de carton 48&quot; x 40&quot;"/>
    <n v="8"/>
    <n v="30.068855534528456"/>
    <n v="240.55084427622765"/>
    <n v="30.1676"/>
    <n v="7.9738144325775879"/>
  </r>
  <r>
    <x v="99"/>
    <s v="Finalizada"/>
    <s v="Material para Empaque"/>
    <s v="Tape café 2&quot;"/>
    <n v="1"/>
    <n v="33.182217334633599"/>
    <n v="33.182217334633599"/>
    <n v="30.1676"/>
    <n v="1.0999289746162637"/>
  </r>
  <r>
    <x v="99"/>
    <s v="Finalizada"/>
    <s v="Material para Empaque"/>
    <s v="Stretch film manual"/>
    <n v="1"/>
    <n v="241.49376046717171"/>
    <n v="241.49376046717171"/>
    <n v="30.1676"/>
    <n v="8.0050703558510357"/>
  </r>
  <r>
    <x v="99"/>
    <s v="Finalizada"/>
    <s v="Herrajes"/>
    <s v="Resbalon plastico de 3/4&quot; con clavo"/>
    <n v="8"/>
    <n v="3.6494321173669468"/>
    <n v="29.195456938935575"/>
    <n v="30.1676"/>
    <n v="0.96777526017765991"/>
  </r>
  <r>
    <x v="134"/>
    <s v="Finalizada"/>
    <s v="Material para Empaque"/>
    <s v="Lamina de carton 48&quot; x 40&quot;"/>
    <n v="18"/>
    <n v="30.068855534528456"/>
    <n v="541.23939962151223"/>
    <n v="30.1676"/>
    <n v="17.941082473299574"/>
  </r>
  <r>
    <x v="134"/>
    <s v="Finalizada"/>
    <s v="Material para Empaque"/>
    <s v="Stretch film manual"/>
    <n v="2"/>
    <n v="241.49376046717171"/>
    <n v="482.98752093434342"/>
    <n v="30.1676"/>
    <n v="16.010140711702071"/>
  </r>
  <r>
    <x v="134"/>
    <s v="Finalizada"/>
    <s v="Material para Empaque"/>
    <s v="Tape café 2&quot;"/>
    <n v="4"/>
    <n v="33.182217334633599"/>
    <n v="132.72886933853439"/>
    <n v="30.1676"/>
    <n v="4.3997158984650548"/>
  </r>
  <r>
    <x v="134"/>
    <s v="Finalizada"/>
    <s v="Materiales Varios"/>
    <s v="Almohadillas de Fieltro "/>
    <n v="72"/>
    <n v="1.7013852813852814"/>
    <n v="122.49974025974026"/>
    <n v="30.1676"/>
    <n v="4.0606392374514471"/>
  </r>
  <r>
    <x v="113"/>
    <s v="Finalizada"/>
    <s v="Material para Empaque"/>
    <s v="Lamina de carton 48&quot; x 40&quot;"/>
    <n v="11"/>
    <n v="30.068855534528456"/>
    <n v="330.75741087981299"/>
    <n v="30.1676"/>
    <n v="10.963994844794183"/>
  </r>
  <r>
    <x v="113"/>
    <s v="Finalizada"/>
    <s v="Material para Empaque"/>
    <s v="Tape café 2&quot;"/>
    <n v="1"/>
    <n v="33.182217334633599"/>
    <n v="33.182217334633599"/>
    <n v="30.1676"/>
    <n v="1.0999289746162637"/>
  </r>
  <r>
    <x v="113"/>
    <s v="Finalizada"/>
    <s v="Herrajes"/>
    <s v="Nivelador Base Metal 1&quot; rosca de 1/4&quot;"/>
    <n v="4"/>
    <n v="19.819722144444441"/>
    <n v="79.278888577777764"/>
    <n v="30.1676"/>
    <n v="2.6279481489338816"/>
  </r>
  <r>
    <x v="130"/>
    <s v="Finalizada"/>
    <s v="Material para Empaque"/>
    <s v="Lamina de carton 48&quot; x 40&quot;"/>
    <n v="6"/>
    <n v="30.068855534528456"/>
    <n v="180.41313320717074"/>
    <n v="30.1676"/>
    <n v="5.9803608244331912"/>
  </r>
  <r>
    <x v="130"/>
    <s v="Finalizada"/>
    <s v="Herrajes"/>
    <s v="Resbalon plastico de 3/4&quot; con clavo"/>
    <n v="4"/>
    <n v="3.6494321173669468"/>
    <n v="14.597728469467787"/>
    <n v="30.1676"/>
    <n v="0.48388763008882996"/>
  </r>
  <r>
    <x v="118"/>
    <s v="Finalizada"/>
    <s v="Material para Empaque"/>
    <s v="Lamina de carton 48&quot; x 40&quot;"/>
    <n v="12"/>
    <n v="30.068855534528456"/>
    <n v="360.82626641434149"/>
    <n v="30.1676"/>
    <n v="11.960721648866382"/>
  </r>
  <r>
    <x v="118"/>
    <s v="Finalizada"/>
    <s v="Material para Empaque"/>
    <s v="Tape café 2&quot;"/>
    <n v="1"/>
    <n v="33.182217334633599"/>
    <n v="33.182217334633599"/>
    <n v="30.1676"/>
    <n v="1.0999289746162637"/>
  </r>
  <r>
    <x v="118"/>
    <s v="Finalizada"/>
    <s v="Material para Empaque"/>
    <s v="Stretch film manual"/>
    <n v="1"/>
    <n v="241.49376046717171"/>
    <n v="241.49376046717171"/>
    <n v="30.1676"/>
    <n v="8.0050703558510357"/>
  </r>
  <r>
    <x v="107"/>
    <s v="Finalizada"/>
    <s v="Material para Empaque"/>
    <s v="Lamina de carton 48&quot; x 40&quot;"/>
    <n v="6"/>
    <n v="30.068855534528456"/>
    <n v="180.41313320717074"/>
    <n v="30.1676"/>
    <n v="5.9803608244331912"/>
  </r>
  <r>
    <x v="107"/>
    <s v="Finalizada"/>
    <s v="Material para Empaque"/>
    <s v="Tape café 2&quot;"/>
    <n v="1"/>
    <n v="33.182217334633599"/>
    <n v="33.182217334633599"/>
    <n v="30.1676"/>
    <n v="1.0999289746162637"/>
  </r>
  <r>
    <x v="107"/>
    <s v="Finalizada"/>
    <s v="Herrajes"/>
    <s v="Nivelador plastico con felpa de 1&quot; rosca de 1/4&quot;"/>
    <n v="5"/>
    <n v="16.954822642714571"/>
    <n v="84.774113213572861"/>
    <n v="30.1676"/>
    <n v="2.8101046557754961"/>
  </r>
  <r>
    <x v="134"/>
    <s v="Finalizada"/>
    <s v="Clavos y Tornillos"/>
    <s v="Tornillo Phillips Panhead # 10-9 x 1&quot;"/>
    <n v="150"/>
    <n v="0.68488464885714284"/>
    <n v="102.73269732857143"/>
    <n v="30.1676"/>
    <n v="3.4053984184546144"/>
  </r>
  <r>
    <x v="140"/>
    <s v="Finalizada"/>
    <s v="Clavos y Tornillos"/>
    <s v="Tornillo Phillips Flat head # 8-11 x 2-1/2 &quot;"/>
    <n v="400"/>
    <n v="0.9660466194666667"/>
    <n v="386.41864778666667"/>
    <n v="30.1676"/>
    <n v="12.809061635220125"/>
  </r>
  <r>
    <x v="140"/>
    <s v="Finalizada"/>
    <s v="Clavos y Tornillos"/>
    <s v="Tornillo Amarillo 1-1/2&quot; #10"/>
    <n v="100"/>
    <n v="0.44456344312992729"/>
    <n v="44.456344312992726"/>
    <n v="30.1676"/>
    <n v="1.4736453782532495"/>
  </r>
  <r>
    <x v="114"/>
    <s v="Finalizada"/>
    <s v="Material para Empaque"/>
    <s v="Lamina de carton 48&quot; x 40&quot;"/>
    <n v="13"/>
    <n v="30.068855534528456"/>
    <n v="390.89512194886993"/>
    <n v="30.1676"/>
    <n v="12.95744845293858"/>
  </r>
  <r>
    <x v="114"/>
    <s v="Finalizada"/>
    <s v="Material para Empaque"/>
    <s v="Tape café 2&quot;"/>
    <n v="2"/>
    <n v="33.182217334633599"/>
    <n v="66.364434669267197"/>
    <n v="30.1676"/>
    <n v="2.1998579492325274"/>
  </r>
  <r>
    <x v="113"/>
    <s v="Finalizada"/>
    <s v="Clavos y Tornillos"/>
    <s v="Tornillo Phillips Panhead # 10-9 x 1&quot;"/>
    <n v="80"/>
    <n v="0.68488464885714284"/>
    <n v="54.790771908571429"/>
    <n v="30.1676"/>
    <n v="1.816212489842461"/>
  </r>
  <r>
    <x v="122"/>
    <s v="Finalizada"/>
    <s v="Clavos y Tornillos"/>
    <s v="Tornillo Phillips Panhead # 10-9 x 1&quot;"/>
    <n v="100"/>
    <n v="0.68488464885714284"/>
    <n v="68.488464885714279"/>
    <n v="30.1676"/>
    <n v="2.270265612303076"/>
  </r>
  <r>
    <x v="122"/>
    <s v="Finalizada"/>
    <s v="Clavos y Tornillos"/>
    <s v="Tornillo Square Flat head # 8-11 x 1-1/4&quot;"/>
    <n v="60"/>
    <n v="0.53120716944444446"/>
    <n v="31.872430166666668"/>
    <n v="30.1676"/>
    <n v="1.0565119587460279"/>
  </r>
  <r>
    <x v="110"/>
    <s v="Finalizada"/>
    <s v="Clavos y Tornillos"/>
    <s v="Tornillo Phillips Panhead # 10-9 x 1&quot;"/>
    <n v="80"/>
    <n v="0.68488464885714284"/>
    <n v="54.790771908571429"/>
    <n v="30.1676"/>
    <n v="1.816212489842461"/>
  </r>
  <r>
    <x v="114"/>
    <s v="Finalizada"/>
    <s v="Clavos y Tornillos"/>
    <s v="Tornillo Phillips Panhead # 10-9 x 1&quot;"/>
    <n v="160"/>
    <n v="0.68488464885714284"/>
    <n v="109.58154381714286"/>
    <n v="30.1676"/>
    <n v="3.632424979684922"/>
  </r>
  <r>
    <x v="114"/>
    <s v="Finalizada"/>
    <s v="Clavos y Tornillos"/>
    <s v="Tornillo Square Flat head # 8-11 x 1-1/4&quot;"/>
    <n v="80"/>
    <n v="0.53120716944444446"/>
    <n v="42.496573555555557"/>
    <n v="30.1676"/>
    <n v="1.4086826116613704"/>
  </r>
  <r>
    <x v="110"/>
    <s v="Finalizada"/>
    <s v="Clavos y Tornillos"/>
    <s v="Tuerca Galvanizada 3/8&quot;"/>
    <n v="16"/>
    <n v="0.93862245212964945"/>
    <n v="15.017959234074391"/>
    <n v="30.1676"/>
    <n v="0.497817500698577"/>
  </r>
  <r>
    <x v="110"/>
    <s v="Finalizada"/>
    <s v="Clavos y Tornillos"/>
    <s v="Arandela Lisa Galvanizada 3/8&quot;"/>
    <n v="16"/>
    <n v="0.69666745560277243"/>
    <n v="11.146679289644359"/>
    <n v="30.1676"/>
    <n v="0.36949174908326676"/>
  </r>
  <r>
    <x v="44"/>
    <s v="En Proceso"/>
    <s v="Material para Empaque"/>
    <s v="Papel kraft "/>
    <n v="283.25"/>
    <n v="3.1466686239601929"/>
    <n v="891.29388773672463"/>
    <n v="30.1676"/>
    <n v="29.544739645736637"/>
  </r>
  <r>
    <x v="83"/>
    <s v="Finalizada"/>
    <s v="Materiales Electricos"/>
    <s v="Toma Corriente USB Negro Satinado PCS36B/USB3E-90"/>
    <n v="1"/>
    <n v="10065.524113811302"/>
    <n v="10065.524113811302"/>
    <n v="30.1676"/>
    <n v="333.65345979830352"/>
  </r>
  <r>
    <x v="129"/>
    <s v="Finalizada"/>
    <s v="Clavos y Tornillos"/>
    <s v="Tornillo Gypsum 1&quot;"/>
    <n v="300"/>
    <n v="0.15592430580551639"/>
    <n v="46.777291741654913"/>
    <n v="30.1676"/>
    <n v="1.5505804817637105"/>
  </r>
  <r>
    <x v="118"/>
    <s v="Finalizada"/>
    <s v="Materiales Varios"/>
    <s v="Almohadillas de corcho-Epuma-Vinilo"/>
    <n v="4"/>
    <n v="1.1793181818181819"/>
    <n v="4.7172727272727277"/>
    <n v="30.1676"/>
    <n v="0.15636884363597792"/>
  </r>
  <r>
    <x v="113"/>
    <s v="Finalizada"/>
    <s v="Materiales Electricos"/>
    <s v="Toma Corriente USB Negro Satinado PCS36B/USB3E-90"/>
    <n v="1"/>
    <n v="10065.524113811302"/>
    <n v="10065.524113811302"/>
    <n v="30.1676"/>
    <n v="333.65345979830352"/>
  </r>
  <r>
    <x v="114"/>
    <s v="Finalizada"/>
    <s v="Materiales Electricos"/>
    <s v="Prensa Cables "/>
    <n v="8"/>
    <n v="243.64354456365265"/>
    <n v="1949.1483565092212"/>
    <n v="30.1676"/>
    <n v="64.610653698312802"/>
  </r>
  <r>
    <x v="140"/>
    <s v="Finalizada"/>
    <s v="Materiales Electricos"/>
    <s v="Toma Corriente USB Aluminio Satinado PCS36B/USB3E-94"/>
    <n v="1"/>
    <n v="8268.1090934878557"/>
    <n v="8268.1090934878557"/>
    <n v="30.1676"/>
    <n v="274.07248483432079"/>
  </r>
  <r>
    <x v="110"/>
    <s v="Finalizada"/>
    <s v="Materiales Electricos"/>
    <s v="Toma Corriente USB Circular Blanco PCS73/USB-95"/>
    <n v="2"/>
    <n v="6141.5295378471355"/>
    <n v="12283.059075694271"/>
    <n v="30.1676"/>
    <n v="407.16063179352255"/>
  </r>
  <r>
    <x v="139"/>
    <s v="Finalizada"/>
    <s v="Clavos y Tornillos"/>
    <s v="Clavillo de Terminacion 1-1/2&quot;"/>
    <n v="800"/>
    <n v="9.7104875684848491E-2"/>
    <n v="77.683900547878793"/>
    <n v="30.1676"/>
    <n v="2.5750772533406301"/>
  </r>
  <r>
    <x v="139"/>
    <s v="Finalizada"/>
    <s v="Clavos y Tornillos"/>
    <s v="Clavillo de Terminacion 1-3/4&quot;"/>
    <n v="200"/>
    <n v="9.2988630020512844E-2"/>
    <n v="18.597726004102569"/>
    <n v="30.1676"/>
    <n v="0.61648013113746436"/>
  </r>
  <r>
    <x v="144"/>
    <s v="Finalizada"/>
    <s v="Herrajes"/>
    <s v="Nivelador plastico con felpa de 1&quot; rosca de 1/4&quot;"/>
    <n v="2"/>
    <n v="16.954822642714571"/>
    <n v="33.909645285429143"/>
    <n v="30.1676"/>
    <n v="1.1240418623101984"/>
  </r>
  <r>
    <x v="144"/>
    <s v="Finalizada"/>
    <s v="Herrajes"/>
    <s v="Round Base 1/4-20x5/16"/>
    <n v="2"/>
    <n v="6.8841155533333342"/>
    <n v="13.768231106666668"/>
    <n v="30.1676"/>
    <n v="0.45639133065496323"/>
  </r>
  <r>
    <x v="8"/>
    <s v="En Proceso"/>
    <s v="Pinturas y Quimicos"/>
    <s v="Acabado mate para exteriores transparente Sur"/>
    <n v="2"/>
    <n v="1231.6764492649318"/>
    <n v="2463.3528985298635"/>
    <n v="30.1676"/>
    <n v="81.655580773076522"/>
  </r>
  <r>
    <x v="8"/>
    <s v="En Proceso"/>
    <s v="Pinturas y Quimicos"/>
    <s v="Diluyente Duro Sur"/>
    <n v="2"/>
    <n v="619.40000000000009"/>
    <n v="1238.8000000000002"/>
    <n v="30.1676"/>
    <n v="41.063922884153868"/>
  </r>
  <r>
    <x v="8"/>
    <s v="En Proceso"/>
    <s v="Pinturas y Quimicos"/>
    <s v="Duro Tinte Blanco Sur cuarto"/>
    <n v="2"/>
    <n v="406.29999999999995"/>
    <n v="812.59999999999991"/>
    <n v="30.1676"/>
    <n v="26.936183189912352"/>
  </r>
  <r>
    <x v="145"/>
    <s v="Finalizada"/>
    <s v="Metales"/>
    <s v="Tubo cuadrado 2&quot; x CH-14 (3/32&quot;) x 6 m"/>
    <n v="198"/>
    <n v="131.10666666666665"/>
    <n v="25959.119999999999"/>
    <n v="30.1676"/>
    <n v="860.49669181505988"/>
  </r>
  <r>
    <x v="145"/>
    <s v="Finalizada"/>
    <s v="Metales"/>
    <s v="Angular de 2&quot; x 1/4&quot; x 6 m"/>
    <n v="126"/>
    <n v="148.31166666666667"/>
    <n v="18687.27"/>
    <n v="30.1676"/>
    <n v="619.44834855938154"/>
  </r>
  <r>
    <x v="145"/>
    <s v="Finalizada"/>
    <s v="Metales"/>
    <s v="Platina de 2&quot; x 1/4&quot; x 6 m"/>
    <n v="42"/>
    <n v="114.96453703703703"/>
    <n v="4828.5105555555556"/>
    <n v="30.1676"/>
    <n v="160.05617137443997"/>
  </r>
  <r>
    <x v="145"/>
    <s v="Finalizada"/>
    <s v="Clavos y Tornillos"/>
    <s v="Tuerca Galvanizada 3/8&quot;"/>
    <n v="90"/>
    <n v="0.93862245212964945"/>
    <n v="84.476020691668452"/>
    <n v="30.1676"/>
    <n v="2.8002234414294955"/>
  </r>
  <r>
    <x v="139"/>
    <s v="Finalizada"/>
    <s v="Clavos y Tornillos"/>
    <s v="Tornillo Square Flat head # 8-11 x 1-1/4&quot;"/>
    <n v="110"/>
    <n v="0.53120716944444446"/>
    <n v="58.432788638888894"/>
    <n v="30.1676"/>
    <n v="1.9369385910343844"/>
  </r>
  <r>
    <x v="98"/>
    <s v="Finalizada"/>
    <s v="Clavos y Tornillos"/>
    <s v="Tornillo Amarillo 2&quot; #10"/>
    <n v="160"/>
    <n v="0.76725842674657718"/>
    <n v="122.76134827945235"/>
    <n v="30.1676"/>
    <n v="4.0693110582032492"/>
  </r>
  <r>
    <x v="110"/>
    <s v="Finalizada"/>
    <s v="Herrajes"/>
    <s v="Round Base 1/4-20x5/16"/>
    <n v="15"/>
    <n v="6.8841155533333342"/>
    <n v="103.26173330000002"/>
    <n v="30.1676"/>
    <n v="3.4229349799122244"/>
  </r>
  <r>
    <x v="121"/>
    <s v="Finalizada"/>
    <s v="Herrajes"/>
    <s v="Nivelador 5/8&quot; rosca de 1/4&quot;"/>
    <n v="30"/>
    <n v="7.5415032000000011"/>
    <n v="226.24509600000005"/>
    <n v="30.1676"/>
    <n v="7.4996054044736749"/>
  </r>
  <r>
    <x v="80"/>
    <s v="Finalizada"/>
    <s v="Material para Empaque"/>
    <s v="Lamina de poroplast lisa 2 x 4 (pie x pie)"/>
    <n v="-6"/>
    <n v="34.044358889459929"/>
    <n v="-204.26615333675957"/>
    <n v="30.1676"/>
    <n v="-6.7710442109004223"/>
  </r>
  <r>
    <x v="59"/>
    <s v="Finalizada"/>
    <s v="Material para Empaque"/>
    <s v="Lamina de carton 48&quot; x 40&quot;"/>
    <n v="-13"/>
    <n v="30.068855534528456"/>
    <n v="-390.89512194886993"/>
    <n v="30.1676"/>
    <n v="-12.95744845293858"/>
  </r>
  <r>
    <x v="109"/>
    <s v="Finalizada"/>
    <s v="Clavos y Tornillos"/>
    <s v="Perno Allen Avellanado 3&quot; de largo rosca 1/4&quot;"/>
    <n v="-6"/>
    <n v="29.064000000000004"/>
    <n v="-174.38400000000001"/>
    <n v="30.1676"/>
    <n v="-5.7805062384810197"/>
  </r>
  <r>
    <x v="123"/>
    <s v="Finalizada"/>
    <s v="Plywood"/>
    <s v="Lamina de Plywood Corriente de 4 x 8 x 3/8&quot;"/>
    <n v="-1"/>
    <n v="500.86834894040703"/>
    <n v="-500.86834894040703"/>
    <n v="30.1676"/>
    <n v="-16.602857003553716"/>
  </r>
  <r>
    <x v="103"/>
    <s v="Finalizada"/>
    <s v="Material para Empaque"/>
    <s v="Lamina de carton 48&quot; x 40&quot;"/>
    <n v="-6"/>
    <n v="30.068855534528456"/>
    <n v="-180.41313320717074"/>
    <n v="30.1676"/>
    <n v="-5.9803608244331912"/>
  </r>
  <r>
    <x v="54"/>
    <s v="Finalizada"/>
    <s v="Material para Empaque"/>
    <s v="Lamina de carton 48&quot; x 40&quot;"/>
    <n v="-4"/>
    <n v="30.068855534528456"/>
    <n v="-120.27542213811383"/>
    <n v="30.1676"/>
    <n v="-3.986907216288794"/>
  </r>
  <r>
    <x v="38"/>
    <s v="Finalizada"/>
    <s v="Material para Empaque"/>
    <s v="Lamina de carton 48&quot; x 40&quot;"/>
    <n v="-15"/>
    <n v="30.068855534528456"/>
    <n v="-451.03283301792686"/>
    <n v="30.1676"/>
    <n v="-14.950902061082978"/>
  </r>
  <r>
    <x v="38"/>
    <s v="Finalizada"/>
    <s v="Material para Empaque"/>
    <s v="Tape café 2&quot;"/>
    <n v="-76"/>
    <n v="33.182217334633599"/>
    <n v="-2521.8485174321536"/>
    <n v="30.1676"/>
    <n v="-83.594602070836046"/>
  </r>
  <r>
    <x v="38"/>
    <s v="Finalizada"/>
    <s v="Material para Empaque"/>
    <s v="Stretch film manual"/>
    <n v="-16"/>
    <n v="241.49376046717171"/>
    <n v="-3863.9001674747474"/>
    <n v="30.1676"/>
    <n v="-128.08112569361657"/>
  </r>
  <r>
    <x v="38"/>
    <s v="Finalizada"/>
    <s v="Herrajes"/>
    <s v="Bolt JCB-C 1/4-20 x 60 mm HX BO"/>
    <n v="-38"/>
    <n v="4.597527710939473"/>
    <n v="-174.70605301569998"/>
    <n v="30.1676"/>
    <n v="-5.7911816987662252"/>
  </r>
  <r>
    <x v="38"/>
    <s v="Finalizada"/>
    <s v="Herrajes"/>
    <s v="Bolt JCB-B 1/4-20 x 45 mm HX BO"/>
    <n v="-15"/>
    <n v="4.0345360814179188"/>
    <n v="-60.518041221268781"/>
    <n v="30.1676"/>
    <n v="-2.0060608474412542"/>
  </r>
  <r>
    <x v="38"/>
    <s v="Finalizada"/>
    <s v="Herrajes"/>
    <s v="Cap JCN 1/4-20 x 12 mm HX BO"/>
    <n v="-59"/>
    <n v="5.7931912280000004"/>
    <n v="-341.79828245200002"/>
    <n v="30.1676"/>
    <n v="-11.329979264243759"/>
  </r>
  <r>
    <x v="38"/>
    <s v="Finalizada"/>
    <s v="Clavos y Tornillos"/>
    <s v="Arandela Presion Galvanizada 1/4&quot;"/>
    <n v="-142"/>
    <n v="0.39687445127304649"/>
    <n v="-56.356172080772602"/>
    <n v="30.1676"/>
    <n v="-1.8681026028180101"/>
  </r>
  <r>
    <x v="8"/>
    <s v="En Proceso"/>
    <s v="Pinturas y Quimicos"/>
    <s v="Barniz Poliuretano Exterior Mate 1 Sherwin-W"/>
    <n v="-10"/>
    <n v="887.4203"/>
    <n v="-8874.2029999999995"/>
    <n v="30.1676"/>
    <n v="-294.16337395086117"/>
  </r>
  <r>
    <x v="8"/>
    <s v="En Proceso"/>
    <s v="Pinturas y Quimicos"/>
    <s v="Tinte Ext/Int Caoba 1 Sherwin-W"/>
    <n v="-3"/>
    <n v="663.14980000000003"/>
    <n v="-1989.4494"/>
    <n v="30.1676"/>
    <n v="-65.946558559514173"/>
  </r>
  <r>
    <x v="8"/>
    <s v="En Proceso"/>
    <s v="Pinturas y Quimicos"/>
    <s v="Tinte Ext/Int Café Madera 1 Sherwin-W"/>
    <n v="-2"/>
    <n v="663.14980000000003"/>
    <n v="-1326.2996000000001"/>
    <n v="30.1676"/>
    <n v="-43.964372373009454"/>
  </r>
  <r>
    <x v="8"/>
    <s v="En Proceso"/>
    <s v="Pinturas y Quimicos"/>
    <s v="Tinte Ext/Int Negro 1 Sherwin-W"/>
    <n v="-1"/>
    <n v="0"/>
    <n v="0"/>
    <n v="30.1676"/>
    <n v="0"/>
  </r>
  <r>
    <x v="120"/>
    <s v="Finalizada"/>
    <s v="Material para Empaque"/>
    <s v="Lamina de poroplast lisa 2 x 4 (pie x pie)"/>
    <n v="-2"/>
    <n v="34.044358889459929"/>
    <n v="-68.088717778919857"/>
    <n v="30.1676"/>
    <n v="-2.2570147369668074"/>
  </r>
  <r>
    <x v="114"/>
    <s v="Finalizada"/>
    <s v="Herrajes"/>
    <s v="Nivelador plastico con felpa de 1&quot; rosca de 1/4&quot;"/>
    <n v="-4"/>
    <n v="16.954822642714571"/>
    <n v="-67.819290570858286"/>
    <n v="30.1676"/>
    <n v="-2.2480837246203969"/>
  </r>
  <r>
    <x v="114"/>
    <s v="Finalizada"/>
    <s v="Material para Empaque"/>
    <s v="Tape café 2&quot;"/>
    <n v="-1"/>
    <n v="33.182217334633599"/>
    <n v="-33.182217334633599"/>
    <n v="30.1676"/>
    <n v="-1.0999289746162637"/>
  </r>
  <r>
    <x v="113"/>
    <s v="Finalizada"/>
    <s v="Material para Empaque"/>
    <s v="Lamina de carton 48&quot; x 40&quot;"/>
    <n v="-5"/>
    <n v="30.068855534528456"/>
    <n v="-150.34427767264228"/>
    <n v="30.1676"/>
    <n v="-4.9836340203609923"/>
  </r>
  <r>
    <x v="113"/>
    <s v="Finalizada"/>
    <s v="Herrajes"/>
    <s v="Nivelador Base Metal 1&quot; rosca de 1/4&quot;"/>
    <n v="-4"/>
    <n v="19.819722144444441"/>
    <n v="-79.278888577777764"/>
    <n v="30.1676"/>
    <n v="-2.6279481489338816"/>
  </r>
  <r>
    <x v="118"/>
    <s v="Finalizada"/>
    <s v="Material para Empaque"/>
    <s v="Lamina de carton 48&quot; x 40&quot;"/>
    <n v="-2"/>
    <n v="30.068855534528456"/>
    <n v="-60.137711069056913"/>
    <n v="30.1676"/>
    <n v="-1.993453608144397"/>
  </r>
  <r>
    <x v="126"/>
    <s v="Finalizada"/>
    <s v="Material para Empaque"/>
    <s v="Lamina de carton 48&quot; x 40&quot;"/>
    <n v="-8"/>
    <n v="30.068855534528456"/>
    <n v="-240.55084427622765"/>
    <n v="30.1676"/>
    <n v="-7.9738144325775879"/>
  </r>
  <r>
    <x v="126"/>
    <s v="Finalizada"/>
    <s v="Material para Empaque"/>
    <s v="Tape café 2&quot;"/>
    <n v="-1"/>
    <n v="33.182217334633599"/>
    <n v="-33.182217334633599"/>
    <n v="30.1676"/>
    <n v="-1.0999289746162637"/>
  </r>
  <r>
    <x v="116"/>
    <s v="Finalizada"/>
    <s v="Material para Empaque"/>
    <s v="Lamina de carton 48&quot; x 40&quot;"/>
    <n v="-6"/>
    <n v="30.068855534528456"/>
    <n v="-180.41313320717074"/>
    <n v="30.1676"/>
    <n v="-5.9803608244331912"/>
  </r>
  <r>
    <x v="99"/>
    <s v="Finalizada"/>
    <s v="Material para Empaque"/>
    <s v="Lamina de carton 48&quot; x 40&quot;"/>
    <n v="-4"/>
    <n v="30.068855534528456"/>
    <n v="-120.27542213811383"/>
    <n v="30.1676"/>
    <n v="-3.986907216288794"/>
  </r>
  <r>
    <x v="8"/>
    <s v="En Proceso"/>
    <s v="Pinturas y Quimicos"/>
    <s v="Tinte Ext/Int Caoba 1 Sherwin-W"/>
    <n v="-1.0625"/>
    <n v="663.14980000000003"/>
    <n v="-704.59666249999998"/>
    <n v="30.1676"/>
    <n v="-23.35607282316127"/>
  </r>
  <r>
    <x v="8"/>
    <s v="En Proceso"/>
    <s v="Pinturas y Quimicos"/>
    <s v="Tinte Ext/Int Café Madera 1 Sherwin-W"/>
    <n v="-0.28125"/>
    <n v="663.14980000000003"/>
    <n v="-186.51088125000001"/>
    <n v="30.1676"/>
    <n v="-6.1824898649544551"/>
  </r>
  <r>
    <x v="8"/>
    <s v="En Proceso"/>
    <s v="Pinturas y Quimicos"/>
    <s v="Diluyente V.M.&amp;P. NAPHTHA  Sherwin-W"/>
    <n v="-1"/>
    <n v="270.66406060606062"/>
    <n v="-270.66406060606062"/>
    <n v="30.1676"/>
    <n v="-8.9720117147555865"/>
  </r>
  <r>
    <x v="8"/>
    <s v="En Proceso"/>
    <s v="Pinturas y Quimicos"/>
    <s v="Barniz Poliuretano Exterior Mate 1 Sherwin-W"/>
    <n v="-1.25"/>
    <n v="887.4203"/>
    <n v="-1109.2753749999999"/>
    <n v="30.1676"/>
    <n v="-36.770421743857646"/>
  </r>
  <r>
    <x v="44"/>
    <s v="En Proceso"/>
    <s v="Material para Empaque"/>
    <s v="Papel kraft "/>
    <n v="-226.8"/>
    <n v="3.1466686239601929"/>
    <n v="-713.66444391417178"/>
    <n v="30.1676"/>
    <n v="-23.656652962588069"/>
  </r>
  <r>
    <x v="104"/>
    <s v="Finalizada"/>
    <s v="Pinturas y Quimicos"/>
    <s v="Tinte Ext/Int Caoba 1 Sherwin-W"/>
    <n v="1.0625"/>
    <n v="663.14980000000003"/>
    <n v="704.59666249999998"/>
    <n v="30.1676"/>
    <n v="23.35607282316127"/>
  </r>
  <r>
    <x v="104"/>
    <s v="Finalizada"/>
    <s v="Pinturas y Quimicos"/>
    <s v="Tinte Ext/Int Café Madera 1 Sherwin-W"/>
    <n v="0.28125"/>
    <n v="663.14980000000003"/>
    <n v="186.51088125000001"/>
    <n v="30.1676"/>
    <n v="6.1824898649544551"/>
  </r>
  <r>
    <x v="104"/>
    <s v="Finalizada"/>
    <s v="Pinturas y Quimicos"/>
    <s v="Diluyente V.M.&amp;P. NAPHTHA  Sherwin-W"/>
    <n v="1"/>
    <n v="270.66406060606062"/>
    <n v="270.66406060606062"/>
    <n v="30.1676"/>
    <n v="8.9720117147555865"/>
  </r>
  <r>
    <x v="104"/>
    <s v="Finalizada"/>
    <s v="Pinturas y Quimicos"/>
    <s v="Barniz Poliuretano Exterior Mate 1 Sherwin-W"/>
    <n v="1.25"/>
    <n v="887.4203"/>
    <n v="1109.2753749999999"/>
    <n v="30.1676"/>
    <n v="36.770421743857646"/>
  </r>
  <r>
    <x v="104"/>
    <s v="Finalizada"/>
    <s v="Material para Empaque"/>
    <s v="Papel kraft "/>
    <n v="226.8"/>
    <n v="3.1466686239601929"/>
    <n v="713.66444391417178"/>
    <n v="30.1676"/>
    <n v="23.656652962588069"/>
  </r>
  <r>
    <x v="8"/>
    <s v="En Proceso"/>
    <s v="Pinturas y Quimicos"/>
    <s v="Tinte Ext/Int Caoba 1 Sherwin-W"/>
    <n v="-3.125E-2"/>
    <n v="663.14980000000003"/>
    <n v="-20.723431250000001"/>
    <n v="30.1676"/>
    <n v="-0.68694331832827271"/>
  </r>
  <r>
    <x v="8"/>
    <s v="En Proceso"/>
    <s v="Pinturas y Quimicos"/>
    <s v="Tinte Ext/Int Café Madera 1 Sherwin-W"/>
    <n v="-3.125E-2"/>
    <n v="663.14980000000003"/>
    <n v="-20.723431250000001"/>
    <n v="30.1676"/>
    <n v="-0.68694331832827271"/>
  </r>
  <r>
    <x v="8"/>
    <s v="En Proceso"/>
    <s v="Pinturas y Quimicos"/>
    <s v="Diluyente V.M.&amp;P. NAPHTHA  Sherwin-W"/>
    <n v="-0.125"/>
    <n v="270.66406060606062"/>
    <n v="-33.833007575757577"/>
    <n v="30.1676"/>
    <n v="-1.1215014643444483"/>
  </r>
  <r>
    <x v="8"/>
    <s v="En Proceso"/>
    <s v="Pinturas y Quimicos"/>
    <s v="Barniz Poliuretano Exterior Mate 1 Sherwin-W"/>
    <n v="-0.125"/>
    <n v="887.4203"/>
    <n v="-110.9275375"/>
    <n v="30.1676"/>
    <n v="-3.6770421743857646"/>
  </r>
  <r>
    <x v="44"/>
    <s v="En Proceso"/>
    <s v="Material para Empaque"/>
    <s v="Papel kraft "/>
    <n v="-15"/>
    <n v="3.1466686239601929"/>
    <n v="-47.20002935940289"/>
    <n v="30.1676"/>
    <n v="-1.5645934499066181"/>
  </r>
  <r>
    <x v="63"/>
    <s v="Finalizada"/>
    <s v="Pinturas y Quimicos"/>
    <s v="Tinte Ext/Int Caoba 1 Sherwin-W"/>
    <n v="3.125E-2"/>
    <n v="663.14980000000003"/>
    <n v="20.723431250000001"/>
    <n v="30.1676"/>
    <n v="0.68694331832827271"/>
  </r>
  <r>
    <x v="63"/>
    <s v="Finalizada"/>
    <s v="Pinturas y Quimicos"/>
    <s v="Tinte Ext/Int Café Madera 1 Sherwin-W"/>
    <n v="3.125E-2"/>
    <n v="663.14980000000003"/>
    <n v="20.723431250000001"/>
    <n v="30.1676"/>
    <n v="0.68694331832827271"/>
  </r>
  <r>
    <x v="63"/>
    <s v="Finalizada"/>
    <s v="Pinturas y Quimicos"/>
    <s v="Diluyente V.M.&amp;P. NAPHTHA  Sherwin-W"/>
    <n v="0.125"/>
    <n v="270.66406060606062"/>
    <n v="33.833007575757577"/>
    <n v="30.1676"/>
    <n v="1.1215014643444483"/>
  </r>
  <r>
    <x v="63"/>
    <s v="Finalizada"/>
    <s v="Pinturas y Quimicos"/>
    <s v="Barniz Poliuretano Exterior Mate 1 Sherwin-W"/>
    <n v="0.125"/>
    <n v="887.4203"/>
    <n v="110.9275375"/>
    <n v="30.1676"/>
    <n v="3.6770421743857646"/>
  </r>
  <r>
    <x v="63"/>
    <s v="Finalizada"/>
    <s v="Material para Empaque"/>
    <s v="Papel kraft "/>
    <n v="15"/>
    <n v="3.1466686239601929"/>
    <n v="47.20002935940289"/>
    <n v="30.1676"/>
    <n v="1.5645934499066181"/>
  </r>
  <r>
    <x v="8"/>
    <s v="En Proceso"/>
    <s v="Pinturas y Quimicos"/>
    <s v="Tinte Ext/Int Caoba 1 Sherwin-W"/>
    <n v="-1.5"/>
    <n v="663.14980000000003"/>
    <n v="-994.72469999999998"/>
    <n v="30.1676"/>
    <n v="-32.973279279757087"/>
  </r>
  <r>
    <x v="8"/>
    <s v="En Proceso"/>
    <s v="Pinturas y Quimicos"/>
    <s v="Tinte Ext/Int Café Madera 1 Sherwin-W"/>
    <n v="-0.75"/>
    <n v="663.14980000000003"/>
    <n v="-497.36234999999999"/>
    <n v="30.1676"/>
    <n v="-16.486639639878543"/>
  </r>
  <r>
    <x v="8"/>
    <s v="En Proceso"/>
    <s v="Pinturas y Quimicos"/>
    <s v="Diluyente V.M.&amp;P. NAPHTHA  Sherwin-W"/>
    <n v="-3.5"/>
    <n v="270.66406060606062"/>
    <n v="-947.32421212121221"/>
    <n v="30.1676"/>
    <n v="-31.402041001644552"/>
  </r>
  <r>
    <x v="8"/>
    <s v="En Proceso"/>
    <s v="Pinturas y Quimicos"/>
    <s v="Barniz Poliuretano Exterior Mate 1 Sherwin-W"/>
    <n v="-5"/>
    <n v="887.4203"/>
    <n v="-4437.1014999999998"/>
    <n v="30.1676"/>
    <n v="-147.08168697543059"/>
  </r>
  <r>
    <x v="44"/>
    <s v="En Proceso"/>
    <s v="Material para Empaque"/>
    <s v="Papel kraft "/>
    <n v="-64.8"/>
    <n v="3.1466686239601929"/>
    <n v="-203.90412683262048"/>
    <n v="30.1676"/>
    <n v="-6.75904370359659"/>
  </r>
  <r>
    <x v="103"/>
    <s v="Finalizada"/>
    <s v="Pinturas y Quimicos"/>
    <s v="Tinte Ext/Int Caoba 1 Sherwin-W"/>
    <n v="1.5"/>
    <n v="663.14980000000003"/>
    <n v="994.72469999999998"/>
    <n v="30.1676"/>
    <n v="32.973279279757087"/>
  </r>
  <r>
    <x v="103"/>
    <s v="Finalizada"/>
    <s v="Pinturas y Quimicos"/>
    <s v="Tinte Ext/Int Café Madera 1 Sherwin-W"/>
    <n v="0.75"/>
    <n v="663.14980000000003"/>
    <n v="497.36234999999999"/>
    <n v="30.1676"/>
    <n v="16.486639639878543"/>
  </r>
  <r>
    <x v="103"/>
    <s v="Finalizada"/>
    <s v="Pinturas y Quimicos"/>
    <s v="Diluyente V.M.&amp;P. NAPHTHA  Sherwin-W"/>
    <n v="3.5"/>
    <n v="270.66406060606062"/>
    <n v="947.32421212121221"/>
    <n v="30.1676"/>
    <n v="31.402041001644552"/>
  </r>
  <r>
    <x v="103"/>
    <s v="Finalizada"/>
    <s v="Pinturas y Quimicos"/>
    <s v="Barniz Poliuretano Exterior Mate 1 Sherwin-W"/>
    <n v="5"/>
    <n v="887.4203"/>
    <n v="4437.1014999999998"/>
    <n v="30.1676"/>
    <n v="147.08168697543059"/>
  </r>
  <r>
    <x v="103"/>
    <s v="Finalizada"/>
    <s v="Material para Empaque"/>
    <s v="Papel kraft "/>
    <n v="64.8"/>
    <n v="3.1466686239601929"/>
    <n v="203.90412683262048"/>
    <n v="30.1676"/>
    <n v="6.75904370359659"/>
  </r>
  <r>
    <x v="8"/>
    <s v="En Proceso"/>
    <s v="Pinturas y Quimicos"/>
    <s v="Tinte Ext/Int Caoba 1 Sherwin-W"/>
    <n v="-0.1875"/>
    <n v="663.14980000000003"/>
    <n v="-124.3405875"/>
    <n v="30.1676"/>
    <n v="-4.1216599099696358"/>
  </r>
  <r>
    <x v="8"/>
    <s v="En Proceso"/>
    <s v="Pinturas y Quimicos"/>
    <s v="Tinte Ext/Int Café Madera 1 Sherwin-W"/>
    <n v="-9.375E-2"/>
    <n v="663.14980000000003"/>
    <n v="-62.170293749999999"/>
    <n v="30.1676"/>
    <n v="-2.0608299549848179"/>
  </r>
  <r>
    <x v="8"/>
    <s v="En Proceso"/>
    <s v="Pinturas y Quimicos"/>
    <s v="Diluyente V.M.&amp;P. NAPHTHA  Sherwin-W"/>
    <n v="-0.625"/>
    <n v="270.66406060606062"/>
    <n v="-169.16503787878787"/>
    <n v="30.1676"/>
    <n v="-5.6075073217222409"/>
  </r>
  <r>
    <x v="8"/>
    <s v="En Proceso"/>
    <s v="Pinturas y Quimicos"/>
    <s v="Barniz Poliuretano Exterior Mate 1 Sherwin-W"/>
    <n v="-1.96875"/>
    <n v="887.4203"/>
    <n v="-1747.1087156250001"/>
    <n v="30.1676"/>
    <n v="-57.913414246575798"/>
  </r>
  <r>
    <x v="44"/>
    <s v="En Proceso"/>
    <s v="Material para Empaque"/>
    <s v="Papel kraft "/>
    <n v="-208.8"/>
    <n v="3.1466686239601929"/>
    <n v="-657.02440868288829"/>
    <n v="30.1676"/>
    <n v="-21.779140822700125"/>
  </r>
  <r>
    <x v="80"/>
    <s v="Finalizada"/>
    <s v="Pinturas y Quimicos"/>
    <s v="Tinte Ext/Int Caoba 1 Sherwin-W"/>
    <n v="0.1875"/>
    <n v="663.14980000000003"/>
    <n v="124.3405875"/>
    <n v="30.1676"/>
    <n v="4.1216599099696358"/>
  </r>
  <r>
    <x v="80"/>
    <s v="Finalizada"/>
    <s v="Pinturas y Quimicos"/>
    <s v="Tinte Ext/Int Café Madera 1 Sherwin-W"/>
    <n v="9.375E-2"/>
    <n v="663.14980000000003"/>
    <n v="62.170293749999999"/>
    <n v="30.1676"/>
    <n v="2.0608299549848179"/>
  </r>
  <r>
    <x v="80"/>
    <s v="Finalizada"/>
    <s v="Pinturas y Quimicos"/>
    <s v="Diluyente V.M.&amp;P. NAPHTHA  Sherwin-W"/>
    <n v="0.625"/>
    <n v="270.66406060606062"/>
    <n v="169.16503787878787"/>
    <n v="30.1676"/>
    <n v="5.6075073217222409"/>
  </r>
  <r>
    <x v="80"/>
    <s v="Finalizada"/>
    <s v="Pinturas y Quimicos"/>
    <s v="Barniz Poliuretano Exterior Mate 1 Sherwin-W"/>
    <n v="1.96875"/>
    <n v="887.4203"/>
    <n v="1747.1087156250001"/>
    <n v="30.1676"/>
    <n v="57.913414246575798"/>
  </r>
  <r>
    <x v="80"/>
    <s v="Finalizada"/>
    <s v="Material para Empaque"/>
    <s v="Papel kraft "/>
    <n v="208.8"/>
    <n v="3.1466686239601929"/>
    <n v="657.02440868288829"/>
    <n v="30.1676"/>
    <n v="21.779140822700125"/>
  </r>
  <r>
    <x v="8"/>
    <s v="En Proceso"/>
    <s v="Pinturas y Quimicos"/>
    <s v="Duro Tinte Genizaro Antiguo Sur cuarto"/>
    <n v="-0.125"/>
    <n v="142.2564563939394"/>
    <n v="-17.782057049242425"/>
    <n v="30.1676"/>
    <n v="-0.5894422177847235"/>
  </r>
  <r>
    <x v="8"/>
    <s v="En Proceso"/>
    <s v="Pinturas y Quimicos"/>
    <s v="Duro Tinte Negro Sur galon"/>
    <n v="-3.125E-2"/>
    <n v="1231.47"/>
    <n v="-38.483437500000001"/>
    <n v="30.1676"/>
    <n v="-1.2756545930070673"/>
  </r>
  <r>
    <x v="8"/>
    <s v="En Proceso"/>
    <s v="Pinturas y Quimicos"/>
    <s v="Thinner extrafino Sur galon"/>
    <n v="-6.25E-2"/>
    <n v="349.53824092741934"/>
    <n v="-21.846140057963709"/>
    <n v="30.1676"/>
    <n v="-0.72415903346516486"/>
  </r>
  <r>
    <x v="8"/>
    <s v="En Proceso"/>
    <s v="Pinturas y Quimicos"/>
    <s v="Fondo Lijable para exteriores transparente Sur"/>
    <n v="-0.125"/>
    <n v="986.72794871794883"/>
    <n v="-123.3409935897436"/>
    <n v="30.1676"/>
    <n v="-4.0885252253988913"/>
  </r>
  <r>
    <x v="8"/>
    <s v="En Proceso"/>
    <s v="Pinturas y Quimicos"/>
    <s v="Acabado mate para exteriores transparente Sur"/>
    <n v="-0.125"/>
    <n v="1231.6764492649318"/>
    <n v="-153.95955615811647"/>
    <n v="30.1676"/>
    <n v="-5.1034737983172827"/>
  </r>
  <r>
    <x v="8"/>
    <s v="En Proceso"/>
    <s v="Pinturas y Quimicos"/>
    <s v="Componente B 730 para poliuretano Sur"/>
    <n v="-0.125"/>
    <n v="1322.9114062629101"/>
    <n v="-165.36392578286376"/>
    <n v="30.1676"/>
    <n v="-5.4815075041721499"/>
  </r>
  <r>
    <x v="8"/>
    <s v="En Proceso"/>
    <s v="Pinturas y Quimicos"/>
    <s v="Diluyente Duro Sur"/>
    <n v="-0.125"/>
    <n v="619.40000000000009"/>
    <n v="-77.425000000000011"/>
    <n v="30.1676"/>
    <n v="-2.5664951802596168"/>
  </r>
  <r>
    <x v="44"/>
    <s v="En Proceso"/>
    <s v="Material para Empaque"/>
    <s v="Papel kraft "/>
    <n v="-4.5"/>
    <n v="3.1466686239601929"/>
    <n v="-14.160008807820867"/>
    <n v="30.1676"/>
    <n v="-0.46937803497198544"/>
  </r>
  <r>
    <x v="61"/>
    <s v="Finalizada"/>
    <s v="Pinturas y Quimicos"/>
    <s v="Duro Tinte Genizaro Antiguo Sur cuarto"/>
    <n v="0.125"/>
    <n v="142.2564563939394"/>
    <n v="17.782057049242425"/>
    <n v="30.1676"/>
    <n v="0.5894422177847235"/>
  </r>
  <r>
    <x v="61"/>
    <s v="Finalizada"/>
    <s v="Pinturas y Quimicos"/>
    <s v="Duro Tinte Negro Sur galon"/>
    <n v="3.125E-2"/>
    <n v="1231.47"/>
    <n v="38.483437500000001"/>
    <n v="30.1676"/>
    <n v="1.2756545930070673"/>
  </r>
  <r>
    <x v="61"/>
    <s v="Finalizada"/>
    <s v="Pinturas y Quimicos"/>
    <s v="Thinner extrafino Sur galon"/>
    <n v="6.25E-2"/>
    <n v="349.53824092741934"/>
    <n v="21.846140057963709"/>
    <n v="30.1676"/>
    <n v="0.72415903346516486"/>
  </r>
  <r>
    <x v="61"/>
    <s v="Finalizada"/>
    <s v="Pinturas y Quimicos"/>
    <s v="Fondo Lijable para exteriores transparente Sur"/>
    <n v="0.125"/>
    <n v="986.72794871794883"/>
    <n v="123.3409935897436"/>
    <n v="30.1676"/>
    <n v="4.0885252253988913"/>
  </r>
  <r>
    <x v="61"/>
    <s v="Finalizada"/>
    <s v="Pinturas y Quimicos"/>
    <s v="Acabado mate para exteriores transparente Sur"/>
    <n v="0.125"/>
    <n v="1231.6764492649318"/>
    <n v="153.95955615811647"/>
    <n v="30.1676"/>
    <n v="5.1034737983172827"/>
  </r>
  <r>
    <x v="61"/>
    <s v="Finalizada"/>
    <s v="Pinturas y Quimicos"/>
    <s v="Componente B 730 para poliuretano Sur"/>
    <n v="0.125"/>
    <n v="1322.9114062629101"/>
    <n v="165.36392578286376"/>
    <n v="30.1676"/>
    <n v="5.4815075041721499"/>
  </r>
  <r>
    <x v="61"/>
    <s v="Finalizada"/>
    <s v="Pinturas y Quimicos"/>
    <s v="Diluyente Duro Sur"/>
    <n v="0.125"/>
    <n v="619.40000000000009"/>
    <n v="77.425000000000011"/>
    <n v="30.1676"/>
    <n v="2.5664951802596168"/>
  </r>
  <r>
    <x v="61"/>
    <s v="Finalizada"/>
    <s v="Material para Empaque"/>
    <s v="Papel kraft "/>
    <n v="4.5"/>
    <n v="3.1466686239601929"/>
    <n v="14.160008807820867"/>
    <n v="30.1676"/>
    <n v="0.46937803497198544"/>
  </r>
  <r>
    <x v="8"/>
    <s v="En Proceso"/>
    <s v="Pinturas y Quimicos"/>
    <s v="Tinte Ext/Int Caoba 1 Sherwin-W"/>
    <n v="-3.125E-2"/>
    <n v="663.14980000000003"/>
    <n v="-20.723431250000001"/>
    <n v="30.1676"/>
    <n v="-0.68694331832827271"/>
  </r>
  <r>
    <x v="8"/>
    <s v="En Proceso"/>
    <s v="Pinturas y Quimicos"/>
    <s v="Tinte Ext/Int Café Madera 1 Sherwin-W"/>
    <n v="-3.125E-2"/>
    <n v="663.14980000000003"/>
    <n v="-20.723431250000001"/>
    <n v="30.1676"/>
    <n v="-0.68694331832827271"/>
  </r>
  <r>
    <x v="8"/>
    <s v="En Proceso"/>
    <s v="Pinturas y Quimicos"/>
    <s v="Diluyente V.M.&amp;P. NAPHTHA  Sherwin-W"/>
    <n v="-0.125"/>
    <n v="270.66406060606062"/>
    <n v="-33.833007575757577"/>
    <n v="30.1676"/>
    <n v="-1.1215014643444483"/>
  </r>
  <r>
    <x v="8"/>
    <s v="En Proceso"/>
    <s v="Pinturas y Quimicos"/>
    <s v="Barniz Poliuretano Exterior Mate 1 Sherwin-W"/>
    <n v="-0.125"/>
    <n v="887.4203"/>
    <n v="-110.9275375"/>
    <n v="30.1676"/>
    <n v="-3.6770421743857646"/>
  </r>
  <r>
    <x v="115"/>
    <s v="Finalizada"/>
    <s v="Pinturas y Quimicos"/>
    <s v="Tinte Ext/Int Caoba 1 Sherwin-W"/>
    <n v="3.125E-2"/>
    <n v="663.14980000000003"/>
    <n v="20.723431250000001"/>
    <n v="30.1676"/>
    <n v="0.68694331832827271"/>
  </r>
  <r>
    <x v="115"/>
    <s v="Finalizada"/>
    <s v="Pinturas y Quimicos"/>
    <s v="Tinte Ext/Int Café Madera 1 Sherwin-W"/>
    <n v="3.125E-2"/>
    <n v="663.14980000000003"/>
    <n v="20.723431250000001"/>
    <n v="30.1676"/>
    <n v="0.68694331832827271"/>
  </r>
  <r>
    <x v="115"/>
    <s v="Finalizada"/>
    <s v="Pinturas y Quimicos"/>
    <s v="Diluyente V.M.&amp;P. NAPHTHA  Sherwin-W"/>
    <n v="0.125"/>
    <n v="270.66406060606062"/>
    <n v="33.833007575757577"/>
    <n v="30.1676"/>
    <n v="1.1215014643444483"/>
  </r>
  <r>
    <x v="115"/>
    <s v="Finalizada"/>
    <s v="Pinturas y Quimicos"/>
    <s v="Barniz Poliuretano Exterior Mate 1 Sherwin-W"/>
    <n v="0.125"/>
    <n v="887.4203"/>
    <n v="110.9275375"/>
    <n v="30.1676"/>
    <n v="3.6770421743857646"/>
  </r>
  <r>
    <x v="8"/>
    <s v="En Proceso"/>
    <s v="Pinturas y Quimicos"/>
    <s v="Tinte Ext/Int Caoba 1 Sherwin-W"/>
    <n v="-6.25E-2"/>
    <n v="663.14980000000003"/>
    <n v="-41.446862500000002"/>
    <n v="30.1676"/>
    <n v="-1.3738866366565454"/>
  </r>
  <r>
    <x v="8"/>
    <s v="En Proceso"/>
    <s v="Pinturas y Quimicos"/>
    <s v="Tinte Ext/Int Café Madera 1 Sherwin-W"/>
    <n v="-3.125E-2"/>
    <n v="663.14980000000003"/>
    <n v="-20.723431250000001"/>
    <n v="30.1676"/>
    <n v="-0.68694331832827271"/>
  </r>
  <r>
    <x v="8"/>
    <s v="En Proceso"/>
    <s v="Pinturas y Quimicos"/>
    <s v="Diluyente V.M.&amp;P. NAPHTHA  Sherwin-W"/>
    <n v="-9.375E-2"/>
    <n v="270.66406060606062"/>
    <n v="-25.374755681818183"/>
    <n v="30.1676"/>
    <n v="-0.84112609825833617"/>
  </r>
  <r>
    <x v="8"/>
    <s v="En Proceso"/>
    <s v="Pinturas y Quimicos"/>
    <s v="Barniz Poliuretano Exterior Mate 1 Sherwin-W"/>
    <n v="-0.625"/>
    <n v="887.4203"/>
    <n v="-554.63768749999997"/>
    <n v="30.1676"/>
    <n v="-18.385210871928823"/>
  </r>
  <r>
    <x v="115"/>
    <s v="Finalizada"/>
    <s v="Pinturas y Quimicos"/>
    <s v="Tinte Ext/Int Caoba 1 Sherwin-W"/>
    <n v="6.25E-2"/>
    <n v="663.14980000000003"/>
    <n v="41.446862500000002"/>
    <n v="30.1676"/>
    <n v="1.3738866366565454"/>
  </r>
  <r>
    <x v="115"/>
    <s v="Finalizada"/>
    <s v="Pinturas y Quimicos"/>
    <s v="Tinte Ext/Int Café Madera 1 Sherwin-W"/>
    <n v="3.125E-2"/>
    <n v="663.14980000000003"/>
    <n v="20.723431250000001"/>
    <n v="30.1676"/>
    <n v="0.68694331832827271"/>
  </r>
  <r>
    <x v="115"/>
    <s v="Finalizada"/>
    <s v="Pinturas y Quimicos"/>
    <s v="Diluyente V.M.&amp;P. NAPHTHA  Sherwin-W"/>
    <n v="9.375E-2"/>
    <n v="270.66406060606062"/>
    <n v="25.374755681818183"/>
    <n v="30.1676"/>
    <n v="0.84112609825833617"/>
  </r>
  <r>
    <x v="115"/>
    <s v="Finalizada"/>
    <s v="Pinturas y Quimicos"/>
    <s v="Barniz Poliuretano Exterior Mate 1 Sherwin-W"/>
    <n v="0.625"/>
    <n v="887.4203"/>
    <n v="554.63768749999997"/>
    <n v="30.1676"/>
    <n v="18.385210871928823"/>
  </r>
  <r>
    <x v="8"/>
    <s v="En Proceso"/>
    <s v="Pinturas y Quimicos"/>
    <s v="Tinte Ext/Int Caoba 1 Sherwin-W"/>
    <n v="-3.125E-2"/>
    <n v="663.14980000000003"/>
    <n v="-20.723431250000001"/>
    <n v="30.1676"/>
    <n v="-0.68694331832827271"/>
  </r>
  <r>
    <x v="8"/>
    <s v="En Proceso"/>
    <s v="Pinturas y Quimicos"/>
    <s v="Tinte Ext/Int Café Madera 1 Sherwin-W"/>
    <n v="-3.125E-2"/>
    <n v="663.14980000000003"/>
    <n v="-20.723431250000001"/>
    <n v="30.1676"/>
    <n v="-0.68694331832827271"/>
  </r>
  <r>
    <x v="8"/>
    <s v="En Proceso"/>
    <s v="Pinturas y Quimicos"/>
    <s v="Diluyente V.M.&amp;P. NAPHTHA  Sherwin-W"/>
    <n v="-6.25E-2"/>
    <n v="270.66406060606062"/>
    <n v="-16.916503787878789"/>
    <n v="30.1676"/>
    <n v="-0.56075073217222415"/>
  </r>
  <r>
    <x v="8"/>
    <s v="En Proceso"/>
    <s v="Pinturas y Quimicos"/>
    <s v="Barniz Poliuretano Exterior Mate 1 Sherwin-W"/>
    <n v="-0.25"/>
    <n v="887.4203"/>
    <n v="-221.855075"/>
    <n v="30.1676"/>
    <n v="-7.3540843487715293"/>
  </r>
  <r>
    <x v="115"/>
    <s v="Finalizada"/>
    <s v="Pinturas y Quimicos"/>
    <s v="Tinte Ext/Int Caoba 1 Sherwin-W"/>
    <n v="3.125E-2"/>
    <n v="663.14980000000003"/>
    <n v="20.723431250000001"/>
    <n v="30.1676"/>
    <n v="0.68694331832827271"/>
  </r>
  <r>
    <x v="115"/>
    <s v="Finalizada"/>
    <s v="Pinturas y Quimicos"/>
    <s v="Tinte Ext/Int Café Madera 1 Sherwin-W"/>
    <n v="3.125E-2"/>
    <n v="663.14980000000003"/>
    <n v="20.723431250000001"/>
    <n v="30.1676"/>
    <n v="0.68694331832827271"/>
  </r>
  <r>
    <x v="115"/>
    <s v="Finalizada"/>
    <s v="Pinturas y Quimicos"/>
    <s v="Diluyente V.M.&amp;P. NAPHTHA  Sherwin-W"/>
    <n v="6.25E-2"/>
    <n v="270.66406060606062"/>
    <n v="16.916503787878789"/>
    <n v="30.1676"/>
    <n v="0.56075073217222415"/>
  </r>
  <r>
    <x v="115"/>
    <s v="Finalizada"/>
    <s v="Pinturas y Quimicos"/>
    <s v="Barniz Poliuretano Exterior Mate 1 Sherwin-W"/>
    <n v="0.25"/>
    <n v="887.4203"/>
    <n v="221.855075"/>
    <n v="30.1676"/>
    <n v="7.3540843487715293"/>
  </r>
  <r>
    <x v="44"/>
    <s v="En Proceso"/>
    <s v="Material para Empaque"/>
    <s v="Papel kraft "/>
    <n v="-4.5"/>
    <n v="3.1466686239601929"/>
    <n v="-14.160008807820867"/>
    <n v="30.1676"/>
    <n v="-0.46937803497198544"/>
  </r>
  <r>
    <x v="115"/>
    <s v="Finalizada"/>
    <s v="Material para Empaque"/>
    <s v="Papel kraft "/>
    <n v="4.5"/>
    <n v="3.1466686239601929"/>
    <n v="14.160008807820867"/>
    <n v="30.1676"/>
    <n v="0.46937803497198544"/>
  </r>
  <r>
    <x v="8"/>
    <s v="En Proceso"/>
    <s v="Pinturas y Quimicos"/>
    <s v="Tinte Ext/Int Caoba 1 Sherwin-W"/>
    <n v="-3.125E-2"/>
    <n v="663.14980000000003"/>
    <n v="-20.723431250000001"/>
    <n v="30.1676"/>
    <n v="-0.68694331832827271"/>
  </r>
  <r>
    <x v="8"/>
    <s v="En Proceso"/>
    <s v="Pinturas y Quimicos"/>
    <s v="Tinte Ext/Int Café Madera 1 Sherwin-W"/>
    <n v="-3.125E-2"/>
    <n v="663.14980000000003"/>
    <n v="-20.723431250000001"/>
    <n v="30.1676"/>
    <n v="-0.68694331832827271"/>
  </r>
  <r>
    <x v="8"/>
    <s v="En Proceso"/>
    <s v="Pinturas y Quimicos"/>
    <s v="Diluyente V.M.&amp;P. NAPHTHA  Sherwin-W"/>
    <n v="-0.125"/>
    <n v="270.66406060606062"/>
    <n v="-33.833007575757577"/>
    <n v="30.1676"/>
    <n v="-1.1215014643444483"/>
  </r>
  <r>
    <x v="8"/>
    <s v="En Proceso"/>
    <s v="Pinturas y Quimicos"/>
    <s v="Barniz Poliuretano Exterior Mate 1 Sherwin-W"/>
    <n v="-0.1875"/>
    <n v="887.4203"/>
    <n v="-166.39130625000001"/>
    <n v="30.1676"/>
    <n v="-5.5155632615786478"/>
  </r>
  <r>
    <x v="44"/>
    <s v="En Proceso"/>
    <s v="Material para Empaque"/>
    <s v="Papel kraft "/>
    <n v="-7.2"/>
    <n v="3.1466686239601929"/>
    <n v="-22.656014092513388"/>
    <n v="30.1676"/>
    <n v="-0.75100485595517663"/>
  </r>
  <r>
    <x v="105"/>
    <s v="Finalizada"/>
    <s v="Pinturas y Quimicos"/>
    <s v="Tinte Ext/Int Caoba 1 Sherwin-W"/>
    <n v="3.125E-2"/>
    <n v="663.14980000000003"/>
    <n v="20.723431250000001"/>
    <n v="30.1676"/>
    <n v="0.68694331832827271"/>
  </r>
  <r>
    <x v="105"/>
    <s v="Finalizada"/>
    <s v="Pinturas y Quimicos"/>
    <s v="Tinte Ext/Int Café Madera 1 Sherwin-W"/>
    <n v="3.125E-2"/>
    <n v="663.14980000000003"/>
    <n v="20.723431250000001"/>
    <n v="30.1676"/>
    <n v="0.68694331832827271"/>
  </r>
  <r>
    <x v="105"/>
    <s v="Finalizada"/>
    <s v="Pinturas y Quimicos"/>
    <s v="Diluyente V.M.&amp;P. NAPHTHA  Sherwin-W"/>
    <n v="0.125"/>
    <n v="270.66406060606062"/>
    <n v="33.833007575757577"/>
    <n v="30.1676"/>
    <n v="1.1215014643444483"/>
  </r>
  <r>
    <x v="105"/>
    <s v="Finalizada"/>
    <s v="Pinturas y Quimicos"/>
    <s v="Barniz Poliuretano Exterior Mate 1 Sherwin-W"/>
    <n v="0.1875"/>
    <n v="887.4203"/>
    <n v="166.39130625000001"/>
    <n v="30.1676"/>
    <n v="5.5155632615786478"/>
  </r>
  <r>
    <x v="105"/>
    <s v="Finalizada"/>
    <s v="Material para Empaque"/>
    <s v="Papel kraft "/>
    <n v="7.2"/>
    <n v="3.1466686239601929"/>
    <n v="22.656014092513388"/>
    <n v="30.1676"/>
    <n v="0.75100485595517663"/>
  </r>
  <r>
    <x v="8"/>
    <s v="En Proceso"/>
    <s v="Pinturas y Quimicos"/>
    <s v="Duro Tinte Genizaro Antiguo Sur cuarto"/>
    <n v="-9.375E-2"/>
    <n v="142.2564563939394"/>
    <n v="-13.336542786931819"/>
    <n v="30.1676"/>
    <n v="-0.44208166333854265"/>
  </r>
  <r>
    <x v="8"/>
    <s v="En Proceso"/>
    <s v="Pinturas y Quimicos"/>
    <s v="Duro Tinte Negro Sur galon"/>
    <n v="-6.25E-2"/>
    <n v="1231.47"/>
    <n v="-76.966875000000002"/>
    <n v="30.1676"/>
    <n v="-2.5513091860141346"/>
  </r>
  <r>
    <x v="8"/>
    <s v="En Proceso"/>
    <s v="Pinturas y Quimicos"/>
    <s v="Thinner extrafino Sur galon"/>
    <n v="-0.15625"/>
    <n v="349.53824092741934"/>
    <n v="-54.615350144909272"/>
    <n v="30.1676"/>
    <n v="-1.8103975836629123"/>
  </r>
  <r>
    <x v="8"/>
    <s v="En Proceso"/>
    <s v="Pinturas y Quimicos"/>
    <s v="Fondo Lijable para exteriores transparente Sur"/>
    <n v="-0.25"/>
    <n v="986.72794871794883"/>
    <n v="-246.68198717948721"/>
    <n v="30.1676"/>
    <n v="-8.1770504507977826"/>
  </r>
  <r>
    <x v="8"/>
    <s v="En Proceso"/>
    <s v="Pinturas y Quimicos"/>
    <s v="Acabado mate para exteriores transparente Sur"/>
    <n v="-0.25"/>
    <n v="1231.6764492649318"/>
    <n v="-307.91911231623294"/>
    <n v="30.1676"/>
    <n v="-10.206947596634565"/>
  </r>
  <r>
    <x v="8"/>
    <s v="En Proceso"/>
    <s v="Pinturas y Quimicos"/>
    <s v="Componente B 730 para poliuretano Sur"/>
    <n v="-0.25"/>
    <n v="1322.9114062629101"/>
    <n v="-330.72785156572752"/>
    <n v="30.1676"/>
    <n v="-10.9630150083443"/>
  </r>
  <r>
    <x v="8"/>
    <s v="En Proceso"/>
    <s v="Pinturas y Quimicos"/>
    <s v="Diluyente Duro Sur"/>
    <n v="-0.25"/>
    <n v="619.40000000000009"/>
    <n v="-154.85000000000002"/>
    <n v="30.1676"/>
    <n v="-5.1329903605192335"/>
  </r>
  <r>
    <x v="44"/>
    <s v="En Proceso"/>
    <s v="Material para Empaque"/>
    <s v="Papel kraft "/>
    <n v="-9"/>
    <n v="3.1466686239601929"/>
    <n v="-28.320017615641735"/>
    <n v="30.1676"/>
    <n v="-0.93875606994397087"/>
  </r>
  <r>
    <x v="54"/>
    <s v="Finalizada"/>
    <s v="Pinturas y Quimicos"/>
    <s v="Duro Tinte Genizaro Antiguo Sur cuarto"/>
    <n v="9.375E-2"/>
    <n v="142.2564563939394"/>
    <n v="13.336542786931819"/>
    <n v="30.1676"/>
    <n v="0.44208166333854265"/>
  </r>
  <r>
    <x v="54"/>
    <s v="Finalizada"/>
    <s v="Pinturas y Quimicos"/>
    <s v="Duro Tinte Negro Sur galon"/>
    <n v="6.25E-2"/>
    <n v="1231.47"/>
    <n v="76.966875000000002"/>
    <n v="30.1676"/>
    <n v="2.5513091860141346"/>
  </r>
  <r>
    <x v="54"/>
    <s v="Finalizada"/>
    <s v="Pinturas y Quimicos"/>
    <s v="Thinner extrafino Sur galon"/>
    <n v="0.15625"/>
    <n v="349.53824092741934"/>
    <n v="54.615350144909272"/>
    <n v="30.1676"/>
    <n v="1.8103975836629123"/>
  </r>
  <r>
    <x v="54"/>
    <s v="Finalizada"/>
    <s v="Pinturas y Quimicos"/>
    <s v="Fondo Lijable para exteriores transparente Sur"/>
    <n v="0.25"/>
    <n v="986.72794871794883"/>
    <n v="246.68198717948721"/>
    <n v="30.1676"/>
    <n v="8.1770504507977826"/>
  </r>
  <r>
    <x v="54"/>
    <s v="Finalizada"/>
    <s v="Pinturas y Quimicos"/>
    <s v="Acabado mate para exteriores transparente Sur"/>
    <n v="0.25"/>
    <n v="1231.6764492649318"/>
    <n v="307.91911231623294"/>
    <n v="30.1676"/>
    <n v="10.206947596634565"/>
  </r>
  <r>
    <x v="54"/>
    <s v="Finalizada"/>
    <s v="Pinturas y Quimicos"/>
    <s v="Componente B 730 para poliuretano Sur"/>
    <n v="0.25"/>
    <n v="1322.9114062629101"/>
    <n v="330.72785156572752"/>
    <n v="30.1676"/>
    <n v="10.9630150083443"/>
  </r>
  <r>
    <x v="54"/>
    <s v="Finalizada"/>
    <s v="Pinturas y Quimicos"/>
    <s v="Diluyente Duro Sur"/>
    <n v="0.25"/>
    <n v="619.40000000000009"/>
    <n v="154.85000000000002"/>
    <n v="30.1676"/>
    <n v="5.1329903605192335"/>
  </r>
  <r>
    <x v="54"/>
    <s v="Finalizada"/>
    <s v="Material para Empaque"/>
    <s v="Papel kraft "/>
    <n v="9"/>
    <n v="3.1466686239601929"/>
    <n v="28.320017615641735"/>
    <n v="30.1676"/>
    <n v="0.93875606994397087"/>
  </r>
  <r>
    <x v="8"/>
    <s v="En Proceso"/>
    <s v="Pinturas y Quimicos"/>
    <s v="Tinte Ext/Int Caoba 1 Sherwin-W"/>
    <n v="-6.25E-2"/>
    <n v="663.14980000000003"/>
    <n v="-41.446862500000002"/>
    <n v="30.1676"/>
    <n v="-1.3738866366565454"/>
  </r>
  <r>
    <x v="8"/>
    <s v="En Proceso"/>
    <s v="Pinturas y Quimicos"/>
    <s v="Tinte Ext/Int Café Madera 1 Sherwin-W"/>
    <n v="-3.125E-2"/>
    <n v="663.14980000000003"/>
    <n v="-20.723431250000001"/>
    <n v="30.1676"/>
    <n v="-0.68694331832827271"/>
  </r>
  <r>
    <x v="8"/>
    <s v="En Proceso"/>
    <s v="Pinturas y Quimicos"/>
    <s v="Diluyente V.M.&amp;P. NAPHTHA  Sherwin-W"/>
    <n v="-0.53125"/>
    <n v="270.66406060606062"/>
    <n v="-143.79028219696971"/>
    <n v="30.1676"/>
    <n v="-4.7663812234639051"/>
  </r>
  <r>
    <x v="8"/>
    <s v="En Proceso"/>
    <s v="Pinturas y Quimicos"/>
    <s v="Barniz Poliuretano Exterior Mate 1 Sherwin-W"/>
    <n v="-1.1875"/>
    <n v="887.4203"/>
    <n v="-1053.8116062500001"/>
    <n v="30.1676"/>
    <n v="-34.931900656664766"/>
  </r>
  <r>
    <x v="44"/>
    <s v="En Proceso"/>
    <s v="Material para Empaque"/>
    <s v="Papel kraft "/>
    <n v="-7.2"/>
    <n v="3.1466686239601929"/>
    <n v="-22.656014092513388"/>
    <n v="30.1676"/>
    <n v="-0.75100485595517663"/>
  </r>
  <r>
    <x v="53"/>
    <s v="Finalizada"/>
    <s v="Pinturas y Quimicos"/>
    <s v="Tinte Ext/Int Caoba 1 Sherwin-W"/>
    <n v="6.25E-2"/>
    <n v="663.14980000000003"/>
    <n v="41.446862500000002"/>
    <n v="30.1676"/>
    <n v="1.3738866366565454"/>
  </r>
  <r>
    <x v="53"/>
    <s v="Finalizada"/>
    <s v="Pinturas y Quimicos"/>
    <s v="Tinte Ext/Int Café Madera 1 Sherwin-W"/>
    <n v="3.125E-2"/>
    <n v="663.14980000000003"/>
    <n v="20.723431250000001"/>
    <n v="30.1676"/>
    <n v="0.68694331832827271"/>
  </r>
  <r>
    <x v="53"/>
    <s v="Finalizada"/>
    <s v="Pinturas y Quimicos"/>
    <s v="Diluyente V.M.&amp;P. NAPHTHA  Sherwin-W"/>
    <n v="0.53125"/>
    <n v="270.66406060606062"/>
    <n v="143.79028219696971"/>
    <n v="30.1676"/>
    <n v="4.7663812234639051"/>
  </r>
  <r>
    <x v="53"/>
    <s v="Finalizada"/>
    <s v="Pinturas y Quimicos"/>
    <s v="Barniz Poliuretano Exterior Mate 1 Sherwin-W"/>
    <n v="1.1875"/>
    <n v="887.4203"/>
    <n v="1053.8116062500001"/>
    <n v="30.1676"/>
    <n v="34.931900656664766"/>
  </r>
  <r>
    <x v="53"/>
    <s v="Finalizada"/>
    <s v="Material para Empaque"/>
    <s v="Papel kraft "/>
    <n v="7.2"/>
    <n v="3.1466686239601929"/>
    <n v="22.656014092513388"/>
    <n v="30.1676"/>
    <n v="0.75100485595517663"/>
  </r>
  <r>
    <x v="8"/>
    <s v="En Proceso"/>
    <s v="Pinturas y Quimicos"/>
    <s v="Tinte Ext/Int Caoba 1 Sherwin-W"/>
    <n v="-3.125E-2"/>
    <n v="663.14980000000003"/>
    <n v="-20.723431250000001"/>
    <n v="30.1676"/>
    <n v="-0.68694331832827271"/>
  </r>
  <r>
    <x v="8"/>
    <s v="En Proceso"/>
    <s v="Pinturas y Quimicos"/>
    <s v="Tinte Ext/Int Café Madera 1 Sherwin-W"/>
    <n v="-3.125E-2"/>
    <n v="663.14980000000003"/>
    <n v="-20.723431250000001"/>
    <n v="30.1676"/>
    <n v="-0.68694331832827271"/>
  </r>
  <r>
    <x v="8"/>
    <s v="En Proceso"/>
    <s v="Pinturas y Quimicos"/>
    <s v="Diluyente V.M.&amp;P. NAPHTHA  Sherwin-W"/>
    <n v="-0.15625"/>
    <n v="270.66406060606062"/>
    <n v="-42.291259469696968"/>
    <n v="30.1676"/>
    <n v="-1.4018768304305602"/>
  </r>
  <r>
    <x v="8"/>
    <s v="En Proceso"/>
    <s v="Pinturas y Quimicos"/>
    <s v="Barniz Poliuretano Exterior Mate 1 Sherwin-W"/>
    <n v="-0.375"/>
    <n v="887.4203"/>
    <n v="-332.78261250000003"/>
    <n v="30.1676"/>
    <n v="-11.031126523157296"/>
  </r>
  <r>
    <x v="44"/>
    <s v="En Proceso"/>
    <s v="Material para Empaque"/>
    <s v="Papel kraft "/>
    <n v="-2.7"/>
    <n v="3.1466686239601929"/>
    <n v="-8.4960052846925205"/>
    <n v="30.1676"/>
    <n v="-0.28162682098319125"/>
  </r>
  <r>
    <x v="82"/>
    <s v="Finalizada"/>
    <s v="Pinturas y Quimicos"/>
    <s v="Tinte Ext/Int Caoba 1 Sherwin-W"/>
    <n v="3.125E-2"/>
    <n v="663.14980000000003"/>
    <n v="20.723431250000001"/>
    <n v="30.1676"/>
    <n v="0.68694331832827271"/>
  </r>
  <r>
    <x v="82"/>
    <s v="Finalizada"/>
    <s v="Pinturas y Quimicos"/>
    <s v="Tinte Ext/Int Café Madera 1 Sherwin-W"/>
    <n v="3.125E-2"/>
    <n v="663.14980000000003"/>
    <n v="20.723431250000001"/>
    <n v="30.1676"/>
    <n v="0.68694331832827271"/>
  </r>
  <r>
    <x v="82"/>
    <s v="Finalizada"/>
    <s v="Pinturas y Quimicos"/>
    <s v="Diluyente V.M.&amp;P. NAPHTHA  Sherwin-W"/>
    <n v="0.15625"/>
    <n v="270.66406060606062"/>
    <n v="42.291259469696968"/>
    <n v="30.1676"/>
    <n v="1.4018768304305602"/>
  </r>
  <r>
    <x v="82"/>
    <s v="Finalizada"/>
    <s v="Pinturas y Quimicos"/>
    <s v="Barniz Poliuretano Exterior Mate 1 Sherwin-W"/>
    <n v="0.375"/>
    <n v="887.4203"/>
    <n v="332.78261250000003"/>
    <n v="30.1676"/>
    <n v="11.031126523157296"/>
  </r>
  <r>
    <x v="82"/>
    <s v="Finalizada"/>
    <s v="Material para Empaque"/>
    <s v="Papel kraft "/>
    <n v="2.7"/>
    <n v="3.1466686239601929"/>
    <n v="8.4960052846925205"/>
    <n v="30.1676"/>
    <n v="0.28162682098319125"/>
  </r>
  <r>
    <x v="8"/>
    <s v="En Proceso"/>
    <s v="Pinturas y Quimicos"/>
    <s v="Tinte Ext/Int Caoba 1 Sherwin-W"/>
    <n v="-3.125E-2"/>
    <n v="663.14980000000003"/>
    <n v="-20.723431250000001"/>
    <n v="30.1676"/>
    <n v="-0.68694331832827271"/>
  </r>
  <r>
    <x v="8"/>
    <s v="En Proceso"/>
    <s v="Pinturas y Quimicos"/>
    <s v="Tinte Ext/Int Café Madera 1 Sherwin-W"/>
    <n v="-3.125E-2"/>
    <n v="663.14980000000003"/>
    <n v="-20.723431250000001"/>
    <n v="30.1676"/>
    <n v="-0.68694331832827271"/>
  </r>
  <r>
    <x v="8"/>
    <s v="En Proceso"/>
    <s v="Pinturas y Quimicos"/>
    <s v="Diluyente V.M.&amp;P. NAPHTHA  Sherwin-W"/>
    <n v="-0.21875"/>
    <n v="270.66406060606062"/>
    <n v="-59.207763257575763"/>
    <n v="30.1676"/>
    <n v="-1.9626275626027845"/>
  </r>
  <r>
    <x v="8"/>
    <s v="En Proceso"/>
    <s v="Pinturas y Quimicos"/>
    <s v="Barniz Poliuretano Exterior Mate 1 Sherwin-W"/>
    <n v="-0.5"/>
    <n v="887.4203"/>
    <n v="-443.71015"/>
    <n v="30.1676"/>
    <n v="-14.708168697543059"/>
  </r>
  <r>
    <x v="44"/>
    <s v="En Proceso"/>
    <s v="Material para Empaque"/>
    <s v="Papel kraft "/>
    <n v="-14.4"/>
    <n v="3.1466686239601929"/>
    <n v="-45.312028185026776"/>
    <n v="30.1676"/>
    <n v="-1.5020097119103533"/>
  </r>
  <r>
    <x v="76"/>
    <s v="Finalizada"/>
    <s v="Pinturas y Quimicos"/>
    <s v="Tinte Ext/Int Caoba 1 Sherwin-W"/>
    <n v="3.125E-2"/>
    <n v="663.14980000000003"/>
    <n v="20.723431250000001"/>
    <n v="30.1676"/>
    <n v="0.68694331832827271"/>
  </r>
  <r>
    <x v="76"/>
    <s v="Finalizada"/>
    <s v="Pinturas y Quimicos"/>
    <s v="Tinte Ext/Int Café Madera 1 Sherwin-W"/>
    <n v="3.125E-2"/>
    <n v="663.14980000000003"/>
    <n v="20.723431250000001"/>
    <n v="30.1676"/>
    <n v="0.68694331832827271"/>
  </r>
  <r>
    <x v="76"/>
    <s v="Finalizada"/>
    <s v="Pinturas y Quimicos"/>
    <s v="Diluyente V.M.&amp;P. NAPHTHA  Sherwin-W"/>
    <n v="0.21875"/>
    <n v="270.66406060606062"/>
    <n v="59.207763257575763"/>
    <n v="30.1676"/>
    <n v="1.9626275626027845"/>
  </r>
  <r>
    <x v="76"/>
    <s v="Finalizada"/>
    <s v="Pinturas y Quimicos"/>
    <s v="Barniz Poliuretano Exterior Mate 1 Sherwin-W"/>
    <n v="0.5"/>
    <n v="887.4203"/>
    <n v="443.71015"/>
    <n v="30.1676"/>
    <n v="14.708168697543059"/>
  </r>
  <r>
    <x v="76"/>
    <s v="Finalizada"/>
    <s v="Material para Empaque"/>
    <s v="Papel kraft "/>
    <n v="14.4"/>
    <n v="3.1466686239601929"/>
    <n v="45.312028185026776"/>
    <n v="30.1676"/>
    <n v="1.5020097119103533"/>
  </r>
  <r>
    <x v="8"/>
    <s v="En Proceso"/>
    <s v="Pinturas y Quimicos"/>
    <s v="Tinte Ext/Int Caoba 1 Sherwin-W"/>
    <n v="-0.5"/>
    <n v="663.14980000000003"/>
    <n v="-331.57490000000001"/>
    <n v="30.1676"/>
    <n v="-10.991093093252363"/>
  </r>
  <r>
    <x v="8"/>
    <s v="En Proceso"/>
    <s v="Pinturas y Quimicos"/>
    <s v="Tinte Ext/Int Café Madera 1 Sherwin-W"/>
    <n v="-0.28125"/>
    <n v="663.14980000000003"/>
    <n v="-186.51088125000001"/>
    <n v="30.1676"/>
    <n v="-6.1824898649544551"/>
  </r>
  <r>
    <x v="8"/>
    <s v="En Proceso"/>
    <s v="Pinturas y Quimicos"/>
    <s v="Diluyente V.M.&amp;P. NAPHTHA  Sherwin-W"/>
    <n v="-1.5"/>
    <n v="270.66406060606062"/>
    <n v="-405.99609090909092"/>
    <n v="30.1676"/>
    <n v="-13.458017572133379"/>
  </r>
  <r>
    <x v="8"/>
    <s v="En Proceso"/>
    <s v="Pinturas y Quimicos"/>
    <s v="Barniz Poliuretano Exterior Mate 1 Sherwin-W"/>
    <n v="-1.375"/>
    <n v="887.4203"/>
    <n v="-1220.2029124999999"/>
    <n v="30.1676"/>
    <n v="-40.447463918243407"/>
  </r>
  <r>
    <x v="44"/>
    <s v="En Proceso"/>
    <s v="Material para Empaque"/>
    <s v="Papel kraft "/>
    <n v="-62.1"/>
    <n v="3.1466686239601929"/>
    <n v="-195.40812154792798"/>
    <n v="30.1676"/>
    <n v="-6.4774168826133991"/>
  </r>
  <r>
    <x v="59"/>
    <s v="Finalizada"/>
    <s v="Pinturas y Quimicos"/>
    <s v="Tinte Ext/Int Caoba 1 Sherwin-W"/>
    <n v="0.5"/>
    <n v="663.14980000000003"/>
    <n v="331.57490000000001"/>
    <n v="30.1676"/>
    <n v="10.991093093252363"/>
  </r>
  <r>
    <x v="59"/>
    <s v="Finalizada"/>
    <s v="Pinturas y Quimicos"/>
    <s v="Tinte Ext/Int Café Madera 1 Sherwin-W"/>
    <n v="0.28125"/>
    <n v="663.14980000000003"/>
    <n v="186.51088125000001"/>
    <n v="30.1676"/>
    <n v="6.1824898649544551"/>
  </r>
  <r>
    <x v="59"/>
    <s v="Finalizada"/>
    <s v="Pinturas y Quimicos"/>
    <s v="Diluyente V.M.&amp;P. NAPHTHA  Sherwin-W"/>
    <n v="1.5"/>
    <n v="270.66406060606062"/>
    <n v="405.99609090909092"/>
    <n v="30.1676"/>
    <n v="13.458017572133379"/>
  </r>
  <r>
    <x v="59"/>
    <s v="Finalizada"/>
    <s v="Pinturas y Quimicos"/>
    <s v="Barniz Poliuretano Exterior Mate 1 Sherwin-W"/>
    <n v="1.375"/>
    <n v="887.4203"/>
    <n v="1220.2029124999999"/>
    <n v="30.1676"/>
    <n v="40.447463918243407"/>
  </r>
  <r>
    <x v="59"/>
    <s v="Finalizada"/>
    <s v="Material para Empaque"/>
    <s v="Papel kraft "/>
    <n v="62.1"/>
    <n v="3.1466686239601929"/>
    <n v="195.40812154792798"/>
    <n v="30.1676"/>
    <n v="6.4774168826133991"/>
  </r>
  <r>
    <x v="8"/>
    <s v="En Proceso"/>
    <s v="Pinturas y Quimicos"/>
    <s v="Tinte Ext/Int Caoba 1 Sherwin-W"/>
    <n v="-0.3125"/>
    <n v="663.14980000000003"/>
    <n v="-207.23431250000002"/>
    <n v="30.1676"/>
    <n v="-6.8694331832827276"/>
  </r>
  <r>
    <x v="8"/>
    <s v="En Proceso"/>
    <s v="Pinturas y Quimicos"/>
    <s v="Tinte Ext/Int Café Madera 1 Sherwin-W"/>
    <n v="-0.1875"/>
    <n v="663.14980000000003"/>
    <n v="-124.3405875"/>
    <n v="30.1676"/>
    <n v="-4.1216599099696358"/>
  </r>
  <r>
    <x v="8"/>
    <s v="En Proceso"/>
    <s v="Pinturas y Quimicos"/>
    <s v="Diluyente V.M.&amp;P. NAPHTHA  Sherwin-W"/>
    <n v="-1"/>
    <n v="270.66406060606062"/>
    <n v="-270.66406060606062"/>
    <n v="30.1676"/>
    <n v="-8.9720117147555865"/>
  </r>
  <r>
    <x v="8"/>
    <s v="En Proceso"/>
    <s v="Pinturas y Quimicos"/>
    <s v="Barniz Poliuretano Exterior Mate 1 Sherwin-W"/>
    <n v="-2"/>
    <n v="887.4203"/>
    <n v="-1774.8406"/>
    <n v="30.1676"/>
    <n v="-58.832674790172234"/>
  </r>
  <r>
    <x v="44"/>
    <s v="En Proceso"/>
    <s v="Material para Empaque"/>
    <s v="Papel kraft "/>
    <n v="-70"/>
    <n v="3.1466686239601929"/>
    <n v="-220.26680367721349"/>
    <n v="30.1676"/>
    <n v="-7.3014360995642171"/>
  </r>
  <r>
    <x v="60"/>
    <s v="Finalizada"/>
    <s v="Pinturas y Quimicos"/>
    <s v="Tinte Ext/Int Caoba 1 Sherwin-W"/>
    <n v="0.3125"/>
    <n v="663.14980000000003"/>
    <n v="207.23431250000002"/>
    <n v="30.1676"/>
    <n v="6.8694331832827276"/>
  </r>
  <r>
    <x v="60"/>
    <s v="Finalizada"/>
    <s v="Pinturas y Quimicos"/>
    <s v="Tinte Ext/Int Café Madera 1 Sherwin-W"/>
    <n v="0.1875"/>
    <n v="663.14980000000003"/>
    <n v="124.3405875"/>
    <n v="30.1676"/>
    <n v="4.1216599099696358"/>
  </r>
  <r>
    <x v="60"/>
    <s v="Finalizada"/>
    <s v="Pinturas y Quimicos"/>
    <s v="Diluyente V.M.&amp;P. NAPHTHA  Sherwin-W"/>
    <n v="1"/>
    <n v="270.66406060606062"/>
    <n v="270.66406060606062"/>
    <n v="30.1676"/>
    <n v="8.9720117147555865"/>
  </r>
  <r>
    <x v="60"/>
    <s v="Finalizada"/>
    <s v="Pinturas y Quimicos"/>
    <s v="Barniz Poliuretano Exterior Mate 1 Sherwin-W"/>
    <n v="2"/>
    <n v="887.4203"/>
    <n v="1774.8406"/>
    <n v="30.1676"/>
    <n v="58.832674790172234"/>
  </r>
  <r>
    <x v="60"/>
    <s v="Finalizada"/>
    <s v="Material para Empaque"/>
    <s v="Papel kraft "/>
    <n v="70"/>
    <n v="3.1466686239601929"/>
    <n v="220.26680367721349"/>
    <n v="30.1676"/>
    <n v="7.3014360995642171"/>
  </r>
  <r>
    <x v="144"/>
    <s v="Finalizada"/>
    <s v="Clavos y Tornillos"/>
    <s v="Tornillo Square/Phillips Flat head # 6-13 x 1-1/2&quot;"/>
    <n v="50"/>
    <n v="0.35764760225000003"/>
    <n v="17.882380112500002"/>
    <n v="30.1676"/>
    <n v="0.59276774130192667"/>
  </r>
  <r>
    <x v="144"/>
    <s v="Finalizada"/>
    <s v="Clavos y Tornillos"/>
    <s v="Tornillo Square Flat head # 8-11 x 1-1/4&quot;"/>
    <n v="50"/>
    <n v="0.53120716944444446"/>
    <n v="26.560358472222223"/>
    <n v="30.1676"/>
    <n v="0.88042663228835649"/>
  </r>
  <r>
    <x v="146"/>
    <s v="Finalizada"/>
    <s v="Plywood"/>
    <s v="Lamina de Plywood Corriente de 4 x 8 x 3/4&quot;"/>
    <n v="9"/>
    <n v="787.01749646892654"/>
    <n v="7083.1574682203391"/>
    <n v="30.1676"/>
    <n v="234.793535721116"/>
  </r>
  <r>
    <x v="146"/>
    <s v="Finalizada"/>
    <s v="Plywood"/>
    <s v="Lamina de Plywood Fenolico de 4 x 8 x 1&quot;"/>
    <n v="6"/>
    <n v="1325.74"/>
    <n v="7954.4400000000005"/>
    <n v="30.1676"/>
    <n v="263.67493602407882"/>
  </r>
  <r>
    <x v="144"/>
    <s v="Finalizada"/>
    <s v="Herrajes"/>
    <s v="Rieles de extension 18&quot;"/>
    <n v="4"/>
    <n v="54.5"/>
    <n v="218"/>
    <n v="30.1676"/>
    <n v="7.2262957610151286"/>
  </r>
  <r>
    <x v="144"/>
    <s v="Finalizada"/>
    <s v="Metales"/>
    <s v="Tubo redondo 2 1/2&quot; x 6 m "/>
    <n v="6"/>
    <n v="265.96666666666664"/>
    <n v="1595.7999999999997"/>
    <n v="30.1676"/>
    <n v="52.897810896458445"/>
  </r>
  <r>
    <x v="144"/>
    <s v="Finalizada"/>
    <s v="Clavos y Tornillos"/>
    <s v="Perno para carroceria 1/2&quot;x 2&quot; hierro negro"/>
    <n v="4"/>
    <n v="18.064"/>
    <n v="72.256"/>
    <n v="30.1676"/>
    <n v="2.3951524151738952"/>
  </r>
  <r>
    <x v="144"/>
    <s v="Finalizada"/>
    <s v="Clavos y Tornillos"/>
    <s v="Tuerca Hierro Negro 1/2&quot;"/>
    <n v="4"/>
    <n v="3.9980016700969485"/>
    <n v="15.992006680387794"/>
    <n v="30.1676"/>
    <n v="0.53010536736060521"/>
  </r>
  <r>
    <x v="144"/>
    <s v="Finalizada"/>
    <s v="Clavos y Tornillos"/>
    <s v="Arandela Presion Galvanizada 1/2&quot;"/>
    <n v="4"/>
    <n v="0"/>
    <n v="0"/>
    <n v="30.1676"/>
    <n v="0"/>
  </r>
  <r>
    <x v="130"/>
    <s v="Finalizada"/>
    <s v="Plywood"/>
    <s v="Lamina de Plywood Corriente de 4 x 8 x 3/8&quot;"/>
    <n v="1"/>
    <n v="500.86834894040703"/>
    <n v="500.86834894040703"/>
    <n v="30.1676"/>
    <n v="16.602857003553716"/>
  </r>
  <r>
    <x v="130"/>
    <s v="Finalizada"/>
    <s v="Plywood"/>
    <s v="Lamina Enchapada/Eucalipto 4 x 8 x 3/4&quot;"/>
    <n v="2"/>
    <n v="1391.3"/>
    <n v="2782.6"/>
    <n v="30.1676"/>
    <n v="92.238030204590345"/>
  </r>
  <r>
    <x v="114"/>
    <s v="Finalizada"/>
    <s v="Clavos y Tornillos"/>
    <s v="Perno Hexagonal 5/16&quot;x3 1/2&quot;Hierro Negro"/>
    <n v="8"/>
    <n v="9.3360000000000003"/>
    <n v="74.688000000000002"/>
    <n v="30.1676"/>
    <n v="2.4757687054986146"/>
  </r>
  <r>
    <x v="114"/>
    <s v="Finalizada"/>
    <s v="Clavos y Tornillos"/>
    <s v="Perno Hexagonal 5/16&quot;x2 1/2&quot;Hierro Negro"/>
    <n v="6"/>
    <n v="6.08"/>
    <n v="36.480000000000004"/>
    <n v="30.1676"/>
    <n v="1.2092443548707887"/>
  </r>
  <r>
    <x v="114"/>
    <s v="Finalizada"/>
    <s v="Clavos y Tornillos"/>
    <s v="Perno Hexagonal 5/16&quot;x 1&quot;Hierro Negro"/>
    <n v="28"/>
    <n v="3.056"/>
    <n v="85.567999999999998"/>
    <n v="30.1676"/>
    <n v="2.8364205306355164"/>
  </r>
  <r>
    <x v="124"/>
    <s v="Finalizada"/>
    <s v="Plywood"/>
    <s v="Lamina de Paulownia 4 x 8 x 3/4&quot;"/>
    <n v="2"/>
    <n v="1297.3900000000001"/>
    <n v="2594.7800000000002"/>
    <n v="30.1676"/>
    <n v="86.012145480581822"/>
  </r>
  <r>
    <x v="125"/>
    <s v="Finalizada"/>
    <s v="Plywood"/>
    <s v="Lamina de Paulownia 4 x 8 x 3/4&quot;"/>
    <n v="1"/>
    <n v="1297.3900000000001"/>
    <n v="1297.3900000000001"/>
    <n v="30.1676"/>
    <n v="43.006072740290911"/>
  </r>
  <r>
    <x v="114"/>
    <s v="Finalizada"/>
    <s v="Clavos y Tornillos"/>
    <s v="Tuerca Galvanizada 5/16&quot;"/>
    <n v="50"/>
    <n v="0.76349999999999996"/>
    <n v="38.174999999999997"/>
    <n v="30.1676"/>
    <n v="1.2654304618199657"/>
  </r>
  <r>
    <x v="114"/>
    <s v="Finalizada"/>
    <s v="Clavos y Tornillos"/>
    <s v="Arandela Lisa Galvanizada 5/16&quot;"/>
    <n v="50"/>
    <n v="0.43200000000000005"/>
    <n v="21.6"/>
    <n v="30.1676"/>
    <n v="0.71599994696296698"/>
  </r>
  <r>
    <x v="114"/>
    <s v="Finalizada"/>
    <s v="Clavos y Tornillos"/>
    <s v="Perno Hexagonal 5/16&quot;x3 1/2&quot;Hierro Negro"/>
    <n v="12"/>
    <n v="9.3360000000000003"/>
    <n v="112.03200000000001"/>
    <n v="30.1676"/>
    <n v="3.7136530582479219"/>
  </r>
  <r>
    <x v="114"/>
    <s v="Finalizada"/>
    <s v="Clavos y Tornillos"/>
    <s v="Perno Hexagonal 5/16&quot;x2 1/2&quot;Hierro Negro"/>
    <n v="12"/>
    <n v="6.08"/>
    <n v="72.960000000000008"/>
    <n v="30.1676"/>
    <n v="2.4184887097415775"/>
  </r>
  <r>
    <x v="114"/>
    <s v="Finalizada"/>
    <s v="Metales"/>
    <s v="Varilla galvanizada roscada 5/16&quot;"/>
    <n v="1.82"/>
    <n v="26.228021978021978"/>
    <n v="47.734999999999999"/>
    <n v="30.1676"/>
    <n v="1.5823267346424641"/>
  </r>
  <r>
    <x v="111"/>
    <s v="Finalizada"/>
    <s v="Material para Tapizar"/>
    <s v="Tela Yakar Bramantina Azul Celeste"/>
    <n v="8"/>
    <n v="150"/>
    <n v="1200"/>
    <n v="30.1676"/>
    <n v="39.777774831275941"/>
  </r>
  <r>
    <x v="90"/>
    <s v="Finalizada"/>
    <s v="Material para Tapizar"/>
    <s v="Espuma naranja 3&quot;"/>
    <n v="1"/>
    <n v="739.5"/>
    <n v="739.5"/>
    <n v="30.1676"/>
    <n v="24.513053739773795"/>
  </r>
  <r>
    <x v="84"/>
    <s v="Finalizada"/>
    <s v="Material para Tapizar"/>
    <s v="Espuma naranja 5&quot;"/>
    <n v="2"/>
    <n v="1232.5"/>
    <n v="2465"/>
    <n v="30.1676"/>
    <n v="81.710179132579327"/>
  </r>
  <r>
    <x v="90"/>
    <s v="Finalizada"/>
    <s v="Material para Tapizar"/>
    <s v="Guata 240 m x 80 G"/>
    <n v="7"/>
    <n v="50.642398286937897"/>
    <n v="354.49678800856526"/>
    <n v="30.1676"/>
    <n v="11.750911176512725"/>
  </r>
  <r>
    <x v="90"/>
    <s v="Finalizada"/>
    <s v="Material para Tapizar"/>
    <s v="Carros N° 5 para Zipper"/>
    <n v="4"/>
    <n v="11"/>
    <n v="44"/>
    <n v="30.1676"/>
    <n v="1.4585184104801177"/>
  </r>
  <r>
    <x v="90"/>
    <s v="Finalizada"/>
    <s v="Material para Tapizar"/>
    <s v="Zipper N° 5"/>
    <n v="4"/>
    <n v="17.5"/>
    <n v="70"/>
    <n v="30.1676"/>
    <n v="2.3203701984910965"/>
  </r>
  <r>
    <x v="116"/>
    <s v="Finalizada"/>
    <s v="Material para Tapizar"/>
    <s v="Espuma naranja 3&quot;"/>
    <n v="2"/>
    <n v="739.5"/>
    <n v="1479"/>
    <n v="30.1676"/>
    <n v="49.026107479547591"/>
  </r>
  <r>
    <x v="116"/>
    <s v="Finalizada"/>
    <s v="Material para Tapizar"/>
    <s v="Guata 240 m x 80 G"/>
    <n v="2"/>
    <n v="50.642398286937897"/>
    <n v="101.28479657387579"/>
    <n v="30.1676"/>
    <n v="3.35740319328935"/>
  </r>
  <r>
    <x v="116"/>
    <s v="Finalizada"/>
    <s v="Material para Tapizar"/>
    <s v="Dacron"/>
    <n v="2"/>
    <n v="25.2"/>
    <n v="50.4"/>
    <n v="30.1676"/>
    <n v="1.6706665429135894"/>
  </r>
  <r>
    <x v="116"/>
    <s v="Finalizada"/>
    <s v="Material para Tapizar"/>
    <s v="Carros N° 5 para Zipper"/>
    <n v="8"/>
    <n v="11"/>
    <n v="88"/>
    <n v="30.1676"/>
    <n v="2.9170368209602353"/>
  </r>
  <r>
    <x v="116"/>
    <s v="Finalizada"/>
    <s v="Material para Tapizar"/>
    <s v="Zipper N° 5"/>
    <n v="7"/>
    <n v="17.5"/>
    <n v="122.5"/>
    <n v="30.1676"/>
    <n v="4.0606478473594185"/>
  </r>
  <r>
    <x v="147"/>
    <s v="Finalizada"/>
    <s v="Material para Tapizar"/>
    <s v="Cuerina Beige "/>
    <n v="1"/>
    <n v="100"/>
    <n v="100"/>
    <n v="30.1676"/>
    <n v="3.3148145692729947"/>
  </r>
  <r>
    <x v="84"/>
    <s v="Finalizada"/>
    <s v="Material para Tapizar"/>
    <s v="Tela Just Dandy Checkmate"/>
    <n v="12"/>
    <n v="844.87286978947361"/>
    <n v="10138.474437473684"/>
    <n v="30.1676"/>
    <n v="336.07162775539598"/>
  </r>
  <r>
    <x v="84"/>
    <s v="Finalizada"/>
    <s v="Material para Tapizar"/>
    <s v="Espuma naranja 3&quot;"/>
    <n v="3"/>
    <n v="739.5"/>
    <n v="2218.5"/>
    <n v="30.1676"/>
    <n v="73.539161219321386"/>
  </r>
  <r>
    <x v="90"/>
    <s v="Finalizada"/>
    <s v="Material para Tapizar"/>
    <s v="Espuma naranja 5&quot;"/>
    <n v="2"/>
    <n v="1232.5"/>
    <n v="2465"/>
    <n v="30.1676"/>
    <n v="81.710179132579327"/>
  </r>
  <r>
    <x v="84"/>
    <s v="Finalizada"/>
    <s v="Material para Tapizar"/>
    <s v="Carros N° 5 para Zipper"/>
    <n v="8"/>
    <n v="11"/>
    <n v="88"/>
    <n v="30.1676"/>
    <n v="2.9170368209602353"/>
  </r>
  <r>
    <x v="84"/>
    <s v="Finalizada"/>
    <s v="Material para Tapizar"/>
    <s v="Zipper N° 5"/>
    <n v="7"/>
    <n v="17.5"/>
    <n v="122.5"/>
    <n v="30.1676"/>
    <n v="4.0606478473594185"/>
  </r>
  <r>
    <x v="8"/>
    <s v="En Proceso"/>
    <s v="Pinturas y Quimicos"/>
    <s v="Faster Dry SW BA SOL ALQ BRILLANTE NEGRO "/>
    <n v="1"/>
    <n v="789.48"/>
    <n v="789.48"/>
    <n v="30.1676"/>
    <n v="26.16979806149644"/>
  </r>
  <r>
    <x v="8"/>
    <s v="En Proceso"/>
    <s v="Pinturas y Quimicos"/>
    <s v="Faster Dry SW 6511 Snowdrop"/>
    <n v="1"/>
    <n v="789.47743333333335"/>
    <n v="789.47743333333335"/>
    <n v="30.1676"/>
    <n v="26.169712981255827"/>
  </r>
  <r>
    <x v="8"/>
    <s v="En Proceso"/>
    <s v="Pinturas y Quimicos"/>
    <s v="Faster Dry SW 6989 Domino"/>
    <n v="1"/>
    <n v="789.47743333333335"/>
    <n v="789.47743333333335"/>
    <n v="30.1676"/>
    <n v="26.169712981255827"/>
  </r>
  <r>
    <x v="8"/>
    <s v="En Proceso"/>
    <s v="Pinturas y Quimicos"/>
    <s v="Faster Dry SW 6921 Electric Line"/>
    <n v="1"/>
    <n v="789.47743333333335"/>
    <n v="789.47743333333335"/>
    <n v="30.1676"/>
    <n v="26.169712981255827"/>
  </r>
  <r>
    <x v="84"/>
    <s v="Finalizada"/>
    <s v="Material para Tapizar"/>
    <s v="Dacron"/>
    <n v="10"/>
    <n v="25.2"/>
    <n v="252"/>
    <n v="30.1676"/>
    <n v="8.3533327145679479"/>
  </r>
  <r>
    <x v="118"/>
    <s v="Finalizada"/>
    <s v="Herrajes"/>
    <s v="Pasador Ace"/>
    <n v="2"/>
    <n v="121.3"/>
    <n v="242.6"/>
    <n v="30.1676"/>
    <n v="8.041740145056286"/>
  </r>
  <r>
    <x v="118"/>
    <s v="Finalizada"/>
    <s v="Herrajes"/>
    <s v="Cerradura Para Mueble "/>
    <n v="1"/>
    <n v="224.19559174882224"/>
    <n v="224.19559174882224"/>
    <n v="30.1676"/>
    <n v="7.4316681389577637"/>
  </r>
  <r>
    <x v="99"/>
    <s v="Finalizada"/>
    <s v="Material para Tapizar"/>
    <s v="Belcro"/>
    <n v="3"/>
    <n v="10.909090909090908"/>
    <n v="32.727272727272727"/>
    <n v="30.1676"/>
    <n v="1.0848484044893438"/>
  </r>
  <r>
    <x v="91"/>
    <s v="Finalizada"/>
    <s v="Material para Tapizar"/>
    <s v="Espuma naranja 5&quot;"/>
    <n v="1.125"/>
    <n v="1232.5"/>
    <n v="1386.5625"/>
    <n v="30.1676"/>
    <n v="45.961975762075866"/>
  </r>
  <r>
    <x v="142"/>
    <s v="Finalizada"/>
    <s v="Material para Tapizar"/>
    <s v="Tela Just Dandy Checkmate"/>
    <n v="12"/>
    <n v="844.87286978947361"/>
    <n v="10138.474437473684"/>
    <n v="30.1676"/>
    <n v="336.07162775539598"/>
  </r>
  <r>
    <x v="129"/>
    <s v="Finalizada"/>
    <s v="Plywood"/>
    <s v="Lamina de Paulownia 4 x 8 x 3/4&quot;"/>
    <n v="5"/>
    <n v="1297.3900000000001"/>
    <n v="6486.9500000000007"/>
    <n v="30.1676"/>
    <n v="215.03036370145458"/>
  </r>
  <r>
    <x v="129"/>
    <s v="Finalizada"/>
    <s v="Plywood"/>
    <s v="Lamina de Paulownia 4 x 8 x 1&quot;"/>
    <n v="1"/>
    <n v="1753.04"/>
    <n v="1753.04"/>
    <n v="30.1676"/>
    <n v="58.110025325183308"/>
  </r>
  <r>
    <x v="8"/>
    <s v="En Proceso"/>
    <s v="Pinturas y Quimicos"/>
    <s v="Faster Dry SW 7069 Iron Ore"/>
    <n v="1"/>
    <n v="907.9"/>
    <n v="907.9"/>
    <n v="30.1676"/>
    <n v="30.095201474429519"/>
  </r>
  <r>
    <x v="8"/>
    <s v="En Proceso"/>
    <s v="Pinturas y Quimicos"/>
    <s v="Corrostyl antic mate Negro Sur galon"/>
    <n v="3"/>
    <n v="875.05880341880345"/>
    <n v="2625.1764102564102"/>
    <n v="30.1676"/>
    <n v="87.019730116297296"/>
  </r>
  <r>
    <x v="126"/>
    <s v="Finalizada"/>
    <s v="Clavos y Tornillos"/>
    <s v="Perno Hexagonal 5/16&quot;x 1&quot;Hierro Negro"/>
    <n v="8"/>
    <n v="3.056"/>
    <n v="24.448"/>
    <n v="30.1676"/>
    <n v="0.81040586589586183"/>
  </r>
  <r>
    <x v="126"/>
    <s v="Finalizada"/>
    <s v="Clavos y Tornillos"/>
    <s v="Tuerca Galvanizada 5/16&quot;"/>
    <n v="8"/>
    <n v="0.76349999999999996"/>
    <n v="6.1079999999999997"/>
    <n v="30.1676"/>
    <n v="0.2024688738911945"/>
  </r>
  <r>
    <x v="126"/>
    <s v="Finalizada"/>
    <s v="Clavos y Tornillos"/>
    <s v="Arandela Presion Galvanizada 5/16&quot;"/>
    <n v="32"/>
    <n v="0.624"/>
    <n v="19.968"/>
    <n v="30.1676"/>
    <n v="0.66190217319243161"/>
  </r>
  <r>
    <x v="126"/>
    <s v="Finalizada"/>
    <s v="Clavos y Tornillos"/>
    <s v="Perno Hexagonal 5/16&quot;x2&quot;Galvanizado"/>
    <n v="8"/>
    <n v="2"/>
    <n v="16"/>
    <n v="30.1676"/>
    <n v="0.53037033108367915"/>
  </r>
  <r>
    <x v="126"/>
    <s v="Finalizada"/>
    <s v="Clavos y Tornillos"/>
    <s v="Tuerca mariposa galvanizada 5/16&quot;"/>
    <n v="8"/>
    <n v="1.952"/>
    <n v="15.616"/>
    <n v="30.1676"/>
    <n v="0.51764144313767091"/>
  </r>
  <r>
    <x v="129"/>
    <s v="Finalizada"/>
    <s v="Metales"/>
    <s v="Platina de 3&quot; x 1/4&quot; x 6 m"/>
    <n v="24"/>
    <n v="115.07981976450469"/>
    <n v="2761.9156743481126"/>
    <n v="30.1676"/>
    <n v="91.552383164325718"/>
  </r>
  <r>
    <x v="129"/>
    <s v="Finalizada"/>
    <s v="Clavos y Tornillos"/>
    <s v="Perno para carroceria 1/2&quot;x 2&quot; hierro negro"/>
    <n v="110"/>
    <n v="18.064"/>
    <n v="1987.04"/>
    <n v="30.1676"/>
    <n v="65.866691417282112"/>
  </r>
  <r>
    <x v="129"/>
    <s v="Finalizada"/>
    <s v="Clavos y Tornillos"/>
    <s v="Tuerca Hierro Negro 1/2&quot;"/>
    <n v="50"/>
    <n v="3.9980016700969485"/>
    <n v="199.90008350484743"/>
    <n v="30.1676"/>
    <n v="6.6263170920075654"/>
  </r>
  <r>
    <x v="129"/>
    <s v="Finalizada"/>
    <s v="Metales"/>
    <s v="Platina de 1-1/2&quot; x 1/4&quot; x 6 m"/>
    <n v="6"/>
    <n v="57.181111111111107"/>
    <n v="343.08666666666664"/>
    <n v="30.1676"/>
    <n v="11.372686811899742"/>
  </r>
  <r>
    <x v="110"/>
    <s v="Finalizada"/>
    <s v="Herrajes"/>
    <s v="Nivelador plastico con felpa de 1&quot; rosca de 1/4&quot;"/>
    <n v="16"/>
    <n v="16.954822642714571"/>
    <n v="271.27716228343314"/>
    <n v="30.1676"/>
    <n v="8.9923348984815874"/>
  </r>
  <r>
    <x v="110"/>
    <s v="Finalizada"/>
    <s v="Material para Empaque"/>
    <s v="Lamina de carton 48&quot; x 40&quot;"/>
    <n v="15"/>
    <n v="30.068855534528456"/>
    <n v="451.03283301792686"/>
    <n v="30.1676"/>
    <n v="14.950902061082978"/>
  </r>
  <r>
    <x v="110"/>
    <s v="Finalizada"/>
    <s v="Material para Empaque"/>
    <s v="Stretch film manual"/>
    <n v="1"/>
    <n v="241.49376046717171"/>
    <n v="241.49376046717171"/>
    <n v="30.1676"/>
    <n v="8.0050703558510357"/>
  </r>
  <r>
    <x v="108"/>
    <s v="Finalizada"/>
    <s v="Herrajes"/>
    <s v="Nivelador plastico con felpa de 1&quot; rosca de 1/4&quot;"/>
    <n v="5"/>
    <n v="16.954822642714571"/>
    <n v="84.774113213572861"/>
    <n v="30.1676"/>
    <n v="2.8101046557754961"/>
  </r>
  <r>
    <x v="121"/>
    <s v="Finalizada"/>
    <s v="Clavos y Tornillos"/>
    <s v="Tornillo Amarillo 1&quot; #10"/>
    <n v="60"/>
    <n v="0.50613260716530251"/>
    <n v="30.367956429918152"/>
    <n v="30.1676"/>
    <n v="1.006641444129402"/>
  </r>
  <r>
    <x v="121"/>
    <s v="Finalizada"/>
    <s v="Clavos y Tornillos"/>
    <s v="Tornillo Square/Phillips Flat head # 6-13 x 1-1/2&quot;"/>
    <n v="60"/>
    <n v="0.35764760225000003"/>
    <n v="21.458856135000001"/>
    <n v="30.1676"/>
    <n v="0.71132128956231189"/>
  </r>
  <r>
    <x v="121"/>
    <s v="Finalizada"/>
    <s v="Clavos y Tornillos"/>
    <s v="Tornillo Square Flat head # 8-11 x 2&quot;"/>
    <n v="60"/>
    <n v="0.80806718799999999"/>
    <n v="48.484031279999996"/>
    <n v="30.1676"/>
    <n v="1.6071557326403161"/>
  </r>
  <r>
    <x v="121"/>
    <s v="Finalizada"/>
    <s v="Clavos y Tornillos"/>
    <s v="Tornillo Amarillo 3&quot; #10"/>
    <n v="60"/>
    <n v="1.2238494880446531"/>
    <n v="73.430969282679186"/>
    <n v="30.1676"/>
    <n v="2.4341004681406271"/>
  </r>
  <r>
    <x v="121"/>
    <s v="Finalizada"/>
    <s v="Metales"/>
    <s v="Varilla de hierro roscada 3/8&quot; x 6´ (1.8288 m)"/>
    <n v="2.2999999999999998"/>
    <n v="352.82835739282592"/>
    <n v="811.50522200349951"/>
    <n v="30.1676"/>
    <n v="26.899893329383161"/>
  </r>
  <r>
    <x v="121"/>
    <s v="Finalizada"/>
    <s v="Clavos y Tornillos"/>
    <s v="Perno Hexagonal 5/16&quot;x 1&quot;Galvanizado"/>
    <n v="20"/>
    <n v="1.4159999999999999"/>
    <n v="28.32"/>
    <n v="30.1676"/>
    <n v="0.9387554860181121"/>
  </r>
  <r>
    <x v="121"/>
    <s v="Finalizada"/>
    <s v="Clavos y Tornillos"/>
    <s v="Perno Hexagonal 5/16&quot;x 2&quot;Galvanizado"/>
    <n v="20"/>
    <n v="2"/>
    <n v="40"/>
    <n v="30.1676"/>
    <n v="1.3259258277091979"/>
  </r>
  <r>
    <x v="121"/>
    <s v="Finalizada"/>
    <s v="Clavos y Tornillos"/>
    <s v="Tuerca Galvanizada 5/16&quot;"/>
    <n v="40"/>
    <n v="0.76349999999999996"/>
    <n v="30.54"/>
    <n v="30.1676"/>
    <n v="1.0123443694559726"/>
  </r>
  <r>
    <x v="121"/>
    <s v="Finalizada"/>
    <s v="Clavos y Tornillos"/>
    <s v="Arandela Presion Galvanizada 5/16&quot;"/>
    <n v="40"/>
    <n v="0.624"/>
    <n v="24.96"/>
    <n v="30.1676"/>
    <n v="0.82737771649053959"/>
  </r>
  <r>
    <x v="121"/>
    <s v="Finalizada"/>
    <s v="Clavos y Tornillos"/>
    <s v="Arandela Lisa Galvanizada 5/16&quot;"/>
    <n v="40"/>
    <n v="0.43200000000000005"/>
    <n v="17.28"/>
    <n v="30.1676"/>
    <n v="0.5727999575703735"/>
  </r>
  <r>
    <x v="102"/>
    <s v="Finalizada"/>
    <s v="Metales"/>
    <s v="Maya Perforada de 4pie x 8pie"/>
    <n v="3.125E-2"/>
    <n v="2029.91"/>
    <n v="63.434687500000003"/>
    <n v="30.1676"/>
    <n v="2.1027422632227952"/>
  </r>
  <r>
    <x v="8"/>
    <s v="En Proceso"/>
    <s v="Pinturas y Quimicos"/>
    <s v="Diluyente Duro Sur"/>
    <n v="3"/>
    <n v="619.40000000000009"/>
    <n v="1858.2000000000003"/>
    <n v="30.1676"/>
    <n v="61.595884326230802"/>
  </r>
  <r>
    <x v="8"/>
    <s v="En Proceso"/>
    <s v="Pinturas y Quimicos"/>
    <s v="Componente B 730 para poliuretano Sur"/>
    <n v="2"/>
    <n v="1322.9114062629101"/>
    <n v="2645.8228125258202"/>
    <n v="30.1676"/>
    <n v="87.704120066754399"/>
  </r>
  <r>
    <x v="8"/>
    <s v="En Proceso"/>
    <s v="Pinturas y Quimicos"/>
    <s v="Acabado mate para exteriores transparente Sur"/>
    <n v="2"/>
    <n v="1231.6764492649318"/>
    <n v="2463.3528985298635"/>
    <n v="30.1676"/>
    <n v="81.655580773076522"/>
  </r>
  <r>
    <x v="8"/>
    <s v="En Proceso"/>
    <s v="Pinturas y Quimicos"/>
    <s v="Fondo Lijable para exteriores transparente Sur"/>
    <n v="2"/>
    <n v="986.72794871794883"/>
    <n v="1973.4558974358977"/>
    <n v="30.1676"/>
    <n v="65.416403606382261"/>
  </r>
  <r>
    <x v="8"/>
    <s v="En Proceso"/>
    <s v="Pinturas y Quimicos"/>
    <s v="Fondo Lijable para exteriores transparente Sur negro galon"/>
    <n v="2"/>
    <n v="980.21"/>
    <n v="1960.42"/>
    <n v="30.1676"/>
    <n v="64.984287778941649"/>
  </r>
  <r>
    <x v="140"/>
    <s v="Finalizada"/>
    <s v="Metales"/>
    <s v="Angular de 3/4&quot; x 1/8&quot; x 6 m"/>
    <n v="3.36"/>
    <n v="33.280000000000008"/>
    <n v="111.82080000000002"/>
    <n v="30.1676"/>
    <n v="3.7066521698776178"/>
  </r>
  <r>
    <x v="136"/>
    <s v="Finalizada"/>
    <s v="Material para Empaque"/>
    <s v="Lamina de carton 48&quot; x 40&quot;"/>
    <n v="10"/>
    <n v="30.068855534528456"/>
    <n v="300.68855534528456"/>
    <n v="30.1676"/>
    <n v="9.9672680407219847"/>
  </r>
  <r>
    <x v="136"/>
    <s v="Finalizada"/>
    <s v="Material para Empaque"/>
    <s v="Tape café 2&quot;"/>
    <n v="2"/>
    <n v="33.182217334633599"/>
    <n v="66.364434669267197"/>
    <n v="30.1676"/>
    <n v="2.1998579492325274"/>
  </r>
  <r>
    <x v="136"/>
    <s v="Finalizada"/>
    <s v="Materiales Varios"/>
    <s v="Almohadillas de Fieltro "/>
    <n v="40"/>
    <n v="1.7013852813852814"/>
    <n v="68.055411255411258"/>
    <n v="30.1676"/>
    <n v="2.2559106874730261"/>
  </r>
  <r>
    <x v="135"/>
    <s v="Finalizada"/>
    <s v="Material para Empaque"/>
    <s v="Lamina de carton 48&quot; x 40&quot;"/>
    <n v="4"/>
    <n v="30.068855534528456"/>
    <n v="120.27542213811383"/>
    <n v="30.1676"/>
    <n v="3.986907216288794"/>
  </r>
  <r>
    <x v="135"/>
    <s v="Finalizada"/>
    <s v="Material para Empaque"/>
    <s v="Stretch film manual"/>
    <n v="1"/>
    <n v="241.49376046717171"/>
    <n v="241.49376046717171"/>
    <n v="30.1676"/>
    <n v="8.0050703558510357"/>
  </r>
  <r>
    <x v="135"/>
    <s v="Finalizada"/>
    <s v="Materiales Varios"/>
    <s v="Almohadillas de Fieltro "/>
    <n v="16"/>
    <n v="1.7013852813852814"/>
    <n v="27.222164502164503"/>
    <n v="30.1676"/>
    <n v="0.90236427498921035"/>
  </r>
  <r>
    <x v="144"/>
    <s v="Finalizada"/>
    <s v="Plywood"/>
    <s v="Lamina de Plywood Corriente de 4 x 8 x 3/8&quot;"/>
    <n v="1"/>
    <n v="500.86834894040703"/>
    <n v="500.86834894040703"/>
    <n v="30.1676"/>
    <n v="16.602857003553716"/>
  </r>
  <r>
    <x v="136"/>
    <s v="Finalizada"/>
    <s v="Clavos y Tornillos"/>
    <s v="Tornillo Phillips Panhead # 10-9 x 1&quot;"/>
    <n v="40"/>
    <n v="0.68488464885714284"/>
    <n v="27.395385954285715"/>
    <n v="30.1676"/>
    <n v="0.90810624492123049"/>
  </r>
  <r>
    <x v="135"/>
    <s v="Finalizada"/>
    <s v="Clavos y Tornillos"/>
    <s v="Tornillo Phillips Panhead # 10-9 x 1&quot;"/>
    <n v="35"/>
    <n v="0.68488464885714284"/>
    <n v="23.970962709999998"/>
    <n v="30.1676"/>
    <n v="0.79459296430607662"/>
  </r>
  <r>
    <x v="129"/>
    <s v="Finalizada"/>
    <s v="Plywood"/>
    <s v="Lamina de Plywood Corriente de 4 x 8 x 1/2&quot;"/>
    <n v="1"/>
    <n v="641.69552469135795"/>
    <n v="641.69552469135795"/>
    <n v="30.1676"/>
    <n v="21.271016742841923"/>
  </r>
  <r>
    <x v="117"/>
    <s v="Finalizada"/>
    <s v="Clavos y Tornillos"/>
    <s v="Tornillo Amarillo 1-1/2&quot; #10"/>
    <n v="300"/>
    <n v="0.44456344312992729"/>
    <n v="133.36903293897819"/>
    <n v="30.1676"/>
    <n v="4.4209361347597484"/>
  </r>
  <r>
    <x v="141"/>
    <s v="Finalizada"/>
    <s v="Clavos y Tornillos"/>
    <s v="Tornillo Amarillo 2&quot; #10"/>
    <n v="300"/>
    <n v="0.76725842674657718"/>
    <n v="230.17752802397317"/>
    <n v="30.1676"/>
    <n v="7.6299582341310934"/>
  </r>
  <r>
    <x v="133"/>
    <s v="Finalizada"/>
    <s v="Herrajes"/>
    <s v="Nivelador 5/8&quot; rosca de 1/4&quot;"/>
    <n v="16"/>
    <n v="7.5415032000000011"/>
    <n v="120.66405120000002"/>
    <n v="30.1676"/>
    <n v="3.9997895490526267"/>
  </r>
  <r>
    <x v="133"/>
    <s v="Finalizada"/>
    <s v="Herrajes"/>
    <s v="Resbalon plastico de 3/4&quot; con clavo"/>
    <n v="4"/>
    <n v="3.6494321173669468"/>
    <n v="14.597728469467787"/>
    <n v="30.1676"/>
    <n v="0.48388763008882996"/>
  </r>
  <r>
    <x v="121"/>
    <s v="Finalizada"/>
    <s v="Clavos y Tornillos"/>
    <s v="Tornillo Amarillo 1-1/2&quot; #10"/>
    <n v="300"/>
    <n v="0.44456344312992729"/>
    <n v="133.36903293897819"/>
    <n v="30.1676"/>
    <n v="4.4209361347597484"/>
  </r>
  <r>
    <x v="148"/>
    <s v="En Proceso"/>
    <s v="Clavos y Tornillos"/>
    <s v="Clavillo de Terminacion 1-3/4&quot;"/>
    <n v="200"/>
    <n v="9.2988630020512844E-2"/>
    <n v="18.597726004102569"/>
    <n v="30.1676"/>
    <n v="0.61648013113746436"/>
  </r>
  <r>
    <x v="148"/>
    <s v="En Proceso"/>
    <s v="Clavos y Tornillos"/>
    <s v="Tornillo Gypsum 1-1/2&quot;"/>
    <n v="100"/>
    <n v="0.23351166427355521"/>
    <n v="23.351166427355523"/>
    <n v="30.1676"/>
    <n v="0.77404786682916515"/>
  </r>
  <r>
    <x v="149"/>
    <s v="Finalizada"/>
    <s v="Metales"/>
    <s v="Lamina de hierro 10 pie x 4 pie x 1/8&quot;"/>
    <n v="0.75"/>
    <n v="2316.7759999999998"/>
    <n v="1737.5819999999999"/>
    <n v="30.1676"/>
    <n v="57.597621289065088"/>
  </r>
  <r>
    <x v="114"/>
    <s v="Finalizada"/>
    <s v="Metales"/>
    <s v="Lamina de hierro 10 pie x 4 pie x 1/8&quot;"/>
    <n v="-0.75"/>
    <n v="2316.7759999999998"/>
    <n v="-1737.5819999999999"/>
    <n v="30.1676"/>
    <n v="-57.597621289065088"/>
  </r>
  <r>
    <x v="8"/>
    <s v="En Proceso"/>
    <s v="Pinturas y Quimicos"/>
    <s v="Duro Tinte Blanco Sur cuarto"/>
    <n v="3"/>
    <n v="406.29999999999995"/>
    <n v="1218.8999999999999"/>
    <n v="30.1676"/>
    <n v="40.404274784868527"/>
  </r>
  <r>
    <x v="139"/>
    <s v="Finalizada"/>
    <s v="Clavos y Tornillos"/>
    <s v="Tornillo Square Flat head # 8-11 x 1-1/4&quot;"/>
    <n v="120"/>
    <n v="0.53120716944444446"/>
    <n v="63.744860333333335"/>
    <n v="30.1676"/>
    <n v="2.1130239174920558"/>
  </r>
  <r>
    <x v="150"/>
    <s v="Finalizada"/>
    <s v="Clavos y Tornillos"/>
    <s v="Tornillo Phillips Panhead # 10-9 x 1&quot;"/>
    <n v="35"/>
    <n v="0.68488464885714284"/>
    <n v="23.970962709999998"/>
    <n v="30.1676"/>
    <n v="0.79459296430607662"/>
  </r>
  <r>
    <x v="150"/>
    <s v="Finalizada"/>
    <s v="Herrajes"/>
    <s v="Resbalon plastico de 3/4&quot; con clavo"/>
    <n v="8"/>
    <n v="3.6494321173669468"/>
    <n v="29.195456938935575"/>
    <n v="30.1676"/>
    <n v="0.96777526017765991"/>
  </r>
  <r>
    <x v="151"/>
    <s v="Finalizada"/>
    <s v="Metales"/>
    <s v="Varilla de hierro liso 5/8&quot; std 6 m"/>
    <n v="24"/>
    <n v="49.911406085704805"/>
    <n v="1197.8737460569153"/>
    <n v="30.1676"/>
    <n v="39.707293455790825"/>
  </r>
  <r>
    <x v="148"/>
    <s v="En Proceso"/>
    <s v="Clavos y Tornillos"/>
    <s v="Clavillo de Terminacion 3/4&quot;"/>
    <n v="100"/>
    <n v="6.7416000000000004E-2"/>
    <n v="6.7416"/>
    <n v="30.1676"/>
    <n v="0.22347153900210823"/>
  </r>
  <r>
    <x v="102"/>
    <s v="Finalizada"/>
    <s v="Herrajes"/>
    <s v="Resbalon plastico de 3/4&quot; con clavo"/>
    <n v="5"/>
    <n v="3.6494321173669468"/>
    <n v="18.247160586834735"/>
    <n v="30.1676"/>
    <n v="0.6048595376110375"/>
  </r>
  <r>
    <x v="110"/>
    <s v="Finalizada"/>
    <s v="Clavos y Tornillos"/>
    <s v="Tuerca Galvanizada 5/16&quot;"/>
    <n v="2"/>
    <n v="0.76349999999999996"/>
    <n v="1.5269999999999999"/>
    <n v="30.1676"/>
    <n v="5.0617218472798625E-2"/>
  </r>
  <r>
    <x v="110"/>
    <s v="Finalizada"/>
    <s v="Clavos y Tornillos"/>
    <s v="Arandela Lisa Galvanizada 5/16&quot;"/>
    <n v="2"/>
    <n v="0.43200000000000005"/>
    <n v="0.8640000000000001"/>
    <n v="30.1676"/>
    <n v="2.8639997878518678E-2"/>
  </r>
  <r>
    <x v="91"/>
    <s v="Finalizada"/>
    <s v="Material para Tapizar"/>
    <s v="Tela Codigo 181 "/>
    <n v="3"/>
    <n v="1656.7900139999999"/>
    <n v="4970.3700419999996"/>
    <n v="30.1676"/>
    <n v="164.75855029899625"/>
  </r>
  <r>
    <x v="91"/>
    <s v="Finalizada"/>
    <s v="Material para Tapizar"/>
    <s v="Tela Codigo 189"/>
    <n v="3"/>
    <n v="1656.7900139999999"/>
    <n v="4970.3700419999996"/>
    <n v="30.1676"/>
    <n v="164.75855029899625"/>
  </r>
  <r>
    <x v="91"/>
    <s v="Finalizada"/>
    <s v="Material para Tapizar"/>
    <s v="Tela Codigo 187"/>
    <n v="2"/>
    <n v="1656.8200527999998"/>
    <n v="3313.6401055999995"/>
    <n v="30.1676"/>
    <n v="109.84102499370184"/>
  </r>
  <r>
    <x v="91"/>
    <s v="Finalizada"/>
    <s v="Material para Tapizar"/>
    <s v="Tela Codigo 186"/>
    <n v="2.5"/>
    <n v="1656.8200527999998"/>
    <n v="4142.0501319999994"/>
    <n v="30.1676"/>
    <n v="137.30128124212729"/>
  </r>
  <r>
    <x v="91"/>
    <s v="Finalizada"/>
    <s v="Material para Tapizar"/>
    <s v="Tela Codigo 183"/>
    <n v="4.5"/>
    <n v="1656.7900139999999"/>
    <n v="7455.5550629999998"/>
    <n v="30.1676"/>
    <n v="247.1378254484944"/>
  </r>
  <r>
    <x v="91"/>
    <s v="Finalizada"/>
    <s v="Material para Tapizar"/>
    <s v="Espuma naranja 3&quot;"/>
    <n v="1.5"/>
    <n v="739.5"/>
    <n v="1109.25"/>
    <n v="30.1676"/>
    <n v="36.769580609660693"/>
  </r>
  <r>
    <x v="142"/>
    <s v="Finalizada"/>
    <s v="Material para Tapizar"/>
    <s v="Espuma naranja 5&quot;"/>
    <n v="4"/>
    <n v="1232.5"/>
    <n v="4930"/>
    <n v="30.1676"/>
    <n v="163.42035826515865"/>
  </r>
  <r>
    <x v="133"/>
    <s v="Finalizada"/>
    <s v="Material para Tapizar"/>
    <s v="Espuma Blanca 1/4&quot;"/>
    <n v="1"/>
    <n v="36.32"/>
    <n v="36.32"/>
    <n v="30.1676"/>
    <n v="1.2039406515599518"/>
  </r>
  <r>
    <x v="133"/>
    <s v="Finalizada"/>
    <s v="Material para Tapizar"/>
    <s v="Espuma Amarilla 1/2&quot;"/>
    <n v="1"/>
    <n v="97.1"/>
    <n v="97.1"/>
    <n v="30.1676"/>
    <n v="3.2186849467640779"/>
  </r>
  <r>
    <x v="133"/>
    <s v="Finalizada"/>
    <s v="Material para Tapizar"/>
    <s v="Tela Bright Grid Scuba "/>
    <n v="2"/>
    <n v="2790.3041319999998"/>
    <n v="5580.6082639999995"/>
    <n v="30.1676"/>
    <n v="184.98681578912473"/>
  </r>
  <r>
    <x v="133"/>
    <s v="Finalizada"/>
    <s v="Material para Tapizar"/>
    <s v="Tela Mode Oxeye"/>
    <n v="4"/>
    <n v="1042.4214569999999"/>
    <n v="4169.6858279999997"/>
    <n v="30.1676"/>
    <n v="138.2173533194553"/>
  </r>
  <r>
    <x v="133"/>
    <s v="Finalizada"/>
    <s v="Material para Tapizar"/>
    <s v="Tela Kula Onix"/>
    <n v="1.5"/>
    <n v="1818.9874808"/>
    <n v="2728.4812211999997"/>
    <n v="30.1676"/>
    <n v="90.444093040215321"/>
  </r>
  <r>
    <x v="121"/>
    <s v="Finalizada"/>
    <s v="Material para Tapizar"/>
    <s v="Tela Kula Onix"/>
    <n v="8.5"/>
    <n v="1818.9874808"/>
    <n v="15461.393586799999"/>
    <n v="30.1676"/>
    <n v="512.51652722788685"/>
  </r>
  <r>
    <x v="121"/>
    <s v="Finalizada"/>
    <s v="Material para Tapizar"/>
    <s v="Espuma naranja 3&quot;"/>
    <n v="3"/>
    <n v="739.5"/>
    <n v="2218.5"/>
    <n v="30.1676"/>
    <n v="73.539161219321386"/>
  </r>
  <r>
    <x v="121"/>
    <s v="Finalizada"/>
    <s v="Material para Tapizar"/>
    <s v="Tela Mechanism Frenzy"/>
    <n v="11"/>
    <n v="2753.7068606666667"/>
    <n v="30290.775467333333"/>
    <n v="30.1676"/>
    <n v="1004.0830383369354"/>
  </r>
  <r>
    <x v="121"/>
    <s v="Finalizada"/>
    <s v="Material para Tapizar"/>
    <s v="Tela Codigo 452"/>
    <n v="3"/>
    <n v="2650.9240999999997"/>
    <n v="7952.7722999999987"/>
    <n v="30.1676"/>
    <n v="263.619654861507"/>
  </r>
  <r>
    <x v="121"/>
    <s v="Finalizada"/>
    <s v="Herrajes"/>
    <s v="Herraje Giratorio"/>
    <n v="5"/>
    <n v="2108.9782714285716"/>
    <n v="10544.891357142858"/>
    <n v="30.1676"/>
    <n v="349.54359502058031"/>
  </r>
  <r>
    <x v="126"/>
    <s v="Finalizada"/>
    <s v="Herrajes"/>
    <s v="Herraje Giratorio"/>
    <n v="2"/>
    <n v="2108.9782714285716"/>
    <n v="4217.9565428571432"/>
    <n v="30.1676"/>
    <n v="139.8174380082321"/>
  </r>
  <r>
    <x v="124"/>
    <s v="Finalizada"/>
    <s v="Herrajes"/>
    <s v="Jaladeras"/>
    <n v="2"/>
    <n v="36.554996800000005"/>
    <n v="73.10999360000001"/>
    <n v="30.1676"/>
    <n v="2.4234607194473545"/>
  </r>
  <r>
    <x v="126"/>
    <s v="Finalizada"/>
    <s v="Material para Tapizar"/>
    <s v="Tela Rich Polynesia"/>
    <n v="16"/>
    <n v="3351.338921"/>
    <n v="53621.422736"/>
    <n v="30.1676"/>
    <n v="1777.4507331043901"/>
  </r>
  <r>
    <x v="120"/>
    <s v="Finalizada"/>
    <s v="Material para Tapizar"/>
    <s v="Arena N° 14 Azul Rey "/>
    <n v="1.5"/>
    <n v="72"/>
    <n v="108"/>
    <n v="30.1676"/>
    <n v="3.5799997348148342"/>
  </r>
  <r>
    <x v="120"/>
    <s v="Finalizada"/>
    <s v="Material para Tapizar"/>
    <s v="Espuma Amarilla 1&quot;"/>
    <n v="1"/>
    <n v="194.21"/>
    <n v="194.21"/>
    <n v="30.1676"/>
    <n v="6.4377013749850835"/>
  </r>
  <r>
    <x v="114"/>
    <s v="Finalizada"/>
    <s v="Clavos y Tornillos"/>
    <s v="Perno Hexagonal 5/16&quot;x2&quot;Galvanizado"/>
    <n v="4"/>
    <n v="2"/>
    <n v="8"/>
    <n v="30.1676"/>
    <n v="0.26518516554183957"/>
  </r>
  <r>
    <x v="114"/>
    <s v="Finalizada"/>
    <s v="Clavos y Tornillos"/>
    <s v="Tuerca Galvanizada 5/16&quot;"/>
    <n v="8"/>
    <n v="0.76349999999999996"/>
    <n v="6.1079999999999997"/>
    <n v="30.1676"/>
    <n v="0.2024688738911945"/>
  </r>
  <r>
    <x v="114"/>
    <s v="Finalizada"/>
    <s v="Clavos y Tornillos"/>
    <s v="Arandela Lisa Galvanizada 5/16&quot;"/>
    <n v="8"/>
    <n v="0.43200000000000005"/>
    <n v="3.4560000000000004"/>
    <n v="30.1676"/>
    <n v="0.11455999151407471"/>
  </r>
  <r>
    <x v="8"/>
    <s v="En Proceso"/>
    <s v="Pinturas y Quimicos"/>
    <s v="Duro Tinte Genizaro Antiguo Sur cuarto"/>
    <n v="-0.25"/>
    <n v="142.2564563939394"/>
    <n v="-35.564114098484851"/>
    <n v="30.1676"/>
    <n v="-1.178884435569447"/>
  </r>
  <r>
    <x v="8"/>
    <s v="En Proceso"/>
    <s v="Pinturas y Quimicos"/>
    <s v="Duro Tinte Negro Sur galon"/>
    <n v="-6.25E-2"/>
    <n v="1231.47"/>
    <n v="-76.966875000000002"/>
    <n v="30.1676"/>
    <n v="-2.5513091860141346"/>
  </r>
  <r>
    <x v="8"/>
    <s v="En Proceso"/>
    <s v="Pinturas y Quimicos"/>
    <s v="Corrostyl antic mate Negro Sur galon"/>
    <n v="-0.3125"/>
    <n v="875.05880341880345"/>
    <n v="-273.45587606837609"/>
    <n v="30.1676"/>
    <n v="-9.0645552204476356"/>
  </r>
  <r>
    <x v="8"/>
    <s v="En Proceso"/>
    <s v="Pinturas y Quimicos"/>
    <s v="Thinner extrafino Sur galon"/>
    <n v="-0.25"/>
    <n v="349.53824092741934"/>
    <n v="-87.384560231854834"/>
    <n v="30.1676"/>
    <n v="-2.8966361338606594"/>
  </r>
  <r>
    <x v="8"/>
    <s v="En Proceso"/>
    <s v="Pinturas y Quimicos"/>
    <s v="Desoxidante / Desengrasante Sur"/>
    <n v="-0.1875"/>
    <n v="238.47880378364198"/>
    <n v="-44.714775709432871"/>
    <n v="30.1676"/>
    <n v="-1.482211899834023"/>
  </r>
  <r>
    <x v="8"/>
    <s v="En Proceso"/>
    <s v="Pinturas y Quimicos"/>
    <s v="Fondo Lijable para exteriores transparente Sur"/>
    <n v="-0.15625"/>
    <n v="986.72794871794883"/>
    <n v="-154.17624198717951"/>
    <n v="30.1676"/>
    <n v="-5.1106565317486146"/>
  </r>
  <r>
    <x v="8"/>
    <s v="En Proceso"/>
    <s v="Pinturas y Quimicos"/>
    <s v="Acabado mate para exteriores transparente Sur"/>
    <n v="-0.40625"/>
    <n v="1231.6764492649318"/>
    <n v="-500.3685575138785"/>
    <n v="30.1676"/>
    <n v="-16.586289844531169"/>
  </r>
  <r>
    <x v="8"/>
    <s v="En Proceso"/>
    <s v="Pinturas y Quimicos"/>
    <s v="Componente B 730 para poliuretano Sur"/>
    <n v="-0.28125"/>
    <n v="1322.9114062629101"/>
    <n v="-372.06883301144347"/>
    <n v="30.1676"/>
    <n v="-12.333391884387339"/>
  </r>
  <r>
    <x v="8"/>
    <s v="En Proceso"/>
    <s v="Pinturas y Quimicos"/>
    <s v="Diluyente Duro Sur"/>
    <n v="-0.28125"/>
    <n v="619.40000000000009"/>
    <n v="-174.20625000000001"/>
    <n v="30.1676"/>
    <n v="-5.7746141555841373"/>
  </r>
  <r>
    <x v="44"/>
    <s v="En Proceso"/>
    <s v="Material para Empaque"/>
    <s v="Papel kraft "/>
    <n v="-9"/>
    <n v="3.1466686239601929"/>
    <n v="-28.320017615641735"/>
    <n v="30.1676"/>
    <n v="-0.93875606994397087"/>
  </r>
  <r>
    <x v="109"/>
    <s v="Finalizada"/>
    <s v="Pinturas y Quimicos"/>
    <s v="Duro Tinte Genizaro Antiguo Sur cuarto"/>
    <n v="0.25"/>
    <n v="142.2564563939394"/>
    <n v="35.564114098484851"/>
    <n v="30.1676"/>
    <n v="1.178884435569447"/>
  </r>
  <r>
    <x v="109"/>
    <s v="Finalizada"/>
    <s v="Pinturas y Quimicos"/>
    <s v="Duro Tinte Negro Sur galon"/>
    <n v="6.25E-2"/>
    <n v="1231.47"/>
    <n v="76.966875000000002"/>
    <n v="30.1676"/>
    <n v="2.5513091860141346"/>
  </r>
  <r>
    <x v="109"/>
    <s v="Finalizada"/>
    <s v="Pinturas y Quimicos"/>
    <s v="Corrostyl antic mate Negro Sur galon"/>
    <n v="0.3125"/>
    <n v="875.05880341880345"/>
    <n v="273.45587606837609"/>
    <n v="30.1676"/>
    <n v="9.0645552204476356"/>
  </r>
  <r>
    <x v="109"/>
    <s v="Finalizada"/>
    <s v="Pinturas y Quimicos"/>
    <s v="Thinner extrafino Sur galon"/>
    <n v="0.25"/>
    <n v="349.53824092741934"/>
    <n v="87.384560231854834"/>
    <n v="30.1676"/>
    <n v="2.8966361338606594"/>
  </r>
  <r>
    <x v="109"/>
    <s v="Finalizada"/>
    <s v="Pinturas y Quimicos"/>
    <s v="Desoxidante / Desengrasante Sur"/>
    <n v="0.1875"/>
    <n v="238.47880378364198"/>
    <n v="44.714775709432871"/>
    <n v="30.1676"/>
    <n v="1.482211899834023"/>
  </r>
  <r>
    <x v="109"/>
    <s v="Finalizada"/>
    <s v="Pinturas y Quimicos"/>
    <s v="Fondo Lijable para exteriores transparente Sur"/>
    <n v="0.15625"/>
    <n v="986.72794871794883"/>
    <n v="154.17624198717951"/>
    <n v="30.1676"/>
    <n v="5.1106565317486146"/>
  </r>
  <r>
    <x v="109"/>
    <s v="Finalizada"/>
    <s v="Pinturas y Quimicos"/>
    <s v="Acabado mate para exteriores transparente Sur"/>
    <n v="0.40625"/>
    <n v="1231.6764492649318"/>
    <n v="500.3685575138785"/>
    <n v="30.1676"/>
    <n v="16.586289844531169"/>
  </r>
  <r>
    <x v="109"/>
    <s v="Finalizada"/>
    <s v="Pinturas y Quimicos"/>
    <s v="Componente B 730 para poliuretano Sur"/>
    <n v="0.28125"/>
    <n v="1322.9114062629101"/>
    <n v="372.06883301144347"/>
    <n v="30.1676"/>
    <n v="12.333391884387339"/>
  </r>
  <r>
    <x v="109"/>
    <s v="Finalizada"/>
    <s v="Pinturas y Quimicos"/>
    <s v="Diluyente Duro Sur"/>
    <n v="0.28125"/>
    <n v="619.40000000000009"/>
    <n v="174.20625000000001"/>
    <n v="30.1676"/>
    <n v="5.7746141555841373"/>
  </r>
  <r>
    <x v="109"/>
    <s v="Finalizada"/>
    <s v="Material para Empaque"/>
    <s v="Papel kraft "/>
    <n v="9"/>
    <n v="3.1466686239601929"/>
    <n v="28.320017615641735"/>
    <n v="30.1676"/>
    <n v="0.93875606994397087"/>
  </r>
  <r>
    <x v="8"/>
    <s v="En Proceso"/>
    <s v="Pinturas y Quimicos"/>
    <s v="Fondo Lijable para exteriores transparente Sur"/>
    <n v="-0.125"/>
    <n v="986.72794871794883"/>
    <n v="-123.3409935897436"/>
    <n v="30.1676"/>
    <n v="-4.0885252253988913"/>
  </r>
  <r>
    <x v="8"/>
    <s v="En Proceso"/>
    <s v="Pinturas y Quimicos"/>
    <s v="Acabado mate para exteriores transparente Sur"/>
    <n v="-0.1875"/>
    <n v="1231.6764492649318"/>
    <n v="-230.93933423717471"/>
    <n v="30.1676"/>
    <n v="-7.6552106974759244"/>
  </r>
  <r>
    <x v="8"/>
    <s v="En Proceso"/>
    <s v="Pinturas y Quimicos"/>
    <s v="Componente B 730 para poliuretano Sur"/>
    <n v="-0.15625"/>
    <n v="1322.9114062629101"/>
    <n v="-206.70490722857971"/>
    <n v="30.1676"/>
    <n v="-6.8518843802151883"/>
  </r>
  <r>
    <x v="8"/>
    <s v="En Proceso"/>
    <s v="Pinturas y Quimicos"/>
    <s v="Diluyente Duro Sur"/>
    <n v="-0.15625"/>
    <n v="619.40000000000009"/>
    <n v="-96.781250000000014"/>
    <n v="30.1676"/>
    <n v="-3.2081189753245209"/>
  </r>
  <r>
    <x v="8"/>
    <s v="En Proceso"/>
    <s v="Pinturas y Quimicos"/>
    <s v="Duro Tinte Genizaro Antiguo Sur cuarto"/>
    <n v="-0.125"/>
    <n v="142.2564563939394"/>
    <n v="-17.782057049242425"/>
    <n v="30.1676"/>
    <n v="-0.5894422177847235"/>
  </r>
  <r>
    <x v="8"/>
    <s v="En Proceso"/>
    <s v="Pinturas y Quimicos"/>
    <s v="Corrostyl antic mate Negro Sur galon"/>
    <n v="-9.375E-2"/>
    <n v="875.05880341880345"/>
    <n v="-82.03676282051282"/>
    <n v="30.1676"/>
    <n v="-2.7193665661342905"/>
  </r>
  <r>
    <x v="8"/>
    <s v="En Proceso"/>
    <s v="Pinturas y Quimicos"/>
    <s v="Thinner extrafino Sur galon"/>
    <n v="-0.125"/>
    <n v="349.53824092741934"/>
    <n v="-43.692280115927417"/>
    <n v="30.1676"/>
    <n v="-1.4483180669303297"/>
  </r>
  <r>
    <x v="44"/>
    <s v="En Proceso"/>
    <s v="Material para Empaque"/>
    <s v="Papel kraft "/>
    <n v="-5.4"/>
    <n v="3.1466686239601929"/>
    <n v="-16.992010569385041"/>
    <n v="30.1676"/>
    <n v="-0.5632536419663825"/>
  </r>
  <r>
    <x v="123"/>
    <s v="Finalizada"/>
    <s v="Pinturas y Quimicos"/>
    <s v="Fondo Lijable para exteriores transparente Sur"/>
    <n v="0.125"/>
    <n v="986.72794871794883"/>
    <n v="123.3409935897436"/>
    <n v="30.1676"/>
    <n v="4.0885252253988913"/>
  </r>
  <r>
    <x v="123"/>
    <s v="Finalizada"/>
    <s v="Pinturas y Quimicos"/>
    <s v="Acabado mate para exteriores transparente Sur"/>
    <n v="0.1875"/>
    <n v="1231.6764492649318"/>
    <n v="230.93933423717471"/>
    <n v="30.1676"/>
    <n v="7.6552106974759244"/>
  </r>
  <r>
    <x v="123"/>
    <s v="Finalizada"/>
    <s v="Pinturas y Quimicos"/>
    <s v="Componente B 730 para poliuretano Sur"/>
    <n v="0.15625"/>
    <n v="1322.9114062629101"/>
    <n v="206.70490722857971"/>
    <n v="30.1676"/>
    <n v="6.8518843802151883"/>
  </r>
  <r>
    <x v="123"/>
    <s v="Finalizada"/>
    <s v="Pinturas y Quimicos"/>
    <s v="Diluyente Duro Sur"/>
    <n v="0.15625"/>
    <n v="619.40000000000009"/>
    <n v="96.781250000000014"/>
    <n v="30.1676"/>
    <n v="3.2081189753245209"/>
  </r>
  <r>
    <x v="123"/>
    <s v="Finalizada"/>
    <s v="Pinturas y Quimicos"/>
    <s v="Duro Tinte Genizaro Antiguo Sur cuarto"/>
    <n v="0.125"/>
    <n v="142.2564563939394"/>
    <n v="17.782057049242425"/>
    <n v="30.1676"/>
    <n v="0.5894422177847235"/>
  </r>
  <r>
    <x v="123"/>
    <s v="Finalizada"/>
    <s v="Pinturas y Quimicos"/>
    <s v="Corrostyl antic mate Negro Sur galon"/>
    <n v="9.375E-2"/>
    <n v="875.05880341880345"/>
    <n v="82.03676282051282"/>
    <n v="30.1676"/>
    <n v="2.7193665661342905"/>
  </r>
  <r>
    <x v="123"/>
    <s v="Finalizada"/>
    <s v="Pinturas y Quimicos"/>
    <s v="Thinner extrafino Sur galon"/>
    <n v="0.125"/>
    <n v="349.53824092741934"/>
    <n v="43.692280115927417"/>
    <n v="30.1676"/>
    <n v="1.4483180669303297"/>
  </r>
  <r>
    <x v="123"/>
    <s v="Finalizada"/>
    <s v="Material para Empaque"/>
    <s v="Papel kraft "/>
    <n v="5.4"/>
    <n v="3.1466686239601929"/>
    <n v="16.992010569385041"/>
    <n v="30.1676"/>
    <n v="0.5632536419663825"/>
  </r>
  <r>
    <x v="8"/>
    <s v="En Proceso"/>
    <s v="Pinturas y Quimicos"/>
    <s v="Desoxidante / Desengrasante Sur"/>
    <n v="-4"/>
    <n v="238.47880378364198"/>
    <n v="-953.91521513456792"/>
    <n v="30.1676"/>
    <n v="-31.62052052979249"/>
  </r>
  <r>
    <x v="8"/>
    <s v="En Proceso"/>
    <s v="Pinturas y Quimicos"/>
    <s v="Corrostyl antic mate Negro Sur galon"/>
    <n v="-8"/>
    <n v="875.05880341880345"/>
    <n v="-7000.4704273504276"/>
    <n v="30.1676"/>
    <n v="-232.05261364345947"/>
  </r>
  <r>
    <x v="8"/>
    <s v="En Proceso"/>
    <s v="Pinturas y Quimicos"/>
    <s v="Acabado mate para exteriores transparente Sur"/>
    <n v="-5"/>
    <n v="1231.6764492649318"/>
    <n v="-6158.3822463246588"/>
    <n v="30.1676"/>
    <n v="-204.13895193269133"/>
  </r>
  <r>
    <x v="8"/>
    <s v="En Proceso"/>
    <s v="Pinturas y Quimicos"/>
    <s v="NOS transparente base coat Sur"/>
    <n v="-8"/>
    <n v="872.04927745364489"/>
    <n v="-6976.3942196291591"/>
    <n v="30.1676"/>
    <n v="-231.25453200218641"/>
  </r>
  <r>
    <x v="8"/>
    <s v="En Proceso"/>
    <s v="Pinturas y Quimicos"/>
    <s v="NOS top coat finish Sur"/>
    <n v="-6"/>
    <n v="838.56593976525971"/>
    <n v="-5031.3956385915581"/>
    <n v="30.1676"/>
    <n v="-166.78143566579899"/>
  </r>
  <r>
    <x v="8"/>
    <s v="En Proceso"/>
    <s v="Pinturas y Quimicos"/>
    <s v="Duro Tinte Nogal Oscuro Sur cuarto"/>
    <n v="-2"/>
    <n v="307.77845941846914"/>
    <n v="-615.55691883693828"/>
    <n v="30.1676"/>
    <n v="-20.404570427774775"/>
  </r>
  <r>
    <x v="8"/>
    <s v="En Proceso"/>
    <s v="Pinturas y Quimicos"/>
    <s v="Duro Tinte Genizaro Antiguo Sur cuarto"/>
    <n v="-2"/>
    <n v="142.2564563939394"/>
    <n v="-284.5129127878788"/>
    <n v="30.1676"/>
    <n v="-9.431075484555576"/>
  </r>
  <r>
    <x v="8"/>
    <s v="En Proceso"/>
    <s v="Pinturas y Quimicos"/>
    <s v="Duro Tinte Negro Sur galon"/>
    <n v="-5"/>
    <n v="1231.47"/>
    <n v="-6157.35"/>
    <n v="30.1676"/>
    <n v="-204.10473488113075"/>
  </r>
  <r>
    <x v="8"/>
    <s v="En Proceso"/>
    <s v="Pinturas y Quimicos"/>
    <s v="Thinner extrafino Sur galon"/>
    <n v="-2.5"/>
    <n v="349.53824092741934"/>
    <n v="-873.84560231854834"/>
    <n v="30.1676"/>
    <n v="-28.966361338606596"/>
  </r>
  <r>
    <x v="44"/>
    <s v="En Proceso"/>
    <s v="Material para Empaque"/>
    <s v="Papel kraft "/>
    <n v="-1350"/>
    <n v="3.1466686239601929"/>
    <n v="-4248.0026423462605"/>
    <n v="30.1676"/>
    <n v="-140.81341049159565"/>
  </r>
  <r>
    <x v="38"/>
    <s v="Finalizada"/>
    <s v="Pinturas y Quimicos"/>
    <s v="Desoxidante / Desengrasante Sur"/>
    <n v="4"/>
    <n v="238.47880378364198"/>
    <n v="953.91521513456792"/>
    <n v="30.1676"/>
    <n v="31.62052052979249"/>
  </r>
  <r>
    <x v="38"/>
    <s v="Finalizada"/>
    <s v="Pinturas y Quimicos"/>
    <s v="Corrostyl antic mate Negro Sur galon"/>
    <n v="8"/>
    <n v="875.05880341880345"/>
    <n v="7000.4704273504276"/>
    <n v="30.1676"/>
    <n v="232.05261364345947"/>
  </r>
  <r>
    <x v="38"/>
    <s v="Finalizada"/>
    <s v="Pinturas y Quimicos"/>
    <s v="Acabado mate para exteriores transparente Sur"/>
    <n v="5"/>
    <n v="1231.6764492649318"/>
    <n v="6158.3822463246588"/>
    <n v="30.1676"/>
    <n v="204.13895193269133"/>
  </r>
  <r>
    <x v="38"/>
    <s v="Finalizada"/>
    <s v="Pinturas y Quimicos"/>
    <s v="NOS transparente base coat Sur"/>
    <n v="8"/>
    <n v="872.04927745364489"/>
    <n v="6976.3942196291591"/>
    <n v="30.1676"/>
    <n v="231.25453200218641"/>
  </r>
  <r>
    <x v="38"/>
    <s v="Finalizada"/>
    <s v="Pinturas y Quimicos"/>
    <s v="NOS top coat finish Sur"/>
    <n v="6"/>
    <n v="838.56593976525971"/>
    <n v="5031.3956385915581"/>
    <n v="30.1676"/>
    <n v="166.78143566579899"/>
  </r>
  <r>
    <x v="38"/>
    <s v="Finalizada"/>
    <s v="Pinturas y Quimicos"/>
    <s v="Duro Tinte Nogal Oscuro Sur cuarto"/>
    <n v="2"/>
    <n v="307.77845941846914"/>
    <n v="615.55691883693828"/>
    <n v="30.1676"/>
    <n v="20.404570427774775"/>
  </r>
  <r>
    <x v="38"/>
    <s v="Finalizada"/>
    <s v="Pinturas y Quimicos"/>
    <s v="Duro Tinte Genizaro Antiguo Sur cuarto"/>
    <n v="2"/>
    <n v="142.2564563939394"/>
    <n v="284.5129127878788"/>
    <n v="30.1676"/>
    <n v="9.431075484555576"/>
  </r>
  <r>
    <x v="38"/>
    <s v="Finalizada"/>
    <s v="Pinturas y Quimicos"/>
    <s v="Duro Tinte Negro Sur galon"/>
    <n v="5"/>
    <n v="1231.47"/>
    <n v="6157.35"/>
    <n v="30.1676"/>
    <n v="204.10473488113075"/>
  </r>
  <r>
    <x v="38"/>
    <s v="Finalizada"/>
    <s v="Pinturas y Quimicos"/>
    <s v="Thinner extrafino Sur galon"/>
    <n v="2.5"/>
    <n v="349.53824092741934"/>
    <n v="873.84560231854834"/>
    <n v="30.1676"/>
    <n v="28.966361338606596"/>
  </r>
  <r>
    <x v="38"/>
    <s v="Finalizada"/>
    <s v="Material para Empaque"/>
    <s v="Papel kraft "/>
    <n v="1350"/>
    <n v="3.1466686239601929"/>
    <n v="4248.0026423462605"/>
    <n v="30.1676"/>
    <n v="140.81341049159565"/>
  </r>
  <r>
    <x v="8"/>
    <s v="En Proceso"/>
    <s v="Pinturas y Quimicos"/>
    <s v="Desoxidante / Desengrasante Sur"/>
    <n v="-6.25E-2"/>
    <n v="238.47880378364198"/>
    <n v="-14.904925236477624"/>
    <n v="30.1676"/>
    <n v="-0.49407063327800765"/>
  </r>
  <r>
    <x v="8"/>
    <s v="En Proceso"/>
    <s v="Pinturas y Quimicos"/>
    <s v="Corrostyl antic mate Negro Sur galon"/>
    <n v="-0.1875"/>
    <n v="875.05880341880345"/>
    <n v="-164.07352564102564"/>
    <n v="30.1676"/>
    <n v="-5.438733132268581"/>
  </r>
  <r>
    <x v="8"/>
    <s v="En Proceso"/>
    <s v="Pinturas y Quimicos"/>
    <s v="Acabado mate para exteriores transparente Sur"/>
    <n v="-0.125"/>
    <n v="1231.6764492649318"/>
    <n v="-153.95955615811647"/>
    <n v="30.1676"/>
    <n v="-5.1034737983172827"/>
  </r>
  <r>
    <x v="8"/>
    <s v="En Proceso"/>
    <s v="Pinturas y Quimicos"/>
    <s v="Componente B 730 para poliuretano Sur"/>
    <n v="-6.25E-2"/>
    <n v="1322.9114062629101"/>
    <n v="-82.68196289143188"/>
    <n v="30.1676"/>
    <n v="-2.740753752086075"/>
  </r>
  <r>
    <x v="8"/>
    <s v="En Proceso"/>
    <s v="Pinturas y Quimicos"/>
    <s v="Diluyente Duro Sur"/>
    <n v="-6.25E-2"/>
    <n v="619.40000000000009"/>
    <n v="-38.712500000000006"/>
    <n v="30.1676"/>
    <n v="-1.2832475901298084"/>
  </r>
  <r>
    <x v="8"/>
    <s v="En Proceso"/>
    <s v="Pinturas y Quimicos"/>
    <s v="NOS transparente base coat Sur"/>
    <n v="-0.1875"/>
    <n v="872.04927745364489"/>
    <n v="-163.5092395225584"/>
    <n v="30.1676"/>
    <n v="-5.4200280938012435"/>
  </r>
  <r>
    <x v="8"/>
    <s v="En Proceso"/>
    <s v="Pinturas y Quimicos"/>
    <s v="NOS top coat finish Sur"/>
    <n v="-0.1875"/>
    <n v="838.56593976525971"/>
    <n v="-157.23111370598619"/>
    <n v="30.1676"/>
    <n v="-5.2119198645562186"/>
  </r>
  <r>
    <x v="8"/>
    <s v="En Proceso"/>
    <s v="Pinturas y Quimicos"/>
    <s v="Duro Tinte Negro Sur galon"/>
    <n v="-0.125"/>
    <n v="1231.47"/>
    <n v="-153.93375"/>
    <n v="30.1676"/>
    <n v="-5.1026183720282692"/>
  </r>
  <r>
    <x v="44"/>
    <s v="En Proceso"/>
    <s v="Material para Empaque"/>
    <s v="Papel kraft "/>
    <n v="-9"/>
    <n v="3.1466686239601929"/>
    <n v="-28.320017615641735"/>
    <n v="30.1676"/>
    <n v="-0.93875606994397087"/>
  </r>
  <r>
    <x v="132"/>
    <s v="Finalizada"/>
    <s v="Pinturas y Quimicos"/>
    <s v="Desoxidante / Desengrasante Sur"/>
    <n v="6.25E-2"/>
    <n v="238.47880378364198"/>
    <n v="14.904925236477624"/>
    <n v="30.1676"/>
    <n v="0.49407063327800765"/>
  </r>
  <r>
    <x v="132"/>
    <s v="Finalizada"/>
    <s v="Pinturas y Quimicos"/>
    <s v="Corrostyl antic mate Negro Sur galon"/>
    <n v="0.1875"/>
    <n v="875.05880341880345"/>
    <n v="164.07352564102564"/>
    <n v="30.1676"/>
    <n v="5.438733132268581"/>
  </r>
  <r>
    <x v="132"/>
    <s v="Finalizada"/>
    <s v="Pinturas y Quimicos"/>
    <s v="Acabado mate para exteriores transparente Sur"/>
    <n v="0.125"/>
    <n v="1231.6764492649318"/>
    <n v="153.95955615811647"/>
    <n v="30.1676"/>
    <n v="5.1034737983172827"/>
  </r>
  <r>
    <x v="132"/>
    <s v="Finalizada"/>
    <s v="Pinturas y Quimicos"/>
    <s v="Componente B 730 para poliuretano Sur"/>
    <n v="6.25E-2"/>
    <n v="1322.9114062629101"/>
    <n v="82.68196289143188"/>
    <n v="30.1676"/>
    <n v="2.740753752086075"/>
  </r>
  <r>
    <x v="132"/>
    <s v="Finalizada"/>
    <s v="Pinturas y Quimicos"/>
    <s v="Diluyente Duro Sur"/>
    <n v="6.25E-2"/>
    <n v="619.40000000000009"/>
    <n v="38.712500000000006"/>
    <n v="30.1676"/>
    <n v="1.2832475901298084"/>
  </r>
  <r>
    <x v="132"/>
    <s v="Finalizada"/>
    <s v="Pinturas y Quimicos"/>
    <s v="NOS transparente base coat Sur"/>
    <n v="0.1875"/>
    <n v="872.04927745364489"/>
    <n v="163.5092395225584"/>
    <n v="30.1676"/>
    <n v="5.4200280938012435"/>
  </r>
  <r>
    <x v="132"/>
    <s v="Finalizada"/>
    <s v="Pinturas y Quimicos"/>
    <s v="NOS top coat finish Sur"/>
    <n v="0.1875"/>
    <n v="838.56593976525971"/>
    <n v="157.23111370598619"/>
    <n v="30.1676"/>
    <n v="5.2119198645562186"/>
  </r>
  <r>
    <x v="132"/>
    <s v="Finalizada"/>
    <s v="Pinturas y Quimicos"/>
    <s v="Duro Tinte Negro Sur galon"/>
    <n v="0.125"/>
    <n v="1231.47"/>
    <n v="153.93375"/>
    <n v="30.1676"/>
    <n v="5.1026183720282692"/>
  </r>
  <r>
    <x v="132"/>
    <s v="Finalizada"/>
    <s v="Material para Empaque"/>
    <s v="Papel kraft "/>
    <n v="9"/>
    <n v="3.1466686239601929"/>
    <n v="28.320017615641735"/>
    <n v="30.1676"/>
    <n v="0.93875606994397087"/>
  </r>
  <r>
    <x v="8"/>
    <s v="En Proceso"/>
    <s v="Pinturas y Quimicos"/>
    <s v="Fondo Lijable para exteriores transparente Sur negro galon"/>
    <n v="-0.125"/>
    <n v="980.21"/>
    <n v="-122.52625"/>
    <n v="30.1676"/>
    <n v="-4.0615179861838531"/>
  </r>
  <r>
    <x v="8"/>
    <s v="En Proceso"/>
    <s v="Pinturas y Quimicos"/>
    <s v="Componente B 730 para poliuretano Sur"/>
    <n v="-0.1875"/>
    <n v="1322.9114062629101"/>
    <n v="-248.04588867429564"/>
    <n v="30.1676"/>
    <n v="-8.2222612562582249"/>
  </r>
  <r>
    <x v="8"/>
    <s v="En Proceso"/>
    <s v="Pinturas y Quimicos"/>
    <s v="Diluyente Duro Sur"/>
    <n v="-0.1875"/>
    <n v="619.40000000000009"/>
    <n v="-116.13750000000002"/>
    <n v="30.1676"/>
    <n v="-3.8497427703894251"/>
  </r>
  <r>
    <x v="8"/>
    <s v="En Proceso"/>
    <s v="Pinturas y Quimicos"/>
    <s v="Corrostyl antic mate Negro Sur galon"/>
    <n v="-0.1875"/>
    <n v="875.05880341880345"/>
    <n v="-164.07352564102564"/>
    <n v="30.1676"/>
    <n v="-5.438733132268581"/>
  </r>
  <r>
    <x v="8"/>
    <s v="En Proceso"/>
    <s v="Pinturas y Quimicos"/>
    <s v="Desoxidante / Desengrasante Sur"/>
    <n v="-6.25E-2"/>
    <n v="238.47880378364198"/>
    <n v="-14.904925236477624"/>
    <n v="30.1676"/>
    <n v="-0.49407063327800765"/>
  </r>
  <r>
    <x v="44"/>
    <s v="En Proceso"/>
    <s v="Material para Empaque"/>
    <s v="Papel kraft "/>
    <n v="-10.8"/>
    <n v="3.1466686239601929"/>
    <n v="-33.984021138770082"/>
    <n v="30.1676"/>
    <n v="-1.126507283932765"/>
  </r>
  <r>
    <x v="112"/>
    <s v="Finalizada"/>
    <s v="Pinturas y Quimicos"/>
    <s v="Fondo Lijable para exteriores transparente Sur negro galon"/>
    <n v="0.125"/>
    <n v="980.21"/>
    <n v="122.52625"/>
    <n v="30.1676"/>
    <n v="4.0615179861838531"/>
  </r>
  <r>
    <x v="112"/>
    <s v="Finalizada"/>
    <s v="Pinturas y Quimicos"/>
    <s v="Componente B 730 para poliuretano Sur"/>
    <n v="0.1875"/>
    <n v="1322.9114062629101"/>
    <n v="248.04588867429564"/>
    <n v="30.1676"/>
    <n v="8.2222612562582249"/>
  </r>
  <r>
    <x v="112"/>
    <s v="Finalizada"/>
    <s v="Pinturas y Quimicos"/>
    <s v="Diluyente Duro Sur"/>
    <n v="0.1875"/>
    <n v="619.40000000000009"/>
    <n v="116.13750000000002"/>
    <n v="30.1676"/>
    <n v="3.8497427703894251"/>
  </r>
  <r>
    <x v="112"/>
    <s v="Finalizada"/>
    <s v="Pinturas y Quimicos"/>
    <s v="Corrostyl antic mate Negro Sur galon"/>
    <n v="0.1875"/>
    <n v="875.05880341880345"/>
    <n v="164.07352564102564"/>
    <n v="30.1676"/>
    <n v="5.438733132268581"/>
  </r>
  <r>
    <x v="112"/>
    <s v="Finalizada"/>
    <s v="Pinturas y Quimicos"/>
    <s v="Desoxidante / Desengrasante Sur"/>
    <n v="6.25E-2"/>
    <n v="238.47880378364198"/>
    <n v="14.904925236477624"/>
    <n v="30.1676"/>
    <n v="0.49407063327800765"/>
  </r>
  <r>
    <x v="112"/>
    <s v="Finalizada"/>
    <s v="Material para Empaque"/>
    <s v="Papel kraft "/>
    <n v="10.8"/>
    <n v="3.1466686239601929"/>
    <n v="33.984021138770082"/>
    <n v="30.1676"/>
    <n v="1.126507283932765"/>
  </r>
  <r>
    <x v="8"/>
    <s v="En Proceso"/>
    <s v="Pinturas y Quimicos"/>
    <s v="Duro Tinte Blanco Sur cuarto"/>
    <n v="-0.125"/>
    <n v="406.29999999999995"/>
    <n v="-50.787499999999994"/>
    <n v="30.1676"/>
    <n v="-1.683511449369522"/>
  </r>
  <r>
    <x v="8"/>
    <s v="En Proceso"/>
    <s v="Pinturas y Quimicos"/>
    <s v="Duro Tinte Negro Sur galon"/>
    <n v="-3.125E-2"/>
    <n v="1231.47"/>
    <n v="-38.483437500000001"/>
    <n v="30.1676"/>
    <n v="-1.2756545930070673"/>
  </r>
  <r>
    <x v="8"/>
    <s v="En Proceso"/>
    <s v="Pinturas y Quimicos"/>
    <s v="Fondo Lijable para exteriores transparente Sur"/>
    <n v="-0.125"/>
    <n v="986.72794871794883"/>
    <n v="-123.3409935897436"/>
    <n v="30.1676"/>
    <n v="-4.0885252253988913"/>
  </r>
  <r>
    <x v="8"/>
    <s v="En Proceso"/>
    <s v="Pinturas y Quimicos"/>
    <s v="Acabado mate para exteriores transparente Sur"/>
    <n v="-0.125"/>
    <n v="1231.6764492649318"/>
    <n v="-153.95955615811647"/>
    <n v="30.1676"/>
    <n v="-5.1034737983172827"/>
  </r>
  <r>
    <x v="8"/>
    <s v="En Proceso"/>
    <s v="Pinturas y Quimicos"/>
    <s v="Componente B 730 para poliuretano Sur"/>
    <n v="-0.125"/>
    <n v="1322.9114062629101"/>
    <n v="-165.36392578286376"/>
    <n v="30.1676"/>
    <n v="-5.4815075041721499"/>
  </r>
  <r>
    <x v="8"/>
    <s v="En Proceso"/>
    <s v="Pinturas y Quimicos"/>
    <s v="Diluyente Duro Sur"/>
    <n v="-0.125"/>
    <n v="619.40000000000009"/>
    <n v="-77.425000000000011"/>
    <n v="30.1676"/>
    <n v="-2.5664951802596168"/>
  </r>
  <r>
    <x v="44"/>
    <s v="En Proceso"/>
    <s v="Material para Empaque"/>
    <s v="Papel kraft "/>
    <n v="-2.7"/>
    <n v="3.1466686239601929"/>
    <n v="-8.4960052846925205"/>
    <n v="30.1676"/>
    <n v="-0.28162682098319125"/>
  </r>
  <r>
    <x v="93"/>
    <s v="Finalizada"/>
    <s v="Pinturas y Quimicos"/>
    <s v="Duro Tinte Blanco Sur cuarto"/>
    <n v="0.125"/>
    <n v="406.29999999999995"/>
    <n v="50.787499999999994"/>
    <n v="30.1676"/>
    <n v="1.683511449369522"/>
  </r>
  <r>
    <x v="93"/>
    <s v="Finalizada"/>
    <s v="Pinturas y Quimicos"/>
    <s v="Duro Tinte Negro Sur galon"/>
    <n v="3.125E-2"/>
    <n v="1231.47"/>
    <n v="38.483437500000001"/>
    <n v="30.1676"/>
    <n v="1.2756545930070673"/>
  </r>
  <r>
    <x v="93"/>
    <s v="Finalizada"/>
    <s v="Pinturas y Quimicos"/>
    <s v="Fondo Lijable para exteriores transparente Sur"/>
    <n v="0.125"/>
    <n v="986.72794871794883"/>
    <n v="123.3409935897436"/>
    <n v="30.1676"/>
    <n v="4.0885252253988913"/>
  </r>
  <r>
    <x v="93"/>
    <s v="Finalizada"/>
    <s v="Pinturas y Quimicos"/>
    <s v="Acabado mate para exteriores transparente Sur"/>
    <n v="0.125"/>
    <n v="1231.6764492649318"/>
    <n v="153.95955615811647"/>
    <n v="30.1676"/>
    <n v="5.1034737983172827"/>
  </r>
  <r>
    <x v="93"/>
    <s v="Finalizada"/>
    <s v="Pinturas y Quimicos"/>
    <s v="Componente B 730 para poliuretano Sur"/>
    <n v="0.125"/>
    <n v="1322.9114062629101"/>
    <n v="165.36392578286376"/>
    <n v="30.1676"/>
    <n v="5.4815075041721499"/>
  </r>
  <r>
    <x v="93"/>
    <s v="Finalizada"/>
    <s v="Pinturas y Quimicos"/>
    <s v="Diluyente Duro Sur"/>
    <n v="0.125"/>
    <n v="619.40000000000009"/>
    <n v="77.425000000000011"/>
    <n v="30.1676"/>
    <n v="2.5664951802596168"/>
  </r>
  <r>
    <x v="93"/>
    <s v="Finalizada"/>
    <s v="Material para Empaque"/>
    <s v="Papel kraft "/>
    <n v="2.7"/>
    <n v="3.1466686239601929"/>
    <n v="8.4960052846925205"/>
    <n v="30.1676"/>
    <n v="0.28162682098319125"/>
  </r>
  <r>
    <x v="8"/>
    <s v="En Proceso"/>
    <s v="Pinturas y Quimicos"/>
    <s v="Fondo Lijable para exteriores transparente Sur"/>
    <n v="-0.25"/>
    <n v="986.72794871794883"/>
    <n v="-246.68198717948721"/>
    <n v="30.1676"/>
    <n v="-8.1770504507977826"/>
  </r>
  <r>
    <x v="8"/>
    <s v="En Proceso"/>
    <s v="Pinturas y Quimicos"/>
    <s v="Acabado mate para exteriores transparente Sur"/>
    <n v="-0.3125"/>
    <n v="1231.6764492649318"/>
    <n v="-384.89889039529118"/>
    <n v="30.1676"/>
    <n v="-12.758684495793208"/>
  </r>
  <r>
    <x v="8"/>
    <s v="En Proceso"/>
    <s v="Pinturas y Quimicos"/>
    <s v="Componente B 730 para poliuretano Sur"/>
    <n v="-0.28125"/>
    <n v="1322.9114062629101"/>
    <n v="-372.06883301144347"/>
    <n v="30.1676"/>
    <n v="-12.333391884387339"/>
  </r>
  <r>
    <x v="8"/>
    <s v="En Proceso"/>
    <s v="Pinturas y Quimicos"/>
    <s v="Diluyente Duro Sur"/>
    <n v="-0.28125"/>
    <n v="619.40000000000009"/>
    <n v="-174.20625000000001"/>
    <n v="30.1676"/>
    <n v="-5.7746141555841373"/>
  </r>
  <r>
    <x v="8"/>
    <s v="En Proceso"/>
    <s v="Pinturas y Quimicos"/>
    <s v="Duro Tinte Genizaro Antiguo Sur cuarto"/>
    <n v="-1"/>
    <n v="142.2564563939394"/>
    <n v="-142.2564563939394"/>
    <n v="30.1676"/>
    <n v="-4.715537742277788"/>
  </r>
  <r>
    <x v="8"/>
    <s v="En Proceso"/>
    <s v="Pinturas y Quimicos"/>
    <s v="Duro Tinte Negro Sur galon"/>
    <n v="-0.25"/>
    <n v="1231.47"/>
    <n v="-307.86750000000001"/>
    <n v="30.1676"/>
    <n v="-10.205236744056538"/>
  </r>
  <r>
    <x v="8"/>
    <s v="En Proceso"/>
    <s v="Pinturas y Quimicos"/>
    <s v="Duro Tinte Nogal Oscuro Sur cuarto"/>
    <n v="-0.125"/>
    <n v="307.77845941846914"/>
    <n v="-38.472307427308643"/>
    <n v="30.1676"/>
    <n v="-1.2752856517359235"/>
  </r>
  <r>
    <x v="8"/>
    <s v="En Proceso"/>
    <s v="Pinturas y Quimicos"/>
    <s v="Thinner extrafino Sur galon"/>
    <n v="-0.4375"/>
    <n v="349.53824092741934"/>
    <n v="-152.92298040574596"/>
    <n v="30.1676"/>
    <n v="-5.0691132342561547"/>
  </r>
  <r>
    <x v="44"/>
    <s v="En Proceso"/>
    <s v="Material para Empaque"/>
    <s v="Papel kraft "/>
    <n v="-14.4"/>
    <n v="3.1466686239601929"/>
    <n v="-45.312028185026776"/>
    <n v="30.1676"/>
    <n v="-1.5020097119103533"/>
  </r>
  <r>
    <x v="96"/>
    <s v="Finalizada"/>
    <s v="Pinturas y Quimicos"/>
    <s v="Fondo Lijable para exteriores transparente Sur"/>
    <n v="0.25"/>
    <n v="986.72794871794883"/>
    <n v="246.68198717948721"/>
    <n v="30.1676"/>
    <n v="8.1770504507977826"/>
  </r>
  <r>
    <x v="96"/>
    <s v="Finalizada"/>
    <s v="Pinturas y Quimicos"/>
    <s v="Acabado mate para exteriores transparente Sur"/>
    <n v="0.3125"/>
    <n v="1231.6764492649318"/>
    <n v="384.89889039529118"/>
    <n v="30.1676"/>
    <n v="12.758684495793208"/>
  </r>
  <r>
    <x v="96"/>
    <s v="Finalizada"/>
    <s v="Pinturas y Quimicos"/>
    <s v="Componente B 730 para poliuretano Sur"/>
    <n v="0.28125"/>
    <n v="1322.9114062629101"/>
    <n v="372.06883301144347"/>
    <n v="30.1676"/>
    <n v="12.333391884387339"/>
  </r>
  <r>
    <x v="96"/>
    <s v="Finalizada"/>
    <s v="Pinturas y Quimicos"/>
    <s v="Diluyente Duro Sur"/>
    <n v="0.28125"/>
    <n v="619.40000000000009"/>
    <n v="174.20625000000001"/>
    <n v="30.1676"/>
    <n v="5.7746141555841373"/>
  </r>
  <r>
    <x v="96"/>
    <s v="Finalizada"/>
    <s v="Pinturas y Quimicos"/>
    <s v="Duro Tinte Genizaro Antiguo Sur cuarto"/>
    <n v="1"/>
    <n v="142.2564563939394"/>
    <n v="142.2564563939394"/>
    <n v="30.1676"/>
    <n v="4.715537742277788"/>
  </r>
  <r>
    <x v="96"/>
    <s v="Finalizada"/>
    <s v="Pinturas y Quimicos"/>
    <s v="Duro Tinte Negro Sur galon"/>
    <n v="0.25"/>
    <n v="1231.47"/>
    <n v="307.86750000000001"/>
    <n v="30.1676"/>
    <n v="10.205236744056538"/>
  </r>
  <r>
    <x v="96"/>
    <s v="Finalizada"/>
    <s v="Pinturas y Quimicos"/>
    <s v="Duro Tinte Nogal Oscuro Sur cuarto"/>
    <n v="0.125"/>
    <n v="307.77845941846914"/>
    <n v="38.472307427308643"/>
    <n v="30.1676"/>
    <n v="1.2752856517359235"/>
  </r>
  <r>
    <x v="96"/>
    <s v="Finalizada"/>
    <s v="Pinturas y Quimicos"/>
    <s v="Thinner extrafino Sur galon"/>
    <n v="0.4375"/>
    <n v="349.53824092741934"/>
    <n v="152.92298040574596"/>
    <n v="30.1676"/>
    <n v="5.0691132342561547"/>
  </r>
  <r>
    <x v="96"/>
    <s v="Finalizada"/>
    <s v="Material para Empaque"/>
    <s v="Papel kraft "/>
    <n v="14.4"/>
    <n v="3.1466686239601929"/>
    <n v="45.312028185026776"/>
    <n v="30.1676"/>
    <n v="1.5020097119103533"/>
  </r>
  <r>
    <x v="8"/>
    <s v="En Proceso"/>
    <s v="Pinturas y Quimicos"/>
    <s v="Duro Tinte Blanco Sur cuarto"/>
    <n v="-0.25"/>
    <n v="406.29999999999995"/>
    <n v="-101.57499999999999"/>
    <n v="30.1676"/>
    <n v="-3.367022898739044"/>
  </r>
  <r>
    <x v="8"/>
    <s v="En Proceso"/>
    <s v="Pinturas y Quimicos"/>
    <s v="Fondo Lijable para exteriores transparente Sur"/>
    <n v="-0.1875"/>
    <n v="986.72794871794883"/>
    <n v="-185.0114903846154"/>
    <n v="30.1676"/>
    <n v="-6.1327878380983369"/>
  </r>
  <r>
    <x v="8"/>
    <s v="En Proceso"/>
    <s v="Pinturas y Quimicos"/>
    <s v="Acabado mate para exteriores transparente Sur"/>
    <n v="-0.21875"/>
    <n v="1231.6764492649318"/>
    <n v="-269.42922327670385"/>
    <n v="30.1676"/>
    <n v="-8.9310791470552466"/>
  </r>
  <r>
    <x v="8"/>
    <s v="En Proceso"/>
    <s v="Pinturas y Quimicos"/>
    <s v="Componente B 730 para poliuretano Sur"/>
    <n v="-0.21875"/>
    <n v="1322.9114062629101"/>
    <n v="-289.38687012001157"/>
    <n v="30.1676"/>
    <n v="-9.5926381323012624"/>
  </r>
  <r>
    <x v="8"/>
    <s v="En Proceso"/>
    <s v="Pinturas y Quimicos"/>
    <s v="Diluyente Duro Sur"/>
    <n v="-0.21875"/>
    <n v="619.40000000000009"/>
    <n v="-135.49375000000003"/>
    <n v="30.1676"/>
    <n v="-4.4913665654543298"/>
  </r>
  <r>
    <x v="44"/>
    <s v="En Proceso"/>
    <s v="Material para Empaque"/>
    <s v="Papel kraft "/>
    <n v="-1.8"/>
    <n v="3.1466686239601929"/>
    <n v="-5.664003523128347"/>
    <n v="30.1676"/>
    <n v="-0.18775121398879416"/>
  </r>
  <r>
    <x v="106"/>
    <s v="Finalizada"/>
    <s v="Pinturas y Quimicos"/>
    <s v="Duro Tinte Blanco Sur cuarto"/>
    <n v="0.25"/>
    <n v="406.29999999999995"/>
    <n v="101.57499999999999"/>
    <n v="30.1676"/>
    <n v="3.367022898739044"/>
  </r>
  <r>
    <x v="106"/>
    <s v="Finalizada"/>
    <s v="Pinturas y Quimicos"/>
    <s v="Fondo Lijable para exteriores transparente Sur"/>
    <n v="0.1875"/>
    <n v="986.72794871794883"/>
    <n v="185.0114903846154"/>
    <n v="30.1676"/>
    <n v="6.1327878380983369"/>
  </r>
  <r>
    <x v="106"/>
    <s v="Finalizada"/>
    <s v="Pinturas y Quimicos"/>
    <s v="Acabado mate para exteriores transparente Sur"/>
    <n v="0.21875"/>
    <n v="1231.6764492649318"/>
    <n v="269.42922327670385"/>
    <n v="30.1676"/>
    <n v="8.9310791470552466"/>
  </r>
  <r>
    <x v="106"/>
    <s v="Finalizada"/>
    <s v="Pinturas y Quimicos"/>
    <s v="Componente B 730 para poliuretano Sur"/>
    <n v="0.21875"/>
    <n v="1322.9114062629101"/>
    <n v="289.38687012001157"/>
    <n v="30.1676"/>
    <n v="9.5926381323012624"/>
  </r>
  <r>
    <x v="106"/>
    <s v="Finalizada"/>
    <s v="Pinturas y Quimicos"/>
    <s v="Diluyente Duro Sur"/>
    <n v="0.21875"/>
    <n v="619.40000000000009"/>
    <n v="135.49375000000003"/>
    <n v="30.1676"/>
    <n v="4.4913665654543298"/>
  </r>
  <r>
    <x v="106"/>
    <s v="Finalizada"/>
    <s v="Material para Empaque"/>
    <s v="Papel kraft "/>
    <n v="1.8"/>
    <n v="3.1466686239601929"/>
    <n v="5.664003523128347"/>
    <n v="30.1676"/>
    <n v="0.18775121398879416"/>
  </r>
  <r>
    <x v="8"/>
    <s v="En Proceso"/>
    <s v="Pinturas y Quimicos"/>
    <s v="Duro Tinte Blanco Sur cuarto"/>
    <n v="-0.25"/>
    <n v="406.29999999999995"/>
    <n v="-101.57499999999999"/>
    <n v="30.1676"/>
    <n v="-3.367022898739044"/>
  </r>
  <r>
    <x v="8"/>
    <s v="En Proceso"/>
    <s v="Pinturas y Quimicos"/>
    <s v="Duro Tinte Negro Sur galon"/>
    <n v="-6.25E-2"/>
    <n v="1231.47"/>
    <n v="-76.966875000000002"/>
    <n v="30.1676"/>
    <n v="-2.5513091860141346"/>
  </r>
  <r>
    <x v="8"/>
    <s v="En Proceso"/>
    <s v="Pinturas y Quimicos"/>
    <s v="Fondo Lijable para exteriores transparente Sur"/>
    <n v="-0.25"/>
    <n v="986.72794871794883"/>
    <n v="-246.68198717948721"/>
    <n v="30.1676"/>
    <n v="-8.1770504507977826"/>
  </r>
  <r>
    <x v="8"/>
    <s v="En Proceso"/>
    <s v="Pinturas y Quimicos"/>
    <s v="Acabado mate para exteriores transparente Sur"/>
    <n v="-0.375"/>
    <n v="1231.6764492649318"/>
    <n v="-461.87866847434941"/>
    <n v="30.1676"/>
    <n v="-15.310421394951849"/>
  </r>
  <r>
    <x v="8"/>
    <s v="En Proceso"/>
    <s v="Pinturas y Quimicos"/>
    <s v="Componente B 730 para poliuretano Sur"/>
    <n v="-0.3125"/>
    <n v="1322.9114062629101"/>
    <n v="-413.40981445715943"/>
    <n v="30.1676"/>
    <n v="-13.703768760430377"/>
  </r>
  <r>
    <x v="8"/>
    <s v="En Proceso"/>
    <s v="Pinturas y Quimicos"/>
    <s v="Diluyente Duro Sur"/>
    <n v="-0.3125"/>
    <n v="619.40000000000009"/>
    <n v="-193.56250000000003"/>
    <n v="30.1676"/>
    <n v="-6.4162379506490419"/>
  </r>
  <r>
    <x v="44"/>
    <s v="En Proceso"/>
    <s v="Material para Empaque"/>
    <s v="Papel kraft "/>
    <n v="-2.7"/>
    <n v="3.1466686239601929"/>
    <n v="-8.4960052846925205"/>
    <n v="30.1676"/>
    <n v="-0.28162682098319125"/>
  </r>
  <r>
    <x v="131"/>
    <s v="Finalizada"/>
    <s v="Pinturas y Quimicos"/>
    <s v="Duro Tinte Blanco Sur cuarto"/>
    <n v="0.25"/>
    <n v="406.29999999999995"/>
    <n v="101.57499999999999"/>
    <n v="30.1676"/>
    <n v="3.367022898739044"/>
  </r>
  <r>
    <x v="131"/>
    <s v="Finalizada"/>
    <s v="Pinturas y Quimicos"/>
    <s v="Duro Tinte Negro Sur galon"/>
    <n v="6.25E-2"/>
    <n v="1231.47"/>
    <n v="76.966875000000002"/>
    <n v="30.1676"/>
    <n v="2.5513091860141346"/>
  </r>
  <r>
    <x v="131"/>
    <s v="Finalizada"/>
    <s v="Pinturas y Quimicos"/>
    <s v="Fondo Lijable para exteriores transparente Sur"/>
    <n v="0.25"/>
    <n v="986.72794871794883"/>
    <n v="246.68198717948721"/>
    <n v="30.1676"/>
    <n v="8.1770504507977826"/>
  </r>
  <r>
    <x v="131"/>
    <s v="Finalizada"/>
    <s v="Pinturas y Quimicos"/>
    <s v="Acabado mate para exteriores transparente Sur"/>
    <n v="0.375"/>
    <n v="1231.6764492649318"/>
    <n v="461.87866847434941"/>
    <n v="30.1676"/>
    <n v="15.310421394951849"/>
  </r>
  <r>
    <x v="131"/>
    <s v="Finalizada"/>
    <s v="Pinturas y Quimicos"/>
    <s v="Componente B 730 para poliuretano Sur"/>
    <n v="0.3125"/>
    <n v="1322.9114062629101"/>
    <n v="413.40981445715943"/>
    <n v="30.1676"/>
    <n v="13.703768760430377"/>
  </r>
  <r>
    <x v="131"/>
    <s v="Finalizada"/>
    <s v="Pinturas y Quimicos"/>
    <s v="Diluyente Duro Sur"/>
    <n v="0.3125"/>
    <n v="619.40000000000009"/>
    <n v="193.56250000000003"/>
    <n v="30.1676"/>
    <n v="6.4162379506490419"/>
  </r>
  <r>
    <x v="131"/>
    <s v="Finalizada"/>
    <s v="Material para Empaque"/>
    <s v="Papel kraft "/>
    <n v="2.7"/>
    <n v="3.1466686239601929"/>
    <n v="8.4960052846925205"/>
    <n v="30.1676"/>
    <n v="0.28162682098319125"/>
  </r>
  <r>
    <x v="8"/>
    <s v="En Proceso"/>
    <s v="Pinturas y Quimicos"/>
    <s v="Fondo Lijable para exteriores transparente Sur"/>
    <n v="-0.15625"/>
    <n v="986.72794871794883"/>
    <n v="-154.17624198717951"/>
    <n v="30.1676"/>
    <n v="-5.1106565317486146"/>
  </r>
  <r>
    <x v="8"/>
    <s v="En Proceso"/>
    <s v="Pinturas y Quimicos"/>
    <s v="Acabado mate para exteriores transparente Sur"/>
    <n v="-0.15625"/>
    <n v="1231.6764492649318"/>
    <n v="-192.44944519764559"/>
    <n v="30.1676"/>
    <n v="-6.379342247896604"/>
  </r>
  <r>
    <x v="8"/>
    <s v="En Proceso"/>
    <s v="Pinturas y Quimicos"/>
    <s v="Componente B 730 para poliuretano Sur"/>
    <n v="-0.15625"/>
    <n v="1322.9114062629101"/>
    <n v="-206.70490722857971"/>
    <n v="30.1676"/>
    <n v="-6.8518843802151883"/>
  </r>
  <r>
    <x v="8"/>
    <s v="En Proceso"/>
    <s v="Pinturas y Quimicos"/>
    <s v="Diluyente Duro Sur"/>
    <n v="-0.15625"/>
    <n v="619.40000000000009"/>
    <n v="-96.781250000000014"/>
    <n v="30.1676"/>
    <n v="-3.2081189753245209"/>
  </r>
  <r>
    <x v="8"/>
    <s v="En Proceso"/>
    <s v="Pinturas y Quimicos"/>
    <s v="Duro Tinte Negro Sur galon"/>
    <n v="-0.125"/>
    <n v="1231.47"/>
    <n v="-153.93375"/>
    <n v="30.1676"/>
    <n v="-5.1026183720282692"/>
  </r>
  <r>
    <x v="44"/>
    <s v="En Proceso"/>
    <s v="Material para Empaque"/>
    <s v="Papel kraft "/>
    <n v="-10.8"/>
    <n v="3.1466686239601929"/>
    <n v="-33.984021138770082"/>
    <n v="30.1676"/>
    <n v="-1.126507283932765"/>
  </r>
  <r>
    <x v="128"/>
    <s v="Finalizada"/>
    <s v="Pinturas y Quimicos"/>
    <s v="Fondo Lijable para exteriores transparente Sur"/>
    <n v="0.15625"/>
    <n v="986.72794871794883"/>
    <n v="154.17624198717951"/>
    <n v="30.1676"/>
    <n v="5.1106565317486146"/>
  </r>
  <r>
    <x v="128"/>
    <s v="Finalizada"/>
    <s v="Pinturas y Quimicos"/>
    <s v="Acabado mate para exteriores transparente Sur"/>
    <n v="0.15625"/>
    <n v="1231.6764492649318"/>
    <n v="192.44944519764559"/>
    <n v="30.1676"/>
    <n v="6.379342247896604"/>
  </r>
  <r>
    <x v="128"/>
    <s v="Finalizada"/>
    <s v="Pinturas y Quimicos"/>
    <s v="Componente B 730 para poliuretano Sur"/>
    <n v="0.15625"/>
    <n v="1322.9114062629101"/>
    <n v="206.70490722857971"/>
    <n v="30.1676"/>
    <n v="6.8518843802151883"/>
  </r>
  <r>
    <x v="128"/>
    <s v="Finalizada"/>
    <s v="Pinturas y Quimicos"/>
    <s v="Diluyente Duro Sur"/>
    <n v="0.15625"/>
    <n v="619.40000000000009"/>
    <n v="96.781250000000014"/>
    <n v="30.1676"/>
    <n v="3.2081189753245209"/>
  </r>
  <r>
    <x v="128"/>
    <s v="Finalizada"/>
    <s v="Pinturas y Quimicos"/>
    <s v="Duro Tinte Negro Sur galon"/>
    <n v="0.125"/>
    <n v="1231.47"/>
    <n v="153.93375"/>
    <n v="30.1676"/>
    <n v="5.1026183720282692"/>
  </r>
  <r>
    <x v="128"/>
    <s v="Finalizada"/>
    <s v="Material para Empaque"/>
    <s v="Papel kraft "/>
    <n v="10.8"/>
    <n v="3.1466686239601929"/>
    <n v="33.984021138770082"/>
    <n v="30.1676"/>
    <n v="1.126507283932765"/>
  </r>
  <r>
    <x v="8"/>
    <s v="En Proceso"/>
    <s v="Pinturas y Quimicos"/>
    <s v="Fondo Lijable para exteriores transparente Sur negro galon"/>
    <n v="-0.125"/>
    <n v="980.21"/>
    <n v="-122.52625"/>
    <n v="30.1676"/>
    <n v="-4.0615179861838531"/>
  </r>
  <r>
    <x v="8"/>
    <s v="En Proceso"/>
    <s v="Pinturas y Quimicos"/>
    <s v="Fondo Lijable para exteriores transparente Sur"/>
    <n v="-0.125"/>
    <n v="986.72794871794883"/>
    <n v="-123.3409935897436"/>
    <n v="30.1676"/>
    <n v="-4.0885252253988913"/>
  </r>
  <r>
    <x v="8"/>
    <s v="En Proceso"/>
    <s v="Pinturas y Quimicos"/>
    <s v="Acabado mate para exteriores transparente Sur"/>
    <n v="-0.6875"/>
    <n v="1231.6764492649318"/>
    <n v="-846.77755886964064"/>
    <n v="30.1676"/>
    <n v="-28.06910589074506"/>
  </r>
  <r>
    <x v="8"/>
    <s v="En Proceso"/>
    <s v="Pinturas y Quimicos"/>
    <s v="Componente B 730 para poliuretano Sur"/>
    <n v="-0.46875"/>
    <n v="1322.9114062629101"/>
    <n v="-620.11472168573914"/>
    <n v="30.1676"/>
    <n v="-20.555653140645564"/>
  </r>
  <r>
    <x v="8"/>
    <s v="En Proceso"/>
    <s v="Pinturas y Quimicos"/>
    <s v="Diluyente Duro Sur"/>
    <n v="-0.53125"/>
    <n v="619.40000000000009"/>
    <n v="-329.05625000000003"/>
    <n v="30.1676"/>
    <n v="-10.907604516103371"/>
  </r>
  <r>
    <x v="8"/>
    <s v="En Proceso"/>
    <s v="Pinturas y Quimicos"/>
    <s v="Duro Tinte Negro Sur galon"/>
    <n v="-3.125E-2"/>
    <n v="1231.47"/>
    <n v="-38.483437500000001"/>
    <n v="30.1676"/>
    <n v="-1.2756545930070673"/>
  </r>
  <r>
    <x v="8"/>
    <s v="En Proceso"/>
    <s v="Pinturas y Quimicos"/>
    <s v="Desoxidante / Desengrasante Sur"/>
    <n v="-6.25E-2"/>
    <n v="238.47880378364198"/>
    <n v="-14.904925236477624"/>
    <n v="30.1676"/>
    <n v="-0.49407063327800765"/>
  </r>
  <r>
    <x v="8"/>
    <s v="En Proceso"/>
    <s v="Pinturas y Quimicos"/>
    <s v="Corrostyl antic mate Negro Sur galon"/>
    <n v="-0.625"/>
    <n v="875.05880341880345"/>
    <n v="-546.91175213675217"/>
    <n v="30.1676"/>
    <n v="-18.129110440895271"/>
  </r>
  <r>
    <x v="44"/>
    <s v="En Proceso"/>
    <s v="Material para Empaque"/>
    <s v="Papel kraft "/>
    <n v="-32.4"/>
    <n v="3.1466686239601929"/>
    <n v="-101.95206341631024"/>
    <n v="30.1676"/>
    <n v="-3.379521851798295"/>
  </r>
  <r>
    <x v="134"/>
    <s v="Finalizada"/>
    <s v="Pinturas y Quimicos"/>
    <s v="Fondo Lijable para exteriores transparente Sur negro galon"/>
    <n v="0.125"/>
    <n v="980.21"/>
    <n v="122.52625"/>
    <n v="30.1676"/>
    <n v="4.0615179861838531"/>
  </r>
  <r>
    <x v="134"/>
    <s v="Finalizada"/>
    <s v="Pinturas y Quimicos"/>
    <s v="Fondo Lijable para exteriores transparente Sur"/>
    <n v="0.125"/>
    <n v="986.72794871794883"/>
    <n v="123.3409935897436"/>
    <n v="30.1676"/>
    <n v="4.0885252253988913"/>
  </r>
  <r>
    <x v="134"/>
    <s v="Finalizada"/>
    <s v="Pinturas y Quimicos"/>
    <s v="Acabado mate para exteriores transparente Sur"/>
    <n v="0.6875"/>
    <n v="1231.6764492649318"/>
    <n v="846.77755886964064"/>
    <n v="30.1676"/>
    <n v="28.06910589074506"/>
  </r>
  <r>
    <x v="134"/>
    <s v="Finalizada"/>
    <s v="Pinturas y Quimicos"/>
    <s v="Componente B 730 para poliuretano Sur"/>
    <n v="0.46875"/>
    <n v="1322.9114062629101"/>
    <n v="620.11472168573914"/>
    <n v="30.1676"/>
    <n v="20.555653140645564"/>
  </r>
  <r>
    <x v="134"/>
    <s v="Finalizada"/>
    <s v="Pinturas y Quimicos"/>
    <s v="Diluyente Duro Sur"/>
    <n v="0.53125"/>
    <n v="619.40000000000009"/>
    <n v="329.05625000000003"/>
    <n v="30.1676"/>
    <n v="10.907604516103371"/>
  </r>
  <r>
    <x v="134"/>
    <s v="Finalizada"/>
    <s v="Pinturas y Quimicos"/>
    <s v="Duro Tinte Negro Sur galon"/>
    <n v="3.125E-2"/>
    <n v="1231.47"/>
    <n v="38.483437500000001"/>
    <n v="30.1676"/>
    <n v="1.2756545930070673"/>
  </r>
  <r>
    <x v="134"/>
    <s v="Finalizada"/>
    <s v="Pinturas y Quimicos"/>
    <s v="Desoxidante / Desengrasante Sur"/>
    <n v="6.25E-2"/>
    <n v="238.47880378364198"/>
    <n v="14.904925236477624"/>
    <n v="30.1676"/>
    <n v="0.49407063327800765"/>
  </r>
  <r>
    <x v="134"/>
    <s v="Finalizada"/>
    <s v="Pinturas y Quimicos"/>
    <s v="Corrostyl antic mate Negro Sur galon"/>
    <n v="0.625"/>
    <n v="875.05880341880345"/>
    <n v="546.91175213675217"/>
    <n v="30.1676"/>
    <n v="18.129110440895271"/>
  </r>
  <r>
    <x v="134"/>
    <s v="Finalizada"/>
    <s v="Material para Empaque"/>
    <s v="Papel kraft "/>
    <n v="32.4"/>
    <n v="3.1466686239601929"/>
    <n v="101.95206341631024"/>
    <n v="30.1676"/>
    <n v="3.379521851798295"/>
  </r>
  <r>
    <x v="8"/>
    <s v="En Proceso"/>
    <s v="Pinturas y Quimicos"/>
    <s v="Duro Tinte Negro Sur galon"/>
    <n v="-0.15625"/>
    <n v="1231.47"/>
    <n v="-192.41718750000001"/>
    <n v="30.1676"/>
    <n v="-6.378272965035336"/>
  </r>
  <r>
    <x v="8"/>
    <s v="En Proceso"/>
    <s v="Pinturas y Quimicos"/>
    <s v="Fondo Lijable para exteriores transparente Sur"/>
    <n v="-0.3125"/>
    <n v="986.72794871794883"/>
    <n v="-308.35248397435902"/>
    <n v="30.1676"/>
    <n v="-10.221313063497229"/>
  </r>
  <r>
    <x v="8"/>
    <s v="En Proceso"/>
    <s v="Pinturas y Quimicos"/>
    <s v="Acabado mate para exteriores transparente Sur"/>
    <n v="-0.25"/>
    <n v="1231.6764492649318"/>
    <n v="-307.91911231623294"/>
    <n v="30.1676"/>
    <n v="-10.206947596634565"/>
  </r>
  <r>
    <x v="8"/>
    <s v="En Proceso"/>
    <s v="Pinturas y Quimicos"/>
    <s v="Componente B 730 para poliuretano Sur"/>
    <n v="-0.28125"/>
    <n v="1322.9114062629101"/>
    <n v="-372.06883301144347"/>
    <n v="30.1676"/>
    <n v="-12.333391884387339"/>
  </r>
  <r>
    <x v="8"/>
    <s v="En Proceso"/>
    <s v="Pinturas y Quimicos"/>
    <s v="Diluyente Duro Sur"/>
    <n v="-0.28125"/>
    <n v="619.40000000000009"/>
    <n v="-174.20625000000001"/>
    <n v="30.1676"/>
    <n v="-5.7746141555841373"/>
  </r>
  <r>
    <x v="8"/>
    <s v="En Proceso"/>
    <s v="Pinturas y Quimicos"/>
    <s v="Corrostyl antic mate Negro Sur galon"/>
    <n v="-0.125"/>
    <n v="875.05880341880345"/>
    <n v="-109.38235042735043"/>
    <n v="30.1676"/>
    <n v="-3.6258220881790542"/>
  </r>
  <r>
    <x v="8"/>
    <s v="En Proceso"/>
    <s v="Pinturas y Quimicos"/>
    <s v="Desoxidante / Desengrasante Sur"/>
    <n v="-6.25E-2"/>
    <n v="238.47880378364198"/>
    <n v="-14.904925236477624"/>
    <n v="30.1676"/>
    <n v="-0.49407063327800765"/>
  </r>
  <r>
    <x v="44"/>
    <s v="En Proceso"/>
    <s v="Material para Empaque"/>
    <s v="Papel kraft "/>
    <n v="-9"/>
    <n v="3.1466686239601929"/>
    <n v="-28.320017615641735"/>
    <n v="30.1676"/>
    <n v="-0.93875606994397087"/>
  </r>
  <r>
    <x v="113"/>
    <s v="Finalizada"/>
    <s v="Pinturas y Quimicos"/>
    <s v="Duro Tinte Negro Sur galon"/>
    <n v="0.15625"/>
    <n v="1231.47"/>
    <n v="192.41718750000001"/>
    <n v="30.1676"/>
    <n v="6.378272965035336"/>
  </r>
  <r>
    <x v="113"/>
    <s v="Finalizada"/>
    <s v="Pinturas y Quimicos"/>
    <s v="Fondo Lijable para exteriores transparente Sur"/>
    <n v="0.3125"/>
    <n v="986.72794871794883"/>
    <n v="308.35248397435902"/>
    <n v="30.1676"/>
    <n v="10.221313063497229"/>
  </r>
  <r>
    <x v="113"/>
    <s v="Finalizada"/>
    <s v="Pinturas y Quimicos"/>
    <s v="Acabado mate para exteriores transparente Sur"/>
    <n v="0.25"/>
    <n v="1231.6764492649318"/>
    <n v="307.91911231623294"/>
    <n v="30.1676"/>
    <n v="10.206947596634565"/>
  </r>
  <r>
    <x v="113"/>
    <s v="Finalizada"/>
    <s v="Pinturas y Quimicos"/>
    <s v="Componente B 730 para poliuretano Sur"/>
    <n v="0.28125"/>
    <n v="1322.9114062629101"/>
    <n v="372.06883301144347"/>
    <n v="30.1676"/>
    <n v="12.333391884387339"/>
  </r>
  <r>
    <x v="113"/>
    <s v="Finalizada"/>
    <s v="Pinturas y Quimicos"/>
    <s v="Diluyente Duro Sur"/>
    <n v="0.28125"/>
    <n v="619.40000000000009"/>
    <n v="174.20625000000001"/>
    <n v="30.1676"/>
    <n v="5.7746141555841373"/>
  </r>
  <r>
    <x v="113"/>
    <s v="Finalizada"/>
    <s v="Pinturas y Quimicos"/>
    <s v="Corrostyl antic mate Negro Sur galon"/>
    <n v="0.125"/>
    <n v="875.05880341880345"/>
    <n v="109.38235042735043"/>
    <n v="30.1676"/>
    <n v="3.6258220881790542"/>
  </r>
  <r>
    <x v="113"/>
    <s v="Finalizada"/>
    <s v="Pinturas y Quimicos"/>
    <s v="Desoxidante / Desengrasante Sur"/>
    <n v="6.25E-2"/>
    <n v="238.47880378364198"/>
    <n v="14.904925236477624"/>
    <n v="30.1676"/>
    <n v="0.49407063327800765"/>
  </r>
  <r>
    <x v="113"/>
    <s v="Finalizada"/>
    <s v="Material para Empaque"/>
    <s v="Papel kraft "/>
    <n v="9"/>
    <n v="3.1466686239601929"/>
    <n v="28.320017615641735"/>
    <n v="30.1676"/>
    <n v="0.93875606994397087"/>
  </r>
  <r>
    <x v="8"/>
    <s v="En Proceso"/>
    <s v="Pinturas y Quimicos"/>
    <s v="Fondo Lijable para exteriores transparente Sur"/>
    <n v="-0.625"/>
    <n v="986.72794871794883"/>
    <n v="-616.70496794871804"/>
    <n v="30.1676"/>
    <n v="-20.442626126994458"/>
  </r>
  <r>
    <x v="8"/>
    <s v="En Proceso"/>
    <s v="Pinturas y Quimicos"/>
    <s v="Acabado mate para exteriores transparente Sur"/>
    <n v="-0.5"/>
    <n v="1231.6764492649318"/>
    <n v="-615.83822463246588"/>
    <n v="30.1676"/>
    <n v="-20.413895193269131"/>
  </r>
  <r>
    <x v="8"/>
    <s v="En Proceso"/>
    <s v="Pinturas y Quimicos"/>
    <s v="Componente B 730 para poliuretano Sur"/>
    <n v="-0.65625"/>
    <n v="1322.9114062629101"/>
    <n v="-868.16061036003475"/>
    <n v="30.1676"/>
    <n v="-28.777914396903789"/>
  </r>
  <r>
    <x v="8"/>
    <s v="En Proceso"/>
    <s v="Pinturas y Quimicos"/>
    <s v="Diluyente Duro Sur"/>
    <n v="-0.65625"/>
    <n v="619.40000000000009"/>
    <n v="-406.48125000000005"/>
    <n v="30.1676"/>
    <n v="-13.474099696362988"/>
  </r>
  <r>
    <x v="8"/>
    <s v="En Proceso"/>
    <s v="Pinturas y Quimicos"/>
    <s v="Faster Dry SW 6921 Electric Line"/>
    <n v="-6.25E-2"/>
    <n v="789.47743333333335"/>
    <n v="-49.342339583333334"/>
    <n v="30.1676"/>
    <n v="-1.6356070613284892"/>
  </r>
  <r>
    <x v="8"/>
    <s v="En Proceso"/>
    <s v="Pinturas y Quimicos"/>
    <s v="Faster Dry SW 6511 Snowdrop"/>
    <n v="-6.25E-2"/>
    <n v="789.47743333333335"/>
    <n v="-49.342339583333334"/>
    <n v="30.1676"/>
    <n v="-1.6356070613284892"/>
  </r>
  <r>
    <x v="8"/>
    <s v="En Proceso"/>
    <s v="Pinturas y Quimicos"/>
    <s v="Faster Dry SW 6989 Domino"/>
    <n v="-6.25E-2"/>
    <n v="789.47743333333335"/>
    <n v="-49.342339583333334"/>
    <n v="30.1676"/>
    <n v="-1.6356070613284892"/>
  </r>
  <r>
    <x v="8"/>
    <s v="En Proceso"/>
    <s v="Pinturas y Quimicos"/>
    <s v="Thinner extrafino Sur galon"/>
    <n v="-0.65625"/>
    <n v="349.53824092741934"/>
    <n v="-229.38447060861893"/>
    <n v="30.1676"/>
    <n v="-7.6036698513842307"/>
  </r>
  <r>
    <x v="8"/>
    <s v="En Proceso"/>
    <s v="Pinturas y Quimicos"/>
    <s v="Desoxidante / Desengrasante Sur"/>
    <n v="-6.25E-2"/>
    <n v="238.47880378364198"/>
    <n v="-14.904925236477624"/>
    <n v="30.1676"/>
    <n v="-0.49407063327800765"/>
  </r>
  <r>
    <x v="8"/>
    <s v="En Proceso"/>
    <s v="Pinturas y Quimicos"/>
    <s v="Duro Tinte Negro Sur galon"/>
    <n v="-0.3125"/>
    <n v="1231.47"/>
    <n v="-384.83437500000002"/>
    <n v="30.1676"/>
    <n v="-12.756545930070672"/>
  </r>
  <r>
    <x v="8"/>
    <s v="En Proceso"/>
    <s v="Pinturas y Quimicos"/>
    <s v="Duro Tinte Nogal Oscuro Sur cuarto"/>
    <n v="-0.125"/>
    <n v="307.77845941846914"/>
    <n v="-38.472307427308643"/>
    <n v="30.1676"/>
    <n v="-1.2752856517359235"/>
  </r>
  <r>
    <x v="8"/>
    <s v="En Proceso"/>
    <s v="Pinturas y Quimicos"/>
    <s v="Faster Dry SW Gris Zachary Lynd"/>
    <n v="-0.25"/>
    <n v="970.11999999999989"/>
    <n v="-242.52999999999997"/>
    <n v="30.1676"/>
    <n v="-8.0394197748577927"/>
  </r>
  <r>
    <x v="44"/>
    <s v="En Proceso"/>
    <s v="Material para Empaque"/>
    <s v="Papel kraft "/>
    <n v="-30.6"/>
    <n v="3.1466686239601929"/>
    <n v="-96.288059893181909"/>
    <n v="30.1676"/>
    <n v="-3.1917706378095012"/>
  </r>
  <r>
    <x v="83"/>
    <s v="Finalizada"/>
    <s v="Pinturas y Quimicos"/>
    <s v="Fondo Lijable para exteriores transparente Sur"/>
    <n v="0.625"/>
    <n v="986.72794871794883"/>
    <n v="616.70496794871804"/>
    <n v="30.1676"/>
    <n v="20.442626126994458"/>
  </r>
  <r>
    <x v="83"/>
    <s v="Finalizada"/>
    <s v="Pinturas y Quimicos"/>
    <s v="Acabado mate para exteriores transparente Sur"/>
    <n v="0.5"/>
    <n v="1231.6764492649318"/>
    <n v="615.83822463246588"/>
    <n v="30.1676"/>
    <n v="20.413895193269131"/>
  </r>
  <r>
    <x v="83"/>
    <s v="Finalizada"/>
    <s v="Pinturas y Quimicos"/>
    <s v="Componente B 730 para poliuretano Sur"/>
    <n v="0.65625"/>
    <n v="1322.9114062629101"/>
    <n v="868.16061036003475"/>
    <n v="30.1676"/>
    <n v="28.777914396903789"/>
  </r>
  <r>
    <x v="83"/>
    <s v="Finalizada"/>
    <s v="Pinturas y Quimicos"/>
    <s v="Diluyente Duro Sur"/>
    <n v="0.65625"/>
    <n v="619.40000000000009"/>
    <n v="406.48125000000005"/>
    <n v="30.1676"/>
    <n v="13.474099696362988"/>
  </r>
  <r>
    <x v="83"/>
    <s v="Finalizada"/>
    <s v="Pinturas y Quimicos"/>
    <s v="Faster Dry SW 6921 Electric Line"/>
    <n v="6.25E-2"/>
    <n v="789.47743333333335"/>
    <n v="49.342339583333334"/>
    <n v="30.1676"/>
    <n v="1.6356070613284892"/>
  </r>
  <r>
    <x v="83"/>
    <s v="Finalizada"/>
    <s v="Pinturas y Quimicos"/>
    <s v="Faster Dry SW 6511 Snowdrop"/>
    <n v="6.25E-2"/>
    <n v="789.47743333333335"/>
    <n v="49.342339583333334"/>
    <n v="30.1676"/>
    <n v="1.6356070613284892"/>
  </r>
  <r>
    <x v="83"/>
    <s v="Finalizada"/>
    <s v="Pinturas y Quimicos"/>
    <s v="Faster Dry SW 6989 Domino"/>
    <n v="6.25E-2"/>
    <n v="789.47743333333335"/>
    <n v="49.342339583333334"/>
    <n v="30.1676"/>
    <n v="1.6356070613284892"/>
  </r>
  <r>
    <x v="83"/>
    <s v="Finalizada"/>
    <s v="Pinturas y Quimicos"/>
    <s v="Thinner extrafino Sur galon"/>
    <n v="0.65625"/>
    <n v="349.53824092741934"/>
    <n v="229.38447060861893"/>
    <n v="30.1676"/>
    <n v="7.6036698513842307"/>
  </r>
  <r>
    <x v="83"/>
    <s v="Finalizada"/>
    <s v="Pinturas y Quimicos"/>
    <s v="Desoxidante / Desengrasante Sur"/>
    <n v="6.25E-2"/>
    <n v="238.47880378364198"/>
    <n v="14.904925236477624"/>
    <n v="30.1676"/>
    <n v="0.49407063327800765"/>
  </r>
  <r>
    <x v="83"/>
    <s v="Finalizada"/>
    <s v="Pinturas y Quimicos"/>
    <s v="Duro Tinte Negro Sur galon"/>
    <n v="0.3125"/>
    <n v="1231.47"/>
    <n v="384.83437500000002"/>
    <n v="30.1676"/>
    <n v="12.756545930070672"/>
  </r>
  <r>
    <x v="83"/>
    <s v="Finalizada"/>
    <s v="Pinturas y Quimicos"/>
    <s v="Duro Tinte Nogal Oscuro Sur cuarto"/>
    <n v="0.125"/>
    <n v="307.77845941846914"/>
    <n v="38.472307427308643"/>
    <n v="30.1676"/>
    <n v="1.2752856517359235"/>
  </r>
  <r>
    <x v="83"/>
    <s v="Finalizada"/>
    <s v="Pinturas y Quimicos"/>
    <s v="Faster Dry SW Gris Zachary Lynd"/>
    <n v="0.25"/>
    <n v="970.11999999999989"/>
    <n v="242.52999999999997"/>
    <n v="30.1676"/>
    <n v="8.0394197748577927"/>
  </r>
  <r>
    <x v="83"/>
    <s v="Finalizada"/>
    <s v="Material para Empaque"/>
    <s v="Papel kraft "/>
    <n v="30.6"/>
    <n v="3.1466686239601929"/>
    <n v="96.288059893181909"/>
    <n v="30.1676"/>
    <n v="3.1917706378095012"/>
  </r>
  <r>
    <x v="8"/>
    <s v="En Proceso"/>
    <s v="Pinturas y Quimicos"/>
    <s v="Fondo Lijable para exteriores transparente Sur negro galon"/>
    <n v="-0.5"/>
    <n v="980.21"/>
    <n v="-490.10500000000002"/>
    <n v="30.1676"/>
    <n v="-16.246071944735412"/>
  </r>
  <r>
    <x v="8"/>
    <s v="En Proceso"/>
    <s v="Pinturas y Quimicos"/>
    <s v="Acabado mate para exteriores transparente Sur"/>
    <n v="-0.5625"/>
    <n v="1231.6764492649318"/>
    <n v="-692.81800271152406"/>
    <n v="30.1676"/>
    <n v="-22.965632092427771"/>
  </r>
  <r>
    <x v="8"/>
    <s v="En Proceso"/>
    <s v="Pinturas y Quimicos"/>
    <s v="Componente B 730 para poliuretano Sur"/>
    <n v="-0.59375"/>
    <n v="1322.9114062629101"/>
    <n v="-785.47864746860284"/>
    <n v="30.1676"/>
    <n v="-26.037160644817714"/>
  </r>
  <r>
    <x v="8"/>
    <s v="En Proceso"/>
    <s v="Pinturas y Quimicos"/>
    <s v="Diluyente Duro Sur"/>
    <n v="-0.59375"/>
    <n v="619.40000000000009"/>
    <n v="-367.76875000000007"/>
    <n v="30.1676"/>
    <n v="-12.19085210623318"/>
  </r>
  <r>
    <x v="8"/>
    <s v="En Proceso"/>
    <s v="Pinturas y Quimicos"/>
    <s v="Faster Dry SW BA SOL ALQ BRILLANTE NEGRO "/>
    <n v="-3.125E-2"/>
    <n v="789.48"/>
    <n v="-24.671250000000001"/>
    <n v="30.1676"/>
    <n v="-0.81780618942176375"/>
  </r>
  <r>
    <x v="8"/>
    <s v="En Proceso"/>
    <s v="Pinturas y Quimicos"/>
    <s v="Duro Tinte Negro Sur galon"/>
    <n v="-6.25E-2"/>
    <n v="1231.47"/>
    <n v="-76.966875000000002"/>
    <n v="30.1676"/>
    <n v="-2.5513091860141346"/>
  </r>
  <r>
    <x v="8"/>
    <s v="En Proceso"/>
    <s v="Pinturas y Quimicos"/>
    <s v="Fondo Lijable para exteriores transparente Sur"/>
    <n v="-0.125"/>
    <n v="986.72794871794883"/>
    <n v="-123.3409935897436"/>
    <n v="30.1676"/>
    <n v="-4.0885252253988913"/>
  </r>
  <r>
    <x v="44"/>
    <s v="En Proceso"/>
    <s v="Material para Empaque"/>
    <s v="Papel kraft "/>
    <n v="-9"/>
    <n v="3.1466686239601929"/>
    <n v="-28.320017615641735"/>
    <n v="30.1676"/>
    <n v="-0.93875606994397087"/>
  </r>
  <r>
    <x v="118"/>
    <s v="Finalizada"/>
    <s v="Pinturas y Quimicos"/>
    <s v="Fondo Lijable para exteriores transparente Sur negro galon"/>
    <n v="0.5"/>
    <n v="980.21"/>
    <n v="490.10500000000002"/>
    <n v="30.1676"/>
    <n v="16.246071944735412"/>
  </r>
  <r>
    <x v="118"/>
    <s v="Finalizada"/>
    <s v="Pinturas y Quimicos"/>
    <s v="Acabado mate para exteriores transparente Sur"/>
    <n v="0.5625"/>
    <n v="1231.6764492649318"/>
    <n v="692.81800271152406"/>
    <n v="30.1676"/>
    <n v="22.965632092427771"/>
  </r>
  <r>
    <x v="118"/>
    <s v="Finalizada"/>
    <s v="Pinturas y Quimicos"/>
    <s v="Componente B 730 para poliuretano Sur"/>
    <n v="0.59375"/>
    <n v="1322.9114062629101"/>
    <n v="785.47864746860284"/>
    <n v="30.1676"/>
    <n v="26.037160644817714"/>
  </r>
  <r>
    <x v="118"/>
    <s v="Finalizada"/>
    <s v="Pinturas y Quimicos"/>
    <s v="Diluyente Duro Sur"/>
    <n v="0.59375"/>
    <n v="619.40000000000009"/>
    <n v="367.76875000000007"/>
    <n v="30.1676"/>
    <n v="12.19085210623318"/>
  </r>
  <r>
    <x v="118"/>
    <s v="Finalizada"/>
    <s v="Pinturas y Quimicos"/>
    <s v="Faster Dry SW BA SOL ALQ BRILLANTE NEGRO "/>
    <n v="3.125E-2"/>
    <n v="789.48"/>
    <n v="24.671250000000001"/>
    <n v="30.1676"/>
    <n v="0.81780618942176375"/>
  </r>
  <r>
    <x v="118"/>
    <s v="Finalizada"/>
    <s v="Pinturas y Quimicos"/>
    <s v="Duro Tinte Negro Sur galon"/>
    <n v="6.25E-2"/>
    <n v="1231.47"/>
    <n v="76.966875000000002"/>
    <n v="30.1676"/>
    <n v="2.5513091860141346"/>
  </r>
  <r>
    <x v="118"/>
    <s v="Finalizada"/>
    <s v="Pinturas y Quimicos"/>
    <s v="Fondo Lijable para exteriores transparente Sur"/>
    <n v="0.125"/>
    <n v="986.72794871794883"/>
    <n v="123.3409935897436"/>
    <n v="30.1676"/>
    <n v="4.0885252253988913"/>
  </r>
  <r>
    <x v="118"/>
    <s v="Finalizada"/>
    <s v="Material para Empaque"/>
    <s v="Papel kraft "/>
    <n v="9"/>
    <n v="3.1466686239601929"/>
    <n v="28.320017615641735"/>
    <n v="30.1676"/>
    <n v="0.93875606994397087"/>
  </r>
  <r>
    <x v="8"/>
    <s v="En Proceso"/>
    <s v="Pinturas y Quimicos"/>
    <s v="Fondo Lijable para exteriores transparente Sur negro galon"/>
    <n v="-0.375"/>
    <n v="980.21"/>
    <n v="-367.57875000000001"/>
    <n v="30.1676"/>
    <n v="-12.184553958551559"/>
  </r>
  <r>
    <x v="8"/>
    <s v="En Proceso"/>
    <s v="Pinturas y Quimicos"/>
    <s v="Acabado mate para exteriores transparente Sur"/>
    <n v="-0.375"/>
    <n v="1231.6764492649318"/>
    <n v="-461.87866847434941"/>
    <n v="30.1676"/>
    <n v="-15.310421394951849"/>
  </r>
  <r>
    <x v="8"/>
    <s v="En Proceso"/>
    <s v="Pinturas y Quimicos"/>
    <s v="Componente B 730 para poliuretano Sur"/>
    <n v="-0.375"/>
    <n v="1322.9114062629101"/>
    <n v="-496.09177734859128"/>
    <n v="30.1676"/>
    <n v="-16.44452251251645"/>
  </r>
  <r>
    <x v="8"/>
    <s v="En Proceso"/>
    <s v="Pinturas y Quimicos"/>
    <s v="Diluyente Duro Sur"/>
    <n v="-0.375"/>
    <n v="619.40000000000009"/>
    <n v="-232.27500000000003"/>
    <n v="30.1676"/>
    <n v="-7.6994855407788503"/>
  </r>
  <r>
    <x v="44"/>
    <s v="En Proceso"/>
    <s v="Material para Empaque"/>
    <s v="Papel kraft "/>
    <n v="-2.7"/>
    <n v="3.1466686239601929"/>
    <n v="-8.4960052846925205"/>
    <n v="30.1676"/>
    <n v="-0.28162682098319125"/>
  </r>
  <r>
    <x v="130"/>
    <s v="Finalizada"/>
    <s v="Pinturas y Quimicos"/>
    <s v="Fondo Lijable para exteriores transparente Sur negro galon"/>
    <n v="0.375"/>
    <n v="980.21"/>
    <n v="367.57875000000001"/>
    <n v="30.1676"/>
    <n v="12.184553958551559"/>
  </r>
  <r>
    <x v="130"/>
    <s v="Finalizada"/>
    <s v="Pinturas y Quimicos"/>
    <s v="Acabado mate para exteriores transparente Sur"/>
    <n v="0.375"/>
    <n v="1231.6764492649318"/>
    <n v="461.87866847434941"/>
    <n v="30.1676"/>
    <n v="15.310421394951849"/>
  </r>
  <r>
    <x v="130"/>
    <s v="Finalizada"/>
    <s v="Pinturas y Quimicos"/>
    <s v="Componente B 730 para poliuretano Sur"/>
    <n v="0.375"/>
    <n v="1322.9114062629101"/>
    <n v="496.09177734859128"/>
    <n v="30.1676"/>
    <n v="16.44452251251645"/>
  </r>
  <r>
    <x v="130"/>
    <s v="Finalizada"/>
    <s v="Pinturas y Quimicos"/>
    <s v="Diluyente Duro Sur"/>
    <n v="0.375"/>
    <n v="619.40000000000009"/>
    <n v="232.27500000000003"/>
    <n v="30.1676"/>
    <n v="7.6994855407788503"/>
  </r>
  <r>
    <x v="130"/>
    <s v="Finalizada"/>
    <s v="Material para Empaque"/>
    <s v="Papel kraft "/>
    <n v="2.7"/>
    <n v="3.1466686239601929"/>
    <n v="8.4960052846925205"/>
    <n v="30.1676"/>
    <n v="0.28162682098319125"/>
  </r>
  <r>
    <x v="8"/>
    <s v="En Proceso"/>
    <s v="Pinturas y Quimicos"/>
    <s v="Fondo Lijable para exteriores transparente Sur"/>
    <n v="-0.25"/>
    <n v="986.72794871794883"/>
    <n v="-246.68198717948721"/>
    <n v="30.1676"/>
    <n v="-8.1770504507977826"/>
  </r>
  <r>
    <x v="8"/>
    <s v="En Proceso"/>
    <s v="Pinturas y Quimicos"/>
    <s v="Acabado mate para exteriores transparente Sur"/>
    <n v="-0.3125"/>
    <n v="1231.6764492649318"/>
    <n v="-384.89889039529118"/>
    <n v="30.1676"/>
    <n v="-12.758684495793208"/>
  </r>
  <r>
    <x v="8"/>
    <s v="En Proceso"/>
    <s v="Pinturas y Quimicos"/>
    <s v="Fondo Lijable para exteriores transparente Sur negro galon"/>
    <n v="-0.3125"/>
    <n v="980.21"/>
    <n v="-306.31562500000001"/>
    <n v="30.1676"/>
    <n v="-10.153794965459632"/>
  </r>
  <r>
    <x v="8"/>
    <s v="En Proceso"/>
    <s v="Pinturas y Quimicos"/>
    <s v="Componente B 730 para poliuretano Sur"/>
    <n v="-0.4375"/>
    <n v="1322.9114062629101"/>
    <n v="-578.77374024002313"/>
    <n v="30.1676"/>
    <n v="-19.185276264602525"/>
  </r>
  <r>
    <x v="8"/>
    <s v="En Proceso"/>
    <s v="Pinturas y Quimicos"/>
    <s v="Diluyente Duro Sur"/>
    <n v="-0.59375"/>
    <n v="619.40000000000009"/>
    <n v="-367.76875000000007"/>
    <n v="30.1676"/>
    <n v="-12.19085210623318"/>
  </r>
  <r>
    <x v="8"/>
    <s v="En Proceso"/>
    <s v="Pinturas y Quimicos"/>
    <s v="Duro Tinte Blanco Sur cuarto"/>
    <n v="-0.5"/>
    <n v="406.29999999999995"/>
    <n v="-203.14999999999998"/>
    <n v="30.1676"/>
    <n v="-6.7340457974780881"/>
  </r>
  <r>
    <x v="44"/>
    <s v="En Proceso"/>
    <s v="Material para Empaque"/>
    <s v="Papel kraft "/>
    <n v="-1.8"/>
    <n v="3.1466686239601929"/>
    <n v="-5.664003523128347"/>
    <n v="30.1676"/>
    <n v="-0.18775121398879416"/>
  </r>
  <r>
    <x v="84"/>
    <s v="Finalizada"/>
    <s v="Pinturas y Quimicos"/>
    <s v="Fondo Lijable para exteriores transparente Sur"/>
    <n v="0.25"/>
    <n v="986.72794871794883"/>
    <n v="246.68198717948721"/>
    <n v="30.1676"/>
    <n v="8.1770504507977826"/>
  </r>
  <r>
    <x v="84"/>
    <s v="Finalizada"/>
    <s v="Pinturas y Quimicos"/>
    <s v="Acabado mate para exteriores transparente Sur"/>
    <n v="0.3125"/>
    <n v="1231.6764492649318"/>
    <n v="384.89889039529118"/>
    <n v="30.1676"/>
    <n v="12.758684495793208"/>
  </r>
  <r>
    <x v="84"/>
    <s v="Finalizada"/>
    <s v="Pinturas y Quimicos"/>
    <s v="Fondo Lijable para exteriores transparente Sur negro galon"/>
    <n v="0.3125"/>
    <n v="980.21"/>
    <n v="306.31562500000001"/>
    <n v="30.1676"/>
    <n v="10.153794965459632"/>
  </r>
  <r>
    <x v="84"/>
    <s v="Finalizada"/>
    <s v="Pinturas y Quimicos"/>
    <s v="Componente B 730 para poliuretano Sur"/>
    <n v="0.4375"/>
    <n v="1322.9114062629101"/>
    <n v="578.77374024002313"/>
    <n v="30.1676"/>
    <n v="19.185276264602525"/>
  </r>
  <r>
    <x v="84"/>
    <s v="Finalizada"/>
    <s v="Pinturas y Quimicos"/>
    <s v="Diluyente Duro Sur"/>
    <n v="0.59375"/>
    <n v="619.40000000000009"/>
    <n v="367.76875000000007"/>
    <n v="30.1676"/>
    <n v="12.19085210623318"/>
  </r>
  <r>
    <x v="84"/>
    <s v="Finalizada"/>
    <s v="Pinturas y Quimicos"/>
    <s v="Duro Tinte Blanco Sur cuarto"/>
    <n v="0.5"/>
    <n v="406.29999999999995"/>
    <n v="203.14999999999998"/>
    <n v="30.1676"/>
    <n v="6.7340457974780881"/>
  </r>
  <r>
    <x v="84"/>
    <s v="Finalizada"/>
    <s v="Material para Empaque"/>
    <s v="Papel kraft "/>
    <n v="1.8"/>
    <n v="3.1466686239601929"/>
    <n v="5.664003523128347"/>
    <n v="30.1676"/>
    <n v="0.18775121398879416"/>
  </r>
  <r>
    <x v="8"/>
    <s v="En Proceso"/>
    <s v="Pinturas y Quimicos"/>
    <s v="Duro Tinte Blanco Sur cuarto"/>
    <n v="-3.125E-2"/>
    <n v="406.29999999999995"/>
    <n v="-12.696874999999999"/>
    <n v="30.1676"/>
    <n v="-0.4208778623423805"/>
  </r>
  <r>
    <x v="8"/>
    <s v="En Proceso"/>
    <s v="Pinturas y Quimicos"/>
    <s v="Fondo Lijable para exteriores transparente Sur negro galon"/>
    <n v="-0.125"/>
    <n v="980.21"/>
    <n v="-122.52625"/>
    <n v="30.1676"/>
    <n v="-4.0615179861838531"/>
  </r>
  <r>
    <x v="8"/>
    <s v="En Proceso"/>
    <s v="Pinturas y Quimicos"/>
    <s v="Acabado mate para exteriores transparente Sur"/>
    <n v="-0.125"/>
    <n v="1231.6764492649318"/>
    <n v="-153.95955615811647"/>
    <n v="30.1676"/>
    <n v="-5.1034737983172827"/>
  </r>
  <r>
    <x v="8"/>
    <s v="En Proceso"/>
    <s v="Pinturas y Quimicos"/>
    <s v="Componente B 730 para poliuretano Sur"/>
    <n v="-0.125"/>
    <n v="1322.9114062629101"/>
    <n v="-165.36392578286376"/>
    <n v="30.1676"/>
    <n v="-5.4815075041721499"/>
  </r>
  <r>
    <x v="8"/>
    <s v="En Proceso"/>
    <s v="Pinturas y Quimicos"/>
    <s v="Diluyente Duro Sur"/>
    <n v="-0.125"/>
    <n v="619.40000000000009"/>
    <n v="-77.425000000000011"/>
    <n v="30.1676"/>
    <n v="-2.5664951802596168"/>
  </r>
  <r>
    <x v="44"/>
    <s v="En Proceso"/>
    <s v="Material para Empaque"/>
    <s v="Papel kraft "/>
    <n v="-8.1"/>
    <n v="3.1466686239601929"/>
    <n v="-25.48801585407756"/>
    <n v="30.1676"/>
    <n v="-0.84488046294957375"/>
  </r>
  <r>
    <x v="90"/>
    <s v="Finalizada"/>
    <s v="Pinturas y Quimicos"/>
    <s v="Duro Tinte Blanco Sur cuarto"/>
    <n v="3.125E-2"/>
    <n v="406.29999999999995"/>
    <n v="12.696874999999999"/>
    <n v="30.1676"/>
    <n v="0.4208778623423805"/>
  </r>
  <r>
    <x v="90"/>
    <s v="Finalizada"/>
    <s v="Pinturas y Quimicos"/>
    <s v="Fondo Lijable para exteriores transparente Sur negro galon"/>
    <n v="0.125"/>
    <n v="980.21"/>
    <n v="122.52625"/>
    <n v="30.1676"/>
    <n v="4.0615179861838531"/>
  </r>
  <r>
    <x v="90"/>
    <s v="Finalizada"/>
    <s v="Pinturas y Quimicos"/>
    <s v="Acabado mate para exteriores transparente Sur"/>
    <n v="0.125"/>
    <n v="1231.6764492649318"/>
    <n v="153.95955615811647"/>
    <n v="30.1676"/>
    <n v="5.1034737983172827"/>
  </r>
  <r>
    <x v="90"/>
    <s v="Finalizada"/>
    <s v="Pinturas y Quimicos"/>
    <s v="Componente B 730 para poliuretano Sur"/>
    <n v="0.125"/>
    <n v="1322.9114062629101"/>
    <n v="165.36392578286376"/>
    <n v="30.1676"/>
    <n v="5.4815075041721499"/>
  </r>
  <r>
    <x v="90"/>
    <s v="Finalizada"/>
    <s v="Pinturas y Quimicos"/>
    <s v="Diluyente Duro Sur"/>
    <n v="0.125"/>
    <n v="619.40000000000009"/>
    <n v="77.425000000000011"/>
    <n v="30.1676"/>
    <n v="2.5664951802596168"/>
  </r>
  <r>
    <x v="90"/>
    <s v="Finalizada"/>
    <s v="Material para Empaque"/>
    <s v="Papel kraft "/>
    <n v="8.1"/>
    <n v="3.1466686239601929"/>
    <n v="25.48801585407756"/>
    <n v="30.1676"/>
    <n v="0.84488046294957375"/>
  </r>
  <r>
    <x v="8"/>
    <s v="En Proceso"/>
    <s v="Pinturas y Quimicos"/>
    <s v="Fondo Lijable para exteriores transparente Sur"/>
    <n v="-0.28125"/>
    <n v="986.72794871794883"/>
    <n v="-277.5172355769231"/>
    <n v="30.1676"/>
    <n v="-9.199181757147505"/>
  </r>
  <r>
    <x v="8"/>
    <s v="En Proceso"/>
    <s v="Pinturas y Quimicos"/>
    <s v="Acabado mate para exteriores transparente Sur"/>
    <n v="-0.15625"/>
    <n v="1231.6764492649318"/>
    <n v="-192.44944519764559"/>
    <n v="30.1676"/>
    <n v="-6.379342247896604"/>
  </r>
  <r>
    <x v="8"/>
    <s v="En Proceso"/>
    <s v="Pinturas y Quimicos"/>
    <s v="Componente B 730 para poliuretano Sur"/>
    <n v="-0.21875"/>
    <n v="1322.9114062629101"/>
    <n v="-289.38687012001157"/>
    <n v="30.1676"/>
    <n v="-9.5926381323012624"/>
  </r>
  <r>
    <x v="8"/>
    <s v="En Proceso"/>
    <s v="Pinturas y Quimicos"/>
    <s v="Diluyente Duro Sur"/>
    <n v="-0.21875"/>
    <n v="619.40000000000009"/>
    <n v="-135.49375000000003"/>
    <n v="30.1676"/>
    <n v="-4.4913665654543298"/>
  </r>
  <r>
    <x v="8"/>
    <s v="En Proceso"/>
    <s v="Pinturas y Quimicos"/>
    <s v="Duro Tinte Negro Sur galon"/>
    <n v="-0.125"/>
    <n v="1231.47"/>
    <n v="-153.93375"/>
    <n v="30.1676"/>
    <n v="-5.1026183720282692"/>
  </r>
  <r>
    <x v="8"/>
    <s v="En Proceso"/>
    <s v="Pinturas y Quimicos"/>
    <s v="Corrostyl antic mate Negro Sur galon"/>
    <n v="-6.25E-2"/>
    <n v="875.05880341880345"/>
    <n v="-54.691175213675216"/>
    <n v="30.1676"/>
    <n v="-1.8129110440895271"/>
  </r>
  <r>
    <x v="8"/>
    <s v="En Proceso"/>
    <s v="Pinturas y Quimicos"/>
    <s v="Desoxidante / Desengrasante Sur"/>
    <n v="-3.125E-2"/>
    <n v="238.47880378364198"/>
    <n v="-7.4524626182388118"/>
    <n v="30.1676"/>
    <n v="-0.24703531663900383"/>
  </r>
  <r>
    <x v="44"/>
    <s v="En Proceso"/>
    <s v="Material para Empaque"/>
    <s v="Papel kraft "/>
    <n v="-9"/>
    <n v="3.1466686239601929"/>
    <n v="-28.320017615641735"/>
    <n v="30.1676"/>
    <n v="-0.93875606994397087"/>
  </r>
  <r>
    <x v="126"/>
    <s v="Finalizada"/>
    <s v="Pinturas y Quimicos"/>
    <s v="Fondo Lijable para exteriores transparente Sur"/>
    <n v="0.28125"/>
    <n v="986.72794871794883"/>
    <n v="277.5172355769231"/>
    <n v="30.1676"/>
    <n v="9.199181757147505"/>
  </r>
  <r>
    <x v="126"/>
    <s v="Finalizada"/>
    <s v="Pinturas y Quimicos"/>
    <s v="Acabado mate para exteriores transparente Sur"/>
    <n v="0.15625"/>
    <n v="1231.6764492649318"/>
    <n v="192.44944519764559"/>
    <n v="30.1676"/>
    <n v="6.379342247896604"/>
  </r>
  <r>
    <x v="126"/>
    <s v="Finalizada"/>
    <s v="Pinturas y Quimicos"/>
    <s v="Componente B 730 para poliuretano Sur"/>
    <n v="0.21875"/>
    <n v="1322.9114062629101"/>
    <n v="289.38687012001157"/>
    <n v="30.1676"/>
    <n v="9.5926381323012624"/>
  </r>
  <r>
    <x v="126"/>
    <s v="Finalizada"/>
    <s v="Pinturas y Quimicos"/>
    <s v="Diluyente Duro Sur"/>
    <n v="0.21875"/>
    <n v="619.40000000000009"/>
    <n v="135.49375000000003"/>
    <n v="30.1676"/>
    <n v="4.4913665654543298"/>
  </r>
  <r>
    <x v="126"/>
    <s v="Finalizada"/>
    <s v="Pinturas y Quimicos"/>
    <s v="Duro Tinte Negro Sur galon"/>
    <n v="0.125"/>
    <n v="1231.47"/>
    <n v="153.93375"/>
    <n v="30.1676"/>
    <n v="5.1026183720282692"/>
  </r>
  <r>
    <x v="126"/>
    <s v="Finalizada"/>
    <s v="Pinturas y Quimicos"/>
    <s v="Corrostyl antic mate Negro Sur galon"/>
    <n v="6.25E-2"/>
    <n v="875.05880341880345"/>
    <n v="54.691175213675216"/>
    <n v="30.1676"/>
    <n v="1.8129110440895271"/>
  </r>
  <r>
    <x v="126"/>
    <s v="Finalizada"/>
    <s v="Pinturas y Quimicos"/>
    <s v="Desoxidante / Desengrasante Sur"/>
    <n v="3.125E-2"/>
    <n v="238.47880378364198"/>
    <n v="7.4524626182388118"/>
    <n v="30.1676"/>
    <n v="0.24703531663900383"/>
  </r>
  <r>
    <x v="126"/>
    <s v="Finalizada"/>
    <s v="Material para Empaque"/>
    <s v="Papel kraft "/>
    <n v="9"/>
    <n v="3.1466686239601929"/>
    <n v="28.320017615641735"/>
    <n v="30.1676"/>
    <n v="0.93875606994397087"/>
  </r>
  <r>
    <x v="8"/>
    <s v="En Proceso"/>
    <s v="Pinturas y Quimicos"/>
    <s v="Fondo Lijable para exteriores transparente Sur negro galon"/>
    <n v="-0.21875"/>
    <n v="980.21"/>
    <n v="-214.42093750000001"/>
    <n v="30.1676"/>
    <n v="-7.1076564758217424"/>
  </r>
  <r>
    <x v="8"/>
    <s v="En Proceso"/>
    <s v="Pinturas y Quimicos"/>
    <s v="Acabado mate para exteriores transparente Sur"/>
    <n v="-0.125"/>
    <n v="1231.6764492649318"/>
    <n v="-153.95955615811647"/>
    <n v="30.1676"/>
    <n v="-5.1034737983172827"/>
  </r>
  <r>
    <x v="8"/>
    <s v="En Proceso"/>
    <s v="Pinturas y Quimicos"/>
    <s v="Componente B 730 para poliuretano Sur"/>
    <n v="-0.1875"/>
    <n v="1322.9114062629101"/>
    <n v="-248.04588867429564"/>
    <n v="30.1676"/>
    <n v="-8.2222612562582249"/>
  </r>
  <r>
    <x v="8"/>
    <s v="En Proceso"/>
    <s v="Pinturas y Quimicos"/>
    <s v="Diluyente Duro Sur"/>
    <n v="-0.1875"/>
    <n v="619.40000000000009"/>
    <n v="-116.13750000000002"/>
    <n v="30.1676"/>
    <n v="-3.8497427703894251"/>
  </r>
  <r>
    <x v="44"/>
    <s v="En Proceso"/>
    <s v="Material para Empaque"/>
    <s v="Papel kraft "/>
    <n v="-18"/>
    <n v="3.1466686239601929"/>
    <n v="-56.64003523128347"/>
    <n v="30.1676"/>
    <n v="-1.8775121398879417"/>
  </r>
  <r>
    <x v="142"/>
    <s v="Finalizada"/>
    <s v="Pinturas y Quimicos"/>
    <s v="Fondo Lijable para exteriores transparente Sur negro galon"/>
    <n v="0.21875"/>
    <n v="980.21"/>
    <n v="214.42093750000001"/>
    <n v="30.1676"/>
    <n v="7.1076564758217424"/>
  </r>
  <r>
    <x v="142"/>
    <s v="Finalizada"/>
    <s v="Pinturas y Quimicos"/>
    <s v="Acabado mate para exteriores transparente Sur"/>
    <n v="0.125"/>
    <n v="1231.6764492649318"/>
    <n v="153.95955615811647"/>
    <n v="30.1676"/>
    <n v="5.1034737983172827"/>
  </r>
  <r>
    <x v="142"/>
    <s v="Finalizada"/>
    <s v="Pinturas y Quimicos"/>
    <s v="Componente B 730 para poliuretano Sur"/>
    <n v="0.1875"/>
    <n v="1322.9114062629101"/>
    <n v="248.04588867429564"/>
    <n v="30.1676"/>
    <n v="8.2222612562582249"/>
  </r>
  <r>
    <x v="142"/>
    <s v="Finalizada"/>
    <s v="Pinturas y Quimicos"/>
    <s v="Diluyente Duro Sur"/>
    <n v="0.1875"/>
    <n v="619.40000000000009"/>
    <n v="116.13750000000002"/>
    <n v="30.1676"/>
    <n v="3.8497427703894251"/>
  </r>
  <r>
    <x v="142"/>
    <s v="Finalizada"/>
    <s v="Material para Empaque"/>
    <s v="Papel kraft "/>
    <n v="18"/>
    <n v="3.1466686239601929"/>
    <n v="56.64003523128347"/>
    <n v="30.1676"/>
    <n v="1.8775121398879417"/>
  </r>
  <r>
    <x v="8"/>
    <s v="En Proceso"/>
    <s v="Pinturas y Quimicos"/>
    <s v="Fondo Lijable para exteriores transparente Sur negro galon"/>
    <n v="-0.1875"/>
    <n v="980.21"/>
    <n v="-183.78937500000001"/>
    <n v="30.1676"/>
    <n v="-6.0922769792757796"/>
  </r>
  <r>
    <x v="8"/>
    <s v="En Proceso"/>
    <s v="Pinturas y Quimicos"/>
    <s v="Acabado mate para exteriores transparente Sur"/>
    <n v="-0.125"/>
    <n v="1231.6764492649318"/>
    <n v="-153.95955615811647"/>
    <n v="30.1676"/>
    <n v="-5.1034737983172827"/>
  </r>
  <r>
    <x v="8"/>
    <s v="En Proceso"/>
    <s v="Pinturas y Quimicos"/>
    <s v="Componente B 730 para poliuretano Sur"/>
    <n v="-0.15625"/>
    <n v="1322.9114062629101"/>
    <n v="-206.70490722857971"/>
    <n v="30.1676"/>
    <n v="-6.8518843802151883"/>
  </r>
  <r>
    <x v="8"/>
    <s v="En Proceso"/>
    <s v="Pinturas y Quimicos"/>
    <s v="Diluyente Duro Sur"/>
    <n v="-0.15625"/>
    <n v="619.40000000000009"/>
    <n v="-96.781250000000014"/>
    <n v="30.1676"/>
    <n v="-3.2081189753245209"/>
  </r>
  <r>
    <x v="44"/>
    <s v="En Proceso"/>
    <s v="Material para Empaque"/>
    <s v="Papel kraft "/>
    <n v="-5.4"/>
    <n v="3.1466686239601929"/>
    <n v="-16.992010569385041"/>
    <n v="30.1676"/>
    <n v="-0.5632536419663825"/>
  </r>
  <r>
    <x v="99"/>
    <s v="Finalizada"/>
    <s v="Pinturas y Quimicos"/>
    <s v="Fondo Lijable para exteriores transparente Sur negro galon"/>
    <n v="0.1875"/>
    <n v="980.21"/>
    <n v="183.78937500000001"/>
    <n v="30.1676"/>
    <n v="6.0922769792757796"/>
  </r>
  <r>
    <x v="99"/>
    <s v="Finalizada"/>
    <s v="Pinturas y Quimicos"/>
    <s v="Acabado mate para exteriores transparente Sur"/>
    <n v="0.125"/>
    <n v="1231.6764492649318"/>
    <n v="153.95955615811647"/>
    <n v="30.1676"/>
    <n v="5.1034737983172827"/>
  </r>
  <r>
    <x v="99"/>
    <s v="Finalizada"/>
    <s v="Pinturas y Quimicos"/>
    <s v="Componente B 730 para poliuretano Sur"/>
    <n v="0.15625"/>
    <n v="1322.9114062629101"/>
    <n v="206.70490722857971"/>
    <n v="30.1676"/>
    <n v="6.8518843802151883"/>
  </r>
  <r>
    <x v="99"/>
    <s v="Finalizada"/>
    <s v="Pinturas y Quimicos"/>
    <s v="Diluyente Duro Sur"/>
    <n v="0.15625"/>
    <n v="619.40000000000009"/>
    <n v="96.781250000000014"/>
    <n v="30.1676"/>
    <n v="3.2081189753245209"/>
  </r>
  <r>
    <x v="99"/>
    <s v="Finalizada"/>
    <s v="Material para Empaque"/>
    <s v="Papel kraft "/>
    <n v="5.4"/>
    <n v="3.1466686239601929"/>
    <n v="16.992010569385041"/>
    <n v="30.1676"/>
    <n v="0.5632536419663825"/>
  </r>
  <r>
    <x v="8"/>
    <s v="En Proceso"/>
    <s v="Pinturas y Quimicos"/>
    <s v="Corrostyl antic mate Negro Sur galon"/>
    <n v="-0.1875"/>
    <n v="875.05880341880345"/>
    <n v="-164.07352564102564"/>
    <n v="30.1676"/>
    <n v="-5.438733132268581"/>
  </r>
  <r>
    <x v="8"/>
    <s v="En Proceso"/>
    <s v="Pinturas y Quimicos"/>
    <s v="Desoxidante / Desengrasante Sur"/>
    <n v="-6.25E-2"/>
    <n v="238.47880378364198"/>
    <n v="-14.904925236477624"/>
    <n v="30.1676"/>
    <n v="-0.49407063327800765"/>
  </r>
  <r>
    <x v="8"/>
    <s v="En Proceso"/>
    <s v="Pinturas y Quimicos"/>
    <s v="Fondo Lijable para exteriores transparente Sur"/>
    <n v="-0.125"/>
    <n v="986.72794871794883"/>
    <n v="-123.3409935897436"/>
    <n v="30.1676"/>
    <n v="-4.0885252253988913"/>
  </r>
  <r>
    <x v="8"/>
    <s v="En Proceso"/>
    <s v="Pinturas y Quimicos"/>
    <s v="Acabado mate para exteriores transparente Sur"/>
    <n v="-0.25"/>
    <n v="1231.6764492649318"/>
    <n v="-307.91911231623294"/>
    <n v="30.1676"/>
    <n v="-10.206947596634565"/>
  </r>
  <r>
    <x v="8"/>
    <s v="En Proceso"/>
    <s v="Pinturas y Quimicos"/>
    <s v="Componente B 730 para poliuretano Sur"/>
    <n v="-0.1875"/>
    <n v="1322.9114062629101"/>
    <n v="-248.04588867429564"/>
    <n v="30.1676"/>
    <n v="-8.2222612562582249"/>
  </r>
  <r>
    <x v="8"/>
    <s v="En Proceso"/>
    <s v="Pinturas y Quimicos"/>
    <s v="Diluyente Duro Sur"/>
    <n v="-0.1875"/>
    <n v="619.40000000000009"/>
    <n v="-116.13750000000002"/>
    <n v="30.1676"/>
    <n v="-3.8497427703894251"/>
  </r>
  <r>
    <x v="44"/>
    <s v="En Proceso"/>
    <s v="Material para Empaque"/>
    <s v="Papel kraft "/>
    <n v="-7.2"/>
    <n v="3.1466686239601929"/>
    <n v="-22.656014092513388"/>
    <n v="30.1676"/>
    <n v="-0.75100485595517663"/>
  </r>
  <r>
    <x v="107"/>
    <s v="Finalizada"/>
    <s v="Pinturas y Quimicos"/>
    <s v="Corrostyl antic mate Negro Sur galon"/>
    <n v="0.1875"/>
    <n v="875.05880341880345"/>
    <n v="164.07352564102564"/>
    <n v="30.1676"/>
    <n v="5.438733132268581"/>
  </r>
  <r>
    <x v="107"/>
    <s v="Finalizada"/>
    <s v="Pinturas y Quimicos"/>
    <s v="Desoxidante / Desengrasante Sur"/>
    <n v="6.25E-2"/>
    <n v="238.47880378364198"/>
    <n v="14.904925236477624"/>
    <n v="30.1676"/>
    <n v="0.49407063327800765"/>
  </r>
  <r>
    <x v="107"/>
    <s v="Finalizada"/>
    <s v="Pinturas y Quimicos"/>
    <s v="Fondo Lijable para exteriores transparente Sur"/>
    <n v="0.125"/>
    <n v="986.72794871794883"/>
    <n v="123.3409935897436"/>
    <n v="30.1676"/>
    <n v="4.0885252253988913"/>
  </r>
  <r>
    <x v="107"/>
    <s v="Finalizada"/>
    <s v="Pinturas y Quimicos"/>
    <s v="Acabado mate para exteriores transparente Sur"/>
    <n v="0.25"/>
    <n v="1231.6764492649318"/>
    <n v="307.91911231623294"/>
    <n v="30.1676"/>
    <n v="10.206947596634565"/>
  </r>
  <r>
    <x v="107"/>
    <s v="Finalizada"/>
    <s v="Pinturas y Quimicos"/>
    <s v="Componente B 730 para poliuretano Sur"/>
    <n v="0.1875"/>
    <n v="1322.9114062629101"/>
    <n v="248.04588867429564"/>
    <n v="30.1676"/>
    <n v="8.2222612562582249"/>
  </r>
  <r>
    <x v="107"/>
    <s v="Finalizada"/>
    <s v="Pinturas y Quimicos"/>
    <s v="Diluyente Duro Sur"/>
    <n v="0.1875"/>
    <n v="619.40000000000009"/>
    <n v="116.13750000000002"/>
    <n v="30.1676"/>
    <n v="3.8497427703894251"/>
  </r>
  <r>
    <x v="107"/>
    <s v="Finalizada"/>
    <s v="Material para Empaque"/>
    <s v="Papel kraft "/>
    <n v="7.2"/>
    <n v="3.1466686239601929"/>
    <n v="22.656014092513388"/>
    <n v="30.1676"/>
    <n v="0.75100485595517663"/>
  </r>
  <r>
    <x v="8"/>
    <s v="En Proceso"/>
    <s v="Pinturas y Quimicos"/>
    <s v="Duro Tinte Blanco Sur cuarto"/>
    <n v="-0.1875"/>
    <n v="406.29999999999995"/>
    <n v="-76.181249999999991"/>
    <n v="30.1676"/>
    <n v="-2.5252671740542829"/>
  </r>
  <r>
    <x v="8"/>
    <s v="En Proceso"/>
    <s v="Pinturas y Quimicos"/>
    <s v="Fondo Lijable para exteriores transparente Sur"/>
    <n v="-0.375"/>
    <n v="986.72794871794883"/>
    <n v="-370.0229807692308"/>
    <n v="30.1676"/>
    <n v="-12.265575676196674"/>
  </r>
  <r>
    <x v="8"/>
    <s v="En Proceso"/>
    <s v="Pinturas y Quimicos"/>
    <s v="Acabado mate para exteriores transparente Sur"/>
    <n v="-0.375"/>
    <n v="1231.6764492649318"/>
    <n v="-461.87866847434941"/>
    <n v="30.1676"/>
    <n v="-15.310421394951849"/>
  </r>
  <r>
    <x v="8"/>
    <s v="En Proceso"/>
    <s v="Pinturas y Quimicos"/>
    <s v="Componente B 730 para poliuretano Sur"/>
    <n v="-0.375"/>
    <n v="1322.9114062629101"/>
    <n v="-496.09177734859128"/>
    <n v="30.1676"/>
    <n v="-16.44452251251645"/>
  </r>
  <r>
    <x v="8"/>
    <s v="En Proceso"/>
    <s v="Pinturas y Quimicos"/>
    <s v="Diluyente Duro Sur"/>
    <n v="-0.375"/>
    <n v="619.40000000000009"/>
    <n v="-232.27500000000003"/>
    <n v="30.1676"/>
    <n v="-7.6994855407788503"/>
  </r>
  <r>
    <x v="8"/>
    <s v="En Proceso"/>
    <s v="Pinturas y Quimicos"/>
    <s v="Corrostyl antic mate Negro Sur galon"/>
    <n v="-6.25E-2"/>
    <n v="875.05880341880345"/>
    <n v="-54.691175213675216"/>
    <n v="30.1676"/>
    <n v="-1.8129110440895271"/>
  </r>
  <r>
    <x v="8"/>
    <s v="En Proceso"/>
    <s v="Pinturas y Quimicos"/>
    <s v="Desoxidante / Desengrasante Sur"/>
    <n v="-3.125E-2"/>
    <n v="238.47880378364198"/>
    <n v="-7.4524626182388118"/>
    <n v="30.1676"/>
    <n v="-0.24703531663900383"/>
  </r>
  <r>
    <x v="8"/>
    <s v="En Proceso"/>
    <s v="Pinturas y Quimicos"/>
    <s v="Thinner extrafino Sur galon"/>
    <n v="-6.25E-2"/>
    <n v="349.53824092741934"/>
    <n v="-21.846140057963709"/>
    <n v="30.1676"/>
    <n v="-0.72415903346516486"/>
  </r>
  <r>
    <x v="44"/>
    <s v="En Proceso"/>
    <s v="Material para Empaque"/>
    <s v="Papel kraft "/>
    <n v="-10.8"/>
    <n v="3.1466686239601929"/>
    <n v="-33.984021138770082"/>
    <n v="30.1676"/>
    <n v="-1.126507283932765"/>
  </r>
  <r>
    <x v="116"/>
    <s v="Finalizada"/>
    <s v="Pinturas y Quimicos"/>
    <s v="Duro Tinte Blanco Sur cuarto"/>
    <n v="0.1875"/>
    <n v="406.29999999999995"/>
    <n v="76.181249999999991"/>
    <n v="30.1676"/>
    <n v="2.5252671740542829"/>
  </r>
  <r>
    <x v="116"/>
    <s v="Finalizada"/>
    <s v="Pinturas y Quimicos"/>
    <s v="Fondo Lijable para exteriores transparente Sur"/>
    <n v="0.375"/>
    <n v="986.72794871794883"/>
    <n v="370.0229807692308"/>
    <n v="30.1676"/>
    <n v="12.265575676196674"/>
  </r>
  <r>
    <x v="116"/>
    <s v="Finalizada"/>
    <s v="Pinturas y Quimicos"/>
    <s v="Acabado mate para exteriores transparente Sur"/>
    <n v="0.375"/>
    <n v="1231.6764492649318"/>
    <n v="461.87866847434941"/>
    <n v="30.1676"/>
    <n v="15.310421394951849"/>
  </r>
  <r>
    <x v="116"/>
    <s v="Finalizada"/>
    <s v="Pinturas y Quimicos"/>
    <s v="Componente B 730 para poliuretano Sur"/>
    <n v="0.375"/>
    <n v="1322.9114062629101"/>
    <n v="496.09177734859128"/>
    <n v="30.1676"/>
    <n v="16.44452251251645"/>
  </r>
  <r>
    <x v="116"/>
    <s v="Finalizada"/>
    <s v="Pinturas y Quimicos"/>
    <s v="Diluyente Duro Sur"/>
    <n v="0.375"/>
    <n v="619.40000000000009"/>
    <n v="232.27500000000003"/>
    <n v="30.1676"/>
    <n v="7.6994855407788503"/>
  </r>
  <r>
    <x v="116"/>
    <s v="Finalizada"/>
    <s v="Pinturas y Quimicos"/>
    <s v="Corrostyl antic mate Negro Sur galon"/>
    <n v="6.25E-2"/>
    <n v="875.05880341880345"/>
    <n v="54.691175213675216"/>
    <n v="30.1676"/>
    <n v="1.8129110440895271"/>
  </r>
  <r>
    <x v="116"/>
    <s v="Finalizada"/>
    <s v="Pinturas y Quimicos"/>
    <s v="Desoxidante / Desengrasante Sur"/>
    <n v="3.125E-2"/>
    <n v="238.47880378364198"/>
    <n v="7.4524626182388118"/>
    <n v="30.1676"/>
    <n v="0.24703531663900383"/>
  </r>
  <r>
    <x v="116"/>
    <s v="Finalizada"/>
    <s v="Pinturas y Quimicos"/>
    <s v="Thinner extrafino Sur galon"/>
    <n v="6.25E-2"/>
    <n v="349.53824092741934"/>
    <n v="21.846140057963709"/>
    <n v="30.1676"/>
    <n v="0.72415903346516486"/>
  </r>
  <r>
    <x v="116"/>
    <s v="Finalizada"/>
    <s v="Material para Empaque"/>
    <s v="Papel kraft "/>
    <n v="10.8"/>
    <n v="3.1466686239601929"/>
    <n v="33.984021138770082"/>
    <n v="30.1676"/>
    <n v="1.126507283932765"/>
  </r>
  <r>
    <x v="8"/>
    <s v="En Proceso"/>
    <s v="Pinturas y Quimicos"/>
    <s v="Faster Dry SW 6989 Domino"/>
    <n v="-0.21875"/>
    <n v="789.47743333333335"/>
    <n v="-172.69818854166667"/>
    <n v="30.1676"/>
    <n v="-5.7246247146497122"/>
  </r>
  <r>
    <x v="8"/>
    <s v="En Proceso"/>
    <s v="Pinturas y Quimicos"/>
    <s v="Faster Dry SW 7069 Iron Ore"/>
    <n v="-0.46875"/>
    <n v="907.9"/>
    <n v="-425.578125"/>
    <n v="30.1676"/>
    <n v="-14.107125691138837"/>
  </r>
  <r>
    <x v="8"/>
    <s v="En Proceso"/>
    <s v="Pinturas y Quimicos"/>
    <s v="Acabado mate para exteriores transparente Sur"/>
    <n v="-0.5"/>
    <n v="1231.6764492649318"/>
    <n v="-615.83822463246588"/>
    <n v="30.1676"/>
    <n v="-20.413895193269131"/>
  </r>
  <r>
    <x v="8"/>
    <s v="En Proceso"/>
    <s v="Pinturas y Quimicos"/>
    <s v="Componente B 730 para poliuretano Sur"/>
    <n v="-0.59375"/>
    <n v="1322.9114062629101"/>
    <n v="-785.47864746860284"/>
    <n v="30.1676"/>
    <n v="-26.037160644817714"/>
  </r>
  <r>
    <x v="8"/>
    <s v="En Proceso"/>
    <s v="Pinturas y Quimicos"/>
    <s v="Diluyente Duro Sur"/>
    <n v="-0.59375"/>
    <n v="619.40000000000009"/>
    <n v="-367.76875000000007"/>
    <n v="30.1676"/>
    <n v="-12.19085210623318"/>
  </r>
  <r>
    <x v="8"/>
    <s v="En Proceso"/>
    <s v="Pinturas y Quimicos"/>
    <s v="Corrostyl antic mate Negro Sur galon"/>
    <n v="-9.375E-2"/>
    <n v="875.05880341880345"/>
    <n v="-82.03676282051282"/>
    <n v="30.1676"/>
    <n v="-2.7193665661342905"/>
  </r>
  <r>
    <x v="44"/>
    <s v="En Proceso"/>
    <s v="Material para Empaque"/>
    <s v="Papel kraft "/>
    <n v="-16.2"/>
    <n v="3.1466686239601929"/>
    <n v="-50.976031708155119"/>
    <n v="30.1676"/>
    <n v="-1.6897609258991475"/>
  </r>
  <r>
    <x v="122"/>
    <s v="Finalizada"/>
    <s v="Pinturas y Quimicos"/>
    <s v="Faster Dry SW 6989 Domino"/>
    <n v="0.21875"/>
    <n v="789.47743333333335"/>
    <n v="172.69818854166667"/>
    <n v="30.1676"/>
    <n v="5.7246247146497122"/>
  </r>
  <r>
    <x v="122"/>
    <s v="Finalizada"/>
    <s v="Pinturas y Quimicos"/>
    <s v="Faster Dry SW 7069 Iron Ore"/>
    <n v="0.46875"/>
    <n v="907.9"/>
    <n v="425.578125"/>
    <n v="30.1676"/>
    <n v="14.107125691138837"/>
  </r>
  <r>
    <x v="122"/>
    <s v="Finalizada"/>
    <s v="Pinturas y Quimicos"/>
    <s v="Acabado mate para exteriores transparente Sur"/>
    <n v="0.5"/>
    <n v="1231.6764492649318"/>
    <n v="615.83822463246588"/>
    <n v="30.1676"/>
    <n v="20.413895193269131"/>
  </r>
  <r>
    <x v="122"/>
    <s v="Finalizada"/>
    <s v="Pinturas y Quimicos"/>
    <s v="Componente B 730 para poliuretano Sur"/>
    <n v="0.59375"/>
    <n v="1322.9114062629101"/>
    <n v="785.47864746860284"/>
    <n v="30.1676"/>
    <n v="26.037160644817714"/>
  </r>
  <r>
    <x v="122"/>
    <s v="Finalizada"/>
    <s v="Pinturas y Quimicos"/>
    <s v="Diluyente Duro Sur"/>
    <n v="0.59375"/>
    <n v="619.40000000000009"/>
    <n v="367.76875000000007"/>
    <n v="30.1676"/>
    <n v="12.19085210623318"/>
  </r>
  <r>
    <x v="122"/>
    <s v="Finalizada"/>
    <s v="Pinturas y Quimicos"/>
    <s v="Corrostyl antic mate Negro Sur galon"/>
    <n v="9.375E-2"/>
    <n v="875.05880341880345"/>
    <n v="82.03676282051282"/>
    <n v="30.1676"/>
    <n v="2.7193665661342905"/>
  </r>
  <r>
    <x v="122"/>
    <s v="Finalizada"/>
    <s v="Material para Empaque"/>
    <s v="Papel kraft "/>
    <n v="16.2"/>
    <n v="3.1466686239601929"/>
    <n v="50.976031708155119"/>
    <n v="30.1676"/>
    <n v="1.6897609258991475"/>
  </r>
  <r>
    <x v="8"/>
    <s v="En Proceso"/>
    <s v="Pinturas y Quimicos"/>
    <s v="Fondo Lijable para exteriores transparente Sur"/>
    <n v="-0.3125"/>
    <n v="986.72794871794883"/>
    <n v="-308.35248397435902"/>
    <n v="30.1676"/>
    <n v="-10.221313063497229"/>
  </r>
  <r>
    <x v="8"/>
    <s v="En Proceso"/>
    <s v="Pinturas y Quimicos"/>
    <s v="Acabado mate para exteriores transparente Sur"/>
    <n v="-1.125"/>
    <n v="1231.6764492649318"/>
    <n v="-1385.6360054230481"/>
    <n v="30.1676"/>
    <n v="-45.931264184855543"/>
  </r>
  <r>
    <x v="8"/>
    <s v="En Proceso"/>
    <s v="Pinturas y Quimicos"/>
    <s v="Componente B 730 para poliuretano Sur"/>
    <n v="-0.71875"/>
    <n v="1322.9114062629101"/>
    <n v="-950.84257325146666"/>
    <n v="30.1676"/>
    <n v="-31.518668148989864"/>
  </r>
  <r>
    <x v="8"/>
    <s v="En Proceso"/>
    <s v="Pinturas y Quimicos"/>
    <s v="Diluyente Duro Sur"/>
    <n v="-0.71875"/>
    <n v="619.40000000000009"/>
    <n v="-445.19375000000008"/>
    <n v="30.1676"/>
    <n v="-14.757347286492797"/>
  </r>
  <r>
    <x v="8"/>
    <s v="En Proceso"/>
    <s v="Pinturas y Quimicos"/>
    <s v="Thinner extrafino Sur galon"/>
    <n v="-6.25E-2"/>
    <n v="349.53824092741934"/>
    <n v="-21.846140057963709"/>
    <n v="30.1676"/>
    <n v="-0.72415903346516486"/>
  </r>
  <r>
    <x v="8"/>
    <s v="En Proceso"/>
    <s v="Pinturas y Quimicos"/>
    <s v="Corrostyl antic mate Negro Sur galon"/>
    <n v="-1.0625"/>
    <n v="875.05880341880345"/>
    <n v="-929.7499786324787"/>
    <n v="30.1676"/>
    <n v="-30.819487749521961"/>
  </r>
  <r>
    <x v="8"/>
    <s v="En Proceso"/>
    <s v="Pinturas y Quimicos"/>
    <s v="Desoxidante / Desengrasante Sur"/>
    <n v="-0.25"/>
    <n v="238.47880378364198"/>
    <n v="-59.619700945910495"/>
    <n v="30.1676"/>
    <n v="-1.9762825331120306"/>
  </r>
  <r>
    <x v="8"/>
    <s v="En Proceso"/>
    <s v="Pinturas y Quimicos"/>
    <s v="Duro Tinte Negro Sur galon"/>
    <n v="-0.25"/>
    <n v="1231.47"/>
    <n v="-307.86750000000001"/>
    <n v="30.1676"/>
    <n v="-10.205236744056538"/>
  </r>
  <r>
    <x v="8"/>
    <s v="En Proceso"/>
    <s v="Pinturas y Quimicos"/>
    <s v="Duro Tinte Nogal Oscuro Sur cuarto"/>
    <n v="-0.125"/>
    <n v="307.77845941846914"/>
    <n v="-38.472307427308643"/>
    <n v="30.1676"/>
    <n v="-1.2752856517359235"/>
  </r>
  <r>
    <x v="44"/>
    <s v="En Proceso"/>
    <s v="Material para Empaque"/>
    <s v="Papel kraft "/>
    <n v="-7.2"/>
    <n v="3.1466686239601929"/>
    <n v="-22.656014092513388"/>
    <n v="30.1676"/>
    <n v="-0.75100485595517663"/>
  </r>
  <r>
    <x v="114"/>
    <s v="Finalizada"/>
    <s v="Pinturas y Quimicos"/>
    <s v="Fondo Lijable para exteriores transparente Sur"/>
    <n v="0.3125"/>
    <n v="986.72794871794883"/>
    <n v="308.35248397435902"/>
    <n v="30.1676"/>
    <n v="10.221313063497229"/>
  </r>
  <r>
    <x v="114"/>
    <s v="Finalizada"/>
    <s v="Pinturas y Quimicos"/>
    <s v="Acabado mate para exteriores transparente Sur"/>
    <n v="1.125"/>
    <n v="1231.6764492649318"/>
    <n v="1385.6360054230481"/>
    <n v="30.1676"/>
    <n v="45.931264184855543"/>
  </r>
  <r>
    <x v="114"/>
    <s v="Finalizada"/>
    <s v="Pinturas y Quimicos"/>
    <s v="Componente B 730 para poliuretano Sur"/>
    <n v="0.71875"/>
    <n v="1322.9114062629101"/>
    <n v="950.84257325146666"/>
    <n v="30.1676"/>
    <n v="31.518668148989864"/>
  </r>
  <r>
    <x v="114"/>
    <s v="Finalizada"/>
    <s v="Pinturas y Quimicos"/>
    <s v="Diluyente Duro Sur"/>
    <n v="0.71875"/>
    <n v="619.40000000000009"/>
    <n v="445.19375000000008"/>
    <n v="30.1676"/>
    <n v="14.757347286492797"/>
  </r>
  <r>
    <x v="114"/>
    <s v="Finalizada"/>
    <s v="Pinturas y Quimicos"/>
    <s v="Thinner extrafino Sur galon"/>
    <n v="6.25E-2"/>
    <n v="349.53824092741934"/>
    <n v="21.846140057963709"/>
    <n v="30.1676"/>
    <n v="0.72415903346516486"/>
  </r>
  <r>
    <x v="114"/>
    <s v="Finalizada"/>
    <s v="Pinturas y Quimicos"/>
    <s v="Corrostyl antic mate Negro Sur galon"/>
    <n v="1.0625"/>
    <n v="875.05880341880345"/>
    <n v="929.7499786324787"/>
    <n v="30.1676"/>
    <n v="30.819487749521961"/>
  </r>
  <r>
    <x v="114"/>
    <s v="Finalizada"/>
    <s v="Pinturas y Quimicos"/>
    <s v="Desoxidante / Desengrasante Sur"/>
    <n v="0.25"/>
    <n v="238.47880378364198"/>
    <n v="59.619700945910495"/>
    <n v="30.1676"/>
    <n v="1.9762825331120306"/>
  </r>
  <r>
    <x v="114"/>
    <s v="Finalizada"/>
    <s v="Pinturas y Quimicos"/>
    <s v="Duro Tinte Negro Sur galon"/>
    <n v="0.25"/>
    <n v="1231.47"/>
    <n v="307.86750000000001"/>
    <n v="30.1676"/>
    <n v="10.205236744056538"/>
  </r>
  <r>
    <x v="114"/>
    <s v="Finalizada"/>
    <s v="Pinturas y Quimicos"/>
    <s v="Duro Tinte Nogal Oscuro Sur cuarto"/>
    <n v="0.125"/>
    <n v="307.77845941846914"/>
    <n v="38.472307427308643"/>
    <n v="30.1676"/>
    <n v="1.2752856517359235"/>
  </r>
  <r>
    <x v="114"/>
    <s v="Finalizada"/>
    <s v="Material para Empaque"/>
    <s v="Papel kraft "/>
    <n v="7.2"/>
    <n v="3.1466686239601929"/>
    <n v="22.656014092513388"/>
    <n v="30.1676"/>
    <n v="0.75100485595517663"/>
  </r>
  <r>
    <x v="8"/>
    <s v="En Proceso"/>
    <s v="Pinturas y Quimicos"/>
    <s v="Faster Dry SW BA SOL ALQ BRILLANTE NEGRO "/>
    <n v="-3.125E-2"/>
    <n v="789.48"/>
    <n v="-24.671250000000001"/>
    <n v="30.1676"/>
    <n v="-0.81780618942176375"/>
  </r>
  <r>
    <x v="8"/>
    <s v="En Proceso"/>
    <s v="Pinturas y Quimicos"/>
    <s v="Acabado mate para exteriores transparente Sur"/>
    <n v="-6.25E-2"/>
    <n v="1231.6764492649318"/>
    <n v="-76.979778079058235"/>
    <n v="30.1676"/>
    <n v="-2.5517368991586413"/>
  </r>
  <r>
    <x v="8"/>
    <s v="En Proceso"/>
    <s v="Pinturas y Quimicos"/>
    <s v="Componente B 730 para poliuretano Sur"/>
    <n v="-9.375E-2"/>
    <n v="1322.9114062629101"/>
    <n v="-124.02294433714782"/>
    <n v="30.1676"/>
    <n v="-4.1111306281291125"/>
  </r>
  <r>
    <x v="8"/>
    <s v="En Proceso"/>
    <s v="Pinturas y Quimicos"/>
    <s v="Diluyente Duro Sur"/>
    <n v="-9.375E-2"/>
    <n v="619.40000000000009"/>
    <n v="-58.068750000000009"/>
    <n v="30.1676"/>
    <n v="-1.9248713851947126"/>
  </r>
  <r>
    <x v="8"/>
    <s v="En Proceso"/>
    <s v="Pinturas y Quimicos"/>
    <s v="Desoxidante / Desengrasante Sur"/>
    <n v="-3.125E-2"/>
    <n v="238.47880378364198"/>
    <n v="-7.4524626182388118"/>
    <n v="30.1676"/>
    <n v="-0.24703531663900383"/>
  </r>
  <r>
    <x v="44"/>
    <s v="En Proceso"/>
    <s v="Material para Empaque"/>
    <s v="Papel kraft "/>
    <n v="-2.7"/>
    <n v="3.1466686239601929"/>
    <n v="-8.4960052846925205"/>
    <n v="30.1676"/>
    <n v="-0.28162682098319125"/>
  </r>
  <r>
    <x v="120"/>
    <s v="Finalizada"/>
    <s v="Pinturas y Quimicos"/>
    <s v="Faster Dry SW BA SOL ALQ BRILLANTE NEGRO "/>
    <n v="3.125E-2"/>
    <n v="789.48"/>
    <n v="24.671250000000001"/>
    <n v="30.1676"/>
    <n v="0.81780618942176375"/>
  </r>
  <r>
    <x v="120"/>
    <s v="Finalizada"/>
    <s v="Pinturas y Quimicos"/>
    <s v="Acabado mate para exteriores transparente Sur"/>
    <n v="6.25E-2"/>
    <n v="1231.6764492649318"/>
    <n v="76.979778079058235"/>
    <n v="30.1676"/>
    <n v="2.5517368991586413"/>
  </r>
  <r>
    <x v="120"/>
    <s v="Finalizada"/>
    <s v="Pinturas y Quimicos"/>
    <s v="Componente B 730 para poliuretano Sur"/>
    <n v="9.375E-2"/>
    <n v="1322.9114062629101"/>
    <n v="124.02294433714782"/>
    <n v="30.1676"/>
    <n v="4.1111306281291125"/>
  </r>
  <r>
    <x v="120"/>
    <s v="Finalizada"/>
    <s v="Pinturas y Quimicos"/>
    <s v="Diluyente Duro Sur"/>
    <n v="9.375E-2"/>
    <n v="619.40000000000009"/>
    <n v="58.068750000000009"/>
    <n v="30.1676"/>
    <n v="1.9248713851947126"/>
  </r>
  <r>
    <x v="120"/>
    <s v="Finalizada"/>
    <s v="Pinturas y Quimicos"/>
    <s v="Desoxidante / Desengrasante Sur"/>
    <n v="3.125E-2"/>
    <n v="238.47880378364198"/>
    <n v="7.4524626182388118"/>
    <n v="30.1676"/>
    <n v="0.24703531663900383"/>
  </r>
  <r>
    <x v="120"/>
    <s v="Finalizada"/>
    <s v="Material para Empaque"/>
    <s v="Papel kraft "/>
    <n v="2.7"/>
    <n v="3.1466686239601929"/>
    <n v="8.4960052846925205"/>
    <n v="30.1676"/>
    <n v="0.28162682098319125"/>
  </r>
  <r>
    <x v="8"/>
    <s v="En Proceso"/>
    <s v="Pinturas y Quimicos"/>
    <s v="Fondo Lijable para exteriores transparente Sur negro galon"/>
    <n v="-0.1875"/>
    <n v="980.21"/>
    <n v="-183.78937500000001"/>
    <n v="30.1676"/>
    <n v="-6.0922769792757796"/>
  </r>
  <r>
    <x v="8"/>
    <s v="En Proceso"/>
    <s v="Pinturas y Quimicos"/>
    <s v="Acabado mate para exteriores transparente Sur"/>
    <n v="-0.125"/>
    <n v="1231.6764492649318"/>
    <n v="-153.95955615811647"/>
    <n v="30.1676"/>
    <n v="-5.1034737983172827"/>
  </r>
  <r>
    <x v="8"/>
    <s v="En Proceso"/>
    <s v="Pinturas y Quimicos"/>
    <s v="Componente B 730 para poliuretano Sur"/>
    <n v="-0.15625"/>
    <n v="1322.9114062629101"/>
    <n v="-206.70490722857971"/>
    <n v="30.1676"/>
    <n v="-6.8518843802151883"/>
  </r>
  <r>
    <x v="8"/>
    <s v="En Proceso"/>
    <s v="Pinturas y Quimicos"/>
    <s v="Diluyente Duro Sur"/>
    <n v="-0.25"/>
    <n v="619.40000000000009"/>
    <n v="-154.85000000000002"/>
    <n v="30.1676"/>
    <n v="-5.1329903605192335"/>
  </r>
  <r>
    <x v="44"/>
    <s v="En Proceso"/>
    <s v="Material para Empaque"/>
    <s v="Papel kraft "/>
    <n v="-8.1"/>
    <n v="3.1466686239601929"/>
    <n v="-25.48801585407756"/>
    <n v="30.1676"/>
    <n v="-0.84488046294957375"/>
  </r>
  <r>
    <x v="125"/>
    <s v="Finalizada"/>
    <s v="Pinturas y Quimicos"/>
    <s v="Fondo Lijable para exteriores transparente Sur negro galon"/>
    <n v="0.1875"/>
    <n v="980.21"/>
    <n v="183.78937500000001"/>
    <n v="30.1676"/>
    <n v="6.0922769792757796"/>
  </r>
  <r>
    <x v="125"/>
    <s v="Finalizada"/>
    <s v="Pinturas y Quimicos"/>
    <s v="Acabado mate para exteriores transparente Sur"/>
    <n v="0.125"/>
    <n v="1231.6764492649318"/>
    <n v="153.95955615811647"/>
    <n v="30.1676"/>
    <n v="5.1034737983172827"/>
  </r>
  <r>
    <x v="125"/>
    <s v="Finalizada"/>
    <s v="Pinturas y Quimicos"/>
    <s v="Componente B 730 para poliuretano Sur"/>
    <n v="0.15625"/>
    <n v="1322.9114062629101"/>
    <n v="206.70490722857971"/>
    <n v="30.1676"/>
    <n v="6.8518843802151883"/>
  </r>
  <r>
    <x v="125"/>
    <s v="Finalizada"/>
    <s v="Pinturas y Quimicos"/>
    <s v="Diluyente Duro Sur"/>
    <n v="0.25"/>
    <n v="619.40000000000009"/>
    <n v="154.85000000000002"/>
    <n v="30.1676"/>
    <n v="5.1329903605192335"/>
  </r>
  <r>
    <x v="125"/>
    <s v="Finalizada"/>
    <s v="Material para Empaque"/>
    <s v="Papel kraft "/>
    <n v="8.1"/>
    <n v="3.1466686239601929"/>
    <n v="25.48801585407756"/>
    <n v="30.1676"/>
    <n v="0.84488046294957375"/>
  </r>
  <r>
    <x v="8"/>
    <s v="En Proceso"/>
    <s v="Pinturas y Quimicos"/>
    <s v="Fondo Lijable para exteriores transparente Sur negro galon"/>
    <n v="-0.15625"/>
    <n v="980.21"/>
    <n v="-153.15781250000001"/>
    <n v="30.1676"/>
    <n v="-5.0768974827298159"/>
  </r>
  <r>
    <x v="8"/>
    <s v="En Proceso"/>
    <s v="Pinturas y Quimicos"/>
    <s v="Acabado mate para exteriores transparente Sur"/>
    <n v="-0.15625"/>
    <n v="1231.6764492649318"/>
    <n v="-192.44944519764559"/>
    <n v="30.1676"/>
    <n v="-6.379342247896604"/>
  </r>
  <r>
    <x v="8"/>
    <s v="En Proceso"/>
    <s v="Pinturas y Quimicos"/>
    <s v="Componente B 730 para poliuretano Sur"/>
    <n v="-0.15625"/>
    <n v="1322.9114062629101"/>
    <n v="-206.70490722857971"/>
    <n v="30.1676"/>
    <n v="-6.8518843802151883"/>
  </r>
  <r>
    <x v="8"/>
    <s v="En Proceso"/>
    <s v="Pinturas y Quimicos"/>
    <s v="Diluyente Duro Sur"/>
    <n v="-0.15625"/>
    <n v="619.40000000000009"/>
    <n v="-96.781250000000014"/>
    <n v="30.1676"/>
    <n v="-3.2081189753245209"/>
  </r>
  <r>
    <x v="44"/>
    <s v="En Proceso"/>
    <s v="Material para Empaque"/>
    <s v="Papel kraft "/>
    <n v="-8.1"/>
    <n v="3.1466686239601929"/>
    <n v="-25.48801585407756"/>
    <n v="30.1676"/>
    <n v="-0.84488046294957375"/>
  </r>
  <r>
    <x v="127"/>
    <s v="Finalizada"/>
    <s v="Pinturas y Quimicos"/>
    <s v="Fondo Lijable para exteriores transparente Sur negro galon"/>
    <n v="0.15625"/>
    <n v="980.21"/>
    <n v="153.15781250000001"/>
    <n v="30.1676"/>
    <n v="5.0768974827298159"/>
  </r>
  <r>
    <x v="127"/>
    <s v="Finalizada"/>
    <s v="Pinturas y Quimicos"/>
    <s v="Acabado mate para exteriores transparente Sur"/>
    <n v="0.15625"/>
    <n v="1231.6764492649318"/>
    <n v="192.44944519764559"/>
    <n v="30.1676"/>
    <n v="6.379342247896604"/>
  </r>
  <r>
    <x v="127"/>
    <s v="Finalizada"/>
    <s v="Pinturas y Quimicos"/>
    <s v="Componente B 730 para poliuretano Sur"/>
    <n v="0.15625"/>
    <n v="1322.9114062629101"/>
    <n v="206.70490722857971"/>
    <n v="30.1676"/>
    <n v="6.8518843802151883"/>
  </r>
  <r>
    <x v="127"/>
    <s v="Finalizada"/>
    <s v="Pinturas y Quimicos"/>
    <s v="Diluyente Duro Sur"/>
    <n v="0.15625"/>
    <n v="619.40000000000009"/>
    <n v="96.781250000000014"/>
    <n v="30.1676"/>
    <n v="3.2081189753245209"/>
  </r>
  <r>
    <x v="127"/>
    <s v="Finalizada"/>
    <s v="Material para Empaque"/>
    <s v="Papel kraft "/>
    <n v="8.1"/>
    <n v="3.1466686239601929"/>
    <n v="25.48801585407756"/>
    <n v="30.1676"/>
    <n v="0.84488046294957375"/>
  </r>
  <r>
    <x v="8"/>
    <s v="En Proceso"/>
    <s v="Pinturas y Quimicos"/>
    <s v="Fondo Lijable para exteriores transparente Sur negro galon"/>
    <n v="-0.25"/>
    <n v="980.21"/>
    <n v="-245.05250000000001"/>
    <n v="30.1676"/>
    <n v="-8.1230359723677061"/>
  </r>
  <r>
    <x v="8"/>
    <s v="En Proceso"/>
    <s v="Pinturas y Quimicos"/>
    <s v="Fondo Lijable para exteriores transparente Sur"/>
    <n v="-3.125E-2"/>
    <n v="986.72794871794883"/>
    <n v="-30.835248397435901"/>
    <n v="30.1676"/>
    <n v="-1.0221313063497228"/>
  </r>
  <r>
    <x v="8"/>
    <s v="En Proceso"/>
    <s v="Pinturas y Quimicos"/>
    <s v="Acabado mate para exteriores transparente Sur"/>
    <n v="-0.21875"/>
    <n v="1231.6764492649318"/>
    <n v="-269.42922327670385"/>
    <n v="30.1676"/>
    <n v="-8.9310791470552466"/>
  </r>
  <r>
    <x v="8"/>
    <s v="En Proceso"/>
    <s v="Pinturas y Quimicos"/>
    <s v="Componente B 730 para poliuretano Sur"/>
    <n v="-0.25"/>
    <n v="1322.9114062629101"/>
    <n v="-330.72785156572752"/>
    <n v="30.1676"/>
    <n v="-10.9630150083443"/>
  </r>
  <r>
    <x v="8"/>
    <s v="En Proceso"/>
    <s v="Pinturas y Quimicos"/>
    <s v="Diluyente Duro Sur"/>
    <n v="-0.375"/>
    <n v="619.40000000000009"/>
    <n v="-232.27500000000003"/>
    <n v="30.1676"/>
    <n v="-7.6994855407788503"/>
  </r>
  <r>
    <x v="8"/>
    <s v="En Proceso"/>
    <s v="Pinturas y Quimicos"/>
    <s v="Duro Tinte Blanco Sur cuarto"/>
    <n v="-3.125E-2"/>
    <n v="406.29999999999995"/>
    <n v="-12.696874999999999"/>
    <n v="30.1676"/>
    <n v="-0.4208778623423805"/>
  </r>
  <r>
    <x v="8"/>
    <s v="En Proceso"/>
    <s v="Pinturas y Quimicos"/>
    <s v="Duro Tinte Negro Sur galon"/>
    <n v="-3.125E-2"/>
    <n v="1231.47"/>
    <n v="-38.483437500000001"/>
    <n v="30.1676"/>
    <n v="-1.2756545930070673"/>
  </r>
  <r>
    <x v="44"/>
    <s v="En Proceso"/>
    <s v="Material para Empaque"/>
    <s v="Papel kraft "/>
    <n v="-5.4"/>
    <n v="3.1466686239601929"/>
    <n v="-16.992010569385041"/>
    <n v="30.1676"/>
    <n v="-0.5632536419663825"/>
  </r>
  <r>
    <x v="124"/>
    <s v="Finalizada"/>
    <s v="Pinturas y Quimicos"/>
    <s v="Fondo Lijable para exteriores transparente Sur negro galon"/>
    <n v="0.25"/>
    <n v="980.21"/>
    <n v="245.05250000000001"/>
    <n v="30.1676"/>
    <n v="8.1230359723677061"/>
  </r>
  <r>
    <x v="124"/>
    <s v="Finalizada"/>
    <s v="Pinturas y Quimicos"/>
    <s v="Fondo Lijable para exteriores transparente Sur"/>
    <n v="3.125E-2"/>
    <n v="986.72794871794883"/>
    <n v="30.835248397435901"/>
    <n v="30.1676"/>
    <n v="1.0221313063497228"/>
  </r>
  <r>
    <x v="124"/>
    <s v="Finalizada"/>
    <s v="Pinturas y Quimicos"/>
    <s v="Acabado mate para exteriores transparente Sur"/>
    <n v="0.21875"/>
    <n v="1231.6764492649318"/>
    <n v="269.42922327670385"/>
    <n v="30.1676"/>
    <n v="8.9310791470552466"/>
  </r>
  <r>
    <x v="124"/>
    <s v="Finalizada"/>
    <s v="Pinturas y Quimicos"/>
    <s v="Componente B 730 para poliuretano Sur"/>
    <n v="0.25"/>
    <n v="1322.9114062629101"/>
    <n v="330.72785156572752"/>
    <n v="30.1676"/>
    <n v="10.9630150083443"/>
  </r>
  <r>
    <x v="124"/>
    <s v="Finalizada"/>
    <s v="Pinturas y Quimicos"/>
    <s v="Diluyente Duro Sur"/>
    <n v="0.375"/>
    <n v="619.40000000000009"/>
    <n v="232.27500000000003"/>
    <n v="30.1676"/>
    <n v="7.6994855407788503"/>
  </r>
  <r>
    <x v="124"/>
    <s v="Finalizada"/>
    <s v="Pinturas y Quimicos"/>
    <s v="Duro Tinte Blanco Sur cuarto"/>
    <n v="3.125E-2"/>
    <n v="406.29999999999995"/>
    <n v="12.696874999999999"/>
    <n v="30.1676"/>
    <n v="0.4208778623423805"/>
  </r>
  <r>
    <x v="124"/>
    <s v="Finalizada"/>
    <s v="Pinturas y Quimicos"/>
    <s v="Duro Tinte Negro Sur galon"/>
    <n v="3.125E-2"/>
    <n v="1231.47"/>
    <n v="38.483437500000001"/>
    <n v="30.1676"/>
    <n v="1.2756545930070673"/>
  </r>
  <r>
    <x v="124"/>
    <s v="Finalizada"/>
    <s v="Material para Empaque"/>
    <s v="Papel kraft "/>
    <n v="5.4"/>
    <n v="3.1466686239601929"/>
    <n v="16.992010569385041"/>
    <n v="30.1676"/>
    <n v="0.5632536419663825"/>
  </r>
  <r>
    <x v="90"/>
    <s v="Finalizada"/>
    <s v="Material para Tapizar"/>
    <s v="Dacron"/>
    <n v="7"/>
    <n v="25.2"/>
    <n v="176.4"/>
    <n v="30.1676"/>
    <n v="5.8473329001975634"/>
  </r>
  <r>
    <x v="109"/>
    <s v="Finalizada"/>
    <s v="Clavos y Tornillos"/>
    <s v="Tuerca Galvanizada 1/4&quot;"/>
    <n v="-6"/>
    <n v="0.61599999999999999"/>
    <n v="-3.6959999999999997"/>
    <n v="30.1676"/>
    <n v="-0.12251554648032988"/>
  </r>
  <r>
    <x v="8"/>
    <s v="En Proceso"/>
    <s v="Pinturas y Quimicos"/>
    <s v="Duro Tinte Blanco Sur cuarto"/>
    <n v="-3.125E-2"/>
    <n v="406.29999999999995"/>
    <n v="-12.696874999999999"/>
    <n v="30.1676"/>
    <n v="-0.4208778623423805"/>
  </r>
  <r>
    <x v="8"/>
    <s v="En Proceso"/>
    <s v="Pinturas y Quimicos"/>
    <s v="Acabado mate para exteriores transparente Sur"/>
    <n v="-3.125E-2"/>
    <n v="1231.6764492649318"/>
    <n v="-38.489889039529118"/>
    <n v="30.1676"/>
    <n v="-1.2758684495793207"/>
  </r>
  <r>
    <x v="8"/>
    <s v="En Proceso"/>
    <s v="Pinturas y Quimicos"/>
    <s v="Componente B 730 para poliuretano Sur"/>
    <n v="-3.125E-2"/>
    <n v="1322.9114062629101"/>
    <n v="-41.34098144571594"/>
    <n v="30.1676"/>
    <n v="-1.3703768760430375"/>
  </r>
  <r>
    <x v="8"/>
    <s v="En Proceso"/>
    <s v="Pinturas y Quimicos"/>
    <s v="Diluyente Duro Sur"/>
    <n v="-3.125E-2"/>
    <n v="619.40000000000009"/>
    <n v="-19.356250000000003"/>
    <n v="30.1676"/>
    <n v="-0.64162379506490419"/>
  </r>
  <r>
    <x v="18"/>
    <s v="Finalizada"/>
    <s v="Pinturas y Quimicos"/>
    <s v="Duro Tinte Blanco Sur cuarto"/>
    <n v="3.125E-2"/>
    <n v="406.29999999999995"/>
    <n v="12.696874999999999"/>
    <n v="30.1676"/>
    <n v="0.4208778623423805"/>
  </r>
  <r>
    <x v="18"/>
    <s v="Finalizada"/>
    <s v="Pinturas y Quimicos"/>
    <s v="Acabado mate para exteriores transparente Sur"/>
    <n v="3.125E-2"/>
    <n v="1231.6764492649318"/>
    <n v="38.489889039529118"/>
    <n v="30.1676"/>
    <n v="1.2758684495793207"/>
  </r>
  <r>
    <x v="18"/>
    <s v="Finalizada"/>
    <s v="Pinturas y Quimicos"/>
    <s v="Componente B 730 para poliuretano Sur"/>
    <n v="3.125E-2"/>
    <n v="1322.9114062629101"/>
    <n v="41.34098144571594"/>
    <n v="30.1676"/>
    <n v="1.3703768760430375"/>
  </r>
  <r>
    <x v="18"/>
    <s v="Finalizada"/>
    <s v="Pinturas y Quimicos"/>
    <s v="Diluyente Duro Sur"/>
    <n v="3.125E-2"/>
    <n v="619.40000000000009"/>
    <n v="19.356250000000003"/>
    <n v="30.1676"/>
    <n v="0.64162379506490419"/>
  </r>
  <r>
    <x v="59"/>
    <s v="Finalizada"/>
    <s v="Clavos y Tornillos"/>
    <s v="Tornillo Amarillo 2&quot; #10"/>
    <n v="-826"/>
    <n v="0.76725842674657718"/>
    <n v="-633.7554604926728"/>
    <n v="30.1676"/>
    <n v="-21.007818337974278"/>
  </r>
  <r>
    <x v="59"/>
    <s v="Finalizada"/>
    <s v="Clavos y Tornillos"/>
    <s v="Tornillo Amarillo 2&quot; #10"/>
    <n v="-826"/>
    <n v="0.76725842674657718"/>
    <n v="-633.7554604926728"/>
    <n v="30.1676"/>
    <n v="-21.007818337974278"/>
  </r>
  <r>
    <x v="63"/>
    <s v="Finalizada"/>
    <s v="Metales"/>
    <s v="Varilla de aluminio redonda 5/8&quot;"/>
    <n v="10.68"/>
    <n v="201.13951516412698"/>
    <n v="2148.1700219528761"/>
    <n v="30.1676"/>
    <n v="71.207852860448824"/>
  </r>
  <r>
    <x v="110"/>
    <s v="Finalizada"/>
    <s v="Metales"/>
    <s v="Angular de 2&quot; x 3/16&quot; x 6 m"/>
    <n v="-2.4"/>
    <n v="111.13666666666666"/>
    <n v="-266.72799999999995"/>
    <n v="30.1676"/>
    <n v="-8.8415386043304718"/>
  </r>
  <r>
    <x v="113"/>
    <s v="Finalizada"/>
    <s v="Metales"/>
    <s v="Angular de 2&quot; x 3/16&quot; x 6 m"/>
    <n v="2.4"/>
    <n v="111.13666666666666"/>
    <n v="266.72799999999995"/>
    <n v="30.1676"/>
    <n v="8.8415386043304718"/>
  </r>
  <r>
    <x v="113"/>
    <s v="Finalizada"/>
    <s v="Metales"/>
    <s v="Lamina 8 pie x 4 pie x 1/4&quot; HN"/>
    <n v="5.2999999999999999E-2"/>
    <n v="1323.82"/>
    <n v="70.162459999999996"/>
    <n v="30.1676"/>
    <n v="2.3257554462403371"/>
  </r>
  <r>
    <x v="83"/>
    <s v="Finalizada"/>
    <s v="Metales"/>
    <s v="Lamina 8 pie x 4 pie x 1/4&quot; HN"/>
    <n v="0.16"/>
    <n v="1323.82"/>
    <n v="211.81119999999999"/>
    <n v="30.1676"/>
    <n v="7.0211485169519614"/>
  </r>
  <r>
    <x v="83"/>
    <s v="Finalizada"/>
    <s v="Metales"/>
    <s v="Lamina 8 pie x 4 pie x 1/4&quot; HN"/>
    <n v="0.05"/>
    <n v="1323.82"/>
    <n v="66.191000000000003"/>
    <n v="30.1676"/>
    <n v="2.1941089115474881"/>
  </r>
  <r>
    <x v="116"/>
    <s v="Finalizada"/>
    <s v="Metales"/>
    <s v="Lamina 8 pie x 4 pie x 1/4&quot; HN"/>
    <n v="0.05"/>
    <n v="1323.82"/>
    <n v="66.191000000000003"/>
    <n v="30.1676"/>
    <n v="2.1941089115474881"/>
  </r>
  <r>
    <x v="116"/>
    <s v="Finalizada"/>
    <s v="Metales"/>
    <s v="Lamina 8 pie x 4 pie x 1/4&quot; HN"/>
    <n v="0.05"/>
    <n v="1323.82"/>
    <n v="66.191000000000003"/>
    <n v="30.1676"/>
    <n v="2.1941089115474881"/>
  </r>
  <r>
    <x v="126"/>
    <s v="Finalizada"/>
    <s v="Metales"/>
    <s v="Lamina 8 pie x 4 pie x 1/4&quot; HN"/>
    <n v="0.35"/>
    <n v="1323.82"/>
    <n v="463.33699999999993"/>
    <n v="30.1676"/>
    <n v="15.358762380832413"/>
  </r>
  <r>
    <x v="122"/>
    <s v="Finalizada"/>
    <s v="Metales"/>
    <s v="Lamina 8 pie x 4 pie x 1/4&quot; HN"/>
    <n v="0.1"/>
    <n v="1323.82"/>
    <n v="132.38200000000001"/>
    <n v="30.1676"/>
    <n v="4.3882178230949762"/>
  </r>
  <r>
    <x v="109"/>
    <s v="Finalizada"/>
    <s v="Metales"/>
    <s v="Lamina 8 pie x 4 pie x 1/4&quot; HN"/>
    <n v="0.08"/>
    <n v="1323.82"/>
    <n v="105.90559999999999"/>
    <n v="30.1676"/>
    <n v="3.5105742584759807"/>
  </r>
  <r>
    <x v="125"/>
    <s v="Finalizada"/>
    <s v="Metales"/>
    <s v="Lamina 8 pie x 4 pie x 1/4&quot; HN"/>
    <n v="0.08"/>
    <n v="1323.82"/>
    <n v="105.90559999999999"/>
    <n v="30.1676"/>
    <n v="3.5105742584759807"/>
  </r>
  <r>
    <x v="125"/>
    <s v="Finalizada"/>
    <s v="Metales"/>
    <s v="Lamina 8 pie x 4 pie x 1/4&quot; HN"/>
    <n v="0.01"/>
    <n v="1323.82"/>
    <n v="13.238199999999999"/>
    <n v="30.1676"/>
    <n v="0.43882178230949759"/>
  </r>
  <r>
    <x v="101"/>
    <s v="Finalizada"/>
    <s v="Plywood"/>
    <s v="Lamina de Plywood Corriente de 4 x 8 x 3/4&quot;"/>
    <n v="0.5"/>
    <n v="787.01749646892654"/>
    <n v="393.50874823446327"/>
    <n v="30.1676"/>
    <n v="13.044085317839777"/>
  </r>
  <r>
    <x v="101"/>
    <s v="Finalizada"/>
    <s v="Material para Tapizar"/>
    <s v="Espuma naranja 5&quot;"/>
    <n v="1.125"/>
    <n v="1232.5"/>
    <n v="1386.5625"/>
    <n v="30.1676"/>
    <n v="45.961975762075866"/>
  </r>
  <r>
    <x v="88"/>
    <s v="Finalizada"/>
    <s v="Material para Tapizar"/>
    <s v="Espuma naranja 5&quot;"/>
    <n v="0.75"/>
    <n v="1232.5"/>
    <n v="924.375"/>
    <n v="30.1676"/>
    <n v="30.641317174717248"/>
  </r>
  <r>
    <x v="101"/>
    <s v="Finalizada"/>
    <s v="Material para Tapizar"/>
    <s v="Tela Codigo 181 "/>
    <n v="3"/>
    <n v="1656.7900139999999"/>
    <n v="4970.3700419999996"/>
    <n v="30.1676"/>
    <n v="164.75855029899625"/>
  </r>
  <r>
    <x v="88"/>
    <s v="Finalizada"/>
    <s v="Material para Tapizar"/>
    <s v="Tela Codigo 181 "/>
    <n v="2"/>
    <n v="1656.7900139999999"/>
    <n v="3313.5800279999999"/>
    <n v="30.1676"/>
    <n v="109.83903353266417"/>
  </r>
  <r>
    <x v="101"/>
    <s v="Finalizada"/>
    <s v="Material para Tapizar"/>
    <s v="Tela Codigo 183"/>
    <n v="4.5"/>
    <n v="1656.7900139999999"/>
    <n v="7455.5550629999998"/>
    <n v="30.1676"/>
    <n v="247.1378254484944"/>
  </r>
  <r>
    <x v="88"/>
    <s v="Finalizada"/>
    <s v="Material para Tapizar"/>
    <s v="Tela Codigo 183"/>
    <n v="3"/>
    <n v="1656.7900139999999"/>
    <n v="4970.3700419999996"/>
    <n v="30.1676"/>
    <n v="164.75855029899625"/>
  </r>
  <r>
    <x v="101"/>
    <s v="Finalizada"/>
    <s v="Material para Tapizar"/>
    <s v="Tela Codigo 186"/>
    <n v="2.5"/>
    <n v="1656.8200527999998"/>
    <n v="4142.0501319999994"/>
    <n v="30.1676"/>
    <n v="137.30128124212729"/>
  </r>
  <r>
    <x v="101"/>
    <s v="Finalizada"/>
    <s v="Material para Tapizar"/>
    <s v="Tela Codigo 187"/>
    <n v="2"/>
    <n v="1656.8200527999998"/>
    <n v="3313.6401055999995"/>
    <n v="30.1676"/>
    <n v="109.84102499370184"/>
  </r>
  <r>
    <x v="88"/>
    <s v="Finalizada"/>
    <s v="Material para Tapizar"/>
    <s v="Tela Codigo 187"/>
    <n v="1"/>
    <n v="1656.8200527999998"/>
    <n v="1656.8200527999998"/>
    <n v="30.1676"/>
    <n v="54.920512496850918"/>
  </r>
  <r>
    <x v="101"/>
    <s v="Finalizada"/>
    <s v="Material para Tapizar"/>
    <s v="Tela Codigo 189"/>
    <n v="3"/>
    <n v="1656.7900139999999"/>
    <n v="4970.3700419999996"/>
    <n v="30.1676"/>
    <n v="164.75855029899625"/>
  </r>
  <r>
    <x v="88"/>
    <s v="Finalizada"/>
    <s v="Material para Tapizar"/>
    <s v="Tela Codigo 189"/>
    <n v="2"/>
    <n v="1656.7900139999999"/>
    <n v="3313.5800279999999"/>
    <n v="30.1676"/>
    <n v="109.83903353266417"/>
  </r>
  <r>
    <x v="101"/>
    <s v="Finalizada"/>
    <s v="Material para Tapizar"/>
    <s v="Espuma naranja 3&quot;"/>
    <n v="1.5"/>
    <n v="739.5"/>
    <n v="1109.25"/>
    <n v="30.1676"/>
    <n v="36.769580609660693"/>
  </r>
  <r>
    <x v="88"/>
    <s v="Finalizada"/>
    <s v="Material para Tapizar"/>
    <s v="Espuma naranja 3&quot;"/>
    <n v="1"/>
    <n v="739.5"/>
    <n v="739.5"/>
    <n v="30.1676"/>
    <n v="24.513053739773795"/>
  </r>
  <r>
    <x v="70"/>
    <s v="Finalizada"/>
    <s v="Metales"/>
    <s v="Lamina 8 pie x 4 pie x 1/4&quot; HN"/>
    <n v="-7.6646999999999998"/>
    <n v="1323.82"/>
    <n v="-10146.683153999998"/>
    <n v="30.1676"/>
    <n v="-336.34373148676059"/>
  </r>
  <r>
    <x v="69"/>
    <s v="Finalizada"/>
    <s v="Metales"/>
    <s v="Lamina 8 pie x 4 pie x 1/4&quot; HN"/>
    <n v="-8.1933000000000007"/>
    <n v="1323.82"/>
    <n v="-10846.454406000001"/>
    <n v="30.1676"/>
    <n v="-359.53985089964067"/>
  </r>
  <r>
    <x v="71"/>
    <s v="Finalizada"/>
    <s v="Metales"/>
    <s v="Lamina 8 pie x 4 pie x 1/4&quot; HN"/>
    <n v="-10.571999999999999"/>
    <n v="1323.82"/>
    <n v="-13995.425039999998"/>
    <n v="30.1676"/>
    <n v="-463.9223882576008"/>
  </r>
  <r>
    <x v="104"/>
    <s v="Finalizada"/>
    <s v="Sub-Contratos"/>
    <s v="Servicio de pintura integral / Proveedor: Rederick Metal Industries Corporation"/>
    <n v="84"/>
    <n v="474.10807999999992"/>
    <n v="39825.07871999999"/>
    <n v="30.082999999999995"/>
    <n v="1323.84"/>
  </r>
  <r>
    <x v="63"/>
    <s v="Finalizada"/>
    <s v="Sub-Contratos"/>
    <s v="Servicio de pintura integral / Proveedor: Rederick Metal Industries Corporation"/>
    <n v="3"/>
    <n v="474.10807999999992"/>
    <n v="1422.3242399999997"/>
    <n v="30.082999999999995"/>
    <n v="47.28"/>
  </r>
  <r>
    <x v="105"/>
    <s v="Finalizada"/>
    <s v="Sub-Contratos"/>
    <s v="Servicio de pintura integral / Proveedor: Rederick Metal Industries Corporation"/>
    <n v="2"/>
    <n v="780.65384999999981"/>
    <n v="1561.3076999999996"/>
    <n v="30.082999999999995"/>
    <n v="51.9"/>
  </r>
  <r>
    <x v="53"/>
    <s v="Finalizada"/>
    <s v="Sub-Contratos"/>
    <s v="Servicio de pintura integral / Proveedor: Rederick Metal Industries Corporation"/>
    <n v="4"/>
    <n v="225.32166999999995"/>
    <n v="901.28667999999982"/>
    <n v="30.082999999999995"/>
    <n v="29.96"/>
  </r>
  <r>
    <x v="60"/>
    <s v="Finalizada"/>
    <s v="Sub-Contratos"/>
    <s v="Servicio de pintura integral / Proveedor: Rederick Metal Industries Corporation"/>
    <n v="40"/>
    <n v="538.78652999999986"/>
    <n v="21551.461199999994"/>
    <n v="30.082999999999995"/>
    <n v="716.4"/>
  </r>
  <r>
    <x v="54"/>
    <s v="Finalizada"/>
    <s v="Sub-Contratos"/>
    <s v="Servicio de pintura integral / Proveedor: Rederick Metal Industries Corporation"/>
    <n v="6"/>
    <n v="213.89012999999997"/>
    <n v="1283.3407799999998"/>
    <n v="30.082999999999995"/>
    <n v="42.66"/>
  </r>
  <r>
    <x v="104"/>
    <s v="Finalizada"/>
    <s v="Sub-Contratos"/>
    <s v="Servicio de tranporte de ZF Las Palmeras - ZF Zaratoga - ZF Las Palmeras para pintado de estructuras metálicas / Proveedor: José A. Castellón"/>
    <n v="1"/>
    <n v="5767.385408582124"/>
    <n v="5767.385408582124"/>
    <n v="30.115250000000003"/>
    <n v="191.51046093199039"/>
  </r>
  <r>
    <x v="63"/>
    <s v="Finalizada"/>
    <s v="Sub-Contratos"/>
    <s v="Servicio de tranporte de ZF Las Palmeras - ZF Zaratoga - ZF Las Palmeras para pintado de estructuras metálicas / Proveedor: José A. Castellón"/>
    <n v="1"/>
    <n v="205.97805030650443"/>
    <n v="205.97805030650443"/>
    <n v="30.11525"/>
    <n v="6.8396593189996571"/>
  </r>
  <r>
    <x v="105"/>
    <s v="Finalizada"/>
    <s v="Sub-Contratos"/>
    <s v="Servicio de tranporte de ZF Las Palmeras - ZF Zaratoga - ZF Las Palmeras para pintado de estructuras metálicas / Proveedor: José A. Castellón"/>
    <n v="1"/>
    <n v="226.10534710041409"/>
    <n v="226.10534710041409"/>
    <n v="30.115250000000003"/>
    <n v="7.5080016636227187"/>
  </r>
  <r>
    <x v="53"/>
    <s v="Finalizada"/>
    <s v="Sub-Contratos"/>
    <s v="Servicio de tranporte de ZF Las Palmeras - ZF Zaratoga - ZF Las Palmeras para pintado de estructuras metálicas / Proveedor: José A. Castellón"/>
    <n v="1"/>
    <n v="130.52247011808106"/>
    <n v="130.52247011808106"/>
    <n v="30.115249999999996"/>
    <n v="4.334098840888954"/>
  </r>
  <r>
    <x v="60"/>
    <s v="Finalizada"/>
    <s v="Sub-Contratos"/>
    <s v="Servicio de tranporte de ZF Las Palmeras - ZF Zaratoga - ZF Las Palmeras para pintado de estructuras metálicas / Proveedor: José A. Castellón"/>
    <n v="1"/>
    <n v="3121.0379703802828"/>
    <n v="3121.0379703802828"/>
    <n v="30.115250000000003"/>
    <n v="103.6364622701217"/>
  </r>
  <r>
    <x v="54"/>
    <s v="Finalizada"/>
    <s v="Sub-Contratos"/>
    <s v="Servicio de tranporte de ZF Las Palmeras - ZF Zaratoga - ZF Las Palmeras para pintado de estructuras metálicas / Proveedor: José A. Castellón"/>
    <n v="1"/>
    <n v="185.85075351259471"/>
    <n v="185.85075351259471"/>
    <n v="30.115250000000003"/>
    <n v="6.1713169743765928"/>
  </r>
  <r>
    <x v="89"/>
    <s v="En Proceso"/>
    <s v="Sub-Contratos"/>
    <s v="Servicio de tapizado (Incluye tela, esponja y botones - dos opciones de abotonado) / Proveedor: Carlos García Sotelo"/>
    <n v="1"/>
    <n v="1100"/>
    <n v="1100"/>
    <n v="30.062899999999999"/>
    <n v="36.589949738714495"/>
  </r>
  <r>
    <x v="152"/>
    <s v="En Proceso"/>
    <s v="Sub-Contratos"/>
    <s v="Servicio de tapizado (Servicio C$500 y Tela C$100) / Proveedor: Carlos García Sotelo"/>
    <n v="1"/>
    <n v="600"/>
    <n v="600"/>
    <n v="30.062899999999999"/>
    <n v="19.958154402935179"/>
  </r>
  <r>
    <x v="138"/>
    <s v="Finalizada"/>
    <s v="Materiales Varios"/>
    <s v="Ladrillos de colores proyecto Chcicha OT# 299 Bar Chicha Restaurant."/>
    <n v="1"/>
    <n v="33488"/>
    <n v="33488"/>
    <n v="30.1676"/>
    <n v="1110.0651029581404"/>
  </r>
  <r>
    <x v="0"/>
    <m/>
    <m/>
    <m/>
    <m/>
    <m/>
    <m/>
    <m/>
    <m/>
  </r>
  <r>
    <x v="0"/>
    <m/>
    <m/>
    <m/>
    <m/>
    <m/>
    <m/>
    <m/>
    <m/>
  </r>
  <r>
    <x v="0"/>
    <m/>
    <m/>
    <m/>
    <m/>
    <m/>
    <n v="759158.26736970409"/>
    <m/>
    <n v="25171.643701859219"/>
  </r>
  <r>
    <x v="153"/>
    <s v="Finalizada"/>
    <s v="Clavos y Tornillos"/>
    <s v="Tornillo Phillips Panhead # 10-9 x 1&quot;"/>
    <n v="30"/>
    <n v="0.68488464885714284"/>
    <n v="20.546539465714286"/>
    <n v="30.292899999999999"/>
    <n v="0.67826254553754461"/>
  </r>
  <r>
    <x v="154"/>
    <s v="Finalizada"/>
    <s v="Clavos y Tornillos"/>
    <s v="Tornillo Phillips Panhead # 10-9 x 1&quot;"/>
    <n v="90"/>
    <n v="0.68488464885714284"/>
    <n v="61.639618397142854"/>
    <n v="30.292899999999999"/>
    <n v="2.0347876366126338"/>
  </r>
  <r>
    <x v="8"/>
    <s v="En Proceso"/>
    <s v="Pinturas y Quimicos"/>
    <s v="Acabado mate para exteriores transparente Sur"/>
    <n v="1"/>
    <n v="1200.5646323851602"/>
    <n v="1200.5646323851602"/>
    <n v="30.292899999999999"/>
    <n v="39.631881806798297"/>
  </r>
  <r>
    <x v="154"/>
    <s v="Finalizada"/>
    <s v="Clavos y Tornillos"/>
    <s v="Tornillo Amarillo 3/4&quot; #8"/>
    <n v="50"/>
    <n v="0.3813438027031037"/>
    <n v="19.067190135155183"/>
    <n v="30.292899999999999"/>
    <n v="0.62942769213760263"/>
  </r>
  <r>
    <x v="154"/>
    <s v="Finalizada"/>
    <s v="Herrajes"/>
    <s v="Bisagra Rockler"/>
    <n v="4"/>
    <n v="378.4975"/>
    <n v="1513.99"/>
    <n v="30.292899999999999"/>
    <n v="49.978377771689075"/>
  </r>
  <r>
    <x v="8"/>
    <s v="En Proceso"/>
    <s v="Pinturas y Quimicos"/>
    <s v="Duro Tinte Blanco Sur cuarto"/>
    <n v="5"/>
    <n v="406.29999999999995"/>
    <n v="2031.4999999999998"/>
    <n v="30.292899999999999"/>
    <n v="67.061918799454645"/>
  </r>
  <r>
    <x v="155"/>
    <s v="Finalizada"/>
    <s v="Material para Empaque"/>
    <s v="Lamina de carton 48&quot; x 40&quot;"/>
    <n v="6"/>
    <n v="30.173307174260756"/>
    <n v="181.03984304556454"/>
    <n v="30.292899999999999"/>
    <n v="5.9763127018398547"/>
  </r>
  <r>
    <x v="155"/>
    <s v="Finalizada"/>
    <s v="Material para Empaque"/>
    <s v="Tape café 2&quot;"/>
    <n v="1"/>
    <n v="37.379152835418878"/>
    <n v="37.379152835418878"/>
    <n v="30.292899999999999"/>
    <n v="1.2339245445440641"/>
  </r>
  <r>
    <x v="153"/>
    <s v="Finalizada"/>
    <s v="Material para Empaque"/>
    <s v="Lamina de carton 48&quot; x 40&quot;"/>
    <n v="8"/>
    <n v="30.173307174260756"/>
    <n v="241.38645739408605"/>
    <n v="30.292899999999999"/>
    <n v="7.9684169357864736"/>
  </r>
  <r>
    <x v="153"/>
    <s v="Finalizada"/>
    <s v="Material para Empaque"/>
    <s v="Tape café 2&quot;"/>
    <n v="1"/>
    <n v="37.379152835418878"/>
    <n v="37.379152835418878"/>
    <n v="30.292899999999999"/>
    <n v="1.2339245445440641"/>
  </r>
  <r>
    <x v="153"/>
    <s v="Finalizada"/>
    <s v="Material para Empaque"/>
    <s v="Stretch film manual"/>
    <n v="1"/>
    <n v="292.47512237545357"/>
    <n v="292.47512237545357"/>
    <n v="30.292899999999999"/>
    <n v="9.6549066736909825"/>
  </r>
  <r>
    <x v="154"/>
    <s v="Finalizada"/>
    <s v="Material para Empaque"/>
    <s v="Lamina de carton 48&quot; x 40&quot;"/>
    <n v="15"/>
    <n v="30.173307174260756"/>
    <n v="452.59960761391136"/>
    <n v="30.292899999999999"/>
    <n v="14.940781754599637"/>
  </r>
  <r>
    <x v="156"/>
    <s v="Finalizada"/>
    <s v="Pinturas y Quimicos"/>
    <s v="Cemento de contacto Pegaforte"/>
    <n v="2"/>
    <n v="509.59667426075237"/>
    <n v="1019.1933485215047"/>
    <n v="30.292899999999999"/>
    <n v="33.644627900316735"/>
  </r>
  <r>
    <x v="154"/>
    <s v="Finalizada"/>
    <s v="Metales"/>
    <s v="Angular de 3/4&quot; x 1/8&quot; x 6 m"/>
    <n v="6"/>
    <n v="30.29612541993281"/>
    <n v="181.77675251959687"/>
    <n v="30.292899999999999"/>
    <n v="6.0006388467131533"/>
  </r>
  <r>
    <x v="8"/>
    <s v="En Proceso"/>
    <s v="Pinturas y Quimicos"/>
    <s v="Thinner extrafino Sur galon"/>
    <n v="3"/>
    <n v="349.53824092741934"/>
    <n v="1048.614722782258"/>
    <n v="30.292899999999999"/>
    <n v="34.615857933121561"/>
  </r>
  <r>
    <x v="157"/>
    <s v="Finalizada"/>
    <s v="Clavos y Tornillos"/>
    <s v="Tornillo Square Flat head # 8-11 x 1-1/4&quot;"/>
    <n v="80"/>
    <n v="0.53120716944444446"/>
    <n v="42.496573555555557"/>
    <n v="30.292899999999999"/>
    <n v="1.4028559020613924"/>
  </r>
  <r>
    <x v="158"/>
    <s v="Finalizada"/>
    <s v="Material para Empaque"/>
    <s v="Lamina de carton 48&quot; x 40&quot;"/>
    <n v="9"/>
    <n v="30.173307174260756"/>
    <n v="271.55976456834679"/>
    <n v="30.292899999999999"/>
    <n v="8.9644690527597817"/>
  </r>
  <r>
    <x v="158"/>
    <s v="Finalizada"/>
    <s v="Material para Empaque"/>
    <s v="Tape café 2&quot;"/>
    <n v="1"/>
    <n v="37.379152835418878"/>
    <n v="37.379152835418878"/>
    <n v="30.292899999999999"/>
    <n v="1.2339245445440641"/>
  </r>
  <r>
    <x v="8"/>
    <s v="En Proceso"/>
    <s v="Pinturas y Quimicos"/>
    <s v="Acabado mate para exteriores transparente Sur"/>
    <n v="2"/>
    <n v="1200.5646323851602"/>
    <n v="2401.1292647703203"/>
    <n v="30.292899999999999"/>
    <n v="79.263763613596595"/>
  </r>
  <r>
    <x v="8"/>
    <s v="En Proceso"/>
    <s v="Pinturas y Quimicos"/>
    <s v="Componente B 730 para poliuretano Sur"/>
    <n v="3"/>
    <n v="1309.9402727880145"/>
    <n v="3929.8208183640436"/>
    <n v="30.292899999999999"/>
    <n v="129.72745489418458"/>
  </r>
  <r>
    <x v="8"/>
    <s v="En Proceso"/>
    <s v="Pinturas y Quimicos"/>
    <s v="Diluyente Duro Sur"/>
    <n v="3"/>
    <n v="614.85960643746137"/>
    <n v="1844.578819312384"/>
    <n v="30.292899999999999"/>
    <n v="60.891457051400955"/>
  </r>
  <r>
    <x v="154"/>
    <s v="Finalizada"/>
    <s v="Metales"/>
    <s v="Tubo cuadrado de aluminio 2&quot; x 2 mm (Liviano) x 6,4 m (anodizado natural)"/>
    <n v="12.79"/>
    <n v="147.32187500000001"/>
    <n v="1884.2467812499999"/>
    <n v="30.292899999999999"/>
    <n v="62.200937554674525"/>
  </r>
  <r>
    <x v="91"/>
    <s v="Finalizada"/>
    <s v="Material para Empaque"/>
    <s v="Lamina de carton 48&quot; x 40&quot;"/>
    <n v="16"/>
    <n v="30.173307174260756"/>
    <n v="482.7729147881721"/>
    <n v="30.292899999999999"/>
    <n v="15.936833871572947"/>
  </r>
  <r>
    <x v="91"/>
    <s v="Finalizada"/>
    <s v="Material para Empaque"/>
    <s v="Tape café 2&quot;"/>
    <n v="2"/>
    <n v="37.379152835418878"/>
    <n v="74.758305670837757"/>
    <n v="30.292899999999999"/>
    <n v="2.4678490890881282"/>
  </r>
  <r>
    <x v="91"/>
    <s v="Finalizada"/>
    <s v="Material para Empaque"/>
    <s v="Stretch film manual"/>
    <n v="1"/>
    <n v="292.47512237545357"/>
    <n v="292.47512237545357"/>
    <n v="30.292899999999999"/>
    <n v="9.6549066736909825"/>
  </r>
  <r>
    <x v="101"/>
    <s v="Finalizada"/>
    <s v="Material para Empaque"/>
    <s v="Lamina de carton 48&quot; x 40&quot;"/>
    <n v="16"/>
    <n v="30.173307174260756"/>
    <n v="482.7729147881721"/>
    <n v="30.292899999999999"/>
    <n v="15.936833871572947"/>
  </r>
  <r>
    <x v="101"/>
    <s v="Finalizada"/>
    <s v="Material para Empaque"/>
    <s v="Tape café 2&quot;"/>
    <n v="2"/>
    <n v="37.379152835418878"/>
    <n v="74.758305670837757"/>
    <n v="30.292899999999999"/>
    <n v="2.4678490890881282"/>
  </r>
  <r>
    <x v="101"/>
    <s v="Finalizada"/>
    <s v="Material para Empaque"/>
    <s v="Stretch film manual"/>
    <n v="1"/>
    <n v="292.47512237545357"/>
    <n v="292.47512237545357"/>
    <n v="30.292899999999999"/>
    <n v="9.6549066736909825"/>
  </r>
  <r>
    <x v="88"/>
    <s v="Finalizada"/>
    <s v="Material para Empaque"/>
    <s v="Lamina de carton 48&quot; x 40&quot;"/>
    <n v="8"/>
    <n v="30.173307174260756"/>
    <n v="241.38645739408605"/>
    <n v="30.292899999999999"/>
    <n v="7.9684169357864736"/>
  </r>
  <r>
    <x v="88"/>
    <s v="Finalizada"/>
    <s v="Material para Empaque"/>
    <s v="Tape café 2&quot;"/>
    <n v="1"/>
    <n v="37.379152835418878"/>
    <n v="37.379152835418878"/>
    <n v="30.292899999999999"/>
    <n v="1.2339245445440641"/>
  </r>
  <r>
    <x v="91"/>
    <s v="Finalizada"/>
    <s v="Herrajes"/>
    <s v="Nivelador 5/8&quot; rosca de 1/4&quot;"/>
    <n v="10"/>
    <n v="7.541503200000002"/>
    <n v="75.415032000000025"/>
    <n v="30.292899999999999"/>
    <n v="2.4895283053124668"/>
  </r>
  <r>
    <x v="91"/>
    <s v="Finalizada"/>
    <s v="Herrajes"/>
    <s v="Steel Insert 1/4-20x20mm HX Drive ZN"/>
    <n v="10"/>
    <n v="8.4552088529571758"/>
    <n v="84.552088529571762"/>
    <n v="30.292899999999999"/>
    <n v="2.7911520035906685"/>
  </r>
  <r>
    <x v="159"/>
    <s v="Finalizada"/>
    <s v="Metales"/>
    <s v="Angular de 3/4&quot; x 1/8&quot; x 6 m"/>
    <n v="12"/>
    <n v="30.29612541993281"/>
    <n v="363.55350503919374"/>
    <n v="30.292899999999999"/>
    <n v="12.001277693426307"/>
  </r>
  <r>
    <x v="155"/>
    <s v="Finalizada"/>
    <s v="Herrajes"/>
    <s v="Resbalon plastico de 3/4&quot; con clavo"/>
    <n v="10"/>
    <n v="2.0236699627019425"/>
    <n v="20.236699627019426"/>
    <n v="30.292899999999999"/>
    <n v="0.66803441159543742"/>
  </r>
  <r>
    <x v="91"/>
    <s v="Finalizada"/>
    <s v="Metales"/>
    <s v="Varilla de hierro roscada 3/8&quot; x 6´ (1.8288 m)"/>
    <n v="1.125"/>
    <n v="352.82835739282592"/>
    <n v="396.93190206692918"/>
    <n v="30.292899999999999"/>
    <n v="13.103133145619244"/>
  </r>
  <r>
    <x v="91"/>
    <s v="Finalizada"/>
    <s v="Clavos y Tornillos"/>
    <s v="Arandela Lisa Galvanizada 3/8&quot;"/>
    <n v="12"/>
    <n v="0.67858813202625845"/>
    <n v="8.1430575843151018"/>
    <n v="30.292899999999999"/>
    <n v="0.26881076372071022"/>
  </r>
  <r>
    <x v="91"/>
    <s v="Finalizada"/>
    <s v="Clavos y Tornillos"/>
    <s v="Tuerca Hierro Negro 3/8&quot;"/>
    <n v="12"/>
    <n v="1.9280000000000004"/>
    <n v="23.136000000000003"/>
    <n v="30.292899999999999"/>
    <n v="0.76374331939167273"/>
  </r>
  <r>
    <x v="158"/>
    <s v="Finalizada"/>
    <s v="Clavos y Tornillos"/>
    <s v="Tornillo Phillips Panhead # 10-9 x 1&quot;"/>
    <n v="35"/>
    <n v="0.68488464885714284"/>
    <n v="23.970962709999998"/>
    <n v="30.292899999999999"/>
    <n v="0.79130630312713535"/>
  </r>
  <r>
    <x v="91"/>
    <s v="Finalizada"/>
    <s v="Material para Empaque"/>
    <s v="Lamina de carton 48&quot; x 40&quot;"/>
    <n v="6"/>
    <n v="30.173307174260756"/>
    <n v="181.03984304556454"/>
    <n v="30.292899999999999"/>
    <n v="5.9763127018398547"/>
  </r>
  <r>
    <x v="156"/>
    <s v="Finalizada"/>
    <s v="Material para Empaque"/>
    <s v="Lamina de carton 48&quot; x 40&quot;"/>
    <n v="10"/>
    <n v="30.173307174260756"/>
    <n v="301.73307174260754"/>
    <n v="30.292899999999999"/>
    <n v="9.9605211697330898"/>
  </r>
  <r>
    <x v="156"/>
    <s v="Finalizada"/>
    <s v="Material para Empaque"/>
    <s v="Tape café 2&quot;"/>
    <n v="1"/>
    <n v="37.379152835418878"/>
    <n v="37.379152835418878"/>
    <n v="30.292899999999999"/>
    <n v="1.2339245445440641"/>
  </r>
  <r>
    <x v="154"/>
    <s v="Finalizada"/>
    <s v="Clavos y Tornillos"/>
    <s v="Tornillo Phillips Panhead # 10-9 x 1&quot;"/>
    <n v="70"/>
    <n v="0.68488464885714284"/>
    <n v="47.941925419999997"/>
    <n v="30.292899999999999"/>
    <n v="1.5826126062542707"/>
  </r>
  <r>
    <x v="160"/>
    <s v="Finalizada"/>
    <s v="Herrajes"/>
    <s v="Traba presion"/>
    <n v="2"/>
    <n v="15"/>
    <n v="30"/>
    <n v="30.292899999999999"/>
    <n v="0.99033106767592405"/>
  </r>
  <r>
    <x v="161"/>
    <s v="Finalizada"/>
    <s v="Material para Empaque"/>
    <s v="Lamina de carton 48&quot; x 40&quot;"/>
    <n v="8"/>
    <n v="30.173307174260756"/>
    <n v="241.38645739408605"/>
    <n v="30.292899999999999"/>
    <n v="7.9684169357864736"/>
  </r>
  <r>
    <x v="161"/>
    <s v="Finalizada"/>
    <s v="Material para Empaque"/>
    <s v="Tape café 2&quot;"/>
    <n v="1"/>
    <n v="37.379152835418878"/>
    <n v="37.379152835418878"/>
    <n v="30.292899999999999"/>
    <n v="1.2339245445440641"/>
  </r>
  <r>
    <x v="162"/>
    <s v="Finalizada"/>
    <s v="Clavos y Tornillos"/>
    <s v="Tornillo Phillips Flat head # 8-11 x 2-1/2 &quot;"/>
    <n v="400"/>
    <n v="0.9660466194666667"/>
    <n v="386.41864778666667"/>
    <n v="30.292899999999999"/>
    <n v="12.756079734415215"/>
  </r>
  <r>
    <x v="162"/>
    <s v="Finalizada"/>
    <s v="Clavos y Tornillos"/>
    <s v="Tornillo Amarillo 1-1/2&quot; #10"/>
    <n v="200"/>
    <n v="0.52053247787809165"/>
    <n v="104.10649557561833"/>
    <n v="30.292899999999999"/>
    <n v="3.4366632305133655"/>
  </r>
  <r>
    <x v="162"/>
    <s v="Finalizada"/>
    <s v="Clavos y Tornillos"/>
    <s v="Tornillo Square Flat head # 8-11 x 1-1/4&quot;"/>
    <n v="800"/>
    <n v="0.53120716944444446"/>
    <n v="424.96573555555557"/>
    <n v="30.292899999999999"/>
    <n v="14.028559020613924"/>
  </r>
  <r>
    <x v="8"/>
    <s v="En Proceso"/>
    <s v="Pinturas y Quimicos"/>
    <s v="Desoxidante / Desengrasante Sur"/>
    <n v="2"/>
    <n v="238.47880378364198"/>
    <n v="476.95760756728396"/>
    <n v="30.292899999999999"/>
    <n v="15.74486455794209"/>
  </r>
  <r>
    <x v="163"/>
    <s v="Finalizada"/>
    <s v="Clavos y Tornillos"/>
    <s v="Tornillo Amarillo 1-1/2&quot; #10"/>
    <n v="600"/>
    <n v="0.52053247787809165"/>
    <n v="312.31948672685496"/>
    <n v="30.292899999999999"/>
    <n v="10.309989691540096"/>
  </r>
  <r>
    <x v="163"/>
    <s v="Finalizada"/>
    <s v="Clavos y Tornillos"/>
    <s v="Tornillo Amarillo 3&quot; #10"/>
    <n v="450"/>
    <n v="1.1866125323678802"/>
    <n v="533.97563956554609"/>
    <n v="30.292899999999999"/>
    <n v="17.627088841462722"/>
  </r>
  <r>
    <x v="164"/>
    <s v="Finalizada"/>
    <s v="Material para Empaque"/>
    <s v="Lamina de carton 48&quot; x 40&quot;"/>
    <n v="20"/>
    <n v="30.173307174260756"/>
    <n v="603.46614348521507"/>
    <n v="30.292899999999999"/>
    <n v="19.92104233946618"/>
  </r>
  <r>
    <x v="164"/>
    <s v="Finalizada"/>
    <s v="Material para Empaque"/>
    <s v="Tape café 2&quot;"/>
    <n v="1"/>
    <n v="37.379152835418878"/>
    <n v="37.379152835418878"/>
    <n v="30.292899999999999"/>
    <n v="1.2339245445440641"/>
  </r>
  <r>
    <x v="160"/>
    <s v="Finalizada"/>
    <s v="Material para Empaque"/>
    <s v="Lamina de carton 48&quot; x 40&quot;"/>
    <n v="8"/>
    <n v="30.173307174260756"/>
    <n v="241.38645739408605"/>
    <n v="30.292899999999999"/>
    <n v="7.9684169357864736"/>
  </r>
  <r>
    <x v="165"/>
    <s v="Finalizada"/>
    <s v="Clavos y Tornillos"/>
    <s v="Tornillo Amarillo 1-1/2&quot; #10"/>
    <n v="250"/>
    <n v="0.52053247787809165"/>
    <n v="130.13311946952291"/>
    <n v="30.292899999999999"/>
    <n v="4.295829038141707"/>
  </r>
  <r>
    <x v="165"/>
    <s v="Finalizada"/>
    <s v="Clavos y Tornillos"/>
    <s v="Tornillo Square Flat head # 6-13 x1-1/2&quot;"/>
    <n v="500"/>
    <n v="0.49624400375000005"/>
    <n v="248.12200187500002"/>
    <n v="30.292899999999999"/>
    <n v="8.1907642343585465"/>
  </r>
  <r>
    <x v="8"/>
    <s v="En Proceso"/>
    <s v="Pinturas y Quimicos"/>
    <s v="Acabado mate para exteriores transparente Sur"/>
    <n v="3"/>
    <n v="1200.5646323851602"/>
    <n v="3601.6938971554805"/>
    <n v="30.292899999999999"/>
    <n v="118.8956454203949"/>
  </r>
  <r>
    <x v="8"/>
    <s v="En Proceso"/>
    <s v="Pinturas y Quimicos"/>
    <s v="Componente B 730 para poliuretano Sur"/>
    <n v="2"/>
    <n v="1309.9402727880145"/>
    <n v="2619.8805455760289"/>
    <n v="30.292899999999999"/>
    <n v="86.484969929456369"/>
  </r>
  <r>
    <x v="8"/>
    <s v="En Proceso"/>
    <s v="Pinturas y Quimicos"/>
    <s v="Diluyente Duro Sur"/>
    <n v="2"/>
    <n v="614.85960643746137"/>
    <n v="1229.7192128749227"/>
    <n v="30.292899999999999"/>
    <n v="40.594304700933975"/>
  </r>
  <r>
    <x v="8"/>
    <s v="En Proceso"/>
    <s v="Pinturas y Quimicos"/>
    <s v="Duro Tinte Negro Sur cuarto"/>
    <n v="3.99"/>
    <n v="406.3"/>
    <n v="1621.1370000000002"/>
    <n v="30.292899999999999"/>
    <n v="53.515411201964824"/>
  </r>
  <r>
    <x v="154"/>
    <s v="Finalizada"/>
    <s v="Metales"/>
    <s v="Angular de 2&quot; x 1/4&quot; x 6 m"/>
    <n v="4.0999999999999996"/>
    <n v="148.31166666666667"/>
    <n v="608.07783333333327"/>
    <n v="30.292899999999999"/>
    <n v="20.073278997168753"/>
  </r>
  <r>
    <x v="166"/>
    <s v="Finalizada"/>
    <s v="Clavos y Tornillos"/>
    <s v="Tornillo Square Flat head # 8-11 x 1-1/4&quot;"/>
    <n v="2000"/>
    <n v="0.53120716944444446"/>
    <n v="1062.414338888889"/>
    <n v="30.292899999999999"/>
    <n v="35.071397551534815"/>
  </r>
  <r>
    <x v="167"/>
    <s v="Finalizada"/>
    <s v="Material para Empaque"/>
    <s v="Lamina de carton 48&quot; x 40&quot;"/>
    <n v="8"/>
    <n v="30.173307174260756"/>
    <n v="241.38645739408605"/>
    <n v="30.292899999999999"/>
    <n v="7.9684169357864736"/>
  </r>
  <r>
    <x v="167"/>
    <s v="Finalizada"/>
    <s v="Material para Empaque"/>
    <s v="Tape café 2&quot;"/>
    <n v="1"/>
    <n v="37.379152835418878"/>
    <n v="37.379152835418878"/>
    <n v="30.292899999999999"/>
    <n v="1.2339245445440641"/>
  </r>
  <r>
    <x v="167"/>
    <s v="Finalizada"/>
    <s v="Material para Empaque"/>
    <s v="Stretch film manual"/>
    <n v="1"/>
    <n v="292.47512237545357"/>
    <n v="292.47512237545357"/>
    <n v="30.292899999999999"/>
    <n v="9.6549066736909825"/>
  </r>
  <r>
    <x v="168"/>
    <s v="Finalizada"/>
    <s v="Material para Empaque"/>
    <s v="Lamina de carton 48&quot; x 40&quot;"/>
    <n v="8"/>
    <n v="30.173307174260756"/>
    <n v="241.38645739408605"/>
    <n v="30.292899999999999"/>
    <n v="7.9684169357864736"/>
  </r>
  <r>
    <x v="168"/>
    <s v="Finalizada"/>
    <s v="Material para Empaque"/>
    <s v="Tape café 2&quot;"/>
    <n v="1"/>
    <n v="37.379152835418878"/>
    <n v="37.379152835418878"/>
    <n v="30.292899999999999"/>
    <n v="1.2339245445440641"/>
  </r>
  <r>
    <x v="167"/>
    <s v="Finalizada"/>
    <s v="Clavos y Tornillos"/>
    <s v="Tornillo Phillips Panhead # 10-9 x 1&quot;"/>
    <n v="60"/>
    <n v="0.68488464885714284"/>
    <n v="41.093078931428572"/>
    <n v="30.292899999999999"/>
    <n v="1.3565250910750892"/>
  </r>
  <r>
    <x v="169"/>
    <s v="Finalizada"/>
    <s v="Clavos y Tornillos"/>
    <s v="Tornillo Phillips Panhead # 10-9 x 1&quot;"/>
    <n v="30"/>
    <n v="0.68488464885714284"/>
    <n v="20.546539465714286"/>
    <n v="30.292899999999999"/>
    <n v="0.67826254553754461"/>
  </r>
  <r>
    <x v="169"/>
    <s v="Finalizada"/>
    <s v="Clavos y Tornillos"/>
    <s v="Clavillo de Terminacion 3/4&quot;"/>
    <n v="100"/>
    <n v="6.7416000000000004E-2"/>
    <n v="6.7416"/>
    <n v="30.292899999999999"/>
    <n v="0.22254719752813365"/>
  </r>
  <r>
    <x v="169"/>
    <s v="Finalizada"/>
    <s v="Material para Empaque"/>
    <s v="Lamina de carton 48&quot; x 40&quot;"/>
    <n v="10"/>
    <n v="30.173307174260756"/>
    <n v="301.73307174260754"/>
    <n v="30.292899999999999"/>
    <n v="9.9605211697330898"/>
  </r>
  <r>
    <x v="169"/>
    <s v="Finalizada"/>
    <s v="Material para Empaque"/>
    <s v="Tape café 2&quot;"/>
    <n v="1"/>
    <n v="37.379152835418878"/>
    <n v="37.379152835418878"/>
    <n v="30.292899999999999"/>
    <n v="1.2339245445440641"/>
  </r>
  <r>
    <x v="169"/>
    <s v="Finalizada"/>
    <s v="Herrajes"/>
    <s v="Nivelador plastico con felpa de 1&quot; rosca de 1/4&quot;"/>
    <n v="2"/>
    <n v="16.954822642714571"/>
    <n v="33.909645285429143"/>
    <n v="30.292899999999999"/>
    <n v="1.1193925073343636"/>
  </r>
  <r>
    <x v="170"/>
    <s v="Finalizada"/>
    <s v="Material para Empaque"/>
    <s v="Lamina de carton 48&quot; x 40&quot;"/>
    <n v="18"/>
    <n v="30.173307174260756"/>
    <n v="543.11952913669359"/>
    <n v="30.292899999999999"/>
    <n v="17.928938105519563"/>
  </r>
  <r>
    <x v="170"/>
    <s v="Finalizada"/>
    <s v="Material para Empaque"/>
    <s v="Tape café 2&quot;"/>
    <n v="2"/>
    <n v="37.379152835418878"/>
    <n v="74.758305670837757"/>
    <n v="30.292899999999999"/>
    <n v="2.4678490890881282"/>
  </r>
  <r>
    <x v="170"/>
    <s v="Finalizada"/>
    <s v="Material para Empaque"/>
    <s v="Stretch film manual"/>
    <n v="1"/>
    <n v="292.47512237545357"/>
    <n v="292.47512237545357"/>
    <n v="30.292899999999999"/>
    <n v="9.6549066736909825"/>
  </r>
  <r>
    <x v="171"/>
    <s v="Finalizada"/>
    <s v="Material para Empaque"/>
    <s v="Lamina de carton 48&quot; x 40&quot;"/>
    <n v="11"/>
    <n v="30.173307174260756"/>
    <n v="331.90637891686833"/>
    <n v="30.292899999999999"/>
    <n v="10.956573286706401"/>
  </r>
  <r>
    <x v="171"/>
    <s v="Finalizada"/>
    <s v="Material para Empaque"/>
    <s v="Tape café 2&quot;"/>
    <n v="1"/>
    <n v="37.379152835418878"/>
    <n v="37.379152835418878"/>
    <n v="30.292899999999999"/>
    <n v="1.2339245445440641"/>
  </r>
  <r>
    <x v="169"/>
    <s v="Finalizada"/>
    <s v="Clavos y Tornillos"/>
    <s v="Tornillo Phillips Pan head # 8-11 x 1/2 &quot;"/>
    <n v="10"/>
    <n v="0.39021638386666674"/>
    <n v="3.9021638386666675"/>
    <n v="30.292899999999999"/>
    <n v="0.12881446935310478"/>
  </r>
  <r>
    <x v="168"/>
    <s v="Finalizada"/>
    <s v="Herrajes"/>
    <s v="Resbalon plastico de 3/4&quot; con clavo"/>
    <n v="4"/>
    <n v="2.0236699627019425"/>
    <n v="8.0946798508077702"/>
    <n v="30.292899999999999"/>
    <n v="0.26721376463817498"/>
  </r>
  <r>
    <x v="172"/>
    <s v="Finalizada"/>
    <s v="Material para Empaque"/>
    <s v="Lamina de carton 48&quot; x 40&quot;"/>
    <n v="24"/>
    <n v="30.173307174260756"/>
    <n v="724.15937218225815"/>
    <n v="30.292899999999999"/>
    <n v="23.905250807359419"/>
  </r>
  <r>
    <x v="172"/>
    <s v="Finalizada"/>
    <s v="Material para Empaque"/>
    <s v="Tape café 2&quot;"/>
    <n v="1"/>
    <n v="37.379152835418878"/>
    <n v="37.379152835418878"/>
    <n v="30.292899999999999"/>
    <n v="1.2339245445440641"/>
  </r>
  <r>
    <x v="172"/>
    <s v="Finalizada"/>
    <s v="Material para Empaque"/>
    <s v="Stretch film manual"/>
    <n v="1"/>
    <n v="292.47512237545357"/>
    <n v="292.47512237545357"/>
    <n v="30.292899999999999"/>
    <n v="9.6549066736909825"/>
  </r>
  <r>
    <x v="159"/>
    <s v="Finalizada"/>
    <s v="Clavos y Tornillos"/>
    <s v="Tornillo Phillips Panhead # 10-9 x 1&quot;"/>
    <n v="120"/>
    <n v="0.68488464885714284"/>
    <n v="82.186157862857144"/>
    <n v="30.292899999999999"/>
    <n v="2.7130501821501785"/>
  </r>
  <r>
    <x v="171"/>
    <s v="Finalizada"/>
    <s v="Herrajes"/>
    <s v="Resbalon plastico de 3/4&quot; con clavo"/>
    <n v="12"/>
    <n v="2.0236699627019425"/>
    <n v="24.284039552423309"/>
    <n v="30.292899999999999"/>
    <n v="0.80164129391452488"/>
  </r>
  <r>
    <x v="170"/>
    <s v="Finalizada"/>
    <s v="Herrajes"/>
    <s v="Resbalon plastico de 3/4&quot; con clavo"/>
    <n v="36"/>
    <n v="2.0236699627019425"/>
    <n v="72.852118657269926"/>
    <n v="30.292899999999999"/>
    <n v="2.4049238817435743"/>
  </r>
  <r>
    <x v="8"/>
    <s v="En Proceso"/>
    <s v="Pinturas y Quimicos"/>
    <s v="Acabado mate para exteriores transparente Sur"/>
    <n v="1"/>
    <n v="1200.5646323851602"/>
    <n v="1200.5646323851602"/>
    <n v="30.292899999999999"/>
    <n v="39.631881806798297"/>
  </r>
  <r>
    <x v="44"/>
    <s v="En Proceso"/>
    <s v="Material para Empaque"/>
    <s v="Papel kraft "/>
    <n v="283.25"/>
    <n v="3.1466686239601929"/>
    <n v="891.29388773672463"/>
    <n v="30.292899999999999"/>
    <n v="29.422534248511191"/>
  </r>
  <r>
    <x v="172"/>
    <s v="Finalizada"/>
    <s v="Clavos y Tornillos"/>
    <s v="Tornillo Gypsum 1-1/4&quot;"/>
    <n v="30"/>
    <n v="0.24212167871488499"/>
    <n v="7.2636503614465493"/>
    <n v="30.292899999999999"/>
    <n v="0.23978062058919911"/>
  </r>
  <r>
    <x v="172"/>
    <s v="Finalizada"/>
    <s v="Material para Empaque"/>
    <s v="Tape café 2&quot;"/>
    <n v="2"/>
    <n v="37.379152835418878"/>
    <n v="74.758305670837757"/>
    <n v="30.292899999999999"/>
    <n v="2.4678490890881282"/>
  </r>
  <r>
    <x v="172"/>
    <s v="Finalizada"/>
    <s v="Material para Empaque"/>
    <s v="Stretch film manual"/>
    <n v="3"/>
    <n v="292.47512237545357"/>
    <n v="877.4253671263607"/>
    <n v="30.292899999999999"/>
    <n v="28.964720021072949"/>
  </r>
  <r>
    <x v="172"/>
    <s v="Finalizada"/>
    <s v="Material para Empaque"/>
    <s v="Lamina de carton 48&quot; x 40&quot;"/>
    <n v="50"/>
    <n v="30.173307174260756"/>
    <n v="1508.6653587130379"/>
    <n v="30.292899999999999"/>
    <n v="49.802605848665458"/>
  </r>
  <r>
    <x v="172"/>
    <s v="Finalizada"/>
    <s v="Material para Empaque"/>
    <s v="Tape café 2&quot;"/>
    <n v="6"/>
    <n v="37.379152835418878"/>
    <n v="224.27491701251327"/>
    <n v="30.292899999999999"/>
    <n v="7.4035472672643845"/>
  </r>
  <r>
    <x v="172"/>
    <s v="Finalizada"/>
    <s v="Clavos y Tornillos"/>
    <s v="Tornillo Phillips Panhead # 10-9 x 1&quot;"/>
    <n v="360"/>
    <n v="0.68488464885714284"/>
    <n v="246.55847358857142"/>
    <n v="30.292899999999999"/>
    <n v="8.1391505464505354"/>
  </r>
  <r>
    <x v="172"/>
    <s v="Finalizada"/>
    <s v="Material para Empaque"/>
    <s v="Lamina de carton 48&quot; x 40&quot;"/>
    <n v="28"/>
    <n v="30.173307174260756"/>
    <n v="844.85260087930124"/>
    <n v="30.292899999999999"/>
    <n v="27.889459275252658"/>
  </r>
  <r>
    <x v="172"/>
    <s v="Finalizada"/>
    <s v="Material para Empaque"/>
    <s v="Tape café 2&quot;"/>
    <n v="6"/>
    <n v="37.379152835418878"/>
    <n v="224.27491701251327"/>
    <n v="30.292899999999999"/>
    <n v="7.4035472672643845"/>
  </r>
  <r>
    <x v="172"/>
    <s v="Finalizada"/>
    <s v="Material para Empaque"/>
    <s v="Lamina de carton 48&quot; x 40&quot;"/>
    <n v="25"/>
    <n v="30.173307174260756"/>
    <n v="754.33267935651895"/>
    <n v="30.292899999999999"/>
    <n v="24.901302924332729"/>
  </r>
  <r>
    <x v="164"/>
    <s v="Finalizada"/>
    <s v="Plywood"/>
    <s v="Lamina de Plywood Flexible 4 x 8 x 1/8&quot;"/>
    <n v="8"/>
    <n v="2221.7138312727275"/>
    <n v="17773.71065018182"/>
    <n v="30.292899999999999"/>
    <n v="586.72859482525018"/>
  </r>
  <r>
    <x v="165"/>
    <s v="Finalizada"/>
    <s v="Clavos y Tornillos"/>
    <s v="Tornillo Square/Phillips Flat head # 6-13 x 1-1/2&quot;"/>
    <n v="250"/>
    <n v="0.35764760225000003"/>
    <n v="89.411900562500009"/>
    <n v="30.292899999999999"/>
    <n v="2.951579431566473"/>
  </r>
  <r>
    <x v="173"/>
    <s v="Finalizada"/>
    <s v="Clavos y Tornillos"/>
    <s v="Tornillo Amarillo 1&quot; #10"/>
    <n v="300"/>
    <n v="0.49781013721433537"/>
    <n v="149.34304116430062"/>
    <n v="30.292899999999999"/>
    <n v="4.9299684468737102"/>
  </r>
  <r>
    <x v="174"/>
    <s v="Finalizada"/>
    <s v="Clavos y Tornillos"/>
    <s v="Tornillo Square/Phillips Flat head # 6-13 x 1-1/2&quot;"/>
    <n v="250"/>
    <n v="0.35764760225000003"/>
    <n v="89.411900562500009"/>
    <n v="30.292899999999999"/>
    <n v="2.951579431566473"/>
  </r>
  <r>
    <x v="174"/>
    <s v="Finalizada"/>
    <s v="Clavos y Tornillos"/>
    <s v="Tornillo Amarillo 1&quot; #10"/>
    <n v="90"/>
    <n v="0.49781013721433537"/>
    <n v="44.802912349290182"/>
    <n v="30.292899999999999"/>
    <n v="1.478990534062113"/>
  </r>
  <r>
    <x v="8"/>
    <s v="En Proceso"/>
    <s v="Pinturas y Quimicos"/>
    <s v="Tinte Ext/Int Café Madera 1 Sherwin-W"/>
    <n v="1"/>
    <n v="663.14980000000003"/>
    <n v="663.14980000000003"/>
    <n v="30.292899999999999"/>
    <n v="21.891261648769184"/>
  </r>
  <r>
    <x v="162"/>
    <s v="Finalizada"/>
    <s v="Plywood"/>
    <s v="Lamina de Plywood Corriente de 4 x 8 x 3/4&quot;"/>
    <n v="2"/>
    <n v="895.33333333333337"/>
    <n v="1790.6666666666667"/>
    <n v="30.292899999999999"/>
    <n v="59.111761061722937"/>
  </r>
  <r>
    <x v="91"/>
    <s v="Finalizada"/>
    <s v="Material para Tapizar"/>
    <s v="Dacron"/>
    <n v="8"/>
    <n v="25.2"/>
    <n v="201.6"/>
    <n v="30.292899999999999"/>
    <n v="6.65502477478221"/>
  </r>
  <r>
    <x v="174"/>
    <s v="Finalizada"/>
    <s v="Herrajes"/>
    <s v="Resbalon plastico de 3/4&quot; con clavo"/>
    <n v="14"/>
    <n v="2.0236699627019425"/>
    <n v="28.331379477827195"/>
    <n v="30.292899999999999"/>
    <n v="0.93524817623361234"/>
  </r>
  <r>
    <x v="175"/>
    <s v="Finalizada"/>
    <s v="Material para Tapizar"/>
    <s v="Tela Fondo Liso Negro"/>
    <n v="0.5"/>
    <n v="10.000000000000002"/>
    <n v="5.0000000000000009"/>
    <n v="30.292899999999999"/>
    <n v="0.16505517794598737"/>
  </r>
  <r>
    <x v="153"/>
    <s v="Finalizada"/>
    <s v="Material para Tapizar"/>
    <s v="Tela Fondo Liso Negro"/>
    <n v="5"/>
    <n v="10.000000000000002"/>
    <n v="50.000000000000007"/>
    <n v="30.292899999999999"/>
    <n v="1.6505517794598736"/>
  </r>
  <r>
    <x v="164"/>
    <s v="Finalizada"/>
    <s v="Material para Tapizar"/>
    <s v="Tela Fondo Liso Negro"/>
    <n v="2"/>
    <n v="10.000000000000002"/>
    <n v="20.000000000000004"/>
    <n v="30.292899999999999"/>
    <n v="0.66022071178394948"/>
  </r>
  <r>
    <x v="162"/>
    <s v="Finalizada"/>
    <s v="Clavos y Tornillos"/>
    <s v="Tornillo Phillips Flat head # 8-11 x 2-1/2 &quot;"/>
    <n v="150"/>
    <n v="0.9660466194666667"/>
    <n v="144.90699291999999"/>
    <n v="30.292899999999999"/>
    <n v="4.7835299004057052"/>
  </r>
  <r>
    <x v="157"/>
    <s v="Finalizada"/>
    <s v="Herrajes"/>
    <s v="Resbalon plastico de 3/4&quot; con clavo"/>
    <n v="24"/>
    <n v="2.0236699627019425"/>
    <n v="48.568079104846618"/>
    <n v="30.292899999999999"/>
    <n v="1.6032825878290498"/>
  </r>
  <r>
    <x v="157"/>
    <s v="Finalizada"/>
    <s v="Material para Empaque"/>
    <s v="Lamina de carton 48&quot; x 40&quot;"/>
    <n v="15"/>
    <n v="30.173307174260756"/>
    <n v="452.59960761391136"/>
    <n v="30.292899999999999"/>
    <n v="14.940781754599637"/>
  </r>
  <r>
    <x v="157"/>
    <s v="Finalizada"/>
    <s v="Material para Empaque"/>
    <s v="Tape café 2&quot;"/>
    <n v="3"/>
    <n v="37.379152835418878"/>
    <n v="112.13745850625664"/>
    <n v="30.292899999999999"/>
    <n v="3.7017736336321923"/>
  </r>
  <r>
    <x v="176"/>
    <s v="Finalizada"/>
    <s v="Herrajes"/>
    <s v="Resbalon plastico de 3/4&quot; con clavo"/>
    <n v="40"/>
    <n v="2.0236699627019425"/>
    <n v="80.946798508077705"/>
    <n v="30.292899999999999"/>
    <n v="2.6721376463817497"/>
  </r>
  <r>
    <x v="176"/>
    <s v="Finalizada"/>
    <s v="Material para Empaque"/>
    <s v="Lamina de carton 48&quot; x 40&quot;"/>
    <n v="13"/>
    <n v="30.173307174260756"/>
    <n v="392.25299326538982"/>
    <n v="30.292899999999999"/>
    <n v="12.948677520653019"/>
  </r>
  <r>
    <x v="176"/>
    <s v="Finalizada"/>
    <s v="Material para Empaque"/>
    <s v="Tape café 2&quot;"/>
    <n v="1"/>
    <n v="37.379152835418878"/>
    <n v="37.379152835418878"/>
    <n v="30.292899999999999"/>
    <n v="1.2339245445440641"/>
  </r>
  <r>
    <x v="176"/>
    <s v="Finalizada"/>
    <s v="Material para Empaque"/>
    <s v="Stretch film manual"/>
    <n v="2"/>
    <n v="292.47512237545357"/>
    <n v="584.95024475090713"/>
    <n v="30.292899999999999"/>
    <n v="19.309813347381965"/>
  </r>
  <r>
    <x v="177"/>
    <s v="Finalizada"/>
    <s v="Abrasivos (Lijas)"/>
    <s v="Lija de Disco grano 150"/>
    <n v="10"/>
    <n v="6.9692194549004647"/>
    <n v="69.692194549004654"/>
    <n v="30.292899999999999"/>
    <n v="2.3006115145464663"/>
  </r>
  <r>
    <x v="177"/>
    <s v="Finalizada"/>
    <s v="Abrasivos (Lijas)"/>
    <s v="Lija de Disco grano 180"/>
    <n v="10"/>
    <n v="6.9693458363533773"/>
    <n v="69.693458363533779"/>
    <n v="30.292899999999999"/>
    <n v="2.3006532343728656"/>
  </r>
  <r>
    <x v="177"/>
    <s v="Finalizada"/>
    <s v="Abrasivos (Lijas)"/>
    <s v="Lija de Disco grano 220"/>
    <n v="10"/>
    <n v="6.9698807052706071"/>
    <n v="69.698807052706073"/>
    <n v="30.292899999999999"/>
    <n v="2.3008298001414875"/>
  </r>
  <r>
    <x v="8"/>
    <s v="En Proceso"/>
    <s v="Pinturas y Quimicos"/>
    <s v="Fondo Lijable para exteriores transparente Sur"/>
    <n v="3"/>
    <n v="950.01614233176826"/>
    <n v="2850.0484269953049"/>
    <n v="30.292899999999999"/>
    <n v="94.083050054478278"/>
  </r>
  <r>
    <x v="8"/>
    <s v="En Proceso"/>
    <s v="Pinturas y Quimicos"/>
    <s v="Acabado mate para exteriores transparente Sur"/>
    <n v="1"/>
    <n v="1200.5646323851602"/>
    <n v="1200.5646323851602"/>
    <n v="30.292899999999999"/>
    <n v="39.631881806798297"/>
  </r>
  <r>
    <x v="8"/>
    <s v="En Proceso"/>
    <s v="Pinturas y Quimicos"/>
    <s v="Componente B 730 para poliuretano Sur"/>
    <n v="2"/>
    <n v="1309.9402727880145"/>
    <n v="2619.8805455760289"/>
    <n v="30.292899999999999"/>
    <n v="86.484969929456369"/>
  </r>
  <r>
    <x v="8"/>
    <s v="En Proceso"/>
    <s v="Pinturas y Quimicos"/>
    <s v="Diluyente Duro Sur"/>
    <n v="3"/>
    <n v="614.85960643746137"/>
    <n v="1844.578819312384"/>
    <n v="30.292899999999999"/>
    <n v="60.891457051400955"/>
  </r>
  <r>
    <x v="173"/>
    <s v="Finalizada"/>
    <s v="Clavos y Tornillos"/>
    <s v="Clavillo de Terminacion 1-3/4&quot;"/>
    <n v="500"/>
    <n v="9.2988630020512844E-2"/>
    <n v="46.494315010256422"/>
    <n v="30.292899999999999"/>
    <n v="1.5348254874989329"/>
  </r>
  <r>
    <x v="178"/>
    <s v="Finalizada"/>
    <s v="Materiales Varios"/>
    <s v="Junco"/>
    <n v="2"/>
    <n v="59.378292682926833"/>
    <n v="118.75658536585367"/>
    <n v="30.292899999999999"/>
    <n v="3.9202778659637629"/>
  </r>
  <r>
    <x v="157"/>
    <s v="Finalizada"/>
    <s v="Plywood"/>
    <s v="Lamina de Plywood Corriente de 4 x 8 x 1/2&quot;"/>
    <n v="1"/>
    <n v="781.25538461538463"/>
    <n v="781.25538461538463"/>
    <n v="30.292899999999999"/>
    <n v="25.790049305790617"/>
  </r>
  <r>
    <x v="157"/>
    <s v="Finalizada"/>
    <s v="Metales"/>
    <s v="Lamina de hierro 4 pie x 8 pie x 1/16&quot;"/>
    <n v="0.5"/>
    <n v="1455.34"/>
    <n v="727.67"/>
    <n v="30.292899999999999"/>
    <n v="24.021140267191321"/>
  </r>
  <r>
    <x v="162"/>
    <s v="Finalizada"/>
    <s v="Metales"/>
    <s v="Lamina de hierro 4 pie x 8 pie x 1/16&quot;"/>
    <n v="0.5"/>
    <n v="1455.34"/>
    <n v="727.67"/>
    <n v="30.292899999999999"/>
    <n v="24.021140267191321"/>
  </r>
  <r>
    <x v="179"/>
    <s v="Finalizada"/>
    <s v="Material para Empaque"/>
    <s v="Lamina de carton 48&quot; x 40&quot;"/>
    <n v="16"/>
    <n v="30.173307174260756"/>
    <n v="482.7729147881721"/>
    <n v="30.292899999999999"/>
    <n v="15.936833871572947"/>
  </r>
  <r>
    <x v="162"/>
    <s v="Finalizada"/>
    <s v="Plywood"/>
    <s v="Lamina de Plywood Corriente de 4 x 8 x 3/4&quot;"/>
    <n v="2"/>
    <n v="895.33333333333337"/>
    <n v="1790.6666666666667"/>
    <n v="30.292899999999999"/>
    <n v="59.111761061722937"/>
  </r>
  <r>
    <x v="180"/>
    <s v="Finalizada"/>
    <s v="Herrajes"/>
    <s v="Nivelador metalico de 1-1/4&quot; rosca de 3/8&quot; hierro negro"/>
    <n v="90"/>
    <n v="12.471553327840557"/>
    <n v="1122.4397995056502"/>
    <n v="30.292899999999999"/>
    <n v="37.052900168212688"/>
  </r>
  <r>
    <x v="162"/>
    <s v="Finalizada"/>
    <s v="Plywood"/>
    <s v="Lamina de Plywood Corriente de 4 x 8 x 3/4&quot;"/>
    <n v="2"/>
    <n v="895.33333333333337"/>
    <n v="1790.6666666666667"/>
    <n v="30.292899999999999"/>
    <n v="59.111761061722937"/>
  </r>
  <r>
    <x v="181"/>
    <s v="Finalizada"/>
    <s v="Metales"/>
    <s v="Varilla roscada hierro negro 1/2&quot; "/>
    <n v="7.32"/>
    <n v="198.12880982824746"/>
    <n v="1450.3028879427713"/>
    <n v="30.292899999999999"/>
    <n v="47.876000248994693"/>
  </r>
  <r>
    <x v="181"/>
    <s v="Finalizada"/>
    <s v="Clavos y Tornillos"/>
    <s v="Tuerca Hierro Negro 1/2&quot;"/>
    <n v="36"/>
    <n v="3.0160961129079249"/>
    <n v="108.57946006468529"/>
    <n v="30.292899999999999"/>
    <n v="3.5843204204511716"/>
  </r>
  <r>
    <x v="181"/>
    <s v="Finalizada"/>
    <s v="Clavos y Tornillos"/>
    <s v="Arandela Lisa Hierro Negro 1/2&quot;"/>
    <n v="36"/>
    <n v="1.6020003464931427"/>
    <n v="57.672012473753135"/>
    <n v="30.292899999999999"/>
    <n v="1.9038128562717052"/>
  </r>
  <r>
    <x v="8"/>
    <s v="En Proceso"/>
    <s v="Pinturas y Quimicos"/>
    <s v="Corrostyl antic mate Negro Sur galon"/>
    <n v="4"/>
    <n v="875.09253561253558"/>
    <n v="3500.3701424501423"/>
    <n v="30.292899999999999"/>
    <n v="115.55084334778586"/>
  </r>
  <r>
    <x v="8"/>
    <s v="En Proceso"/>
    <s v="Pinturas y Quimicos"/>
    <s v="Thinner extrafino Sur galon"/>
    <n v="3"/>
    <n v="349.53824092741934"/>
    <n v="1048.614722782258"/>
    <n v="30.292899999999999"/>
    <n v="34.615857933121561"/>
  </r>
  <r>
    <x v="162"/>
    <s v="Finalizada"/>
    <s v="Plywood"/>
    <s v="Lamina de Plywood Corriente de 4 x 8 x 3/8&quot;"/>
    <n v="1"/>
    <n v="569.04319999999996"/>
    <n v="569.04319999999996"/>
    <n v="30.292899999999999"/>
    <n v="18.78470532699081"/>
  </r>
  <r>
    <x v="8"/>
    <s v="En Proceso"/>
    <s v="Pinturas y Quimicos"/>
    <s v="Duro Tinte Blanco Sur cuarto"/>
    <n v="4"/>
    <n v="406.29999999999995"/>
    <n v="1625.1999999999998"/>
    <n v="30.292899999999999"/>
    <n v="53.649535039563723"/>
  </r>
  <r>
    <x v="8"/>
    <s v="En Proceso"/>
    <s v="Pinturas y Quimicos"/>
    <s v="Acabado mate para exteriores transparente Sur"/>
    <n v="4"/>
    <n v="1200.5646323851602"/>
    <n v="4802.2585295406407"/>
    <n v="30.292899999999999"/>
    <n v="158.52752722719319"/>
  </r>
  <r>
    <x v="8"/>
    <s v="En Proceso"/>
    <s v="Pinturas y Quimicos"/>
    <s v="Componente B 730 para poliuretano Sur"/>
    <n v="3"/>
    <n v="1309.9402727880145"/>
    <n v="3929.8208183640436"/>
    <n v="30.292899999999999"/>
    <n v="129.72745489418458"/>
  </r>
  <r>
    <x v="8"/>
    <s v="En Proceso"/>
    <s v="Pinturas y Quimicos"/>
    <s v="Diluyente Duro Sur"/>
    <n v="4"/>
    <n v="614.85960643746137"/>
    <n v="2459.4384257498455"/>
    <n v="30.292899999999999"/>
    <n v="81.18860940186795"/>
  </r>
  <r>
    <x v="8"/>
    <s v="En Proceso"/>
    <s v="Pinturas y Quimicos"/>
    <s v="Desoxidante / Desengrasante Sur"/>
    <n v="2"/>
    <n v="238.47880378364198"/>
    <n v="476.95760756728396"/>
    <n v="30.292899999999999"/>
    <n v="15.74486455794209"/>
  </r>
  <r>
    <x v="180"/>
    <s v="Finalizada"/>
    <s v="Material para Empaque"/>
    <s v="Lamina de carton 48&quot; x 40&quot;"/>
    <n v="90"/>
    <n v="30.173307174260756"/>
    <n v="2715.5976456834683"/>
    <n v="30.292899999999999"/>
    <n v="89.644690527597831"/>
  </r>
  <r>
    <x v="180"/>
    <s v="Finalizada"/>
    <s v="Material para Empaque"/>
    <s v="Stretch film manual"/>
    <n v="2"/>
    <n v="292.47512237545357"/>
    <n v="584.95024475090713"/>
    <n v="30.292899999999999"/>
    <n v="19.309813347381965"/>
  </r>
  <r>
    <x v="180"/>
    <s v="Finalizada"/>
    <s v="Material para Empaque"/>
    <s v="Tape café 2&quot;"/>
    <n v="3"/>
    <n v="37.379152835418878"/>
    <n v="112.13745850625664"/>
    <n v="30.292899999999999"/>
    <n v="3.7017736336321923"/>
  </r>
  <r>
    <x v="180"/>
    <s v="Finalizada"/>
    <s v="Clavos y Tornillos"/>
    <s v="Tornillo Amarillo 3/4&quot; #8"/>
    <n v="300"/>
    <n v="0.3813438027031037"/>
    <n v="114.40314081093111"/>
    <n v="30.292899999999999"/>
    <n v="3.776566152825616"/>
  </r>
  <r>
    <x v="165"/>
    <s v="Finalizada"/>
    <s v="Herrajes"/>
    <s v="Resbalon plastico de 3/4&quot; con clavo"/>
    <n v="48"/>
    <n v="2.0236699627019425"/>
    <n v="97.136158209693235"/>
    <n v="30.292899999999999"/>
    <n v="3.2065651756580995"/>
  </r>
  <r>
    <x v="165"/>
    <s v="Finalizada"/>
    <s v="Material para Empaque"/>
    <s v="Stretch film manual"/>
    <n v="1"/>
    <n v="292.47512237545357"/>
    <n v="292.47512237545357"/>
    <n v="30.292899999999999"/>
    <n v="9.6549066736909825"/>
  </r>
  <r>
    <x v="165"/>
    <s v="Finalizada"/>
    <s v="Material para Empaque"/>
    <s v="Tape café 2&quot;"/>
    <n v="1"/>
    <n v="37.379152835418878"/>
    <n v="37.379152835418878"/>
    <n v="30.292899999999999"/>
    <n v="1.2339245445440641"/>
  </r>
  <r>
    <x v="154"/>
    <s v="Finalizada"/>
    <s v="Material para Empaque"/>
    <s v="Lamina de carton 48&quot; x 40&quot;"/>
    <n v="30"/>
    <n v="30.173307174260756"/>
    <n v="905.19921522782272"/>
    <n v="30.292899999999999"/>
    <n v="29.881563509199275"/>
  </r>
  <r>
    <x v="154"/>
    <s v="Finalizada"/>
    <s v="Material para Empaque"/>
    <s v="Tape café 2&quot;"/>
    <n v="1"/>
    <n v="37.379152835418878"/>
    <n v="37.379152835418878"/>
    <n v="30.292899999999999"/>
    <n v="1.2339245445440641"/>
  </r>
  <r>
    <x v="180"/>
    <s v="Finalizada"/>
    <s v="Materiales Varios"/>
    <s v="Almohadillas de Fieltro "/>
    <n v="90"/>
    <n v="1.7013852813852814"/>
    <n v="153.12467532467534"/>
    <n v="30.292899999999999"/>
    <n v="5.0548041067271647"/>
  </r>
  <r>
    <x v="177"/>
    <s v="Finalizada"/>
    <s v="Metales"/>
    <s v="Varilla de hierro liso 5/8&quot; std 6 m"/>
    <n v="42"/>
    <n v="50.229510997599121"/>
    <n v="2109.6394618991631"/>
    <n v="30.292899999999999"/>
    <n v="69.641383357128674"/>
  </r>
  <r>
    <x v="162"/>
    <s v="Finalizada"/>
    <s v="Metales"/>
    <s v="Lamina de bronce 2 m x 0,61 m x 0,5 mm"/>
    <n v="1.5"/>
    <n v="4094.4533333333334"/>
    <n v="6141.68"/>
    <n v="30.292899999999999"/>
    <n v="202.74321705746232"/>
  </r>
  <r>
    <x v="162"/>
    <s v="Finalizada"/>
    <s v="Plywood"/>
    <s v="Lamina de Plywood Fenolico de 4 x 8 x 3/4&quot;"/>
    <n v="1"/>
    <n v="833.28666666666675"/>
    <n v="833.28666666666675"/>
    <n v="30.292899999999999"/>
    <n v="27.507655809337063"/>
  </r>
  <r>
    <x v="181"/>
    <s v="Finalizada"/>
    <s v="Clavos y Tornillos"/>
    <s v="Clavillo de Terminacion 1-3/4&quot;"/>
    <n v="500"/>
    <n v="9.2988630020512844E-2"/>
    <n v="46.494315010256422"/>
    <n v="30.292899999999999"/>
    <n v="1.5348254874989329"/>
  </r>
  <r>
    <x v="157"/>
    <s v="Finalizada"/>
    <s v="Pinturas y Quimicos"/>
    <s v="Sikaflex 1A"/>
    <n v="2"/>
    <n v="211.73062577449144"/>
    <n v="423.46125154898289"/>
    <n v="30.292899999999999"/>
    <n v="13.978894445529576"/>
  </r>
  <r>
    <x v="162"/>
    <s v="Finalizada"/>
    <s v="Pinturas y Quimicos"/>
    <s v="Sikaflex 1A"/>
    <n v="3"/>
    <n v="211.73062577449144"/>
    <n v="635.19187732347427"/>
    <n v="30.292899999999999"/>
    <n v="20.968341668294361"/>
  </r>
  <r>
    <x v="182"/>
    <s v="Finalizada"/>
    <s v="Clavos y Tornillos"/>
    <s v="Tornillo Amarillo 2&quot; #10"/>
    <n v="1000"/>
    <n v="0.72516145481895233"/>
    <n v="725.16145481895228"/>
    <n v="30.292899999999999"/>
    <n v="23.938330592942645"/>
  </r>
  <r>
    <x v="8"/>
    <s v="En Proceso"/>
    <s v="Pinturas y Quimicos"/>
    <s v="Duro Tinte Genizaro Antiguo Sur cuarto"/>
    <n v="2"/>
    <n v="142.2564563939394"/>
    <n v="284.5129127878788"/>
    <n v="30.292899999999999"/>
    <n v="9.3920658896269025"/>
  </r>
  <r>
    <x v="8"/>
    <s v="En Proceso"/>
    <s v="Pinturas y Quimicos"/>
    <s v="NOS transparente base coat Sur"/>
    <n v="2"/>
    <n v="897.51894989058076"/>
    <n v="1795.0378997811615"/>
    <n v="30.292899999999999"/>
    <n v="59.256059993634203"/>
  </r>
  <r>
    <x v="8"/>
    <s v="En Proceso"/>
    <s v="Pinturas y Quimicos"/>
    <s v="NOS top coat finish Sur"/>
    <n v="3"/>
    <n v="838.56593976525971"/>
    <n v="2515.697819295779"/>
    <n v="30.292899999999999"/>
    <n v="83.045790244439431"/>
  </r>
  <r>
    <x v="8"/>
    <s v="En Proceso"/>
    <s v="Pinturas y Quimicos"/>
    <s v="Componente B 715 para poliuretano Sur"/>
    <n v="1"/>
    <n v="37.527176833333336"/>
    <n v="37.527176833333336"/>
    <n v="30.292899999999999"/>
    <n v="1.2388109700072736"/>
  </r>
  <r>
    <x v="44"/>
    <s v="En Proceso"/>
    <s v="Material para Empaque"/>
    <s v="Papel kraft "/>
    <n v="283.25"/>
    <n v="3.1466686239601929"/>
    <n v="891.29388773672463"/>
    <n v="30.292899999999999"/>
    <n v="29.422534248511191"/>
  </r>
  <r>
    <x v="180"/>
    <s v="Finalizada"/>
    <s v="Material para Empaque"/>
    <s v="Tape café 2&quot;"/>
    <n v="2"/>
    <n v="37.379152835418878"/>
    <n v="74.758305670837757"/>
    <n v="30.292899999999999"/>
    <n v="2.4678490890881282"/>
  </r>
  <r>
    <x v="175"/>
    <s v="Finalizada"/>
    <s v="Plywood"/>
    <s v="Lamina de Plywood Corriente de 4 x 8 x 1/2&quot;"/>
    <n v="1"/>
    <n v="781.25538461538463"/>
    <n v="781.25538461538463"/>
    <n v="30.292899999999999"/>
    <n v="25.790049305790617"/>
  </r>
  <r>
    <x v="177"/>
    <s v="Finalizada"/>
    <s v="Plywood"/>
    <s v="Lamina de Plywood Corriente de 4 x 8 x 1/2&quot;"/>
    <n v="2"/>
    <n v="781.25538461538463"/>
    <n v="1562.5107692307693"/>
    <n v="30.292899999999999"/>
    <n v="51.580098611581235"/>
  </r>
  <r>
    <x v="157"/>
    <s v="Finalizada"/>
    <s v="Material para Empaque"/>
    <s v="Lamina de carton 48&quot; x 40&quot;"/>
    <n v="15"/>
    <n v="30.173307174260756"/>
    <n v="452.59960761391136"/>
    <n v="30.292899999999999"/>
    <n v="14.940781754599637"/>
  </r>
  <r>
    <x v="176"/>
    <s v="Finalizada"/>
    <s v="Material para Empaque"/>
    <s v="Lamina de carton 48&quot; x 40&quot;"/>
    <n v="13"/>
    <n v="30.173307174260756"/>
    <n v="392.25299326538982"/>
    <n v="30.292899999999999"/>
    <n v="12.948677520653019"/>
  </r>
  <r>
    <x v="176"/>
    <s v="Finalizada"/>
    <s v="Material para Empaque"/>
    <s v="Tape café 2&quot;"/>
    <n v="1"/>
    <n v="37.379152835418878"/>
    <n v="37.379152835418878"/>
    <n v="30.292899999999999"/>
    <n v="1.2339245445440641"/>
  </r>
  <r>
    <x v="176"/>
    <s v="Finalizada"/>
    <s v="Material para Empaque"/>
    <s v="Stretch film manual"/>
    <n v="2"/>
    <n v="292.47512237545357"/>
    <n v="584.95024475090713"/>
    <n v="30.292899999999999"/>
    <n v="19.309813347381965"/>
  </r>
  <r>
    <x v="181"/>
    <s v="Finalizada"/>
    <s v="Clavos y Tornillos"/>
    <s v="Tornillo Phillips Panhead # 10-9 x 1&quot;"/>
    <n v="80"/>
    <n v="0.68488464885714284"/>
    <n v="54.790771908571429"/>
    <n v="30.292899999999999"/>
    <n v="1.8087001214334524"/>
  </r>
  <r>
    <x v="8"/>
    <s v="En Proceso"/>
    <s v="Pinturas y Quimicos"/>
    <s v="Faster Dry SW Gris Zachary Lynd"/>
    <n v="1.984375"/>
    <n v="818.28"/>
    <n v="1623.774375"/>
    <n v="30.292899999999999"/>
    <n v="53.602473681951878"/>
  </r>
  <r>
    <x v="163"/>
    <s v="Finalizada"/>
    <s v="Herrajes"/>
    <s v="Resbalon plastico de 3/4&quot; con clavo"/>
    <n v="32"/>
    <n v="2.0236699627019425"/>
    <n v="64.757438806462162"/>
    <n v="30.292899999999999"/>
    <n v="2.1377101171053998"/>
  </r>
  <r>
    <x v="173"/>
    <s v="Finalizada"/>
    <s v="Clavos y Tornillos"/>
    <s v="Tornillo Phillips Panhead # 10-9 x 1&quot;"/>
    <n v="60"/>
    <n v="0.68488464885714284"/>
    <n v="41.093078931428572"/>
    <n v="30.292899999999999"/>
    <n v="1.3565250910750892"/>
  </r>
  <r>
    <x v="8"/>
    <s v="En Proceso"/>
    <s v="Pinturas y Quimicos"/>
    <s v="Thinner extrafino Sur galon"/>
    <n v="0.984375"/>
    <n v="349.53824092741934"/>
    <n v="344.07670591292839"/>
    <n v="30.292899999999999"/>
    <n v="11.35832838430551"/>
  </r>
  <r>
    <x v="8"/>
    <s v="En Proceso"/>
    <s v="Pinturas y Quimicos"/>
    <s v="Diluyente Duro Sur"/>
    <n v="2"/>
    <n v="614.85960643746137"/>
    <n v="1229.7192128749227"/>
    <n v="30.292899999999999"/>
    <n v="40.594304700933975"/>
  </r>
  <r>
    <x v="8"/>
    <s v="En Proceso"/>
    <s v="Pinturas y Quimicos"/>
    <s v="Acabado mate para exteriores transparente Sur"/>
    <n v="3"/>
    <n v="1200.5646323851602"/>
    <n v="3601.6938971554805"/>
    <n v="30.292899999999999"/>
    <n v="118.8956454203949"/>
  </r>
  <r>
    <x v="157"/>
    <s v="Finalizada"/>
    <s v="Clavos y Tornillos"/>
    <s v="Tornillo Phillips Panhead # 10-9 x 3/4&quot;"/>
    <n v="30"/>
    <n v="0.63412075888888886"/>
    <n v="19.023622766666666"/>
    <n v="30.292899999999999"/>
    <n v="0.6279894881859005"/>
  </r>
  <r>
    <x v="182"/>
    <s v="Finalizada"/>
    <s v="Material para Empaque"/>
    <s v="Lamina de carton 48&quot; x 40&quot;"/>
    <n v="20"/>
    <n v="30.173307174260756"/>
    <n v="603.46614348521507"/>
    <n v="30.292899999999999"/>
    <n v="19.92104233946618"/>
  </r>
  <r>
    <x v="162"/>
    <s v="Finalizada"/>
    <s v="Clavos y Tornillos"/>
    <s v="Tornillo Amarillo 3&quot; #10"/>
    <n v="20"/>
    <n v="1.1866125323678802"/>
    <n v="23.732250647357603"/>
    <n v="30.292899999999999"/>
    <n v="0.78342617073167653"/>
  </r>
  <r>
    <x v="162"/>
    <s v="Finalizada"/>
    <s v="Clavos y Tornillos"/>
    <s v="Tornillo Phillips Panhead # 10-9 x 1&quot;"/>
    <n v="30"/>
    <n v="0.68488464885714284"/>
    <n v="20.546539465714286"/>
    <n v="30.292899999999999"/>
    <n v="0.67826254553754461"/>
  </r>
  <r>
    <x v="162"/>
    <s v="Finalizada"/>
    <s v="Clavos y Tornillos"/>
    <s v="Tornillo Square Flat head # 8-11 x 1-1/4&quot;"/>
    <n v="90"/>
    <n v="0.53120716944444446"/>
    <n v="47.808645249999998"/>
    <n v="30.292899999999999"/>
    <n v="1.5782128898190664"/>
  </r>
  <r>
    <x v="162"/>
    <s v="Finalizada"/>
    <s v="Material para Empaque"/>
    <s v="Tape café 2&quot;"/>
    <n v="6"/>
    <n v="37.379152835418878"/>
    <n v="224.27491701251327"/>
    <n v="30.292899999999999"/>
    <n v="7.4035472672643845"/>
  </r>
  <r>
    <x v="44"/>
    <s v="En Proceso"/>
    <s v="Material para Empaque"/>
    <s v="Papel kraft "/>
    <n v="283.25"/>
    <n v="3.1466686239601929"/>
    <n v="891.29388773672463"/>
    <n v="30.292899999999999"/>
    <n v="29.422534248511191"/>
  </r>
  <r>
    <x v="176"/>
    <s v="Finalizada"/>
    <s v="Material para Empaque"/>
    <s v="Lamina de carton 48&quot; x 40&quot;"/>
    <n v="10"/>
    <n v="30.173307174260756"/>
    <n v="301.73307174260754"/>
    <n v="30.292899999999999"/>
    <n v="9.9605211697330898"/>
  </r>
  <r>
    <x v="173"/>
    <s v="Finalizada"/>
    <s v="Material para Empaque"/>
    <s v="Lamina de carton 48&quot; x 40&quot;"/>
    <n v="10"/>
    <n v="30.173307174260756"/>
    <n v="301.73307174260754"/>
    <n v="30.292899999999999"/>
    <n v="9.9605211697330898"/>
  </r>
  <r>
    <x v="173"/>
    <s v="Finalizada"/>
    <s v="Material para Empaque"/>
    <s v="Tape café 2&quot;"/>
    <n v="1"/>
    <n v="37.379152835418878"/>
    <n v="37.379152835418878"/>
    <n v="30.292899999999999"/>
    <n v="1.2339245445440641"/>
  </r>
  <r>
    <x v="162"/>
    <s v="Finalizada"/>
    <s v="Material para Empaque"/>
    <s v="Lamina de carton 48&quot; x 40&quot;"/>
    <n v="30"/>
    <n v="30.173307174260756"/>
    <n v="905.19921522782272"/>
    <n v="30.292899999999999"/>
    <n v="29.881563509199275"/>
  </r>
  <r>
    <x v="162"/>
    <s v="Finalizada"/>
    <s v="Material para Empaque"/>
    <s v="Tape café 2&quot;"/>
    <n v="11"/>
    <n v="37.379152835418878"/>
    <n v="411.17068118960765"/>
    <n v="30.292899999999999"/>
    <n v="13.573169989984704"/>
  </r>
  <r>
    <x v="162"/>
    <s v="Finalizada"/>
    <s v="Material para Empaque"/>
    <s v="Stretch film manual"/>
    <n v="3"/>
    <n v="292.47512237545357"/>
    <n v="877.4253671263607"/>
    <n v="30.292899999999999"/>
    <n v="28.964720021072949"/>
  </r>
  <r>
    <x v="157"/>
    <s v="Finalizada"/>
    <s v="Material para Empaque"/>
    <s v="Lamina de carton 48&quot; x 40&quot;"/>
    <n v="5"/>
    <n v="30.173307174260756"/>
    <n v="150.86653587130377"/>
    <n v="30.292899999999999"/>
    <n v="4.9802605848665449"/>
  </r>
  <r>
    <x v="163"/>
    <s v="Finalizada"/>
    <s v="Material para Empaque"/>
    <s v="Lamina de carton 48&quot; x 40&quot;"/>
    <n v="20"/>
    <n v="30.173307174260756"/>
    <n v="603.46614348521507"/>
    <n v="30.292899999999999"/>
    <n v="19.92104233946618"/>
  </r>
  <r>
    <x v="181"/>
    <s v="Finalizada"/>
    <s v="Material para Empaque"/>
    <s v="Lamina de carton 48&quot; x 40&quot;"/>
    <n v="54"/>
    <n v="30.173307174260756"/>
    <n v="1629.3585874100809"/>
    <n v="30.292899999999999"/>
    <n v="53.786814316558697"/>
  </r>
  <r>
    <x v="181"/>
    <s v="Finalizada"/>
    <s v="Material para Empaque"/>
    <s v="Tape café 2&quot;"/>
    <n v="1"/>
    <n v="37.379152835418878"/>
    <n v="37.379152835418878"/>
    <n v="30.292899999999999"/>
    <n v="1.2339245445440641"/>
  </r>
  <r>
    <x v="177"/>
    <s v="Finalizada"/>
    <s v="Material para Tapizar"/>
    <s v="Cuero Olive Courrier"/>
    <n v="14"/>
    <s v="0"/>
    <n v="0"/>
    <n v="30.292899999999999"/>
    <n v="0"/>
  </r>
  <r>
    <x v="154"/>
    <s v="Finalizada"/>
    <s v="Clavos y Tornillos"/>
    <s v="Perno Hexagonal 3/8&quot;x3 Galv"/>
    <n v="20"/>
    <n v="4.0869999999999997"/>
    <n v="81.739999999999995"/>
    <n v="30.292899999999999"/>
    <n v="2.6983220490610011"/>
  </r>
  <r>
    <x v="154"/>
    <s v="Finalizada"/>
    <s v="Clavos y Tornillos"/>
    <s v="Arandela Presion Galvanizada 3/8&quot;"/>
    <n v="40"/>
    <n v="0.8879999999999999"/>
    <n v="35.519999999999996"/>
    <n v="30.292899999999999"/>
    <n v="1.1725519841282939"/>
  </r>
  <r>
    <x v="180"/>
    <s v="Finalizada"/>
    <s v="Materiales Varios"/>
    <s v="Lamina de Fibran 3/8&quot;"/>
    <n v="10"/>
    <n v="391.3"/>
    <n v="3913"/>
    <n v="30.292899999999999"/>
    <n v="129.17218226052969"/>
  </r>
  <r>
    <x v="180"/>
    <s v="Finalizada"/>
    <s v="Clavos y Tornillos"/>
    <s v="Tornillo Phillips Pan head # 8-11 x 1/2 &quot;"/>
    <n v="300"/>
    <n v="0.39021638386666674"/>
    <n v="117.06491516000003"/>
    <n v="30.292899999999999"/>
    <n v="3.8644340805931434"/>
  </r>
  <r>
    <x v="8"/>
    <s v="En Proceso"/>
    <s v="Pinturas y Quimicos"/>
    <s v="Tinte Ext/Int Canela oscuro 2 Sherwin-W"/>
    <n v="1"/>
    <n v="263.89999999999998"/>
    <n v="263.89999999999998"/>
    <n v="30.292899999999999"/>
    <n v="8.7116122919892121"/>
  </r>
  <r>
    <x v="8"/>
    <s v="En Proceso"/>
    <s v="Pinturas y Quimicos"/>
    <s v="Tinte Ext/Int Blanco  2 Sherwin-W"/>
    <n v="1"/>
    <n v="263.89999999999998"/>
    <n v="263.89999999999998"/>
    <n v="30.292899999999999"/>
    <n v="8.7116122919892121"/>
  </r>
  <r>
    <x v="8"/>
    <s v="En Proceso"/>
    <s v="Pinturas y Quimicos"/>
    <s v="Tinte Ext/Int Roble Claro  2 Sherwin-W"/>
    <n v="1"/>
    <n v="263.89999999999998"/>
    <n v="263.89999999999998"/>
    <n v="30.292899999999999"/>
    <n v="8.7116122919892121"/>
  </r>
  <r>
    <x v="157"/>
    <s v="Finalizada"/>
    <s v="Material para Tapizar"/>
    <s v="Tela Vidrian K1399"/>
    <n v="6"/>
    <s v="0"/>
    <n v="0"/>
    <n v="30.292899999999999"/>
    <n v="0"/>
  </r>
  <r>
    <x v="157"/>
    <s v="Finalizada"/>
    <s v="Material para Tapizar"/>
    <s v="Tela Floreada"/>
    <n v="10"/>
    <s v="0"/>
    <n v="0"/>
    <n v="30.292899999999999"/>
    <n v="0"/>
  </r>
  <r>
    <x v="157"/>
    <s v="Finalizada"/>
    <s v="Material para Tapizar"/>
    <s v="Espuma naranja 2&quot;"/>
    <n v="2"/>
    <n v="493"/>
    <n v="986"/>
    <n v="30.292899999999999"/>
    <n v="32.548881090948704"/>
  </r>
  <r>
    <x v="157"/>
    <s v="Finalizada"/>
    <s v="Material para Tapizar"/>
    <s v="Zipper N° 5"/>
    <n v="8"/>
    <n v="15.723577235772357"/>
    <n v="125.78861788617886"/>
    <n v="30.292899999999999"/>
    <n v="4.1524125417566111"/>
  </r>
  <r>
    <x v="157"/>
    <s v="Finalizada"/>
    <s v="Material para Tapizar"/>
    <s v="Zipper N° 5"/>
    <n v="8"/>
    <n v="15.723577235772357"/>
    <n v="125.78861788617886"/>
    <n v="30.292899999999999"/>
    <n v="4.1524125417566111"/>
  </r>
  <r>
    <x v="157"/>
    <s v="Finalizada"/>
    <s v="Material para Tapizar"/>
    <s v="Carros N° 5 para Zipper"/>
    <n v="5"/>
    <n v="9.2758620689655178"/>
    <n v="46.379310344827587"/>
    <n v="30.292899999999999"/>
    <n v="1.5310290643955378"/>
  </r>
  <r>
    <x v="157"/>
    <s v="Finalizada"/>
    <s v="Material para Tapizar"/>
    <s v="Carros N° 5 para Zipper"/>
    <n v="5"/>
    <n v="9.2758620689655178"/>
    <n v="46.379310344827587"/>
    <n v="30.292899999999999"/>
    <n v="1.5310290643955378"/>
  </r>
  <r>
    <x v="157"/>
    <s v="Finalizada"/>
    <s v="Material para Tapizar"/>
    <s v="Belcro"/>
    <n v="14"/>
    <n v="10.909090909090908"/>
    <n v="152.72727272727272"/>
    <n v="30.292899999999999"/>
    <n v="5.0416854354410674"/>
  </r>
  <r>
    <x v="176"/>
    <s v="Finalizada"/>
    <s v="Material para Tapizar"/>
    <s v="Lona Naranja 9/15 (E-8)"/>
    <n v="3.5"/>
    <n v="951.8467875"/>
    <n v="3331.4637562500002"/>
    <n v="30.292899999999999"/>
    <n v="109.97506862169024"/>
  </r>
  <r>
    <x v="176"/>
    <s v="Finalizada"/>
    <s v="Material para Tapizar"/>
    <s v="Lona Roja Claro 4/14 (F-3)"/>
    <n v="2.5"/>
    <n v="951.71355000000017"/>
    <n v="2379.2838750000005"/>
    <n v="30.292899999999999"/>
    <n v="78.54262467442868"/>
  </r>
  <r>
    <x v="176"/>
    <s v="Finalizada"/>
    <s v="Material para Tapizar"/>
    <s v="Lona Rosada Color 6063 12/16 (E-11)"/>
    <n v="2.4900000000000002"/>
    <n v="951.71355000000017"/>
    <n v="2369.7667395000008"/>
    <n v="30.292899999999999"/>
    <n v="78.228454175730974"/>
  </r>
  <r>
    <x v="163"/>
    <s v="Finalizada"/>
    <s v="Material para Tapizar"/>
    <s v="Lona Naranja 9/15 (E-8)"/>
    <n v="3.5"/>
    <n v="951.8467875"/>
    <n v="3331.4637562500002"/>
    <n v="30.292899999999999"/>
    <n v="109.97506862169024"/>
  </r>
  <r>
    <x v="163"/>
    <s v="Finalizada"/>
    <s v="Material para Tapizar"/>
    <s v="Lona Roja Claro 4/14 (F-3)"/>
    <n v="2.5"/>
    <n v="951.71355000000017"/>
    <n v="2379.2838750000005"/>
    <n v="30.292899999999999"/>
    <n v="78.54262467442868"/>
  </r>
  <r>
    <x v="163"/>
    <s v="Finalizada"/>
    <s v="Material para Tapizar"/>
    <s v="Lona Rosada Color 6063 12/16 (E-11)"/>
    <n v="2.5"/>
    <n v="951.71355000000017"/>
    <n v="2379.2838750000005"/>
    <n v="30.292899999999999"/>
    <n v="78.54262467442868"/>
  </r>
  <r>
    <x v="182"/>
    <s v="Finalizada"/>
    <s v="Clavos y Tornillos"/>
    <s v="Tornillo Gypsum 1-1/4&quot;"/>
    <n v="1570"/>
    <n v="0.24212167871488499"/>
    <n v="380.13103558236946"/>
    <n v="30.292899999999999"/>
    <n v="12.548519144168088"/>
  </r>
  <r>
    <x v="182"/>
    <s v="Finalizada"/>
    <s v="Plywood"/>
    <s v="Lamina de Plywood Corriente de 4 x 8 x 1/2&quot;"/>
    <n v="8"/>
    <n v="781.25538461538463"/>
    <n v="6250.043076923077"/>
    <n v="30.292899999999999"/>
    <n v="206.32039444632494"/>
  </r>
  <r>
    <x v="162"/>
    <s v="Finalizada"/>
    <s v="Material para Tapizar"/>
    <s v="Cuero Camel Mob Soft"/>
    <n v="308.19"/>
    <n v="232.63241401687216"/>
    <n v="71694.983675859825"/>
    <n v="30.292899999999999"/>
    <n v="2366.7256576907403"/>
  </r>
  <r>
    <x v="8"/>
    <s v="En Proceso"/>
    <s v="Pinturas y Quimicos"/>
    <s v="Faster Dry 6950 Calypso Menta "/>
    <n v="0.99"/>
    <n v="692.75"/>
    <n v="685.82249999999999"/>
    <n v="30.292899999999999"/>
    <n v="22.639710955372379"/>
  </r>
  <r>
    <x v="8"/>
    <s v="En Proceso"/>
    <s v="Pinturas y Quimicos"/>
    <s v="Faster Dry 6958 Dynamic Blue  "/>
    <n v="0.99"/>
    <n v="692.75"/>
    <n v="685.82249999999999"/>
    <n v="30.292899999999999"/>
    <n v="22.639710955372379"/>
  </r>
  <r>
    <x v="8"/>
    <s v="En Proceso"/>
    <s v="Pinturas y Quimicos"/>
    <s v="Faster Dry 6958 Dynamic Blue  "/>
    <n v="1"/>
    <n v="692.75"/>
    <n v="692.75"/>
    <n v="30.292899999999999"/>
    <n v="22.868394904416547"/>
  </r>
  <r>
    <x v="8"/>
    <s v="En Proceso"/>
    <s v="Pinturas y Quimicos"/>
    <s v="Fondo Lijable para exteriores transparente Sur"/>
    <n v="2"/>
    <n v="950.01614233176826"/>
    <n v="1900.0322846635365"/>
    <n v="30.292899999999999"/>
    <n v="62.722033369652181"/>
  </r>
  <r>
    <x v="8"/>
    <s v="En Proceso"/>
    <s v="Pinturas y Quimicos"/>
    <s v="Componente B 730 para poliuretano Sur"/>
    <n v="2"/>
    <n v="1309.9402727880145"/>
    <n v="2619.8805455760289"/>
    <n v="30.292899999999999"/>
    <n v="86.484969929456369"/>
  </r>
  <r>
    <x v="8"/>
    <s v="En Proceso"/>
    <s v="Pinturas y Quimicos"/>
    <s v="Diluyente Duro Sur"/>
    <n v="1"/>
    <n v="614.85960643746137"/>
    <n v="614.85960643746137"/>
    <n v="30.292899999999999"/>
    <n v="20.297152350466988"/>
  </r>
  <r>
    <x v="8"/>
    <s v="En Proceso"/>
    <s v="Pinturas y Quimicos"/>
    <s v="Acabado mate para exteriores transparente Sur"/>
    <n v="1"/>
    <n v="1200.5646323851602"/>
    <n v="1200.5646323851602"/>
    <n v="30.292899999999999"/>
    <n v="39.631881806798297"/>
  </r>
  <r>
    <x v="176"/>
    <s v="Finalizada"/>
    <s v="Material para Tapizar"/>
    <s v="Lona Naranja 9/15 (E-8)"/>
    <n v="5"/>
    <n v="951.8467875"/>
    <n v="4759.2339375000001"/>
    <n v="30.292899999999999"/>
    <n v="157.1072408881289"/>
  </r>
  <r>
    <x v="176"/>
    <s v="Finalizada"/>
    <s v="Material para Tapizar"/>
    <s v="Lona Roja Claro 4/14 (F-3)"/>
    <n v="2"/>
    <n v="951.71355000000017"/>
    <n v="1903.4271000000003"/>
    <n v="30.292899999999999"/>
    <n v="62.834099739542943"/>
  </r>
  <r>
    <x v="176"/>
    <s v="Finalizada"/>
    <s v="Material para Tapizar"/>
    <s v="Lona Rosada Color 6063 12/16 (E-11)"/>
    <n v="2"/>
    <n v="951.71355000000017"/>
    <n v="1903.4271000000003"/>
    <n v="30.292899999999999"/>
    <n v="62.834099739542943"/>
  </r>
  <r>
    <x v="175"/>
    <s v="Finalizada"/>
    <s v="Herrajes"/>
    <s v="Resbalon plastico de 3/4&quot; con clavo"/>
    <n v="80"/>
    <n v="2.0236699627019425"/>
    <n v="161.89359701615541"/>
    <n v="30.292899999999999"/>
    <n v="5.3442752927634993"/>
  </r>
  <r>
    <x v="175"/>
    <s v="Finalizada"/>
    <s v="Material para Empaque"/>
    <s v="Stretch film manual"/>
    <n v="2"/>
    <n v="292.47512237545357"/>
    <n v="584.95024475090713"/>
    <n v="30.292899999999999"/>
    <n v="19.309813347381965"/>
  </r>
  <r>
    <x v="175"/>
    <s v="Finalizada"/>
    <s v="Material para Empaque"/>
    <s v="Tape café 2&quot;"/>
    <n v="2"/>
    <n v="37.379152835418878"/>
    <n v="74.758305670837757"/>
    <n v="30.292899999999999"/>
    <n v="2.4678490890881282"/>
  </r>
  <r>
    <x v="177"/>
    <s v="Finalizada"/>
    <s v="Herrajes"/>
    <s v="Resbalon plastico de 3/4&quot; con clavo"/>
    <n v="133"/>
    <n v="2.0236699627019425"/>
    <n v="269.14810503935837"/>
    <n v="30.292899999999999"/>
    <n v="8.884857674219317"/>
  </r>
  <r>
    <x v="175"/>
    <s v="Finalizada"/>
    <s v="Material para Tapizar"/>
    <s v="Botones para Tapiceria "/>
    <n v="20"/>
    <n v="0.90277777777777779"/>
    <n v="18.055555555555557"/>
    <n v="30.292899999999999"/>
    <n v="0.59603258702717654"/>
  </r>
  <r>
    <x v="183"/>
    <s v="Finalizada"/>
    <s v="Plywood"/>
    <s v="Lamina de Plywood Corriente de 4 x 8 x 3/8&quot;"/>
    <n v="1"/>
    <n v="569.04319999999996"/>
    <n v="569.04319999999996"/>
    <n v="30.292899999999999"/>
    <n v="18.78470532699081"/>
  </r>
  <r>
    <x v="183"/>
    <s v="Finalizada"/>
    <s v="Clavos y Tornillos"/>
    <s v="Tornillo Gypsum 1-1/4&quot;"/>
    <n v="100"/>
    <n v="0.24212167871488499"/>
    <n v="24.2121678714885"/>
    <n v="30.292899999999999"/>
    <n v="0.79926873529733045"/>
  </r>
  <r>
    <x v="180"/>
    <s v="Finalizada"/>
    <s v="Material para Empaque"/>
    <s v="Lamina de carton 48&quot; x 40&quot;"/>
    <n v="24"/>
    <n v="30.173307174260756"/>
    <n v="724.15937218225815"/>
    <n v="30.292899999999999"/>
    <n v="23.905250807359419"/>
  </r>
  <r>
    <x v="165"/>
    <s v="Finalizada"/>
    <s v="Material para Empaque"/>
    <s v="Lamina de carton 48&quot; x 40&quot;"/>
    <n v="24"/>
    <n v="30.173307174260756"/>
    <n v="724.15937218225815"/>
    <n v="30.292899999999999"/>
    <n v="23.905250807359419"/>
  </r>
  <r>
    <x v="184"/>
    <s v="En Proceso"/>
    <s v="Material para Empaque"/>
    <s v="Lamina de poroplast lisa 2 x 4 (pie x pie)"/>
    <n v="5"/>
    <n v="37.753984943939997"/>
    <n v="188.76992471969999"/>
    <n v="30.292899999999999"/>
    <n v="6.2314907030921436"/>
  </r>
  <r>
    <x v="175"/>
    <s v="Finalizada"/>
    <s v="Material para Tapizar"/>
    <s v="Espuma de Poliuretano 54&quot;x75&quot;x2&quot;  D-20"/>
    <n v="2"/>
    <n v="760"/>
    <n v="1520"/>
    <n v="30.292899999999999"/>
    <n v="50.17677409558015"/>
  </r>
  <r>
    <x v="177"/>
    <s v="Finalizada"/>
    <s v="Material para Tapizar"/>
    <s v="Espuma de Poliuretano 54&quot;x75&quot;x2&quot;  D-20"/>
    <n v="3"/>
    <n v="760"/>
    <n v="2280"/>
    <n v="30.292899999999999"/>
    <n v="75.265161143370236"/>
  </r>
  <r>
    <x v="185"/>
    <s v="En Proceso"/>
    <s v="Metales"/>
    <s v="Varilla de hierro corrugada 1/2&quot; std 6 m"/>
    <n v="30"/>
    <n v="23.040405405405405"/>
    <n v="691.21216216216214"/>
    <n v="30.292899999999999"/>
    <n v="22.817629284821265"/>
  </r>
  <r>
    <x v="185"/>
    <s v="En Proceso"/>
    <s v="Metales"/>
    <s v="Platina de 1-1/2&quot; x 1/4&quot; x 6 m"/>
    <n v="3.39"/>
    <n v="53.367150451184678"/>
    <n v="180.91464002951605"/>
    <n v="30.292899999999999"/>
    <n v="5.972179620621203"/>
  </r>
  <r>
    <x v="185"/>
    <s v="En Proceso"/>
    <s v="Metales"/>
    <s v="Platina de 1-1/2&quot; x 1/4&quot; x 6 m"/>
    <n v="2.1800000000000002"/>
    <n v="53.367150451184678"/>
    <n v="116.3403879835826"/>
    <n v="30.292899999999999"/>
    <n v="3.8405166881870869"/>
  </r>
  <r>
    <x v="175"/>
    <s v="Finalizada"/>
    <s v="Material para Empaque"/>
    <s v="Tape café 2&quot;"/>
    <n v="2"/>
    <n v="37.379152835418878"/>
    <n v="74.758305670837757"/>
    <n v="30.292899999999999"/>
    <n v="2.4678490890881282"/>
  </r>
  <r>
    <x v="175"/>
    <s v="Finalizada"/>
    <s v="Material para Empaque"/>
    <s v="Lamina de carton 48&quot; x 40&quot;"/>
    <n v="30"/>
    <n v="30.173307174260756"/>
    <n v="905.19921522782272"/>
    <n v="30.292899999999999"/>
    <n v="29.881563509199275"/>
  </r>
  <r>
    <x v="177"/>
    <s v="Finalizada"/>
    <s v="Material para Empaque"/>
    <s v="Tape café 2&quot;"/>
    <n v="6"/>
    <n v="37.379152835418878"/>
    <n v="224.27491701251327"/>
    <n v="30.292899999999999"/>
    <n v="7.4035472672643845"/>
  </r>
  <r>
    <x v="177"/>
    <s v="Finalizada"/>
    <s v="Material para Empaque"/>
    <s v="Stretch film manual"/>
    <n v="2"/>
    <n v="292.47512237545357"/>
    <n v="584.95024475090713"/>
    <n v="30.292899999999999"/>
    <n v="19.309813347381965"/>
  </r>
  <r>
    <x v="177"/>
    <s v="Finalizada"/>
    <s v="Material para Empaque"/>
    <s v="Lamina de carton 48&quot; x 40&quot;"/>
    <n v="51"/>
    <n v="30.173307174260756"/>
    <n v="1538.8386658872985"/>
    <n v="30.292899999999999"/>
    <n v="50.79865796563876"/>
  </r>
  <r>
    <x v="181"/>
    <s v="Finalizada"/>
    <s v="Clavos y Tornillos"/>
    <s v="Tornillo Amarillo 2&quot; #10"/>
    <n v="70"/>
    <n v="0.72516145481895233"/>
    <n v="50.761301837326663"/>
    <n v="30.292899999999999"/>
    <n v="1.6756831415059854"/>
  </r>
  <r>
    <x v="177"/>
    <s v="Finalizada"/>
    <s v="Clavos y Tornillos"/>
    <s v="Tornillo Gypsum 1&quot;"/>
    <n v="136"/>
    <n v="0.14964339676916324"/>
    <n v="20.3515019606062"/>
    <n v="30.292899999999999"/>
    <n v="0.67182415551519337"/>
  </r>
  <r>
    <x v="175"/>
    <s v="Finalizada"/>
    <s v="Clavos y Tornillos"/>
    <s v="Tornillo Gypsum 1&quot;"/>
    <n v="80"/>
    <n v="0.14964339676916324"/>
    <n v="11.97147174153306"/>
    <n v="30.292899999999999"/>
    <n v="0.39519067971481964"/>
  </r>
  <r>
    <x v="178"/>
    <s v="Finalizada"/>
    <s v="Clavos y Tornillos"/>
    <s v="Tornillo Square Flat head # 8-11 x 1-1/4&quot;"/>
    <n v="400"/>
    <n v="0.53120716944444446"/>
    <n v="212.48286777777778"/>
    <n v="30.292899999999999"/>
    <n v="7.0142795103069622"/>
  </r>
  <r>
    <x v="8"/>
    <s v="En Proceso"/>
    <s v="Pinturas y Quimicos"/>
    <s v="Barniz Poliuretano Exterior Mate 1 Sherwin-W"/>
    <n v="1"/>
    <n v="887.4203"/>
    <n v="887.4203"/>
    <n v="30.292899999999999"/>
    <n v="29.294663105876296"/>
  </r>
  <r>
    <x v="8"/>
    <s v="En Proceso"/>
    <s v="Pinturas y Quimicos"/>
    <s v="Tinte Ext/Int Negro 1 Sherwin-W"/>
    <n v="1"/>
    <n v="585.26647157784282"/>
    <n v="585.26647157784282"/>
    <n v="30.292899999999999"/>
    <n v="19.320252322420199"/>
  </r>
  <r>
    <x v="8"/>
    <s v="En Proceso"/>
    <s v="Pinturas y Quimicos"/>
    <s v="Tinte Ext/Int Wengue 2 Sherwin-W"/>
    <n v="1"/>
    <n v="263.89999999999998"/>
    <n v="263.89999999999998"/>
    <n v="30.292899999999999"/>
    <n v="8.7116122919892121"/>
  </r>
  <r>
    <x v="186"/>
    <s v="Finalizada"/>
    <s v="Clavos y Tornillos"/>
    <s v="Tornillo Square Flat head # 8-11 x 1-1/4&quot;"/>
    <n v="168"/>
    <n v="0.53120716944444446"/>
    <n v="89.242804466666669"/>
    <n v="30.292899999999999"/>
    <n v="2.9459973943289244"/>
  </r>
  <r>
    <x v="185"/>
    <s v="En Proceso"/>
    <s v="Plywood"/>
    <s v="Lamina de Plywood Fenolico de 4 x 8 x 3/4&quot;"/>
    <n v="8"/>
    <n v="833.28666666666675"/>
    <n v="6666.293333333334"/>
    <n v="30.292899999999999"/>
    <n v="220.0612464746965"/>
  </r>
  <r>
    <x v="178"/>
    <s v="Finalizada"/>
    <s v="Clavos y Tornillos"/>
    <s v="Tornillo Square Flat head # 8-11 x 1-1/4&quot;"/>
    <n v="400"/>
    <n v="0.53120716944444446"/>
    <n v="212.48286777777778"/>
    <n v="30.292899999999999"/>
    <n v="7.0142795103069622"/>
  </r>
  <r>
    <x v="187"/>
    <s v="Finalizada"/>
    <s v="Metales"/>
    <s v="Varilla galvanizada roscada 1/2&quot; x 6 m"/>
    <n v="0.2"/>
    <n v="36.82507715705794"/>
    <n v="7.3650154314115888"/>
    <n v="30.292899999999999"/>
    <n v="0.2431267865213165"/>
  </r>
  <r>
    <x v="185"/>
    <s v="En Proceso"/>
    <s v="Clavos y Tornillos"/>
    <s v="Tornillo Gypsum 1-1/2&quot;"/>
    <n v="500"/>
    <n v="0.23351166427355521"/>
    <n v="116.75583213677761"/>
    <n v="30.292899999999999"/>
    <n v="3.8542309299135313"/>
  </r>
  <r>
    <x v="188"/>
    <s v="En Proceso"/>
    <s v="Metales"/>
    <s v="Varilla de hierro corrugada 1/2&quot; std 6 m"/>
    <n v="330"/>
    <n v="23.040405405405405"/>
    <n v="7603.3337837837835"/>
    <n v="30.292899999999999"/>
    <n v="250.99392213303392"/>
  </r>
  <r>
    <x v="188"/>
    <s v="En Proceso"/>
    <s v="Metales"/>
    <s v="Platina de 1-1/2&quot; x 1/4&quot; x 6 m"/>
    <n v="60"/>
    <n v="53.367150451184678"/>
    <n v="3202.0290270710807"/>
    <n v="30.292899999999999"/>
    <n v="105.70229417028679"/>
  </r>
  <r>
    <x v="189"/>
    <s v="En Proceso"/>
    <s v="Metales"/>
    <s v="Varilla de hierro corrugada 1/2&quot; std 6 m"/>
    <n v="330"/>
    <n v="23.040405405405405"/>
    <n v="7603.3337837837835"/>
    <n v="30.292899999999999"/>
    <n v="250.99392213303392"/>
  </r>
  <r>
    <x v="189"/>
    <s v="En Proceso"/>
    <s v="Metales"/>
    <s v="Platina de 1-1/2&quot; x 1/4&quot; x 6 m"/>
    <n v="60"/>
    <n v="53.367150451184678"/>
    <n v="3202.0290270710807"/>
    <n v="30.292899999999999"/>
    <n v="105.70229417028679"/>
  </r>
  <r>
    <x v="190"/>
    <s v="En Proceso"/>
    <s v="Metales"/>
    <s v="Varilla de hierro corrugada 1/2&quot; std 6 m"/>
    <n v="330"/>
    <n v="23.040405405405405"/>
    <n v="7603.3337837837835"/>
    <n v="30.292899999999999"/>
    <n v="250.99392213303392"/>
  </r>
  <r>
    <x v="190"/>
    <s v="En Proceso"/>
    <s v="Metales"/>
    <s v="Platina de 1-1/2&quot; x 1/4&quot; x 6 m"/>
    <n v="60"/>
    <n v="53.367150451184678"/>
    <n v="3202.0290270710807"/>
    <n v="30.292899999999999"/>
    <n v="105.70229417028679"/>
  </r>
  <r>
    <x v="191"/>
    <s v="En Proceso"/>
    <s v="Metales"/>
    <s v="Varilla de hierro corrugada 1/2&quot; std 6 m"/>
    <n v="330"/>
    <n v="23.040405405405405"/>
    <n v="7603.3337837837835"/>
    <n v="30.292899999999999"/>
    <n v="250.99392213303392"/>
  </r>
  <r>
    <x v="191"/>
    <s v="En Proceso"/>
    <s v="Metales"/>
    <s v="Platina de 1-1/2&quot; x 1/4&quot; x 6 m"/>
    <n v="60"/>
    <n v="53.367150451184678"/>
    <n v="3202.0290270710807"/>
    <n v="30.292899999999999"/>
    <n v="105.70229417028679"/>
  </r>
  <r>
    <x v="8"/>
    <s v="En Proceso"/>
    <s v="Pinturas y Quimicos"/>
    <s v="Duro Tinte Nogal Oscuro Sur cuarto"/>
    <n v="2"/>
    <n v="307.77845941846914"/>
    <n v="615.55691883693828"/>
    <n v="30.292899999999999"/>
    <n v="20.320171354902907"/>
  </r>
  <r>
    <x v="8"/>
    <s v="En Proceso"/>
    <s v="Pinturas y Quimicos"/>
    <s v="Fondo Lijable para exteriores transparente Sur"/>
    <n v="2"/>
    <n v="950.01614233176826"/>
    <n v="1900.0322846635365"/>
    <n v="30.292899999999999"/>
    <n v="62.722033369652181"/>
  </r>
  <r>
    <x v="8"/>
    <s v="En Proceso"/>
    <s v="Pinturas y Quimicos"/>
    <s v="Componente B 730 para poliuretano Sur"/>
    <n v="2"/>
    <n v="1309.9402727880145"/>
    <n v="2619.8805455760289"/>
    <n v="30.292899999999999"/>
    <n v="86.484969929456369"/>
  </r>
  <r>
    <x v="8"/>
    <s v="En Proceso"/>
    <s v="Pinturas y Quimicos"/>
    <s v="Diluyente Duro Sur"/>
    <n v="1"/>
    <n v="614.85960643746137"/>
    <n v="614.85960643746137"/>
    <n v="30.292899999999999"/>
    <n v="20.297152350466988"/>
  </r>
  <r>
    <x v="192"/>
    <s v="Finalizada"/>
    <s v="Metales"/>
    <s v="Angular de 3/4&quot; x 1/8&quot; x 6 m"/>
    <n v="12"/>
    <n v="30.29612541993281"/>
    <n v="363.55350503919374"/>
    <n v="30.292899999999999"/>
    <n v="12.001277693426307"/>
  </r>
  <r>
    <x v="192"/>
    <s v="Finalizada"/>
    <s v="Metales"/>
    <s v="Angular de 2&quot; x 1/8&quot; x 6 m"/>
    <n v="24"/>
    <n v="69.541666666666671"/>
    <n v="1669"/>
    <n v="30.292899999999999"/>
    <n v="55.095418398370576"/>
  </r>
  <r>
    <x v="193"/>
    <s v="En Proceso"/>
    <s v="Clavos y Tornillos"/>
    <s v="Tornillo Gypsum 1-1/2&quot;"/>
    <n v="200"/>
    <n v="0.23351166427355521"/>
    <n v="46.702332854711045"/>
    <n v="30.292899999999999"/>
    <n v="1.5416923719654125"/>
  </r>
  <r>
    <x v="194"/>
    <s v="Finalizada"/>
    <s v="Clavos y Tornillos"/>
    <s v="Tornillo Amarillo 1-1/4&quot; #10"/>
    <n v="170"/>
    <n v="0.52356487140075647"/>
    <n v="89.006028138128599"/>
    <n v="30.292899999999999"/>
    <n v="2.9381811625208747"/>
  </r>
  <r>
    <x v="194"/>
    <s v="Finalizada"/>
    <s v="Clavos y Tornillos"/>
    <s v="Tornillo Amarillo 3&quot; #10"/>
    <n v="20"/>
    <n v="1.1866125323678802"/>
    <n v="23.732250647357603"/>
    <n v="30.292899999999999"/>
    <n v="0.78342617073167653"/>
  </r>
  <r>
    <x v="195"/>
    <s v="Finalizada"/>
    <s v="Clavos y Tornillos"/>
    <s v="Tornillo Amarillo 1-1/4&quot; #10"/>
    <n v="85"/>
    <n v="0.52356487140075647"/>
    <n v="44.503014069064299"/>
    <n v="30.292899999999999"/>
    <n v="1.4690905812604373"/>
  </r>
  <r>
    <x v="195"/>
    <s v="Finalizada"/>
    <s v="Clavos y Tornillos"/>
    <s v="Tornillo Amarillo 3&quot; #10"/>
    <n v="20"/>
    <n v="1.1866125323678802"/>
    <n v="23.732250647357603"/>
    <n v="30.292899999999999"/>
    <n v="0.78342617073167653"/>
  </r>
  <r>
    <x v="196"/>
    <s v="Finalizada"/>
    <s v="Plywood"/>
    <s v="Lamina de Plywood Corriente de 4 x 8 x 3/8&quot;"/>
    <n v="36"/>
    <n v="569.04319999999996"/>
    <n v="20485.555199999999"/>
    <n v="30.292899999999999"/>
    <n v="676.24939177166925"/>
  </r>
  <r>
    <x v="196"/>
    <s v="Finalizada"/>
    <s v="Clavos y Tornillos"/>
    <s v="Tornillo Gypsum 1-1/4&quot;"/>
    <n v="720"/>
    <n v="0.24212167871488499"/>
    <n v="174.3276086747172"/>
    <n v="30.292899999999999"/>
    <n v="5.7547348941407792"/>
  </r>
  <r>
    <x v="8"/>
    <s v="En Proceso"/>
    <s v="Pinturas y Quimicos"/>
    <s v="Duro Tinte Negro Sur cuarto"/>
    <n v="-0.125"/>
    <n v="406.3"/>
    <n v="-50.787500000000001"/>
    <n v="30.292899999999999"/>
    <n v="-1.6765479699863666"/>
  </r>
  <r>
    <x v="8"/>
    <s v="En Proceso"/>
    <s v="Pinturas y Quimicos"/>
    <s v="Corrostyl antic mate Negro Sur galon"/>
    <n v="-0.125"/>
    <n v="875.09253561253558"/>
    <n v="-109.38656695156695"/>
    <n v="30.292899999999999"/>
    <n v="-3.610963854618308"/>
  </r>
  <r>
    <x v="8"/>
    <s v="En Proceso"/>
    <s v="Pinturas y Quimicos"/>
    <s v="Desoxidante / Desengrasante Sur"/>
    <n v="-6.25E-2"/>
    <n v="238.47880378364198"/>
    <n v="-14.904925236477624"/>
    <n v="30.292899999999999"/>
    <n v="-0.49202701743569033"/>
  </r>
  <r>
    <x v="8"/>
    <s v="En Proceso"/>
    <s v="Pinturas y Quimicos"/>
    <s v="Fondo Lijable para exteriores transparente Sur"/>
    <n v="-0.125"/>
    <n v="950.01614233176826"/>
    <n v="-118.75201779147103"/>
    <n v="30.292899999999999"/>
    <n v="-3.9201270856032613"/>
  </r>
  <r>
    <x v="8"/>
    <s v="En Proceso"/>
    <s v="Pinturas y Quimicos"/>
    <s v="Fondo Lijable para exteriores transparente Sur negro galon"/>
    <n v="-0.125"/>
    <n v="980.21"/>
    <n v="-122.52625"/>
    <n v="30.292899999999999"/>
    <n v="-4.0447183993609066"/>
  </r>
  <r>
    <x v="8"/>
    <s v="En Proceso"/>
    <s v="Pinturas y Quimicos"/>
    <s v="Acabado mate para exteriores transparente Sur"/>
    <n v="-0.3125"/>
    <n v="1200.5646323851602"/>
    <n v="-375.17644762036252"/>
    <n v="30.292899999999999"/>
    <n v="-12.384963064624467"/>
  </r>
  <r>
    <x v="8"/>
    <s v="En Proceso"/>
    <s v="Pinturas y Quimicos"/>
    <s v="Componente B 730 para poliuretano Sur"/>
    <n v="-0.28125"/>
    <n v="1309.9402727880145"/>
    <n v="-368.42070172162909"/>
    <n v="30.292899999999999"/>
    <n v="-12.161948896329804"/>
  </r>
  <r>
    <x v="8"/>
    <s v="En Proceso"/>
    <s v="Pinturas y Quimicos"/>
    <s v="Diluyente Duro Sur"/>
    <n v="-0.28125"/>
    <n v="614.85960643746137"/>
    <n v="-172.92926431053601"/>
    <n v="30.292899999999999"/>
    <n v="-5.7085740985688398"/>
  </r>
  <r>
    <x v="197"/>
    <s v="Finalizada"/>
    <s v="Pinturas y Quimicos"/>
    <s v="Duro Tinte Negro Sur cuarto"/>
    <n v="0.125"/>
    <n v="406.3"/>
    <n v="50.787500000000001"/>
    <n v="30.292899999999999"/>
    <n v="1.6765479699863666"/>
  </r>
  <r>
    <x v="197"/>
    <s v="Finalizada"/>
    <s v="Pinturas y Quimicos"/>
    <s v="Corrostyl antic mate Negro Sur galon"/>
    <n v="0.125"/>
    <n v="875.09253561253558"/>
    <n v="109.38656695156695"/>
    <n v="30.292899999999999"/>
    <n v="3.610963854618308"/>
  </r>
  <r>
    <x v="197"/>
    <s v="Finalizada"/>
    <s v="Pinturas y Quimicos"/>
    <s v="Desoxidante / Desengrasante Sur"/>
    <n v="6.25E-2"/>
    <n v="238.47880378364198"/>
    <n v="14.904925236477624"/>
    <n v="30.292899999999999"/>
    <n v="0.49202701743569033"/>
  </r>
  <r>
    <x v="197"/>
    <s v="Finalizada"/>
    <s v="Pinturas y Quimicos"/>
    <s v="Fondo Lijable para exteriores transparente Sur"/>
    <n v="0.125"/>
    <n v="950.01614233176826"/>
    <n v="118.75201779147103"/>
    <n v="30.292899999999999"/>
    <n v="3.9201270856032613"/>
  </r>
  <r>
    <x v="197"/>
    <s v="Finalizada"/>
    <s v="Pinturas y Quimicos"/>
    <s v="Fondo Lijable para exteriores transparente Sur negro galon"/>
    <n v="0.125"/>
    <n v="980.21"/>
    <n v="122.52625"/>
    <n v="30.292899999999999"/>
    <n v="4.0447183993609066"/>
  </r>
  <r>
    <x v="197"/>
    <s v="Finalizada"/>
    <s v="Pinturas y Quimicos"/>
    <s v="Acabado mate para exteriores transparente Sur"/>
    <n v="0.3125"/>
    <n v="1200.5646323851602"/>
    <n v="375.17644762036252"/>
    <n v="30.292899999999999"/>
    <n v="12.384963064624467"/>
  </r>
  <r>
    <x v="197"/>
    <s v="Finalizada"/>
    <s v="Pinturas y Quimicos"/>
    <s v="Componente B 730 para poliuretano Sur"/>
    <n v="0.28125"/>
    <n v="1309.9402727880145"/>
    <n v="368.42070172162909"/>
    <n v="30.292899999999999"/>
    <n v="12.161948896329804"/>
  </r>
  <r>
    <x v="197"/>
    <s v="Finalizada"/>
    <s v="Pinturas y Quimicos"/>
    <s v="Diluyente Duro Sur"/>
    <n v="0.28125"/>
    <n v="614.85960643746137"/>
    <n v="172.92926431053601"/>
    <n v="30.292899999999999"/>
    <n v="5.7085740985688398"/>
  </r>
  <r>
    <x v="44"/>
    <s v="En Proceso"/>
    <s v="Material para Empaque"/>
    <s v="Papel kraft "/>
    <n v="-9"/>
    <n v="3.1466686239601929"/>
    <n v="-28.320017615641735"/>
    <n v="30.292899999999999"/>
    <n v="-0.93487310939664858"/>
  </r>
  <r>
    <x v="197"/>
    <s v="Finalizada"/>
    <s v="Material para Empaque"/>
    <s v="Papel kraft "/>
    <n v="9"/>
    <n v="3.1466686239601929"/>
    <n v="28.320017615641735"/>
    <n v="30.292899999999999"/>
    <n v="0.93487310939664858"/>
  </r>
  <r>
    <x v="8"/>
    <s v="En Proceso"/>
    <s v="Pinturas y Quimicos"/>
    <s v="Fondo Lijable para exteriores transparente Sur"/>
    <n v="-0.3125"/>
    <n v="950.01614233176826"/>
    <n v="-296.88004447867758"/>
    <n v="30.292899999999999"/>
    <n v="-9.8003177140081537"/>
  </r>
  <r>
    <x v="8"/>
    <s v="En Proceso"/>
    <s v="Pinturas y Quimicos"/>
    <s v="Acabado mate para exteriores transparente Sur"/>
    <n v="-0.375"/>
    <n v="1200.5646323851602"/>
    <n v="-450.21173714443506"/>
    <n v="30.292899999999999"/>
    <n v="-14.861955677549362"/>
  </r>
  <r>
    <x v="8"/>
    <s v="En Proceso"/>
    <s v="Pinturas y Quimicos"/>
    <s v="Componente B 730 para poliuretano Sur"/>
    <n v="-0.34375"/>
    <n v="1309.9402727880145"/>
    <n v="-450.29196877087998"/>
    <n v="30.292899999999999"/>
    <n v="-14.864604206625314"/>
  </r>
  <r>
    <x v="8"/>
    <s v="En Proceso"/>
    <s v="Pinturas y Quimicos"/>
    <s v="Diluyente Duro Sur"/>
    <n v="-0.34375"/>
    <n v="614.85960643746137"/>
    <n v="-211.35798971287736"/>
    <n v="30.292899999999999"/>
    <n v="-6.9771461204730274"/>
  </r>
  <r>
    <x v="8"/>
    <s v="En Proceso"/>
    <s v="Pinturas y Quimicos"/>
    <s v="Duro Tinte Negro Sur cuarto"/>
    <n v="-0.375"/>
    <n v="406.3"/>
    <n v="-152.36250000000001"/>
    <n v="30.292899999999999"/>
    <n v="-5.0296439099591002"/>
  </r>
  <r>
    <x v="8"/>
    <s v="En Proceso"/>
    <s v="Pinturas y Quimicos"/>
    <s v="Corrostyl antic mate Negro Sur galon"/>
    <n v="-0.25"/>
    <n v="875.09253561253558"/>
    <n v="-218.7731339031339"/>
    <n v="30.292899999999999"/>
    <n v="-7.2219277092366161"/>
  </r>
  <r>
    <x v="8"/>
    <s v="En Proceso"/>
    <s v="Pinturas y Quimicos"/>
    <s v="Desoxidante / Desengrasante Sur"/>
    <n v="-9.375E-2"/>
    <n v="238.47880378364198"/>
    <n v="-22.357387854716436"/>
    <n v="30.292899999999999"/>
    <n v="-0.73804052615353555"/>
  </r>
  <r>
    <x v="44"/>
    <s v="En Proceso"/>
    <s v="Material para Empaque"/>
    <s v="Papel kraft "/>
    <n v="-18"/>
    <n v="3.1466686239601929"/>
    <n v="-56.64003523128347"/>
    <n v="30.292899999999999"/>
    <n v="-1.8697462187932972"/>
  </r>
  <r>
    <x v="198"/>
    <s v="Finalizada"/>
    <s v="Pinturas y Quimicos"/>
    <s v="Fondo Lijable para exteriores transparente Sur"/>
    <n v="0.3125"/>
    <n v="950.01614233176826"/>
    <n v="296.88004447867758"/>
    <n v="30.292899999999999"/>
    <n v="9.8003177140081537"/>
  </r>
  <r>
    <x v="198"/>
    <s v="Finalizada"/>
    <s v="Pinturas y Quimicos"/>
    <s v="Acabado mate para exteriores transparente Sur"/>
    <n v="0.375"/>
    <n v="1200.5646323851602"/>
    <n v="450.21173714443506"/>
    <n v="30.292899999999999"/>
    <n v="14.861955677549362"/>
  </r>
  <r>
    <x v="198"/>
    <s v="Finalizada"/>
    <s v="Pinturas y Quimicos"/>
    <s v="Componente B 730 para poliuretano Sur"/>
    <n v="0.34375"/>
    <n v="1309.9402727880145"/>
    <n v="450.29196877087998"/>
    <n v="30.292899999999999"/>
    <n v="14.864604206625314"/>
  </r>
  <r>
    <x v="198"/>
    <s v="Finalizada"/>
    <s v="Pinturas y Quimicos"/>
    <s v="Diluyente Duro Sur"/>
    <n v="0.34375"/>
    <n v="614.85960643746137"/>
    <n v="211.35798971287736"/>
    <n v="30.292899999999999"/>
    <n v="6.9771461204730274"/>
  </r>
  <r>
    <x v="198"/>
    <s v="Finalizada"/>
    <s v="Pinturas y Quimicos"/>
    <s v="Duro Tinte Negro Sur cuarto"/>
    <n v="0.375"/>
    <n v="406.3"/>
    <n v="152.36250000000001"/>
    <n v="30.292899999999999"/>
    <n v="5.0296439099591002"/>
  </r>
  <r>
    <x v="198"/>
    <s v="Finalizada"/>
    <s v="Pinturas y Quimicos"/>
    <s v="Corrostyl antic mate Negro Sur galon"/>
    <n v="0.25"/>
    <n v="875.09253561253558"/>
    <n v="218.7731339031339"/>
    <n v="30.292899999999999"/>
    <n v="7.2219277092366161"/>
  </r>
  <r>
    <x v="198"/>
    <s v="Finalizada"/>
    <s v="Pinturas y Quimicos"/>
    <s v="Desoxidante / Desengrasante Sur"/>
    <n v="9.375E-2"/>
    <n v="238.47880378364198"/>
    <n v="22.357387854716436"/>
    <n v="30.292899999999999"/>
    <n v="0.73804052615353555"/>
  </r>
  <r>
    <x v="198"/>
    <s v="Finalizada"/>
    <s v="Material para Empaque"/>
    <s v="Papel kraft "/>
    <n v="18"/>
    <n v="3.1466686239601929"/>
    <n v="56.64003523128347"/>
    <n v="30.292899999999999"/>
    <n v="1.8697462187932972"/>
  </r>
  <r>
    <x v="8"/>
    <s v="En Proceso"/>
    <s v="Pinturas y Quimicos"/>
    <s v="Fondo Lijable para exteriores transparente Sur"/>
    <n v="-0.8125"/>
    <n v="950.01614233176826"/>
    <n v="-771.88811564456171"/>
    <n v="30.292899999999999"/>
    <n v="-25.480826056421197"/>
  </r>
  <r>
    <x v="8"/>
    <s v="En Proceso"/>
    <s v="Pinturas y Quimicos"/>
    <s v="Acabado mate para exteriores transparente Sur"/>
    <n v="-0.75"/>
    <n v="1200.5646323851602"/>
    <n v="-900.42347428887012"/>
    <n v="30.292899999999999"/>
    <n v="-29.723911355098725"/>
  </r>
  <r>
    <x v="8"/>
    <s v="En Proceso"/>
    <s v="Pinturas y Quimicos"/>
    <s v="Componente B 730 para poliuretano Sur"/>
    <n v="-0.78125"/>
    <n v="1309.9402727880145"/>
    <n v="-1023.3908381156363"/>
    <n v="30.292899999999999"/>
    <n v="-33.783191378693893"/>
  </r>
  <r>
    <x v="8"/>
    <s v="En Proceso"/>
    <s v="Pinturas y Quimicos"/>
    <s v="Diluyente Duro Sur"/>
    <n v="-0.78125"/>
    <n v="614.85960643746137"/>
    <n v="-480.35906752926667"/>
    <n v="30.292899999999999"/>
    <n v="-15.857150273802333"/>
  </r>
  <r>
    <x v="8"/>
    <s v="En Proceso"/>
    <s v="Pinturas y Quimicos"/>
    <s v="Duro Tinte Blanco Sur cuarto"/>
    <n v="-2.75"/>
    <n v="406.29999999999995"/>
    <n v="-1117.3249999999998"/>
    <n v="30.292899999999999"/>
    <n v="-36.884055339700055"/>
  </r>
  <r>
    <x v="8"/>
    <s v="En Proceso"/>
    <s v="Pinturas y Quimicos"/>
    <s v="Desoxidante / Desengrasante Sur"/>
    <n v="-6.25E-2"/>
    <n v="238.47880378364198"/>
    <n v="-14.904925236477624"/>
    <n v="30.292899999999999"/>
    <n v="-0.49202701743569033"/>
  </r>
  <r>
    <x v="8"/>
    <s v="En Proceso"/>
    <s v="Pinturas y Quimicos"/>
    <s v="Corrostyl antic mate Negro Sur galon"/>
    <n v="-0.4375"/>
    <n v="875.09253561253558"/>
    <n v="-382.85298433048433"/>
    <n v="30.292899999999999"/>
    <n v="-12.63837349116408"/>
  </r>
  <r>
    <x v="8"/>
    <s v="En Proceso"/>
    <s v="Pinturas y Quimicos"/>
    <s v="Thinner extrafino Sur galon"/>
    <n v="-6.25E-2"/>
    <n v="349.53824092741934"/>
    <n v="-21.846140057963709"/>
    <n v="30.292899999999999"/>
    <n v="-0.7211637069400324"/>
  </r>
  <r>
    <x v="44"/>
    <s v="En Proceso"/>
    <s v="Material para Empaque"/>
    <s v="Papel kraft "/>
    <n v="-18"/>
    <n v="3.1466686239601929"/>
    <n v="-56.64003523128347"/>
    <n v="30.292899999999999"/>
    <n v="-1.8697462187932972"/>
  </r>
  <r>
    <x v="154"/>
    <s v="Finalizada"/>
    <s v="Pinturas y Quimicos"/>
    <s v="Fondo Lijable para exteriores transparente Sur"/>
    <n v="0.8125"/>
    <n v="950.01614233176826"/>
    <n v="771.88811564456171"/>
    <n v="30.292899999999999"/>
    <n v="25.480826056421197"/>
  </r>
  <r>
    <x v="154"/>
    <s v="Finalizada"/>
    <s v="Pinturas y Quimicos"/>
    <s v="Acabado mate para exteriores transparente Sur"/>
    <n v="0.75"/>
    <n v="1200.5646323851602"/>
    <n v="900.42347428887012"/>
    <n v="30.292899999999999"/>
    <n v="29.723911355098725"/>
  </r>
  <r>
    <x v="154"/>
    <s v="Finalizada"/>
    <s v="Pinturas y Quimicos"/>
    <s v="Componente B 730 para poliuretano Sur"/>
    <n v="0.78125"/>
    <n v="1309.9402727880145"/>
    <n v="1023.3908381156363"/>
    <n v="30.292899999999999"/>
    <n v="33.783191378693893"/>
  </r>
  <r>
    <x v="154"/>
    <s v="Finalizada"/>
    <s v="Pinturas y Quimicos"/>
    <s v="Diluyente Duro Sur"/>
    <n v="0.78125"/>
    <n v="614.85960643746137"/>
    <n v="480.35906752926667"/>
    <n v="30.292899999999999"/>
    <n v="15.857150273802333"/>
  </r>
  <r>
    <x v="154"/>
    <s v="Finalizada"/>
    <s v="Pinturas y Quimicos"/>
    <s v="Duro Tinte Blanco Sur cuarto"/>
    <n v="2.75"/>
    <n v="406.29999999999995"/>
    <n v="1117.3249999999998"/>
    <n v="30.292899999999999"/>
    <n v="36.884055339700055"/>
  </r>
  <r>
    <x v="154"/>
    <s v="Finalizada"/>
    <s v="Pinturas y Quimicos"/>
    <s v="Desoxidante / Desengrasante Sur"/>
    <n v="6.25E-2"/>
    <n v="238.47880378364198"/>
    <n v="14.904925236477624"/>
    <n v="30.292899999999999"/>
    <n v="0.49202701743569033"/>
  </r>
  <r>
    <x v="154"/>
    <s v="Finalizada"/>
    <s v="Pinturas y Quimicos"/>
    <s v="Corrostyl antic mate Negro Sur galon"/>
    <n v="0.4375"/>
    <n v="875.09253561253558"/>
    <n v="382.85298433048433"/>
    <n v="30.292899999999999"/>
    <n v="12.63837349116408"/>
  </r>
  <r>
    <x v="154"/>
    <s v="Finalizada"/>
    <s v="Pinturas y Quimicos"/>
    <s v="Thinner extrafino Sur galon"/>
    <n v="6.25E-2"/>
    <n v="349.53824092741934"/>
    <n v="21.846140057963709"/>
    <n v="30.292899999999999"/>
    <n v="0.7211637069400324"/>
  </r>
  <r>
    <x v="154"/>
    <s v="Finalizada"/>
    <s v="Material para Empaque"/>
    <s v="Papel kraft "/>
    <n v="18"/>
    <n v="3.1466686239601929"/>
    <n v="56.64003523128347"/>
    <n v="30.292899999999999"/>
    <n v="1.8697462187932972"/>
  </r>
  <r>
    <x v="8"/>
    <s v="En Proceso"/>
    <s v="Pinturas y Quimicos"/>
    <s v="Fondo Lijable para exteriores transparente Sur"/>
    <n v="-0.25"/>
    <n v="950.01614233176826"/>
    <n v="-237.50403558294207"/>
    <n v="30.292899999999999"/>
    <n v="-7.8402541712065226"/>
  </r>
  <r>
    <x v="8"/>
    <s v="En Proceso"/>
    <s v="Pinturas y Quimicos"/>
    <s v="Acabado mate para exteriores transparente Sur"/>
    <n v="-0.375"/>
    <n v="1200.5646323851602"/>
    <n v="-450.21173714443506"/>
    <n v="30.292899999999999"/>
    <n v="-14.861955677549362"/>
  </r>
  <r>
    <x v="8"/>
    <s v="En Proceso"/>
    <s v="Pinturas y Quimicos"/>
    <s v="Componente B 730 para poliuretano Sur"/>
    <n v="-0.3125"/>
    <n v="1309.9402727880145"/>
    <n v="-409.3563352462545"/>
    <n v="30.292899999999999"/>
    <n v="-13.513276551477558"/>
  </r>
  <r>
    <x v="8"/>
    <s v="En Proceso"/>
    <s v="Pinturas y Quimicos"/>
    <s v="Diluyente Duro Sur"/>
    <n v="-0.3125"/>
    <n v="614.85960643746137"/>
    <n v="-192.14362701170668"/>
    <n v="30.292899999999999"/>
    <n v="-6.3428601095209336"/>
  </r>
  <r>
    <x v="8"/>
    <s v="En Proceso"/>
    <s v="Pinturas y Quimicos"/>
    <s v="Duro Tinte Blanco Sur cuarto"/>
    <n v="-0.25"/>
    <n v="406.29999999999995"/>
    <n v="-101.57499999999999"/>
    <n v="30.292899999999999"/>
    <n v="-3.3530959399727327"/>
  </r>
  <r>
    <x v="44"/>
    <s v="En Proceso"/>
    <s v="Material para Empaque"/>
    <s v="Papel kraft "/>
    <n v="-10.8"/>
    <n v="3.1466686239601929"/>
    <n v="-33.984021138770082"/>
    <n v="30.292899999999999"/>
    <n v="-1.1218477312759783"/>
  </r>
  <r>
    <x v="158"/>
    <s v="Finalizada"/>
    <s v="Pinturas y Quimicos"/>
    <s v="Fondo Lijable para exteriores transparente Sur"/>
    <n v="0.25"/>
    <n v="950.01614233176826"/>
    <n v="237.50403558294207"/>
    <n v="30.292899999999999"/>
    <n v="7.8402541712065226"/>
  </r>
  <r>
    <x v="158"/>
    <s v="Finalizada"/>
    <s v="Pinturas y Quimicos"/>
    <s v="Acabado mate para exteriores transparente Sur"/>
    <n v="0.375"/>
    <n v="1200.5646323851602"/>
    <n v="450.21173714443506"/>
    <n v="30.292899999999999"/>
    <n v="14.861955677549362"/>
  </r>
  <r>
    <x v="158"/>
    <s v="Finalizada"/>
    <s v="Pinturas y Quimicos"/>
    <s v="Componente B 730 para poliuretano Sur"/>
    <n v="0.3125"/>
    <n v="1309.9402727880145"/>
    <n v="409.3563352462545"/>
    <n v="30.292899999999999"/>
    <n v="13.513276551477558"/>
  </r>
  <r>
    <x v="158"/>
    <s v="Finalizada"/>
    <s v="Pinturas y Quimicos"/>
    <s v="Diluyente Duro Sur"/>
    <n v="0.3125"/>
    <n v="614.85960643746137"/>
    <n v="192.14362701170668"/>
    <n v="30.292899999999999"/>
    <n v="6.3428601095209336"/>
  </r>
  <r>
    <x v="158"/>
    <s v="Finalizada"/>
    <s v="Pinturas y Quimicos"/>
    <s v="Duro Tinte Blanco Sur cuarto"/>
    <n v="0.25"/>
    <n v="406.29999999999995"/>
    <n v="101.57499999999999"/>
    <n v="30.292899999999999"/>
    <n v="3.3530959399727327"/>
  </r>
  <r>
    <x v="158"/>
    <s v="Finalizada"/>
    <s v="Material para Empaque"/>
    <s v="Papel kraft "/>
    <n v="10.8"/>
    <n v="3.1466686239601929"/>
    <n v="33.984021138770082"/>
    <n v="30.292899999999999"/>
    <n v="1.1218477312759783"/>
  </r>
  <r>
    <x v="8"/>
    <s v="En Proceso"/>
    <s v="Pinturas y Quimicos"/>
    <s v="Fondo Lijable para exteriores transparente Sur"/>
    <n v="-0.5"/>
    <n v="950.01614233176826"/>
    <n v="-475.00807116588413"/>
    <n v="30.292899999999999"/>
    <n v="-15.680508342413045"/>
  </r>
  <r>
    <x v="8"/>
    <s v="En Proceso"/>
    <s v="Pinturas y Quimicos"/>
    <s v="Acabado mate para exteriores transparente Sur"/>
    <n v="-0.8125"/>
    <n v="1200.5646323851602"/>
    <n v="-975.45876381294261"/>
    <n v="30.292899999999999"/>
    <n v="-32.200903968023617"/>
  </r>
  <r>
    <x v="8"/>
    <s v="En Proceso"/>
    <s v="Pinturas y Quimicos"/>
    <s v="Componente B 730 para poliuretano Sur"/>
    <n v="-0.65625"/>
    <n v="1309.9402727880145"/>
    <n v="-859.64830401713448"/>
    <n v="30.292899999999999"/>
    <n v="-28.377880758102872"/>
  </r>
  <r>
    <x v="8"/>
    <s v="En Proceso"/>
    <s v="Pinturas y Quimicos"/>
    <s v="Diluyente Duro Sur"/>
    <n v="-0.65625"/>
    <n v="614.85960643746137"/>
    <n v="-403.50161672458404"/>
    <n v="30.292899999999999"/>
    <n v="-13.320006229993961"/>
  </r>
  <r>
    <x v="8"/>
    <s v="En Proceso"/>
    <s v="Pinturas y Quimicos"/>
    <s v="Duro Tinte Caoba Sur cuarto"/>
    <n v="-0.25"/>
    <n v="351.09239227777783"/>
    <n v="-87.773098069444458"/>
    <n v="30.292899999999999"/>
    <n v="-2.8974808641445509"/>
  </r>
  <r>
    <x v="8"/>
    <s v="En Proceso"/>
    <s v="Pinturas y Quimicos"/>
    <s v="Duro Tinte Negro Sur cuarto"/>
    <n v="-2.5"/>
    <n v="406.3"/>
    <n v="-1015.75"/>
    <n v="30.292899999999999"/>
    <n v="-33.53095939972733"/>
  </r>
  <r>
    <x v="8"/>
    <s v="En Proceso"/>
    <s v="Pinturas y Quimicos"/>
    <s v="Duro Tinte Nogal Oscuro Sur cuarto"/>
    <n v="-0.25"/>
    <n v="307.77845941846914"/>
    <n v="-76.944614854617285"/>
    <n v="30.292899999999999"/>
    <n v="-2.5400214193628634"/>
  </r>
  <r>
    <x v="8"/>
    <s v="En Proceso"/>
    <s v="Pinturas y Quimicos"/>
    <s v="Thinner extrafino Sur galon"/>
    <n v="-0.5"/>
    <n v="349.53824092741934"/>
    <n v="-174.76912046370967"/>
    <n v="30.292899999999999"/>
    <n v="-5.7693096555202592"/>
  </r>
  <r>
    <x v="44"/>
    <s v="En Proceso"/>
    <s v="Material para Empaque"/>
    <s v="Papel kraft "/>
    <n v="-27"/>
    <n v="3.1466686239601929"/>
    <n v="-84.960052846925208"/>
    <n v="30.292899999999999"/>
    <n v="-2.8046193281899456"/>
  </r>
  <r>
    <x v="91"/>
    <s v="Finalizada"/>
    <s v="Pinturas y Quimicos"/>
    <s v="Fondo Lijable para exteriores transparente Sur"/>
    <n v="0.5"/>
    <n v="950.01614233176826"/>
    <n v="475.00807116588413"/>
    <n v="30.292899999999999"/>
    <n v="15.680508342413045"/>
  </r>
  <r>
    <x v="91"/>
    <s v="Finalizada"/>
    <s v="Pinturas y Quimicos"/>
    <s v="Acabado mate para exteriores transparente Sur"/>
    <n v="0.8125"/>
    <n v="1200.5646323851602"/>
    <n v="975.45876381294261"/>
    <n v="30.292899999999999"/>
    <n v="32.200903968023617"/>
  </r>
  <r>
    <x v="91"/>
    <s v="Finalizada"/>
    <s v="Pinturas y Quimicos"/>
    <s v="Componente B 730 para poliuretano Sur"/>
    <n v="0.65625"/>
    <n v="1309.9402727880145"/>
    <n v="859.64830401713448"/>
    <n v="30.292899999999999"/>
    <n v="28.377880758102872"/>
  </r>
  <r>
    <x v="91"/>
    <s v="Finalizada"/>
    <s v="Pinturas y Quimicos"/>
    <s v="Diluyente Duro Sur"/>
    <n v="0.65625"/>
    <n v="614.85960643746137"/>
    <n v="403.50161672458404"/>
    <n v="30.292899999999999"/>
    <n v="13.320006229993961"/>
  </r>
  <r>
    <x v="91"/>
    <s v="Finalizada"/>
    <s v="Pinturas y Quimicos"/>
    <s v="Duro Tinte Caoba Sur cuarto"/>
    <n v="0.25"/>
    <n v="351.09239227777783"/>
    <n v="87.773098069444458"/>
    <n v="30.292899999999999"/>
    <n v="2.8974808641445509"/>
  </r>
  <r>
    <x v="91"/>
    <s v="Finalizada"/>
    <s v="Pinturas y Quimicos"/>
    <s v="Duro Tinte Negro Sur cuarto"/>
    <n v="2.5"/>
    <n v="406.3"/>
    <n v="1015.75"/>
    <n v="30.292899999999999"/>
    <n v="33.53095939972733"/>
  </r>
  <r>
    <x v="91"/>
    <s v="Finalizada"/>
    <s v="Pinturas y Quimicos"/>
    <s v="Duro Tinte Nogal Oscuro Sur cuarto"/>
    <n v="0.25"/>
    <n v="307.77845941846914"/>
    <n v="76.944614854617285"/>
    <n v="30.292899999999999"/>
    <n v="2.5400214193628634"/>
  </r>
  <r>
    <x v="91"/>
    <s v="Finalizada"/>
    <s v="Pinturas y Quimicos"/>
    <s v="Thinner extrafino Sur galon"/>
    <n v="0.5"/>
    <n v="349.53824092741934"/>
    <n v="174.76912046370967"/>
    <n v="30.292899999999999"/>
    <n v="5.7693096555202592"/>
  </r>
  <r>
    <x v="91"/>
    <s v="Finalizada"/>
    <s v="Material para Empaque"/>
    <s v="Papel kraft "/>
    <n v="27"/>
    <n v="3.1466686239601929"/>
    <n v="84.960052846925208"/>
    <n v="30.292899999999999"/>
    <n v="2.8046193281899456"/>
  </r>
  <r>
    <x v="8"/>
    <s v="En Proceso"/>
    <s v="Pinturas y Quimicos"/>
    <s v="Fondo Lijable para exteriores transparente Sur"/>
    <n v="-0.5"/>
    <n v="950.01614233176826"/>
    <n v="-475.00807116588413"/>
    <n v="30.292899999999999"/>
    <n v="-15.680508342413045"/>
  </r>
  <r>
    <x v="8"/>
    <s v="En Proceso"/>
    <s v="Pinturas y Quimicos"/>
    <s v="Acabado mate para exteriores transparente Sur"/>
    <n v="-0.625"/>
    <n v="1200.5646323851602"/>
    <n v="-750.35289524072505"/>
    <n v="30.292899999999999"/>
    <n v="-24.769926129248933"/>
  </r>
  <r>
    <x v="8"/>
    <s v="En Proceso"/>
    <s v="Pinturas y Quimicos"/>
    <s v="Componente B 730 para poliuretano Sur"/>
    <n v="-0.5625"/>
    <n v="1309.9402727880145"/>
    <n v="-736.84140344325817"/>
    <n v="30.292899999999999"/>
    <n v="-24.323897792659608"/>
  </r>
  <r>
    <x v="8"/>
    <s v="En Proceso"/>
    <s v="Pinturas y Quimicos"/>
    <s v="Diluyente Duro Sur"/>
    <n v="-0.5625"/>
    <n v="614.85960643746137"/>
    <n v="-345.85852862107203"/>
    <n v="30.292899999999999"/>
    <n v="-11.41714819713768"/>
  </r>
  <r>
    <x v="8"/>
    <s v="En Proceso"/>
    <s v="Pinturas y Quimicos"/>
    <s v="Duro Tinte Negro Sur cuarto"/>
    <n v="-3.375"/>
    <n v="406.3"/>
    <n v="-1371.2625"/>
    <n v="30.292899999999999"/>
    <n v="-45.2667951896319"/>
  </r>
  <r>
    <x v="8"/>
    <s v="En Proceso"/>
    <s v="Pinturas y Quimicos"/>
    <s v="Duro Tinte Caoba Sur cuarto"/>
    <n v="-0.375"/>
    <n v="351.09239227777783"/>
    <n v="-131.65964710416668"/>
    <n v="30.292899999999999"/>
    <n v="-4.3462212962168261"/>
  </r>
  <r>
    <x v="8"/>
    <s v="En Proceso"/>
    <s v="Pinturas y Quimicos"/>
    <s v="Duro Tinte Nogal Oscuro Sur cuarto"/>
    <n v="-0.375"/>
    <n v="307.77845941846914"/>
    <n v="-115.41692228192593"/>
    <n v="30.292899999999999"/>
    <n v="-3.8100321290442953"/>
  </r>
  <r>
    <x v="8"/>
    <s v="En Proceso"/>
    <s v="Pinturas y Quimicos"/>
    <s v="Thinner extrafino Sur galon"/>
    <n v="-0.75"/>
    <n v="349.53824092741934"/>
    <n v="-262.1536806955645"/>
    <n v="30.292899999999999"/>
    <n v="-8.6539644832803901"/>
  </r>
  <r>
    <x v="44"/>
    <s v="En Proceso"/>
    <s v="Material para Empaque"/>
    <s v="Papel kraft "/>
    <n v="-27"/>
    <n v="3.1466686239601929"/>
    <n v="-84.960052846925208"/>
    <n v="30.292899999999999"/>
    <n v="-2.8046193281899456"/>
  </r>
  <r>
    <x v="101"/>
    <s v="Finalizada"/>
    <s v="Pinturas y Quimicos"/>
    <s v="Fondo Lijable para exteriores transparente Sur"/>
    <n v="0.5"/>
    <n v="950.01614233176826"/>
    <n v="475.00807116588413"/>
    <n v="30.292899999999999"/>
    <n v="15.680508342413045"/>
  </r>
  <r>
    <x v="101"/>
    <s v="Finalizada"/>
    <s v="Pinturas y Quimicos"/>
    <s v="Acabado mate para exteriores transparente Sur"/>
    <n v="0.625"/>
    <n v="1200.5646323851602"/>
    <n v="750.35289524072505"/>
    <n v="30.292899999999999"/>
    <n v="24.769926129248933"/>
  </r>
  <r>
    <x v="101"/>
    <s v="Finalizada"/>
    <s v="Pinturas y Quimicos"/>
    <s v="Componente B 730 para poliuretano Sur"/>
    <n v="0.5625"/>
    <n v="1309.9402727880145"/>
    <n v="736.84140344325817"/>
    <n v="30.292899999999999"/>
    <n v="24.323897792659608"/>
  </r>
  <r>
    <x v="101"/>
    <s v="Finalizada"/>
    <s v="Pinturas y Quimicos"/>
    <s v="Diluyente Duro Sur"/>
    <n v="0.5625"/>
    <n v="614.85960643746137"/>
    <n v="345.85852862107203"/>
    <n v="30.292899999999999"/>
    <n v="11.41714819713768"/>
  </r>
  <r>
    <x v="101"/>
    <s v="Finalizada"/>
    <s v="Pinturas y Quimicos"/>
    <s v="Duro Tinte Negro Sur cuarto"/>
    <n v="3.375"/>
    <n v="406.3"/>
    <n v="1371.2625"/>
    <n v="30.292899999999999"/>
    <n v="45.2667951896319"/>
  </r>
  <r>
    <x v="101"/>
    <s v="Finalizada"/>
    <s v="Pinturas y Quimicos"/>
    <s v="Duro Tinte Caoba Sur cuarto"/>
    <n v="0.375"/>
    <n v="351.09239227777783"/>
    <n v="131.65964710416668"/>
    <n v="30.292899999999999"/>
    <n v="4.3462212962168261"/>
  </r>
  <r>
    <x v="101"/>
    <s v="Finalizada"/>
    <s v="Pinturas y Quimicos"/>
    <s v="Duro Tinte Nogal Oscuro Sur cuarto"/>
    <n v="0.375"/>
    <n v="307.77845941846914"/>
    <n v="115.41692228192593"/>
    <n v="30.292899999999999"/>
    <n v="3.8100321290442953"/>
  </r>
  <r>
    <x v="101"/>
    <s v="Finalizada"/>
    <s v="Pinturas y Quimicos"/>
    <s v="Thinner extrafino Sur galon"/>
    <n v="0.75"/>
    <n v="349.53824092741934"/>
    <n v="262.1536806955645"/>
    <n v="30.292899999999999"/>
    <n v="8.6539644832803901"/>
  </r>
  <r>
    <x v="101"/>
    <s v="Finalizada"/>
    <s v="Material para Empaque"/>
    <s v="Papel kraft "/>
    <n v="27"/>
    <n v="3.1466686239601929"/>
    <n v="84.960052846925208"/>
    <n v="30.292899999999999"/>
    <n v="2.8046193281899456"/>
  </r>
  <r>
    <x v="8"/>
    <s v="En Proceso"/>
    <s v="Pinturas y Quimicos"/>
    <s v="Duro Tinte Caoba Sur cuarto"/>
    <n v="-0.25"/>
    <n v="351.09239227777783"/>
    <n v="-87.773098069444458"/>
    <n v="30.292899999999999"/>
    <n v="-2.8974808641445509"/>
  </r>
  <r>
    <x v="8"/>
    <s v="En Proceso"/>
    <s v="Pinturas y Quimicos"/>
    <s v="Duro Tinte Negro Sur cuarto"/>
    <n v="-2.5"/>
    <n v="406.3"/>
    <n v="-1015.75"/>
    <n v="30.292899999999999"/>
    <n v="-33.53095939972733"/>
  </r>
  <r>
    <x v="8"/>
    <s v="En Proceso"/>
    <s v="Pinturas y Quimicos"/>
    <s v="Duro Tinte Nogal Oscuro Sur cuarto"/>
    <n v="-0.5"/>
    <n v="307.77845941846914"/>
    <n v="-153.88922970923457"/>
    <n v="30.292899999999999"/>
    <n v="-5.0800428387257268"/>
  </r>
  <r>
    <x v="8"/>
    <s v="En Proceso"/>
    <s v="Pinturas y Quimicos"/>
    <s v="Thinner extrafino Sur galon"/>
    <n v="-0.5"/>
    <n v="349.53824092741934"/>
    <n v="-174.76912046370967"/>
    <n v="30.292899999999999"/>
    <n v="-5.7693096555202592"/>
  </r>
  <r>
    <x v="8"/>
    <s v="En Proceso"/>
    <s v="Pinturas y Quimicos"/>
    <s v="Fondo Lijable para exteriores transparente Sur"/>
    <n v="-0.5"/>
    <n v="950.01614233176826"/>
    <n v="-475.00807116588413"/>
    <n v="30.292899999999999"/>
    <n v="-15.680508342413045"/>
  </r>
  <r>
    <x v="8"/>
    <s v="En Proceso"/>
    <s v="Pinturas y Quimicos"/>
    <s v="Acabado mate para exteriores transparente Sur"/>
    <n v="-0.5625"/>
    <n v="1200.5646323851602"/>
    <n v="-675.31760571665257"/>
    <n v="30.292899999999999"/>
    <n v="-22.292933516324041"/>
  </r>
  <r>
    <x v="8"/>
    <s v="En Proceso"/>
    <s v="Pinturas y Quimicos"/>
    <s v="Componente B 730 para poliuretano Sur"/>
    <n v="-0.53125"/>
    <n v="1309.9402727880145"/>
    <n v="-695.9057699186327"/>
    <n v="30.292899999999999"/>
    <n v="-22.972570137511848"/>
  </r>
  <r>
    <x v="8"/>
    <s v="En Proceso"/>
    <s v="Pinturas y Quimicos"/>
    <s v="Diluyente Duro Sur"/>
    <n v="-0.53125"/>
    <n v="614.85960643746137"/>
    <n v="-326.64416591990135"/>
    <n v="30.292899999999999"/>
    <n v="-10.782862186185588"/>
  </r>
  <r>
    <x v="44"/>
    <s v="En Proceso"/>
    <s v="Material para Empaque"/>
    <s v="Papel kraft "/>
    <n v="-18"/>
    <n v="3.1466686239601929"/>
    <n v="-56.64003523128347"/>
    <n v="30.292899999999999"/>
    <n v="-1.8697462187932972"/>
  </r>
  <r>
    <x v="88"/>
    <s v="Finalizada"/>
    <s v="Pinturas y Quimicos"/>
    <s v="Duro Tinte Caoba Sur cuarto"/>
    <n v="0.25"/>
    <n v="351.09239227777783"/>
    <n v="87.773098069444458"/>
    <n v="30.292899999999999"/>
    <n v="2.8974808641445509"/>
  </r>
  <r>
    <x v="88"/>
    <s v="Finalizada"/>
    <s v="Pinturas y Quimicos"/>
    <s v="Duro Tinte Negro Sur cuarto"/>
    <n v="2.5"/>
    <n v="406.3"/>
    <n v="1015.75"/>
    <n v="30.292899999999999"/>
    <n v="33.53095939972733"/>
  </r>
  <r>
    <x v="88"/>
    <s v="Finalizada"/>
    <s v="Pinturas y Quimicos"/>
    <s v="Duro Tinte Nogal Oscuro Sur cuarto"/>
    <n v="0.5"/>
    <n v="307.77845941846914"/>
    <n v="153.88922970923457"/>
    <n v="30.292899999999999"/>
    <n v="5.0800428387257268"/>
  </r>
  <r>
    <x v="88"/>
    <s v="Finalizada"/>
    <s v="Pinturas y Quimicos"/>
    <s v="Thinner extrafino Sur galon"/>
    <n v="0.5"/>
    <n v="349.53824092741934"/>
    <n v="174.76912046370967"/>
    <n v="30.292899999999999"/>
    <n v="5.7693096555202592"/>
  </r>
  <r>
    <x v="88"/>
    <s v="Finalizada"/>
    <s v="Pinturas y Quimicos"/>
    <s v="Fondo Lijable para exteriores transparente Sur"/>
    <n v="0.5"/>
    <n v="950.01614233176826"/>
    <n v="475.00807116588413"/>
    <n v="30.292899999999999"/>
    <n v="15.680508342413045"/>
  </r>
  <r>
    <x v="88"/>
    <s v="Finalizada"/>
    <s v="Pinturas y Quimicos"/>
    <s v="Acabado mate para exteriores transparente Sur"/>
    <n v="0.5625"/>
    <n v="1200.5646323851602"/>
    <n v="675.31760571665257"/>
    <n v="30.292899999999999"/>
    <n v="22.292933516324041"/>
  </r>
  <r>
    <x v="88"/>
    <s v="Finalizada"/>
    <s v="Pinturas y Quimicos"/>
    <s v="Componente B 730 para poliuretano Sur"/>
    <n v="0.53125"/>
    <n v="1309.9402727880145"/>
    <n v="695.9057699186327"/>
    <n v="30.292899999999999"/>
    <n v="22.972570137511848"/>
  </r>
  <r>
    <x v="88"/>
    <s v="Finalizada"/>
    <s v="Pinturas y Quimicos"/>
    <s v="Diluyente Duro Sur"/>
    <n v="0.53125"/>
    <n v="614.85960643746137"/>
    <n v="326.64416591990135"/>
    <n v="30.292899999999999"/>
    <n v="10.782862186185588"/>
  </r>
  <r>
    <x v="88"/>
    <s v="Finalizada"/>
    <s v="Material para Empaque"/>
    <s v="Papel kraft "/>
    <n v="18"/>
    <n v="3.1466686239601929"/>
    <n v="56.64003523128347"/>
    <n v="30.292899999999999"/>
    <n v="1.8697462187932972"/>
  </r>
  <r>
    <x v="8"/>
    <s v="En Proceso"/>
    <s v="Pinturas y Quimicos"/>
    <s v="Fondo Lijable para exteriores transparente Sur"/>
    <n v="-0.5"/>
    <n v="950.01614233176826"/>
    <n v="-475.00807116588413"/>
    <n v="30.292899999999999"/>
    <n v="-15.680508342413045"/>
  </r>
  <r>
    <x v="8"/>
    <s v="En Proceso"/>
    <s v="Pinturas y Quimicos"/>
    <s v="Fondo Lijable para exteriores transparente Sur negro galon"/>
    <n v="-0.25"/>
    <n v="980.21"/>
    <n v="-245.05250000000001"/>
    <n v="30.292899999999999"/>
    <n v="-8.0894367987218132"/>
  </r>
  <r>
    <x v="8"/>
    <s v="En Proceso"/>
    <s v="Pinturas y Quimicos"/>
    <s v="Acabado mate para exteriores transparente Sur"/>
    <n v="-0.8125"/>
    <n v="1200.5646323851602"/>
    <n v="-975.45876381294261"/>
    <n v="30.292899999999999"/>
    <n v="-32.200903968023617"/>
  </r>
  <r>
    <x v="8"/>
    <s v="En Proceso"/>
    <s v="Pinturas y Quimicos"/>
    <s v="Componente B 730 para poliuretano Sur"/>
    <n v="-0.78125"/>
    <n v="1309.9402727880145"/>
    <n v="-1023.3908381156363"/>
    <n v="30.292899999999999"/>
    <n v="-33.783191378693893"/>
  </r>
  <r>
    <x v="8"/>
    <s v="En Proceso"/>
    <s v="Pinturas y Quimicos"/>
    <s v="Diluyente Duro Sur"/>
    <n v="-0.90625"/>
    <n v="614.85960643746137"/>
    <n v="-557.21651833394935"/>
    <n v="30.292899999999999"/>
    <n v="-18.394294317610708"/>
  </r>
  <r>
    <x v="8"/>
    <s v="En Proceso"/>
    <s v="Pinturas y Quimicos"/>
    <s v="Duro Tinte Blanco Sur cuarto"/>
    <n v="-2.25"/>
    <n v="406.29999999999995"/>
    <n v="-914.17499999999995"/>
    <n v="30.292899999999999"/>
    <n v="-30.177863459754594"/>
  </r>
  <r>
    <x v="8"/>
    <s v="En Proceso"/>
    <s v="Pinturas y Quimicos"/>
    <s v="Thinner extrafino Sur galon"/>
    <n v="-9.375E-2"/>
    <n v="349.53824092741934"/>
    <n v="-32.769210086945563"/>
    <n v="30.292899999999999"/>
    <n v="-1.0817455604100488"/>
  </r>
  <r>
    <x v="8"/>
    <s v="En Proceso"/>
    <s v="Pinturas y Quimicos"/>
    <s v="Desoxidante / Desengrasante Sur"/>
    <n v="-6.25E-2"/>
    <n v="238.47880378364198"/>
    <n v="-14.904925236477624"/>
    <n v="30.292899999999999"/>
    <n v="-0.49202701743569033"/>
  </r>
  <r>
    <x v="44"/>
    <s v="En Proceso"/>
    <s v="Material para Empaque"/>
    <s v="Papel kraft "/>
    <n v="-27"/>
    <n v="3.1466686239601929"/>
    <n v="-84.960052846925208"/>
    <n v="30.292899999999999"/>
    <n v="-2.8046193281899456"/>
  </r>
  <r>
    <x v="164"/>
    <s v="Finalizada"/>
    <s v="Pinturas y Quimicos"/>
    <s v="Fondo Lijable para exteriores transparente Sur"/>
    <n v="0.5"/>
    <n v="950.01614233176826"/>
    <n v="475.00807116588413"/>
    <n v="30.292899999999999"/>
    <n v="15.680508342413045"/>
  </r>
  <r>
    <x v="164"/>
    <s v="Finalizada"/>
    <s v="Pinturas y Quimicos"/>
    <s v="Fondo Lijable para exteriores transparente Sur negro galon"/>
    <n v="0.25"/>
    <n v="980.21"/>
    <n v="245.05250000000001"/>
    <n v="30.292899999999999"/>
    <n v="8.0894367987218132"/>
  </r>
  <r>
    <x v="164"/>
    <s v="Finalizada"/>
    <s v="Pinturas y Quimicos"/>
    <s v="Acabado mate para exteriores transparente Sur"/>
    <n v="0.8125"/>
    <n v="1200.5646323851602"/>
    <n v="975.45876381294261"/>
    <n v="30.292899999999999"/>
    <n v="32.200903968023617"/>
  </r>
  <r>
    <x v="164"/>
    <s v="Finalizada"/>
    <s v="Pinturas y Quimicos"/>
    <s v="Componente B 730 para poliuretano Sur"/>
    <n v="0.78125"/>
    <n v="1309.9402727880145"/>
    <n v="1023.3908381156363"/>
    <n v="30.292899999999999"/>
    <n v="33.783191378693893"/>
  </r>
  <r>
    <x v="164"/>
    <s v="Finalizada"/>
    <s v="Pinturas y Quimicos"/>
    <s v="Diluyente Duro Sur"/>
    <n v="0.90625"/>
    <n v="614.85960643746137"/>
    <n v="557.21651833394935"/>
    <n v="30.292899999999999"/>
    <n v="18.394294317610708"/>
  </r>
  <r>
    <x v="164"/>
    <s v="Finalizada"/>
    <s v="Pinturas y Quimicos"/>
    <s v="Duro Tinte Blanco Sur cuarto"/>
    <n v="2.25"/>
    <n v="406.29999999999995"/>
    <n v="914.17499999999995"/>
    <n v="30.292899999999999"/>
    <n v="30.177863459754594"/>
  </r>
  <r>
    <x v="164"/>
    <s v="Finalizada"/>
    <s v="Pinturas y Quimicos"/>
    <s v="Thinner extrafino Sur galon"/>
    <n v="9.375E-2"/>
    <n v="349.53824092741934"/>
    <n v="32.769210086945563"/>
    <n v="30.292899999999999"/>
    <n v="1.0817455604100488"/>
  </r>
  <r>
    <x v="164"/>
    <s v="Finalizada"/>
    <s v="Pinturas y Quimicos"/>
    <s v="Desoxidante / Desengrasante Sur"/>
    <n v="6.25E-2"/>
    <n v="238.47880378364198"/>
    <n v="14.904925236477624"/>
    <n v="30.292899999999999"/>
    <n v="0.49202701743569033"/>
  </r>
  <r>
    <x v="164"/>
    <s v="Finalizada"/>
    <s v="Material para Empaque"/>
    <s v="Papel kraft "/>
    <n v="27"/>
    <n v="3.1466686239601929"/>
    <n v="84.960052846925208"/>
    <n v="30.292899999999999"/>
    <n v="2.8046193281899456"/>
  </r>
  <r>
    <x v="8"/>
    <s v="En Proceso"/>
    <s v="Pinturas y Quimicos"/>
    <s v="Fondo Lijable para exteriores transparente Sur negro galon"/>
    <n v="-0.25"/>
    <n v="980.21"/>
    <n v="-245.05250000000001"/>
    <n v="30.292899999999999"/>
    <n v="-8.0894367987218132"/>
  </r>
  <r>
    <x v="8"/>
    <s v="En Proceso"/>
    <s v="Pinturas y Quimicos"/>
    <s v="Acabado mate para exteriores transparente Sur"/>
    <n v="-0.3125"/>
    <n v="1200.5646323851602"/>
    <n v="-375.17644762036252"/>
    <n v="30.292899999999999"/>
    <n v="-12.384963064624467"/>
  </r>
  <r>
    <x v="8"/>
    <s v="En Proceso"/>
    <s v="Pinturas y Quimicos"/>
    <s v="Componente B 730 para poliuretano Sur"/>
    <n v="-0.28125"/>
    <n v="1309.9402727880145"/>
    <n v="-368.42070172162909"/>
    <n v="30.292899999999999"/>
    <n v="-12.161948896329804"/>
  </r>
  <r>
    <x v="8"/>
    <s v="En Proceso"/>
    <s v="Pinturas y Quimicos"/>
    <s v="Diluyente Duro Sur"/>
    <n v="-0.40625"/>
    <n v="614.85960643746137"/>
    <n v="-249.78671511521867"/>
    <n v="30.292899999999999"/>
    <n v="-8.2457181423772123"/>
  </r>
  <r>
    <x v="8"/>
    <s v="En Proceso"/>
    <s v="Pinturas y Quimicos"/>
    <s v="Corrostyl antic mate Negro Sur galon"/>
    <n v="-3.125E-2"/>
    <n v="875.09253561253558"/>
    <n v="-27.346641737891737"/>
    <n v="30.292899999999999"/>
    <n v="-0.90274096365457701"/>
  </r>
  <r>
    <x v="8"/>
    <s v="En Proceso"/>
    <s v="Pinturas y Quimicos"/>
    <s v="Desoxidante / Desengrasante Sur"/>
    <n v="-3.125E-2"/>
    <n v="238.47880378364198"/>
    <n v="-7.4524626182388118"/>
    <n v="30.292899999999999"/>
    <n v="-0.24601350871784516"/>
  </r>
  <r>
    <x v="44"/>
    <s v="En Proceso"/>
    <s v="Material para Empaque"/>
    <s v="Papel kraft "/>
    <n v="-8.1"/>
    <n v="3.1466686239601929"/>
    <n v="-25.48801585407756"/>
    <n v="30.292899999999999"/>
    <n v="-0.84138579845698369"/>
  </r>
  <r>
    <x v="156"/>
    <s v="Finalizada"/>
    <s v="Pinturas y Quimicos"/>
    <s v="Fondo Lijable para exteriores transparente Sur negro galon"/>
    <n v="0.25"/>
    <n v="980.21"/>
    <n v="245.05250000000001"/>
    <n v="30.292899999999999"/>
    <n v="8.0894367987218132"/>
  </r>
  <r>
    <x v="156"/>
    <s v="Finalizada"/>
    <s v="Pinturas y Quimicos"/>
    <s v="Acabado mate para exteriores transparente Sur"/>
    <n v="0.3125"/>
    <n v="1200.5646323851602"/>
    <n v="375.17644762036252"/>
    <n v="30.292899999999999"/>
    <n v="12.384963064624467"/>
  </r>
  <r>
    <x v="156"/>
    <s v="Finalizada"/>
    <s v="Pinturas y Quimicos"/>
    <s v="Componente B 730 para poliuretano Sur"/>
    <n v="0.28125"/>
    <n v="1309.9402727880145"/>
    <n v="368.42070172162909"/>
    <n v="30.292899999999999"/>
    <n v="12.161948896329804"/>
  </r>
  <r>
    <x v="156"/>
    <s v="Finalizada"/>
    <s v="Pinturas y Quimicos"/>
    <s v="Diluyente Duro Sur"/>
    <n v="0.40625"/>
    <n v="614.85960643746137"/>
    <n v="249.78671511521867"/>
    <n v="30.292899999999999"/>
    <n v="8.2457181423772123"/>
  </r>
  <r>
    <x v="156"/>
    <s v="Finalizada"/>
    <s v="Pinturas y Quimicos"/>
    <s v="Corrostyl antic mate Negro Sur galon"/>
    <n v="3.125E-2"/>
    <n v="875.09253561253558"/>
    <n v="27.346641737891737"/>
    <n v="30.292899999999999"/>
    <n v="0.90274096365457701"/>
  </r>
  <r>
    <x v="156"/>
    <s v="Finalizada"/>
    <s v="Pinturas y Quimicos"/>
    <s v="Desoxidante / Desengrasante Sur"/>
    <n v="3.125E-2"/>
    <n v="238.47880378364198"/>
    <n v="7.4524626182388118"/>
    <n v="30.292899999999999"/>
    <n v="0.24601350871784516"/>
  </r>
  <r>
    <x v="156"/>
    <s v="Finalizada"/>
    <s v="Material para Empaque"/>
    <s v="Papel kraft "/>
    <n v="8.1"/>
    <n v="3.1466686239601929"/>
    <n v="25.48801585407756"/>
    <n v="30.292899999999999"/>
    <n v="0.84138579845698369"/>
  </r>
  <r>
    <x v="8"/>
    <s v="En Proceso"/>
    <s v="Pinturas y Quimicos"/>
    <s v="Desoxidante / Desengrasante Sur"/>
    <n v="-6.25E-2"/>
    <n v="238.47880378364198"/>
    <n v="-14.904925236477624"/>
    <n v="30.292899999999999"/>
    <n v="-0.49202701743569033"/>
  </r>
  <r>
    <x v="8"/>
    <s v="En Proceso"/>
    <s v="Pinturas y Quimicos"/>
    <s v="Corrostyl antic mate Negro Sur galon"/>
    <n v="-9.375E-2"/>
    <n v="875.09253561253558"/>
    <n v="-82.039925213675218"/>
    <n v="30.292899999999999"/>
    <n v="-2.7082228909637314"/>
  </r>
  <r>
    <x v="8"/>
    <s v="En Proceso"/>
    <s v="Pinturas y Quimicos"/>
    <s v="Acabado mate para exteriores transparente Sur"/>
    <n v="-6.25E-2"/>
    <n v="1200.5646323851602"/>
    <n v="-75.03528952407251"/>
    <n v="30.292899999999999"/>
    <n v="-2.4769926129248936"/>
  </r>
  <r>
    <x v="8"/>
    <s v="En Proceso"/>
    <s v="Pinturas y Quimicos"/>
    <s v="Componente B 730 para poliuretano Sur"/>
    <n v="-6.25E-2"/>
    <n v="1309.9402727880145"/>
    <n v="-81.871267049250903"/>
    <n v="30.292899999999999"/>
    <n v="-2.7026553102955115"/>
  </r>
  <r>
    <x v="8"/>
    <s v="En Proceso"/>
    <s v="Pinturas y Quimicos"/>
    <s v="Diluyente Duro Sur"/>
    <n v="-6.25E-2"/>
    <n v="614.85960643746137"/>
    <n v="-38.428725402341335"/>
    <n v="30.292899999999999"/>
    <n v="-1.2685720219041867"/>
  </r>
  <r>
    <x v="8"/>
    <s v="En Proceso"/>
    <s v="Pinturas y Quimicos"/>
    <s v="Fondo Lijable para exteriores transparente Sur negro galon"/>
    <n v="-3.125E-2"/>
    <n v="980.21"/>
    <n v="-30.631562500000001"/>
    <n v="30.292899999999999"/>
    <n v="-1.0111795998402267"/>
  </r>
  <r>
    <x v="44"/>
    <s v="En Proceso"/>
    <s v="Material para Empaque"/>
    <s v="Papel kraft "/>
    <n v="-7.2"/>
    <n v="3.1466686239601929"/>
    <n v="-22.656014092513388"/>
    <n v="30.292899999999999"/>
    <n v="-0.7478984875173188"/>
  </r>
  <r>
    <x v="153"/>
    <s v="Finalizada"/>
    <s v="Pinturas y Quimicos"/>
    <s v="Desoxidante / Desengrasante Sur"/>
    <n v="6.25E-2"/>
    <n v="238.47880378364198"/>
    <n v="14.904925236477624"/>
    <n v="30.292899999999999"/>
    <n v="0.49202701743569033"/>
  </r>
  <r>
    <x v="153"/>
    <s v="Finalizada"/>
    <s v="Pinturas y Quimicos"/>
    <s v="Corrostyl antic mate Negro Sur galon"/>
    <n v="9.375E-2"/>
    <n v="875.09253561253558"/>
    <n v="82.039925213675218"/>
    <n v="30.292899999999999"/>
    <n v="2.7082228909637314"/>
  </r>
  <r>
    <x v="153"/>
    <s v="Finalizada"/>
    <s v="Pinturas y Quimicos"/>
    <s v="Acabado mate para exteriores transparente Sur"/>
    <n v="6.25E-2"/>
    <n v="1200.5646323851602"/>
    <n v="75.03528952407251"/>
    <n v="30.292899999999999"/>
    <n v="2.4769926129248936"/>
  </r>
  <r>
    <x v="153"/>
    <s v="Finalizada"/>
    <s v="Pinturas y Quimicos"/>
    <s v="Componente B 730 para poliuretano Sur"/>
    <n v="6.25E-2"/>
    <n v="1309.9402727880145"/>
    <n v="81.871267049250903"/>
    <n v="30.292899999999999"/>
    <n v="2.7026553102955115"/>
  </r>
  <r>
    <x v="153"/>
    <s v="Finalizada"/>
    <s v="Pinturas y Quimicos"/>
    <s v="Diluyente Duro Sur"/>
    <n v="6.25E-2"/>
    <n v="614.85960643746137"/>
    <n v="38.428725402341335"/>
    <n v="30.292899999999999"/>
    <n v="1.2685720219041867"/>
  </r>
  <r>
    <x v="153"/>
    <s v="Finalizada"/>
    <s v="Pinturas y Quimicos"/>
    <s v="Fondo Lijable para exteriores transparente Sur negro galon"/>
    <n v="3.125E-2"/>
    <n v="980.21"/>
    <n v="30.631562500000001"/>
    <n v="30.292899999999999"/>
    <n v="1.0111795998402267"/>
  </r>
  <r>
    <x v="153"/>
    <s v="Finalizada"/>
    <s v="Material para Empaque"/>
    <s v="Papel kraft "/>
    <n v="7.2"/>
    <n v="3.1466686239601929"/>
    <n v="22.656014092513388"/>
    <n v="30.292899999999999"/>
    <n v="0.7478984875173188"/>
  </r>
  <r>
    <x v="8"/>
    <s v="En Proceso"/>
    <s v="Pinturas y Quimicos"/>
    <s v="Fondo Lijable para exteriores transparente Sur negro galon"/>
    <n v="-0.1875"/>
    <n v="980.21"/>
    <n v="-183.78937500000001"/>
    <n v="30.292899999999999"/>
    <n v="-6.0670775990413599"/>
  </r>
  <r>
    <x v="8"/>
    <s v="En Proceso"/>
    <s v="Pinturas y Quimicos"/>
    <s v="Acabado mate para exteriores transparente Sur"/>
    <n v="-0.125"/>
    <n v="1200.5646323851602"/>
    <n v="-150.07057904814502"/>
    <n v="30.292899999999999"/>
    <n v="-4.9539852258497872"/>
  </r>
  <r>
    <x v="8"/>
    <s v="En Proceso"/>
    <s v="Pinturas y Quimicos"/>
    <s v="Componente B 730 para poliuretano Sur"/>
    <n v="-0.15625"/>
    <n v="1309.9402727880145"/>
    <n v="-204.67816762312725"/>
    <n v="30.292899999999999"/>
    <n v="-6.7566382757387791"/>
  </r>
  <r>
    <x v="8"/>
    <s v="En Proceso"/>
    <s v="Pinturas y Quimicos"/>
    <s v="Diluyente Duro Sur"/>
    <n v="-0.15625"/>
    <n v="614.85960643746137"/>
    <n v="-96.071813505853342"/>
    <n v="30.292899999999999"/>
    <n v="-3.1714300547604668"/>
  </r>
  <r>
    <x v="8"/>
    <s v="En Proceso"/>
    <s v="Pinturas y Quimicos"/>
    <s v="Corrostyl antic mate Negro Sur galon"/>
    <n v="-3.125E-2"/>
    <n v="875.09253561253558"/>
    <n v="-27.346641737891737"/>
    <n v="30.292899999999999"/>
    <n v="-0.90274096365457701"/>
  </r>
  <r>
    <x v="44"/>
    <s v="En Proceso"/>
    <s v="Material para Empaque"/>
    <s v="Papel kraft "/>
    <n v="-10.8"/>
    <n v="3.1466686239601929"/>
    <n v="-33.984021138770082"/>
    <n v="30.292899999999999"/>
    <n v="-1.1218477312759783"/>
  </r>
  <r>
    <x v="155"/>
    <s v="Finalizada"/>
    <s v="Pinturas y Quimicos"/>
    <s v="Fondo Lijable para exteriores transparente Sur negro galon"/>
    <n v="0.1875"/>
    <n v="980.21"/>
    <n v="183.78937500000001"/>
    <n v="30.292899999999999"/>
    <n v="6.0670775990413599"/>
  </r>
  <r>
    <x v="155"/>
    <s v="Finalizada"/>
    <s v="Pinturas y Quimicos"/>
    <s v="Acabado mate para exteriores transparente Sur"/>
    <n v="0.125"/>
    <n v="1200.5646323851602"/>
    <n v="150.07057904814502"/>
    <n v="30.292899999999999"/>
    <n v="4.9539852258497872"/>
  </r>
  <r>
    <x v="155"/>
    <s v="Finalizada"/>
    <s v="Pinturas y Quimicos"/>
    <s v="Componente B 730 para poliuretano Sur"/>
    <n v="0.15625"/>
    <n v="1309.9402727880145"/>
    <n v="204.67816762312725"/>
    <n v="30.292899999999999"/>
    <n v="6.7566382757387791"/>
  </r>
  <r>
    <x v="155"/>
    <s v="Finalizada"/>
    <s v="Pinturas y Quimicos"/>
    <s v="Diluyente Duro Sur"/>
    <n v="0.15625"/>
    <n v="614.85960643746137"/>
    <n v="96.071813505853342"/>
    <n v="30.292899999999999"/>
    <n v="3.1714300547604668"/>
  </r>
  <r>
    <x v="155"/>
    <s v="Finalizada"/>
    <s v="Pinturas y Quimicos"/>
    <s v="Corrostyl antic mate Negro Sur galon"/>
    <n v="3.125E-2"/>
    <n v="875.09253561253558"/>
    <n v="27.346641737891737"/>
    <n v="30.292899999999999"/>
    <n v="0.90274096365457701"/>
  </r>
  <r>
    <x v="155"/>
    <s v="Finalizada"/>
    <s v="Material para Empaque"/>
    <s v="Papel kraft "/>
    <n v="10.8"/>
    <n v="3.1466686239601929"/>
    <n v="33.984021138770082"/>
    <n v="30.292899999999999"/>
    <n v="1.1218477312759783"/>
  </r>
  <r>
    <x v="8"/>
    <s v="En Proceso"/>
    <s v="Pinturas y Quimicos"/>
    <s v="Duro Tinte Negro Sur cuarto"/>
    <n v="-1"/>
    <n v="406.3"/>
    <n v="-406.3"/>
    <n v="30.292899999999999"/>
    <n v="-13.412383759890933"/>
  </r>
  <r>
    <x v="8"/>
    <s v="En Proceso"/>
    <s v="Pinturas y Quimicos"/>
    <s v="Duro Tinte Nogal Oscuro Sur cuarto"/>
    <n v="-0.125"/>
    <n v="307.77845941846914"/>
    <n v="-38.472307427308643"/>
    <n v="30.292899999999999"/>
    <n v="-1.2700107096814317"/>
  </r>
  <r>
    <x v="8"/>
    <s v="En Proceso"/>
    <s v="Pinturas y Quimicos"/>
    <s v="Corrostyl antic mate Negro Sur galon"/>
    <n v="-3.125E-2"/>
    <n v="875.09253561253558"/>
    <n v="-27.346641737891737"/>
    <n v="30.292899999999999"/>
    <n v="-0.90274096365457701"/>
  </r>
  <r>
    <x v="8"/>
    <s v="En Proceso"/>
    <s v="Pinturas y Quimicos"/>
    <s v="Desoxidante / Desengrasante Sur"/>
    <n v="-3.125E-2"/>
    <n v="238.47880378364198"/>
    <n v="-7.4524626182388118"/>
    <n v="30.292899999999999"/>
    <n v="-0.24601350871784516"/>
  </r>
  <r>
    <x v="8"/>
    <s v="En Proceso"/>
    <s v="Pinturas y Quimicos"/>
    <s v="Fondo Lijable para exteriores transparente Sur negro galon"/>
    <n v="-0.3125"/>
    <n v="980.21"/>
    <n v="-306.31562500000001"/>
    <n v="30.292899999999999"/>
    <n v="-10.111795998402267"/>
  </r>
  <r>
    <x v="8"/>
    <s v="En Proceso"/>
    <s v="Pinturas y Quimicos"/>
    <s v="Acabado mate para exteriores transparente Sur"/>
    <n v="-0.375"/>
    <n v="1200.5646323851602"/>
    <n v="-450.21173714443506"/>
    <n v="30.292899999999999"/>
    <n v="-14.861955677549362"/>
  </r>
  <r>
    <x v="8"/>
    <s v="En Proceso"/>
    <s v="Pinturas y Quimicos"/>
    <s v="Componente B 730 para poliuretano Sur"/>
    <n v="-0.34375"/>
    <n v="1309.9402727880145"/>
    <n v="-450.29196877087998"/>
    <n v="30.292899999999999"/>
    <n v="-14.864604206625314"/>
  </r>
  <r>
    <x v="8"/>
    <s v="En Proceso"/>
    <s v="Pinturas y Quimicos"/>
    <s v="Diluyente Duro Sur"/>
    <n v="-0.34375"/>
    <n v="614.85960643746137"/>
    <n v="-211.35798971287736"/>
    <n v="30.292899999999999"/>
    <n v="-6.9771461204730274"/>
  </r>
  <r>
    <x v="44"/>
    <s v="En Proceso"/>
    <s v="Material para Empaque"/>
    <s v="Papel kraft "/>
    <n v="-7.2"/>
    <n v="3.1466686239601929"/>
    <n v="-22.656014092513388"/>
    <n v="30.292899999999999"/>
    <n v="-0.7478984875173188"/>
  </r>
  <r>
    <x v="160"/>
    <s v="Finalizada"/>
    <s v="Pinturas y Quimicos"/>
    <s v="Duro Tinte Negro Sur cuarto"/>
    <n v="1"/>
    <n v="406.3"/>
    <n v="406.3"/>
    <n v="30.292899999999999"/>
    <n v="13.412383759890933"/>
  </r>
  <r>
    <x v="160"/>
    <s v="Finalizada"/>
    <s v="Pinturas y Quimicos"/>
    <s v="Duro Tinte Nogal Oscuro Sur cuarto"/>
    <n v="0.125"/>
    <n v="307.77845941846914"/>
    <n v="38.472307427308643"/>
    <n v="30.292899999999999"/>
    <n v="1.2700107096814317"/>
  </r>
  <r>
    <x v="160"/>
    <s v="Finalizada"/>
    <s v="Pinturas y Quimicos"/>
    <s v="Corrostyl antic mate Negro Sur galon"/>
    <n v="3.125E-2"/>
    <n v="875.09253561253558"/>
    <n v="27.346641737891737"/>
    <n v="30.292899999999999"/>
    <n v="0.90274096365457701"/>
  </r>
  <r>
    <x v="160"/>
    <s v="Finalizada"/>
    <s v="Pinturas y Quimicos"/>
    <s v="Desoxidante / Desengrasante Sur"/>
    <n v="3.125E-2"/>
    <n v="238.47880378364198"/>
    <n v="7.4524626182388118"/>
    <n v="30.292899999999999"/>
    <n v="0.24601350871784516"/>
  </r>
  <r>
    <x v="160"/>
    <s v="Finalizada"/>
    <s v="Pinturas y Quimicos"/>
    <s v="Fondo Lijable para exteriores transparente Sur negro galon"/>
    <n v="0.3125"/>
    <n v="980.21"/>
    <n v="306.31562500000001"/>
    <n v="30.292899999999999"/>
    <n v="10.111795998402267"/>
  </r>
  <r>
    <x v="160"/>
    <s v="Finalizada"/>
    <s v="Pinturas y Quimicos"/>
    <s v="Acabado mate para exteriores transparente Sur"/>
    <n v="0.375"/>
    <n v="1200.5646323851602"/>
    <n v="450.21173714443506"/>
    <n v="30.292899999999999"/>
    <n v="14.861955677549362"/>
  </r>
  <r>
    <x v="160"/>
    <s v="Finalizada"/>
    <s v="Pinturas y Quimicos"/>
    <s v="Componente B 730 para poliuretano Sur"/>
    <n v="0.34375"/>
    <n v="1309.9402727880145"/>
    <n v="450.29196877087998"/>
    <n v="30.292899999999999"/>
    <n v="14.864604206625314"/>
  </r>
  <r>
    <x v="160"/>
    <s v="Finalizada"/>
    <s v="Pinturas y Quimicos"/>
    <s v="Diluyente Duro Sur"/>
    <n v="0.34375"/>
    <n v="614.85960643746137"/>
    <n v="211.35798971287736"/>
    <n v="30.292899999999999"/>
    <n v="6.9771461204730274"/>
  </r>
  <r>
    <x v="160"/>
    <s v="Finalizada"/>
    <s v="Material para Empaque"/>
    <s v="Papel kraft "/>
    <n v="7.2"/>
    <n v="3.1466686239601929"/>
    <n v="22.656014092513388"/>
    <n v="30.292899999999999"/>
    <n v="0.7478984875173188"/>
  </r>
  <r>
    <x v="8"/>
    <s v="En Proceso"/>
    <s v="Pinturas y Quimicos"/>
    <s v="Fondo Lijable para exteriores transparente Sur negro galon"/>
    <n v="-0.1875"/>
    <n v="980.21"/>
    <n v="-183.78937500000001"/>
    <n v="30.292899999999999"/>
    <n v="-6.0670775990413599"/>
  </r>
  <r>
    <x v="8"/>
    <s v="En Proceso"/>
    <s v="Pinturas y Quimicos"/>
    <s v="Acabado mate para exteriores transparente Sur"/>
    <n v="-0.1875"/>
    <n v="1200.5646323851602"/>
    <n v="-225.10586857221753"/>
    <n v="30.292899999999999"/>
    <n v="-7.4309778387746812"/>
  </r>
  <r>
    <x v="8"/>
    <s v="En Proceso"/>
    <s v="Pinturas y Quimicos"/>
    <s v="Componente B 730 para poliuretano Sur"/>
    <n v="-0.1875"/>
    <n v="1309.9402727880145"/>
    <n v="-245.61380114775272"/>
    <n v="30.292899999999999"/>
    <n v="-8.1079659308865359"/>
  </r>
  <r>
    <x v="8"/>
    <s v="En Proceso"/>
    <s v="Pinturas y Quimicos"/>
    <s v="Diluyente Duro Sur"/>
    <n v="-0.1875"/>
    <n v="614.85960643746137"/>
    <n v="-115.286176207024"/>
    <n v="30.292899999999999"/>
    <n v="-3.8057160657125597"/>
  </r>
  <r>
    <x v="8"/>
    <s v="En Proceso"/>
    <s v="Pinturas y Quimicos"/>
    <s v="Duro Tinte Blanco Sur cuarto"/>
    <n v="-0.125"/>
    <n v="406.29999999999995"/>
    <n v="-50.787499999999994"/>
    <n v="30.292899999999999"/>
    <n v="-1.6765479699863663"/>
  </r>
  <r>
    <x v="8"/>
    <s v="En Proceso"/>
    <s v="Pinturas y Quimicos"/>
    <s v="Corrostyl antic mate Negro Sur galon"/>
    <n v="-3.125E-2"/>
    <n v="875.09253561253558"/>
    <n v="-27.346641737891737"/>
    <n v="30.292899999999999"/>
    <n v="-0.90274096365457701"/>
  </r>
  <r>
    <x v="8"/>
    <s v="En Proceso"/>
    <s v="Pinturas y Quimicos"/>
    <s v="Desoxidante / Desengrasante Sur"/>
    <n v="-3.125E-2"/>
    <n v="238.47880378364198"/>
    <n v="-7.4524626182388118"/>
    <n v="30.292899999999999"/>
    <n v="-0.24601350871784516"/>
  </r>
  <r>
    <x v="8"/>
    <s v="En Proceso"/>
    <s v="Material para Empaque"/>
    <s v="Papel kraft "/>
    <n v="-7.2"/>
    <n v="3.1466686239601929"/>
    <n v="-22.656014092513388"/>
    <n v="30.292899999999999"/>
    <n v="-0.7478984875173188"/>
  </r>
  <r>
    <x v="161"/>
    <s v="Finalizada"/>
    <s v="Pinturas y Quimicos"/>
    <s v="Fondo Lijable para exteriores transparente Sur negro galon"/>
    <n v="0.1875"/>
    <n v="980.21"/>
    <n v="183.78937500000001"/>
    <n v="30.292899999999999"/>
    <n v="6.0670775990413599"/>
  </r>
  <r>
    <x v="161"/>
    <s v="Finalizada"/>
    <s v="Pinturas y Quimicos"/>
    <s v="Acabado mate para exteriores transparente Sur"/>
    <n v="0.1875"/>
    <n v="1200.5646323851602"/>
    <n v="225.10586857221753"/>
    <n v="30.292899999999999"/>
    <n v="7.4309778387746812"/>
  </r>
  <r>
    <x v="161"/>
    <s v="Finalizada"/>
    <s v="Pinturas y Quimicos"/>
    <s v="Componente B 730 para poliuretano Sur"/>
    <n v="0.1875"/>
    <n v="1309.9402727880145"/>
    <n v="245.61380114775272"/>
    <n v="30.292899999999999"/>
    <n v="8.1079659308865359"/>
  </r>
  <r>
    <x v="161"/>
    <s v="Finalizada"/>
    <s v="Pinturas y Quimicos"/>
    <s v="Diluyente Duro Sur"/>
    <n v="0.1875"/>
    <n v="614.85960643746137"/>
    <n v="115.286176207024"/>
    <n v="30.292899999999999"/>
    <n v="3.8057160657125597"/>
  </r>
  <r>
    <x v="161"/>
    <s v="Finalizada"/>
    <s v="Pinturas y Quimicos"/>
    <s v="Duro Tinte Blanco Sur cuarto"/>
    <n v="0.125"/>
    <n v="406.29999999999995"/>
    <n v="50.787499999999994"/>
    <n v="30.292899999999999"/>
    <n v="1.6765479699863663"/>
  </r>
  <r>
    <x v="161"/>
    <s v="Finalizada"/>
    <s v="Pinturas y Quimicos"/>
    <s v="Corrostyl antic mate Negro Sur galon"/>
    <n v="3.125E-2"/>
    <n v="875.09253561253558"/>
    <n v="27.346641737891737"/>
    <n v="30.292899999999999"/>
    <n v="0.90274096365457701"/>
  </r>
  <r>
    <x v="161"/>
    <s v="Finalizada"/>
    <s v="Pinturas y Quimicos"/>
    <s v="Desoxidante / Desengrasante Sur"/>
    <n v="3.125E-2"/>
    <n v="238.47880378364198"/>
    <n v="7.4524626182388118"/>
    <n v="30.292899999999999"/>
    <n v="0.24601350871784516"/>
  </r>
  <r>
    <x v="161"/>
    <s v="Finalizada"/>
    <s v="Material para Empaque"/>
    <s v="Papel kraft "/>
    <n v="7.2"/>
    <n v="3.1466686239601929"/>
    <n v="22.656014092513388"/>
    <n v="30.292899999999999"/>
    <n v="0.7478984875173188"/>
  </r>
  <r>
    <x v="8"/>
    <s v="En Proceso"/>
    <s v="Pinturas y Quimicos"/>
    <s v="Duro Tinte Negro Sur cuarto"/>
    <n v="-1"/>
    <n v="406.3"/>
    <n v="-406.3"/>
    <n v="30.292899999999999"/>
    <n v="-13.412383759890933"/>
  </r>
  <r>
    <x v="8"/>
    <s v="En Proceso"/>
    <s v="Pinturas y Quimicos"/>
    <s v="Fondo Lijable para exteriores transparente Sur negro galon"/>
    <n v="-0.375"/>
    <n v="980.21"/>
    <n v="-367.57875000000001"/>
    <n v="30.292899999999999"/>
    <n v="-12.13415519808272"/>
  </r>
  <r>
    <x v="8"/>
    <s v="En Proceso"/>
    <s v="Pinturas y Quimicos"/>
    <s v="Acabado mate para exteriores transparente Sur"/>
    <n v="-0.625"/>
    <n v="1200.5646323851602"/>
    <n v="-750.35289524072505"/>
    <n v="30.292899999999999"/>
    <n v="-24.769926129248933"/>
  </r>
  <r>
    <x v="8"/>
    <s v="En Proceso"/>
    <s v="Pinturas y Quimicos"/>
    <s v="Componente B 730 para poliuretano Sur"/>
    <n v="-0.65625"/>
    <n v="1309.9402727880145"/>
    <n v="-859.64830401713448"/>
    <n v="30.292899999999999"/>
    <n v="-28.377880758102872"/>
  </r>
  <r>
    <x v="8"/>
    <s v="En Proceso"/>
    <s v="Pinturas y Quimicos"/>
    <s v="Diluyente Duro Sur"/>
    <n v="-0.8125"/>
    <n v="614.85960643746137"/>
    <n v="-499.57343023043734"/>
    <n v="30.292899999999999"/>
    <n v="-16.491436284754425"/>
  </r>
  <r>
    <x v="8"/>
    <s v="En Proceso"/>
    <s v="Pinturas y Quimicos"/>
    <s v="Fondo Lijable para exteriores transparente Sur negro galon"/>
    <n v="-0.3125"/>
    <n v="980.21"/>
    <n v="-306.31562500000001"/>
    <n v="30.292899999999999"/>
    <n v="-10.111795998402267"/>
  </r>
  <r>
    <x v="44"/>
    <s v="En Proceso"/>
    <s v="Material para Empaque"/>
    <s v="Papel kraft "/>
    <n v="-9"/>
    <n v="3.1466686239601929"/>
    <n v="-28.320017615641735"/>
    <n v="30.292899999999999"/>
    <n v="-0.93487310939664858"/>
  </r>
  <r>
    <x v="168"/>
    <s v="Finalizada"/>
    <s v="Pinturas y Quimicos"/>
    <s v="Duro Tinte Negro Sur cuarto"/>
    <n v="1"/>
    <n v="406.3"/>
    <n v="406.3"/>
    <n v="30.292899999999999"/>
    <n v="13.412383759890933"/>
  </r>
  <r>
    <x v="168"/>
    <s v="Finalizada"/>
    <s v="Pinturas y Quimicos"/>
    <s v="Fondo Lijable para exteriores transparente Sur negro galon"/>
    <n v="0.375"/>
    <n v="980.21"/>
    <n v="367.57875000000001"/>
    <n v="30.292899999999999"/>
    <n v="12.13415519808272"/>
  </r>
  <r>
    <x v="168"/>
    <s v="Finalizada"/>
    <s v="Pinturas y Quimicos"/>
    <s v="Acabado mate para exteriores transparente Sur"/>
    <n v="0.625"/>
    <n v="1200.5646323851602"/>
    <n v="750.35289524072505"/>
    <n v="30.292899999999999"/>
    <n v="24.769926129248933"/>
  </r>
  <r>
    <x v="168"/>
    <s v="Finalizada"/>
    <s v="Pinturas y Quimicos"/>
    <s v="Componente B 730 para poliuretano Sur"/>
    <n v="0.65625"/>
    <n v="1309.9402727880145"/>
    <n v="859.64830401713448"/>
    <n v="30.292899999999999"/>
    <n v="28.377880758102872"/>
  </r>
  <r>
    <x v="168"/>
    <s v="Finalizada"/>
    <s v="Pinturas y Quimicos"/>
    <s v="Diluyente Duro Sur"/>
    <n v="0.8125"/>
    <n v="614.85960643746137"/>
    <n v="499.57343023043734"/>
    <n v="30.292899999999999"/>
    <n v="16.491436284754425"/>
  </r>
  <r>
    <x v="168"/>
    <s v="Finalizada"/>
    <s v="Pinturas y Quimicos"/>
    <s v="Fondo Lijable para exteriores transparente Sur negro galon"/>
    <n v="0.3125"/>
    <n v="980.21"/>
    <n v="306.31562500000001"/>
    <n v="30.292899999999999"/>
    <n v="10.111795998402267"/>
  </r>
  <r>
    <x v="168"/>
    <s v="Finalizada"/>
    <s v="Material para Empaque"/>
    <s v="Papel kraft "/>
    <n v="9"/>
    <n v="3.1466686239601929"/>
    <n v="28.320017615641735"/>
    <n v="30.292899999999999"/>
    <n v="0.93487310939664858"/>
  </r>
  <r>
    <x v="8"/>
    <s v="En Proceso"/>
    <s v="Pinturas y Quimicos"/>
    <s v="Fondo Lijable para exteriores transparente Sur negro galon"/>
    <n v="-0.3125"/>
    <n v="980.21"/>
    <n v="-306.31562500000001"/>
    <n v="30.292899999999999"/>
    <n v="-10.111795998402267"/>
  </r>
  <r>
    <x v="8"/>
    <s v="En Proceso"/>
    <s v="Pinturas y Quimicos"/>
    <s v="Acabado mate para exteriores transparente Sur"/>
    <n v="-0.5"/>
    <n v="1200.5646323851602"/>
    <n v="-600.28231619258008"/>
    <n v="30.292899999999999"/>
    <n v="-19.815940903399149"/>
  </r>
  <r>
    <x v="8"/>
    <s v="En Proceso"/>
    <s v="Pinturas y Quimicos"/>
    <s v="Componente B 730 para poliuretano Sur"/>
    <n v="-0.40625"/>
    <n v="1309.9402727880145"/>
    <n v="-532.16323582013092"/>
    <n v="30.292899999999999"/>
    <n v="-17.567259516920828"/>
  </r>
  <r>
    <x v="8"/>
    <s v="En Proceso"/>
    <s v="Pinturas y Quimicos"/>
    <s v="Diluyente Duro Sur"/>
    <n v="-0.40625"/>
    <n v="614.85960643746137"/>
    <n v="-249.78671511521867"/>
    <n v="30.292899999999999"/>
    <n v="-8.2457181423772123"/>
  </r>
  <r>
    <x v="8"/>
    <s v="En Proceso"/>
    <s v="Pinturas y Quimicos"/>
    <s v="Duro Tinte Blanco Sur cuarto"/>
    <n v="-0.875"/>
    <n v="406.29999999999995"/>
    <n v="-355.51249999999993"/>
    <n v="30.292899999999999"/>
    <n v="-11.735835789904563"/>
  </r>
  <r>
    <x v="8"/>
    <s v="En Proceso"/>
    <s v="Pinturas y Quimicos"/>
    <s v="10-Klass Ultra Gloss Clear"/>
    <n v="-0.125"/>
    <n v="1396.5"/>
    <n v="-174.5625"/>
    <n v="30.292899999999999"/>
    <n v="-5.7624889000392834"/>
  </r>
  <r>
    <x v="8"/>
    <s v="En Proceso"/>
    <s v="Pinturas y Quimicos"/>
    <s v="Klass Diluyente Normal"/>
    <n v="-6.25E-2"/>
    <n v="960"/>
    <n v="-60"/>
    <n v="30.292899999999999"/>
    <n v="-1.9806621353518481"/>
  </r>
  <r>
    <x v="8"/>
    <s v="En Proceso"/>
    <s v="Pinturas y Quimicos"/>
    <s v="10-Klass Slow Universal Hardener"/>
    <n v="-3.125E-2"/>
    <n v="546.82352941176475"/>
    <n v="-17.088235294117649"/>
    <n v="30.292899999999999"/>
    <n v="-0.56410034345069793"/>
  </r>
  <r>
    <x v="44"/>
    <s v="En Proceso"/>
    <s v="Material para Empaque"/>
    <s v="Papel kraft "/>
    <n v="-10.8"/>
    <n v="3.1466686239601929"/>
    <n v="-33.984021138770082"/>
    <n v="30.292899999999999"/>
    <n v="-1.1218477312759783"/>
  </r>
  <r>
    <x v="169"/>
    <s v="Finalizada"/>
    <s v="Pinturas y Quimicos"/>
    <s v="Fondo Lijable para exteriores transparente Sur negro galon"/>
    <n v="0.3125"/>
    <n v="980.21"/>
    <n v="306.31562500000001"/>
    <n v="30.292899999999999"/>
    <n v="10.111795998402267"/>
  </r>
  <r>
    <x v="169"/>
    <s v="Finalizada"/>
    <s v="Pinturas y Quimicos"/>
    <s v="Acabado mate para exteriores transparente Sur"/>
    <n v="0.5"/>
    <n v="1200.5646323851602"/>
    <n v="600.28231619258008"/>
    <n v="30.292899999999999"/>
    <n v="19.815940903399149"/>
  </r>
  <r>
    <x v="169"/>
    <s v="Finalizada"/>
    <s v="Pinturas y Quimicos"/>
    <s v="Componente B 730 para poliuretano Sur"/>
    <n v="0.40625"/>
    <n v="1309.9402727880145"/>
    <n v="532.16323582013092"/>
    <n v="30.292899999999999"/>
    <n v="17.567259516920828"/>
  </r>
  <r>
    <x v="169"/>
    <s v="Finalizada"/>
    <s v="Pinturas y Quimicos"/>
    <s v="Diluyente Duro Sur"/>
    <n v="0.40625"/>
    <n v="614.85960643746137"/>
    <n v="249.78671511521867"/>
    <n v="30.292899999999999"/>
    <n v="8.2457181423772123"/>
  </r>
  <r>
    <x v="169"/>
    <s v="Finalizada"/>
    <s v="Pinturas y Quimicos"/>
    <s v="Duro Tinte Blanco Sur cuarto"/>
    <n v="0.875"/>
    <n v="406.29999999999995"/>
    <n v="355.51249999999993"/>
    <n v="30.292899999999999"/>
    <n v="11.735835789904563"/>
  </r>
  <r>
    <x v="169"/>
    <s v="Finalizada"/>
    <s v="Pinturas y Quimicos"/>
    <s v="10-Klass Ultra Gloss Clear"/>
    <n v="0.125"/>
    <n v="1396.5"/>
    <n v="174.5625"/>
    <n v="30.292899999999999"/>
    <n v="5.7624889000392834"/>
  </r>
  <r>
    <x v="169"/>
    <s v="Finalizada"/>
    <s v="Pinturas y Quimicos"/>
    <s v="Klass Diluyente Normal"/>
    <n v="6.25E-2"/>
    <n v="960"/>
    <n v="60"/>
    <n v="30.292899999999999"/>
    <n v="1.9806621353518481"/>
  </r>
  <r>
    <x v="169"/>
    <s v="Finalizada"/>
    <s v="Pinturas y Quimicos"/>
    <s v="10-Klass Slow Universal Hardener"/>
    <n v="3.125E-2"/>
    <n v="546.82352941176475"/>
    <n v="17.088235294117649"/>
    <n v="30.292899999999999"/>
    <n v="0.56410034345069793"/>
  </r>
  <r>
    <x v="169"/>
    <s v="Finalizada"/>
    <s v="Material para Empaque"/>
    <s v="Papel kraft "/>
    <n v="10.8"/>
    <n v="3.1466686239601929"/>
    <n v="33.984021138770082"/>
    <n v="30.292899999999999"/>
    <n v="1.1218477312759783"/>
  </r>
  <r>
    <x v="8"/>
    <s v="En Proceso"/>
    <s v="Pinturas y Quimicos"/>
    <s v="Duro Tinte Negro Sur cuarto"/>
    <n v="-0.625"/>
    <n v="406.3"/>
    <n v="-253.9375"/>
    <n v="30.292899999999999"/>
    <n v="-8.3827398499318324"/>
  </r>
  <r>
    <x v="8"/>
    <s v="En Proceso"/>
    <s v="Pinturas y Quimicos"/>
    <s v="Fondo Lijable para exteriores transparente Sur negro galon"/>
    <n v="-0.3125"/>
    <n v="980.21"/>
    <n v="-306.31562500000001"/>
    <n v="30.292899999999999"/>
    <n v="-10.111795998402267"/>
  </r>
  <r>
    <x v="8"/>
    <s v="En Proceso"/>
    <s v="Pinturas y Quimicos"/>
    <s v="Acabado mate para exteriores transparente Sur"/>
    <n v="-0.3125"/>
    <n v="1200.5646323851602"/>
    <n v="-375.17644762036252"/>
    <n v="30.292899999999999"/>
    <n v="-12.384963064624467"/>
  </r>
  <r>
    <x v="8"/>
    <s v="En Proceso"/>
    <s v="Pinturas y Quimicos"/>
    <s v="Componente B 730 para poliuretano Sur"/>
    <n v="-0.3125"/>
    <n v="1309.9402727880145"/>
    <n v="-409.3563352462545"/>
    <n v="30.292899999999999"/>
    <n v="-13.513276551477558"/>
  </r>
  <r>
    <x v="8"/>
    <s v="En Proceso"/>
    <s v="Pinturas y Quimicos"/>
    <s v="Diluyente Duro Sur"/>
    <n v="-0.3125"/>
    <n v="614.85960643746137"/>
    <n v="-192.14362701170668"/>
    <n v="30.292899999999999"/>
    <n v="-6.3428601095209336"/>
  </r>
  <r>
    <x v="8"/>
    <s v="En Proceso"/>
    <s v="Pinturas y Quimicos"/>
    <s v="Corrostyl antic mate Negro Sur galon"/>
    <n v="-0.125"/>
    <n v="875.09253561253558"/>
    <n v="-109.38656695156695"/>
    <n v="30.292899999999999"/>
    <n v="-3.610963854618308"/>
  </r>
  <r>
    <x v="8"/>
    <s v="En Proceso"/>
    <s v="Pinturas y Quimicos"/>
    <s v="Desoxidante / Desengrasante Sur"/>
    <n v="-6.25E-2"/>
    <n v="238.47880378364198"/>
    <n v="-14.904925236477624"/>
    <n v="30.292899999999999"/>
    <n v="-0.49202701743569033"/>
  </r>
  <r>
    <x v="44"/>
    <s v="En Proceso"/>
    <s v="Material para Empaque"/>
    <s v="Papel kraft "/>
    <n v="-22.5"/>
    <n v="3.1466686239601929"/>
    <n v="-70.800044039104336"/>
    <n v="30.292899999999999"/>
    <n v="-2.3371827734916213"/>
  </r>
  <r>
    <x v="167"/>
    <s v="Finalizada"/>
    <s v="Pinturas y Quimicos"/>
    <s v="Duro Tinte Negro Sur cuarto"/>
    <n v="0.625"/>
    <n v="406.3"/>
    <n v="253.9375"/>
    <n v="30.292899999999999"/>
    <n v="8.3827398499318324"/>
  </r>
  <r>
    <x v="167"/>
    <s v="Finalizada"/>
    <s v="Pinturas y Quimicos"/>
    <s v="Fondo Lijable para exteriores transparente Sur negro galon"/>
    <n v="0.3125"/>
    <n v="980.21"/>
    <n v="306.31562500000001"/>
    <n v="30.292899999999999"/>
    <n v="10.111795998402267"/>
  </r>
  <r>
    <x v="167"/>
    <s v="Finalizada"/>
    <s v="Pinturas y Quimicos"/>
    <s v="Acabado mate para exteriores transparente Sur"/>
    <n v="0.3125"/>
    <n v="1200.5646323851602"/>
    <n v="375.17644762036252"/>
    <n v="30.292899999999999"/>
    <n v="12.384963064624467"/>
  </r>
  <r>
    <x v="167"/>
    <s v="Finalizada"/>
    <s v="Pinturas y Quimicos"/>
    <s v="Componente B 730 para poliuretano Sur"/>
    <n v="0.3125"/>
    <n v="1309.9402727880145"/>
    <n v="409.3563352462545"/>
    <n v="30.292899999999999"/>
    <n v="13.513276551477558"/>
  </r>
  <r>
    <x v="167"/>
    <s v="Finalizada"/>
    <s v="Pinturas y Quimicos"/>
    <s v="Diluyente Duro Sur"/>
    <n v="0.3125"/>
    <n v="614.85960643746137"/>
    <n v="192.14362701170668"/>
    <n v="30.292899999999999"/>
    <n v="6.3428601095209336"/>
  </r>
  <r>
    <x v="167"/>
    <s v="Finalizada"/>
    <s v="Pinturas y Quimicos"/>
    <s v="Corrostyl antic mate Negro Sur galon"/>
    <n v="0.125"/>
    <n v="875.09253561253558"/>
    <n v="109.38656695156695"/>
    <n v="30.292899999999999"/>
    <n v="3.610963854618308"/>
  </r>
  <r>
    <x v="167"/>
    <s v="Finalizada"/>
    <s v="Pinturas y Quimicos"/>
    <s v="Desoxidante / Desengrasante Sur"/>
    <n v="6.25E-2"/>
    <n v="238.47880378364198"/>
    <n v="14.904925236477624"/>
    <n v="30.292899999999999"/>
    <n v="0.49202701743569033"/>
  </r>
  <r>
    <x v="167"/>
    <s v="Finalizada"/>
    <s v="Material para Empaque"/>
    <s v="Papel kraft "/>
    <n v="22.5"/>
    <n v="3.1466686239601929"/>
    <n v="70.800044039104336"/>
    <n v="30.292899999999999"/>
    <n v="2.3371827734916213"/>
  </r>
  <r>
    <x v="8"/>
    <s v="En Proceso"/>
    <s v="Pinturas y Quimicos"/>
    <s v="Duro Tinte Cenizaro Sur cuarto"/>
    <n v="-0.375"/>
    <n v="371.3032734693877"/>
    <n v="-139.23872755102039"/>
    <n v="30.292899999999999"/>
    <n v="-4.5964145905813041"/>
  </r>
  <r>
    <x v="8"/>
    <s v="En Proceso"/>
    <s v="Pinturas y Quimicos"/>
    <s v="Duro Tinte Nogal Oscuro Sur cuarto"/>
    <n v="-0.75"/>
    <n v="307.77845941846914"/>
    <n v="-230.83384456385187"/>
    <n v="30.292899999999999"/>
    <n v="-7.6200642580885907"/>
  </r>
  <r>
    <x v="8"/>
    <s v="En Proceso"/>
    <s v="Pinturas y Quimicos"/>
    <s v="Duro Tinte Negro Sur galon"/>
    <n v="-0.375"/>
    <n v="1209.67"/>
    <n v="-453.62625000000003"/>
    <n v="30.292899999999999"/>
    <n v="-14.974672282944189"/>
  </r>
  <r>
    <x v="8"/>
    <s v="En Proceso"/>
    <s v="Pinturas y Quimicos"/>
    <s v="Thinner extrafino Sur galon"/>
    <n v="-0.3125"/>
    <n v="349.53824092741934"/>
    <n v="-109.23070028981854"/>
    <n v="30.292899999999999"/>
    <n v="-3.6058185347001621"/>
  </r>
  <r>
    <x v="8"/>
    <s v="En Proceso"/>
    <s v="Pinturas y Quimicos"/>
    <s v="Fondo Lijable para exteriores transparente Sur negro galon"/>
    <n v="-1.125"/>
    <n v="980.21"/>
    <n v="-1102.7362499999999"/>
    <n v="30.292899999999999"/>
    <n v="-36.402465594248156"/>
  </r>
  <r>
    <x v="8"/>
    <s v="En Proceso"/>
    <s v="Pinturas y Quimicos"/>
    <s v="Acabado mate para exteriores transparente Sur"/>
    <n v="-0.875"/>
    <n v="1200.5646323851602"/>
    <n v="-1050.4940533370152"/>
    <n v="30.292899999999999"/>
    <n v="-34.677896580948513"/>
  </r>
  <r>
    <x v="8"/>
    <s v="En Proceso"/>
    <s v="Pinturas y Quimicos"/>
    <s v="Componente B 730 para poliuretano Sur"/>
    <n v="-1"/>
    <n v="1309.9402727880145"/>
    <n v="-1309.9402727880145"/>
    <n v="30.292899999999999"/>
    <n v="-43.242484964728185"/>
  </r>
  <r>
    <x v="8"/>
    <s v="En Proceso"/>
    <s v="Pinturas y Quimicos"/>
    <s v="Diluyente Duro Sur"/>
    <n v="-1"/>
    <n v="614.85960643746137"/>
    <n v="-614.85960643746137"/>
    <n v="30.292899999999999"/>
    <n v="-20.297152350466988"/>
  </r>
  <r>
    <x v="199"/>
    <s v="En Proceso"/>
    <s v="Pinturas y Quimicos"/>
    <s v="Duro Tinte Cenizaro Sur cuarto"/>
    <n v="0.375"/>
    <n v="371.3032734693877"/>
    <n v="139.23872755102039"/>
    <n v="30.292899999999999"/>
    <n v="4.5964145905813041"/>
  </r>
  <r>
    <x v="199"/>
    <s v="En Proceso"/>
    <s v="Pinturas y Quimicos"/>
    <s v="Duro Tinte Nogal Oscuro Sur cuarto"/>
    <n v="0.75"/>
    <n v="307.77845941846914"/>
    <n v="230.83384456385187"/>
    <n v="30.292899999999999"/>
    <n v="7.6200642580885907"/>
  </r>
  <r>
    <x v="199"/>
    <s v="En Proceso"/>
    <s v="Pinturas y Quimicos"/>
    <s v="Duro Tinte Negro Sur galon"/>
    <n v="0.375"/>
    <n v="1209.67"/>
    <n v="453.62625000000003"/>
    <n v="30.292899999999999"/>
    <n v="14.974672282944189"/>
  </r>
  <r>
    <x v="199"/>
    <s v="En Proceso"/>
    <s v="Pinturas y Quimicos"/>
    <s v="Thinner extrafino Sur galon"/>
    <n v="0.3125"/>
    <n v="349.53824092741934"/>
    <n v="109.23070028981854"/>
    <n v="30.292899999999999"/>
    <n v="3.6058185347001621"/>
  </r>
  <r>
    <x v="199"/>
    <s v="En Proceso"/>
    <s v="Pinturas y Quimicos"/>
    <s v="Fondo Lijable para exteriores transparente Sur negro galon"/>
    <n v="1.125"/>
    <n v="980.21"/>
    <n v="1102.7362499999999"/>
    <n v="30.292899999999999"/>
    <n v="36.402465594248156"/>
  </r>
  <r>
    <x v="199"/>
    <s v="En Proceso"/>
    <s v="Pinturas y Quimicos"/>
    <s v="Acabado mate para exteriores transparente Sur"/>
    <n v="0.875"/>
    <n v="1200.5646323851602"/>
    <n v="1050.4940533370152"/>
    <n v="30.292899999999999"/>
    <n v="34.677896580948513"/>
  </r>
  <r>
    <x v="199"/>
    <s v="En Proceso"/>
    <s v="Pinturas y Quimicos"/>
    <s v="Componente B 730 para poliuretano Sur"/>
    <n v="1"/>
    <n v="1309.9402727880145"/>
    <n v="1309.9402727880145"/>
    <n v="30.292899999999999"/>
    <n v="43.242484964728185"/>
  </r>
  <r>
    <x v="199"/>
    <s v="En Proceso"/>
    <s v="Pinturas y Quimicos"/>
    <s v="Diluyente Duro Sur"/>
    <n v="1"/>
    <n v="614.85960643746137"/>
    <n v="614.85960643746137"/>
    <n v="30.292899999999999"/>
    <n v="20.297152350466988"/>
  </r>
  <r>
    <x v="8"/>
    <s v="En Proceso"/>
    <s v="Pinturas y Quimicos"/>
    <s v="Duro Tinte Cenizaro Sur cuarto"/>
    <n v="-0.625"/>
    <n v="371.3032734693877"/>
    <n v="-232.06454591836732"/>
    <n v="30.292899999999999"/>
    <n v="-7.6606909843021738"/>
  </r>
  <r>
    <x v="8"/>
    <s v="En Proceso"/>
    <s v="Pinturas y Quimicos"/>
    <s v="Duro Tinte Nogal Oscuro Sur cuarto"/>
    <n v="-1.25"/>
    <n v="307.77845941846914"/>
    <n v="-384.72307427308641"/>
    <n v="30.292899999999999"/>
    <n v="-12.700107096814317"/>
  </r>
  <r>
    <x v="8"/>
    <s v="En Proceso"/>
    <s v="Pinturas y Quimicos"/>
    <s v="Duro Tinte Negro Sur galon"/>
    <n v="-0.75"/>
    <n v="1209.67"/>
    <n v="-907.25250000000005"/>
    <n v="30.292899999999999"/>
    <n v="-29.949344565888378"/>
  </r>
  <r>
    <x v="8"/>
    <s v="En Proceso"/>
    <s v="Pinturas y Quimicos"/>
    <s v="Thinner extrafino Sur galon"/>
    <n v="-0.8125"/>
    <n v="349.53824092741934"/>
    <n v="-283.99982075352818"/>
    <n v="30.292899999999999"/>
    <n v="-9.3751281902204209"/>
  </r>
  <r>
    <x v="8"/>
    <s v="En Proceso"/>
    <s v="Pinturas y Quimicos"/>
    <s v="Fondo Lijable para exteriores transparente Sur negro galon"/>
    <n v="-0.3125"/>
    <n v="980.21"/>
    <n v="-306.31562500000001"/>
    <n v="30.292899999999999"/>
    <n v="-10.111795998402267"/>
  </r>
  <r>
    <x v="8"/>
    <s v="En Proceso"/>
    <s v="Pinturas y Quimicos"/>
    <s v="Fondo Lijable para exteriores transparente Sur negro galon"/>
    <n v="-1.375"/>
    <n v="980.21"/>
    <n v="-1347.7887500000002"/>
    <n v="30.292899999999999"/>
    <n v="-44.491902392969976"/>
  </r>
  <r>
    <x v="8"/>
    <s v="En Proceso"/>
    <s v="Pinturas y Quimicos"/>
    <s v="Acabado mate para exteriores transparente Sur"/>
    <n v="-1.4375"/>
    <n v="1200.5646323851602"/>
    <n v="-1725.8116590536677"/>
    <n v="30.292899999999999"/>
    <n v="-56.970830097272554"/>
  </r>
  <r>
    <x v="8"/>
    <s v="En Proceso"/>
    <s v="Pinturas y Quimicos"/>
    <s v="Componente B 730 para poliuretano Sur"/>
    <n v="-1.5625"/>
    <n v="1309.9402727880145"/>
    <n v="-2046.7816762312725"/>
    <n v="30.292899999999999"/>
    <n v="-67.566382757387785"/>
  </r>
  <r>
    <x v="8"/>
    <s v="En Proceso"/>
    <s v="Pinturas y Quimicos"/>
    <s v="Diluyente Duro Sur"/>
    <n v="-1.5625"/>
    <n v="614.85960643746137"/>
    <n v="-960.71813505853333"/>
    <n v="30.292899999999999"/>
    <n v="-31.714300547604665"/>
  </r>
  <r>
    <x v="199"/>
    <s v="En Proceso"/>
    <s v="Pinturas y Quimicos"/>
    <s v="Duro Tinte Cenizaro Sur cuarto"/>
    <n v="0.625"/>
    <n v="371.3032734693877"/>
    <n v="232.06454591836732"/>
    <n v="30.292899999999999"/>
    <n v="7.6606909843021738"/>
  </r>
  <r>
    <x v="199"/>
    <s v="En Proceso"/>
    <s v="Pinturas y Quimicos"/>
    <s v="Duro Tinte Nogal Oscuro Sur cuarto"/>
    <n v="1.25"/>
    <n v="307.77845941846914"/>
    <n v="384.72307427308641"/>
    <n v="30.292899999999999"/>
    <n v="12.700107096814317"/>
  </r>
  <r>
    <x v="199"/>
    <s v="En Proceso"/>
    <s v="Pinturas y Quimicos"/>
    <s v="Duro Tinte Negro Sur galon"/>
    <n v="0.75"/>
    <n v="1209.67"/>
    <n v="907.25250000000005"/>
    <n v="30.292899999999999"/>
    <n v="29.949344565888378"/>
  </r>
  <r>
    <x v="199"/>
    <s v="En Proceso"/>
    <s v="Pinturas y Quimicos"/>
    <s v="Thinner extrafino Sur galon"/>
    <n v="0.8125"/>
    <n v="349.53824092741934"/>
    <n v="283.99982075352818"/>
    <n v="30.292899999999999"/>
    <n v="9.3751281902204209"/>
  </r>
  <r>
    <x v="199"/>
    <s v="En Proceso"/>
    <s v="Pinturas y Quimicos"/>
    <s v="Fondo Lijable para exteriores transparente Sur negro galon"/>
    <n v="0.3125"/>
    <n v="980.21"/>
    <n v="306.31562500000001"/>
    <n v="30.292899999999999"/>
    <n v="10.111795998402267"/>
  </r>
  <r>
    <x v="199"/>
    <s v="En Proceso"/>
    <s v="Pinturas y Quimicos"/>
    <s v="Fondo Lijable para exteriores transparente Sur negro galon"/>
    <n v="1.375"/>
    <n v="980.21"/>
    <n v="1347.7887500000002"/>
    <n v="30.292899999999999"/>
    <n v="44.491902392969976"/>
  </r>
  <r>
    <x v="199"/>
    <s v="En Proceso"/>
    <s v="Pinturas y Quimicos"/>
    <s v="Acabado mate para exteriores transparente Sur"/>
    <n v="1.4375"/>
    <n v="1200.5646323851602"/>
    <n v="1725.8116590536677"/>
    <n v="30.292899999999999"/>
    <n v="56.970830097272554"/>
  </r>
  <r>
    <x v="199"/>
    <s v="En Proceso"/>
    <s v="Pinturas y Quimicos"/>
    <s v="Componente B 730 para poliuretano Sur"/>
    <n v="1.5625"/>
    <n v="1309.9402727880145"/>
    <n v="2046.7816762312725"/>
    <n v="30.292899999999999"/>
    <n v="67.566382757387785"/>
  </r>
  <r>
    <x v="199"/>
    <s v="En Proceso"/>
    <s v="Pinturas y Quimicos"/>
    <s v="Diluyente Duro Sur"/>
    <n v="1.5625"/>
    <n v="614.85960643746137"/>
    <n v="960.71813505853333"/>
    <n v="30.292899999999999"/>
    <n v="31.714300547604665"/>
  </r>
  <r>
    <x v="8"/>
    <s v="En Proceso"/>
    <s v="Pinturas y Quimicos"/>
    <s v="Duro Tinte Genizaro Antiguo Sur cuarto"/>
    <n v="-0.125"/>
    <n v="142.2564563939394"/>
    <n v="-17.782057049242425"/>
    <n v="30.292899999999999"/>
    <n v="-0.5870041181016814"/>
  </r>
  <r>
    <x v="8"/>
    <s v="En Proceso"/>
    <s v="Pinturas y Quimicos"/>
    <s v="Duro Tinte Negro Sur cuarto"/>
    <n v="-0.5"/>
    <n v="406.3"/>
    <n v="-203.15"/>
    <n v="30.292899999999999"/>
    <n v="-6.7061918799454663"/>
  </r>
  <r>
    <x v="8"/>
    <s v="En Proceso"/>
    <s v="Pinturas y Quimicos"/>
    <s v="Corrostyl antic mate Negro Sur galon"/>
    <n v="-3.125E-2"/>
    <n v="875.09253561253558"/>
    <n v="-27.346641737891737"/>
    <n v="30.292899999999999"/>
    <n v="-0.90274096365457701"/>
  </r>
  <r>
    <x v="8"/>
    <s v="En Proceso"/>
    <s v="Pinturas y Quimicos"/>
    <s v="Desoxidante / Desengrasante Sur"/>
    <n v="-3.125E-2"/>
    <n v="238.47880378364198"/>
    <n v="-7.4524626182388118"/>
    <n v="30.292899999999999"/>
    <n v="-0.24601350871784516"/>
  </r>
  <r>
    <x v="8"/>
    <s v="En Proceso"/>
    <s v="Pinturas y Quimicos"/>
    <s v="Fondo Lijable para exteriores transparente Sur negro galon"/>
    <n v="-0.3125"/>
    <n v="980.21"/>
    <n v="-306.31562500000001"/>
    <n v="30.292899999999999"/>
    <n v="-10.111795998402267"/>
  </r>
  <r>
    <x v="8"/>
    <s v="En Proceso"/>
    <s v="Pinturas y Quimicos"/>
    <s v="Acabado mate para exteriores transparente Sur"/>
    <n v="-0.3125"/>
    <n v="1200.5646323851602"/>
    <n v="-375.17644762036252"/>
    <n v="30.292899999999999"/>
    <n v="-12.384963064624467"/>
  </r>
  <r>
    <x v="8"/>
    <s v="En Proceso"/>
    <s v="Pinturas y Quimicos"/>
    <s v="Componente B 730 para poliuretano Sur"/>
    <n v="-0.3125"/>
    <n v="1309.9402727880145"/>
    <n v="-409.3563352462545"/>
    <n v="30.292899999999999"/>
    <n v="-13.513276551477558"/>
  </r>
  <r>
    <x v="8"/>
    <s v="En Proceso"/>
    <s v="Pinturas y Quimicos"/>
    <s v="Diluyente Duro Sur"/>
    <n v="-0.3125"/>
    <n v="614.85960643746137"/>
    <n v="-192.14362701170668"/>
    <n v="30.292899999999999"/>
    <n v="-6.3428601095209336"/>
  </r>
  <r>
    <x v="44"/>
    <s v="En Proceso"/>
    <s v="Material para Empaque"/>
    <s v="Papel kraft "/>
    <n v="-22.5"/>
    <n v="3.1466686239601929"/>
    <n v="-70.800044039104336"/>
    <n v="30.292899999999999"/>
    <n v="-2.3371827734916213"/>
  </r>
  <r>
    <x v="159"/>
    <s v="Finalizada"/>
    <s v="Pinturas y Quimicos"/>
    <s v="Duro Tinte Genizaro Antiguo Sur cuarto"/>
    <n v="0.125"/>
    <n v="142.2564563939394"/>
    <n v="17.782057049242425"/>
    <n v="30.292899999999999"/>
    <n v="0.5870041181016814"/>
  </r>
  <r>
    <x v="159"/>
    <s v="Finalizada"/>
    <s v="Pinturas y Quimicos"/>
    <s v="Duro Tinte Negro Sur cuarto"/>
    <n v="0.5"/>
    <n v="406.3"/>
    <n v="203.15"/>
    <n v="30.292899999999999"/>
    <n v="6.7061918799454663"/>
  </r>
  <r>
    <x v="159"/>
    <s v="Finalizada"/>
    <s v="Pinturas y Quimicos"/>
    <s v="Corrostyl antic mate Negro Sur galon"/>
    <n v="3.125E-2"/>
    <n v="875.09253561253558"/>
    <n v="27.346641737891737"/>
    <n v="30.292899999999999"/>
    <n v="0.90274096365457701"/>
  </r>
  <r>
    <x v="159"/>
    <s v="Finalizada"/>
    <s v="Pinturas y Quimicos"/>
    <s v="Desoxidante / Desengrasante Sur"/>
    <n v="3.125E-2"/>
    <n v="238.47880378364198"/>
    <n v="7.4524626182388118"/>
    <n v="30.292899999999999"/>
    <n v="0.24601350871784516"/>
  </r>
  <r>
    <x v="159"/>
    <s v="Finalizada"/>
    <s v="Pinturas y Quimicos"/>
    <s v="Fondo Lijable para exteriores transparente Sur negro galon"/>
    <n v="0.3125"/>
    <n v="980.21"/>
    <n v="306.31562500000001"/>
    <n v="30.292899999999999"/>
    <n v="10.111795998402267"/>
  </r>
  <r>
    <x v="159"/>
    <s v="Finalizada"/>
    <s v="Pinturas y Quimicos"/>
    <s v="Acabado mate para exteriores transparente Sur"/>
    <n v="0.3125"/>
    <n v="1200.5646323851602"/>
    <n v="375.17644762036252"/>
    <n v="30.292899999999999"/>
    <n v="12.384963064624467"/>
  </r>
  <r>
    <x v="159"/>
    <s v="Finalizada"/>
    <s v="Pinturas y Quimicos"/>
    <s v="Componente B 730 para poliuretano Sur"/>
    <n v="0.3125"/>
    <n v="1309.9402727880145"/>
    <n v="409.3563352462545"/>
    <n v="30.292899999999999"/>
    <n v="13.513276551477558"/>
  </r>
  <r>
    <x v="159"/>
    <s v="Finalizada"/>
    <s v="Pinturas y Quimicos"/>
    <s v="Diluyente Duro Sur"/>
    <n v="0.3125"/>
    <n v="614.85960643746137"/>
    <n v="192.14362701170668"/>
    <n v="30.292899999999999"/>
    <n v="6.3428601095209336"/>
  </r>
  <r>
    <x v="159"/>
    <s v="Finalizada"/>
    <s v="Material para Empaque"/>
    <s v="Papel kraft "/>
    <n v="22.5"/>
    <n v="3.1466686239601929"/>
    <n v="70.800044039104336"/>
    <n v="30.292899999999999"/>
    <n v="2.3371827734916213"/>
  </r>
  <r>
    <x v="8"/>
    <s v="En Proceso"/>
    <s v="Pinturas y Quimicos"/>
    <s v="Fondo Lijable para exteriores transparente Sur negro galon"/>
    <n v="-0.375"/>
    <n v="980.21"/>
    <n v="-367.57875000000001"/>
    <n v="30.292899999999999"/>
    <n v="-12.13415519808272"/>
  </r>
  <r>
    <x v="8"/>
    <s v="En Proceso"/>
    <s v="Pinturas y Quimicos"/>
    <s v="Acabado mate para exteriores transparente Sur"/>
    <n v="-0.3125"/>
    <n v="1200.5646323851602"/>
    <n v="-375.17644762036252"/>
    <n v="30.292899999999999"/>
    <n v="-12.384963064624467"/>
  </r>
  <r>
    <x v="8"/>
    <s v="En Proceso"/>
    <s v="Pinturas y Quimicos"/>
    <s v="Componente B 730 para poliuretano Sur"/>
    <n v="-0.34375"/>
    <n v="1309.9402727880145"/>
    <n v="-450.29196877087998"/>
    <n v="30.292899999999999"/>
    <n v="-14.864604206625314"/>
  </r>
  <r>
    <x v="8"/>
    <s v="En Proceso"/>
    <s v="Pinturas y Quimicos"/>
    <s v="Diluyente Duro Sur"/>
    <n v="-0.34375"/>
    <n v="614.85960643746137"/>
    <n v="-211.35798971287736"/>
    <n v="30.292899999999999"/>
    <n v="-6.9771461204730274"/>
  </r>
  <r>
    <x v="8"/>
    <s v="En Proceso"/>
    <s v="Pinturas y Quimicos"/>
    <s v="Duro Tinte Negro Sur galon"/>
    <n v="-0.375"/>
    <n v="1209.67"/>
    <n v="-453.62625000000003"/>
    <n v="30.292899999999999"/>
    <n v="-14.974672282944189"/>
  </r>
  <r>
    <x v="8"/>
    <s v="En Proceso"/>
    <s v="Pinturas y Quimicos"/>
    <s v="Duro Tinte Genizaro Antiguo Sur cuarto"/>
    <n v="-3.125E-2"/>
    <n v="142.2564563939394"/>
    <n v="-4.4455142623106063"/>
    <n v="30.292899999999999"/>
    <n v="-0.14675102952542035"/>
  </r>
  <r>
    <x v="44"/>
    <s v="En Proceso"/>
    <s v="Material para Empaque"/>
    <s v="Papel kraft "/>
    <n v="-27"/>
    <n v="3.1466686239601929"/>
    <n v="-84.960052846925208"/>
    <n v="30.292899999999999"/>
    <n v="-2.8046193281899456"/>
  </r>
  <r>
    <x v="170"/>
    <s v="Finalizada"/>
    <s v="Pinturas y Quimicos"/>
    <s v="Fondo Lijable para exteriores transparente Sur negro galon"/>
    <n v="0.375"/>
    <n v="980.21"/>
    <n v="367.57875000000001"/>
    <n v="30.292899999999999"/>
    <n v="12.13415519808272"/>
  </r>
  <r>
    <x v="170"/>
    <s v="Finalizada"/>
    <s v="Pinturas y Quimicos"/>
    <s v="Acabado mate para exteriores transparente Sur"/>
    <n v="0.3125"/>
    <n v="1200.5646323851602"/>
    <n v="375.17644762036252"/>
    <n v="30.292899999999999"/>
    <n v="12.384963064624467"/>
  </r>
  <r>
    <x v="170"/>
    <s v="Finalizada"/>
    <s v="Pinturas y Quimicos"/>
    <s v="Componente B 730 para poliuretano Sur"/>
    <n v="0.34375"/>
    <n v="1309.9402727880145"/>
    <n v="450.29196877087998"/>
    <n v="30.292899999999999"/>
    <n v="14.864604206625314"/>
  </r>
  <r>
    <x v="170"/>
    <s v="Finalizada"/>
    <s v="Pinturas y Quimicos"/>
    <s v="Diluyente Duro Sur"/>
    <n v="0.34375"/>
    <n v="614.85960643746137"/>
    <n v="211.35798971287736"/>
    <n v="30.292899999999999"/>
    <n v="6.9771461204730274"/>
  </r>
  <r>
    <x v="170"/>
    <s v="Finalizada"/>
    <s v="Pinturas y Quimicos"/>
    <s v="Duro Tinte Negro Sur galon"/>
    <n v="0.375"/>
    <n v="1209.67"/>
    <n v="453.62625000000003"/>
    <n v="30.292899999999999"/>
    <n v="14.974672282944189"/>
  </r>
  <r>
    <x v="170"/>
    <s v="Finalizada"/>
    <s v="Pinturas y Quimicos"/>
    <s v="Duro Tinte Genizaro Antiguo Sur cuarto"/>
    <n v="3.125E-2"/>
    <n v="142.2564563939394"/>
    <n v="4.4455142623106063"/>
    <n v="30.292899999999999"/>
    <n v="0.14675102952542035"/>
  </r>
  <r>
    <x v="170"/>
    <s v="Finalizada"/>
    <s v="Material para Empaque"/>
    <s v="Papel kraft "/>
    <n v="27"/>
    <n v="3.1466686239601929"/>
    <n v="84.960052846925208"/>
    <n v="30.292899999999999"/>
    <n v="2.8046193281899456"/>
  </r>
  <r>
    <x v="8"/>
    <s v="En Proceso"/>
    <s v="Pinturas y Quimicos"/>
    <s v="Duro Tinte Negro Sur galon"/>
    <n v="-0.1875"/>
    <n v="1209.67"/>
    <n v="-226.81312500000001"/>
    <n v="30.292899999999999"/>
    <n v="-7.4873361414720945"/>
  </r>
  <r>
    <x v="8"/>
    <s v="En Proceso"/>
    <s v="Pinturas y Quimicos"/>
    <s v="Duro Tinte Genizaro Antiguo Sur cuarto"/>
    <n v="-3.125E-2"/>
    <n v="142.2564563939394"/>
    <n v="-4.4455142623106063"/>
    <n v="30.292899999999999"/>
    <n v="-0.14675102952542035"/>
  </r>
  <r>
    <x v="8"/>
    <s v="En Proceso"/>
    <s v="Pinturas y Quimicos"/>
    <s v="Fondo Lijable para exteriores transparente Sur negro galon"/>
    <n v="-0.25"/>
    <n v="980.21"/>
    <n v="-245.05250000000001"/>
    <n v="30.292899999999999"/>
    <n v="-8.0894367987218132"/>
  </r>
  <r>
    <x v="8"/>
    <s v="En Proceso"/>
    <s v="Pinturas y Quimicos"/>
    <s v="Acabado mate para exteriores transparente Sur"/>
    <n v="-0.25"/>
    <n v="1200.5646323851602"/>
    <n v="-300.14115809629004"/>
    <n v="30.292899999999999"/>
    <n v="-9.9079704516995744"/>
  </r>
  <r>
    <x v="8"/>
    <s v="En Proceso"/>
    <s v="Pinturas y Quimicos"/>
    <s v="Componente B 730 para poliuretano Sur"/>
    <n v="-0.25"/>
    <n v="1309.9402727880145"/>
    <n v="-327.48506819700361"/>
    <n v="30.292899999999999"/>
    <n v="-10.810621241182046"/>
  </r>
  <r>
    <x v="8"/>
    <s v="En Proceso"/>
    <s v="Pinturas y Quimicos"/>
    <s v="Diluyente Duro Sur"/>
    <n v="-0.25"/>
    <n v="614.85960643746137"/>
    <n v="-153.71490160936534"/>
    <n v="30.292899999999999"/>
    <n v="-5.0742880876167469"/>
  </r>
  <r>
    <x v="44"/>
    <s v="En Proceso"/>
    <s v="Material para Empaque"/>
    <s v="Papel kraft "/>
    <n v="-12.6"/>
    <n v="3.1466686239601929"/>
    <n v="-39.648024661898432"/>
    <n v="30.292899999999999"/>
    <n v="-1.308822353155308"/>
  </r>
  <r>
    <x v="171"/>
    <s v="Finalizada"/>
    <s v="Pinturas y Quimicos"/>
    <s v="Duro Tinte Negro Sur galon"/>
    <n v="0.1875"/>
    <n v="1209.67"/>
    <n v="226.81312500000001"/>
    <n v="30.292899999999999"/>
    <n v="7.4873361414720945"/>
  </r>
  <r>
    <x v="171"/>
    <s v="Finalizada"/>
    <s v="Pinturas y Quimicos"/>
    <s v="Duro Tinte Genizaro Antiguo Sur cuarto"/>
    <n v="3.125E-2"/>
    <n v="142.2564563939394"/>
    <n v="4.4455142623106063"/>
    <n v="30.292899999999999"/>
    <n v="0.14675102952542035"/>
  </r>
  <r>
    <x v="171"/>
    <s v="Finalizada"/>
    <s v="Pinturas y Quimicos"/>
    <s v="Fondo Lijable para exteriores transparente Sur negro galon"/>
    <n v="0.25"/>
    <n v="980.21"/>
    <n v="245.05250000000001"/>
    <n v="30.292899999999999"/>
    <n v="8.0894367987218132"/>
  </r>
  <r>
    <x v="171"/>
    <s v="Finalizada"/>
    <s v="Pinturas y Quimicos"/>
    <s v="Acabado mate para exteriores transparente Sur"/>
    <n v="0.25"/>
    <n v="1200.5646323851602"/>
    <n v="300.14115809629004"/>
    <n v="30.292899999999999"/>
    <n v="9.9079704516995744"/>
  </r>
  <r>
    <x v="171"/>
    <s v="Finalizada"/>
    <s v="Pinturas y Quimicos"/>
    <s v="Componente B 730 para poliuretano Sur"/>
    <n v="0.25"/>
    <n v="1309.9402727880145"/>
    <n v="327.48506819700361"/>
    <n v="30.292899999999999"/>
    <n v="10.810621241182046"/>
  </r>
  <r>
    <x v="171"/>
    <s v="Finalizada"/>
    <s v="Pinturas y Quimicos"/>
    <s v="Diluyente Duro Sur"/>
    <n v="0.25"/>
    <n v="614.85960643746137"/>
    <n v="153.71490160936534"/>
    <n v="30.292899999999999"/>
    <n v="5.0742880876167469"/>
  </r>
  <r>
    <x v="171"/>
    <s v="Finalizada"/>
    <s v="Material para Empaque"/>
    <s v="Papel kraft "/>
    <n v="12.6"/>
    <n v="3.1466686239601929"/>
    <n v="39.648024661898432"/>
    <n v="30.292899999999999"/>
    <n v="1.308822353155308"/>
  </r>
  <r>
    <x v="8"/>
    <s v="En Proceso"/>
    <s v="Pinturas y Quimicos"/>
    <s v="Fondo Lijable para exteriores transparente Sur negro galon"/>
    <n v="-1.3125"/>
    <n v="980.21"/>
    <n v="-1286.525625"/>
    <n v="30.292899999999999"/>
    <n v="-42.469543193289518"/>
  </r>
  <r>
    <x v="8"/>
    <s v="En Proceso"/>
    <s v="Pinturas y Quimicos"/>
    <s v="Acabado mate para exteriores transparente Sur"/>
    <n v="-1.375"/>
    <n v="1200.5646323851602"/>
    <n v="-1650.7763695295953"/>
    <n v="30.292899999999999"/>
    <n v="-54.493837484347665"/>
  </r>
  <r>
    <x v="8"/>
    <s v="En Proceso"/>
    <s v="Pinturas y Quimicos"/>
    <s v="Componente B 730 para poliuretano Sur"/>
    <n v="-1.34375"/>
    <n v="1309.9402727880145"/>
    <n v="-1760.2322415588944"/>
    <n v="30.292899999999999"/>
    <n v="-58.1070891713535"/>
  </r>
  <r>
    <x v="8"/>
    <s v="En Proceso"/>
    <s v="Pinturas y Quimicos"/>
    <s v="Diluyente Duro Sur"/>
    <n v="-1.34375"/>
    <n v="614.85960643746137"/>
    <n v="-826.21759615033875"/>
    <n v="30.292899999999999"/>
    <n v="-27.274298470940014"/>
  </r>
  <r>
    <x v="8"/>
    <s v="En Proceso"/>
    <s v="Pinturas y Quimicos"/>
    <s v="Thinner extrafino Sur galon"/>
    <n v="-1.375"/>
    <n v="349.53824092741934"/>
    <n v="-480.61508127520159"/>
    <n v="30.292899999999999"/>
    <n v="-15.865601552680713"/>
  </r>
  <r>
    <x v="8"/>
    <s v="En Proceso"/>
    <s v="Pinturas y Quimicos"/>
    <s v="Duro Tinte Genizaro Antiguo Sur cuarto"/>
    <n v="-0.5"/>
    <n v="142.2564563939394"/>
    <n v="-71.128228196969701"/>
    <n v="30.292899999999999"/>
    <n v="-2.3480164724067256"/>
  </r>
  <r>
    <x v="8"/>
    <s v="En Proceso"/>
    <s v="Pinturas y Quimicos"/>
    <s v="Duro Tinte Negro Sur galon"/>
    <n v="-1.0625"/>
    <n v="1209.67"/>
    <n v="-1285.274375"/>
    <n v="30.292899999999999"/>
    <n v="-42.428238135008534"/>
  </r>
  <r>
    <x v="8"/>
    <s v="En Proceso"/>
    <s v="Pinturas y Quimicos"/>
    <s v="Duro Tinte Nogal Oscuro Sur cuarto"/>
    <n v="-1"/>
    <n v="307.77845941846914"/>
    <n v="-307.77845941846914"/>
    <n v="30.292899999999999"/>
    <n v="-10.160085677451454"/>
  </r>
  <r>
    <x v="8"/>
    <s v="En Proceso"/>
    <s v="Pinturas y Quimicos"/>
    <s v="Corrostyl antic mate Negro Sur galon"/>
    <n v="-0.25"/>
    <n v="875.09253561253558"/>
    <n v="-218.7731339031339"/>
    <n v="30.292899999999999"/>
    <n v="-7.2219277092366161"/>
  </r>
  <r>
    <x v="8"/>
    <s v="En Proceso"/>
    <s v="Pinturas y Quimicos"/>
    <s v="Desoxidante / Desengrasante Sur"/>
    <n v="-6.25E-2"/>
    <n v="238.47880378364198"/>
    <n v="-14.904925236477624"/>
    <n v="30.292899999999999"/>
    <n v="-0.49202701743569033"/>
  </r>
  <r>
    <x v="44"/>
    <s v="En Proceso"/>
    <s v="Material para Empaque"/>
    <s v="Papel kraft "/>
    <n v="-72"/>
    <n v="3.1466686239601929"/>
    <n v="-226.56014092513388"/>
    <n v="30.292899999999999"/>
    <n v="-7.4789848751731887"/>
  </r>
  <r>
    <x v="172"/>
    <s v="Finalizada"/>
    <s v="Pinturas y Quimicos"/>
    <s v="Fondo Lijable para exteriores transparente Sur negro galon"/>
    <n v="1.3125"/>
    <n v="980.21"/>
    <n v="1286.525625"/>
    <n v="30.292899999999999"/>
    <n v="42.469543193289518"/>
  </r>
  <r>
    <x v="172"/>
    <s v="Finalizada"/>
    <s v="Pinturas y Quimicos"/>
    <s v="Acabado mate para exteriores transparente Sur"/>
    <n v="1.375"/>
    <n v="1200.5646323851602"/>
    <n v="1650.7763695295953"/>
    <n v="30.292899999999999"/>
    <n v="54.493837484347665"/>
  </r>
  <r>
    <x v="172"/>
    <s v="Finalizada"/>
    <s v="Pinturas y Quimicos"/>
    <s v="Componente B 730 para poliuretano Sur"/>
    <n v="1.34375"/>
    <n v="1309.9402727880145"/>
    <n v="1760.2322415588944"/>
    <n v="30.292899999999999"/>
    <n v="58.1070891713535"/>
  </r>
  <r>
    <x v="172"/>
    <s v="Finalizada"/>
    <s v="Pinturas y Quimicos"/>
    <s v="Diluyente Duro Sur"/>
    <n v="1.34375"/>
    <n v="614.85960643746137"/>
    <n v="826.21759615033875"/>
    <n v="30.292899999999999"/>
    <n v="27.274298470940014"/>
  </r>
  <r>
    <x v="172"/>
    <s v="Finalizada"/>
    <s v="Pinturas y Quimicos"/>
    <s v="Thinner extrafino Sur galon"/>
    <n v="1.375"/>
    <n v="349.53824092741934"/>
    <n v="480.61508127520159"/>
    <n v="30.292899999999999"/>
    <n v="15.865601552680713"/>
  </r>
  <r>
    <x v="172"/>
    <s v="Finalizada"/>
    <s v="Pinturas y Quimicos"/>
    <s v="Duro Tinte Genizaro Antiguo Sur cuarto"/>
    <n v="0.5"/>
    <n v="142.2564563939394"/>
    <n v="71.128228196969701"/>
    <n v="30.292899999999999"/>
    <n v="2.3480164724067256"/>
  </r>
  <r>
    <x v="172"/>
    <s v="Finalizada"/>
    <s v="Pinturas y Quimicos"/>
    <s v="Duro Tinte Negro Sur galon"/>
    <n v="1.0625"/>
    <n v="1209.67"/>
    <n v="1285.274375"/>
    <n v="30.292899999999999"/>
    <n v="42.428238135008534"/>
  </r>
  <r>
    <x v="172"/>
    <s v="Finalizada"/>
    <s v="Pinturas y Quimicos"/>
    <s v="Duro Tinte Nogal Oscuro Sur cuarto"/>
    <n v="1"/>
    <n v="307.77845941846914"/>
    <n v="307.77845941846914"/>
    <n v="30.292899999999999"/>
    <n v="10.160085677451454"/>
  </r>
  <r>
    <x v="172"/>
    <s v="Finalizada"/>
    <s v="Pinturas y Quimicos"/>
    <s v="Corrostyl antic mate Negro Sur galon"/>
    <n v="0.25"/>
    <n v="875.09253561253558"/>
    <n v="218.7731339031339"/>
    <n v="30.292899999999999"/>
    <n v="7.2219277092366161"/>
  </r>
  <r>
    <x v="172"/>
    <s v="Finalizada"/>
    <s v="Pinturas y Quimicos"/>
    <s v="Desoxidante / Desengrasante Sur"/>
    <n v="6.25E-2"/>
    <n v="238.47880378364198"/>
    <n v="14.904925236477624"/>
    <n v="30.292899999999999"/>
    <n v="0.49202701743569033"/>
  </r>
  <r>
    <x v="172"/>
    <s v="Finalizada"/>
    <s v="Material para Empaque"/>
    <s v="Papel kraft "/>
    <n v="72"/>
    <n v="3.1466686239601929"/>
    <n v="226.56014092513388"/>
    <n v="30.292899999999999"/>
    <n v="7.4789848751731887"/>
  </r>
  <r>
    <x v="8"/>
    <s v="En Proceso"/>
    <s v="Pinturas y Quimicos"/>
    <s v="NOS transparente base coat Sur"/>
    <n v="-0.8125"/>
    <n v="897.51894989058076"/>
    <n v="-729.23414678609686"/>
    <n v="30.292899999999999"/>
    <n v="-24.072774372413896"/>
  </r>
  <r>
    <x v="8"/>
    <s v="En Proceso"/>
    <s v="Pinturas y Quimicos"/>
    <s v="NOS top coat finish Sur"/>
    <n v="-0.625"/>
    <n v="838.56593976525971"/>
    <n v="-524.10371235328728"/>
    <n v="30.292899999999999"/>
    <n v="-17.301206300924878"/>
  </r>
  <r>
    <x v="8"/>
    <s v="En Proceso"/>
    <s v="Pinturas y Quimicos"/>
    <s v="Corrostyl antic mate Negro Sur galon"/>
    <n v="-3.125E-2"/>
    <n v="875.09253561253558"/>
    <n v="-27.346641737891737"/>
    <n v="30.292899999999999"/>
    <n v="-0.90274096365457701"/>
  </r>
  <r>
    <x v="44"/>
    <s v="En Proceso"/>
    <s v="Material para Empaque"/>
    <s v="Papel kraft "/>
    <n v="-48.6"/>
    <n v="3.1466686239601929"/>
    <n v="-152.92809512446539"/>
    <n v="30.292899999999999"/>
    <n v="-5.0483147907419026"/>
  </r>
  <r>
    <x v="157"/>
    <s v="Finalizada"/>
    <s v="Pinturas y Quimicos"/>
    <s v="NOS transparente base coat Sur"/>
    <n v="0.8125"/>
    <n v="897.51894989058076"/>
    <n v="729.23414678609686"/>
    <n v="30.292899999999999"/>
    <n v="24.072774372413896"/>
  </r>
  <r>
    <x v="157"/>
    <s v="Finalizada"/>
    <s v="Pinturas y Quimicos"/>
    <s v="NOS top coat finish Sur"/>
    <n v="0.625"/>
    <n v="838.56593976525971"/>
    <n v="524.10371235328728"/>
    <n v="30.292899999999999"/>
    <n v="17.301206300924878"/>
  </r>
  <r>
    <x v="157"/>
    <s v="Finalizada"/>
    <s v="Pinturas y Quimicos"/>
    <s v="Corrostyl antic mate Negro Sur galon"/>
    <n v="3.125E-2"/>
    <n v="875.09253561253558"/>
    <n v="27.346641737891737"/>
    <n v="30.292899999999999"/>
    <n v="0.90274096365457701"/>
  </r>
  <r>
    <x v="157"/>
    <s v="Finalizada"/>
    <s v="Material para Empaque"/>
    <s v="Papel kraft "/>
    <n v="48.6"/>
    <n v="3.1466686239601929"/>
    <n v="152.92809512446539"/>
    <n v="30.292899999999999"/>
    <n v="5.0483147907419026"/>
  </r>
  <r>
    <x v="8"/>
    <s v="En Proceso"/>
    <s v="Pinturas y Quimicos"/>
    <s v="NOS transparente base coat Sur"/>
    <n v="-0.125"/>
    <n v="897.51894989058076"/>
    <n v="-112.18986873632259"/>
    <n v="30.292899999999999"/>
    <n v="-3.7035037496021377"/>
  </r>
  <r>
    <x v="8"/>
    <s v="En Proceso"/>
    <s v="Pinturas y Quimicos"/>
    <s v="NOS top coat finish Sur"/>
    <n v="-0.125"/>
    <n v="838.56593976525971"/>
    <n v="-104.82074247065746"/>
    <n v="30.292899999999999"/>
    <n v="-3.4602412601849761"/>
  </r>
  <r>
    <x v="8"/>
    <s v="En Proceso"/>
    <s v="Pinturas y Quimicos"/>
    <s v="Duro Tinte Genizaro Antiguo Sur cuarto"/>
    <n v="-0.125"/>
    <n v="142.2564563939394"/>
    <n v="-17.782057049242425"/>
    <n v="30.292899999999999"/>
    <n v="-0.5870041181016814"/>
  </r>
  <r>
    <x v="8"/>
    <s v="En Proceso"/>
    <s v="Pinturas y Quimicos"/>
    <s v="Corrostyl antic mate Negro Sur galon"/>
    <n v="-6.25E-2"/>
    <n v="875.09253561253558"/>
    <n v="-54.693283475783474"/>
    <n v="30.292899999999999"/>
    <n v="-1.805481927309154"/>
  </r>
  <r>
    <x v="8"/>
    <s v="En Proceso"/>
    <s v="Pinturas y Quimicos"/>
    <s v="Desoxidante / Desengrasante Sur"/>
    <n v="-3.125E-2"/>
    <n v="238.47880378364198"/>
    <n v="-7.4524626182388118"/>
    <n v="30.292899999999999"/>
    <n v="-0.24601350871784516"/>
  </r>
  <r>
    <x v="8"/>
    <s v="En Proceso"/>
    <s v="Pinturas y Quimicos"/>
    <s v="Acabado mate para exteriores transparente Sur"/>
    <n v="-3.125E-2"/>
    <n v="1200.5646323851602"/>
    <n v="-37.517644762036255"/>
    <n v="30.292899999999999"/>
    <n v="-1.2384963064624468"/>
  </r>
  <r>
    <x v="8"/>
    <s v="En Proceso"/>
    <s v="Pinturas y Quimicos"/>
    <s v="Componente B 730 para poliuretano Sur"/>
    <n v="-3.125E-2"/>
    <n v="1309.9402727880145"/>
    <n v="-40.935633524625452"/>
    <n v="30.292899999999999"/>
    <n v="-1.3513276551477558"/>
  </r>
  <r>
    <x v="8"/>
    <s v="En Proceso"/>
    <s v="Pinturas y Quimicos"/>
    <s v="Diluyente Duro Sur"/>
    <n v="-3.125E-2"/>
    <n v="614.85960643746137"/>
    <n v="-19.214362701170668"/>
    <n v="30.292899999999999"/>
    <n v="-0.63428601095209336"/>
  </r>
  <r>
    <x v="44"/>
    <s v="En Proceso"/>
    <s v="Material para Empaque"/>
    <s v="Papel kraft "/>
    <n v="-63"/>
    <n v="3.1466686239601929"/>
    <n v="-198.24012330949216"/>
    <n v="30.292899999999999"/>
    <n v="-6.5441117657765409"/>
  </r>
  <r>
    <x v="162"/>
    <s v="Finalizada"/>
    <s v="Pinturas y Quimicos"/>
    <s v="NOS transparente base coat Sur"/>
    <n v="0.125"/>
    <n v="897.51894989058076"/>
    <n v="112.18986873632259"/>
    <n v="30.292899999999999"/>
    <n v="3.7035037496021377"/>
  </r>
  <r>
    <x v="162"/>
    <s v="Finalizada"/>
    <s v="Pinturas y Quimicos"/>
    <s v="NOS top coat finish Sur"/>
    <n v="0.125"/>
    <n v="838.56593976525971"/>
    <n v="104.82074247065746"/>
    <n v="30.292899999999999"/>
    <n v="3.4602412601849761"/>
  </r>
  <r>
    <x v="162"/>
    <s v="Finalizada"/>
    <s v="Pinturas y Quimicos"/>
    <s v="Duro Tinte Genizaro Antiguo Sur cuarto"/>
    <n v="0.125"/>
    <n v="142.2564563939394"/>
    <n v="17.782057049242425"/>
    <n v="30.292899999999999"/>
    <n v="0.5870041181016814"/>
  </r>
  <r>
    <x v="162"/>
    <s v="Finalizada"/>
    <s v="Pinturas y Quimicos"/>
    <s v="Corrostyl antic mate Negro Sur galon"/>
    <n v="6.25E-2"/>
    <n v="875.09253561253558"/>
    <n v="54.693283475783474"/>
    <n v="30.292899999999999"/>
    <n v="1.805481927309154"/>
  </r>
  <r>
    <x v="162"/>
    <s v="Finalizada"/>
    <s v="Pinturas y Quimicos"/>
    <s v="Desoxidante / Desengrasante Sur"/>
    <n v="3.125E-2"/>
    <n v="238.47880378364198"/>
    <n v="7.4524626182388118"/>
    <n v="30.292899999999999"/>
    <n v="0.24601350871784516"/>
  </r>
  <r>
    <x v="162"/>
    <s v="Finalizada"/>
    <s v="Pinturas y Quimicos"/>
    <s v="Acabado mate para exteriores transparente Sur"/>
    <n v="3.125E-2"/>
    <n v="1200.5646323851602"/>
    <n v="37.517644762036255"/>
    <n v="30.292899999999999"/>
    <n v="1.2384963064624468"/>
  </r>
  <r>
    <x v="162"/>
    <s v="Finalizada"/>
    <s v="Pinturas y Quimicos"/>
    <s v="Componente B 730 para poliuretano Sur"/>
    <n v="3.125E-2"/>
    <n v="1309.9402727880145"/>
    <n v="40.935633524625452"/>
    <n v="30.292899999999999"/>
    <n v="1.3513276551477558"/>
  </r>
  <r>
    <x v="162"/>
    <s v="Finalizada"/>
    <s v="Pinturas y Quimicos"/>
    <s v="Diluyente Duro Sur"/>
    <n v="3.125E-2"/>
    <n v="614.85960643746137"/>
    <n v="19.214362701170668"/>
    <n v="30.292899999999999"/>
    <n v="0.63428601095209336"/>
  </r>
  <r>
    <x v="162"/>
    <s v="Finalizada"/>
    <s v="Material para Empaque"/>
    <s v="Papel kraft "/>
    <n v="63"/>
    <n v="3.1466686239601929"/>
    <n v="198.24012330949216"/>
    <n v="30.292899999999999"/>
    <n v="6.5441117657765409"/>
  </r>
  <r>
    <x v="8"/>
    <s v="En Proceso"/>
    <s v="Pinturas y Quimicos"/>
    <s v="NOS transparente base coat Sur"/>
    <n v="-0.9375"/>
    <n v="897.51894989058076"/>
    <n v="-841.4240155224195"/>
    <n v="30.292899999999999"/>
    <n v="-27.776278122016034"/>
  </r>
  <r>
    <x v="8"/>
    <s v="En Proceso"/>
    <s v="Pinturas y Quimicos"/>
    <s v="NOS top coat finish Sur"/>
    <n v="-0.75"/>
    <n v="838.56593976525971"/>
    <n v="-628.92445482394476"/>
    <n v="30.292899999999999"/>
    <n v="-20.761447561109858"/>
  </r>
  <r>
    <x v="8"/>
    <s v="En Proceso"/>
    <s v="Pinturas y Quimicos"/>
    <s v="Duro Tinte Genizaro Antiguo Sur cuarto"/>
    <n v="-0.25"/>
    <n v="142.2564563939394"/>
    <n v="-35.564114098484851"/>
    <n v="30.292899999999999"/>
    <n v="-1.1740082362033628"/>
  </r>
  <r>
    <x v="8"/>
    <s v="En Proceso"/>
    <s v="Pinturas y Quimicos"/>
    <s v="Duro Tinte Negro Sur galon"/>
    <n v="-3.125E-2"/>
    <n v="1209.67"/>
    <n v="-37.802187500000002"/>
    <n v="30.292899999999999"/>
    <n v="-1.2478893569120157"/>
  </r>
  <r>
    <x v="8"/>
    <s v="En Proceso"/>
    <s v="Pinturas y Quimicos"/>
    <s v="Thinner extrafino Sur galon"/>
    <n v="-9.375E-2"/>
    <n v="349.53824092741934"/>
    <n v="-32.769210086945563"/>
    <n v="30.292899999999999"/>
    <n v="-1.0817455604100488"/>
  </r>
  <r>
    <x v="44"/>
    <s v="En Proceso"/>
    <s v="Material para Empaque"/>
    <s v="Papel kraft "/>
    <n v="-30.6"/>
    <n v="3.1466686239601929"/>
    <n v="-96.288059893181909"/>
    <n v="30.292899999999999"/>
    <n v="-3.1785685719486056"/>
  </r>
  <r>
    <x v="166"/>
    <s v="Finalizada"/>
    <s v="Pinturas y Quimicos"/>
    <s v="NOS transparente base coat Sur"/>
    <n v="0.9375"/>
    <n v="897.51894989058076"/>
    <n v="841.4240155224195"/>
    <n v="30.292899999999999"/>
    <n v="27.776278122016034"/>
  </r>
  <r>
    <x v="166"/>
    <s v="Finalizada"/>
    <s v="Pinturas y Quimicos"/>
    <s v="NOS top coat finish Sur"/>
    <n v="0.75"/>
    <n v="838.56593976525971"/>
    <n v="628.92445482394476"/>
    <n v="30.292899999999999"/>
    <n v="20.761447561109858"/>
  </r>
  <r>
    <x v="166"/>
    <s v="Finalizada"/>
    <s v="Pinturas y Quimicos"/>
    <s v="Duro Tinte Genizaro Antiguo Sur cuarto"/>
    <n v="0.25"/>
    <n v="142.2564563939394"/>
    <n v="35.564114098484851"/>
    <n v="30.292899999999999"/>
    <n v="1.1740082362033628"/>
  </r>
  <r>
    <x v="166"/>
    <s v="Finalizada"/>
    <s v="Pinturas y Quimicos"/>
    <s v="Duro Tinte Negro Sur galon"/>
    <n v="3.125E-2"/>
    <n v="1209.67"/>
    <n v="37.802187500000002"/>
    <n v="30.292899999999999"/>
    <n v="1.2478893569120157"/>
  </r>
  <r>
    <x v="166"/>
    <s v="Finalizada"/>
    <s v="Pinturas y Quimicos"/>
    <s v="Thinner extrafino Sur galon"/>
    <n v="9.375E-2"/>
    <n v="349.53824092741934"/>
    <n v="32.769210086945563"/>
    <n v="30.292899999999999"/>
    <n v="1.0817455604100488"/>
  </r>
  <r>
    <x v="166"/>
    <s v="Finalizada"/>
    <s v="Material para Empaque"/>
    <s v="Papel kraft "/>
    <n v="30.6"/>
    <n v="3.1466686239601929"/>
    <n v="96.288059893181909"/>
    <n v="30.292899999999999"/>
    <n v="3.1785685719486056"/>
  </r>
  <r>
    <x v="8"/>
    <s v="En Proceso"/>
    <s v="Pinturas y Quimicos"/>
    <s v="NOS transparente base coat Sur"/>
    <n v="-0.15625"/>
    <n v="897.51894989058076"/>
    <n v="-140.23733592040324"/>
    <n v="30.292899999999999"/>
    <n v="-4.6293796870026718"/>
  </r>
  <r>
    <x v="8"/>
    <s v="En Proceso"/>
    <s v="Pinturas y Quimicos"/>
    <s v="NOS top coat finish Sur"/>
    <n v="-0.125"/>
    <n v="838.56593976525971"/>
    <n v="-104.82074247065746"/>
    <n v="30.292899999999999"/>
    <n v="-3.4602412601849761"/>
  </r>
  <r>
    <x v="8"/>
    <s v="En Proceso"/>
    <s v="Pinturas y Quimicos"/>
    <s v="Duro Tinte Negro Sur galon"/>
    <n v="-3.125E-2"/>
    <n v="1209.67"/>
    <n v="-37.802187500000002"/>
    <n v="30.292899999999999"/>
    <n v="-1.2478893569120157"/>
  </r>
  <r>
    <x v="8"/>
    <s v="En Proceso"/>
    <s v="Pinturas y Quimicos"/>
    <s v="Duro Tinte Nogal Oscuro Sur cuarto"/>
    <n v="-3.125E-2"/>
    <n v="307.77845941846914"/>
    <n v="-9.6180768568271606"/>
    <n v="30.292899999999999"/>
    <n v="-0.31750267742035793"/>
  </r>
  <r>
    <x v="8"/>
    <s v="En Proceso"/>
    <s v="Pinturas y Quimicos"/>
    <s v="Duro Tinte Genizaro Antiguo Sur cuarto"/>
    <n v="-3.125E-2"/>
    <n v="142.2564563939394"/>
    <n v="-4.4455142623106063"/>
    <n v="30.292899999999999"/>
    <n v="-0.14675102952542035"/>
  </r>
  <r>
    <x v="8"/>
    <s v="En Proceso"/>
    <s v="Pinturas y Quimicos"/>
    <s v="Thinner extrafino Sur galon"/>
    <n v="-6.25E-2"/>
    <n v="349.53824092741934"/>
    <n v="-21.846140057963709"/>
    <n v="30.292899999999999"/>
    <n v="-0.7211637069400324"/>
  </r>
  <r>
    <x v="44"/>
    <s v="En Proceso"/>
    <s v="Material para Empaque"/>
    <s v="Papel kraft "/>
    <n v="-14.4"/>
    <n v="3.1466686239601929"/>
    <n v="-45.312028185026776"/>
    <n v="30.292899999999999"/>
    <n v="-1.4957969750346376"/>
  </r>
  <r>
    <x v="179"/>
    <s v="Finalizada"/>
    <s v="Pinturas y Quimicos"/>
    <s v="NOS transparente base coat Sur"/>
    <n v="0.15625"/>
    <n v="897.51894989058076"/>
    <n v="140.23733592040324"/>
    <n v="30.292899999999999"/>
    <n v="4.6293796870026718"/>
  </r>
  <r>
    <x v="179"/>
    <s v="Finalizada"/>
    <s v="Pinturas y Quimicos"/>
    <s v="NOS top coat finish Sur"/>
    <n v="0.125"/>
    <n v="838.56593976525971"/>
    <n v="104.82074247065746"/>
    <n v="30.292899999999999"/>
    <n v="3.4602412601849761"/>
  </r>
  <r>
    <x v="179"/>
    <s v="Finalizada"/>
    <s v="Pinturas y Quimicos"/>
    <s v="Duro Tinte Negro Sur galon"/>
    <n v="3.125E-2"/>
    <n v="1209.67"/>
    <n v="37.802187500000002"/>
    <n v="30.292899999999999"/>
    <n v="1.2478893569120157"/>
  </r>
  <r>
    <x v="179"/>
    <s v="Finalizada"/>
    <s v="Pinturas y Quimicos"/>
    <s v="Duro Tinte Nogal Oscuro Sur cuarto"/>
    <n v="3.125E-2"/>
    <n v="307.77845941846914"/>
    <n v="9.6180768568271606"/>
    <n v="30.292899999999999"/>
    <n v="0.31750267742035793"/>
  </r>
  <r>
    <x v="179"/>
    <s v="Finalizada"/>
    <s v="Pinturas y Quimicos"/>
    <s v="Duro Tinte Genizaro Antiguo Sur cuarto"/>
    <n v="3.125E-2"/>
    <n v="142.2564563939394"/>
    <n v="4.4455142623106063"/>
    <n v="30.292899999999999"/>
    <n v="0.14675102952542035"/>
  </r>
  <r>
    <x v="179"/>
    <s v="Finalizada"/>
    <s v="Pinturas y Quimicos"/>
    <s v="Thinner extrafino Sur galon"/>
    <n v="6.25E-2"/>
    <n v="349.53824092741934"/>
    <n v="21.846140057963709"/>
    <n v="30.292899999999999"/>
    <n v="0.7211637069400324"/>
  </r>
  <r>
    <x v="179"/>
    <s v="Finalizada"/>
    <s v="Material para Empaque"/>
    <s v="Papel kraft "/>
    <n v="14.4"/>
    <n v="3.1466686239601929"/>
    <n v="45.312028185026776"/>
    <n v="30.292899999999999"/>
    <n v="1.4957969750346376"/>
  </r>
  <r>
    <x v="8"/>
    <s v="En Proceso"/>
    <s v="Pinturas y Quimicos"/>
    <s v="Fondo Lijable para exteriores transparente Sur negro galon"/>
    <n v="-0.4375"/>
    <n v="980.21"/>
    <n v="-428.84187500000002"/>
    <n v="30.292899999999999"/>
    <n v="-14.156514397763173"/>
  </r>
  <r>
    <x v="8"/>
    <s v="En Proceso"/>
    <s v="Pinturas y Quimicos"/>
    <s v="Acabado mate para exteriores transparente Sur"/>
    <n v="-0.6875"/>
    <n v="1200.5646323851602"/>
    <n v="-825.38818476479764"/>
    <n v="30.292899999999999"/>
    <n v="-27.246918742173833"/>
  </r>
  <r>
    <x v="8"/>
    <s v="En Proceso"/>
    <s v="Pinturas y Quimicos"/>
    <s v="Componente B 730 para poliuretano Sur"/>
    <n v="-0.5625"/>
    <n v="1309.9402727880145"/>
    <n v="-736.84140344325817"/>
    <n v="30.292899999999999"/>
    <n v="-24.323897792659608"/>
  </r>
  <r>
    <x v="8"/>
    <s v="En Proceso"/>
    <s v="Pinturas y Quimicos"/>
    <s v="Diluyente Duro Sur"/>
    <n v="-0.5625"/>
    <n v="614.85960643746137"/>
    <n v="-345.85852862107203"/>
    <n v="30.292899999999999"/>
    <n v="-11.41714819713768"/>
  </r>
  <r>
    <x v="8"/>
    <s v="En Proceso"/>
    <s v="Pinturas y Quimicos"/>
    <s v="Duro Tinte Blanco Sur cuarto"/>
    <n v="-3.375"/>
    <n v="406.29999999999995"/>
    <n v="-1371.2624999999998"/>
    <n v="30.292899999999999"/>
    <n v="-45.266795189631885"/>
  </r>
  <r>
    <x v="8"/>
    <s v="En Proceso"/>
    <s v="Pinturas y Quimicos"/>
    <s v="Thinner extrafino Sur galon"/>
    <n v="-1.5"/>
    <n v="349.53824092741934"/>
    <n v="-524.30736139112901"/>
    <n v="30.292899999999999"/>
    <n v="-17.30792896656078"/>
  </r>
  <r>
    <x v="44"/>
    <s v="En Proceso"/>
    <s v="Material para Empaque"/>
    <s v="Papel kraft "/>
    <n v="-31.5"/>
    <n v="3.1466686239601929"/>
    <n v="-99.120061654746081"/>
    <n v="30.292899999999999"/>
    <n v="-3.2720558828882704"/>
  </r>
  <r>
    <x v="173"/>
    <s v="Finalizada"/>
    <s v="Pinturas y Quimicos"/>
    <s v="Fondo Lijable para exteriores transparente Sur negro galon"/>
    <n v="0.4375"/>
    <n v="980.21"/>
    <n v="428.84187500000002"/>
    <n v="30.292899999999999"/>
    <n v="14.156514397763173"/>
  </r>
  <r>
    <x v="173"/>
    <s v="Finalizada"/>
    <s v="Pinturas y Quimicos"/>
    <s v="Acabado mate para exteriores transparente Sur"/>
    <n v="0.6875"/>
    <n v="1200.5646323851602"/>
    <n v="825.38818476479764"/>
    <n v="30.292899999999999"/>
    <n v="27.246918742173833"/>
  </r>
  <r>
    <x v="173"/>
    <s v="Finalizada"/>
    <s v="Pinturas y Quimicos"/>
    <s v="Componente B 730 para poliuretano Sur"/>
    <n v="0.5625"/>
    <n v="1309.9402727880145"/>
    <n v="736.84140344325817"/>
    <n v="30.292899999999999"/>
    <n v="24.323897792659608"/>
  </r>
  <r>
    <x v="173"/>
    <s v="Finalizada"/>
    <s v="Pinturas y Quimicos"/>
    <s v="Diluyente Duro Sur"/>
    <n v="0.5625"/>
    <n v="614.85960643746137"/>
    <n v="345.85852862107203"/>
    <n v="30.292899999999999"/>
    <n v="11.41714819713768"/>
  </r>
  <r>
    <x v="173"/>
    <s v="Finalizada"/>
    <s v="Pinturas y Quimicos"/>
    <s v="Duro Tinte Blanco Sur cuarto"/>
    <n v="3.375"/>
    <n v="406.29999999999995"/>
    <n v="1371.2624999999998"/>
    <n v="30.292899999999999"/>
    <n v="45.266795189631885"/>
  </r>
  <r>
    <x v="173"/>
    <s v="Finalizada"/>
    <s v="Pinturas y Quimicos"/>
    <s v="Thinner extrafino Sur galon"/>
    <n v="1.5"/>
    <n v="349.53824092741934"/>
    <n v="524.30736139112901"/>
    <n v="30.292899999999999"/>
    <n v="17.30792896656078"/>
  </r>
  <r>
    <x v="173"/>
    <s v="Finalizada"/>
    <s v="Material para Empaque"/>
    <s v="Papel kraft "/>
    <n v="31.5"/>
    <n v="3.1466686239601929"/>
    <n v="99.120061654746081"/>
    <n v="30.292899999999999"/>
    <n v="3.2720558828882704"/>
  </r>
  <r>
    <x v="8"/>
    <s v="En Proceso"/>
    <s v="Pinturas y Quimicos"/>
    <s v="Acabado mate para exteriores transparente Sur"/>
    <n v="-2.25"/>
    <n v="1200.5646323851602"/>
    <n v="-2701.2704228666103"/>
    <n v="30.292899999999999"/>
    <n v="-89.171734065296164"/>
  </r>
  <r>
    <x v="8"/>
    <s v="En Proceso"/>
    <s v="Pinturas y Quimicos"/>
    <s v="Componente B 730 para poliuretano Sur"/>
    <n v="-1.125"/>
    <n v="1309.9402727880145"/>
    <n v="-1473.6828068865163"/>
    <n v="30.292899999999999"/>
    <n v="-48.647795585319216"/>
  </r>
  <r>
    <x v="8"/>
    <s v="En Proceso"/>
    <s v="Pinturas y Quimicos"/>
    <s v="Diluyente Duro Sur"/>
    <n v="-1.125"/>
    <n v="614.85960643746137"/>
    <n v="-691.71705724214405"/>
    <n v="30.292899999999999"/>
    <n v="-22.834296394275359"/>
  </r>
  <r>
    <x v="8"/>
    <s v="En Proceso"/>
    <s v="Pinturas y Quimicos"/>
    <s v="Desoxidante / Desengrasante Sur"/>
    <n v="-1.3125"/>
    <n v="238.47880378364198"/>
    <n v="-313.00342996603013"/>
    <n v="30.292899999999999"/>
    <n v="-10.332567366149497"/>
  </r>
  <r>
    <x v="8"/>
    <s v="En Proceso"/>
    <s v="Pinturas y Quimicos"/>
    <s v="Corrostyl antic mate Negro Sur galon"/>
    <n v="-1.625"/>
    <n v="875.09253561253558"/>
    <n v="-1422.0253703703704"/>
    <n v="30.292899999999999"/>
    <n v="-46.942530110038007"/>
  </r>
  <r>
    <x v="8"/>
    <s v="En Proceso"/>
    <s v="Pinturas y Quimicos"/>
    <s v="Fondo Lijable para exteriores transparente Sur"/>
    <n v="-1.75"/>
    <n v="950.01614233176826"/>
    <n v="-1662.5282490805944"/>
    <n v="30.292899999999999"/>
    <n v="-54.881779198445656"/>
  </r>
  <r>
    <x v="8"/>
    <s v="En Proceso"/>
    <s v="Pinturas y Quimicos"/>
    <s v="Acabado mate para exteriores transparente Sur"/>
    <n v="-0.5"/>
    <n v="1200.5646323851602"/>
    <n v="-600.28231619258008"/>
    <n v="30.292899999999999"/>
    <n v="-19.815940903399149"/>
  </r>
  <r>
    <x v="8"/>
    <s v="En Proceso"/>
    <s v="Pinturas y Quimicos"/>
    <s v="Componente B 730 para poliuretano Sur"/>
    <n v="-1.125"/>
    <n v="1309.9402727880145"/>
    <n v="-1473.6828068865163"/>
    <n v="30.292899999999999"/>
    <n v="-48.647795585319216"/>
  </r>
  <r>
    <x v="8"/>
    <s v="En Proceso"/>
    <s v="Pinturas y Quimicos"/>
    <s v="Diluyente Duro Sur"/>
    <n v="-1.125"/>
    <n v="614.85960643746137"/>
    <n v="-691.71705724214405"/>
    <n v="30.292899999999999"/>
    <n v="-22.834296394275359"/>
  </r>
  <r>
    <x v="44"/>
    <s v="En Proceso"/>
    <s v="Material para Empaque"/>
    <s v="Papel kraft "/>
    <n v="-202.5"/>
    <n v="3.1466686239601929"/>
    <n v="-637.20039635193905"/>
    <n v="30.292899999999999"/>
    <n v="-21.034644961424593"/>
  </r>
  <r>
    <x v="180"/>
    <s v="Finalizada"/>
    <s v="Pinturas y Quimicos"/>
    <s v="Acabado mate para exteriores transparente Sur"/>
    <n v="2.25"/>
    <n v="1200.5646323851602"/>
    <n v="2701.2704228666103"/>
    <n v="30.292899999999999"/>
    <n v="89.171734065296164"/>
  </r>
  <r>
    <x v="180"/>
    <s v="Finalizada"/>
    <s v="Pinturas y Quimicos"/>
    <s v="Componente B 730 para poliuretano Sur"/>
    <n v="1.125"/>
    <n v="1309.9402727880145"/>
    <n v="1473.6828068865163"/>
    <n v="30.292899999999999"/>
    <n v="48.647795585319216"/>
  </r>
  <r>
    <x v="180"/>
    <s v="Finalizada"/>
    <s v="Pinturas y Quimicos"/>
    <s v="Diluyente Duro Sur"/>
    <n v="1.125"/>
    <n v="614.85960643746137"/>
    <n v="691.71705724214405"/>
    <n v="30.292899999999999"/>
    <n v="22.834296394275359"/>
  </r>
  <r>
    <x v="180"/>
    <s v="Finalizada"/>
    <s v="Pinturas y Quimicos"/>
    <s v="Desoxidante / Desengrasante Sur"/>
    <n v="1.3125"/>
    <n v="238.47880378364198"/>
    <n v="313.00342996603013"/>
    <n v="30.292899999999999"/>
    <n v="10.332567366149497"/>
  </r>
  <r>
    <x v="180"/>
    <s v="Finalizada"/>
    <s v="Pinturas y Quimicos"/>
    <s v="Corrostyl antic mate Negro Sur galon"/>
    <n v="1.625"/>
    <n v="875.09253561253558"/>
    <n v="1422.0253703703704"/>
    <n v="30.292899999999999"/>
    <n v="46.942530110038007"/>
  </r>
  <r>
    <x v="180"/>
    <s v="Finalizada"/>
    <s v="Pinturas y Quimicos"/>
    <s v="Fondo Lijable para exteriores transparente Sur"/>
    <n v="1.75"/>
    <n v="950.01614233176826"/>
    <n v="1662.5282490805944"/>
    <n v="30.292899999999999"/>
    <n v="54.881779198445656"/>
  </r>
  <r>
    <x v="180"/>
    <s v="Finalizada"/>
    <s v="Pinturas y Quimicos"/>
    <s v="Acabado mate para exteriores transparente Sur"/>
    <n v="0.5"/>
    <n v="1200.5646323851602"/>
    <n v="600.28231619258008"/>
    <n v="30.292899999999999"/>
    <n v="19.815940903399149"/>
  </r>
  <r>
    <x v="180"/>
    <s v="Finalizada"/>
    <s v="Pinturas y Quimicos"/>
    <s v="Componente B 730 para poliuretano Sur"/>
    <n v="1.125"/>
    <n v="1309.9402727880145"/>
    <n v="1473.6828068865163"/>
    <n v="30.292899999999999"/>
    <n v="48.647795585319216"/>
  </r>
  <r>
    <x v="180"/>
    <s v="Finalizada"/>
    <s v="Pinturas y Quimicos"/>
    <s v="Diluyente Duro Sur"/>
    <n v="1.125"/>
    <n v="614.85960643746137"/>
    <n v="691.71705724214405"/>
    <n v="30.292899999999999"/>
    <n v="22.834296394275359"/>
  </r>
  <r>
    <x v="180"/>
    <s v="Finalizada"/>
    <s v="Material para Empaque"/>
    <s v="Papel kraft "/>
    <n v="202.5"/>
    <n v="3.1466686239601929"/>
    <n v="637.20039635193905"/>
    <n v="30.292899999999999"/>
    <n v="21.034644961424593"/>
  </r>
  <r>
    <x v="8"/>
    <s v="En Proceso"/>
    <s v="Pinturas y Quimicos"/>
    <s v="Acabado mate para exteriores transparente Sur"/>
    <n v="1"/>
    <n v="1200.5646323851602"/>
    <n v="1200.5646323851602"/>
    <n v="30.292899999999999"/>
    <n v="39.631881806798297"/>
  </r>
  <r>
    <x v="8"/>
    <s v="En Proceso"/>
    <s v="Pinturas y Quimicos"/>
    <s v="Diluyente Duro Sur"/>
    <n v="2"/>
    <n v="614.85960643746137"/>
    <n v="1229.7192128749227"/>
    <n v="30.292899999999999"/>
    <n v="40.594304700933975"/>
  </r>
  <r>
    <x v="8"/>
    <s v="En Proceso"/>
    <s v="Pinturas y Quimicos"/>
    <s v="Fondo Lijable para exteriores transparente Sur"/>
    <n v="1"/>
    <n v="950.01614233176826"/>
    <n v="950.01614233176826"/>
    <n v="30.292899999999999"/>
    <n v="31.36101668482609"/>
  </r>
  <r>
    <x v="200"/>
    <s v="Finalizada"/>
    <s v="Clavos y Tornillos"/>
    <s v="Tornillo Phillips Flat head # 8-11 x 2-1/2 &quot;"/>
    <n v="10"/>
    <n v="0.9660466194666667"/>
    <n v="9.6604661946666663"/>
    <n v="30.292899999999999"/>
    <n v="0.31890199336038039"/>
  </r>
  <r>
    <x v="200"/>
    <s v="Finalizada"/>
    <s v="Clavos y Tornillos"/>
    <s v="Tornillo Phillips Panhead # 10-9 x 1&quot;"/>
    <n v="40"/>
    <n v="0.68488464885714284"/>
    <n v="27.395385954285715"/>
    <n v="30.292899999999999"/>
    <n v="0.90435006071672619"/>
  </r>
  <r>
    <x v="200"/>
    <s v="Finalizada"/>
    <s v="Pinturas y Quimicos"/>
    <s v="Adhesivo EPOXI-MIL Loctite"/>
    <n v="1"/>
    <n v="69"/>
    <n v="69"/>
    <n v="30.292899999999999"/>
    <n v="2.2777614556546255"/>
  </r>
  <r>
    <x v="201"/>
    <s v="En Proceso"/>
    <s v="Metales"/>
    <s v="Varilla de hierro corrugada 1/2&quot; std 6 m"/>
    <n v="492"/>
    <n v="23.040405405405405"/>
    <n v="11335.87945945946"/>
    <n v="30.292899999999999"/>
    <n v="374.2091202710688"/>
  </r>
  <r>
    <x v="201"/>
    <s v="En Proceso"/>
    <s v="Metales"/>
    <s v="Platina de 1-1/2&quot; x 1/4&quot; x 6 m"/>
    <n v="90"/>
    <n v="53.367150451184678"/>
    <n v="4803.0435406066208"/>
    <n v="30.292899999999999"/>
    <n v="158.55344125543019"/>
  </r>
  <r>
    <x v="202"/>
    <s v="En Proceso"/>
    <s v="Metales"/>
    <s v="Varilla de hierro corrugada 1/2&quot; std 6 m"/>
    <n v="492"/>
    <n v="23.040405405405405"/>
    <n v="11335.87945945946"/>
    <n v="30.292899999999999"/>
    <n v="374.2091202710688"/>
  </r>
  <r>
    <x v="202"/>
    <s v="En Proceso"/>
    <s v="Metales"/>
    <s v="Platina de 1-1/2&quot; x 1/4&quot; x 6 m"/>
    <n v="90"/>
    <n v="53.367150451184678"/>
    <n v="4803.0435406066208"/>
    <n v="30.292899999999999"/>
    <n v="158.55344125543019"/>
  </r>
  <r>
    <x v="187"/>
    <s v="Finalizada"/>
    <s v="Herrajes"/>
    <s v="Nivelador 5/8&quot; rosca de 1/4&quot;"/>
    <n v="4"/>
    <n v="7.541503200000002"/>
    <n v="30.166012800000008"/>
    <n v="30.292899999999999"/>
    <n v="0.99581132212498669"/>
  </r>
  <r>
    <x v="187"/>
    <s v="Finalizada"/>
    <s v="Herrajes"/>
    <s v="Steel Insert 1/4-20x20mm HX Drive ZN"/>
    <n v="4"/>
    <n v="8.4552088529571758"/>
    <n v="33.820835411828703"/>
    <n v="30.292899999999999"/>
    <n v="1.1164608014362674"/>
  </r>
  <r>
    <x v="196"/>
    <s v="Finalizada"/>
    <s v="Material para Empaque"/>
    <s v="Lamina de poroplast lisa 2 x 4 (pie x pie)"/>
    <n v="67"/>
    <n v="37.753984943939997"/>
    <n v="2529.5169912439796"/>
    <n v="30.292899999999999"/>
    <n v="83.501975421434722"/>
  </r>
  <r>
    <x v="196"/>
    <s v="Finalizada"/>
    <s v="Material para Empaque"/>
    <s v="Espuma Polietileno 2mm x 1.22m x 25m (ROLLO)"/>
    <n v="4"/>
    <n v="750.23709677419345"/>
    <n v="3000.9483870967738"/>
    <n v="30.292899999999999"/>
    <n v="99.064414007796344"/>
  </r>
  <r>
    <x v="8"/>
    <s v="En Proceso"/>
    <s v="Pinturas y Quimicos"/>
    <s v="Corrostyl antic mate Negro Sur galon"/>
    <n v="2"/>
    <n v="875.09253561253558"/>
    <n v="1750.1850712250712"/>
    <n v="30.292899999999999"/>
    <n v="57.775421673892929"/>
  </r>
  <r>
    <x v="186"/>
    <s v="Finalizada"/>
    <s v="Clavos y Tornillos"/>
    <s v="Tornillo Square Flat head # 8-11 x 1-1/4&quot;"/>
    <n v="42"/>
    <n v="0.53120716944444446"/>
    <n v="22.310701116666667"/>
    <n v="30.292899999999999"/>
    <n v="0.73649934858223109"/>
  </r>
  <r>
    <x v="195"/>
    <s v="Finalizada"/>
    <s v="Clavos y Tornillos"/>
    <s v="Clavillo de Terminacion 1-3/4&quot;"/>
    <n v="300"/>
    <n v="9.2988630020512844E-2"/>
    <n v="27.896589006153853"/>
    <n v="30.292899999999999"/>
    <n v="0.92089529249935975"/>
  </r>
  <r>
    <x v="8"/>
    <s v="En Proceso"/>
    <s v="Pinturas y Quimicos"/>
    <s v="Duro Tinte Cenizaro Sur cuarto"/>
    <n v="2"/>
    <n v="371.3032734693877"/>
    <n v="742.60654693877541"/>
    <n v="30.292899999999999"/>
    <n v="24.514211149766957"/>
  </r>
  <r>
    <x v="8"/>
    <s v="En Proceso"/>
    <s v="Pinturas y Quimicos"/>
    <s v="Duro Tinte Negro Sur galon"/>
    <n v="1.99"/>
    <n v="1209.67"/>
    <n v="2407.2433000000001"/>
    <n v="30.292899999999999"/>
    <n v="79.46559424815716"/>
  </r>
  <r>
    <x v="8"/>
    <s v="En Proceso"/>
    <s v="Pinturas y Quimicos"/>
    <s v="Componente B 730 para poliuretano Sur"/>
    <n v="2"/>
    <n v="1309.9402727880145"/>
    <n v="2619.8805455760289"/>
    <n v="30.292899999999999"/>
    <n v="86.484969929456369"/>
  </r>
  <r>
    <x v="8"/>
    <s v="En Proceso"/>
    <s v="Pinturas y Quimicos"/>
    <s v="Diluyente Duro Sur"/>
    <n v="2"/>
    <n v="614.85960643746137"/>
    <n v="1229.7192128749227"/>
    <n v="30.292899999999999"/>
    <n v="40.594304700933975"/>
  </r>
  <r>
    <x v="8"/>
    <s v="En Proceso"/>
    <s v="Pinturas y Quimicos"/>
    <s v="Fondo Lijable para exteriores transparente Sur"/>
    <n v="1"/>
    <n v="950.01614233176826"/>
    <n v="950.01614233176826"/>
    <n v="30.292899999999999"/>
    <n v="31.36101668482609"/>
  </r>
  <r>
    <x v="8"/>
    <s v="En Proceso"/>
    <s v="Pinturas y Quimicos"/>
    <s v="Acabado mate para exteriores transparente Sur"/>
    <n v="1"/>
    <n v="1200.5646323851602"/>
    <n v="1200.5646323851602"/>
    <n v="30.292899999999999"/>
    <n v="39.631881806798297"/>
  </r>
  <r>
    <x v="177"/>
    <s v="Finalizada"/>
    <s v="Clavos y Tornillos"/>
    <s v="Tornillo Square Flat head # 8-11 x 1-1/4&quot;"/>
    <n v="80"/>
    <n v="0.53120716944444446"/>
    <n v="42.496573555555557"/>
    <n v="30.292899999999999"/>
    <n v="1.4028559020613924"/>
  </r>
  <r>
    <x v="203"/>
    <s v="En Proceso"/>
    <s v="Clavos y Tornillos"/>
    <s v="Tornillo Gypsum 1-1/4&quot;"/>
    <n v="300"/>
    <n v="0.24212167871488499"/>
    <n v="72.636503614465497"/>
    <n v="30.292899999999999"/>
    <n v="2.3978062058919911"/>
  </r>
  <r>
    <x v="8"/>
    <s v="En Proceso"/>
    <s v="Pinturas y Quimicos"/>
    <s v="Fondo Lijable para exteriores transparente Sur"/>
    <n v="2"/>
    <n v="950.01614233176826"/>
    <n v="1900.0322846635365"/>
    <n v="30.292899999999999"/>
    <n v="62.722033369652181"/>
  </r>
  <r>
    <x v="8"/>
    <s v="En Proceso"/>
    <s v="Pinturas y Quimicos"/>
    <s v="Faster Dry SW Gris Zachary Lynd"/>
    <n v="-0.375"/>
    <n v="818.28"/>
    <n v="-306.85500000000002"/>
    <n v="30.292899999999999"/>
    <n v="-10.12960132572319"/>
  </r>
  <r>
    <x v="8"/>
    <s v="En Proceso"/>
    <s v="Pinturas y Quimicos"/>
    <s v="Faster Dry 6958 Dynamic Blue  "/>
    <n v="-0.4375"/>
    <n v="692.75"/>
    <n v="-303.078125"/>
    <n v="30.292899999999999"/>
    <n v="-10.004922770682239"/>
  </r>
  <r>
    <x v="8"/>
    <s v="En Proceso"/>
    <s v="Pinturas y Quimicos"/>
    <s v="Faster Dry 6950 Calypso Menta "/>
    <n v="-0.25"/>
    <n v="692.75"/>
    <n v="-173.1875"/>
    <n v="30.292899999999999"/>
    <n v="-5.7170987261041368"/>
  </r>
  <r>
    <x v="8"/>
    <s v="En Proceso"/>
    <s v="Pinturas y Quimicos"/>
    <s v="Thinner extrafino Sur galon"/>
    <n v="-0.375"/>
    <n v="349.53824092741934"/>
    <n v="-131.07684034778225"/>
    <n v="30.292899999999999"/>
    <n v="-4.3269822416401951"/>
  </r>
  <r>
    <x v="8"/>
    <s v="En Proceso"/>
    <s v="Pinturas y Quimicos"/>
    <s v="Fondo Lijable para exteriores transparente Sur"/>
    <n v="-0.5625"/>
    <n v="950.01614233176826"/>
    <n v="-534.38408006161967"/>
    <n v="30.292899999999999"/>
    <n v="-17.640571885214676"/>
  </r>
  <r>
    <x v="8"/>
    <s v="En Proceso"/>
    <s v="Pinturas y Quimicos"/>
    <s v="Acabado mate para exteriores transparente Sur"/>
    <n v="-0.8125"/>
    <n v="1200.5646323851602"/>
    <n v="-975.45876381294261"/>
    <n v="30.292899999999999"/>
    <n v="-32.200903968023617"/>
  </r>
  <r>
    <x v="8"/>
    <s v="En Proceso"/>
    <s v="Pinturas y Quimicos"/>
    <s v="Componente B 730 para poliuretano Sur"/>
    <n v="-1.03125"/>
    <n v="1309.9402727880145"/>
    <n v="-1350.8759063126399"/>
    <n v="30.292899999999999"/>
    <n v="-44.593812619875941"/>
  </r>
  <r>
    <x v="8"/>
    <s v="En Proceso"/>
    <s v="Pinturas y Quimicos"/>
    <s v="Diluyente Duro Sur"/>
    <n v="-1.03125"/>
    <n v="614.85960643746137"/>
    <n v="-634.07396913863204"/>
    <n v="30.292899999999999"/>
    <n v="-20.93143836141908"/>
  </r>
  <r>
    <x v="44"/>
    <s v="En Proceso"/>
    <s v="Material para Empaque"/>
    <s v="Papel kraft "/>
    <n v="-54"/>
    <n v="3.1466686239601929"/>
    <n v="-169.92010569385042"/>
    <n v="30.292899999999999"/>
    <n v="-5.6092386563798913"/>
  </r>
  <r>
    <x v="181"/>
    <s v="Finalizada"/>
    <s v="Pinturas y Quimicos"/>
    <s v="Faster Dry SW Gris Zachary Lynd"/>
    <n v="0.375"/>
    <n v="818.28"/>
    <n v="306.85500000000002"/>
    <n v="30.292899999999999"/>
    <n v="10.12960132572319"/>
  </r>
  <r>
    <x v="181"/>
    <s v="Finalizada"/>
    <s v="Pinturas y Quimicos"/>
    <s v="Faster Dry 6958 Dynamic Blue  "/>
    <n v="0.4375"/>
    <n v="692.75"/>
    <n v="303.078125"/>
    <n v="30.292899999999999"/>
    <n v="10.004922770682239"/>
  </r>
  <r>
    <x v="181"/>
    <s v="Finalizada"/>
    <s v="Pinturas y Quimicos"/>
    <s v="Faster Dry 6950 Calypso Menta "/>
    <n v="0.25"/>
    <n v="692.75"/>
    <n v="173.1875"/>
    <n v="30.292899999999999"/>
    <n v="5.7170987261041368"/>
  </r>
  <r>
    <x v="181"/>
    <s v="Finalizada"/>
    <s v="Pinturas y Quimicos"/>
    <s v="Thinner extrafino Sur galon"/>
    <n v="0.375"/>
    <n v="349.53824092741934"/>
    <n v="131.07684034778225"/>
    <n v="30.292899999999999"/>
    <n v="4.3269822416401951"/>
  </r>
  <r>
    <x v="181"/>
    <s v="Finalizada"/>
    <s v="Pinturas y Quimicos"/>
    <s v="Fondo Lijable para exteriores transparente Sur"/>
    <n v="0.5625"/>
    <n v="950.01614233176826"/>
    <n v="534.38408006161967"/>
    <n v="30.292899999999999"/>
    <n v="17.640571885214676"/>
  </r>
  <r>
    <x v="181"/>
    <s v="Finalizada"/>
    <s v="Pinturas y Quimicos"/>
    <s v="Acabado mate para exteriores transparente Sur"/>
    <n v="0.8125"/>
    <n v="1200.5646323851602"/>
    <n v="975.45876381294261"/>
    <n v="30.292899999999999"/>
    <n v="32.200903968023617"/>
  </r>
  <r>
    <x v="181"/>
    <s v="Finalizada"/>
    <s v="Pinturas y Quimicos"/>
    <s v="Componente B 730 para poliuretano Sur"/>
    <n v="1.03125"/>
    <n v="1309.9402727880145"/>
    <n v="1350.8759063126399"/>
    <n v="30.292899999999999"/>
    <n v="44.593812619875941"/>
  </r>
  <r>
    <x v="181"/>
    <s v="Finalizada"/>
    <s v="Pinturas y Quimicos"/>
    <s v="Diluyente Duro Sur"/>
    <n v="1.03125"/>
    <n v="614.85960643746137"/>
    <n v="634.07396913863204"/>
    <n v="30.292899999999999"/>
    <n v="20.93143836141908"/>
  </r>
  <r>
    <x v="181"/>
    <s v="Finalizada"/>
    <s v="Material para Empaque"/>
    <s v="Papel kraft "/>
    <n v="54"/>
    <n v="3.1466686239601929"/>
    <n v="169.92010569385042"/>
    <n v="30.292899999999999"/>
    <n v="5.6092386563798913"/>
  </r>
  <r>
    <x v="8"/>
    <s v="En Proceso"/>
    <s v="Pinturas y Quimicos"/>
    <s v="Fondo Lijable para exteriores transparente Sur"/>
    <n v="-0.125"/>
    <n v="950.01614233176826"/>
    <n v="-118.75201779147103"/>
    <n v="30.292899999999999"/>
    <n v="-3.9201270856032613"/>
  </r>
  <r>
    <x v="8"/>
    <s v="En Proceso"/>
    <s v="Pinturas y Quimicos"/>
    <s v="Acabado mate para exteriores transparente Sur"/>
    <n v="-0.28125"/>
    <n v="1200.5646323851602"/>
    <n v="-337.65880285832628"/>
    <n v="30.292899999999999"/>
    <n v="-11.14646675816202"/>
  </r>
  <r>
    <x v="8"/>
    <s v="En Proceso"/>
    <s v="Pinturas y Quimicos"/>
    <s v="Componente B 730 para poliuretano Sur"/>
    <n v="-0.25"/>
    <n v="1309.9402727880145"/>
    <n v="-327.48506819700361"/>
    <n v="30.292899999999999"/>
    <n v="-10.810621241182046"/>
  </r>
  <r>
    <x v="8"/>
    <s v="En Proceso"/>
    <s v="Pinturas y Quimicos"/>
    <s v="Diluyente Duro Sur"/>
    <n v="-0.15625"/>
    <n v="614.85960643746137"/>
    <n v="-96.071813505853342"/>
    <n v="30.292899999999999"/>
    <n v="-3.1714300547604668"/>
  </r>
  <r>
    <x v="8"/>
    <s v="En Proceso"/>
    <s v="Pinturas y Quimicos"/>
    <s v="Faster Dry 6958 Dynamic Blue  "/>
    <n v="-0.125"/>
    <n v="692.75"/>
    <n v="-86.59375"/>
    <n v="30.292899999999999"/>
    <n v="-2.8585493630520684"/>
  </r>
  <r>
    <x v="8"/>
    <s v="En Proceso"/>
    <s v="Pinturas y Quimicos"/>
    <s v="Faster Dry 6950 Calypso Menta "/>
    <n v="-6.25E-2"/>
    <n v="692.75"/>
    <n v="-43.296875"/>
    <n v="30.292899999999999"/>
    <n v="-1.4292746815260342"/>
  </r>
  <r>
    <x v="181"/>
    <s v="Finalizada"/>
    <s v="Pinturas y Quimicos"/>
    <s v="Fondo Lijable para exteriores transparente Sur"/>
    <n v="0.125"/>
    <n v="950.01614233176826"/>
    <n v="118.75201779147103"/>
    <n v="30.292899999999999"/>
    <n v="3.9201270856032613"/>
  </r>
  <r>
    <x v="181"/>
    <s v="Finalizada"/>
    <s v="Pinturas y Quimicos"/>
    <s v="Acabado mate para exteriores transparente Sur"/>
    <n v="0.28125"/>
    <n v="1200.5646323851602"/>
    <n v="337.65880285832628"/>
    <n v="30.292899999999999"/>
    <n v="11.14646675816202"/>
  </r>
  <r>
    <x v="181"/>
    <s v="Finalizada"/>
    <s v="Pinturas y Quimicos"/>
    <s v="Componente B 730 para poliuretano Sur"/>
    <n v="0.25"/>
    <n v="1309.9402727880145"/>
    <n v="327.48506819700361"/>
    <n v="30.292899999999999"/>
    <n v="10.810621241182046"/>
  </r>
  <r>
    <x v="181"/>
    <s v="Finalizada"/>
    <s v="Pinturas y Quimicos"/>
    <s v="Diluyente Duro Sur"/>
    <n v="0.15625"/>
    <n v="614.85960643746137"/>
    <n v="96.071813505853342"/>
    <n v="30.292899999999999"/>
    <n v="3.1714300547604668"/>
  </r>
  <r>
    <x v="181"/>
    <s v="Finalizada"/>
    <s v="Pinturas y Quimicos"/>
    <s v="Faster Dry 6958 Dynamic Blue  "/>
    <n v="0.125"/>
    <n v="692.75"/>
    <n v="86.59375"/>
    <n v="30.292899999999999"/>
    <n v="2.8585493630520684"/>
  </r>
  <r>
    <x v="181"/>
    <s v="Finalizada"/>
    <s v="Pinturas y Quimicos"/>
    <s v="Faster Dry 6950 Calypso Menta "/>
    <n v="6.25E-2"/>
    <n v="692.75"/>
    <n v="43.296875"/>
    <n v="30.292899999999999"/>
    <n v="1.4292746815260342"/>
  </r>
  <r>
    <x v="8"/>
    <s v="En Proceso"/>
    <s v="Pinturas y Quimicos"/>
    <s v="Fondo Lijable para exteriores transparente Sur"/>
    <n v="-0.3125"/>
    <n v="950.01614233176826"/>
    <n v="-296.88004447867758"/>
    <n v="30.292899999999999"/>
    <n v="-9.8003177140081537"/>
  </r>
  <r>
    <x v="8"/>
    <s v="En Proceso"/>
    <s v="Pinturas y Quimicos"/>
    <s v="Acabado mate para exteriores transparente Sur"/>
    <n v="-0.75"/>
    <n v="1200.5646323851602"/>
    <n v="-900.42347428887012"/>
    <n v="30.292899999999999"/>
    <n v="-29.723911355098725"/>
  </r>
  <r>
    <x v="8"/>
    <s v="En Proceso"/>
    <s v="Pinturas y Quimicos"/>
    <s v="Componente B 730 para poliuretano Sur"/>
    <n v="-0.875"/>
    <n v="1309.9402727880145"/>
    <n v="-1146.1977386895126"/>
    <n v="30.292899999999999"/>
    <n v="-37.837174344137161"/>
  </r>
  <r>
    <x v="8"/>
    <s v="En Proceso"/>
    <s v="Pinturas y Quimicos"/>
    <s v="Diluyente Duro Sur"/>
    <n v="-0.875"/>
    <n v="614.85960643746137"/>
    <n v="-538.00215563277868"/>
    <n v="30.292899999999999"/>
    <n v="-17.760008306658612"/>
  </r>
  <r>
    <x v="8"/>
    <s v="En Proceso"/>
    <s v="Pinturas y Quimicos"/>
    <s v="Faster Dry SW Gris Zachary Lynd"/>
    <n v="-0.625"/>
    <n v="818.28"/>
    <n v="-511.42499999999995"/>
    <n v="30.292899999999999"/>
    <n v="-16.882668876205315"/>
  </r>
  <r>
    <x v="8"/>
    <s v="En Proceso"/>
    <s v="Pinturas y Quimicos"/>
    <s v="Thinner extrafino Sur galon"/>
    <n v="-0.625"/>
    <n v="349.53824092741934"/>
    <n v="-218.46140057963709"/>
    <n v="30.292899999999999"/>
    <n v="-7.2116370694003242"/>
  </r>
  <r>
    <x v="8"/>
    <s v="En Proceso"/>
    <s v="Pinturas y Quimicos"/>
    <s v="Faster Dry 6958 Dynamic Blue  "/>
    <n v="-0.4375"/>
    <n v="692.75"/>
    <n v="-303.078125"/>
    <n v="30.292899999999999"/>
    <n v="-10.004922770682239"/>
  </r>
  <r>
    <x v="8"/>
    <s v="En Proceso"/>
    <s v="Pinturas y Quimicos"/>
    <s v="Faster Dry 6950 Calypso Menta "/>
    <n v="-0.25"/>
    <n v="692.75"/>
    <n v="-173.1875"/>
    <n v="30.292899999999999"/>
    <n v="-5.7170987261041368"/>
  </r>
  <r>
    <x v="44"/>
    <s v="En Proceso"/>
    <s v="Material para Empaque"/>
    <s v="Papel kraft "/>
    <n v="-21.6"/>
    <n v="3.1466686239601929"/>
    <n v="-67.968042277540164"/>
    <n v="30.292899999999999"/>
    <n v="-2.2436954625519565"/>
  </r>
  <r>
    <x v="165"/>
    <s v="Finalizada"/>
    <s v="Pinturas y Quimicos"/>
    <s v="Fondo Lijable para exteriores transparente Sur"/>
    <n v="0.3125"/>
    <n v="950.01614233176826"/>
    <n v="296.88004447867758"/>
    <n v="30.292899999999999"/>
    <n v="9.8003177140081537"/>
  </r>
  <r>
    <x v="165"/>
    <s v="Finalizada"/>
    <s v="Pinturas y Quimicos"/>
    <s v="Acabado mate para exteriores transparente Sur"/>
    <n v="0.75"/>
    <n v="1200.5646323851602"/>
    <n v="900.42347428887012"/>
    <n v="30.292899999999999"/>
    <n v="29.723911355098725"/>
  </r>
  <r>
    <x v="165"/>
    <s v="Finalizada"/>
    <s v="Pinturas y Quimicos"/>
    <s v="Componente B 730 para poliuretano Sur"/>
    <n v="0.875"/>
    <n v="1309.9402727880145"/>
    <n v="1146.1977386895126"/>
    <n v="30.292899999999999"/>
    <n v="37.837174344137161"/>
  </r>
  <r>
    <x v="165"/>
    <s v="Finalizada"/>
    <s v="Pinturas y Quimicos"/>
    <s v="Diluyente Duro Sur"/>
    <n v="0.875"/>
    <n v="614.85960643746137"/>
    <n v="538.00215563277868"/>
    <n v="30.292899999999999"/>
    <n v="17.760008306658612"/>
  </r>
  <r>
    <x v="165"/>
    <s v="Finalizada"/>
    <s v="Pinturas y Quimicos"/>
    <s v="Faster Dry SW Gris Zachary Lynd"/>
    <n v="0.625"/>
    <n v="818.28"/>
    <n v="511.42499999999995"/>
    <n v="30.292899999999999"/>
    <n v="16.882668876205315"/>
  </r>
  <r>
    <x v="165"/>
    <s v="Finalizada"/>
    <s v="Pinturas y Quimicos"/>
    <s v="Thinner extrafino Sur galon"/>
    <n v="0.625"/>
    <n v="349.53824092741934"/>
    <n v="218.46140057963709"/>
    <n v="30.292899999999999"/>
    <n v="7.2116370694003242"/>
  </r>
  <r>
    <x v="165"/>
    <s v="Finalizada"/>
    <s v="Pinturas y Quimicos"/>
    <s v="Faster Dry 6958 Dynamic Blue  "/>
    <n v="0.4375"/>
    <n v="692.75"/>
    <n v="303.078125"/>
    <n v="30.292899999999999"/>
    <n v="10.004922770682239"/>
  </r>
  <r>
    <x v="165"/>
    <s v="Finalizada"/>
    <s v="Pinturas y Quimicos"/>
    <s v="Faster Dry 6950 Calypso Menta "/>
    <n v="0.25"/>
    <n v="692.75"/>
    <n v="173.1875"/>
    <n v="30.292899999999999"/>
    <n v="5.7170987261041368"/>
  </r>
  <r>
    <x v="165"/>
    <s v="Finalizada"/>
    <s v="Material para Empaque"/>
    <s v="Papel kraft "/>
    <n v="21.6"/>
    <n v="3.1466686239601929"/>
    <n v="67.968042277540164"/>
    <n v="30.292899999999999"/>
    <n v="2.2436954625519565"/>
  </r>
  <r>
    <x v="8"/>
    <s v="En Proceso"/>
    <s v="Pinturas y Quimicos"/>
    <s v="Fondo Lijable para exteriores transparente Sur"/>
    <n v="-0.25"/>
    <n v="950.01614233176826"/>
    <n v="-237.50403558294207"/>
    <n v="30.292899999999999"/>
    <n v="-7.8402541712065226"/>
  </r>
  <r>
    <x v="8"/>
    <s v="En Proceso"/>
    <s v="Pinturas y Quimicos"/>
    <s v="Acabado mate para exteriores transparente Sur"/>
    <n v="-0.375"/>
    <n v="1200.5646323851602"/>
    <n v="-450.21173714443506"/>
    <n v="30.292899999999999"/>
    <n v="-14.861955677549362"/>
  </r>
  <r>
    <x v="8"/>
    <s v="En Proceso"/>
    <s v="Pinturas y Quimicos"/>
    <s v="Componente B 730 para poliuretano Sur"/>
    <n v="-0.53125"/>
    <n v="1309.9402727880145"/>
    <n v="-695.9057699186327"/>
    <n v="30.292899999999999"/>
    <n v="-22.972570137511848"/>
  </r>
  <r>
    <x v="8"/>
    <s v="En Proceso"/>
    <s v="Pinturas y Quimicos"/>
    <s v="Diluyente Duro Sur"/>
    <n v="-0.53125"/>
    <n v="614.85960643746137"/>
    <n v="-326.64416591990135"/>
    <n v="30.292899999999999"/>
    <n v="-10.782862186185588"/>
  </r>
  <r>
    <x v="8"/>
    <s v="En Proceso"/>
    <s v="Pinturas y Quimicos"/>
    <s v="Faster Dry 6958 Dynamic Blue  "/>
    <n v="-0.3125"/>
    <n v="692.75"/>
    <n v="-216.484375"/>
    <n v="30.292899999999999"/>
    <n v="-7.146373407630171"/>
  </r>
  <r>
    <x v="8"/>
    <s v="En Proceso"/>
    <s v="Pinturas y Quimicos"/>
    <s v="Faster Dry 6950 Calypso Menta "/>
    <n v="-0.125"/>
    <n v="692.75"/>
    <n v="-86.59375"/>
    <n v="30.292899999999999"/>
    <n v="-2.8585493630520684"/>
  </r>
  <r>
    <x v="165"/>
    <s v="Finalizada"/>
    <s v="Pinturas y Quimicos"/>
    <s v="Fondo Lijable para exteriores transparente Sur"/>
    <n v="0.25"/>
    <n v="950.01614233176826"/>
    <n v="237.50403558294207"/>
    <n v="30.292899999999999"/>
    <n v="7.8402541712065226"/>
  </r>
  <r>
    <x v="165"/>
    <s v="Finalizada"/>
    <s v="Pinturas y Quimicos"/>
    <s v="Acabado mate para exteriores transparente Sur"/>
    <n v="0.375"/>
    <n v="1200.5646323851602"/>
    <n v="450.21173714443506"/>
    <n v="30.292899999999999"/>
    <n v="14.861955677549362"/>
  </r>
  <r>
    <x v="165"/>
    <s v="Finalizada"/>
    <s v="Pinturas y Quimicos"/>
    <s v="Componente B 730 para poliuretano Sur"/>
    <n v="0.53125"/>
    <n v="1309.9402727880145"/>
    <n v="695.9057699186327"/>
    <n v="30.292899999999999"/>
    <n v="22.972570137511848"/>
  </r>
  <r>
    <x v="165"/>
    <s v="Finalizada"/>
    <s v="Pinturas y Quimicos"/>
    <s v="Diluyente Duro Sur"/>
    <n v="0.53125"/>
    <n v="614.85960643746137"/>
    <n v="326.64416591990135"/>
    <n v="30.292899999999999"/>
    <n v="10.782862186185588"/>
  </r>
  <r>
    <x v="165"/>
    <s v="Finalizada"/>
    <s v="Pinturas y Quimicos"/>
    <s v="Faster Dry 6958 Dynamic Blue  "/>
    <n v="0.3125"/>
    <n v="692.75"/>
    <n v="216.484375"/>
    <n v="30.292899999999999"/>
    <n v="7.146373407630171"/>
  </r>
  <r>
    <x v="165"/>
    <s v="Finalizada"/>
    <s v="Pinturas y Quimicos"/>
    <s v="Faster Dry 6950 Calypso Menta "/>
    <n v="0.125"/>
    <n v="692.75"/>
    <n v="86.59375"/>
    <n v="30.292899999999999"/>
    <n v="2.8585493630520684"/>
  </r>
  <r>
    <x v="8"/>
    <s v="En Proceso"/>
    <s v="Pinturas y Quimicos"/>
    <s v="Fondo Lijable para exteriores transparente Sur"/>
    <n v="-0.5625"/>
    <n v="950.01614233176826"/>
    <n v="-534.38408006161967"/>
    <n v="30.292899999999999"/>
    <n v="-17.640571885214676"/>
  </r>
  <r>
    <x v="8"/>
    <s v="En Proceso"/>
    <s v="Pinturas y Quimicos"/>
    <s v="Acabado mate para exteriores transparente Sur"/>
    <n v="-0.4375"/>
    <n v="1200.5646323851602"/>
    <n v="-525.2470266685076"/>
    <n v="30.292899999999999"/>
    <n v="-17.338948290474256"/>
  </r>
  <r>
    <x v="8"/>
    <s v="En Proceso"/>
    <s v="Pinturas y Quimicos"/>
    <s v="Componente B 730 para poliuretano Sur"/>
    <n v="-0.5"/>
    <n v="1309.9402727880145"/>
    <n v="-654.97013639400723"/>
    <n v="30.292899999999999"/>
    <n v="-21.621242482364092"/>
  </r>
  <r>
    <x v="8"/>
    <s v="En Proceso"/>
    <s v="Pinturas y Quimicos"/>
    <s v="Diluyente Duro Sur"/>
    <n v="-0.5"/>
    <n v="614.85960643746137"/>
    <n v="-307.42980321873068"/>
    <n v="30.292899999999999"/>
    <n v="-10.148576175233494"/>
  </r>
  <r>
    <x v="8"/>
    <s v="En Proceso"/>
    <s v="Pinturas y Quimicos"/>
    <s v="Duro Tinte Genizaro Antiguo Sur cuarto"/>
    <n v="-0.125"/>
    <n v="142.2564563939394"/>
    <n v="-17.782057049242425"/>
    <n v="30.292899999999999"/>
    <n v="-0.5870041181016814"/>
  </r>
  <r>
    <x v="8"/>
    <s v="En Proceso"/>
    <s v="Pinturas y Quimicos"/>
    <s v="Duro Tinte Nogal Oscuro Sur cuarto"/>
    <n v="-0.125"/>
    <n v="307.77845941846914"/>
    <n v="-38.472307427308643"/>
    <n v="30.292899999999999"/>
    <n v="-1.2700107096814317"/>
  </r>
  <r>
    <x v="8"/>
    <s v="En Proceso"/>
    <s v="Pinturas y Quimicos"/>
    <s v="Duro Tinte Negro Sur galon"/>
    <n v="-3.125E-2"/>
    <n v="1209.67"/>
    <n v="-37.802187500000002"/>
    <n v="30.292899999999999"/>
    <n v="-1.2478893569120157"/>
  </r>
  <r>
    <x v="8"/>
    <s v="En Proceso"/>
    <s v="Pinturas y Quimicos"/>
    <s v="Thinner extrafino Sur galon"/>
    <n v="-3.125E-2"/>
    <n v="349.53824092741934"/>
    <n v="-10.923070028981854"/>
    <n v="30.292899999999999"/>
    <n v="-0.3605818534700162"/>
  </r>
  <r>
    <x v="44"/>
    <s v="En Proceso"/>
    <s v="Material para Empaque"/>
    <s v="Papel kraft "/>
    <n v="-36"/>
    <n v="3.1466686239601929"/>
    <n v="-113.28007046256694"/>
    <n v="30.292899999999999"/>
    <n v="-3.7394924375865943"/>
  </r>
  <r>
    <x v="176"/>
    <s v="Finalizada"/>
    <s v="Pinturas y Quimicos"/>
    <s v="Fondo Lijable para exteriores transparente Sur"/>
    <n v="0.5625"/>
    <n v="950.01614233176826"/>
    <n v="534.38408006161967"/>
    <n v="30.292899999999999"/>
    <n v="17.640571885214676"/>
  </r>
  <r>
    <x v="176"/>
    <s v="Finalizada"/>
    <s v="Pinturas y Quimicos"/>
    <s v="Acabado mate para exteriores transparente Sur"/>
    <n v="0.4375"/>
    <n v="1200.5646323851602"/>
    <n v="525.2470266685076"/>
    <n v="30.292899999999999"/>
    <n v="17.338948290474256"/>
  </r>
  <r>
    <x v="176"/>
    <s v="Finalizada"/>
    <s v="Pinturas y Quimicos"/>
    <s v="Componente B 730 para poliuretano Sur"/>
    <n v="0.5"/>
    <n v="1309.9402727880145"/>
    <n v="654.97013639400723"/>
    <n v="30.292899999999999"/>
    <n v="21.621242482364092"/>
  </r>
  <r>
    <x v="176"/>
    <s v="Finalizada"/>
    <s v="Pinturas y Quimicos"/>
    <s v="Diluyente Duro Sur"/>
    <n v="0.5"/>
    <n v="614.85960643746137"/>
    <n v="307.42980321873068"/>
    <n v="30.292899999999999"/>
    <n v="10.148576175233494"/>
  </r>
  <r>
    <x v="176"/>
    <s v="Finalizada"/>
    <s v="Pinturas y Quimicos"/>
    <s v="Duro Tinte Genizaro Antiguo Sur cuarto"/>
    <n v="0.125"/>
    <n v="142.2564563939394"/>
    <n v="17.782057049242425"/>
    <n v="30.292899999999999"/>
    <n v="0.5870041181016814"/>
  </r>
  <r>
    <x v="176"/>
    <s v="Finalizada"/>
    <s v="Pinturas y Quimicos"/>
    <s v="Duro Tinte Nogal Oscuro Sur cuarto"/>
    <n v="0.125"/>
    <n v="307.77845941846914"/>
    <n v="38.472307427308643"/>
    <n v="30.292899999999999"/>
    <n v="1.2700107096814317"/>
  </r>
  <r>
    <x v="176"/>
    <s v="Finalizada"/>
    <s v="Pinturas y Quimicos"/>
    <s v="Duro Tinte Negro Sur galon"/>
    <n v="3.125E-2"/>
    <n v="1209.67"/>
    <n v="37.802187500000002"/>
    <n v="30.292899999999999"/>
    <n v="1.2478893569120157"/>
  </r>
  <r>
    <x v="176"/>
    <s v="Finalizada"/>
    <s v="Pinturas y Quimicos"/>
    <s v="Thinner extrafino Sur galon"/>
    <n v="3.125E-2"/>
    <n v="349.53824092741934"/>
    <n v="10.923070028981854"/>
    <n v="30.292899999999999"/>
    <n v="0.3605818534700162"/>
  </r>
  <r>
    <x v="176"/>
    <s v="Finalizada"/>
    <s v="Material para Empaque"/>
    <s v="Papel kraft "/>
    <n v="36"/>
    <n v="3.1466686239601929"/>
    <n v="113.28007046256694"/>
    <n v="30.292899999999999"/>
    <n v="3.7394924375865943"/>
  </r>
  <r>
    <x v="8"/>
    <s v="En Proceso"/>
    <s v="Pinturas y Quimicos"/>
    <s v="Fondo Lijable para exteriores transparente Sur"/>
    <n v="-0.75"/>
    <n v="950.01614233176826"/>
    <n v="-712.51210674882623"/>
    <n v="30.292899999999999"/>
    <n v="-23.520762513619569"/>
  </r>
  <r>
    <x v="8"/>
    <s v="En Proceso"/>
    <s v="Pinturas y Quimicos"/>
    <s v="Acabado mate para exteriores transparente Sur"/>
    <n v="-0.375"/>
    <n v="1200.5646323851602"/>
    <n v="-450.21173714443506"/>
    <n v="30.292899999999999"/>
    <n v="-14.861955677549362"/>
  </r>
  <r>
    <x v="8"/>
    <s v="En Proceso"/>
    <s v="Pinturas y Quimicos"/>
    <s v="Componente B 730 para poliuretano Sur"/>
    <n v="-0.5625"/>
    <n v="1309.9402727880145"/>
    <n v="-736.84140344325817"/>
    <n v="30.292899999999999"/>
    <n v="-24.323897792659608"/>
  </r>
  <r>
    <x v="8"/>
    <s v="En Proceso"/>
    <s v="Pinturas y Quimicos"/>
    <s v="Diluyente Duro Sur"/>
    <n v="-0.5625"/>
    <n v="614.85960643746137"/>
    <n v="-345.85852862107203"/>
    <n v="30.292899999999999"/>
    <n v="-11.41714819713768"/>
  </r>
  <r>
    <x v="8"/>
    <s v="En Proceso"/>
    <s v="Pinturas y Quimicos"/>
    <s v="Duro Tinte Nogal Oscuro Sur cuarto"/>
    <n v="-0.125"/>
    <n v="307.77845941846914"/>
    <n v="-38.472307427308643"/>
    <n v="30.292899999999999"/>
    <n v="-1.2700107096814317"/>
  </r>
  <r>
    <x v="8"/>
    <s v="En Proceso"/>
    <s v="Pinturas y Quimicos"/>
    <s v="Duro Tinte Genizaro Antiguo Sur cuarto"/>
    <n v="-0.125"/>
    <n v="142.2564563939394"/>
    <n v="-17.782057049242425"/>
    <n v="30.292899999999999"/>
    <n v="-0.5870041181016814"/>
  </r>
  <r>
    <x v="8"/>
    <s v="En Proceso"/>
    <s v="Pinturas y Quimicos"/>
    <s v="Thinner extrafino Sur galon"/>
    <n v="-6.25E-2"/>
    <n v="349.53824092741934"/>
    <n v="-21.846140057963709"/>
    <n v="30.292899999999999"/>
    <n v="-0.7211637069400324"/>
  </r>
  <r>
    <x v="44"/>
    <s v="En Proceso"/>
    <s v="Material para Empaque"/>
    <s v="Papel kraft "/>
    <n v="-34.200000000000003"/>
    <n v="3.1466686239601929"/>
    <n v="-107.61606693943861"/>
    <n v="30.292899999999999"/>
    <n v="-3.5525178157072652"/>
  </r>
  <r>
    <x v="163"/>
    <s v="Finalizada"/>
    <s v="Pinturas y Quimicos"/>
    <s v="Fondo Lijable para exteriores transparente Sur"/>
    <n v="0.75"/>
    <n v="950.01614233176826"/>
    <n v="712.51210674882623"/>
    <n v="30.292899999999999"/>
    <n v="23.520762513619569"/>
  </r>
  <r>
    <x v="163"/>
    <s v="Finalizada"/>
    <s v="Pinturas y Quimicos"/>
    <s v="Acabado mate para exteriores transparente Sur"/>
    <n v="0.375"/>
    <n v="1200.5646323851602"/>
    <n v="450.21173714443506"/>
    <n v="30.292899999999999"/>
    <n v="14.861955677549362"/>
  </r>
  <r>
    <x v="163"/>
    <s v="Finalizada"/>
    <s v="Pinturas y Quimicos"/>
    <s v="Componente B 730 para poliuretano Sur"/>
    <n v="0.5625"/>
    <n v="1309.9402727880145"/>
    <n v="736.84140344325817"/>
    <n v="30.292899999999999"/>
    <n v="24.323897792659608"/>
  </r>
  <r>
    <x v="163"/>
    <s v="Finalizada"/>
    <s v="Pinturas y Quimicos"/>
    <s v="Diluyente Duro Sur"/>
    <n v="0.5625"/>
    <n v="614.85960643746137"/>
    <n v="345.85852862107203"/>
    <n v="30.292899999999999"/>
    <n v="11.41714819713768"/>
  </r>
  <r>
    <x v="163"/>
    <s v="Finalizada"/>
    <s v="Pinturas y Quimicos"/>
    <s v="Duro Tinte Nogal Oscuro Sur cuarto"/>
    <n v="0.125"/>
    <n v="307.77845941846914"/>
    <n v="38.472307427308643"/>
    <n v="30.292899999999999"/>
    <n v="1.2700107096814317"/>
  </r>
  <r>
    <x v="163"/>
    <s v="Finalizada"/>
    <s v="Pinturas y Quimicos"/>
    <s v="Duro Tinte Genizaro Antiguo Sur cuarto"/>
    <n v="0.125"/>
    <n v="142.2564563939394"/>
    <n v="17.782057049242425"/>
    <n v="30.292899999999999"/>
    <n v="0.5870041181016814"/>
  </r>
  <r>
    <x v="163"/>
    <s v="Finalizada"/>
    <s v="Pinturas y Quimicos"/>
    <s v="Thinner extrafino Sur galon"/>
    <n v="6.25E-2"/>
    <n v="349.53824092741934"/>
    <n v="21.846140057963709"/>
    <n v="30.292899999999999"/>
    <n v="0.7211637069400324"/>
  </r>
  <r>
    <x v="163"/>
    <s v="Finalizada"/>
    <s v="Material para Empaque"/>
    <s v="Papel kraft "/>
    <n v="34.200000000000003"/>
    <n v="3.1466686239601929"/>
    <n v="107.61606693943861"/>
    <n v="30.292899999999999"/>
    <n v="3.5525178157072652"/>
  </r>
  <r>
    <x v="8"/>
    <s v="En Proceso"/>
    <s v="Pinturas y Quimicos"/>
    <s v="Fondo Lijable para exteriores transparente Sur"/>
    <n v="-0.84375"/>
    <n v="950.01614233176826"/>
    <n v="-801.57612009242951"/>
    <n v="30.292899999999999"/>
    <n v="-26.460857827822014"/>
  </r>
  <r>
    <x v="8"/>
    <s v="En Proceso"/>
    <s v="Pinturas y Quimicos"/>
    <s v="Acabado mate para exteriores transparente Sur"/>
    <n v="-0.8125"/>
    <n v="1200.5646323851602"/>
    <n v="-975.45876381294261"/>
    <n v="30.292899999999999"/>
    <n v="-32.200903968023617"/>
  </r>
  <r>
    <x v="8"/>
    <s v="En Proceso"/>
    <s v="Pinturas y Quimicos"/>
    <s v="Diluyente Duro Sur"/>
    <n v="-0.84375"/>
    <n v="614.85960643746137"/>
    <n v="-518.78779293160801"/>
    <n v="30.292899999999999"/>
    <n v="-17.12572229570652"/>
  </r>
  <r>
    <x v="8"/>
    <s v="En Proceso"/>
    <s v="Pinturas y Quimicos"/>
    <s v="Componente B 730 para poliuretano Sur"/>
    <n v="-0.84375"/>
    <n v="1309.9402727880145"/>
    <n v="-1105.2621051648871"/>
    <n v="30.292899999999999"/>
    <n v="-36.485846688989405"/>
  </r>
  <r>
    <x v="8"/>
    <s v="En Proceso"/>
    <s v="Pinturas y Quimicos"/>
    <s v="Corrostyl antic mate Negro Sur galon"/>
    <n v="-0.28125"/>
    <n v="875.09253561253558"/>
    <n v="-246.11977564102563"/>
    <n v="30.292899999999999"/>
    <n v="-8.1246686728911932"/>
  </r>
  <r>
    <x v="44"/>
    <s v="En Proceso"/>
    <s v="Material para Empaque"/>
    <s v="Papel kraft "/>
    <n v="-61.2"/>
    <n v="3.1466686239601929"/>
    <n v="-192.57611978636382"/>
    <n v="30.292899999999999"/>
    <n v="-6.3571371438972113"/>
  </r>
  <r>
    <x v="177"/>
    <s v="Finalizada"/>
    <s v="Pinturas y Quimicos"/>
    <s v="Fondo Lijable para exteriores transparente Sur"/>
    <n v="0.84375"/>
    <n v="950.01614233176826"/>
    <n v="801.57612009242951"/>
    <n v="30.292899999999999"/>
    <n v="26.460857827822014"/>
  </r>
  <r>
    <x v="177"/>
    <s v="Finalizada"/>
    <s v="Pinturas y Quimicos"/>
    <s v="Acabado mate para exteriores transparente Sur"/>
    <n v="0.8125"/>
    <n v="1200.5646323851602"/>
    <n v="975.45876381294261"/>
    <n v="30.292899999999999"/>
    <n v="32.200903968023617"/>
  </r>
  <r>
    <x v="177"/>
    <s v="Finalizada"/>
    <s v="Pinturas y Quimicos"/>
    <s v="Diluyente Duro Sur"/>
    <n v="0.84375"/>
    <n v="614.85960643746137"/>
    <n v="518.78779293160801"/>
    <n v="30.292899999999999"/>
    <n v="17.12572229570652"/>
  </r>
  <r>
    <x v="177"/>
    <s v="Finalizada"/>
    <s v="Pinturas y Quimicos"/>
    <s v="Componente B 730 para poliuretano Sur"/>
    <n v="0.84375"/>
    <n v="1309.9402727880145"/>
    <n v="1105.2621051648871"/>
    <n v="30.292899999999999"/>
    <n v="36.485846688989405"/>
  </r>
  <r>
    <x v="177"/>
    <s v="Finalizada"/>
    <s v="Pinturas y Quimicos"/>
    <s v="Corrostyl antic mate Negro Sur galon"/>
    <n v="0.28125"/>
    <n v="875.09253561253558"/>
    <n v="246.11977564102563"/>
    <n v="30.292899999999999"/>
    <n v="8.1246686728911932"/>
  </r>
  <r>
    <x v="177"/>
    <s v="Finalizada"/>
    <s v="Material para Empaque"/>
    <s v="Papel kraft "/>
    <n v="61.2"/>
    <n v="3.1466686239601929"/>
    <n v="192.57611978636382"/>
    <n v="30.292899999999999"/>
    <n v="6.3571371438972113"/>
  </r>
  <r>
    <x v="8"/>
    <s v="En Proceso"/>
    <s v="Pinturas y Quimicos"/>
    <s v="Fondo Lijable para exteriores transparente Sur"/>
    <n v="-0.5625"/>
    <n v="950.01614233176826"/>
    <n v="-534.38408006161967"/>
    <n v="30.292899999999999"/>
    <n v="-17.640571885214676"/>
  </r>
  <r>
    <x v="8"/>
    <s v="En Proceso"/>
    <s v="Pinturas y Quimicos"/>
    <s v="Componente B 730 para poliuretano Sur"/>
    <n v="-0.5625"/>
    <n v="1309.9402727880145"/>
    <n v="-736.84140344325817"/>
    <n v="30.292899999999999"/>
    <n v="-24.323897792659608"/>
  </r>
  <r>
    <x v="8"/>
    <s v="En Proceso"/>
    <s v="Pinturas y Quimicos"/>
    <s v="Diluyente Duro Sur"/>
    <n v="-0.5625"/>
    <n v="614.85960643746137"/>
    <n v="-345.85852862107203"/>
    <n v="30.292899999999999"/>
    <n v="-11.41714819713768"/>
  </r>
  <r>
    <x v="8"/>
    <s v="En Proceso"/>
    <s v="Pinturas y Quimicos"/>
    <s v="Thinner extrafino Sur galon"/>
    <n v="-0.15625"/>
    <n v="349.53824092741934"/>
    <n v="-54.615350144909272"/>
    <n v="30.292899999999999"/>
    <n v="-1.8029092673500811"/>
  </r>
  <r>
    <x v="8"/>
    <s v="En Proceso"/>
    <s v="Pinturas y Quimicos"/>
    <s v="Acabado mate para exteriores transparente Sur"/>
    <n v="-0.53125"/>
    <n v="1200.5646323851602"/>
    <n v="-637.79996095461638"/>
    <n v="30.292899999999999"/>
    <n v="-21.054437209861597"/>
  </r>
  <r>
    <x v="8"/>
    <s v="En Proceso"/>
    <s v="Pinturas y Quimicos"/>
    <s v="Duro Tinte Genizaro Antiguo Sur cuarto"/>
    <n v="-0.375"/>
    <n v="142.2564563939394"/>
    <n v="-53.346171147727276"/>
    <n v="30.292899999999999"/>
    <n v="-1.7610123543050442"/>
  </r>
  <r>
    <x v="8"/>
    <s v="En Proceso"/>
    <s v="Pinturas y Quimicos"/>
    <s v="Duro Tinte Nogal Oscuro Sur cuarto"/>
    <n v="-0.625"/>
    <n v="307.77845941846914"/>
    <n v="-192.36153713654321"/>
    <n v="30.292899999999999"/>
    <n v="-6.3500535484071587"/>
  </r>
  <r>
    <x v="8"/>
    <s v="En Proceso"/>
    <s v="Pinturas y Quimicos"/>
    <s v="Duro Tinte Negro Sur galon"/>
    <n v="-0.25"/>
    <n v="1209.67"/>
    <n v="-302.41750000000002"/>
    <n v="30.292899999999999"/>
    <n v="-9.983114855296126"/>
  </r>
  <r>
    <x v="8"/>
    <s v="En Proceso"/>
    <s v="Pinturas y Quimicos"/>
    <s v="Corrostyl antic mate Negro Sur galon"/>
    <n v="-0.1875"/>
    <n v="875.09253561253558"/>
    <n v="-164.07985042735044"/>
    <n v="30.292899999999999"/>
    <n v="-5.4164457819274627"/>
  </r>
  <r>
    <x v="44"/>
    <s v="En Proceso"/>
    <s v="Material para Empaque"/>
    <s v="Papel kraft "/>
    <n v="-26.1"/>
    <n v="3.1466686239601929"/>
    <n v="-82.128051085361037"/>
    <n v="30.292899999999999"/>
    <n v="-2.7111320172502809"/>
  </r>
  <r>
    <x v="175"/>
    <s v="Finalizada"/>
    <s v="Pinturas y Quimicos"/>
    <s v="Fondo Lijable para exteriores transparente Sur"/>
    <n v="0.5625"/>
    <n v="950.01614233176826"/>
    <n v="534.38408006161967"/>
    <n v="30.292899999999999"/>
    <n v="17.640571885214676"/>
  </r>
  <r>
    <x v="175"/>
    <s v="Finalizada"/>
    <s v="Pinturas y Quimicos"/>
    <s v="Componente B 730 para poliuretano Sur"/>
    <n v="0.5625"/>
    <n v="1309.9402727880145"/>
    <n v="736.84140344325817"/>
    <n v="30.292899999999999"/>
    <n v="24.323897792659608"/>
  </r>
  <r>
    <x v="175"/>
    <s v="Finalizada"/>
    <s v="Pinturas y Quimicos"/>
    <s v="Diluyente Duro Sur"/>
    <n v="0.5625"/>
    <n v="614.85960643746137"/>
    <n v="345.85852862107203"/>
    <n v="30.292899999999999"/>
    <n v="11.41714819713768"/>
  </r>
  <r>
    <x v="175"/>
    <s v="Finalizada"/>
    <s v="Pinturas y Quimicos"/>
    <s v="Thinner extrafino Sur galon"/>
    <n v="0.15625"/>
    <n v="349.53824092741934"/>
    <n v="54.615350144909272"/>
    <n v="30.292899999999999"/>
    <n v="1.8029092673500811"/>
  </r>
  <r>
    <x v="175"/>
    <s v="Finalizada"/>
    <s v="Pinturas y Quimicos"/>
    <s v="Acabado mate para exteriores transparente Sur"/>
    <n v="0.53125"/>
    <n v="1200.5646323851602"/>
    <n v="637.79996095461638"/>
    <n v="30.292899999999999"/>
    <n v="21.054437209861597"/>
  </r>
  <r>
    <x v="175"/>
    <s v="Finalizada"/>
    <s v="Pinturas y Quimicos"/>
    <s v="Duro Tinte Genizaro Antiguo Sur cuarto"/>
    <n v="0.375"/>
    <n v="142.2564563939394"/>
    <n v="53.346171147727276"/>
    <n v="30.292899999999999"/>
    <n v="1.7610123543050442"/>
  </r>
  <r>
    <x v="175"/>
    <s v="Finalizada"/>
    <s v="Pinturas y Quimicos"/>
    <s v="Duro Tinte Nogal Oscuro Sur cuarto"/>
    <n v="0.625"/>
    <n v="307.77845941846914"/>
    <n v="192.36153713654321"/>
    <n v="30.292899999999999"/>
    <n v="6.3500535484071587"/>
  </r>
  <r>
    <x v="175"/>
    <s v="Finalizada"/>
    <s v="Pinturas y Quimicos"/>
    <s v="Duro Tinte Negro Sur galon"/>
    <n v="0.25"/>
    <n v="1209.67"/>
    <n v="302.41750000000002"/>
    <n v="30.292899999999999"/>
    <n v="9.983114855296126"/>
  </r>
  <r>
    <x v="175"/>
    <s v="Finalizada"/>
    <s v="Pinturas y Quimicos"/>
    <s v="Corrostyl antic mate Negro Sur galon"/>
    <n v="0.1875"/>
    <n v="875.09253561253558"/>
    <n v="164.07985042735044"/>
    <n v="30.292899999999999"/>
    <n v="5.4164457819274627"/>
  </r>
  <r>
    <x v="175"/>
    <s v="Finalizada"/>
    <s v="Material para Empaque"/>
    <s v="Papel kraft "/>
    <n v="26.1"/>
    <n v="3.1466686239601929"/>
    <n v="82.128051085361037"/>
    <n v="30.292899999999999"/>
    <n v="2.7111320172502809"/>
  </r>
  <r>
    <x v="8"/>
    <s v="En Proceso"/>
    <s v="Pinturas y Quimicos"/>
    <s v="Corrostyl antic mate Negro Sur galon"/>
    <n v="-0.25"/>
    <n v="875.09253561253558"/>
    <n v="-218.7731339031339"/>
    <n v="30.292899999999999"/>
    <n v="-7.2219277092366161"/>
  </r>
  <r>
    <x v="196"/>
    <s v="Finalizada"/>
    <s v="Pinturas y Quimicos"/>
    <s v="Corrostyl antic mate Negro Sur galon"/>
    <n v="0.25"/>
    <n v="875.09253561253558"/>
    <n v="218.7731339031339"/>
    <n v="30.292899999999999"/>
    <n v="7.2219277092366161"/>
  </r>
  <r>
    <x v="8"/>
    <s v="En Proceso"/>
    <s v="Pinturas y Quimicos"/>
    <s v="Aceite Penetrante Oil Finish 1 V85VSA1-1 Sherwin-W"/>
    <n v="-9.375E-2"/>
    <s v="0"/>
    <n v="0"/>
    <n v="30.292899999999999"/>
    <n v="0"/>
  </r>
  <r>
    <x v="44"/>
    <s v="En Proceso"/>
    <s v="Material para Empaque"/>
    <s v="Papel kraft "/>
    <n v="-1.8"/>
    <n v="3.1466686239601929"/>
    <n v="-5.664003523128347"/>
    <n v="30.292899999999999"/>
    <n v="-0.1869746218793297"/>
  </r>
  <r>
    <x v="183"/>
    <s v="Finalizada"/>
    <s v="Pinturas y Quimicos"/>
    <s v="Aceite Penetrante Oil Finish 1 V85VSA1-1 Sherwin-W"/>
    <n v="9.375E-2"/>
    <s v="0"/>
    <n v="0"/>
    <n v="30.292899999999999"/>
    <n v="0"/>
  </r>
  <r>
    <x v="183"/>
    <s v="Finalizada"/>
    <s v="Material para Empaque"/>
    <s v="Papel kraft "/>
    <n v="1.8"/>
    <n v="3.1466686239601929"/>
    <n v="5.664003523128347"/>
    <n v="30.292899999999999"/>
    <n v="0.1869746218793297"/>
  </r>
  <r>
    <x v="8"/>
    <s v="En Proceso"/>
    <s v="Pinturas y Quimicos"/>
    <s v="Tinte Ext/Int Café Madera 1 Sherwin-W"/>
    <n v="-0.125"/>
    <n v="663.14980000000003"/>
    <n v="-82.893725000000003"/>
    <n v="30.292899999999999"/>
    <n v="-2.736407706096148"/>
  </r>
  <r>
    <x v="8"/>
    <s v="En Proceso"/>
    <s v="Pinturas y Quimicos"/>
    <s v="Aceite Penetrante Oil Finish 1 V85VSA1-1 Sherwin-W"/>
    <n v="-0.3125"/>
    <s v="0"/>
    <n v="0"/>
    <n v="30.292899999999999"/>
    <n v="0"/>
  </r>
  <r>
    <x v="8"/>
    <s v="En Proceso"/>
    <s v="Pinturas y Quimicos"/>
    <s v="Duro Tinte Negro Sur galon"/>
    <n v="-3.125E-2"/>
    <n v="1209.67"/>
    <n v="-37.802187500000002"/>
    <n v="30.292899999999999"/>
    <n v="-1.2478893569120157"/>
  </r>
  <r>
    <x v="174"/>
    <s v="Finalizada"/>
    <s v="Pinturas y Quimicos"/>
    <s v="Tinte Ext/Int Café Madera 1 Sherwin-W"/>
    <n v="0.125"/>
    <n v="663.14980000000003"/>
    <n v="82.893725000000003"/>
    <n v="30.292899999999999"/>
    <n v="2.736407706096148"/>
  </r>
  <r>
    <x v="174"/>
    <s v="Finalizada"/>
    <s v="Pinturas y Quimicos"/>
    <s v="Aceite Penetrante Oil Finish 1 V85VSA1-1 Sherwin-W"/>
    <n v="0.3125"/>
    <s v="0"/>
    <n v="0"/>
    <n v="30.292899999999999"/>
    <n v="0"/>
  </r>
  <r>
    <x v="174"/>
    <s v="Finalizada"/>
    <s v="Pinturas y Quimicos"/>
    <s v="Duro Tinte Negro Sur galon"/>
    <n v="3.125E-2"/>
    <n v="1209.67"/>
    <n v="37.802187500000002"/>
    <n v="30.292899999999999"/>
    <n v="1.2478893569120157"/>
  </r>
  <r>
    <x v="193"/>
    <s v="En Proceso"/>
    <s v="Plywood"/>
    <s v="Lamina de Plywood Fenolico de 4 x 8 x 1/2&quot;"/>
    <n v="24"/>
    <n v="716.52"/>
    <n v="17196.48"/>
    <n v="30.292899999999999"/>
    <n v="567.67361328892252"/>
  </r>
  <r>
    <x v="8"/>
    <s v="En Proceso"/>
    <s v="Pinturas y Quimicos"/>
    <s v="Tinte Ext/Int Caoba 1 Sherwin-W"/>
    <n v="1"/>
    <n v="663.14980000000003"/>
    <n v="663.14980000000003"/>
    <n v="30.292899999999999"/>
    <n v="21.891261648769184"/>
  </r>
  <r>
    <x v="8"/>
    <s v="En Proceso"/>
    <s v="Pinturas y Quimicos"/>
    <s v="Tinte Ext/Int Roble Claro 1 Sherwin-W"/>
    <n v="1"/>
    <n v="877.9"/>
    <n v="877.9"/>
    <n v="30.292899999999999"/>
    <n v="28.980388143756457"/>
  </r>
  <r>
    <x v="8"/>
    <s v="En Proceso"/>
    <s v="Pinturas y Quimicos"/>
    <s v="Tinte Ext/Int Negro 1 Sherwin-W"/>
    <n v="1"/>
    <n v="585.26647157784282"/>
    <n v="585.26647157784282"/>
    <n v="30.292899999999999"/>
    <n v="19.320252322420199"/>
  </r>
  <r>
    <x v="8"/>
    <s v="En Proceso"/>
    <s v="Pinturas y Quimicos"/>
    <s v="Barniz Poliuretano Exterior Mate 1 Sherwin-W"/>
    <n v="1"/>
    <n v="887.4203"/>
    <n v="887.4203"/>
    <n v="30.292899999999999"/>
    <n v="29.294663105876296"/>
  </r>
  <r>
    <x v="176"/>
    <s v="Finalizada"/>
    <s v="Material para Tapizar"/>
    <s v="Carros N° 5 para Zipper"/>
    <n v="7"/>
    <n v="9.2758620689655178"/>
    <n v="64.931034482758619"/>
    <n v="30.292899999999999"/>
    <n v="2.1434406901537528"/>
  </r>
  <r>
    <x v="176"/>
    <s v="Finalizada"/>
    <s v="Material para Tapizar"/>
    <s v="Zipper N° 5"/>
    <n v="23"/>
    <n v="15.723577235772357"/>
    <n v="361.64227642276421"/>
    <n v="30.292899999999999"/>
    <n v="11.938186057550258"/>
  </r>
  <r>
    <x v="176"/>
    <s v="Finalizada"/>
    <s v="Material para Tapizar"/>
    <s v="Carros N° 5 para Zipper"/>
    <n v="20"/>
    <n v="9.2758620689655178"/>
    <n v="185.51724137931035"/>
    <n v="30.292899999999999"/>
    <n v="6.1241162575821511"/>
  </r>
  <r>
    <x v="164"/>
    <s v="Finalizada"/>
    <s v="Material para Tapizar"/>
    <s v="Espuma Amailla 1&quot;"/>
    <n v="2"/>
    <n v="194.21"/>
    <n v="388.42"/>
    <n v="30.292899999999999"/>
    <n v="12.822146443556081"/>
  </r>
  <r>
    <x v="169"/>
    <s v="Finalizada"/>
    <s v="Metales"/>
    <s v="Tubo redondo 2 1/2&quot; x 6 m "/>
    <n v="-1.43"/>
    <n v="265.96666666666664"/>
    <n v="-380.33233333333328"/>
    <n v="30.292899999999999"/>
    <n v="-12.55516419138918"/>
  </r>
  <r>
    <x v="180"/>
    <s v="Finalizada"/>
    <s v="Metales"/>
    <s v="Tubo cuadrado 2&quot; x CH-14 (3/32&quot;) x 6 m"/>
    <n v="-6"/>
    <n v="131.10666666666665"/>
    <n v="-786.63999999999987"/>
    <n v="30.292899999999999"/>
    <n v="-25.967801035886293"/>
  </r>
  <r>
    <x v="154"/>
    <s v="Finalizada"/>
    <s v="Metales"/>
    <s v="Tubo rectangular 2&quot; x 1&quot; x CH-16 (1/16&quot;) x 6 m"/>
    <n v="-2.4700000000000002"/>
    <n v="61.956666666666671"/>
    <n v="-153.03296666666668"/>
    <n v="30.292899999999999"/>
    <n v="-5.0517767089538035"/>
  </r>
  <r>
    <x v="158"/>
    <s v="Finalizada"/>
    <s v="Metales"/>
    <s v="Tubo cuadrado 1-1/2&quot; x CH-14  x 6 m"/>
    <n v="-2.66"/>
    <n v="124.61750000000001"/>
    <n v="-331.48255000000006"/>
    <n v="30.292899999999999"/>
    <n v="-10.942582255247931"/>
  </r>
  <r>
    <x v="197"/>
    <s v="Finalizada"/>
    <s v="Metales"/>
    <s v="Varilla de hierro liso 1/2&quot; std 6 m"/>
    <n v="-12"/>
    <n v="28.13551851851852"/>
    <n v="-337.62622222222222"/>
    <n v="30.292899999999999"/>
    <n v="-11.145391237624072"/>
  </r>
  <r>
    <x v="198"/>
    <s v="Finalizada"/>
    <s v="Metales"/>
    <s v="Varilla de hierro liso 1/2&quot; std 6 m"/>
    <n v="-12"/>
    <n v="28.13551851851852"/>
    <n v="-337.62622222222222"/>
    <n v="30.292899999999999"/>
    <n v="-11.145391237624072"/>
  </r>
  <r>
    <x v="158"/>
    <s v="Finalizada"/>
    <s v="Metales"/>
    <s v="Tubo cuadrado 2&quot; x CH-14 (3/32&quot;) x 6 m"/>
    <n v="-2"/>
    <n v="131.10666666666665"/>
    <n v="-262.21333333333331"/>
    <n v="30.292899999999999"/>
    <n v="-8.6559336786287648"/>
  </r>
  <r>
    <x v="91"/>
    <s v="Finalizada"/>
    <s v="Material para Tapizar"/>
    <s v="Tela Codigo 189"/>
    <n v="-1.5"/>
    <n v="1656.7900139999999"/>
    <n v="-2485.1850209999998"/>
    <n v="30.292899999999999"/>
    <n v="-82.03853117397145"/>
  </r>
  <r>
    <x v="91"/>
    <s v="Finalizada"/>
    <s v="Material para Tapizar"/>
    <s v="Tela Codigo 187"/>
    <n v="-1"/>
    <n v="1656.8200527999998"/>
    <n v="-1656.8200527999998"/>
    <n v="30.292899999999999"/>
    <n v="-54.693345727876824"/>
  </r>
  <r>
    <x v="91"/>
    <s v="Finalizada"/>
    <s v="Material para Tapizar"/>
    <s v="Tela Codigo 186"/>
    <n v="-1.25"/>
    <n v="1656.8200527999998"/>
    <n v="-2071.0250659999997"/>
    <n v="30.292899999999999"/>
    <n v="-68.366682159846022"/>
  </r>
  <r>
    <x v="91"/>
    <s v="Finalizada"/>
    <s v="Material para Tapizar"/>
    <s v="Tela Codigo 183"/>
    <n v="-2.25"/>
    <n v="1656.7900139999999"/>
    <n v="-3727.7775314999999"/>
    <n v="30.292899999999999"/>
    <n v="-123.05779676095719"/>
  </r>
  <r>
    <x v="91"/>
    <s v="Finalizada"/>
    <s v="Material para Tapizar"/>
    <s v="Tela Codigo 181 "/>
    <n v="-1.6"/>
    <n v="1656.7900139999999"/>
    <n v="-2650.8640224000001"/>
    <n v="30.292899999999999"/>
    <n v="-87.507766585569556"/>
  </r>
  <r>
    <x v="164"/>
    <s v="Finalizada"/>
    <s v="Material para Tapizar"/>
    <s v="Tela Kula Onix"/>
    <n v="-3"/>
    <n v="1818.9874808"/>
    <n v="-5456.9624423999994"/>
    <n v="30.292899999999999"/>
    <n v="-180.13998139498034"/>
  </r>
  <r>
    <x v="164"/>
    <s v="Finalizada"/>
    <s v="Material para Tapizar"/>
    <s v="Tela Codigo 452"/>
    <n v="-0.5"/>
    <n v="2650.9240999999997"/>
    <n v="-1325.4620499999999"/>
    <n v="30.292899999999999"/>
    <n v="-43.754874904680634"/>
  </r>
  <r>
    <x v="153"/>
    <s v="Finalizada"/>
    <s v="Material para Tapizar"/>
    <s v="Tela Mode Oxeye"/>
    <n v="-1.5"/>
    <n v="1042.4214569999999"/>
    <n v="-1563.6321854999999"/>
    <n v="30.292899999999999"/>
    <n v="-51.617117723955118"/>
  </r>
  <r>
    <x v="153"/>
    <s v="Finalizada"/>
    <s v="Material para Tapizar"/>
    <s v="Tela Bright Grid Scuba "/>
    <n v="-1"/>
    <n v="2790.3041319999998"/>
    <n v="-2790.3041319999998"/>
    <n v="30.292899999999999"/>
    <n v="-92.11082900613674"/>
  </r>
  <r>
    <x v="187"/>
    <s v="Finalizada"/>
    <s v="Material para Tapizar"/>
    <s v="Tela Codigo 183"/>
    <n v="1.5"/>
    <n v="1656.7900139999999"/>
    <n v="2485.1850209999998"/>
    <n v="30.292899999999999"/>
    <n v="82.03853117397145"/>
  </r>
  <r>
    <x v="8"/>
    <s v="En Proceso"/>
    <s v="Pinturas y Quimicos"/>
    <s v="Corrostyl antic mate Negro Sur galon"/>
    <n v="-0.125"/>
    <n v="875.09253561253558"/>
    <n v="-109.38656695156695"/>
    <n v="30.292899999999999"/>
    <n v="-3.610963854618308"/>
  </r>
  <r>
    <x v="164"/>
    <s v="Finalizada"/>
    <s v="Pinturas y Quimicos"/>
    <s v="Corrostyl antic mate Negro Sur galon"/>
    <n v="0.125"/>
    <n v="875.09253561253558"/>
    <n v="109.38656695156695"/>
    <n v="30.292899999999999"/>
    <n v="3.610963854618308"/>
  </r>
  <r>
    <x v="187"/>
    <s v="Finalizada"/>
    <s v="Material para Tapizar"/>
    <s v="Tela Codigo 183"/>
    <n v="2"/>
    <n v="1656.7900139999999"/>
    <n v="3313.5800279999999"/>
    <n v="30.292899999999999"/>
    <n v="109.38470823196194"/>
  </r>
  <r>
    <x v="204"/>
    <s v="En Proceso"/>
    <s v="Metales"/>
    <s v="Tubo cuadrado 2&quot; x CH-14 (3/32&quot;) x 6 m"/>
    <n v="12"/>
    <n v="131.10666666666665"/>
    <n v="1573.2799999999997"/>
    <n v="30.292899999999999"/>
    <n v="51.935602071772585"/>
  </r>
  <r>
    <x v="204"/>
    <s v="En Proceso"/>
    <s v="Metales"/>
    <s v="Angular de 2&quot; x 1/4&quot; x 6 m"/>
    <n v="1.89"/>
    <n v="148.31166666666667"/>
    <n v="280.30905000000001"/>
    <n v="30.292899999999999"/>
    <n v="9.253292025524134"/>
  </r>
  <r>
    <x v="182"/>
    <s v="Finalizada"/>
    <s v="Plywood"/>
    <s v="Lamina de Plywood Corriente de 4 x 8 x 3/8&quot;"/>
    <n v="-2"/>
    <n v="569.04319999999996"/>
    <n v="-1138.0863999999999"/>
    <n v="30.292899999999999"/>
    <n v="-37.56941065398162"/>
  </r>
  <r>
    <x v="181"/>
    <s v="Finalizada"/>
    <s v="Material para Empaque"/>
    <s v="Lamina de carton 48&quot; x 40&quot;"/>
    <n v="-10"/>
    <n v="30.173307174260756"/>
    <n v="-301.73307174260754"/>
    <n v="30.292899999999999"/>
    <n v="-9.9605211697330898"/>
  </r>
  <r>
    <x v="175"/>
    <s v="Finalizada"/>
    <s v="Material para Empaque"/>
    <s v="Lamina de carton 48&quot; x 40&quot;"/>
    <n v="-30"/>
    <n v="30.173307174260756"/>
    <n v="-905.19921522782272"/>
    <n v="30.292899999999999"/>
    <n v="-29.881563509199275"/>
  </r>
  <r>
    <x v="177"/>
    <s v="Finalizada"/>
    <s v="Material para Empaque"/>
    <s v="Lamina de carton 48&quot; x 40&quot;"/>
    <n v="-51"/>
    <n v="30.173307174260756"/>
    <n v="-1538.8386658872985"/>
    <n v="30.292899999999999"/>
    <n v="-50.79865796563876"/>
  </r>
  <r>
    <x v="157"/>
    <s v="Finalizada"/>
    <s v="Material para Tapizar"/>
    <s v="Tela Floreada"/>
    <n v="-1"/>
    <s v="0"/>
    <n v="0"/>
    <n v="30.292899999999999"/>
    <n v="0"/>
  </r>
  <r>
    <x v="187"/>
    <s v="Finalizada"/>
    <s v="Material para Tapizar"/>
    <s v="Tela Codigo 189"/>
    <n v="4"/>
    <s v="0"/>
    <n v="0"/>
    <n v="30.292899999999999"/>
    <n v="0"/>
  </r>
  <r>
    <x v="164"/>
    <s v="Finalizada"/>
    <s v="Material para Tapizar"/>
    <s v="Espuma naranja 3&quot;"/>
    <n v="-3"/>
    <n v="739.5"/>
    <n v="-2218.5"/>
    <n v="30.292899999999999"/>
    <n v="-73.23498245463459"/>
  </r>
  <r>
    <x v="164"/>
    <s v="Finalizada"/>
    <s v="Material para Tapizar"/>
    <s v="Espuma naranja 5&quot;"/>
    <n v="2"/>
    <n v="770.3125"/>
    <n v="1540.625"/>
    <n v="30.292899999999999"/>
    <n v="50.857626704607348"/>
  </r>
  <r>
    <x v="162"/>
    <s v="Finalizada"/>
    <s v="Material para Tapizar"/>
    <s v="Espuma naranja 3&quot;"/>
    <n v="4"/>
    <n v="739.5"/>
    <n v="2958"/>
    <n v="30.292899999999999"/>
    <n v="97.64664327284612"/>
  </r>
  <r>
    <x v="162"/>
    <s v="Finalizada"/>
    <s v="Material para Tapizar"/>
    <s v="Tela Sapphire K1393"/>
    <n v="20"/>
    <s v="0"/>
    <n v="0"/>
    <n v="30.292899999999999"/>
    <n v="0"/>
  </r>
  <r>
    <x v="91"/>
    <s v="Finalizada"/>
    <s v="Material para Tapizar"/>
    <s v="Espuma naranja 5&quot;"/>
    <n v="1"/>
    <n v="770.3125"/>
    <n v="770.3125"/>
    <n v="30.292899999999999"/>
    <n v="25.428813352303674"/>
  </r>
  <r>
    <x v="177"/>
    <s v="Finalizada"/>
    <s v="Material para Tapizar"/>
    <s v="Cuero Olive Courrier"/>
    <n v="-4.5"/>
    <s v="0"/>
    <n v="0"/>
    <n v="30.292899999999999"/>
    <n v="0"/>
  </r>
  <r>
    <x v="175"/>
    <s v="Finalizada"/>
    <s v="Material para Tapizar"/>
    <s v="Terra Cotta Courrier Fabric"/>
    <n v="6"/>
    <s v="0"/>
    <n v="0"/>
    <n v="30.292899999999999"/>
    <n v="0"/>
  </r>
  <r>
    <x v="175"/>
    <s v="Finalizada"/>
    <s v="Material para Tapizar"/>
    <s v="Terra Cotta Courrier Fabric"/>
    <n v="-1"/>
    <s v="0"/>
    <n v="0"/>
    <n v="30.292899999999999"/>
    <n v="0"/>
  </r>
  <r>
    <x v="176"/>
    <s v="Finalizada"/>
    <s v="Material para Tapizar"/>
    <s v="Lona Rosada Color 6063 12/16 (E-11)"/>
    <n v="-1"/>
    <n v="951.71355000000017"/>
    <n v="-951.71355000000017"/>
    <n v="30.292899999999999"/>
    <n v="-31.417049869771471"/>
  </r>
  <r>
    <x v="163"/>
    <s v="Finalizada"/>
    <s v="Material para Tapizar"/>
    <s v="Lona Roja Claro 4/14 (F-3)"/>
    <n v="-1"/>
    <n v="951.71355000000017"/>
    <n v="-951.71355000000017"/>
    <n v="30.292899999999999"/>
    <n v="-31.417049869771471"/>
  </r>
  <r>
    <x v="162"/>
    <s v="Finalizada"/>
    <s v="Material para Tapizar"/>
    <s v="Cuero Camel Mob Soft"/>
    <n v="-99"/>
    <n v="232.63241401687216"/>
    <n v="-23030.608987670345"/>
    <n v="30.292899999999999"/>
    <n v="-760.26425293287684"/>
  </r>
  <r>
    <x v="163"/>
    <s v="Finalizada"/>
    <s v="Material para Tapizar"/>
    <s v="Zipper N° 5"/>
    <n v="7.5"/>
    <n v="15.723577235772357"/>
    <n v="117.92682926829268"/>
    <n v="30.292899999999999"/>
    <n v="3.8928867578968234"/>
  </r>
  <r>
    <x v="163"/>
    <s v="Finalizada"/>
    <s v="Material para Tapizar"/>
    <s v="Belcro"/>
    <n v="13"/>
    <n v="10.909090909090908"/>
    <n v="141.81818181818181"/>
    <n v="30.292899999999999"/>
    <n v="4.681565047195277"/>
  </r>
  <r>
    <x v="163"/>
    <s v="Finalizada"/>
    <s v="Material para Tapizar"/>
    <s v="Carros N° 5 para Zipper"/>
    <n v="10"/>
    <n v="9.2758620689655178"/>
    <n v="92.758620689655174"/>
    <n v="30.292899999999999"/>
    <n v="3.0620581287910755"/>
  </r>
  <r>
    <x v="176"/>
    <s v="Finalizada"/>
    <s v="Material para Tapizar"/>
    <s v="Zipper N° 5"/>
    <n v="7"/>
    <n v="15.723577235772357"/>
    <n v="110.0650406504065"/>
    <n v="30.292899999999999"/>
    <n v="3.6333609740370352"/>
  </r>
  <r>
    <x v="176"/>
    <s v="Finalizada"/>
    <s v="Material para Tapizar"/>
    <s v="Belcro"/>
    <n v="11"/>
    <n v="10.909090909090908"/>
    <n v="119.99999999999999"/>
    <n v="30.292899999999999"/>
    <n v="3.9613242707036957"/>
  </r>
  <r>
    <x v="176"/>
    <s v="Finalizada"/>
    <s v="Material para Tapizar"/>
    <s v="Carros N° 5 para Zipper"/>
    <n v="10"/>
    <n v="9.2758620689655178"/>
    <n v="92.758620689655174"/>
    <n v="30.292899999999999"/>
    <n v="3.0620581287910755"/>
  </r>
  <r>
    <x v="44"/>
    <s v="En Proceso"/>
    <s v="Material para Empaque"/>
    <s v="Lamina de carton 48&quot; x 40&quot;"/>
    <n v="-21"/>
    <n v="30.173307174260756"/>
    <n v="-633.63945065947587"/>
    <n v="30.292899999999999"/>
    <n v="-20.917094456439493"/>
  </r>
  <r>
    <x v="196"/>
    <s v="Finalizada"/>
    <s v="Material para Empaque"/>
    <s v="Lamina de carton 48&quot; x 40&quot;"/>
    <n v="21"/>
    <n v="30.173307174260756"/>
    <n v="633.63945065947587"/>
    <n v="30.292899999999999"/>
    <n v="20.917094456439493"/>
  </r>
  <r>
    <x v="101"/>
    <s v="Finalizada"/>
    <s v="Material para Tapizar"/>
    <s v="Tela Codigo 181 "/>
    <n v="-1.6"/>
    <n v="1656.7900139999999"/>
    <n v="-2650.8640224000001"/>
    <n v="30.292899999999999"/>
    <n v="-87.507766585569556"/>
  </r>
  <r>
    <x v="101"/>
    <s v="Finalizada"/>
    <s v="Material para Tapizar"/>
    <s v="Tela Codigo 183"/>
    <n v="-2.25"/>
    <n v="1656.7900139999999"/>
    <n v="-3727.7775314999999"/>
    <n v="30.292899999999999"/>
    <n v="-123.05779676095719"/>
  </r>
  <r>
    <x v="88"/>
    <s v="Finalizada"/>
    <s v="Material para Tapizar"/>
    <s v="Tela Codigo 183"/>
    <n v="-0.5"/>
    <n v="1656.7900139999999"/>
    <n v="-828.39500699999996"/>
    <n v="30.292899999999999"/>
    <n v="-27.346177057990484"/>
  </r>
  <r>
    <x v="101"/>
    <s v="Finalizada"/>
    <s v="Material para Tapizar"/>
    <s v="Tela Codigo 186"/>
    <n v="-1.25"/>
    <n v="1656.8200527999998"/>
    <n v="-2071.0250659999997"/>
    <n v="30.292899999999999"/>
    <n v="-68.366682159846022"/>
  </r>
  <r>
    <x v="101"/>
    <s v="Finalizada"/>
    <s v="Material para Tapizar"/>
    <s v="Tela Codigo 187"/>
    <n v="-1"/>
    <n v="1656.8200527999998"/>
    <n v="-1656.8200527999998"/>
    <n v="30.292899999999999"/>
    <n v="-54.693345727876824"/>
  </r>
  <r>
    <x v="88"/>
    <s v="Finalizada"/>
    <s v="Material para Tapizar"/>
    <s v="Tela Codigo 187"/>
    <n v="-0.5"/>
    <n v="1656.8200527999998"/>
    <n v="-828.41002639999988"/>
    <n v="30.292899999999999"/>
    <n v="-27.346672863938412"/>
  </r>
  <r>
    <x v="101"/>
    <s v="Finalizada"/>
    <s v="Material para Tapizar"/>
    <s v="Tela Codigo 189"/>
    <n v="-1.5"/>
    <n v="1656.7900139999999"/>
    <n v="-2485.1850209999998"/>
    <n v="30.292899999999999"/>
    <n v="-82.03853117397145"/>
  </r>
  <r>
    <x v="88"/>
    <s v="Finalizada"/>
    <s v="Material para Tapizar"/>
    <s v="Tela Codigo 189"/>
    <n v="-1"/>
    <n v="1656.7900139999999"/>
    <n v="-1656.7900139999999"/>
    <n v="30.292899999999999"/>
    <n v="-54.692354115980969"/>
  </r>
  <r>
    <x v="101"/>
    <s v="Finalizada"/>
    <s v="Herrajes"/>
    <s v="Nivelador 5/8&quot; rosca de 1/4&quot;"/>
    <n v="20"/>
    <n v="7.541503200000002"/>
    <n v="150.83006400000005"/>
    <n v="30.292899999999999"/>
    <n v="4.9790566106249337"/>
  </r>
  <r>
    <x v="101"/>
    <s v="Finalizada"/>
    <s v="Herrajes"/>
    <s v="Steel Insert 1/4-20x20mm HX Drive ZN"/>
    <n v="20"/>
    <n v="8.4552088529571758"/>
    <n v="169.10417705914352"/>
    <n v="30.292899999999999"/>
    <n v="5.582304007181337"/>
  </r>
  <r>
    <x v="88"/>
    <s v="Finalizada"/>
    <s v="Herrajes"/>
    <s v="Nivelador 5/8&quot; rosca de 1/4&quot;"/>
    <n v="20"/>
    <n v="7.541503200000002"/>
    <n v="150.83006400000005"/>
    <n v="30.292899999999999"/>
    <n v="4.9790566106249337"/>
  </r>
  <r>
    <x v="88"/>
    <s v="Finalizada"/>
    <s v="Herrajes"/>
    <s v="Steel Insert 1/4-20x20mm HX Drive ZN"/>
    <n v="20"/>
    <n v="8.4552088529571758"/>
    <n v="169.10417705914352"/>
    <n v="30.292899999999999"/>
    <n v="5.582304007181337"/>
  </r>
  <r>
    <x v="101"/>
    <s v="Finalizada"/>
    <s v="Metales"/>
    <s v="Varilla de hierro roscada 3/8&quot; x 6´ (1.8288 m)"/>
    <n v="1.125"/>
    <n v="352.82835739282592"/>
    <n v="396.93190206692918"/>
    <n v="30.292899999999999"/>
    <n v="13.103133145619244"/>
  </r>
  <r>
    <x v="101"/>
    <s v="Finalizada"/>
    <s v="Clavos y Tornillos"/>
    <s v="Arandela Lisa Galvanizada 3/8&quot;"/>
    <n v="12"/>
    <n v="0.67858813202625845"/>
    <n v="8.1430575843151018"/>
    <n v="30.292899999999999"/>
    <n v="0.26881076372071022"/>
  </r>
  <r>
    <x v="101"/>
    <s v="Finalizada"/>
    <s v="Clavos y Tornillos"/>
    <s v="Tuerca Hierro Negro 3/8&quot;"/>
    <n v="12"/>
    <n v="1.9280000000000004"/>
    <n v="23.136000000000003"/>
    <n v="30.292899999999999"/>
    <n v="0.76374331939167273"/>
  </r>
  <r>
    <x v="101"/>
    <s v="Finalizada"/>
    <s v="Material para Empaque"/>
    <s v="Lamina de carton 48&quot; x 40&quot;"/>
    <n v="6"/>
    <n v="30.173307174260756"/>
    <n v="181.03984304556454"/>
    <n v="30.292899999999999"/>
    <n v="5.9763127018398547"/>
  </r>
  <r>
    <x v="88"/>
    <s v="Finalizada"/>
    <s v="Material para Empaque"/>
    <s v="Lamina de carton 48&quot; x 40&quot;"/>
    <n v="4"/>
    <n v="30.173307174260756"/>
    <n v="120.69322869704303"/>
    <n v="30.292899999999999"/>
    <n v="3.9842084678932368"/>
  </r>
  <r>
    <x v="101"/>
    <s v="Finalizada"/>
    <s v="Material para Tapizar"/>
    <s v="Dacron"/>
    <n v="8"/>
    <n v="25.2"/>
    <n v="201.6"/>
    <n v="30.292899999999999"/>
    <n v="6.65502477478221"/>
  </r>
  <r>
    <x v="88"/>
    <s v="Finalizada"/>
    <s v="Material para Tapizar"/>
    <s v="Dacron"/>
    <n v="7"/>
    <n v="25.2"/>
    <n v="176.4"/>
    <n v="30.292899999999999"/>
    <n v="5.8231466779344334"/>
  </r>
  <r>
    <x v="101"/>
    <s v="Finalizada"/>
    <s v="Material para Tapizar"/>
    <s v="Espuma naranja 5&quot;"/>
    <n v="1"/>
    <n v="770.3125"/>
    <n v="770.3125"/>
    <n v="30.292899999999999"/>
    <n v="25.428813352303674"/>
  </r>
  <r>
    <x v="88"/>
    <s v="Finalizada"/>
    <s v="Material para Tapizar"/>
    <s v="Espuma naranja 5&quot;"/>
    <n v="1"/>
    <n v="770.3125"/>
    <n v="770.3125"/>
    <n v="30.292899999999999"/>
    <n v="25.428813352303674"/>
  </r>
  <r>
    <x v="91"/>
    <s v="Finalizada"/>
    <s v="Material para Tapizar"/>
    <s v="Zipper N° 5"/>
    <n v="18"/>
    <n v="15.723577235772357"/>
    <n v="283.02439024390242"/>
    <n v="30.292899999999999"/>
    <n v="9.342928218952375"/>
  </r>
  <r>
    <x v="91"/>
    <s v="Finalizada"/>
    <s v="Material para Tapizar"/>
    <s v="Carros N° 5 para Zipper"/>
    <n v="15"/>
    <n v="9.2758620689655178"/>
    <n v="139.13793103448276"/>
    <n v="30.292899999999999"/>
    <n v="4.5930871931866131"/>
  </r>
  <r>
    <x v="91"/>
    <s v="Finalizada"/>
    <s v="Material para Tapizar"/>
    <s v="Guata 240 m x 80 G"/>
    <n v="12"/>
    <n v="50.64239828693789"/>
    <n v="607.70877944325468"/>
    <n v="30.292899999999999"/>
    <n v="20.061096146069037"/>
  </r>
  <r>
    <x v="101"/>
    <s v="Finalizada"/>
    <s v="Material para Tapizar"/>
    <s v="Zipper N° 5"/>
    <n v="18"/>
    <n v="15.723577235772357"/>
    <n v="283.02439024390242"/>
    <n v="30.292899999999999"/>
    <n v="9.342928218952375"/>
  </r>
  <r>
    <x v="101"/>
    <s v="Finalizada"/>
    <s v="Material para Tapizar"/>
    <s v="Carros N° 5 para Zipper"/>
    <n v="15"/>
    <n v="9.2758620689655178"/>
    <n v="139.13793103448276"/>
    <n v="30.292899999999999"/>
    <n v="4.5930871931866131"/>
  </r>
  <r>
    <x v="101"/>
    <s v="Finalizada"/>
    <s v="Material para Tapizar"/>
    <s v="Guata 240 m x 80 G"/>
    <n v="12"/>
    <n v="50.64239828693789"/>
    <n v="607.70877944325468"/>
    <n v="30.292899999999999"/>
    <n v="20.061096146069037"/>
  </r>
  <r>
    <x v="88"/>
    <s v="Finalizada"/>
    <s v="Material para Tapizar"/>
    <s v="Zipper N° 5"/>
    <n v="6"/>
    <n v="15.723577235772357"/>
    <n v="94.341463414634148"/>
    <n v="30.292899999999999"/>
    <n v="3.1143094063174588"/>
  </r>
  <r>
    <x v="88"/>
    <s v="Finalizada"/>
    <s v="Material para Tapizar"/>
    <s v="Carros N° 5 para Zipper"/>
    <n v="8"/>
    <n v="9.2758620689655178"/>
    <n v="74.206896551724142"/>
    <n v="30.292899999999999"/>
    <n v="2.4496465030328607"/>
  </r>
  <r>
    <x v="88"/>
    <s v="Finalizada"/>
    <s v="Material para Tapizar"/>
    <s v="Guata 240 m x 80 G"/>
    <n v="6"/>
    <n v="50.64239828693789"/>
    <n v="303.85438972162734"/>
    <n v="30.292899999999999"/>
    <n v="10.030548073034518"/>
  </r>
  <r>
    <x v="0"/>
    <m/>
    <m/>
    <m/>
    <m/>
    <m/>
    <m/>
    <m/>
    <m/>
  </r>
  <r>
    <x v="205"/>
    <s v="En Proceso"/>
    <s v="Metales"/>
    <s v="Reembolso por compra de bases de metal Ignitia"/>
    <n v="1"/>
    <n v="8967.396569999999"/>
    <n v="8967.396569999999"/>
    <n v="30.2605"/>
    <n v="296.33999999999997"/>
  </r>
  <r>
    <x v="206"/>
    <s v="Finalizada"/>
    <s v="Sub-Contratos"/>
    <s v="Provision de CXP por compra de mesas torneadas rusticas con cubierta y pedestal desarmados"/>
    <n v="1"/>
    <n v="9087.869999999999"/>
    <n v="9087.869999999999"/>
    <n v="30.292899999999999"/>
    <n v="300"/>
  </r>
  <r>
    <x v="207"/>
    <s v="Finalizada"/>
    <s v="Sub-Contratos"/>
    <s v="Provision de CXP por compra de mesas rusticas de madera de guanacaste blanco acabado natural"/>
    <n v="1"/>
    <n v="15146.449999999999"/>
    <n v="15146.449999999999"/>
    <n v="30.292899999999999"/>
    <n v="500"/>
  </r>
  <r>
    <x v="0"/>
    <m/>
    <m/>
    <m/>
    <m/>
    <m/>
    <m/>
    <m/>
    <m/>
  </r>
  <r>
    <x v="0"/>
    <m/>
    <m/>
    <m/>
    <m/>
    <m/>
    <m/>
    <m/>
    <m/>
  </r>
  <r>
    <x v="0"/>
    <m/>
    <m/>
    <m/>
    <m/>
    <m/>
    <m/>
    <m/>
    <m/>
  </r>
  <r>
    <x v="0"/>
    <m/>
    <m/>
    <m/>
    <m/>
    <m/>
    <m/>
    <m/>
    <m/>
  </r>
  <r>
    <x v="0"/>
    <m/>
    <m/>
    <m/>
    <m/>
    <m/>
    <n v="411285.62927567348"/>
    <m/>
    <n v="13577.281498030006"/>
  </r>
  <r>
    <x v="208"/>
    <s v="Finalizada"/>
    <s v="Material para Tapizar"/>
    <s v="Cuero artificial Stingray Leather"/>
    <n v="70"/>
    <n v="0"/>
    <n v="0"/>
    <n v="30.4146"/>
    <n v="0"/>
  </r>
  <r>
    <x v="209"/>
    <s v="Finalizada"/>
    <s v="Material para Tapizar"/>
    <s v="Cuero artificial Stingray Leather"/>
    <n v="40"/>
    <n v="0"/>
    <n v="0"/>
    <n v="30.4146"/>
    <n v="0"/>
  </r>
  <r>
    <x v="210"/>
    <s v="Finalizada"/>
    <s v="Material para Tapizar"/>
    <s v="Tela para mochila"/>
    <n v="2"/>
    <n v="35"/>
    <n v="70"/>
    <n v="30.4146"/>
    <n v="2.3015262406870383"/>
  </r>
  <r>
    <x v="211"/>
    <s v="Finalizada"/>
    <s v="Material para Tapizar"/>
    <s v="Tela para mochila"/>
    <n v="-2"/>
    <n v="35"/>
    <n v="-70"/>
    <n v="30.4146"/>
    <n v="-2.3015262406870383"/>
  </r>
  <r>
    <x v="200"/>
    <s v="Finalizada"/>
    <s v="Material para Empaque"/>
    <s v="Lamina de carton 48&quot; x 40&quot;"/>
    <n v="-8"/>
    <n v="34.349972000000001"/>
    <n v="-274.79977600000001"/>
    <n v="30.4146"/>
    <n v="-9.0351270771274326"/>
  </r>
  <r>
    <x v="209"/>
    <s v="Finalizada"/>
    <s v="Material para Empaque"/>
    <s v="Lamina de carton 48&quot; x 40&quot;"/>
    <n v="-3"/>
    <n v="34.349972000000001"/>
    <n v="-103.049916"/>
    <n v="30.4146"/>
    <n v="-3.388172653922787"/>
  </r>
  <r>
    <x v="208"/>
    <s v="Finalizada"/>
    <s v="Material para Empaque"/>
    <s v="Lamina de carton 48&quot; x 40&quot;"/>
    <n v="-6"/>
    <n v="34.349972000000001"/>
    <n v="-206.09983199999999"/>
    <n v="30.4146"/>
    <n v="-6.776345307845574"/>
  </r>
  <r>
    <x v="192"/>
    <s v="Finalizada"/>
    <s v="Material para Empaque"/>
    <s v="Lamina de carton 48&quot; x 40&quot;"/>
    <n v="-10"/>
    <n v="34.349972000000001"/>
    <n v="-343.49972000000002"/>
    <n v="30.4146"/>
    <n v="-11.293908846409291"/>
  </r>
  <r>
    <x v="212"/>
    <s v="Finalizada"/>
    <s v="Material para Empaque"/>
    <s v="Lamina de carton 48&quot; x 40&quot;"/>
    <n v="-6"/>
    <n v="34.349972000000001"/>
    <n v="-206.09983199999999"/>
    <n v="30.4146"/>
    <n v="-6.776345307845574"/>
  </r>
  <r>
    <x v="203"/>
    <s v="En Proceso"/>
    <s v="Clavos y Tornillos"/>
    <s v="Tornillo Gypsum 1-1/4&quot;"/>
    <n v="-300"/>
    <n v="0.23288"/>
    <n v="-69.864000000000004"/>
    <n v="30.4146"/>
    <n v="-2.2970547039908467"/>
  </r>
  <r>
    <x v="185"/>
    <s v="En Proceso"/>
    <s v="Plywood"/>
    <s v="Lamina Plywood Fenolico 4 x 8 x 3/4&quot;"/>
    <n v="-8"/>
    <n v="838.979333"/>
    <n v="-6711.834664"/>
    <n v="30.4146"/>
    <n v="-220.67805146212675"/>
  </r>
  <r>
    <x v="212"/>
    <s v="Finalizada"/>
    <s v="Metales"/>
    <s v="Tubo cuadrado 1&quot; x CH-14 (5/64&quot;)"/>
    <n v="5.19"/>
    <n v="54.391815999999999"/>
    <n v="282.29352699999998"/>
    <n v="30.4146"/>
    <n v="9.2815137138084989"/>
  </r>
  <r>
    <x v="213"/>
    <s v="Finalizada"/>
    <s v="Plywood"/>
    <s v="Lamina Plywood Fenolico 4 x 8 x 3/4&quot;"/>
    <n v="1"/>
    <n v="838.979333"/>
    <n v="838.979333"/>
    <n v="30.4146"/>
    <n v="27.584756432765843"/>
  </r>
  <r>
    <x v="213"/>
    <s v="Finalizada"/>
    <s v="Herrajes"/>
    <s v="Resbalon plastico de 1&quot; con clavo"/>
    <n v="22"/>
    <n v="2.2835860000000001"/>
    <n v="50.238894000000002"/>
    <n v="30.4146"/>
    <n v="1.6518018977727802"/>
  </r>
  <r>
    <x v="213"/>
    <s v="Finalizada"/>
    <s v="Clavos y Tornillos"/>
    <s v="Tornillo Square Flat head #8 x 1-1/4&quot;"/>
    <n v="192"/>
    <n v="0.53120699999999998"/>
    <n v="101.991777"/>
    <n v="30.4146"/>
    <n v="3.3533821585685821"/>
  </r>
  <r>
    <x v="214"/>
    <s v="Finalizada"/>
    <s v="Clavos y Tornillos"/>
    <s v="Tuerca Hierro Negro 3/8&quot;"/>
    <n v="12"/>
    <n v="1.9593469999999999"/>
    <n v="23.512163000000001"/>
    <n v="30.4146"/>
    <n v="0.77305514456872693"/>
  </r>
  <r>
    <x v="214"/>
    <s v="Finalizada"/>
    <s v="Clavos y Tornillos"/>
    <s v="Tuerca Galvanizada 3/8&quot;"/>
    <n v="12"/>
    <n v="0.93862199999999996"/>
    <n v="11.263469000000001"/>
    <n v="30.4146"/>
    <n v="0.37033099235235711"/>
  </r>
  <r>
    <x v="214"/>
    <s v="Finalizada"/>
    <s v="Clavos y Tornillos"/>
    <s v="Arandela Lisa Hierro Negro 3/8&quot;"/>
    <n v="12"/>
    <n v="0.88"/>
    <n v="10.56"/>
    <n v="30.4146"/>
    <n v="0.34720167288078752"/>
  </r>
  <r>
    <x v="214"/>
    <s v="Finalizada"/>
    <s v="Clavos y Tornillos"/>
    <s v="Perno para carroceria 3&quot; x 3/8&quot; HN"/>
    <n v="12"/>
    <n v="9.4320000000000004"/>
    <n v="113.184"/>
    <n v="30.4146"/>
    <n v="3.7213706575131678"/>
  </r>
  <r>
    <x v="215"/>
    <s v="Finalizada"/>
    <s v="Clavos y Tornillos"/>
    <s v="Tornillo Amarillo 3&quot; #10"/>
    <n v="500"/>
    <n v="1.1853260000000001"/>
    <n v="592.66278499999999"/>
    <n v="30.4146"/>
    <n v="19.486127879373722"/>
  </r>
  <r>
    <x v="215"/>
    <s v="Finalizada"/>
    <s v="Clavos y Tornillos"/>
    <s v="Tornillo Gypsum 1-1/4&quot;"/>
    <n v="700"/>
    <n v="0.23288"/>
    <n v="163.01598200000001"/>
    <n v="30.4146"/>
    <n v="5.359793717490942"/>
  </r>
  <r>
    <x v="215"/>
    <s v="Finalizada"/>
    <s v="Clavos y Tornillos"/>
    <s v="Tornillo Gypsum 2&quot;"/>
    <n v="900"/>
    <n v="0.28799999999999998"/>
    <n v="259.2"/>
    <n v="30.4146"/>
    <n v="8.5222228798011486"/>
  </r>
  <r>
    <x v="214"/>
    <s v="Finalizada"/>
    <s v="Metales"/>
    <s v="Lamina hierro 8 pie x 4 pie x 1/4&quot;"/>
    <n v="0.91"/>
    <n v="1323.82"/>
    <n v="1204.6762000000001"/>
    <n v="30.4146"/>
    <n v="39.608484083302102"/>
  </r>
  <r>
    <x v="214"/>
    <s v="Finalizada"/>
    <s v="Metales"/>
    <s v="Tubo rect 2&quot; x 1&quot; x CH-14 (5/64&quot;)"/>
    <n v="12"/>
    <n v="103.58"/>
    <n v="1242.96"/>
    <n v="30.4146"/>
    <n v="40.867215087490877"/>
  </r>
  <r>
    <x v="214"/>
    <s v="Finalizada"/>
    <s v="Metales"/>
    <s v="Tubo rect 1-1/2&quot; x 3&quot; x CH-14 (5/64&quot;)"/>
    <n v="18"/>
    <n v="182.56"/>
    <n v="3286.08"/>
    <n v="30.4146"/>
    <n v="108.04284784281234"/>
  </r>
  <r>
    <x v="178"/>
    <s v="Finalizada"/>
    <s v="Herrajes"/>
    <s v="Resbalon plastico de 3/4&quot; con clavo"/>
    <n v="200"/>
    <n v="1.8334699999999999"/>
    <n v="366.69408499999997"/>
    <n v="30.4146"/>
    <n v="12.056515127603189"/>
  </r>
  <r>
    <x v="178"/>
    <s v="Finalizada"/>
    <s v="Material para Empaque"/>
    <s v="Lamina de carton 48&quot; x 40&quot;"/>
    <n v="125"/>
    <n v="34.349972000000001"/>
    <n v="4293.7465430000002"/>
    <n v="30.4146"/>
    <n v="141.17386199391083"/>
  </r>
  <r>
    <x v="216"/>
    <s v="Finalizada"/>
    <s v="Herrajes"/>
    <s v="Steel Insert 1/4-20 x 20 mm ZN"/>
    <n v="40"/>
    <n v="8.455209"/>
    <n v="338.20835399999999"/>
    <n v="30.4146"/>
    <n v="11.119934307865302"/>
  </r>
  <r>
    <x v="216"/>
    <s v="Finalizada"/>
    <s v="Herrajes"/>
    <s v="Nivelador plastico con felpa 1&quot; x 1/4&quot;"/>
    <n v="40"/>
    <n v="16.954823000000001"/>
    <n v="678.19290599999999"/>
    <n v="30.4146"/>
    <n v="22.29826813438283"/>
  </r>
  <r>
    <x v="217"/>
    <s v="Finalizada"/>
    <s v="Herrajes"/>
    <s v="Steel Insert 1/4-20 x 20 mm ZN"/>
    <n v="12"/>
    <n v="8.455209"/>
    <n v="101.462506"/>
    <n v="30.4146"/>
    <n v="3.3359802857838012"/>
  </r>
  <r>
    <x v="217"/>
    <s v="Finalizada"/>
    <s v="Herrajes"/>
    <s v="Nivelador 5/8&quot; x 1/4&quot;"/>
    <n v="12"/>
    <n v="7.5415029999999996"/>
    <n v="90.498037999999994"/>
    <n v="30.4146"/>
    <n v="2.9754801312527532"/>
  </r>
  <r>
    <x v="215"/>
    <s v="Finalizada"/>
    <s v="Plywood"/>
    <s v="Lamina Plywood Fenolico 4 x 8 x 3/4&quot;"/>
    <n v="6"/>
    <n v="838.979333"/>
    <n v="5033.8760000000002"/>
    <n v="30.4146"/>
    <n v="165.50853866235295"/>
  </r>
  <r>
    <x v="215"/>
    <s v="Finalizada"/>
    <s v="Plywood"/>
    <s v="Lamina Plywood Corriente 4 x 8 x 3/4&quot;"/>
    <n v="7"/>
    <n v="807.16368399999999"/>
    <n v="5650.1457890000001"/>
    <n v="30.4146"/>
    <n v="185.77083995844103"/>
  </r>
  <r>
    <x v="218"/>
    <s v="Finalizada"/>
    <s v="Clavos y Tornillos"/>
    <s v="Tuerca Galvanizada 1/2&quot;"/>
    <n v="6"/>
    <n v="1.1555"/>
    <n v="6.933001"/>
    <n v="30.4146"/>
    <n v="0.2279497675458497"/>
  </r>
  <r>
    <x v="218"/>
    <s v="Finalizada"/>
    <s v="Metales"/>
    <s v="Varilla galvanizada roscada 1/2&quot;"/>
    <n v="0.76"/>
    <n v="36.825077"/>
    <n v="27.987058999999999"/>
    <n v="30.4146"/>
    <n v="0.92018500983080487"/>
  </r>
  <r>
    <x v="219"/>
    <s v="Finalizada"/>
    <s v="Material para Empaque"/>
    <s v="Lamina de carton 48&quot; x 40&quot;"/>
    <n v="32"/>
    <n v="34.349972000000001"/>
    <n v="1099.1991149999999"/>
    <n v="30.4146"/>
    <n v="36.140508670178136"/>
  </r>
  <r>
    <x v="212"/>
    <s v="Finalizada"/>
    <s v="Material para Empaque"/>
    <s v="Lamina de carton 48&quot; x 40&quot;"/>
    <n v="21"/>
    <n v="34.349972000000001"/>
    <n v="721.34941900000001"/>
    <n v="30.4146"/>
    <n v="23.717208807612135"/>
  </r>
  <r>
    <x v="220"/>
    <s v="En Proceso"/>
    <s v="Metales"/>
    <s v="Varilla de hierro cuadrada 5/8&quot;"/>
    <n v="24"/>
    <n v="61.868299999999998"/>
    <n v="1484.8391999999999"/>
    <n v="30.4146"/>
    <n v="48.819948314296418"/>
  </r>
  <r>
    <x v="221"/>
    <s v="Finalizada"/>
    <s v="Clavos y Tornillos"/>
    <s v="Tornillo Amarillo 2&quot; #10"/>
    <n v="250"/>
    <n v="0.75411300000000003"/>
    <n v="188.528198"/>
    <n v="30.4146"/>
    <n v="6.1986084972348809"/>
  </r>
  <r>
    <x v="221"/>
    <s v="Finalizada"/>
    <s v="Clavos y Tornillos"/>
    <s v="Tornillo Square Flat head #8 x 1-1/4&quot;"/>
    <n v="420"/>
    <n v="0.53120699999999998"/>
    <n v="223.107011"/>
    <n v="30.4146"/>
    <n v="7.3355234328250249"/>
  </r>
  <r>
    <x v="222"/>
    <s v="En Proceso"/>
    <s v="Herrajes"/>
    <s v="Nivelador 5/8&quot; x 1/4&quot;"/>
    <n v="12"/>
    <n v="7.5415029999999996"/>
    <n v="90.498037999999994"/>
    <n v="30.4146"/>
    <n v="2.9754801312527532"/>
  </r>
  <r>
    <x v="222"/>
    <s v="En Proceso"/>
    <s v="Metales"/>
    <s v="Lamina de hierro 6&quot; x 6&quot; x 3/16&quot;"/>
    <n v="3"/>
    <n v="93.655969999999996"/>
    <n v="280.96791000000002"/>
    <n v="30.4146"/>
    <n v="9.2379288236570591"/>
  </r>
  <r>
    <x v="222"/>
    <s v="En Proceso"/>
    <s v="Metales"/>
    <s v="Varilla de hierro liso 5/8&quot;"/>
    <n v="24"/>
    <n v="47.285846999999997"/>
    <n v="1134.860338"/>
    <n v="30.4146"/>
    <n v="37.313012106028026"/>
  </r>
  <r>
    <x v="219"/>
    <s v="Finalizada"/>
    <s v="Clavos y Tornillos"/>
    <s v="Tornillo Pan head #10 x 3/4&quot;"/>
    <n v="540"/>
    <n v="0.63412100000000005"/>
    <n v="342.42520999999999"/>
    <n v="30.4146"/>
    <n v="11.258580089825282"/>
  </r>
  <r>
    <x v="212"/>
    <s v="Finalizada"/>
    <s v="Clavos y Tornillos"/>
    <s v="Tornillo Pan head #10 x 3/4&quot;"/>
    <n v="180"/>
    <n v="0.63412100000000005"/>
    <n v="114.14173700000001"/>
    <n v="30.4146"/>
    <n v="3.7528600409014095"/>
  </r>
  <r>
    <x v="204"/>
    <s v="En Proceso"/>
    <s v="Clavos y Tornillos"/>
    <s v="Tornillo Gypsum 1-1/4&quot;"/>
    <n v="300"/>
    <n v="0.23288"/>
    <n v="69.863991999999996"/>
    <n v="30.4146"/>
    <n v="2.2970544409592759"/>
  </r>
  <r>
    <x v="219"/>
    <s v="Finalizada"/>
    <s v="Material para Empaque"/>
    <s v="Espuma polietileno"/>
    <n v="2"/>
    <n v="769.11934599999995"/>
    <n v="1538.238693"/>
    <n v="30.4146"/>
    <n v="50.575667376851904"/>
  </r>
  <r>
    <x v="219"/>
    <s v="Finalizada"/>
    <s v="Material para Empaque"/>
    <s v="Lamina de carton 48&quot; x 40&quot;"/>
    <n v="40"/>
    <n v="34.349972000000001"/>
    <n v="1373.9988940000001"/>
    <n v="30.4146"/>
    <n v="45.175635845942409"/>
  </r>
  <r>
    <x v="212"/>
    <s v="Finalizada"/>
    <s v="Material para Empaque"/>
    <s v="Espuma polietileno"/>
    <n v="1"/>
    <n v="769.11934599999995"/>
    <n v="769.11934599999995"/>
    <n v="30.4146"/>
    <n v="25.28783367198648"/>
  </r>
  <r>
    <x v="212"/>
    <s v="Finalizada"/>
    <s v="Material para Empaque"/>
    <s v="Lamina de carton 48&quot; x 40&quot;"/>
    <n v="15"/>
    <n v="34.349972000000001"/>
    <n v="515.24958500000002"/>
    <n v="30.4146"/>
    <n v="16.940863434008669"/>
  </r>
  <r>
    <x v="217"/>
    <s v="Finalizada"/>
    <s v="Clavos y Tornillos"/>
    <s v="Tornillo Square Flat head #8 x 2&quot;"/>
    <n v="200"/>
    <n v="0.80806699999999998"/>
    <n v="161.613438"/>
    <n v="30.4146"/>
    <n v="5.3136795486378254"/>
  </r>
  <r>
    <x v="217"/>
    <s v="Finalizada"/>
    <s v="Clavos y Tornillos"/>
    <s v="Tornillo Square Flat head #8 x 2&quot;"/>
    <n v="120"/>
    <n v="0.80806699999999998"/>
    <n v="96.968063000000001"/>
    <n v="30.4146"/>
    <n v="3.1882077357584846"/>
  </r>
  <r>
    <x v="223"/>
    <s v="Finalizada"/>
    <s v="Metales"/>
    <s v="Lamina hierro 8 pie x 4 pie x 1/4&quot;"/>
    <n v="0.96"/>
    <n v="1323.82"/>
    <n v="1270.8671999999999"/>
    <n v="30.4146"/>
    <n v="41.784774417549464"/>
  </r>
  <r>
    <x v="223"/>
    <s v="Finalizada"/>
    <s v="Clavos y Tornillos"/>
    <s v="Arandela Lisa Hierro Negro 3/8&quot;"/>
    <n v="12"/>
    <n v="0.88"/>
    <n v="10.56"/>
    <n v="30.4146"/>
    <n v="0.34720167288078752"/>
  </r>
  <r>
    <x v="223"/>
    <s v="Finalizada"/>
    <s v="Clavos y Tornillos"/>
    <s v="Tuerca Galvanizada 3/8&quot;"/>
    <n v="12"/>
    <n v="0.93862199999999996"/>
    <n v="11.263469000000001"/>
    <n v="30.4146"/>
    <n v="0.37033099235235711"/>
  </r>
  <r>
    <x v="223"/>
    <s v="Finalizada"/>
    <s v="Clavos y Tornillos"/>
    <s v="Tuerca Hierro Negro 3/8&quot;"/>
    <n v="12"/>
    <n v="1.9593469999999999"/>
    <n v="23.512163000000001"/>
    <n v="30.4146"/>
    <n v="0.77305514456872693"/>
  </r>
  <r>
    <x v="223"/>
    <s v="Finalizada"/>
    <s v="Clavos y Tornillos"/>
    <s v="Perno para carroceria 3&quot; x 3/8&quot; HN"/>
    <n v="12"/>
    <n v="9.4320000000000004"/>
    <n v="113.184"/>
    <n v="30.4146"/>
    <n v="3.7213706575131678"/>
  </r>
  <r>
    <x v="223"/>
    <s v="Finalizada"/>
    <s v="Herrajes"/>
    <s v="Nivelador hierro negro 1-1/4&quot; x 3/8&quot;"/>
    <n v="12"/>
    <n v="12.471553"/>
    <n v="149.65863999999999"/>
    <n v="30.4146"/>
    <n v="4.9206183872219258"/>
  </r>
  <r>
    <x v="223"/>
    <s v="Finalizada"/>
    <s v="Metales"/>
    <s v="Tubo rect 2&quot; x 1&quot; x CH-14 (5/64&quot;)"/>
    <n v="6"/>
    <n v="103.58"/>
    <n v="621.48"/>
    <n v="30.4146"/>
    <n v="20.433607543745438"/>
  </r>
  <r>
    <x v="223"/>
    <s v="Finalizada"/>
    <s v="Metales"/>
    <s v="Tubo rect 2&quot; x 1&quot; x CH-14 (5/64&quot;)"/>
    <n v="12"/>
    <n v="103.58"/>
    <n v="1242.96"/>
    <n v="30.4146"/>
    <n v="40.867215087490877"/>
  </r>
  <r>
    <x v="223"/>
    <s v="Finalizada"/>
    <s v="Metales"/>
    <s v="Tubo rect 1-1/2&quot; x 3&quot; x CH-14 (5/64&quot;)"/>
    <n v="18"/>
    <n v="182.56"/>
    <n v="3286.08"/>
    <n v="30.4146"/>
    <n v="108.04284784281234"/>
  </r>
  <r>
    <x v="224"/>
    <s v="Finalizada"/>
    <s v="Clavos y Tornillos"/>
    <s v="Arandela Lisa Hierro Negro 3/8&quot;"/>
    <n v="8"/>
    <n v="0.88"/>
    <n v="7.04"/>
    <n v="30.4146"/>
    <n v="0.231467781920525"/>
  </r>
  <r>
    <x v="224"/>
    <s v="Finalizada"/>
    <s v="Metales"/>
    <s v="Lamina hierro 8 pie x 4 pie x 1/4&quot;"/>
    <n v="0.61"/>
    <n v="1323.82"/>
    <n v="807.53020000000004"/>
    <n v="30.4146"/>
    <n v="26.55074207781789"/>
  </r>
  <r>
    <x v="224"/>
    <s v="Finalizada"/>
    <s v="Clavos y Tornillos"/>
    <s v="Tuerca Galvanizada 3/8&quot;"/>
    <n v="8"/>
    <n v="0.93862199999999996"/>
    <n v="7.5089800000000002"/>
    <n v="30.4146"/>
    <n v="0.24688735015420227"/>
  </r>
  <r>
    <x v="224"/>
    <s v="Finalizada"/>
    <s v="Clavos y Tornillos"/>
    <s v="Tuerca Hierro Negro 3/8&quot;"/>
    <n v="8"/>
    <n v="1.9593469999999999"/>
    <n v="15.674776"/>
    <n v="30.4146"/>
    <n v="0.51537011829844881"/>
  </r>
  <r>
    <x v="224"/>
    <s v="Finalizada"/>
    <s v="Clavos y Tornillos"/>
    <s v="Perno para carroceria 3&quot; x 3/8&quot; HN"/>
    <n v="8"/>
    <n v="9.4320000000000004"/>
    <n v="75.456000000000003"/>
    <n v="30.4146"/>
    <n v="2.4809137716754455"/>
  </r>
  <r>
    <x v="224"/>
    <s v="Finalizada"/>
    <s v="Herrajes"/>
    <s v="Nivelador hierro negro 1-1/4&quot; x 3/8&quot;"/>
    <n v="8"/>
    <n v="12.471553"/>
    <n v="99.772426999999993"/>
    <n v="30.4146"/>
    <n v="3.2804122691075994"/>
  </r>
  <r>
    <x v="224"/>
    <s v="Finalizada"/>
    <s v="Metales"/>
    <s v="Tubo rect 2&quot; x 1&quot; x CH-14 (5/64&quot;)"/>
    <n v="12"/>
    <n v="103.58"/>
    <n v="1242.96"/>
    <n v="30.4146"/>
    <n v="40.867215087490877"/>
  </r>
  <r>
    <x v="224"/>
    <s v="Finalizada"/>
    <s v="Metales"/>
    <s v="Tubo rect 1-1/2&quot; x 3&quot; x CH-14 (5/64&quot;)"/>
    <n v="12"/>
    <n v="182.56"/>
    <n v="2190.7199999999998"/>
    <n v="30.4146"/>
    <n v="72.028565228541552"/>
  </r>
  <r>
    <x v="225"/>
    <s v="Finalizada"/>
    <s v="Material para Empaque"/>
    <s v="Espuma polietileno"/>
    <n v="1"/>
    <n v="769.11934599999995"/>
    <n v="769.11934599999995"/>
    <n v="30.4146"/>
    <n v="25.28783367198648"/>
  </r>
  <r>
    <x v="225"/>
    <s v="Finalizada"/>
    <s v="Material para Empaque"/>
    <s v="Lamina de carton 48&quot; x 40&quot;"/>
    <n v="40"/>
    <n v="34.349972000000001"/>
    <n v="1373.9988940000001"/>
    <n v="30.4146"/>
    <n v="45.175635845942409"/>
  </r>
  <r>
    <x v="204"/>
    <s v="En Proceso"/>
    <s v="Plywood"/>
    <s v="Lamina Plywood Fenolico 4 x 8 x 3/4&quot;"/>
    <n v="8"/>
    <n v="838.979333"/>
    <n v="6711.8346670000001"/>
    <n v="30.4146"/>
    <n v="220.67805156076358"/>
  </r>
  <r>
    <x v="213"/>
    <s v="Finalizada"/>
    <s v="Metales"/>
    <s v="Lamina hierro 8 pie x 4 pie x 1/4&quot;"/>
    <n v="0.14000000000000001"/>
    <n v="1323.82"/>
    <n v="185.3348"/>
    <n v="30.4146"/>
    <n v="6.0936129358926303"/>
  </r>
  <r>
    <x v="213"/>
    <s v="Finalizada"/>
    <s v="Metales"/>
    <s v="Lamina hierro 8 pie x 4 pie x 1/4&quot;"/>
    <n v="0.13"/>
    <n v="1323.82"/>
    <n v="172.0966"/>
    <n v="30.4146"/>
    <n v="5.6583548690431567"/>
  </r>
  <r>
    <x v="203"/>
    <s v="En Proceso"/>
    <s v="Clavos y Tornillos"/>
    <s v="Clavillo de Terminacion 2&quot;"/>
    <n v="5000"/>
    <n v="0.16800000000000001"/>
    <n v="840"/>
    <n v="30.4146"/>
    <n v="27.618314888244463"/>
  </r>
  <r>
    <x v="212"/>
    <s v="Finalizada"/>
    <s v="Material para Tapizar"/>
    <s v="Tela Fondo Liso Negro"/>
    <n v="6"/>
    <n v="9.9376429999999996"/>
    <n v="59.625855999999999"/>
    <n v="30.4146"/>
    <n v="1.9604353172489528"/>
  </r>
  <r>
    <x v="221"/>
    <s v="Finalizada"/>
    <s v="Clavos y Tornillos"/>
    <s v="Tornillo Amarillo 2&quot; #10"/>
    <n v="200"/>
    <n v="0.75411300000000003"/>
    <n v="150.82255799999999"/>
    <n v="30.4146"/>
    <n v="4.9588867846363254"/>
  </r>
  <r>
    <x v="186"/>
    <s v="Finalizada"/>
    <s v="Herrajes"/>
    <s v="Resbalon plastico de 3/4&quot; con clavo"/>
    <n v="56"/>
    <n v="1.8334699999999999"/>
    <n v="102.674344"/>
    <n v="30.4146"/>
    <n v="3.3758242423046827"/>
  </r>
  <r>
    <x v="212"/>
    <s v="Finalizada"/>
    <s v="Material para Empaque"/>
    <s v="Lamina de carton 48&quot; x 40&quot;"/>
    <n v="20"/>
    <n v="34.349972000000001"/>
    <n v="686.99944700000003"/>
    <n v="30.4146"/>
    <n v="22.587817922971205"/>
  </r>
  <r>
    <x v="226"/>
    <s v="Finalizada"/>
    <s v="Material para Empaque"/>
    <s v="Lamina de carton 48&quot; x 40&quot;"/>
    <n v="3"/>
    <n v="34.349972000000001"/>
    <n v="103.04991699999999"/>
    <n v="30.4146"/>
    <n v="3.3881726868017332"/>
  </r>
  <r>
    <x v="227"/>
    <s v="Finalizada"/>
    <s v="Material para Empaque"/>
    <s v="Lamina de carton 48&quot; x 40&quot;"/>
    <n v="3"/>
    <n v="34.349972000000001"/>
    <n v="103.04991699999999"/>
    <n v="30.4146"/>
    <n v="3.3881726868017332"/>
  </r>
  <r>
    <x v="228"/>
    <s v="Finalizada"/>
    <s v="Material para Tapizar"/>
    <s v="Cuero negro"/>
    <n v="2"/>
    <n v="30.013242999999999"/>
    <n v="60.026485999999998"/>
    <n v="30.4146"/>
    <n v="1.9736076095033306"/>
  </r>
  <r>
    <x v="229"/>
    <s v="En Proceso"/>
    <s v="Plywood"/>
    <s v="Lamina Plywood Fenolico 4 x 8 x 1/2&quot;"/>
    <n v="0.5"/>
    <n v="716.52"/>
    <n v="358.26"/>
    <n v="30.4146"/>
    <n v="11.779211299836263"/>
  </r>
  <r>
    <x v="230"/>
    <s v="Finalizada"/>
    <s v="Material para Empaque"/>
    <s v="Lamina  poroplast lisa 2´ x 4´ x 3/4&quot;"/>
    <n v="6"/>
    <n v="37.753985"/>
    <n v="226.52391"/>
    <n v="30.4146"/>
    <n v="7.4478674715432716"/>
  </r>
  <r>
    <x v="212"/>
    <s v="Finalizada"/>
    <s v="Material para Empaque"/>
    <s v="Lamina de carton 48&quot; x 40&quot;"/>
    <n v="20"/>
    <n v="34.349972000000001"/>
    <n v="686.99944700000003"/>
    <n v="30.4146"/>
    <n v="22.587817922971205"/>
  </r>
  <r>
    <x v="209"/>
    <s v="Finalizada"/>
    <s v="Material para Tapizar"/>
    <s v="Carros No 5 para Zipper"/>
    <n v="1"/>
    <n v="9.2758620000000001"/>
    <n v="9.2758620000000001"/>
    <n v="30.4146"/>
    <n v="0.30498056854273936"/>
  </r>
  <r>
    <x v="209"/>
    <s v="Finalizada"/>
    <s v="Material para Tapizar"/>
    <s v="Zipper No 5"/>
    <n v="1"/>
    <n v="15.723577000000001"/>
    <n v="15.723577000000001"/>
    <n v="30.4146"/>
    <n v="0.51697464375661695"/>
  </r>
  <r>
    <x v="208"/>
    <s v="Finalizada"/>
    <s v="Material para Tapizar"/>
    <s v="Carros No 5 para Zipper"/>
    <n v="2"/>
    <n v="9.2758620000000001"/>
    <n v="18.551724"/>
    <n v="30.4146"/>
    <n v="0.60996113708547872"/>
  </r>
  <r>
    <x v="208"/>
    <s v="Finalizada"/>
    <s v="Material para Tapizar"/>
    <s v="Zipper No 5"/>
    <n v="1.5"/>
    <n v="15.723577000000001"/>
    <n v="23.585366"/>
    <n v="30.4146"/>
    <n v="0.77546198207439854"/>
  </r>
  <r>
    <x v="208"/>
    <s v="Finalizada"/>
    <s v="Herrajes"/>
    <s v="Nivelador metalico de 7/8&quot; x 1/4&quot;"/>
    <n v="8"/>
    <n v="35.526001999999998"/>
    <n v="284.20801599999999"/>
    <n v="30.4146"/>
    <n v="9.34446009482288"/>
  </r>
  <r>
    <x v="209"/>
    <s v="Finalizada"/>
    <s v="Herrajes"/>
    <s v="Nivelador metalico de 7/8&quot; x 1/4&quot;"/>
    <n v="4"/>
    <n v="35.526001999999998"/>
    <n v="142.10400799999999"/>
    <n v="30.4146"/>
    <n v="4.67223004741144"/>
  </r>
  <r>
    <x v="193"/>
    <s v="En Proceso"/>
    <s v="Clavos y Tornillos"/>
    <s v="Tornillo Gypsum 1-1/4&quot;"/>
    <n v="1250"/>
    <n v="0.23288"/>
    <n v="291.09996699999999"/>
    <n v="30.4146"/>
    <n v="9.5710601816232987"/>
  </r>
  <r>
    <x v="200"/>
    <s v="Finalizada"/>
    <s v="Material para Empaque"/>
    <s v="Lamina de carton 48&quot; x 40&quot;"/>
    <n v="16"/>
    <n v="34.349972000000001"/>
    <n v="549.599557"/>
    <n v="30.4146"/>
    <n v="18.070254318649596"/>
  </r>
  <r>
    <x v="208"/>
    <s v="Finalizada"/>
    <s v="Material para Empaque"/>
    <s v="Lamina de carton 48&quot; x 40&quot;"/>
    <n v="16"/>
    <n v="34.349972000000001"/>
    <n v="549.599557"/>
    <n v="30.4146"/>
    <n v="18.070254318649596"/>
  </r>
  <r>
    <x v="231"/>
    <s v="Finalizada"/>
    <s v="Material para Empaque"/>
    <s v="Lamina de carton 48&quot; x 40&quot;"/>
    <n v="9"/>
    <n v="34.349972000000001"/>
    <n v="309.14975099999998"/>
    <n v="30.4146"/>
    <n v="10.1645180604052"/>
  </r>
  <r>
    <x v="209"/>
    <s v="Finalizada"/>
    <s v="Material para Empaque"/>
    <s v="Lamina de carton 48&quot; x 40&quot;"/>
    <n v="10"/>
    <n v="34.349972000000001"/>
    <n v="343.49972300000002"/>
    <n v="30.4146"/>
    <n v="11.29390894504613"/>
  </r>
  <r>
    <x v="192"/>
    <s v="Finalizada"/>
    <s v="Material para Empaque"/>
    <s v="Lamina de carton 48&quot; x 40&quot;"/>
    <n v="24"/>
    <n v="34.349972000000001"/>
    <n v="824.39933599999995"/>
    <n v="30.4146"/>
    <n v="27.105381494413866"/>
  </r>
  <r>
    <x v="186"/>
    <s v="Finalizada"/>
    <s v="Material para Empaque"/>
    <s v="Lamina de carton 48&quot; x 40&quot;"/>
    <n v="8"/>
    <n v="34.349972000000001"/>
    <n v="274.799779"/>
    <n v="30.4146"/>
    <n v="9.0351271757642717"/>
  </r>
  <r>
    <x v="178"/>
    <s v="Finalizada"/>
    <s v="Material para Empaque"/>
    <s v="Lamina de carton 48&quot; x 40&quot;"/>
    <n v="16"/>
    <n v="34.349972000000001"/>
    <n v="549.599557"/>
    <n v="30.4146"/>
    <n v="18.070254318649596"/>
  </r>
  <r>
    <x v="223"/>
    <s v="Finalizada"/>
    <s v="Pinturas y Quimicos"/>
    <s v="Kinecure 626 componente B Sur Cuarto"/>
    <n v="1"/>
    <n v="817.09133899999995"/>
    <n v="817.09133899999995"/>
    <n v="30.4146"/>
    <n v="26.865102253522977"/>
  </r>
  <r>
    <x v="223"/>
    <s v="Finalizada"/>
    <s v="Pinturas y Quimicos"/>
    <s v="Kinepox 026 Sur Gal"/>
    <n v="1"/>
    <n v="1017.632253"/>
    <n v="1017.632253"/>
    <n v="30.4146"/>
    <n v="33.458676194985301"/>
  </r>
  <r>
    <x v="232"/>
    <s v="Finalizada"/>
    <s v="Herrajes"/>
    <s v="Steel Insert 1/4-20 x 20 mm ZN"/>
    <n v="4"/>
    <n v="8.455209"/>
    <n v="33.820835000000002"/>
    <n v="30.4146"/>
    <n v="1.1119934176349517"/>
  </r>
  <r>
    <x v="232"/>
    <s v="Finalizada"/>
    <s v="Herrajes"/>
    <s v="Nivelador metalico de 7/8&quot; x 1/4&quot;"/>
    <n v="4"/>
    <n v="35.526001999999998"/>
    <n v="142.10400799999999"/>
    <n v="30.4146"/>
    <n v="4.67223004741144"/>
  </r>
  <r>
    <x v="219"/>
    <s v="Finalizada"/>
    <s v="Material para Tapizar"/>
    <s v="Tela Brushed Flannel Blue"/>
    <n v="4"/>
    <n v="0"/>
    <n v="0"/>
    <n v="30.4146"/>
    <n v="0"/>
  </r>
  <r>
    <x v="200"/>
    <s v="Finalizada"/>
    <s v="Materiales Varios"/>
    <s v="Almohadillas de fieltro 1&quot;"/>
    <n v="8"/>
    <n v="1.7013849999999999"/>
    <n v="13.611082"/>
    <n v="30.4146"/>
    <n v="0.44751803410204311"/>
  </r>
  <r>
    <x v="200"/>
    <s v="Finalizada"/>
    <s v="Clavos y Tornillos"/>
    <s v="Tornillo Square Flat head #8 x 1-1/4&quot;"/>
    <n v="20"/>
    <n v="0.53120699999999998"/>
    <n v="10.624143"/>
    <n v="30.4146"/>
    <n v="0.34931062713302163"/>
  </r>
  <r>
    <x v="212"/>
    <s v="Finalizada"/>
    <s v="Herrajes"/>
    <s v="Round Base 1/4-20 x 5/16"/>
    <n v="48"/>
    <n v="6.8841159999999997"/>
    <n v="330.437547"/>
    <n v="30.4146"/>
    <n v="10.86443836183938"/>
  </r>
  <r>
    <x v="208"/>
    <s v="Finalizada"/>
    <s v="Material para Empaque"/>
    <s v="Espuma polietileno"/>
    <n v="1"/>
    <n v="769.11934599999995"/>
    <n v="769.11934599999995"/>
    <n v="30.4146"/>
    <n v="25.28783367198648"/>
  </r>
  <r>
    <x v="192"/>
    <s v="Finalizada"/>
    <s v="Material para Empaque"/>
    <s v="Espuma polietileno"/>
    <n v="1"/>
    <n v="769.11934599999995"/>
    <n v="769.11934599999995"/>
    <n v="30.4146"/>
    <n v="25.28783367198648"/>
  </r>
  <r>
    <x v="209"/>
    <s v="Finalizada"/>
    <s v="Material para Empaque"/>
    <s v="Espuma polietileno"/>
    <n v="1"/>
    <n v="769.11934599999995"/>
    <n v="769.11934599999995"/>
    <n v="30.4146"/>
    <n v="25.28783367198648"/>
  </r>
  <r>
    <x v="200"/>
    <s v="Finalizada"/>
    <s v="Material para Empaque"/>
    <s v="Espuma polietileno"/>
    <n v="1"/>
    <n v="769.11934599999995"/>
    <n v="769.11934599999995"/>
    <n v="30.4146"/>
    <n v="25.28783367198648"/>
  </r>
  <r>
    <x v="208"/>
    <s v="Finalizada"/>
    <s v="Clavos y Tornillos"/>
    <s v="Tornillo Square Flat head #8 x 2&quot;"/>
    <n v="200"/>
    <n v="0.80806699999999998"/>
    <n v="161.613438"/>
    <n v="30.4146"/>
    <n v="5.3136795486378254"/>
  </r>
  <r>
    <x v="209"/>
    <s v="Finalizada"/>
    <s v="Clavos y Tornillos"/>
    <s v="Tornillo Square Flat head #8 x 2&quot;"/>
    <n v="75"/>
    <n v="0.80806699999999998"/>
    <n v="60.605038999999998"/>
    <n v="30.4146"/>
    <n v="1.9926298225194479"/>
  </r>
  <r>
    <x v="226"/>
    <s v="Finalizada"/>
    <s v="Metales"/>
    <s v="Angular de 3/4&quot; x 1/8&quot;"/>
    <n v="1.9"/>
    <n v="30.747114"/>
    <n v="58.419516999999999"/>
    <n v="30.4146"/>
    <n v="1.9207721620537506"/>
  </r>
  <r>
    <x v="227"/>
    <s v="Finalizada"/>
    <s v="Metales"/>
    <s v="Angular de 3/4&quot; x 1/8&quot;"/>
    <n v="1.9"/>
    <n v="30.747114"/>
    <n v="58.419516999999999"/>
    <n v="30.4146"/>
    <n v="1.9207721620537506"/>
  </r>
  <r>
    <x v="225"/>
    <s v="Finalizada"/>
    <s v="Clavos y Tornillos"/>
    <s v="Tornillo Square Flat head #8 x 3/4&quot;"/>
    <n v="250"/>
    <n v="0.40263599999999999"/>
    <n v="100.658975"/>
    <n v="30.4146"/>
    <n v="3.3095610331880083"/>
  </r>
  <r>
    <x v="192"/>
    <s v="Finalizada"/>
    <s v="Clavos y Tornillos"/>
    <s v="Tornillo Pan head #10 x 3/4&quot;"/>
    <n v="168"/>
    <n v="0.63412100000000005"/>
    <n v="106.532287"/>
    <n v="30.4146"/>
    <n v="3.502669343012895"/>
  </r>
  <r>
    <x v="212"/>
    <s v="Finalizada"/>
    <s v="Metales"/>
    <s v="Platina de 1&quot; x 1/8&quot;"/>
    <n v="24"/>
    <n v="25.407563"/>
    <n v="609.781521"/>
    <n v="30.4146"/>
    <n v="20.048973880965061"/>
  </r>
  <r>
    <x v="212"/>
    <s v="Finalizada"/>
    <s v="Metales"/>
    <s v="Platina de 1/2&quot; x 3/16&quot;"/>
    <n v="12"/>
    <n v="23.706600000000002"/>
    <n v="284.47919999999999"/>
    <n v="30.4146"/>
    <n v="9.353376338995087"/>
  </r>
  <r>
    <x v="212"/>
    <s v="Finalizada"/>
    <s v="Metales"/>
    <s v="Tubo cuadrado 1&quot; x CH-14 (5/64&quot;)"/>
    <n v="84"/>
    <n v="54.391815999999999"/>
    <n v="4568.9125780000004"/>
    <n v="30.4146"/>
    <n v="150.22103128102952"/>
  </r>
  <r>
    <x v="193"/>
    <s v="En Proceso"/>
    <s v="Clavos y Tornillos"/>
    <s v="Arandela Lisa Hierro Negro 1/2&quot;"/>
    <n v="24"/>
    <n v="1.607224"/>
    <n v="38.573377999999998"/>
    <n v="30.4146"/>
    <n v="1.2682520236991444"/>
  </r>
  <r>
    <x v="193"/>
    <s v="En Proceso"/>
    <s v="Clavos y Tornillos"/>
    <s v="Tuerca Hierro Negro 1/2&quot;"/>
    <n v="24"/>
    <n v="4.6539400000000004"/>
    <n v="111.69456599999999"/>
    <n v="30.4146"/>
    <n v="3.6723996370164329"/>
  </r>
  <r>
    <x v="193"/>
    <s v="En Proceso"/>
    <s v="Metales"/>
    <s v="Varilla de hierro roscada 1/2&quot;"/>
    <n v="7.3"/>
    <n v="198.632576"/>
    <n v="1450.017803"/>
    <n v="30.4146"/>
    <n v="47.675057472398123"/>
  </r>
  <r>
    <x v="232"/>
    <s v="Finalizada"/>
    <s v="Material para Tapizar"/>
    <s v="Cuero negro"/>
    <n v="6"/>
    <n v="30.013242999999999"/>
    <n v="180.07945699999999"/>
    <n v="30.4146"/>
    <n v="5.9208227956310449"/>
  </r>
  <r>
    <x v="233"/>
    <s v="Finalizada"/>
    <s v="Materiales Varios"/>
    <s v="Almohadillas corcho, espuma y vinilo"/>
    <n v="4"/>
    <n v="1.1793180000000001"/>
    <n v="4.7172729999999996"/>
    <n v="30.4146"/>
    <n v="0.15509896562834952"/>
  </r>
  <r>
    <x v="219"/>
    <s v="Finalizada"/>
    <s v="Plywood"/>
    <s v="Lamina Plywood Corriente 4 x 8 x 1/2&quot;"/>
    <n v="3"/>
    <n v="771.65107699999999"/>
    <n v="2314.953231"/>
    <n v="30.4146"/>
    <n v="76.113222958710622"/>
  </r>
  <r>
    <x v="219"/>
    <s v="Finalizada"/>
    <s v="Clavos y Tornillos"/>
    <s v="Tornillo Pan head #6 x 1/2&quot;"/>
    <n v="480"/>
    <n v="0.21241599999999999"/>
    <n v="101.95950999999999"/>
    <n v="30.4146"/>
    <n v="3.3523212536084643"/>
  </r>
  <r>
    <x v="219"/>
    <s v="Finalizada"/>
    <s v="Clavos y Tornillos"/>
    <s v="Tornillo Square Flat head #8 x 3/4&quot;"/>
    <n v="120"/>
    <n v="0.40263599999999999"/>
    <n v="48.316307999999999"/>
    <n v="30.4146"/>
    <n v="1.5885892959302439"/>
  </r>
  <r>
    <x v="231"/>
    <s v="Finalizada"/>
    <s v="Pinturas y Quimicos"/>
    <s v="Kinecure 626 componente B Sur Cuarto"/>
    <n v="2"/>
    <n v="817.09133899999995"/>
    <n v="1634.1826779999999"/>
    <n v="30.4146"/>
    <n v="53.730204507045954"/>
  </r>
  <r>
    <x v="231"/>
    <s v="Finalizada"/>
    <s v="Pinturas y Quimicos"/>
    <s v="Kinepox 026 Sur Gal"/>
    <n v="1"/>
    <n v="1017.632253"/>
    <n v="1017.632253"/>
    <n v="30.4146"/>
    <n v="33.458676194985301"/>
  </r>
  <r>
    <x v="231"/>
    <s v="Finalizada"/>
    <s v="Metales"/>
    <s v="Varilla de hierro roscada 1/2&quot;"/>
    <n v="1.6"/>
    <n v="198.632576"/>
    <n v="317.81212099999999"/>
    <n v="30.4146"/>
    <n v="10.449327658427203"/>
  </r>
  <r>
    <x v="226"/>
    <s v="Finalizada"/>
    <s v="Clavos y Tornillos"/>
    <s v="Tornillo Square Flat head #8 x 3/4&quot;"/>
    <n v="30"/>
    <n v="0.40263599999999999"/>
    <n v="12.079077"/>
    <n v="30.4146"/>
    <n v="0.39714732398256097"/>
  </r>
  <r>
    <x v="226"/>
    <s v="Finalizada"/>
    <s v="Plywood"/>
    <s v="Lamina Plywood Fenolico 4 x 8 x 1/2&quot;"/>
    <n v="2"/>
    <n v="716.52"/>
    <n v="1433.04"/>
    <n v="30.4146"/>
    <n v="47.11684519934505"/>
  </r>
  <r>
    <x v="227"/>
    <s v="Finalizada"/>
    <s v="Plywood"/>
    <s v="Lamina Plywood Fenolico 4 x 8 x 1/2&quot;"/>
    <n v="2"/>
    <n v="716.52"/>
    <n v="1433.04"/>
    <n v="30.4146"/>
    <n v="47.11684519934505"/>
  </r>
  <r>
    <x v="227"/>
    <s v="Finalizada"/>
    <s v="Clavos y Tornillos"/>
    <s v="Tornillo Square Flat head #8 x 3/4&quot;"/>
    <n v="30"/>
    <n v="0.40263599999999999"/>
    <n v="12.079077"/>
    <n v="30.4146"/>
    <n v="0.39714732398256097"/>
  </r>
  <r>
    <x v="209"/>
    <s v="Finalizada"/>
    <s v="Material para Tapizar"/>
    <s v="Espuma de poliuretano 3&quot; D-20"/>
    <n v="0.25"/>
    <n v="1140"/>
    <n v="285"/>
    <n v="30.4146"/>
    <n v="9.3704996942257992"/>
  </r>
  <r>
    <x v="208"/>
    <s v="Finalizada"/>
    <s v="Material para Tapizar"/>
    <s v="Espuma de poliuretano 3&quot; D-20"/>
    <n v="0.75"/>
    <n v="1140"/>
    <n v="855"/>
    <n v="30.4146"/>
    <n v="28.111499082677398"/>
  </r>
  <r>
    <x v="234"/>
    <s v="Finalizada"/>
    <s v="Material para Tapizar"/>
    <s v="Tela Terra Cotta Courrier Fabric"/>
    <n v="1"/>
    <n v="0"/>
    <n v="0"/>
    <n v="30.4146"/>
    <n v="0"/>
  </r>
  <r>
    <x v="212"/>
    <s v="Finalizada"/>
    <s v="Material para Tapizar"/>
    <s v="Espuma de poliuretano 5&quot; D-20"/>
    <n v="-0.25"/>
    <n v="1900"/>
    <n v="-475"/>
    <n v="30.4146"/>
    <n v="-15.617499490376332"/>
  </r>
  <r>
    <x v="212"/>
    <s v="Finalizada"/>
    <s v="Material para Tapizar"/>
    <s v="Vinyl Spandau Nutmeg"/>
    <n v="-9"/>
    <n v="0"/>
    <n v="0"/>
    <n v="30.4146"/>
    <n v="0"/>
  </r>
  <r>
    <x v="219"/>
    <s v="Finalizada"/>
    <s v="Material para Tapizar"/>
    <s v="Tela Brushed Flannel Blue"/>
    <n v="-4"/>
    <n v="0"/>
    <n v="0"/>
    <n v="30.4146"/>
    <n v="0"/>
  </r>
  <r>
    <x v="219"/>
    <s v="Finalizada"/>
    <s v="Material para Tapizar"/>
    <s v="Espuma de poliuretano 5&quot; D-20"/>
    <n v="-0.75"/>
    <n v="1900"/>
    <n v="-1425"/>
    <n v="30.4146"/>
    <n v="-46.852498471128996"/>
  </r>
  <r>
    <x v="219"/>
    <s v="Finalizada"/>
    <s v="Material para Tapizar"/>
    <s v="Tela Brushed Flannel Blue"/>
    <n v="5"/>
    <n v="0"/>
    <n v="0"/>
    <n v="30.4146"/>
    <n v="0"/>
  </r>
  <r>
    <x v="212"/>
    <s v="Finalizada"/>
    <s v="Material para Tapizar"/>
    <s v="Espuma de poliuretano 5&quot; D-20"/>
    <n v="0.5"/>
    <n v="1900"/>
    <n v="950"/>
    <n v="30.4146"/>
    <n v="31.234998980752664"/>
  </r>
  <r>
    <x v="212"/>
    <s v="Finalizada"/>
    <s v="Material para Tapizar"/>
    <s v="Vinyl Spandau Nutmeg"/>
    <n v="13"/>
    <n v="0"/>
    <n v="0"/>
    <n v="30.4146"/>
    <n v="0"/>
  </r>
  <r>
    <x v="226"/>
    <s v="Finalizada"/>
    <s v="Plywood"/>
    <s v="Lamina Plywood Fenolico 4 x 8 x 1/2&quot;"/>
    <n v="-2"/>
    <n v="716.52"/>
    <n v="-1433.04"/>
    <n v="30.4146"/>
    <n v="-47.11684519934505"/>
  </r>
  <r>
    <x v="227"/>
    <s v="Finalizada"/>
    <s v="Plywood"/>
    <s v="Lamina Plywood Fenolico 4 x 8 x 1/2&quot;"/>
    <n v="-2"/>
    <n v="716.52"/>
    <n v="-1433.04"/>
    <n v="30.4146"/>
    <n v="-47.11684519934505"/>
  </r>
  <r>
    <x v="221"/>
    <s v="Finalizada"/>
    <s v="Clavos y Tornillos"/>
    <s v="Tornillo Square Flat head #8 x 1-1/4&quot;"/>
    <n v="-420"/>
    <n v="0.53120699999999998"/>
    <n v="-223.107011"/>
    <n v="30.4146"/>
    <n v="-7.3355234328250249"/>
  </r>
  <r>
    <x v="178"/>
    <s v="Finalizada"/>
    <s v="Materiales Varios"/>
    <s v="Junco"/>
    <n v="-1.5"/>
    <n v="59.378292999999999"/>
    <n v="-89.067438999999993"/>
    <n v="30.4146"/>
    <n v="-2.9284435435613156"/>
  </r>
  <r>
    <x v="178"/>
    <s v="Finalizada"/>
    <s v="Material para Empaque"/>
    <s v="Espuma polietileno"/>
    <n v="-1"/>
    <n v="784.89500499999997"/>
    <n v="-784.89500499999997"/>
    <n v="30.4146"/>
    <n v="-25.80652071702406"/>
  </r>
  <r>
    <x v="223"/>
    <s v="Finalizada"/>
    <s v="Pinturas y Quimicos"/>
    <s v="Kinepox 026 Sur Gal"/>
    <n v="-0.5"/>
    <n v="1032.44"/>
    <n v="-516.22"/>
    <n v="30.4146"/>
    <n v="-16.972769656678043"/>
  </r>
  <r>
    <x v="211"/>
    <s v="Finalizada"/>
    <s v="Material para Tapizar"/>
    <s v="Tela para mochila"/>
    <n v="20"/>
    <n v="35"/>
    <n v="700"/>
    <n v="30.4146"/>
    <n v="23.015262406870384"/>
  </r>
  <r>
    <x v="223"/>
    <s v="Finalizada"/>
    <s v="Clavos y Tornillos"/>
    <s v="Arandela Lisa Hierro Negro 3/8&quot;"/>
    <n v="-12"/>
    <n v="0.88"/>
    <n v="-10.56"/>
    <n v="30.4146"/>
    <n v="-0.34720167288078752"/>
  </r>
  <r>
    <x v="223"/>
    <s v="Finalizada"/>
    <s v="Clavos y Tornillos"/>
    <s v="Tuerca Hierro Negro 3/8&quot;"/>
    <n v="-12"/>
    <n v="1.96"/>
    <n v="-23.52"/>
    <n v="30.4146"/>
    <n v="-0.77331281687084485"/>
  </r>
  <r>
    <x v="223"/>
    <s v="Finalizada"/>
    <s v="Clavos y Tornillos"/>
    <s v="Perno para carroceria 3&quot; x 3/8&quot; HN"/>
    <n v="-12"/>
    <n v="9.4320000000000004"/>
    <n v="-113.184"/>
    <n v="30.4146"/>
    <n v="-3.7213706575131678"/>
  </r>
  <r>
    <x v="224"/>
    <s v="Finalizada"/>
    <s v="Clavos y Tornillos"/>
    <s v="Arandela Lisa Hierro Negro 3/8&quot;"/>
    <n v="-8"/>
    <n v="0.88"/>
    <n v="-7.04"/>
    <n v="30.4146"/>
    <n v="-0.231467781920525"/>
  </r>
  <r>
    <x v="224"/>
    <s v="Finalizada"/>
    <s v="Clavos y Tornillos"/>
    <s v="Tuerca Hierro Negro 3/8&quot;"/>
    <n v="-8"/>
    <n v="1.96"/>
    <n v="-15.68"/>
    <n v="30.4146"/>
    <n v="-0.51554187791389661"/>
  </r>
  <r>
    <x v="224"/>
    <s v="Finalizada"/>
    <s v="Clavos y Tornillos"/>
    <s v="Perno para carroceria 3&quot; x 3/8&quot; HN"/>
    <n v="-8"/>
    <n v="9.4320000000000004"/>
    <n v="-75.456000000000003"/>
    <n v="30.4146"/>
    <n v="-2.4809137716754455"/>
  </r>
  <r>
    <x v="225"/>
    <s v="Finalizada"/>
    <s v="Metales"/>
    <s v="Angular de 3/4&quot; x 1/8&quot;"/>
    <n v="30"/>
    <n v="30.747114"/>
    <n v="922.41343099999995"/>
    <n v="30.4146"/>
    <n v="30.327981660123754"/>
  </r>
  <r>
    <x v="214"/>
    <s v="Finalizada"/>
    <s v="Clavos y Tornillos"/>
    <s v="Tuerca Hierro Negro 3/8&quot;"/>
    <n v="-12"/>
    <n v="1.96"/>
    <n v="-23.52"/>
    <n v="30.4146"/>
    <n v="-0.77331281687084485"/>
  </r>
  <r>
    <x v="214"/>
    <s v="Finalizada"/>
    <s v="Clavos y Tornillos"/>
    <s v="Arandela Lisa Hierro Negro 3/8&quot;"/>
    <n v="-12"/>
    <n v="0.88"/>
    <n v="-10.56"/>
    <n v="30.4146"/>
    <n v="-0.34720167288078752"/>
  </r>
  <r>
    <x v="214"/>
    <s v="Finalizada"/>
    <s v="Clavos y Tornillos"/>
    <s v="Perno para carroceria 3&quot; x 3/8&quot; HN"/>
    <n v="-12"/>
    <n v="9.4320000000000004"/>
    <n v="-113.184"/>
    <n v="30.4146"/>
    <n v="-3.7213706575131678"/>
  </r>
  <r>
    <x v="235"/>
    <s v="En Proceso"/>
    <s v="Clavos y Tornillos"/>
    <s v="Arandela Lisa Hierro Negro 1/2&quot;"/>
    <n v="32"/>
    <n v="1.607224"/>
    <n v="51.431170999999999"/>
    <n v="30.4146"/>
    <n v="1.6910027092251747"/>
  </r>
  <r>
    <x v="235"/>
    <s v="En Proceso"/>
    <s v="Clavos y Tornillos"/>
    <s v="Tuerca Hierro Negro 1/2&quot;"/>
    <n v="32"/>
    <n v="4.6539400000000004"/>
    <n v="148.92608799999999"/>
    <n v="30.4146"/>
    <n v="4.8965328493552436"/>
  </r>
  <r>
    <x v="235"/>
    <s v="En Proceso"/>
    <s v="Metales"/>
    <s v="Varilla de hierro roscada 1/2&quot;"/>
    <n v="10.95"/>
    <n v="198.632576"/>
    <n v="2175.0267039999999"/>
    <n v="30.4146"/>
    <n v="71.512586192157713"/>
  </r>
  <r>
    <x v="178"/>
    <s v="Finalizada"/>
    <s v="Materiales Varios"/>
    <s v="Junco"/>
    <n v="22"/>
    <n v="59.378292999999999"/>
    <n v="1306.322439"/>
    <n v="30.4146"/>
    <n v="42.950505316525614"/>
  </r>
  <r>
    <x v="186"/>
    <s v="Finalizada"/>
    <s v="Materiales Varios"/>
    <s v="Junco"/>
    <n v="8"/>
    <n v="59.378292999999999"/>
    <n v="475.026341"/>
    <n v="30.4146"/>
    <n v="15.618365554700704"/>
  </r>
  <r>
    <x v="219"/>
    <s v="Finalizada"/>
    <s v="Herrajes"/>
    <s v="Round Base 1/4-20 x 5/16"/>
    <n v="145"/>
    <n v="6.8841159999999997"/>
    <n v="998.19675500000005"/>
    <n v="30.4146"/>
    <n v="32.81965750001644"/>
  </r>
  <r>
    <x v="219"/>
    <s v="Finalizada"/>
    <s v="Metales"/>
    <s v="Platina de 1/2&quot; x 3/16&quot;"/>
    <n v="24"/>
    <n v="23.706600000000002"/>
    <n v="568.95839999999998"/>
    <n v="30.4146"/>
    <n v="18.706752677990174"/>
  </r>
  <r>
    <x v="219"/>
    <s v="Finalizada"/>
    <s v="Metales"/>
    <s v="Platina de 1&quot; x 1/8&quot;"/>
    <n v="66"/>
    <n v="25.407563"/>
    <n v="1676.8991840000001"/>
    <n v="30.4146"/>
    <n v="55.134678213752608"/>
  </r>
  <r>
    <x v="219"/>
    <s v="Finalizada"/>
    <s v="Metales"/>
    <s v="Tubo cuadrado 1&quot; x CH-14 (5/64&quot;)"/>
    <n v="204"/>
    <n v="54.391815999999999"/>
    <n v="11095.930547"/>
    <n v="30.4146"/>
    <n v="364.82250455373406"/>
  </r>
  <r>
    <x v="236"/>
    <s v="Finalizada"/>
    <s v="Clavos y Tornillos"/>
    <s v="Tornillo Amarillo 3&quot; #10"/>
    <n v="45"/>
    <n v="1.1853260000000001"/>
    <n v="53.339651000000003"/>
    <n v="30.4146"/>
    <n v="1.7537515206512664"/>
  </r>
  <r>
    <x v="236"/>
    <s v="Finalizada"/>
    <s v="Clavos y Tornillos"/>
    <s v="Tornillo Square Flat head #8 x 2&quot;"/>
    <n v="70"/>
    <n v="0.80806699999999998"/>
    <n v="56.564703000000002"/>
    <n v="30.4146"/>
    <n v="1.8597878321595549"/>
  </r>
  <r>
    <x v="236"/>
    <s v="Finalizada"/>
    <s v="Clavos y Tornillos"/>
    <s v="Tornillo Sq/Ph Flat head #6 x 1-1/2&quot;"/>
    <n v="55"/>
    <n v="0.35764800000000002"/>
    <n v="19.670618000000001"/>
    <n v="30.4146"/>
    <n v="0.64674919282186849"/>
  </r>
  <r>
    <x v="236"/>
    <s v="Finalizada"/>
    <s v="Clavos y Tornillos"/>
    <s v="Tornillo Square Flat head #8 x 3/4&quot;"/>
    <n v="71"/>
    <n v="0.40263599999999999"/>
    <n v="28.587149"/>
    <n v="30.4146"/>
    <n v="0.93991533671328897"/>
  </r>
  <r>
    <x v="229"/>
    <s v="En Proceso"/>
    <s v="Clavos y Tornillos"/>
    <s v="Tornillo Amarillo 4&quot; #14"/>
    <n v="230"/>
    <n v="1.57"/>
    <n v="361.1"/>
    <n v="30.4146"/>
    <n v="11.872587507315567"/>
  </r>
  <r>
    <x v="223"/>
    <s v="Finalizada"/>
    <s v="Clavos y Tornillos"/>
    <s v="Arandela Lisa Hierro Negro 1/2&quot;"/>
    <n v="12"/>
    <n v="1.607224"/>
    <n v="19.286688999999999"/>
    <n v="30.4146"/>
    <n v="0.63412601184957218"/>
  </r>
  <r>
    <x v="223"/>
    <s v="Finalizada"/>
    <s v="Clavos y Tornillos"/>
    <s v="Tuerca Hierro Negro 1/2&quot;"/>
    <n v="12"/>
    <n v="4.6539400000000004"/>
    <n v="55.847282999999997"/>
    <n v="30.4146"/>
    <n v="1.8361998185082165"/>
  </r>
  <r>
    <x v="223"/>
    <s v="Finalizada"/>
    <s v="Clavos y Tornillos"/>
    <s v="Perno para carroceria 4-1/2&quot; x 1/2&quot; HN"/>
    <n v="12"/>
    <n v="28.72"/>
    <n v="344.64"/>
    <n v="30.4146"/>
    <n v="11.331400051291157"/>
  </r>
  <r>
    <x v="224"/>
    <s v="Finalizada"/>
    <s v="Clavos y Tornillos"/>
    <s v="Arandela Lisa Hierro Negro 1/2&quot;"/>
    <n v="8"/>
    <n v="1.607224"/>
    <n v="12.857792999999999"/>
    <n v="30.4146"/>
    <n v="0.42275068552603023"/>
  </r>
  <r>
    <x v="224"/>
    <s v="Finalizada"/>
    <s v="Clavos y Tornillos"/>
    <s v="Tuerca Hierro Negro 1/2&quot;"/>
    <n v="8"/>
    <n v="4.6539400000000004"/>
    <n v="37.231521999999998"/>
    <n v="30.4146"/>
    <n v="1.2241332123388109"/>
  </r>
  <r>
    <x v="224"/>
    <s v="Finalizada"/>
    <s v="Clavos y Tornillos"/>
    <s v="Perno para carroceria 4-1/2&quot; x 1/2&quot; HN"/>
    <n v="8"/>
    <n v="28.72"/>
    <n v="229.76"/>
    <n v="30.4146"/>
    <n v="7.5542667008607705"/>
  </r>
  <r>
    <x v="214"/>
    <s v="Finalizada"/>
    <s v="Clavos y Tornillos"/>
    <s v="Arandela Lisa Hierro Negro 1/2&quot;"/>
    <n v="12"/>
    <n v="1.607224"/>
    <n v="19.286688999999999"/>
    <n v="30.4146"/>
    <n v="0.63412601184957218"/>
  </r>
  <r>
    <x v="214"/>
    <s v="Finalizada"/>
    <s v="Clavos y Tornillos"/>
    <s v="Tuerca Hierro Negro 1/2&quot;"/>
    <n v="12"/>
    <n v="4.6539400000000004"/>
    <n v="55.847282999999997"/>
    <n v="30.4146"/>
    <n v="1.8361998185082165"/>
  </r>
  <r>
    <x v="214"/>
    <s v="Finalizada"/>
    <s v="Clavos y Tornillos"/>
    <s v="Perno para carroceria 4-1/2&quot; x 1/2&quot; HN"/>
    <n v="12"/>
    <n v="28.72"/>
    <n v="344.64"/>
    <n v="30.4146"/>
    <n v="11.331400051291157"/>
  </r>
  <r>
    <x v="237"/>
    <s v="En Proceso"/>
    <s v="Metales"/>
    <s v="Lamina de hierro 6&quot; x 6&quot; x 3/16&quot;"/>
    <n v="84"/>
    <n v="93.655969999999996"/>
    <n v="7867.1014800000003"/>
    <n v="30.4146"/>
    <n v="258.66200706239766"/>
  </r>
  <r>
    <x v="237"/>
    <s v="En Proceso"/>
    <s v="Metales"/>
    <s v="Varilla de hierro liso 5/8&quot;"/>
    <n v="414"/>
    <n v="47.285846999999997"/>
    <n v="19576.340837"/>
    <n v="30.4146"/>
    <n v="643.64945904269655"/>
  </r>
  <r>
    <x v="220"/>
    <s v="En Proceso"/>
    <s v="Clavos y Tornillos"/>
    <s v="Tornillo Square Flat head #8 x 1-1/4&quot;"/>
    <n v="20"/>
    <n v="0.53120699999999998"/>
    <n v="10.624143"/>
    <n v="30.4146"/>
    <n v="0.34931062713302163"/>
  </r>
  <r>
    <x v="220"/>
    <s v="En Proceso"/>
    <s v="Clavos y Tornillos"/>
    <s v="Tornillo Amarillo 2&quot; #10"/>
    <n v="40"/>
    <n v="0.75411300000000003"/>
    <n v="30.164511999999998"/>
    <n v="30.4146"/>
    <n v="0.9917773700788437"/>
  </r>
  <r>
    <x v="221"/>
    <s v="Finalizada"/>
    <s v="Clavos y Tornillos"/>
    <s v="Tornillo Amarillo 2&quot; #10"/>
    <n v="380"/>
    <n v="0.75411300000000003"/>
    <n v="286.56286"/>
    <n v="30.4146"/>
    <n v="9.4218848842332292"/>
  </r>
  <r>
    <x v="229"/>
    <s v="En Proceso"/>
    <s v="Clavos y Tornillos"/>
    <s v="Clavillo de Terminacion 1-3/4&quot;"/>
    <n v="680"/>
    <n v="9.2989000000000002E-2"/>
    <n v="63.232267999999998"/>
    <n v="30.4146"/>
    <n v="2.0790103437165044"/>
  </r>
  <r>
    <x v="229"/>
    <s v="En Proceso"/>
    <s v="Clavos y Tornillos"/>
    <s v="Clavillo de Terminacion 3/4&quot;"/>
    <n v="1700"/>
    <n v="6.7416000000000004E-2"/>
    <n v="114.60720000000001"/>
    <n v="30.4146"/>
    <n v="3.7681639738809651"/>
  </r>
  <r>
    <x v="218"/>
    <s v="Finalizada"/>
    <s v="Pinturas y Quimicos"/>
    <s v="Kinecure 626 componente B Sur Cuarto"/>
    <n v="1"/>
    <n v="817.09133899999995"/>
    <n v="817.09133899999995"/>
    <n v="30.4146"/>
    <n v="26.865102253522977"/>
  </r>
  <r>
    <x v="218"/>
    <s v="Finalizada"/>
    <s v="Pinturas y Quimicos"/>
    <s v="Kinepox 026 Sur Gal"/>
    <n v="0.5"/>
    <n v="1016.761721"/>
    <n v="508.38085999999998"/>
    <n v="30.4146"/>
    <n v="16.715026993614909"/>
  </r>
  <r>
    <x v="186"/>
    <s v="Finalizada"/>
    <s v="Material para Empaque"/>
    <s v="Espuma polietileno"/>
    <n v="1"/>
    <n v="768.80383300000005"/>
    <n v="768.80383300000005"/>
    <n v="30.4146"/>
    <n v="25.27745993700394"/>
  </r>
  <r>
    <x v="178"/>
    <s v="Finalizada"/>
    <s v="Material para Empaque"/>
    <s v="Espuma polietileno"/>
    <n v="5"/>
    <n v="768.80383300000005"/>
    <n v="3844.0191669999999"/>
    <n v="30.4146"/>
    <n v="126.38729975077759"/>
  </r>
  <r>
    <x v="215"/>
    <s v="Finalizada"/>
    <s v="Material para Tapizar"/>
    <s v="Espuma de poliuretano 3&quot; D-20"/>
    <n v="3"/>
    <n v="1140"/>
    <n v="3420"/>
    <n v="30.4146"/>
    <n v="112.44599633070959"/>
  </r>
  <r>
    <x v="215"/>
    <s v="Finalizada"/>
    <s v="Material para Tapizar"/>
    <s v="Cuero Pranna Tabaco"/>
    <n v="18"/>
    <n v="286"/>
    <n v="5148"/>
    <n v="30.4146"/>
    <n v="169.2608155293839"/>
  </r>
  <r>
    <x v="215"/>
    <s v="Finalizada"/>
    <s v="Material para Tapizar"/>
    <s v="Espuma de poliuretano 5&quot; D-20"/>
    <n v="2"/>
    <n v="1900"/>
    <n v="3800"/>
    <n v="30.4146"/>
    <n v="124.93999592301066"/>
  </r>
  <r>
    <x v="219"/>
    <s v="Finalizada"/>
    <s v="Material para Tapizar"/>
    <s v="Tela Fondo Liso Negro"/>
    <n v="10"/>
    <n v="9.9376429999999996"/>
    <n v="99.376427000000007"/>
    <n v="30.4146"/>
    <n v="3.2673922063745704"/>
  </r>
  <r>
    <x v="212"/>
    <s v="Finalizada"/>
    <s v="Herrajes"/>
    <s v="Nivelador 5/8&quot; x 1/4&quot;"/>
    <n v="50"/>
    <n v="7.5415029999999996"/>
    <n v="377.07515999999998"/>
    <n v="30.4146"/>
    <n v="12.397833935018049"/>
  </r>
  <r>
    <x v="219"/>
    <s v="Finalizada"/>
    <s v="Herrajes"/>
    <s v="Nivelador 5/8&quot; x 1/4&quot;"/>
    <n v="145"/>
    <n v="7.5415029999999996"/>
    <n v="1093.5179639999999"/>
    <n v="30.4146"/>
    <n v="35.953718411552344"/>
  </r>
  <r>
    <x v="190"/>
    <s v="En Proceso"/>
    <s v="Plywood"/>
    <s v="Lamina Plywood Corriente 4 x 8 x 1/8&quot;"/>
    <n v="37"/>
    <n v="313.04000000000002"/>
    <n v="11582.48"/>
    <n v="30.4146"/>
    <n v="380.81973788904014"/>
  </r>
  <r>
    <x v="231"/>
    <s v="Finalizada"/>
    <s v="Herrajes"/>
    <s v="Nivelador metalico de 7/8&quot; x 1/4&quot;"/>
    <n v="16"/>
    <n v="35.526001999999998"/>
    <n v="568.41603199999997"/>
    <n v="30.4146"/>
    <n v="18.68892018964576"/>
  </r>
  <r>
    <x v="231"/>
    <s v="Finalizada"/>
    <s v="Herrajes"/>
    <s v="Steel Insert 1/4-20 x 20 mm ZN"/>
    <n v="16"/>
    <n v="8.455209"/>
    <n v="135.283342"/>
    <n v="30.4146"/>
    <n v="4.4479737362976994"/>
  </r>
  <r>
    <x v="238"/>
    <s v="En Proceso"/>
    <s v="Plywood"/>
    <s v="Lamina Plywood Corriente 4 x 8 x 1/8&quot;"/>
    <n v="55"/>
    <n v="313.04000000000002"/>
    <n v="17217.2"/>
    <n v="30.4146"/>
    <n v="566.08339415938406"/>
  </r>
  <r>
    <x v="239"/>
    <s v="En Proceso"/>
    <s v="Plywood"/>
    <s v="Lamina Plywood Corriente 4 x 8 x 1/8&quot;"/>
    <n v="55"/>
    <n v="313.04000000000002"/>
    <n v="17217.2"/>
    <n v="30.4146"/>
    <n v="566.08339415938406"/>
  </r>
  <r>
    <x v="193"/>
    <s v="En Proceso"/>
    <s v="Clavos y Tornillos"/>
    <s v="Tornillo Gypsum 1-1/2&quot;"/>
    <n v="800"/>
    <n v="0.233512"/>
    <n v="186.80933099999999"/>
    <n v="30.4146"/>
    <n v="6.1420939614527228"/>
  </r>
  <r>
    <x v="189"/>
    <s v="En Proceso"/>
    <s v="Plywood"/>
    <s v="Lamina Plywood Corriente 4 x 8 x 1/8&quot;"/>
    <n v="37"/>
    <n v="313.04000000000002"/>
    <n v="11582.48"/>
    <n v="30.4146"/>
    <n v="380.81973788904014"/>
  </r>
  <r>
    <x v="188"/>
    <s v="En Proceso"/>
    <s v="Plywood"/>
    <s v="Lamina Plywood Corriente 4 x 8 x 1/8&quot;"/>
    <n v="37"/>
    <n v="313.04000000000002"/>
    <n v="11582.48"/>
    <n v="30.4146"/>
    <n v="380.81973788904014"/>
  </r>
  <r>
    <x v="201"/>
    <s v="En Proceso"/>
    <s v="Plywood"/>
    <s v="Lamina Plywood Corriente 4 x 8 x 1/8&quot;"/>
    <n v="55"/>
    <n v="313.04000000000002"/>
    <n v="17217.2"/>
    <n v="30.4146"/>
    <n v="566.08339415938406"/>
  </r>
  <r>
    <x v="202"/>
    <s v="En Proceso"/>
    <s v="Plywood"/>
    <s v="Lamina Plywood Corriente 4 x 8 x 1/8&quot;"/>
    <n v="55"/>
    <n v="313.04000000000002"/>
    <n v="17217.2"/>
    <n v="30.4146"/>
    <n v="566.08339415938406"/>
  </r>
  <r>
    <x v="191"/>
    <s v="En Proceso"/>
    <s v="Plywood"/>
    <s v="Lamina Plywood Corriente 4 x 8 x 1/8&quot;"/>
    <n v="37"/>
    <n v="313.04000000000002"/>
    <n v="11582.48"/>
    <n v="30.4146"/>
    <n v="380.81973788904014"/>
  </r>
  <r>
    <x v="240"/>
    <s v="Finalizada"/>
    <s v="Clavos y Tornillos"/>
    <s v="Tornillo Gypsum 1-1/4&quot;"/>
    <n v="50"/>
    <n v="0.242122"/>
    <n v="12.106083999999999"/>
    <n v="30.4146"/>
    <n v="0.39803528568516433"/>
  </r>
  <r>
    <x v="240"/>
    <s v="Finalizada"/>
    <s v="Plywood"/>
    <s v="Lamina Plywood Corriente 4 x 8 x 3/8&quot;"/>
    <n v="1"/>
    <n v="557.86851799999999"/>
    <n v="557.86851799999999"/>
    <n v="30.4146"/>
    <n v="18.34212904328842"/>
  </r>
  <r>
    <x v="230"/>
    <s v="Finalizada"/>
    <s v="Clavos y Tornillos"/>
    <s v="Tornillo Gypsum 1-1/4&quot;"/>
    <n v="50"/>
    <n v="0.242122"/>
    <n v="12.106083999999999"/>
    <n v="30.4146"/>
    <n v="0.39803528568516433"/>
  </r>
  <r>
    <x v="230"/>
    <s v="Finalizada"/>
    <s v="Plywood"/>
    <s v="Lamina Plywood Corriente 4 x 8 x 3/8&quot;"/>
    <n v="1"/>
    <n v="557.86851799999999"/>
    <n v="557.86851799999999"/>
    <n v="30.4146"/>
    <n v="18.34212904328842"/>
  </r>
  <r>
    <x v="192"/>
    <s v="Finalizada"/>
    <s v="Clavos y Tornillos"/>
    <s v="Clavillo de Terminacion 2&quot;"/>
    <n v="200"/>
    <n v="0.16800000000000001"/>
    <n v="33.6"/>
    <n v="30.4146"/>
    <n v="1.1047325955297784"/>
  </r>
  <r>
    <x v="192"/>
    <s v="Finalizada"/>
    <s v="Clavos y Tornillos"/>
    <s v="Tornillo Square Flat head #8 x 1-1/4&quot;"/>
    <n v="220"/>
    <n v="0.53120699999999998"/>
    <n v="116.865577"/>
    <n v="30.4146"/>
    <n v="3.8424170299790235"/>
  </r>
  <r>
    <x v="193"/>
    <s v="En Proceso"/>
    <s v="Metales"/>
    <s v="Varilla de hierro roscada 1/2&quot;"/>
    <n v="2.5"/>
    <n v="198.632576"/>
    <n v="496.58143899999999"/>
    <n v="30.4146"/>
    <n v="16.327074464237569"/>
  </r>
  <r>
    <x v="193"/>
    <s v="En Proceso"/>
    <s v="Clavos y Tornillos"/>
    <s v="Arandela Lisa Galvanizada 1/2&quot;"/>
    <n v="8"/>
    <n v="1.101364"/>
    <n v="8.8109099999999998"/>
    <n v="30.4146"/>
    <n v="0.28969343670474046"/>
  </r>
  <r>
    <x v="193"/>
    <s v="En Proceso"/>
    <s v="Clavos y Tornillos"/>
    <s v="Tuerca Galvanizada 1/2&quot;"/>
    <n v="8"/>
    <n v="1.1555"/>
    <n v="9.2440010000000008"/>
    <n v="30.4146"/>
    <n v="0.30393301243481752"/>
  </r>
  <r>
    <x v="219"/>
    <s v="Finalizada"/>
    <s v="Material para Tapizar"/>
    <s v="Espuma de poliuretano 5&quot; D-20"/>
    <n v="1.5"/>
    <n v="1900"/>
    <n v="2850"/>
    <n v="30.4146"/>
    <n v="93.704996942257992"/>
  </r>
  <r>
    <x v="44"/>
    <s v="En Proceso"/>
    <s v="Material para Empaque"/>
    <s v="Lamina de carton 48&quot; x 40&quot;"/>
    <n v="-24"/>
    <n v="34.349972000000001"/>
    <n v="-824.39932799999997"/>
    <n v="30.4146"/>
    <n v="-27.105381231382296"/>
  </r>
  <r>
    <x v="8"/>
    <s v="En Proceso"/>
    <s v="Pinturas y Quimicos"/>
    <s v="Diluyente 411 Sur Gal"/>
    <n v="3"/>
    <n v="619.23234000000002"/>
    <n v="1857.697019"/>
    <n v="30.4146"/>
    <n v="61.079120521065541"/>
  </r>
  <r>
    <x v="8"/>
    <s v="En Proceso"/>
    <s v="Pinturas y Quimicos"/>
    <s v="Componente B 730 Sur Gal"/>
    <n v="2"/>
    <n v="1314.806926"/>
    <n v="2629.613852"/>
    <n v="30.4146"/>
    <n v="86.458932617887456"/>
  </r>
  <r>
    <x v="8"/>
    <s v="En Proceso"/>
    <s v="Pinturas y Quimicos"/>
    <s v="Acabado mate trans Sur Gal"/>
    <n v="2"/>
    <n v="1224.048943"/>
    <n v="2448.097886"/>
    <n v="30.4146"/>
    <n v="80.490878919992369"/>
  </r>
  <r>
    <x v="8"/>
    <s v="En Proceso"/>
    <s v="Pinturas y Quimicos"/>
    <s v="Fondo Lijable trans Sur Gal"/>
    <n v="2"/>
    <n v="979.00224600000001"/>
    <n v="1958.004492"/>
    <n v="30.4146"/>
    <n v="64.377124538872778"/>
  </r>
  <r>
    <x v="8"/>
    <s v="En Proceso"/>
    <s v="Pinturas y Quimicos"/>
    <s v="Duro Tint Negro Sur Cuarto"/>
    <n v="2"/>
    <n v="406.3"/>
    <n v="812.6"/>
    <n v="30.4146"/>
    <n v="26.717431759746965"/>
  </r>
  <r>
    <x v="8"/>
    <s v="En Proceso"/>
    <s v="Pinturas y Quimicos"/>
    <s v="Aceite Penetrante Oil Finish SW Gal"/>
    <n v="4"/>
    <n v="919.18"/>
    <n v="3676.72"/>
    <n v="30.4146"/>
    <n v="120.88667942369783"/>
  </r>
  <r>
    <x v="8"/>
    <s v="En Proceso"/>
    <s v="Pinturas y Quimicos"/>
    <s v="Tinte Blanco SW Gal"/>
    <n v="2"/>
    <n v="663.14915599999995"/>
    <n v="1326.298311"/>
    <n v="30.4146"/>
    <n v="43.607290939219979"/>
  </r>
  <r>
    <x v="8"/>
    <s v="En Proceso"/>
    <s v="Pinturas y Quimicos"/>
    <s v="Diluyente V.M.&amp;P. NAPHTHA SW Gal"/>
    <n v="2"/>
    <n v="270.664334"/>
    <n v="541.32866799999999"/>
    <n v="30.4146"/>
    <n v="17.798316203402312"/>
  </r>
  <r>
    <x v="8"/>
    <s v="En Proceso"/>
    <s v="Pinturas y Quimicos"/>
    <s v="Barniz Poliuretano Mate SW Gal"/>
    <n v="4"/>
    <n v="887.4203"/>
    <n v="3549.6812"/>
    <n v="30.4146"/>
    <n v="116.70977754104936"/>
  </r>
  <r>
    <x v="8"/>
    <s v="En Proceso"/>
    <s v="Pinturas y Quimicos"/>
    <s v="Componente B 730 Sur Gal"/>
    <n v="1"/>
    <n v="1314.806926"/>
    <n v="1314.806926"/>
    <n v="30.4146"/>
    <n v="43.229466308943728"/>
  </r>
  <r>
    <x v="8"/>
    <s v="En Proceso"/>
    <s v="Pinturas y Quimicos"/>
    <s v="Diluyente 411 Sur Gal"/>
    <n v="1"/>
    <n v="619.23234000000002"/>
    <n v="619.23234000000002"/>
    <n v="30.4146"/>
    <n v="20.359706851314829"/>
  </r>
  <r>
    <x v="8"/>
    <s v="En Proceso"/>
    <s v="Pinturas y Quimicos"/>
    <s v="Acabado mate trans Sur Gal"/>
    <n v="1"/>
    <n v="1224.048943"/>
    <n v="1224.048943"/>
    <n v="30.4146"/>
    <n v="40.245439459996184"/>
  </r>
  <r>
    <x v="8"/>
    <s v="En Proceso"/>
    <s v="Pinturas y Quimicos"/>
    <s v="Acabado mate trans Sur Gal"/>
    <n v="1"/>
    <n v="1224.048943"/>
    <n v="1224.048943"/>
    <n v="30.4146"/>
    <n v="40.245439459996184"/>
  </r>
  <r>
    <x v="8"/>
    <s v="En Proceso"/>
    <s v="Pinturas y Quimicos"/>
    <s v="Duro Tint Blanco Sur Cuarto"/>
    <n v="1"/>
    <n v="406.3"/>
    <n v="406.3"/>
    <n v="30.4146"/>
    <n v="13.358715879873483"/>
  </r>
  <r>
    <x v="8"/>
    <s v="En Proceso"/>
    <s v="Pinturas y Quimicos"/>
    <s v="Thinner extrafino Sur Gal"/>
    <n v="2"/>
    <n v="348.65106600000001"/>
    <n v="697.30213300000003"/>
    <n v="30.4146"/>
    <n v="22.926559382664905"/>
  </r>
  <r>
    <x v="8"/>
    <s v="En Proceso"/>
    <s v="Pinturas y Quimicos"/>
    <s v="Endurecedor rojo masilla Hardener Sur"/>
    <n v="1"/>
    <n v="1"/>
    <n v="1"/>
    <n v="30.4146"/>
    <n v="3.2878946295529121E-2"/>
  </r>
  <r>
    <x v="241"/>
    <s v="Finalizada"/>
    <s v="Material para Empaque"/>
    <s v="Papel kraft"/>
    <n v="3.6"/>
    <n v="2.9346239999999999"/>
    <n v="10.564645000000001"/>
    <n v="30.4146"/>
    <n v="0.34735439558633024"/>
  </r>
  <r>
    <x v="209"/>
    <s v="Finalizada"/>
    <s v="Material para Empaque"/>
    <s v="Papel kraft"/>
    <n v="10.8"/>
    <n v="2.9346239999999999"/>
    <n v="31.693936000000001"/>
    <n v="30.4146"/>
    <n v="1.0420632196379371"/>
  </r>
  <r>
    <x v="242"/>
    <s v="Finalizada"/>
    <s v="Material para Empaque"/>
    <s v="Papel kraft"/>
    <n v="7.2"/>
    <n v="2.9346239999999999"/>
    <n v="21.129290999999998"/>
    <n v="30.4146"/>
    <n v="0.69470882405160672"/>
  </r>
  <r>
    <x v="208"/>
    <s v="Finalizada"/>
    <s v="Material para Empaque"/>
    <s v="Papel kraft"/>
    <n v="21.6"/>
    <n v="2.9346239999999999"/>
    <n v="63.387872999999999"/>
    <n v="30.4146"/>
    <n v="2.0841264721548205"/>
  </r>
  <r>
    <x v="226"/>
    <s v="Finalizada"/>
    <s v="Material para Empaque"/>
    <s v="Papel kraft"/>
    <n v="5.4"/>
    <n v="2.9346239999999999"/>
    <n v="15.846968"/>
    <n v="30.4146"/>
    <n v="0.52103160981896857"/>
  </r>
  <r>
    <x v="227"/>
    <s v="Finalizada"/>
    <s v="Material para Empaque"/>
    <s v="Papel kraft"/>
    <n v="5.4"/>
    <n v="2.9346239999999999"/>
    <n v="15.846968"/>
    <n v="30.4146"/>
    <n v="0.52103160981896857"/>
  </r>
  <r>
    <x v="225"/>
    <s v="Finalizada"/>
    <s v="Material para Empaque"/>
    <s v="Papel kraft"/>
    <n v="54"/>
    <n v="2.9346239999999999"/>
    <n v="158.46968200000001"/>
    <n v="30.4146"/>
    <n v="5.2103161639475779"/>
  </r>
  <r>
    <x v="200"/>
    <s v="Finalizada"/>
    <s v="Material para Empaque"/>
    <s v="Papel kraft"/>
    <n v="8.1"/>
    <n v="2.9346239999999999"/>
    <n v="23.770451999999999"/>
    <n v="30.4146"/>
    <n v="0.78154741472845279"/>
  </r>
  <r>
    <x v="231"/>
    <s v="Finalizada"/>
    <s v="Material para Empaque"/>
    <s v="Papel kraft"/>
    <n v="10.8"/>
    <n v="2.9346239999999999"/>
    <n v="31.693936000000001"/>
    <n v="30.4146"/>
    <n v="1.0420632196379371"/>
  </r>
  <r>
    <x v="192"/>
    <s v="Finalizada"/>
    <s v="Material para Empaque"/>
    <s v="Papel kraft"/>
    <n v="16.2"/>
    <n v="2.9346239999999999"/>
    <n v="47.540905000000002"/>
    <n v="30.4146"/>
    <n v="1.5630948623358518"/>
  </r>
  <r>
    <x v="212"/>
    <s v="Finalizada"/>
    <s v="Material para Empaque"/>
    <s v="Papel kraft"/>
    <n v="16.2"/>
    <n v="2.9346239999999999"/>
    <n v="47.540905000000002"/>
    <n v="30.4146"/>
    <n v="1.5630948623358518"/>
  </r>
  <r>
    <x v="219"/>
    <s v="Finalizada"/>
    <s v="Material para Empaque"/>
    <s v="Papel kraft"/>
    <n v="48.6"/>
    <n v="2.9346239999999999"/>
    <n v="142.622714"/>
    <n v="30.4146"/>
    <n v="4.6892845541286095"/>
  </r>
  <r>
    <x v="243"/>
    <s v="Finalizada"/>
    <s v="Pinturas y Quimicos"/>
    <s v="Diluyente 411 Sur Gal"/>
    <n v="0.06"/>
    <n v="619.23234000000002"/>
    <n v="37.153939999999999"/>
    <n v="30.4146"/>
    <n v="1.2215823979273113"/>
  </r>
  <r>
    <x v="243"/>
    <s v="Finalizada"/>
    <s v="Pinturas y Quimicos"/>
    <s v="Componente B 730 Sur Gal"/>
    <n v="0.03"/>
    <n v="1314.806926"/>
    <n v="39.444208000000003"/>
    <n v="30.4146"/>
    <n v="1.2968839965016803"/>
  </r>
  <r>
    <x v="243"/>
    <s v="Finalizada"/>
    <s v="Pinturas y Quimicos"/>
    <s v="Acabado mate trans Sur Gal"/>
    <n v="0.03"/>
    <n v="1224.048943"/>
    <n v="36.721468000000002"/>
    <n v="30.4146"/>
    <n v="1.2073631742649913"/>
  </r>
  <r>
    <x v="243"/>
    <s v="Finalizada"/>
    <s v="Pinturas y Quimicos"/>
    <s v="Fondo Lijable negro Sur Gal"/>
    <n v="0.06"/>
    <n v="980.21"/>
    <n v="58.812600000000003"/>
    <n v="30.4146"/>
    <n v="1.933696316900436"/>
  </r>
  <r>
    <x v="244"/>
    <s v="Finalizada"/>
    <s v="Pinturas y Quimicos"/>
    <s v="Thinner extrafino Sur Gal"/>
    <n v="0.06"/>
    <n v="348.65106600000001"/>
    <n v="20.919063999999999"/>
    <n v="30.4146"/>
    <n v="0.6877967818087366"/>
  </r>
  <r>
    <x v="244"/>
    <s v="Finalizada"/>
    <s v="Pinturas y Quimicos"/>
    <s v="Duro Tint Negro Sur Gal"/>
    <n v="0.03"/>
    <n v="1209.67"/>
    <n v="36.290100000000002"/>
    <n v="30.4146"/>
    <n v="1.1931802489593815"/>
  </r>
  <r>
    <x v="244"/>
    <s v="Finalizada"/>
    <s v="Pinturas y Quimicos"/>
    <s v="Primer Blanco Sur Gal"/>
    <n v="0.03"/>
    <n v="844.26358800000003"/>
    <n v="25.327908000000001"/>
    <n v="30.4146"/>
    <n v="0.83275492691010244"/>
  </r>
  <r>
    <x v="244"/>
    <s v="Finalizada"/>
    <s v="Pinturas y Quimicos"/>
    <s v="Duro Tint Blanco Sur Cuarto"/>
    <n v="0.13"/>
    <n v="406.3"/>
    <n v="52.819000000000003"/>
    <n v="30.4146"/>
    <n v="1.7366330643835528"/>
  </r>
  <r>
    <x v="244"/>
    <s v="Finalizada"/>
    <s v="Pinturas y Quimicos"/>
    <s v="Diluyente 411 Sur Gal"/>
    <n v="0.06"/>
    <n v="619.23234000000002"/>
    <n v="37.153939999999999"/>
    <n v="30.4146"/>
    <n v="1.2215823979273113"/>
  </r>
  <r>
    <x v="244"/>
    <s v="Finalizada"/>
    <s v="Pinturas y Quimicos"/>
    <s v="Componente B 730 Sur Gal"/>
    <n v="0.06"/>
    <n v="1314.806926"/>
    <n v="78.888416000000007"/>
    <n v="30.4146"/>
    <n v="2.5937679930033606"/>
  </r>
  <r>
    <x v="244"/>
    <s v="Finalizada"/>
    <s v="Pinturas y Quimicos"/>
    <s v="Acabado mate trans Sur Gal"/>
    <n v="0.06"/>
    <n v="1224.048943"/>
    <n v="73.442937000000001"/>
    <n v="30.4146"/>
    <n v="2.4147263814089288"/>
  </r>
  <r>
    <x v="244"/>
    <s v="Finalizada"/>
    <s v="Pinturas y Quimicos"/>
    <s v="Fondo Lijable negro Sur Gal"/>
    <n v="0.06"/>
    <n v="980.21"/>
    <n v="58.812600000000003"/>
    <n v="30.4146"/>
    <n v="1.933696316900436"/>
  </r>
  <r>
    <x v="244"/>
    <s v="Finalizada"/>
    <s v="Pinturas y Quimicos"/>
    <s v="Diluyente 411 Sur Gal"/>
    <n v="0.04"/>
    <n v="619.23234000000002"/>
    <n v="24.769293999999999"/>
    <n v="30.4146"/>
    <n v="0.81438828720417167"/>
  </r>
  <r>
    <x v="244"/>
    <s v="Finalizada"/>
    <s v="Pinturas y Quimicos"/>
    <s v="Componente B 730 Sur Gal"/>
    <n v="0.04"/>
    <n v="1314.806926"/>
    <n v="52.592277000000003"/>
    <n v="30.4146"/>
    <n v="1.7291786510425915"/>
  </r>
  <r>
    <x v="244"/>
    <s v="Finalizada"/>
    <s v="Pinturas y Quimicos"/>
    <s v="Acabado mate trans Sur Gal"/>
    <n v="0.04"/>
    <n v="1224.048943"/>
    <n v="48.961958000000003"/>
    <n v="30.4146"/>
    <n v="1.6098175876059524"/>
  </r>
  <r>
    <x v="244"/>
    <s v="Finalizada"/>
    <s v="Pinturas y Quimicos"/>
    <s v="Fondo Lijable trans Sur Gal"/>
    <n v="0.04"/>
    <n v="979.00224600000001"/>
    <n v="39.160089999999997"/>
    <n v="30.4146"/>
    <n v="1.2875424960380868"/>
  </r>
  <r>
    <x v="241"/>
    <s v="Finalizada"/>
    <s v="Pinturas y Quimicos"/>
    <s v="Diluyente 411 Sur Gal"/>
    <n v="0.02"/>
    <n v="619.23234000000002"/>
    <n v="12.384646999999999"/>
    <n v="30.4146"/>
    <n v="0.40719414360208583"/>
  </r>
  <r>
    <x v="241"/>
    <s v="Finalizada"/>
    <s v="Pinturas y Quimicos"/>
    <s v="Componente B 730 Sur Gal"/>
    <n v="0.02"/>
    <n v="1314.806926"/>
    <n v="26.296139"/>
    <n v="30.4146"/>
    <n v="0.86458934196076886"/>
  </r>
  <r>
    <x v="241"/>
    <s v="Finalizada"/>
    <s v="Pinturas y Quimicos"/>
    <s v="Acabado mate trans Sur Gal"/>
    <n v="0.06"/>
    <n v="1224.048943"/>
    <n v="73.442937000000001"/>
    <n v="30.4146"/>
    <n v="2.4147263814089288"/>
  </r>
  <r>
    <x v="241"/>
    <s v="Finalizada"/>
    <s v="Pinturas y Quimicos"/>
    <s v="Fondo Lijable trans Sur Gal"/>
    <n v="0.03"/>
    <n v="979.00224600000001"/>
    <n v="29.370066999999999"/>
    <n v="30.4146"/>
    <n v="0.96565685558909209"/>
  </r>
  <r>
    <x v="209"/>
    <s v="Finalizada"/>
    <s v="Pinturas y Quimicos"/>
    <s v="Diluyente 411 Sur Gal"/>
    <n v="0.19"/>
    <n v="619.23234000000002"/>
    <n v="117.654145"/>
    <n v="30.4146"/>
    <n v="3.8683443149013961"/>
  </r>
  <r>
    <x v="209"/>
    <s v="Finalizada"/>
    <s v="Pinturas y Quimicos"/>
    <s v="Componente B 730 Sur Gal"/>
    <n v="0.19"/>
    <n v="1314.806926"/>
    <n v="249.81331599999999"/>
    <n v="30.4146"/>
    <n v="8.2135986006720447"/>
  </r>
  <r>
    <x v="209"/>
    <s v="Finalizada"/>
    <s v="Pinturas y Quimicos"/>
    <s v="Acabado mate trans Sur Gal"/>
    <n v="0.19"/>
    <n v="1224.048943"/>
    <n v="232.569299"/>
    <n v="30.4146"/>
    <n v="7.6466334918098546"/>
  </r>
  <r>
    <x v="209"/>
    <s v="Finalizada"/>
    <s v="Pinturas y Quimicos"/>
    <s v="Fondo Lijable trans Sur Gal"/>
    <n v="0.16"/>
    <n v="979.00224600000001"/>
    <n v="156.64035899999999"/>
    <n v="30.4146"/>
    <n v="5.1501699512734014"/>
  </r>
  <r>
    <x v="242"/>
    <s v="Finalizada"/>
    <s v="Pinturas y Quimicos"/>
    <s v="Thinner extrafino Sur Gal"/>
    <n v="0.03"/>
    <n v="348.65106600000001"/>
    <n v="10.459531999999999"/>
    <n v="30.4146"/>
    <n v="0.3438983909043683"/>
  </r>
  <r>
    <x v="242"/>
    <s v="Finalizada"/>
    <s v="Pinturas y Quimicos"/>
    <s v="Duro Tint Genizaro Antiguo Sur Cuarto"/>
    <n v="0.03"/>
    <n v="142.25645599999999"/>
    <n v="4.2676939999999997"/>
    <n v="30.4146"/>
    <n v="0.14031728183175185"/>
  </r>
  <r>
    <x v="242"/>
    <s v="Finalizada"/>
    <s v="Pinturas y Quimicos"/>
    <s v="Duro Tint Negro Sur Gal"/>
    <n v="0.03"/>
    <n v="1209.67"/>
    <n v="36.290100000000002"/>
    <n v="30.4146"/>
    <n v="1.1931802489593815"/>
  </r>
  <r>
    <x v="242"/>
    <s v="Finalizada"/>
    <s v="Pinturas y Quimicos"/>
    <s v="Diluyente 411 Sur Gal"/>
    <n v="0.13"/>
    <n v="619.23234000000002"/>
    <n v="80.500203999999997"/>
    <n v="30.4146"/>
    <n v="2.6467618840951386"/>
  </r>
  <r>
    <x v="242"/>
    <s v="Finalizada"/>
    <s v="Pinturas y Quimicos"/>
    <s v="Componente B 730 Sur Gal"/>
    <n v="0.13"/>
    <n v="1314.806926"/>
    <n v="170.92490000000001"/>
    <n v="30.4146"/>
    <n v="5.6198306076686855"/>
  </r>
  <r>
    <x v="242"/>
    <s v="Finalizada"/>
    <s v="Pinturas y Quimicos"/>
    <s v="Acabado mate trans Sur Gal"/>
    <n v="0.13"/>
    <n v="1224.048943"/>
    <n v="159.126363"/>
    <n v="30.4146"/>
    <n v="5.2319071432798721"/>
  </r>
  <r>
    <x v="242"/>
    <s v="Finalizada"/>
    <s v="Pinturas y Quimicos"/>
    <s v="Fondo Lijable trans Sur Gal"/>
    <n v="0.13"/>
    <n v="979.00224600000001"/>
    <n v="127.270292"/>
    <n v="30.4146"/>
    <n v="4.1845130956843093"/>
  </r>
  <r>
    <x v="208"/>
    <s v="Finalizada"/>
    <s v="Pinturas y Quimicos"/>
    <s v="Thinner extrafino Sur Gal"/>
    <n v="0.13"/>
    <n v="348.65106600000001"/>
    <n v="45.324638999999998"/>
    <n v="30.4146"/>
    <n v="1.4902263715452446"/>
  </r>
  <r>
    <x v="208"/>
    <s v="Finalizada"/>
    <s v="Pinturas y Quimicos"/>
    <s v="Duro Tint Genizaro Antiguo Sur Cuarto"/>
    <n v="0.03"/>
    <n v="142.25645599999999"/>
    <n v="4.2676939999999997"/>
    <n v="30.4146"/>
    <n v="0.14031728183175185"/>
  </r>
  <r>
    <x v="208"/>
    <s v="Finalizada"/>
    <s v="Pinturas y Quimicos"/>
    <s v="Duro Tint Negro Sur Gal"/>
    <n v="0.02"/>
    <n v="1209.67"/>
    <n v="24.1934"/>
    <n v="30.4146"/>
    <n v="0.7954534993062542"/>
  </r>
  <r>
    <x v="208"/>
    <s v="Finalizada"/>
    <s v="Pinturas y Quimicos"/>
    <s v="Diluyente 411 Sur Gal"/>
    <n v="0.41"/>
    <n v="619.23234000000002"/>
    <n v="253.88525899999999"/>
    <n v="30.4146"/>
    <n v="8.3474797958875016"/>
  </r>
  <r>
    <x v="208"/>
    <s v="Finalizada"/>
    <s v="Pinturas y Quimicos"/>
    <s v="Componente B 730 Sur Gal"/>
    <n v="0.41"/>
    <n v="1314.806926"/>
    <n v="539.07083999999998"/>
    <n v="30.4146"/>
    <n v="17.72408119784577"/>
  </r>
  <r>
    <x v="208"/>
    <s v="Finalizada"/>
    <s v="Pinturas y Quimicos"/>
    <s v="Acabado mate trans Sur Gal"/>
    <n v="0.38"/>
    <n v="1224.048943"/>
    <n v="465.138598"/>
    <n v="30.4146"/>
    <n v="15.293266983619709"/>
  </r>
  <r>
    <x v="208"/>
    <s v="Finalizada"/>
    <s v="Pinturas y Quimicos"/>
    <s v="Fondo Lijable trans Sur Gal"/>
    <n v="0.44"/>
    <n v="979.00224600000001"/>
    <n v="430.760988"/>
    <n v="30.4146"/>
    <n v="14.162967390661064"/>
  </r>
  <r>
    <x v="226"/>
    <s v="Finalizada"/>
    <s v="Pinturas y Quimicos"/>
    <s v="Duro Tint Negro Sur Gal"/>
    <n v="0.13"/>
    <n v="1209.67"/>
    <n v="157.25710000000001"/>
    <n v="30.4146"/>
    <n v="5.1704477454906526"/>
  </r>
  <r>
    <x v="226"/>
    <s v="Finalizada"/>
    <s v="Pinturas y Quimicos"/>
    <s v="Diluyente 411 Sur Gal"/>
    <n v="0.16"/>
    <n v="619.23234000000002"/>
    <n v="99.077173999999999"/>
    <n v="30.4146"/>
    <n v="3.2575530830587942"/>
  </r>
  <r>
    <x v="226"/>
    <s v="Finalizada"/>
    <s v="Pinturas y Quimicos"/>
    <s v="Componente B 730 Sur Gal"/>
    <n v="0.16"/>
    <n v="1314.806926"/>
    <n v="210.36910800000001"/>
    <n v="30.4146"/>
    <n v="6.916714604170366"/>
  </r>
  <r>
    <x v="226"/>
    <s v="Finalizada"/>
    <s v="Pinturas y Quimicos"/>
    <s v="Acabado mate trans Sur Gal"/>
    <n v="0.16"/>
    <n v="1224.048943"/>
    <n v="195.84783100000001"/>
    <n v="30.4146"/>
    <n v="6.4392703175448638"/>
  </r>
  <r>
    <x v="226"/>
    <s v="Finalizada"/>
    <s v="Pinturas y Quimicos"/>
    <s v="Fondo Lijable trans Sur Gal"/>
    <n v="0.16"/>
    <n v="979.00224600000001"/>
    <n v="156.64035899999999"/>
    <n v="30.4146"/>
    <n v="5.1501699512734014"/>
  </r>
  <r>
    <x v="227"/>
    <s v="Finalizada"/>
    <s v="Pinturas y Quimicos"/>
    <s v="Corrostyl mate Negro Sur Gal"/>
    <n v="0.03"/>
    <n v="875.13470099999995"/>
    <n v="26.254041000000001"/>
    <n v="30.4146"/>
    <n v="0.86320520407961965"/>
  </r>
  <r>
    <x v="227"/>
    <s v="Finalizada"/>
    <s v="Pinturas y Quimicos"/>
    <s v="Duro Tint Negro Sur Gal"/>
    <n v="0.09"/>
    <n v="1209.67"/>
    <n v="108.8703"/>
    <n v="30.4146"/>
    <n v="3.5795407468781439"/>
  </r>
  <r>
    <x v="227"/>
    <s v="Finalizada"/>
    <s v="Pinturas y Quimicos"/>
    <s v="Diluyente 411 Sur Gal"/>
    <n v="0.09"/>
    <n v="619.23234000000002"/>
    <n v="55.730910999999999"/>
    <n v="30.4146"/>
    <n v="1.8323736297699131"/>
  </r>
  <r>
    <x v="227"/>
    <s v="Finalizada"/>
    <s v="Pinturas y Quimicos"/>
    <s v="Componente B 730 Sur Gal"/>
    <n v="0.09"/>
    <n v="1314.806926"/>
    <n v="118.332623"/>
    <n v="30.4146"/>
    <n v="3.890651956626094"/>
  </r>
  <r>
    <x v="227"/>
    <s v="Finalizada"/>
    <s v="Pinturas y Quimicos"/>
    <s v="Acabado mate trans Sur Gal"/>
    <n v="0.09"/>
    <n v="1224.048943"/>
    <n v="110.164405"/>
    <n v="30.4146"/>
    <n v="3.6220895556739197"/>
  </r>
  <r>
    <x v="227"/>
    <s v="Finalizada"/>
    <s v="Pinturas y Quimicos"/>
    <s v="Fondo Lijable trans Sur Gal"/>
    <n v="0.09"/>
    <n v="979.00224600000001"/>
    <n v="88.110202000000001"/>
    <n v="30.4146"/>
    <n v="2.8969705996462225"/>
  </r>
  <r>
    <x v="225"/>
    <s v="Finalizada"/>
    <s v="Pinturas y Quimicos"/>
    <s v="Corrostyl mate Negro Sur Gal"/>
    <n v="0.19"/>
    <n v="875.13470099999995"/>
    <n v="166.27559299999999"/>
    <n v="30.4146"/>
    <n v="5.4669662925042575"/>
  </r>
  <r>
    <x v="225"/>
    <s v="Finalizada"/>
    <s v="Pinturas y Quimicos"/>
    <s v="Desoxidante / Desengrasante Sur Gal"/>
    <n v="0.06"/>
    <n v="238.478804"/>
    <n v="14.308728"/>
    <n v="30.4146"/>
    <n v="0.4704558994693338"/>
  </r>
  <r>
    <x v="225"/>
    <s v="Finalizada"/>
    <s v="Pinturas y Quimicos"/>
    <s v="Duro Tint Negro Sur Gal"/>
    <n v="0.5"/>
    <n v="1209.67"/>
    <n v="604.83500000000004"/>
    <n v="30.4146"/>
    <n v="19.886337482656359"/>
  </r>
  <r>
    <x v="225"/>
    <s v="Finalizada"/>
    <s v="Pinturas y Quimicos"/>
    <s v="Diluyente 411 Sur Gal"/>
    <n v="1.0900000000000001"/>
    <n v="619.23234000000002"/>
    <n v="674.96325000000002"/>
    <n v="30.4146"/>
    <n v="22.192080448205797"/>
  </r>
  <r>
    <x v="225"/>
    <s v="Finalizada"/>
    <s v="Pinturas y Quimicos"/>
    <s v="Componente B 730 Sur Gal"/>
    <n v="1.0900000000000001"/>
    <n v="1314.806926"/>
    <n v="1433.139549"/>
    <n v="30.4146"/>
    <n v="47.120118265569822"/>
  </r>
  <r>
    <x v="225"/>
    <s v="Finalizada"/>
    <s v="Pinturas y Quimicos"/>
    <s v="Acabado mate trans Sur Gal"/>
    <n v="1.19"/>
    <n v="1224.048943"/>
    <n v="1456.618242"/>
    <n v="30.4146"/>
    <n v="47.892072951806043"/>
  </r>
  <r>
    <x v="225"/>
    <s v="Finalizada"/>
    <s v="Pinturas y Quimicos"/>
    <s v="Fondo Lijable trans Sur Gal"/>
    <n v="1"/>
    <n v="979.00224600000001"/>
    <n v="979.00224600000001"/>
    <n v="30.4146"/>
    <n v="32.188562269436389"/>
  </r>
  <r>
    <x v="200"/>
    <s v="Finalizada"/>
    <s v="Pinturas y Quimicos"/>
    <s v="Thinner extrafino Sur Gal"/>
    <n v="0.38"/>
    <n v="348.65106600000001"/>
    <n v="132.487405"/>
    <n v="30.4146"/>
    <n v="4.3560462738290164"/>
  </r>
  <r>
    <x v="200"/>
    <s v="Finalizada"/>
    <s v="Pinturas y Quimicos"/>
    <s v="Duro Tint Negro Sur Gal"/>
    <n v="0.13"/>
    <n v="1209.67"/>
    <n v="157.25710000000001"/>
    <n v="30.4146"/>
    <n v="5.1704477454906526"/>
  </r>
  <r>
    <x v="200"/>
    <s v="Finalizada"/>
    <s v="Pinturas y Quimicos"/>
    <s v="Desoxidante / Desengrasante Sur Gal"/>
    <n v="0.03"/>
    <n v="238.478804"/>
    <n v="7.1543640000000002"/>
    <n v="30.4146"/>
    <n v="0.2352279497346669"/>
  </r>
  <r>
    <x v="200"/>
    <s v="Finalizada"/>
    <s v="Pinturas y Quimicos"/>
    <s v="Corrostyl mate Negro Sur Gal"/>
    <n v="0.03"/>
    <n v="875.13470099999995"/>
    <n v="26.254041000000001"/>
    <n v="30.4146"/>
    <n v="0.86320520407961965"/>
  </r>
  <r>
    <x v="200"/>
    <s v="Finalizada"/>
    <s v="Pinturas y Quimicos"/>
    <s v="Diluyente 411 Sur Gal"/>
    <n v="0.03"/>
    <n v="619.23234000000002"/>
    <n v="18.576969999999999"/>
    <n v="30.4146"/>
    <n v="0.61079119896365563"/>
  </r>
  <r>
    <x v="200"/>
    <s v="Finalizada"/>
    <s v="Pinturas y Quimicos"/>
    <s v="Componente B 730 Sur Gal"/>
    <n v="0.03"/>
    <n v="1314.806926"/>
    <n v="39.444208000000003"/>
    <n v="30.4146"/>
    <n v="1.2968839965016803"/>
  </r>
  <r>
    <x v="200"/>
    <s v="Finalizada"/>
    <s v="Pinturas y Quimicos"/>
    <s v="Acabado mate trans Sur Gal"/>
    <n v="0.03"/>
    <n v="1224.048943"/>
    <n v="36.721468000000002"/>
    <n v="30.4146"/>
    <n v="1.2073631742649913"/>
  </r>
  <r>
    <x v="200"/>
    <s v="Finalizada"/>
    <s v="Pinturas y Quimicos"/>
    <s v="NOS top coat finish Sur Gal"/>
    <n v="0.25"/>
    <n v="872.53804100000002"/>
    <n v="218.13451000000001"/>
    <n v="30.4146"/>
    <n v="7.1720328394915605"/>
  </r>
  <r>
    <x v="200"/>
    <s v="Finalizada"/>
    <s v="Pinturas y Quimicos"/>
    <s v="NOS trans base coat Sur Gal"/>
    <n v="0.25"/>
    <n v="906.95663100000002"/>
    <n v="226.739158"/>
    <n v="30.4146"/>
    <n v="7.4549445989754926"/>
  </r>
  <r>
    <x v="231"/>
    <s v="Finalizada"/>
    <s v="Pinturas y Quimicos"/>
    <s v="Tinte Caoba SW Gal"/>
    <n v="0.03"/>
    <n v="663.14836000000003"/>
    <n v="19.894451"/>
    <n v="30.4146"/>
    <n v="0.65410858600803556"/>
  </r>
  <r>
    <x v="231"/>
    <s v="Finalizada"/>
    <s v="Pinturas y Quimicos"/>
    <s v="Tinte Negro SW Gal"/>
    <n v="0.03"/>
    <n v="643.67625299999997"/>
    <n v="19.310288"/>
    <n v="30.4146"/>
    <n v="0.6349019221032004"/>
  </r>
  <r>
    <x v="231"/>
    <s v="Finalizada"/>
    <s v="Pinturas y Quimicos"/>
    <s v="Tinte Wengue SW Cuarto"/>
    <n v="0.25"/>
    <n v="263.89999999999998"/>
    <n v="65.974999999999994"/>
    <n v="30.4146"/>
    <n v="2.1691884818475335"/>
  </r>
  <r>
    <x v="231"/>
    <s v="Finalizada"/>
    <s v="Pinturas y Quimicos"/>
    <s v="Aceite Penetrante Oil Finish SW Gal"/>
    <n v="0.19"/>
    <n v="919.18"/>
    <n v="174.64420000000001"/>
    <n v="30.4146"/>
    <n v="5.7421172726256469"/>
  </r>
  <r>
    <x v="192"/>
    <s v="Finalizada"/>
    <s v="Pinturas y Quimicos"/>
    <s v="Desoxidante / Desengrasante Sur Gal"/>
    <n v="0.03"/>
    <n v="238.478804"/>
    <n v="7.1543640000000002"/>
    <n v="30.4146"/>
    <n v="0.2352279497346669"/>
  </r>
  <r>
    <x v="192"/>
    <s v="Finalizada"/>
    <s v="Pinturas y Quimicos"/>
    <s v="Corrostyl mate Negro Sur Gal"/>
    <n v="0.13"/>
    <n v="875.13470099999995"/>
    <n v="113.767511"/>
    <n v="30.4146"/>
    <n v="3.7405558843450186"/>
  </r>
  <r>
    <x v="192"/>
    <s v="Finalizada"/>
    <s v="Pinturas y Quimicos"/>
    <s v="Thinner extrafino Sur Gal"/>
    <n v="0.44"/>
    <n v="348.65106600000001"/>
    <n v="153.40646899999999"/>
    <n v="30.4146"/>
    <n v="5.0438430556377529"/>
  </r>
  <r>
    <x v="192"/>
    <s v="Finalizada"/>
    <s v="Pinturas y Quimicos"/>
    <s v="Duro Tint Negro Sur Gal"/>
    <n v="0.16"/>
    <n v="1209.67"/>
    <n v="193.5472"/>
    <n v="30.4146"/>
    <n v="6.3636279944500336"/>
  </r>
  <r>
    <x v="192"/>
    <s v="Finalizada"/>
    <s v="Pinturas y Quimicos"/>
    <s v="NOS top coat finish Sur Gal"/>
    <n v="0.31"/>
    <n v="872.53804100000002"/>
    <n v="270.48679299999998"/>
    <n v="30.4146"/>
    <n v="8.8933207406969021"/>
  </r>
  <r>
    <x v="192"/>
    <s v="Finalizada"/>
    <s v="Pinturas y Quimicos"/>
    <s v="NOS trans base coat Sur Gal"/>
    <n v="0.44"/>
    <n v="906.95663100000002"/>
    <n v="399.06091800000002"/>
    <n v="30.4146"/>
    <n v="13.120702491566551"/>
  </r>
  <r>
    <x v="192"/>
    <s v="Finalizada"/>
    <s v="Pinturas y Quimicos"/>
    <s v="Diluyente 411 Sur Gal"/>
    <n v="0.06"/>
    <n v="619.23234000000002"/>
    <n v="37.153939999999999"/>
    <n v="30.4146"/>
    <n v="1.2215823979273113"/>
  </r>
  <r>
    <x v="192"/>
    <s v="Finalizada"/>
    <s v="Pinturas y Quimicos"/>
    <s v="Componente B 730 Sur Gal"/>
    <n v="0.06"/>
    <n v="1314.806926"/>
    <n v="78.888416000000007"/>
    <n v="30.4146"/>
    <n v="2.5937679930033606"/>
  </r>
  <r>
    <x v="192"/>
    <s v="Finalizada"/>
    <s v="Pinturas y Quimicos"/>
    <s v="Acabado mate trans Sur Gal"/>
    <n v="0.13"/>
    <n v="1224.048943"/>
    <n v="159.126363"/>
    <n v="30.4146"/>
    <n v="5.2319071432798721"/>
  </r>
  <r>
    <x v="212"/>
    <s v="Finalizada"/>
    <s v="Pinturas y Quimicos"/>
    <s v="Corrostyl mate Negro Sur Gal"/>
    <n v="0.25"/>
    <n v="875.13470099999995"/>
    <n v="218.78367499999999"/>
    <n v="30.4146"/>
    <n v="7.1933767006634968"/>
  </r>
  <r>
    <x v="212"/>
    <s v="Finalizada"/>
    <s v="Pinturas y Quimicos"/>
    <s v="Desoxidante / Desengrasante Sur Gal"/>
    <n v="0.13"/>
    <n v="238.478804"/>
    <n v="31.002244000000001"/>
    <n v="30.4146"/>
    <n v="1.01932111551689"/>
  </r>
  <r>
    <x v="212"/>
    <s v="Finalizada"/>
    <s v="Pinturas y Quimicos"/>
    <s v="Thinner extrafino Sur Gal"/>
    <n v="0.06"/>
    <n v="348.65106600000001"/>
    <n v="20.919063999999999"/>
    <n v="30.4146"/>
    <n v="0.6877967818087366"/>
  </r>
  <r>
    <x v="212"/>
    <s v="Finalizada"/>
    <s v="Pinturas y Quimicos"/>
    <s v="Duro Tint Blanco Sur Cuarto"/>
    <n v="0.13"/>
    <n v="406.3"/>
    <n v="52.819000000000003"/>
    <n v="30.4146"/>
    <n v="1.7366330643835528"/>
  </r>
  <r>
    <x v="212"/>
    <s v="Finalizada"/>
    <s v="Pinturas y Quimicos"/>
    <s v="Diluyente 411 Sur Gal"/>
    <n v="0.56000000000000005"/>
    <n v="619.23234000000002"/>
    <n v="346.77010999999999"/>
    <n v="30.4146"/>
    <n v="11.401435823584725"/>
  </r>
  <r>
    <x v="212"/>
    <s v="Finalizada"/>
    <s v="Pinturas y Quimicos"/>
    <s v="Componente B 730 Sur Gal"/>
    <n v="0.56000000000000005"/>
    <n v="1314.806926"/>
    <n v="736.29187899999999"/>
    <n v="30.4146"/>
    <n v="24.208501147475225"/>
  </r>
  <r>
    <x v="212"/>
    <s v="Finalizada"/>
    <s v="Pinturas y Quimicos"/>
    <s v="Acabado mate trans Sur Gal"/>
    <n v="0.88"/>
    <n v="1224.048943"/>
    <n v="1077.1630700000001"/>
    <n v="30.4146"/>
    <n v="35.415986730057277"/>
  </r>
  <r>
    <x v="212"/>
    <s v="Finalizada"/>
    <s v="Pinturas y Quimicos"/>
    <s v="Fondo Lijable trans Sur Gal"/>
    <n v="0.25"/>
    <n v="979.00224600000001"/>
    <n v="244.750561"/>
    <n v="30.4146"/>
    <n v="8.0471405509196234"/>
  </r>
  <r>
    <x v="219"/>
    <s v="Finalizada"/>
    <s v="Pinturas y Quimicos"/>
    <s v="Corrostyl mate Negro Sur Gal"/>
    <n v="1"/>
    <n v="875.13470099999995"/>
    <n v="875.13470099999995"/>
    <n v="30.4146"/>
    <n v="28.773506835532935"/>
  </r>
  <r>
    <x v="219"/>
    <s v="Finalizada"/>
    <s v="Pinturas y Quimicos"/>
    <s v="Desoxidante / Desengrasante Sur Gal"/>
    <n v="0.38"/>
    <n v="238.478804"/>
    <n v="90.621944999999997"/>
    <n v="30.4146"/>
    <n v="2.9795540628513937"/>
  </r>
  <r>
    <x v="219"/>
    <s v="Finalizada"/>
    <s v="Pinturas y Quimicos"/>
    <s v="Duro Tint Genizaro Antiguo Sur Cuarto"/>
    <n v="0.13"/>
    <n v="142.25645599999999"/>
    <n v="18.493338999999999"/>
    <n v="30.4146"/>
    <n v="0.60804149980601419"/>
  </r>
  <r>
    <x v="219"/>
    <s v="Finalizada"/>
    <s v="Pinturas y Quimicos"/>
    <s v="Thinner extrafino Sur Gal"/>
    <n v="0.19"/>
    <n v="348.65106600000001"/>
    <n v="66.243702999999996"/>
    <n v="30.4146"/>
    <n v="2.1780231533539811"/>
  </r>
  <r>
    <x v="219"/>
    <s v="Finalizada"/>
    <s v="Pinturas y Quimicos"/>
    <s v="Duro Tint Blanco Sur Cuarto"/>
    <n v="0.25"/>
    <n v="406.3"/>
    <n v="101.575"/>
    <n v="30.4146"/>
    <n v="3.3396789699683707"/>
  </r>
  <r>
    <x v="219"/>
    <s v="Finalizada"/>
    <s v="Pinturas y Quimicos"/>
    <s v="Diluyente 411 Sur Gal"/>
    <n v="0.91"/>
    <n v="619.23234000000002"/>
    <n v="563.50142900000003"/>
    <n v="30.4146"/>
    <n v="18.527333221544918"/>
  </r>
  <r>
    <x v="219"/>
    <s v="Finalizada"/>
    <s v="Pinturas y Quimicos"/>
    <s v="Componente B 730 Sur Gal"/>
    <n v="0.91"/>
    <n v="1314.806926"/>
    <n v="1196.474303"/>
    <n v="30.4146"/>
    <n v="39.338814352317634"/>
  </r>
  <r>
    <x v="219"/>
    <s v="Finalizada"/>
    <s v="Pinturas y Quimicos"/>
    <s v="Acabado mate trans Sur Gal"/>
    <n v="1.38"/>
    <n v="1224.048943"/>
    <n v="1689.187541"/>
    <n v="30.4146"/>
    <n v="55.538706443615894"/>
  </r>
  <r>
    <x v="219"/>
    <s v="Finalizada"/>
    <s v="Pinturas y Quimicos"/>
    <s v="Fondo Lijable trans Sur Gal"/>
    <n v="0.44"/>
    <n v="979.00224600000001"/>
    <n v="430.760988"/>
    <n v="30.4146"/>
    <n v="14.162967390661064"/>
  </r>
  <r>
    <x v="245"/>
    <s v="En Proceso"/>
    <s v="Material para Tapizar"/>
    <s v="Carros No 5 para Zipper"/>
    <n v="-3"/>
    <n v="9.2758620000000001"/>
    <n v="-27.827586"/>
    <n v="30.4146"/>
    <n v="-0.91494170562821808"/>
  </r>
  <r>
    <x v="245"/>
    <s v="En Proceso"/>
    <s v="Material para Tapizar"/>
    <s v="Zipper No 5"/>
    <n v="-2.5"/>
    <n v="15.723577000000001"/>
    <n v="-39.308942999999999"/>
    <n v="30.4146"/>
    <n v="-1.2924366258310154"/>
  </r>
  <r>
    <x v="44"/>
    <s v="En Proceso"/>
    <s v="Material para Empaque"/>
    <s v="Papel kraft"/>
    <n v="-207.9"/>
    <n v="2.9346239999999999"/>
    <n v="-610.10833000000002"/>
    <n v="30.4146"/>
    <n v="-20.059719016524959"/>
  </r>
  <r>
    <x v="8"/>
    <s v="En Proceso"/>
    <s v="Pinturas y Quimicos"/>
    <s v="Tinte Wengue SW Cuarto"/>
    <n v="-0.25"/>
    <n v="263.89999999999998"/>
    <n v="-65.974999999999994"/>
    <n v="30.4146"/>
    <n v="-2.1691884818475335"/>
  </r>
  <r>
    <x v="8"/>
    <s v="En Proceso"/>
    <s v="Pinturas y Quimicos"/>
    <s v="Thinner extrafino Sur Gal"/>
    <n v="-1.28"/>
    <n v="348.65106600000001"/>
    <n v="-446.27336400000002"/>
    <n v="30.4146"/>
    <n v="-14.67299796808112"/>
  </r>
  <r>
    <x v="8"/>
    <s v="En Proceso"/>
    <s v="Pinturas y Quimicos"/>
    <s v="Tinte Negro SW Gal"/>
    <n v="-0.03"/>
    <n v="643.67625299999997"/>
    <n v="-19.310288"/>
    <n v="30.4146"/>
    <n v="-0.6349019221032004"/>
  </r>
  <r>
    <x v="8"/>
    <s v="En Proceso"/>
    <s v="Pinturas y Quimicos"/>
    <s v="Tinte Caoba SW Gal"/>
    <n v="-0.03"/>
    <n v="663.14836000000003"/>
    <n v="-19.894451"/>
    <n v="30.4146"/>
    <n v="-0.65410858600803556"/>
  </r>
  <r>
    <x v="8"/>
    <s v="En Proceso"/>
    <s v="Pinturas y Quimicos"/>
    <s v="Aceite Penetrante Oil Finish SW Gal"/>
    <n v="-0.19"/>
    <n v="919.18"/>
    <n v="-174.64420000000001"/>
    <n v="30.4146"/>
    <n v="-5.7421172726256469"/>
  </r>
  <r>
    <x v="8"/>
    <s v="En Proceso"/>
    <s v="Pinturas y Quimicos"/>
    <s v="Fondo Lijable trans Sur Gal"/>
    <n v="-2.72"/>
    <n v="979.00224600000001"/>
    <n v="-2662.886109"/>
    <n v="30.4146"/>
    <n v="-87.552889368921512"/>
  </r>
  <r>
    <x v="8"/>
    <s v="En Proceso"/>
    <s v="Pinturas y Quimicos"/>
    <s v="Fondo Lijable negro Sur Gal"/>
    <n v="-0.13"/>
    <n v="980.21"/>
    <n v="-127.4273"/>
    <n v="30.4146"/>
    <n v="-4.1896753532842776"/>
  </r>
  <r>
    <x v="8"/>
    <s v="En Proceso"/>
    <s v="Pinturas y Quimicos"/>
    <s v="Duro Tint Negro Sur Gal"/>
    <n v="-1.08"/>
    <n v="1209.67"/>
    <n v="-1306.4436000000001"/>
    <n v="30.4146"/>
    <n v="-42.954488962537731"/>
  </r>
  <r>
    <x v="8"/>
    <s v="En Proceso"/>
    <s v="Pinturas y Quimicos"/>
    <s v="Duro Tint Genizaro Antiguo Sur Cuarto"/>
    <n v="-0.19"/>
    <n v="142.25645599999999"/>
    <n v="-27.028727"/>
    <n v="30.4146"/>
    <n v="-0.88867606346951789"/>
  </r>
  <r>
    <x v="8"/>
    <s v="En Proceso"/>
    <s v="Pinturas y Quimicos"/>
    <s v="Duro Tint Blanco Sur Cuarto"/>
    <n v="-0.5"/>
    <n v="406.3"/>
    <n v="-203.15"/>
    <n v="30.4146"/>
    <n v="-6.6793579399367413"/>
  </r>
  <r>
    <x v="8"/>
    <s v="En Proceso"/>
    <s v="Pinturas y Quimicos"/>
    <s v="NOS top coat finish Sur Gal"/>
    <n v="-0.56000000000000005"/>
    <n v="872.56601999999998"/>
    <n v="-488.63697100000002"/>
    <n v="30.4146"/>
    <n v="-16.065868727519021"/>
  </r>
  <r>
    <x v="8"/>
    <s v="En Proceso"/>
    <s v="Pinturas y Quimicos"/>
    <s v="Primer Blanco Sur Gal"/>
    <n v="-0.03"/>
    <n v="844.26358800000003"/>
    <n v="-25.327908000000001"/>
    <n v="30.4146"/>
    <n v="-0.83275492691010244"/>
  </r>
  <r>
    <x v="8"/>
    <s v="En Proceso"/>
    <s v="Pinturas y Quimicos"/>
    <s v="Diluyente 411 Sur Gal"/>
    <n v="-3.8"/>
    <n v="619.23234000000002"/>
    <n v="-2353.0828919999999"/>
    <n v="30.4146"/>
    <n v="-77.366886034996341"/>
  </r>
  <r>
    <x v="8"/>
    <s v="En Proceso"/>
    <s v="Pinturas y Quimicos"/>
    <s v="Desoxidante / Desengrasante Sur Gal"/>
    <n v="-0.63"/>
    <n v="238.478804"/>
    <n v="-150.241646"/>
    <n v="30.4146"/>
    <n v="-4.9397870101858974"/>
  </r>
  <r>
    <x v="8"/>
    <s v="En Proceso"/>
    <s v="Pinturas y Quimicos"/>
    <s v="Corrostyl mate Negro Sur Gal"/>
    <n v="-1.63"/>
    <n v="875.13470099999995"/>
    <n v="-1426.4695630000001"/>
    <n v="30.4146"/>
    <n v="-46.900816154083898"/>
  </r>
  <r>
    <x v="8"/>
    <s v="En Proceso"/>
    <s v="Pinturas y Quimicos"/>
    <s v="Componente B 730 Sur Gal"/>
    <n v="-3.77"/>
    <n v="1314.806926"/>
    <n v="-4956.8221110000004"/>
    <n v="30.4146"/>
    <n v="-162.97508798406031"/>
  </r>
  <r>
    <x v="8"/>
    <s v="En Proceso"/>
    <s v="Pinturas y Quimicos"/>
    <s v="NOS trans base coat Sur Gal"/>
    <n v="-0.69"/>
    <n v="906.95663100000002"/>
    <n v="-625.80007499999999"/>
    <n v="30.4146"/>
    <n v="-20.575647057663097"/>
  </r>
  <r>
    <x v="8"/>
    <s v="En Proceso"/>
    <s v="Pinturas y Quimicos"/>
    <s v="Acabado mate trans Sur Gal"/>
    <n v="-4.72"/>
    <n v="1224.048943"/>
    <n v="-5777.5110109999996"/>
    <n v="30.4146"/>
    <n v="-189.95847425249715"/>
  </r>
  <r>
    <x v="8"/>
    <s v="En Proceso"/>
    <s v="Pinturas y Quimicos"/>
    <s v="Diluyente 411 Sur Gal"/>
    <n v="2"/>
    <n v="619.23234000000002"/>
    <n v="1238.46468"/>
    <n v="30.4146"/>
    <n v="40.719413702629659"/>
  </r>
  <r>
    <x v="8"/>
    <s v="En Proceso"/>
    <s v="Pinturas y Quimicos"/>
    <s v="Componente B 730 Sur Gal"/>
    <n v="2"/>
    <n v="1314.806926"/>
    <n v="2629.613852"/>
    <n v="30.4146"/>
    <n v="86.458932617887456"/>
  </r>
  <r>
    <x v="8"/>
    <s v="En Proceso"/>
    <s v="Pinturas y Quimicos"/>
    <s v="Acabado mate trans Sur Gal"/>
    <n v="2"/>
    <n v="1224.048943"/>
    <n v="2448.097886"/>
    <n v="30.4146"/>
    <n v="80.490878919992369"/>
  </r>
  <r>
    <x v="8"/>
    <s v="En Proceso"/>
    <s v="Pinturas y Quimicos"/>
    <s v="Fondo Lijable trans Sur Gal"/>
    <n v="2"/>
    <n v="979.00224600000001"/>
    <n v="1958.0044909999999"/>
    <n v="30.4146"/>
    <n v="64.377124505993834"/>
  </r>
  <r>
    <x v="8"/>
    <s v="En Proceso"/>
    <s v="Pinturas y Quimicos"/>
    <s v="Diluyente 411 Sur Gal"/>
    <n v="-2"/>
    <n v="619.23837000000003"/>
    <n v="-1238.4767400000001"/>
    <n v="30.4146"/>
    <n v="-40.719810222721982"/>
  </r>
  <r>
    <x v="8"/>
    <s v="En Proceso"/>
    <s v="Pinturas y Quimicos"/>
    <s v="Componente B 730 Sur Gal"/>
    <n v="-2"/>
    <n v="1314.806926"/>
    <n v="-2629.613852"/>
    <n v="30.4146"/>
    <n v="-86.458932617887456"/>
  </r>
  <r>
    <x v="8"/>
    <s v="En Proceso"/>
    <s v="Pinturas y Quimicos"/>
    <s v="Acabado mate trans Sur Gal"/>
    <n v="-2"/>
    <n v="1224.048943"/>
    <n v="-2448.097886"/>
    <n v="30.4146"/>
    <n v="-80.490878919992369"/>
  </r>
  <r>
    <x v="8"/>
    <s v="En Proceso"/>
    <s v="Pinturas y Quimicos"/>
    <s v="Fondo Lijable trans Sur Gal"/>
    <n v="-2"/>
    <n v="979.00224600000001"/>
    <n v="-1958.004492"/>
    <n v="30.4146"/>
    <n v="-64.377124538872778"/>
  </r>
  <r>
    <x v="44"/>
    <s v="En Proceso"/>
    <s v="Material para Empaque"/>
    <s v="Papel kraft"/>
    <n v="283.25"/>
    <n v="2.9346239999999999"/>
    <n v="831.23216500000001"/>
    <n v="30.4146"/>
    <n v="27.330037712151402"/>
  </r>
  <r>
    <x v="245"/>
    <s v="En Proceso"/>
    <s v="Material para Tapizar"/>
    <s v="Carros No 5 para Zipper"/>
    <n v="21"/>
    <n v="9.2758620000000001"/>
    <n v="194.793103"/>
    <n v="30.4146"/>
    <n v="6.4045919722764726"/>
  </r>
  <r>
    <x v="245"/>
    <s v="En Proceso"/>
    <s v="Material para Tapizar"/>
    <s v="Zipper No 5"/>
    <n v="27.5"/>
    <n v="15.723577000000001"/>
    <n v="432.39837399999999"/>
    <n v="30.4146"/>
    <n v="14.216802917020114"/>
  </r>
  <r>
    <x v="245"/>
    <s v="En Proceso"/>
    <s v="Material para Tapizar"/>
    <s v="Espuma de poliuretano 5&quot; D-20"/>
    <n v="1"/>
    <n v="1900"/>
    <n v="1900"/>
    <n v="30.4146"/>
    <n v="62.469997961505328"/>
  </r>
  <r>
    <x v="8"/>
    <s v="En Proceso"/>
    <s v="Pinturas y Quimicos"/>
    <s v="Duro Tint Negro Sur Gal"/>
    <n v="1"/>
    <n v="1209.67"/>
    <n v="1209.67"/>
    <n v="30.4146"/>
    <n v="39.772674965312717"/>
  </r>
  <r>
    <x v="8"/>
    <s v="En Proceso"/>
    <s v="Pinturas y Quimicos"/>
    <s v="Aceite Penetrante Oil Finish SW Gal"/>
    <n v="1"/>
    <n v="919.18"/>
    <n v="919.18"/>
    <n v="30.4146"/>
    <n v="30.221669855924457"/>
  </r>
  <r>
    <x v="8"/>
    <s v="En Proceso"/>
    <s v="Pinturas y Quimicos"/>
    <s v="Corrostyl mate Negro Sur Gal"/>
    <n v="3"/>
    <n v="875.13470099999995"/>
    <n v="2625.4041029999998"/>
    <n v="30.4146"/>
    <n v="86.320520506598797"/>
  </r>
  <r>
    <x v="8"/>
    <s v="En Proceso"/>
    <s v="Pinturas y Quimicos"/>
    <s v="Componente B 730 Sur Gal"/>
    <n v="2"/>
    <n v="1314.806926"/>
    <n v="2629.613852"/>
    <n v="30.4146"/>
    <n v="86.458932617887456"/>
  </r>
  <r>
    <x v="8"/>
    <s v="En Proceso"/>
    <s v="Pinturas y Quimicos"/>
    <s v="Fondo Lijable trans Sur Gal"/>
    <n v="1"/>
    <n v="979.00224600000001"/>
    <n v="979.00224600000001"/>
    <n v="30.4146"/>
    <n v="32.188562269436389"/>
  </r>
  <r>
    <x v="8"/>
    <s v="En Proceso"/>
    <s v="Pinturas y Quimicos"/>
    <s v="Duro Tint Negro Sur Gal"/>
    <n v="2"/>
    <n v="1209.67"/>
    <n v="2419.34"/>
    <n v="30.4146"/>
    <n v="79.545349930625434"/>
  </r>
  <r>
    <x v="8"/>
    <s v="En Proceso"/>
    <s v="Pinturas y Quimicos"/>
    <s v="Duro Tint Miel Sur Gal"/>
    <n v="1"/>
    <n v="1209.67"/>
    <n v="1209.67"/>
    <n v="30.4146"/>
    <n v="39.772674965312717"/>
  </r>
  <r>
    <x v="8"/>
    <s v="En Proceso"/>
    <s v="Pinturas y Quimicos"/>
    <s v="Thinner extrafino Sur Gal"/>
    <n v="2"/>
    <n v="348.65106600000001"/>
    <n v="697.30213300000003"/>
    <n v="30.4146"/>
    <n v="22.926559382664905"/>
  </r>
  <r>
    <x v="8"/>
    <s v="En Proceso"/>
    <s v="Pinturas y Quimicos"/>
    <s v="Fondo Lijable trans Sur Gal"/>
    <n v="1"/>
    <n v="979.00224600000001"/>
    <n v="979.00224600000001"/>
    <n v="30.4146"/>
    <n v="32.188562269436389"/>
  </r>
  <r>
    <x v="8"/>
    <s v="En Proceso"/>
    <s v="Pinturas y Quimicos"/>
    <s v="Diluyente 411 Sur Gal"/>
    <n v="2"/>
    <n v="619.23183700000004"/>
    <n v="1238.463675"/>
    <n v="30.4146"/>
    <n v="40.719380659288632"/>
  </r>
  <r>
    <x v="8"/>
    <s v="En Proceso"/>
    <s v="Pinturas y Quimicos"/>
    <s v="Componente B 730 Sur Gal"/>
    <n v="2"/>
    <n v="1314.806926"/>
    <n v="2629.613852"/>
    <n v="30.4146"/>
    <n v="86.458932617887456"/>
  </r>
  <r>
    <x v="8"/>
    <s v="En Proceso"/>
    <s v="Pinturas y Quimicos"/>
    <s v="Acabado mate trans Sur Gal"/>
    <n v="2"/>
    <n v="1224.048943"/>
    <n v="2448.097886"/>
    <n v="30.4146"/>
    <n v="80.490878919992369"/>
  </r>
  <r>
    <x v="8"/>
    <s v="En Proceso"/>
    <s v="Pinturas y Quimicos"/>
    <s v="Fondo Lijable trans Sur Gal"/>
    <n v="2"/>
    <n v="979.00224600000001"/>
    <n v="1958.0044909999999"/>
    <n v="30.4146"/>
    <n v="64.377124505993834"/>
  </r>
  <r>
    <x v="8"/>
    <s v="En Proceso"/>
    <s v="Pinturas y Quimicos"/>
    <s v="Diluyente 411 Sur Gal"/>
    <n v="1"/>
    <n v="619.23183700000004"/>
    <n v="619.23183700000004"/>
    <n v="30.4146"/>
    <n v="20.359690313204844"/>
  </r>
  <r>
    <x v="8"/>
    <s v="En Proceso"/>
    <s v="Pinturas y Quimicos"/>
    <s v="Acabado mate trans Sur Gal"/>
    <n v="1"/>
    <n v="1224.048943"/>
    <n v="1224.048943"/>
    <n v="30.4146"/>
    <n v="40.245439459996184"/>
  </r>
  <r>
    <x v="8"/>
    <s v="En Proceso"/>
    <s v="Pinturas y Quimicos"/>
    <s v="Fondo Lijable trans Sur Gal"/>
    <n v="1"/>
    <n v="979.00224600000001"/>
    <n v="979.00224600000001"/>
    <n v="30.4146"/>
    <n v="32.188562269436389"/>
  </r>
  <r>
    <x v="8"/>
    <s v="En Proceso"/>
    <s v="Pinturas y Quimicos"/>
    <s v="Tinte Roble Claro SW Gal"/>
    <n v="1"/>
    <n v="734.73080000000004"/>
    <n v="734.73080000000004"/>
    <n v="30.4146"/>
    <n v="24.157174514871148"/>
  </r>
  <r>
    <x v="8"/>
    <s v="En Proceso"/>
    <s v="Pinturas y Quimicos"/>
    <s v="Tinte Negro SW Gal"/>
    <n v="1"/>
    <n v="643.67625299999997"/>
    <n v="643.67625299999997"/>
    <n v="30.4146"/>
    <n v="21.163396954094413"/>
  </r>
  <r>
    <x v="8"/>
    <s v="En Proceso"/>
    <s v="Pinturas y Quimicos"/>
    <s v="Tinte Caoba SW Gal"/>
    <n v="1"/>
    <n v="663.14836000000003"/>
    <n v="663.14836000000003"/>
    <n v="30.4146"/>
    <n v="21.803619314408213"/>
  </r>
  <r>
    <x v="8"/>
    <s v="En Proceso"/>
    <s v="Pinturas y Quimicos"/>
    <s v="Diluyente V.M.&amp;P. NAPHTHA SW Gal"/>
    <n v="2"/>
    <n v="270.664334"/>
    <n v="541.32866799999999"/>
    <n v="30.4146"/>
    <n v="17.798316203402312"/>
  </r>
  <r>
    <x v="8"/>
    <s v="En Proceso"/>
    <s v="Pinturas y Quimicos"/>
    <s v="Barniz Poliuretano Mate SW Gal"/>
    <n v="5"/>
    <n v="887.4203"/>
    <n v="4437.1014999999998"/>
    <n v="30.4146"/>
    <n v="145.8872219263117"/>
  </r>
  <r>
    <x v="0"/>
    <m/>
    <m/>
    <m/>
    <n v="0"/>
    <m/>
    <n v="0"/>
    <m/>
    <n v="0"/>
  </r>
  <r>
    <x v="0"/>
    <m/>
    <m/>
    <m/>
    <n v="0"/>
    <m/>
    <n v="0"/>
    <m/>
    <n v="0"/>
  </r>
  <r>
    <x v="186"/>
    <s v="Finalizada"/>
    <s v="Sub-Contratos"/>
    <s v="Servicio de enjuncado para 14 respaldos y 14 asientos / Proveedor: Creaciones Nela"/>
    <n v="28"/>
    <n v="55"/>
    <n v="1540"/>
    <n v="30.3658"/>
    <n v="50.714949054528446"/>
  </r>
  <r>
    <x v="178"/>
    <s v="Finalizada"/>
    <s v="Sub-Contratos"/>
    <s v="Servicio de enjuncado para 50 respaldos y 50 asientos / Proveedor: Creaciones Nela"/>
    <n v="100"/>
    <n v="55"/>
    <n v="5500"/>
    <n v="30.3658"/>
    <n v="181.12481805188733"/>
  </r>
  <r>
    <x v="205"/>
    <s v="En Proceso"/>
    <s v="Sub-Contratos"/>
    <s v="Servicio de Tapicería para Proy. Ignitia / Proveedor: Francisco Espinoza (NY)"/>
    <n v="10"/>
    <n v="7597.8908687500007"/>
    <n v="75978.908687500007"/>
    <n v="30.3415"/>
    <n v="2504.125"/>
  </r>
  <r>
    <x v="205"/>
    <s v="En Proceso"/>
    <s v="Sub-Contratos"/>
    <s v="Servicio de Tapicería para Proy. Ignitia / Proveedor: Francisco Espinoza (NY)"/>
    <n v="6"/>
    <n v="7597.8908687500007"/>
    <n v="45587.345212500004"/>
    <n v="30.3415"/>
    <n v="1502.4750000000001"/>
  </r>
  <r>
    <x v="205"/>
    <s v="En Proceso"/>
    <s v="Sub-Contratos"/>
    <s v="Servicio de Tapicería para Proy. Ignitia / Proveedor: Francisco Espinoza (NY)"/>
    <n v="16"/>
    <n v="7597.8908687500007"/>
    <n v="121566.25390000001"/>
    <n v="30.3415"/>
    <n v="4006.6000000000004"/>
  </r>
  <r>
    <x v="205"/>
    <s v="En Proceso"/>
    <s v="Sub-Contratos"/>
    <s v="Servicio de Tapicería para Proy. Ignitia / Proveedor: Francisco Espinoza (NY)"/>
    <n v="5"/>
    <n v="7102.3762468750001"/>
    <n v="35511.991234375004"/>
    <n v="30.3415"/>
    <n v="1170.4098753975579"/>
  </r>
  <r>
    <x v="0"/>
    <m/>
    <m/>
    <m/>
    <n v="0"/>
    <m/>
    <n v="0"/>
    <m/>
    <n v="0"/>
  </r>
  <r>
    <x v="0"/>
    <m/>
    <m/>
    <m/>
    <m/>
    <m/>
    <n v="606524.47380237479"/>
    <m/>
    <n v="19964.329942359982"/>
  </r>
  <r>
    <x v="246"/>
    <s v="Finalizada"/>
    <s v="Material para Empaque"/>
    <s v="Papel kraft"/>
    <n v="1.8"/>
    <n v="2.6008819999999999"/>
    <n v="4.6815879999999996"/>
    <n v="30.540900000000001"/>
    <n v="0.15328913031377595"/>
  </r>
  <r>
    <x v="246"/>
    <s v="Finalizada"/>
    <s v="Pinturas y Quimicos"/>
    <s v="Duro Tint Blanco Sur Cuarto"/>
    <n v="0.25"/>
    <n v="406.3"/>
    <n v="101.575"/>
    <n v="30.540900000000001"/>
    <n v="3.3258679344747537"/>
  </r>
  <r>
    <x v="246"/>
    <s v="Finalizada"/>
    <s v="Pinturas y Quimicos"/>
    <s v="Diluyente 411 Sur Gal"/>
    <n v="0.06"/>
    <n v="619.347624"/>
    <n v="37.160857"/>
    <n v="30.540900000000001"/>
    <n v="1.2167571027703834"/>
  </r>
  <r>
    <x v="246"/>
    <s v="Finalizada"/>
    <s v="Pinturas y Quimicos"/>
    <s v="Componente B 730 Sur Gal"/>
    <n v="0.06"/>
    <n v="1315.523193"/>
    <n v="78.931392000000002"/>
    <n v="30.540900000000001"/>
    <n v="2.5844487883461196"/>
  </r>
  <r>
    <x v="246"/>
    <s v="Finalizada"/>
    <s v="Pinturas y Quimicos"/>
    <s v="Acabado mate trans Sur Gal"/>
    <n v="0.06"/>
    <n v="1224.7858060000001"/>
    <n v="73.487148000000005"/>
    <n v="30.540900000000001"/>
    <n v="2.406188029822304"/>
  </r>
  <r>
    <x v="246"/>
    <s v="Finalizada"/>
    <s v="Pinturas y Quimicos"/>
    <s v="Fondo Lijable trans Sur Gal"/>
    <n v="0.06"/>
    <n v="979.85963800000002"/>
    <n v="58.791578000000001"/>
    <n v="30.540900000000001"/>
    <n v="1.925011312698709"/>
  </r>
  <r>
    <x v="240"/>
    <s v="En Proceso"/>
    <s v="Material para Empaque"/>
    <s v="Papel kraft"/>
    <n v="1.8"/>
    <n v="2.6008819999999999"/>
    <n v="4.6815879999999996"/>
    <n v="30.540900000000001"/>
    <n v="0.15328913031377595"/>
  </r>
  <r>
    <x v="240"/>
    <s v="En Proceso"/>
    <s v="Pinturas y Quimicos"/>
    <s v="Diluyente 411 Sur Gal"/>
    <n v="0.09"/>
    <n v="619.347624"/>
    <n v="55.741286000000002"/>
    <n v="30.540900000000001"/>
    <n v="1.8251356705270638"/>
  </r>
  <r>
    <x v="240"/>
    <s v="En Proceso"/>
    <s v="Pinturas y Quimicos"/>
    <s v="Componente B 730 Sur Gal"/>
    <n v="0.09"/>
    <n v="1315.523193"/>
    <n v="118.397087"/>
    <n v="30.540900000000001"/>
    <n v="3.8766731497762015"/>
  </r>
  <r>
    <x v="240"/>
    <s v="En Proceso"/>
    <s v="Pinturas y Quimicos"/>
    <s v="Acabado mate trans Sur Gal"/>
    <n v="0.06"/>
    <n v="1224.7858060000001"/>
    <n v="73.487148000000005"/>
    <n v="30.540900000000001"/>
    <n v="2.406188029822304"/>
  </r>
  <r>
    <x v="240"/>
    <s v="En Proceso"/>
    <s v="Pinturas y Quimicos"/>
    <s v="Fondo Lijable negro Sur Gal"/>
    <n v="0.06"/>
    <n v="980.21"/>
    <n v="58.812600000000003"/>
    <n v="30.540900000000001"/>
    <n v="1.925699635570661"/>
  </r>
  <r>
    <x v="44"/>
    <s v="En Proceso"/>
    <s v="Material para Empaque"/>
    <s v="Papel kraft"/>
    <n v="-3.6"/>
    <n v="2.5501879999999999"/>
    <n v="-9.1806769999999993"/>
    <n v="30.540900000000001"/>
    <n v="-0.30060269998592049"/>
  </r>
  <r>
    <x v="247"/>
    <s v="Finalizada"/>
    <s v="Pinturas y Quimicos"/>
    <s v="Desoxidante / Desengrasante Sur Gal"/>
    <n v="0.03"/>
    <n v="244.887958"/>
    <n v="7.3466389999999997"/>
    <n v="30.540900000000001"/>
    <n v="0.24055083510963984"/>
  </r>
  <r>
    <x v="247"/>
    <s v="Finalizada"/>
    <s v="Pinturas y Quimicos"/>
    <s v="Corrostyl mate Negro Sur Gal"/>
    <n v="0.03"/>
    <n v="875.14594499999998"/>
    <n v="26.254377999999999"/>
    <n v="30.540900000000001"/>
    <n v="0.85964650681545074"/>
  </r>
  <r>
    <x v="247"/>
    <s v="Finalizada"/>
    <s v="Pinturas y Quimicos"/>
    <s v="Diluyente 411 Sur Gal"/>
    <n v="0.03"/>
    <n v="619.347624"/>
    <n v="18.580428999999999"/>
    <n v="30.540900000000001"/>
    <n v="0.60837856775668031"/>
  </r>
  <r>
    <x v="247"/>
    <s v="Finalizada"/>
    <s v="Pinturas y Quimicos"/>
    <s v="Componente B 730 Sur Gal"/>
    <n v="0.03"/>
    <n v="1315.523193"/>
    <n v="39.465696000000001"/>
    <n v="30.540900000000001"/>
    <n v="1.2922243941730598"/>
  </r>
  <r>
    <x v="247"/>
    <s v="Finalizada"/>
    <s v="Pinturas y Quimicos"/>
    <s v="Acabado mate trans Sur Gal"/>
    <n v="0.03"/>
    <n v="1224.7858060000001"/>
    <n v="36.743574000000002"/>
    <n v="30.540900000000001"/>
    <n v="1.203094014911152"/>
  </r>
  <r>
    <x v="247"/>
    <s v="Finalizada"/>
    <s v="Pinturas y Quimicos"/>
    <s v="Fondo Lijable trans Sur Gal"/>
    <n v="0.03"/>
    <n v="979.85963800000002"/>
    <n v="29.395789000000001"/>
    <n v="30.540900000000001"/>
    <n v="0.96250565634935448"/>
  </r>
  <r>
    <x v="223"/>
    <s v="Finalizada"/>
    <s v="Pinturas y Quimicos"/>
    <s v="Thinner extrafino Sur Gal"/>
    <n v="0.38"/>
    <n v="348.65106600000001"/>
    <n v="132.487405"/>
    <n v="30.540900000000001"/>
    <n v="4.3380321143122824"/>
  </r>
  <r>
    <x v="223"/>
    <s v="Finalizada"/>
    <s v="Pinturas y Quimicos"/>
    <s v="Duro Tint Negro Sur Gal"/>
    <n v="0.38"/>
    <n v="1209.67"/>
    <n v="459.6746"/>
    <n v="30.540900000000001"/>
    <n v="15.051115062097056"/>
  </r>
  <r>
    <x v="223"/>
    <s v="Finalizada"/>
    <s v="Pinturas y Quimicos"/>
    <s v="Duro Tint Nogal Oscuro Sur Cuarto"/>
    <n v="0.38"/>
    <n v="343.60447399999998"/>
    <n v="130.56970000000001"/>
    <n v="30.540900000000001"/>
    <n v="4.2752407427417012"/>
  </r>
  <r>
    <x v="223"/>
    <s v="Finalizada"/>
    <s v="Pinturas y Quimicos"/>
    <s v="Duro Tint Genizaro Antiguo Sur Cuarto"/>
    <n v="0.5"/>
    <n v="142.25645599999999"/>
    <n v="71.128227999999993"/>
    <n v="30.540900000000001"/>
    <n v="2.3289499654561587"/>
  </r>
  <r>
    <x v="223"/>
    <s v="Finalizada"/>
    <s v="Pinturas y Quimicos"/>
    <s v="Diluyente 411 Sur Gal"/>
    <n v="0.53"/>
    <n v="619.347624"/>
    <n v="328.25424099999998"/>
    <n v="30.540900000000001"/>
    <n v="10.748021210900792"/>
  </r>
  <r>
    <x v="223"/>
    <s v="Finalizada"/>
    <s v="Pinturas y Quimicos"/>
    <s v="Componente B 730 Sur Gal"/>
    <n v="0.53"/>
    <n v="1315.523193"/>
    <n v="697.22729200000003"/>
    <n v="30.540900000000001"/>
    <n v="22.829297499418814"/>
  </r>
  <r>
    <x v="223"/>
    <s v="Finalizada"/>
    <s v="Pinturas y Quimicos"/>
    <s v="Acabado mate trans Sur Gal"/>
    <n v="0.5"/>
    <n v="1224.7858060000001"/>
    <n v="612.39290300000005"/>
    <n v="30.540900000000001"/>
    <n v="20.0515670134148"/>
  </r>
  <r>
    <x v="223"/>
    <s v="Finalizada"/>
    <s v="Pinturas y Quimicos"/>
    <s v="Fondo Lijable trans Sur Gal"/>
    <n v="0.56000000000000005"/>
    <n v="979.85963800000002"/>
    <n v="548.72139700000002"/>
    <n v="30.540900000000001"/>
    <n v="17.966772328254898"/>
  </r>
  <r>
    <x v="224"/>
    <s v="Finalizada"/>
    <s v="Pinturas y Quimicos"/>
    <s v="Thinner extrafino Sur Gal"/>
    <n v="0.25"/>
    <n v="348.65106600000001"/>
    <n v="87.162767000000002"/>
    <n v="30.540900000000001"/>
    <n v="2.8539685143528843"/>
  </r>
  <r>
    <x v="224"/>
    <s v="Finalizada"/>
    <s v="Pinturas y Quimicos"/>
    <s v="Duro Tint Negro Sur Gal"/>
    <n v="0.19"/>
    <n v="1209.67"/>
    <n v="229.8373"/>
    <n v="30.540900000000001"/>
    <n v="7.5255575310485279"/>
  </r>
  <r>
    <x v="224"/>
    <s v="Finalizada"/>
    <s v="Pinturas y Quimicos"/>
    <s v="Duro Tint Nogal Oscuro Sur Cuarto"/>
    <n v="0.13"/>
    <n v="343.60447399999998"/>
    <n v="44.668582000000001"/>
    <n v="30.540900000000001"/>
    <n v="1.4625823731455196"/>
  </r>
  <r>
    <x v="224"/>
    <s v="Finalizada"/>
    <s v="Pinturas y Quimicos"/>
    <s v="Duro Tint Genizaro Antiguo Sur Cuarto"/>
    <n v="0.13"/>
    <n v="142.25645599999999"/>
    <n v="18.493338999999999"/>
    <n v="30.540900000000001"/>
    <n v="0.60552698185056753"/>
  </r>
  <r>
    <x v="224"/>
    <s v="Finalizada"/>
    <s v="Pinturas y Quimicos"/>
    <s v="Diluyente 411 Sur Gal"/>
    <n v="0.19"/>
    <n v="619.347624"/>
    <n v="117.67604900000001"/>
    <n v="30.540900000000001"/>
    <n v="3.8530642188016726"/>
  </r>
  <r>
    <x v="224"/>
    <s v="Finalizada"/>
    <s v="Pinturas y Quimicos"/>
    <s v="Componente B 730 Sur Gal"/>
    <n v="0.19"/>
    <n v="1315.523193"/>
    <n v="249.94940700000001"/>
    <n v="30.540900000000001"/>
    <n v="8.1840877970197337"/>
  </r>
  <r>
    <x v="224"/>
    <s v="Finalizada"/>
    <s v="Pinturas y Quimicos"/>
    <s v="Acabado mate trans Sur Gal"/>
    <n v="0.19"/>
    <n v="1224.7858060000001"/>
    <n v="232.70930300000001"/>
    <n v="30.540900000000001"/>
    <n v="7.6195954605136063"/>
  </r>
  <r>
    <x v="224"/>
    <s v="Finalizada"/>
    <s v="Pinturas y Quimicos"/>
    <s v="Fondo Lijable trans Sur Gal"/>
    <n v="0.19"/>
    <n v="979.85963800000002"/>
    <n v="186.17333099999999"/>
    <n v="30.540900000000001"/>
    <n v="6.095869178707896"/>
  </r>
  <r>
    <x v="214"/>
    <s v="Finalizada"/>
    <s v="Pinturas y Quimicos"/>
    <s v="Duro Tint Negro Sur Gal"/>
    <n v="0.41"/>
    <n v="1209.67"/>
    <n v="495.96469999999999"/>
    <n v="30.540900000000001"/>
    <n v="16.239360988052088"/>
  </r>
  <r>
    <x v="214"/>
    <s v="Finalizada"/>
    <s v="Pinturas y Quimicos"/>
    <s v="Thinner extrafino Sur Gal"/>
    <n v="0.38"/>
    <n v="348.65106600000001"/>
    <n v="132.487405"/>
    <n v="30.540900000000001"/>
    <n v="4.3380321143122824"/>
  </r>
  <r>
    <x v="214"/>
    <s v="Finalizada"/>
    <s v="Pinturas y Quimicos"/>
    <s v="Duro Tint Nogal Oscuro Sur Cuarto"/>
    <n v="0.25"/>
    <n v="343.60447399999998"/>
    <n v="85.901118999999994"/>
    <n v="30.540900000000001"/>
    <n v="2.8126584023391579"/>
  </r>
  <r>
    <x v="214"/>
    <s v="Finalizada"/>
    <s v="Pinturas y Quimicos"/>
    <s v="Duro Tint Genizaro Antiguo Sur Cuarto"/>
    <n v="0.25"/>
    <n v="142.25645599999999"/>
    <n v="35.564113999999996"/>
    <n v="30.540900000000001"/>
    <n v="1.1644749827280794"/>
  </r>
  <r>
    <x v="214"/>
    <s v="Finalizada"/>
    <s v="Pinturas y Quimicos"/>
    <s v="Diluyente 411 Sur Gal"/>
    <n v="0.34"/>
    <n v="619.347624"/>
    <n v="210.578192"/>
    <n v="30.540900000000001"/>
    <n v="6.8949569920991198"/>
  </r>
  <r>
    <x v="214"/>
    <s v="Finalizada"/>
    <s v="Pinturas y Quimicos"/>
    <s v="Componente B 730 Sur Gal"/>
    <n v="0.34"/>
    <n v="1315.523193"/>
    <n v="447.27788600000002"/>
    <n v="30.540900000000001"/>
    <n v="14.645209735142055"/>
  </r>
  <r>
    <x v="214"/>
    <s v="Finalizada"/>
    <s v="Pinturas y Quimicos"/>
    <s v="Acabado mate trans Sur Gal"/>
    <n v="0.38"/>
    <n v="1224.7858060000001"/>
    <n v="465.41860600000001"/>
    <n v="30.540900000000001"/>
    <n v="15.239190921027213"/>
  </r>
  <r>
    <x v="214"/>
    <s v="Finalizada"/>
    <s v="Pinturas y Quimicos"/>
    <s v="Fondo Lijable trans Sur Gal"/>
    <n v="0.31"/>
    <n v="979.85963800000002"/>
    <n v="303.75648799999999"/>
    <n v="30.540900000000001"/>
    <n v="9.9458918368482916"/>
  </r>
  <r>
    <x v="215"/>
    <s v="Finalizada"/>
    <s v="Pinturas y Quimicos"/>
    <s v="Tinte Negro SW Gal"/>
    <n v="0.5"/>
    <n v="643.67625299999997"/>
    <n v="321.83812699999999"/>
    <n v="30.540900000000001"/>
    <n v="10.537938534882731"/>
  </r>
  <r>
    <x v="215"/>
    <s v="Finalizada"/>
    <s v="Pinturas y Quimicos"/>
    <s v="Tinte Caoba SW Gal"/>
    <n v="0.5"/>
    <n v="663.14836000000003"/>
    <n v="331.57418000000001"/>
    <n v="30.540900000000001"/>
    <n v="10.856725898712874"/>
  </r>
  <r>
    <x v="215"/>
    <s v="Finalizada"/>
    <s v="Pinturas y Quimicos"/>
    <s v="Tinte Roble Claro SW Gal"/>
    <n v="0.06"/>
    <n v="734.73080000000004"/>
    <n v="44.083848000000003"/>
    <n v="30.540900000000001"/>
    <n v="1.4434364409693232"/>
  </r>
  <r>
    <x v="215"/>
    <s v="Finalizada"/>
    <s v="Pinturas y Quimicos"/>
    <s v="Tinte Café Madera SW Gal"/>
    <n v="0.13"/>
    <n v="663.14988000000005"/>
    <n v="86.209484000000003"/>
    <n v="30.540900000000001"/>
    <n v="2.8227551905805002"/>
  </r>
  <r>
    <x v="215"/>
    <s v="Finalizada"/>
    <s v="Pinturas y Quimicos"/>
    <s v="Diluyente V.M.&amp;P. NAPHTHA SW Gal"/>
    <n v="0.88"/>
    <n v="270.664334"/>
    <n v="238.18461400000001"/>
    <n v="30.540900000000001"/>
    <n v="7.7988734451178585"/>
  </r>
  <r>
    <x v="215"/>
    <s v="Finalizada"/>
    <s v="Pinturas y Quimicos"/>
    <s v="Barniz Poliuretano Mate SW Gal"/>
    <n v="3"/>
    <n v="887.4203"/>
    <n v="2662.2609000000002"/>
    <n v="30.540900000000001"/>
    <n v="87.170348614480915"/>
  </r>
  <r>
    <x v="213"/>
    <s v="Finalizada"/>
    <s v="Pinturas y Quimicos"/>
    <s v="Desoxidante / Desengrasante Sur Gal"/>
    <n v="0.03"/>
    <n v="244.887958"/>
    <n v="7.3466389999999997"/>
    <n v="30.540900000000001"/>
    <n v="0.24055083510963984"/>
  </r>
  <r>
    <x v="213"/>
    <s v="Finalizada"/>
    <s v="Pinturas y Quimicos"/>
    <s v="Corrostyl mate Negro Sur Gal"/>
    <n v="0.06"/>
    <n v="875.14594499999998"/>
    <n v="52.508757000000003"/>
    <n v="30.540900000000001"/>
    <n v="1.7192930463738789"/>
  </r>
  <r>
    <x v="213"/>
    <s v="Finalizada"/>
    <s v="Pinturas y Quimicos"/>
    <s v="Thinner extrafino Sur Gal"/>
    <n v="0.94"/>
    <n v="348.65106600000001"/>
    <n v="327.73200200000002"/>
    <n v="30.540900000000001"/>
    <n v="10.730921551100328"/>
  </r>
  <r>
    <x v="213"/>
    <s v="Finalizada"/>
    <s v="Pinturas y Quimicos"/>
    <s v="Duro Tint Genizaro Antiguo Sur Cuarto"/>
    <n v="0.5"/>
    <n v="142.25645599999999"/>
    <n v="71.128227999999993"/>
    <n v="30.540900000000001"/>
    <n v="2.3289499654561587"/>
  </r>
  <r>
    <x v="213"/>
    <s v="Finalizada"/>
    <s v="Pinturas y Quimicos"/>
    <s v="Duro Tint Negro Sur Gal"/>
    <n v="0.56000000000000005"/>
    <n v="1209.67"/>
    <n v="677.41520000000003"/>
    <n v="30.540900000000001"/>
    <n v="22.180590617827242"/>
  </r>
  <r>
    <x v="213"/>
    <s v="Finalizada"/>
    <s v="Pinturas y Quimicos"/>
    <s v="Diluyente 411 Sur Gal"/>
    <n v="1.41"/>
    <n v="619.347624"/>
    <n v="873.28015000000005"/>
    <n v="30.540900000000001"/>
    <n v="28.593792258905271"/>
  </r>
  <r>
    <x v="213"/>
    <s v="Finalizada"/>
    <s v="Pinturas y Quimicos"/>
    <s v="Componente B 730 Sur Gal"/>
    <n v="1.41"/>
    <n v="1315.523193"/>
    <n v="1854.887702"/>
    <n v="30.540900000000001"/>
    <n v="60.734546198704031"/>
  </r>
  <r>
    <x v="213"/>
    <s v="Finalizada"/>
    <s v="Pinturas y Quimicos"/>
    <s v="Acabado mate trans Sur Gal"/>
    <n v="1.25"/>
    <n v="1224.7858060000001"/>
    <n v="1530.9822569999999"/>
    <n v="30.540900000000001"/>
    <n v="50.128917517165505"/>
  </r>
  <r>
    <x v="213"/>
    <s v="Finalizada"/>
    <s v="Pinturas y Quimicos"/>
    <s v="Fondo Lijable trans Sur Gal"/>
    <n v="1.56"/>
    <n v="979.85963800000002"/>
    <n v="1528.581036"/>
    <n v="30.540900000000001"/>
    <n v="50.050294392110253"/>
  </r>
  <r>
    <x v="178"/>
    <s v="Finalizada"/>
    <s v="Pinturas y Quimicos"/>
    <s v="Tinte Café Madera SW Gal"/>
    <n v="0.19"/>
    <n v="663.14988000000005"/>
    <n v="125.99847699999999"/>
    <n v="30.540900000000001"/>
    <n v="4.1255652911341834"/>
  </r>
  <r>
    <x v="178"/>
    <s v="Finalizada"/>
    <s v="Pinturas y Quimicos"/>
    <s v="Tinte Roble Claro SW Gal"/>
    <n v="0.13"/>
    <n v="734.73080000000004"/>
    <n v="95.515004000000005"/>
    <n v="30.540900000000001"/>
    <n v="3.1274456221002001"/>
  </r>
  <r>
    <x v="178"/>
    <s v="Finalizada"/>
    <s v="Pinturas y Quimicos"/>
    <s v="Tinte Negro SW Gal"/>
    <n v="0.81"/>
    <n v="643.67625299999997"/>
    <n v="521.37776499999995"/>
    <n v="30.540900000000001"/>
    <n v="17.07146040228022"/>
  </r>
  <r>
    <x v="178"/>
    <s v="Finalizada"/>
    <s v="Pinturas y Quimicos"/>
    <s v="Tinte Caoba SW Gal"/>
    <n v="0.81"/>
    <n v="663.14836000000003"/>
    <n v="537.150172"/>
    <n v="30.540900000000001"/>
    <n v="17.587895969012045"/>
  </r>
  <r>
    <x v="178"/>
    <s v="Finalizada"/>
    <s v="Pinturas y Quimicos"/>
    <s v="Diluyente V.M.&amp;P. NAPHTHA SW Gal"/>
    <n v="1.69"/>
    <n v="270.664334"/>
    <n v="457.42272400000002"/>
    <n v="30.540900000000001"/>
    <n v="14.97738193700906"/>
  </r>
  <r>
    <x v="178"/>
    <s v="Finalizada"/>
    <s v="Pinturas y Quimicos"/>
    <s v="Barniz Poliuretano Mate SW Gal"/>
    <n v="5.75"/>
    <n v="887.4203"/>
    <n v="5102.666725"/>
    <n v="30.540900000000001"/>
    <n v="167.0765015110884"/>
  </r>
  <r>
    <x v="186"/>
    <s v="Finalizada"/>
    <s v="Pinturas y Quimicos"/>
    <s v="Diluyente V.M.&amp;P. NAPHTHA SW Gal"/>
    <n v="0.38"/>
    <n v="270.664334"/>
    <n v="102.852447"/>
    <n v="30.540900000000001"/>
    <n v="3.3676953527892106"/>
  </r>
  <r>
    <x v="186"/>
    <s v="Finalizada"/>
    <s v="Pinturas y Quimicos"/>
    <s v="Barniz Poliuretano Mate SW Gal"/>
    <n v="1.25"/>
    <n v="887.4203"/>
    <n v="1109.2753749999999"/>
    <n v="30.540900000000001"/>
    <n v="36.320978589367044"/>
  </r>
  <r>
    <x v="186"/>
    <s v="Finalizada"/>
    <s v="Pinturas y Quimicos"/>
    <s v="Tinte Café Madera SW Gal"/>
    <n v="0.03"/>
    <n v="663.14988000000005"/>
    <n v="19.894496"/>
    <n v="30.540900000000001"/>
    <n v="0.65140503390535309"/>
  </r>
  <r>
    <x v="186"/>
    <s v="Finalizada"/>
    <s v="Pinturas y Quimicos"/>
    <s v="Tinte Roble Claro SW Gal"/>
    <n v="0.03"/>
    <n v="734.73080000000004"/>
    <n v="22.041924000000002"/>
    <n v="30.540900000000001"/>
    <n v="0.72171822048466161"/>
  </r>
  <r>
    <x v="186"/>
    <s v="Finalizada"/>
    <s v="Pinturas y Quimicos"/>
    <s v="Tinte Negro SW Gal"/>
    <n v="0.22"/>
    <n v="643.67625299999997"/>
    <n v="141.60877600000001"/>
    <n v="30.540900000000001"/>
    <n v="4.6366929592775588"/>
  </r>
  <r>
    <x v="186"/>
    <s v="Finalizada"/>
    <s v="Pinturas y Quimicos"/>
    <s v="Tinte Caoba SW Gal"/>
    <n v="0.22"/>
    <n v="663.14836000000003"/>
    <n v="145.892639"/>
    <n v="30.540900000000001"/>
    <n v="4.7769593888850688"/>
  </r>
  <r>
    <x v="236"/>
    <s v="Finalizada"/>
    <s v="Herrajes"/>
    <s v="Bisagra Canto Cero"/>
    <n v="-16"/>
    <n v="19.496765"/>
    <n v="-311.94823500000001"/>
    <n v="30.540900000000001"/>
    <n v="-10.214114024144672"/>
  </r>
  <r>
    <x v="188"/>
    <s v="En Proceso"/>
    <s v="Clavos y Tornillos"/>
    <s v="Perno Allen Avellanado 1/2&quot; x 1/4&quot; HN"/>
    <n v="450"/>
    <n v="2.9723419999999998"/>
    <n v="1337.5537340000001"/>
    <n v="30.540900000000001"/>
    <n v="43.795491750406832"/>
  </r>
  <r>
    <x v="188"/>
    <s v="En Proceso"/>
    <s v="Clavos y Tornillos"/>
    <s v="Tuerca Galvanizada con uñas 1/4&quot;"/>
    <n v="450"/>
    <n v="1.8814580000000001"/>
    <n v="846.65602899999999"/>
    <n v="30.540900000000001"/>
    <n v="27.722039265378559"/>
  </r>
  <r>
    <x v="191"/>
    <s v="En Proceso"/>
    <s v="Clavos y Tornillos"/>
    <s v="Perno Allen Avellanado 1/2&quot; x 1/4&quot; HN"/>
    <n v="450"/>
    <n v="2.9723419999999998"/>
    <n v="1337.5537340000001"/>
    <n v="30.540900000000001"/>
    <n v="43.795491750406832"/>
  </r>
  <r>
    <x v="191"/>
    <s v="En Proceso"/>
    <s v="Clavos y Tornillos"/>
    <s v="Tuerca Galvanizada con uñas 1/4&quot;"/>
    <n v="450"/>
    <n v="1.8814580000000001"/>
    <n v="846.65602899999999"/>
    <n v="30.540900000000001"/>
    <n v="27.722039265378559"/>
  </r>
  <r>
    <x v="190"/>
    <s v="En Proceso"/>
    <s v="Clavos y Tornillos"/>
    <s v="Perno Allen Avellanado 1/2&quot; x 1/4&quot; HN"/>
    <n v="450"/>
    <n v="2.9723419999999998"/>
    <n v="1337.5537340000001"/>
    <n v="30.540900000000001"/>
    <n v="43.795491750406832"/>
  </r>
  <r>
    <x v="190"/>
    <s v="En Proceso"/>
    <s v="Clavos y Tornillos"/>
    <s v="Tuerca Galvanizada con uñas 1/4&quot;"/>
    <n v="450"/>
    <n v="1.8814580000000001"/>
    <n v="846.65602899999999"/>
    <n v="30.540900000000001"/>
    <n v="27.722039265378559"/>
  </r>
  <r>
    <x v="248"/>
    <s v="Finalizada"/>
    <s v="Herrajes"/>
    <s v="Rieles de extension 21&quot; Push"/>
    <n v="12"/>
    <n v="461.96322300000003"/>
    <n v="5543.5586780000003"/>
    <n v="30.540900000000001"/>
    <n v="181.51261678601483"/>
  </r>
  <r>
    <x v="248"/>
    <s v="Finalizada"/>
    <s v="Herrajes"/>
    <s v="Bisagra Canto Completo"/>
    <n v="18"/>
    <n v="42.228501999999999"/>
    <n v="760.11302899999998"/>
    <n v="30.540900000000001"/>
    <n v="24.888363767930873"/>
  </r>
  <r>
    <x v="248"/>
    <s v="Finalizada"/>
    <s v="Herrajes"/>
    <s v="Bisagra Canto Medio"/>
    <n v="27"/>
    <n v="40.031500999999999"/>
    <n v="1080.850539"/>
    <n v="30.540900000000001"/>
    <n v="35.390264825201612"/>
  </r>
  <r>
    <x v="222"/>
    <s v="En Proceso"/>
    <s v="Material para Empaque"/>
    <s v="Lamina de carton 48&quot; x 40&quot;"/>
    <n v="10"/>
    <n v="34.349972000000001"/>
    <n v="343.49972100000002"/>
    <n v="30.540900000000001"/>
    <n v="11.247203618753868"/>
  </r>
  <r>
    <x v="237"/>
    <s v="En Proceso"/>
    <s v="Material para Empaque"/>
    <s v="Lamina de carton 48&quot; x 40&quot;"/>
    <n v="72"/>
    <n v="34.349972000000001"/>
    <n v="2473.1979900000001"/>
    <n v="30.540900000000001"/>
    <n v="80.979866015736278"/>
  </r>
  <r>
    <x v="236"/>
    <s v="Finalizada"/>
    <s v="Herrajes"/>
    <s v="Soportes para repisas 1/4&quot;"/>
    <n v="16"/>
    <n v="4.3360770000000004"/>
    <n v="69.377227000000005"/>
    <n v="30.540900000000001"/>
    <n v="2.2716169791983867"/>
  </r>
  <r>
    <x v="236"/>
    <s v="Finalizada"/>
    <s v="Herrajes"/>
    <s v="Camisas para soportes de repisas 1/4&quot;"/>
    <n v="114"/>
    <n v="1.6857439999999999"/>
    <n v="192.17481599999999"/>
    <n v="30.540900000000001"/>
    <n v="6.2923756667288782"/>
  </r>
  <r>
    <x v="236"/>
    <s v="Finalizada"/>
    <s v="Herrajes"/>
    <s v="Rieles de extension 18&quot; Push"/>
    <n v="8"/>
    <n v="616.64753599999995"/>
    <n v="4933.1802879999996"/>
    <n v="30.540900000000001"/>
    <n v="161.52701092633157"/>
  </r>
  <r>
    <x v="236"/>
    <s v="Finalizada"/>
    <s v="Herrajes"/>
    <s v="Bisagra Canto Cero"/>
    <n v="16"/>
    <n v="19.496765"/>
    <n v="311.94823500000001"/>
    <n v="30.540900000000001"/>
    <n v="10.214114024144672"/>
  </r>
  <r>
    <x v="8"/>
    <s v="En Proceso"/>
    <s v="Pinturas y Quimicos"/>
    <s v="Tinte Roble Claro SW Gal"/>
    <n v="-0.22"/>
    <n v="734.73080000000004"/>
    <n v="-161.64077599999999"/>
    <n v="30.540900000000001"/>
    <n v="-5.2926002835541839"/>
  </r>
  <r>
    <x v="8"/>
    <s v="En Proceso"/>
    <s v="Pinturas y Quimicos"/>
    <s v="Thinner extrafino Sur Gal"/>
    <n v="-1.94"/>
    <n v="348.65106600000001"/>
    <n v="-676.38306799999998"/>
    <n v="30.540900000000001"/>
    <n v="-22.14679554302591"/>
  </r>
  <r>
    <x v="8"/>
    <s v="En Proceso"/>
    <s v="Pinturas y Quimicos"/>
    <s v="Tinte Negro SW Gal"/>
    <n v="-1.53"/>
    <n v="643.67625299999997"/>
    <n v="-984.82466699999998"/>
    <n v="30.540900000000001"/>
    <n v="-32.246091863697529"/>
  </r>
  <r>
    <x v="8"/>
    <s v="En Proceso"/>
    <s v="Pinturas y Quimicos"/>
    <s v="Tinte Caoba SW Gal"/>
    <n v="-1.53"/>
    <n v="663.14836000000003"/>
    <n v="-1014.616991"/>
    <n v="30.540900000000001"/>
    <n v="-33.221581256609987"/>
  </r>
  <r>
    <x v="8"/>
    <s v="En Proceso"/>
    <s v="Pinturas y Quimicos"/>
    <s v="Tinte Café Madera SW Gal"/>
    <n v="-2.94"/>
    <n v="663.14988000000005"/>
    <n v="-1949.6606469999999"/>
    <n v="30.540900000000001"/>
    <n v="-63.837694599700725"/>
  </r>
  <r>
    <x v="8"/>
    <s v="En Proceso"/>
    <s v="Pinturas y Quimicos"/>
    <s v="Diluyente V.M.&amp;P. NAPHTHA SW Gal"/>
    <n v="-2.94"/>
    <n v="270.664334"/>
    <n v="-795.75314200000003"/>
    <n v="30.540900000000001"/>
    <n v="-26.05532718420217"/>
  </r>
  <r>
    <x v="8"/>
    <s v="En Proceso"/>
    <s v="Pinturas y Quimicos"/>
    <s v="Barniz Poliuretano Mate SW Gal"/>
    <n v="-10"/>
    <n v="887.4203"/>
    <n v="-8874.2029999999995"/>
    <n v="30.540900000000001"/>
    <n v="-290.56782871493635"/>
  </r>
  <r>
    <x v="8"/>
    <s v="En Proceso"/>
    <s v="Pinturas y Quimicos"/>
    <s v="Fondo Lijable trans Sur Gal"/>
    <n v="-2.72"/>
    <n v="979.85963800000002"/>
    <n v="-2665.2182149999999"/>
    <n v="30.540900000000001"/>
    <n v="-87.267179912838188"/>
  </r>
  <r>
    <x v="8"/>
    <s v="En Proceso"/>
    <s v="Pinturas y Quimicos"/>
    <s v="Fondo Lijable negro Sur Gal"/>
    <n v="-0.06"/>
    <n v="980.21"/>
    <n v="-58.812600000000003"/>
    <n v="30.540900000000001"/>
    <n v="-1.925699635570661"/>
  </r>
  <r>
    <x v="8"/>
    <s v="En Proceso"/>
    <s v="Pinturas y Quimicos"/>
    <s v="Duro Tint Negro Sur Gal"/>
    <n v="-1.53"/>
    <n v="1209.67"/>
    <n v="-1850.7951"/>
    <n v="30.540900000000001"/>
    <n v="-60.600542223706569"/>
  </r>
  <r>
    <x v="8"/>
    <s v="En Proceso"/>
    <s v="Pinturas y Quimicos"/>
    <s v="Duro Tint Genizaro Antiguo Sur Cuarto"/>
    <n v="-1.38"/>
    <n v="142.25645599999999"/>
    <n v="-196.313909"/>
    <n v="30.540900000000001"/>
    <n v="-6.4279018954909644"/>
  </r>
  <r>
    <x v="8"/>
    <s v="En Proceso"/>
    <s v="Pinturas y Quimicos"/>
    <s v="Duro Tint Nogal Oscuro Sur Cuarto"/>
    <n v="-0.75"/>
    <n v="343.60447399999998"/>
    <n v="-257.70335599999999"/>
    <n v="30.540900000000001"/>
    <n v="-8.4379751742744968"/>
  </r>
  <r>
    <x v="8"/>
    <s v="En Proceso"/>
    <s v="Pinturas y Quimicos"/>
    <s v="Duro Tint Blanco Sur Cuarto"/>
    <n v="-0.25"/>
    <n v="406.3"/>
    <n v="-101.575"/>
    <n v="30.540900000000001"/>
    <n v="-3.3258679344747537"/>
  </r>
  <r>
    <x v="8"/>
    <s v="En Proceso"/>
    <s v="Pinturas y Quimicos"/>
    <s v="Diluyente 411 Sur Gal"/>
    <n v="-2.66"/>
    <n v="619.347624"/>
    <n v="-1647.46468"/>
    <n v="30.540900000000001"/>
    <n v="-53.942898866765553"/>
  </r>
  <r>
    <x v="8"/>
    <s v="En Proceso"/>
    <s v="Pinturas y Quimicos"/>
    <s v="Desoxidante / Desengrasante Sur Gal"/>
    <n v="-0.06"/>
    <n v="244.887958"/>
    <n v="-14.693277"/>
    <n v="30.540900000000001"/>
    <n v="-0.48110163747630225"/>
  </r>
  <r>
    <x v="8"/>
    <s v="En Proceso"/>
    <s v="Pinturas y Quimicos"/>
    <s v="Corrostyl mate Negro Sur Gal"/>
    <n v="-0.09"/>
    <n v="875.14594499999998"/>
    <n v="-78.763135000000005"/>
    <n v="30.540900000000001"/>
    <n v="-2.57893955318933"/>
  </r>
  <r>
    <x v="8"/>
    <s v="En Proceso"/>
    <s v="Pinturas y Quimicos"/>
    <s v="Componente B 730 Sur Gal"/>
    <n v="-2.66"/>
    <n v="1315.523193"/>
    <n v="-3499.2916930000001"/>
    <n v="30.540900000000001"/>
    <n v="-114.57722899456139"/>
  </r>
  <r>
    <x v="8"/>
    <s v="En Proceso"/>
    <s v="Pinturas y Quimicos"/>
    <s v="Acabado mate trans Sur Gal"/>
    <n v="-2.4700000000000002"/>
    <n v="1224.7858060000001"/>
    <n v="-3025.220941"/>
    <n v="30.540900000000001"/>
    <n v="-99.054741052162839"/>
  </r>
  <r>
    <x v="236"/>
    <s v="Finalizada"/>
    <s v="Metales"/>
    <s v="Tubo cuadrado 2-1/2&quot; x CH-11 (1/8&quot;)"/>
    <n v="-3"/>
    <n v="300.505"/>
    <n v="-901.51499999999999"/>
    <n v="30.540900000000001"/>
    <n v="-29.518285315756902"/>
  </r>
  <r>
    <x v="249"/>
    <s v="Finalizada"/>
    <s v="Metales"/>
    <s v="Varilla de hierro roscada 1/2&quot;"/>
    <n v="-2.25"/>
    <n v="198.632576"/>
    <n v="-446.92329599999999"/>
    <n v="30.540900000000001"/>
    <n v="-14.633599402768091"/>
  </r>
  <r>
    <x v="223"/>
    <s v="Finalizada"/>
    <s v="Metales"/>
    <s v="Lamina hierro 8 pie x 4 pie x 1/4&quot;"/>
    <n v="-0.71"/>
    <n v="1323.82"/>
    <n v="-939.91219999999998"/>
    <n v="30.540900000000001"/>
    <n v="-30.775523969496643"/>
  </r>
  <r>
    <x v="213"/>
    <s v="Finalizada"/>
    <s v="Clavos y Tornillos"/>
    <s v="Tornillo Square Flat head #8 x 1-1/4&quot;"/>
    <n v="-97"/>
    <n v="0.53120699999999998"/>
    <n v="-51.527095000000003"/>
    <n v="30.540900000000001"/>
    <n v="-1.6871505096444441"/>
  </r>
  <r>
    <x v="190"/>
    <s v="En Proceso"/>
    <s v="Materiales Varios"/>
    <s v="Enchape de madera"/>
    <n v="13.3"/>
    <n v="426.937883"/>
    <n v="5678.2738399999998"/>
    <n v="30.540900000000001"/>
    <n v="185.92359229754197"/>
  </r>
  <r>
    <x v="8"/>
    <s v="En Proceso"/>
    <s v="Pinturas y Quimicos"/>
    <s v="Desoxidante / Desengrasante Sur Gal"/>
    <n v="4"/>
    <n v="244.887958"/>
    <n v="979.55183399999999"/>
    <n v="30.540900000000001"/>
    <n v="32.073443611681384"/>
  </r>
  <r>
    <x v="8"/>
    <s v="En Proceso"/>
    <s v="Pinturas y Quimicos"/>
    <s v="Corrostyl mate Negro Sur Gal"/>
    <n v="4"/>
    <n v="875.14594499999998"/>
    <n v="3500.5837799999999"/>
    <n v="30.540900000000001"/>
    <n v="114.61953577006571"/>
  </r>
  <r>
    <x v="236"/>
    <s v="Finalizada"/>
    <s v="Clavos y Tornillos"/>
    <s v="Tornillo Amarillo 1&quot; #10"/>
    <n v="56"/>
    <n v="0.50087099999999996"/>
    <n v="28.048756000000001"/>
    <n v="30.540900000000001"/>
    <n v="0.91839978520606791"/>
  </r>
  <r>
    <x v="236"/>
    <s v="Finalizada"/>
    <s v="Clavos y Tornillos"/>
    <s v="Tornillo Gypsum 1&quot;"/>
    <n v="100"/>
    <n v="0.14754600000000001"/>
    <n v="14.754587000000001"/>
    <n v="30.540900000000001"/>
    <n v="0.48310910942375634"/>
  </r>
  <r>
    <x v="249"/>
    <s v="Finalizada"/>
    <s v="Clavos y Tornillos"/>
    <s v="Tornillo Gypsum 1&quot;"/>
    <n v="-100"/>
    <n v="0.14754600000000001"/>
    <n v="-14.7546"/>
    <n v="30.540900000000001"/>
    <n v="-0.48310953508246318"/>
  </r>
  <r>
    <x v="249"/>
    <s v="Finalizada"/>
    <s v="Clavos y Tornillos"/>
    <s v="Tornillo Flat head #8 x 2-1/2&quot;"/>
    <n v="348"/>
    <n v="0.96604699999999999"/>
    <n v="336.18422399999997"/>
    <n v="30.540900000000001"/>
    <n v="11.007672465447971"/>
  </r>
  <r>
    <x v="249"/>
    <s v="Finalizada"/>
    <s v="Clavos y Tornillos"/>
    <s v="Tornillo Gypsum 1&quot;"/>
    <n v="100"/>
    <n v="0.14754600000000001"/>
    <n v="14.754587000000001"/>
    <n v="30.540900000000001"/>
    <n v="0.48310910942375634"/>
  </r>
  <r>
    <x v="215"/>
    <s v="Finalizada"/>
    <s v="Material para Empaque"/>
    <s v="Espuma polietileno"/>
    <n v="-1"/>
    <n v="769.11934599999995"/>
    <n v="-769.11934599999995"/>
    <n v="30.540900000000001"/>
    <n v="-25.183257402368625"/>
  </r>
  <r>
    <x v="215"/>
    <s v="Finalizada"/>
    <s v="Material para Empaque"/>
    <s v="Lamina de carton 48&quot; x 40&quot;"/>
    <n v="-40"/>
    <n v="34.349972000000001"/>
    <n v="-1373.9988800000001"/>
    <n v="30.540900000000001"/>
    <n v="-44.988814344043561"/>
  </r>
  <r>
    <x v="236"/>
    <s v="Finalizada"/>
    <s v="Herrajes"/>
    <s v="Bisagra Canto Medio Cierre Suave Blum"/>
    <n v="16"/>
    <n v="216.412632"/>
    <n v="3462.6021150000001"/>
    <n v="30.540900000000001"/>
    <n v="113.37590296946063"/>
  </r>
  <r>
    <x v="249"/>
    <s v="Finalizada"/>
    <s v="Plywood"/>
    <s v="Lamina Plywood Fenolico 4 x 8 x 5/8&quot;"/>
    <n v="2"/>
    <n v="808.7"/>
    <n v="1617.4"/>
    <n v="30.540900000000001"/>
    <n v="52.958491727486752"/>
  </r>
  <r>
    <x v="248"/>
    <s v="Finalizada"/>
    <s v="Clavos y Tornillos"/>
    <s v="Tornillo Square Flat head #8 x 2&quot;"/>
    <n v="60"/>
    <n v="0.80806699999999998"/>
    <n v="48.484031000000002"/>
    <n v="30.540900000000001"/>
    <n v="1.5875115337138068"/>
  </r>
  <r>
    <x v="250"/>
    <s v="Finalizada"/>
    <s v="Metales"/>
    <s v="Lamina hierro 8 pie x 4 pie x 1/4&quot;"/>
    <n v="1.28"/>
    <n v="1323.82"/>
    <n v="1694.4896000000001"/>
    <n v="30.540900000000001"/>
    <n v="55.482634761909445"/>
  </r>
  <r>
    <x v="8"/>
    <s v="En Proceso"/>
    <s v="Pinturas y Quimicos"/>
    <s v="Tinte Caoba SW Gal"/>
    <n v="1"/>
    <n v="663.14836000000003"/>
    <n v="663.14836000000003"/>
    <n v="30.540900000000001"/>
    <n v="21.713451797425748"/>
  </r>
  <r>
    <x v="220"/>
    <s v="En Proceso"/>
    <s v="Material para Empaque"/>
    <s v="Lamina de carton 48&quot; x 40&quot;"/>
    <n v="16"/>
    <n v="34.349972000000001"/>
    <n v="549.599557"/>
    <n v="30.540900000000001"/>
    <n v="17.995525901332311"/>
  </r>
  <r>
    <x v="251"/>
    <s v="En Proceso"/>
    <s v="Material para Empaque"/>
    <s v="Lamina de carton 48&quot; x 40&quot;"/>
    <n v="34"/>
    <n v="34.349972000000001"/>
    <n v="1167.8990590000001"/>
    <n v="30.540900000000001"/>
    <n v="38.24049255260978"/>
  </r>
  <r>
    <x v="236"/>
    <s v="Finalizada"/>
    <s v="Herrajes"/>
    <s v="Round Base 1/4-20 x 5/16"/>
    <n v="12"/>
    <n v="6.8841159999999997"/>
    <n v="82.609386999999998"/>
    <n v="30.540900000000001"/>
    <n v="2.7048772956920062"/>
  </r>
  <r>
    <x v="236"/>
    <s v="Finalizada"/>
    <s v="Herrajes"/>
    <s v="Nivelador plastico con felpa 1&quot; x 1/4&quot;"/>
    <n v="12"/>
    <n v="16.954823000000001"/>
    <n v="203.45787200000001"/>
    <n v="30.540900000000001"/>
    <n v="6.6618165149029664"/>
  </r>
  <r>
    <x v="236"/>
    <s v="Finalizada"/>
    <s v="Metales"/>
    <s v="Tubo cuadrado 2-1/2&quot; x CH-11 (1/8&quot;)"/>
    <n v="6"/>
    <n v="300.505"/>
    <n v="1803.03"/>
    <n v="30.540900000000001"/>
    <n v="59.036570631513804"/>
  </r>
  <r>
    <x v="252"/>
    <s v="Finalizada"/>
    <s v="Material para Tapizar"/>
    <s v="Cuero negro"/>
    <n v="360"/>
    <n v="30.013242999999999"/>
    <n v="10804.767436"/>
    <n v="30.540900000000001"/>
    <n v="353.78025650848537"/>
  </r>
  <r>
    <x v="8"/>
    <s v="En Proceso"/>
    <s v="Pinturas y Quimicos"/>
    <s v="Componente B 730 Sur Gal"/>
    <n v="1"/>
    <n v="1315.523193"/>
    <n v="1315.523193"/>
    <n v="30.540900000000001"/>
    <n v="43.07414624323448"/>
  </r>
  <r>
    <x v="8"/>
    <s v="En Proceso"/>
    <s v="Pinturas y Quimicos"/>
    <s v="Acabado mate trans Sur Gal"/>
    <n v="1"/>
    <n v="1224.7858060000001"/>
    <n v="1224.7858060000001"/>
    <n v="30.540900000000001"/>
    <n v="40.103134026829601"/>
  </r>
  <r>
    <x v="8"/>
    <s v="En Proceso"/>
    <s v="Pinturas y Quimicos"/>
    <s v="Fondo Lijable trans Sur Gal"/>
    <n v="1"/>
    <n v="979.85963800000002"/>
    <n v="979.85963800000002"/>
    <n v="30.540900000000001"/>
    <n v="32.083522031112381"/>
  </r>
  <r>
    <x v="8"/>
    <s v="En Proceso"/>
    <s v="Pinturas y Quimicos"/>
    <s v="Fondo Lijable trans Sur Gal"/>
    <n v="1"/>
    <n v="979.85963800000002"/>
    <n v="979.85963800000002"/>
    <n v="30.540900000000001"/>
    <n v="32.083522031112381"/>
  </r>
  <r>
    <x v="8"/>
    <s v="En Proceso"/>
    <s v="Pinturas y Quimicos"/>
    <s v="Tinte Blanco SW Gal"/>
    <n v="2"/>
    <n v="663.14915599999995"/>
    <n v="1326.298311"/>
    <n v="30.540900000000001"/>
    <n v="43.426955688928615"/>
  </r>
  <r>
    <x v="8"/>
    <s v="En Proceso"/>
    <s v="Pinturas y Quimicos"/>
    <s v="Aceite Penetrante Oil Finish SW Gal"/>
    <n v="8"/>
    <n v="919.18"/>
    <n v="7353.44"/>
    <n v="30.540900000000001"/>
    <n v="240.77352009927668"/>
  </r>
  <r>
    <x v="8"/>
    <s v="En Proceso"/>
    <s v="Pinturas y Quimicos"/>
    <s v="Duro Tint Negro Sur Gal"/>
    <n v="4"/>
    <n v="1209.67"/>
    <n v="4838.68"/>
    <n v="30.540900000000001"/>
    <n v="158.43279012733746"/>
  </r>
  <r>
    <x v="250"/>
    <s v="Finalizada"/>
    <s v="Herrajes"/>
    <s v="Steel Insert 1/4-20 x 20 mm ZN"/>
    <n v="68"/>
    <n v="8.455209"/>
    <n v="574.95420200000001"/>
    <n v="30.540900000000001"/>
    <n v="18.82571247081782"/>
  </r>
  <r>
    <x v="250"/>
    <s v="Finalizada"/>
    <s v="Herrajes"/>
    <s v="Nivelador 5/8&quot; x 1/4&quot;"/>
    <n v="68"/>
    <n v="7.5415029999999996"/>
    <n v="512.82221800000002"/>
    <n v="30.540900000000001"/>
    <n v="16.791326319787565"/>
  </r>
  <r>
    <x v="250"/>
    <s v="Finalizada"/>
    <s v="Material para Empaque"/>
    <s v="Espuma polietileno"/>
    <n v="2"/>
    <n v="769.11934599999995"/>
    <n v="1538.238693"/>
    <n v="30.540900000000001"/>
    <n v="50.366514837480231"/>
  </r>
  <r>
    <x v="250"/>
    <s v="Finalizada"/>
    <s v="Material para Empaque"/>
    <s v="Lamina de carton 48&quot; x 40&quot;"/>
    <n v="25"/>
    <n v="34.349972000000001"/>
    <n v="858.74930800000004"/>
    <n v="30.540900000000001"/>
    <n v="28.118009226971047"/>
  </r>
  <r>
    <x v="251"/>
    <s v="En Proceso"/>
    <s v="Material para Empaque"/>
    <s v="Lamina de carton 48&quot; x 40&quot;"/>
    <n v="60"/>
    <n v="34.349972000000001"/>
    <n v="2060.9983390000002"/>
    <n v="30.540900000000001"/>
    <n v="67.483222138181915"/>
  </r>
  <r>
    <x v="251"/>
    <s v="En Proceso"/>
    <s v="Herrajes"/>
    <s v="Nivelador 5/8&quot; x 1/4&quot;"/>
    <n v="160"/>
    <n v="7.5415029999999996"/>
    <n v="1206.6405119999999"/>
    <n v="30.540900000000001"/>
    <n v="39.509003074565577"/>
  </r>
  <r>
    <x v="237"/>
    <s v="En Proceso"/>
    <s v="Material para Empaque"/>
    <s v="Lamina de carton 48&quot; x 40&quot;"/>
    <n v="100"/>
    <n v="34.349972000000001"/>
    <n v="3434.9972320000002"/>
    <n v="30.540900000000001"/>
    <n v="112.47203690788419"/>
  </r>
  <r>
    <x v="237"/>
    <s v="En Proceso"/>
    <s v="Herrajes"/>
    <s v="Nivelador 5/8&quot; x 1/4&quot;"/>
    <n v="336"/>
    <n v="7.5415029999999996"/>
    <n v="2533.9450750000001"/>
    <n v="30.540900000000001"/>
    <n v="82.968906450039128"/>
  </r>
  <r>
    <x v="249"/>
    <s v="Finalizada"/>
    <s v="Herrajes"/>
    <s v="Steel Insert 1/4-20 x 20 mm ZN"/>
    <n v="232"/>
    <n v="8.455209"/>
    <n v="1961.6084539999999"/>
    <n v="30.540900000000001"/>
    <n v="64.228901374877623"/>
  </r>
  <r>
    <x v="249"/>
    <s v="Finalizada"/>
    <s v="Herrajes"/>
    <s v="Nivelador 5/8&quot; x 1/4&quot;"/>
    <n v="232"/>
    <n v="7.5415029999999996"/>
    <n v="1749.6287420000001"/>
    <n v="30.540900000000001"/>
    <n v="57.288054445022908"/>
  </r>
  <r>
    <x v="249"/>
    <s v="Finalizada"/>
    <s v="Material para Empaque"/>
    <s v="Espuma polietileno"/>
    <n v="7"/>
    <n v="769.11934599999995"/>
    <n v="5383.8354250000002"/>
    <n v="30.540900000000001"/>
    <n v="176.28280191480931"/>
  </r>
  <r>
    <x v="249"/>
    <s v="Finalizada"/>
    <s v="Material para Empaque"/>
    <s v="Lamina de carton 48&quot; x 40&quot;"/>
    <n v="174"/>
    <n v="34.349972000000001"/>
    <n v="5976.8951829999996"/>
    <n v="30.540900000000001"/>
    <n v="195.70134419745324"/>
  </r>
  <r>
    <x v="253"/>
    <s v="Finalizada"/>
    <s v="Clavos y Tornillos"/>
    <s v="Tornillo Square Flat head #8 x 1-1/4&quot;"/>
    <n v="200"/>
    <n v="0.53120699999999998"/>
    <n v="106.241434"/>
    <n v="30.540900000000001"/>
    <n v="3.4786608777082533"/>
  </r>
  <r>
    <x v="253"/>
    <s v="Finalizada"/>
    <s v="Clavos y Tornillos"/>
    <s v="Tornillo Pan head #8 x 1/2&quot;"/>
    <n v="100"/>
    <n v="0.39021600000000001"/>
    <n v="39.021638000000003"/>
    <n v="30.540900000000001"/>
    <n v="1.2776846130926069"/>
  </r>
  <r>
    <x v="217"/>
    <s v="Finalizada"/>
    <s v="Herrajes"/>
    <s v="Steel Insert 1/4-20 x 20 mm ZN"/>
    <n v="12"/>
    <n v="8.455209"/>
    <n v="101.462506"/>
    <n v="30.540900000000001"/>
    <n v="3.3221845459695034"/>
  </r>
  <r>
    <x v="217"/>
    <s v="Finalizada"/>
    <s v="Herrajes"/>
    <s v="Nivelador 5/8&quot; x 1/4&quot;"/>
    <n v="12"/>
    <n v="7.5415029999999996"/>
    <n v="90.498037999999994"/>
    <n v="30.540900000000001"/>
    <n v="2.9631752174952273"/>
  </r>
  <r>
    <x v="217"/>
    <s v="Finalizada"/>
    <s v="Material para Empaque"/>
    <s v="Espuma polietileno"/>
    <n v="1"/>
    <n v="769.11934599999995"/>
    <n v="769.11934599999995"/>
    <n v="30.540900000000001"/>
    <n v="25.183257402368625"/>
  </r>
  <r>
    <x v="217"/>
    <s v="Finalizada"/>
    <s v="Material para Empaque"/>
    <s v="Lamina de carton 48&quot; x 40&quot;"/>
    <n v="12"/>
    <n v="34.349972000000001"/>
    <n v="412.19966799999997"/>
    <n v="30.540900000000001"/>
    <n v="13.496644434184978"/>
  </r>
  <r>
    <x v="221"/>
    <s v="Finalizada"/>
    <s v="Herrajes"/>
    <s v="Steel Insert 1/4-20 x 20 mm ZN"/>
    <n v="56"/>
    <n v="8.455209"/>
    <n v="473.49169599999999"/>
    <n v="30.540900000000001"/>
    <n v="15.503527924848317"/>
  </r>
  <r>
    <x v="221"/>
    <s v="Finalizada"/>
    <s v="Herrajes"/>
    <s v="Nivelador 5/8&quot; x 1/4&quot;"/>
    <n v="56"/>
    <n v="7.5415029999999996"/>
    <n v="422.32417900000002"/>
    <n v="30.540900000000001"/>
    <n v="13.828151069549358"/>
  </r>
  <r>
    <x v="221"/>
    <s v="Finalizada"/>
    <s v="Material para Empaque"/>
    <s v="Espuma polietileno"/>
    <n v="3"/>
    <n v="769.11934599999995"/>
    <n v="2307.3580390000002"/>
    <n v="30.540900000000001"/>
    <n v="75.549772239848863"/>
  </r>
  <r>
    <x v="221"/>
    <s v="Finalizada"/>
    <s v="Material para Empaque"/>
    <s v="Lamina de carton 48&quot; x 40&quot;"/>
    <n v="42"/>
    <n v="34.349972000000001"/>
    <n v="1442.6988369999999"/>
    <n v="30.540900000000001"/>
    <n v="47.238255486904443"/>
  </r>
  <r>
    <x v="216"/>
    <s v="Finalizada"/>
    <s v="Material para Empaque"/>
    <s v="Lamina de carton 48&quot; x 40&quot;"/>
    <n v="10"/>
    <n v="34.349972000000001"/>
    <n v="343.49972300000002"/>
    <n v="30.540900000000001"/>
    <n v="11.247203684239823"/>
  </r>
  <r>
    <x v="218"/>
    <s v="Finalizada"/>
    <s v="Material para Empaque"/>
    <s v="Lamina de carton 48&quot; x 40&quot;"/>
    <n v="8"/>
    <n v="34.349972000000001"/>
    <n v="274.799779"/>
    <n v="30.540900000000001"/>
    <n v="8.9977629670376444"/>
  </r>
  <r>
    <x v="252"/>
    <s v="Finalizada"/>
    <s v="Material para Empaque"/>
    <s v="Espuma polietileno"/>
    <n v="2"/>
    <n v="769.11934599999995"/>
    <n v="1538.238693"/>
    <n v="30.540900000000001"/>
    <n v="50.366514837480231"/>
  </r>
  <r>
    <x v="252"/>
    <s v="Finalizada"/>
    <s v="Material para Empaque"/>
    <s v="Lamina de carton 48&quot; x 40&quot;"/>
    <n v="48"/>
    <n v="34.349972000000001"/>
    <n v="1648.798671"/>
    <n v="30.540900000000001"/>
    <n v="53.986577703996936"/>
  </r>
  <r>
    <x v="8"/>
    <s v="En Proceso"/>
    <s v="Pinturas y Quimicos"/>
    <s v="Thinner extrafino Sur Gal"/>
    <n v="1"/>
    <n v="348.65106600000001"/>
    <n v="348.65106600000001"/>
    <n v="30.540900000000001"/>
    <n v="11.415873991925581"/>
  </r>
  <r>
    <x v="8"/>
    <s v="En Proceso"/>
    <s v="Pinturas y Quimicos"/>
    <s v="Diluyente 411 Sur Gal"/>
    <n v="3"/>
    <n v="619.347624"/>
    <n v="1858.0428730000001"/>
    <n v="30.540900000000001"/>
    <n v="60.837855891607653"/>
  </r>
  <r>
    <x v="8"/>
    <s v="En Proceso"/>
    <s v="Pinturas y Quimicos"/>
    <s v="Componente B 730 Sur Gal"/>
    <n v="3"/>
    <n v="1315.523193"/>
    <n v="3946.569579"/>
    <n v="30.540900000000001"/>
    <n v="129.22243872970344"/>
  </r>
  <r>
    <x v="8"/>
    <s v="En Proceso"/>
    <s v="Pinturas y Quimicos"/>
    <s v="Acabado mate trans Sur Gal"/>
    <n v="4"/>
    <n v="1224.7858060000001"/>
    <n v="4899.1432219999997"/>
    <n v="30.540900000000001"/>
    <n v="160.41253604183242"/>
  </r>
  <r>
    <x v="8"/>
    <s v="En Proceso"/>
    <s v="Pinturas y Quimicos"/>
    <s v="Fondo Lijable trans Sur Gal"/>
    <n v="4"/>
    <n v="979.85963800000002"/>
    <n v="3919.438553"/>
    <n v="30.540900000000001"/>
    <n v="128.33408815719247"/>
  </r>
  <r>
    <x v="236"/>
    <s v="Finalizada"/>
    <s v="Material para Empaque"/>
    <s v="Espuma polietileno"/>
    <n v="1"/>
    <n v="769.11934599999995"/>
    <n v="769.11934599999995"/>
    <n v="30.540900000000001"/>
    <n v="25.183257402368625"/>
  </r>
  <r>
    <x v="236"/>
    <s v="Finalizada"/>
    <s v="Material para Empaque"/>
    <s v="Lamina de carton 48&quot; x 40&quot;"/>
    <n v="18"/>
    <n v="34.349972000000001"/>
    <n v="618.29950199999996"/>
    <n v="30.540900000000001"/>
    <n v="20.244966651277466"/>
  </r>
  <r>
    <x v="203"/>
    <s v="En Proceso"/>
    <s v="Herrajes"/>
    <s v="Resbalon plastico de 3/4&quot; con clavo"/>
    <n v="800"/>
    <n v="1.8334699999999999"/>
    <n v="1466.7763399999999"/>
    <n v="30.540900000000001"/>
    <n v="48.026624624683613"/>
  </r>
  <r>
    <x v="203"/>
    <s v="En Proceso"/>
    <s v="Clavos y Tornillos"/>
    <s v="Tornillo Square Flat head #6 x 1-1/2&quot;"/>
    <n v="800"/>
    <n v="0.49624400000000002"/>
    <n v="396.995203"/>
    <n v="30.540900000000001"/>
    <n v="12.998804979552011"/>
  </r>
  <r>
    <x v="254"/>
    <s v="En Proceso"/>
    <s v="Herrajes"/>
    <s v="Resbalon plastico de 3/4&quot; con clavo"/>
    <n v="800"/>
    <n v="1.8334699999999999"/>
    <n v="1466.7763399999999"/>
    <n v="30.540900000000001"/>
    <n v="48.026624624683613"/>
  </r>
  <r>
    <x v="254"/>
    <s v="En Proceso"/>
    <s v="Clavos y Tornillos"/>
    <s v="Tornillo Square Flat head #6 x 1-1/2&quot;"/>
    <n v="800"/>
    <n v="0.49624400000000002"/>
    <n v="396.995203"/>
    <n v="30.540900000000001"/>
    <n v="12.998804979552011"/>
  </r>
  <r>
    <x v="249"/>
    <s v="Finalizada"/>
    <s v="Pinturas y Quimicos"/>
    <s v="Kinecure 626 componente B Sur Cuarto"/>
    <n v="4"/>
    <n v="817.09133899999995"/>
    <n v="3268.3653559999998"/>
    <n v="30.540900000000001"/>
    <n v="107.01601314957973"/>
  </r>
  <r>
    <x v="249"/>
    <s v="Finalizada"/>
    <s v="Pinturas y Quimicos"/>
    <s v="Kinepox 026 Sur Gal"/>
    <n v="2"/>
    <n v="1017.632253"/>
    <n v="2035.2645050000001"/>
    <n v="30.540900000000001"/>
    <n v="66.640619791820157"/>
  </r>
  <r>
    <x v="255"/>
    <s v="En Proceso"/>
    <s v="Clavos y Tornillos"/>
    <s v="Tornillo Flat head #8 x 2-1/2&quot;"/>
    <n v="50"/>
    <n v="0.96604699999999999"/>
    <n v="48.302331000000002"/>
    <n v="30.540900000000001"/>
    <n v="1.5815621347111579"/>
  </r>
  <r>
    <x v="223"/>
    <s v="Finalizada"/>
    <s v="Material para Empaque"/>
    <s v="Lamina de carton 48&quot; x 40&quot;"/>
    <n v="1"/>
    <n v="34.349972000000001"/>
    <n v="34.349972000000001"/>
    <n v="30.540900000000001"/>
    <n v="1.124720358601089"/>
  </r>
  <r>
    <x v="224"/>
    <s v="Finalizada"/>
    <s v="Material para Empaque"/>
    <s v="Lamina de carton 48&quot; x 40&quot;"/>
    <n v="1"/>
    <n v="34.349972000000001"/>
    <n v="34.349972000000001"/>
    <n v="30.540900000000001"/>
    <n v="1.124720358601089"/>
  </r>
  <r>
    <x v="214"/>
    <s v="Finalizada"/>
    <s v="Material para Empaque"/>
    <s v="Lamina de carton 48&quot; x 40&quot;"/>
    <n v="1"/>
    <n v="34.349972000000001"/>
    <n v="34.349972000000001"/>
    <n v="30.540900000000001"/>
    <n v="1.124720358601089"/>
  </r>
  <r>
    <x v="256"/>
    <s v="Finalizada"/>
    <s v="Material para Tapizar"/>
    <s v="Tela Codigo 713"/>
    <n v="2"/>
    <n v="2172.2569079999998"/>
    <n v="4344.5138159999997"/>
    <n v="30.540900000000001"/>
    <n v="142.25231790811665"/>
  </r>
  <r>
    <x v="186"/>
    <s v="Finalizada"/>
    <s v="Material para Empaque"/>
    <s v="Lamina de carton 48&quot; x 40&quot;"/>
    <n v="7"/>
    <n v="34.349972000000001"/>
    <n v="240.449806"/>
    <n v="30.540900000000001"/>
    <n v="7.873042575693578"/>
  </r>
  <r>
    <x v="257"/>
    <s v="En Proceso"/>
    <s v="Clavos y Tornillos"/>
    <s v="Tornillo Gypsum 2&quot;"/>
    <n v="400"/>
    <n v="0.28799999999999998"/>
    <n v="115.2"/>
    <n v="30.540900000000001"/>
    <n v="3.7719910022297967"/>
  </r>
  <r>
    <x v="248"/>
    <s v="Finalizada"/>
    <s v="Plywood"/>
    <s v="Lamina Plywood Fenolico 4 x 8 x 1/2&quot;"/>
    <n v="1"/>
    <n v="716.52"/>
    <n v="716.52"/>
    <n v="30.540900000000001"/>
    <n v="23.460998202410536"/>
  </r>
  <r>
    <x v="8"/>
    <s v="En Proceso"/>
    <s v="Pinturas y Quimicos"/>
    <s v="Duro Tint Genizaro Antiguo Sur Cuarto"/>
    <n v="3"/>
    <n v="142.25645599999999"/>
    <n v="426.76936899999998"/>
    <n v="30.540900000000001"/>
    <n v="13.97369982547993"/>
  </r>
  <r>
    <x v="8"/>
    <s v="En Proceso"/>
    <s v="Pinturas y Quimicos"/>
    <s v="Duro Tint Negro Sur Gal"/>
    <n v="1"/>
    <n v="1209.67"/>
    <n v="1209.67"/>
    <n v="30.540900000000001"/>
    <n v="39.608197531834364"/>
  </r>
  <r>
    <x v="249"/>
    <s v="Finalizada"/>
    <s v="Metales"/>
    <s v="Varilla de hierro roscada 1/2&quot;"/>
    <n v="14.64"/>
    <n v="198.632576"/>
    <n v="2907.9809089999999"/>
    <n v="30.540900000000001"/>
    <n v="95.215953328159941"/>
  </r>
  <r>
    <x v="258"/>
    <s v="Finalizada"/>
    <s v="Plywood"/>
    <s v="Lamina Plywood Corriente 4 x 8 x 3/8&quot;"/>
    <n v="1"/>
    <n v="525.46154100000001"/>
    <n v="525.46154100000001"/>
    <n v="30.540900000000001"/>
    <n v="17.205175387758711"/>
  </r>
  <r>
    <x v="258"/>
    <s v="Finalizada"/>
    <s v="Plywood"/>
    <s v="Lamina Plywood Fenolico 4 x 8 x 3/4&quot;"/>
    <n v="0.63"/>
    <n v="838.979333"/>
    <n v="528.55697999999995"/>
    <n v="30.540900000000001"/>
    <n v="17.306529277133286"/>
  </r>
  <r>
    <x v="249"/>
    <s v="Finalizada"/>
    <s v="Clavos y Tornillos"/>
    <s v="Clavillo de Terminacion 2&quot;"/>
    <n v="2000"/>
    <n v="0.16800000000000001"/>
    <n v="336"/>
    <n v="30.540900000000001"/>
    <n v="11.00164042317024"/>
  </r>
  <r>
    <x v="259"/>
    <s v="Finalizada"/>
    <s v="Plywood"/>
    <s v="Lamina Plywood Fenolico 4 x 8 x 3/4&quot;"/>
    <n v="0.38"/>
    <n v="838.979333"/>
    <n v="318.81214699999998"/>
    <n v="30.540900000000001"/>
    <n v="10.438858939978847"/>
  </r>
  <r>
    <x v="8"/>
    <s v="En Proceso"/>
    <s v="Pinturas y Quimicos"/>
    <s v="Thinner extrafino Sur Gal"/>
    <n v="3"/>
    <n v="348.65106600000001"/>
    <n v="1045.953199"/>
    <n v="30.540900000000001"/>
    <n v="34.247622008519727"/>
  </r>
  <r>
    <x v="215"/>
    <s v="Finalizada"/>
    <s v="Herrajes"/>
    <s v="Resbalon plastico de 1&quot; con clavo"/>
    <n v="81"/>
    <n v="2.2835860000000001"/>
    <n v="184.970473"/>
    <n v="30.540900000000001"/>
    <n v="6.0564840263384507"/>
  </r>
  <r>
    <x v="44"/>
    <s v="En Proceso"/>
    <s v="Material para Empaque"/>
    <s v="Papel kraft"/>
    <n v="283.45"/>
    <n v="2.600902"/>
    <n v="737.22563000000002"/>
    <n v="30.540900000000001"/>
    <n v="24.138962178586748"/>
  </r>
  <r>
    <x v="257"/>
    <s v="En Proceso"/>
    <s v="Clavos y Tornillos"/>
    <s v="Tornillo Gypsum 1&quot;"/>
    <n v="300"/>
    <n v="0.14754600000000001"/>
    <n v="44.263761000000002"/>
    <n v="30.540900000000001"/>
    <n v="1.4493273282712691"/>
  </r>
  <r>
    <x v="248"/>
    <s v="Finalizada"/>
    <s v="Clavos y Tornillos"/>
    <s v="Tornillo Square Flat head #8 x 3/4&quot;"/>
    <n v="90"/>
    <n v="0.40263599999999999"/>
    <n v="36.237231000000001"/>
    <n v="30.540900000000001"/>
    <n v="1.1865148374802315"/>
  </r>
  <r>
    <x v="248"/>
    <s v="Finalizada"/>
    <s v="Plywood"/>
    <s v="Lamina Plywood Corriente 4 x 8 x 3/8&quot;"/>
    <n v="3"/>
    <n v="525.46154100000001"/>
    <n v="1576.384622"/>
    <n v="30.540900000000001"/>
    <n v="51.615526130533155"/>
  </r>
  <r>
    <x v="248"/>
    <s v="Finalizada"/>
    <s v="Plywood"/>
    <s v="Lamina Plywood Corriente 4 x 8 x 1/4&quot;"/>
    <n v="1"/>
    <n v="394.299868"/>
    <n v="394.299868"/>
    <n v="30.540900000000001"/>
    <n v="12.910551686427054"/>
  </r>
  <r>
    <x v="248"/>
    <s v="Finalizada"/>
    <s v="Plywood"/>
    <s v="Lamina Plywood Corriente 4 x 8 x 1/2&quot;"/>
    <n v="2"/>
    <n v="771.65107699999999"/>
    <n v="1543.302154"/>
    <n v="30.540900000000001"/>
    <n v="50.532307626821733"/>
  </r>
  <r>
    <x v="248"/>
    <s v="Finalizada"/>
    <s v="Plywood"/>
    <s v="Lamina Plywood Corriente 4 x 8 x 3/4&quot;"/>
    <n v="2"/>
    <n v="807.16368399999999"/>
    <n v="1614.327368"/>
    <n v="30.540900000000001"/>
    <n v="52.857884607198869"/>
  </r>
  <r>
    <x v="248"/>
    <s v="Finalizada"/>
    <s v="Clavos y Tornillos"/>
    <s v="Tornillo Square Flat head #8 x 1-1/4&quot;"/>
    <n v="120"/>
    <n v="0.53120699999999998"/>
    <n v="63.744860000000003"/>
    <n v="30.540900000000001"/>
    <n v="2.0871965135277613"/>
  </r>
  <r>
    <x v="248"/>
    <s v="Finalizada"/>
    <s v="Clavos y Tornillos"/>
    <s v="Tornillo Square Flat head #8 x 2&quot;"/>
    <n v="90"/>
    <n v="0.80806699999999998"/>
    <n v="72.726046999999994"/>
    <n v="30.540900000000001"/>
    <n v="2.3812673169421985"/>
  </r>
  <r>
    <x v="248"/>
    <s v="Finalizada"/>
    <s v="Clavos y Tornillos"/>
    <s v="Tornillo Amarillo 3&quot; #10"/>
    <n v="120"/>
    <n v="1.1853260000000001"/>
    <n v="142.239068"/>
    <n v="30.540900000000001"/>
    <n v="4.6573305960204188"/>
  </r>
  <r>
    <x v="8"/>
    <s v="En Proceso"/>
    <s v="Pinturas y Quimicos"/>
    <s v="Diluyente 411 Sur Gal"/>
    <n v="5"/>
    <n v="619.347624"/>
    <n v="3096.7381209999999"/>
    <n v="30.540900000000001"/>
    <n v="101.39642646418409"/>
  </r>
  <r>
    <x v="8"/>
    <s v="En Proceso"/>
    <s v="Pinturas y Quimicos"/>
    <s v="Componente B 730 Sur Gal"/>
    <n v="5"/>
    <n v="1315.523193"/>
    <n v="6577.615965"/>
    <n v="30.540900000000001"/>
    <n v="215.3707312161724"/>
  </r>
  <r>
    <x v="8"/>
    <s v="En Proceso"/>
    <s v="Pinturas y Quimicos"/>
    <s v="Acabado mate trans Sur Gal"/>
    <n v="5"/>
    <n v="1224.7858060000001"/>
    <n v="6123.9290279999996"/>
    <n v="30.540900000000001"/>
    <n v="200.51567006866202"/>
  </r>
  <r>
    <x v="8"/>
    <s v="En Proceso"/>
    <s v="Pinturas y Quimicos"/>
    <s v="Fondo Lijable trans Sur Gal"/>
    <n v="5"/>
    <n v="979.85963800000002"/>
    <n v="4899.2981909999999"/>
    <n v="30.540900000000001"/>
    <n v="160.41761018830485"/>
  </r>
  <r>
    <x v="8"/>
    <s v="En Proceso"/>
    <s v="Pinturas y Quimicos"/>
    <s v="Diluyente V.M.&amp;P. NAPHTHA SW Gal"/>
    <n v="3"/>
    <n v="270.664334"/>
    <n v="811.99300200000005"/>
    <n v="30.540900000000001"/>
    <n v="26.587068553971889"/>
  </r>
  <r>
    <x v="8"/>
    <s v="En Proceso"/>
    <s v="Pinturas y Quimicos"/>
    <s v="Barniz Poliuretano Mate SW Gal"/>
    <n v="4"/>
    <n v="887.4203"/>
    <n v="3549.6812"/>
    <n v="30.540900000000001"/>
    <n v="116.22713148597454"/>
  </r>
  <r>
    <x v="8"/>
    <s v="En Proceso"/>
    <s v="Pinturas y Quimicos"/>
    <s v="Tinte Negro SW Gal"/>
    <n v="1"/>
    <n v="643.67625299999997"/>
    <n v="643.67625299999997"/>
    <n v="30.540900000000001"/>
    <n v="21.075877037022483"/>
  </r>
  <r>
    <x v="8"/>
    <s v="En Proceso"/>
    <s v="Pinturas y Quimicos"/>
    <s v="Tinte Café Madera SW Gal"/>
    <n v="1"/>
    <n v="663.14988000000005"/>
    <n v="663.14988000000005"/>
    <n v="30.540900000000001"/>
    <n v="21.713501566751471"/>
  </r>
  <r>
    <x v="8"/>
    <s v="En Proceso"/>
    <s v="Pinturas y Quimicos"/>
    <s v="Thinner extrafino Sur Cuarto"/>
    <n v="1"/>
    <n v="231.32499999999999"/>
    <n v="231.32499999999999"/>
    <n v="30.540900000000001"/>
    <n v="7.5742692586007614"/>
  </r>
  <r>
    <x v="8"/>
    <s v="En Proceso"/>
    <s v="Pinturas y Quimicos"/>
    <s v="Big 5 Hardener Sur Cuarto"/>
    <n v="0.25"/>
    <n v="533.78"/>
    <n v="133.44499999999999"/>
    <n v="30.540900000000001"/>
    <n v="4.3693866258034308"/>
  </r>
  <r>
    <x v="8"/>
    <s v="En Proceso"/>
    <s v="Pinturas y Quimicos"/>
    <s v="Big 5 Negro Sur Cuarto"/>
    <n v="1"/>
    <n v="412"/>
    <n v="412"/>
    <n v="30.540900000000001"/>
    <n v="13.490106709363509"/>
  </r>
  <r>
    <x v="8"/>
    <s v="En Proceso"/>
    <s v="Pinturas y Quimicos"/>
    <s v="Duro Tint Negro Sur Gal"/>
    <n v="2"/>
    <n v="1209.67"/>
    <n v="2419.34"/>
    <n v="30.540900000000001"/>
    <n v="79.216395063668728"/>
  </r>
  <r>
    <x v="254"/>
    <s v="En Proceso"/>
    <s v="Clavos y Tornillos"/>
    <s v="Clavillo de Terminacion 2&quot;"/>
    <n v="5000"/>
    <n v="0.16800000000000001"/>
    <n v="840"/>
    <n v="30.540900000000001"/>
    <n v="27.504101057925602"/>
  </r>
  <r>
    <x v="256"/>
    <s v="Finalizada"/>
    <s v="Material para Tapizar"/>
    <s v="Tela Lontano Yellow/White Fabric"/>
    <n v="7.5"/>
    <n v="0"/>
    <n v="0"/>
    <n v="30.540900000000001"/>
    <n v="0"/>
  </r>
  <r>
    <x v="8"/>
    <s v="En Proceso"/>
    <s v="Pinturas y Quimicos"/>
    <s v="Duro Tint Negro Sur Gal"/>
    <n v="1"/>
    <n v="1209.67"/>
    <n v="1209.67"/>
    <n v="30.540900000000001"/>
    <n v="39.608197531834364"/>
  </r>
  <r>
    <x v="215"/>
    <s v="Finalizada"/>
    <s v="Material para Empaque"/>
    <s v="Espuma polietileno"/>
    <n v="3"/>
    <n v="769.11934599999995"/>
    <n v="2307.3580390000002"/>
    <n v="30.540900000000001"/>
    <n v="75.549772239848863"/>
  </r>
  <r>
    <x v="215"/>
    <s v="Finalizada"/>
    <s v="Material para Empaque"/>
    <s v="Lamina de carton 48&quot; x 40&quot;"/>
    <n v="81"/>
    <n v="34.349972000000001"/>
    <n v="2782.3477579999999"/>
    <n v="30.540900000000001"/>
    <n v="91.102349898005613"/>
  </r>
  <r>
    <x v="223"/>
    <s v="Finalizada"/>
    <s v="Materiales Varios"/>
    <s v="Almohadillas de fieltro 1&quot;"/>
    <n v="12"/>
    <n v="1.7013849999999999"/>
    <n v="20.416623000000001"/>
    <n v="30.540900000000001"/>
    <n v="0.66850102649234311"/>
  </r>
  <r>
    <x v="223"/>
    <s v="Finalizada"/>
    <s v="Material para Empaque"/>
    <s v="Espuma polietileno"/>
    <n v="1"/>
    <n v="769.11934599999995"/>
    <n v="769.11934599999995"/>
    <n v="30.540900000000001"/>
    <n v="25.183257402368625"/>
  </r>
  <r>
    <x v="223"/>
    <s v="Finalizada"/>
    <s v="Material para Empaque"/>
    <s v="Lamina de carton 48&quot; x 40&quot;"/>
    <n v="26"/>
    <n v="34.349972000000001"/>
    <n v="893.09928000000002"/>
    <n v="30.540900000000001"/>
    <n v="29.242729585572135"/>
  </r>
  <r>
    <x v="224"/>
    <s v="Finalizada"/>
    <s v="Material para Empaque"/>
    <s v="Espuma polietileno"/>
    <n v="1"/>
    <n v="769.11934599999995"/>
    <n v="769.11934599999995"/>
    <n v="30.540900000000001"/>
    <n v="25.183257402368625"/>
  </r>
  <r>
    <x v="224"/>
    <s v="Finalizada"/>
    <s v="Materiales Varios"/>
    <s v="Almohadillas de fieltro 1&quot;"/>
    <n v="8"/>
    <n v="1.7013849999999999"/>
    <n v="13.611082"/>
    <n v="30.540900000000001"/>
    <n v="0.44566735099489535"/>
  </r>
  <r>
    <x v="224"/>
    <s v="Finalizada"/>
    <s v="Material para Empaque"/>
    <s v="Lamina de carton 48&quot; x 40&quot;"/>
    <n v="15"/>
    <n v="34.349972000000001"/>
    <n v="515.24958500000002"/>
    <n v="30.540900000000001"/>
    <n v="16.870805542731222"/>
  </r>
  <r>
    <x v="214"/>
    <s v="Finalizada"/>
    <s v="Material para Empaque"/>
    <s v="Espuma polietileno"/>
    <n v="1"/>
    <n v="769.11934599999995"/>
    <n v="769.11934599999995"/>
    <n v="30.540900000000001"/>
    <n v="25.183257402368625"/>
  </r>
  <r>
    <x v="214"/>
    <s v="Finalizada"/>
    <s v="Material para Empaque"/>
    <s v="Lamina de carton 48&quot; x 40&quot;"/>
    <n v="22"/>
    <n v="34.349972000000001"/>
    <n v="755.69939099999999"/>
    <n v="30.540900000000001"/>
    <n v="24.7438481184248"/>
  </r>
  <r>
    <x v="253"/>
    <s v="Finalizada"/>
    <s v="Metales"/>
    <s v="Angular de 3/4&quot; x 1/8&quot;"/>
    <n v="13.3"/>
    <n v="32.411039000000002"/>
    <n v="431.06682499999999"/>
    <n v="30.540900000000001"/>
    <n v="14.114411330379916"/>
  </r>
  <r>
    <x v="186"/>
    <s v="Finalizada"/>
    <s v="Material para Empaque"/>
    <s v="Lamina de carton 48&quot; x 40&quot;"/>
    <n v="21"/>
    <n v="34.349972000000001"/>
    <n v="721.34941900000001"/>
    <n v="30.540900000000001"/>
    <n v="23.619127759823712"/>
  </r>
  <r>
    <x v="213"/>
    <s v="Finalizada"/>
    <s v="Material para Empaque"/>
    <s v="Espuma polietileno"/>
    <n v="2"/>
    <n v="769.11934599999995"/>
    <n v="1538.238693"/>
    <n v="30.540900000000001"/>
    <n v="50.366514837480231"/>
  </r>
  <r>
    <x v="213"/>
    <s v="Finalizada"/>
    <s v="Material para Empaque"/>
    <s v="Lamina de carton 48&quot; x 40&quot;"/>
    <n v="37"/>
    <n v="34.349972000000001"/>
    <n v="1270.9489759999999"/>
    <n v="30.540900000000001"/>
    <n v="41.614653661156019"/>
  </r>
  <r>
    <x v="215"/>
    <s v="Finalizada"/>
    <s v="Clavos y Tornillos"/>
    <s v="Tornillo Gypsum 1-1/4&quot;"/>
    <n v="720"/>
    <n v="0.23288"/>
    <n v="167.67358300000001"/>
    <n v="30.540900000000001"/>
    <n v="5.4901323471148524"/>
  </r>
  <r>
    <x v="214"/>
    <s v="Finalizada"/>
    <s v="Clavos y Tornillos"/>
    <s v="Perno para carroceria 4-1/2&quot; x 1/2&quot; HN"/>
    <n v="2"/>
    <n v="28.72"/>
    <n v="57.44"/>
    <n v="30.540900000000001"/>
    <n v="1.8807566247229124"/>
  </r>
  <r>
    <x v="236"/>
    <s v="Finalizada"/>
    <s v="Clavos y Tornillos"/>
    <s v="Tornillo Amarillo 1-1/2&quot; #10"/>
    <n v="200"/>
    <n v="0.59657000000000004"/>
    <n v="119.31391499999999"/>
    <n v="30.540900000000001"/>
    <n v="3.906692828305649"/>
  </r>
  <r>
    <x v="260"/>
    <s v="Finalizada"/>
    <s v="Material para Tapizar"/>
    <s v="Cuero Olive Courrier"/>
    <n v="4.5"/>
    <n v="0"/>
    <n v="0"/>
    <n v="30.540900000000001"/>
    <n v="0"/>
  </r>
  <r>
    <x v="250"/>
    <s v="Finalizada"/>
    <s v="Clavos y Tornillos"/>
    <s v="Tornillo Sq/Ph Flat head #6 x 1-1/2&quot;"/>
    <n v="85"/>
    <n v="0.35764800000000002"/>
    <n v="30.400046"/>
    <n v="30.540900000000001"/>
    <n v="0.99538802065427012"/>
  </r>
  <r>
    <x v="250"/>
    <s v="Finalizada"/>
    <s v="Clavos y Tornillos"/>
    <s v="Tornillo Square Flat head #8 x 1-1/4&quot;"/>
    <n v="680"/>
    <n v="0.53120699999999998"/>
    <n v="361.22087499999998"/>
    <n v="30.540900000000001"/>
    <n v="11.827446964562274"/>
  </r>
  <r>
    <x v="250"/>
    <s v="Finalizada"/>
    <s v="Clavos y Tornillos"/>
    <s v="Tornillo Square Flat head #8 x 3/4&quot;"/>
    <n v="136"/>
    <n v="0.40263599999999999"/>
    <n v="54.758482000000001"/>
    <n v="30.540900000000001"/>
    <n v="1.7929557413173809"/>
  </r>
  <r>
    <x v="254"/>
    <s v="En Proceso"/>
    <s v="Clavos y Tornillos"/>
    <s v="Clavillo de Terminacion 2&quot;"/>
    <n v="5000"/>
    <n v="0.16800000000000001"/>
    <n v="840"/>
    <n v="30.540900000000001"/>
    <n v="27.504101057925602"/>
  </r>
  <r>
    <x v="257"/>
    <s v="En Proceso"/>
    <s v="Plywood"/>
    <s v="Lamina Plywood Fenolico 4 x 8 x 3/4&quot;"/>
    <n v="4"/>
    <n v="838.979333"/>
    <n v="3355.917332"/>
    <n v="30.540900000000001"/>
    <n v="109.88272552544292"/>
  </r>
  <r>
    <x v="8"/>
    <s v="En Proceso"/>
    <s v="Pinturas y Quimicos"/>
    <s v="Thinner extrafino Sur Gal"/>
    <n v="1"/>
    <n v="348.65106600000001"/>
    <n v="348.65106600000001"/>
    <n v="30.540900000000001"/>
    <n v="11.415873991925581"/>
  </r>
  <r>
    <x v="8"/>
    <s v="En Proceso"/>
    <s v="Pinturas y Quimicos"/>
    <s v="Diluyente 411 Sur Gal"/>
    <n v="3"/>
    <n v="619.347624"/>
    <n v="1858.0428730000001"/>
    <n v="30.540900000000001"/>
    <n v="60.837855891607653"/>
  </r>
  <r>
    <x v="8"/>
    <s v="En Proceso"/>
    <s v="Pinturas y Quimicos"/>
    <s v="Componente B 730 Sur Gal"/>
    <n v="3"/>
    <n v="1315.523193"/>
    <n v="3946.569579"/>
    <n v="30.540900000000001"/>
    <n v="129.22243872970344"/>
  </r>
  <r>
    <x v="8"/>
    <s v="En Proceso"/>
    <s v="Pinturas y Quimicos"/>
    <s v="Acabado mate trans Sur Gal"/>
    <n v="4"/>
    <n v="1224.7858060000001"/>
    <n v="4899.1432219999997"/>
    <n v="30.540900000000001"/>
    <n v="160.41253604183242"/>
  </r>
  <r>
    <x v="8"/>
    <s v="En Proceso"/>
    <s v="Pinturas y Quimicos"/>
    <s v="Fondo Lijable trans Sur Gal"/>
    <n v="4"/>
    <n v="979.85963800000002"/>
    <n v="3919.438553"/>
    <n v="30.540900000000001"/>
    <n v="128.33408815719247"/>
  </r>
  <r>
    <x v="185"/>
    <s v="En Proceso"/>
    <s v="Material para Empaque"/>
    <s v="Lamina de carton 48&quot; x 40&quot;"/>
    <n v="4"/>
    <n v="34.349972000000001"/>
    <n v="137.399889"/>
    <n v="30.540900000000001"/>
    <n v="4.4988814671473332"/>
  </r>
  <r>
    <x v="215"/>
    <s v="Finalizada"/>
    <s v="Clavos y Tornillos"/>
    <s v="Tornillo Amarillo 1-1/4&quot; #10"/>
    <n v="200"/>
    <n v="0.52475099999999997"/>
    <n v="104.950242"/>
    <n v="30.540900000000001"/>
    <n v="3.4363834071687474"/>
  </r>
  <r>
    <x v="215"/>
    <s v="Finalizada"/>
    <s v="Clavos y Tornillos"/>
    <s v="Tornillo Amarillo 2&quot; #10"/>
    <n v="200"/>
    <n v="0.75411300000000003"/>
    <n v="150.82255799999999"/>
    <n v="30.540900000000001"/>
    <n v="4.9383796155319581"/>
  </r>
  <r>
    <x v="236"/>
    <s v="Finalizada"/>
    <s v="Clavos y Tornillos"/>
    <s v="Tornillo Amarillo 1-1/4&quot; #10"/>
    <n v="50"/>
    <n v="0.52475099999999997"/>
    <n v="26.237560999999999"/>
    <n v="30.540900000000001"/>
    <n v="0.85909586816367556"/>
  </r>
  <r>
    <x v="213"/>
    <s v="Finalizada"/>
    <s v="Clavos y Tornillos"/>
    <s v="Tornillo Pan head #10 x 1&quot;"/>
    <n v="97"/>
    <n v="0.68488499999999997"/>
    <n v="66.433811000000006"/>
    <n v="30.540900000000001"/>
    <n v="2.1752407754846779"/>
  </r>
  <r>
    <x v="248"/>
    <s v="Finalizada"/>
    <s v="Clavos y Tornillos"/>
    <s v="Tornillo Square Flat head #8 x 3/4&quot;"/>
    <n v="120"/>
    <n v="0.40263599999999999"/>
    <n v="48.316307999999999"/>
    <n v="30.540900000000001"/>
    <n v="1.5820197833069751"/>
  </r>
  <r>
    <x v="223"/>
    <s v="Finalizada"/>
    <s v="Clavos y Tornillos"/>
    <s v="Tornillo Pan head #10 x 1&quot;"/>
    <n v="72"/>
    <n v="0.68488499999999997"/>
    <n v="49.311695"/>
    <n v="30.540900000000001"/>
    <n v="1.6146117174019101"/>
  </r>
  <r>
    <x v="224"/>
    <s v="Finalizada"/>
    <s v="Clavos y Tornillos"/>
    <s v="Tornillo Pan head #10 x 1&quot;"/>
    <n v="48"/>
    <n v="0.68488499999999997"/>
    <n v="32.874462999999999"/>
    <n v="30.540900000000001"/>
    <n v="1.0764078006869475"/>
  </r>
  <r>
    <x v="8"/>
    <s v="En Proceso"/>
    <s v="Pinturas y Quimicos"/>
    <s v="Thinner extrafino Sur Gal"/>
    <n v="1"/>
    <n v="348.65106600000001"/>
    <n v="348.65106600000001"/>
    <n v="30.540900000000001"/>
    <n v="11.415873991925581"/>
  </r>
  <r>
    <x v="8"/>
    <s v="En Proceso"/>
    <s v="Pinturas y Quimicos"/>
    <s v="Thinner extrafino Sur Gal"/>
    <n v="1"/>
    <n v="348.65106600000001"/>
    <n v="348.65106600000001"/>
    <n v="30.540900000000001"/>
    <n v="11.415873991925581"/>
  </r>
  <r>
    <x v="8"/>
    <s v="En Proceso"/>
    <s v="Pinturas y Quimicos"/>
    <s v="Laca Nitro Negro Sur Gal"/>
    <n v="1"/>
    <n v="941.89300000000003"/>
    <n v="941.89300000000003"/>
    <n v="30.540900000000001"/>
    <n v="30.840381259229428"/>
  </r>
  <r>
    <x v="186"/>
    <s v="Finalizada"/>
    <s v="Clavos y Tornillos"/>
    <s v="Clavillo de Terminacion 3/4&quot;"/>
    <n v="100"/>
    <n v="6.7416000000000004E-2"/>
    <n v="6.7416"/>
    <n v="30.540900000000001"/>
    <n v="0.22074005677632288"/>
  </r>
  <r>
    <x v="186"/>
    <s v="Finalizada"/>
    <s v="Clavos y Tornillos"/>
    <s v="Tornillo Square Flat head #6 x 1-1/2&quot;"/>
    <n v="70"/>
    <n v="0.49624400000000002"/>
    <n v="34.737079999999999"/>
    <n v="30.540900000000001"/>
    <n v="1.1373954271157694"/>
  </r>
  <r>
    <x v="186"/>
    <s v="Finalizada"/>
    <s v="Clavos y Tornillos"/>
    <s v="Tornillo Square Flat head #8 x 1-1/4&quot;"/>
    <n v="42"/>
    <n v="0.53120699999999998"/>
    <n v="22.310701000000002"/>
    <n v="30.540900000000001"/>
    <n v="0.73051877973471646"/>
  </r>
  <r>
    <x v="178"/>
    <s v="Finalizada"/>
    <s v="Clavos y Tornillos"/>
    <s v="Clavillo de Terminacion 3/4&quot;"/>
    <n v="200"/>
    <n v="6.7416000000000004E-2"/>
    <n v="13.4832"/>
    <n v="30.540900000000001"/>
    <n v="0.44148011355264577"/>
  </r>
  <r>
    <x v="178"/>
    <s v="Finalizada"/>
    <s v="Clavos y Tornillos"/>
    <s v="Tornillo Square Flat head #6 x 1-1/2&quot;"/>
    <n v="250"/>
    <n v="0.49624400000000002"/>
    <n v="124.061001"/>
    <n v="30.540900000000001"/>
    <n v="4.0621265581564394"/>
  </r>
  <r>
    <x v="178"/>
    <s v="Finalizada"/>
    <s v="Clavos y Tornillos"/>
    <s v="Tornillo Square Flat head #8 x 1-1/4&quot;"/>
    <n v="150"/>
    <n v="0.53120699999999998"/>
    <n v="79.681075000000007"/>
    <n v="30.540900000000001"/>
    <n v="2.6089956419097016"/>
  </r>
  <r>
    <x v="236"/>
    <s v="Finalizada"/>
    <s v="Clavos y Tornillos"/>
    <s v="Tornillo Amarillo 1-1/2&quot; #10"/>
    <n v="100"/>
    <n v="0.59657000000000004"/>
    <n v="59.656956999999998"/>
    <n v="30.540900000000001"/>
    <n v="1.9533463977813357"/>
  </r>
  <r>
    <x v="261"/>
    <s v="Finalizada"/>
    <s v="Material para Tapizar"/>
    <s v="Dacron"/>
    <n v="2"/>
    <n v="25.2"/>
    <n v="50.4"/>
    <n v="30.540900000000001"/>
    <n v="1.650246063475536"/>
  </r>
  <r>
    <x v="252"/>
    <s v="Finalizada"/>
    <s v="Plywood"/>
    <s v="Lamina Plywood Corriente 4 x 8 x 3/8&quot;"/>
    <n v="1"/>
    <n v="525.46154100000001"/>
    <n v="525.46154100000001"/>
    <n v="30.540900000000001"/>
    <n v="17.205175387758711"/>
  </r>
  <r>
    <x v="249"/>
    <s v="Finalizada"/>
    <s v="Clavos y Tornillos"/>
    <s v="Tornillo Sq/Ph Flat head #6 x 1-1/2&quot;"/>
    <n v="1790"/>
    <n v="0.35764800000000002"/>
    <n v="640.18920800000001"/>
    <n v="30.540900000000001"/>
    <n v="20.961700801220658"/>
  </r>
  <r>
    <x v="214"/>
    <s v="Finalizada"/>
    <s v="Clavos y Tornillos"/>
    <s v="Tornillo Pan head #10 x 1&quot;"/>
    <n v="72"/>
    <n v="0.68488499999999997"/>
    <n v="49.311695"/>
    <n v="30.540900000000001"/>
    <n v="1.6146117174019101"/>
  </r>
  <r>
    <x v="218"/>
    <s v="Finalizada"/>
    <s v="Herrajes"/>
    <s v="Nivelador metalico de 7/8&quot; x 1/4&quot;"/>
    <n v="12"/>
    <n v="35.526001999999998"/>
    <n v="426.31202400000001"/>
    <n v="30.540900000000001"/>
    <n v="13.958724988458101"/>
  </r>
  <r>
    <x v="218"/>
    <s v="Finalizada"/>
    <s v="Herrajes"/>
    <s v="Steel Insert 1/4-20 x 20 mm ZN"/>
    <n v="12"/>
    <n v="8.455209"/>
    <n v="101.462506"/>
    <n v="30.540900000000001"/>
    <n v="3.3221845459695034"/>
  </r>
  <r>
    <x v="218"/>
    <s v="Finalizada"/>
    <s v="Metales"/>
    <s v="Platina de 1-1/2&quot; x 3/16&quot;"/>
    <n v="12"/>
    <n v="48.78"/>
    <n v="585.36"/>
    <n v="30.540900000000001"/>
    <n v="19.166429280080155"/>
  </r>
  <r>
    <x v="218"/>
    <s v="Finalizada"/>
    <s v="Metales"/>
    <s v="Platina de 2&quot; x 3/16&quot;"/>
    <n v="18"/>
    <n v="63.957475000000002"/>
    <n v="1151.2345499999999"/>
    <n v="30.540900000000001"/>
    <n v="37.694846910208931"/>
  </r>
  <r>
    <x v="8"/>
    <s v="En Proceso"/>
    <s v="Pinturas y Quimicos"/>
    <s v="Componente B 730 Sur Gal"/>
    <n v="2"/>
    <n v="1315.523193"/>
    <n v="2631.046386"/>
    <n v="30.540900000000001"/>
    <n v="86.148292486468961"/>
  </r>
  <r>
    <x v="8"/>
    <s v="En Proceso"/>
    <s v="Pinturas y Quimicos"/>
    <s v="Diluyente 411 Sur Gal"/>
    <n v="2"/>
    <n v="619.347624"/>
    <n v="1238.695248"/>
    <n v="30.540900000000001"/>
    <n v="40.558570572576443"/>
  </r>
  <r>
    <x v="8"/>
    <s v="En Proceso"/>
    <s v="Pinturas y Quimicos"/>
    <s v="Acabado mate trans Sur Gal"/>
    <n v="2"/>
    <n v="1224.7858060000001"/>
    <n v="2449.5716109999998"/>
    <n v="30.540900000000001"/>
    <n v="80.206268020916212"/>
  </r>
  <r>
    <x v="8"/>
    <s v="En Proceso"/>
    <s v="Pinturas y Quimicos"/>
    <s v="Fondo Lijable trans Sur Gal"/>
    <n v="2"/>
    <n v="979.85963800000002"/>
    <n v="1959.719276"/>
    <n v="30.540900000000001"/>
    <n v="64.167044062224761"/>
  </r>
  <r>
    <x v="236"/>
    <s v="Finalizada"/>
    <s v="Plywood"/>
    <s v="Lamina Plywood Fenolico 4 x 8 x 3/8&quot;"/>
    <n v="2"/>
    <n v="604.52499999999998"/>
    <n v="1209.05"/>
    <n v="30.540900000000001"/>
    <n v="39.587896885815411"/>
  </r>
  <r>
    <x v="8"/>
    <s v="En Proceso"/>
    <s v="Pinturas y Quimicos"/>
    <s v="Duro Tint Negro Sur Gal"/>
    <n v="2"/>
    <n v="1209.67"/>
    <n v="2419.34"/>
    <n v="30.540900000000001"/>
    <n v="79.216395063668728"/>
  </r>
  <r>
    <x v="261"/>
    <s v="Finalizada"/>
    <s v="Material para Tapizar"/>
    <s v="Tela Sport Jacket Casual"/>
    <n v="1.5"/>
    <n v="846.49394800000005"/>
    <n v="1269.740922"/>
    <n v="30.540900000000001"/>
    <n v="41.575098376275747"/>
  </r>
  <r>
    <x v="261"/>
    <s v="Finalizada"/>
    <s v="Material para Tapizar"/>
    <s v="Tela Mode Oxeye"/>
    <n v="1.5"/>
    <n v="1042.4221520000001"/>
    <n v="1563.6332279999999"/>
    <n v="30.540900000000001"/>
    <n v="51.198007524336212"/>
  </r>
  <r>
    <x v="249"/>
    <s v="Finalizada"/>
    <s v="Clavos y Tornillos"/>
    <s v="Tornillo Amarillo 3&quot; #10"/>
    <n v="250"/>
    <n v="1.1853260000000001"/>
    <n v="296.33139299999999"/>
    <n v="30.540900000000001"/>
    <n v="9.7027721186998406"/>
  </r>
  <r>
    <x v="251"/>
    <s v="En Proceso"/>
    <s v="Metales"/>
    <s v="Platina de 2&quot; x 1/4&quot;"/>
    <n v="42"/>
    <n v="101.71804299999999"/>
    <n v="4272.157792"/>
    <n v="30.540900000000001"/>
    <n v="139.8831662459194"/>
  </r>
  <r>
    <x v="251"/>
    <s v="En Proceso"/>
    <s v="Metales"/>
    <s v="Varilla de hierro liso 5/8&quot;"/>
    <n v="246"/>
    <n v="47.285846999999997"/>
    <n v="11632.318467999999"/>
    <n v="30.540900000000001"/>
    <n v="380.87674128791224"/>
  </r>
  <r>
    <x v="221"/>
    <s v="Finalizada"/>
    <s v="Clavos y Tornillos"/>
    <s v="Tornillo Amarillo 2&quot; #10"/>
    <n v="56"/>
    <n v="0.75411300000000003"/>
    <n v="42.230316000000002"/>
    <n v="30.540900000000001"/>
    <n v="1.382746284490634"/>
  </r>
  <r>
    <x v="250"/>
    <s v="Finalizada"/>
    <s v="Clavos y Tornillos"/>
    <s v="Tornillo Square Flat head #8 x 1-1/4&quot;"/>
    <n v="612"/>
    <n v="0.53120699999999998"/>
    <n v="325.09878800000001"/>
    <n v="30.540900000000001"/>
    <n v="10.644702284477537"/>
  </r>
  <r>
    <x v="8"/>
    <s v="En Proceso"/>
    <s v="Pinturas y Quimicos"/>
    <s v="Thinner extrafino Sur Gal"/>
    <n v="1"/>
    <n v="348.65106600000001"/>
    <n v="348.65106600000001"/>
    <n v="30.540900000000001"/>
    <n v="11.415873991925581"/>
  </r>
  <r>
    <x v="262"/>
    <s v="En Proceso"/>
    <s v="Sub-Contratos"/>
    <s v="Anticipo  a contrato por servicios de torneado de tronco / Proveedor: Leonardo Javier Areas Guevara"/>
    <n v="1"/>
    <n v="0"/>
    <n v="0"/>
    <n v="30.459299999999999"/>
    <n v="0"/>
  </r>
  <r>
    <x v="263"/>
    <s v="En Proceso"/>
    <s v="Sub-Contratos"/>
    <s v="Compra de materiales BH OFFICE / Proveedor: The Container Store"/>
    <n v="1"/>
    <n v="2286.5938520000004"/>
    <n v="2286.5938520000004"/>
    <n v="30.516400000000001"/>
    <n v="74.930000000000007"/>
  </r>
  <r>
    <x v="263"/>
    <s v="En Proceso"/>
    <s v="Sub-Contratos"/>
    <s v="Compra de materiales BH OFFICE / Proveedor: WoodWorkers Hardware"/>
    <n v="1"/>
    <n v="1784.4633224587299"/>
    <n v="1784.4633224587299"/>
    <n v="30.516400000000001"/>
    <n v="58.475551587301574"/>
  </r>
  <r>
    <x v="263"/>
    <s v="En Proceso"/>
    <s v="Sub-Contratos"/>
    <s v="Compra de materiales BH OFFICE / Proveedor: WoodWorkers Hardware"/>
    <n v="1"/>
    <n v="566.21496954126985"/>
    <n v="566.21496954126985"/>
    <n v="30.516400000000001"/>
    <n v="18.554448412698413"/>
  </r>
  <r>
    <x v="0"/>
    <m/>
    <m/>
    <m/>
    <m/>
    <m/>
    <n v="256372.55980000002"/>
    <m/>
    <n v="8394.5228470673756"/>
  </r>
  <r>
    <x v="253"/>
    <s v="Finalizada"/>
    <s v="Material para Empaque"/>
    <s v="Lamina de carton 38&quot; x 34&quot;"/>
    <n v="40"/>
    <n v="30.553100000000001"/>
    <n v="1222.124"/>
    <n v="30.663599999999999"/>
    <n v="39.855855150732467"/>
  </r>
  <r>
    <x v="264"/>
    <s v="En Proceso"/>
    <s v="Herrajes"/>
    <s v="Resbalon plastico de 3/4&quot; con clavo"/>
    <n v="9"/>
    <n v="1.8334699999999999"/>
    <n v="16.50123"/>
    <n v="30.663599999999999"/>
    <n v="0.53813740069659144"/>
  </r>
  <r>
    <x v="265"/>
    <s v="En Proceso"/>
    <s v="Herrajes"/>
    <s v="Resbalon plastico de 3/4&quot; con clavo"/>
    <n v="4"/>
    <n v="1.8334699999999999"/>
    <n v="7.3338799999999997"/>
    <n v="30.663599999999999"/>
    <n v="0.23917217808737395"/>
  </r>
  <r>
    <x v="217"/>
    <s v="Finalizada"/>
    <s v="Herrajes"/>
    <s v="Nivelador 5/8&quot; x 1/4&quot;"/>
    <n v="-12"/>
    <n v="7.5415029999999996"/>
    <n v="-90.498035999999999"/>
    <n v="30.663599999999999"/>
    <n v="-2.9513180448479632"/>
  </r>
  <r>
    <x v="217"/>
    <s v="Finalizada"/>
    <s v="Herrajes"/>
    <s v="Steel Insert 1/4-20 x 20 mm ZN"/>
    <n v="-12"/>
    <n v="8.455209"/>
    <n v="-101.462508"/>
    <n v="30.663599999999999"/>
    <n v="-3.3088909325715181"/>
  </r>
  <r>
    <x v="217"/>
    <s v="Finalizada"/>
    <s v="Material para Empaque"/>
    <s v="Lamina de carton 48&quot; x 40&quot;"/>
    <n v="-12"/>
    <n v="36.663719999999998"/>
    <n v="-439.96463999999997"/>
    <n v="30.663599999999999"/>
    <n v="-14.348107854263686"/>
  </r>
  <r>
    <x v="217"/>
    <s v="Finalizada"/>
    <s v="Material para Empaque"/>
    <s v="Espuma polietileno"/>
    <n v="-1"/>
    <n v="769.11934599999995"/>
    <n v="-769.11934599999995"/>
    <n v="30.663599999999999"/>
    <n v="-25.082486922605302"/>
  </r>
  <r>
    <x v="217"/>
    <s v="Finalizada"/>
    <s v="Material para Tapizar"/>
    <s v="Espuma dacron 2&quot;"/>
    <n v="-3"/>
    <n v="2579.3705650000002"/>
    <n v="-7738.1116950000005"/>
    <n v="30.663599999999999"/>
    <n v="-252.35496468125075"/>
  </r>
  <r>
    <x v="217"/>
    <s v="Finalizada"/>
    <s v="Material para Tapizar"/>
    <s v="Espuma para exterior 5&quot;"/>
    <n v="-1"/>
    <n v="14483.697055000001"/>
    <n v="-14483.697055000001"/>
    <n v="30.663599999999999"/>
    <n v="-472.34170335511817"/>
  </r>
  <r>
    <x v="217"/>
    <s v="Finalizada"/>
    <s v="Material para Tapizar"/>
    <s v="Tela Collete 114 Stone 812 Fabric"/>
    <n v="-8"/>
    <n v="0"/>
    <n v="0"/>
    <n v="30.663599999999999"/>
    <n v="0"/>
  </r>
  <r>
    <x v="190"/>
    <s v="En Proceso"/>
    <s v="Materiales Varios"/>
    <s v="Enchape de madera"/>
    <n v="44.95"/>
    <n v="426.937883"/>
    <n v="19190.85784085"/>
    <n v="30.663599999999999"/>
    <n v="625.851427779191"/>
  </r>
  <r>
    <x v="204"/>
    <s v="En Proceso"/>
    <s v="Clavos y Tornillos"/>
    <s v="Tornillo Gypsum 1-1/4&quot;"/>
    <n v="15"/>
    <n v="0.226105"/>
    <n v="3.391575"/>
    <n v="30.663599999999999"/>
    <n v="0.11060589754627637"/>
  </r>
  <r>
    <x v="204"/>
    <s v="En Proceso"/>
    <s v="Clavos y Tornillos"/>
    <s v="Tornillo Gypsum 1&quot;"/>
    <n v="15"/>
    <n v="0.14652999999999999"/>
    <n v="2.1979500000000001"/>
    <n v="30.663599999999999"/>
    <n v="7.1679450553751037E-2"/>
  </r>
  <r>
    <x v="257"/>
    <s v="En Proceso"/>
    <s v="Clavos y Tornillos"/>
    <s v="Tornillo Gypsum 1-1/4&quot;"/>
    <n v="15"/>
    <n v="0.226105"/>
    <n v="3.391575"/>
    <n v="30.663599999999999"/>
    <n v="0.11060589754627637"/>
  </r>
  <r>
    <x v="257"/>
    <s v="En Proceso"/>
    <s v="Clavos y Tornillos"/>
    <s v="Tornillo Gypsum 1&quot;"/>
    <n v="15"/>
    <n v="0.14652999999999999"/>
    <n v="2.1979500000000001"/>
    <n v="30.663599999999999"/>
    <n v="7.1679450553751037E-2"/>
  </r>
  <r>
    <x v="256"/>
    <s v="Finalizada"/>
    <s v="Material para Tapizar"/>
    <s v="Espuma dacron 2&quot;"/>
    <n v="1"/>
    <n v="2579.3705650000002"/>
    <n v="2579.3705650000002"/>
    <n v="30.663599999999999"/>
    <n v="84.118321560416916"/>
  </r>
  <r>
    <x v="256"/>
    <s v="Finalizada"/>
    <s v="Material para Tapizar"/>
    <s v="Espuma para exterior 1&quot;"/>
    <n v="1"/>
    <n v="2946.5409639999998"/>
    <n v="2946.5409639999998"/>
    <n v="30.663599999999999"/>
    <n v="96.092466768415974"/>
  </r>
  <r>
    <x v="203"/>
    <s v="En Proceso"/>
    <s v="Material para Empaque"/>
    <s v="Espuma polietileno"/>
    <n v="16"/>
    <n v="769.11934599999995"/>
    <n v="12305.909535999999"/>
    <n v="30.663599999999999"/>
    <n v="401.31979076168483"/>
  </r>
  <r>
    <x v="203"/>
    <s v="En Proceso"/>
    <s v="Material para Empaque"/>
    <s v="Caja de carton 580mm x 480mm x 800mm"/>
    <n v="200"/>
    <n v="102.022713"/>
    <n v="20404.542600000001"/>
    <n v="30.663599999999999"/>
    <n v="665.43206277149454"/>
  </r>
  <r>
    <x v="255"/>
    <s v="En Proceso"/>
    <s v="Clavos y Tornillos"/>
    <s v="Clavillo de Terminacion 1-5/8&quot;"/>
    <n v="5000"/>
    <n v="5.8363999999999999E-2"/>
    <n v="291.82"/>
    <n v="30.663599999999999"/>
    <n v="9.5168212473421256"/>
  </r>
  <r>
    <x v="254"/>
    <s v="En Proceso"/>
    <s v="Clavos y Tornillos"/>
    <s v="Tornillo Sq/Ph Flat head #6 x 1-1/2&quot;"/>
    <n v="400"/>
    <n v="0.35764800000000002"/>
    <n v="143.0592"/>
    <n v="30.663599999999999"/>
    <n v="4.6654404570891872"/>
  </r>
  <r>
    <x v="203"/>
    <s v="En Proceso"/>
    <s v="Clavos y Tornillos"/>
    <s v="Tornillo Sq/Ph Flat head #6 x 1-1/2&quot;"/>
    <n v="400"/>
    <n v="0.35764800000000002"/>
    <n v="143.0592"/>
    <n v="30.663599999999999"/>
    <n v="4.6654404570891872"/>
  </r>
  <r>
    <x v="190"/>
    <s v="En Proceso"/>
    <s v="Materiales Varios"/>
    <s v="Enchape de madera"/>
    <n v="4.7"/>
    <n v="426.937883"/>
    <n v="2006.6080501000001"/>
    <n v="30.663599999999999"/>
    <n v="65.439415140427087"/>
  </r>
  <r>
    <x v="217"/>
    <s v="Finalizada"/>
    <s v="Material para Tapizar"/>
    <s v="Espuma dacron 2&quot;"/>
    <n v="3"/>
    <n v="2579.3705650000002"/>
    <n v="7738.1116950000005"/>
    <n v="30.663599999999999"/>
    <n v="252.35496468125075"/>
  </r>
  <r>
    <x v="217"/>
    <s v="Finalizada"/>
    <s v="Material para Tapizar"/>
    <s v="Espuma para exterior 5&quot;"/>
    <n v="1"/>
    <n v="14483.697055000001"/>
    <n v="14483.697055000001"/>
    <n v="30.663599999999999"/>
    <n v="472.34170335511817"/>
  </r>
  <r>
    <x v="217"/>
    <s v="Finalizada"/>
    <s v="Material para Tapizar"/>
    <s v="Tela Collete 114 Stone 812 Fabric"/>
    <n v="8"/>
    <n v="0"/>
    <n v="0"/>
    <n v="30.663599999999999"/>
    <n v="0"/>
  </r>
  <r>
    <x v="203"/>
    <s v="En Proceso"/>
    <s v="Material para Empaque"/>
    <s v="Espuma polietileno"/>
    <n v="4"/>
    <n v="769.11934599999995"/>
    <n v="3076.4773839999998"/>
    <n v="30.663599999999999"/>
    <n v="100.32994769042121"/>
  </r>
  <r>
    <x v="189"/>
    <s v="En Proceso"/>
    <s v="Material para Empaque"/>
    <s v="Caja de carton 825mm x 535mm x 710mm"/>
    <n v="50"/>
    <n v="126.708727"/>
    <n v="6335.4363499999999"/>
    <n v="30.663599999999999"/>
    <n v="206.61097685855543"/>
  </r>
  <r>
    <x v="266"/>
    <s v="Finalizada"/>
    <s v="Herrajes"/>
    <s v="Steel Insert 1/4-20 x 20 mm ZN"/>
    <n v="20"/>
    <n v="8.455209"/>
    <n v="169.10417999999999"/>
    <n v="30.663599999999999"/>
    <n v="5.51481822095253"/>
  </r>
  <r>
    <x v="266"/>
    <s v="Finalizada"/>
    <s v="Herrajes"/>
    <s v="Bolt JCB-B 1/4-20 x 45 mm BO"/>
    <n v="20"/>
    <n v="4.0345360000000001"/>
    <n v="80.690719999999999"/>
    <n v="30.663599999999999"/>
    <n v="2.6314822786626491"/>
  </r>
  <r>
    <x v="266"/>
    <s v="Finalizada"/>
    <s v="Clavos y Tornillos"/>
    <s v="Tornillo Square Flat head #8 x 3/4&quot;"/>
    <n v="43"/>
    <n v="0.40263599999999999"/>
    <n v="17.313348000000001"/>
    <n v="30.663599999999999"/>
    <n v="0.56462215786796077"/>
  </r>
  <r>
    <x v="266"/>
    <s v="Finalizada"/>
    <s v="Clavos y Tornillos"/>
    <s v="Tornillo Square Flat head #8 x 1-1/4&quot;"/>
    <n v="30"/>
    <n v="0.53120699999999998"/>
    <n v="15.936209999999999"/>
    <n v="30.663599999999999"/>
    <n v="0.51971099283841427"/>
  </r>
  <r>
    <x v="266"/>
    <s v="Finalizada"/>
    <s v="Clavos y Tornillos"/>
    <s v="Tornillo Sq/Ph Flat head #6 x 1-1/2&quot;"/>
    <n v="90"/>
    <n v="0.35764800000000002"/>
    <n v="32.188320000000004"/>
    <n v="30.663599999999999"/>
    <n v="1.0497241028450672"/>
  </r>
  <r>
    <x v="267"/>
    <s v="Finalizada"/>
    <s v="Clavos y Tornillos"/>
    <s v="Tornillo Square Flat head #8 x 1-1/4&quot;"/>
    <n v="96"/>
    <n v="0.53120699999999998"/>
    <n v="50.995871999999999"/>
    <n v="30.663599999999999"/>
    <n v="1.6630751770829257"/>
  </r>
  <r>
    <x v="267"/>
    <s v="Finalizada"/>
    <s v="Clavos y Tornillos"/>
    <s v="Tornillo Square Flat head #8 x 3/4&quot;"/>
    <n v="30"/>
    <n v="0.40263599999999999"/>
    <n v="12.079079999999999"/>
    <n v="30.663599999999999"/>
    <n v="0.39392243572183305"/>
  </r>
  <r>
    <x v="267"/>
    <s v="Finalizada"/>
    <s v="Clavos y Tornillos"/>
    <s v="Tornillo Pan head #10 x 1&quot;"/>
    <n v="6"/>
    <n v="0.68488499999999997"/>
    <n v="4.1093099999999998"/>
    <n v="30.663599999999999"/>
    <n v="0.13401264039447422"/>
  </r>
  <r>
    <x v="267"/>
    <s v="Finalizada"/>
    <s v="Clavos y Tornillos"/>
    <s v="Tornillo Amarillo 1-1/2&quot; #10"/>
    <n v="60"/>
    <n v="0.59657000000000004"/>
    <n v="35.794200000000004"/>
    <n v="30.663599999999999"/>
    <n v="1.167318905803624"/>
  </r>
  <r>
    <x v="267"/>
    <s v="Finalizada"/>
    <s v="Clavos y Tornillos"/>
    <s v="Tornillo Amarillo 2&quot; #10"/>
    <n v="80"/>
    <n v="0.76774100000000001"/>
    <n v="61.419280000000001"/>
    <n v="30.663599999999999"/>
    <n v="2.0030029089865509"/>
  </r>
  <r>
    <x v="268"/>
    <s v="Finalizada"/>
    <s v="Clavos y Tornillos"/>
    <s v="Tornillo Square Flat head #8 x 1-1/4&quot;"/>
    <n v="48"/>
    <n v="0.53120699999999998"/>
    <n v="25.497935999999999"/>
    <n v="30.663599999999999"/>
    <n v="0.83153758854146287"/>
  </r>
  <r>
    <x v="268"/>
    <s v="Finalizada"/>
    <s v="Herrajes"/>
    <s v="Nivelador plastico con felpa 1&quot; x 1/4&quot;"/>
    <n v="4"/>
    <n v="16.954823000000001"/>
    <n v="67.819292000000004"/>
    <n v="30.663599999999999"/>
    <n v="2.211719824156329"/>
  </r>
  <r>
    <x v="268"/>
    <s v="Finalizada"/>
    <s v="Herrajes"/>
    <s v="Steel Insert 1/4-20 x 20 mm ZN"/>
    <n v="4"/>
    <n v="8.455209"/>
    <n v="33.820836"/>
    <n v="30.663599999999999"/>
    <n v="1.102963644190506"/>
  </r>
  <r>
    <x v="268"/>
    <s v="Finalizada"/>
    <s v="Clavos y Tornillos"/>
    <s v="Tornillo Amarillo 1-1/2&quot; #10"/>
    <n v="40"/>
    <n v="0.59657000000000004"/>
    <n v="23.8628"/>
    <n v="30.663599999999999"/>
    <n v="0.77821260386908264"/>
  </r>
  <r>
    <x v="268"/>
    <s v="Finalizada"/>
    <s v="Clavos y Tornillos"/>
    <s v="Tornillo Amarillo 2&quot; #10"/>
    <n v="60"/>
    <n v="0.76774100000000001"/>
    <n v="46.064459999999997"/>
    <n v="30.663599999999999"/>
    <n v="1.502252181739913"/>
  </r>
  <r>
    <x v="189"/>
    <s v="En Proceso"/>
    <s v="Material para Empaque"/>
    <s v="Espuma polietileno 1/8&quot; x 24&quot; x 550pies"/>
    <n v="2"/>
    <n v="3004.8656430000001"/>
    <n v="6009.7312860000002"/>
    <n v="30.663599999999999"/>
    <n v="195.98909736625839"/>
  </r>
  <r>
    <x v="249"/>
    <s v="Finalizada"/>
    <s v="Material para Tapizar"/>
    <s v="Espuma dacron 2&quot;"/>
    <n v="26"/>
    <n v="2579.3705650000002"/>
    <n v="67063.634690000006"/>
    <n v="30.663599999999999"/>
    <n v="2187.0763605708398"/>
  </r>
  <r>
    <x v="249"/>
    <s v="Finalizada"/>
    <s v="Material para Tapizar"/>
    <s v="Espuma para exterior 2&quot;"/>
    <n v="5"/>
    <n v="5538.2975280000001"/>
    <n v="27691.487639999999"/>
    <n v="30.663599999999999"/>
    <n v="903.07359996869252"/>
  </r>
  <r>
    <x v="254"/>
    <s v="En Proceso"/>
    <s v="Material para Empaque"/>
    <s v="Espuma polietileno 1/8&quot; x 24&quot; x 550pies"/>
    <n v="4"/>
    <n v="3004.8656430000001"/>
    <n v="12019.462572"/>
    <n v="30.663599999999999"/>
    <n v="391.97819473251678"/>
  </r>
  <r>
    <x v="254"/>
    <s v="En Proceso"/>
    <s v="Material para Empaque"/>
    <s v="Caja de carton 580mm x 480mm x 800mm"/>
    <n v="200"/>
    <n v="102.022713"/>
    <n v="20404.542600000001"/>
    <n v="30.663599999999999"/>
    <n v="665.43206277149454"/>
  </r>
  <r>
    <x v="255"/>
    <s v="En Proceso"/>
    <s v="Clavos y Tornillos"/>
    <s v="Tornillo Square Flat head #6 x 1-1/2&quot;"/>
    <n v="400"/>
    <n v="0.49624400000000002"/>
    <n v="198.49760000000001"/>
    <n v="30.663599999999999"/>
    <n v="6.4733951656035176"/>
  </r>
  <r>
    <x v="255"/>
    <s v="En Proceso"/>
    <s v="Herrajes"/>
    <s v="Resbalon plastico de 3/4&quot; con clavo"/>
    <n v="800"/>
    <n v="1.8334699999999999"/>
    <n v="1466.7759999999998"/>
    <n v="30.663599999999999"/>
    <n v="47.834435617474789"/>
  </r>
  <r>
    <x v="249"/>
    <s v="Finalizada"/>
    <s v="Material para Tapizar"/>
    <s v="Tela Barbados 234 Lemon Fabric"/>
    <n v="58"/>
    <n v="0"/>
    <n v="0"/>
    <n v="30.663599999999999"/>
    <n v="0"/>
  </r>
  <r>
    <x v="221"/>
    <s v="Finalizada"/>
    <s v="Material para Tapizar"/>
    <s v="Tela Nairobi/Black Rhino"/>
    <n v="29"/>
    <n v="0"/>
    <n v="0"/>
    <n v="30.663599999999999"/>
    <n v="0"/>
  </r>
  <r>
    <x v="255"/>
    <s v="En Proceso"/>
    <s v="Material para Empaque"/>
    <s v="Espuma polietileno 1/8&quot; x 24&quot; x 550pies"/>
    <n v="4"/>
    <n v="3004.8656430000001"/>
    <n v="12019.462572"/>
    <n v="30.663599999999999"/>
    <n v="391.97819473251678"/>
  </r>
  <r>
    <x v="255"/>
    <s v="En Proceso"/>
    <s v="Material para Empaque"/>
    <s v="Caja de carton 580mm x 480mm x 800mm"/>
    <n v="200"/>
    <n v="102.022713"/>
    <n v="20404.542600000001"/>
    <n v="30.663599999999999"/>
    <n v="665.43206277149454"/>
  </r>
  <r>
    <x v="266"/>
    <s v="Finalizada"/>
    <s v="Metales"/>
    <s v="Angular de 3/4&quot; x 1/8&quot;"/>
    <n v="6"/>
    <n v="32.696230999999997"/>
    <n v="196.17738599999998"/>
    <n v="30.663599999999999"/>
    <n v="6.3977284467577187"/>
  </r>
  <r>
    <x v="269"/>
    <s v="Finalizada"/>
    <s v="Metales"/>
    <s v="Angular de 3/4&quot; x 1/8&quot;"/>
    <n v="12"/>
    <n v="32.696230999999997"/>
    <n v="392.35477199999997"/>
    <n v="30.663599999999999"/>
    <n v="12.795456893515437"/>
  </r>
  <r>
    <x v="188"/>
    <s v="En Proceso"/>
    <s v="Material para Empaque"/>
    <s v="Espuma polietileno 1/8&quot; x 24&quot; x 550pies"/>
    <n v="1"/>
    <n v="3004.8656430000001"/>
    <n v="3004.8656430000001"/>
    <n v="30.663599999999999"/>
    <n v="97.994548683129196"/>
  </r>
  <r>
    <x v="188"/>
    <s v="En Proceso"/>
    <s v="Material para Empaque"/>
    <s v="Caja de carton 825mm x 535mm x 710mm"/>
    <n v="50"/>
    <n v="126.708727"/>
    <n v="6335.4363499999999"/>
    <n v="30.663599999999999"/>
    <n v="206.61097685855543"/>
  </r>
  <r>
    <x v="258"/>
    <s v="Finalizada"/>
    <s v="Pinturas y Quimicos"/>
    <s v="Silicon transparente RTV Lanco"/>
    <n v="1"/>
    <n v="120.5"/>
    <n v="120.5"/>
    <n v="30.663599999999999"/>
    <n v="3.9297408001669734"/>
  </r>
  <r>
    <x v="258"/>
    <s v="Finalizada"/>
    <s v="Clavos y Tornillos"/>
    <s v="Tornillo Square Flat head #8 x 3/4&quot;"/>
    <n v="200"/>
    <n v="0.40263599999999999"/>
    <n v="80.527199999999993"/>
    <n v="30.663599999999999"/>
    <n v="2.6261495714788867"/>
  </r>
  <r>
    <x v="259"/>
    <s v="Finalizada"/>
    <s v="Pinturas y Quimicos"/>
    <s v="Silicon transparente RTV Lanco"/>
    <n v="1"/>
    <n v="120.5"/>
    <n v="120.5"/>
    <n v="30.663599999999999"/>
    <n v="3.9297408001669734"/>
  </r>
  <r>
    <x v="259"/>
    <s v="Finalizada"/>
    <s v="Clavos y Tornillos"/>
    <s v="Tornillo Square Flat head #8 x 3/4&quot;"/>
    <n v="50"/>
    <n v="0.40263599999999999"/>
    <n v="20.131799999999998"/>
    <n v="30.663599999999999"/>
    <n v="0.65653739286972168"/>
  </r>
  <r>
    <x v="259"/>
    <s v="Finalizada"/>
    <s v="Clavos y Tornillos"/>
    <s v="Tornillo Gypsum 1&quot;"/>
    <n v="50"/>
    <n v="0.14652999999999999"/>
    <n v="7.3264999999999993"/>
    <n v="30.663599999999999"/>
    <n v="0.23893150184583675"/>
  </r>
  <r>
    <x v="258"/>
    <s v="Finalizada"/>
    <s v="Clavos y Tornillos"/>
    <s v="Tornillo Gypsum 1&quot;"/>
    <n v="100"/>
    <n v="0.14652999999999999"/>
    <n v="14.652999999999999"/>
    <n v="30.663599999999999"/>
    <n v="0.4778630036916735"/>
  </r>
  <r>
    <x v="270"/>
    <s v="Finalizada"/>
    <s v="Clavos y Tornillos"/>
    <s v="Tornillo Amarillo 1-1/2&quot; #10"/>
    <n v="50"/>
    <n v="0.59657000000000004"/>
    <n v="29.828500000000002"/>
    <n v="30.663599999999999"/>
    <n v="0.9727657548363533"/>
  </r>
  <r>
    <x v="190"/>
    <s v="En Proceso"/>
    <s v="Material para Empaque"/>
    <s v="Espuma polietileno 1/8&quot; x 24&quot; x 550pies"/>
    <n v="1"/>
    <n v="3004.8656430000001"/>
    <n v="3004.8656430000001"/>
    <n v="30.663599999999999"/>
    <n v="97.994548683129196"/>
  </r>
  <r>
    <x v="190"/>
    <s v="En Proceso"/>
    <s v="Material para Empaque"/>
    <s v="Caja de carton 825mm x 535mm x 710mm"/>
    <n v="50"/>
    <n v="126.708727"/>
    <n v="6335.4363499999999"/>
    <n v="30.663599999999999"/>
    <n v="206.61097685855543"/>
  </r>
  <r>
    <x v="253"/>
    <s v="Finalizada"/>
    <s v="Metales"/>
    <s v="Angular de 3/4&quot; x 1/8&quot;"/>
    <n v="6"/>
    <n v="32.696230999999997"/>
    <n v="196.17738599999998"/>
    <n v="30.663599999999999"/>
    <n v="6.3977284467577187"/>
  </r>
  <r>
    <x v="271"/>
    <s v="Finalizada"/>
    <s v="Metales"/>
    <s v="Angular de 3/4&quot; x 1/8&quot;"/>
    <n v="6"/>
    <n v="32.696230999999997"/>
    <n v="196.17738599999998"/>
    <n v="30.663599999999999"/>
    <n v="6.3977284467577187"/>
  </r>
  <r>
    <x v="267"/>
    <s v="Finalizada"/>
    <s v="Material para Empaque"/>
    <s v="Lamina de carton 38&quot; x 34&quot;"/>
    <n v="50"/>
    <n v="30.553100000000001"/>
    <n v="1527.655"/>
    <n v="30.663599999999999"/>
    <n v="49.81981893841558"/>
  </r>
  <r>
    <x v="268"/>
    <s v="Finalizada"/>
    <s v="Material para Empaque"/>
    <s v="Lamina de carton 38&quot; x 34&quot;"/>
    <n v="9"/>
    <n v="30.553100000000001"/>
    <n v="274.97789999999998"/>
    <n v="30.663599999999999"/>
    <n v="8.967567408914805"/>
  </r>
  <r>
    <x v="258"/>
    <s v="Finalizada"/>
    <s v="Material para Empaque"/>
    <s v="Lamina de carton 38&quot; x 34&quot;"/>
    <n v="24"/>
    <n v="30.553100000000001"/>
    <n v="733.27440000000001"/>
    <n v="30.663599999999999"/>
    <n v="23.91351309043948"/>
  </r>
  <r>
    <x v="259"/>
    <s v="Finalizada"/>
    <s v="Material para Empaque"/>
    <s v="Lamina de carton 38&quot; x 34&quot;"/>
    <n v="10"/>
    <n v="30.553100000000001"/>
    <n v="305.53100000000001"/>
    <n v="30.663599999999999"/>
    <n v="9.9639637876831166"/>
  </r>
  <r>
    <x v="266"/>
    <s v="Finalizada"/>
    <s v="Material para Empaque"/>
    <s v="Lamina de carton 38&quot; x 34&quot;"/>
    <n v="20"/>
    <n v="30.553100000000001"/>
    <n v="611.06200000000001"/>
    <n v="30.663599999999999"/>
    <n v="19.927927575366233"/>
  </r>
  <r>
    <x v="269"/>
    <s v="Finalizada"/>
    <s v="Material para Empaque"/>
    <s v="Espuma polietileno 1/8&quot; x 24&quot; x 550pies"/>
    <n v="2"/>
    <n v="3004.8656430000001"/>
    <n v="6009.7312860000002"/>
    <n v="30.663599999999999"/>
    <n v="195.98909736625839"/>
  </r>
  <r>
    <x v="269"/>
    <s v="Finalizada"/>
    <s v="Material para Empaque"/>
    <s v="Lamina de carton 38&quot; x 34&quot;"/>
    <n v="24"/>
    <n v="30.553100000000001"/>
    <n v="733.27440000000001"/>
    <n v="30.663599999999999"/>
    <n v="23.91351309043948"/>
  </r>
  <r>
    <x v="271"/>
    <s v="Finalizada"/>
    <s v="Material para Empaque"/>
    <s v="Lamina de carton 38&quot; x 34&quot;"/>
    <n v="16"/>
    <n v="30.553100000000001"/>
    <n v="488.84960000000001"/>
    <n v="30.663599999999999"/>
    <n v="15.942342060292987"/>
  </r>
  <r>
    <x v="268"/>
    <s v="Finalizada"/>
    <s v="Herrajes"/>
    <s v="Steel Insert 1/4-20 x 20 mm ZN"/>
    <n v="4"/>
    <n v="8.455209"/>
    <n v="33.820836"/>
    <n v="30.663599999999999"/>
    <n v="1.102963644190506"/>
  </r>
  <r>
    <x v="268"/>
    <s v="Finalizada"/>
    <s v="Herrajes"/>
    <s v="Nivelador plastico con felpa 1&quot; x 1/4&quot;"/>
    <n v="4"/>
    <n v="16.954823000000001"/>
    <n v="67.819292000000004"/>
    <n v="30.663599999999999"/>
    <n v="2.211719824156329"/>
  </r>
  <r>
    <x v="267"/>
    <s v="Finalizada"/>
    <s v="Herrajes"/>
    <s v="Steel Insert 1/4-20 x 20 mm ZN"/>
    <n v="8"/>
    <n v="8.455209"/>
    <n v="67.641672"/>
    <n v="30.663599999999999"/>
    <n v="2.2059272883810119"/>
  </r>
  <r>
    <x v="267"/>
    <s v="Finalizada"/>
    <s v="Herrajes"/>
    <s v="Nivelador plastico con felpa 1&quot; x 1/4&quot;"/>
    <n v="8"/>
    <n v="16.954823000000001"/>
    <n v="135.63858400000001"/>
    <n v="30.663599999999999"/>
    <n v="4.4234396483126579"/>
  </r>
  <r>
    <x v="248"/>
    <s v="Finalizada"/>
    <s v="Clavos y Tornillos"/>
    <s v="Tornillo Gypsum 1-1/4&quot;"/>
    <n v="245"/>
    <n v="0.226105"/>
    <n v="55.395724999999999"/>
    <n v="30.663599999999999"/>
    <n v="1.8065629932558473"/>
  </r>
  <r>
    <x v="248"/>
    <s v="Finalizada"/>
    <s v="Plywood"/>
    <s v="Lamina Plywood Corriente 4 x 8 x 3/8&quot;"/>
    <n v="15"/>
    <n v="525.46154100000001"/>
    <n v="7881.9231150000005"/>
    <n v="30.663599999999999"/>
    <n v="257.04493650452002"/>
  </r>
  <r>
    <x v="248"/>
    <s v="Finalizada"/>
    <s v="Plywood"/>
    <s v="Lamina Plywood Corriente 4 x 8 x 1/8&quot;"/>
    <n v="1"/>
    <n v="313.04000000000002"/>
    <n v="313.04000000000002"/>
    <n v="30.663599999999999"/>
    <n v="10.208846971653688"/>
  </r>
  <r>
    <x v="249"/>
    <s v="Finalizada"/>
    <s v="Material para Tapizar"/>
    <s v="Velcro"/>
    <n v="148"/>
    <n v="12.651859"/>
    <n v="1872.475132"/>
    <n v="30.663599999999999"/>
    <n v="61.065078203472524"/>
  </r>
  <r>
    <x v="249"/>
    <s v="Finalizada"/>
    <s v="Material para Tapizar"/>
    <s v="Carros No 5 para Zipper"/>
    <n v="223"/>
    <n v="6"/>
    <n v="1338"/>
    <n v="30.663599999999999"/>
    <n v="43.634798262434941"/>
  </r>
  <r>
    <x v="249"/>
    <s v="Finalizada"/>
    <s v="Material para Tapizar"/>
    <s v="Zipper No 5"/>
    <n v="146"/>
    <n v="19.5"/>
    <n v="2847"/>
    <n v="30.663599999999999"/>
    <n v="92.846241145853725"/>
  </r>
  <r>
    <x v="248"/>
    <s v="Finalizada"/>
    <s v="Clavos y Tornillos"/>
    <s v="Tornillo Gypsum 1-1/4&quot;"/>
    <n v="100"/>
    <n v="0.226105"/>
    <n v="22.610500000000002"/>
    <n v="30.663599999999999"/>
    <n v="0.73737265030850918"/>
  </r>
  <r>
    <x v="272"/>
    <s v="En Proceso"/>
    <s v="Clavos y Tornillos"/>
    <s v="Clavillo de Terminacion 1-1/2&quot;"/>
    <n v="5000"/>
    <n v="0.1268"/>
    <n v="634"/>
    <n v="30.663599999999999"/>
    <n v="20.675980641542417"/>
  </r>
  <r>
    <x v="189"/>
    <s v="En Proceso"/>
    <s v="Clavos y Tornillos"/>
    <s v="Perno Allen Avellanado 1/2&quot; x 1/4&quot; HN"/>
    <n v="450"/>
    <n v="2.9723419999999998"/>
    <n v="1337.5538999999999"/>
    <n v="30.663599999999999"/>
    <n v="43.620250068485106"/>
  </r>
  <r>
    <x v="189"/>
    <s v="En Proceso"/>
    <s v="Clavos y Tornillos"/>
    <s v="Tuerca Galvanizada con uñas 1/4&quot;"/>
    <n v="450"/>
    <n v="1.8814580000000001"/>
    <n v="846.65610000000004"/>
    <n v="30.663599999999999"/>
    <n v="27.611112198176343"/>
  </r>
  <r>
    <x v="273"/>
    <s v="Finalizada"/>
    <s v="Clavos y Tornillos"/>
    <s v="Tornillo Amarillo 2-1/2&quot; #10"/>
    <n v="40"/>
    <n v="0.08"/>
    <n v="3.2"/>
    <n v="30.663599999999999"/>
    <n v="0.10435826191314784"/>
  </r>
  <r>
    <x v="273"/>
    <s v="Finalizada"/>
    <s v="Materiales Varios"/>
    <s v="Lamina de Fibran 4 x 8 x 1/2&quot;"/>
    <n v="1"/>
    <n v="413.91"/>
    <n v="413.91"/>
    <n v="30.663599999999999"/>
    <n v="13.498415058897196"/>
  </r>
  <r>
    <x v="273"/>
    <s v="Finalizada"/>
    <s v="Material para Empaque"/>
    <s v="Lamina de carton 38&quot; x 34&quot;"/>
    <n v="3"/>
    <n v="30.553100000000001"/>
    <n v="91.659300000000002"/>
    <n v="30.663599999999999"/>
    <n v="2.989189136304935"/>
  </r>
  <r>
    <x v="273"/>
    <s v="Finalizada"/>
    <s v="Material para Empaque"/>
    <s v="Lamina de carton 38&quot; x 34&quot;"/>
    <n v="4"/>
    <n v="30.553100000000001"/>
    <n v="122.2124"/>
    <n v="30.663599999999999"/>
    <n v="3.9855855150732467"/>
  </r>
  <r>
    <x v="248"/>
    <s v="Finalizada"/>
    <s v="Material para Empaque"/>
    <s v="Espuma polietileno 1/8&quot; x 24&quot; x 550pies"/>
    <n v="1"/>
    <n v="3004.8656430000001"/>
    <n v="3004.8656430000001"/>
    <n v="30.663599999999999"/>
    <n v="97.994548683129196"/>
  </r>
  <r>
    <x v="248"/>
    <s v="Finalizada"/>
    <s v="Material para Empaque"/>
    <s v="Lamina  poroplast lisa 2´ x 4´ x 3/4&quot;"/>
    <n v="42"/>
    <n v="36.232787999999999"/>
    <n v="1521.777096"/>
    <n v="30.663599999999999"/>
    <n v="49.628128986811724"/>
  </r>
  <r>
    <x v="256"/>
    <s v="Finalizada"/>
    <s v="Material para Tapizar"/>
    <s v="Zipper 20&quot;"/>
    <n v="12"/>
    <n v="24"/>
    <n v="288"/>
    <n v="30.663599999999999"/>
    <n v="9.3922435721833057"/>
  </r>
  <r>
    <x v="256"/>
    <s v="Finalizada"/>
    <s v="Clavos y Tornillos"/>
    <s v="Stove bolt 1-1/2&quot; #8"/>
    <n v="36"/>
    <n v="4.1112500000000001"/>
    <n v="148.005"/>
    <n v="30.663599999999999"/>
    <n v="4.826732673267327"/>
  </r>
  <r>
    <x v="201"/>
    <s v="En Proceso"/>
    <s v="Materiales Varios"/>
    <s v="Enchape de madera"/>
    <n v="22.34"/>
    <n v="426.937883"/>
    <n v="9537.7923062200007"/>
    <n v="30.663599999999999"/>
    <n v="311.04607111428538"/>
  </r>
  <r>
    <x v="221"/>
    <s v="Finalizada"/>
    <s v="Material para Tapizar"/>
    <s v="Espuma dacron 2&quot;"/>
    <n v="9"/>
    <n v="2579.3705650000002"/>
    <n v="23214.335085000002"/>
    <n v="30.663599999999999"/>
    <n v="757.06489404375236"/>
  </r>
  <r>
    <x v="221"/>
    <s v="Finalizada"/>
    <s v="Material para Tapizar"/>
    <s v="Espuma para exterior 2&quot;"/>
    <n v="3"/>
    <n v="5538.2975280000001"/>
    <n v="16614.892584000001"/>
    <n v="30.663599999999999"/>
    <n v="541.84415998121551"/>
  </r>
  <r>
    <x v="274"/>
    <s v="En Proceso"/>
    <s v="Herrajes"/>
    <s v="Resbalon plastico de 3/4&quot; con clavo"/>
    <n v="1200"/>
    <n v="1.8334699999999999"/>
    <n v="2200.1639999999998"/>
    <n v="30.663599999999999"/>
    <n v="71.751653426212187"/>
  </r>
  <r>
    <x v="274"/>
    <s v="En Proceso"/>
    <s v="Clavos y Tornillos"/>
    <s v="Tornillo Square Flat head #6 x 1-1/2&quot;"/>
    <n v="1200"/>
    <n v="0.49624400000000002"/>
    <n v="595.49279999999999"/>
    <n v="30.663599999999999"/>
    <n v="19.42018549681055"/>
  </r>
  <r>
    <x v="274"/>
    <s v="En Proceso"/>
    <s v="Clavos y Tornillos"/>
    <s v="Clavillo de Terminacion 1-1/2&quot;"/>
    <n v="5000"/>
    <n v="0.1268"/>
    <n v="634"/>
    <n v="30.663599999999999"/>
    <n v="20.675980641542417"/>
  </r>
  <r>
    <x v="248"/>
    <s v="Finalizada"/>
    <s v="Herrajes"/>
    <s v="Camisas para soportes de repisas 1/4&quot;"/>
    <n v="288"/>
    <n v="1.6857439999999999"/>
    <n v="485.49427199999997"/>
    <n v="30.663599999999999"/>
    <n v="15.832918248346573"/>
  </r>
  <r>
    <x v="248"/>
    <s v="Finalizada"/>
    <s v="Herrajes"/>
    <s v="Soportes para repisas 1/4&quot;"/>
    <n v="36"/>
    <n v="4.3360770000000004"/>
    <n v="156.09877200000003"/>
    <n v="30.663599999999999"/>
    <n v="5.0906864164677348"/>
  </r>
  <r>
    <x v="236"/>
    <s v="Finalizada"/>
    <s v="Herrajes"/>
    <s v="Haladeras de bronce"/>
    <n v="8"/>
    <n v="2456.545623"/>
    <n v="19652.364984"/>
    <n v="30.663599999999999"/>
    <n v="640.90207881657727"/>
  </r>
  <r>
    <x v="275"/>
    <s v="En Proceso"/>
    <s v="Herrajes"/>
    <s v="Resbalon plastico de 3/4&quot; con clavo"/>
    <n v="4"/>
    <n v="1.8334699999999999"/>
    <n v="7.3338799999999997"/>
    <n v="30.663599999999999"/>
    <n v="0.23917217808737395"/>
  </r>
  <r>
    <x v="276"/>
    <s v="En Proceso"/>
    <s v="Herrajes"/>
    <s v="Resbalon plastico de 3/4&quot; con clavo"/>
    <n v="6"/>
    <n v="1.8334699999999999"/>
    <n v="11.000819999999999"/>
    <n v="30.663599999999999"/>
    <n v="0.3587582671310609"/>
  </r>
  <r>
    <x v="236"/>
    <s v="Finalizada"/>
    <s v="Herrajes"/>
    <s v="Freno de 5/8&quot; para gaveta"/>
    <n v="24"/>
    <n v="86.026630999999995"/>
    <n v="2064.6391439999998"/>
    <n v="30.663599999999999"/>
    <n v="67.331922670527916"/>
  </r>
  <r>
    <x v="236"/>
    <s v="Finalizada"/>
    <s v="Herrajes"/>
    <s v="Separador de aluminio 32&quot; para gaveta"/>
    <n v="6"/>
    <n v="203.392056"/>
    <n v="1220.3523359999999"/>
    <n v="30.663599999999999"/>
    <n v="39.798077720815556"/>
  </r>
  <r>
    <x v="248"/>
    <s v="Finalizada"/>
    <s v="Herrajes"/>
    <s v="Soportes para repisas 1/4&quot;"/>
    <n v="12"/>
    <n v="4.3360770000000004"/>
    <n v="52.032924000000008"/>
    <n v="30.663599999999999"/>
    <n v="1.6968954721559115"/>
  </r>
  <r>
    <x v="248"/>
    <s v="Finalizada"/>
    <s v="Clavos y Tornillos"/>
    <s v="Tornillo Gypsum 1-1/4&quot;"/>
    <n v="50"/>
    <n v="0.226105"/>
    <n v="11.305250000000001"/>
    <n v="30.663599999999999"/>
    <n v="0.36868632515425459"/>
  </r>
  <r>
    <x v="272"/>
    <s v="En Proceso"/>
    <s v="Material para Empaque"/>
    <s v="Espuma polietileno 1/8&quot; x 24&quot; x 550pies"/>
    <n v="2"/>
    <n v="3004.8656430000001"/>
    <n v="6009.7312860000002"/>
    <n v="30.663599999999999"/>
    <n v="195.98909736625839"/>
  </r>
  <r>
    <x v="272"/>
    <s v="En Proceso"/>
    <s v="Material para Empaque"/>
    <s v="Caja de carton 580mm x 480mm x 800mm"/>
    <n v="300"/>
    <n v="102.022713"/>
    <n v="30606.813899999997"/>
    <n v="30.663599999999999"/>
    <n v="998.14809415724176"/>
  </r>
  <r>
    <x v="277"/>
    <s v="En Proceso"/>
    <s v="Clavos y Tornillos"/>
    <s v="Clavillo de Terminacion 1-1/2&quot;"/>
    <n v="5000"/>
    <n v="0.1268"/>
    <n v="634"/>
    <n v="30.663599999999999"/>
    <n v="20.675980641542417"/>
  </r>
  <r>
    <x v="274"/>
    <s v="En Proceso"/>
    <s v="Clavos y Tornillos"/>
    <s v="Tornillo Square Flat head #6 x 1-1/2&quot;"/>
    <n v="500"/>
    <n v="0.49624400000000002"/>
    <n v="248.12200000000001"/>
    <n v="30.663599999999999"/>
    <n v="8.0917439570043967"/>
  </r>
  <r>
    <x v="278"/>
    <s v="En Proceso"/>
    <s v="Clavos y Tornillos"/>
    <s v="Tornillo Square Flat head #8 x 2&quot;"/>
    <n v="175"/>
    <n v="0.80806699999999998"/>
    <n v="141.41172499999999"/>
    <n v="30.663599999999999"/>
    <n v="4.611713073481261"/>
  </r>
  <r>
    <x v="249"/>
    <s v="Finalizada"/>
    <s v="Clavos y Tornillos"/>
    <s v="Tornillo Flat head #8 x 2-1/2&quot;"/>
    <n v="50"/>
    <n v="0.96604699999999999"/>
    <n v="48.302349999999997"/>
    <n v="30.663599999999999"/>
    <n v="1.5752341538501675"/>
  </r>
  <r>
    <x v="202"/>
    <s v="En Proceso"/>
    <s v="Clavos y Tornillos"/>
    <s v="Perno Allen Avellanado 1/2&quot; x 1/4&quot; HN"/>
    <n v="650"/>
    <n v="2.9723419999999998"/>
    <n v="1932.0222999999999"/>
    <n v="30.663599999999999"/>
    <n v="63.007027876700711"/>
  </r>
  <r>
    <x v="202"/>
    <s v="En Proceso"/>
    <s v="Clavos y Tornillos"/>
    <s v="Tuerca Galvanizada con uñas 1/4&quot;"/>
    <n v="650"/>
    <n v="1.8814580000000001"/>
    <n v="1222.9476999999999"/>
    <n v="30.663599999999999"/>
    <n v="39.882717619588043"/>
  </r>
  <r>
    <x v="279"/>
    <s v="En Proceso"/>
    <s v="Clavos y Tornillos"/>
    <s v="Tornillo Square Flat head #8 x 3/4&quot;"/>
    <n v="30"/>
    <n v="0.40263599999999999"/>
    <n v="12.079079999999999"/>
    <n v="30.663599999999999"/>
    <n v="0.39392243572183305"/>
  </r>
  <r>
    <x v="279"/>
    <s v="En Proceso"/>
    <s v="Clavos y Tornillos"/>
    <s v="Tornillo Square Flat head #8 x 2&quot;"/>
    <n v="50"/>
    <n v="0.80806699999999998"/>
    <n v="40.403349999999996"/>
    <n v="30.663599999999999"/>
    <n v="1.3176323067089317"/>
  </r>
  <r>
    <x v="279"/>
    <s v="En Proceso"/>
    <s v="Clavos y Tornillos"/>
    <s v="Tornillo Amarillo 1-1/2&quot; #10"/>
    <n v="50"/>
    <n v="0.59657000000000004"/>
    <n v="29.828500000000002"/>
    <n v="30.663599999999999"/>
    <n v="0.9727657548363533"/>
  </r>
  <r>
    <x v="279"/>
    <s v="En Proceso"/>
    <s v="Clavos y Tornillos"/>
    <s v="Tornillo Square Flat head #8 x 3/4&quot;"/>
    <n v="80"/>
    <n v="0.40263599999999999"/>
    <n v="32.210880000000003"/>
    <n v="30.663599999999999"/>
    <n v="1.050459828591555"/>
  </r>
  <r>
    <x v="280"/>
    <s v="En Proceso"/>
    <s v="Clavos y Tornillos"/>
    <s v="Tornillo Square Flat head #8 x 1-1/4&quot;"/>
    <n v="6"/>
    <n v="0.53120699999999998"/>
    <n v="3.1872419999999999"/>
    <n v="30.663599999999999"/>
    <n v="0.10394219856768286"/>
  </r>
  <r>
    <x v="280"/>
    <s v="En Proceso"/>
    <s v="Clavos y Tornillos"/>
    <s v="Tornillo Square Flat head #8 x 3/4&quot;"/>
    <n v="100"/>
    <n v="0.40263599999999999"/>
    <n v="40.263599999999997"/>
    <n v="30.663599999999999"/>
    <n v="1.3130747857394434"/>
  </r>
  <r>
    <x v="272"/>
    <s v="En Proceso"/>
    <s v="Material para Empaque"/>
    <s v="Espuma polietileno 1/8&quot; x 24&quot; x 550pies"/>
    <n v="1"/>
    <n v="3004.8656430000001"/>
    <n v="3004.8656430000001"/>
    <n v="30.663599999999999"/>
    <n v="97.994548683129196"/>
  </r>
  <r>
    <x v="250"/>
    <s v="Finalizada"/>
    <s v="Clavos y Tornillos"/>
    <s v="Tornillo Square Flat head #8 x 1-1/4&quot;"/>
    <n v="225"/>
    <n v="0.53120699999999998"/>
    <n v="119.521575"/>
    <n v="30.663599999999999"/>
    <n v="3.8978324462881071"/>
  </r>
  <r>
    <x v="202"/>
    <s v="En Proceso"/>
    <s v="Pinturas y Quimicos"/>
    <s v="Adhesivo en polvo-Better Bond"/>
    <n v="12.5"/>
    <n v="140.81378000000001"/>
    <n v="1760.1722500000001"/>
    <n v="30.663599999999999"/>
    <n v="57.40266146179836"/>
  </r>
  <r>
    <x v="239"/>
    <s v="En Proceso"/>
    <s v="Pinturas y Quimicos"/>
    <s v="Adhesivo en polvo-Better Bond"/>
    <n v="12.5"/>
    <n v="140.81378000000001"/>
    <n v="1760.1722500000001"/>
    <n v="30.663599999999999"/>
    <n v="57.40266146179836"/>
  </r>
  <r>
    <x v="274"/>
    <s v="En Proceso"/>
    <s v="Clavos y Tornillos"/>
    <s v="Tornillo Sq/Ph Flat head #6 x 1-1/2&quot;"/>
    <n v="1300"/>
    <n v="0.35764800000000002"/>
    <n v="464.94240000000002"/>
    <n v="30.663599999999999"/>
    <n v="15.16268148553986"/>
  </r>
  <r>
    <x v="277"/>
    <s v="En Proceso"/>
    <s v="Herrajes"/>
    <s v="Resbalon plastico de 3/4&quot; con clavo"/>
    <n v="1200"/>
    <n v="1.8334699999999999"/>
    <n v="2200.1639999999998"/>
    <n v="30.663599999999999"/>
    <n v="71.751653426212187"/>
  </r>
  <r>
    <x v="273"/>
    <s v="Finalizada"/>
    <s v="Material para Tapizar"/>
    <s v="Black Out 118&quot; Beige"/>
    <n v="7"/>
    <n v="611.96199999999999"/>
    <n v="4283.7340000000004"/>
    <n v="30.663599999999999"/>
    <n v="139.70094835570515"/>
  </r>
  <r>
    <x v="281"/>
    <s v="Finalizada"/>
    <s v="Clavos y Tornillos"/>
    <s v="Clavillo de Terminacion 1-1/4&quot;"/>
    <n v="200"/>
    <n v="8.9399999999999993E-2"/>
    <n v="17.88"/>
    <n v="30.663599999999999"/>
    <n v="0.5831017884397135"/>
  </r>
  <r>
    <x v="281"/>
    <s v="Finalizada"/>
    <s v="Clavos y Tornillos"/>
    <s v="Tornillo Square Flat head #8 x 1-1/4&quot;"/>
    <n v="200"/>
    <n v="0.55755699999999997"/>
    <n v="111.51139999999999"/>
    <n v="30.663599999999999"/>
    <n v="3.6366049648443104"/>
  </r>
  <r>
    <x v="281"/>
    <s v="Finalizada"/>
    <s v="Clavos y Tornillos"/>
    <s v="Tornillo Square Flat head #8 x 2&quot;"/>
    <n v="120"/>
    <n v="0.80806699999999998"/>
    <n v="96.968040000000002"/>
    <n v="30.663599999999999"/>
    <n v="3.1623175361014364"/>
  </r>
  <r>
    <x v="256"/>
    <s v="Finalizada"/>
    <s v="Material para Empaque"/>
    <s v="Lamina de carton 38&quot; x 34&quot;"/>
    <n v="28"/>
    <n v="30.553100000000001"/>
    <n v="855.48680000000002"/>
    <n v="30.663599999999999"/>
    <n v="27.899098605512727"/>
  </r>
  <r>
    <x v="239"/>
    <s v="En Proceso"/>
    <s v="Metales"/>
    <s v="Platina de 1-1/2&quot; x 1/4&quot;"/>
    <n v="90"/>
    <n v="53.367150000000002"/>
    <n v="4803.0434999999998"/>
    <n v="30.663599999999999"/>
    <n v="156.63664736038822"/>
  </r>
  <r>
    <x v="188"/>
    <s v="En Proceso"/>
    <s v="Material para Empaque"/>
    <s v="Espuma polietileno 1/8&quot; x 24&quot; x 550pies"/>
    <n v="1"/>
    <n v="3004.8656430000001"/>
    <n v="3004.8656430000001"/>
    <n v="30.663599999999999"/>
    <n v="97.994548683129196"/>
  </r>
  <r>
    <x v="44"/>
    <s v="En Proceso"/>
    <s v="Material para Empaque"/>
    <s v="Papel kraft"/>
    <n v="669.88"/>
    <n v="2.6158890000000001"/>
    <n v="1752.33172332"/>
    <n v="30.663599999999999"/>
    <n v="57.146966544045711"/>
  </r>
  <r>
    <x v="8"/>
    <s v="En Proceso"/>
    <s v="Pinturas y Quimicos"/>
    <s v="Duro Tint Negro Sur Gal"/>
    <n v="2"/>
    <n v="1209.67"/>
    <n v="2419.34"/>
    <n v="30.663599999999999"/>
    <n v="78.899411680298471"/>
  </r>
  <r>
    <x v="8"/>
    <s v="En Proceso"/>
    <s v="Pinturas y Quimicos"/>
    <s v="Thinner extrafino Sur Gal"/>
    <n v="3"/>
    <n v="348.65001699999999"/>
    <n v="1045.950051"/>
    <n v="30.663599999999999"/>
    <n v="34.11047792822761"/>
  </r>
  <r>
    <x v="8"/>
    <s v="En Proceso"/>
    <s v="Pinturas y Quimicos"/>
    <s v="Laca Nitro Negro Sur Gal"/>
    <n v="3"/>
    <n v="941.893146"/>
    <n v="2825.6794380000001"/>
    <n v="30.663599999999999"/>
    <n v="92.150935897937629"/>
  </r>
  <r>
    <x v="8"/>
    <s v="En Proceso"/>
    <s v="Pinturas y Quimicos"/>
    <s v="Acabado mate trans Sur Gal"/>
    <n v="4"/>
    <n v="1224.899529"/>
    <n v="4899.5981160000001"/>
    <n v="30.663599999999999"/>
    <n v="159.7854823308418"/>
  </r>
  <r>
    <x v="8"/>
    <s v="En Proceso"/>
    <s v="Pinturas y Quimicos"/>
    <s v="Diluyente 411 Sur Gal"/>
    <n v="4"/>
    <n v="619.3682"/>
    <n v="2477.4728"/>
    <n v="30.663599999999999"/>
    <n v="80.795236045343671"/>
  </r>
  <r>
    <x v="8"/>
    <s v="En Proceso"/>
    <s v="Pinturas y Quimicos"/>
    <s v="Componente B 730 Sur Gal"/>
    <n v="4"/>
    <n v="1315.6757459999999"/>
    <n v="5262.7029839999996"/>
    <n v="30.663599999999999"/>
    <n v="171.62704261730519"/>
  </r>
  <r>
    <x v="8"/>
    <s v="En Proceso"/>
    <s v="Pinturas y Quimicos"/>
    <s v="Fondo Lijable trans Sur Gal"/>
    <n v="4"/>
    <n v="979.97469999999998"/>
    <n v="3919.8987999999999"/>
    <n v="30.663599999999999"/>
    <n v="127.8355705135731"/>
  </r>
  <r>
    <x v="8"/>
    <s v="En Proceso"/>
    <s v="Pinturas y Quimicos"/>
    <s v="Duro Tint Nogal Oscuro Sur Cuarto"/>
    <n v="3"/>
    <n v="343.60447399999998"/>
    <n v="1030.8134219999999"/>
    <n v="30.663599999999999"/>
    <n v="33.616842836457558"/>
  </r>
  <r>
    <x v="8"/>
    <s v="En Proceso"/>
    <s v="Pinturas y Quimicos"/>
    <s v="Laca Nitro Negro Sur Gal"/>
    <n v="2"/>
    <n v="941.893146"/>
    <n v="1883.786292"/>
    <n v="30.663599999999999"/>
    <n v="61.433957265291752"/>
  </r>
  <r>
    <x v="8"/>
    <s v="En Proceso"/>
    <s v="Pinturas y Quimicos"/>
    <s v="Thinner extrafino Sur Gal"/>
    <n v="5"/>
    <n v="348.65001699999999"/>
    <n v="1743.2500849999999"/>
    <n v="30.663599999999999"/>
    <n v="56.850796547046009"/>
  </r>
  <r>
    <x v="8"/>
    <s v="En Proceso"/>
    <s v="Pinturas y Quimicos"/>
    <s v="Diluyente 411 Sur Gal"/>
    <n v="4"/>
    <n v="619.3682"/>
    <n v="2477.4728"/>
    <n v="30.663599999999999"/>
    <n v="80.795236045343671"/>
  </r>
  <r>
    <x v="8"/>
    <s v="En Proceso"/>
    <s v="Pinturas y Quimicos"/>
    <s v="Componente B 730 Sur Gal"/>
    <n v="4"/>
    <n v="1315.6757459999999"/>
    <n v="5262.7029839999996"/>
    <n v="30.663599999999999"/>
    <n v="171.62704261730519"/>
  </r>
  <r>
    <x v="8"/>
    <s v="En Proceso"/>
    <s v="Pinturas y Quimicos"/>
    <s v="Acabado mate trans Sur Gal"/>
    <n v="4"/>
    <n v="1224.899529"/>
    <n v="4899.5981160000001"/>
    <n v="30.663599999999999"/>
    <n v="159.7854823308418"/>
  </r>
  <r>
    <x v="8"/>
    <s v="En Proceso"/>
    <s v="Pinturas y Quimicos"/>
    <s v="Fondo Lijable trans Sur Gal"/>
    <n v="4"/>
    <n v="979.97469999999998"/>
    <n v="3919.8987999999999"/>
    <n v="30.663599999999999"/>
    <n v="127.8355705135731"/>
  </r>
  <r>
    <x v="8"/>
    <s v="En Proceso"/>
    <s v="Pinturas y Quimicos"/>
    <s v="Diluyente 411 Sur Gal"/>
    <n v="5"/>
    <n v="619.3682"/>
    <n v="3096.8409999999999"/>
    <n v="30.663599999999999"/>
    <n v="100.99404505667958"/>
  </r>
  <r>
    <x v="8"/>
    <s v="En Proceso"/>
    <s v="Pinturas y Quimicos"/>
    <s v="Componente B 730 Sur Gal"/>
    <n v="5"/>
    <n v="1315.6757459999999"/>
    <n v="6578.3787299999995"/>
    <n v="30.663599999999999"/>
    <n v="214.53380327163151"/>
  </r>
  <r>
    <x v="8"/>
    <s v="En Proceso"/>
    <s v="Pinturas y Quimicos"/>
    <s v="Acabado mate trans Sur Gal"/>
    <n v="5"/>
    <n v="1224.899529"/>
    <n v="6124.4976450000004"/>
    <n v="30.663599999999999"/>
    <n v="199.73185291355225"/>
  </r>
  <r>
    <x v="8"/>
    <s v="En Proceso"/>
    <s v="Pinturas y Quimicos"/>
    <s v="Fondo Lijable trans Sur Gal"/>
    <n v="5"/>
    <n v="979.97469999999998"/>
    <n v="4899.8734999999997"/>
    <n v="30.663599999999999"/>
    <n v="159.79446314196636"/>
  </r>
  <r>
    <x v="252"/>
    <s v="Finalizada"/>
    <s v="Herrajes"/>
    <s v="Steel Insert 1/4-20 x 20 mm ZN"/>
    <n v="64"/>
    <n v="8.455209"/>
    <n v="541.133376"/>
    <n v="30.663599999999999"/>
    <n v="17.647418307048095"/>
  </r>
  <r>
    <x v="252"/>
    <s v="Finalizada"/>
    <s v="Herrajes"/>
    <s v="Nivelador 5/8&quot; x 1/4&quot;"/>
    <n v="64"/>
    <n v="7.5415029999999996"/>
    <n v="482.65619199999998"/>
    <n v="30.663599999999999"/>
    <n v="15.740362905855802"/>
  </r>
  <r>
    <x v="8"/>
    <s v="En Proceso"/>
    <s v="Pinturas y Quimicos"/>
    <s v="Thinner extrafino Sur Gal"/>
    <n v="3"/>
    <n v="348.65001699999999"/>
    <n v="1045.950051"/>
    <n v="30.663599999999999"/>
    <n v="34.11047792822761"/>
  </r>
  <r>
    <x v="8"/>
    <s v="En Proceso"/>
    <s v="Pinturas y Quimicos"/>
    <s v="Laca Nitro Negro Sur Gal"/>
    <n v="3"/>
    <n v="941.893146"/>
    <n v="2825.6794380000001"/>
    <n v="30.663599999999999"/>
    <n v="92.150935897937629"/>
  </r>
  <r>
    <x v="204"/>
    <s v="En Proceso"/>
    <s v="Clavos y Tornillos"/>
    <s v="Tornillo Gypsum 1-1/2&quot;"/>
    <n v="150"/>
    <n v="0.24798899999999999"/>
    <n v="37.198349999999998"/>
    <n v="30.663599999999999"/>
    <n v="1.2131109850115447"/>
  </r>
  <r>
    <x v="216"/>
    <s v="Finalizada"/>
    <s v="Herrajes"/>
    <s v="Nivelador 5/8&quot; x 1/4&quot;"/>
    <n v="40"/>
    <n v="7.5415029999999996"/>
    <n v="301.66012000000001"/>
    <n v="30.663599999999999"/>
    <n v="9.8377268161598774"/>
  </r>
  <r>
    <x v="282"/>
    <s v="En Proceso"/>
    <s v="Material para Empaque"/>
    <s v="Espuma polietileno 1/8&quot; x 24&quot; x 550pies"/>
    <n v="4"/>
    <n v="3004.8656430000001"/>
    <n v="12019.462572"/>
    <n v="30.663599999999999"/>
    <n v="391.97819473251678"/>
  </r>
  <r>
    <x v="44"/>
    <s v="En Proceso"/>
    <s v="Material para Empaque"/>
    <s v="Papel kraft"/>
    <n v="334.94"/>
    <n v="2.6158890000000001"/>
    <n v="876.16586166000002"/>
    <n v="30.663599999999999"/>
    <n v="28.573483272022855"/>
  </r>
  <r>
    <x v="282"/>
    <s v="En Proceso"/>
    <s v="Material para Empaque"/>
    <s v="Caja de carton 580mm x 480mm x 800mm"/>
    <n v="200"/>
    <n v="102.022713"/>
    <n v="20404.542600000001"/>
    <n v="30.663599999999999"/>
    <n v="665.43206277149454"/>
  </r>
  <r>
    <x v="249"/>
    <s v="Finalizada"/>
    <s v="Herrajes"/>
    <s v="Steel Insert 1/4-20 x 20 mm ZN"/>
    <n v="40"/>
    <n v="8.455209"/>
    <n v="338.20835999999997"/>
    <n v="30.663599999999999"/>
    <n v="11.02963644190506"/>
  </r>
  <r>
    <x v="249"/>
    <s v="Finalizada"/>
    <s v="Herrajes"/>
    <s v="Nivelador 5/8&quot; x 1/4&quot;"/>
    <n v="40"/>
    <n v="7.5415029999999996"/>
    <n v="301.66012000000001"/>
    <n v="30.663599999999999"/>
    <n v="9.8377268161598774"/>
  </r>
  <r>
    <x v="256"/>
    <s v="Finalizada"/>
    <s v="Herrajes"/>
    <s v="Nivelador 5/8&quot; x 1/4&quot;"/>
    <n v="12"/>
    <n v="7.5415029999999996"/>
    <n v="90.498035999999999"/>
    <n v="30.663599999999999"/>
    <n v="2.9513180448479632"/>
  </r>
  <r>
    <x v="279"/>
    <s v="En Proceso"/>
    <s v="Plywood"/>
    <s v="Lamina Paulownia 4 x 8 x 1/2&quot;"/>
    <n v="1"/>
    <n v="852.17"/>
    <n v="852.17"/>
    <n v="30.663599999999999"/>
    <n v="27.790931267039745"/>
  </r>
  <r>
    <x v="283"/>
    <s v="En Proceso"/>
    <s v="Herrajes"/>
    <s v="Resbalon plastico de 1&quot; con clavo"/>
    <n v="25"/>
    <n v="2.2835860000000001"/>
    <n v="57.089650000000006"/>
    <n v="30.663599999999999"/>
    <n v="1.8618052022593565"/>
  </r>
  <r>
    <x v="283"/>
    <s v="En Proceso"/>
    <s v="Clavos y Tornillos"/>
    <s v="Tornillo Square Flat head #6 x 1-1/2&quot;"/>
    <n v="40"/>
    <n v="0.49624400000000002"/>
    <n v="19.84976"/>
    <n v="30.663599999999999"/>
    <n v="0.64733951656035171"/>
  </r>
  <r>
    <x v="44"/>
    <s v="En Proceso"/>
    <s v="Material para Empaque"/>
    <s v="Papel kraft"/>
    <n v="334.94"/>
    <n v="2.6158890000000001"/>
    <n v="876.16586166000002"/>
    <n v="30.663599999999999"/>
    <n v="28.573483272022855"/>
  </r>
  <r>
    <x v="281"/>
    <s v="Finalizada"/>
    <s v="Material para Tapizar"/>
    <s v="Tela Collete 114 Stone 812 Fabric"/>
    <n v="8"/>
    <n v="0"/>
    <n v="0"/>
    <n v="30.663599999999999"/>
    <n v="0"/>
  </r>
  <r>
    <x v="281"/>
    <s v="Finalizada"/>
    <s v="Herrajes"/>
    <s v="Nivelador 5/8&quot; x 1/4&quot;"/>
    <n v="12"/>
    <n v="7.5415029999999996"/>
    <n v="90.498035999999999"/>
    <n v="30.663599999999999"/>
    <n v="2.9513180448479632"/>
  </r>
  <r>
    <x v="8"/>
    <s v="En Proceso"/>
    <s v="Pinturas y Quimicos"/>
    <s v="Acabado mate trans Sur Gal"/>
    <n v="3"/>
    <n v="1224.899529"/>
    <n v="3674.6985869999999"/>
    <n v="30.663599999999999"/>
    <n v="119.83911174813133"/>
  </r>
  <r>
    <x v="8"/>
    <s v="En Proceso"/>
    <s v="Pinturas y Quimicos"/>
    <s v="Faster Dry SW 6510 Loyal Blue Gal"/>
    <n v="3"/>
    <n v="692.75"/>
    <n v="2078.25"/>
    <n v="30.663599999999999"/>
    <n v="67.775799319062344"/>
  </r>
  <r>
    <x v="8"/>
    <s v="En Proceso"/>
    <s v="Pinturas y Quimicos"/>
    <s v="Duro Tint Negro Sur Gal"/>
    <n v="4"/>
    <n v="1209.67"/>
    <n v="4838.68"/>
    <n v="30.663599999999999"/>
    <n v="157.79882336059694"/>
  </r>
  <r>
    <x v="8"/>
    <s v="En Proceso"/>
    <s v="Pinturas y Quimicos"/>
    <s v="Thinner extrafino Sur Gal"/>
    <n v="5"/>
    <n v="348.65001699999999"/>
    <n v="1743.2500849999999"/>
    <n v="30.663599999999999"/>
    <n v="56.850796547046009"/>
  </r>
  <r>
    <x v="8"/>
    <s v="En Proceso"/>
    <s v="Pinturas y Quimicos"/>
    <s v="Diluyente 411 Sur Gal"/>
    <n v="5"/>
    <n v="619.3682"/>
    <n v="3096.8409999999999"/>
    <n v="30.663599999999999"/>
    <n v="100.99404505667958"/>
  </r>
  <r>
    <x v="8"/>
    <s v="En Proceso"/>
    <s v="Pinturas y Quimicos"/>
    <s v="Componente B 730 Sur Gal"/>
    <n v="3"/>
    <n v="1315.6757459999999"/>
    <n v="3947.0272379999997"/>
    <n v="30.663599999999999"/>
    <n v="128.7202819629789"/>
  </r>
  <r>
    <x v="8"/>
    <s v="En Proceso"/>
    <s v="Pinturas y Quimicos"/>
    <s v="Acabado mate trans Sur Gal"/>
    <n v="4"/>
    <n v="1224.899529"/>
    <n v="4899.5981160000001"/>
    <n v="30.663599999999999"/>
    <n v="159.7854823308418"/>
  </r>
  <r>
    <x v="8"/>
    <s v="En Proceso"/>
    <s v="Pinturas y Quimicos"/>
    <s v="Corrostyl mate Negro Sur Gal"/>
    <n v="1"/>
    <n v="875.15560800000003"/>
    <n v="875.15560800000003"/>
    <n v="30.663599999999999"/>
    <n v="28.540536923257545"/>
  </r>
  <r>
    <x v="8"/>
    <s v="En Proceso"/>
    <s v="Pinturas y Quimicos"/>
    <s v="Thinner extrafino Sur Gal"/>
    <n v="5"/>
    <n v="348.65001699999999"/>
    <n v="1743.2500849999999"/>
    <n v="30.663599999999999"/>
    <n v="56.850796547046009"/>
  </r>
  <r>
    <x v="8"/>
    <s v="En Proceso"/>
    <s v="Pinturas y Quimicos"/>
    <s v="Tinte Negro SW Gal"/>
    <n v="1"/>
    <n v="643.67625299999997"/>
    <n v="643.67625299999997"/>
    <n v="30.663599999999999"/>
    <n v="20.991542186827377"/>
  </r>
  <r>
    <x v="8"/>
    <s v="En Proceso"/>
    <s v="Pinturas y Quimicos"/>
    <s v="NOS top coat finish Sur Gal"/>
    <n v="2"/>
    <n v="872.53804100000002"/>
    <n v="1745.076082"/>
    <n v="30.663599999999999"/>
    <n v="56.910345882414333"/>
  </r>
  <r>
    <x v="8"/>
    <s v="En Proceso"/>
    <s v="Pinturas y Quimicos"/>
    <s v="NOS trans base coat Sur Gal"/>
    <n v="3"/>
    <n v="906.95663100000002"/>
    <n v="2720.869893"/>
    <n v="30.663599999999999"/>
    <n v="88.732891539153925"/>
  </r>
  <r>
    <x v="281"/>
    <s v="Finalizada"/>
    <s v="Herrajes"/>
    <s v="Steel Insert 1/4-20 x 20 mm ZN"/>
    <n v="12"/>
    <n v="8.455209"/>
    <n v="101.462508"/>
    <n v="30.663599999999999"/>
    <n v="3.3088909325715181"/>
  </r>
  <r>
    <x v="281"/>
    <s v="Finalizada"/>
    <s v="Material para Empaque"/>
    <s v="Lamina de carton 48&quot; x 40&quot;"/>
    <n v="12"/>
    <n v="36.663719999999998"/>
    <n v="439.96463999999997"/>
    <n v="30.663599999999999"/>
    <n v="14.348107854263686"/>
  </r>
  <r>
    <x v="8"/>
    <s v="En Proceso"/>
    <s v="Pinturas y Quimicos"/>
    <s v="Duro Tint Negro Sur Gal"/>
    <n v="4"/>
    <n v="1209.67"/>
    <n v="4838.68"/>
    <n v="30.663599999999999"/>
    <n v="157.79882336059694"/>
  </r>
  <r>
    <x v="8"/>
    <s v="En Proceso"/>
    <s v="Pinturas y Quimicos"/>
    <s v="Duro Tint Genizaro Antiguo Sur Cuarto"/>
    <n v="4"/>
    <n v="142.25645599999999"/>
    <n v="569.02582399999994"/>
    <n v="30.663599999999999"/>
    <n v="18.557045617605237"/>
  </r>
  <r>
    <x v="8"/>
    <s v="En Proceso"/>
    <s v="Pinturas y Quimicos"/>
    <s v="Diluyente 411 Sur Gal"/>
    <n v="5"/>
    <n v="619.3682"/>
    <n v="3096.8409999999999"/>
    <n v="30.663599999999999"/>
    <n v="100.99404505667958"/>
  </r>
  <r>
    <x v="8"/>
    <s v="En Proceso"/>
    <s v="Pinturas y Quimicos"/>
    <s v="Componente B 730 Sur Gal"/>
    <n v="5"/>
    <n v="1315.6757459999999"/>
    <n v="6578.3787299999995"/>
    <n v="30.663599999999999"/>
    <n v="214.53380327163151"/>
  </r>
  <r>
    <x v="281"/>
    <s v="Finalizada"/>
    <s v="Material para Empaque"/>
    <s v="Espuma polietileno"/>
    <n v="1"/>
    <n v="769.11934599999995"/>
    <n v="769.11934599999995"/>
    <n v="30.663599999999999"/>
    <n v="25.082486922605302"/>
  </r>
  <r>
    <x v="281"/>
    <s v="Finalizada"/>
    <s v="Material para Tapizar"/>
    <s v="Espuma dacron 2&quot;"/>
    <n v="3"/>
    <n v="2579.3705650000002"/>
    <n v="7738.1116950000005"/>
    <n v="30.663599999999999"/>
    <n v="252.35496468125075"/>
  </r>
  <r>
    <x v="281"/>
    <s v="Finalizada"/>
    <s v="Material para Tapizar"/>
    <s v="Espuma para exterior 5&quot;"/>
    <n v="1"/>
    <n v="14483.697055000001"/>
    <n v="14483.697055000001"/>
    <n v="30.663599999999999"/>
    <n v="472.34170335511817"/>
  </r>
  <r>
    <x v="8"/>
    <s v="En Proceso"/>
    <s v="Pinturas y Quimicos"/>
    <s v="Acabado mate trans Sur Gal"/>
    <n v="5"/>
    <n v="1224.899529"/>
    <n v="6124.4976450000004"/>
    <n v="30.663599999999999"/>
    <n v="199.73185291355225"/>
  </r>
  <r>
    <x v="8"/>
    <s v="En Proceso"/>
    <s v="Pinturas y Quimicos"/>
    <s v="Fondo Lijable trans Sur Gal"/>
    <n v="5"/>
    <n v="979.97469999999998"/>
    <n v="4899.8734999999997"/>
    <n v="30.663599999999999"/>
    <n v="159.79446314196636"/>
  </r>
  <r>
    <x v="8"/>
    <s v="En Proceso"/>
    <s v="Pinturas y Quimicos"/>
    <s v="Corrostyl mate Negro Sur Gal"/>
    <n v="4"/>
    <n v="875.15560800000003"/>
    <n v="3500.6224320000001"/>
    <n v="30.663599999999999"/>
    <n v="114.16214769303018"/>
  </r>
  <r>
    <x v="8"/>
    <s v="En Proceso"/>
    <s v="Pinturas y Quimicos"/>
    <s v="Fondo Lijable trans Sur Gal"/>
    <n v="1"/>
    <n v="979.97469999999998"/>
    <n v="979.97469999999998"/>
    <n v="30.663599999999999"/>
    <n v="31.958892628393276"/>
  </r>
  <r>
    <x v="8"/>
    <s v="En Proceso"/>
    <s v="Pinturas y Quimicos"/>
    <s v="Duro Tint Negro Sur Gal"/>
    <n v="3"/>
    <n v="1209.67"/>
    <n v="3629.01"/>
    <n v="30.663599999999999"/>
    <n v="118.34911752044771"/>
  </r>
  <r>
    <x v="8"/>
    <s v="En Proceso"/>
    <s v="Pinturas y Quimicos"/>
    <s v="Diluyente 411 Sur Gal"/>
    <n v="5"/>
    <n v="619.3682"/>
    <n v="3096.8409999999999"/>
    <n v="30.663599999999999"/>
    <n v="100.99404505667958"/>
  </r>
  <r>
    <x v="8"/>
    <s v="En Proceso"/>
    <s v="Pinturas y Quimicos"/>
    <s v="Componente B 730 Sur Gal"/>
    <n v="5"/>
    <n v="1315.6757459999999"/>
    <n v="6578.3787299999995"/>
    <n v="30.663599999999999"/>
    <n v="214.53380327163151"/>
  </r>
  <r>
    <x v="8"/>
    <s v="En Proceso"/>
    <s v="Pinturas y Quimicos"/>
    <s v="Acabado mate trans Sur Gal"/>
    <n v="5"/>
    <n v="1224.899529"/>
    <n v="6124.4976450000004"/>
    <n v="30.663599999999999"/>
    <n v="199.73185291355225"/>
  </r>
  <r>
    <x v="8"/>
    <s v="En Proceso"/>
    <s v="Pinturas y Quimicos"/>
    <s v="Fondo Lijable trans Sur Gal"/>
    <n v="5"/>
    <n v="979.97469999999998"/>
    <n v="4899.8734999999997"/>
    <n v="30.663599999999999"/>
    <n v="159.79446314196636"/>
  </r>
  <r>
    <x v="284"/>
    <s v="Finalizada"/>
    <s v="Material para Empaque"/>
    <s v="Papel kraft"/>
    <n v="4.5"/>
    <n v="2.6417120000000001"/>
    <n v="11.887703999999999"/>
    <n v="30.663599999999999"/>
    <n v="0.38768128986811723"/>
  </r>
  <r>
    <x v="284"/>
    <s v="Finalizada"/>
    <s v="Pinturas y Quimicos"/>
    <s v="NOS top coat finish Sur Gal"/>
    <n v="0.25"/>
    <n v="872.53804100000002"/>
    <n v="218.13451025000001"/>
    <n v="30.663599999999999"/>
    <n v="7.1137932353017916"/>
  </r>
  <r>
    <x v="284"/>
    <s v="Finalizada"/>
    <s v="Pinturas y Quimicos"/>
    <s v="NOS trans base coat Sur Gal"/>
    <n v="1"/>
    <n v="906.95663100000002"/>
    <n v="906.95663100000002"/>
    <n v="30.663599999999999"/>
    <n v="29.577630513051307"/>
  </r>
  <r>
    <x v="8"/>
    <s v="En Proceso"/>
    <s v="Pinturas y Quimicos"/>
    <s v="Thinner extrafino Sur Gal"/>
    <n v="3"/>
    <n v="348.65001699999999"/>
    <n v="1045.950051"/>
    <n v="30.663599999999999"/>
    <n v="34.11047792822761"/>
  </r>
  <r>
    <x v="44"/>
    <s v="En Proceso"/>
    <s v="Material para Empaque"/>
    <s v="Papel kraft"/>
    <n v="334.94"/>
    <n v="2.6158890000000001"/>
    <n v="876.16586166000002"/>
    <n v="30.663599999999999"/>
    <n v="28.573483272022855"/>
  </r>
  <r>
    <x v="284"/>
    <s v="Finalizada"/>
    <s v="Pinturas y Quimicos"/>
    <s v="Thinner extrafino Sur Gal"/>
    <n v="0.56000000000000005"/>
    <n v="348.65001699999999"/>
    <n v="195.24400952000002"/>
    <n v="30.663599999999999"/>
    <n v="6.3672892132691539"/>
  </r>
  <r>
    <x v="284"/>
    <s v="Finalizada"/>
    <s v="Pinturas y Quimicos"/>
    <s v="Duro Tint Negro Sur Gal"/>
    <n v="0.03"/>
    <n v="1209.67"/>
    <n v="36.290100000000002"/>
    <n v="30.663599999999999"/>
    <n v="1.183491175204477"/>
  </r>
  <r>
    <x v="284"/>
    <s v="Finalizada"/>
    <s v="Pinturas y Quimicos"/>
    <s v="Duro Tint Genizaro Antiguo Sur Cuarto"/>
    <n v="0.25"/>
    <n v="142.25645599999999"/>
    <n v="35.564113999999996"/>
    <n v="30.663599999999999"/>
    <n v="1.1598153511003273"/>
  </r>
  <r>
    <x v="285"/>
    <s v="Finalizada"/>
    <s v="Material para Empaque"/>
    <s v="Papel kraft"/>
    <n v="0.9"/>
    <n v="2.6417120000000001"/>
    <n v="2.3775408000000002"/>
    <n v="30.663599999999999"/>
    <n v="7.7536257973623457E-2"/>
  </r>
  <r>
    <x v="285"/>
    <s v="Finalizada"/>
    <s v="Pinturas y Quimicos"/>
    <s v="Duro Tint Genizaro Antiguo Sur Cuarto"/>
    <n v="0.13"/>
    <n v="142.25645599999999"/>
    <n v="18.493339279999997"/>
    <n v="30.663599999999999"/>
    <n v="0.60310398257217024"/>
  </r>
  <r>
    <x v="44"/>
    <s v="En Proceso"/>
    <s v="Material para Empaque"/>
    <s v="Papel kraft"/>
    <n v="334.94"/>
    <n v="2.6158890000000001"/>
    <n v="876.16586166000002"/>
    <n v="30.663599999999999"/>
    <n v="28.573483272022855"/>
  </r>
  <r>
    <x v="285"/>
    <s v="Finalizada"/>
    <s v="Pinturas y Quimicos"/>
    <s v="NOS top coat finish Sur Gal"/>
    <n v="0.09"/>
    <n v="872.53804100000002"/>
    <n v="78.528423689999997"/>
    <n v="30.663599999999999"/>
    <n v="2.5609655647086447"/>
  </r>
  <r>
    <x v="285"/>
    <s v="Finalizada"/>
    <s v="Pinturas y Quimicos"/>
    <s v="NOS trans base coat Sur Gal"/>
    <n v="0.13"/>
    <n v="906.95663100000002"/>
    <n v="117.90436203"/>
    <n v="30.663599999999999"/>
    <n v="3.8450919666966699"/>
  </r>
  <r>
    <x v="286"/>
    <s v="Finalizada"/>
    <s v="Pinturas y Quimicos"/>
    <s v="Aceite Penetrante Oil Finish SW Gal"/>
    <n v="0.56000000000000005"/>
    <n v="919.18"/>
    <n v="514.74080000000004"/>
    <n v="30.663599999999999"/>
    <n v="16.786704757432268"/>
  </r>
  <r>
    <x v="236"/>
    <s v="Finalizada"/>
    <s v="Material para Empaque"/>
    <s v="Papel kraft"/>
    <n v="18"/>
    <n v="2.6417120000000001"/>
    <n v="47.550815999999998"/>
    <n v="30.663599999999999"/>
    <n v="1.5507251594724689"/>
  </r>
  <r>
    <x v="236"/>
    <s v="Finalizada"/>
    <s v="Pinturas y Quimicos"/>
    <s v="Diluyente 411 Sur Gal"/>
    <n v="0.03"/>
    <n v="619.3682"/>
    <n v="18.581046000000001"/>
    <n v="30.663599999999999"/>
    <n v="0.60596427034007749"/>
  </r>
  <r>
    <x v="236"/>
    <s v="Finalizada"/>
    <s v="Pinturas y Quimicos"/>
    <s v="Componente B 730 Sur Gal"/>
    <n v="0.03"/>
    <n v="1315.6757459999999"/>
    <n v="39.470272379999997"/>
    <n v="30.663599999999999"/>
    <n v="1.2872028196297891"/>
  </r>
  <r>
    <x v="8"/>
    <s v="En Proceso"/>
    <s v="Pinturas y Quimicos"/>
    <s v="Tinte Blanco SW Gal"/>
    <n v="1"/>
    <n v="663.14915599999995"/>
    <n v="663.14915599999995"/>
    <n v="30.663599999999999"/>
    <n v="21.626591659165914"/>
  </r>
  <r>
    <x v="8"/>
    <s v="En Proceso"/>
    <s v="Pinturas y Quimicos"/>
    <s v="Preserwood Sur Gal"/>
    <n v="5"/>
    <n v="574.41999999999996"/>
    <n v="2872.1"/>
    <n v="30.663599999999999"/>
    <n v="93.664801262734969"/>
  </r>
  <r>
    <x v="236"/>
    <s v="Finalizada"/>
    <s v="Pinturas y Quimicos"/>
    <s v="Acabado mate trans Sur Gal"/>
    <n v="0.03"/>
    <n v="1224.899529"/>
    <n v="36.746985869999996"/>
    <n v="30.663599999999999"/>
    <n v="1.1983911174813133"/>
  </r>
  <r>
    <x v="236"/>
    <s v="Finalizada"/>
    <s v="Pinturas y Quimicos"/>
    <s v="Desoxidante / Desengrasante Sur Gal"/>
    <n v="0.03"/>
    <n v="260.30998699999998"/>
    <n v="7.8092996099999992"/>
    <n v="30.663599999999999"/>
    <n v="0.25467654189331973"/>
  </r>
  <r>
    <x v="236"/>
    <s v="Finalizada"/>
    <s v="Pinturas y Quimicos"/>
    <s v="Corrostyl mate Negro Sur Gal"/>
    <n v="0.06"/>
    <n v="875.15560800000003"/>
    <n v="52.509336480000002"/>
    <n v="30.663599999999999"/>
    <n v="1.7124322153954528"/>
  </r>
  <r>
    <x v="8"/>
    <s v="En Proceso"/>
    <s v="Pinturas y Quimicos"/>
    <s v="Black Magic"/>
    <n v="5"/>
    <n v="5333.8209539999998"/>
    <n v="26669.104769999998"/>
    <n v="30.663599999999999"/>
    <n v="869.73169393026251"/>
  </r>
  <r>
    <x v="236"/>
    <s v="Finalizada"/>
    <s v="Pinturas y Quimicos"/>
    <s v="Aceite Penetrante Oil Finish SW Gal"/>
    <n v="1"/>
    <n v="919.18"/>
    <n v="919.18"/>
    <n v="30.663599999999999"/>
    <n v="29.976258495414758"/>
  </r>
  <r>
    <x v="218"/>
    <s v="Finalizada"/>
    <s v="Pinturas y Quimicos"/>
    <s v="Tinte Blanco SW Gal"/>
    <n v="0.13"/>
    <n v="663.14915599999995"/>
    <n v="86.209390279999994"/>
    <n v="30.663599999999999"/>
    <n v="2.811456915691569"/>
  </r>
  <r>
    <x v="252"/>
    <s v="Finalizada"/>
    <s v="Material para Empaque"/>
    <s v="Papel kraft"/>
    <n v="72"/>
    <n v="2.6417120000000001"/>
    <n v="190.20326399999999"/>
    <n v="30.663599999999999"/>
    <n v="6.2029006378898757"/>
  </r>
  <r>
    <x v="252"/>
    <s v="Finalizada"/>
    <s v="Pinturas y Quimicos"/>
    <s v="Aceite Penetrante Oil Finish SW Gal"/>
    <n v="0.38"/>
    <n v="919.18"/>
    <n v="349.28839999999997"/>
    <n v="30.663599999999999"/>
    <n v="11.390978228257607"/>
  </r>
  <r>
    <x v="256"/>
    <s v="Finalizada"/>
    <s v="Pinturas y Quimicos"/>
    <s v="Tinte Blanco SW Gal"/>
    <n v="0.13"/>
    <n v="663.14915599999995"/>
    <n v="86.209390279999994"/>
    <n v="30.663599999999999"/>
    <n v="2.811456915691569"/>
  </r>
  <r>
    <x v="8"/>
    <s v="En Proceso"/>
    <s v="Pinturas y Quimicos"/>
    <s v="Diluyente 411 Sur Gal"/>
    <n v="5"/>
    <n v="619.3682"/>
    <n v="3096.8409999999999"/>
    <n v="30.663599999999999"/>
    <n v="100.99404505667958"/>
  </r>
  <r>
    <x v="218"/>
    <s v="Finalizada"/>
    <s v="Material para Empaque"/>
    <s v="Papel kraft"/>
    <n v="10.8"/>
    <n v="2.6417120000000001"/>
    <n v="28.530489600000003"/>
    <n v="30.663599999999999"/>
    <n v="0.93043509568348148"/>
  </r>
  <r>
    <x v="218"/>
    <s v="Finalizada"/>
    <s v="Pinturas y Quimicos"/>
    <s v="Desoxidante / Desengrasante Sur Gal"/>
    <n v="0.09"/>
    <n v="260.30998699999998"/>
    <n v="23.427898829999997"/>
    <n v="30.663599999999999"/>
    <n v="0.76402962567995925"/>
  </r>
  <r>
    <x v="8"/>
    <s v="En Proceso"/>
    <s v="Pinturas y Quimicos"/>
    <s v="Componente B 730 Sur Gal"/>
    <n v="5"/>
    <n v="1315.6757459999999"/>
    <n v="6578.3787299999995"/>
    <n v="30.663599999999999"/>
    <n v="214.53380327163151"/>
  </r>
  <r>
    <x v="8"/>
    <s v="En Proceso"/>
    <s v="Pinturas y Quimicos"/>
    <s v="Acabado mate trans Sur Gal"/>
    <n v="5"/>
    <n v="1224.899529"/>
    <n v="6124.4976450000004"/>
    <n v="30.663599999999999"/>
    <n v="199.73185291355225"/>
  </r>
  <r>
    <x v="218"/>
    <s v="Finalizada"/>
    <s v="Pinturas y Quimicos"/>
    <s v="Black Magic"/>
    <n v="1.5"/>
    <n v="5333.8209539999998"/>
    <n v="8000.7314310000002"/>
    <n v="30.663599999999999"/>
    <n v="260.91950817907878"/>
  </r>
  <r>
    <x v="218"/>
    <s v="Finalizada"/>
    <s v="Pinturas y Quimicos"/>
    <s v="Aceite Penetrante Oil Finish SW Gal"/>
    <n v="0.13"/>
    <n v="919.18"/>
    <n v="119.49339999999999"/>
    <n v="30.663599999999999"/>
    <n v="3.8969136044039185"/>
  </r>
  <r>
    <x v="8"/>
    <s v="En Proceso"/>
    <s v="Pinturas y Quimicos"/>
    <s v="Fondo Lijable trans Sur Gal"/>
    <n v="5"/>
    <n v="979.97469999999998"/>
    <n v="4899.8734999999997"/>
    <n v="30.663599999999999"/>
    <n v="159.79446314196636"/>
  </r>
  <r>
    <x v="252"/>
    <s v="Finalizada"/>
    <s v="Pinturas y Quimicos"/>
    <s v="Tinte Blanco SW Gal"/>
    <n v="0.19"/>
    <n v="663.14915599999995"/>
    <n v="125.99833964"/>
    <n v="30.663599999999999"/>
    <n v="4.109052415241524"/>
  </r>
  <r>
    <x v="8"/>
    <s v="En Proceso"/>
    <s v="Pinturas y Quimicos"/>
    <s v="Tinte Blanco SW Gal"/>
    <n v="1"/>
    <n v="663.14915599999995"/>
    <n v="663.14915599999995"/>
    <n v="30.663599999999999"/>
    <n v="21.626591659165914"/>
  </r>
  <r>
    <x v="8"/>
    <s v="En Proceso"/>
    <s v="Pinturas y Quimicos"/>
    <s v="Aceite Penetrante Oil Finish SW Gal"/>
    <n v="5"/>
    <n v="919.18"/>
    <n v="4595.8999999999996"/>
    <n v="30.663599999999999"/>
    <n v="149.8812924770738"/>
  </r>
  <r>
    <x v="8"/>
    <s v="En Proceso"/>
    <s v="Pinturas y Quimicos"/>
    <s v="Tinte Negro SW Gal"/>
    <n v="1"/>
    <n v="643.67625299999997"/>
    <n v="643.67625299999997"/>
    <n v="30.663599999999999"/>
    <n v="20.991542186827377"/>
  </r>
  <r>
    <x v="8"/>
    <s v="En Proceso"/>
    <s v="Pinturas y Quimicos"/>
    <s v="Thinner extrafino Sur Gal"/>
    <n v="5"/>
    <n v="348.65001699999999"/>
    <n v="1743.2500849999999"/>
    <n v="30.663599999999999"/>
    <n v="56.850796547046009"/>
  </r>
  <r>
    <x v="216"/>
    <s v="Finalizada"/>
    <s v="Material para Empaque"/>
    <s v="Papel kraft"/>
    <n v="18"/>
    <n v="2.6417120000000001"/>
    <n v="47.550815999999998"/>
    <n v="30.663599999999999"/>
    <n v="1.5507251594724689"/>
  </r>
  <r>
    <x v="216"/>
    <s v="Finalizada"/>
    <s v="Pinturas y Quimicos"/>
    <s v="Preserwood Sur Gal"/>
    <n v="1"/>
    <n v="574.41999999999996"/>
    <n v="574.41999999999996"/>
    <n v="30.663599999999999"/>
    <n v="18.732960252546992"/>
  </r>
  <r>
    <x v="8"/>
    <s v="En Proceso"/>
    <s v="Pinturas y Quimicos"/>
    <s v="Laca Nitro Negro Sur Gal"/>
    <n v="3"/>
    <n v="941.893146"/>
    <n v="2825.6794380000001"/>
    <n v="30.663599999999999"/>
    <n v="92.150935897937629"/>
  </r>
  <r>
    <x v="8"/>
    <s v="En Proceso"/>
    <s v="Pinturas y Quimicos"/>
    <s v="Black Magic"/>
    <n v="-1.5"/>
    <n v="5333.8209539999998"/>
    <n v="-8000.7314310000002"/>
    <n v="30.663599999999999"/>
    <n v="-260.91950817907878"/>
  </r>
  <r>
    <x v="8"/>
    <s v="En Proceso"/>
    <s v="Pinturas y Quimicos"/>
    <s v="Preserwood Sur Gal"/>
    <n v="-1"/>
    <n v="574.41999999999996"/>
    <n v="-574.41999999999996"/>
    <n v="30.663599999999999"/>
    <n v="-18.732960252546992"/>
  </r>
  <r>
    <x v="8"/>
    <s v="En Proceso"/>
    <s v="Pinturas y Quimicos"/>
    <s v="Faster Dry SW 6510 Loyal Blue Gal"/>
    <n v="-0.63"/>
    <n v="692.75"/>
    <n v="-436.4325"/>
    <n v="30.663599999999999"/>
    <n v="-14.232917857003093"/>
  </r>
  <r>
    <x v="8"/>
    <s v="En Proceso"/>
    <s v="Pinturas y Quimicos"/>
    <s v="Tinte Blanco SW Gal"/>
    <n v="-5.16"/>
    <n v="663.14915599999995"/>
    <n v="-3421.8496449599998"/>
    <n v="30.663599999999999"/>
    <n v="-111.59321296129613"/>
  </r>
  <r>
    <x v="8"/>
    <s v="En Proceso"/>
    <s v="Pinturas y Quimicos"/>
    <s v="Thinner extrafino Sur Gal"/>
    <n v="-3.75"/>
    <n v="348.65001699999999"/>
    <n v="-1307.43756375"/>
    <n v="30.663599999999999"/>
    <n v="-42.638097410284509"/>
  </r>
  <r>
    <x v="216"/>
    <s v="Finalizada"/>
    <s v="Pinturas y Quimicos"/>
    <s v="Aceite Penetrante Oil Finish SW Gal"/>
    <n v="0.44"/>
    <n v="919.18"/>
    <n v="404.43919999999997"/>
    <n v="30.663599999999999"/>
    <n v="13.189553737982493"/>
  </r>
  <r>
    <x v="216"/>
    <s v="Finalizada"/>
    <s v="Pinturas y Quimicos"/>
    <s v="Tinte Negro SW Gal"/>
    <n v="0.5"/>
    <n v="643.67625299999997"/>
    <n v="321.83812649999999"/>
    <n v="30.663599999999999"/>
    <n v="10.495771093413689"/>
  </r>
  <r>
    <x v="256"/>
    <s v="Finalizada"/>
    <s v="Material para Empaque"/>
    <s v="Papel kraft"/>
    <n v="21.6"/>
    <n v="2.6417120000000001"/>
    <n v="57.060979200000006"/>
    <n v="30.663599999999999"/>
    <n v="1.860870191366963"/>
  </r>
  <r>
    <x v="256"/>
    <s v="Finalizada"/>
    <s v="Pinturas y Quimicos"/>
    <s v="Aceite Penetrante Oil Finish SW Gal"/>
    <n v="0.41"/>
    <n v="919.18"/>
    <n v="376.86379999999997"/>
    <n v="30.663599999999999"/>
    <n v="12.290265983120051"/>
  </r>
  <r>
    <x v="217"/>
    <s v="Finalizada"/>
    <s v="Pinturas y Quimicos"/>
    <s v="Tinte Blanco SW Gal"/>
    <n v="0.25"/>
    <n v="663.14915599999995"/>
    <n v="165.78728899999999"/>
    <n v="30.663599999999999"/>
    <n v="5.4066479147914785"/>
  </r>
  <r>
    <x v="221"/>
    <s v="Finalizada"/>
    <s v="Material para Empaque"/>
    <s v="Papel kraft"/>
    <n v="72.599999999999994"/>
    <n v="2.6417120000000001"/>
    <n v="191.7882912"/>
    <n v="30.663599999999999"/>
    <n v="6.254591476538959"/>
  </r>
  <r>
    <x v="221"/>
    <s v="Finalizada"/>
    <s v="Pinturas y Quimicos"/>
    <s v="Aceite Penetrante Oil Finish SW Gal"/>
    <n v="1.56"/>
    <n v="919.18"/>
    <n v="1433.9207999999999"/>
    <n v="30.663599999999999"/>
    <n v="46.762963252847022"/>
  </r>
  <r>
    <x v="281"/>
    <s v="Finalizada"/>
    <s v="Pinturas y Quimicos"/>
    <s v="Tinte Blanco SW Gal"/>
    <n v="0.28000000000000003"/>
    <n v="663.14915599999995"/>
    <n v="185.68176368000002"/>
    <n v="30.663599999999999"/>
    <n v="6.0554456645664576"/>
  </r>
  <r>
    <x v="217"/>
    <s v="Finalizada"/>
    <s v="Pinturas y Quimicos"/>
    <s v="Aceite Penetrante Oil Finish SW Gal"/>
    <n v="0.44"/>
    <n v="919.18"/>
    <n v="404.43919999999997"/>
    <n v="30.663599999999999"/>
    <n v="13.189553737982493"/>
  </r>
  <r>
    <x v="236"/>
    <s v="Finalizada"/>
    <s v="Pinturas y Quimicos"/>
    <s v="Tinte Blanco SW Gal"/>
    <n v="0.69"/>
    <n v="663.14915599999995"/>
    <n v="457.5729176399999"/>
    <n v="30.663599999999999"/>
    <n v="14.92234824482448"/>
  </r>
  <r>
    <x v="249"/>
    <s v="Finalizada"/>
    <s v="Material para Empaque"/>
    <s v="Papel kraft"/>
    <n v="365.4"/>
    <n v="2.6417120000000001"/>
    <n v="965.28156479999996"/>
    <n v="30.663599999999999"/>
    <n v="31.479720737291121"/>
  </r>
  <r>
    <x v="249"/>
    <s v="Finalizada"/>
    <s v="Pinturas y Quimicos"/>
    <s v="Aceite Penetrante Oil Finish SW Gal"/>
    <n v="4"/>
    <n v="919.18"/>
    <n v="3676.72"/>
    <n v="30.663599999999999"/>
    <n v="119.90503398165903"/>
  </r>
  <r>
    <x v="250"/>
    <s v="Finalizada"/>
    <s v="Pinturas y Quimicos"/>
    <s v="Tinte Blanco SW Gal"/>
    <n v="0.69"/>
    <n v="663.14915599999995"/>
    <n v="457.5729176399999"/>
    <n v="30.663599999999999"/>
    <n v="14.92234824482448"/>
  </r>
  <r>
    <x v="8"/>
    <s v="En Proceso"/>
    <s v="Pinturas y Quimicos"/>
    <s v="Tinte Negro SW Gal"/>
    <n v="-0.5"/>
    <n v="643.67625299999997"/>
    <n v="-321.83812649999999"/>
    <n v="30.663599999999999"/>
    <n v="-10.495771093413689"/>
  </r>
  <r>
    <x v="250"/>
    <s v="Finalizada"/>
    <s v="Material para Empaque"/>
    <s v="Papel kraft"/>
    <n v="76.5"/>
    <n v="2.6417120000000001"/>
    <n v="202.090968"/>
    <n v="30.663599999999999"/>
    <n v="6.5905819277579933"/>
  </r>
  <r>
    <x v="250"/>
    <s v="Finalizada"/>
    <s v="Pinturas y Quimicos"/>
    <s v="Diluyente 411 Sur Gal"/>
    <n v="0.03"/>
    <n v="619.3682"/>
    <n v="18.581046000000001"/>
    <n v="30.663599999999999"/>
    <n v="0.60596427034007749"/>
  </r>
  <r>
    <x v="250"/>
    <s v="Finalizada"/>
    <s v="Pinturas y Quimicos"/>
    <s v="Componente B 730 Sur Gal"/>
    <n v="0.03"/>
    <n v="1315.6757459999999"/>
    <n v="39.470272379999997"/>
    <n v="30.663599999999999"/>
    <n v="1.2872028196297891"/>
  </r>
  <r>
    <x v="250"/>
    <s v="Finalizada"/>
    <s v="Pinturas y Quimicos"/>
    <s v="Acabado mate trans Sur Gal"/>
    <n v="0.06"/>
    <n v="1224.899529"/>
    <n v="73.493971739999992"/>
    <n v="30.663599999999999"/>
    <n v="2.3967822349626267"/>
  </r>
  <r>
    <x v="8"/>
    <s v="En Proceso"/>
    <s v="Pinturas y Quimicos"/>
    <s v="Aceite Penetrante Oil Finish SW Gal"/>
    <n v="-10.59"/>
    <n v="919.18"/>
    <n v="-9734.1161999999986"/>
    <n v="30.663599999999999"/>
    <n v="-317.44857746644226"/>
  </r>
  <r>
    <x v="8"/>
    <s v="En Proceso"/>
    <s v="Pinturas y Quimicos"/>
    <s v="Fondo Lijable trans Sur Gal"/>
    <n v="-2.72"/>
    <n v="979.97469999999998"/>
    <n v="-2665.5311839999999"/>
    <n v="30.663599999999999"/>
    <n v="-86.928187949229709"/>
  </r>
  <r>
    <x v="44"/>
    <s v="En Proceso"/>
    <s v="Material para Empaque"/>
    <s v="Papel kraft"/>
    <n v="334.94"/>
    <n v="2.6158890000000001"/>
    <n v="876.16586166000002"/>
    <n v="30.663599999999999"/>
    <n v="28.573483272022855"/>
  </r>
  <r>
    <x v="250"/>
    <s v="Finalizada"/>
    <s v="Pinturas y Quimicos"/>
    <s v="Desoxidante / Desengrasante Sur Gal"/>
    <n v="0.06"/>
    <n v="260.30998699999998"/>
    <n v="15.618599219999998"/>
    <n v="30.663599999999999"/>
    <n v="0.50935308378663946"/>
  </r>
  <r>
    <x v="250"/>
    <s v="Finalizada"/>
    <s v="Pinturas y Quimicos"/>
    <s v="Corrostyl mate Negro Sur Gal"/>
    <n v="0.09"/>
    <n v="875.15560800000003"/>
    <n v="78.764004720000003"/>
    <n v="30.663599999999999"/>
    <n v="2.5686483230931789"/>
  </r>
  <r>
    <x v="250"/>
    <s v="Finalizada"/>
    <s v="Pinturas y Quimicos"/>
    <s v="Aceite Penetrante Oil Finish SW Gal"/>
    <n v="1.31"/>
    <n v="919.18"/>
    <n v="1204.1258"/>
    <n v="30.663599999999999"/>
    <n v="39.268898628993334"/>
  </r>
  <r>
    <x v="8"/>
    <s v="En Proceso"/>
    <s v="Pinturas y Quimicos"/>
    <s v="Duro Tint Negro Sur Gal"/>
    <n v="-1.72"/>
    <n v="1209.67"/>
    <n v="-2080.6324"/>
    <n v="30.663599999999999"/>
    <n v="-67.853494045056678"/>
  </r>
  <r>
    <x v="8"/>
    <s v="En Proceso"/>
    <s v="Pinturas y Quimicos"/>
    <s v="Duro Tint Genizaro Antiguo Sur Cuarto"/>
    <n v="-0.38"/>
    <n v="142.25645599999999"/>
    <n v="-54.057453279999997"/>
    <n v="30.663599999999999"/>
    <n v="-1.7629193336724978"/>
  </r>
  <r>
    <x v="221"/>
    <s v="Finalizada"/>
    <s v="Pinturas y Quimicos"/>
    <s v="Tinte Blanco SW Gal"/>
    <n v="1"/>
    <n v="663.14915599999995"/>
    <n v="663.14915599999995"/>
    <n v="30.663599999999999"/>
    <n v="21.626591659165914"/>
  </r>
  <r>
    <x v="248"/>
    <s v="Finalizada"/>
    <s v="Material para Empaque"/>
    <s v="Papel kraft"/>
    <n v="27"/>
    <n v="2.6417120000000001"/>
    <n v="71.326223999999996"/>
    <n v="30.663599999999999"/>
    <n v="2.3260877392087034"/>
  </r>
  <r>
    <x v="248"/>
    <s v="Finalizada"/>
    <s v="Pinturas y Quimicos"/>
    <s v="NOS top coat finish Sur Gal"/>
    <n v="1.41"/>
    <n v="872.53804100000002"/>
    <n v="1230.27863781"/>
    <n v="30.663599999999999"/>
    <n v="40.121793847102104"/>
  </r>
  <r>
    <x v="8"/>
    <s v="En Proceso"/>
    <s v="Pinturas y Quimicos"/>
    <s v="Duro Tint Blanco Sur Cuarto"/>
    <n v="-0.03"/>
    <n v="406.3"/>
    <n v="-12.189"/>
    <n v="30.663599999999999"/>
    <n v="-0.3975071420185497"/>
  </r>
  <r>
    <x v="8"/>
    <s v="En Proceso"/>
    <s v="Pinturas y Quimicos"/>
    <s v="NOS top coat finish Sur Gal"/>
    <n v="-1.75"/>
    <n v="872.53804100000002"/>
    <n v="-1526.9415717500001"/>
    <n v="30.663599999999999"/>
    <n v="-49.796552647112541"/>
  </r>
  <r>
    <x v="8"/>
    <s v="En Proceso"/>
    <s v="Pinturas y Quimicos"/>
    <s v="Diluyente 411 Sur Gal"/>
    <n v="-3.16"/>
    <n v="619.3682"/>
    <n v="-1957.203512"/>
    <n v="30.663599999999999"/>
    <n v="-63.828236475821498"/>
  </r>
  <r>
    <x v="8"/>
    <s v="En Proceso"/>
    <s v="Pinturas y Quimicos"/>
    <s v="Desoxidante / Desengrasante Sur Gal"/>
    <n v="-0.38"/>
    <n v="260.30998699999998"/>
    <n v="-98.917795059999989"/>
    <n v="30.663599999999999"/>
    <n v="-3.22590286398205"/>
  </r>
  <r>
    <x v="8"/>
    <s v="En Proceso"/>
    <s v="Pinturas y Quimicos"/>
    <s v="Corrostyl mate Negro Sur Gal"/>
    <n v="-0.41"/>
    <n v="875.15560800000003"/>
    <n v="-358.81379928000001"/>
    <n v="30.663599999999999"/>
    <n v="-11.701620138535594"/>
  </r>
  <r>
    <x v="248"/>
    <s v="Finalizada"/>
    <s v="Pinturas y Quimicos"/>
    <s v="NOS trans base coat Sur Gal"/>
    <n v="1.81"/>
    <n v="906.95663100000002"/>
    <n v="1641.59150211"/>
    <n v="30.663599999999999"/>
    <n v="53.535511228622866"/>
  </r>
  <r>
    <x v="248"/>
    <s v="Finalizada"/>
    <s v="Pinturas y Quimicos"/>
    <s v="Thinner extrafino Sur Gal"/>
    <n v="2.0299999999999998"/>
    <n v="348.65001699999999"/>
    <n v="707.75953450999987"/>
    <n v="30.663599999999999"/>
    <n v="23.081423398100675"/>
  </r>
  <r>
    <x v="8"/>
    <s v="En Proceso"/>
    <s v="Pinturas y Quimicos"/>
    <s v="Componente B 730 Sur Gal"/>
    <n v="-3.16"/>
    <n v="1315.6757459999999"/>
    <n v="-4157.5353573599996"/>
    <n v="30.663599999999999"/>
    <n v="-135.58536366767112"/>
  </r>
  <r>
    <x v="248"/>
    <s v="Finalizada"/>
    <s v="Pinturas y Quimicos"/>
    <s v="Duro Tint Negro Sur Gal"/>
    <n v="1"/>
    <n v="1209.67"/>
    <n v="1209.67"/>
    <n v="30.663599999999999"/>
    <n v="39.449705840149235"/>
  </r>
  <r>
    <x v="230"/>
    <s v="Finalizada"/>
    <s v="Pinturas y Quimicos"/>
    <s v="Duro Tint Blanco Sur Cuarto"/>
    <n v="0.03"/>
    <n v="406.3"/>
    <n v="12.189"/>
    <n v="30.663599999999999"/>
    <n v="0.3975071420185497"/>
  </r>
  <r>
    <x v="230"/>
    <s v="Finalizada"/>
    <s v="Pinturas y Quimicos"/>
    <s v="Diluyente 411 Sur Gal"/>
    <n v="0.03"/>
    <n v="619.3682"/>
    <n v="18.581046000000001"/>
    <n v="30.663599999999999"/>
    <n v="0.60596427034007749"/>
  </r>
  <r>
    <x v="230"/>
    <s v="Finalizada"/>
    <s v="Pinturas y Quimicos"/>
    <s v="Componente B 730 Sur Gal"/>
    <n v="0.03"/>
    <n v="1315.6757459999999"/>
    <n v="39.470272379999997"/>
    <n v="30.663599999999999"/>
    <n v="1.2872028196297891"/>
  </r>
  <r>
    <x v="230"/>
    <s v="Finalizada"/>
    <s v="Pinturas y Quimicos"/>
    <s v="Acabado mate trans Sur Gal"/>
    <n v="0.03"/>
    <n v="1224.899529"/>
    <n v="36.746985869999996"/>
    <n v="30.663599999999999"/>
    <n v="1.1983911174813133"/>
  </r>
  <r>
    <x v="230"/>
    <s v="Finalizada"/>
    <s v="Pinturas y Quimicos"/>
    <s v="Fondo Lijable trans Sur Gal"/>
    <n v="0.03"/>
    <n v="979.97469999999998"/>
    <n v="29.399241"/>
    <n v="30.663599999999999"/>
    <n v="0.95876677885179828"/>
  </r>
  <r>
    <x v="267"/>
    <s v="Finalizada"/>
    <s v="Material para Empaque"/>
    <s v="Papel kraft"/>
    <n v="25.2"/>
    <n v="2.6417120000000001"/>
    <n v="66.571142399999999"/>
    <n v="30.663599999999999"/>
    <n v="2.1710152232614566"/>
  </r>
  <r>
    <x v="267"/>
    <s v="Finalizada"/>
    <s v="Pinturas y Quimicos"/>
    <s v="Desoxidante / Desengrasante Sur Gal"/>
    <n v="0.03"/>
    <n v="260.30998699999998"/>
    <n v="7.8092996099999992"/>
    <n v="30.663599999999999"/>
    <n v="0.25467654189331973"/>
  </r>
  <r>
    <x v="267"/>
    <s v="Finalizada"/>
    <s v="Pinturas y Quimicos"/>
    <s v="Corrostyl mate Negro Sur Gal"/>
    <n v="0.03"/>
    <n v="875.15560800000003"/>
    <n v="26.254668240000001"/>
    <n v="30.663599999999999"/>
    <n v="0.85621610769772638"/>
  </r>
  <r>
    <x v="267"/>
    <s v="Finalizada"/>
    <s v="Pinturas y Quimicos"/>
    <s v="Thinner extrafino Sur Gal"/>
    <n v="0.25"/>
    <n v="348.65001699999999"/>
    <n v="87.162504249999998"/>
    <n v="30.663599999999999"/>
    <n v="2.8425398273523004"/>
  </r>
  <r>
    <x v="267"/>
    <s v="Finalizada"/>
    <s v="Pinturas y Quimicos"/>
    <s v="Duro Tint Negro Sur Gal"/>
    <n v="0.22"/>
    <n v="1209.67"/>
    <n v="266.12740000000002"/>
    <n v="30.663599999999999"/>
    <n v="8.6789352848328321"/>
  </r>
  <r>
    <x v="8"/>
    <s v="En Proceso"/>
    <s v="Pinturas y Quimicos"/>
    <s v="NOS trans base coat Sur Gal"/>
    <n v="-2.94"/>
    <n v="906.95663100000002"/>
    <n v="-2666.4524951399999"/>
    <n v="30.663599999999999"/>
    <n v="-86.958233708370841"/>
  </r>
  <r>
    <x v="267"/>
    <s v="Finalizada"/>
    <s v="Pinturas y Quimicos"/>
    <s v="Faster Dry SW 6510 Loyal Blue Gal"/>
    <n v="0.06"/>
    <n v="692.75"/>
    <n v="41.564999999999998"/>
    <n v="30.663599999999999"/>
    <n v="1.3555159863812467"/>
  </r>
  <r>
    <x v="267"/>
    <s v="Finalizada"/>
    <s v="Pinturas y Quimicos"/>
    <s v="Diluyente 411 Sur Gal"/>
    <n v="0.5"/>
    <n v="619.3682"/>
    <n v="309.6841"/>
    <n v="30.663599999999999"/>
    <n v="10.099404505667959"/>
  </r>
  <r>
    <x v="267"/>
    <s v="Finalizada"/>
    <s v="Pinturas y Quimicos"/>
    <s v="Componente B 730 Sur Gal"/>
    <n v="0.5"/>
    <n v="1315.6757459999999"/>
    <n v="657.83787299999995"/>
    <n v="30.663599999999999"/>
    <n v="21.453380327163149"/>
  </r>
  <r>
    <x v="44"/>
    <s v="En Proceso"/>
    <s v="Material para Empaque"/>
    <s v="Papel kraft"/>
    <n v="334.94"/>
    <n v="2.6158890000000001"/>
    <n v="876.16586166000002"/>
    <n v="30.663599999999999"/>
    <n v="28.573483272022855"/>
  </r>
  <r>
    <x v="267"/>
    <s v="Finalizada"/>
    <s v="Pinturas y Quimicos"/>
    <s v="Acabado mate trans Sur Gal"/>
    <n v="0.44"/>
    <n v="1224.899529"/>
    <n v="538.95579276000001"/>
    <n v="30.663599999999999"/>
    <n v="17.576403056392596"/>
  </r>
  <r>
    <x v="267"/>
    <s v="Finalizada"/>
    <s v="Pinturas y Quimicos"/>
    <s v="Fondo Lijable trans Sur Gal"/>
    <n v="0.5"/>
    <n v="979.97469999999998"/>
    <n v="489.98734999999999"/>
    <n v="30.663599999999999"/>
    <n v="15.979446314196638"/>
  </r>
  <r>
    <x v="268"/>
    <s v="Finalizada"/>
    <s v="Material para Empaque"/>
    <s v="Papel kraft"/>
    <n v="13.5"/>
    <n v="2.6417120000000001"/>
    <n v="35.663111999999998"/>
    <n v="30.663599999999999"/>
    <n v="1.1630438696043517"/>
  </r>
  <r>
    <x v="268"/>
    <s v="Finalizada"/>
    <s v="Pinturas y Quimicos"/>
    <s v="Desoxidante / Desengrasante Sur Gal"/>
    <n v="0.03"/>
    <n v="260.30998699999998"/>
    <n v="7.8092996099999992"/>
    <n v="30.663599999999999"/>
    <n v="0.25467654189331973"/>
  </r>
  <r>
    <x v="268"/>
    <s v="Finalizada"/>
    <s v="Pinturas y Quimicos"/>
    <s v="Corrostyl mate Negro Sur Gal"/>
    <n v="0.03"/>
    <n v="875.15560800000003"/>
    <n v="26.254668240000001"/>
    <n v="30.663599999999999"/>
    <n v="0.85621610769772638"/>
  </r>
  <r>
    <x v="268"/>
    <s v="Finalizada"/>
    <s v="Pinturas y Quimicos"/>
    <s v="Thinner extrafino Sur Gal"/>
    <n v="0.03"/>
    <n v="348.65001699999999"/>
    <n v="10.45950051"/>
    <n v="30.663599999999999"/>
    <n v="0.34110477928227606"/>
  </r>
  <r>
    <x v="268"/>
    <s v="Finalizada"/>
    <s v="Pinturas y Quimicos"/>
    <s v="Duro Tint Negro Sur Gal"/>
    <n v="0.03"/>
    <n v="1209.67"/>
    <n v="36.290100000000002"/>
    <n v="30.663599999999999"/>
    <n v="1.183491175204477"/>
  </r>
  <r>
    <x v="268"/>
    <s v="Finalizada"/>
    <s v="Pinturas y Quimicos"/>
    <s v="Diluyente 411 Sur Gal"/>
    <n v="0.13"/>
    <n v="619.3682"/>
    <n v="80.517865999999998"/>
    <n v="30.663599999999999"/>
    <n v="2.625845171473669"/>
  </r>
  <r>
    <x v="268"/>
    <s v="Finalizada"/>
    <s v="Pinturas y Quimicos"/>
    <s v="Componente B 730 Sur Gal"/>
    <n v="0.13"/>
    <n v="1315.6757459999999"/>
    <n v="171.03784697999998"/>
    <n v="30.663599999999999"/>
    <n v="5.577878885062419"/>
  </r>
  <r>
    <x v="268"/>
    <s v="Finalizada"/>
    <s v="Pinturas y Quimicos"/>
    <s v="Acabado mate trans Sur Gal"/>
    <n v="0.13"/>
    <n v="1224.899529"/>
    <n v="159.23693877000002"/>
    <n v="30.663599999999999"/>
    <n v="5.1930281757523584"/>
  </r>
  <r>
    <x v="268"/>
    <s v="Finalizada"/>
    <s v="Pinturas y Quimicos"/>
    <s v="Fondo Lijable trans Sur Gal"/>
    <n v="0.13"/>
    <n v="979.97469999999998"/>
    <n v="127.396711"/>
    <n v="30.663599999999999"/>
    <n v="4.1546560416911253"/>
  </r>
  <r>
    <x v="253"/>
    <s v="Finalizada"/>
    <s v="Material para Empaque"/>
    <s v="Papel kraft"/>
    <n v="36"/>
    <n v="2.6417120000000001"/>
    <n v="95.101631999999995"/>
    <n v="30.663599999999999"/>
    <n v="3.1014503189449378"/>
  </r>
  <r>
    <x v="253"/>
    <s v="Finalizada"/>
    <s v="Pinturas y Quimicos"/>
    <s v="Desoxidante / Desengrasante Sur Gal"/>
    <n v="0.03"/>
    <n v="260.30998699999998"/>
    <n v="7.8092996099999992"/>
    <n v="30.663599999999999"/>
    <n v="0.25467654189331973"/>
  </r>
  <r>
    <x v="253"/>
    <s v="Finalizada"/>
    <s v="Pinturas y Quimicos"/>
    <s v="Corrostyl mate Negro Sur Gal"/>
    <n v="0.06"/>
    <n v="875.15560800000003"/>
    <n v="52.509336480000002"/>
    <n v="30.663599999999999"/>
    <n v="1.7124322153954528"/>
  </r>
  <r>
    <x v="253"/>
    <s v="Finalizada"/>
    <s v="Pinturas y Quimicos"/>
    <s v="Thinner extrafino Sur Gal"/>
    <n v="0.19"/>
    <n v="348.65001699999999"/>
    <n v="66.243503230000002"/>
    <n v="30.663599999999999"/>
    <n v="2.1603302687877486"/>
  </r>
  <r>
    <x v="253"/>
    <s v="Finalizada"/>
    <s v="Pinturas y Quimicos"/>
    <s v="Duro Tint Negro Sur Gal"/>
    <n v="0.06"/>
    <n v="1209.67"/>
    <n v="72.580200000000005"/>
    <n v="30.663599999999999"/>
    <n v="2.366982350408954"/>
  </r>
  <r>
    <x v="253"/>
    <s v="Finalizada"/>
    <s v="Pinturas y Quimicos"/>
    <s v="Diluyente 411 Sur Gal"/>
    <n v="0.44"/>
    <n v="619.3682"/>
    <n v="272.52200800000003"/>
    <n v="30.663599999999999"/>
    <n v="8.8874759649878037"/>
  </r>
  <r>
    <x v="44"/>
    <s v="En Proceso"/>
    <s v="Material para Empaque"/>
    <s v="Papel kraft"/>
    <n v="334.94"/>
    <n v="2.6158890000000001"/>
    <n v="876.16586166000002"/>
    <n v="30.663599999999999"/>
    <n v="28.573483272022855"/>
  </r>
  <r>
    <x v="253"/>
    <s v="Finalizada"/>
    <s v="Pinturas y Quimicos"/>
    <s v="Componente B 730 Sur Gal"/>
    <n v="0.44"/>
    <n v="1315.6757459999999"/>
    <n v="578.89732823999998"/>
    <n v="30.663599999999999"/>
    <n v="18.878974687903572"/>
  </r>
  <r>
    <x v="253"/>
    <s v="Finalizada"/>
    <s v="Pinturas y Quimicos"/>
    <s v="Acabado mate trans Sur Gal"/>
    <n v="0.44"/>
    <n v="1224.899529"/>
    <n v="538.95579276000001"/>
    <n v="30.663599999999999"/>
    <n v="17.576403056392596"/>
  </r>
  <r>
    <x v="253"/>
    <s v="Finalizada"/>
    <s v="Pinturas y Quimicos"/>
    <s v="Fondo Lijable trans Sur Gal"/>
    <n v="0.44"/>
    <n v="979.97469999999998"/>
    <n v="431.18886800000001"/>
    <n v="30.663599999999999"/>
    <n v="14.061912756493042"/>
  </r>
  <r>
    <x v="258"/>
    <s v="Finalizada"/>
    <s v="Material para Empaque"/>
    <s v="Papel kraft"/>
    <n v="21.6"/>
    <n v="2.6417120000000001"/>
    <n v="57.060979200000006"/>
    <n v="30.663599999999999"/>
    <n v="1.860870191366963"/>
  </r>
  <r>
    <x v="258"/>
    <s v="Finalizada"/>
    <s v="Pinturas y Quimicos"/>
    <s v="Thinner extrafino Sur Gal"/>
    <n v="0.22"/>
    <n v="348.65001699999999"/>
    <n v="76.70300374"/>
    <n v="30.663599999999999"/>
    <n v="2.5014350480700243"/>
  </r>
  <r>
    <x v="258"/>
    <s v="Finalizada"/>
    <s v="Pinturas y Quimicos"/>
    <s v="Duro Tint Negro Sur Gal"/>
    <n v="0.09"/>
    <n v="1209.67"/>
    <n v="108.8703"/>
    <n v="30.663599999999999"/>
    <n v="3.5504735256134312"/>
  </r>
  <r>
    <x v="258"/>
    <s v="Finalizada"/>
    <s v="Pinturas y Quimicos"/>
    <s v="Faster Dry SW 6510 Loyal Blue Gal"/>
    <n v="0.25"/>
    <n v="692.75"/>
    <n v="173.1875"/>
    <n v="30.663599999999999"/>
    <n v="5.6479832765885289"/>
  </r>
  <r>
    <x v="44"/>
    <s v="En Proceso"/>
    <s v="Material para Empaque"/>
    <s v="Papel kraft"/>
    <n v="334.94"/>
    <n v="2.6158890000000001"/>
    <n v="876.16586166000002"/>
    <n v="30.663599999999999"/>
    <n v="28.573483272022855"/>
  </r>
  <r>
    <x v="8"/>
    <s v="En Proceso"/>
    <s v="Pinturas y Quimicos"/>
    <s v="Acabado mate trans Sur Gal"/>
    <n v="-2.94"/>
    <n v="1224.899529"/>
    <n v="-3601.2046152600001"/>
    <n v="30.663599999999999"/>
    <n v="-117.44232951316872"/>
  </r>
  <r>
    <x v="258"/>
    <s v="Finalizada"/>
    <s v="Pinturas y Quimicos"/>
    <s v="Diluyente 411 Sur Gal"/>
    <n v="0.66"/>
    <n v="619.3682"/>
    <n v="408.78301200000004"/>
    <n v="30.663599999999999"/>
    <n v="13.331213947481707"/>
  </r>
  <r>
    <x v="258"/>
    <s v="Finalizada"/>
    <s v="Pinturas y Quimicos"/>
    <s v="Componente B 730 Sur Gal"/>
    <n v="0.66"/>
    <n v="1315.6757459999999"/>
    <n v="868.34599235999997"/>
    <n v="30.663599999999999"/>
    <n v="28.318462031855358"/>
  </r>
  <r>
    <x v="258"/>
    <s v="Finalizada"/>
    <s v="Pinturas y Quimicos"/>
    <s v="Acabado mate trans Sur Gal"/>
    <n v="0.63"/>
    <n v="1224.899529"/>
    <n v="771.68670327000007"/>
    <n v="30.663599999999999"/>
    <n v="25.166213467107582"/>
  </r>
  <r>
    <x v="258"/>
    <s v="Finalizada"/>
    <s v="Pinturas y Quimicos"/>
    <s v="Fondo Lijable trans Sur Gal"/>
    <n v="0.44"/>
    <n v="979.97469999999998"/>
    <n v="431.18886800000001"/>
    <n v="30.663599999999999"/>
    <n v="14.061912756493042"/>
  </r>
  <r>
    <x v="259"/>
    <s v="Finalizada"/>
    <s v="Material para Empaque"/>
    <s v="Papel kraft"/>
    <n v="10.8"/>
    <n v="2.6417120000000001"/>
    <n v="28.530489600000003"/>
    <n v="30.663599999999999"/>
    <n v="0.93043509568348148"/>
  </r>
  <r>
    <x v="259"/>
    <s v="Finalizada"/>
    <s v="Pinturas y Quimicos"/>
    <s v="Thinner extrafino Sur Gal"/>
    <n v="0.03"/>
    <n v="348.65001699999999"/>
    <n v="10.45950051"/>
    <n v="30.663599999999999"/>
    <n v="0.34110477928227606"/>
  </r>
  <r>
    <x v="44"/>
    <s v="En Proceso"/>
    <s v="Material para Empaque"/>
    <s v="Papel kraft"/>
    <n v="334.94"/>
    <n v="2.6158890000000001"/>
    <n v="876.16586166000002"/>
    <n v="30.663599999999999"/>
    <n v="28.573483272022855"/>
  </r>
  <r>
    <x v="259"/>
    <s v="Finalizada"/>
    <s v="Pinturas y Quimicos"/>
    <s v="Duro Tint Negro Sur Gal"/>
    <n v="0.03"/>
    <n v="1209.67"/>
    <n v="36.290100000000002"/>
    <n v="30.663599999999999"/>
    <n v="1.183491175204477"/>
  </r>
  <r>
    <x v="259"/>
    <s v="Finalizada"/>
    <s v="Pinturas y Quimicos"/>
    <s v="Faster Dry SW 6510 Loyal Blue Gal"/>
    <n v="0.13"/>
    <n v="692.75"/>
    <n v="90.057500000000005"/>
    <n v="30.663599999999999"/>
    <n v="2.9369513038260351"/>
  </r>
  <r>
    <x v="259"/>
    <s v="Finalizada"/>
    <s v="Pinturas y Quimicos"/>
    <s v="Diluyente 411 Sur Gal"/>
    <n v="0.25"/>
    <n v="619.3682"/>
    <n v="154.84205"/>
    <n v="30.663599999999999"/>
    <n v="5.0497022528339794"/>
  </r>
  <r>
    <x v="259"/>
    <s v="Finalizada"/>
    <s v="Pinturas y Quimicos"/>
    <s v="Componente B 730 Sur Gal"/>
    <n v="0.25"/>
    <n v="1315.6757459999999"/>
    <n v="328.91893649999997"/>
    <n v="30.663599999999999"/>
    <n v="10.726690163581575"/>
  </r>
  <r>
    <x v="259"/>
    <s v="Finalizada"/>
    <s v="Pinturas y Quimicos"/>
    <s v="Acabado mate trans Sur Gal"/>
    <n v="0.25"/>
    <n v="1224.899529"/>
    <n v="306.22488225000001"/>
    <n v="30.663599999999999"/>
    <n v="9.9865926456776126"/>
  </r>
  <r>
    <x v="259"/>
    <s v="Finalizada"/>
    <s v="Pinturas y Quimicos"/>
    <s v="Fondo Lijable trans Sur Gal"/>
    <n v="0.13"/>
    <n v="979.97469999999998"/>
    <n v="127.396711"/>
    <n v="30.663599999999999"/>
    <n v="4.1546560416911253"/>
  </r>
  <r>
    <x v="266"/>
    <s v="Finalizada"/>
    <s v="Material para Empaque"/>
    <s v="Papel kraft"/>
    <n v="18"/>
    <n v="2.6417120000000001"/>
    <n v="47.550815999999998"/>
    <n v="30.663599999999999"/>
    <n v="1.5507251594724689"/>
  </r>
  <r>
    <x v="266"/>
    <s v="Finalizada"/>
    <s v="Pinturas y Quimicos"/>
    <s v="Desoxidante / Desengrasante Sur Gal"/>
    <n v="0.03"/>
    <n v="260.30998699999998"/>
    <n v="7.8092996099999992"/>
    <n v="30.663599999999999"/>
    <n v="0.25467654189331973"/>
  </r>
  <r>
    <x v="266"/>
    <s v="Finalizada"/>
    <s v="Pinturas y Quimicos"/>
    <s v="Corrostyl mate Negro Sur Gal"/>
    <n v="0.06"/>
    <n v="875.15560800000003"/>
    <n v="52.509336480000002"/>
    <n v="30.663599999999999"/>
    <n v="1.7124322153954528"/>
  </r>
  <r>
    <x v="266"/>
    <s v="Finalizada"/>
    <s v="Pinturas y Quimicos"/>
    <s v="Diluyente 411 Sur Gal"/>
    <n v="0.31"/>
    <n v="619.3682"/>
    <n v="192.004142"/>
    <n v="30.663599999999999"/>
    <n v="6.2616307935141347"/>
  </r>
  <r>
    <x v="266"/>
    <s v="Finalizada"/>
    <s v="Pinturas y Quimicos"/>
    <s v="Componente B 730 Sur Gal"/>
    <n v="0.31"/>
    <n v="1315.6757459999999"/>
    <n v="407.85948125999994"/>
    <n v="30.663599999999999"/>
    <n v="13.301095802841152"/>
  </r>
  <r>
    <x v="266"/>
    <s v="Finalizada"/>
    <s v="Pinturas y Quimicos"/>
    <s v="Acabado mate trans Sur Gal"/>
    <n v="0.31"/>
    <n v="1224.899529"/>
    <n v="379.71885399000001"/>
    <n v="30.663599999999999"/>
    <n v="12.38337488064024"/>
  </r>
  <r>
    <x v="266"/>
    <s v="Finalizada"/>
    <s v="Pinturas y Quimicos"/>
    <s v="Fondo Lijable trans Sur Gal"/>
    <n v="0.31"/>
    <n v="979.97469999999998"/>
    <n v="303.79215699999997"/>
    <n v="30.663599999999999"/>
    <n v="9.9072567148019139"/>
  </r>
  <r>
    <x v="266"/>
    <s v="Finalizada"/>
    <s v="Pinturas y Quimicos"/>
    <s v="Thinner extrafino Sur Gal"/>
    <n v="0.25"/>
    <n v="348.65001699999999"/>
    <n v="87.162504249999998"/>
    <n v="30.663599999999999"/>
    <n v="2.8425398273523004"/>
  </r>
  <r>
    <x v="266"/>
    <s v="Finalizada"/>
    <s v="Pinturas y Quimicos"/>
    <s v="Duro Tint Negro Sur Gal"/>
    <n v="0.13"/>
    <n v="1209.67"/>
    <n v="157.25710000000001"/>
    <n v="30.663599999999999"/>
    <n v="5.1284617592194008"/>
  </r>
  <r>
    <x v="269"/>
    <s v="Finalizada"/>
    <s v="Material para Empaque"/>
    <s v="Papel kraft"/>
    <n v="27"/>
    <n v="2.6417120000000001"/>
    <n v="71.326223999999996"/>
    <n v="30.663599999999999"/>
    <n v="2.3260877392087034"/>
  </r>
  <r>
    <x v="269"/>
    <s v="Finalizada"/>
    <s v="Pinturas y Quimicos"/>
    <s v="Desoxidante / Desengrasante Sur Gal"/>
    <n v="0.03"/>
    <n v="260.30998699999998"/>
    <n v="7.8092996099999992"/>
    <n v="30.663599999999999"/>
    <n v="0.25467654189331973"/>
  </r>
  <r>
    <x v="269"/>
    <s v="Finalizada"/>
    <s v="Pinturas y Quimicos"/>
    <s v="Corrostyl mate Negro Sur Gal"/>
    <n v="0.03"/>
    <n v="875.15560800000003"/>
    <n v="26.254668240000001"/>
    <n v="30.663599999999999"/>
    <n v="0.85621610769772638"/>
  </r>
  <r>
    <x v="269"/>
    <s v="Finalizada"/>
    <s v="Pinturas y Quimicos"/>
    <s v="Diluyente 411 Sur Gal"/>
    <n v="0.53"/>
    <n v="619.3682"/>
    <n v="328.26514600000002"/>
    <n v="30.663599999999999"/>
    <n v="10.705368776008036"/>
  </r>
  <r>
    <x v="269"/>
    <s v="Finalizada"/>
    <s v="Pinturas y Quimicos"/>
    <s v="Componente B 730 Sur Gal"/>
    <n v="0.53"/>
    <n v="1315.6757459999999"/>
    <n v="697.30814537999993"/>
    <n v="30.663599999999999"/>
    <n v="22.74058314679294"/>
  </r>
  <r>
    <x v="269"/>
    <s v="Finalizada"/>
    <s v="Pinturas y Quimicos"/>
    <s v="Acabado mate trans Sur Gal"/>
    <n v="0.44"/>
    <n v="1224.899529"/>
    <n v="538.95579276000001"/>
    <n v="30.663599999999999"/>
    <n v="17.576403056392596"/>
  </r>
  <r>
    <x v="269"/>
    <s v="Finalizada"/>
    <s v="Pinturas y Quimicos"/>
    <s v="Fondo Lijable trans Sur Gal"/>
    <n v="0.63"/>
    <n v="979.97469999999998"/>
    <n v="617.38406099999997"/>
    <n v="30.663599999999999"/>
    <n v="20.134102355887762"/>
  </r>
  <r>
    <x v="269"/>
    <s v="Finalizada"/>
    <s v="Pinturas y Quimicos"/>
    <s v="Thinner extrafino Sur Gal"/>
    <n v="0.19"/>
    <n v="348.65001699999999"/>
    <n v="66.243503230000002"/>
    <n v="30.663599999999999"/>
    <n v="2.1603302687877486"/>
  </r>
  <r>
    <x v="269"/>
    <s v="Finalizada"/>
    <s v="Pinturas y Quimicos"/>
    <s v="Duro Tint Negro Sur Gal"/>
    <n v="0.13"/>
    <n v="1209.67"/>
    <n v="157.25710000000001"/>
    <n v="30.663599999999999"/>
    <n v="5.1284617592194008"/>
  </r>
  <r>
    <x v="271"/>
    <s v="Finalizada"/>
    <s v="Material para Empaque"/>
    <s v="Papel kraft"/>
    <n v="36"/>
    <n v="2.6417120000000001"/>
    <n v="95.101631999999995"/>
    <n v="30.663599999999999"/>
    <n v="3.1014503189449378"/>
  </r>
  <r>
    <x v="271"/>
    <s v="Finalizada"/>
    <s v="Pinturas y Quimicos"/>
    <s v="Desoxidante / Desengrasante Sur Gal"/>
    <n v="0.03"/>
    <n v="260.30998699999998"/>
    <n v="7.8092996099999992"/>
    <n v="30.663599999999999"/>
    <n v="0.25467654189331973"/>
  </r>
  <r>
    <x v="271"/>
    <s v="Finalizada"/>
    <s v="Pinturas y Quimicos"/>
    <s v="Corrostyl mate Negro Sur Gal"/>
    <n v="0.03"/>
    <n v="875.15560800000003"/>
    <n v="26.254668240000001"/>
    <n v="30.663599999999999"/>
    <n v="0.85621610769772638"/>
  </r>
  <r>
    <x v="44"/>
    <s v="En Proceso"/>
    <s v="Material para Empaque"/>
    <s v="Papel kraft"/>
    <n v="-891.3"/>
    <n v="2.825628"/>
    <n v="-2518.4822363999997"/>
    <n v="30.663599999999999"/>
    <n v="-82.132634015575462"/>
  </r>
  <r>
    <x v="271"/>
    <s v="Finalizada"/>
    <s v="Pinturas y Quimicos"/>
    <s v="Faster Dry SW 6510 Loyal Blue Gal"/>
    <n v="0.19"/>
    <n v="692.75"/>
    <n v="131.6225"/>
    <n v="30.663599999999999"/>
    <n v="4.2924672902072816"/>
  </r>
  <r>
    <x v="271"/>
    <s v="Finalizada"/>
    <s v="Pinturas y Quimicos"/>
    <s v="Diluyente 411 Sur Gal"/>
    <n v="0.25"/>
    <n v="619.3682"/>
    <n v="154.84205"/>
    <n v="30.663599999999999"/>
    <n v="5.0497022528339794"/>
  </r>
  <r>
    <x v="271"/>
    <s v="Finalizada"/>
    <s v="Pinturas y Quimicos"/>
    <s v="Componente B 730 Sur Gal"/>
    <n v="0.25"/>
    <n v="1315.6757459999999"/>
    <n v="328.91893649999997"/>
    <n v="30.663599999999999"/>
    <n v="10.726690163581575"/>
  </r>
  <r>
    <x v="271"/>
    <s v="Finalizada"/>
    <s v="Pinturas y Quimicos"/>
    <s v="Acabado mate trans Sur Gal"/>
    <n v="0.19"/>
    <n v="1224.899529"/>
    <n v="232.73091051"/>
    <n v="30.663599999999999"/>
    <n v="7.5898104107149846"/>
  </r>
  <r>
    <x v="271"/>
    <s v="Finalizada"/>
    <s v="Pinturas y Quimicos"/>
    <s v="Fondo Lijable trans Sur Gal"/>
    <n v="0.13"/>
    <n v="979.97469999999998"/>
    <n v="127.396711"/>
    <n v="30.663599999999999"/>
    <n v="4.1546560416911253"/>
  </r>
  <r>
    <x v="281"/>
    <s v="Finalizada"/>
    <s v="Material para Empaque"/>
    <s v="Papel kraft"/>
    <n v="16.2"/>
    <n v="2.6417120000000001"/>
    <n v="42.795734400000001"/>
    <n v="30.663599999999999"/>
    <n v="1.3956526435252221"/>
  </r>
  <r>
    <x v="281"/>
    <s v="Finalizada"/>
    <s v="Pinturas y Quimicos"/>
    <s v="Aceite Penetrante Oil Finish SW Gal"/>
    <n v="0.38"/>
    <n v="919.18"/>
    <n v="349.28839999999997"/>
    <n v="30.663599999999999"/>
    <n v="11.390978228257607"/>
  </r>
  <r>
    <x v="249"/>
    <s v="Finalizada"/>
    <s v="Pinturas y Quimicos"/>
    <s v="Tinte Blanco SW Gal"/>
    <n v="1.81"/>
    <n v="663.14915599999995"/>
    <n v="1200.2999723599999"/>
    <n v="30.663599999999999"/>
    <n v="39.144130903090307"/>
  </r>
  <r>
    <x v="287"/>
    <n v="0"/>
    <m/>
    <s v="Filtro amarillo 20&quot; x 20&quot;"/>
    <m/>
    <m/>
    <n v="394.41616699999997"/>
    <n v="30.791"/>
    <n v="12.809462732616673"/>
  </r>
  <r>
    <x v="269"/>
    <s v="Finalizada"/>
    <s v="Metales"/>
    <s v="Bases metalicas 18th street / Prov.: Table Base Depot"/>
    <n v="6"/>
    <n v="5929.7307800000008"/>
    <n v="35578.384680000003"/>
    <n v="30.791"/>
    <n v="1155.48"/>
  </r>
  <r>
    <x v="253"/>
    <s v="Finalizada"/>
    <s v="Metales"/>
    <s v="Bases metalicas 18th street / Prov.: Table Base Depot"/>
    <n v="10"/>
    <n v="5929.7307800000008"/>
    <n v="59297.30780000001"/>
    <n v="30.791"/>
    <n v="1925.8000000000002"/>
  </r>
  <r>
    <x v="258"/>
    <s v="Finalizada"/>
    <s v="Metales"/>
    <s v="Bases metalicas 18th street / Prov.: Table Base Depot"/>
    <n v="8"/>
    <n v="5929.7307800000008"/>
    <n v="47437.846240000006"/>
    <n v="30.791"/>
    <n v="1540.64"/>
  </r>
  <r>
    <x v="259"/>
    <s v="Finalizada"/>
    <s v="Metales"/>
    <s v="Bases metalicas 18th street / Prov.: Table Base Depot"/>
    <n v="2"/>
    <n v="5929.7307800000008"/>
    <n v="11859.461560000002"/>
    <n v="30.791"/>
    <n v="385.16"/>
  </r>
  <r>
    <x v="266"/>
    <s v="Finalizada"/>
    <s v="Metales"/>
    <s v="Bases metalicas 18th street / Prov.: Table Base Depot"/>
    <n v="4"/>
    <n v="5929.7307800000008"/>
    <n v="23718.923120000003"/>
    <n v="30.791"/>
    <n v="770.32"/>
  </r>
  <r>
    <x v="271"/>
    <s v="Finalizada"/>
    <s v="Metales"/>
    <s v="Bases metalicas 18th street / Prov.: Table Base Depot"/>
    <n v="4"/>
    <n v="5929.7307800000008"/>
    <n v="23718.923120000003"/>
    <n v="30.791"/>
    <n v="770.32"/>
  </r>
  <r>
    <x v="288"/>
    <s v=""/>
    <m/>
    <s v="Lamina de carton 48&quot; x 40&quot;"/>
    <m/>
    <m/>
    <n v="659.94695999999999"/>
    <n v="30.791"/>
    <n v="21.433112273066804"/>
  </r>
  <r>
    <x v="288"/>
    <s v=""/>
    <m/>
    <s v="Espuma polietileno 1/8&quot; x 24&quot; x 550pies"/>
    <m/>
    <m/>
    <n v="3004.8656430000001"/>
    <n v="30.791"/>
    <n v="97.589089116949765"/>
  </r>
  <r>
    <x v="280"/>
    <s v=""/>
    <m/>
    <s v="Varilla de hierro liso 5/8&quot;"/>
    <m/>
    <m/>
    <n v="357.97347100000002"/>
    <n v="30.791"/>
    <n v="11.625912474424345"/>
  </r>
  <r>
    <x v="280"/>
    <s v=""/>
    <m/>
    <s v="Platina de 1&quot; x 1/8&quot;"/>
    <m/>
    <m/>
    <n v="76.22269"/>
    <n v="30.791"/>
    <n v="2.4754860186418108"/>
  </r>
  <r>
    <x v="280"/>
    <s v=""/>
    <m/>
    <s v="Tubo redondo 3/4&quot; x Cedula 40 HN"/>
    <m/>
    <m/>
    <n v="493.03998000000001"/>
    <n v="30.791"/>
    <n v="16.012470527102074"/>
  </r>
  <r>
    <x v="279"/>
    <s v=""/>
    <m/>
    <s v="Soportes para repisas 1/4&quot;"/>
    <m/>
    <m/>
    <n v="86.721532999999994"/>
    <n v="30.791"/>
    <n v="2.816457179045825"/>
  </r>
  <r>
    <x v="287"/>
    <s v=""/>
    <m/>
    <s v="Pega loca"/>
    <m/>
    <m/>
    <n v="137.99740700000001"/>
    <n v="30.791"/>
    <n v="4.4817448929882113"/>
  </r>
  <r>
    <x v="287"/>
    <s v=""/>
    <m/>
    <s v="Thinner extrafino Sur Gal"/>
    <m/>
    <m/>
    <n v="-1394.600068"/>
    <n v="30.791"/>
    <n v="-45.292457796109254"/>
  </r>
  <r>
    <x v="287"/>
    <s v=""/>
    <m/>
    <s v="Thinner extrafino Sur Gal"/>
    <m/>
    <m/>
    <n v="1394.6000690000001"/>
    <n v="30.791"/>
    <n v="45.292457828586279"/>
  </r>
  <r>
    <x v="287"/>
    <s v=""/>
    <m/>
    <s v="Thinner extrafino Sur Gal"/>
    <m/>
    <m/>
    <n v="1394.6000690000001"/>
    <n v="30.791"/>
    <n v="45.292457828586279"/>
  </r>
  <r>
    <x v="287"/>
    <s v=""/>
    <m/>
    <s v="Masking tape 2&quot; blanco"/>
    <m/>
    <m/>
    <n v="742.50599999999997"/>
    <n v="30.791"/>
    <n v="24.114384073268162"/>
  </r>
  <r>
    <x v="287"/>
    <s v=""/>
    <m/>
    <s v="Masking tape 3/4&quot; verde"/>
    <m/>
    <m/>
    <n v="661.81333299999994"/>
    <n v="30.791"/>
    <n v="21.493726510993469"/>
  </r>
  <r>
    <x v="287"/>
    <s v=""/>
    <m/>
    <s v="Filtro amarillo 20&quot; x 20&quot;"/>
    <m/>
    <m/>
    <n v="49.234200999999999"/>
    <n v="30.791"/>
    <n v="1.598980253970316"/>
  </r>
  <r>
    <x v="288"/>
    <s v=""/>
    <m/>
    <s v="Tornillo Flat head #8 x 2-1/2&quot;"/>
    <m/>
    <m/>
    <n v="48.302331000000002"/>
    <n v="30.791"/>
    <n v="1.5687158910071126"/>
  </r>
  <r>
    <x v="280"/>
    <s v=""/>
    <m/>
    <s v="Perno carroceria 1-1/2&quot; x 5/16&quot; AceInox"/>
    <m/>
    <m/>
    <n v="15.712"/>
    <n v="30.791"/>
    <n v="0.51027897762333152"/>
  </r>
  <r>
    <x v="287"/>
    <s v=""/>
    <m/>
    <s v="Lamina Plywood Fenolico 4 x 8 x 5/8&quot;"/>
    <m/>
    <m/>
    <n v="-805.22"/>
    <n v="30.791"/>
    <n v="-26.151148062745609"/>
  </r>
  <r>
    <x v="287"/>
    <s v=""/>
    <m/>
    <s v="Bridas"/>
    <m/>
    <m/>
    <n v="-72"/>
    <n v="30.791"/>
    <n v="-2.3383456204735151"/>
  </r>
  <r>
    <x v="287"/>
    <s v=""/>
    <m/>
    <s v="Hilaza"/>
    <m/>
    <m/>
    <n v="-999.99"/>
    <n v="30.791"/>
    <n v="-32.476697736351532"/>
  </r>
  <r>
    <x v="287"/>
    <s v=""/>
    <m/>
    <s v="Tapa Trasera Larga 57Y02 Antorcha Tig"/>
    <m/>
    <m/>
    <n v="149.47999999999999"/>
    <n v="30.791"/>
    <n v="4.8546653242830695"/>
  </r>
  <r>
    <x v="287"/>
    <s v=""/>
    <m/>
    <s v="Bridas"/>
    <m/>
    <m/>
    <n v="62.429250000000003"/>
    <n v="30.791"/>
    <n v="2.0275161573186971"/>
  </r>
  <r>
    <x v="239"/>
    <s v=""/>
    <m/>
    <s v="Perno Allen Avellanado 1/2&quot; x 1/4&quot; HN"/>
    <m/>
    <m/>
    <n v="1932.0220609999999"/>
    <n v="30.791"/>
    <n v="62.746323958299499"/>
  </r>
  <r>
    <x v="279"/>
    <s v=""/>
    <m/>
    <s v="Bisagra Canto Completo Cierre Suave Blum"/>
    <m/>
    <m/>
    <n v="165.83615599999999"/>
    <n v="30.791"/>
    <n v="5.385864570816147"/>
  </r>
  <r>
    <x v="289"/>
    <s v=""/>
    <m/>
    <s v="Tornillo Flat head #8 x 2-1/2&quot;"/>
    <m/>
    <m/>
    <n v="-48.302331000000002"/>
    <n v="30.791"/>
    <n v="-1.5687158910071126"/>
  </r>
  <r>
    <x v="290"/>
    <s v=""/>
    <m/>
    <s v="Tornillo Flat head #8 x 2-1/2&quot;"/>
    <m/>
    <m/>
    <n v="48.302331000000002"/>
    <n v="30.791"/>
    <n v="1.5687158910071126"/>
  </r>
  <r>
    <x v="291"/>
    <s v=""/>
    <m/>
    <s v="Arandela Presion Acero Inoxidable 5/16&quot;"/>
    <m/>
    <m/>
    <n v="3.456"/>
    <n v="30.791"/>
    <n v="0.11224058978272872"/>
  </r>
  <r>
    <x v="291"/>
    <s v=""/>
    <m/>
    <s v="Tuerca Acero Inoxidable 5/16&quot;"/>
    <m/>
    <m/>
    <n v="9.2319999999999993"/>
    <n v="30.791"/>
    <n v="0.29982787178071513"/>
  </r>
  <r>
    <x v="292"/>
    <s v=""/>
    <m/>
    <s v="Tuerca Galvanizada con uñas 1/4&quot;"/>
    <m/>
    <m/>
    <n v="1222.947598"/>
    <n v="30.791"/>
    <n v="39.71769666460979"/>
  </r>
  <r>
    <x v="293"/>
    <s v=""/>
    <m/>
    <s v="Bisagra Canto Medio"/>
    <m/>
    <m/>
    <n v="200.15750700000001"/>
    <n v="30.791"/>
    <n v="6.5005198596992626"/>
  </r>
  <r>
    <x v="293"/>
    <s v=""/>
    <m/>
    <s v="Catalizador para pegamento Ultra Cat"/>
    <m/>
    <m/>
    <n v="22.516306"/>
    <n v="30.791"/>
    <n v="0.73126257672696571"/>
  </r>
  <r>
    <x v="293"/>
    <s v=""/>
    <m/>
    <s v="Catalizador para pegamento Ultra Cat"/>
    <m/>
    <m/>
    <n v="-22.516306"/>
    <n v="30.791"/>
    <n v="-0.73126257672696571"/>
  </r>
  <r>
    <x v="291"/>
    <s v=""/>
    <m/>
    <s v="Tubo redondo 3/4&quot; x 1/8&quot;"/>
    <m/>
    <m/>
    <n v="33.783174000000002"/>
    <n v="30.791"/>
    <n v="1.0971769023415934"/>
  </r>
  <r>
    <x v="294"/>
    <s v=""/>
    <m/>
    <s v="Platina de 1-1/2&quot; x 1/4&quot;"/>
    <m/>
    <m/>
    <n v="4789.7017530000003"/>
    <n v="30.791"/>
    <n v="155.55525163197038"/>
  </r>
  <r>
    <x v="292"/>
    <s v=""/>
    <m/>
    <s v="Varilla de hierro corrugada 1/2&quot;"/>
    <m/>
    <m/>
    <n v="11335.879459"/>
    <n v="30.791"/>
    <n v="368.15561232178231"/>
  </r>
  <r>
    <x v="294"/>
    <s v=""/>
    <m/>
    <s v="Varilla de hierro corrugada 1/2&quot;"/>
    <m/>
    <m/>
    <n v="11335.879459"/>
    <n v="30.791"/>
    <n v="368.15561232178231"/>
  </r>
  <r>
    <x v="295"/>
    <s v=""/>
    <m/>
    <s v="Enchape de madera"/>
    <m/>
    <m/>
    <n v="-1566.8620289999999"/>
    <n v="30.791"/>
    <n v="-50.887013380533269"/>
  </r>
  <r>
    <x v="296"/>
    <s v=""/>
    <m/>
    <s v="Clavillo de Terminacion 1-1/4&quot;"/>
    <m/>
    <m/>
    <n v="447"/>
    <n v="30.791"/>
    <n v="14.517229060439739"/>
  </r>
  <r>
    <x v="293"/>
    <s v=""/>
    <m/>
    <s v="Lamina Plywood Fenolico 4 x 8 x 3/8&quot;"/>
    <m/>
    <m/>
    <n v="604.52499999999998"/>
    <n v="30.791"/>
    <n v="19.633172030788216"/>
  </r>
  <r>
    <x v="297"/>
    <s v=""/>
    <m/>
    <s v="Lamina Plywood Fenolico 4 x 8 x 5/8&quot;"/>
    <m/>
    <m/>
    <n v="805.22"/>
    <n v="30.791"/>
    <n v="26.151148062745609"/>
  </r>
  <r>
    <x v="292"/>
    <s v=""/>
    <m/>
    <s v="Enchape de madera"/>
    <m/>
    <m/>
    <n v="12018.301396999999"/>
    <n v="30.791"/>
    <n v="390.31864496118993"/>
  </r>
  <r>
    <x v="297"/>
    <s v=""/>
    <m/>
    <s v="Resbalon plastico de 1&quot; con clavo"/>
    <m/>
    <m/>
    <n v="13.701517000000001"/>
    <n v="30.791"/>
    <n v="0.44498447598324187"/>
  </r>
  <r>
    <x v="297"/>
    <s v=""/>
    <m/>
    <s v="Lamina de carton 48&quot; x 40&quot;"/>
    <m/>
    <m/>
    <n v="183.3186"/>
    <n v="30.791"/>
    <n v="5.9536422980741124"/>
  </r>
  <r>
    <x v="292"/>
    <s v=""/>
    <m/>
    <s v="Enchape de madera"/>
    <m/>
    <m/>
    <n v="10976.572964000001"/>
    <n v="30.791"/>
    <n v="356.4864071969082"/>
  </r>
  <r>
    <x v="298"/>
    <s v=""/>
    <m/>
    <s v="Espuma para exterior 1&quot;"/>
    <m/>
    <m/>
    <n v="-2946.5409639999998"/>
    <n v="30.791"/>
    <n v="-95.694877204377889"/>
  </r>
  <r>
    <x v="292"/>
    <s v=""/>
    <m/>
    <s v="Enchape de madera"/>
    <m/>
    <m/>
    <n v="-2924.524496"/>
    <n v="30.791"/>
    <n v="-94.979847877626582"/>
  </r>
  <r>
    <x v="293"/>
    <s v=""/>
    <m/>
    <s v="Rattan"/>
    <m/>
    <m/>
    <n v="4350.1383519999999"/>
    <n v="30.791"/>
    <n v="141.27954116462601"/>
  </r>
  <r>
    <x v="291"/>
    <s v=""/>
    <m/>
    <s v="Rattan"/>
    <m/>
    <m/>
    <n v="9211.4179600000007"/>
    <n v="30.791"/>
    <n v="299.15942840440391"/>
  </r>
  <r>
    <x v="293"/>
    <s v=""/>
    <m/>
    <s v="Spline Reed"/>
    <m/>
    <m/>
    <n v="761.45895700000005"/>
    <n v="30.791"/>
    <n v="24.729919684323342"/>
  </r>
  <r>
    <x v="291"/>
    <s v=""/>
    <m/>
    <s v="Spline Reed"/>
    <m/>
    <m/>
    <n v="979.23621900000001"/>
    <n v="30.791"/>
    <n v="31.802676723717969"/>
  </r>
  <r>
    <x v="299"/>
    <s v=""/>
    <m/>
    <s v="Resbalon plastico de 3/4&quot; con clavo"/>
    <m/>
    <m/>
    <n v="2200.1645109999999"/>
    <n v="30.791"/>
    <n v="71.454792341918093"/>
  </r>
  <r>
    <x v="299"/>
    <s v=""/>
    <m/>
    <s v="Tornillo Sq/Ph Flat head #6 x 1-1/2&quot;"/>
    <m/>
    <m/>
    <n v="643.76568399999996"/>
    <n v="30.791"/>
    <n v="20.907592608229677"/>
  </r>
  <r>
    <x v="296"/>
    <s v=""/>
    <m/>
    <s v="Espuma polietileno 1/8&quot; x 24&quot; x 550pies"/>
    <m/>
    <m/>
    <n v="6009.7312849999998"/>
    <n v="30.791"/>
    <n v="195.1781782014225"/>
  </r>
  <r>
    <x v="296"/>
    <s v=""/>
    <m/>
    <s v="Caja de carton 580mm x 480mm x 800mm"/>
    <m/>
    <m/>
    <n v="30606.813980999999"/>
    <n v="30.791"/>
    <n v="994.01818651554026"/>
  </r>
  <r>
    <x v="300"/>
    <s v=""/>
    <m/>
    <s v="Clavillo de Terminacion 1-1/4&quot;"/>
    <m/>
    <m/>
    <n v="447"/>
    <n v="30.791"/>
    <n v="14.517229060439739"/>
  </r>
  <r>
    <x v="301"/>
    <s v=""/>
    <m/>
    <s v="Resbalon plastico de 1&quot; con clavo"/>
    <m/>
    <m/>
    <n v="57.089652000000001"/>
    <n v="30.791"/>
    <n v="1.8541019128966256"/>
  </r>
  <r>
    <x v="301"/>
    <s v=""/>
    <m/>
    <s v="Lamina de carton 48&quot; x 40&quot;"/>
    <m/>
    <m/>
    <n v="439.96463999999997"/>
    <n v="30.791"/>
    <n v="14.288741515377868"/>
  </r>
  <r>
    <x v="293"/>
    <s v=""/>
    <m/>
    <s v="Resbalon plastico de 1&quot; con clavo"/>
    <m/>
    <m/>
    <n v="11.41793"/>
    <n v="30.791"/>
    <n v="0.37082036958851611"/>
  </r>
  <r>
    <x v="296"/>
    <s v=""/>
    <m/>
    <s v="Espuma polietileno 1/8&quot; x 24&quot; x 550pies"/>
    <m/>
    <m/>
    <n v="3004.8656430000001"/>
    <n v="30.791"/>
    <n v="97.589089116949765"/>
  </r>
  <r>
    <x v="302"/>
    <s v=""/>
    <m/>
    <s v="Tornillo Amarillo 2&quot; #10"/>
    <m/>
    <m/>
    <n v="-27.44"/>
    <n v="30.791"/>
    <n v="-0.89116949758046182"/>
  </r>
  <r>
    <x v="302"/>
    <s v=""/>
    <m/>
    <s v="Tornillo Amarillo 2&quot; #10"/>
    <m/>
    <m/>
    <n v="26.870944000000001"/>
    <n v="30.791"/>
    <n v="0.87268825306095943"/>
  </r>
  <r>
    <x v="302"/>
    <s v=""/>
    <m/>
    <s v="Nivelador 5/8&quot; x 1/4&quot;"/>
    <m/>
    <m/>
    <n v="-60.332025999999999"/>
    <n v="30.791"/>
    <n v="-1.9594045662693644"/>
  </r>
  <r>
    <x v="302"/>
    <s v=""/>
    <m/>
    <s v="Nivelador 5/8&quot; x 1/4&quot;"/>
    <m/>
    <m/>
    <n v="60.332025999999999"/>
    <n v="30.791"/>
    <n v="1.9594045662693644"/>
  </r>
  <r>
    <x v="303"/>
    <s v=""/>
    <m/>
    <s v="Steel Insert 1/4-20 x 20 mm ZN"/>
    <m/>
    <m/>
    <n v="16.910418"/>
    <n v="30.791"/>
    <n v="0.54920002598161799"/>
  </r>
  <r>
    <x v="303"/>
    <s v=""/>
    <m/>
    <s v="Steel Insert 1/4-20 x 20 mm ZN"/>
    <m/>
    <m/>
    <n v="-16.910418"/>
    <n v="30.791"/>
    <n v="-0.54920002598161799"/>
  </r>
  <r>
    <x v="303"/>
    <s v=""/>
    <m/>
    <s v="Nivelador plastico con felpa 1&quot; x 1/4&quot;"/>
    <m/>
    <m/>
    <n v="33.909644999999998"/>
    <n v="30.791"/>
    <n v="1.1012843038550224"/>
  </r>
  <r>
    <x v="303"/>
    <s v=""/>
    <m/>
    <s v="Nivelador plastico con felpa 1&quot; x 1/4&quot;"/>
    <m/>
    <m/>
    <n v="-33.909644999999998"/>
    <n v="30.791"/>
    <n v="-1.1012843038550224"/>
  </r>
  <r>
    <x v="287"/>
    <s v=""/>
    <m/>
    <s v="Cepillo circular de alambre"/>
    <m/>
    <m/>
    <n v="-517.26"/>
    <n v="30.791"/>
    <n v="-16.79906466175181"/>
  </r>
  <r>
    <x v="287"/>
    <s v=""/>
    <m/>
    <s v="Boquilla de Ceramica"/>
    <m/>
    <m/>
    <n v="-646.20000000000005"/>
    <n v="30.791"/>
    <n v="-20.986651943749798"/>
  </r>
  <r>
    <x v="293"/>
    <s v=""/>
    <m/>
    <s v="Lamina de carton 48&quot; x 40&quot;"/>
    <m/>
    <m/>
    <n v="183.3186"/>
    <n v="30.791"/>
    <n v="5.9536422980741124"/>
  </r>
  <r>
    <x v="292"/>
    <s v=""/>
    <m/>
    <s v="Caja de carton 825mm x 535mm x 710mm"/>
    <m/>
    <m/>
    <n v="9503.1545459999998"/>
    <n v="30.791"/>
    <n v="308.6341640739177"/>
  </r>
  <r>
    <x v="291"/>
    <s v=""/>
    <m/>
    <s v="Resbalon plastico de 3/4&quot; con clavo"/>
    <m/>
    <m/>
    <n v="18.334703999999999"/>
    <n v="30.791"/>
    <n v="0.5954565944594199"/>
  </r>
  <r>
    <x v="291"/>
    <s v=""/>
    <m/>
    <s v="Lamina de carton 48&quot; x 40&quot;"/>
    <m/>
    <m/>
    <n v="733.27440000000001"/>
    <n v="30.791"/>
    <n v="23.81456919229645"/>
  </r>
  <r>
    <x v="303"/>
    <s v=""/>
    <m/>
    <s v="Lamina Plywood Corriente 4 x 8 x 3/4&quot;"/>
    <m/>
    <m/>
    <n v="401.7"/>
    <n v="30.791"/>
    <n v="13.046019940891819"/>
  </r>
  <r>
    <x v="303"/>
    <s v=""/>
    <m/>
    <s v="Lamina Plywood Corriente 4 x 8 x 1/2&quot;"/>
    <m/>
    <m/>
    <n v="282.73500000000001"/>
    <n v="30.791"/>
    <n v="9.182390958396935"/>
  </r>
  <r>
    <x v="304"/>
    <s v=""/>
    <m/>
    <s v="Velcro"/>
    <m/>
    <m/>
    <n v="12.651859"/>
    <n v="30.791"/>
    <n v="0.41089470949303369"/>
  </r>
  <r>
    <x v="287"/>
    <s v=""/>
    <m/>
    <s v="Stretch film manual"/>
    <m/>
    <m/>
    <n v="253.86984699999999"/>
    <n v="30.791"/>
    <n v="8.2449367347601576"/>
  </r>
  <r>
    <x v="291"/>
    <s v=""/>
    <m/>
    <s v="Espuma polietileno 1/8&quot; x 24&quot; x 550pies"/>
    <m/>
    <m/>
    <n v="3004.8656430000001"/>
    <n v="30.791"/>
    <n v="97.589089116949765"/>
  </r>
  <r>
    <x v="292"/>
    <s v=""/>
    <m/>
    <s v="Espuma polietileno 1/8&quot; x 24&quot; x 550pies"/>
    <m/>
    <m/>
    <n v="3004.8656430000001"/>
    <n v="30.791"/>
    <n v="97.589089116949765"/>
  </r>
  <r>
    <x v="287"/>
    <s v=""/>
    <m/>
    <s v="Tape café 2&quot;"/>
    <m/>
    <m/>
    <n v="114.808036"/>
    <n v="30.791"/>
    <n v="3.7286231691078564"/>
  </r>
  <r>
    <x v="303"/>
    <s v=""/>
    <m/>
    <s v="Nivelador plastico con felpa 1&quot; x 1/4&quot;"/>
    <m/>
    <m/>
    <n v="33.909644999999998"/>
    <n v="30.791"/>
    <n v="1.1012843038550224"/>
  </r>
  <r>
    <x v="302"/>
    <s v=""/>
    <m/>
    <s v="Nivelador 5/8&quot; x 1/4&quot;"/>
    <m/>
    <m/>
    <n v="60.332025999999999"/>
    <n v="30.791"/>
    <n v="1.9594045662693644"/>
  </r>
  <r>
    <x v="303"/>
    <s v=""/>
    <m/>
    <s v="Steel Insert 1/4-20 x 20 mm ZN"/>
    <m/>
    <m/>
    <n v="16.910418"/>
    <n v="30.791"/>
    <n v="0.54920002598161799"/>
  </r>
  <r>
    <x v="302"/>
    <s v=""/>
    <m/>
    <s v="Tornillo Amarillo 2&quot; #10"/>
    <m/>
    <m/>
    <n v="26.878336999999998"/>
    <n v="30.791"/>
    <n v="0.87292835568835048"/>
  </r>
  <r>
    <x v="291"/>
    <s v=""/>
    <m/>
    <s v="Spline Reed"/>
    <m/>
    <m/>
    <n v="-549.77336700000001"/>
    <n v="30.791"/>
    <n v="-17.855002013575394"/>
  </r>
  <r>
    <x v="293"/>
    <s v=""/>
    <m/>
    <s v="Spline Reed"/>
    <m/>
    <m/>
    <n v="-418.80242600000003"/>
    <n v="30.791"/>
    <n v="-13.60145581501088"/>
  </r>
  <r>
    <x v="291"/>
    <s v=""/>
    <m/>
    <s v="Rattan"/>
    <m/>
    <m/>
    <n v="-3153.8503049999999"/>
    <n v="30.791"/>
    <n v="-102.42766733785847"/>
  </r>
  <r>
    <x v="293"/>
    <s v=""/>
    <m/>
    <s v="Rattan"/>
    <m/>
    <m/>
    <n v="-2175.069176"/>
    <n v="30.791"/>
    <n v="-70.639770582313005"/>
  </r>
  <r>
    <x v="294"/>
    <s v=""/>
    <m/>
    <s v="Tuerca Galvanizada con uñas 1/4&quot;"/>
    <m/>
    <m/>
    <n v="1222.947598"/>
    <n v="30.791"/>
    <n v="39.71769666460979"/>
  </r>
  <r>
    <x v="294"/>
    <s v=""/>
    <m/>
    <s v="Perno Allen Avellanado 1/2&quot; x 1/4&quot; HN"/>
    <m/>
    <m/>
    <n v="1932.0220609999999"/>
    <n v="30.791"/>
    <n v="62.746323958299499"/>
  </r>
  <r>
    <x v="303"/>
    <s v=""/>
    <m/>
    <s v="Lamina Plywood Corriente 4 x 8 x 3/4&quot;"/>
    <m/>
    <m/>
    <n v="401.7"/>
    <n v="30.791"/>
    <n v="13.046019940891819"/>
  </r>
  <r>
    <x v="305"/>
    <s v=""/>
    <m/>
    <s v="Angular de 1-1/2&quot; x 1/8&quot;"/>
    <m/>
    <m/>
    <n v="514.53995999999995"/>
    <n v="30.791"/>
    <n v="16.710725861453021"/>
  </r>
  <r>
    <x v="306"/>
    <s v=""/>
    <m/>
    <s v="Angular de 3/4&quot; x 1/8&quot;"/>
    <m/>
    <m/>
    <n v="341.99424800000003"/>
    <n v="30.791"/>
    <n v="11.106954889415739"/>
  </r>
  <r>
    <x v="307"/>
    <s v=""/>
    <m/>
    <s v="Tornillo Square Flat head #8 x 2&quot;"/>
    <m/>
    <m/>
    <n v="48.484031000000002"/>
    <n v="30.791"/>
    <n v="1.5746169659965574"/>
  </r>
  <r>
    <x v="287"/>
    <s v=""/>
    <m/>
    <s v="Tapones auditivos"/>
    <m/>
    <m/>
    <n v="-1520"/>
    <n v="30.791"/>
    <n v="-49.365074209996429"/>
  </r>
  <r>
    <x v="308"/>
    <s v=""/>
    <m/>
    <s v="Tuerca Hierro Negro 1/2&quot;"/>
    <m/>
    <m/>
    <n v="9.3078810000000001"/>
    <n v="30.791"/>
    <n v="0.30229226072553667"/>
  </r>
  <r>
    <x v="308"/>
    <s v=""/>
    <m/>
    <s v="Arandela Lisa Hierro Negro 1/2&quot;"/>
    <m/>
    <m/>
    <n v="3.214448"/>
    <n v="30.791"/>
    <n v="0.10439570004222012"/>
  </r>
  <r>
    <x v="307"/>
    <s v=""/>
    <m/>
    <s v="Tornillo Square Flat head #8 x 1-1/4&quot;"/>
    <m/>
    <m/>
    <n v="33.453418999999997"/>
    <n v="30.791"/>
    <n v="1.0864674417849369"/>
  </r>
  <r>
    <x v="307"/>
    <s v=""/>
    <m/>
    <s v="Tornillo Square Flat head #6 x 1-1/2&quot;"/>
    <m/>
    <m/>
    <n v="29.774640000000002"/>
    <n v="30.791"/>
    <n v="0.96699165340521587"/>
  </r>
  <r>
    <x v="287"/>
    <s v=""/>
    <m/>
    <s v="Filtro 3M P100"/>
    <m/>
    <m/>
    <n v="-1225"/>
    <n v="30.791"/>
    <n v="-39.784352570556329"/>
  </r>
  <r>
    <x v="308"/>
    <s v=""/>
    <m/>
    <s v="Perno para carroceria 4-1/2&quot; x 1/2&quot; HN"/>
    <m/>
    <m/>
    <n v="57.44"/>
    <n v="30.791"/>
    <n v="1.8654801727777597"/>
  </r>
  <r>
    <x v="287"/>
    <s v=""/>
    <m/>
    <s v="Lija de tela grano 100"/>
    <m/>
    <m/>
    <n v="354.63996400000002"/>
    <n v="30.791"/>
    <n v="11.517650092559515"/>
  </r>
  <r>
    <x v="307"/>
    <s v=""/>
    <m/>
    <s v="Lamina Plywood Corriente 4 x 8 x 3/4&quot;"/>
    <m/>
    <m/>
    <n v="1606.8"/>
    <n v="30.791"/>
    <n v="52.184079763567276"/>
  </r>
  <r>
    <x v="307"/>
    <s v=""/>
    <m/>
    <s v="Lamina Plywood Corriente 4 x 8 x 1/2&quot;"/>
    <m/>
    <m/>
    <n v="565.47"/>
    <n v="30.791"/>
    <n v="18.36478191679387"/>
  </r>
  <r>
    <x v="307"/>
    <s v=""/>
    <m/>
    <s v="Lamina Plywood Corriente 3 x 7 x 1/8&quot;"/>
    <m/>
    <m/>
    <n v="889.92"/>
    <n v="30.791"/>
    <n v="28.901951869052645"/>
  </r>
  <r>
    <x v="307"/>
    <s v=""/>
    <m/>
    <s v="Lamina Plywood Flexible 4 x 8 x 1/8&quot;"/>
    <m/>
    <m/>
    <n v="2221.713831"/>
    <n v="30.791"/>
    <n v="72.154650092559521"/>
  </r>
  <r>
    <x v="309"/>
    <s v=""/>
    <m/>
    <s v="Platina de 2&quot; x 1/2&quot;"/>
    <m/>
    <m/>
    <n v="1492.661513"/>
    <n v="30.791"/>
    <n v="48.477201552401674"/>
  </r>
  <r>
    <x v="310"/>
    <s v=""/>
    <m/>
    <s v="Enchape de madera"/>
    <m/>
    <m/>
    <n v="4615.1985119999999"/>
    <n v="30.791"/>
    <n v="149.88790594654282"/>
  </r>
  <r>
    <x v="287"/>
    <s v=""/>
    <m/>
    <s v="Masking tape 3/4&quot; verde"/>
    <m/>
    <m/>
    <n v="415.86666700000001"/>
    <n v="30.791"/>
    <n v="13.506111103893994"/>
  </r>
  <r>
    <x v="311"/>
    <s v=""/>
    <m/>
    <s v="Espuma polietileno 1/8&quot; x 24&quot; x 550pies"/>
    <m/>
    <m/>
    <n v="3004.8656430000001"/>
    <n v="30.791"/>
    <n v="97.589089116949765"/>
  </r>
  <r>
    <x v="302"/>
    <s v=""/>
    <m/>
    <s v="Espuma polietileno 1/8&quot; x 24&quot; x 550pies"/>
    <m/>
    <m/>
    <n v="3004.8656430000001"/>
    <n v="30.791"/>
    <n v="97.589089116949765"/>
  </r>
  <r>
    <x v="309"/>
    <s v=""/>
    <m/>
    <s v="Platina de 2&quot; x 1/4&quot;"/>
    <m/>
    <m/>
    <n v="708.05912599999999"/>
    <n v="30.791"/>
    <n v="22.995652171088953"/>
  </r>
  <r>
    <x v="311"/>
    <s v=""/>
    <m/>
    <s v="Espuma polietileno 1/8&quot; x 24&quot; x 550pies"/>
    <m/>
    <m/>
    <n v="3004.8656430000001"/>
    <n v="30.791"/>
    <n v="97.589089116949765"/>
  </r>
  <r>
    <x v="311"/>
    <s v=""/>
    <m/>
    <s v="Espuma polietileno 1/8&quot; x 24&quot; x 550pies"/>
    <m/>
    <m/>
    <n v="-3004.8656430000001"/>
    <n v="30.791"/>
    <n v="-97.589089116949765"/>
  </r>
  <r>
    <x v="287"/>
    <s v=""/>
    <m/>
    <s v="Tape café 2&quot;"/>
    <m/>
    <m/>
    <n v="306.15476200000001"/>
    <n v="30.791"/>
    <n v="9.9429950959696018"/>
  </r>
  <r>
    <x v="287"/>
    <s v=""/>
    <m/>
    <s v="Tape café 2&quot;"/>
    <m/>
    <m/>
    <n v="38.269345000000001"/>
    <n v="30.791"/>
    <n v="1.2428743788769445"/>
  </r>
  <r>
    <x v="287"/>
    <s v=""/>
    <m/>
    <s v="Papel kraft"/>
    <m/>
    <m/>
    <n v="1789.1321680000001"/>
    <n v="30.791"/>
    <n v="58.10568568737618"/>
  </r>
  <r>
    <x v="302"/>
    <s v=""/>
    <m/>
    <s v="Lamina de carton 48&quot; x 40&quot;"/>
    <m/>
    <m/>
    <n v="439.96463999999997"/>
    <n v="30.791"/>
    <n v="14.288741515377868"/>
  </r>
  <r>
    <x v="309"/>
    <s v=""/>
    <m/>
    <s v="Angular de 1-1/2&quot; x 1/4&quot;"/>
    <m/>
    <m/>
    <n v="1481.3499959999999"/>
    <n v="30.791"/>
    <n v="48.109837160209146"/>
  </r>
  <r>
    <x v="311"/>
    <s v=""/>
    <m/>
    <s v="Caja de carton 825mm x 535mm x 710mm"/>
    <m/>
    <m/>
    <n v="9503.1545459999998"/>
    <n v="30.791"/>
    <n v="308.6341640739177"/>
  </r>
  <r>
    <x v="287"/>
    <s v=""/>
    <m/>
    <s v="Mascarilla Desechable"/>
    <m/>
    <m/>
    <n v="2638.855274"/>
    <n v="30.791"/>
    <n v="85.702162125296354"/>
  </r>
  <r>
    <x v="311"/>
    <s v=""/>
    <m/>
    <s v="Caja de carton 825mm x 535mm x 710mm"/>
    <m/>
    <m/>
    <n v="9503.1545459999998"/>
    <n v="30.791"/>
    <n v="308.6341640739177"/>
  </r>
  <r>
    <x v="311"/>
    <s v=""/>
    <m/>
    <s v="Caja de carton 825mm x 535mm x 710mm"/>
    <m/>
    <m/>
    <n v="-9503.1545459999998"/>
    <n v="30.791"/>
    <n v="-308.6341640739177"/>
  </r>
  <r>
    <x v="287"/>
    <s v=""/>
    <m/>
    <s v="Prensa Toggle"/>
    <m/>
    <m/>
    <n v="1446.436606"/>
    <n v="30.791"/>
    <n v="46.975954207398267"/>
  </r>
  <r>
    <x v="287"/>
    <s v=""/>
    <m/>
    <s v="Guante de latex"/>
    <m/>
    <m/>
    <n v="304.966702"/>
    <n v="30.791"/>
    <n v="9.9044104446104377"/>
  </r>
  <r>
    <x v="287"/>
    <s v=""/>
    <m/>
    <s v="Banda truflex gates 2290/4L290"/>
    <m/>
    <m/>
    <n v="214.24"/>
    <n v="30.791"/>
    <n v="6.9578773018089706"/>
  </r>
  <r>
    <x v="299"/>
    <s v=""/>
    <m/>
    <s v="Tornillo Square Flat head #6 x 1-1/2&quot;"/>
    <m/>
    <m/>
    <n v="297.74640199999999"/>
    <n v="30.791"/>
    <n v="9.6699165990062035"/>
  </r>
  <r>
    <x v="292"/>
    <s v=""/>
    <m/>
    <s v="Adhesivo en polvo-Better Bond"/>
    <m/>
    <m/>
    <n v="422.44134000000003"/>
    <n v="30.791"/>
    <n v="13.719636906888377"/>
  </r>
  <r>
    <x v="312"/>
    <s v=""/>
    <m/>
    <s v="Lamina Plywood Flexible 4 x 8 x 1/8&quot;"/>
    <m/>
    <m/>
    <n v="1110.856916"/>
    <n v="30.791"/>
    <n v="36.07732506251827"/>
  </r>
  <r>
    <x v="312"/>
    <s v=""/>
    <m/>
    <s v="Lamina Plywood Corriente 4 x 8 x 1/2&quot;"/>
    <m/>
    <m/>
    <n v="848.20500000000004"/>
    <n v="30.791"/>
    <n v="27.547172875190803"/>
  </r>
  <r>
    <x v="312"/>
    <s v=""/>
    <m/>
    <s v="Lamina Plywood Corriente 4 x 8 x 1/8&quot;"/>
    <m/>
    <m/>
    <n v="626.08000000000004"/>
    <n v="30.791"/>
    <n v="20.333214250917479"/>
  </r>
  <r>
    <x v="312"/>
    <s v=""/>
    <m/>
    <s v="Lamina Plywood Corriente 4 x 8 x 3/4&quot;"/>
    <m/>
    <m/>
    <n v="5623.8"/>
    <n v="30.791"/>
    <n v="182.64427917248548"/>
  </r>
  <r>
    <x v="313"/>
    <s v=""/>
    <m/>
    <s v="Lamina Plywood Corriente 4 x 8 x 3/4&quot;"/>
    <m/>
    <m/>
    <n v="803.4"/>
    <n v="30.791"/>
    <n v="26.092039881783638"/>
  </r>
  <r>
    <x v="292"/>
    <s v=""/>
    <m/>
    <s v="Tornillo Amarillo 2-1/2&quot; #10"/>
    <m/>
    <m/>
    <n v="4.8"/>
    <n v="30.791"/>
    <n v="0.15588970803156765"/>
  </r>
  <r>
    <x v="287"/>
    <s v=""/>
    <m/>
    <s v="Velcro"/>
    <m/>
    <m/>
    <n v="63.259295000000002"/>
    <n v="30.791"/>
    <n v="2.0544735474651685"/>
  </r>
  <r>
    <x v="292"/>
    <s v=""/>
    <m/>
    <s v="Steel Insert 1/4-20 x 20 mm ZN"/>
    <m/>
    <m/>
    <n v="76.096879999999999"/>
    <n v="30.791"/>
    <n v="2.4714000844402584"/>
  </r>
  <r>
    <x v="292"/>
    <s v=""/>
    <m/>
    <s v="Nivelador plastico con felpa 1&quot; x 1/4&quot;"/>
    <m/>
    <m/>
    <n v="152.59340399999999"/>
    <n v="30.791"/>
    <n v="4.9557794160631348"/>
  </r>
  <r>
    <x v="292"/>
    <s v=""/>
    <m/>
    <s v="Tornillo Amarillo 2&quot; #10"/>
    <m/>
    <m/>
    <n v="46.077148999999999"/>
    <n v="30.791"/>
    <n v="1.4964486051118833"/>
  </r>
  <r>
    <x v="292"/>
    <s v=""/>
    <m/>
    <s v="Tornillo Amarillo 1-1/4&quot; #10"/>
    <m/>
    <m/>
    <n v="31.508766000000001"/>
    <n v="30.791"/>
    <n v="1.0233109025364555"/>
  </r>
  <r>
    <x v="292"/>
    <s v=""/>
    <m/>
    <s v="Tornillo Amarillo 1-1/2&quot; #10"/>
    <m/>
    <m/>
    <n v="35.807167"/>
    <n v="30.791"/>
    <n v="1.1629101685557468"/>
  </r>
  <r>
    <x v="303"/>
    <s v=""/>
    <m/>
    <s v="Tornillo Anclaje 1/4&quot; x 5&quot;"/>
    <m/>
    <m/>
    <n v="57.956429"/>
    <n v="30.791"/>
    <n v="1.8822522490338085"/>
  </r>
  <r>
    <x v="305"/>
    <s v=""/>
    <m/>
    <s v="Resbalon plastico de 1&quot; con clavo"/>
    <m/>
    <m/>
    <n v="20.552275000000002"/>
    <n v="30.791"/>
    <n v="0.66747669773635154"/>
  </r>
  <r>
    <x v="305"/>
    <s v=""/>
    <m/>
    <s v="Tornillo Square Flat head #8 x 1-1/4&quot;"/>
    <m/>
    <m/>
    <n v="-13.381368"/>
    <n v="30.791"/>
    <n v="-0.43458698970478388"/>
  </r>
  <r>
    <x v="305"/>
    <s v=""/>
    <m/>
    <s v="Tornillo Square Flat head #8 x 1-1/4&quot;"/>
    <m/>
    <m/>
    <n v="13.381368"/>
    <n v="30.791"/>
    <n v="0.43458698970478388"/>
  </r>
  <r>
    <x v="305"/>
    <s v=""/>
    <m/>
    <s v="Tornillo Square Flat head #8 x 1-1/4&quot;"/>
    <m/>
    <m/>
    <n v="13.381368"/>
    <n v="30.791"/>
    <n v="0.43458698970478388"/>
  </r>
  <r>
    <x v="305"/>
    <s v=""/>
    <m/>
    <s v="Resbalon plastico de 1&quot; con clavo"/>
    <m/>
    <m/>
    <n v="-20.552275000000002"/>
    <n v="30.791"/>
    <n v="-0.66747669773635154"/>
  </r>
  <r>
    <x v="305"/>
    <s v=""/>
    <m/>
    <s v="Resbalon plastico de 1&quot; con clavo"/>
    <m/>
    <m/>
    <n v="20.552275000000002"/>
    <n v="30.791"/>
    <n v="0.66747669773635154"/>
  </r>
  <r>
    <x v="305"/>
    <s v=""/>
    <m/>
    <s v="Rodos 2&quot; W2001"/>
    <m/>
    <m/>
    <n v="-3926.9235880000001"/>
    <n v="30.791"/>
    <n v="-127.53478574908253"/>
  </r>
  <r>
    <x v="305"/>
    <s v=""/>
    <m/>
    <s v="Rodos 2&quot; W2001"/>
    <m/>
    <m/>
    <n v="3926.9235899999999"/>
    <n v="30.791"/>
    <n v="127.53478581403657"/>
  </r>
  <r>
    <x v="305"/>
    <s v=""/>
    <m/>
    <s v="Rodos 2&quot; W2001"/>
    <m/>
    <m/>
    <n v="2219.2602750000001"/>
    <n v="30.791"/>
    <n v="72.074965899126369"/>
  </r>
  <r>
    <x v="314"/>
    <s v=""/>
    <m/>
    <s v="Cuerina Verde"/>
    <m/>
    <m/>
    <n v="110"/>
    <n v="30.791"/>
    <n v="3.5724724757234254"/>
  </r>
  <r>
    <x v="315"/>
    <s v=""/>
    <m/>
    <s v="Clavillo de Terminacion 1-1/2&quot;"/>
    <m/>
    <m/>
    <n v="637"/>
    <n v="30.791"/>
    <n v="20.687863336689293"/>
  </r>
  <r>
    <x v="315"/>
    <s v=""/>
    <m/>
    <s v="Tornillo Sq/Ph Flat head #6 x 1-1/2&quot;"/>
    <m/>
    <m/>
    <n v="214.588561"/>
    <n v="30.791"/>
    <n v="6.9691975252508849"/>
  </r>
  <r>
    <x v="303"/>
    <s v=""/>
    <m/>
    <s v="Cuerina Verde"/>
    <m/>
    <m/>
    <n v="220"/>
    <n v="30.791"/>
    <n v="7.1449449514468508"/>
  </r>
  <r>
    <x v="299"/>
    <s v=""/>
    <m/>
    <s v="Caja de carton 580mm x 480mm x 800mm"/>
    <m/>
    <m/>
    <n v="30606.813980999999"/>
    <n v="30.791"/>
    <n v="994.01818651554026"/>
  </r>
  <r>
    <x v="287"/>
    <s v=""/>
    <m/>
    <s v="Tape café 2&quot;"/>
    <m/>
    <m/>
    <n v="1148.0803559999999"/>
    <n v="30.791"/>
    <n v="37.286231561170467"/>
  </r>
  <r>
    <x v="299"/>
    <s v=""/>
    <m/>
    <s v="Espuma polietileno 1/8&quot; x 24&quot; x 550pies"/>
    <m/>
    <m/>
    <n v="9014.5969280000008"/>
    <n v="30.791"/>
    <n v="292.76726731837226"/>
  </r>
  <r>
    <x v="303"/>
    <s v=""/>
    <m/>
    <s v="Velcro"/>
    <m/>
    <m/>
    <n v="25.303718"/>
    <n v="30.791"/>
    <n v="0.82178941898606739"/>
  </r>
  <r>
    <x v="303"/>
    <s v=""/>
    <m/>
    <s v="Cinta de Nylon de 2&quot;"/>
    <m/>
    <m/>
    <n v="25"/>
    <n v="30.791"/>
    <n v="0.81192556266441496"/>
  </r>
  <r>
    <x v="303"/>
    <s v=""/>
    <m/>
    <s v="Hilo Beige No 20"/>
    <m/>
    <m/>
    <n v="176.27"/>
    <n v="30.791"/>
    <n v="5.7247247572342568"/>
  </r>
  <r>
    <x v="314"/>
    <s v=""/>
    <m/>
    <s v="Espuma de poliuretano 3&quot; D-26"/>
    <m/>
    <m/>
    <n v="321"/>
    <n v="30.791"/>
    <n v="10.425124224611087"/>
  </r>
  <r>
    <x v="303"/>
    <s v=""/>
    <m/>
    <s v="Espuma de poliuretano 1-1/2&quot; D-26"/>
    <m/>
    <m/>
    <n v="160.5"/>
    <n v="30.791"/>
    <n v="5.2125621123055437"/>
  </r>
  <r>
    <x v="316"/>
    <s v=""/>
    <m/>
    <s v="Steel Insert 1/4-20 x 20 mm ZN"/>
    <m/>
    <m/>
    <n v="84.552088999999995"/>
    <n v="30.791"/>
    <n v="2.7460000974310672"/>
  </r>
  <r>
    <x v="316"/>
    <s v=""/>
    <m/>
    <s v="Nivelador plastico con felpa 1&quot; x 1/4&quot;"/>
    <m/>
    <m/>
    <n v="169.548226"/>
    <n v="30.791"/>
    <n v="5.5064215517521351"/>
  </r>
  <r>
    <x v="287"/>
    <s v=""/>
    <m/>
    <s v="Tape café 2&quot;"/>
    <m/>
    <m/>
    <n v="153.077381"/>
    <n v="30.791"/>
    <n v="4.9714975479848009"/>
  </r>
  <r>
    <x v="316"/>
    <s v=""/>
    <m/>
    <s v="Tornillo Square Flat head #8 x 1-1/4&quot;"/>
    <m/>
    <m/>
    <n v="44.604557999999997"/>
    <n v="30.791"/>
    <n v="1.4486232340619012"/>
  </r>
  <r>
    <x v="307"/>
    <s v=""/>
    <m/>
    <s v="Tornillo Square Flat head #8 x 1-1/4&quot;"/>
    <m/>
    <m/>
    <n v="33.453418999999997"/>
    <n v="30.791"/>
    <n v="1.0864674417849369"/>
  </r>
  <r>
    <x v="287"/>
    <s v=""/>
    <m/>
    <s v="Hilo de zapato"/>
    <m/>
    <m/>
    <n v="-40"/>
    <n v="30.791"/>
    <n v="-1.2990809002630639"/>
  </r>
  <r>
    <x v="287"/>
    <s v=""/>
    <m/>
    <s v="Medias para mujer"/>
    <m/>
    <m/>
    <n v="74.798965999999993"/>
    <n v="30.791"/>
    <n v="2.4292477022506573"/>
  </r>
  <r>
    <x v="316"/>
    <s v=""/>
    <m/>
    <s v="Adhesivo en polvo-Better Bond"/>
    <m/>
    <m/>
    <n v="563.25512000000003"/>
    <n v="30.791"/>
    <n v="18.292849209184503"/>
  </r>
  <r>
    <x v="316"/>
    <s v=""/>
    <m/>
    <s v="Lamina Plywood Flexible 4 x 8 x 1/8&quot;"/>
    <m/>
    <m/>
    <n v="3332.5707470000002"/>
    <n v="30.791"/>
    <n v="108.23197515507779"/>
  </r>
  <r>
    <x v="316"/>
    <s v=""/>
    <m/>
    <s v="Tornillo Flat head #8 x 2-1/2&quot;"/>
    <m/>
    <m/>
    <n v="77.283730000000006"/>
    <n v="30.791"/>
    <n v="2.5099454386021889"/>
  </r>
  <r>
    <x v="316"/>
    <s v=""/>
    <m/>
    <s v="Lamina Plywood Corriente 4 x 8 x 1/2&quot;"/>
    <m/>
    <m/>
    <n v="282.73500000000001"/>
    <n v="30.791"/>
    <n v="9.182390958396935"/>
  </r>
  <r>
    <x v="316"/>
    <s v=""/>
    <m/>
    <s v="Lamina Plywood Corriente 4 x 8 x 3/4&quot;"/>
    <m/>
    <m/>
    <n v="2410.1999999999998"/>
    <n v="30.791"/>
    <n v="78.276119645350903"/>
  </r>
  <r>
    <x v="307"/>
    <s v=""/>
    <m/>
    <s v="Tornillo Flat head #8 x 2-1/2&quot;"/>
    <m/>
    <m/>
    <n v="57.962797000000002"/>
    <n v="30.791"/>
    <n v="1.8824590627131306"/>
  </r>
  <r>
    <x v="316"/>
    <s v=""/>
    <m/>
    <s v="Tornillo Square Flat head #6 x 1-1/2&quot;"/>
    <m/>
    <m/>
    <n v="39.69952"/>
    <n v="30.791"/>
    <n v="1.2893222045402877"/>
  </r>
  <r>
    <x v="307"/>
    <s v=""/>
    <m/>
    <s v="Tornillo Square Flat head #8 x 2&quot;"/>
    <m/>
    <m/>
    <n v="48.484031000000002"/>
    <n v="30.791"/>
    <n v="1.5746169659965574"/>
  </r>
  <r>
    <x v="316"/>
    <s v=""/>
    <m/>
    <s v="Tornillo Square Flat head #8 x 2&quot;"/>
    <m/>
    <m/>
    <n v="64.645375000000001"/>
    <n v="30.791"/>
    <n v="2.099489298821084"/>
  </r>
  <r>
    <x v="306"/>
    <s v=""/>
    <m/>
    <s v="Tornillo Square Flat head #8 x 3/4&quot;"/>
    <m/>
    <m/>
    <n v="16.105436000000001"/>
    <n v="30.791"/>
    <n v="0.52305660745022897"/>
  </r>
  <r>
    <x v="302"/>
    <s v=""/>
    <m/>
    <s v="Varilla de hierro liso 5/8&quot;"/>
    <m/>
    <m/>
    <n v="1431.8938840000001"/>
    <n v="30.791"/>
    <n v="46.503649897697379"/>
  </r>
  <r>
    <x v="307"/>
    <s v=""/>
    <m/>
    <s v="Tornillo Square Flat head #8 x 2&quot;"/>
    <m/>
    <m/>
    <n v="48.484031000000002"/>
    <n v="30.791"/>
    <n v="1.5746169659965574"/>
  </r>
  <r>
    <x v="307"/>
    <s v=""/>
    <m/>
    <s v="Tornillo Flat head #8 x 2-1/2&quot;"/>
    <m/>
    <m/>
    <n v="57.962797000000002"/>
    <n v="30.791"/>
    <n v="1.8824590627131306"/>
  </r>
  <r>
    <x v="307"/>
    <s v=""/>
    <m/>
    <s v="Tornillo Square Flat head #8 x 1-1/4&quot;"/>
    <m/>
    <m/>
    <n v="33.453418999999997"/>
    <n v="30.791"/>
    <n v="1.0864674417849369"/>
  </r>
  <r>
    <x v="307"/>
    <s v=""/>
    <m/>
    <s v="Espuma de poliuretano 1/4&quot; D-26"/>
    <m/>
    <m/>
    <n v="53.5"/>
    <n v="30.791"/>
    <n v="1.7375207041018479"/>
  </r>
  <r>
    <x v="312"/>
    <s v=""/>
    <m/>
    <s v="Cuerina Verde"/>
    <m/>
    <m/>
    <n v="880"/>
    <n v="30.791"/>
    <n v="28.579779805787403"/>
  </r>
  <r>
    <x v="307"/>
    <s v=""/>
    <m/>
    <s v="Espuma de poliuretano 1/4&quot; D-26"/>
    <m/>
    <m/>
    <n v="107"/>
    <n v="30.791"/>
    <n v="3.4750414082036958"/>
  </r>
  <r>
    <x v="313"/>
    <s v=""/>
    <m/>
    <s v="Cuerina Verde"/>
    <m/>
    <m/>
    <n v="385"/>
    <n v="30.791"/>
    <n v="12.50365366503199"/>
  </r>
  <r>
    <x v="312"/>
    <s v=""/>
    <m/>
    <s v="Espuma de poliuretano 1/4&quot; D-26"/>
    <m/>
    <m/>
    <n v="53.5"/>
    <n v="30.791"/>
    <n v="1.7375207041018479"/>
  </r>
  <r>
    <x v="307"/>
    <s v=""/>
    <m/>
    <s v="Espuma de poliuretano 5&quot; D-26"/>
    <m/>
    <m/>
    <n v="1070"/>
    <n v="30.791"/>
    <n v="34.750414082036961"/>
  </r>
  <r>
    <x v="316"/>
    <s v=""/>
    <m/>
    <s v="Espuma de poliuretano 5&quot; D-26"/>
    <m/>
    <m/>
    <n v="1070"/>
    <n v="30.791"/>
    <n v="34.750414082036961"/>
  </r>
  <r>
    <x v="307"/>
    <s v=""/>
    <m/>
    <s v="Cuerina Verde"/>
    <m/>
    <m/>
    <n v="440"/>
    <n v="30.791"/>
    <n v="14.289889902893702"/>
  </r>
  <r>
    <x v="313"/>
    <s v=""/>
    <m/>
    <s v="Guata"/>
    <m/>
    <m/>
    <n v="50.642398"/>
    <n v="30.791"/>
    <n v="1.6447142996330095"/>
  </r>
  <r>
    <x v="312"/>
    <s v=""/>
    <m/>
    <s v="Espuma de poliuretano 3&quot; D-26"/>
    <m/>
    <m/>
    <n v="1284"/>
    <n v="30.791"/>
    <n v="41.700496898444349"/>
  </r>
  <r>
    <x v="287"/>
    <s v=""/>
    <m/>
    <s v="Cepillo circular de alambre"/>
    <m/>
    <m/>
    <n v="-136.42500000000001"/>
    <n v="30.791"/>
    <n v="-4.4306777954597125"/>
  </r>
  <r>
    <x v="313"/>
    <s v=""/>
    <m/>
    <s v="Tela Fondo Liso Negro"/>
    <m/>
    <m/>
    <n v="29.812927999999999"/>
    <n v="30.791"/>
    <n v="0.96823513364294755"/>
  </r>
  <r>
    <x v="314"/>
    <s v=""/>
    <m/>
    <s v="Hilo de zapato"/>
    <m/>
    <m/>
    <n v="40"/>
    <n v="30.791"/>
    <n v="1.2990809002630639"/>
  </r>
  <r>
    <x v="287"/>
    <s v=""/>
    <m/>
    <s v="Hilo Beige No 40"/>
    <m/>
    <m/>
    <n v="165.59"/>
    <n v="30.791"/>
    <n v="5.3778701568640184"/>
  </r>
  <r>
    <x v="287"/>
    <s v=""/>
    <m/>
    <s v="Hilo Negro No 40"/>
    <m/>
    <m/>
    <n v="165.59"/>
    <n v="30.791"/>
    <n v="5.3778701568640184"/>
  </r>
  <r>
    <x v="287"/>
    <s v=""/>
    <m/>
    <s v="Grapas 1/2&quot; (1000 und)"/>
    <m/>
    <m/>
    <n v="133.93950899999999"/>
    <n v="30.791"/>
    <n v="4.3499564483128186"/>
  </r>
  <r>
    <x v="317"/>
    <s v=""/>
    <m/>
    <s v="Componente B 730 Sur Gal"/>
    <m/>
    <m/>
    <n v="697.30814499999997"/>
    <n v="30.791"/>
    <n v="22.646492319184176"/>
  </r>
  <r>
    <x v="318"/>
    <s v=""/>
    <m/>
    <s v="Componente B 730 Sur Gal"/>
    <m/>
    <m/>
    <n v="39.470272000000001"/>
    <n v="30.791"/>
    <n v="1.2818769120847"/>
  </r>
  <r>
    <x v="293"/>
    <s v=""/>
    <m/>
    <s v="Componente B 730 Sur Gal"/>
    <m/>
    <m/>
    <n v="328.91893599999997"/>
    <n v="30.791"/>
    <n v="10.682307687311226"/>
  </r>
  <r>
    <x v="319"/>
    <s v=""/>
    <m/>
    <s v="Componente B 730 Sur Gal"/>
    <m/>
    <m/>
    <n v="26.313514999999999"/>
    <n v="30.791"/>
    <n v="0.85458461888214088"/>
  </r>
  <r>
    <x v="297"/>
    <s v=""/>
    <m/>
    <s v="Componente B 730 Sur Gal"/>
    <m/>
    <m/>
    <n v="210.50811899999999"/>
    <n v="30.791"/>
    <n v="6.8366769185801042"/>
  </r>
  <r>
    <x v="301"/>
    <s v=""/>
    <m/>
    <s v="Componente B 730 Sur Gal"/>
    <m/>
    <m/>
    <n v="368.38920899999999"/>
    <n v="30.791"/>
    <n v="11.96418463187295"/>
  </r>
  <r>
    <x v="320"/>
    <s v=""/>
    <m/>
    <s v="Componente B 730 Sur Gal"/>
    <m/>
    <m/>
    <n v="78.940545"/>
    <n v="30.791"/>
    <n v="2.5637538566464224"/>
  </r>
  <r>
    <x v="291"/>
    <s v=""/>
    <m/>
    <s v="Componente B 730 Sur Gal"/>
    <m/>
    <m/>
    <n v="328.91893599999997"/>
    <n v="30.791"/>
    <n v="10.682307687311226"/>
  </r>
  <r>
    <x v="321"/>
    <s v=""/>
    <m/>
    <s v="Componente B 730 Sur Gal"/>
    <m/>
    <m/>
    <n v="-2078.767679"/>
    <n v="30.791"/>
    <n v="-67.512184696826992"/>
  </r>
  <r>
    <x v="291"/>
    <s v=""/>
    <m/>
    <s v="Diluyente 411 Sur Gal"/>
    <m/>
    <m/>
    <n v="154.84205"/>
    <n v="30.791"/>
    <n v="5.0288087428144586"/>
  </r>
  <r>
    <x v="319"/>
    <s v=""/>
    <m/>
    <s v="Diluyente 411 Sur Gal"/>
    <m/>
    <m/>
    <n v="12.387364"/>
    <n v="30.791"/>
    <n v="0.40230469942515668"/>
  </r>
  <r>
    <x v="320"/>
    <s v=""/>
    <m/>
    <s v="Diluyente 411 Sur Gal"/>
    <m/>
    <m/>
    <n v="37.162092000000001"/>
    <n v="30.791"/>
    <n v="1.20691409827547"/>
  </r>
  <r>
    <x v="301"/>
    <s v=""/>
    <m/>
    <s v="Diluyente 411 Sur Gal"/>
    <m/>
    <m/>
    <n v="173.42309599999999"/>
    <n v="30.791"/>
    <n v="5.632265791952193"/>
  </r>
  <r>
    <x v="297"/>
    <s v=""/>
    <m/>
    <s v="Diluyente 411 Sur Gal"/>
    <m/>
    <m/>
    <n v="99.098911999999999"/>
    <n v="30.791"/>
    <n v="3.2184375954012534"/>
  </r>
  <r>
    <x v="317"/>
    <s v=""/>
    <m/>
    <s v="Diluyente 411 Sur Gal"/>
    <m/>
    <m/>
    <n v="328.26514600000002"/>
    <n v="30.791"/>
    <n v="10.661074534766653"/>
  </r>
  <r>
    <x v="317"/>
    <s v=""/>
    <m/>
    <s v="Fondo Lijable trans Sur Gal"/>
    <m/>
    <m/>
    <n v="548.78583200000003"/>
    <n v="30.791"/>
    <n v="17.822929817154364"/>
  </r>
  <r>
    <x v="301"/>
    <s v=""/>
    <m/>
    <s v="Fondo Lijable trans Sur Gal"/>
    <m/>
    <m/>
    <n v="303.79215699999997"/>
    <n v="30.791"/>
    <n v="9.8662647202104505"/>
  </r>
  <r>
    <x v="319"/>
    <s v=""/>
    <m/>
    <s v="Duro Tint Negro Sur Gal"/>
    <m/>
    <m/>
    <n v="36.290100000000002"/>
    <n v="30.791"/>
    <n v="1.1785943944659154"/>
  </r>
  <r>
    <x v="320"/>
    <s v=""/>
    <m/>
    <s v="Duro Tint Negro Sur Gal"/>
    <m/>
    <m/>
    <n v="36.290100000000002"/>
    <n v="30.791"/>
    <n v="1.1785943944659154"/>
  </r>
  <r>
    <x v="321"/>
    <s v=""/>
    <m/>
    <s v="Duro Tint Negro Sur Gal"/>
    <m/>
    <m/>
    <n v="-72.580200000000005"/>
    <n v="30.791"/>
    <n v="-2.3571887889318308"/>
  </r>
  <r>
    <x v="291"/>
    <s v=""/>
    <m/>
    <s v="Fondo Lijable trans Sur Gal"/>
    <m/>
    <m/>
    <n v="303.79215699999997"/>
    <n v="30.791"/>
    <n v="9.8662647202104505"/>
  </r>
  <r>
    <x v="319"/>
    <s v=""/>
    <m/>
    <s v="Fondo Lijable trans Sur Gal"/>
    <m/>
    <m/>
    <n v="19.599494"/>
    <n v="30.791"/>
    <n v="0.63653320775551292"/>
  </r>
  <r>
    <x v="320"/>
    <s v=""/>
    <m/>
    <s v="Fondo Lijable trans Sur Gal"/>
    <m/>
    <m/>
    <n v="58.798482"/>
    <n v="30.791"/>
    <n v="1.9095996232665389"/>
  </r>
  <r>
    <x v="321"/>
    <s v=""/>
    <m/>
    <s v="Corrostyl mate Negro Sur Gal"/>
    <m/>
    <m/>
    <n v="-35.006224000000003"/>
    <n v="30.791"/>
    <n v="-1.136897924718262"/>
  </r>
  <r>
    <x v="297"/>
    <s v=""/>
    <m/>
    <s v="Fondo Lijable trans Sur Gal"/>
    <m/>
    <m/>
    <n v="186.19519299999999"/>
    <n v="30.791"/>
    <n v="6.0470654736773728"/>
  </r>
  <r>
    <x v="293"/>
    <s v=""/>
    <m/>
    <s v="Fondo Lijable trans Sur Gal"/>
    <m/>
    <m/>
    <n v="244.993675"/>
    <n v="30.791"/>
    <n v="7.9566650969439117"/>
  </r>
  <r>
    <x v="318"/>
    <s v=""/>
    <m/>
    <s v="Fondo Lijable trans Sur Gal"/>
    <m/>
    <m/>
    <n v="29.399241"/>
    <n v="30.791"/>
    <n v="0.95479981163326944"/>
  </r>
  <r>
    <x v="321"/>
    <s v=""/>
    <m/>
    <s v="Fondo Lijable trans Sur Gal"/>
    <m/>
    <m/>
    <n v="-1695.356231"/>
    <n v="30.791"/>
    <n v="-55.060122470851873"/>
  </r>
  <r>
    <x v="291"/>
    <s v=""/>
    <m/>
    <s v="Corrostyl mate Negro Sur Gal"/>
    <m/>
    <m/>
    <n v="26.254667999999999"/>
    <n v="30.791"/>
    <n v="0.85267344353869634"/>
  </r>
  <r>
    <x v="319"/>
    <s v=""/>
    <m/>
    <s v="Corrostyl mate Negro Sur Gal"/>
    <m/>
    <m/>
    <n v="8.7515560000000008"/>
    <n v="30.791"/>
    <n v="0.2842244811795655"/>
  </r>
  <r>
    <x v="293"/>
    <s v=""/>
    <m/>
    <s v="Diluyente 411 Sur Gal"/>
    <m/>
    <m/>
    <n v="154.84205"/>
    <n v="30.791"/>
    <n v="5.0288087428144586"/>
  </r>
  <r>
    <x v="317"/>
    <s v=""/>
    <m/>
    <s v="Papel kraft"/>
    <m/>
    <m/>
    <n v="57.689816999999998"/>
    <n v="30.791"/>
    <n v="1.873593485109285"/>
  </r>
  <r>
    <x v="320"/>
    <s v=""/>
    <m/>
    <s v="Laca Nitro Negro Sur Gal"/>
    <m/>
    <m/>
    <n v="28.256793999999999"/>
    <n v="30.791"/>
    <n v="0.91769653470169854"/>
  </r>
  <r>
    <x v="321"/>
    <s v=""/>
    <m/>
    <s v="Laca Nitro Negro Sur Gal"/>
    <m/>
    <m/>
    <n v="-28.256793999999999"/>
    <n v="30.791"/>
    <n v="-0.91769653470169854"/>
  </r>
  <r>
    <x v="287"/>
    <s v=""/>
    <m/>
    <s v="Atomizador"/>
    <m/>
    <m/>
    <n v="65"/>
    <n v="30.791"/>
    <n v="2.1110064629274787"/>
  </r>
  <r>
    <x v="291"/>
    <s v=""/>
    <m/>
    <s v="Papel kraft"/>
    <m/>
    <m/>
    <n v="57.689816999999998"/>
    <n v="30.791"/>
    <n v="1.873593485109285"/>
  </r>
  <r>
    <x v="301"/>
    <s v=""/>
    <m/>
    <s v="Papel kraft"/>
    <m/>
    <m/>
    <n v="28.844909000000001"/>
    <n v="30.791"/>
    <n v="0.93679675879315383"/>
  </r>
  <r>
    <x v="297"/>
    <s v=""/>
    <m/>
    <s v="Papel kraft"/>
    <m/>
    <m/>
    <n v="24.037424000000001"/>
    <n v="30.791"/>
    <n v="0.78066396024812446"/>
  </r>
  <r>
    <x v="321"/>
    <s v=""/>
    <m/>
    <s v="Acabado mate trans Sur Gal"/>
    <m/>
    <m/>
    <n v="-1739.3573309999999"/>
    <n v="30.791"/>
    <n v="-56.489147185865995"/>
  </r>
  <r>
    <x v="293"/>
    <s v=""/>
    <m/>
    <s v="Papel kraft"/>
    <m/>
    <m/>
    <n v="21.633682"/>
    <n v="30.791"/>
    <n v="0.70259757721412097"/>
  </r>
  <r>
    <x v="321"/>
    <s v=""/>
    <m/>
    <s v="Papel kraft"/>
    <m/>
    <m/>
    <n v="-189.895657"/>
    <n v="30.791"/>
    <n v="-6.1672455262901495"/>
  </r>
  <r>
    <x v="322"/>
    <s v=""/>
    <m/>
    <s v="Resbalon plastico de 3/4&quot; con clavo"/>
    <m/>
    <m/>
    <n v="2200.1645109999999"/>
    <n v="30.791"/>
    <n v="71.454792341918093"/>
  </r>
  <r>
    <x v="323"/>
    <s v=""/>
    <m/>
    <s v="Resbalon plastico de 3/4&quot; con clavo"/>
    <m/>
    <m/>
    <n v="1466.7763399999999"/>
    <n v="30.791"/>
    <n v="47.636528206294045"/>
  </r>
  <r>
    <x v="322"/>
    <s v=""/>
    <m/>
    <s v="Tornillo Square Flat head #6 x 1-1/2&quot;"/>
    <m/>
    <m/>
    <n v="446.61960299999998"/>
    <n v="30.791"/>
    <n v="14.504874898509303"/>
  </r>
  <r>
    <x v="323"/>
    <s v=""/>
    <m/>
    <s v="Tornillo Square Flat head #6 x 1-1/2&quot;"/>
    <m/>
    <m/>
    <n v="367.22056300000003"/>
    <n v="30.791"/>
    <n v="11.926230489428731"/>
  </r>
  <r>
    <x v="323"/>
    <s v=""/>
    <m/>
    <s v="Tornillo Sq/Ph Flat head #6 x 1-1/2&quot;"/>
    <m/>
    <m/>
    <n v="236.047417"/>
    <n v="30.791"/>
    <n v="7.6661172745282711"/>
  </r>
  <r>
    <x v="318"/>
    <s v=""/>
    <m/>
    <s v="Diluyente 411 Sur Gal"/>
    <m/>
    <m/>
    <n v="18.581046000000001"/>
    <n v="30.791"/>
    <n v="0.60345704913773501"/>
  </r>
  <r>
    <x v="291"/>
    <s v=""/>
    <m/>
    <s v="Acabado mate trans Sur Gal"/>
    <m/>
    <m/>
    <n v="232.73090999999999"/>
    <n v="30.791"/>
    <n v="7.5584070020460521"/>
  </r>
  <r>
    <x v="321"/>
    <s v=""/>
    <m/>
    <s v="Diluyente 411 Sur Gal"/>
    <m/>
    <m/>
    <n v="-978.60175600000002"/>
    <n v="30.791"/>
    <n v="-31.782071254587379"/>
  </r>
  <r>
    <x v="320"/>
    <s v=""/>
    <m/>
    <s v="Thinner extrafino Sur Gal"/>
    <m/>
    <m/>
    <n v="10.459500999999999"/>
    <n v="30.791"/>
    <n v="0.33969344938456042"/>
  </r>
  <r>
    <x v="321"/>
    <s v=""/>
    <m/>
    <s v="Thinner extrafino Sur Gal"/>
    <m/>
    <m/>
    <n v="-10.459500999999999"/>
    <n v="30.791"/>
    <n v="-0.33969344938456042"/>
  </r>
  <r>
    <x v="291"/>
    <s v=""/>
    <m/>
    <s v="Desoxidante / Desengrasante Sur Gal"/>
    <m/>
    <m/>
    <n v="7.8093000000000004"/>
    <n v="30.791"/>
    <n v="0.25362281186060864"/>
  </r>
  <r>
    <x v="319"/>
    <s v=""/>
    <m/>
    <s v="Desoxidante / Desengrasante Sur Gal"/>
    <m/>
    <m/>
    <n v="2.6031"/>
    <n v="30.791"/>
    <n v="8.4540937286869539E-2"/>
  </r>
  <r>
    <x v="321"/>
    <s v=""/>
    <m/>
    <s v="Desoxidante / Desengrasante Sur Gal"/>
    <m/>
    <m/>
    <n v="-10.412399000000001"/>
    <n v="30.791"/>
    <n v="-0.33816371667045569"/>
  </r>
  <r>
    <x v="318"/>
    <s v=""/>
    <m/>
    <s v="Acabado mate trans Sur Gal"/>
    <m/>
    <m/>
    <n v="36.746986"/>
    <n v="30.791"/>
    <n v="1.1934326913708551"/>
  </r>
  <r>
    <x v="319"/>
    <s v=""/>
    <m/>
    <s v="Acabado mate trans Sur Gal"/>
    <m/>
    <m/>
    <n v="24.497990999999999"/>
    <n v="30.791"/>
    <n v="0.79562180507291091"/>
  </r>
  <r>
    <x v="320"/>
    <s v=""/>
    <m/>
    <s v="Acabado mate trans Sur Gal"/>
    <m/>
    <m/>
    <n v="73.493971999999999"/>
    <n v="30.791"/>
    <n v="2.3868653827417101"/>
  </r>
  <r>
    <x v="301"/>
    <s v=""/>
    <m/>
    <s v="Acabado mate trans Sur Gal"/>
    <m/>
    <m/>
    <n v="306.22488199999998"/>
    <n v="30.791"/>
    <n v="9.9452723847877618"/>
  </r>
  <r>
    <x v="297"/>
    <s v=""/>
    <m/>
    <s v="Acabado mate trans Sur Gal"/>
    <m/>
    <m/>
    <n v="159.23693900000001"/>
    <n v="30.791"/>
    <n v="5.1715416517813653"/>
  </r>
  <r>
    <x v="317"/>
    <s v=""/>
    <m/>
    <s v="Acabado mate trans Sur Gal"/>
    <m/>
    <m/>
    <n v="612.44976399999996"/>
    <n v="30.791"/>
    <n v="19.890544769575524"/>
  </r>
  <r>
    <x v="293"/>
    <s v=""/>
    <m/>
    <s v="Acabado mate trans Sur Gal"/>
    <m/>
    <m/>
    <n v="306.22488199999998"/>
    <n v="30.791"/>
    <n v="9.9452723847877618"/>
  </r>
  <r>
    <x v="312"/>
    <s v=""/>
    <m/>
    <s v="Espuma de poliuretano 3&quot; D-26"/>
    <m/>
    <m/>
    <n v="642"/>
    <n v="30.919"/>
    <n v="20.763931563116529"/>
  </r>
  <r>
    <x v="324"/>
    <s v=""/>
    <m/>
    <s v="Tornillo Pan head #10 x 3/4&quot;"/>
    <m/>
    <m/>
    <n v="13.950657"/>
    <n v="30.919"/>
    <n v="0.45120013583880458"/>
  </r>
  <r>
    <x v="324"/>
    <s v=""/>
    <m/>
    <s v="Lamina Plywood Corriente 4 x 8 x 3/8&quot;"/>
    <m/>
    <m/>
    <n v="518.00246300000003"/>
    <n v="30.919"/>
    <n v="16.753532229373526"/>
  </r>
  <r>
    <x v="309"/>
    <s v=""/>
    <m/>
    <s v="Grommet BE09315"/>
    <m/>
    <m/>
    <n v="6612.6536839999999"/>
    <n v="30.919"/>
    <n v="213.87023137876386"/>
  </r>
  <r>
    <x v="295"/>
    <s v=""/>
    <m/>
    <s v="Adhesivo en polvo-Better Bond"/>
    <m/>
    <m/>
    <n v="1830.5791409999999"/>
    <n v="30.919"/>
    <n v="59.205638636437136"/>
  </r>
  <r>
    <x v="310"/>
    <s v=""/>
    <m/>
    <s v="Adhesivo en polvo-Better Bond"/>
    <m/>
    <m/>
    <n v="1689.765361"/>
    <n v="30.919"/>
    <n v="54.651358743814484"/>
  </r>
  <r>
    <x v="306"/>
    <s v=""/>
    <m/>
    <s v="Base Metalica 2000-30 H 28&quot;"/>
    <m/>
    <m/>
    <n v="27108.308359999999"/>
    <n v="30.919"/>
    <n v="876.75242925062253"/>
  </r>
  <r>
    <x v="324"/>
    <s v=""/>
    <m/>
    <s v="Base Metalica B-36 H 28-1/4&quot;"/>
    <m/>
    <m/>
    <n v="10523.713802"/>
    <n v="30.919"/>
    <n v="340.36397690740324"/>
  </r>
  <r>
    <x v="292"/>
    <s v=""/>
    <m/>
    <s v="Varilla de hierro corrugada 1/2&quot;"/>
    <m/>
    <m/>
    <n v="810.78059699999994"/>
    <n v="30.919"/>
    <n v="26.222730262945113"/>
  </r>
  <r>
    <x v="292"/>
    <s v=""/>
    <m/>
    <s v="Platina de 1-1/2&quot; x 1/4&quot;"/>
    <m/>
    <m/>
    <n v="3178.6999860000001"/>
    <n v="30.919"/>
    <n v="102.80733484265339"/>
  </r>
  <r>
    <x v="292"/>
    <s v=""/>
    <m/>
    <s v="Varilla de hierro corrugada 1/2&quot;"/>
    <m/>
    <m/>
    <n v="162.15611899999999"/>
    <n v="30.919"/>
    <n v="5.2445460396519934"/>
  </r>
  <r>
    <x v="294"/>
    <s v=""/>
    <m/>
    <s v="Varilla de hierro corrugada 1/2&quot;"/>
    <m/>
    <m/>
    <n v="972.93671600000005"/>
    <n v="30.919"/>
    <n v="31.46727630259711"/>
  </r>
  <r>
    <x v="294"/>
    <s v=""/>
    <m/>
    <s v="Platina de 1-1/2&quot; x 1/4&quot;"/>
    <m/>
    <m/>
    <n v="2270.4999899999998"/>
    <n v="30.919"/>
    <n v="73.43381060189526"/>
  </r>
  <r>
    <x v="311"/>
    <s v=""/>
    <m/>
    <s v="Platina de 1-1/2&quot; x 1/4&quot;"/>
    <m/>
    <m/>
    <n v="2270.4999899999998"/>
    <n v="30.919"/>
    <n v="73.43381060189526"/>
  </r>
  <r>
    <x v="311"/>
    <s v=""/>
    <m/>
    <s v="Varilla de hierro corrugada 1/2&quot;"/>
    <m/>
    <m/>
    <n v="972.93671600000005"/>
    <n v="30.919"/>
    <n v="31.46727630259711"/>
  </r>
  <r>
    <x v="307"/>
    <s v=""/>
    <m/>
    <s v="Espuma naranja 5&quot;"/>
    <m/>
    <m/>
    <n v="539.22"/>
    <n v="30.919"/>
    <n v="17.439761958666192"/>
  </r>
  <r>
    <x v="325"/>
    <s v=""/>
    <m/>
    <s v="Tuerca Galvanizada con uñas 1/4&quot;"/>
    <m/>
    <m/>
    <n v="1222.947598"/>
    <n v="30.919"/>
    <n v="39.553271386526085"/>
  </r>
  <r>
    <x v="325"/>
    <s v=""/>
    <m/>
    <s v="Perno Allen Avellanado 1/2&quot; x 1/4&quot; HN"/>
    <m/>
    <m/>
    <n v="1932.0220609999999"/>
    <n v="30.919"/>
    <n v="62.486563634011446"/>
  </r>
  <r>
    <x v="326"/>
    <s v=""/>
    <m/>
    <s v="Espuma polietileno 1/8&quot; x 24&quot; x 550pies"/>
    <m/>
    <m/>
    <n v="3004.8656430000001"/>
    <n v="30.919"/>
    <n v="97.185084996280608"/>
  </r>
  <r>
    <x v="326"/>
    <s v=""/>
    <m/>
    <s v="Caja de carton 825mm x 535mm x 710mm"/>
    <m/>
    <m/>
    <n v="6335.4363640000001"/>
    <n v="30.919"/>
    <n v="204.90431010058541"/>
  </r>
  <r>
    <x v="325"/>
    <s v=""/>
    <m/>
    <s v="Espuma polietileno 1/8&quot; x 24&quot; x 550pies"/>
    <m/>
    <m/>
    <n v="3004.8656430000001"/>
    <n v="30.919"/>
    <n v="97.185084996280608"/>
  </r>
  <r>
    <x v="325"/>
    <s v=""/>
    <m/>
    <s v="Caja de carton 825mm x 535mm x 710mm"/>
    <m/>
    <m/>
    <n v="9503.1545459999998"/>
    <n v="30.919"/>
    <n v="307.35646515087808"/>
  </r>
  <r>
    <x v="327"/>
    <s v=""/>
    <m/>
    <s v="Espuma polietileno 1/8&quot; x 24&quot; x 550pies"/>
    <m/>
    <m/>
    <n v="9014.5969280000008"/>
    <n v="30.919"/>
    <n v="291.55525495649925"/>
  </r>
  <r>
    <x v="327"/>
    <s v=""/>
    <m/>
    <s v="Caja de carton 580mm x 480mm x 800mm"/>
    <m/>
    <m/>
    <n v="30606.813980999999"/>
    <n v="30.919"/>
    <n v="989.9031010381965"/>
  </r>
  <r>
    <x v="294"/>
    <s v=""/>
    <m/>
    <s v="Espuma polietileno 1/8&quot; x 24&quot; x 550pies"/>
    <m/>
    <m/>
    <n v="3004.8656430000001"/>
    <n v="30.919"/>
    <n v="97.185084996280608"/>
  </r>
  <r>
    <x v="294"/>
    <s v=""/>
    <m/>
    <s v="Caja de carton 825mm x 535mm x 710mm"/>
    <m/>
    <m/>
    <n v="9503.1545459999998"/>
    <n v="30.919"/>
    <n v="307.35646515087808"/>
  </r>
  <r>
    <x v="294"/>
    <s v=""/>
    <m/>
    <s v="Tape café 2&quot;"/>
    <m/>
    <m/>
    <n v="-39.246589999999998"/>
    <n v="30.919"/>
    <n v="-1.2693356835602703"/>
  </r>
  <r>
    <x v="294"/>
    <s v=""/>
    <m/>
    <s v="Caja de carton 825mm x 535mm x 710mm"/>
    <m/>
    <m/>
    <n v="-9503.1545459999998"/>
    <n v="30.919"/>
    <n v="-307.35646515087808"/>
  </r>
  <r>
    <x v="294"/>
    <s v=""/>
    <m/>
    <s v="Tape café 2&quot;"/>
    <m/>
    <m/>
    <n v="38.269345000000001"/>
    <n v="30.919"/>
    <n v="1.2377290662699312"/>
  </r>
  <r>
    <x v="294"/>
    <s v=""/>
    <m/>
    <s v="Caja de carton 825mm x 535mm x 710mm"/>
    <m/>
    <m/>
    <n v="9503.1545459999998"/>
    <n v="30.919"/>
    <n v="307.35646515087808"/>
  </r>
  <r>
    <x v="302"/>
    <s v=""/>
    <m/>
    <s v="Tornillo Pan head #10 x 3/4&quot;"/>
    <m/>
    <m/>
    <n v="10.145932"/>
    <n v="30.919"/>
    <n v="0.32814554157637699"/>
  </r>
  <r>
    <x v="328"/>
    <s v=""/>
    <m/>
    <s v="Tornillo Gypsum 1-1/2&quot;"/>
    <m/>
    <m/>
    <n v="49.597828"/>
    <n v="30.919"/>
    <n v="1.6041213493321258"/>
  </r>
  <r>
    <x v="329"/>
    <s v=""/>
    <m/>
    <s v="Tornillo Pan head #8 x 1/2&quot;"/>
    <m/>
    <m/>
    <n v="3.121731"/>
    <n v="30.919"/>
    <n v="0.10096481128108929"/>
  </r>
  <r>
    <x v="330"/>
    <s v=""/>
    <m/>
    <s v="Tornillo Pan head #8 x 1/2&quot;"/>
    <m/>
    <m/>
    <n v="78.823710000000005"/>
    <n v="30.919"/>
    <n v="2.5493615576182931"/>
  </r>
  <r>
    <x v="331"/>
    <s v=""/>
    <m/>
    <s v="Tornillo Pan head #8 x 1/2&quot;"/>
    <m/>
    <m/>
    <n v="37.460773000000003"/>
    <n v="30.919"/>
    <n v="1.2115777677156443"/>
  </r>
  <r>
    <x v="331"/>
    <s v=""/>
    <m/>
    <s v="Fijador de rosca Loctite"/>
    <m/>
    <m/>
    <n v="775"/>
    <n v="30.919"/>
    <n v="25.065493709369644"/>
  </r>
  <r>
    <x v="330"/>
    <s v=""/>
    <m/>
    <s v="Fijador de rosca Loctite"/>
    <m/>
    <m/>
    <n v="775"/>
    <n v="30.919"/>
    <n v="25.065493709369644"/>
  </r>
  <r>
    <x v="310"/>
    <s v=""/>
    <m/>
    <s v="Enchape de madera"/>
    <m/>
    <m/>
    <n v="5738.0451430000003"/>
    <n v="30.919"/>
    <n v="185.58314120767167"/>
  </r>
  <r>
    <x v="328"/>
    <s v=""/>
    <m/>
    <s v="Tornillo Gypsum 2&quot;"/>
    <m/>
    <m/>
    <n v="11.676863000000001"/>
    <n v="30.919"/>
    <n v="0.37765978847957571"/>
  </r>
  <r>
    <x v="328"/>
    <s v=""/>
    <m/>
    <s v="Tornillo Gypsum 1-1/4&quot;"/>
    <m/>
    <m/>
    <n v="27.132594000000001"/>
    <n v="30.919"/>
    <n v="0.87753788932371679"/>
  </r>
  <r>
    <x v="332"/>
    <s v=""/>
    <m/>
    <s v="Tela Codigo 181"/>
    <m/>
    <m/>
    <n v="5301.7297019999996"/>
    <n v="30.919"/>
    <n v="171.47157741194732"/>
  </r>
  <r>
    <x v="329"/>
    <s v=""/>
    <m/>
    <s v="Nivelador 5/8&quot; x 1/4&quot;"/>
    <m/>
    <m/>
    <n v="120.664051"/>
    <n v="30.919"/>
    <n v="3.9025858210162037"/>
  </r>
  <r>
    <x v="333"/>
    <s v=""/>
    <m/>
    <s v="Angular de 3/4&quot; x 1/8&quot;"/>
    <m/>
    <m/>
    <n v="1025.982743"/>
    <n v="30.919"/>
    <n v="33.182921278178469"/>
  </r>
  <r>
    <x v="333"/>
    <s v=""/>
    <m/>
    <s v="Tornillo Gypsum 1&quot;"/>
    <m/>
    <m/>
    <n v="14.653001"/>
    <n v="30.919"/>
    <n v="0.47391574759856397"/>
  </r>
  <r>
    <x v="333"/>
    <s v=""/>
    <m/>
    <s v="Lamina Plywood Corriente 4 x 8 x 3/8&quot;"/>
    <m/>
    <m/>
    <n v="1036.004927"/>
    <n v="30.919"/>
    <n v="33.507064491089622"/>
  </r>
  <r>
    <x v="294"/>
    <s v=""/>
    <m/>
    <s v="Perno Allen Avellanado 1/2&quot; x 1/4&quot; HN"/>
    <m/>
    <m/>
    <n v="1783.4049789999999"/>
    <n v="30.919"/>
    <n v="57.679904880494192"/>
  </r>
  <r>
    <x v="294"/>
    <s v=""/>
    <m/>
    <s v="Tuerca Galvanizada con uñas 1/4&quot;"/>
    <m/>
    <m/>
    <n v="1128.8747060000001"/>
    <n v="30.919"/>
    <n v="36.510712054076784"/>
  </r>
  <r>
    <x v="294"/>
    <s v=""/>
    <m/>
    <s v="Lamina Plywood Corriente 4 x 8 x 1/8&quot;"/>
    <m/>
    <m/>
    <n v="14399.84"/>
    <n v="30.919"/>
    <n v="465.72786959474757"/>
  </r>
  <r>
    <x v="334"/>
    <s v=""/>
    <m/>
    <s v="Arandela Presion Galvanizada 1/4&quot;"/>
    <m/>
    <m/>
    <n v="11.906234"/>
    <n v="30.919"/>
    <n v="0.38507823668294572"/>
  </r>
  <r>
    <x v="334"/>
    <s v=""/>
    <m/>
    <s v="Cap JCN 1/4-20 x 12 mm BO"/>
    <m/>
    <m/>
    <n v="69.518294999999995"/>
    <n v="30.919"/>
    <n v="2.2484004980756169"/>
  </r>
  <r>
    <x v="334"/>
    <s v=""/>
    <m/>
    <s v="Bolt JCB-B 1/4-20 x 45 mm BO"/>
    <m/>
    <m/>
    <n v="48.414433000000002"/>
    <n v="30.919"/>
    <n v="1.5658473107150943"/>
  </r>
  <r>
    <x v="334"/>
    <s v=""/>
    <m/>
    <s v="Bolt JCB-C 1/4-20 x 60 mm BO"/>
    <m/>
    <m/>
    <n v="82.755499"/>
    <n v="30.919"/>
    <n v="2.6765257285164461"/>
  </r>
  <r>
    <x v="328"/>
    <s v=""/>
    <m/>
    <s v="Tornillo Amarillo 1-1/2&quot; #10"/>
    <m/>
    <m/>
    <n v="71.614333000000002"/>
    <n v="30.919"/>
    <n v="2.3161917591125198"/>
  </r>
  <r>
    <x v="328"/>
    <s v=""/>
    <m/>
    <s v="Tornillo Square Flat head #8 x 2&quot;"/>
    <m/>
    <m/>
    <n v="96.968063000000001"/>
    <n v="30.919"/>
    <n v="3.1361966104983989"/>
  </r>
  <r>
    <x v="306"/>
    <s v=""/>
    <m/>
    <s v="Angular de 3/4&quot; x 1/8&quot;"/>
    <m/>
    <m/>
    <n v="-170.99712299999999"/>
    <n v="30.919"/>
    <n v="-5.530486852744267"/>
  </r>
  <r>
    <x v="324"/>
    <s v=""/>
    <m/>
    <s v="Angular de 3/4&quot; x 1/8&quot;"/>
    <m/>
    <m/>
    <n v="170.99712299999999"/>
    <n v="30.919"/>
    <n v="5.530486852744267"/>
  </r>
  <r>
    <x v="328"/>
    <s v=""/>
    <m/>
    <s v="Lamina Plywood Corriente 4 x 8 x 3/8&quot;"/>
    <m/>
    <m/>
    <n v="3626.0172429999998"/>
    <n v="30.919"/>
    <n v="117.2747256702998"/>
  </r>
  <r>
    <x v="335"/>
    <s v=""/>
    <m/>
    <s v="Tornillo Pan head #10 x 3/4&quot;"/>
    <m/>
    <m/>
    <n v="6.341208"/>
    <n v="30.919"/>
    <n v="0.20509097965652187"/>
  </r>
  <r>
    <x v="333"/>
    <s v=""/>
    <m/>
    <s v="Tornillo Pan head #10 x 3/4&quot;"/>
    <m/>
    <m/>
    <n v="50.729661"/>
    <n v="30.919"/>
    <n v="1.6407277402244573"/>
  </r>
  <r>
    <x v="310"/>
    <s v=""/>
    <m/>
    <s v="Enchape de madera"/>
    <m/>
    <m/>
    <n v="5720.9676280000003"/>
    <n v="30.919"/>
    <n v="185.03081044018242"/>
  </r>
  <r>
    <x v="328"/>
    <s v=""/>
    <m/>
    <s v="Dacron"/>
    <m/>
    <m/>
    <n v="1027.8"/>
    <n v="30.919"/>
    <n v="33.241696044503378"/>
  </r>
  <r>
    <x v="328"/>
    <s v=""/>
    <m/>
    <s v="Velcro"/>
    <m/>
    <m/>
    <n v="341.60019299999999"/>
    <n v="30.919"/>
    <n v="11.048229017756071"/>
  </r>
  <r>
    <x v="328"/>
    <s v=""/>
    <m/>
    <s v="Polifibra"/>
    <m/>
    <m/>
    <n v="2000"/>
    <n v="30.919"/>
    <n v="64.68514505643779"/>
  </r>
  <r>
    <x v="328"/>
    <s v=""/>
    <m/>
    <s v="Carros No 5 para Zipper"/>
    <m/>
    <m/>
    <n v="112"/>
    <n v="30.919"/>
    <n v="3.6223681231605163"/>
  </r>
  <r>
    <x v="328"/>
    <s v=""/>
    <m/>
    <s v="Zipper No 5"/>
    <m/>
    <m/>
    <n v="526.5"/>
    <n v="30.919"/>
    <n v="17.028364436107246"/>
  </r>
  <r>
    <x v="336"/>
    <s v=""/>
    <m/>
    <s v="Lamina de carton 48&quot; x 40&quot;"/>
    <m/>
    <m/>
    <n v="146.65487999999999"/>
    <n v="30.919"/>
    <n v="4.7431960930172385"/>
  </r>
  <r>
    <x v="337"/>
    <s v=""/>
    <m/>
    <s v="Lamina de carton 48&quot; x 40&quot;"/>
    <m/>
    <m/>
    <n v="73.327439999999996"/>
    <n v="30.919"/>
    <n v="2.3715980465086193"/>
  </r>
  <r>
    <x v="338"/>
    <s v=""/>
    <m/>
    <s v="Tubo redondo 1-1/2&quot; x Cedula 40"/>
    <m/>
    <m/>
    <n v="425.82799999999997"/>
    <n v="30.919"/>
    <n v="13.772372974546395"/>
  </r>
  <r>
    <x v="287"/>
    <s v=""/>
    <m/>
    <s v="Lija de agua grano 150"/>
    <m/>
    <m/>
    <n v="406.308584"/>
    <n v="30.919"/>
    <n v="13.141064846857919"/>
  </r>
  <r>
    <x v="287"/>
    <s v=""/>
    <m/>
    <s v="Lija de tela grano 100"/>
    <m/>
    <m/>
    <n v="444.32968"/>
    <n v="30.919"/>
    <n v="14.370764901840293"/>
  </r>
  <r>
    <x v="287"/>
    <s v=""/>
    <m/>
    <s v="Lija de agua grano 220"/>
    <m/>
    <m/>
    <n v="373.763284"/>
    <n v="30.919"/>
    <n v="12.088466121155276"/>
  </r>
  <r>
    <x v="287"/>
    <s v=""/>
    <m/>
    <s v="Lija de agua grano 180"/>
    <m/>
    <m/>
    <n v="235.888576"/>
    <n v="30.919"/>
    <n v="7.6292433778582751"/>
  </r>
  <r>
    <x v="287"/>
    <s v=""/>
    <m/>
    <s v="Pega loca"/>
    <m/>
    <m/>
    <n v="77.499977999999999"/>
    <n v="30.919"/>
    <n v="2.5065486594003685"/>
  </r>
  <r>
    <x v="287"/>
    <s v=""/>
    <m/>
    <s v="Pega loca"/>
    <m/>
    <m/>
    <n v="25.833326"/>
    <n v="30.919"/>
    <n v="0.83551621980012292"/>
  </r>
  <r>
    <x v="287"/>
    <s v=""/>
    <m/>
    <s v="Pegamento multibond EZ1"/>
    <m/>
    <m/>
    <n v="452.468908"/>
    <n v="30.919"/>
    <n v="14.634008473754003"/>
  </r>
  <r>
    <x v="287"/>
    <s v=""/>
    <m/>
    <s v="Tape café 2&quot;"/>
    <m/>
    <m/>
    <n v="153.101812"/>
    <n v="30.919"/>
    <n v="4.9517064588117332"/>
  </r>
  <r>
    <x v="287"/>
    <s v=""/>
    <m/>
    <s v="Stretch film manual"/>
    <m/>
    <m/>
    <n v="507.73969499999998"/>
    <n v="30.919"/>
    <n v="16.421607910993238"/>
  </r>
  <r>
    <x v="287"/>
    <s v=""/>
    <m/>
    <s v="Espuma polietileno 1/8&quot; x 24&quot; x 550pies"/>
    <m/>
    <m/>
    <n v="3004.8656430000001"/>
    <n v="30.919"/>
    <n v="97.185084996280608"/>
  </r>
  <r>
    <x v="287"/>
    <s v=""/>
    <m/>
    <s v="Guante de latex"/>
    <m/>
    <m/>
    <n v="152.483351"/>
    <n v="30.919"/>
    <n v="4.931703839063359"/>
  </r>
  <r>
    <x v="328"/>
    <s v=""/>
    <m/>
    <s v="Lamina  poroplast lisa 2´ x 4´ x 3/4&quot;"/>
    <m/>
    <m/>
    <n v="507.25903299999999"/>
    <n v="30.919"/>
    <n v="16.406062065396682"/>
  </r>
  <r>
    <x v="328"/>
    <s v=""/>
    <m/>
    <s v="Lamina de carton 48&quot; x 40&quot;"/>
    <m/>
    <m/>
    <n v="183.3186"/>
    <n v="30.919"/>
    <n v="5.9289951162715484"/>
  </r>
  <r>
    <x v="333"/>
    <s v=""/>
    <m/>
    <s v="Tornillo Gypsum 1&quot;"/>
    <m/>
    <m/>
    <n v="17.583601000000002"/>
    <n v="30.919"/>
    <n v="0.56869889064976231"/>
  </r>
  <r>
    <x v="328"/>
    <s v=""/>
    <m/>
    <s v="DC Canvas Rosado 18/13 (1-8)"/>
    <m/>
    <m/>
    <n v="1056.8530000000001"/>
    <n v="30.919"/>
    <n v="34.181344804165725"/>
  </r>
  <r>
    <x v="328"/>
    <s v=""/>
    <m/>
    <s v="Resbalon plastico de 1&quot; con clavo"/>
    <m/>
    <m/>
    <n v="27.403033000000001"/>
    <n v="30.919"/>
    <n v="0.88628458229567586"/>
  </r>
  <r>
    <x v="287"/>
    <s v=""/>
    <m/>
    <s v="Mascarilla Desechable"/>
    <m/>
    <m/>
    <n v="4418.2399299999997"/>
    <n v="30.919"/>
    <n v="142.89724538309775"/>
  </r>
  <r>
    <x v="287"/>
    <s v=""/>
    <m/>
    <s v="Guante de algodon / poliester"/>
    <m/>
    <m/>
    <n v="125"/>
    <n v="30.919"/>
    <n v="4.0428215660273619"/>
  </r>
  <r>
    <x v="287"/>
    <s v=""/>
    <m/>
    <s v="Guante para soldar modelo gunn"/>
    <m/>
    <m/>
    <n v="690"/>
    <n v="30.919"/>
    <n v="22.316375044471037"/>
  </r>
  <r>
    <x v="287"/>
    <s v=""/>
    <m/>
    <s v="Monogafas transparentes"/>
    <m/>
    <m/>
    <n v="796.02862800000003"/>
    <n v="30.919"/>
    <n v="25.74561363562858"/>
  </r>
  <r>
    <x v="287"/>
    <s v=""/>
    <m/>
    <s v="Thinner  Corriente"/>
    <m/>
    <m/>
    <n v="828.36007300000006"/>
    <n v="30.919"/>
    <n v="26.7912957404832"/>
  </r>
  <r>
    <x v="339"/>
    <s v=""/>
    <m/>
    <s v="Lamina Plywood Corriente 4 x 8 x 3/4&quot;"/>
    <m/>
    <m/>
    <n v="803.4"/>
    <n v="30.919"/>
    <n v="25.984022769171059"/>
  </r>
  <r>
    <x v="339"/>
    <s v=""/>
    <m/>
    <s v="Tornillo Amarillo 1-1/4&quot; #10"/>
    <m/>
    <m/>
    <n v="78.771916000000004"/>
    <n v="30.919"/>
    <n v="2.5476864064167666"/>
  </r>
  <r>
    <x v="302"/>
    <s v=""/>
    <m/>
    <s v="Espuma polietileno 1/8&quot; x 24&quot; x 550pies"/>
    <m/>
    <m/>
    <n v="90.145968999999994"/>
    <n v="30.919"/>
    <n v="2.9155525405090716"/>
  </r>
  <r>
    <x v="331"/>
    <s v=""/>
    <m/>
    <s v="Espuma polietileno 1/8&quot; x 24&quot; x 550pies"/>
    <m/>
    <m/>
    <n v="1502.4328210000001"/>
    <n v="30.919"/>
    <n v="48.592542481969019"/>
  </r>
  <r>
    <x v="340"/>
    <s v=""/>
    <m/>
    <s v="Espuma polietileno 1/8&quot; x 24&quot; x 550pies"/>
    <m/>
    <m/>
    <n v="90.145968999999994"/>
    <n v="30.919"/>
    <n v="2.9155525405090716"/>
  </r>
  <r>
    <x v="330"/>
    <s v=""/>
    <m/>
    <s v="Espuma polietileno 1/8&quot; x 24&quot; x 550pies"/>
    <m/>
    <m/>
    <n v="4206.8118999999997"/>
    <n v="30.919"/>
    <n v="136.05911898832431"/>
  </r>
  <r>
    <x v="329"/>
    <s v=""/>
    <m/>
    <s v="Espuma polietileno 1/8&quot; x 24&quot; x 550pies"/>
    <m/>
    <m/>
    <n v="90.145968999999994"/>
    <n v="30.919"/>
    <n v="2.9155525405090716"/>
  </r>
  <r>
    <x v="341"/>
    <s v=""/>
    <m/>
    <s v="Tornillo Pan head #10 x 3/4&quot;"/>
    <m/>
    <m/>
    <n v="50.729661"/>
    <n v="30.919"/>
    <n v="1.6407277402244573"/>
  </r>
  <r>
    <x v="342"/>
    <m/>
    <m/>
    <s v="Compra de madera y servicio de torneado"/>
    <n v="3"/>
    <n v="3856.8360600000001"/>
    <n v="11570.508180000001"/>
    <n v="30.919"/>
    <n v="374.21999999999997"/>
  </r>
  <r>
    <x v="343"/>
    <m/>
    <m/>
    <s v="Compra de madera y servicio de torneado"/>
    <n v="55"/>
    <n v="3856.8360600000001"/>
    <n v="212125.98329999999"/>
    <n v="30.919"/>
    <n v="6860.7"/>
  </r>
  <r>
    <x v="344"/>
    <m/>
    <m/>
    <s v="Compra de madera y servicio de torneado"/>
    <n v="140"/>
    <n v="3856.8360600000001"/>
    <n v="539957.04839999997"/>
    <n v="30.919"/>
    <n v="17463.599999999999"/>
  </r>
  <r>
    <x v="310"/>
    <s v=""/>
    <m/>
    <s v="Enchape de madera"/>
    <m/>
    <m/>
    <n v="-1041.7284340000001"/>
    <n v="30.919"/>
    <n v="-33.692177431352896"/>
  </r>
  <r>
    <x v="311"/>
    <s v=""/>
    <m/>
    <s v="Platina de 1-1/2&quot; x 1/4&quot;"/>
    <m/>
    <m/>
    <n v="-227.04999900000001"/>
    <n v="30.919"/>
    <n v="-7.343381060189528"/>
  </r>
  <r>
    <x v="311"/>
    <s v=""/>
    <m/>
    <s v="Varilla de hierro corrugada 1/2&quot;"/>
    <m/>
    <m/>
    <n v="-606.29999399999997"/>
    <n v="30.919"/>
    <n v="-19.60930152980368"/>
  </r>
  <r>
    <x v="345"/>
    <s v=""/>
    <m/>
    <s v="Resbalon plastico de 3/4&quot; con clavo"/>
    <m/>
    <m/>
    <n v="29.335526999999999"/>
    <n v="30.919"/>
    <n v="0.94878640965102357"/>
  </r>
  <r>
    <x v="345"/>
    <s v=""/>
    <m/>
    <s v="Tornillo Square Flat head #8 x 2&quot;"/>
    <m/>
    <m/>
    <n v="404.03359399999999"/>
    <n v="30.919"/>
    <n v="13.067485817781947"/>
  </r>
  <r>
    <x v="345"/>
    <s v=""/>
    <m/>
    <s v="Tornillo Flat head #8 x 2-1/2&quot;"/>
    <m/>
    <m/>
    <n v="241.51165499999999"/>
    <n v="30.919"/>
    <n v="7.8111082182476794"/>
  </r>
  <r>
    <x v="328"/>
    <s v=""/>
    <m/>
    <s v="Zipper No 5"/>
    <n v="-13"/>
    <n v="19.5"/>
    <n v="-253.5"/>
    <n v="30.919"/>
    <n v="-8.1988421359034902"/>
  </r>
  <r>
    <x v="328"/>
    <s v=""/>
    <m/>
    <s v="Polifibra"/>
    <n v="-2.5"/>
    <n v="40"/>
    <n v="-100"/>
    <n v="30.919"/>
    <n v="-3.2342572528218896"/>
  </r>
  <r>
    <x v="328"/>
    <s v=""/>
    <m/>
    <s v="Dacron"/>
    <n v="-19"/>
    <n v="35.441378999999998"/>
    <n v="-673.38620100000003"/>
    <n v="30.919"/>
    <n v="-21.779042045344287"/>
  </r>
  <r>
    <x v="328"/>
    <s v=""/>
    <m/>
    <s v="Tornillo Amarillo 2-1/2&quot; #10"/>
    <n v="30"/>
    <n v="0.08"/>
    <n v="2.4"/>
    <n v="30.919"/>
    <n v="7.7622174067725341E-2"/>
  </r>
  <r>
    <x v="328"/>
    <s v=""/>
    <m/>
    <s v="Tornillo Gypsum 1&quot;"/>
    <n v="40"/>
    <n v="0.14652999999999999"/>
    <n v="5.8612000000000002"/>
    <n v="30.919"/>
    <n v="0.18956628610239659"/>
  </r>
  <r>
    <x v="332"/>
    <s v=""/>
    <m/>
    <s v="Lamina Plywood Corriente 4 x 8 x 1/2&quot;"/>
    <n v="0.5"/>
    <n v="565.47"/>
    <n v="282.73500000000001"/>
    <n v="30.919"/>
    <n v="9.1443772437659696"/>
  </r>
  <r>
    <x v="346"/>
    <s v=""/>
    <m/>
    <s v="Tornillo Amarillo 2&quot; #10"/>
    <n v="60"/>
    <n v="0.76795199999999997"/>
    <n v="46.077148999999999"/>
    <n v="30.919"/>
    <n v="1.4902535334260487"/>
  </r>
  <r>
    <x v="347"/>
    <s v=""/>
    <m/>
    <s v="Tornillo Pan head #10 x 1&quot;"/>
    <n v="20"/>
    <n v="0.68488499999999997"/>
    <n v="13.697692999999999"/>
    <n v="30.919"/>
    <n v="0.44301862932177621"/>
  </r>
  <r>
    <x v="333"/>
    <s v=""/>
    <m/>
    <s v="Tornillo Pan head #6 x 1/2&quot;"/>
    <n v="80"/>
    <n v="0.21241599999999999"/>
    <n v="16.993251999999998"/>
    <n v="30.919"/>
    <n v="0.54960548530030073"/>
  </r>
  <r>
    <x v="313"/>
    <s v=""/>
    <m/>
    <s v="Lamina Plywood Corriente 4 x 8 x 3/4&quot;"/>
    <n v="-0.5"/>
    <n v="803.4"/>
    <n v="-401.7"/>
    <n v="30.919"/>
    <n v="-12.992011384585529"/>
  </r>
  <r>
    <x v="333"/>
    <s v=""/>
    <m/>
    <s v="Lamina  poroplast lisa 2´ x 4´ x 3/4&quot;"/>
    <n v="22"/>
    <n v="36.232787999999999"/>
    <n v="797.12133800000004"/>
    <n v="30.919"/>
    <n v="25.780954688055889"/>
  </r>
  <r>
    <x v="345"/>
    <s v=""/>
    <m/>
    <s v="Tornillo Square Flat head #8 x 1-1/4&quot;"/>
    <n v="120"/>
    <n v="0.55755699999999997"/>
    <n v="66.906837999999993"/>
    <n v="30.919"/>
    <n v="2.1639392606487919"/>
  </r>
  <r>
    <x v="348"/>
    <s v=""/>
    <m/>
    <s v="Angular de 1-1/2&quot; x 1/4&quot;"/>
    <n v="6"/>
    <n v="188.44166200000001"/>
    <n v="1130.6499719999999"/>
    <n v="30.919"/>
    <n v="36.568128723438662"/>
  </r>
  <r>
    <x v="348"/>
    <s v=""/>
    <m/>
    <s v="Platina de 2&quot; x 1/2&quot;"/>
    <n v="7.86"/>
    <n v="285.89356600000002"/>
    <n v="2247.1234319999999"/>
    <n v="30.919"/>
    <n v="72.677752579320156"/>
  </r>
  <r>
    <x v="349"/>
    <s v=""/>
    <m/>
    <s v="Platina 3&quot; x 1/2&quot;"/>
    <n v="8.35"/>
    <n v="449.71666599999998"/>
    <n v="3755.1341609999999"/>
    <n v="30.919"/>
    <n v="121.4506989553349"/>
  </r>
  <r>
    <x v="350"/>
    <m/>
    <m/>
    <s v="Platina de 2&quot; x 1/2&quot;"/>
    <n v="8.14"/>
    <n v="285.89356600000002"/>
    <n v="2327.1736299999998"/>
    <n v="30.919"/>
    <n v="75.26678191403343"/>
  </r>
  <r>
    <x v="350"/>
    <m/>
    <m/>
    <s v="Angular de 1-1/2&quot; x 1/4&quot;"/>
    <n v="6"/>
    <n v="188.44166200000001"/>
    <n v="1130.6499719999999"/>
    <n v="30.919"/>
    <n v="36.568128723438662"/>
  </r>
  <r>
    <x v="339"/>
    <m/>
    <m/>
    <s v="Clavillo de Terminacion 1-1/4&quot;"/>
    <n v="5000"/>
    <n v="0.10367"/>
    <n v="518.35"/>
    <n v="30.919"/>
    <n v="16.764772470002264"/>
  </r>
  <r>
    <x v="346"/>
    <m/>
    <m/>
    <s v="Lamina de Fibran 4 x 8 x 1/2&quot;"/>
    <n v="1"/>
    <n v="450.59399999999999"/>
    <n v="450.59399999999999"/>
    <n v="30.919"/>
    <n v="14.573369125780264"/>
  </r>
  <r>
    <x v="351"/>
    <m/>
    <m/>
    <s v="Lamina de Fibran 4 x 8 x 1/2&quot;"/>
    <n v="1"/>
    <n v="450.59399999999999"/>
    <n v="450.59399999999999"/>
    <n v="30.919"/>
    <n v="14.573369125780264"/>
  </r>
  <r>
    <x v="351"/>
    <m/>
    <m/>
    <s v="Lamina Plywood Corriente 4 x 8 x 1/2&quot;"/>
    <n v="1"/>
    <n v="565.47"/>
    <n v="565.47"/>
    <n v="30.919"/>
    <n v="18.288754487531939"/>
  </r>
  <r>
    <x v="346"/>
    <m/>
    <m/>
    <s v="Tornillo Square Flat head #8 x 1-1/4&quot;"/>
    <n v="40"/>
    <n v="0.55755699999999997"/>
    <n v="22.302278999999999"/>
    <n v="30.919"/>
    <n v="0.72131307610207307"/>
  </r>
  <r>
    <x v="351"/>
    <m/>
    <m/>
    <s v="Tornillo Square Flat head #8 x 1-1/4&quot;"/>
    <n v="40"/>
    <n v="0.55755699999999997"/>
    <n v="22.302278999999999"/>
    <n v="30.919"/>
    <n v="0.72131307610207307"/>
  </r>
  <r>
    <x v="351"/>
    <m/>
    <m/>
    <s v="Tornillo Square Flat head #8 x 3/4&quot;"/>
    <n v="30"/>
    <n v="0.40263599999999999"/>
    <n v="12.079077"/>
    <n v="30.919"/>
    <n v="0.39066842394644069"/>
  </r>
  <r>
    <x v="352"/>
    <m/>
    <m/>
    <s v="Tornillo Gypsum 1&quot;"/>
    <n v="186"/>
    <n v="0.14652999999999999"/>
    <n v="27.254581999999999"/>
    <n v="30.919"/>
    <n v="0.88148329506128908"/>
  </r>
  <r>
    <x v="352"/>
    <m/>
    <m/>
    <s v="Lamina Plywood Corriente 4 x 8 x 3/8&quot;"/>
    <n v="3"/>
    <n v="512.14175899999998"/>
    <n v="1536.4252779999999"/>
    <n v="30.919"/>
    <n v="49.691945987903878"/>
  </r>
  <r>
    <x v="353"/>
    <m/>
    <m/>
    <s v="Grapas de 1-1/4&quot; a 3/4&quot; (2000 und)"/>
    <n v="-3.19"/>
    <n v="709.748513"/>
    <n v="-2264.0977560000001"/>
    <n v="30.919"/>
    <n v="-73.226745884407649"/>
  </r>
  <r>
    <x v="353"/>
    <m/>
    <m/>
    <s v="Espuma polietileno 1/8&quot; x 24&quot; x 550pies"/>
    <n v="-0.66"/>
    <n v="3004.8656430000001"/>
    <n v="-1983.2113240000001"/>
    <n v="30.919"/>
    <n v="-64.142156085255024"/>
  </r>
  <r>
    <x v="353"/>
    <m/>
    <m/>
    <s v="Papel kraft"/>
    <n v="-3597.75"/>
    <n v="2.6708249999999998"/>
    <n v="-9608.9606440000007"/>
    <n v="30.919"/>
    <n v="-310.77850654937095"/>
  </r>
  <r>
    <x v="353"/>
    <m/>
    <m/>
    <s v="Laca Nitro Negro Sur Gal"/>
    <n v="-6.13"/>
    <n v="941.893146"/>
    <n v="-5773.8049849999998"/>
    <n v="30.919"/>
    <n v="-186.73970649115429"/>
  </r>
  <r>
    <x v="353"/>
    <m/>
    <m/>
    <s v="Duro Tint Genizaro Antiguo Sur Gal"/>
    <n v="-5.38"/>
    <n v="1209.67"/>
    <n v="-6508.0245999999997"/>
    <n v="30.919"/>
    <n v="-210.48625764093273"/>
  </r>
  <r>
    <x v="353"/>
    <m/>
    <m/>
    <s v="Duro Tint Miel Sur Gal"/>
    <n v="-3.53"/>
    <n v="1209.67"/>
    <n v="-4270.1351000000004"/>
    <n v="30.919"/>
    <n v="-138.10715417704324"/>
  </r>
  <r>
    <x v="353"/>
    <m/>
    <m/>
    <s v="Thinner extrafino Sur Gal"/>
    <n v="-25.09"/>
    <n v="348.65001699999999"/>
    <n v="-8747.6289269999997"/>
    <n v="30.919"/>
    <n v="-282.92082302144314"/>
  </r>
  <r>
    <x v="353"/>
    <m/>
    <m/>
    <s v="Tinte Caoba SW Gal"/>
    <n v="-0.09"/>
    <n v="663.14836000000003"/>
    <n v="-59.683351999999999"/>
    <n v="30.919"/>
    <n v="-1.9303131407872181"/>
  </r>
  <r>
    <x v="353"/>
    <m/>
    <m/>
    <s v="Tinte Café Madera SW Gal"/>
    <n v="-0.06"/>
    <n v="663.14988000000005"/>
    <n v="-39.788992999999998"/>
    <n v="30.919"/>
    <n v="-1.2868783919272937"/>
  </r>
  <r>
    <x v="353"/>
    <m/>
    <m/>
    <s v="Diluyente V.M.&amp;P. NAPHTHA SW Gal"/>
    <n v="-0.13"/>
    <n v="270.664334"/>
    <n v="-35.186363"/>
    <n v="30.919"/>
    <n v="-1.1380174973317378"/>
  </r>
  <r>
    <x v="353"/>
    <m/>
    <m/>
    <s v="Barniz Poliuretano Mate SW Gal"/>
    <n v="-0.38"/>
    <n v="887.4203"/>
    <n v="-337.21971400000001"/>
    <n v="30.919"/>
    <n v="-10.906553057990232"/>
  </r>
  <r>
    <x v="353"/>
    <m/>
    <m/>
    <s v="Fondo Lijable trans Sur Gal"/>
    <n v="-49.22"/>
    <n v="979.97469999999998"/>
    <n v="-48234.354734"/>
    <n v="30.919"/>
    <n v="-1560.0231163362334"/>
  </r>
  <r>
    <x v="353"/>
    <m/>
    <m/>
    <s v="Duro Tint Negro Sur Gal"/>
    <n v="-24.56"/>
    <n v="1311.8284160000001"/>
    <n v="-32218.505896999999"/>
    <n v="30.919"/>
    <n v="-1042.0293637245707"/>
  </r>
  <r>
    <x v="353"/>
    <m/>
    <m/>
    <s v="Duro Tint Nogal Oscuro Sur Cuarto"/>
    <n v="-3"/>
    <n v="343.60447399999998"/>
    <n v="-1030.8134219999999"/>
    <n v="30.919"/>
    <n v="-33.339157864096507"/>
  </r>
  <r>
    <x v="353"/>
    <m/>
    <m/>
    <s v="Diluyente 411 Sur Gal"/>
    <n v="-55.69"/>
    <n v="619.3682"/>
    <n v="-34492.615058000003"/>
    <n v="30.919"/>
    <n v="-1115.5799042013002"/>
  </r>
  <r>
    <x v="353"/>
    <m/>
    <m/>
    <s v="Desoxidante / Desengrasante Sur Gal"/>
    <n v="-6.53"/>
    <n v="260.30998699999998"/>
    <n v="-1699.8242150000001"/>
    <n v="30.919"/>
    <n v="-54.976687958860254"/>
  </r>
  <r>
    <x v="353"/>
    <m/>
    <m/>
    <s v="Corrostyl mate Negro Sur Gal"/>
    <n v="-7.88"/>
    <n v="947.80697299999997"/>
    <n v="-7468.7189470000003"/>
    <n v="30.919"/>
    <n v="-241.55758423623016"/>
  </r>
  <r>
    <x v="353"/>
    <m/>
    <m/>
    <s v="Componente B 730 Sur Gal"/>
    <n v="-55.69"/>
    <n v="1315.6757459999999"/>
    <n v="-73269.982294999994"/>
    <n v="30.919"/>
    <n v="-2369.7397165173516"/>
  </r>
  <r>
    <x v="353"/>
    <m/>
    <m/>
    <s v="Acabado mate trans Sur Gal"/>
    <n v="-62.06"/>
    <n v="1225.8986890000001"/>
    <n v="-76079.272639000003"/>
    <n v="30.919"/>
    <n v="-2460.5993932209967"/>
  </r>
  <r>
    <x v="335"/>
    <m/>
    <m/>
    <s v="Papel kraft"/>
    <n v="5.4"/>
    <n v="2.6708249999999998"/>
    <n v="14.422454999999999"/>
    <n v="30.919"/>
    <n v="0.46645929687247323"/>
  </r>
  <r>
    <x v="335"/>
    <m/>
    <m/>
    <s v="Espuma polietileno 1/8&quot; x 24&quot; x 550pies"/>
    <n v="0.03"/>
    <n v="3004.8656430000001"/>
    <n v="90.145968999999994"/>
    <n v="30.919"/>
    <n v="2.9155525405090716"/>
  </r>
  <r>
    <x v="335"/>
    <m/>
    <m/>
    <s v="Desoxidante / Desengrasante Sur Gal"/>
    <n v="0.03"/>
    <n v="260.30998699999998"/>
    <n v="7.8093000000000004"/>
    <n v="30.919"/>
    <n v="0.25257285164461984"/>
  </r>
  <r>
    <x v="335"/>
    <m/>
    <m/>
    <s v="Corrostyl mate Negro Sur Gal"/>
    <n v="0.03"/>
    <n v="947.80697299999997"/>
    <n v="28.434208999999999"/>
    <n v="30.919"/>
    <n v="0.91963546686503439"/>
  </r>
  <r>
    <x v="335"/>
    <m/>
    <m/>
    <s v="Thinner extrafino Sur Gal"/>
    <n v="0.02"/>
    <n v="348.65001699999999"/>
    <n v="6.9729999999999999"/>
    <n v="30.919"/>
    <n v="0.22552475823927035"/>
  </r>
  <r>
    <x v="335"/>
    <m/>
    <m/>
    <s v="Duro Tint Negro Sur Gal"/>
    <n v="0.02"/>
    <n v="1311.8284160000001"/>
    <n v="26.236567999999998"/>
    <n v="30.919"/>
    <n v="0.84855810343154692"/>
  </r>
  <r>
    <x v="335"/>
    <m/>
    <m/>
    <s v="Diluyente 411 Sur Gal"/>
    <n v="0.06"/>
    <n v="619.3682"/>
    <n v="37.162092000000001"/>
    <n v="30.919"/>
    <n v="1.2019176558103433"/>
  </r>
  <r>
    <x v="335"/>
    <m/>
    <m/>
    <s v="Componente B 730 Sur Gal"/>
    <n v="0.06"/>
    <n v="1315.6757459999999"/>
    <n v="78.940545"/>
    <n v="30.919"/>
    <n v="2.5531403020796275"/>
  </r>
  <r>
    <x v="335"/>
    <m/>
    <m/>
    <s v="Acabado mate trans Sur Gal"/>
    <n v="0.06"/>
    <n v="1225.8986890000001"/>
    <n v="73.553921000000003"/>
    <n v="30.919"/>
    <n v="2.3789230246773827"/>
  </r>
  <r>
    <x v="335"/>
    <m/>
    <m/>
    <s v="Fondo Lijable trans Sur Gal"/>
    <n v="0.06"/>
    <n v="979.97469999999998"/>
    <n v="58.798482"/>
    <n v="30.919"/>
    <n v="1.9016941686341731"/>
  </r>
  <r>
    <x v="333"/>
    <m/>
    <m/>
    <s v="Papel kraft"/>
    <n v="18"/>
    <n v="2.6708249999999998"/>
    <n v="48.074849"/>
    <n v="30.919"/>
    <n v="1.5548642905656715"/>
  </r>
  <r>
    <x v="333"/>
    <m/>
    <m/>
    <s v="Espuma polietileno 1/8&quot; x 24&quot; x 550pies"/>
    <n v="0.25"/>
    <n v="3004.8656430000001"/>
    <n v="751.21641099999999"/>
    <n v="30.919"/>
    <n v="24.296271257155794"/>
  </r>
  <r>
    <x v="333"/>
    <m/>
    <m/>
    <s v="Desoxidante / Desengrasante Sur Gal"/>
    <n v="0.03"/>
    <n v="260.30998699999998"/>
    <n v="7.8093000000000004"/>
    <n v="30.919"/>
    <n v="0.25257285164461984"/>
  </r>
  <r>
    <x v="333"/>
    <m/>
    <m/>
    <s v="Corrostyl mate Negro Sur Gal"/>
    <n v="0.03"/>
    <n v="947.80697299999997"/>
    <n v="28.434208999999999"/>
    <n v="30.919"/>
    <n v="0.91963546686503439"/>
  </r>
  <r>
    <x v="333"/>
    <m/>
    <m/>
    <s v="Thinner extrafino Sur Gal"/>
    <n v="0.25"/>
    <n v="348.65001699999999"/>
    <n v="87.162503999999998"/>
    <n v="30.919"/>
    <n v="2.8190596073611696"/>
  </r>
  <r>
    <x v="333"/>
    <m/>
    <m/>
    <s v="Duro Tint Negro Sur Gal"/>
    <n v="0.13"/>
    <n v="1311.8284160000001"/>
    <n v="170.53769399999999"/>
    <n v="30.919"/>
    <n v="5.5156277369901998"/>
  </r>
  <r>
    <x v="333"/>
    <m/>
    <m/>
    <s v="Diluyente 411 Sur Gal"/>
    <n v="0.28000000000000003"/>
    <n v="619.3682"/>
    <n v="173.42309599999999"/>
    <n v="30.919"/>
    <n v="5.6089490604482677"/>
  </r>
  <r>
    <x v="333"/>
    <m/>
    <m/>
    <s v="Componente B 730 Sur Gal"/>
    <n v="0.28000000000000003"/>
    <n v="1315.6757459999999"/>
    <n v="368.38920899999999"/>
    <n v="30.919"/>
    <n v="11.914654710695688"/>
  </r>
  <r>
    <x v="333"/>
    <m/>
    <m/>
    <s v="Acabado mate trans Sur Gal"/>
    <n v="0.31"/>
    <n v="1225.8986890000001"/>
    <n v="380.028594"/>
    <n v="30.919"/>
    <n v="12.291102364242052"/>
  </r>
  <r>
    <x v="333"/>
    <m/>
    <m/>
    <s v="Fondo Lijable trans Sur Gal"/>
    <n v="0.25"/>
    <n v="979.97469999999998"/>
    <n v="244.993675"/>
    <n v="30.919"/>
    <n v="7.923725702642388"/>
  </r>
  <r>
    <x v="328"/>
    <m/>
    <m/>
    <s v="Papel kraft"/>
    <n v="18"/>
    <n v="2.6708249999999998"/>
    <n v="48.074849"/>
    <n v="30.919"/>
    <n v="1.5548642905656715"/>
  </r>
  <r>
    <x v="328"/>
    <m/>
    <m/>
    <s v="Espuma polietileno 1/8&quot; x 24&quot; x 550pies"/>
    <n v="0.25"/>
    <n v="3004.8656430000001"/>
    <n v="751.21641099999999"/>
    <n v="30.919"/>
    <n v="24.296271257155794"/>
  </r>
  <r>
    <x v="328"/>
    <m/>
    <m/>
    <s v="Corrostyl mate Negro Sur Gal"/>
    <n v="0.09"/>
    <n v="947.80697299999997"/>
    <n v="85.302627999999999"/>
    <n v="30.919"/>
    <n v="2.7589064329376756"/>
  </r>
  <r>
    <x v="328"/>
    <m/>
    <m/>
    <s v="Thinner extrafino Sur Gal"/>
    <n v="0.09"/>
    <n v="348.65001699999999"/>
    <n v="31.378502000000001"/>
    <n v="30.919"/>
    <n v="1.0148614767618616"/>
  </r>
  <r>
    <x v="328"/>
    <m/>
    <m/>
    <s v="Duro Tint Nogal Oscuro Sur Cuarto"/>
    <n v="0.13"/>
    <n v="343.60447399999998"/>
    <n v="44.668582000000001"/>
    <n v="30.919"/>
    <n v="1.4446968530676929"/>
  </r>
  <r>
    <x v="328"/>
    <m/>
    <m/>
    <s v="Duro Tint Negro Sur Gal"/>
    <n v="0.13"/>
    <n v="1311.8284160000001"/>
    <n v="170.53769399999999"/>
    <n v="30.919"/>
    <n v="5.5156277369901998"/>
  </r>
  <r>
    <x v="328"/>
    <m/>
    <m/>
    <s v="Diluyente 411 Sur Gal"/>
    <n v="0.38"/>
    <n v="619.3682"/>
    <n v="235.359916"/>
    <n v="30.919"/>
    <n v="7.6121451534655069"/>
  </r>
  <r>
    <x v="328"/>
    <m/>
    <m/>
    <s v="Componente B 730 Sur Gal"/>
    <n v="0.38"/>
    <n v="1315.6757459999999"/>
    <n v="499.95678299999997"/>
    <n v="30.919"/>
    <n v="16.169888515152493"/>
  </r>
  <r>
    <x v="328"/>
    <m/>
    <m/>
    <s v="Acabado mate trans Sur Gal"/>
    <n v="0.38"/>
    <n v="1225.8986890000001"/>
    <n v="465.84150199999999"/>
    <n v="30.919"/>
    <n v="15.066512565089427"/>
  </r>
  <r>
    <x v="328"/>
    <m/>
    <m/>
    <s v="Fondo Lijable trans Sur Gal"/>
    <n v="0.38"/>
    <n v="979.97469999999998"/>
    <n v="372.39038599999998"/>
    <n v="30.919"/>
    <n v="12.044063068016429"/>
  </r>
  <r>
    <x v="302"/>
    <m/>
    <m/>
    <s v="Papel kraft"/>
    <n v="10.8"/>
    <n v="2.6708249999999998"/>
    <n v="28.844909000000001"/>
    <n v="30.919"/>
    <n v="0.93291856140237395"/>
  </r>
  <r>
    <x v="302"/>
    <m/>
    <m/>
    <s v="Tinte Café Madera SW Gal"/>
    <n v="0.03"/>
    <n v="663.14988000000005"/>
    <n v="19.894496"/>
    <n v="30.919"/>
    <n v="0.64343917979236065"/>
  </r>
  <r>
    <x v="302"/>
    <m/>
    <m/>
    <s v="Tinte Caoba SW Gal"/>
    <n v="0.03"/>
    <n v="663.14836000000003"/>
    <n v="19.894451"/>
    <n v="30.919"/>
    <n v="0.64343772437659685"/>
  </r>
  <r>
    <x v="302"/>
    <m/>
    <m/>
    <s v="Diluyente V.M.&amp;P. NAPHTHA SW Gal"/>
    <n v="0.03"/>
    <n v="270.664334"/>
    <n v="8.1199300000000001"/>
    <n v="30.919"/>
    <n v="0.26261942494906043"/>
  </r>
  <r>
    <x v="302"/>
    <m/>
    <m/>
    <s v="Barniz Poliuretano Mate SW Gal"/>
    <n v="0.13"/>
    <n v="887.4203"/>
    <n v="115.364639"/>
    <n v="30.919"/>
    <n v="3.73118920404929"/>
  </r>
  <r>
    <x v="354"/>
    <m/>
    <m/>
    <s v="Duro Tint Negro Sur Gal"/>
    <n v="0.63"/>
    <n v="1311.8284160000001"/>
    <n v="826.45190200000002"/>
    <n v="30.919"/>
    <n v="26.729580581519453"/>
  </r>
  <r>
    <x v="354"/>
    <m/>
    <m/>
    <s v="Thinner extrafino Sur Gal"/>
    <n v="1.75"/>
    <n v="348.65001699999999"/>
    <n v="610.13752999999997"/>
    <n v="30.919"/>
    <n v="19.73341731621333"/>
  </r>
  <r>
    <x v="354"/>
    <m/>
    <m/>
    <s v="Duro Tint Miel Sur Gal"/>
    <n v="3.53"/>
    <n v="1209.67"/>
    <n v="4270.1351000000004"/>
    <n v="30.919"/>
    <n v="138.10715417704324"/>
  </r>
  <r>
    <x v="354"/>
    <m/>
    <m/>
    <s v="Diluyente 411 Sur Gal"/>
    <n v="3.28"/>
    <n v="619.3682"/>
    <n v="2031.5276960000001"/>
    <n v="30.919"/>
    <n v="65.704831850965434"/>
  </r>
  <r>
    <x v="354"/>
    <m/>
    <m/>
    <s v="Componente B 730 Sur Gal"/>
    <n v="3.28"/>
    <n v="1315.6757459999999"/>
    <n v="4315.4164469999996"/>
    <n v="30.919"/>
    <n v="139.57166942656616"/>
  </r>
  <r>
    <x v="354"/>
    <m/>
    <m/>
    <s v="Acabado mate trans Sur Gal"/>
    <n v="3.53"/>
    <n v="1225.8986890000001"/>
    <n v="4327.422372"/>
    <n v="30.919"/>
    <n v="139.95997192664706"/>
  </r>
  <r>
    <x v="354"/>
    <m/>
    <m/>
    <s v="Fondo Lijable trans Sur Gal"/>
    <n v="3.06"/>
    <n v="979.97469999999998"/>
    <n v="2998.7225819999999"/>
    <n v="30.919"/>
    <n v="96.986402600342828"/>
  </r>
  <r>
    <x v="329"/>
    <m/>
    <m/>
    <s v="Papel kraft"/>
    <n v="6.75"/>
    <n v="2.6708249999999998"/>
    <n v="18.028068000000001"/>
    <n v="30.919"/>
    <n v="0.58307409683366218"/>
  </r>
  <r>
    <x v="329"/>
    <m/>
    <m/>
    <s v="Diluyente 411 Sur Gal"/>
    <n v="0.03"/>
    <n v="619.3682"/>
    <n v="18.581046000000001"/>
    <n v="30.919"/>
    <n v="0.60095882790517163"/>
  </r>
  <r>
    <x v="329"/>
    <m/>
    <m/>
    <s v="Componente B 730 Sur Gal"/>
    <n v="0.03"/>
    <n v="1315.6757459999999"/>
    <n v="39.470272000000001"/>
    <n v="30.919"/>
    <n v="1.2765701348685274"/>
  </r>
  <r>
    <x v="329"/>
    <m/>
    <m/>
    <s v="Fondo Lijable trans Sur Gal"/>
    <n v="0.03"/>
    <n v="979.97469999999998"/>
    <n v="29.399241"/>
    <n v="30.919"/>
    <n v="0.95084708431708653"/>
  </r>
  <r>
    <x v="330"/>
    <m/>
    <m/>
    <s v="Papel kraft"/>
    <n v="189"/>
    <n v="2.6708249999999998"/>
    <n v="504.78591499999999"/>
    <n v="30.919"/>
    <n v="16.326075067110839"/>
  </r>
  <r>
    <x v="330"/>
    <m/>
    <m/>
    <s v="Diluyente 411 Sur Gal"/>
    <n v="0.16"/>
    <n v="619.3682"/>
    <n v="99.098911999999999"/>
    <n v="30.919"/>
    <n v="3.2051137488275816"/>
  </r>
  <r>
    <x v="330"/>
    <m/>
    <m/>
    <s v="Componente B 730 Sur Gal"/>
    <n v="0.16"/>
    <n v="1315.6757459999999"/>
    <n v="210.50811899999999"/>
    <n v="30.919"/>
    <n v="6.8083741065364336"/>
  </r>
  <r>
    <x v="330"/>
    <m/>
    <m/>
    <s v="Fondo Lijable trans Sur Gal"/>
    <n v="0.31"/>
    <n v="979.97469999999998"/>
    <n v="303.79215699999997"/>
    <n v="30.919"/>
    <n v="9.8254198712765604"/>
  </r>
  <r>
    <x v="340"/>
    <m/>
    <m/>
    <s v="Papel kraft"/>
    <n v="7.2"/>
    <n v="2.6708249999999998"/>
    <n v="19.229939999999999"/>
    <n v="30.919"/>
    <n v="0.6219457291632976"/>
  </r>
  <r>
    <x v="340"/>
    <m/>
    <m/>
    <s v="Diluyente V.M.&amp;P. NAPHTHA SW Gal"/>
    <n v="0.09"/>
    <n v="270.664334"/>
    <n v="24.35979"/>
    <n v="30.919"/>
    <n v="0.78785827484718129"/>
  </r>
  <r>
    <x v="340"/>
    <m/>
    <m/>
    <s v="Barniz Poliuretano Mate SW Gal"/>
    <n v="0.25"/>
    <n v="887.4203"/>
    <n v="221.855075"/>
    <n v="30.919"/>
    <n v="7.1753638539409419"/>
  </r>
  <r>
    <x v="340"/>
    <m/>
    <m/>
    <s v="Tinte Café Madera SW Gal"/>
    <n v="0.03"/>
    <n v="663.14988000000005"/>
    <n v="19.894496"/>
    <n v="30.919"/>
    <n v="0.64343917979236065"/>
  </r>
  <r>
    <x v="340"/>
    <m/>
    <m/>
    <s v="Tinte Caoba SW Gal"/>
    <n v="0.06"/>
    <n v="663.14836000000003"/>
    <n v="39.788902"/>
    <n v="30.919"/>
    <n v="1.2868754487531937"/>
  </r>
  <r>
    <x v="331"/>
    <m/>
    <m/>
    <s v="Papel kraft"/>
    <n v="90"/>
    <n v="2.6708249999999998"/>
    <n v="240.374245"/>
    <n v="30.919"/>
    <n v="7.7743214528283575"/>
  </r>
  <r>
    <x v="331"/>
    <m/>
    <m/>
    <s v="Diluyente 411 Sur Gal"/>
    <n v="0.13"/>
    <n v="619.3682"/>
    <n v="80.517865999999998"/>
    <n v="30.919"/>
    <n v="2.6041549209224102"/>
  </r>
  <r>
    <x v="331"/>
    <m/>
    <m/>
    <s v="Componente B 730 Sur Gal"/>
    <n v="0.13"/>
    <n v="1315.6757459999999"/>
    <n v="171.037847"/>
    <n v="30.919"/>
    <n v="5.5318039716679062"/>
  </r>
  <r>
    <x v="331"/>
    <m/>
    <m/>
    <s v="Fondo Lijable trans Sur Gal"/>
    <n v="0.25"/>
    <n v="979.97469999999998"/>
    <n v="244.993675"/>
    <n v="30.919"/>
    <n v="7.923725702642388"/>
  </r>
  <r>
    <x v="327"/>
    <m/>
    <m/>
    <s v="Grapas de 1-1/4&quot; a 3/4&quot; (2000 und)"/>
    <n v="0.59"/>
    <n v="709.748513"/>
    <n v="418.751623"/>
    <n v="30.919"/>
    <n v="13.543504738186876"/>
  </r>
  <r>
    <x v="327"/>
    <m/>
    <m/>
    <s v="Papel kraft"/>
    <n v="540"/>
    <n v="2.6708249999999998"/>
    <n v="1442.245471"/>
    <n v="30.919"/>
    <n v="46.645928749312716"/>
  </r>
  <r>
    <x v="327"/>
    <m/>
    <m/>
    <s v="Diluyente 411 Sur Gal"/>
    <n v="11.09"/>
    <n v="619.3682"/>
    <n v="6868.7933389999998"/>
    <n v="30.919"/>
    <n v="222.15444674795432"/>
  </r>
  <r>
    <x v="327"/>
    <m/>
    <m/>
    <s v="Componente B 730 Sur Gal"/>
    <n v="11.09"/>
    <n v="1315.6757459999999"/>
    <n v="14590.844021999999"/>
    <n v="30.919"/>
    <n v="471.90543102946407"/>
  </r>
  <r>
    <x v="327"/>
    <m/>
    <m/>
    <s v="Acabado mate trans Sur Gal"/>
    <n v="12.34"/>
    <n v="1225.8986890000001"/>
    <n v="15127.589822"/>
    <n v="30.919"/>
    <n v="489.26517099518094"/>
  </r>
  <r>
    <x v="327"/>
    <m/>
    <m/>
    <s v="Fondo Lijable trans Sur Gal"/>
    <n v="9.81"/>
    <n v="979.97469999999998"/>
    <n v="9613.5518059999995"/>
    <n v="30.919"/>
    <n v="310.92699653934471"/>
  </r>
  <r>
    <x v="322"/>
    <m/>
    <m/>
    <s v="Grapas de 1-1/4&quot; a 3/4&quot; (2000 und)"/>
    <n v="0.59"/>
    <n v="709.748513"/>
    <n v="418.751623"/>
    <n v="30.919"/>
    <n v="13.543504738186876"/>
  </r>
  <r>
    <x v="322"/>
    <m/>
    <m/>
    <s v="Papel kraft"/>
    <n v="540"/>
    <n v="2.6708249999999998"/>
    <n v="1442.245471"/>
    <n v="30.919"/>
    <n v="46.645928749312716"/>
  </r>
  <r>
    <x v="322"/>
    <m/>
    <m/>
    <s v="Thinner extrafino Sur Gal"/>
    <n v="4"/>
    <n v="348.65001699999999"/>
    <n v="1394.600068"/>
    <n v="30.919"/>
    <n v="45.104953847148998"/>
  </r>
  <r>
    <x v="322"/>
    <m/>
    <m/>
    <s v="Duro Tint Nogal Oscuro Sur Cuarto"/>
    <n v="0.5"/>
    <n v="343.60447399999998"/>
    <n v="171.80223699999999"/>
    <n v="30.919"/>
    <n v="5.5565263106827514"/>
  </r>
  <r>
    <x v="322"/>
    <m/>
    <m/>
    <s v="Duro Tint Genizaro Antiguo Sur Gal"/>
    <n v="4"/>
    <n v="1209.67"/>
    <n v="4838.68"/>
    <n v="30.919"/>
    <n v="156.49535884084221"/>
  </r>
  <r>
    <x v="322"/>
    <m/>
    <m/>
    <s v="Duro Tint Negro Sur Gal"/>
    <n v="6.63"/>
    <n v="1311.8284160000001"/>
    <n v="8697.4223980000006"/>
    <n v="30.919"/>
    <n v="281.29701471587049"/>
  </r>
  <r>
    <x v="322"/>
    <m/>
    <m/>
    <s v="Diluyente 411 Sur Gal"/>
    <n v="5.53"/>
    <n v="619.3682"/>
    <n v="3425.1061460000001"/>
    <n v="30.919"/>
    <n v="110.77674394385329"/>
  </r>
  <r>
    <x v="322"/>
    <m/>
    <m/>
    <s v="Componente B 730 Sur Gal"/>
    <n v="5.53"/>
    <n v="1315.6757459999999"/>
    <n v="7275.6868750000003"/>
    <n v="30.919"/>
    <n v="235.31443044729778"/>
  </r>
  <r>
    <x v="322"/>
    <m/>
    <m/>
    <s v="Acabado mate trans Sur Gal"/>
    <n v="5.44"/>
    <n v="1225.8986890000001"/>
    <n v="6668.888868"/>
    <n v="30.919"/>
    <n v="215.6890218959216"/>
  </r>
  <r>
    <x v="322"/>
    <m/>
    <m/>
    <s v="Fondo Lijable trans Sur Gal"/>
    <n v="5.63"/>
    <n v="979.97469999999998"/>
    <n v="5517.2575610000004"/>
    <n v="30.919"/>
    <n v="178.44230282350659"/>
  </r>
  <r>
    <x v="322"/>
    <m/>
    <m/>
    <s v="Thinner extrafino Sur Gal"/>
    <n v="2"/>
    <n v="348.65001699999999"/>
    <n v="697.30003399999998"/>
    <n v="30.919"/>
    <n v="22.552476923574499"/>
  </r>
  <r>
    <x v="322"/>
    <m/>
    <m/>
    <s v="Duro Tint Nogal Oscuro Sur Cuarto"/>
    <n v="1"/>
    <n v="343.60447399999998"/>
    <n v="343.60447399999998"/>
    <n v="30.919"/>
    <n v="11.113052621365503"/>
  </r>
  <r>
    <x v="322"/>
    <m/>
    <m/>
    <s v="Duro Tint Genizaro Antiguo Sur Gal"/>
    <n v="0.5"/>
    <n v="1209.67"/>
    <n v="604.83500000000004"/>
    <n v="30.919"/>
    <n v="19.561919855105277"/>
  </r>
  <r>
    <x v="322"/>
    <m/>
    <m/>
    <s v="Duro Tint Negro Sur Gal"/>
    <n v="3.31"/>
    <n v="1311.8284160000001"/>
    <n v="4342.1520570000002"/>
    <n v="30.919"/>
    <n v="140.43636783207737"/>
  </r>
  <r>
    <x v="322"/>
    <m/>
    <m/>
    <s v="Diluyente 411 Sur Gal"/>
    <n v="2.78"/>
    <n v="619.3682"/>
    <n v="1721.8435959999999"/>
    <n v="30.919"/>
    <n v="55.688851385879232"/>
  </r>
  <r>
    <x v="322"/>
    <m/>
    <m/>
    <s v="Componente B 730 Sur Gal"/>
    <n v="2.78"/>
    <n v="1315.6757459999999"/>
    <n v="3657.5785740000001"/>
    <n v="30.919"/>
    <n v="118.29550030725444"/>
  </r>
  <r>
    <x v="322"/>
    <m/>
    <m/>
    <s v="Acabado mate trans Sur Gal"/>
    <n v="2.72"/>
    <n v="1225.8986890000001"/>
    <n v="3334.444434"/>
    <n v="30.919"/>
    <n v="107.8445109479608"/>
  </r>
  <r>
    <x v="322"/>
    <m/>
    <m/>
    <s v="Fondo Lijable trans Sur Gal"/>
    <n v="2.81"/>
    <n v="979.97469999999998"/>
    <n v="2753.7289070000002"/>
    <n v="30.919"/>
    <n v="89.062676897700442"/>
  </r>
  <r>
    <x v="326"/>
    <m/>
    <m/>
    <s v="Grapas de 1-1/4&quot; a 3/4&quot; (2000 und)"/>
    <n v="0.09"/>
    <n v="709.748513"/>
    <n v="63.877366000000002"/>
    <n v="30.919"/>
    <n v="2.0659583427665837"/>
  </r>
  <r>
    <x v="326"/>
    <m/>
    <m/>
    <s v="Papel kraft"/>
    <n v="112.5"/>
    <n v="2.6708249999999998"/>
    <n v="300.467806"/>
    <n v="30.919"/>
    <n v="9.7179018079498043"/>
  </r>
  <r>
    <x v="326"/>
    <m/>
    <m/>
    <s v="Desoxidante / Desengrasante Sur Gal"/>
    <n v="1.72"/>
    <n v="260.30998699999998"/>
    <n v="447.73317800000001"/>
    <n v="30.919"/>
    <n v="14.480842782754941"/>
  </r>
  <r>
    <x v="326"/>
    <m/>
    <m/>
    <s v="Corrostyl mate Negro Sur Gal"/>
    <n v="2.97"/>
    <n v="947.80697299999997"/>
    <n v="2814.9867100000001"/>
    <n v="30.919"/>
    <n v="91.043911834147295"/>
  </r>
  <r>
    <x v="326"/>
    <m/>
    <m/>
    <s v="Thinner extrafino Sur Gal"/>
    <n v="3.13"/>
    <n v="348.65001699999999"/>
    <n v="1091.274553"/>
    <n v="30.919"/>
    <n v="35.294626378602153"/>
  </r>
  <r>
    <x v="326"/>
    <m/>
    <m/>
    <s v="Laca Nitro Negro Sur Gal"/>
    <n v="1.56"/>
    <n v="941.893146"/>
    <n v="1469.353308"/>
    <n v="30.919"/>
    <n v="47.522665933568355"/>
  </r>
  <r>
    <x v="326"/>
    <m/>
    <m/>
    <s v="Diluyente 411 Sur Gal"/>
    <n v="1.41"/>
    <n v="619.3682"/>
    <n v="873.30916200000001"/>
    <n v="30.919"/>
    <n v="28.245064911543064"/>
  </r>
  <r>
    <x v="326"/>
    <m/>
    <m/>
    <s v="Componente B 730 Sur Gal"/>
    <n v="1.41"/>
    <n v="1315.6757459999999"/>
    <n v="1855.1028020000001"/>
    <n v="30.919"/>
    <n v="59.998796920987097"/>
  </r>
  <r>
    <x v="326"/>
    <m/>
    <m/>
    <s v="Acabado mate trans Sur Gal"/>
    <n v="2.81"/>
    <n v="1225.8986890000001"/>
    <n v="3444.7753160000002"/>
    <n v="30.919"/>
    <n v="111.41289550114817"/>
  </r>
  <r>
    <x v="295"/>
    <m/>
    <m/>
    <s v="Grapas de 1-1/4&quot; a 3/4&quot; (2000 und)"/>
    <n v="0.09"/>
    <n v="709.748513"/>
    <n v="63.877366000000002"/>
    <n v="30.919"/>
    <n v="2.0659583427665837"/>
  </r>
  <r>
    <x v="295"/>
    <m/>
    <m/>
    <s v="Papel kraft"/>
    <n v="112.5"/>
    <n v="2.6708249999999998"/>
    <n v="300.467806"/>
    <n v="30.919"/>
    <n v="9.7179018079498043"/>
  </r>
  <r>
    <x v="295"/>
    <m/>
    <m/>
    <s v="Thinner extrafino Sur Gal"/>
    <n v="4.6900000000000004"/>
    <n v="348.65001699999999"/>
    <n v="1635.16858"/>
    <n v="30.919"/>
    <n v="52.885558394514696"/>
  </r>
  <r>
    <x v="295"/>
    <m/>
    <m/>
    <s v="Desoxidante / Desengrasante Sur Gal"/>
    <n v="1.56"/>
    <n v="260.30998699999998"/>
    <n v="406.08357999999998"/>
    <n v="30.919"/>
    <n v="13.133787638668778"/>
  </r>
  <r>
    <x v="295"/>
    <m/>
    <m/>
    <s v="Corrostyl mate Negro Sur Gal"/>
    <n v="1.56"/>
    <n v="947.80697299999997"/>
    <n v="1478.578878"/>
    <n v="30.919"/>
    <n v="47.821044600407518"/>
  </r>
  <r>
    <x v="295"/>
    <m/>
    <m/>
    <s v="Laca Nitro Negro Sur Gal"/>
    <n v="1.56"/>
    <n v="941.893146"/>
    <n v="1469.353308"/>
    <n v="30.919"/>
    <n v="47.522665933568355"/>
  </r>
  <r>
    <x v="295"/>
    <m/>
    <m/>
    <s v="Diluyente 411 Sur Gal"/>
    <n v="2.34"/>
    <n v="619.3682"/>
    <n v="1449.321588"/>
    <n v="30.919"/>
    <n v="46.874788576603386"/>
  </r>
  <r>
    <x v="295"/>
    <m/>
    <m/>
    <s v="Componente B 730 Sur Gal"/>
    <n v="2.34"/>
    <n v="1315.6757459999999"/>
    <n v="3078.6812450000002"/>
    <n v="30.919"/>
    <n v="99.572471457679754"/>
  </r>
  <r>
    <x v="295"/>
    <m/>
    <m/>
    <s v="Acabado mate trans Sur Gal"/>
    <n v="3.13"/>
    <n v="1225.8986890000001"/>
    <n v="3837.0628969999998"/>
    <n v="30.919"/>
    <n v="124.10048504156019"/>
  </r>
  <r>
    <x v="295"/>
    <m/>
    <m/>
    <s v="Fondo Lijable trans Sur Gal"/>
    <n v="1.56"/>
    <n v="979.97469999999998"/>
    <n v="1528.760532"/>
    <n v="30.919"/>
    <n v="49.444048384488504"/>
  </r>
  <r>
    <x v="355"/>
    <m/>
    <m/>
    <s v="Grapas de 1-1/4&quot; a 3/4&quot; (2000 und)"/>
    <n v="0.41"/>
    <n v="709.748513"/>
    <n v="290.99689000000001"/>
    <n v="30.919"/>
    <n v="9.4115880203111359"/>
  </r>
  <r>
    <x v="355"/>
    <m/>
    <m/>
    <s v="Papel kraft"/>
    <n v="450"/>
    <n v="2.6708249999999998"/>
    <n v="1201.8712250000001"/>
    <n v="30.919"/>
    <n v="38.871607264141794"/>
  </r>
  <r>
    <x v="355"/>
    <m/>
    <m/>
    <s v="Diluyente 411 Sur Gal"/>
    <n v="1.41"/>
    <n v="619.3682"/>
    <n v="873.30916200000001"/>
    <n v="30.919"/>
    <n v="28.245064911543064"/>
  </r>
  <r>
    <x v="355"/>
    <m/>
    <m/>
    <s v="Componente B 730 Sur Gal"/>
    <n v="1.41"/>
    <n v="1315.6757459999999"/>
    <n v="1855.1028020000001"/>
    <n v="30.919"/>
    <n v="59.998796920987097"/>
  </r>
  <r>
    <x v="355"/>
    <m/>
    <m/>
    <s v="Acabado mate trans Sur Gal"/>
    <n v="1.47"/>
    <n v="1225.8986890000001"/>
    <n v="1802.0710730000001"/>
    <n v="30.919"/>
    <n v="58.283614379507746"/>
  </r>
  <r>
    <x v="355"/>
    <m/>
    <m/>
    <s v="Fondo Lijable trans Sur Gal"/>
    <n v="1.34"/>
    <n v="979.97469999999998"/>
    <n v="1313.1660979999999"/>
    <n v="30.919"/>
    <n v="42.4711697661632"/>
  </r>
  <r>
    <x v="355"/>
    <m/>
    <m/>
    <s v="Diluyente 411 Sur Gal"/>
    <n v="4.22"/>
    <n v="619.3682"/>
    <n v="2613.733804"/>
    <n v="30.919"/>
    <n v="84.53487512532746"/>
  </r>
  <r>
    <x v="355"/>
    <m/>
    <m/>
    <s v="Componente B 730 Sur Gal"/>
    <n v="4.22"/>
    <n v="1315.6757459999999"/>
    <n v="5552.151648"/>
    <n v="30.919"/>
    <n v="179.57086736311007"/>
  </r>
  <r>
    <x v="355"/>
    <m/>
    <m/>
    <s v="Acabado mate trans Sur Gal"/>
    <n v="4.4400000000000004"/>
    <n v="1225.8986890000001"/>
    <n v="5442.9901790000004"/>
    <n v="30.919"/>
    <n v="176.04030463469064"/>
  </r>
  <r>
    <x v="355"/>
    <m/>
    <m/>
    <s v="Fondo Lijable trans Sur Gal"/>
    <n v="4"/>
    <n v="979.97469999999998"/>
    <n v="3919.8987999999999"/>
    <n v="30.919"/>
    <n v="126.77961124227821"/>
  </r>
  <r>
    <x v="315"/>
    <m/>
    <m/>
    <s v="Grapas de 1-1/4&quot; a 3/4&quot; (2000 und)"/>
    <n v="0.41"/>
    <n v="709.748513"/>
    <n v="290.99689000000001"/>
    <n v="30.919"/>
    <n v="9.4115880203111359"/>
  </r>
  <r>
    <x v="315"/>
    <m/>
    <m/>
    <s v="Papel kraft"/>
    <n v="450"/>
    <n v="2.6708249999999998"/>
    <n v="1201.8712250000001"/>
    <n v="30.919"/>
    <n v="38.871607264141794"/>
  </r>
  <r>
    <x v="315"/>
    <m/>
    <m/>
    <s v="Thinner extrafino Sur Gal"/>
    <n v="0.69"/>
    <n v="348.65001699999999"/>
    <n v="240.568512"/>
    <n v="30.919"/>
    <n v="7.7806045473656971"/>
  </r>
  <r>
    <x v="315"/>
    <m/>
    <m/>
    <s v="Duro Tint Nogal Oscuro Sur Cuarto"/>
    <n v="1"/>
    <n v="343.60447399999998"/>
    <n v="343.60447399999998"/>
    <n v="30.919"/>
    <n v="11.113052621365503"/>
  </r>
  <r>
    <x v="315"/>
    <m/>
    <m/>
    <s v="Duro Tint Negro Sur Gal"/>
    <n v="0.31"/>
    <n v="1311.8284160000001"/>
    <n v="406.666809"/>
    <n v="30.919"/>
    <n v="13.152650764901841"/>
  </r>
  <r>
    <x v="315"/>
    <m/>
    <m/>
    <s v="Diluyente 411 Sur Gal"/>
    <n v="0.78"/>
    <n v="619.3682"/>
    <n v="483.10719599999999"/>
    <n v="30.919"/>
    <n v="15.62492952553446"/>
  </r>
  <r>
    <x v="315"/>
    <m/>
    <m/>
    <s v="Componente B 730 Sur Gal"/>
    <n v="0.78"/>
    <n v="1315.6757459999999"/>
    <n v="1026.2270820000001"/>
    <n v="30.919"/>
    <n v="33.190823830007439"/>
  </r>
  <r>
    <x v="315"/>
    <m/>
    <m/>
    <s v="Acabado mate trans Sur Gal"/>
    <n v="1.56"/>
    <n v="1225.8986890000001"/>
    <n v="1912.401955"/>
    <n v="30.919"/>
    <n v="61.851998932695111"/>
  </r>
  <r>
    <x v="315"/>
    <m/>
    <m/>
    <s v="Thinner extrafino Sur Gal"/>
    <n v="1.19"/>
    <n v="348.65001699999999"/>
    <n v="414.89352000000002"/>
    <n v="30.919"/>
    <n v="13.418723762088037"/>
  </r>
  <r>
    <x v="315"/>
    <m/>
    <m/>
    <s v="Duro Tint Genizaro Antiguo Sur Gal"/>
    <n v="0.5"/>
    <n v="1209.67"/>
    <n v="604.83500000000004"/>
    <n v="30.919"/>
    <n v="19.561919855105277"/>
  </r>
  <r>
    <x v="315"/>
    <m/>
    <m/>
    <s v="Duro Tint Negro Sur Gal"/>
    <n v="6.75"/>
    <n v="1311.8284160000001"/>
    <n v="8854.8418079999992"/>
    <n v="30.919"/>
    <n v="286.38836340114489"/>
  </r>
  <r>
    <x v="315"/>
    <m/>
    <m/>
    <s v="Diluyente 411 Sur Gal"/>
    <n v="5.13"/>
    <n v="619.3682"/>
    <n v="3177.358866"/>
    <n v="30.919"/>
    <n v="102.76395957178434"/>
  </r>
  <r>
    <x v="315"/>
    <m/>
    <m/>
    <s v="Componente B 730 Sur Gal"/>
    <n v="5.13"/>
    <n v="1315.6757459999999"/>
    <n v="6749.416577"/>
    <n v="30.919"/>
    <n v="218.29349516478541"/>
  </r>
  <r>
    <x v="315"/>
    <m/>
    <m/>
    <s v="Acabado mate trans Sur Gal"/>
    <n v="4.5599999999999996"/>
    <n v="1225.8986890000001"/>
    <n v="5590.0980220000001"/>
    <n v="30.919"/>
    <n v="180.79815071638799"/>
  </r>
  <r>
    <x v="315"/>
    <m/>
    <m/>
    <s v="Fondo Lijable trans Sur Gal"/>
    <n v="5.66"/>
    <n v="979.97469999999998"/>
    <n v="5546.6568020000004"/>
    <n v="30.919"/>
    <n v="179.39314990782367"/>
  </r>
  <r>
    <x v="356"/>
    <m/>
    <m/>
    <s v="Grapas de 1-1/4&quot; a 3/4&quot; (2000 und)"/>
    <n v="0.09"/>
    <n v="709.748513"/>
    <n v="63.877366000000002"/>
    <n v="30.919"/>
    <n v="2.0659583427665837"/>
  </r>
  <r>
    <x v="356"/>
    <m/>
    <m/>
    <s v="Papel kraft"/>
    <n v="112.5"/>
    <n v="2.6708249999999998"/>
    <n v="300.467806"/>
    <n v="30.919"/>
    <n v="9.7179018079498043"/>
  </r>
  <r>
    <x v="356"/>
    <m/>
    <m/>
    <s v="Desoxidante / Desengrasante Sur Gal"/>
    <n v="1.56"/>
    <n v="260.30998699999998"/>
    <n v="406.08357999999998"/>
    <n v="30.919"/>
    <n v="13.133787638668778"/>
  </r>
  <r>
    <x v="356"/>
    <m/>
    <m/>
    <s v="Corrostyl mate Negro Sur Gal"/>
    <n v="1.56"/>
    <n v="947.80697299999997"/>
    <n v="1478.578878"/>
    <n v="30.919"/>
    <n v="47.821044600407518"/>
  </r>
  <r>
    <x v="356"/>
    <m/>
    <m/>
    <s v="Thinner extrafino Sur Gal"/>
    <n v="3"/>
    <n v="348.65001699999999"/>
    <n v="1045.950051"/>
    <n v="30.919"/>
    <n v="33.828715385361754"/>
  </r>
  <r>
    <x v="356"/>
    <m/>
    <m/>
    <s v="Laca Nitro Negro Sur Gal"/>
    <n v="1.5"/>
    <n v="941.893146"/>
    <n v="1412.8397190000001"/>
    <n v="30.919"/>
    <n v="45.694871082505905"/>
  </r>
  <r>
    <x v="356"/>
    <m/>
    <m/>
    <s v="Diluyente 411 Sur Gal"/>
    <n v="1.56"/>
    <n v="619.3682"/>
    <n v="966.21439199999998"/>
    <n v="30.919"/>
    <n v="31.24985905106892"/>
  </r>
  <r>
    <x v="356"/>
    <m/>
    <m/>
    <s v="Componente B 730 Sur Gal"/>
    <n v="1.56"/>
    <n v="1315.6757459999999"/>
    <n v="2052.4541640000002"/>
    <n v="30.919"/>
    <n v="66.381647660014877"/>
  </r>
  <r>
    <x v="356"/>
    <m/>
    <m/>
    <s v="Acabado mate trans Sur Gal"/>
    <n v="3.13"/>
    <n v="1225.8986890000001"/>
    <n v="3837.0628969999998"/>
    <n v="30.919"/>
    <n v="124.10048504156019"/>
  </r>
  <r>
    <x v="310"/>
    <m/>
    <m/>
    <s v="Grapas de 1-1/4&quot; a 3/4&quot; (2000 und)"/>
    <n v="-0.09"/>
    <n v="709.748513"/>
    <n v="-63.877366000000002"/>
    <n v="30.919"/>
    <n v="-2.0659583427665837"/>
  </r>
  <r>
    <x v="310"/>
    <m/>
    <m/>
    <s v="Papel kraft"/>
    <n v="-112.5"/>
    <n v="2.6708249999999998"/>
    <n v="-300.46781199999998"/>
    <n v="30.919"/>
    <n v="-9.7179020020052391"/>
  </r>
  <r>
    <x v="310"/>
    <m/>
    <m/>
    <s v="Desoxidante / Desengrasante Sur Gal"/>
    <n v="-1.56"/>
    <n v="260.30998699999998"/>
    <n v="-406.08357999999998"/>
    <n v="30.919"/>
    <n v="-13.133787638668778"/>
  </r>
  <r>
    <x v="310"/>
    <m/>
    <m/>
    <s v="Corrostyl mate Negro Sur Gal"/>
    <n v="-1.56"/>
    <n v="947.80697299999997"/>
    <n v="-1478.578878"/>
    <n v="30.919"/>
    <n v="-47.821044600407518"/>
  </r>
  <r>
    <x v="310"/>
    <m/>
    <m/>
    <s v="Thinner extrafino Sur Gal"/>
    <n v="-3"/>
    <n v="348.65001699999999"/>
    <n v="-1045.950051"/>
    <n v="30.919"/>
    <n v="-33.828715385361754"/>
  </r>
  <r>
    <x v="310"/>
    <m/>
    <m/>
    <s v="Laca Nitro Negro Sur Gal"/>
    <n v="-1.5"/>
    <n v="941.893146"/>
    <n v="-1412.8397190000001"/>
    <n v="30.919"/>
    <n v="-45.694871082505905"/>
  </r>
  <r>
    <x v="310"/>
    <m/>
    <m/>
    <s v="Diluyente 411 Sur Gal"/>
    <n v="-1.56"/>
    <n v="619.3682"/>
    <n v="-966.21439199999998"/>
    <n v="30.919"/>
    <n v="-31.24985905106892"/>
  </r>
  <r>
    <x v="310"/>
    <m/>
    <m/>
    <s v="Componente B 730 Sur Gal"/>
    <n v="-1.56"/>
    <n v="1315.6757459999999"/>
    <n v="-2052.4541640000002"/>
    <n v="30.919"/>
    <n v="-66.381647660014877"/>
  </r>
  <r>
    <x v="310"/>
    <m/>
    <m/>
    <s v="Acabado mate trans Sur Gal"/>
    <n v="-3.13"/>
    <n v="1225.8986890000001"/>
    <n v="-3837.0628969999998"/>
    <n v="30.919"/>
    <n v="-124.10048504156019"/>
  </r>
  <r>
    <x v="310"/>
    <m/>
    <m/>
    <s v="Grapas de 1-1/4&quot; a 3/4&quot; (2000 und)"/>
    <n v="0.09"/>
    <n v="709.748513"/>
    <n v="63.877366000000002"/>
    <n v="30.919"/>
    <n v="2.0659583427665837"/>
  </r>
  <r>
    <x v="310"/>
    <m/>
    <m/>
    <s v="Papel kraft"/>
    <n v="112.5"/>
    <n v="2.6708249999999998"/>
    <n v="300.467806"/>
    <n v="30.919"/>
    <n v="9.7179018079498043"/>
  </r>
  <r>
    <x v="310"/>
    <m/>
    <m/>
    <s v="Desoxidante / Desengrasante Sur Gal"/>
    <n v="1.56"/>
    <n v="260.30998699999998"/>
    <n v="406.08357999999998"/>
    <n v="30.919"/>
    <n v="13.133787638668778"/>
  </r>
  <r>
    <x v="310"/>
    <m/>
    <m/>
    <s v="Corrostyl mate Negro Sur Gal"/>
    <n v="1.56"/>
    <n v="947.80697299999997"/>
    <n v="1478.578878"/>
    <n v="30.919"/>
    <n v="47.821044600407518"/>
  </r>
  <r>
    <x v="310"/>
    <m/>
    <m/>
    <s v="Thinner extrafino Sur Gal"/>
    <n v="3"/>
    <n v="348.65001699999999"/>
    <n v="1045.950051"/>
    <n v="30.919"/>
    <n v="33.828715385361754"/>
  </r>
  <r>
    <x v="310"/>
    <m/>
    <m/>
    <s v="Laca Nitro Negro Sur Gal"/>
    <n v="1.5"/>
    <n v="941.893146"/>
    <n v="1412.8397190000001"/>
    <n v="30.919"/>
    <n v="45.694871082505905"/>
  </r>
  <r>
    <x v="310"/>
    <m/>
    <m/>
    <s v="Diluyente 411 Sur Gal"/>
    <n v="1.56"/>
    <n v="619.3682"/>
    <n v="966.21439199999998"/>
    <n v="30.919"/>
    <n v="31.24985905106892"/>
  </r>
  <r>
    <x v="310"/>
    <m/>
    <m/>
    <s v="Componente B 730 Sur Gal"/>
    <n v="1.56"/>
    <n v="1315.6757459999999"/>
    <n v="2052.4541640000002"/>
    <n v="30.919"/>
    <n v="66.381647660014877"/>
  </r>
  <r>
    <x v="310"/>
    <m/>
    <m/>
    <s v="Acabado mate trans Sur Gal"/>
    <n v="3.13"/>
    <n v="1225.8986890000001"/>
    <n v="3837.0628969999998"/>
    <n v="30.919"/>
    <n v="124.10048504156019"/>
  </r>
  <r>
    <x v="310"/>
    <m/>
    <m/>
    <s v="Grapas de 1-1/4&quot; a 3/4&quot; (2000 und)"/>
    <n v="0.09"/>
    <n v="709.748513"/>
    <n v="63.877366000000002"/>
    <n v="30.919"/>
    <n v="2.0659583427665837"/>
  </r>
  <r>
    <x v="310"/>
    <m/>
    <m/>
    <s v="Papel kraft"/>
    <n v="112.5"/>
    <n v="2.6708249999999998"/>
    <n v="300.467806"/>
    <n v="30.919"/>
    <n v="9.7179018079498043"/>
  </r>
  <r>
    <x v="310"/>
    <m/>
    <m/>
    <s v="Desoxidante / Desengrasante Sur Gal"/>
    <n v="1.56"/>
    <n v="260.30998699999998"/>
    <n v="406.08357999999998"/>
    <n v="30.919"/>
    <n v="13.133787638668778"/>
  </r>
  <r>
    <x v="310"/>
    <m/>
    <m/>
    <s v="Corrostyl mate Negro Sur Gal"/>
    <n v="1.56"/>
    <n v="947.80697299999997"/>
    <n v="1478.578878"/>
    <n v="30.919"/>
    <n v="47.821044600407518"/>
  </r>
  <r>
    <x v="310"/>
    <m/>
    <m/>
    <s v="Thinner extrafino Sur Gal"/>
    <n v="3"/>
    <n v="348.65001699999999"/>
    <n v="1045.950051"/>
    <n v="30.919"/>
    <n v="33.828715385361754"/>
  </r>
  <r>
    <x v="310"/>
    <m/>
    <m/>
    <s v="Laca Nitro Negro Sur Gal"/>
    <n v="1.5"/>
    <n v="941.893146"/>
    <n v="1412.8397190000001"/>
    <n v="30.919"/>
    <n v="45.694871082505905"/>
  </r>
  <r>
    <x v="310"/>
    <m/>
    <m/>
    <s v="Diluyente 411 Sur Gal"/>
    <n v="2.34"/>
    <n v="619.3682"/>
    <n v="1449.321588"/>
    <n v="30.919"/>
    <n v="46.874788576603386"/>
  </r>
  <r>
    <x v="310"/>
    <m/>
    <m/>
    <s v="Componente B 730 Sur Gal"/>
    <n v="2.34"/>
    <n v="1315.6757459999999"/>
    <n v="3078.6812450000002"/>
    <n v="30.919"/>
    <n v="99.572471457679754"/>
  </r>
  <r>
    <x v="310"/>
    <m/>
    <m/>
    <s v="Acabado mate trans Sur Gal"/>
    <n v="3.13"/>
    <n v="1225.8986890000001"/>
    <n v="3837.0628969999998"/>
    <n v="30.919"/>
    <n v="124.10048504156019"/>
  </r>
  <r>
    <x v="310"/>
    <m/>
    <m/>
    <s v="Fondo Lijable trans Sur Gal"/>
    <n v="1.56"/>
    <n v="979.97469999999998"/>
    <n v="1528.760532"/>
    <n v="30.919"/>
    <n v="49.444048384488504"/>
  </r>
  <r>
    <x v="323"/>
    <m/>
    <m/>
    <s v="Grapas de 1-1/4&quot; a 3/4&quot; (2000 und)"/>
    <n v="0.41"/>
    <n v="709.748513"/>
    <n v="290.99689000000001"/>
    <n v="30.919"/>
    <n v="9.4115880203111359"/>
  </r>
  <r>
    <x v="323"/>
    <m/>
    <m/>
    <s v="Papel kraft"/>
    <n v="360"/>
    <n v="2.6708249999999998"/>
    <n v="961.49698000000001"/>
    <n v="30.919"/>
    <n v="31.09728581131343"/>
  </r>
  <r>
    <x v="323"/>
    <m/>
    <m/>
    <s v="Diluyente 411 Sur Gal"/>
    <n v="7.38"/>
    <n v="619.3682"/>
    <n v="4570.9373169999999"/>
    <n v="30.919"/>
    <n v="147.83587169701477"/>
  </r>
  <r>
    <x v="323"/>
    <m/>
    <m/>
    <s v="Componente B 730 Sur Gal"/>
    <n v="7.38"/>
    <n v="1315.6757459999999"/>
    <n v="9709.6870049999998"/>
    <n v="30.919"/>
    <n v="314.036256185517"/>
  </r>
  <r>
    <x v="323"/>
    <m/>
    <m/>
    <s v="Acabado mate trans Sur Gal"/>
    <n v="8.2200000000000006"/>
    <n v="1225.8986890000001"/>
    <n v="10076.887224"/>
    <n v="30.919"/>
    <n v="325.91245590090233"/>
  </r>
  <r>
    <x v="323"/>
    <m/>
    <m/>
    <s v="Fondo Lijable trans Sur Gal"/>
    <n v="6.53"/>
    <n v="979.97469999999998"/>
    <n v="6399.2347909999999"/>
    <n v="30.919"/>
    <n v="206.96771535301917"/>
  </r>
  <r>
    <x v="357"/>
    <m/>
    <m/>
    <s v="Grapas de 1-1/4&quot; a 3/4&quot; (2000 und)"/>
    <n v="0.41"/>
    <n v="709.748513"/>
    <n v="290.99689000000001"/>
    <n v="30.919"/>
    <n v="9.4115880203111359"/>
  </r>
  <r>
    <x v="357"/>
    <m/>
    <m/>
    <s v="Papel kraft"/>
    <n v="450"/>
    <n v="2.6708249999999998"/>
    <n v="1201.8712250000001"/>
    <n v="30.919"/>
    <n v="38.871607264141794"/>
  </r>
  <r>
    <x v="357"/>
    <m/>
    <m/>
    <s v="Thinner extrafino Sur Gal"/>
    <n v="1.22"/>
    <n v="348.65001699999999"/>
    <n v="425.35302100000001"/>
    <n v="30.919"/>
    <n v="13.757010931789514"/>
  </r>
  <r>
    <x v="357"/>
    <m/>
    <m/>
    <s v="Duro Tint Genizaro Antiguo Sur Gal"/>
    <n v="0.38"/>
    <n v="1209.67"/>
    <n v="459.6746"/>
    <n v="30.919"/>
    <n v="14.867059089880009"/>
  </r>
  <r>
    <x v="357"/>
    <m/>
    <m/>
    <s v="Duro Tint Negro Sur Gal"/>
    <n v="6.56"/>
    <n v="1311.8284160000001"/>
    <n v="8605.5944089999994"/>
    <n v="30.919"/>
    <n v="278.32706132151748"/>
  </r>
  <r>
    <x v="357"/>
    <m/>
    <m/>
    <s v="Diluyente 411 Sur Gal"/>
    <n v="5.25"/>
    <n v="619.3682"/>
    <n v="3251.6830500000001"/>
    <n v="30.919"/>
    <n v="105.16779488340502"/>
  </r>
  <r>
    <x v="357"/>
    <m/>
    <m/>
    <s v="Componente B 730 Sur Gal"/>
    <n v="5.25"/>
    <n v="1315.6757459999999"/>
    <n v="6907.2976660000004"/>
    <n v="30.919"/>
    <n v="223.39977573660209"/>
  </r>
  <r>
    <x v="357"/>
    <m/>
    <m/>
    <s v="Acabado mate trans Sur Gal"/>
    <n v="4.6900000000000004"/>
    <n v="1225.8986890000001"/>
    <n v="5749.4648509999997"/>
    <n v="30.919"/>
    <n v="185.95248394191273"/>
  </r>
  <r>
    <x v="357"/>
    <m/>
    <m/>
    <s v="Fondo Lijable trans Sur Gal"/>
    <n v="5.81"/>
    <n v="979.97469999999998"/>
    <n v="5693.6530069999999"/>
    <n v="30.919"/>
    <n v="184.1473853294091"/>
  </r>
  <r>
    <x v="337"/>
    <m/>
    <m/>
    <s v="Papel kraft"/>
    <n v="5.4"/>
    <n v="2.6708249999999998"/>
    <n v="14.422454999999999"/>
    <n v="30.919"/>
    <n v="0.46645929687247323"/>
  </r>
  <r>
    <x v="337"/>
    <m/>
    <m/>
    <s v="Espuma polietileno 1/8&quot; x 24&quot; x 550pies"/>
    <n v="0.06"/>
    <n v="3004.8656430000001"/>
    <n v="180.29193900000001"/>
    <n v="30.919"/>
    <n v="5.8311051133607172"/>
  </r>
  <r>
    <x v="337"/>
    <m/>
    <m/>
    <s v="Desoxidante / Desengrasante Sur Gal"/>
    <n v="0.03"/>
    <n v="260.30998699999998"/>
    <n v="7.8093000000000004"/>
    <n v="30.919"/>
    <n v="0.25257285164461984"/>
  </r>
  <r>
    <x v="337"/>
    <m/>
    <m/>
    <s v="Corrostyl mate Negro Sur Gal"/>
    <n v="0.03"/>
    <n v="947.80697299999997"/>
    <n v="28.434208999999999"/>
    <n v="30.919"/>
    <n v="0.91963546686503439"/>
  </r>
  <r>
    <x v="337"/>
    <m/>
    <m/>
    <s v="Thinner extrafino Sur Gal"/>
    <n v="0.03"/>
    <n v="348.65001699999999"/>
    <n v="10.459500999999999"/>
    <n v="30.919"/>
    <n v="0.33828716970147804"/>
  </r>
  <r>
    <x v="337"/>
    <m/>
    <m/>
    <s v="Duro Tint Negro Sur Gal"/>
    <n v="0.03"/>
    <n v="1311.8284160000001"/>
    <n v="39.354852000000001"/>
    <n v="30.919"/>
    <n v="1.2728371551473205"/>
  </r>
  <r>
    <x v="337"/>
    <m/>
    <m/>
    <s v="Duro Tint Nogal Oscuro Sur Cuarto"/>
    <n v="0.13"/>
    <n v="343.60447399999998"/>
    <n v="44.668582000000001"/>
    <n v="30.919"/>
    <n v="1.4446968530676929"/>
  </r>
  <r>
    <x v="337"/>
    <m/>
    <m/>
    <s v="Diluyente 411 Sur Gal"/>
    <n v="0.06"/>
    <n v="619.3682"/>
    <n v="37.162092000000001"/>
    <n v="30.919"/>
    <n v="1.2019176558103433"/>
  </r>
  <r>
    <x v="337"/>
    <m/>
    <m/>
    <s v="Componente B 730 Sur Gal"/>
    <n v="0.06"/>
    <n v="1315.6757459999999"/>
    <n v="78.940545"/>
    <n v="30.919"/>
    <n v="2.5531403020796275"/>
  </r>
  <r>
    <x v="337"/>
    <m/>
    <m/>
    <s v="Acabado mate trans Sur Gal"/>
    <n v="0.06"/>
    <n v="1225.8986890000001"/>
    <n v="73.553921000000003"/>
    <n v="30.919"/>
    <n v="2.3789230246773827"/>
  </r>
  <r>
    <x v="337"/>
    <m/>
    <m/>
    <s v="Fondo Lijable trans Sur Gal"/>
    <n v="0.06"/>
    <n v="979.97469999999998"/>
    <n v="58.798482"/>
    <n v="30.919"/>
    <n v="1.9016941686341731"/>
  </r>
  <r>
    <x v="336"/>
    <m/>
    <m/>
    <s v="Papel kraft"/>
    <n v="7.2"/>
    <n v="2.6708249999999998"/>
    <n v="19.229939999999999"/>
    <n v="30.919"/>
    <n v="0.6219457291632976"/>
  </r>
  <r>
    <x v="336"/>
    <m/>
    <m/>
    <s v="Espuma polietileno 1/8&quot; x 24&quot; x 550pies"/>
    <n v="0.06"/>
    <n v="3004.8656430000001"/>
    <n v="180.29193900000001"/>
    <n v="30.919"/>
    <n v="5.8311051133607172"/>
  </r>
  <r>
    <x v="336"/>
    <m/>
    <m/>
    <s v="Desoxidante / Desengrasante Sur Gal"/>
    <n v="0.03"/>
    <n v="260.30998699999998"/>
    <n v="7.8093000000000004"/>
    <n v="30.919"/>
    <n v="0.25257285164461984"/>
  </r>
  <r>
    <x v="336"/>
    <m/>
    <m/>
    <s v="Corrostyl mate Negro Sur Gal"/>
    <n v="0.03"/>
    <n v="947.80697299999997"/>
    <n v="28.434208999999999"/>
    <n v="30.919"/>
    <n v="0.91963546686503439"/>
  </r>
  <r>
    <x v="336"/>
    <m/>
    <m/>
    <s v="Thinner extrafino Sur Gal"/>
    <n v="0.03"/>
    <n v="348.65001699999999"/>
    <n v="10.459500999999999"/>
    <n v="30.919"/>
    <n v="0.33828716970147804"/>
  </r>
  <r>
    <x v="336"/>
    <m/>
    <m/>
    <s v="Duro Tint Negro Sur Gal"/>
    <n v="0.06"/>
    <n v="1311.8284160000001"/>
    <n v="78.709705"/>
    <n v="30.919"/>
    <n v="2.5456743426372133"/>
  </r>
  <r>
    <x v="336"/>
    <m/>
    <m/>
    <s v="Duro Tint Nogal Oscuro Sur Cuarto"/>
    <n v="0.25"/>
    <n v="343.60447399999998"/>
    <n v="85.901118999999994"/>
    <n v="30.919"/>
    <n v="2.7782631715126618"/>
  </r>
  <r>
    <x v="336"/>
    <m/>
    <m/>
    <s v="Diluyente 411 Sur Gal"/>
    <n v="0.09"/>
    <n v="619.3682"/>
    <n v="55.743138000000002"/>
    <n v="30.919"/>
    <n v="1.8028764837155147"/>
  </r>
  <r>
    <x v="336"/>
    <m/>
    <m/>
    <s v="Componente B 730 Sur Gal"/>
    <n v="0.09"/>
    <n v="1315.6757459999999"/>
    <n v="118.41081699999999"/>
    <n v="30.919"/>
    <n v="3.8297104369481545"/>
  </r>
  <r>
    <x v="336"/>
    <m/>
    <m/>
    <s v="Acabado mate trans Sur Gal"/>
    <n v="0.09"/>
    <n v="1225.8986890000001"/>
    <n v="110.330882"/>
    <n v="30.919"/>
    <n v="3.5683845531873604"/>
  </r>
  <r>
    <x v="336"/>
    <m/>
    <m/>
    <s v="Fondo Lijable trans Sur Gal"/>
    <n v="0.09"/>
    <n v="979.97469999999998"/>
    <n v="88.197722999999996"/>
    <n v="30.919"/>
    <n v="2.8525412529512595"/>
  </r>
  <r>
    <x v="296"/>
    <m/>
    <m/>
    <s v="Tornillo Square Flat head #8 x 1-1/4&quot;"/>
    <n v="600"/>
    <n v="0.55755699999999997"/>
    <n v="334.53418799999997"/>
    <n v="30.919"/>
    <n v="10.819696238558814"/>
  </r>
  <r>
    <x v="299"/>
    <m/>
    <m/>
    <s v="Tornillo Square Flat head #8 x 1-1/4&quot;"/>
    <n v="780"/>
    <n v="0.55755699999999997"/>
    <n v="434.89444500000002"/>
    <n v="30.919"/>
    <n v="14.065605129532003"/>
  </r>
  <r>
    <x v="339"/>
    <m/>
    <m/>
    <s v="Resbalon plastico de 1&quot; con clavo"/>
    <n v="6"/>
    <n v="2.2835860000000001"/>
    <n v="13.701517000000001"/>
    <n v="30.919"/>
    <n v="0.44314230731912418"/>
  </r>
  <r>
    <x v="339"/>
    <m/>
    <m/>
    <s v="Lamina de carton 48&quot; x 40&quot;"/>
    <n v="5"/>
    <n v="36.663719999999998"/>
    <n v="183.3186"/>
    <n v="30.919"/>
    <n v="5.9289951162715484"/>
  </r>
  <r>
    <x v="346"/>
    <m/>
    <m/>
    <s v="Resbalon plastico de 1&quot; con clavo"/>
    <n v="6"/>
    <n v="2.2835860000000001"/>
    <n v="13.701517000000001"/>
    <n v="30.919"/>
    <n v="0.44314230731912418"/>
  </r>
  <r>
    <x v="346"/>
    <m/>
    <m/>
    <s v="Lamina de carton 48&quot; x 40&quot;"/>
    <n v="3"/>
    <n v="36.663719999999998"/>
    <n v="109.99115999999999"/>
    <n v="30.919"/>
    <n v="3.5573970697629287"/>
  </r>
  <r>
    <x v="351"/>
    <m/>
    <m/>
    <s v="Resbalon plastico de 1&quot; con clavo"/>
    <n v="5"/>
    <n v="2.2835860000000001"/>
    <n v="11.41793"/>
    <n v="30.919"/>
    <n v="0.36928522914712636"/>
  </r>
  <r>
    <x v="351"/>
    <m/>
    <m/>
    <s v="Lamina de carton 38&quot; x 34&quot;"/>
    <n v="6"/>
    <n v="30.553100000000001"/>
    <n v="183.3186"/>
    <n v="30.919"/>
    <n v="5.9289951162715484"/>
  </r>
  <r>
    <x v="347"/>
    <m/>
    <m/>
    <s v="Resbalon plastico de 1&quot; con clavo"/>
    <n v="5"/>
    <n v="2.2835860000000001"/>
    <n v="11.41793"/>
    <n v="30.919"/>
    <n v="0.36928522914712636"/>
  </r>
  <r>
    <x v="347"/>
    <m/>
    <m/>
    <s v="Lamina de carton 38&quot; x 34&quot;"/>
    <n v="3"/>
    <n v="30.553100000000001"/>
    <n v="91.659300000000002"/>
    <n v="30.919"/>
    <n v="2.9644975581357742"/>
  </r>
  <r>
    <x v="332"/>
    <m/>
    <m/>
    <s v="Resbalon plastico de 3/4&quot; con clavo"/>
    <n v="12"/>
    <n v="1.8334699999999999"/>
    <n v="22.001645"/>
    <n v="30.919"/>
    <n v="0.71158979915262455"/>
  </r>
  <r>
    <x v="332"/>
    <m/>
    <m/>
    <s v="Lamina de carton 48&quot; x 40&quot;"/>
    <n v="9"/>
    <n v="36.663719999999998"/>
    <n v="329.97348"/>
    <n v="30.919"/>
    <n v="10.672191209288787"/>
  </r>
  <r>
    <x v="351"/>
    <m/>
    <m/>
    <s v="Lamina de Fibran 4 x 8 x 1/2&quot;"/>
    <n v="-0.25"/>
    <n v="475.05"/>
    <n v="-118.7625"/>
    <n v="30.919"/>
    <n v="-3.8410847698825963"/>
  </r>
  <r>
    <x v="346"/>
    <m/>
    <m/>
    <s v="Lamina de Fibran 4 x 8 x 1/2&quot;"/>
    <n v="-0.5"/>
    <n v="475.05"/>
    <n v="-237.52500000000001"/>
    <n v="30.919"/>
    <n v="-7.6821695397651926"/>
  </r>
  <r>
    <x v="358"/>
    <m/>
    <m/>
    <s v="Angular de 1-1/2&quot; x 1/4&quot;"/>
    <n v="0.98"/>
    <n v="179.60619600000001"/>
    <n v="176.014072"/>
    <n v="30.919"/>
    <n v="5.6927478896471424"/>
  </r>
  <r>
    <x v="358"/>
    <m/>
    <m/>
    <s v="Angular de 3/4&quot; x 1/8&quot;"/>
    <n v="5"/>
    <n v="60.105792000000001"/>
    <n v="300.52896099999998"/>
    <n v="30.919"/>
    <n v="9.7198797179727663"/>
  </r>
  <r>
    <x v="358"/>
    <m/>
    <m/>
    <s v="Lamina hierro 8 pie x 4 pie x 1/4&quot;"/>
    <n v="0.09"/>
    <n v="1323.82"/>
    <n v="119.1438"/>
    <n v="30.919"/>
    <n v="3.8534169927876061"/>
  </r>
  <r>
    <x v="358"/>
    <m/>
    <m/>
    <s v="Varilla de hierro liso 5/8&quot;"/>
    <n v="12"/>
    <n v="63.784604999999999"/>
    <n v="765.41525799999999"/>
    <n v="30.919"/>
    <n v="24.755498496070377"/>
  </r>
  <r>
    <x v="359"/>
    <m/>
    <m/>
    <s v="Tornillo Square Flat head #8 x 1-1/4&quot;"/>
    <n v="24"/>
    <n v="0.55755699999999997"/>
    <n v="13.381368"/>
    <n v="30.919"/>
    <n v="0.4327878650667874"/>
  </r>
  <r>
    <x v="348"/>
    <m/>
    <m/>
    <s v="Platina de 2&quot; x 1/4&quot;"/>
    <n v="1.24"/>
    <n v="133.11497900000001"/>
    <n v="165.06257400000001"/>
    <n v="30.919"/>
    <n v="5.3385482712894987"/>
  </r>
  <r>
    <x v="348"/>
    <m/>
    <m/>
    <s v="Angular de 1-1/2&quot; x 1/4&quot;"/>
    <n v="0.81"/>
    <n v="179.60619600000001"/>
    <n v="145.481019"/>
    <n v="30.919"/>
    <n v="4.7052304084866909"/>
  </r>
  <r>
    <x v="350"/>
    <m/>
    <m/>
    <s v="Angular de 1-1/2&quot; x 1/4&quot;"/>
    <n v="0.86"/>
    <n v="179.60619600000001"/>
    <n v="154.46132900000001"/>
    <n v="30.919"/>
    <n v="4.9956767359875807"/>
  </r>
  <r>
    <x v="350"/>
    <m/>
    <m/>
    <s v="Platina de 2&quot; x 1/2&quot;"/>
    <n v="3.9"/>
    <n v="261.50575300000003"/>
    <n v="1019.872436"/>
    <n v="30.919"/>
    <n v="32.985298230861282"/>
  </r>
  <r>
    <x v="350"/>
    <m/>
    <m/>
    <s v="Platina de 2&quot; x 1/4&quot;"/>
    <n v="1.81"/>
    <n v="133.11497900000001"/>
    <n v="240.93811099999999"/>
    <n v="30.919"/>
    <n v="7.7925583298295544"/>
  </r>
  <r>
    <x v="332"/>
    <m/>
    <m/>
    <s v="Tela Fondo Liso Negro"/>
    <n v="3"/>
    <n v="9.9376429999999996"/>
    <n v="29.812927999999999"/>
    <n v="30.919"/>
    <n v="0.96422678611856782"/>
  </r>
  <r>
    <x v="349"/>
    <m/>
    <m/>
    <s v="Tornillo Square Flat head #8 x 2&quot;"/>
    <n v="95"/>
    <n v="0.80806699999999998"/>
    <n v="76.766381999999993"/>
    <n v="30.919"/>
    <n v="2.4828222775639572"/>
  </r>
  <r>
    <x v="349"/>
    <m/>
    <m/>
    <s v="Tornillo Flat head #8 x 2-1/2&quot;"/>
    <n v="65"/>
    <n v="0.96604699999999999"/>
    <n v="62.793030000000002"/>
    <n v="30.919"/>
    <n v="2.0308881270416248"/>
  </r>
  <r>
    <x v="349"/>
    <m/>
    <m/>
    <s v="Tornillo Amarillo 2-1/2&quot; #10"/>
    <n v="80"/>
    <n v="0.08"/>
    <n v="6.4"/>
    <n v="30.919"/>
    <n v="0.20699246418060094"/>
  </r>
  <r>
    <x v="351"/>
    <m/>
    <m/>
    <s v="Tornillo Square Flat head #8 x 3/4&quot;"/>
    <n v="-30"/>
    <n v="0.40263599999999999"/>
    <n v="-12.079077"/>
    <n v="30.919"/>
    <n v="-0.39066842394644069"/>
  </r>
  <r>
    <x v="360"/>
    <m/>
    <m/>
    <s v="Platina de 2&quot; x 1/2&quot;"/>
    <n v="4.9000000000000004"/>
    <n v="261.50575300000003"/>
    <n v="1281.378189"/>
    <n v="31.034700000000001"/>
    <n v="41.288563736720512"/>
  </r>
  <r>
    <x v="360"/>
    <m/>
    <m/>
    <s v="Platina de 2&quot; x 1/4&quot;"/>
    <n v="2.2000000000000002"/>
    <n v="133.11497900000001"/>
    <n v="292.85295300000001"/>
    <n v="31.034700000000001"/>
    <n v="9.4363068758518693"/>
  </r>
  <r>
    <x v="360"/>
    <m/>
    <m/>
    <s v="Angular de 1-1/2&quot; x 1/4&quot;"/>
    <n v="2.2000000000000002"/>
    <n v="179.60619600000001"/>
    <n v="395.13363199999998"/>
    <n v="31.034700000000001"/>
    <n v="12.73199457381576"/>
  </r>
  <r>
    <x v="292"/>
    <m/>
    <m/>
    <s v="Espuma polietileno 1/8&quot; x 24&quot; x 550pies"/>
    <n v="1"/>
    <n v="3004.8656430000001"/>
    <n v="3004.8656430000001"/>
    <n v="31.034700000000001"/>
    <n v="96.822770737271512"/>
  </r>
  <r>
    <x v="294"/>
    <m/>
    <m/>
    <s v="Espuma polietileno 1/8&quot; x 24&quot; x 550pies"/>
    <n v="1"/>
    <n v="3004.8656430000001"/>
    <n v="3004.8656430000001"/>
    <n v="31.034700000000001"/>
    <n v="96.822770737271512"/>
  </r>
  <r>
    <x v="299"/>
    <m/>
    <m/>
    <s v="Espuma polietileno 1/8&quot; x 24&quot; x 550pies"/>
    <n v="1"/>
    <n v="3004.8656430000001"/>
    <n v="3004.8656430000001"/>
    <n v="31.034700000000001"/>
    <n v="96.822770737271512"/>
  </r>
  <r>
    <x v="296"/>
    <m/>
    <m/>
    <s v="Espuma polietileno 1/8&quot; x 24&quot; x 550pies"/>
    <n v="1"/>
    <n v="3004.8656430000001"/>
    <n v="3004.8656430000001"/>
    <n v="31.034700000000001"/>
    <n v="96.822770737271512"/>
  </r>
  <r>
    <x v="294"/>
    <m/>
    <m/>
    <s v="Perno Allen Avellanado 1/2&quot; x 1/4&quot; HN"/>
    <n v="-950"/>
    <n v="2.9723419999999998"/>
    <n v="-2823.7245499999999"/>
    <n v="31.034700000000001"/>
    <n v="-90.986043042143137"/>
  </r>
  <r>
    <x v="294"/>
    <m/>
    <m/>
    <s v="Tuerca Galvanizada con uñas 1/4&quot;"/>
    <n v="-500"/>
    <n v="1.8814580000000001"/>
    <n v="-940.72892200000001"/>
    <n v="31.034700000000001"/>
    <n v="-30.312164190406222"/>
  </r>
  <r>
    <x v="361"/>
    <m/>
    <m/>
    <s v="Tornillo Flat head #8 x 2-1/2&quot;"/>
    <n v="320"/>
    <n v="0.96604699999999999"/>
    <n v="309.13491800000003"/>
    <n v="31.034700000000001"/>
    <n v="9.9609442978343594"/>
  </r>
  <r>
    <x v="361"/>
    <m/>
    <m/>
    <s v="Tornillo Square Flat head #8 x 2&quot;"/>
    <n v="200"/>
    <n v="0.80806699999999998"/>
    <n v="161.61343600000001"/>
    <n v="31.034700000000001"/>
    <n v="5.2075075963357147"/>
  </r>
  <r>
    <x v="361"/>
    <m/>
    <m/>
    <s v="Tornillo Square Flat head #8 x 1-1/4&quot;"/>
    <n v="100"/>
    <n v="0.55755699999999997"/>
    <n v="55.755698000000002"/>
    <n v="31.034700000000001"/>
    <n v="1.7965599151917049"/>
  </r>
  <r>
    <x v="361"/>
    <m/>
    <m/>
    <s v="Tornillo Amarillo 1-1/2&quot; #10"/>
    <n v="120"/>
    <n v="0.59678600000000004"/>
    <n v="71.614333000000002"/>
    <n v="31.034700000000001"/>
    <n v="2.3075567993246269"/>
  </r>
  <r>
    <x v="358"/>
    <m/>
    <m/>
    <s v="Lamina Plywood Corriente 4 x 8 x 3/8&quot;"/>
    <n v="2"/>
    <n v="512.14175899999998"/>
    <n v="1024.2835190000001"/>
    <n v="31.034700000000001"/>
    <n v="33.004460136556823"/>
  </r>
  <r>
    <x v="362"/>
    <m/>
    <m/>
    <s v="Tubo rect 2&quot; x 1&quot; x CH-14 (5/64&quot;)"/>
    <n v="6"/>
    <n v="103.58"/>
    <n v="621.48"/>
    <n v="31.034700000000001"/>
    <n v="20.025326489381239"/>
  </r>
  <r>
    <x v="358"/>
    <m/>
    <m/>
    <s v="Tornillo Square Flat head #8 x 1-1/4&quot;"/>
    <n v="30"/>
    <n v="0.55755699999999997"/>
    <n v="16.726709"/>
    <n v="31.034700000000001"/>
    <n v="0.53896796166871275"/>
  </r>
  <r>
    <x v="358"/>
    <m/>
    <m/>
    <s v="Tornillo Amarillo 1-1/2&quot; #10"/>
    <n v="60"/>
    <n v="0.59678600000000004"/>
    <n v="35.807167"/>
    <n v="31.034700000000001"/>
    <n v="1.1537784157733117"/>
  </r>
  <r>
    <x v="358"/>
    <m/>
    <m/>
    <s v="Tornillo Flat head #8 x 2-1/2&quot;"/>
    <n v="100"/>
    <n v="0.96604699999999999"/>
    <n v="96.604662000000005"/>
    <n v="31.034700000000001"/>
    <n v="3.112795097100987"/>
  </r>
  <r>
    <x v="358"/>
    <m/>
    <m/>
    <s v="Tornillo Square Flat head #8 x 2&quot;"/>
    <n v="120"/>
    <n v="0.80806699999999998"/>
    <n v="96.968061000000006"/>
    <n v="31.034700000000001"/>
    <n v="3.1245045384682308"/>
  </r>
  <r>
    <x v="363"/>
    <m/>
    <m/>
    <s v="Tornillo Square Flat head #8 x 1-1/4&quot;"/>
    <n v="83"/>
    <n v="0.55755699999999997"/>
    <n v="46.277228999999998"/>
    <n v="31.034700000000001"/>
    <n v="1.491144718653636"/>
  </r>
  <r>
    <x v="364"/>
    <m/>
    <m/>
    <s v="Varilla de hierro roscada 3/8&quot;"/>
    <n v="18.3"/>
    <n v="265.23189400000001"/>
    <n v="4853.7436550000002"/>
    <n v="31.034700000000001"/>
    <n v="156.39731187992794"/>
  </r>
  <r>
    <x v="364"/>
    <m/>
    <m/>
    <s v="Platina 2&quot;x3/8&quot;"/>
    <n v="12"/>
    <n v="242.55699999999999"/>
    <n v="2910.6840000000002"/>
    <n v="31.034700000000001"/>
    <n v="93.788050150315613"/>
  </r>
  <r>
    <x v="364"/>
    <m/>
    <m/>
    <s v="Platina de 2&quot; x 1/8&quot;"/>
    <n v="12"/>
    <n v="53.932851999999997"/>
    <n v="647.19422099999997"/>
    <n v="31.034700000000001"/>
    <n v="20.853890032769769"/>
  </r>
  <r>
    <x v="364"/>
    <m/>
    <m/>
    <s v="Angular de 2&quot; x 1/8&quot;"/>
    <n v="60"/>
    <n v="93.564999999999998"/>
    <n v="5613.9"/>
    <n v="31.034700000000001"/>
    <n v="180.89106709586363"/>
  </r>
  <r>
    <x v="364"/>
    <m/>
    <m/>
    <s v="Tubo rect 4&quot;x1/8&quot;"/>
    <n v="24"/>
    <n v="540.95500000000004"/>
    <n v="12982.92"/>
    <n v="31.034700000000001"/>
    <n v="418.33560498409844"/>
  </r>
  <r>
    <x v="364"/>
    <m/>
    <m/>
    <s v="Tubo cuad 6&quot;"/>
    <n v="54"/>
    <n v="706.21666600000003"/>
    <n v="38135.699963999999"/>
    <n v="31.034700000000001"/>
    <n v="1228.8083971812198"/>
  </r>
  <r>
    <x v="365"/>
    <m/>
    <m/>
    <s v="Tornillo Flat head #8 x 2-1/2&quot;"/>
    <n v="730"/>
    <n v="0.96604699999999999"/>
    <n v="705.21403199999997"/>
    <n v="31.034700000000001"/>
    <n v="22.723404189504006"/>
  </r>
  <r>
    <x v="365"/>
    <m/>
    <m/>
    <s v="Tornillo Square Flat head #8 x 2&quot;"/>
    <n v="730"/>
    <n v="0.80806699999999998"/>
    <n v="589.88904000000002"/>
    <n v="31.034700000000001"/>
    <n v="19.007402681514563"/>
  </r>
  <r>
    <x v="365"/>
    <m/>
    <m/>
    <s v="Tornillo Square Flat head #8 x 1-1/4&quot;"/>
    <n v="730"/>
    <n v="0.55755699999999997"/>
    <n v="407.01659599999999"/>
    <n v="31.034700000000001"/>
    <n v="13.114887400232643"/>
  </r>
  <r>
    <x v="366"/>
    <m/>
    <m/>
    <s v="Lamina Plywood Corriente 4 x 8 x 3/8&quot;"/>
    <n v="6"/>
    <n v="501.99816900000002"/>
    <n v="3011.9890129999999"/>
    <n v="31.034700000000001"/>
    <n v="97.052299941678186"/>
  </r>
  <r>
    <x v="367"/>
    <m/>
    <m/>
    <s v="Tornillo Square Flat head #8 x 2&quot;"/>
    <n v="870"/>
    <n v="0.80806699999999998"/>
    <n v="703.01844400000004"/>
    <n v="31.034700000000001"/>
    <n v="22.652657960283168"/>
  </r>
  <r>
    <x v="367"/>
    <m/>
    <m/>
    <s v="Tornillo Flat head #8 x 2-1/2&quot;"/>
    <n v="720"/>
    <n v="0.96604699999999999"/>
    <n v="695.55356600000005"/>
    <n v="31.034700000000001"/>
    <n v="22.412124686238307"/>
  </r>
  <r>
    <x v="367"/>
    <m/>
    <m/>
    <s v="Tornillo Square Flat head #8 x 1-1/4&quot;"/>
    <n v="750"/>
    <n v="0.55755699999999997"/>
    <n v="418.16773499999999"/>
    <n v="31.034700000000001"/>
    <n v="13.474199363937785"/>
  </r>
  <r>
    <x v="366"/>
    <m/>
    <m/>
    <s v="Steel Insert 1/4-20 x 20 mm ZN"/>
    <n v="12"/>
    <n v="8.455209"/>
    <n v="101.462506"/>
    <n v="31.034700000000001"/>
    <n v="3.2693245302838436"/>
  </r>
  <r>
    <x v="366"/>
    <m/>
    <m/>
    <s v="Nivelador plastico con felpa 1&quot; x 1/4&quot;"/>
    <n v="12"/>
    <n v="16.954823000000001"/>
    <n v="203.45787200000001"/>
    <n v="31.034700000000001"/>
    <n v="6.5558188737123286"/>
  </r>
  <r>
    <x v="360"/>
    <m/>
    <m/>
    <s v="Resbalon plastico de 3/4&quot; con clavo"/>
    <n v="8"/>
    <n v="1.8334699999999999"/>
    <n v="14.667763000000001"/>
    <n v="31.034700000000001"/>
    <n v="0.47262461051661531"/>
  </r>
  <r>
    <x v="350"/>
    <m/>
    <m/>
    <s v="Steel Insert 1/4-20 x 20 mm ZN"/>
    <n v="16"/>
    <n v="8.455209"/>
    <n v="135.283342"/>
    <n v="31.034700000000001"/>
    <n v="4.3590993951931223"/>
  </r>
  <r>
    <x v="350"/>
    <m/>
    <m/>
    <s v="Nivelador plastico con felpa 1&quot; x 1/4&quot;"/>
    <n v="16"/>
    <n v="16.954823000000001"/>
    <n v="271.27716299999997"/>
    <n v="31.034700000000001"/>
    <n v="8.7410918423571022"/>
  </r>
  <r>
    <x v="348"/>
    <m/>
    <m/>
    <s v="Steel Insert 1/4-20 x 20 mm ZN"/>
    <n v="16"/>
    <n v="8.455209"/>
    <n v="135.283342"/>
    <n v="31.034700000000001"/>
    <n v="4.3590993951931223"/>
  </r>
  <r>
    <x v="348"/>
    <m/>
    <m/>
    <s v="Nivelador plastico con felpa 1&quot; x 1/4&quot;"/>
    <n v="16"/>
    <n v="16.954823000000001"/>
    <n v="271.27716299999997"/>
    <n v="31.034700000000001"/>
    <n v="8.7410918423571022"/>
  </r>
  <r>
    <x v="366"/>
    <m/>
    <m/>
    <s v="Tornillo Amarillo 2&quot; #10"/>
    <n v="60"/>
    <n v="0.76795199999999997"/>
    <n v="46.077148999999999"/>
    <n v="31.034700000000001"/>
    <n v="1.4846977415602534"/>
  </r>
  <r>
    <x v="366"/>
    <m/>
    <m/>
    <s v="Clavillo de Terminacion 1-3/4&quot;"/>
    <n v="1000"/>
    <n v="0.133525"/>
    <n v="133.524517"/>
    <n v="31.034700000000001"/>
    <n v="4.3024265419030954"/>
  </r>
  <r>
    <x v="366"/>
    <m/>
    <m/>
    <s v="Tornillo Flat head #8 x 2-1/2&quot;"/>
    <n v="250"/>
    <n v="0.96604699999999999"/>
    <n v="241.51165499999999"/>
    <n v="31.034700000000001"/>
    <n v="7.7819877427524666"/>
  </r>
  <r>
    <x v="366"/>
    <m/>
    <m/>
    <s v="Tornillo Amarillo 3&quot; #10"/>
    <n v="150"/>
    <n v="1.1853260000000001"/>
    <n v="177.79884200000001"/>
    <n v="31.034700000000001"/>
    <n v="5.7290336945419158"/>
  </r>
  <r>
    <x v="360"/>
    <m/>
    <m/>
    <s v="Tornillo Square Flat head #8 x 1-1/4&quot;"/>
    <n v="38"/>
    <n v="0.55755699999999997"/>
    <n v="21.187165"/>
    <n v="31.034700000000001"/>
    <n v="0.68269276003956858"/>
  </r>
  <r>
    <x v="360"/>
    <m/>
    <m/>
    <s v="Tornillo Pan head #10 x 1&quot;"/>
    <n v="57"/>
    <n v="0.68488499999999997"/>
    <n v="39.038424999999997"/>
    <n v="31.034700000000001"/>
    <n v="1.2578960002835535"/>
  </r>
  <r>
    <x v="350"/>
    <m/>
    <m/>
    <s v="Tornillo Square Flat head #8 x 1-1/4&quot;"/>
    <n v="80"/>
    <n v="0.55755699999999997"/>
    <n v="44.604557999999997"/>
    <n v="31.034700000000001"/>
    <n v="1.4372479192645651"/>
  </r>
  <r>
    <x v="350"/>
    <m/>
    <m/>
    <s v="Tornillo Pan head #10 x 1&quot;"/>
    <n v="106"/>
    <n v="0.68488499999999997"/>
    <n v="72.597773000000004"/>
    <n v="31.034700000000001"/>
    <n v="2.3392451997280466"/>
  </r>
  <r>
    <x v="348"/>
    <m/>
    <m/>
    <s v="Tornillo Sq round washer ph #8-x 1-1/2&quot;"/>
    <n v="50"/>
    <n v="0.88993999999999995"/>
    <n v="44.497019999999999"/>
    <n v="31.034700000000001"/>
    <n v="1.4337828301868554"/>
  </r>
  <r>
    <x v="348"/>
    <m/>
    <m/>
    <s v="Tornillo Square Flat head #8 x 1-1/4&quot;"/>
    <n v="30"/>
    <n v="0.55755699999999997"/>
    <n v="16.726709"/>
    <n v="31.034700000000001"/>
    <n v="0.53896796166871275"/>
  </r>
  <r>
    <x v="348"/>
    <m/>
    <m/>
    <s v="Tornillo Pan head #10 x 1&quot;"/>
    <n v="100"/>
    <n v="0.68488499999999997"/>
    <n v="68.488465000000005"/>
    <n v="31.034700000000001"/>
    <n v="2.2068350910432515"/>
  </r>
  <r>
    <x v="364"/>
    <m/>
    <m/>
    <s v="Lamina hierro 8 pie x 4 pie x 1/4&quot;"/>
    <n v="1.8"/>
    <n v="1323.82"/>
    <n v="2382.8760000000002"/>
    <n v="31.034700000000001"/>
    <n v="76.781022532842272"/>
  </r>
  <r>
    <x v="368"/>
    <m/>
    <m/>
    <s v="Steel Insert 1/4-20 x 20 mm ZN"/>
    <n v="30"/>
    <n v="8.455209"/>
    <n v="253.65626599999999"/>
    <n v="31.034700000000001"/>
    <n v="8.1733113579316043"/>
  </r>
  <r>
    <x v="368"/>
    <m/>
    <m/>
    <s v="Nivelador plastico con felpa 1&quot; x 1/4&quot;"/>
    <n v="30"/>
    <n v="16.954823000000001"/>
    <n v="508.64467999999999"/>
    <n v="31.034700000000001"/>
    <n v="16.389547184280822"/>
  </r>
  <r>
    <x v="369"/>
    <m/>
    <m/>
    <s v="Steel Insert 1/4-20 x 20 mm ZN"/>
    <n v="32"/>
    <n v="8.455209"/>
    <n v="270.56668300000001"/>
    <n v="31.034700000000001"/>
    <n v="8.7181987581642488"/>
  </r>
  <r>
    <x v="369"/>
    <m/>
    <m/>
    <s v="Nivelador plastico con felpa 1&quot; x 1/4&quot;"/>
    <n v="32"/>
    <n v="16.954823000000001"/>
    <n v="542.55432499999995"/>
    <n v="31.034700000000001"/>
    <n v="17.482183652492207"/>
  </r>
  <r>
    <x v="368"/>
    <m/>
    <m/>
    <s v="Clavillo de Terminacion 1-3/4&quot;"/>
    <n v="600"/>
    <n v="0.133525"/>
    <n v="80.114710000000002"/>
    <n v="31.034700000000001"/>
    <n v="2.5814559186974582"/>
  </r>
  <r>
    <x v="368"/>
    <m/>
    <m/>
    <s v="Tornillo Square Flat head #8 x 1-1/4&quot;"/>
    <n v="300"/>
    <n v="0.55755699999999997"/>
    <n v="167.26709399999999"/>
    <n v="31.034700000000001"/>
    <n v="5.3896797455751138"/>
  </r>
  <r>
    <x v="368"/>
    <m/>
    <m/>
    <s v="Tornillo Amarillo 2&quot; #10"/>
    <n v="250"/>
    <n v="0.76795199999999997"/>
    <n v="191.98812100000001"/>
    <n v="31.034700000000001"/>
    <n v="6.1862405952047226"/>
  </r>
  <r>
    <x v="368"/>
    <m/>
    <m/>
    <s v="Tornillo Flat head #8 x 2-1/2&quot;"/>
    <n v="200"/>
    <n v="0.96604699999999999"/>
    <n v="193.20932400000001"/>
    <n v="31.034700000000001"/>
    <n v="6.225590194201974"/>
  </r>
  <r>
    <x v="369"/>
    <m/>
    <m/>
    <s v="Clavillo de Terminacion 1-3/4&quot;"/>
    <n v="2000"/>
    <n v="0.133525"/>
    <n v="267.04903300000001"/>
    <n v="31.034700000000001"/>
    <n v="8.604853051584195"/>
  </r>
  <r>
    <x v="369"/>
    <m/>
    <m/>
    <s v="Tornillo Amarillo 2&quot; #10"/>
    <n v="100"/>
    <n v="0.76795199999999997"/>
    <n v="76.795248999999998"/>
    <n v="31.034700000000001"/>
    <n v="2.4744962574150868"/>
  </r>
  <r>
    <x v="369"/>
    <m/>
    <m/>
    <s v="Tornillo Flat head #8 x 2-1/2&quot;"/>
    <n v="450"/>
    <n v="0.96604699999999999"/>
    <n v="434.720979"/>
    <n v="31.034700000000001"/>
    <n v="14.007577936954441"/>
  </r>
  <r>
    <x v="369"/>
    <m/>
    <m/>
    <s v="Tornillo Amarillo 3&quot; #10"/>
    <n v="300"/>
    <n v="1.1853260000000001"/>
    <n v="355.59768400000002"/>
    <n v="31.034700000000001"/>
    <n v="11.458067389083832"/>
  </r>
  <r>
    <x v="370"/>
    <m/>
    <m/>
    <s v="Velcro"/>
    <n v="1"/>
    <n v="12.651859"/>
    <n v="12.651859"/>
    <n v="31.034700000000001"/>
    <n v="0.4076681585451124"/>
  </r>
  <r>
    <x v="370"/>
    <m/>
    <m/>
    <s v="Vinyl Spandau Nutmeg"/>
    <n v="1"/>
    <n v="0"/>
    <n v="0"/>
    <n v="31.034700000000001"/>
    <n v="0"/>
  </r>
  <r>
    <x v="371"/>
    <m/>
    <m/>
    <s v="Cerradura Para Mueble"/>
    <n v="1"/>
    <n v="224.195592"/>
    <n v="224.195592"/>
    <n v="31.034700000000001"/>
    <n v="7.2240296184593378"/>
  </r>
  <r>
    <x v="372"/>
    <m/>
    <m/>
    <s v="Cerradura Para Mueble"/>
    <n v="1"/>
    <n v="224.195592"/>
    <n v="224.195592"/>
    <n v="31.034700000000001"/>
    <n v="7.2240296184593378"/>
  </r>
  <r>
    <x v="371"/>
    <m/>
    <m/>
    <s v="Tornillo Gypsum 3/4&quot;"/>
    <n v="155"/>
    <n v="0.14399999999999999"/>
    <n v="22.32"/>
    <n v="31.034700000000001"/>
    <n v="0.71919496563524055"/>
  </r>
  <r>
    <x v="371"/>
    <m/>
    <m/>
    <s v="Tornillo Gypsum 1-1/2&quot;"/>
    <n v="8"/>
    <n v="0.24798899999999999"/>
    <n v="1.983913"/>
    <n v="31.034700000000001"/>
    <n v="6.3925638076089017E-2"/>
  </r>
  <r>
    <x v="62"/>
    <s v="En Proceso"/>
    <m/>
    <s v="Perno Allen Avellanado 3/4&quot; x 1/4&quot;"/>
    <n v="8"/>
    <n v="5.5962500000000004"/>
    <n v="44.77"/>
    <n v="31.034700000000001"/>
    <n v="1.4425787908373531"/>
  </r>
  <r>
    <x v="372"/>
    <m/>
    <m/>
    <s v="Tornillo Gypsum 1-1/2&quot;"/>
    <n v="100"/>
    <n v="0.24798899999999999"/>
    <n v="24.798914"/>
    <n v="31.034700000000001"/>
    <n v="0.79907052428410774"/>
  </r>
  <r>
    <x v="368"/>
    <m/>
    <m/>
    <s v="Clavillo de Terminacion 1-3/4&quot;"/>
    <n v="1000"/>
    <n v="0.133525"/>
    <n v="133.524517"/>
    <n v="31.034700000000001"/>
    <n v="4.3024265419030954"/>
  </r>
  <r>
    <x v="368"/>
    <m/>
    <m/>
    <s v="Steel Insert 1/4-20 x 20 mm ZN"/>
    <n v="30"/>
    <n v="8.455209"/>
    <n v="253.65626599999999"/>
    <n v="31.034700000000001"/>
    <n v="8.1733113579316043"/>
  </r>
  <r>
    <x v="368"/>
    <m/>
    <m/>
    <s v="Nivelador plastico con felpa 1&quot; x 1/4&quot;"/>
    <n v="30"/>
    <n v="16.954823000000001"/>
    <n v="508.64467999999999"/>
    <n v="31.034700000000001"/>
    <n v="16.389547184280822"/>
  </r>
  <r>
    <x v="368"/>
    <m/>
    <m/>
    <s v="Tornillo Square Flat head #8 x 1-1/4&quot;"/>
    <n v="300"/>
    <n v="0.55755699999999997"/>
    <n v="167.26709399999999"/>
    <n v="31.034700000000001"/>
    <n v="5.3896797455751138"/>
  </r>
  <r>
    <x v="368"/>
    <m/>
    <m/>
    <s v="Tornillo Amarillo 2&quot; #10"/>
    <n v="250"/>
    <n v="0.76795199999999997"/>
    <n v="191.98812100000001"/>
    <n v="31.034700000000001"/>
    <n v="6.1862405952047226"/>
  </r>
  <r>
    <x v="368"/>
    <m/>
    <m/>
    <s v="Tornillo Flat head #8 x 2-1/2&quot;"/>
    <n v="200"/>
    <n v="0.96604699999999999"/>
    <n v="193.20932400000001"/>
    <n v="31.034700000000001"/>
    <n v="6.225590194201974"/>
  </r>
  <r>
    <x v="364"/>
    <m/>
    <m/>
    <s v="Tuerca Hierro Negro 3/8&quot;"/>
    <n v="70"/>
    <n v="1.9593469999999999"/>
    <n v="137.15428700000001"/>
    <n v="31.034700000000001"/>
    <n v="4.4193849787495934"/>
  </r>
  <r>
    <x v="364"/>
    <m/>
    <m/>
    <s v="Arandela Lisa Hierro Negro 3/8&quot;"/>
    <n v="49"/>
    <n v="0.88"/>
    <n v="43.12"/>
    <n v="31.034700000000001"/>
    <n v="1.3894124963347478"/>
  </r>
  <r>
    <x v="373"/>
    <m/>
    <m/>
    <s v="Tornillo Amarillo 1-1/2&quot; #10"/>
    <n v="16"/>
    <n v="0.59678600000000004"/>
    <n v="9.5485779999999991"/>
    <n v="31.034700000000001"/>
    <n v="0.30767424850248265"/>
  </r>
  <r>
    <x v="373"/>
    <m/>
    <m/>
    <s v="Tornillo Gypsum 1-1/2&quot;"/>
    <n v="20"/>
    <n v="0.24798899999999999"/>
    <n v="4.9597829999999998"/>
    <n v="31.034700000000001"/>
    <n v="0.15981411130122089"/>
  </r>
  <r>
    <x v="374"/>
    <m/>
    <m/>
    <s v="Tornillo Gypsum 2&quot;"/>
    <n v="18"/>
    <n v="0.29192200000000001"/>
    <n v="5.254588"/>
    <n v="31.034700000000001"/>
    <n v="0.16931331702900301"/>
  </r>
  <r>
    <x v="374"/>
    <m/>
    <m/>
    <s v="Tornillo Gypsum 1&quot;"/>
    <n v="22"/>
    <n v="0.14652999999999999"/>
    <n v="3.2236600000000002"/>
    <n v="31.034700000000001"/>
    <n v="0.10387276177955644"/>
  </r>
  <r>
    <x v="299"/>
    <m/>
    <m/>
    <s v="Resbalon plastico de 3/4&quot; con clavo"/>
    <n v="130"/>
    <n v="1.8334699999999999"/>
    <n v="238.35115500000001"/>
    <n v="31.034700000000001"/>
    <n v="7.6801501222824777"/>
  </r>
  <r>
    <x v="296"/>
    <m/>
    <m/>
    <s v="Resbalon plastico de 3/4&quot; con clavo"/>
    <n v="30"/>
    <n v="1.8334699999999999"/>
    <n v="55.004112999999997"/>
    <n v="31.034700000000001"/>
    <n v="1.7723423458258012"/>
  </r>
  <r>
    <x v="375"/>
    <m/>
    <m/>
    <s v="Silicon transparente RTV Lanco"/>
    <n v="3"/>
    <n v="120.5"/>
    <n v="361.5"/>
    <n v="31.034700000000001"/>
    <n v="11.648251795570763"/>
  </r>
  <r>
    <x v="375"/>
    <m/>
    <m/>
    <s v="Tornillo Amarillo 3&quot; #10"/>
    <n v="600"/>
    <n v="1.1853260000000001"/>
    <n v="711.19536800000003"/>
    <n v="31.034700000000001"/>
    <n v="22.916134778167663"/>
  </r>
  <r>
    <x v="364"/>
    <m/>
    <m/>
    <s v="Tuerca Hierro Negro 3/8&quot;"/>
    <n v="-70"/>
    <n v="2.2999999999999998"/>
    <n v="-161"/>
    <n v="31.034700000000001"/>
    <n v="-5.1877414635875327"/>
  </r>
  <r>
    <x v="364"/>
    <m/>
    <m/>
    <s v="Arandela Lisa Hierro Negro 3/8&quot;"/>
    <n v="-49"/>
    <n v="1.0304"/>
    <n v="-50.489600000000003"/>
    <n v="31.034700000000001"/>
    <n v="-1.6268757229810502"/>
  </r>
  <r>
    <x v="364"/>
    <m/>
    <m/>
    <s v="Varilla de hierro roscada 3/8&quot;"/>
    <n v="-14.64"/>
    <n v="249.17158499999999"/>
    <n v="-3647.8720010000002"/>
    <n v="31.034700000000001"/>
    <n v="-117.54171946240821"/>
  </r>
  <r>
    <x v="370"/>
    <m/>
    <m/>
    <s v="Carros No 5 para Zipper"/>
    <n v="2"/>
    <n v="7"/>
    <n v="14"/>
    <n v="31.034700000000001"/>
    <n v="0.45110795335543763"/>
  </r>
  <r>
    <x v="370"/>
    <m/>
    <m/>
    <s v="Zipper No 5"/>
    <n v="1"/>
    <n v="19.5"/>
    <n v="19.5"/>
    <n v="31.034700000000001"/>
    <n v="0.62832893503078813"/>
  </r>
  <r>
    <x v="375"/>
    <m/>
    <m/>
    <s v="Lamina Plywood Corriente 4 x 8 x 1/8&quot;"/>
    <n v="10"/>
    <n v="313.04000000000002"/>
    <n v="3130.4"/>
    <n v="31.034700000000001"/>
    <n v="100.86773837027586"/>
  </r>
  <r>
    <x v="375"/>
    <m/>
    <m/>
    <s v="Lamina Plywood Corriente 3 x 7 x 1/8&quot;"/>
    <n v="2"/>
    <n v="148.32"/>
    <n v="296.64"/>
    <n v="31.034700000000001"/>
    <n v="9.5583330916683575"/>
  </r>
  <r>
    <x v="375"/>
    <m/>
    <m/>
    <s v="Lamina Plywood Corriente 4 x 8 x 3/4&quot;"/>
    <n v="0.5"/>
    <n v="803.4"/>
    <n v="401.7"/>
    <n v="31.034700000000001"/>
    <n v="12.943576061634234"/>
  </r>
  <r>
    <x v="375"/>
    <m/>
    <m/>
    <s v="Lamina Plywood Corriente 4 x 8 x 1/2&quot;"/>
    <n v="0.5"/>
    <n v="565.47"/>
    <n v="282.73500000000001"/>
    <n v="31.034700000000001"/>
    <n v="9.1102862279964043"/>
  </r>
  <r>
    <x v="375"/>
    <m/>
    <m/>
    <s v="Lamina Plywood Fenolico 4 x 8 x 3/8&quot;"/>
    <n v="1"/>
    <n v="604.52499999999998"/>
    <n v="604.52499999999998"/>
    <n v="31.034700000000001"/>
    <n v="19.479002535871135"/>
  </r>
  <r>
    <x v="375"/>
    <m/>
    <m/>
    <s v="Lamina Plywood Fenolico 4 x 8 x 3/4&quot;"/>
    <n v="1"/>
    <n v="820.49077799999998"/>
    <n v="820.49077799999998"/>
    <n v="31.034700000000001"/>
    <n v="26.437851115042193"/>
  </r>
  <r>
    <x v="375"/>
    <m/>
    <m/>
    <s v="Lamina Plywood Corriente 4 x 8 x 3/8&quot;"/>
    <n v="2"/>
    <n v="501.99816900000002"/>
    <n v="1003.996338"/>
    <n v="31.034700000000001"/>
    <n v="32.35076665796673"/>
  </r>
  <r>
    <x v="375"/>
    <m/>
    <m/>
    <s v="Tornillo Gypsum 1-1/2&quot;"/>
    <n v="200"/>
    <n v="0.24798899999999999"/>
    <n v="49.597828"/>
    <n v="31.034700000000001"/>
    <n v="1.5981410485682155"/>
  </r>
  <r>
    <x v="375"/>
    <m/>
    <m/>
    <s v="Tornillo Gypsum 1&quot;"/>
    <n v="400"/>
    <n v="0.14652999999999999"/>
    <n v="58.612003000000001"/>
    <n v="31.034700000000001"/>
    <n v="1.8885957653851979"/>
  </r>
  <r>
    <x v="343"/>
    <m/>
    <m/>
    <s v="Resbalon plastico de 3/4&quot; con clavo"/>
    <n v="330"/>
    <n v="1.8334699999999999"/>
    <n v="605.04524000000004"/>
    <n v="31.034700000000001"/>
    <n v="19.495765707417828"/>
  </r>
  <r>
    <x v="364"/>
    <m/>
    <m/>
    <s v="Arandela Lisa Hierro Negro 1/2&quot;"/>
    <n v="16"/>
    <n v="1.607224"/>
    <n v="25.715585000000001"/>
    <n v="31.034700000000001"/>
    <n v="0.82860749419198509"/>
  </r>
  <r>
    <x v="364"/>
    <m/>
    <m/>
    <s v="Tuerca Hierro Negro 1/2&quot;"/>
    <n v="28"/>
    <n v="4.6539400000000004"/>
    <n v="130.310327"/>
    <n v="31.034700000000001"/>
    <n v="4.1988589224319872"/>
  </r>
  <r>
    <x v="364"/>
    <m/>
    <m/>
    <s v="Perno Hexagonal 1-1/2&quot; x 1/2&quot; Gal"/>
    <n v="16"/>
    <n v="6.797288"/>
    <n v="108.75660999999999"/>
    <n v="31.034700000000001"/>
    <n v="3.5043551250696798"/>
  </r>
  <r>
    <x v="364"/>
    <m/>
    <m/>
    <s v="Varilla de hierro roscada 1/2&quot;"/>
    <n v="1.74"/>
    <n v="198.632576"/>
    <n v="345.62068199999999"/>
    <n v="31.034700000000001"/>
    <n v="11.136588463880752"/>
  </r>
  <r>
    <x v="376"/>
    <m/>
    <m/>
    <s v="Cuero negro"/>
    <n v="5"/>
    <n v="30.013242999999999"/>
    <n v="150.066215"/>
    <n v="31.034700000000001"/>
    <n v="4.8354330797462195"/>
  </r>
  <r>
    <x v="343"/>
    <m/>
    <m/>
    <s v="Resbalon plastico de 3/4&quot; con clavo"/>
    <n v="-40"/>
    <n v="1.75"/>
    <n v="-70"/>
    <n v="31.034700000000001"/>
    <n v="-2.2555397667771881"/>
  </r>
  <r>
    <x v="377"/>
    <m/>
    <m/>
    <s v="Varilla de hierro liso 5/8&quot;"/>
    <n v="3.1"/>
    <n v="63.784604999999999"/>
    <n v="197.73227499999999"/>
    <n v="31.034700000000001"/>
    <n v="6.3713287062546113"/>
  </r>
  <r>
    <x v="377"/>
    <m/>
    <m/>
    <s v="Platina de 1&quot; x 1/8&quot;"/>
    <n v="0.97"/>
    <n v="25.517292999999999"/>
    <n v="24.751774000000001"/>
    <n v="31.034700000000001"/>
    <n v="0.79755157936116672"/>
  </r>
  <r>
    <x v="377"/>
    <m/>
    <m/>
    <s v="Platina de 1-1/2&quot; x 1/4&quot;"/>
    <n v="1.8"/>
    <n v="70.041757000000004"/>
    <n v="126.075163"/>
    <n v="31.034700000000001"/>
    <n v="4.0623934821345138"/>
  </r>
  <r>
    <x v="377"/>
    <m/>
    <m/>
    <s v="Angular de 1-1/2&quot; x 1/4&quot;"/>
    <n v="1.77"/>
    <n v="179.60619600000001"/>
    <n v="317.90296699999999"/>
    <n v="31.034700000000001"/>
    <n v="10.243468343499373"/>
  </r>
  <r>
    <x v="377"/>
    <m/>
    <m/>
    <s v="Tornillo Pan head #10 x 1&quot;"/>
    <n v="114"/>
    <n v="0.68488499999999997"/>
    <n v="78.076849999999993"/>
    <n v="31.034700000000001"/>
    <n v="2.5157920005671071"/>
  </r>
  <r>
    <x v="377"/>
    <m/>
    <m/>
    <s v="Tornillo Amarillo 2&quot; #10"/>
    <n v="42"/>
    <n v="0.76795199999999997"/>
    <n v="32.254004000000002"/>
    <n v="31.034700000000001"/>
    <n v="1.0392884094255785"/>
  </r>
  <r>
    <x v="377"/>
    <m/>
    <m/>
    <s v="Clavillo de Terminacion 1-3/4&quot;"/>
    <n v="480"/>
    <n v="0.133525"/>
    <n v="64.091768000000002"/>
    <n v="31.034700000000001"/>
    <n v="2.0651647349579663"/>
  </r>
  <r>
    <x v="377"/>
    <m/>
    <m/>
    <s v="Lamina Plywood Corriente 4 x 8 x 1/4&quot;"/>
    <n v="1"/>
    <n v="394.299868"/>
    <n v="394.299868"/>
    <n v="31.034700000000001"/>
    <n v="12.705129032985658"/>
  </r>
  <r>
    <x v="377"/>
    <m/>
    <m/>
    <s v="Lamina Plywood Corriente 4 x 8 x 3/8&quot;"/>
    <n v="1"/>
    <n v="501.99816900000002"/>
    <n v="501.99816900000002"/>
    <n v="31.034700000000001"/>
    <n v="16.175383328983365"/>
  </r>
  <r>
    <x v="377"/>
    <m/>
    <m/>
    <s v="Lamina Plywood Corriente 4 x 8 x 1/2&quot;"/>
    <n v="2"/>
    <n v="565.47"/>
    <n v="1130.94"/>
    <n v="31.034700000000001"/>
    <n v="36.441144911985617"/>
  </r>
  <r>
    <x v="368"/>
    <m/>
    <m/>
    <s v="Tornillo Sq flat head black #9-x 2-1/2&quot;"/>
    <n v="700"/>
    <n v="1.4388380000000001"/>
    <n v="1007.186655"/>
    <n v="31.034700000000001"/>
    <n v="32.453565041711371"/>
  </r>
  <r>
    <x v="368"/>
    <m/>
    <m/>
    <s v="Steel Insert 1/4-20 x 20 mm ZN"/>
    <n v="40"/>
    <n v="8.455209"/>
    <n v="338.20835399999999"/>
    <n v="31.034700000000001"/>
    <n v="10.897748455760809"/>
  </r>
  <r>
    <x v="368"/>
    <m/>
    <m/>
    <s v="Nivelador plastico con felpa 1&quot; x 1/4&quot;"/>
    <n v="40"/>
    <n v="16.954823000000001"/>
    <n v="678.19290699999999"/>
    <n v="31.034700000000001"/>
    <n v="21.85272958978176"/>
  </r>
  <r>
    <x v="368"/>
    <m/>
    <m/>
    <s v="Tornillo Square Flat head #8 x 1-1/4&quot;"/>
    <n v="900"/>
    <n v="0.55755699999999997"/>
    <n v="501.80128200000001"/>
    <n v="31.034700000000001"/>
    <n v="16.169039236725343"/>
  </r>
  <r>
    <x v="368"/>
    <m/>
    <m/>
    <s v="Tornillo Amarillo 2&quot; #10"/>
    <n v="1200"/>
    <n v="0.76795199999999997"/>
    <n v="921.54298300000005"/>
    <n v="31.034700000000001"/>
    <n v="29.693954927871061"/>
  </r>
  <r>
    <x v="370"/>
    <m/>
    <m/>
    <s v="Carros No 5 para Zipper"/>
    <n v="2"/>
    <n v="7"/>
    <n v="14"/>
    <n v="31.034700000000001"/>
    <n v="0.45110795335543763"/>
  </r>
  <r>
    <x v="370"/>
    <m/>
    <m/>
    <s v="Zipper No 5"/>
    <n v="1"/>
    <n v="19.5"/>
    <n v="19.5"/>
    <n v="31.034700000000001"/>
    <n v="0.62832893503078813"/>
  </r>
  <r>
    <x v="375"/>
    <m/>
    <m/>
    <s v="Tornillo Gypsum 1&quot;"/>
    <n v="200"/>
    <n v="0.14652999999999999"/>
    <n v="29.306001999999999"/>
    <n v="31.034700000000001"/>
    <n v="0.94429789880359727"/>
  </r>
  <r>
    <x v="365"/>
    <m/>
    <m/>
    <s v="Clavillo de Terminacion 1-3/4&quot;"/>
    <n v="720"/>
    <n v="0.133525"/>
    <n v="96.137652000000003"/>
    <n v="31.034700000000001"/>
    <n v="3.0977471024369496"/>
  </r>
  <r>
    <x v="364"/>
    <m/>
    <m/>
    <s v="Perno para carroceria 2&quot; X 1/2&quot; HN"/>
    <n v="20"/>
    <n v="18.064"/>
    <n v="361.28"/>
    <n v="31.034700000000001"/>
    <n v="11.641162956303749"/>
  </r>
  <r>
    <x v="364"/>
    <m/>
    <m/>
    <s v="Varilla de hierro roscada 1/2&quot;"/>
    <n v="7.32"/>
    <n v="198.632576"/>
    <n v="1453.9904550000001"/>
    <n v="31.034700000000001"/>
    <n v="46.850475596670826"/>
  </r>
  <r>
    <x v="364"/>
    <m/>
    <m/>
    <s v="Perno Hexagonal 1-1/2&quot; x 1/2&quot; Gal"/>
    <n v="1"/>
    <n v="6.797288"/>
    <n v="6.797288"/>
    <n v="31.034700000000001"/>
    <n v="0.21902219128910541"/>
  </r>
  <r>
    <x v="364"/>
    <m/>
    <m/>
    <s v="Arandela Lisa Hierro Negro 1/2&quot;"/>
    <n v="7"/>
    <n v="1.607224"/>
    <n v="11.250569"/>
    <n v="31.034700000000001"/>
    <n v="0.36251579683386659"/>
  </r>
  <r>
    <x v="364"/>
    <m/>
    <m/>
    <s v="Tuerca Hierro Negro 1/2&quot;"/>
    <n v="30"/>
    <n v="4.6539400000000004"/>
    <n v="139.61820700000001"/>
    <n v="31.034700000000001"/>
    <n v="4.4987774007804173"/>
  </r>
  <r>
    <x v="377"/>
    <m/>
    <m/>
    <s v="Tornillo Amarillo 2&quot; #10"/>
    <n v="138"/>
    <n v="0.76795199999999997"/>
    <n v="105.97744299999999"/>
    <n v="31.034700000000001"/>
    <n v="3.4148048152551818"/>
  </r>
  <r>
    <x v="364"/>
    <m/>
    <m/>
    <s v="Perno Hexagonal de 2&quot; x 1/2&quot; HN"/>
    <n v="19"/>
    <n v="0"/>
    <n v="0"/>
    <n v="31.034700000000001"/>
    <n v="0"/>
  </r>
  <r>
    <x v="343"/>
    <m/>
    <m/>
    <s v="Papel Encerado"/>
    <n v="375"/>
    <n v="1.162666"/>
    <n v="435.99975000000001"/>
    <n v="31.163599999999999"/>
    <n v="13.990673413854626"/>
  </r>
  <r>
    <x v="343"/>
    <m/>
    <m/>
    <s v="Fleje de 1/2&quot;"/>
    <n v="250"/>
    <n v="0.51303500000000002"/>
    <n v="128.25878800000001"/>
    <n v="31.163599999999999"/>
    <n v="4.1156601933024435"/>
  </r>
  <r>
    <x v="343"/>
    <m/>
    <m/>
    <s v="Grapas para fleje 1/2&quot;"/>
    <n v="110"/>
    <n v="0.47408800000000001"/>
    <n v="52.149679999999996"/>
    <n v="31.163599999999999"/>
    <n v="1.6734164217227792"/>
  </r>
  <r>
    <x v="343"/>
    <m/>
    <m/>
    <s v="Tornillo Gypsum 1-1/4&quot;"/>
    <n v="1800"/>
    <n v="0.226105"/>
    <n v="406.98891099999997"/>
    <n v="31.163599999999999"/>
    <n v="13.059752756420952"/>
  </r>
  <r>
    <x v="343"/>
    <m/>
    <m/>
    <s v="Lamina Plywood Fenolico 4 x 8 x 3/4&quot;"/>
    <n v="21"/>
    <n v="751.55436799999995"/>
    <n v="15782.641728000001"/>
    <n v="31.163599999999999"/>
    <n v="506.44475375117128"/>
  </r>
  <r>
    <x v="366"/>
    <m/>
    <m/>
    <s v="Varilla galvanizada roscada 1/2&quot;"/>
    <n v="3.5"/>
    <n v="36.825077"/>
    <n v="128.88776949999999"/>
    <n v="31.163599999999999"/>
    <n v="4.1358434038429452"/>
  </r>
  <r>
    <x v="366"/>
    <m/>
    <m/>
    <s v="Tuerca Galvanizada 1/2&quot;"/>
    <n v="30"/>
    <n v="1.1555"/>
    <n v="34.664999999999999"/>
    <n v="31.163599999999999"/>
    <n v="1.1123554403214007"/>
  </r>
  <r>
    <x v="366"/>
    <m/>
    <m/>
    <s v="Arandela Lisa Galvanizada 1/2&quot;"/>
    <n v="60"/>
    <n v="1.101364"/>
    <n v="66.08184"/>
    <n v="31.163599999999999"/>
    <n v="2.1204815874931011"/>
  </r>
  <r>
    <x v="377"/>
    <m/>
    <m/>
    <s v="Tornillo Amarillo 2&quot; #10"/>
    <n v="-42"/>
    <n v="0.78400000000000003"/>
    <n v="-32.927999999999997"/>
    <n v="31.163599999999999"/>
    <n v="-1.056617335609493"/>
  </r>
  <r>
    <x v="343"/>
    <m/>
    <m/>
    <s v="Papel Encerado"/>
    <n v="-151.4"/>
    <n v="1.162666"/>
    <n v="-176.02763200000001"/>
    <n v="31.163599999999999"/>
    <n v="-5.648501200118087"/>
  </r>
  <r>
    <x v="378"/>
    <m/>
    <m/>
    <s v="Platina de 2&quot; x 1/4&quot;"/>
    <n v="2.15"/>
    <n v="133.11497900000001"/>
    <n v="286.197204"/>
    <n v="31.163599999999999"/>
    <n v="9.1837016262562745"/>
  </r>
  <r>
    <x v="378"/>
    <m/>
    <m/>
    <s v="Platina de 1-1/2&quot; x 1/4&quot;"/>
    <n v="2.4700000000000002"/>
    <n v="70.041757000000004"/>
    <n v="173.003141"/>
    <n v="31.163599999999999"/>
    <n v="5.5514491586337913"/>
  </r>
  <r>
    <x v="378"/>
    <m/>
    <m/>
    <s v="Platina de 3&quot; x 1/4&quot;"/>
    <n v="2.99"/>
    <n v="115.07982"/>
    <n v="344.088662"/>
    <n v="31.163599999999999"/>
    <n v="11.041364348149765"/>
  </r>
  <r>
    <x v="378"/>
    <m/>
    <m/>
    <s v="Almohadillas de fieltro 1&quot;"/>
    <n v="6"/>
    <n v="1.7013849999999999"/>
    <n v="10.208311999999999"/>
    <n v="31.163599999999999"/>
    <n v="0.32757165410928135"/>
  </r>
  <r>
    <x v="378"/>
    <m/>
    <m/>
    <s v="Nivelador hierro negro 1-1/4&quot; x 3/8&quot;"/>
    <n v="6"/>
    <n v="12.471553"/>
    <n v="74.829319999999996"/>
    <n v="31.163599999999999"/>
    <n v="2.4011770142088849"/>
  </r>
  <r>
    <x v="378"/>
    <m/>
    <m/>
    <s v="Perno para carroceria 4-1/2&quot; x 1/2&quot; HN"/>
    <n v="4"/>
    <n v="28.72"/>
    <n v="114.88"/>
    <n v="31.163599999999999"/>
    <n v="3.6863520260817109"/>
  </r>
  <r>
    <x v="378"/>
    <m/>
    <m/>
    <s v="Arandela Lisa Hierro Negro 3/8&quot;"/>
    <n v="2"/>
    <n v="1.0304"/>
    <n v="2.0608"/>
    <n v="31.163599999999999"/>
    <n v="6.6128431888485287E-2"/>
  </r>
  <r>
    <x v="378"/>
    <m/>
    <m/>
    <s v="Tuerca Hierro Negro 3/8&quot;"/>
    <n v="8"/>
    <n v="2.2999999999999998"/>
    <n v="18.399999999999999"/>
    <n v="31.163599999999999"/>
    <n v="0.59043242757576142"/>
  </r>
  <r>
    <x v="378"/>
    <m/>
    <m/>
    <s v="Tornillo Square Flat head #8 x 1-1/4&quot;"/>
    <n v="50"/>
    <n v="0.55755699999999997"/>
    <n v="27.877849000000001"/>
    <n v="31.163599999999999"/>
    <n v="0.8945644598185063"/>
  </r>
  <r>
    <x v="368"/>
    <m/>
    <m/>
    <s v="Clavillo de Terminacion 2&quot;"/>
    <n v="1800"/>
    <n v="0.168216"/>
    <n v="302.78851200000003"/>
    <n v="31.163599999999999"/>
    <n v="9.7160954446854682"/>
  </r>
  <r>
    <x v="377"/>
    <m/>
    <m/>
    <s v="Platina de 1&quot; x 1/8&quot;"/>
    <n v="0.82"/>
    <n v="25.517292999999999"/>
    <n v="20.92418"/>
    <n v="31.163599999999999"/>
    <n v="0.67143013002348895"/>
  </r>
  <r>
    <x v="377"/>
    <m/>
    <m/>
    <s v="Perno para carroceria 4-1/2&quot; x 1/2&quot; HN"/>
    <n v="6"/>
    <n v="28.72"/>
    <n v="172.32"/>
    <n v="31.163599999999999"/>
    <n v="5.5295280391225656"/>
  </r>
  <r>
    <x v="377"/>
    <m/>
    <m/>
    <s v="Angular de 1-1/2&quot; x 1/4&quot;"/>
    <n v="1.97"/>
    <n v="179.60619600000001"/>
    <n v="353.824207"/>
    <n v="31.163599999999999"/>
    <n v="11.353765514895583"/>
  </r>
  <r>
    <x v="377"/>
    <m/>
    <m/>
    <s v="Tornillo Pan head #10 x 1&quot;"/>
    <n v="100"/>
    <n v="0.68488499999999997"/>
    <n v="68.488465000000005"/>
    <n v="31.163599999999999"/>
    <n v="2.1977071005917161"/>
  </r>
  <r>
    <x v="343"/>
    <m/>
    <m/>
    <s v="Grapas para fleje 1/2&quot;"/>
    <n v="4"/>
    <n v="0.47408800000000001"/>
    <n v="1.896352"/>
    <n v="31.163599999999999"/>
    <n v="6.0851506244464698E-2"/>
  </r>
  <r>
    <x v="343"/>
    <m/>
    <m/>
    <s v="Fleje de 1/2&quot;"/>
    <n v="40"/>
    <n v="0.51303500000000002"/>
    <n v="20.521405999999999"/>
    <n v="31.163599999999999"/>
    <n v="0.65850562836129334"/>
  </r>
  <r>
    <x v="364"/>
    <m/>
    <m/>
    <s v="Tornillo Pan head #10 x 1&quot;"/>
    <n v="535"/>
    <n v="0.68488499999999997"/>
    <n v="366.41328700000003"/>
    <n v="31.163599999999999"/>
    <n v="11.757732964099143"/>
  </r>
  <r>
    <x v="364"/>
    <m/>
    <m/>
    <s v="Lamina hierro 8 pie x 4 pie x 1/4&quot;"/>
    <n v="0.56000000000000005"/>
    <n v="1323.82"/>
    <n v="741.33920000000001"/>
    <n v="31.163599999999999"/>
    <n v="23.788625190927878"/>
  </r>
  <r>
    <x v="62"/>
    <s v="En Proceso"/>
    <m/>
    <s v="Perno Allen Avellanado 1/2&quot; x 1/4&quot; HN"/>
    <n v="8"/>
    <n v="2.9723419999999998"/>
    <n v="23.778732999999999"/>
    <n v="31.163599999999999"/>
    <n v="0.76302907879705806"/>
  </r>
  <r>
    <x v="368"/>
    <m/>
    <m/>
    <s v="Clavillo de Terminacion 2&quot;"/>
    <n v="1800"/>
    <n v="0.168216"/>
    <n v="302.78851200000003"/>
    <n v="31.163599999999999"/>
    <n v="9.7160954446854682"/>
  </r>
  <r>
    <x v="368"/>
    <m/>
    <m/>
    <s v="Tornillo Square Flat head #8 x 1-1/4&quot;"/>
    <n v="900"/>
    <n v="0.55755699999999997"/>
    <n v="501.80128200000001"/>
    <n v="31.163599999999999"/>
    <n v="16.102160276733112"/>
  </r>
  <r>
    <x v="368"/>
    <m/>
    <m/>
    <s v="Tornillo Amarillo 2&quot; #10"/>
    <n v="1200"/>
    <n v="0.76829800000000004"/>
    <n v="921.957537"/>
    <n v="31.163599999999999"/>
    <n v="29.584436233297822"/>
  </r>
  <r>
    <x v="368"/>
    <m/>
    <m/>
    <s v="Tornillo Amarillo 2-1/2&quot; #10"/>
    <n v="700"/>
    <n v="0.08"/>
    <n v="56"/>
    <n v="31.163599999999999"/>
    <n v="1.7969682578392741"/>
  </r>
  <r>
    <x v="379"/>
    <m/>
    <m/>
    <s v="Resbalon plastico de 1&quot; con clavo"/>
    <n v="8"/>
    <n v="2.2835860000000001"/>
    <n v="18.268688999999998"/>
    <n v="31.163599999999999"/>
    <n v="0.58621882580959839"/>
  </r>
  <r>
    <x v="379"/>
    <m/>
    <m/>
    <s v="Tornillo Amarillo 1-1/2&quot; #10"/>
    <n v="16"/>
    <n v="0.59711899999999996"/>
    <n v="9.5539079999999998"/>
    <n v="31.163599999999999"/>
    <n v="0.30657266811279826"/>
  </r>
  <r>
    <x v="379"/>
    <m/>
    <m/>
    <s v="Tornillo Amarillo 2&quot; #10"/>
    <n v="80"/>
    <n v="0.76829800000000004"/>
    <n v="61.463836000000001"/>
    <n v="31.163599999999999"/>
    <n v="1.9722957553042653"/>
  </r>
  <r>
    <x v="379"/>
    <m/>
    <m/>
    <s v="Tornillo Gypsum 3/4&quot;"/>
    <n v="24"/>
    <n v="0.14399999999999999"/>
    <n v="3.456"/>
    <n v="31.163599999999999"/>
    <n v="0.11089861248379521"/>
  </r>
  <r>
    <x v="379"/>
    <m/>
    <m/>
    <s v="Rodos 2&quot; W2001"/>
    <n v="4"/>
    <n v="981.73089700000003"/>
    <n v="3926.9235880000001"/>
    <n v="31.163599999999999"/>
    <n v="126.00994711779127"/>
  </r>
  <r>
    <x v="379"/>
    <m/>
    <m/>
    <s v="Resbalon plastico de 1&quot; con clavo"/>
    <n v="-8"/>
    <n v="2.2835860000000001"/>
    <n v="-18.268688000000001"/>
    <n v="31.163599999999999"/>
    <n v="-0.58621879372087959"/>
  </r>
  <r>
    <x v="379"/>
    <m/>
    <m/>
    <s v="Tornillo Amarillo 1-1/2&quot; #10"/>
    <n v="-16"/>
    <n v="0.66400000000000003"/>
    <n v="-10.624000000000001"/>
    <n v="31.163599999999999"/>
    <n v="-0.34091054948722233"/>
  </r>
  <r>
    <x v="379"/>
    <m/>
    <m/>
    <s v="Tornillo Amarillo 1-1/4&quot; #10"/>
    <n v="-80"/>
    <n v="0.52800000000000002"/>
    <n v="-42.24"/>
    <n v="31.163599999999999"/>
    <n v="-1.3554274859130526"/>
  </r>
  <r>
    <x v="379"/>
    <m/>
    <m/>
    <s v="Tornillo Gypsum 3/4&quot;"/>
    <n v="-24"/>
    <n v="0.14399999999999999"/>
    <n v="-3.456"/>
    <n v="31.163599999999999"/>
    <n v="-0.11089861248379521"/>
  </r>
  <r>
    <x v="379"/>
    <m/>
    <m/>
    <s v="Rodos 2&quot; W2001"/>
    <n v="-4"/>
    <n v="981.73089700000003"/>
    <n v="-3926.9235880000001"/>
    <n v="31.163599999999999"/>
    <n v="-126.00994711779127"/>
  </r>
  <r>
    <x v="379"/>
    <m/>
    <m/>
    <s v="Resbalon plastico de 1&quot; con clavo"/>
    <n v="8"/>
    <n v="2.2835860000000001"/>
    <n v="18.268688999999998"/>
    <n v="31.163599999999999"/>
    <n v="0.58621882580959839"/>
  </r>
  <r>
    <x v="379"/>
    <m/>
    <m/>
    <s v="Tornillo Amarillo 1-1/2&quot; #10"/>
    <n v="16"/>
    <n v="0.59678600000000004"/>
    <n v="9.5485779999999991"/>
    <n v="31.163599999999999"/>
    <n v="0.30640163524111463"/>
  </r>
  <r>
    <x v="379"/>
    <m/>
    <m/>
    <s v="Tornillo Amarillo 1-1/4&quot; #10"/>
    <n v="80"/>
    <n v="0.525146"/>
    <n v="42.011687999999999"/>
    <n v="31.163599999999999"/>
    <n v="1.3481012463258417"/>
  </r>
  <r>
    <x v="379"/>
    <m/>
    <m/>
    <s v="Tornillo Gypsum 3/4&quot;"/>
    <n v="24"/>
    <n v="0.14399999999999999"/>
    <n v="3.456"/>
    <n v="31.163599999999999"/>
    <n v="0.11089861248379521"/>
  </r>
  <r>
    <x v="379"/>
    <m/>
    <m/>
    <s v="Rodos 2&quot; W2001"/>
    <n v="4"/>
    <n v="554.81506899999999"/>
    <n v="2219.2602750000001"/>
    <n v="31.163599999999999"/>
    <n v="71.21321910819033"/>
  </r>
  <r>
    <x v="380"/>
    <m/>
    <m/>
    <s v="Resbalon plastico de 3/4&quot; con clavo"/>
    <n v="4"/>
    <n v="1.830776"/>
    <n v="7.3231029999999997"/>
    <n v="31.163599999999999"/>
    <n v="0.23498899356942074"/>
  </r>
  <r>
    <x v="380"/>
    <m/>
    <m/>
    <s v="Lamina hierro 8 pie x 4 pie x 1/4&quot;"/>
    <n v="0.12"/>
    <n v="1323.82"/>
    <n v="158.85839999999999"/>
    <n v="31.163599999999999"/>
    <n v="5.097562540913116"/>
  </r>
  <r>
    <x v="380"/>
    <m/>
    <m/>
    <s v="Angular de 3/4&quot; x 1/8&quot;"/>
    <n v="6"/>
    <n v="60.105792000000001"/>
    <n v="360.63475399999999"/>
    <n v="31.163599999999999"/>
    <n v="11.572307243065628"/>
  </r>
  <r>
    <x v="380"/>
    <m/>
    <m/>
    <s v="Tornillo Amarillo 2&quot; #10"/>
    <n v="16"/>
    <n v="0.76829800000000004"/>
    <n v="12.292767"/>
    <n v="31.163599999999999"/>
    <n v="0.39445914464310927"/>
  </r>
  <r>
    <x v="380"/>
    <m/>
    <m/>
    <s v="Tornillo Pan head #10 x 3/4&quot;"/>
    <n v="21"/>
    <n v="0.63412100000000005"/>
    <n v="13.316535999999999"/>
    <n v="31.163599999999999"/>
    <n v="0.42731058029239238"/>
  </r>
  <r>
    <x v="380"/>
    <m/>
    <m/>
    <s v="Tornillo Pan head #10 x 1&quot;"/>
    <n v="16"/>
    <n v="0.68488499999999997"/>
    <n v="10.958154"/>
    <n v="31.163599999999999"/>
    <n v="0.35163312325918705"/>
  </r>
  <r>
    <x v="381"/>
    <m/>
    <m/>
    <s v="Tornillo Pan head #8 x 1/2&quot;"/>
    <n v="24"/>
    <n v="0.39021600000000001"/>
    <n v="9.3651920000000004"/>
    <n v="31.163599999999999"/>
    <n v="0.30051701343875548"/>
  </r>
  <r>
    <x v="381"/>
    <m/>
    <m/>
    <s v="Resbalon plastico de 3/4&quot; con clavo"/>
    <n v="8"/>
    <n v="1.830776"/>
    <n v="14.646205"/>
    <n v="31.163599999999999"/>
    <n v="0.46997795505012258"/>
  </r>
  <r>
    <x v="381"/>
    <m/>
    <m/>
    <s v="Rieles de extension 12&quot;"/>
    <n v="4"/>
    <n v="46.277391999999999"/>
    <n v="185.10956899999999"/>
    <n v="31.163599999999999"/>
    <n v="5.9399289234876589"/>
  </r>
  <r>
    <x v="381"/>
    <m/>
    <m/>
    <s v="Tornillo Gypsum 1&quot;"/>
    <n v="40"/>
    <n v="0.14652999999999999"/>
    <n v="5.8612000000000002"/>
    <n v="31.163599999999999"/>
    <n v="0.18807839915799202"/>
  </r>
  <r>
    <x v="377"/>
    <m/>
    <m/>
    <s v="Platina de 1&quot; x 1/8&quot;"/>
    <n v="0.21"/>
    <n v="25.517292999999999"/>
    <n v="5.3586320000000001"/>
    <n v="31.163599999999999"/>
    <n v="0.17195163588288903"/>
  </r>
  <r>
    <x v="377"/>
    <m/>
    <m/>
    <s v="Platina de 1-1/2&quot; x 1/4&quot;"/>
    <n v="0.69"/>
    <n v="70.041757000000004"/>
    <n v="48.328812999999997"/>
    <n v="31.163599999999999"/>
    <n v="1.5508096946437511"/>
  </r>
  <r>
    <x v="382"/>
    <m/>
    <m/>
    <s v="Mecate"/>
    <n v="100"/>
    <n v="6.8666669999999996"/>
    <n v="686.66666699999996"/>
    <n v="31.163599999999999"/>
    <n v="22.034253648487336"/>
  </r>
  <r>
    <x v="360"/>
    <m/>
    <m/>
    <s v="Tornillo Pan head #10 x 1&quot;"/>
    <n v="38"/>
    <n v="0.68488499999999997"/>
    <n v="26.025617"/>
    <n v="31.163599999999999"/>
    <n v="0.83512870785146776"/>
  </r>
  <r>
    <x v="371"/>
    <m/>
    <m/>
    <s v="Cerradura Para Mueble"/>
    <n v="1"/>
    <n v="224.195592"/>
    <n v="224.195592"/>
    <n v="31.163599999999999"/>
    <n v="7.1941493280622266"/>
  </r>
  <r>
    <x v="371"/>
    <m/>
    <m/>
    <s v="Tornillo Gypsum 3/4&quot;"/>
    <n v="200"/>
    <n v="0.14399999999999999"/>
    <n v="28.8"/>
    <n v="31.163599999999999"/>
    <n v="0.92415510403162671"/>
  </r>
  <r>
    <x v="371"/>
    <m/>
    <m/>
    <s v="Tornillo Gypsum 1-1/2&quot;"/>
    <n v="8"/>
    <n v="0.24798899999999999"/>
    <n v="1.983913"/>
    <n v="31.163599999999999"/>
    <n v="6.3661226559190848E-2"/>
  </r>
  <r>
    <x v="364"/>
    <m/>
    <m/>
    <s v="Tuerca Hierro Negro 1/2&quot;"/>
    <n v="4"/>
    <n v="4.6539400000000004"/>
    <n v="18.615760000000002"/>
    <n v="31.163599999999999"/>
    <n v="0.59735588956346519"/>
  </r>
  <r>
    <x v="364"/>
    <m/>
    <m/>
    <s v="Arandela Lisa Hierro Negro 1/2&quot;"/>
    <n v="39"/>
    <n v="1.607224"/>
    <n v="62.681736000000001"/>
    <n v="31.163599999999999"/>
    <n v="2.0113766060403804"/>
  </r>
  <r>
    <x v="360"/>
    <m/>
    <m/>
    <s v="Tornillo Square Flat head #8 x 1-1/4&quot;"/>
    <n v="-38"/>
    <n v="0.55755699999999997"/>
    <n v="-21.187166000000001"/>
    <n v="31.163599999999999"/>
    <n v="-0.67986901384949117"/>
  </r>
  <r>
    <x v="371"/>
    <m/>
    <m/>
    <s v="Espiche mariposa para gypsum"/>
    <n v="4"/>
    <n v="3.45"/>
    <n v="13.8"/>
    <n v="31.163599999999999"/>
    <n v="0.44282432068182115"/>
  </r>
  <r>
    <x v="371"/>
    <m/>
    <m/>
    <s v="Bisagra de 1&quot;"/>
    <n v="4"/>
    <n v="46.676817999999997"/>
    <n v="186.70727299999999"/>
    <n v="31.163599999999999"/>
    <n v="5.991197198013066"/>
  </r>
  <r>
    <x v="383"/>
    <m/>
    <m/>
    <s v="Angular de 3/4&quot; x 1/8&quot;"/>
    <n v="1.95"/>
    <n v="60.105792000000001"/>
    <n v="117.206295"/>
    <n v="31.163599999999999"/>
    <n v="3.7609998523918931"/>
  </r>
  <r>
    <x v="383"/>
    <m/>
    <m/>
    <s v="Tornillo Pan head #10 x 1&quot;"/>
    <n v="36"/>
    <n v="0.68488499999999997"/>
    <n v="24.655847000000001"/>
    <n v="31.163599999999999"/>
    <n v="0.79117454337753024"/>
  </r>
  <r>
    <x v="383"/>
    <m/>
    <m/>
    <s v="Angular de 3/4&quot; x 1/8&quot;"/>
    <n v="1.36"/>
    <n v="60.105792000000001"/>
    <n v="81.743876999999998"/>
    <n v="31.163599999999999"/>
    <n v="2.6230562900306769"/>
  </r>
  <r>
    <x v="383"/>
    <m/>
    <m/>
    <s v="Angular de 3/4&quot; x 1/8&quot;"/>
    <n v="-1.95"/>
    <n v="60.105792000000001"/>
    <n v="-117.206294"/>
    <n v="31.163599999999999"/>
    <n v="-3.7609998203031743"/>
  </r>
  <r>
    <x v="383"/>
    <m/>
    <m/>
    <s v="Varilla de hierro corrugada 1/2&quot;"/>
    <n v="-36"/>
    <n v="33.455677000000001"/>
    <n v="-1204.404372"/>
    <n v="31.163599999999999"/>
    <n v="-38.647793322979375"/>
  </r>
  <r>
    <x v="383"/>
    <m/>
    <m/>
    <s v="Angular de 3/4&quot; x 1/8&quot;"/>
    <n v="-1.36"/>
    <n v="60.105792000000001"/>
    <n v="-81.743876999999998"/>
    <n v="31.163599999999999"/>
    <n v="-2.6230562900306769"/>
  </r>
  <r>
    <x v="383"/>
    <m/>
    <m/>
    <s v="Angular de 3/4&quot; x 1/8&quot;"/>
    <n v="1.95"/>
    <n v="60.105792000000001"/>
    <n v="117.206295"/>
    <n v="31.163599999999999"/>
    <n v="3.7609998523918931"/>
  </r>
  <r>
    <x v="383"/>
    <m/>
    <m/>
    <s v="Varilla de hierro corrugada 1/2&quot;"/>
    <n v="36"/>
    <n v="33.455677000000001"/>
    <n v="1204.4043650000001"/>
    <n v="31.163599999999999"/>
    <n v="38.647793098358349"/>
  </r>
  <r>
    <x v="383"/>
    <m/>
    <m/>
    <s v="Angular de 3/4&quot; x 1/8&quot;"/>
    <n v="1.36"/>
    <n v="60.105792000000001"/>
    <n v="81.743876999999998"/>
    <n v="31.163599999999999"/>
    <n v="2.6230562900306769"/>
  </r>
  <r>
    <x v="384"/>
    <m/>
    <m/>
    <s v="Tornillo Pan head #10 x 1&quot;"/>
    <n v="20"/>
    <n v="0.68488499999999997"/>
    <n v="13.697692999999999"/>
    <n v="31.163599999999999"/>
    <n v="0.43954142011834318"/>
  </r>
  <r>
    <x v="384"/>
    <m/>
    <m/>
    <s v="Tornillo Amarillo 2&quot; #10"/>
    <n v="16"/>
    <n v="0.76829800000000004"/>
    <n v="12.292767"/>
    <n v="31.163599999999999"/>
    <n v="0.39445914464310927"/>
  </r>
  <r>
    <x v="384"/>
    <m/>
    <m/>
    <s v="Angular de 3/4&quot; x 1/8&quot;"/>
    <n v="2.12"/>
    <n v="60.105792000000001"/>
    <n v="127.424279"/>
    <n v="31.163599999999999"/>
    <n v="4.0888818685902786"/>
  </r>
  <r>
    <x v="380"/>
    <m/>
    <m/>
    <s v="Angular de 3/4&quot; x 1/8&quot;"/>
    <n v="-3.48"/>
    <n v="60.105792000000001"/>
    <n v="-209.16815600000001"/>
    <n v="31.163599999999999"/>
    <n v="-6.7119381586209554"/>
  </r>
  <r>
    <x v="385"/>
    <m/>
    <m/>
    <s v="Resbalon plastico de 3/4&quot; con clavo"/>
    <n v="8"/>
    <n v="1.830776"/>
    <n v="14.646205"/>
    <n v="31.163599999999999"/>
    <n v="0.46997795505012258"/>
  </r>
  <r>
    <x v="385"/>
    <m/>
    <m/>
    <s v="Tornillo para madera 1-1/2&quot; #08"/>
    <n v="12"/>
    <n v="3.8103950000000002"/>
    <n v="45.724742999999997"/>
    <n v="31.163599999999999"/>
    <n v="1.4672484244439024"/>
  </r>
  <r>
    <x v="385"/>
    <m/>
    <m/>
    <s v="Tornillo Pan head #10 x 1&quot;"/>
    <n v="52"/>
    <n v="0.68488499999999997"/>
    <n v="35.614001999999999"/>
    <n v="31.163599999999999"/>
    <n v="1.1428076987254361"/>
  </r>
  <r>
    <x v="385"/>
    <m/>
    <m/>
    <s v="Angular de 1-1/2&quot; x 1/8&quot;"/>
    <n v="6"/>
    <n v="85.756659999999997"/>
    <n v="514.53995999999995"/>
    <n v="31.163599999999999"/>
    <n v="16.510928134105171"/>
  </r>
  <r>
    <x v="383"/>
    <m/>
    <m/>
    <s v="Angular de 3/4&quot; x 1/8&quot;"/>
    <n v="1.25"/>
    <n v="60.105792000000001"/>
    <n v="75.132239999999996"/>
    <n v="31.163599999999999"/>
    <n v="2.4108973289350395"/>
  </r>
  <r>
    <x v="359"/>
    <m/>
    <m/>
    <s v="Resbalon plastico de 3/4&quot; con clavo"/>
    <n v="8"/>
    <n v="1.830776"/>
    <n v="14.646205"/>
    <n v="31.163599999999999"/>
    <n v="0.46997795505012258"/>
  </r>
  <r>
    <x v="385"/>
    <m/>
    <m/>
    <s v="Angular de 1-1/2&quot; x 1/8&quot;"/>
    <n v="6"/>
    <n v="83.083332999999996"/>
    <n v="498.49999800000001"/>
    <n v="31.163599999999999"/>
    <n v="15.9962263024811"/>
  </r>
  <r>
    <x v="386"/>
    <m/>
    <m/>
    <s v="Resbalon plastico de 3/4&quot; con clavo"/>
    <n v="85"/>
    <n v="1.830776"/>
    <n v="155.61593099999999"/>
    <n v="31.163599999999999"/>
    <n v="4.9935158646626192"/>
  </r>
  <r>
    <x v="386"/>
    <m/>
    <m/>
    <s v="Tornillo Square Flat head #8 x 1-1/4&quot;"/>
    <n v="200"/>
    <n v="0.55755699999999997"/>
    <n v="111.511396"/>
    <n v="31.163599999999999"/>
    <n v="3.5782578392740252"/>
  </r>
  <r>
    <x v="386"/>
    <m/>
    <m/>
    <s v="Clavillo de Terminacion 2&quot;"/>
    <n v="500"/>
    <n v="0.168216"/>
    <n v="84.107919999999993"/>
    <n v="31.163599999999999"/>
    <n v="2.6989154013015182"/>
  </r>
  <r>
    <x v="384"/>
    <m/>
    <m/>
    <s v="Clavillo de Terminacion 1-3/4&quot;"/>
    <n v="100"/>
    <n v="0.133525"/>
    <n v="13.352452"/>
    <n v="31.163599999999999"/>
    <n v="0.42846307872004519"/>
  </r>
  <r>
    <x v="383"/>
    <m/>
    <m/>
    <s v="Tornillo Gypsum 3/4&quot;"/>
    <n v="36"/>
    <n v="0.14399999999999999"/>
    <n v="5.1840000000000002"/>
    <n v="31.163599999999999"/>
    <n v="0.16634791872569279"/>
  </r>
  <r>
    <x v="387"/>
    <m/>
    <m/>
    <s v="Tornillo Amarillo 2&quot; #10"/>
    <n v="12"/>
    <n v="0.76829800000000004"/>
    <n v="9.2195750000000007"/>
    <n v="31.163599999999999"/>
    <n v="0.29584435046015228"/>
  </r>
  <r>
    <x v="387"/>
    <m/>
    <m/>
    <s v="Tornillo Pan head #10 x 1&quot;"/>
    <n v="12"/>
    <n v="0.68488499999999997"/>
    <n v="8.2186160000000008"/>
    <n v="31.163599999999999"/>
    <n v="0.26372485848874971"/>
  </r>
  <r>
    <x v="387"/>
    <m/>
    <m/>
    <s v="Resbalon plastico de 1&quot; con clavo"/>
    <n v="4"/>
    <n v="2.2835860000000001"/>
    <n v="9.1343440000000005"/>
    <n v="31.163599999999999"/>
    <n v="0.2931093968604398"/>
  </r>
  <r>
    <x v="377"/>
    <m/>
    <m/>
    <s v="Lamina de Fibran 4 x 8 x 1/2&quot;"/>
    <n v="3"/>
    <n v="455.48520000000002"/>
    <n v="1366.46"/>
    <n v="31.163599999999999"/>
    <n v="43.847950814411689"/>
  </r>
  <r>
    <x v="381"/>
    <m/>
    <m/>
    <s v="Lamina de carton 48&quot; x 40&quot;"/>
    <n v="2"/>
    <n v="36.663719999999998"/>
    <n v="73.327439999999996"/>
    <n v="31.163599999999999"/>
    <n v="2.3529836090823908"/>
  </r>
  <r>
    <x v="387"/>
    <m/>
    <m/>
    <s v="Lamina hierro 8 pie x 4 pie x 1/4&quot;"/>
    <n v="0.36"/>
    <n v="1323.82"/>
    <n v="476.5752"/>
    <n v="31.163599999999999"/>
    <n v="15.292687622739351"/>
  </r>
  <r>
    <x v="364"/>
    <m/>
    <m/>
    <s v="Lamina hierro 8 pie x 4 pie x 1/4&quot;"/>
    <n v="-0.26"/>
    <n v="1323.82"/>
    <n v="-344.19319999999999"/>
    <n v="31.163599999999999"/>
    <n v="-11.044718838645085"/>
  </r>
  <r>
    <x v="364"/>
    <m/>
    <m/>
    <s v="Tubo cuad 6&quot;"/>
    <n v="-0.62"/>
    <n v="706.21666600000003"/>
    <n v="-437.854333"/>
    <n v="31.163599999999999"/>
    <n v="-14.050184606399775"/>
  </r>
  <r>
    <x v="377"/>
    <m/>
    <m/>
    <s v="Lamina Plywood Corriente 4 x 8 x 1/4&quot;"/>
    <n v="-1"/>
    <n v="394.299868"/>
    <n v="-394.299868"/>
    <n v="31.163599999999999"/>
    <n v="-12.652577622610995"/>
  </r>
  <r>
    <x v="377"/>
    <m/>
    <m/>
    <s v="Lamina Plywood Corriente 4 x 8 x 3/8&quot;"/>
    <n v="-1"/>
    <n v="501.99816900000002"/>
    <n v="-501.99816900000002"/>
    <n v="31.163599999999999"/>
    <n v="-16.108478128329207"/>
  </r>
  <r>
    <x v="377"/>
    <m/>
    <m/>
    <s v="Lamina Plywood Corriente 4 x 8 x 1/2&quot;"/>
    <n v="-2"/>
    <n v="565.47"/>
    <n v="-1130.94"/>
    <n v="31.163599999999999"/>
    <n v="-36.29041574144194"/>
  </r>
  <r>
    <x v="364"/>
    <m/>
    <m/>
    <s v="Tubo rect 4&quot;X 6&quot; x1/8&quot;"/>
    <n v="-4.51"/>
    <n v="540.95500000000004"/>
    <n v="-2439.71"/>
    <n v="31.163599999999999"/>
    <n v="-78.287168363090274"/>
  </r>
  <r>
    <x v="364"/>
    <m/>
    <m/>
    <s v="Platina 2&quot;x3/8&quot;"/>
    <n v="-4.79"/>
    <n v="242.55699999999999"/>
    <n v="-1161.8499999999999"/>
    <n v="31.163599999999999"/>
    <n v="-37.282278042331434"/>
  </r>
  <r>
    <x v="383"/>
    <m/>
    <m/>
    <s v="Tornillo Pan head #10 x 1&quot;"/>
    <n v="-36"/>
    <n v="0.68488499999999997"/>
    <n v="-24.655860000000001"/>
    <n v="31.163599999999999"/>
    <n v="-0.79117496053087577"/>
  </r>
  <r>
    <x v="388"/>
    <m/>
    <m/>
    <s v="Platina de 1-1/2&quot; x 1/8&quot;"/>
    <n v="1.5"/>
    <n v="32.826667"/>
    <n v="49.24"/>
    <n v="31.163599999999999"/>
    <n v="1.5800485181429618"/>
  </r>
  <r>
    <x v="388"/>
    <m/>
    <m/>
    <s v="Tubo cuadrado 1-1/2&quot; x CH-14 (5/64&quot;)"/>
    <n v="4.9000000000000004"/>
    <n v="124.617547"/>
    <n v="610.62598000000003"/>
    <n v="31.163599999999999"/>
    <n v="19.594205419142849"/>
  </r>
  <r>
    <x v="388"/>
    <m/>
    <m/>
    <s v="Tornillo Amarillo 2-1/2&quot; #10"/>
    <n v="12"/>
    <n v="0.08"/>
    <n v="0.96"/>
    <n v="31.163599999999999"/>
    <n v="3.0805170134387556E-2"/>
  </r>
  <r>
    <x v="379"/>
    <m/>
    <m/>
    <s v="Arandela Lisa Galvanizada 1/4&quot;"/>
    <n v="50"/>
    <n v="0.34028599999999998"/>
    <n v="17.014317999999999"/>
    <n v="31.163599999999999"/>
    <n v="0.54596766740684644"/>
  </r>
  <r>
    <x v="379"/>
    <m/>
    <m/>
    <s v="Tornillo Amarillo 2-1/2&quot; #10"/>
    <n v="50"/>
    <n v="0.08"/>
    <n v="4"/>
    <n v="31.163599999999999"/>
    <n v="0.12835487555994815"/>
  </r>
  <r>
    <x v="360"/>
    <m/>
    <m/>
    <s v="Tornillo Square Flat head #8 x 1-1/4&quot;"/>
    <n v="26"/>
    <n v="0.55755699999999997"/>
    <n v="14.496480999999999"/>
    <n v="31.163599999999999"/>
    <n v="0.46517350370303817"/>
  </r>
  <r>
    <x v="350"/>
    <m/>
    <m/>
    <s v="Tornillo Square Flat head #8 x 1-1/4&quot;"/>
    <n v="22"/>
    <n v="0.55755699999999997"/>
    <n v="12.266254"/>
    <n v="31.163599999999999"/>
    <n v="0.39360837643917906"/>
  </r>
  <r>
    <x v="348"/>
    <m/>
    <m/>
    <s v="Tornillo Square Flat head #8 x 1-1/4&quot;"/>
    <n v="38"/>
    <n v="0.55755699999999997"/>
    <n v="21.187165"/>
    <n v="31.163599999999999"/>
    <n v="0.67986898176077226"/>
  </r>
  <r>
    <x v="389"/>
    <m/>
    <m/>
    <s v="Resbalon plastico de 3/4&quot; con clavo"/>
    <n v="8"/>
    <n v="1.830776"/>
    <n v="14.646205"/>
    <n v="31.163599999999999"/>
    <n v="0.46997795505012258"/>
  </r>
  <r>
    <x v="349"/>
    <m/>
    <m/>
    <s v="Tornillo Square Flat head #8 x 1-1/4&quot;"/>
    <n v="84"/>
    <n v="0.55755699999999997"/>
    <n v="46.834786000000001"/>
    <n v="31.163599999999999"/>
    <n v="1.5028682822267005"/>
  </r>
  <r>
    <x v="379"/>
    <m/>
    <m/>
    <s v="Tornillo Amarillo 2&quot; #10"/>
    <n v="-40"/>
    <n v="0.76829800000000004"/>
    <n v="-30.731919999999999"/>
    <n v="31.163599999999999"/>
    <n v="-0.98614794182957044"/>
  </r>
  <r>
    <x v="360"/>
    <m/>
    <m/>
    <s v="Tornillo Pan head #10 x 1&quot;"/>
    <n v="-28"/>
    <n v="0.68488499999999997"/>
    <n v="-19.176780000000001"/>
    <n v="31.163599999999999"/>
    <n v="-0.6153583026351257"/>
  </r>
  <r>
    <x v="348"/>
    <m/>
    <m/>
    <s v="Tornillo Sq round washer ph #8-x 1-1/2&quot;"/>
    <n v="50"/>
    <n v="0.88993999999999995"/>
    <n v="44.497019999999999"/>
    <n v="31.163599999999999"/>
    <n v="1.427852366222131"/>
  </r>
  <r>
    <x v="365"/>
    <m/>
    <m/>
    <s v="Lamina Plywood Corriente 4 x 8 x 3/8&quot;"/>
    <n v="6"/>
    <n v="501.99816900000002"/>
    <n v="3011.9890140000002"/>
    <n v="31.163599999999999"/>
    <n v="96.650868769975233"/>
  </r>
  <r>
    <x v="380"/>
    <m/>
    <m/>
    <s v="Lamina de carton 48&quot; x 40&quot;"/>
    <n v="3"/>
    <n v="36.663719999999998"/>
    <n v="109.99115999999999"/>
    <n v="31.163599999999999"/>
    <n v="3.5294754136235866"/>
  </r>
  <r>
    <x v="387"/>
    <m/>
    <m/>
    <s v="Lamina de carton 48&quot; x 40&quot;"/>
    <n v="4"/>
    <n v="36.663719999999998"/>
    <n v="146.65487999999999"/>
    <n v="31.163599999999999"/>
    <n v="4.7059672181647816"/>
  </r>
  <r>
    <x v="384"/>
    <m/>
    <m/>
    <s v="Resbalon plastico de 3/4&quot; con clavo"/>
    <n v="8"/>
    <n v="1.830776"/>
    <n v="14.646205"/>
    <n v="31.163599999999999"/>
    <n v="0.46997795505012258"/>
  </r>
  <r>
    <x v="383"/>
    <m/>
    <m/>
    <s v="Resbalon plastico de 3/4&quot; con clavo"/>
    <n v="8"/>
    <n v="1.830776"/>
    <n v="14.646205"/>
    <n v="31.163599999999999"/>
    <n v="0.46997795505012258"/>
  </r>
  <r>
    <x v="361"/>
    <m/>
    <m/>
    <s v="Resbalon plastico de 3/4&quot; con clavo"/>
    <n v="16"/>
    <n v="1.830776"/>
    <n v="29.292411000000001"/>
    <n v="31.163599999999999"/>
    <n v="0.93995594218896417"/>
  </r>
  <r>
    <x v="367"/>
    <m/>
    <m/>
    <s v="Steel Insert 1/4-20 x 20 mm ZN"/>
    <n v="60"/>
    <n v="8.455209"/>
    <n v="507.31253099999998"/>
    <n v="31.163599999999999"/>
    <n v="16.279009196626834"/>
  </r>
  <r>
    <x v="367"/>
    <m/>
    <m/>
    <s v="Nivelador plastico con felpa 1&quot; x 1/4&quot;"/>
    <n v="60"/>
    <n v="16.954823000000001"/>
    <n v="1017.28936"/>
    <n v="31.163599999999999"/>
    <n v="32.64351230281482"/>
  </r>
  <r>
    <x v="365"/>
    <m/>
    <m/>
    <s v="Steel Insert 1/4-20 x 20 mm ZN"/>
    <n v="66"/>
    <n v="8.455209"/>
    <n v="558.04378399999996"/>
    <n v="31.163599999999999"/>
    <n v="17.906910113080645"/>
  </r>
  <r>
    <x v="365"/>
    <m/>
    <m/>
    <s v="Nivelador plastico con felpa 1&quot; x 1/4&quot;"/>
    <n v="66"/>
    <n v="16.954823000000001"/>
    <n v="1119.018296"/>
    <n v="31.163599999999999"/>
    <n v="35.907863533096304"/>
  </r>
  <r>
    <x v="368"/>
    <m/>
    <m/>
    <s v="Steel Insert 1/4-20 x 20 mm ZN"/>
    <n v="48"/>
    <n v="8.455209"/>
    <n v="405.85002500000002"/>
    <n v="31.163599999999999"/>
    <n v="13.023207363719212"/>
  </r>
  <r>
    <x v="368"/>
    <m/>
    <m/>
    <s v="Nivelador plastico con felpa 1&quot; x 1/4&quot;"/>
    <n v="48"/>
    <n v="16.954823000000001"/>
    <n v="813.83148800000004"/>
    <n v="31.163599999999999"/>
    <n v="26.114809842251859"/>
  </r>
  <r>
    <x v="366"/>
    <m/>
    <m/>
    <s v="Lamina Plywood Corriente 4 x 8 x 3/8&quot;"/>
    <n v="-6"/>
    <n v="501.99816900000002"/>
    <n v="-3011.9890140000002"/>
    <n v="31.163599999999999"/>
    <n v="-96.650868769975233"/>
  </r>
  <r>
    <x v="348"/>
    <m/>
    <m/>
    <s v="Tornillo Sq round washer ph #8-x 1-1/2&quot;"/>
    <n v="50"/>
    <n v="0.88993999999999995"/>
    <n v="44.497019999999999"/>
    <n v="31.163599999999999"/>
    <n v="1.427852366222131"/>
  </r>
  <r>
    <x v="348"/>
    <m/>
    <m/>
    <s v="Tornillo Sq round washer ph #8-x 1-1/2&quot;"/>
    <n v="-50"/>
    <n v="0.88993999999999995"/>
    <n v="-44.497019999999999"/>
    <n v="31.163599999999999"/>
    <n v="-1.427852366222131"/>
  </r>
  <r>
    <x v="390"/>
    <m/>
    <m/>
    <s v="Tuerca Hierro Negro 1/4&quot;"/>
    <n v="10"/>
    <n v="0.86404700000000001"/>
    <n v="8.6404709999999998"/>
    <n v="31.163599999999999"/>
    <n v="0.27726164499608519"/>
  </r>
  <r>
    <x v="390"/>
    <m/>
    <m/>
    <s v="Nivelador 5/8&quot; x 1/4&quot;"/>
    <n v="8"/>
    <n v="7.5415029999999996"/>
    <n v="60.332025999999999"/>
    <n v="31.163599999999999"/>
    <n v="1.9359774223773891"/>
  </r>
  <r>
    <x v="369"/>
    <m/>
    <m/>
    <s v="Varilla galvanizada roscada 1/2&quot;"/>
    <n v="7.68"/>
    <n v="47.315570999999998"/>
    <n v="363.38358799999997"/>
    <n v="31.163599999999999"/>
    <n v="11.660513804566866"/>
  </r>
  <r>
    <x v="369"/>
    <m/>
    <m/>
    <s v="Tuerca Galvanizada 1/2&quot;"/>
    <n v="50"/>
    <n v="1.36"/>
    <n v="68"/>
    <n v="31.163599999999999"/>
    <n v="2.1820328845191184"/>
  </r>
  <r>
    <x v="369"/>
    <m/>
    <m/>
    <s v="Arandela Lisa Galvanizada 1/2&quot;"/>
    <n v="50"/>
    <n v="1.201964"/>
    <n v="60.098199999999999"/>
    <n v="31.163599999999999"/>
    <n v="1.928474245594219"/>
  </r>
  <r>
    <x v="364"/>
    <m/>
    <m/>
    <s v="Arandela Lisa Hierro Negro 1/2&quot;"/>
    <n v="50"/>
    <n v="1.6544270000000001"/>
    <n v="82.721328999999997"/>
    <n v="31.163599999999999"/>
    <n v="2.6544214724871322"/>
  </r>
  <r>
    <x v="364"/>
    <m/>
    <m/>
    <s v="Tuerca Hierro Negro 1/2&quot;"/>
    <n v="50"/>
    <n v="4.5839999999999996"/>
    <n v="229.2"/>
    <n v="31.163599999999999"/>
    <n v="7.3547343695850289"/>
  </r>
  <r>
    <x v="390"/>
    <m/>
    <m/>
    <s v="Tornillo Square Flat head #8 x 1-1/4&quot;"/>
    <n v="24"/>
    <n v="0.55755699999999997"/>
    <n v="13.381368"/>
    <n v="31.163599999999999"/>
    <n v="0.42939095611546807"/>
  </r>
  <r>
    <x v="390"/>
    <m/>
    <m/>
    <s v="Angular de 1-1/2&quot; x 1/4&quot;"/>
    <n v="6"/>
    <n v="184.210656"/>
    <n v="1105.2639349999999"/>
    <n v="31.163599999999999"/>
    <n v="35.466503709455907"/>
  </r>
  <r>
    <x v="390"/>
    <m/>
    <m/>
    <s v="Tubo cuadrado 1-1/2&quot; x CH-14 (5/64&quot;)"/>
    <n v="6.63"/>
    <n v="163.56225599999999"/>
    <n v="1084.417758"/>
    <n v="31.163599999999999"/>
    <n v="34.797576595771993"/>
  </r>
  <r>
    <x v="385"/>
    <m/>
    <m/>
    <s v="Angular de 1-1/2&quot; x 1/8&quot;"/>
    <n v="6"/>
    <n v="113.91333299999999"/>
    <n v="683.47999800000002"/>
    <n v="31.163599999999999"/>
    <n v="21.931997522750905"/>
  </r>
  <r>
    <x v="391"/>
    <m/>
    <m/>
    <s v="Tornillo Amarillo 2-1/2&quot; #10"/>
    <n v="8"/>
    <n v="0.08"/>
    <n v="0.64"/>
    <n v="31.163599999999999"/>
    <n v="2.0536780089591703E-2"/>
  </r>
  <r>
    <x v="391"/>
    <m/>
    <m/>
    <s v="Tubo cuadrado 1-1/2&quot; x CH-14 (5/64&quot;)"/>
    <n v="1.77"/>
    <n v="163.56225599999999"/>
    <n v="289.50519300000002"/>
    <n v="31.163599999999999"/>
    <n v="9.2898507553684428"/>
  </r>
  <r>
    <x v="391"/>
    <m/>
    <m/>
    <s v="Platina de 1-1/2&quot; x 1/8&quot;"/>
    <n v="7.0000000000000007E-2"/>
    <n v="89.718000000000004"/>
    <n v="6.2802600000000002"/>
    <n v="31.163599999999999"/>
    <n v="0.20152549769603001"/>
  </r>
  <r>
    <x v="366"/>
    <m/>
    <m/>
    <s v="Arandela Lisa Galvanizada 1/2&quot;"/>
    <n v="-48"/>
    <n v="1.201964"/>
    <n v="-57.694271999999998"/>
    <n v="31.163599999999999"/>
    <n v="-1.8513352757704502"/>
  </r>
  <r>
    <x v="366"/>
    <m/>
    <m/>
    <s v="Tuerca Galvanizada 1/2&quot;"/>
    <n v="-18"/>
    <n v="1.36"/>
    <n v="-24.48"/>
    <n v="31.163599999999999"/>
    <n v="-0.78553183842688268"/>
  </r>
  <r>
    <x v="366"/>
    <m/>
    <m/>
    <s v="Varilla galvanizada roscada 1/2&quot;"/>
    <n v="-2.2000000000000002"/>
    <n v="47.315570999999998"/>
    <n v="-104.094256"/>
    <n v="31.163599999999999"/>
    <n v="-3.3402513188463465"/>
  </r>
  <r>
    <x v="388"/>
    <m/>
    <m/>
    <s v="Tubo cuadrado 1-1/2&quot; x CH-14 (5/64&quot;)"/>
    <n v="-2.4"/>
    <n v="163.56225599999999"/>
    <n v="-392.54941400000001"/>
    <n v="31.163599999999999"/>
    <n v="-12.596407796275143"/>
  </r>
  <r>
    <x v="388"/>
    <m/>
    <m/>
    <s v="Platina de 1-1/2&quot; x 1/8&quot;"/>
    <n v="-1.34"/>
    <n v="89.718000000000004"/>
    <n v="-120.22212"/>
    <n v="31.163599999999999"/>
    <n v="-3.8577738130382886"/>
  </r>
  <r>
    <x v="392"/>
    <m/>
    <m/>
    <s v="Resbalon plastico de 1&quot; con clavo"/>
    <n v="4"/>
    <n v="2.2835860000000001"/>
    <n v="9.1343440000000005"/>
    <n v="31.163599999999999"/>
    <n v="0.2931093968604398"/>
  </r>
  <r>
    <x v="392"/>
    <m/>
    <m/>
    <s v="Tornillo Square Flat head #8 x 1-1/4&quot;"/>
    <n v="50"/>
    <n v="0.55755699999999997"/>
    <n v="27.877849000000001"/>
    <n v="31.163599999999999"/>
    <n v="0.8945644598185063"/>
  </r>
  <r>
    <x v="392"/>
    <m/>
    <m/>
    <s v="Tornillo Amarillo 2&quot; #10"/>
    <n v="60"/>
    <n v="0.76829800000000004"/>
    <n v="46.097876999999997"/>
    <n v="31.163599999999999"/>
    <n v="1.4792218164781989"/>
  </r>
  <r>
    <x v="377"/>
    <m/>
    <m/>
    <s v="Adhesivo en polvo-Better Bond"/>
    <n v="25"/>
    <n v="140.81378000000001"/>
    <n v="3520.3445019999999"/>
    <n v="31.163599999999999"/>
    <n v="112.96334512058941"/>
  </r>
  <r>
    <x v="393"/>
    <m/>
    <m/>
    <s v="Resbalon plastico de 3/4&quot; con clavo"/>
    <n v="16"/>
    <n v="1.830776"/>
    <n v="29.292411000000001"/>
    <n v="31.163599999999999"/>
    <n v="0.93995594218896417"/>
  </r>
  <r>
    <x v="393"/>
    <m/>
    <m/>
    <s v="Tornillo Gypsum 2&quot;"/>
    <n v="100"/>
    <n v="0.29192200000000001"/>
    <n v="29.192157000000002"/>
    <n v="31.163599999999999"/>
    <n v="0.93673891976536738"/>
  </r>
  <r>
    <x v="366"/>
    <m/>
    <m/>
    <s v="Adhesivo en polvo-Better Bond"/>
    <n v="25"/>
    <n v="140.81378000000001"/>
    <n v="3520.3445019999999"/>
    <n v="31.163599999999999"/>
    <n v="112.96334512058941"/>
  </r>
  <r>
    <x v="366"/>
    <m/>
    <m/>
    <s v="Lamina Plywood Corriente 4 x 8 x 3/4&quot;"/>
    <n v="3"/>
    <n v="870.31"/>
    <n v="2610.9299999999998"/>
    <n v="31.163599999999999"/>
    <n v="83.781398811433846"/>
  </r>
  <r>
    <x v="366"/>
    <m/>
    <m/>
    <s v="Lamina Plywood Corriente 4 x 8 x 1/2&quot;"/>
    <n v="1"/>
    <n v="598.61879999999996"/>
    <n v="598.61879999999996"/>
    <n v="31.163599999999999"/>
    <n v="19.20891039546137"/>
  </r>
  <r>
    <x v="394"/>
    <m/>
    <m/>
    <s v="Adhesivo en polvo-Better Bond"/>
    <n v="20"/>
    <n v="140.81378000000001"/>
    <n v="2816.2756020000002"/>
    <n v="31.163599999999999"/>
    <n v="90.370676109307027"/>
  </r>
  <r>
    <x v="394"/>
    <m/>
    <m/>
    <s v="Resbalon plastico de 3/4&quot; con clavo"/>
    <n v="6"/>
    <n v="1.830776"/>
    <n v="10.984654000000001"/>
    <n v="31.163599999999999"/>
    <n v="0.35248347430977167"/>
  </r>
  <r>
    <x v="394"/>
    <m/>
    <m/>
    <s v="Tornillo Amarillo 1&quot; #10"/>
    <n v="6"/>
    <n v="0.360323"/>
    <n v="2.161937"/>
    <n v="31.163599999999999"/>
    <n v="6.9373788650861912E-2"/>
  </r>
  <r>
    <x v="394"/>
    <m/>
    <m/>
    <s v="Tornillo Gypsum 1-1/2&quot;"/>
    <n v="8"/>
    <n v="0.24798899999999999"/>
    <n v="1.983913"/>
    <n v="31.163599999999999"/>
    <n v="6.3661226559190848E-2"/>
  </r>
  <r>
    <x v="394"/>
    <m/>
    <m/>
    <s v="Tornillo Gypsum 1&quot;"/>
    <n v="4"/>
    <n v="0.14652999999999999"/>
    <n v="0.58611999999999997"/>
    <n v="31.163599999999999"/>
    <n v="1.88078399157992E-2"/>
  </r>
  <r>
    <x v="394"/>
    <m/>
    <m/>
    <s v="Lamina de Fibran 4 x 8 x 3/4&quot;"/>
    <n v="1"/>
    <n v="653.54"/>
    <n v="653.54"/>
    <n v="31.163599999999999"/>
    <n v="20.971261343362126"/>
  </r>
  <r>
    <x v="395"/>
    <m/>
    <m/>
    <s v="Clavillo de Terminacion 2&quot;"/>
    <n v="200"/>
    <n v="0.168216"/>
    <n v="33.643168000000003"/>
    <n v="31.163599999999999"/>
    <n v="1.0795661605206075"/>
  </r>
  <r>
    <x v="395"/>
    <m/>
    <m/>
    <s v="Tornillo Amarillo 1&quot; #10"/>
    <n v="30"/>
    <n v="0.360323"/>
    <n v="10.809684000000001"/>
    <n v="31.163599999999999"/>
    <n v="0.34686891116559065"/>
  </r>
  <r>
    <x v="377"/>
    <m/>
    <m/>
    <s v="Adhesivo en polvo-Better Bond"/>
    <n v="-20"/>
    <n v="140.81378000000001"/>
    <n v="-2816.2755999999999"/>
    <n v="31.163599999999999"/>
    <n v="-90.370676045129571"/>
  </r>
  <r>
    <x v="385"/>
    <m/>
    <m/>
    <s v="Lamina de carton 48&quot; x 40&quot;"/>
    <n v="6"/>
    <n v="40.463929999999998"/>
    <n v="242.78358"/>
    <n v="31.163599999999999"/>
    <n v="7.7906140497246792"/>
  </r>
  <r>
    <x v="358"/>
    <m/>
    <m/>
    <s v="Sikaflex 1A"/>
    <n v="1"/>
    <n v="217.85400000000001"/>
    <n v="217.85400000000001"/>
    <n v="31.163599999999999"/>
    <n v="6.9906557650592367"/>
  </r>
  <r>
    <x v="358"/>
    <m/>
    <m/>
    <s v="Malla Electrosoldada"/>
    <n v="2"/>
    <n v="270.63093199999997"/>
    <n v="541.26186399999995"/>
    <n v="31.163599999999999"/>
    <n v="17.368399799766394"/>
  </r>
  <r>
    <x v="369"/>
    <m/>
    <m/>
    <s v="Varilla galvanizada roscada 1/2&quot;"/>
    <n v="-1.4"/>
    <n v="47.315570999999998"/>
    <n v="-66.241799"/>
    <n v="31.163599999999999"/>
    <n v="-2.1256144668780244"/>
  </r>
  <r>
    <x v="390"/>
    <m/>
    <m/>
    <s v="Angular de 1-1/2&quot; x 1/4&quot;"/>
    <n v="-3.68"/>
    <n v="184.210656"/>
    <n v="-677.89521400000001"/>
    <n v="31.163599999999999"/>
    <n v="-21.752788958913605"/>
  </r>
  <r>
    <x v="385"/>
    <m/>
    <m/>
    <s v="Angular de 1-1/2&quot; x 1/8&quot;"/>
    <n v="-5.0999999999999996"/>
    <n v="113.91333299999999"/>
    <n v="-580.95799799999998"/>
    <n v="31.163599999999999"/>
    <n v="-18.642197884711649"/>
  </r>
  <r>
    <x v="385"/>
    <m/>
    <m/>
    <s v="Varilla de bronce cuadrada 1/8&quot;"/>
    <n v="5.0999999999999996"/>
    <n v="113.91333299999999"/>
    <n v="580.95799799999998"/>
    <n v="31.163599999999999"/>
    <n v="18.642197884711649"/>
  </r>
  <r>
    <x v="385"/>
    <m/>
    <m/>
    <s v="Varilla de bronce cuadrada 1/8&quot;"/>
    <n v="-5.0999999999999996"/>
    <n v="113.91333299999999"/>
    <n v="-580.95799799999998"/>
    <n v="31.163599999999999"/>
    <n v="-18.642197884711649"/>
  </r>
  <r>
    <x v="299"/>
    <m/>
    <m/>
    <s v="Papel kraft"/>
    <n v="675"/>
    <n v="2.6708249999999998"/>
    <n v="1802.806869"/>
    <n v="31.163599999999999"/>
    <n v="57.849762832278685"/>
  </r>
  <r>
    <x v="299"/>
    <m/>
    <m/>
    <s v="Grapas Industriales 5/8 (2000 UNI)"/>
    <n v="0.59"/>
    <n v="234.422"/>
    <n v="138.30897999999999"/>
    <n v="31.163599999999999"/>
    <n v="4.438157979180839"/>
  </r>
  <r>
    <x v="299"/>
    <m/>
    <m/>
    <s v="Diluyente 411 Sur Gal"/>
    <n v="17.66"/>
    <n v="660.20052899999996"/>
    <n v="11659.141342000001"/>
    <n v="31.163599999999999"/>
    <n v="374.12690902206424"/>
  </r>
  <r>
    <x v="299"/>
    <m/>
    <m/>
    <s v="Componente B 730 Sur Gal"/>
    <n v="17.66"/>
    <n v="1376.008949"/>
    <n v="24300.318038000001"/>
    <n v="31.163599999999999"/>
    <n v="779.76607445866341"/>
  </r>
  <r>
    <x v="299"/>
    <m/>
    <m/>
    <s v="Acabado mate trans Sur Gal"/>
    <n v="20.309999999999999"/>
    <n v="1348.24065"/>
    <n v="27382.767602"/>
    <n v="31.163599999999999"/>
    <n v="878.67793201042241"/>
  </r>
  <r>
    <x v="299"/>
    <m/>
    <m/>
    <s v="Fondo Lijable trans Sur Gal"/>
    <n v="15"/>
    <n v="1223.587689"/>
    <n v="18353.815334999999"/>
    <n v="31.163599999999999"/>
    <n v="588.95042084354827"/>
  </r>
  <r>
    <x v="296"/>
    <m/>
    <m/>
    <s v="Papel kraft"/>
    <n v="686.25"/>
    <n v="2.6708249999999998"/>
    <n v="1832.85365"/>
    <n v="31.163599999999999"/>
    <n v="58.813925541336687"/>
  </r>
  <r>
    <x v="296"/>
    <m/>
    <m/>
    <s v="Grapas Industriales 5/8 (2000 UNI)"/>
    <n v="0.41"/>
    <n v="234.422"/>
    <n v="96.113020000000006"/>
    <n v="31.163599999999999"/>
    <n v="3.0841436804477023"/>
  </r>
  <r>
    <x v="296"/>
    <m/>
    <m/>
    <s v="Grapas de 1-1/4&quot; a 3/4&quot; (2000 und)"/>
    <n v="0.19"/>
    <n v="709.748513"/>
    <n v="134.852217"/>
    <n v="31.163599999999999"/>
    <n v="4.3272348830045306"/>
  </r>
  <r>
    <x v="296"/>
    <m/>
    <m/>
    <s v="Thinner extrafino Sur Gal"/>
    <n v="4.63"/>
    <n v="255.02314100000001"/>
    <n v="1180.757143"/>
    <n v="31.163599999999999"/>
    <n v="37.888984039071225"/>
  </r>
  <r>
    <x v="296"/>
    <m/>
    <m/>
    <s v="Duro Tint Genizaro Antiguo Sur Gal"/>
    <n v="0.44"/>
    <n v="1221.134444"/>
    <n v="537.29915600000004"/>
    <n v="31.163599999999999"/>
    <n v="17.241241576711293"/>
  </r>
  <r>
    <x v="296"/>
    <m/>
    <m/>
    <s v="Duro Tint Nogal Oscuro Sur Cuarto"/>
    <n v="2"/>
    <n v="343.60447399999998"/>
    <n v="687.20894799999996"/>
    <n v="31.163599999999999"/>
    <n v="22.051654751055718"/>
  </r>
  <r>
    <x v="296"/>
    <m/>
    <m/>
    <s v="Duro Tint Negro Sur Gal"/>
    <n v="9.19"/>
    <n v="1312.85"/>
    <n v="12065.0915"/>
    <n v="31.163599999999999"/>
    <n v="387.15332952547203"/>
  </r>
  <r>
    <x v="296"/>
    <m/>
    <m/>
    <s v="Diluyente 411 Sur Gal"/>
    <n v="10"/>
    <n v="660.20052899999996"/>
    <n v="6602.0052900000001"/>
    <n v="31.163599999999999"/>
    <n v="211.84989186101734"/>
  </r>
  <r>
    <x v="296"/>
    <m/>
    <m/>
    <s v="Componente B 730 Sur Gal"/>
    <n v="9.3800000000000008"/>
    <n v="1376.008949"/>
    <n v="12906.963941"/>
    <n v="31.163599999999999"/>
    <n v="414.16793762594824"/>
  </r>
  <r>
    <x v="296"/>
    <m/>
    <m/>
    <s v="Acabado mate trans Sur Gal"/>
    <n v="9.75"/>
    <n v="1348.24065"/>
    <n v="13145.346337999999"/>
    <n v="31.163599999999999"/>
    <n v="421.81732335160251"/>
  </r>
  <r>
    <x v="296"/>
    <m/>
    <m/>
    <s v="Fondo Lijable trans Sur Gal"/>
    <n v="9"/>
    <n v="1223.587689"/>
    <n v="11012.289201"/>
    <n v="31.163599999999999"/>
    <n v="353.37025250612896"/>
  </r>
  <r>
    <x v="343"/>
    <m/>
    <m/>
    <s v="Preserwood Sur Gal"/>
    <n v="2"/>
    <n v="574.41999999999996"/>
    <n v="1148.8399999999999"/>
    <n v="31.163599999999999"/>
    <n v="36.864803809572706"/>
  </r>
  <r>
    <x v="343"/>
    <m/>
    <m/>
    <s v="Tinte Negro SW Gal"/>
    <n v="1.5"/>
    <n v="675.40999399999998"/>
    <n v="1013.114991"/>
    <n v="31.163599999999999"/>
    <n v="32.509562149430749"/>
  </r>
  <r>
    <x v="343"/>
    <m/>
    <m/>
    <s v="Aceite Penetrante Oil Finish SW Gal"/>
    <n v="5.5"/>
    <n v="931.46505400000001"/>
    <n v="5123.0577970000004"/>
    <n v="31.163599999999999"/>
    <n v="164.3923615050893"/>
  </r>
  <r>
    <x v="343"/>
    <m/>
    <m/>
    <s v="Tinte Roble Claro SW Gal"/>
    <n v="0.78"/>
    <n v="734.73080000000004"/>
    <n v="573.09002399999997"/>
    <n v="31.163599999999999"/>
    <n v="18.389724678791925"/>
  </r>
  <r>
    <x v="343"/>
    <m/>
    <m/>
    <s v="Diluyente V.M.&amp;P. NAPHTHA SW Gal"/>
    <n v="0.78"/>
    <n v="270.664334"/>
    <n v="211.11818099999999"/>
    <n v="31.163599999999999"/>
    <n v="6.7745119626744019"/>
  </r>
  <r>
    <x v="343"/>
    <m/>
    <m/>
    <s v="Tinte Café Madera SW Gal"/>
    <n v="0.13"/>
    <n v="663.14988000000005"/>
    <n v="86.209484000000003"/>
    <n v="31.163599999999999"/>
    <n v="2.7663518977268353"/>
  </r>
  <r>
    <x v="343"/>
    <m/>
    <m/>
    <s v="Tinte Caoba SW Gal"/>
    <n v="0.75"/>
    <n v="663.14836000000003"/>
    <n v="497.36126999999999"/>
    <n v="31.163599999999999"/>
    <n v="15.959685979796943"/>
  </r>
  <r>
    <x v="396"/>
    <m/>
    <m/>
    <s v="NOS trans base coat Sur Gal"/>
    <n v="0.03"/>
    <n v="906.95663100000002"/>
    <n v="27.208698999999999"/>
    <n v="31.163599999999999"/>
    <n v="0.87309229357327134"/>
  </r>
  <r>
    <x v="397"/>
    <m/>
    <m/>
    <s v="NOS trans base coat Sur Gal"/>
    <n v="0.06"/>
    <n v="906.95663100000002"/>
    <n v="54.417397999999999"/>
    <n v="31.163599999999999"/>
    <n v="1.7461845871465427"/>
  </r>
  <r>
    <x v="398"/>
    <m/>
    <s v="HRJ-041"/>
    <s v="Resbalon plastico de 1&quot; con clavo"/>
    <n v="4"/>
    <n v="2.2835860000000001"/>
    <n v="9.1343440000000005"/>
    <n v="31.288799999999998"/>
    <n v="0.29193653959244203"/>
  </r>
  <r>
    <x v="398"/>
    <m/>
    <s v="CYT-002"/>
    <s v="Arandela Lisa Galvanizada 1/4&quot;"/>
    <n v="16"/>
    <n v="0.34028599999999998"/>
    <n v="5.4445819999999996"/>
    <n v="31.288799999999998"/>
    <n v="0.17401057247321725"/>
  </r>
  <r>
    <x v="398"/>
    <m/>
    <s v="CYT-028"/>
    <s v="Tornillo Amarillo 1-1/2&quot; #10"/>
    <n v="15"/>
    <n v="0.59711899999999996"/>
    <n v="8.9567890000000006"/>
    <n v="31.288799999999998"/>
    <n v="0.28626182531768557"/>
  </r>
  <r>
    <x v="398"/>
    <m/>
    <s v="CYT-033"/>
    <s v="Tornillo Amarillo 2-1/2&quot; #10"/>
    <n v="10"/>
    <n v="0.08"/>
    <n v="0.8"/>
    <n v="31.288799999999998"/>
    <n v="2.5568254455268342E-2"/>
  </r>
  <r>
    <x v="398"/>
    <m/>
    <s v="CYT-035"/>
    <s v="Tornillo Amarillo 3&quot; #10"/>
    <n v="20"/>
    <n v="1.1853260000000001"/>
    <n v="23.706512"/>
    <n v="31.288799999999998"/>
    <n v="0.75766766382859041"/>
  </r>
  <r>
    <x v="369"/>
    <m/>
    <s v="PYQ-138"/>
    <s v="Adhesivo en polvo-Better Bond"/>
    <n v="20"/>
    <n v="140.81378000000001"/>
    <n v="2816.2756020000002"/>
    <n v="31.288799999999998"/>
    <n v="90.009064010125044"/>
  </r>
  <r>
    <x v="369"/>
    <m/>
    <s v="PLY-003"/>
    <s v="Lamina Plywood Corriente 4 x 8 x 3/4&quot;"/>
    <n v="5"/>
    <n v="870.31"/>
    <n v="4351.55"/>
    <n v="31.288799999999998"/>
    <n v="139.07692209352868"/>
  </r>
  <r>
    <x v="369"/>
    <m/>
    <s v="PLY-001"/>
    <s v="Lamina Plywood Corriente 4 x 8 x 1/2&quot;"/>
    <n v="3"/>
    <n v="598.61879999999996"/>
    <n v="1795.8563999999999"/>
    <n v="31.288799999999998"/>
    <n v="57.396141750402698"/>
  </r>
  <r>
    <x v="386"/>
    <m/>
    <s v="HRJ-043"/>
    <s v="Resbalon plastico de 3/4&quot; con clavo"/>
    <n v="20"/>
    <n v="1.830776"/>
    <n v="36.615513"/>
    <n v="31.288799999999998"/>
    <n v="1.1702434417427323"/>
  </r>
  <r>
    <x v="394"/>
    <m/>
    <s v="PYQ-138"/>
    <s v="Adhesivo en polvo-Better Bond"/>
    <n v="20"/>
    <n v="140.81378000000001"/>
    <n v="2816.2756020000002"/>
    <n v="31.288799999999998"/>
    <n v="90.009064010125044"/>
  </r>
  <r>
    <x v="358"/>
    <m/>
    <s v="CYT-069"/>
    <s v="Tuerca Hierro Negro 1/4&quot;"/>
    <n v="4"/>
    <n v="0.86404700000000001"/>
    <n v="3.456188"/>
    <n v="31.288799999999998"/>
    <n v="0.11046086778655621"/>
  </r>
  <r>
    <x v="358"/>
    <m/>
    <s v="HRJ-021"/>
    <s v="Bolt JCB-C 1/4-20 x 60 mm BO"/>
    <n v="4"/>
    <n v="4.5975279999999996"/>
    <n v="18.390111000000001"/>
    <n v="31.288799999999998"/>
    <n v="0.58775379688578666"/>
  </r>
  <r>
    <x v="366"/>
    <m/>
    <s v="PYQ-138"/>
    <s v="Adhesivo en polvo-Better Bond"/>
    <n v="-20"/>
    <n v="140.81378000000001"/>
    <n v="-2816.2755999999999"/>
    <n v="31.288799999999998"/>
    <n v="-90.009063946204392"/>
  </r>
  <r>
    <x v="358"/>
    <m/>
    <s v="MET-087"/>
    <s v="Malla Electrosoldada"/>
    <n v="-1"/>
    <n v="270.63093199999997"/>
    <n v="-270.63093199999997"/>
    <n v="31.288799999999998"/>
    <n v="-8.6494506660530277"/>
  </r>
  <r>
    <x v="379"/>
    <m/>
    <s v="HRJ-043"/>
    <s v="Resbalon plastico de 3/4&quot; con clavo"/>
    <n v="16"/>
    <n v="1.830776"/>
    <n v="29.292411000000001"/>
    <n v="31.288799999999998"/>
    <n v="0.93619477257037675"/>
  </r>
  <r>
    <x v="386"/>
    <m/>
    <s v="TAP-013"/>
    <s v="Tela Just Dandy Checkmate"/>
    <n v="2"/>
    <n v="844.87287000000003"/>
    <n v="1689.7457400000001"/>
    <n v="31.288799999999998"/>
    <n v="54.004811306282122"/>
  </r>
  <r>
    <x v="370"/>
    <m/>
    <s v="TAP-055"/>
    <s v="Cuero Camel Mob Soft"/>
    <n v="0.5"/>
    <n v="232.63241400000001"/>
    <n v="116.31620700000001"/>
    <n v="31.288799999999998"/>
    <n v="3.7175029723095809"/>
  </r>
  <r>
    <x v="370"/>
    <m/>
    <s v="TAP-040"/>
    <s v="Cuero Femme Poison"/>
    <n v="0.5"/>
    <n v="0"/>
    <n v="0"/>
    <n v="31.288799999999998"/>
    <n v="0"/>
  </r>
  <r>
    <x v="370"/>
    <m/>
    <s v="TAP-010"/>
    <s v="Tela Codigo 189"/>
    <n v="0.5"/>
    <n v="1656.7900139999999"/>
    <n v="828.39500699999996"/>
    <n v="31.288799999999998"/>
    <n v="26.475767910562247"/>
  </r>
  <r>
    <x v="370"/>
    <m/>
    <s v="TAP-043"/>
    <s v="DC Canvas Rosado 8/13 (1-5)"/>
    <n v="0.5"/>
    <n v="211.3706"/>
    <n v="105.6853"/>
    <n v="31.288799999999998"/>
    <n v="3.377735803226714"/>
  </r>
  <r>
    <x v="370"/>
    <m/>
    <s v="TAP-025"/>
    <s v="Dacron"/>
    <n v="0.5"/>
    <n v="30.923124000000001"/>
    <n v="15.461562000000001"/>
    <n v="31.288799999999998"/>
    <n v="0.49415643936488463"/>
  </r>
  <r>
    <x v="370"/>
    <m/>
    <s v="TAP-042"/>
    <s v="DC Canvas Melon 18/13 (1-11)"/>
    <n v="0.5"/>
    <n v="211.3706"/>
    <n v="105.6853"/>
    <n v="31.288799999999998"/>
    <n v="3.377735803226714"/>
  </r>
  <r>
    <x v="370"/>
    <m/>
    <s v="TAP-062"/>
    <s v="Vinyl Spandau Nutmeg"/>
    <n v="0.5"/>
    <n v="0"/>
    <n v="0"/>
    <n v="31.288799999999998"/>
    <n v="0"/>
  </r>
  <r>
    <x v="370"/>
    <m/>
    <s v="TAP-086"/>
    <s v="Cuerina Verde"/>
    <n v="0.5"/>
    <n v="110"/>
    <n v="55"/>
    <n v="31.288799999999998"/>
    <n v="1.7578174937996984"/>
  </r>
  <r>
    <x v="399"/>
    <m/>
    <s v="MET-054"/>
    <s v="Varilla de hierro liso 1/2&quot;"/>
    <n v="2.4"/>
    <n v="28.135518999999999"/>
    <n v="67.525245999999996"/>
    <n v="31.288799999999998"/>
    <n v="2.158128339853238"/>
  </r>
  <r>
    <x v="399"/>
    <m/>
    <s v="MET-019"/>
    <s v="Platina de 1&quot; x 3/16&quot;"/>
    <n v="3.55"/>
    <n v="38.348332999999997"/>
    <n v="136.136583"/>
    <n v="31.288799999999998"/>
    <n v="4.3509684935184474"/>
  </r>
  <r>
    <x v="399"/>
    <m/>
    <s v="CYT-061"/>
    <s v="Tornillo Square Flat head #8 x 1-1/4&quot;"/>
    <n v="21"/>
    <n v="0.55755699999999997"/>
    <n v="11.708697000000001"/>
    <n v="31.288799999999998"/>
    <n v="0.37421368029454632"/>
  </r>
  <r>
    <x v="290"/>
    <m/>
    <s v="HRJ-041"/>
    <s v="Resbalon plastico de 1&quot; con clavo"/>
    <n v="4"/>
    <n v="2.2835860000000001"/>
    <n v="9.1343440000000005"/>
    <n v="31.288799999999998"/>
    <n v="0.29193653959244203"/>
  </r>
  <r>
    <x v="290"/>
    <m/>
    <s v="HRJ-057"/>
    <s v="Steel Insert 1/4-20 x 20 mm ZN"/>
    <n v="4"/>
    <n v="8.455209"/>
    <n v="33.820835000000002"/>
    <n v="31.288799999999998"/>
    <n v="1.0809246439620568"/>
  </r>
  <r>
    <x v="290"/>
    <m/>
    <s v="CYT-018"/>
    <s v="Perno Allen Avellanado 3&quot; x 1/4&quot;"/>
    <n v="4"/>
    <n v="13.599593"/>
    <n v="54.398372999999999"/>
    <n v="31.288799999999998"/>
    <n v="1.7385893035207487"/>
  </r>
  <r>
    <x v="290"/>
    <m/>
    <s v="CYT-033"/>
    <s v="Tornillo Amarillo 2-1/2&quot; #10"/>
    <n v="8"/>
    <n v="0.08"/>
    <n v="0.64"/>
    <n v="31.288799999999998"/>
    <n v="2.0454603564214673E-2"/>
  </r>
  <r>
    <x v="290"/>
    <m/>
    <s v="CYT-031"/>
    <s v="Tornillo Amarillo 2&quot; #10"/>
    <n v="24"/>
    <n v="0.76829800000000004"/>
    <n v="18.439150999999999"/>
    <n v="31.288799999999998"/>
    <n v="0.58932113088389459"/>
  </r>
  <r>
    <x v="290"/>
    <m/>
    <s v="MVA-096"/>
    <s v="Lamina de Fibran 4 x 8 x 1/2&quot;"/>
    <n v="1"/>
    <n v="518.00919299999998"/>
    <n v="518.00919299999998"/>
    <n v="31.288799999999998"/>
    <n v="16.555738570990258"/>
  </r>
  <r>
    <x v="394"/>
    <m/>
    <s v="HRJ-056"/>
    <s v="Soportes para repisas 1/4&quot;"/>
    <n v="4"/>
    <n v="4.4141640000000004"/>
    <n v="17.656658"/>
    <n v="31.288799999999998"/>
    <n v="0.56431240571706176"/>
  </r>
  <r>
    <x v="394"/>
    <m/>
    <s v="HRJ-057"/>
    <s v="Steel Insert 1/4-20 x 20 mm ZN"/>
    <n v="-4"/>
    <n v="8.455209"/>
    <n v="-33.820835000000002"/>
    <n v="31.288799999999998"/>
    <n v="-1.0809246439620568"/>
  </r>
  <r>
    <x v="394"/>
    <m/>
    <s v="HRJ-041"/>
    <s v="Resbalon plastico de 1&quot; con clavo"/>
    <n v="-4"/>
    <n v="2.2835860000000001"/>
    <n v="-9.1343440000000005"/>
    <n v="31.288799999999998"/>
    <n v="-0.29193653959244203"/>
  </r>
  <r>
    <x v="394"/>
    <m/>
    <s v="HRJ-056"/>
    <s v="Soportes para repisas 1/4&quot;"/>
    <n v="-4"/>
    <n v="8.455209"/>
    <n v="-33.820836"/>
    <n v="31.288799999999998"/>
    <n v="-1.0809246759223747"/>
  </r>
  <r>
    <x v="394"/>
    <m/>
    <s v="CYT-018"/>
    <s v="Perno Allen Avellanado 3&quot; x 1/4&quot;"/>
    <n v="-4"/>
    <n v="13.599593"/>
    <n v="-54.398372000000002"/>
    <n v="31.288799999999998"/>
    <n v="-1.7385892715604307"/>
  </r>
  <r>
    <x v="394"/>
    <m/>
    <s v="CYT-033"/>
    <s v="Tornillo Amarillo 2-1/2&quot; #10"/>
    <n v="-8"/>
    <n v="0.08"/>
    <n v="-0.64"/>
    <n v="31.288799999999998"/>
    <n v="-2.0454603564214673E-2"/>
  </r>
  <r>
    <x v="394"/>
    <m/>
    <s v="CYT-031"/>
    <s v="Tornillo Amarillo 2&quot; #10"/>
    <n v="-24"/>
    <n v="0.76829800000000004"/>
    <n v="-18.439152"/>
    <n v="31.288799999999998"/>
    <n v="-0.58932116284421265"/>
  </r>
  <r>
    <x v="394"/>
    <m/>
    <s v="MVA-096"/>
    <s v="Lamina de Fibran 4 x 8 x 1/2&quot;"/>
    <n v="-1"/>
    <n v="518.00919299999998"/>
    <n v="-518.00919299999998"/>
    <n v="31.288799999999998"/>
    <n v="-16.555738570990258"/>
  </r>
  <r>
    <x v="394"/>
    <m/>
    <s v="HRJ-041"/>
    <s v="Resbalon plastico de 1&quot; con clavo"/>
    <n v="4"/>
    <n v="2.2835860000000001"/>
    <n v="9.1343440000000005"/>
    <n v="31.288799999999998"/>
    <n v="0.29193653959244203"/>
  </r>
  <r>
    <x v="394"/>
    <m/>
    <s v="HRJ-057"/>
    <s v="Steel Insert 1/4-20 x 20 mm ZN"/>
    <n v="4"/>
    <n v="8.455209"/>
    <n v="33.820835000000002"/>
    <n v="31.288799999999998"/>
    <n v="1.0809246439620568"/>
  </r>
  <r>
    <x v="394"/>
    <m/>
    <s v="CYT-018"/>
    <s v="Perno Allen Avellanado 3&quot; x 1/4&quot;"/>
    <n v="4"/>
    <n v="13.599593"/>
    <n v="54.398372999999999"/>
    <n v="31.288799999999998"/>
    <n v="1.7385893035207487"/>
  </r>
  <r>
    <x v="394"/>
    <m/>
    <s v="CYT-033"/>
    <s v="Tornillo Amarillo 2-1/2&quot; #10"/>
    <n v="8"/>
    <n v="0.08"/>
    <n v="0.64"/>
    <n v="31.288799999999998"/>
    <n v="2.0454603564214673E-2"/>
  </r>
  <r>
    <x v="394"/>
    <m/>
    <s v="CYT-031"/>
    <s v="Tornillo Amarillo 2&quot; #10"/>
    <n v="24"/>
    <n v="0.76829800000000004"/>
    <n v="18.439150999999999"/>
    <n v="31.288799999999998"/>
    <n v="0.58932113088389459"/>
  </r>
  <r>
    <x v="394"/>
    <m/>
    <s v="MVA-096"/>
    <s v="Lamina de Fibran 4 x 8 x 1/2&quot;"/>
    <n v="1"/>
    <n v="518.00919299999998"/>
    <n v="518.00919299999998"/>
    <n v="31.288799999999998"/>
    <n v="16.555738570990258"/>
  </r>
  <r>
    <x v="400"/>
    <m/>
    <s v="HRJ-041"/>
    <s v="Resbalon plastico de 1&quot; con clavo"/>
    <n v="16"/>
    <n v="2.2835860000000001"/>
    <n v="36.537376999999999"/>
    <n v="31.288799999999998"/>
    <n v="1.1677461903300863"/>
  </r>
  <r>
    <x v="400"/>
    <m/>
    <s v="HRJ-057"/>
    <s v="Steel Insert 1/4-20 x 20 mm ZN"/>
    <n v="16"/>
    <n v="8.455209"/>
    <n v="135.283342"/>
    <n v="31.288799999999998"/>
    <n v="4.323698639768863"/>
  </r>
  <r>
    <x v="400"/>
    <m/>
    <s v="CYT-033"/>
    <s v="Tornillo Amarillo 2-1/2&quot; #10"/>
    <n v="50"/>
    <n v="0.08"/>
    <n v="4"/>
    <n v="31.288799999999998"/>
    <n v="0.12784127227634171"/>
  </r>
  <r>
    <x v="400"/>
    <m/>
    <s v="CYT-031"/>
    <s v="Tornillo Amarillo 2&quot; #10"/>
    <n v="130"/>
    <n v="0.76829800000000004"/>
    <n v="99.878733999999994"/>
    <n v="31.288799999999998"/>
    <n v="3.1921561069775768"/>
  </r>
  <r>
    <x v="400"/>
    <m/>
    <s v="MVA-096"/>
    <s v="Lamina de Fibran 4 x 8 x 1/2&quot;"/>
    <n v="9"/>
    <n v="518.00919299999998"/>
    <n v="4662.0827380000001"/>
    <n v="31.288799999999998"/>
    <n v="149.00164717087264"/>
  </r>
  <r>
    <x v="379"/>
    <m/>
    <s v="HRJ-041"/>
    <s v="Resbalon plastico de 1&quot; con clavo"/>
    <n v="-8"/>
    <n v="2.2835860000000001"/>
    <n v="-18.268688000000001"/>
    <n v="31.288799999999998"/>
    <n v="-0.58387307918488407"/>
  </r>
  <r>
    <x v="394"/>
    <m/>
    <s v="PYQ-138"/>
    <s v="Adhesivo en polvo-Better Bond"/>
    <n v="-15"/>
    <n v="140.81378000000001"/>
    <n v="-2112.2067000000002"/>
    <n v="31.288799999999998"/>
    <n v="-67.506797959653298"/>
  </r>
  <r>
    <x v="401"/>
    <m/>
    <s v="MET-004"/>
    <s v="Angular de 3/4&quot; x 1/8&quot;"/>
    <n v="12"/>
    <n v="60.105792000000001"/>
    <n v="721.26950599999998"/>
    <n v="31.288799999999998"/>
    <n v="23.052002825292117"/>
  </r>
  <r>
    <x v="377"/>
    <m/>
    <s v="CYT-005"/>
    <s v="Arandela Lisa Hierro Negro 1/2&quot;"/>
    <n v="12"/>
    <n v="1.6544270000000001"/>
    <n v="19.853119"/>
    <n v="31.288799999999998"/>
    <n v="0.63451199790340318"/>
  </r>
  <r>
    <x v="402"/>
    <m/>
    <s v="MEM-001"/>
    <s v="Lamina de carton 48&quot; x 40&quot;"/>
    <n v="12"/>
    <n v="40.463929999999998"/>
    <n v="485.56716"/>
    <n v="31.288799999999998"/>
    <n v="15.518880877502493"/>
  </r>
  <r>
    <x v="403"/>
    <m/>
    <s v="HRJ-056"/>
    <s v="Soportes para repisas 1/4&quot;"/>
    <n v="8"/>
    <n v="4.4141640000000004"/>
    <n v="35.313316"/>
    <n v="31.288799999999998"/>
    <n v="1.1286248114341235"/>
  </r>
  <r>
    <x v="401"/>
    <m/>
    <s v="HRJ-056"/>
    <s v="Soportes para repisas 1/4&quot;"/>
    <n v="4"/>
    <n v="4.4141640000000004"/>
    <n v="17.656658"/>
    <n v="31.288799999999998"/>
    <n v="0.56431240571706176"/>
  </r>
  <r>
    <x v="403"/>
    <m/>
    <s v="CYT-025"/>
    <s v="Tornillo Amarillo 1&quot; #10"/>
    <n v="25"/>
    <n v="0.360323"/>
    <n v="9.00807"/>
    <n v="31.288799999999998"/>
    <n v="0.28790078238858635"/>
  </r>
  <r>
    <x v="401"/>
    <m/>
    <s v="CYT-025"/>
    <s v="Tornillo Amarillo 1&quot; #10"/>
    <n v="42"/>
    <n v="0.360323"/>
    <n v="15.133558000000001"/>
    <n v="31.288799999999998"/>
    <n v="0.48367332719695233"/>
  </r>
  <r>
    <x v="403"/>
    <m/>
    <s v="CYT-028"/>
    <s v="Tornillo Amarillo 1-1/2&quot; #10"/>
    <n v="47"/>
    <n v="0.59711899999999996"/>
    <n v="28.064606000000001"/>
    <n v="31.288799999999998"/>
    <n v="0.89695373424356328"/>
  </r>
  <r>
    <x v="401"/>
    <m/>
    <s v="CYT-028"/>
    <s v="Tornillo Amarillo 1-1/2&quot; #10"/>
    <n v="80"/>
    <n v="0.59711899999999996"/>
    <n v="47.769540999999997"/>
    <n v="31.288799999999998"/>
    <n v="1.5267297243742168"/>
  </r>
  <r>
    <x v="403"/>
    <m/>
    <s v="CYT-031"/>
    <s v="Tornillo Amarillo 2&quot; #10"/>
    <n v="112"/>
    <n v="0.76829800000000004"/>
    <n v="86.049370999999994"/>
    <n v="31.288799999999998"/>
    <n v="2.7501652668047352"/>
  </r>
  <r>
    <x v="401"/>
    <m/>
    <s v="CYT-031"/>
    <s v="Tornillo Amarillo 2&quot; #10"/>
    <n v="150"/>
    <n v="0.76829800000000004"/>
    <n v="115.244693"/>
    <n v="31.288799999999998"/>
    <n v="3.6832570440541024"/>
  </r>
  <r>
    <x v="403"/>
    <m/>
    <s v="CYT-043"/>
    <s v="Tornillo Gypsum 1&quot;"/>
    <n v="31"/>
    <n v="0.14652999999999999"/>
    <n v="4.5424300000000004"/>
    <n v="31.288799999999998"/>
    <n v="0.14517750760655573"/>
  </r>
  <r>
    <x v="401"/>
    <m/>
    <s v="CYT-043"/>
    <s v="Tornillo Gypsum 1&quot;"/>
    <n v="52"/>
    <n v="0.14652999999999999"/>
    <n v="7.6195599999999999"/>
    <n v="31.288799999999998"/>
    <n v="0.24352356114648055"/>
  </r>
  <r>
    <x v="403"/>
    <m/>
    <s v="CYT-044"/>
    <s v="Tornillo Gypsum 1-1/2&quot;"/>
    <n v="62"/>
    <n v="0.24798899999999999"/>
    <n v="15.375327"/>
    <n v="31.288799999999998"/>
    <n v="0.49140034133619703"/>
  </r>
  <r>
    <x v="401"/>
    <m/>
    <s v="CYT-044"/>
    <s v="Tornillo Gypsum 1-1/2&quot;"/>
    <n v="100"/>
    <n v="0.24798899999999999"/>
    <n v="24.798914"/>
    <n v="31.288799999999998"/>
    <n v="0.7925811792078955"/>
  </r>
  <r>
    <x v="377"/>
    <m/>
    <s v="CYT-068"/>
    <s v="Tuerca Hierro Negro 1/2&quot;"/>
    <n v="6"/>
    <n v="4.5839999999999996"/>
    <n v="27.504000000000001"/>
    <n v="31.288799999999998"/>
    <n v="0.8790365881721256"/>
  </r>
  <r>
    <x v="404"/>
    <m/>
    <s v="MVA-108"/>
    <s v="Lamina de Fibran 4 x 8 x 3/4&quot;"/>
    <n v="1"/>
    <n v="653.54"/>
    <n v="653.54"/>
    <n v="31.288799999999998"/>
    <n v="20.887346270870086"/>
  </r>
  <r>
    <x v="366"/>
    <m/>
    <s v="TAP-062"/>
    <s v="Vinyl Spandau Nutmeg"/>
    <n v="1.5"/>
    <n v="0"/>
    <n v="0"/>
    <n v="31.288799999999998"/>
    <n v="0"/>
  </r>
  <r>
    <x v="366"/>
    <m/>
    <s v="PLY-001"/>
    <s v="Lamina Plywood Corriente 4 x 8 x 1/2&quot;"/>
    <n v="2"/>
    <n v="598.61879999999996"/>
    <n v="1197.2375999999999"/>
    <n v="31.288799999999998"/>
    <n v="38.264094500268463"/>
  </r>
  <r>
    <x v="405"/>
    <m/>
    <s v="CYT-033"/>
    <s v="Tornillo Amarillo 2-1/2&quot; #10"/>
    <n v="16"/>
    <n v="0.08"/>
    <n v="1.28"/>
    <n v="31.288799999999998"/>
    <n v="4.0909207128429347E-2"/>
  </r>
  <r>
    <x v="366"/>
    <m/>
    <s v="TAP-030"/>
    <s v="Velcro"/>
    <n v="1.5"/>
    <n v="12.651859"/>
    <n v="18.977788"/>
    <n v="31.288799999999998"/>
    <n v="0.60653614072767259"/>
  </r>
  <r>
    <x v="350"/>
    <m/>
    <s v="MEM-001"/>
    <s v="Lamina de carton 48&quot; x 40&quot;"/>
    <n v="24"/>
    <n v="40.463929999999998"/>
    <n v="971.13432"/>
    <n v="31.288799999999998"/>
    <n v="31.037761755004986"/>
  </r>
  <r>
    <x v="348"/>
    <m/>
    <s v="MEM-001"/>
    <s v="Lamina de carton 48&quot; x 40&quot;"/>
    <n v="24"/>
    <n v="40.463929999999998"/>
    <n v="971.13432"/>
    <n v="31.288799999999998"/>
    <n v="31.037761755004986"/>
  </r>
  <r>
    <x v="350"/>
    <m/>
    <s v="MEM-001"/>
    <s v="Lamina de carton 48&quot; x 40&quot;"/>
    <n v="12"/>
    <n v="40.463929999999998"/>
    <n v="485.56716"/>
    <n v="31.288799999999998"/>
    <n v="15.518880877502493"/>
  </r>
  <r>
    <x v="400"/>
    <m/>
    <s v="CYT-018"/>
    <s v="Perno Allen Avellanado 3&quot; x 1/4&quot;"/>
    <n v="16"/>
    <n v="13.599593"/>
    <n v="217.593491"/>
    <n v="31.288799999999998"/>
    <n v="6.9543571821226768"/>
  </r>
  <r>
    <x v="406"/>
    <m/>
    <s v="CYT-098"/>
    <s v="Perno Allen Avellanado 1/2&quot; x 1/4&quot; HN"/>
    <n v="48"/>
    <n v="2.9723419999999998"/>
    <n v="142.67239799999999"/>
    <n v="31.288799999999998"/>
    <n v="4.5598552197591466"/>
  </r>
  <r>
    <x v="395"/>
    <m/>
    <s v="MEM-001"/>
    <s v="Lamina de carton 48&quot; x 40&quot;"/>
    <n v="4"/>
    <n v="40.463929999999998"/>
    <n v="161.85571999999999"/>
    <n v="31.288799999999998"/>
    <n v="5.1729602925008313"/>
  </r>
  <r>
    <x v="349"/>
    <m/>
    <s v="MEM-001"/>
    <s v="Lamina de carton 48&quot; x 40&quot;"/>
    <n v="10"/>
    <n v="40.463929999999998"/>
    <n v="404.63929999999999"/>
    <n v="31.288799999999998"/>
    <n v="12.932400731252077"/>
  </r>
  <r>
    <x v="341"/>
    <m/>
    <s v="MEM-001"/>
    <s v="Lamina de carton 48&quot; x 40&quot;"/>
    <n v="6"/>
    <n v="40.463929999999998"/>
    <n v="242.78358"/>
    <n v="31.288799999999998"/>
    <n v="7.7594404387512466"/>
  </r>
  <r>
    <x v="360"/>
    <m/>
    <s v="MEM-001"/>
    <s v="Lamina de carton 48&quot; x 40&quot;"/>
    <n v="12"/>
    <n v="40.463929999999998"/>
    <n v="485.56716"/>
    <n v="31.288799999999998"/>
    <n v="15.518880877502493"/>
  </r>
  <r>
    <x v="407"/>
    <m/>
    <s v="CYT-062"/>
    <s v="Tornillo Square Flat head #8 x 2&quot;"/>
    <n v="36"/>
    <n v="0.80806699999999998"/>
    <n v="29.090418"/>
    <n v="31.288799999999998"/>
    <n v="0.92973901204264786"/>
  </r>
  <r>
    <x v="407"/>
    <m/>
    <s v="CYT-061"/>
    <s v="Tornillo Square Flat head #8 x 1-1/4&quot;"/>
    <n v="20"/>
    <n v="0.55755699999999997"/>
    <n v="11.15114"/>
    <n v="31.288799999999998"/>
    <n v="0.35639398123290122"/>
  </r>
  <r>
    <x v="407"/>
    <m/>
    <s v="CYT-046"/>
    <s v="Tornillo Gypsum 2&quot;"/>
    <n v="40"/>
    <n v="0.29192200000000001"/>
    <n v="11.676863000000001"/>
    <n v="31.288799999999998"/>
    <n v="0.37319625552913505"/>
  </r>
  <r>
    <x v="407"/>
    <m/>
    <s v="CYT-045"/>
    <s v="Tornillo Gypsum 1-1/4&quot;"/>
    <n v="120"/>
    <n v="0.226105"/>
    <n v="27.132594000000001"/>
    <n v="31.288799999999998"/>
    <n v="0.86716633427935885"/>
  </r>
  <r>
    <x v="407"/>
    <m/>
    <s v="CYT-044"/>
    <s v="Tornillo Gypsum 1-1/2&quot;"/>
    <n v="300"/>
    <n v="0.24798899999999999"/>
    <n v="74.396743000000001"/>
    <n v="31.288799999999998"/>
    <n v="2.3777435695840046"/>
  </r>
  <r>
    <x v="407"/>
    <m/>
    <s v="CYT-052"/>
    <s v="Tornillo Flat head #8 x 2-1/2&quot;"/>
    <n v="30"/>
    <n v="0.96604699999999999"/>
    <n v="28.981399"/>
    <n v="31.288799999999998"/>
    <n v="0.92625473012707427"/>
  </r>
  <r>
    <x v="407"/>
    <m/>
    <s v="HRJ-043"/>
    <s v="Resbalon plastico de 3/4&quot; con clavo"/>
    <n v="4"/>
    <n v="1.830776"/>
    <n v="7.3231029999999997"/>
    <n v="31.288799999999998"/>
    <n v="0.23404870113267368"/>
  </r>
  <r>
    <x v="394"/>
    <m/>
    <s v="MEM-001"/>
    <s v="Lamina de carton 48&quot; x 40&quot;"/>
    <n v="6"/>
    <n v="40.463929999999998"/>
    <n v="242.78358"/>
    <n v="31.288799999999998"/>
    <n v="7.7594404387512466"/>
  </r>
  <r>
    <x v="352"/>
    <m/>
    <s v="MEM-001"/>
    <s v="Lamina de carton 48&quot; x 40&quot;"/>
    <n v="16"/>
    <n v="40.463929999999998"/>
    <n v="647.42287999999996"/>
    <n v="31.288799999999998"/>
    <n v="20.691841170003325"/>
  </r>
  <r>
    <x v="384"/>
    <m/>
    <s v="MEM-001"/>
    <s v="Lamina de carton 48&quot; x 40&quot;"/>
    <n v="8"/>
    <n v="40.463929999999998"/>
    <n v="323.71143999999998"/>
    <n v="31.288799999999998"/>
    <n v="10.345920585001663"/>
  </r>
  <r>
    <x v="383"/>
    <m/>
    <s v="MEM-001"/>
    <s v="Lamina de carton 48&quot; x 40&quot;"/>
    <n v="8"/>
    <n v="40.463929999999998"/>
    <n v="323.71143999999998"/>
    <n v="31.288799999999998"/>
    <n v="10.345920585001663"/>
  </r>
  <r>
    <x v="394"/>
    <m/>
    <s v="MEM-001"/>
    <s v="Lamina de carton 48&quot; x 40&quot;"/>
    <n v="-3"/>
    <n v="40.463929999999998"/>
    <n v="-121.39179"/>
    <n v="31.288799999999998"/>
    <n v="-3.8797202193756233"/>
  </r>
  <r>
    <x v="384"/>
    <m/>
    <s v="MEM-001"/>
    <s v="Lamina de carton 48&quot; x 40&quot;"/>
    <n v="-3.5"/>
    <n v="40.463929999999998"/>
    <n v="-141.62375499999999"/>
    <n v="31.288799999999998"/>
    <n v="-4.5263402559382273"/>
  </r>
  <r>
    <x v="383"/>
    <m/>
    <s v="MEM-001"/>
    <s v="Lamina de carton 48&quot; x 40&quot;"/>
    <n v="-3.5"/>
    <n v="40.463929999999998"/>
    <n v="-141.62375499999999"/>
    <n v="31.288799999999998"/>
    <n v="-4.5263402559382273"/>
  </r>
  <r>
    <x v="365"/>
    <m/>
    <s v="PLY-005"/>
    <s v="Lamina Plywood Fenolico 4 x 8 x 1/2&quot;"/>
    <n v="11"/>
    <n v="658.35"/>
    <n v="7241.85"/>
    <n v="31.288799999999998"/>
    <n v="231.4518294086063"/>
  </r>
  <r>
    <x v="365"/>
    <m/>
    <s v="PLY-003"/>
    <s v="Lamina Plywood Corriente 4 x 8 x 3/4&quot;"/>
    <n v="27"/>
    <n v="873.1"/>
    <n v="23573.7"/>
    <n v="31.288799999999998"/>
    <n v="753.42295006519907"/>
  </r>
  <r>
    <x v="365"/>
    <m/>
    <s v="PLY-017"/>
    <s v="Lamina Plywood Corriente 4 x 8 x 3/16&quot;"/>
    <n v="18"/>
    <n v="266.48"/>
    <n v="4796.6400000000003"/>
    <n v="31.288799999999998"/>
    <n v="153.30214006289793"/>
  </r>
  <r>
    <x v="407"/>
    <m/>
    <s v="MEM-002"/>
    <s v="Lamina  poroplast lisa 2´ x 4´ x 3/4&quot;"/>
    <n v="10"/>
    <n v="36.232787999999999"/>
    <n v="362.32787999999999"/>
    <n v="31.288799999999998"/>
    <n v="11.580114290097415"/>
  </r>
  <r>
    <x v="365"/>
    <m/>
    <s v="MVA-114"/>
    <s v="Enchape de Madera Roble"/>
    <n v="37.44"/>
    <n v="198.89447799999999"/>
    <n v="7446.6092639999997"/>
    <n v="31.288799999999998"/>
    <n v="237.9960006136381"/>
  </r>
  <r>
    <x v="394"/>
    <m/>
    <s v="MVA-112"/>
    <s v="Enchape de Madera Cedro Macho"/>
    <n v="4.79"/>
    <n v="110.493847"/>
    <n v="529.26552800000002"/>
    <n v="31.288799999999998"/>
    <n v="16.915494617882437"/>
  </r>
  <r>
    <x v="394"/>
    <m/>
    <s v="MVA-112"/>
    <s v="Enchape de Madera Cedro Macho"/>
    <n v="-0.32"/>
    <n v="110.493847"/>
    <n v="-35.358030999999997"/>
    <n v="31.288799999999998"/>
    <n v="-1.1300539170565824"/>
  </r>
  <r>
    <x v="400"/>
    <m/>
    <s v="MVA-113"/>
    <s v="Enchape de Madera Arce"/>
    <n v="18.3"/>
    <n v="154.69268199999999"/>
    <n v="2830.876088"/>
    <n v="31.288799999999998"/>
    <n v="90.475700186648268"/>
  </r>
  <r>
    <x v="365"/>
    <m/>
    <s v="PYQ-138"/>
    <s v="Adhesivo en polvo-Better Bond"/>
    <n v="25"/>
    <n v="140.81378000000001"/>
    <n v="3520.3445019999999"/>
    <n v="31.288799999999998"/>
    <n v="112.51132999667612"/>
  </r>
  <r>
    <x v="384"/>
    <m/>
    <s v="CYT-053"/>
    <s v="Tornillo Pan head #10 x 1&quot;"/>
    <n v="-20"/>
    <n v="0.68488499999999997"/>
    <n v="-13.697699999999999"/>
    <n v="31.288799999999998"/>
    <n v="-0.43778284881491142"/>
  </r>
  <r>
    <x v="408"/>
    <m/>
    <s v="MVA-108"/>
    <s v="Lamina de Fibran 4 x 8 x 3/4&quot;"/>
    <n v="4"/>
    <n v="951.89774899999998"/>
    <n v="3807.5909959999999"/>
    <n v="31.288799999999998"/>
    <n v="121.69181930914577"/>
  </r>
  <r>
    <x v="409"/>
    <m/>
    <s v="MVA-108"/>
    <s v="Lamina de Fibran 4 x 8 x 3/4&quot;"/>
    <n v="2"/>
    <n v="951.89774899999998"/>
    <n v="1903.795498"/>
    <n v="31.288799999999998"/>
    <n v="60.845909654572885"/>
  </r>
  <r>
    <x v="410"/>
    <m/>
    <s v="MVA-108"/>
    <s v="Lamina de Fibran 4 x 8 x 3/4&quot;"/>
    <n v="3"/>
    <n v="951.89774899999998"/>
    <n v="2855.6932470000002"/>
    <n v="31.288799999999998"/>
    <n v="91.268864481859339"/>
  </r>
  <r>
    <x v="411"/>
    <m/>
    <s v="MVA-108"/>
    <s v="Lamina de Fibran 4 x 8 x 3/4&quot;"/>
    <n v="2"/>
    <n v="951.89774899999998"/>
    <n v="1903.795498"/>
    <n v="31.288799999999998"/>
    <n v="60.845909654572885"/>
  </r>
  <r>
    <x v="369"/>
    <m/>
    <s v="PLY-007"/>
    <s v="Lamina Plywood Fenolico 4 x 8 x 5/8&quot;"/>
    <n v="3"/>
    <n v="857.32"/>
    <n v="2571.96"/>
    <n v="31.288799999999998"/>
    <n v="82.200659660964945"/>
  </r>
  <r>
    <x v="366"/>
    <m/>
    <s v="PLY-007"/>
    <s v="Lamina Plywood Fenolico 4 x 8 x 5/8&quot;"/>
    <n v="1"/>
    <n v="857.32"/>
    <n v="857.32"/>
    <n v="31.288799999999998"/>
    <n v="27.400219886988317"/>
  </r>
  <r>
    <x v="367"/>
    <m/>
    <s v="PLY-005"/>
    <s v="Lamina Plywood Fenolico 4 x 8 x 1/2&quot;"/>
    <n v="2"/>
    <n v="658.35"/>
    <n v="1316.7"/>
    <n v="31.288799999999998"/>
    <n v="42.082150801564779"/>
  </r>
  <r>
    <x v="367"/>
    <m/>
    <s v="PLY-003"/>
    <s v="Lamina Plywood Corriente 4 x 8 x 3/4&quot;"/>
    <n v="26"/>
    <n v="873.1"/>
    <n v="22700.6"/>
    <n v="31.288799999999998"/>
    <n v="725.51839635908061"/>
  </r>
  <r>
    <x v="367"/>
    <m/>
    <s v="PLY-017"/>
    <s v="Lamina Plywood Corriente 4 x 8 x 3/16&quot;"/>
    <n v="24"/>
    <n v="266.48"/>
    <n v="6395.52"/>
    <n v="31.288799999999998"/>
    <n v="204.40285341719724"/>
  </r>
  <r>
    <x v="403"/>
    <m/>
    <s v="PLY-009"/>
    <s v="Lamina Plywood Corriente 4 x 8 x 1/8&quot;"/>
    <n v="1"/>
    <n v="313.04000000000002"/>
    <n v="313.04000000000002"/>
    <n v="31.288799999999998"/>
    <n v="10.004857968346503"/>
  </r>
  <r>
    <x v="412"/>
    <m/>
    <s v="PLY-009"/>
    <s v="Lamina Plywood Corriente 4 x 8 x 1/8&quot;"/>
    <n v="-1"/>
    <n v="313.04000000000002"/>
    <n v="-313.04000000000002"/>
    <n v="31.288799999999998"/>
    <n v="-10.004857968346503"/>
  </r>
  <r>
    <x v="401"/>
    <m/>
    <s v="PLY-009"/>
    <s v="Lamina Plywood Corriente 4 x 8 x 1/8&quot;"/>
    <n v="1"/>
    <n v="313.04000000000002"/>
    <n v="313.04000000000002"/>
    <n v="31.288799999999998"/>
    <n v="10.004857968346503"/>
  </r>
  <r>
    <x v="412"/>
    <m/>
    <s v="PLY-009"/>
    <s v="Lamina Plywood Corriente 4 x 8 x 1/8&quot;"/>
    <n v="1"/>
    <n v="313.04000000000002"/>
    <n v="313.04000000000002"/>
    <n v="31.288799999999998"/>
    <n v="10.004857968346503"/>
  </r>
  <r>
    <x v="367"/>
    <m/>
    <s v="MVA-114"/>
    <s v="Enchape de Madera Roble"/>
    <n v="37.659999999999997"/>
    <n v="198.89447799999999"/>
    <n v="7490.3660490000002"/>
    <n v="31.288799999999998"/>
    <n v="239.39448137991872"/>
  </r>
  <r>
    <x v="367"/>
    <m/>
    <s v="PYQ-138"/>
    <s v="Adhesivo en polvo-Better Bond"/>
    <n v="25"/>
    <n v="140.81378000000001"/>
    <n v="3520.3445019999999"/>
    <n v="31.288799999999998"/>
    <n v="112.51132999667612"/>
  </r>
  <r>
    <x v="377"/>
    <m/>
    <s v="MVA-112"/>
    <s v="Enchape de Madera Cedro Macho"/>
    <n v="-1.95"/>
    <n v="110.493847"/>
    <n v="-215.46300199999999"/>
    <n v="31.288799999999998"/>
    <n v="-6.8862660760399885"/>
  </r>
  <r>
    <x v="287"/>
    <m/>
    <s v="MVA-038"/>
    <s v="Tiza blanca"/>
    <n v="45"/>
    <n v="3.4"/>
    <n v="153"/>
    <n v="31.288799999999998"/>
    <n v="4.8899286645700704"/>
  </r>
  <r>
    <x v="413"/>
    <m/>
    <s v="MVA-108"/>
    <s v="Lamina de Fibran 4 x 8 x 3/4&quot;"/>
    <n v="0.5"/>
    <n v="951.89774899999998"/>
    <n v="475.94887499999999"/>
    <n v="31.288799999999998"/>
    <n v="15.211477429623381"/>
  </r>
  <r>
    <x v="404"/>
    <m/>
    <s v="MVA-108"/>
    <s v="Lamina de Fibran 4 x 8 x 3/4&quot;"/>
    <n v="-0.5"/>
    <n v="951.89774899999998"/>
    <n v="-475.94887499999999"/>
    <n v="31.288799999999998"/>
    <n v="-15.211477429623381"/>
  </r>
  <r>
    <x v="413"/>
    <m/>
    <s v="MVA-096"/>
    <s v="Lamina de Fibran 4 x 8 x 1/2&quot;"/>
    <n v="1"/>
    <n v="518.00919299999998"/>
    <n v="518.00919299999998"/>
    <n v="31.288799999999998"/>
    <n v="16.555738570990258"/>
  </r>
  <r>
    <x v="290"/>
    <m/>
    <s v="MVA-096"/>
    <s v="Lamina de Fibran 4 x 8 x 1/2&quot;"/>
    <n v="1"/>
    <n v="518.00919299999998"/>
    <n v="518.00919299999998"/>
    <n v="31.288799999999998"/>
    <n v="16.555738570990258"/>
  </r>
  <r>
    <x v="290"/>
    <m/>
    <s v="MVA-096"/>
    <s v="Lamina de Fibran 4 x 8 x 1/2&quot;"/>
    <n v="-1"/>
    <n v="518.00919299999998"/>
    <n v="-518.00919299999998"/>
    <n v="31.288799999999998"/>
    <n v="-16.555738570990258"/>
  </r>
  <r>
    <x v="400"/>
    <m/>
    <s v="MVA-096"/>
    <s v="Lamina de Fibran 4 x 8 x 1/2&quot;"/>
    <n v="-1"/>
    <n v="518.00919299999998"/>
    <n v="-518.00919299999998"/>
    <n v="31.288799999999998"/>
    <n v="-16.555738570990258"/>
  </r>
  <r>
    <x v="377"/>
    <m/>
    <s v="MVA-112"/>
    <s v="Enchape de Madera Cedro Macho"/>
    <n v="11.86"/>
    <n v="110.493847"/>
    <n v="1310.4570269999999"/>
    <n v="31.288799999999998"/>
    <n v="41.882623398788063"/>
  </r>
  <r>
    <x v="290"/>
    <m/>
    <s v="MVA-113"/>
    <s v="Enchape de Madera Arce"/>
    <n v="6.24"/>
    <n v="154.69268199999999"/>
    <n v="965.28233799999998"/>
    <n v="31.288799999999998"/>
    <n v="30.850730548950423"/>
  </r>
  <r>
    <x v="400"/>
    <m/>
    <s v="MVA-113"/>
    <s v="Enchape de Madera Arce"/>
    <n v="31.62"/>
    <n v="154.69268199999999"/>
    <n v="4891.3826179999996"/>
    <n v="31.288799999999998"/>
    <n v="156.33014426887576"/>
  </r>
  <r>
    <x v="400"/>
    <m/>
    <s v="MVA-113"/>
    <s v="Enchape de Madera Arce"/>
    <n v="-28.48"/>
    <n v="154.69268199999999"/>
    <n v="-4405.6475950000004"/>
    <n v="31.288799999999998"/>
    <n v="-140.80589843650125"/>
  </r>
  <r>
    <x v="413"/>
    <m/>
    <s v="PYQ-138"/>
    <s v="Adhesivo en polvo-Better Bond"/>
    <n v="5"/>
    <n v="140.81378000000001"/>
    <n v="704.06889999999999"/>
    <n v="31.288799999999998"/>
    <n v="22.502265986551098"/>
  </r>
  <r>
    <x v="404"/>
    <m/>
    <s v="PYQ-138"/>
    <s v="Adhesivo en polvo-Better Bond"/>
    <n v="1"/>
    <n v="140.81378000000001"/>
    <n v="140.81378000000001"/>
    <n v="31.288799999999998"/>
    <n v="4.50045319731022"/>
  </r>
  <r>
    <x v="290"/>
    <m/>
    <s v="PYQ-138"/>
    <s v="Adhesivo en polvo-Better Bond"/>
    <n v="3"/>
    <n v="140.81378000000001"/>
    <n v="422.44134000000003"/>
    <n v="31.288799999999998"/>
    <n v="13.50135959193066"/>
  </r>
  <r>
    <x v="400"/>
    <m/>
    <s v="PYQ-138"/>
    <s v="Adhesivo en polvo-Better Bond"/>
    <n v="15"/>
    <n v="140.81378000000001"/>
    <n v="2112.2067010000001"/>
    <n v="31.288799999999998"/>
    <n v="67.506797991613624"/>
  </r>
  <r>
    <x v="400"/>
    <m/>
    <s v="PYQ-138"/>
    <s v="Adhesivo en polvo-Better Bond"/>
    <n v="-3"/>
    <n v="140.81378000000001"/>
    <n v="-422.44134000000003"/>
    <n v="31.288799999999998"/>
    <n v="-13.50135959193066"/>
  </r>
  <r>
    <x v="394"/>
    <m/>
    <s v="PYQ-138"/>
    <s v="Adhesivo en polvo-Better Bond"/>
    <n v="-20"/>
    <n v="140.81378000000001"/>
    <n v="-2816.2755999999999"/>
    <n v="31.288799999999998"/>
    <n v="-90.009063946204392"/>
  </r>
  <r>
    <x v="367"/>
    <m/>
    <s v="CYT-035"/>
    <s v="Tornillo Amarillo 3&quot; #10"/>
    <n v="80"/>
    <n v="1.1853260000000001"/>
    <n v="94.826048999999998"/>
    <n v="31.288799999999998"/>
    <n v="3.03067068727468"/>
  </r>
  <r>
    <x v="363"/>
    <m/>
    <s v="PLY-003"/>
    <s v="Lamina Plywood Corriente 4 x 8 x 3/4&quot;"/>
    <n v="2"/>
    <n v="873.1"/>
    <n v="1746.2"/>
    <n v="31.288799999999998"/>
    <n v="55.809107412236969"/>
  </r>
  <r>
    <x v="369"/>
    <m/>
    <s v="PLY-001"/>
    <s v="Lamina Plywood Corriente 4 x 8 x 1/2&quot;"/>
    <n v="6"/>
    <n v="598.61879999999996"/>
    <n v="3591.7127999999998"/>
    <n v="31.288799999999998"/>
    <n v="114.7922835008054"/>
  </r>
  <r>
    <x v="367"/>
    <m/>
    <s v="MVA-114"/>
    <s v="Enchape de Madera Roble"/>
    <n v="24.96"/>
    <n v="198.89447799999999"/>
    <n v="4964.4061760000004"/>
    <n v="31.288799999999998"/>
    <n v="158.6640004090921"/>
  </r>
  <r>
    <x v="366"/>
    <m/>
    <s v="MVA-114"/>
    <s v="Enchape de Madera Roble"/>
    <n v="-19.489999999999998"/>
    <n v="198.89447799999999"/>
    <n v="-3876.4533799999999"/>
    <n v="31.288799999999998"/>
    <n v="-123.89268300478126"/>
  </r>
  <r>
    <x v="365"/>
    <m/>
    <s v="MVA-114"/>
    <s v="Enchape de Madera Roble"/>
    <n v="-11.08"/>
    <n v="198.89447799999999"/>
    <n v="-2203.7508189999999"/>
    <n v="31.288799999999998"/>
    <n v="-70.432577120247501"/>
  </r>
  <r>
    <x v="366"/>
    <m/>
    <s v="MVA-114"/>
    <s v="Enchape de Madera Roble"/>
    <n v="29.23"/>
    <n v="198.89447799999999"/>
    <n v="5813.685598"/>
    <n v="31.288799999999998"/>
    <n v="185.80724086574111"/>
  </r>
  <r>
    <x v="369"/>
    <m/>
    <s v="MVA-114"/>
    <s v="Enchape de Madera Roble"/>
    <n v="-4.07"/>
    <n v="198.89447799999999"/>
    <n v="-809.50052600000004"/>
    <n v="31.288799999999998"/>
    <n v="-25.871894288051958"/>
  </r>
  <r>
    <x v="369"/>
    <m/>
    <s v="MVA-114"/>
    <s v="Enchape de Madera Roble"/>
    <n v="36.29"/>
    <n v="198.89447799999999"/>
    <n v="7217.8806139999997"/>
    <n v="31.288799999999998"/>
    <n v="230.6857602081256"/>
  </r>
  <r>
    <x v="369"/>
    <m/>
    <s v="PYQ-138"/>
    <s v="Adhesivo en polvo-Better Bond"/>
    <n v="-6"/>
    <n v="140.81378000000001"/>
    <n v="-844.88268000000005"/>
    <n v="31.288799999999998"/>
    <n v="-27.00271918386132"/>
  </r>
  <r>
    <x v="365"/>
    <m/>
    <s v="PYQ-138"/>
    <s v="Adhesivo en polvo-Better Bond"/>
    <n v="-15"/>
    <n v="140.81378000000001"/>
    <n v="-2112.2067000000002"/>
    <n v="31.288799999999998"/>
    <n v="-67.506797959653298"/>
  </r>
  <r>
    <x v="366"/>
    <m/>
    <s v="PYQ-138"/>
    <s v="Adhesivo en polvo-Better Bond"/>
    <n v="-1"/>
    <n v="140.81378000000001"/>
    <n v="-140.81378000000001"/>
    <n v="31.288799999999998"/>
    <n v="-4.50045319731022"/>
  </r>
  <r>
    <x v="366"/>
    <m/>
    <s v="PLY-003"/>
    <s v="Lamina Plywood Corriente 4 x 8 x 3/4&quot;"/>
    <n v="-1"/>
    <n v="873.1"/>
    <n v="-873.1"/>
    <n v="31.288799999999998"/>
    <n v="-27.904553706118485"/>
  </r>
  <r>
    <x v="367"/>
    <m/>
    <s v="MVA-114"/>
    <s v="Enchape de Madera Roble"/>
    <n v="8.84"/>
    <n v="198.89447799999999"/>
    <n v="1758.227187"/>
    <n v="31.288799999999998"/>
    <n v="56.193500134233339"/>
  </r>
  <r>
    <x v="369"/>
    <m/>
    <s v="MVA-114"/>
    <s v="Enchape de Madera Roble"/>
    <n v="-5.86"/>
    <n v="198.89447799999999"/>
    <n v="-1165.5216419999999"/>
    <n v="31.288799999999998"/>
    <n v="-37.250442394722711"/>
  </r>
  <r>
    <x v="367"/>
    <m/>
    <s v="MVA-114"/>
    <s v="Enchape de Madera Roble"/>
    <n v="-10.44"/>
    <n v="198.89447799999999"/>
    <n v="-2076.4583520000001"/>
    <n v="31.288799999999998"/>
    <n v="-66.364269387128942"/>
  </r>
  <r>
    <x v="414"/>
    <m/>
    <s v="TAP-003"/>
    <s v="Espuma amarilla 5&quot;"/>
    <n v="1"/>
    <n v="845.7"/>
    <n v="845.7"/>
    <n v="31.288799999999998"/>
    <n v="27.028840991025547"/>
  </r>
  <r>
    <x v="367"/>
    <m/>
    <s v="PYQ-138"/>
    <s v="Adhesivo en polvo-Better Bond"/>
    <n v="-25"/>
    <n v="140.81378000000001"/>
    <n v="-3520.3445000000002"/>
    <n v="31.288799999999998"/>
    <n v="-112.5113299327555"/>
  </r>
  <r>
    <x v="369"/>
    <m/>
    <s v="PYQ-138"/>
    <s v="Adhesivo en polvo-Better Bond"/>
    <n v="-2"/>
    <n v="140.81378000000001"/>
    <n v="-281.62756000000002"/>
    <n v="31.288799999999998"/>
    <n v="-9.00090639462044"/>
  </r>
  <r>
    <x v="367"/>
    <m/>
    <s v="PYQ-138"/>
    <s v="Adhesivo en polvo-Better Bond"/>
    <n v="3"/>
    <n v="140.81378000000001"/>
    <n v="422.44134000000003"/>
    <n v="31.288799999999998"/>
    <n v="13.50135959193066"/>
  </r>
  <r>
    <x v="407"/>
    <m/>
    <s v="CYT-031"/>
    <s v="Tornillo Amarillo 2&quot; #10"/>
    <n v="20"/>
    <n v="0.76829800000000004"/>
    <n v="15.365959"/>
    <n v="31.288799999999998"/>
    <n v="0.4911009370765258"/>
  </r>
  <r>
    <x v="415"/>
    <m/>
    <s v="PLY-010"/>
    <s v="Lamina Plywood Fenolico 4 x 8 x 3/8&quot;"/>
    <n v="1"/>
    <n v="587.80999999999995"/>
    <n v="587.80999999999995"/>
    <n v="31.288799999999998"/>
    <n v="18.786594564189102"/>
  </r>
  <r>
    <x v="363"/>
    <m/>
    <s v="PLY-003"/>
    <s v="Lamina Plywood Corriente 4 x 8 x 3/4&quot;"/>
    <n v="-0.5"/>
    <n v="873.1"/>
    <n v="-436.55"/>
    <n v="31.288799999999998"/>
    <n v="-13.952276853059242"/>
  </r>
  <r>
    <x v="369"/>
    <m/>
    <s v="PLY-003"/>
    <s v="Lamina Plywood Corriente 4 x 8 x 3/4&quot;"/>
    <n v="-2"/>
    <n v="873.1"/>
    <n v="-1746.2"/>
    <n v="31.288799999999998"/>
    <n v="-55.809107412236969"/>
  </r>
  <r>
    <x v="367"/>
    <m/>
    <s v="PLY-003"/>
    <s v="Lamina Plywood Corriente 4 x 8 x 3/4&quot;"/>
    <n v="3"/>
    <n v="873.1"/>
    <n v="2619.3000000000002"/>
    <n v="31.288799999999998"/>
    <n v="83.713661118355461"/>
  </r>
  <r>
    <x v="415"/>
    <m/>
    <s v="PLY-003"/>
    <s v="Lamina Plywood Corriente 4 x 8 x 3/4&quot;"/>
    <n v="7"/>
    <n v="873.1"/>
    <n v="6111.7"/>
    <n v="31.288799999999998"/>
    <n v="195.33187594282938"/>
  </r>
  <r>
    <x v="415"/>
    <m/>
    <s v="HRJ-041"/>
    <s v="Resbalon plastico de 1&quot; con clavo"/>
    <n v="36"/>
    <n v="2.2835860000000001"/>
    <n v="82.209098999999995"/>
    <n v="31.288799999999998"/>
    <n v="2.6274289522129326"/>
  </r>
  <r>
    <x v="415"/>
    <m/>
    <s v="CYT-043"/>
    <s v="Tornillo Gypsum 1&quot;"/>
    <n v="60"/>
    <n v="0.14652999999999999"/>
    <n v="8.7918009999999995"/>
    <n v="31.288799999999998"/>
    <n v="0.28098875636010329"/>
  </r>
  <r>
    <x v="407"/>
    <m/>
    <s v="CYT-028"/>
    <s v="Tornillo Amarillo 1-1/2&quot; #10"/>
    <n v="30"/>
    <n v="0.59711899999999996"/>
    <n v="17.913578000000001"/>
    <n v="31.288799999999998"/>
    <n v="0.57252365063537114"/>
  </r>
  <r>
    <x v="407"/>
    <m/>
    <s v="CYT-061"/>
    <s v="Tornillo Square Flat head #8 x 1-1/4&quot;"/>
    <n v="-20"/>
    <n v="0.55755699999999997"/>
    <n v="-11.15114"/>
    <n v="31.288799999999998"/>
    <n v="-0.35639398123290122"/>
  </r>
  <r>
    <x v="415"/>
    <m/>
    <s v="CYT-061"/>
    <s v="Tornillo Square Flat head #8 x 1-1/4&quot;"/>
    <n v="240"/>
    <n v="0.55755699999999997"/>
    <n v="133.81367499999999"/>
    <n v="31.288799999999998"/>
    <n v="4.2767276149932245"/>
  </r>
  <r>
    <x v="415"/>
    <m/>
    <s v="CYT-106"/>
    <s v="Tornillo Sq flat head black #9-x 2-1/2&quot;"/>
    <n v="1300"/>
    <n v="1.4388380000000001"/>
    <n v="1870.489503"/>
    <n v="31.288799999999998"/>
    <n v="59.781439460765519"/>
  </r>
  <r>
    <x v="365"/>
    <m/>
    <s v="CYT-062"/>
    <s v="Tornillo Square Flat head #8 x 2&quot;"/>
    <n v="84"/>
    <n v="0.80806699999999998"/>
    <n v="67.877643000000006"/>
    <n v="31.288799999999998"/>
    <n v="2.1693910600598301"/>
  </r>
  <r>
    <x v="365"/>
    <m/>
    <s v="CYT-031"/>
    <s v="Tornillo Amarillo 2&quot; #10"/>
    <n v="122"/>
    <n v="0.76829800000000004"/>
    <n v="93.732349999999997"/>
    <n v="31.288799999999998"/>
    <n v="2.9957157193628392"/>
  </r>
  <r>
    <x v="367"/>
    <m/>
    <s v="MVA-114"/>
    <s v="Enchape de Madera Roble"/>
    <n v="2"/>
    <n v="198.89447799999999"/>
    <n v="397.78895599999998"/>
    <n v="31.288799999999998"/>
    <n v="12.713461558129426"/>
  </r>
  <r>
    <x v="413"/>
    <m/>
    <s v="MVA-114"/>
    <s v="Enchape de Madera Roble"/>
    <n v="0.51"/>
    <n v="198.89447799999999"/>
    <n v="101.436184"/>
    <n v="31.288799999999998"/>
    <n v="3.2419327043542738"/>
  </r>
  <r>
    <x v="416"/>
    <m/>
    <s v="MVA-114"/>
    <s v="Enchape de Madera Roble"/>
    <n v="2.8"/>
    <n v="198.89447799999999"/>
    <n v="556.904539"/>
    <n v="31.288799999999998"/>
    <n v="17.798846200557389"/>
  </r>
  <r>
    <x v="415"/>
    <m/>
    <s v="PLY-003"/>
    <s v="Lamina Plywood Corriente 4 x 8 x 3/4&quot;"/>
    <n v="0.5"/>
    <n v="873.1"/>
    <n v="436.55"/>
    <n v="31.288799999999998"/>
    <n v="13.952276853059242"/>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r>
    <x v="0"/>
    <m/>
    <m/>
    <m/>
    <m/>
    <m/>
    <m/>
    <m/>
    <m/>
  </r>
</pivotCacheRecords>
</file>

<file path=xl/pivotCache/pivotCacheRecords2.xml><?xml version="1.0" encoding="utf-8"?>
<pivotCacheRecords xmlns="http://schemas.openxmlformats.org/spreadsheetml/2006/main" xmlns:r="http://schemas.openxmlformats.org/officeDocument/2006/relationships" count="2704">
  <r>
    <x v="0"/>
    <s v="Cedro Macho"/>
    <s v="Comun 3M"/>
    <s v="Bodega Seca"/>
    <n v="123.625"/>
    <n v="1.2608808255538457"/>
    <n v="155.87639205909417"/>
  </r>
  <r>
    <x v="0"/>
    <s v="Cedro Macho"/>
    <s v="Comun 3M"/>
    <s v="Bodega Seca"/>
    <n v="17.5"/>
    <n v="1.2608808255538457"/>
    <n v="22.0654144471923"/>
  </r>
  <r>
    <x v="0"/>
    <s v="Cedro Macho"/>
    <s v="Comun 3M"/>
    <s v="Bodega Seca"/>
    <n v="17.5"/>
    <n v="1.2608808255538457"/>
    <n v="22.0654144471923"/>
  </r>
  <r>
    <x v="0"/>
    <s v="Cedro Macho"/>
    <s v="Comun 3M"/>
    <s v="Bodega Seca"/>
    <n v="102"/>
    <n v="1.4143414973268289"/>
    <n v="144.26283272733656"/>
  </r>
  <r>
    <x v="0"/>
    <s v="Cedro Macho"/>
    <s v="Comun 3M"/>
    <s v="Bodega Seca"/>
    <n v="36"/>
    <n v="1.4143414973268289"/>
    <n v="50.91629390376584"/>
  </r>
  <r>
    <x v="0"/>
    <s v="Cedro Macho"/>
    <s v="Comun 3M"/>
    <s v="Bodega Seca"/>
    <n v="141.75000000000003"/>
    <n v="1.4143414973268289"/>
    <n v="200.48290724607804"/>
  </r>
  <r>
    <x v="0"/>
    <s v="Cedro Macho"/>
    <s v="Comun 3M"/>
    <s v="Bodega Seca"/>
    <n v="481.66666666666669"/>
    <n v="1.4143414973268289"/>
    <n v="681.24115454575599"/>
  </r>
  <r>
    <x v="0"/>
    <s v="Cedro Macho"/>
    <s v="Comun 3M"/>
    <s v="Bodega Seca"/>
    <n v="92.75"/>
    <n v="1.4143414973268289"/>
    <n v="131.18017387706337"/>
  </r>
  <r>
    <x v="0"/>
    <s v="Cedro Macho"/>
    <s v="Comun 3M"/>
    <s v="Bodega Seca"/>
    <n v="161.66666666666669"/>
    <n v="1.4143414973268289"/>
    <n v="228.65187540117071"/>
  </r>
  <r>
    <x v="0"/>
    <s v="Cedro Macho"/>
    <s v="Comun 3M"/>
    <s v="Bodega Seca"/>
    <n v="441.66666666666663"/>
    <n v="1.4143414973268289"/>
    <n v="624.66749465268276"/>
  </r>
  <r>
    <x v="0"/>
    <s v="Cedro Macho"/>
    <s v="Comun 3M"/>
    <s v="Bodega Seca"/>
    <n v="42.25"/>
    <n v="1.4143414973268289"/>
    <n v="59.755928262058518"/>
  </r>
  <r>
    <x v="0"/>
    <s v="Cedro Macho"/>
    <s v="Comun 3M"/>
    <s v="Bodega Seca"/>
    <n v="156.66666666666666"/>
    <n v="1.4143414973268289"/>
    <n v="221.5801679145365"/>
  </r>
  <r>
    <x v="0"/>
    <s v="Cedro Macho"/>
    <s v="Comun 3M"/>
    <s v="Bodega Seca"/>
    <n v="15.4"/>
    <n v="1.4143414973268289"/>
    <n v="21.780859058833165"/>
  </r>
  <r>
    <x v="0"/>
    <s v="Cedro Macho"/>
    <s v="Comun 3M"/>
    <s v="Bodega Seca"/>
    <n v="210"/>
    <n v="1.4143414973268289"/>
    <n v="297.01171443863404"/>
  </r>
  <r>
    <x v="0"/>
    <s v="Cedro Macho"/>
    <s v="Comun 3M"/>
    <s v="Bodega Seca"/>
    <n v="72"/>
    <n v="1.4143414973268289"/>
    <n v="101.83258780753168"/>
  </r>
  <r>
    <x v="0"/>
    <s v="Cedro Macho"/>
    <s v="Comun 3M"/>
    <s v="Bodega Seca"/>
    <n v="490.00000000000006"/>
    <n v="1.4143414973268289"/>
    <n v="693.02733369014629"/>
  </r>
  <r>
    <x v="0"/>
    <s v="Cedro Macho"/>
    <s v="Cepillado Z"/>
    <s v="Bodega Seca Cepillada"/>
    <n v="20"/>
    <n v="1.2501972047849705"/>
    <n v="25.00394409569941"/>
  </r>
  <r>
    <x v="0"/>
    <s v="Cedro Macho"/>
    <s v="Comun 3M"/>
    <s v="Bodega Seca"/>
    <n v="-173.333333333333"/>
    <n v="1.4143414973268289"/>
    <n v="-245.15252620331654"/>
  </r>
  <r>
    <x v="0"/>
    <s v="Cedro Macho"/>
    <s v="Comun 3M"/>
    <s v="Bodega Seca"/>
    <n v="-53.3333333333333"/>
    <n v="1.4143414973268289"/>
    <n v="-75.431546524097499"/>
  </r>
  <r>
    <x v="0"/>
    <s v="Cedro Macho"/>
    <s v="Comun 3M"/>
    <s v="Bodega Seca"/>
    <n v="-57.8611111111111"/>
    <n v="1.4143414973268289"/>
    <n v="-81.835370525882894"/>
  </r>
  <r>
    <x v="0"/>
    <s v="Cedro Macho"/>
    <s v="Comun 3M"/>
    <s v="Bodega Seca"/>
    <n v="-41.6666666666667"/>
    <n v="1.4143414973268289"/>
    <n v="-58.930895721951252"/>
  </r>
  <r>
    <x v="0"/>
    <s v="Cedro Macho"/>
    <s v="Comun 3M"/>
    <s v="Bodega Seca"/>
    <n v="-174.222222222222"/>
    <n v="1.4143414973268289"/>
    <n v="-246.409718645385"/>
  </r>
  <r>
    <x v="0"/>
    <s v="Cedro Macho"/>
    <s v="Comun 3M"/>
    <s v="Bodega Seca"/>
    <n v="57.861111111111107"/>
    <n v="1.37012782462736"/>
    <n v="79.277118297188636"/>
  </r>
  <r>
    <x v="0"/>
    <s v="Cedro Macho"/>
    <s v="Comun 3M"/>
    <s v="Bodega Seca"/>
    <n v="41.666666666666664"/>
    <n v="1.37012782462736"/>
    <n v="57.088659359473333"/>
  </r>
  <r>
    <x v="0"/>
    <s v="Cedro Macho"/>
    <s v="Comun 3M"/>
    <s v="Bodega Seca"/>
    <n v="142"/>
    <n v="1.37012782462736"/>
    <n v="194.55815109708513"/>
  </r>
  <r>
    <x v="0"/>
    <s v="Cedro Macho"/>
    <s v="Comun 3M"/>
    <s v="Bodega Seca"/>
    <n v="98.333333333333343"/>
    <n v="1.37012782462736"/>
    <n v="134.72923608835708"/>
  </r>
  <r>
    <x v="0"/>
    <s v="Cedro Macho"/>
    <s v="Comun 3M"/>
    <s v="Bodega Seca"/>
    <n v="160"/>
    <n v="1.37012782462736"/>
    <n v="219.22045194037761"/>
  </r>
  <r>
    <x v="0"/>
    <s v="Cedro Macho"/>
    <s v="Comun 3M"/>
    <s v="Bodega Seca"/>
    <n v="12"/>
    <n v="1.37012782462736"/>
    <n v="16.44153389552832"/>
  </r>
  <r>
    <x v="0"/>
    <s v="Cedro Macho"/>
    <s v="Comun 3M"/>
    <s v="Bodega Seca"/>
    <n v="68"/>
    <n v="1.37012782462736"/>
    <n v="93.168692074660484"/>
  </r>
  <r>
    <x v="0"/>
    <s v="Cedro Macho"/>
    <s v="Comun 3M"/>
    <s v="Bodega Seca"/>
    <n v="11.666666666666666"/>
    <n v="1.37012782462736"/>
    <n v="15.984824620652534"/>
  </r>
  <r>
    <x v="0"/>
    <s v="Cedro Macho"/>
    <s v="Comun 3M"/>
    <s v="Bodega Seca"/>
    <n v="13.333333333333334"/>
    <n v="1.37012782462736"/>
    <n v="18.268370995031468"/>
  </r>
  <r>
    <x v="0"/>
    <s v="Cedro Macho"/>
    <s v="Comun 3M"/>
    <s v="Bodega Seca"/>
    <n v="213.33333333333334"/>
    <n v="1.37012782462736"/>
    <n v="292.29393592050349"/>
  </r>
  <r>
    <x v="0"/>
    <s v="Cedro Macho"/>
    <s v="Comun 3M"/>
    <s v="Bodega Seca"/>
    <n v="41"/>
    <n v="1.37012782462736"/>
    <n v="56.175240809721764"/>
  </r>
  <r>
    <x v="0"/>
    <s v="Cedro Macho"/>
    <s v="Comun 3M"/>
    <s v="Bodega Seca"/>
    <n v="60"/>
    <n v="1.37012782462736"/>
    <n v="82.207669477641602"/>
  </r>
  <r>
    <x v="0"/>
    <s v="Cedro Macho"/>
    <s v="Comun 3M"/>
    <s v="Bodega Seca"/>
    <n v="386.75"/>
    <n v="1.37012782462736"/>
    <n v="529.89693617463149"/>
  </r>
  <r>
    <x v="0"/>
    <s v="Cedro Macho"/>
    <s v="Comun 3M"/>
    <s v="Bodega Seca"/>
    <n v="50"/>
    <n v="1.37012782462736"/>
    <n v="68.506391231367999"/>
  </r>
  <r>
    <x v="0"/>
    <s v="Cedro Macho"/>
    <s v="Comun 3M"/>
    <s v="Bodega Seca"/>
    <n v="40"/>
    <n v="1.37012782462736"/>
    <n v="54.805112985094404"/>
  </r>
  <r>
    <x v="0"/>
    <s v="Cedro Macho"/>
    <s v="Comun 3M"/>
    <s v="Bodega Seca"/>
    <n v="2.2222222222222223"/>
    <n v="1.37012782462736"/>
    <n v="3.0447284991719115"/>
  </r>
  <r>
    <x v="0"/>
    <s v="Cedro Macho"/>
    <s v="Comun 3M"/>
    <s v="Bodega Seca"/>
    <n v="130"/>
    <n v="1.37012782462736"/>
    <n v="178.11661720155681"/>
  </r>
  <r>
    <x v="0"/>
    <s v="Cedro Macho"/>
    <s v="Comun 3M"/>
    <s v="Bodega Seca"/>
    <n v="193.33333333333334"/>
    <n v="1.37012782462736"/>
    <n v="264.89137942795628"/>
  </r>
  <r>
    <x v="0"/>
    <s v="Cedro Macho"/>
    <s v="Comun 3M"/>
    <s v="Bodega Seca"/>
    <n v="14.666666666666666"/>
    <n v="1.37012782462736"/>
    <n v="20.095208094534613"/>
  </r>
  <r>
    <x v="0"/>
    <s v="Cedro Macho"/>
    <s v="Comun 3M"/>
    <s v="Bodega Seca"/>
    <n v="42.5"/>
    <n v="1.37012782462736"/>
    <n v="58.230432546662804"/>
  </r>
  <r>
    <x v="0"/>
    <s v="Cedro Macho"/>
    <s v="Comun 3M"/>
    <s v="Bodega Seca"/>
    <n v="358.33333333333331"/>
    <n v="1.37012782462736"/>
    <n v="490.96247049147064"/>
  </r>
  <r>
    <x v="0"/>
    <s v="Cedro Macho"/>
    <s v="Comun 3M"/>
    <s v="Bodega Seca"/>
    <n v="9.3333333333333339"/>
    <n v="1.37012782462736"/>
    <n v="12.787859696522029"/>
  </r>
  <r>
    <x v="0"/>
    <s v="Cedro Macho"/>
    <s v="Comun 3M"/>
    <s v="Bodega Seca"/>
    <n v="278.33333333333337"/>
    <n v="1.37012782462736"/>
    <n v="381.35224452128193"/>
  </r>
  <r>
    <x v="0"/>
    <s v="Cedro Macho"/>
    <s v="Comun 3M"/>
    <s v="Bodega Seca"/>
    <n v="37.333333333333336"/>
    <n v="1.37012782462736"/>
    <n v="51.151438786088114"/>
  </r>
  <r>
    <x v="0"/>
    <s v="Cedro Macho"/>
    <s v="Comun 3M"/>
    <s v="Bodega Seca"/>
    <n v="20"/>
    <n v="1.37012782462736"/>
    <n v="27.402556492547202"/>
  </r>
  <r>
    <x v="0"/>
    <s v="Cedro Macho"/>
    <s v="Comun 3M"/>
    <s v="Bodega Seca"/>
    <n v="20"/>
    <n v="1.37012782462736"/>
    <n v="27.402556492547202"/>
  </r>
  <r>
    <x v="0"/>
    <s v="Teca"/>
    <s v="Comun 3M"/>
    <s v="Bodega Seca"/>
    <n v="6"/>
    <n v="2.8162682531097891"/>
    <n v="16.897609518658733"/>
  </r>
  <r>
    <x v="0"/>
    <s v="Cedro Macho"/>
    <s v="Comun 3M"/>
    <s v="Bodega Seca"/>
    <n v="5.833333333333333"/>
    <n v="1.4007843233284736"/>
    <n v="8.1712418860827629"/>
  </r>
  <r>
    <x v="0"/>
    <s v="Cedro Macho"/>
    <s v="Comun 3M"/>
    <s v="Bodega Seca"/>
    <n v="10"/>
    <n v="1.4007843233284736"/>
    <n v="14.007843233284735"/>
  </r>
  <r>
    <x v="0"/>
    <s v="Cedro Macho"/>
    <s v="Comun 3M"/>
    <s v="Bodega Seca"/>
    <n v="25.201388888888889"/>
    <n v="1.4007843233284736"/>
    <n v="35.301710481659939"/>
  </r>
  <r>
    <x v="0"/>
    <s v="Cedro Macho"/>
    <s v="Comun 3M"/>
    <s v="Bodega Seca"/>
    <n v="63.333333333333336"/>
    <n v="1.4007843233284736"/>
    <n v="88.716340477469998"/>
  </r>
  <r>
    <x v="0"/>
    <s v="Cedro Macho"/>
    <s v="Comun 3M"/>
    <s v="Bodega Seca"/>
    <n v="110"/>
    <n v="1.4007843233284736"/>
    <n v="154.08627556613209"/>
  </r>
  <r>
    <x v="0"/>
    <s v="Cedro Macho"/>
    <s v="Comun 3M"/>
    <s v="Bodega Seca"/>
    <n v="17"/>
    <n v="1.4007843233284736"/>
    <n v="23.81333349658405"/>
  </r>
  <r>
    <x v="0"/>
    <s v="Cedro Macho"/>
    <s v="Comun 3M"/>
    <s v="Bodega Seca"/>
    <n v="16"/>
    <n v="1.4007843233284736"/>
    <n v="22.412549173255577"/>
  </r>
  <r>
    <x v="0"/>
    <s v="Cedro Macho"/>
    <s v="Comun 3M"/>
    <s v="Bodega Seca"/>
    <n v="2"/>
    <n v="1.4007843233284736"/>
    <n v="2.8015686466569472"/>
  </r>
  <r>
    <x v="0"/>
    <s v="Cedro Macho"/>
    <s v="Comun 3M"/>
    <s v="Bodega Seca"/>
    <n v="2"/>
    <n v="1.4007843233284736"/>
    <n v="2.8015686466569472"/>
  </r>
  <r>
    <x v="0"/>
    <s v="Cedro Macho"/>
    <s v="Comun 3M"/>
    <s v="Bodega Seca"/>
    <n v="13.611111111111111"/>
    <n v="1.4007843233284736"/>
    <n v="19.066231067526445"/>
  </r>
  <r>
    <x v="0"/>
    <s v="Cedro Macho"/>
    <s v="Comun 3M"/>
    <s v="Bodega Seca"/>
    <n v="46.666666666666664"/>
    <n v="1.4007843233284736"/>
    <n v="65.369935088662103"/>
  </r>
  <r>
    <x v="0"/>
    <s v="Cedro Macho"/>
    <s v="Comun 3M"/>
    <s v="Bodega Seca"/>
    <n v="2"/>
    <n v="1.4007843233284736"/>
    <n v="2.8015686466569472"/>
  </r>
  <r>
    <x v="0"/>
    <s v="Cedro Macho"/>
    <s v="Comun 3M"/>
    <s v="Bodega Seca"/>
    <n v="53"/>
    <n v="1.4007843233284736"/>
    <n v="74.241569136409097"/>
  </r>
  <r>
    <x v="0"/>
    <s v="Cedro Macho"/>
    <s v="Comun 3M"/>
    <s v="Bodega Seca"/>
    <n v="23.333333333333332"/>
    <n v="1.4007843233284736"/>
    <n v="32.684967544331052"/>
  </r>
  <r>
    <x v="0"/>
    <s v="Cedro Macho"/>
    <s v="Comun 3M"/>
    <s v="Bodega Seca"/>
    <n v="5.3958333333333339"/>
    <n v="1.4007843233284736"/>
    <n v="7.5583987446265564"/>
  </r>
  <r>
    <x v="0"/>
    <s v="Cedro Macho"/>
    <s v="Comun 3M"/>
    <s v="Bodega Seca"/>
    <n v="23.59375"/>
    <n v="1.4007843233284736"/>
    <n v="33.049755128531174"/>
  </r>
  <r>
    <x v="0"/>
    <s v="Cedro Macho"/>
    <s v="Comun 3M"/>
    <s v="Bodega Seca"/>
    <n v="13.125"/>
    <n v="1.4007843233284736"/>
    <n v="18.385294243686214"/>
  </r>
  <r>
    <x v="0"/>
    <s v="Cedro Macho"/>
    <s v="Comun 3M"/>
    <s v="Bodega Seca"/>
    <n v="45.5"/>
    <n v="1.4007843233284736"/>
    <n v="63.735686711445545"/>
  </r>
  <r>
    <x v="0"/>
    <s v="Cedro Macho"/>
    <s v="Comun 3M"/>
    <s v="Bodega Seca"/>
    <n v="8.1666666666666661"/>
    <n v="1.4007843233284736"/>
    <n v="11.439738640515866"/>
  </r>
  <r>
    <x v="0"/>
    <s v="Cedro Macho"/>
    <s v="Comun 3M"/>
    <s v="Bodega Seca"/>
    <n v="114.41666666666666"/>
    <n v="1.4007843233284736"/>
    <n v="160.27307299416617"/>
  </r>
  <r>
    <x v="0"/>
    <s v="Cedro Macho"/>
    <s v="Comun 3M"/>
    <s v="Bodega Seca"/>
    <n v="4.083333333333333"/>
    <n v="1.4007843233284736"/>
    <n v="5.7198693202579332"/>
  </r>
  <r>
    <x v="0"/>
    <s v="Cedro Macho"/>
    <s v="Comun 3M"/>
    <s v="Bodega Seca"/>
    <n v="14.333333333333334"/>
    <n v="1.4007843233284736"/>
    <n v="20.07790863437479"/>
  </r>
  <r>
    <x v="0"/>
    <s v="Cedro Macho"/>
    <s v="Comun 3M"/>
    <s v="Bodega Seca"/>
    <n v="313.41666666666663"/>
    <n v="1.4007843233284736"/>
    <n v="439.02915333653237"/>
  </r>
  <r>
    <x v="0"/>
    <s v="Cedro Macho"/>
    <s v="Comun 3M"/>
    <s v="Bodega Seca"/>
    <n v="300.83333333333331"/>
    <n v="1.4007843233284736"/>
    <n v="421.40261726798246"/>
  </r>
  <r>
    <x v="0"/>
    <s v="Cedro Macho"/>
    <s v="Comun 3M"/>
    <s v="Bodega Seca"/>
    <n v="154.33333333333331"/>
    <n v="1.4007843233284736"/>
    <n v="216.18771390036108"/>
  </r>
  <r>
    <x v="0"/>
    <s v="Cedro Macho"/>
    <s v="Comun 3M"/>
    <s v="Bodega Seca"/>
    <n v="2.2999999999999998"/>
    <n v="1.4007843233284736"/>
    <n v="3.2218039436554888"/>
  </r>
  <r>
    <x v="0"/>
    <s v="Cedro Macho"/>
    <s v="Comun 3M"/>
    <s v="Bodega Seca"/>
    <n v="26.666666666666668"/>
    <n v="1.4007843233284736"/>
    <n v="37.354248622092634"/>
  </r>
  <r>
    <x v="0"/>
    <s v="Cedro Macho"/>
    <s v="Comun 3M"/>
    <s v="Bodega Seca"/>
    <n v="4.166666666666667"/>
    <n v="1.4007843233284736"/>
    <n v="5.8366013472019738"/>
  </r>
  <r>
    <x v="0"/>
    <s v="Cedro Macho"/>
    <s v="Comun 3M"/>
    <s v="Bodega Seca"/>
    <n v="39.583333333333329"/>
    <n v="1.4007843233284736"/>
    <n v="55.447712798418742"/>
  </r>
  <r>
    <x v="0"/>
    <s v="Cedro Macho"/>
    <s v="Comun 3M"/>
    <s v="Bodega Seca"/>
    <n v="12.083333333333334"/>
    <n v="1.4007843233284736"/>
    <n v="16.926143906885724"/>
  </r>
  <r>
    <x v="0"/>
    <s v="Cedro Macho"/>
    <s v="Comun 3M"/>
    <s v="Bodega Seca"/>
    <n v="112.5"/>
    <n v="1.4007843233284736"/>
    <n v="157.58823637445329"/>
  </r>
  <r>
    <x v="0"/>
    <s v="Cedro Macho"/>
    <s v="Comun 3M"/>
    <s v="Bodega Seca"/>
    <n v="40.75"/>
    <n v="1.4007843233284736"/>
    <n v="57.0819611756353"/>
  </r>
  <r>
    <x v="0"/>
    <s v="Cedro Macho"/>
    <s v="Comun 3M"/>
    <s v="Bodega Seca"/>
    <n v="30.666666666666668"/>
    <n v="1.4007843233284736"/>
    <n v="42.957385915406526"/>
  </r>
  <r>
    <x v="0"/>
    <s v="Cedro Macho"/>
    <s v="Comun 3M"/>
    <s v="Bodega Seca"/>
    <n v="1.1666666666666667"/>
    <n v="1.4007843233284736"/>
    <n v="1.6342483772165526"/>
  </r>
  <r>
    <x v="0"/>
    <s v="Cedro Macho"/>
    <s v="Comun 3M"/>
    <s v="Bodega Seca"/>
    <n v="4.8611111111111107"/>
    <n v="1.4007843233284736"/>
    <n v="6.8093682384023015"/>
  </r>
  <r>
    <x v="0"/>
    <s v="Cedro Macho"/>
    <s v="Comun 3M"/>
    <s v="Bodega Seca"/>
    <n v="78.833333333333329"/>
    <n v="1.4007843233284736"/>
    <n v="110.42849748906133"/>
  </r>
  <r>
    <x v="0"/>
    <s v="Cedro Macho"/>
    <s v="Comun 3M"/>
    <s v="Bodega Seca"/>
    <n v="84.333333333333343"/>
    <n v="1.4007843233284736"/>
    <n v="118.13281126736796"/>
  </r>
  <r>
    <x v="0"/>
    <s v="Cedro Macho"/>
    <s v="Comun 3M"/>
    <s v="Bodega Seca"/>
    <n v="58.666666666666664"/>
    <n v="1.4007843233284736"/>
    <n v="82.179346968603781"/>
  </r>
  <r>
    <x v="0"/>
    <s v="Cedro Macho"/>
    <s v="Comun 3M"/>
    <s v="Bodega Seca"/>
    <n v="16.666666666666668"/>
    <n v="1.4007843233284736"/>
    <n v="23.346405388807895"/>
  </r>
  <r>
    <x v="0"/>
    <s v="Cedro Macho"/>
    <s v="Comun 3M"/>
    <s v="Bodega Seca"/>
    <n v="16.666666666666668"/>
    <n v="1.4007843233284736"/>
    <n v="23.346405388807895"/>
  </r>
  <r>
    <x v="0"/>
    <s v="Cedro Macho"/>
    <s v="Comun 3M"/>
    <s v="Bodega Seca"/>
    <n v="12.666666666666668"/>
    <n v="1.4007843233284736"/>
    <n v="17.743268095493999"/>
  </r>
  <r>
    <x v="0"/>
    <s v="Cedro Macho"/>
    <s v="Comun 3M"/>
    <s v="Bodega Seca"/>
    <n v="16.25"/>
    <n v="1.4007843233284736"/>
    <n v="22.762745254087697"/>
  </r>
  <r>
    <x v="0"/>
    <s v="Cedro Macho"/>
    <s v="Comun 3M"/>
    <s v="Bodega Seca"/>
    <n v="10"/>
    <n v="1.4007843233284736"/>
    <n v="14.007843233284735"/>
  </r>
  <r>
    <x v="0"/>
    <s v="Cedro Macho"/>
    <s v="Comun 3M"/>
    <s v="Bodega Seca"/>
    <n v="8.3333333333333339"/>
    <n v="1.4007843233284736"/>
    <n v="11.673202694403948"/>
  </r>
  <r>
    <x v="0"/>
    <s v="Cedro Macho"/>
    <s v="Comun 3M"/>
    <s v="Bodega Seca"/>
    <n v="9.1666666666666661"/>
    <n v="1.4007843233284736"/>
    <n v="12.840522963844339"/>
  </r>
  <r>
    <x v="0"/>
    <s v="Cedro Macho"/>
    <s v="Comun 3M"/>
    <s v="Bodega Seca"/>
    <n v="9.1666666666666661"/>
    <n v="1.4007843233284736"/>
    <n v="12.840522963844339"/>
  </r>
  <r>
    <x v="0"/>
    <s v="Cedro Macho"/>
    <s v="Comun 3M"/>
    <s v="Bodega Seca"/>
    <n v="14.666666666666666"/>
    <n v="1.4007843233284736"/>
    <n v="20.544836742150945"/>
  </r>
  <r>
    <x v="0"/>
    <s v="Cedro Macho"/>
    <s v="Comun 3M"/>
    <s v="Bodega Seca"/>
    <n v="5"/>
    <n v="1.4007843233284736"/>
    <n v="7.0039216166423675"/>
  </r>
  <r>
    <x v="0"/>
    <s v="Cedro Macho"/>
    <s v="Comun 3M"/>
    <s v="Bodega Seca"/>
    <n v="3.4722222222222223"/>
    <n v="1.4007843233284736"/>
    <n v="4.8638344560016442"/>
  </r>
  <r>
    <x v="0"/>
    <s v="Cedro Macho"/>
    <s v="Comun 3M"/>
    <s v="Bodega Seca"/>
    <n v="2.6041666666666665"/>
    <n v="1.4007843233284736"/>
    <n v="3.6478758420012332"/>
  </r>
  <r>
    <x v="0"/>
    <s v="Cedro Macho"/>
    <s v="Comun 3M"/>
    <s v="Bodega Seca"/>
    <n v="28.875"/>
    <n v="1.4007843233284736"/>
    <n v="40.447647336109675"/>
  </r>
  <r>
    <x v="0"/>
    <s v="Cedro Macho"/>
    <s v="Comun 3M"/>
    <s v="Bodega Seca"/>
    <n v="18.333333333333332"/>
    <n v="1.4007843233284736"/>
    <n v="25.681045927688679"/>
  </r>
  <r>
    <x v="0"/>
    <s v="Cedro Macho"/>
    <s v="Comun 3M"/>
    <s v="Bodega Seca"/>
    <n v="4"/>
    <n v="1.4007843233284736"/>
    <n v="5.6031372933138943"/>
  </r>
  <r>
    <x v="0"/>
    <s v="Cedro Macho"/>
    <s v="Comun 3M"/>
    <s v="Bodega Seca"/>
    <n v="9.1666666666666679"/>
    <n v="1.4007843233284736"/>
    <n v="12.840522963844343"/>
  </r>
  <r>
    <x v="0"/>
    <s v="Frijolillo"/>
    <s v="Comun 3M"/>
    <s v="Bodega Seca"/>
    <n v="10.5"/>
    <n v="2.2184873949579829"/>
    <n v="23.294117647058819"/>
  </r>
  <r>
    <x v="0"/>
    <s v="Frijolillo"/>
    <s v="Comun 3M"/>
    <s v="Bodega Seca"/>
    <n v="99"/>
    <n v="2.2184873949579829"/>
    <n v="219.63025210084029"/>
  </r>
  <r>
    <x v="0"/>
    <s v="Teca"/>
    <s v="Comun 3M"/>
    <s v="Bodega Seca"/>
    <n v="10"/>
    <n v="2.8162682531097891"/>
    <n v="28.162682531097893"/>
  </r>
  <r>
    <x v="0"/>
    <s v="Cedro Macho"/>
    <s v="Comun 3M"/>
    <s v="Bodega Seca"/>
    <n v="36.666666666666671"/>
    <n v="1.4007843233284736"/>
    <n v="51.362091855377372"/>
  </r>
  <r>
    <x v="0"/>
    <s v="Cedro Macho"/>
    <s v="Comun 3M"/>
    <s v="Bodega Seca"/>
    <n v="22.5"/>
    <n v="1.4007843233284736"/>
    <n v="31.517647274890656"/>
  </r>
  <r>
    <x v="0"/>
    <s v="Cedro Macho"/>
    <s v="Comun 3M"/>
    <s v="Bodega Seca"/>
    <n v="5"/>
    <n v="1.4007843233284736"/>
    <n v="7.0039216166423675"/>
  </r>
  <r>
    <x v="0"/>
    <s v="Cedro Macho"/>
    <s v="Comun 3M"/>
    <s v="Bodega Seca"/>
    <n v="4.166666666666667"/>
    <n v="1.4007843233284736"/>
    <n v="5.8366013472019738"/>
  </r>
  <r>
    <x v="0"/>
    <s v="Cedro Macho"/>
    <s v="Comun 3M"/>
    <s v="Bodega Seca"/>
    <n v="6"/>
    <n v="1.4007843233284736"/>
    <n v="8.4047059399708424"/>
  </r>
  <r>
    <x v="0"/>
    <s v="Cedro Macho"/>
    <s v="Comun 3M"/>
    <s v="Bodega Seca"/>
    <n v="2.5"/>
    <n v="1.4007843233284736"/>
    <n v="3.5019608083211837"/>
  </r>
  <r>
    <x v="0"/>
    <s v="Cedro Macho"/>
    <s v="Comun 3M"/>
    <s v="Bodega Seca"/>
    <n v="32.5"/>
    <n v="1.4007843233284736"/>
    <n v="45.525490508175395"/>
  </r>
  <r>
    <x v="0"/>
    <s v="Cedro Macho"/>
    <s v="Comun 3M"/>
    <s v="Bodega Seca"/>
    <n v="16.666666666666668"/>
    <n v="1.4007843233284736"/>
    <n v="23.346405388807895"/>
  </r>
  <r>
    <x v="0"/>
    <s v="Cedro Macho"/>
    <s v="Comun 3M"/>
    <s v="Bodega Seca"/>
    <n v="22"/>
    <n v="1.4007843233284736"/>
    <n v="30.81725511322642"/>
  </r>
  <r>
    <x v="0"/>
    <s v="Cedro Macho"/>
    <s v="Comun 3M"/>
    <s v="Bodega Seca"/>
    <n v="8.3333333333333339"/>
    <n v="1.4007843233284736"/>
    <n v="11.673202694403948"/>
  </r>
  <r>
    <x v="0"/>
    <s v="Cedro Macho"/>
    <s v="Comun 3M"/>
    <s v="Bodega Seca"/>
    <n v="38"/>
    <n v="1.4007843233284736"/>
    <n v="53.229804286481993"/>
  </r>
  <r>
    <x v="0"/>
    <s v="Cedro Macho"/>
    <s v="Comun 3M"/>
    <s v="Bodega Seca"/>
    <n v="10.5"/>
    <n v="1.4007843233284736"/>
    <n v="14.708235394948973"/>
  </r>
  <r>
    <x v="0"/>
    <s v="Cedro Macho"/>
    <s v="Comun 3M"/>
    <s v="Bodega Seca"/>
    <n v="6.666666666666667"/>
    <n v="1.4007843233284736"/>
    <n v="9.3385621555231584"/>
  </r>
  <r>
    <x v="0"/>
    <s v="Cedro Macho"/>
    <s v="Comun 3M"/>
    <s v="Bodega Seca"/>
    <n v="25.666666666666668"/>
    <n v="1.4007843233284736"/>
    <n v="35.95346429876416"/>
  </r>
  <r>
    <x v="0"/>
    <s v="Cedro Macho"/>
    <s v="Comun 3M"/>
    <s v="Bodega Seca"/>
    <n v="35.583333333333336"/>
    <n v="1.4007843233284736"/>
    <n v="49.844575505104856"/>
  </r>
  <r>
    <x v="0"/>
    <s v="Cedro Macho"/>
    <s v="Comun 3M"/>
    <s v="Bodega Seca"/>
    <n v="37.333333333333329"/>
    <n v="1.4007843233284736"/>
    <n v="52.295948070929676"/>
  </r>
  <r>
    <x v="0"/>
    <s v="Cedro Macho"/>
    <s v="Comun 3M"/>
    <s v="Bodega Seca"/>
    <n v="27.5"/>
    <n v="1.4007843233284736"/>
    <n v="38.521568891533022"/>
  </r>
  <r>
    <x v="0"/>
    <s v="Cedro Macho"/>
    <s v="Comun 3M"/>
    <s v="Bodega Seca"/>
    <n v="84.5"/>
    <n v="1.4007843233284736"/>
    <n v="118.36627532125601"/>
  </r>
  <r>
    <x v="0"/>
    <s v="Cedro Macho"/>
    <s v="Comun 3M"/>
    <s v="Bodega Seca"/>
    <n v="75.083333333333343"/>
    <n v="1.4007843233284736"/>
    <n v="105.17555627657957"/>
  </r>
  <r>
    <x v="0"/>
    <s v="Cedro Macho"/>
    <s v="Comun 3M"/>
    <s v="Bodega Seca"/>
    <n v="83.583333333333329"/>
    <n v="1.4007843233284736"/>
    <n v="117.08222302487158"/>
  </r>
  <r>
    <x v="0"/>
    <s v="Frijolillo"/>
    <s v="Comun 3M"/>
    <s v="Bodega Seca"/>
    <n v="6"/>
    <n v="2.2184873949579829"/>
    <n v="13.310924369747898"/>
  </r>
  <r>
    <x v="0"/>
    <s v="Cedro Macho"/>
    <s v="Comun 3M"/>
    <s v="Bodega Seca"/>
    <n v="-11.6666666666667"/>
    <n v="1.4007843233284736"/>
    <n v="-16.342483772165572"/>
  </r>
  <r>
    <x v="0"/>
    <s v="Cedro Macho"/>
    <s v="Comun 3M"/>
    <s v="BPT - Estructuras Prefabricadas"/>
    <n v="13.125"/>
    <n v="1.37012782462736"/>
    <n v="17.9829276982341"/>
  </r>
  <r>
    <x v="0"/>
    <s v="Cedro Macho"/>
    <s v="Comun 3M"/>
    <s v="BPT - Estructuras Prefabricadas"/>
    <n v="112.5"/>
    <n v="1.37012782462736"/>
    <n v="154.13938027057802"/>
  </r>
  <r>
    <x v="0"/>
    <s v="Cedro Macho"/>
    <s v="Comun 3M"/>
    <s v="BPT - Estructuras Prefabricadas"/>
    <n v="78.833333333333329"/>
    <n v="1.37012782462736"/>
    <n v="108.01174350812354"/>
  </r>
  <r>
    <x v="0"/>
    <s v="Cedro Macho"/>
    <s v="Comun 3M"/>
    <s v="BPT - Estructuras Prefabricadas"/>
    <n v="84.333333333333343"/>
    <n v="1.37012782462736"/>
    <n v="115.54744654357404"/>
  </r>
  <r>
    <x v="0"/>
    <s v="Cedro Macho"/>
    <s v="Comun 3M"/>
    <s v="BPT - Estructuras Prefabricadas"/>
    <n v="58.666666666666664"/>
    <n v="1.37012782462736"/>
    <n v="80.38083237813845"/>
  </r>
  <r>
    <x v="0"/>
    <s v="Cedro Macho"/>
    <s v="Comun 3M"/>
    <s v="BPT - Estructuras Prefabricadas"/>
    <n v="2.6041666666666665"/>
    <n v="1.37012782462736"/>
    <n v="3.5680412099670833"/>
  </r>
  <r>
    <x v="0"/>
    <s v="Cedro Macho"/>
    <s v="Comun 3M"/>
    <s v="BPT - Estructuras Prefabricadas"/>
    <n v="28.875"/>
    <n v="1.37012782462736"/>
    <n v="39.562440936115024"/>
  </r>
  <r>
    <x v="0"/>
    <s v="Cedro Macho"/>
    <s v="Comun 3M"/>
    <s v="BPT - Estructuras Prefabricadas"/>
    <n v="4"/>
    <n v="1.37012782462736"/>
    <n v="5.4805112985094402"/>
  </r>
  <r>
    <x v="0"/>
    <s v="Frijolillo"/>
    <s v="Comun 3M"/>
    <s v="Bodega Seca"/>
    <n v="1190.6666666666667"/>
    <n v="2.2595869191712241"/>
    <n v="2690.4148250932044"/>
  </r>
  <r>
    <x v="0"/>
    <s v="Frijolillo"/>
    <s v="Comun 3M"/>
    <s v="Bodega Seca"/>
    <n v="431.16666666666663"/>
    <n v="2.2595869191712241"/>
    <n v="974.25855998265934"/>
  </r>
  <r>
    <x v="0"/>
    <s v="Frijolillo"/>
    <s v="Comun 3M"/>
    <s v="Bodega Seca"/>
    <n v="394.66666666666663"/>
    <n v="2.2595869191712241"/>
    <n v="891.7836374329097"/>
  </r>
  <r>
    <x v="0"/>
    <s v="Frijolillo"/>
    <s v="Comun 3M"/>
    <s v="Bodega Seca"/>
    <n v="334.66666666666669"/>
    <n v="2.2595869191712241"/>
    <n v="756.20842228263643"/>
  </r>
  <r>
    <x v="0"/>
    <s v="Frijolillo"/>
    <s v="Comun 3M"/>
    <s v="Bodega Seca"/>
    <n v="281.33333333333331"/>
    <n v="2.2595869191712241"/>
    <n v="635.69711992683767"/>
  </r>
  <r>
    <x v="0"/>
    <s v="Cedro Macho"/>
    <s v="Comun 3M"/>
    <s v="Bodega Seca"/>
    <n v="241.63"/>
    <n v="1.4007843233284734"/>
    <n v="338.471516045859"/>
  </r>
  <r>
    <x v="0"/>
    <s v="Cedro Macho"/>
    <s v="Comun 3M"/>
    <s v="Bodega Seca"/>
    <n v="219.58333333333331"/>
    <n v="1.4007843233284734"/>
    <n v="307.5888909975439"/>
  </r>
  <r>
    <x v="0"/>
    <s v="Cedro Macho"/>
    <s v="Comun 3M"/>
    <s v="Bodega Seca"/>
    <n v="174.625"/>
    <n v="1.4007843233284734"/>
    <n v="244.61196246123467"/>
  </r>
  <r>
    <x v="0"/>
    <s v="Cedro Macho"/>
    <s v="Comun 3M"/>
    <s v="Bodega Seca"/>
    <n v="171.5"/>
    <n v="1.4007843233284734"/>
    <n v="240.23451145083317"/>
  </r>
  <r>
    <x v="0"/>
    <s v="Frijolillo"/>
    <s v="Comun 3M"/>
    <s v="Bodega Seca"/>
    <n v="170.25"/>
    <n v="2.2595869191712241"/>
    <n v="384.69467298890089"/>
  </r>
  <r>
    <x v="0"/>
    <s v="Cedro Macho"/>
    <s v="Comun 3M"/>
    <s v="Bodega Seca"/>
    <n v="153.41666666666666"/>
    <n v="1.4007843233284734"/>
    <n v="214.90366160397662"/>
  </r>
  <r>
    <x v="0"/>
    <s v="Cedro Macho"/>
    <s v="Comun 3M"/>
    <s v="Bodega Seca"/>
    <n v="111.83333333333333"/>
    <n v="1.4007843233284734"/>
    <n v="156.65438015890092"/>
  </r>
  <r>
    <x v="0"/>
    <s v="Frijolillo"/>
    <s v="Comun 3M"/>
    <s v="Bodega Seca"/>
    <n v="111.16666666666666"/>
    <n v="2.2595869191712241"/>
    <n v="251.19074584786773"/>
  </r>
  <r>
    <x v="0"/>
    <s v="Cedro Macho"/>
    <s v="Comun 3M"/>
    <s v="Bodega Seca"/>
    <n v="107.20833333333334"/>
    <n v="1.4007843233284734"/>
    <n v="150.17575266350676"/>
  </r>
  <r>
    <x v="0"/>
    <s v="Cedro Macho"/>
    <s v="Comun 3M"/>
    <s v="Bodega Seca"/>
    <n v="106.33333333333333"/>
    <n v="1.4007843233284734"/>
    <n v="148.95006638059434"/>
  </r>
  <r>
    <x v="0"/>
    <s v="Cedro Macho"/>
    <s v="Comun 3M"/>
    <s v="Bodega Seca"/>
    <n v="95.333333333333329"/>
    <n v="1.4007843233284734"/>
    <n v="133.54143882398111"/>
  </r>
  <r>
    <x v="0"/>
    <s v="Cedro Macho"/>
    <s v="Comun 3M"/>
    <s v="Bodega Seca"/>
    <n v="83.416666666666671"/>
    <n v="1.4007843233284734"/>
    <n v="116.8487589709835"/>
  </r>
  <r>
    <x v="0"/>
    <s v="Cedro Macho"/>
    <s v="Comun 3M"/>
    <s v="Bodega Seca"/>
    <n v="82.333333333333329"/>
    <n v="1.4007843233284734"/>
    <n v="115.33124262071097"/>
  </r>
  <r>
    <x v="0"/>
    <s v="Cedro Macho"/>
    <s v="Comun 3M"/>
    <s v="Bodega Seca"/>
    <n v="71.25"/>
    <n v="1.4007843233284734"/>
    <n v="99.80588303715372"/>
  </r>
  <r>
    <x v="0"/>
    <s v="Cedro Macho"/>
    <s v="Comun 3M"/>
    <s v="Bodega Seca"/>
    <n v="69.583333333333343"/>
    <n v="1.4007843233284734"/>
    <n v="97.471242498272957"/>
  </r>
  <r>
    <x v="0"/>
    <s v="Cedro Macho"/>
    <s v="Comun 3M"/>
    <s v="Bodega Seca"/>
    <n v="68.833333333333343"/>
    <n v="1.4007843233284734"/>
    <n v="96.420654255776597"/>
  </r>
  <r>
    <x v="0"/>
    <s v="Cedro Macho"/>
    <s v="Comun 3M"/>
    <s v="Bodega Seca"/>
    <n v="56.833333333333336"/>
    <n v="1.4007843233284734"/>
    <n v="79.611242375834905"/>
  </r>
  <r>
    <x v="0"/>
    <s v="Frijolillo"/>
    <s v="Comun 3M"/>
    <s v="Bodega Seca"/>
    <n v="56.25"/>
    <n v="2.2595869191712241"/>
    <n v="127.10176420338135"/>
  </r>
  <r>
    <x v="0"/>
    <s v="Frijolillo"/>
    <s v="Comun 3M"/>
    <s v="Bodega Seca"/>
    <n v="54.75"/>
    <n v="2.2595869191712241"/>
    <n v="123.71238382462452"/>
  </r>
  <r>
    <x v="0"/>
    <s v="Cedro Macho"/>
    <s v="Comun 3M"/>
    <s v="Bodega Seca"/>
    <n v="52.5"/>
    <n v="1.4007843233284734"/>
    <n v="73.541176974744857"/>
  </r>
  <r>
    <x v="0"/>
    <s v="Cedro Macho"/>
    <s v="Comun 3M"/>
    <s v="Bodega Seca"/>
    <n v="49.5"/>
    <n v="1.4007843233284734"/>
    <n v="69.338824004759431"/>
  </r>
  <r>
    <x v="0"/>
    <s v="Cedro Macho"/>
    <s v="Comun 3M"/>
    <s v="Bodega Seca"/>
    <n v="45.833333333333329"/>
    <n v="1.4007843233284734"/>
    <n v="64.202614819221694"/>
  </r>
  <r>
    <x v="0"/>
    <s v="Cedro Macho"/>
    <s v="Comun 3M"/>
    <s v="Bodega Seca"/>
    <n v="41.999999999999993"/>
    <n v="1.4007843233284734"/>
    <n v="58.832941579795872"/>
  </r>
  <r>
    <x v="0"/>
    <s v="Frijolillo"/>
    <s v="Comun 3M"/>
    <s v="Bodega Seca"/>
    <n v="41.666666666666671"/>
    <n v="2.2595869191712241"/>
    <n v="94.149454965467683"/>
  </r>
  <r>
    <x v="0"/>
    <s v="Cedro Macho"/>
    <s v="Comun 3M"/>
    <s v="Bodega Seca"/>
    <n v="41"/>
    <n v="1.4007843233284734"/>
    <n v="57.432157256467406"/>
  </r>
  <r>
    <x v="0"/>
    <s v="Cedro Macho"/>
    <s v="Comun 3M"/>
    <s v="Bodega Seca"/>
    <n v="40.833333333333329"/>
    <n v="1.4007843233284734"/>
    <n v="57.198693202579321"/>
  </r>
  <r>
    <x v="0"/>
    <s v="Cedro Macho"/>
    <s v="Comun 3M"/>
    <s v="Bodega Seca"/>
    <n v="36.666666666666664"/>
    <n v="1.4007843233284734"/>
    <n v="51.362091855377351"/>
  </r>
  <r>
    <x v="0"/>
    <s v="Cedro Macho"/>
    <s v="Comun 3M"/>
    <s v="Bodega Seca"/>
    <n v="35"/>
    <n v="1.4007843233284734"/>
    <n v="49.027451316496567"/>
  </r>
  <r>
    <x v="0"/>
    <s v="Frijolillo"/>
    <s v="Comun 3M"/>
    <s v="Bodega Seca"/>
    <n v="34.5"/>
    <n v="2.2595869191712241"/>
    <n v="77.955748711407239"/>
  </r>
  <r>
    <x v="0"/>
    <s v="Cedro Macho"/>
    <s v="Comun 3M"/>
    <s v="Bodega Seca"/>
    <n v="31.666666666666664"/>
    <n v="1.4007843233284734"/>
    <n v="44.358170238734985"/>
  </r>
  <r>
    <x v="0"/>
    <s v="Cedro Macho"/>
    <s v="Comun 3M"/>
    <s v="Bodega Seca"/>
    <n v="30"/>
    <n v="1.4007843233284734"/>
    <n v="42.023529699854201"/>
  </r>
  <r>
    <x v="0"/>
    <s v="Cedro Macho"/>
    <s v="Comun 3M"/>
    <s v="Bodega Seca"/>
    <n v="26.833333333333336"/>
    <n v="1.4007843233284734"/>
    <n v="37.587712675980704"/>
  </r>
  <r>
    <x v="0"/>
    <s v="Cedro Macho"/>
    <s v="Comun 3M"/>
    <s v="Bodega Seca"/>
    <n v="26.333333333333332"/>
    <n v="1.4007843233284734"/>
    <n v="36.887320514316464"/>
  </r>
  <r>
    <x v="0"/>
    <s v="Cedro Macho"/>
    <s v="Comun 3M"/>
    <s v="Bodega Seca"/>
    <n v="25.666666666666664"/>
    <n v="1.4007843233284734"/>
    <n v="35.953464298764146"/>
  </r>
  <r>
    <x v="0"/>
    <s v="Cedro Macho"/>
    <s v="Comun 3M"/>
    <s v="Bodega Seca"/>
    <n v="23.333333333333332"/>
    <n v="1.4007843233284734"/>
    <n v="32.684967544331045"/>
  </r>
  <r>
    <x v="0"/>
    <s v="Cedro Macho"/>
    <s v="Comun 3M"/>
    <s v="Bodega Seca"/>
    <n v="22.916666666666668"/>
    <n v="1.4007843233284734"/>
    <n v="32.101307409610847"/>
  </r>
  <r>
    <x v="0"/>
    <s v="Cedro Macho"/>
    <s v="Comun 3M"/>
    <s v="Bodega Seca"/>
    <n v="22"/>
    <n v="1.4007843233284734"/>
    <n v="30.817255113226413"/>
  </r>
  <r>
    <x v="0"/>
    <s v="Cedro Macho"/>
    <s v="Comun 3M"/>
    <s v="Bodega Seca"/>
    <n v="21.333333333333332"/>
    <n v="1.4007843233284734"/>
    <n v="29.883398897674098"/>
  </r>
  <r>
    <x v="0"/>
    <s v="Frijolillo"/>
    <s v="Comun 3M"/>
    <s v="Bodega Seca"/>
    <n v="19.5"/>
    <n v="2.2595869191712241"/>
    <n v="44.061944923838873"/>
  </r>
  <r>
    <x v="0"/>
    <s v="Cedro Macho"/>
    <s v="Comun 3M"/>
    <s v="Bodega Seca"/>
    <n v="18.333333333333332"/>
    <n v="1.4007843233284734"/>
    <n v="25.681045927688675"/>
  </r>
  <r>
    <x v="0"/>
    <s v="Cedro Macho"/>
    <s v="Comun 3M"/>
    <s v="Bodega Seca"/>
    <n v="18.333333333333332"/>
    <n v="1.4007843233284734"/>
    <n v="25.681045927688675"/>
  </r>
  <r>
    <x v="0"/>
    <s v="Frijolillo"/>
    <s v="Comun 3M"/>
    <s v="Bodega Seca"/>
    <n v="18"/>
    <n v="2.2595869191712241"/>
    <n v="40.672564545082032"/>
  </r>
  <r>
    <x v="0"/>
    <s v="Cedro Macho"/>
    <s v="Comun 3M"/>
    <s v="Bodega Seca"/>
    <n v="17.5"/>
    <n v="1.4007843233284734"/>
    <n v="24.513725658248283"/>
  </r>
  <r>
    <x v="0"/>
    <s v="Cedro Macho"/>
    <s v="Comun 3M"/>
    <s v="Bodega Seca"/>
    <n v="17"/>
    <n v="1.4007843233284734"/>
    <n v="23.813333496584047"/>
  </r>
  <r>
    <x v="0"/>
    <s v="Frijolillo"/>
    <s v="Comun 3M"/>
    <s v="Bodega Seca"/>
    <n v="16.666666666666668"/>
    <n v="2.2595869191712241"/>
    <n v="37.65978198618707"/>
  </r>
  <r>
    <x v="0"/>
    <s v="Cedro Macho"/>
    <s v="Comun 3M"/>
    <s v="Bodega Seca"/>
    <n v="16"/>
    <n v="1.4007843233284734"/>
    <n v="22.412549173255574"/>
  </r>
  <r>
    <x v="0"/>
    <s v="Cedro Macho"/>
    <s v="Comun 3M"/>
    <s v="Bodega Seca"/>
    <n v="16"/>
    <n v="1.4007843233284734"/>
    <n v="22.412549173255574"/>
  </r>
  <r>
    <x v="0"/>
    <s v="Frijolillo"/>
    <s v="Comun 3M"/>
    <s v="Bodega Seca"/>
    <n v="15"/>
    <n v="2.2595869191712241"/>
    <n v="33.893803787568359"/>
  </r>
  <r>
    <x v="0"/>
    <s v="Frijolillo"/>
    <s v="Comun 3M"/>
    <s v="Bodega Seca"/>
    <n v="15"/>
    <n v="2.2595869191712241"/>
    <n v="33.893803787568359"/>
  </r>
  <r>
    <x v="0"/>
    <s v="Cedro Macho"/>
    <s v="Comun 3M"/>
    <s v="Bodega Seca"/>
    <n v="14.666666666666666"/>
    <n v="1.4007843233284734"/>
    <n v="20.544836742150942"/>
  </r>
  <r>
    <x v="0"/>
    <s v="Frijolillo"/>
    <s v="Comun 3M"/>
    <s v="Bodega Seca"/>
    <n v="14.25"/>
    <n v="2.2595869191712241"/>
    <n v="32.199113598189946"/>
  </r>
  <r>
    <x v="0"/>
    <s v="Cedro Macho"/>
    <s v="Comun 3M"/>
    <s v="Bodega Seca"/>
    <n v="13.61"/>
    <n v="1.4007843233284734"/>
    <n v="19.06467464050052"/>
  </r>
  <r>
    <x v="0"/>
    <s v="Cedro Macho"/>
    <s v="Comun 3M"/>
    <s v="Bodega Seca"/>
    <n v="13.555555555555555"/>
    <n v="1.4007843233284734"/>
    <n v="18.988409716230418"/>
  </r>
  <r>
    <x v="0"/>
    <s v="Cedro Macho"/>
    <s v="Comun 3M"/>
    <s v="Bodega Seca"/>
    <n v="12.833333333333334"/>
    <n v="1.4007843233284734"/>
    <n v="17.976732149382077"/>
  </r>
  <r>
    <x v="0"/>
    <s v="Cedro Macho"/>
    <s v="Comun 3M"/>
    <s v="Bodega Seca"/>
    <n v="12.833333333333334"/>
    <n v="1.4007843233284734"/>
    <n v="17.976732149382077"/>
  </r>
  <r>
    <x v="0"/>
    <s v="Cedro Macho"/>
    <s v="Comun 3M"/>
    <s v="Bodega Seca"/>
    <n v="12.833333333333334"/>
    <n v="1.4007843233284734"/>
    <n v="17.976732149382077"/>
  </r>
  <r>
    <x v="0"/>
    <s v="Cedro Macho"/>
    <s v="Comun 3M"/>
    <s v="Bodega Seca"/>
    <n v="11.75"/>
    <n v="1.4007843233284734"/>
    <n v="16.459215799109561"/>
  </r>
  <r>
    <x v="0"/>
    <s v="Cedro Macho"/>
    <s v="Comun 3M"/>
    <s v="Bodega Seca"/>
    <n v="11.5"/>
    <n v="1.4007843233284734"/>
    <n v="16.109019718277445"/>
  </r>
  <r>
    <x v="0"/>
    <s v="Cedro Macho"/>
    <s v="Comun 3M"/>
    <s v="Bodega Seca"/>
    <n v="11.375"/>
    <n v="1.4007843233284734"/>
    <n v="15.933921677861385"/>
  </r>
  <r>
    <x v="0"/>
    <s v="Cedro Macho"/>
    <s v="Comun 3M"/>
    <s v="Bodega Seca"/>
    <n v="11"/>
    <n v="1.4007843233284734"/>
    <n v="15.408627556613206"/>
  </r>
  <r>
    <x v="0"/>
    <s v="Cedro Macho"/>
    <s v="Comun 3M"/>
    <s v="Bodega Seca"/>
    <n v="11"/>
    <n v="1.4007843233284734"/>
    <n v="15.408627556613206"/>
  </r>
  <r>
    <x v="0"/>
    <s v="Frijolillo"/>
    <s v="Comun 3M"/>
    <s v="Bodega Seca"/>
    <n v="10.666666666666666"/>
    <n v="2.2595869191712241"/>
    <n v="24.102260471159724"/>
  </r>
  <r>
    <x v="0"/>
    <s v="Cedro Macho"/>
    <s v="Comun 3M"/>
    <s v="Bodega Seca"/>
    <n v="10.625"/>
    <n v="1.4007843233284734"/>
    <n v="14.88333343536503"/>
  </r>
  <r>
    <x v="0"/>
    <s v="Cedro Macho"/>
    <s v="Comun 3M"/>
    <s v="Bodega Seca"/>
    <n v="10.166666666666668"/>
    <n v="1.4007843233284734"/>
    <n v="14.241307287172814"/>
  </r>
  <r>
    <x v="0"/>
    <s v="Cedro Macho"/>
    <s v="Comun 3M"/>
    <s v="Bodega Seca"/>
    <n v="10.020833333333334"/>
    <n v="1.4007843233284734"/>
    <n v="14.037026240020744"/>
  </r>
  <r>
    <x v="0"/>
    <s v="Cedro Macho"/>
    <s v="Comun 3M"/>
    <s v="Bodega Seca"/>
    <n v="10"/>
    <n v="1.4007843233284734"/>
    <n v="14.007843233284733"/>
  </r>
  <r>
    <x v="0"/>
    <s v="Cedro Macho"/>
    <s v="Comun 3M"/>
    <s v="Bodega Seca"/>
    <n v="10"/>
    <n v="1.4007843233284734"/>
    <n v="14.007843233284733"/>
  </r>
  <r>
    <x v="0"/>
    <s v="Frijolillo"/>
    <s v="Comun 3M"/>
    <s v="Bodega Seca"/>
    <n v="9"/>
    <n v="2.2595869191712241"/>
    <n v="20.336282272541016"/>
  </r>
  <r>
    <x v="0"/>
    <s v="Cedro Macho"/>
    <s v="Comun 3M"/>
    <s v="Bodega Seca"/>
    <n v="8.3333333333333339"/>
    <n v="1.4007843233284734"/>
    <n v="11.673202694403946"/>
  </r>
  <r>
    <x v="0"/>
    <s v="Cedro Macho"/>
    <s v="Comun 3M"/>
    <s v="Bodega Seca"/>
    <n v="8.3333333333333339"/>
    <n v="1.4007843233284734"/>
    <n v="11.673202694403946"/>
  </r>
  <r>
    <x v="0"/>
    <s v="Cedro Macho"/>
    <s v="Comun 3M"/>
    <s v="Bodega Seca"/>
    <n v="7.333333333333333"/>
    <n v="1.4007843233284734"/>
    <n v="10.272418371075471"/>
  </r>
  <r>
    <x v="0"/>
    <s v="Cedro Macho"/>
    <s v="Comun 3M"/>
    <s v="Bodega Seca"/>
    <n v="7"/>
    <n v="1.4007843233284734"/>
    <n v="9.8054902632993137"/>
  </r>
  <r>
    <x v="0"/>
    <s v="Frijolillo"/>
    <s v="Comun 3M"/>
    <s v="Bodega Seca"/>
    <n v="6.75"/>
    <n v="2.2595869191712241"/>
    <n v="15.252211704405763"/>
  </r>
  <r>
    <x v="0"/>
    <s v="Frijolillo"/>
    <s v="Comun 3M"/>
    <s v="Bodega Seca"/>
    <n v="6.375"/>
    <n v="2.2595869191712241"/>
    <n v="14.404866609716553"/>
  </r>
  <r>
    <x v="0"/>
    <s v="Cedro Macho"/>
    <s v="Comun 3M"/>
    <s v="Bodega Seca"/>
    <n v="6"/>
    <n v="1.4007843233284734"/>
    <n v="8.4047059399708406"/>
  </r>
  <r>
    <x v="0"/>
    <s v="Cedro Macho"/>
    <s v="Comun 3M"/>
    <s v="Bodega Seca"/>
    <n v="5.5555555555555554"/>
    <n v="1.4007843233284734"/>
    <n v="7.7821351296026293"/>
  </r>
  <r>
    <x v="0"/>
    <s v="Cedro Macho"/>
    <s v="Comun 3M"/>
    <s v="Bodega Seca"/>
    <n v="5.5"/>
    <n v="1.4007843233284734"/>
    <n v="7.7043137783066031"/>
  </r>
  <r>
    <x v="0"/>
    <s v="Cedro Macho"/>
    <s v="Comun 3M"/>
    <s v="Bodega Seca"/>
    <n v="5.3472222222222223"/>
    <n v="1.4007843233284734"/>
    <n v="7.4903050622425313"/>
  </r>
  <r>
    <x v="0"/>
    <s v="Cedro Macho"/>
    <s v="Comun 3M"/>
    <s v="Bodega Seca"/>
    <n v="5.25"/>
    <n v="1.4007843233284734"/>
    <n v="7.3541176974744848"/>
  </r>
  <r>
    <x v="0"/>
    <s v="Frijolillo"/>
    <s v="Comun 3M"/>
    <s v="Bodega Seca"/>
    <n v="5"/>
    <n v="2.2595869191712241"/>
    <n v="11.29793459585612"/>
  </r>
  <r>
    <x v="0"/>
    <s v="Frijolillo"/>
    <s v="Comun 3M"/>
    <s v="Bodega Seca"/>
    <n v="5"/>
    <n v="2.2595869191712241"/>
    <n v="11.29793459585612"/>
  </r>
  <r>
    <x v="0"/>
    <s v="Cedro Macho"/>
    <s v="Comun 3M"/>
    <s v="Bodega Seca"/>
    <n v="5"/>
    <n v="1.4007843233284734"/>
    <n v="7.0039216166423666"/>
  </r>
  <r>
    <x v="0"/>
    <s v="Frijolillo"/>
    <s v="Comun 3M"/>
    <s v="Bodega Seca"/>
    <n v="4.5"/>
    <n v="2.2595869191712241"/>
    <n v="10.168141136270508"/>
  </r>
  <r>
    <x v="0"/>
    <s v="Frijolillo"/>
    <s v="Comun 3M"/>
    <s v="Bodega Seca"/>
    <n v="4.5"/>
    <n v="2.2595869191712241"/>
    <n v="10.168141136270508"/>
  </r>
  <r>
    <x v="0"/>
    <s v="Cedro Macho"/>
    <s v="Comun 3M"/>
    <s v="Bodega Seca"/>
    <n v="4"/>
    <n v="1.4007843233284734"/>
    <n v="5.6031372933138934"/>
  </r>
  <r>
    <x v="0"/>
    <s v="Cedro Macho"/>
    <s v="Comun 3M"/>
    <s v="Bodega Seca"/>
    <n v="3.7916666666666665"/>
    <n v="1.4007843233284734"/>
    <n v="5.3113072259537946"/>
  </r>
  <r>
    <x v="0"/>
    <s v="Cedro Macho"/>
    <s v="Comun 3M"/>
    <s v="Bodega Seca"/>
    <n v="3.75"/>
    <n v="1.4007843233284734"/>
    <n v="5.2529412124817751"/>
  </r>
  <r>
    <x v="0"/>
    <s v="Cedro Macho"/>
    <s v="Comun 3M"/>
    <s v="Bodega Seca"/>
    <n v="3.75"/>
    <n v="1.4007843233284734"/>
    <n v="5.2529412124817751"/>
  </r>
  <r>
    <x v="0"/>
    <s v="Cedro Macho"/>
    <s v="Comun 3M"/>
    <s v="Bodega Seca"/>
    <n v="3.75"/>
    <n v="1.4007843233284734"/>
    <n v="5.2529412124817751"/>
  </r>
  <r>
    <x v="0"/>
    <s v="Cedro Macho"/>
    <s v="Comun 3M"/>
    <s v="Bodega Seca"/>
    <n v="3.5"/>
    <n v="1.4007843233284734"/>
    <n v="4.9027451316496569"/>
  </r>
  <r>
    <x v="0"/>
    <s v="Cedro Macho"/>
    <s v="Comun 3M"/>
    <s v="Bodega Seca"/>
    <n v="2.8333333333333335"/>
    <n v="1.4007843233284734"/>
    <n v="3.9688889160973413"/>
  </r>
  <r>
    <x v="0"/>
    <s v="Cedro Macho"/>
    <s v="Comun 3M"/>
    <s v="Bodega Seca"/>
    <n v="2.125"/>
    <n v="1.4007843233284734"/>
    <n v="2.9766666870730059"/>
  </r>
  <r>
    <x v="0"/>
    <s v="Cedro Macho"/>
    <s v="Comun 3M"/>
    <s v="Bodega Seca"/>
    <n v="2.12"/>
    <n v="1.4007843233284734"/>
    <n v="2.9696627654563637"/>
  </r>
  <r>
    <x v="0"/>
    <s v="Cedro Macho"/>
    <s v="Comun 3M"/>
    <s v="Bodega Seca"/>
    <n v="1.3333333333333333"/>
    <n v="1.4007843233284734"/>
    <n v="1.8677124311046311"/>
  </r>
  <r>
    <x v="0"/>
    <s v="Cedro Macho"/>
    <s v="Comun 3M"/>
    <s v="Bodega Seca"/>
    <n v="1.125"/>
    <n v="1.4007843233284734"/>
    <n v="1.5758823637445325"/>
  </r>
  <r>
    <x v="0"/>
    <s v="Cedro Macho"/>
    <s v="Comun 3M"/>
    <s v="Bodega Seca"/>
    <n v="1"/>
    <n v="1.4007843233284734"/>
    <n v="1.4007843233284734"/>
  </r>
  <r>
    <x v="0"/>
    <s v="Cedro Macho"/>
    <s v="Comun 3M"/>
    <s v="Bodega Seca"/>
    <n v="1"/>
    <n v="1.4007843233284734"/>
    <n v="1.4007843233284734"/>
  </r>
  <r>
    <x v="0"/>
    <s v="Cedro Macho"/>
    <s v="Comun 3M"/>
    <s v="Bodega Seca"/>
    <n v="-0.83333333333333337"/>
    <n v="1.4007843233284736"/>
    <n v="-1.1673202694403948"/>
  </r>
  <r>
    <x v="0"/>
    <s v="Cedro Macho"/>
    <s v="Comun 3M"/>
    <s v="Bodega Seca"/>
    <n v="-2.0833333333333335"/>
    <n v="1.4007843233284736"/>
    <n v="-2.9183006736009869"/>
  </r>
  <r>
    <x v="0"/>
    <s v="Frijolillo"/>
    <s v="Comun 3M"/>
    <s v="Bodega Seca"/>
    <n v="-2.2222222222222223"/>
    <n v="2.2611931088388419"/>
    <n v="-5.0248735751974269"/>
  </r>
  <r>
    <x v="0"/>
    <s v="Cedro Macho"/>
    <s v="Comun 3M"/>
    <s v="Bodega Seca"/>
    <n v="-2.625"/>
    <n v="1.4007843233284736"/>
    <n v="-3.6770588487372433"/>
  </r>
  <r>
    <x v="0"/>
    <s v="Cedro Macho"/>
    <s v="Comun 3M"/>
    <s v="Bodega Seca"/>
    <n v="-2.6666666666666665"/>
    <n v="1.4007843233284736"/>
    <n v="-3.7354248622092627"/>
  </r>
  <r>
    <x v="0"/>
    <s v="Cedro Macho"/>
    <s v="Comun 3M"/>
    <s v="Bodega Seca"/>
    <n v="-3.3333333333333335"/>
    <n v="1.4007843233284736"/>
    <n v="-4.6692810777615792"/>
  </r>
  <r>
    <x v="0"/>
    <s v="Cedro Macho"/>
    <s v="Comun 3M"/>
    <s v="Bodega Seca"/>
    <n v="-4"/>
    <n v="1.4007843233284736"/>
    <n v="-5.6031372933138943"/>
  </r>
  <r>
    <x v="0"/>
    <s v="Cedro Macho"/>
    <s v="Comun 3M"/>
    <s v="Bodega Seca"/>
    <n v="-4.8055555555555554"/>
    <n v="1.4007843233284736"/>
    <n v="-6.7315468871062754"/>
  </r>
  <r>
    <x v="0"/>
    <s v="Cedro Macho"/>
    <s v="Comun 3M"/>
    <s v="Bodega Seca"/>
    <n v="-5"/>
    <n v="1.4007843233284736"/>
    <n v="-7.0039216166423675"/>
  </r>
  <r>
    <x v="0"/>
    <s v="Cedro Macho"/>
    <s v="Comun 3M"/>
    <s v="Bodega Seca"/>
    <n v="-5.1944444444444446"/>
    <n v="1.4007843233284736"/>
    <n v="-7.2762963461784604"/>
  </r>
  <r>
    <x v="0"/>
    <s v="Frijolillo"/>
    <s v="Comun 3M"/>
    <s v="Bodega Seca"/>
    <n v="-6.416666666666667"/>
    <n v="2.2611931088388419"/>
    <n v="-14.509322448382569"/>
  </r>
  <r>
    <x v="0"/>
    <s v="Frijolillo"/>
    <s v="Comun 3M"/>
    <s v="Bodega Seca"/>
    <n v="-6.666666666666667"/>
    <n v="2.2611931088388419"/>
    <n v="-15.074620725592281"/>
  </r>
  <r>
    <x v="0"/>
    <s v="Cedro Macho"/>
    <s v="Comun 3M"/>
    <s v="Bodega Seca"/>
    <n v="-6.666666666666667"/>
    <n v="1.4007843233284736"/>
    <n v="-9.3385621555231584"/>
  </r>
  <r>
    <x v="0"/>
    <s v="Frijolillo"/>
    <s v="Comun 3M"/>
    <s v="Bodega Seca"/>
    <n v="-7.5"/>
    <n v="2.2611931088388419"/>
    <n v="-16.958948316291316"/>
  </r>
  <r>
    <x v="0"/>
    <s v="Frijolillo"/>
    <s v="Comun 3M"/>
    <s v="Bodega Seca"/>
    <n v="-8.75"/>
    <n v="2.2611931088388419"/>
    <n v="-19.785439702339868"/>
  </r>
  <r>
    <x v="0"/>
    <s v="Frijolillo"/>
    <s v="Comun 3M"/>
    <s v="Bodega Seca"/>
    <n v="-9.3333333333333339"/>
    <n v="2.2611931088388419"/>
    <n v="-21.104469015829192"/>
  </r>
  <r>
    <x v="0"/>
    <s v="Cedro Macho"/>
    <s v="Comun 3M"/>
    <s v="Bodega Seca"/>
    <n v="-9.4722222222222197"/>
    <n v="1.4007843233284736"/>
    <n v="-13.268540395972483"/>
  </r>
  <r>
    <x v="0"/>
    <s v="Cedro Macho"/>
    <s v="Comun 3M"/>
    <s v="Bodega Seca"/>
    <n v="-11.25"/>
    <n v="1.4007843233284736"/>
    <n v="-15.758823637445328"/>
  </r>
  <r>
    <x v="0"/>
    <s v="Cedro Macho"/>
    <s v="Comun 3M"/>
    <s v="Bodega Seca"/>
    <n v="-11.25"/>
    <n v="1.4007843233284736"/>
    <n v="-15.758823637445328"/>
  </r>
  <r>
    <x v="0"/>
    <s v="Cedro Macho"/>
    <s v="Comun 3M"/>
    <s v="Bodega Seca"/>
    <n v="-11.666666666666668"/>
    <n v="1.4007843233284736"/>
    <n v="-16.342483772165526"/>
  </r>
  <r>
    <x v="0"/>
    <s v="Cedro Macho"/>
    <s v="Comun 3M"/>
    <s v="Bodega Seca"/>
    <n v="-11.916666666666666"/>
    <n v="1.4007843233284736"/>
    <n v="-16.692679852997642"/>
  </r>
  <r>
    <x v="0"/>
    <s v="Frijolillo"/>
    <s v="Comun 3M"/>
    <s v="Bodega Seca"/>
    <n v="-12.25"/>
    <n v="2.2611931088388419"/>
    <n v="-27.699615583275815"/>
  </r>
  <r>
    <x v="0"/>
    <s v="Frijolillo"/>
    <s v="Comun 3M"/>
    <s v="Bodega Seca"/>
    <n v="-12.5"/>
    <n v="2.2611931088388419"/>
    <n v="-28.264913860485525"/>
  </r>
  <r>
    <x v="0"/>
    <s v="Frijolillo"/>
    <s v="Comun 3M"/>
    <s v="Bodega Seca"/>
    <n v="-12.5"/>
    <n v="2.2611931088388419"/>
    <n v="-28.264913860485525"/>
  </r>
  <r>
    <x v="0"/>
    <s v="Cedro Macho"/>
    <s v="Comun 3M"/>
    <s v="Bodega Seca"/>
    <n v="-12.916666666666666"/>
    <n v="1.4007843233284736"/>
    <n v="-18.093464176326115"/>
  </r>
  <r>
    <x v="0"/>
    <s v="Cedro Macho"/>
    <s v="Comun 3M"/>
    <s v="Bodega Seca"/>
    <n v="-13.333333333333334"/>
    <n v="1.4007843233284736"/>
    <n v="-18.677124311046317"/>
  </r>
  <r>
    <x v="0"/>
    <s v="Frijolillo"/>
    <s v="Comun 3M"/>
    <s v="Bodega Seca"/>
    <n v="-15"/>
    <n v="2.2611931088388419"/>
    <n v="-33.917896632582632"/>
  </r>
  <r>
    <x v="0"/>
    <s v="Cedro Macho"/>
    <s v="Comun 3M"/>
    <s v="Bodega Seca"/>
    <n v="-15"/>
    <n v="1.4007843233284736"/>
    <n v="-21.011764849927104"/>
  </r>
  <r>
    <x v="0"/>
    <s v="Cedro Macho"/>
    <s v="Comun 3M"/>
    <s v="Bodega Seca"/>
    <n v="-15.833333333333334"/>
    <n v="1.4007843233284736"/>
    <n v="-22.1790851193675"/>
  </r>
  <r>
    <x v="0"/>
    <s v="Frijolillo"/>
    <s v="Comun 3M"/>
    <s v="Bodega Seca"/>
    <n v="-17.0625"/>
    <n v="2.2611931088388419"/>
    <n v="-38.581607419562744"/>
  </r>
  <r>
    <x v="0"/>
    <s v="Frijolillo"/>
    <s v="Comun 3M"/>
    <s v="Bodega Seca"/>
    <n v="-24.305555555555557"/>
    <n v="2.2611931088388419"/>
    <n v="-54.959554728721855"/>
  </r>
  <r>
    <x v="0"/>
    <s v="Cedro Macho"/>
    <s v="Comun 3M"/>
    <s v="Bodega Seca"/>
    <n v="-25.333333333333336"/>
    <n v="1.4007843233284736"/>
    <n v="-35.486536190987998"/>
  </r>
  <r>
    <x v="0"/>
    <s v="Frijolillo"/>
    <s v="Comun 3M"/>
    <s v="Bodega Seca"/>
    <n v="-27.777777777777779"/>
    <n v="2.2611931088388419"/>
    <n v="-62.810919689967832"/>
  </r>
  <r>
    <x v="0"/>
    <s v="Cedro Macho"/>
    <s v="Comun 3M"/>
    <s v="Bodega Seca"/>
    <n v="-40"/>
    <n v="1.4007843233284736"/>
    <n v="-56.03137293313894"/>
  </r>
  <r>
    <x v="0"/>
    <s v="Cedro Macho"/>
    <s v="Comun 3M"/>
    <s v="Bodega Seca"/>
    <n v="-40"/>
    <n v="1.4007843233284736"/>
    <n v="-56.03137293313894"/>
  </r>
  <r>
    <x v="0"/>
    <s v="Cedro Macho"/>
    <s v="Comun 3M"/>
    <s v="Bodega Seca"/>
    <n v="-49.166666666666671"/>
    <n v="1.4007843233284736"/>
    <n v="-68.87189589698329"/>
  </r>
  <r>
    <x v="0"/>
    <s v="Frijolillo"/>
    <s v="Comun 3M"/>
    <s v="Bodega Seca"/>
    <n v="-54.111111111111114"/>
    <n v="2.2611931088388419"/>
    <n v="-122.35567155605735"/>
  </r>
  <r>
    <x v="0"/>
    <s v="Cedro Macho"/>
    <s v="Comun 3M"/>
    <s v="Bodega Seca"/>
    <n v="-63.25"/>
    <n v="1.4007843233284736"/>
    <n v="-88.599608450525949"/>
  </r>
  <r>
    <x v="0"/>
    <s v="Frijolillo"/>
    <s v="Comun 3M"/>
    <s v="Bodega Seca"/>
    <n v="-100"/>
    <n v="2.2611931088388419"/>
    <n v="-226.1193108838842"/>
  </r>
  <r>
    <x v="0"/>
    <s v="Cedro Macho"/>
    <s v="Comun 3M"/>
    <s v="Bodega Seca"/>
    <n v="-112.5"/>
    <n v="1.4007843233284736"/>
    <n v="-157.58823637445329"/>
  </r>
  <r>
    <x v="0"/>
    <s v="Cedro Macho"/>
    <s v="Cepillado C"/>
    <s v="Seca Cepillada"/>
    <n v="154"/>
    <n v="1.4108924147625985"/>
    <n v="217.27743187344018"/>
  </r>
  <r>
    <x v="0"/>
    <s v="Cedro Macho"/>
    <s v="Cepillado C"/>
    <s v="Seca Cepillada"/>
    <n v="144"/>
    <n v="1.4108924147625985"/>
    <n v="203.16850772581418"/>
  </r>
  <r>
    <x v="0"/>
    <s v="Cedro Macho"/>
    <s v="Cepillado C"/>
    <s v="Seca Cepillada"/>
    <n v="139.5"/>
    <n v="1.4108924147625985"/>
    <n v="196.81949185938248"/>
  </r>
  <r>
    <x v="0"/>
    <s v="Cedro Macho"/>
    <s v="Cepillado C"/>
    <s v="Seca Cepillada"/>
    <n v="133.33333333333334"/>
    <n v="1.4108924147625985"/>
    <n v="188.11898863501315"/>
  </r>
  <r>
    <x v="0"/>
    <s v="Frijolillo"/>
    <s v="Cepillado C"/>
    <s v="Seca Cepillada"/>
    <n v="9.3333333333333339"/>
    <n v="2.3016225910118946"/>
    <n v="21.481810849444351"/>
  </r>
  <r>
    <x v="0"/>
    <s v="Frijolillo"/>
    <s v="Cepillado C"/>
    <s v="Seca Cepillada"/>
    <n v="18.666666666666668"/>
    <n v="2.3016225910118946"/>
    <n v="42.963621698888701"/>
  </r>
  <r>
    <x v="0"/>
    <s v="Frijolillo"/>
    <s v="Cepillado C"/>
    <s v="Seca Cepillada"/>
    <n v="4.4444444444444446"/>
    <n v="2.3016225910118946"/>
    <n v="10.229433737830643"/>
  </r>
  <r>
    <x v="0"/>
    <s v="Cedro Macho"/>
    <s v="Cepillado C"/>
    <s v="Seca Cepillada"/>
    <n v="122.83333333333334"/>
    <n v="1.4108924147625985"/>
    <n v="173.30461828000585"/>
  </r>
  <r>
    <x v="0"/>
    <s v="Cedro Macho"/>
    <s v="Cepillado C"/>
    <s v="Seca Cepillada"/>
    <n v="110"/>
    <n v="1.4108924147625985"/>
    <n v="155.19816562388584"/>
  </r>
  <r>
    <x v="0"/>
    <s v="Cedro Macho"/>
    <s v="Cepillado C"/>
    <s v="Seca Cepillada"/>
    <n v="108.39583333333333"/>
    <n v="1.4108924147625985"/>
    <n v="152.93485904187082"/>
  </r>
  <r>
    <x v="0"/>
    <s v="Cedro Macho"/>
    <s v="Cepillado C"/>
    <s v="Seca Cepillada"/>
    <n v="106.5"/>
    <n v="1.4108924147625985"/>
    <n v="150.26004217221674"/>
  </r>
  <r>
    <x v="0"/>
    <s v="Cedro Macho"/>
    <s v="Cepillado C"/>
    <s v="Seca Cepillada"/>
    <n v="77"/>
    <n v="1.4108924147625985"/>
    <n v="108.63871593672009"/>
  </r>
  <r>
    <x v="0"/>
    <s v="Cedro Macho"/>
    <s v="Cepillado C"/>
    <s v="Seca Cepillada"/>
    <n v="69.666666666666671"/>
    <n v="1.4108924147625985"/>
    <n v="98.292171561794376"/>
  </r>
  <r>
    <x v="0"/>
    <s v="Frijolillo"/>
    <s v="Cepillado C"/>
    <s v="Seca Cepillada"/>
    <n v="33"/>
    <n v="2.3016225910118946"/>
    <n v="75.953545503392519"/>
  </r>
  <r>
    <x v="0"/>
    <s v="Cedro Macho"/>
    <s v="Cepillado C"/>
    <s v="Seca Cepillada"/>
    <n v="66.666666666666671"/>
    <n v="1.4108924147625985"/>
    <n v="94.059494317506577"/>
  </r>
  <r>
    <x v="0"/>
    <s v="Cedro Macho"/>
    <s v="Cepillado C"/>
    <s v="Seca Cepillada"/>
    <n v="56.833333333333336"/>
    <n v="1.4108924147625985"/>
    <n v="80.185718905674349"/>
  </r>
  <r>
    <x v="0"/>
    <s v="Cedro Macho"/>
    <s v="Cepillado C"/>
    <s v="Seca Cepillada"/>
    <n v="46.583333333333336"/>
    <n v="1.4108924147625985"/>
    <n v="65.724071654357715"/>
  </r>
  <r>
    <x v="0"/>
    <s v="Cedro Macho"/>
    <s v="Cepillado C"/>
    <s v="Seca Cepillada"/>
    <n v="41.166666666666664"/>
    <n v="1.4108924147625985"/>
    <n v="58.081737741060302"/>
  </r>
  <r>
    <x v="0"/>
    <s v="Cedro Macho"/>
    <s v="Cepillado C"/>
    <s v="Seca Cepillada"/>
    <n v="40.5"/>
    <n v="1.4108924147625985"/>
    <n v="57.141142797885237"/>
  </r>
  <r>
    <x v="0"/>
    <s v="Cedro Macho"/>
    <s v="Cepillado C"/>
    <s v="Seca Cepillada"/>
    <n v="61.32"/>
    <n v="1.4108924147625985"/>
    <n v="86.515922873242545"/>
  </r>
  <r>
    <x v="0"/>
    <s v="Cedro Macho"/>
    <s v="Cepillado C"/>
    <s v="Seca Cepillada"/>
    <n v="35"/>
    <n v="1.4108924147625985"/>
    <n v="49.381234516690945"/>
  </r>
  <r>
    <x v="0"/>
    <s v="Cedro Macho"/>
    <s v="Cepillado C"/>
    <s v="Seca Cepillada"/>
    <n v="34.916666666666664"/>
    <n v="1.4108924147625985"/>
    <n v="49.26366014879406"/>
  </r>
  <r>
    <x v="0"/>
    <s v="Frijolillo"/>
    <s v="Cepillado C"/>
    <s v="Seca Cepillada"/>
    <n v="22"/>
    <n v="2.3016225910118946"/>
    <n v="50.635697002261679"/>
  </r>
  <r>
    <x v="0"/>
    <s v="Cedro Macho"/>
    <s v="Cepillado C"/>
    <s v="Seca Cepillada"/>
    <n v="33"/>
    <n v="1.4108924147625985"/>
    <n v="46.559449687165753"/>
  </r>
  <r>
    <x v="0"/>
    <s v="Cedro Macho"/>
    <s v="Cepillado C"/>
    <s v="Seca Cepillada"/>
    <n v="31.5"/>
    <n v="1.4108924147625985"/>
    <n v="44.443111065021853"/>
  </r>
  <r>
    <x v="0"/>
    <s v="Cedro Macho"/>
    <s v="Cepillado C"/>
    <s v="Seca Cepillada"/>
    <n v="24"/>
    <n v="1.4108924147625985"/>
    <n v="33.861417954302368"/>
  </r>
  <r>
    <x v="0"/>
    <s v="Cedro Macho"/>
    <s v="Cepillado C"/>
    <s v="Seca Cepillada"/>
    <n v="22"/>
    <n v="1.4108924147625985"/>
    <n v="31.039633124777168"/>
  </r>
  <r>
    <x v="0"/>
    <s v="Cedro Macho"/>
    <s v="Cepillado C"/>
    <s v="Seca Cepillada"/>
    <n v="22"/>
    <n v="1.4108924147625985"/>
    <n v="31.039633124777168"/>
  </r>
  <r>
    <x v="0"/>
    <s v="Cedro Macho"/>
    <s v="Cepillado C"/>
    <s v="Seca Cepillada"/>
    <n v="19.25"/>
    <n v="1.4108924147625985"/>
    <n v="27.159678984180022"/>
  </r>
  <r>
    <x v="0"/>
    <s v="Cedro Macho"/>
    <s v="Cepillado C"/>
    <s v="Seca Cepillada"/>
    <n v="18"/>
    <n v="1.4108924147625985"/>
    <n v="25.396063465726773"/>
  </r>
  <r>
    <x v="0"/>
    <s v="Cedro Macho"/>
    <s v="Cepillado C"/>
    <s v="Seca Cepillada"/>
    <n v="16.666666666666668"/>
    <n v="1.4108924147625985"/>
    <n v="23.514873579376644"/>
  </r>
  <r>
    <x v="0"/>
    <s v="Cedro Macho"/>
    <s v="Cepillado C"/>
    <s v="Seca Cepillada"/>
    <n v="16.5"/>
    <n v="1.4108924147625985"/>
    <n v="23.279724843582876"/>
  </r>
  <r>
    <x v="0"/>
    <s v="Cedro Macho"/>
    <s v="Cepillado C"/>
    <s v="Seca Cepillada"/>
    <n v="16.5"/>
    <n v="1.4108924147625985"/>
    <n v="23.279724843582876"/>
  </r>
  <r>
    <x v="0"/>
    <s v="Cedro Macho"/>
    <s v="Cepillado C"/>
    <s v="Seca Cepillada"/>
    <n v="12.833333333333334"/>
    <n v="1.4108924147625985"/>
    <n v="18.106452656120016"/>
  </r>
  <r>
    <x v="0"/>
    <s v="Cedro Macho"/>
    <s v="Cepillado C"/>
    <s v="Seca Cepillada"/>
    <n v="12.5"/>
    <n v="1.4108924147625985"/>
    <n v="17.63615518453248"/>
  </r>
  <r>
    <x v="0"/>
    <s v="Cedro Macho"/>
    <s v="Cepillado C"/>
    <s v="Seca Cepillada"/>
    <n v="12.25"/>
    <n v="1.4108924147625985"/>
    <n v="17.28343208084183"/>
  </r>
  <r>
    <x v="0"/>
    <s v="Cedro Macho"/>
    <s v="Cepillado C"/>
    <s v="Seca Cepillada"/>
    <n v="12"/>
    <n v="1.4108924147625985"/>
    <n v="16.930708977151184"/>
  </r>
  <r>
    <x v="0"/>
    <s v="Cedro Macho"/>
    <s v="Cepillado C"/>
    <s v="Seca Cepillada"/>
    <n v="11.375"/>
    <n v="1.4108924147625985"/>
    <n v="16.048901217924559"/>
  </r>
  <r>
    <x v="0"/>
    <s v="Cedro Macho"/>
    <s v="Cepillado C"/>
    <s v="Seca Cepillada"/>
    <n v="11"/>
    <n v="1.4108924147625985"/>
    <n v="15.519816562388584"/>
  </r>
  <r>
    <x v="0"/>
    <s v="Cedro Macho"/>
    <s v="Cepillado C"/>
    <s v="Seca Cepillada"/>
    <n v="11"/>
    <n v="1.4108924147625985"/>
    <n v="15.519816562388584"/>
  </r>
  <r>
    <x v="0"/>
    <s v="Cedro Macho"/>
    <s v="Cepillado C"/>
    <s v="Seca Cepillada"/>
    <n v="10.833333333333334"/>
    <n v="1.4108924147625985"/>
    <n v="15.284667826594818"/>
  </r>
  <r>
    <x v="0"/>
    <s v="Cedro Macho"/>
    <s v="Cepillado C"/>
    <s v="Seca Cepillada"/>
    <n v="10.75"/>
    <n v="1.4108924147625985"/>
    <n v="15.167093458697934"/>
  </r>
  <r>
    <x v="0"/>
    <s v="Frijolillo"/>
    <s v="Cepillado C"/>
    <s v="Seca Cepillada"/>
    <n v="10.5"/>
    <n v="2.3016225910118946"/>
    <n v="24.167037205624894"/>
  </r>
  <r>
    <x v="0"/>
    <s v="Frijolillo"/>
    <s v="Cepillado C"/>
    <s v="Seca Cepillada"/>
    <n v="12"/>
    <n v="2.3016225910118946"/>
    <n v="27.619471092142735"/>
  </r>
  <r>
    <x v="0"/>
    <s v="Cedro Macho"/>
    <s v="Cepillado C"/>
    <s v="Seca Cepillada"/>
    <n v="9.75"/>
    <n v="1.4108924147625985"/>
    <n v="13.756201043935336"/>
  </r>
  <r>
    <x v="0"/>
    <s v="Guanacaste"/>
    <s v="Cepillado C"/>
    <s v="Seca Cepillada - Slab"/>
    <n v="37.333333333333336"/>
    <n v="1.3281905551577267"/>
    <n v="49.585780725888462"/>
  </r>
  <r>
    <x v="0"/>
    <s v="Guanacaste"/>
    <s v="Cepillado C"/>
    <s v="Seca Cepillada - Slab"/>
    <n v="28.166666666666668"/>
    <n v="1.3281905551577267"/>
    <n v="37.410700636942636"/>
  </r>
  <r>
    <x v="0"/>
    <s v="Guanacaste"/>
    <s v="Cepillado C"/>
    <s v="Seca Cepillada - Slab"/>
    <n v="46.666666666666664"/>
    <n v="1.3281905551577267"/>
    <n v="61.982225907360572"/>
  </r>
  <r>
    <x v="0"/>
    <s v="Guanacaste"/>
    <s v="Comun 3M"/>
    <s v="Seca - Slab"/>
    <n v="45.5"/>
    <n v="1.3281905551577271"/>
    <n v="60.432670259676584"/>
  </r>
  <r>
    <x v="0"/>
    <s v="Guanacaste"/>
    <s v="Comun 3M"/>
    <s v="Seca - Slab"/>
    <n v="63"/>
    <n v="1.3281905551577271"/>
    <n v="83.676004974936802"/>
  </r>
  <r>
    <x v="0"/>
    <s v="Guanacaste"/>
    <s v="Cepillado C"/>
    <s v="Seca Cepillada - Slab"/>
    <n v="49"/>
    <n v="1.3281905551577267"/>
    <n v="65.081337202728605"/>
  </r>
  <r>
    <x v="0"/>
    <s v="Guanacaste"/>
    <s v="Cepillado C"/>
    <s v="Seca Cepillada - Slab"/>
    <n v="37.333333333333336"/>
    <n v="1.3281905551577267"/>
    <n v="49.585780725888462"/>
  </r>
  <r>
    <x v="0"/>
    <s v="Guanacaste"/>
    <s v="Comun 3M"/>
    <s v="Seca - Slab"/>
    <n v="56"/>
    <n v="1.3281905551577271"/>
    <n v="74.378671088832718"/>
  </r>
  <r>
    <x v="0"/>
    <s v="Guanacaste"/>
    <s v="Comun 3M"/>
    <s v="Seca - Slab"/>
    <n v="46.666666666666664"/>
    <n v="1.3281905551577271"/>
    <n v="61.982225907360593"/>
  </r>
  <r>
    <x v="0"/>
    <s v="Guanacaste"/>
    <s v="Comun 3M"/>
    <s v="Seca - Slab"/>
    <n v="45"/>
    <n v="1.3281905551577271"/>
    <n v="59.768574982097718"/>
  </r>
  <r>
    <x v="0"/>
    <s v="Guanacaste"/>
    <s v="Comun 3M"/>
    <s v="Seca - Slab"/>
    <n v="52.5"/>
    <n v="1.3281905551577271"/>
    <n v="69.730004145780669"/>
  </r>
  <r>
    <x v="0"/>
    <s v="Guanacaste"/>
    <s v="Comun 3M"/>
    <s v="Seca - Slab"/>
    <n v="55"/>
    <n v="1.3281905551577271"/>
    <n v="73.050480533674985"/>
  </r>
  <r>
    <x v="0"/>
    <s v="Guanacaste"/>
    <s v="Comun 3M"/>
    <s v="Seca - Slab"/>
    <n v="80"/>
    <n v="1.3281905551577271"/>
    <n v="106.25524441261817"/>
  </r>
  <r>
    <x v="0"/>
    <s v="Guanacaste"/>
    <s v="Comun 3M"/>
    <s v="Seca - Slab"/>
    <n v="85"/>
    <n v="1.3281905551577271"/>
    <n v="112.8961971884068"/>
  </r>
  <r>
    <x v="0"/>
    <s v="Guanacaste"/>
    <s v="Comun 3M"/>
    <s v="Seca - Slab"/>
    <n v="92.5"/>
    <n v="1.3281905551577271"/>
    <n v="122.85762635208975"/>
  </r>
  <r>
    <x v="0"/>
    <s v="Guanacaste"/>
    <s v="Comun 3M"/>
    <s v="Seca - Slab"/>
    <n v="77.5"/>
    <n v="1.3281905551577271"/>
    <n v="102.93476802472385"/>
  </r>
  <r>
    <x v="0"/>
    <s v="Guanacaste"/>
    <s v="Comun 3M"/>
    <s v="Seca - Slab"/>
    <n v="72.5"/>
    <n v="1.3281905551577271"/>
    <n v="96.293815248935218"/>
  </r>
  <r>
    <x v="0"/>
    <s v="Guanacaste"/>
    <s v="Cepillado C"/>
    <s v="Seca Cepillada - Slab"/>
    <n v="24"/>
    <n v="1.3281905551577267"/>
    <n v="31.87657332378544"/>
  </r>
  <r>
    <x v="0"/>
    <s v="Guanacaste"/>
    <s v="Cepillado C"/>
    <s v="Seca Cepillada - Slab"/>
    <n v="22.666666666666668"/>
    <n v="1.3281905551577267"/>
    <n v="30.105652583575139"/>
  </r>
  <r>
    <x v="0"/>
    <s v="Guanacaste"/>
    <s v="Cepillado C"/>
    <s v="Seca Cepillada - Slab"/>
    <n v="22.5"/>
    <n v="1.3281905551577267"/>
    <n v="29.884287491048848"/>
  </r>
  <r>
    <x v="0"/>
    <s v="Guanacaste"/>
    <s v="Cepillado C"/>
    <s v="Seca Cepillada - Slab"/>
    <n v="24"/>
    <n v="1.3281905551577267"/>
    <n v="31.87657332378544"/>
  </r>
  <r>
    <x v="0"/>
    <s v="Cedro Macho"/>
    <s v="Cepillado C"/>
    <s v="Seca Cepillada"/>
    <n v="9.3333333333333339"/>
    <n v="1.4108924147625985"/>
    <n v="13.16832920445092"/>
  </r>
  <r>
    <x v="0"/>
    <s v="Cedro Macho"/>
    <s v="Cepillado C"/>
    <s v="Seca Cepillada"/>
    <n v="9.0277777777777786"/>
    <n v="1.4108924147625985"/>
    <n v="12.737223188829015"/>
  </r>
  <r>
    <x v="0"/>
    <s v="Cedro Macho"/>
    <s v="Cepillado C"/>
    <s v="Seca Cepillada"/>
    <n v="8.3333333333333339"/>
    <n v="1.4108924147625985"/>
    <n v="11.757436789688322"/>
  </r>
  <r>
    <x v="0"/>
    <s v="Cedro Macho"/>
    <s v="Cepillado C"/>
    <s v="Seca Cepillada"/>
    <n v="8.0277777777777786"/>
    <n v="1.4108924147625985"/>
    <n v="11.326330774066417"/>
  </r>
  <r>
    <x v="0"/>
    <s v="Cedro Macho"/>
    <s v="Cepillado C"/>
    <s v="Seca Cepillada"/>
    <n v="8"/>
    <n v="1.4108924147625985"/>
    <n v="11.287139318100788"/>
  </r>
  <r>
    <x v="0"/>
    <s v="Cedro Macho"/>
    <s v="Cepillado C"/>
    <s v="Seca Cepillada"/>
    <n v="8"/>
    <n v="1.4108924147625985"/>
    <n v="11.287139318100788"/>
  </r>
  <r>
    <x v="0"/>
    <s v="Cedro Macho"/>
    <s v="Cepillado C"/>
    <s v="Seca Cepillada"/>
    <n v="7.875"/>
    <n v="1.4108924147625985"/>
    <n v="11.110777766255463"/>
  </r>
  <r>
    <x v="0"/>
    <s v="Cedro Macho"/>
    <s v="Cepillado C"/>
    <s v="Seca Cepillada"/>
    <n v="7.333333333333333"/>
    <n v="1.4108924147625985"/>
    <n v="10.346544374925722"/>
  </r>
  <r>
    <x v="0"/>
    <s v="Cedro Macho"/>
    <s v="Cepillado C"/>
    <s v="Seca Cepillada"/>
    <n v="7.3125"/>
    <n v="1.4108924147625985"/>
    <n v="10.317150782951503"/>
  </r>
  <r>
    <x v="0"/>
    <s v="Cedro Macho"/>
    <s v="Cepillado C"/>
    <s v="Seca Cepillada"/>
    <n v="2.33"/>
    <n v="1.4108924147625985"/>
    <n v="3.2873793263968545"/>
  </r>
  <r>
    <x v="0"/>
    <s v="Guanacaste"/>
    <s v="Cepillado C"/>
    <s v="Seca Cepillada - Slab"/>
    <n v="12"/>
    <n v="1.3281905551577267"/>
    <n v="15.93828666189272"/>
  </r>
  <r>
    <x v="0"/>
    <s v="Guanacaste"/>
    <s v="Cepillado C"/>
    <s v="Seca Cepillada - Slab"/>
    <n v="19"/>
    <n v="1.3281905551577267"/>
    <n v="25.235620547996806"/>
  </r>
  <r>
    <x v="0"/>
    <s v="Guanacaste"/>
    <s v="Comun 3M"/>
    <s v="Seca - Slab"/>
    <n v="55.3333333333333"/>
    <n v="1.3281905551577271"/>
    <n v="73.493210718727525"/>
  </r>
  <r>
    <x v="0"/>
    <s v="Cedro Macho"/>
    <s v="Cepillado C"/>
    <s v="Seca Cepillada"/>
    <n v="6.770833333333333"/>
    <n v="1.4108924147625985"/>
    <n v="9.5529173916217598"/>
  </r>
  <r>
    <x v="0"/>
    <s v="Cedro Macho"/>
    <s v="Cepillado C"/>
    <s v="Seca Cepillada"/>
    <n v="6.583333333333333"/>
    <n v="1.4108924147625985"/>
    <n v="9.2883750638537723"/>
  </r>
  <r>
    <x v="0"/>
    <s v="Cedro Macho"/>
    <s v="Cepillado C"/>
    <s v="Seca Cepillada"/>
    <n v="5.4444444444444446"/>
    <n v="1.4108924147625985"/>
    <n v="7.6815253692630368"/>
  </r>
  <r>
    <x v="0"/>
    <s v="Cedro Macho"/>
    <s v="Cepillado C"/>
    <s v="Seca Cepillada"/>
    <n v="5"/>
    <n v="1.4108924147625985"/>
    <n v="7.0544620738129922"/>
  </r>
  <r>
    <x v="0"/>
    <s v="Cedro Macho"/>
    <s v="Cepillado C"/>
    <s v="Seca Cepillada"/>
    <n v="4.666666666666667"/>
    <n v="1.4108924147625985"/>
    <n v="6.5841646022254601"/>
  </r>
  <r>
    <x v="0"/>
    <s v="Frijolillo"/>
    <s v="Cepillado C"/>
    <s v="Seca Cepillada"/>
    <n v="82.5"/>
    <n v="2.3016225910118946"/>
    <n v="189.88386375848131"/>
  </r>
  <r>
    <x v="0"/>
    <s v="Frijolillo"/>
    <s v="Cepillado C"/>
    <s v="Seca Cepillada"/>
    <n v="21.333333333333336"/>
    <n v="2.3016225910118946"/>
    <n v="49.101281941587089"/>
  </r>
  <r>
    <x v="0"/>
    <s v="Frijolillo"/>
    <s v="Cepillado C"/>
    <s v="Seca Cepillada"/>
    <n v="140"/>
    <n v="2.3016225910118946"/>
    <n v="322.22716274166527"/>
  </r>
  <r>
    <x v="0"/>
    <s v="Frijolillo"/>
    <s v="Cepillado C"/>
    <s v="Seca Cepillada"/>
    <n v="135.33333333333331"/>
    <n v="2.3016225910118946"/>
    <n v="311.48625731694301"/>
  </r>
  <r>
    <x v="0"/>
    <s v="Guanacaste"/>
    <s v="Cepillado C"/>
    <s v="Seca Cepillada - Slab"/>
    <n v="1.25"/>
    <n v="1.3281905551577267"/>
    <n v="1.6602381939471584"/>
  </r>
  <r>
    <x v="0"/>
    <s v="Guanacaste"/>
    <s v="Comun 3M"/>
    <s v="Seca - Slab"/>
    <n v="48.083333333333336"/>
    <n v="1.3281905551577271"/>
    <n v="63.86382919383405"/>
  </r>
  <r>
    <x v="0"/>
    <s v="Frijolillo"/>
    <s v="Cepillado C"/>
    <s v="Seca Cepillada"/>
    <n v="1.6666666666666667"/>
    <n v="2.3016225910118946"/>
    <n v="3.8360376516864911"/>
  </r>
  <r>
    <x v="0"/>
    <s v="Frijolillo"/>
    <s v="Cepillado C"/>
    <s v="Seca Cepillada"/>
    <n v="1.3333333333333333"/>
    <n v="2.3016225910118946"/>
    <n v="3.0688301213491926"/>
  </r>
  <r>
    <x v="0"/>
    <s v="Cedro Macho"/>
    <s v="Cepillado C"/>
    <s v="Seca Cepillada"/>
    <n v="4.666666666666667"/>
    <n v="1.4108924147625985"/>
    <n v="6.5841646022254601"/>
  </r>
  <r>
    <x v="0"/>
    <s v="Cedro Macho"/>
    <s v="Cepillado C"/>
    <s v="Seca Cepillada"/>
    <n v="4.5"/>
    <n v="1.4108924147625985"/>
    <n v="6.3490158664316931"/>
  </r>
  <r>
    <x v="0"/>
    <s v="Cedro Macho"/>
    <s v="Cepillado C"/>
    <s v="Seca Cepillada"/>
    <n v="4.375"/>
    <n v="1.4108924147625985"/>
    <n v="6.1726543145863682"/>
  </r>
  <r>
    <x v="0"/>
    <s v="Cedro Macho"/>
    <s v="Cepillado C"/>
    <s v="Seca Cepillada"/>
    <n v="4.333333333333333"/>
    <n v="1.4108924147625985"/>
    <n v="6.1138671306379262"/>
  </r>
  <r>
    <x v="0"/>
    <s v="Cedro Macho"/>
    <s v="Cepillado C"/>
    <s v="Seca Cepillada"/>
    <n v="4.333333333333333"/>
    <n v="1.4108924147625985"/>
    <n v="6.1138671306379262"/>
  </r>
  <r>
    <x v="0"/>
    <s v="Cedro Macho"/>
    <s v="Cepillado C"/>
    <s v="Seca Cepillada"/>
    <n v="4.333333333333333"/>
    <n v="1.4108924147625985"/>
    <n v="6.1138671306379262"/>
  </r>
  <r>
    <x v="0"/>
    <s v="Cedro Macho"/>
    <s v="Cepillado C"/>
    <s v="Seca Cepillada"/>
    <n v="4"/>
    <n v="1.4108924147625985"/>
    <n v="5.6435696590503941"/>
  </r>
  <r>
    <x v="0"/>
    <s v="Cedro Macho"/>
    <s v="Cepillado C"/>
    <s v="Seca Cepillada"/>
    <n v="4"/>
    <n v="1.4108924147625985"/>
    <n v="5.6435696590503941"/>
  </r>
  <r>
    <x v="0"/>
    <s v="Cedro Macho"/>
    <s v="Cepillado C"/>
    <s v="Seca Cepillada"/>
    <n v="3.8888888888888888"/>
    <n v="1.4108924147625985"/>
    <n v="5.4868038351878834"/>
  </r>
  <r>
    <x v="0"/>
    <s v="Cedro Macho"/>
    <s v="Cepillado C"/>
    <s v="Seca Cepillada"/>
    <n v="3.7916666666666665"/>
    <n v="1.4108924147625985"/>
    <n v="5.3496337393081861"/>
  </r>
  <r>
    <x v="0"/>
    <s v="Guanacaste"/>
    <s v="Cepillado C"/>
    <s v="Seca Cepillada - Slab"/>
    <n v="14.666666666666666"/>
    <n v="1.3281905551577267"/>
    <n v="19.480128142313323"/>
  </r>
  <r>
    <x v="0"/>
    <s v="Cedro Macho"/>
    <s v="Cepillado C"/>
    <s v="Seca Cepillada"/>
    <n v="2.6666666666666665"/>
    <n v="1.4108924147625985"/>
    <n v="3.7623797727002626"/>
  </r>
  <r>
    <x v="0"/>
    <s v="Guanacaste"/>
    <s v="Cepillado C"/>
    <s v="Seca Cepillada - Slab"/>
    <n v="3.75"/>
    <n v="1.3281905551577267"/>
    <n v="4.9807145818414753"/>
  </r>
  <r>
    <x v="0"/>
    <s v="Teca"/>
    <s v="Cepillado C"/>
    <s v="Seca Cepillada"/>
    <n v="0.46875"/>
    <n v="3.5343017834010664"/>
    <n v="1.6567039609692498"/>
  </r>
  <r>
    <x v="0"/>
    <s v="Frijolillo"/>
    <s v="Cepillado C"/>
    <s v="Seca Cepillada"/>
    <n v="1.5798611111111112"/>
    <n v="2.3016225910118946"/>
    <n v="3.6362440239944864"/>
  </r>
  <r>
    <x v="0"/>
    <s v="Arce"/>
    <s v="Cepillado C"/>
    <s v="Seca Cepillada"/>
    <n v="2"/>
    <n v="2.7138074535197538"/>
    <n v="5.4276149070395077"/>
  </r>
  <r>
    <x v="0"/>
    <s v="Nogal"/>
    <s v="Cepillado C"/>
    <s v="Seca Cepillada"/>
    <n v="3"/>
    <n v="5.8481776602122988"/>
    <n v="17.544532980636895"/>
  </r>
  <r>
    <x v="0"/>
    <s v="Roble "/>
    <s v="Cepillado C"/>
    <s v="Seca Cepillada"/>
    <n v="2.0833333333333335"/>
    <n v="3.7872651789270457"/>
    <n v="7.890135789431346"/>
  </r>
  <r>
    <x v="0"/>
    <s v="Genizaro"/>
    <s v="Cepillado C"/>
    <s v="Seca Cepillada - Slab"/>
    <n v="1.5277777777777777"/>
    <n v="0.93930317212688519"/>
    <n v="1.4350465129716301"/>
  </r>
  <r>
    <x v="0"/>
    <s v="Cedro Macho"/>
    <s v="Cepillado C"/>
    <s v="Seca Cepillada"/>
    <n v="2.3333333333333335"/>
    <n v="1.4108924147625985"/>
    <n v="3.29208230111273"/>
  </r>
  <r>
    <x v="0"/>
    <s v="Cedro Macho"/>
    <s v="Cepillado C"/>
    <s v="Seca Cepillada"/>
    <n v="2.302083333333333"/>
    <n v="1.4108924147625985"/>
    <n v="3.2479919131513983"/>
  </r>
  <r>
    <x v="0"/>
    <s v="Cedro Macho"/>
    <s v="Cepillado C"/>
    <s v="Seca Cepillada"/>
    <n v="2.1875"/>
    <n v="1.4108924147625985"/>
    <n v="3.0863271572931841"/>
  </r>
  <r>
    <x v="0"/>
    <s v="Cedro Macho"/>
    <s v="Cepillado C"/>
    <s v="Seca Cepillada"/>
    <n v="2.1666666666666665"/>
    <n v="1.4108924147625985"/>
    <n v="3.0569335653189631"/>
  </r>
  <r>
    <x v="0"/>
    <s v="Nanciton"/>
    <s v="Cepillado C"/>
    <s v="Ripios (Sin Costo)"/>
    <n v="2.0833333333333335"/>
    <m/>
    <n v="0"/>
  </r>
  <r>
    <x v="1"/>
    <s v="Cedro Macho"/>
    <s v="Cepillado C"/>
    <s v="Seca Cepillada"/>
    <n v="2.1666666666666665"/>
    <n v="1.4108924147625985"/>
    <n v="3.0569335653189631"/>
  </r>
  <r>
    <x v="2"/>
    <s v="Cedro Macho"/>
    <s v="Cepillado C"/>
    <s v="Seca Cepillada"/>
    <n v="1.8958333333333333"/>
    <n v="1.4108924147625985"/>
    <n v="2.674816869654093"/>
  </r>
  <r>
    <x v="3"/>
    <s v="Cedro Macho"/>
    <s v="Cepillado C"/>
    <s v="Seca Cepillada"/>
    <n v="1.875"/>
    <n v="1.4108924147625985"/>
    <n v="2.6454232776798721"/>
  </r>
  <r>
    <x v="4"/>
    <s v="Guanacaste"/>
    <s v="Comun 3M"/>
    <s v="Seca - Slab"/>
    <n v="117.37500000000001"/>
    <n v="1.3281905551577271"/>
    <n v="155.89636641163824"/>
  </r>
  <r>
    <x v="5"/>
    <s v="Guanacaste"/>
    <s v="Cepillado C"/>
    <s v="Seca Cepillada - Slab"/>
    <n v="10.791666666666668"/>
    <n v="1.3281905551577267"/>
    <n v="14.333389741077134"/>
  </r>
  <r>
    <x v="1"/>
    <s v="Cedro Macho"/>
    <s v="Cepillado C"/>
    <s v="Seca Cepillada"/>
    <n v="1.875"/>
    <n v="1.4108924147625985"/>
    <n v="2.6454232776798721"/>
  </r>
  <r>
    <x v="6"/>
    <s v="Cedro Macho"/>
    <s v="Cepillado C"/>
    <s v="Seca Cepillada"/>
    <n v="1.875"/>
    <n v="1.4108924147625985"/>
    <n v="2.6454232776798721"/>
  </r>
  <r>
    <x v="7"/>
    <s v="Cedro Macho"/>
    <s v="Cepillado C"/>
    <s v="Seca Cepillada"/>
    <n v="1.875"/>
    <n v="1.4108924147625985"/>
    <n v="2.6454232776798721"/>
  </r>
  <r>
    <x v="8"/>
    <s v="Cedro Macho"/>
    <s v="Cepillado C"/>
    <s v="Seca Cepillada"/>
    <n v="0.83333333333333337"/>
    <n v="1.4108924147625985"/>
    <n v="1.1757436789688323"/>
  </r>
  <r>
    <x v="9"/>
    <s v="Cedro Macho"/>
    <s v="Cepillado C"/>
    <s v="Seca Cepillada"/>
    <n v="-1.4166666666666701"/>
    <n v="1.4108924147625985"/>
    <n v="-1.9987642542470194"/>
  </r>
  <r>
    <x v="9"/>
    <s v="Cedro Macho"/>
    <s v="Cepillado C"/>
    <s v="Seca Cepillada"/>
    <n v="-1.875"/>
    <n v="1.4108924147625985"/>
    <n v="-2.6454232776798721"/>
  </r>
  <r>
    <x v="10"/>
    <s v="Cedro Macho"/>
    <s v="Cepillado C"/>
    <s v="Seca Cepillada"/>
    <n v="-2.6666666666666701"/>
    <n v="1.4108924147625985"/>
    <n v="-3.7623797727002675"/>
  </r>
  <r>
    <x v="11"/>
    <s v="Cedro Macho"/>
    <s v="Cepillado C"/>
    <s v="Seca Cepillada"/>
    <n v="-3"/>
    <n v="1.4108924147625985"/>
    <n v="-4.232677244287796"/>
  </r>
  <r>
    <x v="12"/>
    <s v="Frijolillo"/>
    <s v="Cepillado C"/>
    <s v="Seca Cepillada"/>
    <n v="-25.6666666666667"/>
    <n v="2.3016225910118946"/>
    <n v="-59.074979835972037"/>
  </r>
  <r>
    <x v="13"/>
    <s v="Cedro Macho"/>
    <s v="Cepillado C"/>
    <s v="Seca Cepillada"/>
    <n v="-3.3055555555555598"/>
    <n v="1.4108924147625985"/>
    <n v="-4.6637832599097067"/>
  </r>
  <r>
    <x v="14"/>
    <s v="Cedro Macho"/>
    <s v="Cepillado C"/>
    <s v="Seca Cepillada"/>
    <n v="-4.4444444444444402"/>
    <n v="1.4108924147625985"/>
    <n v="-6.2706329545004316"/>
  </r>
  <r>
    <x v="12"/>
    <s v="Cedro Macho"/>
    <s v="Cepillado C"/>
    <s v="Seca Cepillada"/>
    <n v="-4.6666666666666696"/>
    <n v="1.4108924147625985"/>
    <n v="-6.5841646022254636"/>
  </r>
  <r>
    <x v="12"/>
    <s v="Frijolillo"/>
    <s v="Cepillado C"/>
    <s v="Seca Cepillada"/>
    <n v="-10.4444444444444"/>
    <n v="2.3016225910118946"/>
    <n v="-24.039169283901909"/>
  </r>
  <r>
    <x v="15"/>
    <s v="Cedro Macho"/>
    <s v="Cepillado C"/>
    <s v="Seca Cepillada"/>
    <n v="-4.6666666666666696"/>
    <n v="1.4108924147625985"/>
    <n v="-6.5841646022254636"/>
  </r>
  <r>
    <x v="16"/>
    <s v="Cedro Macho"/>
    <s v="Cepillado C"/>
    <s v="Seca Cepillada"/>
    <n v="-6"/>
    <n v="1.4108924147625985"/>
    <n v="-8.465354488575592"/>
  </r>
  <r>
    <x v="17"/>
    <s v="Cedro Macho"/>
    <s v="Cepillado C"/>
    <s v="Seca Cepillada"/>
    <n v="-8"/>
    <n v="1.4108924147625985"/>
    <n v="-11.287139318100788"/>
  </r>
  <r>
    <x v="9"/>
    <s v="Cedro Macho"/>
    <s v="Cepillado C"/>
    <s v="Seca Cepillada"/>
    <n v="-8"/>
    <n v="1.4108924147625985"/>
    <n v="-11.287139318100788"/>
  </r>
  <r>
    <x v="6"/>
    <s v="Cedro Macho"/>
    <s v="Cepillado C"/>
    <s v="Seca Cepillada"/>
    <n v="-9.6666666666666696"/>
    <n v="1.4108924147625985"/>
    <n v="-13.638626676038456"/>
  </r>
  <r>
    <x v="11"/>
    <s v="Cedro Macho"/>
    <s v="Cepillado C"/>
    <s v="Seca Cepillada"/>
    <n v="-10.8333333333333"/>
    <n v="1.4108924147625985"/>
    <n v="-15.28466782659477"/>
  </r>
  <r>
    <x v="18"/>
    <s v="Cedro Macho"/>
    <s v="Cepillado C"/>
    <s v="Seca Cepillada"/>
    <n v="-23.5833333333333"/>
    <n v="1.4108924147625985"/>
    <n v="-33.273546114817904"/>
  </r>
  <r>
    <x v="19"/>
    <s v="Guanacaste"/>
    <s v="Cepillado C"/>
    <s v="Seca Cepillada - Slab"/>
    <n v="-16"/>
    <n v="1.3281905551577273"/>
    <n v="-21.251048882523637"/>
  </r>
  <r>
    <x v="20"/>
    <s v="Guanacaste"/>
    <s v="Cepillado C"/>
    <s v="Seca Cepillada - Slab"/>
    <n v="-19"/>
    <n v="1.3281905551577273"/>
    <n v="-25.23562054799682"/>
  </r>
  <r>
    <x v="19"/>
    <s v="Guanacaste"/>
    <s v="Cepillado C"/>
    <s v="Seca Cepillada - Slab"/>
    <n v="-55.3333333333333"/>
    <n v="1.3281905551577273"/>
    <n v="-73.493210718727539"/>
  </r>
  <r>
    <x v="21"/>
    <s v="Cedro Macho"/>
    <s v="Cepillado C"/>
    <s v="Seca Cepillada"/>
    <n v="-26"/>
    <n v="1.4108924147625985"/>
    <n v="-36.683202783827561"/>
  </r>
  <r>
    <x v="14"/>
    <s v="Cedro Macho"/>
    <s v="Cepillado C"/>
    <s v="Seca Cepillada"/>
    <n v="-26.0902777777778"/>
    <n v="1.4108924147625985"/>
    <n v="-36.810575015715884"/>
  </r>
  <r>
    <x v="8"/>
    <s v="Cedro Macho"/>
    <s v="Cepillado C"/>
    <s v="Seca Cepillada"/>
    <n v="-40.5"/>
    <n v="1.4108924147625985"/>
    <n v="-57.141142797885237"/>
  </r>
  <r>
    <x v="2"/>
    <s v="Guanacaste"/>
    <s v="Cepillado C"/>
    <s v="Seca Cepillada - Slab"/>
    <n v="-164.75"/>
    <n v="1.3281905551577273"/>
    <n v="-218.81939396223558"/>
  </r>
  <r>
    <x v="2"/>
    <s v="Guanacaste"/>
    <s v="Cepillado C"/>
    <s v="Seca Cepillada - Slab"/>
    <n v="-73.3125"/>
    <n v="1.3281905551577273"/>
    <n v="-97.372970075000879"/>
  </r>
  <r>
    <x v="2"/>
    <s v="Guanacaste"/>
    <s v="Cepillado C"/>
    <s v="Seca Cepillada - Slab"/>
    <n v="-4"/>
    <n v="1.3281905551577273"/>
    <n v="-5.3127622206309093"/>
  </r>
  <r>
    <x v="2"/>
    <s v="Guanacaste"/>
    <s v="Cepillado C"/>
    <s v="Seca Cepillada - Slab"/>
    <n v="-11.6666666666667"/>
    <n v="1.3281905551577273"/>
    <n v="-15.495556476840196"/>
  </r>
  <r>
    <x v="16"/>
    <s v="Guanacaste"/>
    <s v="Cepillado C"/>
    <s v="Seca Cepillada - Slab"/>
    <n v="-45.9166666666667"/>
    <n v="1.3281905551577273"/>
    <n v="-60.986082990992358"/>
  </r>
  <r>
    <x v="16"/>
    <s v="Cedro Macho"/>
    <s v="Cepillado C"/>
    <s v="Seca Cepillada"/>
    <n v="-44.0625"/>
    <n v="1.4108924147625985"/>
    <n v="-62.167447025476996"/>
  </r>
  <r>
    <x v="22"/>
    <s v="Cedro Macho"/>
    <s v="Cepillado C"/>
    <s v="Seca Cepillada"/>
    <n v="-54.6875"/>
    <n v="1.4108924147625985"/>
    <n v="-77.158178932329605"/>
  </r>
  <r>
    <x v="23"/>
    <s v="Genizaro"/>
    <s v="Comun 3M"/>
    <s v="Seca - Slab"/>
    <n v="58.5"/>
    <n v="0.93930317212688519"/>
    <n v="54.949235569422783"/>
  </r>
  <r>
    <x v="24"/>
    <s v="Cedro Macho"/>
    <s v="Cepillado C"/>
    <s v="Bodega Seca Cepillada"/>
    <n v="98.666666666666671"/>
    <n v="1.4108924147625983"/>
    <n v="139.2080515899097"/>
  </r>
  <r>
    <x v="25"/>
    <s v="Cedro Macho"/>
    <s v="Cepillado C"/>
    <s v="Bodega Seca Cepillada"/>
    <n v="12.833333333333334"/>
    <n v="1.4108924147625983"/>
    <n v="18.106452656120013"/>
  </r>
  <r>
    <x v="4"/>
    <s v="Cedro Macho"/>
    <s v="Cepillado C"/>
    <s v="Bodega Seca Cepillada"/>
    <n v="7.5833333333333339"/>
    <n v="1.4108924147625983"/>
    <n v="10.699267478616372"/>
  </r>
  <r>
    <x v="26"/>
    <s v="Cedro Macho"/>
    <s v="Cepillado C"/>
    <s v="Bodega Seca Cepillada"/>
    <n v="53"/>
    <n v="1.4108924147625983"/>
    <n v="74.777297982417707"/>
  </r>
  <r>
    <x v="8"/>
    <s v="Cedro Macho"/>
    <s v="Cepillado C"/>
    <s v="Bodega Seca Cepillada"/>
    <n v="2.625"/>
    <n v="1.4108924147625983"/>
    <n v="3.7035925887518206"/>
  </r>
  <r>
    <x v="25"/>
    <s v="Cedro Macho"/>
    <s v="Cepillado C"/>
    <s v="Bodega Seca Cepillada"/>
    <n v="2.25"/>
    <n v="1.4108924147625983"/>
    <n v="3.1745079332158461"/>
  </r>
  <r>
    <x v="27"/>
    <s v="Cedro Macho"/>
    <s v="Cepillado C"/>
    <s v="Bodega Seca Cepillada"/>
    <n v="7.5"/>
    <n v="1.4108924147625983"/>
    <n v="10.581693110719486"/>
  </r>
  <r>
    <x v="28"/>
    <s v="Cedro Macho"/>
    <s v="Cepillado C"/>
    <s v="Bodega Seca Cepillada"/>
    <n v="57"/>
    <n v="1.4108924147625983"/>
    <n v="80.420867641468107"/>
  </r>
  <r>
    <x v="28"/>
    <s v="Guanacaste"/>
    <s v="Comun 3M"/>
    <s v="Seca - Slab"/>
    <n v="50.666666666666664"/>
    <n v="1.3281905551577271"/>
    <n v="67.294988127991502"/>
  </r>
  <r>
    <x v="27"/>
    <s v="Cedro Macho"/>
    <s v="Cepillado C"/>
    <s v="Bodega Seca Cepillada"/>
    <n v="4.5"/>
    <n v="1.4108924147625983"/>
    <n v="6.3490158664316922"/>
  </r>
  <r>
    <x v="2"/>
    <s v="Cedro Macho"/>
    <s v="Cepillado C"/>
    <s v="Bodega Seca Cepillada"/>
    <n v="10.5"/>
    <n v="1.4108924147625983"/>
    <n v="14.814370355007282"/>
  </r>
  <r>
    <x v="27"/>
    <s v="Cedro Macho"/>
    <s v="Cepillado C"/>
    <s v="Bodega Seca Cepillada"/>
    <n v="6"/>
    <n v="1.4108924147625983"/>
    <n v="8.4653544885755903"/>
  </r>
  <r>
    <x v="28"/>
    <s v="Cedro Macho"/>
    <s v="Cepillado C"/>
    <s v="Bodega Seca Cepillada"/>
    <n v="5"/>
    <n v="1.4108924147625983"/>
    <n v="7.0544620738129913"/>
  </r>
  <r>
    <x v="21"/>
    <s v="Frijolillo"/>
    <s v="Cepillado C"/>
    <s v="Bodega Seca Cepillada"/>
    <n v="8.3333333333333339"/>
    <n v="2.3279607398281721"/>
    <n v="19.399672831901434"/>
  </r>
  <r>
    <x v="29"/>
    <s v="Cedro Macho"/>
    <s v="Cepillado C"/>
    <s v="Bodega Seca Cepillada"/>
    <n v="6.666666666666667"/>
    <n v="1.4108924147625983"/>
    <n v="9.4059494317506562"/>
  </r>
  <r>
    <x v="24"/>
    <s v="Cedro Macho"/>
    <s v="Cepillado C"/>
    <s v="Bodega Seca Cepillada"/>
    <n v="13.333333333333334"/>
    <n v="1.4108924147625983"/>
    <n v="18.811898863501312"/>
  </r>
  <r>
    <x v="24"/>
    <s v="Cedro Macho"/>
    <s v="Cepillado C"/>
    <s v="Bodega Seca Cepillada"/>
    <n v="249.58333333333334"/>
    <n v="1.4108924147625983"/>
    <n v="352.13523185116514"/>
  </r>
  <r>
    <x v="30"/>
    <s v="Cedro Macho"/>
    <s v="Cepillado C"/>
    <s v="Bodega Seca Cepillada"/>
    <n v="10.694444444444445"/>
    <n v="1.4108924147625983"/>
    <n v="15.088710546766677"/>
  </r>
  <r>
    <x v="30"/>
    <s v="Cedro Macho"/>
    <s v="Cepillado C"/>
    <s v="Bodega Seca Cepillada"/>
    <n v="39"/>
    <n v="1.4108924147625983"/>
    <n v="55.02480417574133"/>
  </r>
  <r>
    <x v="27"/>
    <s v="Cedro Macho"/>
    <s v="Cepillado C"/>
    <s v="Bodega Seca Cepillada"/>
    <n v="9"/>
    <n v="1.4108924147625983"/>
    <n v="12.698031732863384"/>
  </r>
  <r>
    <x v="31"/>
    <s v="Cedro Macho"/>
    <s v="Cepillado C"/>
    <s v="Bodega Seca Cepillada"/>
    <n v="12.638888888888889"/>
    <n v="1.4108924147625983"/>
    <n v="17.83211246436062"/>
  </r>
  <r>
    <x v="32"/>
    <s v="Roble "/>
    <s v="Cepillado C"/>
    <s v="Bodega Seca Cepillada"/>
    <n v="10.5"/>
    <n v="3.7872651789270457"/>
    <n v="39.766284378733978"/>
  </r>
  <r>
    <x v="24"/>
    <s v="Cedro Macho"/>
    <s v="Cepillado C"/>
    <s v="Bodega Seca Cepillada"/>
    <n v="65.833333333333329"/>
    <n v="1.4108924147625983"/>
    <n v="92.88375063853772"/>
  </r>
  <r>
    <x v="2"/>
    <s v="Cedro Macho"/>
    <s v="Cepillado C"/>
    <s v="Bodega Seca Cepillada"/>
    <n v="10.5"/>
    <n v="1.4108924147625983"/>
    <n v="14.814370355007282"/>
  </r>
  <r>
    <x v="12"/>
    <s v="Cedro Macho"/>
    <s v="Cepillado C"/>
    <s v="Bodega Seca Cepillada"/>
    <n v="5.25"/>
    <n v="1.4108924147625983"/>
    <n v="7.4071851775036412"/>
  </r>
  <r>
    <x v="12"/>
    <s v="Cedro Macho"/>
    <s v="Cepillado C"/>
    <s v="Bodega Seca Cepillada"/>
    <n v="1.5"/>
    <n v="1.4108924147625983"/>
    <n v="2.1163386221438976"/>
  </r>
  <r>
    <x v="33"/>
    <s v="Cedro Macho"/>
    <s v="Cepillado C"/>
    <s v="Bodega Seca Cepillada"/>
    <n v="328.5"/>
    <n v="1.4108924147625983"/>
    <n v="463.47815824951357"/>
  </r>
  <r>
    <x v="34"/>
    <s v="Cedro Macho"/>
    <s v="Cepillado C"/>
    <s v="Bodega Seca Cepillada"/>
    <n v="11"/>
    <n v="1.4108924147625983"/>
    <n v="15.519816562388581"/>
  </r>
  <r>
    <x v="35"/>
    <s v="Roble "/>
    <s v="Cepillado C"/>
    <s v="Bodega Seca Cepillada"/>
    <n v="70.416666666666657"/>
    <n v="3.7872651789270457"/>
    <n v="266.68658968277941"/>
  </r>
  <r>
    <x v="36"/>
    <s v="Cedro Macho"/>
    <s v="Cepillado C"/>
    <s v="Bodega Seca Cepillada"/>
    <n v="39"/>
    <n v="1.4108924147625983"/>
    <n v="55.02480417574133"/>
  </r>
  <r>
    <x v="37"/>
    <s v="Cedro Macho"/>
    <s v="Cepillado C"/>
    <s v="Bodega Seca Cepillada"/>
    <n v="20.5"/>
    <n v="1.4108924147625983"/>
    <n v="28.923294502633265"/>
  </r>
  <r>
    <x v="38"/>
    <s v="Cedro Macho"/>
    <s v="Cepillado C"/>
    <s v="Bodega Seca Cepillada"/>
    <n v="19.5"/>
    <n v="1.4108924147625983"/>
    <n v="27.512402087870665"/>
  </r>
  <r>
    <x v="33"/>
    <s v="Cedro Macho"/>
    <s v="Cepillado C"/>
    <s v="Bodega Seca Cepillada"/>
    <n v="10.833333333333334"/>
    <n v="1.4108924147625983"/>
    <n v="15.284667826594816"/>
  </r>
  <r>
    <x v="36"/>
    <s v="Cedro Macho"/>
    <s v="Cepillado C"/>
    <s v="Bodega Seca Cepillada"/>
    <n v="6.75"/>
    <n v="1.4108924147625983"/>
    <n v="9.5235237996475384"/>
  </r>
  <r>
    <x v="38"/>
    <s v="Cedro Macho"/>
    <s v="Cepillado C"/>
    <s v="Bodega Seca Cepillada"/>
    <n v="85.5"/>
    <n v="1.4108924147625983"/>
    <n v="120.63130146220216"/>
  </r>
  <r>
    <x v="36"/>
    <s v="Cedro Macho"/>
    <s v="Cepillado C"/>
    <s v="Bodega Seca Cepillada"/>
    <n v="81.75"/>
    <n v="1.4108924147625983"/>
    <n v="115.34045490684241"/>
  </r>
  <r>
    <x v="35"/>
    <s v="Roble "/>
    <s v="Cepillado C"/>
    <s v="Bodega Seca Cepillada"/>
    <n v="5"/>
    <n v="3.7872651789270457"/>
    <n v="18.936325894635228"/>
  </r>
  <r>
    <x v="39"/>
    <s v="Roble "/>
    <s v="Cepillado C"/>
    <s v="Bodega Seca Cepillada"/>
    <n v="58.5"/>
    <n v="3.7872651789270457"/>
    <n v="221.55501296723219"/>
  </r>
  <r>
    <x v="35"/>
    <s v="Roble "/>
    <s v="Cepillado C"/>
    <s v="Bodega Seca Cepillada"/>
    <n v="1.5833333333333335"/>
    <n v="3.7872651789270457"/>
    <n v="5.9965031999678233"/>
  </r>
  <r>
    <x v="32"/>
    <s v="Arce"/>
    <s v="Cepillado C"/>
    <s v="Bodega Seca Cepillada"/>
    <n v="2"/>
    <n v="2.7138074535197498"/>
    <n v="5.4276149070394997"/>
  </r>
  <r>
    <x v="25"/>
    <s v="Cedro Macho"/>
    <s v="Cepillado C"/>
    <s v="Bodega Seca Cepillada"/>
    <n v="9"/>
    <n v="1.4108924147625983"/>
    <n v="12.698031732863384"/>
  </r>
  <r>
    <x v="19"/>
    <s v="Cedro Macho"/>
    <s v="Cepillado C"/>
    <s v="Bodega Seca Cepillada"/>
    <n v="6"/>
    <n v="1.4108924147625983"/>
    <n v="8.4653544885755903"/>
  </r>
  <r>
    <x v="38"/>
    <s v="Cedro Macho"/>
    <s v="Cepillado C"/>
    <s v="Bodega Seca Cepillada"/>
    <n v="4.8888888888888893"/>
    <n v="1.4108924147625983"/>
    <n v="6.8976962499504815"/>
  </r>
  <r>
    <x v="36"/>
    <s v="Cedro Macho"/>
    <s v="Cepillado C"/>
    <s v="Bodega Seca Cepillada"/>
    <n v="4.8888888888888893"/>
    <n v="1.4108924147625983"/>
    <n v="6.8976962499504815"/>
  </r>
  <r>
    <x v="39"/>
    <s v="Roble "/>
    <s v="Cepillado C"/>
    <s v="Bodega Seca Cepillada"/>
    <n v="19.5"/>
    <n v="3.7872651789270457"/>
    <n v="73.851670989077391"/>
  </r>
  <r>
    <x v="19"/>
    <s v="Cedro Macho"/>
    <s v="Cepillado C"/>
    <s v="Bodega Seca Cepillada"/>
    <n v="3.4722222222222223"/>
    <n v="1.4108924147625983"/>
    <n v="4.8989319957034665"/>
  </r>
  <r>
    <x v="19"/>
    <s v="Cedro Macho"/>
    <s v="Cepillado C"/>
    <s v="Bodega Seca Cepillada"/>
    <n v="20"/>
    <n v="1.4108924147625983"/>
    <n v="28.217848295251965"/>
  </r>
  <r>
    <x v="40"/>
    <s v="Cedro Macho"/>
    <s v="Cepillado C"/>
    <s v="Bodega Seca Cepillada"/>
    <n v="40.5"/>
    <n v="1.4108924147625983"/>
    <n v="57.14114279788523"/>
  </r>
  <r>
    <x v="41"/>
    <s v="Cedro Macho"/>
    <s v="Cepillado C"/>
    <s v="Bodega Seca Cepillada"/>
    <n v="-355"/>
    <n v="1.4108924147625983"/>
    <n v="-500.86680724072238"/>
  </r>
  <r>
    <x v="27"/>
    <s v="Cedro Macho"/>
    <s v="Cepillado C"/>
    <s v="Bodega Seca Cepillada"/>
    <n v="-4.1666666666666696"/>
    <n v="1.4108924147625983"/>
    <n v="-5.8787183948441637"/>
  </r>
  <r>
    <x v="29"/>
    <s v="Cedro Macho"/>
    <s v="Cepillado C"/>
    <s v="Bodega Seca Cepillada"/>
    <n v="-10.8888888888889"/>
    <n v="1.4108924147625983"/>
    <n v="-15.363050738526086"/>
  </r>
  <r>
    <x v="2"/>
    <s v="Cedro Macho"/>
    <s v="Cepillado C"/>
    <s v="Bodega Seca Cepillada"/>
    <n v="-1.75"/>
    <n v="1.4108924147625983"/>
    <n v="-2.4690617258345471"/>
  </r>
  <r>
    <x v="29"/>
    <s v="Cedro Macho"/>
    <s v="Cepillado C"/>
    <s v="Bodega Seca Cepillada"/>
    <n v="-4.5"/>
    <n v="1.4108924147625983"/>
    <n v="-6.3490158664316922"/>
  </r>
  <r>
    <x v="33"/>
    <s v="Cedro Macho"/>
    <s v="Cepillado C"/>
    <s v="Bodega Seca Cepillada"/>
    <n v="-61.375"/>
    <n v="1.4108924147625983"/>
    <n v="-86.593521956054474"/>
  </r>
  <r>
    <x v="33"/>
    <s v="Cedro Macho"/>
    <s v="Cepillado C"/>
    <s v="Bodega Seca Cepillada"/>
    <n v="-20.25"/>
    <n v="1.4108924147625983"/>
    <n v="-28.570571398942615"/>
  </r>
  <r>
    <x v="38"/>
    <s v="Cedro Macho"/>
    <s v="Cepillado C"/>
    <s v="Bodega Seca Cepillada"/>
    <n v="-17.875"/>
    <n v="1.4108924147625983"/>
    <n v="-25.219701913881444"/>
  </r>
  <r>
    <x v="36"/>
    <s v="Cedro Macho"/>
    <s v="Cepillado C"/>
    <s v="Bodega Seca Cepillada"/>
    <n v="-22.9166666666667"/>
    <n v="1.4108924147625983"/>
    <n v="-32.332951171642925"/>
  </r>
  <r>
    <x v="36"/>
    <s v="Cedro Macho"/>
    <s v="Cepillado C"/>
    <s v="Bodega Seca Cepillada"/>
    <n v="-25.125"/>
    <n v="1.4108924147625983"/>
    <n v="-35.448671920910286"/>
  </r>
  <r>
    <x v="39"/>
    <s v="Cedro Macho"/>
    <s v="Cepillado C"/>
    <s v="Bodega Seca Cepillada"/>
    <n v="4"/>
    <n v="1.4108924147625983"/>
    <n v="5.6435696590503932"/>
  </r>
  <r>
    <x v="26"/>
    <s v="Cedro Macho"/>
    <s v="Cepillado C"/>
    <s v="Bodega Seca Cepillada"/>
    <n v="8"/>
    <n v="1.4108924147625983"/>
    <n v="11.287139318100786"/>
  </r>
  <r>
    <x v="42"/>
    <s v="Frijolillo"/>
    <s v="Cepillado C"/>
    <s v="Bodega Seca Cepillada"/>
    <n v="93.333333333333343"/>
    <n v="2.3279607398281721"/>
    <n v="217.27633571729609"/>
  </r>
  <r>
    <x v="39"/>
    <s v="Cedro Macho"/>
    <s v="Cepillado C"/>
    <s v="Bodega Seca Cepillada"/>
    <n v="3.75"/>
    <n v="1.4108924147625983"/>
    <n v="5.2908465553597432"/>
  </r>
  <r>
    <x v="43"/>
    <s v="Guanacaste"/>
    <s v="Cepillado C"/>
    <s v="Seca Cepillada - Slab"/>
    <n v="36.111111111111114"/>
    <n v="1.3281905551577271"/>
    <n v="47.962436714029039"/>
  </r>
  <r>
    <x v="43"/>
    <s v="Cedro Macho"/>
    <s v="Cepillado C"/>
    <s v="Bodega Seca Cepillada"/>
    <n v="19.791666666666668"/>
    <n v="1.4108924147625983"/>
    <n v="27.923912375509758"/>
  </r>
  <r>
    <x v="44"/>
    <s v="Frijolillo"/>
    <s v="Cepillado C"/>
    <s v="Bodega Seca Cepillada"/>
    <n v="74.861111111111114"/>
    <n v="2.3279607398281721"/>
    <n v="174.27372760658122"/>
  </r>
  <r>
    <x v="45"/>
    <s v="Cedro Macho"/>
    <s v="Cepillado C"/>
    <s v="Bodega Seca Cepillada"/>
    <n v="20.125"/>
    <n v="1.4108924147625983"/>
    <n v="28.39420984709729"/>
  </r>
  <r>
    <x v="43"/>
    <s v="Guanacaste"/>
    <s v="Comun 3M"/>
    <s v="Seca - Slab"/>
    <n v="32"/>
    <n v="1.3281905551577271"/>
    <n v="42.502097765047267"/>
  </r>
  <r>
    <x v="43"/>
    <s v="Guanacaste"/>
    <s v="Comun 3M"/>
    <s v="Seca - Slab"/>
    <n v="4"/>
    <n v="1.3281905551577271"/>
    <n v="5.3127622206309084"/>
  </r>
  <r>
    <x v="43"/>
    <s v="Guanacaste"/>
    <s v="Comun 3M"/>
    <s v="Seca - Slab"/>
    <n v="11.666666666666666"/>
    <n v="1.3281905551577271"/>
    <n v="15.495556476840148"/>
  </r>
  <r>
    <x v="43"/>
    <s v="Guanacaste"/>
    <s v="Comun 3M"/>
    <s v="Seca - Slab"/>
    <n v="45.916666666666664"/>
    <n v="1.3281905551577271"/>
    <n v="60.986082990992301"/>
  </r>
  <r>
    <x v="16"/>
    <s v="Guanacaste"/>
    <s v="Comun 3M"/>
    <s v="Seca - Slab"/>
    <n v="45.9166666666667"/>
    <n v="1.3281905551577271"/>
    <n v="60.986082990992344"/>
  </r>
  <r>
    <x v="2"/>
    <s v="Guanacaste"/>
    <s v="Comun 3M"/>
    <s v="Seca - Slab"/>
    <n v="-45.9166666666667"/>
    <n v="1.3281905551577271"/>
    <n v="-60.986082990992344"/>
  </r>
  <r>
    <x v="16"/>
    <s v="Cedro Macho"/>
    <s v="Cepillado C"/>
    <s v="Bodega Seca Cepillada"/>
    <n v="76.5"/>
    <n v="1.4108924147625983"/>
    <n v="107.93326972933878"/>
  </r>
  <r>
    <x v="46"/>
    <s v="Cedro Macho"/>
    <s v="Cepillado C"/>
    <s v="Bodega Seca Cepillada"/>
    <n v="106.5"/>
    <n v="1.4108924147625983"/>
    <n v="150.26004217221671"/>
  </r>
  <r>
    <x v="46"/>
    <s v="Cedro Macho"/>
    <s v="Cepillado C"/>
    <s v="Bodega Seca Cepillada"/>
    <n v="5.3472222222222223"/>
    <n v="1.4108924147625983"/>
    <n v="7.5443552733833386"/>
  </r>
  <r>
    <x v="47"/>
    <s v="Frijolillo"/>
    <s v="Cepillado C"/>
    <s v="Bodega Seca Cepillada"/>
    <n v="413.33333333333331"/>
    <n v="2.3279607398281721"/>
    <n v="962.2237724623111"/>
  </r>
  <r>
    <x v="35"/>
    <s v="Roble "/>
    <s v="Cepillado C"/>
    <s v="Bodega Seca Cepillada"/>
    <n v="16.5"/>
    <n v="3.7872651789270457"/>
    <n v="62.489875452296253"/>
  </r>
  <r>
    <x v="44"/>
    <s v="Frijolillo"/>
    <s v="Cepillado C"/>
    <s v="Bodega Seca Cepillada"/>
    <n v="-30.2083333333333"/>
    <n v="2.3279607398281721"/>
    <n v="-70.323814015642625"/>
  </r>
  <r>
    <x v="42"/>
    <s v="Frijolillo"/>
    <s v="Cepillado C"/>
    <s v="Bodega Seca Cepillada"/>
    <n v="-17.1666666666667"/>
    <n v="2.3279607398281721"/>
    <n v="-39.963326033717031"/>
  </r>
  <r>
    <x v="42"/>
    <s v="Frijolillo"/>
    <s v="Cepillado C"/>
    <s v="Bodega Seca Cepillada"/>
    <n v="-6.2222222222222197"/>
    <n v="2.3279607398281721"/>
    <n v="-14.485089047819731"/>
  </r>
  <r>
    <x v="46"/>
    <s v="Frijolillo"/>
    <s v="Cepillado C"/>
    <s v="Bodega Seca Cepillada"/>
    <n v="379"/>
    <n v="2.3489992250858562"/>
    <n v="890.27070630753951"/>
  </r>
  <r>
    <x v="44"/>
    <s v="Frijolillo"/>
    <s v="Cepillado C"/>
    <s v="Bodega Seca Cepillada"/>
    <n v="13.333333333333334"/>
    <n v="2.3489992250858562"/>
    <n v="31.319989667811416"/>
  </r>
  <r>
    <x v="48"/>
    <s v="Frijolillo"/>
    <s v="Cepillado C"/>
    <s v="Bodega Seca Cepillada"/>
    <n v="688.33333333333337"/>
    <n v="2.3489992250858562"/>
    <n v="1616.8944666007644"/>
  </r>
  <r>
    <x v="49"/>
    <s v="Frijolillo"/>
    <s v="Cepillado C"/>
    <s v="Bodega Seca Cepillada"/>
    <n v="517.16666666666663"/>
    <n v="2.3489992250858562"/>
    <n v="1214.8240992402352"/>
  </r>
  <r>
    <x v="49"/>
    <s v="Frijolillo"/>
    <s v="Cepillado C"/>
    <s v="Bodega Seca Cepillada"/>
    <n v="80.111111111111114"/>
    <n v="2.3489992250858562"/>
    <n v="188.18093792076692"/>
  </r>
  <r>
    <x v="50"/>
    <s v="Roble "/>
    <s v="Cepillado C"/>
    <s v="Bodega Seca Cepillada"/>
    <n v="71.666666666666671"/>
    <n v="3.7872651789270457"/>
    <n v="271.42067115643829"/>
  </r>
  <r>
    <x v="24"/>
    <s v="Cedro Macho"/>
    <s v="Cepillado C"/>
    <s v="Bodega Seca Cepillada"/>
    <n v="24"/>
    <n v="1.4108924147625976"/>
    <n v="33.86141795430234"/>
  </r>
  <r>
    <x v="51"/>
    <s v="Frijolillo"/>
    <s v="Cepillado C"/>
    <s v="Bodega Seca Cepillada"/>
    <n v="873.16666666666663"/>
    <n v="2.3489992250858562"/>
    <n v="2051.0678233707999"/>
  </r>
  <r>
    <x v="51"/>
    <s v="Frijolillo"/>
    <s v="Cepillado C"/>
    <s v="Bodega Seca Cepillada"/>
    <n v="66.666666666666671"/>
    <n v="2.3489992250858562"/>
    <n v="156.59994833905711"/>
  </r>
  <r>
    <x v="52"/>
    <s v="Cedro Macho"/>
    <s v="Cepillado C"/>
    <s v="Bodega Seca Cepillada"/>
    <n v="10.5"/>
    <n v="1.4108924147625976"/>
    <n v="14.814370355007275"/>
  </r>
  <r>
    <x v="53"/>
    <s v="Frijolillo"/>
    <s v="Cepillado C"/>
    <s v="Bodega Seca Cepillada"/>
    <n v="34"/>
    <n v="2.3489992250858562"/>
    <n v="79.865973652919109"/>
  </r>
  <r>
    <x v="52"/>
    <s v="Cedro Macho"/>
    <s v="Cepillado C"/>
    <s v="Bodega Seca Cepillada"/>
    <n v="18"/>
    <n v="1.4108924147625976"/>
    <n v="25.396063465726758"/>
  </r>
  <r>
    <x v="52"/>
    <s v="Cedro Macho"/>
    <s v="Cepillado C"/>
    <s v="Bodega Seca Cepillada"/>
    <n v="26"/>
    <n v="1.4108924147625976"/>
    <n v="36.683202783827539"/>
  </r>
  <r>
    <x v="32"/>
    <s v="Cedro Macho"/>
    <s v="Cepillado C"/>
    <s v="Bodega Seca Cepillada"/>
    <n v="1"/>
    <n v="1.4108924147625976"/>
    <n v="1.4108924147625976"/>
  </r>
  <r>
    <x v="32"/>
    <s v="Frijolillo"/>
    <s v="Cepillado C"/>
    <s v="Bodega Seca Cepillada"/>
    <n v="1.3333333333333333"/>
    <n v="2.3489992250858562"/>
    <n v="3.1319989667811416"/>
  </r>
  <r>
    <x v="48"/>
    <s v="Frijolillo"/>
    <s v="Cepillado C"/>
    <s v="Bodega Seca Cepillada"/>
    <n v="23.333333333333332"/>
    <n v="2.3489992250858562"/>
    <n v="54.809981918669976"/>
  </r>
  <r>
    <x v="50"/>
    <s v="Roble "/>
    <s v="Cepillado C"/>
    <s v="Bodega Seca Cepillada"/>
    <n v="55.166666666666671"/>
    <n v="3.7872651789270457"/>
    <n v="208.93079570414204"/>
  </r>
  <r>
    <x v="50"/>
    <s v="Roble "/>
    <s v="Cepillado C"/>
    <s v="Bodega Seca Cepillada"/>
    <n v="52.333333333333336"/>
    <n v="3.7872651789270457"/>
    <n v="198.20021103051539"/>
  </r>
  <r>
    <x v="50"/>
    <s v="Roble "/>
    <s v="Cepillado C"/>
    <s v="Bodega Seca Cepillada"/>
    <n v="5.416666666666667"/>
    <n v="3.7872651789270457"/>
    <n v="20.5143530525215"/>
  </r>
  <r>
    <x v="54"/>
    <s v="Roble "/>
    <s v="Cepillado C"/>
    <s v="Bodega Seca Cepillada"/>
    <n v="72"/>
    <n v="3.7872651789270457"/>
    <n v="272.6830928827473"/>
  </r>
  <r>
    <x v="55"/>
    <s v="Cedro Macho"/>
    <s v="Comun 3M"/>
    <s v="Bodega Seca"/>
    <n v="552.5"/>
    <n v="1.5606448469209178"/>
    <n v="862.25627792380703"/>
  </r>
  <r>
    <x v="46"/>
    <s v="Frijolillo"/>
    <s v="Cepillado C"/>
    <s v="Bodega Seca Cepillada"/>
    <n v="10.694444444444445"/>
    <n v="2.3489992250858562"/>
    <n v="25.121241712723741"/>
  </r>
  <r>
    <x v="55"/>
    <s v="Cedro Macho"/>
    <s v="Comun 3M"/>
    <s v="Bodega Seca"/>
    <n v="1001.25"/>
    <n v="1.5606448469209178"/>
    <n v="1562.595652979569"/>
  </r>
  <r>
    <x v="55"/>
    <s v="Cedro Macho"/>
    <s v="Comun 3M"/>
    <s v="Bodega Seca"/>
    <n v="1412.5"/>
    <n v="1.5606448469209178"/>
    <n v="2204.4108462757963"/>
  </r>
  <r>
    <x v="55"/>
    <s v="Cedro Macho"/>
    <s v="Comun 3M"/>
    <s v="Bodega Seca"/>
    <n v="463.75"/>
    <n v="1.5606448469209178"/>
    <n v="723.74904775957566"/>
  </r>
  <r>
    <x v="56"/>
    <s v="Cedro Macho"/>
    <s v="Cepillado C"/>
    <s v="Bodega Seca Cepillada"/>
    <n v="49.5"/>
    <n v="1.4108924147625976"/>
    <n v="69.839174530748579"/>
  </r>
  <r>
    <x v="56"/>
    <s v="Cedro Macho"/>
    <s v="Cepillado C"/>
    <s v="Bodega Seca Cepillada"/>
    <n v="6"/>
    <n v="1.4108924147625976"/>
    <n v="8.4653544885755849"/>
  </r>
  <r>
    <x v="56"/>
    <s v="Cedro Macho"/>
    <s v="Cepillado C"/>
    <s v="Bodega Seca Cepillada"/>
    <n v="12"/>
    <n v="1.4108924147625976"/>
    <n v="16.93070897715117"/>
  </r>
  <r>
    <x v="56"/>
    <s v="Cedro Macho"/>
    <s v="Cepillado C"/>
    <s v="Bodega Seca Cepillada"/>
    <n v="24"/>
    <n v="1.4108924147625976"/>
    <n v="33.86141795430234"/>
  </r>
  <r>
    <x v="57"/>
    <s v="Cedro Macho"/>
    <s v="Cepillado C"/>
    <s v="Bodega Seca Cepillada"/>
    <n v="43.75"/>
    <n v="1.4108924147625976"/>
    <n v="61.726543145863644"/>
  </r>
  <r>
    <x v="34"/>
    <s v="Cedro Macho"/>
    <s v="Cepillado C"/>
    <s v="Bodega Seca Cepillada"/>
    <n v="2.0625"/>
    <n v="1.4108924147625976"/>
    <n v="2.9099656054478578"/>
  </r>
  <r>
    <x v="58"/>
    <s v="Cedro Macho"/>
    <s v="Cepillado C"/>
    <s v="Bodega Seca Cepillada"/>
    <n v="36.125"/>
    <n v="1.4108924147625976"/>
    <n v="50.968488483298842"/>
  </r>
  <r>
    <x v="48"/>
    <s v="Frijolillo"/>
    <s v="Cepillado C"/>
    <s v="Bodega Seca Cepillada"/>
    <n v="226.66666666666666"/>
    <n v="2.3489992250858562"/>
    <n v="532.43982435279406"/>
  </r>
  <r>
    <x v="59"/>
    <s v="Frijolillo"/>
    <s v="Cepillado C"/>
    <s v="Bodega Seca Cepillada"/>
    <n v="26.666666666666668"/>
    <n v="2.3489992250858562"/>
    <n v="62.639979335622833"/>
  </r>
  <r>
    <x v="54"/>
    <s v="Roble "/>
    <s v="Cepillado C"/>
    <s v="Bodega Seca Cepillada"/>
    <n v="4.333333333333333"/>
    <n v="3.7872651789270457"/>
    <n v="16.411482442017196"/>
  </r>
  <r>
    <x v="60"/>
    <s v="Genizaro"/>
    <s v="Comun 3M"/>
    <s v="Seca - Slab"/>
    <n v="45.333333333333336"/>
    <n v="0.93930317212688508"/>
    <n v="42.581743803085459"/>
  </r>
  <r>
    <x v="60"/>
    <s v="Genizaro"/>
    <s v="Comun 3M"/>
    <s v="Seca - Slab"/>
    <n v="48"/>
    <n v="0.93930317212688508"/>
    <n v="45.086552262090485"/>
  </r>
  <r>
    <x v="60"/>
    <s v="Genizaro"/>
    <s v="Comun 3M"/>
    <s v="Seca - Slab"/>
    <n v="84"/>
    <n v="0.93930317212688508"/>
    <n v="78.901466458658348"/>
  </r>
  <r>
    <x v="60"/>
    <s v="Guanacaste"/>
    <s v="Comun 3M"/>
    <s v="Seca - Slab"/>
    <n v="105"/>
    <n v="1.3281905551577269"/>
    <n v="139.46000829156131"/>
  </r>
  <r>
    <x v="60"/>
    <s v="Guanacaste"/>
    <s v="Comun 3M"/>
    <s v="Seca - Slab"/>
    <n v="51.666666666666664"/>
    <n v="1.3281905551577269"/>
    <n v="68.62317868314922"/>
  </r>
  <r>
    <x v="60"/>
    <s v="Guanacaste"/>
    <s v="Comun 3M"/>
    <s v="Seca - Slab"/>
    <n v="60.666666666666664"/>
    <n v="1.3281905551577269"/>
    <n v="80.576893679568755"/>
  </r>
  <r>
    <x v="60"/>
    <s v="Guanacaste"/>
    <s v="Comun 3M"/>
    <s v="Seca - Slab"/>
    <n v="60"/>
    <n v="1.3281905551577269"/>
    <n v="79.691433309463619"/>
  </r>
  <r>
    <x v="60"/>
    <s v="Guanacaste"/>
    <s v="Comun 3M"/>
    <s v="Seca - Slab"/>
    <n v="66.666666666666671"/>
    <n v="1.3281905551577269"/>
    <n v="88.546037010515136"/>
  </r>
  <r>
    <x v="55"/>
    <s v="Cedro Macho"/>
    <s v="Comun 3M"/>
    <s v="Bodega Seca"/>
    <n v="1188.75"/>
    <n v="1.5606448469209178"/>
    <n v="1855.2165617772409"/>
  </r>
  <r>
    <x v="55"/>
    <s v="Cedro Macho"/>
    <s v="Comun 3M"/>
    <s v="Bodega Seca"/>
    <n v="702.5"/>
    <n v="1.5606448469209178"/>
    <n v="1096.3530049619446"/>
  </r>
  <r>
    <x v="61"/>
    <s v="Cedro Macho"/>
    <s v="Cepillado C"/>
    <s v="Bodega Seca Cepillada"/>
    <n v="168"/>
    <n v="1.4108924147625976"/>
    <n v="237.02992568011641"/>
  </r>
  <r>
    <x v="61"/>
    <s v="Cedro Macho"/>
    <s v="Cepillado C"/>
    <s v="Bodega Seca Cepillada"/>
    <n v="8"/>
    <n v="1.4108924147625976"/>
    <n v="11.287139318100781"/>
  </r>
  <r>
    <x v="62"/>
    <s v="Cedro Macho"/>
    <s v="Cepillado C"/>
    <s v="Bodega Seca Cepillada"/>
    <n v="49.5"/>
    <n v="1.4108924147625976"/>
    <n v="69.839174530748579"/>
  </r>
  <r>
    <x v="63"/>
    <s v="Nogal"/>
    <s v="Cepillado C"/>
    <s v="Bodega Seca Cepillada"/>
    <n v="91.5"/>
    <n v="5.8481776602122988"/>
    <n v="535.10825590942534"/>
  </r>
  <r>
    <x v="56"/>
    <s v="Cedro Macho"/>
    <s v="Cepillado C"/>
    <s v="Bodega Seca Cepillada"/>
    <n v="2.375"/>
    <n v="1.4108924147625976"/>
    <n v="3.3508694850611693"/>
  </r>
  <r>
    <x v="32"/>
    <s v="Nogal"/>
    <s v="Cepillado C"/>
    <s v="Bodega Seca Cepillada"/>
    <n v="1.1666666666666667"/>
    <n v="5.8481776602122988"/>
    <n v="6.8228739369143492"/>
  </r>
  <r>
    <x v="32"/>
    <s v="Frijolillo"/>
    <s v="Cepillado C"/>
    <s v="Bodega Seca Cepillada"/>
    <n v="0.72222222222222221"/>
    <n v="2.3489992250858562"/>
    <n v="1.6964994403397851"/>
  </r>
  <r>
    <x v="32"/>
    <s v="Cedro Macho"/>
    <s v="Cepillado C"/>
    <s v="Bodega Seca Cepillada"/>
    <n v="1.8888888888888888"/>
    <n v="1.4108924147625976"/>
    <n v="2.6650190056626846"/>
  </r>
  <r>
    <x v="32"/>
    <s v="Roble "/>
    <s v="Cepillado C"/>
    <s v="Bodega Seca Cepillada"/>
    <n v="1"/>
    <n v="3.7872651789270457"/>
    <n v="3.7872651789270457"/>
  </r>
  <r>
    <x v="32"/>
    <s v="Arce"/>
    <s v="Cepillado C"/>
    <s v="Bodega Seca Cepillada"/>
    <n v="1.5"/>
    <n v="2.7138074535197538"/>
    <n v="4.0707111802796305"/>
  </r>
  <r>
    <x v="54"/>
    <s v="Roble "/>
    <s v="Cepillado C"/>
    <s v="Bodega Seca Cepillada"/>
    <n v="18.583333333333336"/>
    <n v="3.7872651789270457"/>
    <n v="70.380011241727615"/>
  </r>
  <r>
    <x v="64"/>
    <s v="Frijolillo"/>
    <s v="Cepillado C"/>
    <s v="Bodega Seca Cepillada"/>
    <n v="107.33333333333333"/>
    <n v="2.3489992250858562"/>
    <n v="252.12591682588189"/>
  </r>
  <r>
    <x v="64"/>
    <s v="Frijolillo"/>
    <s v="Cepillado C"/>
    <s v="Bodega Seca Cepillada"/>
    <n v="6.2222222222222223"/>
    <n v="2.3489992250858562"/>
    <n v="14.615995178311994"/>
  </r>
  <r>
    <x v="65"/>
    <s v="Nogal"/>
    <s v="Cepillado C"/>
    <s v="Bodega Seca Cepillada"/>
    <n v="25"/>
    <n v="5.8481776602122988"/>
    <n v="146.20444150530747"/>
  </r>
  <r>
    <x v="66"/>
    <s v="Cedro Macho"/>
    <s v="Cepillado Z"/>
    <s v="Bodega Seca Cepillada"/>
    <n v="24.166666666666664"/>
    <n v="1.4108924147625976"/>
    <n v="34.096566690096104"/>
  </r>
  <r>
    <x v="55"/>
    <s v="Cedro Macho"/>
    <s v="Cepillado C"/>
    <s v="Bodega Seca Cepillada"/>
    <n v="517.5"/>
    <n v="1.4108924147625976"/>
    <n v="730.13682463964426"/>
  </r>
  <r>
    <x v="67"/>
    <s v="Genizaro"/>
    <s v="Comun 3M"/>
    <s v="Seca - Slab"/>
    <n v="80.166666666666671"/>
    <n v="0.93930317212688508"/>
    <n v="75.300804298838628"/>
  </r>
  <r>
    <x v="68"/>
    <s v="Guanacaste"/>
    <s v="Comun 3M"/>
    <s v="Seca - Slab"/>
    <n v="62.833333333333336"/>
    <n v="1.3281905551577269"/>
    <n v="83.454639882410504"/>
  </r>
  <r>
    <x v="68"/>
    <s v="Guanacaste"/>
    <s v="Comun 3M"/>
    <s v="Seca - Slab"/>
    <n v="102.66666666666667"/>
    <n v="1.3281905551577269"/>
    <n v="136.3608969961933"/>
  </r>
  <r>
    <x v="63"/>
    <s v="Genizaro"/>
    <s v="Comun 3M"/>
    <s v="Seca - Slab"/>
    <n v="6.75"/>
    <n v="0.93930317212688508"/>
    <n v="6.3402964118564746"/>
  </r>
  <r>
    <x v="69"/>
    <s v="Frijolillo"/>
    <s v="Cepillado C"/>
    <s v="Bodega Seca Cepillada"/>
    <n v="674.33333333333326"/>
    <n v="2.3489992250858562"/>
    <n v="1584.0084774495622"/>
  </r>
  <r>
    <x v="69"/>
    <s v="Frijolillo"/>
    <s v="Cepillado C"/>
    <s v="Bodega Seca Cepillada"/>
    <n v="12"/>
    <n v="2.3489992250858562"/>
    <n v="28.187990701030273"/>
  </r>
  <r>
    <x v="70"/>
    <s v="Frijolillo"/>
    <s v="Cepillado C"/>
    <s v="Bodega Seca Cepillada"/>
    <n v="85"/>
    <n v="2.3489992250858562"/>
    <n v="199.66493413229779"/>
  </r>
  <r>
    <x v="70"/>
    <s v="Frijolillo"/>
    <s v="Cepillado C"/>
    <s v="Bodega Seca Cepillada"/>
    <n v="3"/>
    <n v="2.3489992250858562"/>
    <n v="7.0469976752575683"/>
  </r>
  <r>
    <x v="71"/>
    <s v="Arce"/>
    <s v="Cepillado C"/>
    <s v="Bodega Seca Cepillada"/>
    <n v="6"/>
    <n v="2.7138074535197538"/>
    <n v="16.282844721118522"/>
  </r>
  <r>
    <x v="72"/>
    <s v="Nogal"/>
    <s v="Cepillado C"/>
    <s v="Bodega Seca Cepillada"/>
    <n v="6"/>
    <n v="5.8481776602122988"/>
    <n v="35.089065961273789"/>
  </r>
  <r>
    <x v="71"/>
    <s v="Arce"/>
    <s v="Cepillado C"/>
    <s v="Bodega Seca Cepillada"/>
    <n v="1.1805555555555556"/>
    <n v="2.7138074535197538"/>
    <n v="3.2038004659608204"/>
  </r>
  <r>
    <x v="72"/>
    <s v="Nogal"/>
    <s v="Cepillado C"/>
    <s v="Bodega Seca Cepillada"/>
    <n v="1.1805555555555556"/>
    <n v="5.8481776602122988"/>
    <n v="6.9040986266395192"/>
  </r>
  <r>
    <x v="16"/>
    <s v="Cedro Macho"/>
    <s v="Cepillado C"/>
    <s v="Bodega Seca Cepillada"/>
    <n v="19.5"/>
    <n v="1.4108924147625976"/>
    <n v="27.512402087870655"/>
  </r>
  <r>
    <x v="58"/>
    <s v="Cedro Macho"/>
    <s v="Cepillado C"/>
    <s v="Bodega Seca Cepillada"/>
    <n v="8.0208333333333339"/>
    <n v="1.4108924147625976"/>
    <n v="11.316532910075003"/>
  </r>
  <r>
    <x v="73"/>
    <s v="Cedro Macho"/>
    <s v="Cepillado C"/>
    <s v="Bodega Seca Cepillada"/>
    <n v="14.5"/>
    <n v="1.4108924147625976"/>
    <n v="20.457940014057666"/>
  </r>
  <r>
    <x v="55"/>
    <s v="Cedro Macho"/>
    <s v="Comun 3M"/>
    <s v="Bodega Seca"/>
    <n v="591.25"/>
    <n v="1.5606448469209178"/>
    <n v="922.73126574199262"/>
  </r>
  <r>
    <x v="74"/>
    <s v="Cedro Macho"/>
    <s v="Comun 3M"/>
    <s v="Bodega Seca"/>
    <n v="42.75"/>
    <n v="1.5606448469209178"/>
    <n v="66.71756720586923"/>
  </r>
  <r>
    <x v="75"/>
    <s v="Cedro Macho"/>
    <s v="Comun 3M"/>
    <s v="Bodega Seca"/>
    <n v="23.75"/>
    <n v="1.5606448469209178"/>
    <n v="37.065315114371799"/>
  </r>
  <r>
    <x v="76"/>
    <s v="Cedro Macho"/>
    <s v="Comun 3M"/>
    <s v="Bodega Seca"/>
    <n v="83.25"/>
    <n v="1.5606448469209178"/>
    <n v="129.92368350616641"/>
  </r>
  <r>
    <x v="65"/>
    <s v="Nogal"/>
    <s v="Cepillado C"/>
    <s v="Bodega Seca Cepillada"/>
    <n v="21"/>
    <n v="5.8481776602122988"/>
    <n v="122.81173086445827"/>
  </r>
  <r>
    <x v="32"/>
    <s v="Nogal"/>
    <s v="Cepillado C"/>
    <s v="Bodega Seca Cepillada"/>
    <n v="2.5666666666666669"/>
    <n v="5.8481776602122988"/>
    <n v="15.010322661211568"/>
  </r>
  <r>
    <x v="32"/>
    <s v="Genizaro"/>
    <s v="Comun 3M"/>
    <s v="Seca - Slab"/>
    <n v="7.2347266881028938E-2"/>
    <n v="0.93930317212688508"/>
    <n v="6.7956017276060821E-2"/>
  </r>
  <r>
    <x v="32"/>
    <s v="Cedro Macho"/>
    <s v="Cepillado C"/>
    <s v="Bodega Seca Cepillada"/>
    <n v="1.9292604501607719E-2"/>
    <n v="1.4108924147625976"/>
    <n v="2.7219789352333077E-2"/>
  </r>
  <r>
    <x v="32"/>
    <s v="Roble "/>
    <s v="Cepillado C"/>
    <s v="Bodega Seca Cepillada"/>
    <n v="1.3333333333333333"/>
    <n v="3.7872651789270457"/>
    <n v="5.0496869052360607"/>
  </r>
  <r>
    <x v="32"/>
    <s v="Frijolillo"/>
    <s v="Cepillado C"/>
    <s v="Bodega Seca Cepillada"/>
    <n v="2.3333333333333335"/>
    <n v="2.3489992250858562"/>
    <n v="5.4809981918669983"/>
  </r>
  <r>
    <x v="32"/>
    <s v="Frijolillo"/>
    <s v="Cepillado C"/>
    <s v="Bodega Seca Cepillada"/>
    <n v="4.166666666666667"/>
    <n v="2.3489992250858562"/>
    <n v="9.7874967711910692"/>
  </r>
  <r>
    <x v="77"/>
    <s v="Cedro Macho"/>
    <s v="Cepillado C"/>
    <s v="Bodega Seca Cepillada"/>
    <n v="5.5"/>
    <n v="1.4108924147625976"/>
    <n v="7.7599082811942868"/>
  </r>
  <r>
    <x v="65"/>
    <s v="Cedro Macho"/>
    <s v="Cepillado C"/>
    <s v="Bodega Seca Cepillada"/>
    <n v="6"/>
    <n v="1.4108924147625976"/>
    <n v="8.4653544885755849"/>
  </r>
  <r>
    <x v="60"/>
    <s v="Guanacaste"/>
    <s v="Comun 3M"/>
    <s v="Seca - Slab"/>
    <n v="70"/>
    <n v="1.3281905551577269"/>
    <n v="92.973338861040887"/>
  </r>
  <r>
    <x v="51"/>
    <s v="Cedro Macho"/>
    <s v="Cepillado C"/>
    <s v="Bodega Seca Cepillada"/>
    <n v="2.25"/>
    <n v="1.4108924147625976"/>
    <n v="3.1745079332158448"/>
  </r>
  <r>
    <x v="32"/>
    <s v="Frijolillo"/>
    <s v="Cepillado C"/>
    <s v="Bodega Seca Cepillada"/>
    <n v="2.666666666666667"/>
    <n v="2.3489992250858562"/>
    <n v="6.2639979335622842"/>
  </r>
  <r>
    <x v="32"/>
    <s v="Frijolillo"/>
    <s v="Cepillado C"/>
    <s v="Bodega Seca Cepillada"/>
    <n v="10.083333333333334"/>
    <n v="2.3489992250858562"/>
    <n v="23.685742186282386"/>
  </r>
  <r>
    <x v="69"/>
    <s v="Frijolillo"/>
    <s v="Cepillado C"/>
    <s v="Bodega Seca Cepillada"/>
    <n v="37.333333333333336"/>
    <n v="2.3489992250858562"/>
    <n v="87.695971069871973"/>
  </r>
  <r>
    <x v="68"/>
    <s v="Guanacaste"/>
    <s v="Comun 3M"/>
    <s v="Seca - Slab"/>
    <n v="28.166666666666668"/>
    <n v="1.3281905551577269"/>
    <n v="37.410700636942643"/>
  </r>
  <r>
    <x v="69"/>
    <s v="Frijolillo"/>
    <s v="Cepillado C"/>
    <s v="Bodega Seca Cepillada"/>
    <n v="5.333333333333333"/>
    <n v="2.3489992250858562"/>
    <n v="12.527995867124567"/>
  </r>
  <r>
    <x v="69"/>
    <s v="Frijolillo"/>
    <s v="Cepillado C"/>
    <s v="Bodega Seca Cepillada"/>
    <n v="5.333333333333333"/>
    <n v="2.3489992250858562"/>
    <n v="12.527995867124567"/>
  </r>
  <r>
    <x v="78"/>
    <s v="Guanacaste"/>
    <s v="Comun 3M"/>
    <s v="Seca - Slab"/>
    <n v="110"/>
    <n v="1.3281905551577269"/>
    <n v="146.10096106734997"/>
  </r>
  <r>
    <x v="32"/>
    <s v="Teca"/>
    <s v="Cepillado C"/>
    <s v="Bodega Seca Cepillada"/>
    <n v="1.1666666666666667"/>
    <n v="3.5343017834010664"/>
    <n v="4.1233520806345778"/>
  </r>
  <r>
    <x v="32"/>
    <s v="Roble "/>
    <s v="Cepillado C"/>
    <s v="Bodega Seca Cepillada"/>
    <n v="2.75"/>
    <n v="3.7872651789270457"/>
    <n v="10.414979242049375"/>
  </r>
  <r>
    <x v="60"/>
    <s v="Guanacaste"/>
    <s v="Comun 3M"/>
    <s v="Seca - Slab"/>
    <n v="18.5"/>
    <n v="1.3281905551577269"/>
    <n v="24.571525270417947"/>
  </r>
  <r>
    <x v="51"/>
    <s v="Frijolillo"/>
    <s v="Cepillado C"/>
    <s v="Bodega Seca Cepillada"/>
    <n v="-85.7638888888889"/>
    <n v="2.3489992250858562"/>
    <n v="-201.4593085403495"/>
  </r>
  <r>
    <x v="51"/>
    <s v="Frijolillo"/>
    <s v="Cepillado C"/>
    <s v="Bodega Seca Cepillada"/>
    <n v="-3"/>
    <n v="2.3489992250858562"/>
    <n v="-7.0469976752575683"/>
  </r>
  <r>
    <x v="51"/>
    <s v="Frijolillo"/>
    <s v="Cepillado C"/>
    <s v="Bodega Seca Cepillada"/>
    <n v="-19"/>
    <n v="2.3489992250858562"/>
    <n v="-44.630985276631272"/>
  </r>
  <r>
    <x v="46"/>
    <s v="Frijolillo"/>
    <s v="Cepillado C"/>
    <s v="Bodega Seca Cepillada"/>
    <n v="-28"/>
    <n v="2.3489992250858562"/>
    <n v="-65.77197830240398"/>
  </r>
  <r>
    <x v="48"/>
    <s v="Frijolillo"/>
    <s v="Cepillado C"/>
    <s v="Bodega Seca Cepillada"/>
    <n v="-59.7361111111111"/>
    <n v="2.3489992250858562"/>
    <n v="-140.32007870964259"/>
  </r>
  <r>
    <x v="48"/>
    <s v="Frijolillo"/>
    <s v="Cepillado C"/>
    <s v="Bodega Seca Cepillada"/>
    <n v="-50"/>
    <n v="2.3489992250858562"/>
    <n v="-117.44996125429282"/>
  </r>
  <r>
    <x v="47"/>
    <s v="Frijolillo"/>
    <s v="Cepillado C"/>
    <s v="Bodega Seca Cepillada"/>
    <n v="-82.5"/>
    <n v="2.3489992250858562"/>
    <n v="-193.79243606958315"/>
  </r>
  <r>
    <x v="46"/>
    <s v="Frijolillo"/>
    <s v="Cepillado C"/>
    <s v="Bodega Seca Cepillada"/>
    <n v="-8.9722222222222197"/>
    <n v="2.3489992250858562"/>
    <n v="-21.075743047298094"/>
  </r>
  <r>
    <x v="46"/>
    <s v="Frijolillo"/>
    <s v="Cepillado C"/>
    <s v="Bodega Seca Cepillada"/>
    <n v="-10.6666666666667"/>
    <n v="2.3489992250858562"/>
    <n v="-25.055991734249211"/>
  </r>
  <r>
    <x v="46"/>
    <s v="Frijolillo"/>
    <s v="Cepillado C"/>
    <s v="Bodega Seca Cepillada"/>
    <n v="-28"/>
    <n v="2.3489992250858562"/>
    <n v="-65.77197830240398"/>
  </r>
  <r>
    <x v="51"/>
    <s v="Frijolillo"/>
    <s v="Cepillado C"/>
    <s v="Bodega Seca Cepillada"/>
    <n v="-28.3333333333333"/>
    <n v="2.3489992250858562"/>
    <n v="-66.554978044099187"/>
  </r>
  <r>
    <x v="51"/>
    <s v="Frijolillo"/>
    <s v="Cepillado C"/>
    <s v="Bodega Seca Cepillada"/>
    <n v="-23.75"/>
    <n v="2.3489992250858562"/>
    <n v="-55.788731595789088"/>
  </r>
  <r>
    <x v="35"/>
    <s v="Roble "/>
    <s v="Cepillado C"/>
    <s v="Bodega Seca Cepillada"/>
    <n v="-4.4444444444444402"/>
    <n v="3.7872651789270457"/>
    <n v="-16.832289684120187"/>
  </r>
  <r>
    <x v="35"/>
    <s v="Roble "/>
    <s v="Cepillado C"/>
    <s v="Bodega Seca Cepillada"/>
    <n v="-5.4166666666666696"/>
    <n v="3.7872651789270457"/>
    <n v="-20.514353052521511"/>
  </r>
  <r>
    <x v="50"/>
    <s v="Roble "/>
    <s v="Cepillado C"/>
    <s v="Bodega Seca Cepillada"/>
    <n v="-78.5833333333333"/>
    <n v="3.7872651789270457"/>
    <n v="-297.61592197735024"/>
  </r>
  <r>
    <x v="50"/>
    <s v="Roble "/>
    <s v="Cepillado C"/>
    <s v="Bodega Seca Cepillada"/>
    <n v="-5.3333333333333304"/>
    <n v="3.7872651789270457"/>
    <n v="-20.198747620944232"/>
  </r>
  <r>
    <x v="50"/>
    <s v="Roble "/>
    <s v="Cepillado C"/>
    <s v="Bodega Seca Cepillada"/>
    <n v="-27"/>
    <n v="3.7872651789270457"/>
    <n v="-102.25615983103023"/>
  </r>
  <r>
    <x v="50"/>
    <s v="Roble "/>
    <s v="Cepillado C"/>
    <s v="Bodega Seca Cepillada"/>
    <n v="-6.6666666666666696"/>
    <n v="3.7872651789270457"/>
    <n v="-25.248434526180315"/>
  </r>
  <r>
    <x v="54"/>
    <s v="Roble "/>
    <s v="Cepillado C"/>
    <s v="Bodega Seca Cepillada"/>
    <n v="-13"/>
    <n v="3.7872651789270457"/>
    <n v="-49.234447326051594"/>
  </r>
  <r>
    <x v="55"/>
    <s v="Cedro Macho"/>
    <s v="Cepillado Z"/>
    <s v="Bodega Seca Cepillada"/>
    <n v="-131.25"/>
    <n v="1.4108924147625983"/>
    <n v="-185.17962943759102"/>
  </r>
  <r>
    <x v="55"/>
    <s v="Cedro Macho"/>
    <s v="Cepillado Z"/>
    <s v="Bodega Seca Cepillada"/>
    <n v="-16.875"/>
    <n v="1.4108924147625983"/>
    <n v="-23.808809499118848"/>
  </r>
  <r>
    <x v="55"/>
    <s v="Cedro Macho"/>
    <s v="Cepillado Z"/>
    <s v="Bodega Seca Cepillada"/>
    <n v="-318.472222222222"/>
    <n v="1.4108924147625983"/>
    <n v="-449.33004264592159"/>
  </r>
  <r>
    <x v="55"/>
    <s v="Cedro Macho"/>
    <s v="Cepillado Z"/>
    <s v="Bodega Seca Cepillada"/>
    <n v="-102.083333333333"/>
    <n v="1.4108924147625983"/>
    <n v="-144.02860067368144"/>
  </r>
  <r>
    <x v="55"/>
    <s v="Cedro Macho"/>
    <s v="Cepillado C"/>
    <s v="Bodega Seca Cepillada"/>
    <n v="-8.0208333333333304"/>
    <n v="1.4108924147625983"/>
    <n v="-11.316532910075003"/>
  </r>
  <r>
    <x v="55"/>
    <s v="Cedro Macho"/>
    <s v="Cepillado C"/>
    <s v="Bodega Seca Cepillada"/>
    <n v="-5.5"/>
    <n v="1.4108924147625983"/>
    <n v="-7.7599082811942903"/>
  </r>
  <r>
    <x v="55"/>
    <s v="Cedro Macho"/>
    <s v="Cepillado C"/>
    <s v="Bodega Seca Cepillada"/>
    <n v="-158.75"/>
    <n v="1.4108924147625983"/>
    <n v="-223.97917084356249"/>
  </r>
  <r>
    <x v="55"/>
    <s v="Cedro Macho"/>
    <s v="Cepillado C"/>
    <s v="Bodega Seca Cepillada"/>
    <n v="-320"/>
    <n v="1.4108924147625983"/>
    <n v="-451.48557272403144"/>
  </r>
  <r>
    <x v="55"/>
    <s v="Cedro Macho"/>
    <s v="Cepillado C"/>
    <s v="Bodega Seca Cepillada"/>
    <n v="-163.625"/>
    <n v="1.4108924147625983"/>
    <n v="-230.85727136553015"/>
  </r>
  <r>
    <x v="55"/>
    <s v="Cedro Macho"/>
    <s v="Cepillado Z"/>
    <s v="Bodega Seca Cepillada"/>
    <n v="-209.166666666667"/>
    <n v="1.4108924147625983"/>
    <n v="-295.1116634211773"/>
  </r>
  <r>
    <x v="52"/>
    <s v="Cedro Macho"/>
    <s v="Cepillado C"/>
    <s v="Bodega Seca Cepillada"/>
    <n v="-7.3333333333333304"/>
    <n v="1.4108924147625983"/>
    <n v="-10.346544374925717"/>
  </r>
  <r>
    <x v="52"/>
    <s v="Cedro Macho"/>
    <s v="Cepillado C"/>
    <s v="Bodega Seca Cepillada"/>
    <n v="-2.8333333333333299"/>
    <n v="1.4108924147625983"/>
    <n v="-3.9975285084940237"/>
  </r>
  <r>
    <x v="16"/>
    <s v="Cedro Macho"/>
    <s v="Cepillado C"/>
    <s v="Bodega Seca Cepillada"/>
    <n v="-4.3333333333333304"/>
    <n v="1.4108924147625983"/>
    <n v="-6.1138671306379218"/>
  </r>
  <r>
    <x v="16"/>
    <s v="Cedro Macho"/>
    <s v="Cepillado C"/>
    <s v="Bodega Seca Cepillada"/>
    <n v="-6.9"/>
    <n v="1.4108924147625983"/>
    <n v="-9.735157661861928"/>
  </r>
  <r>
    <x v="73"/>
    <s v="Cedro Macho"/>
    <s v="Cepillado C"/>
    <s v="Bodega Seca Cepillada"/>
    <n v="-4.375"/>
    <n v="1.4108924147625983"/>
    <n v="-6.1726543145863673"/>
  </r>
  <r>
    <x v="73"/>
    <s v="Cedro Macho"/>
    <s v="Cepillado C"/>
    <s v="Bodega Seca Cepillada"/>
    <n v="-2.0833333333333299"/>
    <n v="1.4108924147625983"/>
    <n v="-2.9393591974220752"/>
  </r>
  <r>
    <x v="52"/>
    <s v="Cedro Macho"/>
    <s v="Cepillado C"/>
    <s v="Bodega Seca Cepillada"/>
    <n v="-10.5"/>
    <n v="1.4108924147625983"/>
    <n v="-14.814370355007282"/>
  </r>
  <r>
    <x v="46"/>
    <s v="Cedro Macho"/>
    <s v="Cepillado C"/>
    <s v="Bodega Seca Cepillada"/>
    <n v="-3.2291666666666701"/>
    <n v="1.4108924147625983"/>
    <n v="-4.5560067560042281"/>
  </r>
  <r>
    <x v="57"/>
    <s v="Cedro Macho"/>
    <s v="Cepillado C"/>
    <s v="Bodega Seca Cepillada"/>
    <n v="-27.8125"/>
    <n v="1.4108924147625983"/>
    <n v="-39.240445285584762"/>
  </r>
  <r>
    <x v="24"/>
    <s v="Cedro Macho"/>
    <s v="Cepillado C"/>
    <s v="Bodega Seca Cepillada"/>
    <n v="-10.5"/>
    <n v="1.4108924147625983"/>
    <n v="-14.814370355007282"/>
  </r>
  <r>
    <x v="61"/>
    <s v="Cedro Macho"/>
    <s v="Cepillado C"/>
    <s v="Bodega Seca Cepillada"/>
    <n v="-13.5"/>
    <n v="1.4108924147625983"/>
    <n v="-19.047047599295077"/>
  </r>
  <r>
    <x v="55"/>
    <s v="Cedro Macho"/>
    <s v="Comun 3M"/>
    <s v="Bodega Seca"/>
    <n v="-135"/>
    <n v="1.5606448469209175"/>
    <n v="-210.68705433432388"/>
  </r>
  <r>
    <x v="55"/>
    <s v="Cedro Macho"/>
    <s v="Comun 3M"/>
    <s v="Bodega Seca"/>
    <n v="-274.722222222222"/>
    <n v="1.5606448469209175"/>
    <n v="-428.74382044577396"/>
  </r>
  <r>
    <x v="55"/>
    <s v="Cedro Macho"/>
    <s v="Comun 3M"/>
    <s v="Bodega Seca"/>
    <n v="-96.25"/>
    <n v="1.5606448469209175"/>
    <n v="-150.21206651613832"/>
  </r>
  <r>
    <x v="55"/>
    <s v="Cedro Macho"/>
    <s v="Comun 3M"/>
    <s v="Bodega Seca"/>
    <n v="-44.93"/>
    <n v="1.5606448469209175"/>
    <n v="-70.119772972156824"/>
  </r>
  <r>
    <x v="55"/>
    <s v="Cedro Macho"/>
    <s v="Comun 3M"/>
    <s v="Bodega Seca"/>
    <n v="-371.027777777778"/>
    <n v="1.5606448469209175"/>
    <n v="-579.0425894534086"/>
  </r>
  <r>
    <x v="55"/>
    <s v="Cedro Macho"/>
    <s v="Comun 3M"/>
    <s v="Bodega Seca"/>
    <n v="-40"/>
    <n v="1.5606448469209175"/>
    <n v="-62.4257938768367"/>
  </r>
  <r>
    <x v="60"/>
    <s v="Genizaro"/>
    <s v="Comun 3M"/>
    <s v="Seca - Slab"/>
    <n v="-6.75"/>
    <n v="0.93930317212688519"/>
    <n v="-6.3402964118564746"/>
  </r>
  <r>
    <x v="55"/>
    <s v="Cedro Macho"/>
    <s v="Comun 3M"/>
    <s v="Bodega Seca"/>
    <n v="-390.625"/>
    <n v="1.5606448469209175"/>
    <n v="-609.62689332848345"/>
  </r>
  <r>
    <x v="60"/>
    <s v="Guanacaste"/>
    <s v="Comun 3M"/>
    <s v="Bodega Seca"/>
    <n v="-36.25"/>
    <n v="1.3281905551577269"/>
    <n v="-48.146907624467602"/>
  </r>
  <r>
    <x v="60"/>
    <s v="Guanacaste"/>
    <s v="Comun 3M"/>
    <s v="Bodega Seca"/>
    <n v="-50.75"/>
    <n v="1.3281905551577269"/>
    <n v="-67.405670674254637"/>
  </r>
  <r>
    <x v="60"/>
    <s v="Guanacaste"/>
    <s v="Comun 3M"/>
    <s v="Bodega Seca"/>
    <n v="-70"/>
    <n v="1.3281905551577269"/>
    <n v="-92.973338861040887"/>
  </r>
  <r>
    <x v="79"/>
    <s v="Genizaro"/>
    <s v="Comun 3M"/>
    <s v="Seca - Slab"/>
    <n v="47.833333333333336"/>
    <n v="0.93930317212688497"/>
    <n v="44.930001733402669"/>
  </r>
  <r>
    <x v="79"/>
    <s v="Genizaro"/>
    <s v="Comun 3M"/>
    <s v="Seca - Slab"/>
    <n v="49.333333333333336"/>
    <n v="0.93930317212688497"/>
    <n v="46.338956491592995"/>
  </r>
  <r>
    <x v="80"/>
    <s v="Genizaro"/>
    <s v="Comun 3M"/>
    <s v="Seca - Slab"/>
    <n v="48"/>
    <n v="0.93930317212688497"/>
    <n v="45.086552262090478"/>
  </r>
  <r>
    <x v="79"/>
    <s v="Genizaro"/>
    <s v="Comun 3M"/>
    <s v="Seca - Slab"/>
    <n v="45.333333333333336"/>
    <n v="0.93930317212688497"/>
    <n v="42.581743803085452"/>
  </r>
  <r>
    <x v="80"/>
    <s v="Genizaro"/>
    <s v="Comun 3M"/>
    <s v="Seca - Slab"/>
    <n v="49.333333333333336"/>
    <n v="0.93930317212688497"/>
    <n v="46.338956491592995"/>
  </r>
  <r>
    <x v="81"/>
    <s v="Genizaro"/>
    <s v="Comun 3M"/>
    <s v="Seca - Slab"/>
    <n v="86.333333333333329"/>
    <n v="0.93930317212688497"/>
    <n v="81.093173860287735"/>
  </r>
  <r>
    <x v="81"/>
    <s v="Genizaro"/>
    <s v="Comun 3M"/>
    <s v="Seca - Slab"/>
    <n v="98"/>
    <n v="0.93930317212688497"/>
    <n v="92.051710868434725"/>
  </r>
  <r>
    <x v="82"/>
    <s v="Guanacaste"/>
    <s v="Comun 3M"/>
    <s v="Seca - Slab"/>
    <n v="112.5"/>
    <n v="1.3281905551577269"/>
    <n v="149.42143745524427"/>
  </r>
  <r>
    <x v="81"/>
    <s v="Guanacaste"/>
    <s v="Comun 3M"/>
    <s v="Seca - Slab"/>
    <n v="98"/>
    <n v="1.3281905551577269"/>
    <n v="130.16267440545724"/>
  </r>
  <r>
    <x v="83"/>
    <s v="Guanacaste"/>
    <s v="Comun 3M"/>
    <s v="Seca - Slab"/>
    <n v="82.5"/>
    <n v="1.3281905551577269"/>
    <n v="109.57572080051247"/>
  </r>
  <r>
    <x v="81"/>
    <s v="Guanacaste"/>
    <s v="Comun 3M"/>
    <s v="Seca - Slab"/>
    <n v="67.166666666666671"/>
    <n v="1.3281905551577269"/>
    <n v="89.210132288094002"/>
  </r>
  <r>
    <x v="80"/>
    <s v="Guanacaste"/>
    <s v="Comun 3M"/>
    <s v="Seca - Slab"/>
    <n v="66.666666666666671"/>
    <n v="1.3281905551577269"/>
    <n v="88.546037010515136"/>
  </r>
  <r>
    <x v="83"/>
    <s v="Guanacaste"/>
    <s v="Comun 3M"/>
    <s v="Seca - Slab"/>
    <n v="65"/>
    <n v="1.3281905551577269"/>
    <n v="86.332386085252253"/>
  </r>
  <r>
    <x v="83"/>
    <s v="Guanacaste"/>
    <s v="Comun 3M"/>
    <s v="Seca - Slab"/>
    <n v="68.333333333333329"/>
    <n v="1.3281905551577269"/>
    <n v="90.759687935778004"/>
  </r>
  <r>
    <x v="55"/>
    <s v="Cedro Macho"/>
    <s v="Cepillado C"/>
    <s v="Bodega Seca Cepillada"/>
    <n v="85.125"/>
    <n v="1.4108924147625961"/>
    <n v="120.10221680666599"/>
  </r>
  <r>
    <x v="83"/>
    <s v="Guanacaste"/>
    <s v="Comun 3M"/>
    <s v="Seca - Slab"/>
    <n v="50.75"/>
    <n v="1.3281905551577269"/>
    <n v="67.405670674254637"/>
  </r>
  <r>
    <x v="16"/>
    <s v="Cedro Macho"/>
    <s v="Cepillado C"/>
    <s v="Bodega Seca Cepillada"/>
    <n v="7.5"/>
    <n v="1.4108924147625961"/>
    <n v="10.58169311071947"/>
  </r>
  <r>
    <x v="84"/>
    <s v="Genizaro"/>
    <s v="Comun 3M"/>
    <s v="Seca - Slab"/>
    <n v="40"/>
    <n v="0.93930317212688497"/>
    <n v="37.572126885075399"/>
  </r>
  <r>
    <x v="85"/>
    <s v="Arce"/>
    <s v="Cepillado C"/>
    <s v="Bodega Seca Cepillada"/>
    <n v="60"/>
    <n v="2.7138074535197538"/>
    <n v="162.82844721118522"/>
  </r>
  <r>
    <x v="86"/>
    <s v="Arce"/>
    <s v="Cepillado C"/>
    <s v="Bodega Seca Cepillada"/>
    <n v="57"/>
    <n v="2.7138074535197538"/>
    <n v="154.68702485062596"/>
  </r>
  <r>
    <x v="87"/>
    <s v="Arce"/>
    <s v="Cepillado C"/>
    <s v="Bodega Seca Cepillada"/>
    <n v="248.66666666666666"/>
    <n v="2.7138074535197538"/>
    <n v="674.83345344191207"/>
  </r>
  <r>
    <x v="32"/>
    <s v="Frijolillo"/>
    <s v="Cepillado C"/>
    <s v="Bodega Seca Cepillada"/>
    <n v="12"/>
    <n v="2.3489992250858562"/>
    <n v="28.187990701030273"/>
  </r>
  <r>
    <x v="88"/>
    <s v="Cedro Macho"/>
    <s v="Comun 3M"/>
    <s v="Bodega Seca"/>
    <n v="22.166666666666668"/>
    <n v="1.5606448469209182"/>
    <n v="34.594294106747022"/>
  </r>
  <r>
    <x v="88"/>
    <s v="Cedro Macho"/>
    <s v="Comun 3M"/>
    <s v="Bodega Seca"/>
    <n v="4.125"/>
    <n v="1.5606448469209182"/>
    <n v="6.4376599935487873"/>
  </r>
  <r>
    <x v="72"/>
    <s v="Cedro Macho"/>
    <s v="Comun 3M"/>
    <s v="Bodega Seca"/>
    <n v="31.5"/>
    <n v="1.5606448469209182"/>
    <n v="49.160312678008921"/>
  </r>
  <r>
    <x v="72"/>
    <s v="Arce"/>
    <s v="Cepillado C"/>
    <s v="Bodega Seca Cepillada"/>
    <n v="1.3333333333333333"/>
    <n v="2.7138074535197538"/>
    <n v="3.6184099380263381"/>
  </r>
  <r>
    <x v="72"/>
    <s v="Cedro Macho"/>
    <s v="Cepillado C"/>
    <s v="Bodega Seca Cepillada"/>
    <n v="1.375"/>
    <n v="1.4108924147625961"/>
    <n v="1.9399770702985697"/>
  </r>
  <r>
    <x v="89"/>
    <s v="Arce"/>
    <s v="Cepillado C"/>
    <s v="Bodega Seca Cepillada"/>
    <n v="35.833333333333336"/>
    <n v="2.7138074535197538"/>
    <n v="97.244767084457848"/>
  </r>
  <r>
    <x v="90"/>
    <s v="Arce"/>
    <s v="Cepillado C"/>
    <s v="Bodega Seca Cepillada"/>
    <n v="18.333333333333332"/>
    <n v="2.7138074535197538"/>
    <n v="49.753136647862149"/>
  </r>
  <r>
    <x v="90"/>
    <s v="Roble "/>
    <s v="Cepillado C"/>
    <s v="Bodega Seca Cepillada"/>
    <n v="17.75"/>
    <n v="3.7872651789270453"/>
    <n v="67.223956925955051"/>
  </r>
  <r>
    <x v="90"/>
    <s v="Cedro Macho"/>
    <s v="Comun 3M"/>
    <s v="Bodega Seca"/>
    <n v="18"/>
    <n v="1.5606448469209182"/>
    <n v="28.091607244576529"/>
  </r>
  <r>
    <x v="87"/>
    <s v="Arce"/>
    <s v="Cepillado C"/>
    <s v="Bodega Seca Cepillada"/>
    <n v="60"/>
    <n v="2.7138074535197538"/>
    <n v="162.82844721118522"/>
  </r>
  <r>
    <x v="3"/>
    <s v="Cedro Macho"/>
    <s v="Cepillado C"/>
    <s v="Bodega Seca Cepillada"/>
    <n v="7.5"/>
    <n v="1.4108924147625961"/>
    <n v="10.58169311071947"/>
  </r>
  <r>
    <x v="91"/>
    <s v="Cedro Macho"/>
    <s v="Comun 3M"/>
    <s v="Bodega Seca"/>
    <n v="274.66666666666669"/>
    <n v="1.5606448469209182"/>
    <n v="428.65711795427887"/>
  </r>
  <r>
    <x v="91"/>
    <s v="Cedro Macho"/>
    <s v="Cepillado C"/>
    <s v="Bodega Seca Cepillada"/>
    <n v="109.375"/>
    <n v="1.4108924147625961"/>
    <n v="154.31635786465895"/>
  </r>
  <r>
    <x v="92"/>
    <s v="Arce"/>
    <s v="Cepillado C"/>
    <s v="Bodega Seca Cepillada"/>
    <n v="128.66666666666666"/>
    <n v="2.7138074535197538"/>
    <n v="349.17655901954163"/>
  </r>
  <r>
    <x v="92"/>
    <s v="Cedro Macho"/>
    <s v="Comun 3M"/>
    <s v="Bodega Seca"/>
    <n v="149.33333333333331"/>
    <n v="1.5606448469209182"/>
    <n v="233.05629714019042"/>
  </r>
  <r>
    <x v="92"/>
    <s v="Arce"/>
    <s v="Cepillado C"/>
    <s v="Bodega Seca Cepillada"/>
    <n v="57.333333333333336"/>
    <n v="2.7138074535197538"/>
    <n v="155.59162733513256"/>
  </r>
  <r>
    <x v="93"/>
    <s v="Frijolillo"/>
    <s v="Cepillado C"/>
    <s v="Bodega Seca Cepillada"/>
    <n v="309.13888888888891"/>
    <n v="2.3489992250858562"/>
    <n v="726.16701044390265"/>
  </r>
  <r>
    <x v="93"/>
    <s v="Frijolillo"/>
    <s v="Cepillado C"/>
    <s v="Bodega Seca Cepillada"/>
    <n v="1509.0833333333333"/>
    <n v="2.3489992250858562"/>
    <n v="3544.8355805899805"/>
  </r>
  <r>
    <x v="72"/>
    <s v="Nogal"/>
    <s v="Cepillado C"/>
    <s v="Bodega Seca Cepillada"/>
    <n v="2.25"/>
    <n v="5.8481776602122988"/>
    <n v="13.158399735477673"/>
  </r>
  <r>
    <x v="92"/>
    <s v="Cedro Macho"/>
    <s v="Cepillado C"/>
    <s v="Bodega Seca Cepillada"/>
    <n v="7"/>
    <n v="1.4108924147625961"/>
    <n v="9.8762469033381723"/>
  </r>
  <r>
    <x v="32"/>
    <s v="Frijolillo"/>
    <s v="Cepillado C"/>
    <s v="Bodega Seca Cepillada"/>
    <n v="1.6666666666666667"/>
    <n v="2.3489992250858562"/>
    <n v="3.9149987084764271"/>
  </r>
  <r>
    <x v="69"/>
    <s v="Frijolillo"/>
    <s v="Cepillado C"/>
    <s v="Bodega Seca Cepillada"/>
    <n v="46.666666666666664"/>
    <n v="2.3489992250858562"/>
    <n v="109.61996383733995"/>
  </r>
  <r>
    <x v="91"/>
    <s v="Cedro Macho"/>
    <s v="Cepillado C"/>
    <s v="Bodega Seca Cepillada"/>
    <n v="30.666666666666664"/>
    <n v="1.4108924147625961"/>
    <n v="43.267367386052946"/>
  </r>
  <r>
    <x v="72"/>
    <s v="Cedro Macho"/>
    <s v="Cepillado C"/>
    <s v="Bodega Seca Cepillada"/>
    <n v="14.666666666666666"/>
    <n v="1.4108924147625961"/>
    <n v="20.693088749851409"/>
  </r>
  <r>
    <x v="79"/>
    <s v="Cedro Macho"/>
    <s v="Cepillado C"/>
    <s v="Bodega Seca Cepillada"/>
    <n v="2"/>
    <n v="1.4108924147625961"/>
    <n v="2.8217848295251922"/>
  </r>
  <r>
    <x v="79"/>
    <s v="Genizaro"/>
    <s v="Comun 3M"/>
    <s v="Seca - Slab"/>
    <n v="1.25"/>
    <n v="0.93930317212688497"/>
    <n v="1.1741289651586062"/>
  </r>
  <r>
    <x v="54"/>
    <s v="Roble "/>
    <s v="Cepillado C"/>
    <s v="Bodega Seca Cepillada"/>
    <n v="2.3333333333333335"/>
    <n v="3.7872651789270453"/>
    <n v="8.8369520841631068"/>
  </r>
  <r>
    <x v="94"/>
    <s v="Cedro Macho"/>
    <s v="Comun 3M"/>
    <s v="Bodega Seca"/>
    <n v="167.29166666666669"/>
    <n v="1.5606448469209182"/>
    <n v="261.08287751614529"/>
  </r>
  <r>
    <x v="95"/>
    <s v="Arce"/>
    <s v="Cepillado C"/>
    <s v="Bodega Seca Cepillada"/>
    <n v="90.333333333333329"/>
    <n v="2.7138074535197538"/>
    <n v="245.14727330128443"/>
  </r>
  <r>
    <x v="95"/>
    <s v="Cedro Macho"/>
    <s v="Cepillado C"/>
    <s v="Bodega Seca Cepillada"/>
    <n v="10"/>
    <n v="1.4108924147625961"/>
    <n v="14.108924147625961"/>
  </r>
  <r>
    <x v="87"/>
    <s v="Arce"/>
    <s v="Cepillado C"/>
    <s v="Bodega Seca Cepillada"/>
    <n v="165.79166666666666"/>
    <n v="2.7138074535197538"/>
    <n v="449.9266607314625"/>
  </r>
  <r>
    <x v="96"/>
    <s v="Roble "/>
    <s v="Cepillado C"/>
    <s v="Bodega Seca Cepillada"/>
    <n v="79.229166666666671"/>
    <n v="3.7872651789270453"/>
    <n v="300.06186407207406"/>
  </r>
  <r>
    <x v="97"/>
    <s v="Cedro Macho"/>
    <s v="Comun 3M"/>
    <s v="Bodega Seca"/>
    <n v="230.83333333333331"/>
    <n v="1.5606448469209182"/>
    <n v="360.24885216424525"/>
  </r>
  <r>
    <x v="98"/>
    <s v="Cedro Macho"/>
    <s v="Cepillado C"/>
    <s v="Bodega Seca Cepillada"/>
    <n v="5.208333333333333"/>
    <n v="1.4108924147625961"/>
    <n v="7.3483979935551877"/>
  </r>
  <r>
    <x v="81"/>
    <s v="Cedro Macho"/>
    <s v="Comun 3M"/>
    <s v="Bodega Seca"/>
    <n v="26.833333333333336"/>
    <n v="1.5606448469209182"/>
    <n v="41.877303392377975"/>
  </r>
  <r>
    <x v="81"/>
    <s v="Cedro Macho"/>
    <s v="Cepillado C"/>
    <s v="Bodega Seca Cepillada"/>
    <n v="5"/>
    <n v="1.4108924147625961"/>
    <n v="7.0544620738129806"/>
  </r>
  <r>
    <x v="87"/>
    <s v="Arce"/>
    <s v="Cepillado C"/>
    <s v="Bodega Seca Cepillada"/>
    <n v="27"/>
    <n v="2.7138074535197538"/>
    <n v="73.272801245033349"/>
  </r>
  <r>
    <x v="94"/>
    <s v="Cedro Macho"/>
    <s v="Comun 3M"/>
    <s v="Bodega Seca"/>
    <n v="13.5"/>
    <n v="1.5606448469209182"/>
    <n v="21.068705433432395"/>
  </r>
  <r>
    <x v="51"/>
    <s v="Frijolillo"/>
    <s v="Cepillado C"/>
    <s v="Bodega Seca Cepillada"/>
    <n v="7.75"/>
    <n v="2.3489992250858562"/>
    <n v="18.204743994415384"/>
  </r>
  <r>
    <x v="92"/>
    <s v="Cedro Macho"/>
    <s v="Comun 3M"/>
    <s v="Bodega Seca"/>
    <n v="19.833333333333332"/>
    <n v="1.5606448469209182"/>
    <n v="30.952789463931541"/>
  </r>
  <r>
    <x v="84"/>
    <s v="Genizaro"/>
    <s v="Comun 3M"/>
    <s v="Seca - Slab"/>
    <n v="7.3472222222222223"/>
    <n v="0.93930317212688497"/>
    <n v="6.9012691396544747"/>
  </r>
  <r>
    <x v="84"/>
    <s v="Genizaro"/>
    <s v="Comun 3M"/>
    <s v="Seca - Slab"/>
    <n v="11.611111111111111"/>
    <n v="0.93930317212688497"/>
    <n v="10.906353498584386"/>
  </r>
  <r>
    <x v="84"/>
    <s v="Genizaro"/>
    <s v="Comun 3M"/>
    <s v="Seca - Slab"/>
    <n v="3.9722222222222223"/>
    <n v="0.93930317212688497"/>
    <n v="3.7311209337262374"/>
  </r>
  <r>
    <x v="84"/>
    <s v="Genizaro"/>
    <s v="Comun 3M"/>
    <s v="Seca - Slab"/>
    <n v="20.222222222222221"/>
    <n v="0.93930317212688497"/>
    <n v="18.994797480788119"/>
  </r>
  <r>
    <x v="99"/>
    <s v="Cedro Macho"/>
    <s v="Comun 3M"/>
    <s v="Bodega Seca"/>
    <n v="185.5"/>
    <n v="1.5606448469209182"/>
    <n v="289.49961910383036"/>
  </r>
  <r>
    <x v="51"/>
    <s v="Frijolillo"/>
    <s v="Cepillado C"/>
    <s v="Bodega Seca Cepillada"/>
    <n v="23.75"/>
    <n v="2.3489992250858562"/>
    <n v="55.788731595789088"/>
  </r>
  <r>
    <x v="92"/>
    <s v="Cedro Macho"/>
    <s v="Cepillado C"/>
    <s v="Bodega Seca Cepillada"/>
    <n v="13.333333333333334"/>
    <n v="1.4108924147625961"/>
    <n v="18.81189886350128"/>
  </r>
  <r>
    <x v="92"/>
    <s v="Cedro Macho"/>
    <s v="Cepillado C"/>
    <s v="Bodega Seca Cepillada"/>
    <n v="5.833333333333333"/>
    <n v="1.4108924147625961"/>
    <n v="8.23020575278181"/>
  </r>
  <r>
    <x v="97"/>
    <s v="Cedro Macho"/>
    <s v="Comun 3M"/>
    <s v="Bodega Seca"/>
    <n v="14.666666666666668"/>
    <n v="1.5606448469209182"/>
    <n v="22.889457754840137"/>
  </r>
  <r>
    <x v="99"/>
    <s v="Cedro Macho"/>
    <s v="Comun 3M"/>
    <s v="Bodega Seca"/>
    <n v="66.666666666666671"/>
    <n v="1.5606448469209182"/>
    <n v="104.04298979472789"/>
  </r>
  <r>
    <x v="100"/>
    <s v="Cedro Macho"/>
    <s v="Comun 3M"/>
    <s v="Bodega Seca"/>
    <n v="15.833333333333334"/>
    <n v="1.5606448469209182"/>
    <n v="24.710210076247872"/>
  </r>
  <r>
    <x v="101"/>
    <s v="Cedro Macho"/>
    <s v="Comun 3M"/>
    <s v="Bodega Seca"/>
    <n v="216.66666666666666"/>
    <n v="1.5606448469209182"/>
    <n v="338.13971683286559"/>
  </r>
  <r>
    <x v="94"/>
    <s v="Cedro Macho"/>
    <s v="Comun 3M"/>
    <s v="Bodega Seca"/>
    <n v="6.666666666666667"/>
    <n v="1.5606448469209182"/>
    <n v="10.404298979472788"/>
  </r>
  <r>
    <x v="97"/>
    <s v="Cedro Macho"/>
    <s v="Comun 3M"/>
    <s v="Bodega Seca"/>
    <n v="10"/>
    <n v="1.5606448469209182"/>
    <n v="15.606448469209182"/>
  </r>
  <r>
    <x v="97"/>
    <s v="Cedro Macho"/>
    <s v="Comun 3M"/>
    <s v="Bodega Seca"/>
    <n v="10"/>
    <n v="1.5606448469209182"/>
    <n v="15.606448469209182"/>
  </r>
  <r>
    <x v="102"/>
    <s v="Cedro Macho"/>
    <s v="Comun 3M"/>
    <s v="Bodega Seca"/>
    <n v="125"/>
    <n v="1.5606448469209182"/>
    <n v="195.08060586511476"/>
  </r>
  <r>
    <x v="103"/>
    <s v="Frijolillo"/>
    <s v="Cepillado C"/>
    <s v="Bodega Seca Cepillada"/>
    <n v="1.203125"/>
    <n v="2.3489992250858562"/>
    <n v="2.8261396926814206"/>
  </r>
  <r>
    <x v="90"/>
    <s v="Roble "/>
    <s v="Cepillado C"/>
    <s v="Bodega Seca Cepillada"/>
    <n v="4.25"/>
    <n v="3.7872651789270453"/>
    <n v="16.095877010439942"/>
  </r>
  <r>
    <x v="81"/>
    <s v="Cedro Macho"/>
    <s v="Comun 3M"/>
    <s v="Bodega Seca"/>
    <n v="40"/>
    <n v="1.5606448469209182"/>
    <n v="62.425793876836728"/>
  </r>
  <r>
    <x v="91"/>
    <s v="Cedro Macho"/>
    <s v="Comun 3M"/>
    <s v="Bodega Seca"/>
    <n v="100.00000000000001"/>
    <n v="1.5606448469209182"/>
    <n v="156.06448469209184"/>
  </r>
  <r>
    <x v="99"/>
    <s v="Cedro Macho"/>
    <s v="Comun 3M"/>
    <s v="Bodega Seca"/>
    <n v="6.666666666666667"/>
    <n v="1.5606448469209182"/>
    <n v="10.404298979472788"/>
  </r>
  <r>
    <x v="90"/>
    <s v="Cedro Macho"/>
    <s v="Comun 3M"/>
    <s v="Bodega Seca"/>
    <n v="4.5"/>
    <n v="1.5606448469209182"/>
    <n v="7.0229018111441324"/>
  </r>
  <r>
    <x v="90"/>
    <s v="Arce"/>
    <s v="Cepillado C"/>
    <s v="Bodega Seca Cepillada"/>
    <n v="3.5"/>
    <n v="2.7138074535197538"/>
    <n v="9.4983260873191391"/>
  </r>
  <r>
    <x v="104"/>
    <s v="Teca"/>
    <s v="Comun 3M"/>
    <s v="Bodega Seca"/>
    <n v="174.08333333333334"/>
    <n v="2.6490133333333334"/>
    <n v="461.14907111111114"/>
  </r>
  <r>
    <x v="104"/>
    <s v="Teca"/>
    <s v="Comun 3M"/>
    <s v="Bodega Seca"/>
    <n v="148.25"/>
    <n v="2.6490133333333334"/>
    <n v="392.71622666666667"/>
  </r>
  <r>
    <x v="105"/>
    <s v="Cedro Macho"/>
    <s v="Comun 3M"/>
    <s v="Bodega Seca"/>
    <n v="61.666666666666671"/>
    <n v="1.5606448469209182"/>
    <n v="96.239765560123303"/>
  </r>
  <r>
    <x v="106"/>
    <s v="Cedro Macho"/>
    <s v="Comun 3M"/>
    <s v="Bodega Seca"/>
    <n v="89.604166666666671"/>
    <n v="1.5606448469209182"/>
    <n v="139.84028097097644"/>
  </r>
  <r>
    <x v="106"/>
    <s v="Cedro Macho"/>
    <s v="Comun 3M"/>
    <s v="Bodega Seca"/>
    <n v="73"/>
    <n v="1.5606448469209182"/>
    <n v="113.92707382522703"/>
  </r>
  <r>
    <x v="107"/>
    <s v="Cedro Macho"/>
    <s v="Comun 3M"/>
    <s v="Bodega Seca"/>
    <n v="38.888888888888886"/>
    <n v="1.5606448469209182"/>
    <n v="60.69174404692459"/>
  </r>
  <r>
    <x v="97"/>
    <s v="Cedro Macho"/>
    <s v="Comun 3M"/>
    <s v="Bodega Seca"/>
    <n v="5.5"/>
    <n v="1.5606448469209182"/>
    <n v="8.5835466580650497"/>
  </r>
  <r>
    <x v="108"/>
    <s v="Teca"/>
    <s v="Comun 3M"/>
    <s v="Bodega Seca"/>
    <n v="224.5"/>
    <n v="2.6490133333333334"/>
    <n v="594.70349333333331"/>
  </r>
  <r>
    <x v="109"/>
    <s v="Cedro Macho"/>
    <s v="Comun 3M"/>
    <s v="Bodega Seca"/>
    <n v="380"/>
    <n v="1.5606448469209182"/>
    <n v="593.0450418299489"/>
  </r>
  <r>
    <x v="108"/>
    <s v="Teca"/>
    <s v="Comun 3M"/>
    <s v="Bodega Seca"/>
    <n v="12.75"/>
    <n v="2.6490133333333334"/>
    <n v="33.774920000000002"/>
  </r>
  <r>
    <x v="108"/>
    <s v="Teca"/>
    <s v="Comun 3M"/>
    <s v="Bodega Seca"/>
    <n v="80.75"/>
    <n v="2.6490133333333334"/>
    <n v="213.90782666666667"/>
  </r>
  <r>
    <x v="110"/>
    <s v="Cedro Macho"/>
    <s v="Comun 3M"/>
    <s v="Bodega Seca"/>
    <n v="142.33333333333334"/>
    <n v="1.5606448469209182"/>
    <n v="222.13178321174405"/>
  </r>
  <r>
    <x v="110"/>
    <s v="Cedro Macho"/>
    <s v="Comun 3M"/>
    <s v="Bodega Seca"/>
    <n v="33.333333333333336"/>
    <n v="1.5606448469209182"/>
    <n v="52.021494897363944"/>
  </r>
  <r>
    <x v="110"/>
    <s v="Cedro Macho"/>
    <s v="Comun 3M"/>
    <s v="Bodega Seca"/>
    <n v="55.833333333333336"/>
    <n v="1.5606448469209182"/>
    <n v="87.136003953084597"/>
  </r>
  <r>
    <x v="108"/>
    <s v="Teca"/>
    <s v="Comun 3M"/>
    <s v="Bodega Seca"/>
    <n v="4.5"/>
    <n v="2.6490133333333334"/>
    <n v="11.92056"/>
  </r>
  <r>
    <x v="81"/>
    <s v="Cedro Macho"/>
    <s v="Comun 3M"/>
    <s v="Bodega Seca"/>
    <n v="9.75"/>
    <n v="1.5606448469209182"/>
    <n v="15.216287257478953"/>
  </r>
  <r>
    <x v="81"/>
    <s v="Cedro Macho"/>
    <s v="Comun 3M"/>
    <s v="Bodega Seca"/>
    <n v="16.881944444444443"/>
    <n v="1.5606448469209182"/>
    <n v="26.346719603227442"/>
  </r>
  <r>
    <x v="111"/>
    <s v="Arce"/>
    <s v="Cepillado C"/>
    <s v="Bodega Seca Cepillada"/>
    <n v="174"/>
    <n v="2.7138074535197538"/>
    <n v="472.20249691243714"/>
  </r>
  <r>
    <x v="111"/>
    <s v="Cedro Macho"/>
    <s v="Comun 3M"/>
    <s v="Bodega Seca"/>
    <n v="6.666666666666667"/>
    <n v="1.5606448469209182"/>
    <n v="10.404298979472788"/>
  </r>
  <r>
    <x v="111"/>
    <s v="Cedro Macho"/>
    <s v="Comun 3M"/>
    <s v="Bodega Seca"/>
    <n v="11.555555555555555"/>
    <n v="1.5606448469209182"/>
    <n v="18.034118231086165"/>
  </r>
  <r>
    <x v="112"/>
    <s v="Cedro Macho"/>
    <s v="Comun 3M"/>
    <s v="Bodega Seca"/>
    <n v="146.66666666666669"/>
    <n v="1.5606448469209182"/>
    <n v="228.89457754840137"/>
  </r>
  <r>
    <x v="112"/>
    <s v="Cedro Macho"/>
    <s v="Comun 3M"/>
    <s v="Bodega Seca"/>
    <n v="95.618055555555557"/>
    <n v="1.5606448469209182"/>
    <n v="149.22582567537586"/>
  </r>
  <r>
    <x v="112"/>
    <s v="Frijolillo"/>
    <s v="Cepillado C"/>
    <s v="Bodega Seca Cepillada"/>
    <n v="6"/>
    <n v="2.3489992250858562"/>
    <n v="14.093995350515137"/>
  </r>
  <r>
    <x v="32"/>
    <s v="Frijolillo"/>
    <s v="Cepillado C"/>
    <s v="Bodega Seca Cepillada"/>
    <n v="9"/>
    <n v="2.3489992250858562"/>
    <n v="21.140993025772705"/>
  </r>
  <r>
    <x v="55"/>
    <s v="Cedro Macho"/>
    <s v="Comun 3M"/>
    <s v="Bodega Seca"/>
    <n v="5.333333333333333"/>
    <n v="1.5606448469209182"/>
    <n v="8.3234391835782304"/>
  </r>
  <r>
    <x v="32"/>
    <s v="Frijolillo"/>
    <s v="Cepillado C"/>
    <s v="Bodega Seca Cepillada"/>
    <n v="3.0208333333333335"/>
    <n v="2.3489992250858562"/>
    <n v="7.095935159113524"/>
  </r>
  <r>
    <x v="113"/>
    <s v="Cedro Macho"/>
    <s v="Comun 3M"/>
    <s v="Bodega Seca"/>
    <n v="261.25"/>
    <n v="1.5606448469209182"/>
    <n v="407.7184662580899"/>
  </r>
  <r>
    <x v="113"/>
    <s v="Arce"/>
    <s v="Cepillado C"/>
    <s v="Bodega Seca Cepillada"/>
    <n v="166"/>
    <n v="2.7138074535197538"/>
    <n v="450.49203728427915"/>
  </r>
  <r>
    <x v="113"/>
    <s v="Arce"/>
    <s v="Cepillado C"/>
    <s v="Bodega Seca Cepillada"/>
    <n v="11.666666666666666"/>
    <n v="2.7138074535197538"/>
    <n v="31.661086957730461"/>
  </r>
  <r>
    <x v="55"/>
    <s v="Cedro Macho"/>
    <s v="Comun 3M"/>
    <s v="Bodega Seca"/>
    <n v="223"/>
    <n v="1.5606448469209182"/>
    <n v="348.02380086336478"/>
  </r>
  <r>
    <x v="114"/>
    <s v="Cedro Macho"/>
    <s v="Comun 3M"/>
    <s v="Bodega Seca"/>
    <n v="143.33333333333331"/>
    <n v="1.5606448469209182"/>
    <n v="223.69242805866492"/>
  </r>
  <r>
    <x v="83"/>
    <s v="Cedro Macho"/>
    <s v="Comun 3M"/>
    <s v="Bodega Seca"/>
    <n v="0.72222222222222221"/>
    <n v="1.5606448469209182"/>
    <n v="1.1271323894428853"/>
  </r>
  <r>
    <x v="83"/>
    <s v="Genizaro"/>
    <s v="Comun 3M"/>
    <s v="Seca - Slab"/>
    <n v="1.0416666666666667"/>
    <n v="0.93930317212688497"/>
    <n v="0.97844080429883862"/>
  </r>
  <r>
    <x v="115"/>
    <s v="Cedro Macho"/>
    <s v="Cepillado C"/>
    <s v="Bodega Seca Cepillada"/>
    <n v="149.5"/>
    <n v="1.4108924147625961"/>
    <n v="210.92841600700811"/>
  </r>
  <r>
    <x v="115"/>
    <s v="Cedro Macho"/>
    <s v="Comun 3M"/>
    <s v="Bodega Seca"/>
    <n v="138.33333333333334"/>
    <n v="1.5606448469209182"/>
    <n v="215.88920382406036"/>
  </r>
  <r>
    <x v="116"/>
    <s v="Cedro Macho"/>
    <s v="Cepillado C"/>
    <s v="Bodega Seca Cepillada"/>
    <n v="173.83333333333331"/>
    <n v="1.4108924147625961"/>
    <n v="245.26013143289794"/>
  </r>
  <r>
    <x v="116"/>
    <s v="Cedro Macho"/>
    <s v="Comun 3M"/>
    <s v="Bodega Seca"/>
    <n v="150"/>
    <n v="1.5606448469209182"/>
    <n v="234.09672703813774"/>
  </r>
  <r>
    <x v="114"/>
    <s v="Cedro Macho"/>
    <s v="Comun 3M"/>
    <s v="Bodega Seca"/>
    <n v="93.333333333333343"/>
    <n v="1.5606448469209182"/>
    <n v="145.66018571261904"/>
  </r>
  <r>
    <x v="49"/>
    <s v="Frijolillo"/>
    <s v="Cepillado C"/>
    <s v="Bodega Seca Cepillada"/>
    <n v="3.75"/>
    <n v="2.3489992250858562"/>
    <n v="8.8087470940719612"/>
  </r>
  <r>
    <x v="48"/>
    <s v="Frijolillo"/>
    <s v="Cepillado C"/>
    <s v="Bodega Seca Cepillada"/>
    <n v="-198.597222222222"/>
    <n v="2.3489992250858562"/>
    <n v="-466.50472110420304"/>
  </r>
  <r>
    <x v="49"/>
    <s v="Frijolillo"/>
    <s v="Cepillado C"/>
    <s v="Bodega Seca Cepillada"/>
    <n v="198.59722222222229"/>
    <n v="2.3489992250858562"/>
    <n v="466.50472110420372"/>
  </r>
  <r>
    <x v="110"/>
    <s v="Cedro Macho"/>
    <s v="Cepillado C"/>
    <s v="Bodega Seca Cepillada"/>
    <n v="10.416666666666666"/>
    <n v="1.4108924147625961"/>
    <n v="14.696795987110375"/>
  </r>
  <r>
    <x v="117"/>
    <s v="Cedro Macho"/>
    <s v="Comun 3M"/>
    <s v="Bodega Seca"/>
    <n v="6.25"/>
    <n v="1.5606448469209182"/>
    <n v="9.7540302932557381"/>
  </r>
  <r>
    <x v="117"/>
    <s v="Cedro Macho"/>
    <s v="Comun 3M"/>
    <s v="Bodega Seca"/>
    <n v="14.583333333333334"/>
    <n v="1.5606448469209182"/>
    <n v="22.759404017596726"/>
  </r>
  <r>
    <x v="83"/>
    <s v="Guanacaste"/>
    <s v="Comun 3M"/>
    <s v="Seca - Slab"/>
    <n v="1"/>
    <n v="1.3281905551577269"/>
    <n v="1.3281905551577269"/>
  </r>
  <r>
    <x v="83"/>
    <s v="Guanacaste"/>
    <s v="Comun 3M"/>
    <s v="Seca - Slab"/>
    <n v="0.90277777777777779"/>
    <n v="1.3281905551577269"/>
    <n v="1.1990609178507257"/>
  </r>
  <r>
    <x v="101"/>
    <s v="Cedro Macho"/>
    <s v="Comun 3M"/>
    <s v="Bodega Seca"/>
    <n v="175"/>
    <n v="1.5606448469209182"/>
    <n v="273.11284821116067"/>
  </r>
  <r>
    <x v="101"/>
    <s v="Cedro Macho"/>
    <s v="Comun 3M"/>
    <s v="Bodega Seca"/>
    <n v="2"/>
    <n v="1.5606448469209182"/>
    <n v="3.1212896938418364"/>
  </r>
  <r>
    <x v="118"/>
    <s v="Cedro Macho"/>
    <s v="Comun 3M"/>
    <s v="Bodega Seca"/>
    <n v="92.25"/>
    <n v="1.5606448469209182"/>
    <n v="143.96948712845472"/>
  </r>
  <r>
    <x v="118"/>
    <s v="Cedro Macho"/>
    <s v="Comun 3M"/>
    <s v="Bodega Seca"/>
    <n v="306.66666666666674"/>
    <n v="1.5606448469209182"/>
    <n v="478.59775305574834"/>
  </r>
  <r>
    <x v="119"/>
    <s v="Cedro Macho"/>
    <s v="Comun 3M"/>
    <s v="Bodega Seca"/>
    <n v="763.33333333333337"/>
    <n v="1.5606448469209182"/>
    <n v="1191.2922331496343"/>
  </r>
  <r>
    <x v="119"/>
    <s v="Cedro Macho"/>
    <s v="Comun 3M"/>
    <s v="Bodega Seca"/>
    <n v="13.888888888888889"/>
    <n v="1.5606448469209182"/>
    <n v="21.675622873901641"/>
  </r>
  <r>
    <x v="69"/>
    <s v="Cedro Macho"/>
    <s v="Comun 3M"/>
    <s v="Bodega Seca"/>
    <n v="6.666666666666667"/>
    <n v="1.5606448469209182"/>
    <n v="10.404298979472788"/>
  </r>
  <r>
    <x v="69"/>
    <s v="Cedro Macho"/>
    <s v="Comun 3M"/>
    <s v="Bodega Seca"/>
    <n v="20.611111111111111"/>
    <n v="1.5606448469209182"/>
    <n v="32.166624344870037"/>
  </r>
  <r>
    <x v="119"/>
    <s v="Cedro Macho"/>
    <s v="Comun 3M"/>
    <s v="Bodega Seca"/>
    <n v="14.25"/>
    <n v="1.5606448469209182"/>
    <n v="22.239189068623084"/>
  </r>
  <r>
    <x v="70"/>
    <s v="Frijolillo"/>
    <s v="Cepillado C"/>
    <s v="Bodega Seca Cepillada"/>
    <n v="217.5"/>
    <n v="2.3489992250858562"/>
    <n v="510.90733145617372"/>
  </r>
  <r>
    <x v="70"/>
    <s v="Frijolillo"/>
    <s v="Cepillado C"/>
    <s v="Bodega Seca Cepillada"/>
    <n v="45.833333333333336"/>
    <n v="2.3489992250858562"/>
    <n v="107.66246448310174"/>
  </r>
  <r>
    <x v="70"/>
    <s v="Teca"/>
    <s v="Comun 3M"/>
    <s v="Bodega Seca"/>
    <n v="29.75"/>
    <n v="2.6490133333333334"/>
    <n v="78.808146666666673"/>
  </r>
  <r>
    <x v="120"/>
    <s v="Roble "/>
    <s v="Cepillado C"/>
    <s v="Bodega Seca Cepillada"/>
    <n v="155"/>
    <n v="3.7872651789270453"/>
    <n v="587.02610273369203"/>
  </r>
  <r>
    <x v="121"/>
    <s v="Roble "/>
    <s v="Cepillado C"/>
    <s v="Bodega Seca Cepillada"/>
    <n v="178.33333333333334"/>
    <n v="3.7872651789270453"/>
    <n v="675.39562357532316"/>
  </r>
  <r>
    <x v="121"/>
    <s v="Roble "/>
    <s v="Cepillado C"/>
    <s v="Bodega Seca Cepillada"/>
    <n v="3.5555555555555554"/>
    <n v="3.7872651789270453"/>
    <n v="13.465831747296161"/>
  </r>
  <r>
    <x v="122"/>
    <s v="Roble "/>
    <s v="Cepillado C"/>
    <s v="Bodega Seca Cepillada"/>
    <n v="255.16666666666666"/>
    <n v="3.7872651789270453"/>
    <n v="966.38383148955097"/>
  </r>
  <r>
    <x v="122"/>
    <s v="Roble "/>
    <s v="Cepillado C"/>
    <s v="Bodega Seca Cepillada"/>
    <n v="15.777777777777779"/>
    <n v="3.7872651789270453"/>
    <n v="59.75462837862672"/>
  </r>
  <r>
    <x v="114"/>
    <s v="Cedro Macho"/>
    <s v="Comun 3M"/>
    <s v="Bodega Seca"/>
    <n v="33.333333333333336"/>
    <n v="1.5606448469209182"/>
    <n v="52.021494897363944"/>
  </r>
  <r>
    <x v="123"/>
    <s v="Cedro Macho"/>
    <s v="Comun 3M"/>
    <s v="Bodega Seca"/>
    <n v="45"/>
    <n v="1.5606448469209182"/>
    <n v="70.22901811144132"/>
  </r>
  <r>
    <x v="123"/>
    <s v="Cedro Macho"/>
    <s v="Cepillado CH"/>
    <s v="BPT - Estructuras Prefabricadas"/>
    <n v="11.25"/>
    <n v="1.3701278246273594"/>
    <n v="15.413938027057792"/>
  </r>
  <r>
    <x v="124"/>
    <s v="Cedro Macho"/>
    <s v="Comun 3M"/>
    <s v="Bodega Seca"/>
    <n v="190"/>
    <n v="1.5606448469209182"/>
    <n v="296.52252091497445"/>
  </r>
  <r>
    <x v="99"/>
    <s v="Cedro Macho"/>
    <s v="Comun 3M"/>
    <s v="Bodega Seca"/>
    <n v="10"/>
    <n v="1.5606448469209182"/>
    <n v="15.606448469209182"/>
  </r>
  <r>
    <x v="119"/>
    <s v="Cedro Macho"/>
    <s v="Comun 3M"/>
    <s v="Bodega Seca"/>
    <n v="23.333333333333336"/>
    <n v="1.5606448469209182"/>
    <n v="36.41504642815476"/>
  </r>
  <r>
    <x v="125"/>
    <s v="Cedro Macho"/>
    <s v="Comun 3M"/>
    <s v="Bodega Seca"/>
    <n v="41.25"/>
    <n v="1.5606448469209182"/>
    <n v="64.376599935487874"/>
  </r>
  <r>
    <x v="125"/>
    <s v="Cedro Macho"/>
    <s v="Comun 3M"/>
    <s v="Bodega Seca"/>
    <n v="111.66666666666667"/>
    <n v="1.5606448469209182"/>
    <n v="174.27200790616919"/>
  </r>
  <r>
    <x v="32"/>
    <s v="Roble "/>
    <s v="Cepillado C"/>
    <s v="Bodega Seca Cepillada"/>
    <n v="1"/>
    <n v="3.7872651789270453"/>
    <n v="3.7872651789270453"/>
  </r>
  <r>
    <x v="99"/>
    <s v="Cedro Macho"/>
    <s v="Comun 3M"/>
    <s v="Bodega Seca"/>
    <n v="8.3333333333333339"/>
    <n v="1.5606448469209182"/>
    <n v="13.005373724340986"/>
  </r>
  <r>
    <x v="126"/>
    <s v="Roble "/>
    <s v="Cepillado C"/>
    <s v="Bodega Seca Cepillada"/>
    <n v="177"/>
    <n v="3.7872651789270453"/>
    <n v="670.34593667008699"/>
  </r>
  <r>
    <x v="91"/>
    <s v="Cedro Macho"/>
    <s v="Comun 3M"/>
    <s v="Bodega Seca"/>
    <n v="21.666666666666668"/>
    <n v="1.5606448469209182"/>
    <n v="33.81397168328656"/>
  </r>
  <r>
    <x v="119"/>
    <s v="Cedro Macho"/>
    <s v="Comun 3M"/>
    <s v="Bodega Seca"/>
    <n v="15"/>
    <n v="1.5606448469209182"/>
    <n v="23.409672703813772"/>
  </r>
  <r>
    <x v="83"/>
    <s v="Cedro Macho"/>
    <s v="Comun 3M"/>
    <s v="Bodega Seca"/>
    <n v="126"/>
    <n v="1.5606448469209182"/>
    <n v="196.64125071203568"/>
  </r>
  <r>
    <x v="119"/>
    <s v="Cedro Macho"/>
    <s v="Comun 3M"/>
    <s v="Bodega Seca"/>
    <n v="16.666666666666668"/>
    <n v="1.5606448469209182"/>
    <n v="26.010747448681972"/>
  </r>
  <r>
    <x v="118"/>
    <s v="Cedro Macho"/>
    <s v="Comun 3M"/>
    <s v="Bodega Seca"/>
    <n v="18.333333333333332"/>
    <n v="1.5606448469209182"/>
    <n v="28.611822193550164"/>
  </r>
  <r>
    <x v="70"/>
    <s v="Teca"/>
    <s v="Comun 3M"/>
    <s v="Bodega Seca"/>
    <n v="8.5"/>
    <n v="2.6490133333333334"/>
    <n v="22.516613333333336"/>
  </r>
  <r>
    <x v="101"/>
    <s v="Cedro Macho"/>
    <s v="Comun 3M"/>
    <s v="Bodega Seca"/>
    <n v="15"/>
    <n v="1.5606448469209182"/>
    <n v="23.409672703813772"/>
  </r>
  <r>
    <x v="119"/>
    <s v="Cedro Macho"/>
    <s v="Comun 3M"/>
    <s v="Bodega Seca"/>
    <n v="36.666666666666671"/>
    <n v="1.5606448469209182"/>
    <n v="57.223644387100343"/>
  </r>
  <r>
    <x v="91"/>
    <s v="Cedro Macho"/>
    <s v="Comun 3M"/>
    <s v="Bodega Seca"/>
    <n v="276.66666666666669"/>
    <n v="1.5606448469209182"/>
    <n v="431.77840764812072"/>
  </r>
  <r>
    <x v="118"/>
    <s v="Cedro Macho"/>
    <s v="Comun 3M"/>
    <s v="Bodega Seca"/>
    <n v="20"/>
    <n v="1.5606448469209182"/>
    <n v="31.212896938418364"/>
  </r>
  <r>
    <x v="120"/>
    <s v="Roble "/>
    <s v="Cepillado C"/>
    <s v="Bodega Seca Cepillada"/>
    <n v="13.5"/>
    <n v="3.7872651789270453"/>
    <n v="51.128079915515109"/>
  </r>
  <r>
    <x v="70"/>
    <s v="Frijolillo"/>
    <s v="Cepillado C"/>
    <s v="Bodega Seca Cepillada"/>
    <n v="11"/>
    <n v="2.3489992250858562"/>
    <n v="25.838991475944418"/>
  </r>
  <r>
    <x v="93"/>
    <s v="Cedro Macho"/>
    <s v="Comun 3M"/>
    <s v="Bodega Seca"/>
    <n v="36"/>
    <n v="1.5606448469209182"/>
    <n v="56.183214489153059"/>
  </r>
  <r>
    <x v="118"/>
    <s v="Cedro Macho"/>
    <s v="Comun 3M"/>
    <s v="Bodega Seca"/>
    <n v="21.666666666666664"/>
    <n v="1.5606448469209182"/>
    <n v="33.81397168328656"/>
  </r>
  <r>
    <x v="93"/>
    <s v="Cedro Macho"/>
    <s v="Comun 3M"/>
    <s v="Bodega Seca"/>
    <n v="1.6666666666666667"/>
    <n v="1.5606448469209182"/>
    <n v="2.601074744868197"/>
  </r>
  <r>
    <x v="46"/>
    <s v="Cedro Macho"/>
    <s v="Comun 3M"/>
    <s v="Bodega Seca"/>
    <n v="53.333333333333336"/>
    <n v="1.5606448469209182"/>
    <n v="83.234391835782304"/>
  </r>
  <r>
    <x v="46"/>
    <s v="Cedro Macho"/>
    <s v="Comun 3M"/>
    <s v="Bodega Seca"/>
    <n v="19.861111111111111"/>
    <n v="1.5606448469209182"/>
    <n v="30.996140709679349"/>
  </r>
  <r>
    <x v="83"/>
    <s v="Guanacaste"/>
    <s v="Comun 3M"/>
    <s v="Seca - Slab"/>
    <n v="54"/>
    <n v="1.3281905551577269"/>
    <n v="71.722289978517253"/>
  </r>
  <r>
    <x v="87"/>
    <s v="Arce"/>
    <s v="Cepillado C"/>
    <s v="Bodega Seca Cepillada"/>
    <n v="-29.3333333333333"/>
    <n v="2.7138074535197538"/>
    <n v="-79.605018636579359"/>
  </r>
  <r>
    <x v="86"/>
    <s v="Arce"/>
    <s v="Cepillado C"/>
    <s v="Bodega Seca Cepillada"/>
    <n v="-4.6666666666666696"/>
    <n v="2.7138074535197538"/>
    <n v="-12.664434783092192"/>
  </r>
  <r>
    <x v="92"/>
    <s v="Arce"/>
    <s v="Cepillado C"/>
    <s v="Bodega Seca Cepillada"/>
    <n v="-57.3333333333333"/>
    <n v="2.7138074535197538"/>
    <n v="-155.59162733513247"/>
  </r>
  <r>
    <x v="86"/>
    <s v="Arce"/>
    <s v="Cepillado C"/>
    <s v="Bodega Seca Cepillada"/>
    <n v="-12"/>
    <n v="2.7138074535197538"/>
    <n v="-32.565689442237044"/>
  </r>
  <r>
    <x v="85"/>
    <s v="Arce"/>
    <s v="Cepillado C"/>
    <s v="Bodega Seca Cepillada"/>
    <n v="-27.3333333333333"/>
    <n v="2.7138074535197538"/>
    <n v="-74.177403729539847"/>
  </r>
  <r>
    <x v="87"/>
    <s v="Arce"/>
    <s v="Cepillado C"/>
    <s v="Bodega Seca Cepillada"/>
    <n v="-21.375"/>
    <n v="2.7138074535197538"/>
    <n v="-58.007634318984735"/>
  </r>
  <r>
    <x v="92"/>
    <s v="Arce"/>
    <s v="Cepillado C"/>
    <s v="Bodega Seca Cepillada"/>
    <n v="-49.4166666666667"/>
    <n v="2.7138074535197538"/>
    <n v="-134.10731832810126"/>
  </r>
  <r>
    <x v="92"/>
    <s v="Cedro Macho"/>
    <s v="Cepillado C"/>
    <s v="Bodega Seca Cepillada"/>
    <n v="-24.6666666666667"/>
    <n v="1.4108924147625961"/>
    <n v="-34.802012897477418"/>
  </r>
  <r>
    <x v="84"/>
    <s v="Genizaro"/>
    <s v="Comun 3M"/>
    <s v="Seca - Slab"/>
    <n v="-31.625"/>
    <n v="0.93930317212688497"/>
    <n v="-29.705462818512736"/>
  </r>
  <r>
    <x v="72"/>
    <s v="Cedro Macho"/>
    <s v="Cepillado C"/>
    <s v="Bodega Seca Cepillada"/>
    <n v="-0.625"/>
    <n v="1.4108924147625961"/>
    <n v="-0.88180775922662258"/>
  </r>
  <r>
    <x v="92"/>
    <s v="Cedro Macho"/>
    <s v="Cepillado C"/>
    <s v="Bodega Seca Cepillada"/>
    <n v="-3"/>
    <n v="1.4108924147625961"/>
    <n v="-4.232677244287788"/>
  </r>
  <r>
    <x v="93"/>
    <s v="Frijolillo"/>
    <s v="Cepillado C"/>
    <s v="Bodega Seca Cepillada"/>
    <n v="-7.75"/>
    <n v="2.3489992250858562"/>
    <n v="-18.204743994415384"/>
  </r>
  <r>
    <x v="92"/>
    <s v="Arce"/>
    <s v="Cepillado C"/>
    <s v="Bodega Seca Cepillada"/>
    <n v="-12.1041666666667"/>
    <n v="2.7138074535197538"/>
    <n v="-32.848377718645445"/>
  </r>
  <r>
    <x v="81"/>
    <s v="Genizaro"/>
    <s v="Comun 3M"/>
    <s v="Seca - Slab"/>
    <n v="-40"/>
    <n v="0.93930317212688497"/>
    <n v="-37.572126885075399"/>
  </r>
  <r>
    <x v="81"/>
    <s v="Genizaro"/>
    <s v="Comun 3M"/>
    <s v="Seca - Slab"/>
    <n v="-7.3472222222222197"/>
    <n v="0.93930317212688497"/>
    <n v="-6.9012691396544721"/>
  </r>
  <r>
    <x v="81"/>
    <s v="Genizaro"/>
    <s v="Comun 3M"/>
    <s v="Seca - Slab"/>
    <n v="-11.6111111111111"/>
    <n v="0.93930317212688497"/>
    <n v="-10.906353498584377"/>
  </r>
  <r>
    <x v="81"/>
    <s v="Genizaro"/>
    <s v="Comun 3M"/>
    <s v="Seca - Slab"/>
    <n v="-3.9722222222222201"/>
    <n v="0.93930317212688497"/>
    <n v="-3.7311209337262357"/>
  </r>
  <r>
    <x v="81"/>
    <s v="Genizaro"/>
    <s v="Comun 3M"/>
    <s v="Seca - Slab"/>
    <n v="-20.2222222222222"/>
    <n v="0.93930317212688497"/>
    <n v="-18.994797480788097"/>
  </r>
  <r>
    <x v="54"/>
    <s v="Roble "/>
    <s v="Cepillado C"/>
    <s v="Bodega Seca Cepillada"/>
    <n v="-11.3333333333333"/>
    <n v="3.7872651789270453"/>
    <n v="-42.922338694506387"/>
  </r>
  <r>
    <x v="50"/>
    <s v="Roble "/>
    <s v="Cepillado C"/>
    <s v="Bodega Seca Cepillada"/>
    <n v="-24.7083333333333"/>
    <n v="3.7872651789270453"/>
    <n v="-93.577010462655622"/>
  </r>
  <r>
    <x v="64"/>
    <s v="Frijolillo"/>
    <s v="Cepillado C"/>
    <s v="Bodega Seca Cepillada"/>
    <n v="-6"/>
    <n v="2.3489992250858562"/>
    <n v="-14.093995350515137"/>
  </r>
  <r>
    <x v="63"/>
    <s v="Nogal"/>
    <s v="Cepillado C"/>
    <s v="Bodega Seca Cepillada"/>
    <n v="-8.75"/>
    <n v="5.8481776602122988"/>
    <n v="-51.171554526857612"/>
  </r>
  <r>
    <x v="67"/>
    <s v="Guanacaste"/>
    <s v="Comun 3M"/>
    <s v="Seca - Slab"/>
    <n v="-28.1666666666667"/>
    <n v="1.3281905551577269"/>
    <n v="-37.410700636942686"/>
  </r>
  <r>
    <x v="69"/>
    <s v="Frijolillo"/>
    <s v="Cepillado C"/>
    <s v="Bodega Seca Cepillada"/>
    <n v="-22.5"/>
    <n v="2.3489992250858562"/>
    <n v="-52.852482564431767"/>
  </r>
  <r>
    <x v="69"/>
    <s v="Frijolillo"/>
    <s v="Cepillado C"/>
    <s v="Bodega Seca Cepillada"/>
    <n v="-19.5"/>
    <n v="2.3489992250858562"/>
    <n v="-45.805484889174195"/>
  </r>
  <r>
    <x v="68"/>
    <s v="Guanacaste"/>
    <s v="Comun 3M"/>
    <s v="Seca - Slab"/>
    <n v="-8.6666666666666696"/>
    <n v="1.3281905551577269"/>
    <n v="-11.510984811366971"/>
  </r>
  <r>
    <x v="69"/>
    <s v="Frijolillo"/>
    <s v="Cepillado C"/>
    <s v="Bodega Seca Cepillada"/>
    <n v="-23.3333333333333"/>
    <n v="2.3489992250858562"/>
    <n v="-54.809981918669898"/>
  </r>
  <r>
    <x v="69"/>
    <s v="Frijolillo"/>
    <s v="Cepillado C"/>
    <s v="Bodega Seca Cepillada"/>
    <n v="-7.4166666666666696"/>
    <n v="2.3489992250858562"/>
    <n v="-17.421744252720107"/>
  </r>
  <r>
    <x v="69"/>
    <s v="Frijolillo"/>
    <s v="Cepillado C"/>
    <s v="Bodega Seca Cepillada"/>
    <n v="-19.1666666666667"/>
    <n v="2.3489992250858562"/>
    <n v="-45.022485147478989"/>
  </r>
  <r>
    <x v="69"/>
    <s v="Frijolillo"/>
    <s v="Cepillado C"/>
    <s v="Bodega Seca Cepillada"/>
    <n v="-52.5"/>
    <n v="2.3489992250858562"/>
    <n v="-123.32245931700746"/>
  </r>
  <r>
    <x v="97"/>
    <s v="Cedro Macho"/>
    <s v="Comun 3M"/>
    <s v="Bodega Seca"/>
    <n v="-3.75"/>
    <n v="1.5606448469209182"/>
    <n v="-5.852418175953443"/>
  </r>
  <r>
    <x v="99"/>
    <s v="Cedro Macho"/>
    <s v="Comun 3M"/>
    <s v="Bodega Seca"/>
    <n v="-26.25"/>
    <n v="1.5606448469209182"/>
    <n v="-40.966927231674106"/>
  </r>
  <r>
    <x v="102"/>
    <s v="Cedro Macho"/>
    <s v="Comun 3M"/>
    <s v="Bodega Seca"/>
    <n v="-25.2083333333333"/>
    <n v="1.5606448469209182"/>
    <n v="-39.341255516131426"/>
  </r>
  <r>
    <x v="91"/>
    <s v="Cedro Macho"/>
    <s v="Comun 3M"/>
    <s v="Bodega Seca"/>
    <n v="-39.4166666666667"/>
    <n v="1.5606448469209182"/>
    <n v="-61.515417716132909"/>
  </r>
  <r>
    <x v="111"/>
    <s v="Arce"/>
    <s v="Cepillado C"/>
    <s v="Bodega Seca Cepillada"/>
    <n v="-72.9166666666667"/>
    <n v="2.7138074535197538"/>
    <n v="-197.88179348581548"/>
  </r>
  <r>
    <x v="104"/>
    <s v="Teca"/>
    <s v="Comun 3M"/>
    <s v="Bodega Seca"/>
    <n v="-41.7083333333333"/>
    <n v="2.6490133333333334"/>
    <n v="-110.48593111111103"/>
  </r>
  <r>
    <x v="104"/>
    <s v="Teca"/>
    <s v="Comun 3M"/>
    <s v="Bodega Seca"/>
    <n v="-35.5555555555556"/>
    <n v="2.6490133333333334"/>
    <n v="-94.187140740740858"/>
  </r>
  <r>
    <x v="110"/>
    <s v="Cedro Macho"/>
    <s v="Comun 3M"/>
    <s v="Bodega Seca"/>
    <n v="-29.9444444444444"/>
    <n v="1.5606448469209182"/>
    <n v="-46.732642916131873"/>
  </r>
  <r>
    <x v="106"/>
    <s v="Cedro Macho"/>
    <s v="Comun 3M"/>
    <s v="Bodega Seca"/>
    <n v="-13.5"/>
    <n v="1.5606448469209182"/>
    <n v="-21.068705433432395"/>
  </r>
  <r>
    <x v="108"/>
    <s v="Teca"/>
    <s v="Comun 3M"/>
    <s v="Bodega Seca"/>
    <n v="-3.5833333333333299"/>
    <n v="2.6490133333333334"/>
    <n v="-9.49229777777777"/>
  </r>
  <r>
    <x v="108"/>
    <s v="Teca"/>
    <s v="Comun 3M"/>
    <s v="Bodega Seca"/>
    <n v="-16.4305555555556"/>
    <n v="2.6490133333333334"/>
    <n v="-43.524760740740859"/>
  </r>
  <r>
    <x v="81"/>
    <s v="Guanacaste"/>
    <s v="Comun 3M"/>
    <s v="Seca - Slab"/>
    <n v="-21"/>
    <n v="1.3281905551577269"/>
    <n v="-27.892001658312264"/>
  </r>
  <r>
    <x v="81"/>
    <s v="Guanacaste"/>
    <s v="Comun 3M"/>
    <s v="Seca - Slab"/>
    <n v="-17"/>
    <n v="1.3281905551577269"/>
    <n v="-22.579239437681355"/>
  </r>
  <r>
    <x v="81"/>
    <s v="Guanacaste"/>
    <s v="Comun 3M"/>
    <s v="Seca - Slab"/>
    <n v="-15.1666666666667"/>
    <n v="1.3281905551577269"/>
    <n v="-20.144223419892235"/>
  </r>
  <r>
    <x v="112"/>
    <s v="Cedro Macho"/>
    <s v="Comun 3M"/>
    <s v="Bodega Seca"/>
    <n v="-43.2638888888889"/>
    <n v="1.5606448469209182"/>
    <n v="-67.519565252203634"/>
  </r>
  <r>
    <x v="112"/>
    <s v="Cedro Macho"/>
    <s v="Comun 3M"/>
    <s v="Bodega Seca"/>
    <n v="-26.6666666666667"/>
    <n v="1.5606448469209182"/>
    <n v="-41.617195917891202"/>
  </r>
  <r>
    <x v="112"/>
    <s v="Cedro Macho"/>
    <s v="Comun 3M"/>
    <s v="Bodega Seca"/>
    <n v="-2.3333333333333299"/>
    <n v="1.5606448469209182"/>
    <n v="-3.6415046428154705"/>
  </r>
  <r>
    <x v="111"/>
    <s v="Arce"/>
    <s v="Cepillado C"/>
    <s v="Bodega Seca Cepillada"/>
    <n v="-14.0972222222222"/>
    <n v="2.7138074535197538"/>
    <n v="-38.257146740590912"/>
  </r>
  <r>
    <x v="108"/>
    <s v="Teca"/>
    <s v="Comun 3M"/>
    <s v="Bodega Seca"/>
    <n v="-51.0416666666667"/>
    <n v="2.6490133333333334"/>
    <n v="-135.21005555555564"/>
  </r>
  <r>
    <x v="109"/>
    <s v="Cedro Macho"/>
    <s v="Comun 3M"/>
    <s v="Bodega Seca"/>
    <n v="-91"/>
    <n v="1.5606448469209182"/>
    <n v="-142.01868106980356"/>
  </r>
  <r>
    <x v="55"/>
    <s v="Cedro Macho"/>
    <s v="Cepillado C"/>
    <s v="Bodega Seca Cepillada"/>
    <n v="-93.75"/>
    <n v="1.4108924147625961"/>
    <n v="-132.27116388399338"/>
  </r>
  <r>
    <x v="55"/>
    <s v="Cedro Macho"/>
    <s v="Cepillado C"/>
    <s v="Bodega Seca Cepillada"/>
    <n v="-83.3333333333333"/>
    <n v="1.4108924147625961"/>
    <n v="-117.57436789688296"/>
  </r>
  <r>
    <x v="114"/>
    <s v="Cedro Macho"/>
    <s v="Comun 3M"/>
    <s v="Bodega Seca"/>
    <n v="-43.5"/>
    <n v="1.5606448469209182"/>
    <n v="-67.888050841059936"/>
  </r>
  <r>
    <x v="119"/>
    <s v="Cedro Macho"/>
    <s v="Comun 3M"/>
    <s v="Bodega Seca"/>
    <n v="-314.41666666666703"/>
    <n v="1.5606448469209182"/>
    <n v="-490.69275061938595"/>
  </r>
  <r>
    <x v="118"/>
    <s v="Cedro Macho"/>
    <s v="Comun 3M"/>
    <s v="Bodega Seca"/>
    <n v="-5.15625"/>
    <n v="1.5606448469209182"/>
    <n v="-8.0470749919359843"/>
  </r>
  <r>
    <x v="101"/>
    <s v="Cedro Macho"/>
    <s v="Comun 3M"/>
    <s v="Bodega Seca"/>
    <n v="-5.15625"/>
    <n v="1.5606448469209182"/>
    <n v="-8.0470749919359843"/>
  </r>
  <r>
    <x v="119"/>
    <s v="Cedro Macho"/>
    <s v="Comun 3M"/>
    <s v="Bodega Seca"/>
    <n v="-25.8333333333333"/>
    <n v="1.5606448469209182"/>
    <n v="-40.316658545457003"/>
  </r>
  <r>
    <x v="122"/>
    <s v="Roble "/>
    <s v="Cepillado C"/>
    <s v="Bodega Seca Cepillada"/>
    <n v="-30.5555555555556"/>
    <n v="3.7872651789270453"/>
    <n v="-115.72199157832655"/>
  </r>
  <r>
    <x v="121"/>
    <s v="Roble "/>
    <s v="Cepillado C"/>
    <s v="Bodega Seca Cepillada"/>
    <n v="-24.7916666666667"/>
    <n v="3.7872651789270453"/>
    <n v="-93.892615894233117"/>
  </r>
  <r>
    <x v="119"/>
    <s v="Cedro Macho"/>
    <s v="Comun 3M"/>
    <s v="Bodega Seca"/>
    <n v="-5.25"/>
    <n v="1.5606448469209182"/>
    <n v="-8.1933854463348208"/>
  </r>
  <r>
    <x v="70"/>
    <s v="Frijolillo"/>
    <s v="Cepillado C"/>
    <s v="Bodega Seca Cepillada"/>
    <n v="-44.7222222222222"/>
    <n v="2.3489992250858562"/>
    <n v="-105.05246534411741"/>
  </r>
  <r>
    <x v="55"/>
    <s v="Cedro Macho"/>
    <s v="Cepillado C"/>
    <s v="Bodega Seca Cepillada"/>
    <n v="-194.36"/>
    <n v="1.4108924147625961"/>
    <n v="-274.22104973325821"/>
  </r>
  <r>
    <x v="119"/>
    <s v="Cedro Macho"/>
    <s v="Comun 3M"/>
    <s v="Bodega Seca"/>
    <n v="-19.3333333333333"/>
    <n v="1.5606448469209182"/>
    <n v="-30.172467040471034"/>
  </r>
  <r>
    <x v="99"/>
    <s v="Cedro Macho"/>
    <s v="Comun 3M"/>
    <s v="Bodega Seca"/>
    <n v="-3.90625"/>
    <n v="1.5606448469209182"/>
    <n v="-6.0962689332848363"/>
  </r>
  <r>
    <x v="120"/>
    <s v="Cedro Macho"/>
    <s v="Comun 3M"/>
    <s v="Bodega Seca"/>
    <n v="-44.8611111111111"/>
    <n v="1.5606448469209182"/>
    <n v="-70.01226188270229"/>
  </r>
  <r>
    <x v="118"/>
    <s v="Cedro Macho"/>
    <s v="Comun 3M"/>
    <s v="Bodega Seca"/>
    <n v="-10"/>
    <n v="1.5606448469209182"/>
    <n v="-15.606448469209182"/>
  </r>
  <r>
    <x v="81"/>
    <s v="Guanacaste"/>
    <s v="Comun 3M"/>
    <s v="Seca - Slab"/>
    <n v="-54"/>
    <n v="1.3281905551577269"/>
    <n v="-71.722289978517253"/>
  </r>
  <r>
    <x v="93"/>
    <s v="Frijolillo"/>
    <s v="Cepillado C"/>
    <s v="Bodega Seca Cepillada"/>
    <n v="-28"/>
    <n v="2.3489992250858562"/>
    <n v="-65.77197830240398"/>
  </r>
  <r>
    <x v="83"/>
    <s v="Guanacaste"/>
    <s v="Comun 3M"/>
    <s v="Bodega Seca - Slab"/>
    <n v="85"/>
    <n v="1.3281905551577271"/>
    <n v="112.8961971884068"/>
  </r>
  <r>
    <x v="91"/>
    <s v="Cedro Macho"/>
    <s v="Cepillado C"/>
    <s v="Bodega Seca Cepillada"/>
    <n v="122.5"/>
    <n v="1.4108924147625961"/>
    <n v="172.83432080841803"/>
  </r>
  <r>
    <x v="127"/>
    <s v="Cedro Macho"/>
    <s v="Comun 3M"/>
    <s v="Bodega Seca"/>
    <n v="29.791666666666668"/>
    <n v="1.6357234216977266"/>
    <n v="48.730926938078106"/>
  </r>
  <r>
    <x v="127"/>
    <s v="Cedro Macho"/>
    <s v="Cepillado C"/>
    <s v="Bodega Seca Cepillada"/>
    <n v="39"/>
    <n v="1.4108924147625961"/>
    <n v="55.024804175741245"/>
  </r>
  <r>
    <x v="128"/>
    <s v="Cedro Macho"/>
    <s v="Comun 3M"/>
    <s v="Bodega Seca"/>
    <n v="23.333333333333332"/>
    <n v="1.6357234216977266"/>
    <n v="38.166879839613621"/>
  </r>
  <r>
    <x v="111"/>
    <s v="Arce"/>
    <s v="Cepillado C"/>
    <s v="Bodega Seca Cepillada"/>
    <n v="3.3333333333333335"/>
    <n v="2.7138074535197525"/>
    <n v="9.0460248450658423"/>
  </r>
  <r>
    <x v="129"/>
    <s v="Cedro Macho"/>
    <s v="Comun 3M"/>
    <s v="Bodega Seca"/>
    <n v="24"/>
    <n v="1.6357234216977266"/>
    <n v="39.257362120745441"/>
  </r>
  <r>
    <x v="110"/>
    <s v="Cedro Macho"/>
    <s v="Comun 3M"/>
    <s v="Bodega Seca"/>
    <n v="8.3333333333333339"/>
    <n v="1.6357234216977266"/>
    <n v="13.631028514147722"/>
  </r>
  <r>
    <x v="130"/>
    <s v="Cedro Macho"/>
    <s v="Comun 3M"/>
    <s v="Bodega Seca"/>
    <n v="12"/>
    <n v="1.6357234216977266"/>
    <n v="19.62868106037272"/>
  </r>
  <r>
    <x v="131"/>
    <s v="Cedro Macho"/>
    <s v="Comun 3M"/>
    <s v="Bodega Seca"/>
    <n v="43.75"/>
    <n v="1.6357234216977266"/>
    <n v="71.562899699275533"/>
  </r>
  <r>
    <x v="99"/>
    <s v="Cedro Macho"/>
    <s v="Comun 3M"/>
    <s v="Bodega Seca"/>
    <n v="13.5"/>
    <n v="1.6357234216977266"/>
    <n v="22.08226619291931"/>
  </r>
  <r>
    <x v="78"/>
    <s v="Cedro Macho"/>
    <s v="Comun 3M"/>
    <s v="Bodega Seca"/>
    <n v="13.333333333333334"/>
    <n v="1.6357234216977266"/>
    <n v="21.809645622636356"/>
  </r>
  <r>
    <x v="132"/>
    <s v="Cedro Macho"/>
    <s v="Cepillado C"/>
    <s v="Bodega Seca Cepillada"/>
    <n v="31.666666666666668"/>
    <n v="1.4108924147625961"/>
    <n v="44.678259800815546"/>
  </r>
  <r>
    <x v="132"/>
    <s v="Cedro Macho"/>
    <s v="Cepillado C"/>
    <s v="Bodega Seca Cepillada"/>
    <n v="51.5"/>
    <n v="1.4108924147625961"/>
    <n v="72.660959360273694"/>
  </r>
  <r>
    <x v="55"/>
    <s v="Cedro Macho"/>
    <s v="Cepillado C"/>
    <s v="Bodega Seca Cepillada"/>
    <n v="139.41666666666666"/>
    <n v="1.4108924147625961"/>
    <n v="196.70191749148526"/>
  </r>
  <r>
    <x v="68"/>
    <s v="Cedro Macho"/>
    <s v="Cepillado C"/>
    <s v="Bodega Seca Cepillada"/>
    <n v="18.333333333333332"/>
    <n v="1.4108924147625961"/>
    <n v="25.866360937314258"/>
  </r>
  <r>
    <x v="67"/>
    <s v="Cedro Macho"/>
    <s v="Comun 3M"/>
    <s v="Bodega Seca"/>
    <n v="7"/>
    <n v="1.6357234216977266"/>
    <n v="11.450063951884086"/>
  </r>
  <r>
    <x v="67"/>
    <s v="Cedro Macho"/>
    <s v="Comun 3M"/>
    <s v="Bodega Seca"/>
    <n v="15"/>
    <n v="1.6357234216977266"/>
    <n v="24.535851325465899"/>
  </r>
  <r>
    <x v="124"/>
    <s v="Cedro Macho"/>
    <s v="Comun 3M"/>
    <s v="Bodega Seca"/>
    <n v="8.3333333333333339"/>
    <n v="1.6357234216977266"/>
    <n v="13.631028514147722"/>
  </r>
  <r>
    <x v="129"/>
    <s v="Cedro Macho"/>
    <s v="Comun 3M"/>
    <s v="Bodega Seca"/>
    <n v="21.666666666666668"/>
    <n v="1.6357234216977266"/>
    <n v="35.440674136784075"/>
  </r>
  <r>
    <x v="97"/>
    <s v="Cedro Macho"/>
    <s v="Comun 3M"/>
    <s v="Bodega Seca"/>
    <n v="3.5625"/>
    <n v="1.6357234216977266"/>
    <n v="5.8272646897981506"/>
  </r>
  <r>
    <x v="99"/>
    <s v="Cedro Macho"/>
    <s v="Comun 3M"/>
    <s v="Bodega Seca"/>
    <n v="3"/>
    <n v="1.6357234216977266"/>
    <n v="4.9071702650931801"/>
  </r>
  <r>
    <x v="94"/>
    <s v="Cedro Macho"/>
    <s v="Comun 3M"/>
    <s v="Bodega Seca"/>
    <n v="0.5"/>
    <n v="1.6357234216977266"/>
    <n v="0.81786171084886328"/>
  </r>
  <r>
    <x v="99"/>
    <s v="Cedro Macho"/>
    <s v="Comun 3M"/>
    <s v="Bodega Seca"/>
    <n v="7.875"/>
    <n v="1.6357234216977266"/>
    <n v="12.881321945869596"/>
  </r>
  <r>
    <x v="99"/>
    <s v="Cedro Macho"/>
    <s v="Comun 3M"/>
    <s v="Bodega Seca"/>
    <n v="10"/>
    <n v="1.6357234216977266"/>
    <n v="16.357234216977265"/>
  </r>
  <r>
    <x v="106"/>
    <s v="Cedro Macho"/>
    <s v="Comun 3M"/>
    <s v="Bodega Seca"/>
    <n v="6.333333333333333"/>
    <n v="1.6357234216977266"/>
    <n v="10.359581670752268"/>
  </r>
  <r>
    <x v="124"/>
    <s v="Cedro Macho"/>
    <s v="Comun 3M"/>
    <s v="Bodega Seca"/>
    <n v="20.777777777777779"/>
    <n v="1.6357234216977266"/>
    <n v="33.986697761941656"/>
  </r>
  <r>
    <x v="122"/>
    <s v="Roble "/>
    <s v="Cepillado C"/>
    <s v="Bodega Seca Cepillada"/>
    <n v="4.666666666666667"/>
    <n v="3.7872651789270457"/>
    <n v="17.673904168326214"/>
  </r>
  <r>
    <x v="122"/>
    <s v="Roble "/>
    <s v="Cepillado C"/>
    <s v="Bodega Seca Cepillada"/>
    <n v="31.5"/>
    <n v="3.7872651789270457"/>
    <n v="119.29885313620194"/>
  </r>
  <r>
    <x v="76"/>
    <s v="Cedro Macho"/>
    <s v="Comun 3M"/>
    <s v="Bodega Seca"/>
    <n v="32.5"/>
    <n v="1.6357234216977266"/>
    <n v="53.161011205176116"/>
  </r>
  <r>
    <x v="131"/>
    <s v="Cedro Macho"/>
    <s v="Comun 3M"/>
    <s v="Bodega Seca"/>
    <n v="2.0833333333333335"/>
    <n v="1.6357234216977266"/>
    <n v="3.4077571285369306"/>
  </r>
  <r>
    <x v="128"/>
    <s v="Cedro Macho"/>
    <s v="Comun 3M"/>
    <s v="Bodega Seca"/>
    <n v="7.5"/>
    <n v="1.6357234216977266"/>
    <n v="12.267925662732949"/>
  </r>
  <r>
    <x v="126"/>
    <s v="Roble "/>
    <s v="Cepillado C"/>
    <s v="Bodega Seca Cepillada"/>
    <n v="16.625"/>
    <n v="3.7872651789270457"/>
    <n v="62.963283599662134"/>
  </r>
  <r>
    <x v="133"/>
    <s v="Roble "/>
    <s v="Cepillado C"/>
    <s v="Bodega Seca Cepillada"/>
    <n v="2.1388888888888888"/>
    <n v="3.7872651789270457"/>
    <n v="8.1005394104828472"/>
  </r>
  <r>
    <x v="133"/>
    <s v="Arce"/>
    <s v="Cepillado C"/>
    <s v="Bodega Seca Cepillada"/>
    <n v="1.40625"/>
    <n v="2.7138074535197525"/>
    <n v="3.8162917315121518"/>
  </r>
  <r>
    <x v="119"/>
    <s v="Cedro Macho"/>
    <s v="Cepillado C"/>
    <s v="Bodega Seca Cepillada"/>
    <n v="24.125"/>
    <n v="1.4108924147625961"/>
    <n v="34.037779506147629"/>
  </r>
  <r>
    <x v="134"/>
    <s v="Cedro Macho"/>
    <s v="Comun 3M"/>
    <s v="Bodega Seca"/>
    <n v="65.625"/>
    <n v="1.6357234216977266"/>
    <n v="107.3443495489133"/>
  </r>
  <r>
    <x v="134"/>
    <s v="Cedro Macho"/>
    <s v="Comun 3M"/>
    <s v="Bodega Seca"/>
    <n v="31.25"/>
    <n v="1.6357234216977266"/>
    <n v="51.116356928053953"/>
  </r>
  <r>
    <x v="134"/>
    <s v="Guanacaste"/>
    <s v="Comun 3M"/>
    <s v="Bodega Seca - Slab"/>
    <n v="15.166666666666666"/>
    <n v="1.3281905551577271"/>
    <n v="20.144223419892192"/>
  </r>
  <r>
    <x v="132"/>
    <s v="Cedro Macho"/>
    <s v="Cepillado C"/>
    <s v="Bodega Seca Cepillada"/>
    <n v="41.666666666666664"/>
    <n v="1.4108924147625961"/>
    <n v="58.787183948441502"/>
  </r>
  <r>
    <x v="120"/>
    <s v="Roble "/>
    <s v="Cepillado C"/>
    <s v="Bodega Seca Cepillada"/>
    <n v="15"/>
    <n v="3.7872651789270457"/>
    <n v="56.808977683905688"/>
  </r>
  <r>
    <x v="115"/>
    <s v="Cedro Macho"/>
    <s v="Cepillado C"/>
    <s v="Bodega Seca Cepillada"/>
    <n v="36"/>
    <n v="1.4108924147625961"/>
    <n v="50.79212693145346"/>
  </r>
  <r>
    <x v="55"/>
    <s v="Cedro Macho"/>
    <s v="Cepillado C"/>
    <s v="Bodega Seca Cepillada"/>
    <n v="8.3333333333333339"/>
    <n v="1.4108924147625961"/>
    <n v="11.757436789688301"/>
  </r>
  <r>
    <x v="131"/>
    <s v="Cedro Macho"/>
    <s v="Cepillado C"/>
    <s v="Bodega Seca Cepillada"/>
    <n v="17.583333333333336"/>
    <n v="1.4108924147625961"/>
    <n v="24.808191626242319"/>
  </r>
  <r>
    <x v="128"/>
    <s v="Cedro Macho"/>
    <s v="Cepillado C"/>
    <s v="Bodega Seca Cepillada"/>
    <n v="16.041666666666668"/>
    <n v="1.4108924147625961"/>
    <n v="22.63306582014998"/>
  </r>
  <r>
    <x v="128"/>
    <s v="Cedro Macho"/>
    <s v="Comun 3M"/>
    <s v="Bodega Seca"/>
    <n v="4.8125"/>
    <n v="1.6357234216977266"/>
    <n v="7.8719189669203091"/>
  </r>
  <r>
    <x v="129"/>
    <s v="Cedro Macho"/>
    <s v="Cepillado C"/>
    <s v="Bodega Seca Cepillada"/>
    <n v="10.833333333333332"/>
    <n v="1.4108924147625961"/>
    <n v="15.28466782659479"/>
  </r>
  <r>
    <x v="115"/>
    <s v="Cedro Macho"/>
    <s v="Cepillado C"/>
    <s v="Bodega Seca Cepillada"/>
    <n v="5.5"/>
    <n v="1.4108924147625961"/>
    <n v="7.7599082811942788"/>
  </r>
  <r>
    <x v="112"/>
    <s v="Cedro Macho"/>
    <s v="Comun 3M"/>
    <s v="Bodega Seca"/>
    <n v="8.3333333333333339"/>
    <n v="1.6357234216977266"/>
    <n v="13.631028514147722"/>
  </r>
  <r>
    <x v="135"/>
    <s v="Teca"/>
    <s v="Cepillado C"/>
    <s v="Bodega Seca Cepillada"/>
    <n v="3.2083333333333335"/>
    <n v="3.5343017834010659"/>
    <n v="11.339218221745087"/>
  </r>
  <r>
    <x v="134"/>
    <s v="Cedro Macho"/>
    <s v="Comun 3M"/>
    <s v="Bodega Seca"/>
    <n v="6.666666666666667"/>
    <n v="1.6357234216977266"/>
    <n v="10.904822811318178"/>
  </r>
  <r>
    <x v="122"/>
    <s v="Cedro Macho"/>
    <s v="Comun 3M"/>
    <s v="Bodega Seca"/>
    <n v="12.152777777777779"/>
    <n v="1.6357234216977266"/>
    <n v="19.878583249798762"/>
  </r>
  <r>
    <x v="135"/>
    <s v="Frijolillo"/>
    <s v="Cepillado C"/>
    <s v="Bodega Seca Cepillada"/>
    <n v="4.3402777777777777"/>
    <n v="2.3489992250858593"/>
    <n v="10.195309136657375"/>
  </r>
  <r>
    <x v="135"/>
    <s v="Arce"/>
    <s v="Cepillado C"/>
    <s v="Bodega Seca Cepillada"/>
    <n v="9.8888888888888893"/>
    <n v="2.7138074535197525"/>
    <n v="26.836540373695332"/>
  </r>
  <r>
    <x v="135"/>
    <s v="Roble "/>
    <s v="Cepillado C"/>
    <s v="Bodega Seca Cepillada"/>
    <n v="4.666666666666667"/>
    <n v="3.7872651789270457"/>
    <n v="17.673904168326214"/>
  </r>
  <r>
    <x v="135"/>
    <s v="Nogal"/>
    <s v="Cepillado C"/>
    <s v="Bodega Seca Cepillada"/>
    <n v="3.3333333333333335"/>
    <n v="5.8481776602122988"/>
    <n v="19.493925534040997"/>
  </r>
  <r>
    <x v="135"/>
    <s v="Cedro Macho"/>
    <s v="Cepillado C"/>
    <s v="Bodega Seca Cepillada"/>
    <n v="2.5"/>
    <n v="1.4108924147625961"/>
    <n v="3.5272310369064903"/>
  </r>
  <r>
    <x v="106"/>
    <s v="Cedro Macho"/>
    <s v="Comun 3M"/>
    <s v="Bodega Seca"/>
    <n v="5.1875"/>
    <n v="1.6357234216977266"/>
    <n v="8.4853152500569564"/>
  </r>
  <r>
    <x v="119"/>
    <s v="Cedro Macho"/>
    <s v="Comun 3M"/>
    <s v="Bodega Seca"/>
    <n v="14.375"/>
    <n v="1.6357234216977266"/>
    <n v="23.513524186904821"/>
  </r>
  <r>
    <x v="120"/>
    <s v="Roble "/>
    <s v="Cepillado C"/>
    <s v="Bodega Seca Cepillada"/>
    <n v="21"/>
    <n v="3.7872651789270457"/>
    <n v="79.532568757467956"/>
  </r>
  <r>
    <x v="119"/>
    <s v="Cedro Macho"/>
    <s v="Comun 3M"/>
    <s v="Bodega Seca"/>
    <n v="5.041666666666667"/>
    <n v="1.6357234216977266"/>
    <n v="8.2467722510593724"/>
  </r>
  <r>
    <x v="136"/>
    <s v="Cedro Macho"/>
    <s v="Comun 3M"/>
    <s v="Bodega Seca"/>
    <n v="299.74999999999994"/>
    <n v="1.6357234216977266"/>
    <n v="490.30809565389342"/>
  </r>
  <r>
    <x v="136"/>
    <s v="Cedro Macho"/>
    <s v="Comun 3M"/>
    <s v="Bodega Seca"/>
    <n v="25.333333333333336"/>
    <n v="1.6357234216977266"/>
    <n v="41.438326683009073"/>
  </r>
  <r>
    <x v="115"/>
    <s v="Cedro Macho"/>
    <s v="Comun 3M"/>
    <s v="Bodega Seca"/>
    <n v="69.333333333333329"/>
    <n v="1.6357234216977266"/>
    <n v="113.41015723770903"/>
  </r>
  <r>
    <x v="137"/>
    <s v="Teca"/>
    <s v="Comun 3M"/>
    <s v="Bodega Seca"/>
    <n v="449.79166666666669"/>
    <n v="2.649013333333333"/>
    <n v="1191.5041222222221"/>
  </r>
  <r>
    <x v="137"/>
    <s v="Teca"/>
    <s v="Comun 3M"/>
    <s v="Bodega Seca"/>
    <n v="0.83"/>
    <n v="2.649013333333333"/>
    <n v="2.1986810666666661"/>
  </r>
  <r>
    <x v="138"/>
    <s v="Teca"/>
    <s v="Comun 3M"/>
    <s v="Bodega Seca"/>
    <n v="1.8333333333333333"/>
    <n v="2.649013333333333"/>
    <n v="4.8565244444444433"/>
  </r>
  <r>
    <x v="116"/>
    <s v="Cedro Macho"/>
    <s v="Comun 3M"/>
    <s v="Bodega Seca"/>
    <n v="12"/>
    <n v="1.6357234216977266"/>
    <n v="19.62868106037272"/>
  </r>
  <r>
    <x v="134"/>
    <s v="Cedro Macho"/>
    <s v="Comun 3M"/>
    <s v="Bodega Seca"/>
    <n v="118"/>
    <n v="1.6357234216977266"/>
    <n v="193.01536376033172"/>
  </r>
  <r>
    <x v="138"/>
    <s v="Teca"/>
    <s v="Comun 3M"/>
    <s v="Bodega Seca"/>
    <n v="249.33333333333331"/>
    <n v="2.649013333333333"/>
    <n v="660.48732444444431"/>
  </r>
  <r>
    <x v="138"/>
    <s v="Teca"/>
    <s v="Comun 3M"/>
    <s v="Bodega Seca"/>
    <n v="13.541666666666666"/>
    <n v="2.649013333333333"/>
    <n v="35.872055555555548"/>
  </r>
  <r>
    <x v="123"/>
    <s v="Arce"/>
    <s v="Cepillado C"/>
    <s v="Bodega Seca Cepillada"/>
    <n v="7"/>
    <n v="2.7138074535197525"/>
    <n v="18.996652174638267"/>
  </r>
  <r>
    <x v="122"/>
    <s v="Cedro Macho"/>
    <s v="Cepillado C"/>
    <s v="Bodega Seca Cepillada"/>
    <n v="11.5"/>
    <n v="1.4108924147625961"/>
    <n v="16.225262769769856"/>
  </r>
  <r>
    <x v="75"/>
    <s v="Cedro Macho"/>
    <s v="Comun 3M"/>
    <s v="Bodega Seca"/>
    <n v="14.666666666666666"/>
    <n v="1.6357234216977266"/>
    <n v="23.990610184899989"/>
  </r>
  <r>
    <x v="137"/>
    <s v="Teca"/>
    <s v="Comun 3M"/>
    <s v="Bodega Seca"/>
    <n v="29.75"/>
    <n v="2.649013333333333"/>
    <n v="78.808146666666659"/>
  </r>
  <r>
    <x v="104"/>
    <s v="Teca"/>
    <s v="Comun 3M"/>
    <s v="Bodega Seca"/>
    <n v="38.25"/>
    <n v="2.649013333333333"/>
    <n v="101.32475999999998"/>
  </r>
  <r>
    <x v="122"/>
    <s v="Roble "/>
    <s v="Cepillado C"/>
    <s v="Bodega Seca Cepillada"/>
    <n v="10.5"/>
    <n v="3.7872651789270457"/>
    <n v="39.766284378733978"/>
  </r>
  <r>
    <x v="136"/>
    <s v="Cedro Macho"/>
    <s v="Comun 3M"/>
    <s v="Bodega Seca"/>
    <n v="6.75"/>
    <n v="1.6357234216977266"/>
    <n v="11.041133096459655"/>
  </r>
  <r>
    <x v="94"/>
    <s v="Cedro Macho"/>
    <s v="Comun 3M"/>
    <s v="Bodega Seca"/>
    <n v="13.611111111111111"/>
    <n v="1.6357234216977266"/>
    <n v="22.264013239774609"/>
  </r>
  <r>
    <x v="115"/>
    <s v="Cedro Macho"/>
    <s v="Comun 3M"/>
    <s v="Bodega Seca"/>
    <n v="5.5"/>
    <n v="1.6357234216977266"/>
    <n v="8.9964788193374954"/>
  </r>
  <r>
    <x v="137"/>
    <s v="Teca"/>
    <s v="Comun 3M"/>
    <s v="Bodega Seca"/>
    <n v="26.916666666666664"/>
    <n v="2.649013333333333"/>
    <n v="71.302608888888869"/>
  </r>
  <r>
    <x v="139"/>
    <s v="Cedro Macho"/>
    <s v="Comun 3M"/>
    <s v="Bodega Seca"/>
    <n v="310.625"/>
    <n v="1.6357234216977266"/>
    <n v="508.0965878648563"/>
  </r>
  <r>
    <x v="137"/>
    <s v="Teca"/>
    <s v="Comun 3M"/>
    <s v="Bodega Seca"/>
    <n v="9.9166666666666679"/>
    <n v="2.649013333333333"/>
    <n v="26.269382222222223"/>
  </r>
  <r>
    <x v="120"/>
    <s v="Roble "/>
    <s v="Cepillado C"/>
    <s v="Bodega Seca Cepillada"/>
    <n v="10.5"/>
    <n v="3.7872651789270457"/>
    <n v="39.766284378733978"/>
  </r>
  <r>
    <x v="139"/>
    <s v="Cedro Macho"/>
    <s v="Comun 3M"/>
    <s v="Bodega Seca"/>
    <n v="116.66666666666667"/>
    <n v="1.6357234216977266"/>
    <n v="190.8343991980681"/>
  </r>
  <r>
    <x v="139"/>
    <s v="Cedro Macho"/>
    <s v="Cepillado C"/>
    <s v="Bodega Seca Cepillada"/>
    <n v="105"/>
    <n v="1.4108924147625961"/>
    <n v="148.14370355007259"/>
  </r>
  <r>
    <x v="139"/>
    <s v="Cedro Macho"/>
    <s v="Comun 3M"/>
    <s v="Bodega Seca"/>
    <n v="155"/>
    <n v="1.6357234216977266"/>
    <n v="253.53713036314761"/>
  </r>
  <r>
    <x v="122"/>
    <s v="Roble "/>
    <s v="Cepillado C"/>
    <s v="Bodega Seca Cepillada"/>
    <n v="7.708333333333333"/>
    <n v="3.7872651789270457"/>
    <n v="29.193502420895978"/>
  </r>
  <r>
    <x v="113"/>
    <s v="Arce"/>
    <s v="Cepillado C"/>
    <s v="Bodega Seca Cepillada"/>
    <n v="2.5"/>
    <n v="2.7138074535197525"/>
    <n v="6.7845186337993812"/>
  </r>
  <r>
    <x v="122"/>
    <s v="Roble "/>
    <s v="Cepillado C"/>
    <s v="Bodega Seca Cepillada"/>
    <n v="7.5"/>
    <n v="3.7872651789270457"/>
    <n v="28.404488841952844"/>
  </r>
  <r>
    <x v="140"/>
    <s v="Cedro Macho"/>
    <s v="Cepillado C"/>
    <s v="Bodega Seca Cepillada"/>
    <n v="1.3194444444444444"/>
    <n v="1.4108924147625961"/>
    <n v="1.8615941583673143"/>
  </r>
  <r>
    <x v="141"/>
    <s v="Cedro Macho"/>
    <s v="Comun 3M"/>
    <s v="Bodega Seca"/>
    <n v="103.44444444444444"/>
    <n v="1.6357234216977266"/>
    <n v="169.20650062228705"/>
  </r>
  <r>
    <x v="141"/>
    <s v="Cedro Macho"/>
    <s v="Cepillado C"/>
    <s v="Bodega Seca Cepillada"/>
    <n v="135"/>
    <n v="1.4108924147625961"/>
    <n v="190.47047599295047"/>
  </r>
  <r>
    <x v="136"/>
    <s v="Cedro Macho"/>
    <s v="Comun 3M"/>
    <s v="Bodega Seca"/>
    <n v="13.333333333333334"/>
    <n v="1.6357234216977266"/>
    <n v="21.809645622636356"/>
  </r>
  <r>
    <x v="135"/>
    <s v="Guanacaste"/>
    <s v="Comun 3M"/>
    <s v="Bodega Seca - Slab"/>
    <n v="48"/>
    <n v="1.3281905551577271"/>
    <n v="63.753146647570901"/>
  </r>
  <r>
    <x v="135"/>
    <s v="Frijolillo"/>
    <s v="Cepillado C"/>
    <s v="Bodega Seca Cepillada"/>
    <n v="26.666666666666668"/>
    <n v="2.3489992250858593"/>
    <n v="62.639979335622918"/>
  </r>
  <r>
    <x v="135"/>
    <s v="Roble "/>
    <s v="Cepillado C"/>
    <s v="Bodega Seca Cepillada"/>
    <n v="48"/>
    <n v="3.7872651789270457"/>
    <n v="181.7887285884982"/>
  </r>
  <r>
    <x v="135"/>
    <s v="Arce"/>
    <s v="Cepillado C"/>
    <s v="Bodega Seca Cepillada"/>
    <n v="48"/>
    <n v="2.7138074535197525"/>
    <n v="130.26275776894812"/>
  </r>
  <r>
    <x v="135"/>
    <s v="Teca"/>
    <s v="Comun 3M"/>
    <s v="Bodega Seca"/>
    <n v="36.111111111111114"/>
    <n v="2.649013333333333"/>
    <n v="95.658814814814818"/>
  </r>
  <r>
    <x v="135"/>
    <s v="Cedro Macho"/>
    <s v="Comun 3M"/>
    <s v="Bodega Seca"/>
    <n v="55"/>
    <n v="1.6357234216977266"/>
    <n v="89.964788193374957"/>
  </r>
  <r>
    <x v="78"/>
    <s v="Cedro Macho"/>
    <s v="Comun 3M"/>
    <s v="Bodega Seca"/>
    <n v="-6.6666666666666696"/>
    <n v="1.6357234216977266"/>
    <n v="-10.904822811318182"/>
  </r>
  <r>
    <x v="113"/>
    <s v="Cedro Macho"/>
    <s v="Comun 3M"/>
    <s v="Bodega Seca"/>
    <n v="-100.694444444444"/>
    <n v="1.6357234216977266"/>
    <n v="-164.70826121261757"/>
  </r>
  <r>
    <x v="78"/>
    <s v="Cedro Macho"/>
    <s v="Comun 3M"/>
    <s v="Bodega Seca"/>
    <n v="-12.6666666666667"/>
    <n v="1.6357234216977266"/>
    <n v="-20.71916334150459"/>
  </r>
  <r>
    <x v="126"/>
    <s v="Roble "/>
    <s v="Cepillado C"/>
    <s v="Bodega Seca Cepillada"/>
    <n v="-26.8888888888889"/>
    <n v="3.7872651789270457"/>
    <n v="-101.83535258892726"/>
  </r>
  <r>
    <x v="131"/>
    <s v="Cedro Macho"/>
    <s v="Comun 3M"/>
    <s v="Bodega Seca"/>
    <n v="-15.75"/>
    <n v="1.6357234216977266"/>
    <n v="-25.762643891739192"/>
  </r>
  <r>
    <x v="125"/>
    <s v="Cedro Macho"/>
    <s v="Comun 3M"/>
    <s v="Bodega Seca"/>
    <n v="-20"/>
    <n v="1.6357234216977266"/>
    <n v="-32.714468433954529"/>
  </r>
  <r>
    <x v="94"/>
    <s v="Cedro Macho"/>
    <s v="Comun 3M"/>
    <s v="Bodega Seca"/>
    <n v="-5.625"/>
    <n v="1.6357234216977266"/>
    <n v="-9.200944247049712"/>
  </r>
  <r>
    <x v="132"/>
    <s v="Cedro Macho"/>
    <s v="Comun 3M"/>
    <s v="Bodega Seca"/>
    <n v="-2.3333333333333299"/>
    <n v="1.6357234216977266"/>
    <n v="-3.8166879839613563"/>
  </r>
  <r>
    <x v="126"/>
    <s v="Roble "/>
    <s v="Cepillado C"/>
    <s v="Bodega Seca Cepillada"/>
    <n v="-12.5"/>
    <n v="3.7872651789270457"/>
    <n v="-47.340814736588072"/>
  </r>
  <r>
    <x v="55"/>
    <s v="Cedro Macho"/>
    <s v="Comun 3M"/>
    <s v="Bodega Seca"/>
    <n v="-28.125"/>
    <n v="1.6357234216977266"/>
    <n v="-46.00472123524856"/>
  </r>
  <r>
    <x v="113"/>
    <s v="Arce"/>
    <s v="Cepillado C"/>
    <s v="Bodega Seca Cepillada"/>
    <n v="-8.8888888888888893"/>
    <n v="2.7138074535197525"/>
    <n v="-24.122732920175579"/>
  </r>
  <r>
    <x v="113"/>
    <s v="Cedro Macho"/>
    <s v="Cepillado C"/>
    <s v="Bodega Seca Cepillada"/>
    <n v="-4.375"/>
    <n v="1.4108924147625961"/>
    <n v="-6.1726543145863575"/>
  </r>
  <r>
    <x v="113"/>
    <s v="Arce"/>
    <s v="Cepillado C"/>
    <s v="Bodega Seca Cepillada"/>
    <n v="-61.25"/>
    <n v="2.7138074535197525"/>
    <n v="-166.22070652808483"/>
  </r>
  <r>
    <x v="113"/>
    <s v="Cedro Macho"/>
    <s v="Cepillado C"/>
    <s v="Bodega Seca Cepillada"/>
    <n v="-29.1666666666667"/>
    <n v="1.4108924147625961"/>
    <n v="-41.151028763909096"/>
  </r>
  <r>
    <x v="55"/>
    <s v="Cedro Macho"/>
    <s v="Comun 3M"/>
    <s v="Bodega Seca"/>
    <n v="-22.2222222222222"/>
    <n v="1.6357234216977266"/>
    <n v="-36.349409371060553"/>
  </r>
  <r>
    <x v="128"/>
    <s v="Cedro Macho"/>
    <s v="Cepillado C"/>
    <s v="Bodega Seca Cepillada"/>
    <n v="-4.125"/>
    <n v="1.4108924147625961"/>
    <n v="-5.8199312108957084"/>
  </r>
  <r>
    <x v="132"/>
    <s v="Cedro Macho"/>
    <s v="Comun 3M"/>
    <s v="Bodega Seca"/>
    <n v="-31.6666666666667"/>
    <n v="1.6357234216977266"/>
    <n v="-51.797908353761393"/>
  </r>
  <r>
    <x v="82"/>
    <s v="Guanacaste"/>
    <s v="Comun 3M"/>
    <s v="Bodega Seca - Slab"/>
    <n v="-15.1666666666667"/>
    <n v="1.3281905551577271"/>
    <n v="-20.144223419892239"/>
  </r>
  <r>
    <x v="120"/>
    <s v="Roble "/>
    <s v="Cepillado C"/>
    <s v="Bodega Seca Cepillada"/>
    <n v="-7.5"/>
    <n v="3.7872651789270457"/>
    <n v="-28.404488841952844"/>
  </r>
  <r>
    <x v="91"/>
    <s v="Cedro Macho"/>
    <s v="Comun 3M"/>
    <s v="Bodega Seca"/>
    <n v="-146.666666666667"/>
    <n v="1.6357234216977266"/>
    <n v="-239.90610184900044"/>
  </r>
  <r>
    <x v="132"/>
    <s v="Cedro Macho"/>
    <s v="Cepillado C"/>
    <s v="Bodega Seca Cepillada"/>
    <n v="-42"/>
    <n v="1.4108924147625961"/>
    <n v="-59.257481420029038"/>
  </r>
  <r>
    <x v="91"/>
    <s v="Cedro Macho"/>
    <s v="Comun 3M"/>
    <s v="Bodega Seca"/>
    <n v="-45"/>
    <n v="1.6357234216977266"/>
    <n v="-73.607553976397696"/>
  </r>
  <r>
    <x v="122"/>
    <s v="Roble "/>
    <s v="Cepillado C"/>
    <s v="Bodega Seca Cepillada"/>
    <n v="-14.4444444444444"/>
    <n v="3.7872651789270457"/>
    <n v="-54.704941473390491"/>
  </r>
  <r>
    <x v="136"/>
    <s v="Cedro Macho"/>
    <s v="Cepillado C"/>
    <s v="Bodega Seca Cepillada"/>
    <n v="-10.6666666666667"/>
    <n v="1.4108924147625961"/>
    <n v="-15.049519090801072"/>
  </r>
  <r>
    <x v="116"/>
    <s v="Cedro Macho"/>
    <s v="Comun 3M"/>
    <s v="Bodega Seca"/>
    <n v="-82.5"/>
    <n v="1.6357234216977266"/>
    <n v="-134.94718229006244"/>
  </r>
  <r>
    <x v="134"/>
    <s v="Cedro Macho"/>
    <s v="Comun 3M"/>
    <s v="Bodega Seca"/>
    <n v="-14"/>
    <n v="1.6357234216977266"/>
    <n v="-22.900127903768173"/>
  </r>
  <r>
    <x v="115"/>
    <s v="Cedro Macho"/>
    <s v="Comun 3M"/>
    <s v="Bodega Seca"/>
    <n v="-16.5"/>
    <n v="1.6357234216977266"/>
    <n v="-26.989436458012488"/>
  </r>
  <r>
    <x v="83"/>
    <s v="Guanacaste"/>
    <s v="Comun 3M"/>
    <s v="Bodega Seca - Slab"/>
    <n v="-12"/>
    <n v="1.3281905551577271"/>
    <n v="-15.938286661892725"/>
  </r>
  <r>
    <x v="136"/>
    <s v="Cedro Macho"/>
    <s v="Comun 3M"/>
    <s v="Bodega Seca"/>
    <n v="-9.3333333333333304"/>
    <n v="1.6357234216977266"/>
    <n v="-15.266751935845443"/>
  </r>
  <r>
    <x v="136"/>
    <s v="Cedro Macho"/>
    <s v="Comun 3M"/>
    <s v="Bodega Seca"/>
    <n v="-21"/>
    <n v="1.6357234216977266"/>
    <n v="-34.350191855652255"/>
  </r>
  <r>
    <x v="134"/>
    <s v="Cedro Macho"/>
    <s v="Comun 3M"/>
    <s v="Bodega Seca"/>
    <n v="-21.7777777777778"/>
    <n v="1.6357234216977266"/>
    <n v="-35.622421183639418"/>
  </r>
  <r>
    <x v="134"/>
    <s v="Cedro Macho"/>
    <s v="Comun 3M"/>
    <s v="Bodega Seca"/>
    <n v="-16.6666666666667"/>
    <n v="1.6357234216977266"/>
    <n v="-27.262057028295498"/>
  </r>
  <r>
    <x v="83"/>
    <s v="Guanacaste"/>
    <s v="Comun 3M"/>
    <s v="Bodega Seca - Slab"/>
    <n v="-2.4166666666666701"/>
    <n v="1.3281905551577271"/>
    <n v="-3.2097938416311784"/>
  </r>
  <r>
    <x v="137"/>
    <s v="Teca"/>
    <s v="Comun 3M"/>
    <s v="Bodega Seca"/>
    <n v="-37.5"/>
    <n v="2.649013333333333"/>
    <n v="-99.337999999999994"/>
  </r>
  <r>
    <x v="137"/>
    <s v="Teca"/>
    <s v="Comun 3M"/>
    <s v="Bodega Seca"/>
    <n v="-100.833333333333"/>
    <n v="2.649013333333333"/>
    <n v="-267.10884444444355"/>
  </r>
  <r>
    <x v="138"/>
    <s v="Teca"/>
    <s v="Comun 3M"/>
    <s v="Bodega Seca"/>
    <n v="-42"/>
    <n v="2.649013333333333"/>
    <n v="-111.25855999999999"/>
  </r>
  <r>
    <x v="137"/>
    <s v="Teca"/>
    <s v="Comun 3M"/>
    <s v="Bodega Seca"/>
    <n v="-39.1666666666667"/>
    <n v="2.649013333333333"/>
    <n v="-103.7530222222223"/>
  </r>
  <r>
    <x v="138"/>
    <s v="Teca"/>
    <s v="Comun 3M"/>
    <s v="Bodega Seca"/>
    <n v="-17.25"/>
    <n v="2.649013333333333"/>
    <n v="-45.695479999999996"/>
  </r>
  <r>
    <x v="137"/>
    <s v="Teca"/>
    <s v="Comun 3M"/>
    <s v="Bodega Seca"/>
    <n v="-3.8333333333333299"/>
    <n v="2.649013333333333"/>
    <n v="-10.1545511111111"/>
  </r>
  <r>
    <x v="137"/>
    <s v="Teca"/>
    <s v="Comun 3M"/>
    <s v="Bodega Seca"/>
    <n v="-12.5"/>
    <n v="2.649013333333333"/>
    <n v="-33.112666666666662"/>
  </r>
  <r>
    <x v="137"/>
    <s v="Teca"/>
    <s v="Comun 3M"/>
    <s v="Bodega Seca"/>
    <n v="-6.7083333333333304"/>
    <n v="2.649013333333333"/>
    <n v="-17.770464444444436"/>
  </r>
  <r>
    <x v="137"/>
    <s v="Teca"/>
    <s v="Comun 3M"/>
    <s v="Bodega Seca"/>
    <n v="-14"/>
    <n v="2.649013333333333"/>
    <n v="-37.086186666666663"/>
  </r>
  <r>
    <x v="120"/>
    <s v="Roble "/>
    <s v="Cepillado C"/>
    <s v="Bodega Seca Cepillada"/>
    <n v="-5.8333333333333304"/>
    <n v="3.7872651789270457"/>
    <n v="-22.092380210407754"/>
  </r>
  <r>
    <x v="113"/>
    <s v="Cedro Macho"/>
    <s v="Cepillado C"/>
    <s v="Bodega Seca Cepillada"/>
    <n v="-11.5277777777778"/>
    <n v="1.4108924147625961"/>
    <n v="-16.264454225735513"/>
  </r>
  <r>
    <x v="139"/>
    <s v="Cedro Macho"/>
    <s v="Comun 3M"/>
    <s v="Bodega Seca"/>
    <n v="-56.25"/>
    <n v="1.6357234216977266"/>
    <n v="-92.00944247049712"/>
  </r>
  <r>
    <x v="104"/>
    <s v="Teca"/>
    <s v="Comun 3M"/>
    <s v="Bodega Seca"/>
    <n v="-12.8333333333333"/>
    <n v="2.649013333333333"/>
    <n v="-33.995671111111022"/>
  </r>
  <r>
    <x v="113"/>
    <s v="Arce"/>
    <s v="Cepillado C"/>
    <s v="Bodega Seca Cepillada"/>
    <n v="-1.7013888888888899"/>
    <n v="2.7138074535197525"/>
    <n v="-4.6172418480023598"/>
  </r>
  <r>
    <x v="139"/>
    <s v="Cedro Macho"/>
    <s v="Comun 3M"/>
    <s v="Bodega Seca"/>
    <n v="-31.6666666666667"/>
    <n v="1.6357234216977266"/>
    <n v="-51.797908353761393"/>
  </r>
  <r>
    <x v="142"/>
    <s v="Guanacaste"/>
    <s v="Comun 3M"/>
    <s v="Bodega Seca - Slab"/>
    <n v="56.666666666666664"/>
    <n v="1.3281905551577267"/>
    <n v="75.26413145893784"/>
  </r>
  <r>
    <x v="142"/>
    <s v="Guanacaste"/>
    <s v="Comun 3M"/>
    <s v="Bodega Seca - Slab"/>
    <n v="63.333333333333336"/>
    <n v="1.3281905551577267"/>
    <n v="84.118735159989356"/>
  </r>
  <r>
    <x v="143"/>
    <s v="Genizaro"/>
    <s v="Comun 3M"/>
    <s v="Seca - Slab"/>
    <n v="55.5"/>
    <n v="0.93930317212688486"/>
    <n v="52.131326053042109"/>
  </r>
  <r>
    <x v="143"/>
    <s v="Genizaro"/>
    <s v="Comun 3M"/>
    <s v="Seca - Slab"/>
    <n v="46.5"/>
    <n v="0.93930317212688486"/>
    <n v="43.677597503900145"/>
  </r>
  <r>
    <x v="143"/>
    <s v="Guanacaste"/>
    <s v="Comun 3M"/>
    <s v="Bodega Seca - Slab"/>
    <n v="64.5"/>
    <n v="1.3281905551577267"/>
    <n v="85.668290807673372"/>
  </r>
  <r>
    <x v="144"/>
    <s v="Guanacaste"/>
    <s v="Comun 3M"/>
    <s v="Bodega Seca - Slab"/>
    <n v="15.166666666666666"/>
    <n v="1.3281905551577267"/>
    <n v="20.144223419892185"/>
  </r>
  <r>
    <x v="144"/>
    <s v="Guanacaste"/>
    <s v="Comun 3M"/>
    <s v="Bodega Seca - Slab"/>
    <n v="21"/>
    <n v="1.3281905551577267"/>
    <n v="27.89200165831226"/>
  </r>
  <r>
    <x v="144"/>
    <s v="Guanacaste"/>
    <s v="Comun 3M"/>
    <s v="Bodega Seca - Slab"/>
    <n v="17"/>
    <n v="1.3281905551577267"/>
    <n v="22.579239437681352"/>
  </r>
  <r>
    <x v="145"/>
    <s v="Cedro Macho"/>
    <s v="Comun 3M"/>
    <s v="Bodega Seca"/>
    <n v="558"/>
    <n v="1.635723421697727"/>
    <n v="912.73366930733164"/>
  </r>
  <r>
    <x v="145"/>
    <s v="Cedro Macho"/>
    <s v="Comun 3M"/>
    <s v="Bodega Seca"/>
    <n v="472.5"/>
    <n v="1.635723421697727"/>
    <n v="772.87931675217601"/>
  </r>
  <r>
    <x v="146"/>
    <s v="Cedro Macho"/>
    <s v="Comun 3M"/>
    <s v="Bodega Seca"/>
    <n v="248.33333333333334"/>
    <n v="1.635723421697727"/>
    <n v="406.20464972160221"/>
  </r>
  <r>
    <x v="146"/>
    <s v="Cedro Macho"/>
    <s v="Comun 3M"/>
    <s v="Bodega Seca"/>
    <n v="208.75"/>
    <n v="1.635723421697727"/>
    <n v="341.45726427940053"/>
  </r>
  <r>
    <x v="146"/>
    <s v="Cedro Macho"/>
    <s v="Comun 3M"/>
    <s v="Bodega Seca"/>
    <n v="450.83333333333331"/>
    <n v="1.635723421697727"/>
    <n v="737.43864261539193"/>
  </r>
  <r>
    <x v="147"/>
    <s v="Teca"/>
    <s v="Comun 3M"/>
    <s v="Bodega Seca"/>
    <n v="154.41666666666666"/>
    <n v="2.6490133333333326"/>
    <n v="409.05180888888873"/>
  </r>
  <r>
    <x v="148"/>
    <s v="Teca"/>
    <s v="Comun 3M"/>
    <s v="Bodega Seca"/>
    <n v="4"/>
    <n v="2.6490133333333326"/>
    <n v="10.59605333333333"/>
  </r>
  <r>
    <x v="145"/>
    <s v="Cedro Macho"/>
    <s v="Comun 3M"/>
    <s v="Bodega Seca"/>
    <n v="135.375"/>
    <n v="1.635723421697727"/>
    <n v="221.43605821232978"/>
  </r>
  <r>
    <x v="145"/>
    <s v="Cedro Macho"/>
    <s v="Cepillado C"/>
    <s v="Bodega Seca Cepillada"/>
    <n v="81.5"/>
    <n v="1.4108924147625983"/>
    <n v="114.98773180315176"/>
  </r>
  <r>
    <x v="148"/>
    <s v="Teca"/>
    <s v="Comun 3M"/>
    <s v="Bodega Seca"/>
    <n v="24.791666666666664"/>
    <n v="2.6490133333333326"/>
    <n v="65.673455555555535"/>
  </r>
  <r>
    <x v="145"/>
    <s v="Cedro Macho"/>
    <s v="Comun 3M"/>
    <s v="Bodega Seca"/>
    <n v="455"/>
    <n v="1.635723421697727"/>
    <n v="744.25415687246573"/>
  </r>
  <r>
    <x v="149"/>
    <s v="Cedro Macho"/>
    <s v="Cepillado C"/>
    <s v="Bodega Seca Cepillada"/>
    <n v="224"/>
    <n v="1.4108924147625983"/>
    <n v="316.03990090682203"/>
  </r>
  <r>
    <x v="150"/>
    <s v="Cedro Macho"/>
    <s v="Comun 3M"/>
    <s v="Bodega Seca"/>
    <n v="7.5"/>
    <n v="1.635723421697727"/>
    <n v="12.267925662732953"/>
  </r>
  <r>
    <x v="151"/>
    <s v="Teca"/>
    <s v="Comun 3M"/>
    <s v="Bodega Seca"/>
    <n v="25.5"/>
    <n v="2.6490133333333326"/>
    <n v="67.549839999999975"/>
  </r>
  <r>
    <x v="32"/>
    <s v="Frijolillo"/>
    <s v="Cepillado C"/>
    <s v="Bodega Seca Cepillada"/>
    <n v="7.583333333333333"/>
    <n v="2.3489992250858598"/>
    <n v="17.81324412356777"/>
  </r>
  <r>
    <x v="32"/>
    <s v="Roble "/>
    <s v="Cepillado C"/>
    <s v="Bodega Seca Cepillada"/>
    <n v="3.4722222222222223"/>
    <n v="3.7872651789270448"/>
    <n v="13.150226315718905"/>
  </r>
  <r>
    <x v="139"/>
    <s v="Cedro Macho"/>
    <s v="Comun 3M"/>
    <s v="Bodega Seca"/>
    <n v="9"/>
    <n v="1.635723421697727"/>
    <n v="14.721510795279542"/>
  </r>
  <r>
    <x v="152"/>
    <s v="Cedro Macho"/>
    <s v="Comun 3M"/>
    <s v="Bodega Seca"/>
    <n v="923.33333333333348"/>
    <n v="1.635723421697727"/>
    <n v="1510.3179593675682"/>
  </r>
  <r>
    <x v="153"/>
    <s v="Cedro Macho"/>
    <s v="Comun 3M"/>
    <s v="Bodega Seca"/>
    <n v="25"/>
    <n v="1.635723421697727"/>
    <n v="40.893085542443174"/>
  </r>
  <r>
    <x v="153"/>
    <s v="Cedro Macho"/>
    <s v="Comun 3M"/>
    <s v="Bodega Seca"/>
    <n v="80.25"/>
    <n v="1.635723421697727"/>
    <n v="131.26680459124259"/>
  </r>
  <r>
    <x v="139"/>
    <s v="Cedro Macho"/>
    <s v="Comun 3M"/>
    <s v="Bodega Seca"/>
    <n v="16"/>
    <n v="1.635723421697727"/>
    <n v="26.171574747163632"/>
  </r>
  <r>
    <x v="32"/>
    <s v="Cedro Macho"/>
    <s v="Comun 3M"/>
    <s v="Bodega Seca"/>
    <n v="2.3333333333333335"/>
    <n v="1.635723421697727"/>
    <n v="3.8166879839613634"/>
  </r>
  <r>
    <x v="146"/>
    <s v="Cedro Macho"/>
    <s v="Comun 3M"/>
    <s v="Bodega Seca"/>
    <n v="144"/>
    <n v="1.635723421697727"/>
    <n v="235.54417272447267"/>
  </r>
  <r>
    <x v="32"/>
    <s v="Cedro Macho"/>
    <s v="Comun 3M"/>
    <s v="Bodega Seca"/>
    <n v="1.5902777777777777"/>
    <n v="1.635723421697727"/>
    <n v="2.6012546081165242"/>
  </r>
  <r>
    <x v="32"/>
    <s v="Teca"/>
    <s v="Comun 3M"/>
    <s v="Bodega Seca"/>
    <n v="0.91666666666666663"/>
    <n v="2.6490133333333326"/>
    <n v="2.4282622222222212"/>
  </r>
  <r>
    <x v="32"/>
    <s v="Teca"/>
    <s v="Comun 3M"/>
    <s v="Bodega Seca"/>
    <n v="0.72916666666666663"/>
    <n v="2.6490133333333326"/>
    <n v="1.9315722222222216"/>
  </r>
  <r>
    <x v="32"/>
    <s v="Teca"/>
    <s v="Comun 3M"/>
    <s v="Bodega Seca"/>
    <n v="0.76388888888888884"/>
    <n v="2.6490133333333326"/>
    <n v="2.0235518518518512"/>
  </r>
  <r>
    <x v="32"/>
    <s v="Guanacaste"/>
    <s v="Comun 3M"/>
    <s v="Bodega Seca - Slab"/>
    <n v="1.5625"/>
    <n v="1.3281905551577267"/>
    <n v="2.075297742433948"/>
  </r>
  <r>
    <x v="152"/>
    <s v="Cedro Macho"/>
    <s v="Comun 3M"/>
    <s v="Bodega Seca"/>
    <n v="182.5"/>
    <n v="1.635723421697727"/>
    <n v="298.51952445983517"/>
  </r>
  <r>
    <x v="152"/>
    <s v="Cedro Macho"/>
    <s v="Comun 3M"/>
    <s v="Bodega Seca"/>
    <n v="156.5"/>
    <n v="1.635723421697727"/>
    <n v="255.99071549569427"/>
  </r>
  <r>
    <x v="152"/>
    <s v="Cedro Macho"/>
    <s v="Comun 3M"/>
    <s v="Bodega Seca"/>
    <n v="606.08333333333337"/>
    <n v="1.635723421697727"/>
    <n v="991.38470383396407"/>
  </r>
  <r>
    <x v="152"/>
    <s v="Cedro Macho"/>
    <s v="Comun 3M"/>
    <s v="Bodega Seca"/>
    <n v="2838.375"/>
    <n v="1.635723421697727"/>
    <n v="4642.7964670612855"/>
  </r>
  <r>
    <x v="118"/>
    <s v="Cedro Macho"/>
    <s v="Comun 3M"/>
    <s v="Bodega Seca"/>
    <n v="4"/>
    <n v="1.635723421697727"/>
    <n v="6.542893686790908"/>
  </r>
  <r>
    <x v="116"/>
    <s v="Cedro Macho"/>
    <s v="Comun 3M"/>
    <s v="Bodega Seca"/>
    <n v="12.75"/>
    <n v="1.635723421697727"/>
    <n v="20.85547362664602"/>
  </r>
  <r>
    <x v="118"/>
    <s v="Cedro Macho"/>
    <s v="Comun 3M"/>
    <s v="Bodega Seca"/>
    <n v="29.75"/>
    <n v="1.635723421697727"/>
    <n v="48.662771795507375"/>
  </r>
  <r>
    <x v="154"/>
    <s v="Cedro Macho"/>
    <s v="Cepillado C"/>
    <s v="Bodega Seca Cepillada"/>
    <n v="22.5"/>
    <n v="1.4108924147625983"/>
    <n v="31.745079332158461"/>
  </r>
  <r>
    <x v="154"/>
    <s v="Cedro Macho"/>
    <s v="Cepillado C"/>
    <s v="Bodega Seca Cepillada"/>
    <n v="7.5"/>
    <n v="1.4108924147625983"/>
    <n v="10.581693110719486"/>
  </r>
  <r>
    <x v="155"/>
    <s v="Cedro Macho"/>
    <s v="Comun 3M"/>
    <s v="Bodega Seca"/>
    <n v="79.444444444444443"/>
    <n v="1.635723421697727"/>
    <n v="129.94913850154165"/>
  </r>
  <r>
    <x v="155"/>
    <s v="Cedro Macho"/>
    <s v="Comun 3M"/>
    <s v="Bodega Seca"/>
    <n v="198"/>
    <n v="1.635723421697727"/>
    <n v="323.87323749614995"/>
  </r>
  <r>
    <x v="154"/>
    <s v="Cedro Macho"/>
    <s v="Cepillado C"/>
    <s v="Bodega Seca Cepillada"/>
    <n v="30"/>
    <n v="1.4108924147625983"/>
    <n v="42.326772442877946"/>
  </r>
  <r>
    <x v="139"/>
    <s v="Cedro Macho"/>
    <s v="Cepillado C"/>
    <s v="Bodega Seca Cepillada"/>
    <n v="16.666666666666668"/>
    <n v="1.4108924147625983"/>
    <n v="23.514873579376641"/>
  </r>
  <r>
    <x v="137"/>
    <s v="Teca"/>
    <s v="Comun 3M"/>
    <s v="Bodega Seca"/>
    <n v="19.833333333333332"/>
    <n v="2.6490133333333326"/>
    <n v="52.538764444444425"/>
  </r>
  <r>
    <x v="139"/>
    <s v="Cedro Macho"/>
    <s v="Comun 3M"/>
    <s v="Bodega Seca"/>
    <n v="1.5"/>
    <n v="1.635723421697727"/>
    <n v="2.4535851325465905"/>
  </r>
  <r>
    <x v="139"/>
    <s v="Cedro Macho"/>
    <s v="Comun 3M"/>
    <s v="Bodega Seca"/>
    <n v="7.5"/>
    <n v="1.635723421697727"/>
    <n v="12.267925662732953"/>
  </r>
  <r>
    <x v="115"/>
    <s v="Cedro Macho"/>
    <s v="Comun 3M"/>
    <s v="Bodega Seca"/>
    <n v="7.5"/>
    <n v="1.635723421697727"/>
    <n v="12.267925662732953"/>
  </r>
  <r>
    <x v="32"/>
    <s v="Frijolillo"/>
    <s v="Cepillado C"/>
    <s v="Bodega Seca Cepillada"/>
    <n v="5.416666666666667"/>
    <n v="2.3489992250858598"/>
    <n v="12.723745802548407"/>
  </r>
  <r>
    <x v="32"/>
    <s v="Roble "/>
    <s v="Cepillado C"/>
    <s v="Bodega Seca Cepillada"/>
    <n v="4.5"/>
    <n v="3.7872651789270448"/>
    <n v="17.042693305171703"/>
  </r>
  <r>
    <x v="83"/>
    <s v="Cedro Macho"/>
    <s v="Cepillado C"/>
    <s v="Bodega Seca Cepillada"/>
    <n v="27"/>
    <n v="1.4108924147625983"/>
    <n v="38.094095198590153"/>
  </r>
  <r>
    <x v="108"/>
    <s v="Teca"/>
    <s v="Comun 3M"/>
    <s v="Bodega Seca"/>
    <n v="4.958333333333333"/>
    <n v="2.6490133333333326"/>
    <n v="13.134691111111106"/>
  </r>
  <r>
    <x v="139"/>
    <s v="Cedro Macho"/>
    <s v="Comun 3M"/>
    <s v="Bodega Seca"/>
    <n v="16"/>
    <n v="1.635723421697727"/>
    <n v="26.171574747163632"/>
  </r>
  <r>
    <x v="156"/>
    <s v="Frijolillo"/>
    <s v="Cepillado C"/>
    <s v="Bodega Seca Cepillada"/>
    <n v="35.944444444444443"/>
    <n v="2.3489992250858598"/>
    <n v="84.433472146141739"/>
  </r>
  <r>
    <x v="154"/>
    <s v="Cedro Macho"/>
    <s v="Cepillado C"/>
    <s v="Bodega Seca Cepillada"/>
    <n v="4.4444444444444446"/>
    <n v="1.4108924147625983"/>
    <n v="6.2706329545004369"/>
  </r>
  <r>
    <x v="115"/>
    <s v="Cedro Macho"/>
    <s v="Comun 3M"/>
    <s v="Bodega Seca"/>
    <n v="28.5"/>
    <n v="1.635723421697727"/>
    <n v="46.618117518385219"/>
  </r>
  <r>
    <x v="116"/>
    <s v="Cedro Macho"/>
    <s v="Comun 3M"/>
    <s v="Bodega Seca"/>
    <n v="1.75"/>
    <n v="1.635723421697727"/>
    <n v="2.8625159879710225"/>
  </r>
  <r>
    <x v="137"/>
    <s v="Teca"/>
    <s v="Comun 3M"/>
    <s v="Bodega Seca"/>
    <n v="19.833333333333332"/>
    <n v="2.6490133333333326"/>
    <n v="52.538764444444425"/>
  </r>
  <r>
    <x v="116"/>
    <s v="Cedro Macho"/>
    <s v="Comun 3M"/>
    <s v="Bodega Seca"/>
    <n v="15.166666666666666"/>
    <n v="1.635723421697727"/>
    <n v="24.808471895748859"/>
  </r>
  <r>
    <x v="115"/>
    <s v="Cedro Macho"/>
    <s v="Comun 3M"/>
    <s v="Bodega Seca"/>
    <n v="18.083333333333332"/>
    <n v="1.635723421697727"/>
    <n v="29.579331875700561"/>
  </r>
  <r>
    <x v="155"/>
    <s v="Cedro Macho"/>
    <s v="Comun 3M"/>
    <s v="Bodega Seca"/>
    <n v="42.666666666666664"/>
    <n v="1.635723421697727"/>
    <n v="69.790865992436352"/>
  </r>
  <r>
    <x v="139"/>
    <s v="Cedro Macho"/>
    <s v="Comun 3M"/>
    <s v="Bodega Seca"/>
    <n v="30.555555555555557"/>
    <n v="1.635723421697727"/>
    <n v="49.980437885208325"/>
  </r>
  <r>
    <x v="141"/>
    <s v="Cedro Macho"/>
    <s v="Comun 3M"/>
    <s v="Bodega Seca"/>
    <n v="4.4444444444444446"/>
    <n v="1.635723421697727"/>
    <n v="7.2698818742121203"/>
  </r>
  <r>
    <x v="144"/>
    <s v="Guanacaste"/>
    <s v="Comun 3M"/>
    <s v="Bodega Seca - Slab"/>
    <n v="294.09722222222223"/>
    <n v="1.3281905551577267"/>
    <n v="390.61715285367865"/>
  </r>
  <r>
    <x v="144"/>
    <s v="Cedro Macho"/>
    <s v="Comun 3M"/>
    <s v="Bodega Seca"/>
    <n v="90"/>
    <n v="1.635723421697727"/>
    <n v="147.21510795279542"/>
  </r>
  <r>
    <x v="116"/>
    <s v="Cedro Macho"/>
    <s v="Comun 3M"/>
    <s v="Bodega Seca"/>
    <n v="22.666666666666668"/>
    <n v="1.635723421697727"/>
    <n v="37.076397558481816"/>
  </r>
  <r>
    <x v="32"/>
    <s v="Teca"/>
    <s v="Comun 3M"/>
    <s v="Bodega Seca"/>
    <n v="1.4583333333333333"/>
    <n v="2.6490133333333326"/>
    <n v="3.8631444444444432"/>
  </r>
  <r>
    <x v="32"/>
    <s v="Cedro Macho"/>
    <s v="Comun 3M"/>
    <s v="Bodega Seca"/>
    <n v="1.375"/>
    <n v="1.635723421697727"/>
    <n v="2.2491197048343747"/>
  </r>
  <r>
    <x v="139"/>
    <s v="Cedro Macho"/>
    <s v="Cepillado C"/>
    <s v="Bodega Seca Cepillada"/>
    <n v="59.3125"/>
    <n v="1.4108924147625983"/>
    <n v="83.683556350606608"/>
  </r>
  <r>
    <x v="32"/>
    <s v="Cedro Macho"/>
    <s v="Comun 3M"/>
    <s v="Bodega Seca"/>
    <n v="4.125"/>
    <n v="1.635723421697727"/>
    <n v="6.7473591145031238"/>
  </r>
  <r>
    <x v="91"/>
    <s v="Cedro Macho"/>
    <s v="Comun 3M"/>
    <s v="Bodega Seca"/>
    <n v="16"/>
    <n v="1.635723421697727"/>
    <n v="26.171574747163632"/>
  </r>
  <r>
    <x v="144"/>
    <s v="Cedro Macho"/>
    <s v="Comun 3M"/>
    <s v="Bodega Seca"/>
    <n v="20"/>
    <n v="1.635723421697727"/>
    <n v="32.714468433954536"/>
  </r>
  <r>
    <x v="156"/>
    <s v="Frijolillo"/>
    <s v="Comun 3M"/>
    <s v="Bodega Seca"/>
    <n v="0.94444444444444442"/>
    <n v="2.3463123370616432"/>
    <n v="2.2159616516693297"/>
  </r>
  <r>
    <x v="137"/>
    <s v="Teca"/>
    <s v="Comun 3M"/>
    <s v="Bodega Seca"/>
    <n v="28.333333333333332"/>
    <n v="2.6490133333333326"/>
    <n v="75.05537777777775"/>
  </r>
  <r>
    <x v="157"/>
    <s v="Teca"/>
    <s v="Comun 3M"/>
    <s v="Bodega Seca"/>
    <n v="77.749999999999986"/>
    <n v="2.6490133333333326"/>
    <n v="205.96078666666656"/>
  </r>
  <r>
    <x v="32"/>
    <s v="Teca"/>
    <s v="Comun 3M"/>
    <s v="Bodega Seca"/>
    <n v="7.5"/>
    <n v="2.6490133333333326"/>
    <n v="19.867599999999996"/>
  </r>
  <r>
    <x v="156"/>
    <s v="Frijolillo"/>
    <s v="Comun 3M"/>
    <s v="Bodega Seca"/>
    <n v="5.75"/>
    <n v="2.3463123370616432"/>
    <n v="13.491295938104448"/>
  </r>
  <r>
    <x v="155"/>
    <s v="Cedro Macho"/>
    <s v="Comun 3M"/>
    <s v="Bodega Seca"/>
    <n v="8"/>
    <n v="1.635723421697727"/>
    <n v="13.085787373581816"/>
  </r>
  <r>
    <x v="151"/>
    <s v="Teca"/>
    <s v="Comun 3M"/>
    <s v="Bodega Seca"/>
    <n v="255.75"/>
    <n v="2.6490133333333326"/>
    <n v="677.48515999999984"/>
  </r>
  <r>
    <x v="151"/>
    <s v="Teca"/>
    <s v="Comun 3M"/>
    <s v="Bodega Seca"/>
    <n v="33.611111111111114"/>
    <n v="2.6490133333333326"/>
    <n v="89.036281481481467"/>
  </r>
  <r>
    <x v="151"/>
    <s v="Teca"/>
    <s v="Comun 3M"/>
    <s v="Bodega Seca"/>
    <n v="9.9166666666666661"/>
    <n v="2.6490133333333326"/>
    <n v="26.269382222222212"/>
  </r>
  <r>
    <x v="141"/>
    <s v="Cedro Macho"/>
    <s v="Comun 3M"/>
    <s v="Bodega Seca"/>
    <n v="9"/>
    <n v="1.635723421697727"/>
    <n v="14.721510795279542"/>
  </r>
  <r>
    <x v="139"/>
    <s v="Cedro Macho"/>
    <s v="Cepillado C"/>
    <s v="Bodega Seca Cepillada"/>
    <n v="4.666666666666667"/>
    <n v="1.4108924147625983"/>
    <n v="6.5841646022254592"/>
  </r>
  <r>
    <x v="150"/>
    <s v="Cedro Macho"/>
    <s v="Cepillado C"/>
    <s v="Bodega Seca Cepillada"/>
    <n v="6.666666666666667"/>
    <n v="1.4108924147625983"/>
    <n v="9.4059494317506562"/>
  </r>
  <r>
    <x v="150"/>
    <s v="Cedro Macho"/>
    <s v="Comun 3M"/>
    <s v="Bodega Seca"/>
    <n v="27.25"/>
    <n v="1.635723421697727"/>
    <n v="44.573463241263063"/>
  </r>
  <r>
    <x v="147"/>
    <s v="Teca"/>
    <s v="Comun 3M"/>
    <s v="Bodega Seca"/>
    <n v="7.291666666666667"/>
    <n v="2.6490133333333326"/>
    <n v="19.315722222222217"/>
  </r>
  <r>
    <x v="145"/>
    <s v="Cedro Macho"/>
    <s v="Comun 3M"/>
    <s v="Bodega Seca"/>
    <n v="390"/>
    <n v="1.635723421697727"/>
    <n v="637.93213446211348"/>
  </r>
  <r>
    <x v="145"/>
    <s v="Cedro Macho"/>
    <s v="Comun 3M"/>
    <s v="Bodega Seca"/>
    <n v="429.91666666666663"/>
    <n v="1.635723421697727"/>
    <n v="703.22476104488112"/>
  </r>
  <r>
    <x v="158"/>
    <s v="Cedro Macho"/>
    <s v="Comun 3M"/>
    <s v="Bodega Seca"/>
    <n v="132.66666666666669"/>
    <n v="1.635723421697727"/>
    <n v="217.0059739452318"/>
  </r>
  <r>
    <x v="147"/>
    <s v="Teca"/>
    <s v="Comun 3M"/>
    <s v="Bodega Seca"/>
    <n v="28.333333333333332"/>
    <n v="2.6490133333333326"/>
    <n v="75.05537777777775"/>
  </r>
  <r>
    <x v="149"/>
    <s v="Cedro Macho"/>
    <s v="Cepillado C"/>
    <s v="Bodega Seca Cepillada"/>
    <n v="5.333333333333333"/>
    <n v="1.4108924147625983"/>
    <n v="7.5247595454005243"/>
  </r>
  <r>
    <x v="146"/>
    <s v="Cedro Macho"/>
    <s v="Comun 3M"/>
    <s v="Bodega Seca"/>
    <n v="762.5"/>
    <n v="1.635723421697727"/>
    <n v="1247.2391090445169"/>
  </r>
  <r>
    <x v="146"/>
    <s v="Cedro Macho"/>
    <s v="Comun 3M"/>
    <s v="Bodega Seca"/>
    <n v="41.5"/>
    <n v="1.635723421697727"/>
    <n v="67.882522000455666"/>
  </r>
  <r>
    <x v="146"/>
    <s v="Cedro Macho"/>
    <s v="Comun 3M"/>
    <s v="Bodega Seca"/>
    <n v="212"/>
    <n v="1.635723421697727"/>
    <n v="346.77336539991813"/>
  </r>
  <r>
    <x v="146"/>
    <s v="Cedro Macho"/>
    <s v="Comun 3M"/>
    <s v="Bodega Seca"/>
    <n v="617.16666666666674"/>
    <n v="1.635723421697727"/>
    <n v="1009.5139717577806"/>
  </r>
  <r>
    <x v="146"/>
    <s v="Cedro Macho"/>
    <s v="Comun 3M"/>
    <s v="Bodega Seca"/>
    <n v="413.25"/>
    <n v="1.635723421697727"/>
    <n v="675.96270401658569"/>
  </r>
  <r>
    <x v="146"/>
    <s v="Cedro Macho"/>
    <s v="Comun 3M"/>
    <s v="Bodega Seca"/>
    <n v="326.25"/>
    <n v="1.635723421697727"/>
    <n v="533.6547663288834"/>
  </r>
  <r>
    <x v="155"/>
    <s v="Cedro Macho"/>
    <s v="Comun 3M"/>
    <s v="Bodega Seca"/>
    <n v="-42"/>
    <n v="1.635723421697727"/>
    <n v="-68.700383711304539"/>
  </r>
  <r>
    <x v="139"/>
    <s v="Cedro Macho"/>
    <s v="Cepillado C"/>
    <s v="Bodega Seca Cepillada"/>
    <n v="-72"/>
    <n v="1.4108924147625983"/>
    <n v="-101.58425386290708"/>
  </r>
  <r>
    <x v="112"/>
    <s v="Cedro Macho"/>
    <s v="Comun 3M"/>
    <s v="Bodega Seca"/>
    <n v="-85"/>
    <n v="1.635723421697727"/>
    <n v="-139.0364908443068"/>
  </r>
  <r>
    <x v="118"/>
    <s v="Cedro Macho"/>
    <s v="Cepillado C"/>
    <s v="Bodega Seca Cepillada"/>
    <n v="-59.3125"/>
    <n v="1.4108924147625983"/>
    <n v="-83.683556350606608"/>
  </r>
  <r>
    <x v="156"/>
    <s v="Frijolillo"/>
    <s v="Cepillado C"/>
    <s v="Bodega Seca Cepillada"/>
    <n v="-6.6666666666666696"/>
    <n v="2.3489992250858598"/>
    <n v="-15.659994833905738"/>
  </r>
  <r>
    <x v="137"/>
    <s v="Teca"/>
    <s v="Comun 3M"/>
    <s v="Bodega Seca"/>
    <n v="-7.3333333333333304"/>
    <n v="2.6490133333333326"/>
    <n v="-19.426097777777763"/>
  </r>
  <r>
    <x v="141"/>
    <s v="Cedro Macho"/>
    <s v="Comun 3M"/>
    <s v="Bodega Seca"/>
    <n v="-28.3333333333333"/>
    <n v="1.635723421697727"/>
    <n v="-46.345496948102209"/>
  </r>
  <r>
    <x v="139"/>
    <s v="Cedro Macho"/>
    <s v="Comun 3M"/>
    <s v="Bodega Seca"/>
    <n v="-21.3333333333333"/>
    <n v="1.635723421697727"/>
    <n v="-34.895432996218119"/>
  </r>
  <r>
    <x v="139"/>
    <s v="Cedro Macho"/>
    <s v="Comun 3M"/>
    <s v="Bodega Seca"/>
    <n v="-49"/>
    <n v="1.635723421697727"/>
    <n v="-80.150447663188629"/>
  </r>
  <r>
    <x v="155"/>
    <s v="Cedro Macho"/>
    <s v="Comun 3M"/>
    <s v="Bodega Seca"/>
    <n v="-26.2916666666667"/>
    <n v="1.635723421697727"/>
    <n v="-43.005894962136125"/>
  </r>
  <r>
    <x v="139"/>
    <s v="Cedro Macho"/>
    <s v="Comun 3M"/>
    <s v="Bodega Seca"/>
    <n v="-3.5"/>
    <n v="1.635723421697727"/>
    <n v="-5.7250319759420449"/>
  </r>
  <r>
    <x v="137"/>
    <s v="Cedro Macho"/>
    <s v="Comun 3M"/>
    <s v="Bodega Seca"/>
    <n v="-48.4166666666667"/>
    <n v="1.635723421697727"/>
    <n v="-79.196275667198336"/>
  </r>
  <r>
    <x v="122"/>
    <s v="Roble "/>
    <s v="Cepillado C"/>
    <s v="Bodega Seca Cepillada"/>
    <n v="-12.2222222222222"/>
    <n v="3.7872651789270448"/>
    <n v="-46.288796631330463"/>
  </r>
  <r>
    <x v="91"/>
    <s v="Cedro Macho"/>
    <s v="Comun 3M"/>
    <s v="Bodega Seca"/>
    <n v="-10"/>
    <n v="1.635723421697727"/>
    <n v="-16.357234216977268"/>
  </r>
  <r>
    <x v="155"/>
    <s v="Cedro Macho"/>
    <s v="Comun 3M"/>
    <s v="Bodega Seca"/>
    <n v="-2.3333333333333299"/>
    <n v="1.635723421697727"/>
    <n v="-3.8166879839613572"/>
  </r>
  <r>
    <x v="139"/>
    <s v="Cedro Macho"/>
    <s v="Comun 3M"/>
    <s v="Bodega Seca"/>
    <n v="-16.6666666666667"/>
    <n v="1.635723421697727"/>
    <n v="-27.262057028295505"/>
  </r>
  <r>
    <x v="116"/>
    <s v="Cedro Macho"/>
    <s v="Cepillado C"/>
    <s v="Bodega Seca Cepillada"/>
    <n v="-6.6666666666666696"/>
    <n v="1.4108924147625983"/>
    <n v="-9.4059494317506598"/>
  </r>
  <r>
    <x v="116"/>
    <s v="Cedro Macho"/>
    <s v="Cepillado C"/>
    <s v="Bodega Seca Cepillada"/>
    <n v="-4.125"/>
    <n v="1.4108924147625983"/>
    <n v="-5.8199312108957182"/>
  </r>
  <r>
    <x v="157"/>
    <s v="Teca"/>
    <s v="Comun 3M"/>
    <s v="Bodega Seca"/>
    <n v="-23"/>
    <n v="2.6490133333333326"/>
    <n v="-60.927306666666652"/>
  </r>
  <r>
    <x v="149"/>
    <s v="Cedro Macho"/>
    <s v="Comun 3M"/>
    <s v="Bodega Seca"/>
    <n v="-99.3055555555556"/>
    <n v="1.635723421697727"/>
    <n v="-162.43642312692714"/>
  </r>
  <r>
    <x v="147"/>
    <s v="Teca"/>
    <s v="Comun 3M"/>
    <s v="Bodega Seca"/>
    <n v="-26.25"/>
    <n v="2.6490133333333326"/>
    <n v="-69.536599999999979"/>
  </r>
  <r>
    <x v="151"/>
    <s v="Teca"/>
    <s v="Comun 3M"/>
    <s v="Bodega Seca"/>
    <n v="-146.611111111111"/>
    <n v="2.6490133333333326"/>
    <n v="-388.37478814814773"/>
  </r>
  <r>
    <x v="145"/>
    <s v="Cedro Macho"/>
    <s v="Comun 3M"/>
    <s v="Bodega Seca"/>
    <n v="-90"/>
    <n v="1.635723421697727"/>
    <n v="-147.21510795279542"/>
  </r>
  <r>
    <x v="158"/>
    <s v="Cedro Macho"/>
    <s v="Comun 3M"/>
    <s v="Bodega Seca"/>
    <n v="-7.875"/>
    <n v="1.635723421697727"/>
    <n v="-12.881321945869599"/>
  </r>
  <r>
    <x v="147"/>
    <s v="Teca"/>
    <s v="Comun 3M"/>
    <s v="Bodega Seca"/>
    <n v="-78"/>
    <n v="2.6490133333333326"/>
    <n v="-206.62303999999995"/>
  </r>
  <r>
    <x v="145"/>
    <s v="Cedro Macho"/>
    <s v="Comun 3M"/>
    <s v="Bodega Seca"/>
    <n v="-65.625"/>
    <n v="1.635723421697727"/>
    <n v="-107.34434954891333"/>
  </r>
  <r>
    <x v="146"/>
    <s v="Cedro Macho"/>
    <s v="Comun 3M"/>
    <s v="Bodega Seca"/>
    <n v="-168.777777777778"/>
    <n v="1.635723421697727"/>
    <n v="-276.07376417320563"/>
  </r>
  <r>
    <x v="146"/>
    <s v="Cedro Macho"/>
    <s v="Comun 3M"/>
    <s v="Bodega Seca"/>
    <n v="-165"/>
    <n v="1.635723421697727"/>
    <n v="-269.89436458012494"/>
  </r>
  <r>
    <x v="146"/>
    <s v="Cedro Macho"/>
    <s v="Comun 3M"/>
    <s v="Bodega Seca"/>
    <n v="-30"/>
    <n v="1.635723421697727"/>
    <n v="-49.071702650931812"/>
  </r>
  <r>
    <x v="159"/>
    <s v="Melina"/>
    <s v="Comun 3M"/>
    <s v="Tronco Semi-Terminado"/>
    <n v="1"/>
    <n v="26.426537528986607"/>
    <n v="26.426537528986607"/>
  </r>
  <r>
    <x v="159"/>
    <s v="Melina"/>
    <s v="Comun 3M"/>
    <s v="Mesa Rústica Semi-Terminada"/>
    <n v="1"/>
    <n v="79"/>
    <n v="79"/>
  </r>
  <r>
    <x v="160"/>
    <s v="Roble "/>
    <s v="Cepillado C"/>
    <s v="Bodega Seca Cepillada"/>
    <n v="117"/>
    <n v="3.7872651789270448"/>
    <n v="443.11002593446426"/>
  </r>
  <r>
    <x v="161"/>
    <s v="Cedro Macho"/>
    <s v="Comun 3M"/>
    <s v="Bodega Seca"/>
    <n v="10.25"/>
    <n v="1.6532508434247062"/>
    <n v="16.945821145103238"/>
  </r>
  <r>
    <x v="160"/>
    <s v="Roble "/>
    <s v="Cepillado C"/>
    <s v="Bodega Seca Cepillada"/>
    <n v="4"/>
    <n v="3.7872651789270448"/>
    <n v="15.149060715708179"/>
  </r>
  <r>
    <x v="162"/>
    <s v="Frijolillo"/>
    <s v="Comun 3M"/>
    <s v="Bodega Seca"/>
    <n v="89.333333333333343"/>
    <n v="2.3836221201509713"/>
    <n v="212.93690940015347"/>
  </r>
  <r>
    <x v="145"/>
    <s v="Cedro Macho"/>
    <s v="Comun 3M"/>
    <s v="Bodega Seca"/>
    <n v="25"/>
    <n v="1.6532508434247062"/>
    <n v="41.331271085617658"/>
  </r>
  <r>
    <x v="163"/>
    <s v="Cedro Macho"/>
    <s v="Comun 3M"/>
    <s v="Bodega Seca"/>
    <n v="2.125"/>
    <n v="1.6532508434247062"/>
    <n v="3.5131580422775008"/>
  </r>
  <r>
    <x v="163"/>
    <s v="Frijolillo"/>
    <s v="Comun 3M"/>
    <s v="Bodega Seca"/>
    <n v="0.5"/>
    <n v="2.3836221201509713"/>
    <n v="1.1918110600754857"/>
  </r>
  <r>
    <x v="163"/>
    <s v="Roble "/>
    <s v="Cepillado C"/>
    <s v="Bodega Seca Cepillada"/>
    <n v="0.5"/>
    <n v="3.7872651789270448"/>
    <n v="1.8936325894635224"/>
  </r>
  <r>
    <x v="163"/>
    <s v="Arce"/>
    <s v="Cepillado C"/>
    <s v="Bodega Seca Cepillada"/>
    <n v="0.5"/>
    <n v="2.7138074535197512"/>
    <n v="1.3569037267598756"/>
  </r>
  <r>
    <x v="163"/>
    <s v="Teca"/>
    <s v="Cepillado C"/>
    <s v="Bodega Seca Cepillada"/>
    <n v="0.5"/>
    <n v="3.5343017834010659"/>
    <n v="1.767150891700533"/>
  </r>
  <r>
    <x v="150"/>
    <s v="Cedro Macho"/>
    <s v="Cepillado C"/>
    <s v="Bodega Seca Cepillada"/>
    <n v="2.0833333333333335"/>
    <n v="1.4108924147626001"/>
    <n v="2.9393591974220836"/>
  </r>
  <r>
    <x v="146"/>
    <s v="Cedro Macho"/>
    <s v="Comun 3M"/>
    <s v="Bodega Seca"/>
    <n v="23.4375"/>
    <n v="1.6532508434247062"/>
    <n v="38.748066642766553"/>
  </r>
  <r>
    <x v="32"/>
    <s v="Arce"/>
    <s v="Cepillado C"/>
    <s v="Bodega Seca Cepillada"/>
    <n v="2.3333333333333335"/>
    <n v="2.7138074535197512"/>
    <n v="6.3322173915460862"/>
  </r>
  <r>
    <x v="146"/>
    <s v="Cedro Macho"/>
    <s v="Comun 3M"/>
    <s v="Bodega Seca"/>
    <n v="11.25"/>
    <n v="1.6532508434247062"/>
    <n v="18.599071988527946"/>
  </r>
  <r>
    <x v="146"/>
    <s v="Cedro Macho"/>
    <s v="Comun 3M"/>
    <s v="Bodega Seca"/>
    <n v="14"/>
    <n v="1.6532508434247062"/>
    <n v="23.145511807945887"/>
  </r>
  <r>
    <x v="145"/>
    <s v="Cedro Macho"/>
    <s v="Comun 3M"/>
    <s v="Bodega Seca"/>
    <n v="49.833333333333336"/>
    <n v="1.6532508434247062"/>
    <n v="82.387000363997856"/>
  </r>
  <r>
    <x v="141"/>
    <s v="Cedro Macho"/>
    <s v="Comun 3M"/>
    <s v="Bodega Seca"/>
    <n v="4"/>
    <n v="1.6532508434247062"/>
    <n v="6.6130033736988247"/>
  </r>
  <r>
    <x v="146"/>
    <s v="Cedro Macho"/>
    <s v="Comun 3M"/>
    <s v="Bodega Seca"/>
    <n v="13"/>
    <n v="1.6532508434247062"/>
    <n v="21.492260964521179"/>
  </r>
  <r>
    <x v="164"/>
    <s v="Cedro Macho"/>
    <s v="Comun 3M"/>
    <s v="Bodega Seca"/>
    <n v="6.1111111111111107"/>
    <n v="1.6532508434247062"/>
    <n v="10.103199598706537"/>
  </r>
  <r>
    <x v="164"/>
    <s v="Cedro Macho"/>
    <s v="Comun 3M"/>
    <s v="Bodega Seca"/>
    <n v="16"/>
    <n v="1.6532508434247062"/>
    <n v="26.452013494795299"/>
  </r>
  <r>
    <x v="139"/>
    <s v="Cedro Macho"/>
    <s v="Comun 3M"/>
    <s v="Bodega Seca"/>
    <n v="6.666666666666667"/>
    <n v="1.6532508434247062"/>
    <n v="11.021672289498042"/>
  </r>
  <r>
    <x v="165"/>
    <s v="Cedro Macho"/>
    <s v="Comun 3M"/>
    <s v="Bodega Seca"/>
    <n v="11.5"/>
    <n v="1.6532508434247062"/>
    <n v="19.012384699384121"/>
  </r>
  <r>
    <x v="166"/>
    <s v="Roble "/>
    <s v="Cepillado C"/>
    <s v="Bodega Seca Cepillada"/>
    <n v="126"/>
    <n v="3.7872651789270448"/>
    <n v="477.19541254480765"/>
  </r>
  <r>
    <x v="166"/>
    <s v="Roble "/>
    <s v="Cepillado C"/>
    <s v="Bodega Seca Cepillada"/>
    <n v="4.166666666666667"/>
    <n v="3.7872651789270448"/>
    <n v="15.780271578862688"/>
  </r>
  <r>
    <x v="167"/>
    <s v="Teca"/>
    <s v="Comun 3M"/>
    <s v="Bodega Seca"/>
    <n v="15.166666666666666"/>
    <n v="2.6490133333333334"/>
    <n v="40.176702222222225"/>
  </r>
  <r>
    <x v="167"/>
    <s v="Roble "/>
    <s v="Cepillado C"/>
    <s v="Bodega Seca Cepillada"/>
    <n v="1.4583333333333333"/>
    <n v="3.7872651789270448"/>
    <n v="5.5230950526019402"/>
  </r>
  <r>
    <x v="167"/>
    <s v="Cedro Macho"/>
    <s v="Comun 3M"/>
    <s v="Bodega Seca"/>
    <n v="6"/>
    <n v="1.6532508434247062"/>
    <n v="9.9195050605482376"/>
  </r>
  <r>
    <x v="168"/>
    <s v="Cedro Macho"/>
    <s v="Comun 3M"/>
    <s v="Bodega Seca"/>
    <n v="36"/>
    <n v="1.6532508434247062"/>
    <n v="59.517030363289422"/>
  </r>
  <r>
    <x v="169"/>
    <s v="Cedro Macho"/>
    <s v="Comun 3M"/>
    <s v="Bodega Seca"/>
    <n v="36"/>
    <n v="1.6532508434247062"/>
    <n v="59.517030363289422"/>
  </r>
  <r>
    <x v="165"/>
    <s v="Cedro Macho"/>
    <s v="Comun 3M"/>
    <s v="Bodega Seca"/>
    <n v="392.66666666666663"/>
    <n v="1.6532508434247062"/>
    <n v="649.17649785143453"/>
  </r>
  <r>
    <x v="164"/>
    <s v="Cedro Macho"/>
    <s v="Comun 3M"/>
    <s v="Bodega Seca"/>
    <n v="2"/>
    <n v="1.6532508434247062"/>
    <n v="3.3065016868494124"/>
  </r>
  <r>
    <x v="166"/>
    <s v="Roble "/>
    <s v="Cepillado C"/>
    <s v="Bodega Seca Cepillada"/>
    <n v="33"/>
    <n v="3.7872651789270448"/>
    <n v="124.97975090459248"/>
  </r>
  <r>
    <x v="170"/>
    <s v="Roble "/>
    <s v="Cepillado C"/>
    <s v="Bodega Seca Cepillada"/>
    <n v="55.5"/>
    <n v="3.7872651789270448"/>
    <n v="210.193217430451"/>
  </r>
  <r>
    <x v="166"/>
    <s v="Roble "/>
    <s v="Cepillado C"/>
    <s v="Bodega Seca Cepillada"/>
    <n v="22.5"/>
    <n v="3.7872651789270448"/>
    <n v="85.213466525858507"/>
  </r>
  <r>
    <x v="135"/>
    <s v="Teca"/>
    <s v="Comun 3M"/>
    <s v="Bodega Seca"/>
    <n v="608"/>
    <n v="2.6490133333333334"/>
    <n v="1610.6001066666668"/>
  </r>
  <r>
    <x v="145"/>
    <s v="Cedro Macho"/>
    <s v="Comun 3M"/>
    <s v="Bodega Seca"/>
    <n v="9"/>
    <n v="1.6532508434247062"/>
    <n v="14.879257590822355"/>
  </r>
  <r>
    <x v="145"/>
    <s v="Cedro Macho"/>
    <s v="Comun 3M"/>
    <s v="Bodega Seca"/>
    <n v="144"/>
    <n v="1.6532508434247062"/>
    <n v="238.06812145315769"/>
  </r>
  <r>
    <x v="32"/>
    <s v="Arce"/>
    <s v="Cepillado C"/>
    <s v="Bodega Seca Cepillada"/>
    <n v="5.104166666666667"/>
    <n v="2.7138074535197512"/>
    <n v="13.851725544007063"/>
  </r>
  <r>
    <x v="32"/>
    <s v="Genizaro"/>
    <s v="Comun 3M"/>
    <s v="Bodega Seca - Slab"/>
    <n v="2.875"/>
    <n v="0.93930317212688474"/>
    <n v="2.7004966198647935"/>
  </r>
  <r>
    <x v="145"/>
    <s v="Cedro Macho"/>
    <s v="Comun 3M"/>
    <s v="Bodega Seca"/>
    <n v="83.75"/>
    <n v="1.6532508434247062"/>
    <n v="138.45975813681915"/>
  </r>
  <r>
    <x v="165"/>
    <s v="Cedro Macho"/>
    <s v="Comun 3M"/>
    <s v="Bodega Seca"/>
    <n v="56"/>
    <n v="1.6532508434247062"/>
    <n v="92.582047231783548"/>
  </r>
  <r>
    <x v="171"/>
    <s v="Roble "/>
    <s v="Cepillado C"/>
    <s v="Bodega Seca Cepillada"/>
    <n v="25.5"/>
    <n v="3.7872651789270448"/>
    <n v="96.575262062639638"/>
  </r>
  <r>
    <x v="172"/>
    <s v="Roble "/>
    <s v="Cepillado C"/>
    <s v="Bodega Seca Cepillada"/>
    <n v="25.5"/>
    <n v="3.7872651789270448"/>
    <n v="96.575262062639638"/>
  </r>
  <r>
    <x v="145"/>
    <s v="Cedro Macho"/>
    <s v="Comun 3M"/>
    <s v="Bodega Seca"/>
    <n v="46"/>
    <n v="1.6532508434247062"/>
    <n v="76.049538797536485"/>
  </r>
  <r>
    <x v="169"/>
    <s v="Cedro Macho"/>
    <s v="Comun 3M"/>
    <s v="Bodega Seca"/>
    <n v="54"/>
    <n v="1.6532508434247062"/>
    <n v="89.275545544934133"/>
  </r>
  <r>
    <x v="168"/>
    <s v="Cedro Macho"/>
    <s v="Comun 3M"/>
    <s v="Bodega Seca"/>
    <n v="54"/>
    <n v="1.6532508434247062"/>
    <n v="89.275545544934133"/>
  </r>
  <r>
    <x v="173"/>
    <s v="Frijolillo"/>
    <s v="Comun 3M"/>
    <s v="Bodega Seca"/>
    <n v="158.66666666666666"/>
    <n v="2.3836221201509713"/>
    <n v="378.20137639728745"/>
  </r>
  <r>
    <x v="174"/>
    <s v="Frijolillo"/>
    <s v="Comun 3M"/>
    <s v="Bodega Seca"/>
    <n v="813.16666666666674"/>
    <n v="2.3836221201509713"/>
    <n v="1938.2820540360983"/>
  </r>
  <r>
    <x v="175"/>
    <s v="Frijolillo"/>
    <s v="Comun 3M"/>
    <s v="Bodega Seca"/>
    <n v="1775.1666666666665"/>
    <n v="2.3836221201509713"/>
    <n v="4231.3265336213326"/>
  </r>
  <r>
    <x v="170"/>
    <s v="Roble "/>
    <s v="Cepillado C"/>
    <s v="Bodega Seca Cepillada"/>
    <n v="12"/>
    <n v="3.7872651789270448"/>
    <n v="45.447182147124536"/>
  </r>
  <r>
    <x v="135"/>
    <s v="Cedro Macho"/>
    <s v="Comun 3M"/>
    <s v="Bodega Seca"/>
    <n v="17.25"/>
    <n v="1.6532508434247062"/>
    <n v="28.518577049076182"/>
  </r>
  <r>
    <x v="171"/>
    <s v="Cedro Macho"/>
    <s v="Comun 3M"/>
    <s v="Bodega Seca"/>
    <n v="4.958333333333333"/>
    <n v="1.6532508434247062"/>
    <n v="8.1973687653141685"/>
  </r>
  <r>
    <x v="172"/>
    <s v="Cedro Macho"/>
    <s v="Comun 3M"/>
    <s v="Bodega Seca"/>
    <n v="4.958333333333333"/>
    <n v="1.6532508434247062"/>
    <n v="8.1973687653141685"/>
  </r>
  <r>
    <x v="176"/>
    <s v="Cedro Macho"/>
    <s v="Comun 3M"/>
    <s v="Bodega Seca"/>
    <n v="1274"/>
    <n v="1.6532508434247062"/>
    <n v="2106.2415745230755"/>
  </r>
  <r>
    <x v="146"/>
    <s v="Cedro Macho"/>
    <s v="Comun 3M"/>
    <s v="Bodega Seca"/>
    <n v="92"/>
    <n v="1.6532508434247062"/>
    <n v="152.09907759507297"/>
  </r>
  <r>
    <x v="135"/>
    <s v="Cedro Macho"/>
    <s v="Comun 3M"/>
    <s v="Bodega Seca"/>
    <n v="23.138888888888889"/>
    <n v="1.6532508434247062"/>
    <n v="38.254387571466118"/>
  </r>
  <r>
    <x v="135"/>
    <s v="Cedro Macho"/>
    <s v="Comun 3M"/>
    <s v="Bodega Seca"/>
    <n v="22.75"/>
    <n v="1.6532508434247062"/>
    <n v="37.611456687912067"/>
  </r>
  <r>
    <x v="177"/>
    <s v="Guanacaste"/>
    <s v="Comun 3M"/>
    <s v="Bodega Seca - Slab"/>
    <n v="88.666666666666671"/>
    <n v="1.3281905551577267"/>
    <n v="117.76622922398511"/>
  </r>
  <r>
    <x v="177"/>
    <s v="Guanacaste"/>
    <s v="Comun 3M"/>
    <s v="Bodega Seca - Slab"/>
    <n v="63.333333333333336"/>
    <n v="1.3281905551577267"/>
    <n v="84.118735159989356"/>
  </r>
  <r>
    <x v="177"/>
    <s v="Guanacaste"/>
    <s v="Comun 3M"/>
    <s v="Bodega Seca - Slab"/>
    <n v="88.666666666666671"/>
    <n v="1.3281905551577267"/>
    <n v="117.76622922398511"/>
  </r>
  <r>
    <x v="160"/>
    <s v="Roble "/>
    <s v="Cepillado C"/>
    <s v="Bodega Seca Cepillada"/>
    <n v="27"/>
    <n v="3.7872651789270448"/>
    <n v="102.25615983103022"/>
  </r>
  <r>
    <x v="145"/>
    <s v="Cedro Macho"/>
    <s v="Comun 3M"/>
    <s v="Bodega Seca"/>
    <n v="85.833333333333343"/>
    <n v="1.6532508434247062"/>
    <n v="141.90403072728731"/>
  </r>
  <r>
    <x v="178"/>
    <s v="Roble "/>
    <s v="Cepillado C"/>
    <s v="Bodega Seca Cepillada"/>
    <n v="25.166666666666664"/>
    <n v="3.7872651789270448"/>
    <n v="95.312840336330623"/>
  </r>
  <r>
    <x v="179"/>
    <s v="Roble "/>
    <s v="Cepillado C"/>
    <s v="Bodega Seca Cepillada"/>
    <n v="40"/>
    <n v="3.7872651789270448"/>
    <n v="151.4906071570818"/>
  </r>
  <r>
    <x v="152"/>
    <s v="Cedro Macho"/>
    <s v="Comun 3M"/>
    <s v="Bodega Seca"/>
    <n v="171.5"/>
    <n v="1.6532508434247062"/>
    <n v="283.5325196473371"/>
  </r>
  <r>
    <x v="180"/>
    <s v="Cedro Macho"/>
    <s v="Comun 3M"/>
    <s v="Bodega Seca"/>
    <n v="734.5"/>
    <n v="1.6532508434247062"/>
    <n v="1214.3127444954466"/>
  </r>
  <r>
    <x v="181"/>
    <s v="Cedro Macho"/>
    <s v="Comun 3M"/>
    <s v="Bodega Seca"/>
    <n v="34.666666666666671"/>
    <n v="1.6532508434247062"/>
    <n v="57.312695905389823"/>
  </r>
  <r>
    <x v="182"/>
    <s v="Arce"/>
    <s v="Cepillado C"/>
    <s v="Bodega Seca Cepillada"/>
    <n v="19.666666666666668"/>
    <n v="2.7138074535197512"/>
    <n v="53.371546585888446"/>
  </r>
  <r>
    <x v="182"/>
    <s v="Arce"/>
    <s v="Cepillado C"/>
    <s v="Bodega Seca Cepillada"/>
    <n v="10.25"/>
    <n v="2.7138074535197512"/>
    <n v="27.816526398577448"/>
  </r>
  <r>
    <x v="183"/>
    <s v="Cedro Macho"/>
    <s v="Comun 3M"/>
    <s v="Bodega Seca"/>
    <n v="287.33333333333331"/>
    <n v="1.6532508434247062"/>
    <n v="475.03407567736554"/>
  </r>
  <r>
    <x v="183"/>
    <s v="Cedro Macho"/>
    <s v="Comun 3M"/>
    <s v="Bodega Seca"/>
    <n v="86.333333333333329"/>
    <n v="1.6532508434247062"/>
    <n v="142.73065614899963"/>
  </r>
  <r>
    <x v="174"/>
    <s v="Frijolillo"/>
    <s v="Comun 3M"/>
    <s v="Bodega Seca"/>
    <n v="28"/>
    <n v="2.3836221201509713"/>
    <n v="66.741419364227198"/>
  </r>
  <r>
    <x v="176"/>
    <s v="Cedro Macho"/>
    <s v="Comun 3M"/>
    <s v="Bodega Seca"/>
    <n v="18"/>
    <n v="1.6532508434247062"/>
    <n v="29.758515181644711"/>
  </r>
  <r>
    <x v="184"/>
    <s v="Roble "/>
    <s v="Cepillado C"/>
    <s v="Bodega Seca Cepillada"/>
    <n v="273"/>
    <n v="3.7872651789270448"/>
    <n v="1033.9233938470832"/>
  </r>
  <r>
    <x v="184"/>
    <s v="Roble "/>
    <s v="Cepillado C"/>
    <s v="Bodega Seca Cepillada"/>
    <n v="17.111111111111111"/>
    <n v="3.7872651789270448"/>
    <n v="64.804315283862763"/>
  </r>
  <r>
    <x v="180"/>
    <s v="Cedro Macho"/>
    <s v="Comun 3M"/>
    <s v="Bodega Seca"/>
    <n v="26"/>
    <n v="1.6532508434247062"/>
    <n v="42.984521929042359"/>
  </r>
  <r>
    <x v="185"/>
    <s v="Roble "/>
    <s v="Cepillado C"/>
    <s v="Bodega Seca Cepillada"/>
    <n v="5.333333333333333"/>
    <n v="3.7872651789270448"/>
    <n v="20.198747620944239"/>
  </r>
  <r>
    <x v="145"/>
    <s v="Cedro Macho"/>
    <s v="Comun 3M"/>
    <s v="Bodega Seca"/>
    <n v="6.666666666666667"/>
    <n v="1.6532508434247062"/>
    <n v="11.021672289498042"/>
  </r>
  <r>
    <x v="185"/>
    <s v="Roble "/>
    <s v="Cepillado C"/>
    <s v="Bodega Seca Cepillada"/>
    <n v="241"/>
    <n v="3.7872651789270448"/>
    <n v="912.73090812141777"/>
  </r>
  <r>
    <x v="185"/>
    <s v="Roble "/>
    <s v="Cepillado C"/>
    <s v="Bodega Seca Cepillada"/>
    <n v="247.66666666666666"/>
    <n v="3.7872651789270448"/>
    <n v="937.97934264759806"/>
  </r>
  <r>
    <x v="146"/>
    <s v="Cedro Macho"/>
    <s v="Comun 3M"/>
    <s v="Bodega Seca"/>
    <n v="259"/>
    <n v="1.6532508434247062"/>
    <n v="428.19196844699889"/>
  </r>
  <r>
    <x v="146"/>
    <s v="Cedro Macho"/>
    <s v="Comun 3M"/>
    <s v="Bodega Seca"/>
    <n v="35.625"/>
    <n v="1.6532508434247062"/>
    <n v="58.897061297005159"/>
  </r>
  <r>
    <x v="180"/>
    <s v="Cedro Macho"/>
    <s v="Comun 3M"/>
    <s v="Bodega Seca"/>
    <n v="18"/>
    <n v="1.6532508434247062"/>
    <n v="29.758515181644711"/>
  </r>
  <r>
    <x v="176"/>
    <s v="Cedro Macho"/>
    <s v="Comun 3M"/>
    <s v="Bodega Seca"/>
    <n v="88.5"/>
    <n v="1.6532508434247062"/>
    <n v="146.31269964308649"/>
  </r>
  <r>
    <x v="32"/>
    <s v="Cedro Macho"/>
    <s v="Comun 3M"/>
    <s v="Bodega Seca"/>
    <n v="0.83333333333333337"/>
    <n v="1.6532508434247062"/>
    <n v="1.3777090361872553"/>
  </r>
  <r>
    <x v="174"/>
    <s v="Frijolillo"/>
    <s v="Comun 3M"/>
    <s v="Bodega Seca"/>
    <n v="25.333333333333336"/>
    <n v="2.3836221201509713"/>
    <n v="60.385093710491276"/>
  </r>
  <r>
    <x v="172"/>
    <s v="Roble "/>
    <s v="Cepillado C"/>
    <s v="Bodega Seca Cepillada"/>
    <n v="16"/>
    <n v="3.7872651789270448"/>
    <n v="60.596242862832717"/>
  </r>
  <r>
    <x v="176"/>
    <s v="Cedro Macho"/>
    <s v="Comun 3M"/>
    <s v="Bodega Seca"/>
    <n v="96"/>
    <n v="1.6532508434247062"/>
    <n v="158.7120809687718"/>
  </r>
  <r>
    <x v="176"/>
    <s v="Cedro Macho"/>
    <s v="Comun 3M"/>
    <s v="Bodega Seca"/>
    <n v="10.875"/>
    <n v="1.6532508434247062"/>
    <n v="17.97910292224368"/>
  </r>
  <r>
    <x v="186"/>
    <s v="Roble "/>
    <s v="Cepillado C"/>
    <s v="Bodega Seca Cepillada"/>
    <n v="175"/>
    <n v="3.7872651789270448"/>
    <n v="662.7714063122329"/>
  </r>
  <r>
    <x v="184"/>
    <s v="Roble "/>
    <s v="Cepillado C"/>
    <s v="Bodega Seca Cepillada"/>
    <n v="12.222222222222221"/>
    <n v="3.7872651789270448"/>
    <n v="46.288796631330548"/>
  </r>
  <r>
    <x v="176"/>
    <s v="Cedro Macho"/>
    <s v="Comun 3M"/>
    <s v="Bodega Seca"/>
    <n v="105"/>
    <n v="1.6532508434247062"/>
    <n v="173.59133855959416"/>
  </r>
  <r>
    <x v="187"/>
    <s v="Cedro Macho"/>
    <s v="Comun 3M"/>
    <s v="Bodega Seca"/>
    <n v="1466.3888888888889"/>
    <n v="1.6532508434247062"/>
    <n v="2424.3086673441735"/>
  </r>
  <r>
    <x v="187"/>
    <s v="Frijolillo"/>
    <s v="Comun 3M"/>
    <s v="Bodega Seca"/>
    <n v="806.59722222222217"/>
    <n v="2.3836221201509713"/>
    <n v="1922.6229809412173"/>
  </r>
  <r>
    <x v="187"/>
    <s v="Arce"/>
    <s v="Cepillado C"/>
    <s v="Bodega Seca Cepillada"/>
    <n v="54.444444444444443"/>
    <n v="2.7138074535197512"/>
    <n v="147.75173913607534"/>
  </r>
  <r>
    <x v="135"/>
    <s v="Frijolillo"/>
    <s v="Comun 3M"/>
    <s v="Bodega Seca"/>
    <n v="246.66666666666666"/>
    <n v="2.3836221201509713"/>
    <n v="587.96012297057291"/>
  </r>
  <r>
    <x v="135"/>
    <s v="Cedro Macho"/>
    <s v="Comun 3M"/>
    <s v="Bodega Seca"/>
    <n v="851.55555555555566"/>
    <n v="1.6532508434247062"/>
    <n v="1407.8349404452167"/>
  </r>
  <r>
    <x v="135"/>
    <s v="Roble "/>
    <s v="Cepillado C"/>
    <s v="Bodega Seca Cepillada"/>
    <n v="104.27083333333333"/>
    <n v="3.7872651789270448"/>
    <n v="394.90129626103874"/>
  </r>
  <r>
    <x v="135"/>
    <s v="Arce"/>
    <s v="Cepillado C"/>
    <s v="Bodega Seca Cepillada"/>
    <n v="54.729166666666664"/>
    <n v="2.7138074535197512"/>
    <n v="148.5244204249247"/>
  </r>
  <r>
    <x v="188"/>
    <s v="Cedro Macho"/>
    <s v="Comun 3M"/>
    <s v="Bodega Seca"/>
    <n v="201.08333333333334"/>
    <n v="1.6532508434247062"/>
    <n v="332.44119043198469"/>
  </r>
  <r>
    <x v="188"/>
    <s v="Cedro Macho"/>
    <s v="Comun 3M"/>
    <s v="Bodega Seca"/>
    <n v="471.45833333333331"/>
    <n v="1.6532508434247062"/>
    <n v="779.43888722293957"/>
  </r>
  <r>
    <x v="185"/>
    <s v="Roble "/>
    <s v="Cepillado C"/>
    <s v="Bodega Seca Cepillada"/>
    <n v="15"/>
    <n v="3.7872651789270448"/>
    <n v="56.808977683905674"/>
  </r>
  <r>
    <x v="189"/>
    <s v="Cedro Macho"/>
    <s v="Comun 3M"/>
    <s v="Bodega Seca"/>
    <n v="131.25"/>
    <n v="1.6532508434247062"/>
    <n v="216.98917319949268"/>
  </r>
  <r>
    <x v="186"/>
    <s v="Roble "/>
    <s v="Cepillado C"/>
    <s v="Bodega Seca Cepillada"/>
    <n v="4"/>
    <n v="3.7872651789270448"/>
    <n v="15.149060715708179"/>
  </r>
  <r>
    <x v="187"/>
    <s v="Roble "/>
    <s v="Cepillado C"/>
    <s v="Bodega Seca Cepillada"/>
    <n v="168.88888888888889"/>
    <n v="3.7872651789270448"/>
    <n v="639.62700799656761"/>
  </r>
  <r>
    <x v="176"/>
    <s v="Cedro Macho"/>
    <s v="Comun 3M"/>
    <s v="Bodega Seca"/>
    <n v="18"/>
    <n v="1.6532508434247062"/>
    <n v="29.758515181644711"/>
  </r>
  <r>
    <x v="176"/>
    <s v="Cedro Macho"/>
    <s v="Comun 3M"/>
    <s v="Bodega Seca"/>
    <n v="4.375"/>
    <n v="1.6532508434247062"/>
    <n v="7.2329724399830893"/>
  </r>
  <r>
    <x v="190"/>
    <s v="Cedro Macho"/>
    <s v="Comun 3M"/>
    <s v="Bodega Seca"/>
    <n v="91.083333333333343"/>
    <n v="1.6532508434247062"/>
    <n v="150.583597655267"/>
  </r>
  <r>
    <x v="183"/>
    <s v="Cedro Macho"/>
    <s v="Comun 3M"/>
    <s v="Bodega Seca"/>
    <n v="79.916666666666671"/>
    <n v="1.6532508434247062"/>
    <n v="132.12229657035778"/>
  </r>
  <r>
    <x v="184"/>
    <s v="Roble "/>
    <s v="Cepillado C"/>
    <s v="Bodega Seca Cepillada"/>
    <n v="43"/>
    <n v="3.7872651789270448"/>
    <n v="162.85240269386293"/>
  </r>
  <r>
    <x v="146"/>
    <s v="Cedro Macho"/>
    <s v="Comun 3M"/>
    <s v="Bodega Seca"/>
    <n v="-169.444444444444"/>
    <n v="1.6532508434247062"/>
    <n v="-280.1341706914078"/>
  </r>
  <r>
    <x v="146"/>
    <s v="Cedro Macho"/>
    <s v="Comun 3M"/>
    <s v="Bodega Seca"/>
    <n v="-327.222222222222"/>
    <n v="1.6532508434247062"/>
    <n v="-540.98041487619514"/>
  </r>
  <r>
    <x v="147"/>
    <s v="Teca"/>
    <s v="Comun 3M"/>
    <s v="Bodega Seca"/>
    <n v="-3.75"/>
    <n v="2.6490133333333334"/>
    <n v="-9.9337999999999997"/>
  </r>
  <r>
    <x v="169"/>
    <s v="Cedro Macho"/>
    <s v="Comun 3M"/>
    <s v="Bodega Seca"/>
    <n v="-4.5833333333333304"/>
    <n v="1.6532508434247062"/>
    <n v="-7.5773996990298986"/>
  </r>
  <r>
    <x v="166"/>
    <s v="Roble "/>
    <s v="Cepillado C"/>
    <s v="Bodega Seca Cepillada"/>
    <n v="-15.75"/>
    <n v="3.7872651789270448"/>
    <n v="-59.649426568100957"/>
  </r>
  <r>
    <x v="165"/>
    <s v="Cedro Macho"/>
    <s v="Comun 3M"/>
    <s v="Bodega Seca"/>
    <n v="-12"/>
    <n v="1.6532508434247062"/>
    <n v="-19.839010121096475"/>
  </r>
  <r>
    <x v="145"/>
    <s v="Cedro Macho"/>
    <s v="Comun 3M"/>
    <s v="Bodega Seca"/>
    <n v="-154.972222222222"/>
    <n v="1.6532508434247062"/>
    <n v="-256.20795709628953"/>
  </r>
  <r>
    <x v="146"/>
    <s v="Cedro Macho"/>
    <s v="Comun 3M"/>
    <s v="Bodega Seca"/>
    <n v="-18.8888888888889"/>
    <n v="1.6532508434247062"/>
    <n v="-31.228071486911134"/>
  </r>
  <r>
    <x v="165"/>
    <s v="Cedro Macho"/>
    <s v="Comun 3M"/>
    <s v="Bodega Seca"/>
    <n v="-93.3333333333333"/>
    <n v="1.6532508434247062"/>
    <n v="-154.30341205297253"/>
  </r>
  <r>
    <x v="168"/>
    <s v="Cedro Macho"/>
    <s v="Comun 3M"/>
    <s v="Bodega Seca"/>
    <n v="-10.6666666666667"/>
    <n v="1.6532508434247062"/>
    <n v="-17.634675663196919"/>
  </r>
  <r>
    <x v="169"/>
    <s v="Cedro Macho"/>
    <s v="Comun 3M"/>
    <s v="Bodega Seca"/>
    <n v="-5"/>
    <n v="1.6532508434247062"/>
    <n v="-8.2662542171235316"/>
  </r>
  <r>
    <x v="165"/>
    <s v="Cedro Macho"/>
    <s v="Comun 3M"/>
    <s v="Bodega Seca"/>
    <n v="-23.1111111111111"/>
    <n v="1.6532508434247062"/>
    <n v="-38.208463936926528"/>
  </r>
  <r>
    <x v="146"/>
    <s v="Cedro Macho"/>
    <s v="Comun 3M"/>
    <s v="Bodega Seca"/>
    <n v="-15.5555555555556"/>
    <n v="1.6532508434247062"/>
    <n v="-25.717235342162169"/>
  </r>
  <r>
    <x v="151"/>
    <s v="Teca"/>
    <s v="Comun 3M"/>
    <s v="Bodega Seca"/>
    <n v="-30.3333333333333"/>
    <n v="2.6490133333333334"/>
    <n v="-80.353404444444365"/>
  </r>
  <r>
    <x v="168"/>
    <s v="Cedro Macho"/>
    <s v="Comun 3M"/>
    <s v="Bodega Seca"/>
    <n v="-3.25"/>
    <n v="1.6532508434247062"/>
    <n v="-5.3730652411302948"/>
  </r>
  <r>
    <x v="176"/>
    <s v="Cedro Macho"/>
    <s v="Comun 3M"/>
    <s v="Bodega Seca"/>
    <n v="-80.2083333333333"/>
    <n v="1.6532508434247062"/>
    <n v="-132.60449473302324"/>
  </r>
  <r>
    <x v="176"/>
    <s v="Cedro Macho"/>
    <s v="Comun 3M"/>
    <s v="Bodega Seca"/>
    <n v="-117.083333333333"/>
    <n v="1.6532508434247062"/>
    <n v="-193.56811958430879"/>
  </r>
  <r>
    <x v="176"/>
    <s v="Cedro Macho"/>
    <s v="Comun 3M"/>
    <s v="Bodega Seca"/>
    <n v="-82.5"/>
    <n v="1.6532508434247062"/>
    <n v="-136.39319458253826"/>
  </r>
  <r>
    <x v="165"/>
    <s v="Cedro Macho"/>
    <s v="Comun 3M"/>
    <s v="Bodega Seca"/>
    <n v="-56"/>
    <n v="1.6532508434247062"/>
    <n v="-92.582047231783548"/>
  </r>
  <r>
    <x v="172"/>
    <s v="Roble "/>
    <s v="Cepillado C"/>
    <s v="Bodega Seca Cepillada"/>
    <n v="-7.0833333333333304"/>
    <n v="3.7872651789270448"/>
    <n v="-26.826461684066558"/>
  </r>
  <r>
    <x v="174"/>
    <s v="Frijolillo"/>
    <s v="Comun 3M"/>
    <s v="Bodega Seca"/>
    <n v="-9.375"/>
    <n v="2.3836221201509713"/>
    <n v="-22.346457376415355"/>
  </r>
  <r>
    <x v="183"/>
    <s v="Cedro Macho"/>
    <s v="Comun 3M"/>
    <s v="Bodega Seca"/>
    <n v="-29.5625"/>
    <n v="1.6532508434247062"/>
    <n v="-48.874228058742879"/>
  </r>
  <r>
    <x v="174"/>
    <s v="Frijolillo"/>
    <s v="Comun 3M"/>
    <s v="Bodega Seca"/>
    <n v="-8.75"/>
    <n v="2.3836221201509713"/>
    <n v="-20.856693551320998"/>
  </r>
  <r>
    <x v="166"/>
    <s v="Roble "/>
    <s v="Cepillado C"/>
    <s v="Bodega Seca Cepillada"/>
    <n v="-6.6111111111111098"/>
    <n v="3.7872651789270448"/>
    <n v="-25.038030905128792"/>
  </r>
  <r>
    <x v="151"/>
    <s v="Teca"/>
    <s v="Comun 3M"/>
    <s v="Bodega Seca"/>
    <n v="-6.3333333333333304"/>
    <n v="2.6490133333333334"/>
    <n v="-16.777084444444437"/>
  </r>
  <r>
    <x v="169"/>
    <s v="Cedro Macho"/>
    <s v="Comun 3M"/>
    <s v="Bodega Seca"/>
    <n v="-8.4375"/>
    <n v="1.6532508434247062"/>
    <n v="-13.949303991395958"/>
  </r>
  <r>
    <x v="145"/>
    <s v="Cedro Macho"/>
    <s v="Comun 3M"/>
    <s v="Bodega Seca"/>
    <n v="-55.125"/>
    <n v="1.6532508434247062"/>
    <n v="-91.135452743786928"/>
  </r>
  <r>
    <x v="146"/>
    <s v="Cedro Macho"/>
    <s v="Comun 3M"/>
    <s v="Bodega Seca"/>
    <n v="-49"/>
    <n v="1.6532508434247062"/>
    <n v="-81.009291327810601"/>
  </r>
  <r>
    <x v="180"/>
    <s v="Cedro Macho"/>
    <s v="Comun 3M"/>
    <s v="Bodega Seca"/>
    <n v="-24.0833333333333"/>
    <n v="1.6532508434247062"/>
    <n v="-39.815791145811616"/>
  </r>
  <r>
    <x v="175"/>
    <s v="Frijolillo"/>
    <s v="Comun 3M"/>
    <s v="Bodega Seca"/>
    <n v="-386.805555555556"/>
    <n v="2.3836221201509713"/>
    <n v="-921.99827841950867"/>
  </r>
  <r>
    <x v="174"/>
    <s v="Frijolillo"/>
    <s v="Comun 3M"/>
    <s v="Bodega Seca"/>
    <n v="-34.2222222222222"/>
    <n v="2.3836221201509713"/>
    <n v="-81.57284588961096"/>
  </r>
  <r>
    <x v="182"/>
    <s v="Arce"/>
    <s v="Cepillado C"/>
    <s v="Bodega Seca Cepillada"/>
    <n v="-5.2083333333333304"/>
    <n v="2.7138074535197512"/>
    <n v="-14.134413820415363"/>
  </r>
  <r>
    <x v="187"/>
    <s v="Frijolillo"/>
    <s v="Comun 3M"/>
    <s v="Bodega Seca"/>
    <n v="-246.666666666667"/>
    <n v="2.3836221201509713"/>
    <n v="-587.96012297057371"/>
  </r>
  <r>
    <x v="187"/>
    <s v="Cedro Macho"/>
    <s v="Comun 3M"/>
    <s v="Bodega Seca"/>
    <n v="-851.555555555556"/>
    <n v="1.6532508434247062"/>
    <n v="-1407.8349404452172"/>
  </r>
  <r>
    <x v="187"/>
    <s v="Roble "/>
    <s v="Cepillado C"/>
    <s v="Bodega Seca Cepillada"/>
    <n v="-104.270833333333"/>
    <n v="3.7872651789270448"/>
    <n v="-394.90129626103749"/>
  </r>
  <r>
    <x v="187"/>
    <s v="Arce"/>
    <s v="Cepillado C"/>
    <s v="Bodega Seca Cepillada"/>
    <n v="-54.7291666666667"/>
    <n v="2.7138074535197512"/>
    <n v="-148.52442042492481"/>
  </r>
  <r>
    <x v="185"/>
    <s v="Roble "/>
    <s v="Cepillado C"/>
    <s v="Bodega Seca Cepillada"/>
    <n v="-11.6388888888889"/>
    <n v="3.7872651789270448"/>
    <n v="-44.079558610289816"/>
  </r>
  <r>
    <x v="186"/>
    <s v="Roble "/>
    <s v="Cepillado C"/>
    <s v="Bodega Seca Cepillada"/>
    <n v="-1.25"/>
    <n v="3.7872651789270448"/>
    <n v="-4.7340814736588062"/>
  </r>
  <r>
    <x v="184"/>
    <s v="Roble "/>
    <s v="Cepillado C"/>
    <s v="Bodega Seca Cepillada"/>
    <n v="-29.3333333333333"/>
    <n v="3.7872651789270448"/>
    <n v="-111.09311191519319"/>
  </r>
  <r>
    <x v="185"/>
    <s v="Roble "/>
    <s v="Cepillado C"/>
    <s v="Bodega Seca Cepillada"/>
    <n v="-61.7847222222222"/>
    <n v="3.7872651789270448"/>
    <n v="-233.99512706190211"/>
  </r>
  <r>
    <x v="184"/>
    <s v="Roble "/>
    <s v="Cepillado C"/>
    <s v="Bodega Seca Cepillada"/>
    <n v="-11.6666666666667"/>
    <n v="3.7872651789270448"/>
    <n v="-44.18476042081565"/>
  </r>
  <r>
    <x v="176"/>
    <s v="Cedro Macho"/>
    <s v="Comun 3M"/>
    <s v="Bodega Seca"/>
    <n v="-43.4166666666667"/>
    <n v="1.6532508434247062"/>
    <n v="-71.778640785356046"/>
  </r>
  <r>
    <x v="180"/>
    <s v="Cedro Macho"/>
    <s v="Comun 3M"/>
    <s v="Bodega Seca"/>
    <n v="-2.1111111111111098"/>
    <n v="1.6532508434247062"/>
    <n v="-3.4901962250077108"/>
  </r>
  <r>
    <x v="174"/>
    <s v="Frijolillo"/>
    <s v="Comun 3M"/>
    <s v="Bodega Seca"/>
    <n v="-119.777777777778"/>
    <n v="2.3836221201509713"/>
    <n v="-285.50496061363907"/>
  </r>
  <r>
    <x v="160"/>
    <s v="Roble "/>
    <s v="Cepillado C"/>
    <s v="Bodega Seca Cepillada"/>
    <n v="-28.5"/>
    <n v="3.7872651789270448"/>
    <n v="-107.93705759942078"/>
  </r>
  <r>
    <x v="177"/>
    <s v="Guanacaste"/>
    <s v="Comun 3M"/>
    <s v="Bodega Seca - Slab"/>
    <n v="-20"/>
    <n v="1.3281905551577267"/>
    <n v="-26.563811103154535"/>
  </r>
  <r>
    <x v="177"/>
    <s v="Guanacaste"/>
    <s v="Comun 3M"/>
    <s v="Bodega Seca - Slab"/>
    <n v="-12.6666666666667"/>
    <n v="1.3281905551577267"/>
    <n v="-16.823747031997915"/>
  </r>
  <r>
    <x v="177"/>
    <s v="Guanacaste"/>
    <s v="Comun 3M"/>
    <s v="Bodega Seca - Slab"/>
    <n v="-17.5"/>
    <n v="1.3281905551577267"/>
    <n v="-23.243334715260218"/>
  </r>
  <r>
    <x v="177"/>
    <s v="Guanacaste"/>
    <s v="Comun 3M"/>
    <s v="Bodega Seca - Slab"/>
    <n v="-17.5"/>
    <n v="1.3281905551577267"/>
    <n v="-23.243334715260218"/>
  </r>
  <r>
    <x v="160"/>
    <s v="Roble "/>
    <s v="Cepillado C"/>
    <s v="Bodega Seca Cepillada"/>
    <n v="-4.5"/>
    <n v="3.7872651789270448"/>
    <n v="-17.042693305171703"/>
  </r>
  <r>
    <x v="188"/>
    <s v="Cedro Macho"/>
    <s v="Comun 3M"/>
    <s v="Bodega Seca"/>
    <n v="103.99999999999999"/>
    <n v="1.653250843424706"/>
    <n v="171.93808771616941"/>
  </r>
  <r>
    <x v="191"/>
    <s v="Frijolillo"/>
    <s v="Comun 3M"/>
    <s v="Bodega Seca"/>
    <n v="704.66666666666674"/>
    <n v="2.3764997107130861"/>
    <n v="1674.6401294824882"/>
  </r>
  <r>
    <x v="183"/>
    <s v="Frijolillo"/>
    <s v="Comun 3M"/>
    <s v="Bodega Seca"/>
    <n v="33.333333333333329"/>
    <n v="2.3764997107130861"/>
    <n v="79.216657023769528"/>
  </r>
  <r>
    <x v="185"/>
    <s v="Roble "/>
    <s v="Cepillado C"/>
    <s v="Bodega Seca Cepillada"/>
    <n v="3.3333333333333335"/>
    <n v="3.7872651789270444"/>
    <n v="12.624217263090149"/>
  </r>
  <r>
    <x v="188"/>
    <s v="Cedro Macho"/>
    <s v="Comun 3M"/>
    <s v="Bodega Seca"/>
    <n v="12.25"/>
    <n v="1.653250843424706"/>
    <n v="20.252322831952647"/>
  </r>
  <r>
    <x v="185"/>
    <s v="Roble "/>
    <s v="Cepillado C"/>
    <s v="Bodega Seca Cepillada"/>
    <n v="4.666666666666667"/>
    <n v="3.7872651789270444"/>
    <n v="17.673904168326207"/>
  </r>
  <r>
    <x v="191"/>
    <s v="Frijolillo"/>
    <s v="Comun 3M"/>
    <s v="Bodega Seca"/>
    <n v="17.333333333333332"/>
    <n v="2.3764997107130861"/>
    <n v="41.192661652360158"/>
  </r>
  <r>
    <x v="185"/>
    <s v="Roble "/>
    <s v="Cepillado C"/>
    <s v="Bodega Seca Cepillada"/>
    <n v="35"/>
    <n v="3.7872651789270444"/>
    <n v="132.55428126244655"/>
  </r>
  <r>
    <x v="141"/>
    <s v="Cedro Macho"/>
    <s v="Comun 3M"/>
    <s v="Bodega Seca"/>
    <n v="6.416666666666667"/>
    <n v="1.653250843424706"/>
    <n v="10.608359578641863"/>
  </r>
  <r>
    <x v="139"/>
    <s v="Cedro Macho"/>
    <s v="Comun 3M"/>
    <s v="Bodega Seca"/>
    <n v="6.416666666666667"/>
    <n v="1.653250843424706"/>
    <n v="10.608359578641863"/>
  </r>
  <r>
    <x v="183"/>
    <s v="Cedro Macho"/>
    <s v="Comun 3M"/>
    <s v="Bodega Seca"/>
    <n v="12.833333333333332"/>
    <n v="1.653250843424706"/>
    <n v="21.216719157283723"/>
  </r>
  <r>
    <x v="188"/>
    <s v="Cedro Macho"/>
    <s v="Comun 3M"/>
    <s v="Bodega Seca"/>
    <n v="10.5"/>
    <n v="1.653250843424706"/>
    <n v="17.359133855959413"/>
  </r>
  <r>
    <x v="188"/>
    <s v="Cedro Macho"/>
    <s v="Comun 3M"/>
    <s v="Bodega Seca"/>
    <n v="11.083333333333332"/>
    <n v="1.653250843424706"/>
    <n v="18.32353018129049"/>
  </r>
  <r>
    <x v="181"/>
    <s v="Cedro Macho"/>
    <s v="Comun 3M"/>
    <s v="Bodega Seca"/>
    <n v="6.4166666666666661"/>
    <n v="1.653250843424706"/>
    <n v="10.608359578641862"/>
  </r>
  <r>
    <x v="190"/>
    <s v="Cedro Macho"/>
    <s v="Comun 3M"/>
    <s v="Bodega Seca"/>
    <n v="18.666666666666664"/>
    <n v="1.653250843424706"/>
    <n v="30.860682410594507"/>
  </r>
  <r>
    <x v="188"/>
    <s v="Cedro Macho"/>
    <s v="Comun 3M"/>
    <s v="Bodega Seca"/>
    <n v="3.6666666666666665"/>
    <n v="1.653250843424706"/>
    <n v="6.0619197592239216"/>
  </r>
  <r>
    <x v="188"/>
    <s v="Cedro Macho"/>
    <s v="Comun 3M"/>
    <s v="Bodega Seca"/>
    <n v="7.5"/>
    <n v="1.653250843424706"/>
    <n v="12.399381325685294"/>
  </r>
  <r>
    <x v="181"/>
    <s v="Cedro Macho"/>
    <s v="Comun 3M"/>
    <s v="Bodega Seca"/>
    <n v="20"/>
    <n v="1.653250843424706"/>
    <n v="33.065016868494119"/>
  </r>
  <r>
    <x v="190"/>
    <s v="Cedro Macho"/>
    <s v="Comun 3M"/>
    <s v="Bodega Seca"/>
    <n v="21.583333333333336"/>
    <n v="1.653250843424706"/>
    <n v="35.682664037249907"/>
  </r>
  <r>
    <x v="175"/>
    <s v="Cedro Macho"/>
    <s v="Comun 3M"/>
    <s v="Bodega Seca"/>
    <n v="18.333333333333332"/>
    <n v="1.653250843424706"/>
    <n v="30.309598796119609"/>
  </r>
  <r>
    <x v="188"/>
    <s v="Cedro Macho"/>
    <s v="Comun 3M"/>
    <s v="Bodega Seca"/>
    <n v="7.5"/>
    <n v="1.653250843424706"/>
    <n v="12.399381325685294"/>
  </r>
  <r>
    <x v="188"/>
    <s v="Cedro Macho"/>
    <s v="Comun 3M"/>
    <s v="Bodega Seca"/>
    <n v="58.5"/>
    <n v="1.653250843424706"/>
    <n v="96.7151743403453"/>
  </r>
  <r>
    <x v="189"/>
    <s v="Cedro Macho"/>
    <s v="Comun 3M"/>
    <s v="Bodega Seca"/>
    <n v="18.666666666666668"/>
    <n v="1.653250843424706"/>
    <n v="30.860682410594514"/>
  </r>
  <r>
    <x v="192"/>
    <s v="Cedro Macho"/>
    <s v="Comun 3M"/>
    <s v="Bodega Seca"/>
    <n v="182.625"/>
    <n v="1.653250843424706"/>
    <n v="301.9249352804369"/>
  </r>
  <r>
    <x v="146"/>
    <s v="Cedro Macho"/>
    <s v="Comun 3M"/>
    <s v="Bodega Seca"/>
    <n v="167"/>
    <n v="1.653250843424706"/>
    <n v="276.09289085192592"/>
  </r>
  <r>
    <x v="193"/>
    <s v="Cedro Macho"/>
    <s v="Comun 3M"/>
    <s v="Bodega Seca"/>
    <n v="130"/>
    <n v="1.653250843424706"/>
    <n v="214.92260964521176"/>
  </r>
  <r>
    <x v="188"/>
    <s v="Cedro Macho"/>
    <s v="Comun 3M"/>
    <s v="Bodega Seca"/>
    <n v="5"/>
    <n v="1.653250843424706"/>
    <n v="8.2662542171235298"/>
  </r>
  <r>
    <x v="194"/>
    <s v="Arce"/>
    <s v="Comun 3M"/>
    <s v="Bodega Seca"/>
    <n v="912"/>
    <n v="2.6772915838647062"/>
    <n v="2441.6899244846122"/>
  </r>
  <r>
    <x v="194"/>
    <s v="Arce"/>
    <s v="Comun 3M"/>
    <s v="Bodega Seca"/>
    <n v="802.33333333333326"/>
    <n v="2.6772915838647062"/>
    <n v="2148.0802807874493"/>
  </r>
  <r>
    <x v="194"/>
    <s v="Arce"/>
    <s v="Comun 3M"/>
    <s v="Bodega Seca"/>
    <n v="370"/>
    <n v="2.6772915838647062"/>
    <n v="990.59788602994126"/>
  </r>
  <r>
    <x v="194"/>
    <s v="Arce"/>
    <s v="Comun 3M"/>
    <s v="Bodega Seca"/>
    <n v="1213"/>
    <n v="2.6772915838647062"/>
    <n v="3247.5546912278887"/>
  </r>
  <r>
    <x v="194"/>
    <s v="Arce"/>
    <s v="Cepillado C"/>
    <s v="Bodega Seca Cepillada"/>
    <n v="225.50000000000003"/>
    <n v="2.7138074535197516"/>
    <n v="611.96358076870411"/>
  </r>
  <r>
    <x v="195"/>
    <s v="Cedro Macho"/>
    <s v="Comun 3M"/>
    <s v="Bodega Seca"/>
    <n v="9.1666666666666679"/>
    <n v="1.653250843424706"/>
    <n v="15.154799398059806"/>
  </r>
  <r>
    <x v="196"/>
    <s v="Cedro Macho"/>
    <s v="Comun 3M"/>
    <s v="Bodega Seca"/>
    <n v="13.333333333333334"/>
    <n v="1.653250843424706"/>
    <n v="22.043344578996081"/>
  </r>
  <r>
    <x v="188"/>
    <s v="Cedro Macho"/>
    <s v="Comun 3M"/>
    <s v="Bodega Seca"/>
    <n v="3.4027777777777777"/>
    <n v="1.653250843424706"/>
    <n v="5.6256452310979572"/>
  </r>
  <r>
    <x v="175"/>
    <s v="Cedro Macho"/>
    <s v="Comun 3M"/>
    <s v="Bodega Seca"/>
    <n v="28"/>
    <n v="1.653250843424706"/>
    <n v="46.291023615891767"/>
  </r>
  <r>
    <x v="197"/>
    <s v="Cedro Macho"/>
    <s v="Comun 3M"/>
    <s v="Bodega Seca"/>
    <n v="2.5"/>
    <n v="1.653250843424706"/>
    <n v="4.1331271085617649"/>
  </r>
  <r>
    <x v="181"/>
    <s v="Cedro Macho"/>
    <s v="Comun 3M"/>
    <s v="Bodega Seca"/>
    <n v="38.75"/>
    <n v="1.653250843424706"/>
    <n v="64.063470182707363"/>
  </r>
  <r>
    <x v="194"/>
    <s v="Arce"/>
    <s v="Comun 3M"/>
    <s v="Bodega Seca"/>
    <n v="22.5"/>
    <n v="2.6772915838647062"/>
    <n v="60.239060636955891"/>
  </r>
  <r>
    <x v="198"/>
    <s v="Arce"/>
    <s v="Comun 3M"/>
    <s v="Bodega Seca"/>
    <n v="146.81944444444446"/>
    <n v="2.6772915838647062"/>
    <n v="393.07846295880296"/>
  </r>
  <r>
    <x v="198"/>
    <s v="Arce"/>
    <s v="Comun 3M"/>
    <s v="Bodega Seca"/>
    <n v="42.5"/>
    <n v="2.6772915838647062"/>
    <n v="113.78489231425002"/>
  </r>
  <r>
    <x v="175"/>
    <s v="Cedro Macho"/>
    <s v="Comun 3M"/>
    <s v="Bodega Seca"/>
    <n v="12.222222222222221"/>
    <n v="1.653250843424706"/>
    <n v="20.20639919741307"/>
  </r>
  <r>
    <x v="188"/>
    <s v="Cedro Macho"/>
    <s v="Comun 3M"/>
    <s v="Bodega Seca"/>
    <n v="15.166666666666668"/>
    <n v="1.653250843424706"/>
    <n v="25.074304458608044"/>
  </r>
  <r>
    <x v="199"/>
    <s v="Cedro Macho"/>
    <s v="Comun 3M"/>
    <s v="Bodega Seca"/>
    <n v="275.33333333333331"/>
    <n v="1.653250843424706"/>
    <n v="455.19506555626901"/>
  </r>
  <r>
    <x v="200"/>
    <s v="Cedro Macho"/>
    <s v="Comun 3M"/>
    <s v="Bodega Seca"/>
    <n v="72.666666666666657"/>
    <n v="1.653250843424706"/>
    <n v="120.13622795552861"/>
  </r>
  <r>
    <x v="188"/>
    <s v="Cedro Macho"/>
    <s v="Comun 3M"/>
    <s v="Bodega Seca"/>
    <n v="10.75"/>
    <n v="1.653250843424706"/>
    <n v="17.772446566815589"/>
  </r>
  <r>
    <x v="198"/>
    <s v="Arce"/>
    <s v="Comun 3M"/>
    <s v="Bodega Seca"/>
    <n v="353.33333333333331"/>
    <n v="2.6772915838647062"/>
    <n v="945.97635963219614"/>
  </r>
  <r>
    <x v="198"/>
    <s v="Arce"/>
    <s v="Comun 3M"/>
    <s v="Bodega Seca"/>
    <n v="691.5"/>
    <n v="2.6772915838647062"/>
    <n v="1851.3471302424443"/>
  </r>
  <r>
    <x v="198"/>
    <s v="Arce"/>
    <s v="Comun 3M"/>
    <s v="Bodega Seca"/>
    <n v="1056.25"/>
    <n v="2.6772915838647062"/>
    <n v="2827.8892354570958"/>
  </r>
  <r>
    <x v="198"/>
    <s v="Arce"/>
    <s v="Comun 3M"/>
    <s v="Bodega Seca"/>
    <n v="579.16666666666674"/>
    <n v="2.6772915838647062"/>
    <n v="1550.5980423216427"/>
  </r>
  <r>
    <x v="198"/>
    <s v="Arce"/>
    <s v="Comun 3M"/>
    <s v="Bodega Seca"/>
    <n v="236"/>
    <n v="2.6772915838647062"/>
    <n v="631.84081379207066"/>
  </r>
  <r>
    <x v="198"/>
    <s v="Arce"/>
    <s v="Comun 3M"/>
    <s v="Bodega Seca"/>
    <n v="415"/>
    <n v="2.6772915838647062"/>
    <n v="1111.076007303853"/>
  </r>
  <r>
    <x v="201"/>
    <s v="Cedro Macho"/>
    <s v="Comun 3M"/>
    <s v="Bodega Seca"/>
    <n v="834.25"/>
    <n v="1.653250843424706"/>
    <n v="1379.224516127061"/>
  </r>
  <r>
    <x v="201"/>
    <s v="Cedro Macho"/>
    <s v="Comun 3M"/>
    <s v="Bodega Seca"/>
    <n v="472.5"/>
    <n v="1.653250843424706"/>
    <n v="781.16102351817358"/>
  </r>
  <r>
    <x v="201"/>
    <s v="Cedro Macho"/>
    <s v="Comun 3M"/>
    <s v="Bodega Seca"/>
    <n v="910"/>
    <n v="1.653250843424706"/>
    <n v="1504.4582675164825"/>
  </r>
  <r>
    <x v="201"/>
    <s v="Cedro Macho"/>
    <s v="Comun 3M"/>
    <s v="Bodega Seca"/>
    <n v="1991.25"/>
    <n v="1.653250843424706"/>
    <n v="3292.0357419694456"/>
  </r>
  <r>
    <x v="201"/>
    <s v="Cedro Macho"/>
    <s v="Comun 3M"/>
    <s v="Bodega Seca"/>
    <n v="442.625"/>
    <n v="1.653250843424706"/>
    <n v="731.77015457086043"/>
  </r>
  <r>
    <x v="146"/>
    <s v="Cedro Macho"/>
    <s v="Comun 3M"/>
    <s v="Bodega Seca"/>
    <n v="9.3055555555555554"/>
    <n v="1.653250843424706"/>
    <n v="15.38441757075768"/>
  </r>
  <r>
    <x v="152"/>
    <s v="Cedro Macho"/>
    <s v="Comun 3M"/>
    <s v="Bodega Seca"/>
    <n v="266.5"/>
    <n v="1.653250843424706"/>
    <n v="440.59134977268411"/>
  </r>
  <r>
    <x v="197"/>
    <s v="Roble "/>
    <s v="Cepillado C"/>
    <s v="Bodega Seca Cepillada"/>
    <n v="67.583333333333329"/>
    <n v="3.7872651789270444"/>
    <n v="255.95600500915273"/>
  </r>
  <r>
    <x v="197"/>
    <s v="Roble "/>
    <s v="Cepillado C"/>
    <s v="Bodega Seca Cepillada"/>
    <n v="1.3333333333333333"/>
    <n v="3.7872651789270444"/>
    <n v="5.0496869052360589"/>
  </r>
  <r>
    <x v="152"/>
    <s v="Cedro Macho"/>
    <s v="Comun 3M"/>
    <s v="Bodega Seca"/>
    <n v="102.375"/>
    <n v="1.653250843424706"/>
    <n v="169.25155509560426"/>
  </r>
  <r>
    <x v="201"/>
    <s v="Cedro Macho"/>
    <s v="Comun 3M"/>
    <s v="Bodega Seca"/>
    <n v="60"/>
    <n v="1.653250843424706"/>
    <n v="99.195050605482351"/>
  </r>
  <r>
    <x v="145"/>
    <s v="Cedro Macho"/>
    <s v="Comun 3M"/>
    <s v="Bodega Seca"/>
    <n v="1.3333333333333333"/>
    <n v="1.653250843424706"/>
    <n v="2.2043344578996078"/>
  </r>
  <r>
    <x v="194"/>
    <s v="Arce"/>
    <s v="Comun 3M"/>
    <s v="Bodega Seca"/>
    <n v="147.91666666666666"/>
    <n v="2.6772915838647062"/>
    <n v="396.01604677998779"/>
  </r>
  <r>
    <x v="200"/>
    <s v="Arce"/>
    <s v="Comun 3M"/>
    <s v="Bodega Seca"/>
    <n v="49.333333333333336"/>
    <n v="2.6772915838647062"/>
    <n v="132.0797181373255"/>
  </r>
  <r>
    <x v="194"/>
    <s v="Cedro Macho"/>
    <s v="Comun 3M"/>
    <s v="Bodega Seca"/>
    <n v="16"/>
    <n v="1.653250843424706"/>
    <n v="26.452013494795295"/>
  </r>
  <r>
    <x v="194"/>
    <s v="Cedro Macho"/>
    <s v="Comun 3M"/>
    <s v="Bodega Seca"/>
    <n v="17.333333333333332"/>
    <n v="1.653250843424706"/>
    <n v="28.656347952694901"/>
  </r>
  <r>
    <x v="152"/>
    <s v="Cedro Macho"/>
    <s v="Comun 3M"/>
    <s v="Bodega Seca"/>
    <n v="115.875"/>
    <n v="1.653250843424706"/>
    <n v="191.5704414818378"/>
  </r>
  <r>
    <x v="194"/>
    <s v="Cedro Macho"/>
    <s v="Comun 3M"/>
    <s v="Bodega Seca"/>
    <n v="127.08333333333333"/>
    <n v="1.653250843424706"/>
    <n v="210.10062801855636"/>
  </r>
  <r>
    <x v="198"/>
    <s v="Cedro Macho"/>
    <s v="Comun 3M"/>
    <s v="Bodega Seca"/>
    <n v="127.08333333333333"/>
    <n v="1.653250843424706"/>
    <n v="210.10062801855636"/>
  </r>
  <r>
    <x v="181"/>
    <s v="Arce"/>
    <s v="Comun 3M"/>
    <s v="Bodega Seca"/>
    <n v="27.916666666666668"/>
    <n v="2.6772915838647062"/>
    <n v="74.741056716223056"/>
  </r>
  <r>
    <x v="202"/>
    <s v="Roble "/>
    <s v="Cepillado C"/>
    <s v="Bodega Seca Cepillada"/>
    <n v="51.333333333333336"/>
    <n v="3.7872651789270444"/>
    <n v="194.41294585158829"/>
  </r>
  <r>
    <x v="203"/>
    <s v="Roble "/>
    <s v="Cepillado C"/>
    <s v="Bodega Seca Cepillada"/>
    <n v="225"/>
    <n v="3.7872651789270444"/>
    <n v="852.13466525858496"/>
  </r>
  <r>
    <x v="190"/>
    <s v="Cedro Macho"/>
    <s v="Comun 3M"/>
    <s v="Bodega Seca"/>
    <n v="18"/>
    <n v="1.653250843424706"/>
    <n v="29.758515181644707"/>
  </r>
  <r>
    <x v="190"/>
    <s v="Cedro Macho"/>
    <s v="Comun 3M"/>
    <s v="Bodega Seca"/>
    <n v="3.8888888888888888"/>
    <n v="1.653250843424706"/>
    <n v="6.4293088355405228"/>
  </r>
  <r>
    <x v="204"/>
    <s v="Roble "/>
    <s v="Cepillado C"/>
    <s v="Bodega Seca Cepillada"/>
    <n v="148"/>
    <n v="3.7872651789270444"/>
    <n v="560.51524648120255"/>
  </r>
  <r>
    <x v="204"/>
    <s v="Roble "/>
    <s v="Cepillado C"/>
    <s v="Bodega Seca Cepillada"/>
    <n v="9.7222222222222214"/>
    <n v="3.7872651789270444"/>
    <n v="36.820633684012925"/>
  </r>
  <r>
    <x v="205"/>
    <s v="Roble "/>
    <s v="Cepillado C"/>
    <s v="Bodega Seca Cepillada"/>
    <n v="262.5"/>
    <n v="3.7872651789270444"/>
    <n v="994.15710946834918"/>
  </r>
  <r>
    <x v="190"/>
    <s v="Arce"/>
    <s v="Comun 3M"/>
    <s v="Bodega Seca"/>
    <n v="142.5"/>
    <n v="2.6772915838647062"/>
    <n v="381.51405070072065"/>
  </r>
  <r>
    <x v="206"/>
    <s v="Cedro Macho"/>
    <s v="Comun 3M"/>
    <s v="Bodega Seca"/>
    <n v="87.5"/>
    <n v="1.653250843424706"/>
    <n v="144.65944879966176"/>
  </r>
  <r>
    <x v="201"/>
    <s v="Cedro Macho"/>
    <s v="Comun 3M"/>
    <s v="Bodega Seca"/>
    <n v="323"/>
    <n v="1.653250843424706"/>
    <n v="534.00002242618007"/>
  </r>
  <r>
    <x v="207"/>
    <s v="Arce"/>
    <s v="Comun 3M"/>
    <s v="Bodega Seca"/>
    <n v="1630"/>
    <n v="2.6772915838647062"/>
    <n v="4363.9852816994708"/>
  </r>
  <r>
    <x v="207"/>
    <s v="Arce"/>
    <s v="Comun 3M"/>
    <s v="Bodega Seca"/>
    <n v="689.33333333333348"/>
    <n v="2.6772915838647062"/>
    <n v="1845.5463318107379"/>
  </r>
  <r>
    <x v="207"/>
    <s v="Arce"/>
    <s v="Comun 3M"/>
    <s v="Bodega Seca"/>
    <n v="872"/>
    <n v="2.6772915838647062"/>
    <n v="2334.5982611300237"/>
  </r>
  <r>
    <x v="207"/>
    <s v="Arce"/>
    <s v="Comun 3M"/>
    <s v="Bodega Seca"/>
    <n v="1150.625"/>
    <n v="2.6772915838647062"/>
    <n v="3080.5586286843277"/>
  </r>
  <r>
    <x v="207"/>
    <s v="Arce"/>
    <s v="Comun 3M"/>
    <s v="Bodega Seca"/>
    <n v="877.5"/>
    <n v="2.6772915838647062"/>
    <n v="2349.3233648412797"/>
  </r>
  <r>
    <x v="207"/>
    <s v="Arce"/>
    <s v="Comun 3M"/>
    <s v="Bodega Seca"/>
    <n v="197.38888888888889"/>
    <n v="2.6772915838647062"/>
    <n v="528.46761097062779"/>
  </r>
  <r>
    <x v="207"/>
    <s v="Arce"/>
    <s v="Comun 3M"/>
    <s v="Bodega Seca"/>
    <n v="82.5"/>
    <n v="2.6772915838647062"/>
    <n v="220.87655566883825"/>
  </r>
  <r>
    <x v="180"/>
    <s v="Cedro Macho"/>
    <s v="Comun 3M"/>
    <s v="Bodega Seca"/>
    <n v="-21.3888888888889"/>
    <n v="1.653250843424706"/>
    <n v="-35.361198595472899"/>
  </r>
  <r>
    <x v="145"/>
    <s v="Cedro Macho"/>
    <s v="Comun 3M"/>
    <s v="Bodega Seca"/>
    <n v="-7"/>
    <n v="1.653250843424706"/>
    <n v="-11.572755903972942"/>
  </r>
  <r>
    <x v="174"/>
    <s v="Frijolillo"/>
    <s v="Comun 3M"/>
    <s v="Bodega Seca"/>
    <n v="-22.75"/>
    <n v="2.3764997107130861"/>
    <n v="-54.065368418722706"/>
  </r>
  <r>
    <x v="188"/>
    <s v="Cedro Macho"/>
    <s v="Comun 3M"/>
    <s v="Bodega Seca"/>
    <n v="-24.3055555555556"/>
    <n v="1.653250843424706"/>
    <n v="-40.183180222128343"/>
  </r>
  <r>
    <x v="184"/>
    <s v="Roble "/>
    <s v="Cepillado C"/>
    <s v="Bodega Seca Cepillada"/>
    <n v="-24.4444444444444"/>
    <n v="3.7872651789270444"/>
    <n v="-92.577593262660912"/>
  </r>
  <r>
    <x v="176"/>
    <s v="Cedro Macho"/>
    <s v="Comun 3M"/>
    <s v="Bodega Seca"/>
    <n v="-4.7777777777777803"/>
    <n v="1.653250843424706"/>
    <n v="-7.898865140806933"/>
  </r>
  <r>
    <x v="188"/>
    <s v="Cedro Macho"/>
    <s v="Comun 3M"/>
    <s v="Bodega Seca"/>
    <n v="-32.0833333333333"/>
    <n v="1.653250843424706"/>
    <n v="-53.041797893209264"/>
  </r>
  <r>
    <x v="185"/>
    <s v="Roble "/>
    <s v="Cepillado C"/>
    <s v="Bodega Seca Cepillada"/>
    <n v="-29.7916666666667"/>
    <n v="3.7872651789270444"/>
    <n v="-112.82894178886832"/>
  </r>
  <r>
    <x v="145"/>
    <s v="Cedro Macho"/>
    <s v="Comun 3M"/>
    <s v="Bodega Seca"/>
    <n v="-10"/>
    <n v="1.653250843424706"/>
    <n v="-16.53250843424706"/>
  </r>
  <r>
    <x v="145"/>
    <s v="Cedro Macho"/>
    <s v="Comun 3M"/>
    <s v="Bodega Seca"/>
    <n v="-29.75"/>
    <n v="1.653250843424706"/>
    <n v="-49.184212591885"/>
  </r>
  <r>
    <x v="152"/>
    <s v="Cedro Macho"/>
    <s v="Comun 3M"/>
    <s v="Bodega Seca"/>
    <n v="-174.166666666667"/>
    <n v="1.653250843424706"/>
    <n v="-287.94118856313685"/>
  </r>
  <r>
    <x v="146"/>
    <s v="Cedro Macho"/>
    <s v="Comun 3M"/>
    <s v="Bodega Seca"/>
    <n v="-15.6666666666667"/>
    <n v="1.653250843424706"/>
    <n v="-25.900929880320447"/>
  </r>
  <r>
    <x v="181"/>
    <s v="Cedro Macho"/>
    <s v="Comun 3M"/>
    <s v="Bodega Seca"/>
    <n v="-7.375"/>
    <n v="1.653250843424706"/>
    <n v="-12.192724970257206"/>
  </r>
  <r>
    <x v="152"/>
    <s v="Cedro Macho"/>
    <s v="Comun 3M"/>
    <s v="Bodega Seca"/>
    <n v="-316.25"/>
    <n v="1.653250843424706"/>
    <n v="-522.84057923306329"/>
  </r>
  <r>
    <x v="181"/>
    <s v="Cedro Macho"/>
    <s v="Comun 3M"/>
    <s v="Bodega Seca"/>
    <n v="-20.4166666666667"/>
    <n v="1.653250843424706"/>
    <n v="-33.753871386587804"/>
  </r>
  <r>
    <x v="180"/>
    <s v="Cedro Macho"/>
    <s v="Comun 3M"/>
    <s v="Bodega Seca"/>
    <n v="-25.3333333333333"/>
    <n v="1.653250843424706"/>
    <n v="-41.882354700092499"/>
  </r>
  <r>
    <x v="192"/>
    <s v="Cedro Macho"/>
    <s v="Comun 3M"/>
    <s v="Bodega Seca"/>
    <n v="-57"/>
    <n v="1.653250843424706"/>
    <n v="-94.235298075208235"/>
  </r>
  <r>
    <x v="152"/>
    <s v="Cedro Macho"/>
    <s v="Comun 3M"/>
    <s v="Bodega Seca"/>
    <n v="-63.8888888888889"/>
    <n v="1.653250843424706"/>
    <n v="-105.6243594410229"/>
  </r>
  <r>
    <x v="194"/>
    <s v="Arce"/>
    <s v="Comun 3M"/>
    <s v="Bodega Seca"/>
    <n v="-253.6875"/>
    <n v="2.6772915838647062"/>
    <n v="-679.19540868167769"/>
  </r>
  <r>
    <x v="194"/>
    <s v="Arce"/>
    <s v="Comun 3M"/>
    <s v="Bodega Seca"/>
    <n v="-122.111111111111"/>
    <n v="2.6772915838647062"/>
    <n v="-326.92705007414548"/>
  </r>
  <r>
    <x v="194"/>
    <s v="Arce"/>
    <s v="Comun 3M"/>
    <s v="Bodega Seca"/>
    <n v="-11"/>
    <n v="2.6772915838647062"/>
    <n v="-29.450207422511767"/>
  </r>
  <r>
    <x v="194"/>
    <s v="Arce"/>
    <s v="Comun 3M"/>
    <s v="Bodega Seca"/>
    <n v="-97.5555555555556"/>
    <n v="2.6772915838647062"/>
    <n v="-261.18466784813478"/>
  </r>
  <r>
    <x v="192"/>
    <s v="Cedro Macho"/>
    <s v="Comun 3M"/>
    <s v="Bodega Seca"/>
    <n v="-26.3888888888889"/>
    <n v="1.653250843424706"/>
    <n v="-43.627452812596424"/>
  </r>
  <r>
    <x v="145"/>
    <s v="Cedro Macho"/>
    <s v="Comun 3M"/>
    <s v="Bodega Seca"/>
    <n v="-29.7222222222222"/>
    <n v="1.653250843424706"/>
    <n v="-49.138288957345388"/>
  </r>
  <r>
    <x v="146"/>
    <s v="Cedro Macho"/>
    <s v="Comun 3M"/>
    <s v="Bodega Seca"/>
    <n v="-114.333333333333"/>
    <n v="1.653250843424706"/>
    <n v="-189.02167976489082"/>
  </r>
  <r>
    <x v="194"/>
    <s v="Arce"/>
    <s v="Comun 3M"/>
    <s v="Bodega Seca"/>
    <n v="-60.4444444444444"/>
    <n v="2.6772915838647062"/>
    <n v="-161.82740240248879"/>
  </r>
  <r>
    <x v="185"/>
    <s v="Roble "/>
    <s v="Cepillado C"/>
    <s v="Bodega Seca Cepillada"/>
    <n v="-6.25"/>
    <n v="3.7872651789270444"/>
    <n v="-23.670407368294029"/>
  </r>
  <r>
    <x v="152"/>
    <s v="Cedro Macho"/>
    <s v="Comun 3M"/>
    <s v="Bodega Seca"/>
    <n v="-8.2638888888888893"/>
    <n v="1.653250843424706"/>
    <n v="-13.662281275523613"/>
  </r>
  <r>
    <x v="194"/>
    <s v="Arce"/>
    <s v="Comun 3M"/>
    <s v="Bodega Seca"/>
    <n v="-5.3333333333333304"/>
    <n v="2.6772915838647062"/>
    <n v="-14.278888447278426"/>
  </r>
  <r>
    <x v="199"/>
    <s v="Cedro Macho"/>
    <s v="Comun 3M"/>
    <s v="Bodega Seca"/>
    <n v="-65"/>
    <n v="1.653250843424706"/>
    <n v="-107.46130482260588"/>
  </r>
  <r>
    <x v="175"/>
    <s v="Frijolillo"/>
    <s v="Comun 3M"/>
    <s v="Bodega Seca"/>
    <n v="-13.5"/>
    <n v="2.3764997107130861"/>
    <n v="-32.082746094626664"/>
  </r>
  <r>
    <x v="198"/>
    <s v="Arce"/>
    <s v="Comun 3M"/>
    <s v="Bodega Seca"/>
    <n v="-126"/>
    <n v="2.6772915838647062"/>
    <n v="-337.338739566953"/>
  </r>
  <r>
    <x v="152"/>
    <s v="Cedro Macho"/>
    <s v="Comun 3M"/>
    <s v="Bodega Seca"/>
    <n v="-76.7361111111111"/>
    <n v="1.653250843424706"/>
    <n v="-126.86404041557638"/>
  </r>
  <r>
    <x v="194"/>
    <s v="Arce"/>
    <s v="Comun 3M"/>
    <s v="Bodega Seca"/>
    <n v="-151.347222222222"/>
    <n v="2.6772915838647062"/>
    <n v="-405.20064429685641"/>
  </r>
  <r>
    <x v="198"/>
    <s v="Arce"/>
    <s v="Comun 3M"/>
    <s v="Bodega Seca"/>
    <n v="-216"/>
    <n v="2.6772915838647062"/>
    <n v="-578.29498211477653"/>
  </r>
  <r>
    <x v="198"/>
    <s v="Arce"/>
    <s v="Comun 3M"/>
    <s v="Bodega Seca"/>
    <n v="-132.222222222222"/>
    <n v="2.6772915838647062"/>
    <n v="-353.9974427554439"/>
  </r>
  <r>
    <x v="194"/>
    <s v="Arce"/>
    <s v="Comun 3M"/>
    <s v="Bodega Seca"/>
    <n v="-105.333333333333"/>
    <n v="2.6772915838647062"/>
    <n v="-282.00804683374815"/>
  </r>
  <r>
    <x v="194"/>
    <s v="Arce"/>
    <s v="Comun 3M"/>
    <s v="Bodega Seca"/>
    <n v="-90.6666666666667"/>
    <n v="2.6772915838647062"/>
    <n v="-242.74110360373345"/>
  </r>
  <r>
    <x v="200"/>
    <s v="Cedro Macho"/>
    <s v="Comun 3M"/>
    <s v="Bodega Seca"/>
    <n v="-34.8333333333333"/>
    <n v="1.653250843424706"/>
    <n v="-57.588237712627205"/>
  </r>
  <r>
    <x v="152"/>
    <s v="Cedro Macho"/>
    <s v="Comun 3M"/>
    <s v="Bodega Seca"/>
    <n v="-82.6388888888889"/>
    <n v="1.653250843424706"/>
    <n v="-136.62281275523614"/>
  </r>
  <r>
    <x v="200"/>
    <s v="Cedro Macho"/>
    <s v="Comun 3M"/>
    <s v="Bodega Seca"/>
    <n v="-36.6666666666667"/>
    <n v="1.653250843424706"/>
    <n v="-60.619197592239274"/>
  </r>
  <r>
    <x v="194"/>
    <s v="Arce"/>
    <s v="Comun 3M"/>
    <s v="Bodega Seca"/>
    <n v="-23.6111111111111"/>
    <n v="2.6772915838647062"/>
    <n v="-63.213829063472204"/>
  </r>
  <r>
    <x v="146"/>
    <s v="Cedro Macho"/>
    <s v="Comun 3M"/>
    <s v="Bodega Seca"/>
    <n v="-6.25"/>
    <n v="1.653250843424706"/>
    <n v="-10.332817771404413"/>
  </r>
  <r>
    <x v="198"/>
    <s v="Arce"/>
    <s v="Comun 3M"/>
    <s v="Bodega Seca"/>
    <n v="-108.625"/>
    <n v="2.6772915838647062"/>
    <n v="-290.82079829730372"/>
  </r>
  <r>
    <x v="198"/>
    <s v="Arce"/>
    <s v="Comun 3M"/>
    <s v="Bodega Seca"/>
    <n v="-45.9375"/>
    <n v="2.6772915838647062"/>
    <n v="-122.98808213378494"/>
  </r>
  <r>
    <x v="201"/>
    <s v="Cedro Macho"/>
    <s v="Comun 3M"/>
    <s v="Bodega Seca"/>
    <n v="-163.125"/>
    <n v="1.653250843424706"/>
    <n v="-269.68654383365515"/>
  </r>
  <r>
    <x v="201"/>
    <s v="Cedro Macho"/>
    <s v="Comun 3M"/>
    <s v="Bodega Seca"/>
    <n v="-136.111111111111"/>
    <n v="1.653250843424706"/>
    <n v="-225.02580924391813"/>
  </r>
  <r>
    <x v="201"/>
    <s v="Cedro Macho"/>
    <s v="Comun 3M"/>
    <s v="Bodega Seca"/>
    <n v="-183.75"/>
    <n v="1.653250843424706"/>
    <n v="-303.78484247928969"/>
  </r>
  <r>
    <x v="206"/>
    <s v="Cedro Macho"/>
    <s v="Comun 3M"/>
    <s v="Bodega Seca"/>
    <n v="-28.3333333333333"/>
    <n v="1.653250843424706"/>
    <n v="-46.842107230366615"/>
  </r>
  <r>
    <x v="201"/>
    <s v="Cedro Macho"/>
    <s v="Comun 3M"/>
    <s v="Bodega Seca"/>
    <n v="-168.75"/>
    <n v="1.653250843424706"/>
    <n v="-278.98607982791913"/>
  </r>
  <r>
    <x v="193"/>
    <s v="Cedro Macho"/>
    <s v="Comun 3M"/>
    <s v="Bodega Seca"/>
    <n v="-30.0833333333333"/>
    <n v="1.653250843424706"/>
    <n v="-49.735296206359848"/>
  </r>
  <r>
    <x v="194"/>
    <s v="Arce"/>
    <s v="Comun 3M"/>
    <s v="Bodega Seca"/>
    <n v="-19.8333333333333"/>
    <n v="2.6772915838647062"/>
    <n v="-53.099616413316582"/>
  </r>
  <r>
    <x v="198"/>
    <s v="Arce"/>
    <s v="Comun 3M"/>
    <s v="Bodega Seca"/>
    <n v="-13.75"/>
    <n v="2.6772915838647062"/>
    <n v="-36.812759278139708"/>
  </r>
  <r>
    <x v="194"/>
    <s v="Arce"/>
    <s v="Comun 3M"/>
    <s v="Bodega Seca"/>
    <n v="-2.8888888888888902"/>
    <n v="2.6772915838647062"/>
    <n v="-7.7343979089424879"/>
  </r>
  <r>
    <x v="146"/>
    <s v="Cedro Macho"/>
    <s v="Comun 3M"/>
    <s v="Bodega Seca"/>
    <n v="-52"/>
    <n v="1.653250843424706"/>
    <n v="-85.969043858084717"/>
  </r>
  <r>
    <x v="190"/>
    <s v="Arce"/>
    <s v="Comun 3M"/>
    <s v="Bodega Seca"/>
    <n v="-89.0625"/>
    <n v="2.6772915838647062"/>
    <n v="-238.4462816879504"/>
  </r>
  <r>
    <x v="207"/>
    <s v="Arce"/>
    <s v="Comun 3M"/>
    <s v="Bodega Seca"/>
    <n v="-197.388888888889"/>
    <n v="2.6772915838647062"/>
    <n v="-528.46761097062813"/>
  </r>
  <r>
    <x v="207"/>
    <s v="Arce"/>
    <s v="Comun 3M"/>
    <s v="Bodega Seca"/>
    <n v="-82.5"/>
    <n v="2.6772915838647062"/>
    <n v="-220.87655566883825"/>
  </r>
  <r>
    <x v="152"/>
    <s v="Cedro Macho"/>
    <s v="Comun 3M"/>
    <s v="Bodega Seca"/>
    <n v="232.5"/>
    <n v="1.6532508434247062"/>
    <n v="384.38082109624418"/>
  </r>
  <r>
    <x v="152"/>
    <s v="Cedro Macho"/>
    <s v="Comun 3M"/>
    <s v="Bodega Seca"/>
    <n v="49.583333333333336"/>
    <n v="1.6532508434247062"/>
    <n v="81.973687653141681"/>
  </r>
  <r>
    <x v="152"/>
    <s v="Cedro Macho"/>
    <s v="Comun 3M"/>
    <s v="Bodega Seca"/>
    <n v="708.75"/>
    <n v="1.6532508434247062"/>
    <n v="1171.7415352772605"/>
  </r>
  <r>
    <x v="208"/>
    <s v="Arce"/>
    <s v="Comun 3M"/>
    <s v="Bodega Seca"/>
    <n v="2672.75"/>
    <n v="2.6772915838647071"/>
    <n v="7155.7310807743961"/>
  </r>
  <r>
    <x v="208"/>
    <s v="Arce"/>
    <s v="Comun 3M"/>
    <s v="Bodega Seca"/>
    <n v="312"/>
    <n v="2.6772915838647071"/>
    <n v="835.31497416578861"/>
  </r>
  <r>
    <x v="208"/>
    <s v="Arce"/>
    <s v="Comun 3M"/>
    <s v="Bodega Seca"/>
    <n v="832.41666666666663"/>
    <n v="2.6772915838647071"/>
    <n v="2228.6221359353799"/>
  </r>
  <r>
    <x v="208"/>
    <s v="Arce"/>
    <s v="Comun 3M"/>
    <s v="Bodega Seca"/>
    <n v="895.125"/>
    <n v="2.6772915838647071"/>
    <n v="2396.5106290068961"/>
  </r>
  <r>
    <x v="208"/>
    <s v="Arce"/>
    <s v="Comun 3M"/>
    <s v="Bodega Seca"/>
    <n v="272"/>
    <n v="2.6772915838647071"/>
    <n v="728.22331081120035"/>
  </r>
  <r>
    <x v="208"/>
    <s v="Arce"/>
    <s v="Comun 3M"/>
    <s v="Bodega Seca"/>
    <n v="97.777777777777771"/>
    <n v="2.6772915838647071"/>
    <n v="261.77962153343799"/>
  </r>
  <r>
    <x v="152"/>
    <s v="Cedro Macho"/>
    <s v="Comun 3M"/>
    <s v="Bodega Seca"/>
    <n v="107.43055555555556"/>
    <n v="1.6532508434247062"/>
    <n v="177.60965658180697"/>
  </r>
  <r>
    <x v="152"/>
    <s v="Cedro Macho"/>
    <s v="Comun 3M"/>
    <s v="Bodega Seca"/>
    <n v="242.66666666666666"/>
    <n v="1.6532508434247062"/>
    <n v="401.1888713377287"/>
  </r>
  <r>
    <x v="198"/>
    <s v="Arce"/>
    <s v="Cepillado C"/>
    <s v="Bodega Seca Cepillada"/>
    <n v="115.3125"/>
    <n v="2.7138074535197512"/>
    <n v="312.93592198399631"/>
  </r>
  <r>
    <x v="209"/>
    <s v="Teca"/>
    <s v="Cepillado C"/>
    <s v="Bodega Seca Cepillada"/>
    <n v="3"/>
    <n v="3.5343017834010659"/>
    <n v="10.602905350203198"/>
  </r>
  <r>
    <x v="197"/>
    <s v="Roble "/>
    <s v="Cepillado C"/>
    <s v="Bodega Seca Cepillada"/>
    <n v="17.5"/>
    <n v="3.787265178927044"/>
    <n v="66.277140631223276"/>
  </r>
  <r>
    <x v="209"/>
    <s v="Cedro Macho"/>
    <s v="Comun 3M"/>
    <s v="Bodega Seca"/>
    <n v="0.9375"/>
    <n v="1.6532508434247062"/>
    <n v="1.549922665710662"/>
  </r>
  <r>
    <x v="209"/>
    <s v="Guanacaste"/>
    <s v="Comun 3M"/>
    <s v="Bodega Seca - Slab"/>
    <n v="0.9375"/>
    <n v="1.3281905551577264"/>
    <n v="1.2451786454603686"/>
  </r>
  <r>
    <x v="204"/>
    <s v="Roble "/>
    <s v="Cepillado C"/>
    <s v="Bodega Seca Cepillada"/>
    <n v="38.25"/>
    <n v="3.787265178927044"/>
    <n v="144.86289309395943"/>
  </r>
  <r>
    <x v="203"/>
    <s v="Roble "/>
    <s v="Cepillado C"/>
    <s v="Bodega Seca Cepillada"/>
    <n v="1.5"/>
    <n v="3.787265178927044"/>
    <n v="5.6808977683905661"/>
  </r>
  <r>
    <x v="194"/>
    <s v="Arce"/>
    <s v="Comun 3M"/>
    <s v="Bodega Seca"/>
    <n v="15.888888888888889"/>
    <n v="2.6772915838647071"/>
    <n v="42.53918849918368"/>
  </r>
  <r>
    <x v="201"/>
    <s v="Cedro Macho"/>
    <s v="Comun 3M"/>
    <s v="Bodega Seca"/>
    <n v="195.83333333333334"/>
    <n v="1.6532508434247062"/>
    <n v="323.761623504005"/>
  </r>
  <r>
    <x v="188"/>
    <s v="Cedro Macho"/>
    <s v="Comun 3M"/>
    <s v="Bodega Seca"/>
    <n v="25.5"/>
    <n v="1.6532508434247062"/>
    <n v="42.157896507330008"/>
  </r>
  <r>
    <x v="197"/>
    <s v="Roble "/>
    <s v="Cepillado C"/>
    <s v="Bodega Seca Cepillada"/>
    <n v="9"/>
    <n v="3.787265178927044"/>
    <n v="34.085386610343399"/>
  </r>
  <r>
    <x v="204"/>
    <s v="Roble "/>
    <s v="Cepillado C"/>
    <s v="Bodega Seca Cepillada"/>
    <n v="24"/>
    <n v="3.787265178927044"/>
    <n v="90.894364294249058"/>
  </r>
  <r>
    <x v="201"/>
    <s v="Cedro Macho"/>
    <s v="Comun 3M"/>
    <s v="Bodega Seca"/>
    <n v="122.625"/>
    <n v="1.6532508434247062"/>
    <n v="202.7298846749546"/>
  </r>
  <r>
    <x v="205"/>
    <s v="Roble "/>
    <s v="Cepillado C"/>
    <s v="Bodega Seca Cepillada"/>
    <n v="101"/>
    <n v="3.787265178927044"/>
    <n v="382.51378307163145"/>
  </r>
  <r>
    <x v="197"/>
    <s v="Roble "/>
    <s v="Cepillado C"/>
    <s v="Bodega Seca Cepillada"/>
    <n v="7"/>
    <n v="3.787265178927044"/>
    <n v="26.510856252489308"/>
  </r>
  <r>
    <x v="210"/>
    <s v="Cedro Macho"/>
    <s v="Comun 3M"/>
    <s v="Bodega Seca"/>
    <n v="8"/>
    <n v="1.6532508434247062"/>
    <n v="13.226006747397649"/>
  </r>
  <r>
    <x v="210"/>
    <s v="Roble "/>
    <s v="Cepillado C"/>
    <s v="Bodega Seca Cepillada"/>
    <n v="7.5"/>
    <n v="3.787265178927044"/>
    <n v="28.40448884195283"/>
  </r>
  <r>
    <x v="193"/>
    <s v="Cedro Macho"/>
    <s v="Comun 3M"/>
    <s v="Bodega Seca"/>
    <n v="18"/>
    <n v="1.6532508434247062"/>
    <n v="29.758515181644711"/>
  </r>
  <r>
    <x v="204"/>
    <s v="Roble "/>
    <s v="Cepillado C"/>
    <s v="Bodega Seca Cepillada"/>
    <n v="32"/>
    <n v="3.787265178927044"/>
    <n v="121.19248572566541"/>
  </r>
  <r>
    <x v="201"/>
    <s v="Cedro Macho"/>
    <s v="Comun 3M"/>
    <s v="Bodega Seca"/>
    <n v="35.555555555555557"/>
    <n v="1.6532508434247062"/>
    <n v="58.782252210656225"/>
  </r>
  <r>
    <x v="201"/>
    <s v="Cedro Macho"/>
    <s v="Comun 3M"/>
    <s v="Bodega Seca"/>
    <n v="45.833333333333336"/>
    <n v="1.6532508434247062"/>
    <n v="75.77399699029904"/>
  </r>
  <r>
    <x v="201"/>
    <s v="Cedro Macho"/>
    <s v="Comun 3M"/>
    <s v="Bodega Seca"/>
    <n v="151.25"/>
    <n v="1.6532508434247062"/>
    <n v="250.05419006798681"/>
  </r>
  <r>
    <x v="203"/>
    <s v="Roble "/>
    <s v="Cepillado C"/>
    <s v="Bodega Seca Cepillada"/>
    <n v="46.5"/>
    <n v="3.787265178927044"/>
    <n v="176.10783082010755"/>
  </r>
  <r>
    <x v="211"/>
    <s v="Frijolillo"/>
    <s v="Comun 3M"/>
    <s v="Bodega Seca"/>
    <n v="52.5"/>
    <n v="2.3764997107130856"/>
    <n v="124.76623481243699"/>
  </r>
  <r>
    <x v="211"/>
    <s v="Frijolillo"/>
    <s v="Comun 3M"/>
    <s v="Bodega Seca"/>
    <n v="45.833333333333336"/>
    <n v="2.3764997107130856"/>
    <n v="108.92290340768309"/>
  </r>
  <r>
    <x v="152"/>
    <s v="Cedro Macho"/>
    <s v="Comun 3M"/>
    <s v="Bodega Seca"/>
    <n v="26.388888888888889"/>
    <n v="1.6532508434247062"/>
    <n v="43.627452812596417"/>
  </r>
  <r>
    <x v="207"/>
    <s v="Arce"/>
    <s v="Comun 3M"/>
    <s v="Bodega Seca"/>
    <n v="49.583333333333336"/>
    <n v="2.6772915838647071"/>
    <n v="132.74904103329175"/>
  </r>
  <r>
    <x v="212"/>
    <s v="Cedro Macho"/>
    <s v="Comun 3M"/>
    <s v="Bodega Seca"/>
    <n v="71.555555555555557"/>
    <n v="1.6532508434247062"/>
    <n v="118.29928257394565"/>
  </r>
  <r>
    <x v="212"/>
    <s v="Arce"/>
    <s v="Comun 3M"/>
    <s v="Bodega Seca"/>
    <n v="268.125"/>
    <n v="2.6772915838647071"/>
    <n v="717.84880592372463"/>
  </r>
  <r>
    <x v="212"/>
    <s v="Arce"/>
    <s v="Comun 3M"/>
    <s v="Bodega Seca"/>
    <n v="226.41666666666666"/>
    <n v="2.6772915838647071"/>
    <n v="606.18343611336741"/>
  </r>
  <r>
    <x v="212"/>
    <s v="Frijolillo"/>
    <s v="Comun 3M"/>
    <s v="Bodega Seca"/>
    <n v="247.5"/>
    <n v="2.3764997107130856"/>
    <n v="588.18367840148869"/>
  </r>
  <r>
    <x v="204"/>
    <s v="Roble "/>
    <s v="Cepillado C"/>
    <s v="Bodega Seca Cepillada"/>
    <n v="7"/>
    <n v="3.787265178927044"/>
    <n v="26.510856252489308"/>
  </r>
  <r>
    <x v="204"/>
    <s v="Roble "/>
    <s v="Cepillado C"/>
    <s v="Bodega Seca Cepillada"/>
    <n v="8.3333333333333339"/>
    <n v="3.787265178927044"/>
    <n v="31.56054315772537"/>
  </r>
  <r>
    <x v="213"/>
    <s v="Roble "/>
    <s v="Cepillado C"/>
    <s v="Bodega Seca Cepillada"/>
    <n v="59.583333333333336"/>
    <n v="3.787265178927044"/>
    <n v="225.65788357773638"/>
  </r>
  <r>
    <x v="214"/>
    <s v="Frijolillo"/>
    <s v="Comun 3M"/>
    <s v="Bodega Seca"/>
    <n v="161.33333333333334"/>
    <n v="2.3764997107130856"/>
    <n v="383.40861999504449"/>
  </r>
  <r>
    <x v="214"/>
    <s v="Frijolillo"/>
    <s v="Comun 3M"/>
    <s v="Bodega Seca"/>
    <n v="7.7777777777777777"/>
    <n v="2.3764997107130856"/>
    <n v="18.483886638879554"/>
  </r>
  <r>
    <x v="208"/>
    <s v="Arce"/>
    <s v="Comun 3M"/>
    <s v="Bodega Seca"/>
    <n v="644.44444444444446"/>
    <n v="2.6772915838647071"/>
    <n v="1725.365687379478"/>
  </r>
  <r>
    <x v="208"/>
    <s v="Arce"/>
    <s v="Comun 3M"/>
    <s v="Bodega Seca"/>
    <n v="770"/>
    <n v="2.6772915838647071"/>
    <n v="2061.5145195758246"/>
  </r>
  <r>
    <x v="208"/>
    <s v="Arce"/>
    <s v="Comun 3M"/>
    <s v="Bodega Seca"/>
    <n v="268.125"/>
    <n v="2.6772915838647071"/>
    <n v="717.84880592372463"/>
  </r>
  <r>
    <x v="208"/>
    <s v="Arce"/>
    <s v="Comun 3M"/>
    <s v="Bodega Seca"/>
    <n v="226.41666666666666"/>
    <n v="2.6772915838647071"/>
    <n v="606.18343611336741"/>
  </r>
  <r>
    <x v="214"/>
    <s v="Frijolillo"/>
    <s v="Comun 3M"/>
    <s v="Bodega Seca"/>
    <n v="3.1111111111111112"/>
    <n v="2.3764997107130856"/>
    <n v="7.3935546555518217"/>
  </r>
  <r>
    <x v="212"/>
    <s v="Frijolillo"/>
    <s v="Comun 3M"/>
    <s v="Bodega Seca"/>
    <n v="401.11111111111109"/>
    <n v="2.3764997107130856"/>
    <n v="953.24043951935982"/>
  </r>
  <r>
    <x v="212"/>
    <s v="Frijolillo"/>
    <s v="Comun 3M"/>
    <s v="Bodega Seca"/>
    <n v="380"/>
    <n v="2.3764997107130856"/>
    <n v="903.06989007097252"/>
  </r>
  <r>
    <x v="208"/>
    <s v="Arce"/>
    <s v="Comun 3M"/>
    <s v="Bodega Seca"/>
    <n v="375"/>
    <n v="2.6772915838647071"/>
    <n v="1003.9843439492652"/>
  </r>
  <r>
    <x v="212"/>
    <s v="Roble "/>
    <s v="Cepillado C"/>
    <s v="Bodega Seca Cepillada"/>
    <n v="34.375"/>
    <n v="3.787265178927044"/>
    <n v="130.18724052561714"/>
  </r>
  <r>
    <x v="212"/>
    <s v="Teca"/>
    <s v="Comun 3M"/>
    <s v="Bodega Seca"/>
    <n v="98.923611111111114"/>
    <n v="2.6490133333333339"/>
    <n v="262.04996481481487"/>
  </r>
  <r>
    <x v="212"/>
    <s v="Arce"/>
    <s v="Comun 3M"/>
    <s v="Bodega Seca"/>
    <n v="67.833333333333329"/>
    <n v="2.6772915838647071"/>
    <n v="181.60961243882261"/>
  </r>
  <r>
    <x v="212"/>
    <s v="Roble "/>
    <s v="Cepillado C"/>
    <s v="Bodega Seca Cepillada"/>
    <n v="132"/>
    <n v="3.787265178927044"/>
    <n v="499.9190036183698"/>
  </r>
  <r>
    <x v="207"/>
    <s v="Arce"/>
    <s v="Comun 3M"/>
    <s v="Bodega Seca"/>
    <n v="88.5"/>
    <n v="2.6772915838647071"/>
    <n v="236.94030517202657"/>
  </r>
  <r>
    <x v="198"/>
    <s v="Arce"/>
    <s v="Comun 3M"/>
    <s v="Bodega Seca"/>
    <n v="68.833333333333329"/>
    <n v="2.6772915838647071"/>
    <n v="184.28690402268734"/>
  </r>
  <r>
    <x v="207"/>
    <s v="Arce"/>
    <s v="Comun 3M"/>
    <s v="Bodega Seca"/>
    <n v="62.805555555555557"/>
    <n v="2.6772915838647071"/>
    <n v="168.14878530883618"/>
  </r>
  <r>
    <x v="207"/>
    <s v="Arce"/>
    <s v="Comun 3M"/>
    <s v="Bodega Seca"/>
    <n v="3.3333333333333335"/>
    <n v="2.6772915838647071"/>
    <n v="8.9243052795490243"/>
  </r>
  <r>
    <x v="208"/>
    <s v="Arce"/>
    <s v="Comun 3M"/>
    <s v="Bodega Seca"/>
    <n v="420.45138888888891"/>
    <n v="2.6772915838647071"/>
    <n v="1125.6709648964493"/>
  </r>
  <r>
    <x v="208"/>
    <s v="Arce"/>
    <s v="Comun 3M"/>
    <s v="Bodega Seca"/>
    <n v="361.25"/>
    <n v="2.6772915838647071"/>
    <n v="967.1715846711254"/>
  </r>
  <r>
    <x v="202"/>
    <s v="Roble "/>
    <s v="Cepillado C"/>
    <s v="Bodega Seca Cepillada"/>
    <n v="-8.5763888888888893"/>
    <n v="3.787265178927044"/>
    <n v="-32.481058999825692"/>
  </r>
  <r>
    <x v="203"/>
    <s v="Roble "/>
    <s v="Cepillado C"/>
    <s v="Bodega Seca Cepillada"/>
    <n v="-36.4166666666667"/>
    <n v="3.787265178927044"/>
    <n v="-137.91957359925996"/>
  </r>
  <r>
    <x v="203"/>
    <s v="Roble "/>
    <s v="Cepillado C"/>
    <s v="Bodega Seca Cepillada"/>
    <n v="-10.0833333333333"/>
    <n v="3.787265178927044"/>
    <n v="-38.188257220847568"/>
  </r>
  <r>
    <x v="205"/>
    <s v="Roble "/>
    <s v="Cepillado C"/>
    <s v="Bodega Seca Cepillada"/>
    <n v="-47.7569444444444"/>
    <n v="3.787265178927044"/>
    <n v="-180.86821274639763"/>
  </r>
  <r>
    <x v="204"/>
    <s v="Roble "/>
    <s v="Cepillado C"/>
    <s v="Bodega Seca Cepillada"/>
    <n v="-62.2222222222222"/>
    <n v="3.787265178927044"/>
    <n v="-235.65205557768266"/>
  </r>
  <r>
    <x v="205"/>
    <s v="Roble "/>
    <s v="Cepillado C"/>
    <s v="Bodega Seca Cepillada"/>
    <n v="-7.5"/>
    <n v="3.787265178927044"/>
    <n v="-28.40448884195283"/>
  </r>
  <r>
    <x v="197"/>
    <s v="Roble "/>
    <s v="Cepillado C"/>
    <s v="Bodega Seca Cepillada"/>
    <n v="-6.2291666666666696"/>
    <n v="3.787265178927044"/>
    <n v="-23.591506010399723"/>
  </r>
  <r>
    <x v="193"/>
    <s v="Cedro Macho"/>
    <s v="Comun 3M"/>
    <s v="Bodega Seca"/>
    <n v="-4"/>
    <n v="1.6532508434247062"/>
    <n v="-6.6130033736988247"/>
  </r>
  <r>
    <x v="201"/>
    <s v="Cedro Macho"/>
    <s v="Comun 3M"/>
    <s v="Bodega Seca"/>
    <n v="-19.8333333333333"/>
    <n v="1.6532508434247062"/>
    <n v="-32.789475061256617"/>
  </r>
  <r>
    <x v="207"/>
    <s v="Arce"/>
    <s v="Comun 3M"/>
    <s v="Bodega Seca"/>
    <n v="-42.75"/>
    <n v="2.6772915838647071"/>
    <n v="-114.45421521021623"/>
  </r>
  <r>
    <x v="194"/>
    <s v="Arce"/>
    <s v="Comun 3M"/>
    <s v="Bodega Seca"/>
    <n v="-9.375"/>
    <n v="2.6772915838647071"/>
    <n v="-25.099608598731628"/>
  </r>
  <r>
    <x v="201"/>
    <s v="Cedro Macho"/>
    <s v="Comun 3M"/>
    <s v="Bodega Seca"/>
    <n v="-107.430555555556"/>
    <n v="1.6532508434247062"/>
    <n v="-177.60965658180771"/>
  </r>
  <r>
    <x v="201"/>
    <s v="Cedro Macho"/>
    <s v="Comun 3M"/>
    <s v="Bodega Seca"/>
    <n v="-242.666666666667"/>
    <n v="1.6532508434247062"/>
    <n v="-401.18887133772927"/>
  </r>
  <r>
    <x v="205"/>
    <s v="Roble "/>
    <s v="Cepillado C"/>
    <s v="Bodega Seca Cepillada"/>
    <n v="-43.5"/>
    <n v="3.787265178927044"/>
    <n v="-164.74603528332642"/>
  </r>
  <r>
    <x v="205"/>
    <s v="Roble "/>
    <s v="Cepillado C"/>
    <s v="Bodega Seca Cepillada"/>
    <n v="-42.2430555555556"/>
    <n v="3.787265178927044"/>
    <n v="-159.98565335703634"/>
  </r>
  <r>
    <x v="197"/>
    <s v="Roble "/>
    <s v="Cepillado C"/>
    <s v="Bodega Seca Cepillada"/>
    <n v="-3.28125"/>
    <n v="3.787265178927044"/>
    <n v="-12.426963868354363"/>
  </r>
  <r>
    <x v="204"/>
    <s v="Roble "/>
    <s v="Cepillado C"/>
    <s v="Bodega Seca Cepillada"/>
    <n v="-18.75"/>
    <n v="3.787265178927044"/>
    <n v="-71.01122210488208"/>
  </r>
  <r>
    <x v="204"/>
    <s v="Roble "/>
    <s v="Cepillado C"/>
    <s v="Bodega Seca Cepillada"/>
    <n v="-35.6944444444444"/>
    <n v="3.787265178927044"/>
    <n v="-135.18432652559017"/>
  </r>
  <r>
    <x v="203"/>
    <s v="Roble "/>
    <s v="Cepillado C"/>
    <s v="Bodega Seca Cepillada"/>
    <n v="-24.5"/>
    <n v="3.787265178927044"/>
    <n v="-92.78799688371258"/>
  </r>
  <r>
    <x v="207"/>
    <s v="Arce"/>
    <s v="Comun 3M"/>
    <s v="Bodega Seca"/>
    <n v="-317.33333333333297"/>
    <n v="2.6772915838647071"/>
    <n v="-849.59386261306611"/>
  </r>
  <r>
    <x v="207"/>
    <s v="Arce"/>
    <s v="Comun 3M"/>
    <s v="Bodega Seca"/>
    <n v="-330"/>
    <n v="2.6772915838647071"/>
    <n v="-883.50622267535334"/>
  </r>
  <r>
    <x v="207"/>
    <s v="Arce"/>
    <s v="Comun 3M"/>
    <s v="Bodega Seca"/>
    <n v="-76.6666666666667"/>
    <n v="2.6772915838647071"/>
    <n v="-205.25902142962764"/>
  </r>
  <r>
    <x v="196"/>
    <s v="Cedro Macho"/>
    <s v="Comun 3M"/>
    <s v="Bodega Seca"/>
    <n v="-8.6666666666666696"/>
    <n v="1.6532508434247062"/>
    <n v="-14.328173976347459"/>
  </r>
  <r>
    <x v="195"/>
    <s v="Cedro Macho"/>
    <s v="Comun 3M"/>
    <s v="Bodega Seca"/>
    <n v="-6.9166666666666696"/>
    <n v="1.6532508434247062"/>
    <n v="-11.434985000354223"/>
  </r>
  <r>
    <x v="135"/>
    <s v="Cedro Macho"/>
    <s v="Comun 3M"/>
    <s v="Bodega Seca"/>
    <n v="-377.777777777778"/>
    <n v="1.6532508434247062"/>
    <n v="-624.56142973822273"/>
  </r>
  <r>
    <x v="135"/>
    <s v="Cedro Macho"/>
    <s v="Comun 3M"/>
    <s v="Bodega Seca"/>
    <n v="-194.444444444444"/>
    <n v="1.6532508434247062"/>
    <n v="-321.46544177702549"/>
  </r>
  <r>
    <x v="135"/>
    <s v="Frijolillo"/>
    <s v="Comun 3M"/>
    <s v="Bodega Seca"/>
    <n v="-385.805555555556"/>
    <n v="2.3764997107130856"/>
    <n v="-916.86679116928008"/>
  </r>
  <r>
    <x v="135"/>
    <s v="Cedro Macho"/>
    <s v="Comun 3M"/>
    <s v="Bodega Seca"/>
    <n v="-106.666666666667"/>
    <n v="1.6532508434247062"/>
    <n v="-176.34675663196921"/>
  </r>
  <r>
    <x v="212"/>
    <s v="Cedro Macho"/>
    <s v="Comun 3M"/>
    <s v="Bodega Seca"/>
    <n v="-71.5555555555556"/>
    <n v="1.6532508434247062"/>
    <n v="-118.29928257394572"/>
  </r>
  <r>
    <x v="212"/>
    <s v="Arce"/>
    <s v="Comun 3M"/>
    <s v="Bodega Seca"/>
    <n v="-268.125"/>
    <n v="2.6772915838647071"/>
    <n v="-717.84880592372463"/>
  </r>
  <r>
    <x v="212"/>
    <s v="Arce"/>
    <s v="Comun 3M"/>
    <s v="Bodega Seca"/>
    <n v="-226.416666666667"/>
    <n v="2.6772915838647071"/>
    <n v="-606.18343611336832"/>
  </r>
  <r>
    <x v="204"/>
    <s v="Roble "/>
    <s v="Cepillado C"/>
    <s v="Bodega Seca Cepillada"/>
    <n v="-8.8472222222222197"/>
    <n v="3.787265178927044"/>
    <n v="-33.506776652451755"/>
  </r>
  <r>
    <x v="205"/>
    <s v="Roble "/>
    <s v="Cepillado C"/>
    <s v="Bodega Seca Cepillada"/>
    <n v="-51.9166666666667"/>
    <n v="3.787265178927044"/>
    <n v="-196.62218387262917"/>
  </r>
  <r>
    <x v="213"/>
    <s v="Roble "/>
    <s v="Cepillado C"/>
    <s v="Bodega Seca Cepillada"/>
    <n v="-21.1111111111111"/>
    <n v="3.787265178927044"/>
    <n v="-79.953375999570881"/>
  </r>
  <r>
    <x v="198"/>
    <s v="Arce"/>
    <s v="Comun 3M"/>
    <s v="Bodega Seca"/>
    <n v="-157.5"/>
    <n v="2.6772915838647071"/>
    <n v="-421.67342445869139"/>
  </r>
  <r>
    <x v="214"/>
    <s v="Frijolillo"/>
    <s v="Comun 3M"/>
    <s v="Bodega Seca"/>
    <n v="-2.5"/>
    <n v="2.3764997107130856"/>
    <n v="-5.9412492767827141"/>
  </r>
  <r>
    <x v="135"/>
    <s v="Frijolillo"/>
    <s v="Comun 3M"/>
    <s v="Bodega Seca"/>
    <n v="-401.11111111111097"/>
    <n v="2.3764997107130856"/>
    <n v="-953.2404395193596"/>
  </r>
  <r>
    <x v="135"/>
    <s v="Frijolillo"/>
    <s v="Comun 3M"/>
    <s v="Bodega Seca"/>
    <n v="-380"/>
    <n v="2.3764997107130856"/>
    <n v="-903.06989007097252"/>
  </r>
  <r>
    <x v="135"/>
    <s v="Roble "/>
    <s v="Cepillado C"/>
    <s v="Bodega Seca Cepillada"/>
    <n v="-34.375"/>
    <n v="3.787265178927044"/>
    <n v="-130.18724052561714"/>
  </r>
  <r>
    <x v="135"/>
    <s v="Teca"/>
    <s v="Comun 3M"/>
    <s v="Bodega Seca"/>
    <n v="-98.9236111111111"/>
    <n v="2.6490133333333339"/>
    <n v="-262.04996481481481"/>
  </r>
  <r>
    <x v="135"/>
    <s v="Arce"/>
    <s v="Comun 3M"/>
    <s v="Bodega Seca"/>
    <n v="-67.8333333333333"/>
    <n v="2.6772915838647071"/>
    <n v="-181.60961243882255"/>
  </r>
  <r>
    <x v="135"/>
    <s v="Roble "/>
    <s v="Cepillado C"/>
    <s v="Bodega Seca Cepillada"/>
    <n v="-132"/>
    <n v="3.787265178927044"/>
    <n v="-499.9190036183698"/>
  </r>
  <r>
    <x v="207"/>
    <s v="Arce"/>
    <s v="Comun 3M"/>
    <s v="Bodega Seca"/>
    <n v="-31.1666666666667"/>
    <n v="2.6772915838647071"/>
    <n v="-83.442254363783462"/>
  </r>
  <r>
    <x v="214"/>
    <s v="Frijolillo"/>
    <s v="Comun 3M"/>
    <s v="Bodega Seca"/>
    <n v="-2.4791666666666701"/>
    <n v="2.3764997107130856"/>
    <n v="-5.891738866142866"/>
  </r>
  <r>
    <x v="207"/>
    <s v="Arce"/>
    <s v="Comun 3M"/>
    <s v="Bodega Seca"/>
    <n v="-60"/>
    <n v="2.6772915838647071"/>
    <n v="-160.63749503188242"/>
  </r>
  <r>
    <x v="214"/>
    <s v="Frijolillo"/>
    <s v="Comun 3M"/>
    <s v="Bodega Seca"/>
    <n v="-24.3680555555556"/>
    <n v="2.3764997107130856"/>
    <n v="-57.91067697841828"/>
  </r>
  <r>
    <x v="211"/>
    <s v="Frijolillo"/>
    <s v="Comun 3M"/>
    <s v="Bodega Seca"/>
    <n v="-45.7708333333333"/>
    <n v="2.3764997107130856"/>
    <n v="-108.77437217576345"/>
  </r>
  <r>
    <x v="207"/>
    <s v="Arce"/>
    <s v="Comun 3M"/>
    <s v="Bodega Seca"/>
    <n v="-6.2222222222222197"/>
    <n v="2.6772915838647071"/>
    <n v="-16.658703188491504"/>
  </r>
  <r>
    <x v="207"/>
    <s v="Arce"/>
    <s v="Comun 3M"/>
    <s v="Bodega Seca"/>
    <n v="-420.45138888888903"/>
    <n v="2.6772915838647071"/>
    <n v="-1125.6709648964497"/>
  </r>
  <r>
    <x v="176"/>
    <s v="Cedro Macho"/>
    <s v="Comun 3M"/>
    <s v="Bodega Seca"/>
    <n v="502.625"/>
    <n v="1.6532508434247064"/>
    <n v="830.96520517634303"/>
  </r>
  <r>
    <x v="201"/>
    <s v="Cedro Macho"/>
    <s v="Comun 3M"/>
    <s v="Bodega Seca"/>
    <n v="47.597222222222221"/>
    <n v="1.6532508434247064"/>
    <n v="78.690147783562068"/>
  </r>
  <r>
    <x v="215"/>
    <s v="Cedro Macho"/>
    <s v="Comun 3M"/>
    <s v="Bodega Seca"/>
    <n v="1.6666666666666667"/>
    <n v="1.6532508434247064"/>
    <n v="2.755418072374511"/>
  </r>
  <r>
    <x v="215"/>
    <s v="Roble "/>
    <s v="Cepillado C"/>
    <s v="Bodega Seca Cepillada"/>
    <n v="2.1111111111111112"/>
    <n v="3.7872651789270448"/>
    <n v="7.9953375999570948"/>
  </r>
  <r>
    <x v="215"/>
    <s v="Arce"/>
    <s v="Comun 3M"/>
    <s v="Bodega Seca"/>
    <n v="2.25"/>
    <n v="2.6772915838647071"/>
    <n v="6.0239060636955912"/>
  </r>
  <r>
    <x v="215"/>
    <s v="Nogal"/>
    <s v="Cepillado C"/>
    <s v="Bodega Seca Cepillada"/>
    <n v="2.9166666666666665"/>
    <n v="5.8481776602122988"/>
    <n v="17.057184842285871"/>
  </r>
  <r>
    <x v="216"/>
    <s v="Cedro Macho"/>
    <s v="Comun 3M"/>
    <s v="Bodega Seca"/>
    <n v="102.33333333333333"/>
    <n v="1.6532508434247064"/>
    <n v="169.18266964379495"/>
  </r>
  <r>
    <x v="217"/>
    <s v="Cedro Macho"/>
    <s v="Comun 3M"/>
    <s v="Bodega Seca"/>
    <n v="119.16666666666666"/>
    <n v="1.6532508434247064"/>
    <n v="197.01239217477749"/>
  </r>
  <r>
    <x v="176"/>
    <s v="Cedro Macho"/>
    <s v="Comun 3M"/>
    <s v="Bodega Seca"/>
    <n v="128.25"/>
    <n v="1.6532508434247064"/>
    <n v="212.02942066921861"/>
  </r>
  <r>
    <x v="218"/>
    <s v="Cedro Macho"/>
    <s v="Comun 3M"/>
    <s v="Bodega Seca"/>
    <n v="82.5"/>
    <n v="1.6532508434247064"/>
    <n v="136.39319458253829"/>
  </r>
  <r>
    <x v="176"/>
    <s v="Cedro Macho"/>
    <s v="Comun 3M"/>
    <s v="Bodega Seca"/>
    <n v="81"/>
    <n v="1.6532508434247064"/>
    <n v="133.91331831740121"/>
  </r>
  <r>
    <x v="219"/>
    <s v="Cedro Macho"/>
    <s v="Comun 3M"/>
    <s v="Bodega Seca"/>
    <n v="525.375"/>
    <n v="1.6532508434247064"/>
    <n v="868.57666186425513"/>
  </r>
  <r>
    <x v="220"/>
    <s v="Cedro Macho"/>
    <s v="Comun 3M"/>
    <s v="Bodega Seca"/>
    <n v="4"/>
    <n v="1.6532508434247064"/>
    <n v="6.6130033736988256"/>
  </r>
  <r>
    <x v="220"/>
    <s v="Cedro Macho"/>
    <s v="Comun 3M"/>
    <s v="Bodega Seca"/>
    <n v="9.3333333333333339"/>
    <n v="1.6532508434247064"/>
    <n v="15.43034120529726"/>
  </r>
  <r>
    <x v="217"/>
    <s v="Cedro Macho"/>
    <s v="Comun 3M"/>
    <s v="Bodega Seca"/>
    <n v="23.333333333333336"/>
    <n v="1.6532508434247064"/>
    <n v="38.575853013243155"/>
  </r>
  <r>
    <x v="201"/>
    <s v="Cedro Macho"/>
    <s v="Comun 3M"/>
    <s v="Bodega Seca"/>
    <n v="37.326388888888886"/>
    <n v="1.6532508434247064"/>
    <n v="61.70988391255414"/>
  </r>
  <r>
    <x v="218"/>
    <s v="Cedro Macho"/>
    <s v="Comun 3M"/>
    <s v="Bodega Seca"/>
    <n v="5"/>
    <n v="1.6532508434247064"/>
    <n v="8.2662542171235316"/>
  </r>
  <r>
    <x v="221"/>
    <s v="Cedro Macho"/>
    <s v="Comun 3M"/>
    <s v="Bodega Seca"/>
    <n v="57.500000000000007"/>
    <n v="1.6532508434247064"/>
    <n v="95.061923496920627"/>
  </r>
  <r>
    <x v="221"/>
    <s v="Cedro Macho"/>
    <s v="Comun 3M"/>
    <s v="Bodega Seca"/>
    <n v="5.5"/>
    <n v="1.6532508434247064"/>
    <n v="9.0928796388358855"/>
  </r>
  <r>
    <x v="220"/>
    <s v="Cedro Macho"/>
    <s v="Comun 3M"/>
    <s v="Bodega Seca"/>
    <n v="3.1944444444444446"/>
    <n v="1.6532508434247064"/>
    <n v="5.2812179720511461"/>
  </r>
  <r>
    <x v="216"/>
    <s v="Cedro Macho"/>
    <s v="Comun 3M"/>
    <s v="Bodega Seca"/>
    <n v="11.666666666666666"/>
    <n v="1.6532508434247064"/>
    <n v="19.287926506621574"/>
  </r>
  <r>
    <x v="222"/>
    <s v="Cedro Macho"/>
    <s v="Comun 3M"/>
    <s v="Bodega Seca"/>
    <n v="168.5"/>
    <n v="1.6532508434247064"/>
    <n v="278.57276711706305"/>
  </r>
  <r>
    <x v="223"/>
    <s v="Cedro Macho"/>
    <s v="Comun 3M"/>
    <s v="Bodega Seca"/>
    <n v="4.5"/>
    <n v="1.6532508434247064"/>
    <n v="7.4396287954111786"/>
  </r>
  <r>
    <x v="212"/>
    <s v="Arce"/>
    <s v="Comun 3M"/>
    <s v="Bodega Seca"/>
    <n v="769.16666666666674"/>
    <n v="2.6772915838647071"/>
    <n v="2059.2834432559375"/>
  </r>
  <r>
    <x v="224"/>
    <s v="Cedro Macho"/>
    <s v="Comun 3M"/>
    <s v="Bodega Seca"/>
    <n v="10.208333333333334"/>
    <n v="1.6532508434247064"/>
    <n v="16.876935693293881"/>
  </r>
  <r>
    <x v="224"/>
    <s v="Cedro Macho"/>
    <s v="Comun 3M"/>
    <s v="Bodega Seca"/>
    <n v="51.166666666666664"/>
    <n v="1.6532508434247064"/>
    <n v="84.591334821897476"/>
  </r>
  <r>
    <x v="225"/>
    <s v="Cedro Macho"/>
    <s v="Comun 3M"/>
    <s v="Bodega Seca"/>
    <n v="15"/>
    <n v="1.6532508434247064"/>
    <n v="24.798762651370595"/>
  </r>
  <r>
    <x v="225"/>
    <s v="Cedro Macho"/>
    <s v="Comun 3M"/>
    <s v="Bodega Seca"/>
    <n v="1.25"/>
    <n v="1.6532508434247064"/>
    <n v="2.0665635542808829"/>
  </r>
  <r>
    <x v="32"/>
    <s v="Cedro Macho"/>
    <s v="Comun 3M"/>
    <s v="Bodega Seca"/>
    <n v="4.666666666666667"/>
    <n v="1.6532508434247064"/>
    <n v="7.7151706026486302"/>
  </r>
  <r>
    <x v="226"/>
    <s v="Cedro Macho"/>
    <s v="Comun 3M"/>
    <s v="Bodega Seca"/>
    <n v="84.3125"/>
    <n v="1.6532508434247064"/>
    <n v="139.38971173624557"/>
  </r>
  <r>
    <x v="227"/>
    <s v="Cedro Macho"/>
    <s v="Comun 3M"/>
    <s v="Bodega Seca"/>
    <n v="75.833333333333343"/>
    <n v="1.6532508434247064"/>
    <n v="125.37152229304026"/>
  </r>
  <r>
    <x v="227"/>
    <s v="Cedro Macho"/>
    <s v="Comun 3M"/>
    <s v="Bodega Seca"/>
    <n v="11.666666666666666"/>
    <n v="1.6532508434247064"/>
    <n v="19.287926506621574"/>
  </r>
  <r>
    <x v="215"/>
    <s v="Nogal"/>
    <s v="Cepillado C"/>
    <s v="Bodega Seca Cepillada"/>
    <n v="-1.6666666666666701"/>
    <n v="5.8481776602122988"/>
    <n v="-9.7469627670205181"/>
  </r>
  <r>
    <x v="176"/>
    <s v="Cedro Macho"/>
    <s v="Comun 3M"/>
    <s v="Bodega Seca"/>
    <n v="-94.7222222222222"/>
    <n v="1.6532508434247064"/>
    <n v="-156.59959377995133"/>
  </r>
  <r>
    <x v="212"/>
    <s v="Arce"/>
    <s v="Comun 3M"/>
    <s v="Bodega Seca"/>
    <n v="-769.16666666666697"/>
    <n v="2.6772915838647071"/>
    <n v="-2059.283443255938"/>
  </r>
  <r>
    <x v="176"/>
    <s v="Cedro Macho"/>
    <s v="Comun 3M"/>
    <s v="Bodega Seca"/>
    <n v="-30.9375"/>
    <n v="1.6532508434247064"/>
    <n v="-51.147447968451857"/>
  </r>
  <r>
    <x v="176"/>
    <s v="Cedro Macho"/>
    <s v="Comun 3M"/>
    <s v="Bodega Seca"/>
    <n v="-280.83333333333297"/>
    <n v="1.6532508434247064"/>
    <n v="-464.28794519510444"/>
  </r>
  <r>
    <x v="218"/>
    <s v="Cedro Macho"/>
    <s v="Comun 3M"/>
    <s v="Bodega Seca"/>
    <n v="-4"/>
    <n v="1.6532508434247064"/>
    <n v="-6.6130033736988256"/>
  </r>
  <r>
    <x v="179"/>
    <s v="Roble "/>
    <s v="Cepillado C"/>
    <s v="Bodega Seca Cepillada"/>
    <n v="-25.1666666666667"/>
    <n v="3.7872651789270448"/>
    <n v="-95.312840336330751"/>
  </r>
  <r>
    <x v="178"/>
    <s v="Roble "/>
    <s v="Cepillado C"/>
    <s v="Bodega Seca Cepillada"/>
    <n v="-40"/>
    <n v="3.7872651789270448"/>
    <n v="-151.4906071570818"/>
  </r>
  <r>
    <x v="222"/>
    <s v="Cedro Macho"/>
    <s v="Comun 3M"/>
    <s v="Bodega Seca"/>
    <n v="-2.5"/>
    <n v="1.6532508434247064"/>
    <n v="-4.1331271085617658"/>
  </r>
  <r>
    <x v="216"/>
    <s v="Cedro Macho"/>
    <s v="Comun 3M"/>
    <s v="Bodega Seca"/>
    <n v="-3.375"/>
    <n v="1.6532508434247064"/>
    <n v="-5.5797215965583842"/>
  </r>
  <r>
    <x v="220"/>
    <s v="Cedro Macho"/>
    <s v="Comun 3M"/>
    <s v="Bodega Seca"/>
    <n v="-0.75"/>
    <n v="1.6532508434247064"/>
    <n v="-1.2399381325685299"/>
  </r>
  <r>
    <x v="201"/>
    <s v="Cedro Macho"/>
    <s v="Comun 3M"/>
    <s v="Bodega Seca"/>
    <n v="-120.416666666667"/>
    <n v="1.6532508434247064"/>
    <n v="-199.07895572905895"/>
  </r>
  <r>
    <x v="28"/>
    <s v="Guanacaste"/>
    <s v="Comun 3M"/>
    <s v="Bodega Seca"/>
    <n v="-30.375"/>
    <n v="1.3281905551577264"/>
    <n v="-40.343788112915938"/>
  </r>
  <r>
    <x v="28"/>
    <s v="Cedro Macho"/>
    <s v="Comun 3M"/>
    <s v="Bodega Seca"/>
    <n v="-36"/>
    <n v="1.6532508434247064"/>
    <n v="-59.517030363289429"/>
  </r>
  <r>
    <x v="71"/>
    <s v="Arce"/>
    <s v="Comun 3M"/>
    <s v="Bodega Seca"/>
    <n v="-5.75"/>
    <n v="2.6772915838647071"/>
    <n v="-15.394426607222066"/>
  </r>
  <r>
    <x v="71"/>
    <s v="Nogal"/>
    <s v="Cepillado C"/>
    <s v="Bodega Seca Cepillada"/>
    <n v="-1.125"/>
    <n v="5.8481776602122988"/>
    <n v="-6.5791998677388364"/>
  </r>
  <r>
    <x v="13"/>
    <s v="Cedro Macho"/>
    <s v="Comun 3M"/>
    <s v="Bodega Seca"/>
    <n v="-4.6666666666666696"/>
    <n v="1.6532508434247064"/>
    <n v="-7.7151706026486346"/>
  </r>
  <r>
    <x v="216"/>
    <s v="Cedro Macho"/>
    <s v="Comun 3M"/>
    <s v="Bodega Seca"/>
    <n v="-20"/>
    <n v="1.6532508434247064"/>
    <n v="-33.065016868494126"/>
  </r>
  <r>
    <x v="216"/>
    <s v="Cedro Macho"/>
    <s v="Comun 3M"/>
    <s v="Bodega Seca"/>
    <n v="-6.25"/>
    <n v="1.6532508434247064"/>
    <n v="-10.332817771404414"/>
  </r>
  <r>
    <x v="228"/>
    <s v="Cedro Macho"/>
    <s v="Comun 3M"/>
    <s v="Bodega Seca"/>
    <n v="1038"/>
    <n v="1.6532508434247064"/>
    <n v="1716.0743754748453"/>
  </r>
  <r>
    <x v="226"/>
    <s v="Cedro Macho"/>
    <s v="Comun 3M"/>
    <s v="Bodega Seca"/>
    <n v="2.6388888888888888"/>
    <n v="1.6532508434247064"/>
    <n v="4.3627452812596417"/>
  </r>
  <r>
    <x v="229"/>
    <s v="Cedro Macho"/>
    <s v="Comun 3M"/>
    <s v="Bodega Seca"/>
    <n v="25"/>
    <n v="1.6532508434247064"/>
    <n v="41.331271085617658"/>
  </r>
  <r>
    <x v="230"/>
    <s v="Cedro Macho"/>
    <s v="Comun 3M"/>
    <s v="Bodega Seca"/>
    <n v="90.666666666666671"/>
    <n v="1.6532508434247064"/>
    <n v="149.89474313717338"/>
  </r>
  <r>
    <x v="212"/>
    <s v="Cedro Macho"/>
    <s v="Comun 3M"/>
    <s v="Bodega Seca"/>
    <n v="114.625"/>
    <n v="1.6532508434247064"/>
    <n v="189.50387792755697"/>
  </r>
  <r>
    <x v="212"/>
    <s v="Cedro Macho"/>
    <s v="Comun 3M"/>
    <s v="Bodega Seca"/>
    <n v="344.79166666666663"/>
    <n v="1.6532508434247064"/>
    <n v="570.02711372247688"/>
  </r>
  <r>
    <x v="231"/>
    <s v="Cedro Macho"/>
    <s v="Comun 3M"/>
    <s v="Bodega Seca"/>
    <n v="1.1111111111111112"/>
    <n v="1.6532508434247064"/>
    <n v="1.8369453815830072"/>
  </r>
  <r>
    <x v="231"/>
    <s v="Teca"/>
    <s v="Comun 3M"/>
    <s v="Bodega Seca"/>
    <n v="1.1111111111111112"/>
    <n v="2.6490133333333339"/>
    <n v="2.9433481481481487"/>
  </r>
  <r>
    <x v="231"/>
    <s v="Roble "/>
    <s v="Cepillado C"/>
    <s v="Bodega Seca Cepillada"/>
    <n v="0.55555555555555558"/>
    <n v="3.7872651789270444"/>
    <n v="2.1040362105150248"/>
  </r>
  <r>
    <x v="226"/>
    <s v="Cedro Macho"/>
    <s v="Comun 3M"/>
    <s v="Bodega Seca"/>
    <n v="2.3333333333333335"/>
    <n v="1.6532508434247064"/>
    <n v="3.8575853013243151"/>
  </r>
  <r>
    <x v="176"/>
    <s v="Cedro Macho"/>
    <s v="Comun 3M"/>
    <s v="Bodega Seca"/>
    <n v="3.8055555555555554"/>
    <n v="1.6532508434247064"/>
    <n v="6.2915379319217992"/>
  </r>
  <r>
    <x v="232"/>
    <s v="Cedro Macho"/>
    <s v="Comun 3M"/>
    <s v="Bodega Seca"/>
    <n v="256.4375"/>
    <n v="1.6532508434247064"/>
    <n v="423.95551316072317"/>
  </r>
  <r>
    <x v="226"/>
    <s v="Cedro Macho"/>
    <s v="Comun 3M"/>
    <s v="Bodega Seca"/>
    <n v="13.222222222222221"/>
    <n v="1.6532508434247064"/>
    <n v="21.859650040837785"/>
  </r>
  <r>
    <x v="228"/>
    <s v="Cedro Macho"/>
    <s v="Comun 3M"/>
    <s v="Bodega Seca"/>
    <n v="104"/>
    <n v="1.6532508434247064"/>
    <n v="171.93808771616946"/>
  </r>
  <r>
    <x v="233"/>
    <s v="Cedro Macho"/>
    <s v="Comun 3M"/>
    <s v="Bodega Seca"/>
    <n v="106.66666666666666"/>
    <n v="1.6532508434247064"/>
    <n v="176.34675663196867"/>
  </r>
  <r>
    <x v="231"/>
    <s v="Nogal"/>
    <s v="Cepillado C"/>
    <s v="Bodega Seca Cepillada"/>
    <n v="3.3333333333333335"/>
    <n v="5.8481776602122988"/>
    <n v="19.493925534040997"/>
  </r>
  <r>
    <x v="234"/>
    <s v="Cedro Macho"/>
    <s v="Comun 3M"/>
    <s v="Bodega Seca"/>
    <n v="65"/>
    <n v="1.6532508434247064"/>
    <n v="107.46130482260591"/>
  </r>
  <r>
    <x v="234"/>
    <s v="Cedro Macho"/>
    <s v="Comun 3M"/>
    <s v="Bodega Seca"/>
    <n v="29.388888888888889"/>
    <n v="1.6532508434247064"/>
    <n v="48.58720534287054"/>
  </r>
  <r>
    <x v="234"/>
    <s v="Nogal"/>
    <s v="Cepillado C"/>
    <s v="Bodega Seca Cepillada"/>
    <n v="114.66666666666667"/>
    <n v="5.8481776602122988"/>
    <n v="670.59103837101031"/>
  </r>
  <r>
    <x v="233"/>
    <s v="Cedro Macho"/>
    <s v="Comun 3M"/>
    <s v="Bodega Seca"/>
    <n v="220"/>
    <n v="1.6532508434247064"/>
    <n v="363.71518555343539"/>
  </r>
  <r>
    <x v="201"/>
    <s v="Cedro Macho"/>
    <s v="Comun 3M"/>
    <s v="Bodega Seca"/>
    <n v="49.888888888888886"/>
    <n v="1.6532508434247064"/>
    <n v="82.47884763307701"/>
  </r>
  <r>
    <x v="233"/>
    <s v="Cedro Macho"/>
    <s v="Comun 3M"/>
    <s v="Bodega Seca"/>
    <n v="6"/>
    <n v="1.6532508434247064"/>
    <n v="9.9195050605482393"/>
  </r>
  <r>
    <x v="208"/>
    <s v="Arce"/>
    <s v="Comun 3M"/>
    <s v="Bodega Seca"/>
    <n v="71.666666666666671"/>
    <n v="2.6772915838647076"/>
    <n v="191.87256351030405"/>
  </r>
  <r>
    <x v="201"/>
    <s v="Cedro Macho"/>
    <s v="Comun 3M"/>
    <s v="Bodega Seca"/>
    <n v="103.81944444444444"/>
    <n v="1.6532508434247064"/>
    <n v="171.63958409166221"/>
  </r>
  <r>
    <x v="201"/>
    <s v="Cedro Macho"/>
    <s v="Comun 3M"/>
    <s v="Bodega Seca"/>
    <n v="23.111111111111111"/>
    <n v="1.6532508434247064"/>
    <n v="38.208463936926549"/>
  </r>
  <r>
    <x v="208"/>
    <s v="Arce"/>
    <s v="Comun 3M"/>
    <s v="Bodega Seca"/>
    <n v="470.125"/>
    <n v="2.6772915838647076"/>
    <n v="1258.6617058643956"/>
  </r>
  <r>
    <x v="201"/>
    <s v="Cedro Macho"/>
    <s v="Comun 3M"/>
    <s v="Bodega Seca"/>
    <n v="454.5"/>
    <n v="1.6532508434247064"/>
    <n v="751.40250833652908"/>
  </r>
  <r>
    <x v="201"/>
    <s v="Cedro Macho"/>
    <s v="Comun 3M"/>
    <s v="Bodega Seca"/>
    <n v="301"/>
    <n v="1.6532508434247064"/>
    <n v="497.62850387083665"/>
  </r>
  <r>
    <x v="201"/>
    <s v="Cedro Macho"/>
    <s v="Comun 3M"/>
    <s v="Bodega Seca"/>
    <n v="312.13888888888891"/>
    <n v="1.6532508434247064"/>
    <n v="516.0438813212063"/>
  </r>
  <r>
    <x v="234"/>
    <s v="Nogal"/>
    <s v="Cepillado C"/>
    <s v="Bodega Seca Cepillada"/>
    <n v="9.1666666666666661"/>
    <n v="5.8481776602122988"/>
    <n v="53.608295218612739"/>
  </r>
  <r>
    <x v="176"/>
    <s v="Cedro Macho"/>
    <s v="Comun 3M"/>
    <s v="Bodega Seca"/>
    <n v="10.125"/>
    <n v="1.6532508434247064"/>
    <n v="16.739164789675151"/>
  </r>
  <r>
    <x v="234"/>
    <s v="Nogal"/>
    <s v="Cepillado C"/>
    <s v="Bodega Seca Cepillada"/>
    <n v="12.833333333333334"/>
    <n v="5.8481776602122988"/>
    <n v="75.051613306057831"/>
  </r>
  <r>
    <x v="235"/>
    <s v="Cedro Macho"/>
    <s v="Comun 3M"/>
    <s v="Bodega Seca"/>
    <n v="370.375"/>
    <n v="1.6532508434247064"/>
    <n v="612.32278113342568"/>
  </r>
  <r>
    <x v="201"/>
    <s v="Cedro Macho"/>
    <s v="Comun 3M"/>
    <s v="Bodega Seca"/>
    <n v="57.777777777777779"/>
    <n v="1.6532508434247064"/>
    <n v="95.521159842316365"/>
  </r>
  <r>
    <x v="236"/>
    <s v="Cedro Macho"/>
    <s v="Comun 3M"/>
    <s v="Bodega Seca"/>
    <n v="208.33333333333334"/>
    <n v="1.6532508434247064"/>
    <n v="344.42725904681384"/>
  </r>
  <r>
    <x v="201"/>
    <s v="Cedro Macho"/>
    <s v="Comun 3M"/>
    <s v="Bodega Seca"/>
    <n v="26.666666666666668"/>
    <n v="1.6532508434247064"/>
    <n v="44.086689157992176"/>
  </r>
  <r>
    <x v="237"/>
    <s v="Cedro Macho"/>
    <s v="Comun 3M"/>
    <s v="Bodega Seca"/>
    <n v="22.222222222222221"/>
    <n v="1.6532508434247064"/>
    <n v="36.73890763166014"/>
  </r>
  <r>
    <x v="237"/>
    <s v="Cedro Macho"/>
    <s v="Comun 3M"/>
    <s v="Bodega Seca"/>
    <n v="109"/>
    <n v="1.6532508434247064"/>
    <n v="180.20434193329299"/>
  </r>
  <r>
    <x v="237"/>
    <s v="Cedro Macho"/>
    <s v="Comun 3M"/>
    <s v="Bodega Seca"/>
    <n v="9.3333333333333339"/>
    <n v="1.6532508434247064"/>
    <n v="15.43034120529726"/>
  </r>
  <r>
    <x v="237"/>
    <s v="Cedro Macho"/>
    <s v="Comun 3M"/>
    <s v="Bodega Seca"/>
    <n v="38.5"/>
    <n v="1.6532508434247064"/>
    <n v="63.650157471851195"/>
  </r>
  <r>
    <x v="238"/>
    <s v="Cedro Macho"/>
    <s v="Comun 3M"/>
    <s v="Bodega Seca"/>
    <n v="71.076388888888886"/>
    <n v="1.6532508434247064"/>
    <n v="117.50709987813798"/>
  </r>
  <r>
    <x v="238"/>
    <s v="Cedro Macho"/>
    <s v="Comun 3M"/>
    <s v="Bodega Seca"/>
    <n v="21.055555555555557"/>
    <n v="1.6532508434247064"/>
    <n v="34.810114980997987"/>
  </r>
  <r>
    <x v="239"/>
    <s v="Roble "/>
    <s v="Cepillado C"/>
    <s v="Bodega Seca Cepillada"/>
    <n v="62.222222222222221"/>
    <n v="3.7872651789270444"/>
    <n v="235.65205557768277"/>
  </r>
  <r>
    <x v="240"/>
    <s v="Cedro Macho"/>
    <s v="Comun 3M"/>
    <s v="Bodega Seca"/>
    <n v="34.666666666666664"/>
    <n v="1.6532508434247064"/>
    <n v="57.312695905389816"/>
  </r>
  <r>
    <x v="239"/>
    <s v="Cedro Macho"/>
    <s v="Comun 3M"/>
    <s v="Bodega Seca"/>
    <n v="184"/>
    <n v="1.6532508434247064"/>
    <n v="304.198155190146"/>
  </r>
  <r>
    <x v="238"/>
    <s v="Cedro Macho"/>
    <s v="Comun 3M"/>
    <s v="Bodega Seca"/>
    <n v="79.527777777777771"/>
    <n v="1.6532508434247064"/>
    <n v="131.47936568680373"/>
  </r>
  <r>
    <x v="241"/>
    <s v="Cedro Macho"/>
    <s v="Comun 3M"/>
    <s v="Bodega Seca"/>
    <n v="118.66666666666666"/>
    <n v="1.6532508434247064"/>
    <n v="196.18576675306514"/>
  </r>
  <r>
    <x v="241"/>
    <s v="Cedro Macho"/>
    <s v="Comun 3M"/>
    <s v="Bodega Seca"/>
    <n v="4.083333333333333"/>
    <n v="1.6532508434247064"/>
    <n v="6.750774277317551"/>
  </r>
  <r>
    <x v="235"/>
    <s v="Cedro Macho"/>
    <s v="Comun 3M"/>
    <s v="Bodega Seca"/>
    <n v="13.333333333333334"/>
    <n v="1.6532508434247064"/>
    <n v="22.043344578996088"/>
  </r>
  <r>
    <x v="234"/>
    <s v="Cedro Macho"/>
    <s v="Comun 3M"/>
    <s v="Bodega Seca"/>
    <n v="24.444444444444443"/>
    <n v="1.6532508434247064"/>
    <n v="40.412798394826154"/>
  </r>
  <r>
    <x v="236"/>
    <s v="Cedro Macho"/>
    <s v="Comun 3M"/>
    <s v="Bodega Seca"/>
    <n v="290"/>
    <n v="1.6532508434247064"/>
    <n v="479.44274459316483"/>
  </r>
  <r>
    <x v="242"/>
    <s v="Cedro Macho"/>
    <s v="Comun 3M"/>
    <s v="Bodega Seca"/>
    <n v="118.33333333333333"/>
    <n v="1.6532508434247064"/>
    <n v="195.63468313859025"/>
  </r>
  <r>
    <x v="243"/>
    <s v="Cedro Macho"/>
    <s v="Comun 3M"/>
    <s v="Bodega Seca"/>
    <n v="62.500000000000007"/>
    <n v="1.6532508434247064"/>
    <n v="103.32817771404416"/>
  </r>
  <r>
    <x v="244"/>
    <s v="Cedro Macho"/>
    <s v="Comun 3M"/>
    <s v="Bodega Seca"/>
    <n v="16.666666666666668"/>
    <n v="1.6532508434247064"/>
    <n v="27.554180723745109"/>
  </r>
  <r>
    <x v="245"/>
    <s v="Cedro Macho"/>
    <s v="Comun 3M"/>
    <s v="Bodega Seca"/>
    <n v="169.37500000000003"/>
    <n v="1.6532508434247064"/>
    <n v="280.01936160505971"/>
  </r>
  <r>
    <x v="245"/>
    <s v="Cedro Macho"/>
    <s v="Comun 3M"/>
    <s v="Bodega Seca"/>
    <n v="17.111111111111111"/>
    <n v="1.6532508434247064"/>
    <n v="28.28895887637831"/>
  </r>
  <r>
    <x v="236"/>
    <s v="Cedro Macho"/>
    <s v="Comun 3M"/>
    <s v="Bodega Seca"/>
    <n v="154.66666666666669"/>
    <n v="1.6532508434247064"/>
    <n v="255.70279711635462"/>
  </r>
  <r>
    <x v="237"/>
    <s v="Cedro Macho"/>
    <s v="Comun 3M"/>
    <s v="Bodega Seca"/>
    <n v="11.25"/>
    <n v="1.6532508434247064"/>
    <n v="18.599071988527946"/>
  </r>
  <r>
    <x v="240"/>
    <s v="Cedro Macho"/>
    <s v="Comun 3M"/>
    <s v="Bodega Seca"/>
    <n v="3.4027777777777777"/>
    <n v="1.6532508434247064"/>
    <n v="5.625645231097959"/>
  </r>
  <r>
    <x v="212"/>
    <s v="Cedro Macho"/>
    <s v="Comun 3M"/>
    <s v="Bodega Seca"/>
    <n v="111.47222222222221"/>
    <n v="1.6532508434247064"/>
    <n v="184.29154540731517"/>
  </r>
  <r>
    <x v="201"/>
    <s v="Cedro Macho"/>
    <s v="Comun 3M"/>
    <s v="Bodega Seca"/>
    <n v="20"/>
    <n v="1.6532508434247064"/>
    <n v="33.065016868494126"/>
  </r>
  <r>
    <x v="239"/>
    <s v="Cedro Macho"/>
    <s v="Comun 3M"/>
    <s v="Bodega Seca"/>
    <n v="16.666666666666668"/>
    <n v="1.6532508434247064"/>
    <n v="27.554180723745109"/>
  </r>
  <r>
    <x v="208"/>
    <s v="Arce"/>
    <s v="Comun 3M"/>
    <s v="Bodega Seca"/>
    <n v="76.388888888888886"/>
    <n v="2.6772915838647076"/>
    <n v="204.5153293229985"/>
  </r>
  <r>
    <x v="216"/>
    <s v="Cedro Macho"/>
    <s v="Comun 3M"/>
    <s v="Bodega Seca"/>
    <n v="45.333333333333336"/>
    <n v="1.6532508434247064"/>
    <n v="74.947371568586689"/>
  </r>
  <r>
    <x v="212"/>
    <s v="Cedro Macho"/>
    <s v="Comun 3M"/>
    <s v="Bodega Seca"/>
    <n v="91.145833333333329"/>
    <n v="1.6532508434247064"/>
    <n v="150.68692583298105"/>
  </r>
  <r>
    <x v="246"/>
    <s v="Cedro Macho"/>
    <s v="Comun 3M"/>
    <s v="Bodega Seca"/>
    <n v="63"/>
    <n v="1.6532508434247064"/>
    <n v="104.15480313575651"/>
  </r>
  <r>
    <x v="247"/>
    <s v="Cedro Macho"/>
    <s v="Comun 3M"/>
    <s v="Bodega Seca"/>
    <n v="92.166666666666671"/>
    <n v="1.6532508434247064"/>
    <n v="152.37461940231046"/>
  </r>
  <r>
    <x v="247"/>
    <s v="Cedro Macho"/>
    <s v="Comun 3M"/>
    <s v="Bodega Seca"/>
    <n v="20"/>
    <n v="1.6532508434247064"/>
    <n v="33.065016868494126"/>
  </r>
  <r>
    <x v="208"/>
    <s v="Arce"/>
    <s v="Comun 3M"/>
    <s v="Bodega Seca"/>
    <n v="56.125"/>
    <n v="2.6772915838647076"/>
    <n v="150.2629901444067"/>
  </r>
  <r>
    <x v="233"/>
    <s v="Cedro Macho"/>
    <s v="Comun 3M"/>
    <s v="Bodega Seca"/>
    <n v="25.277777777777779"/>
    <n v="1.6532508434247064"/>
    <n v="41.79050743101341"/>
  </r>
  <r>
    <x v="239"/>
    <s v="Roble "/>
    <s v="Cepillado Z"/>
    <s v="Bodega Seca Cepillada"/>
    <n v="4.1111111111111107"/>
    <n v="3.7872651789270444"/>
    <n v="15.569867957811182"/>
  </r>
  <r>
    <x v="234"/>
    <s v="Cedro Macho"/>
    <s v="Comun 3M"/>
    <s v="Bodega Seca"/>
    <n v="10.111111111111111"/>
    <n v="1.6532508434247064"/>
    <n v="16.716202972405362"/>
  </r>
  <r>
    <x v="248"/>
    <s v="Cedro Macho"/>
    <s v="Comun 3M"/>
    <s v="Bodega Seca"/>
    <n v="282.50000000000006"/>
    <n v="1.6532508434247064"/>
    <n v="467.04336326747966"/>
  </r>
  <r>
    <x v="245"/>
    <s v="Cedro Macho"/>
    <s v="Comun 3M"/>
    <s v="Bodega Seca"/>
    <n v="13.333333333333334"/>
    <n v="1.6532508434247064"/>
    <n v="22.043344578996088"/>
  </r>
  <r>
    <x v="242"/>
    <s v="Cedro Macho"/>
    <s v="Comun 3M"/>
    <s v="Bodega Seca"/>
    <n v="2.5"/>
    <n v="1.6532508434247064"/>
    <n v="4.1331271085617658"/>
  </r>
  <r>
    <x v="222"/>
    <s v="Cedro Macho"/>
    <s v="Comun 3M"/>
    <s v="Bodega Seca"/>
    <n v="122"/>
    <n v="1.6532508434247064"/>
    <n v="201.69660289781419"/>
  </r>
  <r>
    <x v="222"/>
    <s v="Cedro Macho"/>
    <s v="Comun 3M"/>
    <s v="Bodega Seca"/>
    <n v="15.166666666666666"/>
    <n v="1.6532508434247064"/>
    <n v="25.074304458608047"/>
  </r>
  <r>
    <x v="201"/>
    <s v="Cedro Macho"/>
    <s v="Comun 3M"/>
    <s v="Bodega Seca"/>
    <n v="360.625"/>
    <n v="1.6532508434247064"/>
    <n v="596.20358541003475"/>
  </r>
  <r>
    <x v="201"/>
    <s v="Cedro Macho"/>
    <s v="Comun 3M"/>
    <s v="Bodega Seca"/>
    <n v="131.38888888888889"/>
    <n v="1.6532508434247064"/>
    <n v="217.21879137219059"/>
  </r>
  <r>
    <x v="201"/>
    <s v="Cedro Macho"/>
    <s v="Comun 3M"/>
    <s v="Bodega Seca"/>
    <n v="12"/>
    <n v="1.6532508434247064"/>
    <n v="19.839010121096479"/>
  </r>
  <r>
    <x v="208"/>
    <s v="Arce"/>
    <s v="Comun 3M"/>
    <s v="Bodega Seca"/>
    <n v="98.625"/>
    <n v="2.6772915838647076"/>
    <n v="264.04788245865677"/>
  </r>
  <r>
    <x v="249"/>
    <s v="Cedro Macho"/>
    <s v="Comun 3M"/>
    <s v="Bodega Seca"/>
    <n v="43.75"/>
    <n v="1.6532508434247064"/>
    <n v="72.329724399830909"/>
  </r>
  <r>
    <x v="249"/>
    <s v="Roble "/>
    <s v="Cepillado Z"/>
    <s v="Bodega Seca Cepillada"/>
    <n v="12.666666666666666"/>
    <n v="3.7872651789270444"/>
    <n v="47.972025599742558"/>
  </r>
  <r>
    <x v="249"/>
    <s v="Cedro Macho"/>
    <s v="Comun 3M"/>
    <s v="Bodega Seca"/>
    <n v="51.722222222222221"/>
    <n v="1.6532508434247064"/>
    <n v="85.50980751268898"/>
  </r>
  <r>
    <x v="232"/>
    <s v="Cedro Macho"/>
    <s v="Comun 3M"/>
    <s v="Bodega Seca"/>
    <n v="156"/>
    <n v="1.6532508434247064"/>
    <n v="257.90713157425421"/>
  </r>
  <r>
    <x v="228"/>
    <s v="Cedro Macho"/>
    <s v="Comun 3M"/>
    <s v="Bodega Seca"/>
    <n v="-114.625"/>
    <n v="1.6532508434247064"/>
    <n v="-189.50387792755697"/>
  </r>
  <r>
    <x v="228"/>
    <s v="Cedro Macho"/>
    <s v="Comun 3M"/>
    <s v="Bodega Seca"/>
    <n v="-3.8055555555555598"/>
    <n v="1.6532508434247064"/>
    <n v="-6.2915379319218063"/>
  </r>
  <r>
    <x v="219"/>
    <s v="Cedro Macho"/>
    <s v="Comun 3M"/>
    <s v="Bodega Seca"/>
    <n v="-256.4375"/>
    <n v="1.6532508434247064"/>
    <n v="-423.95551316072317"/>
  </r>
  <r>
    <x v="219"/>
    <s v="Cedro Macho"/>
    <s v="Comun 3M"/>
    <s v="Bodega Seca"/>
    <n v="-29.1666666666667"/>
    <n v="1.6532508434247064"/>
    <n v="-48.219816266553991"/>
  </r>
  <r>
    <x v="217"/>
    <s v="Cedro Macho"/>
    <s v="Comun 3M"/>
    <s v="Bodega Seca"/>
    <n v="-35"/>
    <n v="1.6532508434247064"/>
    <n v="-57.863779519864721"/>
  </r>
  <r>
    <x v="226"/>
    <s v="Cedro Macho"/>
    <s v="Comun 3M"/>
    <s v="Bodega Seca"/>
    <n v="-43.0555555555556"/>
    <n v="1.6532508434247064"/>
    <n v="-71.181633536341593"/>
  </r>
  <r>
    <x v="227"/>
    <s v="Cedro Macho"/>
    <s v="Comun 3M"/>
    <s v="Bodega Seca"/>
    <n v="-3.375"/>
    <n v="1.6532508434247064"/>
    <n v="-5.5797215965583842"/>
  </r>
  <r>
    <x v="230"/>
    <s v="Cedro Macho"/>
    <s v="Comun 3M"/>
    <s v="Bodega Seca"/>
    <n v="-42.6666666666667"/>
    <n v="1.6532508434247064"/>
    <n v="-70.538702652787535"/>
  </r>
  <r>
    <x v="228"/>
    <s v="Cedro Macho"/>
    <s v="Comun 3M"/>
    <s v="Bodega Seca"/>
    <n v="-48.75"/>
    <n v="1.6532508434247064"/>
    <n v="-80.59597861695444"/>
  </r>
  <r>
    <x v="228"/>
    <s v="Cedro Macho"/>
    <s v="Comun 3M"/>
    <s v="Bodega Seca"/>
    <n v="-7"/>
    <n v="1.6532508434247064"/>
    <n v="-11.572755903972945"/>
  </r>
  <r>
    <x v="226"/>
    <s v="Cedro Macho"/>
    <s v="Comun 3M"/>
    <s v="Bodega Seca"/>
    <n v="-1.5"/>
    <n v="1.6532508434247064"/>
    <n v="-2.4798762651370598"/>
  </r>
  <r>
    <x v="219"/>
    <s v="Cedro Macho"/>
    <s v="Comun 3M"/>
    <s v="Bodega Seca"/>
    <n v="-5.5833333333333304"/>
    <n v="1.6532508434247064"/>
    <n v="-9.2306505424546064"/>
  </r>
  <r>
    <x v="226"/>
    <s v="Cedro Macho"/>
    <s v="Comun 3M"/>
    <s v="Bodega Seca"/>
    <n v="-13.2222222222222"/>
    <n v="1.6532508434247064"/>
    <n v="-21.859650040837749"/>
  </r>
  <r>
    <x v="233"/>
    <s v="Cedro Macho"/>
    <s v="Comun 3M"/>
    <s v="Bodega Seca"/>
    <n v="-23.1111111111111"/>
    <n v="1.6532508434247064"/>
    <n v="-38.208463936926528"/>
  </r>
  <r>
    <x v="208"/>
    <s v="Arce"/>
    <s v="Comun 3M"/>
    <s v="Bodega Seca"/>
    <n v="-604.54166666666697"/>
    <n v="2.6772915838647076"/>
    <n v="-1618.534316262211"/>
  </r>
  <r>
    <x v="228"/>
    <s v="Cedro Macho"/>
    <s v="Comun 3M"/>
    <s v="Bodega Seca"/>
    <n v="-99.1527777777778"/>
    <n v="1.6532508434247064"/>
    <n v="-163.92441348901363"/>
  </r>
  <r>
    <x v="234"/>
    <s v="Nogal"/>
    <s v="Cepillado C"/>
    <s v="Bodega Seca Cepillada"/>
    <n v="-17.7083333333333"/>
    <n v="5.8481776602122988"/>
    <n v="-103.5614793995926"/>
  </r>
  <r>
    <x v="234"/>
    <s v="Cedro Macho"/>
    <s v="Comun 3M"/>
    <s v="Bodega Seca"/>
    <n v="-12.6388888888889"/>
    <n v="1.6532508434247064"/>
    <n v="-20.895253715506723"/>
  </r>
  <r>
    <x v="234"/>
    <s v="Nogal"/>
    <s v="Cepillado C"/>
    <s v="Bodega Seca Cepillada"/>
    <n v="-16.6666666666667"/>
    <n v="5.8481776602122988"/>
    <n v="-97.46962767020517"/>
  </r>
  <r>
    <x v="234"/>
    <s v="Cedro Macho"/>
    <s v="Comun 3M"/>
    <s v="Bodega Seca"/>
    <n v="-24.375"/>
    <n v="1.6532508434247064"/>
    <n v="-40.29798930847722"/>
  </r>
  <r>
    <x v="208"/>
    <s v="Arce"/>
    <s v="Comun 3M"/>
    <s v="Bodega Seca"/>
    <n v="-906.6"/>
    <n v="2.6772915838647076"/>
    <n v="-2427.232549931744"/>
  </r>
  <r>
    <x v="201"/>
    <s v="Cedro Macho"/>
    <s v="Comun 3M"/>
    <s v="Bodega Seca"/>
    <n v="-38.8888888888889"/>
    <n v="1.6532508434247064"/>
    <n v="-64.293088355405274"/>
  </r>
  <r>
    <x v="235"/>
    <s v="Cedro Macho"/>
    <s v="Comun 3M"/>
    <s v="Bodega Seca"/>
    <n v="-44.4444444444444"/>
    <n v="1.6532508434247064"/>
    <n v="-73.47781526332021"/>
  </r>
  <r>
    <x v="208"/>
    <s v="Arce"/>
    <s v="Comun 3M"/>
    <s v="Bodega Seca"/>
    <n v="-69"/>
    <n v="2.6772915838647076"/>
    <n v="-184.73311928666482"/>
  </r>
  <r>
    <x v="235"/>
    <s v="Cedro Macho"/>
    <s v="Comun 3M"/>
    <s v="Bodega Seca"/>
    <n v="-45.8333333333333"/>
    <n v="1.6532508434247064"/>
    <n v="-75.773996990298983"/>
  </r>
  <r>
    <x v="235"/>
    <s v="Cedro Macho"/>
    <s v="Comun 3M"/>
    <s v="Bodega Seca"/>
    <n v="-50"/>
    <n v="1.6532508434247064"/>
    <n v="-82.662542171235316"/>
  </r>
  <r>
    <x v="237"/>
    <s v="Cedro Macho"/>
    <s v="Comun 3M"/>
    <s v="Bodega Seca"/>
    <n v="-45.4513888888889"/>
    <n v="1.6532508434247064"/>
    <n v="-75.142547015379904"/>
  </r>
  <r>
    <x v="233"/>
    <s v="Cedro Macho"/>
    <s v="Comun 3M"/>
    <s v="Bodega Seca"/>
    <n v="-73.6875"/>
    <n v="1.6532508434247064"/>
    <n v="-121.82392152485805"/>
  </r>
  <r>
    <x v="237"/>
    <s v="Cedro Macho"/>
    <s v="Comun 3M"/>
    <s v="Bodega Seca"/>
    <n v="-39.8263888888889"/>
    <n v="1.6532508434247064"/>
    <n v="-65.843011021115927"/>
  </r>
  <r>
    <x v="236"/>
    <s v="Cedro Macho"/>
    <s v="Comun 3M"/>
    <s v="Bodega Seca"/>
    <n v="-36.6666666666667"/>
    <n v="1.6532508434247064"/>
    <n v="-60.619197592239288"/>
  </r>
  <r>
    <x v="239"/>
    <s v="Cedro Macho"/>
    <s v="Comun 3M"/>
    <s v="Bodega Seca"/>
    <n v="-11.3333333333333"/>
    <n v="1.6532508434247064"/>
    <n v="-18.736842892146619"/>
  </r>
  <r>
    <x v="242"/>
    <s v="Cedro Macho"/>
    <s v="Comun 3M"/>
    <s v="Bodega Seca"/>
    <n v="-38.3333333333333"/>
    <n v="1.6532508434247064"/>
    <n v="-63.374615664613692"/>
  </r>
  <r>
    <x v="243"/>
    <s v="Cedro Macho"/>
    <s v="Comun 3M"/>
    <s v="Bodega Seca"/>
    <n v="-12.375"/>
    <n v="1.6532508434247064"/>
    <n v="-20.458979187380741"/>
  </r>
  <r>
    <x v="239"/>
    <s v="Cedro Macho"/>
    <s v="Comun 3M"/>
    <s v="Bodega Seca"/>
    <n v="-22"/>
    <n v="1.6532508434247064"/>
    <n v="-36.371518555343542"/>
  </r>
  <r>
    <x v="238"/>
    <s v="Cedro Macho"/>
    <s v="Comun 3M"/>
    <s v="Bodega Seca"/>
    <n v="-126.388888888889"/>
    <n v="1.6532508434247064"/>
    <n v="-208.95253715506723"/>
  </r>
  <r>
    <x v="236"/>
    <s v="Cedro Macho"/>
    <s v="Comun 3M"/>
    <s v="Bodega Seca"/>
    <n v="-51.25"/>
    <n v="1.6532508434247064"/>
    <n v="-84.729105725516206"/>
  </r>
  <r>
    <x v="217"/>
    <s v="Cedro Macho"/>
    <s v="Comun 3M"/>
    <s v="Bodega Seca"/>
    <n v="-40"/>
    <n v="1.6532508434247064"/>
    <n v="-66.130033736988253"/>
  </r>
  <r>
    <x v="236"/>
    <s v="Cedro Macho"/>
    <s v="Comun 3M"/>
    <s v="Bodega Seca"/>
    <n v="-31.25"/>
    <n v="1.6532508434247064"/>
    <n v="-51.664088857022072"/>
  </r>
  <r>
    <x v="236"/>
    <s v="Cedro Macho"/>
    <s v="Comun 3M"/>
    <s v="Bodega Seca"/>
    <n v="-63.8333333333333"/>
    <n v="1.6532508434247064"/>
    <n v="-105.53251217194371"/>
  </r>
  <r>
    <x v="246"/>
    <s v="Cedro Macho"/>
    <s v="Comun 3M"/>
    <s v="Bodega Seca"/>
    <n v="-15.1666666666667"/>
    <n v="1.6532508434247064"/>
    <n v="-25.074304458608101"/>
  </r>
  <r>
    <x v="242"/>
    <s v="Cedro Macho"/>
    <s v="Comun 3M"/>
    <s v="Bodega Seca"/>
    <n v="-1.1458333333333299"/>
    <n v="1.6532508434247064"/>
    <n v="-1.8943499247574704"/>
  </r>
  <r>
    <x v="245"/>
    <s v="Cedro Macho"/>
    <s v="Comun 3M"/>
    <s v="Bodega Seca"/>
    <n v="-4"/>
    <n v="1.6532508434247064"/>
    <n v="-6.6130033736988256"/>
  </r>
  <r>
    <x v="222"/>
    <s v="Cedro Macho"/>
    <s v="Comun 3M"/>
    <s v="Bodega Seca"/>
    <n v="-53.25"/>
    <n v="1.6532508434247064"/>
    <n v="-88.035607412365621"/>
  </r>
  <r>
    <x v="232"/>
    <s v="Cedro Macho"/>
    <s v="Comun 3M"/>
    <s v="Bodega Seca"/>
    <n v="-37.5"/>
    <n v="1.6532508434247064"/>
    <n v="-61.996906628426487"/>
  </r>
  <r>
    <x v="232"/>
    <s v="Cedro Macho"/>
    <s v="Comun 3M"/>
    <s v="Bodega Seca"/>
    <n v="-99.1666666666667"/>
    <n v="1.6532508434247064"/>
    <n v="-163.94737530628345"/>
  </r>
  <r>
    <x v="201"/>
    <s v="Cedro Macho"/>
    <s v="Comun 3M"/>
    <s v="Bodega Seca"/>
    <n v="-12.6041666666667"/>
    <n v="1.6532508434247064"/>
    <n v="-20.837849172332291"/>
  </r>
  <r>
    <x v="238"/>
    <s v="Cedro Macho"/>
    <s v="Comun 3M"/>
    <s v="Bodega Seca"/>
    <n v="-30.3333333333333"/>
    <n v="1.6532508434247064"/>
    <n v="-50.148608917216038"/>
  </r>
  <r>
    <x v="232"/>
    <s v="Cedro Macho"/>
    <s v="Comun 3M"/>
    <s v="Bodega Seca"/>
    <n v="-74.25"/>
    <n v="1.6532508434247064"/>
    <n v="-122.75387512428445"/>
  </r>
  <r>
    <x v="201"/>
    <s v="Cedro Macho"/>
    <s v="Comun 3M"/>
    <s v="Bodega Seca"/>
    <n v="-45"/>
    <n v="1.6532508434247064"/>
    <n v="-74.396287954111784"/>
  </r>
  <r>
    <x v="201"/>
    <s v="Cedro Macho"/>
    <s v="Comun 3M"/>
    <s v="Bodega Seca"/>
    <n v="-31.1111111111111"/>
    <n v="1.6532508434247064"/>
    <n v="-51.434470684324182"/>
  </r>
  <r>
    <x v="201"/>
    <s v="Cedro Macho"/>
    <s v="Comun 3M"/>
    <s v="Bodega Seca"/>
    <n v="-18.8888888888889"/>
    <n v="1.6532508434247064"/>
    <n v="-31.228071486911141"/>
  </r>
  <r>
    <x v="201"/>
    <s v="Cedro Macho"/>
    <s v="Comun 3M"/>
    <s v="Bodega Seca"/>
    <n v="-22.6666666666667"/>
    <n v="1.6532508434247064"/>
    <n v="-37.473685784293401"/>
  </r>
  <r>
    <x v="208"/>
    <s v="Arce"/>
    <s v="Comun 3M"/>
    <s v="Bodega Seca"/>
    <n v="-11"/>
    <n v="2.6772915838647076"/>
    <n v="-29.450207422511784"/>
  </r>
  <r>
    <x v="250"/>
    <s v="Roble "/>
    <s v="Cepillado C"/>
    <s v="Bodega Seca Cepillada"/>
    <n v="583"/>
    <n v="3.7872651789270444"/>
    <n v="2207.9755993144668"/>
  </r>
  <r>
    <x v="250"/>
    <s v="Roble "/>
    <s v="Cepillado C"/>
    <s v="Bodega Seca Cepillada"/>
    <n v="50"/>
    <n v="3.7872651789270444"/>
    <n v="189.36325894635223"/>
  </r>
  <r>
    <x v="251"/>
    <s v="Cedro Macho"/>
    <s v="Comun 3M"/>
    <s v="Comun 3M"/>
    <n v="81"/>
    <n v="1.6532508434247064"/>
    <n v="133.91331831740121"/>
  </r>
  <r>
    <x v="251"/>
    <s v="Roble "/>
    <s v="Cepillado C"/>
    <s v="Bodega Seca Cepillada"/>
    <n v="23.722222222222221"/>
    <n v="3.7872651789270444"/>
    <n v="89.842346188991556"/>
  </r>
  <r>
    <x v="251"/>
    <s v="Roble "/>
    <s v="Cepillado C"/>
    <s v="Bodega Seca Cepillada"/>
    <n v="23.333333333333332"/>
    <n v="3.7872651789270444"/>
    <n v="88.369520841631029"/>
  </r>
  <r>
    <x v="252"/>
    <s v="Roble "/>
    <s v="Cepillado C"/>
    <s v="Bodega Seca Cepillada"/>
    <n v="160"/>
    <n v="3.7872651789270444"/>
    <n v="605.96242862832707"/>
  </r>
  <r>
    <x v="253"/>
    <s v="Roble "/>
    <s v="Cepillado C"/>
    <s v="Bodega Seca Cepillada"/>
    <n v="211"/>
    <n v="3.7872651789270444"/>
    <n v="799.11295275360635"/>
  </r>
  <r>
    <x v="253"/>
    <s v="Roble "/>
    <s v="Cepillado C"/>
    <s v="Bodega Seca Cepillada"/>
    <n v="76.5"/>
    <n v="3.7872651789270444"/>
    <n v="289.72578618791891"/>
  </r>
  <r>
    <x v="253"/>
    <s v="Roble "/>
    <s v="Cepillado C"/>
    <s v="Bodega Seca Cepillada"/>
    <n v="106"/>
    <n v="3.7872651789270444"/>
    <n v="401.45010896626673"/>
  </r>
  <r>
    <x v="254"/>
    <s v="Roble "/>
    <s v="Cepillado C"/>
    <s v="Bodega Seca Cepillada"/>
    <n v="352.5"/>
    <n v="3.7872651789270444"/>
    <n v="1335.0109755717831"/>
  </r>
  <r>
    <x v="254"/>
    <s v="Roble "/>
    <s v="Cepillado C"/>
    <s v="Bodega Seca Cepillada"/>
    <n v="27.5"/>
    <n v="3.7872651789270444"/>
    <n v="104.14979242049372"/>
  </r>
  <r>
    <x v="254"/>
    <s v="Roble "/>
    <s v="Cepillado C"/>
    <s v="Bodega Seca Cepillada"/>
    <n v="40.486111111111114"/>
    <n v="3.7872651789270444"/>
    <n v="153.33163884128243"/>
  </r>
  <r>
    <x v="201"/>
    <s v="Cedro Macho"/>
    <s v="Comun 3M"/>
    <s v="Bodega Seca"/>
    <n v="-52.8888888888889"/>
    <n v="1.6532508434247064"/>
    <n v="-87.438600163351154"/>
  </r>
  <r>
    <x v="250"/>
    <s v="Roble "/>
    <s v="Cepillado C"/>
    <s v="Bodega Seca Cepillada"/>
    <n v="-147"/>
    <n v="3.7872651789270444"/>
    <n v="-556.72798130227557"/>
  </r>
  <r>
    <x v="239"/>
    <s v="Roble "/>
    <s v="Cepillado C"/>
    <s v="Bodega Seca Cepillada"/>
    <n v="-2.5277777777777799"/>
    <n v="3.7872651789270444"/>
    <n v="-9.57336475784337"/>
  </r>
  <r>
    <x v="238"/>
    <s v="Cedro Macho"/>
    <s v="Comun 3M"/>
    <s v="Bodega Seca"/>
    <n v="-11.875"/>
    <n v="1.6532508434247064"/>
    <n v="-19.632353765668388"/>
  </r>
  <r>
    <x v="249"/>
    <s v="Cedro Macho"/>
    <s v="Comun 3M"/>
    <s v="Bodega Seca Cepillada"/>
    <n v="-35.4166666666667"/>
    <n v="1.6532508434247064"/>
    <n v="-58.552634037958406"/>
  </r>
  <r>
    <x v="208"/>
    <s v="Arce"/>
    <s v="Comun 3M"/>
    <s v="Bodega Seca"/>
    <n v="-714.08333333333303"/>
    <n v="2.6772915838647076"/>
    <n v="-1911.8092985113892"/>
  </r>
  <r>
    <x v="201"/>
    <s v="Cedro Macho"/>
    <s v="Comun 3M"/>
    <s v="Bodega Seca"/>
    <n v="-354.375"/>
    <n v="1.6532508434247064"/>
    <n v="-585.87076763863035"/>
  </r>
  <r>
    <x v="253"/>
    <s v="Roble "/>
    <s v="Cepillado C"/>
    <s v="Bodega Seca Cepillada"/>
    <n v="-12.2986111111111"/>
    <n v="3.7872651789270444"/>
    <n v="-46.578101610276313"/>
  </r>
  <r>
    <x v="254"/>
    <s v="Roble "/>
    <s v="Cepillado C"/>
    <s v="Bodega Seca Cepillada"/>
    <n v="-53.3333333333333"/>
    <n v="3.7872651789270444"/>
    <n v="-201.98747620944224"/>
  </r>
  <r>
    <x v="255"/>
    <s v="Cedro Macho"/>
    <s v="Comun 3M"/>
    <s v="Bodega Seca"/>
    <n v="8"/>
    <n v="1.6532508434247064"/>
    <n v="13.226006747397651"/>
  </r>
  <r>
    <x v="222"/>
    <s v="Cedro Macho"/>
    <s v="Comun 3M"/>
    <s v="Bodega Seca"/>
    <n v="44"/>
    <n v="1.6532508434247064"/>
    <n v="72.743037110687084"/>
  </r>
  <r>
    <x v="250"/>
    <s v="Roble "/>
    <s v="Cepillado C"/>
    <s v="Bodega Seca Cepillada"/>
    <n v="2.9166666666666665"/>
    <n v="3.7872651789270444"/>
    <n v="11.046190105203879"/>
  </r>
  <r>
    <x v="239"/>
    <s v="Cedro Macho"/>
    <s v="Comun 3M"/>
    <s v="Bodega Seca"/>
    <n v="58.138888888888886"/>
    <n v="1.6532508434247064"/>
    <n v="96.118167091330847"/>
  </r>
  <r>
    <x v="245"/>
    <s v="Cedro Macho"/>
    <s v="Comun 3M"/>
    <s v="Bodega Seca"/>
    <n v="33"/>
    <n v="1.6532508434247064"/>
    <n v="54.557277833015313"/>
  </r>
  <r>
    <x v="254"/>
    <s v="Roble "/>
    <s v="Cepillado C"/>
    <s v="Bodega Seca Cepillada"/>
    <n v="7.291666666666667"/>
    <n v="3.7872651789270444"/>
    <n v="27.615475263009699"/>
  </r>
  <r>
    <x v="212"/>
    <s v="Cedro Macho"/>
    <s v="Comun 3M"/>
    <s v="Bodega Seca"/>
    <n v="39.722222222222221"/>
    <n v="1.6532508434247064"/>
    <n v="65.670797391592501"/>
  </r>
  <r>
    <x v="256"/>
    <s v="Roble "/>
    <s v="Cepillado C"/>
    <s v="Bodega Seca Cepillada"/>
    <n v="166.75"/>
    <n v="3.7872651789270444"/>
    <n v="631.52646858608466"/>
  </r>
  <r>
    <x v="256"/>
    <s v="Arce"/>
    <s v="Comun 3M"/>
    <s v="Bodega Seca"/>
    <n v="103.58333333333333"/>
    <n v="2.6772915838647076"/>
    <n v="277.32278656198594"/>
  </r>
  <r>
    <x v="256"/>
    <s v="Roble "/>
    <s v="Cepillado C"/>
    <s v="Bodega Seca Cepillada"/>
    <n v="108.0625"/>
    <n v="3.7872651789270444"/>
    <n v="409.26134339780373"/>
  </r>
  <r>
    <x v="231"/>
    <s v="Cedro Macho"/>
    <s v="Comun 3M"/>
    <s v="Bodega Seca"/>
    <n v="18.333333333333332"/>
    <n v="1.6532508434247064"/>
    <n v="30.309598796119616"/>
  </r>
  <r>
    <x v="256"/>
    <s v="Roble "/>
    <s v="Cepillado C"/>
    <s v="Bodega Seca Cepillada"/>
    <n v="6.125"/>
    <n v="3.7872651789270444"/>
    <n v="23.196999220928149"/>
  </r>
  <r>
    <x v="254"/>
    <s v="Roble "/>
    <s v="Cepillado C"/>
    <s v="Bodega Seca Cepillada"/>
    <n v="4.8611111111111107"/>
    <n v="3.7872651789270444"/>
    <n v="18.410316842006463"/>
  </r>
  <r>
    <x v="253"/>
    <s v="Roble "/>
    <s v="Cepillado C"/>
    <s v="Bodega Seca Cepillada"/>
    <n v="4.5"/>
    <n v="3.7872651789270444"/>
    <n v="17.042693305171699"/>
  </r>
  <r>
    <x v="256"/>
    <s v="Roble "/>
    <s v="Cepillado C"/>
    <s v="Bodega Seca Cepillada"/>
    <n v="14.875"/>
    <n v="3.7872651789270444"/>
    <n v="56.335569536539786"/>
  </r>
  <r>
    <x v="250"/>
    <s v="Roble "/>
    <s v="Cepillado C"/>
    <s v="Bodega Seca Cepillada"/>
    <n v="3.6666666666666665"/>
    <n v="3.7872651789270444"/>
    <n v="13.886638989399163"/>
  </r>
  <r>
    <x v="253"/>
    <s v="Roble "/>
    <s v="Cepillado C"/>
    <s v="Bodega Seca Cepillada"/>
    <n v="-56"/>
    <n v="3.7872651789270444"/>
    <n v="-212.08685001991449"/>
  </r>
  <r>
    <x v="208"/>
    <s v="Arce"/>
    <s v="Comun 3M"/>
    <s v="Bodega Seca"/>
    <n v="-1200"/>
    <n v="2.6772915838647076"/>
    <n v="-3212.7499006376493"/>
  </r>
  <r>
    <x v="252"/>
    <s v="Roble "/>
    <s v="Cepillado C"/>
    <s v="Bodega Seca Cepillada"/>
    <n v="-38.8888888888889"/>
    <n v="3.7872651789270444"/>
    <n v="-147.28253473605176"/>
  </r>
  <r>
    <x v="208"/>
    <s v="Arce"/>
    <s v="Comun 3M"/>
    <s v="Bodega Seca"/>
    <n v="-764.66666666666697"/>
    <n v="2.6772915838647076"/>
    <n v="-2047.2356311285471"/>
  </r>
  <r>
    <x v="253"/>
    <s v="Roble "/>
    <s v="Cepillado C"/>
    <s v="Bodega Seca Cepillada"/>
    <n v="-5.5208333333333304"/>
    <n v="3.7872651789270444"/>
    <n v="-20.908859841993046"/>
  </r>
  <r>
    <x v="254"/>
    <s v="Roble "/>
    <s v="Cepillado C"/>
    <s v="Bodega Seca Cepillada"/>
    <n v="-38.7013888888889"/>
    <n v="3.7872651789270444"/>
    <n v="-146.57242251500296"/>
  </r>
  <r>
    <x v="231"/>
    <s v="Cedro Macho"/>
    <s v="Comun 3M"/>
    <s v="Bodega Seca"/>
    <n v="-8"/>
    <n v="1.6532508434247064"/>
    <n v="-13.226006747397651"/>
  </r>
  <r>
    <x v="256"/>
    <s v="Roble "/>
    <s v="Cepillado C"/>
    <s v="Bodega Seca Cepillada"/>
    <n v="63"/>
    <n v="3.7872651789270444"/>
    <n v="238.5977062724038"/>
  </r>
  <r>
    <x v="256"/>
    <s v="Arce"/>
    <s v="Comun 3M"/>
    <s v="Bodega Seca"/>
    <n v="75.833333333333329"/>
    <n v="2.6772915838647076"/>
    <n v="203.0279451097403"/>
  </r>
  <r>
    <x v="256"/>
    <s v="Roble "/>
    <s v="Cepillado C"/>
    <s v="Bodega Seca Cepillada"/>
    <n v="65"/>
    <n v="3.7872651789270444"/>
    <n v="246.17223663025788"/>
  </r>
  <r>
    <x v="256"/>
    <s v="Arce"/>
    <s v="Comun 3M"/>
    <s v="Bodega Seca"/>
    <n v="3.6666666666666665"/>
    <n v="2.6772915838647076"/>
    <n v="9.8167358075039282"/>
  </r>
  <r>
    <x v="257"/>
    <s v="Cedro Macho"/>
    <s v="Comun 3M"/>
    <s v="Bodega Seca"/>
    <n v="80"/>
    <n v="1.6532508434247064"/>
    <n v="132.26006747397651"/>
  </r>
  <r>
    <x v="249"/>
    <s v="Cedro Macho"/>
    <s v="Comun 3M"/>
    <s v="Bodega Seca"/>
    <n v="2.5"/>
    <n v="1.6532508434247064"/>
    <n v="4.1331271085617658"/>
  </r>
  <r>
    <x v="256"/>
    <s v="Roble "/>
    <s v="Cepillado C"/>
    <s v="Bodega Seca Cepillada"/>
    <n v="103.8"/>
    <n v="3.7872651789270444"/>
    <n v="393.11812557262721"/>
  </r>
  <r>
    <x v="257"/>
    <s v="Roble "/>
    <s v="Cepillado C"/>
    <s v="Bodega Seca Cepillada"/>
    <n v="3.75"/>
    <n v="3.7872651789270444"/>
    <n v="14.202244420976417"/>
  </r>
  <r>
    <x v="257"/>
    <s v="Cedro Macho"/>
    <s v="Comun 3M"/>
    <s v="Bodega Seca"/>
    <n v="14.583333333333334"/>
    <n v="1.6532508434247064"/>
    <n v="24.109908133276971"/>
  </r>
  <r>
    <x v="212"/>
    <s v="Roble "/>
    <s v="Cepillado C"/>
    <s v="Bodega Seca Cepillada"/>
    <n v="23.833333333333332"/>
    <n v="3.7872651789270444"/>
    <n v="90.263153431094551"/>
  </r>
  <r>
    <x v="212"/>
    <s v="Arce"/>
    <s v="Comun 3M"/>
    <s v="Bodega Seca"/>
    <n v="27.708333333333332"/>
    <n v="2.6772915838647076"/>
    <n v="74.183287636251265"/>
  </r>
  <r>
    <x v="256"/>
    <s v="Roble "/>
    <s v="Cepillado C"/>
    <s v="Bodega Seca Cepillada"/>
    <n v="137.625"/>
    <n v="3.7872651789270444"/>
    <n v="521.22237024983451"/>
  </r>
  <r>
    <x v="256"/>
    <s v="Roble "/>
    <s v="Cepillado C"/>
    <s v="Bodega Seca Cepillada"/>
    <n v="28.75"/>
    <n v="3.7872651789270444"/>
    <n v="108.88387389415253"/>
  </r>
  <r>
    <x v="258"/>
    <s v="Cedro Macho"/>
    <s v="Comun 3M"/>
    <s v="Bodega Seca"/>
    <n v="10.833333333333334"/>
    <n v="1.6532508434247064"/>
    <n v="17.910217470434322"/>
  </r>
  <r>
    <x v="259"/>
    <s v="Guanacaste"/>
    <s v="Comun 3M"/>
    <s v="Bodega Seca"/>
    <n v="61.5"/>
    <n v="1.3281905551577264"/>
    <n v="81.683719142200175"/>
  </r>
  <r>
    <x v="259"/>
    <s v="Guanacaste"/>
    <s v="Comun 3M"/>
    <s v="Bodega Seca"/>
    <n v="73.333333333333329"/>
    <n v="1.3281905551577264"/>
    <n v="97.400640711566595"/>
  </r>
  <r>
    <x v="259"/>
    <s v="Guanacaste"/>
    <s v="Comun 3M"/>
    <s v="Bodega Seca"/>
    <n v="56.666666666666664"/>
    <n v="1.3281905551577264"/>
    <n v="75.264131458937825"/>
  </r>
  <r>
    <x v="260"/>
    <s v="Cedro Macho"/>
    <s v="Comun 3M"/>
    <s v="Bodega Seca"/>
    <n v="610.79999999999995"/>
    <n v="1.6532508434247064"/>
    <n v="1009.8056151638106"/>
  </r>
  <r>
    <x v="260"/>
    <s v="Cedro Macho"/>
    <s v="Comun 3M"/>
    <s v="Bodega Seca"/>
    <n v="29"/>
    <n v="1.6532508434247064"/>
    <n v="47.944274459316489"/>
  </r>
  <r>
    <x v="260"/>
    <s v="Cedro Macho"/>
    <s v="Comun 3M"/>
    <s v="Bodega Seca"/>
    <n v="53.875"/>
    <n v="1.6532508434247064"/>
    <n v="89.068889189506052"/>
  </r>
  <r>
    <x v="260"/>
    <s v="Cedro Macho"/>
    <s v="Comun 3M"/>
    <s v="Bodega Seca"/>
    <n v="72"/>
    <n v="1.6532508434247064"/>
    <n v="119.03406072657886"/>
  </r>
  <r>
    <x v="261"/>
    <s v="Arce"/>
    <s v="Comun 3M"/>
    <s v="Bodega Seca"/>
    <n v="3.125"/>
    <n v="2.6772915838647076"/>
    <n v="8.3665361995772116"/>
  </r>
  <r>
    <x v="260"/>
    <s v="Cedro Macho"/>
    <s v="Comun 3M"/>
    <s v="Bodega Seca"/>
    <n v="41.333333333333336"/>
    <n v="1.6532508434247064"/>
    <n v="68.334368194887873"/>
  </r>
  <r>
    <x v="260"/>
    <s v="Cedro Macho"/>
    <s v="Comun 3M"/>
    <s v="Bodega Seca"/>
    <n v="58"/>
    <n v="1.6532508434247064"/>
    <n v="95.888548918632978"/>
  </r>
  <r>
    <x v="257"/>
    <s v="Cedro Macho"/>
    <s v="Comun 3M"/>
    <s v="Bodega Seca"/>
    <n v="13.138888888888889"/>
    <n v="1.6532508434247064"/>
    <n v="21.721879137219059"/>
  </r>
  <r>
    <x v="256"/>
    <s v="Arce"/>
    <s v="Comun 3M"/>
    <s v="Bodega Seca"/>
    <n v="6.25"/>
    <n v="2.6772915838647076"/>
    <n v="16.733072399154423"/>
  </r>
  <r>
    <x v="256"/>
    <s v="Arce"/>
    <s v="Comun 3M"/>
    <s v="Bodega Seca"/>
    <n v="172.25"/>
    <n v="2.6772915838647076"/>
    <n v="461.16347532069585"/>
  </r>
  <r>
    <x v="256"/>
    <s v="Roble "/>
    <s v="Cepillado C"/>
    <s v="Bodega Seca Cepillada"/>
    <n v="225.375"/>
    <n v="3.7872651789270444"/>
    <n v="853.55488970068268"/>
  </r>
  <r>
    <x v="256"/>
    <s v="Roble "/>
    <s v="Cepillado C"/>
    <s v="Bodega Seca Cepillada"/>
    <n v="56.0625"/>
    <n v="3.7872651789270444"/>
    <n v="212.32355409359744"/>
  </r>
  <r>
    <x v="256"/>
    <s v="Roble "/>
    <s v="Cepillado C"/>
    <s v="Bodega Seca Cepillada"/>
    <n v="121.5"/>
    <n v="3.7872651789270444"/>
    <n v="460.15271923963587"/>
  </r>
  <r>
    <x v="256"/>
    <s v="Roble "/>
    <s v="Cepillado C"/>
    <s v="Bodega Seca Cepillada"/>
    <n v="122"/>
    <n v="3.7872651789270444"/>
    <n v="462.04635182909942"/>
  </r>
  <r>
    <x v="262"/>
    <s v="Cedro Macho"/>
    <s v="Comun 3M"/>
    <s v="Bodega Seca"/>
    <n v="12"/>
    <n v="1.6532508434247064"/>
    <n v="19.839010121096479"/>
  </r>
  <r>
    <x v="257"/>
    <s v="Cedro Macho"/>
    <s v="Comun 3M"/>
    <s v="Bodega Seca"/>
    <n v="43.75"/>
    <n v="1.6532508434247064"/>
    <n v="72.329724399830909"/>
  </r>
  <r>
    <x v="232"/>
    <s v="Cedro Macho"/>
    <s v="Comun 3M"/>
    <s v="Bodega Seca"/>
    <n v="36"/>
    <n v="1.6532508434247064"/>
    <n v="59.517030363289429"/>
  </r>
  <r>
    <x v="263"/>
    <s v="Cedro Macho"/>
    <s v="Comun 3M"/>
    <s v="Bodega Seca"/>
    <n v="320.75"/>
    <n v="1.6532508434247064"/>
    <n v="530.28020802847459"/>
  </r>
  <r>
    <x v="250"/>
    <s v="Cedro Macho"/>
    <s v="Comun 3M"/>
    <s v="Bodega Seca"/>
    <n v="69"/>
    <n v="1.6532508434247064"/>
    <n v="114.07430819630474"/>
  </r>
  <r>
    <x v="228"/>
    <s v="Cedro Macho"/>
    <s v="Comun 3M"/>
    <s v="Bodega Seca"/>
    <n v="18"/>
    <n v="1.6532508434247064"/>
    <n v="29.758515181644714"/>
  </r>
  <r>
    <x v="212"/>
    <s v="Cedro Macho"/>
    <s v="Comun 3M"/>
    <s v="Bodega Seca"/>
    <n v="62.666666666666664"/>
    <n v="1.6532508434247064"/>
    <n v="103.6037195212816"/>
  </r>
  <r>
    <x v="256"/>
    <s v="Arce"/>
    <s v="Comun 3M"/>
    <s v="Bodega Seca"/>
    <n v="-17"/>
    <n v="2.6772915838647076"/>
    <n v="-45.513956925700029"/>
  </r>
  <r>
    <x v="256"/>
    <s v="Roble "/>
    <s v="Cepillado C"/>
    <s v="Bodega Seca Cepillada"/>
    <n v="-26.7361111111111"/>
    <n v="3.7872651789270444"/>
    <n v="-101.25674263103552"/>
  </r>
  <r>
    <x v="256"/>
    <s v="Roble "/>
    <s v="Cepillado C"/>
    <s v="Bodega Seca Cepillada"/>
    <n v="-108.333333333333"/>
    <n v="3.7872651789270444"/>
    <n v="-410.28706105042858"/>
  </r>
  <r>
    <x v="256"/>
    <s v="Roble "/>
    <s v="Cepillado C"/>
    <s v="Bodega Seca Cepillada"/>
    <n v="-58.0555555555556"/>
    <n v="3.7872651789270444"/>
    <n v="-219.87178399882023"/>
  </r>
  <r>
    <x v="201"/>
    <s v="Cedro Macho"/>
    <s v="Comun 3M"/>
    <s v="Bodega Seca"/>
    <n v="-18.75"/>
    <n v="1.6532508434247064"/>
    <n v="-30.998453314213243"/>
  </r>
  <r>
    <x v="208"/>
    <s v="Arce"/>
    <s v="Comun 3M"/>
    <s v="Bodega Seca"/>
    <n v="-12.5"/>
    <n v="2.6772915838647076"/>
    <n v="-33.466144798308846"/>
  </r>
  <r>
    <x v="260"/>
    <s v="Cedro Macho"/>
    <s v="Comun 3M"/>
    <s v="Bodega Seca"/>
    <n v="-38.6666666666667"/>
    <n v="1.6532508434247064"/>
    <n v="-63.925699279088704"/>
  </r>
  <r>
    <x v="260"/>
    <s v="Cedro Macho"/>
    <s v="Comun 3M"/>
    <s v="Bodega Seca"/>
    <n v="-40"/>
    <n v="1.6532508434247064"/>
    <n v="-66.130033736988253"/>
  </r>
  <r>
    <x v="260"/>
    <s v="Cedro Macho"/>
    <s v="Comun 3M"/>
    <s v="Bodega Seca"/>
    <n v="-9.84375"/>
    <n v="1.6532508434247064"/>
    <n v="-16.274187989961952"/>
  </r>
  <r>
    <x v="212"/>
    <s v="Cedro Macho"/>
    <s v="Comun 3M"/>
    <s v="Bodega Seca"/>
    <n v="70.777777777777771"/>
    <n v="1.6532508434247066"/>
    <n v="117.01342080683756"/>
  </r>
  <r>
    <x v="259"/>
    <s v="Guanacaste"/>
    <s v="Comun 3M"/>
    <s v="Bodega Seca"/>
    <n v="17.5"/>
    <n v="1.3281905551577267"/>
    <n v="23.243334715260218"/>
  </r>
  <r>
    <x v="258"/>
    <s v="Cedro Macho"/>
    <s v="Comun 3M"/>
    <s v="Bodega Seca"/>
    <n v="10"/>
    <n v="1.6532508434247066"/>
    <n v="16.532508434247067"/>
  </r>
  <r>
    <x v="264"/>
    <s v="Cedro Macho"/>
    <s v="Chapas"/>
    <s v="Bodega Seca Cepillada"/>
    <n v="37.5"/>
    <n v="1.3184445040504889"/>
    <n v="49.44166890189333"/>
  </r>
  <r>
    <x v="264"/>
    <s v="Cedro Macho"/>
    <s v="Chapas"/>
    <s v="Bodega Seca Cepillada"/>
    <n v="20.416666666666668"/>
    <n v="1.3184445040504889"/>
    <n v="26.918241957697482"/>
  </r>
  <r>
    <x v="265"/>
    <s v="Cedro Macho"/>
    <s v="Chapas"/>
    <s v="Bodega Seca Cepillada"/>
    <n v="1"/>
    <n v="1.3184445040504889"/>
    <n v="1.3184445040504889"/>
  </r>
  <r>
    <x v="265"/>
    <s v="Arce"/>
    <s v="Chapa"/>
    <s v="Bodega Seca Cepillada"/>
    <n v="1.1666666666666667"/>
    <m/>
    <n v="0"/>
  </r>
  <r>
    <x v="256"/>
    <s v="Roble "/>
    <s v="Cepillado C"/>
    <s v="Bodega Seca Cepillada"/>
    <n v="96"/>
    <n v="3.7872651789270444"/>
    <n v="363.57745717699629"/>
  </r>
  <r>
    <x v="212"/>
    <s v="Cedro Macho"/>
    <s v="Comun 3M"/>
    <s v="Bodega Seca"/>
    <n v="24.888888888888889"/>
    <n v="1.6532508434247066"/>
    <n v="41.147576547459366"/>
  </r>
  <r>
    <x v="258"/>
    <s v="Cedro Macho"/>
    <s v="Comun 3M"/>
    <s v="Bodega Seca"/>
    <n v="8.125"/>
    <n v="1.6532508434247066"/>
    <n v="13.432663102825741"/>
  </r>
  <r>
    <x v="256"/>
    <s v="Roble "/>
    <s v="Cepillado C"/>
    <s v="Bodega Seca Cepillada"/>
    <n v="3.75"/>
    <n v="3.7872651789270444"/>
    <n v="14.202244420976417"/>
  </r>
  <r>
    <x v="256"/>
    <s v="Roble "/>
    <s v="Cepillado C"/>
    <s v="Bodega Seca Cepillada"/>
    <n v="51"/>
    <n v="3.7872651789270444"/>
    <n v="193.15052412527928"/>
  </r>
  <r>
    <x v="212"/>
    <s v="Cedro Macho"/>
    <s v="Comun 3M"/>
    <s v="Bodega Seca"/>
    <n v="40.888888888888886"/>
    <n v="1.6532508434247066"/>
    <n v="67.599590042254661"/>
  </r>
  <r>
    <x v="256"/>
    <s v="Roble "/>
    <s v="Cepillado C"/>
    <s v="Bodega Seca Cepillada"/>
    <n v="34.5"/>
    <n v="3.7872651789270444"/>
    <n v="130.66064867298303"/>
  </r>
  <r>
    <x v="263"/>
    <s v="Cedro Macho"/>
    <s v="Comun 3M"/>
    <s v="Bodega Seca"/>
    <n v="33.125"/>
    <n v="1.6532508434247066"/>
    <n v="54.763934188443407"/>
  </r>
  <r>
    <x v="266"/>
    <s v="Cedro Macho"/>
    <s v="Comun 3M"/>
    <s v="Bodega Seca"/>
    <n v="1.3333333333333333"/>
    <n v="1.6532508434247066"/>
    <n v="2.2043344578996087"/>
  </r>
  <r>
    <x v="266"/>
    <s v="Nogal"/>
    <s v="Cepillado C"/>
    <s v="Bodega Seca Cepillada"/>
    <n v="1.5"/>
    <n v="5.8481776602122988"/>
    <n v="8.7722664903184473"/>
  </r>
  <r>
    <x v="212"/>
    <s v="Cedro Macho"/>
    <s v="Comun 3M"/>
    <s v="Bodega Seca"/>
    <n v="100.33333333333333"/>
    <n v="1.6532508434247066"/>
    <n v="165.87616795694555"/>
  </r>
  <r>
    <x v="263"/>
    <s v="Cedro Macho"/>
    <s v="Comun 3M"/>
    <s v="Bodega Seca"/>
    <n v="88.875"/>
    <n v="1.6532508434247066"/>
    <n v="146.9326687093708"/>
  </r>
  <r>
    <x v="267"/>
    <s v="Cedro Macho"/>
    <s v="Comun 3M"/>
    <s v="Bodega Seca"/>
    <n v="67.5"/>
    <n v="1.6532508434247066"/>
    <n v="111.59443193116769"/>
  </r>
  <r>
    <x v="267"/>
    <s v="Roble "/>
    <s v="Cepillado C"/>
    <s v="Bodega Seca Cepillada"/>
    <n v="68.75"/>
    <n v="3.7872651789270444"/>
    <n v="260.37448105123428"/>
  </r>
  <r>
    <x v="268"/>
    <s v="Roble "/>
    <s v="Cepillado C"/>
    <s v="Bodega Seca Cepillada"/>
    <n v="97.75"/>
    <n v="3.7872651789270444"/>
    <n v="370.2051712401186"/>
  </r>
  <r>
    <x v="268"/>
    <s v="Cedro Macho"/>
    <s v="Comun 3M"/>
    <s v="Bodega Seca"/>
    <n v="76.375"/>
    <n v="1.6532508434247066"/>
    <n v="126.26703316656197"/>
  </r>
  <r>
    <x v="260"/>
    <s v="Cedro Macho"/>
    <s v="Comun 3M"/>
    <s v="Bodega Seca"/>
    <n v="7.875"/>
    <n v="1.6532508434247066"/>
    <n v="13.019350391969565"/>
  </r>
  <r>
    <x v="269"/>
    <s v="Roble "/>
    <s v="Cepillado C"/>
    <s v="Bodega Seca Cepillada"/>
    <n v="74.875"/>
    <n v="3.7872651789270444"/>
    <n v="283.57148027216243"/>
  </r>
  <r>
    <x v="270"/>
    <s v="Cedro Macho"/>
    <s v="Comun 3M"/>
    <s v="Bodega Seca"/>
    <n v="200.5"/>
    <n v="1.6532508434247066"/>
    <n v="331.4767941066537"/>
  </r>
  <r>
    <x v="270"/>
    <s v="Cedro Macho"/>
    <s v="Comun 3M"/>
    <s v="Bodega Seca"/>
    <n v="16"/>
    <n v="1.6532508434247066"/>
    <n v="26.452013494795306"/>
  </r>
  <r>
    <x v="271"/>
    <s v="Cedro Macho"/>
    <s v="Comun 3M"/>
    <s v="Bodega Seca"/>
    <n v="21.58"/>
    <n v="1.6532508434247066"/>
    <n v="35.677153201105163"/>
  </r>
  <r>
    <x v="272"/>
    <s v="Cedro Macho"/>
    <s v="Comun 3M"/>
    <s v="Bodega Seca"/>
    <n v="175.875"/>
    <n v="1.6532508434247066"/>
    <n v="290.7654920873203"/>
  </r>
  <r>
    <x v="267"/>
    <s v="Cedro Macho"/>
    <s v="Comun 3M"/>
    <s v="Bodega Seca"/>
    <n v="5"/>
    <n v="1.6532508434247066"/>
    <n v="8.2662542171235334"/>
  </r>
  <r>
    <x v="268"/>
    <s v="Cedro Macho"/>
    <s v="Comun 3M"/>
    <s v="Bodega Seca"/>
    <n v="2.5"/>
    <n v="1.6532508434247066"/>
    <n v="4.1331271085617667"/>
  </r>
  <r>
    <x v="256"/>
    <s v="Roble "/>
    <s v="Cepillado C"/>
    <s v="Bodega Seca Cepillada"/>
    <n v="69"/>
    <n v="3.7872651789270444"/>
    <n v="261.32129734596606"/>
  </r>
  <r>
    <x v="256"/>
    <s v="Roble "/>
    <s v="Cepillado C"/>
    <s v="Bodega Seca Cepillada"/>
    <n v="134.375"/>
    <n v="3.7872651789270444"/>
    <n v="508.91375841832161"/>
  </r>
  <r>
    <x v="256"/>
    <s v="Arce"/>
    <s v="Comun 3M"/>
    <s v="Bodega Seca"/>
    <n v="191.79166666666666"/>
    <n v="2.6772915838647084"/>
    <n v="513.48221502205217"/>
  </r>
  <r>
    <x v="256"/>
    <s v="Arce"/>
    <s v="Comun 3M"/>
    <s v="Bodega Seca"/>
    <n v="3.1875"/>
    <n v="2.6772915838647084"/>
    <n v="8.533866923568759"/>
  </r>
  <r>
    <x v="260"/>
    <s v="Cedro Macho"/>
    <s v="Comun 3M"/>
    <s v="Bodega Seca"/>
    <n v="21.375"/>
    <n v="1.6532508434247066"/>
    <n v="35.338236778203104"/>
  </r>
  <r>
    <x v="212"/>
    <s v="Roble "/>
    <s v="Cepillado C"/>
    <s v="Bodega Seca Cepillada"/>
    <n v="12.222222222222221"/>
    <n v="3.7872651789270444"/>
    <n v="46.288796631330541"/>
  </r>
  <r>
    <x v="212"/>
    <s v="Cedro Macho"/>
    <s v="Comun 3M"/>
    <s v="Bodega Seca"/>
    <n v="84.333333333333329"/>
    <n v="1.6532508434247066"/>
    <n v="139.42415446215026"/>
  </r>
  <r>
    <x v="273"/>
    <s v="Roble "/>
    <s v="Cepillado C"/>
    <s v="Bodega Seca Cepillada"/>
    <n v="48.416666666666671"/>
    <n v="3.7872651789270444"/>
    <n v="183.36675574638443"/>
  </r>
  <r>
    <x v="274"/>
    <s v="Cedro Macho"/>
    <s v="Comun 3M"/>
    <s v="Bodega Seca"/>
    <n v="83.25"/>
    <n v="1.6532508434247066"/>
    <n v="137.63313271510683"/>
  </r>
  <r>
    <x v="274"/>
    <s v="Cedro Macho"/>
    <s v="Comun 3M"/>
    <s v="Bodega Seca"/>
    <n v="24"/>
    <n v="1.6532508434247066"/>
    <n v="39.678020242192957"/>
  </r>
  <r>
    <x v="273"/>
    <s v="Cedro Macho"/>
    <s v="Comun 3M"/>
    <s v="Bodega Seca"/>
    <n v="5.25"/>
    <n v="1.6532508434247066"/>
    <n v="8.6795669279797103"/>
  </r>
  <r>
    <x v="256"/>
    <s v="Roble "/>
    <s v="Cepillado C"/>
    <s v="Bodega Seca Cepillada"/>
    <n v="186.3125"/>
    <n v="3.7872651789270444"/>
    <n v="705.61484364884495"/>
  </r>
  <r>
    <x v="268"/>
    <s v="Cedro Macho"/>
    <s v="Comun 3M"/>
    <s v="Bodega Seca"/>
    <n v="6"/>
    <n v="1.6532508434247066"/>
    <n v="9.9195050605482393"/>
  </r>
  <r>
    <x v="271"/>
    <s v="Arce"/>
    <s v="Comun 3M"/>
    <s v="Bodega Seca"/>
    <n v="10.416666666666666"/>
    <n v="2.6772915838647084"/>
    <n v="27.888453998590713"/>
  </r>
  <r>
    <x v="271"/>
    <s v="Arce"/>
    <s v="Comun 3M"/>
    <s v="Bodega Seca"/>
    <n v="11.25"/>
    <n v="2.6772915838647084"/>
    <n v="30.11953031847797"/>
  </r>
  <r>
    <x v="271"/>
    <s v="Cedro Macho"/>
    <s v="Comun 3M"/>
    <s v="Bodega Seca"/>
    <n v="2.5"/>
    <n v="1.6532508434247066"/>
    <n v="4.1331271085617667"/>
  </r>
  <r>
    <x v="268"/>
    <s v="Roble "/>
    <s v="Cepillado C"/>
    <s v="Bodega Seca Cepillada"/>
    <n v="6"/>
    <n v="3.7872651789270444"/>
    <n v="22.723591073562268"/>
  </r>
  <r>
    <x v="212"/>
    <s v="Roble "/>
    <s v="Cepillado C"/>
    <s v="Bodega Seca Cepillada"/>
    <n v="96"/>
    <n v="3.7872651789270444"/>
    <n v="363.57745717699629"/>
  </r>
  <r>
    <x v="201"/>
    <s v="Cedro Macho"/>
    <s v="Comun 3M"/>
    <s v="Bodega Seca"/>
    <n v="-100.333333333333"/>
    <n v="1.6532508434247066"/>
    <n v="-165.87616795694501"/>
  </r>
  <r>
    <x v="256"/>
    <s v="Roble "/>
    <s v="Cepillado C"/>
    <s v="Bodega Seca Cepillada"/>
    <n v="-92.25"/>
    <n v="3.7872651789270444"/>
    <n v="-349.37521275601983"/>
  </r>
  <r>
    <x v="260"/>
    <s v="Cedro Macho"/>
    <s v="Comun 3M"/>
    <s v="Bodega Seca"/>
    <n v="-60"/>
    <n v="1.6532508434247066"/>
    <n v="-99.195050605482393"/>
  </r>
  <r>
    <x v="263"/>
    <s v="Cedro Macho"/>
    <s v="Comun 3M"/>
    <s v="Bodega Seca"/>
    <n v="-82.6041666666667"/>
    <n v="1.6532508434247066"/>
    <n v="-136.56540821206175"/>
  </r>
  <r>
    <x v="256"/>
    <s v="Roble "/>
    <s v="Cepillado C"/>
    <s v="Bodega Seca Cepillada"/>
    <n v="-43.75"/>
    <n v="3.7872651789270444"/>
    <n v="-165.6928515780582"/>
  </r>
  <r>
    <x v="256"/>
    <s v="Roble "/>
    <s v="Cepillado C"/>
    <s v="Bodega Seca Cepillada"/>
    <n v="-98"/>
    <n v="3.7872651789270444"/>
    <n v="-371.15198753485038"/>
  </r>
  <r>
    <x v="263"/>
    <s v="Cedro Macho"/>
    <s v="Comun 3M"/>
    <s v="Bodega Seca"/>
    <n v="-54"/>
    <n v="1.6532508434247066"/>
    <n v="-89.275545544934161"/>
  </r>
  <r>
    <x v="260"/>
    <s v="Cedro Macho"/>
    <s v="Comun 3M"/>
    <s v="Bodega Seca"/>
    <n v="-12.1875"/>
    <n v="1.6532508434247066"/>
    <n v="-20.148994654238614"/>
  </r>
  <r>
    <x v="260"/>
    <s v="Cedro Macho"/>
    <s v="Comun 3M"/>
    <s v="Bodega Seca"/>
    <n v="-14.625"/>
    <n v="1.6532508434247066"/>
    <n v="-24.178793585086336"/>
  </r>
  <r>
    <x v="267"/>
    <s v="Cedro Macho"/>
    <s v="Comun 3M"/>
    <s v="Bodega Seca"/>
    <n v="-18.1666666666667"/>
    <n v="1.6532508434247066"/>
    <n v="-30.034056988882224"/>
  </r>
  <r>
    <x v="267"/>
    <s v="Roble "/>
    <s v="Cepillado C"/>
    <s v="Bodega Seca Cepillada"/>
    <n v="-3.75"/>
    <n v="3.7872651789270444"/>
    <n v="-14.202244420976417"/>
  </r>
  <r>
    <x v="268"/>
    <s v="Cedro Macho"/>
    <s v="Comun 3M"/>
    <s v="Bodega Seca"/>
    <n v="-10"/>
    <n v="1.6532508434247066"/>
    <n v="-16.532508434247067"/>
  </r>
  <r>
    <x v="268"/>
    <s v="Roble "/>
    <s v="Cepillado C"/>
    <s v="Bodega Seca Cepillada"/>
    <n v="-2.0625"/>
    <n v="3.7872651789270444"/>
    <n v="-7.811234431537029"/>
  </r>
  <r>
    <x v="267"/>
    <s v="Cedro Macho"/>
    <s v="Comun 3M"/>
    <s v="Bodega Seca"/>
    <n v="-31.875"/>
    <n v="1.6532508434247066"/>
    <n v="-52.697370634162525"/>
  </r>
  <r>
    <x v="267"/>
    <s v="Roble "/>
    <s v="Cepillado C"/>
    <s v="Bodega Seca Cepillada"/>
    <n v="-20.7638888888889"/>
    <n v="3.7872651789270444"/>
    <n v="-78.638353367999088"/>
  </r>
  <r>
    <x v="260"/>
    <s v="Cedro Macho"/>
    <s v="Comun 3M"/>
    <s v="Bodega Seca"/>
    <n v="-20.8333333333333"/>
    <n v="1.6532508434247066"/>
    <n v="-34.442725904681332"/>
  </r>
  <r>
    <x v="263"/>
    <s v="Cedro Macho"/>
    <s v="Comun 3M"/>
    <s v="Bodega Seca"/>
    <n v="-64"/>
    <n v="1.6532508434247066"/>
    <n v="-105.80805397918122"/>
  </r>
  <r>
    <x v="270"/>
    <s v="Cedro Macho"/>
    <s v="Comun 3M"/>
    <s v="Bodega Seca"/>
    <n v="-5.6666666666666696"/>
    <n v="1.6532508434247066"/>
    <n v="-9.3684214460733433"/>
  </r>
  <r>
    <x v="275"/>
    <s v="Guanacaste"/>
    <s v="Comun 3M"/>
    <s v="Bodega Seca"/>
    <n v="50.666666666666664"/>
    <n v="1.3281905551577267"/>
    <n v="67.294988127991488"/>
  </r>
  <r>
    <x v="276"/>
    <s v="Guanacaste"/>
    <s v="Comun 3M"/>
    <s v="Bodega Seca"/>
    <n v="45"/>
    <n v="1.3281905551577267"/>
    <n v="59.768574982097697"/>
  </r>
  <r>
    <x v="277"/>
    <s v="Cedro Macho"/>
    <s v="Comun 3M"/>
    <s v="Bodega Seca"/>
    <n v="14.75"/>
    <n v="1.6532508434247066"/>
    <n v="24.385449940514423"/>
  </r>
  <r>
    <x v="277"/>
    <s v="Arce"/>
    <s v="Comun 3M"/>
    <s v="Bodega Seca"/>
    <n v="2.0625"/>
    <n v="2.6772915838647084"/>
    <n v="5.5219138917209616"/>
  </r>
  <r>
    <x v="277"/>
    <s v="Cedro Macho"/>
    <s v="Comun 3M"/>
    <s v="Bodega Seca"/>
    <n v="26.666666666666668"/>
    <n v="1.6532508434247066"/>
    <n v="44.086689157992176"/>
  </r>
  <r>
    <x v="272"/>
    <s v="Cedro Macho"/>
    <s v="Comun 3M"/>
    <s v="Bodega Seca"/>
    <n v="20.25"/>
    <n v="1.6532508434247066"/>
    <n v="33.478329579350309"/>
  </r>
  <r>
    <x v="212"/>
    <s v="Arce"/>
    <s v="Comun 3M"/>
    <s v="Bodega Seca"/>
    <n v="120"/>
    <n v="2.6772915838647084"/>
    <n v="321.27499006376502"/>
  </r>
  <r>
    <x v="278"/>
    <s v="Cedro Macho"/>
    <s v="Comun 3M"/>
    <s v="Bodega Seca"/>
    <n v="104"/>
    <n v="1.6532508434247066"/>
    <n v="171.93808771616949"/>
  </r>
  <r>
    <x v="256"/>
    <s v="Arce"/>
    <s v="Comun 3M"/>
    <s v="Bodega Seca"/>
    <n v="10.625"/>
    <n v="2.6772915838647084"/>
    <n v="28.446223078562529"/>
  </r>
  <r>
    <x v="272"/>
    <s v="Cedro Macho"/>
    <s v="Comun 3M"/>
    <s v="Bodega Seca"/>
    <n v="6"/>
    <n v="1.6532508434247066"/>
    <n v="9.9195050605482393"/>
  </r>
  <r>
    <x v="272"/>
    <s v="Cedro Macho"/>
    <s v="Comun 3M"/>
    <s v="Bodega Seca"/>
    <n v="19"/>
    <n v="1.6532508434247066"/>
    <n v="31.411766025069426"/>
  </r>
  <r>
    <x v="272"/>
    <s v="Cedro Macho"/>
    <s v="Comun 3M"/>
    <s v="Bodega Seca"/>
    <n v="16"/>
    <n v="1.6532508434247066"/>
    <n v="26.452013494795306"/>
  </r>
  <r>
    <x v="277"/>
    <s v="Arce"/>
    <s v="Comun 3M"/>
    <s v="Bodega Seca"/>
    <n v="16.5"/>
    <n v="2.6772915838647084"/>
    <n v="44.175311133767693"/>
  </r>
  <r>
    <x v="278"/>
    <s v="Arce"/>
    <s v="Comun 3M"/>
    <s v="Bodega Seca"/>
    <n v="97.25"/>
    <n v="2.6772915838647084"/>
    <n v="260.36660653084289"/>
  </r>
  <r>
    <x v="279"/>
    <s v="Cedro Macho"/>
    <s v="Comun 3M"/>
    <s v="Bodega Seca"/>
    <n v="111.18750000000001"/>
    <n v="1.6532508434247066"/>
    <n v="183.82082815328459"/>
  </r>
  <r>
    <x v="280"/>
    <s v="Nogal"/>
    <s v="Cepillado C"/>
    <s v="Bodega Seca Cepillada"/>
    <n v="192.66666666666666"/>
    <n v="5.8481776602122988"/>
    <n v="1126.7488958675694"/>
  </r>
  <r>
    <x v="281"/>
    <s v="Cedro Macho"/>
    <s v="Comun 3M"/>
    <s v="Bodega Seca"/>
    <n v="0.88888888888888884"/>
    <n v="1.6532508434247066"/>
    <n v="1.4695563052664058"/>
  </r>
  <r>
    <x v="281"/>
    <s v="Arce"/>
    <s v="Comun 3M"/>
    <s v="Bodega Seca"/>
    <n v="0.88888888888888884"/>
    <n v="2.6772915838647084"/>
    <n v="2.3798147412130741"/>
  </r>
  <r>
    <x v="281"/>
    <s v="Teca"/>
    <s v="Comun 3M"/>
    <s v="Bodega Seca"/>
    <n v="1"/>
    <n v="2.6490133333333339"/>
    <n v="2.6490133333333339"/>
  </r>
  <r>
    <x v="281"/>
    <s v="Roble "/>
    <s v="Cepillado C"/>
    <s v="Bodega Seca Cepillada"/>
    <n v="0.88888888888888884"/>
    <n v="3.7872651789270444"/>
    <n v="3.3664579368240393"/>
  </r>
  <r>
    <x v="279"/>
    <s v="Cedro Macho"/>
    <s v="Comun 3M"/>
    <s v="Bodega Seca"/>
    <n v="7.5"/>
    <n v="1.6532508434247066"/>
    <n v="12.399381325685299"/>
  </r>
  <r>
    <x v="282"/>
    <s v="Arce"/>
    <s v="Comun 3M"/>
    <s v="Bodega Seca"/>
    <n v="368"/>
    <n v="2.6772915838647084"/>
    <n v="985.24330286221266"/>
  </r>
  <r>
    <x v="278"/>
    <s v="Arce"/>
    <s v="Comun 3M"/>
    <s v="Bodega Seca"/>
    <n v="7"/>
    <n v="2.6772915838647084"/>
    <n v="18.74104108705296"/>
  </r>
  <r>
    <x v="283"/>
    <s v="Cedro Macho"/>
    <s v="Comun 3M"/>
    <s v="Bodega Seca"/>
    <n v="273.60000000000002"/>
    <n v="1.6532508434247066"/>
    <n v="452.3294307609998"/>
  </r>
  <r>
    <x v="283"/>
    <s v="Cedro Macho"/>
    <s v="Comun 3M"/>
    <s v="Bodega Seca"/>
    <n v="33.333333333333336"/>
    <n v="1.6532508434247066"/>
    <n v="55.108361447490225"/>
  </r>
  <r>
    <x v="284"/>
    <s v="Frijolillo"/>
    <s v="Comun 3M"/>
    <s v="Bodega Seca"/>
    <n v="192.00000000000003"/>
    <n v="2.3764997107130861"/>
    <n v="456.28794445691261"/>
  </r>
  <r>
    <x v="270"/>
    <s v="Cedro Macho"/>
    <s v="Comun 3M"/>
    <s v="Bodega Seca"/>
    <n v="9.1666666666666661"/>
    <n v="1.6532508434247066"/>
    <n v="15.15479939805981"/>
  </r>
  <r>
    <x v="285"/>
    <s v="Cedro Macho"/>
    <s v="Comun 3M"/>
    <s v="Bodega Seca"/>
    <n v="3.90625"/>
    <n v="1.6532508434247066"/>
    <n v="6.4580111071277599"/>
  </r>
  <r>
    <x v="280"/>
    <s v="Nogal"/>
    <s v="Cepillado C"/>
    <s v="Bodega Seca Cepillada"/>
    <n v="6"/>
    <n v="5.8481776602122988"/>
    <n v="35.089065961273789"/>
  </r>
  <r>
    <x v="270"/>
    <s v="Cedro Macho"/>
    <s v="Comun 3M"/>
    <s v="Bodega Seca"/>
    <n v="2.8125"/>
    <n v="1.6532508434247066"/>
    <n v="4.6497679971319874"/>
  </r>
  <r>
    <x v="260"/>
    <s v="Arce"/>
    <s v="Comun 3M"/>
    <s v="Bodega Seca"/>
    <n v="7"/>
    <n v="2.6772915838647084"/>
    <n v="18.74104108705296"/>
  </r>
  <r>
    <x v="280"/>
    <s v="Nogal"/>
    <s v="Cepillado C"/>
    <s v="Bodega Seca Cepillada"/>
    <n v="12"/>
    <n v="5.8481776602122988"/>
    <n v="70.178131922547578"/>
  </r>
  <r>
    <x v="256"/>
    <s v="Arce"/>
    <s v="Comun 3M"/>
    <s v="Bodega Seca"/>
    <n v="8.75"/>
    <n v="2.6772915838647084"/>
    <n v="23.4263013588162"/>
  </r>
  <r>
    <x v="256"/>
    <s v="Arce"/>
    <s v="Comun 3M"/>
    <s v="Bodega Seca"/>
    <n v="10"/>
    <n v="2.6772915838647084"/>
    <n v="26.772915838647084"/>
  </r>
  <r>
    <x v="283"/>
    <s v="Cedro Macho"/>
    <s v="Comun 3M"/>
    <s v="Bodega Seca"/>
    <n v="14"/>
    <n v="1.6532508434247066"/>
    <n v="23.145511807945894"/>
  </r>
  <r>
    <x v="286"/>
    <s v="Frijolillo"/>
    <s v="Comun 3M"/>
    <s v="Bodega Seca"/>
    <n v="70.666666666666671"/>
    <n v="2.3764997107130861"/>
    <n v="167.93931289039142"/>
  </r>
  <r>
    <x v="286"/>
    <s v="Frijolillo"/>
    <s v="Comun 3M"/>
    <s v="Bodega Seca"/>
    <n v="41.666666666666664"/>
    <n v="2.3764997107130861"/>
    <n v="99.02082127971191"/>
  </r>
  <r>
    <x v="283"/>
    <s v="Cedro Macho"/>
    <s v="Comun 3M"/>
    <s v="Bodega Seca"/>
    <n v="8"/>
    <n v="1.6532508434247066"/>
    <n v="13.226006747397653"/>
  </r>
  <r>
    <x v="287"/>
    <s v="Cedro Macho"/>
    <s v="Comun 3M"/>
    <s v="Bodega Seca"/>
    <n v="22.5"/>
    <n v="1.6532508434247066"/>
    <n v="37.198143977055899"/>
  </r>
  <r>
    <x v="287"/>
    <s v="Cedro Macho"/>
    <s v="Comun 3M"/>
    <s v="Bodega Seca"/>
    <n v="34.333333333333336"/>
    <n v="1.6532508434247066"/>
    <n v="56.761612290914933"/>
  </r>
  <r>
    <x v="284"/>
    <s v="Frijolillo"/>
    <s v="Comun 3M"/>
    <s v="Bodega Seca"/>
    <n v="2"/>
    <n v="2.3764997107130861"/>
    <n v="4.7529994214261722"/>
  </r>
  <r>
    <x v="271"/>
    <s v="Arce"/>
    <s v="Comun 3M"/>
    <s v="Bodega Seca"/>
    <n v="7.5"/>
    <n v="2.6772915838647084"/>
    <n v="20.079686878985314"/>
  </r>
  <r>
    <x v="288"/>
    <s v="Frijolillo"/>
    <s v="Comun 3M"/>
    <s v="Bodega Seca"/>
    <n v="1.5"/>
    <n v="2.3764997107130861"/>
    <n v="3.5647495660696293"/>
  </r>
  <r>
    <x v="288"/>
    <s v="Guanacaste"/>
    <s v="Comun 3M"/>
    <s v="Bodega Seca"/>
    <n v="2"/>
    <n v="1.3281905551577267"/>
    <n v="2.6563811103154533"/>
  </r>
  <r>
    <x v="272"/>
    <s v="Cedro Macho"/>
    <s v="Comun 3M"/>
    <s v="Bodega Seca"/>
    <n v="-12.25"/>
    <n v="1.6532508434247066"/>
    <n v="-20.252322831952657"/>
  </r>
  <r>
    <x v="277"/>
    <s v="Cedro Macho"/>
    <s v="Comun 3M"/>
    <s v="Bodega Seca"/>
    <n v="-13.75"/>
    <n v="1.6532508434247066"/>
    <n v="-22.732199097089715"/>
  </r>
  <r>
    <x v="272"/>
    <s v="Cedro Macho"/>
    <s v="Comun 3M"/>
    <s v="Bodega Seca"/>
    <n v="-14"/>
    <n v="1.6532508434247066"/>
    <n v="-23.145511807945894"/>
  </r>
  <r>
    <x v="256"/>
    <s v="Roble "/>
    <s v="Cepillado C"/>
    <s v="Bodega Seca Cepillada"/>
    <n v="-212.333333333333"/>
    <n v="3.7872651789270444"/>
    <n v="-804.16263965884116"/>
  </r>
  <r>
    <x v="279"/>
    <s v="Cedro Macho"/>
    <s v="Comun 3M"/>
    <s v="Bodega Seca"/>
    <n v="-6.6666666666666696"/>
    <n v="1.6532508434247066"/>
    <n v="-11.021672289498049"/>
  </r>
  <r>
    <x v="283"/>
    <s v="Cedro Macho"/>
    <s v="Comun 3M"/>
    <s v="Bodega Seca"/>
    <n v="-3.75"/>
    <n v="1.6532508434247066"/>
    <n v="-6.1996906628426496"/>
  </r>
  <r>
    <x v="284"/>
    <s v="Frijolillo"/>
    <s v="Comun 3M"/>
    <s v="Bodega Seca"/>
    <n v="-1.6666666666666701"/>
    <n v="2.3764997107130861"/>
    <n v="-3.9608328511884849"/>
  </r>
  <r>
    <x v="280"/>
    <s v="Nogal"/>
    <s v="Cepillado C"/>
    <s v="Bodega Seca Cepillada"/>
    <n v="-7.2916666666666696"/>
    <n v="5.8481776602122988"/>
    <n v="-42.642962105714695"/>
  </r>
  <r>
    <x v="289"/>
    <s v="Cedro Macho"/>
    <s v="Comun 3M"/>
    <s v="Bodega Seca"/>
    <n v="22.611111111111111"/>
    <n v="1.6532508434247066"/>
    <n v="37.381838515214199"/>
  </r>
  <r>
    <x v="283"/>
    <s v="Cedro Macho"/>
    <s v="Comun 3M"/>
    <s v="Bodega Seca"/>
    <n v="46.166666666666671"/>
    <n v="1.6532508434247066"/>
    <n v="76.325080604773959"/>
  </r>
  <r>
    <x v="287"/>
    <s v="Cedro Macho"/>
    <s v="Comun 3M"/>
    <s v="Bodega Seca"/>
    <n v="10"/>
    <n v="1.6532508434247066"/>
    <n v="16.532508434247067"/>
  </r>
  <r>
    <x v="287"/>
    <s v="Cedro Macho"/>
    <s v="Comun 3M"/>
    <s v="Bodega Seca"/>
    <n v="2.625"/>
    <n v="1.6532508434247066"/>
    <n v="4.3397834639898552"/>
  </r>
  <r>
    <x v="285"/>
    <s v="Cedro Macho"/>
    <s v="Comun 3M"/>
    <s v="Bodega Seca"/>
    <n v="2.34375"/>
    <n v="1.6532508434247066"/>
    <n v="3.8748066642766563"/>
  </r>
  <r>
    <x v="284"/>
    <s v="Frijolillo"/>
    <s v="Comun 3M"/>
    <s v="Bodega Seca"/>
    <n v="3.3333333333333335"/>
    <n v="2.3764997107130861"/>
    <n v="7.9216657023769539"/>
  </r>
  <r>
    <x v="283"/>
    <s v="Cedro Macho"/>
    <s v="Comun 3M"/>
    <s v="Bodega Seca"/>
    <n v="62"/>
    <n v="1.6532508434247066"/>
    <n v="102.50155229233181"/>
  </r>
  <r>
    <x v="280"/>
    <s v="Nogal"/>
    <s v="Cepillado C"/>
    <s v="Bodega Seca Cepillada"/>
    <n v="15"/>
    <n v="5.8481776602122988"/>
    <n v="87.72266490318448"/>
  </r>
  <r>
    <x v="256"/>
    <s v="Arce"/>
    <s v="Comun 3M"/>
    <s v="Bodega Seca"/>
    <n v="8.75"/>
    <n v="2.6772915838647084"/>
    <n v="23.4263013588162"/>
  </r>
  <r>
    <x v="256"/>
    <s v="Arce"/>
    <s v="Comun 3M"/>
    <s v="Bodega Seca"/>
    <n v="10"/>
    <n v="2.6772915838647084"/>
    <n v="26.772915838647084"/>
  </r>
  <r>
    <x v="283"/>
    <s v="Cedro Macho"/>
    <s v="Comun 3M"/>
    <s v="Bodega Seca"/>
    <n v="5.625"/>
    <n v="1.6532508434247066"/>
    <n v="9.2995359942639748"/>
  </r>
  <r>
    <x v="290"/>
    <s v="Cedro Macho"/>
    <s v="Comun 3M"/>
    <s v="Bodega Seca"/>
    <n v="8.75"/>
    <n v="1.6532508434247066"/>
    <n v="14.465944879966184"/>
  </r>
  <r>
    <x v="290"/>
    <s v="Arce"/>
    <s v="Comun 3M"/>
    <s v="Bodega Seca"/>
    <n v="16.888888888888889"/>
    <n v="2.6772915838647084"/>
    <n v="45.21648008304841"/>
  </r>
  <r>
    <x v="290"/>
    <s v="Frijolillo"/>
    <s v="Comun 3M"/>
    <s v="Bodega Seca"/>
    <n v="20"/>
    <n v="2.3764997107130861"/>
    <n v="47.52999421426172"/>
  </r>
  <r>
    <x v="290"/>
    <s v="Roble "/>
    <s v="Cepillado C"/>
    <s v="Bodega Seca Cepillada"/>
    <n v="14.222222222222221"/>
    <n v="3.7872651789270444"/>
    <n v="53.863326989184628"/>
  </r>
  <r>
    <x v="290"/>
    <s v="Teca"/>
    <s v="Comun 3M"/>
    <s v="Bodega Seca"/>
    <n v="8.8715277777777786"/>
    <n v="2.6490133333333339"/>
    <n v="23.500795370370376"/>
  </r>
  <r>
    <x v="270"/>
    <s v="Cedro Macho"/>
    <s v="Comun 3M"/>
    <s v="Bodega Seca"/>
    <n v="15"/>
    <n v="1.6532508434247066"/>
    <n v="24.798762651370598"/>
  </r>
  <r>
    <x v="291"/>
    <s v="Frijolillo"/>
    <s v="Comun 3M"/>
    <s v="Bodega Seca"/>
    <n v="1.6666666666666667"/>
    <n v="2.3764997107130861"/>
    <n v="3.9608328511884769"/>
  </r>
  <r>
    <x v="291"/>
    <s v="Cedro Macho"/>
    <s v="Comun 3M"/>
    <s v="Bodega Seca"/>
    <n v="1.5"/>
    <n v="1.6532508434247066"/>
    <n v="2.4798762651370598"/>
  </r>
  <r>
    <x v="291"/>
    <s v="Guanacaste"/>
    <s v="Comun 3M"/>
    <s v="Bodega Seca"/>
    <n v="2"/>
    <n v="1.3281905551577267"/>
    <n v="2.6563811103154533"/>
  </r>
  <r>
    <x v="291"/>
    <s v="Roble "/>
    <s v="Cepillado C"/>
    <s v="Bodega Seca Cepillada"/>
    <n v="2.5520833333333335"/>
    <n v="3.7872651789270444"/>
    <n v="9.6654163420533958"/>
  </r>
  <r>
    <x v="291"/>
    <s v="Arce"/>
    <s v="Comun 3M"/>
    <s v="Bodega Seca"/>
    <n v="1.75"/>
    <n v="2.6772915838647084"/>
    <n v="4.6852602717632399"/>
  </r>
  <r>
    <x v="291"/>
    <s v="Teca"/>
    <s v="Comun 3M"/>
    <s v="Bodega Seca"/>
    <n v="2"/>
    <n v="2.6490133333333339"/>
    <n v="5.2980266666666678"/>
  </r>
  <r>
    <x v="291"/>
    <s v="Nogal"/>
    <s v="Cepillado C"/>
    <s v="Bodega Seca Cepillada"/>
    <n v="2.5277777777777777"/>
    <n v="5.8481776602122988"/>
    <n v="14.782893529981088"/>
  </r>
  <r>
    <x v="292"/>
    <s v="Cedro Macho"/>
    <s v="Comun 3M"/>
    <s v="Bodega Seca"/>
    <n v="249.75"/>
    <n v="1.6532508434247066"/>
    <n v="412.8993981453205"/>
  </r>
  <r>
    <x v="292"/>
    <s v="Cedro Macho"/>
    <s v="Comun 3M"/>
    <s v="Bodega Seca"/>
    <n v="93.333333333333329"/>
    <n v="1.6532508434247066"/>
    <n v="154.30341205297262"/>
  </r>
  <r>
    <x v="292"/>
    <s v="Cedro Macho"/>
    <s v="Comun 3M"/>
    <s v="Bodega Seca"/>
    <n v="38"/>
    <n v="1.6532508434247066"/>
    <n v="62.823532050138851"/>
  </r>
  <r>
    <x v="293"/>
    <s v="Cedro Macho"/>
    <s v="Comun 3M"/>
    <s v="Bodega Seca"/>
    <n v="425.25"/>
    <n v="1.6532508434247066"/>
    <n v="703.04492116635652"/>
  </r>
  <r>
    <x v="293"/>
    <s v="Cedro Macho"/>
    <s v="Comun 3M"/>
    <s v="Bodega Seca"/>
    <n v="77.777777777777771"/>
    <n v="1.6532508434247066"/>
    <n v="128.58617671081049"/>
  </r>
  <r>
    <x v="282"/>
    <s v="Arce"/>
    <s v="Comun 3M"/>
    <s v="Bodega Seca"/>
    <n v="181.33333333333334"/>
    <n v="2.6772915838647084"/>
    <n v="485.48220720746718"/>
  </r>
  <r>
    <x v="252"/>
    <s v="Arce"/>
    <s v="Comun 3M"/>
    <s v="Bodega Seca"/>
    <n v="9"/>
    <n v="2.6772915838647084"/>
    <n v="24.095624254782376"/>
  </r>
  <r>
    <x v="289"/>
    <s v="Cedro Macho"/>
    <s v="Comun 3M"/>
    <s v="Bodega Seca"/>
    <n v="8"/>
    <n v="1.6532508434247066"/>
    <n v="13.226006747397653"/>
  </r>
  <r>
    <x v="282"/>
    <s v="Arce"/>
    <s v="Comun 3M"/>
    <s v="Bodega Seca"/>
    <n v="395.16666666666663"/>
    <n v="2.6772915838647084"/>
    <n v="1057.9763908905372"/>
  </r>
  <r>
    <x v="279"/>
    <s v="Cedro Macho"/>
    <s v="Comun 3M"/>
    <s v="Bodega Seca"/>
    <n v="11.8125"/>
    <n v="1.6532508434247066"/>
    <n v="19.529025587954347"/>
  </r>
  <r>
    <x v="284"/>
    <s v="Frijolillo"/>
    <s v="Comun 3M"/>
    <s v="Bodega Seca"/>
    <n v="-4.8611111111111098"/>
    <n v="2.3764997107130861"/>
    <n v="-11.552429149299721"/>
  </r>
  <r>
    <x v="283"/>
    <s v="Cedro Macho"/>
    <s v="Comun 3M"/>
    <s v="Bodega Seca"/>
    <n v="-26.8125"/>
    <n v="1.6532508434247066"/>
    <n v="-44.327788239324946"/>
  </r>
  <r>
    <x v="280"/>
    <s v="Nogal"/>
    <s v="Cepillado C"/>
    <s v="Bodega Seca Cepillada"/>
    <n v="-5.6666666666666696"/>
    <n v="5.8481776602122988"/>
    <n v="-33.139673407869708"/>
  </r>
  <r>
    <x v="283"/>
    <s v="Cedro Macho"/>
    <s v="Comun 3M"/>
    <s v="Bodega Seca"/>
    <n v="-5.3472222222222197"/>
    <n v="1.6532508434247066"/>
    <n v="-8.8402996488682195"/>
  </r>
  <r>
    <x v="287"/>
    <s v="Cedro Macho"/>
    <s v="Comun 3M"/>
    <s v="Bodega Seca"/>
    <n v="-2.75"/>
    <n v="1.6532508434247066"/>
    <n v="-4.5464398194179436"/>
  </r>
  <r>
    <x v="283"/>
    <s v="Cedro Macho"/>
    <s v="Comun 3M"/>
    <s v="Bodega Seca"/>
    <n v="-15"/>
    <n v="1.6532508434247066"/>
    <n v="-24.798762651370598"/>
  </r>
  <r>
    <x v="283"/>
    <s v="Cedro Macho"/>
    <s v="Comun 3M"/>
    <s v="Bodega Seca"/>
    <n v="-154.166666666667"/>
    <n v="1.6532508434247066"/>
    <n v="-254.87617169464281"/>
  </r>
  <r>
    <x v="287"/>
    <s v="Cedro Macho"/>
    <s v="Comun 3M"/>
    <s v="Bodega Seca"/>
    <n v="-10"/>
    <n v="1.6532508434247066"/>
    <n v="-16.532508434247067"/>
  </r>
  <r>
    <x v="280"/>
    <s v="Nogal"/>
    <s v="Cepillado C"/>
    <s v="Bodega Seca Cepillada"/>
    <n v="-60.6666666666667"/>
    <n v="5.8481776602122988"/>
    <n v="-354.78944471954634"/>
  </r>
  <r>
    <x v="286"/>
    <s v="Frijolillo"/>
    <s v="Comun 3M"/>
    <s v="Bodega Seca"/>
    <n v="-34.6666666666667"/>
    <n v="2.3764997107130861"/>
    <n v="-82.385323304720401"/>
  </r>
  <r>
    <x v="278"/>
    <s v="Arce"/>
    <s v="Comun 3M"/>
    <s v="Bodega Seca"/>
    <n v="-17.3611111111111"/>
    <n v="2.6772915838647084"/>
    <n v="-46.480756664317823"/>
  </r>
  <r>
    <x v="256"/>
    <s v="Arce"/>
    <s v="Comun 3M"/>
    <s v="Bodega Seca"/>
    <n v="-25"/>
    <n v="2.6772915838647084"/>
    <n v="-66.932289596617707"/>
  </r>
  <r>
    <x v="289"/>
    <s v="Cedro Macho"/>
    <s v="Comun 3M"/>
    <s v="Bodega Seca"/>
    <n v="-2.6388888888888902"/>
    <n v="1.6532508434247066"/>
    <n v="-4.3627452812596443"/>
  </r>
  <r>
    <x v="228"/>
    <s v="Cedro Macho"/>
    <s v="Comun 3M"/>
    <s v="Bodega Seca"/>
    <n v="-9.3333333333333304"/>
    <n v="1.6532508434247066"/>
    <n v="-15.430341205297257"/>
  </r>
  <r>
    <x v="293"/>
    <s v="Cedro Macho"/>
    <s v="Comun 3M"/>
    <s v="Bodega Seca"/>
    <n v="93"/>
    <n v="1.6532508434247062"/>
    <n v="153.75232843849767"/>
  </r>
  <r>
    <x v="294"/>
    <s v="Roble "/>
    <s v="Cepillado C"/>
    <s v="Bodega Seca Cepillada"/>
    <n v="81.277777777777771"/>
    <n v="3.7872651789270448"/>
    <n v="307.82049759834814"/>
  </r>
  <r>
    <x v="295"/>
    <s v="Roble "/>
    <s v="Cepillado C"/>
    <s v="Bodega Seca Cepillada"/>
    <n v="7.5"/>
    <n v="3.7872651789270448"/>
    <n v="28.404488841952837"/>
  </r>
  <r>
    <x v="291"/>
    <s v="Roble "/>
    <s v="Cepillado C"/>
    <s v="Bodega Seca Cepillada"/>
    <n v="2.1111111111111112"/>
    <n v="3.7872651789270448"/>
    <n v="7.9953375999570948"/>
  </r>
  <r>
    <x v="293"/>
    <s v="Cedro Macho"/>
    <s v="Comun 3M"/>
    <s v="Bodega Seca"/>
    <n v="35.833333333333336"/>
    <n v="1.6532508434247062"/>
    <n v="59.241488556051976"/>
  </r>
  <r>
    <x v="293"/>
    <s v="Cedro Macho"/>
    <s v="Comun 3M"/>
    <s v="Bodega Seca"/>
    <n v="6.166666666666667"/>
    <n v="1.6532508434247062"/>
    <n v="10.195046867785688"/>
  </r>
  <r>
    <x v="296"/>
    <s v="Roble "/>
    <s v="Cepillado C"/>
    <s v="Bodega Seca Cepillada"/>
    <n v="4.4722222222222223"/>
    <n v="3.7872651789270448"/>
    <n v="16.93749149464595"/>
  </r>
  <r>
    <x v="293"/>
    <s v="Cedro Macho"/>
    <s v="Comun 3M"/>
    <s v="Bodega Seca"/>
    <n v="19.125"/>
    <n v="1.6532508434247062"/>
    <n v="31.618422380497506"/>
  </r>
  <r>
    <x v="292"/>
    <s v="Cedro Macho"/>
    <s v="Comun 3M"/>
    <s v="Bodega Seca"/>
    <n v="12"/>
    <n v="1.6532508434247062"/>
    <n v="19.839010121096475"/>
  </r>
  <r>
    <x v="292"/>
    <s v="Cedro Macho"/>
    <s v="Comun 3M"/>
    <s v="Bodega Seca"/>
    <n v="78.75"/>
    <n v="1.6532508434247062"/>
    <n v="130.19350391969562"/>
  </r>
  <r>
    <x v="292"/>
    <s v="Cedro Macho"/>
    <s v="Comun 3M"/>
    <s v="Bodega Seca"/>
    <n v="82.125"/>
    <n v="1.6532508434247062"/>
    <n v="135.773225516254"/>
  </r>
  <r>
    <x v="297"/>
    <s v="Roble "/>
    <s v="Cepillado C"/>
    <s v="Bodega Seca Cepillada"/>
    <n v="17.5"/>
    <n v="3.7872651789270448"/>
    <n v="66.27714063122329"/>
  </r>
  <r>
    <x v="250"/>
    <s v="Roble "/>
    <s v="Cepillado C"/>
    <s v="Bodega Seca Cepillada"/>
    <n v="27"/>
    <n v="3.7872651789270448"/>
    <n v="102.25615983103022"/>
  </r>
  <r>
    <x v="292"/>
    <s v="Cedro Macho"/>
    <s v="Comun 3M"/>
    <s v="Bodega Seca"/>
    <n v="14.62"/>
    <n v="1.6532508434247062"/>
    <n v="24.170527330869202"/>
  </r>
  <r>
    <x v="298"/>
    <s v="Roble "/>
    <s v="Cepillado C"/>
    <s v="Bodega Seca Cepillada"/>
    <n v="12.25"/>
    <n v="3.7872651789270448"/>
    <n v="46.393998441856297"/>
  </r>
  <r>
    <x v="299"/>
    <s v="Roble "/>
    <s v="Cepillado C"/>
    <s v="Bodega Seca Cepillada"/>
    <n v="15.166666666666664"/>
    <n v="3.7872651789270448"/>
    <n v="57.440188547060174"/>
  </r>
  <r>
    <x v="300"/>
    <s v="Roble "/>
    <s v="Cepillado C"/>
    <s v="Bodega Seca Cepillada"/>
    <n v="10.5"/>
    <n v="3.7872651789270448"/>
    <n v="39.766284378733971"/>
  </r>
  <r>
    <x v="290"/>
    <s v="Cedro Macho"/>
    <s v="Comun 3M"/>
    <s v="Bodega Seca"/>
    <n v="120.25"/>
    <n v="1.6532508434247062"/>
    <n v="198.80341392182092"/>
  </r>
  <r>
    <x v="290"/>
    <s v="Cedro Macho"/>
    <s v="Comun 3M"/>
    <s v="Bodega Seca"/>
    <n v="10.5"/>
    <n v="1.6532508434247062"/>
    <n v="17.359133855959413"/>
  </r>
  <r>
    <x v="290"/>
    <s v="Cedro Macho"/>
    <s v="Comun 3M"/>
    <s v="Bodega Seca"/>
    <n v="21.666666666666668"/>
    <n v="1.6532508434247062"/>
    <n v="35.820434940868637"/>
  </r>
  <r>
    <x v="290"/>
    <s v="Cedro Macho"/>
    <s v="Comun 3M"/>
    <s v="Bodega Seca"/>
    <n v="8.75"/>
    <n v="1.6532508434247062"/>
    <n v="14.465944879966179"/>
  </r>
  <r>
    <x v="301"/>
    <s v="Cedro Macho"/>
    <s v="Comun 3M"/>
    <s v="Bodega Seca"/>
    <n v="169.16666666666666"/>
    <n v="1.6532508434247062"/>
    <n v="279.67493434601278"/>
  </r>
  <r>
    <x v="301"/>
    <s v="Cedro Macho"/>
    <s v="Comun 3M"/>
    <s v="Bodega Seca"/>
    <n v="137.60416666666666"/>
    <n v="1.6532508434247062"/>
    <n v="227.49420460042049"/>
  </r>
  <r>
    <x v="301"/>
    <s v="Cedro Macho"/>
    <s v="Comun 3M"/>
    <s v="Bodega Seca"/>
    <n v="13.125"/>
    <n v="1.6532508434247062"/>
    <n v="21.69891731994927"/>
  </r>
  <r>
    <x v="282"/>
    <s v="Arce"/>
    <s v="Comun 3M"/>
    <s v="Bodega Seca"/>
    <n v="68"/>
    <n v="2.6772915838647084"/>
    <n v="182.05582770280017"/>
  </r>
  <r>
    <x v="278"/>
    <s v="Arce"/>
    <s v="Comun 3M"/>
    <s v="Bodega Seca"/>
    <n v="4.5"/>
    <n v="2.6772915838647084"/>
    <n v="12.047812127391188"/>
  </r>
  <r>
    <x v="282"/>
    <s v="Arce"/>
    <s v="Comun 3M"/>
    <s v="Bodega Seca"/>
    <n v="355.5"/>
    <n v="2.6772915838647084"/>
    <n v="951.77715806390381"/>
  </r>
  <r>
    <x v="302"/>
    <s v="Frijolillo"/>
    <s v="Comun 3M"/>
    <s v="Bodega Seca"/>
    <n v="43.277777777777779"/>
    <n v="2.3764997107130861"/>
    <n v="102.84962636919411"/>
  </r>
  <r>
    <x v="282"/>
    <s v="Arce"/>
    <s v="Comun 3M"/>
    <s v="Bodega Seca"/>
    <n v="208.33333333333334"/>
    <n v="2.6772915838647084"/>
    <n v="557.76907997181434"/>
  </r>
  <r>
    <x v="282"/>
    <s v="Arce"/>
    <s v="Comun 3M"/>
    <s v="Bodega Seca"/>
    <n v="282.66666666666663"/>
    <n v="2.6772915838647084"/>
    <n v="756.7810877057575"/>
  </r>
  <r>
    <x v="293"/>
    <s v="Cedro Macho"/>
    <s v="Comun 3M"/>
    <s v="Bodega Seca"/>
    <n v="-3.6458333333333299"/>
    <n v="1.6532508434247062"/>
    <n v="-6.0274770333192356"/>
  </r>
  <r>
    <x v="293"/>
    <s v="Cedro Macho"/>
    <s v="Comun 3M"/>
    <s v="Bodega Seca"/>
    <n v="-2.4583333333333299"/>
    <n v="1.6532508434247062"/>
    <n v="-4.0642416567523973"/>
  </r>
  <r>
    <x v="293"/>
    <s v="Cedro Macho"/>
    <s v="Comun 3M"/>
    <s v="Bodega Seca"/>
    <n v="-110.833333333333"/>
    <n v="1.6532508434247062"/>
    <n v="-183.2353018129044"/>
  </r>
  <r>
    <x v="293"/>
    <s v="Cedro Macho"/>
    <s v="Comun 3M"/>
    <s v="Bodega Seca"/>
    <n v="-58.4375"/>
    <n v="1.6532508434247062"/>
    <n v="-96.611846162631267"/>
  </r>
  <r>
    <x v="292"/>
    <s v="Cedro Macho"/>
    <s v="Comun 3M"/>
    <s v="Bodega Seca"/>
    <n v="-93.3333333333333"/>
    <n v="1.6532508434247062"/>
    <n v="-154.30341205297253"/>
  </r>
  <r>
    <x v="294"/>
    <s v="Roble "/>
    <s v="Cepillado C"/>
    <s v="Bodega Seca Cepillada"/>
    <n v="-30.3333333333333"/>
    <n v="3.7872651789270448"/>
    <n v="-114.88037709412023"/>
  </r>
  <r>
    <x v="294"/>
    <s v="Roble "/>
    <s v="Cepillado C"/>
    <s v="Bodega Seca Cepillada"/>
    <n v="-19.5"/>
    <n v="3.7872651789270448"/>
    <n v="-73.851670989077377"/>
  </r>
  <r>
    <x v="293"/>
    <s v="Cedro Macho"/>
    <s v="Comun 3M"/>
    <s v="Bodega Seca"/>
    <n v="-12.5"/>
    <n v="1.6532508434247062"/>
    <n v="-20.665635542808829"/>
  </r>
  <r>
    <x v="293"/>
    <s v="Cedro Macho"/>
    <s v="Comun 3M"/>
    <s v="Bodega Seca"/>
    <n v="-8.75"/>
    <n v="1.6532508434247062"/>
    <n v="-14.465944879966179"/>
  </r>
  <r>
    <x v="292"/>
    <s v="Cedro Macho"/>
    <s v="Comun 3M"/>
    <s v="Bodega Seca"/>
    <n v="-8"/>
    <n v="1.6532508434247062"/>
    <n v="-13.226006747397649"/>
  </r>
  <r>
    <x v="292"/>
    <s v="Cedro Macho"/>
    <s v="Comun 3M"/>
    <s v="Bodega Seca"/>
    <n v="-30.625"/>
    <n v="1.6532508434247062"/>
    <n v="-50.630807079881627"/>
  </r>
  <r>
    <x v="293"/>
    <s v="Cedro Macho"/>
    <s v="Comun 3M"/>
    <s v="Bodega Seca"/>
    <n v="-60"/>
    <n v="1.6532508434247062"/>
    <n v="-99.195050605482365"/>
  </r>
  <r>
    <x v="293"/>
    <s v="Cedro Macho"/>
    <s v="Comun 3M"/>
    <s v="Bodega Seca"/>
    <n v="-75.5555555555556"/>
    <n v="1.6532508434247062"/>
    <n v="-124.91228594764453"/>
  </r>
  <r>
    <x v="292"/>
    <s v="Cedro Macho"/>
    <s v="Comun 3M"/>
    <s v="Bodega Seca"/>
    <n v="-10.2083333333333"/>
    <n v="1.6532508434247062"/>
    <n v="-16.87693569329382"/>
  </r>
  <r>
    <x v="292"/>
    <s v="Cedro Macho"/>
    <s v="Comun 3M"/>
    <s v="Bodega Seca"/>
    <n v="-11.6666666666667"/>
    <n v="1.6532508434247062"/>
    <n v="-19.287926506621627"/>
  </r>
  <r>
    <x v="292"/>
    <s v="Cedro Macho"/>
    <s v="Comun 3M"/>
    <s v="Bodega Seca"/>
    <n v="-72.25"/>
    <n v="1.6532508434247062"/>
    <n v="-119.44737343743502"/>
  </r>
  <r>
    <x v="292"/>
    <s v="Cedro Macho"/>
    <s v="Comun 3M"/>
    <s v="Bodega Seca"/>
    <n v="-15.7986111111111"/>
    <n v="1.6532508434247062"/>
    <n v="-26.119067144383362"/>
  </r>
  <r>
    <x v="292"/>
    <s v="Cedro Macho"/>
    <s v="Comun 3M"/>
    <s v="Bodega Seca"/>
    <n v="-10.6666666666667"/>
    <n v="1.6532508434247062"/>
    <n v="-17.634675663196919"/>
  </r>
  <r>
    <x v="303"/>
    <s v="Cedro Macho"/>
    <s v="Comun 3M"/>
    <s v="Bodega Seca"/>
    <n v="332.45833333333337"/>
    <n v="1.6532508434247062"/>
    <n v="549.63701998690556"/>
  </r>
  <r>
    <x v="301"/>
    <s v="Cedro Macho"/>
    <s v="Comun 3M"/>
    <s v="Bodega Seca"/>
    <n v="67.5"/>
    <n v="1.6532508434247062"/>
    <n v="111.59443193116766"/>
  </r>
  <r>
    <x v="250"/>
    <s v="Roble "/>
    <s v="Cepillado C"/>
    <s v="Bodega Seca Cepillada"/>
    <n v="6.166666666666667"/>
    <n v="3.7872651789270448"/>
    <n v="23.354801936716779"/>
  </r>
  <r>
    <x v="303"/>
    <s v="Cedro Macho"/>
    <s v="Comun 3M"/>
    <s v="Bodega Seca"/>
    <n v="4.166666666666667"/>
    <n v="1.6532508434247062"/>
    <n v="6.8885451809362763"/>
  </r>
  <r>
    <x v="303"/>
    <s v="Cedro Macho"/>
    <s v="Comun 3M"/>
    <s v="Bodega Seca"/>
    <n v="158.33333333333334"/>
    <n v="1.6532508434247062"/>
    <n v="261.76471687557847"/>
  </r>
  <r>
    <x v="304"/>
    <s v="Cedro Macho"/>
    <s v="Comun 3M"/>
    <s v="Bodega Seca"/>
    <n v="162.5"/>
    <n v="1.6532508434247062"/>
    <n v="268.65326205651473"/>
  </r>
  <r>
    <x v="304"/>
    <s v="Cedro Macho"/>
    <s v="Comun 3M"/>
    <s v="Bodega Seca"/>
    <n v="244.83333333333334"/>
    <n v="1.6532508434247062"/>
    <n v="404.77091483181556"/>
  </r>
  <r>
    <x v="304"/>
    <s v="Cedro Macho"/>
    <s v="Comun 3M"/>
    <s v="Bodega Seca"/>
    <n v="2.5416666666666665"/>
    <n v="1.6532508434247062"/>
    <n v="4.202012560371128"/>
  </r>
  <r>
    <x v="305"/>
    <s v="Cedro Macho"/>
    <s v="Comun 3M"/>
    <s v="Bodega Seca"/>
    <n v="72"/>
    <n v="1.6532508434247062"/>
    <n v="119.03406072657884"/>
  </r>
  <r>
    <x v="305"/>
    <s v="Cedro Macho"/>
    <s v="Comun 3M"/>
    <s v="Bodega Seca"/>
    <n v="147.41666666666669"/>
    <n v="1.6532508434247062"/>
    <n v="243.71672850152547"/>
  </r>
  <r>
    <x v="305"/>
    <s v="Cedro Macho"/>
    <s v="Comun 3M"/>
    <s v="Bodega Seca"/>
    <n v="2.0833333333333335"/>
    <n v="1.6532508434247062"/>
    <n v="3.4442725904681382"/>
  </r>
  <r>
    <x v="253"/>
    <s v="Roble "/>
    <s v="Cepillado C"/>
    <s v="Bodega Seca Cepillada"/>
    <n v="22.833333333333332"/>
    <n v="3.7872651789270448"/>
    <n v="86.475888252167522"/>
  </r>
  <r>
    <x v="278"/>
    <s v="Arce"/>
    <s v="Comun 3M"/>
    <s v="Bodega Seca"/>
    <n v="5.833333333333333"/>
    <n v="2.6772915838647084"/>
    <n v="15.617534239210798"/>
  </r>
  <r>
    <x v="278"/>
    <s v="Arce"/>
    <s v="Comun 3M"/>
    <s v="Bodega Seca"/>
    <n v="5.25"/>
    <n v="2.6772915838647084"/>
    <n v="14.055780815289719"/>
  </r>
  <r>
    <x v="303"/>
    <s v="Cedro Macho"/>
    <s v="Comun 3M"/>
    <s v="Bodega Seca"/>
    <n v="22.5"/>
    <n v="1.6532508434247062"/>
    <n v="37.198143977055892"/>
  </r>
  <r>
    <x v="303"/>
    <s v="Cedro Macho"/>
    <s v="Comun 3M"/>
    <s v="Bodega Seca"/>
    <n v="7.5"/>
    <n v="1.6532508434247062"/>
    <n v="12.399381325685296"/>
  </r>
  <r>
    <x v="285"/>
    <s v="Cedro Macho"/>
    <s v="Comun 3M"/>
    <s v="Bodega Seca"/>
    <n v="2.34375"/>
    <n v="1.6532508434247062"/>
    <n v="3.874806664276655"/>
  </r>
  <r>
    <x v="305"/>
    <s v="Cedro Macho"/>
    <s v="Comun 3M"/>
    <s v="Bodega Seca"/>
    <n v="10.833333333333334"/>
    <n v="1.6532508434247062"/>
    <n v="17.910217470434318"/>
  </r>
  <r>
    <x v="304"/>
    <s v="Cedro Macho"/>
    <s v="Comun 3M"/>
    <s v="Bodega Seca"/>
    <n v="35.5"/>
    <n v="1.6532508434247062"/>
    <n v="58.690404941577071"/>
  </r>
  <r>
    <x v="301"/>
    <s v="Cedro Macho"/>
    <s v="Comun 3M"/>
    <s v="Bodega Seca"/>
    <n v="-23.3333333333333"/>
    <n v="1.6532508434247062"/>
    <n v="-38.575853013243091"/>
  </r>
  <r>
    <x v="301"/>
    <s v="Cedro Macho"/>
    <s v="Comun 3M"/>
    <s v="Bodega Seca"/>
    <n v="-145.833333333333"/>
    <n v="1.6532508434247062"/>
    <n v="-241.09908133276912"/>
  </r>
  <r>
    <x v="253"/>
    <s v="Roble "/>
    <s v="Cepillado C"/>
    <s v="Bodega Seca Cepillada"/>
    <n v="-7.3611111111111098"/>
    <n v="3.7872651789270448"/>
    <n v="-27.878479789324075"/>
  </r>
  <r>
    <x v="278"/>
    <s v="Arce"/>
    <s v="Comun 3M"/>
    <s v="Bodega Seca"/>
    <n v="-2.3333333333333299"/>
    <n v="2.6772915838647084"/>
    <n v="-6.247013695684311"/>
  </r>
  <r>
    <x v="305"/>
    <s v="Cedro Macho"/>
    <s v="Comun 3M"/>
    <s v="Bodega Seca"/>
    <n v="-5"/>
    <n v="1.6532508434247062"/>
    <n v="-8.2662542171235316"/>
  </r>
  <r>
    <x v="304"/>
    <s v="Cedro Macho"/>
    <s v="Comun 3M"/>
    <s v="Bodega Seca"/>
    <n v="-15.5"/>
    <n v="1.6532508434247062"/>
    <n v="-25.625388073082945"/>
  </r>
  <r>
    <x v="278"/>
    <s v="Arce"/>
    <s v="Comun 3M"/>
    <s v="Bodega Seca"/>
    <n v="-3.5"/>
    <n v="2.6772915838647084"/>
    <n v="-9.3705205435264798"/>
  </r>
  <r>
    <x v="304"/>
    <s v="Cedro Macho"/>
    <s v="Comun 3M"/>
    <s v="Bodega Seca"/>
    <n v="-125"/>
    <n v="1.6532508434247062"/>
    <n v="-206.65635542808826"/>
  </r>
  <r>
    <x v="305"/>
    <s v="Cedro Macho"/>
    <s v="Comun 3M"/>
    <s v="Bodega Seca"/>
    <n v="-78.2222222222222"/>
    <n v="1.6532508434247062"/>
    <n v="-129.32095486344366"/>
  </r>
  <r>
    <x v="304"/>
    <s v="Cedro Macho"/>
    <s v="Comun 3M"/>
    <s v="Bodega Seca"/>
    <n v="-25"/>
    <n v="1.6532508434247062"/>
    <n v="-41.331271085617658"/>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r>
    <x v="0"/>
    <m/>
    <m/>
    <m/>
    <m/>
    <m/>
    <m/>
  </r>
</pivotCacheRecords>
</file>

<file path=xl/pivotCache/pivotCacheRecords3.xml><?xml version="1.0" encoding="utf-8"?>
<pivotCacheRecords xmlns="http://schemas.openxmlformats.org/spreadsheetml/2006/main" xmlns:r="http://schemas.openxmlformats.org/officeDocument/2006/relationships" count="1688">
  <r>
    <n v="23"/>
    <x v="0"/>
    <n v="127"/>
    <n v="335.60350646914748"/>
    <n v="0"/>
    <n v="36.5"/>
    <n v="38"/>
    <n v="26.5"/>
    <n v="25"/>
    <n v="1"/>
    <n v="0"/>
    <m/>
    <m/>
  </r>
  <r>
    <n v="23"/>
    <x v="1"/>
    <n v="12.5"/>
    <n v="23.95712190082644"/>
    <n v="0"/>
    <n v="1"/>
    <n v="11.5"/>
    <n v="0"/>
    <n v="0"/>
    <n v="0"/>
    <n v="0"/>
    <m/>
    <m/>
  </r>
  <r>
    <n v="23"/>
    <x v="2"/>
    <n v="0"/>
    <n v="0"/>
    <n v="0"/>
    <n v="0"/>
    <n v="0"/>
    <n v="0"/>
    <n v="0"/>
    <n v="0"/>
    <n v="0"/>
    <m/>
    <m/>
  </r>
  <r>
    <n v="23"/>
    <x v="3"/>
    <n v="35"/>
    <n v="70.553659090909093"/>
    <n v="1"/>
    <n v="0.5"/>
    <n v="0"/>
    <n v="18.5"/>
    <n v="15"/>
    <n v="0"/>
    <n v="0"/>
    <m/>
    <m/>
  </r>
  <r>
    <n v="23"/>
    <x v="4"/>
    <n v="0"/>
    <n v="0"/>
    <n v="0"/>
    <n v="0"/>
    <n v="0"/>
    <n v="0"/>
    <n v="0"/>
    <n v="0"/>
    <n v="0"/>
    <m/>
    <m/>
  </r>
  <r>
    <n v="23"/>
    <x v="5"/>
    <n v="14"/>
    <n v="27.646497417355366"/>
    <n v="0"/>
    <n v="0"/>
    <n v="6"/>
    <n v="0"/>
    <n v="0"/>
    <n v="0"/>
    <n v="8"/>
    <m/>
    <m/>
  </r>
  <r>
    <n v="23"/>
    <x v="6"/>
    <n v="1"/>
    <n v="1.8040351239669419"/>
    <n v="0"/>
    <n v="0"/>
    <n v="0"/>
    <n v="0"/>
    <n v="1"/>
    <n v="0"/>
    <n v="0"/>
    <m/>
    <m/>
  </r>
  <r>
    <n v="23"/>
    <x v="7"/>
    <n v="3"/>
    <n v="5.0537758264462802"/>
    <n v="0"/>
    <n v="0"/>
    <n v="0"/>
    <n v="0"/>
    <n v="3"/>
    <n v="0"/>
    <n v="0"/>
    <m/>
    <m/>
  </r>
  <r>
    <n v="23"/>
    <x v="8"/>
    <n v="165.5"/>
    <n v="332.5322573415977"/>
    <n v="0"/>
    <n v="0"/>
    <n v="165.5"/>
    <n v="0"/>
    <n v="0"/>
    <n v="0"/>
    <n v="0"/>
    <m/>
    <m/>
  </r>
  <r>
    <n v="23"/>
    <x v="9"/>
    <n v="103"/>
    <n v="177.38967460743797"/>
    <n v="0"/>
    <n v="0"/>
    <n v="97"/>
    <n v="2"/>
    <n v="1"/>
    <n v="3"/>
    <n v="0"/>
    <m/>
    <m/>
  </r>
  <r>
    <n v="23"/>
    <x v="10"/>
    <n v="10.5"/>
    <n v="21.678818243801654"/>
    <n v="0"/>
    <n v="0"/>
    <n v="0"/>
    <n v="0"/>
    <n v="0"/>
    <n v="10.5"/>
    <n v="0"/>
    <m/>
    <m/>
  </r>
  <r>
    <n v="23"/>
    <x v="11"/>
    <n v="9.5"/>
    <n v="19.570733181818181"/>
    <n v="0"/>
    <n v="0"/>
    <n v="0"/>
    <n v="0"/>
    <n v="0"/>
    <n v="9.5"/>
    <n v="0"/>
    <m/>
    <m/>
  </r>
  <r>
    <n v="23"/>
    <x v="12"/>
    <n v="57.5"/>
    <n v="167.39392011762391"/>
    <n v="0"/>
    <n v="0"/>
    <n v="7"/>
    <n v="0"/>
    <n v="0"/>
    <n v="50.5"/>
    <n v="0"/>
    <m/>
    <m/>
  </r>
  <r>
    <n v="23"/>
    <x v="13"/>
    <n v="2"/>
    <n v="6.2215500801685062"/>
    <n v="0"/>
    <n v="0"/>
    <n v="0"/>
    <n v="0"/>
    <n v="0"/>
    <n v="2"/>
    <n v="0"/>
    <m/>
    <m/>
  </r>
  <r>
    <n v="23"/>
    <x v="14"/>
    <n v="8.5"/>
    <n v="14.271575413223136"/>
    <n v="0"/>
    <n v="0"/>
    <n v="0.5"/>
    <n v="8"/>
    <n v="0"/>
    <n v="0"/>
    <n v="0"/>
    <m/>
    <m/>
  </r>
  <r>
    <n v="23"/>
    <x v="15"/>
    <n v="16"/>
    <n v="33.785123966942145"/>
    <n v="0"/>
    <n v="0"/>
    <n v="16"/>
    <n v="0"/>
    <n v="0"/>
    <n v="0"/>
    <n v="0"/>
    <m/>
    <m/>
  </r>
  <r>
    <n v="23"/>
    <x v="16"/>
    <n v="53.5"/>
    <n v="96.973798553718993"/>
    <n v="0"/>
    <n v="0"/>
    <n v="17.5"/>
    <n v="0"/>
    <n v="0"/>
    <n v="0"/>
    <n v="36"/>
    <m/>
    <m/>
  </r>
  <r>
    <n v="23"/>
    <x v="17"/>
    <n v="140"/>
    <n v="280.44329287190078"/>
    <n v="1"/>
    <n v="8.5"/>
    <n v="129"/>
    <n v="1.5"/>
    <n v="0"/>
    <n v="0"/>
    <n v="0"/>
    <m/>
    <m/>
  </r>
  <r>
    <n v="23"/>
    <x v="18"/>
    <n v="45"/>
    <n v="84.089283057851219"/>
    <n v="0"/>
    <n v="0"/>
    <n v="45"/>
    <n v="0"/>
    <n v="0"/>
    <n v="0"/>
    <n v="0"/>
    <m/>
    <m/>
  </r>
  <r>
    <n v="23"/>
    <x v="19"/>
    <n v="1"/>
    <n v="1.5693433042097613"/>
    <n v="0"/>
    <n v="1"/>
    <n v="0"/>
    <n v="0"/>
    <n v="0"/>
    <n v="0"/>
    <n v="0"/>
    <m/>
    <m/>
  </r>
  <r>
    <n v="23"/>
    <x v="20"/>
    <n v="0.5"/>
    <n v="0.8580139462809917"/>
    <n v="0"/>
    <n v="0.5"/>
    <n v="0"/>
    <n v="0"/>
    <n v="0"/>
    <n v="0"/>
    <n v="0"/>
    <m/>
    <m/>
  </r>
  <r>
    <n v="23"/>
    <x v="21"/>
    <n v="9.5"/>
    <n v="16.757496900826442"/>
    <n v="0"/>
    <n v="0"/>
    <n v="4"/>
    <n v="2.5"/>
    <n v="3"/>
    <n v="0"/>
    <n v="0"/>
    <m/>
    <m/>
  </r>
  <r>
    <n v="23"/>
    <x v="22"/>
    <n v="12.5"/>
    <n v="20.940291322314046"/>
    <n v="0"/>
    <n v="0"/>
    <n v="1"/>
    <n v="7"/>
    <n v="4.5"/>
    <n v="0"/>
    <n v="0"/>
    <m/>
    <m/>
  </r>
  <r>
    <n v="23"/>
    <x v="23"/>
    <n v="23"/>
    <n v="41.385050878099165"/>
    <n v="0"/>
    <n v="0"/>
    <n v="11.5"/>
    <n v="10"/>
    <n v="1.5"/>
    <n v="0"/>
    <n v="0"/>
    <m/>
    <m/>
  </r>
  <r>
    <n v="23"/>
    <x v="24"/>
    <n v="0.5"/>
    <n v="1.545522727272727"/>
    <n v="0"/>
    <n v="0"/>
    <n v="0"/>
    <n v="0"/>
    <n v="0.5"/>
    <n v="0"/>
    <n v="0"/>
    <m/>
    <m/>
  </r>
  <r>
    <n v="23"/>
    <x v="25"/>
    <n v="55.5"/>
    <n v="100.91919886363632"/>
    <n v="0"/>
    <n v="0"/>
    <n v="17"/>
    <n v="27.5"/>
    <n v="10.5"/>
    <n v="0"/>
    <n v="0.5"/>
    <m/>
    <m/>
  </r>
  <r>
    <n v="23"/>
    <x v="26"/>
    <n v="44"/>
    <n v="85.369637420798881"/>
    <n v="0"/>
    <n v="44"/>
    <n v="0"/>
    <n v="0"/>
    <n v="0"/>
    <n v="0"/>
    <n v="0"/>
    <m/>
    <m/>
  </r>
  <r>
    <n v="23"/>
    <x v="27"/>
    <n v="10.5"/>
    <n v="21.144224173553717"/>
    <n v="1"/>
    <n v="2"/>
    <n v="7.5"/>
    <n v="0"/>
    <n v="0"/>
    <n v="0"/>
    <n v="0"/>
    <m/>
    <m/>
  </r>
  <r>
    <n v="23"/>
    <x v="28"/>
    <n v="12"/>
    <n v="20.865707644628095"/>
    <n v="9"/>
    <n v="3"/>
    <n v="0"/>
    <n v="0"/>
    <n v="0"/>
    <n v="0"/>
    <n v="0"/>
    <m/>
    <m/>
  </r>
  <r>
    <n v="23"/>
    <x v="29"/>
    <n v="93"/>
    <n v="197.41157057004995"/>
    <n v="0.5"/>
    <n v="33.5"/>
    <n v="59"/>
    <n v="0"/>
    <n v="0"/>
    <n v="0"/>
    <n v="0"/>
    <m/>
    <m/>
  </r>
  <r>
    <n v="23"/>
    <x v="30"/>
    <n v="17"/>
    <n v="31.152396328413417"/>
    <n v="2"/>
    <n v="15"/>
    <n v="0"/>
    <n v="0"/>
    <n v="0"/>
    <n v="0"/>
    <n v="0"/>
    <m/>
    <m/>
  </r>
  <r>
    <n v="23"/>
    <x v="31"/>
    <n v="10"/>
    <n v="19.073280560738123"/>
    <n v="0"/>
    <n v="0"/>
    <n v="2"/>
    <n v="4"/>
    <n v="2"/>
    <n v="2"/>
    <n v="0"/>
    <m/>
    <m/>
  </r>
  <r>
    <n v="23"/>
    <x v="32"/>
    <n v="27.5"/>
    <n v="57.408300361570241"/>
    <n v="0"/>
    <n v="0"/>
    <n v="23"/>
    <n v="4.5"/>
    <n v="0"/>
    <n v="0"/>
    <n v="0"/>
    <m/>
    <m/>
  </r>
  <r>
    <n v="23"/>
    <x v="33"/>
    <n v="13"/>
    <n v="25.662261363636357"/>
    <n v="0"/>
    <n v="0"/>
    <n v="3"/>
    <n v="4.5"/>
    <n v="4.5"/>
    <n v="0"/>
    <n v="1"/>
    <m/>
    <m/>
  </r>
  <r>
    <n v="23"/>
    <x v="34"/>
    <n v="15.5"/>
    <n v="28.718594337267607"/>
    <n v="0"/>
    <n v="1.5"/>
    <n v="4"/>
    <n v="5"/>
    <n v="4"/>
    <n v="0"/>
    <n v="1"/>
    <m/>
    <m/>
  </r>
  <r>
    <n v="23"/>
    <x v="35"/>
    <n v="46"/>
    <n v="79.160586862048618"/>
    <n v="10.5"/>
    <n v="33"/>
    <n v="0"/>
    <n v="0"/>
    <n v="2.5"/>
    <n v="0"/>
    <n v="0"/>
    <m/>
    <m/>
  </r>
  <r>
    <n v="23"/>
    <x v="36"/>
    <n v="38.5"/>
    <n v="85.992570299355776"/>
    <n v="0.5"/>
    <n v="0"/>
    <n v="12.5"/>
    <n v="0"/>
    <n v="20.5"/>
    <n v="5"/>
    <n v="0"/>
    <m/>
    <m/>
  </r>
  <r>
    <n v="23"/>
    <x v="37"/>
    <n v="0"/>
    <n v="0"/>
    <n v="0"/>
    <n v="0"/>
    <n v="0"/>
    <n v="0"/>
    <n v="0"/>
    <n v="0"/>
    <n v="0"/>
    <m/>
    <m/>
  </r>
  <r>
    <n v="23"/>
    <x v="38"/>
    <n v="314"/>
    <n v="615.24008047905284"/>
    <n v="50"/>
    <n v="253"/>
    <n v="3"/>
    <n v="0"/>
    <n v="8"/>
    <n v="0"/>
    <n v="0"/>
    <m/>
    <m/>
  </r>
  <r>
    <n v="23"/>
    <x v="39"/>
    <n v="121.5"/>
    <n v="238.21912457449542"/>
    <n v="0"/>
    <n v="0"/>
    <n v="0"/>
    <n v="0"/>
    <n v="0"/>
    <n v="121.5"/>
    <n v="0"/>
    <m/>
    <m/>
  </r>
  <r>
    <n v="23"/>
    <x v="40"/>
    <n v="178.5"/>
    <n v="368.02937871357335"/>
    <n v="0"/>
    <n v="0"/>
    <n v="0"/>
    <n v="0"/>
    <n v="7.5"/>
    <n v="169"/>
    <n v="2"/>
    <m/>
    <m/>
  </r>
  <r>
    <n v="23"/>
    <x v="41"/>
    <n v="140"/>
    <n v="297.90246176143523"/>
    <n v="0"/>
    <n v="0"/>
    <n v="0"/>
    <n v="0"/>
    <n v="0"/>
    <n v="140"/>
    <n v="0"/>
    <m/>
    <m/>
  </r>
  <r>
    <n v="23"/>
    <x v="42"/>
    <n v="0.75"/>
    <n v="1.3517820247933883"/>
    <n v="0"/>
    <n v="0"/>
    <n v="0"/>
    <n v="0"/>
    <n v="0"/>
    <n v="0"/>
    <n v="0.75"/>
    <m/>
    <m/>
  </r>
  <r>
    <n v="23"/>
    <x v="43"/>
    <n v="0.75"/>
    <n v="1.3517820247933883"/>
    <n v="0"/>
    <n v="0"/>
    <n v="0"/>
    <n v="0"/>
    <n v="0"/>
    <n v="0"/>
    <n v="0.75"/>
    <m/>
    <m/>
  </r>
  <r>
    <n v="23"/>
    <x v="44"/>
    <n v="8"/>
    <n v="15.786611053719003"/>
    <n v="0"/>
    <n v="0"/>
    <n v="0"/>
    <n v="1"/>
    <n v="5"/>
    <n v="0"/>
    <n v="2"/>
    <m/>
    <m/>
  </r>
  <r>
    <n v="23"/>
    <x v="45"/>
    <n v="52"/>
    <n v="86.348702272121031"/>
    <n v="0"/>
    <n v="52"/>
    <n v="0"/>
    <n v="0"/>
    <n v="0"/>
    <n v="0"/>
    <n v="0"/>
    <m/>
    <m/>
  </r>
  <r>
    <n v="23"/>
    <x v="46"/>
    <n v="50.5"/>
    <n v="118.70580468319558"/>
    <n v="4"/>
    <n v="0"/>
    <n v="46.5"/>
    <n v="0"/>
    <n v="0"/>
    <n v="0"/>
    <n v="0"/>
    <m/>
    <m/>
  </r>
  <r>
    <n v="23"/>
    <x v="47"/>
    <n v="25"/>
    <n v="62.379818415977951"/>
    <n v="2.5"/>
    <n v="14.5"/>
    <n v="8"/>
    <n v="0"/>
    <n v="0"/>
    <n v="0"/>
    <n v="0"/>
    <m/>
    <m/>
  </r>
  <r>
    <n v="23"/>
    <x v="48"/>
    <n v="24"/>
    <n v="53.954107004132226"/>
    <n v="7"/>
    <n v="8"/>
    <n v="9"/>
    <n v="0"/>
    <n v="0"/>
    <n v="0"/>
    <n v="0"/>
    <m/>
    <m/>
  </r>
  <r>
    <n v="24"/>
    <x v="0"/>
    <n v="107.16666666666667"/>
    <n v="285.87517291264913"/>
    <n v="0"/>
    <n v="31.083333333333336"/>
    <n v="10.25"/>
    <n v="34.583333333333329"/>
    <n v="31.25"/>
    <n v="0"/>
    <n v="0"/>
    <m/>
    <m/>
  </r>
  <r>
    <n v="24"/>
    <x v="3"/>
    <n v="1"/>
    <n v="1.6434049586776853"/>
    <n v="0"/>
    <n v="0"/>
    <n v="0"/>
    <n v="0.33333333333333331"/>
    <n v="0.66666666666666663"/>
    <n v="0"/>
    <n v="0"/>
    <m/>
    <m/>
  </r>
  <r>
    <n v="24"/>
    <x v="49"/>
    <n v="7.25"/>
    <n v="16.634853124999999"/>
    <n v="0"/>
    <n v="7.25"/>
    <n v="0"/>
    <n v="0"/>
    <n v="0"/>
    <n v="0"/>
    <n v="0"/>
    <m/>
    <m/>
  </r>
  <r>
    <n v="24"/>
    <x v="6"/>
    <n v="1.25"/>
    <n v="2.2529700413223139"/>
    <n v="0"/>
    <n v="0"/>
    <n v="0"/>
    <n v="0"/>
    <n v="0"/>
    <n v="0"/>
    <n v="1.25"/>
    <m/>
    <m/>
  </r>
  <r>
    <n v="24"/>
    <x v="7"/>
    <n v="1.5"/>
    <n v="2.7035640495867765"/>
    <n v="0"/>
    <n v="0"/>
    <n v="0"/>
    <n v="0"/>
    <n v="0"/>
    <n v="0"/>
    <n v="1.5"/>
    <m/>
    <m/>
  </r>
  <r>
    <n v="24"/>
    <x v="8"/>
    <n v="230.41666666666677"/>
    <n v="437.72000363808525"/>
    <n v="0"/>
    <n v="0"/>
    <n v="98.166666666666657"/>
    <n v="128.16666666666663"/>
    <n v="4.083333333333333"/>
    <n v="0"/>
    <n v="0"/>
    <m/>
    <m/>
  </r>
  <r>
    <n v="24"/>
    <x v="9"/>
    <n v="10.333333333333332"/>
    <n v="18.993409736570243"/>
    <n v="0"/>
    <n v="0"/>
    <n v="0"/>
    <n v="2.25"/>
    <n v="8.0833333333333321"/>
    <n v="0"/>
    <n v="0"/>
    <m/>
    <m/>
  </r>
  <r>
    <n v="24"/>
    <x v="12"/>
    <n v="302.5"/>
    <n v="690.22392185110971"/>
    <n v="0"/>
    <n v="0"/>
    <n v="8.3333333333333321"/>
    <n v="20.833333333333332"/>
    <n v="0"/>
    <n v="273.33333333333331"/>
    <n v="0"/>
    <m/>
    <m/>
  </r>
  <r>
    <n v="24"/>
    <x v="13"/>
    <n v="6.25"/>
    <n v="15.126407644628095"/>
    <n v="0"/>
    <n v="0"/>
    <n v="0"/>
    <n v="0"/>
    <n v="0"/>
    <n v="6.25"/>
    <n v="0"/>
    <m/>
    <m/>
  </r>
  <r>
    <n v="24"/>
    <x v="15"/>
    <n v="15.083333333333334"/>
    <n v="31.525297434572995"/>
    <n v="0"/>
    <n v="0"/>
    <n v="11.75"/>
    <n v="3.3333333333333335"/>
    <n v="0"/>
    <n v="0"/>
    <n v="0"/>
    <m/>
    <m/>
  </r>
  <r>
    <n v="24"/>
    <x v="16"/>
    <n v="83.383333333333354"/>
    <n v="165.41416313286854"/>
    <n v="0"/>
    <n v="9.4666666666666668"/>
    <n v="71.916666666666671"/>
    <n v="0"/>
    <n v="0"/>
    <n v="2"/>
    <n v="0"/>
    <m/>
    <m/>
  </r>
  <r>
    <n v="24"/>
    <x v="17"/>
    <n v="69.416666666666657"/>
    <n v="147.47755632575758"/>
    <n v="0.66666666666666663"/>
    <n v="0"/>
    <n v="45"/>
    <n v="23.749999999999996"/>
    <n v="0"/>
    <n v="0"/>
    <n v="0"/>
    <m/>
    <m/>
  </r>
  <r>
    <n v="24"/>
    <x v="18"/>
    <n v="8.6666666666666661"/>
    <n v="15.359159779614323"/>
    <n v="0"/>
    <n v="0"/>
    <n v="8.6666666666666661"/>
    <n v="0"/>
    <n v="0"/>
    <n v="0"/>
    <n v="0"/>
    <m/>
    <m/>
  </r>
  <r>
    <n v="24"/>
    <x v="50"/>
    <n v="0"/>
    <n v="0"/>
    <n v="0"/>
    <n v="0"/>
    <n v="0"/>
    <n v="0"/>
    <n v="0"/>
    <n v="0"/>
    <n v="0"/>
    <m/>
    <m/>
  </r>
  <r>
    <n v="24"/>
    <x v="51"/>
    <n v="4.6666666666666661"/>
    <n v="8.5143791322314044"/>
    <n v="4.6666666666666661"/>
    <n v="0"/>
    <n v="0"/>
    <n v="0"/>
    <n v="0"/>
    <n v="0"/>
    <n v="0"/>
    <m/>
    <m/>
  </r>
  <r>
    <n v="24"/>
    <x v="22"/>
    <n v="3.1666666666666665"/>
    <n v="5.2525309917355356"/>
    <n v="0"/>
    <n v="0.66666666666666663"/>
    <n v="0"/>
    <n v="0"/>
    <n v="2.5"/>
    <n v="0"/>
    <n v="0"/>
    <m/>
    <m/>
  </r>
  <r>
    <n v="24"/>
    <x v="23"/>
    <n v="10.416666666666666"/>
    <n v="17.679800619834708"/>
    <n v="0"/>
    <n v="0"/>
    <n v="0"/>
    <n v="0"/>
    <n v="10.416666666666666"/>
    <n v="0"/>
    <n v="0"/>
    <m/>
    <m/>
  </r>
  <r>
    <n v="24"/>
    <x v="26"/>
    <n v="67.333333333333343"/>
    <n v="117.94351985487698"/>
    <n v="0"/>
    <n v="23.25"/>
    <n v="12"/>
    <n v="32.083333333333329"/>
    <n v="0"/>
    <n v="0"/>
    <n v="0"/>
    <m/>
    <m/>
  </r>
  <r>
    <n v="24"/>
    <x v="27"/>
    <n v="57.18333333333333"/>
    <n v="107.14026287878785"/>
    <n v="0"/>
    <n v="0"/>
    <n v="50.5"/>
    <n v="6.5"/>
    <n v="0.18333333333333332"/>
    <n v="0"/>
    <n v="0"/>
    <m/>
    <m/>
  </r>
  <r>
    <n v="24"/>
    <x v="28"/>
    <n v="27.883333333333329"/>
    <n v="55.763050305325962"/>
    <n v="0.25"/>
    <n v="17.216666666666665"/>
    <n v="10.416666666666664"/>
    <n v="0"/>
    <n v="0"/>
    <n v="0"/>
    <n v="0"/>
    <m/>
    <m/>
  </r>
  <r>
    <n v="24"/>
    <x v="29"/>
    <n v="63.166666666666671"/>
    <n v="115.63880595730026"/>
    <n v="0"/>
    <n v="0"/>
    <n v="17.083333333333332"/>
    <n v="16.333333333333336"/>
    <n v="26.749999999999996"/>
    <n v="0"/>
    <n v="3"/>
    <m/>
    <m/>
  </r>
  <r>
    <n v="24"/>
    <x v="30"/>
    <n v="42.616666666666667"/>
    <n v="77.212186139807159"/>
    <n v="0"/>
    <n v="3.333333333333333"/>
    <n v="19.25"/>
    <n v="8.0833333333333339"/>
    <n v="10.95"/>
    <n v="0"/>
    <n v="1"/>
    <m/>
    <m/>
  </r>
  <r>
    <n v="24"/>
    <x v="31"/>
    <n v="7.416666666666667"/>
    <n v="12.253819214876032"/>
    <n v="0"/>
    <n v="0"/>
    <n v="0"/>
    <n v="0"/>
    <n v="7.416666666666667"/>
    <n v="0"/>
    <n v="0"/>
    <m/>
    <m/>
  </r>
  <r>
    <n v="24"/>
    <x v="32"/>
    <n v="4.833333333333333"/>
    <n v="10.824938657024791"/>
    <n v="0.25"/>
    <n v="1.8333333333333333"/>
    <n v="2.75"/>
    <n v="0"/>
    <n v="0"/>
    <n v="0"/>
    <n v="0"/>
    <m/>
    <m/>
  </r>
  <r>
    <n v="24"/>
    <x v="35"/>
    <n v="219.6333333333333"/>
    <n v="447.15607314409715"/>
    <n v="5.95"/>
    <n v="63.033333333333331"/>
    <n v="141.90000000000003"/>
    <n v="0"/>
    <n v="8.75"/>
    <n v="0"/>
    <n v="0"/>
    <m/>
    <m/>
  </r>
  <r>
    <n v="24"/>
    <x v="36"/>
    <n v="1.75"/>
    <n v="3.1187479338842969"/>
    <n v="0"/>
    <n v="0"/>
    <n v="0"/>
    <n v="0"/>
    <n v="1"/>
    <n v="0"/>
    <n v="0.75"/>
    <m/>
    <m/>
  </r>
  <r>
    <n v="24"/>
    <x v="38"/>
    <n v="75.033333333333317"/>
    <n v="132.24151840095152"/>
    <n v="0"/>
    <n v="75.033333333333317"/>
    <n v="0"/>
    <n v="0"/>
    <n v="0"/>
    <n v="0"/>
    <n v="0"/>
    <m/>
    <m/>
  </r>
  <r>
    <n v="24"/>
    <x v="39"/>
    <n v="86.25"/>
    <n v="181.27174444099469"/>
    <n v="1.3333333333333333"/>
    <n v="0"/>
    <n v="0"/>
    <n v="7.1666666666666679"/>
    <n v="67.75"/>
    <n v="6"/>
    <n v="4"/>
    <m/>
    <m/>
  </r>
  <r>
    <n v="24"/>
    <x v="40"/>
    <n v="114.08333333333334"/>
    <n v="220.89506451192091"/>
    <n v="0"/>
    <n v="0"/>
    <n v="0"/>
    <n v="9.75"/>
    <n v="63.000000000000007"/>
    <n v="37.583333333333329"/>
    <n v="3.75"/>
    <m/>
    <m/>
  </r>
  <r>
    <n v="24"/>
    <x v="41"/>
    <n v="198.28333333333333"/>
    <n v="390.60589519685493"/>
    <n v="0"/>
    <n v="0"/>
    <n v="0"/>
    <n v="5.916666666666667"/>
    <n v="168.45000000000005"/>
    <n v="14.166666666666666"/>
    <n v="9.75"/>
    <m/>
    <m/>
  </r>
  <r>
    <n v="24"/>
    <x v="44"/>
    <n v="0.5"/>
    <n v="0.90118801652892555"/>
    <n v="0"/>
    <n v="0"/>
    <n v="0"/>
    <n v="0"/>
    <n v="0"/>
    <n v="0"/>
    <n v="0.5"/>
    <m/>
    <m/>
  </r>
  <r>
    <n v="24"/>
    <x v="45"/>
    <n v="79.083333333333329"/>
    <n v="143.83088636143825"/>
    <n v="0.5"/>
    <n v="78.583333333333329"/>
    <n v="0"/>
    <n v="0"/>
    <n v="0"/>
    <n v="0"/>
    <n v="0"/>
    <m/>
    <m/>
  </r>
  <r>
    <n v="24"/>
    <x v="52"/>
    <n v="1.25"/>
    <n v="3.4007302083333331"/>
    <n v="1.25"/>
    <n v="0"/>
    <n v="0"/>
    <n v="0"/>
    <n v="0"/>
    <n v="0"/>
    <n v="0"/>
    <m/>
    <m/>
  </r>
  <r>
    <n v="24"/>
    <x v="53"/>
    <n v="3.25"/>
    <n v="6.1398863636363634"/>
    <n v="0"/>
    <n v="0"/>
    <n v="1.5"/>
    <n v="1.75"/>
    <n v="0"/>
    <n v="0"/>
    <n v="0"/>
    <m/>
    <m/>
  </r>
  <r>
    <n v="24"/>
    <x v="46"/>
    <n v="18.016666666666666"/>
    <n v="37.903271659779605"/>
    <n v="0"/>
    <n v="0.43333333333333335"/>
    <n v="14.083333333333332"/>
    <n v="3.5"/>
    <n v="0"/>
    <n v="0"/>
    <n v="0"/>
    <m/>
    <m/>
  </r>
  <r>
    <n v="24"/>
    <x v="54"/>
    <n v="4.5"/>
    <n v="12.242628749999998"/>
    <n v="4.5"/>
    <n v="0"/>
    <n v="0"/>
    <n v="0"/>
    <n v="0"/>
    <n v="0"/>
    <n v="0"/>
    <m/>
    <m/>
  </r>
  <r>
    <n v="24"/>
    <x v="55"/>
    <n v="16.100000000000001"/>
    <n v="27.707879493801642"/>
    <n v="2.6666666666666665"/>
    <n v="13.433333333333334"/>
    <n v="0"/>
    <n v="0"/>
    <n v="0"/>
    <n v="0"/>
    <n v="0"/>
    <m/>
    <m/>
  </r>
  <r>
    <n v="24"/>
    <x v="47"/>
    <n v="40"/>
    <n v="117.29489015151515"/>
    <n v="0"/>
    <n v="0"/>
    <n v="40"/>
    <n v="0"/>
    <n v="0"/>
    <n v="0"/>
    <n v="0"/>
    <m/>
    <m/>
  </r>
  <r>
    <n v="24"/>
    <x v="48"/>
    <n v="51.749999999999993"/>
    <n v="106.00073484848488"/>
    <n v="0"/>
    <n v="0.66666666666666663"/>
    <n v="44.083333333333329"/>
    <n v="7"/>
    <n v="0"/>
    <n v="0"/>
    <n v="0"/>
    <m/>
    <m/>
  </r>
  <r>
    <n v="24"/>
    <x v="56"/>
    <n v="26.55"/>
    <n v="56.663610120523408"/>
    <n v="11.316666666666666"/>
    <n v="15.233333333333334"/>
    <n v="0"/>
    <n v="0"/>
    <n v="0"/>
    <n v="0"/>
    <n v="0"/>
    <m/>
    <m/>
  </r>
  <r>
    <n v="24"/>
    <x v="57"/>
    <n v="8.3333333333333339"/>
    <n v="16.996397155647383"/>
    <n v="8.3333333333333339"/>
    <n v="0"/>
    <n v="0"/>
    <n v="0"/>
    <n v="0"/>
    <n v="0"/>
    <n v="0"/>
    <m/>
    <m/>
  </r>
  <r>
    <n v="24"/>
    <x v="58"/>
    <n v="6.833333333333333"/>
    <n v="14.042223254000952"/>
    <n v="0.58333333333333326"/>
    <n v="2.75"/>
    <n v="3.5"/>
    <n v="0"/>
    <n v="0"/>
    <n v="0"/>
    <n v="0"/>
    <m/>
    <m/>
  </r>
  <r>
    <n v="24"/>
    <x v="59"/>
    <n v="1.2499999999999998"/>
    <n v="2.1691724033187061"/>
    <n v="0.66666666666666663"/>
    <n v="0.25"/>
    <n v="0"/>
    <n v="0.33333333333333331"/>
    <n v="0"/>
    <n v="0"/>
    <n v="0"/>
    <m/>
    <m/>
  </r>
  <r>
    <n v="24"/>
    <x v="60"/>
    <n v="3.8333333333333339"/>
    <n v="6.8435866046831944"/>
    <n v="1.1666666666666667"/>
    <n v="2.666666666666667"/>
    <n v="0"/>
    <n v="0"/>
    <n v="0"/>
    <n v="0"/>
    <n v="0"/>
    <m/>
    <m/>
  </r>
  <r>
    <n v="25"/>
    <x v="0"/>
    <n v="80.916666666666671"/>
    <n v="213.7664690943526"/>
    <n v="0"/>
    <n v="20.333333333333332"/>
    <n v="5.75"/>
    <n v="21.666666666666668"/>
    <n v="33.166666666666664"/>
    <n v="0"/>
    <n v="0"/>
    <m/>
    <m/>
  </r>
  <r>
    <n v="25"/>
    <x v="3"/>
    <n v="27.866666666666671"/>
    <n v="52.905140811814647"/>
    <n v="1.0333333333333332"/>
    <n v="4.25"/>
    <n v="0.83333333333333337"/>
    <n v="13.666666666666666"/>
    <n v="6.0000000000000009"/>
    <n v="2.0833333333333335"/>
    <n v="0"/>
    <m/>
    <m/>
  </r>
  <r>
    <n v="25"/>
    <x v="8"/>
    <n v="49.833333333333329"/>
    <n v="82.016970557851224"/>
    <n v="0"/>
    <n v="0"/>
    <n v="5.166666666666667"/>
    <n v="44.666666666666664"/>
    <n v="0"/>
    <n v="0"/>
    <n v="0"/>
    <m/>
    <m/>
  </r>
  <r>
    <n v="25"/>
    <x v="9"/>
    <n v="133.25"/>
    <n v="315.74363749748818"/>
    <n v="0"/>
    <n v="0"/>
    <n v="2.25"/>
    <n v="46.916666666666671"/>
    <n v="1.4166666666666667"/>
    <n v="82.666666666666657"/>
    <n v="0"/>
    <m/>
    <m/>
  </r>
  <r>
    <n v="25"/>
    <x v="10"/>
    <n v="51.5"/>
    <n v="140.22753567371956"/>
    <n v="0"/>
    <n v="0"/>
    <n v="0"/>
    <n v="0"/>
    <n v="0"/>
    <n v="51.5"/>
    <n v="0"/>
    <m/>
    <m/>
  </r>
  <r>
    <n v="25"/>
    <x v="12"/>
    <n v="122.38333333333333"/>
    <n v="227.61550319508623"/>
    <n v="0"/>
    <n v="0"/>
    <n v="0"/>
    <n v="1.0833333333333333"/>
    <n v="2"/>
    <n v="117.3"/>
    <n v="2"/>
    <m/>
    <m/>
  </r>
  <r>
    <n v="25"/>
    <x v="13"/>
    <n v="6"/>
    <n v="18.664650240505516"/>
    <n v="0"/>
    <n v="0"/>
    <n v="0"/>
    <n v="0"/>
    <n v="0"/>
    <n v="6"/>
    <n v="0"/>
    <m/>
    <m/>
  </r>
  <r>
    <n v="25"/>
    <x v="61"/>
    <n v="0.75"/>
    <n v="1.2325537190082643"/>
    <n v="0"/>
    <n v="0"/>
    <n v="0"/>
    <n v="0.75"/>
    <n v="0"/>
    <n v="0"/>
    <n v="0"/>
    <m/>
    <m/>
  </r>
  <r>
    <n v="25"/>
    <x v="16"/>
    <n v="147.6666666666666"/>
    <n v="272.53989721074385"/>
    <n v="3"/>
    <n v="0"/>
    <n v="76.166666666666671"/>
    <n v="68.5"/>
    <n v="0"/>
    <n v="0"/>
    <n v="0"/>
    <m/>
    <m/>
  </r>
  <r>
    <n v="25"/>
    <x v="17"/>
    <n v="60.25"/>
    <n v="125.1772590392562"/>
    <n v="0"/>
    <n v="0"/>
    <n v="60.25"/>
    <n v="0"/>
    <n v="0"/>
    <n v="0"/>
    <n v="0"/>
    <m/>
    <m/>
  </r>
  <r>
    <n v="25"/>
    <x v="18"/>
    <n v="1.3"/>
    <n v="2.3430888429752064"/>
    <n v="0"/>
    <n v="0"/>
    <n v="0"/>
    <n v="0"/>
    <n v="0"/>
    <n v="0"/>
    <n v="1.3"/>
    <m/>
    <m/>
  </r>
  <r>
    <n v="25"/>
    <x v="62"/>
    <n v="62.05"/>
    <n v="113.01855010330574"/>
    <n v="7.6666666666666679"/>
    <n v="54.383333333333333"/>
    <n v="0"/>
    <n v="0"/>
    <n v="0"/>
    <n v="0"/>
    <n v="0"/>
    <m/>
    <m/>
  </r>
  <r>
    <n v="25"/>
    <x v="27"/>
    <n v="30.150000000000002"/>
    <n v="53.794048760330568"/>
    <n v="0"/>
    <n v="0"/>
    <n v="4.75"/>
    <n v="3.4166666666666665"/>
    <n v="21.983333333333338"/>
    <n v="0"/>
    <n v="0"/>
    <m/>
    <m/>
  </r>
  <r>
    <n v="25"/>
    <x v="63"/>
    <n v="7.5"/>
    <n v="13.124131800964186"/>
    <n v="2.6666666666666665"/>
    <n v="4.833333333333333"/>
    <n v="0"/>
    <n v="0"/>
    <n v="0"/>
    <n v="0"/>
    <n v="0"/>
    <m/>
    <m/>
  </r>
  <r>
    <n v="25"/>
    <x v="28"/>
    <n v="91.333333333333343"/>
    <n v="198.10209719352608"/>
    <n v="15.666666666666668"/>
    <n v="14"/>
    <n v="61.666666666666664"/>
    <n v="0"/>
    <n v="0"/>
    <n v="0"/>
    <n v="0"/>
    <m/>
    <m/>
  </r>
  <r>
    <n v="25"/>
    <x v="31"/>
    <n v="7.7333333333333334"/>
    <n v="13.040463498622586"/>
    <n v="0"/>
    <n v="0"/>
    <n v="8.3333333333333329E-2"/>
    <n v="3.25"/>
    <n v="3.4166666666666665"/>
    <n v="0"/>
    <n v="0.98333333333333328"/>
    <m/>
    <m/>
  </r>
  <r>
    <n v="25"/>
    <x v="32"/>
    <n v="19.666666666666668"/>
    <n v="40.258309659090905"/>
    <n v="0"/>
    <n v="0"/>
    <n v="9.25"/>
    <n v="5.75"/>
    <n v="4.666666666666667"/>
    <n v="0"/>
    <n v="0"/>
    <m/>
    <m/>
  </r>
  <r>
    <n v="25"/>
    <x v="33"/>
    <n v="18.75"/>
    <n v="43.681858612258942"/>
    <n v="0"/>
    <n v="0"/>
    <n v="2.5"/>
    <n v="2"/>
    <n v="0"/>
    <n v="14.25"/>
    <n v="0"/>
    <m/>
    <m/>
  </r>
  <r>
    <n v="25"/>
    <x v="34"/>
    <n v="14.750000000000002"/>
    <n v="31.61977489669421"/>
    <n v="0"/>
    <n v="0"/>
    <n v="1.6666666666666667"/>
    <n v="1.5"/>
    <n v="5.0833333333333339"/>
    <n v="6.5"/>
    <n v="0"/>
    <m/>
    <m/>
  </r>
  <r>
    <n v="25"/>
    <x v="35"/>
    <n v="181.08333333333337"/>
    <n v="326.25061333244116"/>
    <n v="0"/>
    <n v="1"/>
    <n v="78"/>
    <n v="9.5833333333333304"/>
    <n v="92.499999999999972"/>
    <n v="0"/>
    <n v="0"/>
    <m/>
    <m/>
  </r>
  <r>
    <n v="25"/>
    <x v="64"/>
    <n v="7.6"/>
    <n v="13.866274586776857"/>
    <n v="7.6"/>
    <n v="0"/>
    <n v="0"/>
    <n v="0"/>
    <n v="0"/>
    <n v="0"/>
    <n v="0"/>
    <m/>
    <m/>
  </r>
  <r>
    <n v="25"/>
    <x v="65"/>
    <n v="34.916666666666671"/>
    <n v="59.509718147382912"/>
    <n v="2.75"/>
    <n v="32.166666666666664"/>
    <n v="0"/>
    <n v="0"/>
    <n v="0"/>
    <n v="0"/>
    <n v="0"/>
    <m/>
    <m/>
  </r>
  <r>
    <n v="25"/>
    <x v="66"/>
    <n v="23.916666666666668"/>
    <n v="42.579147899449033"/>
    <n v="5.333333333333333"/>
    <n v="18.583333333333332"/>
    <n v="0"/>
    <n v="0"/>
    <n v="0"/>
    <n v="0"/>
    <n v="0"/>
    <m/>
    <m/>
  </r>
  <r>
    <n v="25"/>
    <x v="67"/>
    <n v="3"/>
    <n v="5.6150235020661139"/>
    <n v="3"/>
    <n v="0"/>
    <n v="0"/>
    <n v="0"/>
    <n v="0"/>
    <n v="0"/>
    <n v="0"/>
    <m/>
    <m/>
  </r>
  <r>
    <n v="25"/>
    <x v="38"/>
    <n v="86.25"/>
    <n v="164.18630096418724"/>
    <n v="0"/>
    <n v="1.9166666666666665"/>
    <n v="83.083333333333329"/>
    <n v="0"/>
    <n v="1.25"/>
    <n v="0"/>
    <n v="0"/>
    <m/>
    <m/>
  </r>
  <r>
    <n v="25"/>
    <x v="39"/>
    <n v="56.833333333333336"/>
    <n v="112.85961397038567"/>
    <n v="0"/>
    <n v="0"/>
    <n v="0"/>
    <n v="3.75"/>
    <n v="48.333333333333336"/>
    <n v="0"/>
    <n v="4.75"/>
    <m/>
    <m/>
  </r>
  <r>
    <n v="25"/>
    <x v="40"/>
    <n v="61.616666666666667"/>
    <n v="115.21733224724515"/>
    <n v="0"/>
    <n v="0"/>
    <n v="0"/>
    <n v="5.1166666666666671"/>
    <n v="45.749999999999993"/>
    <n v="0"/>
    <n v="10.75"/>
    <m/>
    <m/>
  </r>
  <r>
    <n v="25"/>
    <x v="41"/>
    <n v="47.000000000000007"/>
    <n v="86.455239411157009"/>
    <n v="0"/>
    <n v="0.25"/>
    <n v="0"/>
    <n v="0"/>
    <n v="27.25"/>
    <n v="0"/>
    <n v="19.5"/>
    <m/>
    <m/>
  </r>
  <r>
    <n v="25"/>
    <x v="42"/>
    <n v="12.5"/>
    <n v="23.32505388212266"/>
    <n v="0"/>
    <n v="0"/>
    <n v="0"/>
    <n v="0"/>
    <n v="6.5"/>
    <n v="6"/>
    <n v="0"/>
    <m/>
    <m/>
  </r>
  <r>
    <n v="25"/>
    <x v="68"/>
    <n v="9.1666666666666661"/>
    <n v="16.969923381542699"/>
    <n v="9.1666666666666661"/>
    <n v="0"/>
    <n v="0"/>
    <n v="0"/>
    <n v="0"/>
    <n v="0"/>
    <n v="0"/>
    <m/>
    <m/>
  </r>
  <r>
    <n v="25"/>
    <x v="69"/>
    <n v="8.5"/>
    <n v="15.403226239669419"/>
    <n v="8.5"/>
    <n v="0"/>
    <n v="0"/>
    <n v="0"/>
    <n v="0"/>
    <n v="0"/>
    <n v="0"/>
    <m/>
    <m/>
  </r>
  <r>
    <n v="25"/>
    <x v="45"/>
    <n v="34.75"/>
    <n v="76.864638601928363"/>
    <n v="0"/>
    <n v="0"/>
    <n v="34.75"/>
    <n v="0"/>
    <n v="0"/>
    <n v="0"/>
    <n v="0"/>
    <m/>
    <m/>
  </r>
  <r>
    <n v="25"/>
    <x v="70"/>
    <n v="2.0833333333333335"/>
    <n v="3.5625520833333328"/>
    <n v="0.41666666666666669"/>
    <n v="0"/>
    <n v="0"/>
    <n v="1.6666666666666667"/>
    <n v="0"/>
    <n v="0"/>
    <n v="0"/>
    <m/>
    <m/>
  </r>
  <r>
    <n v="25"/>
    <x v="52"/>
    <n v="38.75"/>
    <n v="67.865167699724509"/>
    <n v="0"/>
    <n v="12.75"/>
    <n v="15.583333333333332"/>
    <n v="5"/>
    <n v="5.4166666666666661"/>
    <n v="0"/>
    <n v="0"/>
    <m/>
    <m/>
  </r>
  <r>
    <n v="25"/>
    <x v="53"/>
    <n v="3.25"/>
    <n v="5.3410661157024784"/>
    <n v="0"/>
    <n v="0"/>
    <n v="0"/>
    <n v="0"/>
    <n v="3.25"/>
    <n v="0"/>
    <n v="0"/>
    <m/>
    <m/>
  </r>
  <r>
    <n v="25"/>
    <x v="46"/>
    <n v="4.75"/>
    <n v="10.819459710743802"/>
    <n v="0"/>
    <n v="0"/>
    <n v="4.75"/>
    <n v="0"/>
    <n v="0"/>
    <n v="0"/>
    <n v="0"/>
    <m/>
    <m/>
  </r>
  <r>
    <n v="25"/>
    <x v="54"/>
    <n v="52.666666666666664"/>
    <n v="92.871572830578472"/>
    <n v="1"/>
    <n v="51.666666666666664"/>
    <n v="0"/>
    <n v="0"/>
    <n v="0"/>
    <n v="0"/>
    <n v="0"/>
    <m/>
    <m/>
  </r>
  <r>
    <n v="25"/>
    <x v="55"/>
    <n v="33.333333333333336"/>
    <n v="62.519355027548201"/>
    <n v="0"/>
    <n v="0"/>
    <n v="3.75"/>
    <n v="14.916666666666668"/>
    <n v="14.666666666666666"/>
    <n v="0"/>
    <n v="0"/>
    <m/>
    <m/>
  </r>
  <r>
    <n v="25"/>
    <x v="71"/>
    <n v="36.516666666666666"/>
    <n v="64.249941292978079"/>
    <n v="6.6"/>
    <n v="29.916666666666668"/>
    <n v="0"/>
    <n v="0"/>
    <n v="0"/>
    <n v="0"/>
    <n v="0"/>
    <m/>
    <m/>
  </r>
  <r>
    <n v="25"/>
    <x v="47"/>
    <n v="20.783333333333335"/>
    <n v="37.891019292355367"/>
    <n v="1.6666666666666667"/>
    <n v="0"/>
    <n v="0"/>
    <n v="4.75"/>
    <n v="12.766666666666666"/>
    <n v="0"/>
    <n v="1.6"/>
    <m/>
    <m/>
  </r>
  <r>
    <n v="25"/>
    <x v="48"/>
    <n v="1.95"/>
    <n v="3.5146332644628098"/>
    <n v="0"/>
    <n v="0"/>
    <n v="0"/>
    <n v="0"/>
    <n v="0"/>
    <n v="0"/>
    <n v="1.95"/>
    <m/>
    <m/>
  </r>
  <r>
    <n v="25"/>
    <x v="56"/>
    <n v="69.083333333333343"/>
    <n v="129.02751325757575"/>
    <n v="0"/>
    <n v="26.25"/>
    <n v="42.833333333333336"/>
    <n v="0"/>
    <n v="0"/>
    <n v="0"/>
    <n v="0"/>
    <m/>
    <m/>
  </r>
  <r>
    <n v="25"/>
    <x v="57"/>
    <n v="85.166666666666671"/>
    <n v="158.30647021349867"/>
    <n v="1.1666666666666667"/>
    <n v="62.000000000000014"/>
    <n v="22"/>
    <n v="0"/>
    <n v="0"/>
    <n v="0"/>
    <n v="0"/>
    <m/>
    <m/>
  </r>
  <r>
    <n v="25"/>
    <x v="60"/>
    <n v="4.25"/>
    <n v="8.0126549586776843"/>
    <n v="0"/>
    <n v="0"/>
    <n v="4.25"/>
    <n v="0"/>
    <n v="0"/>
    <n v="0"/>
    <n v="0"/>
    <m/>
    <m/>
  </r>
  <r>
    <n v="25"/>
    <x v="72"/>
    <n v="10"/>
    <n v="17.784746900826441"/>
    <n v="2"/>
    <n v="1.25"/>
    <n v="6.75"/>
    <n v="0"/>
    <n v="0"/>
    <n v="0"/>
    <n v="0"/>
    <m/>
    <m/>
  </r>
  <r>
    <n v="25"/>
    <x v="73"/>
    <n v="33.083333333333329"/>
    <n v="55.445303632920094"/>
    <n v="0"/>
    <n v="9.3333333333333321"/>
    <n v="0"/>
    <n v="20.999999999999996"/>
    <n v="0"/>
    <n v="2.75"/>
    <n v="0"/>
    <m/>
    <m/>
  </r>
  <r>
    <n v="26"/>
    <x v="0"/>
    <n v="60"/>
    <n v="153.33509473140492"/>
    <n v="0"/>
    <n v="24"/>
    <n v="0"/>
    <n v="17.25"/>
    <n v="18.75"/>
    <n v="0"/>
    <n v="0"/>
    <m/>
    <m/>
  </r>
  <r>
    <n v="26"/>
    <x v="74"/>
    <n v="0"/>
    <n v="0"/>
    <n v="0"/>
    <n v="0"/>
    <n v="0"/>
    <n v="0"/>
    <n v="0"/>
    <n v="0"/>
    <n v="0"/>
    <m/>
    <m/>
  </r>
  <r>
    <n v="26"/>
    <x v="75"/>
    <n v="0"/>
    <n v="0"/>
    <n v="0"/>
    <n v="0"/>
    <n v="0"/>
    <n v="0"/>
    <n v="0"/>
    <n v="0"/>
    <n v="0"/>
    <m/>
    <m/>
  </r>
  <r>
    <n v="26"/>
    <x v="3"/>
    <n v="7.4166666666666661"/>
    <n v="13.117389462809914"/>
    <n v="0"/>
    <n v="2.5"/>
    <n v="0"/>
    <n v="0"/>
    <n v="4"/>
    <n v="0.91666666666666663"/>
    <n v="0"/>
    <m/>
    <m/>
  </r>
  <r>
    <n v="26"/>
    <x v="8"/>
    <n v="102.58333333333334"/>
    <n v="226.36796495034073"/>
    <n v="0"/>
    <n v="0"/>
    <n v="31.75"/>
    <n v="4"/>
    <n v="65.583333333333343"/>
    <n v="0"/>
    <n v="1.25"/>
    <m/>
    <m/>
  </r>
  <r>
    <n v="26"/>
    <x v="9"/>
    <n v="422.06666666666666"/>
    <n v="993.36516567385604"/>
    <n v="0"/>
    <n v="0"/>
    <n v="14.5"/>
    <n v="94.649999999999977"/>
    <n v="39.583333333333336"/>
    <n v="273.33333333333331"/>
    <n v="0"/>
    <m/>
    <m/>
  </r>
  <r>
    <n v="26"/>
    <x v="10"/>
    <n v="34.25"/>
    <n v="70.503762396694199"/>
    <n v="0"/>
    <n v="0"/>
    <n v="34.25"/>
    <n v="0"/>
    <n v="0"/>
    <n v="0"/>
    <n v="0"/>
    <m/>
    <m/>
  </r>
  <r>
    <n v="26"/>
    <x v="12"/>
    <n v="52.849999999999987"/>
    <n v="101.19743073867119"/>
    <n v="0"/>
    <n v="0"/>
    <n v="0"/>
    <n v="0"/>
    <n v="52.849999999999987"/>
    <n v="0"/>
    <n v="0"/>
    <m/>
    <m/>
  </r>
  <r>
    <n v="26"/>
    <x v="13"/>
    <n v="3.6499999999999995"/>
    <n v="6.4086545696568171"/>
    <n v="0"/>
    <n v="0"/>
    <n v="0"/>
    <n v="0"/>
    <n v="3.6499999999999995"/>
    <n v="0"/>
    <n v="0"/>
    <m/>
    <m/>
  </r>
  <r>
    <n v="26"/>
    <x v="14"/>
    <n v="9.3333333333333321"/>
    <n v="18.112167992619419"/>
    <n v="0"/>
    <n v="0"/>
    <n v="0"/>
    <n v="0"/>
    <n v="8.3333333333333321"/>
    <n v="0"/>
    <n v="1"/>
    <m/>
    <m/>
  </r>
  <r>
    <n v="26"/>
    <x v="61"/>
    <n v="1"/>
    <n v="2.2337102272727272"/>
    <n v="0"/>
    <n v="0"/>
    <n v="0"/>
    <n v="0"/>
    <n v="0"/>
    <n v="1"/>
    <n v="0"/>
    <m/>
    <m/>
  </r>
  <r>
    <n v="26"/>
    <x v="15"/>
    <n v="131.75"/>
    <n v="296.5872492574764"/>
    <n v="17.25"/>
    <n v="60.833333333333329"/>
    <n v="51.916666666666664"/>
    <n v="0"/>
    <n v="1.75"/>
    <n v="0"/>
    <n v="0"/>
    <m/>
    <m/>
  </r>
  <r>
    <n v="26"/>
    <x v="76"/>
    <n v="14.5"/>
    <n v="29.094969171978335"/>
    <n v="0"/>
    <n v="0"/>
    <n v="0"/>
    <n v="0"/>
    <n v="13.5"/>
    <n v="1"/>
    <n v="0"/>
    <m/>
    <m/>
  </r>
  <r>
    <n v="26"/>
    <x v="16"/>
    <n v="53.833333333333329"/>
    <n v="96.867820807506888"/>
    <n v="0"/>
    <n v="0"/>
    <n v="1.5"/>
    <n v="52.333333333333329"/>
    <n v="0"/>
    <n v="0"/>
    <n v="0"/>
    <m/>
    <m/>
  </r>
  <r>
    <n v="26"/>
    <x v="17"/>
    <n v="124.5"/>
    <n v="261.81669336088169"/>
    <n v="0"/>
    <n v="0"/>
    <n v="38.166666666666671"/>
    <n v="43"/>
    <n v="42.083333333333329"/>
    <n v="0"/>
    <n v="1.25"/>
    <m/>
    <m/>
  </r>
  <r>
    <n v="26"/>
    <x v="77"/>
    <n v="45.166666666666671"/>
    <n v="119.86152805899908"/>
    <n v="4"/>
    <n v="18.666666666666664"/>
    <n v="22.499999999999996"/>
    <n v="0"/>
    <n v="0"/>
    <n v="0"/>
    <n v="0"/>
    <m/>
    <m/>
  </r>
  <r>
    <n v="26"/>
    <x v="51"/>
    <n v="29.583333333333332"/>
    <n v="65.998004240128566"/>
    <n v="4.833333333333333"/>
    <n v="22.250000000000004"/>
    <n v="2.5"/>
    <n v="0"/>
    <n v="0"/>
    <n v="0"/>
    <n v="0"/>
    <m/>
    <m/>
  </r>
  <r>
    <n v="26"/>
    <x v="78"/>
    <n v="6.6666666666666661"/>
    <n v="17.668772916666665"/>
    <n v="6.6666666666666661"/>
    <n v="0"/>
    <n v="0"/>
    <n v="0"/>
    <n v="0"/>
    <n v="0"/>
    <n v="0"/>
    <m/>
    <m/>
  </r>
  <r>
    <n v="26"/>
    <x v="25"/>
    <n v="1"/>
    <n v="1.8023760330578511"/>
    <n v="0"/>
    <n v="0"/>
    <n v="0"/>
    <n v="0"/>
    <n v="0"/>
    <n v="0"/>
    <n v="1"/>
    <m/>
    <m/>
  </r>
  <r>
    <n v="26"/>
    <x v="63"/>
    <n v="2.916666666666667"/>
    <n v="4.7932644628099164"/>
    <n v="0"/>
    <n v="2.916666666666667"/>
    <n v="0"/>
    <n v="0"/>
    <n v="0"/>
    <n v="0"/>
    <n v="0"/>
    <m/>
    <m/>
  </r>
  <r>
    <n v="26"/>
    <x v="28"/>
    <n v="19.75"/>
    <n v="43.517502066115703"/>
    <n v="0"/>
    <n v="1"/>
    <n v="18.75"/>
    <n v="0"/>
    <n v="0"/>
    <n v="0"/>
    <n v="0"/>
    <m/>
    <m/>
  </r>
  <r>
    <n v="26"/>
    <x v="31"/>
    <n v="3.2499999999999996"/>
    <n v="7.1126813963498616"/>
    <n v="0"/>
    <n v="0"/>
    <n v="1.3333333333333333"/>
    <n v="1.25"/>
    <n v="0.66666666666666663"/>
    <n v="0"/>
    <n v="0"/>
    <m/>
    <m/>
  </r>
  <r>
    <n v="26"/>
    <x v="32"/>
    <n v="5.4999999999999991"/>
    <n v="11.058255681818181"/>
    <n v="0"/>
    <n v="0"/>
    <n v="5.4999999999999991"/>
    <n v="0"/>
    <n v="0"/>
    <n v="0"/>
    <n v="0"/>
    <m/>
    <m/>
  </r>
  <r>
    <n v="26"/>
    <x v="33"/>
    <n v="11.333333333333334"/>
    <n v="17.857700413223139"/>
    <n v="0"/>
    <n v="0"/>
    <n v="0"/>
    <n v="0"/>
    <n v="0"/>
    <n v="11.333333333333334"/>
    <n v="0"/>
    <m/>
    <m/>
  </r>
  <r>
    <n v="26"/>
    <x v="34"/>
    <n v="2.75"/>
    <n v="4.2178238636363634"/>
    <n v="0"/>
    <n v="0"/>
    <n v="0"/>
    <n v="0"/>
    <n v="0"/>
    <n v="2.75"/>
    <n v="0"/>
    <m/>
    <m/>
  </r>
  <r>
    <n v="26"/>
    <x v="35"/>
    <n v="19"/>
    <n v="45.159732823691463"/>
    <n v="0"/>
    <n v="0"/>
    <n v="19"/>
    <n v="0"/>
    <n v="0"/>
    <n v="0"/>
    <n v="0"/>
    <m/>
    <m/>
  </r>
  <r>
    <n v="26"/>
    <x v="65"/>
    <n v="7.3333333333333339"/>
    <n v="12.304440340909091"/>
    <n v="0"/>
    <n v="7.3333333333333339"/>
    <n v="0"/>
    <n v="0"/>
    <n v="0"/>
    <n v="0"/>
    <n v="0"/>
    <m/>
    <m/>
  </r>
  <r>
    <n v="26"/>
    <x v="79"/>
    <n v="2.5"/>
    <n v="4.5612745351239665"/>
    <n v="2.5"/>
    <n v="0"/>
    <n v="0"/>
    <n v="0"/>
    <n v="0"/>
    <n v="0"/>
    <n v="0"/>
    <m/>
    <m/>
  </r>
  <r>
    <n v="26"/>
    <x v="66"/>
    <n v="3"/>
    <n v="5.5171182851239662"/>
    <n v="0"/>
    <n v="3"/>
    <n v="0"/>
    <n v="0"/>
    <n v="0"/>
    <n v="0"/>
    <n v="0"/>
    <m/>
    <m/>
  </r>
  <r>
    <n v="26"/>
    <x v="80"/>
    <n v="2.75"/>
    <n v="4.9998841253443516"/>
    <n v="2.75"/>
    <n v="0"/>
    <n v="0"/>
    <n v="0"/>
    <n v="0"/>
    <n v="0"/>
    <n v="0"/>
    <m/>
    <m/>
  </r>
  <r>
    <n v="26"/>
    <x v="81"/>
    <n v="1.6666666666666665"/>
    <n v="3.3912069559228644"/>
    <n v="1.6666666666666665"/>
    <n v="0"/>
    <n v="0"/>
    <n v="0"/>
    <n v="0"/>
    <n v="0"/>
    <n v="0"/>
    <m/>
    <m/>
  </r>
  <r>
    <n v="26"/>
    <x v="82"/>
    <n v="120.55000000000001"/>
    <n v="275.43854110893022"/>
    <n v="5"/>
    <n v="115.55000000000001"/>
    <n v="0"/>
    <n v="0"/>
    <n v="0"/>
    <n v="0"/>
    <n v="0"/>
    <m/>
    <m/>
  </r>
  <r>
    <n v="26"/>
    <x v="38"/>
    <n v="295.66666666666663"/>
    <n v="679.12680834825517"/>
    <n v="0"/>
    <n v="22.75"/>
    <n v="270.75"/>
    <n v="0"/>
    <n v="2.1666666666666665"/>
    <n v="0"/>
    <n v="0"/>
    <m/>
    <m/>
  </r>
  <r>
    <n v="26"/>
    <x v="43"/>
    <n v="1"/>
    <n v="1.7722107438016526"/>
    <n v="0"/>
    <n v="0"/>
    <n v="1"/>
    <n v="0"/>
    <n v="0"/>
    <n v="0"/>
    <n v="0"/>
    <m/>
    <m/>
  </r>
  <r>
    <n v="26"/>
    <x v="45"/>
    <n v="24.416666666666668"/>
    <n v="52.483176652892553"/>
    <n v="0"/>
    <n v="2"/>
    <n v="22.416666666666668"/>
    <n v="0"/>
    <n v="0"/>
    <n v="0"/>
    <n v="0"/>
    <m/>
    <m/>
  </r>
  <r>
    <n v="26"/>
    <x v="70"/>
    <n v="5.833333333333333"/>
    <n v="14.371018749999998"/>
    <n v="5.833333333333333"/>
    <n v="0"/>
    <n v="0"/>
    <n v="0"/>
    <n v="0"/>
    <n v="0"/>
    <n v="0"/>
    <m/>
    <m/>
  </r>
  <r>
    <n v="26"/>
    <x v="54"/>
    <n v="48.333333333333329"/>
    <n v="118.98662015036732"/>
    <n v="0"/>
    <n v="0"/>
    <n v="48.333333333333329"/>
    <n v="0"/>
    <n v="0"/>
    <n v="0"/>
    <n v="0"/>
    <m/>
    <m/>
  </r>
  <r>
    <n v="26"/>
    <x v="71"/>
    <n v="24.5"/>
    <n v="43.551419163223137"/>
    <n v="0"/>
    <n v="24.5"/>
    <n v="0"/>
    <n v="0"/>
    <n v="0"/>
    <n v="0"/>
    <n v="0"/>
    <m/>
    <m/>
  </r>
  <r>
    <n v="26"/>
    <x v="83"/>
    <n v="19.149999999999999"/>
    <n v="34.754563097451786"/>
    <n v="6.1499999999999995"/>
    <n v="13"/>
    <n v="0"/>
    <n v="0"/>
    <n v="0"/>
    <n v="0"/>
    <n v="0"/>
    <m/>
    <m/>
  </r>
  <r>
    <n v="26"/>
    <x v="57"/>
    <n v="3.75"/>
    <n v="7.9953099173553719"/>
    <n v="0"/>
    <n v="0"/>
    <n v="3.75"/>
    <n v="0"/>
    <n v="0"/>
    <n v="0"/>
    <n v="0"/>
    <m/>
    <m/>
  </r>
  <r>
    <n v="26"/>
    <x v="72"/>
    <n v="26.583333333333336"/>
    <n v="50.719874879476578"/>
    <n v="0"/>
    <n v="26.583333333333336"/>
    <n v="0"/>
    <n v="0"/>
    <n v="0"/>
    <n v="0"/>
    <n v="0"/>
    <m/>
    <m/>
  </r>
  <r>
    <n v="26"/>
    <x v="73"/>
    <n v="8.0833333333333321"/>
    <n v="13.284190082644624"/>
    <n v="0"/>
    <n v="0"/>
    <n v="0"/>
    <n v="0"/>
    <n v="0"/>
    <n v="8.0833333333333321"/>
    <n v="0"/>
    <m/>
    <m/>
  </r>
  <r>
    <n v="26"/>
    <x v="84"/>
    <n v="10.916666666666668"/>
    <n v="18.922177255509638"/>
    <n v="2.416666666666667"/>
    <n v="8.5"/>
    <n v="0"/>
    <n v="0"/>
    <n v="0"/>
    <n v="0"/>
    <n v="0"/>
    <m/>
    <m/>
  </r>
  <r>
    <n v="26"/>
    <x v="85"/>
    <n v="2.1666666666666665"/>
    <n v="3.9194200241046824"/>
    <n v="2.1666666666666665"/>
    <n v="0"/>
    <n v="0"/>
    <n v="0"/>
    <n v="0"/>
    <n v="0"/>
    <n v="0"/>
    <m/>
    <m/>
  </r>
  <r>
    <n v="26"/>
    <x v="86"/>
    <n v="147.44999999999999"/>
    <n v="285.47997659110433"/>
    <n v="0"/>
    <n v="0"/>
    <n v="0"/>
    <n v="127.03333333333333"/>
    <n v="20.416666666666664"/>
    <n v="0"/>
    <n v="0"/>
    <m/>
    <m/>
  </r>
  <r>
    <n v="27"/>
    <x v="0"/>
    <n v="63.666666666666664"/>
    <n v="182.99986958648989"/>
    <n v="0"/>
    <n v="11.5"/>
    <n v="15.75"/>
    <n v="22.916666666666668"/>
    <n v="13.5"/>
    <n v="0"/>
    <n v="0"/>
    <m/>
    <m/>
  </r>
  <r>
    <n v="27"/>
    <x v="87"/>
    <n v="5.833333333333333"/>
    <n v="15.150959608585858"/>
    <n v="0"/>
    <n v="0"/>
    <n v="0"/>
    <n v="0"/>
    <n v="0"/>
    <n v="0"/>
    <n v="5.833333333333333"/>
    <m/>
    <m/>
  </r>
  <r>
    <n v="27"/>
    <x v="3"/>
    <n v="7.583333333333333"/>
    <n v="14.379465340909089"/>
    <n v="0"/>
    <n v="0.5"/>
    <n v="0"/>
    <n v="0"/>
    <n v="7.083333333333333"/>
    <n v="0"/>
    <n v="0"/>
    <m/>
    <m/>
  </r>
  <r>
    <n v="27"/>
    <x v="8"/>
    <n v="29.55"/>
    <n v="57.497421780303029"/>
    <n v="0"/>
    <n v="0"/>
    <n v="6.5"/>
    <n v="0"/>
    <n v="6.75"/>
    <n v="0"/>
    <n v="16.3"/>
    <m/>
    <m/>
  </r>
  <r>
    <n v="27"/>
    <x v="9"/>
    <n v="212.58333333333334"/>
    <n v="510.38712594863767"/>
    <n v="0"/>
    <n v="0"/>
    <n v="0"/>
    <n v="0"/>
    <n v="26.416666666666664"/>
    <n v="163"/>
    <n v="23.166666666666668"/>
    <m/>
    <m/>
  </r>
  <r>
    <n v="27"/>
    <x v="10"/>
    <n v="54.716666666666661"/>
    <n v="115.56265937320785"/>
    <n v="0"/>
    <n v="0"/>
    <n v="14.416666666666666"/>
    <n v="27.166666666666668"/>
    <n v="2.2166666666666668"/>
    <n v="2"/>
    <n v="8.9166666666666679"/>
    <m/>
    <m/>
  </r>
  <r>
    <n v="27"/>
    <x v="12"/>
    <n v="58.666666666666664"/>
    <n v="134.13825363636363"/>
    <n v="0"/>
    <n v="0"/>
    <n v="4.75"/>
    <n v="0"/>
    <n v="8.0833333333333321"/>
    <n v="0"/>
    <n v="45.833333333333336"/>
    <m/>
    <m/>
  </r>
  <r>
    <n v="27"/>
    <x v="13"/>
    <n v="6.5833333333333339"/>
    <n v="16.929840568181817"/>
    <n v="0"/>
    <n v="0"/>
    <n v="3.25"/>
    <n v="0"/>
    <n v="0.33333333333333331"/>
    <n v="0"/>
    <n v="3"/>
    <m/>
    <m/>
  </r>
  <r>
    <n v="27"/>
    <x v="14"/>
    <n v="4.9333333333333336"/>
    <n v="9.7405218750000007"/>
    <n v="0"/>
    <n v="0"/>
    <n v="0"/>
    <n v="0"/>
    <n v="2.0833333333333335"/>
    <n v="0"/>
    <n v="2.85"/>
    <m/>
    <m/>
  </r>
  <r>
    <n v="27"/>
    <x v="15"/>
    <n v="215.8666666666667"/>
    <n v="536.96003436237379"/>
    <n v="0"/>
    <n v="13.416666666666668"/>
    <n v="170.25000000000003"/>
    <n v="16.75"/>
    <n v="6.6999999999999993"/>
    <n v="0"/>
    <n v="8.75"/>
    <m/>
    <m/>
  </r>
  <r>
    <n v="27"/>
    <x v="76"/>
    <n v="49.499999999999993"/>
    <n v="113.99624720959595"/>
    <n v="1"/>
    <n v="16"/>
    <n v="12.166666666666666"/>
    <n v="0.5"/>
    <n v="8.75"/>
    <n v="1.4166666666666667"/>
    <n v="9.6666666666666661"/>
    <m/>
    <m/>
  </r>
  <r>
    <n v="27"/>
    <x v="16"/>
    <n v="135.03333333333336"/>
    <n v="287.02096193181831"/>
    <n v="0"/>
    <n v="0"/>
    <n v="26.5"/>
    <n v="108.53333333333335"/>
    <n v="0"/>
    <n v="0"/>
    <n v="0"/>
    <m/>
    <m/>
  </r>
  <r>
    <n v="27"/>
    <x v="88"/>
    <n v="0"/>
    <n v="0"/>
    <n v="0"/>
    <n v="0"/>
    <n v="0"/>
    <n v="0"/>
    <n v="0"/>
    <n v="0"/>
    <n v="0"/>
    <m/>
    <m/>
  </r>
  <r>
    <n v="27"/>
    <x v="17"/>
    <n v="23.566666666666663"/>
    <n v="44.88058136363636"/>
    <n v="0"/>
    <n v="0"/>
    <n v="0"/>
    <n v="0"/>
    <n v="19.916666666666664"/>
    <n v="0"/>
    <n v="3.65"/>
    <m/>
    <m/>
  </r>
  <r>
    <n v="27"/>
    <x v="77"/>
    <n v="90.033333333333331"/>
    <n v="179.96091651515155"/>
    <n v="0"/>
    <n v="43.283333333333331"/>
    <n v="46.75"/>
    <n v="0"/>
    <n v="0"/>
    <n v="0"/>
    <n v="0"/>
    <m/>
    <m/>
  </r>
  <r>
    <n v="27"/>
    <x v="51"/>
    <n v="31.583333333333329"/>
    <n v="73.613131900252526"/>
    <n v="0"/>
    <n v="7"/>
    <n v="24.583333333333332"/>
    <n v="0"/>
    <n v="0"/>
    <n v="0"/>
    <n v="0"/>
    <m/>
    <m/>
  </r>
  <r>
    <n v="27"/>
    <x v="24"/>
    <n v="25.416666666666664"/>
    <n v="66.858716325757584"/>
    <n v="0"/>
    <n v="0"/>
    <n v="0"/>
    <n v="0"/>
    <n v="0"/>
    <n v="25.416666666666664"/>
    <n v="0"/>
    <m/>
    <m/>
  </r>
  <r>
    <n v="27"/>
    <x v="78"/>
    <n v="8.25"/>
    <n v="24.063118749999997"/>
    <n v="0"/>
    <n v="0"/>
    <n v="0"/>
    <n v="0"/>
    <n v="0"/>
    <n v="8.25"/>
    <n v="0"/>
    <m/>
    <m/>
  </r>
  <r>
    <n v="27"/>
    <x v="25"/>
    <n v="58.033333333333331"/>
    <n v="129.22514961363638"/>
    <n v="0"/>
    <n v="2.666666666666667"/>
    <n v="6.75"/>
    <n v="3.45"/>
    <n v="0"/>
    <n v="45.166666666666664"/>
    <n v="0"/>
    <m/>
    <m/>
  </r>
  <r>
    <n v="27"/>
    <x v="26"/>
    <n v="0.25"/>
    <n v="0.54933999999999994"/>
    <n v="0"/>
    <n v="0"/>
    <n v="0"/>
    <n v="0.25"/>
    <n v="0"/>
    <n v="0"/>
    <n v="0"/>
    <m/>
    <m/>
  </r>
  <r>
    <n v="27"/>
    <x v="62"/>
    <n v="22.916666666666664"/>
    <n v="59.699550340909099"/>
    <n v="0"/>
    <n v="0"/>
    <n v="22.916666666666664"/>
    <n v="0"/>
    <n v="0"/>
    <n v="0"/>
    <n v="0"/>
    <m/>
    <m/>
  </r>
  <r>
    <n v="27"/>
    <x v="63"/>
    <n v="26.5"/>
    <n v="49.534232954545452"/>
    <n v="0"/>
    <n v="0"/>
    <n v="26.5"/>
    <n v="0"/>
    <n v="0"/>
    <n v="0"/>
    <n v="0"/>
    <m/>
    <m/>
  </r>
  <r>
    <n v="27"/>
    <x v="28"/>
    <n v="26.166666666666668"/>
    <n v="50.337510585050914"/>
    <n v="0"/>
    <n v="0"/>
    <n v="0"/>
    <n v="18.166666666666668"/>
    <n v="8"/>
    <n v="0"/>
    <n v="0"/>
    <m/>
    <m/>
  </r>
  <r>
    <n v="27"/>
    <x v="31"/>
    <n v="4.75"/>
    <n v="10.002990909090908"/>
    <n v="0"/>
    <n v="0"/>
    <n v="2.75"/>
    <n v="2"/>
    <n v="0"/>
    <n v="0"/>
    <n v="0"/>
    <m/>
    <m/>
  </r>
  <r>
    <n v="27"/>
    <x v="33"/>
    <n v="2.3333333333333335"/>
    <n v="5.7719772727272725"/>
    <n v="0"/>
    <n v="0"/>
    <n v="0"/>
    <n v="0"/>
    <n v="0"/>
    <n v="2.3333333333333335"/>
    <n v="0"/>
    <m/>
    <m/>
  </r>
  <r>
    <n v="27"/>
    <x v="35"/>
    <n v="52.5"/>
    <n v="141.9979545833333"/>
    <n v="0"/>
    <n v="0"/>
    <n v="50.5"/>
    <n v="2"/>
    <n v="0"/>
    <n v="0"/>
    <n v="0"/>
    <m/>
    <m/>
  </r>
  <r>
    <n v="27"/>
    <x v="64"/>
    <n v="62.333333333333329"/>
    <n v="130.93342832070709"/>
    <n v="0"/>
    <n v="52.083333333333329"/>
    <n v="10.25"/>
    <n v="0"/>
    <n v="0"/>
    <n v="0"/>
    <n v="0"/>
    <m/>
    <m/>
  </r>
  <r>
    <n v="27"/>
    <x v="65"/>
    <n v="27.966666666666665"/>
    <n v="62.889402343434341"/>
    <n v="0"/>
    <n v="1"/>
    <n v="13.75"/>
    <n v="13.216666666666669"/>
    <n v="0"/>
    <n v="0"/>
    <n v="0"/>
    <m/>
    <m/>
  </r>
  <r>
    <n v="27"/>
    <x v="79"/>
    <n v="12.049999999999999"/>
    <n v="29.641818118686864"/>
    <n v="0"/>
    <n v="12.049999999999999"/>
    <n v="0"/>
    <n v="0"/>
    <n v="0"/>
    <n v="0"/>
    <n v="0"/>
    <m/>
    <m/>
  </r>
  <r>
    <n v="27"/>
    <x v="66"/>
    <n v="49.866666666666667"/>
    <n v="106.80087407196967"/>
    <n v="0"/>
    <n v="49.866666666666667"/>
    <n v="0"/>
    <n v="0"/>
    <n v="0"/>
    <n v="0"/>
    <n v="0"/>
    <m/>
    <m/>
  </r>
  <r>
    <n v="27"/>
    <x v="67"/>
    <n v="42"/>
    <n v="102.68818988636362"/>
    <n v="0"/>
    <n v="0.75"/>
    <n v="41.25"/>
    <n v="0"/>
    <n v="0"/>
    <n v="0"/>
    <n v="0"/>
    <m/>
    <m/>
  </r>
  <r>
    <n v="27"/>
    <x v="80"/>
    <n v="27.416666666666664"/>
    <n v="51.647691856060604"/>
    <n v="0"/>
    <n v="27.416666666666664"/>
    <n v="0"/>
    <n v="0"/>
    <n v="0"/>
    <n v="0"/>
    <n v="0"/>
    <m/>
    <m/>
  </r>
  <r>
    <n v="27"/>
    <x v="81"/>
    <n v="45.25"/>
    <n v="105.19825996212118"/>
    <n v="0"/>
    <n v="0"/>
    <n v="0"/>
    <n v="0"/>
    <n v="0"/>
    <n v="45.25"/>
    <n v="0"/>
    <m/>
    <m/>
  </r>
  <r>
    <n v="27"/>
    <x v="82"/>
    <n v="41.166666666666664"/>
    <n v="85.064271874999989"/>
    <n v="0"/>
    <n v="30.416666666666664"/>
    <n v="5.75"/>
    <n v="0"/>
    <n v="0"/>
    <n v="0"/>
    <n v="5"/>
    <m/>
    <m/>
  </r>
  <r>
    <n v="27"/>
    <x v="38"/>
    <n v="1143.2166666666674"/>
    <n v="2600.0660467582088"/>
    <n v="0"/>
    <n v="37.333333333333336"/>
    <n v="544.9666666666667"/>
    <n v="311.49999999999994"/>
    <n v="225.16666666666666"/>
    <n v="0"/>
    <n v="24.25"/>
    <m/>
    <m/>
  </r>
  <r>
    <n v="27"/>
    <x v="39"/>
    <n v="0"/>
    <n v="0"/>
    <n v="0"/>
    <n v="0"/>
    <n v="0"/>
    <n v="0"/>
    <n v="0"/>
    <n v="0"/>
    <n v="0"/>
    <m/>
    <m/>
  </r>
  <r>
    <n v="27"/>
    <x v="42"/>
    <n v="42.75"/>
    <n v="92.396165624999995"/>
    <n v="0"/>
    <n v="0"/>
    <n v="0"/>
    <n v="0"/>
    <n v="0"/>
    <n v="42.75"/>
    <n v="0"/>
    <m/>
    <m/>
  </r>
  <r>
    <n v="27"/>
    <x v="45"/>
    <n v="1.1666666666666667"/>
    <n v="2.3414542613636362"/>
    <n v="1.1666666666666667"/>
    <n v="0"/>
    <n v="0"/>
    <n v="0"/>
    <n v="0"/>
    <n v="0"/>
    <n v="0"/>
    <m/>
    <m/>
  </r>
  <r>
    <n v="27"/>
    <x v="89"/>
    <n v="4.166666666666667"/>
    <n v="8.3623366477272736"/>
    <n v="4.166666666666667"/>
    <n v="0"/>
    <n v="0"/>
    <n v="0"/>
    <n v="0"/>
    <n v="0"/>
    <n v="0"/>
    <m/>
    <m/>
  </r>
  <r>
    <n v="27"/>
    <x v="70"/>
    <n v="9.25"/>
    <n v="17.877036363636364"/>
    <n v="9.25"/>
    <n v="0"/>
    <n v="0"/>
    <n v="0"/>
    <n v="0"/>
    <n v="0"/>
    <n v="0"/>
    <m/>
    <m/>
  </r>
  <r>
    <n v="27"/>
    <x v="54"/>
    <n v="18.75"/>
    <n v="39.594034090909091"/>
    <n v="0"/>
    <n v="0"/>
    <n v="18.75"/>
    <n v="0"/>
    <n v="0"/>
    <n v="0"/>
    <n v="0"/>
    <m/>
    <m/>
  </r>
  <r>
    <n v="27"/>
    <x v="55"/>
    <n v="10.75"/>
    <n v="26.4136234375"/>
    <n v="0"/>
    <n v="0"/>
    <n v="0"/>
    <n v="0"/>
    <n v="0"/>
    <n v="10.75"/>
    <n v="0"/>
    <m/>
    <m/>
  </r>
  <r>
    <n v="27"/>
    <x v="71"/>
    <n v="4.9166666666666661"/>
    <n v="9.1744270833333346"/>
    <n v="0"/>
    <n v="4.9166666666666661"/>
    <n v="0"/>
    <n v="0"/>
    <n v="0"/>
    <n v="0"/>
    <n v="0"/>
    <m/>
    <m/>
  </r>
  <r>
    <n v="27"/>
    <x v="83"/>
    <n v="8.6666666666666661"/>
    <n v="20.417878787878788"/>
    <n v="0"/>
    <n v="0"/>
    <n v="0"/>
    <n v="0"/>
    <n v="0"/>
    <n v="8.6666666666666661"/>
    <n v="0"/>
    <m/>
    <m/>
  </r>
  <r>
    <n v="27"/>
    <x v="73"/>
    <n v="10.5"/>
    <n v="18.98132727272727"/>
    <n v="0"/>
    <n v="0"/>
    <n v="0"/>
    <n v="0"/>
    <n v="0"/>
    <n v="10.5"/>
    <n v="0"/>
    <m/>
    <m/>
  </r>
  <r>
    <n v="27"/>
    <x v="85"/>
    <n v="10.5"/>
    <n v="21.527935795454539"/>
    <n v="0"/>
    <n v="10.5"/>
    <n v="0"/>
    <n v="0"/>
    <n v="0"/>
    <n v="0"/>
    <n v="0"/>
    <m/>
    <m/>
  </r>
  <r>
    <n v="27"/>
    <x v="90"/>
    <n v="36.833333333333329"/>
    <n v="131.97540266704706"/>
    <n v="0"/>
    <n v="0"/>
    <n v="0"/>
    <n v="0"/>
    <n v="0"/>
    <n v="36.833333333333329"/>
    <n v="0"/>
    <m/>
    <m/>
  </r>
  <r>
    <n v="27"/>
    <x v="86"/>
    <n v="74.033333333333346"/>
    <n v="160.31740156249992"/>
    <n v="0"/>
    <n v="0.41666666666666669"/>
    <n v="26.5"/>
    <n v="13.75"/>
    <n v="26.75"/>
    <n v="0"/>
    <n v="6.6166666666666671"/>
    <m/>
    <m/>
  </r>
  <r>
    <n v="27"/>
    <x v="91"/>
    <n v="4.75"/>
    <n v="12.132072821969697"/>
    <n v="1"/>
    <n v="3.75"/>
    <n v="0"/>
    <n v="0"/>
    <n v="0"/>
    <n v="0"/>
    <n v="0"/>
    <m/>
    <m/>
  </r>
  <r>
    <n v="27"/>
    <x v="92"/>
    <n v="1.1666666666666667"/>
    <n v="2.0716791666666667"/>
    <n v="1.1666666666666667"/>
    <n v="0"/>
    <n v="0"/>
    <n v="0"/>
    <n v="0"/>
    <n v="0"/>
    <n v="0"/>
    <m/>
    <m/>
  </r>
  <r>
    <n v="27"/>
    <x v="93"/>
    <n v="7.166666666666667"/>
    <n v="15.874400618686867"/>
    <n v="1.5"/>
    <n v="4.916666666666667"/>
    <n v="0.75"/>
    <n v="0"/>
    <n v="0"/>
    <n v="0"/>
    <n v="0"/>
    <m/>
    <m/>
  </r>
  <r>
    <n v="27"/>
    <x v="94"/>
    <n v="4.666666666666667"/>
    <n v="9.3658170454545449"/>
    <n v="4.666666666666667"/>
    <n v="0"/>
    <n v="0"/>
    <n v="0"/>
    <n v="0"/>
    <n v="0"/>
    <n v="0"/>
    <m/>
    <m/>
  </r>
  <r>
    <n v="27"/>
    <x v="95"/>
    <n v="1"/>
    <n v="1.8077454545454543"/>
    <n v="0"/>
    <n v="0"/>
    <n v="0"/>
    <n v="0"/>
    <n v="0"/>
    <n v="1"/>
    <n v="0"/>
    <m/>
    <m/>
  </r>
  <r>
    <n v="28"/>
    <x v="0"/>
    <n v="94.916666666666671"/>
    <n v="274.69027276199489"/>
    <n v="0"/>
    <n v="39"/>
    <n v="17"/>
    <n v="14.5"/>
    <n v="24.416666666666664"/>
    <n v="0"/>
    <n v="0"/>
    <m/>
    <m/>
  </r>
  <r>
    <n v="28"/>
    <x v="3"/>
    <n v="1.5"/>
    <n v="2.9349693181818179"/>
    <n v="0"/>
    <n v="0"/>
    <n v="0"/>
    <n v="0"/>
    <n v="1.5"/>
    <n v="0"/>
    <n v="0"/>
    <m/>
    <m/>
  </r>
  <r>
    <n v="28"/>
    <x v="7"/>
    <n v="2.75"/>
    <n v="6.8843562499999988"/>
    <n v="0"/>
    <n v="0"/>
    <n v="2.75"/>
    <n v="0"/>
    <n v="0"/>
    <n v="0"/>
    <n v="0"/>
    <m/>
    <m/>
  </r>
  <r>
    <n v="28"/>
    <x v="16"/>
    <n v="571.16666666666663"/>
    <n v="1229.5569189275102"/>
    <n v="2.25"/>
    <n v="53.083333333333329"/>
    <n v="65.25"/>
    <n v="225.83333333333337"/>
    <n v="224.75000000000006"/>
    <n v="0"/>
    <n v="0"/>
    <m/>
    <m/>
  </r>
  <r>
    <n v="28"/>
    <x v="19"/>
    <n v="2.75"/>
    <n v="5.2012499999999999"/>
    <n v="0"/>
    <n v="0"/>
    <n v="2.75"/>
    <n v="0"/>
    <n v="0"/>
    <n v="0"/>
    <n v="0"/>
    <m/>
    <m/>
  </r>
  <r>
    <n v="28"/>
    <x v="77"/>
    <n v="2"/>
    <n v="3.7827272727272727"/>
    <n v="0"/>
    <n v="0"/>
    <n v="2"/>
    <n v="0"/>
    <n v="0"/>
    <n v="0"/>
    <n v="0"/>
    <m/>
    <m/>
  </r>
  <r>
    <n v="28"/>
    <x v="21"/>
    <n v="7"/>
    <n v="13.646022727272726"/>
    <n v="0"/>
    <n v="0"/>
    <n v="7"/>
    <n v="0"/>
    <n v="0"/>
    <n v="0"/>
    <n v="0"/>
    <m/>
    <m/>
  </r>
  <r>
    <n v="28"/>
    <x v="23"/>
    <n v="49.666666666666671"/>
    <n v="115.95709182693523"/>
    <n v="1.75"/>
    <n v="8.25"/>
    <n v="13.5"/>
    <n v="6"/>
    <n v="0"/>
    <n v="20.166666666666664"/>
    <n v="0"/>
    <m/>
    <m/>
  </r>
  <r>
    <n v="28"/>
    <x v="24"/>
    <n v="73.416666666666671"/>
    <n v="159.10320983036337"/>
    <n v="0"/>
    <n v="0"/>
    <n v="0"/>
    <n v="0"/>
    <n v="0"/>
    <n v="73.416666666666671"/>
    <n v="0"/>
    <m/>
    <m/>
  </r>
  <r>
    <n v="28"/>
    <x v="78"/>
    <n v="62.75"/>
    <n v="123.53735489267679"/>
    <n v="0"/>
    <n v="19.416666666666668"/>
    <n v="9.75"/>
    <n v="0"/>
    <n v="13.416666666666666"/>
    <n v="20.166666666666668"/>
    <n v="0"/>
    <m/>
    <m/>
  </r>
  <r>
    <n v="28"/>
    <x v="25"/>
    <n v="42.833333333333336"/>
    <n v="97.752436053807315"/>
    <n v="0"/>
    <n v="0"/>
    <n v="21.166666666666668"/>
    <n v="0"/>
    <n v="6.6666666666666661"/>
    <n v="15"/>
    <n v="0"/>
    <m/>
    <m/>
  </r>
  <r>
    <n v="28"/>
    <x v="26"/>
    <n v="77.583333333333329"/>
    <n v="186.67427736046665"/>
    <n v="0"/>
    <n v="0.41666666666666663"/>
    <n v="16"/>
    <n v="12.583333333333332"/>
    <n v="12.583333333333332"/>
    <n v="36"/>
    <n v="0"/>
    <m/>
    <m/>
  </r>
  <r>
    <n v="28"/>
    <x v="62"/>
    <n v="56.083333333333336"/>
    <n v="140.9354530492424"/>
    <n v="0"/>
    <n v="1.5"/>
    <n v="51.666666666666664"/>
    <n v="2.9166666666666665"/>
    <n v="0"/>
    <n v="0"/>
    <n v="0"/>
    <m/>
    <m/>
  </r>
  <r>
    <n v="28"/>
    <x v="27"/>
    <n v="28.083333333333332"/>
    <n v="69.492055820707066"/>
    <n v="0"/>
    <n v="0"/>
    <n v="26.749999999999996"/>
    <n v="0"/>
    <n v="1.3333333333333335"/>
    <n v="0"/>
    <n v="0"/>
    <m/>
    <m/>
  </r>
  <r>
    <n v="28"/>
    <x v="28"/>
    <n v="34"/>
    <n v="65.743247163308169"/>
    <n v="0"/>
    <n v="0"/>
    <n v="2.833333333333333"/>
    <n v="4"/>
    <n v="23.916666666666664"/>
    <n v="0"/>
    <n v="3.25"/>
    <m/>
    <m/>
  </r>
  <r>
    <n v="28"/>
    <x v="31"/>
    <n v="5.916666666666667"/>
    <n v="11.382815340909092"/>
    <n v="0"/>
    <n v="0"/>
    <n v="0"/>
    <n v="0"/>
    <n v="3.916666666666667"/>
    <n v="0"/>
    <n v="2"/>
    <m/>
    <m/>
  </r>
  <r>
    <n v="28"/>
    <x v="32"/>
    <n v="11.250000000000002"/>
    <n v="21.18942518939394"/>
    <n v="0"/>
    <n v="0"/>
    <n v="1"/>
    <n v="0"/>
    <n v="8.9166666666666679"/>
    <n v="0"/>
    <n v="1.3333333333333333"/>
    <m/>
    <m/>
  </r>
  <r>
    <n v="28"/>
    <x v="33"/>
    <n v="3.5"/>
    <n v="7.1440620782726052"/>
    <n v="0"/>
    <n v="0"/>
    <n v="0"/>
    <n v="0"/>
    <n v="0"/>
    <n v="3.5"/>
    <n v="0"/>
    <m/>
    <m/>
  </r>
  <r>
    <n v="28"/>
    <x v="35"/>
    <n v="97.533333333333331"/>
    <n v="223.40253232765147"/>
    <n v="0"/>
    <n v="6.333333333333333"/>
    <n v="27.5"/>
    <n v="22.833333333333332"/>
    <n v="40.866666666666667"/>
    <n v="0"/>
    <n v="0"/>
    <m/>
    <m/>
  </r>
  <r>
    <n v="28"/>
    <x v="64"/>
    <n v="136.81666666666666"/>
    <n v="272.42669147853525"/>
    <n v="0"/>
    <n v="71.399999999999991"/>
    <n v="65.416666666666671"/>
    <n v="0"/>
    <n v="0"/>
    <n v="0"/>
    <n v="0"/>
    <m/>
    <m/>
  </r>
  <r>
    <n v="28"/>
    <x v="65"/>
    <n v="24.583333333333332"/>
    <n v="46.692810587121208"/>
    <n v="0"/>
    <n v="0"/>
    <n v="3"/>
    <n v="7.083333333333333"/>
    <n v="14.5"/>
    <n v="0"/>
    <n v="0"/>
    <m/>
    <m/>
  </r>
  <r>
    <n v="28"/>
    <x v="79"/>
    <n v="137.25"/>
    <n v="288.6481843560606"/>
    <n v="0.58333333333333337"/>
    <n v="26.833333333333336"/>
    <n v="52.083333333333336"/>
    <n v="0"/>
    <n v="0"/>
    <n v="57.75"/>
    <n v="0"/>
    <m/>
    <m/>
  </r>
  <r>
    <n v="28"/>
    <x v="66"/>
    <n v="72.75"/>
    <n v="155.24389297274246"/>
    <n v="0"/>
    <n v="0"/>
    <n v="35.5"/>
    <n v="17.333333333333336"/>
    <n v="5.4166666666666661"/>
    <n v="14.5"/>
    <n v="0"/>
    <m/>
    <m/>
  </r>
  <r>
    <n v="28"/>
    <x v="67"/>
    <n v="42.833333333333336"/>
    <n v="93.253017163439665"/>
    <n v="0"/>
    <n v="0"/>
    <n v="0"/>
    <n v="20.666666666666664"/>
    <n v="13.166666666666666"/>
    <n v="9"/>
    <n v="0"/>
    <m/>
    <m/>
  </r>
  <r>
    <n v="28"/>
    <x v="80"/>
    <n v="51.749999999999993"/>
    <n v="124.28870250000001"/>
    <n v="0"/>
    <n v="3"/>
    <n v="48.749999999999993"/>
    <n v="0"/>
    <n v="0"/>
    <n v="0"/>
    <n v="0"/>
    <m/>
    <m/>
  </r>
  <r>
    <n v="28"/>
    <x v="96"/>
    <n v="20.166666666666664"/>
    <n v="45.943610606060602"/>
    <n v="0"/>
    <n v="0"/>
    <n v="18.166666666666664"/>
    <n v="0"/>
    <n v="1"/>
    <n v="0"/>
    <n v="1"/>
    <m/>
    <m/>
  </r>
  <r>
    <n v="28"/>
    <x v="81"/>
    <n v="57.583333333333329"/>
    <n v="123.52768490530305"/>
    <n v="0"/>
    <n v="33.583333333333329"/>
    <n v="12.25"/>
    <n v="0"/>
    <n v="0"/>
    <n v="11.75"/>
    <n v="0"/>
    <m/>
    <m/>
  </r>
  <r>
    <n v="28"/>
    <x v="97"/>
    <n v="1.5"/>
    <n v="3.7105568181818178"/>
    <n v="0"/>
    <n v="0"/>
    <n v="0"/>
    <n v="0"/>
    <n v="0"/>
    <n v="1.5"/>
    <n v="0"/>
    <m/>
    <m/>
  </r>
  <r>
    <n v="28"/>
    <x v="82"/>
    <n v="38.166666666666664"/>
    <n v="79.548884090909098"/>
    <n v="2"/>
    <n v="4.833333333333333"/>
    <n v="30.333333333333332"/>
    <n v="0"/>
    <n v="1"/>
    <n v="0"/>
    <n v="0"/>
    <m/>
    <m/>
  </r>
  <r>
    <n v="28"/>
    <x v="38"/>
    <n v="6.25"/>
    <n v="11.098281249999999"/>
    <n v="0"/>
    <n v="0"/>
    <n v="6.25"/>
    <n v="0"/>
    <n v="0"/>
    <n v="0"/>
    <n v="0"/>
    <m/>
    <m/>
  </r>
  <r>
    <n v="28"/>
    <x v="39"/>
    <n v="0"/>
    <n v="0"/>
    <n v="0"/>
    <n v="0"/>
    <n v="0"/>
    <n v="0"/>
    <n v="0"/>
    <n v="0"/>
    <n v="0"/>
    <m/>
    <m/>
  </r>
  <r>
    <n v="28"/>
    <x v="42"/>
    <n v="53.166666666666664"/>
    <n v="104.0885116040721"/>
    <n v="0"/>
    <n v="9.5833333333333339"/>
    <n v="1"/>
    <n v="0"/>
    <n v="35.833333333333329"/>
    <n v="2.5"/>
    <n v="4.25"/>
    <m/>
    <m/>
  </r>
  <r>
    <n v="28"/>
    <x v="43"/>
    <n v="10"/>
    <n v="22.754468674242425"/>
    <n v="0"/>
    <n v="5.75"/>
    <n v="0"/>
    <n v="0"/>
    <n v="0"/>
    <n v="0"/>
    <n v="4.25"/>
    <m/>
    <m/>
  </r>
  <r>
    <n v="28"/>
    <x v="68"/>
    <n v="30.333333333333332"/>
    <n v="54.726993939393942"/>
    <n v="0"/>
    <n v="22.916666666666668"/>
    <n v="7.416666666666667"/>
    <n v="0"/>
    <n v="0"/>
    <n v="0"/>
    <n v="0"/>
    <m/>
    <m/>
  </r>
  <r>
    <n v="28"/>
    <x v="45"/>
    <n v="12.666666666666668"/>
    <n v="25.687777727272724"/>
    <n v="0"/>
    <n v="12.666666666666668"/>
    <n v="0"/>
    <n v="0"/>
    <n v="0"/>
    <n v="0"/>
    <n v="0"/>
    <m/>
    <m/>
  </r>
  <r>
    <n v="28"/>
    <x v="89"/>
    <n v="10.25"/>
    <n v="18.938419034090909"/>
    <n v="0"/>
    <n v="10.25"/>
    <n v="0"/>
    <n v="0"/>
    <n v="0"/>
    <n v="0"/>
    <n v="0"/>
    <m/>
    <m/>
  </r>
  <r>
    <n v="28"/>
    <x v="70"/>
    <n v="10.583333333333332"/>
    <n v="22.614452462121211"/>
    <n v="0"/>
    <n v="0"/>
    <n v="10.583333333333332"/>
    <n v="0"/>
    <n v="0"/>
    <n v="0"/>
    <n v="0"/>
    <m/>
    <m/>
  </r>
  <r>
    <n v="28"/>
    <x v="54"/>
    <n v="36.666666666666664"/>
    <n v="77.357783522727274"/>
    <n v="0.83333333333333337"/>
    <n v="5.333333333333333"/>
    <n v="30.5"/>
    <n v="0"/>
    <n v="0"/>
    <n v="0"/>
    <n v="0"/>
    <m/>
    <m/>
  </r>
  <r>
    <n v="28"/>
    <x v="55"/>
    <n v="3"/>
    <n v="5.9478409090909095"/>
    <n v="0"/>
    <n v="0"/>
    <n v="0"/>
    <n v="0"/>
    <n v="0"/>
    <n v="0"/>
    <n v="3"/>
    <m/>
    <m/>
  </r>
  <r>
    <n v="28"/>
    <x v="71"/>
    <n v="53.083333333333329"/>
    <n v="118.85474152146462"/>
    <n v="0"/>
    <n v="20"/>
    <n v="33.083333333333336"/>
    <n v="0"/>
    <n v="0"/>
    <n v="0"/>
    <n v="0"/>
    <m/>
    <m/>
  </r>
  <r>
    <n v="28"/>
    <x v="48"/>
    <n v="41.25"/>
    <n v="72.195840435606058"/>
    <n v="0"/>
    <n v="0"/>
    <n v="41.25"/>
    <n v="0"/>
    <n v="0"/>
    <n v="0"/>
    <n v="0"/>
    <m/>
    <m/>
  </r>
  <r>
    <n v="28"/>
    <x v="83"/>
    <n v="57.416666666666657"/>
    <n v="117.43252691287881"/>
    <n v="0"/>
    <n v="57.416666666666657"/>
    <n v="0"/>
    <n v="0"/>
    <n v="0"/>
    <n v="0"/>
    <n v="0"/>
    <m/>
    <m/>
  </r>
  <r>
    <n v="28"/>
    <x v="56"/>
    <n v="3.9166666666666665"/>
    <n v="8.1226325757575761"/>
    <n v="0"/>
    <n v="0"/>
    <n v="3.9166666666666665"/>
    <n v="0"/>
    <n v="0"/>
    <n v="0"/>
    <n v="0"/>
    <m/>
    <m/>
  </r>
  <r>
    <n v="28"/>
    <x v="98"/>
    <n v="2.5833333333333335"/>
    <n v="4.6216811553030306"/>
    <n v="0.5"/>
    <n v="0"/>
    <n v="1.5833333333333335"/>
    <n v="0"/>
    <n v="0.5"/>
    <n v="0"/>
    <n v="0"/>
    <m/>
    <m/>
  </r>
  <r>
    <n v="28"/>
    <x v="99"/>
    <n v="2.1666666666666665"/>
    <n v="3.9167818181818173"/>
    <n v="0"/>
    <n v="2.1666666666666665"/>
    <n v="0"/>
    <n v="0"/>
    <n v="0"/>
    <n v="0"/>
    <n v="0"/>
    <m/>
    <m/>
  </r>
  <r>
    <n v="28"/>
    <x v="84"/>
    <n v="44.166666666666671"/>
    <n v="93.306218825757568"/>
    <n v="0"/>
    <n v="21.916666666666668"/>
    <n v="22.25"/>
    <n v="0"/>
    <n v="0"/>
    <n v="0"/>
    <n v="0"/>
    <m/>
    <m/>
  </r>
  <r>
    <n v="28"/>
    <x v="85"/>
    <n v="23.166666666666664"/>
    <n v="58.023344886363631"/>
    <n v="0"/>
    <n v="0"/>
    <n v="23.166666666666664"/>
    <n v="0"/>
    <n v="0"/>
    <n v="0"/>
    <n v="0"/>
    <m/>
    <m/>
  </r>
  <r>
    <n v="28"/>
    <x v="90"/>
    <n v="6.25"/>
    <n v="21.386578400579246"/>
    <n v="0"/>
    <n v="0"/>
    <n v="0"/>
    <n v="0"/>
    <n v="0"/>
    <n v="6.25"/>
    <n v="0"/>
    <m/>
    <m/>
  </r>
  <r>
    <n v="28"/>
    <x v="91"/>
    <n v="54.166666666666664"/>
    <n v="111.93786924242423"/>
    <n v="0"/>
    <n v="1.5"/>
    <n v="37.833333333333336"/>
    <n v="8.5833333333333321"/>
    <n v="6.25"/>
    <n v="0"/>
    <n v="0"/>
    <m/>
    <m/>
  </r>
  <r>
    <n v="28"/>
    <x v="92"/>
    <n v="60.833333333333336"/>
    <n v="136.40410327967177"/>
    <n v="0"/>
    <n v="0"/>
    <n v="44"/>
    <n v="16"/>
    <n v="0.83333333333333337"/>
    <n v="0"/>
    <n v="0"/>
    <m/>
    <m/>
  </r>
  <r>
    <n v="28"/>
    <x v="93"/>
    <n v="51.916666666666664"/>
    <n v="102.97614346590908"/>
    <n v="0"/>
    <n v="0"/>
    <n v="23.75"/>
    <n v="21.416666666666668"/>
    <n v="6.75"/>
    <n v="0"/>
    <n v="0"/>
    <m/>
    <m/>
  </r>
  <r>
    <n v="28"/>
    <x v="100"/>
    <n v="4.5"/>
    <n v="9.0313235795454538"/>
    <n v="4.5"/>
    <n v="0"/>
    <n v="0"/>
    <n v="0"/>
    <n v="0"/>
    <n v="0"/>
    <n v="0"/>
    <m/>
    <m/>
  </r>
  <r>
    <n v="28"/>
    <x v="94"/>
    <n v="2.75"/>
    <n v="5.4572062499999996"/>
    <n v="0"/>
    <n v="0"/>
    <n v="0"/>
    <n v="0"/>
    <n v="0"/>
    <n v="2.75"/>
    <n v="0"/>
    <m/>
    <m/>
  </r>
  <r>
    <n v="29"/>
    <x v="0"/>
    <n v="83.583333333333329"/>
    <n v="238.01193063246095"/>
    <n v="0"/>
    <n v="18.499999999999996"/>
    <n v="13.25"/>
    <n v="27"/>
    <n v="24.833333333333336"/>
    <n v="0"/>
    <n v="0"/>
    <n v="0"/>
    <m/>
  </r>
  <r>
    <n v="29"/>
    <x v="3"/>
    <n v="4.083333333333333"/>
    <n v="9.8495512500000011"/>
    <n v="0"/>
    <n v="0"/>
    <n v="0"/>
    <n v="0"/>
    <n v="4.083333333333333"/>
    <n v="0"/>
    <n v="0"/>
    <n v="0"/>
    <m/>
  </r>
  <r>
    <n v="29"/>
    <x v="16"/>
    <n v="910.66666666666652"/>
    <n v="1981.1692580686793"/>
    <n v="0"/>
    <n v="4.25"/>
    <n v="111.58333333333333"/>
    <n v="235.41666666666666"/>
    <n v="347.08333333333331"/>
    <n v="0"/>
    <n v="212.33333333333331"/>
    <n v="0"/>
    <m/>
  </r>
  <r>
    <n v="29"/>
    <x v="77"/>
    <n v="1.25"/>
    <n v="2.2152634297520657"/>
    <n v="0"/>
    <n v="0"/>
    <n v="1.25"/>
    <n v="0"/>
    <n v="0"/>
    <n v="0"/>
    <n v="0"/>
    <n v="0"/>
    <m/>
  </r>
  <r>
    <n v="29"/>
    <x v="21"/>
    <n v="4.75"/>
    <n v="10.173243801652891"/>
    <n v="0"/>
    <n v="0"/>
    <n v="0"/>
    <n v="0"/>
    <n v="0"/>
    <n v="4.75"/>
    <n v="0"/>
    <n v="0"/>
    <m/>
  </r>
  <r>
    <n v="29"/>
    <x v="22"/>
    <n v="5.25"/>
    <n v="11.51451103305785"/>
    <n v="0"/>
    <n v="0"/>
    <n v="0"/>
    <n v="0"/>
    <n v="0"/>
    <n v="5.25"/>
    <n v="0"/>
    <n v="0"/>
    <m/>
  </r>
  <r>
    <n v="29"/>
    <x v="23"/>
    <n v="108.41666666666667"/>
    <n v="234.56093600895323"/>
    <n v="0"/>
    <n v="0"/>
    <n v="2.25"/>
    <n v="18.666666666666664"/>
    <n v="15.5"/>
    <n v="72"/>
    <n v="0"/>
    <n v="0"/>
    <m/>
  </r>
  <r>
    <n v="29"/>
    <x v="24"/>
    <n v="29.333333333333332"/>
    <n v="60.994506938744095"/>
    <n v="0"/>
    <n v="0"/>
    <n v="0"/>
    <n v="0"/>
    <n v="27.5"/>
    <n v="0"/>
    <n v="1.8333333333333335"/>
    <n v="0"/>
    <m/>
  </r>
  <r>
    <n v="29"/>
    <x v="78"/>
    <n v="48.416666666666671"/>
    <n v="92.673619490358107"/>
    <n v="0"/>
    <n v="0"/>
    <n v="36.333333333333329"/>
    <n v="2.583333333333333"/>
    <n v="9.5"/>
    <n v="0"/>
    <n v="0"/>
    <n v="0"/>
    <m/>
  </r>
  <r>
    <n v="29"/>
    <x v="25"/>
    <n v="36.916666666666671"/>
    <n v="67.753303574380169"/>
    <n v="0"/>
    <n v="0"/>
    <n v="2"/>
    <n v="3.5"/>
    <n v="31.416666666666668"/>
    <n v="0"/>
    <n v="0"/>
    <n v="0"/>
    <m/>
  </r>
  <r>
    <n v="29"/>
    <x v="26"/>
    <n v="6.25"/>
    <n v="10.327883522727269"/>
    <n v="0"/>
    <n v="0"/>
    <n v="0"/>
    <n v="1.25"/>
    <n v="5"/>
    <n v="0"/>
    <n v="0"/>
    <n v="0"/>
    <m/>
  </r>
  <r>
    <n v="29"/>
    <x v="62"/>
    <n v="66.833333333333329"/>
    <n v="145.72459859676309"/>
    <n v="0"/>
    <n v="0"/>
    <n v="12.75"/>
    <n v="47.583333333333329"/>
    <n v="6.5"/>
    <n v="0"/>
    <n v="0"/>
    <n v="0"/>
    <m/>
  </r>
  <r>
    <n v="29"/>
    <x v="27"/>
    <n v="1.6666666666666665"/>
    <n v="3.8748233333333331"/>
    <n v="0"/>
    <n v="0"/>
    <n v="0"/>
    <n v="0"/>
    <n v="0"/>
    <n v="0"/>
    <n v="1.6666666666666665"/>
    <n v="0"/>
    <m/>
  </r>
  <r>
    <n v="29"/>
    <x v="63"/>
    <n v="73.5"/>
    <n v="175.33468460399448"/>
    <n v="0"/>
    <n v="0"/>
    <n v="73.5"/>
    <n v="0"/>
    <n v="0"/>
    <n v="0"/>
    <n v="0"/>
    <n v="0"/>
    <m/>
  </r>
  <r>
    <n v="29"/>
    <x v="28"/>
    <n v="1.5833333333333335"/>
    <n v="3.69171"/>
    <n v="0"/>
    <n v="0"/>
    <n v="0"/>
    <n v="0"/>
    <n v="0"/>
    <n v="0"/>
    <n v="1.5833333333333335"/>
    <n v="0"/>
    <m/>
  </r>
  <r>
    <n v="29"/>
    <x v="29"/>
    <n v="7.4166666666666661"/>
    <n v="20.357898071625343"/>
    <n v="0"/>
    <n v="0"/>
    <n v="0"/>
    <n v="0"/>
    <n v="0"/>
    <n v="0"/>
    <n v="1"/>
    <n v="6.4166666666666661"/>
    <m/>
  </r>
  <r>
    <n v="29"/>
    <x v="31"/>
    <n v="0.75"/>
    <n v="1.8074375"/>
    <n v="0"/>
    <n v="0"/>
    <n v="0"/>
    <n v="0"/>
    <n v="0"/>
    <n v="0"/>
    <n v="0.75"/>
    <n v="0"/>
    <m/>
  </r>
  <r>
    <n v="29"/>
    <x v="32"/>
    <n v="1"/>
    <n v="2.4099166666666667"/>
    <n v="0"/>
    <n v="0"/>
    <n v="0"/>
    <n v="0"/>
    <n v="0"/>
    <n v="0"/>
    <n v="1"/>
    <n v="0"/>
    <m/>
  </r>
  <r>
    <n v="29"/>
    <x v="33"/>
    <n v="61.866666666666667"/>
    <n v="156.08670754193088"/>
    <n v="0"/>
    <n v="0"/>
    <n v="0"/>
    <n v="0"/>
    <n v="5.083333333333333"/>
    <n v="56.783333333333331"/>
    <n v="0"/>
    <n v="0"/>
    <m/>
  </r>
  <r>
    <n v="29"/>
    <x v="34"/>
    <n v="12.666666666666668"/>
    <n v="39.089523769646632"/>
    <n v="0"/>
    <n v="0"/>
    <n v="0"/>
    <n v="0"/>
    <n v="5.5833333333333339"/>
    <n v="7.0833333333333339"/>
    <n v="0"/>
    <n v="0"/>
    <m/>
  </r>
  <r>
    <n v="29"/>
    <x v="35"/>
    <n v="1.25"/>
    <n v="2.0542561983471068"/>
    <n v="0"/>
    <n v="0"/>
    <n v="0"/>
    <n v="0"/>
    <n v="1.25"/>
    <n v="0"/>
    <n v="0"/>
    <n v="0"/>
    <m/>
  </r>
  <r>
    <n v="29"/>
    <x v="64"/>
    <n v="95.666666666666657"/>
    <n v="215.33146673037189"/>
    <n v="0"/>
    <n v="0"/>
    <n v="54.916666666666664"/>
    <n v="0"/>
    <n v="3.25"/>
    <n v="37.5"/>
    <n v="0"/>
    <n v="0"/>
    <m/>
  </r>
  <r>
    <n v="29"/>
    <x v="65"/>
    <n v="30.916666666666668"/>
    <n v="80.867452265995652"/>
    <n v="0"/>
    <n v="0"/>
    <n v="3.9166666666666665"/>
    <n v="0"/>
    <n v="3.75"/>
    <n v="11"/>
    <n v="1.5"/>
    <n v="10.75"/>
    <m/>
  </r>
  <r>
    <n v="29"/>
    <x v="79"/>
    <n v="45.916666666666664"/>
    <n v="88.422179412878776"/>
    <n v="0"/>
    <n v="0"/>
    <n v="0"/>
    <n v="17.666666666666668"/>
    <n v="28.25"/>
    <n v="0"/>
    <n v="0"/>
    <n v="0"/>
    <m/>
  </r>
  <r>
    <n v="29"/>
    <x v="66"/>
    <n v="59.533333333333331"/>
    <n v="115.02660117022498"/>
    <n v="0"/>
    <n v="0"/>
    <n v="0"/>
    <n v="37.083333333333329"/>
    <n v="19.2"/>
    <n v="3.25"/>
    <n v="0"/>
    <n v="0"/>
    <m/>
  </r>
  <r>
    <n v="29"/>
    <x v="67"/>
    <n v="14.75"/>
    <n v="34.714233911845731"/>
    <n v="0"/>
    <n v="0"/>
    <n v="6.75"/>
    <n v="0"/>
    <n v="7.5"/>
    <n v="0.5"/>
    <n v="0"/>
    <n v="0"/>
    <m/>
  </r>
  <r>
    <n v="29"/>
    <x v="101"/>
    <n v="47.916666666666664"/>
    <n v="107.58026065713958"/>
    <n v="4.75"/>
    <n v="43.166666666666664"/>
    <n v="0"/>
    <n v="0"/>
    <n v="0"/>
    <n v="0"/>
    <n v="0"/>
    <n v="0"/>
    <m/>
  </r>
  <r>
    <n v="29"/>
    <x v="80"/>
    <n v="27.633333333333336"/>
    <n v="48.717616286157018"/>
    <n v="0"/>
    <n v="0"/>
    <n v="0"/>
    <n v="14.75"/>
    <n v="12.883333333333335"/>
    <n v="0"/>
    <n v="0"/>
    <n v="0"/>
    <m/>
  </r>
  <r>
    <n v="29"/>
    <x v="96"/>
    <n v="0.16666666666666666"/>
    <n v="0.25137741046831952"/>
    <n v="0"/>
    <n v="0"/>
    <n v="0"/>
    <n v="0.16666666666666666"/>
    <n v="0"/>
    <n v="0"/>
    <n v="0"/>
    <n v="0"/>
    <m/>
  </r>
  <r>
    <n v="29"/>
    <x v="81"/>
    <n v="81.666666666666657"/>
    <n v="173.78361351110107"/>
    <n v="0"/>
    <n v="0"/>
    <n v="2.75"/>
    <n v="21.916666666666668"/>
    <n v="16.25"/>
    <n v="40.75"/>
    <n v="0"/>
    <n v="0"/>
    <m/>
  </r>
  <r>
    <n v="29"/>
    <x v="102"/>
    <n v="0"/>
    <n v="0"/>
    <n v="0"/>
    <n v="0"/>
    <n v="0"/>
    <n v="0"/>
    <n v="0"/>
    <n v="0"/>
    <n v="0"/>
    <n v="0"/>
    <m/>
  </r>
  <r>
    <n v="29"/>
    <x v="103"/>
    <n v="2"/>
    <n v="4.60405"/>
    <n v="0"/>
    <n v="2"/>
    <n v="0"/>
    <n v="0"/>
    <n v="0"/>
    <n v="0"/>
    <n v="0"/>
    <n v="0"/>
    <m/>
  </r>
  <r>
    <n v="29"/>
    <x v="36"/>
    <n v="1"/>
    <n v="4.159347704280691"/>
    <n v="0"/>
    <n v="0"/>
    <n v="0"/>
    <n v="0"/>
    <n v="0"/>
    <n v="1"/>
    <n v="0"/>
    <n v="0"/>
    <m/>
  </r>
  <r>
    <n v="29"/>
    <x v="82"/>
    <n v="58.833333333333336"/>
    <n v="118.18758057851241"/>
    <n v="0"/>
    <n v="0"/>
    <n v="58.833333333333336"/>
    <n v="0"/>
    <n v="0"/>
    <n v="0"/>
    <n v="0"/>
    <n v="0"/>
    <m/>
  </r>
  <r>
    <n v="29"/>
    <x v="68"/>
    <n v="108.04999999999997"/>
    <n v="213.46381009412303"/>
    <n v="1.6666666666666667"/>
    <n v="31.3"/>
    <n v="75.083333333333329"/>
    <n v="0"/>
    <n v="0"/>
    <n v="0"/>
    <n v="0"/>
    <n v="0"/>
    <m/>
  </r>
  <r>
    <n v="29"/>
    <x v="69"/>
    <n v="74.666666666666657"/>
    <n v="127.38277466425622"/>
    <n v="0"/>
    <n v="70.749999999999986"/>
    <n v="3.916666666666667"/>
    <n v="0"/>
    <n v="0"/>
    <n v="0"/>
    <n v="0"/>
    <n v="0"/>
    <m/>
  </r>
  <r>
    <n v="29"/>
    <x v="45"/>
    <n v="24.416666666666664"/>
    <n v="46.846580136593197"/>
    <n v="1.0833333333333333"/>
    <n v="23.333333333333332"/>
    <n v="0"/>
    <n v="0"/>
    <n v="0"/>
    <n v="0"/>
    <n v="0"/>
    <n v="0"/>
    <m/>
  </r>
  <r>
    <n v="29"/>
    <x v="89"/>
    <n v="21.25"/>
    <n v="36.754617338154262"/>
    <n v="0"/>
    <n v="21.25"/>
    <n v="0"/>
    <n v="0"/>
    <n v="0"/>
    <n v="0"/>
    <n v="0"/>
    <n v="0"/>
    <m/>
  </r>
  <r>
    <n v="29"/>
    <x v="70"/>
    <n v="56.333333333333329"/>
    <n v="118.32530639462811"/>
    <n v="0"/>
    <n v="1.25"/>
    <n v="55.083333333333329"/>
    <n v="0"/>
    <n v="0"/>
    <n v="0"/>
    <n v="0"/>
    <n v="0"/>
    <m/>
  </r>
  <r>
    <n v="29"/>
    <x v="52"/>
    <n v="8"/>
    <n v="26.861999999999995"/>
    <n v="0"/>
    <n v="0"/>
    <n v="0"/>
    <n v="0"/>
    <n v="0"/>
    <n v="0"/>
    <n v="0"/>
    <n v="8"/>
    <m/>
  </r>
  <r>
    <n v="29"/>
    <x v="54"/>
    <n v="57.583333333333336"/>
    <n v="124.0836648966942"/>
    <n v="0"/>
    <n v="0"/>
    <n v="57.583333333333336"/>
    <n v="0"/>
    <n v="0"/>
    <n v="0"/>
    <n v="0"/>
    <n v="0"/>
    <m/>
  </r>
  <r>
    <n v="29"/>
    <x v="71"/>
    <n v="64.666666666666671"/>
    <n v="125.37010006083561"/>
    <n v="0"/>
    <n v="3.5833333333333335"/>
    <n v="61.083333333333336"/>
    <n v="0"/>
    <n v="0"/>
    <n v="0"/>
    <n v="0"/>
    <n v="0"/>
    <m/>
  </r>
  <r>
    <n v="29"/>
    <x v="83"/>
    <n v="24.666666666666664"/>
    <n v="48.581697196395773"/>
    <n v="0"/>
    <n v="24.666666666666664"/>
    <n v="0"/>
    <n v="0"/>
    <n v="0"/>
    <n v="0"/>
    <n v="0"/>
    <n v="0"/>
    <m/>
  </r>
  <r>
    <n v="29"/>
    <x v="56"/>
    <n v="32.166666666666664"/>
    <n v="60.644800275482083"/>
    <n v="0"/>
    <n v="0"/>
    <n v="32.166666666666664"/>
    <n v="0"/>
    <n v="0"/>
    <n v="0"/>
    <n v="0"/>
    <n v="0"/>
    <m/>
  </r>
  <r>
    <n v="29"/>
    <x v="72"/>
    <n v="18.5"/>
    <n v="38.018099166666666"/>
    <n v="0"/>
    <n v="0"/>
    <n v="0"/>
    <n v="18.5"/>
    <n v="0"/>
    <n v="0"/>
    <n v="0"/>
    <n v="0"/>
    <m/>
  </r>
  <r>
    <n v="29"/>
    <x v="84"/>
    <n v="42.583333333333336"/>
    <n v="95.5934653248393"/>
    <n v="0"/>
    <n v="0"/>
    <n v="29.75"/>
    <n v="12.833333333333332"/>
    <n v="0"/>
    <n v="0"/>
    <n v="0"/>
    <n v="0"/>
    <m/>
  </r>
  <r>
    <n v="29"/>
    <x v="85"/>
    <n v="8.5833333333333321"/>
    <n v="17.335181904269966"/>
    <n v="0.83333333333333337"/>
    <n v="2.6666666666666665"/>
    <n v="4.083333333333333"/>
    <n v="1"/>
    <n v="0"/>
    <n v="0"/>
    <n v="0"/>
    <n v="0"/>
    <m/>
  </r>
  <r>
    <n v="29"/>
    <x v="90"/>
    <n v="43.583333333333336"/>
    <n v="106.62277237769717"/>
    <n v="0"/>
    <n v="6"/>
    <n v="0"/>
    <n v="0"/>
    <n v="16.833333333333332"/>
    <n v="7"/>
    <n v="0"/>
    <n v="13.75"/>
    <m/>
  </r>
  <r>
    <n v="29"/>
    <x v="91"/>
    <n v="24.666666666666668"/>
    <n v="46.417651224729866"/>
    <n v="3.166666666666667"/>
    <n v="6.25"/>
    <n v="0"/>
    <n v="0"/>
    <n v="11.5"/>
    <n v="0"/>
    <n v="3.75"/>
    <n v="0"/>
    <m/>
  </r>
  <r>
    <n v="29"/>
    <x v="92"/>
    <n v="16"/>
    <n v="30.318235774793386"/>
    <n v="3.5"/>
    <n v="5.75"/>
    <n v="0"/>
    <n v="0"/>
    <n v="5.25"/>
    <n v="0"/>
    <n v="1.5"/>
    <n v="0"/>
    <m/>
  </r>
  <r>
    <n v="29"/>
    <x v="93"/>
    <n v="25.750000000000004"/>
    <n v="52.94330681352006"/>
    <n v="0.75"/>
    <n v="6.25"/>
    <n v="5.25"/>
    <n v="0"/>
    <n v="8.3333333333333321"/>
    <n v="0"/>
    <n v="5.1666666666666661"/>
    <n v="0"/>
    <m/>
  </r>
  <r>
    <n v="29"/>
    <x v="100"/>
    <n v="13.583333333333334"/>
    <n v="26.401898134756657"/>
    <n v="0"/>
    <n v="13.583333333333334"/>
    <n v="0"/>
    <n v="0"/>
    <n v="0"/>
    <n v="0"/>
    <n v="0"/>
    <n v="0"/>
    <m/>
  </r>
  <r>
    <n v="29"/>
    <x v="94"/>
    <n v="13.416666666666668"/>
    <n v="24.742954287190081"/>
    <n v="0"/>
    <n v="0"/>
    <n v="0"/>
    <n v="0"/>
    <n v="0"/>
    <n v="13.416666666666668"/>
    <n v="0"/>
    <n v="0"/>
    <m/>
  </r>
  <r>
    <n v="29"/>
    <x v="104"/>
    <n v="1.75"/>
    <n v="3.9089928977272725"/>
    <n v="0"/>
    <n v="0"/>
    <n v="0"/>
    <n v="0"/>
    <n v="0"/>
    <n v="1.75"/>
    <n v="0"/>
    <n v="0"/>
    <m/>
  </r>
  <r>
    <n v="29"/>
    <x v="105"/>
    <n v="3.75"/>
    <n v="8.5343259297520646"/>
    <n v="0"/>
    <n v="0"/>
    <n v="3.75"/>
    <n v="0"/>
    <n v="0"/>
    <n v="0"/>
    <n v="0"/>
    <n v="0"/>
    <m/>
  </r>
  <r>
    <n v="29"/>
    <x v="106"/>
    <n v="9.4166666666666661"/>
    <n v="15.9921532369146"/>
    <n v="0"/>
    <n v="9.4166666666666661"/>
    <n v="0"/>
    <n v="0"/>
    <n v="0"/>
    <n v="0"/>
    <n v="0"/>
    <n v="0"/>
    <m/>
  </r>
  <r>
    <n v="30"/>
    <x v="0"/>
    <n v="112.41666666666666"/>
    <n v="302.67936842860411"/>
    <n v="0"/>
    <n v="19.583333333333332"/>
    <n v="20.583333333333332"/>
    <n v="37.333333333333329"/>
    <n v="34.916666666666664"/>
    <n v="0"/>
    <n v="0"/>
    <n v="0"/>
    <m/>
  </r>
  <r>
    <n v="30"/>
    <x v="3"/>
    <n v="17.583333333333336"/>
    <n v="39.647108202479338"/>
    <n v="0"/>
    <n v="0"/>
    <n v="1.0833333333333333"/>
    <n v="0"/>
    <n v="16.5"/>
    <n v="0"/>
    <n v="0"/>
    <n v="0"/>
    <m/>
  </r>
  <r>
    <n v="30"/>
    <x v="107"/>
    <n v="0"/>
    <n v="0"/>
    <n v="0"/>
    <n v="0"/>
    <n v="0"/>
    <n v="0"/>
    <n v="0"/>
    <n v="0"/>
    <n v="0"/>
    <n v="0"/>
    <m/>
  </r>
  <r>
    <n v="30"/>
    <x v="20"/>
    <n v="1.25"/>
    <n v="2.6394628099173549"/>
    <n v="0"/>
    <n v="0"/>
    <n v="1.25"/>
    <n v="0"/>
    <n v="0"/>
    <n v="0"/>
    <n v="0"/>
    <n v="0"/>
    <m/>
  </r>
  <r>
    <n v="30"/>
    <x v="77"/>
    <n v="57.166666666666664"/>
    <n v="100.58512515495866"/>
    <n v="0"/>
    <n v="0"/>
    <n v="57.166666666666664"/>
    <n v="0"/>
    <n v="0"/>
    <n v="0"/>
    <n v="0"/>
    <n v="0"/>
    <m/>
  </r>
  <r>
    <n v="30"/>
    <x v="51"/>
    <n v="11.583333333333332"/>
    <n v="24.459022038567486"/>
    <n v="0"/>
    <n v="0"/>
    <n v="11.583333333333332"/>
    <n v="0"/>
    <n v="0"/>
    <n v="0"/>
    <n v="0"/>
    <n v="0"/>
    <m/>
  </r>
  <r>
    <n v="30"/>
    <x v="108"/>
    <n v="0"/>
    <n v="0"/>
    <n v="0"/>
    <n v="0"/>
    <n v="0"/>
    <n v="0"/>
    <n v="0"/>
    <n v="0"/>
    <n v="0"/>
    <n v="0"/>
    <m/>
  </r>
  <r>
    <n v="30"/>
    <x v="21"/>
    <n v="81.766666666666666"/>
    <n v="142.69086528352628"/>
    <n v="1.3333333333333333"/>
    <n v="5.083333333333333"/>
    <n v="2.25"/>
    <n v="6"/>
    <n v="25.93333333333333"/>
    <n v="41.166666666666671"/>
    <n v="0"/>
    <n v="0"/>
    <m/>
  </r>
  <r>
    <n v="30"/>
    <x v="22"/>
    <n v="59.083333333333336"/>
    <n v="112.02616498833798"/>
    <n v="0"/>
    <n v="0"/>
    <n v="0"/>
    <n v="0"/>
    <n v="27.833333333333336"/>
    <n v="31.25"/>
    <n v="0"/>
    <n v="0"/>
    <m/>
  </r>
  <r>
    <n v="30"/>
    <x v="23"/>
    <n v="91.083333333333329"/>
    <n v="162.64993217975206"/>
    <n v="0"/>
    <n v="0"/>
    <n v="6"/>
    <n v="4.166666666666667"/>
    <n v="64.25"/>
    <n v="3.25"/>
    <n v="13.416666666666668"/>
    <n v="0"/>
    <m/>
  </r>
  <r>
    <n v="30"/>
    <x v="78"/>
    <n v="46.416666666666671"/>
    <n v="102.04442915346651"/>
    <n v="0"/>
    <n v="0"/>
    <n v="9"/>
    <n v="11.833333333333332"/>
    <n v="22.083333333333332"/>
    <n v="0"/>
    <n v="3.5"/>
    <n v="0"/>
    <m/>
  </r>
  <r>
    <n v="30"/>
    <x v="25"/>
    <n v="9.6666666666666661"/>
    <n v="17.903891012396695"/>
    <n v="0"/>
    <n v="0"/>
    <n v="0"/>
    <n v="0"/>
    <n v="0"/>
    <n v="0"/>
    <n v="9.6666666666666661"/>
    <n v="0"/>
    <m/>
  </r>
  <r>
    <n v="30"/>
    <x v="26"/>
    <n v="110.58333333333333"/>
    <n v="236.87017559369335"/>
    <n v="0"/>
    <n v="0"/>
    <n v="0"/>
    <n v="14.416666666666666"/>
    <n v="60.166666666666679"/>
    <n v="36"/>
    <n v="0"/>
    <n v="0"/>
    <m/>
  </r>
  <r>
    <n v="30"/>
    <x v="62"/>
    <n v="45.916666666666664"/>
    <n v="91.597572001836511"/>
    <n v="0"/>
    <n v="0"/>
    <n v="10.75"/>
    <n v="8.75"/>
    <n v="23.916666666666668"/>
    <n v="0"/>
    <n v="2.5"/>
    <n v="0"/>
    <m/>
  </r>
  <r>
    <n v="30"/>
    <x v="27"/>
    <n v="4.25"/>
    <n v="9.8505099431818159"/>
    <n v="0"/>
    <n v="0"/>
    <n v="0"/>
    <n v="4.25"/>
    <n v="0"/>
    <n v="0"/>
    <n v="0"/>
    <n v="0"/>
    <m/>
  </r>
  <r>
    <n v="30"/>
    <x v="63"/>
    <n v="30.083333333333336"/>
    <n v="54.47928316804407"/>
    <n v="0"/>
    <n v="0"/>
    <n v="1.6666666666666665"/>
    <n v="6.5"/>
    <n v="12.25"/>
    <n v="0"/>
    <n v="9.6666666666666679"/>
    <n v="0"/>
    <m/>
  </r>
  <r>
    <n v="30"/>
    <x v="29"/>
    <n v="9.75"/>
    <n v="22.767704545454542"/>
    <n v="0"/>
    <n v="0"/>
    <n v="0"/>
    <n v="0"/>
    <n v="0"/>
    <n v="0"/>
    <n v="2.75"/>
    <n v="7"/>
    <m/>
  </r>
  <r>
    <n v="30"/>
    <x v="33"/>
    <n v="12.433333333333332"/>
    <n v="20.945562696434344"/>
    <n v="0"/>
    <n v="0"/>
    <n v="0"/>
    <n v="0"/>
    <n v="1.5"/>
    <n v="6.6666666666666661"/>
    <n v="4.2666666666666666"/>
    <n v="0"/>
    <m/>
  </r>
  <r>
    <n v="30"/>
    <x v="34"/>
    <n v="30.083333333333332"/>
    <n v="60.021105721924542"/>
    <n v="0"/>
    <n v="0"/>
    <n v="0"/>
    <n v="0"/>
    <n v="24.583333333333332"/>
    <n v="5.5"/>
    <n v="0"/>
    <n v="0"/>
    <m/>
  </r>
  <r>
    <n v="30"/>
    <x v="35"/>
    <n v="25.5"/>
    <n v="63.559499147727266"/>
    <n v="0"/>
    <n v="0"/>
    <n v="11.25"/>
    <n v="6.5"/>
    <n v="0"/>
    <n v="0"/>
    <n v="0"/>
    <n v="7.75"/>
    <m/>
  </r>
  <r>
    <n v="30"/>
    <x v="64"/>
    <n v="186.95"/>
    <n v="407.35270838099188"/>
    <n v="0"/>
    <n v="3.25"/>
    <n v="116.86666666666666"/>
    <n v="4.25"/>
    <n v="29.083333333333332"/>
    <n v="33.5"/>
    <n v="0"/>
    <n v="0"/>
    <m/>
  </r>
  <r>
    <n v="30"/>
    <x v="65"/>
    <n v="10.333333333333334"/>
    <n v="20.028602875344347"/>
    <n v="0"/>
    <n v="0"/>
    <n v="1"/>
    <n v="0"/>
    <n v="2.5"/>
    <n v="0"/>
    <n v="6.8333333333333339"/>
    <n v="0"/>
    <m/>
  </r>
  <r>
    <n v="30"/>
    <x v="79"/>
    <n v="36.733333333333334"/>
    <n v="93.768440434458242"/>
    <n v="0"/>
    <n v="0"/>
    <n v="0"/>
    <n v="0"/>
    <n v="0"/>
    <n v="0"/>
    <n v="8.5666666666666664"/>
    <n v="28.166666666666664"/>
    <m/>
  </r>
  <r>
    <n v="30"/>
    <x v="66"/>
    <n v="44.000000000000007"/>
    <n v="84.064931921487599"/>
    <n v="0"/>
    <n v="0"/>
    <n v="2"/>
    <n v="0"/>
    <n v="26.750000000000004"/>
    <n v="0"/>
    <n v="15.250000000000002"/>
    <n v="0"/>
    <m/>
  </r>
  <r>
    <n v="30"/>
    <x v="101"/>
    <n v="99.616666666666674"/>
    <n v="226.53909264680058"/>
    <n v="1.2"/>
    <n v="14"/>
    <n v="73.416666666666657"/>
    <n v="7.5"/>
    <n v="0"/>
    <n v="3.5"/>
    <n v="0"/>
    <n v="0"/>
    <m/>
  </r>
  <r>
    <n v="30"/>
    <x v="80"/>
    <n v="19.5"/>
    <n v="50.629905382231399"/>
    <n v="0"/>
    <n v="0"/>
    <n v="0"/>
    <n v="0"/>
    <n v="0"/>
    <n v="0"/>
    <n v="5.5"/>
    <n v="14"/>
    <m/>
  </r>
  <r>
    <n v="30"/>
    <x v="96"/>
    <n v="107.66666666666667"/>
    <n v="228.68589919765833"/>
    <n v="0"/>
    <n v="0"/>
    <n v="0"/>
    <n v="5.1666666666666661"/>
    <n v="0"/>
    <n v="88.5"/>
    <n v="0"/>
    <n v="14"/>
    <m/>
  </r>
  <r>
    <n v="30"/>
    <x v="81"/>
    <n v="138.16666666666666"/>
    <n v="268.63924635789721"/>
    <n v="0"/>
    <n v="0"/>
    <n v="16.5"/>
    <n v="29.916666666666664"/>
    <n v="85.333333333333329"/>
    <n v="1"/>
    <n v="5.4166666666666661"/>
    <n v="0"/>
    <m/>
  </r>
  <r>
    <n v="30"/>
    <x v="109"/>
    <n v="0"/>
    <n v="0"/>
    <n v="0"/>
    <n v="0"/>
    <n v="0"/>
    <n v="0"/>
    <n v="0"/>
    <n v="0"/>
    <n v="0"/>
    <n v="0"/>
    <m/>
  </r>
  <r>
    <n v="30"/>
    <x v="37"/>
    <n v="0"/>
    <n v="0"/>
    <n v="0"/>
    <n v="0"/>
    <n v="0"/>
    <n v="0"/>
    <n v="0"/>
    <n v="0"/>
    <n v="0"/>
    <n v="0"/>
    <m/>
  </r>
  <r>
    <n v="30"/>
    <x v="82"/>
    <n v="174.08333333333334"/>
    <n v="324.45007199981592"/>
    <n v="0"/>
    <n v="0"/>
    <n v="33.583333333333336"/>
    <n v="95.666666666666686"/>
    <n v="8.8333333333333339"/>
    <n v="36"/>
    <n v="0"/>
    <n v="0"/>
    <m/>
  </r>
  <r>
    <n v="30"/>
    <x v="38"/>
    <n v="45.249999999999993"/>
    <n v="83.376444063360864"/>
    <n v="0"/>
    <n v="0"/>
    <n v="0"/>
    <n v="0"/>
    <n v="45.249999999999993"/>
    <n v="0"/>
    <n v="0"/>
    <n v="0"/>
    <m/>
  </r>
  <r>
    <n v="30"/>
    <x v="39"/>
    <n v="0"/>
    <n v="0"/>
    <n v="0"/>
    <n v="0"/>
    <n v="0"/>
    <n v="0"/>
    <n v="0"/>
    <n v="0"/>
    <n v="0"/>
    <n v="0"/>
    <m/>
  </r>
  <r>
    <n v="30"/>
    <x v="68"/>
    <n v="140.08333333333334"/>
    <n v="251.53537904614316"/>
    <n v="0"/>
    <n v="0"/>
    <n v="115.16666666666666"/>
    <n v="24.416666666666664"/>
    <n v="0.5"/>
    <n v="0"/>
    <n v="0"/>
    <n v="0"/>
    <m/>
  </r>
  <r>
    <n v="30"/>
    <x v="69"/>
    <n v="8.9166666666666661"/>
    <n v="15.104916666666663"/>
    <n v="0"/>
    <n v="8.9166666666666661"/>
    <n v="0"/>
    <n v="0"/>
    <n v="0"/>
    <n v="0"/>
    <n v="0"/>
    <n v="0"/>
    <m/>
  </r>
  <r>
    <n v="30"/>
    <x v="45"/>
    <n v="43.833333333333336"/>
    <n v="83.618759986225882"/>
    <n v="0"/>
    <n v="0"/>
    <n v="43.833333333333336"/>
    <n v="0"/>
    <n v="0"/>
    <n v="0"/>
    <n v="0"/>
    <n v="0"/>
    <m/>
  </r>
  <r>
    <n v="30"/>
    <x v="89"/>
    <n v="41.25"/>
    <n v="66.664428374655628"/>
    <n v="0"/>
    <n v="0"/>
    <n v="41.25"/>
    <n v="0"/>
    <n v="0"/>
    <n v="0"/>
    <n v="0"/>
    <n v="0"/>
    <m/>
  </r>
  <r>
    <n v="30"/>
    <x v="70"/>
    <n v="69.933333333333337"/>
    <n v="156.46960683471076"/>
    <n v="3"/>
    <n v="0.5"/>
    <n v="66.433333333333337"/>
    <n v="0"/>
    <n v="0"/>
    <n v="0"/>
    <n v="0"/>
    <n v="0"/>
    <m/>
  </r>
  <r>
    <n v="30"/>
    <x v="52"/>
    <n v="8.7333333333333343"/>
    <n v="24.670937000688703"/>
    <n v="0"/>
    <n v="0"/>
    <n v="0"/>
    <n v="0"/>
    <n v="0"/>
    <n v="0"/>
    <n v="3.2333333333333334"/>
    <n v="5.5"/>
    <m/>
  </r>
  <r>
    <n v="30"/>
    <x v="54"/>
    <n v="85.749999999999972"/>
    <n v="158.9953991701102"/>
    <n v="0"/>
    <n v="0"/>
    <n v="10.833333333333332"/>
    <n v="64.833333333333329"/>
    <n v="10.083333333333334"/>
    <n v="0"/>
    <n v="0"/>
    <n v="0"/>
    <m/>
  </r>
  <r>
    <n v="30"/>
    <x v="55"/>
    <n v="20"/>
    <n v="52.442809962121217"/>
    <n v="0"/>
    <n v="0"/>
    <n v="0"/>
    <n v="0"/>
    <n v="0"/>
    <n v="20"/>
    <n v="0"/>
    <n v="0"/>
    <m/>
  </r>
  <r>
    <n v="30"/>
    <x v="71"/>
    <n v="73.166666666666671"/>
    <n v="128.29677372589532"/>
    <n v="0"/>
    <n v="0"/>
    <n v="28"/>
    <n v="38.166666666666664"/>
    <n v="7"/>
    <n v="0"/>
    <n v="0"/>
    <n v="0"/>
    <m/>
  </r>
  <r>
    <n v="30"/>
    <x v="47"/>
    <n v="0"/>
    <n v="0"/>
    <n v="0"/>
    <n v="0"/>
    <n v="0"/>
    <n v="0"/>
    <n v="0"/>
    <n v="0"/>
    <n v="0"/>
    <n v="0"/>
    <m/>
  </r>
  <r>
    <n v="30"/>
    <x v="48"/>
    <n v="7.583333333333333"/>
    <n v="11.499272210743799"/>
    <n v="0"/>
    <n v="0"/>
    <n v="6.5"/>
    <n v="1.0833333333333333"/>
    <n v="0"/>
    <n v="0"/>
    <n v="0"/>
    <n v="0"/>
    <m/>
  </r>
  <r>
    <n v="30"/>
    <x v="83"/>
    <n v="139.11666666666667"/>
    <n v="315.34618642897732"/>
    <n v="2.25"/>
    <n v="3.1166666666666667"/>
    <n v="85.333333333333329"/>
    <n v="21.5"/>
    <n v="0"/>
    <n v="26.916666666666664"/>
    <n v="0"/>
    <n v="0"/>
    <m/>
  </r>
  <r>
    <n v="30"/>
    <x v="110"/>
    <n v="91.333333333333329"/>
    <n v="178.36825465736908"/>
    <n v="7.25"/>
    <n v="82.916666666666657"/>
    <n v="0"/>
    <n v="1.1666666666666667"/>
    <n v="0"/>
    <n v="0"/>
    <n v="0"/>
    <n v="0"/>
    <m/>
  </r>
  <r>
    <n v="30"/>
    <x v="111"/>
    <n v="77.733333333333334"/>
    <n v="134.51414505853995"/>
    <n v="6.083333333333333"/>
    <n v="71.650000000000006"/>
    <n v="0"/>
    <n v="0"/>
    <n v="0"/>
    <n v="0"/>
    <n v="0"/>
    <n v="0"/>
    <m/>
  </r>
  <r>
    <n v="30"/>
    <x v="56"/>
    <n v="43.666666666666664"/>
    <n v="82.055066804407701"/>
    <n v="1"/>
    <n v="0"/>
    <n v="42.666666666666664"/>
    <n v="0"/>
    <n v="0"/>
    <n v="0"/>
    <n v="0"/>
    <n v="0"/>
    <m/>
  </r>
  <r>
    <n v="30"/>
    <x v="72"/>
    <n v="12.916666666666668"/>
    <n v="20.585044765840216"/>
    <n v="0"/>
    <n v="0"/>
    <n v="0"/>
    <n v="12.916666666666668"/>
    <n v="0"/>
    <n v="0"/>
    <n v="0"/>
    <n v="0"/>
    <m/>
  </r>
  <r>
    <n v="30"/>
    <x v="84"/>
    <n v="18.25"/>
    <n v="37.110490840047312"/>
    <n v="0"/>
    <n v="0"/>
    <n v="0"/>
    <n v="8.75"/>
    <n v="6"/>
    <n v="3.5"/>
    <n v="0"/>
    <n v="0"/>
    <m/>
  </r>
  <r>
    <n v="30"/>
    <x v="85"/>
    <n v="38.983333333333334"/>
    <n v="84.397567038018124"/>
    <n v="5.25"/>
    <n v="1.5833333333333333"/>
    <n v="17.899999999999999"/>
    <n v="13.25"/>
    <n v="0"/>
    <n v="1"/>
    <n v="0"/>
    <n v="0"/>
    <m/>
  </r>
  <r>
    <n v="30"/>
    <x v="100"/>
    <n v="45.583333333333336"/>
    <n v="81.647621728650137"/>
    <n v="2"/>
    <n v="18.833333333333336"/>
    <n v="24.75"/>
    <n v="0"/>
    <n v="0"/>
    <n v="0"/>
    <n v="0"/>
    <n v="0"/>
    <m/>
  </r>
  <r>
    <n v="30"/>
    <x v="112"/>
    <n v="5"/>
    <n v="7.6329173219125366"/>
    <n v="0"/>
    <n v="0"/>
    <n v="0"/>
    <n v="0"/>
    <n v="0"/>
    <n v="5"/>
    <n v="0"/>
    <n v="0"/>
    <m/>
  </r>
  <r>
    <n v="30"/>
    <x v="113"/>
    <n v="2"/>
    <n v="3.2285909090909088"/>
    <n v="0"/>
    <n v="0"/>
    <n v="2"/>
    <n v="0"/>
    <n v="0"/>
    <n v="0"/>
    <n v="0"/>
    <n v="0"/>
    <m/>
  </r>
  <r>
    <n v="30"/>
    <x v="114"/>
    <n v="114.66666666666667"/>
    <n v="242.5654250464876"/>
    <n v="26.583333333333336"/>
    <n v="82.750000000000014"/>
    <n v="0"/>
    <n v="5.3333333333333339"/>
    <n v="0"/>
    <n v="0"/>
    <n v="0"/>
    <n v="0"/>
    <m/>
  </r>
  <r>
    <n v="30"/>
    <x v="115"/>
    <n v="2"/>
    <n v="3.2285909090909088"/>
    <n v="0"/>
    <n v="0"/>
    <n v="0"/>
    <n v="0"/>
    <n v="0"/>
    <n v="0"/>
    <n v="0"/>
    <n v="2"/>
    <m/>
  </r>
  <r>
    <n v="31"/>
    <x v="0"/>
    <n v="72.583333333333343"/>
    <n v="184.09322893422862"/>
    <n v="0"/>
    <n v="7.9999999999999991"/>
    <n v="8.25"/>
    <n v="38.583333333333336"/>
    <n v="17.75"/>
    <n v="0"/>
    <n v="0"/>
    <n v="0"/>
    <m/>
  </r>
  <r>
    <n v="31"/>
    <x v="3"/>
    <n v="23.75"/>
    <n v="44.523246584022026"/>
    <n v="0"/>
    <n v="0"/>
    <n v="0"/>
    <n v="8.25"/>
    <n v="15.5"/>
    <n v="0"/>
    <n v="0"/>
    <n v="0"/>
    <m/>
  </r>
  <r>
    <n v="31"/>
    <x v="116"/>
    <n v="2.6666666666666665"/>
    <n v="8.1215200000000003"/>
    <n v="0"/>
    <n v="0"/>
    <n v="2.6666666666666665"/>
    <n v="0"/>
    <n v="0"/>
    <n v="0"/>
    <n v="0"/>
    <n v="0"/>
    <m/>
  </r>
  <r>
    <n v="31"/>
    <x v="117"/>
    <n v="3.3333333333333335"/>
    <n v="5.0275482093663904"/>
    <n v="0"/>
    <n v="0"/>
    <n v="0"/>
    <n v="2.5833333333333335"/>
    <n v="0.75"/>
    <n v="0"/>
    <n v="0"/>
    <n v="0"/>
    <m/>
  </r>
  <r>
    <n v="31"/>
    <x v="20"/>
    <n v="5.25"/>
    <n v="10.88949375"/>
    <n v="0"/>
    <n v="0"/>
    <n v="0"/>
    <n v="0"/>
    <n v="5.25"/>
    <n v="0"/>
    <n v="0"/>
    <n v="0"/>
    <m/>
  </r>
  <r>
    <n v="31"/>
    <x v="77"/>
    <n v="219.91666666666666"/>
    <n v="415.42287901629908"/>
    <n v="1.6666666666666665"/>
    <n v="2.25"/>
    <n v="80.25"/>
    <n v="52.333333333333329"/>
    <n v="66.916666666666657"/>
    <n v="0"/>
    <n v="16.5"/>
    <n v="0"/>
    <m/>
  </r>
  <r>
    <n v="31"/>
    <x v="51"/>
    <n v="111.75000000000001"/>
    <n v="203.35145487258953"/>
    <n v="0"/>
    <n v="1"/>
    <n v="36.75"/>
    <n v="18.083333333333332"/>
    <n v="48.25"/>
    <n v="0"/>
    <n v="7.666666666666667"/>
    <n v="0"/>
    <m/>
  </r>
  <r>
    <n v="31"/>
    <x v="21"/>
    <n v="5.75"/>
    <n v="10.558190599173551"/>
    <n v="0"/>
    <n v="0"/>
    <n v="1.75"/>
    <n v="0"/>
    <n v="0"/>
    <n v="0"/>
    <n v="4"/>
    <n v="0"/>
    <m/>
  </r>
  <r>
    <n v="31"/>
    <x v="22"/>
    <n v="7"/>
    <n v="12.838950413223138"/>
    <n v="0"/>
    <n v="0"/>
    <n v="2"/>
    <n v="0"/>
    <n v="0"/>
    <n v="0"/>
    <n v="5"/>
    <n v="0"/>
    <m/>
  </r>
  <r>
    <n v="31"/>
    <x v="26"/>
    <n v="108.33333333333333"/>
    <n v="259.4630693062818"/>
    <n v="0"/>
    <n v="0"/>
    <n v="32.75"/>
    <n v="19.166666666666668"/>
    <n v="39.083333333333336"/>
    <n v="13.666666666666666"/>
    <n v="3.6666666666666665"/>
    <n v="0"/>
    <m/>
  </r>
  <r>
    <n v="31"/>
    <x v="34"/>
    <n v="11.25"/>
    <n v="25.309101391184573"/>
    <n v="0"/>
    <n v="0"/>
    <n v="0"/>
    <n v="0"/>
    <n v="8.25"/>
    <n v="0"/>
    <n v="3"/>
    <n v="0"/>
    <m/>
  </r>
  <r>
    <n v="31"/>
    <x v="35"/>
    <n v="148"/>
    <n v="357.44784213785579"/>
    <n v="0"/>
    <n v="0"/>
    <n v="0"/>
    <n v="0"/>
    <n v="19.666666666666664"/>
    <n v="0"/>
    <n v="26.166666666666664"/>
    <n v="102.1666666666667"/>
    <m/>
  </r>
  <r>
    <n v="31"/>
    <x v="64"/>
    <n v="389.18333333333334"/>
    <n v="881.80161685089524"/>
    <n v="0"/>
    <n v="16.75"/>
    <n v="215.56666666666666"/>
    <n v="59.033333333333331"/>
    <n v="89"/>
    <n v="0"/>
    <n v="8.8333333333333339"/>
    <n v="0"/>
    <m/>
  </r>
  <r>
    <n v="31"/>
    <x v="101"/>
    <n v="51.56666666666667"/>
    <n v="99.427427162263783"/>
    <n v="0"/>
    <n v="0"/>
    <n v="16.666666666666668"/>
    <n v="13.666666666666666"/>
    <n v="15.333333333333334"/>
    <n v="3"/>
    <n v="2.9"/>
    <n v="0"/>
    <m/>
  </r>
  <r>
    <n v="31"/>
    <x v="96"/>
    <n v="39.166666666666664"/>
    <n v="72.541260602909844"/>
    <n v="0"/>
    <n v="0"/>
    <n v="0.5"/>
    <n v="9.25"/>
    <n v="18.666666666666668"/>
    <n v="7.75"/>
    <n v="3"/>
    <n v="0"/>
    <m/>
  </r>
  <r>
    <n v="31"/>
    <x v="97"/>
    <n v="3"/>
    <n v="6.5920799999999993"/>
    <n v="0"/>
    <n v="0"/>
    <n v="0"/>
    <n v="0"/>
    <n v="3"/>
    <n v="0"/>
    <n v="0"/>
    <n v="0"/>
    <m/>
  </r>
  <r>
    <n v="31"/>
    <x v="82"/>
    <n v="193.83333333333329"/>
    <n v="381.55434465798965"/>
    <n v="0"/>
    <n v="0"/>
    <n v="16.75"/>
    <n v="34.666666666666671"/>
    <n v="95.25"/>
    <n v="17"/>
    <n v="30.166666666666668"/>
    <n v="0"/>
    <m/>
  </r>
  <r>
    <n v="31"/>
    <x v="68"/>
    <n v="170"/>
    <n v="288.03667893422863"/>
    <n v="0"/>
    <n v="6.75"/>
    <n v="58.416666666666664"/>
    <n v="104.83333333333333"/>
    <n v="0"/>
    <n v="0"/>
    <n v="0"/>
    <n v="0"/>
    <m/>
  </r>
  <r>
    <n v="31"/>
    <x v="69"/>
    <n v="67.333333333333343"/>
    <n v="111.80432162534433"/>
    <n v="1"/>
    <n v="0"/>
    <n v="66.333333333333343"/>
    <n v="0"/>
    <n v="0"/>
    <n v="0"/>
    <n v="0"/>
    <n v="0"/>
    <m/>
  </r>
  <r>
    <n v="31"/>
    <x v="45"/>
    <n v="21.750000000000004"/>
    <n v="44.624417355371897"/>
    <n v="0"/>
    <n v="0"/>
    <n v="21.750000000000004"/>
    <n v="0"/>
    <n v="0"/>
    <n v="0"/>
    <n v="0"/>
    <n v="0"/>
    <m/>
  </r>
  <r>
    <n v="31"/>
    <x v="89"/>
    <n v="15.833333333333332"/>
    <n v="25.233677250978683"/>
    <n v="0"/>
    <n v="0"/>
    <n v="0"/>
    <n v="15.833333333333332"/>
    <n v="0"/>
    <n v="0"/>
    <n v="0"/>
    <n v="0"/>
    <m/>
  </r>
  <r>
    <n v="31"/>
    <x v="70"/>
    <n v="59.333333333333329"/>
    <n v="126.59022546487601"/>
    <n v="0"/>
    <n v="0"/>
    <n v="59.333333333333329"/>
    <n v="0"/>
    <n v="0"/>
    <n v="0"/>
    <n v="0"/>
    <n v="0"/>
    <m/>
  </r>
  <r>
    <n v="31"/>
    <x v="54"/>
    <n v="26.333333333333332"/>
    <n v="47.921618412534428"/>
    <n v="0"/>
    <n v="0"/>
    <n v="0"/>
    <n v="3.666666666666667"/>
    <n v="18.166666666666664"/>
    <n v="0"/>
    <n v="4.5"/>
    <n v="0"/>
    <m/>
  </r>
  <r>
    <n v="31"/>
    <x v="55"/>
    <n v="99.833333333333343"/>
    <n v="214.95169935954297"/>
    <n v="0"/>
    <n v="0"/>
    <n v="6.3333333333333339"/>
    <n v="0"/>
    <n v="20.25"/>
    <n v="66.75"/>
    <n v="6.5"/>
    <n v="0"/>
    <m/>
  </r>
  <r>
    <n v="31"/>
    <x v="71"/>
    <n v="60.833333333333329"/>
    <n v="138.74562639921945"/>
    <n v="0"/>
    <n v="0"/>
    <n v="2.5"/>
    <n v="1.3333333333333333"/>
    <n v="48.916666666666664"/>
    <n v="0"/>
    <n v="8.0833333333333321"/>
    <n v="0"/>
    <m/>
  </r>
  <r>
    <n v="31"/>
    <x v="83"/>
    <n v="142.46666666666667"/>
    <n v="294.50381047418182"/>
    <n v="0"/>
    <n v="1"/>
    <n v="22.416666666666668"/>
    <n v="43.716666666666661"/>
    <n v="53.833333333333336"/>
    <n v="13.666666666666666"/>
    <n v="7.833333333333333"/>
    <n v="0"/>
    <m/>
  </r>
  <r>
    <n v="31"/>
    <x v="110"/>
    <n v="13"/>
    <n v="26.517211260330576"/>
    <n v="0"/>
    <n v="0"/>
    <n v="6.5"/>
    <n v="2"/>
    <n v="4.5"/>
    <n v="0"/>
    <n v="0"/>
    <n v="0"/>
    <m/>
  </r>
  <r>
    <n v="31"/>
    <x v="111"/>
    <n v="39"/>
    <n v="60.629290289256197"/>
    <n v="0"/>
    <n v="0"/>
    <n v="39"/>
    <n v="0"/>
    <n v="0"/>
    <n v="0"/>
    <n v="0"/>
    <n v="0"/>
    <m/>
  </r>
  <r>
    <n v="31"/>
    <x v="56"/>
    <n v="8.4166666666666661"/>
    <n v="13.291429752066112"/>
    <n v="0"/>
    <n v="0"/>
    <n v="0"/>
    <n v="8.4166666666666661"/>
    <n v="0"/>
    <n v="0"/>
    <n v="0"/>
    <n v="0"/>
    <m/>
  </r>
  <r>
    <n v="31"/>
    <x v="57"/>
    <n v="45.25"/>
    <n v="82.8091424758953"/>
    <n v="0"/>
    <n v="0.75"/>
    <n v="44.5"/>
    <n v="0"/>
    <n v="0"/>
    <n v="0"/>
    <n v="0"/>
    <n v="0"/>
    <m/>
  </r>
  <r>
    <n v="31"/>
    <x v="118"/>
    <n v="6.2"/>
    <n v="11.164810795454546"/>
    <n v="6.2"/>
    <n v="0"/>
    <n v="0"/>
    <n v="0"/>
    <n v="0"/>
    <n v="0"/>
    <n v="0"/>
    <n v="0"/>
    <m/>
  </r>
  <r>
    <n v="31"/>
    <x v="72"/>
    <n v="33"/>
    <n v="72.95914232093665"/>
    <n v="0"/>
    <n v="0"/>
    <n v="11.166666666666666"/>
    <n v="1.5"/>
    <n v="13.333333333333334"/>
    <n v="7"/>
    <n v="0"/>
    <n v="0"/>
    <m/>
  </r>
  <r>
    <n v="31"/>
    <x v="84"/>
    <n v="8.3333333333333339"/>
    <n v="15.062553288567493"/>
    <n v="0"/>
    <n v="0"/>
    <n v="1.75"/>
    <n v="0"/>
    <n v="4.25"/>
    <n v="0"/>
    <n v="2.333333333333333"/>
    <n v="0"/>
    <m/>
  </r>
  <r>
    <n v="31"/>
    <x v="85"/>
    <n v="17.433333333333334"/>
    <n v="30.252562241735532"/>
    <n v="0"/>
    <n v="0"/>
    <n v="0"/>
    <n v="8"/>
    <n v="7.833333333333333"/>
    <n v="0"/>
    <n v="1.6"/>
    <n v="0"/>
    <m/>
  </r>
  <r>
    <n v="31"/>
    <x v="100"/>
    <n v="27.883333333333333"/>
    <n v="53.281928271349848"/>
    <n v="0"/>
    <n v="0"/>
    <n v="23.633333333333333"/>
    <n v="0"/>
    <n v="0"/>
    <n v="4.25"/>
    <n v="0"/>
    <n v="0"/>
    <m/>
  </r>
  <r>
    <n v="31"/>
    <x v="119"/>
    <n v="1"/>
    <n v="1.6434049586776855"/>
    <n v="0"/>
    <n v="0"/>
    <n v="0"/>
    <n v="0"/>
    <n v="0"/>
    <n v="1"/>
    <n v="0"/>
    <n v="0"/>
    <m/>
  </r>
  <r>
    <n v="31"/>
    <x v="112"/>
    <n v="156.16666666666669"/>
    <n v="320.55074982807605"/>
    <n v="0"/>
    <n v="0"/>
    <n v="0"/>
    <n v="0"/>
    <n v="0"/>
    <n v="156.16666666666669"/>
    <n v="0"/>
    <n v="0"/>
    <m/>
  </r>
  <r>
    <n v="31"/>
    <x v="106"/>
    <n v="2.333333333333333"/>
    <n v="4.74768973829201"/>
    <n v="2.333333333333333"/>
    <n v="0"/>
    <n v="0"/>
    <n v="0"/>
    <n v="0"/>
    <n v="0"/>
    <n v="0"/>
    <n v="0"/>
    <m/>
  </r>
  <r>
    <n v="31"/>
    <x v="120"/>
    <n v="18.5"/>
    <n v="33.147398329889803"/>
    <n v="9.5833333333333339"/>
    <n v="8.9166666666666661"/>
    <n v="0"/>
    <n v="0"/>
    <n v="0"/>
    <n v="0"/>
    <n v="0"/>
    <n v="0"/>
    <m/>
  </r>
  <r>
    <n v="31"/>
    <x v="114"/>
    <n v="172.50000000000003"/>
    <n v="304.73671522038569"/>
    <n v="0"/>
    <n v="127.74999999999999"/>
    <n v="44.75"/>
    <n v="0"/>
    <n v="0"/>
    <n v="0"/>
    <n v="0"/>
    <n v="0"/>
    <m/>
  </r>
  <r>
    <n v="31"/>
    <x v="121"/>
    <n v="17.5"/>
    <n v="32.993285123966942"/>
    <n v="0"/>
    <n v="0"/>
    <n v="17.5"/>
    <n v="0"/>
    <n v="0"/>
    <n v="0"/>
    <n v="0"/>
    <n v="0"/>
    <m/>
  </r>
  <r>
    <n v="31"/>
    <x v="122"/>
    <n v="16.066666666666666"/>
    <n v="27.769238963498623"/>
    <n v="3.1666666666666665"/>
    <n v="12.9"/>
    <n v="0"/>
    <n v="0"/>
    <n v="0"/>
    <n v="0"/>
    <n v="0"/>
    <n v="0"/>
    <m/>
  </r>
  <r>
    <n v="31"/>
    <x v="123"/>
    <n v="0.5"/>
    <n v="0.82170247933884277"/>
    <n v="0"/>
    <n v="0"/>
    <n v="0"/>
    <n v="0"/>
    <n v="0"/>
    <n v="0"/>
    <n v="0.5"/>
    <n v="0"/>
    <m/>
  </r>
  <r>
    <n v="31"/>
    <x v="124"/>
    <n v="2.583333333333333"/>
    <n v="4.2454628099173544"/>
    <n v="0"/>
    <n v="2.583333333333333"/>
    <n v="0"/>
    <n v="0"/>
    <n v="0"/>
    <n v="0"/>
    <n v="0"/>
    <n v="0"/>
    <m/>
  </r>
  <r>
    <n v="32"/>
    <x v="0"/>
    <n v="99.666666666666657"/>
    <n v="265.25804917231557"/>
    <n v="0"/>
    <n v="24"/>
    <n v="20"/>
    <n v="35.666666666666671"/>
    <n v="19"/>
    <n v="1"/>
    <n v="0"/>
    <n v="0"/>
    <m/>
  </r>
  <r>
    <n v="32"/>
    <x v="3"/>
    <n v="41.666666666666671"/>
    <n v="81.708229941460004"/>
    <n v="0.66666666666666663"/>
    <n v="2.75"/>
    <n v="0"/>
    <n v="3.5"/>
    <n v="34.75"/>
    <n v="0"/>
    <n v="0"/>
    <n v="0"/>
    <m/>
  </r>
  <r>
    <n v="32"/>
    <x v="35"/>
    <n v="11.666666666666666"/>
    <n v="18.083311639118456"/>
    <n v="0"/>
    <n v="11.666666666666666"/>
    <n v="0"/>
    <n v="0"/>
    <n v="0"/>
    <n v="0"/>
    <n v="0"/>
    <n v="0"/>
    <m/>
  </r>
  <r>
    <n v="32"/>
    <x v="68"/>
    <n v="98.416666666666657"/>
    <n v="191.39900051423319"/>
    <n v="2.5833333333333335"/>
    <n v="14.250000000000002"/>
    <n v="3.25"/>
    <n v="1.8333333333333335"/>
    <n v="50.833333333333329"/>
    <n v="0"/>
    <n v="0"/>
    <n v="25.666666666666664"/>
    <m/>
  </r>
  <r>
    <n v="32"/>
    <x v="69"/>
    <n v="243.7833333333333"/>
    <n v="453.80666558367767"/>
    <n v="2.583333333333333"/>
    <n v="13.333333333333334"/>
    <n v="174.95"/>
    <n v="28.416666666666668"/>
    <n v="0.5"/>
    <n v="8"/>
    <n v="0"/>
    <n v="16"/>
    <m/>
  </r>
  <r>
    <n v="32"/>
    <x v="45"/>
    <n v="243.5"/>
    <n v="414.10666579717616"/>
    <n v="0"/>
    <n v="0"/>
    <n v="27.416666666666668"/>
    <n v="150.16666666666663"/>
    <n v="65.916666666666657"/>
    <n v="0"/>
    <n v="0"/>
    <n v="0"/>
    <m/>
  </r>
  <r>
    <n v="32"/>
    <x v="89"/>
    <n v="75.833333333333329"/>
    <n v="131.70481596590909"/>
    <n v="0"/>
    <n v="1.75"/>
    <n v="5.5"/>
    <n v="25.583333333333332"/>
    <n v="43"/>
    <n v="0"/>
    <n v="0"/>
    <n v="0"/>
    <m/>
  </r>
  <r>
    <n v="32"/>
    <x v="70"/>
    <n v="131"/>
    <n v="281.37372006657495"/>
    <n v="0"/>
    <n v="0.33333333333333331"/>
    <n v="68"/>
    <n v="32.166666666666664"/>
    <n v="30.500000000000004"/>
    <n v="0"/>
    <n v="0"/>
    <n v="0"/>
    <m/>
  </r>
  <r>
    <n v="32"/>
    <x v="110"/>
    <n v="97.200000000000017"/>
    <n v="227.78627737258952"/>
    <n v="0"/>
    <n v="8.9166666666666661"/>
    <n v="88.283333333333331"/>
    <n v="0"/>
    <n v="0"/>
    <n v="0"/>
    <n v="0"/>
    <n v="0"/>
    <m/>
  </r>
  <r>
    <n v="32"/>
    <x v="111"/>
    <n v="150.83333333333331"/>
    <n v="264.58122431990347"/>
    <n v="0"/>
    <n v="0"/>
    <n v="24"/>
    <n v="108.83333333333334"/>
    <n v="18"/>
    <n v="0"/>
    <n v="0"/>
    <n v="0"/>
    <m/>
  </r>
  <r>
    <n v="32"/>
    <x v="56"/>
    <n v="91.000000000000014"/>
    <n v="153.61869714187324"/>
    <n v="0"/>
    <n v="0"/>
    <n v="0"/>
    <n v="46.750000000000007"/>
    <n v="33.75"/>
    <n v="0"/>
    <n v="1"/>
    <n v="9.5"/>
    <m/>
  </r>
  <r>
    <n v="32"/>
    <x v="57"/>
    <n v="83.249999999999986"/>
    <n v="164.38388910353535"/>
    <n v="0.5"/>
    <n v="0"/>
    <n v="61.333333333333329"/>
    <n v="15.416666666666668"/>
    <n v="0"/>
    <n v="0"/>
    <n v="0"/>
    <n v="6"/>
    <m/>
  </r>
  <r>
    <n v="32"/>
    <x v="118"/>
    <n v="44.750000000000007"/>
    <n v="76.219930440771336"/>
    <n v="0.5"/>
    <n v="9.7500000000000018"/>
    <n v="10.25"/>
    <n v="15.749999999999998"/>
    <n v="8.5"/>
    <n v="0"/>
    <n v="0"/>
    <n v="0"/>
    <m/>
  </r>
  <r>
    <n v="32"/>
    <x v="100"/>
    <n v="62.583333333333329"/>
    <n v="110.78317974177439"/>
    <n v="0"/>
    <n v="0"/>
    <n v="48.749999999999993"/>
    <n v="11.083333333333334"/>
    <n v="0"/>
    <n v="2.75"/>
    <n v="0"/>
    <n v="0"/>
    <m/>
  </r>
  <r>
    <n v="32"/>
    <x v="112"/>
    <n v="480.16666666666674"/>
    <n v="1039.4348273880107"/>
    <n v="0"/>
    <n v="10.25"/>
    <n v="3.25"/>
    <n v="10.333333333333332"/>
    <n v="135.16666666666666"/>
    <n v="321.16666666666669"/>
    <n v="0"/>
    <n v="0"/>
    <m/>
  </r>
  <r>
    <n v="32"/>
    <x v="106"/>
    <n v="46.916666666666664"/>
    <n v="74.672960657713503"/>
    <n v="0"/>
    <n v="46.916666666666664"/>
    <n v="0"/>
    <n v="0"/>
    <n v="0"/>
    <n v="0"/>
    <n v="0"/>
    <n v="0"/>
    <m/>
  </r>
  <r>
    <n v="32"/>
    <x v="120"/>
    <n v="62.916666666666664"/>
    <n v="106.59268775826446"/>
    <n v="1.5"/>
    <n v="43.666666666666664"/>
    <n v="17.75"/>
    <n v="0"/>
    <n v="0"/>
    <n v="0"/>
    <n v="0"/>
    <n v="0"/>
    <m/>
  </r>
  <r>
    <n v="32"/>
    <x v="114"/>
    <n v="247.55000000000004"/>
    <n v="465.70463824839288"/>
    <n v="1.1666666666666665"/>
    <n v="8.25"/>
    <n v="238.13333333333335"/>
    <n v="0"/>
    <n v="0"/>
    <n v="0"/>
    <n v="0"/>
    <n v="0"/>
    <m/>
  </r>
  <r>
    <n v="32"/>
    <x v="125"/>
    <n v="1.25"/>
    <n v="2.5434052169421486"/>
    <n v="1.25"/>
    <n v="0"/>
    <n v="0"/>
    <n v="0"/>
    <n v="0"/>
    <n v="0"/>
    <n v="0"/>
    <n v="0"/>
    <m/>
  </r>
  <r>
    <n v="32"/>
    <x v="126"/>
    <n v="33.75"/>
    <n v="54.059126893939393"/>
    <n v="0.83333333333333337"/>
    <n v="32.916666666666664"/>
    <n v="0"/>
    <n v="0"/>
    <n v="0"/>
    <n v="0"/>
    <n v="0"/>
    <n v="0"/>
    <m/>
  </r>
  <r>
    <n v="32"/>
    <x v="122"/>
    <n v="109.5"/>
    <n v="190.41386721763081"/>
    <n v="0.91666666666666663"/>
    <n v="17.5"/>
    <n v="89.083333333333329"/>
    <n v="2"/>
    <n v="0"/>
    <n v="0"/>
    <n v="0"/>
    <n v="0"/>
    <m/>
  </r>
  <r>
    <n v="32"/>
    <x v="127"/>
    <n v="5.5"/>
    <n v="7.748520144628098"/>
    <n v="0"/>
    <n v="5.5"/>
    <n v="0"/>
    <n v="0"/>
    <n v="0"/>
    <n v="0"/>
    <n v="0"/>
    <n v="0"/>
    <m/>
  </r>
  <r>
    <n v="32"/>
    <x v="128"/>
    <n v="30.499999999999996"/>
    <n v="58.587491973140494"/>
    <n v="4.0833333333333339"/>
    <n v="14.75"/>
    <n v="11.666666666666668"/>
    <n v="0"/>
    <n v="0"/>
    <n v="0"/>
    <n v="0"/>
    <n v="0"/>
    <m/>
  </r>
  <r>
    <n v="32"/>
    <x v="129"/>
    <n v="17.583333333333332"/>
    <n v="33.394156680440766"/>
    <n v="9.3333333333333339"/>
    <n v="8.25"/>
    <n v="0"/>
    <n v="0"/>
    <n v="0"/>
    <n v="0"/>
    <n v="0"/>
    <n v="0"/>
    <m/>
  </r>
  <r>
    <n v="33"/>
    <x v="0"/>
    <n v="59"/>
    <n v="136.42225260416666"/>
    <n v="0"/>
    <n v="15.5"/>
    <n v="13.75"/>
    <n v="14"/>
    <n v="15.75"/>
    <n v="0"/>
    <n v="0"/>
    <n v="0"/>
    <m/>
  </r>
  <r>
    <n v="33"/>
    <x v="3"/>
    <n v="69.583333333333329"/>
    <n v="127.31476486971991"/>
    <n v="0"/>
    <n v="10.833333333333334"/>
    <n v="0"/>
    <n v="25.333333333333332"/>
    <n v="33.416666666666671"/>
    <n v="0"/>
    <n v="0"/>
    <n v="0"/>
    <m/>
  </r>
  <r>
    <n v="33"/>
    <x v="34"/>
    <n v="7.5833333333333339"/>
    <n v="11.018126420454545"/>
    <n v="0"/>
    <n v="7.5833333333333339"/>
    <n v="0"/>
    <n v="0"/>
    <n v="0"/>
    <n v="0"/>
    <n v="0"/>
    <n v="0"/>
    <m/>
  </r>
  <r>
    <n v="33"/>
    <x v="35"/>
    <n v="30.666666666666668"/>
    <n v="53.256622982155193"/>
    <n v="0"/>
    <n v="9.1666666666666661"/>
    <n v="4.75"/>
    <n v="2.75"/>
    <n v="0"/>
    <n v="4.75"/>
    <n v="9.25"/>
    <n v="0"/>
    <m/>
  </r>
  <r>
    <n v="33"/>
    <x v="68"/>
    <n v="25"/>
    <n v="43.798929022038557"/>
    <n v="0"/>
    <n v="2"/>
    <n v="9.25"/>
    <n v="2.5"/>
    <n v="2.1666666666666665"/>
    <n v="1.1666666666666667"/>
    <n v="7.9166666666666661"/>
    <n v="0"/>
    <m/>
  </r>
  <r>
    <n v="33"/>
    <x v="69"/>
    <n v="277.75"/>
    <n v="547.57447166738211"/>
    <n v="0"/>
    <n v="1"/>
    <n v="22.083333333333336"/>
    <n v="41.583333333333336"/>
    <n v="63.5"/>
    <n v="9"/>
    <n v="42.5"/>
    <n v="98.083333333333343"/>
    <m/>
  </r>
  <r>
    <n v="33"/>
    <x v="45"/>
    <n v="21.583333333333332"/>
    <n v="32.474719187614781"/>
    <n v="0"/>
    <n v="9.0833333333333321"/>
    <n v="1.5"/>
    <n v="0"/>
    <n v="0"/>
    <n v="0"/>
    <n v="11"/>
    <n v="0"/>
    <m/>
  </r>
  <r>
    <n v="33"/>
    <x v="70"/>
    <n v="28.416666666666668"/>
    <n v="45.178608637761251"/>
    <n v="0"/>
    <n v="0"/>
    <n v="2.75"/>
    <n v="0"/>
    <n v="18"/>
    <n v="0"/>
    <n v="7.666666666666667"/>
    <n v="0"/>
    <m/>
  </r>
  <r>
    <n v="33"/>
    <x v="83"/>
    <n v="4.25"/>
    <n v="6.4024318181818165"/>
    <n v="0"/>
    <n v="0"/>
    <n v="0"/>
    <n v="4.25"/>
    <n v="0"/>
    <n v="0"/>
    <n v="0"/>
    <n v="0"/>
    <m/>
  </r>
  <r>
    <n v="33"/>
    <x v="110"/>
    <n v="267.75"/>
    <n v="523.73842154960312"/>
    <n v="2"/>
    <n v="7"/>
    <n v="75.666666666666657"/>
    <n v="90.75"/>
    <n v="48.916666666666657"/>
    <n v="25.916666666666668"/>
    <n v="17.5"/>
    <n v="0"/>
    <m/>
  </r>
  <r>
    <n v="33"/>
    <x v="111"/>
    <n v="149.41666666666666"/>
    <n v="318.55283070117912"/>
    <n v="1.5"/>
    <n v="3.75"/>
    <n v="0"/>
    <n v="15.583333333333332"/>
    <n v="128.58333333333331"/>
    <n v="0"/>
    <n v="0"/>
    <n v="0"/>
    <m/>
  </r>
  <r>
    <n v="33"/>
    <x v="56"/>
    <n v="48.75"/>
    <n v="96.924369619490349"/>
    <n v="0"/>
    <n v="1.75"/>
    <n v="6"/>
    <n v="0"/>
    <n v="0"/>
    <n v="0"/>
    <n v="14.25"/>
    <n v="26.75"/>
    <m/>
  </r>
  <r>
    <n v="33"/>
    <x v="57"/>
    <n v="64.916666666666671"/>
    <n v="130.75065318181819"/>
    <n v="0"/>
    <n v="0"/>
    <n v="0"/>
    <n v="9.75"/>
    <n v="24.416666666666664"/>
    <n v="2"/>
    <n v="0"/>
    <n v="28.75"/>
    <m/>
  </r>
  <r>
    <n v="33"/>
    <x v="100"/>
    <n v="254.33333333333337"/>
    <n v="467.84085645681211"/>
    <n v="0"/>
    <n v="2.75"/>
    <n v="31.833333333333332"/>
    <n v="64.25"/>
    <n v="34"/>
    <n v="111.75"/>
    <n v="0"/>
    <n v="9.75"/>
    <m/>
  </r>
  <r>
    <n v="33"/>
    <x v="112"/>
    <n v="249.66666666666663"/>
    <n v="439.66481520496268"/>
    <n v="0"/>
    <n v="8.3333333333333321"/>
    <n v="28.5"/>
    <n v="22"/>
    <n v="108.25"/>
    <n v="35.083333333333329"/>
    <n v="47.5"/>
    <n v="0"/>
    <m/>
  </r>
  <r>
    <n v="33"/>
    <x v="106"/>
    <n v="8.5833333333333339"/>
    <n v="16.644068612258952"/>
    <n v="0"/>
    <n v="0"/>
    <n v="0"/>
    <n v="8.5833333333333339"/>
    <n v="0"/>
    <n v="0"/>
    <n v="0"/>
    <n v="0"/>
    <m/>
  </r>
  <r>
    <n v="33"/>
    <x v="120"/>
    <n v="76"/>
    <n v="122.98200974948344"/>
    <n v="0"/>
    <n v="0"/>
    <n v="76"/>
    <n v="0"/>
    <n v="0"/>
    <n v="0"/>
    <n v="0"/>
    <n v="0"/>
    <m/>
  </r>
  <r>
    <n v="33"/>
    <x v="114"/>
    <n v="202.91666666666669"/>
    <n v="304.95984833419419"/>
    <n v="0"/>
    <n v="1"/>
    <n v="201.91666666666669"/>
    <n v="0"/>
    <n v="0"/>
    <n v="0"/>
    <n v="0"/>
    <n v="0"/>
    <m/>
  </r>
  <r>
    <n v="33"/>
    <x v="125"/>
    <n v="9.3333333333333321"/>
    <n v="14.717726325757575"/>
    <n v="0"/>
    <n v="9.3333333333333321"/>
    <n v="0"/>
    <n v="0"/>
    <n v="0"/>
    <n v="0"/>
    <n v="0"/>
    <n v="0"/>
    <m/>
  </r>
  <r>
    <n v="33"/>
    <x v="126"/>
    <n v="3.083333333333333"/>
    <n v="5.0560968276515137"/>
    <n v="0"/>
    <n v="3.083333333333333"/>
    <n v="0"/>
    <n v="0"/>
    <n v="0"/>
    <n v="0"/>
    <n v="0"/>
    <n v="0"/>
    <m/>
  </r>
  <r>
    <n v="33"/>
    <x v="121"/>
    <n v="7.25"/>
    <n v="10.921795454545451"/>
    <n v="0"/>
    <n v="0"/>
    <n v="0"/>
    <n v="1.25"/>
    <n v="6"/>
    <n v="0"/>
    <n v="0"/>
    <n v="0"/>
    <m/>
  </r>
  <r>
    <n v="33"/>
    <x v="130"/>
    <n v="18.916666666666668"/>
    <n v="21.826472107438015"/>
    <n v="0"/>
    <n v="18.916666666666668"/>
    <n v="0"/>
    <n v="0"/>
    <n v="0"/>
    <n v="0"/>
    <n v="0"/>
    <n v="0"/>
    <m/>
  </r>
  <r>
    <n v="33"/>
    <x v="122"/>
    <n v="349.08333333333331"/>
    <n v="667.9255734116108"/>
    <n v="0"/>
    <n v="2.5"/>
    <n v="102.5"/>
    <n v="67"/>
    <n v="83"/>
    <n v="94.083333333333329"/>
    <n v="0"/>
    <n v="0"/>
    <m/>
  </r>
  <r>
    <n v="33"/>
    <x v="131"/>
    <n v="52"/>
    <n v="91.598894209912871"/>
    <n v="0"/>
    <n v="0"/>
    <n v="0"/>
    <n v="0"/>
    <n v="0"/>
    <n v="52"/>
    <n v="0"/>
    <n v="0"/>
    <m/>
  </r>
  <r>
    <n v="33"/>
    <x v="128"/>
    <n v="80.583333333333329"/>
    <n v="121.88642774621214"/>
    <n v="0.91666666666666663"/>
    <n v="0"/>
    <n v="72.166666666666671"/>
    <n v="7.5"/>
    <n v="0"/>
    <n v="0"/>
    <n v="0"/>
    <n v="0"/>
    <m/>
  </r>
  <r>
    <n v="33"/>
    <x v="129"/>
    <n v="88.166666666666671"/>
    <n v="143.91529414170108"/>
    <n v="0"/>
    <n v="72.75"/>
    <n v="2.8333333333333335"/>
    <n v="0"/>
    <n v="5.083333333333333"/>
    <n v="0"/>
    <n v="7.5"/>
    <n v="0"/>
    <m/>
  </r>
  <r>
    <n v="33"/>
    <x v="132"/>
    <n v="91.416666666666657"/>
    <n v="142.90295436610415"/>
    <n v="19.083333333333336"/>
    <n v="62.916666666666664"/>
    <n v="0"/>
    <n v="0"/>
    <n v="9.4166666666666661"/>
    <n v="0"/>
    <n v="0"/>
    <n v="0"/>
    <m/>
  </r>
  <r>
    <n v="33"/>
    <x v="133"/>
    <n v="59.416666666666664"/>
    <n v="120.38293428345958"/>
    <n v="51"/>
    <n v="6.1666666666666661"/>
    <n v="2.25"/>
    <n v="0"/>
    <n v="0"/>
    <n v="0"/>
    <n v="0"/>
    <n v="0"/>
    <m/>
  </r>
  <r>
    <n v="33"/>
    <x v="134"/>
    <n v="6"/>
    <n v="11.074431818181816"/>
    <n v="0"/>
    <n v="0"/>
    <n v="6"/>
    <n v="0"/>
    <n v="0"/>
    <n v="0"/>
    <n v="0"/>
    <n v="0"/>
    <m/>
  </r>
  <r>
    <n v="34"/>
    <x v="0"/>
    <n v="70.333333333333343"/>
    <n v="173.18982953914136"/>
    <n v="0"/>
    <n v="27.583333333333336"/>
    <n v="24.916666666666664"/>
    <n v="2.5"/>
    <n v="15.333333333333334"/>
    <n v="0"/>
    <n v="0"/>
    <n v="0"/>
    <m/>
  </r>
  <r>
    <n v="34"/>
    <x v="3"/>
    <n v="13.249999999999998"/>
    <n v="22.447414654356056"/>
    <n v="0"/>
    <n v="2.9999999999999996"/>
    <n v="0"/>
    <n v="1.75"/>
    <n v="8.5"/>
    <n v="0"/>
    <n v="0"/>
    <n v="0"/>
    <m/>
  </r>
  <r>
    <n v="34"/>
    <x v="135"/>
    <n v="95.666666666666657"/>
    <n v="204.69548771057097"/>
    <n v="0"/>
    <n v="0"/>
    <n v="1"/>
    <n v="0"/>
    <n v="0"/>
    <n v="94.666666666666657"/>
    <n v="0"/>
    <n v="0"/>
    <m/>
  </r>
  <r>
    <n v="34"/>
    <x v="110"/>
    <n v="33.416666666666671"/>
    <n v="52.962865299253352"/>
    <n v="0"/>
    <n v="0"/>
    <n v="7.0833333333333339"/>
    <n v="0"/>
    <n v="15.583333333333334"/>
    <n v="0"/>
    <n v="10.75"/>
    <n v="0"/>
    <m/>
  </r>
  <r>
    <n v="34"/>
    <x v="111"/>
    <n v="10.583333333333334"/>
    <n v="17.624534248737369"/>
    <n v="0"/>
    <n v="0"/>
    <n v="0"/>
    <n v="0"/>
    <n v="0.66666666666666663"/>
    <n v="0"/>
    <n v="9.9166666666666679"/>
    <n v="0"/>
    <m/>
  </r>
  <r>
    <n v="34"/>
    <x v="56"/>
    <n v="44.333333333333336"/>
    <n v="90.339308702077588"/>
    <n v="0"/>
    <n v="0.5"/>
    <n v="0"/>
    <n v="0"/>
    <n v="0"/>
    <n v="0"/>
    <n v="12.916666666666668"/>
    <n v="30.916666666666668"/>
    <m/>
  </r>
  <r>
    <n v="34"/>
    <x v="57"/>
    <n v="78.333333333333329"/>
    <n v="167.93645968635215"/>
    <n v="0"/>
    <n v="0"/>
    <n v="0"/>
    <n v="0"/>
    <n v="0"/>
    <n v="0"/>
    <n v="10.666666666666668"/>
    <n v="67.666666666666671"/>
    <m/>
  </r>
  <r>
    <n v="34"/>
    <x v="100"/>
    <n v="86.083333333333329"/>
    <n v="158.84260550048822"/>
    <n v="0"/>
    <n v="0"/>
    <n v="10.25"/>
    <n v="0.25"/>
    <n v="32.833333333333329"/>
    <n v="19.916666666666664"/>
    <n v="1"/>
    <n v="21.833333333333336"/>
    <m/>
  </r>
  <r>
    <n v="34"/>
    <x v="106"/>
    <n v="41.583333333333336"/>
    <n v="57.05561458333333"/>
    <n v="0"/>
    <n v="0"/>
    <n v="24.75"/>
    <n v="3.8333333333333335"/>
    <n v="6"/>
    <n v="0"/>
    <n v="7"/>
    <n v="0"/>
    <m/>
  </r>
  <r>
    <n v="34"/>
    <x v="120"/>
    <n v="170.16666666666669"/>
    <n v="270.70285997761715"/>
    <n v="0"/>
    <n v="5.0833333333333339"/>
    <n v="131.5"/>
    <n v="33.583333333333336"/>
    <n v="0"/>
    <n v="0"/>
    <n v="0"/>
    <n v="0"/>
    <m/>
  </r>
  <r>
    <n v="34"/>
    <x v="114"/>
    <n v="268.58333333333331"/>
    <n v="450.68418894197657"/>
    <n v="0"/>
    <n v="0"/>
    <n v="247.58333333333331"/>
    <n v="16"/>
    <n v="5"/>
    <n v="0"/>
    <n v="0"/>
    <n v="0"/>
    <m/>
  </r>
  <r>
    <n v="34"/>
    <x v="122"/>
    <n v="123.58333333333334"/>
    <n v="226.51485319007847"/>
    <n v="0"/>
    <n v="0"/>
    <n v="14"/>
    <n v="0"/>
    <n v="59.75"/>
    <n v="22.5"/>
    <n v="1.25"/>
    <n v="26.083333333333336"/>
    <m/>
  </r>
  <r>
    <n v="34"/>
    <x v="136"/>
    <n v="6.5"/>
    <n v="11.952367424242423"/>
    <n v="0"/>
    <n v="0"/>
    <n v="0"/>
    <n v="0"/>
    <n v="0"/>
    <n v="0"/>
    <n v="0"/>
    <n v="6.5"/>
    <m/>
  </r>
  <r>
    <n v="34"/>
    <x v="128"/>
    <n v="9.8333333333333339"/>
    <n v="17.56295876736111"/>
    <n v="0"/>
    <n v="1.4166666666666667"/>
    <n v="0"/>
    <n v="5.5"/>
    <n v="0"/>
    <n v="0"/>
    <n v="2.916666666666667"/>
    <n v="0"/>
    <m/>
  </r>
  <r>
    <n v="34"/>
    <x v="137"/>
    <n v="60.916666666666664"/>
    <n v="120.02434362817962"/>
    <n v="6.5"/>
    <n v="27.5"/>
    <n v="10.75"/>
    <n v="0"/>
    <n v="0"/>
    <n v="16.166666666666664"/>
    <n v="0"/>
    <n v="0"/>
    <m/>
  </r>
  <r>
    <n v="34"/>
    <x v="132"/>
    <n v="95.666666666666671"/>
    <n v="189.86817880681815"/>
    <n v="0"/>
    <n v="40.583333333333336"/>
    <n v="55.083333333333329"/>
    <n v="0"/>
    <n v="0"/>
    <n v="0"/>
    <n v="0"/>
    <n v="0"/>
    <m/>
  </r>
  <r>
    <n v="34"/>
    <x v="138"/>
    <n v="98.916666666666657"/>
    <n v="179.5102310290404"/>
    <n v="13.75"/>
    <n v="42.249999999999993"/>
    <n v="42.916666666666664"/>
    <n v="0"/>
    <n v="0"/>
    <n v="0"/>
    <n v="0"/>
    <n v="0"/>
    <m/>
  </r>
  <r>
    <n v="34"/>
    <x v="139"/>
    <n v="60.416666666666664"/>
    <n v="120.19651843424664"/>
    <n v="8"/>
    <n v="35.666666666666664"/>
    <n v="14"/>
    <n v="0"/>
    <n v="0"/>
    <n v="2.75"/>
    <n v="0"/>
    <n v="0"/>
    <m/>
  </r>
  <r>
    <n v="34"/>
    <x v="140"/>
    <n v="163.08333333333331"/>
    <n v="268.64521288538793"/>
    <n v="73.166666666666657"/>
    <n v="75.5"/>
    <n v="14.416666666666666"/>
    <n v="0"/>
    <n v="0"/>
    <n v="0"/>
    <n v="0"/>
    <n v="0"/>
    <m/>
  </r>
  <r>
    <n v="34"/>
    <x v="141"/>
    <n v="18.75"/>
    <n v="32.265221254006413"/>
    <n v="0"/>
    <n v="0"/>
    <n v="0"/>
    <n v="0"/>
    <n v="0"/>
    <n v="18.75"/>
    <n v="0"/>
    <n v="0"/>
    <m/>
  </r>
  <r>
    <n v="34"/>
    <x v="142"/>
    <n v="9.75"/>
    <n v="14.649004572866824"/>
    <n v="0"/>
    <n v="0"/>
    <n v="0"/>
    <n v="0"/>
    <n v="0"/>
    <n v="9.75"/>
    <n v="0"/>
    <n v="0"/>
    <m/>
  </r>
  <r>
    <n v="34"/>
    <x v="133"/>
    <n v="328.91666666666663"/>
    <n v="510.05164610795441"/>
    <n v="41.833333333333336"/>
    <n v="202.08333333333331"/>
    <n v="85"/>
    <n v="0"/>
    <n v="0"/>
    <n v="0"/>
    <n v="0"/>
    <n v="0"/>
    <m/>
  </r>
  <r>
    <n v="34"/>
    <x v="143"/>
    <n v="14.25"/>
    <n v="26.596008336611305"/>
    <n v="0"/>
    <n v="0"/>
    <n v="0"/>
    <n v="0"/>
    <n v="0"/>
    <n v="14.25"/>
    <n v="0"/>
    <n v="0"/>
    <m/>
  </r>
  <r>
    <n v="34"/>
    <x v="144"/>
    <n v="16.5"/>
    <n v="28.741484479971778"/>
    <n v="0"/>
    <n v="0"/>
    <n v="0"/>
    <n v="0"/>
    <n v="0"/>
    <n v="16.5"/>
    <n v="0"/>
    <n v="0"/>
    <m/>
  </r>
  <r>
    <n v="34"/>
    <x v="145"/>
    <n v="86.583333333333343"/>
    <n v="150.06347317550507"/>
    <n v="72.000000000000014"/>
    <n v="0"/>
    <n v="0"/>
    <n v="4.75"/>
    <n v="9.8333333333333339"/>
    <n v="0"/>
    <n v="0"/>
    <n v="0"/>
    <m/>
  </r>
  <r>
    <n v="34"/>
    <x v="146"/>
    <n v="80.416666666666671"/>
    <n v="148.61149340708221"/>
    <n v="1.1666666666666667"/>
    <n v="12.833333333333332"/>
    <n v="66.416666666666657"/>
    <n v="0"/>
    <n v="0"/>
    <n v="0"/>
    <n v="0"/>
    <n v="0"/>
    <m/>
  </r>
  <r>
    <n v="34"/>
    <x v="147"/>
    <n v="36.416666666666664"/>
    <n v="78.915855271464636"/>
    <n v="0"/>
    <n v="0"/>
    <n v="36.416666666666664"/>
    <n v="0"/>
    <n v="0"/>
    <n v="0"/>
    <n v="0"/>
    <n v="0"/>
    <m/>
  </r>
  <r>
    <n v="34"/>
    <x v="148"/>
    <n v="20.333333333333332"/>
    <n v="30.312194214876026"/>
    <n v="0"/>
    <n v="20.333333333333332"/>
    <n v="0"/>
    <n v="0"/>
    <n v="0"/>
    <n v="0"/>
    <n v="0"/>
    <n v="0"/>
    <m/>
  </r>
  <r>
    <n v="34"/>
    <x v="149"/>
    <n v="280.66666666666669"/>
    <n v="534.35871624447873"/>
    <n v="0"/>
    <n v="2"/>
    <n v="0"/>
    <n v="82.833333333333343"/>
    <n v="195.83333333333334"/>
    <n v="0"/>
    <n v="0"/>
    <n v="0"/>
    <m/>
  </r>
  <r>
    <n v="34"/>
    <x v="150"/>
    <n v="0.25"/>
    <n v="0.37661363636363626"/>
    <n v="0"/>
    <n v="0"/>
    <n v="0"/>
    <n v="0"/>
    <n v="0.25"/>
    <n v="0"/>
    <n v="0"/>
    <n v="0"/>
    <m/>
  </r>
  <r>
    <n v="34"/>
    <x v="151"/>
    <n v="18.5"/>
    <n v="44.328382916666662"/>
    <n v="3.25"/>
    <n v="12.5"/>
    <n v="0"/>
    <n v="0"/>
    <n v="2.75"/>
    <n v="0"/>
    <n v="0"/>
    <n v="0"/>
    <m/>
  </r>
  <r>
    <n v="35"/>
    <x v="0"/>
    <n v="78.583333333333343"/>
    <n v="184.44390751262617"/>
    <n v="0"/>
    <n v="13.5"/>
    <n v="48.083333333333329"/>
    <n v="17"/>
    <n v="0"/>
    <n v="0"/>
    <n v="0"/>
    <n v="0"/>
    <m/>
  </r>
  <r>
    <n v="35"/>
    <x v="3"/>
    <n v="50.083333333333329"/>
    <n v="85.717293342803032"/>
    <n v="0.58333333333333337"/>
    <n v="15.166666666666666"/>
    <n v="1.75"/>
    <n v="6.5"/>
    <n v="13.25"/>
    <n v="0"/>
    <n v="12.833333333333334"/>
    <n v="0"/>
    <m/>
  </r>
  <r>
    <n v="35"/>
    <x v="35"/>
    <n v="5.1666666666666661"/>
    <n v="7.1433080808080813"/>
    <n v="5.1666666666666661"/>
    <n v="0"/>
    <n v="0"/>
    <n v="0"/>
    <n v="0"/>
    <n v="0"/>
    <n v="0"/>
    <n v="0"/>
    <m/>
  </r>
  <r>
    <n v="35"/>
    <x v="152"/>
    <n v="3.5"/>
    <n v="5.4519455492424225"/>
    <n v="0.5"/>
    <n v="3"/>
    <n v="0"/>
    <n v="0"/>
    <n v="0"/>
    <n v="0"/>
    <n v="0"/>
    <n v="0"/>
    <m/>
  </r>
  <r>
    <n v="35"/>
    <x v="85"/>
    <n v="11.75"/>
    <n v="24.533599431818175"/>
    <n v="0"/>
    <n v="0"/>
    <n v="11.75"/>
    <n v="0"/>
    <n v="0"/>
    <n v="0"/>
    <n v="0"/>
    <n v="0"/>
    <m/>
  </r>
  <r>
    <n v="35"/>
    <x v="100"/>
    <n v="22.25"/>
    <n v="37.857791695362707"/>
    <n v="0"/>
    <n v="0"/>
    <n v="7"/>
    <n v="0"/>
    <n v="0"/>
    <n v="0"/>
    <n v="15.249999999999998"/>
    <n v="0"/>
    <m/>
  </r>
  <r>
    <n v="35"/>
    <x v="153"/>
    <n v="3"/>
    <n v="8.5546313602316957"/>
    <n v="0"/>
    <n v="0"/>
    <n v="0"/>
    <n v="0"/>
    <n v="0"/>
    <n v="3"/>
    <n v="0"/>
    <n v="0"/>
    <m/>
  </r>
  <r>
    <n v="35"/>
    <x v="106"/>
    <n v="32.833333333333336"/>
    <n v="38.807682334710741"/>
    <n v="0"/>
    <n v="0"/>
    <n v="30.833333333333336"/>
    <n v="1.5"/>
    <n v="0.5"/>
    <n v="0"/>
    <n v="0"/>
    <n v="0"/>
    <m/>
  </r>
  <r>
    <n v="35"/>
    <x v="120"/>
    <n v="79.666666666666671"/>
    <n v="121.58137392877637"/>
    <n v="0"/>
    <n v="0"/>
    <n v="6.083333333333333"/>
    <n v="34.333333333333329"/>
    <n v="39.25"/>
    <n v="0"/>
    <n v="0"/>
    <n v="0"/>
    <m/>
  </r>
  <r>
    <n v="35"/>
    <x v="114"/>
    <n v="480.99999999999989"/>
    <n v="754.19636715076763"/>
    <n v="0"/>
    <n v="0"/>
    <n v="10.75"/>
    <n v="372.5"/>
    <n v="97.75"/>
    <n v="0"/>
    <n v="0"/>
    <n v="0"/>
    <m/>
  </r>
  <r>
    <n v="35"/>
    <x v="154"/>
    <n v="1"/>
    <n v="1.6245265151515149"/>
    <n v="0"/>
    <n v="0"/>
    <n v="1"/>
    <n v="0"/>
    <n v="0"/>
    <n v="0"/>
    <n v="0"/>
    <n v="0"/>
    <m/>
  </r>
  <r>
    <n v="35"/>
    <x v="125"/>
    <n v="15.25"/>
    <n v="28.10679758522727"/>
    <n v="0"/>
    <n v="0"/>
    <n v="15.25"/>
    <n v="0"/>
    <n v="0"/>
    <n v="0"/>
    <n v="0"/>
    <n v="0"/>
    <m/>
  </r>
  <r>
    <n v="35"/>
    <x v="126"/>
    <n v="14.25"/>
    <n v="26.373542613636367"/>
    <n v="0"/>
    <n v="0"/>
    <n v="14.25"/>
    <n v="0"/>
    <n v="0"/>
    <n v="0"/>
    <n v="0"/>
    <n v="0"/>
    <m/>
  </r>
  <r>
    <n v="35"/>
    <x v="121"/>
    <n v="1.1666666666666667"/>
    <n v="2.4338633207070699"/>
    <n v="0"/>
    <n v="0"/>
    <n v="0"/>
    <n v="0"/>
    <n v="0"/>
    <n v="0"/>
    <n v="1.1666666666666667"/>
    <n v="0"/>
    <m/>
  </r>
  <r>
    <n v="35"/>
    <x v="122"/>
    <n v="56.083333333333329"/>
    <n v="90.693984984791101"/>
    <n v="0"/>
    <n v="0"/>
    <n v="12.5"/>
    <n v="17.333333333333336"/>
    <n v="9"/>
    <n v="0"/>
    <n v="17.25"/>
    <n v="0"/>
    <m/>
  </r>
  <r>
    <n v="35"/>
    <x v="155"/>
    <n v="2.1666666666666665"/>
    <n v="3.6049049873737369"/>
    <n v="1.6666666666666665"/>
    <n v="0"/>
    <n v="0"/>
    <n v="0.5"/>
    <n v="0"/>
    <n v="0"/>
    <n v="0"/>
    <n v="0"/>
    <m/>
  </r>
  <r>
    <n v="35"/>
    <x v="137"/>
    <n v="47.416666666666664"/>
    <n v="77.60217394201868"/>
    <n v="0"/>
    <n v="0"/>
    <n v="22.249999999999996"/>
    <n v="0"/>
    <n v="9.25"/>
    <n v="15.916666666666666"/>
    <n v="0"/>
    <n v="0"/>
    <m/>
  </r>
  <r>
    <n v="35"/>
    <x v="132"/>
    <n v="116.08333333333333"/>
    <n v="208.06215790719699"/>
    <n v="0"/>
    <n v="0"/>
    <n v="103.58333333333333"/>
    <n v="0"/>
    <n v="0"/>
    <n v="0"/>
    <n v="0"/>
    <n v="12.5"/>
    <m/>
  </r>
  <r>
    <n v="35"/>
    <x v="138"/>
    <n v="14.25"/>
    <n v="25.953846117424241"/>
    <n v="0"/>
    <n v="0"/>
    <n v="14.25"/>
    <n v="0"/>
    <n v="0"/>
    <n v="0"/>
    <n v="0"/>
    <n v="0"/>
    <m/>
  </r>
  <r>
    <n v="35"/>
    <x v="139"/>
    <n v="23.416666666666664"/>
    <n v="42.937854946373996"/>
    <n v="0"/>
    <n v="0"/>
    <n v="20.666666666666664"/>
    <n v="0"/>
    <n v="0"/>
    <n v="2.75"/>
    <n v="0"/>
    <n v="0"/>
    <m/>
  </r>
  <r>
    <n v="35"/>
    <x v="140"/>
    <n v="473.93333333333334"/>
    <n v="851.6080473306929"/>
    <n v="0.41666666666666669"/>
    <n v="284.26666666666665"/>
    <n v="189.25"/>
    <n v="0"/>
    <n v="0"/>
    <n v="0"/>
    <n v="0"/>
    <n v="0"/>
    <m/>
  </r>
  <r>
    <n v="35"/>
    <x v="156"/>
    <n v="1.25"/>
    <n v="2.4195075757575757"/>
    <n v="0"/>
    <n v="0"/>
    <n v="1.25"/>
    <n v="0"/>
    <n v="0"/>
    <n v="0"/>
    <n v="0"/>
    <n v="0"/>
    <m/>
  </r>
  <r>
    <n v="35"/>
    <x v="141"/>
    <n v="85"/>
    <n v="149.42784263506468"/>
    <n v="0"/>
    <n v="0"/>
    <n v="0"/>
    <n v="0"/>
    <n v="0"/>
    <n v="85"/>
    <n v="0"/>
    <n v="0"/>
    <m/>
  </r>
  <r>
    <n v="35"/>
    <x v="142"/>
    <n v="25.5"/>
    <n v="53.531640985929243"/>
    <n v="0"/>
    <n v="0"/>
    <n v="0"/>
    <n v="0"/>
    <n v="0"/>
    <n v="25.5"/>
    <n v="0"/>
    <n v="0"/>
    <m/>
  </r>
  <r>
    <n v="35"/>
    <x v="157"/>
    <n v="6"/>
    <n v="8.6906965709728858"/>
    <n v="0"/>
    <n v="2.75"/>
    <n v="0"/>
    <n v="0"/>
    <n v="0"/>
    <n v="3.25"/>
    <n v="0"/>
    <n v="0"/>
    <m/>
  </r>
  <r>
    <n v="35"/>
    <x v="133"/>
    <n v="293.23333333333335"/>
    <n v="442.35995610221534"/>
    <n v="0"/>
    <n v="71.48333333333332"/>
    <n v="221.75"/>
    <n v="0"/>
    <n v="0"/>
    <n v="0"/>
    <n v="0"/>
    <n v="0"/>
    <m/>
  </r>
  <r>
    <n v="35"/>
    <x v="143"/>
    <n v="50.75"/>
    <n v="106.47503377993453"/>
    <n v="0"/>
    <n v="0"/>
    <n v="25.5"/>
    <n v="0"/>
    <n v="0"/>
    <n v="25.25"/>
    <n v="0"/>
    <n v="0"/>
    <m/>
  </r>
  <r>
    <n v="35"/>
    <x v="144"/>
    <n v="26.5"/>
    <n v="54.685491392436035"/>
    <n v="0"/>
    <n v="0"/>
    <n v="0"/>
    <n v="0"/>
    <n v="0"/>
    <n v="26.5"/>
    <n v="0"/>
    <n v="0"/>
    <m/>
  </r>
  <r>
    <n v="35"/>
    <x v="145"/>
    <n v="18.166666666666668"/>
    <n v="28.467027462121216"/>
    <n v="18.166666666666668"/>
    <n v="0"/>
    <n v="0"/>
    <n v="0"/>
    <n v="0"/>
    <n v="0"/>
    <n v="0"/>
    <n v="0"/>
    <m/>
  </r>
  <r>
    <n v="35"/>
    <x v="158"/>
    <n v="13.25"/>
    <n v="19.526590690559441"/>
    <n v="0"/>
    <n v="0"/>
    <n v="0"/>
    <n v="0"/>
    <n v="0"/>
    <n v="13.25"/>
    <n v="0"/>
    <n v="0"/>
    <m/>
  </r>
  <r>
    <n v="35"/>
    <x v="159"/>
    <n v="21.25"/>
    <n v="30.873350610737948"/>
    <n v="0"/>
    <n v="0"/>
    <n v="0"/>
    <n v="0"/>
    <n v="0"/>
    <n v="21.25"/>
    <n v="0"/>
    <n v="0"/>
    <m/>
  </r>
  <r>
    <n v="35"/>
    <x v="160"/>
    <n v="1.5"/>
    <n v="3.2960399999999996"/>
    <n v="0"/>
    <n v="0"/>
    <n v="0"/>
    <n v="1.5"/>
    <n v="0"/>
    <n v="0"/>
    <n v="0"/>
    <n v="0"/>
    <m/>
  </r>
  <r>
    <n v="35"/>
    <x v="146"/>
    <n v="34"/>
    <n v="62.586059185606068"/>
    <n v="0"/>
    <n v="0.5"/>
    <n v="0.5"/>
    <n v="0"/>
    <n v="0"/>
    <n v="0"/>
    <n v="0"/>
    <n v="33"/>
    <m/>
  </r>
  <r>
    <n v="35"/>
    <x v="161"/>
    <n v="2.5"/>
    <n v="5.1189192708333326"/>
    <n v="0"/>
    <n v="0"/>
    <n v="0"/>
    <n v="0"/>
    <n v="0"/>
    <n v="2.5"/>
    <n v="0"/>
    <n v="0"/>
    <m/>
  </r>
  <r>
    <n v="35"/>
    <x v="134"/>
    <n v="21.5"/>
    <n v="38.248067945075753"/>
    <n v="0"/>
    <n v="0"/>
    <n v="0"/>
    <n v="0"/>
    <n v="0"/>
    <n v="21.5"/>
    <n v="0"/>
    <n v="0"/>
    <m/>
  </r>
  <r>
    <n v="35"/>
    <x v="147"/>
    <n v="19.75"/>
    <n v="44.839036157024793"/>
    <n v="0"/>
    <n v="0"/>
    <n v="17.75"/>
    <n v="0"/>
    <n v="2"/>
    <n v="0"/>
    <n v="0"/>
    <n v="0"/>
    <m/>
  </r>
  <r>
    <n v="35"/>
    <x v="149"/>
    <n v="162.83333333333331"/>
    <n v="352.16756386994922"/>
    <n v="0"/>
    <n v="0"/>
    <n v="0"/>
    <n v="35.166666666666664"/>
    <n v="127.66666666666666"/>
    <n v="0"/>
    <n v="0"/>
    <n v="0"/>
    <m/>
  </r>
  <r>
    <n v="35"/>
    <x v="151"/>
    <n v="7.166666666666667"/>
    <n v="12.170612768308079"/>
    <n v="0"/>
    <n v="4.75"/>
    <n v="0"/>
    <n v="0"/>
    <n v="0"/>
    <n v="0"/>
    <n v="2.416666666666667"/>
    <n v="0"/>
    <m/>
  </r>
  <r>
    <n v="35"/>
    <x v="162"/>
    <n v="22.416666666666664"/>
    <n v="43.451281767676768"/>
    <n v="0"/>
    <n v="0"/>
    <n v="15.166666666666668"/>
    <n v="7.25"/>
    <n v="0"/>
    <n v="0"/>
    <n v="0"/>
    <n v="0"/>
    <m/>
  </r>
  <r>
    <n v="35"/>
    <x v="163"/>
    <n v="3"/>
    <n v="5.0440857007575755"/>
    <n v="2"/>
    <n v="0"/>
    <n v="0"/>
    <n v="1"/>
    <n v="0"/>
    <n v="0"/>
    <n v="0"/>
    <n v="0"/>
    <m/>
  </r>
  <r>
    <n v="36"/>
    <x v="0"/>
    <n v="127.91666666666667"/>
    <n v="416.51930492634688"/>
    <n v="0"/>
    <n v="41.75"/>
    <n v="22.5"/>
    <n v="28.25"/>
    <n v="35.416666666666671"/>
    <n v="0"/>
    <n v="0"/>
    <n v="0"/>
    <m/>
  </r>
  <r>
    <n v="36"/>
    <x v="164"/>
    <n v="2"/>
    <n v="7.5558888888888882"/>
    <n v="0"/>
    <n v="0"/>
    <n v="0"/>
    <n v="0"/>
    <n v="2"/>
    <n v="0"/>
    <n v="0"/>
    <n v="0"/>
    <m/>
  </r>
  <r>
    <n v="36"/>
    <x v="3"/>
    <n v="63.416666666666664"/>
    <n v="157.29751164141413"/>
    <n v="0"/>
    <n v="1.4166666666666667"/>
    <n v="0"/>
    <n v="5"/>
    <n v="57"/>
    <n v="0"/>
    <n v="0"/>
    <n v="0"/>
    <m/>
  </r>
  <r>
    <n v="36"/>
    <x v="135"/>
    <n v="3"/>
    <n v="4.5600000000000005"/>
    <n v="0"/>
    <n v="0"/>
    <n v="3"/>
    <n v="0"/>
    <n v="0"/>
    <n v="0"/>
    <n v="0"/>
    <n v="0"/>
    <m/>
  </r>
  <r>
    <n v="36"/>
    <x v="163"/>
    <n v="0.66666666666666663"/>
    <n v="1.4649066666666664"/>
    <n v="0"/>
    <n v="0.66666666666666663"/>
    <n v="0"/>
    <n v="0"/>
    <n v="0"/>
    <n v="0"/>
    <n v="0"/>
    <n v="0"/>
    <m/>
  </r>
  <r>
    <n v="36"/>
    <x v="153"/>
    <n v="4"/>
    <n v="7.9793939393939386"/>
    <n v="0"/>
    <n v="0"/>
    <n v="0"/>
    <n v="4"/>
    <n v="0"/>
    <n v="0"/>
    <n v="0"/>
    <n v="0"/>
    <m/>
  </r>
  <r>
    <n v="36"/>
    <x v="106"/>
    <n v="56.25"/>
    <n v="94.44413352272727"/>
    <n v="0"/>
    <n v="3.8333333333333335"/>
    <n v="45.5"/>
    <n v="6.9166666666666661"/>
    <n v="0"/>
    <n v="0"/>
    <n v="0"/>
    <n v="0"/>
    <m/>
  </r>
  <r>
    <n v="36"/>
    <x v="120"/>
    <n v="43.833333333333336"/>
    <n v="87.722035433501659"/>
    <n v="0"/>
    <n v="0"/>
    <n v="3"/>
    <n v="22.166666666666664"/>
    <n v="15.75"/>
    <n v="0"/>
    <n v="2.916666666666667"/>
    <n v="0"/>
    <m/>
  </r>
  <r>
    <n v="36"/>
    <x v="114"/>
    <n v="399.48333333333341"/>
    <n v="824.28980437739699"/>
    <n v="0"/>
    <n v="0"/>
    <n v="26.25"/>
    <n v="175.31666666666666"/>
    <n v="195.25"/>
    <n v="0"/>
    <n v="2.6666666666666665"/>
    <n v="0"/>
    <m/>
  </r>
  <r>
    <n v="36"/>
    <x v="125"/>
    <n v="2.75"/>
    <n v="5.4858333333333329"/>
    <n v="0"/>
    <n v="0"/>
    <n v="0"/>
    <n v="2.75"/>
    <n v="0"/>
    <n v="0"/>
    <n v="0"/>
    <n v="0"/>
    <m/>
  </r>
  <r>
    <n v="36"/>
    <x v="126"/>
    <n v="2.25"/>
    <n v="4.4884090909090908"/>
    <n v="0"/>
    <n v="0"/>
    <n v="0"/>
    <n v="2.25"/>
    <n v="0"/>
    <n v="0"/>
    <n v="0"/>
    <n v="0"/>
    <m/>
  </r>
  <r>
    <n v="36"/>
    <x v="165"/>
    <n v="0.25"/>
    <n v="0.56995344065656561"/>
    <n v="0"/>
    <n v="0.25"/>
    <n v="0"/>
    <n v="0"/>
    <n v="0"/>
    <n v="0"/>
    <n v="0"/>
    <n v="0"/>
    <m/>
  </r>
  <r>
    <n v="36"/>
    <x v="166"/>
    <n v="30.883333333333333"/>
    <n v="54.324313289141394"/>
    <n v="1.8"/>
    <n v="1.0833333333333333"/>
    <n v="17.5"/>
    <n v="0"/>
    <n v="0"/>
    <n v="0"/>
    <n v="0"/>
    <n v="10.5"/>
    <m/>
  </r>
  <r>
    <n v="36"/>
    <x v="115"/>
    <n v="12.75"/>
    <n v="25.284803503787877"/>
    <n v="12.75"/>
    <n v="0"/>
    <n v="0"/>
    <n v="0"/>
    <n v="0"/>
    <n v="0"/>
    <n v="0"/>
    <n v="0"/>
    <m/>
  </r>
  <r>
    <n v="36"/>
    <x v="131"/>
    <n v="21.750000000000004"/>
    <n v="50.097439402356898"/>
    <n v="4.7500000000000009"/>
    <n v="17"/>
    <n v="0"/>
    <n v="0"/>
    <n v="0"/>
    <n v="0"/>
    <n v="0"/>
    <n v="0"/>
    <m/>
  </r>
  <r>
    <n v="36"/>
    <x v="167"/>
    <n v="7"/>
    <n v="15.235563749999999"/>
    <n v="3.75"/>
    <n v="0"/>
    <n v="0"/>
    <n v="3.25"/>
    <n v="0"/>
    <n v="0"/>
    <n v="0"/>
    <n v="0"/>
    <m/>
  </r>
  <r>
    <n v="36"/>
    <x v="168"/>
    <n v="564.25000000000011"/>
    <n v="1402.5599962785382"/>
    <n v="2.6666666666666665"/>
    <n v="101.75"/>
    <n v="21.666666666666668"/>
    <n v="10.666666666666668"/>
    <n v="0"/>
    <n v="427.5"/>
    <n v="0"/>
    <n v="0"/>
    <m/>
  </r>
  <r>
    <n v="36"/>
    <x v="169"/>
    <n v="51.75"/>
    <n v="133.46239346269093"/>
    <n v="2.25"/>
    <n v="25.249999999999996"/>
    <n v="5"/>
    <n v="0"/>
    <n v="0"/>
    <n v="19.25"/>
    <n v="0"/>
    <n v="0"/>
    <m/>
  </r>
  <r>
    <n v="36"/>
    <x v="137"/>
    <n v="46.25"/>
    <n v="115.0940951740907"/>
    <n v="0"/>
    <n v="0"/>
    <n v="0.5"/>
    <n v="20.166666666666664"/>
    <n v="25.583333333333332"/>
    <n v="0"/>
    <n v="0"/>
    <n v="0"/>
    <m/>
  </r>
  <r>
    <n v="36"/>
    <x v="132"/>
    <n v="120.25000000000001"/>
    <n v="258.85132442760948"/>
    <n v="0"/>
    <n v="0"/>
    <n v="0"/>
    <n v="16.916666666666664"/>
    <n v="86.333333333333329"/>
    <n v="0"/>
    <n v="0"/>
    <n v="17"/>
    <m/>
  </r>
  <r>
    <n v="36"/>
    <x v="138"/>
    <n v="65.75"/>
    <n v="132.08606800505052"/>
    <n v="0"/>
    <n v="0"/>
    <n v="0"/>
    <n v="9.5"/>
    <n v="41.25"/>
    <n v="0"/>
    <n v="0"/>
    <n v="15"/>
    <m/>
  </r>
  <r>
    <n v="36"/>
    <x v="170"/>
    <n v="33.916666666666664"/>
    <n v="87.387237741817245"/>
    <n v="0"/>
    <n v="0"/>
    <n v="5.75"/>
    <n v="28.166666666666664"/>
    <n v="0"/>
    <n v="0"/>
    <n v="0"/>
    <n v="0"/>
    <m/>
  </r>
  <r>
    <n v="36"/>
    <x v="139"/>
    <n v="55.250000000000007"/>
    <n v="122.69042696969697"/>
    <n v="0"/>
    <n v="0"/>
    <n v="0"/>
    <n v="22.749999999999996"/>
    <n v="20"/>
    <n v="12.5"/>
    <n v="0"/>
    <n v="0"/>
    <m/>
  </r>
  <r>
    <n v="36"/>
    <x v="171"/>
    <n v="189.83333333333331"/>
    <n v="479.13497156107695"/>
    <n v="2.583333333333333"/>
    <n v="93.666666666666657"/>
    <n v="21.5"/>
    <n v="50.166666666666664"/>
    <n v="12.666666666666666"/>
    <n v="9.25"/>
    <n v="0"/>
    <n v="0"/>
    <m/>
  </r>
  <r>
    <n v="36"/>
    <x v="172"/>
    <n v="51.833333333333336"/>
    <n v="122.48794208795488"/>
    <n v="1.25"/>
    <n v="13.75"/>
    <n v="24.5"/>
    <n v="10.333333333333334"/>
    <n v="1"/>
    <n v="1"/>
    <n v="0"/>
    <n v="0"/>
    <m/>
  </r>
  <r>
    <n v="36"/>
    <x v="173"/>
    <n v="50.5"/>
    <n v="123.32597170142692"/>
    <n v="1.25"/>
    <n v="14.666666666666666"/>
    <n v="31.083333333333336"/>
    <n v="2.5"/>
    <n v="0"/>
    <n v="1"/>
    <n v="0"/>
    <n v="0"/>
    <m/>
  </r>
  <r>
    <n v="36"/>
    <x v="140"/>
    <n v="341.41666666666663"/>
    <n v="750.07307774621245"/>
    <n v="0.5"/>
    <n v="58.166666666666664"/>
    <n v="282.75"/>
    <n v="0"/>
    <n v="0"/>
    <n v="0"/>
    <n v="0"/>
    <n v="0"/>
    <m/>
  </r>
  <r>
    <n v="36"/>
    <x v="141"/>
    <n v="12.25"/>
    <n v="23.582372159090909"/>
    <n v="0"/>
    <n v="0"/>
    <n v="0"/>
    <n v="0"/>
    <n v="0"/>
    <n v="12.25"/>
    <n v="0"/>
    <n v="0"/>
    <m/>
  </r>
  <r>
    <n v="36"/>
    <x v="142"/>
    <n v="12.5"/>
    <n v="23.697424242424241"/>
    <n v="0"/>
    <n v="0"/>
    <n v="0"/>
    <n v="0"/>
    <n v="0"/>
    <n v="12.5"/>
    <n v="0"/>
    <n v="0"/>
    <m/>
  </r>
  <r>
    <n v="36"/>
    <x v="133"/>
    <n v="358.88333333333327"/>
    <n v="628.58140304082508"/>
    <n v="8.7833333333333332"/>
    <n v="53.083333333333336"/>
    <n v="243.16666666666671"/>
    <n v="53.849999999999994"/>
    <n v="0"/>
    <n v="0"/>
    <n v="0"/>
    <n v="0"/>
    <m/>
  </r>
  <r>
    <n v="36"/>
    <x v="174"/>
    <n v="2"/>
    <n v="3.7234974747474747"/>
    <n v="0"/>
    <n v="0"/>
    <n v="2"/>
    <n v="0"/>
    <n v="0"/>
    <n v="0"/>
    <n v="0"/>
    <n v="0"/>
    <m/>
  </r>
  <r>
    <n v="36"/>
    <x v="143"/>
    <n v="20.75"/>
    <n v="60.032427222222225"/>
    <n v="0"/>
    <n v="0"/>
    <n v="12.75"/>
    <n v="0"/>
    <n v="8"/>
    <n v="0"/>
    <n v="0"/>
    <n v="0"/>
    <m/>
  </r>
  <r>
    <n v="36"/>
    <x v="144"/>
    <n v="16.833333333333332"/>
    <n v="45.953528146043766"/>
    <n v="0"/>
    <n v="0"/>
    <n v="0"/>
    <n v="0"/>
    <n v="0"/>
    <n v="16.833333333333332"/>
    <n v="0"/>
    <n v="0"/>
    <m/>
  </r>
  <r>
    <n v="36"/>
    <x v="158"/>
    <n v="6.25"/>
    <n v="14.073257575757575"/>
    <n v="0"/>
    <n v="0"/>
    <n v="0"/>
    <n v="0"/>
    <n v="0"/>
    <n v="6.25"/>
    <n v="0"/>
    <n v="0"/>
    <m/>
  </r>
  <r>
    <n v="36"/>
    <x v="159"/>
    <n v="3"/>
    <n v="5.5096969696969698"/>
    <n v="0"/>
    <n v="0"/>
    <n v="0"/>
    <n v="0"/>
    <n v="0"/>
    <n v="3"/>
    <n v="0"/>
    <n v="0"/>
    <m/>
  </r>
  <r>
    <n v="36"/>
    <x v="146"/>
    <n v="26"/>
    <n v="39.519999999999996"/>
    <n v="0"/>
    <n v="0"/>
    <n v="0"/>
    <n v="0"/>
    <n v="0"/>
    <n v="0"/>
    <n v="0"/>
    <n v="26"/>
    <m/>
  </r>
  <r>
    <n v="36"/>
    <x v="147"/>
    <n v="122.33333333333333"/>
    <n v="256.47623676943374"/>
    <n v="0"/>
    <n v="13"/>
    <n v="104.08333333333333"/>
    <n v="0"/>
    <n v="5.25"/>
    <n v="0"/>
    <n v="0"/>
    <n v="0"/>
    <m/>
  </r>
  <r>
    <n v="36"/>
    <x v="162"/>
    <n v="2.25"/>
    <n v="4.1889346590909087"/>
    <n v="0"/>
    <n v="0"/>
    <n v="2.25"/>
    <n v="0"/>
    <n v="0"/>
    <n v="0"/>
    <n v="0"/>
    <n v="0"/>
    <m/>
  </r>
  <r>
    <n v="36"/>
    <x v="175"/>
    <n v="11.25"/>
    <n v="17.100000000000001"/>
    <n v="0"/>
    <n v="8.5"/>
    <n v="0"/>
    <n v="0"/>
    <n v="0"/>
    <n v="0"/>
    <n v="0"/>
    <n v="2.75"/>
    <m/>
  </r>
  <r>
    <n v="36"/>
    <x v="176"/>
    <n v="23.383333333333336"/>
    <n v="50.047051540404034"/>
    <n v="3.25"/>
    <n v="15.383333333333333"/>
    <n v="4.75"/>
    <n v="0"/>
    <n v="0"/>
    <n v="0"/>
    <n v="0"/>
    <n v="0"/>
    <m/>
  </r>
  <r>
    <n v="36"/>
    <x v="177"/>
    <n v="15.200000000000001"/>
    <n v="29.947166468855219"/>
    <n v="0.91666666666666663"/>
    <n v="11.283333333333333"/>
    <n v="3"/>
    <n v="0"/>
    <n v="0"/>
    <n v="0"/>
    <n v="0"/>
    <n v="0"/>
    <m/>
  </r>
  <r>
    <n v="37"/>
    <x v="0"/>
    <n v="44.500000000000007"/>
    <n v="147.85698048190238"/>
    <n v="0"/>
    <n v="11.666666666666666"/>
    <n v="15.583333333333334"/>
    <n v="3.25"/>
    <n v="14"/>
    <n v="0"/>
    <n v="0"/>
    <n v="0"/>
    <m/>
  </r>
  <r>
    <n v="37"/>
    <x v="3"/>
    <n v="7.333333333333333"/>
    <n v="20.441132891414139"/>
    <n v="1"/>
    <n v="0.33333333333333331"/>
    <n v="0"/>
    <n v="1"/>
    <n v="5"/>
    <n v="0"/>
    <n v="0"/>
    <n v="0"/>
    <m/>
  </r>
  <r>
    <n v="37"/>
    <x v="106"/>
    <n v="25.916666666666668"/>
    <n v="39.393333333333331"/>
    <n v="0"/>
    <n v="2.4166666666666665"/>
    <n v="23.5"/>
    <n v="0"/>
    <n v="0"/>
    <n v="0"/>
    <n v="0"/>
    <n v="0"/>
    <m/>
  </r>
  <r>
    <n v="37"/>
    <x v="120"/>
    <n v="70.916666666666657"/>
    <n v="138.81711253156564"/>
    <n v="0"/>
    <n v="0"/>
    <n v="0"/>
    <n v="53.166666666666664"/>
    <n v="17.75"/>
    <n v="0"/>
    <n v="0"/>
    <n v="0"/>
    <m/>
  </r>
  <r>
    <n v="37"/>
    <x v="114"/>
    <n v="64.916666666666657"/>
    <n v="134.69388020833341"/>
    <n v="0"/>
    <n v="0"/>
    <n v="0"/>
    <n v="43.083333333333329"/>
    <n v="21.833333333333332"/>
    <n v="0"/>
    <n v="0"/>
    <n v="0"/>
    <m/>
  </r>
  <r>
    <n v="37"/>
    <x v="166"/>
    <n v="6.5"/>
    <n v="9.879999999999999"/>
    <n v="0"/>
    <n v="0"/>
    <n v="0"/>
    <n v="0"/>
    <n v="0"/>
    <n v="0"/>
    <n v="0"/>
    <n v="6.5"/>
    <m/>
  </r>
  <r>
    <n v="37"/>
    <x v="115"/>
    <n v="144.08333333333334"/>
    <n v="292.89373474326601"/>
    <n v="2.7500000000000004"/>
    <n v="141.33333333333334"/>
    <n v="0"/>
    <n v="0"/>
    <n v="0"/>
    <n v="0"/>
    <n v="0"/>
    <n v="0"/>
    <m/>
  </r>
  <r>
    <n v="37"/>
    <x v="131"/>
    <n v="13.75"/>
    <n v="29.653895991161615"/>
    <n v="0"/>
    <n v="5.5"/>
    <n v="5"/>
    <n v="0"/>
    <n v="3.25"/>
    <n v="0"/>
    <n v="0"/>
    <n v="0"/>
    <m/>
  </r>
  <r>
    <n v="37"/>
    <x v="167"/>
    <n v="14"/>
    <n v="22.818298611111111"/>
    <n v="14"/>
    <n v="0"/>
    <n v="0"/>
    <n v="0"/>
    <n v="0"/>
    <n v="0"/>
    <n v="0"/>
    <n v="0"/>
    <m/>
  </r>
  <r>
    <n v="37"/>
    <x v="168"/>
    <n v="215.0833333333334"/>
    <n v="427.0753943085839"/>
    <n v="0"/>
    <n v="0"/>
    <n v="59.750000000000007"/>
    <n v="11.75"/>
    <n v="22.999999999999996"/>
    <n v="98.583333333333343"/>
    <n v="0"/>
    <n v="22"/>
    <m/>
  </r>
  <r>
    <n v="37"/>
    <x v="169"/>
    <n v="123.08333333333334"/>
    <n v="300.34828131478292"/>
    <n v="0"/>
    <n v="3.8333333333333335"/>
    <n v="12"/>
    <n v="0"/>
    <n v="0"/>
    <n v="84.75"/>
    <n v="0"/>
    <n v="22.5"/>
    <m/>
  </r>
  <r>
    <n v="37"/>
    <x v="137"/>
    <n v="31.75"/>
    <n v="67.797454229797978"/>
    <n v="0"/>
    <n v="3.25"/>
    <n v="8.25"/>
    <n v="0"/>
    <n v="17.25"/>
    <n v="0"/>
    <n v="3"/>
    <n v="0"/>
    <m/>
  </r>
  <r>
    <n v="37"/>
    <x v="124"/>
    <n v="5.166666666666667"/>
    <n v="10.534195075757575"/>
    <n v="0"/>
    <n v="0"/>
    <n v="0"/>
    <n v="0"/>
    <n v="5.166666666666667"/>
    <n v="0"/>
    <n v="0"/>
    <n v="0"/>
    <m/>
  </r>
  <r>
    <n v="37"/>
    <x v="132"/>
    <n v="14"/>
    <n v="32.3876035398551"/>
    <n v="0"/>
    <n v="0"/>
    <n v="7.75"/>
    <n v="0"/>
    <n v="3.75"/>
    <n v="0"/>
    <n v="2.5"/>
    <n v="0"/>
    <m/>
  </r>
  <r>
    <n v="37"/>
    <x v="138"/>
    <n v="12"/>
    <n v="28.430191621333478"/>
    <n v="0"/>
    <n v="0"/>
    <n v="5.25"/>
    <n v="0"/>
    <n v="4"/>
    <n v="0"/>
    <n v="2.75"/>
    <n v="0"/>
    <m/>
  </r>
  <r>
    <n v="37"/>
    <x v="170"/>
    <n v="20.5"/>
    <n v="48.336943707912454"/>
    <n v="0"/>
    <n v="2"/>
    <n v="0"/>
    <n v="0"/>
    <n v="15.75"/>
    <n v="0"/>
    <n v="2.75"/>
    <n v="0"/>
    <m/>
  </r>
  <r>
    <n v="37"/>
    <x v="139"/>
    <n v="6.25"/>
    <n v="14.782571022727272"/>
    <n v="0"/>
    <n v="0"/>
    <n v="2"/>
    <n v="0"/>
    <n v="0"/>
    <n v="0"/>
    <n v="4.25"/>
    <n v="0"/>
    <m/>
  </r>
  <r>
    <n v="37"/>
    <x v="171"/>
    <n v="37.25"/>
    <n v="77.680958017676758"/>
    <n v="0"/>
    <n v="0"/>
    <n v="0"/>
    <n v="3.4166666666666665"/>
    <n v="33.833333333333329"/>
    <n v="0"/>
    <n v="0"/>
    <n v="0"/>
    <m/>
  </r>
  <r>
    <n v="37"/>
    <x v="172"/>
    <n v="7.333333333333333"/>
    <n v="14.742627840909091"/>
    <n v="0"/>
    <n v="0"/>
    <n v="0"/>
    <n v="2.5"/>
    <n v="4.833333333333333"/>
    <n v="0"/>
    <n v="0"/>
    <n v="0"/>
    <m/>
  </r>
  <r>
    <n v="37"/>
    <x v="173"/>
    <n v="8.8333333333333339"/>
    <n v="18.738412247474745"/>
    <n v="0"/>
    <n v="0"/>
    <n v="1.25"/>
    <n v="0"/>
    <n v="7.583333333333333"/>
    <n v="0"/>
    <n v="0"/>
    <n v="0"/>
    <m/>
  </r>
  <r>
    <n v="37"/>
    <x v="140"/>
    <n v="125.4166666666667"/>
    <n v="258.59265098905723"/>
    <n v="0"/>
    <n v="0"/>
    <n v="125.4166666666667"/>
    <n v="0"/>
    <n v="0"/>
    <n v="0"/>
    <n v="0"/>
    <n v="0"/>
    <m/>
  </r>
  <r>
    <n v="37"/>
    <x v="133"/>
    <n v="193.1166666666667"/>
    <n v="294.31899673821545"/>
    <n v="0"/>
    <n v="0"/>
    <n v="167.45"/>
    <n v="25.666666666666668"/>
    <n v="0"/>
    <n v="0"/>
    <n v="0"/>
    <n v="0"/>
    <m/>
  </r>
  <r>
    <n v="37"/>
    <x v="143"/>
    <n v="24.583333333333332"/>
    <n v="44.402541666666664"/>
    <n v="0"/>
    <n v="0"/>
    <n v="13.583333333333332"/>
    <n v="0"/>
    <n v="11"/>
    <n v="0"/>
    <n v="0"/>
    <n v="0"/>
    <m/>
  </r>
  <r>
    <n v="37"/>
    <x v="144"/>
    <n v="13.583333333333334"/>
    <n v="24.697625000000002"/>
    <n v="0"/>
    <n v="0"/>
    <n v="7.25"/>
    <n v="0"/>
    <n v="6.3333333333333339"/>
    <n v="0"/>
    <n v="0"/>
    <n v="0"/>
    <m/>
  </r>
  <r>
    <n v="37"/>
    <x v="178"/>
    <n v="28.583333333333332"/>
    <n v="44.984965277777775"/>
    <n v="28.583333333333332"/>
    <n v="0"/>
    <n v="0"/>
    <n v="0"/>
    <n v="0"/>
    <n v="0"/>
    <n v="0"/>
    <n v="0"/>
    <m/>
  </r>
  <r>
    <n v="37"/>
    <x v="176"/>
    <n v="14.333333333333334"/>
    <n v="33.870697074915824"/>
    <n v="0.25"/>
    <n v="4.333333333333333"/>
    <n v="7.25"/>
    <n v="0"/>
    <n v="0"/>
    <n v="0"/>
    <n v="2.5"/>
    <n v="0"/>
    <m/>
  </r>
  <r>
    <n v="37"/>
    <x v="177"/>
    <n v="8.5833333333333321"/>
    <n v="19.358789194023569"/>
    <n v="0.25"/>
    <n v="2.9166666666666665"/>
    <n v="5.4166666666666661"/>
    <n v="0"/>
    <n v="0"/>
    <n v="0"/>
    <n v="0"/>
    <n v="0"/>
    <m/>
  </r>
  <r>
    <n v="37"/>
    <x v="179"/>
    <n v="7.833333333333333"/>
    <n v="15.353705808080807"/>
    <n v="0"/>
    <n v="0"/>
    <n v="0"/>
    <n v="0"/>
    <n v="2.833333333333333"/>
    <n v="0"/>
    <n v="5"/>
    <n v="0"/>
    <m/>
  </r>
  <r>
    <n v="37"/>
    <x v="180"/>
    <n v="2.25"/>
    <n v="3.42"/>
    <n v="0"/>
    <n v="0"/>
    <n v="0"/>
    <n v="2.25"/>
    <n v="0"/>
    <n v="0"/>
    <n v="0"/>
    <n v="0"/>
    <m/>
  </r>
  <r>
    <n v="38"/>
    <x v="0"/>
    <n v="74.833333333333343"/>
    <n v="241.19357675715489"/>
    <n v="0"/>
    <n v="20.5"/>
    <n v="30.25"/>
    <n v="11.083333333333334"/>
    <n v="13"/>
    <n v="0"/>
    <n v="0"/>
    <n v="0"/>
    <m/>
  </r>
  <r>
    <n v="38"/>
    <x v="3"/>
    <n v="1.3333333333333335"/>
    <n v="2.6597979797979798"/>
    <n v="0"/>
    <n v="0"/>
    <n v="0"/>
    <n v="0"/>
    <n v="1.3333333333333335"/>
    <n v="0"/>
    <n v="0"/>
    <n v="0"/>
    <m/>
  </r>
  <r>
    <n v="38"/>
    <x v="106"/>
    <n v="58.833333333333336"/>
    <n v="89.426666666666691"/>
    <n v="0"/>
    <n v="25.25"/>
    <n v="33.583333333333336"/>
    <n v="0"/>
    <n v="0"/>
    <n v="0"/>
    <n v="0"/>
    <n v="0"/>
    <m/>
  </r>
  <r>
    <n v="38"/>
    <x v="120"/>
    <n v="65.75"/>
    <n v="139.58232218013472"/>
    <n v="0"/>
    <n v="0"/>
    <n v="1.6666666666666665"/>
    <n v="34.499999999999993"/>
    <n v="29.083333333333332"/>
    <n v="0"/>
    <n v="0.5"/>
    <n v="0"/>
    <m/>
  </r>
  <r>
    <n v="38"/>
    <x v="114"/>
    <n v="27.916666666666668"/>
    <n v="63.598994949494958"/>
    <n v="0"/>
    <n v="0"/>
    <n v="4.75"/>
    <n v="0"/>
    <n v="22.416666666666668"/>
    <n v="0"/>
    <n v="0.75"/>
    <n v="0"/>
    <m/>
  </r>
  <r>
    <n v="38"/>
    <x v="181"/>
    <n v="132.16666666666663"/>
    <n v="300.43955681186873"/>
    <n v="19.583333333333332"/>
    <n v="112.58333333333331"/>
    <n v="0"/>
    <n v="0"/>
    <n v="0"/>
    <n v="0"/>
    <n v="0"/>
    <n v="0"/>
    <m/>
  </r>
  <r>
    <n v="38"/>
    <x v="182"/>
    <n v="53.25"/>
    <n v="133.11285161405721"/>
    <n v="17.25"/>
    <n v="0"/>
    <n v="28"/>
    <n v="8"/>
    <n v="0"/>
    <n v="0"/>
    <n v="0"/>
    <n v="0"/>
    <m/>
  </r>
  <r>
    <n v="38"/>
    <x v="154"/>
    <n v="88.5"/>
    <n v="193.27559469489239"/>
    <n v="0"/>
    <n v="0"/>
    <n v="28.500000000000004"/>
    <n v="25"/>
    <n v="10.166666666666666"/>
    <n v="24.833333333333332"/>
    <n v="0"/>
    <n v="0"/>
    <m/>
  </r>
  <r>
    <n v="38"/>
    <x v="125"/>
    <n v="100.83333333333331"/>
    <n v="227.26685877556648"/>
    <n v="0"/>
    <n v="0"/>
    <n v="4.5"/>
    <n v="4.25"/>
    <n v="0.33333333333333331"/>
    <n v="91.749999999999986"/>
    <n v="0"/>
    <n v="0"/>
    <m/>
  </r>
  <r>
    <n v="38"/>
    <x v="126"/>
    <n v="101.66666666666666"/>
    <n v="254.19752697896516"/>
    <n v="0"/>
    <n v="0"/>
    <n v="8.25"/>
    <n v="23.75"/>
    <n v="8.8333333333333339"/>
    <n v="60.833333333333329"/>
    <n v="0"/>
    <n v="0"/>
    <m/>
  </r>
  <r>
    <n v="38"/>
    <x v="166"/>
    <n v="0.75"/>
    <n v="1.396311553030303"/>
    <n v="0"/>
    <n v="0"/>
    <n v="0.75"/>
    <n v="0"/>
    <n v="0"/>
    <n v="0"/>
    <n v="0"/>
    <n v="0"/>
    <m/>
  </r>
  <r>
    <n v="38"/>
    <x v="183"/>
    <n v="29.75"/>
    <n v="54.835680239898984"/>
    <n v="29.75"/>
    <n v="0"/>
    <n v="0"/>
    <n v="0"/>
    <n v="0"/>
    <n v="0"/>
    <n v="0"/>
    <n v="0"/>
    <m/>
  </r>
  <r>
    <n v="38"/>
    <x v="127"/>
    <n v="12.166666666666666"/>
    <n v="23.935014993686867"/>
    <n v="12.166666666666666"/>
    <n v="0"/>
    <n v="0"/>
    <n v="0"/>
    <n v="0"/>
    <n v="0"/>
    <n v="0"/>
    <n v="0"/>
    <m/>
  </r>
  <r>
    <n v="38"/>
    <x v="155"/>
    <n v="66.999999999999986"/>
    <n v="149.99575084175083"/>
    <n v="0"/>
    <n v="31.333333333333336"/>
    <n v="35.666666666666664"/>
    <n v="0"/>
    <n v="0"/>
    <n v="0"/>
    <n v="0"/>
    <n v="0"/>
    <m/>
  </r>
  <r>
    <n v="38"/>
    <x v="184"/>
    <n v="24.499999999999996"/>
    <n v="60.49526041666666"/>
    <n v="0"/>
    <n v="0"/>
    <n v="19.916666666666664"/>
    <n v="0"/>
    <n v="4.583333333333333"/>
    <n v="0"/>
    <n v="0"/>
    <n v="0"/>
    <m/>
  </r>
  <r>
    <n v="38"/>
    <x v="115"/>
    <n v="136.41666666666666"/>
    <n v="336.75480914791439"/>
    <n v="2.5"/>
    <n v="36.083333333333336"/>
    <n v="97.833333333333329"/>
    <n v="0"/>
    <n v="0"/>
    <n v="0"/>
    <n v="0"/>
    <n v="0"/>
    <m/>
  </r>
  <r>
    <n v="38"/>
    <x v="131"/>
    <n v="50.750000000000007"/>
    <n v="117.2411321022727"/>
    <n v="0"/>
    <n v="0"/>
    <n v="43.000000000000007"/>
    <n v="6.25"/>
    <n v="1.5"/>
    <n v="0"/>
    <n v="0"/>
    <n v="0"/>
    <m/>
  </r>
  <r>
    <n v="38"/>
    <x v="167"/>
    <n v="33.166666666666664"/>
    <n v="80.183582866161601"/>
    <n v="0"/>
    <n v="33.166666666666664"/>
    <n v="0"/>
    <n v="0"/>
    <n v="0"/>
    <n v="0"/>
    <n v="0"/>
    <n v="0"/>
    <m/>
  </r>
  <r>
    <n v="38"/>
    <x v="168"/>
    <n v="336.08333333333331"/>
    <n v="715.975571509421"/>
    <n v="0"/>
    <n v="0"/>
    <n v="14.333333333333332"/>
    <n v="53.416666666666671"/>
    <n v="212.25000000000006"/>
    <n v="8.5833333333333339"/>
    <n v="33"/>
    <n v="14.5"/>
    <m/>
  </r>
  <r>
    <n v="38"/>
    <x v="169"/>
    <n v="123.33333333333334"/>
    <n v="249.92099369533159"/>
    <n v="0"/>
    <n v="0"/>
    <n v="4.416666666666667"/>
    <n v="26.416666666666664"/>
    <n v="75.750000000000014"/>
    <n v="0"/>
    <n v="16.75"/>
    <n v="0"/>
    <m/>
  </r>
  <r>
    <n v="38"/>
    <x v="137"/>
    <n v="3.25"/>
    <n v="8.6489008838383832"/>
    <n v="0"/>
    <n v="0"/>
    <n v="0.25"/>
    <n v="0"/>
    <n v="3"/>
    <n v="0"/>
    <n v="0"/>
    <n v="0"/>
    <m/>
  </r>
  <r>
    <n v="38"/>
    <x v="124"/>
    <n v="19"/>
    <n v="30.198541666666667"/>
    <n v="13"/>
    <n v="0"/>
    <n v="0"/>
    <n v="6"/>
    <n v="0"/>
    <n v="0"/>
    <n v="0"/>
    <n v="0"/>
    <m/>
  </r>
  <r>
    <n v="38"/>
    <x v="139"/>
    <n v="1"/>
    <n v="2.2637969839354719"/>
    <n v="0"/>
    <n v="0"/>
    <n v="1"/>
    <n v="0"/>
    <n v="0"/>
    <n v="0"/>
    <n v="0"/>
    <n v="0"/>
    <m/>
  </r>
  <r>
    <n v="38"/>
    <x v="171"/>
    <n v="7.75"/>
    <n v="14.820547979797979"/>
    <n v="0"/>
    <n v="0"/>
    <n v="2"/>
    <n v="0"/>
    <n v="2"/>
    <n v="0"/>
    <n v="3.75"/>
    <n v="0"/>
    <m/>
  </r>
  <r>
    <n v="38"/>
    <x v="140"/>
    <n v="182.41666666666666"/>
    <n v="370.25013389099325"/>
    <n v="9"/>
    <n v="0"/>
    <n v="153"/>
    <n v="18.916666666666668"/>
    <n v="1.5"/>
    <n v="0"/>
    <n v="0"/>
    <n v="0"/>
    <m/>
  </r>
  <r>
    <n v="38"/>
    <x v="185"/>
    <n v="5.5"/>
    <n v="8.36"/>
    <n v="0"/>
    <n v="0"/>
    <n v="0"/>
    <n v="5.5"/>
    <n v="0"/>
    <n v="0"/>
    <n v="0"/>
    <n v="0"/>
    <m/>
  </r>
  <r>
    <n v="38"/>
    <x v="133"/>
    <n v="364.08333333333331"/>
    <n v="618.8983980955386"/>
    <n v="2.5833333333333335"/>
    <n v="0"/>
    <n v="300.5"/>
    <n v="53.000000000000007"/>
    <n v="0"/>
    <n v="0"/>
    <n v="0"/>
    <n v="8"/>
    <m/>
  </r>
  <r>
    <n v="38"/>
    <x v="144"/>
    <n v="53.166666666666664"/>
    <n v="95.844520833333334"/>
    <n v="0"/>
    <n v="0.75"/>
    <n v="47.666666666666664"/>
    <n v="0"/>
    <n v="4.75"/>
    <n v="0"/>
    <n v="0"/>
    <n v="0"/>
    <m/>
  </r>
  <r>
    <n v="38"/>
    <x v="145"/>
    <n v="9.75"/>
    <n v="17.748709227693602"/>
    <n v="9.75"/>
    <n v="0"/>
    <n v="0"/>
    <n v="0"/>
    <n v="0"/>
    <n v="0"/>
    <n v="0"/>
    <n v="0"/>
    <m/>
  </r>
  <r>
    <n v="38"/>
    <x v="163"/>
    <n v="33.166666666666671"/>
    <n v="87.086192869634687"/>
    <n v="0"/>
    <n v="14.416666666666666"/>
    <n v="0"/>
    <n v="0"/>
    <n v="0"/>
    <n v="18.75"/>
    <n v="0"/>
    <n v="0"/>
    <m/>
  </r>
  <r>
    <n v="38"/>
    <x v="178"/>
    <n v="143.33333333333329"/>
    <n v="320.88648882154888"/>
    <n v="4"/>
    <n v="91.833333333333343"/>
    <n v="45.5"/>
    <n v="2"/>
    <n v="0"/>
    <n v="0"/>
    <n v="0"/>
    <n v="0"/>
    <m/>
  </r>
  <r>
    <n v="38"/>
    <x v="176"/>
    <n v="15.666666666666668"/>
    <n v="28.947228956228955"/>
    <n v="7.5833333333333339"/>
    <n v="0"/>
    <n v="0"/>
    <n v="5.333333333333333"/>
    <n v="0"/>
    <n v="0"/>
    <n v="2.75"/>
    <n v="0"/>
    <m/>
  </r>
  <r>
    <n v="38"/>
    <x v="177"/>
    <n v="6.916666666666667"/>
    <n v="13.346806607744107"/>
    <n v="1.6666666666666665"/>
    <n v="0"/>
    <n v="0"/>
    <n v="4.75"/>
    <n v="0.5"/>
    <n v="0"/>
    <n v="0"/>
    <n v="0"/>
    <m/>
  </r>
  <r>
    <n v="38"/>
    <x v="186"/>
    <n v="2.4666666666666668"/>
    <n v="4.5092146464646463"/>
    <n v="2.4666666666666668"/>
    <n v="0"/>
    <n v="0"/>
    <n v="0"/>
    <n v="0"/>
    <n v="0"/>
    <n v="0"/>
    <n v="0"/>
    <m/>
  </r>
  <r>
    <n v="38"/>
    <x v="187"/>
    <n v="2.5333333333333337"/>
    <n v="4.6738714225589222"/>
    <n v="2.5333333333333337"/>
    <n v="0"/>
    <n v="0"/>
    <n v="0"/>
    <n v="0"/>
    <n v="0"/>
    <n v="0"/>
    <n v="0"/>
    <m/>
  </r>
  <r>
    <n v="38"/>
    <x v="188"/>
    <n v="8.75"/>
    <n v="15.203345959595961"/>
    <n v="8.75"/>
    <n v="0"/>
    <n v="0"/>
    <n v="0"/>
    <n v="0"/>
    <n v="0"/>
    <n v="0"/>
    <n v="0"/>
    <m/>
  </r>
  <r>
    <n v="39"/>
    <x v="0"/>
    <n v="107.49999999999999"/>
    <n v="344.08862958122904"/>
    <n v="0"/>
    <n v="26"/>
    <n v="23.75"/>
    <n v="31.749999999999996"/>
    <n v="26"/>
    <n v="0"/>
    <n v="0"/>
    <n v="0"/>
    <m/>
  </r>
  <r>
    <n v="39"/>
    <x v="3"/>
    <n v="6.083333333333333"/>
    <n v="18.609361847643097"/>
    <n v="0"/>
    <n v="0"/>
    <n v="0"/>
    <n v="2.3333333333333335"/>
    <n v="3.75"/>
    <n v="0"/>
    <n v="0"/>
    <n v="0"/>
    <m/>
  </r>
  <r>
    <n v="39"/>
    <x v="106"/>
    <n v="99.083333333333329"/>
    <n v="176.54258680555549"/>
    <n v="6.6666666666666661"/>
    <n v="0"/>
    <n v="47.083333333333329"/>
    <n v="8.75"/>
    <n v="36.583333333333329"/>
    <n v="0"/>
    <n v="0"/>
    <n v="0"/>
    <m/>
  </r>
  <r>
    <n v="39"/>
    <x v="120"/>
    <n v="4"/>
    <n v="8.3012499999999996"/>
    <n v="0"/>
    <n v="0"/>
    <n v="0"/>
    <n v="0"/>
    <n v="3.0000000000000004"/>
    <n v="0"/>
    <n v="1"/>
    <n v="0"/>
    <m/>
  </r>
  <r>
    <n v="39"/>
    <x v="114"/>
    <n v="23.333333333333336"/>
    <n v="45.889106165824906"/>
    <n v="0"/>
    <n v="0"/>
    <n v="1.5833333333333335"/>
    <n v="0"/>
    <n v="10.083333333333332"/>
    <n v="0"/>
    <n v="11.666666666666666"/>
    <n v="0"/>
    <m/>
  </r>
  <r>
    <n v="39"/>
    <x v="181"/>
    <n v="194.41666666666666"/>
    <n v="416.67171974537035"/>
    <n v="0"/>
    <n v="30.75"/>
    <n v="101.16666666666666"/>
    <n v="48.5"/>
    <n v="0"/>
    <n v="14"/>
    <n v="0"/>
    <n v="0"/>
    <m/>
  </r>
  <r>
    <n v="39"/>
    <x v="182"/>
    <n v="179.58333333333334"/>
    <n v="313.744986517256"/>
    <n v="26.25"/>
    <n v="48.75"/>
    <n v="61.833333333333329"/>
    <n v="3.25"/>
    <n v="0"/>
    <n v="0"/>
    <n v="0"/>
    <n v="39.5"/>
    <m/>
  </r>
  <r>
    <n v="39"/>
    <x v="154"/>
    <n v="66.5"/>
    <n v="163.23246863728821"/>
    <n v="0"/>
    <n v="0"/>
    <n v="0"/>
    <n v="0"/>
    <n v="19.833333333333332"/>
    <n v="46.666666666666664"/>
    <n v="0"/>
    <n v="0"/>
    <m/>
  </r>
  <r>
    <n v="39"/>
    <x v="125"/>
    <n v="83.999999999999986"/>
    <n v="173.98394365530305"/>
    <n v="0"/>
    <n v="0"/>
    <n v="0"/>
    <n v="2.25"/>
    <n v="14.666666666666666"/>
    <n v="67.083333333333329"/>
    <n v="0"/>
    <n v="0"/>
    <m/>
  </r>
  <r>
    <n v="39"/>
    <x v="126"/>
    <n v="107.16666666666666"/>
    <n v="239.4719785353536"/>
    <n v="0"/>
    <n v="0.75"/>
    <n v="0"/>
    <n v="3.25"/>
    <n v="62.250000000000007"/>
    <n v="40.916666666666664"/>
    <n v="0"/>
    <n v="0"/>
    <m/>
  </r>
  <r>
    <n v="39"/>
    <x v="183"/>
    <n v="91.333333333333343"/>
    <n v="212.31420384890572"/>
    <n v="0"/>
    <n v="91.333333333333343"/>
    <n v="0"/>
    <n v="0"/>
    <n v="0"/>
    <n v="0"/>
    <n v="0"/>
    <n v="0"/>
    <m/>
  </r>
  <r>
    <n v="39"/>
    <x v="127"/>
    <n v="58.083333333333329"/>
    <n v="141.04870088804714"/>
    <n v="1.75"/>
    <n v="23"/>
    <n v="33.333333333333329"/>
    <n v="0"/>
    <n v="0"/>
    <n v="0"/>
    <n v="0"/>
    <n v="0"/>
    <m/>
  </r>
  <r>
    <n v="39"/>
    <x v="155"/>
    <n v="5.1666666666666661"/>
    <n v="10.952992424242423"/>
    <n v="0"/>
    <n v="0"/>
    <n v="2"/>
    <n v="3.1666666666666665"/>
    <n v="0"/>
    <n v="0"/>
    <n v="0"/>
    <n v="0"/>
    <m/>
  </r>
  <r>
    <n v="39"/>
    <x v="184"/>
    <n v="15.583333333333332"/>
    <n v="31.987512626262621"/>
    <n v="0"/>
    <n v="0"/>
    <n v="0"/>
    <n v="4"/>
    <n v="11.583333333333332"/>
    <n v="0"/>
    <n v="0"/>
    <n v="0"/>
    <m/>
  </r>
  <r>
    <n v="39"/>
    <x v="136"/>
    <n v="35.5"/>
    <n v="67.908907190656578"/>
    <n v="6"/>
    <n v="29.416666666666668"/>
    <n v="8.3333333333333329E-2"/>
    <n v="0"/>
    <n v="0"/>
    <n v="0"/>
    <n v="0"/>
    <n v="0"/>
    <m/>
  </r>
  <r>
    <n v="39"/>
    <x v="115"/>
    <n v="157.91666666666669"/>
    <n v="369.98417595748515"/>
    <n v="0"/>
    <n v="0"/>
    <n v="157.91666666666669"/>
    <n v="0"/>
    <n v="0"/>
    <n v="0"/>
    <n v="0"/>
    <n v="0"/>
    <m/>
  </r>
  <r>
    <n v="39"/>
    <x v="131"/>
    <n v="13.25"/>
    <n v="27.747864583333332"/>
    <n v="0"/>
    <n v="0"/>
    <n v="0"/>
    <n v="0"/>
    <n v="13.25"/>
    <n v="0"/>
    <n v="0"/>
    <n v="0"/>
    <m/>
  </r>
  <r>
    <n v="39"/>
    <x v="167"/>
    <n v="86.5"/>
    <n v="176.65083017676767"/>
    <n v="0"/>
    <n v="86.5"/>
    <n v="0"/>
    <n v="0"/>
    <n v="0"/>
    <n v="0"/>
    <n v="0"/>
    <n v="0"/>
    <m/>
  </r>
  <r>
    <n v="39"/>
    <x v="189"/>
    <n v="20.25"/>
    <n v="36.241646938131311"/>
    <n v="20.25"/>
    <n v="0"/>
    <n v="0"/>
    <n v="0"/>
    <n v="0"/>
    <n v="0"/>
    <n v="0"/>
    <n v="0"/>
    <m/>
  </r>
  <r>
    <n v="39"/>
    <x v="137"/>
    <n v="1.25"/>
    <n v="2.3271859217171715"/>
    <n v="0"/>
    <n v="0"/>
    <n v="0"/>
    <n v="0"/>
    <n v="0"/>
    <n v="0"/>
    <n v="1.25"/>
    <n v="0"/>
    <m/>
  </r>
  <r>
    <n v="39"/>
    <x v="124"/>
    <n v="17.433333333333334"/>
    <n v="31.684550978535356"/>
    <n v="3.75"/>
    <n v="13.683333333333334"/>
    <n v="0"/>
    <n v="0"/>
    <n v="0"/>
    <n v="0"/>
    <n v="0"/>
    <n v="0"/>
    <m/>
  </r>
  <r>
    <n v="39"/>
    <x v="140"/>
    <n v="83.666666666666671"/>
    <n v="155.11641571969696"/>
    <n v="0"/>
    <n v="7.3333333333333339"/>
    <n v="54.166666666666679"/>
    <n v="22.166666666666668"/>
    <n v="0"/>
    <n v="0"/>
    <n v="0"/>
    <n v="0"/>
    <m/>
  </r>
  <r>
    <n v="39"/>
    <x v="141"/>
    <n v="38.25"/>
    <n v="93.164836225684127"/>
    <n v="0"/>
    <n v="0"/>
    <n v="32.25"/>
    <n v="0"/>
    <n v="0"/>
    <n v="6"/>
    <n v="0"/>
    <n v="0"/>
    <m/>
  </r>
  <r>
    <n v="39"/>
    <x v="142"/>
    <n v="22.083333333333332"/>
    <n v="33.566666666666663"/>
    <n v="0"/>
    <n v="0"/>
    <n v="22.083333333333332"/>
    <n v="0"/>
    <n v="0"/>
    <n v="0"/>
    <n v="0"/>
    <n v="0"/>
    <m/>
  </r>
  <r>
    <n v="39"/>
    <x v="133"/>
    <n v="225.83333333333334"/>
    <n v="401.2058894149834"/>
    <n v="0"/>
    <n v="0"/>
    <n v="112"/>
    <n v="112.58333333333333"/>
    <n v="1.25"/>
    <n v="0"/>
    <n v="0"/>
    <n v="0"/>
    <m/>
  </r>
  <r>
    <n v="39"/>
    <x v="144"/>
    <n v="13.833333333333334"/>
    <n v="25.823854166666663"/>
    <n v="0"/>
    <n v="0"/>
    <n v="6.3333333333333339"/>
    <n v="0"/>
    <n v="7.5"/>
    <n v="0"/>
    <n v="0"/>
    <n v="0"/>
    <m/>
  </r>
  <r>
    <n v="39"/>
    <x v="145"/>
    <n v="12"/>
    <n v="25.647973484848485"/>
    <n v="0"/>
    <n v="12"/>
    <n v="0"/>
    <n v="0"/>
    <n v="0"/>
    <n v="0"/>
    <n v="0"/>
    <n v="0"/>
    <m/>
  </r>
  <r>
    <n v="39"/>
    <x v="146"/>
    <n v="10.833333333333332"/>
    <n v="16.466666666666669"/>
    <n v="0"/>
    <n v="0"/>
    <n v="0"/>
    <n v="0"/>
    <n v="0"/>
    <n v="0"/>
    <n v="0"/>
    <n v="10.833333333333332"/>
    <m/>
  </r>
  <r>
    <n v="39"/>
    <x v="150"/>
    <n v="1.8333333333333335"/>
    <n v="3.6572222222222219"/>
    <n v="0"/>
    <n v="0"/>
    <n v="0"/>
    <n v="1.8333333333333335"/>
    <n v="0"/>
    <n v="0"/>
    <n v="0"/>
    <n v="0"/>
    <m/>
  </r>
  <r>
    <n v="39"/>
    <x v="163"/>
    <n v="57.416666666666664"/>
    <n v="153.20207373843647"/>
    <n v="0"/>
    <n v="0"/>
    <n v="19.333333333333332"/>
    <n v="0"/>
    <n v="0"/>
    <n v="38.083333333333329"/>
    <n v="0"/>
    <n v="0"/>
    <m/>
  </r>
  <r>
    <n v="39"/>
    <x v="190"/>
    <n v="13.5"/>
    <n v="25.391183712121212"/>
    <n v="0"/>
    <n v="0"/>
    <n v="0"/>
    <n v="0"/>
    <n v="0"/>
    <n v="13.5"/>
    <n v="0"/>
    <n v="0"/>
    <m/>
  </r>
  <r>
    <n v="39"/>
    <x v="191"/>
    <n v="18"/>
    <n v="67.968303958005265"/>
    <n v="0"/>
    <n v="0"/>
    <n v="0"/>
    <n v="0"/>
    <n v="0"/>
    <n v="18"/>
    <n v="0"/>
    <n v="0"/>
    <m/>
  </r>
  <r>
    <n v="39"/>
    <x v="178"/>
    <n v="519.74999999999989"/>
    <n v="1099.2178060500839"/>
    <n v="1.5"/>
    <n v="89.416666666666657"/>
    <n v="195.24999999999997"/>
    <n v="157.41666666666671"/>
    <n v="72.666666666666671"/>
    <n v="3.5"/>
    <n v="0"/>
    <n v="0"/>
    <m/>
  </r>
  <r>
    <n v="39"/>
    <x v="177"/>
    <n v="18.25"/>
    <n v="35.466953388047138"/>
    <n v="0.5"/>
    <n v="4"/>
    <n v="8.1666666666666661"/>
    <n v="5.583333333333333"/>
    <n v="0"/>
    <n v="0"/>
    <n v="0"/>
    <n v="0"/>
    <m/>
  </r>
  <r>
    <n v="39"/>
    <x v="192"/>
    <n v="6"/>
    <n v="11.019703282828281"/>
    <n v="6"/>
    <n v="0"/>
    <n v="0"/>
    <n v="0"/>
    <n v="0"/>
    <n v="0"/>
    <n v="0"/>
    <n v="0"/>
    <m/>
  </r>
  <r>
    <n v="39"/>
    <x v="193"/>
    <n v="5"/>
    <n v="9.1830860690235667"/>
    <n v="5"/>
    <n v="0"/>
    <n v="0"/>
    <n v="0"/>
    <n v="0"/>
    <n v="0"/>
    <n v="0"/>
    <n v="0"/>
    <m/>
  </r>
  <r>
    <n v="39"/>
    <x v="194"/>
    <n v="5.833333333333333"/>
    <n v="9.3415924873737382"/>
    <n v="5.1666666666666661"/>
    <n v="0"/>
    <n v="0"/>
    <n v="0.66666666666666663"/>
    <n v="0"/>
    <n v="0"/>
    <n v="0"/>
    <n v="0"/>
    <m/>
  </r>
  <r>
    <n v="39"/>
    <x v="179"/>
    <n v="3.25"/>
    <n v="6.483257575757575"/>
    <n v="0"/>
    <n v="3.25"/>
    <n v="0"/>
    <n v="0"/>
    <n v="0"/>
    <n v="0"/>
    <n v="0"/>
    <n v="0"/>
    <m/>
  </r>
  <r>
    <n v="39"/>
    <x v="188"/>
    <n v="22.5"/>
    <n v="58.206125353535342"/>
    <n v="22.5"/>
    <n v="0"/>
    <n v="0"/>
    <n v="0"/>
    <n v="0"/>
    <n v="0"/>
    <n v="0"/>
    <n v="0"/>
    <m/>
  </r>
  <r>
    <n v="39"/>
    <x v="195"/>
    <n v="2"/>
    <n v="3.04"/>
    <n v="0"/>
    <n v="0"/>
    <n v="2"/>
    <n v="0"/>
    <n v="0"/>
    <n v="0"/>
    <n v="0"/>
    <n v="0"/>
    <m/>
  </r>
  <r>
    <n v="39"/>
    <x v="196"/>
    <n v="25.583333333333336"/>
    <n v="56.17750215698652"/>
    <n v="1.25"/>
    <n v="4.916666666666667"/>
    <n v="10.166666666666668"/>
    <n v="6"/>
    <n v="3.25"/>
    <n v="0"/>
    <n v="0"/>
    <n v="0"/>
    <m/>
  </r>
  <r>
    <n v="39"/>
    <x v="197"/>
    <n v="0.91666666666666674"/>
    <n v="1.3933333333333335"/>
    <n v="0"/>
    <n v="0"/>
    <n v="0"/>
    <n v="0"/>
    <n v="0"/>
    <n v="0"/>
    <n v="0"/>
    <n v="0.91666666666666674"/>
    <m/>
  </r>
  <r>
    <n v="39"/>
    <x v="198"/>
    <n v="3"/>
    <n v="4.5600000000000005"/>
    <n v="0"/>
    <n v="0"/>
    <n v="0"/>
    <n v="0"/>
    <n v="0"/>
    <n v="0"/>
    <n v="0"/>
    <n v="3"/>
    <m/>
  </r>
  <r>
    <n v="39"/>
    <x v="199"/>
    <n v="45.916666666666664"/>
    <n v="92.07050473484847"/>
    <n v="32.5"/>
    <n v="0"/>
    <n v="0"/>
    <n v="0"/>
    <n v="13.416666666666666"/>
    <n v="0"/>
    <n v="0"/>
    <n v="0"/>
    <m/>
  </r>
  <r>
    <n v="39"/>
    <x v="200"/>
    <n v="35.5"/>
    <n v="78.279999999999987"/>
    <n v="0"/>
    <n v="0"/>
    <n v="0"/>
    <n v="0"/>
    <n v="0"/>
    <n v="0"/>
    <n v="0"/>
    <n v="35.5"/>
    <m/>
  </r>
  <r>
    <n v="39"/>
    <x v="201"/>
    <n v="2.75"/>
    <n v="4.18"/>
    <n v="0"/>
    <n v="0"/>
    <n v="2.75"/>
    <n v="0"/>
    <n v="0"/>
    <n v="0"/>
    <n v="0"/>
    <n v="0"/>
    <m/>
  </r>
  <r>
    <n v="39"/>
    <x v="202"/>
    <n v="15.166666666666668"/>
    <n v="41.934109848484852"/>
    <n v="0"/>
    <n v="0"/>
    <n v="15.166666666666668"/>
    <n v="0"/>
    <n v="0"/>
    <n v="0"/>
    <n v="0"/>
    <n v="0"/>
    <m/>
  </r>
  <r>
    <n v="40"/>
    <x v="0"/>
    <n v="47.666666666666671"/>
    <n v="156.5849645412458"/>
    <n v="0"/>
    <n v="8.5"/>
    <n v="14"/>
    <n v="11.5"/>
    <n v="13.666666666666666"/>
    <n v="0"/>
    <n v="0"/>
    <n v="0"/>
    <m/>
  </r>
  <r>
    <n v="40"/>
    <x v="3"/>
    <n v="1"/>
    <n v="3.7760168865558486"/>
    <n v="0"/>
    <n v="0"/>
    <n v="0"/>
    <n v="0"/>
    <n v="0"/>
    <n v="1"/>
    <n v="0"/>
    <n v="0"/>
    <m/>
  </r>
  <r>
    <n v="40"/>
    <x v="106"/>
    <n v="18.5"/>
    <n v="28.594848484848484"/>
    <n v="0"/>
    <n v="0"/>
    <n v="17.5"/>
    <n v="0"/>
    <n v="1"/>
    <n v="0"/>
    <n v="0"/>
    <n v="0"/>
    <m/>
  </r>
  <r>
    <n v="40"/>
    <x v="120"/>
    <n v="1.75"/>
    <n v="1.4961363636363636"/>
    <n v="0"/>
    <n v="1.75"/>
    <n v="0"/>
    <n v="0"/>
    <n v="0"/>
    <n v="0"/>
    <n v="0"/>
    <n v="0"/>
    <m/>
  </r>
  <r>
    <n v="40"/>
    <x v="114"/>
    <n v="13.966666666666667"/>
    <n v="27.387078598484841"/>
    <n v="0"/>
    <n v="1.75"/>
    <n v="0"/>
    <n v="0"/>
    <n v="12.216666666666667"/>
    <n v="0"/>
    <n v="0"/>
    <n v="0"/>
    <m/>
  </r>
  <r>
    <n v="40"/>
    <x v="181"/>
    <n v="84.983333333333334"/>
    <n v="199.93076970959601"/>
    <n v="0"/>
    <n v="0"/>
    <n v="8.5"/>
    <n v="16.200000000000003"/>
    <n v="60.283333333333331"/>
    <n v="0"/>
    <n v="0"/>
    <n v="0"/>
    <m/>
  </r>
  <r>
    <n v="40"/>
    <x v="182"/>
    <n v="158.16666666666666"/>
    <n v="293.65460480429289"/>
    <n v="0"/>
    <n v="19"/>
    <n v="110.5"/>
    <n v="21.666666666666668"/>
    <n v="0"/>
    <n v="0"/>
    <n v="0"/>
    <n v="7"/>
    <m/>
  </r>
  <r>
    <n v="40"/>
    <x v="154"/>
    <n v="30.666666666666668"/>
    <n v="63.491005580808086"/>
    <n v="0"/>
    <n v="0"/>
    <n v="0"/>
    <n v="0"/>
    <n v="30.666666666666668"/>
    <n v="0"/>
    <n v="0"/>
    <n v="0"/>
    <m/>
  </r>
  <r>
    <n v="40"/>
    <x v="125"/>
    <n v="35.083333333333336"/>
    <n v="73.415473535353513"/>
    <n v="0"/>
    <n v="0"/>
    <n v="0"/>
    <n v="0"/>
    <n v="35.083333333333336"/>
    <n v="0"/>
    <n v="0"/>
    <n v="0"/>
    <m/>
  </r>
  <r>
    <n v="40"/>
    <x v="126"/>
    <n v="8.0833333333333321"/>
    <n v="16.938764116161614"/>
    <n v="0"/>
    <n v="0"/>
    <n v="0"/>
    <n v="0"/>
    <n v="8.0833333333333321"/>
    <n v="0"/>
    <n v="0"/>
    <n v="0"/>
    <m/>
  </r>
  <r>
    <n v="40"/>
    <x v="183"/>
    <n v="65.25"/>
    <n v="166.61836066287881"/>
    <n v="2"/>
    <n v="10.166666666666666"/>
    <n v="53.083333333333336"/>
    <n v="0"/>
    <n v="0"/>
    <n v="0"/>
    <n v="0"/>
    <n v="0"/>
    <m/>
  </r>
  <r>
    <n v="40"/>
    <x v="127"/>
    <n v="36.75"/>
    <n v="81.400534684343427"/>
    <n v="0"/>
    <n v="0"/>
    <n v="36.75"/>
    <n v="0"/>
    <n v="0"/>
    <n v="0"/>
    <n v="0"/>
    <n v="0"/>
    <m/>
  </r>
  <r>
    <n v="40"/>
    <x v="155"/>
    <n v="23.5"/>
    <n v="72.834559332140316"/>
    <n v="0"/>
    <n v="0"/>
    <n v="0"/>
    <n v="0"/>
    <n v="0"/>
    <n v="23.5"/>
    <n v="0"/>
    <n v="0"/>
    <m/>
  </r>
  <r>
    <n v="40"/>
    <x v="136"/>
    <n v="81.333333333333329"/>
    <n v="197.14696617518547"/>
    <n v="0"/>
    <n v="0"/>
    <n v="69.083333333333329"/>
    <n v="0"/>
    <n v="0"/>
    <n v="0"/>
    <n v="0"/>
    <n v="12.25"/>
    <m/>
  </r>
  <r>
    <n v="40"/>
    <x v="115"/>
    <n v="63.25"/>
    <n v="135.13884578310098"/>
    <n v="0"/>
    <n v="0"/>
    <n v="63.25"/>
    <n v="0"/>
    <n v="0"/>
    <n v="0"/>
    <n v="0"/>
    <n v="0"/>
    <m/>
  </r>
  <r>
    <n v="40"/>
    <x v="167"/>
    <n v="182.08333333333331"/>
    <n v="382.51224402777785"/>
    <n v="0"/>
    <n v="179.16666666666666"/>
    <n v="2.9166666666666665"/>
    <n v="0"/>
    <n v="0"/>
    <n v="0"/>
    <n v="0"/>
    <n v="0"/>
    <m/>
  </r>
  <r>
    <n v="40"/>
    <x v="189"/>
    <n v="97.499999999999986"/>
    <n v="225.69406916245796"/>
    <n v="11.25"/>
    <n v="63.75"/>
    <n v="22.5"/>
    <n v="0"/>
    <n v="0"/>
    <n v="0"/>
    <n v="0"/>
    <n v="0"/>
    <m/>
  </r>
  <r>
    <n v="40"/>
    <x v="124"/>
    <n v="47"/>
    <n v="87.913723642676786"/>
    <n v="9.4166666666666679"/>
    <n v="37.583333333333329"/>
    <n v="0"/>
    <n v="0"/>
    <n v="0"/>
    <n v="0"/>
    <n v="0"/>
    <n v="0"/>
    <m/>
  </r>
  <r>
    <n v="40"/>
    <x v="138"/>
    <n v="2.75"/>
    <n v="4.18"/>
    <n v="0"/>
    <n v="2.75"/>
    <n v="0"/>
    <n v="0"/>
    <n v="0"/>
    <n v="0"/>
    <n v="0"/>
    <n v="0"/>
    <m/>
  </r>
  <r>
    <n v="40"/>
    <x v="141"/>
    <n v="21.25"/>
    <n v="32.299999999999997"/>
    <n v="0"/>
    <n v="0"/>
    <n v="21.25"/>
    <n v="0"/>
    <n v="0"/>
    <n v="0"/>
    <n v="0"/>
    <n v="0"/>
    <m/>
  </r>
  <r>
    <n v="40"/>
    <x v="142"/>
    <n v="2.5"/>
    <n v="9.5917708333333316"/>
    <n v="0"/>
    <n v="0"/>
    <n v="2.5"/>
    <n v="0"/>
    <n v="0"/>
    <n v="0"/>
    <n v="0"/>
    <n v="0"/>
    <m/>
  </r>
  <r>
    <n v="40"/>
    <x v="133"/>
    <n v="182.21666666666667"/>
    <n v="348.69389506523578"/>
    <n v="0"/>
    <n v="0"/>
    <n v="18.5"/>
    <n v="131.13333333333335"/>
    <n v="32.583333333333336"/>
    <n v="0"/>
    <n v="0"/>
    <n v="0"/>
    <m/>
  </r>
  <r>
    <n v="40"/>
    <x v="143"/>
    <n v="8.75"/>
    <n v="18.896718749999998"/>
    <n v="0"/>
    <n v="0"/>
    <n v="0"/>
    <n v="0"/>
    <n v="8.75"/>
    <n v="0"/>
    <n v="0"/>
    <n v="0"/>
    <m/>
  </r>
  <r>
    <n v="40"/>
    <x v="144"/>
    <n v="4.25"/>
    <n v="6.46"/>
    <n v="0"/>
    <n v="0"/>
    <n v="0"/>
    <n v="4.25"/>
    <n v="0"/>
    <n v="0"/>
    <n v="0"/>
    <n v="0"/>
    <m/>
  </r>
  <r>
    <n v="40"/>
    <x v="159"/>
    <n v="12.916666666666668"/>
    <n v="40.016140142951841"/>
    <n v="0"/>
    <n v="0"/>
    <n v="0"/>
    <n v="0"/>
    <n v="0"/>
    <n v="12.916666666666668"/>
    <n v="0"/>
    <n v="0"/>
    <m/>
  </r>
  <r>
    <n v="40"/>
    <x v="203"/>
    <n v="91.416666666666657"/>
    <n v="217.57738556186868"/>
    <n v="0"/>
    <n v="0"/>
    <n v="0"/>
    <n v="0"/>
    <n v="0"/>
    <n v="91.416666666666657"/>
    <n v="0"/>
    <n v="0"/>
    <m/>
  </r>
  <r>
    <n v="40"/>
    <x v="163"/>
    <n v="35.583333333333336"/>
    <n v="85.82525756734006"/>
    <n v="0"/>
    <n v="0"/>
    <n v="35.583333333333336"/>
    <n v="0"/>
    <n v="0"/>
    <n v="0"/>
    <n v="0"/>
    <n v="0"/>
    <m/>
  </r>
  <r>
    <n v="40"/>
    <x v="191"/>
    <n v="3.5833333333333335"/>
    <n v="7.1482070707070706"/>
    <n v="0"/>
    <n v="0"/>
    <n v="0"/>
    <n v="0"/>
    <n v="0"/>
    <n v="3.5833333333333335"/>
    <n v="0"/>
    <n v="0"/>
    <m/>
  </r>
  <r>
    <n v="40"/>
    <x v="204"/>
    <n v="10.916666666666666"/>
    <n v="21.669371328083997"/>
    <n v="0"/>
    <n v="0"/>
    <n v="0"/>
    <n v="0"/>
    <n v="0"/>
    <n v="10.916666666666666"/>
    <n v="0"/>
    <n v="0"/>
    <m/>
  </r>
  <r>
    <n v="40"/>
    <x v="178"/>
    <n v="63.749999999999993"/>
    <n v="137.04236111111109"/>
    <n v="0"/>
    <n v="0"/>
    <n v="27.833333333333332"/>
    <n v="0"/>
    <n v="35.916666666666664"/>
    <n v="0"/>
    <n v="0"/>
    <n v="0"/>
    <m/>
  </r>
  <r>
    <n v="40"/>
    <x v="176"/>
    <n v="0.5"/>
    <n v="0.99742424242424232"/>
    <n v="0"/>
    <n v="0"/>
    <n v="0"/>
    <n v="0"/>
    <n v="0.5"/>
    <n v="0"/>
    <n v="0"/>
    <n v="0"/>
    <m/>
  </r>
  <r>
    <n v="40"/>
    <x v="177"/>
    <n v="2.75"/>
    <n v="5.3860085227272725"/>
    <n v="0"/>
    <n v="0"/>
    <n v="0"/>
    <n v="0"/>
    <n v="2"/>
    <n v="0"/>
    <n v="0.75"/>
    <n v="0"/>
    <m/>
  </r>
  <r>
    <n v="40"/>
    <x v="188"/>
    <n v="61.366666666666667"/>
    <n v="108.67656397306396"/>
    <n v="61.366666666666667"/>
    <n v="0"/>
    <n v="0"/>
    <n v="0"/>
    <n v="0"/>
    <n v="0"/>
    <n v="0"/>
    <n v="0"/>
    <m/>
  </r>
  <r>
    <n v="40"/>
    <x v="180"/>
    <n v="0.33333333333333331"/>
    <n v="0.5066666666666666"/>
    <n v="0.33333333333333331"/>
    <n v="0"/>
    <n v="0"/>
    <n v="0"/>
    <n v="0"/>
    <n v="0"/>
    <n v="0"/>
    <n v="0"/>
    <m/>
  </r>
  <r>
    <n v="40"/>
    <x v="196"/>
    <n v="7"/>
    <n v="14.077717744107744"/>
    <n v="0"/>
    <n v="0"/>
    <n v="0"/>
    <n v="0"/>
    <n v="6.333333333333333"/>
    <n v="0"/>
    <n v="0.66666666666666663"/>
    <n v="0"/>
    <m/>
  </r>
  <r>
    <n v="40"/>
    <x v="205"/>
    <n v="4"/>
    <n v="6.08"/>
    <n v="0"/>
    <n v="0"/>
    <n v="0"/>
    <n v="0"/>
    <n v="0"/>
    <n v="0"/>
    <n v="0"/>
    <n v="4"/>
    <m/>
  </r>
  <r>
    <n v="41"/>
    <x v="0"/>
    <n v="91.666666666666671"/>
    <n v="292.74531290193607"/>
    <n v="0"/>
    <n v="19.833333333333332"/>
    <n v="22.75"/>
    <n v="31.749999999999996"/>
    <n v="17.333333333333332"/>
    <n v="0"/>
    <n v="0"/>
    <n v="0"/>
    <m/>
  </r>
  <r>
    <n v="41"/>
    <x v="3"/>
    <n v="1"/>
    <n v="1.9948484848484846"/>
    <n v="0"/>
    <n v="0"/>
    <n v="0"/>
    <n v="0"/>
    <n v="1"/>
    <n v="0"/>
    <n v="0"/>
    <n v="0"/>
    <m/>
  </r>
  <r>
    <n v="41"/>
    <x v="206"/>
    <n v="0.33333333333333331"/>
    <n v="0.73245333333333318"/>
    <n v="0"/>
    <n v="0"/>
    <n v="0"/>
    <n v="0"/>
    <n v="0.33333333333333331"/>
    <n v="0"/>
    <n v="0"/>
    <n v="0"/>
    <m/>
  </r>
  <r>
    <n v="41"/>
    <x v="153"/>
    <n v="1"/>
    <n v="2.1973599999999998"/>
    <n v="0"/>
    <n v="0"/>
    <n v="0"/>
    <n v="0"/>
    <n v="1"/>
    <n v="0"/>
    <n v="0"/>
    <n v="0"/>
    <m/>
  </r>
  <r>
    <n v="41"/>
    <x v="106"/>
    <n v="32.75"/>
    <n v="49.779999999999987"/>
    <n v="0"/>
    <n v="0"/>
    <n v="32.75"/>
    <n v="0"/>
    <n v="0"/>
    <n v="0"/>
    <n v="0"/>
    <n v="0"/>
    <m/>
  </r>
  <r>
    <n v="41"/>
    <x v="207"/>
    <n v="3.25"/>
    <n v="8.1042370785590627"/>
    <n v="0"/>
    <n v="0"/>
    <n v="0"/>
    <n v="0"/>
    <n v="0"/>
    <n v="3.25"/>
    <n v="0"/>
    <n v="0"/>
    <m/>
  </r>
  <r>
    <n v="41"/>
    <x v="208"/>
    <n v="3.5"/>
    <n v="7.7301140828780754"/>
    <n v="0"/>
    <n v="0"/>
    <n v="0"/>
    <n v="0"/>
    <n v="2"/>
    <n v="1.5"/>
    <n v="0"/>
    <n v="0"/>
    <m/>
  </r>
  <r>
    <n v="41"/>
    <x v="120"/>
    <n v="94.733333333333334"/>
    <n v="207.48217963366031"/>
    <n v="0"/>
    <n v="3.5"/>
    <n v="23"/>
    <n v="4.75"/>
    <n v="24.583333333333332"/>
    <n v="0"/>
    <n v="38.900000000000006"/>
    <n v="0"/>
    <m/>
  </r>
  <r>
    <n v="41"/>
    <x v="114"/>
    <n v="241.68333333333331"/>
    <n v="544.33700096716495"/>
    <n v="0"/>
    <n v="10.833333333333332"/>
    <n v="78.916666666666657"/>
    <n v="10.25"/>
    <n v="82.583333333333329"/>
    <n v="0"/>
    <n v="59.1"/>
    <n v="0"/>
    <m/>
  </r>
  <r>
    <n v="41"/>
    <x v="181"/>
    <n v="40.25"/>
    <n v="72.838526491602806"/>
    <n v="0"/>
    <n v="0"/>
    <n v="6.833333333333333"/>
    <n v="2.75"/>
    <n v="1"/>
    <n v="0"/>
    <n v="29.666666666666668"/>
    <n v="0"/>
    <m/>
  </r>
  <r>
    <n v="41"/>
    <x v="182"/>
    <n v="245.16666666666657"/>
    <n v="516.83968925925956"/>
    <n v="1.25"/>
    <n v="3"/>
    <n v="100.58333333333331"/>
    <n v="34.999999999999993"/>
    <n v="94.083333333333329"/>
    <n v="0"/>
    <n v="11.25"/>
    <n v="0"/>
    <m/>
  </r>
  <r>
    <n v="41"/>
    <x v="154"/>
    <n v="34"/>
    <n v="76.811977585944319"/>
    <n v="0"/>
    <n v="0"/>
    <n v="3.5"/>
    <n v="0"/>
    <n v="2.5833333333333335"/>
    <n v="6.75"/>
    <n v="21.166666666666668"/>
    <n v="0"/>
    <m/>
  </r>
  <r>
    <n v="41"/>
    <x v="125"/>
    <n v="23.666666666666668"/>
    <n v="54.620123939707909"/>
    <n v="0"/>
    <n v="0"/>
    <n v="3"/>
    <n v="0"/>
    <n v="2.5"/>
    <n v="4.5"/>
    <n v="13.666666666666666"/>
    <n v="0"/>
    <m/>
  </r>
  <r>
    <n v="41"/>
    <x v="126"/>
    <n v="25.666666666666671"/>
    <n v="55.574221729619829"/>
    <n v="0"/>
    <n v="0"/>
    <n v="5"/>
    <n v="0"/>
    <n v="2.25"/>
    <n v="5.5"/>
    <n v="12.916666666666666"/>
    <n v="0"/>
    <m/>
  </r>
  <r>
    <n v="41"/>
    <x v="209"/>
    <n v="2.1666666666666665"/>
    <n v="6.593054722222222"/>
    <n v="0"/>
    <n v="2.1666666666666665"/>
    <n v="0"/>
    <n v="0"/>
    <n v="0"/>
    <n v="0"/>
    <n v="0"/>
    <n v="0"/>
    <m/>
  </r>
  <r>
    <n v="41"/>
    <x v="210"/>
    <n v="1.1666666666666667"/>
    <n v="2.5635866666666667"/>
    <n v="0"/>
    <n v="1.1666666666666667"/>
    <n v="0"/>
    <n v="0"/>
    <n v="0"/>
    <n v="0"/>
    <n v="0"/>
    <n v="0"/>
    <m/>
  </r>
  <r>
    <n v="41"/>
    <x v="130"/>
    <n v="1.1666666666666667"/>
    <n v="2.5635866666666667"/>
    <n v="0"/>
    <n v="1.1666666666666667"/>
    <n v="0"/>
    <n v="0"/>
    <n v="0"/>
    <n v="0"/>
    <n v="0"/>
    <n v="0"/>
    <m/>
  </r>
  <r>
    <n v="41"/>
    <x v="183"/>
    <n v="139.41666666666666"/>
    <n v="346.56465169191915"/>
    <n v="0"/>
    <n v="24.75"/>
    <n v="114.66666666666667"/>
    <n v="0"/>
    <n v="0"/>
    <n v="0"/>
    <n v="0"/>
    <n v="0"/>
    <m/>
  </r>
  <r>
    <n v="41"/>
    <x v="127"/>
    <n v="106"/>
    <n v="229.46387720558045"/>
    <n v="0"/>
    <n v="0"/>
    <n v="106"/>
    <n v="0"/>
    <n v="0"/>
    <n v="0"/>
    <n v="0"/>
    <n v="0"/>
    <m/>
  </r>
  <r>
    <n v="41"/>
    <x v="155"/>
    <n v="4"/>
    <n v="8.3693560606060586"/>
    <n v="0"/>
    <n v="0"/>
    <n v="0"/>
    <n v="0"/>
    <n v="4"/>
    <n v="0"/>
    <n v="0"/>
    <n v="0"/>
    <m/>
  </r>
  <r>
    <n v="41"/>
    <x v="136"/>
    <n v="130.5"/>
    <n v="308.30400650472734"/>
    <n v="0"/>
    <n v="0"/>
    <n v="109"/>
    <n v="0"/>
    <n v="0"/>
    <n v="0"/>
    <n v="0"/>
    <n v="21.5"/>
    <m/>
  </r>
  <r>
    <n v="41"/>
    <x v="131"/>
    <n v="3.6666666666666665"/>
    <n v="5.5733333333333333"/>
    <n v="0"/>
    <n v="0"/>
    <n v="0"/>
    <n v="0"/>
    <n v="3.6666666666666665"/>
    <n v="0"/>
    <n v="0"/>
    <n v="0"/>
    <m/>
  </r>
  <r>
    <n v="41"/>
    <x v="167"/>
    <n v="125.91666666666669"/>
    <n v="268.2728396085858"/>
    <n v="0"/>
    <n v="53.25"/>
    <n v="72.666666666666657"/>
    <n v="0"/>
    <n v="0"/>
    <n v="0"/>
    <n v="0"/>
    <n v="0"/>
    <m/>
  </r>
  <r>
    <n v="41"/>
    <x v="189"/>
    <n v="150.33333333333331"/>
    <n v="377.39176140151505"/>
    <n v="0"/>
    <n v="0"/>
    <n v="150.33333333333331"/>
    <n v="0"/>
    <n v="0"/>
    <n v="0"/>
    <n v="0"/>
    <n v="0"/>
    <m/>
  </r>
  <r>
    <n v="41"/>
    <x v="124"/>
    <n v="235.75000000000003"/>
    <n v="536.12794366372077"/>
    <n v="3.333333333333333"/>
    <n v="154.41666666666671"/>
    <n v="74.833333333333329"/>
    <n v="3.1666666666666665"/>
    <n v="0"/>
    <n v="0"/>
    <n v="0"/>
    <n v="0"/>
    <m/>
  </r>
  <r>
    <n v="41"/>
    <x v="140"/>
    <n v="23.000000000000004"/>
    <n v="44.901150416666667"/>
    <n v="0"/>
    <n v="17.666666666666668"/>
    <n v="5.3333333333333339"/>
    <n v="0"/>
    <n v="0"/>
    <n v="0"/>
    <n v="0"/>
    <n v="0"/>
    <m/>
  </r>
  <r>
    <n v="41"/>
    <x v="141"/>
    <n v="2"/>
    <n v="3.9190277777777776"/>
    <n v="0"/>
    <n v="0"/>
    <n v="2"/>
    <n v="0"/>
    <n v="0"/>
    <n v="0"/>
    <n v="0"/>
    <n v="0"/>
    <m/>
  </r>
  <r>
    <n v="41"/>
    <x v="133"/>
    <n v="840.08333333333326"/>
    <n v="1926.0803481439375"/>
    <n v="0"/>
    <n v="133.08333333333334"/>
    <n v="74.833333333333343"/>
    <n v="401.58333333333337"/>
    <n v="230.58333333333329"/>
    <n v="0"/>
    <n v="0"/>
    <n v="0"/>
    <m/>
  </r>
  <r>
    <n v="41"/>
    <x v="174"/>
    <n v="24.75"/>
    <n v="58.952342083333328"/>
    <n v="20.75"/>
    <n v="0"/>
    <n v="0"/>
    <n v="0"/>
    <n v="0"/>
    <n v="0"/>
    <n v="4"/>
    <n v="0"/>
    <m/>
  </r>
  <r>
    <n v="41"/>
    <x v="145"/>
    <n v="48.166666666666664"/>
    <n v="118.43673746422562"/>
    <n v="0"/>
    <n v="48.166666666666664"/>
    <n v="0"/>
    <n v="0"/>
    <n v="0"/>
    <n v="0"/>
    <n v="0"/>
    <n v="0"/>
    <m/>
  </r>
  <r>
    <n v="41"/>
    <x v="158"/>
    <n v="26.333333333333336"/>
    <n v="52.231127840909082"/>
    <n v="0"/>
    <n v="0"/>
    <n v="16.083333333333336"/>
    <n v="0"/>
    <n v="10.25"/>
    <n v="0"/>
    <n v="0"/>
    <n v="0"/>
    <m/>
  </r>
  <r>
    <n v="41"/>
    <x v="162"/>
    <n v="14"/>
    <n v="41.33495928797884"/>
    <n v="0"/>
    <n v="0"/>
    <n v="0"/>
    <n v="0"/>
    <n v="0"/>
    <n v="14"/>
    <n v="0"/>
    <n v="0"/>
    <m/>
  </r>
  <r>
    <n v="41"/>
    <x v="203"/>
    <n v="411.56666666666666"/>
    <n v="1022.33227832702"/>
    <n v="0"/>
    <n v="0"/>
    <n v="23.25"/>
    <n v="0"/>
    <n v="0"/>
    <n v="388.31666666666666"/>
    <n v="0"/>
    <n v="0"/>
    <m/>
  </r>
  <r>
    <n v="41"/>
    <x v="163"/>
    <n v="32.916666666666664"/>
    <n v="81.987364015151513"/>
    <n v="0"/>
    <n v="0"/>
    <n v="32.916666666666664"/>
    <n v="0"/>
    <n v="0"/>
    <n v="0"/>
    <n v="0"/>
    <n v="0"/>
    <m/>
  </r>
  <r>
    <n v="41"/>
    <x v="190"/>
    <n v="501.26666666666665"/>
    <n v="1400.4794087186497"/>
    <n v="0"/>
    <n v="0"/>
    <n v="0"/>
    <n v="0"/>
    <n v="0"/>
    <n v="471.26666666666665"/>
    <n v="30"/>
    <n v="0"/>
    <m/>
  </r>
  <r>
    <n v="41"/>
    <x v="191"/>
    <n v="1"/>
    <n v="3.8367083333333332"/>
    <n v="0"/>
    <n v="0"/>
    <n v="0"/>
    <n v="0"/>
    <n v="0"/>
    <n v="1"/>
    <n v="0"/>
    <n v="0"/>
    <m/>
  </r>
  <r>
    <n v="41"/>
    <x v="192"/>
    <n v="27.166666666666668"/>
    <n v="59.889876630892253"/>
    <n v="0"/>
    <n v="27.166666666666668"/>
    <n v="0"/>
    <n v="0"/>
    <n v="0"/>
    <n v="0"/>
    <n v="0"/>
    <n v="0"/>
    <m/>
  </r>
  <r>
    <n v="41"/>
    <x v="193"/>
    <n v="30.333333333333332"/>
    <n v="68.233733594276103"/>
    <n v="1.4166666666666665"/>
    <n v="14.666666666666666"/>
    <n v="14.25"/>
    <n v="0"/>
    <n v="0"/>
    <n v="0"/>
    <n v="0"/>
    <n v="0"/>
    <m/>
  </r>
  <r>
    <n v="41"/>
    <x v="194"/>
    <n v="43.25"/>
    <n v="85.194228514309771"/>
    <n v="1.3333333333333335"/>
    <n v="8.1666666666666679"/>
    <n v="33.75"/>
    <n v="0"/>
    <n v="0"/>
    <n v="0"/>
    <n v="0"/>
    <n v="0"/>
    <m/>
  </r>
  <r>
    <n v="41"/>
    <x v="188"/>
    <n v="8.5"/>
    <n v="12.92"/>
    <n v="0"/>
    <n v="0"/>
    <n v="0"/>
    <n v="8.5"/>
    <n v="0"/>
    <n v="0"/>
    <n v="0"/>
    <n v="0"/>
    <m/>
  </r>
  <r>
    <n v="41"/>
    <x v="211"/>
    <n v="2"/>
    <n v="3.9190277777777776"/>
    <n v="2"/>
    <n v="0"/>
    <n v="0"/>
    <n v="0"/>
    <n v="0"/>
    <n v="0"/>
    <n v="0"/>
    <n v="0"/>
    <m/>
  </r>
  <r>
    <n v="41"/>
    <x v="205"/>
    <n v="35.5"/>
    <n v="53.959999999999994"/>
    <n v="0"/>
    <n v="0"/>
    <n v="0"/>
    <n v="14"/>
    <n v="0"/>
    <n v="0"/>
    <n v="0"/>
    <n v="21.5"/>
    <m/>
  </r>
  <r>
    <n v="41"/>
    <x v="201"/>
    <n v="1.75"/>
    <n v="6.0113715277777775"/>
    <n v="0"/>
    <n v="0"/>
    <n v="1.75"/>
    <n v="0"/>
    <n v="0"/>
    <n v="0"/>
    <n v="0"/>
    <n v="0"/>
    <m/>
  </r>
  <r>
    <n v="41"/>
    <x v="212"/>
    <n v="1.75"/>
    <n v="4.0153093749999993"/>
    <n v="0"/>
    <n v="1.75"/>
    <n v="0"/>
    <n v="0"/>
    <n v="0"/>
    <n v="0"/>
    <n v="0"/>
    <n v="0"/>
    <m/>
  </r>
  <r>
    <n v="41"/>
    <x v="213"/>
    <n v="3.916666666666667"/>
    <n v="7.8131565656565654"/>
    <n v="0"/>
    <n v="3.916666666666667"/>
    <n v="0"/>
    <n v="0"/>
    <n v="0"/>
    <n v="0"/>
    <n v="0"/>
    <n v="0"/>
    <m/>
  </r>
  <r>
    <n v="42"/>
    <x v="0"/>
    <n v="64"/>
    <n v="205.3642406881313"/>
    <n v="0"/>
    <n v="9.25"/>
    <n v="15.75"/>
    <n v="23.25"/>
    <n v="15.75"/>
    <n v="0"/>
    <n v="0"/>
    <n v="0"/>
    <m/>
  </r>
  <r>
    <n v="42"/>
    <x v="56"/>
    <n v="26"/>
    <n v="39.519999999999996"/>
    <n v="0"/>
    <n v="0"/>
    <n v="0"/>
    <n v="0"/>
    <n v="0"/>
    <n v="26"/>
    <n v="0"/>
    <n v="0"/>
    <m/>
  </r>
  <r>
    <n v="42"/>
    <x v="106"/>
    <n v="37.5"/>
    <n v="57"/>
    <n v="0"/>
    <n v="0"/>
    <n v="37.5"/>
    <n v="0"/>
    <n v="0"/>
    <n v="0"/>
    <n v="0"/>
    <n v="0"/>
    <m/>
  </r>
  <r>
    <n v="42"/>
    <x v="207"/>
    <n v="9.5"/>
    <n v="24.532876298222519"/>
    <n v="0"/>
    <n v="0"/>
    <n v="0"/>
    <n v="0"/>
    <n v="0"/>
    <n v="9.5"/>
    <n v="0"/>
    <n v="0"/>
    <m/>
  </r>
  <r>
    <n v="42"/>
    <x v="165"/>
    <n v="8.3333333333333339"/>
    <n v="17.290838068181817"/>
    <n v="0"/>
    <n v="0"/>
    <n v="0"/>
    <n v="0"/>
    <n v="8.3333333333333339"/>
    <n v="0"/>
    <n v="0"/>
    <n v="0"/>
    <m/>
  </r>
  <r>
    <n v="42"/>
    <x v="183"/>
    <n v="94.916666666666671"/>
    <n v="241.4668055003645"/>
    <n v="0"/>
    <n v="7.4166666666666661"/>
    <n v="61.25"/>
    <n v="0"/>
    <n v="1.5"/>
    <n v="24.75"/>
    <n v="0"/>
    <n v="0"/>
    <m/>
  </r>
  <r>
    <n v="42"/>
    <x v="127"/>
    <n v="24.083333333333332"/>
    <n v="44.549071443602692"/>
    <n v="0"/>
    <n v="0"/>
    <n v="12.5"/>
    <n v="11.583333333333334"/>
    <n v="0"/>
    <n v="0"/>
    <n v="0"/>
    <n v="0"/>
    <m/>
  </r>
  <r>
    <n v="42"/>
    <x v="136"/>
    <n v="3.833333333333333"/>
    <n v="6.9423621425698743"/>
    <n v="0"/>
    <n v="0"/>
    <n v="1.5"/>
    <n v="2.333333333333333"/>
    <n v="0"/>
    <n v="0"/>
    <n v="0"/>
    <n v="0"/>
    <m/>
  </r>
  <r>
    <n v="42"/>
    <x v="167"/>
    <n v="390.5"/>
    <n v="859.70768327330211"/>
    <n v="0"/>
    <n v="0"/>
    <n v="385.5"/>
    <n v="0"/>
    <n v="0"/>
    <n v="5"/>
    <n v="0"/>
    <n v="0"/>
    <m/>
  </r>
  <r>
    <n v="42"/>
    <x v="189"/>
    <n v="107.83333333333331"/>
    <n v="242.95547401515154"/>
    <n v="0"/>
    <n v="0"/>
    <n v="94.333333333333314"/>
    <n v="0"/>
    <n v="0"/>
    <n v="13.5"/>
    <n v="0"/>
    <n v="0"/>
    <m/>
  </r>
  <r>
    <n v="42"/>
    <x v="124"/>
    <n v="230.66666666666666"/>
    <n v="500.17794861531974"/>
    <n v="1.5"/>
    <n v="1.8333333333333333"/>
    <n v="172.58333333333334"/>
    <n v="42.5"/>
    <n v="12.25"/>
    <n v="0"/>
    <n v="0"/>
    <n v="0"/>
    <m/>
  </r>
  <r>
    <n v="42"/>
    <x v="140"/>
    <n v="131.25"/>
    <n v="266.89673606481483"/>
    <n v="1"/>
    <n v="3.75"/>
    <n v="60.75"/>
    <n v="65.75"/>
    <n v="0"/>
    <n v="0"/>
    <n v="0"/>
    <n v="0"/>
    <m/>
  </r>
  <r>
    <n v="42"/>
    <x v="156"/>
    <n v="36.25"/>
    <n v="90.239188943602684"/>
    <n v="36.25"/>
    <n v="0"/>
    <n v="0"/>
    <n v="0"/>
    <n v="0"/>
    <n v="0"/>
    <n v="0"/>
    <n v="0"/>
    <m/>
  </r>
  <r>
    <n v="42"/>
    <x v="141"/>
    <n v="50.166666666666671"/>
    <n v="165.65754496183294"/>
    <n v="0"/>
    <n v="0"/>
    <n v="0"/>
    <n v="0"/>
    <n v="0"/>
    <n v="50.166666666666671"/>
    <n v="0"/>
    <n v="0"/>
    <m/>
  </r>
  <r>
    <n v="42"/>
    <x v="133"/>
    <n v="609.91666666666629"/>
    <n v="1201.7964645812272"/>
    <n v="0"/>
    <n v="5"/>
    <n v="43"/>
    <n v="283.83333333333337"/>
    <n v="278.08333333333343"/>
    <n v="0"/>
    <n v="0"/>
    <n v="0"/>
    <m/>
  </r>
  <r>
    <n v="42"/>
    <x v="174"/>
    <n v="244.16666666666663"/>
    <n v="559.49607892466327"/>
    <n v="42.333333333333329"/>
    <n v="166.33333333333334"/>
    <n v="35.5"/>
    <n v="0"/>
    <n v="0"/>
    <n v="0"/>
    <n v="0"/>
    <n v="0"/>
    <m/>
  </r>
  <r>
    <n v="42"/>
    <x v="143"/>
    <n v="184.16666666666666"/>
    <n v="429.46796301557242"/>
    <n v="0"/>
    <n v="0"/>
    <n v="52.5"/>
    <n v="0"/>
    <n v="16.833333333333332"/>
    <n v="114.83333333333333"/>
    <n v="0"/>
    <n v="0"/>
    <m/>
  </r>
  <r>
    <n v="42"/>
    <x v="144"/>
    <n v="17"/>
    <n v="58.396180555555553"/>
    <n v="0"/>
    <n v="0"/>
    <n v="17"/>
    <n v="0"/>
    <n v="0"/>
    <n v="0"/>
    <n v="0"/>
    <n v="0"/>
    <m/>
  </r>
  <r>
    <n v="42"/>
    <x v="145"/>
    <n v="271.5"/>
    <n v="567.27190036195282"/>
    <n v="0"/>
    <n v="271.5"/>
    <n v="0"/>
    <n v="0"/>
    <n v="0"/>
    <n v="0"/>
    <n v="0"/>
    <n v="0"/>
    <m/>
  </r>
  <r>
    <n v="42"/>
    <x v="203"/>
    <n v="32"/>
    <n v="59.255576388888883"/>
    <n v="0"/>
    <n v="0"/>
    <n v="0"/>
    <n v="0"/>
    <n v="0"/>
    <n v="0"/>
    <n v="32"/>
    <n v="0"/>
    <m/>
  </r>
  <r>
    <n v="42"/>
    <x v="163"/>
    <n v="23.083333333333336"/>
    <n v="44.686251893939392"/>
    <n v="0"/>
    <n v="0"/>
    <n v="0"/>
    <n v="11.083333333333334"/>
    <n v="6.75"/>
    <n v="0"/>
    <n v="5.25"/>
    <n v="0"/>
    <m/>
  </r>
  <r>
    <n v="42"/>
    <x v="190"/>
    <n v="34"/>
    <n v="63.399086487758154"/>
    <n v="0"/>
    <n v="0"/>
    <n v="0"/>
    <n v="0"/>
    <n v="0"/>
    <n v="4"/>
    <n v="30"/>
    <n v="0"/>
    <m/>
  </r>
  <r>
    <n v="42"/>
    <x v="191"/>
    <n v="8.5"/>
    <n v="18.356812499999997"/>
    <n v="0"/>
    <n v="0"/>
    <n v="0"/>
    <n v="0"/>
    <n v="0"/>
    <n v="0"/>
    <n v="8.5"/>
    <n v="0"/>
    <m/>
  </r>
  <r>
    <n v="42"/>
    <x v="214"/>
    <n v="4"/>
    <n v="8.6566414141414132"/>
    <n v="3"/>
    <n v="0"/>
    <n v="0"/>
    <n v="1"/>
    <n v="0"/>
    <n v="0"/>
    <n v="0"/>
    <n v="0"/>
    <m/>
  </r>
  <r>
    <n v="42"/>
    <x v="215"/>
    <n v="3"/>
    <n v="5.9581605113636353"/>
    <n v="1.5"/>
    <n v="0"/>
    <n v="0"/>
    <n v="1.5"/>
    <n v="0"/>
    <n v="0"/>
    <n v="0"/>
    <n v="0"/>
    <m/>
  </r>
  <r>
    <n v="42"/>
    <x v="192"/>
    <n v="20"/>
    <n v="45.843763888888887"/>
    <n v="0"/>
    <n v="0"/>
    <n v="20"/>
    <n v="0"/>
    <n v="0"/>
    <n v="0"/>
    <n v="0"/>
    <n v="0"/>
    <m/>
  </r>
  <r>
    <n v="42"/>
    <x v="193"/>
    <n v="52.666666666666664"/>
    <n v="93.421145833333341"/>
    <n v="0.75"/>
    <n v="2"/>
    <n v="49.916666666666664"/>
    <n v="0"/>
    <n v="0"/>
    <n v="0"/>
    <n v="0"/>
    <n v="0"/>
    <m/>
  </r>
  <r>
    <n v="42"/>
    <x v="194"/>
    <n v="11.75"/>
    <n v="22.007934027777779"/>
    <n v="0"/>
    <n v="0"/>
    <n v="11.75"/>
    <n v="0"/>
    <n v="0"/>
    <n v="0"/>
    <n v="0"/>
    <n v="0"/>
    <m/>
  </r>
  <r>
    <n v="42"/>
    <x v="216"/>
    <n v="2.5"/>
    <n v="5.7918757891414137"/>
    <n v="2.5"/>
    <n v="0"/>
    <n v="0"/>
    <n v="0"/>
    <n v="0"/>
    <n v="0"/>
    <n v="0"/>
    <n v="0"/>
    <m/>
  </r>
  <r>
    <n v="42"/>
    <x v="217"/>
    <n v="7.75"/>
    <n v="16.999190340909088"/>
    <n v="6.5"/>
    <n v="1.25"/>
    <n v="0"/>
    <n v="0"/>
    <n v="0"/>
    <n v="0"/>
    <n v="0"/>
    <n v="0"/>
    <m/>
  </r>
  <r>
    <n v="42"/>
    <x v="188"/>
    <n v="1"/>
    <n v="2.4698516414141412"/>
    <n v="1"/>
    <n v="0"/>
    <n v="0"/>
    <n v="0"/>
    <n v="0"/>
    <n v="0"/>
    <n v="0"/>
    <n v="0"/>
    <m/>
  </r>
  <r>
    <n v="42"/>
    <x v="205"/>
    <n v="3.25"/>
    <n v="4.9400000000000004"/>
    <n v="0"/>
    <n v="0"/>
    <n v="0"/>
    <n v="0"/>
    <n v="0"/>
    <n v="0"/>
    <n v="0"/>
    <n v="3.25"/>
    <m/>
  </r>
  <r>
    <n v="42"/>
    <x v="218"/>
    <n v="2.0833333333333335"/>
    <n v="4.2675526094276091"/>
    <n v="0.58333333333333337"/>
    <n v="1.5"/>
    <n v="0"/>
    <n v="0"/>
    <n v="0"/>
    <n v="0"/>
    <n v="0"/>
    <n v="0"/>
    <m/>
  </r>
  <r>
    <n v="42"/>
    <x v="219"/>
    <n v="1.9166666666666665"/>
    <n v="3.9100949600168349"/>
    <n v="0.66666666666666663"/>
    <n v="1.25"/>
    <n v="0"/>
    <n v="0"/>
    <n v="0"/>
    <n v="0"/>
    <n v="0"/>
    <n v="0"/>
    <m/>
  </r>
  <r>
    <n v="42"/>
    <x v="220"/>
    <n v="12.083333333333334"/>
    <n v="35.924726325757568"/>
    <n v="0"/>
    <n v="0"/>
    <n v="0"/>
    <n v="3.5"/>
    <n v="8.5833333333333339"/>
    <n v="0"/>
    <n v="0"/>
    <n v="0"/>
    <m/>
  </r>
  <r>
    <n v="43"/>
    <x v="0"/>
    <n v="126.58333333333334"/>
    <n v="385.31404920450905"/>
    <n v="0"/>
    <n v="34.333333333333336"/>
    <n v="2.5"/>
    <n v="64.5"/>
    <n v="23.25"/>
    <n v="2"/>
    <n v="0"/>
    <n v="0"/>
    <m/>
  </r>
  <r>
    <n v="43"/>
    <x v="3"/>
    <n v="5.75"/>
    <n v="22.806470883838383"/>
    <n v="0"/>
    <n v="0"/>
    <n v="0"/>
    <n v="0"/>
    <n v="5.75"/>
    <n v="0"/>
    <n v="0"/>
    <n v="0"/>
    <m/>
  </r>
  <r>
    <n v="43"/>
    <x v="106"/>
    <n v="22.333333333333332"/>
    <n v="33.946666666666665"/>
    <n v="0"/>
    <n v="0"/>
    <n v="22.333333333333332"/>
    <n v="0"/>
    <n v="0"/>
    <n v="0"/>
    <n v="0"/>
    <n v="0"/>
    <m/>
  </r>
  <r>
    <n v="43"/>
    <x v="210"/>
    <n v="4.25"/>
    <n v="16.056263888888889"/>
    <n v="0"/>
    <n v="0"/>
    <n v="0"/>
    <n v="0"/>
    <n v="4.25"/>
    <n v="0"/>
    <n v="0"/>
    <n v="0"/>
    <m/>
  </r>
  <r>
    <n v="43"/>
    <x v="122"/>
    <n v="5.333333333333333"/>
    <n v="11.651749494949494"/>
    <n v="0"/>
    <n v="0"/>
    <n v="0"/>
    <n v="0"/>
    <n v="5.333333333333333"/>
    <n v="0"/>
    <n v="0"/>
    <n v="0"/>
    <m/>
  </r>
  <r>
    <n v="43"/>
    <x v="165"/>
    <n v="10"/>
    <n v="21.898295454545451"/>
    <n v="0"/>
    <n v="0"/>
    <n v="0"/>
    <n v="0"/>
    <n v="10"/>
    <n v="0"/>
    <n v="0"/>
    <n v="0"/>
    <m/>
  </r>
  <r>
    <n v="43"/>
    <x v="183"/>
    <n v="62.166666666666664"/>
    <n v="141.88853124999997"/>
    <n v="0"/>
    <n v="0"/>
    <n v="4.75"/>
    <n v="24.583333333333336"/>
    <n v="32.833333333333329"/>
    <n v="0"/>
    <n v="0"/>
    <n v="0"/>
    <m/>
  </r>
  <r>
    <n v="43"/>
    <x v="127"/>
    <n v="86.916666666666671"/>
    <n v="179.0467812752525"/>
    <n v="0"/>
    <n v="0"/>
    <n v="25"/>
    <n v="35.916666666666671"/>
    <n v="26"/>
    <n v="0"/>
    <n v="0"/>
    <n v="0"/>
    <m/>
  </r>
  <r>
    <n v="43"/>
    <x v="155"/>
    <n v="7.5833333333333339"/>
    <n v="19.467882470538719"/>
    <n v="0"/>
    <n v="0"/>
    <n v="6.3333333333333339"/>
    <n v="0"/>
    <n v="1.25"/>
    <n v="0"/>
    <n v="0"/>
    <n v="0"/>
    <m/>
  </r>
  <r>
    <n v="43"/>
    <x v="136"/>
    <n v="46.25"/>
    <n v="89.816399292929304"/>
    <n v="0"/>
    <n v="11"/>
    <n v="0"/>
    <n v="22"/>
    <n v="13.25"/>
    <n v="0"/>
    <n v="0"/>
    <n v="0"/>
    <m/>
  </r>
  <r>
    <n v="43"/>
    <x v="115"/>
    <n v="62.750000000000007"/>
    <n v="128.09644684343436"/>
    <n v="0"/>
    <n v="3"/>
    <n v="0"/>
    <n v="43.166666666666671"/>
    <n v="16.583333333333336"/>
    <n v="0"/>
    <n v="0"/>
    <n v="0"/>
    <m/>
  </r>
  <r>
    <n v="43"/>
    <x v="131"/>
    <n v="17"/>
    <n v="46.124564570707065"/>
    <n v="0"/>
    <n v="0"/>
    <n v="0"/>
    <n v="0"/>
    <n v="0"/>
    <n v="17"/>
    <n v="0"/>
    <n v="0"/>
    <m/>
  </r>
  <r>
    <n v="43"/>
    <x v="167"/>
    <n v="341.44999999999993"/>
    <n v="767.91035142937642"/>
    <n v="0"/>
    <n v="1.5"/>
    <n v="339.94999999999993"/>
    <n v="0"/>
    <n v="0"/>
    <n v="0"/>
    <n v="0"/>
    <n v="0"/>
    <m/>
  </r>
  <r>
    <n v="43"/>
    <x v="189"/>
    <n v="53"/>
    <n v="143.3250124242424"/>
    <n v="0"/>
    <n v="0"/>
    <n v="0"/>
    <n v="48"/>
    <n v="5"/>
    <n v="0"/>
    <n v="0"/>
    <n v="0"/>
    <m/>
  </r>
  <r>
    <n v="43"/>
    <x v="124"/>
    <n v="68.666666666666657"/>
    <n v="145.86853745791242"/>
    <n v="0"/>
    <n v="0"/>
    <n v="53.416666666666664"/>
    <n v="15.249999999999998"/>
    <n v="0"/>
    <n v="0"/>
    <n v="0"/>
    <n v="0"/>
    <m/>
  </r>
  <r>
    <n v="43"/>
    <x v="172"/>
    <n v="103.25"/>
    <n v="243.40739375000007"/>
    <n v="0"/>
    <n v="0"/>
    <n v="103.25"/>
    <n v="0"/>
    <n v="0"/>
    <n v="0"/>
    <n v="0"/>
    <n v="0"/>
    <m/>
  </r>
  <r>
    <n v="43"/>
    <x v="140"/>
    <n v="1198.2500000000002"/>
    <n v="2499.0010044017899"/>
    <n v="0"/>
    <n v="5.9166666666666661"/>
    <n v="397.08333333333337"/>
    <n v="465.16666666666669"/>
    <n v="330.08333333333326"/>
    <n v="0"/>
    <n v="0"/>
    <n v="0"/>
    <m/>
  </r>
  <r>
    <n v="43"/>
    <x v="156"/>
    <n v="158.16666666666669"/>
    <n v="431.0818973421716"/>
    <n v="23.5"/>
    <n v="85.166666666666671"/>
    <n v="41.25"/>
    <n v="0"/>
    <n v="0"/>
    <n v="0"/>
    <n v="3.75"/>
    <n v="4.5"/>
    <m/>
  </r>
  <r>
    <n v="43"/>
    <x v="141"/>
    <n v="203.5"/>
    <n v="508.43728515987044"/>
    <n v="0"/>
    <n v="0"/>
    <n v="0"/>
    <n v="0"/>
    <n v="0"/>
    <n v="203.5"/>
    <n v="0"/>
    <n v="0"/>
    <m/>
  </r>
  <r>
    <n v="43"/>
    <x v="142"/>
    <n v="84.25"/>
    <n v="319.76964349358451"/>
    <n v="0"/>
    <n v="0"/>
    <n v="0"/>
    <n v="0"/>
    <n v="0"/>
    <n v="84.25"/>
    <n v="0"/>
    <n v="0"/>
    <m/>
  </r>
  <r>
    <n v="43"/>
    <x v="133"/>
    <n v="8.4166666666666679"/>
    <n v="17.544466035353537"/>
    <n v="0"/>
    <n v="0"/>
    <n v="5.416666666666667"/>
    <n v="0"/>
    <n v="3"/>
    <n v="0"/>
    <n v="0"/>
    <n v="0"/>
    <m/>
  </r>
  <r>
    <n v="43"/>
    <x v="174"/>
    <n v="679.66666666666674"/>
    <n v="1775.8881487983997"/>
    <n v="0"/>
    <n v="236.24999999999994"/>
    <n v="443.41666666666663"/>
    <n v="0"/>
    <n v="0"/>
    <n v="0"/>
    <n v="0"/>
    <n v="0"/>
    <m/>
  </r>
  <r>
    <n v="43"/>
    <x v="143"/>
    <n v="204.58333333333331"/>
    <n v="473.05295358678211"/>
    <n v="0"/>
    <n v="0"/>
    <n v="31"/>
    <n v="3"/>
    <n v="6.75"/>
    <n v="163.83333333333334"/>
    <n v="0"/>
    <n v="0"/>
    <m/>
  </r>
  <r>
    <n v="43"/>
    <x v="144"/>
    <n v="315.41666666666669"/>
    <n v="848.18919936464408"/>
    <n v="0"/>
    <n v="0"/>
    <n v="164.91666666666669"/>
    <n v="63.5"/>
    <n v="0"/>
    <n v="87"/>
    <n v="0"/>
    <n v="0"/>
    <m/>
  </r>
  <r>
    <n v="43"/>
    <x v="145"/>
    <n v="238.08333333333334"/>
    <n v="502.47725012205393"/>
    <n v="8.5"/>
    <n v="208.08333333333331"/>
    <n v="18.25"/>
    <n v="0"/>
    <n v="0"/>
    <n v="0"/>
    <n v="0"/>
    <n v="3.25"/>
    <m/>
  </r>
  <r>
    <n v="43"/>
    <x v="214"/>
    <n v="41.833333333333336"/>
    <n v="93.838130067340046"/>
    <n v="0"/>
    <n v="41.833333333333336"/>
    <n v="0"/>
    <n v="0"/>
    <n v="0"/>
    <n v="0"/>
    <n v="0"/>
    <n v="0"/>
    <m/>
  </r>
  <r>
    <n v="43"/>
    <x v="215"/>
    <n v="17.666666666666668"/>
    <n v="41.938827430555556"/>
    <n v="0.83333333333333337"/>
    <n v="16.833333333333336"/>
    <n v="0"/>
    <n v="0"/>
    <n v="0"/>
    <n v="0"/>
    <n v="0"/>
    <n v="0"/>
    <m/>
  </r>
  <r>
    <n v="43"/>
    <x v="192"/>
    <n v="47.5"/>
    <n v="134.71867845959594"/>
    <n v="0"/>
    <n v="0"/>
    <n v="47.5"/>
    <n v="0"/>
    <n v="0"/>
    <n v="0"/>
    <n v="0"/>
    <n v="0"/>
    <m/>
  </r>
  <r>
    <n v="43"/>
    <x v="193"/>
    <n v="4"/>
    <n v="6.08"/>
    <n v="0"/>
    <n v="0"/>
    <n v="4"/>
    <n v="0"/>
    <n v="0"/>
    <n v="0"/>
    <n v="0"/>
    <n v="0"/>
    <m/>
  </r>
  <r>
    <n v="43"/>
    <x v="194"/>
    <n v="4.4166666666666661"/>
    <n v="9.2302477904040394"/>
    <n v="0"/>
    <n v="4.4166666666666661"/>
    <n v="0"/>
    <n v="0"/>
    <n v="0"/>
    <n v="0"/>
    <n v="0"/>
    <n v="0"/>
    <m/>
  </r>
  <r>
    <n v="43"/>
    <x v="217"/>
    <n v="36.833333333333329"/>
    <n v="80.989496677188541"/>
    <n v="0"/>
    <n v="19.583333333333332"/>
    <n v="17.25"/>
    <n v="0"/>
    <n v="0"/>
    <n v="0"/>
    <n v="0"/>
    <n v="0"/>
    <m/>
  </r>
  <r>
    <n v="43"/>
    <x v="188"/>
    <n v="6.166666666666667"/>
    <n v="13.827322969276093"/>
    <n v="6.166666666666667"/>
    <n v="0"/>
    <n v="0"/>
    <n v="0"/>
    <n v="0"/>
    <n v="0"/>
    <n v="0"/>
    <n v="0"/>
    <m/>
  </r>
  <r>
    <n v="43"/>
    <x v="211"/>
    <n v="2"/>
    <n v="4.3168766666666665"/>
    <n v="2"/>
    <n v="0"/>
    <n v="0"/>
    <n v="0"/>
    <n v="0"/>
    <n v="0"/>
    <n v="0"/>
    <n v="0"/>
    <m/>
  </r>
  <r>
    <n v="43"/>
    <x v="220"/>
    <n v="0.75"/>
    <n v="2.8334583333333332"/>
    <n v="0"/>
    <n v="0"/>
    <n v="0"/>
    <n v="0"/>
    <n v="0.75"/>
    <n v="0"/>
    <n v="0"/>
    <n v="0"/>
    <m/>
  </r>
  <r>
    <n v="44"/>
    <x v="0"/>
    <n v="138.00000000000003"/>
    <n v="433.80271644172035"/>
    <n v="0"/>
    <n v="28.75"/>
    <n v="0"/>
    <n v="78.333333333333329"/>
    <n v="28.666666666666668"/>
    <n v="2.25"/>
    <n v="0"/>
    <n v="0"/>
    <m/>
  </r>
  <r>
    <n v="44"/>
    <x v="105"/>
    <n v="5.166666666666667"/>
    <n v="21"/>
    <n v="0"/>
    <n v="0"/>
    <n v="0"/>
    <n v="5.166666666666667"/>
    <n v="0"/>
    <n v="0"/>
    <n v="0"/>
    <n v="0"/>
    <m/>
  </r>
  <r>
    <n v="44"/>
    <x v="221"/>
    <n v="11.25"/>
    <n v="24.714420681818183"/>
    <n v="0"/>
    <n v="0"/>
    <n v="11.25"/>
    <n v="0"/>
    <n v="0"/>
    <n v="0"/>
    <n v="0"/>
    <n v="0"/>
    <m/>
  </r>
  <r>
    <n v="44"/>
    <x v="106"/>
    <n v="76.75"/>
    <n v="177.07581428451184"/>
    <n v="0"/>
    <n v="0"/>
    <n v="0"/>
    <n v="66.916666666666671"/>
    <n v="4.5833333333333339"/>
    <n v="0"/>
    <n v="5.25"/>
    <n v="0"/>
    <m/>
  </r>
  <r>
    <n v="44"/>
    <x v="207"/>
    <n v="4.25"/>
    <n v="6.46"/>
    <n v="0"/>
    <n v="0"/>
    <n v="0"/>
    <n v="0"/>
    <n v="0"/>
    <n v="0"/>
    <n v="0"/>
    <n v="4.25"/>
    <m/>
  </r>
  <r>
    <n v="44"/>
    <x v="181"/>
    <n v="1.5"/>
    <n v="4.5600000000000005"/>
    <n v="0"/>
    <n v="0"/>
    <n v="0"/>
    <n v="1.5"/>
    <n v="0"/>
    <n v="0"/>
    <n v="0"/>
    <n v="0"/>
    <m/>
  </r>
  <r>
    <n v="44"/>
    <x v="121"/>
    <n v="1"/>
    <n v="1.52"/>
    <n v="0"/>
    <n v="0"/>
    <n v="0"/>
    <n v="1"/>
    <n v="0"/>
    <n v="0"/>
    <n v="0"/>
    <n v="0"/>
    <m/>
  </r>
  <r>
    <n v="44"/>
    <x v="130"/>
    <n v="4.75"/>
    <n v="7.22"/>
    <n v="0"/>
    <n v="0"/>
    <n v="0"/>
    <n v="0"/>
    <n v="0"/>
    <n v="0"/>
    <n v="0"/>
    <n v="4.75"/>
    <m/>
  </r>
  <r>
    <n v="44"/>
    <x v="183"/>
    <n v="18.25"/>
    <n v="39.789585265151516"/>
    <n v="0"/>
    <n v="0"/>
    <n v="3.5"/>
    <n v="1.25"/>
    <n v="13.5"/>
    <n v="0"/>
    <n v="0"/>
    <n v="0"/>
    <m/>
  </r>
  <r>
    <n v="44"/>
    <x v="127"/>
    <n v="23.25"/>
    <n v="50.016692083333332"/>
    <n v="0"/>
    <n v="0"/>
    <n v="0"/>
    <n v="0"/>
    <n v="19.5"/>
    <n v="0"/>
    <n v="3.75"/>
    <n v="0"/>
    <m/>
  </r>
  <r>
    <n v="44"/>
    <x v="155"/>
    <n v="14.749999999999998"/>
    <n v="26.31939393939394"/>
    <n v="0"/>
    <n v="0"/>
    <n v="0"/>
    <n v="11.749999999999998"/>
    <n v="3"/>
    <n v="0"/>
    <n v="0"/>
    <n v="0"/>
    <m/>
  </r>
  <r>
    <n v="44"/>
    <x v="136"/>
    <n v="24"/>
    <n v="40.595997790404041"/>
    <n v="0"/>
    <n v="0"/>
    <n v="5.5"/>
    <n v="0"/>
    <n v="0"/>
    <n v="0"/>
    <n v="1.75"/>
    <n v="16.75"/>
    <m/>
  </r>
  <r>
    <n v="44"/>
    <x v="115"/>
    <n v="29.916666666666664"/>
    <n v="60.114921085858576"/>
    <n v="0"/>
    <n v="0"/>
    <n v="0"/>
    <n v="0"/>
    <n v="28.916666666666664"/>
    <n v="0"/>
    <n v="0"/>
    <n v="1"/>
    <m/>
  </r>
  <r>
    <n v="44"/>
    <x v="131"/>
    <n v="13.166666666666668"/>
    <n v="26.843536931818178"/>
    <n v="0"/>
    <n v="0"/>
    <n v="0"/>
    <n v="0"/>
    <n v="13.166666666666668"/>
    <n v="0"/>
    <n v="0"/>
    <n v="0"/>
    <m/>
  </r>
  <r>
    <n v="44"/>
    <x v="167"/>
    <n v="27.666666666666664"/>
    <n v="51.508381734006733"/>
    <n v="0"/>
    <n v="0"/>
    <n v="21.416666666666664"/>
    <n v="0"/>
    <n v="0"/>
    <n v="0"/>
    <n v="6.25"/>
    <n v="0"/>
    <m/>
  </r>
  <r>
    <n v="44"/>
    <x v="189"/>
    <n v="103.16666666666666"/>
    <n v="212.7654068813132"/>
    <n v="0"/>
    <n v="0"/>
    <n v="0"/>
    <n v="23"/>
    <n v="80.166666666666671"/>
    <n v="0"/>
    <n v="0"/>
    <n v="0"/>
    <m/>
  </r>
  <r>
    <n v="44"/>
    <x v="140"/>
    <n v="655.66666666666652"/>
    <n v="1495.4542829239663"/>
    <n v="0"/>
    <n v="0"/>
    <n v="237.25"/>
    <n v="94.416666666666657"/>
    <n v="246.49999999999994"/>
    <n v="0"/>
    <n v="77.5"/>
    <n v="0"/>
    <m/>
  </r>
  <r>
    <n v="44"/>
    <x v="156"/>
    <n v="264.5"/>
    <n v="596.76364765361905"/>
    <n v="0"/>
    <n v="245"/>
    <n v="16.25"/>
    <n v="0"/>
    <n v="3.25"/>
    <n v="0"/>
    <n v="0"/>
    <n v="0"/>
    <m/>
  </r>
  <r>
    <n v="44"/>
    <x v="141"/>
    <n v="377.08333333333331"/>
    <n v="945.03987941919172"/>
    <n v="0"/>
    <n v="0"/>
    <n v="198.75"/>
    <n v="0"/>
    <n v="26.5"/>
    <n v="151.83333333333334"/>
    <n v="0"/>
    <n v="0"/>
    <m/>
  </r>
  <r>
    <n v="44"/>
    <x v="142"/>
    <n v="29.25"/>
    <n v="96.063804197423735"/>
    <n v="0"/>
    <n v="0"/>
    <n v="0"/>
    <n v="0"/>
    <n v="0"/>
    <n v="29.25"/>
    <n v="0"/>
    <n v="0"/>
    <m/>
  </r>
  <r>
    <n v="44"/>
    <x v="133"/>
    <n v="193.75"/>
    <n v="480.47319293560605"/>
    <n v="0"/>
    <n v="2.3333333333333335"/>
    <n v="55.5"/>
    <n v="2"/>
    <n v="93.666666666666657"/>
    <n v="0"/>
    <n v="40.25"/>
    <n v="0"/>
    <m/>
  </r>
  <r>
    <n v="44"/>
    <x v="174"/>
    <n v="1138.083333333333"/>
    <n v="3040.5556427403435"/>
    <n v="5.5"/>
    <n v="64.166666666666671"/>
    <n v="666.33333333333314"/>
    <n v="355"/>
    <n v="39.583333333333336"/>
    <n v="0"/>
    <n v="7.5"/>
    <n v="0"/>
    <m/>
  </r>
  <r>
    <n v="44"/>
    <x v="143"/>
    <n v="330.58333333333337"/>
    <n v="1025.3025837530599"/>
    <n v="0"/>
    <n v="0"/>
    <n v="0"/>
    <n v="0"/>
    <n v="94.749999999999986"/>
    <n v="235.83333333333334"/>
    <n v="0"/>
    <n v="0"/>
    <m/>
  </r>
  <r>
    <n v="44"/>
    <x v="144"/>
    <n v="288.08333333333337"/>
    <n v="683.655475058923"/>
    <n v="0"/>
    <n v="0"/>
    <n v="0"/>
    <n v="111.99999999999997"/>
    <n v="152.08333333333331"/>
    <n v="24"/>
    <n v="0"/>
    <n v="0"/>
    <m/>
  </r>
  <r>
    <n v="44"/>
    <x v="145"/>
    <n v="219.83333333333334"/>
    <n v="567.4714437163301"/>
    <n v="3.25"/>
    <n v="10.75"/>
    <n v="197.83333333333334"/>
    <n v="0"/>
    <n v="0"/>
    <n v="0"/>
    <n v="8"/>
    <n v="0"/>
    <m/>
  </r>
  <r>
    <n v="44"/>
    <x v="222"/>
    <n v="9.5833333333333321"/>
    <n v="21.312210894360266"/>
    <n v="9.5833333333333321"/>
    <n v="0"/>
    <n v="0"/>
    <n v="0"/>
    <n v="0"/>
    <n v="0"/>
    <n v="0"/>
    <n v="0"/>
    <m/>
  </r>
  <r>
    <n v="44"/>
    <x v="158"/>
    <n v="23.75"/>
    <n v="64.419463541666659"/>
    <n v="0"/>
    <n v="0"/>
    <n v="0"/>
    <n v="0"/>
    <n v="0"/>
    <n v="23.75"/>
    <n v="0"/>
    <n v="0"/>
    <m/>
  </r>
  <r>
    <n v="44"/>
    <x v="159"/>
    <n v="11.75"/>
    <n v="31.185677083333335"/>
    <n v="0"/>
    <n v="0"/>
    <n v="0"/>
    <n v="0"/>
    <n v="0"/>
    <n v="11.75"/>
    <n v="0"/>
    <n v="0"/>
    <m/>
  </r>
  <r>
    <n v="44"/>
    <x v="214"/>
    <n v="29.916666666666664"/>
    <n v="58.343310736531983"/>
    <n v="0"/>
    <n v="0"/>
    <n v="29.916666666666664"/>
    <n v="0"/>
    <n v="0"/>
    <n v="0"/>
    <n v="0"/>
    <n v="0"/>
    <m/>
  </r>
  <r>
    <n v="44"/>
    <x v="215"/>
    <n v="10"/>
    <n v="27.1400505050505"/>
    <n v="0"/>
    <n v="0"/>
    <n v="8"/>
    <n v="2"/>
    <n v="0"/>
    <n v="0"/>
    <n v="0"/>
    <n v="0"/>
    <m/>
  </r>
  <r>
    <n v="44"/>
    <x v="192"/>
    <n v="14.083333333333334"/>
    <n v="26.239494949494947"/>
    <n v="0"/>
    <n v="0"/>
    <n v="0"/>
    <n v="14.083333333333334"/>
    <n v="0"/>
    <n v="0"/>
    <n v="0"/>
    <n v="0"/>
    <m/>
  </r>
  <r>
    <n v="44"/>
    <x v="193"/>
    <n v="16.166666666666664"/>
    <n v="26.354015151515153"/>
    <n v="0"/>
    <n v="0"/>
    <n v="0"/>
    <n v="16.166666666666664"/>
    <n v="0"/>
    <n v="0"/>
    <n v="0"/>
    <n v="0"/>
    <m/>
  </r>
  <r>
    <n v="44"/>
    <x v="194"/>
    <n v="28.25"/>
    <n v="83.808310151515158"/>
    <n v="0"/>
    <n v="0"/>
    <n v="28.25"/>
    <n v="0"/>
    <n v="0"/>
    <n v="0"/>
    <n v="0"/>
    <n v="0"/>
    <m/>
  </r>
  <r>
    <n v="44"/>
    <x v="216"/>
    <n v="15.75"/>
    <n v="34.419144570707068"/>
    <n v="0"/>
    <n v="15.75"/>
    <n v="0"/>
    <n v="0"/>
    <n v="0"/>
    <n v="0"/>
    <n v="0"/>
    <n v="0"/>
    <m/>
  </r>
  <r>
    <n v="44"/>
    <x v="217"/>
    <n v="24"/>
    <n v="58.230000000000004"/>
    <n v="0"/>
    <n v="0"/>
    <n v="0"/>
    <n v="24"/>
    <n v="0"/>
    <n v="0"/>
    <n v="0"/>
    <n v="0"/>
    <m/>
  </r>
  <r>
    <n v="44"/>
    <x v="188"/>
    <n v="20"/>
    <n v="40.055183080808078"/>
    <n v="0"/>
    <n v="20"/>
    <n v="0"/>
    <n v="0"/>
    <n v="0"/>
    <n v="0"/>
    <n v="0"/>
    <n v="0"/>
    <m/>
  </r>
  <r>
    <n v="44"/>
    <x v="223"/>
    <n v="2.75"/>
    <n v="6.93"/>
    <n v="0"/>
    <n v="0"/>
    <n v="0"/>
    <n v="2.75"/>
    <n v="0"/>
    <n v="0"/>
    <n v="0"/>
    <n v="0"/>
    <m/>
  </r>
  <r>
    <n v="44"/>
    <x v="224"/>
    <n v="20.75"/>
    <n v="43.601586963383838"/>
    <n v="0"/>
    <n v="20.75"/>
    <n v="0"/>
    <n v="0"/>
    <n v="0"/>
    <n v="0"/>
    <n v="0"/>
    <n v="0"/>
    <m/>
  </r>
  <r>
    <n v="44"/>
    <x v="225"/>
    <n v="1"/>
    <n v="1.52"/>
    <n v="0"/>
    <n v="0"/>
    <n v="0"/>
    <n v="0"/>
    <n v="0"/>
    <n v="0"/>
    <n v="0"/>
    <n v="1"/>
    <m/>
  </r>
  <r>
    <n v="44"/>
    <x v="213"/>
    <n v="3.4166666666666665"/>
    <n v="7.2828211805555565"/>
    <n v="0"/>
    <n v="3.4166666666666665"/>
    <n v="0"/>
    <n v="0"/>
    <n v="0"/>
    <n v="0"/>
    <n v="0"/>
    <n v="0"/>
    <m/>
  </r>
  <r>
    <n v="44"/>
    <x v="226"/>
    <n v="3"/>
    <n v="5.9845454545454544"/>
    <n v="0"/>
    <n v="0"/>
    <n v="0"/>
    <n v="3"/>
    <n v="0"/>
    <n v="0"/>
    <n v="0"/>
    <n v="0"/>
    <m/>
  </r>
  <r>
    <n v="44"/>
    <x v="227"/>
    <n v="4.25"/>
    <n v="10.71"/>
    <n v="0"/>
    <n v="0"/>
    <n v="0"/>
    <n v="4.25"/>
    <n v="0"/>
    <n v="0"/>
    <n v="0"/>
    <n v="0"/>
    <m/>
  </r>
  <r>
    <n v="45"/>
    <x v="0"/>
    <n v="154.33333333333334"/>
    <n v="490.22258106189855"/>
    <n v="0"/>
    <n v="15.583333333333334"/>
    <n v="30.25"/>
    <n v="62.833333333333336"/>
    <n v="44.416666666666664"/>
    <n v="1.25"/>
    <n v="0"/>
    <n v="0"/>
    <m/>
  </r>
  <r>
    <n v="45"/>
    <x v="110"/>
    <n v="9.5"/>
    <n v="17.62169034090909"/>
    <n v="0"/>
    <n v="0"/>
    <n v="0"/>
    <n v="0"/>
    <n v="0"/>
    <n v="9.5"/>
    <n v="0"/>
    <n v="0"/>
    <m/>
  </r>
  <r>
    <n v="45"/>
    <x v="56"/>
    <n v="7"/>
    <n v="24.04548611111111"/>
    <n v="0"/>
    <n v="0"/>
    <n v="7"/>
    <n v="0"/>
    <n v="0"/>
    <n v="0"/>
    <n v="0"/>
    <n v="0"/>
    <m/>
  </r>
  <r>
    <n v="45"/>
    <x v="85"/>
    <n v="19.5"/>
    <n v="53.645502272727271"/>
    <n v="0"/>
    <n v="0"/>
    <n v="0"/>
    <n v="0"/>
    <n v="0"/>
    <n v="19.5"/>
    <n v="0"/>
    <n v="0"/>
    <m/>
  </r>
  <r>
    <n v="45"/>
    <x v="90"/>
    <n v="22.5"/>
    <n v="67.654124999999993"/>
    <n v="0"/>
    <n v="0"/>
    <n v="0"/>
    <n v="0"/>
    <n v="0"/>
    <n v="22.5"/>
    <n v="0"/>
    <n v="0"/>
    <m/>
  </r>
  <r>
    <n v="45"/>
    <x v="100"/>
    <n v="5.666666666666667"/>
    <n v="11.506652929292928"/>
    <n v="0"/>
    <n v="0"/>
    <n v="0"/>
    <n v="0"/>
    <n v="0"/>
    <n v="0"/>
    <n v="5.666666666666667"/>
    <n v="0"/>
    <m/>
  </r>
  <r>
    <n v="45"/>
    <x v="106"/>
    <n v="29.666666666666668"/>
    <n v="58.759999999999991"/>
    <n v="0"/>
    <n v="0"/>
    <n v="7.75"/>
    <n v="21.916666666666668"/>
    <n v="0"/>
    <n v="0"/>
    <n v="0"/>
    <n v="0"/>
    <m/>
  </r>
  <r>
    <n v="45"/>
    <x v="126"/>
    <n v="0.75"/>
    <n v="1.7535248863636363"/>
    <n v="0"/>
    <n v="0"/>
    <n v="0"/>
    <n v="0"/>
    <n v="0.75"/>
    <n v="0"/>
    <n v="0"/>
    <n v="0"/>
    <m/>
  </r>
  <r>
    <n v="45"/>
    <x v="165"/>
    <n v="7.25"/>
    <n v="15.020000000000001"/>
    <n v="0"/>
    <n v="0"/>
    <n v="0"/>
    <n v="7.25"/>
    <n v="0"/>
    <n v="0"/>
    <n v="0"/>
    <n v="0"/>
    <m/>
  </r>
  <r>
    <n v="45"/>
    <x v="136"/>
    <n v="8.75"/>
    <n v="19.38"/>
    <n v="0"/>
    <n v="0"/>
    <n v="0"/>
    <n v="0"/>
    <n v="0"/>
    <n v="0"/>
    <n v="0"/>
    <n v="8.75"/>
    <m/>
  </r>
  <r>
    <n v="45"/>
    <x v="167"/>
    <n v="80.75"/>
    <n v="161.50000000000006"/>
    <n v="0"/>
    <n v="0"/>
    <n v="0"/>
    <n v="0"/>
    <n v="0"/>
    <n v="0"/>
    <n v="0"/>
    <n v="80.75"/>
    <m/>
  </r>
  <r>
    <n v="45"/>
    <x v="124"/>
    <n v="102.83333333333333"/>
    <n v="270.03512629629626"/>
    <n v="0"/>
    <n v="0"/>
    <n v="2.3333333333333335"/>
    <n v="91.499999999999986"/>
    <n v="0"/>
    <n v="0"/>
    <n v="9"/>
    <n v="0"/>
    <m/>
  </r>
  <r>
    <n v="45"/>
    <x v="173"/>
    <n v="1.5"/>
    <n v="4.5600000000000005"/>
    <n v="0"/>
    <n v="0"/>
    <n v="0"/>
    <n v="0"/>
    <n v="0"/>
    <n v="0"/>
    <n v="1.5"/>
    <n v="0"/>
    <m/>
  </r>
  <r>
    <n v="45"/>
    <x v="140"/>
    <n v="334.41666666666663"/>
    <n v="757.1999008139959"/>
    <n v="0"/>
    <n v="0.58333333333333337"/>
    <n v="79.916666666666671"/>
    <n v="4.75"/>
    <n v="114.83333333333331"/>
    <n v="0"/>
    <n v="134.33333333333334"/>
    <n v="0"/>
    <m/>
  </r>
  <r>
    <n v="45"/>
    <x v="156"/>
    <n v="47.5"/>
    <n v="97.563581620370371"/>
    <n v="0"/>
    <n v="10.666666666666668"/>
    <n v="17.25"/>
    <n v="0"/>
    <n v="0"/>
    <n v="0"/>
    <n v="19.583333333333332"/>
    <n v="0"/>
    <m/>
  </r>
  <r>
    <n v="45"/>
    <x v="141"/>
    <n v="213.50000000000003"/>
    <n v="536.29490403298303"/>
    <n v="0"/>
    <n v="0"/>
    <n v="114.16666666666666"/>
    <n v="66"/>
    <n v="0"/>
    <n v="18.583333333333336"/>
    <n v="14.75"/>
    <n v="0"/>
    <m/>
  </r>
  <r>
    <n v="45"/>
    <x v="142"/>
    <n v="157.91666666666666"/>
    <n v="376.07566203087129"/>
    <n v="0"/>
    <n v="0"/>
    <n v="66.666666666666657"/>
    <n v="0"/>
    <n v="51.166666666666664"/>
    <n v="22.5"/>
    <n v="17.583333333333336"/>
    <n v="0"/>
    <m/>
  </r>
  <r>
    <n v="45"/>
    <x v="133"/>
    <n v="109.75"/>
    <n v="270.10456115351263"/>
    <n v="0"/>
    <n v="1.75"/>
    <n v="27.916666666666664"/>
    <n v="0"/>
    <n v="31.333333333333332"/>
    <n v="0"/>
    <n v="48.749999999999993"/>
    <n v="0"/>
    <m/>
  </r>
  <r>
    <n v="45"/>
    <x v="174"/>
    <n v="839.16666666666663"/>
    <n v="2090.9876843827242"/>
    <n v="0"/>
    <n v="0"/>
    <n v="224.75"/>
    <n v="339.66666666666669"/>
    <n v="247.91666666666666"/>
    <n v="0"/>
    <n v="26.833333333333332"/>
    <n v="0"/>
    <m/>
  </r>
  <r>
    <n v="45"/>
    <x v="143"/>
    <n v="215.58333333333331"/>
    <n v="511.96697419336544"/>
    <n v="0"/>
    <n v="0"/>
    <n v="3.75"/>
    <n v="17.499999999999996"/>
    <n v="102.25"/>
    <n v="76.416666666666671"/>
    <n v="15.666666666666668"/>
    <n v="0"/>
    <m/>
  </r>
  <r>
    <n v="45"/>
    <x v="144"/>
    <n v="201.66666666666671"/>
    <n v="465.48937929057462"/>
    <n v="0"/>
    <n v="0"/>
    <n v="3.5"/>
    <n v="6.1666666666666661"/>
    <n v="113.16666666666666"/>
    <n v="71.25"/>
    <n v="7.583333333333333"/>
    <n v="0"/>
    <m/>
  </r>
  <r>
    <n v="45"/>
    <x v="228"/>
    <n v="1.25"/>
    <n v="2.4935606060606057"/>
    <n v="0"/>
    <n v="0"/>
    <n v="0"/>
    <n v="0"/>
    <n v="1.25"/>
    <n v="0"/>
    <n v="0"/>
    <n v="0"/>
    <m/>
  </r>
  <r>
    <n v="45"/>
    <x v="229"/>
    <n v="4.25"/>
    <n v="10.638017462121212"/>
    <n v="0"/>
    <n v="0"/>
    <n v="4.25"/>
    <n v="0"/>
    <n v="0"/>
    <n v="0"/>
    <n v="0"/>
    <n v="0"/>
    <m/>
  </r>
  <r>
    <n v="45"/>
    <x v="145"/>
    <n v="438.41666666666669"/>
    <n v="992.60246729286803"/>
    <n v="0"/>
    <n v="7.75"/>
    <n v="408.91666666666669"/>
    <n v="21.75"/>
    <n v="0"/>
    <n v="0"/>
    <n v="0"/>
    <n v="0"/>
    <m/>
  </r>
  <r>
    <n v="45"/>
    <x v="222"/>
    <n v="74.666666666666671"/>
    <n v="184.95951809764313"/>
    <n v="74.666666666666671"/>
    <n v="0"/>
    <n v="0"/>
    <n v="0"/>
    <n v="0"/>
    <n v="0"/>
    <n v="0"/>
    <n v="0"/>
    <m/>
  </r>
  <r>
    <n v="45"/>
    <x v="158"/>
    <n v="62.5"/>
    <n v="145.55704951407452"/>
    <n v="0"/>
    <n v="0"/>
    <n v="0"/>
    <n v="0"/>
    <n v="4.25"/>
    <n v="58.25"/>
    <n v="0"/>
    <n v="0"/>
    <m/>
  </r>
  <r>
    <n v="45"/>
    <x v="148"/>
    <n v="4.25"/>
    <n v="10.71"/>
    <n v="0"/>
    <n v="0"/>
    <n v="0"/>
    <n v="4.25"/>
    <n v="0"/>
    <n v="0"/>
    <n v="0"/>
    <n v="0"/>
    <m/>
  </r>
  <r>
    <n v="45"/>
    <x v="214"/>
    <n v="93.233333333333334"/>
    <n v="216.4619435185185"/>
    <n v="0"/>
    <n v="4.25"/>
    <n v="14.333333333333332"/>
    <n v="47.400000000000006"/>
    <n v="24.25"/>
    <n v="0"/>
    <n v="3"/>
    <n v="0"/>
    <m/>
  </r>
  <r>
    <n v="45"/>
    <x v="215"/>
    <n v="39.433333333333337"/>
    <n v="87.23368023569023"/>
    <n v="0"/>
    <n v="0"/>
    <n v="1.8333333333333335"/>
    <n v="14.433333333333332"/>
    <n v="14.75"/>
    <n v="0"/>
    <n v="8.4166666666666661"/>
    <n v="0"/>
    <m/>
  </r>
  <r>
    <n v="45"/>
    <x v="192"/>
    <n v="54.666666666666664"/>
    <n v="129.77875284090911"/>
    <n v="0"/>
    <n v="0"/>
    <n v="5.75"/>
    <n v="10"/>
    <n v="23.666666666666668"/>
    <n v="5.25"/>
    <n v="10"/>
    <n v="0"/>
    <m/>
  </r>
  <r>
    <n v="45"/>
    <x v="193"/>
    <n v="157.75"/>
    <n v="389.84631535787992"/>
    <n v="2"/>
    <n v="19.499999999999996"/>
    <n v="51.5"/>
    <n v="26.416666666666668"/>
    <n v="46.750000000000007"/>
    <n v="0"/>
    <n v="11.583333333333332"/>
    <n v="0"/>
    <m/>
  </r>
  <r>
    <n v="45"/>
    <x v="194"/>
    <n v="47.666666666666664"/>
    <n v="134.46244715909091"/>
    <n v="2.25"/>
    <n v="2.25"/>
    <n v="11.5"/>
    <n v="11.75"/>
    <n v="13.166666666666666"/>
    <n v="0"/>
    <n v="6.75"/>
    <n v="0"/>
    <m/>
  </r>
  <r>
    <n v="45"/>
    <x v="216"/>
    <n v="142.58333333333331"/>
    <n v="348.73784103535348"/>
    <n v="2.3333333333333335"/>
    <n v="4"/>
    <n v="46.25"/>
    <n v="66.25"/>
    <n v="13"/>
    <n v="6.75"/>
    <n v="4"/>
    <n v="0"/>
    <m/>
  </r>
  <r>
    <n v="45"/>
    <x v="217"/>
    <n v="47.333333333333336"/>
    <n v="111.48734690656565"/>
    <n v="0"/>
    <n v="0"/>
    <n v="0"/>
    <n v="8.8333333333333339"/>
    <n v="27.75"/>
    <n v="8.75"/>
    <n v="2"/>
    <n v="0"/>
    <m/>
  </r>
  <r>
    <n v="45"/>
    <x v="188"/>
    <n v="473.3333333333332"/>
    <n v="1143.8272877209581"/>
    <n v="4"/>
    <n v="440.49999999999989"/>
    <n v="22.583333333333332"/>
    <n v="6.25"/>
    <n v="0"/>
    <n v="0"/>
    <n v="0"/>
    <n v="0"/>
    <m/>
  </r>
  <r>
    <n v="45"/>
    <x v="211"/>
    <n v="7.5"/>
    <n v="17.954777967171715"/>
    <n v="0"/>
    <n v="7.5"/>
    <n v="0"/>
    <n v="0"/>
    <n v="0"/>
    <n v="0"/>
    <n v="0"/>
    <n v="0"/>
    <m/>
  </r>
  <r>
    <n v="45"/>
    <x v="195"/>
    <n v="24.5"/>
    <n v="56.456051073232324"/>
    <n v="9"/>
    <n v="15.5"/>
    <n v="0"/>
    <n v="0"/>
    <n v="0"/>
    <n v="0"/>
    <n v="0"/>
    <n v="0"/>
    <m/>
  </r>
  <r>
    <n v="45"/>
    <x v="224"/>
    <n v="13.833333333333332"/>
    <n v="32.704626830808081"/>
    <n v="5.25"/>
    <n v="8.5833333333333321"/>
    <n v="0"/>
    <n v="0"/>
    <n v="0"/>
    <n v="0"/>
    <n v="0"/>
    <n v="0"/>
    <m/>
  </r>
  <r>
    <n v="45"/>
    <x v="225"/>
    <n v="7.666666666666667"/>
    <n v="17.91456536195286"/>
    <n v="3.5"/>
    <n v="4.1666666666666661"/>
    <n v="0"/>
    <n v="0"/>
    <n v="0"/>
    <n v="0"/>
    <n v="0"/>
    <n v="0"/>
    <m/>
  </r>
  <r>
    <n v="45"/>
    <x v="218"/>
    <n v="6.1666666666666661"/>
    <n v="16.738316527777776"/>
    <n v="0"/>
    <n v="0"/>
    <n v="0"/>
    <n v="3.5"/>
    <n v="0"/>
    <n v="0"/>
    <n v="2.6666666666666665"/>
    <n v="0"/>
    <m/>
  </r>
  <r>
    <n v="45"/>
    <x v="230"/>
    <n v="7.6666666666666679"/>
    <n v="17.264316077441077"/>
    <n v="4"/>
    <n v="3.666666666666667"/>
    <n v="0"/>
    <n v="0"/>
    <n v="0"/>
    <n v="0"/>
    <n v="0"/>
    <n v="0"/>
    <m/>
  </r>
  <r>
    <n v="45"/>
    <x v="231"/>
    <n v="9.4166666666666661"/>
    <n v="22.278287678872054"/>
    <n v="0"/>
    <n v="9.4166666666666661"/>
    <n v="0"/>
    <n v="0"/>
    <n v="0"/>
    <n v="0"/>
    <n v="0"/>
    <n v="0"/>
    <m/>
  </r>
  <r>
    <n v="45"/>
    <x v="232"/>
    <n v="33.75"/>
    <n v="73.968949779040386"/>
    <n v="0.5"/>
    <n v="12.25"/>
    <n v="7.083333333333333"/>
    <n v="5"/>
    <n v="5.5"/>
    <n v="2.25"/>
    <n v="1.1666666666666665"/>
    <n v="0"/>
    <m/>
  </r>
  <r>
    <n v="45"/>
    <x v="233"/>
    <n v="22"/>
    <n v="43.320000000000007"/>
    <n v="0"/>
    <n v="0"/>
    <n v="0"/>
    <n v="0"/>
    <n v="0"/>
    <n v="0"/>
    <n v="0"/>
    <n v="22"/>
    <m/>
  </r>
  <r>
    <n v="46"/>
    <x v="0"/>
    <n v="28.25"/>
    <n v="90.618702044384136"/>
    <n v="0"/>
    <n v="8"/>
    <n v="0"/>
    <n v="11.25"/>
    <n v="8"/>
    <n v="1"/>
    <n v="0"/>
    <n v="0"/>
    <m/>
  </r>
  <r>
    <n v="46"/>
    <x v="184"/>
    <n v="12"/>
    <n v="30.135050000000003"/>
    <n v="0"/>
    <n v="0"/>
    <n v="0"/>
    <n v="0"/>
    <n v="0"/>
    <n v="0"/>
    <n v="0"/>
    <n v="12"/>
    <m/>
  </r>
  <r>
    <n v="46"/>
    <x v="115"/>
    <n v="29.5"/>
    <n v="70.3"/>
    <n v="0"/>
    <n v="0"/>
    <n v="0"/>
    <n v="0"/>
    <n v="0"/>
    <n v="0"/>
    <n v="0"/>
    <n v="29.5"/>
    <m/>
  </r>
  <r>
    <n v="46"/>
    <x v="167"/>
    <n v="17.25"/>
    <n v="40.28"/>
    <n v="0"/>
    <n v="0"/>
    <n v="0"/>
    <n v="0"/>
    <n v="0"/>
    <n v="0"/>
    <n v="0"/>
    <n v="17.25"/>
    <m/>
  </r>
  <r>
    <n v="46"/>
    <x v="124"/>
    <n v="8"/>
    <n v="22.100050505050501"/>
    <n v="0"/>
    <n v="0"/>
    <n v="8"/>
    <n v="0"/>
    <n v="0"/>
    <n v="0"/>
    <n v="0"/>
    <n v="0"/>
    <m/>
  </r>
  <r>
    <n v="46"/>
    <x v="140"/>
    <n v="1.25"/>
    <n v="2.3271859217171715"/>
    <n v="0"/>
    <n v="0"/>
    <n v="0"/>
    <n v="0"/>
    <n v="0"/>
    <n v="0"/>
    <n v="1.25"/>
    <n v="0"/>
    <m/>
  </r>
  <r>
    <n v="46"/>
    <x v="141"/>
    <n v="12"/>
    <n v="29.287717171717169"/>
    <n v="0"/>
    <n v="0"/>
    <n v="0"/>
    <n v="0"/>
    <n v="0"/>
    <n v="11.25"/>
    <n v="0.75"/>
    <n v="0"/>
    <m/>
  </r>
  <r>
    <n v="46"/>
    <x v="133"/>
    <n v="1"/>
    <n v="1.8617487373737374"/>
    <n v="0"/>
    <n v="0"/>
    <n v="0"/>
    <n v="0"/>
    <n v="0"/>
    <n v="0"/>
    <n v="1"/>
    <n v="0"/>
    <m/>
  </r>
  <r>
    <n v="46"/>
    <x v="174"/>
    <n v="9.4166666666666661"/>
    <n v="40.53"/>
    <n v="0"/>
    <n v="0"/>
    <n v="9.4166666666666661"/>
    <n v="0"/>
    <n v="0"/>
    <n v="0"/>
    <n v="0"/>
    <n v="0"/>
    <m/>
  </r>
  <r>
    <n v="46"/>
    <x v="143"/>
    <n v="1.25"/>
    <n v="2.3271859217171715"/>
    <n v="0"/>
    <n v="0"/>
    <n v="0"/>
    <n v="0"/>
    <n v="0"/>
    <n v="0"/>
    <n v="1.25"/>
    <n v="0"/>
    <m/>
  </r>
  <r>
    <n v="46"/>
    <x v="144"/>
    <n v="38.75"/>
    <n v="89.555345601003467"/>
    <n v="0"/>
    <n v="0"/>
    <n v="0"/>
    <n v="0"/>
    <n v="0"/>
    <n v="38"/>
    <n v="0.75"/>
    <n v="0"/>
    <m/>
  </r>
  <r>
    <n v="46"/>
    <x v="145"/>
    <n v="358"/>
    <n v="897.49188887928722"/>
    <n v="0"/>
    <n v="4.5"/>
    <n v="118.41666666666667"/>
    <n v="107.5"/>
    <n v="127.58333333333334"/>
    <n v="0"/>
    <n v="0"/>
    <n v="0"/>
    <m/>
  </r>
  <r>
    <n v="46"/>
    <x v="222"/>
    <n v="300.25"/>
    <n v="803.30838245045391"/>
    <n v="8"/>
    <n v="44.583333333333336"/>
    <n v="215.16666666666666"/>
    <n v="26.75"/>
    <n v="5.75"/>
    <n v="0"/>
    <n v="0"/>
    <n v="0"/>
    <m/>
  </r>
  <r>
    <n v="46"/>
    <x v="158"/>
    <n v="59.25"/>
    <n v="166.28301097222226"/>
    <n v="0"/>
    <n v="0"/>
    <n v="47.25"/>
    <n v="0"/>
    <n v="12"/>
    <n v="0"/>
    <n v="0"/>
    <n v="0"/>
    <m/>
  </r>
  <r>
    <n v="46"/>
    <x v="188"/>
    <n v="63.75"/>
    <n v="164.57440133878455"/>
    <n v="0"/>
    <n v="0"/>
    <n v="63.75"/>
    <n v="0"/>
    <n v="0"/>
    <n v="0"/>
    <n v="0"/>
    <n v="0"/>
    <m/>
  </r>
  <r>
    <n v="46"/>
    <x v="223"/>
    <n v="9.3333333333333339"/>
    <n v="21.768973853114474"/>
    <n v="9.3333333333333339"/>
    <n v="0"/>
    <n v="0"/>
    <n v="0"/>
    <n v="0"/>
    <n v="0"/>
    <n v="0"/>
    <n v="0"/>
    <m/>
  </r>
  <r>
    <n v="46"/>
    <x v="225"/>
    <n v="8.5833333333333339"/>
    <n v="17.225642361111113"/>
    <n v="0"/>
    <n v="6.333333333333333"/>
    <n v="2.25"/>
    <n v="0"/>
    <n v="0"/>
    <n v="0"/>
    <n v="0"/>
    <n v="0"/>
    <m/>
  </r>
  <r>
    <n v="47"/>
    <x v="0"/>
    <n v="118.41666666666667"/>
    <n v="398.87765397173501"/>
    <n v="0"/>
    <n v="2"/>
    <n v="10"/>
    <n v="59.25"/>
    <n v="46.416666666666671"/>
    <n v="0.75"/>
    <n v="0"/>
    <n v="0"/>
    <m/>
  </r>
  <r>
    <n v="47"/>
    <x v="145"/>
    <n v="732.13333333333367"/>
    <n v="1637.2877365539894"/>
    <n v="0"/>
    <n v="5.95"/>
    <n v="126.83333333333333"/>
    <n v="221.58333333333334"/>
    <n v="335.79999999999995"/>
    <n v="0"/>
    <n v="41.966666666666669"/>
    <n v="0"/>
    <m/>
  </r>
  <r>
    <n v="47"/>
    <x v="76"/>
    <n v="2"/>
    <n v="5.3607823483568851"/>
    <n v="0"/>
    <n v="0"/>
    <n v="0"/>
    <n v="0"/>
    <n v="0"/>
    <n v="0"/>
    <n v="2"/>
    <n v="0"/>
    <m/>
  </r>
  <r>
    <n v="47"/>
    <x v="45"/>
    <n v="4.5"/>
    <n v="18.988530000000001"/>
    <n v="0"/>
    <n v="0"/>
    <n v="0"/>
    <n v="0"/>
    <n v="4.5"/>
    <n v="0"/>
    <n v="0"/>
    <n v="0"/>
    <m/>
  </r>
  <r>
    <n v="47"/>
    <x v="46"/>
    <n v="1"/>
    <n v="1.8617487373737374"/>
    <n v="0"/>
    <n v="0"/>
    <n v="0"/>
    <n v="0"/>
    <n v="0"/>
    <n v="0"/>
    <n v="1"/>
    <n v="0"/>
    <m/>
  </r>
  <r>
    <n v="47"/>
    <x v="47"/>
    <n v="0.66666666666666663"/>
    <n v="1.2411658249158248"/>
    <n v="0"/>
    <n v="0"/>
    <n v="0"/>
    <n v="0"/>
    <n v="0"/>
    <n v="0"/>
    <n v="0.66666666666666663"/>
    <n v="0"/>
    <m/>
  </r>
  <r>
    <n v="47"/>
    <x v="111"/>
    <n v="0.58333333333333337"/>
    <n v="1.0860200968013469"/>
    <n v="0"/>
    <n v="0"/>
    <n v="0"/>
    <n v="0"/>
    <n v="0"/>
    <n v="0"/>
    <n v="0.58333333333333337"/>
    <n v="0"/>
    <m/>
  </r>
  <r>
    <n v="47"/>
    <x v="183"/>
    <n v="6.75"/>
    <n v="18.646917613636361"/>
    <n v="0"/>
    <n v="0"/>
    <n v="6.75"/>
    <n v="0"/>
    <n v="0"/>
    <n v="0"/>
    <n v="0"/>
    <n v="0"/>
    <m/>
  </r>
  <r>
    <n v="47"/>
    <x v="127"/>
    <n v="7.0833333333333339"/>
    <n v="20.362338775252525"/>
    <n v="0"/>
    <n v="0"/>
    <n v="7.0833333333333339"/>
    <n v="0"/>
    <n v="0"/>
    <n v="0"/>
    <n v="0"/>
    <n v="0"/>
    <m/>
  </r>
  <r>
    <n v="47"/>
    <x v="115"/>
    <n v="43.333333333333329"/>
    <n v="65.86666666666666"/>
    <n v="0"/>
    <n v="0"/>
    <n v="0"/>
    <n v="0"/>
    <n v="0"/>
    <n v="0"/>
    <n v="0"/>
    <n v="43.333333333333329"/>
    <m/>
  </r>
  <r>
    <n v="47"/>
    <x v="167"/>
    <n v="29.75"/>
    <n v="95.742285915404025"/>
    <n v="0"/>
    <n v="0"/>
    <n v="7"/>
    <n v="14"/>
    <n v="8.75"/>
    <n v="0"/>
    <n v="0"/>
    <n v="0"/>
    <m/>
  </r>
  <r>
    <n v="47"/>
    <x v="124"/>
    <n v="15.916666666666668"/>
    <n v="41.602105505050503"/>
    <n v="0"/>
    <n v="0"/>
    <n v="11.25"/>
    <n v="0"/>
    <n v="3"/>
    <n v="0"/>
    <n v="1.6666666666666667"/>
    <n v="0"/>
    <m/>
  </r>
  <r>
    <n v="47"/>
    <x v="171"/>
    <n v="6"/>
    <n v="16.082347045070655"/>
    <n v="0"/>
    <n v="0"/>
    <n v="0"/>
    <n v="0"/>
    <n v="0"/>
    <n v="0"/>
    <n v="6"/>
    <n v="0"/>
    <m/>
  </r>
  <r>
    <n v="47"/>
    <x v="140"/>
    <n v="3"/>
    <n v="6.0858012121212113"/>
    <n v="0"/>
    <n v="0"/>
    <n v="0"/>
    <n v="0"/>
    <n v="3"/>
    <n v="0"/>
    <n v="0"/>
    <n v="0"/>
    <m/>
  </r>
  <r>
    <n v="47"/>
    <x v="156"/>
    <n v="267.88333333333333"/>
    <n v="605.88985646508627"/>
    <n v="2.0833333333333335"/>
    <n v="0"/>
    <n v="48.333333333333336"/>
    <n v="3"/>
    <n v="191.43333333333334"/>
    <n v="0"/>
    <n v="23.033333333333331"/>
    <n v="0"/>
    <m/>
  </r>
  <r>
    <n v="47"/>
    <x v="142"/>
    <n v="1.6166666666666667"/>
    <n v="2.4573333333333336"/>
    <n v="0"/>
    <n v="0"/>
    <n v="0"/>
    <n v="0"/>
    <n v="0"/>
    <n v="0"/>
    <n v="1.6166666666666667"/>
    <n v="0"/>
    <m/>
  </r>
  <r>
    <n v="47"/>
    <x v="174"/>
    <n v="29.8"/>
    <n v="89.161608270202024"/>
    <n v="0"/>
    <n v="5.8"/>
    <n v="24"/>
    <n v="0"/>
    <n v="0"/>
    <n v="0"/>
    <n v="0"/>
    <n v="0"/>
    <m/>
  </r>
  <r>
    <n v="47"/>
    <x v="143"/>
    <n v="2.75"/>
    <n v="4.18"/>
    <n v="0"/>
    <n v="0"/>
    <n v="0"/>
    <n v="0"/>
    <n v="0"/>
    <n v="0"/>
    <n v="2.75"/>
    <n v="0"/>
    <m/>
  </r>
  <r>
    <n v="47"/>
    <x v="144"/>
    <n v="91.25"/>
    <n v="229.59113727609784"/>
    <n v="0"/>
    <n v="0"/>
    <n v="0"/>
    <n v="0"/>
    <n v="0"/>
    <n v="91.25"/>
    <n v="0"/>
    <n v="0"/>
    <m/>
  </r>
  <r>
    <n v="47"/>
    <x v="222"/>
    <n v="1594.966666666666"/>
    <n v="3756.7488559543572"/>
    <n v="0"/>
    <n v="297.08333333333354"/>
    <n v="715.3333333333336"/>
    <n v="571.66666666666663"/>
    <n v="3.25"/>
    <n v="0"/>
    <n v="7.6333333333333329"/>
    <n v="0"/>
    <m/>
  </r>
  <r>
    <n v="47"/>
    <x v="158"/>
    <n v="190.41666666666671"/>
    <n v="457.67748982246576"/>
    <n v="0"/>
    <n v="0"/>
    <n v="62.333333333333336"/>
    <n v="16.75"/>
    <n v="21.916666666666668"/>
    <n v="76"/>
    <n v="13.416666666666668"/>
    <n v="0"/>
    <m/>
  </r>
  <r>
    <n v="47"/>
    <x v="159"/>
    <n v="35.083333333333329"/>
    <n v="100.87346221605689"/>
    <n v="0"/>
    <n v="0"/>
    <n v="21.833333333333336"/>
    <n v="0"/>
    <n v="0"/>
    <n v="13.25"/>
    <n v="0"/>
    <n v="0"/>
    <m/>
  </r>
  <r>
    <n v="47"/>
    <x v="203"/>
    <n v="61.916666666666671"/>
    <n v="156.00249158249159"/>
    <n v="0"/>
    <n v="0"/>
    <n v="0"/>
    <n v="0"/>
    <n v="0"/>
    <n v="61.25"/>
    <n v="0.66666666666666663"/>
    <n v="0"/>
    <m/>
  </r>
  <r>
    <n v="47"/>
    <x v="163"/>
    <n v="0.66666666666666663"/>
    <n v="1.2411658249158248"/>
    <n v="0"/>
    <n v="0"/>
    <n v="0"/>
    <n v="0"/>
    <n v="0"/>
    <n v="0"/>
    <n v="0.66666666666666663"/>
    <n v="0"/>
    <m/>
  </r>
  <r>
    <n v="47"/>
    <x v="190"/>
    <n v="29.583333333333332"/>
    <n v="64.439625420875416"/>
    <n v="0"/>
    <n v="0"/>
    <n v="0"/>
    <n v="0"/>
    <n v="0"/>
    <n v="28.916666666666668"/>
    <n v="0.66666666666666663"/>
    <n v="0"/>
    <m/>
  </r>
  <r>
    <n v="47"/>
    <x v="191"/>
    <n v="20.166666666666664"/>
    <n v="50.82"/>
    <n v="0"/>
    <n v="0"/>
    <n v="0"/>
    <n v="0"/>
    <n v="0"/>
    <n v="20.166666666666664"/>
    <n v="0"/>
    <n v="0"/>
    <m/>
  </r>
  <r>
    <n v="47"/>
    <x v="204"/>
    <n v="9"/>
    <n v="22.68"/>
    <n v="0"/>
    <n v="0"/>
    <n v="0"/>
    <n v="0"/>
    <n v="0"/>
    <n v="9"/>
    <n v="0"/>
    <n v="0"/>
    <m/>
  </r>
  <r>
    <n v="47"/>
    <x v="188"/>
    <n v="14.333333333333334"/>
    <n v="33.27783365349147"/>
    <n v="0"/>
    <n v="0"/>
    <n v="14.333333333333334"/>
    <n v="0"/>
    <n v="0"/>
    <n v="0"/>
    <n v="0"/>
    <n v="0"/>
    <m/>
  </r>
  <r>
    <n v="47"/>
    <x v="223"/>
    <n v="7.75"/>
    <n v="19.828723750000002"/>
    <n v="0"/>
    <n v="0"/>
    <n v="7.75"/>
    <n v="0"/>
    <n v="0"/>
    <n v="0"/>
    <n v="0"/>
    <n v="0"/>
    <m/>
  </r>
  <r>
    <n v="47"/>
    <x v="195"/>
    <n v="26.416666666666664"/>
    <n v="53.17815498737373"/>
    <n v="0.5"/>
    <n v="0"/>
    <n v="25.916666666666664"/>
    <n v="0"/>
    <n v="0"/>
    <n v="0"/>
    <n v="0"/>
    <n v="0"/>
    <m/>
  </r>
  <r>
    <n v="47"/>
    <x v="224"/>
    <n v="8"/>
    <n v="24.343586666666667"/>
    <n v="0"/>
    <n v="0"/>
    <n v="8"/>
    <n v="0"/>
    <n v="0"/>
    <n v="0"/>
    <n v="0"/>
    <n v="0"/>
    <m/>
  </r>
  <r>
    <n v="47"/>
    <x v="225"/>
    <n v="27.666666666666664"/>
    <n v="58.677100968013463"/>
    <n v="0"/>
    <n v="0"/>
    <n v="10.666666666666666"/>
    <n v="17"/>
    <n v="0"/>
    <n v="0"/>
    <n v="0"/>
    <n v="0"/>
    <m/>
  </r>
  <r>
    <n v="47"/>
    <x v="234"/>
    <n v="29.25"/>
    <n v="52.846917613636364"/>
    <n v="0"/>
    <n v="17.75"/>
    <n v="11.5"/>
    <n v="0"/>
    <n v="0"/>
    <n v="0"/>
    <n v="0"/>
    <n v="0"/>
    <m/>
  </r>
  <r>
    <n v="47"/>
    <x v="235"/>
    <n v="5.25"/>
    <n v="12.161389678030302"/>
    <n v="5.25"/>
    <n v="0"/>
    <n v="0"/>
    <n v="0"/>
    <n v="0"/>
    <n v="0"/>
    <n v="0"/>
    <n v="0"/>
    <m/>
  </r>
  <r>
    <n v="47"/>
    <x v="233"/>
    <n v="64"/>
    <n v="136.80000000000001"/>
    <n v="0"/>
    <n v="0"/>
    <n v="0"/>
    <n v="0"/>
    <n v="0"/>
    <n v="0"/>
    <n v="0"/>
    <n v="64"/>
    <m/>
  </r>
  <r>
    <n v="47"/>
    <x v="236"/>
    <n v="4.25"/>
    <n v="10.659851641414141"/>
    <n v="1"/>
    <n v="0"/>
    <n v="0"/>
    <n v="0"/>
    <n v="3.25"/>
    <n v="0"/>
    <n v="0"/>
    <n v="0"/>
    <m/>
  </r>
  <r>
    <n v="48"/>
    <x v="0"/>
    <n v="65.666666666666657"/>
    <n v="227.26549058291246"/>
    <n v="0"/>
    <n v="3.9166666666666665"/>
    <n v="24.083333333333332"/>
    <n v="9.0833333333333321"/>
    <n v="28.583333333333332"/>
    <n v="0"/>
    <n v="0"/>
    <n v="0"/>
    <m/>
  </r>
  <r>
    <n v="48"/>
    <x v="237"/>
    <n v="3.25"/>
    <n v="12.278319444444444"/>
    <n v="0"/>
    <n v="0"/>
    <n v="0"/>
    <n v="0"/>
    <n v="3.25"/>
    <n v="0"/>
    <n v="0"/>
    <n v="0"/>
    <m/>
  </r>
  <r>
    <n v="48"/>
    <x v="58"/>
    <n v="1.25"/>
    <n v="2.4935606060606057"/>
    <n v="0"/>
    <n v="0"/>
    <n v="0"/>
    <n v="0"/>
    <n v="1.25"/>
    <n v="0"/>
    <n v="0"/>
    <n v="0"/>
    <m/>
  </r>
  <r>
    <n v="48"/>
    <x v="183"/>
    <n v="3.9166666666666665"/>
    <n v="7.674762731481481"/>
    <n v="0"/>
    <n v="0"/>
    <n v="0"/>
    <n v="0"/>
    <n v="0"/>
    <n v="0"/>
    <n v="3.9166666666666665"/>
    <n v="0"/>
    <m/>
  </r>
  <r>
    <n v="48"/>
    <x v="127"/>
    <n v="54.75"/>
    <n v="124.2706666456229"/>
    <n v="0"/>
    <n v="1"/>
    <n v="9.3333333333333321"/>
    <n v="3.25"/>
    <n v="7.4166666666666661"/>
    <n v="0"/>
    <n v="24.75"/>
    <n v="9"/>
    <m/>
  </r>
  <r>
    <n v="48"/>
    <x v="155"/>
    <n v="52.833333333333329"/>
    <n v="123.54838427640826"/>
    <n v="0"/>
    <n v="0"/>
    <n v="11"/>
    <n v="0"/>
    <n v="35.5"/>
    <n v="0"/>
    <n v="6.333333333333333"/>
    <n v="0"/>
    <m/>
  </r>
  <r>
    <n v="48"/>
    <x v="184"/>
    <n v="33"/>
    <n v="81.002609469696964"/>
    <n v="0"/>
    <n v="0"/>
    <n v="1.75"/>
    <n v="0"/>
    <n v="19.916666666666664"/>
    <n v="0"/>
    <n v="11.333333333333332"/>
    <n v="0"/>
    <m/>
  </r>
  <r>
    <n v="48"/>
    <x v="136"/>
    <n v="13.533333333333331"/>
    <n v="30.603649621212121"/>
    <n v="0"/>
    <n v="0"/>
    <n v="5.5333333333333332"/>
    <n v="0"/>
    <n v="0"/>
    <n v="0"/>
    <n v="8"/>
    <n v="0"/>
    <m/>
  </r>
  <r>
    <n v="48"/>
    <x v="115"/>
    <n v="48.533333333333331"/>
    <n v="92.474621212121193"/>
    <n v="1.75"/>
    <n v="0"/>
    <n v="1.45"/>
    <n v="1.75"/>
    <n v="0"/>
    <n v="9"/>
    <n v="34.583333333333329"/>
    <n v="0"/>
    <m/>
  </r>
  <r>
    <n v="48"/>
    <x v="131"/>
    <n v="19.833333333333336"/>
    <n v="60.281976515151527"/>
    <n v="0"/>
    <n v="0"/>
    <n v="0"/>
    <n v="3.0833333333333335"/>
    <n v="1.75"/>
    <n v="0"/>
    <n v="15"/>
    <n v="0"/>
    <m/>
  </r>
  <r>
    <n v="48"/>
    <x v="167"/>
    <n v="424.0333333333333"/>
    <n v="941.43511597188683"/>
    <n v="0"/>
    <n v="1"/>
    <n v="19.216666666666669"/>
    <n v="57.166666666666657"/>
    <n v="121.08333333333331"/>
    <n v="0"/>
    <n v="47"/>
    <n v="178.56666666666669"/>
    <m/>
  </r>
  <r>
    <n v="48"/>
    <x v="189"/>
    <n v="64.133333333333326"/>
    <n v="130.93154029882149"/>
    <n v="0"/>
    <n v="0"/>
    <n v="23.133333333333333"/>
    <n v="3.333333333333333"/>
    <n v="0"/>
    <n v="0"/>
    <n v="37.666666666666671"/>
    <n v="0"/>
    <m/>
  </r>
  <r>
    <n v="48"/>
    <x v="156"/>
    <n v="273.86666666666662"/>
    <n v="602.30753155723892"/>
    <n v="0"/>
    <n v="6.7833333333333332"/>
    <n v="0"/>
    <n v="12.25"/>
    <n v="186.58333333333331"/>
    <n v="0"/>
    <n v="63.5"/>
    <n v="4.75"/>
    <m/>
  </r>
  <r>
    <n v="48"/>
    <x v="174"/>
    <n v="6"/>
    <n v="16.589318181818182"/>
    <n v="0"/>
    <n v="0"/>
    <n v="6"/>
    <n v="0"/>
    <n v="0"/>
    <n v="0"/>
    <n v="0"/>
    <n v="0"/>
    <m/>
  </r>
  <r>
    <n v="48"/>
    <x v="144"/>
    <n v="67.75"/>
    <n v="185.96012742082502"/>
    <n v="0"/>
    <n v="8.4166666666666661"/>
    <n v="0"/>
    <n v="0"/>
    <n v="0"/>
    <n v="59.333333333333329"/>
    <n v="0"/>
    <n v="0"/>
    <m/>
  </r>
  <r>
    <n v="48"/>
    <x v="238"/>
    <n v="0.33333333333333331"/>
    <n v="0.69433396464646457"/>
    <n v="0"/>
    <n v="0.33333333333333331"/>
    <n v="0"/>
    <n v="0"/>
    <n v="0"/>
    <n v="0"/>
    <n v="0"/>
    <n v="0"/>
    <m/>
  </r>
  <r>
    <n v="48"/>
    <x v="145"/>
    <n v="39.5"/>
    <n v="87.838893658891692"/>
    <n v="0"/>
    <n v="0"/>
    <n v="10"/>
    <n v="18.583333333333332"/>
    <n v="0.33333333333333331"/>
    <n v="6.5"/>
    <n v="4.0833333333333339"/>
    <n v="0"/>
    <m/>
  </r>
  <r>
    <n v="48"/>
    <x v="222"/>
    <n v="484.76666666666642"/>
    <n v="1020.9787383793868"/>
    <n v="1.3"/>
    <n v="179.55"/>
    <n v="116.75"/>
    <n v="186.33333333333331"/>
    <n v="0.83333333333333337"/>
    <n v="0"/>
    <n v="0"/>
    <n v="0"/>
    <m/>
  </r>
  <r>
    <n v="48"/>
    <x v="158"/>
    <n v="115.75"/>
    <n v="326.06753033833763"/>
    <n v="0"/>
    <n v="0"/>
    <n v="0"/>
    <n v="0"/>
    <n v="0"/>
    <n v="115.75"/>
    <n v="0"/>
    <n v="0"/>
    <m/>
  </r>
  <r>
    <n v="48"/>
    <x v="159"/>
    <n v="188.93333333333334"/>
    <n v="390.58945570286204"/>
    <n v="0"/>
    <n v="0"/>
    <n v="69"/>
    <n v="84.433333333333337"/>
    <n v="12.75"/>
    <n v="22.75"/>
    <n v="0"/>
    <n v="0"/>
    <m/>
  </r>
  <r>
    <n v="48"/>
    <x v="239"/>
    <n v="5"/>
    <n v="10.259299242424241"/>
    <n v="0"/>
    <n v="0"/>
    <n v="0"/>
    <n v="0"/>
    <n v="5"/>
    <n v="0"/>
    <n v="0"/>
    <n v="0"/>
    <m/>
  </r>
  <r>
    <n v="48"/>
    <x v="162"/>
    <n v="2"/>
    <n v="3.04"/>
    <n v="0"/>
    <n v="0"/>
    <n v="0"/>
    <n v="0"/>
    <n v="0"/>
    <n v="2"/>
    <n v="0"/>
    <n v="0"/>
    <m/>
  </r>
  <r>
    <n v="48"/>
    <x v="191"/>
    <n v="15.166666666666668"/>
    <n v="35.073787878787876"/>
    <n v="0"/>
    <n v="0"/>
    <n v="0"/>
    <n v="0"/>
    <n v="0"/>
    <n v="15.166666666666668"/>
    <n v="0"/>
    <n v="0"/>
    <m/>
  </r>
  <r>
    <n v="48"/>
    <x v="240"/>
    <n v="76.749999999999986"/>
    <n v="173.34503495202799"/>
    <n v="0"/>
    <n v="0"/>
    <n v="61.833333333333329"/>
    <n v="14.916666666666666"/>
    <n v="0"/>
    <n v="0"/>
    <n v="0"/>
    <n v="0"/>
    <m/>
  </r>
  <r>
    <n v="48"/>
    <x v="204"/>
    <n v="43.333333333333329"/>
    <n v="88.27019412878785"/>
    <n v="0"/>
    <n v="0"/>
    <n v="0"/>
    <n v="0"/>
    <n v="2"/>
    <n v="41.333333333333329"/>
    <n v="0"/>
    <n v="0"/>
    <m/>
  </r>
  <r>
    <n v="48"/>
    <x v="188"/>
    <n v="298.5"/>
    <n v="751.52893163385397"/>
    <n v="0"/>
    <n v="8.8333333333333321"/>
    <n v="279.08333333333331"/>
    <n v="10.583333333333332"/>
    <n v="0"/>
    <n v="0"/>
    <n v="0"/>
    <n v="0"/>
    <m/>
  </r>
  <r>
    <n v="48"/>
    <x v="223"/>
    <n v="216.91666666666663"/>
    <n v="464.26055948655608"/>
    <n v="0"/>
    <n v="59.166666666666664"/>
    <n v="152.99999999999997"/>
    <n v="4.75"/>
    <n v="0"/>
    <n v="0"/>
    <n v="0"/>
    <n v="0"/>
    <m/>
  </r>
  <r>
    <n v="48"/>
    <x v="180"/>
    <n v="1.3333333333333333"/>
    <n v="2.0266666666666664"/>
    <n v="0"/>
    <n v="0"/>
    <n v="1.3333333333333333"/>
    <n v="0"/>
    <n v="0"/>
    <n v="0"/>
    <n v="0"/>
    <n v="0"/>
    <m/>
  </r>
  <r>
    <n v="48"/>
    <x v="211"/>
    <n v="13.666666666666666"/>
    <n v="31.893986216329967"/>
    <n v="0"/>
    <n v="0"/>
    <n v="13.666666666666666"/>
    <n v="0"/>
    <n v="0"/>
    <n v="0"/>
    <n v="0"/>
    <n v="0"/>
    <m/>
  </r>
  <r>
    <n v="48"/>
    <x v="195"/>
    <n v="70.083333333333343"/>
    <n v="147.74137169191914"/>
    <n v="0"/>
    <n v="0"/>
    <n v="2"/>
    <n v="35.25"/>
    <n v="28.583333333333332"/>
    <n v="4.25"/>
    <n v="0"/>
    <n v="0"/>
    <m/>
  </r>
  <r>
    <n v="48"/>
    <x v="224"/>
    <n v="12.583333333333332"/>
    <n v="25.546496212121212"/>
    <n v="0"/>
    <n v="0"/>
    <n v="0"/>
    <n v="11.583333333333332"/>
    <n v="1"/>
    <n v="0"/>
    <n v="0"/>
    <n v="0"/>
    <m/>
  </r>
  <r>
    <n v="48"/>
    <x v="225"/>
    <n v="16.75"/>
    <n v="41.962556818181817"/>
    <n v="0"/>
    <n v="0"/>
    <n v="9"/>
    <n v="7.75"/>
    <n v="0"/>
    <n v="0"/>
    <n v="0"/>
    <n v="0"/>
    <m/>
  </r>
  <r>
    <n v="48"/>
    <x v="230"/>
    <n v="40.249999999999993"/>
    <n v="64.853798926767681"/>
    <n v="0"/>
    <n v="0"/>
    <n v="40.249999999999993"/>
    <n v="0"/>
    <n v="0"/>
    <n v="0"/>
    <n v="0"/>
    <n v="0"/>
    <m/>
  </r>
  <r>
    <n v="48"/>
    <x v="231"/>
    <n v="1.1666666666666667"/>
    <n v="1.7733333333333334"/>
    <n v="0"/>
    <n v="0"/>
    <n v="0"/>
    <n v="0"/>
    <n v="1.1666666666666667"/>
    <n v="0"/>
    <n v="0"/>
    <n v="0"/>
    <m/>
  </r>
  <r>
    <n v="48"/>
    <x v="234"/>
    <n v="32.166666666666671"/>
    <n v="48.893333333333331"/>
    <n v="0"/>
    <n v="0"/>
    <n v="32.166666666666671"/>
    <n v="0"/>
    <n v="0"/>
    <n v="0"/>
    <n v="0"/>
    <n v="0"/>
    <m/>
  </r>
  <r>
    <n v="48"/>
    <x v="235"/>
    <n v="29.666666666666668"/>
    <n v="87.395601808955718"/>
    <n v="0"/>
    <n v="4.8333333333333339"/>
    <n v="0"/>
    <n v="0"/>
    <n v="0"/>
    <n v="24.833333333333332"/>
    <n v="0"/>
    <n v="0"/>
    <m/>
  </r>
  <r>
    <n v="48"/>
    <x v="241"/>
    <n v="4.25"/>
    <n v="16.048071767862357"/>
    <n v="0"/>
    <n v="0"/>
    <n v="0"/>
    <n v="0"/>
    <n v="0"/>
    <n v="4.25"/>
    <n v="0"/>
    <n v="0"/>
    <m/>
  </r>
  <r>
    <n v="48"/>
    <x v="233"/>
    <n v="56.666666666666671"/>
    <n v="116.5966106376263"/>
    <n v="3"/>
    <n v="23.083333333333336"/>
    <n v="17"/>
    <n v="0"/>
    <n v="13.583333333333334"/>
    <n v="0"/>
    <n v="0"/>
    <n v="0"/>
    <m/>
  </r>
  <r>
    <n v="48"/>
    <x v="242"/>
    <n v="7.5833333333333339"/>
    <n v="20.949006207912454"/>
    <n v="0"/>
    <n v="7.5833333333333339"/>
    <n v="0"/>
    <n v="0"/>
    <n v="0"/>
    <n v="0"/>
    <n v="0"/>
    <n v="0"/>
    <m/>
  </r>
  <r>
    <n v="48"/>
    <x v="243"/>
    <n v="0.5"/>
    <n v="1.0949147727272726"/>
    <n v="0"/>
    <n v="0"/>
    <n v="0"/>
    <n v="0"/>
    <n v="0.5"/>
    <n v="0"/>
    <n v="0"/>
    <n v="0"/>
    <m/>
  </r>
  <r>
    <n v="49"/>
    <x v="0"/>
    <n v="63.166666666666664"/>
    <n v="192.79740910238755"/>
    <n v="0"/>
    <n v="4.75"/>
    <n v="13.75"/>
    <n v="6.5833333333333339"/>
    <n v="38.083333333333336"/>
    <n v="0"/>
    <n v="0"/>
    <n v="0"/>
    <m/>
  </r>
  <r>
    <n v="49"/>
    <x v="244"/>
    <n v="3.75"/>
    <n v="9.4172262396694215"/>
    <n v="0"/>
    <n v="0"/>
    <n v="0"/>
    <n v="0"/>
    <n v="0"/>
    <n v="0"/>
    <n v="0"/>
    <n v="3.75"/>
    <m/>
  </r>
  <r>
    <n v="49"/>
    <x v="120"/>
    <n v="8.0833333333333321"/>
    <n v="11.309117768595041"/>
    <n v="0"/>
    <n v="0"/>
    <n v="8.0833333333333321"/>
    <n v="0"/>
    <n v="0"/>
    <n v="0"/>
    <n v="0"/>
    <n v="0"/>
    <m/>
  </r>
  <r>
    <n v="49"/>
    <x v="155"/>
    <n v="6.833333333333333"/>
    <n v="10.151876721763085"/>
    <n v="0"/>
    <n v="6.833333333333333"/>
    <n v="0"/>
    <n v="0"/>
    <n v="0"/>
    <n v="0"/>
    <n v="0"/>
    <n v="0"/>
    <m/>
  </r>
  <r>
    <n v="49"/>
    <x v="144"/>
    <n v="2"/>
    <n v="4.9742561983471072"/>
    <n v="0"/>
    <n v="0"/>
    <n v="0"/>
    <n v="0"/>
    <n v="0"/>
    <n v="2"/>
    <n v="0"/>
    <n v="0"/>
    <m/>
  </r>
  <r>
    <n v="49"/>
    <x v="238"/>
    <n v="0.83333333333333337"/>
    <n v="1.2506026170798896"/>
    <n v="0"/>
    <n v="0"/>
    <n v="0"/>
    <n v="0"/>
    <n v="0.83333333333333337"/>
    <n v="0"/>
    <n v="0"/>
    <n v="0"/>
    <m/>
  </r>
  <r>
    <n v="49"/>
    <x v="245"/>
    <n v="0.91666666666666663"/>
    <n v="1.3756628787878784"/>
    <n v="0"/>
    <n v="0"/>
    <n v="0"/>
    <n v="0"/>
    <n v="0.91666666666666663"/>
    <n v="0"/>
    <n v="0"/>
    <n v="0"/>
    <m/>
  </r>
  <r>
    <n v="49"/>
    <x v="145"/>
    <n v="276.26666666666671"/>
    <n v="473.81506592975194"/>
    <n v="0"/>
    <n v="0"/>
    <n v="15.75"/>
    <n v="155.74999999999997"/>
    <n v="101.51666666666668"/>
    <n v="0"/>
    <n v="3.25"/>
    <n v="0"/>
    <m/>
  </r>
  <r>
    <n v="49"/>
    <x v="222"/>
    <n v="429.91666666666663"/>
    <n v="807.37040594352652"/>
    <n v="0"/>
    <n v="13"/>
    <n v="383.49999999999989"/>
    <n v="28.916666666666668"/>
    <n v="4.5"/>
    <n v="0"/>
    <n v="0"/>
    <n v="0"/>
    <m/>
  </r>
  <r>
    <n v="49"/>
    <x v="158"/>
    <n v="136.00000000000003"/>
    <n v="257.63478495179066"/>
    <n v="0"/>
    <n v="0"/>
    <n v="0"/>
    <n v="0"/>
    <n v="3"/>
    <n v="133.00000000000003"/>
    <n v="0"/>
    <n v="0"/>
    <m/>
  </r>
  <r>
    <n v="49"/>
    <x v="159"/>
    <n v="116.58333333333333"/>
    <n v="221.55367273645555"/>
    <n v="0"/>
    <n v="0"/>
    <n v="62.916666666666664"/>
    <n v="19.499999999999996"/>
    <n v="19"/>
    <n v="11.5"/>
    <n v="3.666666666666667"/>
    <n v="0"/>
    <m/>
  </r>
  <r>
    <n v="49"/>
    <x v="160"/>
    <n v="4.75"/>
    <n v="7.1284349173553707"/>
    <n v="0"/>
    <n v="0"/>
    <n v="0"/>
    <n v="0"/>
    <n v="4.75"/>
    <n v="0"/>
    <n v="0"/>
    <n v="0"/>
    <m/>
  </r>
  <r>
    <n v="49"/>
    <x v="203"/>
    <n v="1.8333333333333335"/>
    <n v="3.0129090909090905"/>
    <n v="0"/>
    <n v="0"/>
    <n v="0"/>
    <n v="0"/>
    <n v="1.8333333333333335"/>
    <n v="0"/>
    <n v="0"/>
    <n v="0"/>
    <m/>
  </r>
  <r>
    <n v="49"/>
    <x v="240"/>
    <n v="163.98333333333332"/>
    <n v="307.57742051882462"/>
    <n v="1.5"/>
    <n v="0"/>
    <n v="65.5"/>
    <n v="40.75"/>
    <n v="35.233333333333334"/>
    <n v="21"/>
    <n v="0"/>
    <n v="0"/>
    <m/>
  </r>
  <r>
    <n v="49"/>
    <x v="204"/>
    <n v="7.5"/>
    <n v="12.22146694214876"/>
    <n v="0"/>
    <n v="0"/>
    <n v="0"/>
    <n v="3.75"/>
    <n v="0"/>
    <n v="3.75"/>
    <n v="0"/>
    <n v="0"/>
    <m/>
  </r>
  <r>
    <n v="49"/>
    <x v="178"/>
    <n v="20.75"/>
    <n v="40.628760847107429"/>
    <n v="7.25"/>
    <n v="4.5"/>
    <n v="9"/>
    <n v="0"/>
    <n v="0"/>
    <n v="0"/>
    <n v="0"/>
    <n v="0"/>
    <m/>
  </r>
  <r>
    <n v="49"/>
    <x v="179"/>
    <n v="2"/>
    <n v="2.9712809917355369"/>
    <n v="0"/>
    <n v="0"/>
    <n v="0"/>
    <n v="2"/>
    <n v="0"/>
    <n v="0"/>
    <n v="0"/>
    <n v="0"/>
    <m/>
  </r>
  <r>
    <n v="49"/>
    <x v="188"/>
    <n v="459.24999999999989"/>
    <n v="854.42941316000895"/>
    <n v="0.5"/>
    <n v="0"/>
    <n v="145.66666666666669"/>
    <n v="183.91666666666669"/>
    <n v="121.08333333333333"/>
    <n v="0"/>
    <n v="8.0833333333333321"/>
    <n v="0"/>
    <m/>
  </r>
  <r>
    <n v="49"/>
    <x v="223"/>
    <n v="956.63333333333401"/>
    <n v="1855.4514190713946"/>
    <n v="0"/>
    <n v="277.16666666666657"/>
    <n v="412.38333333333327"/>
    <n v="235.8333333333334"/>
    <n v="31.249999999999996"/>
    <n v="0"/>
    <n v="0"/>
    <n v="0"/>
    <m/>
  </r>
  <r>
    <n v="49"/>
    <x v="211"/>
    <n v="58.416666666666664"/>
    <n v="133.60163152892557"/>
    <n v="0"/>
    <n v="0"/>
    <n v="41.5"/>
    <n v="13.500000000000002"/>
    <n v="3.416666666666667"/>
    <n v="0"/>
    <n v="0"/>
    <n v="0"/>
    <m/>
  </r>
  <r>
    <n v="49"/>
    <x v="195"/>
    <n v="11"/>
    <n v="18.594713842975203"/>
    <n v="0"/>
    <n v="0"/>
    <n v="0"/>
    <n v="4.5"/>
    <n v="1.5"/>
    <n v="0"/>
    <n v="5"/>
    <n v="0"/>
    <m/>
  </r>
  <r>
    <n v="49"/>
    <x v="224"/>
    <n v="8.5833333333333321"/>
    <n v="15.174485365013769"/>
    <n v="0"/>
    <n v="0"/>
    <n v="2.25"/>
    <n v="1.9166666666666665"/>
    <n v="2.25"/>
    <n v="0"/>
    <n v="2.1666666666666665"/>
    <n v="0"/>
    <m/>
  </r>
  <r>
    <n v="49"/>
    <x v="225"/>
    <n v="65.25"/>
    <n v="118.10917740128555"/>
    <n v="0"/>
    <n v="14"/>
    <n v="14.833333333333334"/>
    <n v="32.583333333333329"/>
    <n v="3.833333333333333"/>
    <n v="0"/>
    <n v="0"/>
    <n v="0"/>
    <m/>
  </r>
  <r>
    <n v="49"/>
    <x v="230"/>
    <n v="57.083333333333329"/>
    <n v="127.14313774104683"/>
    <n v="0"/>
    <n v="0"/>
    <n v="27.916666666666664"/>
    <n v="0"/>
    <n v="0"/>
    <n v="29.166666666666668"/>
    <n v="0"/>
    <n v="0"/>
    <m/>
  </r>
  <r>
    <n v="49"/>
    <x v="234"/>
    <n v="2"/>
    <n v="2.9712809917355369"/>
    <n v="0"/>
    <n v="0"/>
    <n v="2"/>
    <n v="0"/>
    <n v="0"/>
    <n v="0"/>
    <n v="0"/>
    <n v="0"/>
    <m/>
  </r>
  <r>
    <n v="49"/>
    <x v="235"/>
    <n v="7"/>
    <n v="13.014512396694215"/>
    <n v="0"/>
    <n v="0"/>
    <n v="0"/>
    <n v="0"/>
    <n v="0"/>
    <n v="7"/>
    <n v="0"/>
    <n v="0"/>
    <m/>
  </r>
  <r>
    <n v="49"/>
    <x v="246"/>
    <n v="3.25"/>
    <n v="8.1615960743801637"/>
    <n v="0"/>
    <n v="0"/>
    <n v="0"/>
    <n v="0"/>
    <n v="0"/>
    <n v="0"/>
    <n v="0"/>
    <n v="3.25"/>
    <m/>
  </r>
  <r>
    <n v="49"/>
    <x v="247"/>
    <n v="12.166666666666666"/>
    <n v="30.553667355371896"/>
    <n v="0"/>
    <n v="0"/>
    <n v="0"/>
    <n v="0"/>
    <n v="0"/>
    <n v="0"/>
    <n v="0"/>
    <n v="12.166666666666666"/>
    <m/>
  </r>
  <r>
    <n v="50"/>
    <x v="0"/>
    <n v="40"/>
    <n v="145.46034027777779"/>
    <n v="0"/>
    <n v="0"/>
    <n v="16.5"/>
    <n v="0"/>
    <n v="23.5"/>
    <n v="0"/>
    <n v="0"/>
    <n v="0"/>
    <m/>
  </r>
  <r>
    <n v="50"/>
    <x v="248"/>
    <n v="14.416666666666666"/>
    <n v="26.100350115740735"/>
    <n v="6.3333333333333321"/>
    <n v="3.3333333333333335"/>
    <n v="4.75"/>
    <n v="0"/>
    <n v="0"/>
    <n v="0"/>
    <n v="0"/>
    <n v="0"/>
    <m/>
  </r>
  <r>
    <n v="50"/>
    <x v="208"/>
    <n v="10.666666666666666"/>
    <n v="25.262864057239053"/>
    <n v="2.3333333333333335"/>
    <n v="8.3333333333333321"/>
    <n v="0"/>
    <n v="0"/>
    <n v="0"/>
    <n v="0"/>
    <n v="0"/>
    <n v="0"/>
    <m/>
  </r>
  <r>
    <n v="50"/>
    <x v="114"/>
    <n v="1.3833333333333333"/>
    <n v="3.4166281039562287"/>
    <n v="1.3833333333333333"/>
    <n v="0"/>
    <n v="0"/>
    <n v="0"/>
    <n v="0"/>
    <n v="0"/>
    <n v="0"/>
    <n v="0"/>
    <m/>
  </r>
  <r>
    <n v="50"/>
    <x v="165"/>
    <n v="8.6666666666666661"/>
    <n v="20.440911458333328"/>
    <n v="5.9166666666666661"/>
    <n v="2.75"/>
    <n v="0"/>
    <n v="0"/>
    <n v="0"/>
    <n v="0"/>
    <n v="0"/>
    <n v="0"/>
    <m/>
  </r>
  <r>
    <n v="50"/>
    <x v="137"/>
    <n v="0.66666666666666663"/>
    <n v="1.0133333333333332"/>
    <n v="0"/>
    <n v="0"/>
    <n v="0"/>
    <n v="0.66666666666666663"/>
    <n v="0"/>
    <n v="0"/>
    <n v="0"/>
    <n v="0"/>
    <m/>
  </r>
  <r>
    <n v="50"/>
    <x v="144"/>
    <n v="35.249999999999993"/>
    <n v="85.985452651515132"/>
    <n v="0"/>
    <n v="0"/>
    <n v="0"/>
    <n v="0"/>
    <n v="0"/>
    <n v="35.249999999999993"/>
    <n v="0"/>
    <n v="0"/>
    <m/>
  </r>
  <r>
    <n v="50"/>
    <x v="249"/>
    <n v="5.9166666666666661"/>
    <n v="11.802853535353535"/>
    <n v="0"/>
    <n v="5.9166666666666661"/>
    <n v="0"/>
    <n v="0"/>
    <n v="0"/>
    <n v="0"/>
    <n v="0"/>
    <n v="0"/>
    <m/>
  </r>
  <r>
    <n v="50"/>
    <x v="222"/>
    <n v="237.23333333333335"/>
    <n v="505.70817123737396"/>
    <n v="0"/>
    <n v="0"/>
    <n v="191.81666666666663"/>
    <n v="45.416666666666664"/>
    <n v="0"/>
    <n v="0"/>
    <n v="0"/>
    <n v="0"/>
    <m/>
  </r>
  <r>
    <n v="50"/>
    <x v="158"/>
    <n v="167.58333333333334"/>
    <n v="512.43106520412448"/>
    <n v="0"/>
    <n v="0"/>
    <n v="0"/>
    <n v="0"/>
    <n v="0"/>
    <n v="167.58333333333334"/>
    <n v="0"/>
    <n v="0"/>
    <m/>
  </r>
  <r>
    <n v="50"/>
    <x v="159"/>
    <n v="66.8"/>
    <n v="148.10465073181138"/>
    <n v="0"/>
    <n v="0"/>
    <n v="36.583333333333329"/>
    <n v="5.5"/>
    <n v="7.833333333333333"/>
    <n v="16"/>
    <n v="0.8833333333333333"/>
    <n v="0"/>
    <m/>
  </r>
  <r>
    <n v="50"/>
    <x v="250"/>
    <n v="4.083333333333333"/>
    <n v="8.1456313131313127"/>
    <n v="0"/>
    <n v="0"/>
    <n v="0"/>
    <n v="0"/>
    <n v="4.083333333333333"/>
    <n v="0"/>
    <n v="0"/>
    <n v="0"/>
    <m/>
  </r>
  <r>
    <n v="50"/>
    <x v="251"/>
    <n v="6.1666666666666661"/>
    <n v="12.399056186868684"/>
    <n v="0"/>
    <n v="0"/>
    <n v="0"/>
    <n v="0"/>
    <n v="5.6666666666666661"/>
    <n v="0.5"/>
    <n v="0"/>
    <n v="0"/>
    <m/>
  </r>
  <r>
    <n v="50"/>
    <x v="134"/>
    <n v="1.9166666666666667"/>
    <n v="5.0666666666666664"/>
    <n v="0"/>
    <n v="0"/>
    <n v="0"/>
    <n v="0"/>
    <n v="1.9166666666666667"/>
    <n v="0"/>
    <n v="0"/>
    <n v="0"/>
    <m/>
  </r>
  <r>
    <n v="50"/>
    <x v="203"/>
    <n v="10.149999999999999"/>
    <n v="23.793135942760944"/>
    <n v="0.66666666666666663"/>
    <n v="0"/>
    <n v="0"/>
    <n v="0"/>
    <n v="1"/>
    <n v="8.4833333333333343"/>
    <n v="0"/>
    <n v="0"/>
    <m/>
  </r>
  <r>
    <n v="50"/>
    <x v="163"/>
    <n v="10.7"/>
    <n v="22.483594065656565"/>
    <n v="0"/>
    <n v="0"/>
    <n v="0"/>
    <n v="0"/>
    <n v="0"/>
    <n v="10.7"/>
    <n v="0"/>
    <n v="0"/>
    <m/>
  </r>
  <r>
    <n v="50"/>
    <x v="190"/>
    <n v="26.316666666666666"/>
    <n v="59.086886679292924"/>
    <n v="0"/>
    <n v="0"/>
    <n v="0"/>
    <n v="0"/>
    <n v="0"/>
    <n v="12.066666666666666"/>
    <n v="14.25"/>
    <n v="0"/>
    <m/>
  </r>
  <r>
    <n v="50"/>
    <x v="191"/>
    <n v="10.799999999999999"/>
    <n v="26.74185732323232"/>
    <n v="0"/>
    <n v="0"/>
    <n v="0"/>
    <n v="0"/>
    <n v="0"/>
    <n v="10.799999999999999"/>
    <n v="0"/>
    <n v="0"/>
    <m/>
  </r>
  <r>
    <n v="50"/>
    <x v="240"/>
    <n v="253"/>
    <n v="540.97559067117322"/>
    <n v="0"/>
    <n v="0"/>
    <n v="83.249999999999986"/>
    <n v="84.333333333333343"/>
    <n v="42.5"/>
    <n v="34.666666666666664"/>
    <n v="8.25"/>
    <n v="0"/>
    <m/>
  </r>
  <r>
    <n v="50"/>
    <x v="204"/>
    <n v="46.5"/>
    <n v="100.05310495791245"/>
    <n v="0"/>
    <n v="0"/>
    <n v="26.416666666666664"/>
    <n v="0"/>
    <n v="0"/>
    <n v="20.083333333333336"/>
    <n v="0"/>
    <n v="0"/>
    <m/>
  </r>
  <r>
    <n v="50"/>
    <x v="178"/>
    <n v="33.916666666666664"/>
    <n v="75.473626367845114"/>
    <n v="4.416666666666667"/>
    <n v="27.5"/>
    <n v="0"/>
    <n v="0"/>
    <n v="2"/>
    <n v="0"/>
    <n v="0"/>
    <n v="0"/>
    <m/>
  </r>
  <r>
    <n v="50"/>
    <x v="188"/>
    <n v="376.56666666666666"/>
    <n v="818.77872689940682"/>
    <n v="0"/>
    <n v="0"/>
    <n v="288.91666666666663"/>
    <n v="25"/>
    <n v="42.166666666666664"/>
    <n v="0"/>
    <n v="20.483333333333338"/>
    <n v="0"/>
    <m/>
  </r>
  <r>
    <n v="50"/>
    <x v="223"/>
    <n v="1641.5166666666667"/>
    <n v="3865.6468946487307"/>
    <n v="0"/>
    <n v="329.53333333333325"/>
    <n v="500.66666666666663"/>
    <n v="488.91666666666657"/>
    <n v="285.41666666666674"/>
    <n v="0"/>
    <n v="36.983333333333334"/>
    <n v="0"/>
    <m/>
  </r>
  <r>
    <n v="50"/>
    <x v="211"/>
    <n v="24.000000000000004"/>
    <n v="67.895368137626264"/>
    <n v="0"/>
    <n v="0"/>
    <n v="9.5833333333333321"/>
    <n v="9.8333333333333339"/>
    <n v="3"/>
    <n v="0"/>
    <n v="1.5833333333333333"/>
    <n v="0"/>
    <m/>
  </r>
  <r>
    <n v="50"/>
    <x v="225"/>
    <n v="18.333333333333332"/>
    <n v="42.67959227693602"/>
    <n v="0"/>
    <n v="1.5"/>
    <n v="0"/>
    <n v="8.8333333333333321"/>
    <n v="0"/>
    <n v="0"/>
    <n v="8"/>
    <n v="0"/>
    <m/>
  </r>
  <r>
    <n v="50"/>
    <x v="230"/>
    <n v="60.583333333333336"/>
    <n v="133.62598296085855"/>
    <n v="0"/>
    <n v="0"/>
    <n v="28.416666666666664"/>
    <n v="0"/>
    <n v="27.083333333333332"/>
    <n v="1.9166666666666665"/>
    <n v="3.166666666666667"/>
    <n v="0"/>
    <m/>
  </r>
  <r>
    <n v="50"/>
    <x v="235"/>
    <n v="23.2"/>
    <n v="63.185617424242416"/>
    <n v="0"/>
    <n v="0"/>
    <n v="22"/>
    <n v="0"/>
    <n v="0"/>
    <n v="1.2"/>
    <n v="0"/>
    <n v="0"/>
    <m/>
  </r>
  <r>
    <n v="50"/>
    <x v="252"/>
    <n v="19.916666666666668"/>
    <n v="37.169447074915823"/>
    <n v="0.91666666666666674"/>
    <n v="0"/>
    <n v="19"/>
    <n v="0"/>
    <n v="0"/>
    <n v="0"/>
    <n v="0"/>
    <n v="0"/>
    <m/>
  </r>
  <r>
    <n v="50"/>
    <x v="253"/>
    <n v="12.25"/>
    <n v="28.1735750736532"/>
    <n v="1.6666666666666667"/>
    <n v="10.583333333333334"/>
    <n v="0"/>
    <n v="0"/>
    <n v="0"/>
    <n v="0"/>
    <n v="0"/>
    <n v="0"/>
    <m/>
  </r>
  <r>
    <n v="50"/>
    <x v="247"/>
    <n v="10.25"/>
    <n v="15.58"/>
    <n v="0"/>
    <n v="0"/>
    <n v="0"/>
    <n v="0"/>
    <n v="0"/>
    <n v="0"/>
    <n v="0"/>
    <n v="10.25"/>
    <m/>
  </r>
  <r>
    <n v="50"/>
    <x v="254"/>
    <n v="4.4166666666666661"/>
    <n v="10.069177451599327"/>
    <n v="0"/>
    <n v="4.4166666666666661"/>
    <n v="0"/>
    <n v="0"/>
    <n v="0"/>
    <n v="0"/>
    <n v="0"/>
    <n v="0"/>
    <m/>
  </r>
  <r>
    <n v="50"/>
    <x v="255"/>
    <n v="0.66666666666666663"/>
    <n v="1.2411658249158248"/>
    <n v="0"/>
    <n v="0"/>
    <n v="0.66666666666666663"/>
    <n v="0"/>
    <n v="0"/>
    <n v="0"/>
    <n v="0"/>
    <n v="0"/>
    <m/>
  </r>
  <r>
    <n v="50"/>
    <x v="256"/>
    <n v="1.5"/>
    <n v="2.9922727272727272"/>
    <n v="0"/>
    <n v="1.5"/>
    <n v="0"/>
    <n v="0"/>
    <n v="0"/>
    <n v="0"/>
    <n v="0"/>
    <n v="0"/>
    <m/>
  </r>
  <r>
    <n v="51"/>
    <x v="0"/>
    <n v="72.25"/>
    <n v="234.71593308080807"/>
    <n v="0"/>
    <n v="26.25"/>
    <n v="17.25"/>
    <n v="6"/>
    <n v="22.75"/>
    <n v="0"/>
    <n v="0"/>
    <n v="0"/>
    <m/>
  </r>
  <r>
    <n v="51"/>
    <x v="237"/>
    <n v="3.75"/>
    <n v="8.0985937499999991"/>
    <n v="0"/>
    <n v="0"/>
    <n v="3.75"/>
    <n v="0"/>
    <n v="0"/>
    <n v="0"/>
    <n v="0"/>
    <n v="0"/>
    <m/>
  </r>
  <r>
    <n v="51"/>
    <x v="248"/>
    <n v="103.01666666666667"/>
    <n v="202.65315407407408"/>
    <n v="0"/>
    <n v="35.93333333333333"/>
    <n v="45.416666666666664"/>
    <n v="0"/>
    <n v="0"/>
    <n v="21.666666666666668"/>
    <n v="0"/>
    <n v="0"/>
    <m/>
  </r>
  <r>
    <n v="51"/>
    <x v="257"/>
    <n v="30.333333333333332"/>
    <n v="61.586314551767671"/>
    <n v="3.166666666666667"/>
    <n v="25.166666666666668"/>
    <n v="0"/>
    <n v="0"/>
    <n v="0"/>
    <n v="2"/>
    <n v="0"/>
    <n v="0"/>
    <m/>
  </r>
  <r>
    <n v="51"/>
    <x v="207"/>
    <n v="11.416666666666668"/>
    <n v="24.15726983375421"/>
    <n v="3.666666666666667"/>
    <n v="7.75"/>
    <n v="0"/>
    <n v="0"/>
    <n v="0"/>
    <n v="0"/>
    <n v="0"/>
    <n v="0"/>
    <m/>
  </r>
  <r>
    <n v="51"/>
    <x v="208"/>
    <n v="10.75"/>
    <n v="29.870640896400662"/>
    <n v="0"/>
    <n v="0.5"/>
    <n v="6.25"/>
    <n v="3"/>
    <n v="0"/>
    <n v="1"/>
    <n v="0"/>
    <n v="0"/>
    <m/>
  </r>
  <r>
    <n v="51"/>
    <x v="182"/>
    <n v="1.5"/>
    <n v="2.2800000000000002"/>
    <n v="0"/>
    <n v="0"/>
    <n v="0"/>
    <n v="0"/>
    <n v="0"/>
    <n v="1.5"/>
    <n v="0"/>
    <n v="0"/>
    <m/>
  </r>
  <r>
    <n v="51"/>
    <x v="130"/>
    <n v="2"/>
    <n v="4.2003911741784421"/>
    <n v="0"/>
    <n v="1"/>
    <n v="0"/>
    <n v="0"/>
    <n v="0"/>
    <n v="1"/>
    <n v="0"/>
    <n v="0"/>
    <m/>
  </r>
  <r>
    <n v="51"/>
    <x v="165"/>
    <n v="98.25"/>
    <n v="219.41481734217169"/>
    <n v="0"/>
    <n v="45.333333333333336"/>
    <n v="48.5"/>
    <n v="4.416666666666667"/>
    <n v="0"/>
    <n v="0"/>
    <n v="0"/>
    <n v="0"/>
    <m/>
  </r>
  <r>
    <n v="51"/>
    <x v="155"/>
    <n v="1.75"/>
    <n v="3.9896740845959595"/>
    <n v="0"/>
    <n v="1.75"/>
    <n v="0"/>
    <n v="0"/>
    <n v="0"/>
    <n v="0"/>
    <n v="0"/>
    <n v="0"/>
    <m/>
  </r>
  <r>
    <n v="51"/>
    <x v="158"/>
    <n v="186.08333333333337"/>
    <n v="432.61660353535365"/>
    <n v="0"/>
    <n v="0"/>
    <n v="0"/>
    <n v="0"/>
    <n v="0"/>
    <n v="186.08333333333337"/>
    <n v="0"/>
    <n v="0"/>
    <m/>
  </r>
  <r>
    <n v="51"/>
    <x v="159"/>
    <n v="102.66666666666664"/>
    <n v="240.77618156463285"/>
    <n v="0"/>
    <n v="0"/>
    <n v="7.75"/>
    <n v="35.666666666666664"/>
    <n v="35"/>
    <n v="16"/>
    <n v="8.25"/>
    <n v="0"/>
    <m/>
  </r>
  <r>
    <n v="51"/>
    <x v="163"/>
    <n v="14.25"/>
    <n v="25.81492424242424"/>
    <n v="0"/>
    <n v="0"/>
    <n v="0"/>
    <n v="14.25"/>
    <n v="0"/>
    <n v="0"/>
    <n v="0"/>
    <n v="0"/>
    <m/>
  </r>
  <r>
    <n v="51"/>
    <x v="190"/>
    <n v="2.75"/>
    <n v="5.7471354166666666"/>
    <n v="0"/>
    <n v="2.75"/>
    <n v="0"/>
    <n v="0"/>
    <n v="0"/>
    <n v="0"/>
    <n v="0"/>
    <n v="0"/>
    <m/>
  </r>
  <r>
    <n v="51"/>
    <x v="191"/>
    <n v="1.25"/>
    <n v="1.9"/>
    <n v="0"/>
    <n v="0"/>
    <n v="0"/>
    <n v="0"/>
    <n v="0"/>
    <n v="1.25"/>
    <n v="0"/>
    <n v="0"/>
    <m/>
  </r>
  <r>
    <n v="51"/>
    <x v="240"/>
    <n v="233.80000000000004"/>
    <n v="525.22675394034707"/>
    <n v="0"/>
    <n v="0"/>
    <n v="4.75"/>
    <n v="32"/>
    <n v="90.75"/>
    <n v="97.25"/>
    <n v="9.0499999999999989"/>
    <n v="0"/>
    <m/>
  </r>
  <r>
    <n v="51"/>
    <x v="204"/>
    <n v="144.66666666666663"/>
    <n v="269.12885258838389"/>
    <n v="0"/>
    <n v="1.75"/>
    <n v="141.74999999999997"/>
    <n v="0"/>
    <n v="1.1666666666666665"/>
    <n v="0"/>
    <n v="0"/>
    <n v="0"/>
    <m/>
  </r>
  <r>
    <n v="51"/>
    <x v="178"/>
    <n v="98.500000000000014"/>
    <n v="208.23570970117848"/>
    <n v="0"/>
    <n v="41.750000000000007"/>
    <n v="50.416666666666664"/>
    <n v="6.3333333333333339"/>
    <n v="0"/>
    <n v="0"/>
    <n v="0"/>
    <n v="0"/>
    <m/>
  </r>
  <r>
    <n v="51"/>
    <x v="188"/>
    <n v="735.15000000000009"/>
    <n v="1585.319941681516"/>
    <n v="0"/>
    <n v="5.3333333333333339"/>
    <n v="309"/>
    <n v="254.15000000000003"/>
    <n v="153.16666666666666"/>
    <n v="0"/>
    <n v="13.5"/>
    <n v="0"/>
    <m/>
  </r>
  <r>
    <n v="51"/>
    <x v="223"/>
    <n v="661.5333333333333"/>
    <n v="1494.2192609935835"/>
    <n v="0"/>
    <n v="6.75"/>
    <n v="219.08333333333334"/>
    <n v="243.58333333333331"/>
    <n v="160.33333333333334"/>
    <n v="0"/>
    <n v="31.783333333333335"/>
    <n v="0"/>
    <m/>
  </r>
  <r>
    <n v="51"/>
    <x v="231"/>
    <n v="54.333333333333343"/>
    <n v="116.5182210122054"/>
    <n v="3"/>
    <n v="17.583333333333332"/>
    <n v="33.750000000000007"/>
    <n v="0"/>
    <n v="0"/>
    <n v="0"/>
    <n v="0"/>
    <n v="0"/>
    <m/>
  </r>
  <r>
    <n v="51"/>
    <x v="235"/>
    <n v="4.25"/>
    <n v="9.1784062499999983"/>
    <n v="0"/>
    <n v="0"/>
    <n v="0"/>
    <n v="0"/>
    <n v="0"/>
    <n v="0"/>
    <n v="4.25"/>
    <n v="0"/>
    <m/>
  </r>
  <r>
    <n v="51"/>
    <x v="246"/>
    <n v="72.166666666666671"/>
    <n v="162.20407223953117"/>
    <n v="3.666666666666667"/>
    <n v="13.666666666666668"/>
    <n v="54.833333333333336"/>
    <n v="0"/>
    <n v="0"/>
    <n v="0"/>
    <n v="0"/>
    <n v="0"/>
    <m/>
  </r>
  <r>
    <n v="51"/>
    <x v="258"/>
    <n v="18.75"/>
    <n v="39.64817708333333"/>
    <n v="13.25"/>
    <n v="0"/>
    <n v="5.5"/>
    <n v="0"/>
    <n v="0"/>
    <n v="0"/>
    <n v="0"/>
    <n v="0"/>
    <m/>
  </r>
  <r>
    <n v="51"/>
    <x v="259"/>
    <n v="31.583333333333332"/>
    <n v="78.409575968013471"/>
    <n v="0.91666666666666663"/>
    <n v="5.9999999999999991"/>
    <n v="24.666666666666664"/>
    <n v="0"/>
    <n v="0"/>
    <n v="0"/>
    <n v="0"/>
    <n v="0"/>
    <m/>
  </r>
  <r>
    <n v="51"/>
    <x v="252"/>
    <n v="54.75"/>
    <n v="93.836972371632996"/>
    <n v="0.83333333333333337"/>
    <n v="0"/>
    <n v="23"/>
    <n v="0.91666666666666663"/>
    <n v="0"/>
    <n v="0"/>
    <n v="0"/>
    <n v="30"/>
    <m/>
  </r>
  <r>
    <n v="51"/>
    <x v="260"/>
    <n v="33.75"/>
    <n v="67.91059080387204"/>
    <n v="3.1666666666666665"/>
    <n v="29.249999999999996"/>
    <n v="1.3333333333333333"/>
    <n v="0"/>
    <n v="0"/>
    <n v="0"/>
    <n v="0"/>
    <n v="0"/>
    <m/>
  </r>
  <r>
    <n v="51"/>
    <x v="253"/>
    <n v="23.816666666666666"/>
    <n v="58.593916287878784"/>
    <n v="0"/>
    <n v="7.3166666666666664"/>
    <n v="9"/>
    <n v="6"/>
    <n v="0"/>
    <n v="1.5"/>
    <n v="0"/>
    <n v="0"/>
    <m/>
  </r>
  <r>
    <n v="51"/>
    <x v="254"/>
    <n v="6.25"/>
    <n v="14.075469204545453"/>
    <n v="0"/>
    <n v="0"/>
    <n v="0"/>
    <n v="0"/>
    <n v="6.25"/>
    <n v="0"/>
    <n v="0"/>
    <n v="0"/>
    <m/>
  </r>
  <r>
    <n v="51"/>
    <x v="261"/>
    <n v="1"/>
    <n v="2.7625063131313126"/>
    <n v="0"/>
    <n v="0"/>
    <n v="1"/>
    <n v="0"/>
    <n v="0"/>
    <n v="0"/>
    <n v="0"/>
    <n v="0"/>
    <m/>
  </r>
  <r>
    <n v="51"/>
    <x v="262"/>
    <n v="5.6666666666666661"/>
    <n v="8.6133333333333333"/>
    <n v="0"/>
    <n v="0"/>
    <n v="0"/>
    <n v="0"/>
    <n v="0"/>
    <n v="0"/>
    <n v="0"/>
    <n v="5.6666666666666661"/>
    <m/>
  </r>
  <r>
    <n v="52"/>
    <x v="27"/>
    <n v="9"/>
    <n v="23.775056818181817"/>
    <n v="0"/>
    <n v="0"/>
    <n v="9"/>
    <n v="0"/>
    <n v="0"/>
    <n v="0"/>
    <n v="0"/>
    <n v="0"/>
    <m/>
  </r>
  <r>
    <n v="52"/>
    <x v="237"/>
    <n v="11"/>
    <n v="23.755874999999996"/>
    <n v="0"/>
    <n v="0"/>
    <n v="11"/>
    <n v="0"/>
    <n v="0"/>
    <n v="0"/>
    <n v="0"/>
    <n v="0"/>
    <m/>
  </r>
  <r>
    <n v="52"/>
    <x v="231"/>
    <n v="61"/>
    <n v="139.65299873737371"/>
    <n v="0"/>
    <n v="0"/>
    <n v="61"/>
    <n v="0"/>
    <n v="0"/>
    <n v="0"/>
    <n v="0"/>
    <n v="0"/>
    <m/>
  </r>
  <r>
    <n v="52"/>
    <x v="260"/>
    <n v="69"/>
    <n v="177.95964015151515"/>
    <n v="0"/>
    <n v="0"/>
    <n v="69"/>
    <n v="0"/>
    <n v="0"/>
    <n v="0"/>
    <n v="0"/>
    <n v="0"/>
    <m/>
  </r>
  <r>
    <n v="1"/>
    <x v="0"/>
    <n v="59.333333333333336"/>
    <n v="185.65804945286195"/>
    <n v="0"/>
    <n v="14.25"/>
    <n v="8.25"/>
    <n v="19.583333333333329"/>
    <n v="17.25"/>
    <n v="0"/>
    <n v="0"/>
    <n v="0"/>
    <m/>
  </r>
  <r>
    <n v="1"/>
    <x v="253"/>
    <n v="0.25"/>
    <n v="0.46543718434343434"/>
    <n v="0"/>
    <n v="0"/>
    <n v="0.25"/>
    <n v="0"/>
    <n v="0"/>
    <n v="0"/>
    <n v="0"/>
    <n v="0"/>
    <m/>
  </r>
  <r>
    <n v="1"/>
    <x v="248"/>
    <n v="24.583333333333332"/>
    <n v="40.113628472222224"/>
    <n v="0"/>
    <n v="0"/>
    <n v="19.833333333333332"/>
    <n v="4.75"/>
    <n v="0"/>
    <n v="0"/>
    <n v="0"/>
    <n v="0"/>
    <m/>
  </r>
  <r>
    <n v="1"/>
    <x v="263"/>
    <n v="15.583333333333332"/>
    <n v="31.954064867424247"/>
    <n v="7.25"/>
    <n v="3.75"/>
    <n v="0"/>
    <n v="4.583333333333333"/>
    <n v="0"/>
    <n v="0"/>
    <n v="0"/>
    <n v="0"/>
    <m/>
  </r>
  <r>
    <n v="1"/>
    <x v="257"/>
    <n v="16.25"/>
    <n v="41.723622685185191"/>
    <n v="0"/>
    <n v="0"/>
    <n v="13.916666666666666"/>
    <n v="2.3333333333333335"/>
    <n v="0"/>
    <n v="0"/>
    <n v="0"/>
    <n v="0"/>
    <m/>
  </r>
  <r>
    <n v="1"/>
    <x v="264"/>
    <n v="22.133333333333333"/>
    <n v="47.343101483585848"/>
    <n v="1.5"/>
    <n v="11.466666666666667"/>
    <n v="4.75"/>
    <n v="4.416666666666667"/>
    <n v="0"/>
    <n v="0"/>
    <n v="0"/>
    <n v="0"/>
    <m/>
  </r>
  <r>
    <n v="1"/>
    <x v="73"/>
    <n v="1.5"/>
    <n v="3.7800000000000002"/>
    <n v="0"/>
    <n v="0"/>
    <n v="0"/>
    <n v="1.5"/>
    <n v="0"/>
    <n v="0"/>
    <n v="0"/>
    <n v="0"/>
    <m/>
  </r>
  <r>
    <n v="1"/>
    <x v="208"/>
    <n v="0.58333333333333337"/>
    <n v="1.0860200968013469"/>
    <n v="0"/>
    <n v="0"/>
    <n v="0.58333333333333337"/>
    <n v="0"/>
    <n v="0"/>
    <n v="0"/>
    <n v="0"/>
    <n v="0"/>
    <m/>
  </r>
  <r>
    <n v="1"/>
    <x v="114"/>
    <n v="2"/>
    <n v="5.04"/>
    <n v="0"/>
    <n v="0"/>
    <n v="0"/>
    <n v="2"/>
    <n v="0"/>
    <n v="0"/>
    <n v="0"/>
    <n v="0"/>
    <m/>
  </r>
  <r>
    <n v="1"/>
    <x v="181"/>
    <n v="2.25"/>
    <n v="5.67"/>
    <n v="0"/>
    <n v="0"/>
    <n v="0"/>
    <n v="2.25"/>
    <n v="0"/>
    <n v="0"/>
    <n v="0"/>
    <n v="0"/>
    <m/>
  </r>
  <r>
    <n v="1"/>
    <x v="210"/>
    <n v="15.45"/>
    <n v="36.096703598484858"/>
    <n v="1.1666666666666667"/>
    <n v="12.033333333333333"/>
    <n v="2.25"/>
    <n v="0"/>
    <n v="0"/>
    <n v="0"/>
    <n v="0"/>
    <n v="0"/>
    <m/>
  </r>
  <r>
    <n v="1"/>
    <x v="165"/>
    <n v="4.25"/>
    <n v="9.3146164772727271"/>
    <n v="0"/>
    <n v="0"/>
    <n v="0"/>
    <n v="4.25"/>
    <n v="0"/>
    <n v="0"/>
    <n v="0"/>
    <n v="0"/>
    <m/>
  </r>
  <r>
    <n v="1"/>
    <x v="155"/>
    <n v="7.833333333333333"/>
    <n v="11.906666666666666"/>
    <n v="0"/>
    <n v="0"/>
    <n v="7.833333333333333"/>
    <n v="0"/>
    <n v="0"/>
    <n v="0"/>
    <n v="0"/>
    <n v="0"/>
    <m/>
  </r>
  <r>
    <n v="1"/>
    <x v="141"/>
    <n v="117.5"/>
    <n v="205.15430134680136"/>
    <n v="0"/>
    <n v="0"/>
    <n v="64.5"/>
    <n v="50.25"/>
    <n v="0"/>
    <n v="0"/>
    <n v="2.75"/>
    <n v="0"/>
    <m/>
  </r>
  <r>
    <n v="1"/>
    <x v="158"/>
    <n v="19.5"/>
    <n v="43.080209595959587"/>
    <n v="0"/>
    <n v="0"/>
    <n v="0"/>
    <n v="0"/>
    <n v="10.166666666666666"/>
    <n v="7.333333333333333"/>
    <n v="2"/>
    <n v="0"/>
    <m/>
  </r>
  <r>
    <n v="1"/>
    <x v="159"/>
    <n v="157.75000000000003"/>
    <n v="362.64356273460265"/>
    <n v="0"/>
    <n v="0"/>
    <n v="9"/>
    <n v="0"/>
    <n v="38.833333333333329"/>
    <n v="86.583333333333314"/>
    <n v="23.333333333333336"/>
    <n v="0"/>
    <m/>
  </r>
  <r>
    <n v="1"/>
    <x v="203"/>
    <n v="3.666666666666667"/>
    <n v="7.4648484848484848"/>
    <n v="0"/>
    <n v="0"/>
    <n v="1.25"/>
    <n v="1.4166666666666667"/>
    <n v="1"/>
    <n v="0"/>
    <n v="0"/>
    <n v="0"/>
    <m/>
  </r>
  <r>
    <n v="1"/>
    <x v="163"/>
    <n v="2"/>
    <n v="3.04"/>
    <n v="0"/>
    <n v="0"/>
    <n v="0"/>
    <n v="2"/>
    <n v="0"/>
    <n v="0"/>
    <n v="0"/>
    <n v="0"/>
    <m/>
  </r>
  <r>
    <n v="1"/>
    <x v="190"/>
    <n v="8.0833333333333339"/>
    <n v="13.157222222222222"/>
    <n v="0"/>
    <n v="0"/>
    <n v="0.75"/>
    <n v="5.5000000000000009"/>
    <n v="1.8333333333333335"/>
    <n v="0"/>
    <n v="0"/>
    <n v="0"/>
    <m/>
  </r>
  <r>
    <n v="1"/>
    <x v="191"/>
    <n v="2"/>
    <n v="3.5148484848484847"/>
    <n v="0"/>
    <n v="0"/>
    <n v="0.75"/>
    <n v="0.25"/>
    <n v="1"/>
    <n v="0"/>
    <n v="0"/>
    <n v="0"/>
    <m/>
  </r>
  <r>
    <n v="1"/>
    <x v="240"/>
    <n v="121.86666666666667"/>
    <n v="277.50197224058576"/>
    <n v="0"/>
    <n v="0"/>
    <n v="5.5"/>
    <n v="0"/>
    <n v="12.166666666666668"/>
    <n v="99.700000000000045"/>
    <n v="4.5"/>
    <n v="0"/>
    <m/>
  </r>
  <r>
    <n v="1"/>
    <x v="204"/>
    <n v="159.38333333333341"/>
    <n v="359.75047009412111"/>
    <n v="0"/>
    <n v="0"/>
    <n v="25.499999999999996"/>
    <n v="37.333333333333329"/>
    <n v="0"/>
    <n v="96.549999999999983"/>
    <n v="0"/>
    <n v="0"/>
    <m/>
  </r>
  <r>
    <n v="1"/>
    <x v="178"/>
    <n v="457.91666666666657"/>
    <n v="1031.2970688657394"/>
    <n v="0"/>
    <n v="0"/>
    <n v="204.33333333333337"/>
    <n v="230.25000000000003"/>
    <n v="23.333333333333332"/>
    <n v="0"/>
    <n v="0"/>
    <n v="0"/>
    <m/>
  </r>
  <r>
    <n v="1"/>
    <x v="186"/>
    <n v="4.25"/>
    <n v="8.4781060606060592"/>
    <n v="0"/>
    <n v="0"/>
    <n v="0"/>
    <n v="0"/>
    <n v="4.25"/>
    <n v="0"/>
    <n v="0"/>
    <n v="0"/>
    <m/>
  </r>
  <r>
    <n v="1"/>
    <x v="188"/>
    <n v="339.24999999999994"/>
    <n v="672.92494190903494"/>
    <n v="0"/>
    <n v="0"/>
    <n v="165.58333333333334"/>
    <n v="2.25"/>
    <n v="152.91666666666666"/>
    <n v="0"/>
    <n v="18.5"/>
    <n v="0"/>
    <m/>
  </r>
  <r>
    <n v="1"/>
    <x v="223"/>
    <n v="159.05000000000001"/>
    <n v="334.47525846725557"/>
    <n v="9.5"/>
    <n v="51.75"/>
    <n v="27.833333333333332"/>
    <n v="6.5833333333333339"/>
    <n v="54.583333333333336"/>
    <n v="0"/>
    <n v="8.8000000000000007"/>
    <n v="0"/>
    <m/>
  </r>
  <r>
    <n v="1"/>
    <x v="231"/>
    <n v="31.833333333333336"/>
    <n v="52.137060974326594"/>
    <n v="0"/>
    <n v="0"/>
    <n v="7.0833333333333339"/>
    <n v="0"/>
    <n v="0"/>
    <n v="0"/>
    <n v="0"/>
    <n v="24.75"/>
    <m/>
  </r>
  <r>
    <n v="1"/>
    <x v="234"/>
    <n v="90"/>
    <n v="165.14147253787883"/>
    <n v="1"/>
    <n v="54.833333333333329"/>
    <n v="34.166666666666664"/>
    <n v="0"/>
    <n v="0"/>
    <n v="0"/>
    <n v="0"/>
    <n v="0"/>
    <m/>
  </r>
  <r>
    <n v="1"/>
    <x v="246"/>
    <n v="40.75"/>
    <n v="71.437672032828289"/>
    <n v="0"/>
    <n v="0"/>
    <n v="0"/>
    <n v="0"/>
    <n v="0"/>
    <n v="0"/>
    <n v="0"/>
    <n v="40.75"/>
    <m/>
  </r>
  <r>
    <n v="1"/>
    <x v="258"/>
    <n v="112.66666666666667"/>
    <n v="244.99944023569026"/>
    <n v="10.166666666666666"/>
    <n v="102.5"/>
    <n v="0"/>
    <n v="0"/>
    <n v="0"/>
    <n v="0"/>
    <n v="0"/>
    <n v="0"/>
    <m/>
  </r>
  <r>
    <n v="1"/>
    <x v="265"/>
    <n v="4.75"/>
    <n v="7.22"/>
    <n v="0"/>
    <n v="4.75"/>
    <n v="0"/>
    <n v="0"/>
    <n v="0"/>
    <n v="0"/>
    <n v="0"/>
    <n v="0"/>
    <m/>
  </r>
  <r>
    <n v="1"/>
    <x v="259"/>
    <n v="1.5833333333333335"/>
    <n v="4.4853084490740747"/>
    <n v="0"/>
    <n v="0"/>
    <n v="0"/>
    <n v="1.5833333333333335"/>
    <n v="0"/>
    <n v="0"/>
    <n v="0"/>
    <n v="0"/>
    <m/>
  </r>
  <r>
    <n v="1"/>
    <x v="260"/>
    <n v="89.666666666666657"/>
    <n v="203.95314606385466"/>
    <n v="3.083333333333333"/>
    <n v="1.75"/>
    <n v="67.583333333333329"/>
    <n v="13.75"/>
    <n v="0"/>
    <n v="0"/>
    <n v="0"/>
    <n v="3.5"/>
    <m/>
  </r>
  <r>
    <n v="1"/>
    <x v="266"/>
    <n v="13.083333333333334"/>
    <n v="24.239612005471379"/>
    <n v="1.0833333333333333"/>
    <n v="12"/>
    <n v="0"/>
    <n v="0"/>
    <n v="0"/>
    <n v="0"/>
    <n v="0"/>
    <n v="0"/>
    <m/>
  </r>
  <r>
    <n v="1"/>
    <x v="267"/>
    <n v="14.583333333333334"/>
    <n v="30.548516677188555"/>
    <n v="8.6666666666666661"/>
    <n v="3.916666666666667"/>
    <n v="2"/>
    <n v="0"/>
    <n v="0"/>
    <n v="0"/>
    <n v="0"/>
    <n v="0"/>
    <m/>
  </r>
  <r>
    <n v="1"/>
    <x v="268"/>
    <n v="5.916666666666667"/>
    <n v="16.230751788720539"/>
    <n v="0.75"/>
    <n v="2.916666666666667"/>
    <n v="2.25"/>
    <n v="0"/>
    <n v="0"/>
    <n v="0"/>
    <n v="0"/>
    <n v="0"/>
    <m/>
  </r>
  <r>
    <n v="1"/>
    <x v="269"/>
    <n v="2.25"/>
    <n v="8.500375"/>
    <n v="0"/>
    <n v="0"/>
    <n v="0"/>
    <n v="0"/>
    <n v="2.25"/>
    <n v="0"/>
    <n v="0"/>
    <n v="0"/>
    <m/>
  </r>
  <r>
    <n v="2"/>
    <x v="0"/>
    <n v="68.333333333333343"/>
    <n v="214.20198227062286"/>
    <n v="0"/>
    <n v="7"/>
    <n v="12.25"/>
    <n v="28"/>
    <n v="21.083333333333332"/>
    <n v="0"/>
    <n v="0"/>
    <n v="0"/>
    <m/>
  </r>
  <r>
    <n v="2"/>
    <x v="248"/>
    <n v="3"/>
    <n v="6.0600000000000005"/>
    <n v="0"/>
    <n v="0"/>
    <n v="0"/>
    <n v="3"/>
    <n v="0"/>
    <n v="0"/>
    <n v="0"/>
    <n v="0"/>
    <m/>
  </r>
  <r>
    <n v="2"/>
    <x v="257"/>
    <n v="2.6666666666666665"/>
    <n v="5.3866666666666667"/>
    <n v="0"/>
    <n v="0"/>
    <n v="0"/>
    <n v="2.6666666666666665"/>
    <n v="0"/>
    <n v="0"/>
    <n v="0"/>
    <n v="0"/>
    <m/>
  </r>
  <r>
    <n v="2"/>
    <x v="264"/>
    <n v="0.83333333333333337"/>
    <n v="2.1"/>
    <n v="0"/>
    <n v="0"/>
    <n v="0"/>
    <n v="0.83333333333333337"/>
    <n v="0"/>
    <n v="0"/>
    <n v="0"/>
    <n v="0"/>
    <m/>
  </r>
  <r>
    <n v="2"/>
    <x v="210"/>
    <n v="0.5"/>
    <n v="0.76"/>
    <n v="0"/>
    <n v="0"/>
    <n v="0"/>
    <n v="0.5"/>
    <n v="0"/>
    <n v="0"/>
    <n v="0"/>
    <n v="0"/>
    <m/>
  </r>
  <r>
    <n v="2"/>
    <x v="130"/>
    <n v="9.9166666666666661"/>
    <n v="24.255974326599326"/>
    <n v="9.9166666666666661"/>
    <n v="0"/>
    <n v="0"/>
    <n v="0"/>
    <n v="0"/>
    <n v="0"/>
    <n v="0"/>
    <n v="0"/>
    <m/>
  </r>
  <r>
    <n v="2"/>
    <x v="141"/>
    <n v="36.25"/>
    <n v="71.871481481481482"/>
    <n v="0"/>
    <n v="0"/>
    <n v="8.0833333333333321"/>
    <n v="24.083333333333332"/>
    <n v="4.083333333333333"/>
    <n v="0"/>
    <n v="0"/>
    <n v="0"/>
    <m/>
  </r>
  <r>
    <n v="2"/>
    <x v="143"/>
    <n v="108.41666666666666"/>
    <n v="187.52341435185187"/>
    <n v="0"/>
    <n v="0"/>
    <n v="71.75"/>
    <n v="36.666666666666671"/>
    <n v="0"/>
    <n v="0"/>
    <n v="0"/>
    <n v="0"/>
    <m/>
  </r>
  <r>
    <n v="2"/>
    <x v="144"/>
    <n v="6.9166666666666661"/>
    <n v="13.826364583333332"/>
    <n v="0"/>
    <n v="0"/>
    <n v="0.75"/>
    <n v="0"/>
    <n v="0"/>
    <n v="3.4166666666666665"/>
    <n v="2.75"/>
    <n v="0"/>
    <m/>
  </r>
  <r>
    <n v="2"/>
    <x v="270"/>
    <n v="3.8333333333333335"/>
    <n v="10.598731060606061"/>
    <n v="0"/>
    <n v="3.8333333333333335"/>
    <n v="0"/>
    <n v="0"/>
    <n v="0"/>
    <n v="0"/>
    <n v="0"/>
    <n v="0"/>
    <m/>
  </r>
  <r>
    <n v="2"/>
    <x v="158"/>
    <n v="62.416666666666657"/>
    <n v="122.7643222853535"/>
    <n v="0"/>
    <n v="0"/>
    <n v="0"/>
    <n v="3.8333333333333335"/>
    <n v="54.5"/>
    <n v="4.083333333333333"/>
    <n v="0"/>
    <n v="0"/>
    <m/>
  </r>
  <r>
    <n v="2"/>
    <x v="159"/>
    <n v="128.89999999999998"/>
    <n v="305.11085466122904"/>
    <n v="0"/>
    <n v="0"/>
    <n v="2"/>
    <n v="0"/>
    <n v="11.083333333333334"/>
    <n v="98.316666666666634"/>
    <n v="17.5"/>
    <n v="0"/>
    <m/>
  </r>
  <r>
    <n v="2"/>
    <x v="271"/>
    <n v="2"/>
    <n v="3.04"/>
    <n v="0"/>
    <n v="0"/>
    <n v="0"/>
    <n v="2"/>
    <n v="0"/>
    <n v="0"/>
    <n v="0"/>
    <n v="0"/>
    <m/>
  </r>
  <r>
    <n v="2"/>
    <x v="203"/>
    <n v="71.583333333333343"/>
    <n v="152.95209950912565"/>
    <n v="0"/>
    <n v="0"/>
    <n v="24.5"/>
    <n v="7"/>
    <n v="0"/>
    <n v="8.6666666666666661"/>
    <n v="31.416666666666668"/>
    <n v="0"/>
    <m/>
  </r>
  <r>
    <n v="2"/>
    <x v="163"/>
    <n v="17.583333333333336"/>
    <n v="32.048987794612792"/>
    <n v="0"/>
    <n v="0"/>
    <n v="1"/>
    <n v="0"/>
    <n v="14.583333333333334"/>
    <n v="0"/>
    <n v="2"/>
    <n v="0"/>
    <m/>
  </r>
  <r>
    <n v="2"/>
    <x v="190"/>
    <n v="45.833333333333329"/>
    <n v="100.781030513468"/>
    <n v="0"/>
    <n v="0"/>
    <n v="27.416666666666664"/>
    <n v="0.75"/>
    <n v="0"/>
    <n v="0"/>
    <n v="17.666666666666664"/>
    <n v="0"/>
    <m/>
  </r>
  <r>
    <n v="2"/>
    <x v="191"/>
    <n v="0.5"/>
    <n v="0.93087436868686868"/>
    <n v="0"/>
    <n v="0"/>
    <n v="0.5"/>
    <n v="0"/>
    <n v="0"/>
    <n v="0"/>
    <n v="0"/>
    <n v="0"/>
    <m/>
  </r>
  <r>
    <n v="2"/>
    <x v="240"/>
    <n v="113.83333333333327"/>
    <n v="262.15661698807116"/>
    <n v="0"/>
    <n v="0"/>
    <n v="0"/>
    <n v="0"/>
    <n v="0"/>
    <n v="113.83333333333327"/>
    <n v="0"/>
    <n v="0"/>
    <m/>
  </r>
  <r>
    <n v="2"/>
    <x v="204"/>
    <n v="211.68333333333339"/>
    <n v="457.4932614535594"/>
    <n v="0"/>
    <n v="0"/>
    <n v="45.833333333333336"/>
    <n v="15.333333333333332"/>
    <n v="31"/>
    <n v="119.51666666666665"/>
    <n v="0"/>
    <n v="0"/>
    <m/>
  </r>
  <r>
    <n v="2"/>
    <x v="178"/>
    <n v="279.91666666666669"/>
    <n v="619.44325894360281"/>
    <n v="0.33333333333333331"/>
    <n v="1"/>
    <n v="14.75"/>
    <n v="77"/>
    <n v="186.83333333333334"/>
    <n v="0"/>
    <n v="0"/>
    <n v="0"/>
    <m/>
  </r>
  <r>
    <n v="2"/>
    <x v="188"/>
    <n v="690.88333333333321"/>
    <n v="1480.0381180314566"/>
    <n v="16.75"/>
    <n v="126.91666666666663"/>
    <n v="319.50000000000006"/>
    <n v="156.70000000000002"/>
    <n v="59.166666666666657"/>
    <n v="4"/>
    <n v="7.8500000000000005"/>
    <n v="0"/>
    <m/>
  </r>
  <r>
    <n v="2"/>
    <x v="223"/>
    <n v="430.24999999999977"/>
    <n v="908.22176794881739"/>
    <n v="0"/>
    <n v="147.08333333333334"/>
    <n v="223.50000000000009"/>
    <n v="49.750000000000007"/>
    <n v="9.9166666666666661"/>
    <n v="0"/>
    <n v="0"/>
    <n v="0"/>
    <m/>
  </r>
  <r>
    <n v="2"/>
    <x v="231"/>
    <n v="13"/>
    <n v="19.759999999999998"/>
    <n v="0"/>
    <n v="0"/>
    <n v="0"/>
    <n v="0"/>
    <n v="0"/>
    <n v="0"/>
    <n v="0"/>
    <n v="13"/>
    <m/>
  </r>
  <r>
    <n v="2"/>
    <x v="234"/>
    <n v="48.5"/>
    <n v="80.386666666666684"/>
    <n v="0"/>
    <n v="0"/>
    <n v="41.833333333333329"/>
    <n v="6.666666666666667"/>
    <n v="0"/>
    <n v="0"/>
    <n v="0"/>
    <n v="0"/>
    <m/>
  </r>
  <r>
    <n v="2"/>
    <x v="235"/>
    <n v="3.583333333333333"/>
    <n v="6.1779040404040408"/>
    <n v="0"/>
    <n v="0"/>
    <n v="0"/>
    <n v="0"/>
    <n v="1.4166666666666665"/>
    <n v="0"/>
    <n v="2.1666666666666665"/>
    <n v="0"/>
    <m/>
  </r>
  <r>
    <n v="2"/>
    <x v="259"/>
    <n v="7"/>
    <n v="10.64"/>
    <n v="0"/>
    <n v="0"/>
    <n v="0"/>
    <n v="0"/>
    <n v="0"/>
    <n v="0"/>
    <n v="0"/>
    <n v="7"/>
    <m/>
  </r>
  <r>
    <n v="2"/>
    <x v="260"/>
    <n v="2"/>
    <n v="3.04"/>
    <n v="0"/>
    <n v="0"/>
    <n v="0"/>
    <n v="0"/>
    <n v="0"/>
    <n v="0"/>
    <n v="0"/>
    <n v="2"/>
    <m/>
  </r>
  <r>
    <n v="2"/>
    <x v="266"/>
    <n v="3.8333333333333335"/>
    <n v="7.1367034932659932"/>
    <n v="0"/>
    <n v="3.8333333333333335"/>
    <n v="0"/>
    <n v="0"/>
    <n v="0"/>
    <n v="0"/>
    <n v="0"/>
    <n v="0"/>
    <m/>
  </r>
  <r>
    <n v="2"/>
    <x v="267"/>
    <n v="112.16666666666666"/>
    <n v="260.81866003787883"/>
    <n v="0.66666666666666663"/>
    <n v="56.166666666666664"/>
    <n v="55.333333333333329"/>
    <n v="0"/>
    <n v="0"/>
    <n v="0"/>
    <n v="0"/>
    <n v="0"/>
    <m/>
  </r>
  <r>
    <n v="2"/>
    <x v="262"/>
    <n v="1.75"/>
    <n v="3.6452533143939396"/>
    <n v="0"/>
    <n v="1.75"/>
    <n v="0"/>
    <n v="0"/>
    <n v="0"/>
    <n v="0"/>
    <n v="0"/>
    <n v="0"/>
    <m/>
  </r>
  <r>
    <n v="2"/>
    <x v="272"/>
    <n v="4.3333333333333339"/>
    <n v="9.9989070391414145"/>
    <n v="4.3333333333333339"/>
    <n v="0"/>
    <n v="0"/>
    <n v="0"/>
    <n v="0"/>
    <n v="0"/>
    <n v="0"/>
    <n v="0"/>
    <m/>
  </r>
  <r>
    <n v="2"/>
    <x v="273"/>
    <n v="49.583333333333336"/>
    <n v="106.91808527988216"/>
    <n v="9.5"/>
    <n v="34.333333333333329"/>
    <n v="0"/>
    <n v="0"/>
    <n v="0"/>
    <n v="0"/>
    <n v="0"/>
    <n v="5.75"/>
    <m/>
  </r>
  <r>
    <n v="2"/>
    <x v="274"/>
    <n v="21.166666666666668"/>
    <n v="42.899260574494946"/>
    <n v="4.75"/>
    <n v="13.666666666666666"/>
    <n v="0"/>
    <n v="0"/>
    <n v="0"/>
    <n v="2.75"/>
    <n v="0"/>
    <n v="0"/>
    <m/>
  </r>
  <r>
    <n v="3"/>
    <x v="0"/>
    <n v="108.16666666666667"/>
    <n v="349.80391813973074"/>
    <n v="0"/>
    <n v="25.166666666666664"/>
    <n v="24.5"/>
    <n v="26.333333333333332"/>
    <n v="32.166666666666671"/>
    <n v="0"/>
    <n v="0"/>
    <n v="0"/>
    <m/>
  </r>
  <r>
    <n v="3"/>
    <x v="248"/>
    <n v="1"/>
    <n v="2.52"/>
    <n v="0"/>
    <n v="0"/>
    <n v="0"/>
    <n v="1"/>
    <n v="0"/>
    <n v="0"/>
    <n v="0"/>
    <n v="0"/>
    <m/>
  </r>
  <r>
    <n v="3"/>
    <x v="263"/>
    <n v="50.166666666666671"/>
    <n v="104.73577993476431"/>
    <n v="0.33333333333333331"/>
    <n v="47.333333333333336"/>
    <n v="0"/>
    <n v="2.5"/>
    <n v="0"/>
    <n v="0"/>
    <n v="0"/>
    <n v="0"/>
    <m/>
  </r>
  <r>
    <n v="3"/>
    <x v="264"/>
    <n v="13.583333333333334"/>
    <n v="33.110152854411595"/>
    <n v="0"/>
    <n v="0"/>
    <n v="0"/>
    <n v="1.5"/>
    <n v="7.166666666666667"/>
    <n v="3.75"/>
    <n v="1.1666666666666667"/>
    <n v="0"/>
    <m/>
  </r>
  <r>
    <n v="3"/>
    <x v="210"/>
    <n v="11.333333333333334"/>
    <n v="27.960092052675904"/>
    <n v="0"/>
    <n v="0"/>
    <n v="0"/>
    <n v="1.5"/>
    <n v="4.25"/>
    <n v="3.75"/>
    <n v="1.8333333333333335"/>
    <n v="0"/>
    <m/>
  </r>
  <r>
    <n v="3"/>
    <x v="130"/>
    <n v="59.833333333333336"/>
    <n v="120.12363741582489"/>
    <n v="9.4166666666666661"/>
    <n v="50.416666666666664"/>
    <n v="0"/>
    <n v="0"/>
    <n v="0"/>
    <n v="0"/>
    <n v="0"/>
    <n v="0"/>
    <m/>
  </r>
  <r>
    <n v="3"/>
    <x v="165"/>
    <n v="8.1666666666666661"/>
    <n v="19.17635951377159"/>
    <n v="0"/>
    <n v="0"/>
    <n v="0"/>
    <n v="2.333333333333333"/>
    <n v="4"/>
    <n v="1.8333333333333335"/>
    <n v="0"/>
    <n v="0"/>
    <m/>
  </r>
  <r>
    <n v="3"/>
    <x v="141"/>
    <n v="22.75"/>
    <n v="41.413333333333334"/>
    <n v="0"/>
    <n v="0"/>
    <n v="0"/>
    <n v="22.75"/>
    <n v="0"/>
    <n v="0"/>
    <n v="0"/>
    <n v="0"/>
    <m/>
  </r>
  <r>
    <n v="3"/>
    <x v="143"/>
    <n v="65.600000000000009"/>
    <n v="132.6873298611111"/>
    <n v="0"/>
    <n v="0"/>
    <n v="25.416666666666668"/>
    <n v="40.18333333333333"/>
    <n v="0"/>
    <n v="0"/>
    <n v="0"/>
    <n v="0"/>
    <m/>
  </r>
  <r>
    <n v="3"/>
    <x v="158"/>
    <n v="237.76666666666677"/>
    <n v="475.35582254840091"/>
    <n v="0"/>
    <n v="0"/>
    <n v="88.499999999999986"/>
    <n v="65.166666666666657"/>
    <n v="58.85"/>
    <n v="0"/>
    <n v="25.25"/>
    <n v="0"/>
    <m/>
  </r>
  <r>
    <n v="3"/>
    <x v="159"/>
    <n v="82.600000000000009"/>
    <n v="204.35687966385601"/>
    <n v="0"/>
    <n v="0"/>
    <n v="0"/>
    <n v="0"/>
    <n v="0"/>
    <n v="82.600000000000009"/>
    <n v="0"/>
    <n v="0"/>
    <m/>
  </r>
  <r>
    <n v="3"/>
    <x v="134"/>
    <n v="3.25"/>
    <n v="6.483257575757575"/>
    <n v="0"/>
    <n v="3.25"/>
    <n v="0"/>
    <n v="0"/>
    <n v="0"/>
    <n v="0"/>
    <n v="0"/>
    <n v="0"/>
    <m/>
  </r>
  <r>
    <n v="3"/>
    <x v="151"/>
    <n v="2.0833333333333335"/>
    <n v="5.25"/>
    <n v="0"/>
    <n v="0"/>
    <n v="0"/>
    <n v="2.0833333333333335"/>
    <n v="0"/>
    <n v="0"/>
    <n v="0"/>
    <n v="0"/>
    <m/>
  </r>
  <r>
    <n v="3"/>
    <x v="203"/>
    <n v="3.25"/>
    <n v="5.4399999999999995"/>
    <n v="0"/>
    <n v="2.75"/>
    <n v="0"/>
    <n v="0.5"/>
    <n v="0"/>
    <n v="0"/>
    <n v="0"/>
    <n v="0"/>
    <m/>
  </r>
  <r>
    <n v="3"/>
    <x v="163"/>
    <n v="3.25"/>
    <n v="4.9400000000000004"/>
    <n v="0"/>
    <n v="0"/>
    <n v="0"/>
    <n v="0"/>
    <n v="0"/>
    <n v="3.25"/>
    <n v="0"/>
    <n v="0"/>
    <m/>
  </r>
  <r>
    <n v="3"/>
    <x v="191"/>
    <n v="2.75"/>
    <n v="5.43"/>
    <n v="0"/>
    <n v="0"/>
    <n v="0"/>
    <n v="2.75"/>
    <n v="0"/>
    <n v="0"/>
    <n v="0"/>
    <n v="0"/>
    <m/>
  </r>
  <r>
    <n v="3"/>
    <x v="240"/>
    <n v="101.25000000000003"/>
    <n v="236.56986940810484"/>
    <n v="0"/>
    <n v="0"/>
    <n v="0"/>
    <n v="0"/>
    <n v="0"/>
    <n v="101.25000000000003"/>
    <n v="0"/>
    <n v="0"/>
    <m/>
  </r>
  <r>
    <n v="3"/>
    <x v="204"/>
    <n v="274.45000000000005"/>
    <n v="593.54754989628816"/>
    <n v="0"/>
    <n v="0"/>
    <n v="26.416666666666664"/>
    <n v="45.833333333333329"/>
    <n v="93.333333333333329"/>
    <n v="108.86666666666666"/>
    <n v="0"/>
    <n v="0"/>
    <m/>
  </r>
  <r>
    <n v="3"/>
    <x v="178"/>
    <n v="9.4499999999999993"/>
    <n v="21.985891098484842"/>
    <n v="0"/>
    <n v="0"/>
    <n v="0"/>
    <n v="0"/>
    <n v="0"/>
    <n v="9.4499999999999993"/>
    <n v="0"/>
    <n v="0"/>
    <m/>
  </r>
  <r>
    <n v="3"/>
    <x v="188"/>
    <n v="452.83333333333326"/>
    <n v="939.86491579631388"/>
    <n v="0"/>
    <n v="56.500000000000007"/>
    <n v="139.16666666666666"/>
    <n v="89.333333333333343"/>
    <n v="140.33333333333331"/>
    <n v="0"/>
    <n v="27.5"/>
    <n v="0"/>
    <m/>
  </r>
  <r>
    <n v="3"/>
    <x v="223"/>
    <n v="378.41666666666646"/>
    <n v="821.13474880113279"/>
    <n v="0"/>
    <n v="29.333333333333332"/>
    <n v="255.25000000000006"/>
    <n v="85.999999999999986"/>
    <n v="2.333333333333333"/>
    <n v="0"/>
    <n v="5.5"/>
    <n v="0"/>
    <m/>
  </r>
  <r>
    <n v="3"/>
    <x v="180"/>
    <n v="3.25"/>
    <n v="8.1900000000000013"/>
    <n v="0"/>
    <n v="0"/>
    <n v="3.25"/>
    <n v="0"/>
    <n v="0"/>
    <n v="0"/>
    <n v="0"/>
    <n v="0"/>
    <m/>
  </r>
  <r>
    <n v="3"/>
    <x v="231"/>
    <n v="13.916666666666668"/>
    <n v="21.153333333333332"/>
    <n v="0"/>
    <n v="0"/>
    <n v="0"/>
    <n v="0"/>
    <n v="0"/>
    <n v="0"/>
    <n v="0"/>
    <n v="13.916666666666668"/>
    <m/>
  </r>
  <r>
    <n v="3"/>
    <x v="234"/>
    <n v="58.5"/>
    <n v="90.376013257575764"/>
    <n v="0"/>
    <n v="18.416666666666668"/>
    <n v="38.25"/>
    <n v="1.8333333333333335"/>
    <n v="0"/>
    <n v="0"/>
    <n v="0"/>
    <n v="0"/>
    <m/>
  </r>
  <r>
    <n v="3"/>
    <x v="275"/>
    <n v="0.58333333333333337"/>
    <n v="1.163661616161616"/>
    <n v="0"/>
    <n v="0"/>
    <n v="0"/>
    <n v="0"/>
    <n v="0.58333333333333337"/>
    <n v="0"/>
    <n v="0"/>
    <n v="0"/>
    <m/>
  </r>
  <r>
    <n v="3"/>
    <x v="258"/>
    <n v="27.75"/>
    <n v="58.678411510942759"/>
    <n v="0"/>
    <n v="0.75"/>
    <n v="7.5833333333333339"/>
    <n v="15.5"/>
    <n v="3.916666666666667"/>
    <n v="0"/>
    <n v="0"/>
    <n v="0"/>
    <m/>
  </r>
  <r>
    <n v="3"/>
    <x v="260"/>
    <n v="4.25"/>
    <n v="6.46"/>
    <n v="0"/>
    <n v="0"/>
    <n v="0"/>
    <n v="0"/>
    <n v="0"/>
    <n v="0"/>
    <n v="0"/>
    <n v="4.25"/>
    <m/>
  </r>
  <r>
    <n v="3"/>
    <x v="276"/>
    <n v="2.75"/>
    <n v="5.4858333333333329"/>
    <n v="0"/>
    <n v="0"/>
    <n v="0"/>
    <n v="0"/>
    <n v="2.75"/>
    <n v="0"/>
    <n v="0"/>
    <n v="0"/>
    <m/>
  </r>
  <r>
    <n v="3"/>
    <x v="266"/>
    <n v="3.4166666666666665"/>
    <n v="6.9522683258789355"/>
    <n v="0"/>
    <n v="0"/>
    <n v="1.25"/>
    <n v="0"/>
    <n v="0.66666666666666663"/>
    <n v="0"/>
    <n v="1.5"/>
    <n v="0"/>
    <m/>
  </r>
  <r>
    <n v="3"/>
    <x v="277"/>
    <n v="0.66666666666666663"/>
    <n v="1.3932449494949495"/>
    <n v="0"/>
    <n v="0"/>
    <n v="0"/>
    <n v="0"/>
    <n v="0.66666666666666663"/>
    <n v="0"/>
    <n v="0"/>
    <n v="0"/>
    <m/>
  </r>
  <r>
    <n v="3"/>
    <x v="267"/>
    <n v="154.83333333333337"/>
    <n v="337.40045480850159"/>
    <n v="2.8333333333333335"/>
    <n v="1.6666666666666667"/>
    <n v="81.916666666666671"/>
    <n v="20.583333333333332"/>
    <n v="11.083333333333334"/>
    <n v="0"/>
    <n v="3.25"/>
    <n v="33.5"/>
    <m/>
  </r>
  <r>
    <n v="3"/>
    <x v="272"/>
    <n v="81.916666666666671"/>
    <n v="186.27984075126261"/>
    <n v="22.416666666666664"/>
    <n v="41.833333333333336"/>
    <n v="8.75"/>
    <n v="3"/>
    <n v="5.9166666666666661"/>
    <n v="0"/>
    <n v="0"/>
    <n v="0"/>
    <m/>
  </r>
  <r>
    <n v="3"/>
    <x v="273"/>
    <n v="128.58333333333331"/>
    <n v="267.2669064078284"/>
    <n v="0.25"/>
    <n v="49"/>
    <n v="73.5"/>
    <n v="1.75"/>
    <n v="0"/>
    <n v="4.083333333333333"/>
    <n v="0"/>
    <n v="0"/>
    <m/>
  </r>
  <r>
    <n v="3"/>
    <x v="278"/>
    <n v="8.1333333333333329"/>
    <n v="17.309375894360269"/>
    <n v="5.2166666666666668"/>
    <n v="2.916666666666667"/>
    <n v="0"/>
    <n v="0"/>
    <n v="0"/>
    <n v="0"/>
    <n v="0"/>
    <n v="0"/>
    <m/>
  </r>
  <r>
    <n v="3"/>
    <x v="279"/>
    <n v="24.533333333333331"/>
    <n v="48.052558291245781"/>
    <n v="3.2833333333333332"/>
    <n v="21.25"/>
    <n v="0"/>
    <n v="0"/>
    <n v="0"/>
    <n v="0"/>
    <n v="0"/>
    <n v="0"/>
    <m/>
  </r>
  <r>
    <n v="3"/>
    <x v="280"/>
    <n v="6.833333333333333"/>
    <n v="14.166382838804711"/>
    <n v="6.833333333333333"/>
    <n v="0"/>
    <n v="0"/>
    <n v="0"/>
    <n v="0"/>
    <n v="0"/>
    <n v="0"/>
    <n v="0"/>
    <m/>
  </r>
  <r>
    <n v="3"/>
    <x v="274"/>
    <n v="112.66666666666666"/>
    <n v="245.32698907482239"/>
    <n v="5.5"/>
    <n v="83.5"/>
    <n v="16.916666666666664"/>
    <n v="0"/>
    <n v="2"/>
    <n v="4.75"/>
    <n v="0"/>
    <n v="0"/>
    <m/>
  </r>
  <r>
    <n v="3"/>
    <x v="281"/>
    <n v="24.083333333333332"/>
    <n v="40.59041824494949"/>
    <n v="5"/>
    <n v="5.583333333333333"/>
    <n v="13.5"/>
    <n v="0"/>
    <n v="0"/>
    <n v="0"/>
    <n v="0"/>
    <n v="0"/>
    <m/>
  </r>
  <r>
    <n v="3"/>
    <x v="282"/>
    <n v="1"/>
    <n v="1.9948484848484846"/>
    <n v="0"/>
    <n v="0"/>
    <n v="0"/>
    <n v="0"/>
    <n v="1"/>
    <n v="0"/>
    <n v="0"/>
    <n v="0"/>
    <m/>
  </r>
  <r>
    <n v="3"/>
    <x v="283"/>
    <n v="4"/>
    <n v="10.08"/>
    <n v="0"/>
    <n v="0"/>
    <n v="0"/>
    <n v="0"/>
    <n v="4"/>
    <n v="0"/>
    <n v="0"/>
    <n v="0"/>
    <m/>
  </r>
  <r>
    <n v="3"/>
    <x v="284"/>
    <n v="13.666666666666668"/>
    <n v="30.452339061319847"/>
    <n v="2.6666666666666665"/>
    <n v="8"/>
    <n v="0"/>
    <n v="0"/>
    <n v="0"/>
    <n v="3"/>
    <n v="0"/>
    <n v="0"/>
    <m/>
  </r>
  <r>
    <n v="3"/>
    <x v="285"/>
    <n v="3.25"/>
    <n v="5.8641051136363629"/>
    <n v="0"/>
    <n v="1.75"/>
    <n v="1.5"/>
    <n v="0"/>
    <n v="0"/>
    <n v="0"/>
    <n v="0"/>
    <n v="0"/>
    <m/>
  </r>
  <r>
    <n v="3"/>
    <x v="286"/>
    <n v="0.25"/>
    <n v="0.38"/>
    <n v="0"/>
    <n v="0"/>
    <n v="0.25"/>
    <n v="0"/>
    <n v="0"/>
    <n v="0"/>
    <n v="0"/>
    <n v="0"/>
    <m/>
  </r>
  <r>
    <n v="3"/>
    <x v="287"/>
    <n v="0.75"/>
    <n v="1.5622514204545455"/>
    <n v="0"/>
    <n v="0.75"/>
    <n v="0"/>
    <n v="0"/>
    <n v="0"/>
    <n v="0"/>
    <n v="0"/>
    <n v="0"/>
    <m/>
  </r>
  <r>
    <n v="3"/>
    <x v="288"/>
    <n v="1.25"/>
    <n v="1.9"/>
    <n v="0"/>
    <n v="0"/>
    <n v="0"/>
    <n v="0"/>
    <n v="0"/>
    <n v="0"/>
    <n v="0"/>
    <n v="1.25"/>
    <m/>
  </r>
  <r>
    <n v="4"/>
    <x v="0"/>
    <n v="110.49999999999999"/>
    <n v="357.22453845749152"/>
    <n v="0"/>
    <n v="37.083333333333329"/>
    <n v="25.166666666666664"/>
    <n v="13.75"/>
    <n v="34"/>
    <n v="0"/>
    <n v="0.5"/>
    <n v="0"/>
    <m/>
  </r>
  <r>
    <n v="4"/>
    <x v="289"/>
    <n v="9.5833333333333339"/>
    <n v="20.303432765151513"/>
    <n v="0"/>
    <n v="0"/>
    <n v="0"/>
    <n v="0"/>
    <n v="9.5833333333333339"/>
    <n v="0"/>
    <n v="0"/>
    <n v="0"/>
    <m/>
  </r>
  <r>
    <n v="4"/>
    <x v="290"/>
    <n v="0.33333333333333331"/>
    <n v="0.69433396464646457"/>
    <n v="0"/>
    <n v="0.33333333333333331"/>
    <n v="0"/>
    <n v="0"/>
    <n v="0"/>
    <n v="0"/>
    <n v="0"/>
    <n v="0"/>
    <m/>
  </r>
  <r>
    <n v="4"/>
    <x v="263"/>
    <n v="47.833333333333329"/>
    <n v="100.62094851845453"/>
    <n v="2.75"/>
    <n v="41.166666666666664"/>
    <n v="0"/>
    <n v="0"/>
    <n v="0"/>
    <n v="3.9166666666666665"/>
    <n v="0"/>
    <n v="0"/>
    <m/>
  </r>
  <r>
    <n v="4"/>
    <x v="291"/>
    <n v="44.249999999999993"/>
    <n v="99.237434564340617"/>
    <n v="11.666666666666666"/>
    <n v="25.25"/>
    <n v="0"/>
    <n v="0"/>
    <n v="0"/>
    <n v="7.3333333333333339"/>
    <n v="0"/>
    <n v="0"/>
    <m/>
  </r>
  <r>
    <n v="4"/>
    <x v="207"/>
    <n v="21.75"/>
    <n v="47.018583754208748"/>
    <n v="9.8333333333333321"/>
    <n v="11.916666666666668"/>
    <n v="0"/>
    <n v="0"/>
    <n v="0"/>
    <n v="0"/>
    <n v="0"/>
    <n v="0"/>
    <m/>
  </r>
  <r>
    <n v="4"/>
    <x v="209"/>
    <n v="0.66666666666666663"/>
    <n v="1.3063425925925924"/>
    <n v="0.66666666666666663"/>
    <n v="0"/>
    <n v="0"/>
    <n v="0"/>
    <n v="0"/>
    <n v="0"/>
    <n v="0"/>
    <n v="0"/>
    <m/>
  </r>
  <r>
    <n v="4"/>
    <x v="130"/>
    <n v="71.083333333333329"/>
    <n v="141.42881912878789"/>
    <n v="0.25"/>
    <n v="29.666666666666664"/>
    <n v="41.166666666666664"/>
    <n v="0"/>
    <n v="0"/>
    <n v="0"/>
    <n v="0"/>
    <n v="0"/>
    <m/>
  </r>
  <r>
    <n v="4"/>
    <x v="165"/>
    <n v="33.166666666666664"/>
    <n v="60.305775568181808"/>
    <n v="0"/>
    <n v="14"/>
    <n v="19.166666666666664"/>
    <n v="0"/>
    <n v="0"/>
    <n v="0"/>
    <n v="0"/>
    <n v="0"/>
    <m/>
  </r>
  <r>
    <n v="4"/>
    <x v="95"/>
    <n v="58.250000000000007"/>
    <n v="111.6382986111111"/>
    <n v="7.3333333333333321"/>
    <n v="49.083333333333336"/>
    <n v="0"/>
    <n v="0"/>
    <n v="0"/>
    <n v="1.8333333333333333"/>
    <n v="0"/>
    <n v="0"/>
    <m/>
  </r>
  <r>
    <n v="4"/>
    <x v="140"/>
    <n v="10.5"/>
    <n v="18.626666666666665"/>
    <n v="2.6666666666666665"/>
    <n v="0"/>
    <n v="7.8333333333333339"/>
    <n v="0"/>
    <n v="0"/>
    <n v="0"/>
    <n v="0"/>
    <n v="0"/>
    <m/>
  </r>
  <r>
    <n v="4"/>
    <x v="143"/>
    <n v="2.5833333333333335"/>
    <n v="3.9266666666666667"/>
    <n v="0"/>
    <n v="0"/>
    <n v="0"/>
    <n v="0"/>
    <n v="2.5833333333333335"/>
    <n v="0"/>
    <n v="0"/>
    <n v="0"/>
    <m/>
  </r>
  <r>
    <n v="4"/>
    <x v="158"/>
    <n v="198.1166666666667"/>
    <n v="364.3244569865322"/>
    <n v="0"/>
    <n v="0"/>
    <n v="78.083333333333329"/>
    <n v="67.833333333333343"/>
    <n v="27.083333333333339"/>
    <n v="0"/>
    <n v="25.116666666666667"/>
    <n v="0"/>
    <m/>
  </r>
  <r>
    <n v="4"/>
    <x v="250"/>
    <n v="2.1166666666666667"/>
    <n v="5.7786910879629634"/>
    <n v="0"/>
    <n v="2.1166666666666667"/>
    <n v="0"/>
    <n v="0"/>
    <n v="0"/>
    <n v="0"/>
    <n v="0"/>
    <n v="0"/>
    <m/>
  </r>
  <r>
    <n v="4"/>
    <x v="271"/>
    <n v="2"/>
    <n v="3.9190277777777776"/>
    <n v="0"/>
    <n v="0"/>
    <n v="0"/>
    <n v="2"/>
    <n v="0"/>
    <n v="0"/>
    <n v="0"/>
    <n v="0"/>
    <m/>
  </r>
  <r>
    <n v="4"/>
    <x v="203"/>
    <n v="4"/>
    <n v="8.7593181818181804"/>
    <n v="0"/>
    <n v="0"/>
    <n v="0"/>
    <n v="4"/>
    <n v="0"/>
    <n v="0"/>
    <n v="0"/>
    <n v="0"/>
    <m/>
  </r>
  <r>
    <n v="4"/>
    <x v="163"/>
    <n v="8.6666666666666661"/>
    <n v="17.144403935185181"/>
    <n v="0"/>
    <n v="0"/>
    <n v="0"/>
    <n v="8.6666666666666661"/>
    <n v="0"/>
    <n v="0"/>
    <n v="0"/>
    <n v="0"/>
    <m/>
  </r>
  <r>
    <n v="4"/>
    <x v="204"/>
    <n v="112.29999999999998"/>
    <n v="222.8087531355219"/>
    <n v="0"/>
    <n v="1.5"/>
    <n v="0"/>
    <n v="19.333333333333336"/>
    <n v="69.583333333333329"/>
    <n v="0"/>
    <n v="21.883333333333333"/>
    <n v="0"/>
    <m/>
  </r>
  <r>
    <n v="4"/>
    <x v="188"/>
    <n v="161.36666666666667"/>
    <n v="347.38070818007611"/>
    <n v="7.9166666666666661"/>
    <n v="38.583333333333336"/>
    <n v="50.166666666666679"/>
    <n v="51.199999999999996"/>
    <n v="7.75"/>
    <n v="0"/>
    <n v="5.75"/>
    <n v="0"/>
    <m/>
  </r>
  <r>
    <n v="4"/>
    <x v="223"/>
    <n v="709.80000000000041"/>
    <n v="1502.4584019532292"/>
    <n v="4.166666666666667"/>
    <n v="21.05"/>
    <n v="225.58333333333337"/>
    <n v="297.41666666666657"/>
    <n v="111.33333333333331"/>
    <n v="0"/>
    <n v="50.25"/>
    <n v="0"/>
    <m/>
  </r>
  <r>
    <n v="4"/>
    <x v="292"/>
    <n v="2.4166666666666665"/>
    <n v="3.6733333333333333"/>
    <n v="0"/>
    <n v="0"/>
    <n v="0"/>
    <n v="0"/>
    <n v="0"/>
    <n v="0"/>
    <n v="0"/>
    <n v="2.4166666666666665"/>
    <m/>
  </r>
  <r>
    <n v="4"/>
    <x v="234"/>
    <n v="66"/>
    <n v="121.59135890151518"/>
    <n v="0"/>
    <n v="0"/>
    <n v="58"/>
    <n v="0"/>
    <n v="7.25"/>
    <n v="0"/>
    <n v="0.75"/>
    <n v="0"/>
    <m/>
  </r>
  <r>
    <n v="4"/>
    <x v="258"/>
    <n v="38.416666666666671"/>
    <n v="91.374473484848494"/>
    <n v="0"/>
    <n v="21.916666666666668"/>
    <n v="12.166666666666668"/>
    <n v="0"/>
    <n v="4.333333333333333"/>
    <n v="0"/>
    <n v="0"/>
    <n v="0"/>
    <m/>
  </r>
  <r>
    <n v="4"/>
    <x v="265"/>
    <n v="23.833333333333332"/>
    <n v="50.150027093855215"/>
    <n v="9.25"/>
    <n v="7.1666666666666661"/>
    <n v="0"/>
    <n v="4"/>
    <n v="3.4166666666666665"/>
    <n v="0"/>
    <n v="0"/>
    <n v="0"/>
    <m/>
  </r>
  <r>
    <n v="4"/>
    <x v="266"/>
    <n v="28.799999999999997"/>
    <n v="59.500925031565671"/>
    <n v="0"/>
    <n v="15.583333333333334"/>
    <n v="2.5"/>
    <n v="5.55"/>
    <n v="5.166666666666667"/>
    <n v="0"/>
    <n v="0"/>
    <n v="0"/>
    <m/>
  </r>
  <r>
    <n v="4"/>
    <x v="277"/>
    <n v="38.999999999999993"/>
    <n v="78.078836024632324"/>
    <n v="3.75"/>
    <n v="23"/>
    <n v="9.75"/>
    <n v="0"/>
    <n v="2.5"/>
    <n v="0"/>
    <n v="0"/>
    <n v="0"/>
    <m/>
  </r>
  <r>
    <n v="4"/>
    <x v="267"/>
    <n v="46.416666666666664"/>
    <n v="75.753543718434344"/>
    <n v="0.25"/>
    <n v="0.75"/>
    <n v="5"/>
    <n v="0.75"/>
    <n v="0"/>
    <n v="0"/>
    <n v="4"/>
    <n v="35.666666666666664"/>
    <m/>
  </r>
  <r>
    <n v="4"/>
    <x v="272"/>
    <n v="18"/>
    <n v="36.287114109848481"/>
    <n v="0"/>
    <n v="13.083333333333334"/>
    <n v="2"/>
    <n v="0"/>
    <n v="0"/>
    <n v="2.916666666666667"/>
    <n v="0"/>
    <n v="0"/>
    <m/>
  </r>
  <r>
    <n v="4"/>
    <x v="273"/>
    <n v="146.08333333333334"/>
    <n v="289.70581356789148"/>
    <n v="0"/>
    <n v="0"/>
    <n v="111.5"/>
    <n v="5.166666666666667"/>
    <n v="6.9166666666666661"/>
    <n v="7.25"/>
    <n v="0"/>
    <n v="15.25"/>
    <m/>
  </r>
  <r>
    <n v="4"/>
    <x v="278"/>
    <n v="50.583333333333336"/>
    <n v="115.81194381313131"/>
    <n v="0"/>
    <n v="14.75"/>
    <n v="24.166666666666664"/>
    <n v="0"/>
    <n v="0"/>
    <n v="11.666666666666666"/>
    <n v="0"/>
    <n v="0"/>
    <m/>
  </r>
  <r>
    <n v="4"/>
    <x v="279"/>
    <n v="57.416666666666671"/>
    <n v="127.38446517255892"/>
    <n v="0"/>
    <n v="22.583333333333332"/>
    <n v="33"/>
    <n v="0"/>
    <n v="0"/>
    <n v="1.8333333333333335"/>
    <n v="0"/>
    <n v="0"/>
    <m/>
  </r>
  <r>
    <n v="4"/>
    <x v="280"/>
    <n v="69.416666666666671"/>
    <n v="145.0735592908249"/>
    <n v="0"/>
    <n v="35.416666666666664"/>
    <n v="34"/>
    <n v="0"/>
    <n v="0"/>
    <n v="0"/>
    <n v="0"/>
    <n v="0"/>
    <m/>
  </r>
  <r>
    <n v="4"/>
    <x v="274"/>
    <n v="112.25"/>
    <n v="237.06153677398993"/>
    <n v="0"/>
    <n v="0"/>
    <n v="57.666666666666671"/>
    <n v="34.833333333333329"/>
    <n v="13.75"/>
    <n v="0"/>
    <n v="6"/>
    <n v="0"/>
    <m/>
  </r>
  <r>
    <n v="4"/>
    <x v="281"/>
    <n v="106.41666666666663"/>
    <n v="253.11747474747474"/>
    <n v="0"/>
    <n v="17.583333333333332"/>
    <n v="44.25"/>
    <n v="36.083333333333329"/>
    <n v="8.5"/>
    <n v="0"/>
    <n v="0"/>
    <n v="0"/>
    <m/>
  </r>
  <r>
    <n v="4"/>
    <x v="284"/>
    <n v="16.833333333333332"/>
    <n v="34.587534722222223"/>
    <n v="0"/>
    <n v="0"/>
    <n v="4.0833333333333339"/>
    <n v="1.8333333333333335"/>
    <n v="10.916666666666668"/>
    <n v="0"/>
    <n v="0"/>
    <n v="0"/>
    <m/>
  </r>
  <r>
    <n v="4"/>
    <x v="293"/>
    <n v="30.083333333333332"/>
    <n v="75.809999999999988"/>
    <n v="0"/>
    <n v="0"/>
    <n v="0"/>
    <n v="0"/>
    <n v="0"/>
    <n v="30.083333333333332"/>
    <n v="0"/>
    <n v="0"/>
    <m/>
  </r>
  <r>
    <n v="5"/>
    <x v="0"/>
    <n v="96.666666666666671"/>
    <n v="306.56702982954539"/>
    <n v="0"/>
    <n v="26.083333333333332"/>
    <n v="9"/>
    <n v="30.75"/>
    <n v="30.833333333333332"/>
    <n v="0"/>
    <n v="0"/>
    <n v="0"/>
    <m/>
  </r>
  <r>
    <n v="5"/>
    <x v="289"/>
    <n v="1.5"/>
    <n v="3.0160303030303028"/>
    <n v="0"/>
    <n v="0"/>
    <n v="0"/>
    <n v="0"/>
    <n v="0"/>
    <n v="0"/>
    <n v="1.5"/>
    <n v="0"/>
    <m/>
  </r>
  <r>
    <n v="5"/>
    <x v="20"/>
    <n v="3.25"/>
    <n v="6.5390625"/>
    <n v="0"/>
    <n v="0"/>
    <n v="0"/>
    <n v="0"/>
    <n v="0"/>
    <n v="0"/>
    <n v="3.25"/>
    <n v="0"/>
    <m/>
  </r>
  <r>
    <n v="5"/>
    <x v="294"/>
    <n v="18.916666666666664"/>
    <n v="42.383663878366995"/>
    <n v="13.666666666666666"/>
    <n v="3.5"/>
    <n v="0"/>
    <n v="0"/>
    <n v="0"/>
    <n v="1.75"/>
    <n v="0"/>
    <n v="0"/>
    <m/>
  </r>
  <r>
    <n v="5"/>
    <x v="295"/>
    <n v="28.5"/>
    <n v="57.311591435185186"/>
    <n v="28.5"/>
    <n v="0"/>
    <n v="0"/>
    <n v="0"/>
    <n v="0"/>
    <n v="0"/>
    <n v="0"/>
    <n v="0"/>
    <m/>
  </r>
  <r>
    <n v="5"/>
    <x v="237"/>
    <n v="8.1666666666666679"/>
    <n v="18.168894149831647"/>
    <n v="7.666666666666667"/>
    <n v="0"/>
    <n v="0"/>
    <n v="0"/>
    <n v="0.5"/>
    <n v="0"/>
    <n v="0"/>
    <n v="0"/>
    <m/>
  </r>
  <r>
    <n v="5"/>
    <x v="290"/>
    <n v="1.25"/>
    <n v="2.6123342803030303"/>
    <n v="0"/>
    <n v="1.25"/>
    <n v="0"/>
    <n v="0"/>
    <n v="0"/>
    <n v="0"/>
    <n v="0"/>
    <n v="0"/>
    <m/>
  </r>
  <r>
    <n v="5"/>
    <x v="263"/>
    <n v="26.25"/>
    <n v="51.313075227187412"/>
    <n v="0"/>
    <n v="0"/>
    <n v="0"/>
    <n v="0"/>
    <n v="0"/>
    <n v="26.25"/>
    <n v="0"/>
    <n v="0"/>
    <m/>
  </r>
  <r>
    <n v="5"/>
    <x v="291"/>
    <n v="58.833333333333336"/>
    <n v="131.9821922348485"/>
    <n v="0"/>
    <n v="24.666666666666664"/>
    <n v="22.666666666666664"/>
    <n v="0"/>
    <n v="3.75"/>
    <n v="7.75"/>
    <n v="0"/>
    <n v="0"/>
    <m/>
  </r>
  <r>
    <n v="5"/>
    <x v="207"/>
    <n v="41.166666666666664"/>
    <n v="73.623559290824915"/>
    <n v="0"/>
    <n v="41.166666666666664"/>
    <n v="0"/>
    <n v="0"/>
    <n v="0"/>
    <n v="0"/>
    <n v="0"/>
    <n v="0"/>
    <m/>
  </r>
  <r>
    <n v="5"/>
    <x v="209"/>
    <n v="53.766666666666666"/>
    <n v="116.81901967592594"/>
    <n v="25.833333333333329"/>
    <n v="27.933333333333334"/>
    <n v="0"/>
    <n v="0"/>
    <n v="0"/>
    <n v="0"/>
    <n v="0"/>
    <n v="0"/>
    <m/>
  </r>
  <r>
    <n v="5"/>
    <x v="130"/>
    <n v="69.666666666666671"/>
    <n v="140.72666666666666"/>
    <n v="0"/>
    <n v="0"/>
    <n v="69.666666666666671"/>
    <n v="0"/>
    <n v="0"/>
    <n v="0"/>
    <n v="0"/>
    <n v="0"/>
    <m/>
  </r>
  <r>
    <n v="5"/>
    <x v="165"/>
    <n v="17"/>
    <n v="35.844199810606057"/>
    <n v="0"/>
    <n v="0"/>
    <n v="0"/>
    <n v="3"/>
    <n v="14"/>
    <n v="0"/>
    <n v="0"/>
    <n v="0"/>
    <m/>
  </r>
  <r>
    <n v="5"/>
    <x v="95"/>
    <n v="41.25"/>
    <n v="96.044071864478113"/>
    <n v="2"/>
    <n v="3.416666666666667"/>
    <n v="35.833333333333329"/>
    <n v="0"/>
    <n v="0"/>
    <n v="0"/>
    <n v="0"/>
    <n v="0"/>
    <m/>
  </r>
  <r>
    <n v="5"/>
    <x v="143"/>
    <n v="4.1666666666666661"/>
    <n v="6.3333333333333339"/>
    <n v="0"/>
    <n v="0"/>
    <n v="0"/>
    <n v="0"/>
    <n v="4.1666666666666661"/>
    <n v="0"/>
    <n v="0"/>
    <n v="0"/>
    <m/>
  </r>
  <r>
    <n v="5"/>
    <x v="158"/>
    <n v="48.833333333333336"/>
    <n v="86.275610795454526"/>
    <n v="0"/>
    <n v="0"/>
    <n v="5.5"/>
    <n v="0"/>
    <n v="28.333333333333336"/>
    <n v="0"/>
    <n v="15"/>
    <n v="0"/>
    <m/>
  </r>
  <r>
    <n v="5"/>
    <x v="296"/>
    <n v="3.75"/>
    <n v="7.8370028409090908"/>
    <n v="0"/>
    <n v="3.75"/>
    <n v="0"/>
    <n v="0"/>
    <n v="0"/>
    <n v="0"/>
    <n v="0"/>
    <n v="0"/>
    <m/>
  </r>
  <r>
    <n v="5"/>
    <x v="151"/>
    <n v="0.66666666666666663"/>
    <n v="1.3298989898989897"/>
    <n v="0"/>
    <n v="0"/>
    <n v="0"/>
    <n v="0"/>
    <n v="0.66666666666666663"/>
    <n v="0"/>
    <n v="0"/>
    <n v="0"/>
    <m/>
  </r>
  <r>
    <n v="5"/>
    <x v="190"/>
    <n v="1"/>
    <n v="1.52"/>
    <n v="0"/>
    <n v="0"/>
    <n v="0"/>
    <n v="1"/>
    <n v="0"/>
    <n v="0"/>
    <n v="0"/>
    <n v="0"/>
    <m/>
  </r>
  <r>
    <n v="5"/>
    <x v="204"/>
    <n v="36.416666666666671"/>
    <n v="74.85316130050505"/>
    <n v="0"/>
    <n v="0"/>
    <n v="2"/>
    <n v="0"/>
    <n v="21.583333333333332"/>
    <n v="0"/>
    <n v="12.833333333333334"/>
    <n v="0"/>
    <m/>
  </r>
  <r>
    <n v="5"/>
    <x v="188"/>
    <n v="221.41666666666666"/>
    <n v="441.16999523405684"/>
    <n v="0"/>
    <n v="9.9166666666666661"/>
    <n v="102.66666666666664"/>
    <n v="64.666666666666657"/>
    <n v="30.166666666666664"/>
    <n v="0"/>
    <n v="14"/>
    <n v="0"/>
    <m/>
  </r>
  <r>
    <n v="5"/>
    <x v="223"/>
    <n v="574.43333333333362"/>
    <n v="1216.4489036079403"/>
    <n v="0"/>
    <n v="110.55000000000001"/>
    <n v="168.66666666666669"/>
    <n v="239.05000000000007"/>
    <n v="51.916666666666664"/>
    <n v="0"/>
    <n v="4.25"/>
    <n v="0"/>
    <m/>
  </r>
  <r>
    <n v="5"/>
    <x v="234"/>
    <n v="43.416666666666664"/>
    <n v="73.645541351010095"/>
    <n v="0"/>
    <n v="0"/>
    <n v="42.416666666666664"/>
    <n v="0"/>
    <n v="1"/>
    <n v="0"/>
    <n v="0"/>
    <n v="0"/>
    <m/>
  </r>
  <r>
    <n v="5"/>
    <x v="258"/>
    <n v="21.833333333333336"/>
    <n v="52.706929292929281"/>
    <n v="0"/>
    <n v="0"/>
    <n v="21.833333333333336"/>
    <n v="0"/>
    <n v="0"/>
    <n v="0"/>
    <n v="0"/>
    <n v="0"/>
    <m/>
  </r>
  <r>
    <n v="5"/>
    <x v="265"/>
    <n v="52.833333333333336"/>
    <n v="110.53518197601009"/>
    <n v="0"/>
    <n v="29.583333333333332"/>
    <n v="23.249999999999996"/>
    <n v="0"/>
    <n v="0"/>
    <n v="0"/>
    <n v="0"/>
    <n v="0"/>
    <m/>
  </r>
  <r>
    <n v="5"/>
    <x v="266"/>
    <n v="133.58333333333331"/>
    <n v="288.41644878150169"/>
    <n v="2.5"/>
    <n v="35.583333333333329"/>
    <n v="10.583333333333332"/>
    <n v="3.9166666666666665"/>
    <n v="11.916666666666666"/>
    <n v="69.083333333333343"/>
    <n v="0"/>
    <n v="0"/>
    <m/>
  </r>
  <r>
    <n v="5"/>
    <x v="277"/>
    <n v="24.083333333333332"/>
    <n v="55.458540602682085"/>
    <n v="0"/>
    <n v="0"/>
    <n v="9.0833333333333339"/>
    <n v="6.583333333333333"/>
    <n v="8.4166666666666661"/>
    <n v="0"/>
    <n v="0"/>
    <n v="0"/>
    <m/>
  </r>
  <r>
    <n v="5"/>
    <x v="272"/>
    <n v="73.333333333333343"/>
    <n v="155.73919507575758"/>
    <n v="0"/>
    <n v="0"/>
    <n v="40.666666666666664"/>
    <n v="25.25"/>
    <n v="7.416666666666667"/>
    <n v="0"/>
    <n v="0"/>
    <n v="0"/>
    <m/>
  </r>
  <r>
    <n v="5"/>
    <x v="273"/>
    <n v="74.11666666666666"/>
    <n v="154.27409848484848"/>
    <n v="0"/>
    <n v="0"/>
    <n v="3.25"/>
    <n v="39.699999999999996"/>
    <n v="19.416666666666664"/>
    <n v="0"/>
    <n v="8.5"/>
    <n v="3.25"/>
    <m/>
  </r>
  <r>
    <n v="5"/>
    <x v="278"/>
    <n v="65.249999999999986"/>
    <n v="160.51378051346802"/>
    <n v="0"/>
    <n v="0"/>
    <n v="39.583333333333329"/>
    <n v="11.916666666666666"/>
    <n v="11.083333333333334"/>
    <n v="0"/>
    <n v="2.6666666666666665"/>
    <n v="0"/>
    <m/>
  </r>
  <r>
    <n v="5"/>
    <x v="279"/>
    <n v="13.666666666666666"/>
    <n v="32.166283406986537"/>
    <n v="0"/>
    <n v="0"/>
    <n v="2.5"/>
    <n v="5.5"/>
    <n v="2.75"/>
    <n v="0"/>
    <n v="2.9166666666666665"/>
    <n v="0"/>
    <m/>
  </r>
  <r>
    <n v="5"/>
    <x v="280"/>
    <n v="93.416666666666671"/>
    <n v="220.46492873502476"/>
    <n v="0"/>
    <n v="0"/>
    <n v="77.666666666666671"/>
    <n v="8"/>
    <n v="7.083333333333333"/>
    <n v="0"/>
    <n v="0.66666666666666663"/>
    <n v="0"/>
    <m/>
  </r>
  <r>
    <n v="5"/>
    <x v="281"/>
    <n v="130.76666666666662"/>
    <n v="261.76832659932671"/>
    <n v="0"/>
    <n v="0"/>
    <n v="64.583333333333343"/>
    <n v="37.1"/>
    <n v="27.083333333333332"/>
    <n v="0"/>
    <n v="2"/>
    <n v="0"/>
    <m/>
  </r>
  <r>
    <n v="5"/>
    <x v="293"/>
    <n v="34.083333333333329"/>
    <n v="85.89"/>
    <n v="0"/>
    <n v="0"/>
    <n v="0"/>
    <n v="0"/>
    <n v="0"/>
    <n v="34.083333333333329"/>
    <n v="0"/>
    <n v="0"/>
    <m/>
  </r>
  <r>
    <n v="6"/>
    <x v="0"/>
    <n v="117.11666666666667"/>
    <n v="379.7155002630472"/>
    <n v="0"/>
    <n v="23.416666666666668"/>
    <n v="38.533333333333331"/>
    <n v="27.25"/>
    <n v="27.916666666666664"/>
    <n v="0"/>
    <n v="0"/>
    <n v="0"/>
    <m/>
  </r>
  <r>
    <n v="6"/>
    <x v="297"/>
    <n v="2.3333333333333335"/>
    <n v="4.9172222222222217"/>
    <n v="0"/>
    <n v="0"/>
    <n v="0"/>
    <n v="0.5"/>
    <n v="1.8333333333333335"/>
    <n v="0"/>
    <n v="0"/>
    <n v="0"/>
    <m/>
  </r>
  <r>
    <n v="6"/>
    <x v="294"/>
    <n v="117.04999999999998"/>
    <n v="272.86534470422492"/>
    <n v="0"/>
    <n v="45.79999999999999"/>
    <n v="19.083333333333332"/>
    <n v="0"/>
    <n v="2.166666666666667"/>
    <n v="50"/>
    <n v="0"/>
    <n v="0"/>
    <m/>
  </r>
  <r>
    <n v="6"/>
    <x v="295"/>
    <n v="88.833333333333314"/>
    <n v="163.67375317443316"/>
    <n v="0"/>
    <n v="70.999999999999986"/>
    <n v="17.833333333333336"/>
    <n v="0"/>
    <n v="0"/>
    <n v="0"/>
    <n v="0"/>
    <n v="0"/>
    <m/>
  </r>
  <r>
    <n v="6"/>
    <x v="298"/>
    <n v="65.333333333333329"/>
    <n v="137.41971275252519"/>
    <n v="26.083333333333332"/>
    <n v="33.916666666666664"/>
    <n v="0"/>
    <n v="5.333333333333333"/>
    <n v="0"/>
    <n v="0"/>
    <n v="0"/>
    <n v="0"/>
    <m/>
  </r>
  <r>
    <n v="6"/>
    <x v="244"/>
    <n v="42.800000000000004"/>
    <n v="89.70620754419194"/>
    <n v="11.5"/>
    <n v="31.3"/>
    <n v="0"/>
    <n v="0"/>
    <n v="0"/>
    <n v="0"/>
    <n v="0"/>
    <n v="0"/>
    <m/>
  </r>
  <r>
    <n v="6"/>
    <x v="237"/>
    <n v="66.25"/>
    <n v="124.89307528409091"/>
    <n v="0"/>
    <n v="66.25"/>
    <n v="0"/>
    <n v="0"/>
    <n v="0"/>
    <n v="0"/>
    <n v="0"/>
    <n v="0"/>
    <m/>
  </r>
  <r>
    <n v="6"/>
    <x v="263"/>
    <n v="59.166666666666671"/>
    <n v="117.19772706228956"/>
    <n v="0"/>
    <n v="0"/>
    <n v="45.083333333333336"/>
    <n v="7.5"/>
    <n v="6.583333333333333"/>
    <n v="0"/>
    <n v="0"/>
    <n v="0"/>
    <m/>
  </r>
  <r>
    <n v="6"/>
    <x v="291"/>
    <n v="31.500000000000007"/>
    <n v="67.713382786195282"/>
    <n v="0"/>
    <n v="0"/>
    <n v="7.2166666666666668"/>
    <n v="8.8333333333333321"/>
    <n v="15.45"/>
    <n v="0"/>
    <n v="0"/>
    <n v="0"/>
    <m/>
  </r>
  <r>
    <n v="6"/>
    <x v="207"/>
    <n v="88.783333333333331"/>
    <n v="188.95331960227267"/>
    <n v="1"/>
    <n v="19.95"/>
    <n v="40.416666666666664"/>
    <n v="1.25"/>
    <n v="0"/>
    <n v="26.166666666666664"/>
    <n v="0"/>
    <n v="0"/>
    <m/>
  </r>
  <r>
    <n v="6"/>
    <x v="209"/>
    <n v="87.166666666666643"/>
    <n v="182.74226036405733"/>
    <n v="0"/>
    <n v="34.249999999999993"/>
    <n v="52.916666666666679"/>
    <n v="0"/>
    <n v="0"/>
    <n v="0"/>
    <n v="0"/>
    <n v="0"/>
    <m/>
  </r>
  <r>
    <n v="6"/>
    <x v="130"/>
    <n v="82.416666666666657"/>
    <n v="166.50071969696978"/>
    <n v="3"/>
    <n v="0"/>
    <n v="65.499999999999986"/>
    <n v="7"/>
    <n v="6.916666666666667"/>
    <n v="0"/>
    <n v="0"/>
    <n v="0"/>
    <m/>
  </r>
  <r>
    <n v="6"/>
    <x v="95"/>
    <n v="25.333333333333332"/>
    <n v="58.959573863636351"/>
    <n v="0"/>
    <n v="4.416666666666667"/>
    <n v="12.083333333333336"/>
    <n v="8.8333333333333339"/>
    <n v="0"/>
    <n v="0"/>
    <n v="0"/>
    <n v="0"/>
    <m/>
  </r>
  <r>
    <n v="6"/>
    <x v="299"/>
    <n v="12.916666666666668"/>
    <n v="24.831622790404037"/>
    <n v="0"/>
    <n v="0"/>
    <n v="0"/>
    <n v="0"/>
    <n v="12.916666666666668"/>
    <n v="0"/>
    <n v="0"/>
    <n v="0"/>
    <m/>
  </r>
  <r>
    <n v="6"/>
    <x v="143"/>
    <n v="0.91666666666666663"/>
    <n v="1.3933333333333333"/>
    <n v="0"/>
    <n v="0"/>
    <n v="0"/>
    <n v="0"/>
    <n v="0.91666666666666663"/>
    <n v="0"/>
    <n v="0"/>
    <n v="0"/>
    <m/>
  </r>
  <r>
    <n v="6"/>
    <x v="158"/>
    <n v="6.25"/>
    <n v="12.467803030303029"/>
    <n v="0"/>
    <n v="0"/>
    <n v="0"/>
    <n v="0"/>
    <n v="0"/>
    <n v="0"/>
    <n v="6.25"/>
    <n v="0"/>
    <m/>
  </r>
  <r>
    <n v="6"/>
    <x v="240"/>
    <n v="0.5"/>
    <n v="0.93087436868686868"/>
    <n v="0"/>
    <n v="0"/>
    <n v="0"/>
    <n v="0"/>
    <n v="0"/>
    <n v="0"/>
    <n v="0.5"/>
    <n v="0"/>
    <m/>
  </r>
  <r>
    <n v="6"/>
    <x v="204"/>
    <n v="0.5"/>
    <n v="0.93087436868686868"/>
    <n v="0"/>
    <n v="0"/>
    <n v="0"/>
    <n v="0"/>
    <n v="0"/>
    <n v="0"/>
    <n v="0.5"/>
    <n v="0"/>
    <m/>
  </r>
  <r>
    <n v="6"/>
    <x v="188"/>
    <n v="396.21666666666653"/>
    <n v="833.25331339435945"/>
    <n v="0"/>
    <n v="11.333333333333334"/>
    <n v="110.96666666666665"/>
    <n v="135.75000000000003"/>
    <n v="122.74999999999997"/>
    <n v="0"/>
    <n v="15.416666666666668"/>
    <n v="0"/>
    <m/>
  </r>
  <r>
    <n v="6"/>
    <x v="223"/>
    <n v="649.38333333333344"/>
    <n v="1399.1892515287427"/>
    <n v="0"/>
    <n v="73.2"/>
    <n v="239.05000000000007"/>
    <n v="223.66666666666669"/>
    <n v="81.299999999999983"/>
    <n v="2"/>
    <n v="30.166666666666668"/>
    <n v="0"/>
    <m/>
  </r>
  <r>
    <n v="6"/>
    <x v="234"/>
    <n v="41.916666666666664"/>
    <n v="63.713333333333324"/>
    <n v="0"/>
    <n v="0"/>
    <n v="41.916666666666664"/>
    <n v="0"/>
    <n v="0"/>
    <n v="0"/>
    <n v="0"/>
    <n v="0"/>
    <m/>
  </r>
  <r>
    <n v="6"/>
    <x v="258"/>
    <n v="53.666666666666671"/>
    <n v="125.41236321548823"/>
    <n v="0"/>
    <n v="0"/>
    <n v="32.083333333333329"/>
    <n v="21.583333333333332"/>
    <n v="0"/>
    <n v="0"/>
    <n v="0"/>
    <n v="0"/>
    <m/>
  </r>
  <r>
    <n v="6"/>
    <x v="265"/>
    <n v="74.666666666666657"/>
    <n v="166.01253630050505"/>
    <n v="0"/>
    <n v="0"/>
    <n v="64.25"/>
    <n v="10.416666666666668"/>
    <n v="0"/>
    <n v="0"/>
    <n v="0"/>
    <n v="0"/>
    <m/>
  </r>
  <r>
    <n v="6"/>
    <x v="266"/>
    <n v="84.583333333333343"/>
    <n v="166.13055997474754"/>
    <n v="0"/>
    <n v="1"/>
    <n v="50.5"/>
    <n v="11"/>
    <n v="18.666666666666664"/>
    <n v="3.4166666666666665"/>
    <n v="0"/>
    <n v="0"/>
    <m/>
  </r>
  <r>
    <n v="6"/>
    <x v="277"/>
    <n v="0.83333333333333337"/>
    <n v="1.2666666666666668"/>
    <n v="0"/>
    <n v="0"/>
    <n v="0.83333333333333337"/>
    <n v="0"/>
    <n v="0"/>
    <n v="0"/>
    <n v="0"/>
    <n v="0"/>
    <m/>
  </r>
  <r>
    <n v="6"/>
    <x v="272"/>
    <n v="9.0833333333333339"/>
    <n v="15.769447601010102"/>
    <n v="0"/>
    <n v="0"/>
    <n v="0"/>
    <n v="4.416666666666667"/>
    <n v="4.6666666666666661"/>
    <n v="0"/>
    <n v="0"/>
    <n v="0"/>
    <m/>
  </r>
  <r>
    <n v="6"/>
    <x v="268"/>
    <n v="1"/>
    <n v="2.4698516414141412"/>
    <n v="1"/>
    <n v="0"/>
    <n v="0"/>
    <n v="0"/>
    <n v="0"/>
    <n v="0"/>
    <n v="0"/>
    <n v="0"/>
    <m/>
  </r>
  <r>
    <n v="6"/>
    <x v="293"/>
    <n v="35.75"/>
    <n v="90.982883680555545"/>
    <n v="0"/>
    <n v="0"/>
    <n v="0"/>
    <n v="0"/>
    <n v="0"/>
    <n v="35.75"/>
    <n v="0"/>
    <n v="0"/>
    <m/>
  </r>
  <r>
    <n v="7"/>
    <x v="0"/>
    <n v="28.833333333333336"/>
    <n v="81.912307291666679"/>
    <n v="0"/>
    <n v="9.4999999999999982"/>
    <n v="9"/>
    <n v="4.25"/>
    <n v="6.083333333333333"/>
    <n v="0"/>
    <n v="0"/>
    <n v="0"/>
    <m/>
  </r>
  <r>
    <n v="7"/>
    <x v="300"/>
    <n v="0.25"/>
    <n v="0.38"/>
    <n v="0"/>
    <n v="0"/>
    <n v="0"/>
    <n v="0"/>
    <n v="0"/>
    <n v="0.25"/>
    <n v="0"/>
    <n v="0"/>
    <m/>
  </r>
  <r>
    <n v="7"/>
    <x v="301"/>
    <n v="9"/>
    <n v="19.273730008417509"/>
    <n v="2.4166666666666665"/>
    <n v="6.5833333333333339"/>
    <n v="0"/>
    <n v="0"/>
    <n v="0"/>
    <n v="0"/>
    <n v="0"/>
    <n v="0"/>
    <m/>
  </r>
  <r>
    <n v="7"/>
    <x v="302"/>
    <n v="2.666666666666667"/>
    <n v="5.9608059764309758"/>
    <n v="0"/>
    <n v="0"/>
    <n v="1.6666666666666667"/>
    <n v="0"/>
    <n v="1"/>
    <n v="0"/>
    <n v="0"/>
    <n v="0"/>
    <m/>
  </r>
  <r>
    <n v="7"/>
    <x v="303"/>
    <n v="0.66666666666666663"/>
    <n v="1.68"/>
    <n v="0"/>
    <n v="0"/>
    <n v="0.66666666666666663"/>
    <n v="0"/>
    <n v="0"/>
    <n v="0"/>
    <n v="0"/>
    <n v="0"/>
    <m/>
  </r>
  <r>
    <n v="7"/>
    <x v="304"/>
    <n v="0.5"/>
    <n v="1.26"/>
    <n v="0"/>
    <n v="0"/>
    <n v="0.5"/>
    <n v="0"/>
    <n v="0"/>
    <n v="0"/>
    <n v="0"/>
    <n v="0"/>
    <m/>
  </r>
  <r>
    <n v="7"/>
    <x v="294"/>
    <n v="33.916666666666664"/>
    <n v="85.658455387205379"/>
    <n v="0"/>
    <n v="0"/>
    <n v="23.083333333333332"/>
    <n v="10.083333333333334"/>
    <n v="0.75"/>
    <n v="0"/>
    <n v="0"/>
    <n v="0"/>
    <m/>
  </r>
  <r>
    <n v="7"/>
    <x v="295"/>
    <n v="59.5"/>
    <n v="136.04462176000777"/>
    <n v="2"/>
    <n v="0.58333333333333337"/>
    <n v="56.916666666666664"/>
    <n v="0"/>
    <n v="0"/>
    <n v="0"/>
    <n v="0"/>
    <n v="0"/>
    <m/>
  </r>
  <r>
    <n v="7"/>
    <x v="298"/>
    <n v="97.55"/>
    <n v="203.09914104587543"/>
    <n v="0"/>
    <n v="53.55"/>
    <n v="44"/>
    <n v="0"/>
    <n v="0"/>
    <n v="0"/>
    <n v="0"/>
    <n v="0"/>
    <m/>
  </r>
  <r>
    <n v="7"/>
    <x v="244"/>
    <n v="98.333333333333329"/>
    <n v="214.87821138468013"/>
    <n v="0"/>
    <n v="26.75"/>
    <n v="71.583333333333329"/>
    <n v="0"/>
    <n v="0"/>
    <n v="0"/>
    <n v="0"/>
    <n v="0"/>
    <m/>
  </r>
  <r>
    <n v="7"/>
    <x v="237"/>
    <n v="51.749999999999993"/>
    <n v="110.0111808186027"/>
    <n v="1.4166666666666665"/>
    <n v="4"/>
    <n v="46.333333333333329"/>
    <n v="0"/>
    <n v="0"/>
    <n v="0"/>
    <n v="0"/>
    <n v="0"/>
    <m/>
  </r>
  <r>
    <n v="7"/>
    <x v="290"/>
    <n v="199.71666666666658"/>
    <n v="426.37081954966351"/>
    <n v="56.466666666666661"/>
    <n v="143.25"/>
    <n v="0"/>
    <n v="0"/>
    <n v="0"/>
    <n v="0"/>
    <n v="0"/>
    <n v="0"/>
    <m/>
  </r>
  <r>
    <n v="7"/>
    <x v="263"/>
    <n v="9.5"/>
    <n v="20.864886363636366"/>
    <n v="0"/>
    <n v="0"/>
    <n v="8.5"/>
    <n v="0"/>
    <n v="1"/>
    <n v="0"/>
    <n v="0"/>
    <n v="0"/>
    <m/>
  </r>
  <r>
    <n v="7"/>
    <x v="207"/>
    <n v="8"/>
    <n v="19.070677209489322"/>
    <n v="0"/>
    <n v="0"/>
    <n v="0"/>
    <n v="3.75"/>
    <n v="2.5833333333333335"/>
    <n v="1.6666666666666667"/>
    <n v="0"/>
    <n v="0"/>
    <m/>
  </r>
  <r>
    <n v="7"/>
    <x v="209"/>
    <n v="102.68333333333332"/>
    <n v="209.84633606902358"/>
    <n v="1.3333333333333333"/>
    <n v="3.8499999999999996"/>
    <n v="97.499999999999986"/>
    <n v="0"/>
    <n v="0"/>
    <n v="0"/>
    <n v="0"/>
    <n v="0"/>
    <m/>
  </r>
  <r>
    <n v="7"/>
    <x v="210"/>
    <n v="3.25"/>
    <n v="6.4832575757575759"/>
    <n v="0"/>
    <n v="0"/>
    <n v="0"/>
    <n v="0"/>
    <n v="3.25"/>
    <n v="0"/>
    <n v="0"/>
    <n v="0"/>
    <m/>
  </r>
  <r>
    <n v="7"/>
    <x v="130"/>
    <n v="37.666666666666664"/>
    <n v="81.897445864898984"/>
    <n v="0"/>
    <n v="1.4166666666666667"/>
    <n v="31.583333333333332"/>
    <n v="2.75"/>
    <n v="1.9166666666666665"/>
    <n v="0"/>
    <n v="0"/>
    <n v="0"/>
    <m/>
  </r>
  <r>
    <n v="7"/>
    <x v="95"/>
    <n v="19.5"/>
    <n v="42.961231271043772"/>
    <n v="0"/>
    <n v="4.166666666666667"/>
    <n v="7.083333333333333"/>
    <n v="5.5"/>
    <n v="2.75"/>
    <n v="0"/>
    <n v="0"/>
    <n v="0"/>
    <m/>
  </r>
  <r>
    <n v="7"/>
    <x v="188"/>
    <n v="336.59999999999985"/>
    <n v="709.31718097643022"/>
    <n v="0"/>
    <n v="1.25"/>
    <n v="25.5"/>
    <n v="179.83333333333331"/>
    <n v="109.79999999999998"/>
    <n v="0"/>
    <n v="20.216666666666669"/>
    <n v="0"/>
    <m/>
  </r>
  <r>
    <n v="7"/>
    <x v="223"/>
    <n v="226.1"/>
    <n v="490.70445159932683"/>
    <n v="0"/>
    <n v="9.8333333333333321"/>
    <n v="28.083333333333332"/>
    <n v="124.5"/>
    <n v="55.81666666666667"/>
    <n v="0"/>
    <n v="7.8666666666666654"/>
    <n v="0"/>
    <m/>
  </r>
  <r>
    <n v="7"/>
    <x v="234"/>
    <n v="86.999999999999986"/>
    <n v="157.28102372685186"/>
    <n v="1"/>
    <n v="33.5"/>
    <n v="45.5"/>
    <n v="1"/>
    <n v="6"/>
    <n v="0"/>
    <n v="0"/>
    <n v="0"/>
    <m/>
  </r>
  <r>
    <n v="7"/>
    <x v="258"/>
    <n v="203.66666666666671"/>
    <n v="444.44214992373446"/>
    <n v="0"/>
    <n v="0"/>
    <n v="22"/>
    <n v="0"/>
    <n v="0"/>
    <n v="181.66666666666669"/>
    <n v="0"/>
    <n v="0"/>
    <m/>
  </r>
  <r>
    <n v="7"/>
    <x v="265"/>
    <n v="32.416666666666664"/>
    <n v="59.533000841750827"/>
    <n v="0"/>
    <n v="0"/>
    <n v="2.75"/>
    <n v="16.666666666666668"/>
    <n v="13.000000000000002"/>
    <n v="0"/>
    <n v="0"/>
    <n v="0"/>
    <m/>
  </r>
  <r>
    <n v="7"/>
    <x v="266"/>
    <n v="14.583333333333332"/>
    <n v="31.743950441919193"/>
    <n v="0"/>
    <n v="0"/>
    <n v="8.3333333333333321"/>
    <n v="5.25"/>
    <n v="1"/>
    <n v="0"/>
    <n v="0"/>
    <n v="0"/>
    <m/>
  </r>
  <r>
    <n v="7"/>
    <x v="277"/>
    <n v="1.25"/>
    <n v="2.6123342803030303"/>
    <n v="0"/>
    <n v="0"/>
    <n v="0"/>
    <n v="0"/>
    <n v="1.25"/>
    <n v="0"/>
    <n v="0"/>
    <n v="0"/>
    <m/>
  </r>
  <r>
    <n v="7"/>
    <x v="268"/>
    <n v="1.5"/>
    <n v="3.4496085858585857"/>
    <n v="1.5"/>
    <n v="0"/>
    <n v="0"/>
    <n v="0"/>
    <n v="0"/>
    <n v="0"/>
    <n v="0"/>
    <n v="0"/>
    <m/>
  </r>
  <r>
    <n v="8"/>
    <x v="0"/>
    <n v="71.166666666666671"/>
    <n v="212.80900378787879"/>
    <n v="0"/>
    <n v="19.333333333333332"/>
    <n v="27.666666666666664"/>
    <n v="9.5"/>
    <n v="6.6666666666666661"/>
    <n v="0"/>
    <n v="0"/>
    <n v="8"/>
    <m/>
  </r>
  <r>
    <n v="8"/>
    <x v="305"/>
    <n v="87.666666666666657"/>
    <n v="185.88135074705392"/>
    <n v="20.416666666666664"/>
    <n v="67.25"/>
    <n v="0"/>
    <n v="0"/>
    <n v="0"/>
    <n v="0"/>
    <n v="0"/>
    <n v="0"/>
    <m/>
  </r>
  <r>
    <n v="8"/>
    <x v="301"/>
    <n v="36.416666666666664"/>
    <n v="76.299967035473017"/>
    <n v="0"/>
    <n v="10.333333333333334"/>
    <n v="21.333333333333332"/>
    <n v="0"/>
    <n v="4.75"/>
    <n v="0"/>
    <n v="0"/>
    <n v="0"/>
    <m/>
  </r>
  <r>
    <n v="8"/>
    <x v="306"/>
    <n v="6.5"/>
    <n v="14.677696676340105"/>
    <n v="0"/>
    <n v="0"/>
    <n v="6"/>
    <n v="0"/>
    <n v="0.5"/>
    <n v="0"/>
    <n v="0"/>
    <n v="0"/>
    <m/>
  </r>
  <r>
    <n v="8"/>
    <x v="307"/>
    <n v="17.500000000000004"/>
    <n v="39.223752610526546"/>
    <n v="0.75"/>
    <n v="1.5833333333333335"/>
    <n v="10.5"/>
    <n v="2"/>
    <n v="2.6666666666666665"/>
    <n v="0"/>
    <n v="0"/>
    <n v="0"/>
    <m/>
  </r>
  <r>
    <n v="8"/>
    <x v="308"/>
    <n v="6"/>
    <n v="9.2908743686868682"/>
    <n v="0"/>
    <n v="0"/>
    <n v="0.5"/>
    <n v="0"/>
    <n v="0"/>
    <n v="0"/>
    <n v="0"/>
    <n v="5.5"/>
    <m/>
  </r>
  <r>
    <n v="8"/>
    <x v="294"/>
    <n v="21.833333333333332"/>
    <n v="50.504619791666663"/>
    <n v="0"/>
    <n v="0"/>
    <n v="0"/>
    <n v="21.833333333333332"/>
    <n v="0"/>
    <n v="0"/>
    <n v="0"/>
    <n v="0"/>
    <m/>
  </r>
  <r>
    <n v="8"/>
    <x v="298"/>
    <n v="35.916666666666671"/>
    <n v="66.835039457070707"/>
    <n v="0"/>
    <n v="0"/>
    <n v="35.916666666666671"/>
    <n v="0"/>
    <n v="0"/>
    <n v="0"/>
    <n v="0"/>
    <n v="0"/>
    <m/>
  </r>
  <r>
    <n v="8"/>
    <x v="244"/>
    <n v="29.916666666666668"/>
    <n v="65.966420454545457"/>
    <n v="0"/>
    <n v="0"/>
    <n v="29.916666666666668"/>
    <n v="0"/>
    <n v="0"/>
    <n v="0"/>
    <n v="0"/>
    <n v="0"/>
    <m/>
  </r>
  <r>
    <n v="8"/>
    <x v="290"/>
    <n v="212.95"/>
    <n v="465.56386558291257"/>
    <n v="42.833333333333329"/>
    <n v="109.03333333333332"/>
    <n v="58.916666666666664"/>
    <n v="2.1666666666666665"/>
    <n v="0"/>
    <n v="0"/>
    <n v="0"/>
    <n v="0"/>
    <m/>
  </r>
  <r>
    <n v="8"/>
    <x v="263"/>
    <n v="27.999999999999996"/>
    <n v="56.742917245370364"/>
    <n v="0"/>
    <n v="0"/>
    <n v="0"/>
    <n v="27.999999999999996"/>
    <n v="0"/>
    <n v="0"/>
    <n v="0"/>
    <n v="0"/>
    <m/>
  </r>
  <r>
    <n v="8"/>
    <x v="207"/>
    <n v="24.916666666666664"/>
    <n v="60.723323863636352"/>
    <n v="0"/>
    <n v="0"/>
    <n v="0.5"/>
    <n v="18.083333333333332"/>
    <n v="0"/>
    <n v="6.333333333333333"/>
    <n v="0"/>
    <n v="0"/>
    <m/>
  </r>
  <r>
    <n v="8"/>
    <x v="209"/>
    <n v="69.333333333333329"/>
    <n v="145.24889730639731"/>
    <n v="0.83333333333333337"/>
    <n v="0"/>
    <n v="67.666666666666671"/>
    <n v="0.83333333333333337"/>
    <n v="0"/>
    <n v="0"/>
    <n v="0"/>
    <n v="0"/>
    <m/>
  </r>
  <r>
    <n v="8"/>
    <x v="299"/>
    <n v="4.75"/>
    <n v="12.547946654040402"/>
    <n v="0"/>
    <n v="0"/>
    <n v="4.75"/>
    <n v="0"/>
    <n v="0"/>
    <n v="0"/>
    <n v="0"/>
    <n v="0"/>
    <m/>
  </r>
  <r>
    <n v="8"/>
    <x v="309"/>
    <n v="187.11666666666673"/>
    <n v="408.03232154882181"/>
    <n v="0"/>
    <n v="0.28333333333333333"/>
    <n v="3.6666666666666665"/>
    <n v="8.8333333333333339"/>
    <n v="174.33333333333337"/>
    <n v="0"/>
    <n v="0"/>
    <n v="0"/>
    <m/>
  </r>
  <r>
    <n v="8"/>
    <x v="188"/>
    <n v="18"/>
    <n v="36.648844381313133"/>
    <n v="0"/>
    <n v="0"/>
    <n v="2.3333333333333335"/>
    <n v="3.833333333333333"/>
    <n v="6.9166666666666661"/>
    <n v="0"/>
    <n v="4.9166666666666661"/>
    <n v="0"/>
    <m/>
  </r>
  <r>
    <n v="8"/>
    <x v="223"/>
    <n v="182.49999999999997"/>
    <n v="371.15563736321576"/>
    <n v="0"/>
    <n v="0"/>
    <n v="24.416666666666664"/>
    <n v="44.083333333333336"/>
    <n v="91.333333333333357"/>
    <n v="0"/>
    <n v="22.666666666666668"/>
    <n v="0"/>
    <m/>
  </r>
  <r>
    <n v="8"/>
    <x v="234"/>
    <n v="94.8"/>
    <n v="175.08114678030304"/>
    <n v="0"/>
    <n v="43.466666666666669"/>
    <n v="31.416666666666664"/>
    <n v="19.166666666666668"/>
    <n v="0.75"/>
    <n v="0"/>
    <n v="0"/>
    <n v="0"/>
    <m/>
  </r>
  <r>
    <n v="8"/>
    <x v="258"/>
    <n v="72.166666666666657"/>
    <n v="156.19439092750778"/>
    <n v="0"/>
    <n v="0"/>
    <n v="0"/>
    <n v="0"/>
    <n v="0"/>
    <n v="72.166666666666657"/>
    <n v="0"/>
    <n v="0"/>
    <m/>
  </r>
  <r>
    <n v="8"/>
    <x v="276"/>
    <n v="26"/>
    <n v="64.048579570152555"/>
    <n v="0"/>
    <n v="0"/>
    <n v="0"/>
    <n v="0"/>
    <n v="0"/>
    <n v="26"/>
    <n v="0"/>
    <n v="0"/>
    <m/>
  </r>
  <r>
    <n v="8"/>
    <x v="266"/>
    <n v="32.583333333333329"/>
    <n v="69.182910248316503"/>
    <n v="0"/>
    <n v="0"/>
    <n v="0"/>
    <n v="32.583333333333329"/>
    <n v="0"/>
    <n v="0"/>
    <n v="0"/>
    <n v="0"/>
    <m/>
  </r>
  <r>
    <n v="9"/>
    <x v="0"/>
    <n v="122.33333333333333"/>
    <n v="332.6323931118726"/>
    <n v="0"/>
    <n v="33.583333333333329"/>
    <n v="33.75"/>
    <n v="0"/>
    <n v="13.833333333333332"/>
    <n v="7.8333333333333339"/>
    <n v="0"/>
    <n v="33.333333333333329"/>
    <m/>
  </r>
  <r>
    <n v="9"/>
    <x v="305"/>
    <n v="146.75"/>
    <n v="338.84546054292929"/>
    <n v="0"/>
    <n v="47.75"/>
    <n v="99"/>
    <n v="0"/>
    <n v="0"/>
    <n v="0"/>
    <n v="0"/>
    <n v="0"/>
    <m/>
  </r>
  <r>
    <n v="9"/>
    <x v="310"/>
    <n v="57.25"/>
    <n v="117.72280539772727"/>
    <n v="20.916666666666664"/>
    <n v="36.333333333333329"/>
    <n v="0"/>
    <n v="0"/>
    <n v="0"/>
    <n v="0"/>
    <n v="0"/>
    <n v="0"/>
    <m/>
  </r>
  <r>
    <n v="9"/>
    <x v="311"/>
    <n v="14.5"/>
    <n v="31.385868581649831"/>
    <n v="4.2500000000000009"/>
    <n v="10.25"/>
    <n v="0"/>
    <n v="0"/>
    <n v="0"/>
    <n v="0"/>
    <n v="0"/>
    <n v="0"/>
    <m/>
  </r>
  <r>
    <n v="9"/>
    <x v="312"/>
    <n v="74.583333333333329"/>
    <n v="163.23613715277779"/>
    <n v="14.083333333333332"/>
    <n v="51.666666666666671"/>
    <n v="8.8333333333333339"/>
    <n v="0"/>
    <n v="0"/>
    <n v="0"/>
    <n v="0"/>
    <n v="0"/>
    <m/>
  </r>
  <r>
    <n v="9"/>
    <x v="301"/>
    <n v="60.5"/>
    <n v="137.77820936199919"/>
    <n v="0.83333333333333337"/>
    <n v="1.5"/>
    <n v="58.166666666666671"/>
    <n v="0"/>
    <n v="0"/>
    <n v="0"/>
    <n v="0"/>
    <n v="0"/>
    <m/>
  </r>
  <r>
    <n v="9"/>
    <x v="307"/>
    <n v="4.5833333333333339"/>
    <n v="9.6734799313616762"/>
    <n v="0"/>
    <n v="1.25"/>
    <n v="2"/>
    <n v="0.83333333333333337"/>
    <n v="0.5"/>
    <n v="0"/>
    <n v="0"/>
    <n v="0"/>
    <m/>
  </r>
  <r>
    <n v="9"/>
    <x v="313"/>
    <n v="11.916666666666666"/>
    <n v="32.065166982323227"/>
    <n v="0.5"/>
    <n v="3.1666666666666665"/>
    <n v="0"/>
    <n v="3"/>
    <n v="5.25"/>
    <n v="0"/>
    <n v="0"/>
    <n v="0"/>
    <m/>
  </r>
  <r>
    <n v="9"/>
    <x v="314"/>
    <n v="18"/>
    <n v="40.645126169342213"/>
    <n v="0"/>
    <n v="0"/>
    <n v="15.25"/>
    <n v="2.75"/>
    <n v="0"/>
    <n v="0"/>
    <n v="0"/>
    <n v="0"/>
    <m/>
  </r>
  <r>
    <n v="9"/>
    <x v="315"/>
    <n v="4.5"/>
    <n v="13.427491477272724"/>
    <n v="0"/>
    <n v="0"/>
    <n v="0"/>
    <n v="0"/>
    <n v="4.5"/>
    <n v="0"/>
    <n v="0"/>
    <n v="0"/>
    <m/>
  </r>
  <r>
    <n v="9"/>
    <x v="295"/>
    <n v="55.499999999999993"/>
    <n v="115.52666666666666"/>
    <n v="0"/>
    <n v="0"/>
    <n v="55.499999999999993"/>
    <n v="0"/>
    <n v="0"/>
    <n v="0"/>
    <n v="0"/>
    <n v="0"/>
    <m/>
  </r>
  <r>
    <n v="9"/>
    <x v="290"/>
    <n v="418.0333333333333"/>
    <n v="831.16851336279376"/>
    <n v="13.416666666666666"/>
    <n v="177.5333333333333"/>
    <n v="227.08333333333323"/>
    <n v="0"/>
    <n v="0"/>
    <n v="0"/>
    <n v="0"/>
    <n v="0"/>
    <m/>
  </r>
  <r>
    <n v="9"/>
    <x v="263"/>
    <n v="21.450000000000003"/>
    <n v="40.009481376262627"/>
    <n v="1"/>
    <n v="0"/>
    <n v="0"/>
    <n v="0.83333333333333337"/>
    <n v="19.616666666666671"/>
    <n v="0"/>
    <n v="0"/>
    <n v="0"/>
    <m/>
  </r>
  <r>
    <n v="9"/>
    <x v="207"/>
    <n v="22.383333333333333"/>
    <n v="40.891855309311438"/>
    <n v="0"/>
    <n v="0"/>
    <n v="0"/>
    <n v="0"/>
    <n v="17.883333333333333"/>
    <n v="4.5"/>
    <n v="0"/>
    <n v="0"/>
    <m/>
  </r>
  <r>
    <n v="9"/>
    <x v="209"/>
    <n v="16.083333333333332"/>
    <n v="35.416941287878792"/>
    <n v="0"/>
    <n v="0"/>
    <n v="0"/>
    <n v="8.8333333333333321"/>
    <n v="7.25"/>
    <n v="0"/>
    <n v="0"/>
    <n v="0"/>
    <m/>
  </r>
  <r>
    <n v="9"/>
    <x v="95"/>
    <n v="21"/>
    <n v="39.41476167929293"/>
    <n v="0"/>
    <n v="0"/>
    <n v="0"/>
    <n v="5.5"/>
    <n v="15.5"/>
    <n v="0"/>
    <n v="0"/>
    <n v="0"/>
    <m/>
  </r>
  <r>
    <n v="9"/>
    <x v="309"/>
    <n v="210.91666666666669"/>
    <n v="470.28263451722808"/>
    <n v="0"/>
    <n v="0"/>
    <n v="10.916666666666666"/>
    <n v="1"/>
    <n v="73.5"/>
    <n v="0"/>
    <n v="125.49999999999999"/>
    <n v="0"/>
    <m/>
  </r>
  <r>
    <n v="9"/>
    <x v="185"/>
    <n v="41.083333333333329"/>
    <n v="99.095601010100992"/>
    <n v="0"/>
    <n v="0"/>
    <n v="0"/>
    <n v="14"/>
    <n v="1.3333333333333333"/>
    <n v="0"/>
    <n v="25.75"/>
    <n v="0"/>
    <m/>
  </r>
  <r>
    <n v="9"/>
    <x v="188"/>
    <n v="2"/>
    <n v="3.9896969696969693"/>
    <n v="0"/>
    <n v="0"/>
    <n v="0"/>
    <n v="0"/>
    <n v="2"/>
    <n v="0"/>
    <n v="0"/>
    <n v="0"/>
    <m/>
  </r>
  <r>
    <n v="9"/>
    <x v="223"/>
    <n v="8.1666666666666679"/>
    <n v="14.668863636363634"/>
    <n v="0"/>
    <n v="0"/>
    <n v="0"/>
    <n v="1"/>
    <n v="7.166666666666667"/>
    <n v="0"/>
    <n v="0"/>
    <n v="0"/>
    <m/>
  </r>
  <r>
    <n v="9"/>
    <x v="234"/>
    <n v="153.1333333333333"/>
    <n v="315.95136300505072"/>
    <n v="2"/>
    <n v="28.549999999999997"/>
    <n v="46.833333333333336"/>
    <n v="63.25"/>
    <n v="8.5"/>
    <n v="4"/>
    <n v="0"/>
    <n v="0"/>
    <m/>
  </r>
  <r>
    <n v="9"/>
    <x v="258"/>
    <n v="275.41666666666674"/>
    <n v="620.62389301573762"/>
    <n v="2.75"/>
    <n v="4.9166666666666661"/>
    <n v="33.166666666666671"/>
    <n v="2.0833333333333335"/>
    <n v="0"/>
    <n v="232.50000000000009"/>
    <n v="0"/>
    <n v="0"/>
    <m/>
  </r>
  <r>
    <n v="9"/>
    <x v="266"/>
    <n v="52.833333333333343"/>
    <n v="114.73270173270849"/>
    <n v="6.166666666666667"/>
    <n v="10.583333333333334"/>
    <n v="2.75"/>
    <n v="11.25"/>
    <n v="22.083333333333332"/>
    <n v="0"/>
    <n v="0"/>
    <n v="0"/>
    <m/>
  </r>
  <r>
    <n v="10"/>
    <x v="0"/>
    <n v="71.583333333333329"/>
    <n v="200.05153802534784"/>
    <n v="0"/>
    <n v="14.083333333333334"/>
    <n v="12.083333333333332"/>
    <n v="0"/>
    <n v="16.416666666666664"/>
    <n v="11.666666666666668"/>
    <n v="0"/>
    <n v="17.333333333333332"/>
    <m/>
  </r>
  <r>
    <n v="10"/>
    <x v="305"/>
    <n v="117.08333333333336"/>
    <n v="274.96045391414145"/>
    <n v="0"/>
    <n v="0"/>
    <n v="92.583333333333371"/>
    <n v="0"/>
    <n v="0"/>
    <n v="24.5"/>
    <n v="0"/>
    <n v="0"/>
    <m/>
  </r>
  <r>
    <n v="10"/>
    <x v="310"/>
    <n v="100.41666666666667"/>
    <n v="213.95911101503424"/>
    <n v="1.5"/>
    <n v="39.000000000000007"/>
    <n v="59.916666666666671"/>
    <n v="0"/>
    <n v="0"/>
    <n v="0"/>
    <n v="0"/>
    <n v="0"/>
    <m/>
  </r>
  <r>
    <n v="10"/>
    <x v="311"/>
    <n v="14.75"/>
    <n v="33.544747474747474"/>
    <n v="0"/>
    <n v="7.25"/>
    <n v="0"/>
    <n v="0"/>
    <n v="0"/>
    <n v="7.5"/>
    <n v="0"/>
    <n v="0"/>
    <m/>
  </r>
  <r>
    <n v="10"/>
    <x v="312"/>
    <n v="37.666666666666664"/>
    <n v="91.993573758417511"/>
    <n v="0"/>
    <n v="0"/>
    <n v="37.666666666666664"/>
    <n v="0"/>
    <n v="0"/>
    <n v="0"/>
    <n v="0"/>
    <n v="0"/>
    <m/>
  </r>
  <r>
    <n v="10"/>
    <x v="303"/>
    <n v="2.5"/>
    <n v="3.9708743686868688"/>
    <n v="0"/>
    <n v="0"/>
    <n v="0"/>
    <n v="2"/>
    <n v="0.5"/>
    <n v="0"/>
    <n v="0"/>
    <n v="0"/>
    <m/>
  </r>
  <r>
    <n v="10"/>
    <x v="313"/>
    <n v="2.75"/>
    <n v="10.389347222222222"/>
    <n v="0"/>
    <n v="0"/>
    <n v="0"/>
    <n v="0"/>
    <n v="2.75"/>
    <n v="0"/>
    <n v="0"/>
    <n v="0"/>
    <m/>
  </r>
  <r>
    <n v="10"/>
    <x v="316"/>
    <n v="3.25"/>
    <n v="6.3684201388888884"/>
    <n v="3.25"/>
    <n v="0"/>
    <n v="0"/>
    <n v="0"/>
    <n v="0"/>
    <n v="0"/>
    <n v="0"/>
    <n v="0"/>
    <m/>
  </r>
  <r>
    <n v="10"/>
    <x v="317"/>
    <n v="1.6666666666666665"/>
    <n v="4.1999999999999993"/>
    <n v="1.6666666666666665"/>
    <n v="0"/>
    <n v="0"/>
    <n v="0"/>
    <n v="0"/>
    <n v="0"/>
    <n v="0"/>
    <n v="0"/>
    <m/>
  </r>
  <r>
    <n v="10"/>
    <x v="318"/>
    <n v="3.0833333333333335"/>
    <n v="7.7700000000000005"/>
    <n v="3.0833333333333335"/>
    <n v="0"/>
    <n v="0"/>
    <n v="0"/>
    <n v="0"/>
    <n v="0"/>
    <n v="0"/>
    <n v="0"/>
    <m/>
  </r>
  <r>
    <n v="10"/>
    <x v="319"/>
    <n v="18.833333333333332"/>
    <n v="38.855491898148152"/>
    <n v="8.0833333333333321"/>
    <n v="10.75"/>
    <n v="0"/>
    <n v="0"/>
    <n v="0"/>
    <n v="0"/>
    <n v="0"/>
    <n v="0"/>
    <m/>
  </r>
  <r>
    <n v="10"/>
    <x v="314"/>
    <n v="11.166666666666668"/>
    <n v="30.331619844276087"/>
    <n v="0"/>
    <n v="0"/>
    <n v="0"/>
    <n v="3.6666666666666665"/>
    <n v="7.4999999999999991"/>
    <n v="0"/>
    <n v="0"/>
    <n v="0"/>
    <m/>
  </r>
  <r>
    <n v="10"/>
    <x v="320"/>
    <n v="6.416666666666667"/>
    <n v="12.466136363636364"/>
    <n v="1"/>
    <n v="0"/>
    <n v="0"/>
    <n v="2.0833333333333335"/>
    <n v="3.333333333333333"/>
    <n v="0"/>
    <n v="0"/>
    <n v="0"/>
    <m/>
  </r>
  <r>
    <n v="10"/>
    <x v="321"/>
    <n v="25"/>
    <n v="54.214093539562292"/>
    <n v="0"/>
    <n v="0"/>
    <n v="22.166666666666668"/>
    <n v="2.8333333333333335"/>
    <n v="0"/>
    <n v="0"/>
    <n v="0"/>
    <n v="0"/>
    <m/>
  </r>
  <r>
    <n v="10"/>
    <x v="322"/>
    <n v="122.16666666666666"/>
    <n v="260.2108994107744"/>
    <n v="0"/>
    <n v="0"/>
    <n v="18.666666666666664"/>
    <n v="96"/>
    <n v="0"/>
    <n v="7.5"/>
    <n v="0"/>
    <n v="0"/>
    <m/>
  </r>
  <r>
    <n v="10"/>
    <x v="135"/>
    <n v="3.0833333333333335"/>
    <n v="7.7700000000000005"/>
    <n v="0"/>
    <n v="0"/>
    <n v="0"/>
    <n v="0"/>
    <n v="0"/>
    <n v="3.0833333333333335"/>
    <n v="0"/>
    <n v="0"/>
    <m/>
  </r>
  <r>
    <n v="10"/>
    <x v="290"/>
    <n v="201.99999999999997"/>
    <n v="401.70605455597661"/>
    <n v="29.25"/>
    <n v="64.833333333333343"/>
    <n v="101.41666666666669"/>
    <n v="6.5"/>
    <n v="0"/>
    <n v="0"/>
    <n v="0"/>
    <n v="0"/>
    <m/>
  </r>
  <r>
    <n v="10"/>
    <x v="263"/>
    <n v="26.250000000000004"/>
    <n v="51.734468434343434"/>
    <n v="0"/>
    <n v="0"/>
    <n v="0"/>
    <n v="0"/>
    <n v="26.250000000000004"/>
    <n v="0"/>
    <n v="0"/>
    <n v="0"/>
    <m/>
  </r>
  <r>
    <n v="10"/>
    <x v="291"/>
    <n v="3.333333333333333"/>
    <n v="7.0377367424242419"/>
    <n v="0"/>
    <n v="0"/>
    <n v="1.5833333333333333"/>
    <n v="0"/>
    <n v="1.75"/>
    <n v="0"/>
    <n v="0"/>
    <n v="0"/>
    <m/>
  </r>
  <r>
    <n v="10"/>
    <x v="207"/>
    <n v="11.416666666666666"/>
    <n v="21.590730744949497"/>
    <n v="0"/>
    <n v="0"/>
    <n v="3"/>
    <n v="0"/>
    <n v="8.4166666666666661"/>
    <n v="0"/>
    <n v="0"/>
    <n v="0"/>
    <m/>
  </r>
  <r>
    <n v="10"/>
    <x v="209"/>
    <n v="3"/>
    <n v="5.0348484848484851"/>
    <n v="0"/>
    <n v="0"/>
    <n v="0"/>
    <n v="0"/>
    <n v="3"/>
    <n v="0"/>
    <n v="0"/>
    <n v="0"/>
    <m/>
  </r>
  <r>
    <n v="10"/>
    <x v="165"/>
    <n v="2.9166666666666665"/>
    <n v="5.5017424242424235"/>
    <n v="0"/>
    <n v="0"/>
    <n v="0"/>
    <n v="0"/>
    <n v="2.9166666666666665"/>
    <n v="0"/>
    <n v="0"/>
    <n v="0"/>
    <m/>
  </r>
  <r>
    <n v="10"/>
    <x v="95"/>
    <n v="23.500000000000004"/>
    <n v="48.954292824074059"/>
    <n v="0"/>
    <n v="0"/>
    <n v="0"/>
    <n v="0"/>
    <n v="23.500000000000004"/>
    <n v="0"/>
    <n v="0"/>
    <n v="0"/>
    <m/>
  </r>
  <r>
    <n v="10"/>
    <x v="309"/>
    <n v="0.75"/>
    <n v="1.1400000000000001"/>
    <n v="0"/>
    <n v="0"/>
    <n v="0"/>
    <n v="0"/>
    <n v="0.75"/>
    <n v="0"/>
    <n v="0"/>
    <n v="0"/>
    <m/>
  </r>
  <r>
    <n v="10"/>
    <x v="185"/>
    <n v="5"/>
    <n v="10.264242424242424"/>
    <n v="0"/>
    <n v="0"/>
    <n v="0"/>
    <n v="0"/>
    <n v="5"/>
    <n v="0"/>
    <n v="0"/>
    <n v="0"/>
    <m/>
  </r>
  <r>
    <n v="10"/>
    <x v="188"/>
    <n v="12.5"/>
    <n v="26.776164590452581"/>
    <n v="0"/>
    <n v="0"/>
    <n v="0.5"/>
    <n v="0"/>
    <n v="4"/>
    <n v="0"/>
    <n v="8"/>
    <n v="0"/>
    <m/>
  </r>
  <r>
    <n v="10"/>
    <x v="223"/>
    <n v="64.916666666666657"/>
    <n v="141.71152093855221"/>
    <n v="0"/>
    <n v="0"/>
    <n v="10.25"/>
    <n v="11.5"/>
    <n v="26.166666666666671"/>
    <n v="0"/>
    <n v="17"/>
    <n v="0"/>
    <m/>
  </r>
  <r>
    <n v="10"/>
    <x v="234"/>
    <n v="109.66666666666666"/>
    <n v="227.16894633838385"/>
    <n v="0"/>
    <n v="62.25"/>
    <n v="42.416666666666664"/>
    <n v="0"/>
    <n v="5"/>
    <n v="0"/>
    <n v="0"/>
    <n v="0"/>
    <m/>
  </r>
  <r>
    <n v="10"/>
    <x v="258"/>
    <n v="201.66666666666666"/>
    <n v="459.47653251491386"/>
    <n v="0"/>
    <n v="0"/>
    <n v="41"/>
    <n v="76.749999999999986"/>
    <n v="5.916666666666667"/>
    <n v="78"/>
    <n v="0"/>
    <n v="0"/>
    <m/>
  </r>
  <r>
    <n v="10"/>
    <x v="265"/>
    <n v="8.0833333333333339"/>
    <n v="15.373181818181816"/>
    <n v="0"/>
    <n v="0"/>
    <n v="0"/>
    <n v="0"/>
    <n v="8.0833333333333339"/>
    <n v="0"/>
    <n v="0"/>
    <n v="0"/>
    <m/>
  </r>
  <r>
    <n v="10"/>
    <x v="266"/>
    <n v="37.499999999999993"/>
    <n v="74.202224852693618"/>
    <n v="0"/>
    <n v="0"/>
    <n v="6.4166666666666661"/>
    <n v="0"/>
    <n v="31.083333333333332"/>
    <n v="0"/>
    <n v="0"/>
    <n v="0"/>
    <m/>
  </r>
  <r>
    <n v="10"/>
    <x v="277"/>
    <n v="2.916666666666667"/>
    <n v="5.8737357954545448"/>
    <n v="0"/>
    <n v="0"/>
    <n v="0"/>
    <n v="0"/>
    <n v="2.916666666666667"/>
    <n v="0"/>
    <n v="0"/>
    <n v="0"/>
    <m/>
  </r>
  <r>
    <n v="10"/>
    <x v="272"/>
    <n v="8.5833333333333321"/>
    <n v="17.50977798821549"/>
    <n v="0"/>
    <n v="0"/>
    <n v="0.66666666666666663"/>
    <n v="0"/>
    <n v="7.916666666666667"/>
    <n v="0"/>
    <n v="0"/>
    <n v="0"/>
    <m/>
  </r>
  <r>
    <n v="11"/>
    <x v="0"/>
    <n v="206.50000000000003"/>
    <n v="565.81195539554142"/>
    <n v="0"/>
    <n v="36.499999999999993"/>
    <n v="40.25"/>
    <n v="25.5"/>
    <n v="27.833333333333336"/>
    <n v="34.166666666666664"/>
    <n v="0"/>
    <n v="42.25"/>
    <m/>
  </r>
  <r>
    <n v="11"/>
    <x v="305"/>
    <n v="200.58333333333337"/>
    <n v="438.2973959867295"/>
    <n v="0"/>
    <n v="0"/>
    <n v="46.916666666666657"/>
    <n v="107.91666666666667"/>
    <n v="12.25"/>
    <n v="33.499999999999993"/>
    <n v="0"/>
    <n v="0"/>
    <m/>
  </r>
  <r>
    <n v="11"/>
    <x v="310"/>
    <n v="32.583333333333329"/>
    <n v="74.127303661754922"/>
    <n v="0"/>
    <n v="0"/>
    <n v="32.583333333333329"/>
    <n v="0"/>
    <n v="0"/>
    <n v="0"/>
    <n v="0"/>
    <n v="0"/>
    <m/>
  </r>
  <r>
    <n v="11"/>
    <x v="311"/>
    <n v="20.75"/>
    <n v="40.373333333333328"/>
    <n v="0"/>
    <n v="0"/>
    <n v="0"/>
    <n v="0"/>
    <n v="0"/>
    <n v="20.75"/>
    <n v="0"/>
    <n v="0"/>
    <m/>
  </r>
  <r>
    <n v="11"/>
    <x v="312"/>
    <n v="36.083333333333343"/>
    <n v="67.962625946969709"/>
    <n v="0"/>
    <n v="0"/>
    <n v="1.25"/>
    <n v="28.916666666666668"/>
    <n v="5.916666666666667"/>
    <n v="0"/>
    <n v="0"/>
    <n v="0"/>
    <m/>
  </r>
  <r>
    <n v="11"/>
    <x v="301"/>
    <n v="8.75"/>
    <n v="22.049999999999997"/>
    <n v="0"/>
    <n v="0"/>
    <n v="8.75"/>
    <n v="0"/>
    <n v="0"/>
    <n v="0"/>
    <n v="0"/>
    <n v="0"/>
    <m/>
  </r>
  <r>
    <n v="11"/>
    <x v="303"/>
    <n v="2.4166666666666665"/>
    <n v="6.6760569234006715"/>
    <n v="0"/>
    <n v="0"/>
    <n v="2.4166666666666665"/>
    <n v="0"/>
    <n v="0"/>
    <n v="0"/>
    <n v="0"/>
    <n v="0"/>
    <m/>
  </r>
  <r>
    <n v="11"/>
    <x v="316"/>
    <n v="66"/>
    <n v="152.14609671856641"/>
    <n v="0"/>
    <n v="20.916666666666668"/>
    <n v="36.333333333333336"/>
    <n v="5.416666666666667"/>
    <n v="2.3333333333333335"/>
    <n v="1"/>
    <n v="0"/>
    <n v="0"/>
    <m/>
  </r>
  <r>
    <n v="11"/>
    <x v="317"/>
    <n v="90.666666666666686"/>
    <n v="182.67283922558923"/>
    <n v="6.0833333333333339"/>
    <n v="43.083333333333329"/>
    <n v="35.25"/>
    <n v="4.75"/>
    <n v="0"/>
    <n v="1.5"/>
    <n v="0"/>
    <n v="0"/>
    <m/>
  </r>
  <r>
    <n v="11"/>
    <x v="323"/>
    <n v="65.916666666666671"/>
    <n v="139.68687421085858"/>
    <n v="4.5"/>
    <n v="27.249999999999993"/>
    <n v="11"/>
    <n v="2.25"/>
    <n v="0"/>
    <n v="20.916666666666664"/>
    <n v="0"/>
    <n v="0"/>
    <m/>
  </r>
  <r>
    <n v="11"/>
    <x v="318"/>
    <n v="85.7"/>
    <n v="175.68221974957916"/>
    <n v="5.5"/>
    <n v="53.250000000000007"/>
    <n v="25.783333333333331"/>
    <n v="0"/>
    <n v="0"/>
    <n v="1.1666666666666667"/>
    <n v="0"/>
    <n v="0"/>
    <m/>
  </r>
  <r>
    <n v="11"/>
    <x v="324"/>
    <n v="79.416666666666671"/>
    <n v="167.51845801767675"/>
    <n v="8.25"/>
    <n v="48.499999999999993"/>
    <n v="0"/>
    <n v="1.5833333333333335"/>
    <n v="0"/>
    <n v="21.083333333333332"/>
    <n v="0"/>
    <n v="0"/>
    <m/>
  </r>
  <r>
    <n v="11"/>
    <x v="319"/>
    <n v="70.666666666666671"/>
    <n v="128.85919097222222"/>
    <n v="0"/>
    <n v="9.3333333333333321"/>
    <n v="42.999999999999993"/>
    <n v="7"/>
    <n v="10.333333333333334"/>
    <n v="1"/>
    <n v="0"/>
    <n v="0"/>
    <m/>
  </r>
  <r>
    <n v="11"/>
    <x v="320"/>
    <n v="0.5"/>
    <n v="0.76"/>
    <n v="0"/>
    <n v="0"/>
    <n v="0"/>
    <n v="0"/>
    <n v="0.5"/>
    <n v="0"/>
    <n v="0"/>
    <n v="0"/>
    <m/>
  </r>
  <r>
    <n v="11"/>
    <x v="321"/>
    <n v="295.33333333333314"/>
    <n v="625.68357868454336"/>
    <n v="3.75"/>
    <n v="7.3333333333333339"/>
    <n v="183.5"/>
    <n v="75.166666666666643"/>
    <n v="25.583333333333332"/>
    <n v="0"/>
    <n v="0"/>
    <n v="0"/>
    <m/>
  </r>
  <r>
    <n v="11"/>
    <x v="325"/>
    <n v="18.666666666666668"/>
    <n v="36.899618844696967"/>
    <n v="3.8333333333333339"/>
    <n v="14.833333333333334"/>
    <n v="0"/>
    <n v="0"/>
    <n v="0"/>
    <n v="0"/>
    <n v="0"/>
    <n v="0"/>
    <m/>
  </r>
  <r>
    <n v="11"/>
    <x v="326"/>
    <n v="11"/>
    <n v="22.673720538720534"/>
    <n v="3.416666666666667"/>
    <n v="6.9166666666666661"/>
    <n v="0.66666666666666663"/>
    <n v="0"/>
    <n v="0"/>
    <n v="0"/>
    <n v="0"/>
    <n v="0"/>
    <m/>
  </r>
  <r>
    <n v="11"/>
    <x v="327"/>
    <n v="55.916666666666671"/>
    <n v="122.55095249368686"/>
    <n v="10.583333333333334"/>
    <n v="44"/>
    <n v="1.3333333333333333"/>
    <n v="0"/>
    <n v="0"/>
    <n v="0"/>
    <n v="0"/>
    <n v="0"/>
    <m/>
  </r>
  <r>
    <n v="11"/>
    <x v="328"/>
    <n v="11.333333333333332"/>
    <n v="26.318145780723903"/>
    <n v="11.333333333333332"/>
    <n v="0"/>
    <n v="0"/>
    <n v="0"/>
    <n v="0"/>
    <n v="0"/>
    <n v="0"/>
    <n v="0"/>
    <m/>
  </r>
  <r>
    <n v="11"/>
    <x v="329"/>
    <n v="20.416666666666668"/>
    <n v="44.335555029461283"/>
    <n v="12.75"/>
    <n v="7.6666666666666661"/>
    <n v="0"/>
    <n v="0"/>
    <n v="0"/>
    <n v="0"/>
    <n v="0"/>
    <n v="0"/>
    <m/>
  </r>
  <r>
    <n v="11"/>
    <x v="330"/>
    <n v="4.333333333333333"/>
    <n v="9.0586395202020196"/>
    <n v="0"/>
    <n v="1.1666666666666667"/>
    <n v="0"/>
    <n v="1"/>
    <n v="2.1666666666666665"/>
    <n v="0"/>
    <n v="0"/>
    <n v="0"/>
    <m/>
  </r>
  <r>
    <n v="11"/>
    <x v="331"/>
    <n v="1.1666666666666667"/>
    <n v="1.7733333333333334"/>
    <n v="0"/>
    <n v="0"/>
    <n v="0"/>
    <n v="0"/>
    <n v="1.1666666666666667"/>
    <n v="0"/>
    <n v="0"/>
    <n v="0"/>
    <m/>
  </r>
  <r>
    <n v="11"/>
    <x v="289"/>
    <n v="3.0833333333333335"/>
    <n v="6.6588437499999991"/>
    <n v="0"/>
    <n v="0"/>
    <n v="0"/>
    <n v="0"/>
    <n v="0"/>
    <n v="0"/>
    <n v="3.0833333333333335"/>
    <n v="0"/>
    <m/>
  </r>
  <r>
    <n v="11"/>
    <x v="20"/>
    <n v="16.5"/>
    <n v="32.544116161616159"/>
    <n v="0"/>
    <n v="0"/>
    <n v="0"/>
    <n v="10.583333333333332"/>
    <n v="5.9166666666666661"/>
    <n v="0"/>
    <n v="0"/>
    <n v="0"/>
    <m/>
  </r>
  <r>
    <n v="11"/>
    <x v="290"/>
    <n v="279.11666666666673"/>
    <n v="572.46055313552199"/>
    <n v="0"/>
    <n v="74.249999999999986"/>
    <n v="193.53333333333339"/>
    <n v="11.333333333333332"/>
    <n v="0"/>
    <n v="0"/>
    <n v="0"/>
    <n v="0"/>
    <m/>
  </r>
  <r>
    <n v="11"/>
    <x v="263"/>
    <n v="40.5"/>
    <n v="82.204988005050481"/>
    <n v="0"/>
    <n v="0"/>
    <n v="20.416666666666664"/>
    <n v="2"/>
    <n v="13.166666666666666"/>
    <n v="0"/>
    <n v="4.9166666666666661"/>
    <n v="0"/>
    <m/>
  </r>
  <r>
    <n v="11"/>
    <x v="291"/>
    <n v="5.833333333333333"/>
    <n v="12.230219696969696"/>
    <n v="0"/>
    <n v="0"/>
    <n v="0.66666666666666663"/>
    <n v="0"/>
    <n v="2.5833333333333335"/>
    <n v="0"/>
    <n v="2.5833333333333335"/>
    <n v="0"/>
    <m/>
  </r>
  <r>
    <n v="11"/>
    <x v="207"/>
    <n v="34"/>
    <n v="66.885343539562271"/>
    <n v="0"/>
    <n v="0"/>
    <n v="20.166666666666664"/>
    <n v="0"/>
    <n v="4.75"/>
    <n v="9.0833333333333339"/>
    <n v="0"/>
    <n v="0"/>
    <m/>
  </r>
  <r>
    <n v="11"/>
    <x v="209"/>
    <n v="11.533333333333333"/>
    <n v="25.888162352693602"/>
    <n v="0"/>
    <n v="0"/>
    <n v="5.916666666666667"/>
    <n v="2.0833333333333335"/>
    <n v="3.5333333333333332"/>
    <n v="0"/>
    <n v="0"/>
    <n v="0"/>
    <m/>
  </r>
  <r>
    <n v="11"/>
    <x v="130"/>
    <n v="10.916666666666666"/>
    <n v="19.859102588383838"/>
    <n v="0"/>
    <n v="0"/>
    <n v="5.833333333333333"/>
    <n v="0"/>
    <n v="4.083333333333333"/>
    <n v="0"/>
    <n v="1"/>
    <n v="0"/>
    <m/>
  </r>
  <r>
    <n v="11"/>
    <x v="165"/>
    <n v="7"/>
    <n v="15.64235507660897"/>
    <n v="0"/>
    <n v="0"/>
    <n v="4"/>
    <n v="0"/>
    <n v="0"/>
    <n v="0"/>
    <n v="3"/>
    <n v="0"/>
    <m/>
  </r>
  <r>
    <n v="11"/>
    <x v="95"/>
    <n v="7"/>
    <n v="15.12668087121212"/>
    <n v="0"/>
    <n v="0"/>
    <n v="0"/>
    <n v="0"/>
    <n v="4.5"/>
    <n v="2.5"/>
    <n v="0"/>
    <n v="0"/>
    <m/>
  </r>
  <r>
    <n v="11"/>
    <x v="299"/>
    <n v="31.916666666666661"/>
    <n v="65.500214120370373"/>
    <n v="0"/>
    <n v="0"/>
    <n v="6.833333333333333"/>
    <n v="25.083333333333332"/>
    <n v="0"/>
    <n v="0"/>
    <n v="0"/>
    <n v="0"/>
    <m/>
  </r>
  <r>
    <n v="11"/>
    <x v="188"/>
    <n v="3.0833333333333335"/>
    <n v="5.865702335858586"/>
    <n v="0"/>
    <n v="0"/>
    <n v="0"/>
    <n v="0"/>
    <n v="2.0833333333333335"/>
    <n v="0"/>
    <n v="1"/>
    <n v="0"/>
    <m/>
  </r>
  <r>
    <n v="11"/>
    <x v="223"/>
    <n v="1"/>
    <n v="1.8617487373737374"/>
    <n v="0"/>
    <n v="0"/>
    <n v="0"/>
    <n v="0"/>
    <n v="0"/>
    <n v="0"/>
    <n v="1"/>
    <n v="0"/>
    <m/>
  </r>
  <r>
    <n v="11"/>
    <x v="234"/>
    <n v="154.41666666666669"/>
    <n v="351.16709306607754"/>
    <n v="4.5"/>
    <n v="39.083333333333329"/>
    <n v="64.75"/>
    <n v="30.916666666666668"/>
    <n v="13.166666666666668"/>
    <n v="2"/>
    <n v="0"/>
    <n v="0"/>
    <m/>
  </r>
  <r>
    <n v="11"/>
    <x v="258"/>
    <n v="345.80000000000007"/>
    <n v="747.75422558922503"/>
    <n v="0"/>
    <n v="0"/>
    <n v="14.25"/>
    <n v="21.833333333333332"/>
    <n v="275.63333333333333"/>
    <n v="34.083333333333336"/>
    <n v="0"/>
    <n v="0"/>
    <m/>
  </r>
  <r>
    <n v="11"/>
    <x v="265"/>
    <n v="7.083333333333333"/>
    <n v="13.542918244949492"/>
    <n v="0"/>
    <n v="0"/>
    <n v="1.75"/>
    <n v="0"/>
    <n v="5.333333333333333"/>
    <n v="0"/>
    <n v="0"/>
    <n v="0"/>
    <m/>
  </r>
  <r>
    <n v="11"/>
    <x v="332"/>
    <n v="2"/>
    <n v="4.0213737373737368"/>
    <n v="0"/>
    <n v="0"/>
    <n v="0"/>
    <n v="0"/>
    <n v="0"/>
    <n v="0"/>
    <n v="2"/>
    <n v="0"/>
    <m/>
  </r>
  <r>
    <n v="11"/>
    <x v="266"/>
    <n v="46.75"/>
    <n v="96.708338173400676"/>
    <n v="0"/>
    <n v="0"/>
    <n v="26.916666666666671"/>
    <n v="1.75"/>
    <n v="7"/>
    <n v="0"/>
    <n v="11.083333333333332"/>
    <n v="0"/>
    <m/>
  </r>
  <r>
    <n v="11"/>
    <x v="277"/>
    <n v="5.5"/>
    <n v="11.058777777777777"/>
    <n v="0"/>
    <n v="0"/>
    <n v="0"/>
    <n v="0"/>
    <n v="0"/>
    <n v="0"/>
    <n v="5.5"/>
    <n v="0"/>
    <m/>
  </r>
  <r>
    <n v="11"/>
    <x v="272"/>
    <n v="9"/>
    <n v="16.869464646464646"/>
    <n v="0"/>
    <n v="0"/>
    <n v="0"/>
    <n v="0"/>
    <n v="5.25"/>
    <n v="0"/>
    <n v="3.75"/>
    <n v="0"/>
    <m/>
  </r>
  <r>
    <n v="12"/>
    <x v="0"/>
    <n v="207.58333333333337"/>
    <n v="563.56224269294546"/>
    <n v="0"/>
    <n v="37.666666666666664"/>
    <n v="29.833333333333329"/>
    <n v="38.916666666666664"/>
    <n v="19.75"/>
    <n v="43.166666666666664"/>
    <n v="0"/>
    <n v="38.25"/>
    <m/>
  </r>
  <r>
    <n v="12"/>
    <x v="333"/>
    <n v="45.483333333333341"/>
    <n v="101.35374668560607"/>
    <n v="7.2333333333333334"/>
    <n v="36"/>
    <n v="2.25"/>
    <n v="0"/>
    <n v="0"/>
    <n v="0"/>
    <n v="0"/>
    <n v="0"/>
    <m/>
  </r>
  <r>
    <n v="12"/>
    <x v="334"/>
    <n v="22.633333333333333"/>
    <n v="49.397604587542091"/>
    <n v="0"/>
    <n v="0"/>
    <n v="10.799999999999999"/>
    <n v="6.8333333333333339"/>
    <n v="0"/>
    <n v="5"/>
    <n v="0"/>
    <n v="0"/>
    <m/>
  </r>
  <r>
    <n v="12"/>
    <x v="335"/>
    <n v="25.033333333333331"/>
    <n v="54.74871275252525"/>
    <n v="0"/>
    <n v="0"/>
    <n v="10.700000000000001"/>
    <n v="11.333333333333334"/>
    <n v="0"/>
    <n v="3"/>
    <n v="0"/>
    <n v="0"/>
    <m/>
  </r>
  <r>
    <n v="12"/>
    <x v="305"/>
    <n v="159.58333333333334"/>
    <n v="299.29672127525276"/>
    <n v="0"/>
    <n v="0"/>
    <n v="71.916666666666657"/>
    <n v="4.75"/>
    <n v="80.166666666666671"/>
    <n v="2.75"/>
    <n v="0"/>
    <n v="0"/>
    <m/>
  </r>
  <r>
    <n v="12"/>
    <x v="310"/>
    <n v="85.25"/>
    <n v="195.484259919013"/>
    <n v="0"/>
    <n v="0"/>
    <n v="37.666666666666664"/>
    <n v="38"/>
    <n v="9.5833333333333339"/>
    <n v="0"/>
    <n v="0"/>
    <n v="0"/>
    <m/>
  </r>
  <r>
    <n v="12"/>
    <x v="312"/>
    <n v="3"/>
    <n v="5.9017487373737376"/>
    <n v="0"/>
    <n v="0"/>
    <n v="0"/>
    <n v="0"/>
    <n v="0"/>
    <n v="0"/>
    <n v="3"/>
    <n v="0"/>
    <m/>
  </r>
  <r>
    <n v="12"/>
    <x v="336"/>
    <n v="67.416666666666671"/>
    <n v="150.49635311447815"/>
    <n v="11.666666666666664"/>
    <n v="14.25"/>
    <n v="29"/>
    <n v="0"/>
    <n v="0"/>
    <n v="12.500000000000002"/>
    <n v="0"/>
    <n v="0"/>
    <m/>
  </r>
  <r>
    <n v="12"/>
    <x v="337"/>
    <n v="56.583333333333329"/>
    <n v="110.27290956439396"/>
    <n v="12.083333333333332"/>
    <n v="27.666666666666664"/>
    <n v="16.833333333333332"/>
    <n v="0"/>
    <n v="0"/>
    <n v="0"/>
    <n v="0"/>
    <n v="0"/>
    <m/>
  </r>
  <r>
    <n v="12"/>
    <x v="338"/>
    <n v="124.09999999999998"/>
    <n v="250.45799515113765"/>
    <n v="26.016666666666662"/>
    <n v="78.333333333333343"/>
    <n v="19.749999999999996"/>
    <n v="0"/>
    <n v="0"/>
    <n v="0"/>
    <n v="0"/>
    <n v="0"/>
    <m/>
  </r>
  <r>
    <n v="12"/>
    <x v="316"/>
    <n v="19.916666666666664"/>
    <n v="41.768283344012204"/>
    <n v="0"/>
    <n v="0"/>
    <n v="1.75"/>
    <n v="0.33333333333333331"/>
    <n v="9"/>
    <n v="3.8333333333333335"/>
    <n v="5"/>
    <n v="0"/>
    <m/>
  </r>
  <r>
    <n v="12"/>
    <x v="317"/>
    <n v="59.666666666666671"/>
    <n v="142.52386363636367"/>
    <n v="0"/>
    <n v="2.25"/>
    <n v="22.666666666666668"/>
    <n v="25.75"/>
    <n v="9.0000000000000018"/>
    <n v="0"/>
    <n v="0"/>
    <n v="0"/>
    <m/>
  </r>
  <r>
    <n v="12"/>
    <x v="323"/>
    <n v="34.833333333333336"/>
    <n v="71.166947864057235"/>
    <n v="0"/>
    <n v="0"/>
    <n v="8.3333333333333329E-2"/>
    <n v="7.583333333333333"/>
    <n v="24.75"/>
    <n v="0"/>
    <n v="2.4166666666666665"/>
    <n v="0"/>
    <m/>
  </r>
  <r>
    <n v="12"/>
    <x v="318"/>
    <n v="66.5"/>
    <n v="137.41269360269362"/>
    <n v="0"/>
    <n v="0"/>
    <n v="26.666666666666671"/>
    <n v="32.666666666666664"/>
    <n v="7.1666666666666661"/>
    <n v="0"/>
    <n v="0"/>
    <n v="0"/>
    <m/>
  </r>
  <r>
    <n v="12"/>
    <x v="324"/>
    <n v="79.833333333333329"/>
    <n v="158.76712752525262"/>
    <n v="0"/>
    <n v="0"/>
    <n v="14.5"/>
    <n v="35.25"/>
    <n v="23.833333333333332"/>
    <n v="6.25"/>
    <n v="0"/>
    <n v="0"/>
    <m/>
  </r>
  <r>
    <n v="12"/>
    <x v="319"/>
    <n v="5.5833333333333339"/>
    <n v="13.082623106060607"/>
    <n v="0"/>
    <n v="0"/>
    <n v="0"/>
    <n v="2.8333333333333335"/>
    <n v="0"/>
    <n v="0"/>
    <n v="2.75"/>
    <n v="0"/>
    <m/>
  </r>
  <r>
    <n v="12"/>
    <x v="339"/>
    <n v="15.083333333333332"/>
    <n v="33.821433869949487"/>
    <n v="1.25"/>
    <n v="12.583333333333332"/>
    <n v="0"/>
    <n v="1.25"/>
    <n v="0"/>
    <n v="0"/>
    <n v="0"/>
    <n v="0"/>
    <m/>
  </r>
  <r>
    <n v="12"/>
    <x v="321"/>
    <n v="142.74999999999997"/>
    <n v="287.93599447601019"/>
    <n v="0"/>
    <n v="0"/>
    <n v="28.666666666666668"/>
    <n v="41.583333333333336"/>
    <n v="64.5"/>
    <n v="0"/>
    <n v="8"/>
    <n v="0"/>
    <m/>
  </r>
  <r>
    <n v="12"/>
    <x v="325"/>
    <n v="49.166666666666671"/>
    <n v="101.64428787878789"/>
    <n v="0"/>
    <n v="32.5"/>
    <n v="16.666666666666668"/>
    <n v="0"/>
    <n v="0"/>
    <n v="0"/>
    <n v="0"/>
    <n v="0"/>
    <m/>
  </r>
  <r>
    <n v="12"/>
    <x v="326"/>
    <n v="4.25"/>
    <n v="6.46"/>
    <n v="0"/>
    <n v="0"/>
    <n v="4.25"/>
    <n v="0"/>
    <n v="0"/>
    <n v="0"/>
    <n v="0"/>
    <n v="0"/>
    <m/>
  </r>
  <r>
    <n v="12"/>
    <x v="327"/>
    <n v="203.08333333333334"/>
    <n v="453.46807897496888"/>
    <n v="0.66666666666666663"/>
    <n v="19.083333333333336"/>
    <n v="177.91666666666666"/>
    <n v="5.416666666666667"/>
    <n v="0"/>
    <n v="0"/>
    <n v="0"/>
    <n v="0"/>
    <m/>
  </r>
  <r>
    <n v="12"/>
    <x v="328"/>
    <n v="72.583333333333343"/>
    <n v="152.85001025883841"/>
    <n v="1"/>
    <n v="52.416666666666671"/>
    <n v="19.166666666666668"/>
    <n v="0"/>
    <n v="0"/>
    <n v="0"/>
    <n v="0"/>
    <n v="0"/>
    <m/>
  </r>
  <r>
    <n v="12"/>
    <x v="329"/>
    <n v="93.000000000000028"/>
    <n v="193.03553556397304"/>
    <n v="0"/>
    <n v="34.666666666666671"/>
    <n v="36.666666666666664"/>
    <n v="21.666666666666668"/>
    <n v="0"/>
    <n v="0"/>
    <n v="0"/>
    <n v="0"/>
    <m/>
  </r>
  <r>
    <n v="12"/>
    <x v="331"/>
    <n v="0.33333333333333331"/>
    <n v="0.84"/>
    <n v="0"/>
    <n v="0.33333333333333331"/>
    <n v="0"/>
    <n v="0"/>
    <n v="0"/>
    <n v="0"/>
    <n v="0"/>
    <n v="0"/>
    <m/>
  </r>
  <r>
    <n v="12"/>
    <x v="340"/>
    <n v="212.16666666666669"/>
    <n v="420.77579961069051"/>
    <n v="3.583333333333333"/>
    <n v="155.16666666666666"/>
    <n v="50.5"/>
    <n v="2.916666666666667"/>
    <n v="0"/>
    <n v="0"/>
    <n v="0"/>
    <n v="0"/>
    <m/>
  </r>
  <r>
    <n v="12"/>
    <x v="341"/>
    <n v="41.500000000000007"/>
    <n v="91.913732428451198"/>
    <n v="0"/>
    <n v="1.5833333333333333"/>
    <n v="0"/>
    <n v="2.666666666666667"/>
    <n v="37.25"/>
    <n v="0"/>
    <n v="0"/>
    <n v="0"/>
    <m/>
  </r>
  <r>
    <n v="12"/>
    <x v="342"/>
    <n v="12.416666666666666"/>
    <n v="36.0441210016835"/>
    <n v="0"/>
    <n v="0"/>
    <n v="0"/>
    <n v="0"/>
    <n v="12.416666666666666"/>
    <n v="0"/>
    <n v="0"/>
    <n v="0"/>
    <m/>
  </r>
  <r>
    <n v="12"/>
    <x v="343"/>
    <n v="12.083333333333334"/>
    <n v="24.391878945707067"/>
    <n v="3.5"/>
    <n v="6.8333333333333339"/>
    <n v="0"/>
    <n v="1.75"/>
    <n v="0"/>
    <n v="0"/>
    <n v="0"/>
    <n v="0"/>
    <m/>
  </r>
  <r>
    <n v="12"/>
    <x v="298"/>
    <n v="2.4166666666666665"/>
    <n v="6.09"/>
    <n v="0"/>
    <n v="0"/>
    <n v="0"/>
    <n v="0"/>
    <n v="0"/>
    <n v="2.4166666666666665"/>
    <n v="0"/>
    <n v="0"/>
    <m/>
  </r>
  <r>
    <n v="12"/>
    <x v="290"/>
    <n v="139.66666666666666"/>
    <n v="289.33616635101009"/>
    <n v="1.1666666666666667"/>
    <n v="7.9166666666666661"/>
    <n v="130.58333333333331"/>
    <n v="0"/>
    <n v="0"/>
    <n v="0"/>
    <n v="0"/>
    <n v="0"/>
    <m/>
  </r>
  <r>
    <n v="12"/>
    <x v="291"/>
    <n v="0.25"/>
    <n v="0.46543718434343434"/>
    <n v="0"/>
    <n v="0"/>
    <n v="0"/>
    <n v="0"/>
    <n v="0"/>
    <n v="0"/>
    <n v="0.25"/>
    <n v="0"/>
    <m/>
  </r>
  <r>
    <n v="12"/>
    <x v="207"/>
    <n v="5"/>
    <n v="9.6252462121212119"/>
    <n v="0"/>
    <n v="0"/>
    <n v="0.5"/>
    <n v="0"/>
    <n v="0"/>
    <n v="0"/>
    <n v="4.5"/>
    <n v="0"/>
    <m/>
  </r>
  <r>
    <n v="12"/>
    <x v="165"/>
    <n v="1.1666666666666667"/>
    <n v="2.7905482406290254"/>
    <n v="0"/>
    <n v="0"/>
    <n v="1.1666666666666667"/>
    <n v="0"/>
    <n v="0"/>
    <n v="0"/>
    <n v="0"/>
    <n v="0"/>
    <m/>
  </r>
  <r>
    <n v="12"/>
    <x v="95"/>
    <n v="0.5"/>
    <n v="0.93087436868686868"/>
    <n v="0"/>
    <n v="0"/>
    <n v="0"/>
    <n v="0"/>
    <n v="0"/>
    <n v="0"/>
    <n v="0.5"/>
    <n v="0"/>
    <m/>
  </r>
  <r>
    <n v="12"/>
    <x v="185"/>
    <n v="22.750000000000004"/>
    <n v="47.749139520202014"/>
    <n v="0"/>
    <n v="0"/>
    <n v="0"/>
    <n v="0"/>
    <n v="4.5"/>
    <n v="0"/>
    <n v="18.25"/>
    <n v="0"/>
    <m/>
  </r>
  <r>
    <n v="12"/>
    <x v="234"/>
    <n v="2"/>
    <n v="3.3817487373737372"/>
    <n v="0"/>
    <n v="0"/>
    <n v="0"/>
    <n v="0"/>
    <n v="1"/>
    <n v="0"/>
    <n v="1"/>
    <n v="0"/>
    <m/>
  </r>
  <r>
    <n v="12"/>
    <x v="258"/>
    <n v="7.083333333333333"/>
    <n v="14.114957386363635"/>
    <n v="0"/>
    <n v="0"/>
    <n v="0"/>
    <n v="0"/>
    <n v="7.083333333333333"/>
    <n v="0"/>
    <n v="0"/>
    <n v="0"/>
    <m/>
  </r>
  <r>
    <n v="12"/>
    <x v="266"/>
    <n v="4"/>
    <n v="7.1052462121212123"/>
    <n v="0"/>
    <n v="0"/>
    <n v="0"/>
    <n v="0"/>
    <n v="0"/>
    <n v="0"/>
    <n v="4"/>
    <n v="0"/>
    <m/>
  </r>
  <r>
    <n v="13"/>
    <x v="0"/>
    <n v="122.58333333333331"/>
    <n v="351.23285795079886"/>
    <n v="0"/>
    <n v="10.833333333333332"/>
    <n v="23.166666666666664"/>
    <n v="19.75"/>
    <n v="22.75"/>
    <n v="25.666666666666671"/>
    <n v="0"/>
    <n v="20.416666666666664"/>
    <m/>
  </r>
  <r>
    <n v="13"/>
    <x v="333"/>
    <n v="34.833333333333336"/>
    <n v="76.708055555555546"/>
    <n v="0"/>
    <n v="0"/>
    <n v="22.583333333333332"/>
    <n v="9.4166666666666661"/>
    <n v="2.8333333333333335"/>
    <n v="0"/>
    <n v="0"/>
    <n v="0"/>
    <m/>
  </r>
  <r>
    <n v="13"/>
    <x v="334"/>
    <n v="14.833333333333337"/>
    <n v="29.145757575757578"/>
    <n v="0"/>
    <n v="0"/>
    <n v="0"/>
    <n v="3.75"/>
    <n v="11.083333333333334"/>
    <n v="0"/>
    <n v="0"/>
    <n v="0"/>
    <m/>
  </r>
  <r>
    <n v="13"/>
    <x v="335"/>
    <n v="13.416666666666668"/>
    <n v="29.088813657407407"/>
    <n v="0"/>
    <n v="0"/>
    <n v="0"/>
    <n v="9.8333333333333339"/>
    <n v="3.5833333333333335"/>
    <n v="0"/>
    <n v="0"/>
    <n v="0"/>
    <m/>
  </r>
  <r>
    <n v="13"/>
    <x v="305"/>
    <n v="55.750000000000014"/>
    <n v="124.53860461427396"/>
    <n v="0"/>
    <n v="2.3333333333333335"/>
    <n v="37.666666666666664"/>
    <n v="10.750000000000002"/>
    <n v="5"/>
    <n v="0"/>
    <n v="0"/>
    <n v="0"/>
    <m/>
  </r>
  <r>
    <n v="13"/>
    <x v="344"/>
    <n v="44.833333333333329"/>
    <n v="99.152226694023554"/>
    <n v="44.833333333333329"/>
    <n v="0"/>
    <n v="0"/>
    <n v="0"/>
    <n v="0"/>
    <n v="0"/>
    <n v="0"/>
    <n v="0"/>
    <m/>
  </r>
  <r>
    <n v="13"/>
    <x v="345"/>
    <n v="24.666666666666668"/>
    <n v="52.961418350168344"/>
    <n v="24.666666666666668"/>
    <n v="0"/>
    <n v="0"/>
    <n v="0"/>
    <n v="0"/>
    <n v="0"/>
    <n v="0"/>
    <n v="0"/>
    <m/>
  </r>
  <r>
    <n v="13"/>
    <x v="310"/>
    <n v="44.916666666666664"/>
    <n v="92.195571969696971"/>
    <n v="0"/>
    <n v="0"/>
    <n v="0"/>
    <n v="0"/>
    <n v="44.916666666666664"/>
    <n v="0"/>
    <n v="0"/>
    <n v="0"/>
    <m/>
  </r>
  <r>
    <n v="13"/>
    <x v="336"/>
    <n v="49.833333333333321"/>
    <n v="106.32824779040403"/>
    <n v="0"/>
    <n v="0"/>
    <n v="9.4166666666666661"/>
    <n v="17.5"/>
    <n v="18.166666666666664"/>
    <n v="4.75"/>
    <n v="0"/>
    <n v="0"/>
    <m/>
  </r>
  <r>
    <n v="13"/>
    <x v="337"/>
    <n v="94.75"/>
    <n v="178.97523463804717"/>
    <n v="0"/>
    <n v="0.16666666666666666"/>
    <n v="93.75"/>
    <n v="0.83333333333333337"/>
    <n v="0"/>
    <n v="0"/>
    <n v="0"/>
    <n v="0"/>
    <m/>
  </r>
  <r>
    <n v="13"/>
    <x v="338"/>
    <n v="72.333333333333329"/>
    <n v="157.01275443269665"/>
    <n v="0"/>
    <n v="0"/>
    <n v="28.5"/>
    <n v="43.833333333333336"/>
    <n v="0"/>
    <n v="0"/>
    <n v="0"/>
    <n v="0"/>
    <m/>
  </r>
  <r>
    <n v="13"/>
    <x v="301"/>
    <n v="2"/>
    <n v="3.04"/>
    <n v="0"/>
    <n v="0"/>
    <n v="0"/>
    <n v="2"/>
    <n v="0"/>
    <n v="0"/>
    <n v="0"/>
    <n v="0"/>
    <m/>
  </r>
  <r>
    <n v="13"/>
    <x v="317"/>
    <n v="20.416666666666668"/>
    <n v="38.878799824844556"/>
    <n v="0"/>
    <n v="0"/>
    <n v="2"/>
    <n v="0"/>
    <n v="14.916666666666664"/>
    <n v="0"/>
    <n v="3.5"/>
    <n v="0"/>
    <m/>
  </r>
  <r>
    <n v="13"/>
    <x v="318"/>
    <n v="15.833333333333336"/>
    <n v="30.57469401320413"/>
    <n v="0"/>
    <n v="0"/>
    <n v="1.5"/>
    <n v="0"/>
    <n v="10.750000000000002"/>
    <n v="0"/>
    <n v="3.583333333333333"/>
    <n v="0"/>
    <m/>
  </r>
  <r>
    <n v="13"/>
    <x v="324"/>
    <n v="11.666666666666668"/>
    <n v="22.579042508417505"/>
    <n v="0"/>
    <n v="0"/>
    <n v="0.83333333333333337"/>
    <n v="0"/>
    <n v="3.75"/>
    <n v="0"/>
    <n v="7.083333333333333"/>
    <n v="0"/>
    <m/>
  </r>
  <r>
    <n v="13"/>
    <x v="339"/>
    <n v="44.033333333333331"/>
    <n v="91.522999999999982"/>
    <n v="3.166666666666667"/>
    <n v="6.3666666666666671"/>
    <n v="34.5"/>
    <n v="0"/>
    <n v="0"/>
    <n v="0"/>
    <n v="0"/>
    <n v="0"/>
    <m/>
  </r>
  <r>
    <n v="13"/>
    <x v="321"/>
    <n v="81.666666666666657"/>
    <n v="169.39842708333339"/>
    <n v="0"/>
    <n v="0"/>
    <n v="3"/>
    <n v="48.083333333333336"/>
    <n v="26.833333333333336"/>
    <n v="0"/>
    <n v="3.75"/>
    <n v="0"/>
    <m/>
  </r>
  <r>
    <n v="13"/>
    <x v="327"/>
    <n v="100.58333333333333"/>
    <n v="245.96558554292926"/>
    <n v="0"/>
    <n v="0"/>
    <n v="100.58333333333333"/>
    <n v="0"/>
    <n v="0"/>
    <n v="0"/>
    <n v="0"/>
    <n v="0"/>
    <m/>
  </r>
  <r>
    <n v="13"/>
    <x v="328"/>
    <n v="22.833333333333332"/>
    <n v="35.636412896586002"/>
    <n v="0"/>
    <n v="0"/>
    <n v="22.833333333333332"/>
    <n v="0"/>
    <n v="0"/>
    <n v="0"/>
    <n v="0"/>
    <n v="0"/>
    <m/>
  </r>
  <r>
    <n v="13"/>
    <x v="329"/>
    <n v="45.166666666666671"/>
    <n v="98.704544928451156"/>
    <n v="0"/>
    <n v="1.75"/>
    <n v="37"/>
    <n v="6.416666666666667"/>
    <n v="0"/>
    <n v="0"/>
    <n v="0"/>
    <n v="0"/>
    <m/>
  </r>
  <r>
    <n v="13"/>
    <x v="340"/>
    <n v="159.16666666666666"/>
    <n v="317.26293860479825"/>
    <n v="0"/>
    <n v="112.41666666666667"/>
    <n v="39.75"/>
    <n v="7"/>
    <n v="0"/>
    <n v="0"/>
    <n v="0"/>
    <n v="0"/>
    <m/>
  </r>
  <r>
    <n v="13"/>
    <x v="343"/>
    <n v="14.583333333333334"/>
    <n v="29.855631313131308"/>
    <n v="0"/>
    <n v="5.3333333333333339"/>
    <n v="0"/>
    <n v="9.25"/>
    <n v="0"/>
    <n v="0"/>
    <n v="0"/>
    <n v="0"/>
    <m/>
  </r>
  <r>
    <n v="13"/>
    <x v="346"/>
    <n v="18.516666666666669"/>
    <n v="34.020851325757576"/>
    <n v="0"/>
    <n v="10.5"/>
    <n v="0"/>
    <n v="5.7666666666666675"/>
    <n v="2.25"/>
    <n v="0"/>
    <n v="0"/>
    <n v="0"/>
    <m/>
  </r>
  <r>
    <n v="13"/>
    <x v="347"/>
    <n v="9.3333333333333321"/>
    <n v="20.403866792929293"/>
    <n v="2"/>
    <n v="4.333333333333333"/>
    <n v="0"/>
    <n v="3"/>
    <n v="0"/>
    <n v="0"/>
    <n v="0"/>
    <n v="0"/>
    <m/>
  </r>
  <r>
    <n v="13"/>
    <x v="294"/>
    <n v="10.666666666666668"/>
    <n v="26.88"/>
    <n v="0"/>
    <n v="0"/>
    <n v="0"/>
    <n v="0"/>
    <n v="0"/>
    <n v="10.666666666666668"/>
    <n v="0"/>
    <n v="0"/>
    <m/>
  </r>
  <r>
    <n v="13"/>
    <x v="244"/>
    <n v="38"/>
    <n v="60.009999999999991"/>
    <n v="0"/>
    <n v="0"/>
    <n v="34.75"/>
    <n v="3.25"/>
    <n v="0"/>
    <n v="0"/>
    <n v="0"/>
    <n v="0"/>
    <m/>
  </r>
  <r>
    <n v="13"/>
    <x v="290"/>
    <n v="7.75"/>
    <n v="18.71845643939394"/>
    <n v="0"/>
    <n v="0"/>
    <n v="7.75"/>
    <n v="0"/>
    <n v="0"/>
    <n v="0"/>
    <n v="0"/>
    <n v="0"/>
    <m/>
  </r>
  <r>
    <n v="13"/>
    <x v="130"/>
    <n v="11.833333333333332"/>
    <n v="24.743096590909087"/>
    <n v="0"/>
    <n v="0"/>
    <n v="0"/>
    <n v="0"/>
    <n v="11.833333333333332"/>
    <n v="0"/>
    <n v="0"/>
    <n v="0"/>
    <m/>
  </r>
  <r>
    <n v="13"/>
    <x v="95"/>
    <n v="17.166666666666668"/>
    <n v="35.902238005050506"/>
    <n v="0"/>
    <n v="0"/>
    <n v="0"/>
    <n v="0"/>
    <n v="17.166666666666668"/>
    <n v="0"/>
    <n v="0"/>
    <n v="0"/>
    <m/>
  </r>
  <r>
    <n v="13"/>
    <x v="258"/>
    <n v="21.25"/>
    <n v="44.924439709596001"/>
    <n v="0"/>
    <n v="0"/>
    <n v="0"/>
    <n v="0"/>
    <n v="21.25"/>
    <n v="0"/>
    <n v="0"/>
    <n v="0"/>
    <m/>
  </r>
  <r>
    <n v="14"/>
    <x v="0"/>
    <n v="155.25"/>
    <n v="430.0849775140469"/>
    <n v="0"/>
    <n v="32"/>
    <n v="32.333333333333329"/>
    <n v="24.416666666666668"/>
    <n v="26.083333333333336"/>
    <n v="16.666666666666664"/>
    <n v="0"/>
    <n v="23.75"/>
    <m/>
  </r>
  <r>
    <n v="14"/>
    <x v="333"/>
    <n v="8"/>
    <n v="16.546153835227269"/>
    <n v="0"/>
    <n v="0"/>
    <n v="0"/>
    <n v="0"/>
    <n v="8"/>
    <n v="0"/>
    <n v="0"/>
    <n v="0"/>
    <m/>
  </r>
  <r>
    <n v="14"/>
    <x v="348"/>
    <n v="8.8333333333333321"/>
    <n v="22.259999999999998"/>
    <n v="0"/>
    <n v="0"/>
    <n v="0"/>
    <n v="0"/>
    <n v="0"/>
    <n v="8.8333333333333321"/>
    <n v="0"/>
    <n v="0"/>
    <m/>
  </r>
  <r>
    <n v="14"/>
    <x v="335"/>
    <n v="4.083333333333333"/>
    <n v="6.206666666666667"/>
    <n v="0"/>
    <n v="0"/>
    <n v="0"/>
    <n v="0"/>
    <n v="4.083333333333333"/>
    <n v="0"/>
    <n v="0"/>
    <n v="0"/>
    <m/>
  </r>
  <r>
    <n v="14"/>
    <x v="305"/>
    <n v="77.833333333333314"/>
    <n v="163.31901487086765"/>
    <n v="0"/>
    <n v="0"/>
    <n v="20.666666666666668"/>
    <n v="17.666666666666664"/>
    <n v="39.5"/>
    <n v="0"/>
    <n v="0"/>
    <n v="0"/>
    <m/>
  </r>
  <r>
    <n v="14"/>
    <x v="344"/>
    <n v="132.20000000000002"/>
    <n v="276.49924491792927"/>
    <n v="6.833333333333333"/>
    <n v="124.19999999999999"/>
    <n v="0"/>
    <n v="0"/>
    <n v="0"/>
    <n v="1.1666666666666667"/>
    <n v="0"/>
    <n v="0"/>
    <m/>
  </r>
  <r>
    <n v="14"/>
    <x v="345"/>
    <n v="187.63333333333335"/>
    <n v="391.66819339665579"/>
    <n v="4.1666666666666661"/>
    <n v="163.2166666666667"/>
    <n v="13.25"/>
    <n v="0"/>
    <n v="0"/>
    <n v="7"/>
    <n v="0"/>
    <n v="0"/>
    <m/>
  </r>
  <r>
    <n v="14"/>
    <x v="349"/>
    <n v="58.55"/>
    <n v="141.77839207300272"/>
    <n v="7.5833333333333339"/>
    <n v="20.133333333333333"/>
    <n v="30.833333333333332"/>
    <n v="0"/>
    <n v="0"/>
    <n v="0"/>
    <n v="0"/>
    <n v="0"/>
    <m/>
  </r>
  <r>
    <n v="14"/>
    <x v="350"/>
    <n v="18.5"/>
    <n v="40.483168215296907"/>
    <n v="1.75"/>
    <n v="13.833333333333334"/>
    <n v="2.9166666666666665"/>
    <n v="0"/>
    <n v="0"/>
    <n v="0"/>
    <n v="0"/>
    <n v="0"/>
    <m/>
  </r>
  <r>
    <n v="14"/>
    <x v="351"/>
    <n v="13.75"/>
    <n v="31.169291173094582"/>
    <n v="1"/>
    <n v="6.25"/>
    <n v="6.5"/>
    <n v="0"/>
    <n v="0"/>
    <n v="0"/>
    <n v="0"/>
    <n v="0"/>
    <m/>
  </r>
  <r>
    <n v="14"/>
    <x v="352"/>
    <n v="4"/>
    <n v="8.2422714474288341"/>
    <n v="1.5833333333333335"/>
    <n v="2.416666666666667"/>
    <n v="0"/>
    <n v="0"/>
    <n v="0"/>
    <n v="0"/>
    <n v="0"/>
    <n v="0"/>
    <m/>
  </r>
  <r>
    <n v="14"/>
    <x v="353"/>
    <n v="2.9999999999999996"/>
    <n v="6.93382925849403"/>
    <n v="1.3333333333333333"/>
    <n v="1.6666666666666665"/>
    <n v="0"/>
    <n v="0"/>
    <n v="0"/>
    <n v="0"/>
    <n v="0"/>
    <n v="0"/>
    <m/>
  </r>
  <r>
    <n v="14"/>
    <x v="354"/>
    <n v="15.833333333333334"/>
    <n v="36.403777173247619"/>
    <n v="1.1666666666666667"/>
    <n v="4.5"/>
    <n v="10.166666666666666"/>
    <n v="0"/>
    <n v="0"/>
    <n v="0"/>
    <n v="0"/>
    <n v="0"/>
    <m/>
  </r>
  <r>
    <n v="14"/>
    <x v="355"/>
    <n v="7.4166666666666661"/>
    <n v="16.379344586011634"/>
    <n v="1.916666666666667"/>
    <n v="5.5"/>
    <n v="0"/>
    <n v="0"/>
    <n v="0"/>
    <n v="0"/>
    <n v="0"/>
    <n v="0"/>
    <m/>
  </r>
  <r>
    <n v="14"/>
    <x v="355"/>
    <n v="0.75"/>
    <n v="1.8900000000000001"/>
    <n v="0"/>
    <n v="0.75"/>
    <n v="0"/>
    <n v="0"/>
    <n v="0"/>
    <n v="0"/>
    <n v="0"/>
    <n v="0"/>
    <m/>
  </r>
  <r>
    <n v="14"/>
    <x v="310"/>
    <n v="1.8333333333333335"/>
    <n v="3.999850426136363"/>
    <n v="0"/>
    <n v="0"/>
    <n v="0"/>
    <n v="0"/>
    <n v="0"/>
    <n v="0"/>
    <n v="1.8333333333333335"/>
    <n v="0"/>
    <m/>
  </r>
  <r>
    <n v="14"/>
    <x v="336"/>
    <n v="2.6999999999999997"/>
    <n v="5.1178670454545454"/>
    <n v="0"/>
    <n v="0"/>
    <n v="0"/>
    <n v="0"/>
    <n v="1.1666666666666667"/>
    <n v="0"/>
    <n v="1.5333333333333332"/>
    <n v="0"/>
    <m/>
  </r>
  <r>
    <n v="14"/>
    <x v="337"/>
    <n v="107.33333333333331"/>
    <n v="229.17157943181809"/>
    <n v="0"/>
    <n v="0"/>
    <n v="51.916666666666671"/>
    <n v="31.000000000000004"/>
    <n v="24.416666666666668"/>
    <n v="0"/>
    <n v="0"/>
    <n v="0"/>
    <m/>
  </r>
  <r>
    <n v="14"/>
    <x v="356"/>
    <n v="12"/>
    <n v="26.180454545454538"/>
    <n v="0"/>
    <n v="0"/>
    <n v="0"/>
    <n v="0"/>
    <n v="0"/>
    <n v="0"/>
    <n v="0"/>
    <n v="12"/>
    <m/>
  </r>
  <r>
    <n v="14"/>
    <x v="313"/>
    <n v="1.5833333333333335"/>
    <n v="3.5142994981060607"/>
    <n v="0"/>
    <n v="0"/>
    <n v="1"/>
    <n v="0"/>
    <n v="0.58333333333333337"/>
    <n v="0"/>
    <n v="0"/>
    <n v="0"/>
    <m/>
  </r>
  <r>
    <n v="14"/>
    <x v="317"/>
    <n v="0.53333333333333333"/>
    <n v="1.1836219999999997"/>
    <n v="0"/>
    <n v="0"/>
    <n v="0.26666666666666666"/>
    <n v="0"/>
    <n v="0"/>
    <n v="0"/>
    <n v="0.26666666666666666"/>
    <n v="0"/>
    <m/>
  </r>
  <r>
    <n v="14"/>
    <x v="339"/>
    <n v="62.333333333333329"/>
    <n v="140.64927448442754"/>
    <n v="0"/>
    <n v="0"/>
    <n v="30.333333333333332"/>
    <n v="9"/>
    <n v="23"/>
    <n v="0"/>
    <n v="0"/>
    <n v="0"/>
    <m/>
  </r>
  <r>
    <n v="14"/>
    <x v="321"/>
    <n v="34.75"/>
    <n v="76.571836212121198"/>
    <n v="0"/>
    <n v="0.75"/>
    <n v="3.4166666666666665"/>
    <n v="0"/>
    <n v="6.9166666666666661"/>
    <n v="0"/>
    <n v="1.1666666666666665"/>
    <n v="22.5"/>
    <m/>
  </r>
  <r>
    <n v="14"/>
    <x v="325"/>
    <n v="51.333333333333336"/>
    <n v="116.24617989267674"/>
    <n v="0"/>
    <n v="0"/>
    <n v="50.083333333333336"/>
    <n v="1.25"/>
    <n v="0"/>
    <n v="0"/>
    <n v="0"/>
    <n v="0"/>
    <m/>
  </r>
  <r>
    <n v="14"/>
    <x v="326"/>
    <n v="6.083333333333333"/>
    <n v="13.286481136363637"/>
    <n v="0"/>
    <n v="0"/>
    <n v="4.833333333333333"/>
    <n v="1.25"/>
    <n v="0"/>
    <n v="0"/>
    <n v="0"/>
    <n v="0"/>
    <m/>
  </r>
  <r>
    <n v="14"/>
    <x v="327"/>
    <n v="215.33333333333331"/>
    <n v="465.30800511153205"/>
    <n v="0"/>
    <n v="0"/>
    <n v="35.5"/>
    <n v="57.5"/>
    <n v="103.83333333333334"/>
    <n v="2.75"/>
    <n v="15.75"/>
    <n v="0"/>
    <m/>
  </r>
  <r>
    <n v="14"/>
    <x v="328"/>
    <n v="65.833333333333343"/>
    <n v="135.98154402988217"/>
    <n v="0"/>
    <n v="0"/>
    <n v="31.25"/>
    <n v="11.583333333333334"/>
    <n v="23"/>
    <n v="0"/>
    <n v="0"/>
    <n v="0"/>
    <m/>
  </r>
  <r>
    <n v="14"/>
    <x v="329"/>
    <n v="16.5"/>
    <n v="28.974215719696968"/>
    <n v="0"/>
    <n v="0"/>
    <n v="0"/>
    <n v="8.5833333333333321"/>
    <n v="7.416666666666667"/>
    <n v="0"/>
    <n v="0.5"/>
    <n v="0"/>
    <m/>
  </r>
  <r>
    <n v="14"/>
    <x v="340"/>
    <n v="111.53333333333332"/>
    <n v="227.39181684486911"/>
    <n v="0"/>
    <n v="34.200000000000003"/>
    <n v="55.916666666666671"/>
    <n v="21.416666666666664"/>
    <n v="0"/>
    <n v="0"/>
    <n v="0"/>
    <n v="0"/>
    <m/>
  </r>
  <r>
    <n v="14"/>
    <x v="341"/>
    <n v="3.0833333333333335"/>
    <n v="6.933129375"/>
    <n v="0"/>
    <n v="0"/>
    <n v="3.0833333333333335"/>
    <n v="0"/>
    <n v="0"/>
    <n v="0"/>
    <n v="0"/>
    <n v="0"/>
    <m/>
  </r>
  <r>
    <n v="14"/>
    <x v="357"/>
    <n v="1.9166666666666667"/>
    <n v="4.158784422348484"/>
    <n v="0"/>
    <n v="0"/>
    <n v="0"/>
    <n v="0"/>
    <n v="1.9166666666666667"/>
    <n v="0"/>
    <n v="0"/>
    <n v="0"/>
    <m/>
  </r>
  <r>
    <n v="14"/>
    <x v="358"/>
    <n v="39.083333333333336"/>
    <n v="95.965936429924241"/>
    <n v="0"/>
    <n v="0"/>
    <n v="8.25"/>
    <n v="0"/>
    <n v="30.833333333333332"/>
    <n v="0"/>
    <n v="0"/>
    <n v="0"/>
    <m/>
  </r>
  <r>
    <n v="14"/>
    <x v="359"/>
    <n v="11.416666666666666"/>
    <n v="26.317709291781448"/>
    <n v="1.5"/>
    <n v="9.9166666666666661"/>
    <n v="0"/>
    <n v="0"/>
    <n v="0"/>
    <n v="0"/>
    <n v="0"/>
    <n v="0"/>
    <m/>
  </r>
  <r>
    <n v="14"/>
    <x v="289"/>
    <n v="1.1333333333333333"/>
    <n v="2.5151967499999994"/>
    <n v="0"/>
    <n v="0"/>
    <n v="0.56666666666666665"/>
    <n v="0"/>
    <n v="0"/>
    <n v="0"/>
    <n v="0.56666666666666665"/>
    <n v="0"/>
    <m/>
  </r>
  <r>
    <n v="14"/>
    <x v="294"/>
    <n v="10.5"/>
    <n v="26.870244990258382"/>
    <n v="0"/>
    <n v="0"/>
    <n v="2"/>
    <n v="0"/>
    <n v="0"/>
    <n v="8.5"/>
    <n v="0"/>
    <n v="0"/>
    <m/>
  </r>
  <r>
    <n v="14"/>
    <x v="298"/>
    <n v="124.41666666666666"/>
    <n v="284.37773374999995"/>
    <n v="0"/>
    <n v="0"/>
    <n v="120.75"/>
    <n v="3.666666666666667"/>
    <n v="0"/>
    <n v="0"/>
    <n v="0"/>
    <n v="0"/>
    <m/>
  </r>
  <r>
    <n v="14"/>
    <x v="152"/>
    <n v="1"/>
    <n v="2.181704545454545"/>
    <n v="0"/>
    <n v="0"/>
    <n v="0"/>
    <n v="0"/>
    <n v="0"/>
    <n v="0"/>
    <n v="0"/>
    <n v="1"/>
    <m/>
  </r>
  <r>
    <n v="14"/>
    <x v="244"/>
    <n v="94.75"/>
    <n v="239.63469508838375"/>
    <n v="0"/>
    <n v="0"/>
    <n v="94.75"/>
    <n v="0"/>
    <n v="0"/>
    <n v="0"/>
    <n v="0"/>
    <n v="0"/>
    <m/>
  </r>
  <r>
    <n v="14"/>
    <x v="237"/>
    <n v="2.083333333333333"/>
    <n v="4.6845468749999997"/>
    <n v="0"/>
    <n v="0"/>
    <n v="2.083333333333333"/>
    <n v="0"/>
    <n v="0"/>
    <n v="0"/>
    <n v="0"/>
    <n v="0"/>
    <m/>
  </r>
  <r>
    <n v="14"/>
    <x v="290"/>
    <n v="3"/>
    <n v="6.7457475000000002"/>
    <n v="0"/>
    <n v="0"/>
    <n v="3"/>
    <n v="0"/>
    <n v="0"/>
    <n v="0"/>
    <n v="0"/>
    <n v="0"/>
    <m/>
  </r>
  <r>
    <n v="14"/>
    <x v="209"/>
    <n v="2"/>
    <n v="4.339601136363636"/>
    <n v="0"/>
    <n v="0"/>
    <n v="0"/>
    <n v="0"/>
    <n v="2"/>
    <n v="0"/>
    <n v="0"/>
    <n v="0"/>
    <m/>
  </r>
  <r>
    <n v="14"/>
    <x v="95"/>
    <n v="2.083333333333333"/>
    <n v="4.520417850378788"/>
    <n v="0"/>
    <n v="0"/>
    <n v="0"/>
    <n v="0"/>
    <n v="2.083333333333333"/>
    <n v="0"/>
    <n v="0"/>
    <n v="0"/>
    <m/>
  </r>
  <r>
    <n v="15"/>
    <x v="0"/>
    <n v="122.91666666666666"/>
    <n v="360.77107470168318"/>
    <n v="0"/>
    <n v="0"/>
    <n v="33.333333333333336"/>
    <n v="34.25"/>
    <n v="7.4166666666666661"/>
    <n v="24.999999999999996"/>
    <n v="0"/>
    <n v="22.916666666666668"/>
    <m/>
  </r>
  <r>
    <n v="15"/>
    <x v="344"/>
    <n v="88.583333333333314"/>
    <n v="207.48701878940912"/>
    <n v="0"/>
    <n v="2.6666666666666665"/>
    <n v="63.666666666666657"/>
    <n v="22.25"/>
    <n v="0"/>
    <n v="0"/>
    <n v="0"/>
    <n v="0"/>
    <m/>
  </r>
  <r>
    <n v="15"/>
    <x v="345"/>
    <n v="84.083333333333329"/>
    <n v="182.41363601010102"/>
    <n v="0"/>
    <n v="0"/>
    <n v="49.499999999999993"/>
    <n v="33.75"/>
    <n v="0"/>
    <n v="0"/>
    <n v="0.83333333333333337"/>
    <n v="0"/>
    <m/>
  </r>
  <r>
    <n v="15"/>
    <x v="349"/>
    <n v="51.833333333333329"/>
    <n v="121.78059098484846"/>
    <n v="0"/>
    <n v="0"/>
    <n v="51.833333333333329"/>
    <n v="0"/>
    <n v="0"/>
    <n v="0"/>
    <n v="0"/>
    <n v="0"/>
    <m/>
  </r>
  <r>
    <n v="15"/>
    <x v="350"/>
    <n v="4.5000000000000009"/>
    <n v="10.729310625000002"/>
    <n v="0"/>
    <n v="0"/>
    <n v="4.5000000000000009"/>
    <n v="0"/>
    <n v="0"/>
    <n v="0"/>
    <n v="0"/>
    <n v="0"/>
    <m/>
  </r>
  <r>
    <n v="15"/>
    <x v="351"/>
    <n v="20.916666666666664"/>
    <n v="50.704375138888871"/>
    <n v="0"/>
    <n v="0"/>
    <n v="20.916666666666664"/>
    <n v="0"/>
    <n v="0"/>
    <n v="0"/>
    <n v="0"/>
    <n v="0"/>
    <m/>
  </r>
  <r>
    <n v="15"/>
    <x v="352"/>
    <n v="4.666666666666667"/>
    <n v="11.126692500000001"/>
    <n v="0"/>
    <n v="0"/>
    <n v="4.666666666666667"/>
    <n v="0"/>
    <n v="0"/>
    <n v="0"/>
    <n v="0"/>
    <n v="0"/>
    <m/>
  </r>
  <r>
    <n v="15"/>
    <x v="353"/>
    <n v="2.416666666666667"/>
    <n v="6.3729240319865319"/>
    <n v="0"/>
    <n v="0"/>
    <n v="2.416666666666667"/>
    <n v="0"/>
    <n v="0"/>
    <n v="0"/>
    <n v="0"/>
    <n v="0"/>
    <m/>
  </r>
  <r>
    <n v="15"/>
    <x v="354"/>
    <n v="13.083333333333332"/>
    <n v="31.509823872053865"/>
    <n v="0"/>
    <n v="0"/>
    <n v="13.083333333333332"/>
    <n v="0"/>
    <n v="0"/>
    <n v="0"/>
    <n v="0"/>
    <n v="0"/>
    <m/>
  </r>
  <r>
    <n v="15"/>
    <x v="355"/>
    <n v="4.666666666666667"/>
    <n v="11.713327882996632"/>
    <n v="0"/>
    <n v="0"/>
    <n v="4.666666666666667"/>
    <n v="0"/>
    <n v="0"/>
    <n v="0"/>
    <n v="0"/>
    <n v="0"/>
    <m/>
  </r>
  <r>
    <n v="15"/>
    <x v="360"/>
    <n v="10.333333333333332"/>
    <n v="21.987763667929293"/>
    <n v="9.0833333333333321"/>
    <n v="0"/>
    <n v="1.25"/>
    <n v="0"/>
    <n v="0"/>
    <n v="0"/>
    <n v="0"/>
    <n v="0"/>
    <m/>
  </r>
  <r>
    <n v="15"/>
    <x v="361"/>
    <n v="39.250000000000007"/>
    <n v="82.15786135311447"/>
    <n v="16.833333333333336"/>
    <n v="22.416666666666664"/>
    <n v="0"/>
    <n v="0"/>
    <n v="0"/>
    <n v="0"/>
    <n v="0"/>
    <n v="0"/>
    <m/>
  </r>
  <r>
    <n v="15"/>
    <x v="337"/>
    <n v="2.25"/>
    <n v="4.9022507102272721"/>
    <n v="0"/>
    <n v="0"/>
    <n v="0"/>
    <n v="0"/>
    <n v="1.25"/>
    <n v="0"/>
    <n v="1"/>
    <n v="0"/>
    <m/>
  </r>
  <r>
    <n v="15"/>
    <x v="317"/>
    <n v="1"/>
    <n v="2.1899999999999995"/>
    <n v="0"/>
    <n v="0"/>
    <n v="0"/>
    <n v="0"/>
    <n v="0"/>
    <n v="0"/>
    <n v="1"/>
    <n v="0"/>
    <m/>
  </r>
  <r>
    <n v="15"/>
    <x v="318"/>
    <n v="1.75"/>
    <n v="3.6208"/>
    <n v="0"/>
    <n v="0"/>
    <n v="0"/>
    <n v="0"/>
    <n v="0"/>
    <n v="0"/>
    <n v="1.75"/>
    <n v="0"/>
    <m/>
  </r>
  <r>
    <n v="15"/>
    <x v="339"/>
    <n v="4.2666666666666666"/>
    <n v="9.0438905018939391"/>
    <n v="0"/>
    <n v="0"/>
    <n v="0"/>
    <n v="0"/>
    <n v="1.6666666666666665"/>
    <n v="0"/>
    <n v="2.5999999999999996"/>
    <n v="0"/>
    <m/>
  </r>
  <r>
    <n v="15"/>
    <x v="325"/>
    <n v="147.49999999999997"/>
    <n v="347.91378533059759"/>
    <n v="0"/>
    <n v="0"/>
    <n v="122.24999999999999"/>
    <n v="17.333333333333332"/>
    <n v="7.916666666666667"/>
    <n v="0"/>
    <n v="0"/>
    <n v="0"/>
    <m/>
  </r>
  <r>
    <n v="15"/>
    <x v="326"/>
    <n v="35.833333333333329"/>
    <n v="87.480943446854894"/>
    <n v="0"/>
    <n v="2"/>
    <n v="27.833333333333332"/>
    <n v="5"/>
    <n v="1"/>
    <n v="0"/>
    <n v="0"/>
    <n v="0"/>
    <m/>
  </r>
  <r>
    <n v="15"/>
    <x v="328"/>
    <n v="5.25"/>
    <n v="11.132883664772725"/>
    <n v="0"/>
    <n v="0"/>
    <n v="0"/>
    <n v="0"/>
    <n v="1"/>
    <n v="0"/>
    <n v="4.25"/>
    <n v="0"/>
    <m/>
  </r>
  <r>
    <n v="15"/>
    <x v="329"/>
    <n v="0.25"/>
    <n v="0.54749999999999988"/>
    <n v="0"/>
    <n v="0"/>
    <n v="0"/>
    <n v="0"/>
    <n v="0"/>
    <n v="0"/>
    <n v="0.25"/>
    <n v="0"/>
    <m/>
  </r>
  <r>
    <n v="15"/>
    <x v="340"/>
    <n v="200.5833333333334"/>
    <n v="422.17796919364105"/>
    <n v="1"/>
    <n v="106.50000000000001"/>
    <n v="54.666666666666671"/>
    <n v="37.916666666666664"/>
    <n v="0"/>
    <n v="0"/>
    <n v="0.5"/>
    <n v="0"/>
    <m/>
  </r>
  <r>
    <n v="15"/>
    <x v="343"/>
    <n v="129.58333333333331"/>
    <n v="307.70011742625115"/>
    <n v="8.25"/>
    <n v="2.1666666666666665"/>
    <n v="1.25"/>
    <n v="0"/>
    <n v="117.91666666666666"/>
    <n v="0"/>
    <n v="0"/>
    <n v="0"/>
    <m/>
  </r>
  <r>
    <n v="15"/>
    <x v="362"/>
    <n v="10.833333333333332"/>
    <n v="26.424501420454543"/>
    <n v="0"/>
    <n v="0"/>
    <n v="0"/>
    <n v="0"/>
    <n v="2.5"/>
    <n v="8.3333333333333321"/>
    <n v="0"/>
    <n v="0"/>
    <m/>
  </r>
  <r>
    <n v="15"/>
    <x v="363"/>
    <n v="20.999999999999996"/>
    <n v="46.672646915774088"/>
    <n v="0"/>
    <n v="0"/>
    <n v="0"/>
    <n v="0"/>
    <n v="4.6666666666666661"/>
    <n v="16.333333333333332"/>
    <n v="0"/>
    <n v="0"/>
    <m/>
  </r>
  <r>
    <n v="15"/>
    <x v="364"/>
    <n v="4.75"/>
    <n v="10.363096590909088"/>
    <n v="0"/>
    <n v="0"/>
    <n v="0"/>
    <n v="0"/>
    <n v="0"/>
    <n v="0"/>
    <n v="0"/>
    <n v="4.75"/>
    <m/>
  </r>
  <r>
    <n v="15"/>
    <x v="365"/>
    <n v="82.416666666666657"/>
    <n v="189.6043667704507"/>
    <n v="0"/>
    <n v="32.833333333333329"/>
    <n v="41.833333333333329"/>
    <n v="0"/>
    <n v="7.75"/>
    <n v="0"/>
    <n v="0"/>
    <n v="0"/>
    <m/>
  </r>
  <r>
    <n v="15"/>
    <x v="366"/>
    <n v="26.916666666666668"/>
    <n v="55.467669283746559"/>
    <n v="4.5"/>
    <n v="19.083333333333336"/>
    <n v="3.3333333333333335"/>
    <n v="0"/>
    <n v="0"/>
    <n v="0"/>
    <n v="0"/>
    <n v="0"/>
    <m/>
  </r>
  <r>
    <n v="15"/>
    <x v="367"/>
    <n v="21.25"/>
    <n v="42.954929103535356"/>
    <n v="0"/>
    <n v="0"/>
    <n v="0"/>
    <n v="20.25"/>
    <n v="1"/>
    <n v="0"/>
    <n v="0"/>
    <n v="0"/>
    <m/>
  </r>
  <r>
    <n v="15"/>
    <x v="331"/>
    <n v="1"/>
    <n v="2.169800568181818"/>
    <n v="0"/>
    <n v="0"/>
    <n v="0"/>
    <n v="0"/>
    <n v="1"/>
    <n v="0"/>
    <n v="0"/>
    <n v="0"/>
    <m/>
  </r>
  <r>
    <n v="15"/>
    <x v="294"/>
    <n v="56.5"/>
    <n v="124.53467653619528"/>
    <n v="0"/>
    <n v="0"/>
    <n v="0"/>
    <n v="8.3333333333333321"/>
    <n v="48.166666666666671"/>
    <n v="0"/>
    <n v="0"/>
    <n v="0"/>
    <m/>
  </r>
  <r>
    <n v="15"/>
    <x v="295"/>
    <n v="110.58333333333334"/>
    <n v="307.93064987599473"/>
    <n v="4"/>
    <n v="4.666666666666667"/>
    <n v="101.91666666666669"/>
    <n v="0"/>
    <n v="0"/>
    <n v="0"/>
    <n v="0"/>
    <n v="0"/>
    <m/>
  </r>
  <r>
    <n v="15"/>
    <x v="298"/>
    <n v="127.16666666666667"/>
    <n v="306.30140087710424"/>
    <n v="0"/>
    <n v="0"/>
    <n v="127.16666666666667"/>
    <n v="0"/>
    <n v="0"/>
    <n v="0"/>
    <n v="0"/>
    <n v="0"/>
    <m/>
  </r>
  <r>
    <n v="15"/>
    <x v="244"/>
    <n v="23.25"/>
    <n v="59.349195524410781"/>
    <n v="0"/>
    <n v="0"/>
    <n v="23.25"/>
    <n v="0"/>
    <n v="0"/>
    <n v="0"/>
    <n v="0"/>
    <n v="0"/>
    <m/>
  </r>
  <r>
    <n v="15"/>
    <x v="237"/>
    <n v="19.416666666666664"/>
    <n v="52.585172374999999"/>
    <n v="0"/>
    <n v="0"/>
    <n v="19.416666666666664"/>
    <n v="0"/>
    <n v="0"/>
    <n v="0"/>
    <n v="0"/>
    <n v="0"/>
    <m/>
  </r>
  <r>
    <n v="15"/>
    <x v="263"/>
    <n v="6.9166666666666661"/>
    <n v="14.929409043560605"/>
    <n v="0"/>
    <n v="0"/>
    <n v="0"/>
    <n v="0"/>
    <n v="0"/>
    <n v="0"/>
    <n v="6.9166666666666661"/>
    <n v="0"/>
    <m/>
  </r>
  <r>
    <n v="15"/>
    <x v="291"/>
    <n v="6.25"/>
    <n v="13.601652414772726"/>
    <n v="0"/>
    <n v="0"/>
    <n v="0"/>
    <n v="0"/>
    <n v="0"/>
    <n v="0"/>
    <n v="6.25"/>
    <n v="0"/>
    <m/>
  </r>
  <r>
    <n v="15"/>
    <x v="207"/>
    <n v="5.5"/>
    <n v="11.287282812499999"/>
    <n v="0"/>
    <n v="0"/>
    <n v="0"/>
    <n v="0"/>
    <n v="0"/>
    <n v="0"/>
    <n v="5.5"/>
    <n v="0"/>
    <m/>
  </r>
  <r>
    <n v="15"/>
    <x v="266"/>
    <n v="17"/>
    <n v="34.848775946969695"/>
    <n v="0"/>
    <n v="0"/>
    <n v="0"/>
    <n v="0"/>
    <n v="0"/>
    <n v="0"/>
    <n v="17"/>
    <n v="0"/>
    <m/>
  </r>
  <r>
    <n v="15"/>
    <x v="277"/>
    <n v="4.25"/>
    <n v="8.7564329545454545"/>
    <n v="0"/>
    <n v="0"/>
    <n v="0"/>
    <n v="0"/>
    <n v="0"/>
    <n v="0"/>
    <n v="4.25"/>
    <n v="0"/>
    <m/>
  </r>
  <r>
    <n v="15"/>
    <x v="272"/>
    <n v="7.4"/>
    <n v="15.906227159090907"/>
    <n v="0"/>
    <n v="0"/>
    <n v="0"/>
    <n v="0"/>
    <n v="0"/>
    <n v="0"/>
    <n v="7.4"/>
    <n v="0"/>
    <m/>
  </r>
  <r>
    <n v="16"/>
    <x v="0"/>
    <n v="106.5"/>
    <n v="248.75314194696963"/>
    <n v="0"/>
    <n v="11.25"/>
    <n v="35"/>
    <n v="30.75"/>
    <n v="0"/>
    <n v="0"/>
    <n v="0"/>
    <n v="29.5"/>
    <n v="0"/>
  </r>
  <r>
    <n v="16"/>
    <x v="348"/>
    <n v="3.416666666666667"/>
    <n v="7.1391615056818178"/>
    <n v="0"/>
    <n v="0"/>
    <n v="0"/>
    <n v="0"/>
    <n v="3.416666666666667"/>
    <n v="0"/>
    <n v="0"/>
    <n v="0"/>
    <n v="0"/>
  </r>
  <r>
    <n v="16"/>
    <x v="344"/>
    <n v="65.75"/>
    <n v="135.43399659090903"/>
    <n v="0"/>
    <n v="0"/>
    <n v="0"/>
    <n v="27.75"/>
    <n v="38"/>
    <n v="0"/>
    <n v="0"/>
    <n v="0"/>
    <n v="0"/>
  </r>
  <r>
    <n v="16"/>
    <x v="345"/>
    <n v="57.583333333333336"/>
    <n v="118.86407776515152"/>
    <n v="0"/>
    <n v="0"/>
    <n v="1.4166666666666665"/>
    <n v="23.916666666666664"/>
    <n v="32.25"/>
    <n v="0"/>
    <n v="0"/>
    <n v="0"/>
    <n v="0"/>
  </r>
  <r>
    <n v="16"/>
    <x v="349"/>
    <n v="15.366666666666667"/>
    <n v="34.986035473484847"/>
    <n v="0"/>
    <n v="0"/>
    <n v="10.783333333333333"/>
    <n v="0"/>
    <n v="0"/>
    <n v="0"/>
    <n v="0"/>
    <n v="0"/>
    <n v="4.583333333333333"/>
  </r>
  <r>
    <n v="16"/>
    <x v="350"/>
    <n v="28"/>
    <n v="66.101158503787886"/>
    <n v="0"/>
    <n v="0"/>
    <n v="27.833333333333336"/>
    <n v="0"/>
    <n v="0"/>
    <n v="0"/>
    <n v="0"/>
    <n v="0"/>
    <n v="0.16666666666666666"/>
  </r>
  <r>
    <n v="16"/>
    <x v="351"/>
    <n v="6.3833333333333329"/>
    <n v="14.809520037878787"/>
    <n v="0"/>
    <n v="0"/>
    <n v="6.3833333333333329"/>
    <n v="0"/>
    <n v="0"/>
    <n v="0"/>
    <n v="0"/>
    <n v="0"/>
    <n v="0"/>
  </r>
  <r>
    <n v="16"/>
    <x v="352"/>
    <n v="11.866666666666667"/>
    <n v="27.518206765151518"/>
    <n v="0"/>
    <n v="0"/>
    <n v="11.866666666666667"/>
    <n v="0"/>
    <n v="0"/>
    <n v="0"/>
    <n v="0"/>
    <n v="0"/>
    <n v="0"/>
  </r>
  <r>
    <n v="16"/>
    <x v="353"/>
    <n v="2.3833333333333333"/>
    <n v="5.8754254886363633"/>
    <n v="0"/>
    <n v="0"/>
    <n v="2.3833333333333333"/>
    <n v="0"/>
    <n v="0"/>
    <n v="0"/>
    <n v="0"/>
    <n v="0"/>
    <n v="0"/>
  </r>
  <r>
    <n v="16"/>
    <x v="355"/>
    <n v="4"/>
    <n v="10.414165625000001"/>
    <n v="0"/>
    <n v="0"/>
    <n v="4"/>
    <n v="0"/>
    <n v="0"/>
    <n v="0"/>
    <n v="0"/>
    <n v="0"/>
    <n v="0"/>
  </r>
  <r>
    <n v="16"/>
    <x v="368"/>
    <n v="137.13333333333333"/>
    <n v="282.70244610938948"/>
    <n v="20"/>
    <n v="114.55000000000001"/>
    <n v="0"/>
    <n v="0"/>
    <n v="0"/>
    <n v="0"/>
    <n v="0"/>
    <n v="0"/>
    <n v="2.5833333333333335"/>
  </r>
  <r>
    <n v="16"/>
    <x v="369"/>
    <n v="72.666666666666657"/>
    <n v="153.65254815197426"/>
    <n v="7.75"/>
    <n v="64.916666666666671"/>
    <n v="0"/>
    <n v="0"/>
    <n v="0"/>
    <n v="0"/>
    <n v="0"/>
    <n v="0"/>
    <n v="0"/>
  </r>
  <r>
    <n v="16"/>
    <x v="360"/>
    <n v="100.83333333333333"/>
    <n v="213.54706283861341"/>
    <n v="20.25"/>
    <n v="78.666666666666671"/>
    <n v="0"/>
    <n v="0"/>
    <n v="0"/>
    <n v="0"/>
    <n v="0"/>
    <n v="0"/>
    <n v="1.9166666666666665"/>
  </r>
  <r>
    <n v="16"/>
    <x v="361"/>
    <n v="104.83333333333333"/>
    <n v="226.37552419593666"/>
    <n v="6.25"/>
    <n v="86.5"/>
    <n v="4.5"/>
    <n v="0"/>
    <n v="0"/>
    <n v="0"/>
    <n v="0"/>
    <n v="0"/>
    <n v="7.583333333333333"/>
  </r>
  <r>
    <n v="16"/>
    <x v="337"/>
    <n v="3.5"/>
    <n v="7.635965909090908"/>
    <n v="0"/>
    <n v="0"/>
    <n v="0"/>
    <n v="0"/>
    <n v="0"/>
    <n v="0"/>
    <n v="0"/>
    <n v="3.5"/>
    <n v="0"/>
  </r>
  <r>
    <n v="16"/>
    <x v="325"/>
    <n v="82.583333333333343"/>
    <n v="193.39015748316493"/>
    <n v="0"/>
    <n v="0"/>
    <n v="67.583333333333343"/>
    <n v="14.75"/>
    <n v="0"/>
    <n v="0"/>
    <n v="0"/>
    <n v="0"/>
    <n v="0.25"/>
  </r>
  <r>
    <n v="16"/>
    <x v="326"/>
    <n v="18.416666666666668"/>
    <n v="44.387079255050509"/>
    <n v="0"/>
    <n v="0"/>
    <n v="17.916666666666668"/>
    <n v="0.5"/>
    <n v="0"/>
    <n v="0"/>
    <n v="0"/>
    <n v="0"/>
    <n v="0"/>
  </r>
  <r>
    <n v="16"/>
    <x v="340"/>
    <n v="76.083333333333343"/>
    <n v="147.19583125000005"/>
    <n v="0"/>
    <n v="0"/>
    <n v="31.583333333333332"/>
    <n v="44.5"/>
    <n v="0"/>
    <n v="0"/>
    <n v="0"/>
    <n v="0"/>
    <n v="0"/>
  </r>
  <r>
    <n v="16"/>
    <x v="342"/>
    <n v="3.083333333333333"/>
    <n v="6.4158946496212117"/>
    <n v="0"/>
    <n v="0"/>
    <n v="0"/>
    <n v="1.1666666666666665"/>
    <n v="1.9166666666666665"/>
    <n v="0"/>
    <n v="0"/>
    <n v="0"/>
    <n v="0"/>
  </r>
  <r>
    <n v="16"/>
    <x v="343"/>
    <n v="11.75"/>
    <n v="20.459202272727271"/>
    <n v="0"/>
    <n v="0"/>
    <n v="0"/>
    <n v="0"/>
    <n v="11.75"/>
    <n v="0"/>
    <n v="0"/>
    <n v="0"/>
    <n v="0"/>
  </r>
  <r>
    <n v="16"/>
    <x v="358"/>
    <n v="0.75"/>
    <n v="1.6864368750000001"/>
    <n v="0"/>
    <n v="0"/>
    <n v="0.75"/>
    <n v="0"/>
    <n v="0"/>
    <n v="0"/>
    <n v="0"/>
    <n v="0"/>
    <n v="0"/>
  </r>
  <r>
    <n v="16"/>
    <x v="365"/>
    <n v="86.15"/>
    <n v="194.03886643040252"/>
    <n v="0"/>
    <n v="14.166666666666666"/>
    <n v="48.483333333333341"/>
    <n v="21.75"/>
    <n v="1.75"/>
    <n v="0"/>
    <n v="0"/>
    <n v="0"/>
    <n v="0"/>
  </r>
  <r>
    <n v="16"/>
    <x v="366"/>
    <n v="28.333333333333336"/>
    <n v="58.479013142791558"/>
    <n v="0"/>
    <n v="3.25"/>
    <n v="9.9166666666666679"/>
    <n v="15.166666666666666"/>
    <n v="0"/>
    <n v="0"/>
    <n v="0"/>
    <n v="0"/>
    <n v="0"/>
  </r>
  <r>
    <n v="16"/>
    <x v="370"/>
    <n v="2"/>
    <n v="4.3634090909090899"/>
    <n v="0"/>
    <n v="0"/>
    <n v="0"/>
    <n v="0"/>
    <n v="0"/>
    <n v="0"/>
    <n v="0"/>
    <n v="2"/>
    <n v="0"/>
  </r>
  <r>
    <n v="16"/>
    <x v="294"/>
    <n v="8.0833333333333339"/>
    <n v="18.724632749368688"/>
    <n v="0"/>
    <n v="0"/>
    <n v="2"/>
    <n v="0"/>
    <n v="6.0833333333333339"/>
    <n v="0"/>
    <n v="0"/>
    <n v="0"/>
    <n v="0"/>
  </r>
  <r>
    <n v="16"/>
    <x v="295"/>
    <n v="265.20000000000005"/>
    <n v="660.32645600345131"/>
    <n v="0"/>
    <n v="0"/>
    <n v="257.61666666666667"/>
    <n v="3.9166666666666665"/>
    <n v="0"/>
    <n v="0"/>
    <n v="0.58333333333333326"/>
    <n v="0"/>
    <n v="3.0833333333333335"/>
  </r>
  <r>
    <n v="16"/>
    <x v="298"/>
    <n v="150.23333333333338"/>
    <n v="327.10708773760319"/>
    <n v="0"/>
    <n v="2.5666666666666669"/>
    <n v="128"/>
    <n v="17.916666666666668"/>
    <n v="0"/>
    <n v="0"/>
    <n v="0"/>
    <n v="0"/>
    <n v="1.75"/>
  </r>
  <r>
    <n v="16"/>
    <x v="244"/>
    <n v="111.99999999999999"/>
    <n v="230.69411347853529"/>
    <n v="0"/>
    <n v="0"/>
    <n v="26.583333333333332"/>
    <n v="70.916666666666671"/>
    <n v="11.666666666666666"/>
    <n v="0"/>
    <n v="0"/>
    <n v="0"/>
    <n v="2.833333333333333"/>
  </r>
  <r>
    <n v="16"/>
    <x v="237"/>
    <n v="207.93333333333345"/>
    <n v="543.03072258787893"/>
    <n v="0"/>
    <n v="0"/>
    <n v="172.5500000000001"/>
    <n v="13.733333333333334"/>
    <n v="3"/>
    <n v="0"/>
    <n v="0"/>
    <n v="0"/>
    <n v="18.649999999999999"/>
  </r>
  <r>
    <n v="16"/>
    <x v="241"/>
    <n v="0.83333333333333337"/>
    <n v="2.302088594276094"/>
    <n v="0"/>
    <n v="0"/>
    <n v="0.83333333333333337"/>
    <n v="0"/>
    <n v="0"/>
    <n v="0"/>
    <n v="0"/>
    <n v="0"/>
    <n v="0"/>
  </r>
  <r>
    <n v="16"/>
    <x v="265"/>
    <n v="7.083333333333333"/>
    <n v="15.822820511363634"/>
    <n v="0"/>
    <n v="0"/>
    <n v="6.75"/>
    <n v="0.33333333333333331"/>
    <n v="0"/>
    <n v="0"/>
    <n v="0"/>
    <n v="0"/>
    <n v="0"/>
  </r>
  <r>
    <m/>
    <x v="371"/>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Dinámica1"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421" firstHeaderRow="1" firstDataRow="1" firstDataCol="1"/>
  <pivotFields count="9">
    <pivotField axis="axisRow" showAll="0">
      <items count="688">
        <item m="1" x="578"/>
        <item m="1" x="522"/>
        <item m="1" x="454"/>
        <item m="1" x="463"/>
        <item m="1" x="618"/>
        <item m="1" x="497"/>
        <item m="1" x="640"/>
        <item m="1" x="572"/>
        <item m="1" x="511"/>
        <item m="1" x="443"/>
        <item m="1" x="652"/>
        <item m="1" x="582"/>
        <item m="1" x="526"/>
        <item m="1" x="457"/>
        <item m="1" x="663"/>
        <item m="1" x="596"/>
        <item m="1" x="466"/>
        <item m="1" x="672"/>
        <item m="1" x="609"/>
        <item m="1" x="681"/>
        <item m="1" x="622"/>
        <item m="1" x="557"/>
        <item m="1" x="490"/>
        <item m="1" x="421"/>
        <item m="1" x="630"/>
        <item m="1" x="501"/>
        <item m="1" x="436"/>
        <item m="1" x="645"/>
        <item m="1" x="575"/>
        <item m="1" x="515"/>
        <item m="1" x="619"/>
        <item m="1" x="450"/>
        <item m="1" x="553"/>
        <item m="1" x="656"/>
        <item m="1" x="487"/>
        <item m="1" x="588"/>
        <item m="1" x="417"/>
        <item m="1" x="530"/>
        <item m="1" x="627"/>
        <item m="1" x="564"/>
        <item m="1" x="668"/>
        <item m="1" x="498"/>
        <item m="1" x="600"/>
        <item m="1" x="432"/>
        <item m="1" x="641"/>
        <item m="1" x="470"/>
        <item m="1" x="512"/>
        <item m="1" x="612"/>
        <item m="1" x="444"/>
        <item m="1" x="548"/>
        <item m="1" x="653"/>
        <item m="1" x="481"/>
        <item m="1" x="583"/>
        <item m="1" x="683"/>
        <item m="1" x="527"/>
        <item m="1" x="624"/>
        <item m="1" x="458"/>
        <item m="1" x="559"/>
        <item m="1" x="493"/>
        <item m="1" x="597"/>
        <item m="1" x="428"/>
        <item m="1" x="536"/>
        <item m="1" x="635"/>
        <item m="1" x="467"/>
        <item m="1" x="569"/>
        <item m="1" x="673"/>
        <item m="1" x="508"/>
        <item m="1" x="441"/>
        <item m="1" x="545"/>
        <item m="1" x="477"/>
        <item m="1" x="579"/>
        <item m="1" x="523"/>
        <item m="1" x="455"/>
        <item m="1" x="659"/>
        <item m="1" x="593"/>
        <item m="1" x="422"/>
        <item x="244"/>
        <item m="1" x="464"/>
        <item m="1" x="567"/>
        <item m="1" x="670"/>
        <item m="1" x="502"/>
        <item m="1" x="604"/>
        <item m="1" x="437"/>
        <item m="1" x="542"/>
        <item m="1" x="646"/>
        <item m="1" x="473"/>
        <item m="1" x="576"/>
        <item m="1" x="678"/>
        <item m="1" x="516"/>
        <item m="1" x="620"/>
        <item m="1" x="451"/>
        <item m="1" x="554"/>
        <item m="1" x="657"/>
        <item m="1" x="488"/>
        <item m="1" x="589"/>
        <item m="1" x="418"/>
        <item m="1" x="565"/>
        <item m="1" x="669"/>
        <item m="1" x="499"/>
        <item m="1" x="601"/>
        <item m="1" x="433"/>
        <item m="1" x="538"/>
        <item x="284"/>
        <item x="285"/>
        <item m="1" x="573"/>
        <item m="1" x="676"/>
        <item m="1" x="513"/>
        <item m="1" x="613"/>
        <item m="1" x="445"/>
        <item m="1" x="549"/>
        <item m="1" x="654"/>
        <item m="1" x="482"/>
        <item m="1" x="584"/>
        <item m="1" x="684"/>
        <item m="1" x="528"/>
        <item m="1" x="625"/>
        <item m="1" x="459"/>
        <item m="1" x="560"/>
        <item m="1" x="664"/>
        <item m="1" x="494"/>
        <item m="1" x="598"/>
        <item m="1" x="636"/>
        <item x="170"/>
        <item x="171"/>
        <item m="1" x="509"/>
        <item m="1" x="610"/>
        <item x="197"/>
        <item x="198"/>
        <item m="1" x="648"/>
        <item m="1" x="478"/>
        <item m="1" x="580"/>
        <item m="1" x="682"/>
        <item x="154"/>
        <item x="185"/>
        <item m="1" x="660"/>
        <item m="1" x="491"/>
        <item m="1" x="594"/>
        <item m="1" x="423"/>
        <item m="1" x="614"/>
        <item m="1" x="532"/>
        <item m="1" x="446"/>
        <item m="1" x="631"/>
        <item m="1" x="550"/>
        <item x="158"/>
        <item x="164"/>
        <item m="1" x="483"/>
        <item m="1" x="671"/>
        <item m="1" x="585"/>
        <item m="1" x="503"/>
        <item x="156"/>
        <item m="1" x="605"/>
        <item x="153"/>
        <item m="1" x="438"/>
        <item m="1" x="543"/>
        <item m="1" x="647"/>
        <item m="1" x="561"/>
        <item m="1" x="474"/>
        <item m="1" x="495"/>
        <item m="1" x="679"/>
        <item x="172"/>
        <item m="1" x="517"/>
        <item m="1" x="429"/>
        <item m="1" x="537"/>
        <item m="1" x="452"/>
        <item m="1" x="637"/>
        <item m="1" x="555"/>
        <item m="1" x="468"/>
        <item m="1" x="570"/>
        <item x="157"/>
        <item x="162"/>
        <item x="166"/>
        <item x="179"/>
        <item x="173"/>
        <item m="1" x="442"/>
        <item m="1" x="628"/>
        <item m="1" x="546"/>
        <item x="243"/>
        <item m="1" x="649"/>
        <item x="160"/>
        <item x="167"/>
        <item x="168"/>
        <item m="1" x="581"/>
        <item m="1" x="500"/>
        <item x="169"/>
        <item x="181"/>
        <item x="165"/>
        <item x="176"/>
        <item x="163"/>
        <item x="174"/>
        <item m="1" x="514"/>
        <item m="1" x="533"/>
        <item m="1" x="447"/>
        <item m="1" x="632"/>
        <item m="1" x="465"/>
        <item x="159"/>
        <item x="155"/>
        <item x="161"/>
        <item m="1" x="504"/>
        <item m="1" x="685"/>
        <item m="1" x="606"/>
        <item m="1" x="529"/>
        <item m="1" x="439"/>
        <item x="175"/>
        <item m="1" x="544"/>
        <item m="1" x="460"/>
        <item x="180"/>
        <item x="184"/>
        <item m="1" x="475"/>
        <item m="1" x="665"/>
        <item x="235"/>
        <item x="286"/>
        <item m="1" x="430"/>
        <item x="186"/>
        <item x="178"/>
        <item x="213"/>
        <item x="215"/>
        <item x="214"/>
        <item x="224"/>
        <item x="223"/>
        <item m="1" x="571"/>
        <item m="1" x="674"/>
        <item m="1" x="590"/>
        <item x="177"/>
        <item x="232"/>
        <item x="236"/>
        <item x="252"/>
        <item x="218"/>
        <item x="216"/>
        <item x="256"/>
        <item x="221"/>
        <item x="217"/>
        <item x="249"/>
        <item x="250"/>
        <item x="219"/>
        <item x="212"/>
        <item x="183"/>
        <item x="182"/>
        <item x="192"/>
        <item x="248"/>
        <item x="194"/>
        <item x="195"/>
        <item x="231"/>
        <item x="200"/>
        <item x="225"/>
        <item x="227"/>
        <item x="226"/>
        <item x="254"/>
        <item x="282"/>
        <item x="188"/>
        <item x="189"/>
        <item x="203"/>
        <item x="255"/>
        <item x="190"/>
        <item x="191"/>
        <item x="272"/>
        <item x="277"/>
        <item x="201"/>
        <item x="202"/>
        <item x="187"/>
        <item x="204"/>
        <item x="193"/>
        <item x="199"/>
        <item x="196"/>
        <item x="233"/>
        <item x="251"/>
        <item x="220"/>
        <item x="237"/>
        <item x="222"/>
        <item x="239"/>
        <item x="238"/>
        <item x="229"/>
        <item x="211"/>
        <item x="230"/>
        <item x="240"/>
        <item x="267"/>
        <item x="268"/>
        <item x="253"/>
        <item x="258"/>
        <item x="259"/>
        <item x="266"/>
        <item x="269"/>
        <item x="274"/>
        <item x="247"/>
        <item x="279"/>
        <item x="283"/>
        <item x="246"/>
        <item x="228"/>
        <item x="210"/>
        <item x="234"/>
        <item x="260"/>
        <item x="261"/>
        <item x="280"/>
        <item x="265"/>
        <item x="257"/>
        <item m="1" x="519"/>
        <item x="271"/>
        <item x="270"/>
        <item x="264"/>
        <item x="275"/>
        <item x="276"/>
        <item x="273"/>
        <item m="1" x="485"/>
        <item x="281"/>
        <item x="278"/>
        <item m="1" x="586"/>
        <item m="1" x="434"/>
        <item m="1" x="623"/>
        <item m="1" x="643"/>
        <item m="1" x="471"/>
        <item m="1" x="431"/>
        <item m="1" x="469"/>
        <item m="1" x="425"/>
        <item m="1" x="658"/>
        <item x="287"/>
        <item x="91"/>
        <item x="101"/>
        <item x="88"/>
        <item x="208"/>
        <item x="242"/>
        <item x="209"/>
        <item x="241"/>
        <item x="263"/>
        <item x="205"/>
        <item x="44"/>
        <item x="8"/>
        <item x="245"/>
        <item x="262"/>
        <item x="0"/>
        <item x="288"/>
        <item x="289"/>
        <item m="1" x="484"/>
        <item m="1" x="551"/>
        <item m="1" x="686"/>
        <item m="1" x="479"/>
        <item m="1" x="419"/>
        <item m="1" x="666"/>
        <item m="1" x="462"/>
        <item m="1" x="607"/>
        <item m="1" x="650"/>
        <item m="1" x="524"/>
        <item m="1" x="562"/>
        <item m="1" x="602"/>
        <item m="1" x="520"/>
        <item m="1" x="558"/>
        <item m="1" x="424"/>
        <item m="1" x="615"/>
        <item m="1" x="476"/>
        <item m="1" x="599"/>
        <item m="1" x="540"/>
        <item m="1" x="539"/>
        <item m="1" x="611"/>
        <item m="1" x="518"/>
        <item m="1" x="489"/>
        <item m="1" x="621"/>
        <item m="1" x="505"/>
        <item m="1" x="547"/>
        <item m="1" x="456"/>
        <item m="1" x="492"/>
        <item m="1" x="677"/>
        <item m="1" x="595"/>
        <item m="1" x="642"/>
        <item m="1" x="592"/>
        <item m="1" x="453"/>
        <item m="1" x="577"/>
        <item m="1" x="472"/>
        <item m="1" x="603"/>
        <item m="1" x="440"/>
        <item m="1" x="448"/>
        <item m="1" x="617"/>
        <item m="1" x="534"/>
        <item m="1" x="661"/>
        <item m="1" x="633"/>
        <item m="1" x="655"/>
        <item m="1" x="644"/>
        <item m="1" x="639"/>
        <item m="1" x="525"/>
        <item m="1" x="420"/>
        <item m="1" x="496"/>
        <item m="1" x="510"/>
        <item m="1" x="651"/>
        <item m="1" x="556"/>
        <item m="1" x="626"/>
        <item m="1" x="616"/>
        <item m="1" x="667"/>
        <item m="1" x="675"/>
        <item m="1" x="638"/>
        <item m="1" x="568"/>
        <item m="1" x="426"/>
        <item m="1" x="662"/>
        <item m="1" x="587"/>
        <item m="1" x="535"/>
        <item m="1" x="629"/>
        <item m="1" x="449"/>
        <item m="1" x="591"/>
        <item m="1" x="566"/>
        <item m="1" x="461"/>
        <item m="1" x="574"/>
        <item m="1" x="435"/>
        <item m="1" x="521"/>
        <item m="1" x="427"/>
        <item m="1" x="634"/>
        <item m="1" x="507"/>
        <item m="1" x="563"/>
        <item m="1" x="552"/>
        <item m="1" x="531"/>
        <item m="1" x="541"/>
        <item m="1" x="680"/>
        <item m="1" x="480"/>
        <item m="1" x="486"/>
        <item m="1" x="608"/>
        <item m="1" x="506"/>
        <item x="1"/>
        <item x="2"/>
        <item x="3"/>
        <item x="4"/>
        <item x="5"/>
        <item x="6"/>
        <item x="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9"/>
        <item x="90"/>
        <item x="92"/>
        <item x="93"/>
        <item x="94"/>
        <item x="95"/>
        <item x="96"/>
        <item x="97"/>
        <item x="98"/>
        <item x="99"/>
        <item x="100"/>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206"/>
        <item x="207"/>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 showAll="0"/>
    <pivotField showAll="0"/>
    <pivotField showAll="0"/>
    <pivotField dataField="1" showAll="0"/>
  </pivotFields>
  <rowFields count="1">
    <field x="0"/>
  </rowFields>
  <rowItems count="418">
    <i>
      <x v="76"/>
    </i>
    <i>
      <x v="102"/>
    </i>
    <i>
      <x v="103"/>
    </i>
    <i>
      <x v="122"/>
    </i>
    <i>
      <x v="123"/>
    </i>
    <i>
      <x v="126"/>
    </i>
    <i>
      <x v="127"/>
    </i>
    <i>
      <x v="132"/>
    </i>
    <i>
      <x v="133"/>
    </i>
    <i>
      <x v="143"/>
    </i>
    <i>
      <x v="144"/>
    </i>
    <i>
      <x v="149"/>
    </i>
    <i>
      <x v="151"/>
    </i>
    <i>
      <x v="159"/>
    </i>
    <i>
      <x v="168"/>
    </i>
    <i>
      <x v="169"/>
    </i>
    <i>
      <x v="170"/>
    </i>
    <i>
      <x v="171"/>
    </i>
    <i>
      <x v="172"/>
    </i>
    <i>
      <x v="176"/>
    </i>
    <i>
      <x v="178"/>
    </i>
    <i>
      <x v="179"/>
    </i>
    <i>
      <x v="180"/>
    </i>
    <i>
      <x v="183"/>
    </i>
    <i>
      <x v="184"/>
    </i>
    <i>
      <x v="185"/>
    </i>
    <i>
      <x v="186"/>
    </i>
    <i>
      <x v="187"/>
    </i>
    <i>
      <x v="188"/>
    </i>
    <i>
      <x v="194"/>
    </i>
    <i>
      <x v="195"/>
    </i>
    <i>
      <x v="196"/>
    </i>
    <i>
      <x v="202"/>
    </i>
    <i>
      <x v="205"/>
    </i>
    <i>
      <x v="206"/>
    </i>
    <i>
      <x v="209"/>
    </i>
    <i>
      <x v="210"/>
    </i>
    <i>
      <x v="212"/>
    </i>
    <i>
      <x v="213"/>
    </i>
    <i>
      <x v="214"/>
    </i>
    <i>
      <x v="215"/>
    </i>
    <i>
      <x v="216"/>
    </i>
    <i>
      <x v="217"/>
    </i>
    <i>
      <x v="218"/>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5"/>
    </i>
    <i>
      <x v="296"/>
    </i>
    <i>
      <x v="297"/>
    </i>
    <i>
      <x v="298"/>
    </i>
    <i>
      <x v="299"/>
    </i>
    <i>
      <x v="300"/>
    </i>
    <i>
      <x v="302"/>
    </i>
    <i>
      <x v="303"/>
    </i>
    <i>
      <x v="313"/>
    </i>
    <i>
      <x v="314"/>
    </i>
    <i>
      <x v="315"/>
    </i>
    <i>
      <x v="316"/>
    </i>
    <i>
      <x v="317"/>
    </i>
    <i>
      <x v="318"/>
    </i>
    <i>
      <x v="319"/>
    </i>
    <i>
      <x v="320"/>
    </i>
    <i>
      <x v="321"/>
    </i>
    <i>
      <x v="322"/>
    </i>
    <i>
      <x v="323"/>
    </i>
    <i>
      <x v="324"/>
    </i>
    <i>
      <x v="325"/>
    </i>
    <i>
      <x v="326"/>
    </i>
    <i>
      <x v="327"/>
    </i>
    <i>
      <x v="328"/>
    </i>
    <i>
      <x v="329"/>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t="grand">
      <x/>
    </i>
  </rowItems>
  <colItems count="1">
    <i/>
  </colItems>
  <dataFields count="1">
    <dataField name="Suma de COSTO TOTAL U$" fld="8" baseField="0" baseItem="0" numFmtId="166"/>
  </dataFields>
  <formats count="6">
    <format dxfId="863">
      <pivotArea dataOnly="0" labelOnly="1" fieldPosition="0">
        <references count="1">
          <reference field="0" count="5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reference>
        </references>
      </pivotArea>
    </format>
    <format dxfId="862">
      <pivotArea dataOnly="0" labelOnly="1" fieldPosition="0">
        <references count="1">
          <reference field="0" count="5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reference>
        </references>
      </pivotArea>
    </format>
    <format dxfId="861">
      <pivotArea dataOnly="0" labelOnly="1" fieldPosition="0">
        <references count="1">
          <reference field="0" count="5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reference>
        </references>
      </pivotArea>
    </format>
    <format dxfId="860">
      <pivotArea dataOnly="0" labelOnly="1" fieldPosition="0">
        <references count="1">
          <reference field="0" count="5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reference>
        </references>
      </pivotArea>
    </format>
    <format dxfId="859">
      <pivotArea dataOnly="0" labelOnly="1" fieldPosition="0">
        <references count="1">
          <reference field="0" count="5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reference>
        </references>
      </pivotArea>
    </format>
    <format dxfId="858">
      <pivotArea dataOnly="0" labelOnly="1" fieldPosition="0">
        <references count="1">
          <reference field="0" count="26">
            <x v="661"/>
            <x v="662"/>
            <x v="663"/>
            <x v="664"/>
            <x v="665"/>
            <x v="666"/>
            <x v="667"/>
            <x v="668"/>
            <x v="669"/>
            <x v="670"/>
            <x v="671"/>
            <x v="672"/>
            <x v="673"/>
            <x v="674"/>
            <x v="675"/>
            <x v="676"/>
            <x v="677"/>
            <x v="678"/>
            <x v="679"/>
            <x v="680"/>
            <x v="681"/>
            <x v="682"/>
            <x v="683"/>
            <x v="684"/>
            <x v="685"/>
            <x v="68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Dinámica1"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K376" firstHeaderRow="0" firstDataRow="1" firstDataCol="1"/>
  <pivotFields count="13">
    <pivotField showAll="0"/>
    <pivotField axis="axisRow" showAll="0">
      <items count="373">
        <item x="74"/>
        <item x="75"/>
        <item x="87"/>
        <item x="1"/>
        <item x="2"/>
        <item x="3"/>
        <item x="4"/>
        <item x="5"/>
        <item x="49"/>
        <item x="6"/>
        <item x="7"/>
        <item x="8"/>
        <item x="9"/>
        <item x="10"/>
        <item x="11"/>
        <item x="12"/>
        <item x="13"/>
        <item x="14"/>
        <item x="61"/>
        <item x="15"/>
        <item x="76"/>
        <item x="16"/>
        <item x="88"/>
        <item x="17"/>
        <item x="18"/>
        <item x="19"/>
        <item x="50"/>
        <item x="20"/>
        <item x="77"/>
        <item x="51"/>
        <item x="21"/>
        <item x="22"/>
        <item x="23"/>
        <item x="24"/>
        <item x="78"/>
        <item x="25"/>
        <item x="26"/>
        <item x="62"/>
        <item x="27"/>
        <item x="63"/>
        <item x="28"/>
        <item x="29"/>
        <item x="30"/>
        <item x="31"/>
        <item x="32"/>
        <item x="33"/>
        <item x="34"/>
        <item x="35"/>
        <item x="64"/>
        <item x="65"/>
        <item x="79"/>
        <item x="66"/>
        <item x="67"/>
        <item x="80"/>
        <item x="96"/>
        <item x="81"/>
        <item x="97"/>
        <item x="36"/>
        <item x="37"/>
        <item x="82"/>
        <item x="38"/>
        <item x="39"/>
        <item x="40"/>
        <item x="41"/>
        <item x="42"/>
        <item x="43"/>
        <item x="44"/>
        <item x="68"/>
        <item x="69"/>
        <item x="45"/>
        <item x="89"/>
        <item x="70"/>
        <item x="52"/>
        <item x="53"/>
        <item x="46"/>
        <item x="54"/>
        <item x="55"/>
        <item x="71"/>
        <item x="47"/>
        <item x="48"/>
        <item x="83"/>
        <item x="56"/>
        <item x="57"/>
        <item x="98"/>
        <item x="58"/>
        <item x="59"/>
        <item x="60"/>
        <item x="99"/>
        <item x="72"/>
        <item x="73"/>
        <item x="84"/>
        <item x="85"/>
        <item x="90"/>
        <item x="86"/>
        <item x="91"/>
        <item x="92"/>
        <item x="93"/>
        <item x="100"/>
        <item x="94"/>
        <item x="95"/>
        <item x="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71"/>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54"/>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5"/>
        <item x="368"/>
        <item x="356"/>
        <item x="357"/>
        <item x="358"/>
        <item x="359"/>
        <item x="360"/>
        <item x="361"/>
        <item x="362"/>
        <item x="363"/>
        <item x="364"/>
        <item x="365"/>
        <item x="366"/>
        <item x="367"/>
        <item x="369"/>
        <item x="370"/>
        <item t="default"/>
      </items>
    </pivotField>
    <pivotField numFmtId="1" showAll="0"/>
    <pivotField dataField="1" numFmtId="164"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defaultSubtotal="0"/>
  </pivotFields>
  <rowFields count="1">
    <field x="1"/>
  </rowFields>
  <rowItems count="3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t="grand">
      <x/>
    </i>
  </rowItems>
  <colFields count="1">
    <field x="-2"/>
  </colFields>
  <colItems count="10">
    <i>
      <x/>
    </i>
    <i i="1">
      <x v="1"/>
    </i>
    <i i="2">
      <x v="2"/>
    </i>
    <i i="3">
      <x v="3"/>
    </i>
    <i i="4">
      <x v="4"/>
    </i>
    <i i="5">
      <x v="5"/>
    </i>
    <i i="6">
      <x v="6"/>
    </i>
    <i i="7">
      <x v="7"/>
    </i>
    <i i="8">
      <x v="8"/>
    </i>
    <i i="9">
      <x v="9"/>
    </i>
  </colItems>
  <dataFields count="10">
    <dataField name="Suma de S" fld="4" baseField="1" baseItem="19" numFmtId="2"/>
    <dataField name="Suma de D" fld="5" baseField="1" baseItem="19" numFmtId="2"/>
    <dataField name="Suma de C" fld="6" baseField="1" baseItem="19" numFmtId="2"/>
    <dataField name="Suma de L" fld="7" baseField="1" baseItem="19" numFmtId="2"/>
    <dataField name="Suma de A" fld="8" baseField="1" baseItem="19" numFmtId="2"/>
    <dataField name="Suma de W" fld="9" baseField="1" baseItem="37" numFmtId="2"/>
    <dataField name="Suma de E" fld="10" baseField="1" baseItem="19" numFmtId="2"/>
    <dataField name="Suma de T" fld="11" baseField="1" baseItem="17" numFmtId="2"/>
    <dataField name="Suma de P" fld="12" baseField="1" baseItem="14" numFmtId="2"/>
    <dataField name="Suma de U$ MdO" fld="3" baseField="1" baseItem="9" numFmtId="166"/>
  </dataFields>
  <formats count="5">
    <format dxfId="463">
      <pivotArea collapsedLevelsAreSubtotals="1" fieldPosition="0">
        <references count="2">
          <reference field="4294967294" count="1" selected="0">
            <x v="5"/>
          </reference>
          <reference field="1" count="1">
            <x v="15"/>
          </reference>
        </references>
      </pivotArea>
    </format>
    <format dxfId="462">
      <pivotArea collapsedLevelsAreSubtotals="1" fieldPosition="0">
        <references count="2">
          <reference field="4294967294" count="1" selected="0">
            <x v="5"/>
          </reference>
          <reference field="1" count="1">
            <x v="20"/>
          </reference>
        </references>
      </pivotArea>
    </format>
    <format dxfId="461">
      <pivotArea outline="0" fieldPosition="0">
        <references count="1">
          <reference field="4294967294" count="1">
            <x v="5"/>
          </reference>
        </references>
      </pivotArea>
    </format>
    <format dxfId="460">
      <pivotArea outline="0" fieldPosition="0">
        <references count="1">
          <reference field="4294967294" count="1">
            <x v="9"/>
          </reference>
        </references>
      </pivotArea>
    </format>
    <format dxfId="459">
      <pivotArea outline="0" fieldPosition="0">
        <references count="1">
          <reference field="4294967294"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aDinámica1" cacheId="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C312" firstHeaderRow="0" firstDataRow="1" firstDataCol="1"/>
  <pivotFields count="7">
    <pivotField axis="axisRow" showAll="0" defaultSubtotal="0">
      <items count="360">
        <item x="290"/>
        <item m="1" x="340"/>
        <item m="1" x="327"/>
        <item m="1" x="312"/>
        <item x="41"/>
        <item m="1" x="347"/>
        <item x="40"/>
        <item m="1" x="320"/>
        <item m="1" x="351"/>
        <item m="1" x="336"/>
        <item m="1" x="328"/>
        <item m="1" x="313"/>
        <item m="1" x="356"/>
        <item m="1" x="343"/>
        <item x="1"/>
        <item x="45"/>
        <item m="1" x="344"/>
        <item m="1" x="334"/>
        <item m="1" x="318"/>
        <item m="1" x="307"/>
        <item m="1" x="350"/>
        <item m="1" x="322"/>
        <item m="1" x="308"/>
        <item m="1" x="353"/>
        <item m="1" x="338"/>
        <item m="1" x="325"/>
        <item m="1" x="348"/>
        <item m="1" x="311"/>
        <item m="1" x="333"/>
        <item x="26"/>
        <item x="6"/>
        <item m="1" x="342"/>
        <item m="1" x="306"/>
        <item m="1" x="329"/>
        <item m="1" x="349"/>
        <item m="1" x="315"/>
        <item m="1" x="335"/>
        <item m="1" x="357"/>
        <item m="1" x="321"/>
        <item x="5"/>
        <item x="12"/>
        <item m="1" x="352"/>
        <item m="1" x="316"/>
        <item m="1" x="337"/>
        <item m="1" x="358"/>
        <item m="1" x="324"/>
        <item m="1" x="346"/>
        <item m="1" x="310"/>
        <item x="4"/>
        <item m="1" x="354"/>
        <item m="1" x="317"/>
        <item m="1" x="341"/>
        <item m="1" x="359"/>
        <item x="34"/>
        <item x="14"/>
        <item m="1" x="314"/>
        <item x="8"/>
        <item m="1" x="319"/>
        <item x="37"/>
        <item x="11"/>
        <item x="15"/>
        <item x="9"/>
        <item x="3"/>
        <item x="10"/>
        <item x="19"/>
        <item m="1" x="323"/>
        <item m="1" x="345"/>
        <item m="1" x="309"/>
        <item m="1" x="332"/>
        <item x="22"/>
        <item x="25"/>
        <item x="28"/>
        <item x="17"/>
        <item x="13"/>
        <item m="1" x="355"/>
        <item x="7"/>
        <item x="32"/>
        <item x="18"/>
        <item x="16"/>
        <item x="20"/>
        <item x="27"/>
        <item m="1" x="331"/>
        <item x="29"/>
        <item x="21"/>
        <item m="1" x="339"/>
        <item x="2"/>
        <item m="1" x="326"/>
        <item x="38"/>
        <item x="33"/>
        <item x="36"/>
        <item x="31"/>
        <item x="23"/>
        <item x="35"/>
        <item x="53"/>
        <item x="30"/>
        <item x="24"/>
        <item x="61"/>
        <item x="39"/>
        <item x="51"/>
        <item x="49"/>
        <item x="42"/>
        <item x="48"/>
        <item x="44"/>
        <item x="64"/>
        <item x="47"/>
        <item x="70"/>
        <item x="46"/>
        <item x="55"/>
        <item x="43"/>
        <item x="62"/>
        <item x="69"/>
        <item x="54"/>
        <item x="50"/>
        <item x="118"/>
        <item x="101"/>
        <item x="77"/>
        <item x="52"/>
        <item x="75"/>
        <item x="74"/>
        <item x="76"/>
        <item x="58"/>
        <item x="123"/>
        <item x="78"/>
        <item x="87"/>
        <item x="110"/>
        <item x="72"/>
        <item x="117"/>
        <item x="81"/>
        <item x="92"/>
        <item x="95"/>
        <item x="89"/>
        <item x="90"/>
        <item x="85"/>
        <item x="86"/>
        <item x="113"/>
        <item x="111"/>
        <item x="126"/>
        <item x="109"/>
        <item x="82"/>
        <item x="136"/>
        <item x="125"/>
        <item x="124"/>
        <item x="57"/>
        <item x="56"/>
        <item x="59"/>
        <item x="65"/>
        <item x="63"/>
        <item x="98"/>
        <item x="60"/>
        <item x="119"/>
        <item x="93"/>
        <item x="66"/>
        <item x="71"/>
        <item x="68"/>
        <item x="67"/>
        <item x="73"/>
        <item x="115"/>
        <item x="116"/>
        <item x="91"/>
        <item x="127"/>
        <item x="83"/>
        <item x="105"/>
        <item x="88"/>
        <item x="84"/>
        <item x="79"/>
        <item x="106"/>
        <item x="102"/>
        <item x="112"/>
        <item x="96"/>
        <item x="80"/>
        <item x="122"/>
        <item x="137"/>
        <item x="138"/>
        <item x="104"/>
        <item x="108"/>
        <item x="133"/>
        <item x="154"/>
        <item x="161"/>
        <item x="219"/>
        <item x="233"/>
        <item x="227"/>
        <item x="230"/>
        <item x="100"/>
        <item x="103"/>
        <item x="107"/>
        <item x="114"/>
        <item x="121"/>
        <item x="120"/>
        <item x="129"/>
        <item x="131"/>
        <item x="128"/>
        <item x="134"/>
        <item x="132"/>
        <item x="130"/>
        <item x="167"/>
        <item x="135"/>
        <item x="222"/>
        <item x="217"/>
        <item x="141"/>
        <item x="139"/>
        <item x="180"/>
        <item x="183"/>
        <item x="177"/>
        <item x="142"/>
        <item x="143"/>
        <item x="140"/>
        <item x="229"/>
        <item x="155"/>
        <item x="216"/>
        <item x="164"/>
        <item x="185"/>
        <item x="184"/>
        <item x="160"/>
        <item x="186"/>
        <item x="174"/>
        <item x="173"/>
        <item x="175"/>
        <item x="191"/>
        <item x="166"/>
        <item x="170"/>
        <item x="156"/>
        <item x="144"/>
        <item x="149"/>
        <item x="188"/>
        <item x="158"/>
        <item x="165"/>
        <item x="169"/>
        <item x="168"/>
        <item x="146"/>
        <item x="198"/>
        <item x="145"/>
        <item x="194"/>
        <item x="152"/>
        <item x="207"/>
        <item x="150"/>
        <item x="153"/>
        <item x="163"/>
        <item x="162"/>
        <item x="176"/>
        <item x="171"/>
        <item x="172"/>
        <item x="199"/>
        <item x="200"/>
        <item x="189"/>
        <item x="190"/>
        <item x="181"/>
        <item x="193"/>
        <item x="192"/>
        <item x="178"/>
        <item x="179"/>
        <item x="201"/>
        <item x="208"/>
        <item x="197"/>
        <item x="204"/>
        <item x="202"/>
        <item x="203"/>
        <item x="182"/>
        <item x="187"/>
        <item x="196"/>
        <item x="195"/>
        <item x="205"/>
        <item x="224"/>
        <item x="206"/>
        <item x="209"/>
        <item x="212"/>
        <item x="210"/>
        <item x="211"/>
        <item x="214"/>
        <item x="213"/>
        <item x="221"/>
        <item x="228"/>
        <item x="225"/>
        <item x="220"/>
        <item x="226"/>
        <item x="218"/>
        <item x="215"/>
        <item x="232"/>
        <item x="223"/>
        <item x="234"/>
        <item x="236"/>
        <item x="231"/>
        <item x="235"/>
        <item x="237"/>
        <item x="97"/>
        <item x="99"/>
        <item x="94"/>
        <item x="151"/>
        <item x="157"/>
        <item x="147"/>
        <item x="148"/>
        <item x="159"/>
        <item x="238"/>
        <item x="239"/>
        <item x="240"/>
        <item x="241"/>
        <item x="242"/>
        <item x="243"/>
        <item x="244"/>
        <item x="245"/>
        <item x="246"/>
        <item x="247"/>
        <item x="248"/>
        <item x="249"/>
        <item x="0"/>
        <item m="1" x="330"/>
        <item x="250"/>
        <item x="253"/>
        <item x="254"/>
        <item x="251"/>
        <item x="252"/>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1"/>
        <item x="292"/>
        <item x="293"/>
        <item x="294"/>
        <item x="295"/>
        <item x="296"/>
        <item x="297"/>
        <item x="298"/>
        <item x="299"/>
        <item x="300"/>
        <item x="301"/>
        <item x="302"/>
        <item x="303"/>
        <item x="304"/>
        <item x="305"/>
      </items>
    </pivotField>
    <pivotField showAll="0" defaultSubtotal="0"/>
    <pivotField showAll="0" defaultSubtotal="0"/>
    <pivotField showAll="0" defaultSubtotal="0"/>
    <pivotField dataField="1" showAll="0" defaultSubtotal="0"/>
    <pivotField showAll="0" defaultSubtotal="0"/>
    <pivotField dataField="1" numFmtId="165" showAll="0" defaultSubtotal="0"/>
  </pivotFields>
  <rowFields count="1">
    <field x="0"/>
  </rowFields>
  <rowItems count="307">
    <i>
      <x/>
    </i>
    <i>
      <x v="4"/>
    </i>
    <i>
      <x v="6"/>
    </i>
    <i>
      <x v="14"/>
    </i>
    <i>
      <x v="15"/>
    </i>
    <i>
      <x v="29"/>
    </i>
    <i>
      <x v="30"/>
    </i>
    <i>
      <x v="39"/>
    </i>
    <i>
      <x v="40"/>
    </i>
    <i>
      <x v="48"/>
    </i>
    <i>
      <x v="53"/>
    </i>
    <i>
      <x v="54"/>
    </i>
    <i>
      <x v="56"/>
    </i>
    <i>
      <x v="58"/>
    </i>
    <i>
      <x v="59"/>
    </i>
    <i>
      <x v="60"/>
    </i>
    <i>
      <x v="61"/>
    </i>
    <i>
      <x v="62"/>
    </i>
    <i>
      <x v="63"/>
    </i>
    <i>
      <x v="64"/>
    </i>
    <i>
      <x v="69"/>
    </i>
    <i>
      <x v="70"/>
    </i>
    <i>
      <x v="71"/>
    </i>
    <i>
      <x v="72"/>
    </i>
    <i>
      <x v="73"/>
    </i>
    <i>
      <x v="75"/>
    </i>
    <i>
      <x v="76"/>
    </i>
    <i>
      <x v="77"/>
    </i>
    <i>
      <x v="78"/>
    </i>
    <i>
      <x v="79"/>
    </i>
    <i>
      <x v="80"/>
    </i>
    <i>
      <x v="82"/>
    </i>
    <i>
      <x v="83"/>
    </i>
    <i>
      <x v="85"/>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t="grand">
      <x/>
    </i>
  </rowItems>
  <colFields count="1">
    <field x="-2"/>
  </colFields>
  <colItems count="2">
    <i>
      <x/>
    </i>
    <i i="1">
      <x v="1"/>
    </i>
  </colItems>
  <dataFields count="2">
    <dataField name="Suma de Total Pt." fld="4" baseField="0" baseItem="0" numFmtId="2"/>
    <dataField name="Suma de Costo Total $" fld="6"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hyperlink" Target="mailto:Barstool@Bar"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theme="9" tint="-0.499984740745262"/>
    <pageSetUpPr fitToPage="1"/>
  </sheetPr>
  <dimension ref="A1:AT81"/>
  <sheetViews>
    <sheetView tabSelected="1" workbookViewId="0">
      <pane xSplit="2" ySplit="4" topLeftCell="C59" activePane="bottomRight" state="frozen"/>
      <selection pane="topRight" activeCell="C1" sqref="C1"/>
      <selection pane="bottomLeft" activeCell="A5" sqref="A5"/>
      <selection pane="bottomRight" activeCell="N65" sqref="N65"/>
    </sheetView>
  </sheetViews>
  <sheetFormatPr baseColWidth="10" defaultRowHeight="15" outlineLevelCol="1" x14ac:dyDescent="0.25"/>
  <cols>
    <col min="1" max="1" width="4.28515625" customWidth="1"/>
    <col min="2" max="2" width="25.85546875" customWidth="1"/>
    <col min="3" max="3" width="42.7109375" customWidth="1"/>
    <col min="4" max="4" width="8.85546875" customWidth="1"/>
    <col min="5" max="5" width="10.7109375" hidden="1" customWidth="1" outlineLevel="1"/>
    <col min="6" max="6" width="11.42578125" hidden="1" customWidth="1" outlineLevel="1"/>
    <col min="7" max="7" width="10.85546875" hidden="1" customWidth="1" outlineLevel="1"/>
    <col min="8" max="8" width="9.28515625" hidden="1" customWidth="1" outlineLevel="1"/>
    <col min="9" max="9" width="9.7109375" hidden="1" customWidth="1" outlineLevel="1"/>
    <col min="10" max="10" width="12" hidden="1" customWidth="1" outlineLevel="1"/>
    <col min="11" max="11" width="12.5703125" hidden="1" customWidth="1" outlineLevel="1"/>
    <col min="12" max="13" width="10.5703125" hidden="1" customWidth="1" outlineLevel="1"/>
    <col min="14" max="14" width="12.42578125" customWidth="1" collapsed="1"/>
    <col min="15" max="15" width="11.42578125" customWidth="1"/>
    <col min="16" max="16" width="8.85546875" customWidth="1"/>
    <col min="17" max="17" width="11.42578125" customWidth="1"/>
    <col min="18" max="18" width="7.140625" customWidth="1"/>
    <col min="19" max="19" width="11.42578125" customWidth="1"/>
    <col min="20" max="20" width="6.85546875" customWidth="1"/>
    <col min="21" max="21" width="11.42578125" customWidth="1"/>
    <col min="22" max="22" width="7" customWidth="1"/>
    <col min="23" max="23" width="11.85546875" customWidth="1"/>
    <col min="24" max="24" width="11.42578125" customWidth="1"/>
    <col min="25" max="25" width="8.42578125" customWidth="1"/>
    <col min="27" max="27" width="31.42578125" customWidth="1"/>
    <col min="43" max="43" width="13.140625" customWidth="1"/>
  </cols>
  <sheetData>
    <row r="1" spans="1:41" x14ac:dyDescent="0.25">
      <c r="A1" s="822" t="s">
        <v>2249</v>
      </c>
      <c r="B1" s="823"/>
      <c r="C1" s="823"/>
      <c r="D1" s="823"/>
      <c r="E1" s="823"/>
      <c r="F1" s="823"/>
      <c r="G1" s="823"/>
      <c r="H1" s="823"/>
      <c r="I1" s="823"/>
      <c r="J1" s="823"/>
      <c r="K1" s="823"/>
      <c r="L1" s="823"/>
      <c r="M1" s="823"/>
      <c r="N1" s="823"/>
      <c r="O1" s="823"/>
      <c r="P1" s="823"/>
      <c r="Q1" s="823"/>
      <c r="R1" s="823"/>
      <c r="S1" s="823"/>
      <c r="T1" s="823"/>
      <c r="U1" s="823"/>
      <c r="V1" s="823"/>
      <c r="W1" s="823"/>
      <c r="X1" s="29"/>
      <c r="Y1" s="29"/>
      <c r="Z1" s="29"/>
      <c r="AA1" s="29"/>
      <c r="AB1" s="29"/>
    </row>
    <row r="2" spans="1:4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row>
    <row r="3" spans="1:41" ht="15" customHeight="1" x14ac:dyDescent="0.25">
      <c r="A3" s="829" t="s">
        <v>820</v>
      </c>
      <c r="B3" s="830"/>
      <c r="C3" s="830"/>
      <c r="D3" s="831"/>
      <c r="E3" s="824" t="s">
        <v>1977</v>
      </c>
      <c r="F3" s="825"/>
      <c r="G3" s="825"/>
      <c r="H3" s="825"/>
      <c r="I3" s="825"/>
      <c r="J3" s="825"/>
      <c r="K3" s="825"/>
      <c r="L3" s="825"/>
      <c r="M3" s="766"/>
      <c r="N3" s="281"/>
      <c r="O3" s="825" t="s">
        <v>503</v>
      </c>
      <c r="P3" s="825"/>
      <c r="Q3" s="825"/>
      <c r="R3" s="825"/>
      <c r="S3" s="825"/>
      <c r="T3" s="825"/>
      <c r="U3" s="825"/>
      <c r="V3" s="825"/>
      <c r="W3" s="826"/>
      <c r="X3" s="819" t="s">
        <v>924</v>
      </c>
      <c r="Y3" s="820"/>
      <c r="Z3" s="821"/>
      <c r="AA3" s="33"/>
      <c r="AB3" s="29"/>
    </row>
    <row r="4" spans="1:41" ht="45" x14ac:dyDescent="0.25">
      <c r="A4" s="30" t="s">
        <v>922</v>
      </c>
      <c r="B4" s="24" t="s">
        <v>574</v>
      </c>
      <c r="C4" s="24" t="s">
        <v>819</v>
      </c>
      <c r="D4" s="24" t="s">
        <v>1926</v>
      </c>
      <c r="E4" s="201" t="s">
        <v>492</v>
      </c>
      <c r="F4" s="202" t="s">
        <v>493</v>
      </c>
      <c r="G4" s="202" t="s">
        <v>494</v>
      </c>
      <c r="H4" s="202" t="s">
        <v>495</v>
      </c>
      <c r="I4" s="202" t="s">
        <v>456</v>
      </c>
      <c r="J4" s="202" t="s">
        <v>247</v>
      </c>
      <c r="K4" s="202" t="s">
        <v>496</v>
      </c>
      <c r="L4" s="202" t="s">
        <v>497</v>
      </c>
      <c r="M4" s="202" t="s">
        <v>2247</v>
      </c>
      <c r="N4" s="280" t="s">
        <v>502</v>
      </c>
      <c r="O4" s="827" t="s">
        <v>571</v>
      </c>
      <c r="P4" s="827"/>
      <c r="Q4" s="828" t="s">
        <v>499</v>
      </c>
      <c r="R4" s="828"/>
      <c r="S4" s="827" t="s">
        <v>498</v>
      </c>
      <c r="T4" s="827"/>
      <c r="U4" s="828" t="s">
        <v>572</v>
      </c>
      <c r="V4" s="828"/>
      <c r="W4" s="25" t="s">
        <v>503</v>
      </c>
      <c r="X4" s="30" t="s">
        <v>573</v>
      </c>
      <c r="Y4" s="23" t="s">
        <v>760</v>
      </c>
      <c r="Z4" s="30" t="s">
        <v>921</v>
      </c>
      <c r="AA4" s="30" t="s">
        <v>818</v>
      </c>
      <c r="AB4" s="29"/>
    </row>
    <row r="5" spans="1:41" x14ac:dyDescent="0.25">
      <c r="A5" s="28">
        <v>13</v>
      </c>
      <c r="B5" s="155" t="str">
        <f>IFERROR(VLOOKUP(A5,Planning!$C$6:$J$700,3,FALSE),"-")</f>
        <v>Ojai Project</v>
      </c>
      <c r="C5" s="155" t="str">
        <f>IFERROR(VLOOKUP(A5,Planning!$C$6:$J$700,5,FALSE),"-")</f>
        <v>OH-13 Living bar A</v>
      </c>
      <c r="D5" s="550">
        <f>IFERROR(VLOOKUP(A5,Planning!$C$6:$J$700,6,FALSE),"-")</f>
        <v>1</v>
      </c>
      <c r="E5" s="26">
        <f>IFERROR(VLOOKUP('RESUMEN COSTOS'!A5,'DINAMICA H-H'!$L$4:$V$500,2,FALSE),"-")</f>
        <v>51.666666666666664</v>
      </c>
      <c r="F5" s="27">
        <f>IFERROR(VLOOKUP('RESUMEN COSTOS'!A5,'DINAMICA H-H'!$L$4:$V$500,3,FALSE),"-")</f>
        <v>126.86666666666666</v>
      </c>
      <c r="G5" s="27">
        <f>IFERROR(VLOOKUP('RESUMEN COSTOS'!A5,'DINAMICA H-H'!$L$4:$V$500,4,FALSE),"-")</f>
        <v>63.666666666666657</v>
      </c>
      <c r="H5" s="27">
        <f>IFERROR(VLOOKUP('RESUMEN COSTOS'!A5,'DINAMICA H-H'!$L$4:$V$500,5,FALSE),"-")</f>
        <v>50</v>
      </c>
      <c r="I5" s="27">
        <f>IFERROR(VLOOKUP('RESUMEN COSTOS'!A5,'DINAMICA H-H'!$L$4:$V$500,6,FALSE),"-")</f>
        <v>38</v>
      </c>
      <c r="J5" s="27">
        <f>IFERROR(VLOOKUP('RESUMEN COSTOS'!A5,'DINAMICA H-H'!$L$4:$V$500,7,FALSE),"-")</f>
        <v>1.1666666666666667</v>
      </c>
      <c r="K5" s="27">
        <f>IFERROR(VLOOKUP('RESUMEN COSTOS'!A5,'DINAMICA H-H'!$L$4:$V$500,8,FALSE),"-")</f>
        <v>0</v>
      </c>
      <c r="L5" s="27">
        <f>IFERROR(VLOOKUP('RESUMEN COSTOS'!A5,'DINAMICA H-H'!$L$4:$V$500,9,FALSE),"-")</f>
        <v>0</v>
      </c>
      <c r="M5" s="27">
        <f>IFERROR(VLOOKUP('RESUMEN COSTOS'!A5,'DINAMICA H-H'!$L$4:$V$500,10,FALSE),"-")</f>
        <v>0</v>
      </c>
      <c r="N5" s="275">
        <f t="shared" ref="N5:N54" si="0">SUM(E5:M5)</f>
        <v>331.36666666666667</v>
      </c>
      <c r="O5" s="274">
        <f>IFERROR(VLOOKUP(A5,'DINAMICA MADERA'!$E$6:$G$500,3,FALSE),"0")</f>
        <v>522.47640481116491</v>
      </c>
      <c r="P5" s="198">
        <f>O5/W5</f>
        <v>0.16101196173652579</v>
      </c>
      <c r="Q5" s="199">
        <f>IFERROR(VLOOKUP('RESUMEN COSTOS'!A5,'DINAMICA H-H'!$L$4:$V$500,11,FALSE),"-")</f>
        <v>718.57248699227102</v>
      </c>
      <c r="R5" s="200">
        <f>Q5/W5</f>
        <v>0.22144304453774508</v>
      </c>
      <c r="S5" s="155">
        <f>IFERROR(VLOOKUP(A5,'DINAMICA MATERIALES'!$F$4:$G$551,2,FALSE),"0")</f>
        <v>15.705080412160264</v>
      </c>
      <c r="T5" s="198">
        <f>S5/W5</f>
        <v>4.8398468966378335E-3</v>
      </c>
      <c r="U5" s="199">
        <f>N5*6</f>
        <v>1988.2</v>
      </c>
      <c r="V5" s="200">
        <f>U5/W5</f>
        <v>0.61270514682909138</v>
      </c>
      <c r="W5" s="32">
        <f>SUM(O5,Q5,S5,U5)</f>
        <v>3244.953972215596</v>
      </c>
      <c r="X5" s="31">
        <f>IFERROR(VLOOKUP(A5,Planning!$C$6:$O$705,12,FALSE),"-")</f>
        <v>1700</v>
      </c>
      <c r="Y5" s="197">
        <f>IFERROR(VLOOKUP(A5,Planning!$C$375:$O$700,13,FALSE),"")</f>
        <v>0.75</v>
      </c>
      <c r="Z5" s="273">
        <f t="shared" ref="Z5:Z36" si="1">IF(X5&gt;0,(X5-W5)/X5,"")</f>
        <v>-0.9087964542444682</v>
      </c>
      <c r="AA5" s="758" t="s">
        <v>2260</v>
      </c>
      <c r="AB5" s="276"/>
      <c r="AO5" s="380"/>
    </row>
    <row r="6" spans="1:41" s="18" customFormat="1" x14ac:dyDescent="0.25">
      <c r="A6" s="28">
        <v>14</v>
      </c>
      <c r="B6" s="155" t="str">
        <f>IFERROR(VLOOKUP(A6,Planning!$C$6:$J$700,3,FALSE),"-")</f>
        <v>Ojai Project</v>
      </c>
      <c r="C6" s="155" t="str">
        <f>IFERROR(VLOOKUP(A6,Planning!$C$6:$J$700,5,FALSE),"-")</f>
        <v>OH-14 Living bar B</v>
      </c>
      <c r="D6" s="550">
        <f>IFERROR(VLOOKUP(A6,Planning!$C$6:$J$700,6,FALSE),"-")</f>
        <v>1</v>
      </c>
      <c r="E6" s="26">
        <f>IFERROR(VLOOKUP('RESUMEN COSTOS'!A6,'DINAMICA H-H'!$L$4:$V$500,2,FALSE),"-")</f>
        <v>28.833333333333336</v>
      </c>
      <c r="F6" s="27">
        <f>IFERROR(VLOOKUP('RESUMEN COSTOS'!A6,'DINAMICA H-H'!$L$4:$V$500,3,FALSE),"-")</f>
        <v>163.2166666666667</v>
      </c>
      <c r="G6" s="27">
        <f>IFERROR(VLOOKUP('RESUMEN COSTOS'!A6,'DINAMICA H-H'!$L$4:$V$500,4,FALSE),"-")</f>
        <v>64.166666666666657</v>
      </c>
      <c r="H6" s="27">
        <f>IFERROR(VLOOKUP('RESUMEN COSTOS'!A6,'DINAMICA H-H'!$L$4:$V$500,5,FALSE),"-")</f>
        <v>57.666666666666664</v>
      </c>
      <c r="I6" s="27">
        <f>IFERROR(VLOOKUP('RESUMEN COSTOS'!A6,'DINAMICA H-H'!$L$4:$V$500,6,FALSE),"-")</f>
        <v>32.25</v>
      </c>
      <c r="J6" s="27">
        <f>IFERROR(VLOOKUP('RESUMEN COSTOS'!A6,'DINAMICA H-H'!$L$4:$V$500,7,FALSE),"-")</f>
        <v>7</v>
      </c>
      <c r="K6" s="27">
        <f>IFERROR(VLOOKUP('RESUMEN COSTOS'!A6,'DINAMICA H-H'!$L$4:$V$500,8,FALSE),"-")</f>
        <v>0.83333333333333337</v>
      </c>
      <c r="L6" s="27">
        <f>IFERROR(VLOOKUP('RESUMEN COSTOS'!A6,'DINAMICA H-H'!$L$4:$V$500,9,FALSE),"-")</f>
        <v>0</v>
      </c>
      <c r="M6" s="27">
        <f>IFERROR(VLOOKUP('RESUMEN COSTOS'!A6,'DINAMICA H-H'!$L$4:$V$500,10,FALSE),"-")</f>
        <v>0</v>
      </c>
      <c r="N6" s="275">
        <f t="shared" si="0"/>
        <v>353.9666666666667</v>
      </c>
      <c r="O6" s="274">
        <f>IFERROR(VLOOKUP(A6,'DINAMICA MADERA'!$E$6:$G$500,3,FALSE),"0")</f>
        <v>537.26060047849091</v>
      </c>
      <c r="P6" s="198">
        <f t="shared" ref="P6" si="2">O6/W6</f>
        <v>0.15584882677475914</v>
      </c>
      <c r="Q6" s="199">
        <f>IFERROR(VLOOKUP('RESUMEN COSTOS'!A6,'DINAMICA H-H'!$L$4:$V$500,11,FALSE),"-")</f>
        <v>745.90732552207669</v>
      </c>
      <c r="R6" s="200">
        <f t="shared" ref="R6" si="3">Q6/W6</f>
        <v>0.21637317432505085</v>
      </c>
      <c r="S6" s="155">
        <f>IFERROR(VLOOKUP(A6,'DINAMICA MATERIALES'!$F$4:$G$551,2,FALSE),"0")</f>
        <v>40.350938035335332</v>
      </c>
      <c r="T6" s="198">
        <f t="shared" ref="T6" si="4">S6/W6</f>
        <v>1.17050205179149E-2</v>
      </c>
      <c r="U6" s="199">
        <f t="shared" ref="U6" si="5">N6*6</f>
        <v>2123.8000000000002</v>
      </c>
      <c r="V6" s="200">
        <f t="shared" ref="V6" si="6">U6/W6</f>
        <v>0.61607297838227515</v>
      </c>
      <c r="W6" s="32">
        <f t="shared" ref="W6" si="7">SUM(O6,Q6,S6,U6)</f>
        <v>3447.3188640359031</v>
      </c>
      <c r="X6" s="31">
        <f>IFERROR(VLOOKUP(A6,Planning!$C$6:$O$705,12,FALSE),"-")</f>
        <v>1800</v>
      </c>
      <c r="Y6" s="197">
        <f>IFERROR(VLOOKUP(A6,Planning!$C$375:$O$700,13,FALSE),"")</f>
        <v>0.64</v>
      </c>
      <c r="Z6" s="273">
        <f>IF(X6&gt;0,(X6-W6)/X6,"")</f>
        <v>-0.91517714668661276</v>
      </c>
      <c r="AA6" s="758" t="s">
        <v>2261</v>
      </c>
      <c r="AB6" s="276"/>
      <c r="AO6" s="380"/>
    </row>
    <row r="7" spans="1:41" s="18" customFormat="1" x14ac:dyDescent="0.25">
      <c r="A7" s="28">
        <v>34</v>
      </c>
      <c r="B7" s="155" t="str">
        <f>IFERROR(VLOOKUP(A7,Planning!$C$6:$J$700,3,FALSE),"-")</f>
        <v>Ojai Project</v>
      </c>
      <c r="C7" s="155" t="str">
        <f>IFERROR(VLOOKUP(A7,Planning!$C$6:$J$700,5,FALSE),"-")</f>
        <v>OH-21 Rosita lounge chair</v>
      </c>
      <c r="D7" s="550">
        <f>IFERROR(VLOOKUP(A7,Planning!$C$6:$J$700,6,FALSE),"-")</f>
        <v>4</v>
      </c>
      <c r="E7" s="26">
        <f>IFERROR(VLOOKUP('RESUMEN COSTOS'!A7,'DINAMICA H-H'!$L$4:$V$500,2,FALSE),"-")</f>
        <v>12.083333333333332</v>
      </c>
      <c r="F7" s="27">
        <f>IFERROR(VLOOKUP('RESUMEN COSTOS'!A7,'DINAMICA H-H'!$L$4:$V$500,3,FALSE),"-")</f>
        <v>27.833333333333332</v>
      </c>
      <c r="G7" s="27">
        <f>IFERROR(VLOOKUP('RESUMEN COSTOS'!A7,'DINAMICA H-H'!$L$4:$V$500,4,FALSE),"-")</f>
        <v>162.5</v>
      </c>
      <c r="H7" s="27">
        <f>IFERROR(VLOOKUP('RESUMEN COSTOS'!A7,'DINAMICA H-H'!$L$4:$V$500,5,FALSE),"-")</f>
        <v>31.833333333333336</v>
      </c>
      <c r="I7" s="27">
        <f>IFERROR(VLOOKUP('RESUMEN COSTOS'!A7,'DINAMICA H-H'!$L$4:$V$500,6,FALSE),"-")</f>
        <v>25.666666666666668</v>
      </c>
      <c r="J7" s="27">
        <f>IFERROR(VLOOKUP('RESUMEN COSTOS'!A7,'DINAMICA H-H'!$L$4:$V$500,7,FALSE),"-")</f>
        <v>0</v>
      </c>
      <c r="K7" s="27">
        <f>IFERROR(VLOOKUP('RESUMEN COSTOS'!A7,'DINAMICA H-H'!$L$4:$V$500,8,FALSE),"-")</f>
        <v>1</v>
      </c>
      <c r="L7" s="27">
        <f>IFERROR(VLOOKUP('RESUMEN COSTOS'!A7,'DINAMICA H-H'!$L$4:$V$500,9,FALSE),"-")</f>
        <v>3.5</v>
      </c>
      <c r="M7" s="27">
        <f>IFERROR(VLOOKUP('RESUMEN COSTOS'!A7,'DINAMICA H-H'!$L$4:$V$500,10,FALSE),"-")</f>
        <v>0</v>
      </c>
      <c r="N7" s="275">
        <f>SUM(E7:M7)</f>
        <v>264.41666666666669</v>
      </c>
      <c r="O7" s="274">
        <f>IFERROR(VLOOKUP(A7,'DINAMICA MADERA'!$E$6:$G$500,3,FALSE),"0")</f>
        <v>184.57481086538294</v>
      </c>
      <c r="P7" s="198">
        <f>O7/W7</f>
        <v>8.0113743700893678E-2</v>
      </c>
      <c r="Q7" s="199">
        <f>IFERROR(VLOOKUP('RESUMEN COSTOS'!A7,'DINAMICA H-H'!$L$4:$V$500,11,FALSE),"-")</f>
        <v>530.95794025357748</v>
      </c>
      <c r="R7" s="200">
        <f>Q7/W7</f>
        <v>0.23045955264423001</v>
      </c>
      <c r="S7" s="155">
        <f>IFERROR(VLOOKUP(A7,'DINAMICA MATERIALES'!$F$4:$G$551,2,FALSE),"0")</f>
        <v>1.8766948619543316</v>
      </c>
      <c r="T7" s="198">
        <f>S7/W7</f>
        <v>8.1456971550169068E-4</v>
      </c>
      <c r="U7" s="199">
        <f>N7*6</f>
        <v>1586.5</v>
      </c>
      <c r="V7" s="200">
        <f>U7/W7</f>
        <v>0.68861213393937459</v>
      </c>
      <c r="W7" s="32">
        <f>SUM(O7,Q7,S7,U7)</f>
        <v>2303.9094459809148</v>
      </c>
      <c r="X7" s="31">
        <f>IFERROR(VLOOKUP(A7,Planning!$C$6:$O$705,12,FALSE),"-")</f>
        <v>3000</v>
      </c>
      <c r="Y7" s="197">
        <f>IFERROR(VLOOKUP(A7,Planning!$C$375:$O$700,13,FALSE),"")</f>
        <v>0.75</v>
      </c>
      <c r="Z7" s="273">
        <f>IF(X7&gt;0,(X7-W7)/X7,"")</f>
        <v>0.23203018467302838</v>
      </c>
      <c r="AA7" s="680" t="s">
        <v>2262</v>
      </c>
      <c r="AB7" s="276"/>
      <c r="AC7" s="643"/>
      <c r="AO7" s="380"/>
    </row>
    <row r="8" spans="1:41" s="18" customFormat="1" x14ac:dyDescent="0.25">
      <c r="A8" s="28">
        <v>15</v>
      </c>
      <c r="B8" s="155" t="str">
        <f>IFERROR(VLOOKUP(A8,Planning!$C$6:$J$700,3,FALSE),"-")</f>
        <v>Shake shack</v>
      </c>
      <c r="C8" s="155" t="str">
        <f>IFERROR(VLOOKUP(A8,Planning!$C$6:$J$700,5,FALSE),"-")</f>
        <v>F-03 Round top table</v>
      </c>
      <c r="D8" s="550">
        <f>IFERROR(VLOOKUP(A8,Planning!$C$6:$J$700,6,FALSE),"-")</f>
        <v>4</v>
      </c>
      <c r="E8" s="26">
        <f>IFERROR(VLOOKUP('RESUMEN COSTOS'!A8,'DINAMICA H-H'!$L$4:$V$500,2,FALSE),"-")</f>
        <v>7.5833333333333339</v>
      </c>
      <c r="F8" s="27">
        <f>IFERROR(VLOOKUP('RESUMEN COSTOS'!A8,'DINAMICA H-H'!$L$4:$V$500,3,FALSE),"-")</f>
        <v>20.133333333333333</v>
      </c>
      <c r="G8" s="27">
        <f>IFERROR(VLOOKUP('RESUMEN COSTOS'!A8,'DINAMICA H-H'!$L$4:$V$500,4,FALSE),"-")</f>
        <v>93.449999999999989</v>
      </c>
      <c r="H8" s="27">
        <f>IFERROR(VLOOKUP('RESUMEN COSTOS'!A8,'DINAMICA H-H'!$L$4:$V$500,5,FALSE),"-")</f>
        <v>0</v>
      </c>
      <c r="I8" s="27">
        <f>IFERROR(VLOOKUP('RESUMEN COSTOS'!A8,'DINAMICA H-H'!$L$4:$V$500,6,FALSE),"-")</f>
        <v>0</v>
      </c>
      <c r="J8" s="27">
        <f>IFERROR(VLOOKUP('RESUMEN COSTOS'!A8,'DINAMICA H-H'!$L$4:$V$500,7,FALSE),"-")</f>
        <v>0</v>
      </c>
      <c r="K8" s="27">
        <f>IFERROR(VLOOKUP('RESUMEN COSTOS'!A8,'DINAMICA H-H'!$L$4:$V$500,8,FALSE),"-")</f>
        <v>0</v>
      </c>
      <c r="L8" s="27">
        <f>IFERROR(VLOOKUP('RESUMEN COSTOS'!A8,'DINAMICA H-H'!$L$4:$V$500,9,FALSE),"-")</f>
        <v>0</v>
      </c>
      <c r="M8" s="27">
        <f>IFERROR(VLOOKUP('RESUMEN COSTOS'!A8,'DINAMICA H-H'!$L$4:$V$500,10,FALSE),"-")</f>
        <v>4.583333333333333</v>
      </c>
      <c r="N8" s="275">
        <f t="shared" si="0"/>
        <v>125.74999999999999</v>
      </c>
      <c r="O8" s="274">
        <f>IFERROR(VLOOKUP(A8,'DINAMICA MADERA'!$E$6:$G$500,3,FALSE),"0")</f>
        <v>119.08844951515053</v>
      </c>
      <c r="P8" s="198">
        <f t="shared" ref="P8:P18" si="8">O8/W8</f>
        <v>9.6847838906124362E-2</v>
      </c>
      <c r="Q8" s="199">
        <f>IFERROR(VLOOKUP('RESUMEN COSTOS'!A8,'DINAMICA H-H'!$L$4:$V$500,11,FALSE),"-")</f>
        <v>298.54501853133598</v>
      </c>
      <c r="R8" s="200">
        <f t="shared" ref="R8:R18" si="9">Q8/W8</f>
        <v>0.24278962383560421</v>
      </c>
      <c r="S8" s="155">
        <f>IFERROR(VLOOKUP(A8,'DINAMICA MATERIALES'!$F$4:$G$551,2,FALSE),"0")</f>
        <v>57.511414691519015</v>
      </c>
      <c r="T8" s="198">
        <f t="shared" ref="T8:T18" si="10">S8/W8</f>
        <v>4.6770751050872868E-2</v>
      </c>
      <c r="U8" s="199">
        <f t="shared" ref="U8:U16" si="11">N8*6</f>
        <v>754.49999999999989</v>
      </c>
      <c r="V8" s="200">
        <f t="shared" ref="V8:V18" si="12">U8/W8</f>
        <v>0.61359178620739852</v>
      </c>
      <c r="W8" s="32">
        <f t="shared" ref="W8" si="13">SUM(O8,Q8,S8,U8)</f>
        <v>1229.6448827380054</v>
      </c>
      <c r="X8" s="31">
        <f>IFERROR(VLOOKUP(A8,Planning!$C$6:$O$705,12,FALSE),"-")</f>
        <v>3378.36</v>
      </c>
      <c r="Y8" s="197">
        <f>IFERROR(VLOOKUP(A8,Planning!$C$375:$O$700,13,FALSE),"")</f>
        <v>0.35</v>
      </c>
      <c r="Z8" s="273">
        <f t="shared" si="1"/>
        <v>0.63602313467540306</v>
      </c>
      <c r="AA8" s="639" t="s">
        <v>2258</v>
      </c>
      <c r="AB8" s="276"/>
      <c r="AO8" s="380"/>
    </row>
    <row r="9" spans="1:41" s="18" customFormat="1" x14ac:dyDescent="0.25">
      <c r="A9" s="28">
        <v>16</v>
      </c>
      <c r="B9" s="155" t="str">
        <f>IFERROR(VLOOKUP(A9,Planning!$C$6:$J$700,3,FALSE),"-")</f>
        <v>Shake shack</v>
      </c>
      <c r="C9" s="155" t="str">
        <f>IFERROR(VLOOKUP(A9,Planning!$C$6:$J$700,5,FALSE),"-")</f>
        <v>F-04 Square top table</v>
      </c>
      <c r="D9" s="550">
        <f>IFERROR(VLOOKUP(A9,Planning!$C$6:$J$700,6,FALSE),"-")</f>
        <v>7</v>
      </c>
      <c r="E9" s="26">
        <f>IFERROR(VLOOKUP('RESUMEN COSTOS'!A9,'DINAMICA H-H'!$L$4:$V$500,2,FALSE),"-")</f>
        <v>1.75</v>
      </c>
      <c r="F9" s="27">
        <f>IFERROR(VLOOKUP('RESUMEN COSTOS'!A9,'DINAMICA H-H'!$L$4:$V$500,3,FALSE),"-")</f>
        <v>13.833333333333334</v>
      </c>
      <c r="G9" s="27">
        <f>IFERROR(VLOOKUP('RESUMEN COSTOS'!A9,'DINAMICA H-H'!$L$4:$V$500,4,FALSE),"-")</f>
        <v>35.25</v>
      </c>
      <c r="H9" s="27">
        <f>IFERROR(VLOOKUP('RESUMEN COSTOS'!A9,'DINAMICA H-H'!$L$4:$V$500,5,FALSE),"-")</f>
        <v>0</v>
      </c>
      <c r="I9" s="27">
        <f>IFERROR(VLOOKUP('RESUMEN COSTOS'!A9,'DINAMICA H-H'!$L$4:$V$500,6,FALSE),"-")</f>
        <v>0</v>
      </c>
      <c r="J9" s="27">
        <f>IFERROR(VLOOKUP('RESUMEN COSTOS'!A9,'DINAMICA H-H'!$L$4:$V$500,7,FALSE),"-")</f>
        <v>0</v>
      </c>
      <c r="K9" s="27">
        <f>IFERROR(VLOOKUP('RESUMEN COSTOS'!A9,'DINAMICA H-H'!$L$4:$V$500,8,FALSE),"-")</f>
        <v>0</v>
      </c>
      <c r="L9" s="27">
        <f>IFERROR(VLOOKUP('RESUMEN COSTOS'!A9,'DINAMICA H-H'!$L$4:$V$500,9,FALSE),"-")</f>
        <v>0</v>
      </c>
      <c r="M9" s="27">
        <f>IFERROR(VLOOKUP('RESUMEN COSTOS'!A9,'DINAMICA H-H'!$L$4:$V$500,10,FALSE),"-")</f>
        <v>0.16666666666666666</v>
      </c>
      <c r="N9" s="275">
        <f t="shared" si="0"/>
        <v>51</v>
      </c>
      <c r="O9" s="274">
        <f>IFERROR(VLOOKUP(A9,'DINAMICA MADERA'!$E$6:$G$500,3,FALSE),"0")</f>
        <v>66.27714063122329</v>
      </c>
      <c r="P9" s="198">
        <f t="shared" si="8"/>
        <v>0.13062376026879705</v>
      </c>
      <c r="Q9" s="199">
        <f>IFERROR(VLOOKUP('RESUMEN COSTOS'!A9,'DINAMICA H-H'!$L$4:$V$500,11,FALSE),"-")</f>
        <v>117.3136373440848</v>
      </c>
      <c r="R9" s="200">
        <f t="shared" si="9"/>
        <v>0.2312101622784129</v>
      </c>
      <c r="S9" s="155">
        <f>IFERROR(VLOOKUP(A9,'DINAMICA MATERIALES'!$F$4:$G$551,2,FALSE),"0")</f>
        <v>17.798846200557389</v>
      </c>
      <c r="T9" s="198">
        <f t="shared" si="10"/>
        <v>3.5079247490461415E-2</v>
      </c>
      <c r="U9" s="199">
        <f t="shared" si="11"/>
        <v>306</v>
      </c>
      <c r="V9" s="200">
        <f t="shared" si="12"/>
        <v>0.60308682996232854</v>
      </c>
      <c r="W9" s="32">
        <f t="shared" ref="W9:W16" si="14">SUM(O9,Q9,S9,U9)</f>
        <v>507.38962417586549</v>
      </c>
      <c r="X9" s="31">
        <f>IFERROR(VLOOKUP(A9,Planning!$C$6:$O$705,12,FALSE),"-")</f>
        <v>4806.13</v>
      </c>
      <c r="Y9" s="197">
        <f>IFERROR(VLOOKUP(A9,Planning!$C$375:$O$700,13,FALSE),"")</f>
        <v>0.38</v>
      </c>
      <c r="Z9" s="273">
        <f t="shared" si="1"/>
        <v>0.89442865170607833</v>
      </c>
      <c r="AA9" s="639" t="s">
        <v>2258</v>
      </c>
      <c r="AB9" s="276"/>
      <c r="AO9" s="380"/>
    </row>
    <row r="10" spans="1:41" s="18" customFormat="1" x14ac:dyDescent="0.25">
      <c r="A10" s="28">
        <v>17</v>
      </c>
      <c r="B10" s="155" t="str">
        <f>IFERROR(VLOOKUP(A10,Planning!$C$6:$J$700,3,FALSE),"-")</f>
        <v>Shake shack</v>
      </c>
      <c r="C10" s="155" t="str">
        <f>IFERROR(VLOOKUP(A10,Planning!$C$6:$J$700,5,FALSE),"-")</f>
        <v>F-05 Rectangular top table</v>
      </c>
      <c r="D10" s="550">
        <f>IFERROR(VLOOKUP(A10,Planning!$C$6:$J$700,6,FALSE),"-")</f>
        <v>1</v>
      </c>
      <c r="E10" s="26">
        <f>IFERROR(VLOOKUP('RESUMEN COSTOS'!A10,'DINAMICA H-H'!$L$4:$V$500,2,FALSE),"-")</f>
        <v>1</v>
      </c>
      <c r="F10" s="27">
        <f>IFERROR(VLOOKUP('RESUMEN COSTOS'!A10,'DINAMICA H-H'!$L$4:$V$500,3,FALSE),"-")</f>
        <v>6.25</v>
      </c>
      <c r="G10" s="27">
        <f>IFERROR(VLOOKUP('RESUMEN COSTOS'!A10,'DINAMICA H-H'!$L$4:$V$500,4,FALSE),"-")</f>
        <v>33.799999999999997</v>
      </c>
      <c r="H10" s="27">
        <f>IFERROR(VLOOKUP('RESUMEN COSTOS'!A10,'DINAMICA H-H'!$L$4:$V$500,5,FALSE),"-")</f>
        <v>0</v>
      </c>
      <c r="I10" s="27">
        <f>IFERROR(VLOOKUP('RESUMEN COSTOS'!A10,'DINAMICA H-H'!$L$4:$V$500,6,FALSE),"-")</f>
        <v>0</v>
      </c>
      <c r="J10" s="27">
        <f>IFERROR(VLOOKUP('RESUMEN COSTOS'!A10,'DINAMICA H-H'!$L$4:$V$500,7,FALSE),"-")</f>
        <v>0</v>
      </c>
      <c r="K10" s="27">
        <f>IFERROR(VLOOKUP('RESUMEN COSTOS'!A10,'DINAMICA H-H'!$L$4:$V$500,8,FALSE),"-")</f>
        <v>0</v>
      </c>
      <c r="L10" s="27">
        <f>IFERROR(VLOOKUP('RESUMEN COSTOS'!A10,'DINAMICA H-H'!$L$4:$V$500,9,FALSE),"-")</f>
        <v>0</v>
      </c>
      <c r="M10" s="27">
        <f>IFERROR(VLOOKUP('RESUMEN COSTOS'!A10,'DINAMICA H-H'!$L$4:$V$500,10,FALSE),"-")</f>
        <v>0</v>
      </c>
      <c r="N10" s="275">
        <f t="shared" si="0"/>
        <v>41.05</v>
      </c>
      <c r="O10" s="274">
        <f>IFERROR(VLOOKUP(A10,'DINAMICA MADERA'!$E$6:$G$500,3,FALSE),"0")</f>
        <v>28.404488841952837</v>
      </c>
      <c r="P10" s="198">
        <f>O10/W10</f>
        <v>7.4442266692167552E-2</v>
      </c>
      <c r="Q10" s="199">
        <f>IFERROR(VLOOKUP('RESUMEN COSTOS'!A10,'DINAMICA H-H'!$L$4:$V$500,11,FALSE),"-")</f>
        <v>96.68318634986224</v>
      </c>
      <c r="R10" s="200">
        <f>Q10/W10</f>
        <v>0.25338655389829418</v>
      </c>
      <c r="S10" s="155">
        <f>IFERROR(VLOOKUP(A10,'DINAMICA MATERIALES'!$F$4:$G$551,2,FALSE),"0")</f>
        <v>10.176322038556926</v>
      </c>
      <c r="T10" s="198">
        <f>S10/W10</f>
        <v>2.6670026817055534E-2</v>
      </c>
      <c r="U10" s="199">
        <f>N10*6</f>
        <v>246.29999999999998</v>
      </c>
      <c r="V10" s="200">
        <f>U10/W10</f>
        <v>0.64550115259248264</v>
      </c>
      <c r="W10" s="32">
        <f>SUM(O10,Q10,S10,U10)</f>
        <v>381.56399723037202</v>
      </c>
      <c r="X10" s="31">
        <f>IFERROR(VLOOKUP(A10,Planning!$C$6:$O$705,12,FALSE),"-")</f>
        <v>939.14</v>
      </c>
      <c r="Y10" s="197">
        <f>IFERROR(VLOOKUP(A10,Planning!$C$375:$O$700,13,FALSE),"")</f>
        <v>0.4</v>
      </c>
      <c r="Z10" s="273">
        <f>IF(X10&gt;0,(X10-W10)/X10,"")</f>
        <v>0.59370914109677786</v>
      </c>
      <c r="AA10" s="639" t="s">
        <v>2258</v>
      </c>
      <c r="AB10" s="276"/>
      <c r="AO10" s="380"/>
    </row>
    <row r="11" spans="1:41" s="18" customFormat="1" x14ac:dyDescent="0.25">
      <c r="A11" s="28">
        <v>18</v>
      </c>
      <c r="B11" s="155" t="str">
        <f>IFERROR(VLOOKUP(A11,Planning!$C$6:$J$700,3,FALSE),"-")</f>
        <v>Shake shack</v>
      </c>
      <c r="C11" s="155" t="str">
        <f>IFERROR(VLOOKUP(A11,Planning!$C$6:$J$700,5,FALSE),"-")</f>
        <v>F-06 Rectangular top table</v>
      </c>
      <c r="D11" s="550">
        <f>IFERROR(VLOOKUP(A11,Planning!$C$6:$J$700,6,FALSE),"-")</f>
        <v>3</v>
      </c>
      <c r="E11" s="26">
        <f>IFERROR(VLOOKUP('RESUMEN COSTOS'!A11,'DINAMICA H-H'!$L$4:$V$500,2,FALSE),"-")</f>
        <v>1.5833333333333335</v>
      </c>
      <c r="F11" s="27">
        <f>IFERROR(VLOOKUP('RESUMEN COSTOS'!A11,'DINAMICA H-H'!$L$4:$V$500,3,FALSE),"-")</f>
        <v>2.416666666666667</v>
      </c>
      <c r="G11" s="27">
        <f>IFERROR(VLOOKUP('RESUMEN COSTOS'!A11,'DINAMICA H-H'!$L$4:$V$500,4,FALSE),"-")</f>
        <v>16.533333333333335</v>
      </c>
      <c r="H11" s="27">
        <f>IFERROR(VLOOKUP('RESUMEN COSTOS'!A11,'DINAMICA H-H'!$L$4:$V$500,5,FALSE),"-")</f>
        <v>0</v>
      </c>
      <c r="I11" s="27">
        <f>IFERROR(VLOOKUP('RESUMEN COSTOS'!A11,'DINAMICA H-H'!$L$4:$V$500,6,FALSE),"-")</f>
        <v>0</v>
      </c>
      <c r="J11" s="27">
        <f>IFERROR(VLOOKUP('RESUMEN COSTOS'!A11,'DINAMICA H-H'!$L$4:$V$500,7,FALSE),"-")</f>
        <v>0</v>
      </c>
      <c r="K11" s="27">
        <f>IFERROR(VLOOKUP('RESUMEN COSTOS'!A11,'DINAMICA H-H'!$L$4:$V$500,8,FALSE),"-")</f>
        <v>0</v>
      </c>
      <c r="L11" s="27">
        <f>IFERROR(VLOOKUP('RESUMEN COSTOS'!A11,'DINAMICA H-H'!$L$4:$V$500,9,FALSE),"-")</f>
        <v>0</v>
      </c>
      <c r="M11" s="27">
        <f>IFERROR(VLOOKUP('RESUMEN COSTOS'!A11,'DINAMICA H-H'!$L$4:$V$500,10,FALSE),"-")</f>
        <v>0</v>
      </c>
      <c r="N11" s="275">
        <f t="shared" si="0"/>
        <v>20.533333333333335</v>
      </c>
      <c r="O11" s="274">
        <f>IFERROR(VLOOKUP(A11,'DINAMICA MADERA'!$E$6:$G$500,3,FALSE),"0")</f>
        <v>39.766284378733971</v>
      </c>
      <c r="P11" s="198">
        <f>O11/W11</f>
        <v>0.13206023530604027</v>
      </c>
      <c r="Q11" s="199">
        <f>IFERROR(VLOOKUP('RESUMEN COSTOS'!A11,'DINAMICA H-H'!$L$4:$V$500,11,FALSE),"-")</f>
        <v>46.887170712580357</v>
      </c>
      <c r="R11" s="200">
        <f>Q11/W11</f>
        <v>0.15570805504899354</v>
      </c>
      <c r="S11" s="155">
        <f>IFERROR(VLOOKUP(A11,'DINAMICA MATERIALES'!$F$4:$G$551,2,FALSE),"0")</f>
        <v>91.268864481859339</v>
      </c>
      <c r="T11" s="198">
        <f>S11/W11</f>
        <v>0.30309564767974867</v>
      </c>
      <c r="U11" s="199">
        <f>N11*6</f>
        <v>123.20000000000002</v>
      </c>
      <c r="V11" s="200">
        <f>U11/W11</f>
        <v>0.40913606196521751</v>
      </c>
      <c r="W11" s="32">
        <f>SUM(O11,Q11,S11,U11)</f>
        <v>301.12231957317368</v>
      </c>
      <c r="X11" s="31">
        <f>IFERROR(VLOOKUP(A11,Planning!$C$6:$O$705,12,FALSE),"-")</f>
        <v>3698.91</v>
      </c>
      <c r="Y11" s="197">
        <f>IFERROR(VLOOKUP(A11,Planning!$C$375:$O$700,13,FALSE),"")</f>
        <v>0.37</v>
      </c>
      <c r="Z11" s="273">
        <f>IF(X11&gt;0,(X11-W11)/X11,"")</f>
        <v>0.91859160683196572</v>
      </c>
      <c r="AA11" s="639" t="s">
        <v>2258</v>
      </c>
      <c r="AB11" s="276"/>
      <c r="AO11" s="380"/>
    </row>
    <row r="12" spans="1:41" s="18" customFormat="1" x14ac:dyDescent="0.25">
      <c r="A12" s="28">
        <v>19</v>
      </c>
      <c r="B12" s="155" t="str">
        <f>IFERROR(VLOOKUP(A12,Planning!$C$6:$J$700,3,FALSE),"-")</f>
        <v>Shake shack</v>
      </c>
      <c r="C12" s="155" t="str">
        <f>IFERROR(VLOOKUP(A12,Planning!$C$6:$J$700,5,FALSE),"-")</f>
        <v>F-07 Bar heigth top table</v>
      </c>
      <c r="D12" s="550">
        <f>IFERROR(VLOOKUP(A12,Planning!$C$6:$J$700,6,FALSE),"-")</f>
        <v>2</v>
      </c>
      <c r="E12" s="26">
        <f>IFERROR(VLOOKUP('RESUMEN COSTOS'!A12,'DINAMICA H-H'!$L$4:$V$500,2,FALSE),"-")</f>
        <v>1.3333333333333333</v>
      </c>
      <c r="F12" s="27">
        <f>IFERROR(VLOOKUP('RESUMEN COSTOS'!A12,'DINAMICA H-H'!$L$4:$V$500,3,FALSE),"-")</f>
        <v>1.6666666666666665</v>
      </c>
      <c r="G12" s="27">
        <f>IFERROR(VLOOKUP('RESUMEN COSTOS'!A12,'DINAMICA H-H'!$L$4:$V$500,4,FALSE),"-")</f>
        <v>4.8000000000000007</v>
      </c>
      <c r="H12" s="27">
        <f>IFERROR(VLOOKUP('RESUMEN COSTOS'!A12,'DINAMICA H-H'!$L$4:$V$500,5,FALSE),"-")</f>
        <v>0</v>
      </c>
      <c r="I12" s="27">
        <f>IFERROR(VLOOKUP('RESUMEN COSTOS'!A12,'DINAMICA H-H'!$L$4:$V$500,6,FALSE),"-")</f>
        <v>0</v>
      </c>
      <c r="J12" s="27">
        <f>IFERROR(VLOOKUP('RESUMEN COSTOS'!A12,'DINAMICA H-H'!$L$4:$V$500,7,FALSE),"-")</f>
        <v>0</v>
      </c>
      <c r="K12" s="27">
        <f>IFERROR(VLOOKUP('RESUMEN COSTOS'!A12,'DINAMICA H-H'!$L$4:$V$500,8,FALSE),"-")</f>
        <v>0</v>
      </c>
      <c r="L12" s="27">
        <f>IFERROR(VLOOKUP('RESUMEN COSTOS'!A12,'DINAMICA H-H'!$L$4:$V$500,9,FALSE),"-")</f>
        <v>0</v>
      </c>
      <c r="M12" s="27">
        <f>IFERROR(VLOOKUP('RESUMEN COSTOS'!A12,'DINAMICA H-H'!$L$4:$V$500,10,FALSE),"-")</f>
        <v>0</v>
      </c>
      <c r="N12" s="275">
        <f t="shared" si="0"/>
        <v>7.8000000000000007</v>
      </c>
      <c r="O12" s="274">
        <f>IFERROR(VLOOKUP(A12,'DINAMICA MADERA'!$E$6:$G$500,3,FALSE),"0")</f>
        <v>46.393998441856297</v>
      </c>
      <c r="P12" s="198">
        <f>O12/W12</f>
        <v>0.26782957807908597</v>
      </c>
      <c r="Q12" s="199">
        <f>IFERROR(VLOOKUP('RESUMEN COSTOS'!A12,'DINAMICA H-H'!$L$4:$V$500,11,FALSE),"-")</f>
        <v>19.182178779116924</v>
      </c>
      <c r="R12" s="200">
        <f>Q12/W12</f>
        <v>0.1107374880715912</v>
      </c>
      <c r="S12" s="155">
        <f>IFERROR(VLOOKUP(A12,'DINAMICA MATERIALES'!$F$4:$G$551,2,FALSE),"0")</f>
        <v>60.845909654572885</v>
      </c>
      <c r="T12" s="198">
        <f>S12/W12</f>
        <v>0.35125953480914068</v>
      </c>
      <c r="U12" s="199">
        <f>N12*6</f>
        <v>46.800000000000004</v>
      </c>
      <c r="V12" s="200">
        <f>U12/W12</f>
        <v>0.27017339904018206</v>
      </c>
      <c r="W12" s="32">
        <f>SUM(O12,Q12,S12,U12)</f>
        <v>173.22208687554613</v>
      </c>
      <c r="X12" s="31">
        <f>IFERROR(VLOOKUP(A12,Planning!$C$6:$O$705,12,FALSE),"-")</f>
        <v>3186.16</v>
      </c>
      <c r="Y12" s="197">
        <f>IFERROR(VLOOKUP(A12,Planning!$C$375:$O$700,13,FALSE),"")</f>
        <v>0.38</v>
      </c>
      <c r="Z12" s="273">
        <f>IF(X12&gt;0,(X12-W12)/X12,"")</f>
        <v>0.94563296040514411</v>
      </c>
      <c r="AA12" s="639" t="s">
        <v>2258</v>
      </c>
      <c r="AB12" s="276"/>
      <c r="AO12" s="380"/>
    </row>
    <row r="13" spans="1:41" s="18" customFormat="1" x14ac:dyDescent="0.25">
      <c r="A13" s="28">
        <v>21</v>
      </c>
      <c r="B13" s="155" t="str">
        <f>IFERROR(VLOOKUP(A13,Planning!$C$6:$J$700,3,FALSE),"-")</f>
        <v>Shake shack</v>
      </c>
      <c r="C13" s="155" t="str">
        <f>IFERROR(VLOOKUP(A13,Planning!$C$6:$J$700,5,FALSE),"-")</f>
        <v>F-09 Ada Rectangular top table</v>
      </c>
      <c r="D13" s="550">
        <f>IFERROR(VLOOKUP(A13,Planning!$C$6:$J$700,6,FALSE),"-")</f>
        <v>4</v>
      </c>
      <c r="E13" s="26">
        <f>IFERROR(VLOOKUP('RESUMEN COSTOS'!A13,'DINAMICA H-H'!$L$4:$V$500,2,FALSE),"-")</f>
        <v>1.916666666666667</v>
      </c>
      <c r="F13" s="27">
        <f>IFERROR(VLOOKUP('RESUMEN COSTOS'!A13,'DINAMICA H-H'!$L$4:$V$500,3,FALSE),"-")</f>
        <v>6.25</v>
      </c>
      <c r="G13" s="27">
        <f>IFERROR(VLOOKUP('RESUMEN COSTOS'!A13,'DINAMICA H-H'!$L$4:$V$500,4,FALSE),"-")</f>
        <v>8.6666666666666679</v>
      </c>
      <c r="H13" s="27">
        <f>IFERROR(VLOOKUP('RESUMEN COSTOS'!A13,'DINAMICA H-H'!$L$4:$V$500,5,FALSE),"-")</f>
        <v>0</v>
      </c>
      <c r="I13" s="27">
        <f>IFERROR(VLOOKUP('RESUMEN COSTOS'!A13,'DINAMICA H-H'!$L$4:$V$500,6,FALSE),"-")</f>
        <v>0</v>
      </c>
      <c r="J13" s="27">
        <f>IFERROR(VLOOKUP('RESUMEN COSTOS'!A13,'DINAMICA H-H'!$L$4:$V$500,7,FALSE),"-")</f>
        <v>0</v>
      </c>
      <c r="K13" s="27">
        <f>IFERROR(VLOOKUP('RESUMEN COSTOS'!A13,'DINAMICA H-H'!$L$4:$V$500,8,FALSE),"-")</f>
        <v>0</v>
      </c>
      <c r="L13" s="27">
        <f>IFERROR(VLOOKUP('RESUMEN COSTOS'!A13,'DINAMICA H-H'!$L$4:$V$500,9,FALSE),"-")</f>
        <v>0</v>
      </c>
      <c r="M13" s="27">
        <f>IFERROR(VLOOKUP('RESUMEN COSTOS'!A13,'DINAMICA H-H'!$L$4:$V$500,10,FALSE),"-")</f>
        <v>0</v>
      </c>
      <c r="N13" s="275">
        <f>SUM(E13:M13)</f>
        <v>16.833333333333336</v>
      </c>
      <c r="O13" s="274">
        <f>IFERROR(VLOOKUP(A13,'DINAMICA MADERA'!$E$6:$G$500,3,FALSE),"0")</f>
        <v>57.440188547060174</v>
      </c>
      <c r="P13" s="198">
        <f t="shared" si="8"/>
        <v>0.17920442815927404</v>
      </c>
      <c r="Q13" s="199">
        <f>IFERROR(VLOOKUP('RESUMEN COSTOS'!A13,'DINAMICA H-H'!$L$4:$V$500,11,FALSE),"-")</f>
        <v>40.396838094008267</v>
      </c>
      <c r="R13" s="200">
        <f t="shared" si="9"/>
        <v>0.12603183334171073</v>
      </c>
      <c r="S13" s="155">
        <f>IFERROR(VLOOKUP(A13,'DINAMICA MATERIALES'!$F$4:$G$551,2,FALSE),"0")</f>
        <v>121.69181930914577</v>
      </c>
      <c r="T13" s="198">
        <f t="shared" si="10"/>
        <v>0.37965949351106898</v>
      </c>
      <c r="U13" s="199">
        <f t="shared" si="11"/>
        <v>101.00000000000001</v>
      </c>
      <c r="V13" s="200">
        <f t="shared" si="12"/>
        <v>0.31510424498794637</v>
      </c>
      <c r="W13" s="32">
        <f t="shared" si="14"/>
        <v>320.52884595021419</v>
      </c>
      <c r="X13" s="31">
        <f>IFERROR(VLOOKUP(A13,Planning!$C$6:$O$705,12,FALSE),"-")</f>
        <v>4931.88</v>
      </c>
      <c r="Y13" s="197">
        <f>IFERROR(VLOOKUP(A13,Planning!$C$375:$O$700,13,FALSE),"")</f>
        <v>0.375</v>
      </c>
      <c r="Z13" s="273">
        <f t="shared" si="1"/>
        <v>0.93500879057271991</v>
      </c>
      <c r="AA13" s="639" t="s">
        <v>2258</v>
      </c>
      <c r="AB13" s="276"/>
      <c r="AO13" s="380"/>
    </row>
    <row r="14" spans="1:41" s="18" customFormat="1" x14ac:dyDescent="0.25">
      <c r="A14" s="28">
        <v>22</v>
      </c>
      <c r="B14" s="155" t="str">
        <f>IFERROR(VLOOKUP(A14,Planning!$C$6:$J$700,3,FALSE),"-")</f>
        <v>Shake shack</v>
      </c>
      <c r="C14" s="155" t="str">
        <f>IFERROR(VLOOKUP(A14,Planning!$C$6:$J$700,5,FALSE),"-")</f>
        <v>F-11 Large c-shaped banquette</v>
      </c>
      <c r="D14" s="550">
        <f>IFERROR(VLOOKUP(A14,Planning!$C$6:$J$700,6,FALSE),"-")</f>
        <v>2</v>
      </c>
      <c r="E14" s="26">
        <f>IFERROR(VLOOKUP('RESUMEN COSTOS'!A14,'DINAMICA H-H'!$L$4:$V$500,2,FALSE),"-")</f>
        <v>20</v>
      </c>
      <c r="F14" s="27">
        <f>IFERROR(VLOOKUP('RESUMEN COSTOS'!A14,'DINAMICA H-H'!$L$4:$V$500,3,FALSE),"-")</f>
        <v>114.55000000000001</v>
      </c>
      <c r="G14" s="27">
        <f>IFERROR(VLOOKUP('RESUMEN COSTOS'!A14,'DINAMICA H-H'!$L$4:$V$500,4,FALSE),"-")</f>
        <v>0</v>
      </c>
      <c r="H14" s="27">
        <f>IFERROR(VLOOKUP('RESUMEN COSTOS'!A14,'DINAMICA H-H'!$L$4:$V$500,5,FALSE),"-")</f>
        <v>0</v>
      </c>
      <c r="I14" s="27">
        <f>IFERROR(VLOOKUP('RESUMEN COSTOS'!A14,'DINAMICA H-H'!$L$4:$V$500,6,FALSE),"-")</f>
        <v>0</v>
      </c>
      <c r="J14" s="27">
        <f>IFERROR(VLOOKUP('RESUMEN COSTOS'!A14,'DINAMICA H-H'!$L$4:$V$500,7,FALSE),"-")</f>
        <v>0</v>
      </c>
      <c r="K14" s="27">
        <f>IFERROR(VLOOKUP('RESUMEN COSTOS'!A14,'DINAMICA H-H'!$L$4:$V$500,8,FALSE),"-")</f>
        <v>0</v>
      </c>
      <c r="L14" s="27">
        <f>IFERROR(VLOOKUP('RESUMEN COSTOS'!A14,'DINAMICA H-H'!$L$4:$V$500,9,FALSE),"-")</f>
        <v>0</v>
      </c>
      <c r="M14" s="27">
        <f>IFERROR(VLOOKUP('RESUMEN COSTOS'!A14,'DINAMICA H-H'!$L$4:$V$500,10,FALSE),"-")</f>
        <v>2.5833333333333335</v>
      </c>
      <c r="N14" s="275">
        <f t="shared" si="0"/>
        <v>137.13333333333335</v>
      </c>
      <c r="O14" s="274">
        <f>IFERROR(VLOOKUP(A14,'DINAMICA MADERA'!$E$6:$G$500,3,FALSE),"0")</f>
        <v>867.88780734616159</v>
      </c>
      <c r="P14" s="198">
        <f t="shared" si="8"/>
        <v>0.43979532473438859</v>
      </c>
      <c r="Q14" s="199">
        <f>IFERROR(VLOOKUP('RESUMEN COSTOS'!A14,'DINAMICA H-H'!$L$4:$V$500,11,FALSE),"-")</f>
        <v>282.70244610938948</v>
      </c>
      <c r="R14" s="200">
        <f t="shared" si="9"/>
        <v>0.14325724251164043</v>
      </c>
      <c r="S14" s="155" t="str">
        <f>IFERROR(VLOOKUP(A14,'DINAMICA MATERIALES'!$F$4:$G$551,2,FALSE),"0")</f>
        <v>0</v>
      </c>
      <c r="T14" s="198">
        <f t="shared" si="10"/>
        <v>0</v>
      </c>
      <c r="U14" s="199">
        <f t="shared" si="11"/>
        <v>822.80000000000018</v>
      </c>
      <c r="V14" s="200">
        <f t="shared" si="12"/>
        <v>0.41694743275397095</v>
      </c>
      <c r="W14" s="32">
        <f t="shared" si="14"/>
        <v>1973.3902534555514</v>
      </c>
      <c r="X14" s="31">
        <f>IFERROR(VLOOKUP(A14,Planning!$C$6:$O$705,12,FALSE),"-")</f>
        <v>17395.060000000001</v>
      </c>
      <c r="Y14" s="197">
        <f>IFERROR(VLOOKUP(A14,Planning!$C$375:$O$700,13,FALSE),"")</f>
        <v>0.2</v>
      </c>
      <c r="Z14" s="273">
        <f t="shared" si="1"/>
        <v>0.88655455896929636</v>
      </c>
      <c r="AA14" s="639" t="s">
        <v>2258</v>
      </c>
      <c r="AB14" s="276"/>
      <c r="AO14" s="380"/>
    </row>
    <row r="15" spans="1:41" s="18" customFormat="1" x14ac:dyDescent="0.25">
      <c r="A15" s="28">
        <v>23</v>
      </c>
      <c r="B15" s="155" t="str">
        <f>IFERROR(VLOOKUP(A15,Planning!$C$6:$J$700,3,FALSE),"-")</f>
        <v>Shake shack</v>
      </c>
      <c r="C15" s="155" t="str">
        <f>IFERROR(VLOOKUP(A15,Planning!$C$6:$J$700,5,FALSE),"-")</f>
        <v>F-12 Small c-shaped banquette</v>
      </c>
      <c r="D15" s="550">
        <f>IFERROR(VLOOKUP(A15,Planning!$C$6:$J$700,6,FALSE),"-")</f>
        <v>1</v>
      </c>
      <c r="E15" s="26">
        <f>IFERROR(VLOOKUP('RESUMEN COSTOS'!A15,'DINAMICA H-H'!$L$4:$V$500,2,FALSE),"-")</f>
        <v>7.75</v>
      </c>
      <c r="F15" s="27">
        <f>IFERROR(VLOOKUP('RESUMEN COSTOS'!A15,'DINAMICA H-H'!$L$4:$V$500,3,FALSE),"-")</f>
        <v>64.916666666666671</v>
      </c>
      <c r="G15" s="27">
        <f>IFERROR(VLOOKUP('RESUMEN COSTOS'!A15,'DINAMICA H-H'!$L$4:$V$500,4,FALSE),"-")</f>
        <v>0</v>
      </c>
      <c r="H15" s="27">
        <f>IFERROR(VLOOKUP('RESUMEN COSTOS'!A15,'DINAMICA H-H'!$L$4:$V$500,5,FALSE),"-")</f>
        <v>0</v>
      </c>
      <c r="I15" s="27">
        <f>IFERROR(VLOOKUP('RESUMEN COSTOS'!A15,'DINAMICA H-H'!$L$4:$V$500,6,FALSE),"-")</f>
        <v>0</v>
      </c>
      <c r="J15" s="27">
        <f>IFERROR(VLOOKUP('RESUMEN COSTOS'!A15,'DINAMICA H-H'!$L$4:$V$500,7,FALSE),"-")</f>
        <v>0</v>
      </c>
      <c r="K15" s="27">
        <f>IFERROR(VLOOKUP('RESUMEN COSTOS'!A15,'DINAMICA H-H'!$L$4:$V$500,8,FALSE),"-")</f>
        <v>0</v>
      </c>
      <c r="L15" s="27">
        <f>IFERROR(VLOOKUP('RESUMEN COSTOS'!A15,'DINAMICA H-H'!$L$4:$V$500,9,FALSE),"-")</f>
        <v>0</v>
      </c>
      <c r="M15" s="27">
        <f>IFERROR(VLOOKUP('RESUMEN COSTOS'!A15,'DINAMICA H-H'!$L$4:$V$500,10,FALSE),"-")</f>
        <v>0</v>
      </c>
      <c r="N15" s="275">
        <f t="shared" si="0"/>
        <v>72.666666666666671</v>
      </c>
      <c r="O15" s="274">
        <f>IFERROR(VLOOKUP(A15,'DINAMICA MADERA'!$E$6:$G$500,3,FALSE),"0")</f>
        <v>246.5180702084395</v>
      </c>
      <c r="P15" s="198">
        <f t="shared" si="8"/>
        <v>0.29481790533589769</v>
      </c>
      <c r="Q15" s="199">
        <f>IFERROR(VLOOKUP('RESUMEN COSTOS'!A15,'DINAMICA H-H'!$L$4:$V$500,11,FALSE),"-")</f>
        <v>153.65254815197426</v>
      </c>
      <c r="R15" s="200">
        <f t="shared" si="9"/>
        <v>0.18375741120067143</v>
      </c>
      <c r="S15" s="155" t="str">
        <f>IFERROR(VLOOKUP(A15,'DINAMICA MATERIALES'!$F$4:$G$551,2,FALSE),"0")</f>
        <v>0</v>
      </c>
      <c r="T15" s="198">
        <f t="shared" si="10"/>
        <v>0</v>
      </c>
      <c r="U15" s="199">
        <f t="shared" si="11"/>
        <v>436</v>
      </c>
      <c r="V15" s="200">
        <f t="shared" si="12"/>
        <v>0.52142468346343085</v>
      </c>
      <c r="W15" s="32">
        <f t="shared" si="14"/>
        <v>836.17061836041375</v>
      </c>
      <c r="X15" s="31">
        <f>IFERROR(VLOOKUP(A15,Planning!$C$6:$O$705,12,FALSE),"-")</f>
        <v>4940.24</v>
      </c>
      <c r="Y15" s="197">
        <f>IFERROR(VLOOKUP(A15,Planning!$C$375:$O$700,13,FALSE),"")</f>
        <v>0.2</v>
      </c>
      <c r="Z15" s="273">
        <f>IF(X15&gt;0,(X15-W15)/X15,"")</f>
        <v>0.8307429156558358</v>
      </c>
      <c r="AA15" s="639" t="s">
        <v>2258</v>
      </c>
      <c r="AB15" s="276"/>
      <c r="AO15" s="380"/>
    </row>
    <row r="16" spans="1:41" s="18" customFormat="1" x14ac:dyDescent="0.25">
      <c r="A16" s="28">
        <v>24</v>
      </c>
      <c r="B16" s="155" t="str">
        <f>IFERROR(VLOOKUP(A16,Planning!$C$6:$J$700,3,FALSE),"-")</f>
        <v>Shake shack</v>
      </c>
      <c r="C16" s="155" t="str">
        <f>IFERROR(VLOOKUP(A16,Planning!$C$6:$J$700,5,FALSE),"-")</f>
        <v>F-13 Banquette</v>
      </c>
      <c r="D16" s="550">
        <f>IFERROR(VLOOKUP(A16,Planning!$C$6:$J$700,6,FALSE),"-")</f>
        <v>1</v>
      </c>
      <c r="E16" s="26">
        <f>IFERROR(VLOOKUP('RESUMEN COSTOS'!A16,'DINAMICA H-H'!$L$4:$V$500,2,FALSE),"-")</f>
        <v>29.333333333333332</v>
      </c>
      <c r="F16" s="27">
        <f>IFERROR(VLOOKUP('RESUMEN COSTOS'!A16,'DINAMICA H-H'!$L$4:$V$500,3,FALSE),"-")</f>
        <v>78.666666666666671</v>
      </c>
      <c r="G16" s="27">
        <f>IFERROR(VLOOKUP('RESUMEN COSTOS'!A16,'DINAMICA H-H'!$L$4:$V$500,4,FALSE),"-")</f>
        <v>1.25</v>
      </c>
      <c r="H16" s="27">
        <f>IFERROR(VLOOKUP('RESUMEN COSTOS'!A16,'DINAMICA H-H'!$L$4:$V$500,5,FALSE),"-")</f>
        <v>0</v>
      </c>
      <c r="I16" s="27">
        <f>IFERROR(VLOOKUP('RESUMEN COSTOS'!A16,'DINAMICA H-H'!$L$4:$V$500,6,FALSE),"-")</f>
        <v>0</v>
      </c>
      <c r="J16" s="27">
        <f>IFERROR(VLOOKUP('RESUMEN COSTOS'!A16,'DINAMICA H-H'!$L$4:$V$500,7,FALSE),"-")</f>
        <v>0</v>
      </c>
      <c r="K16" s="27">
        <f>IFERROR(VLOOKUP('RESUMEN COSTOS'!A16,'DINAMICA H-H'!$L$4:$V$500,8,FALSE),"-")</f>
        <v>0</v>
      </c>
      <c r="L16" s="27">
        <f>IFERROR(VLOOKUP('RESUMEN COSTOS'!A16,'DINAMICA H-H'!$L$4:$V$500,9,FALSE),"-")</f>
        <v>0</v>
      </c>
      <c r="M16" s="27">
        <f>IFERROR(VLOOKUP('RESUMEN COSTOS'!A16,'DINAMICA H-H'!$L$4:$V$500,10,FALSE),"-")</f>
        <v>1.9166666666666665</v>
      </c>
      <c r="N16" s="275">
        <f t="shared" si="0"/>
        <v>111.16666666666667</v>
      </c>
      <c r="O16" s="274">
        <f>IFERROR(VLOOKUP(A16,'DINAMICA MADERA'!$E$6:$G$500,3,FALSE),"0")</f>
        <v>462.70357980348967</v>
      </c>
      <c r="P16" s="198">
        <f t="shared" si="8"/>
        <v>0.33891778729993782</v>
      </c>
      <c r="Q16" s="199">
        <f>IFERROR(VLOOKUP('RESUMEN COSTOS'!A16,'DINAMICA H-H'!$L$4:$V$500,11,FALSE),"-")</f>
        <v>235.53482650654271</v>
      </c>
      <c r="R16" s="200">
        <f t="shared" si="9"/>
        <v>0.1725228541900945</v>
      </c>
      <c r="S16" s="155" t="str">
        <f>IFERROR(VLOOKUP(A16,'DINAMICA MATERIALES'!$F$4:$G$551,2,FALSE),"0")</f>
        <v>0</v>
      </c>
      <c r="T16" s="198">
        <f t="shared" si="10"/>
        <v>0</v>
      </c>
      <c r="U16" s="199">
        <f t="shared" si="11"/>
        <v>667</v>
      </c>
      <c r="V16" s="200">
        <f t="shared" si="12"/>
        <v>0.48855935850996768</v>
      </c>
      <c r="W16" s="32">
        <f t="shared" si="14"/>
        <v>1365.2384063100324</v>
      </c>
      <c r="X16" s="31">
        <f>IFERROR(VLOOKUP(A16,Planning!$C$6:$O$705,12,FALSE),"-")</f>
        <v>17246.04</v>
      </c>
      <c r="Y16" s="197">
        <f>IFERROR(VLOOKUP(A16,Planning!$C$375:$O$700,13,FALSE),"")</f>
        <v>0.1</v>
      </c>
      <c r="Z16" s="273">
        <f t="shared" si="1"/>
        <v>0.92083757162165736</v>
      </c>
      <c r="AA16" s="639" t="s">
        <v>2258</v>
      </c>
      <c r="AB16" s="276"/>
      <c r="AO16" s="380"/>
    </row>
    <row r="17" spans="1:41" s="18" customFormat="1" x14ac:dyDescent="0.25">
      <c r="A17" s="28">
        <v>25</v>
      </c>
      <c r="B17" s="155" t="str">
        <f>IFERROR(VLOOKUP(A17,Planning!$C$6:$J$700,3,FALSE),"-")</f>
        <v>Shake shack</v>
      </c>
      <c r="C17" s="155" t="str">
        <f>IFERROR(VLOOKUP(A17,Planning!$C$6:$J$700,5,FALSE),"-")</f>
        <v>F-14 Booths</v>
      </c>
      <c r="D17" s="550">
        <f>IFERROR(VLOOKUP(A17,Planning!$C$6:$J$700,6,FALSE),"-")</f>
        <v>6</v>
      </c>
      <c r="E17" s="26">
        <f>IFERROR(VLOOKUP('RESUMEN COSTOS'!A17,'DINAMICA H-H'!$L$4:$V$500,2,FALSE),"-")</f>
        <v>23.083333333333336</v>
      </c>
      <c r="F17" s="27">
        <f>IFERROR(VLOOKUP('RESUMEN COSTOS'!A17,'DINAMICA H-H'!$L$4:$V$500,3,FALSE),"-")</f>
        <v>108.91666666666666</v>
      </c>
      <c r="G17" s="27">
        <f>IFERROR(VLOOKUP('RESUMEN COSTOS'!A17,'DINAMICA H-H'!$L$4:$V$500,4,FALSE),"-")</f>
        <v>4.5</v>
      </c>
      <c r="H17" s="27">
        <f>IFERROR(VLOOKUP('RESUMEN COSTOS'!A17,'DINAMICA H-H'!$L$4:$V$500,5,FALSE),"-")</f>
        <v>0</v>
      </c>
      <c r="I17" s="27">
        <f>IFERROR(VLOOKUP('RESUMEN COSTOS'!A17,'DINAMICA H-H'!$L$4:$V$500,6,FALSE),"-")</f>
        <v>0</v>
      </c>
      <c r="J17" s="27">
        <f>IFERROR(VLOOKUP('RESUMEN COSTOS'!A17,'DINAMICA H-H'!$L$4:$V$500,7,FALSE),"-")</f>
        <v>0</v>
      </c>
      <c r="K17" s="27">
        <f>IFERROR(VLOOKUP('RESUMEN COSTOS'!A17,'DINAMICA H-H'!$L$4:$V$500,8,FALSE),"-")</f>
        <v>0</v>
      </c>
      <c r="L17" s="27">
        <f>IFERROR(VLOOKUP('RESUMEN COSTOS'!A17,'DINAMICA H-H'!$L$4:$V$500,9,FALSE),"-")</f>
        <v>0</v>
      </c>
      <c r="M17" s="27">
        <f>IFERROR(VLOOKUP('RESUMEN COSTOS'!A17,'DINAMICA H-H'!$L$4:$V$500,10,FALSE),"-")</f>
        <v>7.583333333333333</v>
      </c>
      <c r="N17" s="275">
        <f t="shared" si="0"/>
        <v>144.08333333333334</v>
      </c>
      <c r="O17" s="274">
        <f>IFERROR(VLOOKUP(A17,'DINAMICA MADERA'!$E$6:$G$500,3,FALSE),"0")</f>
        <v>360.78755385153789</v>
      </c>
      <c r="P17" s="198">
        <f t="shared" si="8"/>
        <v>0.19727474756518379</v>
      </c>
      <c r="Q17" s="199">
        <f>IFERROR(VLOOKUP('RESUMEN COSTOS'!A17,'DINAMICA H-H'!$L$4:$V$500,11,FALSE),"-")</f>
        <v>308.5333855490511</v>
      </c>
      <c r="R17" s="200">
        <f t="shared" si="9"/>
        <v>0.16870273128841506</v>
      </c>
      <c r="S17" s="155">
        <f>IFERROR(VLOOKUP(A17,'DINAMICA MATERIALES'!$F$4:$G$551,2,FALSE),"0")</f>
        <v>295.0373321444095</v>
      </c>
      <c r="T17" s="198">
        <f t="shared" si="10"/>
        <v>0.16132323468409904</v>
      </c>
      <c r="U17" s="199">
        <f t="shared" ref="U17" si="15">N17*6</f>
        <v>864.5</v>
      </c>
      <c r="V17" s="200">
        <f t="shared" si="12"/>
        <v>0.47269928646230219</v>
      </c>
      <c r="W17" s="32">
        <f t="shared" ref="W17" si="16">SUM(O17,Q17,S17,U17)</f>
        <v>1828.8582715449984</v>
      </c>
      <c r="X17" s="31">
        <f>IFERROR(VLOOKUP(A17,Planning!$C$6:$O$705,12,FALSE),"-")</f>
        <v>11275.44</v>
      </c>
      <c r="Y17" s="197">
        <f>IFERROR(VLOOKUP(A17,Planning!$C$375:$O$700,13,FALSE),"")</f>
        <v>0.28499999999999998</v>
      </c>
      <c r="Z17" s="273">
        <f t="shared" si="1"/>
        <v>0.83780160494446354</v>
      </c>
      <c r="AA17" s="639" t="s">
        <v>2258</v>
      </c>
      <c r="AB17" s="276"/>
      <c r="AO17" s="380"/>
    </row>
    <row r="18" spans="1:41" s="18" customFormat="1" x14ac:dyDescent="0.25">
      <c r="A18" s="28">
        <v>58</v>
      </c>
      <c r="B18" s="155" t="str">
        <f>IFERROR(VLOOKUP(A18,Planning!$C$6:$J$700,3,FALSE),"-")</f>
        <v>Proper Cloth</v>
      </c>
      <c r="C18" s="155" t="str">
        <f>IFERROR(VLOOKUP(A18,Planning!$C$6:$J$700,5,FALSE),"-")</f>
        <v>TA-01 Maderas Parson Table 01 (Large)</v>
      </c>
      <c r="D18" s="550">
        <f>IFERROR(VLOOKUP(A18,Planning!$C$6:$J$700,6,FALSE),"-")</f>
        <v>4</v>
      </c>
      <c r="E18" s="26">
        <f>IFERROR(VLOOKUP('RESUMEN COSTOS'!A18,'DINAMICA H-H'!$L$4:$V$500,2,FALSE),"-")</f>
        <v>3.8333333333333339</v>
      </c>
      <c r="F18" s="27">
        <f>IFERROR(VLOOKUP('RESUMEN COSTOS'!A18,'DINAMICA H-H'!$L$4:$V$500,3,FALSE),"-")</f>
        <v>47.333333333333336</v>
      </c>
      <c r="G18" s="27">
        <f>IFERROR(VLOOKUP('RESUMEN COSTOS'!A18,'DINAMICA H-H'!$L$4:$V$500,4,FALSE),"-")</f>
        <v>256.58333333333337</v>
      </c>
      <c r="H18" s="27">
        <f>IFERROR(VLOOKUP('RESUMEN COSTOS'!A18,'DINAMICA H-H'!$L$4:$V$500,5,FALSE),"-")</f>
        <v>33.333333333333329</v>
      </c>
      <c r="I18" s="27">
        <f>IFERROR(VLOOKUP('RESUMEN COSTOS'!A18,'DINAMICA H-H'!$L$4:$V$500,6,FALSE),"-")</f>
        <v>7.916666666666667</v>
      </c>
      <c r="J18" s="27">
        <f>IFERROR(VLOOKUP('RESUMEN COSTOS'!A18,'DINAMICA H-H'!$L$4:$V$500,7,FALSE),"-")</f>
        <v>0</v>
      </c>
      <c r="K18" s="27">
        <f>IFERROR(VLOOKUP('RESUMEN COSTOS'!A18,'DINAMICA H-H'!$L$4:$V$500,8,FALSE),"-")</f>
        <v>0</v>
      </c>
      <c r="L18" s="27">
        <f>IFERROR(VLOOKUP('RESUMEN COSTOS'!A18,'DINAMICA H-H'!$L$4:$V$500,9,FALSE),"-")</f>
        <v>0</v>
      </c>
      <c r="M18" s="27">
        <f>IFERROR(VLOOKUP('RESUMEN COSTOS'!A18,'DINAMICA H-H'!$L$4:$V$500,10,FALSE),"-")</f>
        <v>0.25</v>
      </c>
      <c r="N18" s="275">
        <f t="shared" si="0"/>
        <v>349.25000000000006</v>
      </c>
      <c r="O18" s="274">
        <f>IFERROR(VLOOKUP(A18,'DINAMICA MADERA'!$E$6:$G$500,3,FALSE),"0")</f>
        <v>430.66857161242842</v>
      </c>
      <c r="P18" s="198">
        <f t="shared" si="8"/>
        <v>0.11862580374410048</v>
      </c>
      <c r="Q18" s="199">
        <f>IFERROR(VLOOKUP('RESUMEN COSTOS'!A18,'DINAMICA H-H'!$L$4:$V$500,11,FALSE),"-")</f>
        <v>796.09402942992403</v>
      </c>
      <c r="R18" s="200">
        <f t="shared" si="9"/>
        <v>0.21928067270715837</v>
      </c>
      <c r="S18" s="155">
        <f>IFERROR(VLOOKUP(A18,'DINAMICA MATERIALES'!$F$4:$G$551,2,FALSE),"0")</f>
        <v>308.21709241006363</v>
      </c>
      <c r="T18" s="198">
        <f t="shared" si="10"/>
        <v>8.4897071030567747E-2</v>
      </c>
      <c r="U18" s="199">
        <f t="shared" ref="U18:U33" si="17">N18*6</f>
        <v>2095.5000000000005</v>
      </c>
      <c r="V18" s="200">
        <f t="shared" si="12"/>
        <v>0.57719645251817342</v>
      </c>
      <c r="W18" s="32">
        <f t="shared" ref="W18:W33" si="18">SUM(O18,Q18,S18,U18)</f>
        <v>3630.4796934524165</v>
      </c>
      <c r="X18" s="31">
        <f>IFERROR(VLOOKUP(A18,Planning!$C$6:$O$705,12,FALSE),"-")</f>
        <v>4400</v>
      </c>
      <c r="Y18" s="197">
        <f>IFERROR(VLOOKUP(A18,Planning!$C$375:$O$700,13,FALSE),"")</f>
        <v>0.56999999999999995</v>
      </c>
      <c r="Z18" s="273">
        <f t="shared" si="1"/>
        <v>0.17489097876081441</v>
      </c>
      <c r="AA18" s="680" t="s">
        <v>2259</v>
      </c>
      <c r="AB18" s="276"/>
      <c r="AO18" s="380"/>
    </row>
    <row r="19" spans="1:41" s="18" customFormat="1" x14ac:dyDescent="0.25">
      <c r="A19" s="28">
        <v>59</v>
      </c>
      <c r="B19" s="155" t="str">
        <f>IFERROR(VLOOKUP(A19,Planning!$C$6:$J$700,3,FALSE),"-")</f>
        <v>Proper Cloth</v>
      </c>
      <c r="C19" s="155" t="str">
        <f>IFERROR(VLOOKUP(A19,Planning!$C$6:$J$700,5,FALSE),"-")</f>
        <v>TA-02 Maderas Parson Table 01 (Small)</v>
      </c>
      <c r="D19" s="550">
        <f>IFERROR(VLOOKUP(A19,Planning!$C$6:$J$700,6,FALSE),"-")</f>
        <v>1</v>
      </c>
      <c r="E19" s="26">
        <f>IFERROR(VLOOKUP('RESUMEN COSTOS'!A19,'DINAMICA H-H'!$L$4:$V$500,2,FALSE),"-")</f>
        <v>3.416666666666667</v>
      </c>
      <c r="F19" s="27">
        <f>IFERROR(VLOOKUP('RESUMEN COSTOS'!A19,'DINAMICA H-H'!$L$4:$V$500,3,FALSE),"-")</f>
        <v>8.9166666666666661</v>
      </c>
      <c r="G19" s="27">
        <f>IFERROR(VLOOKUP('RESUMEN COSTOS'!A19,'DINAMICA H-H'!$L$4:$V$500,4,FALSE),"-")</f>
        <v>55.5</v>
      </c>
      <c r="H19" s="27">
        <f>IFERROR(VLOOKUP('RESUMEN COSTOS'!A19,'DINAMICA H-H'!$L$4:$V$500,5,FALSE),"-")</f>
        <v>6.75</v>
      </c>
      <c r="I19" s="27">
        <f>IFERROR(VLOOKUP('RESUMEN COSTOS'!A19,'DINAMICA H-H'!$L$4:$V$500,6,FALSE),"-")</f>
        <v>1</v>
      </c>
      <c r="J19" s="27">
        <f>IFERROR(VLOOKUP('RESUMEN COSTOS'!A19,'DINAMICA H-H'!$L$4:$V$500,7,FALSE),"-")</f>
        <v>0</v>
      </c>
      <c r="K19" s="27">
        <f>IFERROR(VLOOKUP('RESUMEN COSTOS'!A19,'DINAMICA H-H'!$L$4:$V$500,8,FALSE),"-")</f>
        <v>0</v>
      </c>
      <c r="L19" s="27">
        <f>IFERROR(VLOOKUP('RESUMEN COSTOS'!A19,'DINAMICA H-H'!$L$4:$V$500,9,FALSE),"-")</f>
        <v>0</v>
      </c>
      <c r="M19" s="27">
        <f>IFERROR(VLOOKUP('RESUMEN COSTOS'!A19,'DINAMICA H-H'!$L$4:$V$500,10,FALSE),"-")</f>
        <v>0</v>
      </c>
      <c r="N19" s="275">
        <f t="shared" si="0"/>
        <v>75.583333333333329</v>
      </c>
      <c r="O19" s="274">
        <f>IFERROR(VLOOKUP(A19,'DINAMICA MADERA'!$E$6:$G$500,3,FALSE),"0")</f>
        <v>95.437165026905532</v>
      </c>
      <c r="P19" s="198">
        <f t="shared" ref="P19:P28" si="19">O19/W19</f>
        <v>0.13224732553547311</v>
      </c>
      <c r="Q19" s="199">
        <f>IFERROR(VLOOKUP('RESUMEN COSTOS'!A19,'DINAMICA H-H'!$L$4:$V$500,11,FALSE),"-")</f>
        <v>174.28822437698958</v>
      </c>
      <c r="R19" s="200">
        <f t="shared" ref="R19:R28" si="20">Q19/W19</f>
        <v>0.24151127644754883</v>
      </c>
      <c r="S19" s="155">
        <f>IFERROR(VLOOKUP(A19,'DINAMICA MATERIALES'!$F$4:$G$551,2,FALSE),"0")</f>
        <v>-1.5687158910071126</v>
      </c>
      <c r="T19" s="198">
        <f t="shared" ref="T19:T28" si="21">S19/W19</f>
        <v>-2.1737703655824326E-3</v>
      </c>
      <c r="U19" s="199">
        <f t="shared" ref="U19:U28" si="22">N19*6</f>
        <v>453.5</v>
      </c>
      <c r="V19" s="200">
        <f t="shared" ref="V19:V28" si="23">U19/W19</f>
        <v>0.62841516838256051</v>
      </c>
      <c r="W19" s="32">
        <f t="shared" ref="W19" si="24">SUM(O19,Q19,S19,U19)</f>
        <v>721.65667351288801</v>
      </c>
      <c r="X19" s="31">
        <f>IFERROR(VLOOKUP(A19,Planning!$C$6:$O$705,12,FALSE),"-")</f>
        <v>600</v>
      </c>
      <c r="Y19" s="197">
        <f>IFERROR(VLOOKUP(A19,Planning!$C$375:$O$700,13,FALSE),"")</f>
        <v>0.43</v>
      </c>
      <c r="Z19" s="273">
        <f>IF(X19&gt;0,(X19-W19)/X19,"")</f>
        <v>-0.20276112252148001</v>
      </c>
      <c r="AA19" s="729" t="s">
        <v>2263</v>
      </c>
      <c r="AB19" s="276"/>
      <c r="AC19" s="643"/>
      <c r="AO19" s="380"/>
    </row>
    <row r="20" spans="1:41" s="18" customFormat="1" x14ac:dyDescent="0.25">
      <c r="A20" s="28">
        <v>316</v>
      </c>
      <c r="B20" s="155" t="str">
        <f>IFERROR(VLOOKUP(A20,Planning!$C$6:$J$700,3,FALSE),"-")</f>
        <v>Holler</v>
      </c>
      <c r="C20" s="155" t="str">
        <f>IFERROR(VLOOKUP(A20,Planning!$C$6:$J$700,5,FALSE),"-")</f>
        <v>AA-10 Planter Screen</v>
      </c>
      <c r="D20" s="550">
        <f>IFERROR(VLOOKUP(A20,Planning!$C$6:$J$700,6,FALSE),"-")</f>
        <v>2</v>
      </c>
      <c r="E20" s="26">
        <f>IFERROR(VLOOKUP('RESUMEN COSTOS'!A20,'DINAMICA H-H'!$L$4:$V$500,2,FALSE),"-")</f>
        <v>13.666666666666666</v>
      </c>
      <c r="F20" s="27">
        <f>IFERROR(VLOOKUP('RESUMEN COSTOS'!A20,'DINAMICA H-H'!$L$4:$V$500,3,FALSE),"-")</f>
        <v>49.29999999999999</v>
      </c>
      <c r="G20" s="27">
        <f>IFERROR(VLOOKUP('RESUMEN COSTOS'!A20,'DINAMICA H-H'!$L$4:$V$500,4,FALSE),"-")</f>
        <v>46.166666666666664</v>
      </c>
      <c r="H20" s="27">
        <f>IFERROR(VLOOKUP('RESUMEN COSTOS'!A20,'DINAMICA H-H'!$L$4:$V$500,5,FALSE),"-")</f>
        <v>40.25</v>
      </c>
      <c r="I20" s="27">
        <f>IFERROR(VLOOKUP('RESUMEN COSTOS'!A20,'DINAMICA H-H'!$L$4:$V$500,6,FALSE),"-")</f>
        <v>57.166666666666671</v>
      </c>
      <c r="J20" s="27">
        <f>IFERROR(VLOOKUP('RESUMEN COSTOS'!A20,'DINAMICA H-H'!$L$4:$V$500,7,FALSE),"-")</f>
        <v>70.916666666666671</v>
      </c>
      <c r="K20" s="27">
        <f>IFERROR(VLOOKUP('RESUMEN COSTOS'!A20,'DINAMICA H-H'!$L$4:$V$500,8,FALSE),"-")</f>
        <v>0</v>
      </c>
      <c r="L20" s="27">
        <f>IFERROR(VLOOKUP('RESUMEN COSTOS'!A20,'DINAMICA H-H'!$L$4:$V$500,9,FALSE),"-")</f>
        <v>0</v>
      </c>
      <c r="M20" s="27">
        <f>IFERROR(VLOOKUP('RESUMEN COSTOS'!A20,'DINAMICA H-H'!$L$4:$V$500,10,FALSE),"-")</f>
        <v>0</v>
      </c>
      <c r="N20" s="275">
        <f t="shared" ref="N20:N27" si="25">SUM(E20:M20)</f>
        <v>277.4666666666667</v>
      </c>
      <c r="O20" s="274">
        <f>IFERROR(VLOOKUP(A20,'DINAMICA MADERA'!$E$6:$G$500,3,FALSE),"0")</f>
        <v>312.12518534802376</v>
      </c>
      <c r="P20" s="198">
        <f t="shared" ref="P20" si="26">O20/W20</f>
        <v>0.11446949111303993</v>
      </c>
      <c r="Q20" s="199">
        <f>IFERROR(VLOOKUP('RESUMEN COSTOS'!A20,'DINAMICA H-H'!$L$4:$V$500,11,FALSE),"-")</f>
        <v>648.42163803728624</v>
      </c>
      <c r="R20" s="200">
        <f t="shared" ref="R20" si="27">Q20/W20</f>
        <v>0.23780360706890932</v>
      </c>
      <c r="S20" s="155">
        <f>IFERROR(VLOOKUP(A20,'DINAMICA MATERIALES'!$F$4:$G$551,2,FALSE),"0")</f>
        <v>101.36386880949091</v>
      </c>
      <c r="T20" s="198">
        <f t="shared" ref="T20" si="28">S20/W20</f>
        <v>3.7174412782274478E-2</v>
      </c>
      <c r="U20" s="199">
        <f>N20*6</f>
        <v>1664.8000000000002</v>
      </c>
      <c r="V20" s="200">
        <f t="shared" ref="V20" si="29">U20/W20</f>
        <v>0.61055248903577619</v>
      </c>
      <c r="W20" s="32">
        <f>SUM(O20,Q20,S20,U20)</f>
        <v>2726.7106921948011</v>
      </c>
      <c r="X20" s="31">
        <f>IFERROR(VLOOKUP(A20,Planning!$C$6:$O$705,12,FALSE),"-")</f>
        <v>7000</v>
      </c>
      <c r="Y20" s="197">
        <f>IFERROR(VLOOKUP(A20,Planning!$C$375:$O$700,13,FALSE),"")</f>
        <v>0.78</v>
      </c>
      <c r="Z20" s="273">
        <f t="shared" ref="Z20:Z26" si="30">IF(X20&gt;0,(X20-W20)/X20,"")</f>
        <v>0.6104699011150283</v>
      </c>
      <c r="AA20" s="639" t="s">
        <v>2258</v>
      </c>
      <c r="AB20" s="276"/>
      <c r="AO20" s="380"/>
    </row>
    <row r="21" spans="1:41" s="18" customFormat="1" x14ac:dyDescent="0.25">
      <c r="A21" s="28">
        <v>317</v>
      </c>
      <c r="B21" s="155" t="str">
        <f>IFERROR(VLOOKUP(A21,Planning!$C$6:$J$700,3,FALSE),"-")</f>
        <v>Holler</v>
      </c>
      <c r="C21" s="155" t="str">
        <f>IFERROR(VLOOKUP(A21,Planning!$C$6:$J$700,5,FALSE),"-")</f>
        <v xml:space="preserve">BQ-01 Work Banquette </v>
      </c>
      <c r="D21" s="550">
        <f>IFERROR(VLOOKUP(A21,Planning!$C$6:$J$700,6,FALSE),"-")</f>
        <v>3</v>
      </c>
      <c r="E21" s="26">
        <f>IFERROR(VLOOKUP('RESUMEN COSTOS'!A21,'DINAMICA H-H'!$L$4:$V$500,2,FALSE),"-")</f>
        <v>34.5</v>
      </c>
      <c r="F21" s="27">
        <f>IFERROR(VLOOKUP('RESUMEN COSTOS'!A21,'DINAMICA H-H'!$L$4:$V$500,3,FALSE),"-")</f>
        <v>76.249999999999986</v>
      </c>
      <c r="G21" s="27">
        <f>IFERROR(VLOOKUP('RESUMEN COSTOS'!A21,'DINAMICA H-H'!$L$4:$V$500,4,FALSE),"-")</f>
        <v>489.78333333333336</v>
      </c>
      <c r="H21" s="27">
        <f>IFERROR(VLOOKUP('RESUMEN COSTOS'!A21,'DINAMICA H-H'!$L$4:$V$500,5,FALSE),"-")</f>
        <v>3.9166666666666665</v>
      </c>
      <c r="I21" s="27">
        <f>IFERROR(VLOOKUP('RESUMEN COSTOS'!A21,'DINAMICA H-H'!$L$4:$V$500,6,FALSE),"-")</f>
        <v>0</v>
      </c>
      <c r="J21" s="27">
        <f>IFERROR(VLOOKUP('RESUMEN COSTOS'!A21,'DINAMICA H-H'!$L$4:$V$500,7,FALSE),"-")</f>
        <v>0</v>
      </c>
      <c r="K21" s="27">
        <f>IFERROR(VLOOKUP('RESUMEN COSTOS'!A21,'DINAMICA H-H'!$L$4:$V$500,8,FALSE),"-")</f>
        <v>0.58333333333333326</v>
      </c>
      <c r="L21" s="27">
        <f>IFERROR(VLOOKUP('RESUMEN COSTOS'!A21,'DINAMICA H-H'!$L$4:$V$500,9,FALSE),"-")</f>
        <v>0</v>
      </c>
      <c r="M21" s="27">
        <f>IFERROR(VLOOKUP('RESUMEN COSTOS'!A21,'DINAMICA H-H'!$L$4:$V$500,10,FALSE),"-")</f>
        <v>3.0833333333333335</v>
      </c>
      <c r="N21" s="275">
        <f t="shared" si="25"/>
        <v>608.11666666666667</v>
      </c>
      <c r="O21" s="274">
        <f>IFERROR(VLOOKUP(A21,'DINAMICA MADERA'!$E$6:$G$500,3,FALSE),"0")</f>
        <v>2105.2289760171984</v>
      </c>
      <c r="P21" s="198">
        <f t="shared" ref="P21:P27" si="31">O21/W21</f>
        <v>0.24034868445469099</v>
      </c>
      <c r="Q21" s="199">
        <f>IFERROR(VLOOKUP('RESUMEN COSTOS'!A21,'DINAMICA H-H'!$L$4:$V$500,11,FALSE),"-")</f>
        <v>1440.8137389157387</v>
      </c>
      <c r="R21" s="200">
        <f t="shared" ref="R21:R27" si="32">Q21/W21</f>
        <v>0.16449407196921148</v>
      </c>
      <c r="S21" s="155">
        <f>IFERROR(VLOOKUP(A21,'DINAMICA MATERIALES'!$F$4:$G$551,2,FALSE),"0")</f>
        <v>1564.3190656363797</v>
      </c>
      <c r="T21" s="198">
        <f t="shared" ref="T21:T27" si="33">S21/W21</f>
        <v>0.17859436373728865</v>
      </c>
      <c r="U21" s="199">
        <f>N21*6</f>
        <v>3648.7</v>
      </c>
      <c r="V21" s="200">
        <f t="shared" ref="V21:V27" si="34">U21/W21</f>
        <v>0.41656287983880891</v>
      </c>
      <c r="W21" s="32">
        <f>SUM(O21,Q21,S21,U21)</f>
        <v>8759.0617805693164</v>
      </c>
      <c r="X21" s="31">
        <f>IFERROR(VLOOKUP(A21,Planning!$C$6:$O$705,12,FALSE),"-")</f>
        <v>21000</v>
      </c>
      <c r="Y21" s="197">
        <f>IFERROR(VLOOKUP(A21,Planning!$C$375:$O$700,13,FALSE),"")</f>
        <v>0.43</v>
      </c>
      <c r="Z21" s="273">
        <f t="shared" si="30"/>
        <v>0.5829018199728897</v>
      </c>
      <c r="AA21" s="639" t="s">
        <v>2258</v>
      </c>
      <c r="AB21" s="276"/>
      <c r="AO21" s="380"/>
    </row>
    <row r="22" spans="1:41" s="18" customFormat="1" x14ac:dyDescent="0.25">
      <c r="A22" s="28">
        <v>318</v>
      </c>
      <c r="B22" s="155" t="str">
        <f>IFERROR(VLOOKUP(A22,Planning!$C$6:$J$700,3,FALSE),"-")</f>
        <v>Holler</v>
      </c>
      <c r="C22" s="155" t="str">
        <f>IFERROR(VLOOKUP(A22,Planning!$C$6:$J$700,5,FALSE),"-")</f>
        <v>BQ-02A Arrival Banquette</v>
      </c>
      <c r="D22" s="550">
        <f>IFERROR(VLOOKUP(A22,Planning!$C$6:$J$700,6,FALSE),"-")</f>
        <v>4</v>
      </c>
      <c r="E22" s="26">
        <f>IFERROR(VLOOKUP('RESUMEN COSTOS'!A22,'DINAMICA H-H'!$L$4:$V$500,2,FALSE),"-")</f>
        <v>26.083333333333332</v>
      </c>
      <c r="F22" s="27">
        <f>IFERROR(VLOOKUP('RESUMEN COSTOS'!A22,'DINAMICA H-H'!$L$4:$V$500,3,FALSE),"-")</f>
        <v>90.033333333333331</v>
      </c>
      <c r="G22" s="27">
        <f>IFERROR(VLOOKUP('RESUMEN COSTOS'!A22,'DINAMICA H-H'!$L$4:$V$500,4,FALSE),"-")</f>
        <v>455.83333333333337</v>
      </c>
      <c r="H22" s="27">
        <f>IFERROR(VLOOKUP('RESUMEN COSTOS'!A22,'DINAMICA H-H'!$L$4:$V$500,5,FALSE),"-")</f>
        <v>26.916666666666668</v>
      </c>
      <c r="I22" s="27">
        <f>IFERROR(VLOOKUP('RESUMEN COSTOS'!A22,'DINAMICA H-H'!$L$4:$V$500,6,FALSE),"-")</f>
        <v>0</v>
      </c>
      <c r="J22" s="27">
        <f>IFERROR(VLOOKUP('RESUMEN COSTOS'!A22,'DINAMICA H-H'!$L$4:$V$500,7,FALSE),"-")</f>
        <v>2.4166666666666665</v>
      </c>
      <c r="K22" s="27">
        <f>IFERROR(VLOOKUP('RESUMEN COSTOS'!A22,'DINAMICA H-H'!$L$4:$V$500,8,FALSE),"-")</f>
        <v>0</v>
      </c>
      <c r="L22" s="27">
        <f>IFERROR(VLOOKUP('RESUMEN COSTOS'!A22,'DINAMICA H-H'!$L$4:$V$500,9,FALSE),"-")</f>
        <v>0</v>
      </c>
      <c r="M22" s="27">
        <f>IFERROR(VLOOKUP('RESUMEN COSTOS'!A22,'DINAMICA H-H'!$L$4:$V$500,10,FALSE),"-")</f>
        <v>1.75</v>
      </c>
      <c r="N22" s="275">
        <f t="shared" si="25"/>
        <v>603.0333333333333</v>
      </c>
      <c r="O22" s="274">
        <f>IFERROR(VLOOKUP(A22,'DINAMICA MADERA'!$E$6:$G$500,3,FALSE),"0")</f>
        <v>1286.3551382036235</v>
      </c>
      <c r="P22" s="198">
        <f t="shared" si="31"/>
        <v>0.18720417985335103</v>
      </c>
      <c r="Q22" s="199">
        <f>IFERROR(VLOOKUP('RESUMEN COSTOS'!A22,'DINAMICA H-H'!$L$4:$V$500,11,FALSE),"-")</f>
        <v>1331.2301156201788</v>
      </c>
      <c r="R22" s="200">
        <f t="shared" si="32"/>
        <v>0.19373486729238551</v>
      </c>
      <c r="S22" s="155">
        <f>IFERROR(VLOOKUP(A22,'DINAMICA MATERIALES'!$F$4:$G$551,2,FALSE),"0")</f>
        <v>635.6165450639553</v>
      </c>
      <c r="T22" s="198">
        <f t="shared" si="33"/>
        <v>9.2501728710849024E-2</v>
      </c>
      <c r="U22" s="199">
        <f>N22*6</f>
        <v>3618.2</v>
      </c>
      <c r="V22" s="200">
        <f t="shared" si="34"/>
        <v>0.52655922414341438</v>
      </c>
      <c r="W22" s="32">
        <f>SUM(O22,Q22,S22,U22)</f>
        <v>6871.4017988877576</v>
      </c>
      <c r="X22" s="31">
        <f>IFERROR(VLOOKUP(A22,Planning!$C$6:$O$705,12,FALSE),"-")</f>
        <v>26000</v>
      </c>
      <c r="Y22" s="197">
        <f>IFERROR(VLOOKUP(A22,Planning!$C$375:$O$700,13,FALSE),"")</f>
        <v>0.35</v>
      </c>
      <c r="Z22" s="273">
        <f t="shared" si="30"/>
        <v>0.73571531542739399</v>
      </c>
      <c r="AA22" s="639" t="s">
        <v>2258</v>
      </c>
      <c r="AB22" s="276"/>
      <c r="AO22" s="380"/>
    </row>
    <row r="23" spans="1:41" s="18" customFormat="1" x14ac:dyDescent="0.25">
      <c r="A23" s="28">
        <v>323</v>
      </c>
      <c r="B23" s="155" t="str">
        <f>IFERROR(VLOOKUP(A23,Planning!$C$6:$J$700,3,FALSE),"-")</f>
        <v>Holler</v>
      </c>
      <c r="C23" s="155" t="str">
        <f>IFERROR(VLOOKUP(A23,Planning!$C$6:$J$700,5,FALSE),"-")</f>
        <v>BQ-02B Café Banquette</v>
      </c>
      <c r="D23" s="550">
        <f>IFERROR(VLOOKUP(A23,Planning!$C$6:$J$700,6,FALSE),"-")</f>
        <v>2</v>
      </c>
      <c r="E23" s="26">
        <f>IFERROR(VLOOKUP('RESUMEN COSTOS'!A23,'DINAMICA H-H'!$L$4:$V$500,2,FALSE),"-")</f>
        <v>11.5</v>
      </c>
      <c r="F23" s="27">
        <f>IFERROR(VLOOKUP('RESUMEN COSTOS'!A23,'DINAMICA H-H'!$L$4:$V$500,3,FALSE),"-")</f>
        <v>58.05</v>
      </c>
      <c r="G23" s="27">
        <f>IFERROR(VLOOKUP('RESUMEN COSTOS'!A23,'DINAMICA H-H'!$L$4:$V$500,4,FALSE),"-")</f>
        <v>280.83333333333331</v>
      </c>
      <c r="H23" s="27">
        <f>IFERROR(VLOOKUP('RESUMEN COSTOS'!A23,'DINAMICA H-H'!$L$4:$V$500,5,FALSE),"-")</f>
        <v>74.166666666666671</v>
      </c>
      <c r="I23" s="27">
        <f>IFERROR(VLOOKUP('RESUMEN COSTOS'!A23,'DINAMICA H-H'!$L$4:$V$500,6,FALSE),"-")</f>
        <v>11.666666666666666</v>
      </c>
      <c r="J23" s="27">
        <f>IFERROR(VLOOKUP('RESUMEN COSTOS'!A23,'DINAMICA H-H'!$L$4:$V$500,7,FALSE),"-")</f>
        <v>0</v>
      </c>
      <c r="K23" s="27">
        <f>IFERROR(VLOOKUP('RESUMEN COSTOS'!A23,'DINAMICA H-H'!$L$4:$V$500,8,FALSE),"-")</f>
        <v>0</v>
      </c>
      <c r="L23" s="27">
        <f>IFERROR(VLOOKUP('RESUMEN COSTOS'!A23,'DINAMICA H-H'!$L$4:$V$500,9,FALSE),"-")</f>
        <v>3.75</v>
      </c>
      <c r="M23" s="27">
        <f>IFERROR(VLOOKUP('RESUMEN COSTOS'!A23,'DINAMICA H-H'!$L$4:$V$500,10,FALSE),"-")</f>
        <v>2.833333333333333</v>
      </c>
      <c r="N23" s="275">
        <f t="shared" si="25"/>
        <v>442.8</v>
      </c>
      <c r="O23" s="274">
        <f>IFERROR(VLOOKUP(A23,'DINAMICA MADERA'!$E$6:$G$500,3,FALSE),"0")</f>
        <v>482.77551814705771</v>
      </c>
      <c r="P23" s="198">
        <f t="shared" si="31"/>
        <v>0.11068078630863915</v>
      </c>
      <c r="Q23" s="199">
        <f>IFERROR(VLOOKUP('RESUMEN COSTOS'!A23,'DINAMICA H-H'!$L$4:$V$500,11,FALSE),"-")</f>
        <v>969.65606971441673</v>
      </c>
      <c r="R23" s="200">
        <f t="shared" si="32"/>
        <v>0.22230268978188936</v>
      </c>
      <c r="S23" s="155">
        <f>IFERROR(VLOOKUP(A23,'DINAMICA MATERIALES'!$F$4:$G$551,2,FALSE),"0")</f>
        <v>252.64127416186651</v>
      </c>
      <c r="T23" s="198">
        <f t="shared" si="33"/>
        <v>5.7920366354895045E-2</v>
      </c>
      <c r="U23" s="199">
        <f t="shared" ref="U23:U24" si="35">N23*6</f>
        <v>2656.8</v>
      </c>
      <c r="V23" s="200">
        <f t="shared" si="34"/>
        <v>0.60909615755457636</v>
      </c>
      <c r="W23" s="32">
        <f t="shared" ref="W23:W24" si="36">SUM(O23,Q23,S23,U23)</f>
        <v>4361.8728620233414</v>
      </c>
      <c r="X23" s="31">
        <f>IFERROR(VLOOKUP(A23,Planning!$C$6:$O$705,12,FALSE),"-")</f>
        <v>10000</v>
      </c>
      <c r="Y23" s="197">
        <f>IFERROR(VLOOKUP(A23,Planning!$C$375:$O$700,13,FALSE),"")</f>
        <v>0.53</v>
      </c>
      <c r="Z23" s="273">
        <f t="shared" si="30"/>
        <v>0.56381271379766584</v>
      </c>
      <c r="AA23" s="639" t="s">
        <v>2258</v>
      </c>
      <c r="AB23" s="276"/>
      <c r="AO23" s="380"/>
    </row>
    <row r="24" spans="1:41" s="18" customFormat="1" ht="16.5" customHeight="1" x14ac:dyDescent="0.25">
      <c r="A24" s="28">
        <v>324</v>
      </c>
      <c r="B24" s="155" t="str">
        <f>IFERROR(VLOOKUP(A24,Planning!$C$6:$J$700,3,FALSE),"-")</f>
        <v>Holler</v>
      </c>
      <c r="C24" s="155" t="str">
        <f>IFERROR(VLOOKUP(A24,Planning!$C$6:$J$700,5,FALSE),"-")</f>
        <v>BQ-03 Lounge Banquette</v>
      </c>
      <c r="D24" s="550">
        <f>IFERROR(VLOOKUP(A24,Planning!$C$6:$J$700,6,FALSE),"-")</f>
        <v>3</v>
      </c>
      <c r="E24" s="26">
        <f>IFERROR(VLOOKUP('RESUMEN COSTOS'!A24,'DINAMICA H-H'!$L$4:$V$500,2,FALSE),"-")</f>
        <v>9.0833333333333339</v>
      </c>
      <c r="F24" s="27">
        <f>IFERROR(VLOOKUP('RESUMEN COSTOS'!A24,'DINAMICA H-H'!$L$4:$V$500,3,FALSE),"-")</f>
        <v>70.25</v>
      </c>
      <c r="G24" s="27">
        <f>IFERROR(VLOOKUP('RESUMEN COSTOS'!A24,'DINAMICA H-H'!$L$4:$V$500,4,FALSE),"-")</f>
        <v>255.13333333333344</v>
      </c>
      <c r="H24" s="27">
        <f>IFERROR(VLOOKUP('RESUMEN COSTOS'!A24,'DINAMICA H-H'!$L$4:$V$500,5,FALSE),"-")</f>
        <v>13.733333333333334</v>
      </c>
      <c r="I24" s="27">
        <f>IFERROR(VLOOKUP('RESUMEN COSTOS'!A24,'DINAMICA H-H'!$L$4:$V$500,6,FALSE),"-")</f>
        <v>6.75</v>
      </c>
      <c r="J24" s="27">
        <f>IFERROR(VLOOKUP('RESUMEN COSTOS'!A24,'DINAMICA H-H'!$L$4:$V$500,7,FALSE),"-")</f>
        <v>0</v>
      </c>
      <c r="K24" s="27">
        <f>IFERROR(VLOOKUP('RESUMEN COSTOS'!A24,'DINAMICA H-H'!$L$4:$V$500,8,FALSE),"-")</f>
        <v>0</v>
      </c>
      <c r="L24" s="27">
        <f>IFERROR(VLOOKUP('RESUMEN COSTOS'!A24,'DINAMICA H-H'!$L$4:$V$500,9,FALSE),"-")</f>
        <v>0</v>
      </c>
      <c r="M24" s="27">
        <f>IFERROR(VLOOKUP('RESUMEN COSTOS'!A24,'DINAMICA H-H'!$L$4:$V$500,10,FALSE),"-")</f>
        <v>18.649999999999999</v>
      </c>
      <c r="N24" s="275">
        <f t="shared" si="25"/>
        <v>373.60000000000008</v>
      </c>
      <c r="O24" s="274">
        <f>IFERROR(VLOOKUP(A24,'DINAMICA MADERA'!$E$6:$G$500,3,FALSE),"0")</f>
        <v>1289.9583002141303</v>
      </c>
      <c r="P24" s="198">
        <f t="shared" si="31"/>
        <v>0.21465759566178491</v>
      </c>
      <c r="Q24" s="199">
        <f>IFERROR(VLOOKUP('RESUMEN COSTOS'!A24,'DINAMICA H-H'!$L$4:$V$500,11,FALSE),"-")</f>
        <v>897.50638028484866</v>
      </c>
      <c r="R24" s="200">
        <f t="shared" si="32"/>
        <v>0.14935099968043669</v>
      </c>
      <c r="S24" s="155">
        <f>IFERROR(VLOOKUP(A24,'DINAMICA MATERIALES'!$F$4:$G$551,2,FALSE),"0")</f>
        <v>1580.3117696434699</v>
      </c>
      <c r="T24" s="198">
        <f t="shared" si="33"/>
        <v>0.26297433398535208</v>
      </c>
      <c r="U24" s="199">
        <f t="shared" si="35"/>
        <v>2241.6000000000004</v>
      </c>
      <c r="V24" s="200">
        <f t="shared" si="34"/>
        <v>0.37301707067242629</v>
      </c>
      <c r="W24" s="32">
        <f t="shared" si="36"/>
        <v>6009.3764501424494</v>
      </c>
      <c r="X24" s="31">
        <f>IFERROR(VLOOKUP(A24,Planning!$C$6:$O$705,12,FALSE),"-")</f>
        <v>18000</v>
      </c>
      <c r="Y24" s="197">
        <f>IFERROR(VLOOKUP(A24,Planning!$C$375:$O$700,13,FALSE),"")</f>
        <v>0.46</v>
      </c>
      <c r="Z24" s="273">
        <f t="shared" si="30"/>
        <v>0.66614575276986399</v>
      </c>
      <c r="AA24" s="729" t="s">
        <v>2265</v>
      </c>
      <c r="AB24" s="276"/>
      <c r="AO24" s="380"/>
    </row>
    <row r="25" spans="1:41" x14ac:dyDescent="0.25">
      <c r="A25" s="28">
        <v>521</v>
      </c>
      <c r="B25" s="155" t="str">
        <f>IFERROR(VLOOKUP(A25,Planning!$C$6:$J$700,3,FALSE),"-")</f>
        <v>Holler [Bea Apple]</v>
      </c>
      <c r="C25" s="155" t="str">
        <f>IFERROR(VLOOKUP(A25,Planning!$C$6:$J$700,5,FALSE),"-")</f>
        <v>Lounge chair</v>
      </c>
      <c r="D25" s="550">
        <f>IFERROR(VLOOKUP(A25,Planning!$C$6:$J$700,6,FALSE),"-")</f>
        <v>6</v>
      </c>
      <c r="E25" s="26">
        <f>IFERROR(VLOOKUP('RESUMEN COSTOS'!A25,'DINAMICA H-H'!$L$4:$V$500,2,FALSE),"-")</f>
        <v>9.25</v>
      </c>
      <c r="F25" s="27">
        <f>IFERROR(VLOOKUP('RESUMEN COSTOS'!A25,'DINAMICA H-H'!$L$4:$V$500,3,FALSE),"-")</f>
        <v>41.5</v>
      </c>
      <c r="G25" s="27">
        <f>IFERROR(VLOOKUP('RESUMEN COSTOS'!A25,'DINAMICA H-H'!$L$4:$V$500,4,FALSE),"-")</f>
        <v>98.75</v>
      </c>
      <c r="H25" s="27">
        <f>IFERROR(VLOOKUP('RESUMEN COSTOS'!A25,'DINAMICA H-H'!$L$4:$V$500,5,FALSE),"-")</f>
        <v>31.416666666666668</v>
      </c>
      <c r="I25" s="27">
        <f>IFERROR(VLOOKUP('RESUMEN COSTOS'!A25,'DINAMICA H-H'!$L$4:$V$500,6,FALSE),"-")</f>
        <v>29.833333333333332</v>
      </c>
      <c r="J25" s="27">
        <f>IFERROR(VLOOKUP('RESUMEN COSTOS'!A25,'DINAMICA H-H'!$L$4:$V$500,7,FALSE),"-")</f>
        <v>0</v>
      </c>
      <c r="K25" s="27">
        <f>IFERROR(VLOOKUP('RESUMEN COSTOS'!A25,'DINAMICA H-H'!$L$4:$V$500,8,FALSE),"-")</f>
        <v>0</v>
      </c>
      <c r="L25" s="27">
        <f>IFERROR(VLOOKUP('RESUMEN COSTOS'!A25,'DINAMICA H-H'!$L$4:$V$500,9,FALSE),"-")</f>
        <v>0</v>
      </c>
      <c r="M25" s="27">
        <f>IFERROR(VLOOKUP('RESUMEN COSTOS'!A25,'DINAMICA H-H'!$L$4:$V$500,10,FALSE),"-")</f>
        <v>0</v>
      </c>
      <c r="N25" s="275">
        <f t="shared" si="25"/>
        <v>210.75</v>
      </c>
      <c r="O25" s="274">
        <f>IFERROR(VLOOKUP(A25,'DINAMICA MADERA'!$E$6:$G$500,3,FALSE),"0")</f>
        <v>185.43963627080458</v>
      </c>
      <c r="P25" s="198">
        <f t="shared" si="31"/>
        <v>9.6009224830558584E-2</v>
      </c>
      <c r="Q25" s="199">
        <f>IFERROR(VLOOKUP('RESUMEN COSTOS'!A25,'DINAMICA H-H'!$L$4:$V$500,11,FALSE),"-")</f>
        <v>438.1896667866161</v>
      </c>
      <c r="R25" s="200">
        <f t="shared" si="32"/>
        <v>0.22686762702396041</v>
      </c>
      <c r="S25" s="155">
        <f>IFERROR(VLOOKUP(A25,'DINAMICA MATERIALES'!$F$4:$G$551,2,FALSE),"0")</f>
        <v>43.347975277831367</v>
      </c>
      <c r="T25" s="198">
        <f t="shared" si="33"/>
        <v>2.2442912357319142E-2</v>
      </c>
      <c r="U25" s="199">
        <f t="shared" ref="U25" si="37">N25*6</f>
        <v>1264.5</v>
      </c>
      <c r="V25" s="200">
        <f t="shared" si="34"/>
        <v>0.65468023578816192</v>
      </c>
      <c r="W25" s="32">
        <f t="shared" ref="W25" si="38">SUM(O25,Q25,S25,U25)</f>
        <v>1931.4772783352519</v>
      </c>
      <c r="X25" s="31">
        <f>IFERROR(VLOOKUP(A25,Planning!$C$6:$O$705,12,FALSE),"-")</f>
        <v>5670</v>
      </c>
      <c r="Y25" s="197">
        <f>IFERROR(VLOOKUP(A25,Planning!$C$375:$O$700,13,FALSE),"")</f>
        <v>0.5</v>
      </c>
      <c r="Z25" s="273">
        <f t="shared" si="30"/>
        <v>0.65935145002905615</v>
      </c>
      <c r="AA25" s="639" t="s">
        <v>2258</v>
      </c>
      <c r="AB25" s="29"/>
      <c r="AO25" s="380"/>
    </row>
    <row r="26" spans="1:41" s="18" customFormat="1" x14ac:dyDescent="0.25">
      <c r="A26" s="28">
        <v>78</v>
      </c>
      <c r="B26" s="155" t="str">
        <f>IFERROR(VLOOKUP(A26,Planning!$C$6:$J$700,3,FALSE),"-")</f>
        <v>Industrious Maderas</v>
      </c>
      <c r="C26" s="155" t="str">
        <f>IFERROR(VLOOKUP(A26,Planning!$C$6:$J$700,5,FALSE),"-")</f>
        <v>Sofa en CM</v>
      </c>
      <c r="D26" s="550">
        <f>IFERROR(VLOOKUP(A26,Planning!$C$6:$J$700,6,FALSE),"-")</f>
        <v>1</v>
      </c>
      <c r="E26" s="26">
        <f>IFERROR(VLOOKUP('RESUMEN COSTOS'!A26,'DINAMICA H-H'!$L$4:$V$500,2,FALSE),"-")</f>
        <v>0</v>
      </c>
      <c r="F26" s="27">
        <f>IFERROR(VLOOKUP('RESUMEN COSTOS'!A26,'DINAMICA H-H'!$L$4:$V$500,3,FALSE),"-")</f>
        <v>46.999999999999993</v>
      </c>
      <c r="G26" s="27">
        <f>IFERROR(VLOOKUP('RESUMEN COSTOS'!A26,'DINAMICA H-H'!$L$4:$V$500,4,FALSE),"-")</f>
        <v>90.316666666666663</v>
      </c>
      <c r="H26" s="27">
        <f>IFERROR(VLOOKUP('RESUMEN COSTOS'!A26,'DINAMICA H-H'!$L$4:$V$500,5,FALSE),"-")</f>
        <v>21.75</v>
      </c>
      <c r="I26" s="27">
        <f>IFERROR(VLOOKUP('RESUMEN COSTOS'!A26,'DINAMICA H-H'!$L$4:$V$500,6,FALSE),"-")</f>
        <v>9.5</v>
      </c>
      <c r="J26" s="27">
        <f>IFERROR(VLOOKUP('RESUMEN COSTOS'!A26,'DINAMICA H-H'!$L$4:$V$500,7,FALSE),"-")</f>
        <v>0</v>
      </c>
      <c r="K26" s="27">
        <f>IFERROR(VLOOKUP('RESUMEN COSTOS'!A26,'DINAMICA H-H'!$L$4:$V$500,8,FALSE),"-")</f>
        <v>0</v>
      </c>
      <c r="L26" s="27">
        <f>IFERROR(VLOOKUP('RESUMEN COSTOS'!A26,'DINAMICA H-H'!$L$4:$V$500,9,FALSE),"-")</f>
        <v>0</v>
      </c>
      <c r="M26" s="27">
        <f>IFERROR(VLOOKUP('RESUMEN COSTOS'!A26,'DINAMICA H-H'!$L$4:$V$500,10,FALSE),"-")</f>
        <v>0</v>
      </c>
      <c r="N26" s="275">
        <f t="shared" si="25"/>
        <v>168.56666666666666</v>
      </c>
      <c r="O26" s="274" t="str">
        <f>IFERROR(VLOOKUP(A26,'DINAMICA MADERA'!$E$6:$G$500,3,FALSE),"0")</f>
        <v>0</v>
      </c>
      <c r="P26" s="198">
        <f t="shared" si="31"/>
        <v>0</v>
      </c>
      <c r="Q26" s="199">
        <f>IFERROR(VLOOKUP('RESUMEN COSTOS'!A26,'DINAMICA H-H'!$L$4:$V$500,11,FALSE),"-")</f>
        <v>383.64323320085322</v>
      </c>
      <c r="R26" s="200">
        <f t="shared" si="32"/>
        <v>0.27143381747059503</v>
      </c>
      <c r="S26" s="155">
        <f>IFERROR(VLOOKUP(A26,'DINAMICA MATERIALES'!$F$4:$G$551,2,FALSE),"0")</f>
        <v>18.351887480504203</v>
      </c>
      <c r="T26" s="198">
        <f t="shared" si="33"/>
        <v>1.2984258408687079E-2</v>
      </c>
      <c r="U26" s="199">
        <f>N26*6</f>
        <v>1011.4</v>
      </c>
      <c r="V26" s="200">
        <f t="shared" si="34"/>
        <v>0.71558192412071786</v>
      </c>
      <c r="W26" s="32">
        <f t="shared" ref="W26:W31" si="39">SUM(O26,Q26,S26,U26)</f>
        <v>1413.3951206813574</v>
      </c>
      <c r="X26" s="31">
        <f>IFERROR(VLOOKUP(A26,Planning!$C$6:$O$705,12,FALSE),"-")</f>
        <v>3000</v>
      </c>
      <c r="Y26" s="197">
        <f>IFERROR(VLOOKUP(A26,Planning!$C$375:$O$700,13,FALSE),"")</f>
        <v>0.4</v>
      </c>
      <c r="Z26" s="273">
        <f t="shared" si="30"/>
        <v>0.52886829310621419</v>
      </c>
      <c r="AA26" s="639" t="s">
        <v>2258</v>
      </c>
      <c r="AB26" s="276"/>
      <c r="AO26" s="380"/>
    </row>
    <row r="27" spans="1:41" s="18" customFormat="1" x14ac:dyDescent="0.25">
      <c r="A27" s="28">
        <v>79</v>
      </c>
      <c r="B27" s="155" t="str">
        <f>IFERROR(VLOOKUP(A27,Planning!$C$6:$J$700,3,FALSE),"-")</f>
        <v>Canoe Westfield (Attic)</v>
      </c>
      <c r="C27" s="155" t="str">
        <f>IFERROR(VLOOKUP(A27,Planning!$C$6:$J$700,5,FALSE),"-")</f>
        <v>TBL-104 Small Teak Table</v>
      </c>
      <c r="D27" s="550">
        <f>IFERROR(VLOOKUP(A27,Planning!$C$6:$J$700,6,FALSE),"-")</f>
        <v>2</v>
      </c>
      <c r="E27" s="26">
        <f>IFERROR(VLOOKUP('RESUMEN COSTOS'!A27,'DINAMICA H-H'!$L$4:$V$500,2,FALSE),"-")</f>
        <v>4.5</v>
      </c>
      <c r="F27" s="27">
        <f>IFERROR(VLOOKUP('RESUMEN COSTOS'!A27,'DINAMICA H-H'!$L$4:$V$500,3,FALSE),"-")</f>
        <v>22.333333333333336</v>
      </c>
      <c r="G27" s="27">
        <f>IFERROR(VLOOKUP('RESUMEN COSTOS'!A27,'DINAMICA H-H'!$L$4:$V$500,4,FALSE),"-")</f>
        <v>13.250000000000002</v>
      </c>
      <c r="H27" s="27">
        <f>IFERROR(VLOOKUP('RESUMEN COSTOS'!A27,'DINAMICA H-H'!$L$4:$V$500,5,FALSE),"-")</f>
        <v>15.166666666666666</v>
      </c>
      <c r="I27" s="27">
        <f>IFERROR(VLOOKUP('RESUMEN COSTOS'!A27,'DINAMICA H-H'!$L$4:$V$500,6,FALSE),"-")</f>
        <v>0</v>
      </c>
      <c r="J27" s="27">
        <f>IFERROR(VLOOKUP('RESUMEN COSTOS'!A27,'DINAMICA H-H'!$L$4:$V$500,7,FALSE),"-")</f>
        <v>0</v>
      </c>
      <c r="K27" s="27">
        <f>IFERROR(VLOOKUP('RESUMEN COSTOS'!A27,'DINAMICA H-H'!$L$4:$V$500,8,FALSE),"-")</f>
        <v>0</v>
      </c>
      <c r="L27" s="27">
        <f>IFERROR(VLOOKUP('RESUMEN COSTOS'!A27,'DINAMICA H-H'!$L$4:$V$500,9,FALSE),"-")</f>
        <v>0</v>
      </c>
      <c r="M27" s="27">
        <f>IFERROR(VLOOKUP('RESUMEN COSTOS'!A27,'DINAMICA H-H'!$L$4:$V$500,10,FALSE),"-")</f>
        <v>0</v>
      </c>
      <c r="N27" s="275">
        <f t="shared" si="25"/>
        <v>55.25</v>
      </c>
      <c r="O27" s="274">
        <f>IFERROR(VLOOKUP(A27,'DINAMICA MADERA'!$E$6:$G$500,3,FALSE),"0")</f>
        <v>102.84962636919411</v>
      </c>
      <c r="P27" s="198">
        <f t="shared" si="31"/>
        <v>0.18758037345735759</v>
      </c>
      <c r="Q27" s="199">
        <f>IFERROR(VLOOKUP('RESUMEN COSTOS'!A27,'DINAMICA H-H'!$L$4:$V$500,11,FALSE),"-")</f>
        <v>113.94668242653812</v>
      </c>
      <c r="R27" s="200">
        <f t="shared" si="32"/>
        <v>0.20781953224673075</v>
      </c>
      <c r="S27" s="155" t="str">
        <f>IFERROR(VLOOKUP(A27,'DINAMICA MATERIALES'!$F$4:$G$551,2,FALSE),"0")</f>
        <v>0</v>
      </c>
      <c r="T27" s="198">
        <f t="shared" si="33"/>
        <v>0</v>
      </c>
      <c r="U27" s="199">
        <f>N27*6</f>
        <v>331.5</v>
      </c>
      <c r="V27" s="200">
        <f t="shared" si="34"/>
        <v>0.60460009429591166</v>
      </c>
      <c r="W27" s="32">
        <f t="shared" si="39"/>
        <v>548.29630879573222</v>
      </c>
      <c r="X27" s="31">
        <f>IFERROR(VLOOKUP(A27,Planning!$C$6:$O$705,12,FALSE),"-")</f>
        <v>650</v>
      </c>
      <c r="Y27" s="197">
        <v>0.95</v>
      </c>
      <c r="Z27" s="273">
        <f>IF(X27&gt;0,(X27-W27)/X27,"")</f>
        <v>0.15646721723733506</v>
      </c>
      <c r="AA27" s="203" t="s">
        <v>2264</v>
      </c>
      <c r="AB27" s="276"/>
      <c r="AO27" s="380"/>
    </row>
    <row r="28" spans="1:41" s="18" customFormat="1" x14ac:dyDescent="0.25">
      <c r="A28" s="28">
        <v>73</v>
      </c>
      <c r="B28" s="155" t="str">
        <f>IFERROR(VLOOKUP(A28,Planning!$C$6:$J$700,3,FALSE),"-")</f>
        <v>Shake shack</v>
      </c>
      <c r="C28" s="155" t="str">
        <f>IFERROR(VLOOKUP(A28,Planning!$C$6:$J$700,5,FALSE),"-")</f>
        <v>Muestras Shake Shack</v>
      </c>
      <c r="D28" s="550">
        <f>IFERROR(VLOOKUP(A28,Planning!$C$6:$J$700,6,FALSE),"-")</f>
        <v>1</v>
      </c>
      <c r="E28" s="26">
        <f>IFERROR(VLOOKUP('RESUMEN COSTOS'!A28,'DINAMICA H-H'!$L$4:$V$500,2,FALSE),"-")</f>
        <v>0</v>
      </c>
      <c r="F28" s="27">
        <f>IFERROR(VLOOKUP('RESUMEN COSTOS'!A28,'DINAMICA H-H'!$L$4:$V$500,3,FALSE),"-")</f>
        <v>0</v>
      </c>
      <c r="G28" s="27">
        <f>IFERROR(VLOOKUP('RESUMEN COSTOS'!A28,'DINAMICA H-H'!$L$4:$V$500,4,FALSE),"-")</f>
        <v>9</v>
      </c>
      <c r="H28" s="27">
        <f>IFERROR(VLOOKUP('RESUMEN COSTOS'!A28,'DINAMICA H-H'!$L$4:$V$500,5,FALSE),"-")</f>
        <v>0</v>
      </c>
      <c r="I28" s="27">
        <f>IFERROR(VLOOKUP('RESUMEN COSTOS'!A28,'DINAMICA H-H'!$L$4:$V$500,6,FALSE),"-")</f>
        <v>30.833333333333332</v>
      </c>
      <c r="J28" s="27">
        <f>IFERROR(VLOOKUP('RESUMEN COSTOS'!A28,'DINAMICA H-H'!$L$4:$V$500,7,FALSE),"-")</f>
        <v>0</v>
      </c>
      <c r="K28" s="27">
        <f>IFERROR(VLOOKUP('RESUMEN COSTOS'!A28,'DINAMICA H-H'!$L$4:$V$500,8,FALSE),"-")</f>
        <v>0</v>
      </c>
      <c r="L28" s="27">
        <f>IFERROR(VLOOKUP('RESUMEN COSTOS'!A28,'DINAMICA H-H'!$L$4:$V$500,9,FALSE),"-")</f>
        <v>0</v>
      </c>
      <c r="M28" s="27">
        <f>IFERROR(VLOOKUP('RESUMEN COSTOS'!A28,'DINAMICA H-H'!$L$4:$V$500,10,FALSE),"-")</f>
        <v>0</v>
      </c>
      <c r="N28" s="275">
        <f t="shared" si="0"/>
        <v>39.833333333333329</v>
      </c>
      <c r="O28" s="274" t="str">
        <f>IFERROR(VLOOKUP(A28,'DINAMICA MADERA'!$E$6:$G$500,3,FALSE),"0")</f>
        <v>0</v>
      </c>
      <c r="P28" s="198">
        <f t="shared" si="19"/>
        <v>0</v>
      </c>
      <c r="Q28" s="199">
        <f>IFERROR(VLOOKUP('RESUMEN COSTOS'!A28,'DINAMICA H-H'!$L$4:$V$500,11,FALSE),"-")</f>
        <v>97.65237330492424</v>
      </c>
      <c r="R28" s="200">
        <f t="shared" si="20"/>
        <v>0.29006886939862808</v>
      </c>
      <c r="S28" s="155" t="str">
        <f>IFERROR(VLOOKUP(A28,'DINAMICA MATERIALES'!$F$4:$G$551,2,FALSE),"0")</f>
        <v>0</v>
      </c>
      <c r="T28" s="198">
        <f t="shared" si="21"/>
        <v>0</v>
      </c>
      <c r="U28" s="199">
        <f t="shared" si="22"/>
        <v>238.99999999999997</v>
      </c>
      <c r="V28" s="200">
        <f t="shared" si="23"/>
        <v>0.70993113060137192</v>
      </c>
      <c r="W28" s="32">
        <f t="shared" si="39"/>
        <v>336.6523733049242</v>
      </c>
      <c r="X28" s="31" t="str">
        <f>IFERROR(VLOOKUP(A28,Planning!$C$6:$O$705,12,FALSE),"-")</f>
        <v/>
      </c>
      <c r="Y28" s="197" t="str">
        <f>IFERROR(VLOOKUP(A28,Planning!$C$375:$O$700,13,FALSE),"")</f>
        <v/>
      </c>
      <c r="Z28" s="273"/>
      <c r="AA28" s="680"/>
      <c r="AB28" s="276"/>
      <c r="AO28" s="380"/>
    </row>
    <row r="29" spans="1:41" s="18" customFormat="1" x14ac:dyDescent="0.25">
      <c r="A29" s="28">
        <v>65</v>
      </c>
      <c r="B29" s="155" t="str">
        <f>IFERROR(VLOOKUP(A29,Planning!$C$6:$J$700,3,FALSE),"-")</f>
        <v>Maderas Collective</v>
      </c>
      <c r="C29" s="155" t="str">
        <f>IFERROR(VLOOKUP(A29,Planning!$C$6:$J$700,5,FALSE),"-")</f>
        <v>Beads 16 mm</v>
      </c>
      <c r="D29" s="550">
        <f>IFERROR(VLOOKUP(A29,Planning!$C$6:$J$700,6,FALSE),"-")</f>
        <v>60000</v>
      </c>
      <c r="E29" s="26">
        <f>IFERROR(VLOOKUP('RESUMEN COSTOS'!A29,'DINAMICA H-H'!$L$4:$V$500,2,FALSE),"-")</f>
        <v>4.583333333333333</v>
      </c>
      <c r="F29" s="27">
        <f>IFERROR(VLOOKUP('RESUMEN COSTOS'!A29,'DINAMICA H-H'!$L$4:$V$500,3,FALSE),"-")</f>
        <v>408.2833333333333</v>
      </c>
      <c r="G29" s="27">
        <f>IFERROR(VLOOKUP('RESUMEN COSTOS'!A29,'DINAMICA H-H'!$L$4:$V$500,4,FALSE),"-")</f>
        <v>232.41666666666671</v>
      </c>
      <c r="H29" s="27">
        <f>IFERROR(VLOOKUP('RESUMEN COSTOS'!A29,'DINAMICA H-H'!$L$4:$V$500,5,FALSE),"-")</f>
        <v>113.75</v>
      </c>
      <c r="I29" s="27">
        <f>IFERROR(VLOOKUP('RESUMEN COSTOS'!A29,'DINAMICA H-H'!$L$4:$V$500,6,FALSE),"-")</f>
        <v>0</v>
      </c>
      <c r="J29" s="27">
        <f>IFERROR(VLOOKUP('RESUMEN COSTOS'!A29,'DINAMICA H-H'!$L$4:$V$500,7,FALSE),"-")</f>
        <v>0</v>
      </c>
      <c r="K29" s="27">
        <f>IFERROR(VLOOKUP('RESUMEN COSTOS'!A29,'DINAMICA H-H'!$L$4:$V$500,8,FALSE),"-")</f>
        <v>0.5</v>
      </c>
      <c r="L29" s="27">
        <f>IFERROR(VLOOKUP('RESUMEN COSTOS'!A29,'DINAMICA H-H'!$L$4:$V$500,9,FALSE),"-")</f>
        <v>0</v>
      </c>
      <c r="M29" s="27">
        <f>IFERROR(VLOOKUP('RESUMEN COSTOS'!A29,'DINAMICA H-H'!$L$4:$V$500,10,FALSE),"-")</f>
        <v>0</v>
      </c>
      <c r="N29" s="275">
        <f>SUM(E29:M29)</f>
        <v>759.5333333333333</v>
      </c>
      <c r="O29" s="274">
        <f>IFERROR(VLOOKUP(A29,'DINAMICA MADERA'!$E$6:$G$500,3,FALSE),"0")</f>
        <v>4977.0850544044924</v>
      </c>
      <c r="P29" s="198">
        <f>O29/W29</f>
        <v>0.44963816535344425</v>
      </c>
      <c r="Q29" s="199">
        <f>IFERROR(VLOOKUP('RESUMEN COSTOS'!A29,'DINAMICA H-H'!$L$4:$V$500,11,FALSE),"-")</f>
        <v>1534.804355503999</v>
      </c>
      <c r="R29" s="200">
        <f>Q29/W29</f>
        <v>0.13865678545609356</v>
      </c>
      <c r="S29" s="155" t="str">
        <f>IFERROR(VLOOKUP(A29,'DINAMICA MATERIALES'!$F$4:$G$551,2,FALSE),"0")</f>
        <v>0</v>
      </c>
      <c r="T29" s="198">
        <f>S29/W29</f>
        <v>0</v>
      </c>
      <c r="U29" s="199">
        <f>N29*6</f>
        <v>4557.2</v>
      </c>
      <c r="V29" s="200">
        <f>U29/W29</f>
        <v>0.41170504919046225</v>
      </c>
      <c r="W29" s="32">
        <f t="shared" si="39"/>
        <v>11069.089409908491</v>
      </c>
      <c r="X29" s="31">
        <f>IFERROR(VLOOKUP(A29,Planning!$C$6:$O$705,12,FALSE),"-")</f>
        <v>3000</v>
      </c>
      <c r="Y29" s="197" t="str">
        <f>IFERROR(VLOOKUP(A29,Planning!$C$375:$O$700,13,FALSE),"")</f>
        <v/>
      </c>
      <c r="Z29" s="273"/>
      <c r="AA29" s="680"/>
      <c r="AB29" s="276"/>
      <c r="AO29" s="380"/>
    </row>
    <row r="30" spans="1:41" s="18" customFormat="1" x14ac:dyDescent="0.25">
      <c r="A30" s="28">
        <v>67</v>
      </c>
      <c r="B30" s="155" t="str">
        <f>IFERROR(VLOOKUP(A30,Planning!$C$6:$J$700,3,FALSE),"-")</f>
        <v>Maderas Collective</v>
      </c>
      <c r="C30" s="155" t="str">
        <f>IFERROR(VLOOKUP(A30,Planning!$C$6:$J$700,5,FALSE),"-")</f>
        <v>Pruebas de fondo</v>
      </c>
      <c r="D30" s="550">
        <f>IFERROR(VLOOKUP(A30,Planning!$C$6:$J$700,6,FALSE),"-")</f>
        <v>3</v>
      </c>
      <c r="E30" s="26">
        <f>IFERROR(VLOOKUP('RESUMEN COSTOS'!A30,'DINAMICA H-H'!$L$4:$V$500,2,FALSE),"-")</f>
        <v>0</v>
      </c>
      <c r="F30" s="27">
        <f>IFERROR(VLOOKUP('RESUMEN COSTOS'!A30,'DINAMICA H-H'!$L$4:$V$500,3,FALSE),"-")</f>
        <v>0</v>
      </c>
      <c r="G30" s="27">
        <f>IFERROR(VLOOKUP('RESUMEN COSTOS'!A30,'DINAMICA H-H'!$L$4:$V$500,4,FALSE),"-")</f>
        <v>0</v>
      </c>
      <c r="H30" s="27">
        <f>IFERROR(VLOOKUP('RESUMEN COSTOS'!A30,'DINAMICA H-H'!$L$4:$V$500,5,FALSE),"-")</f>
        <v>1.1666666666666665</v>
      </c>
      <c r="I30" s="27">
        <f>IFERROR(VLOOKUP('RESUMEN COSTOS'!A30,'DINAMICA H-H'!$L$4:$V$500,6,FALSE),"-")</f>
        <v>14.333333333333332</v>
      </c>
      <c r="J30" s="27">
        <f>IFERROR(VLOOKUP('RESUMEN COSTOS'!A30,'DINAMICA H-H'!$L$4:$V$500,7,FALSE),"-")</f>
        <v>0</v>
      </c>
      <c r="K30" s="27">
        <f>IFERROR(VLOOKUP('RESUMEN COSTOS'!A30,'DINAMICA H-H'!$L$4:$V$500,8,FALSE),"-")</f>
        <v>0</v>
      </c>
      <c r="L30" s="27">
        <f>IFERROR(VLOOKUP('RESUMEN COSTOS'!A30,'DINAMICA H-H'!$L$4:$V$500,9,FALSE),"-")</f>
        <v>0</v>
      </c>
      <c r="M30" s="27">
        <f>IFERROR(VLOOKUP('RESUMEN COSTOS'!A30,'DINAMICA H-H'!$L$4:$V$500,10,FALSE),"-")</f>
        <v>0</v>
      </c>
      <c r="N30" s="275">
        <f>SUM(E30:M30)</f>
        <v>15.499999999999998</v>
      </c>
      <c r="O30" s="274">
        <f>IFERROR(VLOOKUP(A30,'DINAMICA MADERA'!$E$6:$G$500,3,FALSE),"0")</f>
        <v>14.207624435681071</v>
      </c>
      <c r="P30" s="198">
        <f>O30/W30</f>
        <v>9.4927830942104108E-2</v>
      </c>
      <c r="Q30" s="199">
        <f>IFERROR(VLOOKUP('RESUMEN COSTOS'!A30,'DINAMICA H-H'!$L$4:$V$500,11,FALSE),"-")</f>
        <v>42.460015651304715</v>
      </c>
      <c r="R30" s="200">
        <f>Q30/W30</f>
        <v>0.28369536411897223</v>
      </c>
      <c r="S30" s="155" t="str">
        <f>IFERROR(VLOOKUP(A30,'DINAMICA MATERIALES'!$F$4:$G$551,2,FALSE),"0")</f>
        <v>0</v>
      </c>
      <c r="T30" s="198">
        <f>S30/W30</f>
        <v>0</v>
      </c>
      <c r="U30" s="199">
        <f>N30*6</f>
        <v>92.999999999999986</v>
      </c>
      <c r="V30" s="200">
        <f>U30/W30</f>
        <v>0.62137680493892355</v>
      </c>
      <c r="W30" s="32">
        <f t="shared" si="39"/>
        <v>149.66764008698578</v>
      </c>
      <c r="X30" s="31" t="str">
        <f>IFERROR(VLOOKUP(A30,Planning!$C$6:$O$705,12,FALSE),"-")</f>
        <v/>
      </c>
      <c r="Y30" s="197" t="str">
        <f>IFERROR(VLOOKUP(A30,Planning!$C$375:$O$700,13,FALSE),"")</f>
        <v/>
      </c>
      <c r="Z30" s="273"/>
      <c r="AA30" s="680"/>
      <c r="AB30" s="276"/>
      <c r="AO30" s="380"/>
    </row>
    <row r="31" spans="1:41" s="18" customFormat="1" x14ac:dyDescent="0.25">
      <c r="A31" s="28">
        <v>68</v>
      </c>
      <c r="B31" s="155" t="str">
        <f>IFERROR(VLOOKUP(A31,Planning!$C$6:$J$700,3,FALSE),"-")</f>
        <v>Maderas Collective</v>
      </c>
      <c r="C31" s="155" t="str">
        <f>IFERROR(VLOOKUP(A31,Planning!$C$6:$J$700,5,FALSE),"-")</f>
        <v>Muestras Milesi [Visita]</v>
      </c>
      <c r="D31" s="550">
        <f>IFERROR(VLOOKUP(A31,Planning!$C$6:$J$700,6,FALSE),"-")</f>
        <v>5</v>
      </c>
      <c r="E31" s="26">
        <f>IFERROR(VLOOKUP('RESUMEN COSTOS'!A31,'DINAMICA H-H'!$L$4:$V$500,2,FALSE),"-")</f>
        <v>11.75</v>
      </c>
      <c r="F31" s="27">
        <f>IFERROR(VLOOKUP('RESUMEN COSTOS'!A31,'DINAMICA H-H'!$L$4:$V$500,3,FALSE),"-")</f>
        <v>14.333333333333334</v>
      </c>
      <c r="G31" s="27">
        <f>IFERROR(VLOOKUP('RESUMEN COSTOS'!A31,'DINAMICA H-H'!$L$4:$V$500,4,FALSE),"-")</f>
        <v>1.25</v>
      </c>
      <c r="H31" s="27">
        <f>IFERROR(VLOOKUP('RESUMEN COSTOS'!A31,'DINAMICA H-H'!$L$4:$V$500,5,FALSE),"-")</f>
        <v>11</v>
      </c>
      <c r="I31" s="27">
        <f>IFERROR(VLOOKUP('RESUMEN COSTOS'!A31,'DINAMICA H-H'!$L$4:$V$500,6,FALSE),"-")</f>
        <v>129.66666666666666</v>
      </c>
      <c r="J31" s="27">
        <f>IFERROR(VLOOKUP('RESUMEN COSTOS'!A31,'DINAMICA H-H'!$L$4:$V$500,7,FALSE),"-")</f>
        <v>0</v>
      </c>
      <c r="K31" s="27">
        <f>IFERROR(VLOOKUP('RESUMEN COSTOS'!A31,'DINAMICA H-H'!$L$4:$V$500,8,FALSE),"-")</f>
        <v>0</v>
      </c>
      <c r="L31" s="27">
        <f>IFERROR(VLOOKUP('RESUMEN COSTOS'!A31,'DINAMICA H-H'!$L$4:$V$500,9,FALSE),"-")</f>
        <v>0</v>
      </c>
      <c r="M31" s="27">
        <f>IFERROR(VLOOKUP('RESUMEN COSTOS'!A31,'DINAMICA H-H'!$L$4:$V$500,10,FALSE),"-")</f>
        <v>0</v>
      </c>
      <c r="N31" s="275">
        <f>SUM(E31:M31)</f>
        <v>168</v>
      </c>
      <c r="O31" s="274">
        <f>IFERROR(VLOOKUP(A31,'DINAMICA MADERA'!$E$6:$G$500,3,FALSE),"0")</f>
        <v>451.02546913544643</v>
      </c>
      <c r="P31" s="198">
        <f>O31/W31</f>
        <v>0.2449318768642948</v>
      </c>
      <c r="Q31" s="199">
        <f>IFERROR(VLOOKUP('RESUMEN COSTOS'!A31,'DINAMICA H-H'!$L$4:$V$500,11,FALSE),"-")</f>
        <v>382.4068299578168</v>
      </c>
      <c r="R31" s="200">
        <f>Q31/W31</f>
        <v>0.20766814514229881</v>
      </c>
      <c r="S31" s="155" t="str">
        <f>IFERROR(VLOOKUP(A31,'DINAMICA MATERIALES'!$F$4:$G$551,2,FALSE),"0")</f>
        <v>0</v>
      </c>
      <c r="T31" s="198">
        <f>S31/W31</f>
        <v>0</v>
      </c>
      <c r="U31" s="199">
        <f>N31*6</f>
        <v>1008</v>
      </c>
      <c r="V31" s="200">
        <f>U31/W31</f>
        <v>0.54739997799340634</v>
      </c>
      <c r="W31" s="32">
        <f t="shared" si="39"/>
        <v>1841.4322990932633</v>
      </c>
      <c r="X31" s="31" t="str">
        <f>IFERROR(VLOOKUP(A31,Planning!$C$6:$O$705,12,FALSE),"-")</f>
        <v/>
      </c>
      <c r="Y31" s="197" t="str">
        <f>IFERROR(VLOOKUP(A31,Planning!$C$375:$O$700,13,FALSE),"")</f>
        <v/>
      </c>
      <c r="Z31" s="273"/>
      <c r="AA31" s="680"/>
      <c r="AB31" s="276"/>
      <c r="AO31" s="380"/>
    </row>
    <row r="32" spans="1:41" s="18" customFormat="1" hidden="1" x14ac:dyDescent="0.25">
      <c r="A32" s="28"/>
      <c r="B32" s="155" t="str">
        <f>IFERROR(VLOOKUP(A32,Planning!$C$6:$J$700,3,FALSE),"-")</f>
        <v>-</v>
      </c>
      <c r="C32" s="155" t="str">
        <f>IFERROR(VLOOKUP(A32,Planning!$C$6:$J$700,5,FALSE),"-")</f>
        <v>-</v>
      </c>
      <c r="D32" s="550" t="str">
        <f>IFERROR(VLOOKUP(A32,Planning!$C$6:$J$700,6,FALSE),"-")</f>
        <v>-</v>
      </c>
      <c r="E32" s="26" t="str">
        <f>IFERROR(VLOOKUP('RESUMEN COSTOS'!A32,'DINAMICA H-H'!$L$4:$V$500,2,FALSE),"-")</f>
        <v>-</v>
      </c>
      <c r="F32" s="27" t="str">
        <f>IFERROR(VLOOKUP('RESUMEN COSTOS'!A32,'DINAMICA H-H'!$L$4:$V$500,3,FALSE),"-")</f>
        <v>-</v>
      </c>
      <c r="G32" s="27" t="str">
        <f>IFERROR(VLOOKUP('RESUMEN COSTOS'!A32,'DINAMICA H-H'!$L$4:$V$500,4,FALSE),"-")</f>
        <v>-</v>
      </c>
      <c r="H32" s="27" t="str">
        <f>IFERROR(VLOOKUP('RESUMEN COSTOS'!A32,'DINAMICA H-H'!$L$4:$V$500,5,FALSE),"-")</f>
        <v>-</v>
      </c>
      <c r="I32" s="27" t="str">
        <f>IFERROR(VLOOKUP('RESUMEN COSTOS'!A32,'DINAMICA H-H'!$L$4:$V$500,6,FALSE),"-")</f>
        <v>-</v>
      </c>
      <c r="J32" s="27" t="str">
        <f>IFERROR(VLOOKUP('RESUMEN COSTOS'!A32,'DINAMICA H-H'!$L$4:$V$500,7,FALSE),"-")</f>
        <v>-</v>
      </c>
      <c r="K32" s="27" t="str">
        <f>IFERROR(VLOOKUP('RESUMEN COSTOS'!A32,'DINAMICA H-H'!$L$4:$V$500,8,FALSE),"-")</f>
        <v>-</v>
      </c>
      <c r="L32" s="27" t="str">
        <f>IFERROR(VLOOKUP('RESUMEN COSTOS'!A32,'DINAMICA H-H'!$L$4:$V$500,9,FALSE),"-")</f>
        <v>-</v>
      </c>
      <c r="M32" s="27" t="str">
        <f>IFERROR(VLOOKUP('RESUMEN COSTOS'!A32,'DINAMICA H-H'!$L$4:$V$500,10,FALSE),"-")</f>
        <v>-</v>
      </c>
      <c r="N32" s="275">
        <f t="shared" si="0"/>
        <v>0</v>
      </c>
      <c r="O32" s="274" t="str">
        <f>IFERROR(VLOOKUP(A32,'DINAMICA MADERA'!$E$6:$G$500,3,FALSE),"0")</f>
        <v>0</v>
      </c>
      <c r="P32" s="198" t="e">
        <f t="shared" ref="P32" si="40">O32/W32</f>
        <v>#DIV/0!</v>
      </c>
      <c r="Q32" s="199" t="str">
        <f>IFERROR(VLOOKUP('RESUMEN COSTOS'!A32,'DINAMICA H-H'!$L$4:$V$500,11,FALSE),"-")</f>
        <v>-</v>
      </c>
      <c r="R32" s="200" t="e">
        <f t="shared" ref="R32" si="41">Q32/W32</f>
        <v>#VALUE!</v>
      </c>
      <c r="S32" s="155" t="str">
        <f>IFERROR(VLOOKUP(A32,'DINAMICA MATERIALES'!$F$4:$G$551,2,FALSE),"0")</f>
        <v>0</v>
      </c>
      <c r="T32" s="198" t="e">
        <f t="shared" ref="T32" si="42">S32/W32</f>
        <v>#DIV/0!</v>
      </c>
      <c r="U32" s="199">
        <f t="shared" ref="U32" si="43">N32*6</f>
        <v>0</v>
      </c>
      <c r="V32" s="200" t="e">
        <f>U32/W32</f>
        <v>#DIV/0!</v>
      </c>
      <c r="W32" s="32">
        <f t="shared" ref="W32" si="44">SUM(O32,Q32,S32,U32)</f>
        <v>0</v>
      </c>
      <c r="X32" s="31" t="str">
        <f>IFERROR(VLOOKUP(A32,Planning!$C$6:$O$705,12,FALSE),"-")</f>
        <v>-</v>
      </c>
      <c r="Y32" s="197" t="str">
        <f>IFERROR(VLOOKUP(A32,Planning!$C$375:$O$700,13,FALSE),"")</f>
        <v/>
      </c>
      <c r="Z32" s="273" t="e">
        <f>IF(X32&gt;0,(X32-W32)/X32,"")</f>
        <v>#VALUE!</v>
      </c>
      <c r="AA32" s="203"/>
      <c r="AB32" s="276"/>
      <c r="AO32" s="380"/>
    </row>
    <row r="33" spans="1:41" hidden="1" x14ac:dyDescent="0.25">
      <c r="A33" s="28"/>
      <c r="B33" s="155" t="str">
        <f>IFERROR(VLOOKUP(A33,Planning!$C$6:$J$700,3,FALSE),"-")</f>
        <v>-</v>
      </c>
      <c r="C33" s="155" t="str">
        <f>IFERROR(VLOOKUP(A33,Planning!$C$6:$J$700,5,FALSE),"-")</f>
        <v>-</v>
      </c>
      <c r="D33" s="550" t="str">
        <f>IFERROR(VLOOKUP(A33,Planning!$C$6:$J$700,6,FALSE),"-")</f>
        <v>-</v>
      </c>
      <c r="E33" s="26" t="str">
        <f>IFERROR(VLOOKUP('RESUMEN COSTOS'!A33,'DINAMICA H-H'!$L$4:$V$500,2,FALSE),"-")</f>
        <v>-</v>
      </c>
      <c r="F33" s="27" t="str">
        <f>IFERROR(VLOOKUP('RESUMEN COSTOS'!A33,'DINAMICA H-H'!$L$4:$V$500,3,FALSE),"-")</f>
        <v>-</v>
      </c>
      <c r="G33" s="27" t="str">
        <f>IFERROR(VLOOKUP('RESUMEN COSTOS'!A33,'DINAMICA H-H'!$L$4:$V$500,4,FALSE),"-")</f>
        <v>-</v>
      </c>
      <c r="H33" s="27" t="str">
        <f>IFERROR(VLOOKUP('RESUMEN COSTOS'!A33,'DINAMICA H-H'!$L$4:$V$500,5,FALSE),"-")</f>
        <v>-</v>
      </c>
      <c r="I33" s="27" t="str">
        <f>IFERROR(VLOOKUP('RESUMEN COSTOS'!A33,'DINAMICA H-H'!$L$4:$V$500,6,FALSE),"-")</f>
        <v>-</v>
      </c>
      <c r="J33" s="27" t="str">
        <f>IFERROR(VLOOKUP('RESUMEN COSTOS'!A33,'DINAMICA H-H'!$L$4:$V$500,7,FALSE),"-")</f>
        <v>-</v>
      </c>
      <c r="K33" s="27" t="str">
        <f>IFERROR(VLOOKUP('RESUMEN COSTOS'!A33,'DINAMICA H-H'!$L$4:$V$500,8,FALSE),"-")</f>
        <v>-</v>
      </c>
      <c r="L33" s="27" t="str">
        <f>IFERROR(VLOOKUP('RESUMEN COSTOS'!A33,'DINAMICA H-H'!$L$4:$V$500,9,FALSE),"-")</f>
        <v>-</v>
      </c>
      <c r="M33" s="27" t="str">
        <f>IFERROR(VLOOKUP('RESUMEN COSTOS'!A33,'DINAMICA H-H'!$L$4:$V$500,10,FALSE),"-")</f>
        <v>-</v>
      </c>
      <c r="N33" s="275">
        <f t="shared" si="0"/>
        <v>0</v>
      </c>
      <c r="O33" s="274" t="str">
        <f>IFERROR(VLOOKUP(A33,'DINAMICA MADERA'!$E$6:$G$500,3,FALSE),"0")</f>
        <v>0</v>
      </c>
      <c r="P33" s="198" t="e">
        <f t="shared" ref="P33" si="45">O33/W33</f>
        <v>#DIV/0!</v>
      </c>
      <c r="Q33" s="199" t="str">
        <f>IFERROR(VLOOKUP('RESUMEN COSTOS'!A33,'DINAMICA H-H'!$L$4:$V$500,11,FALSE),"-")</f>
        <v>-</v>
      </c>
      <c r="R33" s="200" t="e">
        <f t="shared" ref="R33" si="46">Q33/W33</f>
        <v>#VALUE!</v>
      </c>
      <c r="S33" s="155" t="str">
        <f>IFERROR(VLOOKUP(A33,'DINAMICA MATERIALES'!$F$4:$G$551,2,FALSE),"0")</f>
        <v>0</v>
      </c>
      <c r="T33" s="198" t="e">
        <f t="shared" ref="T33" si="47">S33/W33</f>
        <v>#DIV/0!</v>
      </c>
      <c r="U33" s="199">
        <f t="shared" si="17"/>
        <v>0</v>
      </c>
      <c r="V33" s="200" t="e">
        <f t="shared" ref="V33" si="48">U33/W33</f>
        <v>#DIV/0!</v>
      </c>
      <c r="W33" s="32">
        <f t="shared" si="18"/>
        <v>0</v>
      </c>
      <c r="X33" s="31" t="str">
        <f>IFERROR(VLOOKUP(A33,Planning!$C$6:$O$705,12,FALSE),"-")</f>
        <v>-</v>
      </c>
      <c r="Y33" s="197" t="str">
        <f>IFERROR(VLOOKUP(A33,Planning!$C$375:$O$700,13,FALSE),"")</f>
        <v/>
      </c>
      <c r="Z33" s="273"/>
      <c r="AA33" s="203"/>
      <c r="AB33" s="29"/>
      <c r="AO33" s="380"/>
    </row>
    <row r="34" spans="1:41" s="18" customFormat="1" hidden="1" x14ac:dyDescent="0.25">
      <c r="A34" s="28"/>
      <c r="B34" s="155" t="str">
        <f>IFERROR(VLOOKUP(A34,Planning!$C$6:$J$700,3,FALSE),"-")</f>
        <v>-</v>
      </c>
      <c r="C34" s="155" t="str">
        <f>IFERROR(VLOOKUP(A34,Planning!$C$6:$J$700,5,FALSE),"-")</f>
        <v>-</v>
      </c>
      <c r="D34" s="550" t="str">
        <f>IFERROR(VLOOKUP(A34,Planning!$C$6:$J$700,6,FALSE),"-")</f>
        <v>-</v>
      </c>
      <c r="E34" s="26" t="str">
        <f>IFERROR(VLOOKUP('RESUMEN COSTOS'!A34,'DINAMICA H-H'!$L$4:$V$500,2,FALSE),"-")</f>
        <v>-</v>
      </c>
      <c r="F34" s="27" t="str">
        <f>IFERROR(VLOOKUP('RESUMEN COSTOS'!A34,'DINAMICA H-H'!$L$4:$V$500,3,FALSE),"-")</f>
        <v>-</v>
      </c>
      <c r="G34" s="27" t="str">
        <f>IFERROR(VLOOKUP('RESUMEN COSTOS'!A34,'DINAMICA H-H'!$L$4:$V$500,4,FALSE),"-")</f>
        <v>-</v>
      </c>
      <c r="H34" s="27" t="str">
        <f>IFERROR(VLOOKUP('RESUMEN COSTOS'!A34,'DINAMICA H-H'!$L$4:$V$500,5,FALSE),"-")</f>
        <v>-</v>
      </c>
      <c r="I34" s="27" t="str">
        <f>IFERROR(VLOOKUP('RESUMEN COSTOS'!A34,'DINAMICA H-H'!$L$4:$V$500,6,FALSE),"-")</f>
        <v>-</v>
      </c>
      <c r="J34" s="27" t="str">
        <f>IFERROR(VLOOKUP('RESUMEN COSTOS'!A34,'DINAMICA H-H'!$L$4:$V$500,7,FALSE),"-")</f>
        <v>-</v>
      </c>
      <c r="K34" s="27" t="str">
        <f>IFERROR(VLOOKUP('RESUMEN COSTOS'!A34,'DINAMICA H-H'!$L$4:$V$500,8,FALSE),"-")</f>
        <v>-</v>
      </c>
      <c r="L34" s="27" t="str">
        <f>IFERROR(VLOOKUP('RESUMEN COSTOS'!A34,'DINAMICA H-H'!$L$4:$V$500,9,FALSE),"-")</f>
        <v>-</v>
      </c>
      <c r="M34" s="27" t="str">
        <f>IFERROR(VLOOKUP('RESUMEN COSTOS'!A34,'DINAMICA H-H'!$L$4:$V$500,10,FALSE),"-")</f>
        <v>-</v>
      </c>
      <c r="N34" s="275">
        <f t="shared" si="0"/>
        <v>0</v>
      </c>
      <c r="O34" s="274" t="str">
        <f>IFERROR(VLOOKUP(A34,'DINAMICA MADERA'!$E$6:$G$500,3,FALSE),"0")</f>
        <v>0</v>
      </c>
      <c r="P34" s="198" t="e">
        <f>O34/W34</f>
        <v>#DIV/0!</v>
      </c>
      <c r="Q34" s="199" t="str">
        <f>IFERROR(VLOOKUP('RESUMEN COSTOS'!A34,'DINAMICA H-H'!$L$4:$V$500,11,FALSE),"-")</f>
        <v>-</v>
      </c>
      <c r="R34" s="200" t="e">
        <f>Q34/W34</f>
        <v>#VALUE!</v>
      </c>
      <c r="S34" s="155" t="str">
        <f>IFERROR(VLOOKUP(A34,'DINAMICA MATERIALES'!$F$4:$G$551,2,FALSE),"0")</f>
        <v>0</v>
      </c>
      <c r="T34" s="198" t="e">
        <f>S34/W34</f>
        <v>#DIV/0!</v>
      </c>
      <c r="U34" s="199">
        <f>N34*6</f>
        <v>0</v>
      </c>
      <c r="V34" s="200" t="e">
        <f>U34/W34</f>
        <v>#DIV/0!</v>
      </c>
      <c r="W34" s="32">
        <f>SUM(O34,Q34,S34,U34)</f>
        <v>0</v>
      </c>
      <c r="X34" s="31" t="str">
        <f>IFERROR(VLOOKUP(A34,Planning!$C$6:$O$705,12,FALSE),"-")</f>
        <v>-</v>
      </c>
      <c r="Y34" s="197" t="str">
        <f>IFERROR(VLOOKUP(A34,Planning!$C$375:$O$700,13,FALSE),"")</f>
        <v/>
      </c>
      <c r="Z34" s="273"/>
      <c r="AA34" s="680"/>
      <c r="AB34" s="276"/>
      <c r="AO34" s="380"/>
    </row>
    <row r="35" spans="1:41" s="18" customFormat="1" hidden="1" x14ac:dyDescent="0.25">
      <c r="A35" s="28"/>
      <c r="B35" s="155" t="str">
        <f>IFERROR(VLOOKUP(A35,Planning!$C$6:$J$700,3,FALSE),"-")</f>
        <v>-</v>
      </c>
      <c r="C35" s="155" t="str">
        <f>IFERROR(VLOOKUP(A35,Planning!$C$6:$J$700,5,FALSE),"-")</f>
        <v>-</v>
      </c>
      <c r="D35" s="550" t="str">
        <f>IFERROR(VLOOKUP(A35,Planning!$C$6:$J$700,6,FALSE),"-")</f>
        <v>-</v>
      </c>
      <c r="E35" s="26" t="str">
        <f>IFERROR(VLOOKUP('RESUMEN COSTOS'!A35,'DINAMICA H-H'!$L$4:$V$500,2,FALSE),"-")</f>
        <v>-</v>
      </c>
      <c r="F35" s="27" t="str">
        <f>IFERROR(VLOOKUP('RESUMEN COSTOS'!A35,'DINAMICA H-H'!$L$4:$V$500,3,FALSE),"-")</f>
        <v>-</v>
      </c>
      <c r="G35" s="27" t="str">
        <f>IFERROR(VLOOKUP('RESUMEN COSTOS'!A35,'DINAMICA H-H'!$L$4:$V$500,4,FALSE),"-")</f>
        <v>-</v>
      </c>
      <c r="H35" s="27" t="str">
        <f>IFERROR(VLOOKUP('RESUMEN COSTOS'!A35,'DINAMICA H-H'!$L$4:$V$500,5,FALSE),"-")</f>
        <v>-</v>
      </c>
      <c r="I35" s="27" t="str">
        <f>IFERROR(VLOOKUP('RESUMEN COSTOS'!A35,'DINAMICA H-H'!$L$4:$V$500,6,FALSE),"-")</f>
        <v>-</v>
      </c>
      <c r="J35" s="27" t="str">
        <f>IFERROR(VLOOKUP('RESUMEN COSTOS'!A35,'DINAMICA H-H'!$L$4:$V$500,7,FALSE),"-")</f>
        <v>-</v>
      </c>
      <c r="K35" s="27" t="str">
        <f>IFERROR(VLOOKUP('RESUMEN COSTOS'!A35,'DINAMICA H-H'!$L$4:$V$500,8,FALSE),"-")</f>
        <v>-</v>
      </c>
      <c r="L35" s="27" t="str">
        <f>IFERROR(VLOOKUP('RESUMEN COSTOS'!A35,'DINAMICA H-H'!$L$4:$V$500,9,FALSE),"-")</f>
        <v>-</v>
      </c>
      <c r="M35" s="27" t="str">
        <f>IFERROR(VLOOKUP('RESUMEN COSTOS'!A35,'DINAMICA H-H'!$L$4:$V$500,10,FALSE),"-")</f>
        <v>-</v>
      </c>
      <c r="N35" s="275">
        <f t="shared" si="0"/>
        <v>0</v>
      </c>
      <c r="O35" s="274" t="str">
        <f>IFERROR(VLOOKUP(A35,'DINAMICA MADERA'!$E$6:$G$500,3,FALSE),"0")</f>
        <v>0</v>
      </c>
      <c r="P35" s="198" t="e">
        <f>O35/W35</f>
        <v>#DIV/0!</v>
      </c>
      <c r="Q35" s="199" t="str">
        <f>IFERROR(VLOOKUP('RESUMEN COSTOS'!A35,'DINAMICA H-H'!$L$4:$V$500,11,FALSE),"-")</f>
        <v>-</v>
      </c>
      <c r="R35" s="200" t="e">
        <f>Q35/W35</f>
        <v>#VALUE!</v>
      </c>
      <c r="S35" s="155" t="str">
        <f>IFERROR(VLOOKUP(A35,'DINAMICA MATERIALES'!$F$4:$G$551,2,FALSE),"0")</f>
        <v>0</v>
      </c>
      <c r="T35" s="198" t="e">
        <f>S35/W35</f>
        <v>#DIV/0!</v>
      </c>
      <c r="U35" s="199">
        <f>N35*6</f>
        <v>0</v>
      </c>
      <c r="V35" s="200" t="e">
        <f>U35/W35</f>
        <v>#DIV/0!</v>
      </c>
      <c r="W35" s="32">
        <f>SUM(O35,Q35,S35,U35)</f>
        <v>0</v>
      </c>
      <c r="X35" s="31" t="str">
        <f>IFERROR(VLOOKUP(A35,Planning!$C$6:$O$705,12,FALSE),"-")</f>
        <v>-</v>
      </c>
      <c r="Y35" s="197" t="str">
        <f>IFERROR(VLOOKUP(A35,Planning!$C$375:$O$700,13,FALSE),"")</f>
        <v/>
      </c>
      <c r="Z35" s="273"/>
      <c r="AA35" s="680"/>
      <c r="AB35" s="276"/>
      <c r="AO35" s="380"/>
    </row>
    <row r="36" spans="1:41" s="18" customFormat="1" hidden="1" x14ac:dyDescent="0.25">
      <c r="A36" s="28"/>
      <c r="B36" s="155" t="str">
        <f>IFERROR(VLOOKUP(A36,Planning!$C$6:$J$700,3,FALSE),"-")</f>
        <v>-</v>
      </c>
      <c r="C36" s="155" t="str">
        <f>IFERROR(VLOOKUP(A36,Planning!$C$6:$J$700,5,FALSE),"-")</f>
        <v>-</v>
      </c>
      <c r="D36" s="550" t="str">
        <f>IFERROR(VLOOKUP(A36,Planning!$C$6:$J$700,6,FALSE),"-")</f>
        <v>-</v>
      </c>
      <c r="E36" s="26" t="str">
        <f>IFERROR(VLOOKUP('RESUMEN COSTOS'!A36,'DINAMICA H-H'!$L$4:$V$500,2,FALSE),"-")</f>
        <v>-</v>
      </c>
      <c r="F36" s="27" t="str">
        <f>IFERROR(VLOOKUP('RESUMEN COSTOS'!A36,'DINAMICA H-H'!$L$4:$V$500,3,FALSE),"-")</f>
        <v>-</v>
      </c>
      <c r="G36" s="27" t="str">
        <f>IFERROR(VLOOKUP('RESUMEN COSTOS'!A36,'DINAMICA H-H'!$L$4:$V$500,4,FALSE),"-")</f>
        <v>-</v>
      </c>
      <c r="H36" s="27" t="str">
        <f>IFERROR(VLOOKUP('RESUMEN COSTOS'!A36,'DINAMICA H-H'!$L$4:$V$500,5,FALSE),"-")</f>
        <v>-</v>
      </c>
      <c r="I36" s="27" t="str">
        <f>IFERROR(VLOOKUP('RESUMEN COSTOS'!A36,'DINAMICA H-H'!$L$4:$V$500,6,FALSE),"-")</f>
        <v>-</v>
      </c>
      <c r="J36" s="27" t="str">
        <f>IFERROR(VLOOKUP('RESUMEN COSTOS'!A36,'DINAMICA H-H'!$L$4:$V$500,7,FALSE),"-")</f>
        <v>-</v>
      </c>
      <c r="K36" s="27" t="str">
        <f>IFERROR(VLOOKUP('RESUMEN COSTOS'!A36,'DINAMICA H-H'!$L$4:$V$500,8,FALSE),"-")</f>
        <v>-</v>
      </c>
      <c r="L36" s="27" t="str">
        <f>IFERROR(VLOOKUP('RESUMEN COSTOS'!A36,'DINAMICA H-H'!$L$4:$V$500,9,FALSE),"-")</f>
        <v>-</v>
      </c>
      <c r="M36" s="27" t="str">
        <f>IFERROR(VLOOKUP('RESUMEN COSTOS'!A36,'DINAMICA H-H'!$L$4:$V$500,10,FALSE),"-")</f>
        <v>-</v>
      </c>
      <c r="N36" s="275">
        <f t="shared" si="0"/>
        <v>0</v>
      </c>
      <c r="O36" s="274" t="str">
        <f>IFERROR(VLOOKUP(A36,'DINAMICA MADERA'!$E$6:$G$500,3,FALSE),"0")</f>
        <v>0</v>
      </c>
      <c r="P36" s="198" t="e">
        <f>O36/W36</f>
        <v>#DIV/0!</v>
      </c>
      <c r="Q36" s="199" t="str">
        <f>IFERROR(VLOOKUP('RESUMEN COSTOS'!A36,'DINAMICA H-H'!$L$4:$V$500,11,FALSE),"-")</f>
        <v>-</v>
      </c>
      <c r="R36" s="200" t="e">
        <f>Q36/W36</f>
        <v>#VALUE!</v>
      </c>
      <c r="S36" s="155" t="str">
        <f>IFERROR(VLOOKUP(A36,'DINAMICA MATERIALES'!$F$4:$G$551,2,FALSE),"0")</f>
        <v>0</v>
      </c>
      <c r="T36" s="198" t="e">
        <f>S36/W36</f>
        <v>#DIV/0!</v>
      </c>
      <c r="U36" s="199">
        <f>N36*6</f>
        <v>0</v>
      </c>
      <c r="V36" s="200" t="e">
        <f>U36/W36</f>
        <v>#DIV/0!</v>
      </c>
      <c r="W36" s="32">
        <f>SUM(O36,Q36,S36,U36)</f>
        <v>0</v>
      </c>
      <c r="X36" s="31" t="str">
        <f>IFERROR(VLOOKUP(A36,Planning!$C$6:$O$705,12,FALSE),"-")</f>
        <v>-</v>
      </c>
      <c r="Y36" s="197" t="str">
        <f>IFERROR(VLOOKUP(A36,Planning!$C$375:$O$700,13,FALSE),"")</f>
        <v/>
      </c>
      <c r="Z36" s="273" t="e">
        <f t="shared" si="1"/>
        <v>#VALUE!</v>
      </c>
      <c r="AA36" s="680"/>
      <c r="AB36" s="276"/>
      <c r="AO36" s="380"/>
    </row>
    <row r="37" spans="1:41" s="18" customFormat="1" hidden="1" x14ac:dyDescent="0.25">
      <c r="A37" s="28"/>
      <c r="B37" s="155" t="str">
        <f>IFERROR(VLOOKUP(A37,Planning!$C$6:$J$700,3,FALSE),"-")</f>
        <v>-</v>
      </c>
      <c r="C37" s="155" t="str">
        <f>IFERROR(VLOOKUP(A37,Planning!$C$6:$J$700,5,FALSE),"-")</f>
        <v>-</v>
      </c>
      <c r="D37" s="550" t="str">
        <f>IFERROR(VLOOKUP(A37,Planning!$C$6:$J$700,6,FALSE),"-")</f>
        <v>-</v>
      </c>
      <c r="E37" s="26" t="str">
        <f>IFERROR(VLOOKUP('RESUMEN COSTOS'!A37,'DINAMICA H-H'!$L$4:$V$500,2,FALSE),"-")</f>
        <v>-</v>
      </c>
      <c r="F37" s="27" t="str">
        <f>IFERROR(VLOOKUP('RESUMEN COSTOS'!A37,'DINAMICA H-H'!$L$4:$V$500,3,FALSE),"-")</f>
        <v>-</v>
      </c>
      <c r="G37" s="27" t="str">
        <f>IFERROR(VLOOKUP('RESUMEN COSTOS'!A37,'DINAMICA H-H'!$L$4:$V$500,4,FALSE),"-")</f>
        <v>-</v>
      </c>
      <c r="H37" s="27" t="str">
        <f>IFERROR(VLOOKUP('RESUMEN COSTOS'!A37,'DINAMICA H-H'!$L$4:$V$500,5,FALSE),"-")</f>
        <v>-</v>
      </c>
      <c r="I37" s="27" t="str">
        <f>IFERROR(VLOOKUP('RESUMEN COSTOS'!A37,'DINAMICA H-H'!$L$4:$V$500,6,FALSE),"-")</f>
        <v>-</v>
      </c>
      <c r="J37" s="27" t="str">
        <f>IFERROR(VLOOKUP('RESUMEN COSTOS'!A37,'DINAMICA H-H'!$L$4:$V$500,7,FALSE),"-")</f>
        <v>-</v>
      </c>
      <c r="K37" s="27" t="str">
        <f>IFERROR(VLOOKUP('RESUMEN COSTOS'!A37,'DINAMICA H-H'!$L$4:$V$500,8,FALSE),"-")</f>
        <v>-</v>
      </c>
      <c r="L37" s="27" t="str">
        <f>IFERROR(VLOOKUP('RESUMEN COSTOS'!A37,'DINAMICA H-H'!$L$4:$V$500,9,FALSE),"-")</f>
        <v>-</v>
      </c>
      <c r="M37" s="27" t="str">
        <f>IFERROR(VLOOKUP('RESUMEN COSTOS'!A37,'DINAMICA H-H'!$L$4:$V$500,10,FALSE),"-")</f>
        <v>-</v>
      </c>
      <c r="N37" s="275">
        <f t="shared" si="0"/>
        <v>0</v>
      </c>
      <c r="O37" s="274" t="str">
        <f>IFERROR(VLOOKUP(A37,'DINAMICA MADERA'!$E$6:$G$500,3,FALSE),"0")</f>
        <v>0</v>
      </c>
      <c r="P37" s="198" t="e">
        <f>O37/W37</f>
        <v>#DIV/0!</v>
      </c>
      <c r="Q37" s="199" t="str">
        <f>IFERROR(VLOOKUP('RESUMEN COSTOS'!A37,'DINAMICA H-H'!$L$4:$V$500,11,FALSE),"-")</f>
        <v>-</v>
      </c>
      <c r="R37" s="200" t="e">
        <f>Q37/W37</f>
        <v>#VALUE!</v>
      </c>
      <c r="S37" s="155" t="str">
        <f>IFERROR(VLOOKUP(A37,'DINAMICA MATERIALES'!$F$4:$G$551,2,FALSE),"0")</f>
        <v>0</v>
      </c>
      <c r="T37" s="198" t="e">
        <f>S37/W37</f>
        <v>#DIV/0!</v>
      </c>
      <c r="U37" s="199">
        <f>N37*6</f>
        <v>0</v>
      </c>
      <c r="V37" s="200" t="e">
        <f>U37/W37</f>
        <v>#DIV/0!</v>
      </c>
      <c r="W37" s="32">
        <f>SUM(O37,Q37,S37,U37)</f>
        <v>0</v>
      </c>
      <c r="X37" s="31" t="str">
        <f>IFERROR(VLOOKUP(A37,Planning!$C$6:$O$705,12,FALSE),"-")</f>
        <v>-</v>
      </c>
      <c r="Y37" s="197" t="str">
        <f>IFERROR(VLOOKUP(A37,Planning!$C$375:$O$700,13,FALSE),"")</f>
        <v/>
      </c>
      <c r="Z37" s="273"/>
      <c r="AA37" s="680"/>
      <c r="AB37" s="276"/>
      <c r="AO37" s="380"/>
    </row>
    <row r="38" spans="1:41" s="18" customFormat="1" hidden="1" x14ac:dyDescent="0.25">
      <c r="A38" s="28"/>
      <c r="B38" s="155" t="str">
        <f>IFERROR(VLOOKUP(A38,Planning!$C$6:$J$700,3,FALSE),"-")</f>
        <v>-</v>
      </c>
      <c r="C38" s="155" t="str">
        <f>IFERROR(VLOOKUP(A38,Planning!$C$6:$J$700,5,FALSE),"-")</f>
        <v>-</v>
      </c>
      <c r="D38" s="550" t="str">
        <f>IFERROR(VLOOKUP(A38,Planning!$C$6:$J$700,6,FALSE),"-")</f>
        <v>-</v>
      </c>
      <c r="E38" s="26" t="str">
        <f>IFERROR(VLOOKUP('RESUMEN COSTOS'!A38,'DINAMICA H-H'!$L$4:$V$500,2,FALSE),"-")</f>
        <v>-</v>
      </c>
      <c r="F38" s="27" t="str">
        <f>IFERROR(VLOOKUP('RESUMEN COSTOS'!A38,'DINAMICA H-H'!$L$4:$V$500,3,FALSE),"-")</f>
        <v>-</v>
      </c>
      <c r="G38" s="27" t="str">
        <f>IFERROR(VLOOKUP('RESUMEN COSTOS'!A38,'DINAMICA H-H'!$L$4:$V$500,4,FALSE),"-")</f>
        <v>-</v>
      </c>
      <c r="H38" s="27" t="str">
        <f>IFERROR(VLOOKUP('RESUMEN COSTOS'!A38,'DINAMICA H-H'!$L$4:$V$500,5,FALSE),"-")</f>
        <v>-</v>
      </c>
      <c r="I38" s="27" t="str">
        <f>IFERROR(VLOOKUP('RESUMEN COSTOS'!A38,'DINAMICA H-H'!$L$4:$V$500,6,FALSE),"-")</f>
        <v>-</v>
      </c>
      <c r="J38" s="27" t="str">
        <f>IFERROR(VLOOKUP('RESUMEN COSTOS'!A38,'DINAMICA H-H'!$L$4:$V$500,7,FALSE),"-")</f>
        <v>-</v>
      </c>
      <c r="K38" s="27" t="str">
        <f>IFERROR(VLOOKUP('RESUMEN COSTOS'!A38,'DINAMICA H-H'!$L$4:$V$500,8,FALSE),"-")</f>
        <v>-</v>
      </c>
      <c r="L38" s="27" t="str">
        <f>IFERROR(VLOOKUP('RESUMEN COSTOS'!A38,'DINAMICA H-H'!$L$4:$V$500,9,FALSE),"-")</f>
        <v>-</v>
      </c>
      <c r="M38" s="27" t="str">
        <f>IFERROR(VLOOKUP('RESUMEN COSTOS'!A38,'DINAMICA H-H'!$L$4:$V$500,10,FALSE),"-")</f>
        <v>-</v>
      </c>
      <c r="N38" s="275">
        <f t="shared" si="0"/>
        <v>0</v>
      </c>
      <c r="O38" s="274" t="str">
        <f>IFERROR(VLOOKUP(A38,'DINAMICA MADERA'!$E$6:$G$500,3,FALSE),"0")</f>
        <v>0</v>
      </c>
      <c r="P38" s="198" t="e">
        <f t="shared" ref="P38:P45" si="49">O38/W38</f>
        <v>#DIV/0!</v>
      </c>
      <c r="Q38" s="199" t="str">
        <f>IFERROR(VLOOKUP('RESUMEN COSTOS'!A38,'DINAMICA H-H'!$L$4:$V$500,11,FALSE),"-")</f>
        <v>-</v>
      </c>
      <c r="R38" s="200" t="e">
        <f t="shared" ref="R38:R45" si="50">Q38/W38</f>
        <v>#VALUE!</v>
      </c>
      <c r="S38" s="155" t="str">
        <f>IFERROR(VLOOKUP(A38,'DINAMICA MATERIALES'!$F$4:$G$551,2,FALSE),"0")</f>
        <v>0</v>
      </c>
      <c r="T38" s="198" t="e">
        <f t="shared" ref="T38:T45" si="51">S38/W38</f>
        <v>#DIV/0!</v>
      </c>
      <c r="U38" s="199">
        <f t="shared" ref="U38:U45" si="52">N38*6</f>
        <v>0</v>
      </c>
      <c r="V38" s="200" t="e">
        <f t="shared" ref="V38:V45" si="53">U38/W38</f>
        <v>#DIV/0!</v>
      </c>
      <c r="W38" s="32">
        <f t="shared" ref="W38:W45" si="54">SUM(O38,Q38,S38,U38)</f>
        <v>0</v>
      </c>
      <c r="X38" s="31" t="str">
        <f>IFERROR(VLOOKUP(A38,Planning!$C$6:$O$705,12,FALSE),"-")</f>
        <v>-</v>
      </c>
      <c r="Y38" s="197" t="str">
        <f>IFERROR(VLOOKUP(A38,Planning!$C$375:$O$700,13,FALSE),"")</f>
        <v/>
      </c>
      <c r="Z38" s="273"/>
      <c r="AA38" s="203"/>
      <c r="AB38" s="276"/>
      <c r="AO38" s="380"/>
    </row>
    <row r="39" spans="1:41" s="18" customFormat="1" hidden="1" x14ac:dyDescent="0.25">
      <c r="A39" s="28"/>
      <c r="B39" s="155" t="str">
        <f>IFERROR(VLOOKUP(A39,Planning!$C$6:$J$700,3,FALSE),"-")</f>
        <v>-</v>
      </c>
      <c r="C39" s="155" t="str">
        <f>IFERROR(VLOOKUP(A39,Planning!$C$6:$J$700,5,FALSE),"-")</f>
        <v>-</v>
      </c>
      <c r="D39" s="550" t="str">
        <f>IFERROR(VLOOKUP(A39,Planning!$C$6:$J$700,6,FALSE),"-")</f>
        <v>-</v>
      </c>
      <c r="E39" s="26" t="str">
        <f>IFERROR(VLOOKUP('RESUMEN COSTOS'!A39,'DINAMICA H-H'!$L$4:$V$500,2,FALSE),"-")</f>
        <v>-</v>
      </c>
      <c r="F39" s="27" t="str">
        <f>IFERROR(VLOOKUP('RESUMEN COSTOS'!A39,'DINAMICA H-H'!$L$4:$V$500,3,FALSE),"-")</f>
        <v>-</v>
      </c>
      <c r="G39" s="27" t="str">
        <f>IFERROR(VLOOKUP('RESUMEN COSTOS'!A39,'DINAMICA H-H'!$L$4:$V$500,4,FALSE),"-")</f>
        <v>-</v>
      </c>
      <c r="H39" s="27" t="str">
        <f>IFERROR(VLOOKUP('RESUMEN COSTOS'!A39,'DINAMICA H-H'!$L$4:$V$500,5,FALSE),"-")</f>
        <v>-</v>
      </c>
      <c r="I39" s="27" t="str">
        <f>IFERROR(VLOOKUP('RESUMEN COSTOS'!A39,'DINAMICA H-H'!$L$4:$V$500,6,FALSE),"-")</f>
        <v>-</v>
      </c>
      <c r="J39" s="27" t="str">
        <f>IFERROR(VLOOKUP('RESUMEN COSTOS'!A39,'DINAMICA H-H'!$L$4:$V$500,7,FALSE),"-")</f>
        <v>-</v>
      </c>
      <c r="K39" s="27" t="str">
        <f>IFERROR(VLOOKUP('RESUMEN COSTOS'!A39,'DINAMICA H-H'!$L$4:$V$500,8,FALSE),"-")</f>
        <v>-</v>
      </c>
      <c r="L39" s="27" t="str">
        <f>IFERROR(VLOOKUP('RESUMEN COSTOS'!A39,'DINAMICA H-H'!$L$4:$V$500,9,FALSE),"-")</f>
        <v>-</v>
      </c>
      <c r="M39" s="27" t="str">
        <f>IFERROR(VLOOKUP('RESUMEN COSTOS'!A39,'DINAMICA H-H'!$L$4:$V$500,10,FALSE),"-")</f>
        <v>-</v>
      </c>
      <c r="N39" s="275">
        <f t="shared" si="0"/>
        <v>0</v>
      </c>
      <c r="O39" s="274" t="str">
        <f>IFERROR(VLOOKUP(A39,'DINAMICA MADERA'!$E$6:$G$500,3,FALSE),"0")</f>
        <v>0</v>
      </c>
      <c r="P39" s="198" t="e">
        <f>O39/W39</f>
        <v>#DIV/0!</v>
      </c>
      <c r="Q39" s="199" t="str">
        <f>IFERROR(VLOOKUP('RESUMEN COSTOS'!A39,'DINAMICA H-H'!$L$4:$V$500,11,FALSE),"-")</f>
        <v>-</v>
      </c>
      <c r="R39" s="200" t="e">
        <f>Q39/W39</f>
        <v>#VALUE!</v>
      </c>
      <c r="S39" s="155" t="str">
        <f>IFERROR(VLOOKUP(A39,'DINAMICA MATERIALES'!$F$4:$G$551,2,FALSE),"0")</f>
        <v>0</v>
      </c>
      <c r="T39" s="198" t="e">
        <f>S39/W39</f>
        <v>#DIV/0!</v>
      </c>
      <c r="U39" s="199">
        <f>N39*6</f>
        <v>0</v>
      </c>
      <c r="V39" s="200" t="e">
        <f>U39/W39</f>
        <v>#DIV/0!</v>
      </c>
      <c r="W39" s="32">
        <f>SUM(O39,Q39,S39,U39)</f>
        <v>0</v>
      </c>
      <c r="X39" s="31" t="str">
        <f>IFERROR(VLOOKUP(A39,Planning!$C$6:$O$705,12,FALSE),"-")</f>
        <v>-</v>
      </c>
      <c r="Y39" s="197" t="str">
        <f>IFERROR(VLOOKUP(A39,Planning!$C$375:$O$700,13,FALSE),"")</f>
        <v/>
      </c>
      <c r="Z39" s="273"/>
      <c r="AA39" s="722"/>
      <c r="AB39" s="276"/>
      <c r="AO39" s="380"/>
    </row>
    <row r="40" spans="1:41" s="18" customFormat="1" hidden="1" x14ac:dyDescent="0.25">
      <c r="A40" s="28"/>
      <c r="B40" s="155" t="str">
        <f>IFERROR(VLOOKUP(A40,Planning!$C$6:$J$700,3,FALSE),"-")</f>
        <v>-</v>
      </c>
      <c r="C40" s="155" t="str">
        <f>IFERROR(VLOOKUP(A40,Planning!$C$6:$J$700,5,FALSE),"-")</f>
        <v>-</v>
      </c>
      <c r="D40" s="550" t="str">
        <f>IFERROR(VLOOKUP(A40,Planning!$C$6:$J$700,6,FALSE),"-")</f>
        <v>-</v>
      </c>
      <c r="E40" s="26" t="str">
        <f>IFERROR(VLOOKUP('RESUMEN COSTOS'!A40,'DINAMICA H-H'!$L$4:$V$500,2,FALSE),"-")</f>
        <v>-</v>
      </c>
      <c r="F40" s="27" t="str">
        <f>IFERROR(VLOOKUP('RESUMEN COSTOS'!A40,'DINAMICA H-H'!$L$4:$V$500,3,FALSE),"-")</f>
        <v>-</v>
      </c>
      <c r="G40" s="27" t="str">
        <f>IFERROR(VLOOKUP('RESUMEN COSTOS'!A40,'DINAMICA H-H'!$L$4:$V$500,4,FALSE),"-")</f>
        <v>-</v>
      </c>
      <c r="H40" s="27" t="str">
        <f>IFERROR(VLOOKUP('RESUMEN COSTOS'!A40,'DINAMICA H-H'!$L$4:$V$500,5,FALSE),"-")</f>
        <v>-</v>
      </c>
      <c r="I40" s="27" t="str">
        <f>IFERROR(VLOOKUP('RESUMEN COSTOS'!A40,'DINAMICA H-H'!$L$4:$V$500,6,FALSE),"-")</f>
        <v>-</v>
      </c>
      <c r="J40" s="27" t="str">
        <f>IFERROR(VLOOKUP('RESUMEN COSTOS'!A40,'DINAMICA H-H'!$L$4:$V$500,7,FALSE),"-")</f>
        <v>-</v>
      </c>
      <c r="K40" s="27" t="str">
        <f>IFERROR(VLOOKUP('RESUMEN COSTOS'!A40,'DINAMICA H-H'!$L$4:$V$500,8,FALSE),"-")</f>
        <v>-</v>
      </c>
      <c r="L40" s="27" t="str">
        <f>IFERROR(VLOOKUP('RESUMEN COSTOS'!A40,'DINAMICA H-H'!$L$4:$V$500,9,FALSE),"-")</f>
        <v>-</v>
      </c>
      <c r="M40" s="27" t="str">
        <f>IFERROR(VLOOKUP('RESUMEN COSTOS'!A40,'DINAMICA H-H'!$L$4:$V$500,10,FALSE),"-")</f>
        <v>-</v>
      </c>
      <c r="N40" s="275">
        <f t="shared" si="0"/>
        <v>0</v>
      </c>
      <c r="O40" s="274" t="str">
        <f>IFERROR(VLOOKUP(A40,'DINAMICA MADERA'!$E$6:$G$500,3,FALSE),"0")</f>
        <v>0</v>
      </c>
      <c r="P40" s="198" t="e">
        <f t="shared" ref="P40" si="55">O40/W40</f>
        <v>#DIV/0!</v>
      </c>
      <c r="Q40" s="199" t="str">
        <f>IFERROR(VLOOKUP('RESUMEN COSTOS'!A40,'DINAMICA H-H'!$L$4:$V$500,11,FALSE),"-")</f>
        <v>-</v>
      </c>
      <c r="R40" s="200" t="e">
        <f t="shared" ref="R40" si="56">Q40/W40</f>
        <v>#VALUE!</v>
      </c>
      <c r="S40" s="155" t="str">
        <f>IFERROR(VLOOKUP(A40,'DINAMICA MATERIALES'!$F$4:$G$551,2,FALSE),"0")</f>
        <v>0</v>
      </c>
      <c r="T40" s="198" t="e">
        <f t="shared" ref="T40" si="57">S40/W40</f>
        <v>#DIV/0!</v>
      </c>
      <c r="U40" s="199">
        <f t="shared" ref="U40" si="58">N40*6</f>
        <v>0</v>
      </c>
      <c r="V40" s="200" t="e">
        <f t="shared" ref="V40" si="59">U40/W40</f>
        <v>#DIV/0!</v>
      </c>
      <c r="W40" s="32">
        <f t="shared" ref="W40" si="60">SUM(O40,Q40,S40,U40)</f>
        <v>0</v>
      </c>
      <c r="X40" s="31" t="str">
        <f>IFERROR(VLOOKUP(A40,Planning!$C$6:$O$705,12,FALSE),"-")</f>
        <v>-</v>
      </c>
      <c r="Y40" s="197" t="str">
        <f>IFERROR(VLOOKUP(A40,Planning!$C$375:$O$700,13,FALSE),"")</f>
        <v/>
      </c>
      <c r="Z40" s="273"/>
      <c r="AA40" s="729"/>
      <c r="AB40" s="276"/>
      <c r="AO40" s="380"/>
    </row>
    <row r="41" spans="1:41" s="18" customFormat="1" hidden="1" x14ac:dyDescent="0.25">
      <c r="A41" s="28"/>
      <c r="B41" s="155" t="str">
        <f>IFERROR(VLOOKUP(A41,Planning!$C$6:$J$700,3,FALSE),"-")</f>
        <v>-</v>
      </c>
      <c r="C41" s="155" t="str">
        <f>IFERROR(VLOOKUP(A41,Planning!$C$6:$J$700,5,FALSE),"-")</f>
        <v>-</v>
      </c>
      <c r="D41" s="550" t="str">
        <f>IFERROR(VLOOKUP(A41,Planning!$C$6:$J$700,6,FALSE),"-")</f>
        <v>-</v>
      </c>
      <c r="E41" s="26" t="str">
        <f>IFERROR(VLOOKUP('RESUMEN COSTOS'!A41,'DINAMICA H-H'!$L$4:$V$500,2,FALSE),"-")</f>
        <v>-</v>
      </c>
      <c r="F41" s="27" t="str">
        <f>IFERROR(VLOOKUP('RESUMEN COSTOS'!A41,'DINAMICA H-H'!$L$4:$V$500,3,FALSE),"-")</f>
        <v>-</v>
      </c>
      <c r="G41" s="27" t="str">
        <f>IFERROR(VLOOKUP('RESUMEN COSTOS'!A41,'DINAMICA H-H'!$L$4:$V$500,4,FALSE),"-")</f>
        <v>-</v>
      </c>
      <c r="H41" s="27" t="str">
        <f>IFERROR(VLOOKUP('RESUMEN COSTOS'!A41,'DINAMICA H-H'!$L$4:$V$500,5,FALSE),"-")</f>
        <v>-</v>
      </c>
      <c r="I41" s="27" t="str">
        <f>IFERROR(VLOOKUP('RESUMEN COSTOS'!A41,'DINAMICA H-H'!$L$4:$V$500,6,FALSE),"-")</f>
        <v>-</v>
      </c>
      <c r="J41" s="27" t="str">
        <f>IFERROR(VLOOKUP('RESUMEN COSTOS'!A41,'DINAMICA H-H'!$L$4:$V$500,7,FALSE),"-")</f>
        <v>-</v>
      </c>
      <c r="K41" s="27" t="str">
        <f>IFERROR(VLOOKUP('RESUMEN COSTOS'!A41,'DINAMICA H-H'!$L$4:$V$500,8,FALSE),"-")</f>
        <v>-</v>
      </c>
      <c r="L41" s="27" t="str">
        <f>IFERROR(VLOOKUP('RESUMEN COSTOS'!A41,'DINAMICA H-H'!$L$4:$V$500,9,FALSE),"-")</f>
        <v>-</v>
      </c>
      <c r="M41" s="27" t="str">
        <f>IFERROR(VLOOKUP('RESUMEN COSTOS'!A41,'DINAMICA H-H'!$L$4:$V$500,10,FALSE),"-")</f>
        <v>-</v>
      </c>
      <c r="N41" s="275">
        <f t="shared" si="0"/>
        <v>0</v>
      </c>
      <c r="O41" s="274" t="str">
        <f>IFERROR(VLOOKUP(A41,'DINAMICA MADERA'!$E$6:$G$500,3,FALSE),"0")</f>
        <v>0</v>
      </c>
      <c r="P41" s="198" t="e">
        <f t="shared" si="49"/>
        <v>#DIV/0!</v>
      </c>
      <c r="Q41" s="199" t="str">
        <f>IFERROR(VLOOKUP('RESUMEN COSTOS'!A41,'DINAMICA H-H'!$L$4:$V$500,11,FALSE),"-")</f>
        <v>-</v>
      </c>
      <c r="R41" s="200" t="e">
        <f t="shared" si="50"/>
        <v>#VALUE!</v>
      </c>
      <c r="S41" s="155" t="str">
        <f>IFERROR(VLOOKUP(A41,'DINAMICA MATERIALES'!$F$4:$G$551,2,FALSE),"0")</f>
        <v>0</v>
      </c>
      <c r="T41" s="198" t="e">
        <f t="shared" si="51"/>
        <v>#DIV/0!</v>
      </c>
      <c r="U41" s="199">
        <f t="shared" si="52"/>
        <v>0</v>
      </c>
      <c r="V41" s="200" t="e">
        <f t="shared" si="53"/>
        <v>#DIV/0!</v>
      </c>
      <c r="W41" s="32">
        <f t="shared" si="54"/>
        <v>0</v>
      </c>
      <c r="X41" s="31" t="str">
        <f>IFERROR(VLOOKUP(A41,Planning!$C$6:$O$705,12,FALSE),"-")</f>
        <v>-</v>
      </c>
      <c r="Y41" s="197" t="str">
        <f>IFERROR(VLOOKUP(A41,Planning!$C$375:$O$700,13,FALSE),"")</f>
        <v/>
      </c>
      <c r="Z41" s="273"/>
      <c r="AA41" s="203"/>
      <c r="AB41" s="276"/>
      <c r="AO41" s="380"/>
    </row>
    <row r="42" spans="1:41" s="18" customFormat="1" hidden="1" x14ac:dyDescent="0.25">
      <c r="A42" s="28"/>
      <c r="B42" s="155" t="str">
        <f>IFERROR(VLOOKUP(A42,Planning!$C$6:$J$700,3,FALSE),"-")</f>
        <v>-</v>
      </c>
      <c r="C42" s="155" t="str">
        <f>IFERROR(VLOOKUP(A42,Planning!$C$6:$J$700,5,FALSE),"-")</f>
        <v>-</v>
      </c>
      <c r="D42" s="550" t="str">
        <f>IFERROR(VLOOKUP(A42,Planning!$C$6:$J$700,6,FALSE),"-")</f>
        <v>-</v>
      </c>
      <c r="E42" s="26" t="str">
        <f>IFERROR(VLOOKUP('RESUMEN COSTOS'!A42,'DINAMICA H-H'!$L$4:$V$500,2,FALSE),"-")</f>
        <v>-</v>
      </c>
      <c r="F42" s="27" t="str">
        <f>IFERROR(VLOOKUP('RESUMEN COSTOS'!A42,'DINAMICA H-H'!$L$4:$V$500,3,FALSE),"-")</f>
        <v>-</v>
      </c>
      <c r="G42" s="27" t="str">
        <f>IFERROR(VLOOKUP('RESUMEN COSTOS'!A42,'DINAMICA H-H'!$L$4:$V$500,4,FALSE),"-")</f>
        <v>-</v>
      </c>
      <c r="H42" s="27" t="str">
        <f>IFERROR(VLOOKUP('RESUMEN COSTOS'!A42,'DINAMICA H-H'!$L$4:$V$500,5,FALSE),"-")</f>
        <v>-</v>
      </c>
      <c r="I42" s="27" t="str">
        <f>IFERROR(VLOOKUP('RESUMEN COSTOS'!A42,'DINAMICA H-H'!$L$4:$V$500,6,FALSE),"-")</f>
        <v>-</v>
      </c>
      <c r="J42" s="27" t="str">
        <f>IFERROR(VLOOKUP('RESUMEN COSTOS'!A42,'DINAMICA H-H'!$L$4:$V$500,7,FALSE),"-")</f>
        <v>-</v>
      </c>
      <c r="K42" s="27" t="str">
        <f>IFERROR(VLOOKUP('RESUMEN COSTOS'!A42,'DINAMICA H-H'!$L$4:$V$500,8,FALSE),"-")</f>
        <v>-</v>
      </c>
      <c r="L42" s="27" t="str">
        <f>IFERROR(VLOOKUP('RESUMEN COSTOS'!A42,'DINAMICA H-H'!$L$4:$V$500,9,FALSE),"-")</f>
        <v>-</v>
      </c>
      <c r="M42" s="27" t="str">
        <f>IFERROR(VLOOKUP('RESUMEN COSTOS'!A42,'DINAMICA H-H'!$L$4:$V$500,10,FALSE),"-")</f>
        <v>-</v>
      </c>
      <c r="N42" s="275">
        <f t="shared" si="0"/>
        <v>0</v>
      </c>
      <c r="O42" s="274" t="str">
        <f>IFERROR(VLOOKUP(A42,'DINAMICA MADERA'!$E$6:$G$500,3,FALSE),"0")</f>
        <v>0</v>
      </c>
      <c r="P42" s="198" t="e">
        <f t="shared" si="49"/>
        <v>#DIV/0!</v>
      </c>
      <c r="Q42" s="199" t="str">
        <f>IFERROR(VLOOKUP('RESUMEN COSTOS'!A42,'DINAMICA H-H'!$L$4:$V$500,11,FALSE),"-")</f>
        <v>-</v>
      </c>
      <c r="R42" s="200" t="e">
        <f t="shared" si="50"/>
        <v>#VALUE!</v>
      </c>
      <c r="S42" s="155" t="str">
        <f>IFERROR(VLOOKUP(A42,'DINAMICA MATERIALES'!$F$4:$G$551,2,FALSE),"0")</f>
        <v>0</v>
      </c>
      <c r="T42" s="198" t="e">
        <f t="shared" si="51"/>
        <v>#DIV/0!</v>
      </c>
      <c r="U42" s="199">
        <f t="shared" si="52"/>
        <v>0</v>
      </c>
      <c r="V42" s="200" t="e">
        <f t="shared" si="53"/>
        <v>#DIV/0!</v>
      </c>
      <c r="W42" s="32">
        <f t="shared" si="54"/>
        <v>0</v>
      </c>
      <c r="X42" s="31" t="str">
        <f>IFERROR(VLOOKUP(A42,Planning!$C$6:$O$705,12,FALSE),"-")</f>
        <v>-</v>
      </c>
      <c r="Y42" s="197" t="str">
        <f>IFERROR(VLOOKUP(A42,Planning!$C$375:$O$700,13,FALSE),"")</f>
        <v/>
      </c>
      <c r="Z42" s="273"/>
      <c r="AA42" s="203"/>
      <c r="AB42" s="276"/>
      <c r="AO42" s="380"/>
    </row>
    <row r="43" spans="1:41" s="18" customFormat="1" hidden="1" x14ac:dyDescent="0.25">
      <c r="A43" s="28"/>
      <c r="B43" s="155" t="str">
        <f>IFERROR(VLOOKUP(A43,Planning!$C$6:$J$700,3,FALSE),"-")</f>
        <v>-</v>
      </c>
      <c r="C43" s="155" t="str">
        <f>IFERROR(VLOOKUP(A43,Planning!$C$6:$J$700,5,FALSE),"-")</f>
        <v>-</v>
      </c>
      <c r="D43" s="550" t="str">
        <f>IFERROR(VLOOKUP(A43,Planning!$C$6:$J$700,6,FALSE),"-")</f>
        <v>-</v>
      </c>
      <c r="E43" s="26" t="str">
        <f>IFERROR(VLOOKUP('RESUMEN COSTOS'!A43,'DINAMICA H-H'!$L$4:$V$500,2,FALSE),"-")</f>
        <v>-</v>
      </c>
      <c r="F43" s="27" t="str">
        <f>IFERROR(VLOOKUP('RESUMEN COSTOS'!A43,'DINAMICA H-H'!$L$4:$V$500,3,FALSE),"-")</f>
        <v>-</v>
      </c>
      <c r="G43" s="27" t="str">
        <f>IFERROR(VLOOKUP('RESUMEN COSTOS'!A43,'DINAMICA H-H'!$L$4:$V$500,4,FALSE),"-")</f>
        <v>-</v>
      </c>
      <c r="H43" s="27" t="str">
        <f>IFERROR(VLOOKUP('RESUMEN COSTOS'!A43,'DINAMICA H-H'!$L$4:$V$500,5,FALSE),"-")</f>
        <v>-</v>
      </c>
      <c r="I43" s="27" t="str">
        <f>IFERROR(VLOOKUP('RESUMEN COSTOS'!A43,'DINAMICA H-H'!$L$4:$V$500,6,FALSE),"-")</f>
        <v>-</v>
      </c>
      <c r="J43" s="27" t="str">
        <f>IFERROR(VLOOKUP('RESUMEN COSTOS'!A43,'DINAMICA H-H'!$L$4:$V$500,7,FALSE),"-")</f>
        <v>-</v>
      </c>
      <c r="K43" s="27" t="str">
        <f>IFERROR(VLOOKUP('RESUMEN COSTOS'!A43,'DINAMICA H-H'!$L$4:$V$500,8,FALSE),"-")</f>
        <v>-</v>
      </c>
      <c r="L43" s="27" t="str">
        <f>IFERROR(VLOOKUP('RESUMEN COSTOS'!A43,'DINAMICA H-H'!$L$4:$V$500,9,FALSE),"-")</f>
        <v>-</v>
      </c>
      <c r="M43" s="27" t="str">
        <f>IFERROR(VLOOKUP('RESUMEN COSTOS'!A43,'DINAMICA H-H'!$L$4:$V$500,10,FALSE),"-")</f>
        <v>-</v>
      </c>
      <c r="N43" s="275">
        <f t="shared" si="0"/>
        <v>0</v>
      </c>
      <c r="O43" s="274" t="str">
        <f>IFERROR(VLOOKUP(A43,'DINAMICA MADERA'!$E$6:$G$500,3,FALSE),"0")</f>
        <v>0</v>
      </c>
      <c r="P43" s="198" t="e">
        <f t="shared" si="49"/>
        <v>#DIV/0!</v>
      </c>
      <c r="Q43" s="199" t="str">
        <f>IFERROR(VLOOKUP('RESUMEN COSTOS'!A43,'DINAMICA H-H'!$L$4:$V$500,11,FALSE),"-")</f>
        <v>-</v>
      </c>
      <c r="R43" s="200" t="e">
        <f t="shared" si="50"/>
        <v>#VALUE!</v>
      </c>
      <c r="S43" s="155" t="str">
        <f>IFERROR(VLOOKUP(A43,'DINAMICA MATERIALES'!$F$4:$G$551,2,FALSE),"0")</f>
        <v>0</v>
      </c>
      <c r="T43" s="198" t="e">
        <f t="shared" si="51"/>
        <v>#DIV/0!</v>
      </c>
      <c r="U43" s="199">
        <f t="shared" si="52"/>
        <v>0</v>
      </c>
      <c r="V43" s="200" t="e">
        <f t="shared" si="53"/>
        <v>#DIV/0!</v>
      </c>
      <c r="W43" s="32">
        <f t="shared" si="54"/>
        <v>0</v>
      </c>
      <c r="X43" s="31" t="str">
        <f>IFERROR(VLOOKUP(A43,Planning!$C$6:$O$705,12,FALSE),"-")</f>
        <v>-</v>
      </c>
      <c r="Y43" s="197" t="str">
        <f>IFERROR(VLOOKUP(A43,Planning!$C$375:$O$700,13,FALSE),"")</f>
        <v/>
      </c>
      <c r="Z43" s="273"/>
      <c r="AA43" s="203"/>
      <c r="AB43" s="276"/>
      <c r="AO43" s="380"/>
    </row>
    <row r="44" spans="1:41" s="18" customFormat="1" hidden="1" x14ac:dyDescent="0.25">
      <c r="A44" s="28"/>
      <c r="B44" s="155" t="str">
        <f>IFERROR(VLOOKUP(A44,Planning!$C$6:$J$700,3,FALSE),"-")</f>
        <v>-</v>
      </c>
      <c r="C44" s="155" t="str">
        <f>IFERROR(VLOOKUP(A44,Planning!$C$6:$J$700,5,FALSE),"-")</f>
        <v>-</v>
      </c>
      <c r="D44" s="550" t="str">
        <f>IFERROR(VLOOKUP(A44,Planning!$C$6:$J$700,6,FALSE),"-")</f>
        <v>-</v>
      </c>
      <c r="E44" s="26" t="str">
        <f>IFERROR(VLOOKUP('RESUMEN COSTOS'!A44,'DINAMICA H-H'!$L$4:$V$500,2,FALSE),"-")</f>
        <v>-</v>
      </c>
      <c r="F44" s="27" t="str">
        <f>IFERROR(VLOOKUP('RESUMEN COSTOS'!A44,'DINAMICA H-H'!$L$4:$V$500,3,FALSE),"-")</f>
        <v>-</v>
      </c>
      <c r="G44" s="27" t="str">
        <f>IFERROR(VLOOKUP('RESUMEN COSTOS'!A44,'DINAMICA H-H'!$L$4:$V$500,4,FALSE),"-")</f>
        <v>-</v>
      </c>
      <c r="H44" s="27" t="str">
        <f>IFERROR(VLOOKUP('RESUMEN COSTOS'!A44,'DINAMICA H-H'!$L$4:$V$500,5,FALSE),"-")</f>
        <v>-</v>
      </c>
      <c r="I44" s="27" t="str">
        <f>IFERROR(VLOOKUP('RESUMEN COSTOS'!A44,'DINAMICA H-H'!$L$4:$V$500,6,FALSE),"-")</f>
        <v>-</v>
      </c>
      <c r="J44" s="27" t="str">
        <f>IFERROR(VLOOKUP('RESUMEN COSTOS'!A44,'DINAMICA H-H'!$L$4:$V$500,7,FALSE),"-")</f>
        <v>-</v>
      </c>
      <c r="K44" s="27" t="str">
        <f>IFERROR(VLOOKUP('RESUMEN COSTOS'!A44,'DINAMICA H-H'!$L$4:$V$500,8,FALSE),"-")</f>
        <v>-</v>
      </c>
      <c r="L44" s="27" t="str">
        <f>IFERROR(VLOOKUP('RESUMEN COSTOS'!A44,'DINAMICA H-H'!$L$4:$V$500,9,FALSE),"-")</f>
        <v>-</v>
      </c>
      <c r="M44" s="27" t="str">
        <f>IFERROR(VLOOKUP('RESUMEN COSTOS'!A44,'DINAMICA H-H'!$L$4:$V$500,10,FALSE),"-")</f>
        <v>-</v>
      </c>
      <c r="N44" s="275">
        <f t="shared" si="0"/>
        <v>0</v>
      </c>
      <c r="O44" s="274" t="str">
        <f>IFERROR(VLOOKUP(A44,'DINAMICA MADERA'!$E$6:$G$500,3,FALSE),"0")</f>
        <v>0</v>
      </c>
      <c r="P44" s="198" t="e">
        <f t="shared" si="49"/>
        <v>#DIV/0!</v>
      </c>
      <c r="Q44" s="199" t="str">
        <f>IFERROR(VLOOKUP('RESUMEN COSTOS'!A44,'DINAMICA H-H'!$L$4:$V$500,11,FALSE),"-")</f>
        <v>-</v>
      </c>
      <c r="R44" s="200" t="e">
        <f t="shared" si="50"/>
        <v>#VALUE!</v>
      </c>
      <c r="S44" s="155" t="str">
        <f>IFERROR(VLOOKUP(A44,'DINAMICA MATERIALES'!$F$4:$G$551,2,FALSE),"0")</f>
        <v>0</v>
      </c>
      <c r="T44" s="198" t="e">
        <f t="shared" si="51"/>
        <v>#DIV/0!</v>
      </c>
      <c r="U44" s="199">
        <f t="shared" si="52"/>
        <v>0</v>
      </c>
      <c r="V44" s="200" t="e">
        <f t="shared" si="53"/>
        <v>#DIV/0!</v>
      </c>
      <c r="W44" s="32">
        <f t="shared" si="54"/>
        <v>0</v>
      </c>
      <c r="X44" s="31" t="str">
        <f>IFERROR(VLOOKUP(A44,Planning!$C$6:$O$705,12,FALSE),"-")</f>
        <v>-</v>
      </c>
      <c r="Y44" s="197" t="str">
        <f>IFERROR(VLOOKUP(A44,Planning!$C$375:$O$700,13,FALSE),"")</f>
        <v/>
      </c>
      <c r="Z44" s="273"/>
      <c r="AA44" s="203"/>
      <c r="AB44" s="276"/>
      <c r="AO44" s="380"/>
    </row>
    <row r="45" spans="1:41" s="18" customFormat="1" hidden="1" x14ac:dyDescent="0.25">
      <c r="A45" s="28"/>
      <c r="B45" s="155" t="str">
        <f>IFERROR(VLOOKUP(A45,Planning!$C$6:$J$700,3,FALSE),"-")</f>
        <v>-</v>
      </c>
      <c r="C45" s="155" t="str">
        <f>IFERROR(VLOOKUP(A45,Planning!$C$6:$J$700,5,FALSE),"-")</f>
        <v>-</v>
      </c>
      <c r="D45" s="550" t="str">
        <f>IFERROR(VLOOKUP(A45,Planning!$C$6:$J$700,6,FALSE),"-")</f>
        <v>-</v>
      </c>
      <c r="E45" s="26" t="str">
        <f>IFERROR(VLOOKUP('RESUMEN COSTOS'!A45,'DINAMICA H-H'!$L$4:$V$500,2,FALSE),"-")</f>
        <v>-</v>
      </c>
      <c r="F45" s="27" t="str">
        <f>IFERROR(VLOOKUP('RESUMEN COSTOS'!A45,'DINAMICA H-H'!$L$4:$V$500,3,FALSE),"-")</f>
        <v>-</v>
      </c>
      <c r="G45" s="27" t="str">
        <f>IFERROR(VLOOKUP('RESUMEN COSTOS'!A45,'DINAMICA H-H'!$L$4:$V$500,4,FALSE),"-")</f>
        <v>-</v>
      </c>
      <c r="H45" s="27" t="str">
        <f>IFERROR(VLOOKUP('RESUMEN COSTOS'!A45,'DINAMICA H-H'!$L$4:$V$500,5,FALSE),"-")</f>
        <v>-</v>
      </c>
      <c r="I45" s="27" t="str">
        <f>IFERROR(VLOOKUP('RESUMEN COSTOS'!A45,'DINAMICA H-H'!$L$4:$V$500,6,FALSE),"-")</f>
        <v>-</v>
      </c>
      <c r="J45" s="27" t="str">
        <f>IFERROR(VLOOKUP('RESUMEN COSTOS'!A45,'DINAMICA H-H'!$L$4:$V$500,7,FALSE),"-")</f>
        <v>-</v>
      </c>
      <c r="K45" s="27" t="str">
        <f>IFERROR(VLOOKUP('RESUMEN COSTOS'!A45,'DINAMICA H-H'!$L$4:$V$500,8,FALSE),"-")</f>
        <v>-</v>
      </c>
      <c r="L45" s="27" t="str">
        <f>IFERROR(VLOOKUP('RESUMEN COSTOS'!A45,'DINAMICA H-H'!$L$4:$V$500,9,FALSE),"-")</f>
        <v>-</v>
      </c>
      <c r="M45" s="27" t="str">
        <f>IFERROR(VLOOKUP('RESUMEN COSTOS'!A45,'DINAMICA H-H'!$L$4:$V$500,10,FALSE),"-")</f>
        <v>-</v>
      </c>
      <c r="N45" s="275">
        <f t="shared" si="0"/>
        <v>0</v>
      </c>
      <c r="O45" s="274" t="str">
        <f>IFERROR(VLOOKUP(A45,'DINAMICA MADERA'!$E$6:$G$500,3,FALSE),"0")</f>
        <v>0</v>
      </c>
      <c r="P45" s="198" t="e">
        <f t="shared" si="49"/>
        <v>#DIV/0!</v>
      </c>
      <c r="Q45" s="199" t="str">
        <f>IFERROR(VLOOKUP('RESUMEN COSTOS'!A45,'DINAMICA H-H'!$L$4:$V$500,11,FALSE),"-")</f>
        <v>-</v>
      </c>
      <c r="R45" s="200" t="e">
        <f t="shared" si="50"/>
        <v>#VALUE!</v>
      </c>
      <c r="S45" s="155" t="str">
        <f>IFERROR(VLOOKUP(A45,'DINAMICA MATERIALES'!$F$4:$G$551,2,FALSE),"0")</f>
        <v>0</v>
      </c>
      <c r="T45" s="198" t="e">
        <f t="shared" si="51"/>
        <v>#DIV/0!</v>
      </c>
      <c r="U45" s="199">
        <f t="shared" si="52"/>
        <v>0</v>
      </c>
      <c r="V45" s="200" t="e">
        <f t="shared" si="53"/>
        <v>#DIV/0!</v>
      </c>
      <c r="W45" s="32">
        <f t="shared" si="54"/>
        <v>0</v>
      </c>
      <c r="X45" s="31" t="str">
        <f>IFERROR(VLOOKUP(A45,Planning!$C$6:$O$705,12,FALSE),"-")</f>
        <v>-</v>
      </c>
      <c r="Y45" s="197" t="str">
        <f>IFERROR(VLOOKUP(A45,Planning!$C$375:$O$700,13,FALSE),"")</f>
        <v/>
      </c>
      <c r="Z45" s="273"/>
      <c r="AA45" s="203"/>
      <c r="AB45" s="276"/>
      <c r="AO45" s="380"/>
    </row>
    <row r="46" spans="1:41" s="18" customFormat="1" hidden="1" x14ac:dyDescent="0.25">
      <c r="A46" s="28"/>
      <c r="B46" s="155" t="str">
        <f>IFERROR(VLOOKUP(A46,Planning!$C$6:$J$700,3,FALSE),"-")</f>
        <v>-</v>
      </c>
      <c r="C46" s="155" t="str">
        <f>IFERROR(VLOOKUP(A46,Planning!$C$6:$J$700,5,FALSE),"-")</f>
        <v>-</v>
      </c>
      <c r="D46" s="550" t="str">
        <f>IFERROR(VLOOKUP(A46,Planning!$C$6:$J$700,6,FALSE),"-")</f>
        <v>-</v>
      </c>
      <c r="E46" s="26" t="str">
        <f>IFERROR(VLOOKUP('RESUMEN COSTOS'!A46,'DINAMICA H-H'!$L$4:$V$500,2,FALSE),"-")</f>
        <v>-</v>
      </c>
      <c r="F46" s="27" t="str">
        <f>IFERROR(VLOOKUP('RESUMEN COSTOS'!A46,'DINAMICA H-H'!$L$4:$V$500,3,FALSE),"-")</f>
        <v>-</v>
      </c>
      <c r="G46" s="27" t="str">
        <f>IFERROR(VLOOKUP('RESUMEN COSTOS'!A46,'DINAMICA H-H'!$L$4:$V$500,4,FALSE),"-")</f>
        <v>-</v>
      </c>
      <c r="H46" s="27" t="str">
        <f>IFERROR(VLOOKUP('RESUMEN COSTOS'!A46,'DINAMICA H-H'!$L$4:$V$500,5,FALSE),"-")</f>
        <v>-</v>
      </c>
      <c r="I46" s="27" t="str">
        <f>IFERROR(VLOOKUP('RESUMEN COSTOS'!A46,'DINAMICA H-H'!$L$4:$V$500,6,FALSE),"-")</f>
        <v>-</v>
      </c>
      <c r="J46" s="27" t="str">
        <f>IFERROR(VLOOKUP('RESUMEN COSTOS'!A46,'DINAMICA H-H'!$L$4:$V$500,7,FALSE),"-")</f>
        <v>-</v>
      </c>
      <c r="K46" s="27" t="str">
        <f>IFERROR(VLOOKUP('RESUMEN COSTOS'!A46,'DINAMICA H-H'!$L$4:$V$500,8,FALSE),"-")</f>
        <v>-</v>
      </c>
      <c r="L46" s="27" t="str">
        <f>IFERROR(VLOOKUP('RESUMEN COSTOS'!A46,'DINAMICA H-H'!$L$4:$V$500,9,FALSE),"-")</f>
        <v>-</v>
      </c>
      <c r="M46" s="27" t="str">
        <f>IFERROR(VLOOKUP('RESUMEN COSTOS'!A46,'DINAMICA H-H'!$L$4:$V$500,10,FALSE),"-")</f>
        <v>-</v>
      </c>
      <c r="N46" s="275">
        <f t="shared" si="0"/>
        <v>0</v>
      </c>
      <c r="O46" s="274" t="str">
        <f>IFERROR(VLOOKUP(A46,'DINAMICA MADERA'!$E$6:$G$500,3,FALSE),"0")</f>
        <v>0</v>
      </c>
      <c r="P46" s="198" t="e">
        <f t="shared" ref="P46:P53" si="61">O46/W46</f>
        <v>#DIV/0!</v>
      </c>
      <c r="Q46" s="199" t="str">
        <f>IFERROR(VLOOKUP('RESUMEN COSTOS'!A46,'DINAMICA H-H'!$L$4:$V$500,11,FALSE),"-")</f>
        <v>-</v>
      </c>
      <c r="R46" s="200" t="e">
        <f t="shared" ref="R46:R53" si="62">Q46/W46</f>
        <v>#VALUE!</v>
      </c>
      <c r="S46" s="155" t="str">
        <f>IFERROR(VLOOKUP(A46,'DINAMICA MATERIALES'!$F$4:$G$551,2,FALSE),"0")</f>
        <v>0</v>
      </c>
      <c r="T46" s="198" t="e">
        <f t="shared" ref="T46:T53" si="63">S46/W46</f>
        <v>#DIV/0!</v>
      </c>
      <c r="U46" s="199">
        <f t="shared" ref="U46:U53" si="64">N46*6</f>
        <v>0</v>
      </c>
      <c r="V46" s="200" t="e">
        <f t="shared" ref="V46:V53" si="65">U46/W46</f>
        <v>#DIV/0!</v>
      </c>
      <c r="W46" s="32">
        <f t="shared" ref="W46:W53" si="66">SUM(O46,Q46,S46,U46)</f>
        <v>0</v>
      </c>
      <c r="X46" s="31" t="str">
        <f>IFERROR(VLOOKUP(A46,Planning!$C$6:$O$705,12,FALSE),"-")</f>
        <v>-</v>
      </c>
      <c r="Y46" s="197" t="str">
        <f>IFERROR(VLOOKUP(A46,Planning!$C$375:$O$700,13,FALSE),"")</f>
        <v/>
      </c>
      <c r="Z46" s="273"/>
      <c r="AA46" s="203"/>
      <c r="AB46" s="276"/>
      <c r="AO46" s="380"/>
    </row>
    <row r="47" spans="1:41" s="18" customFormat="1" hidden="1" x14ac:dyDescent="0.25">
      <c r="A47" s="28"/>
      <c r="B47" s="155" t="str">
        <f>IFERROR(VLOOKUP(A47,Planning!$C$6:$J$700,3,FALSE),"-")</f>
        <v>-</v>
      </c>
      <c r="C47" s="155" t="str">
        <f>IFERROR(VLOOKUP(A47,Planning!$C$6:$J$700,5,FALSE),"-")</f>
        <v>-</v>
      </c>
      <c r="D47" s="550" t="str">
        <f>IFERROR(VLOOKUP(A47,Planning!$C$6:$J$700,6,FALSE),"-")</f>
        <v>-</v>
      </c>
      <c r="E47" s="26" t="str">
        <f>IFERROR(VLOOKUP('RESUMEN COSTOS'!A47,'DINAMICA H-H'!$L$4:$V$500,2,FALSE),"-")</f>
        <v>-</v>
      </c>
      <c r="F47" s="27" t="str">
        <f>IFERROR(VLOOKUP('RESUMEN COSTOS'!A47,'DINAMICA H-H'!$L$4:$V$500,3,FALSE),"-")</f>
        <v>-</v>
      </c>
      <c r="G47" s="27" t="str">
        <f>IFERROR(VLOOKUP('RESUMEN COSTOS'!A47,'DINAMICA H-H'!$L$4:$V$500,4,FALSE),"-")</f>
        <v>-</v>
      </c>
      <c r="H47" s="27" t="str">
        <f>IFERROR(VLOOKUP('RESUMEN COSTOS'!A47,'DINAMICA H-H'!$L$4:$V$500,5,FALSE),"-")</f>
        <v>-</v>
      </c>
      <c r="I47" s="27" t="str">
        <f>IFERROR(VLOOKUP('RESUMEN COSTOS'!A47,'DINAMICA H-H'!$L$4:$V$500,6,FALSE),"-")</f>
        <v>-</v>
      </c>
      <c r="J47" s="27" t="str">
        <f>IFERROR(VLOOKUP('RESUMEN COSTOS'!A47,'DINAMICA H-H'!$L$4:$V$500,7,FALSE),"-")</f>
        <v>-</v>
      </c>
      <c r="K47" s="27" t="str">
        <f>IFERROR(VLOOKUP('RESUMEN COSTOS'!A47,'DINAMICA H-H'!$L$4:$V$500,8,FALSE),"-")</f>
        <v>-</v>
      </c>
      <c r="L47" s="27" t="str">
        <f>IFERROR(VLOOKUP('RESUMEN COSTOS'!A47,'DINAMICA H-H'!$L$4:$V$500,9,FALSE),"-")</f>
        <v>-</v>
      </c>
      <c r="M47" s="27" t="str">
        <f>IFERROR(VLOOKUP('RESUMEN COSTOS'!A47,'DINAMICA H-H'!$L$4:$V$500,10,FALSE),"-")</f>
        <v>-</v>
      </c>
      <c r="N47" s="275">
        <f t="shared" si="0"/>
        <v>0</v>
      </c>
      <c r="O47" s="274" t="str">
        <f>IFERROR(VLOOKUP(A47,'DINAMICA MADERA'!$E$6:$G$500,3,FALSE),"0")</f>
        <v>0</v>
      </c>
      <c r="P47" s="198" t="e">
        <f t="shared" ref="P47:P52" si="67">O47/W47</f>
        <v>#DIV/0!</v>
      </c>
      <c r="Q47" s="199" t="str">
        <f>IFERROR(VLOOKUP('RESUMEN COSTOS'!A47,'DINAMICA H-H'!$L$4:$V$500,11,FALSE),"-")</f>
        <v>-</v>
      </c>
      <c r="R47" s="200" t="e">
        <f>Q47/W47</f>
        <v>#VALUE!</v>
      </c>
      <c r="S47" s="155" t="str">
        <f>IFERROR(VLOOKUP(A47,'DINAMICA MATERIALES'!$F$4:$G$551,2,FALSE),"0")</f>
        <v>0</v>
      </c>
      <c r="T47" s="198" t="e">
        <f>S47/W47</f>
        <v>#DIV/0!</v>
      </c>
      <c r="U47" s="199">
        <f>N47*6</f>
        <v>0</v>
      </c>
      <c r="V47" s="200" t="e">
        <f>U47/W47</f>
        <v>#DIV/0!</v>
      </c>
      <c r="W47" s="32">
        <f>SUM(O47,Q47,S47,U47)</f>
        <v>0</v>
      </c>
      <c r="X47" s="31" t="str">
        <f>IFERROR(VLOOKUP(A47,Planning!$C$6:$O$705,12,FALSE),"-")</f>
        <v>-</v>
      </c>
      <c r="Y47" s="197" t="str">
        <f>IFERROR(VLOOKUP(A47,Planning!$C$375:$O$700,13,FALSE),"")</f>
        <v/>
      </c>
      <c r="Z47" s="273"/>
      <c r="AA47" s="638"/>
      <c r="AB47" s="276"/>
      <c r="AO47" s="380"/>
    </row>
    <row r="48" spans="1:41" s="18" customFormat="1" hidden="1" x14ac:dyDescent="0.25">
      <c r="A48" s="28"/>
      <c r="B48" s="155" t="str">
        <f>IFERROR(VLOOKUP(A48,Planning!$C$6:$J$700,3,FALSE),"-")</f>
        <v>-</v>
      </c>
      <c r="C48" s="155" t="str">
        <f>IFERROR(VLOOKUP(A48,Planning!$C$6:$J$700,5,FALSE),"-")</f>
        <v>-</v>
      </c>
      <c r="D48" s="550" t="str">
        <f>IFERROR(VLOOKUP(A48,Planning!$C$6:$J$700,6,FALSE),"-")</f>
        <v>-</v>
      </c>
      <c r="E48" s="26" t="str">
        <f>IFERROR(VLOOKUP('RESUMEN COSTOS'!A48,'DINAMICA H-H'!$L$4:$V$500,2,FALSE),"-")</f>
        <v>-</v>
      </c>
      <c r="F48" s="27" t="str">
        <f>IFERROR(VLOOKUP('RESUMEN COSTOS'!A48,'DINAMICA H-H'!$L$4:$V$500,3,FALSE),"-")</f>
        <v>-</v>
      </c>
      <c r="G48" s="27" t="str">
        <f>IFERROR(VLOOKUP('RESUMEN COSTOS'!A48,'DINAMICA H-H'!$L$4:$V$500,4,FALSE),"-")</f>
        <v>-</v>
      </c>
      <c r="H48" s="27" t="str">
        <f>IFERROR(VLOOKUP('RESUMEN COSTOS'!A48,'DINAMICA H-H'!$L$4:$V$500,5,FALSE),"-")</f>
        <v>-</v>
      </c>
      <c r="I48" s="27" t="str">
        <f>IFERROR(VLOOKUP('RESUMEN COSTOS'!A48,'DINAMICA H-H'!$L$4:$V$500,6,FALSE),"-")</f>
        <v>-</v>
      </c>
      <c r="J48" s="27" t="str">
        <f>IFERROR(VLOOKUP('RESUMEN COSTOS'!A48,'DINAMICA H-H'!$L$4:$V$500,7,FALSE),"-")</f>
        <v>-</v>
      </c>
      <c r="K48" s="27" t="str">
        <f>IFERROR(VLOOKUP('RESUMEN COSTOS'!A48,'DINAMICA H-H'!$L$4:$V$500,8,FALSE),"-")</f>
        <v>-</v>
      </c>
      <c r="L48" s="27" t="str">
        <f>IFERROR(VLOOKUP('RESUMEN COSTOS'!A48,'DINAMICA H-H'!$L$4:$V$500,9,FALSE),"-")</f>
        <v>-</v>
      </c>
      <c r="M48" s="27" t="str">
        <f>IFERROR(VLOOKUP('RESUMEN COSTOS'!A48,'DINAMICA H-H'!$L$4:$V$500,10,FALSE),"-")</f>
        <v>-</v>
      </c>
      <c r="N48" s="275">
        <f t="shared" si="0"/>
        <v>0</v>
      </c>
      <c r="O48" s="274" t="str">
        <f>IFERROR(VLOOKUP(A48,'DINAMICA MADERA'!$E$6:$G$500,3,FALSE),"0")</f>
        <v>0</v>
      </c>
      <c r="P48" s="198" t="e">
        <f t="shared" si="67"/>
        <v>#DIV/0!</v>
      </c>
      <c r="Q48" s="199" t="str">
        <f>IFERROR(VLOOKUP('RESUMEN COSTOS'!A48,'DINAMICA H-H'!$L$4:$V$500,11,FALSE),"-")</f>
        <v>-</v>
      </c>
      <c r="R48" s="200" t="e">
        <f>Q48/W48</f>
        <v>#VALUE!</v>
      </c>
      <c r="S48" s="155" t="str">
        <f>IFERROR(VLOOKUP(A48,'DINAMICA MATERIALES'!$F$4:$G$551,2,FALSE),"0")</f>
        <v>0</v>
      </c>
      <c r="T48" s="198" t="e">
        <f>S48/W48</f>
        <v>#DIV/0!</v>
      </c>
      <c r="U48" s="199">
        <f>N48*6</f>
        <v>0</v>
      </c>
      <c r="V48" s="200" t="e">
        <f>U48/W48</f>
        <v>#DIV/0!</v>
      </c>
      <c r="W48" s="32">
        <f>SUM(O48,Q48,S48,U48)</f>
        <v>0</v>
      </c>
      <c r="X48" s="31" t="str">
        <f>IFERROR(VLOOKUP(A48,Planning!$C$6:$O$705,12,FALSE),"-")</f>
        <v>-</v>
      </c>
      <c r="Y48" s="197" t="str">
        <f>IFERROR(VLOOKUP(A48,Planning!$C$375:$O$700,13,FALSE),"")</f>
        <v/>
      </c>
      <c r="Z48" s="273"/>
      <c r="AA48" s="203"/>
      <c r="AB48" s="276"/>
      <c r="AO48" s="380"/>
    </row>
    <row r="49" spans="1:46" s="18" customFormat="1" hidden="1" x14ac:dyDescent="0.25">
      <c r="A49" s="28"/>
      <c r="B49" s="155" t="str">
        <f>IFERROR(VLOOKUP(A49,Planning!$C$6:$J$700,3,FALSE),"-")</f>
        <v>-</v>
      </c>
      <c r="C49" s="155" t="str">
        <f>IFERROR(VLOOKUP(A49,Planning!$C$6:$J$700,5,FALSE),"-")</f>
        <v>-</v>
      </c>
      <c r="D49" s="550" t="str">
        <f>IFERROR(VLOOKUP(A49,Planning!$C$6:$J$700,6,FALSE),"-")</f>
        <v>-</v>
      </c>
      <c r="E49" s="26" t="str">
        <f>IFERROR(VLOOKUP('RESUMEN COSTOS'!A49,'DINAMICA H-H'!$L$4:$V$500,2,FALSE),"-")</f>
        <v>-</v>
      </c>
      <c r="F49" s="27" t="str">
        <f>IFERROR(VLOOKUP('RESUMEN COSTOS'!A49,'DINAMICA H-H'!$L$4:$V$500,3,FALSE),"-")</f>
        <v>-</v>
      </c>
      <c r="G49" s="27" t="str">
        <f>IFERROR(VLOOKUP('RESUMEN COSTOS'!A49,'DINAMICA H-H'!$L$4:$V$500,4,FALSE),"-")</f>
        <v>-</v>
      </c>
      <c r="H49" s="27" t="str">
        <f>IFERROR(VLOOKUP('RESUMEN COSTOS'!A49,'DINAMICA H-H'!$L$4:$V$500,5,FALSE),"-")</f>
        <v>-</v>
      </c>
      <c r="I49" s="27" t="str">
        <f>IFERROR(VLOOKUP('RESUMEN COSTOS'!A49,'DINAMICA H-H'!$L$4:$V$500,6,FALSE),"-")</f>
        <v>-</v>
      </c>
      <c r="J49" s="27" t="str">
        <f>IFERROR(VLOOKUP('RESUMEN COSTOS'!A49,'DINAMICA H-H'!$L$4:$V$500,7,FALSE),"-")</f>
        <v>-</v>
      </c>
      <c r="K49" s="27" t="str">
        <f>IFERROR(VLOOKUP('RESUMEN COSTOS'!A49,'DINAMICA H-H'!$L$4:$V$500,8,FALSE),"-")</f>
        <v>-</v>
      </c>
      <c r="L49" s="27" t="str">
        <f>IFERROR(VLOOKUP('RESUMEN COSTOS'!A49,'DINAMICA H-H'!$L$4:$V$500,9,FALSE),"-")</f>
        <v>-</v>
      </c>
      <c r="M49" s="27" t="str">
        <f>IFERROR(VLOOKUP('RESUMEN COSTOS'!A49,'DINAMICA H-H'!$L$4:$V$500,10,FALSE),"-")</f>
        <v>-</v>
      </c>
      <c r="N49" s="275">
        <f t="shared" si="0"/>
        <v>0</v>
      </c>
      <c r="O49" s="274" t="str">
        <f>IFERROR(VLOOKUP(A49,'DINAMICA MADERA'!$E$6:$G$500,3,FALSE),"0")</f>
        <v>0</v>
      </c>
      <c r="P49" s="198" t="e">
        <f t="shared" si="67"/>
        <v>#DIV/0!</v>
      </c>
      <c r="Q49" s="199" t="str">
        <f>IFERROR(VLOOKUP('RESUMEN COSTOS'!A49,'DINAMICA H-H'!$L$4:$V$500,11,FALSE),"-")</f>
        <v>-</v>
      </c>
      <c r="R49" s="200" t="e">
        <f>Q49/W49</f>
        <v>#VALUE!</v>
      </c>
      <c r="S49" s="155" t="str">
        <f>IFERROR(VLOOKUP(A49,'DINAMICA MATERIALES'!$F$4:$G$551,2,FALSE),"0")</f>
        <v>0</v>
      </c>
      <c r="T49" s="198" t="e">
        <f>S49/W49</f>
        <v>#DIV/0!</v>
      </c>
      <c r="U49" s="199">
        <f>N49*6</f>
        <v>0</v>
      </c>
      <c r="V49" s="200" t="e">
        <f>U49/W49</f>
        <v>#DIV/0!</v>
      </c>
      <c r="W49" s="32">
        <f>SUM(O49,Q49,S49,U49)</f>
        <v>0</v>
      </c>
      <c r="X49" s="31" t="str">
        <f>IFERROR(VLOOKUP(A49,Planning!$C$6:$O$705,12,FALSE),"-")</f>
        <v>-</v>
      </c>
      <c r="Y49" s="197" t="str">
        <f>IFERROR(VLOOKUP(A49,Planning!$C$375:$O$700,13,FALSE),"")</f>
        <v/>
      </c>
      <c r="Z49" s="273"/>
      <c r="AA49" s="203"/>
      <c r="AB49" s="276"/>
      <c r="AO49" s="380"/>
    </row>
    <row r="50" spans="1:46" s="18" customFormat="1" hidden="1" x14ac:dyDescent="0.25">
      <c r="A50" s="28"/>
      <c r="B50" s="155" t="str">
        <f>IFERROR(VLOOKUP(A50,Planning!$C$6:$J$700,3,FALSE),"-")</f>
        <v>-</v>
      </c>
      <c r="C50" s="155" t="str">
        <f>IFERROR(VLOOKUP(A50,Planning!$C$6:$J$700,5,FALSE),"-")</f>
        <v>-</v>
      </c>
      <c r="D50" s="550" t="str">
        <f>IFERROR(VLOOKUP(A50,Planning!$C$6:$J$700,6,FALSE),"-")</f>
        <v>-</v>
      </c>
      <c r="E50" s="26" t="str">
        <f>IFERROR(VLOOKUP('RESUMEN COSTOS'!A50,'DINAMICA H-H'!$L$4:$V$500,2,FALSE),"-")</f>
        <v>-</v>
      </c>
      <c r="F50" s="27" t="str">
        <f>IFERROR(VLOOKUP('RESUMEN COSTOS'!A50,'DINAMICA H-H'!$L$4:$V$500,3,FALSE),"-")</f>
        <v>-</v>
      </c>
      <c r="G50" s="27" t="str">
        <f>IFERROR(VLOOKUP('RESUMEN COSTOS'!A50,'DINAMICA H-H'!$L$4:$V$500,4,FALSE),"-")</f>
        <v>-</v>
      </c>
      <c r="H50" s="27" t="str">
        <f>IFERROR(VLOOKUP('RESUMEN COSTOS'!A50,'DINAMICA H-H'!$L$4:$V$500,5,FALSE),"-")</f>
        <v>-</v>
      </c>
      <c r="I50" s="27" t="str">
        <f>IFERROR(VLOOKUP('RESUMEN COSTOS'!A50,'DINAMICA H-H'!$L$4:$V$500,6,FALSE),"-")</f>
        <v>-</v>
      </c>
      <c r="J50" s="27" t="str">
        <f>IFERROR(VLOOKUP('RESUMEN COSTOS'!A50,'DINAMICA H-H'!$L$4:$V$500,7,FALSE),"-")</f>
        <v>-</v>
      </c>
      <c r="K50" s="27" t="str">
        <f>IFERROR(VLOOKUP('RESUMEN COSTOS'!A50,'DINAMICA H-H'!$L$4:$V$500,8,FALSE),"-")</f>
        <v>-</v>
      </c>
      <c r="L50" s="27" t="str">
        <f>IFERROR(VLOOKUP('RESUMEN COSTOS'!A50,'DINAMICA H-H'!$L$4:$V$500,9,FALSE),"-")</f>
        <v>-</v>
      </c>
      <c r="M50" s="27" t="str">
        <f>IFERROR(VLOOKUP('RESUMEN COSTOS'!A50,'DINAMICA H-H'!$L$4:$V$500,10,FALSE),"-")</f>
        <v>-</v>
      </c>
      <c r="N50" s="275">
        <f t="shared" si="0"/>
        <v>0</v>
      </c>
      <c r="O50" s="274" t="str">
        <f>IFERROR(VLOOKUP(A50,'DINAMICA MADERA'!$E$6:$G$500,3,FALSE),"0")</f>
        <v>0</v>
      </c>
      <c r="P50" s="198" t="e">
        <f t="shared" si="67"/>
        <v>#DIV/0!</v>
      </c>
      <c r="Q50" s="199" t="str">
        <f>IFERROR(VLOOKUP('RESUMEN COSTOS'!A50,'DINAMICA H-H'!$L$4:$V$500,11,FALSE),"-")</f>
        <v>-</v>
      </c>
      <c r="R50" s="200" t="e">
        <f t="shared" ref="R50" si="68">Q50/W50</f>
        <v>#VALUE!</v>
      </c>
      <c r="S50" s="155" t="str">
        <f>IFERROR(VLOOKUP(A50,'DINAMICA MATERIALES'!$F$4:$G$551,2,FALSE),"0")</f>
        <v>0</v>
      </c>
      <c r="T50" s="198" t="e">
        <f t="shared" ref="T50" si="69">S50/W50</f>
        <v>#DIV/0!</v>
      </c>
      <c r="U50" s="199">
        <f t="shared" ref="U50" si="70">N50*6</f>
        <v>0</v>
      </c>
      <c r="V50" s="200" t="e">
        <f t="shared" ref="V50" si="71">U50/W50</f>
        <v>#DIV/0!</v>
      </c>
      <c r="W50" s="32">
        <f t="shared" ref="W50" si="72">SUM(O50,Q50,S50,U50)</f>
        <v>0</v>
      </c>
      <c r="X50" s="31" t="str">
        <f>IFERROR(VLOOKUP(A50,Planning!$C$6:$O$705,12,FALSE),"-")</f>
        <v>-</v>
      </c>
      <c r="Y50" s="197" t="str">
        <f>IFERROR(VLOOKUP(A50,Planning!$C$375:$O$700,13,FALSE),"")</f>
        <v/>
      </c>
      <c r="Z50" s="273"/>
      <c r="AA50" s="203"/>
      <c r="AB50" s="276"/>
      <c r="AO50" s="380"/>
      <c r="AQ50" s="681" t="s">
        <v>1998</v>
      </c>
      <c r="AR50" s="681" t="s">
        <v>1999</v>
      </c>
      <c r="AS50" s="681" t="s">
        <v>2001</v>
      </c>
      <c r="AT50" s="681" t="s">
        <v>2000</v>
      </c>
    </row>
    <row r="51" spans="1:46" s="18" customFormat="1" hidden="1" x14ac:dyDescent="0.25">
      <c r="A51" s="28"/>
      <c r="B51" s="155" t="str">
        <f>IFERROR(VLOOKUP(A51,Planning!$C$6:$J$700,3,FALSE),"-")</f>
        <v>-</v>
      </c>
      <c r="C51" s="155" t="str">
        <f>IFERROR(VLOOKUP(A51,Planning!$C$6:$J$700,5,FALSE),"-")</f>
        <v>-</v>
      </c>
      <c r="D51" s="550" t="str">
        <f>IFERROR(VLOOKUP(A51,Planning!$C$6:$J$700,6,FALSE),"-")</f>
        <v>-</v>
      </c>
      <c r="E51" s="26" t="str">
        <f>IFERROR(VLOOKUP('RESUMEN COSTOS'!A51,'DINAMICA H-H'!$L$4:$V$500,2,FALSE),"-")</f>
        <v>-</v>
      </c>
      <c r="F51" s="27" t="str">
        <f>IFERROR(VLOOKUP('RESUMEN COSTOS'!A51,'DINAMICA H-H'!$L$4:$V$500,3,FALSE),"-")</f>
        <v>-</v>
      </c>
      <c r="G51" s="27" t="str">
        <f>IFERROR(VLOOKUP('RESUMEN COSTOS'!A51,'DINAMICA H-H'!$L$4:$V$500,4,FALSE),"-")</f>
        <v>-</v>
      </c>
      <c r="H51" s="27" t="str">
        <f>IFERROR(VLOOKUP('RESUMEN COSTOS'!A51,'DINAMICA H-H'!$L$4:$V$500,5,FALSE),"-")</f>
        <v>-</v>
      </c>
      <c r="I51" s="27" t="str">
        <f>IFERROR(VLOOKUP('RESUMEN COSTOS'!A51,'DINAMICA H-H'!$L$4:$V$500,6,FALSE),"-")</f>
        <v>-</v>
      </c>
      <c r="J51" s="27" t="str">
        <f>IFERROR(VLOOKUP('RESUMEN COSTOS'!A51,'DINAMICA H-H'!$L$4:$V$500,7,FALSE),"-")</f>
        <v>-</v>
      </c>
      <c r="K51" s="27" t="str">
        <f>IFERROR(VLOOKUP('RESUMEN COSTOS'!A51,'DINAMICA H-H'!$L$4:$V$500,8,FALSE),"-")</f>
        <v>-</v>
      </c>
      <c r="L51" s="27" t="str">
        <f>IFERROR(VLOOKUP('RESUMEN COSTOS'!A51,'DINAMICA H-H'!$L$4:$V$500,9,FALSE),"-")</f>
        <v>-</v>
      </c>
      <c r="M51" s="27" t="str">
        <f>IFERROR(VLOOKUP('RESUMEN COSTOS'!A51,'DINAMICA H-H'!$L$4:$V$500,10,FALSE),"-")</f>
        <v>-</v>
      </c>
      <c r="N51" s="275">
        <f t="shared" si="0"/>
        <v>0</v>
      </c>
      <c r="O51" s="274" t="str">
        <f>IFERROR(VLOOKUP(A51,'DINAMICA MADERA'!$E$6:$G$500,3,FALSE),"0")</f>
        <v>0</v>
      </c>
      <c r="P51" s="198" t="e">
        <f t="shared" si="67"/>
        <v>#DIV/0!</v>
      </c>
      <c r="Q51" s="199" t="str">
        <f>IFERROR(VLOOKUP('RESUMEN COSTOS'!A51,'DINAMICA H-H'!$L$4:$V$500,11,FALSE),"-")</f>
        <v>-</v>
      </c>
      <c r="R51" s="200" t="e">
        <f t="shared" ref="R51" si="73">Q51/W51</f>
        <v>#VALUE!</v>
      </c>
      <c r="S51" s="155" t="str">
        <f>IFERROR(VLOOKUP(A51,'DINAMICA MATERIALES'!$F$4:$G$551,2,FALSE),"0")</f>
        <v>0</v>
      </c>
      <c r="T51" s="198" t="e">
        <f>S51/W51</f>
        <v>#DIV/0!</v>
      </c>
      <c r="U51" s="199">
        <f t="shared" ref="U51:U52" si="74">N51*6</f>
        <v>0</v>
      </c>
      <c r="V51" s="200" t="e">
        <f>U51/W51</f>
        <v>#DIV/0!</v>
      </c>
      <c r="W51" s="32">
        <f>SUM(O51,Q51,S51,U51)</f>
        <v>0</v>
      </c>
      <c r="X51" s="31" t="str">
        <f>IFERROR(VLOOKUP(A51,Planning!$C$6:$O$705,12,FALSE),"-")</f>
        <v>-</v>
      </c>
      <c r="Y51" s="197" t="str">
        <f>IFERROR(VLOOKUP(A51,Planning!$C$375:$O$700,13,FALSE),"")</f>
        <v/>
      </c>
      <c r="Z51" s="273"/>
      <c r="AA51" s="203"/>
      <c r="AO51" s="380"/>
    </row>
    <row r="52" spans="1:46" s="18" customFormat="1" hidden="1" x14ac:dyDescent="0.25">
      <c r="A52" s="28"/>
      <c r="B52" s="155" t="str">
        <f>IFERROR(VLOOKUP(A52,Planning!$C$6:$J$700,3,FALSE),"-")</f>
        <v>-</v>
      </c>
      <c r="C52" s="155" t="str">
        <f>IFERROR(VLOOKUP(A52,Planning!$C$6:$J$700,5,FALSE),"-")</f>
        <v>-</v>
      </c>
      <c r="D52" s="550" t="str">
        <f>IFERROR(VLOOKUP(A52,Planning!$C$6:$J$700,6,FALSE),"-")</f>
        <v>-</v>
      </c>
      <c r="E52" s="26" t="str">
        <f>IFERROR(VLOOKUP('RESUMEN COSTOS'!A52,'DINAMICA H-H'!$L$4:$V$500,2,FALSE),"-")</f>
        <v>-</v>
      </c>
      <c r="F52" s="27" t="str">
        <f>IFERROR(VLOOKUP('RESUMEN COSTOS'!A52,'DINAMICA H-H'!$L$4:$V$500,3,FALSE),"-")</f>
        <v>-</v>
      </c>
      <c r="G52" s="27" t="str">
        <f>IFERROR(VLOOKUP('RESUMEN COSTOS'!A52,'DINAMICA H-H'!$L$4:$V$500,4,FALSE),"-")</f>
        <v>-</v>
      </c>
      <c r="H52" s="27" t="str">
        <f>IFERROR(VLOOKUP('RESUMEN COSTOS'!A52,'DINAMICA H-H'!$L$4:$V$500,5,FALSE),"-")</f>
        <v>-</v>
      </c>
      <c r="I52" s="27" t="str">
        <f>IFERROR(VLOOKUP('RESUMEN COSTOS'!A52,'DINAMICA H-H'!$L$4:$V$500,6,FALSE),"-")</f>
        <v>-</v>
      </c>
      <c r="J52" s="27" t="str">
        <f>IFERROR(VLOOKUP('RESUMEN COSTOS'!A52,'DINAMICA H-H'!$L$4:$V$500,7,FALSE),"-")</f>
        <v>-</v>
      </c>
      <c r="K52" s="27" t="str">
        <f>IFERROR(VLOOKUP('RESUMEN COSTOS'!A52,'DINAMICA H-H'!$L$4:$V$500,8,FALSE),"-")</f>
        <v>-</v>
      </c>
      <c r="L52" s="27" t="str">
        <f>IFERROR(VLOOKUP('RESUMEN COSTOS'!A52,'DINAMICA H-H'!$L$4:$V$500,9,FALSE),"-")</f>
        <v>-</v>
      </c>
      <c r="M52" s="27" t="str">
        <f>IFERROR(VLOOKUP('RESUMEN COSTOS'!A52,'DINAMICA H-H'!$L$4:$V$500,10,FALSE),"-")</f>
        <v>-</v>
      </c>
      <c r="N52" s="275">
        <f t="shared" si="0"/>
        <v>0</v>
      </c>
      <c r="O52" s="274" t="str">
        <f>IFERROR(VLOOKUP(A52,'DINAMICA MADERA'!$E$6:$G$500,3,FALSE),"0")</f>
        <v>0</v>
      </c>
      <c r="P52" s="198" t="e">
        <f t="shared" si="67"/>
        <v>#DIV/0!</v>
      </c>
      <c r="Q52" s="199" t="str">
        <f>IFERROR(VLOOKUP('RESUMEN COSTOS'!A52,'DINAMICA H-H'!$L$4:$V$500,11,FALSE),"-")</f>
        <v>-</v>
      </c>
      <c r="R52" s="200" t="e">
        <f>Q52/W52</f>
        <v>#VALUE!</v>
      </c>
      <c r="S52" s="155" t="str">
        <f>IFERROR(VLOOKUP(A52,'DINAMICA MATERIALES'!$F$4:$G$551,2,FALSE),"0")</f>
        <v>0</v>
      </c>
      <c r="T52" s="198" t="e">
        <f>S52/W52</f>
        <v>#DIV/0!</v>
      </c>
      <c r="U52" s="199">
        <f t="shared" si="74"/>
        <v>0</v>
      </c>
      <c r="V52" s="200" t="e">
        <f>U52/W52</f>
        <v>#DIV/0!</v>
      </c>
      <c r="W52" s="32">
        <f t="shared" ref="W52" si="75">SUM(O52,Q52,S52,U52)</f>
        <v>0</v>
      </c>
      <c r="X52" s="31" t="str">
        <f>IFERROR(VLOOKUP(A52,Planning!$C$6:$O$705,12,FALSE),"-")</f>
        <v>-</v>
      </c>
      <c r="Y52" s="197" t="str">
        <f>IFERROR(VLOOKUP(A52,Planning!$C$375:$O$700,13,FALSE),"")</f>
        <v/>
      </c>
      <c r="Z52" s="273"/>
      <c r="AA52" s="203"/>
      <c r="AB52" s="276"/>
      <c r="AO52" s="380"/>
    </row>
    <row r="53" spans="1:46" s="18" customFormat="1" hidden="1" x14ac:dyDescent="0.25">
      <c r="A53" s="28"/>
      <c r="B53" s="155" t="str">
        <f>IFERROR(VLOOKUP(A53,Planning!$C$6:$J$700,3,FALSE),"-")</f>
        <v>-</v>
      </c>
      <c r="C53" s="155" t="str">
        <f>IFERROR(VLOOKUP(A53,Planning!$C$6:$J$700,5,FALSE),"-")</f>
        <v>-</v>
      </c>
      <c r="D53" s="550" t="str">
        <f>IFERROR(VLOOKUP(A53,Planning!$C$6:$J$700,6,FALSE),"-")</f>
        <v>-</v>
      </c>
      <c r="E53" s="26" t="str">
        <f>IFERROR(VLOOKUP('RESUMEN COSTOS'!A53,'DINAMICA H-H'!$L$4:$V$500,2,FALSE),"-")</f>
        <v>-</v>
      </c>
      <c r="F53" s="27" t="str">
        <f>IFERROR(VLOOKUP('RESUMEN COSTOS'!A53,'DINAMICA H-H'!$L$4:$V$500,3,FALSE),"-")</f>
        <v>-</v>
      </c>
      <c r="G53" s="27" t="str">
        <f>IFERROR(VLOOKUP('RESUMEN COSTOS'!A53,'DINAMICA H-H'!$L$4:$V$500,4,FALSE),"-")</f>
        <v>-</v>
      </c>
      <c r="H53" s="27" t="str">
        <f>IFERROR(VLOOKUP('RESUMEN COSTOS'!A53,'DINAMICA H-H'!$L$4:$V$500,5,FALSE),"-")</f>
        <v>-</v>
      </c>
      <c r="I53" s="27" t="str">
        <f>IFERROR(VLOOKUP('RESUMEN COSTOS'!A53,'DINAMICA H-H'!$L$4:$V$500,6,FALSE),"-")</f>
        <v>-</v>
      </c>
      <c r="J53" s="27" t="str">
        <f>IFERROR(VLOOKUP('RESUMEN COSTOS'!A53,'DINAMICA H-H'!$L$4:$V$500,7,FALSE),"-")</f>
        <v>-</v>
      </c>
      <c r="K53" s="27" t="str">
        <f>IFERROR(VLOOKUP('RESUMEN COSTOS'!A53,'DINAMICA H-H'!$L$4:$V$500,8,FALSE),"-")</f>
        <v>-</v>
      </c>
      <c r="L53" s="27" t="str">
        <f>IFERROR(VLOOKUP('RESUMEN COSTOS'!A53,'DINAMICA H-H'!$L$4:$V$500,9,FALSE),"-")</f>
        <v>-</v>
      </c>
      <c r="M53" s="27" t="str">
        <f>IFERROR(VLOOKUP('RESUMEN COSTOS'!A53,'DINAMICA H-H'!$L$4:$V$500,10,FALSE),"-")</f>
        <v>-</v>
      </c>
      <c r="N53" s="275">
        <f t="shared" si="0"/>
        <v>0</v>
      </c>
      <c r="O53" s="274" t="str">
        <f>IFERROR(VLOOKUP(A53,'DINAMICA MADERA'!$E$6:$G$500,3,FALSE),"0")</f>
        <v>0</v>
      </c>
      <c r="P53" s="198" t="e">
        <f t="shared" si="61"/>
        <v>#DIV/0!</v>
      </c>
      <c r="Q53" s="199" t="str">
        <f>IFERROR(VLOOKUP('RESUMEN COSTOS'!A53,'DINAMICA H-H'!$L$4:$V$500,11,FALSE),"-")</f>
        <v>-</v>
      </c>
      <c r="R53" s="200" t="e">
        <f t="shared" si="62"/>
        <v>#VALUE!</v>
      </c>
      <c r="S53" s="155" t="str">
        <f>IFERROR(VLOOKUP(A53,'DINAMICA MATERIALES'!$F$4:$G$551,2,FALSE),"0")</f>
        <v>0</v>
      </c>
      <c r="T53" s="198" t="e">
        <f t="shared" si="63"/>
        <v>#DIV/0!</v>
      </c>
      <c r="U53" s="199">
        <f t="shared" si="64"/>
        <v>0</v>
      </c>
      <c r="V53" s="200" t="e">
        <f t="shared" si="65"/>
        <v>#DIV/0!</v>
      </c>
      <c r="W53" s="32">
        <f t="shared" si="66"/>
        <v>0</v>
      </c>
      <c r="X53" s="31" t="str">
        <f>IFERROR(VLOOKUP(A53,Planning!$C$6:$O$705,12,FALSE),"-")</f>
        <v>-</v>
      </c>
      <c r="Y53" s="197" t="str">
        <f>IFERROR(VLOOKUP(A53,Planning!$C$375:$O$700,13,FALSE),"")</f>
        <v/>
      </c>
      <c r="Z53" s="273"/>
      <c r="AA53" s="203"/>
      <c r="AB53" s="276"/>
      <c r="AO53" s="380"/>
    </row>
    <row r="54" spans="1:46" s="18" customFormat="1" ht="14.25" hidden="1" customHeight="1" x14ac:dyDescent="0.25">
      <c r="A54" s="730"/>
      <c r="B54" s="731" t="str">
        <f>IFERROR(VLOOKUP(A54,Planning!$C$6:$J$700,3,FALSE),"-")</f>
        <v>-</v>
      </c>
      <c r="C54" s="731" t="str">
        <f>IFERROR(VLOOKUP(A54,Planning!$C$6:$J$700,5,FALSE),"-")</f>
        <v>-</v>
      </c>
      <c r="D54" s="731" t="str">
        <f>IFERROR(VLOOKUP(A54,Planning!$C$6:$J$700,6,FALSE),"-")</f>
        <v>-</v>
      </c>
      <c r="E54" s="26" t="str">
        <f>IFERROR(VLOOKUP('RESUMEN COSTOS'!A54,'DINAMICA H-H'!$L$4:$V$500,2,FALSE),"-")</f>
        <v>-</v>
      </c>
      <c r="F54" s="27" t="str">
        <f>IFERROR(VLOOKUP('RESUMEN COSTOS'!A54,'DINAMICA H-H'!$L$4:$V$500,3,FALSE),"-")</f>
        <v>-</v>
      </c>
      <c r="G54" s="27" t="str">
        <f>IFERROR(VLOOKUP('RESUMEN COSTOS'!A54,'DINAMICA H-H'!$L$4:$V$500,4,FALSE),"-")</f>
        <v>-</v>
      </c>
      <c r="H54" s="27" t="str">
        <f>IFERROR(VLOOKUP('RESUMEN COSTOS'!A54,'DINAMICA H-H'!$L$4:$V$500,5,FALSE),"-")</f>
        <v>-</v>
      </c>
      <c r="I54" s="27" t="str">
        <f>IFERROR(VLOOKUP('RESUMEN COSTOS'!A54,'DINAMICA H-H'!$L$4:$V$500,6,FALSE),"-")</f>
        <v>-</v>
      </c>
      <c r="J54" s="27" t="str">
        <f>IFERROR(VLOOKUP('RESUMEN COSTOS'!A54,'DINAMICA H-H'!$L$4:$V$500,7,FALSE),"-")</f>
        <v>-</v>
      </c>
      <c r="K54" s="27" t="str">
        <f>IFERROR(VLOOKUP('RESUMEN COSTOS'!A54,'DINAMICA H-H'!$L$4:$V$500,8,FALSE),"-")</f>
        <v>-</v>
      </c>
      <c r="L54" s="27" t="str">
        <f>IFERROR(VLOOKUP('RESUMEN COSTOS'!A54,'DINAMICA H-H'!$L$4:$V$500,9,FALSE),"-")</f>
        <v>-</v>
      </c>
      <c r="M54" s="27" t="str">
        <f>IFERROR(VLOOKUP('RESUMEN COSTOS'!A54,'DINAMICA H-H'!$L$4:$V$500,10,FALSE),"-")</f>
        <v>-</v>
      </c>
      <c r="N54" s="275">
        <f t="shared" si="0"/>
        <v>0</v>
      </c>
      <c r="O54" s="732" t="str">
        <f>IFERROR(VLOOKUP(A54,'DINAMICA MADERA'!$E$6:$G$500,3,FALSE),"0")</f>
        <v>0</v>
      </c>
      <c r="P54" s="733"/>
      <c r="Q54" s="199" t="str">
        <f>IFERROR(VLOOKUP('RESUMEN COSTOS'!A54,'DINAMICA H-H'!$L$4:$V$500,11,FALSE),"-")</f>
        <v>-</v>
      </c>
      <c r="R54" s="734"/>
      <c r="S54" s="731" t="str">
        <f>IFERROR(VLOOKUP(A54,'DINAMICA MATERIALES'!$F$4:$G$551,2,FALSE),"0")</f>
        <v>0</v>
      </c>
      <c r="T54" s="733"/>
      <c r="U54" s="734">
        <f t="shared" ref="U54" si="76">N54*6</f>
        <v>0</v>
      </c>
      <c r="V54" s="734"/>
      <c r="W54" s="735">
        <f t="shared" ref="W54" si="77">SUM(O54,Q54,S54,U54)</f>
        <v>0</v>
      </c>
      <c r="X54" s="730"/>
      <c r="Y54" s="197" t="str">
        <f>IFERROR(VLOOKUP(A54,Planning!$C$375:$O$700,13,FALSE),"")</f>
        <v/>
      </c>
      <c r="Z54" s="737" t="str">
        <f t="shared" ref="Z54" si="78">IF(X54&gt;0,(X54-W54)/X54,"")</f>
        <v/>
      </c>
      <c r="AA54" s="639"/>
      <c r="AB54" s="276"/>
      <c r="AO54" s="18">
        <v>553</v>
      </c>
      <c r="AP54" s="18" t="s">
        <v>1125</v>
      </c>
      <c r="AQ54" s="18">
        <v>1150</v>
      </c>
    </row>
    <row r="55" spans="1:46" s="18" customFormat="1" hidden="1" x14ac:dyDescent="0.25">
      <c r="A55" s="730"/>
      <c r="B55" s="731"/>
      <c r="C55" s="731"/>
      <c r="D55" s="731"/>
      <c r="E55" s="26"/>
      <c r="F55" s="27"/>
      <c r="G55" s="27"/>
      <c r="H55" s="27"/>
      <c r="I55" s="27"/>
      <c r="J55" s="27"/>
      <c r="K55" s="27"/>
      <c r="L55" s="27"/>
      <c r="M55" s="27" t="str">
        <f>IFERROR(VLOOKUP('RESUMEN COSTOS'!A55,'DINAMICA H-H'!$L$4:$V$500,10,FALSE),"-")</f>
        <v>-</v>
      </c>
      <c r="N55" s="275"/>
      <c r="O55" s="732"/>
      <c r="P55" s="733"/>
      <c r="Q55" s="734"/>
      <c r="R55" s="734"/>
      <c r="S55" s="731"/>
      <c r="T55" s="733"/>
      <c r="U55" s="734"/>
      <c r="V55" s="734"/>
      <c r="W55" s="735"/>
      <c r="X55" s="730" t="str">
        <f>IFERROR(VLOOKUP(A55,Planning!$C$6:$O$705,12,FALSE),"-")</f>
        <v>-</v>
      </c>
      <c r="Y55" s="736" t="str">
        <f>IFERROR(VLOOKUP(A55,Planning!$C$6:$O$495,13,FALSE),"-")</f>
        <v>-</v>
      </c>
      <c r="Z55" s="737"/>
      <c r="AA55" s="639"/>
      <c r="AB55" s="276"/>
    </row>
    <row r="56" spans="1:46" s="18" customFormat="1" x14ac:dyDescent="0.25">
      <c r="A56" s="738"/>
      <c r="B56" s="739"/>
      <c r="C56" s="739"/>
      <c r="D56" s="739"/>
      <c r="E56" s="277"/>
      <c r="F56" s="278"/>
      <c r="G56" s="278"/>
      <c r="H56" s="278"/>
      <c r="I56" s="278"/>
      <c r="J56" s="278"/>
      <c r="K56" s="278"/>
      <c r="L56" s="278"/>
      <c r="M56" s="816" t="str">
        <f>IFERROR(VLOOKUP('RESUMEN COSTOS'!A56,'DINAMICA H-H'!$L$4:$V$500,10,FALSE),"-")</f>
        <v>-</v>
      </c>
      <c r="N56" s="279"/>
      <c r="O56" s="740"/>
      <c r="P56" s="741"/>
      <c r="Q56" s="742"/>
      <c r="R56" s="742"/>
      <c r="S56" s="739"/>
      <c r="T56" s="741"/>
      <c r="U56" s="742"/>
      <c r="V56" s="742"/>
      <c r="W56" s="743"/>
      <c r="X56" s="738" t="str">
        <f>IFERROR(VLOOKUP(A56,Planning!$C$6:$O$705,12,FALSE),"-")</f>
        <v>-</v>
      </c>
      <c r="Y56" s="744" t="str">
        <f>IFERROR(VLOOKUP(A56,Planning!$C$6:$O$495,13,FALSE),"-")</f>
        <v>-</v>
      </c>
      <c r="Z56" s="745"/>
      <c r="AA56" s="746"/>
      <c r="AB56" s="276"/>
    </row>
    <row r="57" spans="1:46" x14ac:dyDescent="0.25">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row>
    <row r="58" spans="1:46" x14ac:dyDescent="0.25">
      <c r="A58" s="29"/>
      <c r="B58" s="645" t="s">
        <v>1173</v>
      </c>
      <c r="C58" s="29"/>
      <c r="D58" s="29"/>
      <c r="E58" s="29"/>
      <c r="F58" s="29"/>
      <c r="G58" s="29"/>
      <c r="H58" s="29"/>
      <c r="I58" s="381"/>
      <c r="J58" s="29"/>
      <c r="K58" s="29"/>
      <c r="L58" s="29"/>
      <c r="M58" s="29"/>
      <c r="N58" s="29"/>
      <c r="P58" s="645" t="s">
        <v>2266</v>
      </c>
      <c r="Q58" s="645"/>
      <c r="R58" s="29"/>
      <c r="S58" s="29"/>
      <c r="T58" s="29"/>
      <c r="U58" s="29"/>
      <c r="V58" s="29"/>
      <c r="W58" s="640"/>
      <c r="X58" s="640"/>
      <c r="Y58" s="640"/>
      <c r="Z58" s="640"/>
      <c r="AA58" s="640"/>
      <c r="AB58" s="29"/>
    </row>
    <row r="59" spans="1:46" s="679" customFormat="1" ht="30" x14ac:dyDescent="0.25">
      <c r="B59" s="685" t="s">
        <v>2267</v>
      </c>
      <c r="N59" s="809" t="s">
        <v>0</v>
      </c>
      <c r="O59" s="809" t="s">
        <v>3</v>
      </c>
      <c r="P59" s="809" t="s">
        <v>5</v>
      </c>
      <c r="Q59" s="809" t="s">
        <v>4</v>
      </c>
      <c r="R59" s="810" t="s">
        <v>6</v>
      </c>
      <c r="S59" s="809" t="s">
        <v>7</v>
      </c>
      <c r="T59" s="811" t="s">
        <v>2250</v>
      </c>
      <c r="U59" s="809" t="s">
        <v>2251</v>
      </c>
      <c r="W59" s="640"/>
      <c r="X59" s="640"/>
      <c r="Y59" s="640"/>
      <c r="Z59" s="640"/>
      <c r="AA59" s="640"/>
    </row>
    <row r="60" spans="1:46" s="679" customFormat="1" x14ac:dyDescent="0.25">
      <c r="B60" s="679" t="s">
        <v>2268</v>
      </c>
      <c r="N60" s="812">
        <v>13</v>
      </c>
      <c r="O60" s="812">
        <v>3.83</v>
      </c>
      <c r="P60" s="812"/>
      <c r="Q60" s="812">
        <v>1.1000000000000001</v>
      </c>
      <c r="R60" s="812"/>
      <c r="S60" s="812"/>
      <c r="T60" s="812">
        <f>SUM(O60:S60)</f>
        <v>4.93</v>
      </c>
      <c r="U60" s="813" t="s">
        <v>2252</v>
      </c>
    </row>
    <row r="61" spans="1:46" s="679" customFormat="1" x14ac:dyDescent="0.25">
      <c r="B61" s="679" t="s">
        <v>2269</v>
      </c>
      <c r="N61" s="812">
        <v>14</v>
      </c>
      <c r="O61" s="812">
        <v>4.17</v>
      </c>
      <c r="P61" s="812"/>
      <c r="Q61" s="812">
        <v>32.07</v>
      </c>
      <c r="R61" s="812"/>
      <c r="S61" s="812"/>
      <c r="T61" s="812">
        <f>SUM(O61:S61)</f>
        <v>36.24</v>
      </c>
      <c r="U61" s="813" t="s">
        <v>2252</v>
      </c>
    </row>
    <row r="62" spans="1:46" x14ac:dyDescent="0.25">
      <c r="A62" s="29"/>
      <c r="B62" s="817">
        <v>15</v>
      </c>
      <c r="C62" s="818" t="s">
        <v>1142</v>
      </c>
      <c r="D62" s="679"/>
      <c r="E62" s="679"/>
      <c r="F62" s="679"/>
      <c r="G62" s="679"/>
      <c r="H62" s="679"/>
      <c r="I62" s="679"/>
      <c r="J62" s="679"/>
      <c r="K62" s="679"/>
      <c r="L62" s="679"/>
      <c r="M62" s="679"/>
      <c r="N62" s="812">
        <v>15</v>
      </c>
      <c r="O62" s="812">
        <v>0.75</v>
      </c>
      <c r="P62" s="812">
        <v>0.25</v>
      </c>
      <c r="Q62" s="812"/>
      <c r="R62" s="812"/>
      <c r="S62" s="812"/>
      <c r="T62" s="812">
        <f>SUM(O62:S62)</f>
        <v>1</v>
      </c>
      <c r="U62" s="813" t="s">
        <v>2252</v>
      </c>
      <c r="V62" s="679"/>
      <c r="W62" s="29"/>
      <c r="X62" s="29"/>
      <c r="Y62" s="29"/>
      <c r="Z62" s="29"/>
      <c r="AA62" s="29"/>
      <c r="AB62" s="29"/>
    </row>
    <row r="63" spans="1:46" x14ac:dyDescent="0.25">
      <c r="A63" s="29"/>
      <c r="B63" s="817">
        <v>16</v>
      </c>
      <c r="C63" s="818" t="s">
        <v>1144</v>
      </c>
      <c r="D63" s="679"/>
      <c r="E63" s="679"/>
      <c r="F63" s="679"/>
      <c r="G63" s="679"/>
      <c r="H63" s="679"/>
      <c r="I63" s="679"/>
      <c r="J63" s="679"/>
      <c r="K63" s="679"/>
      <c r="L63" s="679"/>
      <c r="M63" s="679"/>
      <c r="N63" s="812">
        <v>22</v>
      </c>
      <c r="O63" s="812">
        <v>1</v>
      </c>
      <c r="P63" s="812"/>
      <c r="Q63" s="812"/>
      <c r="R63" s="812"/>
      <c r="S63" s="812"/>
      <c r="T63" s="812">
        <f t="shared" ref="T63:T68" si="79">SUM(O63:S63)</f>
        <v>1</v>
      </c>
      <c r="U63" s="813" t="s">
        <v>2256</v>
      </c>
      <c r="V63" s="679"/>
      <c r="W63" s="29"/>
      <c r="X63" s="29"/>
      <c r="Y63" s="29"/>
      <c r="Z63" s="29"/>
      <c r="AA63" s="29"/>
      <c r="AB63" s="29"/>
    </row>
    <row r="64" spans="1:46" x14ac:dyDescent="0.25">
      <c r="A64" s="29"/>
      <c r="B64" s="817">
        <v>22</v>
      </c>
      <c r="C64" s="818" t="s">
        <v>1156</v>
      </c>
      <c r="D64" s="679"/>
      <c r="E64" s="679"/>
      <c r="F64" s="679"/>
      <c r="G64" s="679"/>
      <c r="H64" s="679"/>
      <c r="I64" s="679"/>
      <c r="J64" s="679"/>
      <c r="K64" s="679"/>
      <c r="L64" s="679"/>
      <c r="M64" s="679"/>
      <c r="N64" s="812">
        <v>24</v>
      </c>
      <c r="O64" s="812">
        <v>0.5</v>
      </c>
      <c r="P64" s="812"/>
      <c r="Q64" s="812"/>
      <c r="R64" s="812"/>
      <c r="S64" s="812"/>
      <c r="T64" s="812">
        <f t="shared" si="79"/>
        <v>0.5</v>
      </c>
      <c r="U64" s="813" t="s">
        <v>2256</v>
      </c>
      <c r="V64" s="679"/>
      <c r="W64" s="29"/>
      <c r="X64" s="29"/>
      <c r="Y64" s="29"/>
      <c r="Z64" s="29"/>
      <c r="AA64" s="29"/>
      <c r="AB64" s="29"/>
    </row>
    <row r="65" spans="1:28" x14ac:dyDescent="0.25">
      <c r="A65" s="29"/>
      <c r="B65" s="817">
        <v>24</v>
      </c>
      <c r="C65" s="818" t="s">
        <v>1160</v>
      </c>
      <c r="D65" s="679"/>
      <c r="E65" s="679"/>
      <c r="F65" s="679"/>
      <c r="G65" s="679"/>
      <c r="H65" s="679"/>
      <c r="I65" s="679"/>
      <c r="J65" s="679"/>
      <c r="K65" s="679"/>
      <c r="L65" s="679"/>
      <c r="M65" s="679"/>
      <c r="N65" s="812">
        <v>25</v>
      </c>
      <c r="O65" s="812">
        <v>5.25</v>
      </c>
      <c r="P65" s="812">
        <v>4.33</v>
      </c>
      <c r="Q65" s="812"/>
      <c r="R65" s="812"/>
      <c r="S65" s="812"/>
      <c r="T65" s="812">
        <f t="shared" si="79"/>
        <v>9.58</v>
      </c>
      <c r="U65" s="813" t="s">
        <v>2256</v>
      </c>
      <c r="V65" s="679"/>
      <c r="W65" s="29"/>
      <c r="X65" s="29"/>
      <c r="Y65" s="29"/>
      <c r="Z65" s="29"/>
      <c r="AA65" s="29"/>
      <c r="AB65" s="29"/>
    </row>
    <row r="66" spans="1:28" x14ac:dyDescent="0.25">
      <c r="A66" s="29"/>
      <c r="B66" s="817">
        <v>25</v>
      </c>
      <c r="C66" s="818" t="s">
        <v>1162</v>
      </c>
      <c r="D66" s="679"/>
      <c r="E66" s="679"/>
      <c r="F66" s="679"/>
      <c r="G66" s="679"/>
      <c r="H66" s="679"/>
      <c r="I66" s="679"/>
      <c r="J66" s="679"/>
      <c r="K66" s="679"/>
      <c r="L66" s="679"/>
      <c r="M66" s="679"/>
      <c r="N66" s="812">
        <v>78</v>
      </c>
      <c r="O66" s="812"/>
      <c r="P66" s="812">
        <v>2.92</v>
      </c>
      <c r="Q66" s="812"/>
      <c r="R66" s="812"/>
      <c r="S66" s="812"/>
      <c r="T66" s="812">
        <f t="shared" si="79"/>
        <v>2.92</v>
      </c>
      <c r="U66" s="813" t="s">
        <v>2257</v>
      </c>
      <c r="V66" s="679"/>
      <c r="W66" s="29"/>
      <c r="X66" s="29"/>
      <c r="Y66" s="29"/>
      <c r="Z66" s="29"/>
      <c r="AA66" s="29"/>
      <c r="AB66" s="29"/>
    </row>
    <row r="67" spans="1:28" x14ac:dyDescent="0.25">
      <c r="A67" s="29"/>
      <c r="B67" s="817">
        <v>58</v>
      </c>
      <c r="C67" s="818" t="s">
        <v>2051</v>
      </c>
      <c r="D67" s="679"/>
      <c r="E67" s="679"/>
      <c r="F67" s="679"/>
      <c r="G67" s="679"/>
      <c r="H67" s="679"/>
      <c r="I67" s="679"/>
      <c r="J67" s="679"/>
      <c r="K67" s="679"/>
      <c r="L67" s="679"/>
      <c r="M67" s="679"/>
      <c r="N67" s="812">
        <v>316</v>
      </c>
      <c r="O67" s="812"/>
      <c r="P67" s="812"/>
      <c r="Q67" s="812"/>
      <c r="R67" s="812"/>
      <c r="S67" s="812">
        <v>1.08</v>
      </c>
      <c r="T67" s="812">
        <f t="shared" si="79"/>
        <v>1.08</v>
      </c>
      <c r="U67" s="813" t="s">
        <v>2254</v>
      </c>
      <c r="V67" s="679"/>
      <c r="W67" s="29"/>
      <c r="X67" s="29"/>
      <c r="Y67" s="29"/>
      <c r="Z67" s="29"/>
      <c r="AA67" s="29"/>
      <c r="AB67" s="29"/>
    </row>
    <row r="68" spans="1:28" x14ac:dyDescent="0.25">
      <c r="A68" s="29"/>
      <c r="B68" s="817">
        <v>317</v>
      </c>
      <c r="C68" s="818" t="s">
        <v>951</v>
      </c>
      <c r="D68" s="679"/>
      <c r="E68" s="679"/>
      <c r="F68" s="679"/>
      <c r="G68" s="679"/>
      <c r="H68" s="679"/>
      <c r="I68" s="679"/>
      <c r="J68" s="679"/>
      <c r="K68" s="679"/>
      <c r="L68" s="679"/>
      <c r="M68" s="679"/>
      <c r="N68" s="812">
        <v>318</v>
      </c>
      <c r="O68" s="812"/>
      <c r="P68" s="812">
        <f>0.92+0.5</f>
        <v>1.42</v>
      </c>
      <c r="Q68" s="812"/>
      <c r="R68" s="812"/>
      <c r="S68" s="812"/>
      <c r="T68" s="812">
        <f t="shared" si="79"/>
        <v>1.42</v>
      </c>
      <c r="U68" s="813" t="s">
        <v>2254</v>
      </c>
      <c r="V68" s="679"/>
      <c r="W68" s="29"/>
      <c r="X68" s="29"/>
      <c r="Y68" s="29"/>
      <c r="Z68" s="29"/>
      <c r="AA68" s="29"/>
      <c r="AB68" s="29"/>
    </row>
    <row r="69" spans="1:28" hidden="1" x14ac:dyDescent="0.25">
      <c r="A69" s="29"/>
      <c r="B69" s="817">
        <v>318</v>
      </c>
      <c r="C69" s="818" t="s">
        <v>954</v>
      </c>
      <c r="D69" s="679"/>
      <c r="E69" s="679"/>
      <c r="F69" s="679"/>
      <c r="G69" s="679"/>
      <c r="H69" s="679"/>
      <c r="I69" s="679"/>
      <c r="J69" s="679"/>
      <c r="K69" s="679"/>
      <c r="L69" s="679"/>
      <c r="M69" s="679"/>
      <c r="N69" s="814">
        <v>31</v>
      </c>
      <c r="O69" s="814">
        <v>4.25</v>
      </c>
      <c r="P69" s="814"/>
      <c r="Q69" s="814">
        <v>3.25</v>
      </c>
      <c r="R69" s="814"/>
      <c r="S69" s="814"/>
      <c r="T69" s="814"/>
      <c r="U69" s="813" t="s">
        <v>2255</v>
      </c>
      <c r="V69" s="679"/>
      <c r="W69" s="29"/>
      <c r="X69" s="29"/>
      <c r="Y69" s="29"/>
      <c r="Z69" s="29"/>
      <c r="AA69" s="29"/>
      <c r="AB69" s="29"/>
    </row>
    <row r="70" spans="1:28" hidden="1" x14ac:dyDescent="0.25">
      <c r="A70" s="29"/>
      <c r="B70" s="679"/>
      <c r="C70" s="679"/>
      <c r="D70" s="679"/>
      <c r="E70" s="679"/>
      <c r="F70" s="679"/>
      <c r="G70" s="679"/>
      <c r="H70" s="679"/>
      <c r="I70" s="679"/>
      <c r="J70" s="679"/>
      <c r="K70" s="679"/>
      <c r="L70" s="679"/>
      <c r="M70" s="679"/>
      <c r="N70" s="814">
        <v>56</v>
      </c>
      <c r="O70" s="814"/>
      <c r="P70" s="814"/>
      <c r="Q70" s="814"/>
      <c r="R70" s="814"/>
      <c r="S70" s="814">
        <v>4.42</v>
      </c>
      <c r="T70" s="814"/>
      <c r="U70" s="813" t="s">
        <v>2253</v>
      </c>
      <c r="V70" s="679"/>
      <c r="W70" s="29"/>
      <c r="X70" s="29"/>
      <c r="Y70" s="29"/>
      <c r="Z70" s="29"/>
      <c r="AA70" s="29"/>
      <c r="AB70" s="29"/>
    </row>
    <row r="71" spans="1:28" hidden="1" x14ac:dyDescent="0.25">
      <c r="A71" s="29"/>
      <c r="B71" s="679"/>
      <c r="C71" s="679"/>
      <c r="D71" s="679"/>
      <c r="E71" s="679"/>
      <c r="F71" s="679"/>
      <c r="G71" s="679"/>
      <c r="H71" s="679"/>
      <c r="I71" s="679"/>
      <c r="J71" s="679"/>
      <c r="K71" s="679"/>
      <c r="L71" s="679"/>
      <c r="M71" s="679"/>
      <c r="N71" s="814">
        <v>51</v>
      </c>
      <c r="O71" s="814">
        <v>3.17</v>
      </c>
      <c r="P71" s="814"/>
      <c r="Q71" s="814">
        <v>1</v>
      </c>
      <c r="R71" s="814"/>
      <c r="S71" s="814"/>
      <c r="T71" s="814"/>
      <c r="U71" s="813" t="s">
        <v>2256</v>
      </c>
      <c r="V71" s="679"/>
      <c r="W71" s="29"/>
      <c r="X71" s="29"/>
      <c r="Y71" s="29"/>
      <c r="Z71" s="29"/>
      <c r="AA71" s="29"/>
      <c r="AB71" s="29"/>
    </row>
    <row r="72" spans="1:28" hidden="1" x14ac:dyDescent="0.25">
      <c r="A72" s="29"/>
      <c r="B72" s="679"/>
      <c r="C72" s="679"/>
      <c r="D72" s="679"/>
      <c r="E72" s="679"/>
      <c r="F72" s="679"/>
      <c r="G72" s="679"/>
      <c r="H72" s="679"/>
      <c r="I72" s="679"/>
      <c r="J72" s="679"/>
      <c r="K72" s="679"/>
      <c r="L72" s="679"/>
      <c r="M72" s="679"/>
      <c r="N72" s="814">
        <v>60</v>
      </c>
      <c r="O72" s="814">
        <v>0.67</v>
      </c>
      <c r="P72" s="814"/>
      <c r="Q72" s="814"/>
      <c r="R72" s="814">
        <v>0.5</v>
      </c>
      <c r="S72" s="814"/>
      <c r="T72" s="814"/>
      <c r="U72" s="813" t="s">
        <v>2256</v>
      </c>
      <c r="V72" s="679"/>
      <c r="W72" s="29"/>
      <c r="X72" s="29"/>
      <c r="Y72" s="29"/>
      <c r="Z72" s="29"/>
      <c r="AA72" s="29"/>
      <c r="AB72" s="29"/>
    </row>
    <row r="73" spans="1:28" hidden="1" x14ac:dyDescent="0.25">
      <c r="A73" s="29"/>
      <c r="B73" s="679"/>
      <c r="C73" s="679"/>
      <c r="D73" s="679"/>
      <c r="E73" s="679"/>
      <c r="F73" s="679"/>
      <c r="G73" s="679"/>
      <c r="H73" s="679"/>
      <c r="I73" s="679"/>
      <c r="J73" s="679"/>
      <c r="K73" s="679"/>
      <c r="L73" s="679"/>
      <c r="M73" s="679"/>
      <c r="N73" s="814">
        <v>61</v>
      </c>
      <c r="O73" s="814">
        <v>0.5</v>
      </c>
      <c r="P73" s="814">
        <v>2.17</v>
      </c>
      <c r="Q73" s="814">
        <v>2.33</v>
      </c>
      <c r="R73" s="814"/>
      <c r="S73" s="814"/>
      <c r="T73" s="814"/>
      <c r="U73" s="813" t="s">
        <v>2256</v>
      </c>
      <c r="V73" s="679"/>
      <c r="W73" s="29"/>
      <c r="X73" s="29"/>
      <c r="Y73" s="29"/>
      <c r="Z73" s="29"/>
      <c r="AA73" s="29"/>
      <c r="AB73" s="29"/>
    </row>
    <row r="74" spans="1:28" hidden="1" x14ac:dyDescent="0.25">
      <c r="A74" s="29"/>
      <c r="B74" s="679"/>
      <c r="C74" s="679"/>
      <c r="D74" s="679"/>
      <c r="E74" s="679"/>
      <c r="F74" s="679"/>
      <c r="G74" s="679"/>
      <c r="H74" s="679"/>
      <c r="I74" s="679"/>
      <c r="J74" s="679"/>
      <c r="K74" s="679"/>
      <c r="L74" s="679"/>
      <c r="M74" s="679"/>
      <c r="N74" s="814">
        <v>62</v>
      </c>
      <c r="O74" s="814"/>
      <c r="P74" s="814">
        <v>5.58</v>
      </c>
      <c r="Q74" s="814"/>
      <c r="R74" s="814"/>
      <c r="S74" s="814"/>
      <c r="T74" s="814"/>
      <c r="U74" s="813" t="s">
        <v>2256</v>
      </c>
      <c r="V74" s="679"/>
      <c r="W74" s="29"/>
      <c r="X74" s="29"/>
      <c r="Y74" s="29"/>
      <c r="Z74" s="29"/>
      <c r="AA74" s="29"/>
      <c r="AB74" s="29"/>
    </row>
    <row r="75" spans="1:28" hidden="1" x14ac:dyDescent="0.25">
      <c r="B75" s="679"/>
      <c r="C75" s="679"/>
      <c r="D75" s="679"/>
      <c r="E75" s="679"/>
      <c r="F75" s="679"/>
      <c r="G75" s="679"/>
      <c r="H75" s="679"/>
      <c r="I75" s="679"/>
      <c r="J75" s="679"/>
      <c r="K75" s="679"/>
      <c r="L75" s="679"/>
      <c r="M75" s="679"/>
      <c r="N75" s="814">
        <v>325</v>
      </c>
      <c r="O75" s="814">
        <v>0.83</v>
      </c>
      <c r="P75" s="814">
        <v>1.17</v>
      </c>
      <c r="Q75" s="814">
        <v>0.67</v>
      </c>
      <c r="R75" s="814"/>
      <c r="S75" s="814"/>
      <c r="T75" s="814"/>
      <c r="U75" s="813" t="s">
        <v>2256</v>
      </c>
      <c r="V75" s="679"/>
    </row>
    <row r="76" spans="1:28" hidden="1" x14ac:dyDescent="0.25">
      <c r="B76" s="679"/>
      <c r="C76" s="679"/>
      <c r="D76" s="679"/>
      <c r="E76" s="679"/>
      <c r="F76" s="679"/>
      <c r="G76" s="679"/>
      <c r="H76" s="679"/>
      <c r="I76" s="679"/>
      <c r="J76" s="679"/>
      <c r="K76" s="679"/>
      <c r="L76" s="679"/>
      <c r="M76" s="679"/>
      <c r="N76" s="814">
        <v>367</v>
      </c>
      <c r="O76" s="814"/>
      <c r="P76" s="814"/>
      <c r="Q76" s="814"/>
      <c r="R76" s="814"/>
      <c r="S76" s="814">
        <v>6.83</v>
      </c>
      <c r="T76" s="814"/>
      <c r="U76" s="813" t="s">
        <v>2256</v>
      </c>
      <c r="V76" s="679"/>
    </row>
    <row r="77" spans="1:28" x14ac:dyDescent="0.25">
      <c r="B77" s="679"/>
      <c r="C77" s="679"/>
      <c r="D77" s="679"/>
      <c r="E77" s="679"/>
      <c r="F77" s="679"/>
      <c r="G77" s="679"/>
      <c r="H77" s="679"/>
      <c r="I77" s="679"/>
      <c r="J77" s="679"/>
      <c r="K77" s="679"/>
      <c r="L77" s="679"/>
      <c r="M77" s="679"/>
      <c r="N77" s="29"/>
      <c r="O77" s="29"/>
      <c r="P77" s="29"/>
      <c r="Q77" s="29"/>
      <c r="R77" s="29"/>
      <c r="S77" s="29"/>
      <c r="T77" s="815">
        <f>SUM(T60:T76)</f>
        <v>58.67</v>
      </c>
      <c r="U77" s="29"/>
      <c r="V77" s="679"/>
      <c r="W77" s="29"/>
      <c r="X77" s="29"/>
      <c r="Y77" s="29"/>
      <c r="Z77" s="29"/>
      <c r="AA77" s="29"/>
      <c r="AB77" s="29"/>
    </row>
    <row r="78" spans="1:28"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row>
    <row r="79" spans="1:28"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row>
    <row r="80" spans="1:28"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row>
    <row r="81" spans="1:28"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row>
  </sheetData>
  <autoFilter ref="A4:AA56">
    <filterColumn colId="14" showButton="0"/>
    <filterColumn colId="16" showButton="0"/>
    <filterColumn colId="18" showButton="0"/>
    <filterColumn colId="20" showButton="0"/>
  </autoFilter>
  <mergeCells count="9">
    <mergeCell ref="X3:Z3"/>
    <mergeCell ref="A1:W1"/>
    <mergeCell ref="E3:L3"/>
    <mergeCell ref="O3:W3"/>
    <mergeCell ref="O4:P4"/>
    <mergeCell ref="Q4:R4"/>
    <mergeCell ref="S4:T4"/>
    <mergeCell ref="U4:V4"/>
    <mergeCell ref="A3:D3"/>
  </mergeCells>
  <conditionalFormatting sqref="Z5:Z56">
    <cfRule type="cellIs" dxfId="894" priority="114" operator="lessThan">
      <formula>0</formula>
    </cfRule>
  </conditionalFormatting>
  <conditionalFormatting sqref="T32 R32 V32">
    <cfRule type="dataBar" priority="111">
      <dataBar>
        <cfvo type="min"/>
        <cfvo type="max"/>
        <color rgb="FF638EC6"/>
      </dataBar>
      <extLst>
        <ext xmlns:x14="http://schemas.microsoft.com/office/spreadsheetml/2009/9/main" uri="{B025F937-C7B1-47D3-B67F-A62EFF666E3E}">
          <x14:id>{ECC00B82-3242-4C21-A1BF-33E5707F5EA3}</x14:id>
        </ext>
      </extLst>
    </cfRule>
  </conditionalFormatting>
  <conditionalFormatting sqref="T50 R50 V50">
    <cfRule type="dataBar" priority="104">
      <dataBar>
        <cfvo type="min"/>
        <cfvo type="max"/>
        <color rgb="FF638EC6"/>
      </dataBar>
      <extLst>
        <ext xmlns:x14="http://schemas.microsoft.com/office/spreadsheetml/2009/9/main" uri="{B025F937-C7B1-47D3-B67F-A62EFF666E3E}">
          <x14:id>{5A34727C-911E-42CB-AECC-A87C8A57139E}</x14:id>
        </ext>
      </extLst>
    </cfRule>
  </conditionalFormatting>
  <conditionalFormatting sqref="V39">
    <cfRule type="dataBar" priority="102">
      <dataBar>
        <cfvo type="min"/>
        <cfvo type="max"/>
        <color rgb="FF638EC6"/>
      </dataBar>
      <extLst>
        <ext xmlns:x14="http://schemas.microsoft.com/office/spreadsheetml/2009/9/main" uri="{B025F937-C7B1-47D3-B67F-A62EFF666E3E}">
          <x14:id>{F1163CD6-10B5-4250-97B2-D8F0F2E1D913}</x14:id>
        </ext>
      </extLst>
    </cfRule>
  </conditionalFormatting>
  <conditionalFormatting sqref="R55 P55 T55">
    <cfRule type="dataBar" priority="88">
      <dataBar>
        <cfvo type="min"/>
        <cfvo type="max"/>
        <color rgb="FF638EC6"/>
      </dataBar>
      <extLst>
        <ext xmlns:x14="http://schemas.microsoft.com/office/spreadsheetml/2009/9/main" uri="{B025F937-C7B1-47D3-B67F-A62EFF666E3E}">
          <x14:id>{B7670079-F98C-4213-B153-24A11CF2089E}</x14:id>
        </ext>
      </extLst>
    </cfRule>
  </conditionalFormatting>
  <conditionalFormatting sqref="R54 P54 T54">
    <cfRule type="dataBar" priority="87">
      <dataBar>
        <cfvo type="min"/>
        <cfvo type="max"/>
        <color rgb="FF638EC6"/>
      </dataBar>
      <extLst>
        <ext xmlns:x14="http://schemas.microsoft.com/office/spreadsheetml/2009/9/main" uri="{B025F937-C7B1-47D3-B67F-A62EFF666E3E}">
          <x14:id>{05030B2A-3E7B-4342-99EE-9BEE4A078FF2}</x14:id>
        </ext>
      </extLst>
    </cfRule>
  </conditionalFormatting>
  <conditionalFormatting sqref="R6 T6 V6">
    <cfRule type="dataBar" priority="85">
      <dataBar>
        <cfvo type="min"/>
        <cfvo type="max"/>
        <color rgb="FF638EC6"/>
      </dataBar>
      <extLst>
        <ext xmlns:x14="http://schemas.microsoft.com/office/spreadsheetml/2009/9/main" uri="{B025F937-C7B1-47D3-B67F-A62EFF666E3E}">
          <x14:id>{2291F6FF-9335-42A8-9458-AB3EC28C27BB}</x14:id>
        </ext>
      </extLst>
    </cfRule>
  </conditionalFormatting>
  <conditionalFormatting sqref="R56 P56 T56 V56">
    <cfRule type="dataBar" priority="83">
      <dataBar>
        <cfvo type="min"/>
        <cfvo type="max"/>
        <color rgb="FF638EC6"/>
      </dataBar>
      <extLst>
        <ext xmlns:x14="http://schemas.microsoft.com/office/spreadsheetml/2009/9/main" uri="{B025F937-C7B1-47D3-B67F-A62EFF666E3E}">
          <x14:id>{1FC5C5BA-7F21-4C50-953D-4EADC798A37B}</x14:id>
        </ext>
      </extLst>
    </cfRule>
  </conditionalFormatting>
  <conditionalFormatting sqref="T49 R49 V49">
    <cfRule type="dataBar" priority="72">
      <dataBar>
        <cfvo type="min"/>
        <cfvo type="max"/>
        <color rgb="FF638EC6"/>
      </dataBar>
      <extLst>
        <ext xmlns:x14="http://schemas.microsoft.com/office/spreadsheetml/2009/9/main" uri="{B025F937-C7B1-47D3-B67F-A62EFF666E3E}">
          <x14:id>{56E46F42-F73E-4E00-A754-05423CA1AC82}</x14:id>
        </ext>
      </extLst>
    </cfRule>
  </conditionalFormatting>
  <conditionalFormatting sqref="E48:L48">
    <cfRule type="top10" dxfId="893" priority="55" percent="1" rank="20"/>
  </conditionalFormatting>
  <conditionalFormatting sqref="E21:L21">
    <cfRule type="top10" dxfId="892" priority="54" percent="1" rank="20"/>
  </conditionalFormatting>
  <conditionalFormatting sqref="E25:L25">
    <cfRule type="top10" dxfId="891" priority="53" percent="1" rank="20"/>
  </conditionalFormatting>
  <conditionalFormatting sqref="E54:L54">
    <cfRule type="top10" dxfId="890" priority="52" percent="1" rank="20"/>
  </conditionalFormatting>
  <conditionalFormatting sqref="E18:L18">
    <cfRule type="top10" dxfId="889" priority="49" percent="1" rank="20"/>
  </conditionalFormatting>
  <conditionalFormatting sqref="E14:L14">
    <cfRule type="top10" dxfId="888" priority="48" percent="1" rank="20"/>
  </conditionalFormatting>
  <conditionalFormatting sqref="E56:L56">
    <cfRule type="top10" dxfId="887" priority="47" percent="1" rank="20"/>
  </conditionalFormatting>
  <conditionalFormatting sqref="E7:L7">
    <cfRule type="top10" dxfId="886" priority="42" percent="1" rank="20"/>
  </conditionalFormatting>
  <conditionalFormatting sqref="E6:L6">
    <cfRule type="top10" dxfId="885" priority="41" percent="1" rank="20"/>
  </conditionalFormatting>
  <conditionalFormatting sqref="E17:L17">
    <cfRule type="top10" dxfId="884" priority="40" percent="1" rank="20"/>
  </conditionalFormatting>
  <conditionalFormatting sqref="E49:L49">
    <cfRule type="top10" dxfId="883" priority="39" percent="1" rank="20"/>
  </conditionalFormatting>
  <conditionalFormatting sqref="E15:L15">
    <cfRule type="top10" dxfId="882" priority="38" percent="1" rank="20"/>
  </conditionalFormatting>
  <conditionalFormatting sqref="E20:L20">
    <cfRule type="top10" dxfId="881" priority="37" percent="1" rank="20"/>
  </conditionalFormatting>
  <conditionalFormatting sqref="E39:L39">
    <cfRule type="top10" dxfId="880" priority="36" percent="1" rank="20"/>
  </conditionalFormatting>
  <conditionalFormatting sqref="E51:L51">
    <cfRule type="top10" dxfId="879" priority="35" percent="1" rank="20"/>
  </conditionalFormatting>
  <conditionalFormatting sqref="E50:L50">
    <cfRule type="top10" dxfId="878" priority="34" percent="1" rank="20"/>
  </conditionalFormatting>
  <conditionalFormatting sqref="E13:L13">
    <cfRule type="top10" dxfId="877" priority="33" percent="1" rank="20"/>
  </conditionalFormatting>
  <conditionalFormatting sqref="E52:L52">
    <cfRule type="top10" dxfId="876" priority="31" percent="1" rank="20"/>
  </conditionalFormatting>
  <conditionalFormatting sqref="E16:L16">
    <cfRule type="top10" dxfId="875" priority="30" percent="1" rank="20"/>
  </conditionalFormatting>
  <conditionalFormatting sqref="E47:L47">
    <cfRule type="top10" dxfId="874" priority="28" percent="1" rank="20"/>
  </conditionalFormatting>
  <conditionalFormatting sqref="E9:L9">
    <cfRule type="top10" dxfId="873" priority="27" percent="1" rank="20"/>
  </conditionalFormatting>
  <conditionalFormatting sqref="E32:L32">
    <cfRule type="top10" dxfId="872" priority="26" percent="1" rank="20"/>
  </conditionalFormatting>
  <conditionalFormatting sqref="E33:L33">
    <cfRule type="top10" dxfId="871" priority="22" percent="1" rank="20"/>
  </conditionalFormatting>
  <conditionalFormatting sqref="E55:L55">
    <cfRule type="top10" dxfId="870" priority="20" percent="1" rank="20"/>
  </conditionalFormatting>
  <conditionalFormatting sqref="E8:L8">
    <cfRule type="top10" dxfId="869" priority="19" percent="1" rank="20"/>
  </conditionalFormatting>
  <conditionalFormatting sqref="E19:L19">
    <cfRule type="top10" dxfId="868" priority="18" percent="1" rank="20"/>
  </conditionalFormatting>
  <conditionalFormatting sqref="V54:V55 V25 V20:V21 V47:V48 V51:V52 V9 V13:V18 V7">
    <cfRule type="dataBar" priority="1413">
      <dataBar>
        <cfvo type="min"/>
        <cfvo type="max"/>
        <color rgb="FF638EC6"/>
      </dataBar>
      <extLst>
        <ext xmlns:x14="http://schemas.microsoft.com/office/spreadsheetml/2009/9/main" uri="{B025F937-C7B1-47D3-B67F-A62EFF666E3E}">
          <x14:id>{56735EC1-2451-40F7-B1A1-EA3702E64BA4}</x14:id>
        </ext>
      </extLst>
    </cfRule>
  </conditionalFormatting>
  <conditionalFormatting sqref="E40:L40">
    <cfRule type="top10" dxfId="867" priority="5" percent="1" rank="20"/>
  </conditionalFormatting>
  <conditionalFormatting sqref="P40">
    <cfRule type="dataBar" priority="8">
      <dataBar>
        <cfvo type="min"/>
        <cfvo type="max"/>
        <color rgb="FF638EC6"/>
      </dataBar>
      <extLst>
        <ext xmlns:x14="http://schemas.microsoft.com/office/spreadsheetml/2009/9/main" uri="{B025F937-C7B1-47D3-B67F-A62EFF666E3E}">
          <x14:id>{A68A9FE6-0CBB-4AF2-9A42-BB803E9A1EB8}</x14:id>
        </ext>
      </extLst>
    </cfRule>
  </conditionalFormatting>
  <conditionalFormatting sqref="T40">
    <cfRule type="dataBar" priority="9">
      <dataBar>
        <cfvo type="min"/>
        <cfvo type="max"/>
        <color rgb="FF638EC6"/>
      </dataBar>
      <extLst>
        <ext xmlns:x14="http://schemas.microsoft.com/office/spreadsheetml/2009/9/main" uri="{B025F937-C7B1-47D3-B67F-A62EFF666E3E}">
          <x14:id>{2A9B35E3-DA85-4501-88B6-30E509CC59DB}</x14:id>
        </ext>
      </extLst>
    </cfRule>
  </conditionalFormatting>
  <conditionalFormatting sqref="V40">
    <cfRule type="dataBar" priority="10">
      <dataBar>
        <cfvo type="min"/>
        <cfvo type="max"/>
        <color rgb="FF638EC6"/>
      </dataBar>
      <extLst>
        <ext xmlns:x14="http://schemas.microsoft.com/office/spreadsheetml/2009/9/main" uri="{B025F937-C7B1-47D3-B67F-A62EFF666E3E}">
          <x14:id>{918F5610-D925-4F03-B77C-167BF4B5C186}</x14:id>
        </ext>
      </extLst>
    </cfRule>
  </conditionalFormatting>
  <conditionalFormatting sqref="R40">
    <cfRule type="dataBar" priority="11">
      <dataBar>
        <cfvo type="min"/>
        <cfvo type="max"/>
        <color rgb="FF638EC6"/>
      </dataBar>
      <extLst>
        <ext xmlns:x14="http://schemas.microsoft.com/office/spreadsheetml/2009/9/main" uri="{B025F937-C7B1-47D3-B67F-A62EFF666E3E}">
          <x14:id>{85969B93-4D9F-4C3A-8081-93CCC6C012BB}</x14:id>
        </ext>
      </extLst>
    </cfRule>
  </conditionalFormatting>
  <conditionalFormatting sqref="R20:R21 R47 R25 R52 R16:R18 R7">
    <cfRule type="dataBar" priority="1449">
      <dataBar>
        <cfvo type="min"/>
        <cfvo type="max"/>
        <color rgb="FF638EC6"/>
      </dataBar>
      <extLst>
        <ext xmlns:x14="http://schemas.microsoft.com/office/spreadsheetml/2009/9/main" uri="{B025F937-C7B1-47D3-B67F-A62EFF666E3E}">
          <x14:id>{3D3FDDEC-56B5-4CCA-9080-3994BC11610E}</x14:id>
        </ext>
      </extLst>
    </cfRule>
  </conditionalFormatting>
  <conditionalFormatting sqref="P41:P53 R33 T33 V33 P6:P39">
    <cfRule type="dataBar" priority="1634">
      <dataBar>
        <cfvo type="min"/>
        <cfvo type="max"/>
        <color rgb="FF638EC6"/>
      </dataBar>
      <extLst>
        <ext xmlns:x14="http://schemas.microsoft.com/office/spreadsheetml/2009/9/main" uri="{B025F937-C7B1-47D3-B67F-A62EFF666E3E}">
          <x14:id>{2AFFA6EF-15B0-4B2A-B97F-8C9FBC67DBF1}</x14:id>
        </ext>
      </extLst>
    </cfRule>
  </conditionalFormatting>
  <conditionalFormatting sqref="V19 R51 V8 R48 T51:T53 R53 R34:R39 T34:T39 T41:T48 R41:R46 R19 R8:R15 R22:R24 R26:R31 T7:T31">
    <cfRule type="dataBar" priority="1645">
      <dataBar>
        <cfvo type="min"/>
        <cfvo type="max"/>
        <color rgb="FF638EC6"/>
      </dataBar>
      <extLst>
        <ext xmlns:x14="http://schemas.microsoft.com/office/spreadsheetml/2009/9/main" uri="{B025F937-C7B1-47D3-B67F-A62EFF666E3E}">
          <x14:id>{782879E2-928C-443C-8DFF-AC092FF865E4}</x14:id>
        </ext>
      </extLst>
    </cfRule>
  </conditionalFormatting>
  <conditionalFormatting sqref="V41:V46 V53 V22:V24 V10:V12 V34:V38 V26:V31">
    <cfRule type="dataBar" priority="1717">
      <dataBar>
        <cfvo type="min"/>
        <cfvo type="max"/>
        <color rgb="FF638EC6"/>
      </dataBar>
      <extLst>
        <ext xmlns:x14="http://schemas.microsoft.com/office/spreadsheetml/2009/9/main" uri="{B025F937-C7B1-47D3-B67F-A62EFF666E3E}">
          <x14:id>{CD46A26D-DF88-4977-8B02-2038E4E1F5C6}</x14:id>
        </ext>
      </extLst>
    </cfRule>
  </conditionalFormatting>
  <conditionalFormatting sqref="E53:L53 E41:L46 E22:L24 E10:L12 E34:L38 E26:L31">
    <cfRule type="top10" dxfId="866" priority="1724" percent="1" rank="20"/>
  </conditionalFormatting>
  <conditionalFormatting sqref="P5 R5 T5 V5">
    <cfRule type="dataBar" priority="1767">
      <dataBar>
        <cfvo type="min"/>
        <cfvo type="max"/>
        <color rgb="FF638EC6"/>
      </dataBar>
      <extLst>
        <ext xmlns:x14="http://schemas.microsoft.com/office/spreadsheetml/2009/9/main" uri="{B025F937-C7B1-47D3-B67F-A62EFF666E3E}">
          <x14:id>{1C10B484-A058-4AA4-BBA6-ADA87215E2E9}</x14:id>
        </ext>
      </extLst>
    </cfRule>
  </conditionalFormatting>
  <conditionalFormatting sqref="E5:L5">
    <cfRule type="top10" dxfId="865" priority="1782" percent="1" rank="20"/>
  </conditionalFormatting>
  <conditionalFormatting sqref="M5:M56">
    <cfRule type="top10" dxfId="864" priority="1946" percent="1" rank="20"/>
  </conditionalFormatting>
  <conditionalFormatting sqref="Y5:Y56">
    <cfRule type="dataBar" priority="1948">
      <dataBar>
        <cfvo type="min"/>
        <cfvo type="max"/>
        <color rgb="FF63C384"/>
      </dataBar>
      <extLst>
        <ext xmlns:x14="http://schemas.microsoft.com/office/spreadsheetml/2009/9/main" uri="{B025F937-C7B1-47D3-B67F-A62EFF666E3E}">
          <x14:id>{6A7FCC44-CD84-4566-8EA7-78F6366E258A}</x14:id>
        </ext>
      </extLst>
    </cfRule>
  </conditionalFormatting>
  <printOptions horizontalCentered="1" verticalCentered="1"/>
  <pageMargins left="0.19685039370078741" right="0.19685039370078741" top="0.19685039370078741" bottom="0.19685039370078741" header="0.31496062992125984" footer="0.31496062992125984"/>
  <pageSetup scale="29" orientation="landscape" r:id="rId1"/>
  <ignoredErrors>
    <ignoredError sqref="T63:T67 T60:T62" formulaRange="1"/>
  </ignoredErrors>
  <extLst>
    <ext xmlns:x14="http://schemas.microsoft.com/office/spreadsheetml/2009/9/main" uri="{78C0D931-6437-407d-A8EE-F0AAD7539E65}">
      <x14:conditionalFormattings>
        <x14:conditionalFormatting xmlns:xm="http://schemas.microsoft.com/office/excel/2006/main">
          <x14:cfRule type="dataBar" id="{ECC00B82-3242-4C21-A1BF-33E5707F5EA3}">
            <x14:dataBar minLength="0" maxLength="100" border="1" negativeBarBorderColorSameAsPositive="0">
              <x14:cfvo type="autoMin"/>
              <x14:cfvo type="autoMax"/>
              <x14:borderColor rgb="FF638EC6"/>
              <x14:negativeFillColor rgb="FFFF0000"/>
              <x14:negativeBorderColor rgb="FFFF0000"/>
              <x14:axisColor rgb="FF000000"/>
            </x14:dataBar>
          </x14:cfRule>
          <xm:sqref>T32 R32 V32</xm:sqref>
        </x14:conditionalFormatting>
        <x14:conditionalFormatting xmlns:xm="http://schemas.microsoft.com/office/excel/2006/main">
          <x14:cfRule type="dataBar" id="{5A34727C-911E-42CB-AECC-A87C8A57139E}">
            <x14:dataBar minLength="0" maxLength="100" border="1" negativeBarBorderColorSameAsPositive="0">
              <x14:cfvo type="autoMin"/>
              <x14:cfvo type="autoMax"/>
              <x14:borderColor rgb="FF638EC6"/>
              <x14:negativeFillColor rgb="FFFF0000"/>
              <x14:negativeBorderColor rgb="FFFF0000"/>
              <x14:axisColor rgb="FF000000"/>
            </x14:dataBar>
          </x14:cfRule>
          <xm:sqref>T50 R50 V50</xm:sqref>
        </x14:conditionalFormatting>
        <x14:conditionalFormatting xmlns:xm="http://schemas.microsoft.com/office/excel/2006/main">
          <x14:cfRule type="dataBar" id="{F1163CD6-10B5-4250-97B2-D8F0F2E1D913}">
            <x14:dataBar minLength="0" maxLength="100" border="1" negativeBarBorderColorSameAsPositive="0">
              <x14:cfvo type="autoMin"/>
              <x14:cfvo type="autoMax"/>
              <x14:borderColor rgb="FF638EC6"/>
              <x14:negativeFillColor rgb="FFFF0000"/>
              <x14:negativeBorderColor rgb="FFFF0000"/>
              <x14:axisColor rgb="FF000000"/>
            </x14:dataBar>
          </x14:cfRule>
          <xm:sqref>V39</xm:sqref>
        </x14:conditionalFormatting>
        <x14:conditionalFormatting xmlns:xm="http://schemas.microsoft.com/office/excel/2006/main">
          <x14:cfRule type="dataBar" id="{B7670079-F98C-4213-B153-24A11CF2089E}">
            <x14:dataBar minLength="0" maxLength="100" border="1" negativeBarBorderColorSameAsPositive="0">
              <x14:cfvo type="autoMin"/>
              <x14:cfvo type="autoMax"/>
              <x14:borderColor rgb="FF638EC6"/>
              <x14:negativeFillColor rgb="FFFF0000"/>
              <x14:negativeBorderColor rgb="FFFF0000"/>
              <x14:axisColor rgb="FF000000"/>
            </x14:dataBar>
          </x14:cfRule>
          <xm:sqref>R55 P55 T55</xm:sqref>
        </x14:conditionalFormatting>
        <x14:conditionalFormatting xmlns:xm="http://schemas.microsoft.com/office/excel/2006/main">
          <x14:cfRule type="dataBar" id="{05030B2A-3E7B-4342-99EE-9BEE4A078FF2}">
            <x14:dataBar minLength="0" maxLength="100" border="1" negativeBarBorderColorSameAsPositive="0">
              <x14:cfvo type="autoMin"/>
              <x14:cfvo type="autoMax"/>
              <x14:borderColor rgb="FF638EC6"/>
              <x14:negativeFillColor rgb="FFFF0000"/>
              <x14:negativeBorderColor rgb="FFFF0000"/>
              <x14:axisColor rgb="FF000000"/>
            </x14:dataBar>
          </x14:cfRule>
          <xm:sqref>R54 P54 T54</xm:sqref>
        </x14:conditionalFormatting>
        <x14:conditionalFormatting xmlns:xm="http://schemas.microsoft.com/office/excel/2006/main">
          <x14:cfRule type="dataBar" id="{2291F6FF-9335-42A8-9458-AB3EC28C27BB}">
            <x14:dataBar minLength="0" maxLength="100" border="1" negativeBarBorderColorSameAsPositive="0">
              <x14:cfvo type="autoMin"/>
              <x14:cfvo type="autoMax"/>
              <x14:borderColor rgb="FF638EC6"/>
              <x14:negativeFillColor rgb="FFFF0000"/>
              <x14:negativeBorderColor rgb="FFFF0000"/>
              <x14:axisColor rgb="FF000000"/>
            </x14:dataBar>
          </x14:cfRule>
          <xm:sqref>R6 T6 V6</xm:sqref>
        </x14:conditionalFormatting>
        <x14:conditionalFormatting xmlns:xm="http://schemas.microsoft.com/office/excel/2006/main">
          <x14:cfRule type="dataBar" id="{1FC5C5BA-7F21-4C50-953D-4EADC798A37B}">
            <x14:dataBar minLength="0" maxLength="100" border="1" negativeBarBorderColorSameAsPositive="0">
              <x14:cfvo type="autoMin"/>
              <x14:cfvo type="autoMax"/>
              <x14:borderColor rgb="FF638EC6"/>
              <x14:negativeFillColor rgb="FFFF0000"/>
              <x14:negativeBorderColor rgb="FFFF0000"/>
              <x14:axisColor rgb="FF000000"/>
            </x14:dataBar>
          </x14:cfRule>
          <xm:sqref>R56 P56 T56 V56</xm:sqref>
        </x14:conditionalFormatting>
        <x14:conditionalFormatting xmlns:xm="http://schemas.microsoft.com/office/excel/2006/main">
          <x14:cfRule type="dataBar" id="{56E46F42-F73E-4E00-A754-05423CA1AC82}">
            <x14:dataBar minLength="0" maxLength="100" border="1" negativeBarBorderColorSameAsPositive="0">
              <x14:cfvo type="autoMin"/>
              <x14:cfvo type="autoMax"/>
              <x14:borderColor rgb="FF638EC6"/>
              <x14:negativeFillColor rgb="FFFF0000"/>
              <x14:negativeBorderColor rgb="FFFF0000"/>
              <x14:axisColor rgb="FF000000"/>
            </x14:dataBar>
          </x14:cfRule>
          <xm:sqref>T49 R49 V49</xm:sqref>
        </x14:conditionalFormatting>
        <x14:conditionalFormatting xmlns:xm="http://schemas.microsoft.com/office/excel/2006/main">
          <x14:cfRule type="dataBar" id="{56735EC1-2451-40F7-B1A1-EA3702E64BA4}">
            <x14:dataBar minLength="0" maxLength="100" border="1" negativeBarBorderColorSameAsPositive="0">
              <x14:cfvo type="autoMin"/>
              <x14:cfvo type="autoMax"/>
              <x14:borderColor rgb="FF638EC6"/>
              <x14:negativeFillColor rgb="FFFF0000"/>
              <x14:negativeBorderColor rgb="FFFF0000"/>
              <x14:axisColor rgb="FF000000"/>
            </x14:dataBar>
          </x14:cfRule>
          <xm:sqref>V54:V55 V25 V20:V21 V47:V48 V51:V52 V9 V13:V18 V7</xm:sqref>
        </x14:conditionalFormatting>
        <x14:conditionalFormatting xmlns:xm="http://schemas.microsoft.com/office/excel/2006/main">
          <x14:cfRule type="dataBar" id="{A68A9FE6-0CBB-4AF2-9A42-BB803E9A1EB8}">
            <x14:dataBar minLength="0" maxLength="100" border="1" negativeBarBorderColorSameAsPositive="0">
              <x14:cfvo type="autoMin"/>
              <x14:cfvo type="autoMax"/>
              <x14:borderColor rgb="FF638EC6"/>
              <x14:negativeFillColor rgb="FFFF0000"/>
              <x14:negativeBorderColor rgb="FFFF0000"/>
              <x14:axisColor rgb="FF000000"/>
            </x14:dataBar>
          </x14:cfRule>
          <xm:sqref>P40</xm:sqref>
        </x14:conditionalFormatting>
        <x14:conditionalFormatting xmlns:xm="http://schemas.microsoft.com/office/excel/2006/main">
          <x14:cfRule type="dataBar" id="{2A9B35E3-DA85-4501-88B6-30E509CC59DB}">
            <x14:dataBar minLength="0" maxLength="100" border="1" negativeBarBorderColorSameAsPositive="0">
              <x14:cfvo type="autoMin"/>
              <x14:cfvo type="autoMax"/>
              <x14:borderColor rgb="FF638EC6"/>
              <x14:negativeFillColor rgb="FFFF0000"/>
              <x14:negativeBorderColor rgb="FFFF0000"/>
              <x14:axisColor rgb="FF000000"/>
            </x14:dataBar>
          </x14:cfRule>
          <xm:sqref>T40</xm:sqref>
        </x14:conditionalFormatting>
        <x14:conditionalFormatting xmlns:xm="http://schemas.microsoft.com/office/excel/2006/main">
          <x14:cfRule type="dataBar" id="{918F5610-D925-4F03-B77C-167BF4B5C186}">
            <x14:dataBar minLength="0" maxLength="100" border="1" negativeBarBorderColorSameAsPositive="0">
              <x14:cfvo type="autoMin"/>
              <x14:cfvo type="autoMax"/>
              <x14:borderColor rgb="FF638EC6"/>
              <x14:negativeFillColor rgb="FFFF0000"/>
              <x14:negativeBorderColor rgb="FFFF0000"/>
              <x14:axisColor rgb="FF000000"/>
            </x14:dataBar>
          </x14:cfRule>
          <xm:sqref>V40</xm:sqref>
        </x14:conditionalFormatting>
        <x14:conditionalFormatting xmlns:xm="http://schemas.microsoft.com/office/excel/2006/main">
          <x14:cfRule type="dataBar" id="{85969B93-4D9F-4C3A-8081-93CCC6C012BB}">
            <x14:dataBar minLength="0" maxLength="100" border="1" negativeBarBorderColorSameAsPositive="0">
              <x14:cfvo type="autoMin"/>
              <x14:cfvo type="autoMax"/>
              <x14:borderColor rgb="FF638EC6"/>
              <x14:negativeFillColor rgb="FFFF0000"/>
              <x14:negativeBorderColor rgb="FFFF0000"/>
              <x14:axisColor rgb="FF000000"/>
            </x14:dataBar>
          </x14:cfRule>
          <xm:sqref>R40</xm:sqref>
        </x14:conditionalFormatting>
        <x14:conditionalFormatting xmlns:xm="http://schemas.microsoft.com/office/excel/2006/main">
          <x14:cfRule type="dataBar" id="{3D3FDDEC-56B5-4CCA-9080-3994BC11610E}">
            <x14:dataBar minLength="0" maxLength="100" border="1" negativeBarBorderColorSameAsPositive="0">
              <x14:cfvo type="autoMin"/>
              <x14:cfvo type="autoMax"/>
              <x14:borderColor rgb="FF638EC6"/>
              <x14:negativeFillColor rgb="FFFF0000"/>
              <x14:negativeBorderColor rgb="FFFF0000"/>
              <x14:axisColor rgb="FF000000"/>
            </x14:dataBar>
          </x14:cfRule>
          <xm:sqref>R20:R21 R47 R25 R52 R16:R18 R7</xm:sqref>
        </x14:conditionalFormatting>
        <x14:conditionalFormatting xmlns:xm="http://schemas.microsoft.com/office/excel/2006/main">
          <x14:cfRule type="dataBar" id="{2AFFA6EF-15B0-4B2A-B97F-8C9FBC67DBF1}">
            <x14:dataBar minLength="0" maxLength="100" border="1" negativeBarBorderColorSameAsPositive="0">
              <x14:cfvo type="autoMin"/>
              <x14:cfvo type="autoMax"/>
              <x14:borderColor rgb="FF638EC6"/>
              <x14:negativeFillColor rgb="FFFF0000"/>
              <x14:negativeBorderColor rgb="FFFF0000"/>
              <x14:axisColor rgb="FF000000"/>
            </x14:dataBar>
          </x14:cfRule>
          <xm:sqref>P41:P53 R33 T33 V33 P6:P39</xm:sqref>
        </x14:conditionalFormatting>
        <x14:conditionalFormatting xmlns:xm="http://schemas.microsoft.com/office/excel/2006/main">
          <x14:cfRule type="dataBar" id="{782879E2-928C-443C-8DFF-AC092FF865E4}">
            <x14:dataBar minLength="0" maxLength="100" border="1" negativeBarBorderColorSameAsPositive="0">
              <x14:cfvo type="autoMin"/>
              <x14:cfvo type="autoMax"/>
              <x14:borderColor rgb="FF638EC6"/>
              <x14:negativeFillColor rgb="FFFF0000"/>
              <x14:negativeBorderColor rgb="FFFF0000"/>
              <x14:axisColor rgb="FF000000"/>
            </x14:dataBar>
          </x14:cfRule>
          <xm:sqref>V19 R51 V8 R48 T51:T53 R53 R34:R39 T34:T39 T41:T48 R41:R46 R19 R8:R15 R22:R24 R26:R31 T7:T31</xm:sqref>
        </x14:conditionalFormatting>
        <x14:conditionalFormatting xmlns:xm="http://schemas.microsoft.com/office/excel/2006/main">
          <x14:cfRule type="dataBar" id="{CD46A26D-DF88-4977-8B02-2038E4E1F5C6}">
            <x14:dataBar minLength="0" maxLength="100" border="1" negativeBarBorderColorSameAsPositive="0">
              <x14:cfvo type="autoMin"/>
              <x14:cfvo type="autoMax"/>
              <x14:borderColor rgb="FF638EC6"/>
              <x14:negativeFillColor rgb="FFFF0000"/>
              <x14:negativeBorderColor rgb="FFFF0000"/>
              <x14:axisColor rgb="FF000000"/>
            </x14:dataBar>
          </x14:cfRule>
          <xm:sqref>V41:V46 V53 V22:V24 V10:V12 V34:V38 V26:V31</xm:sqref>
        </x14:conditionalFormatting>
        <x14:conditionalFormatting xmlns:xm="http://schemas.microsoft.com/office/excel/2006/main">
          <x14:cfRule type="dataBar" id="{1C10B484-A058-4AA4-BBA6-ADA87215E2E9}">
            <x14:dataBar minLength="0" maxLength="100" border="1" negativeBarBorderColorSameAsPositive="0">
              <x14:cfvo type="autoMin"/>
              <x14:cfvo type="autoMax"/>
              <x14:borderColor rgb="FF638EC6"/>
              <x14:negativeFillColor rgb="FFFF0000"/>
              <x14:negativeBorderColor rgb="FFFF0000"/>
              <x14:axisColor rgb="FF000000"/>
            </x14:dataBar>
          </x14:cfRule>
          <xm:sqref>P5 R5 T5 V5</xm:sqref>
        </x14:conditionalFormatting>
        <x14:conditionalFormatting xmlns:xm="http://schemas.microsoft.com/office/excel/2006/main">
          <x14:cfRule type="dataBar" id="{6A7FCC44-CD84-4566-8EA7-78F6366E258A}">
            <x14:dataBar minLength="0" maxLength="100" border="1" negativeBarBorderColorSameAsPositive="0">
              <x14:cfvo type="autoMin"/>
              <x14:cfvo type="autoMax"/>
              <x14:borderColor rgb="FF63C384"/>
              <x14:negativeFillColor rgb="FFFF0000"/>
              <x14:negativeBorderColor rgb="FFFF0000"/>
              <x14:axisColor rgb="FF000000"/>
            </x14:dataBar>
          </x14:cfRule>
          <xm:sqref>Y5:Y56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25"/>
  <sheetViews>
    <sheetView topLeftCell="A412" workbookViewId="0">
      <selection activeCell="G422" sqref="G422"/>
    </sheetView>
  </sheetViews>
  <sheetFormatPr baseColWidth="10" defaultRowHeight="15" x14ac:dyDescent="0.25"/>
  <cols>
    <col min="1" max="1" width="17.5703125" bestFit="1" customWidth="1"/>
    <col min="2" max="2" width="24.140625" bestFit="1" customWidth="1"/>
  </cols>
  <sheetData>
    <row r="3" spans="1:7" x14ac:dyDescent="0.25">
      <c r="A3" s="14" t="s">
        <v>13</v>
      </c>
      <c r="B3" t="s">
        <v>822</v>
      </c>
      <c r="F3" t="s">
        <v>0</v>
      </c>
      <c r="G3" t="s">
        <v>823</v>
      </c>
    </row>
    <row r="4" spans="1:7" x14ac:dyDescent="0.25">
      <c r="A4" s="15">
        <v>187</v>
      </c>
      <c r="B4" s="19">
        <v>18.055065133192613</v>
      </c>
      <c r="F4">
        <v>187</v>
      </c>
      <c r="G4" s="19">
        <v>18.055065133192613</v>
      </c>
    </row>
    <row r="5" spans="1:7" x14ac:dyDescent="0.25">
      <c r="A5" s="15">
        <v>216</v>
      </c>
      <c r="B5" s="19">
        <v>45.789700777795176</v>
      </c>
      <c r="F5">
        <v>216</v>
      </c>
      <c r="G5" s="19">
        <v>45.789700777795176</v>
      </c>
    </row>
    <row r="6" spans="1:7" x14ac:dyDescent="0.25">
      <c r="A6" s="15">
        <v>217</v>
      </c>
      <c r="B6" s="19">
        <v>7.0866977719511084</v>
      </c>
      <c r="F6">
        <v>217</v>
      </c>
      <c r="G6" s="19">
        <v>7.0866977719511084</v>
      </c>
    </row>
    <row r="7" spans="1:7" x14ac:dyDescent="0.25">
      <c r="A7" s="15">
        <v>239</v>
      </c>
      <c r="B7" s="19">
        <v>96.743528980507307</v>
      </c>
      <c r="F7">
        <v>239</v>
      </c>
      <c r="G7" s="19">
        <v>96.743528980507307</v>
      </c>
    </row>
    <row r="8" spans="1:7" x14ac:dyDescent="0.25">
      <c r="A8" s="15">
        <v>240</v>
      </c>
      <c r="B8" s="19">
        <v>55.817365228537994</v>
      </c>
      <c r="F8">
        <v>240</v>
      </c>
      <c r="G8" s="19">
        <v>55.817365228537994</v>
      </c>
    </row>
    <row r="9" spans="1:7" x14ac:dyDescent="0.25">
      <c r="A9" s="15">
        <v>243</v>
      </c>
      <c r="B9" s="19">
        <v>33.789352258300212</v>
      </c>
      <c r="F9">
        <v>243</v>
      </c>
      <c r="G9" s="19">
        <v>33.789352258300212</v>
      </c>
    </row>
    <row r="10" spans="1:7" x14ac:dyDescent="0.25">
      <c r="A10" s="15">
        <v>244</v>
      </c>
      <c r="B10" s="19">
        <v>50.217990845174327</v>
      </c>
      <c r="F10">
        <v>244</v>
      </c>
      <c r="G10" s="19">
        <v>50.217990845174327</v>
      </c>
    </row>
    <row r="11" spans="1:7" x14ac:dyDescent="0.25">
      <c r="A11" s="15">
        <v>249</v>
      </c>
      <c r="B11" s="19">
        <v>344.82587307587784</v>
      </c>
      <c r="F11">
        <v>249</v>
      </c>
      <c r="G11" s="19">
        <v>344.82587307587784</v>
      </c>
    </row>
    <row r="12" spans="1:7" x14ac:dyDescent="0.25">
      <c r="A12" s="15">
        <v>252</v>
      </c>
      <c r="B12" s="19">
        <v>40.366633003260183</v>
      </c>
      <c r="F12">
        <v>252</v>
      </c>
      <c r="G12" s="19">
        <v>40.366633003260183</v>
      </c>
    </row>
    <row r="13" spans="1:7" x14ac:dyDescent="0.25">
      <c r="A13" s="15">
        <v>262</v>
      </c>
      <c r="B13" s="19">
        <v>38.424474147557369</v>
      </c>
      <c r="F13">
        <v>262</v>
      </c>
      <c r="G13" s="19">
        <v>38.424474147557369</v>
      </c>
    </row>
    <row r="14" spans="1:7" x14ac:dyDescent="0.25">
      <c r="A14" s="15">
        <v>264</v>
      </c>
      <c r="B14" s="19">
        <v>521.40927084078396</v>
      </c>
      <c r="F14">
        <v>264</v>
      </c>
      <c r="G14" s="19">
        <v>521.40927084078396</v>
      </c>
    </row>
    <row r="15" spans="1:7" x14ac:dyDescent="0.25">
      <c r="A15" s="15">
        <v>269</v>
      </c>
      <c r="B15" s="19">
        <v>87.71128078747661</v>
      </c>
      <c r="F15">
        <v>269</v>
      </c>
      <c r="G15" s="19">
        <v>87.71128078747661</v>
      </c>
    </row>
    <row r="16" spans="1:7" x14ac:dyDescent="0.25">
      <c r="A16" s="15">
        <v>271</v>
      </c>
      <c r="B16" s="19">
        <v>-111.13433631019137</v>
      </c>
      <c r="F16">
        <v>271</v>
      </c>
      <c r="G16" s="19">
        <v>-111.13433631019137</v>
      </c>
    </row>
    <row r="17" spans="1:7" x14ac:dyDescent="0.25">
      <c r="A17" s="15">
        <v>283</v>
      </c>
      <c r="B17" s="19">
        <v>460.34569464489846</v>
      </c>
      <c r="F17">
        <v>283</v>
      </c>
      <c r="G17" s="19">
        <v>460.34569464489846</v>
      </c>
    </row>
    <row r="18" spans="1:7" x14ac:dyDescent="0.25">
      <c r="A18" s="15">
        <v>295</v>
      </c>
      <c r="B18" s="19">
        <v>202.2702958907152</v>
      </c>
      <c r="F18">
        <v>295</v>
      </c>
      <c r="G18" s="19">
        <v>202.2702958907152</v>
      </c>
    </row>
    <row r="19" spans="1:7" x14ac:dyDescent="0.25">
      <c r="A19" s="15">
        <v>296</v>
      </c>
      <c r="B19" s="19">
        <v>2312.906591926966</v>
      </c>
      <c r="F19">
        <v>296</v>
      </c>
      <c r="G19" s="19">
        <v>2312.906591926966</v>
      </c>
    </row>
    <row r="20" spans="1:7" x14ac:dyDescent="0.25">
      <c r="A20" s="15">
        <v>297</v>
      </c>
      <c r="B20" s="19">
        <v>90.291334960134748</v>
      </c>
      <c r="F20">
        <v>297</v>
      </c>
      <c r="G20" s="19">
        <v>90.291334960134748</v>
      </c>
    </row>
    <row r="21" spans="1:7" x14ac:dyDescent="0.25">
      <c r="A21" s="15">
        <v>298</v>
      </c>
      <c r="B21" s="19">
        <v>27.955558564593055</v>
      </c>
      <c r="F21">
        <v>298</v>
      </c>
      <c r="G21" s="19">
        <v>27.955558564593055</v>
      </c>
    </row>
    <row r="22" spans="1:7" x14ac:dyDescent="0.25">
      <c r="A22" s="15">
        <v>299</v>
      </c>
      <c r="B22" s="19">
        <v>162.00702390854013</v>
      </c>
      <c r="F22">
        <v>299</v>
      </c>
      <c r="G22" s="19">
        <v>162.00702390854013</v>
      </c>
    </row>
    <row r="23" spans="1:7" x14ac:dyDescent="0.25">
      <c r="A23" s="15">
        <v>304</v>
      </c>
      <c r="B23" s="19">
        <v>5.6595258855944195</v>
      </c>
      <c r="F23">
        <v>304</v>
      </c>
      <c r="G23" s="19">
        <v>5.6595258855944195</v>
      </c>
    </row>
    <row r="24" spans="1:7" x14ac:dyDescent="0.25">
      <c r="A24" s="15">
        <v>306</v>
      </c>
      <c r="B24" s="19">
        <v>72.353297435974468</v>
      </c>
      <c r="F24">
        <v>306</v>
      </c>
      <c r="G24" s="19">
        <v>72.353297435974468</v>
      </c>
    </row>
    <row r="25" spans="1:7" x14ac:dyDescent="0.25">
      <c r="A25" s="15">
        <v>307</v>
      </c>
      <c r="B25" s="19">
        <v>77.389582464599272</v>
      </c>
      <c r="F25">
        <v>307</v>
      </c>
      <c r="G25" s="19">
        <v>77.389582464599272</v>
      </c>
    </row>
    <row r="26" spans="1:7" x14ac:dyDescent="0.25">
      <c r="A26" s="15">
        <v>308</v>
      </c>
      <c r="B26" s="19">
        <v>115.70200648284752</v>
      </c>
      <c r="F26">
        <v>308</v>
      </c>
      <c r="G26" s="19">
        <v>115.70200648284752</v>
      </c>
    </row>
    <row r="27" spans="1:7" x14ac:dyDescent="0.25">
      <c r="A27" s="15">
        <v>311</v>
      </c>
      <c r="B27" s="19">
        <v>77.693947703762959</v>
      </c>
      <c r="F27">
        <v>311</v>
      </c>
      <c r="G27" s="19">
        <v>77.693947703762959</v>
      </c>
    </row>
    <row r="28" spans="1:7" x14ac:dyDescent="0.25">
      <c r="A28" s="15">
        <v>312</v>
      </c>
      <c r="B28" s="19">
        <v>287.93459970687445</v>
      </c>
      <c r="F28">
        <v>312</v>
      </c>
      <c r="G28" s="19">
        <v>287.93459970687445</v>
      </c>
    </row>
    <row r="29" spans="1:7" x14ac:dyDescent="0.25">
      <c r="A29" s="15">
        <v>313</v>
      </c>
      <c r="B29" s="19">
        <v>257.08281947330141</v>
      </c>
      <c r="F29">
        <v>313</v>
      </c>
      <c r="G29" s="19">
        <v>257.08281947330141</v>
      </c>
    </row>
    <row r="30" spans="1:7" x14ac:dyDescent="0.25">
      <c r="A30" s="15">
        <v>314</v>
      </c>
      <c r="B30" s="19">
        <v>702.53883129842222</v>
      </c>
      <c r="F30">
        <v>314</v>
      </c>
      <c r="G30" s="19">
        <v>702.53883129842222</v>
      </c>
    </row>
    <row r="31" spans="1:7" x14ac:dyDescent="0.25">
      <c r="A31" s="15">
        <v>315</v>
      </c>
      <c r="B31" s="19">
        <v>377.53006955563035</v>
      </c>
      <c r="F31">
        <v>315</v>
      </c>
      <c r="G31" s="19">
        <v>377.53006955563035</v>
      </c>
    </row>
    <row r="32" spans="1:7" x14ac:dyDescent="0.25">
      <c r="A32" s="15">
        <v>320</v>
      </c>
      <c r="B32" s="19">
        <v>9.3501152048703613</v>
      </c>
      <c r="F32">
        <v>320</v>
      </c>
      <c r="G32" s="19">
        <v>9.3501152048703613</v>
      </c>
    </row>
    <row r="33" spans="1:7" x14ac:dyDescent="0.25">
      <c r="A33" s="15">
        <v>335</v>
      </c>
      <c r="B33" s="19">
        <v>67.846356843512893</v>
      </c>
      <c r="F33">
        <v>335</v>
      </c>
      <c r="G33" s="19">
        <v>67.846356843512893</v>
      </c>
    </row>
    <row r="34" spans="1:7" x14ac:dyDescent="0.25">
      <c r="A34" s="15">
        <v>337</v>
      </c>
      <c r="B34" s="19">
        <v>30.851991508300305</v>
      </c>
      <c r="F34">
        <v>337</v>
      </c>
      <c r="G34" s="19">
        <v>30.851991508300305</v>
      </c>
    </row>
    <row r="35" spans="1:7" x14ac:dyDescent="0.25">
      <c r="A35" s="15">
        <v>338</v>
      </c>
      <c r="B35" s="19">
        <v>38.187279844621784</v>
      </c>
      <c r="F35">
        <v>338</v>
      </c>
      <c r="G35" s="19">
        <v>38.187279844621784</v>
      </c>
    </row>
    <row r="36" spans="1:7" x14ac:dyDescent="0.25">
      <c r="A36" s="15">
        <v>344</v>
      </c>
      <c r="B36" s="19">
        <v>209.1736115737902</v>
      </c>
      <c r="F36">
        <v>344</v>
      </c>
      <c r="G36" s="19">
        <v>209.1736115737902</v>
      </c>
    </row>
    <row r="37" spans="1:7" x14ac:dyDescent="0.25">
      <c r="A37" s="15">
        <v>347</v>
      </c>
      <c r="B37" s="19">
        <v>677.12584370200375</v>
      </c>
      <c r="F37">
        <v>347</v>
      </c>
      <c r="G37" s="19">
        <v>677.12584370200375</v>
      </c>
    </row>
    <row r="38" spans="1:7" x14ac:dyDescent="0.25">
      <c r="A38" s="15">
        <v>348</v>
      </c>
      <c r="B38" s="19">
        <v>6.2314907030921436</v>
      </c>
      <c r="F38">
        <v>348</v>
      </c>
      <c r="G38" s="19">
        <v>6.2314907030921436</v>
      </c>
    </row>
    <row r="39" spans="1:7" x14ac:dyDescent="0.25">
      <c r="A39" s="15">
        <v>353</v>
      </c>
      <c r="B39" s="19">
        <v>78.100121750738126</v>
      </c>
      <c r="F39">
        <v>353</v>
      </c>
      <c r="G39" s="19">
        <v>78.100121750738126</v>
      </c>
    </row>
    <row r="40" spans="1:7" x14ac:dyDescent="0.25">
      <c r="A40" s="15">
        <v>354</v>
      </c>
      <c r="B40" s="19">
        <v>16.786704757432268</v>
      </c>
      <c r="F40">
        <v>354</v>
      </c>
      <c r="G40" s="19">
        <v>16.786704757432268</v>
      </c>
    </row>
    <row r="41" spans="1:7" x14ac:dyDescent="0.25">
      <c r="A41" s="15">
        <v>357</v>
      </c>
      <c r="B41" s="19">
        <v>191.76049685106616</v>
      </c>
      <c r="F41">
        <v>357</v>
      </c>
      <c r="G41" s="19">
        <v>191.76049685106616</v>
      </c>
    </row>
    <row r="42" spans="1:7" x14ac:dyDescent="0.25">
      <c r="A42" s="15">
        <v>358</v>
      </c>
      <c r="B42" s="19">
        <v>742.0559802315895</v>
      </c>
      <c r="F42">
        <v>358</v>
      </c>
      <c r="G42" s="19">
        <v>742.0559802315895</v>
      </c>
    </row>
    <row r="43" spans="1:7" x14ac:dyDescent="0.25">
      <c r="A43" s="15">
        <v>359</v>
      </c>
      <c r="B43" s="19">
        <v>363.51902344127177</v>
      </c>
      <c r="F43">
        <v>359</v>
      </c>
      <c r="G43" s="19">
        <v>363.51902344127177</v>
      </c>
    </row>
    <row r="44" spans="1:7" x14ac:dyDescent="0.25">
      <c r="A44" s="15">
        <v>360</v>
      </c>
      <c r="B44" s="19">
        <v>1028.3258387929043</v>
      </c>
      <c r="F44">
        <v>360</v>
      </c>
      <c r="G44" s="19">
        <v>1028.3258387929043</v>
      </c>
    </row>
    <row r="45" spans="1:7" x14ac:dyDescent="0.25">
      <c r="A45" s="15">
        <v>361</v>
      </c>
      <c r="B45" s="19">
        <v>328.51731640937209</v>
      </c>
      <c r="F45">
        <v>361</v>
      </c>
      <c r="G45" s="19">
        <v>328.51731640937209</v>
      </c>
    </row>
    <row r="46" spans="1:7" x14ac:dyDescent="0.25">
      <c r="A46" s="15">
        <v>362</v>
      </c>
      <c r="B46" s="19">
        <v>235.07591136304552</v>
      </c>
      <c r="F46">
        <v>362</v>
      </c>
      <c r="G46" s="19">
        <v>235.07591136304552</v>
      </c>
    </row>
    <row r="47" spans="1:7" x14ac:dyDescent="0.25">
      <c r="A47" s="15">
        <v>363</v>
      </c>
      <c r="B47" s="19">
        <v>398.21916332988536</v>
      </c>
      <c r="F47">
        <v>363</v>
      </c>
      <c r="G47" s="19">
        <v>398.21916332988536</v>
      </c>
    </row>
    <row r="48" spans="1:7" x14ac:dyDescent="0.25">
      <c r="A48" s="15">
        <v>368</v>
      </c>
      <c r="B48" s="19">
        <v>367.81677260491313</v>
      </c>
      <c r="F48">
        <v>368</v>
      </c>
      <c r="G48" s="19">
        <v>367.81677260491313</v>
      </c>
    </row>
    <row r="49" spans="1:7" x14ac:dyDescent="0.25">
      <c r="A49" s="15">
        <v>371</v>
      </c>
      <c r="B49" s="19">
        <v>11.705046260677436</v>
      </c>
      <c r="F49">
        <v>371</v>
      </c>
      <c r="G49" s="19">
        <v>11.705046260677436</v>
      </c>
    </row>
    <row r="50" spans="1:7" x14ac:dyDescent="0.25">
      <c r="A50" s="15">
        <v>372</v>
      </c>
      <c r="B50" s="19">
        <v>1220.2289325511319</v>
      </c>
      <c r="F50">
        <v>372</v>
      </c>
      <c r="G50" s="19">
        <v>1220.2289325511319</v>
      </c>
    </row>
    <row r="51" spans="1:7" x14ac:dyDescent="0.25">
      <c r="A51" s="15">
        <v>373</v>
      </c>
      <c r="B51" s="19">
        <v>530.42923693201419</v>
      </c>
      <c r="F51">
        <v>373</v>
      </c>
      <c r="G51" s="19">
        <v>530.42923693201419</v>
      </c>
    </row>
    <row r="52" spans="1:7" x14ac:dyDescent="0.25">
      <c r="A52" s="15">
        <v>374</v>
      </c>
      <c r="B52" s="19">
        <v>397.19055613680661</v>
      </c>
      <c r="F52">
        <v>374</v>
      </c>
      <c r="G52" s="19">
        <v>397.19055613680661</v>
      </c>
    </row>
    <row r="53" spans="1:7" x14ac:dyDescent="0.25">
      <c r="A53" s="15">
        <v>375</v>
      </c>
      <c r="B53" s="19">
        <v>98.472143186063477</v>
      </c>
      <c r="F53">
        <v>375</v>
      </c>
      <c r="G53" s="19">
        <v>98.472143186063477</v>
      </c>
    </row>
    <row r="54" spans="1:7" x14ac:dyDescent="0.25">
      <c r="A54" s="15">
        <v>376</v>
      </c>
      <c r="B54" s="19">
        <v>384.49509222293943</v>
      </c>
      <c r="F54">
        <v>376</v>
      </c>
      <c r="G54" s="19">
        <v>384.49509222293943</v>
      </c>
    </row>
    <row r="55" spans="1:7" x14ac:dyDescent="0.25">
      <c r="A55" s="15">
        <v>377</v>
      </c>
      <c r="B55" s="19">
        <v>1547.635033585266</v>
      </c>
      <c r="F55">
        <v>377</v>
      </c>
      <c r="G55" s="19">
        <v>1547.635033585266</v>
      </c>
    </row>
    <row r="56" spans="1:7" x14ac:dyDescent="0.25">
      <c r="A56" s="15">
        <v>378</v>
      </c>
      <c r="B56" s="19">
        <v>32.684007199936673</v>
      </c>
      <c r="F56">
        <v>378</v>
      </c>
      <c r="G56" s="19">
        <v>32.684007199936673</v>
      </c>
    </row>
    <row r="57" spans="1:7" x14ac:dyDescent="0.25">
      <c r="A57" s="15">
        <v>379</v>
      </c>
      <c r="B57" s="19">
        <v>4354.0399270945727</v>
      </c>
      <c r="F57">
        <v>379</v>
      </c>
      <c r="G57" s="19">
        <v>4354.0399270945727</v>
      </c>
    </row>
    <row r="58" spans="1:7" x14ac:dyDescent="0.25">
      <c r="A58" s="15">
        <v>380</v>
      </c>
      <c r="B58" s="19">
        <v>266.89230260765385</v>
      </c>
      <c r="F58">
        <v>380</v>
      </c>
      <c r="G58" s="19">
        <v>266.89230260765385</v>
      </c>
    </row>
    <row r="59" spans="1:7" x14ac:dyDescent="0.25">
      <c r="A59" s="15">
        <v>381</v>
      </c>
      <c r="B59" s="19">
        <v>951.89763800937692</v>
      </c>
      <c r="F59">
        <v>381</v>
      </c>
      <c r="G59" s="19">
        <v>951.89763800937692</v>
      </c>
    </row>
    <row r="60" spans="1:7" x14ac:dyDescent="0.25">
      <c r="A60" s="15">
        <v>382</v>
      </c>
      <c r="B60" s="19">
        <v>429.11644558863185</v>
      </c>
      <c r="F60">
        <v>382</v>
      </c>
      <c r="G60" s="19">
        <v>429.11644558863185</v>
      </c>
    </row>
    <row r="61" spans="1:7" x14ac:dyDescent="0.25">
      <c r="A61" s="15">
        <v>384</v>
      </c>
      <c r="B61" s="19">
        <v>19.770948684167472</v>
      </c>
      <c r="F61">
        <v>384</v>
      </c>
      <c r="G61" s="19">
        <v>19.770948684167472</v>
      </c>
    </row>
    <row r="62" spans="1:7" x14ac:dyDescent="0.25">
      <c r="A62" s="15">
        <v>385</v>
      </c>
      <c r="B62" s="19">
        <v>225.15887586892023</v>
      </c>
      <c r="F62">
        <v>385</v>
      </c>
      <c r="G62" s="19">
        <v>225.15887586892023</v>
      </c>
    </row>
    <row r="63" spans="1:7" x14ac:dyDescent="0.25">
      <c r="A63" s="15">
        <v>386</v>
      </c>
      <c r="B63" s="19">
        <v>164.65345189328693</v>
      </c>
      <c r="F63">
        <v>386</v>
      </c>
      <c r="G63" s="19">
        <v>164.65345189328693</v>
      </c>
    </row>
    <row r="64" spans="1:7" x14ac:dyDescent="0.25">
      <c r="A64" s="15">
        <v>387</v>
      </c>
      <c r="B64" s="19">
        <v>1045.574459518517</v>
      </c>
      <c r="F64">
        <v>387</v>
      </c>
      <c r="G64" s="19">
        <v>1045.574459518517</v>
      </c>
    </row>
    <row r="65" spans="1:7" x14ac:dyDescent="0.25">
      <c r="A65" s="15">
        <v>388</v>
      </c>
      <c r="B65" s="19">
        <v>3.7216073332525514</v>
      </c>
      <c r="F65">
        <v>388</v>
      </c>
      <c r="G65" s="19">
        <v>3.7216073332525514</v>
      </c>
    </row>
    <row r="66" spans="1:7" x14ac:dyDescent="0.25">
      <c r="A66" s="15">
        <v>389</v>
      </c>
      <c r="B66" s="19">
        <v>3.1734120444914735</v>
      </c>
      <c r="F66">
        <v>389</v>
      </c>
      <c r="G66" s="19">
        <v>3.1734120444914735</v>
      </c>
    </row>
    <row r="67" spans="1:7" x14ac:dyDescent="0.25">
      <c r="A67" s="15">
        <v>390</v>
      </c>
      <c r="B67" s="19">
        <v>141.18199982902945</v>
      </c>
      <c r="F67">
        <v>390</v>
      </c>
      <c r="G67" s="19">
        <v>141.18199982902945</v>
      </c>
    </row>
    <row r="68" spans="1:7" x14ac:dyDescent="0.25">
      <c r="A68" s="15">
        <v>391</v>
      </c>
      <c r="B68" s="19">
        <v>67.769293480535211</v>
      </c>
      <c r="F68">
        <v>391</v>
      </c>
      <c r="G68" s="19">
        <v>67.769293480535211</v>
      </c>
    </row>
    <row r="69" spans="1:7" x14ac:dyDescent="0.25">
      <c r="A69" s="15">
        <v>392</v>
      </c>
      <c r="B69" s="19">
        <v>284.52792198483621</v>
      </c>
      <c r="F69">
        <v>392</v>
      </c>
      <c r="G69" s="19">
        <v>284.52792198483621</v>
      </c>
    </row>
    <row r="70" spans="1:7" x14ac:dyDescent="0.25">
      <c r="A70" s="15">
        <v>393</v>
      </c>
      <c r="B70" s="19">
        <v>22.911955475330924</v>
      </c>
      <c r="F70">
        <v>393</v>
      </c>
      <c r="G70" s="19">
        <v>22.911955475330924</v>
      </c>
    </row>
    <row r="71" spans="1:7" x14ac:dyDescent="0.25">
      <c r="A71" s="15">
        <v>395</v>
      </c>
      <c r="B71" s="19">
        <v>33.161279484195092</v>
      </c>
      <c r="F71">
        <v>395</v>
      </c>
      <c r="G71" s="19">
        <v>33.161279484195092</v>
      </c>
    </row>
    <row r="72" spans="1:7" x14ac:dyDescent="0.25">
      <c r="A72" s="15">
        <v>396</v>
      </c>
      <c r="B72" s="19">
        <v>1178.1093296811873</v>
      </c>
      <c r="F72">
        <v>396</v>
      </c>
      <c r="G72" s="19">
        <v>1178.1093296811873</v>
      </c>
    </row>
    <row r="73" spans="1:7" x14ac:dyDescent="0.25">
      <c r="A73" s="15">
        <v>397</v>
      </c>
      <c r="B73" s="19">
        <v>1057.4102575040113</v>
      </c>
      <c r="F73">
        <v>397</v>
      </c>
      <c r="G73" s="19">
        <v>1057.4102575040113</v>
      </c>
    </row>
    <row r="74" spans="1:7" x14ac:dyDescent="0.25">
      <c r="A74" s="15">
        <v>398</v>
      </c>
      <c r="B74" s="19">
        <v>1211.6335594329601</v>
      </c>
      <c r="F74">
        <v>398</v>
      </c>
      <c r="G74" s="19">
        <v>1211.6335594329601</v>
      </c>
    </row>
    <row r="75" spans="1:7" x14ac:dyDescent="0.25">
      <c r="A75" s="15">
        <v>399</v>
      </c>
      <c r="B75" s="19">
        <v>1211.3473906838362</v>
      </c>
      <c r="F75">
        <v>399</v>
      </c>
      <c r="G75" s="19">
        <v>1211.3473906838362</v>
      </c>
    </row>
    <row r="76" spans="1:7" x14ac:dyDescent="0.25">
      <c r="A76" s="15">
        <v>412</v>
      </c>
      <c r="B76" s="19">
        <v>1260.4917376750711</v>
      </c>
      <c r="F76">
        <v>412</v>
      </c>
      <c r="G76" s="19">
        <v>1260.4917376750711</v>
      </c>
    </row>
    <row r="77" spans="1:7" x14ac:dyDescent="0.25">
      <c r="A77" s="15">
        <v>413</v>
      </c>
      <c r="B77" s="19">
        <v>1122.8164716691429</v>
      </c>
      <c r="F77">
        <v>413</v>
      </c>
      <c r="G77" s="19">
        <v>1122.8164716691429</v>
      </c>
    </row>
    <row r="78" spans="1:7" x14ac:dyDescent="0.25">
      <c r="A78" s="15">
        <v>414</v>
      </c>
      <c r="B78" s="19">
        <v>1990.8534459669909</v>
      </c>
      <c r="F78">
        <v>414</v>
      </c>
      <c r="G78" s="19">
        <v>1990.8534459669909</v>
      </c>
    </row>
    <row r="79" spans="1:7" x14ac:dyDescent="0.25">
      <c r="A79" s="15">
        <v>415</v>
      </c>
      <c r="B79" s="19">
        <v>809.03348520814632</v>
      </c>
      <c r="F79">
        <v>415</v>
      </c>
      <c r="G79" s="19">
        <v>809.03348520814632</v>
      </c>
    </row>
    <row r="80" spans="1:7" x14ac:dyDescent="0.25">
      <c r="A80" s="15">
        <v>428</v>
      </c>
      <c r="B80" s="19">
        <v>1312.8077208481716</v>
      </c>
      <c r="F80">
        <v>428</v>
      </c>
      <c r="G80" s="19">
        <v>1312.8077208481716</v>
      </c>
    </row>
    <row r="81" spans="1:7" x14ac:dyDescent="0.25">
      <c r="A81" s="15">
        <v>429</v>
      </c>
      <c r="B81" s="19">
        <v>92.42763406775461</v>
      </c>
      <c r="F81">
        <v>429</v>
      </c>
      <c r="G81" s="19">
        <v>92.42763406775461</v>
      </c>
    </row>
    <row r="82" spans="1:7" x14ac:dyDescent="0.25">
      <c r="A82" s="15">
        <v>430</v>
      </c>
      <c r="B82" s="19">
        <v>1409.8920268001684</v>
      </c>
      <c r="F82">
        <v>430</v>
      </c>
      <c r="G82" s="19">
        <v>1409.8920268001684</v>
      </c>
    </row>
    <row r="83" spans="1:7" x14ac:dyDescent="0.25">
      <c r="A83" s="15">
        <v>431</v>
      </c>
      <c r="B83" s="19">
        <v>1259.1383626439699</v>
      </c>
      <c r="F83">
        <v>431</v>
      </c>
      <c r="G83" s="19">
        <v>1259.1383626439699</v>
      </c>
    </row>
    <row r="84" spans="1:7" x14ac:dyDescent="0.25">
      <c r="A84" s="15">
        <v>444</v>
      </c>
      <c r="B84" s="19">
        <v>193.77863831601596</v>
      </c>
      <c r="F84">
        <v>444</v>
      </c>
      <c r="G84" s="19">
        <v>193.77863831601596</v>
      </c>
    </row>
    <row r="85" spans="1:7" x14ac:dyDescent="0.25">
      <c r="A85" s="15">
        <v>446</v>
      </c>
      <c r="B85" s="19">
        <v>285.55939643213117</v>
      </c>
      <c r="F85">
        <v>446</v>
      </c>
      <c r="G85" s="19">
        <v>285.55939643213117</v>
      </c>
    </row>
    <row r="86" spans="1:7" x14ac:dyDescent="0.25">
      <c r="A86" s="15">
        <v>447</v>
      </c>
      <c r="B86" s="19">
        <v>654.46486985045465</v>
      </c>
      <c r="F86">
        <v>447</v>
      </c>
      <c r="G86" s="19">
        <v>654.46486985045465</v>
      </c>
    </row>
    <row r="87" spans="1:7" x14ac:dyDescent="0.25">
      <c r="A87" s="15">
        <v>449</v>
      </c>
      <c r="B87" s="19">
        <v>435.95745178756863</v>
      </c>
      <c r="F87">
        <v>449</v>
      </c>
      <c r="G87" s="19">
        <v>435.95745178756863</v>
      </c>
    </row>
    <row r="88" spans="1:7" x14ac:dyDescent="0.25">
      <c r="A88" s="15">
        <v>451</v>
      </c>
      <c r="B88" s="19">
        <v>892.7095382607173</v>
      </c>
      <c r="F88">
        <v>451</v>
      </c>
      <c r="G88" s="19">
        <v>892.7095382607173</v>
      </c>
    </row>
    <row r="89" spans="1:7" x14ac:dyDescent="0.25">
      <c r="A89" s="15">
        <v>452</v>
      </c>
      <c r="B89" s="19">
        <v>0.15509896562834952</v>
      </c>
      <c r="F89">
        <v>452</v>
      </c>
      <c r="G89" s="19">
        <v>0.15509896562834952</v>
      </c>
    </row>
    <row r="90" spans="1:7" x14ac:dyDescent="0.25">
      <c r="A90" s="15">
        <v>453</v>
      </c>
      <c r="B90" s="19">
        <v>665.99262529918883</v>
      </c>
      <c r="F90">
        <v>453</v>
      </c>
      <c r="G90" s="19">
        <v>665.99262529918883</v>
      </c>
    </row>
    <row r="91" spans="1:7" x14ac:dyDescent="0.25">
      <c r="A91" s="15">
        <v>454</v>
      </c>
      <c r="B91" s="19">
        <v>68.156562212840598</v>
      </c>
      <c r="F91">
        <v>454</v>
      </c>
      <c r="G91" s="19">
        <v>68.156562212840598</v>
      </c>
    </row>
    <row r="92" spans="1:7" x14ac:dyDescent="0.25">
      <c r="A92" s="15">
        <v>455</v>
      </c>
      <c r="B92" s="19">
        <v>1178.732275478754</v>
      </c>
      <c r="F92">
        <v>455</v>
      </c>
      <c r="G92" s="19">
        <v>1178.732275478754</v>
      </c>
    </row>
    <row r="93" spans="1:7" x14ac:dyDescent="0.25">
      <c r="A93" s="15">
        <v>456</v>
      </c>
      <c r="B93" s="19">
        <v>60.773624679691707</v>
      </c>
      <c r="F93">
        <v>456</v>
      </c>
      <c r="G93" s="19">
        <v>60.773624679691707</v>
      </c>
    </row>
    <row r="94" spans="1:7" x14ac:dyDescent="0.25">
      <c r="A94" s="15">
        <v>457</v>
      </c>
      <c r="B94" s="19">
        <v>842.8690269398702</v>
      </c>
      <c r="F94">
        <v>457</v>
      </c>
      <c r="G94" s="19">
        <v>842.8690269398702</v>
      </c>
    </row>
    <row r="95" spans="1:7" x14ac:dyDescent="0.25">
      <c r="A95" s="15">
        <v>458</v>
      </c>
      <c r="B95" s="19">
        <v>566.08339415938406</v>
      </c>
      <c r="F95">
        <v>458</v>
      </c>
      <c r="G95" s="19">
        <v>566.08339415938406</v>
      </c>
    </row>
    <row r="96" spans="1:7" x14ac:dyDescent="0.25">
      <c r="A96" s="15">
        <v>459</v>
      </c>
      <c r="B96" s="19">
        <v>29.498973124749298</v>
      </c>
      <c r="F96">
        <v>459</v>
      </c>
      <c r="G96" s="19">
        <v>29.498973124749298</v>
      </c>
    </row>
    <row r="97" spans="1:7" x14ac:dyDescent="0.25">
      <c r="A97" s="15">
        <v>460</v>
      </c>
      <c r="B97" s="19">
        <v>20.713736166183345</v>
      </c>
      <c r="F97">
        <v>460</v>
      </c>
      <c r="G97" s="19">
        <v>20.713736166183345</v>
      </c>
    </row>
    <row r="98" spans="1:7" x14ac:dyDescent="0.25">
      <c r="A98" s="15">
        <v>461</v>
      </c>
      <c r="B98" s="19">
        <v>30.63586392883839</v>
      </c>
      <c r="F98">
        <v>461</v>
      </c>
      <c r="G98" s="19">
        <v>30.63586392883839</v>
      </c>
    </row>
    <row r="99" spans="1:7" x14ac:dyDescent="0.25">
      <c r="A99" s="15">
        <v>462</v>
      </c>
      <c r="B99" s="19">
        <v>28.927149944983594</v>
      </c>
      <c r="F99">
        <v>462</v>
      </c>
      <c r="G99" s="19">
        <v>28.927149944983594</v>
      </c>
    </row>
    <row r="100" spans="1:7" x14ac:dyDescent="0.25">
      <c r="A100" s="15">
        <v>463</v>
      </c>
      <c r="B100" s="19">
        <v>143.07805111793789</v>
      </c>
      <c r="F100">
        <v>463</v>
      </c>
      <c r="G100" s="19">
        <v>143.07805111793789</v>
      </c>
    </row>
    <row r="101" spans="1:7" x14ac:dyDescent="0.25">
      <c r="A101" s="15">
        <v>464</v>
      </c>
      <c r="B101" s="19">
        <v>40.058877467420658</v>
      </c>
      <c r="F101">
        <v>464</v>
      </c>
      <c r="G101" s="19">
        <v>40.058877467420658</v>
      </c>
    </row>
    <row r="102" spans="1:7" x14ac:dyDescent="0.25">
      <c r="A102" s="15">
        <v>465</v>
      </c>
      <c r="B102" s="19">
        <v>2059.9249785798784</v>
      </c>
      <c r="F102">
        <v>465</v>
      </c>
      <c r="G102" s="19">
        <v>2059.9249785798784</v>
      </c>
    </row>
    <row r="103" spans="1:7" x14ac:dyDescent="0.25">
      <c r="A103" s="15">
        <v>466</v>
      </c>
      <c r="B103" s="19">
        <v>1700.5375353752456</v>
      </c>
      <c r="F103">
        <v>466</v>
      </c>
      <c r="G103" s="19">
        <v>1700.5375353752456</v>
      </c>
    </row>
    <row r="104" spans="1:7" x14ac:dyDescent="0.25">
      <c r="A104" s="15">
        <v>467</v>
      </c>
      <c r="B104" s="19">
        <v>445.6976558803251</v>
      </c>
      <c r="F104">
        <v>467</v>
      </c>
      <c r="G104" s="19">
        <v>445.6976558803251</v>
      </c>
    </row>
    <row r="105" spans="1:7" x14ac:dyDescent="0.25">
      <c r="A105" s="15">
        <v>468</v>
      </c>
      <c r="B105" s="19">
        <v>860.26820747042098</v>
      </c>
      <c r="F105">
        <v>468</v>
      </c>
      <c r="G105" s="19">
        <v>860.26820747042098</v>
      </c>
    </row>
    <row r="106" spans="1:7" x14ac:dyDescent="0.25">
      <c r="A106" s="15">
        <v>469</v>
      </c>
      <c r="B106" s="19">
        <v>1470.0602971021017</v>
      </c>
      <c r="F106">
        <v>469</v>
      </c>
      <c r="G106" s="19">
        <v>1470.0602971021017</v>
      </c>
    </row>
    <row r="107" spans="1:7" x14ac:dyDescent="0.25">
      <c r="A107" s="15">
        <v>473</v>
      </c>
      <c r="B107" s="19">
        <v>135.10224500710942</v>
      </c>
      <c r="F107">
        <v>473</v>
      </c>
      <c r="G107" s="19">
        <v>135.10224500710942</v>
      </c>
    </row>
    <row r="108" spans="1:7" x14ac:dyDescent="0.25">
      <c r="A108" s="15">
        <v>475</v>
      </c>
      <c r="B108" s="19">
        <v>5.1663999751153371</v>
      </c>
      <c r="F108">
        <v>475</v>
      </c>
      <c r="G108" s="19">
        <v>5.1663999751153371</v>
      </c>
    </row>
    <row r="109" spans="1:7" x14ac:dyDescent="0.25">
      <c r="A109" s="15">
        <v>476</v>
      </c>
      <c r="B109" s="19">
        <v>39.728033342760391</v>
      </c>
      <c r="F109">
        <v>476</v>
      </c>
      <c r="G109" s="19">
        <v>39.728033342760391</v>
      </c>
    </row>
    <row r="110" spans="1:7" x14ac:dyDescent="0.25">
      <c r="A110" s="15">
        <v>479</v>
      </c>
      <c r="B110" s="19">
        <v>2.5091447188197082</v>
      </c>
      <c r="F110">
        <v>479</v>
      </c>
      <c r="G110" s="19">
        <v>2.5091447188197082</v>
      </c>
    </row>
    <row r="111" spans="1:7" x14ac:dyDescent="0.25">
      <c r="A111" s="15">
        <v>480</v>
      </c>
      <c r="B111" s="19">
        <v>11.611562298426046</v>
      </c>
      <c r="F111">
        <v>480</v>
      </c>
      <c r="G111" s="19">
        <v>11.611562298426046</v>
      </c>
    </row>
    <row r="112" spans="1:7" x14ac:dyDescent="0.25">
      <c r="A112" s="15">
        <v>481</v>
      </c>
      <c r="B112" s="19">
        <v>1.9736076095033306</v>
      </c>
      <c r="F112">
        <v>481</v>
      </c>
      <c r="G112" s="19">
        <v>1.9736076095033306</v>
      </c>
    </row>
    <row r="113" spans="1:7" x14ac:dyDescent="0.25">
      <c r="A113" s="15">
        <v>482</v>
      </c>
      <c r="B113" s="19">
        <v>2.3015262406870383</v>
      </c>
      <c r="F113">
        <v>482</v>
      </c>
      <c r="G113" s="19">
        <v>2.3015262406870383</v>
      </c>
    </row>
    <row r="114" spans="1:7" x14ac:dyDescent="0.25">
      <c r="A114" s="15">
        <v>484</v>
      </c>
      <c r="B114" s="19">
        <v>0</v>
      </c>
      <c r="F114">
        <v>484</v>
      </c>
      <c r="G114" s="19">
        <v>0</v>
      </c>
    </row>
    <row r="115" spans="1:7" x14ac:dyDescent="0.25">
      <c r="A115" s="15">
        <v>485</v>
      </c>
      <c r="B115" s="19">
        <v>0</v>
      </c>
      <c r="F115">
        <v>485</v>
      </c>
      <c r="G115" s="19">
        <v>0</v>
      </c>
    </row>
    <row r="116" spans="1:7" x14ac:dyDescent="0.25">
      <c r="A116" s="15">
        <v>486</v>
      </c>
      <c r="B116" s="19">
        <v>94.423351964087487</v>
      </c>
      <c r="F116">
        <v>486</v>
      </c>
      <c r="G116" s="19">
        <v>94.423351964087487</v>
      </c>
    </row>
    <row r="117" spans="1:7" x14ac:dyDescent="0.25">
      <c r="A117" s="15">
        <v>490</v>
      </c>
      <c r="B117" s="19">
        <v>32.041164982098685</v>
      </c>
      <c r="F117">
        <v>490</v>
      </c>
      <c r="G117" s="19">
        <v>32.041164982098685</v>
      </c>
    </row>
    <row r="118" spans="1:7" x14ac:dyDescent="0.25">
      <c r="A118" s="15">
        <v>491</v>
      </c>
      <c r="B118" s="19">
        <v>0.23917217808737395</v>
      </c>
      <c r="F118">
        <v>491</v>
      </c>
      <c r="G118" s="19">
        <v>0.23917217808737395</v>
      </c>
    </row>
    <row r="119" spans="1:7" x14ac:dyDescent="0.25">
      <c r="A119" s="15">
        <v>493</v>
      </c>
      <c r="B119" s="19">
        <v>115.28632920404401</v>
      </c>
      <c r="F119">
        <v>493</v>
      </c>
      <c r="G119" s="19">
        <v>115.28632920404401</v>
      </c>
    </row>
    <row r="120" spans="1:7" x14ac:dyDescent="0.25">
      <c r="A120" s="15">
        <v>499</v>
      </c>
      <c r="B120" s="19">
        <v>828.68573963461563</v>
      </c>
      <c r="F120">
        <v>499</v>
      </c>
      <c r="G120" s="19">
        <v>828.68573963461563</v>
      </c>
    </row>
    <row r="121" spans="1:7" x14ac:dyDescent="0.25">
      <c r="A121" s="15">
        <v>500</v>
      </c>
      <c r="B121" s="19">
        <v>0.9727657548363533</v>
      </c>
      <c r="F121">
        <v>500</v>
      </c>
      <c r="G121" s="19">
        <v>0.9727657548363533</v>
      </c>
    </row>
    <row r="122" spans="1:7" x14ac:dyDescent="0.25">
      <c r="A122" s="15">
        <v>503</v>
      </c>
      <c r="B122" s="19">
        <v>0.53813740069659144</v>
      </c>
      <c r="F122">
        <v>503</v>
      </c>
      <c r="G122" s="19">
        <v>0.53813740069659144</v>
      </c>
    </row>
    <row r="123" spans="1:7" x14ac:dyDescent="0.25">
      <c r="A123" s="15">
        <v>509</v>
      </c>
      <c r="B123" s="19">
        <v>0.23917217808737395</v>
      </c>
      <c r="F123">
        <v>509</v>
      </c>
      <c r="G123" s="19">
        <v>0.23917217808737395</v>
      </c>
    </row>
    <row r="124" spans="1:7" x14ac:dyDescent="0.25">
      <c r="A124" s="15">
        <v>513</v>
      </c>
      <c r="B124" s="19">
        <v>0.3587582671310609</v>
      </c>
      <c r="F124">
        <v>513</v>
      </c>
      <c r="G124" s="19">
        <v>0.3587582671310609</v>
      </c>
    </row>
    <row r="125" spans="1:7" x14ac:dyDescent="0.25">
      <c r="A125" s="15">
        <v>514</v>
      </c>
      <c r="B125" s="19">
        <v>160.27849632789366</v>
      </c>
      <c r="F125">
        <v>514</v>
      </c>
      <c r="G125" s="19">
        <v>160.27849632789366</v>
      </c>
    </row>
    <row r="126" spans="1:7" x14ac:dyDescent="0.25">
      <c r="A126" s="15">
        <v>517</v>
      </c>
      <c r="B126" s="19">
        <v>796.61157261639221</v>
      </c>
      <c r="F126">
        <v>517</v>
      </c>
      <c r="G126" s="19">
        <v>796.61157261639221</v>
      </c>
    </row>
    <row r="127" spans="1:7" x14ac:dyDescent="0.25">
      <c r="A127" s="15">
        <v>518</v>
      </c>
      <c r="B127" s="19">
        <v>4.611713073481261</v>
      </c>
      <c r="F127">
        <v>518</v>
      </c>
      <c r="G127" s="19">
        <v>4.611713073481261</v>
      </c>
    </row>
    <row r="128" spans="1:7" x14ac:dyDescent="0.25">
      <c r="A128" s="15"/>
      <c r="B128" s="19">
        <v>658.20827407074501</v>
      </c>
      <c r="G128" s="19">
        <v>658.20827407074501</v>
      </c>
    </row>
    <row r="129" spans="1:7" x14ac:dyDescent="0.25">
      <c r="A129" s="15" t="s">
        <v>126</v>
      </c>
      <c r="B129" s="19">
        <v>852.528078359652</v>
      </c>
      <c r="F129" t="s">
        <v>126</v>
      </c>
      <c r="G129" s="19">
        <v>852.528078359652</v>
      </c>
    </row>
    <row r="130" spans="1:7" x14ac:dyDescent="0.25">
      <c r="A130" s="15" t="s">
        <v>26</v>
      </c>
      <c r="B130" s="19">
        <v>844.34396241641002</v>
      </c>
      <c r="F130" t="s">
        <v>26</v>
      </c>
      <c r="G130" s="19">
        <v>844.34396241641002</v>
      </c>
    </row>
    <row r="131" spans="1:7" x14ac:dyDescent="0.25">
      <c r="A131" s="15" t="s">
        <v>233</v>
      </c>
      <c r="B131" s="19">
        <v>635.65132772116453</v>
      </c>
      <c r="F131" t="s">
        <v>233</v>
      </c>
      <c r="G131" s="19">
        <v>635.65132772116453</v>
      </c>
    </row>
    <row r="132" spans="1:7" x14ac:dyDescent="0.25">
      <c r="A132" s="15" t="s">
        <v>305</v>
      </c>
      <c r="B132" s="19">
        <v>140.7747235209406</v>
      </c>
      <c r="F132" t="s">
        <v>305</v>
      </c>
      <c r="G132" s="19">
        <v>140.7747235209406</v>
      </c>
    </row>
    <row r="133" spans="1:7" x14ac:dyDescent="0.25">
      <c r="A133" s="15" t="s">
        <v>368</v>
      </c>
      <c r="B133" s="19">
        <v>20.055117476475115</v>
      </c>
      <c r="F133" t="s">
        <v>368</v>
      </c>
      <c r="G133" s="19">
        <v>20.055117476475115</v>
      </c>
    </row>
    <row r="134" spans="1:7" x14ac:dyDescent="0.25">
      <c r="A134" s="15" t="s">
        <v>307</v>
      </c>
      <c r="B134" s="19">
        <v>75.971694317860496</v>
      </c>
      <c r="F134" t="s">
        <v>307</v>
      </c>
      <c r="G134" s="19">
        <v>75.971694317860496</v>
      </c>
    </row>
    <row r="135" spans="1:7" x14ac:dyDescent="0.25">
      <c r="A135" s="15" t="s">
        <v>369</v>
      </c>
      <c r="B135" s="19">
        <v>4.9995211181472055</v>
      </c>
      <c r="F135" t="s">
        <v>369</v>
      </c>
      <c r="G135" s="19">
        <v>4.9995211181472055</v>
      </c>
    </row>
    <row r="136" spans="1:7" x14ac:dyDescent="0.25">
      <c r="A136" s="15" t="s">
        <v>741</v>
      </c>
      <c r="B136" s="19">
        <v>151.95999999999998</v>
      </c>
      <c r="F136" t="s">
        <v>741</v>
      </c>
      <c r="G136" s="19">
        <v>151.95999999999998</v>
      </c>
    </row>
    <row r="137" spans="1:7" x14ac:dyDescent="0.25">
      <c r="A137" s="15" t="s">
        <v>719</v>
      </c>
      <c r="B137" s="19">
        <v>9479.9498753975586</v>
      </c>
      <c r="F137" t="s">
        <v>719</v>
      </c>
      <c r="G137" s="19">
        <v>9479.9498753975586</v>
      </c>
    </row>
    <row r="138" spans="1:7" x14ac:dyDescent="0.25">
      <c r="A138" s="15" t="s">
        <v>89</v>
      </c>
      <c r="B138" s="19">
        <v>125.79297530320468</v>
      </c>
      <c r="F138" t="s">
        <v>89</v>
      </c>
      <c r="G138" s="19">
        <v>125.79297530320468</v>
      </c>
    </row>
    <row r="139" spans="1:7" x14ac:dyDescent="0.25">
      <c r="A139" s="15" t="s">
        <v>290</v>
      </c>
      <c r="B139" s="19">
        <v>10233.626065008706</v>
      </c>
      <c r="F139" t="s">
        <v>290</v>
      </c>
      <c r="G139" s="19">
        <v>10233.626065008706</v>
      </c>
    </row>
    <row r="140" spans="1:7" x14ac:dyDescent="0.25">
      <c r="A140" s="15" t="s">
        <v>702</v>
      </c>
      <c r="B140" s="19">
        <v>80.884014519342685</v>
      </c>
      <c r="F140" t="s">
        <v>702</v>
      </c>
      <c r="G140" s="19">
        <v>80.884014519342685</v>
      </c>
    </row>
    <row r="141" spans="1:7" x14ac:dyDescent="0.25">
      <c r="A141" s="15" t="s">
        <v>739</v>
      </c>
      <c r="B141" s="19">
        <v>0</v>
      </c>
      <c r="F141" t="s">
        <v>739</v>
      </c>
      <c r="G141" s="19">
        <v>0</v>
      </c>
    </row>
    <row r="142" spans="1:7" x14ac:dyDescent="0.25">
      <c r="A142" s="15" t="s">
        <v>568</v>
      </c>
      <c r="B142" s="19">
        <v>165642.19150302158</v>
      </c>
      <c r="F142">
        <v>477</v>
      </c>
      <c r="G142" s="19">
        <v>120.59091728102368</v>
      </c>
    </row>
    <row r="143" spans="1:7" x14ac:dyDescent="0.25">
      <c r="A143" s="15">
        <v>477</v>
      </c>
      <c r="B143" s="19">
        <v>120.59091728102368</v>
      </c>
      <c r="F143">
        <v>59</v>
      </c>
      <c r="G143" s="19">
        <v>-1.5687158910071126</v>
      </c>
    </row>
    <row r="144" spans="1:7" x14ac:dyDescent="0.25">
      <c r="A144" s="15">
        <v>59</v>
      </c>
      <c r="B144" s="19">
        <v>-1.5687158910071126</v>
      </c>
      <c r="F144">
        <v>143</v>
      </c>
      <c r="G144" s="19">
        <v>219.8492795796983</v>
      </c>
    </row>
    <row r="145" spans="1:7" x14ac:dyDescent="0.25">
      <c r="A145" s="15">
        <v>143</v>
      </c>
      <c r="B145" s="19">
        <v>219.8492795796983</v>
      </c>
      <c r="F145">
        <v>152</v>
      </c>
      <c r="G145" s="19">
        <v>592.68613142216225</v>
      </c>
    </row>
    <row r="146" spans="1:7" x14ac:dyDescent="0.25">
      <c r="A146" s="15">
        <v>152</v>
      </c>
      <c r="B146" s="19">
        <v>592.68613142216225</v>
      </c>
      <c r="F146">
        <v>142</v>
      </c>
      <c r="G146" s="19">
        <v>39.278212373243974</v>
      </c>
    </row>
    <row r="147" spans="1:7" x14ac:dyDescent="0.25">
      <c r="A147" s="15">
        <v>142</v>
      </c>
      <c r="B147" s="19">
        <v>39.278212373243974</v>
      </c>
      <c r="F147">
        <v>150</v>
      </c>
      <c r="G147" s="19">
        <v>181.94898083115149</v>
      </c>
    </row>
    <row r="148" spans="1:7" x14ac:dyDescent="0.25">
      <c r="A148" s="15">
        <v>150</v>
      </c>
      <c r="B148" s="19">
        <v>181.94898083115149</v>
      </c>
      <c r="F148">
        <v>151</v>
      </c>
      <c r="G148" s="19">
        <v>170.37628832437429</v>
      </c>
    </row>
    <row r="149" spans="1:7" x14ac:dyDescent="0.25">
      <c r="A149" s="15">
        <v>151</v>
      </c>
      <c r="B149" s="19">
        <v>170.37628832437429</v>
      </c>
      <c r="F149">
        <v>189</v>
      </c>
      <c r="G149" s="19">
        <v>78.343703899234782</v>
      </c>
    </row>
    <row r="150" spans="1:7" x14ac:dyDescent="0.25">
      <c r="A150" s="15">
        <v>189</v>
      </c>
      <c r="B150" s="19">
        <v>78.343703899234782</v>
      </c>
      <c r="F150">
        <v>192</v>
      </c>
      <c r="G150" s="19">
        <v>108.213025014409</v>
      </c>
    </row>
    <row r="151" spans="1:7" x14ac:dyDescent="0.25">
      <c r="A151" s="15">
        <v>192</v>
      </c>
      <c r="B151" s="19">
        <v>108.213025014409</v>
      </c>
      <c r="F151">
        <v>206</v>
      </c>
      <c r="G151" s="19">
        <v>5.0473759098490216</v>
      </c>
    </row>
    <row r="152" spans="1:7" x14ac:dyDescent="0.25">
      <c r="A152" s="15">
        <v>206</v>
      </c>
      <c r="B152" s="19">
        <v>5.0473759098490216</v>
      </c>
      <c r="F152">
        <v>185</v>
      </c>
      <c r="G152" s="19">
        <v>0</v>
      </c>
    </row>
    <row r="153" spans="1:7" x14ac:dyDescent="0.25">
      <c r="A153" s="15">
        <v>185</v>
      </c>
      <c r="B153" s="19">
        <v>0</v>
      </c>
      <c r="F153">
        <v>176</v>
      </c>
      <c r="G153" s="19">
        <v>8.4057814564086488</v>
      </c>
    </row>
    <row r="154" spans="1:7" x14ac:dyDescent="0.25">
      <c r="A154" s="15">
        <v>176</v>
      </c>
      <c r="B154" s="19">
        <v>8.4057814564086488</v>
      </c>
      <c r="F154">
        <v>213</v>
      </c>
      <c r="G154" s="19">
        <v>10.02590292866965</v>
      </c>
    </row>
    <row r="155" spans="1:7" x14ac:dyDescent="0.25">
      <c r="A155" s="15">
        <v>213</v>
      </c>
      <c r="B155" s="19">
        <v>10.02590292866965</v>
      </c>
      <c r="F155">
        <v>215</v>
      </c>
      <c r="G155" s="19">
        <v>0.89885304589597492</v>
      </c>
    </row>
    <row r="156" spans="1:7" x14ac:dyDescent="0.25">
      <c r="A156" s="15">
        <v>215</v>
      </c>
      <c r="B156" s="19">
        <v>0.89885304589597492</v>
      </c>
      <c r="F156">
        <v>214</v>
      </c>
      <c r="G156" s="19">
        <v>1.0106807652128666</v>
      </c>
    </row>
    <row r="157" spans="1:7" x14ac:dyDescent="0.25">
      <c r="A157" s="15">
        <v>214</v>
      </c>
      <c r="B157" s="19">
        <v>1.0106807652128666</v>
      </c>
      <c r="F157">
        <v>195</v>
      </c>
      <c r="G157" s="19">
        <v>282.78975464901197</v>
      </c>
    </row>
    <row r="158" spans="1:7" x14ac:dyDescent="0.25">
      <c r="A158" s="15">
        <v>195</v>
      </c>
      <c r="B158" s="19">
        <v>282.78975464901197</v>
      </c>
      <c r="F158">
        <v>193</v>
      </c>
      <c r="G158" s="19">
        <v>97.097106451985439</v>
      </c>
    </row>
    <row r="159" spans="1:7" x14ac:dyDescent="0.25">
      <c r="A159" s="15">
        <v>193</v>
      </c>
      <c r="B159" s="19">
        <v>97.097106451985439</v>
      </c>
      <c r="F159">
        <v>132</v>
      </c>
      <c r="G159" s="19">
        <v>252.47464803089272</v>
      </c>
    </row>
    <row r="160" spans="1:7" x14ac:dyDescent="0.25">
      <c r="A160" s="15">
        <v>132</v>
      </c>
      <c r="B160" s="19">
        <v>252.47464803089272</v>
      </c>
      <c r="F160">
        <v>187</v>
      </c>
      <c r="G160" s="19">
        <v>47.938320953100472</v>
      </c>
    </row>
    <row r="161" spans="1:7" x14ac:dyDescent="0.25">
      <c r="A161" s="15">
        <v>187</v>
      </c>
      <c r="B161" s="19">
        <v>47.938320953100472</v>
      </c>
      <c r="F161">
        <v>197</v>
      </c>
      <c r="G161" s="19">
        <v>23.587390923882474</v>
      </c>
    </row>
    <row r="162" spans="1:7" x14ac:dyDescent="0.25">
      <c r="A162" s="15">
        <v>197</v>
      </c>
      <c r="B162" s="19">
        <v>23.587390923882474</v>
      </c>
      <c r="F162">
        <v>204</v>
      </c>
      <c r="G162" s="19">
        <v>2.6591496985468117</v>
      </c>
    </row>
    <row r="163" spans="1:7" x14ac:dyDescent="0.25">
      <c r="A163" s="15">
        <v>204</v>
      </c>
      <c r="B163" s="19">
        <v>2.6591496985468117</v>
      </c>
      <c r="F163">
        <v>162</v>
      </c>
      <c r="G163" s="19">
        <v>0.19280685556869956</v>
      </c>
    </row>
    <row r="164" spans="1:7" x14ac:dyDescent="0.25">
      <c r="A164" s="15">
        <v>162</v>
      </c>
      <c r="B164" s="19">
        <v>0.19280685556869956</v>
      </c>
      <c r="F164">
        <v>173</v>
      </c>
      <c r="G164" s="19">
        <v>0.24828650997382942</v>
      </c>
    </row>
    <row r="165" spans="1:7" x14ac:dyDescent="0.25">
      <c r="A165" s="15">
        <v>173</v>
      </c>
      <c r="B165" s="19">
        <v>0.24828650997382942</v>
      </c>
      <c r="F165">
        <v>198</v>
      </c>
      <c r="G165" s="19">
        <v>24.495996850797098</v>
      </c>
    </row>
    <row r="166" spans="1:7" x14ac:dyDescent="0.25">
      <c r="A166" s="15">
        <v>198</v>
      </c>
      <c r="B166" s="19">
        <v>24.495996850797098</v>
      </c>
      <c r="F166">
        <v>156</v>
      </c>
      <c r="G166" s="19">
        <v>36.688583121697839</v>
      </c>
    </row>
    <row r="167" spans="1:7" x14ac:dyDescent="0.25">
      <c r="A167" s="15">
        <v>156</v>
      </c>
      <c r="B167" s="19">
        <v>36.688583121697839</v>
      </c>
      <c r="F167">
        <v>169</v>
      </c>
      <c r="G167" s="19">
        <v>10.512120731748372</v>
      </c>
    </row>
    <row r="168" spans="1:7" x14ac:dyDescent="0.25">
      <c r="A168" s="15">
        <v>169</v>
      </c>
      <c r="B168" s="19">
        <v>10.512120731748372</v>
      </c>
      <c r="F168">
        <v>203</v>
      </c>
      <c r="G168" s="19">
        <v>68.006027615433837</v>
      </c>
    </row>
    <row r="169" spans="1:7" x14ac:dyDescent="0.25">
      <c r="A169" s="15">
        <v>203</v>
      </c>
      <c r="B169" s="19">
        <v>68.006027615433837</v>
      </c>
      <c r="F169">
        <v>117</v>
      </c>
      <c r="G169" s="19">
        <v>7.7214259586763285</v>
      </c>
    </row>
    <row r="170" spans="1:7" x14ac:dyDescent="0.25">
      <c r="A170" s="15">
        <v>117</v>
      </c>
      <c r="B170" s="19">
        <v>7.7214259586763285</v>
      </c>
      <c r="F170">
        <v>201</v>
      </c>
      <c r="G170" s="19">
        <v>163.54421462903065</v>
      </c>
    </row>
    <row r="171" spans="1:7" x14ac:dyDescent="0.25">
      <c r="A171" s="15">
        <v>201</v>
      </c>
      <c r="B171" s="19">
        <v>163.54421462903065</v>
      </c>
      <c r="F171">
        <v>200</v>
      </c>
      <c r="G171" s="19">
        <v>137.99383586475918</v>
      </c>
    </row>
    <row r="172" spans="1:7" x14ac:dyDescent="0.25">
      <c r="A172" s="15">
        <v>200</v>
      </c>
      <c r="B172" s="19">
        <v>137.99383586475918</v>
      </c>
      <c r="F172">
        <v>202</v>
      </c>
      <c r="G172" s="19">
        <v>84.04464243274289</v>
      </c>
    </row>
    <row r="173" spans="1:7" x14ac:dyDescent="0.25">
      <c r="A173" s="15">
        <v>202</v>
      </c>
      <c r="B173" s="19">
        <v>84.04464243274289</v>
      </c>
      <c r="F173">
        <v>190</v>
      </c>
      <c r="G173" s="19">
        <v>158.3623404841972</v>
      </c>
    </row>
    <row r="174" spans="1:7" x14ac:dyDescent="0.25">
      <c r="A174" s="15">
        <v>190</v>
      </c>
      <c r="B174" s="19">
        <v>158.3623404841972</v>
      </c>
      <c r="F174">
        <v>210</v>
      </c>
      <c r="G174" s="19">
        <v>189.98594861559366</v>
      </c>
    </row>
    <row r="175" spans="1:7" x14ac:dyDescent="0.25">
      <c r="A175" s="15">
        <v>210</v>
      </c>
      <c r="B175" s="19">
        <v>189.98594861559366</v>
      </c>
      <c r="F175">
        <v>212</v>
      </c>
      <c r="G175" s="19">
        <v>105.67433393395237</v>
      </c>
    </row>
    <row r="176" spans="1:7" x14ac:dyDescent="0.25">
      <c r="A176" s="15">
        <v>212</v>
      </c>
      <c r="B176" s="19">
        <v>105.67433393395237</v>
      </c>
      <c r="F176">
        <v>112</v>
      </c>
      <c r="G176" s="19">
        <v>273.9131342990654</v>
      </c>
    </row>
    <row r="177" spans="1:7" x14ac:dyDescent="0.25">
      <c r="A177" s="15">
        <v>112</v>
      </c>
      <c r="B177" s="19">
        <v>273.9131342990654</v>
      </c>
      <c r="F177">
        <v>133</v>
      </c>
      <c r="G177" s="19">
        <v>169.81006273143581</v>
      </c>
    </row>
    <row r="178" spans="1:7" x14ac:dyDescent="0.25">
      <c r="A178" s="15">
        <v>133</v>
      </c>
      <c r="B178" s="19">
        <v>169.81006273143581</v>
      </c>
      <c r="F178">
        <v>113</v>
      </c>
      <c r="G178" s="19">
        <v>133.7143597892946</v>
      </c>
    </row>
    <row r="179" spans="1:7" x14ac:dyDescent="0.25">
      <c r="A179" s="15">
        <v>113</v>
      </c>
      <c r="B179" s="19">
        <v>133.7143597892946</v>
      </c>
      <c r="F179">
        <v>140</v>
      </c>
      <c r="G179" s="19">
        <v>367.75319941776621</v>
      </c>
    </row>
    <row r="180" spans="1:7" x14ac:dyDescent="0.25">
      <c r="A180" s="15">
        <v>140</v>
      </c>
      <c r="B180" s="19">
        <v>367.75319941776621</v>
      </c>
      <c r="F180">
        <v>229</v>
      </c>
      <c r="G180" s="19">
        <v>8552.7587424593312</v>
      </c>
    </row>
    <row r="181" spans="1:7" x14ac:dyDescent="0.25">
      <c r="A181" s="15">
        <v>229</v>
      </c>
      <c r="B181" s="19">
        <v>8552.7587424593312</v>
      </c>
      <c r="F181">
        <v>218</v>
      </c>
      <c r="G181" s="19">
        <v>40.50220755619042</v>
      </c>
    </row>
    <row r="182" spans="1:7" x14ac:dyDescent="0.25">
      <c r="A182" s="15">
        <v>218</v>
      </c>
      <c r="B182" s="19">
        <v>40.50220755619042</v>
      </c>
      <c r="F182">
        <v>230</v>
      </c>
      <c r="G182" s="19">
        <v>85.303144826182901</v>
      </c>
    </row>
    <row r="183" spans="1:7" x14ac:dyDescent="0.25">
      <c r="A183" s="15">
        <v>230</v>
      </c>
      <c r="B183" s="19">
        <v>85.303144826182901</v>
      </c>
      <c r="F183">
        <v>157</v>
      </c>
      <c r="G183" s="19">
        <v>0.44942652294798746</v>
      </c>
    </row>
    <row r="184" spans="1:7" x14ac:dyDescent="0.25">
      <c r="A184" s="15">
        <v>157</v>
      </c>
      <c r="B184" s="19">
        <v>0.44942652294798746</v>
      </c>
      <c r="F184">
        <v>234</v>
      </c>
      <c r="G184" s="19">
        <v>0.41797905516564754</v>
      </c>
    </row>
    <row r="185" spans="1:7" x14ac:dyDescent="0.25">
      <c r="A185" s="15">
        <v>234</v>
      </c>
      <c r="B185" s="19">
        <v>0.41797905516564754</v>
      </c>
      <c r="F185">
        <v>184</v>
      </c>
      <c r="G185" s="19">
        <v>4.5511744857202237</v>
      </c>
    </row>
    <row r="186" spans="1:7" x14ac:dyDescent="0.25">
      <c r="A186" s="15">
        <v>184</v>
      </c>
      <c r="B186" s="19">
        <v>4.5511744857202237</v>
      </c>
      <c r="F186">
        <v>163</v>
      </c>
      <c r="G186" s="19">
        <v>0.53553877147955697</v>
      </c>
    </row>
    <row r="187" spans="1:7" x14ac:dyDescent="0.25">
      <c r="A187" s="15">
        <v>163</v>
      </c>
      <c r="B187" s="19">
        <v>0.53553877147955697</v>
      </c>
      <c r="F187">
        <v>237</v>
      </c>
      <c r="G187" s="19">
        <v>64.13055262741257</v>
      </c>
    </row>
    <row r="188" spans="1:7" x14ac:dyDescent="0.25">
      <c r="A188" s="15">
        <v>237</v>
      </c>
      <c r="B188" s="19">
        <v>64.13055262741257</v>
      </c>
      <c r="F188">
        <v>196</v>
      </c>
      <c r="G188" s="19">
        <v>62.047182018403461</v>
      </c>
    </row>
    <row r="189" spans="1:7" x14ac:dyDescent="0.25">
      <c r="A189" s="15">
        <v>196</v>
      </c>
      <c r="B189" s="19">
        <v>62.047182018403461</v>
      </c>
      <c r="F189">
        <v>191</v>
      </c>
      <c r="G189" s="19">
        <v>604.41504391736839</v>
      </c>
    </row>
    <row r="190" spans="1:7" x14ac:dyDescent="0.25">
      <c r="A190" s="15">
        <v>191</v>
      </c>
      <c r="B190" s="19">
        <v>604.41504391736839</v>
      </c>
      <c r="F190">
        <v>139</v>
      </c>
      <c r="G190" s="19">
        <v>79.01696036561404</v>
      </c>
    </row>
    <row r="191" spans="1:7" x14ac:dyDescent="0.25">
      <c r="A191" s="15">
        <v>139</v>
      </c>
      <c r="B191" s="19">
        <v>79.01696036561404</v>
      </c>
      <c r="F191">
        <v>194</v>
      </c>
      <c r="G191" s="19">
        <v>8.3723325168958311</v>
      </c>
    </row>
    <row r="192" spans="1:7" x14ac:dyDescent="0.25">
      <c r="A192" s="15">
        <v>194</v>
      </c>
      <c r="B192" s="19">
        <v>8.3723325168958311</v>
      </c>
      <c r="F192">
        <v>155</v>
      </c>
      <c r="G192" s="19">
        <v>30.054033515442224</v>
      </c>
    </row>
    <row r="193" spans="1:7" x14ac:dyDescent="0.25">
      <c r="A193" s="15">
        <v>155</v>
      </c>
      <c r="B193" s="19">
        <v>30.054033515442224</v>
      </c>
      <c r="F193">
        <v>211</v>
      </c>
      <c r="G193" s="19">
        <v>42.389246160718457</v>
      </c>
    </row>
    <row r="194" spans="1:7" x14ac:dyDescent="0.25">
      <c r="A194" s="15">
        <v>211</v>
      </c>
      <c r="B194" s="19">
        <v>42.389246160718457</v>
      </c>
      <c r="F194">
        <v>228</v>
      </c>
      <c r="G194" s="19">
        <v>285.84901350413702</v>
      </c>
    </row>
    <row r="195" spans="1:7" x14ac:dyDescent="0.25">
      <c r="A195" s="15">
        <v>228</v>
      </c>
      <c r="B195" s="19">
        <v>285.84901350413702</v>
      </c>
      <c r="F195">
        <v>226</v>
      </c>
      <c r="G195" s="19">
        <v>210.76459693870251</v>
      </c>
    </row>
    <row r="196" spans="1:7" x14ac:dyDescent="0.25">
      <c r="A196" s="15">
        <v>226</v>
      </c>
      <c r="B196" s="19">
        <v>210.76459693870251</v>
      </c>
      <c r="F196">
        <v>222</v>
      </c>
      <c r="G196" s="19">
        <v>2.0051733472358686</v>
      </c>
    </row>
    <row r="197" spans="1:7" x14ac:dyDescent="0.25">
      <c r="A197" s="15">
        <v>222</v>
      </c>
      <c r="B197" s="19">
        <v>2.0051733472358686</v>
      </c>
      <c r="F197">
        <v>233</v>
      </c>
      <c r="G197" s="19">
        <v>124.1569062841582</v>
      </c>
    </row>
    <row r="198" spans="1:7" x14ac:dyDescent="0.25">
      <c r="A198" s="15">
        <v>233</v>
      </c>
      <c r="B198" s="19">
        <v>124.1569062841582</v>
      </c>
      <c r="F198">
        <v>216</v>
      </c>
      <c r="G198" s="19">
        <v>162.06520824908202</v>
      </c>
    </row>
    <row r="199" spans="1:7" x14ac:dyDescent="0.25">
      <c r="A199" s="15">
        <v>216</v>
      </c>
      <c r="B199" s="19">
        <v>162.06520824908202</v>
      </c>
      <c r="F199">
        <v>242</v>
      </c>
      <c r="G199" s="19">
        <v>18.595470139939856</v>
      </c>
    </row>
    <row r="200" spans="1:7" x14ac:dyDescent="0.25">
      <c r="A200" s="15">
        <v>242</v>
      </c>
      <c r="B200" s="19">
        <v>18.595470139939856</v>
      </c>
      <c r="F200">
        <v>219</v>
      </c>
      <c r="G200" s="19">
        <v>190.50155969916781</v>
      </c>
    </row>
    <row r="201" spans="1:7" x14ac:dyDescent="0.25">
      <c r="A201" s="15">
        <v>219</v>
      </c>
      <c r="B201" s="19">
        <v>190.50155969916781</v>
      </c>
      <c r="F201">
        <v>220</v>
      </c>
      <c r="G201" s="19">
        <v>3347.2207408972408</v>
      </c>
    </row>
    <row r="202" spans="1:7" x14ac:dyDescent="0.25">
      <c r="A202" s="15">
        <v>220</v>
      </c>
      <c r="B202" s="19">
        <v>3347.2207408972408</v>
      </c>
      <c r="F202">
        <v>149</v>
      </c>
      <c r="G202" s="19">
        <v>55.132530935094039</v>
      </c>
    </row>
    <row r="203" spans="1:7" x14ac:dyDescent="0.25">
      <c r="A203" s="15">
        <v>149</v>
      </c>
      <c r="B203" s="19">
        <v>55.132530935094039</v>
      </c>
      <c r="F203">
        <v>252</v>
      </c>
      <c r="G203" s="19">
        <v>34.52871600257749</v>
      </c>
    </row>
    <row r="204" spans="1:7" x14ac:dyDescent="0.25">
      <c r="A204" s="15">
        <v>252</v>
      </c>
      <c r="B204" s="19">
        <v>34.52871600257749</v>
      </c>
      <c r="F204">
        <v>224</v>
      </c>
      <c r="G204" s="19">
        <v>189.65710597244833</v>
      </c>
    </row>
    <row r="205" spans="1:7" x14ac:dyDescent="0.25">
      <c r="A205" s="15">
        <v>224</v>
      </c>
      <c r="B205" s="19">
        <v>189.65710597244833</v>
      </c>
      <c r="F205">
        <v>278</v>
      </c>
      <c r="G205" s="19">
        <v>154.44496627764329</v>
      </c>
    </row>
    <row r="206" spans="1:7" x14ac:dyDescent="0.25">
      <c r="A206" s="15">
        <v>278</v>
      </c>
      <c r="B206" s="19">
        <v>154.44496627764329</v>
      </c>
      <c r="F206">
        <v>274</v>
      </c>
      <c r="G206" s="19">
        <v>74.712318054370229</v>
      </c>
    </row>
    <row r="207" spans="1:7" x14ac:dyDescent="0.25">
      <c r="A207" s="15">
        <v>274</v>
      </c>
      <c r="B207" s="19">
        <v>74.712318054370229</v>
      </c>
      <c r="F207">
        <v>199</v>
      </c>
      <c r="G207" s="19">
        <v>4.4269413300744604</v>
      </c>
    </row>
    <row r="208" spans="1:7" x14ac:dyDescent="0.25">
      <c r="A208" s="15">
        <v>199</v>
      </c>
      <c r="B208" s="19">
        <v>4.4269413300744604</v>
      </c>
      <c r="F208">
        <v>217</v>
      </c>
      <c r="G208" s="19">
        <v>171.01937860432281</v>
      </c>
    </row>
    <row r="209" spans="1:7" x14ac:dyDescent="0.25">
      <c r="A209" s="15">
        <v>217</v>
      </c>
      <c r="B209" s="19">
        <v>171.01937860432281</v>
      </c>
      <c r="F209">
        <v>231</v>
      </c>
      <c r="G209" s="19">
        <v>2.6550959711752102</v>
      </c>
    </row>
    <row r="210" spans="1:7" x14ac:dyDescent="0.25">
      <c r="A210" s="15">
        <v>231</v>
      </c>
      <c r="B210" s="19">
        <v>2.6550959711752102</v>
      </c>
      <c r="F210">
        <v>288</v>
      </c>
      <c r="G210" s="19">
        <v>861.02979949465771</v>
      </c>
    </row>
    <row r="211" spans="1:7" x14ac:dyDescent="0.25">
      <c r="A211" s="15">
        <v>288</v>
      </c>
      <c r="B211" s="19">
        <v>861.02979949465771</v>
      </c>
      <c r="F211">
        <v>287</v>
      </c>
      <c r="G211" s="19">
        <v>1088.5658794514341</v>
      </c>
    </row>
    <row r="212" spans="1:7" x14ac:dyDescent="0.25">
      <c r="A212" s="15">
        <v>287</v>
      </c>
      <c r="B212" s="19">
        <v>1088.5658794514341</v>
      </c>
      <c r="F212">
        <v>289</v>
      </c>
      <c r="G212" s="19">
        <v>1426.1038937287585</v>
      </c>
    </row>
    <row r="213" spans="1:7" x14ac:dyDescent="0.25">
      <c r="A213" s="15">
        <v>289</v>
      </c>
      <c r="B213" s="19">
        <v>1426.1038937287585</v>
      </c>
      <c r="F213">
        <v>282</v>
      </c>
      <c r="G213" s="19">
        <v>416.84559538082169</v>
      </c>
    </row>
    <row r="214" spans="1:7" x14ac:dyDescent="0.25">
      <c r="A214" s="15">
        <v>282</v>
      </c>
      <c r="B214" s="19">
        <v>416.84559538082169</v>
      </c>
      <c r="F214">
        <v>276</v>
      </c>
      <c r="G214" s="19">
        <v>897.24915685850101</v>
      </c>
    </row>
    <row r="215" spans="1:7" x14ac:dyDescent="0.25">
      <c r="A215" s="15">
        <v>276</v>
      </c>
      <c r="B215" s="19">
        <v>897.24915685850101</v>
      </c>
      <c r="F215">
        <v>281</v>
      </c>
      <c r="G215" s="19">
        <v>142.60708996974444</v>
      </c>
    </row>
    <row r="216" spans="1:7" x14ac:dyDescent="0.25">
      <c r="A216" s="15">
        <v>281</v>
      </c>
      <c r="B216" s="19">
        <v>142.60708996974444</v>
      </c>
      <c r="F216">
        <v>277</v>
      </c>
      <c r="G216" s="19">
        <v>553.94895517629914</v>
      </c>
    </row>
    <row r="217" spans="1:7" x14ac:dyDescent="0.25">
      <c r="A217" s="15">
        <v>277</v>
      </c>
      <c r="B217" s="19">
        <v>553.94895517629914</v>
      </c>
      <c r="F217">
        <v>227</v>
      </c>
      <c r="G217" s="19">
        <v>59.882835827985183</v>
      </c>
    </row>
    <row r="218" spans="1:7" x14ac:dyDescent="0.25">
      <c r="A218" s="15">
        <v>227</v>
      </c>
      <c r="B218" s="19">
        <v>59.882835827985183</v>
      </c>
      <c r="F218">
        <v>241</v>
      </c>
      <c r="G218" s="19">
        <v>0.26735644629811584</v>
      </c>
    </row>
    <row r="219" spans="1:7" x14ac:dyDescent="0.25">
      <c r="A219" s="15">
        <v>241</v>
      </c>
      <c r="B219" s="19">
        <v>0.26735644629811584</v>
      </c>
      <c r="F219">
        <v>285</v>
      </c>
      <c r="G219" s="19">
        <v>1.0421842072915883</v>
      </c>
    </row>
    <row r="220" spans="1:7" x14ac:dyDescent="0.25">
      <c r="A220" s="15">
        <v>285</v>
      </c>
      <c r="B220" s="19">
        <v>1.0421842072915883</v>
      </c>
      <c r="F220">
        <v>293</v>
      </c>
      <c r="G220" s="19">
        <v>31.561966778029021</v>
      </c>
    </row>
    <row r="221" spans="1:7" x14ac:dyDescent="0.25">
      <c r="A221" s="15">
        <v>293</v>
      </c>
      <c r="B221" s="19">
        <v>31.561966778029021</v>
      </c>
      <c r="F221">
        <v>232</v>
      </c>
      <c r="G221" s="19">
        <v>229.70066452923953</v>
      </c>
    </row>
    <row r="222" spans="1:7" x14ac:dyDescent="0.25">
      <c r="A222" s="15">
        <v>232</v>
      </c>
      <c r="B222" s="19">
        <v>229.70066452923953</v>
      </c>
      <c r="F222">
        <v>303</v>
      </c>
      <c r="G222" s="19">
        <v>68.573316658363979</v>
      </c>
    </row>
    <row r="223" spans="1:7" x14ac:dyDescent="0.25">
      <c r="A223" s="15">
        <v>303</v>
      </c>
      <c r="B223" s="19">
        <v>68.573316658363979</v>
      </c>
      <c r="F223">
        <v>225</v>
      </c>
      <c r="G223" s="19">
        <v>22.458084151654646</v>
      </c>
    </row>
    <row r="224" spans="1:7" x14ac:dyDescent="0.25">
      <c r="A224" s="15">
        <v>225</v>
      </c>
      <c r="B224" s="19">
        <v>22.458084151654646</v>
      </c>
      <c r="F224">
        <v>248</v>
      </c>
      <c r="G224" s="19">
        <v>665.01634182303917</v>
      </c>
    </row>
    <row r="225" spans="1:7" x14ac:dyDescent="0.25">
      <c r="A225" s="15">
        <v>248</v>
      </c>
      <c r="B225" s="19">
        <v>665.01634182303917</v>
      </c>
      <c r="F225">
        <v>257</v>
      </c>
      <c r="G225" s="19">
        <v>657.97891661182121</v>
      </c>
    </row>
    <row r="226" spans="1:7" x14ac:dyDescent="0.25">
      <c r="A226" s="15">
        <v>257</v>
      </c>
      <c r="B226" s="19">
        <v>657.97891661182121</v>
      </c>
      <c r="F226">
        <v>302</v>
      </c>
      <c r="G226" s="19">
        <v>14.489192924203575</v>
      </c>
    </row>
    <row r="227" spans="1:7" x14ac:dyDescent="0.25">
      <c r="A227" s="15">
        <v>302</v>
      </c>
      <c r="B227" s="19">
        <v>14.489192924203575</v>
      </c>
      <c r="F227">
        <v>305</v>
      </c>
      <c r="G227" s="19">
        <v>33.691597325507317</v>
      </c>
    </row>
    <row r="228" spans="1:7" x14ac:dyDescent="0.25">
      <c r="A228" s="15">
        <v>305</v>
      </c>
      <c r="B228" s="19">
        <v>33.691597325507317</v>
      </c>
      <c r="F228">
        <v>310</v>
      </c>
      <c r="G228" s="19">
        <v>16.905920189116213</v>
      </c>
    </row>
    <row r="229" spans="1:7" x14ac:dyDescent="0.25">
      <c r="A229" s="15">
        <v>310</v>
      </c>
      <c r="B229" s="19">
        <v>16.905920189116213</v>
      </c>
      <c r="F229">
        <v>164</v>
      </c>
      <c r="G229" s="19">
        <v>176.08221725646214</v>
      </c>
    </row>
    <row r="230" spans="1:7" x14ac:dyDescent="0.25">
      <c r="A230" s="15">
        <v>164</v>
      </c>
      <c r="B230" s="19">
        <v>176.08221725646214</v>
      </c>
      <c r="F230">
        <v>258</v>
      </c>
      <c r="G230" s="19">
        <v>757.8995751247852</v>
      </c>
    </row>
    <row r="231" spans="1:7" x14ac:dyDescent="0.25">
      <c r="A231" s="15">
        <v>258</v>
      </c>
      <c r="B231" s="19">
        <v>757.8995751247852</v>
      </c>
      <c r="F231">
        <v>331</v>
      </c>
      <c r="G231" s="19">
        <v>2.0915196454240608</v>
      </c>
    </row>
    <row r="232" spans="1:7" x14ac:dyDescent="0.25">
      <c r="A232" s="15">
        <v>331</v>
      </c>
      <c r="B232" s="19">
        <v>2.0915196454240608</v>
      </c>
      <c r="F232">
        <v>254</v>
      </c>
      <c r="G232" s="19">
        <v>26.571617803646816</v>
      </c>
    </row>
    <row r="233" spans="1:7" x14ac:dyDescent="0.25">
      <c r="A233" s="15">
        <v>254</v>
      </c>
      <c r="B233" s="19">
        <v>26.571617803646816</v>
      </c>
      <c r="F233">
        <v>333</v>
      </c>
      <c r="G233" s="19">
        <v>2.1369479127512045</v>
      </c>
    </row>
    <row r="234" spans="1:7" x14ac:dyDescent="0.25">
      <c r="A234" s="15">
        <v>333</v>
      </c>
      <c r="B234" s="19">
        <v>2.1369479127512045</v>
      </c>
      <c r="F234">
        <v>309</v>
      </c>
      <c r="G234" s="19">
        <v>26.75918009314486</v>
      </c>
    </row>
    <row r="235" spans="1:7" x14ac:dyDescent="0.25">
      <c r="A235" s="15">
        <v>309</v>
      </c>
      <c r="B235" s="19">
        <v>26.75918009314486</v>
      </c>
      <c r="F235">
        <v>256</v>
      </c>
      <c r="G235" s="19">
        <v>4965.3372025214176</v>
      </c>
    </row>
    <row r="236" spans="1:7" x14ac:dyDescent="0.25">
      <c r="A236" s="15">
        <v>256</v>
      </c>
      <c r="B236" s="19">
        <v>4965.3372025214176</v>
      </c>
      <c r="F236">
        <v>297</v>
      </c>
      <c r="G236" s="19">
        <v>67.083797181918214</v>
      </c>
    </row>
    <row r="237" spans="1:7" x14ac:dyDescent="0.25">
      <c r="A237" s="15">
        <v>297</v>
      </c>
      <c r="B237" s="19">
        <v>67.083797181918214</v>
      </c>
      <c r="F237">
        <v>314</v>
      </c>
      <c r="G237" s="19">
        <v>53.36489984309312</v>
      </c>
    </row>
    <row r="238" spans="1:7" x14ac:dyDescent="0.25">
      <c r="A238" s="15">
        <v>314</v>
      </c>
      <c r="B238" s="19">
        <v>53.36489984309312</v>
      </c>
      <c r="F238">
        <v>301</v>
      </c>
      <c r="G238" s="19">
        <v>178.99842377918534</v>
      </c>
    </row>
    <row r="239" spans="1:7" x14ac:dyDescent="0.25">
      <c r="A239" s="15">
        <v>301</v>
      </c>
      <c r="B239" s="19">
        <v>178.99842377918534</v>
      </c>
      <c r="F239">
        <v>315</v>
      </c>
      <c r="G239" s="19">
        <v>0.7772633185773471</v>
      </c>
    </row>
    <row r="240" spans="1:7" x14ac:dyDescent="0.25">
      <c r="A240" s="15">
        <v>315</v>
      </c>
      <c r="B240" s="19">
        <v>0.7772633185773471</v>
      </c>
      <c r="F240">
        <v>306</v>
      </c>
      <c r="G240" s="19">
        <v>136.49634490332249</v>
      </c>
    </row>
    <row r="241" spans="1:7" x14ac:dyDescent="0.25">
      <c r="A241" s="15">
        <v>306</v>
      </c>
      <c r="B241" s="19">
        <v>136.49634490332249</v>
      </c>
      <c r="F241">
        <v>284</v>
      </c>
      <c r="G241" s="19">
        <v>444.15251806531796</v>
      </c>
    </row>
    <row r="242" spans="1:7" x14ac:dyDescent="0.25">
      <c r="A242" s="15">
        <v>284</v>
      </c>
      <c r="B242" s="19">
        <v>444.15251806531796</v>
      </c>
      <c r="F242">
        <v>223</v>
      </c>
      <c r="G242" s="19">
        <v>4823.9984529658195</v>
      </c>
    </row>
    <row r="243" spans="1:7" x14ac:dyDescent="0.25">
      <c r="A243" s="15">
        <v>223</v>
      </c>
      <c r="B243" s="19">
        <v>4823.9984529658195</v>
      </c>
      <c r="F243">
        <v>221</v>
      </c>
      <c r="G243" s="19">
        <v>320.95748607005601</v>
      </c>
    </row>
    <row r="244" spans="1:7" x14ac:dyDescent="0.25">
      <c r="A244" s="15">
        <v>221</v>
      </c>
      <c r="B244" s="19">
        <v>320.95748607005601</v>
      </c>
      <c r="F244">
        <v>259</v>
      </c>
      <c r="G244" s="19">
        <v>35.255240866839586</v>
      </c>
    </row>
    <row r="245" spans="1:7" x14ac:dyDescent="0.25">
      <c r="A245" s="15">
        <v>259</v>
      </c>
      <c r="B245" s="19">
        <v>35.255240866839586</v>
      </c>
      <c r="F245">
        <v>261</v>
      </c>
      <c r="G245" s="19">
        <v>388.54520450110419</v>
      </c>
    </row>
    <row r="246" spans="1:7" x14ac:dyDescent="0.25">
      <c r="A246" s="15">
        <v>261</v>
      </c>
      <c r="B246" s="19">
        <v>388.54520450110419</v>
      </c>
      <c r="F246">
        <v>262</v>
      </c>
      <c r="G246" s="19">
        <v>347.10359523554598</v>
      </c>
    </row>
    <row r="247" spans="1:7" x14ac:dyDescent="0.25">
      <c r="A247" s="15">
        <v>262</v>
      </c>
      <c r="B247" s="19">
        <v>347.10359523554598</v>
      </c>
      <c r="F247">
        <v>290</v>
      </c>
      <c r="G247" s="19">
        <v>333.76527718717688</v>
      </c>
    </row>
    <row r="248" spans="1:7" x14ac:dyDescent="0.25">
      <c r="A248" s="15">
        <v>290</v>
      </c>
      <c r="B248" s="19">
        <v>333.76527718717688</v>
      </c>
      <c r="F248">
        <v>249</v>
      </c>
      <c r="G248" s="19">
        <v>801.5677738360074</v>
      </c>
    </row>
    <row r="249" spans="1:7" x14ac:dyDescent="0.25">
      <c r="A249" s="15">
        <v>249</v>
      </c>
      <c r="B249" s="19">
        <v>801.5677738360074</v>
      </c>
      <c r="F249">
        <v>345</v>
      </c>
      <c r="G249" s="19">
        <v>67.811161643617666</v>
      </c>
    </row>
    <row r="250" spans="1:7" x14ac:dyDescent="0.25">
      <c r="A250" s="15">
        <v>345</v>
      </c>
      <c r="B250" s="19">
        <v>67.811161643617666</v>
      </c>
      <c r="F250">
        <v>246</v>
      </c>
      <c r="G250" s="19">
        <v>78.909979155222018</v>
      </c>
    </row>
    <row r="251" spans="1:7" x14ac:dyDescent="0.25">
      <c r="A251" s="15">
        <v>246</v>
      </c>
      <c r="B251" s="19">
        <v>78.909979155222018</v>
      </c>
      <c r="F251">
        <v>247</v>
      </c>
      <c r="G251" s="19">
        <v>476.17547205599743</v>
      </c>
    </row>
    <row r="252" spans="1:7" x14ac:dyDescent="0.25">
      <c r="A252" s="15">
        <v>247</v>
      </c>
      <c r="B252" s="19">
        <v>476.17547205599743</v>
      </c>
      <c r="F252">
        <v>272</v>
      </c>
      <c r="G252" s="19">
        <v>493.67325165924996</v>
      </c>
    </row>
    <row r="253" spans="1:7" x14ac:dyDescent="0.25">
      <c r="A253" s="15">
        <v>272</v>
      </c>
      <c r="B253" s="19">
        <v>493.67325165924996</v>
      </c>
      <c r="F253">
        <v>340</v>
      </c>
      <c r="G253" s="19">
        <v>41.307806339963882</v>
      </c>
    </row>
    <row r="254" spans="1:7" x14ac:dyDescent="0.25">
      <c r="A254" s="15">
        <v>340</v>
      </c>
      <c r="B254" s="19">
        <v>41.307806339963882</v>
      </c>
      <c r="F254">
        <v>265</v>
      </c>
      <c r="G254" s="19">
        <v>372.69087419159121</v>
      </c>
    </row>
    <row r="255" spans="1:7" x14ac:dyDescent="0.25">
      <c r="A255" s="15">
        <v>265</v>
      </c>
      <c r="B255" s="19">
        <v>372.69087419159121</v>
      </c>
      <c r="F255">
        <v>240</v>
      </c>
      <c r="G255" s="19">
        <v>28.245367175615144</v>
      </c>
    </row>
    <row r="256" spans="1:7" x14ac:dyDescent="0.25">
      <c r="A256" s="15">
        <v>240</v>
      </c>
      <c r="B256" s="19">
        <v>28.245367175615144</v>
      </c>
      <c r="F256">
        <v>253</v>
      </c>
      <c r="G256" s="19">
        <v>133.53636373844571</v>
      </c>
    </row>
    <row r="257" spans="1:7" x14ac:dyDescent="0.25">
      <c r="A257" s="15">
        <v>253</v>
      </c>
      <c r="B257" s="19">
        <v>133.53636373844571</v>
      </c>
      <c r="F257">
        <v>349</v>
      </c>
      <c r="G257" s="19">
        <v>96.091624743574982</v>
      </c>
    </row>
    <row r="258" spans="1:7" x14ac:dyDescent="0.25">
      <c r="A258" s="15">
        <v>349</v>
      </c>
      <c r="B258" s="19">
        <v>96.091624743574982</v>
      </c>
      <c r="F258">
        <v>339</v>
      </c>
      <c r="G258" s="19">
        <v>61.616209178557789</v>
      </c>
    </row>
    <row r="259" spans="1:7" x14ac:dyDescent="0.25">
      <c r="A259" s="15">
        <v>339</v>
      </c>
      <c r="B259" s="19">
        <v>61.616209178557789</v>
      </c>
      <c r="F259">
        <v>264</v>
      </c>
      <c r="G259" s="19">
        <v>3145.964633655753</v>
      </c>
    </row>
    <row r="260" spans="1:7" x14ac:dyDescent="0.25">
      <c r="A260" s="15">
        <v>264</v>
      </c>
      <c r="B260" s="19">
        <v>3145.964633655753</v>
      </c>
      <c r="F260">
        <v>267</v>
      </c>
      <c r="G260" s="19">
        <v>132.46985015247077</v>
      </c>
    </row>
    <row r="261" spans="1:7" x14ac:dyDescent="0.25">
      <c r="A261" s="15">
        <v>267</v>
      </c>
      <c r="B261" s="19">
        <v>132.46985015247077</v>
      </c>
      <c r="F261">
        <v>291</v>
      </c>
      <c r="G261" s="19">
        <v>69.331415086135038</v>
      </c>
    </row>
    <row r="262" spans="1:7" x14ac:dyDescent="0.25">
      <c r="A262" s="15">
        <v>291</v>
      </c>
      <c r="B262" s="19">
        <v>69.331415086135038</v>
      </c>
      <c r="F262">
        <v>343</v>
      </c>
      <c r="G262" s="19">
        <v>211.19162759408104</v>
      </c>
    </row>
    <row r="263" spans="1:7" x14ac:dyDescent="0.25">
      <c r="A263" s="15">
        <v>343</v>
      </c>
      <c r="B263" s="19">
        <v>211.19162759408104</v>
      </c>
      <c r="F263">
        <v>341</v>
      </c>
      <c r="G263" s="19">
        <v>137.32607411249154</v>
      </c>
    </row>
    <row r="264" spans="1:7" x14ac:dyDescent="0.25">
      <c r="A264" s="15">
        <v>341</v>
      </c>
      <c r="B264" s="19">
        <v>137.32607411249154</v>
      </c>
      <c r="F264">
        <v>266</v>
      </c>
      <c r="G264" s="19">
        <v>1994.0140516444708</v>
      </c>
    </row>
    <row r="265" spans="1:7" x14ac:dyDescent="0.25">
      <c r="A265" s="15">
        <v>266</v>
      </c>
      <c r="B265" s="19">
        <v>1994.0140516444708</v>
      </c>
      <c r="F265">
        <v>342</v>
      </c>
      <c r="G265" s="19">
        <v>81.735806647209372</v>
      </c>
    </row>
    <row r="266" spans="1:7" x14ac:dyDescent="0.25">
      <c r="A266" s="15">
        <v>342</v>
      </c>
      <c r="B266" s="19">
        <v>81.735806647209372</v>
      </c>
      <c r="F266">
        <v>268</v>
      </c>
      <c r="G266" s="19">
        <v>45.327714685695085</v>
      </c>
    </row>
    <row r="267" spans="1:7" x14ac:dyDescent="0.25">
      <c r="A267" s="15">
        <v>268</v>
      </c>
      <c r="B267" s="19">
        <v>45.327714685695085</v>
      </c>
      <c r="F267">
        <v>283</v>
      </c>
      <c r="G267" s="19">
        <v>672.28210865142205</v>
      </c>
    </row>
    <row r="268" spans="1:7" x14ac:dyDescent="0.25">
      <c r="A268" s="15">
        <v>283</v>
      </c>
      <c r="B268" s="19">
        <v>672.28210865142205</v>
      </c>
      <c r="F268">
        <v>255</v>
      </c>
      <c r="G268" s="19">
        <v>204.85239603231514</v>
      </c>
    </row>
    <row r="269" spans="1:7" x14ac:dyDescent="0.25">
      <c r="A269" s="15">
        <v>255</v>
      </c>
      <c r="B269" s="19">
        <v>204.85239603231514</v>
      </c>
      <c r="F269">
        <v>260</v>
      </c>
      <c r="G269" s="19">
        <v>55.891000457542681</v>
      </c>
    </row>
    <row r="270" spans="1:7" x14ac:dyDescent="0.25">
      <c r="A270" s="15">
        <v>260</v>
      </c>
      <c r="B270" s="19">
        <v>55.891000457542681</v>
      </c>
      <c r="F270">
        <v>346</v>
      </c>
      <c r="G270" s="19">
        <v>155.42780318770838</v>
      </c>
    </row>
    <row r="271" spans="1:7" x14ac:dyDescent="0.25">
      <c r="A271" s="15">
        <v>346</v>
      </c>
      <c r="B271" s="19">
        <v>155.42780318770838</v>
      </c>
      <c r="F271">
        <v>271</v>
      </c>
      <c r="G271" s="19">
        <v>467.32129774189377</v>
      </c>
    </row>
    <row r="272" spans="1:7" x14ac:dyDescent="0.25">
      <c r="A272" s="15">
        <v>271</v>
      </c>
      <c r="B272" s="19">
        <v>467.32129774189377</v>
      </c>
      <c r="F272">
        <v>245</v>
      </c>
      <c r="G272" s="19">
        <v>289.17486210550715</v>
      </c>
    </row>
    <row r="273" spans="1:7" x14ac:dyDescent="0.25">
      <c r="A273" s="15">
        <v>245</v>
      </c>
      <c r="B273" s="19">
        <v>289.17486210550715</v>
      </c>
      <c r="F273">
        <v>243</v>
      </c>
      <c r="G273" s="19">
        <v>40.876075926078528</v>
      </c>
    </row>
    <row r="274" spans="1:7" x14ac:dyDescent="0.25">
      <c r="A274" s="15">
        <v>243</v>
      </c>
      <c r="B274" s="19">
        <v>40.876075926078528</v>
      </c>
      <c r="F274">
        <v>244</v>
      </c>
      <c r="G274" s="19">
        <v>42.84158931744004</v>
      </c>
    </row>
    <row r="275" spans="1:7" x14ac:dyDescent="0.25">
      <c r="A275" s="15">
        <v>244</v>
      </c>
      <c r="B275" s="19">
        <v>42.84158931744004</v>
      </c>
      <c r="F275">
        <v>308</v>
      </c>
      <c r="G275" s="19">
        <v>62.790844941811244</v>
      </c>
    </row>
    <row r="276" spans="1:7" x14ac:dyDescent="0.25">
      <c r="A276" s="15">
        <v>308</v>
      </c>
      <c r="B276" s="19">
        <v>62.790844941811244</v>
      </c>
      <c r="F276">
        <v>299</v>
      </c>
      <c r="G276" s="19">
        <v>1112.7361369245782</v>
      </c>
    </row>
    <row r="277" spans="1:7" x14ac:dyDescent="0.25">
      <c r="A277" s="15">
        <v>299</v>
      </c>
      <c r="B277" s="19">
        <v>1112.7361369245782</v>
      </c>
      <c r="F277">
        <v>295</v>
      </c>
      <c r="G277" s="19">
        <v>208.97413729928746</v>
      </c>
    </row>
    <row r="278" spans="1:7" x14ac:dyDescent="0.25">
      <c r="A278" s="15">
        <v>295</v>
      </c>
      <c r="B278" s="19">
        <v>208.97413729928746</v>
      </c>
      <c r="F278">
        <v>269</v>
      </c>
      <c r="G278" s="19">
        <v>292.83589188450094</v>
      </c>
    </row>
    <row r="279" spans="1:7" x14ac:dyDescent="0.25">
      <c r="A279" s="15">
        <v>269</v>
      </c>
      <c r="B279" s="19">
        <v>292.83589188450094</v>
      </c>
      <c r="F279">
        <v>239</v>
      </c>
      <c r="G279" s="19">
        <v>48.013482321151365</v>
      </c>
    </row>
    <row r="280" spans="1:7" x14ac:dyDescent="0.25">
      <c r="A280" s="15">
        <v>239</v>
      </c>
      <c r="B280" s="19">
        <v>48.013482321151365</v>
      </c>
      <c r="F280">
        <v>270</v>
      </c>
      <c r="G280" s="19">
        <v>544.63574082135597</v>
      </c>
    </row>
    <row r="281" spans="1:7" x14ac:dyDescent="0.25">
      <c r="A281" s="15">
        <v>270</v>
      </c>
      <c r="B281" s="19">
        <v>544.63574082135597</v>
      </c>
      <c r="F281">
        <v>298</v>
      </c>
      <c r="G281" s="19">
        <v>9.5107322149813101</v>
      </c>
    </row>
    <row r="282" spans="1:7" x14ac:dyDescent="0.25">
      <c r="A282" s="15">
        <v>298</v>
      </c>
      <c r="B282" s="19">
        <v>9.5107322149813101</v>
      </c>
      <c r="F282">
        <v>311</v>
      </c>
      <c r="G282" s="19">
        <v>82.70584901011722</v>
      </c>
    </row>
    <row r="283" spans="1:7" x14ac:dyDescent="0.25">
      <c r="A283" s="15">
        <v>311</v>
      </c>
      <c r="B283" s="19">
        <v>82.70584901011722</v>
      </c>
      <c r="F283">
        <v>347</v>
      </c>
      <c r="G283" s="19">
        <v>1642.8014351903109</v>
      </c>
    </row>
    <row r="284" spans="1:7" x14ac:dyDescent="0.25">
      <c r="A284" s="15">
        <v>347</v>
      </c>
      <c r="B284" s="19">
        <v>1642.8014351903109</v>
      </c>
      <c r="F284">
        <v>296</v>
      </c>
      <c r="G284" s="19">
        <v>498.46847174519485</v>
      </c>
    </row>
    <row r="285" spans="1:7" x14ac:dyDescent="0.25">
      <c r="A285" s="15">
        <v>296</v>
      </c>
      <c r="B285" s="19">
        <v>498.46847174519485</v>
      </c>
      <c r="F285">
        <v>350</v>
      </c>
      <c r="G285" s="19">
        <v>3.3148145692729947</v>
      </c>
    </row>
    <row r="286" spans="1:7" x14ac:dyDescent="0.25">
      <c r="A286" s="15">
        <v>350</v>
      </c>
      <c r="B286" s="19">
        <v>3.3148145692729947</v>
      </c>
      <c r="F286">
        <v>364</v>
      </c>
      <c r="G286" s="19">
        <v>1.6139995369687377</v>
      </c>
    </row>
    <row r="287" spans="1:7" x14ac:dyDescent="0.25">
      <c r="A287" s="15">
        <v>364</v>
      </c>
      <c r="B287" s="19">
        <v>1.6139995369687377</v>
      </c>
      <c r="F287">
        <v>307</v>
      </c>
      <c r="G287" s="19">
        <v>57.597621289065088</v>
      </c>
    </row>
    <row r="288" spans="1:7" x14ac:dyDescent="0.25">
      <c r="A288" s="15">
        <v>307</v>
      </c>
      <c r="B288" s="19">
        <v>57.597621289065088</v>
      </c>
      <c r="F288">
        <v>337</v>
      </c>
      <c r="G288" s="19">
        <v>1.7623682244837364</v>
      </c>
    </row>
    <row r="289" spans="1:7" x14ac:dyDescent="0.25">
      <c r="A289" s="15">
        <v>337</v>
      </c>
      <c r="B289" s="19">
        <v>1.7623682244837364</v>
      </c>
      <c r="F289">
        <v>344</v>
      </c>
      <c r="G289" s="19">
        <v>39.707293455790825</v>
      </c>
    </row>
    <row r="290" spans="1:7" x14ac:dyDescent="0.25">
      <c r="A290" s="15">
        <v>344</v>
      </c>
      <c r="B290" s="19">
        <v>39.707293455790825</v>
      </c>
      <c r="F290">
        <v>170</v>
      </c>
      <c r="G290" s="19">
        <v>19.958154402935179</v>
      </c>
    </row>
    <row r="291" spans="1:7" x14ac:dyDescent="0.25">
      <c r="A291" s="15">
        <v>170</v>
      </c>
      <c r="B291" s="19">
        <v>19.958154402935179</v>
      </c>
      <c r="F291">
        <v>390</v>
      </c>
      <c r="G291" s="19">
        <v>300</v>
      </c>
    </row>
    <row r="292" spans="1:7" x14ac:dyDescent="0.25">
      <c r="A292" s="15">
        <v>390</v>
      </c>
      <c r="B292" s="19">
        <v>300</v>
      </c>
      <c r="F292">
        <v>375</v>
      </c>
      <c r="G292" s="19">
        <v>500</v>
      </c>
    </row>
    <row r="293" spans="1:7" x14ac:dyDescent="0.25">
      <c r="A293" s="15">
        <v>375</v>
      </c>
      <c r="B293" s="19">
        <v>500</v>
      </c>
      <c r="F293">
        <v>59</v>
      </c>
      <c r="G293" s="19">
        <v>66.197770824401815</v>
      </c>
    </row>
    <row r="294" spans="1:7" x14ac:dyDescent="0.25">
      <c r="A294" s="15">
        <v>59</v>
      </c>
      <c r="B294" s="19">
        <v>66.197770824401815</v>
      </c>
      <c r="F294">
        <v>490</v>
      </c>
      <c r="G294" s="19">
        <v>370.30347393718949</v>
      </c>
    </row>
    <row r="295" spans="1:7" x14ac:dyDescent="0.25">
      <c r="A295" s="15">
        <v>490</v>
      </c>
      <c r="B295" s="19">
        <v>370.30347393718949</v>
      </c>
      <c r="F295">
        <v>457</v>
      </c>
      <c r="G295" s="19">
        <v>1722.0045241318803</v>
      </c>
    </row>
    <row r="296" spans="1:7" x14ac:dyDescent="0.25">
      <c r="A296" s="15">
        <v>457</v>
      </c>
      <c r="B296" s="19">
        <v>1722.0045241318803</v>
      </c>
      <c r="F296">
        <v>476</v>
      </c>
      <c r="G296" s="19">
        <v>148.54204049884706</v>
      </c>
    </row>
    <row r="297" spans="1:7" x14ac:dyDescent="0.25">
      <c r="A297" s="15">
        <v>476</v>
      </c>
      <c r="B297" s="19">
        <v>148.54204049884706</v>
      </c>
      <c r="F297">
        <v>458</v>
      </c>
      <c r="G297" s="19">
        <v>1671.0289650450632</v>
      </c>
    </row>
    <row r="298" spans="1:7" x14ac:dyDescent="0.25">
      <c r="A298" s="15">
        <v>458</v>
      </c>
      <c r="B298" s="19">
        <v>1671.0289650450632</v>
      </c>
      <c r="F298">
        <v>414</v>
      </c>
      <c r="G298" s="19">
        <v>501.45733543411143</v>
      </c>
    </row>
    <row r="299" spans="1:7" x14ac:dyDescent="0.25">
      <c r="A299" s="15">
        <v>414</v>
      </c>
      <c r="B299" s="19">
        <v>501.45733543411143</v>
      </c>
      <c r="F299">
        <v>473</v>
      </c>
      <c r="G299" s="19">
        <v>3342.4834115578042</v>
      </c>
    </row>
    <row r="300" spans="1:7" x14ac:dyDescent="0.25">
      <c r="A300" s="15">
        <v>473</v>
      </c>
      <c r="B300" s="19">
        <v>3342.4834115578042</v>
      </c>
      <c r="F300">
        <v>478</v>
      </c>
      <c r="G300" s="19">
        <v>54.604160436491185</v>
      </c>
    </row>
    <row r="301" spans="1:7" x14ac:dyDescent="0.25">
      <c r="A301" s="15">
        <v>478</v>
      </c>
      <c r="B301" s="19">
        <v>54.604160436491185</v>
      </c>
      <c r="F301">
        <v>376</v>
      </c>
      <c r="G301" s="19">
        <v>-95.694877204377889</v>
      </c>
    </row>
    <row r="302" spans="1:7" x14ac:dyDescent="0.25">
      <c r="A302" s="15">
        <v>376</v>
      </c>
      <c r="B302" s="19">
        <v>-95.694877204377889</v>
      </c>
      <c r="F302">
        <v>474</v>
      </c>
      <c r="G302" s="19">
        <v>4191.1955385183101</v>
      </c>
    </row>
    <row r="303" spans="1:7" x14ac:dyDescent="0.25">
      <c r="A303" s="15">
        <v>474</v>
      </c>
      <c r="B303" s="19">
        <v>4191.1955385183101</v>
      </c>
      <c r="F303">
        <v>374</v>
      </c>
      <c r="G303" s="19">
        <v>14.517229060439739</v>
      </c>
    </row>
    <row r="304" spans="1:7" x14ac:dyDescent="0.25">
      <c r="A304" s="15">
        <v>374</v>
      </c>
      <c r="B304" s="19">
        <v>14.517229060439739</v>
      </c>
      <c r="F304">
        <v>479</v>
      </c>
      <c r="G304" s="19">
        <v>54.487627715891001</v>
      </c>
    </row>
    <row r="305" spans="1:7" x14ac:dyDescent="0.25">
      <c r="A305" s="15">
        <v>479</v>
      </c>
      <c r="B305" s="19">
        <v>54.487627715891001</v>
      </c>
      <c r="F305">
        <v>515</v>
      </c>
      <c r="G305" s="19">
        <v>170.65263438411839</v>
      </c>
    </row>
    <row r="306" spans="1:7" x14ac:dyDescent="0.25">
      <c r="A306" s="15">
        <v>515</v>
      </c>
      <c r="B306" s="19">
        <v>170.65263438411839</v>
      </c>
      <c r="F306">
        <v>523</v>
      </c>
      <c r="G306" s="19">
        <v>58.523114221688154</v>
      </c>
    </row>
    <row r="307" spans="1:7" x14ac:dyDescent="0.25">
      <c r="A307" s="15">
        <v>523</v>
      </c>
      <c r="B307" s="19">
        <v>58.523114221688154</v>
      </c>
      <c r="F307">
        <v>528</v>
      </c>
      <c r="G307" s="19">
        <v>0.41089470949303369</v>
      </c>
    </row>
    <row r="308" spans="1:7" x14ac:dyDescent="0.25">
      <c r="A308" s="15">
        <v>528</v>
      </c>
      <c r="B308" s="19">
        <v>0.41089470949303369</v>
      </c>
      <c r="F308">
        <v>369</v>
      </c>
      <c r="G308" s="19">
        <v>89.887755512974564</v>
      </c>
    </row>
    <row r="309" spans="1:7" x14ac:dyDescent="0.25">
      <c r="A309" s="15">
        <v>369</v>
      </c>
      <c r="B309" s="19">
        <v>89.887755512974564</v>
      </c>
      <c r="F309">
        <v>356</v>
      </c>
      <c r="G309" s="19">
        <v>882.85195389474427</v>
      </c>
    </row>
    <row r="310" spans="1:7" x14ac:dyDescent="0.25">
      <c r="A310" s="15">
        <v>356</v>
      </c>
      <c r="B310" s="19">
        <v>882.85195389474427</v>
      </c>
      <c r="F310">
        <v>519</v>
      </c>
      <c r="G310" s="19">
        <v>256.01325470005173</v>
      </c>
    </row>
    <row r="311" spans="1:7" x14ac:dyDescent="0.25">
      <c r="A311" s="15">
        <v>519</v>
      </c>
      <c r="B311" s="19">
        <v>256.01325470005173</v>
      </c>
      <c r="F311">
        <v>543</v>
      </c>
      <c r="G311" s="19">
        <v>2.2721681335455166</v>
      </c>
    </row>
    <row r="312" spans="1:7" x14ac:dyDescent="0.25">
      <c r="A312" s="15">
        <v>543</v>
      </c>
      <c r="B312" s="19">
        <v>2.2721681335455166</v>
      </c>
      <c r="F312">
        <v>326</v>
      </c>
      <c r="G312" s="19">
        <v>333.45292226246363</v>
      </c>
    </row>
    <row r="313" spans="1:7" x14ac:dyDescent="0.25">
      <c r="A313" s="15">
        <v>326</v>
      </c>
      <c r="B313" s="19">
        <v>333.45292226246363</v>
      </c>
      <c r="F313">
        <v>398</v>
      </c>
      <c r="G313" s="19">
        <v>1013.7151110307952</v>
      </c>
    </row>
    <row r="314" spans="1:7" x14ac:dyDescent="0.25">
      <c r="A314" s="15">
        <v>398</v>
      </c>
      <c r="B314" s="19">
        <v>1013.7151110307952</v>
      </c>
      <c r="F314">
        <v>431</v>
      </c>
      <c r="G314" s="19">
        <v>484.17165750536662</v>
      </c>
    </row>
    <row r="315" spans="1:7" x14ac:dyDescent="0.25">
      <c r="A315" s="15">
        <v>431</v>
      </c>
      <c r="B315" s="19">
        <v>484.17165750536662</v>
      </c>
      <c r="F315">
        <v>497</v>
      </c>
      <c r="G315" s="19">
        <v>359.38372033256212</v>
      </c>
    </row>
    <row r="316" spans="1:7" x14ac:dyDescent="0.25">
      <c r="A316" s="15">
        <v>497</v>
      </c>
      <c r="B316" s="19">
        <v>359.38372033256212</v>
      </c>
      <c r="F316">
        <v>522</v>
      </c>
      <c r="G316" s="19">
        <v>28.216631595506051</v>
      </c>
    </row>
    <row r="317" spans="1:7" x14ac:dyDescent="0.25">
      <c r="A317" s="15">
        <v>522</v>
      </c>
      <c r="B317" s="19">
        <v>28.216631595506051</v>
      </c>
      <c r="F317">
        <v>525</v>
      </c>
      <c r="G317" s="19">
        <v>15.296677600597576</v>
      </c>
    </row>
    <row r="318" spans="1:7" x14ac:dyDescent="0.25">
      <c r="A318" s="15">
        <v>525</v>
      </c>
      <c r="B318" s="19">
        <v>15.296677600597576</v>
      </c>
      <c r="F318">
        <v>412</v>
      </c>
      <c r="G318" s="19">
        <v>1219.2720787473827</v>
      </c>
    </row>
    <row r="319" spans="1:7" x14ac:dyDescent="0.25">
      <c r="A319" s="15">
        <v>412</v>
      </c>
      <c r="B319" s="19">
        <v>1219.2720787473827</v>
      </c>
      <c r="F319">
        <v>524</v>
      </c>
      <c r="G319" s="19">
        <v>264.33355087525575</v>
      </c>
    </row>
    <row r="320" spans="1:7" x14ac:dyDescent="0.25">
      <c r="A320" s="15">
        <v>524</v>
      </c>
      <c r="B320" s="19">
        <v>264.33355087525575</v>
      </c>
      <c r="F320">
        <v>477</v>
      </c>
      <c r="G320" s="19">
        <v>72.894634925790001</v>
      </c>
    </row>
    <row r="321" spans="1:7" x14ac:dyDescent="0.25">
      <c r="A321" s="15">
        <v>477</v>
      </c>
      <c r="B321" s="19">
        <v>72.894634925790001</v>
      </c>
      <c r="F321">
        <v>540</v>
      </c>
      <c r="G321" s="19">
        <v>4.033566464226559</v>
      </c>
    </row>
    <row r="322" spans="1:7" x14ac:dyDescent="0.25">
      <c r="A322" s="15">
        <v>540</v>
      </c>
      <c r="B322" s="19">
        <v>4.033566464226559</v>
      </c>
      <c r="F322">
        <v>539</v>
      </c>
      <c r="G322" s="19">
        <v>4.2364041440680715</v>
      </c>
    </row>
    <row r="323" spans="1:7" x14ac:dyDescent="0.25">
      <c r="A323" s="15">
        <v>539</v>
      </c>
      <c r="B323" s="19">
        <v>4.2364041440680715</v>
      </c>
      <c r="F323">
        <v>538</v>
      </c>
      <c r="G323" s="19">
        <v>10.503117339482316</v>
      </c>
    </row>
    <row r="324" spans="1:7" x14ac:dyDescent="0.25">
      <c r="A324" s="15">
        <v>538</v>
      </c>
      <c r="B324" s="19">
        <v>10.503117339482316</v>
      </c>
      <c r="F324">
        <v>121</v>
      </c>
      <c r="G324" s="19">
        <v>-222.10041154882921</v>
      </c>
    </row>
    <row r="325" spans="1:7" x14ac:dyDescent="0.25">
      <c r="A325" s="15">
        <v>121</v>
      </c>
      <c r="B325" s="19">
        <v>-222.10041154882921</v>
      </c>
      <c r="F325">
        <v>428</v>
      </c>
      <c r="G325" s="19">
        <v>1939.3808103239683</v>
      </c>
    </row>
    <row r="326" spans="1:7" x14ac:dyDescent="0.25">
      <c r="A326" s="15">
        <v>428</v>
      </c>
      <c r="B326" s="19">
        <v>1939.3808103239683</v>
      </c>
      <c r="F326">
        <v>397</v>
      </c>
      <c r="G326" s="19">
        <v>1102.490048938329</v>
      </c>
    </row>
    <row r="327" spans="1:7" x14ac:dyDescent="0.25">
      <c r="A327" s="15">
        <v>397</v>
      </c>
      <c r="B327" s="19">
        <v>1102.490048938329</v>
      </c>
      <c r="F327">
        <v>329</v>
      </c>
      <c r="G327" s="19">
        <v>363.09919612535987</v>
      </c>
    </row>
    <row r="328" spans="1:7" x14ac:dyDescent="0.25">
      <c r="A328" s="15">
        <v>329</v>
      </c>
      <c r="B328" s="19">
        <v>363.09919612535987</v>
      </c>
      <c r="F328">
        <v>430</v>
      </c>
      <c r="G328" s="19">
        <v>506.58138516769623</v>
      </c>
    </row>
    <row r="329" spans="1:7" x14ac:dyDescent="0.25">
      <c r="A329" s="15">
        <v>430</v>
      </c>
      <c r="B329" s="19">
        <v>506.58138516769623</v>
      </c>
      <c r="F329">
        <v>415</v>
      </c>
      <c r="G329" s="19">
        <v>701.87205951033343</v>
      </c>
    </row>
    <row r="330" spans="1:7" x14ac:dyDescent="0.25">
      <c r="A330" s="15">
        <v>415</v>
      </c>
      <c r="B330" s="19">
        <v>701.87205951033343</v>
      </c>
      <c r="F330">
        <v>429</v>
      </c>
      <c r="G330" s="19">
        <v>2835.8998347941392</v>
      </c>
    </row>
    <row r="331" spans="1:7" x14ac:dyDescent="0.25">
      <c r="A331" s="15">
        <v>429</v>
      </c>
      <c r="B331" s="19">
        <v>2835.8998347941392</v>
      </c>
      <c r="F331">
        <v>544</v>
      </c>
      <c r="G331" s="19">
        <v>367.14780668844401</v>
      </c>
    </row>
    <row r="332" spans="1:7" x14ac:dyDescent="0.25">
      <c r="A332" s="15">
        <v>544</v>
      </c>
      <c r="B332" s="19">
        <v>367.14780668844401</v>
      </c>
      <c r="F332">
        <v>456</v>
      </c>
      <c r="G332" s="19">
        <v>10.330553316730811</v>
      </c>
    </row>
    <row r="333" spans="1:7" x14ac:dyDescent="0.25">
      <c r="A333" s="15">
        <v>456</v>
      </c>
      <c r="B333" s="19">
        <v>10.330553316730811</v>
      </c>
      <c r="F333">
        <v>455</v>
      </c>
      <c r="G333" s="19">
        <v>199.83895704906368</v>
      </c>
    </row>
    <row r="334" spans="1:7" x14ac:dyDescent="0.25">
      <c r="A334" s="15">
        <v>455</v>
      </c>
      <c r="B334" s="19">
        <v>199.83895704906368</v>
      </c>
      <c r="F334">
        <v>453</v>
      </c>
      <c r="G334" s="19">
        <v>98.703620007115376</v>
      </c>
    </row>
    <row r="335" spans="1:7" x14ac:dyDescent="0.25">
      <c r="A335" s="15">
        <v>453</v>
      </c>
      <c r="B335" s="19">
        <v>98.703620007115376</v>
      </c>
      <c r="F335">
        <v>550</v>
      </c>
      <c r="G335" s="19">
        <v>192.96396245027327</v>
      </c>
    </row>
    <row r="336" spans="1:7" x14ac:dyDescent="0.25">
      <c r="A336" s="15">
        <v>550</v>
      </c>
      <c r="B336" s="19">
        <v>192.96396245027327</v>
      </c>
      <c r="F336">
        <v>554</v>
      </c>
      <c r="G336" s="19">
        <v>168.80035136970795</v>
      </c>
    </row>
    <row r="337" spans="1:7" x14ac:dyDescent="0.25">
      <c r="A337" s="15">
        <v>554</v>
      </c>
      <c r="B337" s="19">
        <v>168.80035136970795</v>
      </c>
      <c r="F337">
        <v>567</v>
      </c>
      <c r="G337" s="19">
        <v>6.8758517739901031</v>
      </c>
    </row>
    <row r="338" spans="1:7" x14ac:dyDescent="0.25">
      <c r="A338" s="15">
        <v>567</v>
      </c>
      <c r="B338" s="19">
        <v>6.8758517739901031</v>
      </c>
      <c r="F338">
        <v>568</v>
      </c>
      <c r="G338" s="19">
        <v>13.869069148420063</v>
      </c>
    </row>
    <row r="339" spans="1:7" x14ac:dyDescent="0.25">
      <c r="A339" s="15">
        <v>568</v>
      </c>
      <c r="B339" s="19">
        <v>13.869069148420063</v>
      </c>
      <c r="F339">
        <v>330</v>
      </c>
      <c r="G339" s="19">
        <v>30.084192664704553</v>
      </c>
    </row>
    <row r="340" spans="1:7" x14ac:dyDescent="0.25">
      <c r="A340" s="15">
        <v>330</v>
      </c>
      <c r="B340" s="19">
        <v>30.084192664704553</v>
      </c>
      <c r="F340">
        <v>366</v>
      </c>
      <c r="G340" s="19">
        <v>20.932867104369482</v>
      </c>
    </row>
    <row r="341" spans="1:7" x14ac:dyDescent="0.25">
      <c r="A341" s="15">
        <v>366</v>
      </c>
      <c r="B341" s="19">
        <v>20.932867104369482</v>
      </c>
      <c r="F341">
        <v>569</v>
      </c>
      <c r="G341" s="19">
        <v>13.772372974546395</v>
      </c>
    </row>
    <row r="342" spans="1:7" x14ac:dyDescent="0.25">
      <c r="A342" s="15">
        <v>569</v>
      </c>
      <c r="B342" s="19">
        <v>13.772372974546395</v>
      </c>
      <c r="F342">
        <v>555</v>
      </c>
      <c r="G342" s="19">
        <v>51.668619069180764</v>
      </c>
    </row>
    <row r="343" spans="1:7" x14ac:dyDescent="0.25">
      <c r="A343" s="15">
        <v>555</v>
      </c>
      <c r="B343" s="19">
        <v>51.668619069180764</v>
      </c>
      <c r="F343">
        <v>454</v>
      </c>
      <c r="G343" s="19">
        <v>13.431035027006047</v>
      </c>
    </row>
    <row r="344" spans="1:7" x14ac:dyDescent="0.25">
      <c r="A344" s="15">
        <v>454</v>
      </c>
      <c r="B344" s="19">
        <v>13.431035027006047</v>
      </c>
      <c r="F344">
        <v>542</v>
      </c>
      <c r="G344" s="19">
        <v>9.4001681789757043</v>
      </c>
    </row>
    <row r="345" spans="1:7" x14ac:dyDescent="0.25">
      <c r="A345" s="15">
        <v>542</v>
      </c>
      <c r="B345" s="19">
        <v>9.4001681789757043</v>
      </c>
      <c r="F345">
        <v>400</v>
      </c>
      <c r="G345" s="19">
        <v>374.21999999999997</v>
      </c>
    </row>
    <row r="346" spans="1:7" x14ac:dyDescent="0.25">
      <c r="A346" s="15">
        <v>400</v>
      </c>
      <c r="B346" s="19">
        <v>374.21999999999997</v>
      </c>
      <c r="F346">
        <v>401</v>
      </c>
      <c r="G346" s="19">
        <v>7689.9523403946823</v>
      </c>
    </row>
    <row r="347" spans="1:7" x14ac:dyDescent="0.25">
      <c r="A347" s="15">
        <v>401</v>
      </c>
      <c r="B347" s="19">
        <v>7689.9523403946823</v>
      </c>
      <c r="F347">
        <v>402</v>
      </c>
      <c r="G347" s="19">
        <v>17463.599999999999</v>
      </c>
    </row>
    <row r="348" spans="1:7" x14ac:dyDescent="0.25">
      <c r="A348" s="15">
        <v>402</v>
      </c>
      <c r="B348" s="19">
        <v>17463.599999999999</v>
      </c>
      <c r="F348">
        <v>367</v>
      </c>
      <c r="G348" s="19">
        <v>23.991319706329442</v>
      </c>
    </row>
    <row r="349" spans="1:7" x14ac:dyDescent="0.25">
      <c r="A349" s="15">
        <v>367</v>
      </c>
      <c r="B349" s="19">
        <v>23.991319706329442</v>
      </c>
      <c r="F349">
        <v>553</v>
      </c>
      <c r="G349" s="19">
        <v>13.103305572625247</v>
      </c>
    </row>
    <row r="350" spans="1:7" x14ac:dyDescent="0.25">
      <c r="A350" s="15">
        <v>553</v>
      </c>
      <c r="B350" s="19">
        <v>13.103305572625247</v>
      </c>
      <c r="F350">
        <v>552</v>
      </c>
      <c r="G350" s="19">
        <v>3.7768014166046768</v>
      </c>
    </row>
    <row r="351" spans="1:7" x14ac:dyDescent="0.25">
      <c r="A351" s="15">
        <v>552</v>
      </c>
      <c r="B351" s="19">
        <v>3.7768014166046768</v>
      </c>
      <c r="F351">
        <v>327</v>
      </c>
      <c r="G351" s="19">
        <v>169.71492020597194</v>
      </c>
    </row>
    <row r="352" spans="1:7" x14ac:dyDescent="0.25">
      <c r="A352" s="15">
        <v>327</v>
      </c>
      <c r="B352" s="19">
        <v>169.71492020597194</v>
      </c>
      <c r="F352">
        <v>328</v>
      </c>
      <c r="G352" s="19">
        <v>140.60667083759986</v>
      </c>
    </row>
    <row r="353" spans="1:7" x14ac:dyDescent="0.25">
      <c r="A353" s="15">
        <v>328</v>
      </c>
      <c r="B353" s="19">
        <v>140.60667083759986</v>
      </c>
      <c r="F353">
        <v>541</v>
      </c>
      <c r="G353" s="19">
        <v>221.43537929963998</v>
      </c>
    </row>
    <row r="354" spans="1:7" x14ac:dyDescent="0.25">
      <c r="A354" s="15">
        <v>541</v>
      </c>
      <c r="B354" s="19">
        <v>221.43537929963998</v>
      </c>
      <c r="F354">
        <v>551</v>
      </c>
      <c r="G354" s="19">
        <v>36.040632264950354</v>
      </c>
    </row>
    <row r="355" spans="1:7" x14ac:dyDescent="0.25">
      <c r="A355" s="15">
        <v>551</v>
      </c>
      <c r="B355" s="19">
        <v>36.040632264950354</v>
      </c>
      <c r="F355">
        <v>546</v>
      </c>
      <c r="G355" s="19">
        <v>71.265270452968494</v>
      </c>
    </row>
    <row r="356" spans="1:7" x14ac:dyDescent="0.25">
      <c r="A356" s="15">
        <v>546</v>
      </c>
      <c r="B356" s="19">
        <v>71.265270452968494</v>
      </c>
      <c r="F356">
        <v>118</v>
      </c>
      <c r="G356" s="19">
        <v>-10159.508035997284</v>
      </c>
    </row>
    <row r="357" spans="1:7" x14ac:dyDescent="0.25">
      <c r="A357" s="15">
        <v>118</v>
      </c>
      <c r="B357" s="19">
        <v>-10159.508035997284</v>
      </c>
      <c r="F357">
        <v>459</v>
      </c>
      <c r="G357" s="19">
        <v>626.79302787929748</v>
      </c>
    </row>
    <row r="358" spans="1:7" x14ac:dyDescent="0.25">
      <c r="A358" s="15">
        <v>459</v>
      </c>
      <c r="B358" s="19">
        <v>626.79302787929748</v>
      </c>
      <c r="F358">
        <v>413</v>
      </c>
      <c r="G358" s="19">
        <v>804.20749962806042</v>
      </c>
    </row>
    <row r="359" spans="1:7" x14ac:dyDescent="0.25">
      <c r="A359" s="15">
        <v>413</v>
      </c>
      <c r="B359" s="19">
        <v>804.20749962806042</v>
      </c>
      <c r="F359">
        <v>399</v>
      </c>
      <c r="G359" s="19">
        <v>373.99427061030434</v>
      </c>
    </row>
    <row r="360" spans="1:7" x14ac:dyDescent="0.25">
      <c r="A360" s="15">
        <v>399</v>
      </c>
      <c r="B360" s="19">
        <v>373.99427061030434</v>
      </c>
      <c r="F360">
        <v>396</v>
      </c>
      <c r="G360" s="19">
        <v>1053.901766518969</v>
      </c>
    </row>
    <row r="361" spans="1:7" x14ac:dyDescent="0.25">
      <c r="A361" s="15">
        <v>396</v>
      </c>
      <c r="B361" s="19">
        <v>1053.901766518969</v>
      </c>
      <c r="F361">
        <v>316</v>
      </c>
      <c r="G361" s="19">
        <v>101.36386880949091</v>
      </c>
    </row>
    <row r="362" spans="1:7" x14ac:dyDescent="0.25">
      <c r="A362" s="15">
        <v>316</v>
      </c>
      <c r="B362" s="19">
        <v>101.36386880949091</v>
      </c>
      <c r="F362">
        <v>370</v>
      </c>
      <c r="G362" s="19">
        <v>0.90276582011690998</v>
      </c>
    </row>
    <row r="363" spans="1:7" x14ac:dyDescent="0.25">
      <c r="A363" s="15">
        <v>370</v>
      </c>
      <c r="B363" s="19">
        <v>0.90276582011690998</v>
      </c>
      <c r="F363">
        <v>355</v>
      </c>
      <c r="G363" s="19">
        <v>81.394034329800263</v>
      </c>
    </row>
    <row r="364" spans="1:7" x14ac:dyDescent="0.25">
      <c r="A364" s="15">
        <v>355</v>
      </c>
      <c r="B364" s="19">
        <v>81.394034329800263</v>
      </c>
      <c r="F364">
        <v>365</v>
      </c>
      <c r="G364" s="19">
        <v>20.212524550875369</v>
      </c>
    </row>
    <row r="365" spans="1:7" x14ac:dyDescent="0.25">
      <c r="A365" s="15">
        <v>365</v>
      </c>
      <c r="B365" s="19">
        <v>20.212524550875369</v>
      </c>
      <c r="F365">
        <v>26</v>
      </c>
      <c r="G365" s="19">
        <v>20.025326489381239</v>
      </c>
    </row>
    <row r="366" spans="1:7" x14ac:dyDescent="0.25">
      <c r="A366" s="15">
        <v>26</v>
      </c>
      <c r="B366" s="19">
        <v>20.025326489381239</v>
      </c>
      <c r="F366">
        <v>521</v>
      </c>
      <c r="G366" s="19">
        <v>43.347975277831367</v>
      </c>
    </row>
    <row r="367" spans="1:7" x14ac:dyDescent="0.25">
      <c r="A367" s="15">
        <v>521</v>
      </c>
      <c r="B367" s="19">
        <v>43.347975277831367</v>
      </c>
      <c r="F367">
        <v>520</v>
      </c>
      <c r="G367" s="19">
        <v>2048.0480652728347</v>
      </c>
    </row>
    <row r="368" spans="1:7" x14ac:dyDescent="0.25">
      <c r="A368" s="15">
        <v>520</v>
      </c>
      <c r="B368" s="19">
        <v>2048.0480652728347</v>
      </c>
      <c r="F368">
        <v>317</v>
      </c>
      <c r="G368" s="19">
        <v>1564.3190656363797</v>
      </c>
    </row>
    <row r="369" spans="1:7" x14ac:dyDescent="0.25">
      <c r="A369" s="15">
        <v>317</v>
      </c>
      <c r="B369" s="19">
        <v>1564.3190656363797</v>
      </c>
      <c r="F369">
        <v>323</v>
      </c>
      <c r="G369" s="19">
        <v>252.64127416186651</v>
      </c>
    </row>
    <row r="370" spans="1:7" x14ac:dyDescent="0.25">
      <c r="A370" s="15">
        <v>323</v>
      </c>
      <c r="B370" s="19">
        <v>252.64127416186651</v>
      </c>
      <c r="F370">
        <v>324</v>
      </c>
      <c r="G370" s="19">
        <v>1580.3117696434699</v>
      </c>
    </row>
    <row r="371" spans="1:7" x14ac:dyDescent="0.25">
      <c r="A371" s="15">
        <v>324</v>
      </c>
      <c r="B371" s="19">
        <v>1580.3117696434699</v>
      </c>
      <c r="F371">
        <v>325</v>
      </c>
      <c r="G371" s="19">
        <v>308.73343073005168</v>
      </c>
    </row>
    <row r="372" spans="1:7" x14ac:dyDescent="0.25">
      <c r="A372" s="15">
        <v>325</v>
      </c>
      <c r="B372" s="19">
        <v>308.73343073005168</v>
      </c>
      <c r="F372">
        <v>318</v>
      </c>
      <c r="G372" s="19">
        <v>635.6165450639553</v>
      </c>
    </row>
    <row r="373" spans="1:7" x14ac:dyDescent="0.25">
      <c r="A373" s="15">
        <v>318</v>
      </c>
      <c r="B373" s="19">
        <v>635.6165450639553</v>
      </c>
      <c r="F373">
        <v>39</v>
      </c>
      <c r="G373" s="19">
        <v>41.7672583578074</v>
      </c>
    </row>
    <row r="374" spans="1:7" x14ac:dyDescent="0.25">
      <c r="A374" s="15">
        <v>39</v>
      </c>
      <c r="B374" s="19">
        <v>41.7672583578074</v>
      </c>
      <c r="F374">
        <v>38</v>
      </c>
      <c r="G374" s="19">
        <v>22.623137399518598</v>
      </c>
    </row>
    <row r="375" spans="1:7" x14ac:dyDescent="0.25">
      <c r="A375" s="15">
        <v>38</v>
      </c>
      <c r="B375" s="19">
        <v>22.623137399518598</v>
      </c>
      <c r="F375">
        <v>37</v>
      </c>
      <c r="G375" s="19">
        <v>8.023100142743445</v>
      </c>
    </row>
    <row r="376" spans="1:7" x14ac:dyDescent="0.25">
      <c r="A376" s="15">
        <v>37</v>
      </c>
      <c r="B376" s="19">
        <v>8.023100142743445</v>
      </c>
      <c r="F376">
        <v>42</v>
      </c>
      <c r="G376" s="19">
        <v>0.46748835980370351</v>
      </c>
    </row>
    <row r="377" spans="1:7" x14ac:dyDescent="0.25">
      <c r="A377" s="15">
        <v>42</v>
      </c>
      <c r="B377" s="19">
        <v>0.46748835980370351</v>
      </c>
      <c r="F377">
        <v>41</v>
      </c>
      <c r="G377" s="19">
        <v>0.27318607880855944</v>
      </c>
    </row>
    <row r="378" spans="1:7" x14ac:dyDescent="0.25">
      <c r="A378" s="15">
        <v>41</v>
      </c>
      <c r="B378" s="19">
        <v>0.27318607880855944</v>
      </c>
      <c r="F378">
        <v>36</v>
      </c>
      <c r="G378" s="19">
        <v>249.74297534695032</v>
      </c>
    </row>
    <row r="379" spans="1:7" x14ac:dyDescent="0.25">
      <c r="A379" s="15">
        <v>36</v>
      </c>
      <c r="B379" s="19">
        <v>249.74297534695032</v>
      </c>
      <c r="F379">
        <v>43</v>
      </c>
      <c r="G379" s="19">
        <v>4.8354330797462195</v>
      </c>
    </row>
    <row r="380" spans="1:7" x14ac:dyDescent="0.25">
      <c r="A380" s="15">
        <v>43</v>
      </c>
      <c r="B380" s="19">
        <v>4.8354330797462195</v>
      </c>
      <c r="F380">
        <v>11</v>
      </c>
      <c r="G380" s="19">
        <v>154.14907843127361</v>
      </c>
    </row>
    <row r="381" spans="1:7" x14ac:dyDescent="0.25">
      <c r="A381" s="15">
        <v>11</v>
      </c>
      <c r="B381" s="19">
        <v>154.14907843127361</v>
      </c>
      <c r="F381">
        <v>29</v>
      </c>
      <c r="G381" s="19">
        <v>33.742741146722459</v>
      </c>
    </row>
    <row r="382" spans="1:7" x14ac:dyDescent="0.25">
      <c r="A382" s="15">
        <v>29</v>
      </c>
      <c r="B382" s="19">
        <v>33.742741146722459</v>
      </c>
      <c r="F382">
        <v>28</v>
      </c>
      <c r="G382" s="19">
        <v>74.187866142678885</v>
      </c>
    </row>
    <row r="383" spans="1:7" x14ac:dyDescent="0.25">
      <c r="A383" s="15">
        <v>28</v>
      </c>
      <c r="B383" s="19">
        <v>74.187866142678885</v>
      </c>
      <c r="F383">
        <v>47</v>
      </c>
      <c r="G383" s="19">
        <v>14.895798880745481</v>
      </c>
    </row>
    <row r="384" spans="1:7" x14ac:dyDescent="0.25">
      <c r="A384" s="15">
        <v>47</v>
      </c>
      <c r="B384" s="19">
        <v>14.895798880745481</v>
      </c>
      <c r="F384">
        <v>50</v>
      </c>
      <c r="G384" s="19">
        <v>9.2514859002169203</v>
      </c>
    </row>
    <row r="385" spans="1:7" x14ac:dyDescent="0.25">
      <c r="A385" s="15">
        <v>50</v>
      </c>
      <c r="B385" s="19">
        <v>9.2514859002169203</v>
      </c>
      <c r="F385">
        <v>57</v>
      </c>
      <c r="G385" s="19">
        <v>22.034253648487336</v>
      </c>
    </row>
    <row r="386" spans="1:7" x14ac:dyDescent="0.25">
      <c r="A386" s="15">
        <v>57</v>
      </c>
      <c r="B386" s="19">
        <v>22.034253648487336</v>
      </c>
      <c r="F386">
        <v>46</v>
      </c>
      <c r="G386" s="19">
        <v>15.250859064511207</v>
      </c>
    </row>
    <row r="387" spans="1:7" x14ac:dyDescent="0.25">
      <c r="A387" s="15">
        <v>46</v>
      </c>
      <c r="B387" s="19">
        <v>15.250859064511207</v>
      </c>
      <c r="F387">
        <v>48</v>
      </c>
      <c r="G387" s="19">
        <v>11.203120947370422</v>
      </c>
    </row>
    <row r="388" spans="1:7" x14ac:dyDescent="0.25">
      <c r="A388" s="15">
        <v>48</v>
      </c>
      <c r="B388" s="19">
        <v>11.203120947370422</v>
      </c>
      <c r="F388">
        <v>49</v>
      </c>
      <c r="G388" s="19">
        <v>46.667602202569668</v>
      </c>
    </row>
    <row r="389" spans="1:7" x14ac:dyDescent="0.25">
      <c r="A389" s="15">
        <v>49</v>
      </c>
      <c r="B389" s="19">
        <v>46.667602202569668</v>
      </c>
      <c r="F389">
        <v>56</v>
      </c>
      <c r="G389" s="19">
        <v>66.445743853263011</v>
      </c>
    </row>
    <row r="390" spans="1:7" x14ac:dyDescent="0.25">
      <c r="A390" s="15">
        <v>56</v>
      </c>
      <c r="B390" s="19">
        <v>66.445743853263011</v>
      </c>
      <c r="F390">
        <v>45</v>
      </c>
      <c r="G390" s="19">
        <v>20.851333446713475</v>
      </c>
    </row>
    <row r="391" spans="1:7" x14ac:dyDescent="0.25">
      <c r="A391" s="15">
        <v>45</v>
      </c>
      <c r="B391" s="19">
        <v>20.851333446713475</v>
      </c>
      <c r="F391">
        <v>9</v>
      </c>
      <c r="G391" s="19">
        <v>4.7508774981067692</v>
      </c>
    </row>
    <row r="392" spans="1:7" x14ac:dyDescent="0.25">
      <c r="A392" s="15">
        <v>9</v>
      </c>
      <c r="B392" s="19">
        <v>4.7508774981067692</v>
      </c>
      <c r="F392">
        <v>30</v>
      </c>
      <c r="G392" s="19">
        <v>0.46997795505012258</v>
      </c>
    </row>
    <row r="393" spans="1:7" x14ac:dyDescent="0.25">
      <c r="A393" s="15">
        <v>30</v>
      </c>
      <c r="B393" s="19">
        <v>0.46997795505012258</v>
      </c>
      <c r="F393">
        <v>31</v>
      </c>
      <c r="G393" s="19">
        <v>51.153921369803236</v>
      </c>
    </row>
    <row r="394" spans="1:7" x14ac:dyDescent="0.25">
      <c r="A394" s="15">
        <v>31</v>
      </c>
      <c r="B394" s="19">
        <v>51.153921369803236</v>
      </c>
      <c r="F394">
        <v>10</v>
      </c>
      <c r="G394" s="19">
        <v>9.5119130331540642</v>
      </c>
    </row>
    <row r="395" spans="1:7" x14ac:dyDescent="0.25">
      <c r="A395" s="15">
        <v>10</v>
      </c>
      <c r="B395" s="19">
        <v>9.5119130331540642</v>
      </c>
      <c r="F395">
        <v>35</v>
      </c>
      <c r="G395" s="19">
        <v>2.6668956731571454</v>
      </c>
    </row>
    <row r="396" spans="1:7" x14ac:dyDescent="0.25">
      <c r="A396" s="15">
        <v>35</v>
      </c>
      <c r="B396" s="19">
        <v>2.6668956731571454</v>
      </c>
      <c r="F396">
        <v>34</v>
      </c>
      <c r="G396" s="19">
        <v>1.8766948619543316</v>
      </c>
    </row>
    <row r="397" spans="1:7" x14ac:dyDescent="0.25">
      <c r="A397" s="15">
        <v>34</v>
      </c>
      <c r="B397" s="19">
        <v>1.8766948619543316</v>
      </c>
      <c r="F397">
        <v>51</v>
      </c>
      <c r="G397" s="19">
        <v>63.488014536368283</v>
      </c>
    </row>
    <row r="398" spans="1:7" x14ac:dyDescent="0.25">
      <c r="A398" s="15">
        <v>51</v>
      </c>
      <c r="B398" s="19">
        <v>63.488014536368283</v>
      </c>
      <c r="F398">
        <v>62</v>
      </c>
      <c r="G398" s="19">
        <v>6.5993953641870293</v>
      </c>
    </row>
    <row r="399" spans="1:7" x14ac:dyDescent="0.25">
      <c r="A399" s="15">
        <v>62</v>
      </c>
      <c r="B399" s="19">
        <v>6.5993953641870293</v>
      </c>
      <c r="F399">
        <v>52</v>
      </c>
      <c r="G399" s="19">
        <v>0.87309229357327134</v>
      </c>
    </row>
    <row r="400" spans="1:7" x14ac:dyDescent="0.25">
      <c r="A400" s="15">
        <v>52</v>
      </c>
      <c r="B400" s="19">
        <v>0.87309229357327134</v>
      </c>
      <c r="F400">
        <v>27</v>
      </c>
      <c r="G400" s="19">
        <v>1.7461845871465427</v>
      </c>
    </row>
    <row r="401" spans="1:7" x14ac:dyDescent="0.25">
      <c r="A401" s="15">
        <v>27</v>
      </c>
      <c r="B401" s="19">
        <v>1.7461845871465427</v>
      </c>
      <c r="F401">
        <v>61</v>
      </c>
      <c r="G401" s="19">
        <v>1.5354448556672038</v>
      </c>
    </row>
    <row r="402" spans="1:7" x14ac:dyDescent="0.25">
      <c r="A402" s="15">
        <v>61</v>
      </c>
      <c r="B402" s="19">
        <v>1.5354448556672038</v>
      </c>
      <c r="F402">
        <v>8</v>
      </c>
      <c r="G402" s="19">
        <v>6.883310513666232</v>
      </c>
    </row>
    <row r="403" spans="1:7" x14ac:dyDescent="0.25">
      <c r="A403" s="15">
        <v>8</v>
      </c>
      <c r="B403" s="19">
        <v>6.883310513666232</v>
      </c>
      <c r="F403">
        <v>58</v>
      </c>
      <c r="G403" s="19">
        <v>308.21709241006363</v>
      </c>
    </row>
    <row r="404" spans="1:7" x14ac:dyDescent="0.25">
      <c r="A404" s="15">
        <v>58</v>
      </c>
      <c r="B404" s="19">
        <v>308.21709241006363</v>
      </c>
      <c r="F404">
        <v>14</v>
      </c>
      <c r="G404" s="19">
        <v>40.350938035335332</v>
      </c>
    </row>
    <row r="405" spans="1:7" x14ac:dyDescent="0.25">
      <c r="A405" s="15">
        <v>14</v>
      </c>
      <c r="B405" s="19">
        <v>40.350938035335332</v>
      </c>
      <c r="F405">
        <v>60</v>
      </c>
      <c r="G405" s="19">
        <v>15.518880877502493</v>
      </c>
    </row>
    <row r="406" spans="1:7" x14ac:dyDescent="0.25">
      <c r="A406" s="15">
        <v>60</v>
      </c>
      <c r="B406" s="19">
        <v>15.518880877502493</v>
      </c>
      <c r="F406">
        <v>13</v>
      </c>
      <c r="G406" s="19">
        <v>15.705080412160264</v>
      </c>
    </row>
    <row r="407" spans="1:7" x14ac:dyDescent="0.25">
      <c r="A407" s="15">
        <v>13</v>
      </c>
      <c r="B407" s="19">
        <v>15.705080412160264</v>
      </c>
      <c r="F407">
        <v>17</v>
      </c>
      <c r="G407" s="19">
        <v>10.176322038556926</v>
      </c>
    </row>
    <row r="408" spans="1:7" x14ac:dyDescent="0.25">
      <c r="A408" s="15">
        <v>17</v>
      </c>
      <c r="B408" s="19">
        <v>10.176322038556926</v>
      </c>
      <c r="F408">
        <v>75</v>
      </c>
      <c r="G408" s="19">
        <v>4.0909207128429347E-2</v>
      </c>
    </row>
    <row r="409" spans="1:7" x14ac:dyDescent="0.25">
      <c r="A409" s="15">
        <v>75</v>
      </c>
      <c r="B409" s="19">
        <v>4.0909207128429347E-2</v>
      </c>
      <c r="F409">
        <v>76</v>
      </c>
      <c r="G409" s="19">
        <v>4.5598552197591466</v>
      </c>
    </row>
    <row r="410" spans="1:7" x14ac:dyDescent="0.25">
      <c r="A410" s="15">
        <v>76</v>
      </c>
      <c r="B410" s="19">
        <v>4.5598552197591466</v>
      </c>
      <c r="F410">
        <v>78</v>
      </c>
      <c r="G410" s="19">
        <v>18.351887480504203</v>
      </c>
    </row>
    <row r="411" spans="1:7" x14ac:dyDescent="0.25">
      <c r="A411" s="15">
        <v>78</v>
      </c>
      <c r="B411" s="19">
        <v>18.351887480504203</v>
      </c>
      <c r="F411">
        <v>21</v>
      </c>
      <c r="G411" s="19">
        <v>121.69181930914577</v>
      </c>
    </row>
    <row r="412" spans="1:7" x14ac:dyDescent="0.25">
      <c r="A412" s="15">
        <v>21</v>
      </c>
      <c r="B412" s="19">
        <v>121.69181930914577</v>
      </c>
      <c r="F412">
        <v>20</v>
      </c>
      <c r="G412" s="19">
        <v>60.845909654572885</v>
      </c>
    </row>
    <row r="413" spans="1:7" x14ac:dyDescent="0.25">
      <c r="A413" s="15">
        <v>20</v>
      </c>
      <c r="B413" s="19">
        <v>60.845909654572885</v>
      </c>
      <c r="F413">
        <v>18</v>
      </c>
      <c r="G413" s="19">
        <v>91.268864481859339</v>
      </c>
    </row>
    <row r="414" spans="1:7" x14ac:dyDescent="0.25">
      <c r="A414" s="15">
        <v>18</v>
      </c>
      <c r="B414" s="19">
        <v>91.268864481859339</v>
      </c>
      <c r="F414">
        <v>19</v>
      </c>
      <c r="G414" s="19">
        <v>60.845909654572885</v>
      </c>
    </row>
    <row r="415" spans="1:7" x14ac:dyDescent="0.25">
      <c r="A415" s="15">
        <v>19</v>
      </c>
      <c r="B415" s="19">
        <v>60.845909654572885</v>
      </c>
      <c r="F415">
        <v>12</v>
      </c>
      <c r="G415" s="19">
        <v>0</v>
      </c>
    </row>
    <row r="416" spans="1:7" x14ac:dyDescent="0.25">
      <c r="A416" s="15">
        <v>12</v>
      </c>
      <c r="B416" s="19">
        <v>0</v>
      </c>
      <c r="F416">
        <v>15</v>
      </c>
      <c r="G416" s="19">
        <v>57.511414691519015</v>
      </c>
    </row>
    <row r="417" spans="1:7" x14ac:dyDescent="0.25">
      <c r="A417" s="15">
        <v>15</v>
      </c>
      <c r="B417" s="19">
        <v>57.511414691519015</v>
      </c>
      <c r="F417">
        <v>95</v>
      </c>
      <c r="G417" s="19">
        <v>27.028840991025547</v>
      </c>
    </row>
    <row r="418" spans="1:7" x14ac:dyDescent="0.25">
      <c r="A418" s="15">
        <v>95</v>
      </c>
      <c r="B418" s="19">
        <v>27.028840991025547</v>
      </c>
      <c r="F418">
        <v>25</v>
      </c>
      <c r="G418" s="19">
        <v>295.0373321444095</v>
      </c>
    </row>
    <row r="419" spans="1:7" x14ac:dyDescent="0.25">
      <c r="A419" s="15">
        <v>25</v>
      </c>
      <c r="B419" s="19">
        <v>295.0373321444095</v>
      </c>
      <c r="F419">
        <v>16</v>
      </c>
      <c r="G419" s="19">
        <v>17.798846200557389</v>
      </c>
    </row>
    <row r="420" spans="1:7" x14ac:dyDescent="0.25">
      <c r="A420" s="15">
        <v>16</v>
      </c>
      <c r="B420" s="19">
        <v>17.798846200557389</v>
      </c>
      <c r="G420" s="19"/>
    </row>
    <row r="421" spans="1:7" x14ac:dyDescent="0.25">
      <c r="A421" s="15" t="s">
        <v>14</v>
      </c>
      <c r="B421" s="19">
        <v>349524.90230975318</v>
      </c>
      <c r="G421" s="19"/>
    </row>
    <row r="422" spans="1:7" x14ac:dyDescent="0.25">
      <c r="G422" s="19"/>
    </row>
    <row r="423" spans="1:7" x14ac:dyDescent="0.25">
      <c r="G423" s="19"/>
    </row>
    <row r="424" spans="1:7" x14ac:dyDescent="0.25">
      <c r="G424" s="19"/>
    </row>
    <row r="425" spans="1:7" x14ac:dyDescent="0.25">
      <c r="G425"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tabColor theme="4"/>
    <pageSetUpPr fitToPage="1"/>
  </sheetPr>
  <dimension ref="A1:AB8463"/>
  <sheetViews>
    <sheetView showGridLines="0" zoomScale="82" zoomScaleNormal="82" zoomScalePageLayoutView="125" workbookViewId="0">
      <pane ySplit="10" topLeftCell="A11" activePane="bottomLeft" state="frozen"/>
      <selection activeCell="G133" sqref="G133"/>
      <selection pane="bottomLeft" activeCell="C11" sqref="C11"/>
    </sheetView>
  </sheetViews>
  <sheetFormatPr baseColWidth="10" defaultColWidth="10.85546875" defaultRowHeight="12.95" customHeight="1" outlineLevelRow="1" x14ac:dyDescent="0.25"/>
  <cols>
    <col min="1" max="1" width="14.85546875" style="47" customWidth="1"/>
    <col min="2" max="2" width="16.42578125" style="151" customWidth="1"/>
    <col min="3" max="3" width="9.42578125" style="47" customWidth="1"/>
    <col min="4" max="4" width="19.42578125" style="45" customWidth="1"/>
    <col min="5" max="5" width="19.7109375" style="152" bestFit="1" customWidth="1"/>
    <col min="6" max="6" width="39.140625" style="47" customWidth="1"/>
    <col min="7" max="7" width="14" style="46" customWidth="1"/>
    <col min="8" max="8" width="13.85546875" style="47" customWidth="1"/>
    <col min="9" max="9" width="22.7109375" style="153" bestFit="1" customWidth="1"/>
    <col min="10" max="10" width="9.85546875" style="153" customWidth="1"/>
    <col min="11" max="11" width="19" style="153" bestFit="1" customWidth="1"/>
    <col min="12" max="12" width="16.42578125" style="47" customWidth="1"/>
    <col min="13" max="13" width="40.7109375" style="45" bestFit="1" customWidth="1"/>
    <col min="14" max="14" width="15.5703125" style="154" bestFit="1" customWidth="1"/>
    <col min="15" max="15" width="23.7109375" style="47" bestFit="1" customWidth="1"/>
    <col min="16" max="16" width="9.85546875" style="47" bestFit="1" customWidth="1"/>
    <col min="17" max="17" width="9.140625" style="45" customWidth="1"/>
    <col min="18" max="18" width="13" style="48" bestFit="1" customWidth="1"/>
    <col min="19" max="19" width="11.28515625" style="48" customWidth="1"/>
    <col min="20" max="20" width="14.42578125" style="48" customWidth="1"/>
    <col min="21" max="21" width="11.7109375" style="48" bestFit="1" customWidth="1"/>
    <col min="22" max="22" width="18.28515625" style="48" bestFit="1" customWidth="1"/>
    <col min="23" max="28" width="10.85546875" style="48"/>
    <col min="29" max="258" width="10.85546875" style="47"/>
    <col min="259" max="259" width="14.85546875" style="47" customWidth="1"/>
    <col min="260" max="260" width="16.42578125" style="47" customWidth="1"/>
    <col min="261" max="261" width="17.85546875" style="47" customWidth="1"/>
    <col min="262" max="262" width="19.42578125" style="47" customWidth="1"/>
    <col min="263" max="263" width="19.7109375" style="47" bestFit="1" customWidth="1"/>
    <col min="264" max="264" width="39.140625" style="47" customWidth="1"/>
    <col min="265" max="265" width="14" style="47" customWidth="1"/>
    <col min="266" max="266" width="11.85546875" style="47" customWidth="1"/>
    <col min="267" max="267" width="21.85546875" style="47" customWidth="1"/>
    <col min="268" max="268" width="16.28515625" style="47" bestFit="1" customWidth="1"/>
    <col min="269" max="269" width="40.7109375" style="47" bestFit="1" customWidth="1"/>
    <col min="270" max="270" width="9.85546875" style="47" bestFit="1" customWidth="1"/>
    <col min="271" max="271" width="9" style="47" bestFit="1" customWidth="1"/>
    <col min="272" max="272" width="9.85546875" style="47" bestFit="1" customWidth="1"/>
    <col min="273" max="273" width="15.7109375" style="47" bestFit="1" customWidth="1"/>
    <col min="274" max="274" width="13" style="47" bestFit="1" customWidth="1"/>
    <col min="275" max="275" width="7.42578125" style="47" bestFit="1" customWidth="1"/>
    <col min="276" max="276" width="11.85546875" style="47" customWidth="1"/>
    <col min="277" max="277" width="13.28515625" style="47" bestFit="1" customWidth="1"/>
    <col min="278" max="514" width="10.85546875" style="47"/>
    <col min="515" max="515" width="14.85546875" style="47" customWidth="1"/>
    <col min="516" max="516" width="16.42578125" style="47" customWidth="1"/>
    <col min="517" max="517" width="17.85546875" style="47" customWidth="1"/>
    <col min="518" max="518" width="19.42578125" style="47" customWidth="1"/>
    <col min="519" max="519" width="19.7109375" style="47" bestFit="1" customWidth="1"/>
    <col min="520" max="520" width="39.140625" style="47" customWidth="1"/>
    <col min="521" max="521" width="14" style="47" customWidth="1"/>
    <col min="522" max="522" width="11.85546875" style="47" customWidth="1"/>
    <col min="523" max="523" width="21.85546875" style="47" customWidth="1"/>
    <col min="524" max="524" width="16.28515625" style="47" bestFit="1" customWidth="1"/>
    <col min="525" max="525" width="40.7109375" style="47" bestFit="1" customWidth="1"/>
    <col min="526" max="526" width="9.85546875" style="47" bestFit="1" customWidth="1"/>
    <col min="527" max="527" width="9" style="47" bestFit="1" customWidth="1"/>
    <col min="528" max="528" width="9.85546875" style="47" bestFit="1" customWidth="1"/>
    <col min="529" max="529" width="15.7109375" style="47" bestFit="1" customWidth="1"/>
    <col min="530" max="530" width="13" style="47" bestFit="1" customWidth="1"/>
    <col min="531" max="531" width="7.42578125" style="47" bestFit="1" customWidth="1"/>
    <col min="532" max="532" width="11.85546875" style="47" customWidth="1"/>
    <col min="533" max="533" width="13.28515625" style="47" bestFit="1" customWidth="1"/>
    <col min="534" max="770" width="10.85546875" style="47"/>
    <col min="771" max="771" width="14.85546875" style="47" customWidth="1"/>
    <col min="772" max="772" width="16.42578125" style="47" customWidth="1"/>
    <col min="773" max="773" width="17.85546875" style="47" customWidth="1"/>
    <col min="774" max="774" width="19.42578125" style="47" customWidth="1"/>
    <col min="775" max="775" width="19.7109375" style="47" bestFit="1" customWidth="1"/>
    <col min="776" max="776" width="39.140625" style="47" customWidth="1"/>
    <col min="777" max="777" width="14" style="47" customWidth="1"/>
    <col min="778" max="778" width="11.85546875" style="47" customWidth="1"/>
    <col min="779" max="779" width="21.85546875" style="47" customWidth="1"/>
    <col min="780" max="780" width="16.28515625" style="47" bestFit="1" customWidth="1"/>
    <col min="781" max="781" width="40.7109375" style="47" bestFit="1" customWidth="1"/>
    <col min="782" max="782" width="9.85546875" style="47" bestFit="1" customWidth="1"/>
    <col min="783" max="783" width="9" style="47" bestFit="1" customWidth="1"/>
    <col min="784" max="784" width="9.85546875" style="47" bestFit="1" customWidth="1"/>
    <col min="785" max="785" width="15.7109375" style="47" bestFit="1" customWidth="1"/>
    <col min="786" max="786" width="13" style="47" bestFit="1" customWidth="1"/>
    <col min="787" max="787" width="7.42578125" style="47" bestFit="1" customWidth="1"/>
    <col min="788" max="788" width="11.85546875" style="47" customWidth="1"/>
    <col min="789" max="789" width="13.28515625" style="47" bestFit="1" customWidth="1"/>
    <col min="790" max="1026" width="10.85546875" style="47"/>
    <col min="1027" max="1027" width="14.85546875" style="47" customWidth="1"/>
    <col min="1028" max="1028" width="16.42578125" style="47" customWidth="1"/>
    <col min="1029" max="1029" width="17.85546875" style="47" customWidth="1"/>
    <col min="1030" max="1030" width="19.42578125" style="47" customWidth="1"/>
    <col min="1031" max="1031" width="19.7109375" style="47" bestFit="1" customWidth="1"/>
    <col min="1032" max="1032" width="39.140625" style="47" customWidth="1"/>
    <col min="1033" max="1033" width="14" style="47" customWidth="1"/>
    <col min="1034" max="1034" width="11.85546875" style="47" customWidth="1"/>
    <col min="1035" max="1035" width="21.85546875" style="47" customWidth="1"/>
    <col min="1036" max="1036" width="16.28515625" style="47" bestFit="1" customWidth="1"/>
    <col min="1037" max="1037" width="40.7109375" style="47" bestFit="1" customWidth="1"/>
    <col min="1038" max="1038" width="9.85546875" style="47" bestFit="1" customWidth="1"/>
    <col min="1039" max="1039" width="9" style="47" bestFit="1" customWidth="1"/>
    <col min="1040" max="1040" width="9.85546875" style="47" bestFit="1" customWidth="1"/>
    <col min="1041" max="1041" width="15.7109375" style="47" bestFit="1" customWidth="1"/>
    <col min="1042" max="1042" width="13" style="47" bestFit="1" customWidth="1"/>
    <col min="1043" max="1043" width="7.42578125" style="47" bestFit="1" customWidth="1"/>
    <col min="1044" max="1044" width="11.85546875" style="47" customWidth="1"/>
    <col min="1045" max="1045" width="13.28515625" style="47" bestFit="1" customWidth="1"/>
    <col min="1046" max="1282" width="10.85546875" style="47"/>
    <col min="1283" max="1283" width="14.85546875" style="47" customWidth="1"/>
    <col min="1284" max="1284" width="16.42578125" style="47" customWidth="1"/>
    <col min="1285" max="1285" width="17.85546875" style="47" customWidth="1"/>
    <col min="1286" max="1286" width="19.42578125" style="47" customWidth="1"/>
    <col min="1287" max="1287" width="19.7109375" style="47" bestFit="1" customWidth="1"/>
    <col min="1288" max="1288" width="39.140625" style="47" customWidth="1"/>
    <col min="1289" max="1289" width="14" style="47" customWidth="1"/>
    <col min="1290" max="1290" width="11.85546875" style="47" customWidth="1"/>
    <col min="1291" max="1291" width="21.85546875" style="47" customWidth="1"/>
    <col min="1292" max="1292" width="16.28515625" style="47" bestFit="1" customWidth="1"/>
    <col min="1293" max="1293" width="40.7109375" style="47" bestFit="1" customWidth="1"/>
    <col min="1294" max="1294" width="9.85546875" style="47" bestFit="1" customWidth="1"/>
    <col min="1295" max="1295" width="9" style="47" bestFit="1" customWidth="1"/>
    <col min="1296" max="1296" width="9.85546875" style="47" bestFit="1" customWidth="1"/>
    <col min="1297" max="1297" width="15.7109375" style="47" bestFit="1" customWidth="1"/>
    <col min="1298" max="1298" width="13" style="47" bestFit="1" customWidth="1"/>
    <col min="1299" max="1299" width="7.42578125" style="47" bestFit="1" customWidth="1"/>
    <col min="1300" max="1300" width="11.85546875" style="47" customWidth="1"/>
    <col min="1301" max="1301" width="13.28515625" style="47" bestFit="1" customWidth="1"/>
    <col min="1302" max="1538" width="10.85546875" style="47"/>
    <col min="1539" max="1539" width="14.85546875" style="47" customWidth="1"/>
    <col min="1540" max="1540" width="16.42578125" style="47" customWidth="1"/>
    <col min="1541" max="1541" width="17.85546875" style="47" customWidth="1"/>
    <col min="1542" max="1542" width="19.42578125" style="47" customWidth="1"/>
    <col min="1543" max="1543" width="19.7109375" style="47" bestFit="1" customWidth="1"/>
    <col min="1544" max="1544" width="39.140625" style="47" customWidth="1"/>
    <col min="1545" max="1545" width="14" style="47" customWidth="1"/>
    <col min="1546" max="1546" width="11.85546875" style="47" customWidth="1"/>
    <col min="1547" max="1547" width="21.85546875" style="47" customWidth="1"/>
    <col min="1548" max="1548" width="16.28515625" style="47" bestFit="1" customWidth="1"/>
    <col min="1549" max="1549" width="40.7109375" style="47" bestFit="1" customWidth="1"/>
    <col min="1550" max="1550" width="9.85546875" style="47" bestFit="1" customWidth="1"/>
    <col min="1551" max="1551" width="9" style="47" bestFit="1" customWidth="1"/>
    <col min="1552" max="1552" width="9.85546875" style="47" bestFit="1" customWidth="1"/>
    <col min="1553" max="1553" width="15.7109375" style="47" bestFit="1" customWidth="1"/>
    <col min="1554" max="1554" width="13" style="47" bestFit="1" customWidth="1"/>
    <col min="1555" max="1555" width="7.42578125" style="47" bestFit="1" customWidth="1"/>
    <col min="1556" max="1556" width="11.85546875" style="47" customWidth="1"/>
    <col min="1557" max="1557" width="13.28515625" style="47" bestFit="1" customWidth="1"/>
    <col min="1558" max="1794" width="10.85546875" style="47"/>
    <col min="1795" max="1795" width="14.85546875" style="47" customWidth="1"/>
    <col min="1796" max="1796" width="16.42578125" style="47" customWidth="1"/>
    <col min="1797" max="1797" width="17.85546875" style="47" customWidth="1"/>
    <col min="1798" max="1798" width="19.42578125" style="47" customWidth="1"/>
    <col min="1799" max="1799" width="19.7109375" style="47" bestFit="1" customWidth="1"/>
    <col min="1800" max="1800" width="39.140625" style="47" customWidth="1"/>
    <col min="1801" max="1801" width="14" style="47" customWidth="1"/>
    <col min="1802" max="1802" width="11.85546875" style="47" customWidth="1"/>
    <col min="1803" max="1803" width="21.85546875" style="47" customWidth="1"/>
    <col min="1804" max="1804" width="16.28515625" style="47" bestFit="1" customWidth="1"/>
    <col min="1805" max="1805" width="40.7109375" style="47" bestFit="1" customWidth="1"/>
    <col min="1806" max="1806" width="9.85546875" style="47" bestFit="1" customWidth="1"/>
    <col min="1807" max="1807" width="9" style="47" bestFit="1" customWidth="1"/>
    <col min="1808" max="1808" width="9.85546875" style="47" bestFit="1" customWidth="1"/>
    <col min="1809" max="1809" width="15.7109375" style="47" bestFit="1" customWidth="1"/>
    <col min="1810" max="1810" width="13" style="47" bestFit="1" customWidth="1"/>
    <col min="1811" max="1811" width="7.42578125" style="47" bestFit="1" customWidth="1"/>
    <col min="1812" max="1812" width="11.85546875" style="47" customWidth="1"/>
    <col min="1813" max="1813" width="13.28515625" style="47" bestFit="1" customWidth="1"/>
    <col min="1814" max="2050" width="10.85546875" style="47"/>
    <col min="2051" max="2051" width="14.85546875" style="47" customWidth="1"/>
    <col min="2052" max="2052" width="16.42578125" style="47" customWidth="1"/>
    <col min="2053" max="2053" width="17.85546875" style="47" customWidth="1"/>
    <col min="2054" max="2054" width="19.42578125" style="47" customWidth="1"/>
    <col min="2055" max="2055" width="19.7109375" style="47" bestFit="1" customWidth="1"/>
    <col min="2056" max="2056" width="39.140625" style="47" customWidth="1"/>
    <col min="2057" max="2057" width="14" style="47" customWidth="1"/>
    <col min="2058" max="2058" width="11.85546875" style="47" customWidth="1"/>
    <col min="2059" max="2059" width="21.85546875" style="47" customWidth="1"/>
    <col min="2060" max="2060" width="16.28515625" style="47" bestFit="1" customWidth="1"/>
    <col min="2061" max="2061" width="40.7109375" style="47" bestFit="1" customWidth="1"/>
    <col min="2062" max="2062" width="9.85546875" style="47" bestFit="1" customWidth="1"/>
    <col min="2063" max="2063" width="9" style="47" bestFit="1" customWidth="1"/>
    <col min="2064" max="2064" width="9.85546875" style="47" bestFit="1" customWidth="1"/>
    <col min="2065" max="2065" width="15.7109375" style="47" bestFit="1" customWidth="1"/>
    <col min="2066" max="2066" width="13" style="47" bestFit="1" customWidth="1"/>
    <col min="2067" max="2067" width="7.42578125" style="47" bestFit="1" customWidth="1"/>
    <col min="2068" max="2068" width="11.85546875" style="47" customWidth="1"/>
    <col min="2069" max="2069" width="13.28515625" style="47" bestFit="1" customWidth="1"/>
    <col min="2070" max="2306" width="10.85546875" style="47"/>
    <col min="2307" max="2307" width="14.85546875" style="47" customWidth="1"/>
    <col min="2308" max="2308" width="16.42578125" style="47" customWidth="1"/>
    <col min="2309" max="2309" width="17.85546875" style="47" customWidth="1"/>
    <col min="2310" max="2310" width="19.42578125" style="47" customWidth="1"/>
    <col min="2311" max="2311" width="19.7109375" style="47" bestFit="1" customWidth="1"/>
    <col min="2312" max="2312" width="39.140625" style="47" customWidth="1"/>
    <col min="2313" max="2313" width="14" style="47" customWidth="1"/>
    <col min="2314" max="2314" width="11.85546875" style="47" customWidth="1"/>
    <col min="2315" max="2315" width="21.85546875" style="47" customWidth="1"/>
    <col min="2316" max="2316" width="16.28515625" style="47" bestFit="1" customWidth="1"/>
    <col min="2317" max="2317" width="40.7109375" style="47" bestFit="1" customWidth="1"/>
    <col min="2318" max="2318" width="9.85546875" style="47" bestFit="1" customWidth="1"/>
    <col min="2319" max="2319" width="9" style="47" bestFit="1" customWidth="1"/>
    <col min="2320" max="2320" width="9.85546875" style="47" bestFit="1" customWidth="1"/>
    <col min="2321" max="2321" width="15.7109375" style="47" bestFit="1" customWidth="1"/>
    <col min="2322" max="2322" width="13" style="47" bestFit="1" customWidth="1"/>
    <col min="2323" max="2323" width="7.42578125" style="47" bestFit="1" customWidth="1"/>
    <col min="2324" max="2324" width="11.85546875" style="47" customWidth="1"/>
    <col min="2325" max="2325" width="13.28515625" style="47" bestFit="1" customWidth="1"/>
    <col min="2326" max="2562" width="10.85546875" style="47"/>
    <col min="2563" max="2563" width="14.85546875" style="47" customWidth="1"/>
    <col min="2564" max="2564" width="16.42578125" style="47" customWidth="1"/>
    <col min="2565" max="2565" width="17.85546875" style="47" customWidth="1"/>
    <col min="2566" max="2566" width="19.42578125" style="47" customWidth="1"/>
    <col min="2567" max="2567" width="19.7109375" style="47" bestFit="1" customWidth="1"/>
    <col min="2568" max="2568" width="39.140625" style="47" customWidth="1"/>
    <col min="2569" max="2569" width="14" style="47" customWidth="1"/>
    <col min="2570" max="2570" width="11.85546875" style="47" customWidth="1"/>
    <col min="2571" max="2571" width="21.85546875" style="47" customWidth="1"/>
    <col min="2572" max="2572" width="16.28515625" style="47" bestFit="1" customWidth="1"/>
    <col min="2573" max="2573" width="40.7109375" style="47" bestFit="1" customWidth="1"/>
    <col min="2574" max="2574" width="9.85546875" style="47" bestFit="1" customWidth="1"/>
    <col min="2575" max="2575" width="9" style="47" bestFit="1" customWidth="1"/>
    <col min="2576" max="2576" width="9.85546875" style="47" bestFit="1" customWidth="1"/>
    <col min="2577" max="2577" width="15.7109375" style="47" bestFit="1" customWidth="1"/>
    <col min="2578" max="2578" width="13" style="47" bestFit="1" customWidth="1"/>
    <col min="2579" max="2579" width="7.42578125" style="47" bestFit="1" customWidth="1"/>
    <col min="2580" max="2580" width="11.85546875" style="47" customWidth="1"/>
    <col min="2581" max="2581" width="13.28515625" style="47" bestFit="1" customWidth="1"/>
    <col min="2582" max="2818" width="10.85546875" style="47"/>
    <col min="2819" max="2819" width="14.85546875" style="47" customWidth="1"/>
    <col min="2820" max="2820" width="16.42578125" style="47" customWidth="1"/>
    <col min="2821" max="2821" width="17.85546875" style="47" customWidth="1"/>
    <col min="2822" max="2822" width="19.42578125" style="47" customWidth="1"/>
    <col min="2823" max="2823" width="19.7109375" style="47" bestFit="1" customWidth="1"/>
    <col min="2824" max="2824" width="39.140625" style="47" customWidth="1"/>
    <col min="2825" max="2825" width="14" style="47" customWidth="1"/>
    <col min="2826" max="2826" width="11.85546875" style="47" customWidth="1"/>
    <col min="2827" max="2827" width="21.85546875" style="47" customWidth="1"/>
    <col min="2828" max="2828" width="16.28515625" style="47" bestFit="1" customWidth="1"/>
    <col min="2829" max="2829" width="40.7109375" style="47" bestFit="1" customWidth="1"/>
    <col min="2830" max="2830" width="9.85546875" style="47" bestFit="1" customWidth="1"/>
    <col min="2831" max="2831" width="9" style="47" bestFit="1" customWidth="1"/>
    <col min="2832" max="2832" width="9.85546875" style="47" bestFit="1" customWidth="1"/>
    <col min="2833" max="2833" width="15.7109375" style="47" bestFit="1" customWidth="1"/>
    <col min="2834" max="2834" width="13" style="47" bestFit="1" customWidth="1"/>
    <col min="2835" max="2835" width="7.42578125" style="47" bestFit="1" customWidth="1"/>
    <col min="2836" max="2836" width="11.85546875" style="47" customWidth="1"/>
    <col min="2837" max="2837" width="13.28515625" style="47" bestFit="1" customWidth="1"/>
    <col min="2838" max="3074" width="10.85546875" style="47"/>
    <col min="3075" max="3075" width="14.85546875" style="47" customWidth="1"/>
    <col min="3076" max="3076" width="16.42578125" style="47" customWidth="1"/>
    <col min="3077" max="3077" width="17.85546875" style="47" customWidth="1"/>
    <col min="3078" max="3078" width="19.42578125" style="47" customWidth="1"/>
    <col min="3079" max="3079" width="19.7109375" style="47" bestFit="1" customWidth="1"/>
    <col min="3080" max="3080" width="39.140625" style="47" customWidth="1"/>
    <col min="3081" max="3081" width="14" style="47" customWidth="1"/>
    <col min="3082" max="3082" width="11.85546875" style="47" customWidth="1"/>
    <col min="3083" max="3083" width="21.85546875" style="47" customWidth="1"/>
    <col min="3084" max="3084" width="16.28515625" style="47" bestFit="1" customWidth="1"/>
    <col min="3085" max="3085" width="40.7109375" style="47" bestFit="1" customWidth="1"/>
    <col min="3086" max="3086" width="9.85546875" style="47" bestFit="1" customWidth="1"/>
    <col min="3087" max="3087" width="9" style="47" bestFit="1" customWidth="1"/>
    <col min="3088" max="3088" width="9.85546875" style="47" bestFit="1" customWidth="1"/>
    <col min="3089" max="3089" width="15.7109375" style="47" bestFit="1" customWidth="1"/>
    <col min="3090" max="3090" width="13" style="47" bestFit="1" customWidth="1"/>
    <col min="3091" max="3091" width="7.42578125" style="47" bestFit="1" customWidth="1"/>
    <col min="3092" max="3092" width="11.85546875" style="47" customWidth="1"/>
    <col min="3093" max="3093" width="13.28515625" style="47" bestFit="1" customWidth="1"/>
    <col min="3094" max="3330" width="10.85546875" style="47"/>
    <col min="3331" max="3331" width="14.85546875" style="47" customWidth="1"/>
    <col min="3332" max="3332" width="16.42578125" style="47" customWidth="1"/>
    <col min="3333" max="3333" width="17.85546875" style="47" customWidth="1"/>
    <col min="3334" max="3334" width="19.42578125" style="47" customWidth="1"/>
    <col min="3335" max="3335" width="19.7109375" style="47" bestFit="1" customWidth="1"/>
    <col min="3336" max="3336" width="39.140625" style="47" customWidth="1"/>
    <col min="3337" max="3337" width="14" style="47" customWidth="1"/>
    <col min="3338" max="3338" width="11.85546875" style="47" customWidth="1"/>
    <col min="3339" max="3339" width="21.85546875" style="47" customWidth="1"/>
    <col min="3340" max="3340" width="16.28515625" style="47" bestFit="1" customWidth="1"/>
    <col min="3341" max="3341" width="40.7109375" style="47" bestFit="1" customWidth="1"/>
    <col min="3342" max="3342" width="9.85546875" style="47" bestFit="1" customWidth="1"/>
    <col min="3343" max="3343" width="9" style="47" bestFit="1" customWidth="1"/>
    <col min="3344" max="3344" width="9.85546875" style="47" bestFit="1" customWidth="1"/>
    <col min="3345" max="3345" width="15.7109375" style="47" bestFit="1" customWidth="1"/>
    <col min="3346" max="3346" width="13" style="47" bestFit="1" customWidth="1"/>
    <col min="3347" max="3347" width="7.42578125" style="47" bestFit="1" customWidth="1"/>
    <col min="3348" max="3348" width="11.85546875" style="47" customWidth="1"/>
    <col min="3349" max="3349" width="13.28515625" style="47" bestFit="1" customWidth="1"/>
    <col min="3350" max="3586" width="10.85546875" style="47"/>
    <col min="3587" max="3587" width="14.85546875" style="47" customWidth="1"/>
    <col min="3588" max="3588" width="16.42578125" style="47" customWidth="1"/>
    <col min="3589" max="3589" width="17.85546875" style="47" customWidth="1"/>
    <col min="3590" max="3590" width="19.42578125" style="47" customWidth="1"/>
    <col min="3591" max="3591" width="19.7109375" style="47" bestFit="1" customWidth="1"/>
    <col min="3592" max="3592" width="39.140625" style="47" customWidth="1"/>
    <col min="3593" max="3593" width="14" style="47" customWidth="1"/>
    <col min="3594" max="3594" width="11.85546875" style="47" customWidth="1"/>
    <col min="3595" max="3595" width="21.85546875" style="47" customWidth="1"/>
    <col min="3596" max="3596" width="16.28515625" style="47" bestFit="1" customWidth="1"/>
    <col min="3597" max="3597" width="40.7109375" style="47" bestFit="1" customWidth="1"/>
    <col min="3598" max="3598" width="9.85546875" style="47" bestFit="1" customWidth="1"/>
    <col min="3599" max="3599" width="9" style="47" bestFit="1" customWidth="1"/>
    <col min="3600" max="3600" width="9.85546875" style="47" bestFit="1" customWidth="1"/>
    <col min="3601" max="3601" width="15.7109375" style="47" bestFit="1" customWidth="1"/>
    <col min="3602" max="3602" width="13" style="47" bestFit="1" customWidth="1"/>
    <col min="3603" max="3603" width="7.42578125" style="47" bestFit="1" customWidth="1"/>
    <col min="3604" max="3604" width="11.85546875" style="47" customWidth="1"/>
    <col min="3605" max="3605" width="13.28515625" style="47" bestFit="1" customWidth="1"/>
    <col min="3606" max="3842" width="10.85546875" style="47"/>
    <col min="3843" max="3843" width="14.85546875" style="47" customWidth="1"/>
    <col min="3844" max="3844" width="16.42578125" style="47" customWidth="1"/>
    <col min="3845" max="3845" width="17.85546875" style="47" customWidth="1"/>
    <col min="3846" max="3846" width="19.42578125" style="47" customWidth="1"/>
    <col min="3847" max="3847" width="19.7109375" style="47" bestFit="1" customWidth="1"/>
    <col min="3848" max="3848" width="39.140625" style="47" customWidth="1"/>
    <col min="3849" max="3849" width="14" style="47" customWidth="1"/>
    <col min="3850" max="3850" width="11.85546875" style="47" customWidth="1"/>
    <col min="3851" max="3851" width="21.85546875" style="47" customWidth="1"/>
    <col min="3852" max="3852" width="16.28515625" style="47" bestFit="1" customWidth="1"/>
    <col min="3853" max="3853" width="40.7109375" style="47" bestFit="1" customWidth="1"/>
    <col min="3854" max="3854" width="9.85546875" style="47" bestFit="1" customWidth="1"/>
    <col min="3855" max="3855" width="9" style="47" bestFit="1" customWidth="1"/>
    <col min="3856" max="3856" width="9.85546875" style="47" bestFit="1" customWidth="1"/>
    <col min="3857" max="3857" width="15.7109375" style="47" bestFit="1" customWidth="1"/>
    <col min="3858" max="3858" width="13" style="47" bestFit="1" customWidth="1"/>
    <col min="3859" max="3859" width="7.42578125" style="47" bestFit="1" customWidth="1"/>
    <col min="3860" max="3860" width="11.85546875" style="47" customWidth="1"/>
    <col min="3861" max="3861" width="13.28515625" style="47" bestFit="1" customWidth="1"/>
    <col min="3862" max="4098" width="10.85546875" style="47"/>
    <col min="4099" max="4099" width="14.85546875" style="47" customWidth="1"/>
    <col min="4100" max="4100" width="16.42578125" style="47" customWidth="1"/>
    <col min="4101" max="4101" width="17.85546875" style="47" customWidth="1"/>
    <col min="4102" max="4102" width="19.42578125" style="47" customWidth="1"/>
    <col min="4103" max="4103" width="19.7109375" style="47" bestFit="1" customWidth="1"/>
    <col min="4104" max="4104" width="39.140625" style="47" customWidth="1"/>
    <col min="4105" max="4105" width="14" style="47" customWidth="1"/>
    <col min="4106" max="4106" width="11.85546875" style="47" customWidth="1"/>
    <col min="4107" max="4107" width="21.85546875" style="47" customWidth="1"/>
    <col min="4108" max="4108" width="16.28515625" style="47" bestFit="1" customWidth="1"/>
    <col min="4109" max="4109" width="40.7109375" style="47" bestFit="1" customWidth="1"/>
    <col min="4110" max="4110" width="9.85546875" style="47" bestFit="1" customWidth="1"/>
    <col min="4111" max="4111" width="9" style="47" bestFit="1" customWidth="1"/>
    <col min="4112" max="4112" width="9.85546875" style="47" bestFit="1" customWidth="1"/>
    <col min="4113" max="4113" width="15.7109375" style="47" bestFit="1" customWidth="1"/>
    <col min="4114" max="4114" width="13" style="47" bestFit="1" customWidth="1"/>
    <col min="4115" max="4115" width="7.42578125" style="47" bestFit="1" customWidth="1"/>
    <col min="4116" max="4116" width="11.85546875" style="47" customWidth="1"/>
    <col min="4117" max="4117" width="13.28515625" style="47" bestFit="1" customWidth="1"/>
    <col min="4118" max="4354" width="10.85546875" style="47"/>
    <col min="4355" max="4355" width="14.85546875" style="47" customWidth="1"/>
    <col min="4356" max="4356" width="16.42578125" style="47" customWidth="1"/>
    <col min="4357" max="4357" width="17.85546875" style="47" customWidth="1"/>
    <col min="4358" max="4358" width="19.42578125" style="47" customWidth="1"/>
    <col min="4359" max="4359" width="19.7109375" style="47" bestFit="1" customWidth="1"/>
    <col min="4360" max="4360" width="39.140625" style="47" customWidth="1"/>
    <col min="4361" max="4361" width="14" style="47" customWidth="1"/>
    <col min="4362" max="4362" width="11.85546875" style="47" customWidth="1"/>
    <col min="4363" max="4363" width="21.85546875" style="47" customWidth="1"/>
    <col min="4364" max="4364" width="16.28515625" style="47" bestFit="1" customWidth="1"/>
    <col min="4365" max="4365" width="40.7109375" style="47" bestFit="1" customWidth="1"/>
    <col min="4366" max="4366" width="9.85546875" style="47" bestFit="1" customWidth="1"/>
    <col min="4367" max="4367" width="9" style="47" bestFit="1" customWidth="1"/>
    <col min="4368" max="4368" width="9.85546875" style="47" bestFit="1" customWidth="1"/>
    <col min="4369" max="4369" width="15.7109375" style="47" bestFit="1" customWidth="1"/>
    <col min="4370" max="4370" width="13" style="47" bestFit="1" customWidth="1"/>
    <col min="4371" max="4371" width="7.42578125" style="47" bestFit="1" customWidth="1"/>
    <col min="4372" max="4372" width="11.85546875" style="47" customWidth="1"/>
    <col min="4373" max="4373" width="13.28515625" style="47" bestFit="1" customWidth="1"/>
    <col min="4374" max="4610" width="10.85546875" style="47"/>
    <col min="4611" max="4611" width="14.85546875" style="47" customWidth="1"/>
    <col min="4612" max="4612" width="16.42578125" style="47" customWidth="1"/>
    <col min="4613" max="4613" width="17.85546875" style="47" customWidth="1"/>
    <col min="4614" max="4614" width="19.42578125" style="47" customWidth="1"/>
    <col min="4615" max="4615" width="19.7109375" style="47" bestFit="1" customWidth="1"/>
    <col min="4616" max="4616" width="39.140625" style="47" customWidth="1"/>
    <col min="4617" max="4617" width="14" style="47" customWidth="1"/>
    <col min="4618" max="4618" width="11.85546875" style="47" customWidth="1"/>
    <col min="4619" max="4619" width="21.85546875" style="47" customWidth="1"/>
    <col min="4620" max="4620" width="16.28515625" style="47" bestFit="1" customWidth="1"/>
    <col min="4621" max="4621" width="40.7109375" style="47" bestFit="1" customWidth="1"/>
    <col min="4622" max="4622" width="9.85546875" style="47" bestFit="1" customWidth="1"/>
    <col min="4623" max="4623" width="9" style="47" bestFit="1" customWidth="1"/>
    <col min="4624" max="4624" width="9.85546875" style="47" bestFit="1" customWidth="1"/>
    <col min="4625" max="4625" width="15.7109375" style="47" bestFit="1" customWidth="1"/>
    <col min="4626" max="4626" width="13" style="47" bestFit="1" customWidth="1"/>
    <col min="4627" max="4627" width="7.42578125" style="47" bestFit="1" customWidth="1"/>
    <col min="4628" max="4628" width="11.85546875" style="47" customWidth="1"/>
    <col min="4629" max="4629" width="13.28515625" style="47" bestFit="1" customWidth="1"/>
    <col min="4630" max="4866" width="10.85546875" style="47"/>
    <col min="4867" max="4867" width="14.85546875" style="47" customWidth="1"/>
    <col min="4868" max="4868" width="16.42578125" style="47" customWidth="1"/>
    <col min="4869" max="4869" width="17.85546875" style="47" customWidth="1"/>
    <col min="4870" max="4870" width="19.42578125" style="47" customWidth="1"/>
    <col min="4871" max="4871" width="19.7109375" style="47" bestFit="1" customWidth="1"/>
    <col min="4872" max="4872" width="39.140625" style="47" customWidth="1"/>
    <col min="4873" max="4873" width="14" style="47" customWidth="1"/>
    <col min="4874" max="4874" width="11.85546875" style="47" customWidth="1"/>
    <col min="4875" max="4875" width="21.85546875" style="47" customWidth="1"/>
    <col min="4876" max="4876" width="16.28515625" style="47" bestFit="1" customWidth="1"/>
    <col min="4877" max="4877" width="40.7109375" style="47" bestFit="1" customWidth="1"/>
    <col min="4878" max="4878" width="9.85546875" style="47" bestFit="1" customWidth="1"/>
    <col min="4879" max="4879" width="9" style="47" bestFit="1" customWidth="1"/>
    <col min="4880" max="4880" width="9.85546875" style="47" bestFit="1" customWidth="1"/>
    <col min="4881" max="4881" width="15.7109375" style="47" bestFit="1" customWidth="1"/>
    <col min="4882" max="4882" width="13" style="47" bestFit="1" customWidth="1"/>
    <col min="4883" max="4883" width="7.42578125" style="47" bestFit="1" customWidth="1"/>
    <col min="4884" max="4884" width="11.85546875" style="47" customWidth="1"/>
    <col min="4885" max="4885" width="13.28515625" style="47" bestFit="1" customWidth="1"/>
    <col min="4886" max="5122" width="10.85546875" style="47"/>
    <col min="5123" max="5123" width="14.85546875" style="47" customWidth="1"/>
    <col min="5124" max="5124" width="16.42578125" style="47" customWidth="1"/>
    <col min="5125" max="5125" width="17.85546875" style="47" customWidth="1"/>
    <col min="5126" max="5126" width="19.42578125" style="47" customWidth="1"/>
    <col min="5127" max="5127" width="19.7109375" style="47" bestFit="1" customWidth="1"/>
    <col min="5128" max="5128" width="39.140625" style="47" customWidth="1"/>
    <col min="5129" max="5129" width="14" style="47" customWidth="1"/>
    <col min="5130" max="5130" width="11.85546875" style="47" customWidth="1"/>
    <col min="5131" max="5131" width="21.85546875" style="47" customWidth="1"/>
    <col min="5132" max="5132" width="16.28515625" style="47" bestFit="1" customWidth="1"/>
    <col min="5133" max="5133" width="40.7109375" style="47" bestFit="1" customWidth="1"/>
    <col min="5134" max="5134" width="9.85546875" style="47" bestFit="1" customWidth="1"/>
    <col min="5135" max="5135" width="9" style="47" bestFit="1" customWidth="1"/>
    <col min="5136" max="5136" width="9.85546875" style="47" bestFit="1" customWidth="1"/>
    <col min="5137" max="5137" width="15.7109375" style="47" bestFit="1" customWidth="1"/>
    <col min="5138" max="5138" width="13" style="47" bestFit="1" customWidth="1"/>
    <col min="5139" max="5139" width="7.42578125" style="47" bestFit="1" customWidth="1"/>
    <col min="5140" max="5140" width="11.85546875" style="47" customWidth="1"/>
    <col min="5141" max="5141" width="13.28515625" style="47" bestFit="1" customWidth="1"/>
    <col min="5142" max="5378" width="10.85546875" style="47"/>
    <col min="5379" max="5379" width="14.85546875" style="47" customWidth="1"/>
    <col min="5380" max="5380" width="16.42578125" style="47" customWidth="1"/>
    <col min="5381" max="5381" width="17.85546875" style="47" customWidth="1"/>
    <col min="5382" max="5382" width="19.42578125" style="47" customWidth="1"/>
    <col min="5383" max="5383" width="19.7109375" style="47" bestFit="1" customWidth="1"/>
    <col min="5384" max="5384" width="39.140625" style="47" customWidth="1"/>
    <col min="5385" max="5385" width="14" style="47" customWidth="1"/>
    <col min="5386" max="5386" width="11.85546875" style="47" customWidth="1"/>
    <col min="5387" max="5387" width="21.85546875" style="47" customWidth="1"/>
    <col min="5388" max="5388" width="16.28515625" style="47" bestFit="1" customWidth="1"/>
    <col min="5389" max="5389" width="40.7109375" style="47" bestFit="1" customWidth="1"/>
    <col min="5390" max="5390" width="9.85546875" style="47" bestFit="1" customWidth="1"/>
    <col min="5391" max="5391" width="9" style="47" bestFit="1" customWidth="1"/>
    <col min="5392" max="5392" width="9.85546875" style="47" bestFit="1" customWidth="1"/>
    <col min="5393" max="5393" width="15.7109375" style="47" bestFit="1" customWidth="1"/>
    <col min="5394" max="5394" width="13" style="47" bestFit="1" customWidth="1"/>
    <col min="5395" max="5395" width="7.42578125" style="47" bestFit="1" customWidth="1"/>
    <col min="5396" max="5396" width="11.85546875" style="47" customWidth="1"/>
    <col min="5397" max="5397" width="13.28515625" style="47" bestFit="1" customWidth="1"/>
    <col min="5398" max="5634" width="10.85546875" style="47"/>
    <col min="5635" max="5635" width="14.85546875" style="47" customWidth="1"/>
    <col min="5636" max="5636" width="16.42578125" style="47" customWidth="1"/>
    <col min="5637" max="5637" width="17.85546875" style="47" customWidth="1"/>
    <col min="5638" max="5638" width="19.42578125" style="47" customWidth="1"/>
    <col min="5639" max="5639" width="19.7109375" style="47" bestFit="1" customWidth="1"/>
    <col min="5640" max="5640" width="39.140625" style="47" customWidth="1"/>
    <col min="5641" max="5641" width="14" style="47" customWidth="1"/>
    <col min="5642" max="5642" width="11.85546875" style="47" customWidth="1"/>
    <col min="5643" max="5643" width="21.85546875" style="47" customWidth="1"/>
    <col min="5644" max="5644" width="16.28515625" style="47" bestFit="1" customWidth="1"/>
    <col min="5645" max="5645" width="40.7109375" style="47" bestFit="1" customWidth="1"/>
    <col min="5646" max="5646" width="9.85546875" style="47" bestFit="1" customWidth="1"/>
    <col min="5647" max="5647" width="9" style="47" bestFit="1" customWidth="1"/>
    <col min="5648" max="5648" width="9.85546875" style="47" bestFit="1" customWidth="1"/>
    <col min="5649" max="5649" width="15.7109375" style="47" bestFit="1" customWidth="1"/>
    <col min="5650" max="5650" width="13" style="47" bestFit="1" customWidth="1"/>
    <col min="5651" max="5651" width="7.42578125" style="47" bestFit="1" customWidth="1"/>
    <col min="5652" max="5652" width="11.85546875" style="47" customWidth="1"/>
    <col min="5653" max="5653" width="13.28515625" style="47" bestFit="1" customWidth="1"/>
    <col min="5654" max="5890" width="10.85546875" style="47"/>
    <col min="5891" max="5891" width="14.85546875" style="47" customWidth="1"/>
    <col min="5892" max="5892" width="16.42578125" style="47" customWidth="1"/>
    <col min="5893" max="5893" width="17.85546875" style="47" customWidth="1"/>
    <col min="5894" max="5894" width="19.42578125" style="47" customWidth="1"/>
    <col min="5895" max="5895" width="19.7109375" style="47" bestFit="1" customWidth="1"/>
    <col min="5896" max="5896" width="39.140625" style="47" customWidth="1"/>
    <col min="5897" max="5897" width="14" style="47" customWidth="1"/>
    <col min="5898" max="5898" width="11.85546875" style="47" customWidth="1"/>
    <col min="5899" max="5899" width="21.85546875" style="47" customWidth="1"/>
    <col min="5900" max="5900" width="16.28515625" style="47" bestFit="1" customWidth="1"/>
    <col min="5901" max="5901" width="40.7109375" style="47" bestFit="1" customWidth="1"/>
    <col min="5902" max="5902" width="9.85546875" style="47" bestFit="1" customWidth="1"/>
    <col min="5903" max="5903" width="9" style="47" bestFit="1" customWidth="1"/>
    <col min="5904" max="5904" width="9.85546875" style="47" bestFit="1" customWidth="1"/>
    <col min="5905" max="5905" width="15.7109375" style="47" bestFit="1" customWidth="1"/>
    <col min="5906" max="5906" width="13" style="47" bestFit="1" customWidth="1"/>
    <col min="5907" max="5907" width="7.42578125" style="47" bestFit="1" customWidth="1"/>
    <col min="5908" max="5908" width="11.85546875" style="47" customWidth="1"/>
    <col min="5909" max="5909" width="13.28515625" style="47" bestFit="1" customWidth="1"/>
    <col min="5910" max="6146" width="10.85546875" style="47"/>
    <col min="6147" max="6147" width="14.85546875" style="47" customWidth="1"/>
    <col min="6148" max="6148" width="16.42578125" style="47" customWidth="1"/>
    <col min="6149" max="6149" width="17.85546875" style="47" customWidth="1"/>
    <col min="6150" max="6150" width="19.42578125" style="47" customWidth="1"/>
    <col min="6151" max="6151" width="19.7109375" style="47" bestFit="1" customWidth="1"/>
    <col min="6152" max="6152" width="39.140625" style="47" customWidth="1"/>
    <col min="6153" max="6153" width="14" style="47" customWidth="1"/>
    <col min="6154" max="6154" width="11.85546875" style="47" customWidth="1"/>
    <col min="6155" max="6155" width="21.85546875" style="47" customWidth="1"/>
    <col min="6156" max="6156" width="16.28515625" style="47" bestFit="1" customWidth="1"/>
    <col min="6157" max="6157" width="40.7109375" style="47" bestFit="1" customWidth="1"/>
    <col min="6158" max="6158" width="9.85546875" style="47" bestFit="1" customWidth="1"/>
    <col min="6159" max="6159" width="9" style="47" bestFit="1" customWidth="1"/>
    <col min="6160" max="6160" width="9.85546875" style="47" bestFit="1" customWidth="1"/>
    <col min="6161" max="6161" width="15.7109375" style="47" bestFit="1" customWidth="1"/>
    <col min="6162" max="6162" width="13" style="47" bestFit="1" customWidth="1"/>
    <col min="6163" max="6163" width="7.42578125" style="47" bestFit="1" customWidth="1"/>
    <col min="6164" max="6164" width="11.85546875" style="47" customWidth="1"/>
    <col min="6165" max="6165" width="13.28515625" style="47" bestFit="1" customWidth="1"/>
    <col min="6166" max="6402" width="10.85546875" style="47"/>
    <col min="6403" max="6403" width="14.85546875" style="47" customWidth="1"/>
    <col min="6404" max="6404" width="16.42578125" style="47" customWidth="1"/>
    <col min="6405" max="6405" width="17.85546875" style="47" customWidth="1"/>
    <col min="6406" max="6406" width="19.42578125" style="47" customWidth="1"/>
    <col min="6407" max="6407" width="19.7109375" style="47" bestFit="1" customWidth="1"/>
    <col min="6408" max="6408" width="39.140625" style="47" customWidth="1"/>
    <col min="6409" max="6409" width="14" style="47" customWidth="1"/>
    <col min="6410" max="6410" width="11.85546875" style="47" customWidth="1"/>
    <col min="6411" max="6411" width="21.85546875" style="47" customWidth="1"/>
    <col min="6412" max="6412" width="16.28515625" style="47" bestFit="1" customWidth="1"/>
    <col min="6413" max="6413" width="40.7109375" style="47" bestFit="1" customWidth="1"/>
    <col min="6414" max="6414" width="9.85546875" style="47" bestFit="1" customWidth="1"/>
    <col min="6415" max="6415" width="9" style="47" bestFit="1" customWidth="1"/>
    <col min="6416" max="6416" width="9.85546875" style="47" bestFit="1" customWidth="1"/>
    <col min="6417" max="6417" width="15.7109375" style="47" bestFit="1" customWidth="1"/>
    <col min="6418" max="6418" width="13" style="47" bestFit="1" customWidth="1"/>
    <col min="6419" max="6419" width="7.42578125" style="47" bestFit="1" customWidth="1"/>
    <col min="6420" max="6420" width="11.85546875" style="47" customWidth="1"/>
    <col min="6421" max="6421" width="13.28515625" style="47" bestFit="1" customWidth="1"/>
    <col min="6422" max="6658" width="10.85546875" style="47"/>
    <col min="6659" max="6659" width="14.85546875" style="47" customWidth="1"/>
    <col min="6660" max="6660" width="16.42578125" style="47" customWidth="1"/>
    <col min="6661" max="6661" width="17.85546875" style="47" customWidth="1"/>
    <col min="6662" max="6662" width="19.42578125" style="47" customWidth="1"/>
    <col min="6663" max="6663" width="19.7109375" style="47" bestFit="1" customWidth="1"/>
    <col min="6664" max="6664" width="39.140625" style="47" customWidth="1"/>
    <col min="6665" max="6665" width="14" style="47" customWidth="1"/>
    <col min="6666" max="6666" width="11.85546875" style="47" customWidth="1"/>
    <col min="6667" max="6667" width="21.85546875" style="47" customWidth="1"/>
    <col min="6668" max="6668" width="16.28515625" style="47" bestFit="1" customWidth="1"/>
    <col min="6669" max="6669" width="40.7109375" style="47" bestFit="1" customWidth="1"/>
    <col min="6670" max="6670" width="9.85546875" style="47" bestFit="1" customWidth="1"/>
    <col min="6671" max="6671" width="9" style="47" bestFit="1" customWidth="1"/>
    <col min="6672" max="6672" width="9.85546875" style="47" bestFit="1" customWidth="1"/>
    <col min="6673" max="6673" width="15.7109375" style="47" bestFit="1" customWidth="1"/>
    <col min="6674" max="6674" width="13" style="47" bestFit="1" customWidth="1"/>
    <col min="6675" max="6675" width="7.42578125" style="47" bestFit="1" customWidth="1"/>
    <col min="6676" max="6676" width="11.85546875" style="47" customWidth="1"/>
    <col min="6677" max="6677" width="13.28515625" style="47" bestFit="1" customWidth="1"/>
    <col min="6678" max="6914" width="10.85546875" style="47"/>
    <col min="6915" max="6915" width="14.85546875" style="47" customWidth="1"/>
    <col min="6916" max="6916" width="16.42578125" style="47" customWidth="1"/>
    <col min="6917" max="6917" width="17.85546875" style="47" customWidth="1"/>
    <col min="6918" max="6918" width="19.42578125" style="47" customWidth="1"/>
    <col min="6919" max="6919" width="19.7109375" style="47" bestFit="1" customWidth="1"/>
    <col min="6920" max="6920" width="39.140625" style="47" customWidth="1"/>
    <col min="6921" max="6921" width="14" style="47" customWidth="1"/>
    <col min="6922" max="6922" width="11.85546875" style="47" customWidth="1"/>
    <col min="6923" max="6923" width="21.85546875" style="47" customWidth="1"/>
    <col min="6924" max="6924" width="16.28515625" style="47" bestFit="1" customWidth="1"/>
    <col min="6925" max="6925" width="40.7109375" style="47" bestFit="1" customWidth="1"/>
    <col min="6926" max="6926" width="9.85546875" style="47" bestFit="1" customWidth="1"/>
    <col min="6927" max="6927" width="9" style="47" bestFit="1" customWidth="1"/>
    <col min="6928" max="6928" width="9.85546875" style="47" bestFit="1" customWidth="1"/>
    <col min="6929" max="6929" width="15.7109375" style="47" bestFit="1" customWidth="1"/>
    <col min="6930" max="6930" width="13" style="47" bestFit="1" customWidth="1"/>
    <col min="6931" max="6931" width="7.42578125" style="47" bestFit="1" customWidth="1"/>
    <col min="6932" max="6932" width="11.85546875" style="47" customWidth="1"/>
    <col min="6933" max="6933" width="13.28515625" style="47" bestFit="1" customWidth="1"/>
    <col min="6934" max="7170" width="10.85546875" style="47"/>
    <col min="7171" max="7171" width="14.85546875" style="47" customWidth="1"/>
    <col min="7172" max="7172" width="16.42578125" style="47" customWidth="1"/>
    <col min="7173" max="7173" width="17.85546875" style="47" customWidth="1"/>
    <col min="7174" max="7174" width="19.42578125" style="47" customWidth="1"/>
    <col min="7175" max="7175" width="19.7109375" style="47" bestFit="1" customWidth="1"/>
    <col min="7176" max="7176" width="39.140625" style="47" customWidth="1"/>
    <col min="7177" max="7177" width="14" style="47" customWidth="1"/>
    <col min="7178" max="7178" width="11.85546875" style="47" customWidth="1"/>
    <col min="7179" max="7179" width="21.85546875" style="47" customWidth="1"/>
    <col min="7180" max="7180" width="16.28515625" style="47" bestFit="1" customWidth="1"/>
    <col min="7181" max="7181" width="40.7109375" style="47" bestFit="1" customWidth="1"/>
    <col min="7182" max="7182" width="9.85546875" style="47" bestFit="1" customWidth="1"/>
    <col min="7183" max="7183" width="9" style="47" bestFit="1" customWidth="1"/>
    <col min="7184" max="7184" width="9.85546875" style="47" bestFit="1" customWidth="1"/>
    <col min="7185" max="7185" width="15.7109375" style="47" bestFit="1" customWidth="1"/>
    <col min="7186" max="7186" width="13" style="47" bestFit="1" customWidth="1"/>
    <col min="7187" max="7187" width="7.42578125" style="47" bestFit="1" customWidth="1"/>
    <col min="7188" max="7188" width="11.85546875" style="47" customWidth="1"/>
    <col min="7189" max="7189" width="13.28515625" style="47" bestFit="1" customWidth="1"/>
    <col min="7190" max="7426" width="10.85546875" style="47"/>
    <col min="7427" max="7427" width="14.85546875" style="47" customWidth="1"/>
    <col min="7428" max="7428" width="16.42578125" style="47" customWidth="1"/>
    <col min="7429" max="7429" width="17.85546875" style="47" customWidth="1"/>
    <col min="7430" max="7430" width="19.42578125" style="47" customWidth="1"/>
    <col min="7431" max="7431" width="19.7109375" style="47" bestFit="1" customWidth="1"/>
    <col min="7432" max="7432" width="39.140625" style="47" customWidth="1"/>
    <col min="7433" max="7433" width="14" style="47" customWidth="1"/>
    <col min="7434" max="7434" width="11.85546875" style="47" customWidth="1"/>
    <col min="7435" max="7435" width="21.85546875" style="47" customWidth="1"/>
    <col min="7436" max="7436" width="16.28515625" style="47" bestFit="1" customWidth="1"/>
    <col min="7437" max="7437" width="40.7109375" style="47" bestFit="1" customWidth="1"/>
    <col min="7438" max="7438" width="9.85546875" style="47" bestFit="1" customWidth="1"/>
    <col min="7439" max="7439" width="9" style="47" bestFit="1" customWidth="1"/>
    <col min="7440" max="7440" width="9.85546875" style="47" bestFit="1" customWidth="1"/>
    <col min="7441" max="7441" width="15.7109375" style="47" bestFit="1" customWidth="1"/>
    <col min="7442" max="7442" width="13" style="47" bestFit="1" customWidth="1"/>
    <col min="7443" max="7443" width="7.42578125" style="47" bestFit="1" customWidth="1"/>
    <col min="7444" max="7444" width="11.85546875" style="47" customWidth="1"/>
    <col min="7445" max="7445" width="13.28515625" style="47" bestFit="1" customWidth="1"/>
    <col min="7446" max="7682" width="10.85546875" style="47"/>
    <col min="7683" max="7683" width="14.85546875" style="47" customWidth="1"/>
    <col min="7684" max="7684" width="16.42578125" style="47" customWidth="1"/>
    <col min="7685" max="7685" width="17.85546875" style="47" customWidth="1"/>
    <col min="7686" max="7686" width="19.42578125" style="47" customWidth="1"/>
    <col min="7687" max="7687" width="19.7109375" style="47" bestFit="1" customWidth="1"/>
    <col min="7688" max="7688" width="39.140625" style="47" customWidth="1"/>
    <col min="7689" max="7689" width="14" style="47" customWidth="1"/>
    <col min="7690" max="7690" width="11.85546875" style="47" customWidth="1"/>
    <col min="7691" max="7691" width="21.85546875" style="47" customWidth="1"/>
    <col min="7692" max="7692" width="16.28515625" style="47" bestFit="1" customWidth="1"/>
    <col min="7693" max="7693" width="40.7109375" style="47" bestFit="1" customWidth="1"/>
    <col min="7694" max="7694" width="9.85546875" style="47" bestFit="1" customWidth="1"/>
    <col min="7695" max="7695" width="9" style="47" bestFit="1" customWidth="1"/>
    <col min="7696" max="7696" width="9.85546875" style="47" bestFit="1" customWidth="1"/>
    <col min="7697" max="7697" width="15.7109375" style="47" bestFit="1" customWidth="1"/>
    <col min="7698" max="7698" width="13" style="47" bestFit="1" customWidth="1"/>
    <col min="7699" max="7699" width="7.42578125" style="47" bestFit="1" customWidth="1"/>
    <col min="7700" max="7700" width="11.85546875" style="47" customWidth="1"/>
    <col min="7701" max="7701" width="13.28515625" style="47" bestFit="1" customWidth="1"/>
    <col min="7702" max="7938" width="10.85546875" style="47"/>
    <col min="7939" max="7939" width="14.85546875" style="47" customWidth="1"/>
    <col min="7940" max="7940" width="16.42578125" style="47" customWidth="1"/>
    <col min="7941" max="7941" width="17.85546875" style="47" customWidth="1"/>
    <col min="7942" max="7942" width="19.42578125" style="47" customWidth="1"/>
    <col min="7943" max="7943" width="19.7109375" style="47" bestFit="1" customWidth="1"/>
    <col min="7944" max="7944" width="39.140625" style="47" customWidth="1"/>
    <col min="7945" max="7945" width="14" style="47" customWidth="1"/>
    <col min="7946" max="7946" width="11.85546875" style="47" customWidth="1"/>
    <col min="7947" max="7947" width="21.85546875" style="47" customWidth="1"/>
    <col min="7948" max="7948" width="16.28515625" style="47" bestFit="1" customWidth="1"/>
    <col min="7949" max="7949" width="40.7109375" style="47" bestFit="1" customWidth="1"/>
    <col min="7950" max="7950" width="9.85546875" style="47" bestFit="1" customWidth="1"/>
    <col min="7951" max="7951" width="9" style="47" bestFit="1" customWidth="1"/>
    <col min="7952" max="7952" width="9.85546875" style="47" bestFit="1" customWidth="1"/>
    <col min="7953" max="7953" width="15.7109375" style="47" bestFit="1" customWidth="1"/>
    <col min="7954" max="7954" width="13" style="47" bestFit="1" customWidth="1"/>
    <col min="7955" max="7955" width="7.42578125" style="47" bestFit="1" customWidth="1"/>
    <col min="7956" max="7956" width="11.85546875" style="47" customWidth="1"/>
    <col min="7957" max="7957" width="13.28515625" style="47" bestFit="1" customWidth="1"/>
    <col min="7958" max="8194" width="10.85546875" style="47"/>
    <col min="8195" max="8195" width="14.85546875" style="47" customWidth="1"/>
    <col min="8196" max="8196" width="16.42578125" style="47" customWidth="1"/>
    <col min="8197" max="8197" width="17.85546875" style="47" customWidth="1"/>
    <col min="8198" max="8198" width="19.42578125" style="47" customWidth="1"/>
    <col min="8199" max="8199" width="19.7109375" style="47" bestFit="1" customWidth="1"/>
    <col min="8200" max="8200" width="39.140625" style="47" customWidth="1"/>
    <col min="8201" max="8201" width="14" style="47" customWidth="1"/>
    <col min="8202" max="8202" width="11.85546875" style="47" customWidth="1"/>
    <col min="8203" max="8203" width="21.85546875" style="47" customWidth="1"/>
    <col min="8204" max="8204" width="16.28515625" style="47" bestFit="1" customWidth="1"/>
    <col min="8205" max="8205" width="40.7109375" style="47" bestFit="1" customWidth="1"/>
    <col min="8206" max="8206" width="9.85546875" style="47" bestFit="1" customWidth="1"/>
    <col min="8207" max="8207" width="9" style="47" bestFit="1" customWidth="1"/>
    <col min="8208" max="8208" width="9.85546875" style="47" bestFit="1" customWidth="1"/>
    <col min="8209" max="8209" width="15.7109375" style="47" bestFit="1" customWidth="1"/>
    <col min="8210" max="8210" width="13" style="47" bestFit="1" customWidth="1"/>
    <col min="8211" max="8211" width="7.42578125" style="47" bestFit="1" customWidth="1"/>
    <col min="8212" max="8212" width="11.85546875" style="47" customWidth="1"/>
    <col min="8213" max="8213" width="13.28515625" style="47" bestFit="1" customWidth="1"/>
    <col min="8214" max="8450" width="10.85546875" style="47"/>
    <col min="8451" max="8451" width="14.85546875" style="47" customWidth="1"/>
    <col min="8452" max="8452" width="16.42578125" style="47" customWidth="1"/>
    <col min="8453" max="8453" width="17.85546875" style="47" customWidth="1"/>
    <col min="8454" max="8454" width="19.42578125" style="47" customWidth="1"/>
    <col min="8455" max="8455" width="19.7109375" style="47" bestFit="1" customWidth="1"/>
    <col min="8456" max="8456" width="39.140625" style="47" customWidth="1"/>
    <col min="8457" max="8457" width="14" style="47" customWidth="1"/>
    <col min="8458" max="8458" width="11.85546875" style="47" customWidth="1"/>
    <col min="8459" max="8459" width="21.85546875" style="47" customWidth="1"/>
    <col min="8460" max="8460" width="16.28515625" style="47" bestFit="1" customWidth="1"/>
    <col min="8461" max="8461" width="40.7109375" style="47" bestFit="1" customWidth="1"/>
    <col min="8462" max="8462" width="9.85546875" style="47" bestFit="1" customWidth="1"/>
    <col min="8463" max="8463" width="9" style="47" bestFit="1" customWidth="1"/>
    <col min="8464" max="8464" width="9.85546875" style="47" bestFit="1" customWidth="1"/>
    <col min="8465" max="8465" width="15.7109375" style="47" bestFit="1" customWidth="1"/>
    <col min="8466" max="8466" width="13" style="47" bestFit="1" customWidth="1"/>
    <col min="8467" max="8467" width="7.42578125" style="47" bestFit="1" customWidth="1"/>
    <col min="8468" max="8468" width="11.85546875" style="47" customWidth="1"/>
    <col min="8469" max="8469" width="13.28515625" style="47" bestFit="1" customWidth="1"/>
    <col min="8470" max="8706" width="10.85546875" style="47"/>
    <col min="8707" max="8707" width="14.85546875" style="47" customWidth="1"/>
    <col min="8708" max="8708" width="16.42578125" style="47" customWidth="1"/>
    <col min="8709" max="8709" width="17.85546875" style="47" customWidth="1"/>
    <col min="8710" max="8710" width="19.42578125" style="47" customWidth="1"/>
    <col min="8711" max="8711" width="19.7109375" style="47" bestFit="1" customWidth="1"/>
    <col min="8712" max="8712" width="39.140625" style="47" customWidth="1"/>
    <col min="8713" max="8713" width="14" style="47" customWidth="1"/>
    <col min="8714" max="8714" width="11.85546875" style="47" customWidth="1"/>
    <col min="8715" max="8715" width="21.85546875" style="47" customWidth="1"/>
    <col min="8716" max="8716" width="16.28515625" style="47" bestFit="1" customWidth="1"/>
    <col min="8717" max="8717" width="40.7109375" style="47" bestFit="1" customWidth="1"/>
    <col min="8718" max="8718" width="9.85546875" style="47" bestFit="1" customWidth="1"/>
    <col min="8719" max="8719" width="9" style="47" bestFit="1" customWidth="1"/>
    <col min="8720" max="8720" width="9.85546875" style="47" bestFit="1" customWidth="1"/>
    <col min="8721" max="8721" width="15.7109375" style="47" bestFit="1" customWidth="1"/>
    <col min="8722" max="8722" width="13" style="47" bestFit="1" customWidth="1"/>
    <col min="8723" max="8723" width="7.42578125" style="47" bestFit="1" customWidth="1"/>
    <col min="8724" max="8724" width="11.85546875" style="47" customWidth="1"/>
    <col min="8725" max="8725" width="13.28515625" style="47" bestFit="1" customWidth="1"/>
    <col min="8726" max="8962" width="10.85546875" style="47"/>
    <col min="8963" max="8963" width="14.85546875" style="47" customWidth="1"/>
    <col min="8964" max="8964" width="16.42578125" style="47" customWidth="1"/>
    <col min="8965" max="8965" width="17.85546875" style="47" customWidth="1"/>
    <col min="8966" max="8966" width="19.42578125" style="47" customWidth="1"/>
    <col min="8967" max="8967" width="19.7109375" style="47" bestFit="1" customWidth="1"/>
    <col min="8968" max="8968" width="39.140625" style="47" customWidth="1"/>
    <col min="8969" max="8969" width="14" style="47" customWidth="1"/>
    <col min="8970" max="8970" width="11.85546875" style="47" customWidth="1"/>
    <col min="8971" max="8971" width="21.85546875" style="47" customWidth="1"/>
    <col min="8972" max="8972" width="16.28515625" style="47" bestFit="1" customWidth="1"/>
    <col min="8973" max="8973" width="40.7109375" style="47" bestFit="1" customWidth="1"/>
    <col min="8974" max="8974" width="9.85546875" style="47" bestFit="1" customWidth="1"/>
    <col min="8975" max="8975" width="9" style="47" bestFit="1" customWidth="1"/>
    <col min="8976" max="8976" width="9.85546875" style="47" bestFit="1" customWidth="1"/>
    <col min="8977" max="8977" width="15.7109375" style="47" bestFit="1" customWidth="1"/>
    <col min="8978" max="8978" width="13" style="47" bestFit="1" customWidth="1"/>
    <col min="8979" max="8979" width="7.42578125" style="47" bestFit="1" customWidth="1"/>
    <col min="8980" max="8980" width="11.85546875" style="47" customWidth="1"/>
    <col min="8981" max="8981" width="13.28515625" style="47" bestFit="1" customWidth="1"/>
    <col min="8982" max="9218" width="10.85546875" style="47"/>
    <col min="9219" max="9219" width="14.85546875" style="47" customWidth="1"/>
    <col min="9220" max="9220" width="16.42578125" style="47" customWidth="1"/>
    <col min="9221" max="9221" width="17.85546875" style="47" customWidth="1"/>
    <col min="9222" max="9222" width="19.42578125" style="47" customWidth="1"/>
    <col min="9223" max="9223" width="19.7109375" style="47" bestFit="1" customWidth="1"/>
    <col min="9224" max="9224" width="39.140625" style="47" customWidth="1"/>
    <col min="9225" max="9225" width="14" style="47" customWidth="1"/>
    <col min="9226" max="9226" width="11.85546875" style="47" customWidth="1"/>
    <col min="9227" max="9227" width="21.85546875" style="47" customWidth="1"/>
    <col min="9228" max="9228" width="16.28515625" style="47" bestFit="1" customWidth="1"/>
    <col min="9229" max="9229" width="40.7109375" style="47" bestFit="1" customWidth="1"/>
    <col min="9230" max="9230" width="9.85546875" style="47" bestFit="1" customWidth="1"/>
    <col min="9231" max="9231" width="9" style="47" bestFit="1" customWidth="1"/>
    <col min="9232" max="9232" width="9.85546875" style="47" bestFit="1" customWidth="1"/>
    <col min="9233" max="9233" width="15.7109375" style="47" bestFit="1" customWidth="1"/>
    <col min="9234" max="9234" width="13" style="47" bestFit="1" customWidth="1"/>
    <col min="9235" max="9235" width="7.42578125" style="47" bestFit="1" customWidth="1"/>
    <col min="9236" max="9236" width="11.85546875" style="47" customWidth="1"/>
    <col min="9237" max="9237" width="13.28515625" style="47" bestFit="1" customWidth="1"/>
    <col min="9238" max="9474" width="10.85546875" style="47"/>
    <col min="9475" max="9475" width="14.85546875" style="47" customWidth="1"/>
    <col min="9476" max="9476" width="16.42578125" style="47" customWidth="1"/>
    <col min="9477" max="9477" width="17.85546875" style="47" customWidth="1"/>
    <col min="9478" max="9478" width="19.42578125" style="47" customWidth="1"/>
    <col min="9479" max="9479" width="19.7109375" style="47" bestFit="1" customWidth="1"/>
    <col min="9480" max="9480" width="39.140625" style="47" customWidth="1"/>
    <col min="9481" max="9481" width="14" style="47" customWidth="1"/>
    <col min="9482" max="9482" width="11.85546875" style="47" customWidth="1"/>
    <col min="9483" max="9483" width="21.85546875" style="47" customWidth="1"/>
    <col min="9484" max="9484" width="16.28515625" style="47" bestFit="1" customWidth="1"/>
    <col min="9485" max="9485" width="40.7109375" style="47" bestFit="1" customWidth="1"/>
    <col min="9486" max="9486" width="9.85546875" style="47" bestFit="1" customWidth="1"/>
    <col min="9487" max="9487" width="9" style="47" bestFit="1" customWidth="1"/>
    <col min="9488" max="9488" width="9.85546875" style="47" bestFit="1" customWidth="1"/>
    <col min="9489" max="9489" width="15.7109375" style="47" bestFit="1" customWidth="1"/>
    <col min="9490" max="9490" width="13" style="47" bestFit="1" customWidth="1"/>
    <col min="9491" max="9491" width="7.42578125" style="47" bestFit="1" customWidth="1"/>
    <col min="9492" max="9492" width="11.85546875" style="47" customWidth="1"/>
    <col min="9493" max="9493" width="13.28515625" style="47" bestFit="1" customWidth="1"/>
    <col min="9494" max="9730" width="10.85546875" style="47"/>
    <col min="9731" max="9731" width="14.85546875" style="47" customWidth="1"/>
    <col min="9732" max="9732" width="16.42578125" style="47" customWidth="1"/>
    <col min="9733" max="9733" width="17.85546875" style="47" customWidth="1"/>
    <col min="9734" max="9734" width="19.42578125" style="47" customWidth="1"/>
    <col min="9735" max="9735" width="19.7109375" style="47" bestFit="1" customWidth="1"/>
    <col min="9736" max="9736" width="39.140625" style="47" customWidth="1"/>
    <col min="9737" max="9737" width="14" style="47" customWidth="1"/>
    <col min="9738" max="9738" width="11.85546875" style="47" customWidth="1"/>
    <col min="9739" max="9739" width="21.85546875" style="47" customWidth="1"/>
    <col min="9740" max="9740" width="16.28515625" style="47" bestFit="1" customWidth="1"/>
    <col min="9741" max="9741" width="40.7109375" style="47" bestFit="1" customWidth="1"/>
    <col min="9742" max="9742" width="9.85546875" style="47" bestFit="1" customWidth="1"/>
    <col min="9743" max="9743" width="9" style="47" bestFit="1" customWidth="1"/>
    <col min="9744" max="9744" width="9.85546875" style="47" bestFit="1" customWidth="1"/>
    <col min="9745" max="9745" width="15.7109375" style="47" bestFit="1" customWidth="1"/>
    <col min="9746" max="9746" width="13" style="47" bestFit="1" customWidth="1"/>
    <col min="9747" max="9747" width="7.42578125" style="47" bestFit="1" customWidth="1"/>
    <col min="9748" max="9748" width="11.85546875" style="47" customWidth="1"/>
    <col min="9749" max="9749" width="13.28515625" style="47" bestFit="1" customWidth="1"/>
    <col min="9750" max="9986" width="10.85546875" style="47"/>
    <col min="9987" max="9987" width="14.85546875" style="47" customWidth="1"/>
    <col min="9988" max="9988" width="16.42578125" style="47" customWidth="1"/>
    <col min="9989" max="9989" width="17.85546875" style="47" customWidth="1"/>
    <col min="9990" max="9990" width="19.42578125" style="47" customWidth="1"/>
    <col min="9991" max="9991" width="19.7109375" style="47" bestFit="1" customWidth="1"/>
    <col min="9992" max="9992" width="39.140625" style="47" customWidth="1"/>
    <col min="9993" max="9993" width="14" style="47" customWidth="1"/>
    <col min="9994" max="9994" width="11.85546875" style="47" customWidth="1"/>
    <col min="9995" max="9995" width="21.85546875" style="47" customWidth="1"/>
    <col min="9996" max="9996" width="16.28515625" style="47" bestFit="1" customWidth="1"/>
    <col min="9997" max="9997" width="40.7109375" style="47" bestFit="1" customWidth="1"/>
    <col min="9998" max="9998" width="9.85546875" style="47" bestFit="1" customWidth="1"/>
    <col min="9999" max="9999" width="9" style="47" bestFit="1" customWidth="1"/>
    <col min="10000" max="10000" width="9.85546875" style="47" bestFit="1" customWidth="1"/>
    <col min="10001" max="10001" width="15.7109375" style="47" bestFit="1" customWidth="1"/>
    <col min="10002" max="10002" width="13" style="47" bestFit="1" customWidth="1"/>
    <col min="10003" max="10003" width="7.42578125" style="47" bestFit="1" customWidth="1"/>
    <col min="10004" max="10004" width="11.85546875" style="47" customWidth="1"/>
    <col min="10005" max="10005" width="13.28515625" style="47" bestFit="1" customWidth="1"/>
    <col min="10006" max="10242" width="10.85546875" style="47"/>
    <col min="10243" max="10243" width="14.85546875" style="47" customWidth="1"/>
    <col min="10244" max="10244" width="16.42578125" style="47" customWidth="1"/>
    <col min="10245" max="10245" width="17.85546875" style="47" customWidth="1"/>
    <col min="10246" max="10246" width="19.42578125" style="47" customWidth="1"/>
    <col min="10247" max="10247" width="19.7109375" style="47" bestFit="1" customWidth="1"/>
    <col min="10248" max="10248" width="39.140625" style="47" customWidth="1"/>
    <col min="10249" max="10249" width="14" style="47" customWidth="1"/>
    <col min="10250" max="10250" width="11.85546875" style="47" customWidth="1"/>
    <col min="10251" max="10251" width="21.85546875" style="47" customWidth="1"/>
    <col min="10252" max="10252" width="16.28515625" style="47" bestFit="1" customWidth="1"/>
    <col min="10253" max="10253" width="40.7109375" style="47" bestFit="1" customWidth="1"/>
    <col min="10254" max="10254" width="9.85546875" style="47" bestFit="1" customWidth="1"/>
    <col min="10255" max="10255" width="9" style="47" bestFit="1" customWidth="1"/>
    <col min="10256" max="10256" width="9.85546875" style="47" bestFit="1" customWidth="1"/>
    <col min="10257" max="10257" width="15.7109375" style="47" bestFit="1" customWidth="1"/>
    <col min="10258" max="10258" width="13" style="47" bestFit="1" customWidth="1"/>
    <col min="10259" max="10259" width="7.42578125" style="47" bestFit="1" customWidth="1"/>
    <col min="10260" max="10260" width="11.85546875" style="47" customWidth="1"/>
    <col min="10261" max="10261" width="13.28515625" style="47" bestFit="1" customWidth="1"/>
    <col min="10262" max="10498" width="10.85546875" style="47"/>
    <col min="10499" max="10499" width="14.85546875" style="47" customWidth="1"/>
    <col min="10500" max="10500" width="16.42578125" style="47" customWidth="1"/>
    <col min="10501" max="10501" width="17.85546875" style="47" customWidth="1"/>
    <col min="10502" max="10502" width="19.42578125" style="47" customWidth="1"/>
    <col min="10503" max="10503" width="19.7109375" style="47" bestFit="1" customWidth="1"/>
    <col min="10504" max="10504" width="39.140625" style="47" customWidth="1"/>
    <col min="10505" max="10505" width="14" style="47" customWidth="1"/>
    <col min="10506" max="10506" width="11.85546875" style="47" customWidth="1"/>
    <col min="10507" max="10507" width="21.85546875" style="47" customWidth="1"/>
    <col min="10508" max="10508" width="16.28515625" style="47" bestFit="1" customWidth="1"/>
    <col min="10509" max="10509" width="40.7109375" style="47" bestFit="1" customWidth="1"/>
    <col min="10510" max="10510" width="9.85546875" style="47" bestFit="1" customWidth="1"/>
    <col min="10511" max="10511" width="9" style="47" bestFit="1" customWidth="1"/>
    <col min="10512" max="10512" width="9.85546875" style="47" bestFit="1" customWidth="1"/>
    <col min="10513" max="10513" width="15.7109375" style="47" bestFit="1" customWidth="1"/>
    <col min="10514" max="10514" width="13" style="47" bestFit="1" customWidth="1"/>
    <col min="10515" max="10515" width="7.42578125" style="47" bestFit="1" customWidth="1"/>
    <col min="10516" max="10516" width="11.85546875" style="47" customWidth="1"/>
    <col min="10517" max="10517" width="13.28515625" style="47" bestFit="1" customWidth="1"/>
    <col min="10518" max="10754" width="10.85546875" style="47"/>
    <col min="10755" max="10755" width="14.85546875" style="47" customWidth="1"/>
    <col min="10756" max="10756" width="16.42578125" style="47" customWidth="1"/>
    <col min="10757" max="10757" width="17.85546875" style="47" customWidth="1"/>
    <col min="10758" max="10758" width="19.42578125" style="47" customWidth="1"/>
    <col min="10759" max="10759" width="19.7109375" style="47" bestFit="1" customWidth="1"/>
    <col min="10760" max="10760" width="39.140625" style="47" customWidth="1"/>
    <col min="10761" max="10761" width="14" style="47" customWidth="1"/>
    <col min="10762" max="10762" width="11.85546875" style="47" customWidth="1"/>
    <col min="10763" max="10763" width="21.85546875" style="47" customWidth="1"/>
    <col min="10764" max="10764" width="16.28515625" style="47" bestFit="1" customWidth="1"/>
    <col min="10765" max="10765" width="40.7109375" style="47" bestFit="1" customWidth="1"/>
    <col min="10766" max="10766" width="9.85546875" style="47" bestFit="1" customWidth="1"/>
    <col min="10767" max="10767" width="9" style="47" bestFit="1" customWidth="1"/>
    <col min="10768" max="10768" width="9.85546875" style="47" bestFit="1" customWidth="1"/>
    <col min="10769" max="10769" width="15.7109375" style="47" bestFit="1" customWidth="1"/>
    <col min="10770" max="10770" width="13" style="47" bestFit="1" customWidth="1"/>
    <col min="10771" max="10771" width="7.42578125" style="47" bestFit="1" customWidth="1"/>
    <col min="10772" max="10772" width="11.85546875" style="47" customWidth="1"/>
    <col min="10773" max="10773" width="13.28515625" style="47" bestFit="1" customWidth="1"/>
    <col min="10774" max="11010" width="10.85546875" style="47"/>
    <col min="11011" max="11011" width="14.85546875" style="47" customWidth="1"/>
    <col min="11012" max="11012" width="16.42578125" style="47" customWidth="1"/>
    <col min="11013" max="11013" width="17.85546875" style="47" customWidth="1"/>
    <col min="11014" max="11014" width="19.42578125" style="47" customWidth="1"/>
    <col min="11015" max="11015" width="19.7109375" style="47" bestFit="1" customWidth="1"/>
    <col min="11016" max="11016" width="39.140625" style="47" customWidth="1"/>
    <col min="11017" max="11017" width="14" style="47" customWidth="1"/>
    <col min="11018" max="11018" width="11.85546875" style="47" customWidth="1"/>
    <col min="11019" max="11019" width="21.85546875" style="47" customWidth="1"/>
    <col min="11020" max="11020" width="16.28515625" style="47" bestFit="1" customWidth="1"/>
    <col min="11021" max="11021" width="40.7109375" style="47" bestFit="1" customWidth="1"/>
    <col min="11022" max="11022" width="9.85546875" style="47" bestFit="1" customWidth="1"/>
    <col min="11023" max="11023" width="9" style="47" bestFit="1" customWidth="1"/>
    <col min="11024" max="11024" width="9.85546875" style="47" bestFit="1" customWidth="1"/>
    <col min="11025" max="11025" width="15.7109375" style="47" bestFit="1" customWidth="1"/>
    <col min="11026" max="11026" width="13" style="47" bestFit="1" customWidth="1"/>
    <col min="11027" max="11027" width="7.42578125" style="47" bestFit="1" customWidth="1"/>
    <col min="11028" max="11028" width="11.85546875" style="47" customWidth="1"/>
    <col min="11029" max="11029" width="13.28515625" style="47" bestFit="1" customWidth="1"/>
    <col min="11030" max="11266" width="10.85546875" style="47"/>
    <col min="11267" max="11267" width="14.85546875" style="47" customWidth="1"/>
    <col min="11268" max="11268" width="16.42578125" style="47" customWidth="1"/>
    <col min="11269" max="11269" width="17.85546875" style="47" customWidth="1"/>
    <col min="11270" max="11270" width="19.42578125" style="47" customWidth="1"/>
    <col min="11271" max="11271" width="19.7109375" style="47" bestFit="1" customWidth="1"/>
    <col min="11272" max="11272" width="39.140625" style="47" customWidth="1"/>
    <col min="11273" max="11273" width="14" style="47" customWidth="1"/>
    <col min="11274" max="11274" width="11.85546875" style="47" customWidth="1"/>
    <col min="11275" max="11275" width="21.85546875" style="47" customWidth="1"/>
    <col min="11276" max="11276" width="16.28515625" style="47" bestFit="1" customWidth="1"/>
    <col min="11277" max="11277" width="40.7109375" style="47" bestFit="1" customWidth="1"/>
    <col min="11278" max="11278" width="9.85546875" style="47" bestFit="1" customWidth="1"/>
    <col min="11279" max="11279" width="9" style="47" bestFit="1" customWidth="1"/>
    <col min="11280" max="11280" width="9.85546875" style="47" bestFit="1" customWidth="1"/>
    <col min="11281" max="11281" width="15.7109375" style="47" bestFit="1" customWidth="1"/>
    <col min="11282" max="11282" width="13" style="47" bestFit="1" customWidth="1"/>
    <col min="11283" max="11283" width="7.42578125" style="47" bestFit="1" customWidth="1"/>
    <col min="11284" max="11284" width="11.85546875" style="47" customWidth="1"/>
    <col min="11285" max="11285" width="13.28515625" style="47" bestFit="1" customWidth="1"/>
    <col min="11286" max="11522" width="10.85546875" style="47"/>
    <col min="11523" max="11523" width="14.85546875" style="47" customWidth="1"/>
    <col min="11524" max="11524" width="16.42578125" style="47" customWidth="1"/>
    <col min="11525" max="11525" width="17.85546875" style="47" customWidth="1"/>
    <col min="11526" max="11526" width="19.42578125" style="47" customWidth="1"/>
    <col min="11527" max="11527" width="19.7109375" style="47" bestFit="1" customWidth="1"/>
    <col min="11528" max="11528" width="39.140625" style="47" customWidth="1"/>
    <col min="11529" max="11529" width="14" style="47" customWidth="1"/>
    <col min="11530" max="11530" width="11.85546875" style="47" customWidth="1"/>
    <col min="11531" max="11531" width="21.85546875" style="47" customWidth="1"/>
    <col min="11532" max="11532" width="16.28515625" style="47" bestFit="1" customWidth="1"/>
    <col min="11533" max="11533" width="40.7109375" style="47" bestFit="1" customWidth="1"/>
    <col min="11534" max="11534" width="9.85546875" style="47" bestFit="1" customWidth="1"/>
    <col min="11535" max="11535" width="9" style="47" bestFit="1" customWidth="1"/>
    <col min="11536" max="11536" width="9.85546875" style="47" bestFit="1" customWidth="1"/>
    <col min="11537" max="11537" width="15.7109375" style="47" bestFit="1" customWidth="1"/>
    <col min="11538" max="11538" width="13" style="47" bestFit="1" customWidth="1"/>
    <col min="11539" max="11539" width="7.42578125" style="47" bestFit="1" customWidth="1"/>
    <col min="11540" max="11540" width="11.85546875" style="47" customWidth="1"/>
    <col min="11541" max="11541" width="13.28515625" style="47" bestFit="1" customWidth="1"/>
    <col min="11542" max="11778" width="10.85546875" style="47"/>
    <col min="11779" max="11779" width="14.85546875" style="47" customWidth="1"/>
    <col min="11780" max="11780" width="16.42578125" style="47" customWidth="1"/>
    <col min="11781" max="11781" width="17.85546875" style="47" customWidth="1"/>
    <col min="11782" max="11782" width="19.42578125" style="47" customWidth="1"/>
    <col min="11783" max="11783" width="19.7109375" style="47" bestFit="1" customWidth="1"/>
    <col min="11784" max="11784" width="39.140625" style="47" customWidth="1"/>
    <col min="11785" max="11785" width="14" style="47" customWidth="1"/>
    <col min="11786" max="11786" width="11.85546875" style="47" customWidth="1"/>
    <col min="11787" max="11787" width="21.85546875" style="47" customWidth="1"/>
    <col min="11788" max="11788" width="16.28515625" style="47" bestFit="1" customWidth="1"/>
    <col min="11789" max="11789" width="40.7109375" style="47" bestFit="1" customWidth="1"/>
    <col min="11790" max="11790" width="9.85546875" style="47" bestFit="1" customWidth="1"/>
    <col min="11791" max="11791" width="9" style="47" bestFit="1" customWidth="1"/>
    <col min="11792" max="11792" width="9.85546875" style="47" bestFit="1" customWidth="1"/>
    <col min="11793" max="11793" width="15.7109375" style="47" bestFit="1" customWidth="1"/>
    <col min="11794" max="11794" width="13" style="47" bestFit="1" customWidth="1"/>
    <col min="11795" max="11795" width="7.42578125" style="47" bestFit="1" customWidth="1"/>
    <col min="11796" max="11796" width="11.85546875" style="47" customWidth="1"/>
    <col min="11797" max="11797" width="13.28515625" style="47" bestFit="1" customWidth="1"/>
    <col min="11798" max="12034" width="10.85546875" style="47"/>
    <col min="12035" max="12035" width="14.85546875" style="47" customWidth="1"/>
    <col min="12036" max="12036" width="16.42578125" style="47" customWidth="1"/>
    <col min="12037" max="12037" width="17.85546875" style="47" customWidth="1"/>
    <col min="12038" max="12038" width="19.42578125" style="47" customWidth="1"/>
    <col min="12039" max="12039" width="19.7109375" style="47" bestFit="1" customWidth="1"/>
    <col min="12040" max="12040" width="39.140625" style="47" customWidth="1"/>
    <col min="12041" max="12041" width="14" style="47" customWidth="1"/>
    <col min="12042" max="12042" width="11.85546875" style="47" customWidth="1"/>
    <col min="12043" max="12043" width="21.85546875" style="47" customWidth="1"/>
    <col min="12044" max="12044" width="16.28515625" style="47" bestFit="1" customWidth="1"/>
    <col min="12045" max="12045" width="40.7109375" style="47" bestFit="1" customWidth="1"/>
    <col min="12046" max="12046" width="9.85546875" style="47" bestFit="1" customWidth="1"/>
    <col min="12047" max="12047" width="9" style="47" bestFit="1" customWidth="1"/>
    <col min="12048" max="12048" width="9.85546875" style="47" bestFit="1" customWidth="1"/>
    <col min="12049" max="12049" width="15.7109375" style="47" bestFit="1" customWidth="1"/>
    <col min="12050" max="12050" width="13" style="47" bestFit="1" customWidth="1"/>
    <col min="12051" max="12051" width="7.42578125" style="47" bestFit="1" customWidth="1"/>
    <col min="12052" max="12052" width="11.85546875" style="47" customWidth="1"/>
    <col min="12053" max="12053" width="13.28515625" style="47" bestFit="1" customWidth="1"/>
    <col min="12054" max="12290" width="10.85546875" style="47"/>
    <col min="12291" max="12291" width="14.85546875" style="47" customWidth="1"/>
    <col min="12292" max="12292" width="16.42578125" style="47" customWidth="1"/>
    <col min="12293" max="12293" width="17.85546875" style="47" customWidth="1"/>
    <col min="12294" max="12294" width="19.42578125" style="47" customWidth="1"/>
    <col min="12295" max="12295" width="19.7109375" style="47" bestFit="1" customWidth="1"/>
    <col min="12296" max="12296" width="39.140625" style="47" customWidth="1"/>
    <col min="12297" max="12297" width="14" style="47" customWidth="1"/>
    <col min="12298" max="12298" width="11.85546875" style="47" customWidth="1"/>
    <col min="12299" max="12299" width="21.85546875" style="47" customWidth="1"/>
    <col min="12300" max="12300" width="16.28515625" style="47" bestFit="1" customWidth="1"/>
    <col min="12301" max="12301" width="40.7109375" style="47" bestFit="1" customWidth="1"/>
    <col min="12302" max="12302" width="9.85546875" style="47" bestFit="1" customWidth="1"/>
    <col min="12303" max="12303" width="9" style="47" bestFit="1" customWidth="1"/>
    <col min="12304" max="12304" width="9.85546875" style="47" bestFit="1" customWidth="1"/>
    <col min="12305" max="12305" width="15.7109375" style="47" bestFit="1" customWidth="1"/>
    <col min="12306" max="12306" width="13" style="47" bestFit="1" customWidth="1"/>
    <col min="12307" max="12307" width="7.42578125" style="47" bestFit="1" customWidth="1"/>
    <col min="12308" max="12308" width="11.85546875" style="47" customWidth="1"/>
    <col min="12309" max="12309" width="13.28515625" style="47" bestFit="1" customWidth="1"/>
    <col min="12310" max="12546" width="10.85546875" style="47"/>
    <col min="12547" max="12547" width="14.85546875" style="47" customWidth="1"/>
    <col min="12548" max="12548" width="16.42578125" style="47" customWidth="1"/>
    <col min="12549" max="12549" width="17.85546875" style="47" customWidth="1"/>
    <col min="12550" max="12550" width="19.42578125" style="47" customWidth="1"/>
    <col min="12551" max="12551" width="19.7109375" style="47" bestFit="1" customWidth="1"/>
    <col min="12552" max="12552" width="39.140625" style="47" customWidth="1"/>
    <col min="12553" max="12553" width="14" style="47" customWidth="1"/>
    <col min="12554" max="12554" width="11.85546875" style="47" customWidth="1"/>
    <col min="12555" max="12555" width="21.85546875" style="47" customWidth="1"/>
    <col min="12556" max="12556" width="16.28515625" style="47" bestFit="1" customWidth="1"/>
    <col min="12557" max="12557" width="40.7109375" style="47" bestFit="1" customWidth="1"/>
    <col min="12558" max="12558" width="9.85546875" style="47" bestFit="1" customWidth="1"/>
    <col min="12559" max="12559" width="9" style="47" bestFit="1" customWidth="1"/>
    <col min="12560" max="12560" width="9.85546875" style="47" bestFit="1" customWidth="1"/>
    <col min="12561" max="12561" width="15.7109375" style="47" bestFit="1" customWidth="1"/>
    <col min="12562" max="12562" width="13" style="47" bestFit="1" customWidth="1"/>
    <col min="12563" max="12563" width="7.42578125" style="47" bestFit="1" customWidth="1"/>
    <col min="12564" max="12564" width="11.85546875" style="47" customWidth="1"/>
    <col min="12565" max="12565" width="13.28515625" style="47" bestFit="1" customWidth="1"/>
    <col min="12566" max="12802" width="10.85546875" style="47"/>
    <col min="12803" max="12803" width="14.85546875" style="47" customWidth="1"/>
    <col min="12804" max="12804" width="16.42578125" style="47" customWidth="1"/>
    <col min="12805" max="12805" width="17.85546875" style="47" customWidth="1"/>
    <col min="12806" max="12806" width="19.42578125" style="47" customWidth="1"/>
    <col min="12807" max="12807" width="19.7109375" style="47" bestFit="1" customWidth="1"/>
    <col min="12808" max="12808" width="39.140625" style="47" customWidth="1"/>
    <col min="12809" max="12809" width="14" style="47" customWidth="1"/>
    <col min="12810" max="12810" width="11.85546875" style="47" customWidth="1"/>
    <col min="12811" max="12811" width="21.85546875" style="47" customWidth="1"/>
    <col min="12812" max="12812" width="16.28515625" style="47" bestFit="1" customWidth="1"/>
    <col min="12813" max="12813" width="40.7109375" style="47" bestFit="1" customWidth="1"/>
    <col min="12814" max="12814" width="9.85546875" style="47" bestFit="1" customWidth="1"/>
    <col min="12815" max="12815" width="9" style="47" bestFit="1" customWidth="1"/>
    <col min="12816" max="12816" width="9.85546875" style="47" bestFit="1" customWidth="1"/>
    <col min="12817" max="12817" width="15.7109375" style="47" bestFit="1" customWidth="1"/>
    <col min="12818" max="12818" width="13" style="47" bestFit="1" customWidth="1"/>
    <col min="12819" max="12819" width="7.42578125" style="47" bestFit="1" customWidth="1"/>
    <col min="12820" max="12820" width="11.85546875" style="47" customWidth="1"/>
    <col min="12821" max="12821" width="13.28515625" style="47" bestFit="1" customWidth="1"/>
    <col min="12822" max="13058" width="10.85546875" style="47"/>
    <col min="13059" max="13059" width="14.85546875" style="47" customWidth="1"/>
    <col min="13060" max="13060" width="16.42578125" style="47" customWidth="1"/>
    <col min="13061" max="13061" width="17.85546875" style="47" customWidth="1"/>
    <col min="13062" max="13062" width="19.42578125" style="47" customWidth="1"/>
    <col min="13063" max="13063" width="19.7109375" style="47" bestFit="1" customWidth="1"/>
    <col min="13064" max="13064" width="39.140625" style="47" customWidth="1"/>
    <col min="13065" max="13065" width="14" style="47" customWidth="1"/>
    <col min="13066" max="13066" width="11.85546875" style="47" customWidth="1"/>
    <col min="13067" max="13067" width="21.85546875" style="47" customWidth="1"/>
    <col min="13068" max="13068" width="16.28515625" style="47" bestFit="1" customWidth="1"/>
    <col min="13069" max="13069" width="40.7109375" style="47" bestFit="1" customWidth="1"/>
    <col min="13070" max="13070" width="9.85546875" style="47" bestFit="1" customWidth="1"/>
    <col min="13071" max="13071" width="9" style="47" bestFit="1" customWidth="1"/>
    <col min="13072" max="13072" width="9.85546875" style="47" bestFit="1" customWidth="1"/>
    <col min="13073" max="13073" width="15.7109375" style="47" bestFit="1" customWidth="1"/>
    <col min="13074" max="13074" width="13" style="47" bestFit="1" customWidth="1"/>
    <col min="13075" max="13075" width="7.42578125" style="47" bestFit="1" customWidth="1"/>
    <col min="13076" max="13076" width="11.85546875" style="47" customWidth="1"/>
    <col min="13077" max="13077" width="13.28515625" style="47" bestFit="1" customWidth="1"/>
    <col min="13078" max="13314" width="10.85546875" style="47"/>
    <col min="13315" max="13315" width="14.85546875" style="47" customWidth="1"/>
    <col min="13316" max="13316" width="16.42578125" style="47" customWidth="1"/>
    <col min="13317" max="13317" width="17.85546875" style="47" customWidth="1"/>
    <col min="13318" max="13318" width="19.42578125" style="47" customWidth="1"/>
    <col min="13319" max="13319" width="19.7109375" style="47" bestFit="1" customWidth="1"/>
    <col min="13320" max="13320" width="39.140625" style="47" customWidth="1"/>
    <col min="13321" max="13321" width="14" style="47" customWidth="1"/>
    <col min="13322" max="13322" width="11.85546875" style="47" customWidth="1"/>
    <col min="13323" max="13323" width="21.85546875" style="47" customWidth="1"/>
    <col min="13324" max="13324" width="16.28515625" style="47" bestFit="1" customWidth="1"/>
    <col min="13325" max="13325" width="40.7109375" style="47" bestFit="1" customWidth="1"/>
    <col min="13326" max="13326" width="9.85546875" style="47" bestFit="1" customWidth="1"/>
    <col min="13327" max="13327" width="9" style="47" bestFit="1" customWidth="1"/>
    <col min="13328" max="13328" width="9.85546875" style="47" bestFit="1" customWidth="1"/>
    <col min="13329" max="13329" width="15.7109375" style="47" bestFit="1" customWidth="1"/>
    <col min="13330" max="13330" width="13" style="47" bestFit="1" customWidth="1"/>
    <col min="13331" max="13331" width="7.42578125" style="47" bestFit="1" customWidth="1"/>
    <col min="13332" max="13332" width="11.85546875" style="47" customWidth="1"/>
    <col min="13333" max="13333" width="13.28515625" style="47" bestFit="1" customWidth="1"/>
    <col min="13334" max="13570" width="10.85546875" style="47"/>
    <col min="13571" max="13571" width="14.85546875" style="47" customWidth="1"/>
    <col min="13572" max="13572" width="16.42578125" style="47" customWidth="1"/>
    <col min="13573" max="13573" width="17.85546875" style="47" customWidth="1"/>
    <col min="13574" max="13574" width="19.42578125" style="47" customWidth="1"/>
    <col min="13575" max="13575" width="19.7109375" style="47" bestFit="1" customWidth="1"/>
    <col min="13576" max="13576" width="39.140625" style="47" customWidth="1"/>
    <col min="13577" max="13577" width="14" style="47" customWidth="1"/>
    <col min="13578" max="13578" width="11.85546875" style="47" customWidth="1"/>
    <col min="13579" max="13579" width="21.85546875" style="47" customWidth="1"/>
    <col min="13580" max="13580" width="16.28515625" style="47" bestFit="1" customWidth="1"/>
    <col min="13581" max="13581" width="40.7109375" style="47" bestFit="1" customWidth="1"/>
    <col min="13582" max="13582" width="9.85546875" style="47" bestFit="1" customWidth="1"/>
    <col min="13583" max="13583" width="9" style="47" bestFit="1" customWidth="1"/>
    <col min="13584" max="13584" width="9.85546875" style="47" bestFit="1" customWidth="1"/>
    <col min="13585" max="13585" width="15.7109375" style="47" bestFit="1" customWidth="1"/>
    <col min="13586" max="13586" width="13" style="47" bestFit="1" customWidth="1"/>
    <col min="13587" max="13587" width="7.42578125" style="47" bestFit="1" customWidth="1"/>
    <col min="13588" max="13588" width="11.85546875" style="47" customWidth="1"/>
    <col min="13589" max="13589" width="13.28515625" style="47" bestFit="1" customWidth="1"/>
    <col min="13590" max="13826" width="10.85546875" style="47"/>
    <col min="13827" max="13827" width="14.85546875" style="47" customWidth="1"/>
    <col min="13828" max="13828" width="16.42578125" style="47" customWidth="1"/>
    <col min="13829" max="13829" width="17.85546875" style="47" customWidth="1"/>
    <col min="13830" max="13830" width="19.42578125" style="47" customWidth="1"/>
    <col min="13831" max="13831" width="19.7109375" style="47" bestFit="1" customWidth="1"/>
    <col min="13832" max="13832" width="39.140625" style="47" customWidth="1"/>
    <col min="13833" max="13833" width="14" style="47" customWidth="1"/>
    <col min="13834" max="13834" width="11.85546875" style="47" customWidth="1"/>
    <col min="13835" max="13835" width="21.85546875" style="47" customWidth="1"/>
    <col min="13836" max="13836" width="16.28515625" style="47" bestFit="1" customWidth="1"/>
    <col min="13837" max="13837" width="40.7109375" style="47" bestFit="1" customWidth="1"/>
    <col min="13838" max="13838" width="9.85546875" style="47" bestFit="1" customWidth="1"/>
    <col min="13839" max="13839" width="9" style="47" bestFit="1" customWidth="1"/>
    <col min="13840" max="13840" width="9.85546875" style="47" bestFit="1" customWidth="1"/>
    <col min="13841" max="13841" width="15.7109375" style="47" bestFit="1" customWidth="1"/>
    <col min="13842" max="13842" width="13" style="47" bestFit="1" customWidth="1"/>
    <col min="13843" max="13843" width="7.42578125" style="47" bestFit="1" customWidth="1"/>
    <col min="13844" max="13844" width="11.85546875" style="47" customWidth="1"/>
    <col min="13845" max="13845" width="13.28515625" style="47" bestFit="1" customWidth="1"/>
    <col min="13846" max="14082" width="10.85546875" style="47"/>
    <col min="14083" max="14083" width="14.85546875" style="47" customWidth="1"/>
    <col min="14084" max="14084" width="16.42578125" style="47" customWidth="1"/>
    <col min="14085" max="14085" width="17.85546875" style="47" customWidth="1"/>
    <col min="14086" max="14086" width="19.42578125" style="47" customWidth="1"/>
    <col min="14087" max="14087" width="19.7109375" style="47" bestFit="1" customWidth="1"/>
    <col min="14088" max="14088" width="39.140625" style="47" customWidth="1"/>
    <col min="14089" max="14089" width="14" style="47" customWidth="1"/>
    <col min="14090" max="14090" width="11.85546875" style="47" customWidth="1"/>
    <col min="14091" max="14091" width="21.85546875" style="47" customWidth="1"/>
    <col min="14092" max="14092" width="16.28515625" style="47" bestFit="1" customWidth="1"/>
    <col min="14093" max="14093" width="40.7109375" style="47" bestFit="1" customWidth="1"/>
    <col min="14094" max="14094" width="9.85546875" style="47" bestFit="1" customWidth="1"/>
    <col min="14095" max="14095" width="9" style="47" bestFit="1" customWidth="1"/>
    <col min="14096" max="14096" width="9.85546875" style="47" bestFit="1" customWidth="1"/>
    <col min="14097" max="14097" width="15.7109375" style="47" bestFit="1" customWidth="1"/>
    <col min="14098" max="14098" width="13" style="47" bestFit="1" customWidth="1"/>
    <col min="14099" max="14099" width="7.42578125" style="47" bestFit="1" customWidth="1"/>
    <col min="14100" max="14100" width="11.85546875" style="47" customWidth="1"/>
    <col min="14101" max="14101" width="13.28515625" style="47" bestFit="1" customWidth="1"/>
    <col min="14102" max="14338" width="10.85546875" style="47"/>
    <col min="14339" max="14339" width="14.85546875" style="47" customWidth="1"/>
    <col min="14340" max="14340" width="16.42578125" style="47" customWidth="1"/>
    <col min="14341" max="14341" width="17.85546875" style="47" customWidth="1"/>
    <col min="14342" max="14342" width="19.42578125" style="47" customWidth="1"/>
    <col min="14343" max="14343" width="19.7109375" style="47" bestFit="1" customWidth="1"/>
    <col min="14344" max="14344" width="39.140625" style="47" customWidth="1"/>
    <col min="14345" max="14345" width="14" style="47" customWidth="1"/>
    <col min="14346" max="14346" width="11.85546875" style="47" customWidth="1"/>
    <col min="14347" max="14347" width="21.85546875" style="47" customWidth="1"/>
    <col min="14348" max="14348" width="16.28515625" style="47" bestFit="1" customWidth="1"/>
    <col min="14349" max="14349" width="40.7109375" style="47" bestFit="1" customWidth="1"/>
    <col min="14350" max="14350" width="9.85546875" style="47" bestFit="1" customWidth="1"/>
    <col min="14351" max="14351" width="9" style="47" bestFit="1" customWidth="1"/>
    <col min="14352" max="14352" width="9.85546875" style="47" bestFit="1" customWidth="1"/>
    <col min="14353" max="14353" width="15.7109375" style="47" bestFit="1" customWidth="1"/>
    <col min="14354" max="14354" width="13" style="47" bestFit="1" customWidth="1"/>
    <col min="14355" max="14355" width="7.42578125" style="47" bestFit="1" customWidth="1"/>
    <col min="14356" max="14356" width="11.85546875" style="47" customWidth="1"/>
    <col min="14357" max="14357" width="13.28515625" style="47" bestFit="1" customWidth="1"/>
    <col min="14358" max="14594" width="10.85546875" style="47"/>
    <col min="14595" max="14595" width="14.85546875" style="47" customWidth="1"/>
    <col min="14596" max="14596" width="16.42578125" style="47" customWidth="1"/>
    <col min="14597" max="14597" width="17.85546875" style="47" customWidth="1"/>
    <col min="14598" max="14598" width="19.42578125" style="47" customWidth="1"/>
    <col min="14599" max="14599" width="19.7109375" style="47" bestFit="1" customWidth="1"/>
    <col min="14600" max="14600" width="39.140625" style="47" customWidth="1"/>
    <col min="14601" max="14601" width="14" style="47" customWidth="1"/>
    <col min="14602" max="14602" width="11.85546875" style="47" customWidth="1"/>
    <col min="14603" max="14603" width="21.85546875" style="47" customWidth="1"/>
    <col min="14604" max="14604" width="16.28515625" style="47" bestFit="1" customWidth="1"/>
    <col min="14605" max="14605" width="40.7109375" style="47" bestFit="1" customWidth="1"/>
    <col min="14606" max="14606" width="9.85546875" style="47" bestFit="1" customWidth="1"/>
    <col min="14607" max="14607" width="9" style="47" bestFit="1" customWidth="1"/>
    <col min="14608" max="14608" width="9.85546875" style="47" bestFit="1" customWidth="1"/>
    <col min="14609" max="14609" width="15.7109375" style="47" bestFit="1" customWidth="1"/>
    <col min="14610" max="14610" width="13" style="47" bestFit="1" customWidth="1"/>
    <col min="14611" max="14611" width="7.42578125" style="47" bestFit="1" customWidth="1"/>
    <col min="14612" max="14612" width="11.85546875" style="47" customWidth="1"/>
    <col min="14613" max="14613" width="13.28515625" style="47" bestFit="1" customWidth="1"/>
    <col min="14614" max="14850" width="10.85546875" style="47"/>
    <col min="14851" max="14851" width="14.85546875" style="47" customWidth="1"/>
    <col min="14852" max="14852" width="16.42578125" style="47" customWidth="1"/>
    <col min="14853" max="14853" width="17.85546875" style="47" customWidth="1"/>
    <col min="14854" max="14854" width="19.42578125" style="47" customWidth="1"/>
    <col min="14855" max="14855" width="19.7109375" style="47" bestFit="1" customWidth="1"/>
    <col min="14856" max="14856" width="39.140625" style="47" customWidth="1"/>
    <col min="14857" max="14857" width="14" style="47" customWidth="1"/>
    <col min="14858" max="14858" width="11.85546875" style="47" customWidth="1"/>
    <col min="14859" max="14859" width="21.85546875" style="47" customWidth="1"/>
    <col min="14860" max="14860" width="16.28515625" style="47" bestFit="1" customWidth="1"/>
    <col min="14861" max="14861" width="40.7109375" style="47" bestFit="1" customWidth="1"/>
    <col min="14862" max="14862" width="9.85546875" style="47" bestFit="1" customWidth="1"/>
    <col min="14863" max="14863" width="9" style="47" bestFit="1" customWidth="1"/>
    <col min="14864" max="14864" width="9.85546875" style="47" bestFit="1" customWidth="1"/>
    <col min="14865" max="14865" width="15.7109375" style="47" bestFit="1" customWidth="1"/>
    <col min="14866" max="14866" width="13" style="47" bestFit="1" customWidth="1"/>
    <col min="14867" max="14867" width="7.42578125" style="47" bestFit="1" customWidth="1"/>
    <col min="14868" max="14868" width="11.85546875" style="47" customWidth="1"/>
    <col min="14869" max="14869" width="13.28515625" style="47" bestFit="1" customWidth="1"/>
    <col min="14870" max="15106" width="10.85546875" style="47"/>
    <col min="15107" max="15107" width="14.85546875" style="47" customWidth="1"/>
    <col min="15108" max="15108" width="16.42578125" style="47" customWidth="1"/>
    <col min="15109" max="15109" width="17.85546875" style="47" customWidth="1"/>
    <col min="15110" max="15110" width="19.42578125" style="47" customWidth="1"/>
    <col min="15111" max="15111" width="19.7109375" style="47" bestFit="1" customWidth="1"/>
    <col min="15112" max="15112" width="39.140625" style="47" customWidth="1"/>
    <col min="15113" max="15113" width="14" style="47" customWidth="1"/>
    <col min="15114" max="15114" width="11.85546875" style="47" customWidth="1"/>
    <col min="15115" max="15115" width="21.85546875" style="47" customWidth="1"/>
    <col min="15116" max="15116" width="16.28515625" style="47" bestFit="1" customWidth="1"/>
    <col min="15117" max="15117" width="40.7109375" style="47" bestFit="1" customWidth="1"/>
    <col min="15118" max="15118" width="9.85546875" style="47" bestFit="1" customWidth="1"/>
    <col min="15119" max="15119" width="9" style="47" bestFit="1" customWidth="1"/>
    <col min="15120" max="15120" width="9.85546875" style="47" bestFit="1" customWidth="1"/>
    <col min="15121" max="15121" width="15.7109375" style="47" bestFit="1" customWidth="1"/>
    <col min="15122" max="15122" width="13" style="47" bestFit="1" customWidth="1"/>
    <col min="15123" max="15123" width="7.42578125" style="47" bestFit="1" customWidth="1"/>
    <col min="15124" max="15124" width="11.85546875" style="47" customWidth="1"/>
    <col min="15125" max="15125" width="13.28515625" style="47" bestFit="1" customWidth="1"/>
    <col min="15126" max="15362" width="10.85546875" style="47"/>
    <col min="15363" max="15363" width="14.85546875" style="47" customWidth="1"/>
    <col min="15364" max="15364" width="16.42578125" style="47" customWidth="1"/>
    <col min="15365" max="15365" width="17.85546875" style="47" customWidth="1"/>
    <col min="15366" max="15366" width="19.42578125" style="47" customWidth="1"/>
    <col min="15367" max="15367" width="19.7109375" style="47" bestFit="1" customWidth="1"/>
    <col min="15368" max="15368" width="39.140625" style="47" customWidth="1"/>
    <col min="15369" max="15369" width="14" style="47" customWidth="1"/>
    <col min="15370" max="15370" width="11.85546875" style="47" customWidth="1"/>
    <col min="15371" max="15371" width="21.85546875" style="47" customWidth="1"/>
    <col min="15372" max="15372" width="16.28515625" style="47" bestFit="1" customWidth="1"/>
    <col min="15373" max="15373" width="40.7109375" style="47" bestFit="1" customWidth="1"/>
    <col min="15374" max="15374" width="9.85546875" style="47" bestFit="1" customWidth="1"/>
    <col min="15375" max="15375" width="9" style="47" bestFit="1" customWidth="1"/>
    <col min="15376" max="15376" width="9.85546875" style="47" bestFit="1" customWidth="1"/>
    <col min="15377" max="15377" width="15.7109375" style="47" bestFit="1" customWidth="1"/>
    <col min="15378" max="15378" width="13" style="47" bestFit="1" customWidth="1"/>
    <col min="15379" max="15379" width="7.42578125" style="47" bestFit="1" customWidth="1"/>
    <col min="15380" max="15380" width="11.85546875" style="47" customWidth="1"/>
    <col min="15381" max="15381" width="13.28515625" style="47" bestFit="1" customWidth="1"/>
    <col min="15382" max="15618" width="10.85546875" style="47"/>
    <col min="15619" max="15619" width="14.85546875" style="47" customWidth="1"/>
    <col min="15620" max="15620" width="16.42578125" style="47" customWidth="1"/>
    <col min="15621" max="15621" width="17.85546875" style="47" customWidth="1"/>
    <col min="15622" max="15622" width="19.42578125" style="47" customWidth="1"/>
    <col min="15623" max="15623" width="19.7109375" style="47" bestFit="1" customWidth="1"/>
    <col min="15624" max="15624" width="39.140625" style="47" customWidth="1"/>
    <col min="15625" max="15625" width="14" style="47" customWidth="1"/>
    <col min="15626" max="15626" width="11.85546875" style="47" customWidth="1"/>
    <col min="15627" max="15627" width="21.85546875" style="47" customWidth="1"/>
    <col min="15628" max="15628" width="16.28515625" style="47" bestFit="1" customWidth="1"/>
    <col min="15629" max="15629" width="40.7109375" style="47" bestFit="1" customWidth="1"/>
    <col min="15630" max="15630" width="9.85546875" style="47" bestFit="1" customWidth="1"/>
    <col min="15631" max="15631" width="9" style="47" bestFit="1" customWidth="1"/>
    <col min="15632" max="15632" width="9.85546875" style="47" bestFit="1" customWidth="1"/>
    <col min="15633" max="15633" width="15.7109375" style="47" bestFit="1" customWidth="1"/>
    <col min="15634" max="15634" width="13" style="47" bestFit="1" customWidth="1"/>
    <col min="15635" max="15635" width="7.42578125" style="47" bestFit="1" customWidth="1"/>
    <col min="15636" max="15636" width="11.85546875" style="47" customWidth="1"/>
    <col min="15637" max="15637" width="13.28515625" style="47" bestFit="1" customWidth="1"/>
    <col min="15638" max="15874" width="10.85546875" style="47"/>
    <col min="15875" max="15875" width="14.85546875" style="47" customWidth="1"/>
    <col min="15876" max="15876" width="16.42578125" style="47" customWidth="1"/>
    <col min="15877" max="15877" width="17.85546875" style="47" customWidth="1"/>
    <col min="15878" max="15878" width="19.42578125" style="47" customWidth="1"/>
    <col min="15879" max="15879" width="19.7109375" style="47" bestFit="1" customWidth="1"/>
    <col min="15880" max="15880" width="39.140625" style="47" customWidth="1"/>
    <col min="15881" max="15881" width="14" style="47" customWidth="1"/>
    <col min="15882" max="15882" width="11.85546875" style="47" customWidth="1"/>
    <col min="15883" max="15883" width="21.85546875" style="47" customWidth="1"/>
    <col min="15884" max="15884" width="16.28515625" style="47" bestFit="1" customWidth="1"/>
    <col min="15885" max="15885" width="40.7109375" style="47" bestFit="1" customWidth="1"/>
    <col min="15886" max="15886" width="9.85546875" style="47" bestFit="1" customWidth="1"/>
    <col min="15887" max="15887" width="9" style="47" bestFit="1" customWidth="1"/>
    <col min="15888" max="15888" width="9.85546875" style="47" bestFit="1" customWidth="1"/>
    <col min="15889" max="15889" width="15.7109375" style="47" bestFit="1" customWidth="1"/>
    <col min="15890" max="15890" width="13" style="47" bestFit="1" customWidth="1"/>
    <col min="15891" max="15891" width="7.42578125" style="47" bestFit="1" customWidth="1"/>
    <col min="15892" max="15892" width="11.85546875" style="47" customWidth="1"/>
    <col min="15893" max="15893" width="13.28515625" style="47" bestFit="1" customWidth="1"/>
    <col min="15894" max="16130" width="10.85546875" style="47"/>
    <col min="16131" max="16131" width="14.85546875" style="47" customWidth="1"/>
    <col min="16132" max="16132" width="16.42578125" style="47" customWidth="1"/>
    <col min="16133" max="16133" width="17.85546875" style="47" customWidth="1"/>
    <col min="16134" max="16134" width="19.42578125" style="47" customWidth="1"/>
    <col min="16135" max="16135" width="19.7109375" style="47" bestFit="1" customWidth="1"/>
    <col min="16136" max="16136" width="39.140625" style="47" customWidth="1"/>
    <col min="16137" max="16137" width="14" style="47" customWidth="1"/>
    <col min="16138" max="16138" width="11.85546875" style="47" customWidth="1"/>
    <col min="16139" max="16139" width="21.85546875" style="47" customWidth="1"/>
    <col min="16140" max="16140" width="16.28515625" style="47" bestFit="1" customWidth="1"/>
    <col min="16141" max="16141" width="40.7109375" style="47" bestFit="1" customWidth="1"/>
    <col min="16142" max="16142" width="9.85546875" style="47" bestFit="1" customWidth="1"/>
    <col min="16143" max="16143" width="9" style="47" bestFit="1" customWidth="1"/>
    <col min="16144" max="16144" width="9.85546875" style="47" bestFit="1" customWidth="1"/>
    <col min="16145" max="16145" width="15.7109375" style="47" bestFit="1" customWidth="1"/>
    <col min="16146" max="16146" width="13" style="47" bestFit="1" customWidth="1"/>
    <col min="16147" max="16147" width="7.42578125" style="47" bestFit="1" customWidth="1"/>
    <col min="16148" max="16148" width="11.85546875" style="47" customWidth="1"/>
    <col min="16149" max="16149" width="13.28515625" style="47" bestFit="1" customWidth="1"/>
    <col min="16150" max="16384" width="10.85546875" style="47"/>
  </cols>
  <sheetData>
    <row r="1" spans="1:28" s="39" customFormat="1" ht="12" customHeight="1" x14ac:dyDescent="0.25">
      <c r="A1" s="34"/>
      <c r="B1" s="35"/>
      <c r="C1" s="40"/>
      <c r="D1" s="36"/>
      <c r="E1" s="37"/>
      <c r="F1" s="37"/>
      <c r="G1" s="38"/>
      <c r="H1" s="38"/>
      <c r="L1" s="40"/>
      <c r="M1" s="41"/>
      <c r="N1" s="42"/>
      <c r="O1" s="40"/>
      <c r="P1" s="40"/>
      <c r="Q1" s="41"/>
      <c r="R1" s="43"/>
      <c r="S1" s="43"/>
      <c r="T1" s="43"/>
      <c r="U1" s="43"/>
      <c r="V1" s="44"/>
      <c r="W1" s="44"/>
      <c r="X1" s="44"/>
      <c r="Y1" s="44"/>
      <c r="Z1" s="44"/>
      <c r="AA1" s="44"/>
      <c r="AB1" s="44"/>
    </row>
    <row r="2" spans="1:28" s="39" customFormat="1" ht="12" customHeight="1" x14ac:dyDescent="0.25">
      <c r="A2" s="34"/>
      <c r="B2" s="35"/>
      <c r="C2" s="40"/>
      <c r="D2" s="36"/>
      <c r="E2" s="37"/>
      <c r="F2" s="37"/>
      <c r="G2" s="38"/>
      <c r="L2" s="40"/>
      <c r="M2" s="41"/>
      <c r="N2" s="42"/>
      <c r="O2" s="40"/>
      <c r="P2" s="40"/>
      <c r="Q2" s="41"/>
      <c r="R2" s="43"/>
      <c r="S2" s="43"/>
      <c r="T2" s="43"/>
      <c r="U2" s="43"/>
      <c r="V2" s="44"/>
      <c r="W2" s="44"/>
      <c r="X2" s="44"/>
      <c r="Y2" s="44"/>
      <c r="Z2" s="44"/>
      <c r="AA2" s="44"/>
      <c r="AB2" s="44"/>
    </row>
    <row r="3" spans="1:28" ht="15" x14ac:dyDescent="0.25">
      <c r="A3" s="34"/>
      <c r="B3" s="35"/>
      <c r="C3" s="40"/>
      <c r="E3" s="37"/>
      <c r="F3" s="37"/>
      <c r="I3" s="39"/>
      <c r="J3" s="39"/>
      <c r="K3" s="39"/>
      <c r="L3" s="40"/>
      <c r="M3" s="41"/>
      <c r="N3" s="42"/>
      <c r="O3" s="40"/>
      <c r="P3" s="40"/>
      <c r="Q3" s="41"/>
      <c r="R3" s="43"/>
      <c r="S3" s="43"/>
      <c r="T3" s="43"/>
      <c r="U3" s="43"/>
    </row>
    <row r="4" spans="1:28" ht="15" x14ac:dyDescent="0.25">
      <c r="A4" s="34"/>
      <c r="B4" s="35"/>
      <c r="C4" s="40"/>
      <c r="E4" s="37"/>
      <c r="F4" s="37"/>
      <c r="I4" s="39"/>
      <c r="J4" s="44"/>
      <c r="K4" s="39"/>
      <c r="L4" s="40"/>
      <c r="M4" s="41"/>
      <c r="N4" s="42"/>
      <c r="O4" s="40"/>
      <c r="P4" s="40"/>
      <c r="Q4" s="41"/>
      <c r="R4" s="43"/>
      <c r="S4" s="43"/>
      <c r="T4" s="43"/>
      <c r="U4" s="43"/>
    </row>
    <row r="5" spans="1:28" s="40" customFormat="1" ht="15" x14ac:dyDescent="0.25">
      <c r="A5" s="34"/>
      <c r="B5" s="35"/>
      <c r="D5" s="41"/>
      <c r="E5" s="49"/>
      <c r="F5" s="37"/>
      <c r="I5" s="39"/>
      <c r="J5" s="39"/>
      <c r="K5" s="39"/>
      <c r="M5" s="41"/>
      <c r="N5" s="42"/>
      <c r="Q5" s="41"/>
      <c r="R5" s="43"/>
      <c r="S5" s="43"/>
      <c r="T5" s="43"/>
      <c r="U5" s="43"/>
      <c r="V5" s="43"/>
      <c r="W5" s="43"/>
      <c r="X5" s="43"/>
      <c r="Y5" s="43"/>
      <c r="Z5" s="43"/>
      <c r="AA5" s="43"/>
      <c r="AB5" s="43"/>
    </row>
    <row r="6" spans="1:28" s="40" customFormat="1" ht="18.75" x14ac:dyDescent="0.3">
      <c r="A6" s="50" t="s">
        <v>578</v>
      </c>
      <c r="B6" s="35"/>
      <c r="D6" s="41"/>
      <c r="E6" s="49"/>
      <c r="F6" s="37"/>
      <c r="I6" s="44"/>
      <c r="J6" s="39"/>
      <c r="K6" s="44"/>
      <c r="M6" s="41"/>
      <c r="N6" s="42"/>
      <c r="O6" s="40" t="s">
        <v>579</v>
      </c>
      <c r="Q6" s="41"/>
      <c r="R6" s="43"/>
      <c r="S6" s="43"/>
      <c r="T6" s="43"/>
      <c r="U6" s="43"/>
      <c r="V6" s="43"/>
      <c r="W6" s="43"/>
      <c r="X6" s="43"/>
      <c r="Y6" s="43"/>
      <c r="Z6" s="43"/>
      <c r="AA6" s="43"/>
      <c r="AB6" s="43"/>
    </row>
    <row r="7" spans="1:28" s="40" customFormat="1" ht="18.75" x14ac:dyDescent="0.3">
      <c r="A7" s="50" t="s">
        <v>580</v>
      </c>
      <c r="B7" s="35"/>
      <c r="C7" s="156">
        <v>1</v>
      </c>
      <c r="D7" s="156">
        <v>2</v>
      </c>
      <c r="E7" s="156">
        <v>3</v>
      </c>
      <c r="F7" s="156">
        <v>4</v>
      </c>
      <c r="G7" s="156">
        <v>5</v>
      </c>
      <c r="H7" s="156">
        <v>6</v>
      </c>
      <c r="I7" s="156">
        <v>7</v>
      </c>
      <c r="J7" s="156">
        <v>8</v>
      </c>
      <c r="K7" s="156">
        <v>9</v>
      </c>
      <c r="L7" s="156">
        <v>10</v>
      </c>
      <c r="M7" s="156">
        <v>11</v>
      </c>
      <c r="N7" s="42"/>
      <c r="Q7" s="41"/>
      <c r="R7" s="43"/>
      <c r="S7" s="43"/>
      <c r="T7" s="43"/>
      <c r="U7" s="43"/>
      <c r="V7" s="43"/>
      <c r="W7" s="43"/>
      <c r="X7" s="43"/>
      <c r="Y7" s="43"/>
      <c r="Z7" s="43"/>
      <c r="AA7" s="43"/>
      <c r="AB7" s="43"/>
    </row>
    <row r="8" spans="1:28" s="40" customFormat="1" ht="15" x14ac:dyDescent="0.25">
      <c r="A8" s="34"/>
      <c r="B8" s="51"/>
      <c r="D8" s="52"/>
      <c r="E8" s="53"/>
      <c r="F8" s="37"/>
      <c r="G8" s="38"/>
      <c r="H8" s="54"/>
      <c r="I8" s="35"/>
      <c r="J8" s="35"/>
      <c r="K8" s="35"/>
      <c r="M8" s="41"/>
      <c r="N8" s="42"/>
      <c r="Q8" s="41"/>
      <c r="U8" s="43"/>
      <c r="V8" s="43"/>
      <c r="W8" s="43"/>
      <c r="X8" s="43"/>
      <c r="Y8" s="43"/>
      <c r="Z8" s="43"/>
      <c r="AA8" s="43"/>
      <c r="AB8" s="43"/>
    </row>
    <row r="9" spans="1:28" s="40" customFormat="1" ht="21.75" thickBot="1" x14ac:dyDescent="0.3">
      <c r="A9" s="34"/>
      <c r="B9" s="35"/>
      <c r="D9" s="55"/>
      <c r="E9" s="53"/>
      <c r="F9" s="53"/>
      <c r="G9" s="38"/>
      <c r="I9" s="56">
        <f>SUBTOTAL(9,I11:I14645)</f>
        <v>6688224.4144636393</v>
      </c>
      <c r="J9" s="57"/>
      <c r="K9" s="58">
        <f>SUBTOTAL(9,K11:K14645)</f>
        <v>219794.85996724493</v>
      </c>
      <c r="M9" s="41"/>
      <c r="N9" s="42"/>
      <c r="Q9" s="41"/>
      <c r="U9" s="43"/>
      <c r="V9" s="43"/>
      <c r="W9" s="43"/>
      <c r="X9" s="43"/>
      <c r="Y9" s="43"/>
      <c r="Z9" s="43"/>
      <c r="AA9" s="43"/>
      <c r="AB9" s="43"/>
    </row>
    <row r="10" spans="1:28" s="40" customFormat="1" ht="27" thickTop="1" thickBot="1" x14ac:dyDescent="0.25">
      <c r="A10" s="157" t="s">
        <v>581</v>
      </c>
      <c r="B10" s="157" t="s">
        <v>582</v>
      </c>
      <c r="C10" s="158" t="s">
        <v>0</v>
      </c>
      <c r="D10" s="158" t="s">
        <v>583</v>
      </c>
      <c r="E10" s="159" t="s">
        <v>584</v>
      </c>
      <c r="F10" s="157" t="s">
        <v>585</v>
      </c>
      <c r="G10" s="157" t="s">
        <v>586</v>
      </c>
      <c r="H10" s="157" t="s">
        <v>587</v>
      </c>
      <c r="I10" s="160" t="s">
        <v>588</v>
      </c>
      <c r="J10" s="160" t="s">
        <v>589</v>
      </c>
      <c r="K10" s="160" t="s">
        <v>590</v>
      </c>
      <c r="L10" s="160" t="s">
        <v>591</v>
      </c>
      <c r="M10" s="161" t="s">
        <v>592</v>
      </c>
      <c r="N10" s="59" t="s">
        <v>593</v>
      </c>
      <c r="O10" s="158" t="s">
        <v>0</v>
      </c>
      <c r="Q10" s="41"/>
      <c r="R10" s="43"/>
      <c r="S10" s="43"/>
      <c r="T10" s="43"/>
      <c r="U10" s="43"/>
      <c r="V10" s="43"/>
      <c r="W10" s="43"/>
      <c r="X10" s="43"/>
      <c r="Y10" s="43"/>
      <c r="Z10" s="43"/>
      <c r="AA10" s="43"/>
      <c r="AB10" s="43"/>
    </row>
    <row r="11" spans="1:28" s="71" customFormat="1" ht="16.5" customHeight="1" outlineLevel="1" thickTop="1" x14ac:dyDescent="0.2">
      <c r="A11" s="162" t="s">
        <v>594</v>
      </c>
      <c r="B11" s="163"/>
      <c r="C11" s="164"/>
      <c r="D11" s="165" t="s">
        <v>733</v>
      </c>
      <c r="E11" s="166" t="s">
        <v>51</v>
      </c>
      <c r="F11" s="167" t="s">
        <v>448</v>
      </c>
      <c r="G11" s="168">
        <v>6</v>
      </c>
      <c r="H11" s="169">
        <v>0</v>
      </c>
      <c r="I11" s="170">
        <v>0</v>
      </c>
      <c r="J11" s="171">
        <v>29.203800000000001</v>
      </c>
      <c r="K11" s="170">
        <v>0</v>
      </c>
      <c r="L11" s="172" t="s">
        <v>575</v>
      </c>
      <c r="M11" s="173" t="s">
        <v>761</v>
      </c>
      <c r="N11" s="70" t="str">
        <f>VLOOKUP(O11,[6]Consolidado!$B:$H,7,FALSE)</f>
        <v>Cierre en Dic. (Rev. Costo)</v>
      </c>
      <c r="O11" s="164">
        <v>117</v>
      </c>
    </row>
    <row r="12" spans="1:28" s="71" customFormat="1" ht="16.5" customHeight="1" thickBot="1" x14ac:dyDescent="0.25">
      <c r="A12" s="162" t="s">
        <v>596</v>
      </c>
      <c r="B12" s="163"/>
      <c r="C12" s="164"/>
      <c r="D12" s="165" t="s">
        <v>733</v>
      </c>
      <c r="E12" s="166" t="s">
        <v>51</v>
      </c>
      <c r="F12" s="167" t="s">
        <v>448</v>
      </c>
      <c r="G12" s="168">
        <v>-5.17</v>
      </c>
      <c r="H12" s="169">
        <v>0</v>
      </c>
      <c r="I12" s="170">
        <v>0</v>
      </c>
      <c r="J12" s="171">
        <v>29.3247</v>
      </c>
      <c r="K12" s="170">
        <v>0</v>
      </c>
      <c r="L12" s="172" t="s">
        <v>575</v>
      </c>
      <c r="M12" s="173" t="s">
        <v>761</v>
      </c>
      <c r="N12" s="80"/>
      <c r="O12" s="164">
        <v>117</v>
      </c>
    </row>
    <row r="13" spans="1:28" s="71" customFormat="1" ht="16.5" customHeight="1" outlineLevel="1" thickTop="1" x14ac:dyDescent="0.2">
      <c r="A13" s="162" t="s">
        <v>596</v>
      </c>
      <c r="B13" s="163"/>
      <c r="C13" s="164"/>
      <c r="D13" s="165" t="s">
        <v>733</v>
      </c>
      <c r="E13" s="166" t="s">
        <v>51</v>
      </c>
      <c r="F13" s="167" t="s">
        <v>597</v>
      </c>
      <c r="G13" s="168">
        <v>9.1199999999999992</v>
      </c>
      <c r="H13" s="169">
        <v>86.283333333333346</v>
      </c>
      <c r="I13" s="170">
        <v>786.904</v>
      </c>
      <c r="J13" s="171">
        <v>29.3247</v>
      </c>
      <c r="K13" s="170">
        <v>26.834170511548287</v>
      </c>
      <c r="L13" s="172" t="s">
        <v>575</v>
      </c>
      <c r="M13" s="173" t="s">
        <v>762</v>
      </c>
      <c r="N13" s="70">
        <f>VLOOKUP(O13,[6]Consolidado!$B:$H,7,FALSE)</f>
        <v>0</v>
      </c>
      <c r="O13" s="164">
        <v>118</v>
      </c>
    </row>
    <row r="14" spans="1:28" s="71" customFormat="1" ht="16.5" customHeight="1" thickBot="1" x14ac:dyDescent="0.25">
      <c r="A14" s="162" t="s">
        <v>596</v>
      </c>
      <c r="B14" s="163"/>
      <c r="C14" s="164"/>
      <c r="D14" s="165" t="s">
        <v>733</v>
      </c>
      <c r="E14" s="166" t="s">
        <v>51</v>
      </c>
      <c r="F14" s="167" t="s">
        <v>234</v>
      </c>
      <c r="G14" s="168">
        <v>12</v>
      </c>
      <c r="H14" s="169">
        <v>44.719211467338134</v>
      </c>
      <c r="I14" s="170">
        <v>536.63053760805758</v>
      </c>
      <c r="J14" s="171">
        <v>29.3247</v>
      </c>
      <c r="K14" s="170">
        <v>18.299608780586251</v>
      </c>
      <c r="L14" s="172" t="s">
        <v>575</v>
      </c>
      <c r="M14" s="173" t="s">
        <v>762</v>
      </c>
      <c r="N14" s="80"/>
      <c r="O14" s="164">
        <v>118</v>
      </c>
    </row>
    <row r="15" spans="1:28" s="71" customFormat="1" ht="16.5" customHeight="1" outlineLevel="1" thickTop="1" x14ac:dyDescent="0.2">
      <c r="A15" s="162" t="s">
        <v>596</v>
      </c>
      <c r="B15" s="163"/>
      <c r="C15" s="164"/>
      <c r="D15" s="165" t="s">
        <v>733</v>
      </c>
      <c r="E15" s="166" t="s">
        <v>51</v>
      </c>
      <c r="F15" s="167" t="s">
        <v>116</v>
      </c>
      <c r="G15" s="168">
        <v>12</v>
      </c>
      <c r="H15" s="169">
        <v>38.348333333333336</v>
      </c>
      <c r="I15" s="170">
        <v>460.18000000000006</v>
      </c>
      <c r="J15" s="171">
        <v>29.3247</v>
      </c>
      <c r="K15" s="170">
        <v>15.692573155053593</v>
      </c>
      <c r="L15" s="172" t="s">
        <v>575</v>
      </c>
      <c r="M15" s="173" t="s">
        <v>762</v>
      </c>
      <c r="N15" s="70">
        <f>VLOOKUP(O15,[6]Consolidado!$B:$H,7,FALSE)</f>
        <v>0</v>
      </c>
      <c r="O15" s="164">
        <v>118</v>
      </c>
    </row>
    <row r="16" spans="1:28" s="71" customFormat="1" ht="16.5" customHeight="1" outlineLevel="1" x14ac:dyDescent="0.2">
      <c r="A16" s="162" t="s">
        <v>596</v>
      </c>
      <c r="B16" s="163"/>
      <c r="C16" s="164"/>
      <c r="D16" s="165" t="s">
        <v>733</v>
      </c>
      <c r="E16" s="166" t="s">
        <v>40</v>
      </c>
      <c r="F16" s="167" t="s">
        <v>598</v>
      </c>
      <c r="G16" s="168">
        <v>80</v>
      </c>
      <c r="H16" s="169">
        <v>0.72868304530744332</v>
      </c>
      <c r="I16" s="170">
        <v>58.294643624595466</v>
      </c>
      <c r="J16" s="171">
        <v>29.3247</v>
      </c>
      <c r="K16" s="170">
        <v>1.9879024721342577</v>
      </c>
      <c r="L16" s="172" t="s">
        <v>575</v>
      </c>
      <c r="M16" s="173" t="s">
        <v>762</v>
      </c>
      <c r="N16" s="70">
        <f>VLOOKUP(O16,[6]Consolidado!$B:$H,7,FALSE)</f>
        <v>0</v>
      </c>
      <c r="O16" s="164">
        <v>118</v>
      </c>
    </row>
    <row r="17" spans="1:15" s="71" customFormat="1" ht="16.5" customHeight="1" outlineLevel="1" x14ac:dyDescent="0.2">
      <c r="A17" s="162" t="s">
        <v>596</v>
      </c>
      <c r="B17" s="163"/>
      <c r="C17" s="164"/>
      <c r="D17" s="165" t="s">
        <v>733</v>
      </c>
      <c r="E17" s="166" t="s">
        <v>40</v>
      </c>
      <c r="F17" s="167" t="s">
        <v>124</v>
      </c>
      <c r="G17" s="168">
        <v>30</v>
      </c>
      <c r="H17" s="169">
        <v>0.14757545632769381</v>
      </c>
      <c r="I17" s="170">
        <v>4.4272636898308146</v>
      </c>
      <c r="J17" s="171">
        <v>29.3247</v>
      </c>
      <c r="K17" s="170">
        <v>0.15097387832887685</v>
      </c>
      <c r="L17" s="172" t="s">
        <v>575</v>
      </c>
      <c r="M17" s="173" t="s">
        <v>762</v>
      </c>
      <c r="N17" s="70">
        <f>VLOOKUP(O17,[6]Consolidado!$B:$H,7,FALSE)</f>
        <v>0</v>
      </c>
      <c r="O17" s="164">
        <v>118</v>
      </c>
    </row>
    <row r="18" spans="1:15" s="71" customFormat="1" ht="16.5" customHeight="1" outlineLevel="1" x14ac:dyDescent="0.2">
      <c r="A18" s="162" t="s">
        <v>652</v>
      </c>
      <c r="B18" s="174">
        <v>42808</v>
      </c>
      <c r="C18" s="175"/>
      <c r="D18" s="165" t="s">
        <v>733</v>
      </c>
      <c r="E18" s="176" t="s">
        <v>40</v>
      </c>
      <c r="F18" s="177" t="s">
        <v>124</v>
      </c>
      <c r="G18" s="178">
        <v>30</v>
      </c>
      <c r="H18" s="179">
        <v>0.14420420170837045</v>
      </c>
      <c r="I18" s="180">
        <v>4.3261260512511139</v>
      </c>
      <c r="J18" s="181">
        <v>29.679600000000001</v>
      </c>
      <c r="K18" s="180">
        <v>0.14576092842393812</v>
      </c>
      <c r="L18" s="172" t="s">
        <v>763</v>
      </c>
      <c r="M18" s="173" t="s">
        <v>764</v>
      </c>
      <c r="N18" s="70">
        <f>VLOOKUP(O18,[6]Consolidado!$B:$H,7,FALSE)</f>
        <v>0</v>
      </c>
      <c r="O18" s="175">
        <v>165</v>
      </c>
    </row>
    <row r="19" spans="1:15" s="71" customFormat="1" ht="16.5" customHeight="1" outlineLevel="1" x14ac:dyDescent="0.2">
      <c r="A19" s="162" t="s">
        <v>652</v>
      </c>
      <c r="B19" s="174">
        <v>42810</v>
      </c>
      <c r="C19" s="175"/>
      <c r="D19" s="165" t="s">
        <v>733</v>
      </c>
      <c r="E19" s="176" t="s">
        <v>51</v>
      </c>
      <c r="F19" s="177" t="s">
        <v>595</v>
      </c>
      <c r="G19" s="178">
        <v>6</v>
      </c>
      <c r="H19" s="179">
        <v>104.49999999999996</v>
      </c>
      <c r="I19" s="180">
        <v>626.99999999999977</v>
      </c>
      <c r="J19" s="181">
        <v>29.679600000000001</v>
      </c>
      <c r="K19" s="180">
        <v>21.125621639105642</v>
      </c>
      <c r="L19" s="172" t="s">
        <v>763</v>
      </c>
      <c r="M19" s="173" t="s">
        <v>765</v>
      </c>
      <c r="N19" s="70">
        <f>VLOOKUP(O19,[6]Consolidado!$B:$H,7,FALSE)</f>
        <v>0</v>
      </c>
      <c r="O19" s="175">
        <v>159</v>
      </c>
    </row>
    <row r="20" spans="1:15" s="71" customFormat="1" ht="16.5" customHeight="1" outlineLevel="1" x14ac:dyDescent="0.2">
      <c r="A20" s="162" t="s">
        <v>652</v>
      </c>
      <c r="B20" s="174">
        <v>42810</v>
      </c>
      <c r="C20" s="175"/>
      <c r="D20" s="165" t="s">
        <v>733</v>
      </c>
      <c r="E20" s="176" t="s">
        <v>51</v>
      </c>
      <c r="F20" s="177" t="s">
        <v>168</v>
      </c>
      <c r="G20" s="178">
        <v>2.38</v>
      </c>
      <c r="H20" s="179">
        <v>92.046424276028276</v>
      </c>
      <c r="I20" s="180">
        <v>219.07048977694728</v>
      </c>
      <c r="J20" s="181">
        <v>29.679600000000001</v>
      </c>
      <c r="K20" s="180">
        <v>7.3811806687740829</v>
      </c>
      <c r="L20" s="172" t="s">
        <v>763</v>
      </c>
      <c r="M20" s="173" t="s">
        <v>765</v>
      </c>
      <c r="N20" s="70">
        <f>VLOOKUP(O20,[6]Consolidado!$B:$H,7,FALSE)</f>
        <v>0</v>
      </c>
      <c r="O20" s="175">
        <v>159</v>
      </c>
    </row>
    <row r="21" spans="1:15" s="71" customFormat="1" ht="16.5" customHeight="1" outlineLevel="1" x14ac:dyDescent="0.2">
      <c r="A21" s="162" t="s">
        <v>652</v>
      </c>
      <c r="B21" s="174">
        <v>42810</v>
      </c>
      <c r="C21" s="175"/>
      <c r="D21" s="165" t="s">
        <v>733</v>
      </c>
      <c r="E21" s="176" t="s">
        <v>78</v>
      </c>
      <c r="F21" s="177" t="s">
        <v>658</v>
      </c>
      <c r="G21" s="178">
        <v>2</v>
      </c>
      <c r="H21" s="179">
        <v>5.6965000000000003</v>
      </c>
      <c r="I21" s="180">
        <v>11.393000000000001</v>
      </c>
      <c r="J21" s="181">
        <v>29.679600000000001</v>
      </c>
      <c r="K21" s="180">
        <v>0.38386635938489738</v>
      </c>
      <c r="L21" s="172" t="s">
        <v>763</v>
      </c>
      <c r="M21" s="173" t="s">
        <v>765</v>
      </c>
      <c r="N21" s="70">
        <f>VLOOKUP(O21,[6]Consolidado!$B:$H,7,FALSE)</f>
        <v>0</v>
      </c>
      <c r="O21" s="175">
        <v>159</v>
      </c>
    </row>
    <row r="22" spans="1:15" s="71" customFormat="1" ht="16.5" customHeight="1" outlineLevel="1" x14ac:dyDescent="0.2">
      <c r="A22" s="162" t="s">
        <v>652</v>
      </c>
      <c r="B22" s="174">
        <v>42810</v>
      </c>
      <c r="C22" s="175"/>
      <c r="D22" s="165" t="s">
        <v>733</v>
      </c>
      <c r="E22" s="176" t="s">
        <v>78</v>
      </c>
      <c r="F22" s="177" t="s">
        <v>611</v>
      </c>
      <c r="G22" s="178">
        <v>2</v>
      </c>
      <c r="H22" s="179">
        <v>12.13475</v>
      </c>
      <c r="I22" s="180">
        <v>24.269500000000001</v>
      </c>
      <c r="J22" s="181">
        <v>29.679600000000001</v>
      </c>
      <c r="K22" s="180">
        <v>0.81771654604509492</v>
      </c>
      <c r="L22" s="172" t="s">
        <v>763</v>
      </c>
      <c r="M22" s="173" t="s">
        <v>765</v>
      </c>
      <c r="N22" s="70">
        <f>VLOOKUP(O22,[6]Consolidado!$B:$H,7,FALSE)</f>
        <v>0</v>
      </c>
      <c r="O22" s="175">
        <v>159</v>
      </c>
    </row>
    <row r="23" spans="1:15" s="71" customFormat="1" ht="16.5" customHeight="1" outlineLevel="1" x14ac:dyDescent="0.2">
      <c r="A23" s="162" t="s">
        <v>652</v>
      </c>
      <c r="B23" s="174">
        <v>42811</v>
      </c>
      <c r="C23" s="175"/>
      <c r="D23" s="165" t="s">
        <v>733</v>
      </c>
      <c r="E23" s="176" t="s">
        <v>40</v>
      </c>
      <c r="F23" s="177" t="s">
        <v>74</v>
      </c>
      <c r="G23" s="178">
        <v>20</v>
      </c>
      <c r="H23" s="179">
        <v>0.79224351785978475</v>
      </c>
      <c r="I23" s="180">
        <v>15.844870357195695</v>
      </c>
      <c r="J23" s="181">
        <v>29.679600000000001</v>
      </c>
      <c r="K23" s="180">
        <v>0.53386401289760288</v>
      </c>
      <c r="L23" s="172" t="s">
        <v>763</v>
      </c>
      <c r="M23" s="173" t="s">
        <v>766</v>
      </c>
      <c r="N23" s="70">
        <f>VLOOKUP(O23,[6]Consolidado!$B:$H,7,FALSE)</f>
        <v>0</v>
      </c>
      <c r="O23" s="175">
        <v>164</v>
      </c>
    </row>
    <row r="24" spans="1:15" s="71" customFormat="1" ht="16.5" customHeight="1" outlineLevel="1" x14ac:dyDescent="0.2">
      <c r="A24" s="162" t="s">
        <v>652</v>
      </c>
      <c r="B24" s="174">
        <v>42811</v>
      </c>
      <c r="C24" s="175"/>
      <c r="D24" s="165" t="s">
        <v>733</v>
      </c>
      <c r="E24" s="176" t="s">
        <v>40</v>
      </c>
      <c r="F24" s="177" t="s">
        <v>74</v>
      </c>
      <c r="G24" s="178">
        <v>12</v>
      </c>
      <c r="H24" s="179">
        <v>0.79224351785978475</v>
      </c>
      <c r="I24" s="180">
        <v>9.5069222143174166</v>
      </c>
      <c r="J24" s="181">
        <v>29.679600000000001</v>
      </c>
      <c r="K24" s="180">
        <v>0.32031840773856174</v>
      </c>
      <c r="L24" s="172" t="s">
        <v>763</v>
      </c>
      <c r="M24" s="173" t="s">
        <v>766</v>
      </c>
      <c r="N24" s="70">
        <f>VLOOKUP(O24,[6]Consolidado!$B:$H,7,FALSE)</f>
        <v>0</v>
      </c>
      <c r="O24" s="175">
        <v>164</v>
      </c>
    </row>
    <row r="25" spans="1:15" s="71" customFormat="1" ht="16.5" customHeight="1" outlineLevel="1" x14ac:dyDescent="0.2">
      <c r="A25" s="162" t="s">
        <v>652</v>
      </c>
      <c r="B25" s="174">
        <v>42811</v>
      </c>
      <c r="C25" s="175"/>
      <c r="D25" s="165" t="s">
        <v>733</v>
      </c>
      <c r="E25" s="176" t="s">
        <v>40</v>
      </c>
      <c r="F25" s="177" t="s">
        <v>39</v>
      </c>
      <c r="G25" s="178">
        <v>40</v>
      </c>
      <c r="H25" s="179">
        <v>0.76616570948256046</v>
      </c>
      <c r="I25" s="180">
        <v>30.64662837930242</v>
      </c>
      <c r="J25" s="181">
        <v>29.679600000000001</v>
      </c>
      <c r="K25" s="180">
        <v>1.032582257823637</v>
      </c>
      <c r="L25" s="172" t="s">
        <v>763</v>
      </c>
      <c r="M25" s="173" t="s">
        <v>766</v>
      </c>
      <c r="N25" s="70">
        <f>VLOOKUP(O25,[6]Consolidado!$B:$H,7,FALSE)</f>
        <v>0</v>
      </c>
      <c r="O25" s="175">
        <v>164</v>
      </c>
    </row>
    <row r="26" spans="1:15" s="71" customFormat="1" ht="16.5" customHeight="1" outlineLevel="1" x14ac:dyDescent="0.2">
      <c r="A26" s="162" t="s">
        <v>652</v>
      </c>
      <c r="B26" s="174">
        <v>42811</v>
      </c>
      <c r="C26" s="175"/>
      <c r="D26" s="165" t="s">
        <v>733</v>
      </c>
      <c r="E26" s="176" t="s">
        <v>40</v>
      </c>
      <c r="F26" s="177" t="s">
        <v>85</v>
      </c>
      <c r="G26" s="178">
        <v>30</v>
      </c>
      <c r="H26" s="179">
        <v>0.5542208782882353</v>
      </c>
      <c r="I26" s="180">
        <v>16.626626348647058</v>
      </c>
      <c r="J26" s="181">
        <v>29.679600000000001</v>
      </c>
      <c r="K26" s="180">
        <v>0.56020385546459717</v>
      </c>
      <c r="L26" s="172" t="s">
        <v>763</v>
      </c>
      <c r="M26" s="173" t="s">
        <v>766</v>
      </c>
      <c r="N26" s="70">
        <f>VLOOKUP(O26,[6]Consolidado!$B:$H,7,FALSE)</f>
        <v>0</v>
      </c>
      <c r="O26" s="175">
        <v>164</v>
      </c>
    </row>
    <row r="27" spans="1:15" s="71" customFormat="1" ht="16.5" customHeight="1" outlineLevel="1" x14ac:dyDescent="0.2">
      <c r="A27" s="162" t="s">
        <v>652</v>
      </c>
      <c r="B27" s="174">
        <v>42811</v>
      </c>
      <c r="C27" s="175"/>
      <c r="D27" s="165" t="s">
        <v>733</v>
      </c>
      <c r="E27" s="176" t="s">
        <v>40</v>
      </c>
      <c r="F27" s="177" t="s">
        <v>85</v>
      </c>
      <c r="G27" s="178">
        <v>12</v>
      </c>
      <c r="H27" s="179">
        <v>0.5542208782882353</v>
      </c>
      <c r="I27" s="180">
        <v>6.6506505394588231</v>
      </c>
      <c r="J27" s="181">
        <v>29.679600000000001</v>
      </c>
      <c r="K27" s="180">
        <v>0.22408154218583887</v>
      </c>
      <c r="L27" s="172" t="s">
        <v>763</v>
      </c>
      <c r="M27" s="173" t="s">
        <v>766</v>
      </c>
      <c r="N27" s="70">
        <f>VLOOKUP(O27,[6]Consolidado!$B:$H,7,FALSE)</f>
        <v>0</v>
      </c>
      <c r="O27" s="175">
        <v>164</v>
      </c>
    </row>
    <row r="28" spans="1:15" s="71" customFormat="1" ht="16.5" customHeight="1" outlineLevel="1" x14ac:dyDescent="0.2">
      <c r="A28" s="162" t="s">
        <v>652</v>
      </c>
      <c r="B28" s="174">
        <v>42814</v>
      </c>
      <c r="C28" s="175"/>
      <c r="D28" s="165" t="s">
        <v>733</v>
      </c>
      <c r="E28" s="176" t="s">
        <v>28</v>
      </c>
      <c r="F28" s="177" t="s">
        <v>123</v>
      </c>
      <c r="G28" s="178">
        <v>1</v>
      </c>
      <c r="H28" s="179">
        <v>627.47967676767666</v>
      </c>
      <c r="I28" s="180">
        <v>627.47967676767666</v>
      </c>
      <c r="J28" s="181">
        <v>29.679600000000001</v>
      </c>
      <c r="K28" s="180">
        <v>21.141783473081734</v>
      </c>
      <c r="L28" s="172" t="s">
        <v>763</v>
      </c>
      <c r="M28" s="173" t="s">
        <v>767</v>
      </c>
      <c r="N28" s="70">
        <f>VLOOKUP(O28,[6]Consolidado!$B:$H,7,FALSE)</f>
        <v>0</v>
      </c>
      <c r="O28" s="175">
        <v>168</v>
      </c>
    </row>
    <row r="29" spans="1:15" s="71" customFormat="1" ht="16.5" customHeight="1" outlineLevel="1" x14ac:dyDescent="0.2">
      <c r="A29" s="162" t="s">
        <v>652</v>
      </c>
      <c r="B29" s="174">
        <v>42814</v>
      </c>
      <c r="C29" s="175"/>
      <c r="D29" s="165" t="s">
        <v>733</v>
      </c>
      <c r="E29" s="176" t="s">
        <v>40</v>
      </c>
      <c r="F29" s="177" t="s">
        <v>74</v>
      </c>
      <c r="G29" s="178">
        <v>12</v>
      </c>
      <c r="H29" s="179">
        <v>0.79224351785978475</v>
      </c>
      <c r="I29" s="180">
        <v>9.5069222143174166</v>
      </c>
      <c r="J29" s="181">
        <v>29.679600000000001</v>
      </c>
      <c r="K29" s="180">
        <v>0.32031840773856174</v>
      </c>
      <c r="L29" s="172" t="s">
        <v>763</v>
      </c>
      <c r="M29" s="173" t="s">
        <v>766</v>
      </c>
      <c r="N29" s="70">
        <f>VLOOKUP(O29,[6]Consolidado!$B:$H,7,FALSE)</f>
        <v>0</v>
      </c>
      <c r="O29" s="175">
        <v>164</v>
      </c>
    </row>
    <row r="30" spans="1:15" s="71" customFormat="1" ht="16.5" customHeight="1" outlineLevel="1" x14ac:dyDescent="0.2">
      <c r="A30" s="162" t="s">
        <v>652</v>
      </c>
      <c r="B30" s="174">
        <v>42814</v>
      </c>
      <c r="C30" s="175"/>
      <c r="D30" s="165" t="s">
        <v>733</v>
      </c>
      <c r="E30" s="176" t="s">
        <v>40</v>
      </c>
      <c r="F30" s="177" t="s">
        <v>39</v>
      </c>
      <c r="G30" s="178">
        <v>40</v>
      </c>
      <c r="H30" s="179">
        <v>0.76616570948256046</v>
      </c>
      <c r="I30" s="180">
        <v>30.64662837930242</v>
      </c>
      <c r="J30" s="181">
        <v>29.679600000000001</v>
      </c>
      <c r="K30" s="180">
        <v>1.032582257823637</v>
      </c>
      <c r="L30" s="172" t="s">
        <v>763</v>
      </c>
      <c r="M30" s="173" t="s">
        <v>766</v>
      </c>
      <c r="N30" s="70">
        <f>VLOOKUP(O30,[6]Consolidado!$B:$H,7,FALSE)</f>
        <v>0</v>
      </c>
      <c r="O30" s="175">
        <v>164</v>
      </c>
    </row>
    <row r="31" spans="1:15" s="71" customFormat="1" ht="16.5" customHeight="1" outlineLevel="1" x14ac:dyDescent="0.2">
      <c r="A31" s="162" t="s">
        <v>652</v>
      </c>
      <c r="B31" s="174">
        <v>42814</v>
      </c>
      <c r="C31" s="175"/>
      <c r="D31" s="165" t="s">
        <v>733</v>
      </c>
      <c r="E31" s="176" t="s">
        <v>40</v>
      </c>
      <c r="F31" s="177" t="s">
        <v>85</v>
      </c>
      <c r="G31" s="178">
        <v>30</v>
      </c>
      <c r="H31" s="179">
        <v>0.5542208782882353</v>
      </c>
      <c r="I31" s="180">
        <v>16.626626348647058</v>
      </c>
      <c r="J31" s="181">
        <v>29.679600000000001</v>
      </c>
      <c r="K31" s="180">
        <v>0.56020385546459717</v>
      </c>
      <c r="L31" s="172" t="s">
        <v>763</v>
      </c>
      <c r="M31" s="173" t="s">
        <v>766</v>
      </c>
      <c r="N31" s="70">
        <f>VLOOKUP(O31,[6]Consolidado!$B:$H,7,FALSE)</f>
        <v>0</v>
      </c>
      <c r="O31" s="175">
        <v>164</v>
      </c>
    </row>
    <row r="32" spans="1:15" s="71" customFormat="1" ht="16.5" customHeight="1" outlineLevel="1" x14ac:dyDescent="0.2">
      <c r="A32" s="162" t="s">
        <v>652</v>
      </c>
      <c r="B32" s="174">
        <v>42814</v>
      </c>
      <c r="C32" s="175"/>
      <c r="D32" s="165" t="s">
        <v>733</v>
      </c>
      <c r="E32" s="176" t="s">
        <v>29</v>
      </c>
      <c r="F32" s="177" t="s">
        <v>445</v>
      </c>
      <c r="G32" s="178">
        <v>1</v>
      </c>
      <c r="H32" s="179">
        <v>10.817975616071427</v>
      </c>
      <c r="I32" s="180">
        <v>10.817975616071427</v>
      </c>
      <c r="J32" s="181">
        <v>29.679600000000001</v>
      </c>
      <c r="K32" s="180">
        <v>0.36449196134959455</v>
      </c>
      <c r="L32" s="172" t="s">
        <v>763</v>
      </c>
      <c r="M32" s="173" t="s">
        <v>766</v>
      </c>
      <c r="N32" s="70">
        <f>VLOOKUP(O32,[6]Consolidado!$B:$H,7,FALSE)</f>
        <v>0</v>
      </c>
      <c r="O32" s="175">
        <v>164</v>
      </c>
    </row>
    <row r="33" spans="1:15" s="71" customFormat="1" ht="16.5" customHeight="1" outlineLevel="1" x14ac:dyDescent="0.2">
      <c r="A33" s="162" t="s">
        <v>652</v>
      </c>
      <c r="B33" s="174">
        <v>42814</v>
      </c>
      <c r="C33" s="175"/>
      <c r="D33" s="165" t="s">
        <v>733</v>
      </c>
      <c r="E33" s="176" t="s">
        <v>51</v>
      </c>
      <c r="F33" s="177" t="s">
        <v>205</v>
      </c>
      <c r="G33" s="178">
        <v>3.69</v>
      </c>
      <c r="H33" s="179">
        <v>119</v>
      </c>
      <c r="I33" s="180">
        <v>439.11</v>
      </c>
      <c r="J33" s="181">
        <v>29.679600000000001</v>
      </c>
      <c r="K33" s="180">
        <v>14.795010714430115</v>
      </c>
      <c r="L33" s="172" t="s">
        <v>763</v>
      </c>
      <c r="M33" s="173" t="s">
        <v>768</v>
      </c>
      <c r="N33" s="70">
        <f>VLOOKUP(O33,[6]Consolidado!$B:$H,7,FALSE)</f>
        <v>0</v>
      </c>
      <c r="O33" s="175">
        <v>166</v>
      </c>
    </row>
    <row r="34" spans="1:15" s="71" customFormat="1" ht="16.5" customHeight="1" outlineLevel="1" x14ac:dyDescent="0.2">
      <c r="A34" s="162" t="s">
        <v>652</v>
      </c>
      <c r="B34" s="174">
        <v>42814</v>
      </c>
      <c r="C34" s="175"/>
      <c r="D34" s="165" t="s">
        <v>733</v>
      </c>
      <c r="E34" s="176" t="s">
        <v>51</v>
      </c>
      <c r="F34" s="177" t="s">
        <v>659</v>
      </c>
      <c r="G34" s="178">
        <v>1.38</v>
      </c>
      <c r="H34" s="179">
        <v>106</v>
      </c>
      <c r="I34" s="180">
        <v>146.28</v>
      </c>
      <c r="J34" s="181">
        <v>29.679600000000001</v>
      </c>
      <c r="K34" s="180">
        <v>4.9286378522621597</v>
      </c>
      <c r="L34" s="172" t="s">
        <v>763</v>
      </c>
      <c r="M34" s="173" t="s">
        <v>768</v>
      </c>
      <c r="N34" s="70">
        <f>VLOOKUP(O34,[6]Consolidado!$B:$H,7,FALSE)</f>
        <v>0</v>
      </c>
      <c r="O34" s="175">
        <v>166</v>
      </c>
    </row>
    <row r="35" spans="1:15" s="71" customFormat="1" ht="16.5" customHeight="1" outlineLevel="1" x14ac:dyDescent="0.2">
      <c r="A35" s="162" t="s">
        <v>652</v>
      </c>
      <c r="B35" s="174">
        <v>42814</v>
      </c>
      <c r="C35" s="175"/>
      <c r="D35" s="165" t="s">
        <v>733</v>
      </c>
      <c r="E35" s="176" t="s">
        <v>51</v>
      </c>
      <c r="F35" s="177" t="s">
        <v>660</v>
      </c>
      <c r="G35" s="178">
        <v>1.24</v>
      </c>
      <c r="H35" s="169">
        <v>0</v>
      </c>
      <c r="I35" s="180">
        <v>0</v>
      </c>
      <c r="J35" s="181">
        <v>29.679600000000001</v>
      </c>
      <c r="K35" s="180">
        <v>0</v>
      </c>
      <c r="L35" s="172" t="s">
        <v>763</v>
      </c>
      <c r="M35" s="173" t="s">
        <v>768</v>
      </c>
      <c r="N35" s="70">
        <f>VLOOKUP(O35,[6]Consolidado!$B:$H,7,FALSE)</f>
        <v>0</v>
      </c>
      <c r="O35" s="175">
        <v>166</v>
      </c>
    </row>
    <row r="36" spans="1:15" s="71" customFormat="1" ht="16.5" customHeight="1" outlineLevel="1" x14ac:dyDescent="0.2">
      <c r="A36" s="162" t="s">
        <v>652</v>
      </c>
      <c r="B36" s="174">
        <v>42814</v>
      </c>
      <c r="C36" s="175"/>
      <c r="D36" s="165" t="s">
        <v>733</v>
      </c>
      <c r="E36" s="176" t="s">
        <v>51</v>
      </c>
      <c r="F36" s="177" t="s">
        <v>205</v>
      </c>
      <c r="G36" s="178">
        <v>1.1499999999999999</v>
      </c>
      <c r="H36" s="179">
        <v>119</v>
      </c>
      <c r="I36" s="180">
        <v>136.85</v>
      </c>
      <c r="J36" s="181">
        <v>29.679600000000001</v>
      </c>
      <c r="K36" s="180">
        <v>4.6109111982641275</v>
      </c>
      <c r="L36" s="172" t="s">
        <v>763</v>
      </c>
      <c r="M36" s="173" t="s">
        <v>764</v>
      </c>
      <c r="N36" s="70">
        <f>VLOOKUP(O36,[6]Consolidado!$B:$H,7,FALSE)</f>
        <v>0</v>
      </c>
      <c r="O36" s="175">
        <v>165</v>
      </c>
    </row>
    <row r="37" spans="1:15" s="71" customFormat="1" ht="16.5" customHeight="1" outlineLevel="1" x14ac:dyDescent="0.2">
      <c r="A37" s="162" t="s">
        <v>652</v>
      </c>
      <c r="B37" s="174">
        <v>42816</v>
      </c>
      <c r="C37" s="175"/>
      <c r="D37" s="165" t="s">
        <v>733</v>
      </c>
      <c r="E37" s="176" t="s">
        <v>40</v>
      </c>
      <c r="F37" s="177" t="s">
        <v>91</v>
      </c>
      <c r="G37" s="178">
        <v>20</v>
      </c>
      <c r="H37" s="179">
        <v>0.53569664058699129</v>
      </c>
      <c r="I37" s="180">
        <v>10.713932811739825</v>
      </c>
      <c r="J37" s="181">
        <v>29.679600000000001</v>
      </c>
      <c r="K37" s="180">
        <v>0.36098642878407478</v>
      </c>
      <c r="L37" s="172" t="s">
        <v>763</v>
      </c>
      <c r="M37" s="173" t="s">
        <v>765</v>
      </c>
      <c r="N37" s="70">
        <f>VLOOKUP(O37,[6]Consolidado!$B:$H,7,FALSE)</f>
        <v>0</v>
      </c>
      <c r="O37" s="175">
        <v>159</v>
      </c>
    </row>
    <row r="38" spans="1:15" s="71" customFormat="1" ht="16.5" customHeight="1" outlineLevel="1" x14ac:dyDescent="0.2">
      <c r="A38" s="162" t="s">
        <v>652</v>
      </c>
      <c r="B38" s="174">
        <v>42817</v>
      </c>
      <c r="C38" s="175"/>
      <c r="D38" s="165" t="s">
        <v>733</v>
      </c>
      <c r="E38" s="176" t="s">
        <v>28</v>
      </c>
      <c r="F38" s="177" t="s">
        <v>27</v>
      </c>
      <c r="G38" s="178">
        <v>1</v>
      </c>
      <c r="H38" s="179">
        <v>837.20000000000016</v>
      </c>
      <c r="I38" s="180">
        <v>837.20000000000016</v>
      </c>
      <c r="J38" s="181">
        <v>29.679600000000001</v>
      </c>
      <c r="K38" s="180">
        <v>28.20792733055702</v>
      </c>
      <c r="L38" s="172" t="s">
        <v>763</v>
      </c>
      <c r="M38" s="173" t="s">
        <v>766</v>
      </c>
      <c r="N38" s="70">
        <f>VLOOKUP(O38,[6]Consolidado!$B:$H,7,FALSE)</f>
        <v>0</v>
      </c>
      <c r="O38" s="175">
        <v>164</v>
      </c>
    </row>
    <row r="39" spans="1:15" s="71" customFormat="1" ht="16.5" customHeight="1" outlineLevel="1" x14ac:dyDescent="0.2">
      <c r="A39" s="162" t="s">
        <v>652</v>
      </c>
      <c r="B39" s="174">
        <v>42817</v>
      </c>
      <c r="C39" s="175"/>
      <c r="D39" s="165" t="s">
        <v>733</v>
      </c>
      <c r="E39" s="176" t="s">
        <v>40</v>
      </c>
      <c r="F39" s="177" t="s">
        <v>91</v>
      </c>
      <c r="G39" s="178">
        <v>80</v>
      </c>
      <c r="H39" s="179">
        <v>0.53569664058699129</v>
      </c>
      <c r="I39" s="180">
        <v>42.855731246959301</v>
      </c>
      <c r="J39" s="181">
        <v>29.679600000000001</v>
      </c>
      <c r="K39" s="180">
        <v>1.4439457151362991</v>
      </c>
      <c r="L39" s="172" t="s">
        <v>763</v>
      </c>
      <c r="M39" s="173" t="s">
        <v>768</v>
      </c>
      <c r="N39" s="70">
        <f>VLOOKUP(O39,[6]Consolidado!$B:$H,7,FALSE)</f>
        <v>0</v>
      </c>
      <c r="O39" s="175">
        <v>166</v>
      </c>
    </row>
    <row r="40" spans="1:15" s="71" customFormat="1" ht="16.5" customHeight="1" outlineLevel="1" x14ac:dyDescent="0.2">
      <c r="A40" s="162" t="s">
        <v>652</v>
      </c>
      <c r="B40" s="174">
        <v>42818</v>
      </c>
      <c r="C40" s="175"/>
      <c r="D40" s="165" t="s">
        <v>733</v>
      </c>
      <c r="E40" s="176" t="s">
        <v>40</v>
      </c>
      <c r="F40" s="177" t="s">
        <v>438</v>
      </c>
      <c r="G40" s="178">
        <v>15</v>
      </c>
      <c r="H40" s="179">
        <v>0.65645207288629737</v>
      </c>
      <c r="I40" s="180">
        <v>9.8467810932944602</v>
      </c>
      <c r="J40" s="181">
        <v>29.679600000000001</v>
      </c>
      <c r="K40" s="180">
        <v>0.33176933291872063</v>
      </c>
      <c r="L40" s="172" t="s">
        <v>763</v>
      </c>
      <c r="M40" s="173" t="s">
        <v>769</v>
      </c>
      <c r="N40" s="70">
        <f>VLOOKUP(O40,[6]Consolidado!$B:$H,7,FALSE)</f>
        <v>0</v>
      </c>
      <c r="O40" s="175">
        <v>160</v>
      </c>
    </row>
    <row r="41" spans="1:15" s="71" customFormat="1" ht="16.5" customHeight="1" outlineLevel="1" x14ac:dyDescent="0.2">
      <c r="A41" s="162" t="s">
        <v>652</v>
      </c>
      <c r="B41" s="174">
        <v>42818</v>
      </c>
      <c r="C41" s="175"/>
      <c r="D41" s="165" t="s">
        <v>733</v>
      </c>
      <c r="E41" s="176" t="s">
        <v>40</v>
      </c>
      <c r="F41" s="177" t="s">
        <v>408</v>
      </c>
      <c r="G41" s="178">
        <v>2</v>
      </c>
      <c r="H41" s="179">
        <v>6.0351999999999997</v>
      </c>
      <c r="I41" s="180">
        <v>12.070399999999999</v>
      </c>
      <c r="J41" s="181">
        <v>29.679600000000001</v>
      </c>
      <c r="K41" s="180">
        <v>0.40669011711748132</v>
      </c>
      <c r="L41" s="172" t="s">
        <v>763</v>
      </c>
      <c r="M41" s="173" t="s">
        <v>770</v>
      </c>
      <c r="N41" s="70">
        <f>VLOOKUP(O41,[6]Consolidado!$B:$H,7,FALSE)</f>
        <v>0</v>
      </c>
      <c r="O41" s="175">
        <v>170</v>
      </c>
    </row>
    <row r="42" spans="1:15" s="71" customFormat="1" ht="16.5" customHeight="1" outlineLevel="1" x14ac:dyDescent="0.2">
      <c r="A42" s="162" t="s">
        <v>652</v>
      </c>
      <c r="B42" s="174">
        <v>42818</v>
      </c>
      <c r="C42" s="175"/>
      <c r="D42" s="165" t="s">
        <v>733</v>
      </c>
      <c r="E42" s="176" t="s">
        <v>40</v>
      </c>
      <c r="F42" s="177" t="s">
        <v>407</v>
      </c>
      <c r="G42" s="178">
        <v>2</v>
      </c>
      <c r="H42" s="179">
        <v>4.726</v>
      </c>
      <c r="I42" s="180">
        <v>9.452</v>
      </c>
      <c r="J42" s="181">
        <v>29.679600000000001</v>
      </c>
      <c r="K42" s="180">
        <v>0.31846790388010621</v>
      </c>
      <c r="L42" s="172" t="s">
        <v>763</v>
      </c>
      <c r="M42" s="173" t="s">
        <v>770</v>
      </c>
      <c r="N42" s="70">
        <f>VLOOKUP(O42,[6]Consolidado!$B:$H,7,FALSE)</f>
        <v>0</v>
      </c>
      <c r="O42" s="175">
        <v>170</v>
      </c>
    </row>
    <row r="43" spans="1:15" s="71" customFormat="1" ht="16.5" customHeight="1" outlineLevel="1" x14ac:dyDescent="0.2">
      <c r="A43" s="162" t="s">
        <v>671</v>
      </c>
      <c r="B43" s="163">
        <v>42830</v>
      </c>
      <c r="C43" s="164"/>
      <c r="D43" s="165" t="s">
        <v>733</v>
      </c>
      <c r="E43" s="166" t="s">
        <v>40</v>
      </c>
      <c r="F43" s="167" t="s">
        <v>293</v>
      </c>
      <c r="G43" s="168">
        <v>60</v>
      </c>
      <c r="H43" s="169">
        <v>0</v>
      </c>
      <c r="I43" s="180">
        <v>0</v>
      </c>
      <c r="J43" s="181">
        <v>29.7989</v>
      </c>
      <c r="K43" s="180">
        <v>0</v>
      </c>
      <c r="L43" s="172" t="s">
        <v>575</v>
      </c>
      <c r="M43" s="173" t="s">
        <v>771</v>
      </c>
      <c r="N43" s="70" t="str">
        <f>VLOOKUP(O43,[6]Consolidado!$B:$H,7,FALSE)</f>
        <v>Cierre en Dic. (AF)</v>
      </c>
      <c r="O43" s="164">
        <v>215</v>
      </c>
    </row>
    <row r="44" spans="1:15" s="71" customFormat="1" ht="16.5" customHeight="1" outlineLevel="1" x14ac:dyDescent="0.2">
      <c r="A44" s="162" t="s">
        <v>671</v>
      </c>
      <c r="B44" s="163">
        <v>42830</v>
      </c>
      <c r="C44" s="164"/>
      <c r="D44" s="165" t="s">
        <v>733</v>
      </c>
      <c r="E44" s="166" t="s">
        <v>40</v>
      </c>
      <c r="F44" s="167" t="s">
        <v>91</v>
      </c>
      <c r="G44" s="168">
        <v>50</v>
      </c>
      <c r="H44" s="169">
        <v>0.53569664058699129</v>
      </c>
      <c r="I44" s="180">
        <v>26.784832029349566</v>
      </c>
      <c r="J44" s="181">
        <v>29.7989</v>
      </c>
      <c r="K44" s="180">
        <v>0.89885304589597492</v>
      </c>
      <c r="L44" s="172" t="s">
        <v>575</v>
      </c>
      <c r="M44" s="173" t="s">
        <v>771</v>
      </c>
      <c r="N44" s="70" t="str">
        <f>VLOOKUP(O44,[6]Consolidado!$B:$H,7,FALSE)</f>
        <v>Cierre en Dic. (AF)</v>
      </c>
      <c r="O44" s="164">
        <v>215</v>
      </c>
    </row>
    <row r="45" spans="1:15" s="71" customFormat="1" ht="16.5" customHeight="1" outlineLevel="1" x14ac:dyDescent="0.2">
      <c r="A45" s="162" t="s">
        <v>671</v>
      </c>
      <c r="B45" s="163">
        <v>42830</v>
      </c>
      <c r="C45" s="164"/>
      <c r="D45" s="165" t="s">
        <v>733</v>
      </c>
      <c r="E45" s="166" t="s">
        <v>40</v>
      </c>
      <c r="F45" s="167" t="s">
        <v>74</v>
      </c>
      <c r="G45" s="168">
        <v>50</v>
      </c>
      <c r="H45" s="169">
        <v>0.60234350109003387</v>
      </c>
      <c r="I45" s="180">
        <v>30.117175054501693</v>
      </c>
      <c r="J45" s="181">
        <v>29.7989</v>
      </c>
      <c r="K45" s="180">
        <v>1.0106807652128666</v>
      </c>
      <c r="L45" s="172" t="s">
        <v>575</v>
      </c>
      <c r="M45" s="173" t="s">
        <v>772</v>
      </c>
      <c r="N45" s="70">
        <f>VLOOKUP(O45,[6]Consolidado!$B:$H,7,FALSE)</f>
        <v>0</v>
      </c>
      <c r="O45" s="164">
        <v>214</v>
      </c>
    </row>
    <row r="46" spans="1:15" s="71" customFormat="1" ht="16.5" customHeight="1" outlineLevel="1" x14ac:dyDescent="0.2">
      <c r="A46" s="162" t="s">
        <v>671</v>
      </c>
      <c r="B46" s="163">
        <v>42844</v>
      </c>
      <c r="C46" s="164"/>
      <c r="D46" s="165" t="s">
        <v>733</v>
      </c>
      <c r="E46" s="166" t="s">
        <v>51</v>
      </c>
      <c r="F46" s="167" t="s">
        <v>116</v>
      </c>
      <c r="G46" s="168">
        <v>6</v>
      </c>
      <c r="H46" s="169">
        <v>38.348333333333336</v>
      </c>
      <c r="I46" s="180">
        <v>230.09000000000003</v>
      </c>
      <c r="J46" s="181">
        <v>29.7989</v>
      </c>
      <c r="K46" s="180">
        <v>7.7214259586763285</v>
      </c>
      <c r="L46" s="172" t="s">
        <v>575</v>
      </c>
      <c r="M46" s="173" t="s">
        <v>761</v>
      </c>
      <c r="N46" s="70" t="str">
        <f>VLOOKUP(O46,[6]Consolidado!$B:$H,7,FALSE)</f>
        <v>Cierre en Dic. (Rev. Costo)</v>
      </c>
      <c r="O46" s="164">
        <v>117</v>
      </c>
    </row>
    <row r="47" spans="1:15" s="71" customFormat="1" ht="16.5" customHeight="1" outlineLevel="1" x14ac:dyDescent="0.2">
      <c r="A47" s="162" t="s">
        <v>671</v>
      </c>
      <c r="B47" s="163">
        <v>42850</v>
      </c>
      <c r="C47" s="164"/>
      <c r="D47" s="165" t="s">
        <v>733</v>
      </c>
      <c r="E47" s="166" t="s">
        <v>28</v>
      </c>
      <c r="F47" s="167" t="s">
        <v>106</v>
      </c>
      <c r="G47" s="168">
        <v>2</v>
      </c>
      <c r="H47" s="169">
        <v>483.11904528763768</v>
      </c>
      <c r="I47" s="180">
        <v>966.23809057527535</v>
      </c>
      <c r="J47" s="181">
        <v>29.7989</v>
      </c>
      <c r="K47" s="180">
        <v>32.425293905992348</v>
      </c>
      <c r="L47" s="172" t="s">
        <v>763</v>
      </c>
      <c r="M47" s="173" t="s">
        <v>773</v>
      </c>
      <c r="N47" s="70">
        <f>VLOOKUP(O47,[6]Consolidado!$B:$H,7,FALSE)</f>
        <v>0</v>
      </c>
      <c r="O47" s="164">
        <v>218</v>
      </c>
    </row>
    <row r="48" spans="1:15" s="71" customFormat="1" ht="16.5" customHeight="1" outlineLevel="1" x14ac:dyDescent="0.2">
      <c r="A48" s="162" t="s">
        <v>671</v>
      </c>
      <c r="B48" s="163">
        <v>42850</v>
      </c>
      <c r="C48" s="164"/>
      <c r="D48" s="165" t="s">
        <v>733</v>
      </c>
      <c r="E48" s="166" t="s">
        <v>40</v>
      </c>
      <c r="F48" s="167" t="s">
        <v>124</v>
      </c>
      <c r="G48" s="168">
        <v>100</v>
      </c>
      <c r="H48" s="169">
        <v>0.14420420170837045</v>
      </c>
      <c r="I48" s="180">
        <v>14.420420170837044</v>
      </c>
      <c r="J48" s="181">
        <v>29.7989</v>
      </c>
      <c r="K48" s="180">
        <v>0.48392458013003986</v>
      </c>
      <c r="L48" s="172" t="s">
        <v>763</v>
      </c>
      <c r="M48" s="173" t="s">
        <v>773</v>
      </c>
      <c r="N48" s="70">
        <f>VLOOKUP(O48,[6]Consolidado!$B:$H,7,FALSE)</f>
        <v>0</v>
      </c>
      <c r="O48" s="164">
        <v>218</v>
      </c>
    </row>
    <row r="49" spans="1:15" s="71" customFormat="1" ht="16.5" customHeight="1" outlineLevel="1" x14ac:dyDescent="0.2">
      <c r="A49" s="162" t="s">
        <v>671</v>
      </c>
      <c r="B49" s="163">
        <v>42850</v>
      </c>
      <c r="C49" s="164"/>
      <c r="D49" s="165" t="s">
        <v>733</v>
      </c>
      <c r="E49" s="166" t="s">
        <v>40</v>
      </c>
      <c r="F49" s="167" t="s">
        <v>74</v>
      </c>
      <c r="G49" s="168">
        <v>200</v>
      </c>
      <c r="H49" s="169">
        <v>0.60234350109003387</v>
      </c>
      <c r="I49" s="180">
        <v>120.46870021800677</v>
      </c>
      <c r="J49" s="181">
        <v>29.7989</v>
      </c>
      <c r="K49" s="180">
        <v>4.0427230608514666</v>
      </c>
      <c r="L49" s="172" t="s">
        <v>575</v>
      </c>
      <c r="M49" s="173" t="s">
        <v>774</v>
      </c>
      <c r="N49" s="70" t="str">
        <f>VLOOKUP(O49,[6]Consolidado!$B:$H,7,FALSE)</f>
        <v>Cierre en Dic. (AF)</v>
      </c>
      <c r="O49" s="164">
        <v>230</v>
      </c>
    </row>
    <row r="50" spans="1:15" s="71" customFormat="1" ht="16.5" customHeight="1" outlineLevel="1" x14ac:dyDescent="0.2">
      <c r="A50" s="162" t="s">
        <v>671</v>
      </c>
      <c r="B50" s="163">
        <v>42850</v>
      </c>
      <c r="C50" s="164"/>
      <c r="D50" s="165" t="s">
        <v>733</v>
      </c>
      <c r="E50" s="166" t="s">
        <v>40</v>
      </c>
      <c r="F50" s="167" t="s">
        <v>91</v>
      </c>
      <c r="G50" s="168">
        <v>25</v>
      </c>
      <c r="H50" s="169">
        <v>0.53569664058699129</v>
      </c>
      <c r="I50" s="180">
        <v>13.392416014674783</v>
      </c>
      <c r="J50" s="181">
        <v>29.7989</v>
      </c>
      <c r="K50" s="180">
        <v>0.44942652294798746</v>
      </c>
      <c r="L50" s="172" t="s">
        <v>763</v>
      </c>
      <c r="M50" s="173" t="s">
        <v>775</v>
      </c>
      <c r="N50" s="70">
        <f>VLOOKUP(O50,[6]Consolidado!$B:$H,7,FALSE)</f>
        <v>0</v>
      </c>
      <c r="O50" s="164">
        <v>157</v>
      </c>
    </row>
    <row r="51" spans="1:15" s="71" customFormat="1" ht="16.5" customHeight="1" outlineLevel="1" x14ac:dyDescent="0.2">
      <c r="A51" s="162" t="s">
        <v>671</v>
      </c>
      <c r="B51" s="163">
        <v>42850</v>
      </c>
      <c r="C51" s="164"/>
      <c r="D51" s="165" t="s">
        <v>733</v>
      </c>
      <c r="E51" s="166" t="s">
        <v>40</v>
      </c>
      <c r="F51" s="167" t="s">
        <v>107</v>
      </c>
      <c r="G51" s="168">
        <v>50</v>
      </c>
      <c r="H51" s="169">
        <v>0.24910632133951227</v>
      </c>
      <c r="I51" s="180">
        <v>12.455316066975614</v>
      </c>
      <c r="J51" s="181">
        <v>29.7989</v>
      </c>
      <c r="K51" s="180">
        <v>0.41797905516564754</v>
      </c>
      <c r="L51" s="172" t="s">
        <v>575</v>
      </c>
      <c r="M51" s="173" t="s">
        <v>776</v>
      </c>
      <c r="N51" s="70" t="str">
        <f>VLOOKUP(O51,[6]Consolidado!$B:$H,7,FALSE)</f>
        <v>Cierre en Dic. (AF)</v>
      </c>
      <c r="O51" s="164">
        <v>234</v>
      </c>
    </row>
    <row r="52" spans="1:15" s="71" customFormat="1" ht="16.5" customHeight="1" outlineLevel="1" x14ac:dyDescent="0.2">
      <c r="A52" s="162" t="s">
        <v>671</v>
      </c>
      <c r="B52" s="163">
        <v>42851</v>
      </c>
      <c r="C52" s="164"/>
      <c r="D52" s="165" t="s">
        <v>733</v>
      </c>
      <c r="E52" s="166" t="s">
        <v>40</v>
      </c>
      <c r="F52" s="167" t="s">
        <v>442</v>
      </c>
      <c r="G52" s="168">
        <v>158</v>
      </c>
      <c r="H52" s="169">
        <v>0</v>
      </c>
      <c r="I52" s="180">
        <v>0</v>
      </c>
      <c r="J52" s="181">
        <v>29.7989</v>
      </c>
      <c r="K52" s="180">
        <v>0</v>
      </c>
      <c r="L52" s="172" t="s">
        <v>763</v>
      </c>
      <c r="M52" s="173" t="s">
        <v>777</v>
      </c>
      <c r="N52" s="70">
        <f>VLOOKUP(O52,[6]Consolidado!$B:$H,7,FALSE)</f>
        <v>0</v>
      </c>
      <c r="O52" s="164">
        <v>163</v>
      </c>
    </row>
    <row r="53" spans="1:15" s="71" customFormat="1" ht="16.5" customHeight="1" outlineLevel="1" x14ac:dyDescent="0.2">
      <c r="A53" s="162" t="s">
        <v>671</v>
      </c>
      <c r="B53" s="163">
        <v>42854</v>
      </c>
      <c r="C53" s="164"/>
      <c r="D53" s="165" t="s">
        <v>733</v>
      </c>
      <c r="E53" s="166" t="s">
        <v>78</v>
      </c>
      <c r="F53" s="167" t="s">
        <v>352</v>
      </c>
      <c r="G53" s="168">
        <v>4</v>
      </c>
      <c r="H53" s="169">
        <v>1.8496662205147865</v>
      </c>
      <c r="I53" s="180">
        <v>7.3986648820591459</v>
      </c>
      <c r="J53" s="181">
        <v>29.7989</v>
      </c>
      <c r="K53" s="180">
        <v>0.24828650997382942</v>
      </c>
      <c r="L53" s="172" t="s">
        <v>763</v>
      </c>
      <c r="M53" s="173" t="s">
        <v>773</v>
      </c>
      <c r="N53" s="70">
        <f>VLOOKUP(O53,[6]Consolidado!$B:$H,7,FALSE)</f>
        <v>0</v>
      </c>
      <c r="O53" s="164">
        <v>218</v>
      </c>
    </row>
    <row r="54" spans="1:15" s="71" customFormat="1" ht="16.5" customHeight="1" outlineLevel="1" x14ac:dyDescent="0.2">
      <c r="A54" s="162" t="s">
        <v>685</v>
      </c>
      <c r="B54" s="163">
        <v>42856</v>
      </c>
      <c r="C54" s="164"/>
      <c r="D54" s="165" t="s">
        <v>733</v>
      </c>
      <c r="E54" s="166" t="s">
        <v>33</v>
      </c>
      <c r="F54" s="167" t="s">
        <v>113</v>
      </c>
      <c r="G54" s="168">
        <v>7</v>
      </c>
      <c r="H54" s="169">
        <v>31.396085260667828</v>
      </c>
      <c r="I54" s="180">
        <v>219.77259682467479</v>
      </c>
      <c r="J54" s="181">
        <v>29.922599999999999</v>
      </c>
      <c r="K54" s="180">
        <v>7.3447025600942029</v>
      </c>
      <c r="L54" s="172" t="s">
        <v>763</v>
      </c>
      <c r="M54" s="173" t="s">
        <v>773</v>
      </c>
      <c r="N54" s="70">
        <f>VLOOKUP(O54,[6]Consolidado!$B:$H,7,FALSE)</f>
        <v>0</v>
      </c>
      <c r="O54" s="164">
        <v>218</v>
      </c>
    </row>
    <row r="55" spans="1:15" s="71" customFormat="1" ht="16.5" customHeight="1" outlineLevel="1" x14ac:dyDescent="0.2">
      <c r="A55" s="162" t="s">
        <v>685</v>
      </c>
      <c r="B55" s="163">
        <v>42859</v>
      </c>
      <c r="C55" s="164"/>
      <c r="D55" s="165" t="s">
        <v>733</v>
      </c>
      <c r="E55" s="166" t="s">
        <v>28</v>
      </c>
      <c r="F55" s="167" t="s">
        <v>93</v>
      </c>
      <c r="G55" s="168">
        <v>3</v>
      </c>
      <c r="H55" s="169">
        <v>956.84333333333336</v>
      </c>
      <c r="I55" s="180">
        <v>2870.53</v>
      </c>
      <c r="J55" s="181">
        <v>29.922599999999999</v>
      </c>
      <c r="K55" s="180">
        <v>95.931837474016305</v>
      </c>
      <c r="L55" s="172" t="s">
        <v>778</v>
      </c>
      <c r="M55" s="173" t="s">
        <v>779</v>
      </c>
      <c r="N55" s="70">
        <f>VLOOKUP(O55,[6]Consolidado!$B:$H,7,FALSE)</f>
        <v>0</v>
      </c>
      <c r="O55" s="164">
        <v>233</v>
      </c>
    </row>
    <row r="56" spans="1:15" s="71" customFormat="1" ht="16.5" customHeight="1" outlineLevel="1" x14ac:dyDescent="0.2">
      <c r="A56" s="162" t="s">
        <v>685</v>
      </c>
      <c r="B56" s="163">
        <v>42859</v>
      </c>
      <c r="C56" s="164"/>
      <c r="D56" s="165" t="s">
        <v>733</v>
      </c>
      <c r="E56" s="166" t="s">
        <v>40</v>
      </c>
      <c r="F56" s="167" t="s">
        <v>98</v>
      </c>
      <c r="G56" s="168">
        <v>200</v>
      </c>
      <c r="H56" s="169">
        <v>0.23351166427355521</v>
      </c>
      <c r="I56" s="180">
        <v>46.702332854711045</v>
      </c>
      <c r="J56" s="181">
        <v>29.922599999999999</v>
      </c>
      <c r="K56" s="180">
        <v>1.5607712182334104</v>
      </c>
      <c r="L56" s="172" t="s">
        <v>778</v>
      </c>
      <c r="M56" s="173" t="s">
        <v>779</v>
      </c>
      <c r="N56" s="70">
        <f>VLOOKUP(O56,[6]Consolidado!$B:$H,7,FALSE)</f>
        <v>0</v>
      </c>
      <c r="O56" s="164">
        <v>233</v>
      </c>
    </row>
    <row r="57" spans="1:15" s="71" customFormat="1" ht="16.5" customHeight="1" outlineLevel="1" x14ac:dyDescent="0.2">
      <c r="A57" s="162" t="s">
        <v>685</v>
      </c>
      <c r="B57" s="163">
        <v>42866</v>
      </c>
      <c r="C57" s="164"/>
      <c r="D57" s="165" t="s">
        <v>733</v>
      </c>
      <c r="E57" s="166" t="s">
        <v>28</v>
      </c>
      <c r="F57" s="167" t="s">
        <v>440</v>
      </c>
      <c r="G57" s="168">
        <v>3</v>
      </c>
      <c r="H57" s="169">
        <v>182.28</v>
      </c>
      <c r="I57" s="180">
        <v>546.84</v>
      </c>
      <c r="J57" s="181">
        <v>29.922599999999999</v>
      </c>
      <c r="K57" s="180">
        <v>18.275149886707709</v>
      </c>
      <c r="L57" s="172" t="s">
        <v>759</v>
      </c>
      <c r="M57" s="173" t="s">
        <v>780</v>
      </c>
      <c r="N57" s="70">
        <f>VLOOKUP(O57,[6]Consolidado!$B:$H,7,FALSE)</f>
        <v>0</v>
      </c>
      <c r="O57" s="164">
        <v>252</v>
      </c>
    </row>
    <row r="58" spans="1:15" s="71" customFormat="1" ht="16.5" customHeight="1" outlineLevel="1" x14ac:dyDescent="0.2">
      <c r="A58" s="162" t="s">
        <v>685</v>
      </c>
      <c r="B58" s="163">
        <v>42870</v>
      </c>
      <c r="C58" s="164"/>
      <c r="D58" s="165" t="s">
        <v>733</v>
      </c>
      <c r="E58" s="166" t="s">
        <v>51</v>
      </c>
      <c r="F58" s="167" t="s">
        <v>129</v>
      </c>
      <c r="G58" s="168">
        <v>48</v>
      </c>
      <c r="H58" s="169">
        <v>85.581387924803863</v>
      </c>
      <c r="I58" s="180">
        <v>4107.9066203905859</v>
      </c>
      <c r="J58" s="181">
        <v>29.922599999999999</v>
      </c>
      <c r="K58" s="180">
        <v>137.28441446901627</v>
      </c>
      <c r="L58" s="172" t="s">
        <v>575</v>
      </c>
      <c r="M58" s="173" t="s">
        <v>781</v>
      </c>
      <c r="N58" s="70" t="str">
        <f>VLOOKUP(O58,[6]Consolidado!$B:$H,7,FALSE)</f>
        <v>Cierre en Dic. (AF)</v>
      </c>
      <c r="O58" s="164">
        <v>278</v>
      </c>
    </row>
    <row r="59" spans="1:15" s="71" customFormat="1" ht="16.5" customHeight="1" outlineLevel="1" x14ac:dyDescent="0.2">
      <c r="A59" s="162" t="s">
        <v>685</v>
      </c>
      <c r="B59" s="163">
        <v>42871</v>
      </c>
      <c r="C59" s="164"/>
      <c r="D59" s="165" t="s">
        <v>733</v>
      </c>
      <c r="E59" s="166" t="s">
        <v>40</v>
      </c>
      <c r="F59" s="167" t="s">
        <v>442</v>
      </c>
      <c r="G59" s="168">
        <v>158</v>
      </c>
      <c r="H59" s="169">
        <v>0</v>
      </c>
      <c r="I59" s="180">
        <v>0</v>
      </c>
      <c r="J59" s="181">
        <v>29.922599999999999</v>
      </c>
      <c r="K59" s="180">
        <v>0</v>
      </c>
      <c r="L59" s="172" t="s">
        <v>763</v>
      </c>
      <c r="M59" s="173" t="s">
        <v>777</v>
      </c>
      <c r="N59" s="70">
        <f>VLOOKUP(O59,[6]Consolidado!$B:$H,7,FALSE)</f>
        <v>0</v>
      </c>
      <c r="O59" s="164">
        <v>163</v>
      </c>
    </row>
    <row r="60" spans="1:15" s="71" customFormat="1" ht="16.5" customHeight="1" outlineLevel="1" x14ac:dyDescent="0.2">
      <c r="A60" s="162" t="s">
        <v>685</v>
      </c>
      <c r="B60" s="163">
        <v>42871</v>
      </c>
      <c r="C60" s="164"/>
      <c r="D60" s="165" t="s">
        <v>733</v>
      </c>
      <c r="E60" s="166" t="s">
        <v>40</v>
      </c>
      <c r="F60" s="167" t="s">
        <v>85</v>
      </c>
      <c r="G60" s="168">
        <v>30</v>
      </c>
      <c r="H60" s="169">
        <v>0.53415708144913965</v>
      </c>
      <c r="I60" s="180">
        <v>16.02471244347419</v>
      </c>
      <c r="J60" s="181">
        <v>29.922599999999999</v>
      </c>
      <c r="K60" s="180">
        <v>0.53553877147955697</v>
      </c>
      <c r="L60" s="172" t="s">
        <v>763</v>
      </c>
      <c r="M60" s="173" t="s">
        <v>777</v>
      </c>
      <c r="N60" s="70">
        <f>VLOOKUP(O60,[6]Consolidado!$B:$H,7,FALSE)</f>
        <v>0</v>
      </c>
      <c r="O60" s="164">
        <v>163</v>
      </c>
    </row>
    <row r="61" spans="1:15" s="71" customFormat="1" ht="16.5" customHeight="1" outlineLevel="1" x14ac:dyDescent="0.2">
      <c r="A61" s="162" t="s">
        <v>685</v>
      </c>
      <c r="B61" s="163">
        <v>42873</v>
      </c>
      <c r="C61" s="164"/>
      <c r="D61" s="165" t="s">
        <v>733</v>
      </c>
      <c r="E61" s="166" t="s">
        <v>51</v>
      </c>
      <c r="F61" s="167" t="s">
        <v>129</v>
      </c>
      <c r="G61" s="168">
        <v>6</v>
      </c>
      <c r="H61" s="169">
        <v>85.581387924803863</v>
      </c>
      <c r="I61" s="180">
        <v>513.48832754882324</v>
      </c>
      <c r="J61" s="181">
        <v>29.922599999999999</v>
      </c>
      <c r="K61" s="180">
        <v>17.160551808627034</v>
      </c>
      <c r="L61" s="172" t="s">
        <v>575</v>
      </c>
      <c r="M61" s="173" t="s">
        <v>781</v>
      </c>
      <c r="N61" s="70" t="str">
        <f>VLOOKUP(O61,[6]Consolidado!$B:$H,7,FALSE)</f>
        <v>Cierre en Dic. (AF)</v>
      </c>
      <c r="O61" s="164">
        <v>278</v>
      </c>
    </row>
    <row r="62" spans="1:15" s="71" customFormat="1" ht="16.5" customHeight="1" outlineLevel="1" x14ac:dyDescent="0.2">
      <c r="A62" s="162" t="s">
        <v>685</v>
      </c>
      <c r="B62" s="163">
        <v>42879</v>
      </c>
      <c r="C62" s="164"/>
      <c r="D62" s="165" t="s">
        <v>733</v>
      </c>
      <c r="E62" s="166" t="s">
        <v>33</v>
      </c>
      <c r="F62" s="167" t="s">
        <v>34</v>
      </c>
      <c r="G62" s="168">
        <v>1</v>
      </c>
      <c r="H62" s="169">
        <v>26.308288118131866</v>
      </c>
      <c r="I62" s="180">
        <v>26.308288118131866</v>
      </c>
      <c r="J62" s="181">
        <v>29.922599999999999</v>
      </c>
      <c r="K62" s="180">
        <v>0.87921130243133505</v>
      </c>
      <c r="L62" s="172" t="s">
        <v>778</v>
      </c>
      <c r="M62" s="173" t="s">
        <v>779</v>
      </c>
      <c r="N62" s="70">
        <f>VLOOKUP(O62,[6]Consolidado!$B:$H,7,FALSE)</f>
        <v>0</v>
      </c>
      <c r="O62" s="164">
        <v>233</v>
      </c>
    </row>
    <row r="63" spans="1:15" s="71" customFormat="1" ht="16.5" customHeight="1" outlineLevel="1" x14ac:dyDescent="0.2">
      <c r="A63" s="162" t="s">
        <v>687</v>
      </c>
      <c r="B63" s="163">
        <v>42892</v>
      </c>
      <c r="C63" s="164"/>
      <c r="D63" s="165" t="s">
        <v>733</v>
      </c>
      <c r="E63" s="166" t="s">
        <v>25</v>
      </c>
      <c r="F63" s="167" t="s">
        <v>131</v>
      </c>
      <c r="G63" s="168">
        <v>0.5</v>
      </c>
      <c r="H63" s="169">
        <v>849.54222932112123</v>
      </c>
      <c r="I63" s="180">
        <v>424.77111466056061</v>
      </c>
      <c r="J63" s="181">
        <v>30.0428</v>
      </c>
      <c r="K63" s="180">
        <v>14.138865706943449</v>
      </c>
      <c r="L63" s="172" t="s">
        <v>778</v>
      </c>
      <c r="M63" s="173" t="s">
        <v>779</v>
      </c>
      <c r="N63" s="70">
        <f>VLOOKUP(O63,[6]Consolidado!$B:$H,7,FALSE)</f>
        <v>0</v>
      </c>
      <c r="O63" s="164">
        <v>233</v>
      </c>
    </row>
    <row r="64" spans="1:15" s="71" customFormat="1" ht="16.5" customHeight="1" outlineLevel="1" x14ac:dyDescent="0.2">
      <c r="A64" s="162" t="s">
        <v>687</v>
      </c>
      <c r="B64" s="163">
        <v>42892</v>
      </c>
      <c r="C64" s="164"/>
      <c r="D64" s="165" t="s">
        <v>733</v>
      </c>
      <c r="E64" s="166" t="s">
        <v>25</v>
      </c>
      <c r="F64" s="167" t="s">
        <v>132</v>
      </c>
      <c r="G64" s="168">
        <v>0.5</v>
      </c>
      <c r="H64" s="169">
        <v>699.77015143388712</v>
      </c>
      <c r="I64" s="180">
        <v>349.88507571694356</v>
      </c>
      <c r="J64" s="181">
        <v>30.0428</v>
      </c>
      <c r="K64" s="180">
        <v>11.646220582533704</v>
      </c>
      <c r="L64" s="172" t="s">
        <v>778</v>
      </c>
      <c r="M64" s="173" t="s">
        <v>779</v>
      </c>
      <c r="N64" s="70">
        <f>VLOOKUP(O64,[6]Consolidado!$B:$H,7,FALSE)</f>
        <v>0</v>
      </c>
      <c r="O64" s="164">
        <v>233</v>
      </c>
    </row>
    <row r="65" spans="1:15" s="71" customFormat="1" ht="16.5" customHeight="1" outlineLevel="1" x14ac:dyDescent="0.2">
      <c r="A65" s="162" t="s">
        <v>687</v>
      </c>
      <c r="B65" s="163">
        <v>42894</v>
      </c>
      <c r="C65" s="164"/>
      <c r="D65" s="165" t="s">
        <v>733</v>
      </c>
      <c r="E65" s="166" t="s">
        <v>78</v>
      </c>
      <c r="F65" s="167" t="s">
        <v>406</v>
      </c>
      <c r="G65" s="168">
        <v>8</v>
      </c>
      <c r="H65" s="169">
        <v>299.37</v>
      </c>
      <c r="I65" s="180">
        <v>2394.96</v>
      </c>
      <c r="J65" s="181">
        <v>30.0428</v>
      </c>
      <c r="K65" s="180">
        <v>79.718268603459066</v>
      </c>
      <c r="L65" s="172" t="s">
        <v>575</v>
      </c>
      <c r="M65" s="173" t="s">
        <v>774</v>
      </c>
      <c r="N65" s="70" t="str">
        <f>VLOOKUP(O65,[6]Consolidado!$B:$H,7,FALSE)</f>
        <v>Cierre en Dic. (AF)</v>
      </c>
      <c r="O65" s="164">
        <v>230</v>
      </c>
    </row>
    <row r="66" spans="1:15" s="71" customFormat="1" ht="16.5" customHeight="1" outlineLevel="1" x14ac:dyDescent="0.2">
      <c r="A66" s="162" t="s">
        <v>687</v>
      </c>
      <c r="B66" s="163">
        <v>42894</v>
      </c>
      <c r="C66" s="164"/>
      <c r="D66" s="165" t="s">
        <v>733</v>
      </c>
      <c r="E66" s="166" t="s">
        <v>40</v>
      </c>
      <c r="F66" s="167" t="s">
        <v>53</v>
      </c>
      <c r="G66" s="168">
        <v>64</v>
      </c>
      <c r="H66" s="169">
        <v>0.34028639618138429</v>
      </c>
      <c r="I66" s="180">
        <v>21.778329355608594</v>
      </c>
      <c r="J66" s="181">
        <v>30.0428</v>
      </c>
      <c r="K66" s="180">
        <v>0.72491010676796419</v>
      </c>
      <c r="L66" s="172" t="s">
        <v>575</v>
      </c>
      <c r="M66" s="173" t="s">
        <v>774</v>
      </c>
      <c r="N66" s="70" t="str">
        <f>VLOOKUP(O66,[6]Consolidado!$B:$H,7,FALSE)</f>
        <v>Cierre en Dic. (AF)</v>
      </c>
      <c r="O66" s="164">
        <v>230</v>
      </c>
    </row>
    <row r="67" spans="1:15" s="71" customFormat="1" ht="16.5" customHeight="1" outlineLevel="1" x14ac:dyDescent="0.2">
      <c r="A67" s="162" t="s">
        <v>687</v>
      </c>
      <c r="B67" s="163">
        <v>42894</v>
      </c>
      <c r="C67" s="164"/>
      <c r="D67" s="165" t="s">
        <v>733</v>
      </c>
      <c r="E67" s="166" t="s">
        <v>40</v>
      </c>
      <c r="F67" s="167" t="s">
        <v>39</v>
      </c>
      <c r="G67" s="168">
        <v>32</v>
      </c>
      <c r="H67" s="169">
        <v>0.76725842674657707</v>
      </c>
      <c r="I67" s="180">
        <v>24.552269655890466</v>
      </c>
      <c r="J67" s="181">
        <v>30.0428</v>
      </c>
      <c r="K67" s="180">
        <v>0.81724305510439998</v>
      </c>
      <c r="L67" s="172" t="s">
        <v>575</v>
      </c>
      <c r="M67" s="173" t="s">
        <v>774</v>
      </c>
      <c r="N67" s="70" t="str">
        <f>VLOOKUP(O67,[6]Consolidado!$B:$H,7,FALSE)</f>
        <v>Cierre en Dic. (AF)</v>
      </c>
      <c r="O67" s="164">
        <v>230</v>
      </c>
    </row>
    <row r="68" spans="1:15" s="71" customFormat="1" ht="16.5" customHeight="1" outlineLevel="1" x14ac:dyDescent="0.2">
      <c r="A68" s="162" t="s">
        <v>687</v>
      </c>
      <c r="B68" s="163">
        <v>42894</v>
      </c>
      <c r="C68" s="164"/>
      <c r="D68" s="165" t="s">
        <v>733</v>
      </c>
      <c r="E68" s="166" t="s">
        <v>40</v>
      </c>
      <c r="F68" s="167" t="s">
        <v>407</v>
      </c>
      <c r="G68" s="168">
        <v>40</v>
      </c>
      <c r="H68" s="169">
        <v>4.7030000000000003</v>
      </c>
      <c r="I68" s="180">
        <v>188.12</v>
      </c>
      <c r="J68" s="181">
        <v>30.0428</v>
      </c>
      <c r="K68" s="180">
        <v>6.2617332605482847</v>
      </c>
      <c r="L68" s="172" t="s">
        <v>759</v>
      </c>
      <c r="M68" s="173" t="s">
        <v>780</v>
      </c>
      <c r="N68" s="70">
        <f>VLOOKUP(O68,[6]Consolidado!$B:$H,7,FALSE)</f>
        <v>0</v>
      </c>
      <c r="O68" s="164">
        <v>252</v>
      </c>
    </row>
    <row r="69" spans="1:15" s="71" customFormat="1" ht="16.5" customHeight="1" outlineLevel="1" x14ac:dyDescent="0.2">
      <c r="A69" s="162" t="s">
        <v>687</v>
      </c>
      <c r="B69" s="163">
        <v>42894</v>
      </c>
      <c r="C69" s="164"/>
      <c r="D69" s="165" t="s">
        <v>733</v>
      </c>
      <c r="E69" s="166" t="s">
        <v>40</v>
      </c>
      <c r="F69" s="167" t="s">
        <v>408</v>
      </c>
      <c r="G69" s="168">
        <v>40</v>
      </c>
      <c r="H69" s="169">
        <v>5.8479999999999999</v>
      </c>
      <c r="I69" s="180">
        <v>233.92</v>
      </c>
      <c r="J69" s="181">
        <v>30.0428</v>
      </c>
      <c r="K69" s="180">
        <v>7.7862249856870864</v>
      </c>
      <c r="L69" s="172" t="s">
        <v>759</v>
      </c>
      <c r="M69" s="173" t="s">
        <v>780</v>
      </c>
      <c r="N69" s="70">
        <f>VLOOKUP(O69,[6]Consolidado!$B:$H,7,FALSE)</f>
        <v>0</v>
      </c>
      <c r="O69" s="164">
        <v>252</v>
      </c>
    </row>
    <row r="70" spans="1:15" s="71" customFormat="1" ht="16.5" customHeight="1" outlineLevel="1" x14ac:dyDescent="0.2">
      <c r="A70" s="162" t="s">
        <v>687</v>
      </c>
      <c r="B70" s="163">
        <v>42900</v>
      </c>
      <c r="C70" s="164"/>
      <c r="D70" s="165" t="s">
        <v>733</v>
      </c>
      <c r="E70" s="166" t="s">
        <v>49</v>
      </c>
      <c r="F70" s="167" t="s">
        <v>48</v>
      </c>
      <c r="G70" s="168">
        <v>0.5</v>
      </c>
      <c r="H70" s="169">
        <v>845.70000000000016</v>
      </c>
      <c r="I70" s="180">
        <v>422.85000000000008</v>
      </c>
      <c r="J70" s="181">
        <v>30.0428</v>
      </c>
      <c r="K70" s="180">
        <v>14.074919781112282</v>
      </c>
      <c r="L70" s="172" t="s">
        <v>763</v>
      </c>
      <c r="M70" s="173" t="s">
        <v>766</v>
      </c>
      <c r="N70" s="70">
        <f>VLOOKUP(O70,[6]Consolidado!$B:$H,7,FALSE)</f>
        <v>0</v>
      </c>
      <c r="O70" s="164">
        <v>164</v>
      </c>
    </row>
    <row r="71" spans="1:15" s="71" customFormat="1" ht="16.5" customHeight="1" outlineLevel="1" x14ac:dyDescent="0.2">
      <c r="A71" s="162" t="s">
        <v>687</v>
      </c>
      <c r="B71" s="163">
        <v>42900</v>
      </c>
      <c r="C71" s="164"/>
      <c r="D71" s="165" t="s">
        <v>733</v>
      </c>
      <c r="E71" s="166" t="s">
        <v>49</v>
      </c>
      <c r="F71" s="167" t="s">
        <v>411</v>
      </c>
      <c r="G71" s="168">
        <v>5</v>
      </c>
      <c r="H71" s="169">
        <v>322.7157285365854</v>
      </c>
      <c r="I71" s="180">
        <v>1613.578642682927</v>
      </c>
      <c r="J71" s="181">
        <v>30.0428</v>
      </c>
      <c r="K71" s="180">
        <v>53.709329446087814</v>
      </c>
      <c r="L71" s="172" t="s">
        <v>763</v>
      </c>
      <c r="M71" s="173" t="s">
        <v>766</v>
      </c>
      <c r="N71" s="70">
        <f>VLOOKUP(O71,[6]Consolidado!$B:$H,7,FALSE)</f>
        <v>0</v>
      </c>
      <c r="O71" s="164">
        <v>164</v>
      </c>
    </row>
    <row r="72" spans="1:15" s="71" customFormat="1" ht="16.5" customHeight="1" outlineLevel="1" x14ac:dyDescent="0.2">
      <c r="A72" s="182" t="s">
        <v>687</v>
      </c>
      <c r="B72" s="183">
        <v>42901</v>
      </c>
      <c r="C72" s="184"/>
      <c r="D72" s="185" t="s">
        <v>733</v>
      </c>
      <c r="E72" s="186" t="s">
        <v>629</v>
      </c>
      <c r="F72" s="187" t="s">
        <v>696</v>
      </c>
      <c r="G72" s="188">
        <v>1</v>
      </c>
      <c r="H72" s="189">
        <v>2000</v>
      </c>
      <c r="I72" s="190">
        <v>2000</v>
      </c>
      <c r="J72" s="191">
        <v>29.982700000000001</v>
      </c>
      <c r="K72" s="190">
        <v>66.705133293532597</v>
      </c>
      <c r="L72" s="192" t="s">
        <v>763</v>
      </c>
      <c r="M72" s="193" t="s">
        <v>766</v>
      </c>
      <c r="N72" s="70">
        <f>VLOOKUP(O72,[6]Consolidado!$B:$H,7,FALSE)</f>
        <v>0</v>
      </c>
      <c r="O72" s="184">
        <v>164</v>
      </c>
    </row>
    <row r="73" spans="1:15" s="71" customFormat="1" ht="16.5" customHeight="1" outlineLevel="1" x14ac:dyDescent="0.2">
      <c r="A73" s="182" t="s">
        <v>687</v>
      </c>
      <c r="B73" s="183">
        <v>42901</v>
      </c>
      <c r="C73" s="184"/>
      <c r="D73" s="185" t="s">
        <v>733</v>
      </c>
      <c r="E73" s="186" t="s">
        <v>629</v>
      </c>
      <c r="F73" s="187" t="s">
        <v>697</v>
      </c>
      <c r="G73" s="188">
        <v>140</v>
      </c>
      <c r="H73" s="189">
        <v>1.0714285714285714</v>
      </c>
      <c r="I73" s="190">
        <v>150</v>
      </c>
      <c r="J73" s="191">
        <v>29.982700000000001</v>
      </c>
      <c r="K73" s="190">
        <v>5.0028849970149452</v>
      </c>
      <c r="L73" s="192" t="s">
        <v>763</v>
      </c>
      <c r="M73" s="193" t="s">
        <v>766</v>
      </c>
      <c r="N73" s="70">
        <f>VLOOKUP(O73,[6]Consolidado!$B:$H,7,FALSE)</f>
        <v>0</v>
      </c>
      <c r="O73" s="184">
        <v>164</v>
      </c>
    </row>
    <row r="74" spans="1:15" s="71" customFormat="1" ht="16.5" customHeight="1" outlineLevel="1" x14ac:dyDescent="0.2">
      <c r="A74" s="162" t="s">
        <v>705</v>
      </c>
      <c r="B74" s="163">
        <v>42947</v>
      </c>
      <c r="C74" s="164"/>
      <c r="D74" s="165" t="s">
        <v>733</v>
      </c>
      <c r="E74" s="166" t="s">
        <v>40</v>
      </c>
      <c r="F74" s="167" t="s">
        <v>165</v>
      </c>
      <c r="G74" s="168">
        <v>200</v>
      </c>
      <c r="H74" s="169">
        <v>9.2988630020512844E-2</v>
      </c>
      <c r="I74" s="180">
        <v>18.597726004102569</v>
      </c>
      <c r="J74" s="181">
        <v>30.1676</v>
      </c>
      <c r="K74" s="180">
        <v>0.61648013113746436</v>
      </c>
      <c r="L74" s="172" t="s">
        <v>575</v>
      </c>
      <c r="M74" s="173" t="s">
        <v>782</v>
      </c>
      <c r="N74" s="70" t="str">
        <f>VLOOKUP(O74,[6]Consolidado!$B:$H,7,FALSE)</f>
        <v>Cierre en Dic. (AF)</v>
      </c>
      <c r="O74" s="164">
        <v>364</v>
      </c>
    </row>
    <row r="75" spans="1:15" s="71" customFormat="1" ht="16.5" customHeight="1" outlineLevel="1" x14ac:dyDescent="0.2">
      <c r="A75" s="162" t="s">
        <v>705</v>
      </c>
      <c r="B75" s="163">
        <v>42947</v>
      </c>
      <c r="C75" s="164"/>
      <c r="D75" s="165" t="s">
        <v>733</v>
      </c>
      <c r="E75" s="166" t="s">
        <v>40</v>
      </c>
      <c r="F75" s="167" t="s">
        <v>98</v>
      </c>
      <c r="G75" s="168">
        <v>100</v>
      </c>
      <c r="H75" s="169">
        <v>0.23351166427355521</v>
      </c>
      <c r="I75" s="180">
        <v>23.351166427355523</v>
      </c>
      <c r="J75" s="181">
        <v>30.1676</v>
      </c>
      <c r="K75" s="180">
        <v>0.77404786682916515</v>
      </c>
      <c r="L75" s="172" t="s">
        <v>575</v>
      </c>
      <c r="M75" s="173" t="s">
        <v>782</v>
      </c>
      <c r="N75" s="70" t="str">
        <f>VLOOKUP(O75,[6]Consolidado!$B:$H,7,FALSE)</f>
        <v>Cierre en Dic. (AF)</v>
      </c>
      <c r="O75" s="164">
        <v>364</v>
      </c>
    </row>
    <row r="76" spans="1:15" s="71" customFormat="1" ht="16.5" customHeight="1" thickBot="1" x14ac:dyDescent="0.25">
      <c r="A76" s="162" t="s">
        <v>705</v>
      </c>
      <c r="B76" s="163">
        <v>42947</v>
      </c>
      <c r="C76" s="164"/>
      <c r="D76" s="165" t="s">
        <v>733</v>
      </c>
      <c r="E76" s="166" t="s">
        <v>40</v>
      </c>
      <c r="F76" s="167" t="s">
        <v>212</v>
      </c>
      <c r="G76" s="168">
        <v>100</v>
      </c>
      <c r="H76" s="169">
        <v>6.7416000000000004E-2</v>
      </c>
      <c r="I76" s="180">
        <v>6.7416</v>
      </c>
      <c r="J76" s="181">
        <v>30.1676</v>
      </c>
      <c r="K76" s="180">
        <v>0.22347153900210823</v>
      </c>
      <c r="L76" s="172" t="s">
        <v>575</v>
      </c>
      <c r="M76" s="173" t="s">
        <v>782</v>
      </c>
      <c r="N76" s="80"/>
      <c r="O76" s="164">
        <v>364</v>
      </c>
    </row>
    <row r="77" spans="1:15" s="71" customFormat="1" ht="16.5" customHeight="1" outlineLevel="1" thickTop="1" x14ac:dyDescent="0.2">
      <c r="A77" s="182" t="s">
        <v>705</v>
      </c>
      <c r="B77" s="183">
        <v>42921</v>
      </c>
      <c r="C77" s="184"/>
      <c r="D77" s="185" t="s">
        <v>733</v>
      </c>
      <c r="E77" s="186" t="s">
        <v>629</v>
      </c>
      <c r="F77" s="187" t="s">
        <v>713</v>
      </c>
      <c r="G77" s="188">
        <v>1</v>
      </c>
      <c r="H77" s="189">
        <v>1100</v>
      </c>
      <c r="I77" s="190">
        <v>1100</v>
      </c>
      <c r="J77" s="191">
        <v>30.062899999999999</v>
      </c>
      <c r="K77" s="190">
        <v>36.589949738714495</v>
      </c>
      <c r="L77" s="192" t="s">
        <v>763</v>
      </c>
      <c r="M77" s="193" t="s">
        <v>766</v>
      </c>
      <c r="N77" s="70">
        <f>VLOOKUP(O77,[6]Consolidado!$B:$H,7,FALSE)</f>
        <v>0</v>
      </c>
      <c r="O77" s="184">
        <v>164</v>
      </c>
    </row>
    <row r="78" spans="1:15" s="71" customFormat="1" ht="16.5" customHeight="1" outlineLevel="1" x14ac:dyDescent="0.2">
      <c r="A78" s="182" t="s">
        <v>705</v>
      </c>
      <c r="B78" s="183">
        <v>42921</v>
      </c>
      <c r="C78" s="184"/>
      <c r="D78" s="185" t="s">
        <v>733</v>
      </c>
      <c r="E78" s="186" t="s">
        <v>629</v>
      </c>
      <c r="F78" s="187" t="s">
        <v>714</v>
      </c>
      <c r="G78" s="188">
        <v>1</v>
      </c>
      <c r="H78" s="189">
        <v>600</v>
      </c>
      <c r="I78" s="190">
        <v>600</v>
      </c>
      <c r="J78" s="191">
        <v>30.062899999999999</v>
      </c>
      <c r="K78" s="190">
        <v>19.958154402935179</v>
      </c>
      <c r="L78" s="192" t="s">
        <v>763</v>
      </c>
      <c r="M78" s="193" t="s">
        <v>770</v>
      </c>
      <c r="N78" s="70">
        <f>VLOOKUP(O78,[6]Consolidado!$B:$H,7,FALSE)</f>
        <v>0</v>
      </c>
      <c r="O78" s="184">
        <v>170</v>
      </c>
    </row>
    <row r="79" spans="1:15" s="71" customFormat="1" ht="16.5" customHeight="1" outlineLevel="1" x14ac:dyDescent="0.2">
      <c r="A79" s="162" t="s">
        <v>717</v>
      </c>
      <c r="B79" s="163">
        <v>42968</v>
      </c>
      <c r="C79" s="164"/>
      <c r="D79" s="165" t="s">
        <v>733</v>
      </c>
      <c r="E79" s="166" t="s">
        <v>33</v>
      </c>
      <c r="F79" s="167" t="s">
        <v>113</v>
      </c>
      <c r="G79" s="168">
        <v>5</v>
      </c>
      <c r="H79" s="169">
        <v>37.753984943939997</v>
      </c>
      <c r="I79" s="194">
        <v>188.76992471969999</v>
      </c>
      <c r="J79" s="181">
        <v>30.292899999999999</v>
      </c>
      <c r="K79" s="194">
        <v>6.2314907030921436</v>
      </c>
      <c r="L79" s="172" t="s">
        <v>575</v>
      </c>
      <c r="M79" s="173" t="s">
        <v>783</v>
      </c>
      <c r="N79" s="70" t="str">
        <f>VLOOKUP(O79,[6]Consolidado!$B:$H,7,FALSE)</f>
        <v>Faltante Inv. Proc. Dic.</v>
      </c>
      <c r="O79" s="164">
        <v>348</v>
      </c>
    </row>
    <row r="80" spans="1:15" s="71" customFormat="1" ht="16.5" customHeight="1" outlineLevel="1" x14ac:dyDescent="0.2">
      <c r="A80" s="162" t="s">
        <v>717</v>
      </c>
      <c r="B80" s="163">
        <v>42969</v>
      </c>
      <c r="C80" s="164"/>
      <c r="D80" s="165" t="s">
        <v>733</v>
      </c>
      <c r="E80" s="166" t="s">
        <v>51</v>
      </c>
      <c r="F80" s="167" t="s">
        <v>280</v>
      </c>
      <c r="G80" s="168">
        <v>30</v>
      </c>
      <c r="H80" s="169">
        <v>23.040405405405405</v>
      </c>
      <c r="I80" s="194">
        <v>691.21216216216214</v>
      </c>
      <c r="J80" s="181">
        <v>30.292899999999999</v>
      </c>
      <c r="K80" s="194">
        <v>22.817629284821265</v>
      </c>
      <c r="L80" s="172" t="s">
        <v>759</v>
      </c>
      <c r="M80" s="173" t="s">
        <v>780</v>
      </c>
      <c r="N80" s="70">
        <f>VLOOKUP(O80,[6]Consolidado!$B:$H,7,FALSE)</f>
        <v>0</v>
      </c>
      <c r="O80" s="164">
        <v>252</v>
      </c>
    </row>
    <row r="81" spans="1:15" s="71" customFormat="1" ht="16.5" customHeight="1" outlineLevel="1" x14ac:dyDescent="0.2">
      <c r="A81" s="162" t="s">
        <v>717</v>
      </c>
      <c r="B81" s="163">
        <v>42969</v>
      </c>
      <c r="C81" s="164"/>
      <c r="D81" s="165" t="s">
        <v>733</v>
      </c>
      <c r="E81" s="166" t="s">
        <v>51</v>
      </c>
      <c r="F81" s="167" t="s">
        <v>65</v>
      </c>
      <c r="G81" s="168">
        <v>3.39</v>
      </c>
      <c r="H81" s="169">
        <v>53.367150451184678</v>
      </c>
      <c r="I81" s="194">
        <v>180.91464002951605</v>
      </c>
      <c r="J81" s="181">
        <v>30.292899999999999</v>
      </c>
      <c r="K81" s="194">
        <v>5.972179620621203</v>
      </c>
      <c r="L81" s="172" t="s">
        <v>759</v>
      </c>
      <c r="M81" s="173" t="s">
        <v>780</v>
      </c>
      <c r="N81" s="70">
        <f>VLOOKUP(O81,[6]Consolidado!$B:$H,7,FALSE)</f>
        <v>0</v>
      </c>
      <c r="O81" s="164">
        <v>252</v>
      </c>
    </row>
    <row r="82" spans="1:15" s="71" customFormat="1" ht="16.5" customHeight="1" outlineLevel="1" x14ac:dyDescent="0.2">
      <c r="A82" s="162" t="s">
        <v>717</v>
      </c>
      <c r="B82" s="163">
        <v>42969</v>
      </c>
      <c r="C82" s="164"/>
      <c r="D82" s="165" t="s">
        <v>733</v>
      </c>
      <c r="E82" s="166" t="s">
        <v>51</v>
      </c>
      <c r="F82" s="167" t="s">
        <v>65</v>
      </c>
      <c r="G82" s="168">
        <v>2.1800000000000002</v>
      </c>
      <c r="H82" s="169">
        <v>53.367150451184678</v>
      </c>
      <c r="I82" s="194">
        <v>116.3403879835826</v>
      </c>
      <c r="J82" s="181">
        <v>30.292899999999999</v>
      </c>
      <c r="K82" s="194">
        <v>3.8405166881870869</v>
      </c>
      <c r="L82" s="172" t="s">
        <v>759</v>
      </c>
      <c r="M82" s="173" t="s">
        <v>780</v>
      </c>
      <c r="N82" s="70">
        <f>VLOOKUP(O82,[6]Consolidado!$B:$H,7,FALSE)</f>
        <v>0</v>
      </c>
      <c r="O82" s="164">
        <v>252</v>
      </c>
    </row>
    <row r="83" spans="1:15" s="71" customFormat="1" ht="16.5" customHeight="1" outlineLevel="1" x14ac:dyDescent="0.2">
      <c r="A83" s="162" t="s">
        <v>717</v>
      </c>
      <c r="B83" s="163">
        <v>42971</v>
      </c>
      <c r="C83" s="164"/>
      <c r="D83" s="165" t="s">
        <v>733</v>
      </c>
      <c r="E83" s="166" t="s">
        <v>28</v>
      </c>
      <c r="F83" s="167" t="s">
        <v>93</v>
      </c>
      <c r="G83" s="168">
        <v>8</v>
      </c>
      <c r="H83" s="169">
        <v>833.28666666666675</v>
      </c>
      <c r="I83" s="194">
        <v>6666.293333333334</v>
      </c>
      <c r="J83" s="181">
        <v>30.292899999999999</v>
      </c>
      <c r="K83" s="194">
        <v>220.0612464746965</v>
      </c>
      <c r="L83" s="172" t="s">
        <v>759</v>
      </c>
      <c r="M83" s="173" t="s">
        <v>780</v>
      </c>
      <c r="N83" s="70">
        <f>VLOOKUP(O83,[6]Consolidado!$B:$H,7,FALSE)</f>
        <v>0</v>
      </c>
      <c r="O83" s="164">
        <v>252</v>
      </c>
    </row>
    <row r="84" spans="1:15" s="71" customFormat="1" ht="16.5" customHeight="1" outlineLevel="1" x14ac:dyDescent="0.2">
      <c r="A84" s="162" t="s">
        <v>717</v>
      </c>
      <c r="B84" s="163">
        <v>42971</v>
      </c>
      <c r="C84" s="164"/>
      <c r="D84" s="165" t="s">
        <v>733</v>
      </c>
      <c r="E84" s="166" t="s">
        <v>40</v>
      </c>
      <c r="F84" s="167" t="s">
        <v>98</v>
      </c>
      <c r="G84" s="168">
        <v>500</v>
      </c>
      <c r="H84" s="169">
        <v>0.23351166427355521</v>
      </c>
      <c r="I84" s="194">
        <v>116.75583213677761</v>
      </c>
      <c r="J84" s="181">
        <v>30.292899999999999</v>
      </c>
      <c r="K84" s="194">
        <v>3.8542309299135313</v>
      </c>
      <c r="L84" s="172" t="s">
        <v>759</v>
      </c>
      <c r="M84" s="173" t="s">
        <v>780</v>
      </c>
      <c r="N84" s="70">
        <f>VLOOKUP(O84,[6]Consolidado!$B:$H,7,FALSE)</f>
        <v>0</v>
      </c>
      <c r="O84" s="164">
        <v>252</v>
      </c>
    </row>
    <row r="85" spans="1:15" s="71" customFormat="1" ht="16.5" customHeight="1" outlineLevel="1" x14ac:dyDescent="0.2">
      <c r="A85" s="162" t="s">
        <v>717</v>
      </c>
      <c r="B85" s="163">
        <v>42969</v>
      </c>
      <c r="C85" s="164"/>
      <c r="D85" s="165" t="s">
        <v>733</v>
      </c>
      <c r="E85" s="166" t="s">
        <v>51</v>
      </c>
      <c r="F85" s="167" t="s">
        <v>280</v>
      </c>
      <c r="G85" s="168">
        <v>330</v>
      </c>
      <c r="H85" s="169">
        <v>23.040405405405405</v>
      </c>
      <c r="I85" s="194">
        <v>7603.3337837837835</v>
      </c>
      <c r="J85" s="181">
        <v>30.292899999999999</v>
      </c>
      <c r="K85" s="194">
        <v>250.99392213303392</v>
      </c>
      <c r="L85" s="172" t="s">
        <v>563</v>
      </c>
      <c r="M85" s="173" t="s">
        <v>784</v>
      </c>
      <c r="N85" s="70" t="str">
        <f>VLOOKUP(O85,[6]Consolidado!$B:$H,7,FALSE)</f>
        <v>Ingreso Parcial Nov.</v>
      </c>
      <c r="O85" s="164">
        <v>398</v>
      </c>
    </row>
    <row r="86" spans="1:15" s="71" customFormat="1" ht="16.5" customHeight="1" outlineLevel="1" x14ac:dyDescent="0.2">
      <c r="A86" s="162" t="s">
        <v>717</v>
      </c>
      <c r="B86" s="163">
        <v>42969</v>
      </c>
      <c r="C86" s="164"/>
      <c r="D86" s="165" t="s">
        <v>733</v>
      </c>
      <c r="E86" s="166" t="s">
        <v>51</v>
      </c>
      <c r="F86" s="167" t="s">
        <v>65</v>
      </c>
      <c r="G86" s="168">
        <v>60</v>
      </c>
      <c r="H86" s="169">
        <v>53.367150451184678</v>
      </c>
      <c r="I86" s="194">
        <v>3202.0290270710807</v>
      </c>
      <c r="J86" s="181">
        <v>30.292899999999999</v>
      </c>
      <c r="K86" s="194">
        <v>105.70229417028679</v>
      </c>
      <c r="L86" s="172" t="s">
        <v>563</v>
      </c>
      <c r="M86" s="173" t="s">
        <v>784</v>
      </c>
      <c r="N86" s="70" t="str">
        <f>VLOOKUP(O86,[6]Consolidado!$B:$H,7,FALSE)</f>
        <v>Ingreso Parcial Nov.</v>
      </c>
      <c r="O86" s="164">
        <v>398</v>
      </c>
    </row>
    <row r="87" spans="1:15" s="71" customFormat="1" ht="16.5" customHeight="1" outlineLevel="1" x14ac:dyDescent="0.2">
      <c r="A87" s="162" t="s">
        <v>717</v>
      </c>
      <c r="B87" s="163">
        <v>42969</v>
      </c>
      <c r="C87" s="164"/>
      <c r="D87" s="165" t="s">
        <v>733</v>
      </c>
      <c r="E87" s="166" t="s">
        <v>51</v>
      </c>
      <c r="F87" s="167" t="s">
        <v>280</v>
      </c>
      <c r="G87" s="168">
        <v>330</v>
      </c>
      <c r="H87" s="169">
        <v>23.040405405405405</v>
      </c>
      <c r="I87" s="194">
        <v>7603.3337837837835</v>
      </c>
      <c r="J87" s="181">
        <v>30.292899999999999</v>
      </c>
      <c r="K87" s="194">
        <v>250.99392213303392</v>
      </c>
      <c r="L87" s="172" t="s">
        <v>563</v>
      </c>
      <c r="M87" s="173" t="s">
        <v>785</v>
      </c>
      <c r="N87" s="70" t="str">
        <f>VLOOKUP(O87,[6]Consolidado!$B:$H,7,FALSE)</f>
        <v>Ingreso Parcial Nov.</v>
      </c>
      <c r="O87" s="164">
        <v>399</v>
      </c>
    </row>
    <row r="88" spans="1:15" s="71" customFormat="1" ht="16.5" customHeight="1" outlineLevel="1" x14ac:dyDescent="0.2">
      <c r="A88" s="162" t="s">
        <v>717</v>
      </c>
      <c r="B88" s="163">
        <v>42969</v>
      </c>
      <c r="C88" s="164"/>
      <c r="D88" s="165" t="s">
        <v>733</v>
      </c>
      <c r="E88" s="166" t="s">
        <v>51</v>
      </c>
      <c r="F88" s="167" t="s">
        <v>65</v>
      </c>
      <c r="G88" s="168">
        <v>60</v>
      </c>
      <c r="H88" s="169">
        <v>53.367150451184678</v>
      </c>
      <c r="I88" s="194">
        <v>3202.0290270710807</v>
      </c>
      <c r="J88" s="181">
        <v>30.292899999999999</v>
      </c>
      <c r="K88" s="194">
        <v>105.70229417028679</v>
      </c>
      <c r="L88" s="172" t="s">
        <v>563</v>
      </c>
      <c r="M88" s="173" t="s">
        <v>785</v>
      </c>
      <c r="N88" s="70" t="str">
        <f>VLOOKUP(O88,[6]Consolidado!$B:$H,7,FALSE)</f>
        <v>Ingreso Parcial Nov.</v>
      </c>
      <c r="O88" s="164">
        <v>399</v>
      </c>
    </row>
    <row r="89" spans="1:15" s="71" customFormat="1" ht="16.5" customHeight="1" outlineLevel="1" x14ac:dyDescent="0.2">
      <c r="A89" s="162" t="s">
        <v>717</v>
      </c>
      <c r="B89" s="163">
        <v>42969</v>
      </c>
      <c r="C89" s="164"/>
      <c r="D89" s="165" t="s">
        <v>733</v>
      </c>
      <c r="E89" s="166" t="s">
        <v>51</v>
      </c>
      <c r="F89" s="167" t="s">
        <v>280</v>
      </c>
      <c r="G89" s="168">
        <v>330</v>
      </c>
      <c r="H89" s="169">
        <v>23.040405405405405</v>
      </c>
      <c r="I89" s="194">
        <v>7603.3337837837835</v>
      </c>
      <c r="J89" s="181">
        <v>30.292899999999999</v>
      </c>
      <c r="K89" s="194">
        <v>250.99392213303392</v>
      </c>
      <c r="L89" s="172" t="s">
        <v>563</v>
      </c>
      <c r="M89" s="173" t="s">
        <v>786</v>
      </c>
      <c r="N89" s="70" t="str">
        <f>VLOOKUP(O89,[6]Consolidado!$B:$H,7,FALSE)</f>
        <v>Ingreso Parcial Nov.</v>
      </c>
      <c r="O89" s="164">
        <v>414</v>
      </c>
    </row>
    <row r="90" spans="1:15" s="71" customFormat="1" ht="16.5" customHeight="1" outlineLevel="1" x14ac:dyDescent="0.2">
      <c r="A90" s="162" t="s">
        <v>717</v>
      </c>
      <c r="B90" s="163">
        <v>42969</v>
      </c>
      <c r="C90" s="164"/>
      <c r="D90" s="165" t="s">
        <v>733</v>
      </c>
      <c r="E90" s="166" t="s">
        <v>51</v>
      </c>
      <c r="F90" s="167" t="s">
        <v>65</v>
      </c>
      <c r="G90" s="168">
        <v>60</v>
      </c>
      <c r="H90" s="169">
        <v>53.367150451184678</v>
      </c>
      <c r="I90" s="194">
        <v>3202.0290270710807</v>
      </c>
      <c r="J90" s="181">
        <v>30.292899999999999</v>
      </c>
      <c r="K90" s="194">
        <v>105.70229417028679</v>
      </c>
      <c r="L90" s="172" t="s">
        <v>563</v>
      </c>
      <c r="M90" s="173" t="s">
        <v>786</v>
      </c>
      <c r="N90" s="70" t="str">
        <f>VLOOKUP(O90,[6]Consolidado!$B:$H,7,FALSE)</f>
        <v>Ingreso Parcial Nov.</v>
      </c>
      <c r="O90" s="164">
        <v>414</v>
      </c>
    </row>
    <row r="91" spans="1:15" s="71" customFormat="1" ht="16.5" customHeight="1" outlineLevel="1" x14ac:dyDescent="0.2">
      <c r="A91" s="162" t="s">
        <v>717</v>
      </c>
      <c r="B91" s="163">
        <v>42969</v>
      </c>
      <c r="C91" s="164"/>
      <c r="D91" s="165" t="s">
        <v>733</v>
      </c>
      <c r="E91" s="166" t="s">
        <v>51</v>
      </c>
      <c r="F91" s="167" t="s">
        <v>280</v>
      </c>
      <c r="G91" s="168">
        <v>330</v>
      </c>
      <c r="H91" s="169">
        <v>23.040405405405405</v>
      </c>
      <c r="I91" s="194">
        <v>7603.3337837837835</v>
      </c>
      <c r="J91" s="181">
        <v>30.292899999999999</v>
      </c>
      <c r="K91" s="194">
        <v>250.99392213303392</v>
      </c>
      <c r="L91" s="172" t="s">
        <v>563</v>
      </c>
      <c r="M91" s="173" t="s">
        <v>787</v>
      </c>
      <c r="N91" s="70" t="str">
        <f>VLOOKUP(O91,[6]Consolidado!$B:$H,7,FALSE)</f>
        <v>Ingreso Parcial Nov.</v>
      </c>
      <c r="O91" s="164">
        <v>415</v>
      </c>
    </row>
    <row r="92" spans="1:15" s="71" customFormat="1" ht="16.5" customHeight="1" outlineLevel="1" x14ac:dyDescent="0.2">
      <c r="A92" s="162" t="s">
        <v>717</v>
      </c>
      <c r="B92" s="163">
        <v>42969</v>
      </c>
      <c r="C92" s="164"/>
      <c r="D92" s="165" t="s">
        <v>733</v>
      </c>
      <c r="E92" s="166" t="s">
        <v>51</v>
      </c>
      <c r="F92" s="167" t="s">
        <v>65</v>
      </c>
      <c r="G92" s="168">
        <v>60</v>
      </c>
      <c r="H92" s="169">
        <v>53.367150451184678</v>
      </c>
      <c r="I92" s="194">
        <v>3202.0290270710807</v>
      </c>
      <c r="J92" s="181">
        <v>30.292899999999999</v>
      </c>
      <c r="K92" s="194">
        <v>105.70229417028679</v>
      </c>
      <c r="L92" s="172" t="s">
        <v>563</v>
      </c>
      <c r="M92" s="173" t="s">
        <v>787</v>
      </c>
      <c r="N92" s="70" t="str">
        <f>VLOOKUP(O92,[6]Consolidado!$B:$H,7,FALSE)</f>
        <v>Ingreso Parcial Nov.</v>
      </c>
      <c r="O92" s="164">
        <v>415</v>
      </c>
    </row>
    <row r="93" spans="1:15" s="71" customFormat="1" ht="16.5" customHeight="1" outlineLevel="1" x14ac:dyDescent="0.2">
      <c r="A93" s="162" t="s">
        <v>717</v>
      </c>
      <c r="B93" s="163">
        <v>42973</v>
      </c>
      <c r="C93" s="164"/>
      <c r="D93" s="165" t="s">
        <v>733</v>
      </c>
      <c r="E93" s="166" t="s">
        <v>40</v>
      </c>
      <c r="F93" s="167" t="s">
        <v>98</v>
      </c>
      <c r="G93" s="168">
        <v>200</v>
      </c>
      <c r="H93" s="169">
        <v>0.23351166427355521</v>
      </c>
      <c r="I93" s="194">
        <v>46.702332854711045</v>
      </c>
      <c r="J93" s="181">
        <v>30.292899999999999</v>
      </c>
      <c r="K93" s="194">
        <v>1.5416923719654125</v>
      </c>
      <c r="L93" s="172" t="s">
        <v>575</v>
      </c>
      <c r="M93" s="173" t="s">
        <v>788</v>
      </c>
      <c r="N93" s="70" t="str">
        <f>VLOOKUP(O93,[6]Consolidado!$B:$H,7,FALSE)</f>
        <v>Cierre en Dic. (AF)</v>
      </c>
      <c r="O93" s="164">
        <v>447</v>
      </c>
    </row>
    <row r="94" spans="1:15" s="71" customFormat="1" ht="16.5" customHeight="1" outlineLevel="1" x14ac:dyDescent="0.2">
      <c r="A94" s="162" t="s">
        <v>717</v>
      </c>
      <c r="B94" s="163">
        <v>42977</v>
      </c>
      <c r="C94" s="164"/>
      <c r="D94" s="165" t="s">
        <v>733</v>
      </c>
      <c r="E94" s="166" t="s">
        <v>25</v>
      </c>
      <c r="F94" s="167" t="s">
        <v>284</v>
      </c>
      <c r="G94" s="168">
        <v>0.375</v>
      </c>
      <c r="H94" s="169">
        <v>371.3032734693877</v>
      </c>
      <c r="I94" s="194">
        <v>139.23872755102039</v>
      </c>
      <c r="J94" s="181">
        <v>30.292899999999999</v>
      </c>
      <c r="K94" s="194">
        <v>4.5964145905813041</v>
      </c>
      <c r="L94" s="172" t="s">
        <v>575</v>
      </c>
      <c r="M94" s="173" t="s">
        <v>789</v>
      </c>
      <c r="N94" s="70">
        <f>VLOOKUP(O94,[6]Consolidado!$B:$H,7,FALSE)</f>
        <v>0</v>
      </c>
      <c r="O94" s="164">
        <v>449</v>
      </c>
    </row>
    <row r="95" spans="1:15" s="71" customFormat="1" ht="16.5" customHeight="1" outlineLevel="1" x14ac:dyDescent="0.2">
      <c r="A95" s="162" t="s">
        <v>717</v>
      </c>
      <c r="B95" s="163">
        <v>42977</v>
      </c>
      <c r="C95" s="164"/>
      <c r="D95" s="165" t="s">
        <v>733</v>
      </c>
      <c r="E95" s="166" t="s">
        <v>25</v>
      </c>
      <c r="F95" s="167" t="s">
        <v>147</v>
      </c>
      <c r="G95" s="168">
        <v>0.75</v>
      </c>
      <c r="H95" s="169">
        <v>307.77845941846914</v>
      </c>
      <c r="I95" s="194">
        <v>230.83384456385187</v>
      </c>
      <c r="J95" s="181">
        <v>30.292899999999999</v>
      </c>
      <c r="K95" s="194">
        <v>7.6200642580885907</v>
      </c>
      <c r="L95" s="172" t="s">
        <v>575</v>
      </c>
      <c r="M95" s="173" t="s">
        <v>789</v>
      </c>
      <c r="N95" s="70">
        <f>VLOOKUP(O95,[6]Consolidado!$B:$H,7,FALSE)</f>
        <v>0</v>
      </c>
      <c r="O95" s="164">
        <v>449</v>
      </c>
    </row>
    <row r="96" spans="1:15" s="71" customFormat="1" ht="16.5" customHeight="1" outlineLevel="1" x14ac:dyDescent="0.2">
      <c r="A96" s="162" t="s">
        <v>717</v>
      </c>
      <c r="B96" s="163">
        <v>42977</v>
      </c>
      <c r="C96" s="164"/>
      <c r="D96" s="165" t="s">
        <v>733</v>
      </c>
      <c r="E96" s="166" t="s">
        <v>25</v>
      </c>
      <c r="F96" s="167" t="s">
        <v>120</v>
      </c>
      <c r="G96" s="168">
        <v>0.375</v>
      </c>
      <c r="H96" s="169">
        <v>1209.67</v>
      </c>
      <c r="I96" s="194">
        <v>453.62625000000003</v>
      </c>
      <c r="J96" s="181">
        <v>30.292899999999999</v>
      </c>
      <c r="K96" s="194">
        <v>14.974672282944189</v>
      </c>
      <c r="L96" s="172" t="s">
        <v>575</v>
      </c>
      <c r="M96" s="173" t="s">
        <v>789</v>
      </c>
      <c r="N96" s="70">
        <f>VLOOKUP(O96,[6]Consolidado!$B:$H,7,FALSE)</f>
        <v>0</v>
      </c>
      <c r="O96" s="164">
        <v>449</v>
      </c>
    </row>
    <row r="97" spans="1:15" s="71" customFormat="1" ht="16.5" customHeight="1" outlineLevel="1" x14ac:dyDescent="0.2">
      <c r="A97" s="162" t="s">
        <v>717</v>
      </c>
      <c r="B97" s="163">
        <v>42977</v>
      </c>
      <c r="C97" s="164"/>
      <c r="D97" s="165" t="s">
        <v>733</v>
      </c>
      <c r="E97" s="166" t="s">
        <v>25</v>
      </c>
      <c r="F97" s="167" t="s">
        <v>99</v>
      </c>
      <c r="G97" s="168">
        <v>0.3125</v>
      </c>
      <c r="H97" s="169">
        <v>349.53824092741934</v>
      </c>
      <c r="I97" s="194">
        <v>109.23070028981854</v>
      </c>
      <c r="J97" s="181">
        <v>30.292899999999999</v>
      </c>
      <c r="K97" s="194">
        <v>3.6058185347001621</v>
      </c>
      <c r="L97" s="172" t="s">
        <v>575</v>
      </c>
      <c r="M97" s="173" t="s">
        <v>789</v>
      </c>
      <c r="N97" s="70">
        <f>VLOOKUP(O97,[6]Consolidado!$B:$H,7,FALSE)</f>
        <v>0</v>
      </c>
      <c r="O97" s="164">
        <v>449</v>
      </c>
    </row>
    <row r="98" spans="1:15" s="71" customFormat="1" ht="16.5" customHeight="1" outlineLevel="1" x14ac:dyDescent="0.2">
      <c r="A98" s="162" t="s">
        <v>717</v>
      </c>
      <c r="B98" s="163">
        <v>42977</v>
      </c>
      <c r="C98" s="164"/>
      <c r="D98" s="165" t="s">
        <v>733</v>
      </c>
      <c r="E98" s="166" t="s">
        <v>25</v>
      </c>
      <c r="F98" s="167" t="s">
        <v>137</v>
      </c>
      <c r="G98" s="168">
        <v>1.125</v>
      </c>
      <c r="H98" s="169">
        <v>980.21</v>
      </c>
      <c r="I98" s="194">
        <v>1102.7362499999999</v>
      </c>
      <c r="J98" s="181">
        <v>30.292899999999999</v>
      </c>
      <c r="K98" s="194">
        <v>36.402465594248156</v>
      </c>
      <c r="L98" s="172" t="s">
        <v>575</v>
      </c>
      <c r="M98" s="173" t="s">
        <v>789</v>
      </c>
      <c r="N98" s="70">
        <f>VLOOKUP(O98,[6]Consolidado!$B:$H,7,FALSE)</f>
        <v>0</v>
      </c>
      <c r="O98" s="164">
        <v>449</v>
      </c>
    </row>
    <row r="99" spans="1:15" s="71" customFormat="1" ht="16.5" customHeight="1" outlineLevel="1" x14ac:dyDescent="0.2">
      <c r="A99" s="162" t="s">
        <v>717</v>
      </c>
      <c r="B99" s="163">
        <v>42977</v>
      </c>
      <c r="C99" s="164"/>
      <c r="D99" s="165" t="s">
        <v>733</v>
      </c>
      <c r="E99" s="166" t="s">
        <v>25</v>
      </c>
      <c r="F99" s="167" t="s">
        <v>109</v>
      </c>
      <c r="G99" s="168">
        <v>0.875</v>
      </c>
      <c r="H99" s="169">
        <v>1200.5646323851602</v>
      </c>
      <c r="I99" s="194">
        <v>1050.4940533370152</v>
      </c>
      <c r="J99" s="181">
        <v>30.292899999999999</v>
      </c>
      <c r="K99" s="194">
        <v>34.677896580948513</v>
      </c>
      <c r="L99" s="172" t="s">
        <v>575</v>
      </c>
      <c r="M99" s="173" t="s">
        <v>789</v>
      </c>
      <c r="N99" s="70">
        <f>VLOOKUP(O99,[6]Consolidado!$B:$H,7,FALSE)</f>
        <v>0</v>
      </c>
      <c r="O99" s="164">
        <v>449</v>
      </c>
    </row>
    <row r="100" spans="1:15" s="71" customFormat="1" ht="16.5" customHeight="1" outlineLevel="1" x14ac:dyDescent="0.2">
      <c r="A100" s="162" t="s">
        <v>717</v>
      </c>
      <c r="B100" s="163">
        <v>42977</v>
      </c>
      <c r="C100" s="164"/>
      <c r="D100" s="165" t="s">
        <v>733</v>
      </c>
      <c r="E100" s="166" t="s">
        <v>25</v>
      </c>
      <c r="F100" s="167" t="s">
        <v>110</v>
      </c>
      <c r="G100" s="168">
        <v>1</v>
      </c>
      <c r="H100" s="169">
        <v>1309.9402727880145</v>
      </c>
      <c r="I100" s="194">
        <v>1309.9402727880145</v>
      </c>
      <c r="J100" s="181">
        <v>30.292899999999999</v>
      </c>
      <c r="K100" s="194">
        <v>43.242484964728185</v>
      </c>
      <c r="L100" s="172" t="s">
        <v>575</v>
      </c>
      <c r="M100" s="173" t="s">
        <v>789</v>
      </c>
      <c r="N100" s="70">
        <f>VLOOKUP(O100,[6]Consolidado!$B:$H,7,FALSE)</f>
        <v>0</v>
      </c>
      <c r="O100" s="164">
        <v>449</v>
      </c>
    </row>
    <row r="101" spans="1:15" s="71" customFormat="1" ht="16.5" customHeight="1" outlineLevel="1" x14ac:dyDescent="0.2">
      <c r="A101" s="162" t="s">
        <v>717</v>
      </c>
      <c r="B101" s="163">
        <v>42977</v>
      </c>
      <c r="C101" s="164"/>
      <c r="D101" s="165" t="s">
        <v>733</v>
      </c>
      <c r="E101" s="166" t="s">
        <v>25</v>
      </c>
      <c r="F101" s="167" t="s">
        <v>119</v>
      </c>
      <c r="G101" s="168">
        <v>1</v>
      </c>
      <c r="H101" s="169">
        <v>614.85960643746137</v>
      </c>
      <c r="I101" s="194">
        <v>614.85960643746137</v>
      </c>
      <c r="J101" s="181">
        <v>30.292899999999999</v>
      </c>
      <c r="K101" s="194">
        <v>20.297152350466988</v>
      </c>
      <c r="L101" s="172" t="s">
        <v>575</v>
      </c>
      <c r="M101" s="173" t="s">
        <v>789</v>
      </c>
      <c r="N101" s="70">
        <f>VLOOKUP(O101,[6]Consolidado!$B:$H,7,FALSE)</f>
        <v>0</v>
      </c>
      <c r="O101" s="164">
        <v>449</v>
      </c>
    </row>
    <row r="102" spans="1:15" s="71" customFormat="1" ht="16.5" customHeight="1" outlineLevel="1" x14ac:dyDescent="0.2">
      <c r="A102" s="162" t="s">
        <v>717</v>
      </c>
      <c r="B102" s="163">
        <v>42977</v>
      </c>
      <c r="C102" s="164"/>
      <c r="D102" s="165" t="s">
        <v>733</v>
      </c>
      <c r="E102" s="166" t="s">
        <v>25</v>
      </c>
      <c r="F102" s="167" t="s">
        <v>284</v>
      </c>
      <c r="G102" s="168">
        <v>0.625</v>
      </c>
      <c r="H102" s="169">
        <v>371.3032734693877</v>
      </c>
      <c r="I102" s="194">
        <v>232.06454591836732</v>
      </c>
      <c r="J102" s="181">
        <v>30.292899999999999</v>
      </c>
      <c r="K102" s="194">
        <v>7.6606909843021738</v>
      </c>
      <c r="L102" s="172" t="s">
        <v>575</v>
      </c>
      <c r="M102" s="173" t="s">
        <v>789</v>
      </c>
      <c r="N102" s="70">
        <f>VLOOKUP(O102,[6]Consolidado!$B:$H,7,FALSE)</f>
        <v>0</v>
      </c>
      <c r="O102" s="164">
        <v>449</v>
      </c>
    </row>
    <row r="103" spans="1:15" s="71" customFormat="1" ht="16.5" customHeight="1" outlineLevel="1" x14ac:dyDescent="0.2">
      <c r="A103" s="162" t="s">
        <v>717</v>
      </c>
      <c r="B103" s="163">
        <v>42977</v>
      </c>
      <c r="C103" s="164"/>
      <c r="D103" s="165" t="s">
        <v>733</v>
      </c>
      <c r="E103" s="166" t="s">
        <v>25</v>
      </c>
      <c r="F103" s="167" t="s">
        <v>147</v>
      </c>
      <c r="G103" s="168">
        <v>1.25</v>
      </c>
      <c r="H103" s="169">
        <v>307.77845941846914</v>
      </c>
      <c r="I103" s="194">
        <v>384.72307427308641</v>
      </c>
      <c r="J103" s="181">
        <v>30.292899999999999</v>
      </c>
      <c r="K103" s="194">
        <v>12.700107096814317</v>
      </c>
      <c r="L103" s="172" t="s">
        <v>575</v>
      </c>
      <c r="M103" s="173" t="s">
        <v>789</v>
      </c>
      <c r="N103" s="70">
        <f>VLOOKUP(O103,[6]Consolidado!$B:$H,7,FALSE)</f>
        <v>0</v>
      </c>
      <c r="O103" s="164">
        <v>449</v>
      </c>
    </row>
    <row r="104" spans="1:15" s="71" customFormat="1" ht="16.5" customHeight="1" outlineLevel="1" x14ac:dyDescent="0.2">
      <c r="A104" s="162" t="s">
        <v>717</v>
      </c>
      <c r="B104" s="163">
        <v>42977</v>
      </c>
      <c r="C104" s="164"/>
      <c r="D104" s="165" t="s">
        <v>733</v>
      </c>
      <c r="E104" s="166" t="s">
        <v>25</v>
      </c>
      <c r="F104" s="167" t="s">
        <v>120</v>
      </c>
      <c r="G104" s="168">
        <v>0.75</v>
      </c>
      <c r="H104" s="169">
        <v>1209.67</v>
      </c>
      <c r="I104" s="194">
        <v>907.25250000000005</v>
      </c>
      <c r="J104" s="181">
        <v>30.292899999999999</v>
      </c>
      <c r="K104" s="194">
        <v>29.949344565888378</v>
      </c>
      <c r="L104" s="172" t="s">
        <v>575</v>
      </c>
      <c r="M104" s="173" t="s">
        <v>789</v>
      </c>
      <c r="N104" s="70">
        <f>VLOOKUP(O104,[6]Consolidado!$B:$H,7,FALSE)</f>
        <v>0</v>
      </c>
      <c r="O104" s="164">
        <v>449</v>
      </c>
    </row>
    <row r="105" spans="1:15" s="71" customFormat="1" ht="16.5" customHeight="1" outlineLevel="1" x14ac:dyDescent="0.2">
      <c r="A105" s="162" t="s">
        <v>717</v>
      </c>
      <c r="B105" s="163">
        <v>42977</v>
      </c>
      <c r="C105" s="164"/>
      <c r="D105" s="165" t="s">
        <v>733</v>
      </c>
      <c r="E105" s="166" t="s">
        <v>25</v>
      </c>
      <c r="F105" s="167" t="s">
        <v>99</v>
      </c>
      <c r="G105" s="168">
        <v>0.8125</v>
      </c>
      <c r="H105" s="169">
        <v>349.53824092741934</v>
      </c>
      <c r="I105" s="194">
        <v>283.99982075352818</v>
      </c>
      <c r="J105" s="181">
        <v>30.292899999999999</v>
      </c>
      <c r="K105" s="194">
        <v>9.3751281902204209</v>
      </c>
      <c r="L105" s="172" t="s">
        <v>575</v>
      </c>
      <c r="M105" s="173" t="s">
        <v>789</v>
      </c>
      <c r="N105" s="70">
        <f>VLOOKUP(O105,[6]Consolidado!$B:$H,7,FALSE)</f>
        <v>0</v>
      </c>
      <c r="O105" s="164">
        <v>449</v>
      </c>
    </row>
    <row r="106" spans="1:15" s="71" customFormat="1" ht="16.5" customHeight="1" outlineLevel="1" x14ac:dyDescent="0.2">
      <c r="A106" s="162" t="s">
        <v>717</v>
      </c>
      <c r="B106" s="163">
        <v>42977</v>
      </c>
      <c r="C106" s="164"/>
      <c r="D106" s="165" t="s">
        <v>733</v>
      </c>
      <c r="E106" s="166" t="s">
        <v>25</v>
      </c>
      <c r="F106" s="167" t="s">
        <v>137</v>
      </c>
      <c r="G106" s="168">
        <v>0.3125</v>
      </c>
      <c r="H106" s="169">
        <v>980.21</v>
      </c>
      <c r="I106" s="194">
        <v>306.31562500000001</v>
      </c>
      <c r="J106" s="181">
        <v>30.292899999999999</v>
      </c>
      <c r="K106" s="194">
        <v>10.111795998402267</v>
      </c>
      <c r="L106" s="172" t="s">
        <v>575</v>
      </c>
      <c r="M106" s="173" t="s">
        <v>789</v>
      </c>
      <c r="N106" s="70">
        <f>VLOOKUP(O106,[6]Consolidado!$B:$H,7,FALSE)</f>
        <v>0</v>
      </c>
      <c r="O106" s="164">
        <v>449</v>
      </c>
    </row>
    <row r="107" spans="1:15" s="71" customFormat="1" ht="16.5" customHeight="1" outlineLevel="1" x14ac:dyDescent="0.2">
      <c r="A107" s="162" t="s">
        <v>717</v>
      </c>
      <c r="B107" s="163">
        <v>42977</v>
      </c>
      <c r="C107" s="164"/>
      <c r="D107" s="165" t="s">
        <v>733</v>
      </c>
      <c r="E107" s="166" t="s">
        <v>25</v>
      </c>
      <c r="F107" s="167" t="s">
        <v>137</v>
      </c>
      <c r="G107" s="168">
        <v>1.375</v>
      </c>
      <c r="H107" s="169">
        <v>980.21</v>
      </c>
      <c r="I107" s="194">
        <v>1347.7887500000002</v>
      </c>
      <c r="J107" s="181">
        <v>30.292899999999999</v>
      </c>
      <c r="K107" s="194">
        <v>44.491902392969976</v>
      </c>
      <c r="L107" s="172" t="s">
        <v>575</v>
      </c>
      <c r="M107" s="173" t="s">
        <v>789</v>
      </c>
      <c r="N107" s="70">
        <f>VLOOKUP(O107,[6]Consolidado!$B:$H,7,FALSE)</f>
        <v>0</v>
      </c>
      <c r="O107" s="164">
        <v>449</v>
      </c>
    </row>
    <row r="108" spans="1:15" s="71" customFormat="1" ht="16.5" customHeight="1" outlineLevel="1" x14ac:dyDescent="0.2">
      <c r="A108" s="162" t="s">
        <v>717</v>
      </c>
      <c r="B108" s="163">
        <v>42977</v>
      </c>
      <c r="C108" s="164"/>
      <c r="D108" s="165" t="s">
        <v>733</v>
      </c>
      <c r="E108" s="166" t="s">
        <v>25</v>
      </c>
      <c r="F108" s="167" t="s">
        <v>109</v>
      </c>
      <c r="G108" s="168">
        <v>1.4375</v>
      </c>
      <c r="H108" s="169">
        <v>1200.5646323851602</v>
      </c>
      <c r="I108" s="194">
        <v>1725.8116590536677</v>
      </c>
      <c r="J108" s="181">
        <v>30.292899999999999</v>
      </c>
      <c r="K108" s="194">
        <v>56.970830097272554</v>
      </c>
      <c r="L108" s="172" t="s">
        <v>575</v>
      </c>
      <c r="M108" s="173" t="s">
        <v>789</v>
      </c>
      <c r="N108" s="70">
        <f>VLOOKUP(O108,[6]Consolidado!$B:$H,7,FALSE)</f>
        <v>0</v>
      </c>
      <c r="O108" s="164">
        <v>449</v>
      </c>
    </row>
    <row r="109" spans="1:15" s="71" customFormat="1" ht="16.5" customHeight="1" outlineLevel="1" x14ac:dyDescent="0.2">
      <c r="A109" s="162" t="s">
        <v>717</v>
      </c>
      <c r="B109" s="163">
        <v>42977</v>
      </c>
      <c r="C109" s="164"/>
      <c r="D109" s="165" t="s">
        <v>733</v>
      </c>
      <c r="E109" s="166" t="s">
        <v>25</v>
      </c>
      <c r="F109" s="167" t="s">
        <v>110</v>
      </c>
      <c r="G109" s="168">
        <v>1.5625</v>
      </c>
      <c r="H109" s="169">
        <v>1309.9402727880145</v>
      </c>
      <c r="I109" s="194">
        <v>2046.7816762312725</v>
      </c>
      <c r="J109" s="181">
        <v>30.292899999999999</v>
      </c>
      <c r="K109" s="194">
        <v>67.566382757387785</v>
      </c>
      <c r="L109" s="172" t="s">
        <v>575</v>
      </c>
      <c r="M109" s="173" t="s">
        <v>789</v>
      </c>
      <c r="N109" s="70">
        <f>VLOOKUP(O109,[6]Consolidado!$B:$H,7,FALSE)</f>
        <v>0</v>
      </c>
      <c r="O109" s="164">
        <v>449</v>
      </c>
    </row>
    <row r="110" spans="1:15" s="71" customFormat="1" ht="16.5" customHeight="1" outlineLevel="1" x14ac:dyDescent="0.2">
      <c r="A110" s="162" t="s">
        <v>717</v>
      </c>
      <c r="B110" s="163">
        <v>42977</v>
      </c>
      <c r="C110" s="164"/>
      <c r="D110" s="165" t="s">
        <v>733</v>
      </c>
      <c r="E110" s="166" t="s">
        <v>25</v>
      </c>
      <c r="F110" s="167" t="s">
        <v>119</v>
      </c>
      <c r="G110" s="168">
        <v>1.5625</v>
      </c>
      <c r="H110" s="169">
        <v>614.85960643746137</v>
      </c>
      <c r="I110" s="194">
        <v>960.71813505853333</v>
      </c>
      <c r="J110" s="181">
        <v>30.292899999999999</v>
      </c>
      <c r="K110" s="194">
        <v>31.714300547604665</v>
      </c>
      <c r="L110" s="172" t="s">
        <v>575</v>
      </c>
      <c r="M110" s="173" t="s">
        <v>789</v>
      </c>
      <c r="N110" s="70">
        <f>VLOOKUP(O110,[6]Consolidado!$B:$H,7,FALSE)</f>
        <v>0</v>
      </c>
      <c r="O110" s="164">
        <v>449</v>
      </c>
    </row>
    <row r="111" spans="1:15" s="71" customFormat="1" ht="16.5" customHeight="1" outlineLevel="1" x14ac:dyDescent="0.2">
      <c r="A111" s="162" t="s">
        <v>717</v>
      </c>
      <c r="B111" s="163">
        <v>42973</v>
      </c>
      <c r="C111" s="164"/>
      <c r="D111" s="165" t="s">
        <v>733</v>
      </c>
      <c r="E111" s="166" t="s">
        <v>51</v>
      </c>
      <c r="F111" s="167" t="s">
        <v>280</v>
      </c>
      <c r="G111" s="168">
        <v>492</v>
      </c>
      <c r="H111" s="169">
        <v>23.040405405405405</v>
      </c>
      <c r="I111" s="194">
        <v>11335.87945945946</v>
      </c>
      <c r="J111" s="181">
        <v>30.292899999999999</v>
      </c>
      <c r="K111" s="194">
        <v>374.2091202710688</v>
      </c>
      <c r="L111" s="172" t="s">
        <v>563</v>
      </c>
      <c r="M111" s="173" t="s">
        <v>790</v>
      </c>
      <c r="N111" s="70" t="str">
        <f>VLOOKUP(O111,[6]Consolidado!$B:$H,7,FALSE)</f>
        <v>Ingreso Parcial Nov.</v>
      </c>
      <c r="O111" s="164">
        <v>430</v>
      </c>
    </row>
    <row r="112" spans="1:15" s="71" customFormat="1" ht="16.5" customHeight="1" outlineLevel="1" x14ac:dyDescent="0.2">
      <c r="A112" s="162" t="s">
        <v>717</v>
      </c>
      <c r="B112" s="163">
        <v>42973</v>
      </c>
      <c r="C112" s="164"/>
      <c r="D112" s="165" t="s">
        <v>733</v>
      </c>
      <c r="E112" s="166" t="s">
        <v>51</v>
      </c>
      <c r="F112" s="167" t="s">
        <v>65</v>
      </c>
      <c r="G112" s="168">
        <v>90</v>
      </c>
      <c r="H112" s="169">
        <v>53.367150451184678</v>
      </c>
      <c r="I112" s="194">
        <v>4803.0435406066208</v>
      </c>
      <c r="J112" s="181">
        <v>30.292899999999999</v>
      </c>
      <c r="K112" s="194">
        <v>158.55344125543019</v>
      </c>
      <c r="L112" s="172" t="s">
        <v>563</v>
      </c>
      <c r="M112" s="173" t="s">
        <v>790</v>
      </c>
      <c r="N112" s="70" t="str">
        <f>VLOOKUP(O112,[6]Consolidado!$B:$H,7,FALSE)</f>
        <v>Ingreso Parcial Nov.</v>
      </c>
      <c r="O112" s="164">
        <v>430</v>
      </c>
    </row>
    <row r="113" spans="1:15" s="71" customFormat="1" ht="16.5" customHeight="1" outlineLevel="1" x14ac:dyDescent="0.2">
      <c r="A113" s="162" t="s">
        <v>717</v>
      </c>
      <c r="B113" s="163">
        <v>42973</v>
      </c>
      <c r="C113" s="164"/>
      <c r="D113" s="165" t="s">
        <v>733</v>
      </c>
      <c r="E113" s="166" t="s">
        <v>51</v>
      </c>
      <c r="F113" s="167" t="s">
        <v>280</v>
      </c>
      <c r="G113" s="168">
        <v>492</v>
      </c>
      <c r="H113" s="169">
        <v>23.040405405405405</v>
      </c>
      <c r="I113" s="194">
        <v>11335.87945945946</v>
      </c>
      <c r="J113" s="181">
        <v>30.292899999999999</v>
      </c>
      <c r="K113" s="194">
        <v>374.2091202710688</v>
      </c>
      <c r="L113" s="172" t="s">
        <v>563</v>
      </c>
      <c r="M113" s="173" t="s">
        <v>791</v>
      </c>
      <c r="N113" s="70" t="str">
        <f>VLOOKUP(O113,[6]Consolidado!$B:$H,7,FALSE)</f>
        <v>Ingreso Parcial Nov.</v>
      </c>
      <c r="O113" s="164">
        <v>431</v>
      </c>
    </row>
    <row r="114" spans="1:15" s="71" customFormat="1" ht="16.5" customHeight="1" outlineLevel="1" x14ac:dyDescent="0.2">
      <c r="A114" s="162" t="s">
        <v>717</v>
      </c>
      <c r="B114" s="163">
        <v>42973</v>
      </c>
      <c r="C114" s="164"/>
      <c r="D114" s="165" t="s">
        <v>733</v>
      </c>
      <c r="E114" s="166" t="s">
        <v>51</v>
      </c>
      <c r="F114" s="167" t="s">
        <v>65</v>
      </c>
      <c r="G114" s="168">
        <v>90</v>
      </c>
      <c r="H114" s="169">
        <v>53.367150451184678</v>
      </c>
      <c r="I114" s="194">
        <v>4803.0435406066208</v>
      </c>
      <c r="J114" s="181">
        <v>30.292899999999999</v>
      </c>
      <c r="K114" s="194">
        <v>158.55344125543019</v>
      </c>
      <c r="L114" s="172" t="s">
        <v>563</v>
      </c>
      <c r="M114" s="173" t="s">
        <v>791</v>
      </c>
      <c r="N114" s="70" t="str">
        <f>VLOOKUP(O114,[6]Consolidado!$B:$H,7,FALSE)</f>
        <v>Ingreso Parcial Nov.</v>
      </c>
      <c r="O114" s="164">
        <v>431</v>
      </c>
    </row>
    <row r="115" spans="1:15" s="71" customFormat="1" ht="16.5" customHeight="1" outlineLevel="1" x14ac:dyDescent="0.2">
      <c r="A115" s="162" t="s">
        <v>717</v>
      </c>
      <c r="B115" s="163">
        <v>42976</v>
      </c>
      <c r="C115" s="164"/>
      <c r="D115" s="165" t="s">
        <v>733</v>
      </c>
      <c r="E115" s="166" t="s">
        <v>40</v>
      </c>
      <c r="F115" s="167" t="s">
        <v>107</v>
      </c>
      <c r="G115" s="168">
        <v>300</v>
      </c>
      <c r="H115" s="169">
        <v>0.24212167871488499</v>
      </c>
      <c r="I115" s="194">
        <v>72.636503614465497</v>
      </c>
      <c r="J115" s="181">
        <v>30.292899999999999</v>
      </c>
      <c r="K115" s="194">
        <v>2.3978062058919911</v>
      </c>
      <c r="L115" s="172" t="s">
        <v>563</v>
      </c>
      <c r="M115" s="173" t="s">
        <v>792</v>
      </c>
      <c r="N115" s="70" t="str">
        <f>VLOOKUP(O115,[6]Consolidado!$B:$H,7,FALSE)</f>
        <v>Ingreso Parcial Nov.</v>
      </c>
      <c r="O115" s="164">
        <v>412</v>
      </c>
    </row>
    <row r="116" spans="1:15" s="71" customFormat="1" ht="16.5" customHeight="1" outlineLevel="1" x14ac:dyDescent="0.2">
      <c r="A116" s="162" t="s">
        <v>717</v>
      </c>
      <c r="B116" s="163">
        <v>42978</v>
      </c>
      <c r="C116" s="164"/>
      <c r="D116" s="165" t="s">
        <v>733</v>
      </c>
      <c r="E116" s="166" t="s">
        <v>28</v>
      </c>
      <c r="F116" s="167" t="s">
        <v>123</v>
      </c>
      <c r="G116" s="168">
        <v>24</v>
      </c>
      <c r="H116" s="169">
        <v>716.52</v>
      </c>
      <c r="I116" s="194">
        <v>17196.48</v>
      </c>
      <c r="J116" s="181">
        <v>30.292899999999999</v>
      </c>
      <c r="K116" s="194">
        <v>567.67361328892252</v>
      </c>
      <c r="L116" s="172" t="s">
        <v>575</v>
      </c>
      <c r="M116" s="173" t="s">
        <v>788</v>
      </c>
      <c r="N116" s="70" t="str">
        <f>VLOOKUP(O116,[6]Consolidado!$B:$H,7,FALSE)</f>
        <v>Cierre en Dic. (AF)</v>
      </c>
      <c r="O116" s="164">
        <v>447</v>
      </c>
    </row>
    <row r="117" spans="1:15" s="71" customFormat="1" ht="16.5" customHeight="1" outlineLevel="1" x14ac:dyDescent="0.2">
      <c r="A117" s="162" t="s">
        <v>717</v>
      </c>
      <c r="B117" s="163">
        <v>42976</v>
      </c>
      <c r="C117" s="164"/>
      <c r="D117" s="165" t="s">
        <v>733</v>
      </c>
      <c r="E117" s="166" t="s">
        <v>51</v>
      </c>
      <c r="F117" s="167" t="s">
        <v>166</v>
      </c>
      <c r="G117" s="168">
        <v>12</v>
      </c>
      <c r="H117" s="169">
        <v>131.10666666666665</v>
      </c>
      <c r="I117" s="194">
        <v>1573.2799999999997</v>
      </c>
      <c r="J117" s="181">
        <v>30.292899999999999</v>
      </c>
      <c r="K117" s="194">
        <v>51.935602071772585</v>
      </c>
      <c r="L117" s="172" t="s">
        <v>575</v>
      </c>
      <c r="M117" s="173" t="s">
        <v>793</v>
      </c>
      <c r="N117" s="70">
        <f>VLOOKUP(O117,[6]Consolidado!$B:$H,7,FALSE)</f>
        <v>0</v>
      </c>
      <c r="O117" s="164">
        <v>446</v>
      </c>
    </row>
    <row r="118" spans="1:15" s="71" customFormat="1" ht="16.5" customHeight="1" outlineLevel="1" x14ac:dyDescent="0.2">
      <c r="A118" s="162" t="s">
        <v>717</v>
      </c>
      <c r="B118" s="163">
        <v>42976</v>
      </c>
      <c r="C118" s="164"/>
      <c r="D118" s="165" t="s">
        <v>733</v>
      </c>
      <c r="E118" s="166" t="s">
        <v>51</v>
      </c>
      <c r="F118" s="167" t="s">
        <v>167</v>
      </c>
      <c r="G118" s="168">
        <v>1.89</v>
      </c>
      <c r="H118" s="169">
        <v>148.31166666666667</v>
      </c>
      <c r="I118" s="194">
        <v>280.30905000000001</v>
      </c>
      <c r="J118" s="181">
        <v>30.292899999999999</v>
      </c>
      <c r="K118" s="194">
        <v>9.253292025524134</v>
      </c>
      <c r="L118" s="172" t="s">
        <v>575</v>
      </c>
      <c r="M118" s="173" t="s">
        <v>793</v>
      </c>
      <c r="N118" s="70">
        <f>VLOOKUP(O118,[6]Consolidado!$B:$H,7,FALSE)</f>
        <v>0</v>
      </c>
      <c r="O118" s="164">
        <v>446</v>
      </c>
    </row>
    <row r="119" spans="1:15" s="71" customFormat="1" ht="16.5" customHeight="1" outlineLevel="1" x14ac:dyDescent="0.2">
      <c r="A119" s="162" t="s">
        <v>725</v>
      </c>
      <c r="B119" s="163">
        <v>42997</v>
      </c>
      <c r="C119" s="164"/>
      <c r="D119" s="165" t="s">
        <v>733</v>
      </c>
      <c r="E119" s="166" t="s">
        <v>40</v>
      </c>
      <c r="F119" s="167" t="s">
        <v>107</v>
      </c>
      <c r="G119" s="168">
        <v>-300</v>
      </c>
      <c r="H119" s="169">
        <v>0.23288</v>
      </c>
      <c r="I119" s="194">
        <v>-69.864000000000004</v>
      </c>
      <c r="J119" s="181">
        <v>30.4146</v>
      </c>
      <c r="K119" s="194">
        <v>-2.2970547039908467</v>
      </c>
      <c r="L119" s="172" t="s">
        <v>563</v>
      </c>
      <c r="M119" s="173" t="s">
        <v>792</v>
      </c>
      <c r="N119" s="70" t="str">
        <f>VLOOKUP(O119,[6]Consolidado!$B:$H,7,FALSE)</f>
        <v>Ingreso Parcial Nov.</v>
      </c>
      <c r="O119" s="164">
        <v>412</v>
      </c>
    </row>
    <row r="120" spans="1:15" s="71" customFormat="1" ht="16.5" customHeight="1" outlineLevel="1" x14ac:dyDescent="0.2">
      <c r="A120" s="162" t="s">
        <v>725</v>
      </c>
      <c r="B120" s="163">
        <v>42996</v>
      </c>
      <c r="C120" s="164"/>
      <c r="D120" s="165" t="s">
        <v>733</v>
      </c>
      <c r="E120" s="166" t="s">
        <v>28</v>
      </c>
      <c r="F120" s="167" t="s">
        <v>337</v>
      </c>
      <c r="G120" s="168">
        <v>-8</v>
      </c>
      <c r="H120" s="169">
        <v>838.979333</v>
      </c>
      <c r="I120" s="194">
        <v>-6711.834664</v>
      </c>
      <c r="J120" s="181">
        <v>30.4146</v>
      </c>
      <c r="K120" s="194">
        <v>-220.67805146212675</v>
      </c>
      <c r="L120" s="172" t="s">
        <v>759</v>
      </c>
      <c r="M120" s="173" t="s">
        <v>780</v>
      </c>
      <c r="N120" s="70">
        <f>VLOOKUP(O120,[6]Consolidado!$B:$H,7,FALSE)</f>
        <v>0</v>
      </c>
      <c r="O120" s="164">
        <v>252</v>
      </c>
    </row>
    <row r="121" spans="1:15" s="71" customFormat="1" ht="16.5" customHeight="1" outlineLevel="1" x14ac:dyDescent="0.2">
      <c r="A121" s="162" t="s">
        <v>725</v>
      </c>
      <c r="B121" s="163">
        <v>42998</v>
      </c>
      <c r="C121" s="164"/>
      <c r="D121" s="165" t="s">
        <v>733</v>
      </c>
      <c r="E121" s="166" t="s">
        <v>51</v>
      </c>
      <c r="F121" s="167" t="s">
        <v>344</v>
      </c>
      <c r="G121" s="168">
        <v>24</v>
      </c>
      <c r="H121" s="169">
        <v>61.868299999999998</v>
      </c>
      <c r="I121" s="194">
        <v>1484.8391999999999</v>
      </c>
      <c r="J121" s="181">
        <v>30.4146</v>
      </c>
      <c r="K121" s="194">
        <v>48.819948314296418</v>
      </c>
      <c r="L121" s="172" t="s">
        <v>794</v>
      </c>
      <c r="M121" s="173" t="s">
        <v>795</v>
      </c>
      <c r="N121" s="70">
        <f>VLOOKUP(O121,[6]Consolidado!$B:$H,7,FALSE)</f>
        <v>0</v>
      </c>
      <c r="O121" s="164">
        <v>454</v>
      </c>
    </row>
    <row r="122" spans="1:15" s="71" customFormat="1" ht="16.5" customHeight="1" outlineLevel="1" x14ac:dyDescent="0.2">
      <c r="A122" s="162" t="s">
        <v>725</v>
      </c>
      <c r="B122" s="163">
        <v>42998</v>
      </c>
      <c r="C122" s="164"/>
      <c r="D122" s="165" t="s">
        <v>733</v>
      </c>
      <c r="E122" s="166" t="s">
        <v>78</v>
      </c>
      <c r="F122" s="167" t="s">
        <v>342</v>
      </c>
      <c r="G122" s="168">
        <v>12</v>
      </c>
      <c r="H122" s="169">
        <v>7.5415029999999996</v>
      </c>
      <c r="I122" s="194">
        <v>90.498037999999994</v>
      </c>
      <c r="J122" s="181">
        <v>30.4146</v>
      </c>
      <c r="K122" s="194">
        <v>2.9754801312527532</v>
      </c>
      <c r="L122" s="172" t="s">
        <v>794</v>
      </c>
      <c r="M122" s="173" t="s">
        <v>796</v>
      </c>
      <c r="N122" s="70">
        <f>VLOOKUP(O122,[6]Consolidado!$B:$H,7,FALSE)</f>
        <v>0</v>
      </c>
      <c r="O122" s="164">
        <v>456</v>
      </c>
    </row>
    <row r="123" spans="1:15" s="71" customFormat="1" ht="16.5" customHeight="1" outlineLevel="1" x14ac:dyDescent="0.2">
      <c r="A123" s="162" t="s">
        <v>725</v>
      </c>
      <c r="B123" s="163">
        <v>42998</v>
      </c>
      <c r="C123" s="164"/>
      <c r="D123" s="165" t="s">
        <v>733</v>
      </c>
      <c r="E123" s="166" t="s">
        <v>51</v>
      </c>
      <c r="F123" s="167" t="s">
        <v>341</v>
      </c>
      <c r="G123" s="168">
        <v>3</v>
      </c>
      <c r="H123" s="169">
        <v>93.655969999999996</v>
      </c>
      <c r="I123" s="194">
        <v>280.96791000000002</v>
      </c>
      <c r="J123" s="181">
        <v>30.4146</v>
      </c>
      <c r="K123" s="194">
        <v>9.2379288236570591</v>
      </c>
      <c r="L123" s="172" t="s">
        <v>794</v>
      </c>
      <c r="M123" s="173" t="s">
        <v>796</v>
      </c>
      <c r="N123" s="70">
        <f>VLOOKUP(O123,[6]Consolidado!$B:$H,7,FALSE)</f>
        <v>0</v>
      </c>
      <c r="O123" s="164">
        <v>456</v>
      </c>
    </row>
    <row r="124" spans="1:15" s="71" customFormat="1" ht="16.5" customHeight="1" outlineLevel="1" x14ac:dyDescent="0.2">
      <c r="A124" s="162" t="s">
        <v>725</v>
      </c>
      <c r="B124" s="163">
        <v>42998</v>
      </c>
      <c r="C124" s="164"/>
      <c r="D124" s="165" t="s">
        <v>733</v>
      </c>
      <c r="E124" s="166" t="s">
        <v>51</v>
      </c>
      <c r="F124" s="167" t="s">
        <v>340</v>
      </c>
      <c r="G124" s="168">
        <v>24</v>
      </c>
      <c r="H124" s="169">
        <v>47.285846999999997</v>
      </c>
      <c r="I124" s="194">
        <v>1134.860338</v>
      </c>
      <c r="J124" s="181">
        <v>30.4146</v>
      </c>
      <c r="K124" s="194">
        <v>37.313012106028026</v>
      </c>
      <c r="L124" s="172" t="s">
        <v>794</v>
      </c>
      <c r="M124" s="173" t="s">
        <v>796</v>
      </c>
      <c r="N124" s="70">
        <f>VLOOKUP(O124,[6]Consolidado!$B:$H,7,FALSE)</f>
        <v>0</v>
      </c>
      <c r="O124" s="164">
        <v>456</v>
      </c>
    </row>
    <row r="125" spans="1:15" s="71" customFormat="1" ht="16.5" customHeight="1" outlineLevel="1" x14ac:dyDescent="0.2">
      <c r="A125" s="162" t="s">
        <v>725</v>
      </c>
      <c r="B125" s="163">
        <v>42997</v>
      </c>
      <c r="C125" s="164"/>
      <c r="D125" s="165" t="s">
        <v>733</v>
      </c>
      <c r="E125" s="166" t="s">
        <v>40</v>
      </c>
      <c r="F125" s="167" t="s">
        <v>107</v>
      </c>
      <c r="G125" s="168">
        <v>300</v>
      </c>
      <c r="H125" s="169">
        <v>0.23288</v>
      </c>
      <c r="I125" s="194">
        <v>69.863991999999996</v>
      </c>
      <c r="J125" s="181">
        <v>30.4146</v>
      </c>
      <c r="K125" s="194">
        <v>2.2970544409592759</v>
      </c>
      <c r="L125" s="172" t="s">
        <v>575</v>
      </c>
      <c r="M125" s="173" t="s">
        <v>793</v>
      </c>
      <c r="N125" s="70">
        <f>VLOOKUP(O125,[6]Consolidado!$B:$H,7,FALSE)</f>
        <v>0</v>
      </c>
      <c r="O125" s="164">
        <v>446</v>
      </c>
    </row>
    <row r="126" spans="1:15" s="71" customFormat="1" ht="16.5" customHeight="1" outlineLevel="1" x14ac:dyDescent="0.2">
      <c r="A126" s="162" t="s">
        <v>725</v>
      </c>
      <c r="B126" s="163">
        <v>42996</v>
      </c>
      <c r="C126" s="164"/>
      <c r="D126" s="165" t="s">
        <v>733</v>
      </c>
      <c r="E126" s="166" t="s">
        <v>28</v>
      </c>
      <c r="F126" s="167" t="s">
        <v>337</v>
      </c>
      <c r="G126" s="168">
        <v>8</v>
      </c>
      <c r="H126" s="169">
        <v>838.979333</v>
      </c>
      <c r="I126" s="194">
        <v>6711.8346670000001</v>
      </c>
      <c r="J126" s="181">
        <v>30.4146</v>
      </c>
      <c r="K126" s="194">
        <v>220.67805156076358</v>
      </c>
      <c r="L126" s="172" t="s">
        <v>575</v>
      </c>
      <c r="M126" s="173" t="s">
        <v>793</v>
      </c>
      <c r="N126" s="70">
        <f>VLOOKUP(O126,[6]Consolidado!$B:$H,7,FALSE)</f>
        <v>0</v>
      </c>
      <c r="O126" s="164">
        <v>446</v>
      </c>
    </row>
    <row r="127" spans="1:15" s="71" customFormat="1" ht="16.5" customHeight="1" outlineLevel="1" x14ac:dyDescent="0.2">
      <c r="A127" s="162" t="s">
        <v>725</v>
      </c>
      <c r="B127" s="163">
        <v>42996</v>
      </c>
      <c r="C127" s="164"/>
      <c r="D127" s="165" t="s">
        <v>733</v>
      </c>
      <c r="E127" s="166" t="s">
        <v>40</v>
      </c>
      <c r="F127" s="167" t="s">
        <v>330</v>
      </c>
      <c r="G127" s="168">
        <v>5000</v>
      </c>
      <c r="H127" s="169">
        <v>0.16800000000000001</v>
      </c>
      <c r="I127" s="194">
        <v>840</v>
      </c>
      <c r="J127" s="181">
        <v>30.4146</v>
      </c>
      <c r="K127" s="194">
        <v>27.618314888244463</v>
      </c>
      <c r="L127" s="172" t="s">
        <v>563</v>
      </c>
      <c r="M127" s="173" t="s">
        <v>792</v>
      </c>
      <c r="N127" s="70" t="str">
        <f>VLOOKUP(O127,[6]Consolidado!$B:$H,7,FALSE)</f>
        <v>Ingreso Parcial Nov.</v>
      </c>
      <c r="O127" s="164">
        <v>412</v>
      </c>
    </row>
    <row r="128" spans="1:15" s="71" customFormat="1" ht="16.5" customHeight="1" outlineLevel="1" x14ac:dyDescent="0.2">
      <c r="A128" s="162" t="s">
        <v>725</v>
      </c>
      <c r="B128" s="163">
        <v>42999</v>
      </c>
      <c r="C128" s="164"/>
      <c r="D128" s="165" t="s">
        <v>733</v>
      </c>
      <c r="E128" s="166" t="s">
        <v>28</v>
      </c>
      <c r="F128" s="167" t="s">
        <v>315</v>
      </c>
      <c r="G128" s="168">
        <v>0.5</v>
      </c>
      <c r="H128" s="169">
        <v>716.52</v>
      </c>
      <c r="I128" s="194">
        <v>358.26</v>
      </c>
      <c r="J128" s="181">
        <v>30.4146</v>
      </c>
      <c r="K128" s="194">
        <v>11.779211299836263</v>
      </c>
      <c r="L128" s="172" t="s">
        <v>797</v>
      </c>
      <c r="M128" s="173" t="s">
        <v>798</v>
      </c>
      <c r="N128" s="70">
        <f>VLOOKUP(O128,[6]Consolidado!$B:$H,7,FALSE)</f>
        <v>0</v>
      </c>
      <c r="O128" s="164">
        <v>459</v>
      </c>
    </row>
    <row r="129" spans="1:15" s="71" customFormat="1" ht="16.5" customHeight="1" outlineLevel="1" x14ac:dyDescent="0.2">
      <c r="A129" s="162" t="s">
        <v>725</v>
      </c>
      <c r="B129" s="163">
        <v>42984</v>
      </c>
      <c r="C129" s="164"/>
      <c r="D129" s="165" t="s">
        <v>733</v>
      </c>
      <c r="E129" s="166" t="s">
        <v>40</v>
      </c>
      <c r="F129" s="167" t="s">
        <v>107</v>
      </c>
      <c r="G129" s="168">
        <v>1250</v>
      </c>
      <c r="H129" s="169">
        <v>0.23288</v>
      </c>
      <c r="I129" s="194">
        <v>291.09996699999999</v>
      </c>
      <c r="J129" s="181">
        <v>30.4146</v>
      </c>
      <c r="K129" s="194">
        <v>9.5710601816232987</v>
      </c>
      <c r="L129" s="172" t="s">
        <v>575</v>
      </c>
      <c r="M129" s="173" t="s">
        <v>788</v>
      </c>
      <c r="N129" s="70" t="str">
        <f>VLOOKUP(O129,[6]Consolidado!$B:$H,7,FALSE)</f>
        <v>Cierre en Dic. (AF)</v>
      </c>
      <c r="O129" s="164">
        <v>447</v>
      </c>
    </row>
    <row r="130" spans="1:15" s="71" customFormat="1" ht="16.5" customHeight="1" outlineLevel="1" x14ac:dyDescent="0.2">
      <c r="A130" s="162" t="s">
        <v>725</v>
      </c>
      <c r="B130" s="163">
        <v>42986</v>
      </c>
      <c r="C130" s="164"/>
      <c r="D130" s="165" t="s">
        <v>733</v>
      </c>
      <c r="E130" s="166" t="s">
        <v>40</v>
      </c>
      <c r="F130" s="167" t="s">
        <v>271</v>
      </c>
      <c r="G130" s="168">
        <v>24</v>
      </c>
      <c r="H130" s="169">
        <v>1.607224</v>
      </c>
      <c r="I130" s="194">
        <v>38.573377999999998</v>
      </c>
      <c r="J130" s="181">
        <v>30.4146</v>
      </c>
      <c r="K130" s="194">
        <v>1.2682520236991444</v>
      </c>
      <c r="L130" s="172" t="s">
        <v>575</v>
      </c>
      <c r="M130" s="173" t="s">
        <v>788</v>
      </c>
      <c r="N130" s="70" t="str">
        <f>VLOOKUP(O130,[6]Consolidado!$B:$H,7,FALSE)</f>
        <v>Cierre en Dic. (AF)</v>
      </c>
      <c r="O130" s="164">
        <v>447</v>
      </c>
    </row>
    <row r="131" spans="1:15" s="71" customFormat="1" ht="16.5" customHeight="1" outlineLevel="1" x14ac:dyDescent="0.2">
      <c r="A131" s="162" t="s">
        <v>725</v>
      </c>
      <c r="B131" s="163">
        <v>42986</v>
      </c>
      <c r="C131" s="164"/>
      <c r="D131" s="165" t="s">
        <v>733</v>
      </c>
      <c r="E131" s="166" t="s">
        <v>40</v>
      </c>
      <c r="F131" s="167" t="s">
        <v>175</v>
      </c>
      <c r="G131" s="168">
        <v>24</v>
      </c>
      <c r="H131" s="169">
        <v>4.6539400000000004</v>
      </c>
      <c r="I131" s="194">
        <v>111.69456599999999</v>
      </c>
      <c r="J131" s="181">
        <v>30.4146</v>
      </c>
      <c r="K131" s="194">
        <v>3.6723996370164329</v>
      </c>
      <c r="L131" s="172" t="s">
        <v>575</v>
      </c>
      <c r="M131" s="173" t="s">
        <v>788</v>
      </c>
      <c r="N131" s="70" t="str">
        <f>VLOOKUP(O131,[6]Consolidado!$B:$H,7,FALSE)</f>
        <v>Cierre en Dic. (AF)</v>
      </c>
      <c r="O131" s="164">
        <v>447</v>
      </c>
    </row>
    <row r="132" spans="1:15" s="71" customFormat="1" ht="16.5" customHeight="1" outlineLevel="1" x14ac:dyDescent="0.2">
      <c r="A132" s="162" t="s">
        <v>725</v>
      </c>
      <c r="B132" s="163">
        <v>42986</v>
      </c>
      <c r="C132" s="164"/>
      <c r="D132" s="165" t="s">
        <v>733</v>
      </c>
      <c r="E132" s="166" t="s">
        <v>51</v>
      </c>
      <c r="F132" s="167" t="s">
        <v>300</v>
      </c>
      <c r="G132" s="168">
        <v>7.3</v>
      </c>
      <c r="H132" s="169">
        <v>198.632576</v>
      </c>
      <c r="I132" s="194">
        <v>1450.017803</v>
      </c>
      <c r="J132" s="181">
        <v>30.4146</v>
      </c>
      <c r="K132" s="194">
        <v>47.675057472398123</v>
      </c>
      <c r="L132" s="172" t="s">
        <v>575</v>
      </c>
      <c r="M132" s="173" t="s">
        <v>788</v>
      </c>
      <c r="N132" s="70" t="str">
        <f>VLOOKUP(O132,[6]Consolidado!$B:$H,7,FALSE)</f>
        <v>Cierre en Dic. (AF)</v>
      </c>
      <c r="O132" s="164">
        <v>447</v>
      </c>
    </row>
    <row r="133" spans="1:15" s="71" customFormat="1" ht="16.5" customHeight="1" outlineLevel="1" x14ac:dyDescent="0.2">
      <c r="A133" s="162" t="s">
        <v>725</v>
      </c>
      <c r="B133" s="163">
        <v>42983</v>
      </c>
      <c r="C133" s="164"/>
      <c r="D133" s="165" t="s">
        <v>733</v>
      </c>
      <c r="E133" s="166" t="s">
        <v>40</v>
      </c>
      <c r="F133" s="167" t="s">
        <v>271</v>
      </c>
      <c r="G133" s="168">
        <v>32</v>
      </c>
      <c r="H133" s="169">
        <v>1.607224</v>
      </c>
      <c r="I133" s="194">
        <v>51.431170999999999</v>
      </c>
      <c r="J133" s="181">
        <v>30.4146</v>
      </c>
      <c r="K133" s="194">
        <v>1.6910027092251747</v>
      </c>
      <c r="L133" s="172" t="s">
        <v>575</v>
      </c>
      <c r="M133" s="173" t="s">
        <v>799</v>
      </c>
      <c r="N133" s="70" t="str">
        <f>VLOOKUP(O133,[6]Consolidado!$B:$H,7,FALSE)</f>
        <v>Cierre en Dic. (AF)</v>
      </c>
      <c r="O133" s="164">
        <v>353</v>
      </c>
    </row>
    <row r="134" spans="1:15" s="71" customFormat="1" ht="16.5" customHeight="1" outlineLevel="1" x14ac:dyDescent="0.2">
      <c r="A134" s="162" t="s">
        <v>725</v>
      </c>
      <c r="B134" s="163">
        <v>42983</v>
      </c>
      <c r="C134" s="164"/>
      <c r="D134" s="165" t="s">
        <v>733</v>
      </c>
      <c r="E134" s="166" t="s">
        <v>40</v>
      </c>
      <c r="F134" s="167" t="s">
        <v>175</v>
      </c>
      <c r="G134" s="168">
        <v>32</v>
      </c>
      <c r="H134" s="169">
        <v>4.6539400000000004</v>
      </c>
      <c r="I134" s="194">
        <v>148.92608799999999</v>
      </c>
      <c r="J134" s="181">
        <v>30.4146</v>
      </c>
      <c r="K134" s="194">
        <v>4.8965328493552436</v>
      </c>
      <c r="L134" s="172" t="s">
        <v>575</v>
      </c>
      <c r="M134" s="173" t="s">
        <v>799</v>
      </c>
      <c r="N134" s="70" t="str">
        <f>VLOOKUP(O134,[6]Consolidado!$B:$H,7,FALSE)</f>
        <v>Cierre en Dic. (AF)</v>
      </c>
      <c r="O134" s="164">
        <v>353</v>
      </c>
    </row>
    <row r="135" spans="1:15" s="71" customFormat="1" ht="16.5" customHeight="1" outlineLevel="1" x14ac:dyDescent="0.2">
      <c r="A135" s="162" t="s">
        <v>725</v>
      </c>
      <c r="B135" s="163">
        <v>42983</v>
      </c>
      <c r="C135" s="164"/>
      <c r="D135" s="165" t="s">
        <v>733</v>
      </c>
      <c r="E135" s="166" t="s">
        <v>51</v>
      </c>
      <c r="F135" s="167" t="s">
        <v>300</v>
      </c>
      <c r="G135" s="168">
        <v>10.95</v>
      </c>
      <c r="H135" s="169">
        <v>198.632576</v>
      </c>
      <c r="I135" s="194">
        <v>2175.0267039999999</v>
      </c>
      <c r="J135" s="181">
        <v>30.4146</v>
      </c>
      <c r="K135" s="194">
        <v>71.512586192157713</v>
      </c>
      <c r="L135" s="172" t="s">
        <v>575</v>
      </c>
      <c r="M135" s="173" t="s">
        <v>799</v>
      </c>
      <c r="N135" s="70" t="str">
        <f>VLOOKUP(O135,[6]Consolidado!$B:$H,7,FALSE)</f>
        <v>Cierre en Dic. (AF)</v>
      </c>
      <c r="O135" s="164">
        <v>353</v>
      </c>
    </row>
    <row r="136" spans="1:15" s="71" customFormat="1" ht="16.5" customHeight="1" outlineLevel="1" x14ac:dyDescent="0.2">
      <c r="A136" s="162" t="s">
        <v>725</v>
      </c>
      <c r="B136" s="163">
        <v>43007</v>
      </c>
      <c r="C136" s="164"/>
      <c r="D136" s="165" t="s">
        <v>733</v>
      </c>
      <c r="E136" s="166" t="s">
        <v>40</v>
      </c>
      <c r="F136" s="167" t="s">
        <v>370</v>
      </c>
      <c r="G136" s="168">
        <v>230</v>
      </c>
      <c r="H136" s="169">
        <v>1.57</v>
      </c>
      <c r="I136" s="194">
        <v>361.1</v>
      </c>
      <c r="J136" s="181">
        <v>30.4146</v>
      </c>
      <c r="K136" s="194">
        <v>11.872587507315567</v>
      </c>
      <c r="L136" s="172" t="s">
        <v>797</v>
      </c>
      <c r="M136" s="173" t="s">
        <v>798</v>
      </c>
      <c r="N136" s="70">
        <f>VLOOKUP(O136,[6]Consolidado!$B:$H,7,FALSE)</f>
        <v>0</v>
      </c>
      <c r="O136" s="164">
        <v>459</v>
      </c>
    </row>
    <row r="137" spans="1:15" s="71" customFormat="1" ht="16.5" customHeight="1" outlineLevel="1" x14ac:dyDescent="0.2">
      <c r="A137" s="162" t="s">
        <v>725</v>
      </c>
      <c r="B137" s="163">
        <v>43007</v>
      </c>
      <c r="C137" s="164"/>
      <c r="D137" s="165" t="s">
        <v>733</v>
      </c>
      <c r="E137" s="166" t="s">
        <v>51</v>
      </c>
      <c r="F137" s="167" t="s">
        <v>341</v>
      </c>
      <c r="G137" s="168">
        <v>84</v>
      </c>
      <c r="H137" s="169">
        <v>93.655969999999996</v>
      </c>
      <c r="I137" s="194">
        <v>7867.1014800000003</v>
      </c>
      <c r="J137" s="181">
        <v>30.4146</v>
      </c>
      <c r="K137" s="194">
        <v>258.66200706239766</v>
      </c>
      <c r="L137" s="172" t="s">
        <v>794</v>
      </c>
      <c r="M137" s="173" t="s">
        <v>800</v>
      </c>
      <c r="N137" s="70">
        <f>VLOOKUP(O137,[6]Consolidado!$B:$H,7,FALSE)</f>
        <v>0</v>
      </c>
      <c r="O137" s="164">
        <v>455</v>
      </c>
    </row>
    <row r="138" spans="1:15" s="71" customFormat="1" ht="16.5" customHeight="1" outlineLevel="1" x14ac:dyDescent="0.2">
      <c r="A138" s="162" t="s">
        <v>725</v>
      </c>
      <c r="B138" s="163">
        <v>43007</v>
      </c>
      <c r="C138" s="164"/>
      <c r="D138" s="165" t="s">
        <v>733</v>
      </c>
      <c r="E138" s="166" t="s">
        <v>51</v>
      </c>
      <c r="F138" s="167" t="s">
        <v>340</v>
      </c>
      <c r="G138" s="168">
        <v>414</v>
      </c>
      <c r="H138" s="169">
        <v>47.285846999999997</v>
      </c>
      <c r="I138" s="194">
        <v>19576.340837</v>
      </c>
      <c r="J138" s="181">
        <v>30.4146</v>
      </c>
      <c r="K138" s="194">
        <v>643.64945904269655</v>
      </c>
      <c r="L138" s="172" t="s">
        <v>794</v>
      </c>
      <c r="M138" s="173" t="s">
        <v>800</v>
      </c>
      <c r="N138" s="70">
        <f>VLOOKUP(O138,[6]Consolidado!$B:$H,7,FALSE)</f>
        <v>0</v>
      </c>
      <c r="O138" s="164">
        <v>455</v>
      </c>
    </row>
    <row r="139" spans="1:15" s="71" customFormat="1" ht="16.5" customHeight="1" outlineLevel="1" x14ac:dyDescent="0.2">
      <c r="A139" s="162" t="s">
        <v>725</v>
      </c>
      <c r="B139" s="163">
        <v>43006</v>
      </c>
      <c r="C139" s="164"/>
      <c r="D139" s="165" t="s">
        <v>733</v>
      </c>
      <c r="E139" s="166" t="s">
        <v>40</v>
      </c>
      <c r="F139" s="167" t="s">
        <v>343</v>
      </c>
      <c r="G139" s="168">
        <v>20</v>
      </c>
      <c r="H139" s="169">
        <v>0.53120699999999998</v>
      </c>
      <c r="I139" s="194">
        <v>10.624143</v>
      </c>
      <c r="J139" s="181">
        <v>30.4146</v>
      </c>
      <c r="K139" s="194">
        <v>0.34931062713302163</v>
      </c>
      <c r="L139" s="172" t="s">
        <v>794</v>
      </c>
      <c r="M139" s="173" t="s">
        <v>795</v>
      </c>
      <c r="N139" s="70">
        <f>VLOOKUP(O139,[6]Consolidado!$B:$H,7,FALSE)</f>
        <v>0</v>
      </c>
      <c r="O139" s="164">
        <v>454</v>
      </c>
    </row>
    <row r="140" spans="1:15" s="71" customFormat="1" ht="16.5" customHeight="1" outlineLevel="1" x14ac:dyDescent="0.2">
      <c r="A140" s="162" t="s">
        <v>725</v>
      </c>
      <c r="B140" s="163">
        <v>43006</v>
      </c>
      <c r="C140" s="164"/>
      <c r="D140" s="165" t="s">
        <v>733</v>
      </c>
      <c r="E140" s="166" t="s">
        <v>40</v>
      </c>
      <c r="F140" s="167" t="s">
        <v>39</v>
      </c>
      <c r="G140" s="168">
        <v>40</v>
      </c>
      <c r="H140" s="169">
        <v>0.75411300000000003</v>
      </c>
      <c r="I140" s="194">
        <v>30.164511999999998</v>
      </c>
      <c r="J140" s="181">
        <v>30.4146</v>
      </c>
      <c r="K140" s="194">
        <v>0.9917773700788437</v>
      </c>
      <c r="L140" s="172" t="s">
        <v>794</v>
      </c>
      <c r="M140" s="173" t="s">
        <v>795</v>
      </c>
      <c r="N140" s="70">
        <f>VLOOKUP(O140,[6]Consolidado!$B:$H,7,FALSE)</f>
        <v>0</v>
      </c>
      <c r="O140" s="164">
        <v>454</v>
      </c>
    </row>
    <row r="141" spans="1:15" s="71" customFormat="1" ht="16.5" customHeight="1" thickBot="1" x14ac:dyDescent="0.25">
      <c r="A141" s="162" t="s">
        <v>725</v>
      </c>
      <c r="B141" s="163">
        <v>43004</v>
      </c>
      <c r="C141" s="164"/>
      <c r="D141" s="165" t="s">
        <v>733</v>
      </c>
      <c r="E141" s="166" t="s">
        <v>40</v>
      </c>
      <c r="F141" s="167" t="s">
        <v>165</v>
      </c>
      <c r="G141" s="168">
        <v>680</v>
      </c>
      <c r="H141" s="169">
        <v>9.2989000000000002E-2</v>
      </c>
      <c r="I141" s="194">
        <v>63.232267999999998</v>
      </c>
      <c r="J141" s="181">
        <v>30.4146</v>
      </c>
      <c r="K141" s="194">
        <v>2.0790103437165044</v>
      </c>
      <c r="L141" s="172" t="s">
        <v>797</v>
      </c>
      <c r="M141" s="173" t="s">
        <v>798</v>
      </c>
      <c r="N141" s="82"/>
      <c r="O141" s="164">
        <v>459</v>
      </c>
    </row>
    <row r="142" spans="1:15" s="84" customFormat="1" ht="16.5" customHeight="1" thickTop="1" thickBot="1" x14ac:dyDescent="0.3">
      <c r="A142" s="162" t="s">
        <v>725</v>
      </c>
      <c r="B142" s="163">
        <v>43004</v>
      </c>
      <c r="C142" s="164"/>
      <c r="D142" s="165" t="s">
        <v>733</v>
      </c>
      <c r="E142" s="166" t="s">
        <v>40</v>
      </c>
      <c r="F142" s="167" t="s">
        <v>212</v>
      </c>
      <c r="G142" s="168">
        <v>1700</v>
      </c>
      <c r="H142" s="169">
        <v>6.7416000000000004E-2</v>
      </c>
      <c r="I142" s="194">
        <v>114.60720000000001</v>
      </c>
      <c r="J142" s="181">
        <v>30.4146</v>
      </c>
      <c r="K142" s="194">
        <v>3.7681639738809651</v>
      </c>
      <c r="L142" s="172" t="s">
        <v>797</v>
      </c>
      <c r="M142" s="173" t="s">
        <v>798</v>
      </c>
      <c r="N142" s="83"/>
      <c r="O142" s="164">
        <v>459</v>
      </c>
    </row>
    <row r="143" spans="1:15" s="71" customFormat="1" ht="16.5" customHeight="1" outlineLevel="1" thickTop="1" x14ac:dyDescent="0.2">
      <c r="A143" s="162" t="s">
        <v>725</v>
      </c>
      <c r="B143" s="163">
        <v>42980</v>
      </c>
      <c r="C143" s="164"/>
      <c r="D143" s="165" t="s">
        <v>733</v>
      </c>
      <c r="E143" s="166" t="s">
        <v>28</v>
      </c>
      <c r="F143" s="167" t="s">
        <v>292</v>
      </c>
      <c r="G143" s="168">
        <v>37</v>
      </c>
      <c r="H143" s="169">
        <v>313.04000000000002</v>
      </c>
      <c r="I143" s="194">
        <v>11582.48</v>
      </c>
      <c r="J143" s="181">
        <v>30.4146</v>
      </c>
      <c r="K143" s="194">
        <v>380.81973788904014</v>
      </c>
      <c r="L143" s="172" t="s">
        <v>563</v>
      </c>
      <c r="M143" s="173" t="s">
        <v>786</v>
      </c>
      <c r="N143" s="70" t="str">
        <f>VLOOKUP(O143,[6]Consolidado!$B:$H,7,FALSE)</f>
        <v>Ingreso Parcial Nov.</v>
      </c>
      <c r="O143" s="164">
        <v>414</v>
      </c>
    </row>
    <row r="144" spans="1:15" s="71" customFormat="1" ht="16.5" customHeight="1" outlineLevel="1" x14ac:dyDescent="0.2">
      <c r="A144" s="162" t="s">
        <v>725</v>
      </c>
      <c r="B144" s="163">
        <v>42990</v>
      </c>
      <c r="C144" s="164"/>
      <c r="D144" s="165" t="s">
        <v>733</v>
      </c>
      <c r="E144" s="166" t="s">
        <v>28</v>
      </c>
      <c r="F144" s="167" t="s">
        <v>292</v>
      </c>
      <c r="G144" s="168">
        <v>55</v>
      </c>
      <c r="H144" s="169">
        <v>313.04000000000002</v>
      </c>
      <c r="I144" s="194">
        <v>17217.2</v>
      </c>
      <c r="J144" s="181">
        <v>30.4146</v>
      </c>
      <c r="K144" s="194">
        <v>566.08339415938406</v>
      </c>
      <c r="L144" s="172" t="s">
        <v>563</v>
      </c>
      <c r="M144" s="173" t="s">
        <v>801</v>
      </c>
      <c r="N144" s="70">
        <f>VLOOKUP(O144,[6]Consolidado!$B:$H,7,FALSE)</f>
        <v>0</v>
      </c>
      <c r="O144" s="164">
        <v>458</v>
      </c>
    </row>
    <row r="145" spans="1:15" s="71" customFormat="1" ht="16.5" customHeight="1" outlineLevel="1" x14ac:dyDescent="0.2">
      <c r="A145" s="162" t="s">
        <v>725</v>
      </c>
      <c r="B145" s="163">
        <v>42990</v>
      </c>
      <c r="C145" s="164"/>
      <c r="D145" s="165" t="s">
        <v>733</v>
      </c>
      <c r="E145" s="166" t="s">
        <v>28</v>
      </c>
      <c r="F145" s="167" t="s">
        <v>292</v>
      </c>
      <c r="G145" s="168">
        <v>55</v>
      </c>
      <c r="H145" s="169">
        <v>313.04000000000002</v>
      </c>
      <c r="I145" s="194">
        <v>17217.2</v>
      </c>
      <c r="J145" s="181">
        <v>30.4146</v>
      </c>
      <c r="K145" s="194">
        <v>566.08339415938406</v>
      </c>
      <c r="L145" s="172" t="s">
        <v>563</v>
      </c>
      <c r="M145" s="173" t="s">
        <v>802</v>
      </c>
      <c r="N145" s="70">
        <f>VLOOKUP(O145,[6]Consolidado!$B:$H,7,FALSE)</f>
        <v>0</v>
      </c>
      <c r="O145" s="164">
        <v>457</v>
      </c>
    </row>
    <row r="146" spans="1:15" s="71" customFormat="1" ht="16.5" customHeight="1" outlineLevel="1" x14ac:dyDescent="0.2">
      <c r="A146" s="162" t="s">
        <v>725</v>
      </c>
      <c r="B146" s="163">
        <v>42980</v>
      </c>
      <c r="C146" s="164"/>
      <c r="D146" s="165" t="s">
        <v>733</v>
      </c>
      <c r="E146" s="166" t="s">
        <v>40</v>
      </c>
      <c r="F146" s="167" t="s">
        <v>98</v>
      </c>
      <c r="G146" s="168">
        <v>800</v>
      </c>
      <c r="H146" s="169">
        <v>0.233512</v>
      </c>
      <c r="I146" s="194">
        <v>186.80933099999999</v>
      </c>
      <c r="J146" s="181">
        <v>30.4146</v>
      </c>
      <c r="K146" s="194">
        <v>6.1420939614527228</v>
      </c>
      <c r="L146" s="172" t="s">
        <v>575</v>
      </c>
      <c r="M146" s="173" t="s">
        <v>788</v>
      </c>
      <c r="N146" s="70" t="str">
        <f>VLOOKUP(O146,[6]Consolidado!$B:$H,7,FALSE)</f>
        <v>Cierre en Dic. (AF)</v>
      </c>
      <c r="O146" s="164">
        <v>447</v>
      </c>
    </row>
    <row r="147" spans="1:15" s="71" customFormat="1" ht="16.5" customHeight="1" outlineLevel="1" x14ac:dyDescent="0.2">
      <c r="A147" s="162" t="s">
        <v>725</v>
      </c>
      <c r="B147" s="163">
        <v>42990</v>
      </c>
      <c r="C147" s="164"/>
      <c r="D147" s="165" t="s">
        <v>733</v>
      </c>
      <c r="E147" s="166" t="s">
        <v>28</v>
      </c>
      <c r="F147" s="167" t="s">
        <v>292</v>
      </c>
      <c r="G147" s="168">
        <v>37</v>
      </c>
      <c r="H147" s="169">
        <v>313.04000000000002</v>
      </c>
      <c r="I147" s="194">
        <v>11582.48</v>
      </c>
      <c r="J147" s="181">
        <v>30.4146</v>
      </c>
      <c r="K147" s="194">
        <v>380.81973788904014</v>
      </c>
      <c r="L147" s="172" t="s">
        <v>563</v>
      </c>
      <c r="M147" s="173" t="s">
        <v>785</v>
      </c>
      <c r="N147" s="70" t="str">
        <f>VLOOKUP(O147,[6]Consolidado!$B:$H,7,FALSE)</f>
        <v>Ingreso Parcial Nov.</v>
      </c>
      <c r="O147" s="164">
        <v>399</v>
      </c>
    </row>
    <row r="148" spans="1:15" s="71" customFormat="1" ht="16.5" customHeight="1" outlineLevel="1" x14ac:dyDescent="0.2">
      <c r="A148" s="162" t="s">
        <v>725</v>
      </c>
      <c r="B148" s="163">
        <v>42990</v>
      </c>
      <c r="C148" s="164"/>
      <c r="D148" s="165" t="s">
        <v>733</v>
      </c>
      <c r="E148" s="166" t="s">
        <v>28</v>
      </c>
      <c r="F148" s="167" t="s">
        <v>292</v>
      </c>
      <c r="G148" s="168">
        <v>37</v>
      </c>
      <c r="H148" s="169">
        <v>313.04000000000002</v>
      </c>
      <c r="I148" s="194">
        <v>11582.48</v>
      </c>
      <c r="J148" s="181">
        <v>30.4146</v>
      </c>
      <c r="K148" s="194">
        <v>380.81973788904014</v>
      </c>
      <c r="L148" s="172" t="s">
        <v>563</v>
      </c>
      <c r="M148" s="173" t="s">
        <v>784</v>
      </c>
      <c r="N148" s="70" t="str">
        <f>VLOOKUP(O148,[6]Consolidado!$B:$H,7,FALSE)</f>
        <v>Ingreso Parcial Nov.</v>
      </c>
      <c r="O148" s="164">
        <v>398</v>
      </c>
    </row>
    <row r="149" spans="1:15" s="71" customFormat="1" ht="16.5" customHeight="1" outlineLevel="1" x14ac:dyDescent="0.2">
      <c r="A149" s="162" t="s">
        <v>725</v>
      </c>
      <c r="B149" s="163">
        <v>42990</v>
      </c>
      <c r="C149" s="164"/>
      <c r="D149" s="165" t="s">
        <v>733</v>
      </c>
      <c r="E149" s="166" t="s">
        <v>28</v>
      </c>
      <c r="F149" s="167" t="s">
        <v>292</v>
      </c>
      <c r="G149" s="168">
        <v>55</v>
      </c>
      <c r="H149" s="169">
        <v>313.04000000000002</v>
      </c>
      <c r="I149" s="194">
        <v>17217.2</v>
      </c>
      <c r="J149" s="181">
        <v>30.4146</v>
      </c>
      <c r="K149" s="194">
        <v>566.08339415938406</v>
      </c>
      <c r="L149" s="172" t="s">
        <v>563</v>
      </c>
      <c r="M149" s="173" t="s">
        <v>790</v>
      </c>
      <c r="N149" s="70" t="str">
        <f>VLOOKUP(O149,[6]Consolidado!$B:$H,7,FALSE)</f>
        <v>Ingreso Parcial Nov.</v>
      </c>
      <c r="O149" s="164">
        <v>430</v>
      </c>
    </row>
    <row r="150" spans="1:15" s="71" customFormat="1" ht="16.5" customHeight="1" outlineLevel="1" x14ac:dyDescent="0.2">
      <c r="A150" s="162" t="s">
        <v>725</v>
      </c>
      <c r="B150" s="163">
        <v>42990</v>
      </c>
      <c r="C150" s="164"/>
      <c r="D150" s="165" t="s">
        <v>733</v>
      </c>
      <c r="E150" s="166" t="s">
        <v>28</v>
      </c>
      <c r="F150" s="167" t="s">
        <v>292</v>
      </c>
      <c r="G150" s="168">
        <v>55</v>
      </c>
      <c r="H150" s="169">
        <v>313.04000000000002</v>
      </c>
      <c r="I150" s="194">
        <v>17217.2</v>
      </c>
      <c r="J150" s="181">
        <v>30.4146</v>
      </c>
      <c r="K150" s="194">
        <v>566.08339415938406</v>
      </c>
      <c r="L150" s="172" t="s">
        <v>563</v>
      </c>
      <c r="M150" s="173" t="s">
        <v>791</v>
      </c>
      <c r="N150" s="70" t="str">
        <f>VLOOKUP(O150,[6]Consolidado!$B:$H,7,FALSE)</f>
        <v>Ingreso Parcial Nov.</v>
      </c>
      <c r="O150" s="164">
        <v>431</v>
      </c>
    </row>
    <row r="151" spans="1:15" s="71" customFormat="1" ht="16.5" customHeight="1" outlineLevel="1" x14ac:dyDescent="0.2">
      <c r="A151" s="162" t="s">
        <v>725</v>
      </c>
      <c r="B151" s="163">
        <v>42990</v>
      </c>
      <c r="C151" s="164"/>
      <c r="D151" s="165" t="s">
        <v>733</v>
      </c>
      <c r="E151" s="166" t="s">
        <v>28</v>
      </c>
      <c r="F151" s="167" t="s">
        <v>292</v>
      </c>
      <c r="G151" s="168">
        <v>37</v>
      </c>
      <c r="H151" s="169">
        <v>313.04000000000002</v>
      </c>
      <c r="I151" s="194">
        <v>11582.48</v>
      </c>
      <c r="J151" s="181">
        <v>30.4146</v>
      </c>
      <c r="K151" s="194">
        <v>380.81973788904014</v>
      </c>
      <c r="L151" s="172" t="s">
        <v>563</v>
      </c>
      <c r="M151" s="173" t="s">
        <v>787</v>
      </c>
      <c r="N151" s="70" t="str">
        <f>VLOOKUP(O151,[6]Consolidado!$B:$H,7,FALSE)</f>
        <v>Ingreso Parcial Nov.</v>
      </c>
      <c r="O151" s="164">
        <v>415</v>
      </c>
    </row>
    <row r="152" spans="1:15" s="71" customFormat="1" ht="16.5" customHeight="1" outlineLevel="1" x14ac:dyDescent="0.2">
      <c r="A152" s="162" t="s">
        <v>725</v>
      </c>
      <c r="B152" s="163">
        <v>42990</v>
      </c>
      <c r="C152" s="164"/>
      <c r="D152" s="165" t="s">
        <v>733</v>
      </c>
      <c r="E152" s="166" t="s">
        <v>51</v>
      </c>
      <c r="F152" s="167" t="s">
        <v>300</v>
      </c>
      <c r="G152" s="168">
        <v>2.5</v>
      </c>
      <c r="H152" s="169">
        <v>198.632576</v>
      </c>
      <c r="I152" s="194">
        <v>496.58143899999999</v>
      </c>
      <c r="J152" s="181">
        <v>30.4146</v>
      </c>
      <c r="K152" s="194">
        <v>16.327074464237569</v>
      </c>
      <c r="L152" s="172" t="s">
        <v>575</v>
      </c>
      <c r="M152" s="173" t="s">
        <v>788</v>
      </c>
      <c r="N152" s="70" t="str">
        <f>VLOOKUP(O152,[6]Consolidado!$B:$H,7,FALSE)</f>
        <v>Cierre en Dic. (AF)</v>
      </c>
      <c r="O152" s="164">
        <v>447</v>
      </c>
    </row>
    <row r="153" spans="1:15" s="71" customFormat="1" ht="16.5" customHeight="1" outlineLevel="1" x14ac:dyDescent="0.2">
      <c r="A153" s="162" t="s">
        <v>725</v>
      </c>
      <c r="B153" s="163">
        <v>42990</v>
      </c>
      <c r="C153" s="164"/>
      <c r="D153" s="165" t="s">
        <v>733</v>
      </c>
      <c r="E153" s="166" t="s">
        <v>40</v>
      </c>
      <c r="F153" s="167" t="s">
        <v>356</v>
      </c>
      <c r="G153" s="168">
        <v>8</v>
      </c>
      <c r="H153" s="169">
        <v>1.101364</v>
      </c>
      <c r="I153" s="194">
        <v>8.8109099999999998</v>
      </c>
      <c r="J153" s="181">
        <v>30.4146</v>
      </c>
      <c r="K153" s="194">
        <v>0.28969343670474046</v>
      </c>
      <c r="L153" s="172" t="s">
        <v>575</v>
      </c>
      <c r="M153" s="173" t="s">
        <v>788</v>
      </c>
      <c r="N153" s="70" t="str">
        <f>VLOOKUP(O153,[6]Consolidado!$B:$H,7,FALSE)</f>
        <v>Cierre en Dic. (AF)</v>
      </c>
      <c r="O153" s="164">
        <v>447</v>
      </c>
    </row>
    <row r="154" spans="1:15" s="71" customFormat="1" ht="16.5" customHeight="1" outlineLevel="1" x14ac:dyDescent="0.2">
      <c r="A154" s="162" t="s">
        <v>725</v>
      </c>
      <c r="B154" s="163">
        <v>42990</v>
      </c>
      <c r="C154" s="164"/>
      <c r="D154" s="165" t="s">
        <v>733</v>
      </c>
      <c r="E154" s="166" t="s">
        <v>40</v>
      </c>
      <c r="F154" s="167" t="s">
        <v>347</v>
      </c>
      <c r="G154" s="168">
        <v>8</v>
      </c>
      <c r="H154" s="169">
        <v>1.1555</v>
      </c>
      <c r="I154" s="194">
        <v>9.2440010000000008</v>
      </c>
      <c r="J154" s="181">
        <v>30.4146</v>
      </c>
      <c r="K154" s="194">
        <v>0.30393301243481752</v>
      </c>
      <c r="L154" s="172" t="s">
        <v>575</v>
      </c>
      <c r="M154" s="173" t="s">
        <v>788</v>
      </c>
      <c r="N154" s="70" t="str">
        <f>VLOOKUP(O154,[6]Consolidado!$B:$H,7,FALSE)</f>
        <v>Cierre en Dic. (AF)</v>
      </c>
      <c r="O154" s="164">
        <v>447</v>
      </c>
    </row>
    <row r="155" spans="1:15" s="71" customFormat="1" ht="16.5" customHeight="1" outlineLevel="1" x14ac:dyDescent="0.2">
      <c r="A155" s="162" t="s">
        <v>732</v>
      </c>
      <c r="B155" s="163">
        <v>43039</v>
      </c>
      <c r="C155" s="164"/>
      <c r="D155" s="165" t="s">
        <v>733</v>
      </c>
      <c r="E155" s="166" t="s">
        <v>33</v>
      </c>
      <c r="F155" s="167" t="s">
        <v>727</v>
      </c>
      <c r="G155" s="168">
        <v>1.8</v>
      </c>
      <c r="H155" s="169">
        <v>2.6008819999999999</v>
      </c>
      <c r="I155" s="194">
        <v>4.6815879999999996</v>
      </c>
      <c r="J155" s="181">
        <v>30.540900000000001</v>
      </c>
      <c r="K155" s="194">
        <v>0.15328913031377595</v>
      </c>
      <c r="L155" s="195" t="s">
        <v>488</v>
      </c>
      <c r="M155" s="196" t="s">
        <v>734</v>
      </c>
      <c r="N155" s="70" t="str">
        <f>VLOOKUP(O155,[6]Consolidado!$B:$H,7,FALSE)</f>
        <v>Octubre</v>
      </c>
      <c r="O155" s="164">
        <v>462</v>
      </c>
    </row>
    <row r="156" spans="1:15" s="71" customFormat="1" ht="16.5" customHeight="1" outlineLevel="1" x14ac:dyDescent="0.2">
      <c r="A156" s="162" t="s">
        <v>732</v>
      </c>
      <c r="B156" s="163">
        <v>43039</v>
      </c>
      <c r="C156" s="164"/>
      <c r="D156" s="165" t="s">
        <v>733</v>
      </c>
      <c r="E156" s="166" t="s">
        <v>25</v>
      </c>
      <c r="F156" s="167" t="s">
        <v>320</v>
      </c>
      <c r="G156" s="168">
        <v>0.09</v>
      </c>
      <c r="H156" s="169">
        <v>619.347624</v>
      </c>
      <c r="I156" s="194">
        <v>55.741286000000002</v>
      </c>
      <c r="J156" s="181">
        <v>30.540900000000001</v>
      </c>
      <c r="K156" s="194">
        <v>1.8251356705270638</v>
      </c>
      <c r="L156" s="195" t="s">
        <v>488</v>
      </c>
      <c r="M156" s="196" t="s">
        <v>734</v>
      </c>
      <c r="N156" s="70" t="str">
        <f>VLOOKUP(O156,[6]Consolidado!$B:$H,7,FALSE)</f>
        <v>Octubre</v>
      </c>
      <c r="O156" s="164">
        <v>462</v>
      </c>
    </row>
    <row r="157" spans="1:15" s="71" customFormat="1" ht="16.5" customHeight="1" outlineLevel="1" x14ac:dyDescent="0.2">
      <c r="A157" s="162" t="s">
        <v>732</v>
      </c>
      <c r="B157" s="163">
        <v>43039</v>
      </c>
      <c r="C157" s="164"/>
      <c r="D157" s="165" t="s">
        <v>733</v>
      </c>
      <c r="E157" s="166" t="s">
        <v>25</v>
      </c>
      <c r="F157" s="167" t="s">
        <v>322</v>
      </c>
      <c r="G157" s="168">
        <v>0.09</v>
      </c>
      <c r="H157" s="169">
        <v>1315.523193</v>
      </c>
      <c r="I157" s="194">
        <v>118.397087</v>
      </c>
      <c r="J157" s="181">
        <v>30.540900000000001</v>
      </c>
      <c r="K157" s="194">
        <v>3.8766731497762015</v>
      </c>
      <c r="L157" s="195" t="s">
        <v>488</v>
      </c>
      <c r="M157" s="196" t="s">
        <v>734</v>
      </c>
      <c r="N157" s="70" t="str">
        <f>VLOOKUP(O157,[6]Consolidado!$B:$H,7,FALSE)</f>
        <v>Octubre</v>
      </c>
      <c r="O157" s="164">
        <v>462</v>
      </c>
    </row>
    <row r="158" spans="1:15" s="71" customFormat="1" ht="16.5" customHeight="1" outlineLevel="1" x14ac:dyDescent="0.2">
      <c r="A158" s="162" t="s">
        <v>732</v>
      </c>
      <c r="B158" s="163">
        <v>43039</v>
      </c>
      <c r="C158" s="164"/>
      <c r="D158" s="165" t="s">
        <v>733</v>
      </c>
      <c r="E158" s="166" t="s">
        <v>25</v>
      </c>
      <c r="F158" s="167" t="s">
        <v>319</v>
      </c>
      <c r="G158" s="168">
        <v>0.06</v>
      </c>
      <c r="H158" s="169">
        <v>1224.7858060000001</v>
      </c>
      <c r="I158" s="194">
        <v>73.487148000000005</v>
      </c>
      <c r="J158" s="181">
        <v>30.540900000000001</v>
      </c>
      <c r="K158" s="194">
        <v>2.406188029822304</v>
      </c>
      <c r="L158" s="195" t="s">
        <v>488</v>
      </c>
      <c r="M158" s="196" t="s">
        <v>734</v>
      </c>
      <c r="N158" s="70" t="str">
        <f>VLOOKUP(O158,[6]Consolidado!$B:$H,7,FALSE)</f>
        <v>Octubre</v>
      </c>
      <c r="O158" s="164">
        <v>462</v>
      </c>
    </row>
    <row r="159" spans="1:15" s="71" customFormat="1" ht="16.5" customHeight="1" outlineLevel="1" x14ac:dyDescent="0.2">
      <c r="A159" s="162" t="s">
        <v>732</v>
      </c>
      <c r="B159" s="163">
        <v>43039</v>
      </c>
      <c r="C159" s="164"/>
      <c r="D159" s="165" t="s">
        <v>733</v>
      </c>
      <c r="E159" s="166" t="s">
        <v>25</v>
      </c>
      <c r="F159" s="167" t="s">
        <v>373</v>
      </c>
      <c r="G159" s="168">
        <v>0.06</v>
      </c>
      <c r="H159" s="169">
        <v>980.21</v>
      </c>
      <c r="I159" s="194">
        <v>58.812600000000003</v>
      </c>
      <c r="J159" s="181">
        <v>30.540900000000001</v>
      </c>
      <c r="K159" s="194">
        <v>1.925699635570661</v>
      </c>
      <c r="L159" s="195" t="s">
        <v>488</v>
      </c>
      <c r="M159" s="196" t="s">
        <v>734</v>
      </c>
      <c r="N159" s="70" t="str">
        <f>VLOOKUP(O159,[6]Consolidado!$B:$H,7,FALSE)</f>
        <v>Octubre</v>
      </c>
      <c r="O159" s="164">
        <v>462</v>
      </c>
    </row>
    <row r="160" spans="1:15" s="71" customFormat="1" ht="16.5" customHeight="1" outlineLevel="1" x14ac:dyDescent="0.2">
      <c r="A160" s="162" t="s">
        <v>732</v>
      </c>
      <c r="B160" s="163">
        <v>43025</v>
      </c>
      <c r="C160" s="164"/>
      <c r="D160" s="165" t="s">
        <v>733</v>
      </c>
      <c r="E160" s="166" t="s">
        <v>40</v>
      </c>
      <c r="F160" s="167" t="s">
        <v>400</v>
      </c>
      <c r="G160" s="168">
        <v>450</v>
      </c>
      <c r="H160" s="169">
        <v>2.9723419999999998</v>
      </c>
      <c r="I160" s="194">
        <v>1337.5537340000001</v>
      </c>
      <c r="J160" s="181">
        <v>30.540900000000001</v>
      </c>
      <c r="K160" s="194">
        <v>43.795491750406832</v>
      </c>
      <c r="L160" s="195" t="s">
        <v>563</v>
      </c>
      <c r="M160" s="196" t="s">
        <v>784</v>
      </c>
      <c r="N160" s="70" t="str">
        <f>VLOOKUP(O160,[6]Consolidado!$B:$H,7,FALSE)</f>
        <v>Ingreso Parcial Nov.</v>
      </c>
      <c r="O160" s="164">
        <v>398</v>
      </c>
    </row>
    <row r="161" spans="1:15" s="71" customFormat="1" ht="16.5" customHeight="1" outlineLevel="1" x14ac:dyDescent="0.2">
      <c r="A161" s="162" t="s">
        <v>732</v>
      </c>
      <c r="B161" s="163">
        <v>43025</v>
      </c>
      <c r="C161" s="164"/>
      <c r="D161" s="165" t="s">
        <v>733</v>
      </c>
      <c r="E161" s="166" t="s">
        <v>40</v>
      </c>
      <c r="F161" s="167" t="s">
        <v>399</v>
      </c>
      <c r="G161" s="168">
        <v>450</v>
      </c>
      <c r="H161" s="169">
        <v>1.8814580000000001</v>
      </c>
      <c r="I161" s="194">
        <v>846.65602899999999</v>
      </c>
      <c r="J161" s="181">
        <v>30.540900000000001</v>
      </c>
      <c r="K161" s="194">
        <v>27.722039265378559</v>
      </c>
      <c r="L161" s="195" t="s">
        <v>563</v>
      </c>
      <c r="M161" s="196" t="s">
        <v>784</v>
      </c>
      <c r="N161" s="70" t="str">
        <f>VLOOKUP(O161,[6]Consolidado!$B:$H,7,FALSE)</f>
        <v>Ingreso Parcial Nov.</v>
      </c>
      <c r="O161" s="164">
        <v>398</v>
      </c>
    </row>
    <row r="162" spans="1:15" s="71" customFormat="1" ht="16.5" customHeight="1" outlineLevel="1" x14ac:dyDescent="0.2">
      <c r="A162" s="162" t="s">
        <v>732</v>
      </c>
      <c r="B162" s="163">
        <v>43025</v>
      </c>
      <c r="C162" s="164"/>
      <c r="D162" s="165" t="s">
        <v>733</v>
      </c>
      <c r="E162" s="166" t="s">
        <v>40</v>
      </c>
      <c r="F162" s="167" t="s">
        <v>400</v>
      </c>
      <c r="G162" s="168">
        <v>450</v>
      </c>
      <c r="H162" s="169">
        <v>2.9723419999999998</v>
      </c>
      <c r="I162" s="194">
        <v>1337.5537340000001</v>
      </c>
      <c r="J162" s="181">
        <v>30.540900000000001</v>
      </c>
      <c r="K162" s="194">
        <v>43.795491750406832</v>
      </c>
      <c r="L162" s="195" t="s">
        <v>563</v>
      </c>
      <c r="M162" s="196" t="s">
        <v>787</v>
      </c>
      <c r="N162" s="70" t="str">
        <f>VLOOKUP(O162,[6]Consolidado!$B:$H,7,FALSE)</f>
        <v>Ingreso Parcial Nov.</v>
      </c>
      <c r="O162" s="164">
        <v>415</v>
      </c>
    </row>
    <row r="163" spans="1:15" s="71" customFormat="1" ht="16.5" customHeight="1" outlineLevel="1" x14ac:dyDescent="0.2">
      <c r="A163" s="162" t="s">
        <v>732</v>
      </c>
      <c r="B163" s="163">
        <v>43025</v>
      </c>
      <c r="C163" s="164"/>
      <c r="D163" s="165" t="s">
        <v>733</v>
      </c>
      <c r="E163" s="166" t="s">
        <v>40</v>
      </c>
      <c r="F163" s="167" t="s">
        <v>399</v>
      </c>
      <c r="G163" s="168">
        <v>450</v>
      </c>
      <c r="H163" s="169">
        <v>1.8814580000000001</v>
      </c>
      <c r="I163" s="194">
        <v>846.65602899999999</v>
      </c>
      <c r="J163" s="181">
        <v>30.540900000000001</v>
      </c>
      <c r="K163" s="194">
        <v>27.722039265378559</v>
      </c>
      <c r="L163" s="195" t="s">
        <v>563</v>
      </c>
      <c r="M163" s="196" t="s">
        <v>787</v>
      </c>
      <c r="N163" s="70" t="str">
        <f>VLOOKUP(O163,[6]Consolidado!$B:$H,7,FALSE)</f>
        <v>Ingreso Parcial Nov.</v>
      </c>
      <c r="O163" s="164">
        <v>415</v>
      </c>
    </row>
    <row r="164" spans="1:15" s="71" customFormat="1" ht="16.5" customHeight="1" outlineLevel="1" x14ac:dyDescent="0.2">
      <c r="A164" s="162" t="s">
        <v>732</v>
      </c>
      <c r="B164" s="163">
        <v>43025</v>
      </c>
      <c r="C164" s="164"/>
      <c r="D164" s="165" t="s">
        <v>733</v>
      </c>
      <c r="E164" s="166" t="s">
        <v>40</v>
      </c>
      <c r="F164" s="167" t="s">
        <v>400</v>
      </c>
      <c r="G164" s="168">
        <v>450</v>
      </c>
      <c r="H164" s="169">
        <v>2.9723419999999998</v>
      </c>
      <c r="I164" s="194">
        <v>1337.5537340000001</v>
      </c>
      <c r="J164" s="181">
        <v>30.540900000000001</v>
      </c>
      <c r="K164" s="194">
        <v>43.795491750406832</v>
      </c>
      <c r="L164" s="195" t="s">
        <v>563</v>
      </c>
      <c r="M164" s="196" t="s">
        <v>786</v>
      </c>
      <c r="N164" s="70" t="str">
        <f>VLOOKUP(O164,[6]Consolidado!$B:$H,7,FALSE)</f>
        <v>Ingreso Parcial Nov.</v>
      </c>
      <c r="O164" s="164">
        <v>414</v>
      </c>
    </row>
    <row r="165" spans="1:15" s="71" customFormat="1" ht="16.5" customHeight="1" outlineLevel="1" x14ac:dyDescent="0.2">
      <c r="A165" s="162" t="s">
        <v>732</v>
      </c>
      <c r="B165" s="163">
        <v>43025</v>
      </c>
      <c r="C165" s="164"/>
      <c r="D165" s="165" t="s">
        <v>733</v>
      </c>
      <c r="E165" s="166" t="s">
        <v>40</v>
      </c>
      <c r="F165" s="167" t="s">
        <v>399</v>
      </c>
      <c r="G165" s="168">
        <v>450</v>
      </c>
      <c r="H165" s="169">
        <v>1.8814580000000001</v>
      </c>
      <c r="I165" s="194">
        <v>846.65602899999999</v>
      </c>
      <c r="J165" s="181">
        <v>30.540900000000001</v>
      </c>
      <c r="K165" s="194">
        <v>27.722039265378559</v>
      </c>
      <c r="L165" s="195" t="s">
        <v>563</v>
      </c>
      <c r="M165" s="196" t="s">
        <v>786</v>
      </c>
      <c r="N165" s="70" t="str">
        <f>VLOOKUP(O165,[6]Consolidado!$B:$H,7,FALSE)</f>
        <v>Ingreso Parcial Nov.</v>
      </c>
      <c r="O165" s="164">
        <v>414</v>
      </c>
    </row>
    <row r="166" spans="1:15" s="71" customFormat="1" ht="16.5" customHeight="1" outlineLevel="1" x14ac:dyDescent="0.2">
      <c r="A166" s="162" t="s">
        <v>732</v>
      </c>
      <c r="B166" s="163">
        <v>43024</v>
      </c>
      <c r="C166" s="164"/>
      <c r="D166" s="165" t="s">
        <v>733</v>
      </c>
      <c r="E166" s="166" t="s">
        <v>33</v>
      </c>
      <c r="F166" s="167" t="s">
        <v>32</v>
      </c>
      <c r="G166" s="168">
        <v>10</v>
      </c>
      <c r="H166" s="169">
        <v>34.349972000000001</v>
      </c>
      <c r="I166" s="194">
        <v>343.49972100000002</v>
      </c>
      <c r="J166" s="181">
        <v>30.540900000000001</v>
      </c>
      <c r="K166" s="194">
        <v>11.247203618753868</v>
      </c>
      <c r="L166" s="195" t="s">
        <v>794</v>
      </c>
      <c r="M166" s="196" t="s">
        <v>796</v>
      </c>
      <c r="N166" s="70">
        <f>VLOOKUP(O166,[6]Consolidado!$B:$H,7,FALSE)</f>
        <v>0</v>
      </c>
      <c r="O166" s="164">
        <v>456</v>
      </c>
    </row>
    <row r="167" spans="1:15" s="71" customFormat="1" ht="16.5" customHeight="1" outlineLevel="1" x14ac:dyDescent="0.2">
      <c r="A167" s="162" t="s">
        <v>732</v>
      </c>
      <c r="B167" s="163">
        <v>43024</v>
      </c>
      <c r="C167" s="164"/>
      <c r="D167" s="165" t="s">
        <v>733</v>
      </c>
      <c r="E167" s="166" t="s">
        <v>33</v>
      </c>
      <c r="F167" s="167" t="s">
        <v>32</v>
      </c>
      <c r="G167" s="168">
        <v>72</v>
      </c>
      <c r="H167" s="169">
        <v>34.349972000000001</v>
      </c>
      <c r="I167" s="194">
        <v>2473.1979900000001</v>
      </c>
      <c r="J167" s="181">
        <v>30.540900000000001</v>
      </c>
      <c r="K167" s="194">
        <v>80.979866015736278</v>
      </c>
      <c r="L167" s="195" t="s">
        <v>794</v>
      </c>
      <c r="M167" s="196" t="s">
        <v>800</v>
      </c>
      <c r="N167" s="70">
        <f>VLOOKUP(O167,[6]Consolidado!$B:$H,7,FALSE)</f>
        <v>0</v>
      </c>
      <c r="O167" s="164">
        <v>455</v>
      </c>
    </row>
    <row r="168" spans="1:15" s="71" customFormat="1" ht="16.5" customHeight="1" outlineLevel="1" x14ac:dyDescent="0.2">
      <c r="A168" s="162" t="s">
        <v>732</v>
      </c>
      <c r="B168" s="163">
        <v>43039</v>
      </c>
      <c r="C168" s="164"/>
      <c r="D168" s="165" t="s">
        <v>733</v>
      </c>
      <c r="E168" s="166" t="s">
        <v>31</v>
      </c>
      <c r="F168" s="167" t="s">
        <v>457</v>
      </c>
      <c r="G168" s="168">
        <v>13.3</v>
      </c>
      <c r="H168" s="169">
        <v>426.937883</v>
      </c>
      <c r="I168" s="194">
        <v>5678.2738399999998</v>
      </c>
      <c r="J168" s="181">
        <v>30.540900000000001</v>
      </c>
      <c r="K168" s="194">
        <v>185.92359229754197</v>
      </c>
      <c r="L168" s="195" t="s">
        <v>563</v>
      </c>
      <c r="M168" s="196" t="s">
        <v>786</v>
      </c>
      <c r="N168" s="70" t="str">
        <f>VLOOKUP(O168,[6]Consolidado!$B:$H,7,FALSE)</f>
        <v>Ingreso Parcial Nov.</v>
      </c>
      <c r="O168" s="164">
        <v>414</v>
      </c>
    </row>
    <row r="169" spans="1:15" s="71" customFormat="1" ht="16.5" customHeight="1" outlineLevel="1" x14ac:dyDescent="0.2">
      <c r="A169" s="162" t="s">
        <v>732</v>
      </c>
      <c r="B169" s="163">
        <v>43024</v>
      </c>
      <c r="C169" s="164"/>
      <c r="D169" s="165" t="s">
        <v>733</v>
      </c>
      <c r="E169" s="166" t="s">
        <v>33</v>
      </c>
      <c r="F169" s="167" t="s">
        <v>32</v>
      </c>
      <c r="G169" s="168">
        <v>16</v>
      </c>
      <c r="H169" s="169">
        <v>34.349972000000001</v>
      </c>
      <c r="I169" s="194">
        <v>549.599557</v>
      </c>
      <c r="J169" s="181">
        <v>30.540900000000001</v>
      </c>
      <c r="K169" s="194">
        <v>17.995525901332311</v>
      </c>
      <c r="L169" s="195" t="s">
        <v>794</v>
      </c>
      <c r="M169" s="196" t="s">
        <v>795</v>
      </c>
      <c r="N169" s="70">
        <f>VLOOKUP(O169,[6]Consolidado!$B:$H,7,FALSE)</f>
        <v>0</v>
      </c>
      <c r="O169" s="164">
        <v>454</v>
      </c>
    </row>
    <row r="170" spans="1:15" s="71" customFormat="1" ht="16.5" customHeight="1" outlineLevel="1" x14ac:dyDescent="0.2">
      <c r="A170" s="162" t="s">
        <v>732</v>
      </c>
      <c r="B170" s="163">
        <v>43024</v>
      </c>
      <c r="C170" s="164"/>
      <c r="D170" s="165" t="s">
        <v>733</v>
      </c>
      <c r="E170" s="166" t="s">
        <v>33</v>
      </c>
      <c r="F170" s="167" t="s">
        <v>32</v>
      </c>
      <c r="G170" s="168">
        <v>34</v>
      </c>
      <c r="H170" s="169">
        <v>34.349972000000001</v>
      </c>
      <c r="I170" s="194">
        <v>1167.8990590000001</v>
      </c>
      <c r="J170" s="181">
        <v>30.540900000000001</v>
      </c>
      <c r="K170" s="194">
        <v>38.24049255260978</v>
      </c>
      <c r="L170" s="195" t="s">
        <v>794</v>
      </c>
      <c r="M170" s="196" t="s">
        <v>803</v>
      </c>
      <c r="N170" s="70">
        <f>VLOOKUP(O170,[6]Consolidado!$B:$H,7,FALSE)</f>
        <v>0</v>
      </c>
      <c r="O170" s="164">
        <v>453</v>
      </c>
    </row>
    <row r="171" spans="1:15" s="71" customFormat="1" ht="16.5" customHeight="1" outlineLevel="1" x14ac:dyDescent="0.2">
      <c r="A171" s="162" t="s">
        <v>732</v>
      </c>
      <c r="B171" s="163">
        <v>43022</v>
      </c>
      <c r="C171" s="164"/>
      <c r="D171" s="165" t="s">
        <v>733</v>
      </c>
      <c r="E171" s="166" t="s">
        <v>33</v>
      </c>
      <c r="F171" s="167" t="s">
        <v>32</v>
      </c>
      <c r="G171" s="168">
        <v>60</v>
      </c>
      <c r="H171" s="169">
        <v>34.349972000000001</v>
      </c>
      <c r="I171" s="194">
        <v>2060.9983390000002</v>
      </c>
      <c r="J171" s="181">
        <v>30.540900000000001</v>
      </c>
      <c r="K171" s="194">
        <v>67.483222138181915</v>
      </c>
      <c r="L171" s="195" t="s">
        <v>794</v>
      </c>
      <c r="M171" s="196" t="s">
        <v>803</v>
      </c>
      <c r="N171" s="70">
        <f>VLOOKUP(O171,[6]Consolidado!$B:$H,7,FALSE)</f>
        <v>0</v>
      </c>
      <c r="O171" s="164">
        <v>453</v>
      </c>
    </row>
    <row r="172" spans="1:15" s="71" customFormat="1" ht="16.5" customHeight="1" outlineLevel="1" x14ac:dyDescent="0.2">
      <c r="A172" s="162" t="s">
        <v>732</v>
      </c>
      <c r="B172" s="163">
        <v>43022</v>
      </c>
      <c r="C172" s="164"/>
      <c r="D172" s="165" t="s">
        <v>733</v>
      </c>
      <c r="E172" s="166" t="s">
        <v>78</v>
      </c>
      <c r="F172" s="167" t="s">
        <v>342</v>
      </c>
      <c r="G172" s="168">
        <v>160</v>
      </c>
      <c r="H172" s="169">
        <v>7.5415029999999996</v>
      </c>
      <c r="I172" s="194">
        <v>1206.6405119999999</v>
      </c>
      <c r="J172" s="181">
        <v>30.540900000000001</v>
      </c>
      <c r="K172" s="194">
        <v>39.509003074565577</v>
      </c>
      <c r="L172" s="195" t="s">
        <v>794</v>
      </c>
      <c r="M172" s="196" t="s">
        <v>803</v>
      </c>
      <c r="N172" s="70">
        <f>VLOOKUP(O172,[6]Consolidado!$B:$H,7,FALSE)</f>
        <v>0</v>
      </c>
      <c r="O172" s="164">
        <v>453</v>
      </c>
    </row>
    <row r="173" spans="1:15" s="71" customFormat="1" ht="16.5" customHeight="1" outlineLevel="1" x14ac:dyDescent="0.2">
      <c r="A173" s="162" t="s">
        <v>732</v>
      </c>
      <c r="B173" s="163">
        <v>43022</v>
      </c>
      <c r="C173" s="164"/>
      <c r="D173" s="165" t="s">
        <v>733</v>
      </c>
      <c r="E173" s="166" t="s">
        <v>33</v>
      </c>
      <c r="F173" s="167" t="s">
        <v>32</v>
      </c>
      <c r="G173" s="168">
        <v>100</v>
      </c>
      <c r="H173" s="169">
        <v>34.349972000000001</v>
      </c>
      <c r="I173" s="194">
        <v>3434.9972320000002</v>
      </c>
      <c r="J173" s="181">
        <v>30.540900000000001</v>
      </c>
      <c r="K173" s="194">
        <v>112.47203690788419</v>
      </c>
      <c r="L173" s="195" t="s">
        <v>794</v>
      </c>
      <c r="M173" s="196" t="s">
        <v>800</v>
      </c>
      <c r="N173" s="70">
        <f>VLOOKUP(O173,[6]Consolidado!$B:$H,7,FALSE)</f>
        <v>0</v>
      </c>
      <c r="O173" s="164">
        <v>455</v>
      </c>
    </row>
    <row r="174" spans="1:15" s="71" customFormat="1" ht="16.5" customHeight="1" outlineLevel="1" x14ac:dyDescent="0.2">
      <c r="A174" s="162" t="s">
        <v>732</v>
      </c>
      <c r="B174" s="163">
        <v>43022</v>
      </c>
      <c r="C174" s="164"/>
      <c r="D174" s="165" t="s">
        <v>733</v>
      </c>
      <c r="E174" s="166" t="s">
        <v>78</v>
      </c>
      <c r="F174" s="167" t="s">
        <v>342</v>
      </c>
      <c r="G174" s="168">
        <v>336</v>
      </c>
      <c r="H174" s="169">
        <v>7.5415029999999996</v>
      </c>
      <c r="I174" s="194">
        <v>2533.9450750000001</v>
      </c>
      <c r="J174" s="181">
        <v>30.540900000000001</v>
      </c>
      <c r="K174" s="194">
        <v>82.968906450039128</v>
      </c>
      <c r="L174" s="195" t="s">
        <v>794</v>
      </c>
      <c r="M174" s="196" t="s">
        <v>800</v>
      </c>
      <c r="N174" s="70">
        <f>VLOOKUP(O174,[6]Consolidado!$B:$H,7,FALSE)</f>
        <v>0</v>
      </c>
      <c r="O174" s="164">
        <v>455</v>
      </c>
    </row>
    <row r="175" spans="1:15" s="71" customFormat="1" ht="16.5" customHeight="1" outlineLevel="1" x14ac:dyDescent="0.2">
      <c r="A175" s="162" t="s">
        <v>732</v>
      </c>
      <c r="B175" s="163">
        <v>43036</v>
      </c>
      <c r="C175" s="164"/>
      <c r="D175" s="165" t="s">
        <v>733</v>
      </c>
      <c r="E175" s="166" t="s">
        <v>78</v>
      </c>
      <c r="F175" s="167" t="s">
        <v>77</v>
      </c>
      <c r="G175" s="168">
        <v>800</v>
      </c>
      <c r="H175" s="169">
        <v>1.8334699999999999</v>
      </c>
      <c r="I175" s="194">
        <v>1466.7763399999999</v>
      </c>
      <c r="J175" s="181">
        <v>30.540900000000001</v>
      </c>
      <c r="K175" s="194">
        <v>48.026624624683613</v>
      </c>
      <c r="L175" s="195" t="s">
        <v>563</v>
      </c>
      <c r="M175" s="196" t="s">
        <v>792</v>
      </c>
      <c r="N175" s="70" t="str">
        <f>VLOOKUP(O175,[6]Consolidado!$B:$H,7,FALSE)</f>
        <v>Ingreso Parcial Nov.</v>
      </c>
      <c r="O175" s="164">
        <v>412</v>
      </c>
    </row>
    <row r="176" spans="1:15" s="71" customFormat="1" ht="16.5" customHeight="1" outlineLevel="1" x14ac:dyDescent="0.2">
      <c r="A176" s="162" t="s">
        <v>732</v>
      </c>
      <c r="B176" s="163">
        <v>43036</v>
      </c>
      <c r="C176" s="164"/>
      <c r="D176" s="165" t="s">
        <v>733</v>
      </c>
      <c r="E176" s="166" t="s">
        <v>40</v>
      </c>
      <c r="F176" s="167" t="s">
        <v>381</v>
      </c>
      <c r="G176" s="168">
        <v>800</v>
      </c>
      <c r="H176" s="169">
        <v>0.49624400000000002</v>
      </c>
      <c r="I176" s="194">
        <v>396.995203</v>
      </c>
      <c r="J176" s="181">
        <v>30.540900000000001</v>
      </c>
      <c r="K176" s="194">
        <v>12.998804979552011</v>
      </c>
      <c r="L176" s="195" t="s">
        <v>563</v>
      </c>
      <c r="M176" s="196" t="s">
        <v>792</v>
      </c>
      <c r="N176" s="70" t="str">
        <f>VLOOKUP(O176,[6]Consolidado!$B:$H,7,FALSE)</f>
        <v>Ingreso Parcial Nov.</v>
      </c>
      <c r="O176" s="164">
        <v>412</v>
      </c>
    </row>
    <row r="177" spans="1:15" s="71" customFormat="1" ht="16.5" customHeight="1" outlineLevel="1" x14ac:dyDescent="0.2">
      <c r="A177" s="162" t="s">
        <v>732</v>
      </c>
      <c r="B177" s="163">
        <v>43036</v>
      </c>
      <c r="C177" s="164"/>
      <c r="D177" s="165" t="s">
        <v>733</v>
      </c>
      <c r="E177" s="166" t="s">
        <v>78</v>
      </c>
      <c r="F177" s="167" t="s">
        <v>77</v>
      </c>
      <c r="G177" s="168">
        <v>800</v>
      </c>
      <c r="H177" s="169">
        <v>1.8334699999999999</v>
      </c>
      <c r="I177" s="194">
        <v>1466.7763399999999</v>
      </c>
      <c r="J177" s="181">
        <v>30.540900000000001</v>
      </c>
      <c r="K177" s="194">
        <v>48.026624624683613</v>
      </c>
      <c r="L177" s="195" t="s">
        <v>563</v>
      </c>
      <c r="M177" s="196" t="s">
        <v>804</v>
      </c>
      <c r="N177" s="70" t="str">
        <f>VLOOKUP(O177,[6]Consolidado!$B:$H,7,FALSE)</f>
        <v>Ingreso Parcial Nov.</v>
      </c>
      <c r="O177" s="164">
        <v>396</v>
      </c>
    </row>
    <row r="178" spans="1:15" s="71" customFormat="1" ht="16.5" customHeight="1" outlineLevel="1" x14ac:dyDescent="0.2">
      <c r="A178" s="162" t="s">
        <v>732</v>
      </c>
      <c r="B178" s="163">
        <v>43036</v>
      </c>
      <c r="C178" s="164"/>
      <c r="D178" s="165" t="s">
        <v>733</v>
      </c>
      <c r="E178" s="166" t="s">
        <v>40</v>
      </c>
      <c r="F178" s="167" t="s">
        <v>381</v>
      </c>
      <c r="G178" s="168">
        <v>800</v>
      </c>
      <c r="H178" s="169">
        <v>0.49624400000000002</v>
      </c>
      <c r="I178" s="194">
        <v>396.995203</v>
      </c>
      <c r="J178" s="181">
        <v>30.540900000000001</v>
      </c>
      <c r="K178" s="194">
        <v>12.998804979552011</v>
      </c>
      <c r="L178" s="195" t="s">
        <v>563</v>
      </c>
      <c r="M178" s="196" t="s">
        <v>804</v>
      </c>
      <c r="N178" s="70" t="str">
        <f>VLOOKUP(O178,[6]Consolidado!$B:$H,7,FALSE)</f>
        <v>Ingreso Parcial Nov.</v>
      </c>
      <c r="O178" s="164">
        <v>396</v>
      </c>
    </row>
    <row r="179" spans="1:15" s="71" customFormat="1" ht="16.5" customHeight="1" outlineLevel="1" x14ac:dyDescent="0.2">
      <c r="A179" s="162" t="s">
        <v>732</v>
      </c>
      <c r="B179" s="163">
        <v>43035</v>
      </c>
      <c r="C179" s="164"/>
      <c r="D179" s="165" t="s">
        <v>733</v>
      </c>
      <c r="E179" s="166" t="s">
        <v>40</v>
      </c>
      <c r="F179" s="167" t="s">
        <v>403</v>
      </c>
      <c r="G179" s="168">
        <v>50</v>
      </c>
      <c r="H179" s="169">
        <v>0.96604699999999999</v>
      </c>
      <c r="I179" s="194">
        <v>48.302331000000002</v>
      </c>
      <c r="J179" s="181">
        <v>30.540900000000001</v>
      </c>
      <c r="K179" s="194">
        <v>1.5815621347111579</v>
      </c>
      <c r="L179" s="195" t="s">
        <v>563</v>
      </c>
      <c r="M179" s="196" t="s">
        <v>805</v>
      </c>
      <c r="N179" s="70" t="str">
        <f>VLOOKUP(O179,[6]Consolidado!$B:$H,7,FALSE)</f>
        <v>Ingreso Parcial Nov.</v>
      </c>
      <c r="O179" s="164">
        <v>413</v>
      </c>
    </row>
    <row r="180" spans="1:15" s="71" customFormat="1" ht="16.5" customHeight="1" outlineLevel="1" x14ac:dyDescent="0.2">
      <c r="A180" s="162" t="s">
        <v>732</v>
      </c>
      <c r="B180" s="163">
        <v>43034</v>
      </c>
      <c r="C180" s="164"/>
      <c r="D180" s="165" t="s">
        <v>733</v>
      </c>
      <c r="E180" s="166" t="s">
        <v>40</v>
      </c>
      <c r="F180" s="167" t="s">
        <v>293</v>
      </c>
      <c r="G180" s="168">
        <v>400</v>
      </c>
      <c r="H180" s="169">
        <v>0.28799999999999998</v>
      </c>
      <c r="I180" s="194">
        <v>115.2</v>
      </c>
      <c r="J180" s="181">
        <v>30.540900000000001</v>
      </c>
      <c r="K180" s="194">
        <v>3.7719910022297967</v>
      </c>
      <c r="L180" s="195" t="s">
        <v>575</v>
      </c>
      <c r="M180" s="196" t="s">
        <v>793</v>
      </c>
      <c r="N180" s="70">
        <f>VLOOKUP(O180,[6]Consolidado!$B:$H,7,FALSE)</f>
        <v>0</v>
      </c>
      <c r="O180" s="164">
        <v>493</v>
      </c>
    </row>
    <row r="181" spans="1:15" s="71" customFormat="1" ht="16.5" customHeight="1" outlineLevel="1" x14ac:dyDescent="0.2">
      <c r="A181" s="162" t="s">
        <v>732</v>
      </c>
      <c r="B181" s="163">
        <v>43034</v>
      </c>
      <c r="C181" s="164"/>
      <c r="D181" s="165" t="s">
        <v>733</v>
      </c>
      <c r="E181" s="166" t="s">
        <v>40</v>
      </c>
      <c r="F181" s="167" t="s">
        <v>124</v>
      </c>
      <c r="G181" s="168">
        <v>300</v>
      </c>
      <c r="H181" s="169">
        <v>0.14754600000000001</v>
      </c>
      <c r="I181" s="194">
        <v>44.263761000000002</v>
      </c>
      <c r="J181" s="181">
        <v>30.540900000000001</v>
      </c>
      <c r="K181" s="194">
        <v>1.4493273282712691</v>
      </c>
      <c r="L181" s="195" t="s">
        <v>575</v>
      </c>
      <c r="M181" s="196" t="s">
        <v>793</v>
      </c>
      <c r="N181" s="70">
        <f>VLOOKUP(O181,[6]Consolidado!$B:$H,7,FALSE)</f>
        <v>0</v>
      </c>
      <c r="O181" s="164">
        <v>493</v>
      </c>
    </row>
    <row r="182" spans="1:15" s="71" customFormat="1" ht="16.5" customHeight="1" outlineLevel="1" x14ac:dyDescent="0.2">
      <c r="A182" s="162" t="s">
        <v>732</v>
      </c>
      <c r="B182" s="163">
        <v>43032</v>
      </c>
      <c r="C182" s="164"/>
      <c r="D182" s="165" t="s">
        <v>733</v>
      </c>
      <c r="E182" s="166" t="s">
        <v>40</v>
      </c>
      <c r="F182" s="167" t="s">
        <v>330</v>
      </c>
      <c r="G182" s="168">
        <v>5000</v>
      </c>
      <c r="H182" s="169">
        <v>0.16800000000000001</v>
      </c>
      <c r="I182" s="194">
        <v>840</v>
      </c>
      <c r="J182" s="181">
        <v>30.540900000000001</v>
      </c>
      <c r="K182" s="194">
        <v>27.504101057925602</v>
      </c>
      <c r="L182" s="195" t="s">
        <v>563</v>
      </c>
      <c r="M182" s="196" t="s">
        <v>804</v>
      </c>
      <c r="N182" s="70" t="str">
        <f>VLOOKUP(O182,[6]Consolidado!$B:$H,7,FALSE)</f>
        <v>Ingreso Parcial Nov.</v>
      </c>
      <c r="O182" s="164">
        <v>396</v>
      </c>
    </row>
    <row r="183" spans="1:15" s="71" customFormat="1" ht="16.5" customHeight="1" outlineLevel="1" x14ac:dyDescent="0.2">
      <c r="A183" s="162" t="s">
        <v>732</v>
      </c>
      <c r="B183" s="163">
        <v>43031</v>
      </c>
      <c r="C183" s="164"/>
      <c r="D183" s="165" t="s">
        <v>733</v>
      </c>
      <c r="E183" s="166" t="s">
        <v>40</v>
      </c>
      <c r="F183" s="167" t="s">
        <v>330</v>
      </c>
      <c r="G183" s="168">
        <v>5000</v>
      </c>
      <c r="H183" s="169">
        <v>0.16800000000000001</v>
      </c>
      <c r="I183" s="194">
        <v>840</v>
      </c>
      <c r="J183" s="181">
        <v>30.540900000000001</v>
      </c>
      <c r="K183" s="194">
        <v>27.504101057925602</v>
      </c>
      <c r="L183" s="195" t="s">
        <v>563</v>
      </c>
      <c r="M183" s="196" t="s">
        <v>804</v>
      </c>
      <c r="N183" s="70" t="str">
        <f>VLOOKUP(O183,[6]Consolidado!$B:$H,7,FALSE)</f>
        <v>Ingreso Parcial Nov.</v>
      </c>
      <c r="O183" s="164">
        <v>396</v>
      </c>
    </row>
    <row r="184" spans="1:15" s="71" customFormat="1" ht="16.5" customHeight="1" outlineLevel="1" x14ac:dyDescent="0.2">
      <c r="A184" s="162" t="s">
        <v>732</v>
      </c>
      <c r="B184" s="163">
        <v>43031</v>
      </c>
      <c r="C184" s="164"/>
      <c r="D184" s="165" t="s">
        <v>733</v>
      </c>
      <c r="E184" s="166" t="s">
        <v>28</v>
      </c>
      <c r="F184" s="167" t="s">
        <v>337</v>
      </c>
      <c r="G184" s="168">
        <v>4</v>
      </c>
      <c r="H184" s="169">
        <v>838.979333</v>
      </c>
      <c r="I184" s="194">
        <v>3355.917332</v>
      </c>
      <c r="J184" s="181">
        <v>30.540900000000001</v>
      </c>
      <c r="K184" s="194">
        <v>109.88272552544292</v>
      </c>
      <c r="L184" s="195" t="s">
        <v>575</v>
      </c>
      <c r="M184" s="196" t="s">
        <v>793</v>
      </c>
      <c r="N184" s="70">
        <f>VLOOKUP(O184,[6]Consolidado!$B:$H,7,FALSE)</f>
        <v>0</v>
      </c>
      <c r="O184" s="164">
        <v>493</v>
      </c>
    </row>
    <row r="185" spans="1:15" s="71" customFormat="1" ht="16.5" customHeight="1" outlineLevel="1" x14ac:dyDescent="0.2">
      <c r="A185" s="162" t="s">
        <v>732</v>
      </c>
      <c r="B185" s="163">
        <v>43017</v>
      </c>
      <c r="C185" s="164"/>
      <c r="D185" s="165" t="s">
        <v>733</v>
      </c>
      <c r="E185" s="166" t="s">
        <v>33</v>
      </c>
      <c r="F185" s="167" t="s">
        <v>32</v>
      </c>
      <c r="G185" s="168">
        <v>4</v>
      </c>
      <c r="H185" s="169">
        <v>34.349972000000001</v>
      </c>
      <c r="I185" s="194">
        <v>137.399889</v>
      </c>
      <c r="J185" s="181">
        <v>30.540900000000001</v>
      </c>
      <c r="K185" s="194">
        <v>4.4988814671473332</v>
      </c>
      <c r="L185" s="195" t="s">
        <v>759</v>
      </c>
      <c r="M185" s="196" t="s">
        <v>780</v>
      </c>
      <c r="N185" s="70">
        <f>VLOOKUP(O185,[6]Consolidado!$B:$H,7,FALSE)</f>
        <v>0</v>
      </c>
      <c r="O185" s="164">
        <v>252</v>
      </c>
    </row>
    <row r="186" spans="1:15" s="71" customFormat="1" ht="16.5" customHeight="1" outlineLevel="1" x14ac:dyDescent="0.2">
      <c r="A186" s="162" t="s">
        <v>732</v>
      </c>
      <c r="B186" s="163">
        <v>43011</v>
      </c>
      <c r="C186" s="164"/>
      <c r="D186" s="165" t="s">
        <v>733</v>
      </c>
      <c r="E186" s="166" t="s">
        <v>51</v>
      </c>
      <c r="F186" s="167" t="s">
        <v>377</v>
      </c>
      <c r="G186" s="168">
        <v>42</v>
      </c>
      <c r="H186" s="169">
        <v>101.71804299999999</v>
      </c>
      <c r="I186" s="194">
        <v>4272.157792</v>
      </c>
      <c r="J186" s="181">
        <v>30.540900000000001</v>
      </c>
      <c r="K186" s="194">
        <v>139.8831662459194</v>
      </c>
      <c r="L186" s="195" t="s">
        <v>794</v>
      </c>
      <c r="M186" s="196" t="s">
        <v>803</v>
      </c>
      <c r="N186" s="70">
        <f>VLOOKUP(O186,[6]Consolidado!$B:$H,7,FALSE)</f>
        <v>0</v>
      </c>
      <c r="O186" s="164">
        <v>453</v>
      </c>
    </row>
    <row r="187" spans="1:15" s="71" customFormat="1" ht="16.5" customHeight="1" outlineLevel="1" x14ac:dyDescent="0.2">
      <c r="A187" s="162" t="s">
        <v>732</v>
      </c>
      <c r="B187" s="163">
        <v>43011</v>
      </c>
      <c r="C187" s="164"/>
      <c r="D187" s="165" t="s">
        <v>733</v>
      </c>
      <c r="E187" s="166" t="s">
        <v>51</v>
      </c>
      <c r="F187" s="167" t="s">
        <v>340</v>
      </c>
      <c r="G187" s="168">
        <v>246</v>
      </c>
      <c r="H187" s="169">
        <v>47.285846999999997</v>
      </c>
      <c r="I187" s="194">
        <v>11632.318467999999</v>
      </c>
      <c r="J187" s="181">
        <v>30.540900000000001</v>
      </c>
      <c r="K187" s="194">
        <v>380.87674128791224</v>
      </c>
      <c r="L187" s="195" t="s">
        <v>794</v>
      </c>
      <c r="M187" s="196" t="s">
        <v>803</v>
      </c>
      <c r="N187" s="70">
        <f>VLOOKUP(O187,[6]Consolidado!$B:$H,7,FALSE)</f>
        <v>0</v>
      </c>
      <c r="O187" s="164">
        <v>453</v>
      </c>
    </row>
    <row r="188" spans="1:15" s="71" customFormat="1" ht="16.5" customHeight="1" outlineLevel="1" x14ac:dyDescent="0.2">
      <c r="A188" s="162" t="s">
        <v>748</v>
      </c>
      <c r="B188" s="163">
        <v>43059</v>
      </c>
      <c r="C188" s="164"/>
      <c r="D188" s="165" t="s">
        <v>733</v>
      </c>
      <c r="E188" s="166" t="s">
        <v>78</v>
      </c>
      <c r="F188" s="167" t="s">
        <v>77</v>
      </c>
      <c r="G188" s="168">
        <v>9</v>
      </c>
      <c r="H188" s="169">
        <v>1.8334699999999999</v>
      </c>
      <c r="I188" s="194">
        <v>16.50123</v>
      </c>
      <c r="J188" s="181">
        <v>30.663599999999999</v>
      </c>
      <c r="K188" s="194">
        <v>0.53813740069659144</v>
      </c>
      <c r="L188" s="195" t="s">
        <v>575</v>
      </c>
      <c r="M188" s="196" t="s">
        <v>806</v>
      </c>
      <c r="N188" s="70">
        <f>VLOOKUP(O188,[6]Consolidado!$B:$H,7,FALSE)</f>
        <v>0</v>
      </c>
      <c r="O188" s="164">
        <v>503</v>
      </c>
    </row>
    <row r="189" spans="1:15" s="71" customFormat="1" ht="16.5" customHeight="1" outlineLevel="1" x14ac:dyDescent="0.2">
      <c r="A189" s="162" t="s">
        <v>748</v>
      </c>
      <c r="B189" s="163">
        <v>43060</v>
      </c>
      <c r="C189" s="164"/>
      <c r="D189" s="165" t="s">
        <v>733</v>
      </c>
      <c r="E189" s="166" t="s">
        <v>78</v>
      </c>
      <c r="F189" s="167" t="s">
        <v>77</v>
      </c>
      <c r="G189" s="168">
        <v>4</v>
      </c>
      <c r="H189" s="169">
        <v>1.8334699999999999</v>
      </c>
      <c r="I189" s="194">
        <v>7.3338799999999997</v>
      </c>
      <c r="J189" s="181">
        <v>30.663599999999999</v>
      </c>
      <c r="K189" s="194">
        <v>0.23917217808737395</v>
      </c>
      <c r="L189" s="195" t="s">
        <v>575</v>
      </c>
      <c r="M189" s="196" t="s">
        <v>807</v>
      </c>
      <c r="N189" s="70">
        <f>VLOOKUP(O189,[6]Consolidado!$B:$H,7,FALSE)</f>
        <v>0</v>
      </c>
      <c r="O189" s="164">
        <v>491</v>
      </c>
    </row>
    <row r="190" spans="1:15" s="71" customFormat="1" ht="16.5" customHeight="1" outlineLevel="1" x14ac:dyDescent="0.2">
      <c r="A190" s="162" t="s">
        <v>748</v>
      </c>
      <c r="B190" s="163">
        <v>43040</v>
      </c>
      <c r="C190" s="164"/>
      <c r="D190" s="165" t="s">
        <v>733</v>
      </c>
      <c r="E190" s="166" t="s">
        <v>31</v>
      </c>
      <c r="F190" s="167" t="s">
        <v>457</v>
      </c>
      <c r="G190" s="168">
        <v>44.95</v>
      </c>
      <c r="H190" s="169">
        <v>426.937883</v>
      </c>
      <c r="I190" s="194">
        <v>19190.85784085</v>
      </c>
      <c r="J190" s="181">
        <v>30.663599999999999</v>
      </c>
      <c r="K190" s="194">
        <v>625.851427779191</v>
      </c>
      <c r="L190" s="195" t="s">
        <v>563</v>
      </c>
      <c r="M190" s="196" t="s">
        <v>786</v>
      </c>
      <c r="N190" s="70" t="str">
        <f>VLOOKUP(O190,[6]Consolidado!$B:$H,7,FALSE)</f>
        <v>Ingreso Parcial Nov.</v>
      </c>
      <c r="O190" s="164">
        <v>414</v>
      </c>
    </row>
    <row r="191" spans="1:15" s="71" customFormat="1" ht="16.5" customHeight="1" outlineLevel="1" x14ac:dyDescent="0.2">
      <c r="A191" s="162" t="s">
        <v>748</v>
      </c>
      <c r="B191" s="163">
        <v>43041</v>
      </c>
      <c r="C191" s="164"/>
      <c r="D191" s="165" t="s">
        <v>733</v>
      </c>
      <c r="E191" s="166" t="s">
        <v>40</v>
      </c>
      <c r="F191" s="167" t="s">
        <v>107</v>
      </c>
      <c r="G191" s="168">
        <v>15</v>
      </c>
      <c r="H191" s="169">
        <v>0.226105</v>
      </c>
      <c r="I191" s="194">
        <v>3.391575</v>
      </c>
      <c r="J191" s="181">
        <v>30.663599999999999</v>
      </c>
      <c r="K191" s="194">
        <v>0.11060589754627637</v>
      </c>
      <c r="L191" s="195" t="s">
        <v>575</v>
      </c>
      <c r="M191" s="196" t="s">
        <v>793</v>
      </c>
      <c r="N191" s="70">
        <f>VLOOKUP(O191,[6]Consolidado!$B:$H,7,FALSE)</f>
        <v>0</v>
      </c>
      <c r="O191" s="164">
        <v>446</v>
      </c>
    </row>
    <row r="192" spans="1:15" s="71" customFormat="1" ht="16.5" customHeight="1" outlineLevel="1" x14ac:dyDescent="0.2">
      <c r="A192" s="162" t="s">
        <v>748</v>
      </c>
      <c r="B192" s="163">
        <v>43041</v>
      </c>
      <c r="C192" s="164"/>
      <c r="D192" s="165" t="s">
        <v>733</v>
      </c>
      <c r="E192" s="166" t="s">
        <v>40</v>
      </c>
      <c r="F192" s="167" t="s">
        <v>124</v>
      </c>
      <c r="G192" s="168">
        <v>15</v>
      </c>
      <c r="H192" s="169">
        <v>0.14652999999999999</v>
      </c>
      <c r="I192" s="194">
        <v>2.1979500000000001</v>
      </c>
      <c r="J192" s="181">
        <v>30.663599999999999</v>
      </c>
      <c r="K192" s="194">
        <v>7.1679450553751037E-2</v>
      </c>
      <c r="L192" s="195" t="s">
        <v>575</v>
      </c>
      <c r="M192" s="196" t="s">
        <v>793</v>
      </c>
      <c r="N192" s="70">
        <f>VLOOKUP(O192,[6]Consolidado!$B:$H,7,FALSE)</f>
        <v>0</v>
      </c>
      <c r="O192" s="164">
        <v>446</v>
      </c>
    </row>
    <row r="193" spans="1:15" s="71" customFormat="1" ht="16.5" customHeight="1" outlineLevel="1" x14ac:dyDescent="0.2">
      <c r="A193" s="162" t="s">
        <v>748</v>
      </c>
      <c r="B193" s="163">
        <v>43041</v>
      </c>
      <c r="C193" s="164"/>
      <c r="D193" s="165" t="s">
        <v>733</v>
      </c>
      <c r="E193" s="166" t="s">
        <v>40</v>
      </c>
      <c r="F193" s="167" t="s">
        <v>107</v>
      </c>
      <c r="G193" s="168">
        <v>15</v>
      </c>
      <c r="H193" s="169">
        <v>0.226105</v>
      </c>
      <c r="I193" s="194">
        <v>3.391575</v>
      </c>
      <c r="J193" s="181">
        <v>30.663599999999999</v>
      </c>
      <c r="K193" s="194">
        <v>0.11060589754627637</v>
      </c>
      <c r="L193" s="195" t="s">
        <v>575</v>
      </c>
      <c r="M193" s="196" t="s">
        <v>793</v>
      </c>
      <c r="N193" s="70">
        <f>VLOOKUP(O193,[6]Consolidado!$B:$H,7,FALSE)</f>
        <v>0</v>
      </c>
      <c r="O193" s="164">
        <v>493</v>
      </c>
    </row>
    <row r="194" spans="1:15" s="71" customFormat="1" ht="16.5" customHeight="1" outlineLevel="1" x14ac:dyDescent="0.2">
      <c r="A194" s="162" t="s">
        <v>748</v>
      </c>
      <c r="B194" s="163">
        <v>43041</v>
      </c>
      <c r="C194" s="164"/>
      <c r="D194" s="165" t="s">
        <v>733</v>
      </c>
      <c r="E194" s="166" t="s">
        <v>40</v>
      </c>
      <c r="F194" s="167" t="s">
        <v>124</v>
      </c>
      <c r="G194" s="168">
        <v>15</v>
      </c>
      <c r="H194" s="169">
        <v>0.14652999999999999</v>
      </c>
      <c r="I194" s="194">
        <v>2.1979500000000001</v>
      </c>
      <c r="J194" s="181">
        <v>30.663599999999999</v>
      </c>
      <c r="K194" s="194">
        <v>7.1679450553751037E-2</v>
      </c>
      <c r="L194" s="195" t="s">
        <v>575</v>
      </c>
      <c r="M194" s="196" t="s">
        <v>793</v>
      </c>
      <c r="N194" s="70">
        <f>VLOOKUP(O194,[6]Consolidado!$B:$H,7,FALSE)</f>
        <v>0</v>
      </c>
      <c r="O194" s="164">
        <v>493</v>
      </c>
    </row>
    <row r="195" spans="1:15" s="71" customFormat="1" ht="16.5" customHeight="1" outlineLevel="1" x14ac:dyDescent="0.2">
      <c r="A195" s="162" t="s">
        <v>748</v>
      </c>
      <c r="B195" s="163">
        <v>43042</v>
      </c>
      <c r="C195" s="164"/>
      <c r="D195" s="165" t="s">
        <v>733</v>
      </c>
      <c r="E195" s="166" t="s">
        <v>33</v>
      </c>
      <c r="F195" s="167" t="s">
        <v>338</v>
      </c>
      <c r="G195" s="168">
        <v>16</v>
      </c>
      <c r="H195" s="169">
        <v>769.11934599999995</v>
      </c>
      <c r="I195" s="194">
        <v>12305.909535999999</v>
      </c>
      <c r="J195" s="181">
        <v>30.663599999999999</v>
      </c>
      <c r="K195" s="194">
        <v>401.31979076168483</v>
      </c>
      <c r="L195" s="195" t="s">
        <v>563</v>
      </c>
      <c r="M195" s="196" t="s">
        <v>792</v>
      </c>
      <c r="N195" s="70" t="str">
        <f>VLOOKUP(O195,[6]Consolidado!$B:$H,7,FALSE)</f>
        <v>Ingreso Parcial Nov.</v>
      </c>
      <c r="O195" s="164">
        <v>412</v>
      </c>
    </row>
    <row r="196" spans="1:15" s="71" customFormat="1" ht="16.5" customHeight="1" outlineLevel="1" x14ac:dyDescent="0.2">
      <c r="A196" s="162" t="s">
        <v>748</v>
      </c>
      <c r="B196" s="163">
        <v>43042</v>
      </c>
      <c r="C196" s="164"/>
      <c r="D196" s="165" t="s">
        <v>733</v>
      </c>
      <c r="E196" s="166" t="s">
        <v>33</v>
      </c>
      <c r="F196" s="167" t="s">
        <v>751</v>
      </c>
      <c r="G196" s="168">
        <v>200</v>
      </c>
      <c r="H196" s="169">
        <v>102.022713</v>
      </c>
      <c r="I196" s="194">
        <v>20404.542600000001</v>
      </c>
      <c r="J196" s="181">
        <v>30.663599999999999</v>
      </c>
      <c r="K196" s="194">
        <v>665.43206277149454</v>
      </c>
      <c r="L196" s="195" t="s">
        <v>563</v>
      </c>
      <c r="M196" s="196" t="s">
        <v>792</v>
      </c>
      <c r="N196" s="70" t="str">
        <f>VLOOKUP(O196,[6]Consolidado!$B:$H,7,FALSE)</f>
        <v>Ingreso Parcial Nov.</v>
      </c>
      <c r="O196" s="164">
        <v>412</v>
      </c>
    </row>
    <row r="197" spans="1:15" s="71" customFormat="1" ht="16.5" customHeight="1" outlineLevel="1" x14ac:dyDescent="0.2">
      <c r="A197" s="162" t="s">
        <v>748</v>
      </c>
      <c r="B197" s="163">
        <v>43042</v>
      </c>
      <c r="C197" s="164"/>
      <c r="D197" s="165" t="s">
        <v>733</v>
      </c>
      <c r="E197" s="166" t="s">
        <v>40</v>
      </c>
      <c r="F197" s="167" t="s">
        <v>458</v>
      </c>
      <c r="G197" s="168">
        <v>5000</v>
      </c>
      <c r="H197" s="169">
        <v>5.8363999999999999E-2</v>
      </c>
      <c r="I197" s="194">
        <v>291.82</v>
      </c>
      <c r="J197" s="181">
        <v>30.663599999999999</v>
      </c>
      <c r="K197" s="194">
        <v>9.5168212473421256</v>
      </c>
      <c r="L197" s="195" t="s">
        <v>563</v>
      </c>
      <c r="M197" s="196" t="s">
        <v>805</v>
      </c>
      <c r="N197" s="70" t="str">
        <f>VLOOKUP(O197,[6]Consolidado!$B:$H,7,FALSE)</f>
        <v>Ingreso Parcial Nov.</v>
      </c>
      <c r="O197" s="164">
        <v>413</v>
      </c>
    </row>
    <row r="198" spans="1:15" s="71" customFormat="1" ht="16.5" customHeight="1" outlineLevel="1" x14ac:dyDescent="0.2">
      <c r="A198" s="162" t="s">
        <v>748</v>
      </c>
      <c r="B198" s="163">
        <v>43043</v>
      </c>
      <c r="C198" s="164"/>
      <c r="D198" s="165" t="s">
        <v>733</v>
      </c>
      <c r="E198" s="166" t="s">
        <v>40</v>
      </c>
      <c r="F198" s="167" t="s">
        <v>371</v>
      </c>
      <c r="G198" s="168">
        <v>400</v>
      </c>
      <c r="H198" s="169">
        <v>0.35764800000000002</v>
      </c>
      <c r="I198" s="194">
        <v>143.0592</v>
      </c>
      <c r="J198" s="181">
        <v>30.663599999999999</v>
      </c>
      <c r="K198" s="194">
        <v>4.6654404570891872</v>
      </c>
      <c r="L198" s="195" t="s">
        <v>563</v>
      </c>
      <c r="M198" s="196" t="s">
        <v>804</v>
      </c>
      <c r="N198" s="70" t="str">
        <f>VLOOKUP(O198,[6]Consolidado!$B:$H,7,FALSE)</f>
        <v>Ingreso Parcial Nov.</v>
      </c>
      <c r="O198" s="164">
        <v>396</v>
      </c>
    </row>
    <row r="199" spans="1:15" s="71" customFormat="1" ht="16.5" customHeight="1" outlineLevel="1" x14ac:dyDescent="0.2">
      <c r="A199" s="162" t="s">
        <v>748</v>
      </c>
      <c r="B199" s="163">
        <v>43043</v>
      </c>
      <c r="C199" s="164"/>
      <c r="D199" s="165" t="s">
        <v>733</v>
      </c>
      <c r="E199" s="166" t="s">
        <v>40</v>
      </c>
      <c r="F199" s="167" t="s">
        <v>371</v>
      </c>
      <c r="G199" s="168">
        <v>400</v>
      </c>
      <c r="H199" s="169">
        <v>0.35764800000000002</v>
      </c>
      <c r="I199" s="194">
        <v>143.0592</v>
      </c>
      <c r="J199" s="181">
        <v>30.663599999999999</v>
      </c>
      <c r="K199" s="194">
        <v>4.6654404570891872</v>
      </c>
      <c r="L199" s="195" t="s">
        <v>563</v>
      </c>
      <c r="M199" s="196" t="s">
        <v>792</v>
      </c>
      <c r="N199" s="70" t="str">
        <f>VLOOKUP(O199,[6]Consolidado!$B:$H,7,FALSE)</f>
        <v>Ingreso Parcial Nov.</v>
      </c>
      <c r="O199" s="164">
        <v>412</v>
      </c>
    </row>
    <row r="200" spans="1:15" s="71" customFormat="1" ht="16.5" customHeight="1" outlineLevel="1" x14ac:dyDescent="0.2">
      <c r="A200" s="162" t="s">
        <v>748</v>
      </c>
      <c r="B200" s="163">
        <v>43045</v>
      </c>
      <c r="C200" s="164"/>
      <c r="D200" s="165" t="s">
        <v>733</v>
      </c>
      <c r="E200" s="166" t="s">
        <v>31</v>
      </c>
      <c r="F200" s="167" t="s">
        <v>457</v>
      </c>
      <c r="G200" s="168">
        <v>4.7</v>
      </c>
      <c r="H200" s="169">
        <v>426.937883</v>
      </c>
      <c r="I200" s="194">
        <v>2006.6080501000001</v>
      </c>
      <c r="J200" s="181">
        <v>30.663599999999999</v>
      </c>
      <c r="K200" s="194">
        <v>65.439415140427087</v>
      </c>
      <c r="L200" s="195" t="s">
        <v>563</v>
      </c>
      <c r="M200" s="196" t="s">
        <v>786</v>
      </c>
      <c r="N200" s="70" t="str">
        <f>VLOOKUP(O200,[6]Consolidado!$B:$H,7,FALSE)</f>
        <v>Ingreso Parcial Nov.</v>
      </c>
      <c r="O200" s="164">
        <v>414</v>
      </c>
    </row>
    <row r="201" spans="1:15" s="71" customFormat="1" ht="16.5" customHeight="1" outlineLevel="1" x14ac:dyDescent="0.2">
      <c r="A201" s="162" t="s">
        <v>748</v>
      </c>
      <c r="B201" s="163">
        <v>43045</v>
      </c>
      <c r="C201" s="164"/>
      <c r="D201" s="165" t="s">
        <v>733</v>
      </c>
      <c r="E201" s="166" t="s">
        <v>33</v>
      </c>
      <c r="F201" s="167" t="s">
        <v>338</v>
      </c>
      <c r="G201" s="168">
        <v>4</v>
      </c>
      <c r="H201" s="169">
        <v>769.11934599999995</v>
      </c>
      <c r="I201" s="194">
        <v>3076.4773839999998</v>
      </c>
      <c r="J201" s="181">
        <v>30.663599999999999</v>
      </c>
      <c r="K201" s="194">
        <v>100.32994769042121</v>
      </c>
      <c r="L201" s="195" t="s">
        <v>563</v>
      </c>
      <c r="M201" s="196" t="s">
        <v>792</v>
      </c>
      <c r="N201" s="70" t="str">
        <f>VLOOKUP(O201,[6]Consolidado!$B:$H,7,FALSE)</f>
        <v>Ingreso Parcial Nov.</v>
      </c>
      <c r="O201" s="164">
        <v>412</v>
      </c>
    </row>
    <row r="202" spans="1:15" s="71" customFormat="1" ht="16.5" customHeight="1" outlineLevel="1" x14ac:dyDescent="0.2">
      <c r="A202" s="162" t="s">
        <v>748</v>
      </c>
      <c r="B202" s="163">
        <v>43045</v>
      </c>
      <c r="C202" s="164"/>
      <c r="D202" s="165" t="s">
        <v>733</v>
      </c>
      <c r="E202" s="166" t="s">
        <v>33</v>
      </c>
      <c r="F202" s="167" t="s">
        <v>752</v>
      </c>
      <c r="G202" s="168">
        <v>50</v>
      </c>
      <c r="H202" s="169">
        <v>126.708727</v>
      </c>
      <c r="I202" s="194">
        <v>6335.4363499999999</v>
      </c>
      <c r="J202" s="181">
        <v>30.663599999999999</v>
      </c>
      <c r="K202" s="194">
        <v>206.61097685855543</v>
      </c>
      <c r="L202" s="195" t="s">
        <v>563</v>
      </c>
      <c r="M202" s="196" t="s">
        <v>785</v>
      </c>
      <c r="N202" s="70" t="str">
        <f>VLOOKUP(O202,[6]Consolidado!$B:$H,7,FALSE)</f>
        <v>Ingreso Parcial Nov.</v>
      </c>
      <c r="O202" s="164">
        <v>399</v>
      </c>
    </row>
    <row r="203" spans="1:15" s="71" customFormat="1" ht="16.5" customHeight="1" outlineLevel="1" x14ac:dyDescent="0.2">
      <c r="A203" s="162" t="s">
        <v>748</v>
      </c>
      <c r="B203" s="163">
        <v>43045</v>
      </c>
      <c r="C203" s="164"/>
      <c r="D203" s="165" t="s">
        <v>733</v>
      </c>
      <c r="E203" s="166" t="s">
        <v>33</v>
      </c>
      <c r="F203" s="167" t="s">
        <v>753</v>
      </c>
      <c r="G203" s="168">
        <v>2</v>
      </c>
      <c r="H203" s="169">
        <v>3004.8656430000001</v>
      </c>
      <c r="I203" s="194">
        <v>6009.7312860000002</v>
      </c>
      <c r="J203" s="181">
        <v>30.663599999999999</v>
      </c>
      <c r="K203" s="194">
        <v>195.98909736625839</v>
      </c>
      <c r="L203" s="195" t="s">
        <v>563</v>
      </c>
      <c r="M203" s="196" t="s">
        <v>785</v>
      </c>
      <c r="N203" s="70" t="str">
        <f>VLOOKUP(O203,[6]Consolidado!$B:$H,7,FALSE)</f>
        <v>Ingreso Parcial Nov.</v>
      </c>
      <c r="O203" s="164">
        <v>399</v>
      </c>
    </row>
    <row r="204" spans="1:15" s="71" customFormat="1" ht="16.5" customHeight="1" outlineLevel="1" x14ac:dyDescent="0.2">
      <c r="A204" s="162" t="s">
        <v>748</v>
      </c>
      <c r="B204" s="163">
        <v>43046</v>
      </c>
      <c r="C204" s="164"/>
      <c r="D204" s="165" t="s">
        <v>733</v>
      </c>
      <c r="E204" s="166" t="s">
        <v>33</v>
      </c>
      <c r="F204" s="167" t="s">
        <v>753</v>
      </c>
      <c r="G204" s="168">
        <v>4</v>
      </c>
      <c r="H204" s="169">
        <v>3004.8656430000001</v>
      </c>
      <c r="I204" s="194">
        <v>12019.462572</v>
      </c>
      <c r="J204" s="181">
        <v>30.663599999999999</v>
      </c>
      <c r="K204" s="194">
        <v>391.97819473251678</v>
      </c>
      <c r="L204" s="195" t="s">
        <v>563</v>
      </c>
      <c r="M204" s="196" t="s">
        <v>804</v>
      </c>
      <c r="N204" s="70" t="str">
        <f>VLOOKUP(O204,[6]Consolidado!$B:$H,7,FALSE)</f>
        <v>Ingreso Parcial Nov.</v>
      </c>
      <c r="O204" s="164">
        <v>396</v>
      </c>
    </row>
    <row r="205" spans="1:15" s="71" customFormat="1" ht="16.5" customHeight="1" outlineLevel="1" x14ac:dyDescent="0.2">
      <c r="A205" s="162" t="s">
        <v>748</v>
      </c>
      <c r="B205" s="163">
        <v>43046</v>
      </c>
      <c r="C205" s="164"/>
      <c r="D205" s="165" t="s">
        <v>733</v>
      </c>
      <c r="E205" s="166" t="s">
        <v>33</v>
      </c>
      <c r="F205" s="167" t="s">
        <v>751</v>
      </c>
      <c r="G205" s="168">
        <v>200</v>
      </c>
      <c r="H205" s="169">
        <v>102.022713</v>
      </c>
      <c r="I205" s="194">
        <v>20404.542600000001</v>
      </c>
      <c r="J205" s="181">
        <v>30.663599999999999</v>
      </c>
      <c r="K205" s="194">
        <v>665.43206277149454</v>
      </c>
      <c r="L205" s="195" t="s">
        <v>563</v>
      </c>
      <c r="M205" s="196" t="s">
        <v>804</v>
      </c>
      <c r="N205" s="70" t="str">
        <f>VLOOKUP(O205,[6]Consolidado!$B:$H,7,FALSE)</f>
        <v>Ingreso Parcial Nov.</v>
      </c>
      <c r="O205" s="164">
        <v>396</v>
      </c>
    </row>
    <row r="206" spans="1:15" s="71" customFormat="1" ht="16.5" customHeight="1" outlineLevel="1" x14ac:dyDescent="0.2">
      <c r="A206" s="162" t="s">
        <v>748</v>
      </c>
      <c r="B206" s="163">
        <v>43046</v>
      </c>
      <c r="C206" s="164"/>
      <c r="D206" s="165" t="s">
        <v>733</v>
      </c>
      <c r="E206" s="166" t="s">
        <v>40</v>
      </c>
      <c r="F206" s="167" t="s">
        <v>381</v>
      </c>
      <c r="G206" s="168">
        <v>400</v>
      </c>
      <c r="H206" s="169">
        <v>0.49624400000000002</v>
      </c>
      <c r="I206" s="194">
        <v>198.49760000000001</v>
      </c>
      <c r="J206" s="181">
        <v>30.663599999999999</v>
      </c>
      <c r="K206" s="194">
        <v>6.4733951656035176</v>
      </c>
      <c r="L206" s="195" t="s">
        <v>563</v>
      </c>
      <c r="M206" s="196" t="s">
        <v>805</v>
      </c>
      <c r="N206" s="70" t="str">
        <f>VLOOKUP(O206,[6]Consolidado!$B:$H,7,FALSE)</f>
        <v>Ingreso Parcial Nov.</v>
      </c>
      <c r="O206" s="164">
        <v>413</v>
      </c>
    </row>
    <row r="207" spans="1:15" s="71" customFormat="1" ht="16.5" customHeight="1" outlineLevel="1" x14ac:dyDescent="0.2">
      <c r="A207" s="162" t="s">
        <v>748</v>
      </c>
      <c r="B207" s="163">
        <v>43046</v>
      </c>
      <c r="C207" s="164"/>
      <c r="D207" s="165" t="s">
        <v>733</v>
      </c>
      <c r="E207" s="166" t="s">
        <v>78</v>
      </c>
      <c r="F207" s="167" t="s">
        <v>77</v>
      </c>
      <c r="G207" s="168">
        <v>800</v>
      </c>
      <c r="H207" s="169">
        <v>1.8334699999999999</v>
      </c>
      <c r="I207" s="194">
        <v>1466.7759999999998</v>
      </c>
      <c r="J207" s="181">
        <v>30.663599999999999</v>
      </c>
      <c r="K207" s="194">
        <v>47.834435617474789</v>
      </c>
      <c r="L207" s="195" t="s">
        <v>563</v>
      </c>
      <c r="M207" s="196" t="s">
        <v>805</v>
      </c>
      <c r="N207" s="70" t="str">
        <f>VLOOKUP(O207,[6]Consolidado!$B:$H,7,FALSE)</f>
        <v>Ingreso Parcial Nov.</v>
      </c>
      <c r="O207" s="164">
        <v>413</v>
      </c>
    </row>
    <row r="208" spans="1:15" s="71" customFormat="1" ht="16.5" customHeight="1" outlineLevel="1" x14ac:dyDescent="0.2">
      <c r="A208" s="162" t="s">
        <v>748</v>
      </c>
      <c r="B208" s="163">
        <v>43046</v>
      </c>
      <c r="C208" s="164"/>
      <c r="D208" s="165" t="s">
        <v>733</v>
      </c>
      <c r="E208" s="166" t="s">
        <v>33</v>
      </c>
      <c r="F208" s="167" t="s">
        <v>753</v>
      </c>
      <c r="G208" s="168">
        <v>4</v>
      </c>
      <c r="H208" s="169">
        <v>3004.8656430000001</v>
      </c>
      <c r="I208" s="194">
        <v>12019.462572</v>
      </c>
      <c r="J208" s="181">
        <v>30.663599999999999</v>
      </c>
      <c r="K208" s="194">
        <v>391.97819473251678</v>
      </c>
      <c r="L208" s="195" t="s">
        <v>563</v>
      </c>
      <c r="M208" s="196" t="s">
        <v>805</v>
      </c>
      <c r="N208" s="70" t="str">
        <f>VLOOKUP(O208,[6]Consolidado!$B:$H,7,FALSE)</f>
        <v>Ingreso Parcial Nov.</v>
      </c>
      <c r="O208" s="164">
        <v>413</v>
      </c>
    </row>
    <row r="209" spans="1:15" s="71" customFormat="1" ht="16.5" customHeight="1" outlineLevel="1" x14ac:dyDescent="0.2">
      <c r="A209" s="162" t="s">
        <v>748</v>
      </c>
      <c r="B209" s="163">
        <v>43046</v>
      </c>
      <c r="C209" s="164"/>
      <c r="D209" s="165" t="s">
        <v>733</v>
      </c>
      <c r="E209" s="166" t="s">
        <v>33</v>
      </c>
      <c r="F209" s="167" t="s">
        <v>751</v>
      </c>
      <c r="G209" s="168">
        <v>200</v>
      </c>
      <c r="H209" s="169">
        <v>102.022713</v>
      </c>
      <c r="I209" s="194">
        <v>20404.542600000001</v>
      </c>
      <c r="J209" s="181">
        <v>30.663599999999999</v>
      </c>
      <c r="K209" s="194">
        <v>665.43206277149454</v>
      </c>
      <c r="L209" s="195" t="s">
        <v>563</v>
      </c>
      <c r="M209" s="196" t="s">
        <v>805</v>
      </c>
      <c r="N209" s="70" t="str">
        <f>VLOOKUP(O209,[6]Consolidado!$B:$H,7,FALSE)</f>
        <v>Ingreso Parcial Nov.</v>
      </c>
      <c r="O209" s="164">
        <v>413</v>
      </c>
    </row>
    <row r="210" spans="1:15" s="71" customFormat="1" ht="16.5" customHeight="1" outlineLevel="1" x14ac:dyDescent="0.2">
      <c r="A210" s="162" t="s">
        <v>748</v>
      </c>
      <c r="B210" s="163">
        <v>43048</v>
      </c>
      <c r="C210" s="164"/>
      <c r="D210" s="165" t="s">
        <v>733</v>
      </c>
      <c r="E210" s="166" t="s">
        <v>33</v>
      </c>
      <c r="F210" s="167" t="s">
        <v>753</v>
      </c>
      <c r="G210" s="168">
        <v>1</v>
      </c>
      <c r="H210" s="169">
        <v>3004.8656430000001</v>
      </c>
      <c r="I210" s="194">
        <v>3004.8656430000001</v>
      </c>
      <c r="J210" s="181">
        <v>30.663599999999999</v>
      </c>
      <c r="K210" s="194">
        <v>97.994548683129196</v>
      </c>
      <c r="L210" s="195" t="s">
        <v>563</v>
      </c>
      <c r="M210" s="196" t="s">
        <v>784</v>
      </c>
      <c r="N210" s="70" t="str">
        <f>VLOOKUP(O210,[6]Consolidado!$B:$H,7,FALSE)</f>
        <v>Ingreso Parcial Nov.</v>
      </c>
      <c r="O210" s="164">
        <v>398</v>
      </c>
    </row>
    <row r="211" spans="1:15" s="71" customFormat="1" ht="16.5" customHeight="1" outlineLevel="1" x14ac:dyDescent="0.2">
      <c r="A211" s="162" t="s">
        <v>748</v>
      </c>
      <c r="B211" s="163">
        <v>43048</v>
      </c>
      <c r="C211" s="164"/>
      <c r="D211" s="165" t="s">
        <v>733</v>
      </c>
      <c r="E211" s="166" t="s">
        <v>33</v>
      </c>
      <c r="F211" s="167" t="s">
        <v>752</v>
      </c>
      <c r="G211" s="168">
        <v>50</v>
      </c>
      <c r="H211" s="169">
        <v>126.708727</v>
      </c>
      <c r="I211" s="194">
        <v>6335.4363499999999</v>
      </c>
      <c r="J211" s="181">
        <v>30.663599999999999</v>
      </c>
      <c r="K211" s="194">
        <v>206.61097685855543</v>
      </c>
      <c r="L211" s="195" t="s">
        <v>563</v>
      </c>
      <c r="M211" s="196" t="s">
        <v>784</v>
      </c>
      <c r="N211" s="70" t="str">
        <f>VLOOKUP(O211,[6]Consolidado!$B:$H,7,FALSE)</f>
        <v>Ingreso Parcial Nov.</v>
      </c>
      <c r="O211" s="164">
        <v>398</v>
      </c>
    </row>
    <row r="212" spans="1:15" s="71" customFormat="1" ht="16.5" customHeight="1" outlineLevel="1" x14ac:dyDescent="0.2">
      <c r="A212" s="162" t="s">
        <v>748</v>
      </c>
      <c r="B212" s="163">
        <v>43049</v>
      </c>
      <c r="C212" s="164"/>
      <c r="D212" s="165" t="s">
        <v>733</v>
      </c>
      <c r="E212" s="166" t="s">
        <v>33</v>
      </c>
      <c r="F212" s="167" t="s">
        <v>753</v>
      </c>
      <c r="G212" s="168">
        <v>1</v>
      </c>
      <c r="H212" s="169">
        <v>3004.8656430000001</v>
      </c>
      <c r="I212" s="194">
        <v>3004.8656430000001</v>
      </c>
      <c r="J212" s="181">
        <v>30.663599999999999</v>
      </c>
      <c r="K212" s="194">
        <v>97.994548683129196</v>
      </c>
      <c r="L212" s="195" t="s">
        <v>563</v>
      </c>
      <c r="M212" s="196" t="s">
        <v>786</v>
      </c>
      <c r="N212" s="70" t="str">
        <f>VLOOKUP(O212,[6]Consolidado!$B:$H,7,FALSE)</f>
        <v>Ingreso Parcial Nov.</v>
      </c>
      <c r="O212" s="164">
        <v>414</v>
      </c>
    </row>
    <row r="213" spans="1:15" s="71" customFormat="1" ht="16.5" customHeight="1" outlineLevel="1" x14ac:dyDescent="0.2">
      <c r="A213" s="162" t="s">
        <v>748</v>
      </c>
      <c r="B213" s="163">
        <v>43049</v>
      </c>
      <c r="C213" s="164"/>
      <c r="D213" s="165" t="s">
        <v>733</v>
      </c>
      <c r="E213" s="166" t="s">
        <v>33</v>
      </c>
      <c r="F213" s="167" t="s">
        <v>752</v>
      </c>
      <c r="G213" s="168">
        <v>50</v>
      </c>
      <c r="H213" s="169">
        <v>126.708727</v>
      </c>
      <c r="I213" s="194">
        <v>6335.4363499999999</v>
      </c>
      <c r="J213" s="181">
        <v>30.663599999999999</v>
      </c>
      <c r="K213" s="194">
        <v>206.61097685855543</v>
      </c>
      <c r="L213" s="195" t="s">
        <v>563</v>
      </c>
      <c r="M213" s="196" t="s">
        <v>786</v>
      </c>
      <c r="N213" s="70" t="str">
        <f>VLOOKUP(O213,[6]Consolidado!$B:$H,7,FALSE)</f>
        <v>Ingreso Parcial Nov.</v>
      </c>
      <c r="O213" s="164">
        <v>414</v>
      </c>
    </row>
    <row r="214" spans="1:15" s="71" customFormat="1" ht="16.5" customHeight="1" outlineLevel="1" x14ac:dyDescent="0.2">
      <c r="A214" s="162" t="s">
        <v>748</v>
      </c>
      <c r="B214" s="163">
        <v>43053</v>
      </c>
      <c r="C214" s="164"/>
      <c r="D214" s="165" t="s">
        <v>733</v>
      </c>
      <c r="E214" s="166" t="s">
        <v>40</v>
      </c>
      <c r="F214" s="167" t="s">
        <v>164</v>
      </c>
      <c r="G214" s="168">
        <v>5000</v>
      </c>
      <c r="H214" s="169">
        <v>0.1268</v>
      </c>
      <c r="I214" s="194">
        <v>634</v>
      </c>
      <c r="J214" s="181">
        <v>30.663599999999999</v>
      </c>
      <c r="K214" s="194">
        <v>20.675980641542417</v>
      </c>
      <c r="L214" s="195" t="s">
        <v>563</v>
      </c>
      <c r="M214" s="196" t="s">
        <v>808</v>
      </c>
      <c r="N214" s="70" t="str">
        <f>VLOOKUP(O214,[6]Consolidado!$B:$H,7,FALSE)</f>
        <v>Ingreso Parcial Nov.</v>
      </c>
      <c r="O214" s="164">
        <v>428</v>
      </c>
    </row>
    <row r="215" spans="1:15" s="71" customFormat="1" ht="16.5" customHeight="1" outlineLevel="1" x14ac:dyDescent="0.2">
      <c r="A215" s="162" t="s">
        <v>748</v>
      </c>
      <c r="B215" s="163">
        <v>43054</v>
      </c>
      <c r="C215" s="164"/>
      <c r="D215" s="165" t="s">
        <v>733</v>
      </c>
      <c r="E215" s="166" t="s">
        <v>40</v>
      </c>
      <c r="F215" s="167" t="s">
        <v>400</v>
      </c>
      <c r="G215" s="168">
        <v>450</v>
      </c>
      <c r="H215" s="169">
        <v>2.9723419999999998</v>
      </c>
      <c r="I215" s="194">
        <v>1337.5538999999999</v>
      </c>
      <c r="J215" s="181">
        <v>30.663599999999999</v>
      </c>
      <c r="K215" s="194">
        <v>43.620250068485106</v>
      </c>
      <c r="L215" s="195" t="s">
        <v>563</v>
      </c>
      <c r="M215" s="196" t="s">
        <v>785</v>
      </c>
      <c r="N215" s="70" t="str">
        <f>VLOOKUP(O215,[6]Consolidado!$B:$H,7,FALSE)</f>
        <v>Ingreso Parcial Nov.</v>
      </c>
      <c r="O215" s="164">
        <v>399</v>
      </c>
    </row>
    <row r="216" spans="1:15" s="71" customFormat="1" ht="16.5" customHeight="1" outlineLevel="1" x14ac:dyDescent="0.2">
      <c r="A216" s="162" t="s">
        <v>748</v>
      </c>
      <c r="B216" s="163">
        <v>43054</v>
      </c>
      <c r="C216" s="164"/>
      <c r="D216" s="165" t="s">
        <v>733</v>
      </c>
      <c r="E216" s="166" t="s">
        <v>40</v>
      </c>
      <c r="F216" s="167" t="s">
        <v>399</v>
      </c>
      <c r="G216" s="168">
        <v>450</v>
      </c>
      <c r="H216" s="169">
        <v>1.8814580000000001</v>
      </c>
      <c r="I216" s="194">
        <v>846.65610000000004</v>
      </c>
      <c r="J216" s="181">
        <v>30.663599999999999</v>
      </c>
      <c r="K216" s="194">
        <v>27.611112198176343</v>
      </c>
      <c r="L216" s="195" t="s">
        <v>563</v>
      </c>
      <c r="M216" s="196" t="s">
        <v>785</v>
      </c>
      <c r="N216" s="70" t="str">
        <f>VLOOKUP(O216,[6]Consolidado!$B:$H,7,FALSE)</f>
        <v>Ingreso Parcial Nov.</v>
      </c>
      <c r="O216" s="164">
        <v>399</v>
      </c>
    </row>
    <row r="217" spans="1:15" s="71" customFormat="1" ht="16.5" customHeight="1" outlineLevel="1" x14ac:dyDescent="0.2">
      <c r="A217" s="162" t="s">
        <v>748</v>
      </c>
      <c r="B217" s="163">
        <v>43056</v>
      </c>
      <c r="C217" s="164"/>
      <c r="D217" s="165" t="s">
        <v>733</v>
      </c>
      <c r="E217" s="166" t="s">
        <v>31</v>
      </c>
      <c r="F217" s="167" t="s">
        <v>457</v>
      </c>
      <c r="G217" s="168">
        <v>22.34</v>
      </c>
      <c r="H217" s="169">
        <v>426.937883</v>
      </c>
      <c r="I217" s="194">
        <v>9537.7923062200007</v>
      </c>
      <c r="J217" s="181">
        <v>30.663599999999999</v>
      </c>
      <c r="K217" s="194">
        <v>311.04607111428538</v>
      </c>
      <c r="L217" s="195" t="s">
        <v>563</v>
      </c>
      <c r="M217" s="196" t="s">
        <v>790</v>
      </c>
      <c r="N217" s="70" t="str">
        <f>VLOOKUP(O217,[6]Consolidado!$B:$H,7,FALSE)</f>
        <v>Ingreso Parcial Nov.</v>
      </c>
      <c r="O217" s="164">
        <v>430</v>
      </c>
    </row>
    <row r="218" spans="1:15" s="71" customFormat="1" ht="16.5" customHeight="1" outlineLevel="1" x14ac:dyDescent="0.2">
      <c r="A218" s="162" t="s">
        <v>748</v>
      </c>
      <c r="B218" s="163">
        <v>43054</v>
      </c>
      <c r="C218" s="164"/>
      <c r="D218" s="165" t="s">
        <v>733</v>
      </c>
      <c r="E218" s="166" t="s">
        <v>78</v>
      </c>
      <c r="F218" s="167" t="s">
        <v>77</v>
      </c>
      <c r="G218" s="168">
        <v>1200</v>
      </c>
      <c r="H218" s="169">
        <v>1.8334699999999999</v>
      </c>
      <c r="I218" s="194">
        <v>2200.1639999999998</v>
      </c>
      <c r="J218" s="181">
        <v>30.663599999999999</v>
      </c>
      <c r="K218" s="194">
        <v>71.751653426212187</v>
      </c>
      <c r="L218" s="195" t="s">
        <v>563</v>
      </c>
      <c r="M218" s="196" t="s">
        <v>809</v>
      </c>
      <c r="N218" s="70">
        <f>VLOOKUP(O218,[6]Consolidado!$B:$H,7,FALSE)</f>
        <v>0</v>
      </c>
      <c r="O218" s="164">
        <v>473</v>
      </c>
    </row>
    <row r="219" spans="1:15" s="71" customFormat="1" ht="16.5" customHeight="1" outlineLevel="1" x14ac:dyDescent="0.2">
      <c r="A219" s="162" t="s">
        <v>748</v>
      </c>
      <c r="B219" s="163">
        <v>43054</v>
      </c>
      <c r="C219" s="164"/>
      <c r="D219" s="165" t="s">
        <v>733</v>
      </c>
      <c r="E219" s="166" t="s">
        <v>40</v>
      </c>
      <c r="F219" s="167" t="s">
        <v>381</v>
      </c>
      <c r="G219" s="168">
        <v>1200</v>
      </c>
      <c r="H219" s="169">
        <v>0.49624400000000002</v>
      </c>
      <c r="I219" s="194">
        <v>595.49279999999999</v>
      </c>
      <c r="J219" s="181">
        <v>30.663599999999999</v>
      </c>
      <c r="K219" s="194">
        <v>19.42018549681055</v>
      </c>
      <c r="L219" s="195" t="s">
        <v>563</v>
      </c>
      <c r="M219" s="196" t="s">
        <v>809</v>
      </c>
      <c r="N219" s="70">
        <f>VLOOKUP(O219,[6]Consolidado!$B:$H,7,FALSE)</f>
        <v>0</v>
      </c>
      <c r="O219" s="164">
        <v>473</v>
      </c>
    </row>
    <row r="220" spans="1:15" s="71" customFormat="1" ht="16.5" customHeight="1" outlineLevel="1" x14ac:dyDescent="0.2">
      <c r="A220" s="162" t="s">
        <v>748</v>
      </c>
      <c r="B220" s="163">
        <v>43057</v>
      </c>
      <c r="C220" s="164"/>
      <c r="D220" s="165" t="s">
        <v>733</v>
      </c>
      <c r="E220" s="166" t="s">
        <v>40</v>
      </c>
      <c r="F220" s="167" t="s">
        <v>164</v>
      </c>
      <c r="G220" s="168">
        <v>5000</v>
      </c>
      <c r="H220" s="169">
        <v>0.1268</v>
      </c>
      <c r="I220" s="194">
        <v>634</v>
      </c>
      <c r="J220" s="181">
        <v>30.663599999999999</v>
      </c>
      <c r="K220" s="194">
        <v>20.675980641542417</v>
      </c>
      <c r="L220" s="195" t="s">
        <v>563</v>
      </c>
      <c r="M220" s="196" t="s">
        <v>809</v>
      </c>
      <c r="N220" s="70">
        <f>VLOOKUP(O220,[6]Consolidado!$B:$H,7,FALSE)</f>
        <v>0</v>
      </c>
      <c r="O220" s="164">
        <v>473</v>
      </c>
    </row>
    <row r="221" spans="1:15" s="71" customFormat="1" ht="16.5" customHeight="1" outlineLevel="1" x14ac:dyDescent="0.2">
      <c r="A221" s="162" t="s">
        <v>748</v>
      </c>
      <c r="B221" s="163">
        <v>43059</v>
      </c>
      <c r="C221" s="164"/>
      <c r="D221" s="165" t="s">
        <v>733</v>
      </c>
      <c r="E221" s="166" t="s">
        <v>78</v>
      </c>
      <c r="F221" s="167" t="s">
        <v>77</v>
      </c>
      <c r="G221" s="168">
        <v>4</v>
      </c>
      <c r="H221" s="169">
        <v>1.8334699999999999</v>
      </c>
      <c r="I221" s="194">
        <v>7.3338799999999997</v>
      </c>
      <c r="J221" s="181">
        <v>30.663599999999999</v>
      </c>
      <c r="K221" s="194">
        <v>0.23917217808737395</v>
      </c>
      <c r="L221" s="195" t="s">
        <v>575</v>
      </c>
      <c r="M221" s="196" t="s">
        <v>810</v>
      </c>
      <c r="N221" s="70">
        <f>VLOOKUP(O221,[6]Consolidado!$B:$H,7,FALSE)</f>
        <v>0</v>
      </c>
      <c r="O221" s="164">
        <v>509</v>
      </c>
    </row>
    <row r="222" spans="1:15" s="71" customFormat="1" ht="16.5" customHeight="1" outlineLevel="1" x14ac:dyDescent="0.2">
      <c r="A222" s="162" t="s">
        <v>748</v>
      </c>
      <c r="B222" s="163">
        <v>43059</v>
      </c>
      <c r="C222" s="164"/>
      <c r="D222" s="165" t="s">
        <v>733</v>
      </c>
      <c r="E222" s="166" t="s">
        <v>78</v>
      </c>
      <c r="F222" s="167" t="s">
        <v>77</v>
      </c>
      <c r="G222" s="168">
        <v>6</v>
      </c>
      <c r="H222" s="169">
        <v>1.8334699999999999</v>
      </c>
      <c r="I222" s="194">
        <v>11.000819999999999</v>
      </c>
      <c r="J222" s="181">
        <v>30.663599999999999</v>
      </c>
      <c r="K222" s="194">
        <v>0.3587582671310609</v>
      </c>
      <c r="L222" s="195" t="s">
        <v>575</v>
      </c>
      <c r="M222" s="196" t="s">
        <v>811</v>
      </c>
      <c r="N222" s="70">
        <f>VLOOKUP(O222,[6]Consolidado!$B:$H,7,FALSE)</f>
        <v>0</v>
      </c>
      <c r="O222" s="164">
        <v>513</v>
      </c>
    </row>
    <row r="223" spans="1:15" s="71" customFormat="1" ht="16.5" customHeight="1" outlineLevel="1" x14ac:dyDescent="0.2">
      <c r="A223" s="162" t="s">
        <v>748</v>
      </c>
      <c r="B223" s="163">
        <v>43061</v>
      </c>
      <c r="C223" s="164"/>
      <c r="D223" s="165" t="s">
        <v>733</v>
      </c>
      <c r="E223" s="166" t="s">
        <v>33</v>
      </c>
      <c r="F223" s="167" t="s">
        <v>753</v>
      </c>
      <c r="G223" s="168">
        <v>2</v>
      </c>
      <c r="H223" s="169">
        <v>3004.8656430000001</v>
      </c>
      <c r="I223" s="194">
        <v>6009.7312860000002</v>
      </c>
      <c r="J223" s="181">
        <v>30.663599999999999</v>
      </c>
      <c r="K223" s="194">
        <v>195.98909736625839</v>
      </c>
      <c r="L223" s="195" t="s">
        <v>563</v>
      </c>
      <c r="M223" s="196" t="s">
        <v>808</v>
      </c>
      <c r="N223" s="70" t="str">
        <f>VLOOKUP(O223,[6]Consolidado!$B:$H,7,FALSE)</f>
        <v>Ingreso Parcial Nov.</v>
      </c>
      <c r="O223" s="164">
        <v>428</v>
      </c>
    </row>
    <row r="224" spans="1:15" s="71" customFormat="1" ht="16.5" customHeight="1" outlineLevel="1" x14ac:dyDescent="0.2">
      <c r="A224" s="162" t="s">
        <v>748</v>
      </c>
      <c r="B224" s="163">
        <v>43061</v>
      </c>
      <c r="C224" s="164"/>
      <c r="D224" s="165" t="s">
        <v>733</v>
      </c>
      <c r="E224" s="166" t="s">
        <v>33</v>
      </c>
      <c r="F224" s="167" t="s">
        <v>751</v>
      </c>
      <c r="G224" s="168">
        <v>300</v>
      </c>
      <c r="H224" s="169">
        <v>102.022713</v>
      </c>
      <c r="I224" s="194">
        <v>30606.813899999997</v>
      </c>
      <c r="J224" s="181">
        <v>30.663599999999999</v>
      </c>
      <c r="K224" s="194">
        <v>998.14809415724176</v>
      </c>
      <c r="L224" s="195" t="s">
        <v>563</v>
      </c>
      <c r="M224" s="196" t="s">
        <v>808</v>
      </c>
      <c r="N224" s="70" t="str">
        <f>VLOOKUP(O224,[6]Consolidado!$B:$H,7,FALSE)</f>
        <v>Ingreso Parcial Nov.</v>
      </c>
      <c r="O224" s="164">
        <v>428</v>
      </c>
    </row>
    <row r="225" spans="1:15" s="71" customFormat="1" ht="16.5" customHeight="1" outlineLevel="1" x14ac:dyDescent="0.2">
      <c r="A225" s="162" t="s">
        <v>748</v>
      </c>
      <c r="B225" s="163">
        <v>43062</v>
      </c>
      <c r="C225" s="164"/>
      <c r="D225" s="165" t="s">
        <v>733</v>
      </c>
      <c r="E225" s="166" t="s">
        <v>40</v>
      </c>
      <c r="F225" s="167" t="s">
        <v>164</v>
      </c>
      <c r="G225" s="168">
        <v>5000</v>
      </c>
      <c r="H225" s="169">
        <v>0.1268</v>
      </c>
      <c r="I225" s="194">
        <v>634</v>
      </c>
      <c r="J225" s="181">
        <v>30.663599999999999</v>
      </c>
      <c r="K225" s="194">
        <v>20.675980641542417</v>
      </c>
      <c r="L225" s="195" t="s">
        <v>563</v>
      </c>
      <c r="M225" s="196" t="s">
        <v>812</v>
      </c>
      <c r="N225" s="70" t="str">
        <f>VLOOKUP(O225,[6]Consolidado!$B:$H,7,FALSE)</f>
        <v>Ingreso Parcial Nov.</v>
      </c>
      <c r="O225" s="164">
        <v>429</v>
      </c>
    </row>
    <row r="226" spans="1:15" s="71" customFormat="1" ht="16.5" customHeight="1" outlineLevel="1" x14ac:dyDescent="0.2">
      <c r="A226" s="162" t="s">
        <v>748</v>
      </c>
      <c r="B226" s="163">
        <v>43062</v>
      </c>
      <c r="C226" s="164"/>
      <c r="D226" s="165" t="s">
        <v>733</v>
      </c>
      <c r="E226" s="166" t="s">
        <v>40</v>
      </c>
      <c r="F226" s="167" t="s">
        <v>381</v>
      </c>
      <c r="G226" s="168">
        <v>500</v>
      </c>
      <c r="H226" s="169">
        <v>0.49624400000000002</v>
      </c>
      <c r="I226" s="194">
        <v>248.12200000000001</v>
      </c>
      <c r="J226" s="181">
        <v>30.663599999999999</v>
      </c>
      <c r="K226" s="194">
        <v>8.0917439570043967</v>
      </c>
      <c r="L226" s="195" t="s">
        <v>563</v>
      </c>
      <c r="M226" s="196" t="s">
        <v>809</v>
      </c>
      <c r="N226" s="70">
        <f>VLOOKUP(O226,[6]Consolidado!$B:$H,7,FALSE)</f>
        <v>0</v>
      </c>
      <c r="O226" s="164">
        <v>473</v>
      </c>
    </row>
    <row r="227" spans="1:15" s="71" customFormat="1" ht="16.5" customHeight="1" outlineLevel="1" x14ac:dyDescent="0.2">
      <c r="A227" s="162" t="s">
        <v>748</v>
      </c>
      <c r="B227" s="163">
        <v>43063</v>
      </c>
      <c r="C227" s="164"/>
      <c r="D227" s="165" t="s">
        <v>733</v>
      </c>
      <c r="E227" s="166" t="s">
        <v>40</v>
      </c>
      <c r="F227" s="167" t="s">
        <v>326</v>
      </c>
      <c r="G227" s="168">
        <v>175</v>
      </c>
      <c r="H227" s="169">
        <v>0.80806699999999998</v>
      </c>
      <c r="I227" s="194">
        <v>141.41172499999999</v>
      </c>
      <c r="J227" s="181">
        <v>30.663599999999999</v>
      </c>
      <c r="K227" s="194">
        <v>4.611713073481261</v>
      </c>
      <c r="L227" s="195" t="s">
        <v>575</v>
      </c>
      <c r="M227" s="196" t="s">
        <v>813</v>
      </c>
      <c r="N227" s="70">
        <f>VLOOKUP(O227,[6]Consolidado!$B:$H,7,FALSE)</f>
        <v>0</v>
      </c>
      <c r="O227" s="164">
        <v>518</v>
      </c>
    </row>
    <row r="228" spans="1:15" s="71" customFormat="1" ht="16.5" customHeight="1" outlineLevel="1" x14ac:dyDescent="0.2">
      <c r="A228" s="162" t="s">
        <v>748</v>
      </c>
      <c r="B228" s="163">
        <v>43064</v>
      </c>
      <c r="C228" s="164"/>
      <c r="D228" s="165" t="s">
        <v>733</v>
      </c>
      <c r="E228" s="166" t="s">
        <v>40</v>
      </c>
      <c r="F228" s="167" t="s">
        <v>400</v>
      </c>
      <c r="G228" s="168">
        <v>650</v>
      </c>
      <c r="H228" s="169">
        <v>2.9723419999999998</v>
      </c>
      <c r="I228" s="194">
        <v>1932.0222999999999</v>
      </c>
      <c r="J228" s="181">
        <v>30.663599999999999</v>
      </c>
      <c r="K228" s="194">
        <v>63.007027876700711</v>
      </c>
      <c r="L228" s="195" t="s">
        <v>563</v>
      </c>
      <c r="M228" s="196" t="s">
        <v>791</v>
      </c>
      <c r="N228" s="70" t="str">
        <f>VLOOKUP(O228,[6]Consolidado!$B:$H,7,FALSE)</f>
        <v>Ingreso Parcial Nov.</v>
      </c>
      <c r="O228" s="164">
        <v>431</v>
      </c>
    </row>
    <row r="229" spans="1:15" s="71" customFormat="1" ht="16.5" customHeight="1" outlineLevel="1" x14ac:dyDescent="0.2">
      <c r="A229" s="162" t="s">
        <v>748</v>
      </c>
      <c r="B229" s="163">
        <v>43064</v>
      </c>
      <c r="C229" s="164"/>
      <c r="D229" s="165" t="s">
        <v>733</v>
      </c>
      <c r="E229" s="166" t="s">
        <v>40</v>
      </c>
      <c r="F229" s="167" t="s">
        <v>399</v>
      </c>
      <c r="G229" s="168">
        <v>650</v>
      </c>
      <c r="H229" s="169">
        <v>1.8814580000000001</v>
      </c>
      <c r="I229" s="194">
        <v>1222.9476999999999</v>
      </c>
      <c r="J229" s="181">
        <v>30.663599999999999</v>
      </c>
      <c r="K229" s="194">
        <v>39.882717619588043</v>
      </c>
      <c r="L229" s="195" t="s">
        <v>563</v>
      </c>
      <c r="M229" s="196" t="s">
        <v>791</v>
      </c>
      <c r="N229" s="70" t="str">
        <f>VLOOKUP(O229,[6]Consolidado!$B:$H,7,FALSE)</f>
        <v>Ingreso Parcial Nov.</v>
      </c>
      <c r="O229" s="164">
        <v>431</v>
      </c>
    </row>
    <row r="230" spans="1:15" s="71" customFormat="1" ht="16.5" customHeight="1" outlineLevel="1" x14ac:dyDescent="0.2">
      <c r="A230" s="162" t="s">
        <v>748</v>
      </c>
      <c r="B230" s="163">
        <v>43066</v>
      </c>
      <c r="C230" s="164"/>
      <c r="D230" s="165" t="s">
        <v>733</v>
      </c>
      <c r="E230" s="166" t="s">
        <v>40</v>
      </c>
      <c r="F230" s="167" t="s">
        <v>314</v>
      </c>
      <c r="G230" s="168">
        <v>30</v>
      </c>
      <c r="H230" s="169">
        <v>0.40263599999999999</v>
      </c>
      <c r="I230" s="194">
        <v>12.079079999999999</v>
      </c>
      <c r="J230" s="181">
        <v>30.663599999999999</v>
      </c>
      <c r="K230" s="194">
        <v>0.39392243572183305</v>
      </c>
      <c r="L230" s="195" t="s">
        <v>490</v>
      </c>
      <c r="M230" s="196" t="s">
        <v>814</v>
      </c>
      <c r="N230" s="70">
        <f>VLOOKUP(O230,[6]Consolidado!$B:$H,7,FALSE)</f>
        <v>0</v>
      </c>
      <c r="O230" s="164">
        <v>476</v>
      </c>
    </row>
    <row r="231" spans="1:15" s="71" customFormat="1" ht="16.5" customHeight="1" outlineLevel="1" x14ac:dyDescent="0.2">
      <c r="A231" s="162" t="s">
        <v>748</v>
      </c>
      <c r="B231" s="163">
        <v>43066</v>
      </c>
      <c r="C231" s="164"/>
      <c r="D231" s="165" t="s">
        <v>733</v>
      </c>
      <c r="E231" s="166" t="s">
        <v>40</v>
      </c>
      <c r="F231" s="167" t="s">
        <v>326</v>
      </c>
      <c r="G231" s="168">
        <v>50</v>
      </c>
      <c r="H231" s="169">
        <v>0.80806699999999998</v>
      </c>
      <c r="I231" s="194">
        <v>40.403349999999996</v>
      </c>
      <c r="J231" s="181">
        <v>30.663599999999999</v>
      </c>
      <c r="K231" s="194">
        <v>1.3176323067089317</v>
      </c>
      <c r="L231" s="195" t="s">
        <v>490</v>
      </c>
      <c r="M231" s="196" t="s">
        <v>814</v>
      </c>
      <c r="N231" s="70">
        <f>VLOOKUP(O231,[6]Consolidado!$B:$H,7,FALSE)</f>
        <v>0</v>
      </c>
      <c r="O231" s="164">
        <v>476</v>
      </c>
    </row>
    <row r="232" spans="1:15" s="71" customFormat="1" ht="16.5" customHeight="1" outlineLevel="1" x14ac:dyDescent="0.2">
      <c r="A232" s="162" t="s">
        <v>748</v>
      </c>
      <c r="B232" s="163">
        <v>43066</v>
      </c>
      <c r="C232" s="164"/>
      <c r="D232" s="165" t="s">
        <v>733</v>
      </c>
      <c r="E232" s="166" t="s">
        <v>40</v>
      </c>
      <c r="F232" s="167" t="s">
        <v>112</v>
      </c>
      <c r="G232" s="168">
        <v>50</v>
      </c>
      <c r="H232" s="169">
        <v>0.59657000000000004</v>
      </c>
      <c r="I232" s="194">
        <v>29.828500000000002</v>
      </c>
      <c r="J232" s="181">
        <v>30.663599999999999</v>
      </c>
      <c r="K232" s="194">
        <v>0.9727657548363533</v>
      </c>
      <c r="L232" s="195" t="s">
        <v>490</v>
      </c>
      <c r="M232" s="196" t="s">
        <v>814</v>
      </c>
      <c r="N232" s="70">
        <f>VLOOKUP(O232,[6]Consolidado!$B:$H,7,FALSE)</f>
        <v>0</v>
      </c>
      <c r="O232" s="164">
        <v>476</v>
      </c>
    </row>
    <row r="233" spans="1:15" s="71" customFormat="1" ht="16.5" customHeight="1" outlineLevel="1" x14ac:dyDescent="0.2">
      <c r="A233" s="162" t="s">
        <v>748</v>
      </c>
      <c r="B233" s="163">
        <v>43066</v>
      </c>
      <c r="C233" s="164"/>
      <c r="D233" s="165" t="s">
        <v>733</v>
      </c>
      <c r="E233" s="166" t="s">
        <v>40</v>
      </c>
      <c r="F233" s="167" t="s">
        <v>314</v>
      </c>
      <c r="G233" s="168">
        <v>80</v>
      </c>
      <c r="H233" s="169">
        <v>0.40263599999999999</v>
      </c>
      <c r="I233" s="194">
        <v>32.210880000000003</v>
      </c>
      <c r="J233" s="181">
        <v>30.663599999999999</v>
      </c>
      <c r="K233" s="194">
        <v>1.050459828591555</v>
      </c>
      <c r="L233" s="195" t="s">
        <v>490</v>
      </c>
      <c r="M233" s="196" t="s">
        <v>814</v>
      </c>
      <c r="N233" s="70">
        <f>VLOOKUP(O233,[6]Consolidado!$B:$H,7,FALSE)</f>
        <v>0</v>
      </c>
      <c r="O233" s="164">
        <v>476</v>
      </c>
    </row>
    <row r="234" spans="1:15" s="71" customFormat="1" ht="16.5" customHeight="1" outlineLevel="1" x14ac:dyDescent="0.2">
      <c r="A234" s="162" t="s">
        <v>748</v>
      </c>
      <c r="B234" s="163">
        <v>43066</v>
      </c>
      <c r="C234" s="164"/>
      <c r="D234" s="165" t="s">
        <v>733</v>
      </c>
      <c r="E234" s="166" t="s">
        <v>40</v>
      </c>
      <c r="F234" s="167" t="s">
        <v>343</v>
      </c>
      <c r="G234" s="168">
        <v>6</v>
      </c>
      <c r="H234" s="169">
        <v>0.53120699999999998</v>
      </c>
      <c r="I234" s="194">
        <v>3.1872419999999999</v>
      </c>
      <c r="J234" s="181">
        <v>30.663599999999999</v>
      </c>
      <c r="K234" s="194">
        <v>0.10394219856768286</v>
      </c>
      <c r="L234" s="195" t="s">
        <v>490</v>
      </c>
      <c r="M234" s="196" t="s">
        <v>815</v>
      </c>
      <c r="N234" s="70">
        <f>VLOOKUP(O234,[6]Consolidado!$B:$H,7,FALSE)</f>
        <v>0</v>
      </c>
      <c r="O234" s="164">
        <v>490</v>
      </c>
    </row>
    <row r="235" spans="1:15" s="71" customFormat="1" ht="16.5" customHeight="1" outlineLevel="1" x14ac:dyDescent="0.2">
      <c r="A235" s="162" t="s">
        <v>748</v>
      </c>
      <c r="B235" s="163">
        <v>43066</v>
      </c>
      <c r="C235" s="164"/>
      <c r="D235" s="165" t="s">
        <v>733</v>
      </c>
      <c r="E235" s="166" t="s">
        <v>40</v>
      </c>
      <c r="F235" s="167" t="s">
        <v>314</v>
      </c>
      <c r="G235" s="168">
        <v>100</v>
      </c>
      <c r="H235" s="169">
        <v>0.40263599999999999</v>
      </c>
      <c r="I235" s="194">
        <v>40.263599999999997</v>
      </c>
      <c r="J235" s="181">
        <v>30.663599999999999</v>
      </c>
      <c r="K235" s="194">
        <v>1.3130747857394434</v>
      </c>
      <c r="L235" s="195" t="s">
        <v>490</v>
      </c>
      <c r="M235" s="196" t="s">
        <v>815</v>
      </c>
      <c r="N235" s="70">
        <f>VLOOKUP(O235,[6]Consolidado!$B:$H,7,FALSE)</f>
        <v>0</v>
      </c>
      <c r="O235" s="164">
        <v>490</v>
      </c>
    </row>
    <row r="236" spans="1:15" s="71" customFormat="1" ht="16.5" customHeight="1" outlineLevel="1" x14ac:dyDescent="0.2">
      <c r="A236" s="162" t="s">
        <v>748</v>
      </c>
      <c r="B236" s="163">
        <v>43066</v>
      </c>
      <c r="C236" s="164"/>
      <c r="D236" s="165" t="s">
        <v>733</v>
      </c>
      <c r="E236" s="166" t="s">
        <v>33</v>
      </c>
      <c r="F236" s="167" t="s">
        <v>753</v>
      </c>
      <c r="G236" s="168">
        <v>1</v>
      </c>
      <c r="H236" s="169">
        <v>3004.8656430000001</v>
      </c>
      <c r="I236" s="194">
        <v>3004.8656430000001</v>
      </c>
      <c r="J236" s="181">
        <v>30.663599999999999</v>
      </c>
      <c r="K236" s="194">
        <v>97.994548683129196</v>
      </c>
      <c r="L236" s="195" t="s">
        <v>563</v>
      </c>
      <c r="M236" s="196" t="s">
        <v>808</v>
      </c>
      <c r="N236" s="70" t="str">
        <f>VLOOKUP(O236,[6]Consolidado!$B:$H,7,FALSE)</f>
        <v>Ingreso Parcial Nov.</v>
      </c>
      <c r="O236" s="164">
        <v>428</v>
      </c>
    </row>
    <row r="237" spans="1:15" s="71" customFormat="1" ht="16.5" customHeight="1" outlineLevel="1" x14ac:dyDescent="0.2">
      <c r="A237" s="162" t="s">
        <v>748</v>
      </c>
      <c r="B237" s="163">
        <v>43066</v>
      </c>
      <c r="C237" s="164"/>
      <c r="D237" s="165" t="s">
        <v>733</v>
      </c>
      <c r="E237" s="166" t="s">
        <v>25</v>
      </c>
      <c r="F237" s="167" t="s">
        <v>755</v>
      </c>
      <c r="G237" s="168">
        <v>12.5</v>
      </c>
      <c r="H237" s="169">
        <v>140.81378000000001</v>
      </c>
      <c r="I237" s="194">
        <v>1760.1722500000001</v>
      </c>
      <c r="J237" s="181">
        <v>30.663599999999999</v>
      </c>
      <c r="K237" s="194">
        <v>57.40266146179836</v>
      </c>
      <c r="L237" s="195" t="s">
        <v>563</v>
      </c>
      <c r="M237" s="196" t="s">
        <v>791</v>
      </c>
      <c r="N237" s="70" t="str">
        <f>VLOOKUP(O237,[6]Consolidado!$B:$H,7,FALSE)</f>
        <v>Ingreso Parcial Nov.</v>
      </c>
      <c r="O237" s="164">
        <v>431</v>
      </c>
    </row>
    <row r="238" spans="1:15" s="71" customFormat="1" ht="16.5" customHeight="1" outlineLevel="1" x14ac:dyDescent="0.2">
      <c r="A238" s="162" t="s">
        <v>748</v>
      </c>
      <c r="B238" s="163">
        <v>43066</v>
      </c>
      <c r="C238" s="164"/>
      <c r="D238" s="165" t="s">
        <v>733</v>
      </c>
      <c r="E238" s="166" t="s">
        <v>25</v>
      </c>
      <c r="F238" s="167" t="s">
        <v>755</v>
      </c>
      <c r="G238" s="168">
        <v>12.5</v>
      </c>
      <c r="H238" s="169">
        <v>140.81378000000001</v>
      </c>
      <c r="I238" s="194">
        <v>1760.1722500000001</v>
      </c>
      <c r="J238" s="181">
        <v>30.663599999999999</v>
      </c>
      <c r="K238" s="194">
        <v>57.40266146179836</v>
      </c>
      <c r="L238" s="195" t="s">
        <v>563</v>
      </c>
      <c r="M238" s="196" t="s">
        <v>802</v>
      </c>
      <c r="N238" s="70">
        <f>VLOOKUP(O238,[6]Consolidado!$B:$H,7,FALSE)</f>
        <v>0</v>
      </c>
      <c r="O238" s="164">
        <v>457</v>
      </c>
    </row>
    <row r="239" spans="1:15" s="71" customFormat="1" ht="16.5" customHeight="1" outlineLevel="1" x14ac:dyDescent="0.2">
      <c r="A239" s="162" t="s">
        <v>748</v>
      </c>
      <c r="B239" s="163">
        <v>43066</v>
      </c>
      <c r="C239" s="164"/>
      <c r="D239" s="165" t="s">
        <v>733</v>
      </c>
      <c r="E239" s="166" t="s">
        <v>40</v>
      </c>
      <c r="F239" s="167" t="s">
        <v>371</v>
      </c>
      <c r="G239" s="168">
        <v>1300</v>
      </c>
      <c r="H239" s="169">
        <v>0.35764800000000002</v>
      </c>
      <c r="I239" s="194">
        <v>464.94240000000002</v>
      </c>
      <c r="J239" s="181">
        <v>30.663599999999999</v>
      </c>
      <c r="K239" s="194">
        <v>15.16268148553986</v>
      </c>
      <c r="L239" s="195" t="s">
        <v>563</v>
      </c>
      <c r="M239" s="196" t="s">
        <v>809</v>
      </c>
      <c r="N239" s="70">
        <f>VLOOKUP(O239,[6]Consolidado!$B:$H,7,FALSE)</f>
        <v>0</v>
      </c>
      <c r="O239" s="164">
        <v>473</v>
      </c>
    </row>
    <row r="240" spans="1:15" s="71" customFormat="1" ht="16.5" customHeight="1" outlineLevel="1" x14ac:dyDescent="0.2">
      <c r="A240" s="162" t="s">
        <v>748</v>
      </c>
      <c r="B240" s="163">
        <v>43066</v>
      </c>
      <c r="C240" s="164"/>
      <c r="D240" s="165" t="s">
        <v>733</v>
      </c>
      <c r="E240" s="166" t="s">
        <v>78</v>
      </c>
      <c r="F240" s="167" t="s">
        <v>77</v>
      </c>
      <c r="G240" s="168">
        <v>1200</v>
      </c>
      <c r="H240" s="169">
        <v>1.8334699999999999</v>
      </c>
      <c r="I240" s="194">
        <v>2200.1639999999998</v>
      </c>
      <c r="J240" s="181">
        <v>30.663599999999999</v>
      </c>
      <c r="K240" s="194">
        <v>71.751653426212187</v>
      </c>
      <c r="L240" s="195" t="s">
        <v>563</v>
      </c>
      <c r="M240" s="196" t="s">
        <v>812</v>
      </c>
      <c r="N240" s="70" t="str">
        <f>VLOOKUP(O240,[6]Consolidado!$B:$H,7,FALSE)</f>
        <v>Ingreso Parcial Nov.</v>
      </c>
      <c r="O240" s="164">
        <v>429</v>
      </c>
    </row>
    <row r="241" spans="1:15" s="71" customFormat="1" ht="16.5" customHeight="1" outlineLevel="1" x14ac:dyDescent="0.2">
      <c r="A241" s="162" t="s">
        <v>748</v>
      </c>
      <c r="B241" s="163">
        <v>43068</v>
      </c>
      <c r="C241" s="164"/>
      <c r="D241" s="165" t="s">
        <v>733</v>
      </c>
      <c r="E241" s="166" t="s">
        <v>51</v>
      </c>
      <c r="F241" s="167" t="s">
        <v>468</v>
      </c>
      <c r="G241" s="168">
        <v>90</v>
      </c>
      <c r="H241" s="169">
        <v>53.367150000000002</v>
      </c>
      <c r="I241" s="194">
        <v>4803.0434999999998</v>
      </c>
      <c r="J241" s="181">
        <v>30.663599999999999</v>
      </c>
      <c r="K241" s="194">
        <v>156.63664736038822</v>
      </c>
      <c r="L241" s="195" t="s">
        <v>563</v>
      </c>
      <c r="M241" s="196" t="s">
        <v>802</v>
      </c>
      <c r="N241" s="70">
        <f>VLOOKUP(O241,[6]Consolidado!$B:$H,7,FALSE)</f>
        <v>0</v>
      </c>
      <c r="O241" s="164">
        <v>457</v>
      </c>
    </row>
    <row r="242" spans="1:15" s="71" customFormat="1" ht="16.5" customHeight="1" outlineLevel="1" x14ac:dyDescent="0.2">
      <c r="A242" s="162" t="s">
        <v>748</v>
      </c>
      <c r="B242" s="163">
        <v>43068</v>
      </c>
      <c r="C242" s="164"/>
      <c r="D242" s="165" t="s">
        <v>733</v>
      </c>
      <c r="E242" s="166" t="s">
        <v>33</v>
      </c>
      <c r="F242" s="167" t="s">
        <v>753</v>
      </c>
      <c r="G242" s="168">
        <v>1</v>
      </c>
      <c r="H242" s="169">
        <v>3004.8656430000001</v>
      </c>
      <c r="I242" s="194">
        <v>3004.8656430000001</v>
      </c>
      <c r="J242" s="181">
        <v>30.663599999999999</v>
      </c>
      <c r="K242" s="194">
        <v>97.994548683129196</v>
      </c>
      <c r="L242" s="195" t="s">
        <v>563</v>
      </c>
      <c r="M242" s="196" t="s">
        <v>784</v>
      </c>
      <c r="N242" s="70" t="str">
        <f>VLOOKUP(O242,[6]Consolidado!$B:$H,7,FALSE)</f>
        <v>Ingreso Parcial Nov.</v>
      </c>
      <c r="O242" s="164">
        <v>398</v>
      </c>
    </row>
    <row r="243" spans="1:15" s="71" customFormat="1" ht="16.5" customHeight="1" outlineLevel="1" x14ac:dyDescent="0.2">
      <c r="A243" s="162" t="s">
        <v>748</v>
      </c>
      <c r="B243" s="163">
        <v>43068</v>
      </c>
      <c r="C243" s="164"/>
      <c r="D243" s="165" t="s">
        <v>733</v>
      </c>
      <c r="E243" s="166" t="s">
        <v>40</v>
      </c>
      <c r="F243" s="167" t="s">
        <v>98</v>
      </c>
      <c r="G243" s="168">
        <v>150</v>
      </c>
      <c r="H243" s="169">
        <v>0.24798899999999999</v>
      </c>
      <c r="I243" s="194">
        <v>37.198349999999998</v>
      </c>
      <c r="J243" s="181">
        <v>30.663599999999999</v>
      </c>
      <c r="K243" s="194">
        <v>1.2131109850115447</v>
      </c>
      <c r="L243" s="195" t="s">
        <v>575</v>
      </c>
      <c r="M243" s="196" t="s">
        <v>793</v>
      </c>
      <c r="N243" s="70">
        <f>VLOOKUP(O243,[6]Consolidado!$B:$H,7,FALSE)</f>
        <v>0</v>
      </c>
      <c r="O243" s="164">
        <v>446</v>
      </c>
    </row>
    <row r="244" spans="1:15" s="71" customFormat="1" ht="16.5" customHeight="1" outlineLevel="1" x14ac:dyDescent="0.2">
      <c r="A244" s="162" t="s">
        <v>748</v>
      </c>
      <c r="B244" s="163">
        <v>43068</v>
      </c>
      <c r="C244" s="164"/>
      <c r="D244" s="165" t="s">
        <v>733</v>
      </c>
      <c r="E244" s="166" t="s">
        <v>33</v>
      </c>
      <c r="F244" s="167" t="s">
        <v>753</v>
      </c>
      <c r="G244" s="168">
        <v>4</v>
      </c>
      <c r="H244" s="169">
        <v>3004.8656430000001</v>
      </c>
      <c r="I244" s="194">
        <v>12019.462572</v>
      </c>
      <c r="J244" s="181">
        <v>30.663599999999999</v>
      </c>
      <c r="K244" s="194">
        <v>391.97819473251678</v>
      </c>
      <c r="L244" s="195" t="s">
        <v>563</v>
      </c>
      <c r="M244" s="196" t="s">
        <v>816</v>
      </c>
      <c r="N244" s="70" t="str">
        <f>VLOOKUP(O244,[6]Consolidado!$B:$H,7,FALSE)</f>
        <v>Ingreso Parcial Nov.</v>
      </c>
      <c r="O244" s="164">
        <v>397</v>
      </c>
    </row>
    <row r="245" spans="1:15" s="71" customFormat="1" ht="16.5" customHeight="1" outlineLevel="1" x14ac:dyDescent="0.2">
      <c r="A245" s="162" t="s">
        <v>748</v>
      </c>
      <c r="B245" s="163">
        <v>43068</v>
      </c>
      <c r="C245" s="164"/>
      <c r="D245" s="165" t="s">
        <v>733</v>
      </c>
      <c r="E245" s="166" t="s">
        <v>33</v>
      </c>
      <c r="F245" s="167" t="s">
        <v>751</v>
      </c>
      <c r="G245" s="168">
        <v>200</v>
      </c>
      <c r="H245" s="169">
        <v>102.022713</v>
      </c>
      <c r="I245" s="194">
        <v>20404.542600000001</v>
      </c>
      <c r="J245" s="181">
        <v>30.663599999999999</v>
      </c>
      <c r="K245" s="194">
        <v>665.43206277149454</v>
      </c>
      <c r="L245" s="195" t="s">
        <v>563</v>
      </c>
      <c r="M245" s="196" t="s">
        <v>816</v>
      </c>
      <c r="N245" s="70" t="str">
        <f>VLOOKUP(O245,[6]Consolidado!$B:$H,7,FALSE)</f>
        <v>Ingreso Parcial Nov.</v>
      </c>
      <c r="O245" s="164">
        <v>397</v>
      </c>
    </row>
    <row r="246" spans="1:15" s="71" customFormat="1" ht="16.5" customHeight="1" outlineLevel="1" x14ac:dyDescent="0.2">
      <c r="A246" s="162" t="s">
        <v>748</v>
      </c>
      <c r="B246" s="163">
        <v>43069</v>
      </c>
      <c r="C246" s="164"/>
      <c r="D246" s="165" t="s">
        <v>733</v>
      </c>
      <c r="E246" s="166" t="s">
        <v>28</v>
      </c>
      <c r="F246" s="167" t="s">
        <v>469</v>
      </c>
      <c r="G246" s="168">
        <v>1</v>
      </c>
      <c r="H246" s="169">
        <v>852.17</v>
      </c>
      <c r="I246" s="194">
        <v>852.17</v>
      </c>
      <c r="J246" s="181">
        <v>30.663599999999999</v>
      </c>
      <c r="K246" s="194">
        <v>27.790931267039745</v>
      </c>
      <c r="L246" s="195" t="s">
        <v>490</v>
      </c>
      <c r="M246" s="196" t="s">
        <v>814</v>
      </c>
      <c r="N246" s="70">
        <f>VLOOKUP(O246,[6]Consolidado!$B:$H,7,FALSE)</f>
        <v>0</v>
      </c>
      <c r="O246" s="164">
        <v>476</v>
      </c>
    </row>
    <row r="247" spans="1:15" s="71" customFormat="1" ht="16.5" customHeight="1" outlineLevel="1" x14ac:dyDescent="0.2">
      <c r="A247" s="162" t="s">
        <v>748</v>
      </c>
      <c r="B247" s="163">
        <v>43069</v>
      </c>
      <c r="C247" s="164"/>
      <c r="D247" s="165" t="s">
        <v>733</v>
      </c>
      <c r="E247" s="166" t="s">
        <v>78</v>
      </c>
      <c r="F247" s="167" t="s">
        <v>352</v>
      </c>
      <c r="G247" s="168">
        <v>25</v>
      </c>
      <c r="H247" s="169">
        <v>2.2835860000000001</v>
      </c>
      <c r="I247" s="194">
        <v>57.089650000000006</v>
      </c>
      <c r="J247" s="181">
        <v>30.663599999999999</v>
      </c>
      <c r="K247" s="194">
        <v>1.8618052022593565</v>
      </c>
      <c r="L247" s="195" t="s">
        <v>490</v>
      </c>
      <c r="M247" s="196" t="s">
        <v>817</v>
      </c>
      <c r="N247" s="70">
        <f>VLOOKUP(O247,[6]Consolidado!$B:$H,7,FALSE)</f>
        <v>0</v>
      </c>
      <c r="O247" s="164">
        <v>479</v>
      </c>
    </row>
    <row r="248" spans="1:15" s="71" customFormat="1" ht="16.5" customHeight="1" outlineLevel="1" x14ac:dyDescent="0.2">
      <c r="A248" s="162" t="s">
        <v>748</v>
      </c>
      <c r="B248" s="163">
        <v>43069</v>
      </c>
      <c r="C248" s="164"/>
      <c r="D248" s="165" t="s">
        <v>733</v>
      </c>
      <c r="E248" s="166" t="s">
        <v>40</v>
      </c>
      <c r="F248" s="167" t="s">
        <v>381</v>
      </c>
      <c r="G248" s="168">
        <v>40</v>
      </c>
      <c r="H248" s="169">
        <v>0.49624400000000002</v>
      </c>
      <c r="I248" s="194">
        <v>19.84976</v>
      </c>
      <c r="J248" s="181">
        <v>30.663599999999999</v>
      </c>
      <c r="K248" s="194">
        <v>0.64733951656035171</v>
      </c>
      <c r="L248" s="195" t="s">
        <v>490</v>
      </c>
      <c r="M248" s="196" t="s">
        <v>817</v>
      </c>
      <c r="N248" s="70">
        <f>VLOOKUP(O248,[6]Consolidado!$B:$H,7,FALSE)</f>
        <v>0</v>
      </c>
      <c r="O248" s="164">
        <v>479</v>
      </c>
    </row>
    <row r="249" spans="1:15" s="71" customFormat="1" ht="16.5" customHeight="1" outlineLevel="1" x14ac:dyDescent="0.2">
      <c r="A249" s="60" t="s">
        <v>603</v>
      </c>
      <c r="B249" s="61">
        <v>42752</v>
      </c>
      <c r="C249" s="62"/>
      <c r="D249" s="63" t="str">
        <f>VLOOKUP(O249,[6]Consolidado!$B:$E,4,FALSE)</f>
        <v>Finalizada</v>
      </c>
      <c r="E249" s="64" t="s">
        <v>33</v>
      </c>
      <c r="F249" s="65" t="s">
        <v>35</v>
      </c>
      <c r="G249" s="66">
        <v>2</v>
      </c>
      <c r="H249" s="67">
        <v>159.37412205952378</v>
      </c>
      <c r="I249" s="85">
        <f t="shared" ref="I249:I270" si="0">G249*H249</f>
        <v>318.74824411904757</v>
      </c>
      <c r="J249" s="86">
        <v>29.4465</v>
      </c>
      <c r="K249" s="85">
        <f t="shared" ref="K249:K270" si="1">IFERROR(I249/J249,0)</f>
        <v>10.824656380861819</v>
      </c>
      <c r="L249" s="68" t="str">
        <f>VLOOKUP(O249,[6]Consolidado!$B:$E,2,FALSE)</f>
        <v>Manhattan west</v>
      </c>
      <c r="M249" s="69" t="str">
        <f>VLOOKUP(O249,[6]Consolidado!$B:$E,3,FALSE)</f>
        <v xml:space="preserve">F-139 Banquette @ Corridor </v>
      </c>
      <c r="N249" s="70" t="str">
        <f>VLOOKUP(O249,[6]Consolidado!$B:$H,7,FALSE)</f>
        <v>Enero</v>
      </c>
      <c r="O249" s="62">
        <v>82</v>
      </c>
    </row>
    <row r="250" spans="1:15" s="71" customFormat="1" ht="16.5" customHeight="1" outlineLevel="1" x14ac:dyDescent="0.2">
      <c r="A250" s="60" t="s">
        <v>603</v>
      </c>
      <c r="B250" s="61">
        <v>42752</v>
      </c>
      <c r="C250" s="62"/>
      <c r="D250" s="63" t="str">
        <f>VLOOKUP(O250,[6]Consolidado!$B:$E,4,FALSE)</f>
        <v>Finalizada</v>
      </c>
      <c r="E250" s="64" t="s">
        <v>33</v>
      </c>
      <c r="F250" s="65" t="s">
        <v>34</v>
      </c>
      <c r="G250" s="66">
        <v>6</v>
      </c>
      <c r="H250" s="67">
        <v>41.916666666666664</v>
      </c>
      <c r="I250" s="85">
        <f t="shared" si="0"/>
        <v>251.5</v>
      </c>
      <c r="J250" s="86">
        <v>29.4465</v>
      </c>
      <c r="K250" s="85">
        <f t="shared" si="1"/>
        <v>8.5409131815326091</v>
      </c>
      <c r="L250" s="68" t="str">
        <f>VLOOKUP(O250,[6]Consolidado!$B:$E,2,FALSE)</f>
        <v>Manhattan west</v>
      </c>
      <c r="M250" s="69" t="str">
        <f>VLOOKUP(O250,[6]Consolidado!$B:$E,3,FALSE)</f>
        <v xml:space="preserve">F-139 Banquette @ Corridor </v>
      </c>
      <c r="N250" s="70" t="str">
        <f>VLOOKUP(O250,[6]Consolidado!$B:$H,7,FALSE)</f>
        <v>Enero</v>
      </c>
      <c r="O250" s="62">
        <v>82</v>
      </c>
    </row>
    <row r="251" spans="1:15" s="71" customFormat="1" ht="16.5" customHeight="1" outlineLevel="1" x14ac:dyDescent="0.2">
      <c r="A251" s="60" t="s">
        <v>603</v>
      </c>
      <c r="B251" s="61">
        <v>42752</v>
      </c>
      <c r="C251" s="62"/>
      <c r="D251" s="63" t="str">
        <f>VLOOKUP(O251,[6]Consolidado!$B:$E,4,FALSE)</f>
        <v>Finalizada</v>
      </c>
      <c r="E251" s="64" t="s">
        <v>31</v>
      </c>
      <c r="F251" s="65" t="s">
        <v>32</v>
      </c>
      <c r="G251" s="66">
        <v>175</v>
      </c>
      <c r="H251" s="67">
        <v>29.387499999999999</v>
      </c>
      <c r="I251" s="85">
        <f t="shared" si="0"/>
        <v>5142.8125</v>
      </c>
      <c r="J251" s="86">
        <v>29.4465</v>
      </c>
      <c r="K251" s="85">
        <f t="shared" si="1"/>
        <v>174.64936410099673</v>
      </c>
      <c r="L251" s="68" t="str">
        <f>VLOOKUP(O251,[6]Consolidado!$B:$E,2,FALSE)</f>
        <v>Manhattan west</v>
      </c>
      <c r="M251" s="69" t="str">
        <f>VLOOKUP(O251,[6]Consolidado!$B:$E,3,FALSE)</f>
        <v>F-196 Library Shelving</v>
      </c>
      <c r="N251" s="70" t="str">
        <f>VLOOKUP(O251,[6]Consolidado!$B:$H,7,FALSE)</f>
        <v>Enero</v>
      </c>
      <c r="O251" s="62">
        <v>83</v>
      </c>
    </row>
    <row r="252" spans="1:15" s="71" customFormat="1" ht="16.5" customHeight="1" outlineLevel="1" x14ac:dyDescent="0.2">
      <c r="A252" s="60" t="s">
        <v>603</v>
      </c>
      <c r="B252" s="61">
        <v>42752</v>
      </c>
      <c r="C252" s="62"/>
      <c r="D252" s="63" t="str">
        <f>VLOOKUP(O252,[6]Consolidado!$B:$E,4,FALSE)</f>
        <v>Finalizada</v>
      </c>
      <c r="E252" s="64" t="s">
        <v>33</v>
      </c>
      <c r="F252" s="65" t="s">
        <v>35</v>
      </c>
      <c r="G252" s="66">
        <v>8</v>
      </c>
      <c r="H252" s="67">
        <v>159.37412205952378</v>
      </c>
      <c r="I252" s="85">
        <f t="shared" si="0"/>
        <v>1274.9929764761903</v>
      </c>
      <c r="J252" s="86">
        <v>29.4465</v>
      </c>
      <c r="K252" s="85">
        <f t="shared" si="1"/>
        <v>43.298625523447278</v>
      </c>
      <c r="L252" s="68" t="str">
        <f>VLOOKUP(O252,[6]Consolidado!$B:$E,2,FALSE)</f>
        <v>Manhattan west</v>
      </c>
      <c r="M252" s="69" t="str">
        <f>VLOOKUP(O252,[6]Consolidado!$B:$E,3,FALSE)</f>
        <v>F-196 Library Shelving</v>
      </c>
      <c r="N252" s="70" t="str">
        <f>VLOOKUP(O252,[6]Consolidado!$B:$H,7,FALSE)</f>
        <v>Enero</v>
      </c>
      <c r="O252" s="62">
        <v>83</v>
      </c>
    </row>
    <row r="253" spans="1:15" s="71" customFormat="1" ht="16.5" customHeight="1" outlineLevel="1" x14ac:dyDescent="0.2">
      <c r="A253" s="60" t="s">
        <v>603</v>
      </c>
      <c r="B253" s="61">
        <v>42752</v>
      </c>
      <c r="C253" s="62"/>
      <c r="D253" s="63" t="str">
        <f>VLOOKUP(O253,[6]Consolidado!$B:$E,4,FALSE)</f>
        <v>Finalizada</v>
      </c>
      <c r="E253" s="64" t="s">
        <v>33</v>
      </c>
      <c r="F253" s="65" t="s">
        <v>34</v>
      </c>
      <c r="G253" s="66">
        <v>20</v>
      </c>
      <c r="H253" s="67">
        <v>41.916666666666664</v>
      </c>
      <c r="I253" s="85">
        <f t="shared" si="0"/>
        <v>838.33333333333326</v>
      </c>
      <c r="J253" s="86">
        <v>29.4465</v>
      </c>
      <c r="K253" s="85">
        <f t="shared" si="1"/>
        <v>28.469710605108698</v>
      </c>
      <c r="L253" s="68" t="str">
        <f>VLOOKUP(O253,[6]Consolidado!$B:$E,2,FALSE)</f>
        <v>Manhattan west</v>
      </c>
      <c r="M253" s="69" t="str">
        <f>VLOOKUP(O253,[6]Consolidado!$B:$E,3,FALSE)</f>
        <v>F-196 Library Shelving</v>
      </c>
      <c r="N253" s="70" t="str">
        <f>VLOOKUP(O253,[6]Consolidado!$B:$H,7,FALSE)</f>
        <v>Enero</v>
      </c>
      <c r="O253" s="62">
        <v>83</v>
      </c>
    </row>
    <row r="254" spans="1:15" s="71" customFormat="1" ht="16.5" customHeight="1" outlineLevel="1" x14ac:dyDescent="0.2">
      <c r="A254" s="60" t="s">
        <v>603</v>
      </c>
      <c r="B254" s="61">
        <v>42752</v>
      </c>
      <c r="C254" s="62"/>
      <c r="D254" s="63" t="str">
        <f>VLOOKUP(O254,[6]Consolidado!$B:$E,4,FALSE)</f>
        <v>Finalizada</v>
      </c>
      <c r="E254" s="64" t="s">
        <v>31</v>
      </c>
      <c r="F254" s="65" t="s">
        <v>32</v>
      </c>
      <c r="G254" s="66">
        <v>8</v>
      </c>
      <c r="H254" s="67">
        <v>29.387499999999999</v>
      </c>
      <c r="I254" s="85">
        <f t="shared" si="0"/>
        <v>235.1</v>
      </c>
      <c r="J254" s="86">
        <v>29.4465</v>
      </c>
      <c r="K254" s="85">
        <f t="shared" si="1"/>
        <v>7.9839709303312789</v>
      </c>
      <c r="L254" s="68" t="str">
        <f>VLOOKUP(O254,[6]Consolidado!$B:$E,2,FALSE)</f>
        <v>Commons Bar &amp; Restaurant</v>
      </c>
      <c r="M254" s="69" t="str">
        <f>VLOOKUP(O254,[6]Consolidado!$B:$E,3,FALSE)</f>
        <v>A8 Shelving Cabinet Unit</v>
      </c>
      <c r="N254" s="70" t="str">
        <f>VLOOKUP(O254,[6]Consolidado!$B:$H,7,FALSE)</f>
        <v>Febrero</v>
      </c>
      <c r="O254" s="62">
        <v>110</v>
      </c>
    </row>
    <row r="255" spans="1:15" s="71" customFormat="1" ht="16.5" customHeight="1" outlineLevel="1" x14ac:dyDescent="0.2">
      <c r="A255" s="60" t="s">
        <v>603</v>
      </c>
      <c r="B255" s="61">
        <v>42752</v>
      </c>
      <c r="C255" s="62"/>
      <c r="D255" s="63" t="str">
        <f>VLOOKUP(O255,[6]Consolidado!$B:$E,4,FALSE)</f>
        <v>Finalizada</v>
      </c>
      <c r="E255" s="64" t="s">
        <v>33</v>
      </c>
      <c r="F255" s="65" t="s">
        <v>34</v>
      </c>
      <c r="G255" s="66">
        <v>1</v>
      </c>
      <c r="H255" s="67">
        <v>41.916666666666664</v>
      </c>
      <c r="I255" s="85">
        <f t="shared" si="0"/>
        <v>41.916666666666664</v>
      </c>
      <c r="J255" s="86">
        <v>29.4465</v>
      </c>
      <c r="K255" s="85">
        <f t="shared" si="1"/>
        <v>1.423485530255435</v>
      </c>
      <c r="L255" s="68" t="str">
        <f>VLOOKUP(O255,[6]Consolidado!$B:$E,2,FALSE)</f>
        <v>Commons Bar &amp; Restaurant</v>
      </c>
      <c r="M255" s="69" t="str">
        <f>VLOOKUP(O255,[6]Consolidado!$B:$E,3,FALSE)</f>
        <v>A8 Shelving Cabinet Unit</v>
      </c>
      <c r="N255" s="70" t="str">
        <f>VLOOKUP(O255,[6]Consolidado!$B:$H,7,FALSE)</f>
        <v>Febrero</v>
      </c>
      <c r="O255" s="62">
        <v>110</v>
      </c>
    </row>
    <row r="256" spans="1:15" s="71" customFormat="1" ht="16.5" customHeight="1" outlineLevel="1" x14ac:dyDescent="0.2">
      <c r="A256" s="60" t="s">
        <v>603</v>
      </c>
      <c r="B256" s="61">
        <v>42752</v>
      </c>
      <c r="C256" s="62"/>
      <c r="D256" s="63" t="str">
        <f>VLOOKUP(O256,[6]Consolidado!$B:$E,4,FALSE)</f>
        <v>Finalizada</v>
      </c>
      <c r="E256" s="64" t="s">
        <v>31</v>
      </c>
      <c r="F256" s="65" t="s">
        <v>32</v>
      </c>
      <c r="G256" s="66">
        <v>7</v>
      </c>
      <c r="H256" s="67">
        <v>29.387499999999999</v>
      </c>
      <c r="I256" s="85">
        <f t="shared" si="0"/>
        <v>205.71250000000001</v>
      </c>
      <c r="J256" s="86">
        <v>29.4465</v>
      </c>
      <c r="K256" s="85">
        <f t="shared" si="1"/>
        <v>6.9859745640398687</v>
      </c>
      <c r="L256" s="68" t="str">
        <f>VLOOKUP(O256,[6]Consolidado!$B:$E,2,FALSE)</f>
        <v>Commons Bar &amp; Restaurant</v>
      </c>
      <c r="M256" s="69" t="str">
        <f>VLOOKUP(O256,[6]Consolidado!$B:$E,3,FALSE)</f>
        <v>A4 POS Station</v>
      </c>
      <c r="N256" s="70" t="str">
        <f>VLOOKUP(O256,[6]Consolidado!$B:$H,7,FALSE)</f>
        <v>Febrero</v>
      </c>
      <c r="O256" s="62">
        <v>109</v>
      </c>
    </row>
    <row r="257" spans="1:15" s="71" customFormat="1" ht="16.5" customHeight="1" outlineLevel="1" x14ac:dyDescent="0.2">
      <c r="A257" s="60" t="s">
        <v>603</v>
      </c>
      <c r="B257" s="61">
        <v>42752</v>
      </c>
      <c r="C257" s="62"/>
      <c r="D257" s="63" t="str">
        <f>VLOOKUP(O257,[6]Consolidado!$B:$E,4,FALSE)</f>
        <v>Finalizada</v>
      </c>
      <c r="E257" s="64" t="s">
        <v>33</v>
      </c>
      <c r="F257" s="65" t="s">
        <v>34</v>
      </c>
      <c r="G257" s="66">
        <v>1</v>
      </c>
      <c r="H257" s="67">
        <v>41.916666666666664</v>
      </c>
      <c r="I257" s="85">
        <f t="shared" si="0"/>
        <v>41.916666666666664</v>
      </c>
      <c r="J257" s="86">
        <v>29.4465</v>
      </c>
      <c r="K257" s="85">
        <f t="shared" si="1"/>
        <v>1.423485530255435</v>
      </c>
      <c r="L257" s="68" t="str">
        <f>VLOOKUP(O257,[6]Consolidado!$B:$E,2,FALSE)</f>
        <v>Commons Bar &amp; Restaurant</v>
      </c>
      <c r="M257" s="69" t="str">
        <f>VLOOKUP(O257,[6]Consolidado!$B:$E,3,FALSE)</f>
        <v>A4 POS Station</v>
      </c>
      <c r="N257" s="70" t="str">
        <f>VLOOKUP(O257,[6]Consolidado!$B:$H,7,FALSE)</f>
        <v>Febrero</v>
      </c>
      <c r="O257" s="62">
        <v>109</v>
      </c>
    </row>
    <row r="258" spans="1:15" s="71" customFormat="1" ht="16.5" customHeight="1" outlineLevel="1" x14ac:dyDescent="0.2">
      <c r="A258" s="60" t="s">
        <v>603</v>
      </c>
      <c r="B258" s="61">
        <v>42752</v>
      </c>
      <c r="C258" s="62"/>
      <c r="D258" s="63" t="str">
        <f>VLOOKUP(O258,[6]Consolidado!$B:$E,4,FALSE)</f>
        <v>Finalizada</v>
      </c>
      <c r="E258" s="64" t="s">
        <v>33</v>
      </c>
      <c r="F258" s="65" t="s">
        <v>35</v>
      </c>
      <c r="G258" s="66">
        <v>1</v>
      </c>
      <c r="H258" s="67">
        <v>159.37412205952378</v>
      </c>
      <c r="I258" s="85">
        <f t="shared" si="0"/>
        <v>159.37412205952378</v>
      </c>
      <c r="J258" s="86">
        <v>29.4465</v>
      </c>
      <c r="K258" s="85">
        <f t="shared" si="1"/>
        <v>5.4123281904309097</v>
      </c>
      <c r="L258" s="68" t="str">
        <f>VLOOKUP(O258,[6]Consolidado!$B:$E,2,FALSE)</f>
        <v>Commons Bar &amp; Restaurant</v>
      </c>
      <c r="M258" s="69" t="str">
        <f>VLOOKUP(O258,[6]Consolidado!$B:$E,3,FALSE)</f>
        <v>A4 POS Station</v>
      </c>
      <c r="N258" s="70" t="str">
        <f>VLOOKUP(O258,[6]Consolidado!$B:$H,7,FALSE)</f>
        <v>Febrero</v>
      </c>
      <c r="O258" s="62">
        <v>109</v>
      </c>
    </row>
    <row r="259" spans="1:15" s="71" customFormat="1" ht="16.5" customHeight="1" outlineLevel="1" x14ac:dyDescent="0.2">
      <c r="A259" s="60" t="s">
        <v>603</v>
      </c>
      <c r="B259" s="61">
        <v>42752</v>
      </c>
      <c r="C259" s="62"/>
      <c r="D259" s="63" t="str">
        <f>VLOOKUP(O259,[6]Consolidado!$B:$E,4,FALSE)</f>
        <v>Finalizada</v>
      </c>
      <c r="E259" s="64" t="s">
        <v>31</v>
      </c>
      <c r="F259" s="65" t="s">
        <v>608</v>
      </c>
      <c r="G259" s="66">
        <v>39.92</v>
      </c>
      <c r="H259" s="67">
        <v>23.172039239656502</v>
      </c>
      <c r="I259" s="85">
        <f t="shared" si="0"/>
        <v>925.02780644708764</v>
      </c>
      <c r="J259" s="86">
        <v>29.4465</v>
      </c>
      <c r="K259" s="85">
        <f t="shared" si="1"/>
        <v>31.413845667467701</v>
      </c>
      <c r="L259" s="68" t="str">
        <f>VLOOKUP(O259,[6]Consolidado!$B:$E,2,FALSE)</f>
        <v>Manhattan west</v>
      </c>
      <c r="M259" s="69" t="str">
        <f>VLOOKUP(O259,[6]Consolidado!$B:$E,3,FALSE)</f>
        <v>F-118 Communal table @ library</v>
      </c>
      <c r="N259" s="70" t="str">
        <f>VLOOKUP(O259,[6]Consolidado!$B:$H,7,FALSE)</f>
        <v>Enero</v>
      </c>
      <c r="O259" s="62">
        <v>81</v>
      </c>
    </row>
    <row r="260" spans="1:15" s="71" customFormat="1" ht="16.5" customHeight="1" outlineLevel="1" x14ac:dyDescent="0.2">
      <c r="A260" s="60" t="s">
        <v>603</v>
      </c>
      <c r="B260" s="61">
        <v>42752</v>
      </c>
      <c r="C260" s="62"/>
      <c r="D260" s="63" t="str">
        <f>VLOOKUP(O260,[6]Consolidado!$B:$E,4,FALSE)</f>
        <v>Finalizada</v>
      </c>
      <c r="E260" s="64" t="s">
        <v>159</v>
      </c>
      <c r="F260" s="65" t="s">
        <v>609</v>
      </c>
      <c r="G260" s="66">
        <v>15</v>
      </c>
      <c r="H260" s="67">
        <v>193.3411111111111</v>
      </c>
      <c r="I260" s="85">
        <f t="shared" si="0"/>
        <v>2900.1166666666668</v>
      </c>
      <c r="J260" s="86">
        <v>29.4465</v>
      </c>
      <c r="K260" s="85">
        <f t="shared" si="1"/>
        <v>98.487652748770373</v>
      </c>
      <c r="L260" s="68" t="str">
        <f>VLOOKUP(O260,[6]Consolidado!$B:$E,2,FALSE)</f>
        <v>Manhattan west</v>
      </c>
      <c r="M260" s="69" t="str">
        <f>VLOOKUP(O260,[6]Consolidado!$B:$E,3,FALSE)</f>
        <v>F-118 Communal table @ library</v>
      </c>
      <c r="N260" s="70" t="str">
        <f>VLOOKUP(O260,[6]Consolidado!$B:$H,7,FALSE)</f>
        <v>Enero</v>
      </c>
      <c r="O260" s="62">
        <v>81</v>
      </c>
    </row>
    <row r="261" spans="1:15" s="71" customFormat="1" ht="16.5" customHeight="1" outlineLevel="1" x14ac:dyDescent="0.2">
      <c r="A261" s="60" t="s">
        <v>603</v>
      </c>
      <c r="B261" s="61">
        <v>42752</v>
      </c>
      <c r="C261" s="62"/>
      <c r="D261" s="63" t="str">
        <f>VLOOKUP(O261,[6]Consolidado!$B:$E,4,FALSE)</f>
        <v>Finalizada</v>
      </c>
      <c r="E261" s="64" t="s">
        <v>31</v>
      </c>
      <c r="F261" s="65" t="s">
        <v>258</v>
      </c>
      <c r="G261" s="66">
        <v>2</v>
      </c>
      <c r="H261" s="67">
        <v>176.55</v>
      </c>
      <c r="I261" s="85">
        <f t="shared" si="0"/>
        <v>353.1</v>
      </c>
      <c r="J261" s="86">
        <v>29.4465</v>
      </c>
      <c r="K261" s="85">
        <f t="shared" si="1"/>
        <v>11.99123834751159</v>
      </c>
      <c r="L261" s="68" t="str">
        <f>VLOOKUP(O261,[6]Consolidado!$B:$E,2,FALSE)</f>
        <v>Manhattan west</v>
      </c>
      <c r="M261" s="69" t="str">
        <f>VLOOKUP(O261,[6]Consolidado!$B:$E,3,FALSE)</f>
        <v>F-118 Communal table @ library</v>
      </c>
      <c r="N261" s="70" t="str">
        <f>VLOOKUP(O261,[6]Consolidado!$B:$H,7,FALSE)</f>
        <v>Enero</v>
      </c>
      <c r="O261" s="62">
        <v>81</v>
      </c>
    </row>
    <row r="262" spans="1:15" s="71" customFormat="1" ht="16.5" customHeight="1" outlineLevel="1" x14ac:dyDescent="0.2">
      <c r="A262" s="60" t="s">
        <v>603</v>
      </c>
      <c r="B262" s="61">
        <v>42752</v>
      </c>
      <c r="C262" s="62"/>
      <c r="D262" s="63" t="str">
        <f>VLOOKUP(O262,[6]Consolidado!$B:$E,4,FALSE)</f>
        <v>Finalizada</v>
      </c>
      <c r="E262" s="64" t="s">
        <v>78</v>
      </c>
      <c r="F262" s="65" t="s">
        <v>141</v>
      </c>
      <c r="G262" s="66">
        <v>16</v>
      </c>
      <c r="H262" s="67">
        <v>54.5</v>
      </c>
      <c r="I262" s="85">
        <f t="shared" si="0"/>
        <v>872</v>
      </c>
      <c r="J262" s="86">
        <v>29.4465</v>
      </c>
      <c r="K262" s="85">
        <f t="shared" si="1"/>
        <v>29.613027015095174</v>
      </c>
      <c r="L262" s="68" t="str">
        <f>VLOOKUP(O262,[6]Consolidado!$B:$E,2,FALSE)</f>
        <v>Manhattan west</v>
      </c>
      <c r="M262" s="69" t="str">
        <f>VLOOKUP(O262,[6]Consolidado!$B:$E,3,FALSE)</f>
        <v>F-196 Library Shelving</v>
      </c>
      <c r="N262" s="70" t="str">
        <f>VLOOKUP(O262,[6]Consolidado!$B:$H,7,FALSE)</f>
        <v>Enero</v>
      </c>
      <c r="O262" s="62">
        <v>83</v>
      </c>
    </row>
    <row r="263" spans="1:15" s="71" customFormat="1" ht="16.5" customHeight="1" outlineLevel="1" x14ac:dyDescent="0.2">
      <c r="A263" s="60" t="s">
        <v>603</v>
      </c>
      <c r="B263" s="61">
        <v>42752</v>
      </c>
      <c r="C263" s="62"/>
      <c r="D263" s="63" t="str">
        <f>VLOOKUP(O263,[6]Consolidado!$B:$E,4,FALSE)</f>
        <v>Finalizada</v>
      </c>
      <c r="E263" s="64" t="s">
        <v>40</v>
      </c>
      <c r="F263" s="65" t="s">
        <v>98</v>
      </c>
      <c r="G263" s="66">
        <v>100</v>
      </c>
      <c r="H263" s="67">
        <v>0.21703185655036464</v>
      </c>
      <c r="I263" s="85">
        <f t="shared" si="0"/>
        <v>21.703185655036464</v>
      </c>
      <c r="J263" s="86">
        <v>29.4465</v>
      </c>
      <c r="K263" s="85">
        <f t="shared" si="1"/>
        <v>0.7370378705461248</v>
      </c>
      <c r="L263" s="68" t="str">
        <f>VLOOKUP(O263,[6]Consolidado!$B:$E,2,FALSE)</f>
        <v>Commons Bar &amp; Restaurant</v>
      </c>
      <c r="M263" s="69" t="str">
        <f>VLOOKUP(O263,[6]Consolidado!$B:$E,3,FALSE)</f>
        <v>A7 -01 Custom Bar</v>
      </c>
      <c r="N263" s="70" t="str">
        <f>VLOOKUP(O263,[6]Consolidado!$B:$H,7,FALSE)</f>
        <v>Febrero</v>
      </c>
      <c r="O263" s="62">
        <v>99</v>
      </c>
    </row>
    <row r="264" spans="1:15" s="71" customFormat="1" ht="16.5" customHeight="1" outlineLevel="1" x14ac:dyDescent="0.2">
      <c r="A264" s="60" t="s">
        <v>603</v>
      </c>
      <c r="B264" s="61">
        <v>42752</v>
      </c>
      <c r="C264" s="62"/>
      <c r="D264" s="63" t="str">
        <f>VLOOKUP(O264,[6]Consolidado!$B:$E,4,FALSE)</f>
        <v>Finalizada</v>
      </c>
      <c r="E264" s="64" t="s">
        <v>40</v>
      </c>
      <c r="F264" s="65" t="s">
        <v>124</v>
      </c>
      <c r="G264" s="66">
        <v>200</v>
      </c>
      <c r="H264" s="67">
        <v>0.14757545632769381</v>
      </c>
      <c r="I264" s="85">
        <f t="shared" si="0"/>
        <v>29.515091265538761</v>
      </c>
      <c r="J264" s="86">
        <v>29.4465</v>
      </c>
      <c r="K264" s="85">
        <f t="shared" si="1"/>
        <v>1.0023293520635308</v>
      </c>
      <c r="L264" s="68" t="str">
        <f>VLOOKUP(O264,[6]Consolidado!$B:$E,2,FALSE)</f>
        <v>Manhattan west</v>
      </c>
      <c r="M264" s="69" t="str">
        <f>VLOOKUP(O264,[6]Consolidado!$B:$E,3,FALSE)</f>
        <v xml:space="preserve">F-139 Banquette @ Corridor </v>
      </c>
      <c r="N264" s="70" t="str">
        <f>VLOOKUP(O264,[6]Consolidado!$B:$H,7,FALSE)</f>
        <v>Enero</v>
      </c>
      <c r="O264" s="62">
        <v>82</v>
      </c>
    </row>
    <row r="265" spans="1:15" s="71" customFormat="1" ht="16.5" customHeight="1" outlineLevel="1" x14ac:dyDescent="0.2">
      <c r="A265" s="60" t="s">
        <v>603</v>
      </c>
      <c r="B265" s="61">
        <v>42753</v>
      </c>
      <c r="C265" s="62"/>
      <c r="D265" s="63" t="str">
        <f>VLOOKUP(O265,[6]Consolidado!$B:$E,4,FALSE)</f>
        <v>Finalizada</v>
      </c>
      <c r="E265" s="64" t="s">
        <v>28</v>
      </c>
      <c r="F265" s="65" t="s">
        <v>123</v>
      </c>
      <c r="G265" s="66">
        <v>1</v>
      </c>
      <c r="H265" s="67">
        <v>694.62666666666667</v>
      </c>
      <c r="I265" s="85">
        <f t="shared" si="0"/>
        <v>694.62666666666667</v>
      </c>
      <c r="J265" s="86">
        <v>29.4465</v>
      </c>
      <c r="K265" s="85">
        <f t="shared" si="1"/>
        <v>23.589447529134759</v>
      </c>
      <c r="L265" s="68" t="str">
        <f>VLOOKUP(O265,[6]Consolidado!$B:$E,2,FALSE)</f>
        <v>Commons Bar &amp; Restaurant</v>
      </c>
      <c r="M265" s="69" t="str">
        <f>VLOOKUP(O265,[6]Consolidado!$B:$E,3,FALSE)</f>
        <v>A3 Divider</v>
      </c>
      <c r="N265" s="70" t="str">
        <f>VLOOKUP(O265,[6]Consolidado!$B:$H,7,FALSE)</f>
        <v>Febrero</v>
      </c>
      <c r="O265" s="62">
        <v>125</v>
      </c>
    </row>
    <row r="266" spans="1:15" s="71" customFormat="1" ht="16.5" customHeight="1" outlineLevel="1" x14ac:dyDescent="0.2">
      <c r="A266" s="60" t="s">
        <v>603</v>
      </c>
      <c r="B266" s="61">
        <v>42753</v>
      </c>
      <c r="C266" s="62"/>
      <c r="D266" s="63" t="str">
        <f>VLOOKUP(O266,[6]Consolidado!$B:$E,4,FALSE)</f>
        <v>Finalizada</v>
      </c>
      <c r="E266" s="64" t="s">
        <v>40</v>
      </c>
      <c r="F266" s="65" t="s">
        <v>610</v>
      </c>
      <c r="G266" s="66">
        <v>55</v>
      </c>
      <c r="H266" s="67">
        <v>1.3564039819277109</v>
      </c>
      <c r="I266" s="85">
        <f t="shared" si="0"/>
        <v>74.6022190060241</v>
      </c>
      <c r="J266" s="86">
        <v>29.4465</v>
      </c>
      <c r="K266" s="85">
        <f t="shared" si="1"/>
        <v>2.533483402306695</v>
      </c>
      <c r="L266" s="68" t="str">
        <f>VLOOKUP(O266,[6]Consolidado!$B:$E,2,FALSE)</f>
        <v>Commons Bar &amp; Restaurant</v>
      </c>
      <c r="M266" s="69" t="str">
        <f>VLOOKUP(O266,[6]Consolidado!$B:$E,3,FALSE)</f>
        <v>A3 Divider</v>
      </c>
      <c r="N266" s="70" t="str">
        <f>VLOOKUP(O266,[6]Consolidado!$B:$H,7,FALSE)</f>
        <v>Febrero</v>
      </c>
      <c r="O266" s="62">
        <v>125</v>
      </c>
    </row>
    <row r="267" spans="1:15" s="71" customFormat="1" ht="16.5" customHeight="1" outlineLevel="1" x14ac:dyDescent="0.2">
      <c r="A267" s="60" t="s">
        <v>603</v>
      </c>
      <c r="B267" s="61">
        <v>42753</v>
      </c>
      <c r="C267" s="62"/>
      <c r="D267" s="63" t="str">
        <f>VLOOKUP(O267,[6]Consolidado!$B:$E,4,FALSE)</f>
        <v>En Proceso</v>
      </c>
      <c r="E267" s="64" t="s">
        <v>25</v>
      </c>
      <c r="F267" s="65" t="s">
        <v>128</v>
      </c>
      <c r="G267" s="66">
        <v>1</v>
      </c>
      <c r="H267" s="67">
        <v>719.3036127057627</v>
      </c>
      <c r="I267" s="85">
        <f t="shared" si="0"/>
        <v>719.3036127057627</v>
      </c>
      <c r="J267" s="86">
        <v>29.4465</v>
      </c>
      <c r="K267" s="85">
        <f t="shared" si="1"/>
        <v>24.427473985219386</v>
      </c>
      <c r="L267" s="68" t="str">
        <f>VLOOKUP(O267,[6]Consolidado!$B:$E,2,FALSE)</f>
        <v>Acabado</v>
      </c>
      <c r="M267" s="69" t="str">
        <f>VLOOKUP(O267,[6]Consolidado!$B:$E,3,FALSE)</f>
        <v>Material de acabado pendiente de distribuir</v>
      </c>
      <c r="N267" s="70">
        <f>VLOOKUP(O267,[6]Consolidado!$B:$H,7,FALSE)</f>
        <v>0</v>
      </c>
      <c r="O267" s="62" t="s">
        <v>290</v>
      </c>
    </row>
    <row r="268" spans="1:15" s="71" customFormat="1" ht="16.5" customHeight="1" outlineLevel="1" x14ac:dyDescent="0.2">
      <c r="A268" s="60" t="s">
        <v>603</v>
      </c>
      <c r="B268" s="61">
        <v>42753</v>
      </c>
      <c r="C268" s="62"/>
      <c r="D268" s="63" t="str">
        <f>VLOOKUP(O268,[6]Consolidado!$B:$E,4,FALSE)</f>
        <v>Finalizada</v>
      </c>
      <c r="E268" s="64" t="s">
        <v>78</v>
      </c>
      <c r="F268" s="65" t="s">
        <v>352</v>
      </c>
      <c r="G268" s="66">
        <v>4</v>
      </c>
      <c r="H268" s="67">
        <v>1.8496662205147865</v>
      </c>
      <c r="I268" s="85">
        <f t="shared" si="0"/>
        <v>7.3986648820591459</v>
      </c>
      <c r="J268" s="86">
        <v>29.4465</v>
      </c>
      <c r="K268" s="85">
        <f t="shared" si="1"/>
        <v>0.25125787044501541</v>
      </c>
      <c r="L268" s="68" t="str">
        <f>VLOOKUP(O268,[6]Consolidado!$B:$E,2,FALSE)</f>
        <v>Commons Bar &amp; Restaurant</v>
      </c>
      <c r="M268" s="69" t="str">
        <f>VLOOKUP(O268,[6]Consolidado!$B:$E,3,FALSE)</f>
        <v>A4 POS Station</v>
      </c>
      <c r="N268" s="70" t="str">
        <f>VLOOKUP(O268,[6]Consolidado!$B:$H,7,FALSE)</f>
        <v>Febrero</v>
      </c>
      <c r="O268" s="62">
        <v>109</v>
      </c>
    </row>
    <row r="269" spans="1:15" s="71" customFormat="1" ht="16.5" customHeight="1" outlineLevel="1" x14ac:dyDescent="0.2">
      <c r="A269" s="60" t="s">
        <v>603</v>
      </c>
      <c r="B269" s="61">
        <v>42753</v>
      </c>
      <c r="C269" s="62"/>
      <c r="D269" s="63" t="str">
        <f>VLOOKUP(O269,[6]Consolidado!$B:$E,4,FALSE)</f>
        <v>Finalizada</v>
      </c>
      <c r="E269" s="64" t="s">
        <v>78</v>
      </c>
      <c r="F269" s="65" t="s">
        <v>352</v>
      </c>
      <c r="G269" s="66">
        <v>4</v>
      </c>
      <c r="H269" s="67">
        <v>1.8496662205147865</v>
      </c>
      <c r="I269" s="85">
        <f t="shared" si="0"/>
        <v>7.3986648820591459</v>
      </c>
      <c r="J269" s="86">
        <v>29.4465</v>
      </c>
      <c r="K269" s="85">
        <f t="shared" si="1"/>
        <v>0.25125787044501541</v>
      </c>
      <c r="L269" s="68" t="str">
        <f>VLOOKUP(O269,[6]Consolidado!$B:$E,2,FALSE)</f>
        <v>Commons Bar &amp; Restaurant</v>
      </c>
      <c r="M269" s="69" t="str">
        <f>VLOOKUP(O269,[6]Consolidado!$B:$E,3,FALSE)</f>
        <v>A8 Shelving Cabinet Unit</v>
      </c>
      <c r="N269" s="70" t="str">
        <f>VLOOKUP(O269,[6]Consolidado!$B:$H,7,FALSE)</f>
        <v>Febrero</v>
      </c>
      <c r="O269" s="62">
        <v>110</v>
      </c>
    </row>
    <row r="270" spans="1:15" s="71" customFormat="1" ht="16.5" customHeight="1" outlineLevel="1" x14ac:dyDescent="0.2">
      <c r="A270" s="60" t="s">
        <v>603</v>
      </c>
      <c r="B270" s="61">
        <v>42753</v>
      </c>
      <c r="C270" s="62"/>
      <c r="D270" s="63" t="str">
        <f>VLOOKUP(O270,[6]Consolidado!$B:$E,4,FALSE)</f>
        <v>Finalizada</v>
      </c>
      <c r="E270" s="64" t="s">
        <v>78</v>
      </c>
      <c r="F270" s="65" t="s">
        <v>352</v>
      </c>
      <c r="G270" s="66">
        <v>8</v>
      </c>
      <c r="H270" s="67">
        <v>1.8496662205147865</v>
      </c>
      <c r="I270" s="85">
        <f t="shared" si="0"/>
        <v>14.797329764118292</v>
      </c>
      <c r="J270" s="86">
        <v>29.4465</v>
      </c>
      <c r="K270" s="85">
        <f t="shared" si="1"/>
        <v>0.50251574089003082</v>
      </c>
      <c r="L270" s="68" t="str">
        <f>VLOOKUP(O270,[6]Consolidado!$B:$E,2,FALSE)</f>
        <v>Commons Bar &amp; Restaurant</v>
      </c>
      <c r="M270" s="69" t="str">
        <f>VLOOKUP(O270,[6]Consolidado!$B:$E,3,FALSE)</f>
        <v xml:space="preserve">A1 Custom Millwork </v>
      </c>
      <c r="N270" s="70" t="str">
        <f>VLOOKUP(O270,[6]Consolidado!$B:$H,7,FALSE)</f>
        <v>Febrero</v>
      </c>
      <c r="O270" s="62">
        <v>108</v>
      </c>
    </row>
    <row r="271" spans="1:15" s="71" customFormat="1" ht="16.5" customHeight="1" outlineLevel="1" x14ac:dyDescent="0.2">
      <c r="A271" s="60" t="s">
        <v>603</v>
      </c>
      <c r="B271" s="61">
        <v>42753</v>
      </c>
      <c r="C271" s="62"/>
      <c r="D271" s="63" t="str">
        <f>VLOOKUP(O271,[6]Consolidado!$B:$E,4,FALSE)</f>
        <v>Finalizada</v>
      </c>
      <c r="E271" s="64" t="s">
        <v>78</v>
      </c>
      <c r="F271" s="65" t="s">
        <v>352</v>
      </c>
      <c r="G271" s="66">
        <v>10</v>
      </c>
      <c r="H271" s="67">
        <v>1.8496662205147865</v>
      </c>
      <c r="I271" s="85">
        <f t="shared" ref="I271:I334" si="2">G271*H271</f>
        <v>18.496662205147864</v>
      </c>
      <c r="J271" s="86">
        <v>29.4465</v>
      </c>
      <c r="K271" s="85">
        <f t="shared" ref="K271:K334" si="3">IFERROR(I271/J271,0)</f>
        <v>0.62814467611253844</v>
      </c>
      <c r="L271" s="68" t="str">
        <f>VLOOKUP(O271,[6]Consolidado!$B:$E,2,FALSE)</f>
        <v>Commons Bar &amp; Restaurant</v>
      </c>
      <c r="M271" s="69" t="str">
        <f>VLOOKUP(O271,[6]Consolidado!$B:$E,3,FALSE)</f>
        <v>A2 Custom Millwork</v>
      </c>
      <c r="N271" s="70" t="str">
        <f>VLOOKUP(O271,[6]Consolidado!$B:$H,7,FALSE)</f>
        <v>Febrero</v>
      </c>
      <c r="O271" s="62">
        <v>107</v>
      </c>
    </row>
    <row r="272" spans="1:15" s="71" customFormat="1" ht="16.5" customHeight="1" outlineLevel="1" x14ac:dyDescent="0.2">
      <c r="A272" s="60" t="s">
        <v>603</v>
      </c>
      <c r="B272" s="61">
        <v>42753</v>
      </c>
      <c r="C272" s="62"/>
      <c r="D272" s="63" t="str">
        <f>VLOOKUP(O272,[6]Consolidado!$B:$E,4,FALSE)</f>
        <v>Finalizada</v>
      </c>
      <c r="E272" s="64" t="s">
        <v>40</v>
      </c>
      <c r="F272" s="65" t="s">
        <v>610</v>
      </c>
      <c r="G272" s="66">
        <v>50</v>
      </c>
      <c r="H272" s="67">
        <v>1.3564039819277109</v>
      </c>
      <c r="I272" s="85">
        <f t="shared" si="2"/>
        <v>67.820199096385551</v>
      </c>
      <c r="J272" s="86">
        <v>29.4465</v>
      </c>
      <c r="K272" s="85">
        <f t="shared" si="3"/>
        <v>2.3031667293697229</v>
      </c>
      <c r="L272" s="68" t="str">
        <f>VLOOKUP(O272,[6]Consolidado!$B:$E,2,FALSE)</f>
        <v>Manhattan west</v>
      </c>
      <c r="M272" s="69" t="str">
        <f>VLOOKUP(O272,[6]Consolidado!$B:$E,3,FALSE)</f>
        <v>F-196 Library Shelving</v>
      </c>
      <c r="N272" s="70" t="str">
        <f>VLOOKUP(O272,[6]Consolidado!$B:$H,7,FALSE)</f>
        <v>Enero</v>
      </c>
      <c r="O272" s="62">
        <v>83</v>
      </c>
    </row>
    <row r="273" spans="1:15" s="71" customFormat="1" ht="16.5" customHeight="1" outlineLevel="1" x14ac:dyDescent="0.2">
      <c r="A273" s="60" t="s">
        <v>603</v>
      </c>
      <c r="B273" s="61">
        <v>42745</v>
      </c>
      <c r="C273" s="62"/>
      <c r="D273" s="63" t="str">
        <f>VLOOKUP(O273,[6]Consolidado!$B:$E,4,FALSE)</f>
        <v>Finalizada</v>
      </c>
      <c r="E273" s="64" t="s">
        <v>78</v>
      </c>
      <c r="F273" s="65" t="s">
        <v>387</v>
      </c>
      <c r="G273" s="66">
        <v>12</v>
      </c>
      <c r="H273" s="67">
        <v>1.6857439999999999</v>
      </c>
      <c r="I273" s="85">
        <f t="shared" si="2"/>
        <v>20.228928</v>
      </c>
      <c r="J273" s="86">
        <v>29.4465</v>
      </c>
      <c r="K273" s="85">
        <f t="shared" si="3"/>
        <v>0.68697223778717331</v>
      </c>
      <c r="L273" s="68" t="str">
        <f>VLOOKUP(O273,[6]Consolidado!$B:$E,2,FALSE)</f>
        <v>Commons Bar &amp; Restaurant</v>
      </c>
      <c r="M273" s="69" t="str">
        <f>VLOOKUP(O273,[6]Consolidado!$B:$E,3,FALSE)</f>
        <v>A4 POS Station</v>
      </c>
      <c r="N273" s="70" t="str">
        <f>VLOOKUP(O273,[6]Consolidado!$B:$H,7,FALSE)</f>
        <v>Febrero</v>
      </c>
      <c r="O273" s="62">
        <v>109</v>
      </c>
    </row>
    <row r="274" spans="1:15" s="71" customFormat="1" ht="16.5" customHeight="1" outlineLevel="1" x14ac:dyDescent="0.2">
      <c r="A274" s="60" t="s">
        <v>603</v>
      </c>
      <c r="B274" s="61">
        <v>42745</v>
      </c>
      <c r="C274" s="62"/>
      <c r="D274" s="63" t="str">
        <f>VLOOKUP(O274,[6]Consolidado!$B:$E,4,FALSE)</f>
        <v>Finalizada</v>
      </c>
      <c r="E274" s="64" t="s">
        <v>78</v>
      </c>
      <c r="F274" s="65" t="s">
        <v>388</v>
      </c>
      <c r="G274" s="66">
        <v>4</v>
      </c>
      <c r="H274" s="67">
        <v>4.3360766666666661</v>
      </c>
      <c r="I274" s="85">
        <f t="shared" si="2"/>
        <v>17.344306666666665</v>
      </c>
      <c r="J274" s="86">
        <v>29.4465</v>
      </c>
      <c r="K274" s="85">
        <f t="shared" si="3"/>
        <v>0.58901080490607249</v>
      </c>
      <c r="L274" s="68" t="str">
        <f>VLOOKUP(O274,[6]Consolidado!$B:$E,2,FALSE)</f>
        <v>Commons Bar &amp; Restaurant</v>
      </c>
      <c r="M274" s="69" t="str">
        <f>VLOOKUP(O274,[6]Consolidado!$B:$E,3,FALSE)</f>
        <v>A4 POS Station</v>
      </c>
      <c r="N274" s="70" t="str">
        <f>VLOOKUP(O274,[6]Consolidado!$B:$H,7,FALSE)</f>
        <v>Febrero</v>
      </c>
      <c r="O274" s="62">
        <v>109</v>
      </c>
    </row>
    <row r="275" spans="1:15" s="71" customFormat="1" ht="16.5" customHeight="1" outlineLevel="1" x14ac:dyDescent="0.2">
      <c r="A275" s="60" t="s">
        <v>603</v>
      </c>
      <c r="B275" s="61">
        <v>42754</v>
      </c>
      <c r="C275" s="62"/>
      <c r="D275" s="63" t="str">
        <f>VLOOKUP(O275,[6]Consolidado!$B:$E,4,FALSE)</f>
        <v>Finalizada</v>
      </c>
      <c r="E275" s="64" t="s">
        <v>78</v>
      </c>
      <c r="F275" s="65" t="s">
        <v>95</v>
      </c>
      <c r="G275" s="66">
        <v>31</v>
      </c>
      <c r="H275" s="67">
        <v>6.6858974358974361</v>
      </c>
      <c r="I275" s="85">
        <f t="shared" si="2"/>
        <v>207.26282051282053</v>
      </c>
      <c r="J275" s="86">
        <v>29.4465</v>
      </c>
      <c r="K275" s="85">
        <f t="shared" si="3"/>
        <v>7.0386232833382749</v>
      </c>
      <c r="L275" s="68" t="str">
        <f>VLOOKUP(O275,[6]Consolidado!$B:$E,2,FALSE)</f>
        <v>Manhattan west</v>
      </c>
      <c r="M275" s="69" t="str">
        <f>VLOOKUP(O275,[6]Consolidado!$B:$E,3,FALSE)</f>
        <v>F-196 Library Shelving</v>
      </c>
      <c r="N275" s="70" t="str">
        <f>VLOOKUP(O275,[6]Consolidado!$B:$H,7,FALSE)</f>
        <v>Enero</v>
      </c>
      <c r="O275" s="62">
        <v>83</v>
      </c>
    </row>
    <row r="276" spans="1:15" s="71" customFormat="1" ht="16.5" customHeight="1" outlineLevel="1" x14ac:dyDescent="0.2">
      <c r="A276" s="60" t="s">
        <v>603</v>
      </c>
      <c r="B276" s="61">
        <v>42754</v>
      </c>
      <c r="C276" s="62"/>
      <c r="D276" s="63" t="str">
        <f>VLOOKUP(O276,[6]Consolidado!$B:$E,4,FALSE)</f>
        <v>Finalizada</v>
      </c>
      <c r="E276" s="64" t="s">
        <v>78</v>
      </c>
      <c r="F276" s="65" t="s">
        <v>611</v>
      </c>
      <c r="G276" s="66">
        <v>30</v>
      </c>
      <c r="H276" s="67">
        <v>12.13475</v>
      </c>
      <c r="I276" s="85">
        <f t="shared" si="2"/>
        <v>364.04250000000002</v>
      </c>
      <c r="J276" s="86">
        <v>29.4465</v>
      </c>
      <c r="K276" s="85">
        <f t="shared" si="3"/>
        <v>12.362844480668331</v>
      </c>
      <c r="L276" s="68" t="str">
        <f>VLOOKUP(O276,[6]Consolidado!$B:$E,2,FALSE)</f>
        <v>Manhattan west</v>
      </c>
      <c r="M276" s="69" t="str">
        <f>VLOOKUP(O276,[6]Consolidado!$B:$E,3,FALSE)</f>
        <v>F-196 Library Shelving</v>
      </c>
      <c r="N276" s="70" t="str">
        <f>VLOOKUP(O276,[6]Consolidado!$B:$H,7,FALSE)</f>
        <v>Enero</v>
      </c>
      <c r="O276" s="62">
        <v>83</v>
      </c>
    </row>
    <row r="277" spans="1:15" s="71" customFormat="1" ht="16.5" customHeight="1" outlineLevel="1" x14ac:dyDescent="0.2">
      <c r="A277" s="60" t="s">
        <v>603</v>
      </c>
      <c r="B277" s="61">
        <v>42753</v>
      </c>
      <c r="C277" s="62"/>
      <c r="D277" s="63" t="str">
        <f>VLOOKUP(O277,[6]Consolidado!$B:$E,4,FALSE)</f>
        <v>Finalizada</v>
      </c>
      <c r="E277" s="64" t="s">
        <v>31</v>
      </c>
      <c r="F277" s="65" t="s">
        <v>32</v>
      </c>
      <c r="G277" s="66">
        <v>10</v>
      </c>
      <c r="H277" s="67">
        <v>29.387499999999999</v>
      </c>
      <c r="I277" s="85">
        <f t="shared" si="2"/>
        <v>293.875</v>
      </c>
      <c r="J277" s="86">
        <v>29.4465</v>
      </c>
      <c r="K277" s="85">
        <f t="shared" si="3"/>
        <v>9.9799636629140984</v>
      </c>
      <c r="L277" s="68" t="str">
        <f>VLOOKUP(O277,[6]Consolidado!$B:$E,2,FALSE)</f>
        <v>Commons Bar &amp; Restaurant</v>
      </c>
      <c r="M277" s="69" t="str">
        <f>VLOOKUP(O277,[6]Consolidado!$B:$E,3,FALSE)</f>
        <v>A2 Custom Millwork</v>
      </c>
      <c r="N277" s="70" t="str">
        <f>VLOOKUP(O277,[6]Consolidado!$B:$H,7,FALSE)</f>
        <v>Febrero</v>
      </c>
      <c r="O277" s="62">
        <v>107</v>
      </c>
    </row>
    <row r="278" spans="1:15" s="71" customFormat="1" ht="16.5" customHeight="1" outlineLevel="1" x14ac:dyDescent="0.2">
      <c r="A278" s="60" t="s">
        <v>603</v>
      </c>
      <c r="B278" s="61">
        <v>42753</v>
      </c>
      <c r="C278" s="62"/>
      <c r="D278" s="63" t="str">
        <f>VLOOKUP(O278,[6]Consolidado!$B:$E,4,FALSE)</f>
        <v>Finalizada</v>
      </c>
      <c r="E278" s="64" t="s">
        <v>78</v>
      </c>
      <c r="F278" s="65" t="s">
        <v>352</v>
      </c>
      <c r="G278" s="66">
        <v>40</v>
      </c>
      <c r="H278" s="67">
        <v>1.8496662205147865</v>
      </c>
      <c r="I278" s="85">
        <f t="shared" si="2"/>
        <v>73.986648820591455</v>
      </c>
      <c r="J278" s="86">
        <v>29.4465</v>
      </c>
      <c r="K278" s="85">
        <f t="shared" si="3"/>
        <v>2.5125787044501537</v>
      </c>
      <c r="L278" s="68" t="str">
        <f>VLOOKUP(O278,[6]Consolidado!$B:$E,2,FALSE)</f>
        <v>Manhattan west</v>
      </c>
      <c r="M278" s="69" t="str">
        <f>VLOOKUP(O278,[6]Consolidado!$B:$E,3,FALSE)</f>
        <v>F-118 Communal table @ library</v>
      </c>
      <c r="N278" s="70" t="str">
        <f>VLOOKUP(O278,[6]Consolidado!$B:$H,7,FALSE)</f>
        <v>Enero</v>
      </c>
      <c r="O278" s="62">
        <v>81</v>
      </c>
    </row>
    <row r="279" spans="1:15" s="71" customFormat="1" ht="16.5" customHeight="1" outlineLevel="1" x14ac:dyDescent="0.2">
      <c r="A279" s="60" t="s">
        <v>603</v>
      </c>
      <c r="B279" s="61">
        <v>42753</v>
      </c>
      <c r="C279" s="62"/>
      <c r="D279" s="63" t="str">
        <f>VLOOKUP(O279,[6]Consolidado!$B:$E,4,FALSE)</f>
        <v>Finalizada</v>
      </c>
      <c r="E279" s="64" t="s">
        <v>78</v>
      </c>
      <c r="F279" s="65" t="s">
        <v>352</v>
      </c>
      <c r="G279" s="66">
        <v>76</v>
      </c>
      <c r="H279" s="67">
        <v>1.8496662205147865</v>
      </c>
      <c r="I279" s="85">
        <f t="shared" si="2"/>
        <v>140.57463275912377</v>
      </c>
      <c r="J279" s="86">
        <v>29.4465</v>
      </c>
      <c r="K279" s="85">
        <f t="shared" si="3"/>
        <v>4.7738995384552929</v>
      </c>
      <c r="L279" s="68" t="str">
        <f>VLOOKUP(O279,[6]Consolidado!$B:$E,2,FALSE)</f>
        <v>Manhattan west</v>
      </c>
      <c r="M279" s="69" t="str">
        <f>VLOOKUP(O279,[6]Consolidado!$B:$E,3,FALSE)</f>
        <v xml:space="preserve">F-139 Banquette @ Corridor </v>
      </c>
      <c r="N279" s="70" t="str">
        <f>VLOOKUP(O279,[6]Consolidado!$B:$H,7,FALSE)</f>
        <v>Enero</v>
      </c>
      <c r="O279" s="62">
        <v>82</v>
      </c>
    </row>
    <row r="280" spans="1:15" s="71" customFormat="1" ht="16.5" customHeight="1" outlineLevel="1" x14ac:dyDescent="0.2">
      <c r="A280" s="60" t="s">
        <v>603</v>
      </c>
      <c r="B280" s="61">
        <v>42753</v>
      </c>
      <c r="C280" s="62"/>
      <c r="D280" s="63" t="str">
        <f>VLOOKUP(O280,[6]Consolidado!$B:$E,4,FALSE)</f>
        <v>Finalizada</v>
      </c>
      <c r="E280" s="64" t="s">
        <v>78</v>
      </c>
      <c r="F280" s="65" t="s">
        <v>387</v>
      </c>
      <c r="G280" s="66">
        <v>1500</v>
      </c>
      <c r="H280" s="67">
        <v>1.6857439999999999</v>
      </c>
      <c r="I280" s="85">
        <f t="shared" si="2"/>
        <v>2528.616</v>
      </c>
      <c r="J280" s="86">
        <v>29.4465</v>
      </c>
      <c r="K280" s="85">
        <f t="shared" si="3"/>
        <v>85.871529723396662</v>
      </c>
      <c r="L280" s="68" t="str">
        <f>VLOOKUP(O280,[6]Consolidado!$B:$E,2,FALSE)</f>
        <v>Manhattan west</v>
      </c>
      <c r="M280" s="69" t="str">
        <f>VLOOKUP(O280,[6]Consolidado!$B:$E,3,FALSE)</f>
        <v>F-196 Library Shelving</v>
      </c>
      <c r="N280" s="70" t="str">
        <f>VLOOKUP(O280,[6]Consolidado!$B:$H,7,FALSE)</f>
        <v>Enero</v>
      </c>
      <c r="O280" s="62">
        <v>83</v>
      </c>
    </row>
    <row r="281" spans="1:15" s="71" customFormat="1" ht="16.5" customHeight="1" outlineLevel="1" x14ac:dyDescent="0.2">
      <c r="A281" s="60" t="s">
        <v>603</v>
      </c>
      <c r="B281" s="61">
        <v>42753</v>
      </c>
      <c r="C281" s="62"/>
      <c r="D281" s="63" t="str">
        <f>VLOOKUP(O281,[6]Consolidado!$B:$E,4,FALSE)</f>
        <v>Finalizada</v>
      </c>
      <c r="E281" s="64" t="s">
        <v>25</v>
      </c>
      <c r="F281" s="65" t="s">
        <v>47</v>
      </c>
      <c r="G281" s="66">
        <v>36</v>
      </c>
      <c r="H281" s="67">
        <v>3.0414855072463771</v>
      </c>
      <c r="I281" s="85">
        <f t="shared" si="2"/>
        <v>109.49347826086958</v>
      </c>
      <c r="J281" s="86">
        <v>29.4465</v>
      </c>
      <c r="K281" s="85">
        <f t="shared" si="3"/>
        <v>3.7183868460044343</v>
      </c>
      <c r="L281" s="68" t="str">
        <f>VLOOKUP(O281,[6]Consolidado!$B:$E,2,FALSE)</f>
        <v>Manhattan west</v>
      </c>
      <c r="M281" s="69" t="str">
        <f>VLOOKUP(O281,[6]Consolidado!$B:$E,3,FALSE)</f>
        <v>F-196 Library Shelving</v>
      </c>
      <c r="N281" s="70" t="str">
        <f>VLOOKUP(O281,[6]Consolidado!$B:$H,7,FALSE)</f>
        <v>Enero</v>
      </c>
      <c r="O281" s="62">
        <v>83</v>
      </c>
    </row>
    <row r="282" spans="1:15" s="71" customFormat="1" ht="16.5" customHeight="1" outlineLevel="1" x14ac:dyDescent="0.2">
      <c r="A282" s="60" t="s">
        <v>603</v>
      </c>
      <c r="B282" s="61">
        <v>42753</v>
      </c>
      <c r="C282" s="62"/>
      <c r="D282" s="63" t="str">
        <f>VLOOKUP(O282,[6]Consolidado!$B:$E,4,FALSE)</f>
        <v>Finalizada</v>
      </c>
      <c r="E282" s="64" t="s">
        <v>78</v>
      </c>
      <c r="F282" s="65" t="s">
        <v>612</v>
      </c>
      <c r="G282" s="66">
        <v>16</v>
      </c>
      <c r="H282" s="67">
        <v>686.58249999999998</v>
      </c>
      <c r="I282" s="85">
        <f t="shared" si="2"/>
        <v>10985.32</v>
      </c>
      <c r="J282" s="86">
        <v>29.4465</v>
      </c>
      <c r="K282" s="85">
        <f t="shared" si="3"/>
        <v>373.0602957906712</v>
      </c>
      <c r="L282" s="68" t="str">
        <f>VLOOKUP(O282,[6]Consolidado!$B:$E,2,FALSE)</f>
        <v>Manhattan west</v>
      </c>
      <c r="M282" s="69" t="str">
        <f>VLOOKUP(O282,[6]Consolidado!$B:$E,3,FALSE)</f>
        <v>F-196 Library Shelving</v>
      </c>
      <c r="N282" s="70" t="str">
        <f>VLOOKUP(O282,[6]Consolidado!$B:$H,7,FALSE)</f>
        <v>Enero</v>
      </c>
      <c r="O282" s="62">
        <v>83</v>
      </c>
    </row>
    <row r="283" spans="1:15" s="71" customFormat="1" ht="16.5" customHeight="1" outlineLevel="1" x14ac:dyDescent="0.2">
      <c r="A283" s="60" t="s">
        <v>603</v>
      </c>
      <c r="B283" s="61">
        <v>42754</v>
      </c>
      <c r="C283" s="62"/>
      <c r="D283" s="63" t="str">
        <f>VLOOKUP(O283,[6]Consolidado!$B:$E,4,FALSE)</f>
        <v>Finalizada</v>
      </c>
      <c r="E283" s="64" t="s">
        <v>78</v>
      </c>
      <c r="F283" s="65" t="s">
        <v>253</v>
      </c>
      <c r="G283" s="66">
        <v>2</v>
      </c>
      <c r="H283" s="67">
        <v>15</v>
      </c>
      <c r="I283" s="85">
        <f t="shared" si="2"/>
        <v>30</v>
      </c>
      <c r="J283" s="86">
        <v>29.4465</v>
      </c>
      <c r="K283" s="85">
        <f t="shared" si="3"/>
        <v>1.0187968009780448</v>
      </c>
      <c r="L283" s="68" t="str">
        <f>VLOOKUP(O283,[6]Consolidado!$B:$E,2,FALSE)</f>
        <v>Manhattan west</v>
      </c>
      <c r="M283" s="69" t="str">
        <f>VLOOKUP(O283,[6]Consolidado!$B:$E,3,FALSE)</f>
        <v>F-118 Communal table @ library</v>
      </c>
      <c r="N283" s="70" t="str">
        <f>VLOOKUP(O283,[6]Consolidado!$B:$H,7,FALSE)</f>
        <v>Enero</v>
      </c>
      <c r="O283" s="62">
        <v>81</v>
      </c>
    </row>
    <row r="284" spans="1:15" s="71" customFormat="1" ht="16.5" customHeight="1" outlineLevel="1" x14ac:dyDescent="0.2">
      <c r="A284" s="60" t="s">
        <v>603</v>
      </c>
      <c r="B284" s="61">
        <v>42754</v>
      </c>
      <c r="C284" s="62"/>
      <c r="D284" s="63" t="str">
        <f>VLOOKUP(O284,[6]Consolidado!$B:$E,4,FALSE)</f>
        <v>Finalizada</v>
      </c>
      <c r="E284" s="64" t="s">
        <v>40</v>
      </c>
      <c r="F284" s="65" t="s">
        <v>245</v>
      </c>
      <c r="G284" s="66">
        <v>100</v>
      </c>
      <c r="H284" s="67">
        <v>0.63070885434173674</v>
      </c>
      <c r="I284" s="85">
        <f t="shared" si="2"/>
        <v>63.070885434173675</v>
      </c>
      <c r="J284" s="86">
        <v>29.4465</v>
      </c>
      <c r="K284" s="85">
        <f t="shared" si="3"/>
        <v>2.1418805438396302</v>
      </c>
      <c r="L284" s="68" t="str">
        <f>VLOOKUP(O284,[6]Consolidado!$B:$E,2,FALSE)</f>
        <v>Manhattan west</v>
      </c>
      <c r="M284" s="69" t="str">
        <f>VLOOKUP(O284,[6]Consolidado!$B:$E,3,FALSE)</f>
        <v>F-196 Library Shelving</v>
      </c>
      <c r="N284" s="70" t="str">
        <f>VLOOKUP(O284,[6]Consolidado!$B:$H,7,FALSE)</f>
        <v>Enero</v>
      </c>
      <c r="O284" s="62">
        <v>83</v>
      </c>
    </row>
    <row r="285" spans="1:15" s="71" customFormat="1" ht="16.5" customHeight="1" outlineLevel="1" x14ac:dyDescent="0.2">
      <c r="A285" s="60" t="s">
        <v>603</v>
      </c>
      <c r="B285" s="61">
        <v>42754</v>
      </c>
      <c r="C285" s="62"/>
      <c r="D285" s="63" t="str">
        <f>VLOOKUP(O285,[6]Consolidado!$B:$E,4,FALSE)</f>
        <v>Finalizada</v>
      </c>
      <c r="E285" s="64" t="s">
        <v>40</v>
      </c>
      <c r="F285" s="65" t="s">
        <v>124</v>
      </c>
      <c r="G285" s="66">
        <v>100</v>
      </c>
      <c r="H285" s="67">
        <v>0.14757545632769381</v>
      </c>
      <c r="I285" s="85">
        <f t="shared" si="2"/>
        <v>14.75754563276938</v>
      </c>
      <c r="J285" s="86">
        <v>29.4465</v>
      </c>
      <c r="K285" s="85">
        <f t="shared" si="3"/>
        <v>0.5011646760317654</v>
      </c>
      <c r="L285" s="68" t="str">
        <f>VLOOKUP(O285,[6]Consolidado!$B:$E,2,FALSE)</f>
        <v>Manhattan west</v>
      </c>
      <c r="M285" s="69" t="str">
        <f>VLOOKUP(O285,[6]Consolidado!$B:$E,3,FALSE)</f>
        <v>F-196 Library Shelving</v>
      </c>
      <c r="N285" s="70" t="str">
        <f>VLOOKUP(O285,[6]Consolidado!$B:$H,7,FALSE)</f>
        <v>Enero</v>
      </c>
      <c r="O285" s="62">
        <v>83</v>
      </c>
    </row>
    <row r="286" spans="1:15" s="71" customFormat="1" ht="16.5" customHeight="1" outlineLevel="1" x14ac:dyDescent="0.2">
      <c r="A286" s="60" t="s">
        <v>603</v>
      </c>
      <c r="B286" s="61">
        <v>42754</v>
      </c>
      <c r="C286" s="62"/>
      <c r="D286" s="63" t="str">
        <f>VLOOKUP(O286,[6]Consolidado!$B:$E,4,FALSE)</f>
        <v>Finalizada</v>
      </c>
      <c r="E286" s="64" t="s">
        <v>78</v>
      </c>
      <c r="F286" s="65" t="s">
        <v>388</v>
      </c>
      <c r="G286" s="66">
        <v>214</v>
      </c>
      <c r="H286" s="67">
        <v>4.3360766666666661</v>
      </c>
      <c r="I286" s="85">
        <f t="shared" si="2"/>
        <v>927.92040666666651</v>
      </c>
      <c r="J286" s="86">
        <v>29.4465</v>
      </c>
      <c r="K286" s="85">
        <f t="shared" si="3"/>
        <v>31.512078062474878</v>
      </c>
      <c r="L286" s="68" t="str">
        <f>VLOOKUP(O286,[6]Consolidado!$B:$E,2,FALSE)</f>
        <v>Manhattan west</v>
      </c>
      <c r="M286" s="69" t="str">
        <f>VLOOKUP(O286,[6]Consolidado!$B:$E,3,FALSE)</f>
        <v>F-196 Library Shelving</v>
      </c>
      <c r="N286" s="70" t="str">
        <f>VLOOKUP(O286,[6]Consolidado!$B:$H,7,FALSE)</f>
        <v>Enero</v>
      </c>
      <c r="O286" s="62">
        <v>83</v>
      </c>
    </row>
    <row r="287" spans="1:15" s="71" customFormat="1" ht="16.5" customHeight="1" outlineLevel="1" x14ac:dyDescent="0.2">
      <c r="A287" s="60" t="s">
        <v>603</v>
      </c>
      <c r="B287" s="61">
        <v>42754</v>
      </c>
      <c r="C287" s="62"/>
      <c r="D287" s="63" t="str">
        <f>VLOOKUP(O287,[6]Consolidado!$B:$E,4,FALSE)</f>
        <v>Finalizada</v>
      </c>
      <c r="E287" s="64" t="s">
        <v>78</v>
      </c>
      <c r="F287" s="65" t="s">
        <v>387</v>
      </c>
      <c r="G287" s="66">
        <v>1500</v>
      </c>
      <c r="H287" s="67">
        <v>1.6857439999999999</v>
      </c>
      <c r="I287" s="85">
        <f t="shared" si="2"/>
        <v>2528.616</v>
      </c>
      <c r="J287" s="86">
        <v>29.4465</v>
      </c>
      <c r="K287" s="85">
        <f t="shared" si="3"/>
        <v>85.871529723396662</v>
      </c>
      <c r="L287" s="68" t="str">
        <f>VLOOKUP(O287,[6]Consolidado!$B:$E,2,FALSE)</f>
        <v>Manhattan west</v>
      </c>
      <c r="M287" s="69" t="str">
        <f>VLOOKUP(O287,[6]Consolidado!$B:$E,3,FALSE)</f>
        <v>F-196 Library Shelving</v>
      </c>
      <c r="N287" s="70" t="str">
        <f>VLOOKUP(O287,[6]Consolidado!$B:$H,7,FALSE)</f>
        <v>Enero</v>
      </c>
      <c r="O287" s="62">
        <v>83</v>
      </c>
    </row>
    <row r="288" spans="1:15" s="71" customFormat="1" ht="16.5" customHeight="1" outlineLevel="1" x14ac:dyDescent="0.2">
      <c r="A288" s="60" t="s">
        <v>603</v>
      </c>
      <c r="B288" s="61">
        <v>42754</v>
      </c>
      <c r="C288" s="62"/>
      <c r="D288" s="63" t="str">
        <f>VLOOKUP(O288,[6]Consolidado!$B:$E,4,FALSE)</f>
        <v>Finalizada</v>
      </c>
      <c r="E288" s="64" t="s">
        <v>159</v>
      </c>
      <c r="F288" s="65" t="s">
        <v>609</v>
      </c>
      <c r="G288" s="66">
        <v>3</v>
      </c>
      <c r="H288" s="67">
        <v>193.3411111111111</v>
      </c>
      <c r="I288" s="85">
        <f t="shared" si="2"/>
        <v>580.02333333333331</v>
      </c>
      <c r="J288" s="86">
        <v>29.4465</v>
      </c>
      <c r="K288" s="85">
        <f t="shared" si="3"/>
        <v>19.697530549754074</v>
      </c>
      <c r="L288" s="68" t="str">
        <f>VLOOKUP(O288,[6]Consolidado!$B:$E,2,FALSE)</f>
        <v>Manhattan west</v>
      </c>
      <c r="M288" s="69" t="str">
        <f>VLOOKUP(O288,[6]Consolidado!$B:$E,3,FALSE)</f>
        <v>F-118 Communal table @ library</v>
      </c>
      <c r="N288" s="70" t="str">
        <f>VLOOKUP(O288,[6]Consolidado!$B:$H,7,FALSE)</f>
        <v>Enero</v>
      </c>
      <c r="O288" s="62">
        <v>81</v>
      </c>
    </row>
    <row r="289" spans="1:15" s="71" customFormat="1" ht="16.5" customHeight="1" outlineLevel="1" x14ac:dyDescent="0.2">
      <c r="A289" s="60" t="s">
        <v>603</v>
      </c>
      <c r="B289" s="61">
        <v>42754</v>
      </c>
      <c r="C289" s="62"/>
      <c r="D289" s="63" t="str">
        <f>VLOOKUP(O289,[6]Consolidado!$B:$E,4,FALSE)</f>
        <v>En Proceso</v>
      </c>
      <c r="E289" s="64" t="s">
        <v>25</v>
      </c>
      <c r="F289" s="65" t="s">
        <v>114</v>
      </c>
      <c r="G289" s="66">
        <v>3</v>
      </c>
      <c r="H289" s="67">
        <v>942.3399999999998</v>
      </c>
      <c r="I289" s="85">
        <f t="shared" si="2"/>
        <v>2827.0199999999995</v>
      </c>
      <c r="J289" s="86">
        <v>29.4465</v>
      </c>
      <c r="K289" s="85">
        <f t="shared" si="3"/>
        <v>96.005297743365063</v>
      </c>
      <c r="L289" s="68" t="str">
        <f>VLOOKUP(O289,[6]Consolidado!$B:$E,2,FALSE)</f>
        <v>Acabado</v>
      </c>
      <c r="M289" s="69" t="str">
        <f>VLOOKUP(O289,[6]Consolidado!$B:$E,3,FALSE)</f>
        <v>Material de acabado pendiente de distribuir</v>
      </c>
      <c r="N289" s="70">
        <f>VLOOKUP(O289,[6]Consolidado!$B:$H,7,FALSE)</f>
        <v>0</v>
      </c>
      <c r="O289" s="62" t="s">
        <v>290</v>
      </c>
    </row>
    <row r="290" spans="1:15" s="71" customFormat="1" ht="16.5" customHeight="1" outlineLevel="1" x14ac:dyDescent="0.2">
      <c r="A290" s="60" t="s">
        <v>603</v>
      </c>
      <c r="B290" s="61">
        <v>42754</v>
      </c>
      <c r="C290" s="62"/>
      <c r="D290" s="63" t="str">
        <f>VLOOKUP(O290,[6]Consolidado!$B:$E,4,FALSE)</f>
        <v>En Proceso</v>
      </c>
      <c r="E290" s="64" t="s">
        <v>25</v>
      </c>
      <c r="F290" s="65" t="s">
        <v>99</v>
      </c>
      <c r="G290" s="66">
        <v>3</v>
      </c>
      <c r="H290" s="67">
        <v>332.53741935483873</v>
      </c>
      <c r="I290" s="85">
        <f t="shared" si="2"/>
        <v>997.61225806451625</v>
      </c>
      <c r="J290" s="86">
        <v>29.4465</v>
      </c>
      <c r="K290" s="85">
        <f t="shared" si="3"/>
        <v>33.878805904420432</v>
      </c>
      <c r="L290" s="68" t="str">
        <f>VLOOKUP(O290,[6]Consolidado!$B:$E,2,FALSE)</f>
        <v>Acabado</v>
      </c>
      <c r="M290" s="69" t="str">
        <f>VLOOKUP(O290,[6]Consolidado!$B:$E,3,FALSE)</f>
        <v>Material de acabado pendiente de distribuir</v>
      </c>
      <c r="N290" s="70">
        <f>VLOOKUP(O290,[6]Consolidado!$B:$H,7,FALSE)</f>
        <v>0</v>
      </c>
      <c r="O290" s="62" t="s">
        <v>290</v>
      </c>
    </row>
    <row r="291" spans="1:15" s="71" customFormat="1" ht="16.5" customHeight="1" outlineLevel="1" x14ac:dyDescent="0.2">
      <c r="A291" s="60" t="s">
        <v>603</v>
      </c>
      <c r="B291" s="61">
        <v>42754</v>
      </c>
      <c r="C291" s="62"/>
      <c r="D291" s="63" t="str">
        <f>VLOOKUP(O291,[6]Consolidado!$B:$E,4,FALSE)</f>
        <v>Finalizada</v>
      </c>
      <c r="E291" s="64" t="s">
        <v>40</v>
      </c>
      <c r="F291" s="65" t="s">
        <v>169</v>
      </c>
      <c r="G291" s="66">
        <v>16</v>
      </c>
      <c r="H291" s="67">
        <v>10.216000000000001</v>
      </c>
      <c r="I291" s="85">
        <f t="shared" si="2"/>
        <v>163.45600000000002</v>
      </c>
      <c r="J291" s="86">
        <v>29.4465</v>
      </c>
      <c r="K291" s="85">
        <f t="shared" si="3"/>
        <v>5.5509483300222442</v>
      </c>
      <c r="L291" s="68" t="str">
        <f>VLOOKUP(O291,[6]Consolidado!$B:$E,2,FALSE)</f>
        <v>Manhattan west</v>
      </c>
      <c r="M291" s="69" t="str">
        <f>VLOOKUP(O291,[6]Consolidado!$B:$E,3,FALSE)</f>
        <v>F-196 Library Shelving</v>
      </c>
      <c r="N291" s="70" t="str">
        <f>VLOOKUP(O291,[6]Consolidado!$B:$H,7,FALSE)</f>
        <v>Enero</v>
      </c>
      <c r="O291" s="62">
        <v>83</v>
      </c>
    </row>
    <row r="292" spans="1:15" s="71" customFormat="1" ht="16.5" customHeight="1" outlineLevel="1" x14ac:dyDescent="0.2">
      <c r="A292" s="60" t="s">
        <v>603</v>
      </c>
      <c r="B292" s="61">
        <v>42754</v>
      </c>
      <c r="C292" s="62"/>
      <c r="D292" s="63" t="str">
        <f>VLOOKUP(O292,[6]Consolidado!$B:$E,4,FALSE)</f>
        <v>Finalizada</v>
      </c>
      <c r="E292" s="64" t="s">
        <v>78</v>
      </c>
      <c r="F292" s="65" t="s">
        <v>613</v>
      </c>
      <c r="G292" s="66">
        <v>16</v>
      </c>
      <c r="H292" s="67">
        <v>8.8581666666666674</v>
      </c>
      <c r="I292" s="85">
        <f t="shared" si="2"/>
        <v>141.73066666666668</v>
      </c>
      <c r="J292" s="86">
        <v>29.4465</v>
      </c>
      <c r="K292" s="85">
        <f t="shared" si="3"/>
        <v>4.8131583266828546</v>
      </c>
      <c r="L292" s="68" t="str">
        <f>VLOOKUP(O292,[6]Consolidado!$B:$E,2,FALSE)</f>
        <v>Manhattan west</v>
      </c>
      <c r="M292" s="69" t="str">
        <f>VLOOKUP(O292,[6]Consolidado!$B:$E,3,FALSE)</f>
        <v>F-196 Library Shelving</v>
      </c>
      <c r="N292" s="70" t="str">
        <f>VLOOKUP(O292,[6]Consolidado!$B:$H,7,FALSE)</f>
        <v>Enero</v>
      </c>
      <c r="O292" s="62">
        <v>83</v>
      </c>
    </row>
    <row r="293" spans="1:15" s="71" customFormat="1" ht="16.5" customHeight="1" outlineLevel="1" x14ac:dyDescent="0.2">
      <c r="A293" s="60" t="s">
        <v>603</v>
      </c>
      <c r="B293" s="61">
        <v>42754</v>
      </c>
      <c r="C293" s="62"/>
      <c r="D293" s="63" t="str">
        <f>VLOOKUP(O293,[6]Consolidado!$B:$E,4,FALSE)</f>
        <v>Finalizada</v>
      </c>
      <c r="E293" s="64" t="s">
        <v>78</v>
      </c>
      <c r="F293" s="65" t="s">
        <v>613</v>
      </c>
      <c r="G293" s="66">
        <v>44</v>
      </c>
      <c r="H293" s="67">
        <v>8.8581666666666674</v>
      </c>
      <c r="I293" s="85">
        <f t="shared" si="2"/>
        <v>389.75933333333336</v>
      </c>
      <c r="J293" s="86">
        <v>29.4465</v>
      </c>
      <c r="K293" s="85">
        <f t="shared" si="3"/>
        <v>13.236185398377851</v>
      </c>
      <c r="L293" s="68" t="str">
        <f>VLOOKUP(O293,[6]Consolidado!$B:$E,2,FALSE)</f>
        <v>Manhattan west</v>
      </c>
      <c r="M293" s="69" t="str">
        <f>VLOOKUP(O293,[6]Consolidado!$B:$E,3,FALSE)</f>
        <v>F-196 Library Shelving</v>
      </c>
      <c r="N293" s="70" t="str">
        <f>VLOOKUP(O293,[6]Consolidado!$B:$H,7,FALSE)</f>
        <v>Enero</v>
      </c>
      <c r="O293" s="62">
        <v>83</v>
      </c>
    </row>
    <row r="294" spans="1:15" s="71" customFormat="1" ht="16.5" customHeight="1" outlineLevel="1" x14ac:dyDescent="0.2">
      <c r="A294" s="60" t="s">
        <v>603</v>
      </c>
      <c r="B294" s="61">
        <v>42755</v>
      </c>
      <c r="C294" s="62"/>
      <c r="D294" s="63" t="str">
        <f>VLOOKUP(O294,[6]Consolidado!$B:$E,4,FALSE)</f>
        <v>Finalizada</v>
      </c>
      <c r="E294" s="64" t="s">
        <v>78</v>
      </c>
      <c r="F294" s="65" t="s">
        <v>425</v>
      </c>
      <c r="G294" s="66">
        <v>32</v>
      </c>
      <c r="H294" s="67">
        <v>6.9077500000000001</v>
      </c>
      <c r="I294" s="85">
        <f t="shared" si="2"/>
        <v>221.048</v>
      </c>
      <c r="J294" s="86">
        <v>29.4465</v>
      </c>
      <c r="K294" s="85">
        <f t="shared" si="3"/>
        <v>7.5067665087531621</v>
      </c>
      <c r="L294" s="68" t="str">
        <f>VLOOKUP(O294,[6]Consolidado!$B:$E,2,FALSE)</f>
        <v>Manhattan west</v>
      </c>
      <c r="M294" s="69" t="str">
        <f>VLOOKUP(O294,[6]Consolidado!$B:$E,3,FALSE)</f>
        <v>F-196 Library Shelving</v>
      </c>
      <c r="N294" s="70" t="str">
        <f>VLOOKUP(O294,[6]Consolidado!$B:$H,7,FALSE)</f>
        <v>Enero</v>
      </c>
      <c r="O294" s="62">
        <v>83</v>
      </c>
    </row>
    <row r="295" spans="1:15" s="71" customFormat="1" ht="16.5" customHeight="1" outlineLevel="1" x14ac:dyDescent="0.2">
      <c r="A295" s="60" t="s">
        <v>603</v>
      </c>
      <c r="B295" s="61">
        <v>42756</v>
      </c>
      <c r="C295" s="62"/>
      <c r="D295" s="63" t="str">
        <f>VLOOKUP(O295,[6]Consolidado!$B:$E,4,FALSE)</f>
        <v>En Proceso</v>
      </c>
      <c r="E295" s="64" t="s">
        <v>25</v>
      </c>
      <c r="F295" s="65" t="s">
        <v>133</v>
      </c>
      <c r="G295" s="66">
        <v>1</v>
      </c>
      <c r="H295" s="67">
        <v>10.23468459090909</v>
      </c>
      <c r="I295" s="85">
        <f t="shared" si="2"/>
        <v>10.23468459090909</v>
      </c>
      <c r="J295" s="86">
        <v>29.4465</v>
      </c>
      <c r="K295" s="85">
        <f t="shared" si="3"/>
        <v>0.34756879734124907</v>
      </c>
      <c r="L295" s="68" t="str">
        <f>VLOOKUP(O295,[6]Consolidado!$B:$E,2,FALSE)</f>
        <v>Acabado</v>
      </c>
      <c r="M295" s="69" t="str">
        <f>VLOOKUP(O295,[6]Consolidado!$B:$E,3,FALSE)</f>
        <v>Material de acabado pendiente de distribuir</v>
      </c>
      <c r="N295" s="70">
        <f>VLOOKUP(O295,[6]Consolidado!$B:$H,7,FALSE)</f>
        <v>0</v>
      </c>
      <c r="O295" s="62" t="s">
        <v>290</v>
      </c>
    </row>
    <row r="296" spans="1:15" s="71" customFormat="1" ht="16.5" customHeight="1" outlineLevel="1" x14ac:dyDescent="0.2">
      <c r="A296" s="60" t="s">
        <v>603</v>
      </c>
      <c r="B296" s="61">
        <v>42756</v>
      </c>
      <c r="C296" s="62"/>
      <c r="D296" s="63" t="str">
        <f>VLOOKUP(O296,[6]Consolidado!$B:$E,4,FALSE)</f>
        <v>Finalizada</v>
      </c>
      <c r="E296" s="64" t="s">
        <v>28</v>
      </c>
      <c r="F296" s="65" t="s">
        <v>139</v>
      </c>
      <c r="G296" s="66">
        <v>2</v>
      </c>
      <c r="H296" s="67">
        <v>360.97894736842107</v>
      </c>
      <c r="I296" s="85">
        <f t="shared" si="2"/>
        <v>721.95789473684215</v>
      </c>
      <c r="J296" s="86">
        <v>29.4465</v>
      </c>
      <c r="K296" s="85">
        <f t="shared" si="3"/>
        <v>24.517613119957961</v>
      </c>
      <c r="L296" s="68" t="str">
        <f>VLOOKUP(O296,[6]Consolidado!$B:$E,2,FALSE)</f>
        <v>Commons Bar &amp; Restaurant</v>
      </c>
      <c r="M296" s="69" t="str">
        <f>VLOOKUP(O296,[6]Consolidado!$B:$E,3,FALSE)</f>
        <v>A9B Small Custom Banquette</v>
      </c>
      <c r="N296" s="70" t="str">
        <f>VLOOKUP(O296,[6]Consolidado!$B:$H,7,FALSE)</f>
        <v>Febrero</v>
      </c>
      <c r="O296" s="62">
        <v>101</v>
      </c>
    </row>
    <row r="297" spans="1:15" s="71" customFormat="1" ht="16.5" customHeight="1" outlineLevel="1" x14ac:dyDescent="0.2">
      <c r="A297" s="60" t="s">
        <v>603</v>
      </c>
      <c r="B297" s="61">
        <v>42756</v>
      </c>
      <c r="C297" s="62"/>
      <c r="D297" s="63" t="str">
        <f>VLOOKUP(O297,[6]Consolidado!$B:$E,4,FALSE)</f>
        <v>Finalizada</v>
      </c>
      <c r="E297" s="64" t="s">
        <v>28</v>
      </c>
      <c r="F297" s="65" t="s">
        <v>27</v>
      </c>
      <c r="G297" s="66">
        <v>4</v>
      </c>
      <c r="H297" s="67">
        <v>939.36249999999995</v>
      </c>
      <c r="I297" s="85">
        <f t="shared" si="2"/>
        <v>3757.45</v>
      </c>
      <c r="J297" s="86">
        <v>29.4465</v>
      </c>
      <c r="K297" s="85">
        <f t="shared" si="3"/>
        <v>127.60260132783182</v>
      </c>
      <c r="L297" s="68" t="str">
        <f>VLOOKUP(O297,[6]Consolidado!$B:$E,2,FALSE)</f>
        <v>Commons Bar &amp; Restaurant</v>
      </c>
      <c r="M297" s="69" t="str">
        <f>VLOOKUP(O297,[6]Consolidado!$B:$E,3,FALSE)</f>
        <v>A9B Small Custom Banquette</v>
      </c>
      <c r="N297" s="70" t="str">
        <f>VLOOKUP(O297,[6]Consolidado!$B:$H,7,FALSE)</f>
        <v>Febrero</v>
      </c>
      <c r="O297" s="62">
        <v>101</v>
      </c>
    </row>
    <row r="298" spans="1:15" s="71" customFormat="1" ht="16.5" customHeight="1" outlineLevel="1" x14ac:dyDescent="0.2">
      <c r="A298" s="60" t="s">
        <v>603</v>
      </c>
      <c r="B298" s="61">
        <v>42756</v>
      </c>
      <c r="C298" s="62"/>
      <c r="D298" s="63" t="str">
        <f>VLOOKUP(O298,[6]Consolidado!$B:$E,4,FALSE)</f>
        <v>Finalizada</v>
      </c>
      <c r="E298" s="64" t="s">
        <v>40</v>
      </c>
      <c r="F298" s="65" t="s">
        <v>91</v>
      </c>
      <c r="G298" s="66">
        <v>500</v>
      </c>
      <c r="H298" s="67">
        <v>0.53569664058699129</v>
      </c>
      <c r="I298" s="85">
        <f t="shared" si="2"/>
        <v>267.84832029349565</v>
      </c>
      <c r="J298" s="86">
        <v>29.4465</v>
      </c>
      <c r="K298" s="85">
        <f t="shared" si="3"/>
        <v>9.0961003954118702</v>
      </c>
      <c r="L298" s="68" t="str">
        <f>VLOOKUP(O298,[6]Consolidado!$B:$E,2,FALSE)</f>
        <v>Commons Bar &amp; Restaurant</v>
      </c>
      <c r="M298" s="69" t="str">
        <f>VLOOKUP(O298,[6]Consolidado!$B:$E,3,FALSE)</f>
        <v>A9B Small Custom Banquette</v>
      </c>
      <c r="N298" s="70" t="str">
        <f>VLOOKUP(O298,[6]Consolidado!$B:$H,7,FALSE)</f>
        <v>Febrero</v>
      </c>
      <c r="O298" s="62">
        <v>101</v>
      </c>
    </row>
    <row r="299" spans="1:15" s="71" customFormat="1" ht="16.5" customHeight="1" outlineLevel="1" x14ac:dyDescent="0.2">
      <c r="A299" s="60" t="s">
        <v>603</v>
      </c>
      <c r="B299" s="61">
        <v>42756</v>
      </c>
      <c r="C299" s="62"/>
      <c r="D299" s="63" t="str">
        <f>VLOOKUP(O299,[6]Consolidado!$B:$E,4,FALSE)</f>
        <v>Finalizada</v>
      </c>
      <c r="E299" s="64" t="s">
        <v>40</v>
      </c>
      <c r="F299" s="65" t="s">
        <v>39</v>
      </c>
      <c r="G299" s="66">
        <v>170</v>
      </c>
      <c r="H299" s="67">
        <v>0.76886523202308621</v>
      </c>
      <c r="I299" s="85">
        <f t="shared" si="2"/>
        <v>130.70708944392464</v>
      </c>
      <c r="J299" s="86">
        <v>29.4465</v>
      </c>
      <c r="K299" s="85">
        <f t="shared" si="3"/>
        <v>4.4387988196873867</v>
      </c>
      <c r="L299" s="68" t="str">
        <f>VLOOKUP(O299,[6]Consolidado!$B:$E,2,FALSE)</f>
        <v>Commons Bar &amp; Restaurant</v>
      </c>
      <c r="M299" s="69" t="str">
        <f>VLOOKUP(O299,[6]Consolidado!$B:$E,3,FALSE)</f>
        <v>A9B Small Custom Banquette</v>
      </c>
      <c r="N299" s="70" t="str">
        <f>VLOOKUP(O299,[6]Consolidado!$B:$H,7,FALSE)</f>
        <v>Febrero</v>
      </c>
      <c r="O299" s="62">
        <v>101</v>
      </c>
    </row>
    <row r="300" spans="1:15" s="71" customFormat="1" ht="16.5" customHeight="1" outlineLevel="1" x14ac:dyDescent="0.2">
      <c r="A300" s="60" t="s">
        <v>603</v>
      </c>
      <c r="B300" s="61">
        <v>42756</v>
      </c>
      <c r="C300" s="62"/>
      <c r="D300" s="63" t="str">
        <f>VLOOKUP(O300,[6]Consolidado!$B:$E,4,FALSE)</f>
        <v>Finalizada</v>
      </c>
      <c r="E300" s="64" t="s">
        <v>25</v>
      </c>
      <c r="F300" s="65" t="s">
        <v>131</v>
      </c>
      <c r="G300" s="66">
        <v>0.5</v>
      </c>
      <c r="H300" s="67">
        <v>849.54222932112123</v>
      </c>
      <c r="I300" s="85">
        <f t="shared" si="2"/>
        <v>424.77111466056061</v>
      </c>
      <c r="J300" s="86">
        <v>29.4465</v>
      </c>
      <c r="K300" s="85">
        <f t="shared" si="3"/>
        <v>14.425181758801916</v>
      </c>
      <c r="L300" s="68" t="str">
        <f>VLOOKUP(O300,[6]Consolidado!$B:$E,2,FALSE)</f>
        <v>Commons Bar &amp; Restaurant</v>
      </c>
      <c r="M300" s="69" t="str">
        <f>VLOOKUP(O300,[6]Consolidado!$B:$E,3,FALSE)</f>
        <v>A9B Small Custom Banquette</v>
      </c>
      <c r="N300" s="70" t="str">
        <f>VLOOKUP(O300,[6]Consolidado!$B:$H,7,FALSE)</f>
        <v>Febrero</v>
      </c>
      <c r="O300" s="62">
        <v>101</v>
      </c>
    </row>
    <row r="301" spans="1:15" s="71" customFormat="1" ht="16.5" customHeight="1" outlineLevel="1" x14ac:dyDescent="0.2">
      <c r="A301" s="60" t="s">
        <v>603</v>
      </c>
      <c r="B301" s="61">
        <v>42756</v>
      </c>
      <c r="C301" s="62"/>
      <c r="D301" s="63" t="str">
        <f>VLOOKUP(O301,[6]Consolidado!$B:$E,4,FALSE)</f>
        <v>Finalizada</v>
      </c>
      <c r="E301" s="64" t="s">
        <v>25</v>
      </c>
      <c r="F301" s="65" t="s">
        <v>132</v>
      </c>
      <c r="G301" s="66">
        <v>1</v>
      </c>
      <c r="H301" s="67">
        <v>699.77015143388712</v>
      </c>
      <c r="I301" s="85">
        <f t="shared" si="2"/>
        <v>699.77015143388712</v>
      </c>
      <c r="J301" s="86">
        <v>29.4465</v>
      </c>
      <c r="K301" s="85">
        <f t="shared" si="3"/>
        <v>23.764119723358874</v>
      </c>
      <c r="L301" s="68" t="str">
        <f>VLOOKUP(O301,[6]Consolidado!$B:$E,2,FALSE)</f>
        <v>Commons Bar &amp; Restaurant</v>
      </c>
      <c r="M301" s="69" t="str">
        <f>VLOOKUP(O301,[6]Consolidado!$B:$E,3,FALSE)</f>
        <v>A9B Small Custom Banquette</v>
      </c>
      <c r="N301" s="70" t="str">
        <f>VLOOKUP(O301,[6]Consolidado!$B:$H,7,FALSE)</f>
        <v>Febrero</v>
      </c>
      <c r="O301" s="62">
        <v>101</v>
      </c>
    </row>
    <row r="302" spans="1:15" s="71" customFormat="1" ht="16.5" customHeight="1" outlineLevel="1" x14ac:dyDescent="0.2">
      <c r="A302" s="60" t="s">
        <v>603</v>
      </c>
      <c r="B302" s="61">
        <v>42756</v>
      </c>
      <c r="C302" s="62"/>
      <c r="D302" s="63" t="str">
        <f>VLOOKUP(O302,[6]Consolidado!$B:$E,4,FALSE)</f>
        <v>Finalizada</v>
      </c>
      <c r="E302" s="64" t="s">
        <v>28</v>
      </c>
      <c r="F302" s="65" t="s">
        <v>93</v>
      </c>
      <c r="G302" s="66">
        <v>2.25</v>
      </c>
      <c r="H302" s="67">
        <v>844.20259042753969</v>
      </c>
      <c r="I302" s="85">
        <f t="shared" si="2"/>
        <v>1899.4558284619643</v>
      </c>
      <c r="J302" s="86">
        <v>29.4465</v>
      </c>
      <c r="K302" s="85">
        <f t="shared" si="3"/>
        <v>64.505317387871713</v>
      </c>
      <c r="L302" s="68" t="str">
        <f>VLOOKUP(O302,[6]Consolidado!$B:$E,2,FALSE)</f>
        <v>Commons Bar &amp; Restaurant</v>
      </c>
      <c r="M302" s="69" t="str">
        <f>VLOOKUP(O302,[6]Consolidado!$B:$E,3,FALSE)</f>
        <v>A9B Small Custom Banquette</v>
      </c>
      <c r="N302" s="70" t="str">
        <f>VLOOKUP(O302,[6]Consolidado!$B:$H,7,FALSE)</f>
        <v>Febrero</v>
      </c>
      <c r="O302" s="62">
        <v>101</v>
      </c>
    </row>
    <row r="303" spans="1:15" s="71" customFormat="1" ht="16.5" customHeight="1" outlineLevel="1" x14ac:dyDescent="0.2">
      <c r="A303" s="60" t="s">
        <v>603</v>
      </c>
      <c r="B303" s="61">
        <v>42756</v>
      </c>
      <c r="C303" s="62"/>
      <c r="D303" s="63" t="str">
        <f>VLOOKUP(O303,[6]Consolidado!$B:$E,4,FALSE)</f>
        <v>Finalizada</v>
      </c>
      <c r="E303" s="64" t="s">
        <v>40</v>
      </c>
      <c r="F303" s="65" t="s">
        <v>112</v>
      </c>
      <c r="G303" s="66">
        <v>25</v>
      </c>
      <c r="H303" s="67">
        <v>0.28041402556308481</v>
      </c>
      <c r="I303" s="85">
        <f t="shared" si="2"/>
        <v>7.01035063907712</v>
      </c>
      <c r="J303" s="86">
        <v>29.4465</v>
      </c>
      <c r="K303" s="85">
        <f t="shared" si="3"/>
        <v>0.23807076016087209</v>
      </c>
      <c r="L303" s="68" t="str">
        <f>VLOOKUP(O303,[6]Consolidado!$B:$E,2,FALSE)</f>
        <v>Commons Bar &amp; Restaurant</v>
      </c>
      <c r="M303" s="69" t="str">
        <f>VLOOKUP(O303,[6]Consolidado!$B:$E,3,FALSE)</f>
        <v>A9B Small Custom Banquette</v>
      </c>
      <c r="N303" s="70" t="str">
        <f>VLOOKUP(O303,[6]Consolidado!$B:$H,7,FALSE)</f>
        <v>Febrero</v>
      </c>
      <c r="O303" s="62">
        <v>101</v>
      </c>
    </row>
    <row r="304" spans="1:15" s="71" customFormat="1" ht="16.5" customHeight="1" outlineLevel="1" x14ac:dyDescent="0.2">
      <c r="A304" s="60" t="s">
        <v>603</v>
      </c>
      <c r="B304" s="61">
        <v>42756</v>
      </c>
      <c r="C304" s="62"/>
      <c r="D304" s="63" t="str">
        <f>VLOOKUP(O304,[6]Consolidado!$B:$E,4,FALSE)</f>
        <v>Finalizada</v>
      </c>
      <c r="E304" s="64" t="s">
        <v>40</v>
      </c>
      <c r="F304" s="65" t="s">
        <v>165</v>
      </c>
      <c r="G304" s="66">
        <v>1000</v>
      </c>
      <c r="H304" s="67">
        <v>9.298863002051283E-2</v>
      </c>
      <c r="I304" s="85">
        <f t="shared" si="2"/>
        <v>92.988630020512829</v>
      </c>
      <c r="J304" s="86">
        <v>29.4465</v>
      </c>
      <c r="K304" s="85">
        <f t="shared" si="3"/>
        <v>3.1578839597409822</v>
      </c>
      <c r="L304" s="68" t="str">
        <f>VLOOKUP(O304,[6]Consolidado!$B:$E,2,FALSE)</f>
        <v>Commons Bar &amp; Restaurant</v>
      </c>
      <c r="M304" s="69" t="str">
        <f>VLOOKUP(O304,[6]Consolidado!$B:$E,3,FALSE)</f>
        <v>A9B Small Custom Banquette</v>
      </c>
      <c r="N304" s="70" t="str">
        <f>VLOOKUP(O304,[6]Consolidado!$B:$H,7,FALSE)</f>
        <v>Febrero</v>
      </c>
      <c r="O304" s="62">
        <v>101</v>
      </c>
    </row>
    <row r="305" spans="1:15" s="71" customFormat="1" ht="16.5" customHeight="1" outlineLevel="1" x14ac:dyDescent="0.2">
      <c r="A305" s="60" t="s">
        <v>603</v>
      </c>
      <c r="B305" s="61">
        <v>42756</v>
      </c>
      <c r="C305" s="62"/>
      <c r="D305" s="63" t="str">
        <f>VLOOKUP(O305,[6]Consolidado!$B:$E,4,FALSE)</f>
        <v>Finalizada</v>
      </c>
      <c r="E305" s="64" t="s">
        <v>28</v>
      </c>
      <c r="F305" s="65" t="s">
        <v>139</v>
      </c>
      <c r="G305" s="66">
        <v>5</v>
      </c>
      <c r="H305" s="67">
        <v>360.97894736842107</v>
      </c>
      <c r="I305" s="85">
        <f t="shared" si="2"/>
        <v>1804.8947368421054</v>
      </c>
      <c r="J305" s="86">
        <v>29.4465</v>
      </c>
      <c r="K305" s="85">
        <f t="shared" si="3"/>
        <v>61.294032799894907</v>
      </c>
      <c r="L305" s="68" t="str">
        <f>VLOOKUP(O305,[6]Consolidado!$B:$E,2,FALSE)</f>
        <v>Commons Bar &amp; Restaurant</v>
      </c>
      <c r="M305" s="69" t="str">
        <f>VLOOKUP(O305,[6]Consolidado!$B:$E,3,FALSE)</f>
        <v>A9 Large Custom Banquette</v>
      </c>
      <c r="N305" s="70" t="str">
        <f>VLOOKUP(O305,[6]Consolidado!$B:$H,7,FALSE)</f>
        <v>Febrero</v>
      </c>
      <c r="O305" s="62" t="s">
        <v>614</v>
      </c>
    </row>
    <row r="306" spans="1:15" s="71" customFormat="1" ht="16.5" customHeight="1" outlineLevel="1" x14ac:dyDescent="0.2">
      <c r="A306" s="60" t="s">
        <v>603</v>
      </c>
      <c r="B306" s="61">
        <v>42756</v>
      </c>
      <c r="C306" s="62"/>
      <c r="D306" s="63" t="str">
        <f>VLOOKUP(O306,[6]Consolidado!$B:$E,4,FALSE)</f>
        <v>Finalizada</v>
      </c>
      <c r="E306" s="64" t="s">
        <v>40</v>
      </c>
      <c r="F306" s="65" t="s">
        <v>91</v>
      </c>
      <c r="G306" s="66">
        <v>1000</v>
      </c>
      <c r="H306" s="67">
        <v>0.53569664058699129</v>
      </c>
      <c r="I306" s="85">
        <f t="shared" si="2"/>
        <v>535.69664058699129</v>
      </c>
      <c r="J306" s="86">
        <v>29.4465</v>
      </c>
      <c r="K306" s="85">
        <f t="shared" si="3"/>
        <v>18.19220079082374</v>
      </c>
      <c r="L306" s="68" t="str">
        <f>VLOOKUP(O306,[6]Consolidado!$B:$E,2,FALSE)</f>
        <v>Commons Bar &amp; Restaurant</v>
      </c>
      <c r="M306" s="69" t="str">
        <f>VLOOKUP(O306,[6]Consolidado!$B:$E,3,FALSE)</f>
        <v>A9 Large Custom Banquette</v>
      </c>
      <c r="N306" s="70" t="str">
        <f>VLOOKUP(O306,[6]Consolidado!$B:$H,7,FALSE)</f>
        <v>Febrero</v>
      </c>
      <c r="O306" s="62" t="s">
        <v>614</v>
      </c>
    </row>
    <row r="307" spans="1:15" s="71" customFormat="1" ht="16.5" customHeight="1" outlineLevel="1" x14ac:dyDescent="0.2">
      <c r="A307" s="60" t="s">
        <v>603</v>
      </c>
      <c r="B307" s="61">
        <v>42756</v>
      </c>
      <c r="C307" s="62"/>
      <c r="D307" s="63" t="str">
        <f>VLOOKUP(O307,[6]Consolidado!$B:$E,4,FALSE)</f>
        <v>Finalizada</v>
      </c>
      <c r="E307" s="64" t="s">
        <v>40</v>
      </c>
      <c r="F307" s="65" t="s">
        <v>39</v>
      </c>
      <c r="G307" s="66">
        <v>300</v>
      </c>
      <c r="H307" s="67">
        <v>0.76886523202308621</v>
      </c>
      <c r="I307" s="85">
        <f t="shared" si="2"/>
        <v>230.65956960692586</v>
      </c>
      <c r="J307" s="86">
        <v>29.4465</v>
      </c>
      <c r="K307" s="85">
        <f t="shared" si="3"/>
        <v>7.8331743876836244</v>
      </c>
      <c r="L307" s="68" t="str">
        <f>VLOOKUP(O307,[6]Consolidado!$B:$E,2,FALSE)</f>
        <v>Commons Bar &amp; Restaurant</v>
      </c>
      <c r="M307" s="69" t="str">
        <f>VLOOKUP(O307,[6]Consolidado!$B:$E,3,FALSE)</f>
        <v>A9 Large Custom Banquette</v>
      </c>
      <c r="N307" s="70" t="str">
        <f>VLOOKUP(O307,[6]Consolidado!$B:$H,7,FALSE)</f>
        <v>Febrero</v>
      </c>
      <c r="O307" s="62" t="s">
        <v>614</v>
      </c>
    </row>
    <row r="308" spans="1:15" s="71" customFormat="1" ht="16.5" customHeight="1" outlineLevel="1" x14ac:dyDescent="0.2">
      <c r="A308" s="60" t="s">
        <v>603</v>
      </c>
      <c r="B308" s="61">
        <v>42756</v>
      </c>
      <c r="C308" s="62"/>
      <c r="D308" s="63" t="str">
        <f>VLOOKUP(O308,[6]Consolidado!$B:$E,4,FALSE)</f>
        <v>Finalizada</v>
      </c>
      <c r="E308" s="64" t="s">
        <v>25</v>
      </c>
      <c r="F308" s="65" t="s">
        <v>131</v>
      </c>
      <c r="G308" s="66">
        <v>0.5</v>
      </c>
      <c r="H308" s="67">
        <v>849.54222932112123</v>
      </c>
      <c r="I308" s="85">
        <f t="shared" si="2"/>
        <v>424.77111466056061</v>
      </c>
      <c r="J308" s="86">
        <v>29.4465</v>
      </c>
      <c r="K308" s="85">
        <f t="shared" si="3"/>
        <v>14.425181758801916</v>
      </c>
      <c r="L308" s="68" t="str">
        <f>VLOOKUP(O308,[6]Consolidado!$B:$E,2,FALSE)</f>
        <v>Commons Bar &amp; Restaurant</v>
      </c>
      <c r="M308" s="69" t="str">
        <f>VLOOKUP(O308,[6]Consolidado!$B:$E,3,FALSE)</f>
        <v>A9 Large Custom Banquette</v>
      </c>
      <c r="N308" s="70" t="str">
        <f>VLOOKUP(O308,[6]Consolidado!$B:$H,7,FALSE)</f>
        <v>Febrero</v>
      </c>
      <c r="O308" s="62" t="s">
        <v>614</v>
      </c>
    </row>
    <row r="309" spans="1:15" s="71" customFormat="1" ht="16.5" customHeight="1" outlineLevel="1" x14ac:dyDescent="0.2">
      <c r="A309" s="60" t="s">
        <v>603</v>
      </c>
      <c r="B309" s="61">
        <v>42756</v>
      </c>
      <c r="C309" s="62"/>
      <c r="D309" s="63" t="str">
        <f>VLOOKUP(O309,[6]Consolidado!$B:$E,4,FALSE)</f>
        <v>Finalizada</v>
      </c>
      <c r="E309" s="64" t="s">
        <v>25</v>
      </c>
      <c r="F309" s="65" t="s">
        <v>132</v>
      </c>
      <c r="G309" s="66">
        <v>1</v>
      </c>
      <c r="H309" s="67">
        <v>699.77015143388712</v>
      </c>
      <c r="I309" s="85">
        <f t="shared" si="2"/>
        <v>699.77015143388712</v>
      </c>
      <c r="J309" s="86">
        <v>29.4465</v>
      </c>
      <c r="K309" s="85">
        <f t="shared" si="3"/>
        <v>23.764119723358874</v>
      </c>
      <c r="L309" s="68" t="str">
        <f>VLOOKUP(O309,[6]Consolidado!$B:$E,2,FALSE)</f>
        <v>Commons Bar &amp; Restaurant</v>
      </c>
      <c r="M309" s="69" t="str">
        <f>VLOOKUP(O309,[6]Consolidado!$B:$E,3,FALSE)</f>
        <v>A9 Large Custom Banquette</v>
      </c>
      <c r="N309" s="70" t="str">
        <f>VLOOKUP(O309,[6]Consolidado!$B:$H,7,FALSE)</f>
        <v>Febrero</v>
      </c>
      <c r="O309" s="62" t="s">
        <v>614</v>
      </c>
    </row>
    <row r="310" spans="1:15" s="71" customFormat="1" ht="16.5" customHeight="1" outlineLevel="1" x14ac:dyDescent="0.2">
      <c r="A310" s="60" t="s">
        <v>603</v>
      </c>
      <c r="B310" s="61">
        <v>42756</v>
      </c>
      <c r="C310" s="62"/>
      <c r="D310" s="63" t="str">
        <f>VLOOKUP(O310,[6]Consolidado!$B:$E,4,FALSE)</f>
        <v>Finalizada</v>
      </c>
      <c r="E310" s="64" t="s">
        <v>28</v>
      </c>
      <c r="F310" s="65" t="s">
        <v>93</v>
      </c>
      <c r="G310" s="66">
        <v>6</v>
      </c>
      <c r="H310" s="67">
        <v>844.20259042753969</v>
      </c>
      <c r="I310" s="85">
        <f t="shared" si="2"/>
        <v>5065.2155425652381</v>
      </c>
      <c r="J310" s="86">
        <v>29.4465</v>
      </c>
      <c r="K310" s="85">
        <f t="shared" si="3"/>
        <v>172.01417970099124</v>
      </c>
      <c r="L310" s="68" t="str">
        <f>VLOOKUP(O310,[6]Consolidado!$B:$E,2,FALSE)</f>
        <v>Commons Bar &amp; Restaurant</v>
      </c>
      <c r="M310" s="69" t="str">
        <f>VLOOKUP(O310,[6]Consolidado!$B:$E,3,FALSE)</f>
        <v>A9 Large Custom Banquette</v>
      </c>
      <c r="N310" s="70" t="str">
        <f>VLOOKUP(O310,[6]Consolidado!$B:$H,7,FALSE)</f>
        <v>Febrero</v>
      </c>
      <c r="O310" s="62" t="s">
        <v>614</v>
      </c>
    </row>
    <row r="311" spans="1:15" s="71" customFormat="1" ht="16.5" customHeight="1" outlineLevel="1" x14ac:dyDescent="0.2">
      <c r="A311" s="60" t="s">
        <v>603</v>
      </c>
      <c r="B311" s="61">
        <v>42756</v>
      </c>
      <c r="C311" s="62"/>
      <c r="D311" s="63" t="str">
        <f>VLOOKUP(O311,[6]Consolidado!$B:$E,4,FALSE)</f>
        <v>Finalizada</v>
      </c>
      <c r="E311" s="64" t="s">
        <v>40</v>
      </c>
      <c r="F311" s="65" t="s">
        <v>112</v>
      </c>
      <c r="G311" s="66">
        <v>125</v>
      </c>
      <c r="H311" s="67">
        <v>0.28041402556308481</v>
      </c>
      <c r="I311" s="85">
        <f t="shared" si="2"/>
        <v>35.051753195385601</v>
      </c>
      <c r="J311" s="86">
        <v>29.4465</v>
      </c>
      <c r="K311" s="85">
        <f t="shared" si="3"/>
        <v>1.1903538008043604</v>
      </c>
      <c r="L311" s="68" t="str">
        <f>VLOOKUP(O311,[6]Consolidado!$B:$E,2,FALSE)</f>
        <v>Commons Bar &amp; Restaurant</v>
      </c>
      <c r="M311" s="69" t="str">
        <f>VLOOKUP(O311,[6]Consolidado!$B:$E,3,FALSE)</f>
        <v>A9 Large Custom Banquette</v>
      </c>
      <c r="N311" s="70" t="str">
        <f>VLOOKUP(O311,[6]Consolidado!$B:$H,7,FALSE)</f>
        <v>Febrero</v>
      </c>
      <c r="O311" s="62" t="s">
        <v>614</v>
      </c>
    </row>
    <row r="312" spans="1:15" s="71" customFormat="1" ht="16.5" customHeight="1" outlineLevel="1" x14ac:dyDescent="0.2">
      <c r="A312" s="60" t="s">
        <v>603</v>
      </c>
      <c r="B312" s="61">
        <v>42756</v>
      </c>
      <c r="C312" s="62"/>
      <c r="D312" s="63" t="str">
        <f>VLOOKUP(O312,[6]Consolidado!$B:$E,4,FALSE)</f>
        <v>Finalizada</v>
      </c>
      <c r="E312" s="64" t="s">
        <v>40</v>
      </c>
      <c r="F312" s="65" t="s">
        <v>165</v>
      </c>
      <c r="G312" s="66">
        <v>400</v>
      </c>
      <c r="H312" s="67">
        <v>9.298863002051283E-2</v>
      </c>
      <c r="I312" s="85">
        <f t="shared" si="2"/>
        <v>37.19545200820513</v>
      </c>
      <c r="J312" s="86">
        <v>29.4465</v>
      </c>
      <c r="K312" s="85">
        <f t="shared" si="3"/>
        <v>1.2631535838963928</v>
      </c>
      <c r="L312" s="68" t="str">
        <f>VLOOKUP(O312,[6]Consolidado!$B:$E,2,FALSE)</f>
        <v>Commons Bar &amp; Restaurant</v>
      </c>
      <c r="M312" s="69" t="str">
        <f>VLOOKUP(O312,[6]Consolidado!$B:$E,3,FALSE)</f>
        <v>A9 Large Custom Banquette</v>
      </c>
      <c r="N312" s="70" t="str">
        <f>VLOOKUP(O312,[6]Consolidado!$B:$H,7,FALSE)</f>
        <v>Febrero</v>
      </c>
      <c r="O312" s="62" t="s">
        <v>614</v>
      </c>
    </row>
    <row r="313" spans="1:15" s="71" customFormat="1" ht="16.5" customHeight="1" outlineLevel="1" x14ac:dyDescent="0.2">
      <c r="A313" s="60" t="s">
        <v>603</v>
      </c>
      <c r="B313" s="61">
        <v>42756</v>
      </c>
      <c r="C313" s="62"/>
      <c r="D313" s="63" t="str">
        <f>VLOOKUP(O313,[6]Consolidado!$B:$E,4,FALSE)</f>
        <v>Finalizada</v>
      </c>
      <c r="E313" s="64" t="s">
        <v>40</v>
      </c>
      <c r="F313" s="65" t="s">
        <v>91</v>
      </c>
      <c r="G313" s="66">
        <v>1000</v>
      </c>
      <c r="H313" s="67">
        <v>0.53569664058699129</v>
      </c>
      <c r="I313" s="85">
        <f t="shared" si="2"/>
        <v>535.69664058699129</v>
      </c>
      <c r="J313" s="86">
        <v>29.4465</v>
      </c>
      <c r="K313" s="85">
        <f t="shared" si="3"/>
        <v>18.19220079082374</v>
      </c>
      <c r="L313" s="68" t="str">
        <f>VLOOKUP(O313,[6]Consolidado!$B:$E,2,FALSE)</f>
        <v>Commons Bar &amp; Restaurant</v>
      </c>
      <c r="M313" s="69" t="str">
        <f>VLOOKUP(O313,[6]Consolidado!$B:$E,3,FALSE)</f>
        <v>A9 Large Custom Banquette</v>
      </c>
      <c r="N313" s="70" t="str">
        <f>VLOOKUP(O313,[6]Consolidado!$B:$H,7,FALSE)</f>
        <v>Febrero</v>
      </c>
      <c r="O313" s="62" t="s">
        <v>601</v>
      </c>
    </row>
    <row r="314" spans="1:15" s="71" customFormat="1" ht="16.5" customHeight="1" outlineLevel="1" x14ac:dyDescent="0.2">
      <c r="A314" s="60" t="s">
        <v>603</v>
      </c>
      <c r="B314" s="61">
        <v>42756</v>
      </c>
      <c r="C314" s="62"/>
      <c r="D314" s="63" t="str">
        <f>VLOOKUP(O314,[6]Consolidado!$B:$E,4,FALSE)</f>
        <v>Finalizada</v>
      </c>
      <c r="E314" s="64" t="s">
        <v>40</v>
      </c>
      <c r="F314" s="65" t="s">
        <v>39</v>
      </c>
      <c r="G314" s="66">
        <v>300</v>
      </c>
      <c r="H314" s="67">
        <v>0.76886523202308621</v>
      </c>
      <c r="I314" s="85">
        <f t="shared" si="2"/>
        <v>230.65956960692586</v>
      </c>
      <c r="J314" s="86">
        <v>29.4465</v>
      </c>
      <c r="K314" s="85">
        <f t="shared" si="3"/>
        <v>7.8331743876836244</v>
      </c>
      <c r="L314" s="68" t="str">
        <f>VLOOKUP(O314,[6]Consolidado!$B:$E,2,FALSE)</f>
        <v>Commons Bar &amp; Restaurant</v>
      </c>
      <c r="M314" s="69" t="str">
        <f>VLOOKUP(O314,[6]Consolidado!$B:$E,3,FALSE)</f>
        <v>A9 Large Custom Banquette</v>
      </c>
      <c r="N314" s="70" t="str">
        <f>VLOOKUP(O314,[6]Consolidado!$B:$H,7,FALSE)</f>
        <v>Febrero</v>
      </c>
      <c r="O314" s="62" t="s">
        <v>601</v>
      </c>
    </row>
    <row r="315" spans="1:15" s="71" customFormat="1" ht="16.5" customHeight="1" outlineLevel="1" x14ac:dyDescent="0.2">
      <c r="A315" s="60" t="s">
        <v>603</v>
      </c>
      <c r="B315" s="61">
        <v>42756</v>
      </c>
      <c r="C315" s="62"/>
      <c r="D315" s="63" t="str">
        <f>VLOOKUP(O315,[6]Consolidado!$B:$E,4,FALSE)</f>
        <v>Finalizada</v>
      </c>
      <c r="E315" s="64" t="s">
        <v>25</v>
      </c>
      <c r="F315" s="65" t="s">
        <v>131</v>
      </c>
      <c r="G315" s="66">
        <v>1</v>
      </c>
      <c r="H315" s="67">
        <v>849.54222932112123</v>
      </c>
      <c r="I315" s="85">
        <f t="shared" si="2"/>
        <v>849.54222932112123</v>
      </c>
      <c r="J315" s="86">
        <v>29.4465</v>
      </c>
      <c r="K315" s="85">
        <f t="shared" si="3"/>
        <v>28.850363517603832</v>
      </c>
      <c r="L315" s="68" t="str">
        <f>VLOOKUP(O315,[6]Consolidado!$B:$E,2,FALSE)</f>
        <v>Commons Bar &amp; Restaurant</v>
      </c>
      <c r="M315" s="69" t="str">
        <f>VLOOKUP(O315,[6]Consolidado!$B:$E,3,FALSE)</f>
        <v>A9 Large Custom Banquette</v>
      </c>
      <c r="N315" s="70" t="str">
        <f>VLOOKUP(O315,[6]Consolidado!$B:$H,7,FALSE)</f>
        <v>Febrero</v>
      </c>
      <c r="O315" s="62" t="s">
        <v>601</v>
      </c>
    </row>
    <row r="316" spans="1:15" s="71" customFormat="1" ht="16.5" customHeight="1" outlineLevel="1" x14ac:dyDescent="0.2">
      <c r="A316" s="60" t="s">
        <v>603</v>
      </c>
      <c r="B316" s="61">
        <v>42756</v>
      </c>
      <c r="C316" s="62"/>
      <c r="D316" s="63" t="str">
        <f>VLOOKUP(O316,[6]Consolidado!$B:$E,4,FALSE)</f>
        <v>Finalizada</v>
      </c>
      <c r="E316" s="64" t="s">
        <v>25</v>
      </c>
      <c r="F316" s="65" t="s">
        <v>132</v>
      </c>
      <c r="G316" s="66">
        <v>2</v>
      </c>
      <c r="H316" s="67">
        <v>699.77015143388712</v>
      </c>
      <c r="I316" s="85">
        <f t="shared" si="2"/>
        <v>1399.5403028677742</v>
      </c>
      <c r="J316" s="86">
        <v>29.4465</v>
      </c>
      <c r="K316" s="85">
        <f t="shared" si="3"/>
        <v>47.528239446717748</v>
      </c>
      <c r="L316" s="68" t="str">
        <f>VLOOKUP(O316,[6]Consolidado!$B:$E,2,FALSE)</f>
        <v>Commons Bar &amp; Restaurant</v>
      </c>
      <c r="M316" s="69" t="str">
        <f>VLOOKUP(O316,[6]Consolidado!$B:$E,3,FALSE)</f>
        <v>A9 Large Custom Banquette</v>
      </c>
      <c r="N316" s="70" t="str">
        <f>VLOOKUP(O316,[6]Consolidado!$B:$H,7,FALSE)</f>
        <v>Febrero</v>
      </c>
      <c r="O316" s="62" t="s">
        <v>601</v>
      </c>
    </row>
    <row r="317" spans="1:15" s="71" customFormat="1" ht="16.5" customHeight="1" outlineLevel="1" x14ac:dyDescent="0.2">
      <c r="A317" s="60" t="s">
        <v>603</v>
      </c>
      <c r="B317" s="61">
        <v>42756</v>
      </c>
      <c r="C317" s="62"/>
      <c r="D317" s="63" t="str">
        <f>VLOOKUP(O317,[6]Consolidado!$B:$E,4,FALSE)</f>
        <v>Finalizada</v>
      </c>
      <c r="E317" s="64" t="s">
        <v>28</v>
      </c>
      <c r="F317" s="65" t="s">
        <v>93</v>
      </c>
      <c r="G317" s="66">
        <v>2.75</v>
      </c>
      <c r="H317" s="67">
        <v>844.20259042753969</v>
      </c>
      <c r="I317" s="85">
        <f t="shared" si="2"/>
        <v>2321.5571236757341</v>
      </c>
      <c r="J317" s="86">
        <v>29.4465</v>
      </c>
      <c r="K317" s="85">
        <f t="shared" si="3"/>
        <v>78.839832362954311</v>
      </c>
      <c r="L317" s="68" t="str">
        <f>VLOOKUP(O317,[6]Consolidado!$B:$E,2,FALSE)</f>
        <v>Commons Bar &amp; Restaurant</v>
      </c>
      <c r="M317" s="69" t="str">
        <f>VLOOKUP(O317,[6]Consolidado!$B:$E,3,FALSE)</f>
        <v>A9 Large Custom Banquette</v>
      </c>
      <c r="N317" s="70" t="str">
        <f>VLOOKUP(O317,[6]Consolidado!$B:$H,7,FALSE)</f>
        <v>Febrero</v>
      </c>
      <c r="O317" s="62" t="s">
        <v>601</v>
      </c>
    </row>
    <row r="318" spans="1:15" s="71" customFormat="1" ht="16.5" customHeight="1" outlineLevel="1" x14ac:dyDescent="0.2">
      <c r="A318" s="60" t="s">
        <v>603</v>
      </c>
      <c r="B318" s="61">
        <v>42756</v>
      </c>
      <c r="C318" s="62"/>
      <c r="D318" s="63" t="str">
        <f>VLOOKUP(O318,[6]Consolidado!$B:$E,4,FALSE)</f>
        <v>Finalizada</v>
      </c>
      <c r="E318" s="64" t="s">
        <v>28</v>
      </c>
      <c r="F318" s="65" t="s">
        <v>139</v>
      </c>
      <c r="G318" s="66">
        <v>5</v>
      </c>
      <c r="H318" s="67">
        <v>360.97894736842107</v>
      </c>
      <c r="I318" s="85">
        <f t="shared" si="2"/>
        <v>1804.8947368421054</v>
      </c>
      <c r="J318" s="86">
        <v>29.4465</v>
      </c>
      <c r="K318" s="85">
        <f t="shared" si="3"/>
        <v>61.294032799894907</v>
      </c>
      <c r="L318" s="68" t="str">
        <f>VLOOKUP(O318,[6]Consolidado!$B:$E,2,FALSE)</f>
        <v>Commons Bar &amp; Restaurant</v>
      </c>
      <c r="M318" s="69" t="str">
        <f>VLOOKUP(O318,[6]Consolidado!$B:$E,3,FALSE)</f>
        <v>A9 Large Custom Banquette</v>
      </c>
      <c r="N318" s="70" t="str">
        <f>VLOOKUP(O318,[6]Consolidado!$B:$H,7,FALSE)</f>
        <v>Febrero</v>
      </c>
      <c r="O318" s="62" t="s">
        <v>601</v>
      </c>
    </row>
    <row r="319" spans="1:15" s="71" customFormat="1" ht="16.5" customHeight="1" outlineLevel="1" x14ac:dyDescent="0.2">
      <c r="A319" s="60" t="s">
        <v>603</v>
      </c>
      <c r="B319" s="61">
        <v>42756</v>
      </c>
      <c r="C319" s="62"/>
      <c r="D319" s="63" t="str">
        <f>VLOOKUP(O319,[6]Consolidado!$B:$E,4,FALSE)</f>
        <v>Finalizada</v>
      </c>
      <c r="E319" s="64" t="s">
        <v>28</v>
      </c>
      <c r="F319" s="65" t="s">
        <v>93</v>
      </c>
      <c r="G319" s="66">
        <v>5.5</v>
      </c>
      <c r="H319" s="67">
        <v>844.20259042753969</v>
      </c>
      <c r="I319" s="85">
        <f t="shared" si="2"/>
        <v>4643.1142473514683</v>
      </c>
      <c r="J319" s="86">
        <v>29.4465</v>
      </c>
      <c r="K319" s="85">
        <f t="shared" si="3"/>
        <v>157.67966472590862</v>
      </c>
      <c r="L319" s="68" t="str">
        <f>VLOOKUP(O319,[6]Consolidado!$B:$E,2,FALSE)</f>
        <v>Commons Bar &amp; Restaurant</v>
      </c>
      <c r="M319" s="69" t="str">
        <f>VLOOKUP(O319,[6]Consolidado!$B:$E,3,FALSE)</f>
        <v>A9 Large Custom Banquette</v>
      </c>
      <c r="N319" s="70" t="str">
        <f>VLOOKUP(O319,[6]Consolidado!$B:$H,7,FALSE)</f>
        <v>Febrero</v>
      </c>
      <c r="O319" s="62" t="s">
        <v>601</v>
      </c>
    </row>
    <row r="320" spans="1:15" s="71" customFormat="1" ht="16.5" customHeight="1" outlineLevel="1" x14ac:dyDescent="0.2">
      <c r="A320" s="60" t="s">
        <v>603</v>
      </c>
      <c r="B320" s="61">
        <v>42756</v>
      </c>
      <c r="C320" s="62"/>
      <c r="D320" s="63" t="str">
        <f>VLOOKUP(O320,[6]Consolidado!$B:$E,4,FALSE)</f>
        <v>Finalizada</v>
      </c>
      <c r="E320" s="64" t="s">
        <v>40</v>
      </c>
      <c r="F320" s="65" t="s">
        <v>112</v>
      </c>
      <c r="G320" s="66">
        <v>100</v>
      </c>
      <c r="H320" s="67">
        <v>0.28041402556308481</v>
      </c>
      <c r="I320" s="85">
        <f t="shared" si="2"/>
        <v>28.04140255630848</v>
      </c>
      <c r="J320" s="86">
        <v>29.4465</v>
      </c>
      <c r="K320" s="85">
        <f t="shared" si="3"/>
        <v>0.95228304064348834</v>
      </c>
      <c r="L320" s="68" t="str">
        <f>VLOOKUP(O320,[6]Consolidado!$B:$E,2,FALSE)</f>
        <v>Commons Bar &amp; Restaurant</v>
      </c>
      <c r="M320" s="69" t="str">
        <f>VLOOKUP(O320,[6]Consolidado!$B:$E,3,FALSE)</f>
        <v>A9 Large Custom Banquette</v>
      </c>
      <c r="N320" s="70" t="str">
        <f>VLOOKUP(O320,[6]Consolidado!$B:$H,7,FALSE)</f>
        <v>Febrero</v>
      </c>
      <c r="O320" s="62" t="s">
        <v>601</v>
      </c>
    </row>
    <row r="321" spans="1:15" s="71" customFormat="1" ht="16.5" customHeight="1" outlineLevel="1" x14ac:dyDescent="0.2">
      <c r="A321" s="60" t="s">
        <v>603</v>
      </c>
      <c r="B321" s="61">
        <v>42756</v>
      </c>
      <c r="C321" s="62"/>
      <c r="D321" s="63" t="str">
        <f>VLOOKUP(O321,[6]Consolidado!$B:$E,4,FALSE)</f>
        <v>Finalizada</v>
      </c>
      <c r="E321" s="64" t="s">
        <v>40</v>
      </c>
      <c r="F321" s="65" t="s">
        <v>165</v>
      </c>
      <c r="G321" s="66">
        <v>600</v>
      </c>
      <c r="H321" s="67">
        <v>9.298863002051283E-2</v>
      </c>
      <c r="I321" s="85">
        <f t="shared" si="2"/>
        <v>55.793178012307699</v>
      </c>
      <c r="J321" s="86">
        <v>29.4465</v>
      </c>
      <c r="K321" s="85">
        <f t="shared" si="3"/>
        <v>1.8947303758445893</v>
      </c>
      <c r="L321" s="68" t="str">
        <f>VLOOKUP(O321,[6]Consolidado!$B:$E,2,FALSE)</f>
        <v>Commons Bar &amp; Restaurant</v>
      </c>
      <c r="M321" s="69" t="str">
        <f>VLOOKUP(O321,[6]Consolidado!$B:$E,3,FALSE)</f>
        <v>A9 Large Custom Banquette</v>
      </c>
      <c r="N321" s="70" t="str">
        <f>VLOOKUP(O321,[6]Consolidado!$B:$H,7,FALSE)</f>
        <v>Febrero</v>
      </c>
      <c r="O321" s="62" t="s">
        <v>601</v>
      </c>
    </row>
    <row r="322" spans="1:15" s="71" customFormat="1" ht="16.5" customHeight="1" outlineLevel="1" x14ac:dyDescent="0.2">
      <c r="A322" s="60" t="s">
        <v>603</v>
      </c>
      <c r="B322" s="61">
        <v>42745</v>
      </c>
      <c r="C322" s="62"/>
      <c r="D322" s="63" t="str">
        <f>VLOOKUP(O322,[6]Consolidado!$B:$E,4,FALSE)</f>
        <v>Finalizada</v>
      </c>
      <c r="E322" s="64" t="s">
        <v>28</v>
      </c>
      <c r="F322" s="65" t="s">
        <v>93</v>
      </c>
      <c r="G322" s="66">
        <v>0.5</v>
      </c>
      <c r="H322" s="67">
        <v>844.20259042753969</v>
      </c>
      <c r="I322" s="85">
        <f t="shared" si="2"/>
        <v>422.10129521376984</v>
      </c>
      <c r="J322" s="86">
        <v>29.4465</v>
      </c>
      <c r="K322" s="85">
        <f t="shared" si="3"/>
        <v>14.334514975082602</v>
      </c>
      <c r="L322" s="68" t="str">
        <f>VLOOKUP(O322,[6]Consolidado!$B:$E,2,FALSE)</f>
        <v>Commons Bar &amp; Restaurant</v>
      </c>
      <c r="M322" s="69" t="str">
        <f>VLOOKUP(O322,[6]Consolidado!$B:$E,3,FALSE)</f>
        <v>A9B Small Custom Banquette</v>
      </c>
      <c r="N322" s="70" t="str">
        <f>VLOOKUP(O322,[6]Consolidado!$B:$H,7,FALSE)</f>
        <v>Febrero</v>
      </c>
      <c r="O322" s="62">
        <v>101</v>
      </c>
    </row>
    <row r="323" spans="1:15" s="71" customFormat="1" ht="16.5" customHeight="1" outlineLevel="1" x14ac:dyDescent="0.2">
      <c r="A323" s="60" t="s">
        <v>603</v>
      </c>
      <c r="B323" s="61">
        <v>42745</v>
      </c>
      <c r="C323" s="62"/>
      <c r="D323" s="63" t="str">
        <f>VLOOKUP(O323,[6]Consolidado!$B:$E,4,FALSE)</f>
        <v>Finalizada</v>
      </c>
      <c r="E323" s="64" t="s">
        <v>40</v>
      </c>
      <c r="F323" s="65" t="s">
        <v>98</v>
      </c>
      <c r="G323" s="66">
        <v>200</v>
      </c>
      <c r="H323" s="67">
        <v>0.21703185655036464</v>
      </c>
      <c r="I323" s="85">
        <f t="shared" si="2"/>
        <v>43.406371310072927</v>
      </c>
      <c r="J323" s="86">
        <v>29.4465</v>
      </c>
      <c r="K323" s="85">
        <f t="shared" si="3"/>
        <v>1.4740757410922496</v>
      </c>
      <c r="L323" s="68" t="str">
        <f>VLOOKUP(O323,[6]Consolidado!$B:$E,2,FALSE)</f>
        <v>Commons Bar &amp; Restaurant</v>
      </c>
      <c r="M323" s="69" t="str">
        <f>VLOOKUP(O323,[6]Consolidado!$B:$E,3,FALSE)</f>
        <v>A9B Small Custom Banquette</v>
      </c>
      <c r="N323" s="70" t="str">
        <f>VLOOKUP(O323,[6]Consolidado!$B:$H,7,FALSE)</f>
        <v>Febrero</v>
      </c>
      <c r="O323" s="62">
        <v>101</v>
      </c>
    </row>
    <row r="324" spans="1:15" s="71" customFormat="1" ht="16.5" customHeight="1" outlineLevel="1" x14ac:dyDescent="0.2">
      <c r="A324" s="60" t="s">
        <v>603</v>
      </c>
      <c r="B324" s="61">
        <v>42756</v>
      </c>
      <c r="C324" s="62"/>
      <c r="D324" s="63" t="str">
        <f>VLOOKUP(O324,[6]Consolidado!$B:$E,4,FALSE)</f>
        <v>Finalizada</v>
      </c>
      <c r="E324" s="64" t="s">
        <v>40</v>
      </c>
      <c r="F324" s="65" t="s">
        <v>169</v>
      </c>
      <c r="G324" s="66">
        <v>84</v>
      </c>
      <c r="H324" s="67">
        <v>10.216000000000001</v>
      </c>
      <c r="I324" s="85">
        <f t="shared" si="2"/>
        <v>858.14400000000012</v>
      </c>
      <c r="J324" s="86">
        <v>29.4465</v>
      </c>
      <c r="K324" s="85">
        <f t="shared" si="3"/>
        <v>29.142478732616784</v>
      </c>
      <c r="L324" s="68" t="str">
        <f>VLOOKUP(O324,[6]Consolidado!$B:$E,2,FALSE)</f>
        <v>Manhattan west</v>
      </c>
      <c r="M324" s="69" t="str">
        <f>VLOOKUP(O324,[6]Consolidado!$B:$E,3,FALSE)</f>
        <v>F-196 Library Shelving</v>
      </c>
      <c r="N324" s="70" t="str">
        <f>VLOOKUP(O324,[6]Consolidado!$B:$H,7,FALSE)</f>
        <v>Enero</v>
      </c>
      <c r="O324" s="62">
        <v>83</v>
      </c>
    </row>
    <row r="325" spans="1:15" s="71" customFormat="1" ht="16.5" customHeight="1" outlineLevel="1" x14ac:dyDescent="0.2">
      <c r="A325" s="60" t="s">
        <v>603</v>
      </c>
      <c r="B325" s="61">
        <v>42756</v>
      </c>
      <c r="C325" s="62"/>
      <c r="D325" s="63" t="str">
        <f>VLOOKUP(O325,[6]Consolidado!$B:$E,4,FALSE)</f>
        <v>Finalizada</v>
      </c>
      <c r="E325" s="64" t="s">
        <v>28</v>
      </c>
      <c r="F325" s="65" t="s">
        <v>172</v>
      </c>
      <c r="G325" s="66">
        <v>1</v>
      </c>
      <c r="H325" s="67">
        <v>1293.6000000000001</v>
      </c>
      <c r="I325" s="85">
        <f t="shared" si="2"/>
        <v>1293.6000000000001</v>
      </c>
      <c r="J325" s="86">
        <v>29.4465</v>
      </c>
      <c r="K325" s="85">
        <f t="shared" si="3"/>
        <v>43.930518058173298</v>
      </c>
      <c r="L325" s="68" t="str">
        <f>VLOOKUP(O325,[6]Consolidado!$B:$E,2,FALSE)</f>
        <v>Commons Bar &amp; Restaurant</v>
      </c>
      <c r="M325" s="69" t="str">
        <f>VLOOKUP(O325,[6]Consolidado!$B:$E,3,FALSE)</f>
        <v>A9 Large Custom Banquette</v>
      </c>
      <c r="N325" s="70" t="str">
        <f>VLOOKUP(O325,[6]Consolidado!$B:$H,7,FALSE)</f>
        <v>Febrero</v>
      </c>
      <c r="O325" s="62" t="s">
        <v>601</v>
      </c>
    </row>
    <row r="326" spans="1:15" s="71" customFormat="1" ht="16.5" customHeight="1" outlineLevel="1" x14ac:dyDescent="0.2">
      <c r="A326" s="60" t="s">
        <v>603</v>
      </c>
      <c r="B326" s="61">
        <v>42756</v>
      </c>
      <c r="C326" s="62"/>
      <c r="D326" s="63" t="str">
        <f>VLOOKUP(O326,[6]Consolidado!$B:$E,4,FALSE)</f>
        <v>Finalizada</v>
      </c>
      <c r="E326" s="64" t="s">
        <v>28</v>
      </c>
      <c r="F326" s="65" t="s">
        <v>140</v>
      </c>
      <c r="G326" s="66">
        <v>1</v>
      </c>
      <c r="H326" s="67">
        <v>799.2</v>
      </c>
      <c r="I326" s="85">
        <f t="shared" si="2"/>
        <v>799.2</v>
      </c>
      <c r="J326" s="86">
        <v>29.4465</v>
      </c>
      <c r="K326" s="85">
        <f t="shared" si="3"/>
        <v>27.140746778055117</v>
      </c>
      <c r="L326" s="68" t="str">
        <f>VLOOKUP(O326,[6]Consolidado!$B:$E,2,FALSE)</f>
        <v>Commons Bar &amp; Restaurant</v>
      </c>
      <c r="M326" s="69" t="str">
        <f>VLOOKUP(O326,[6]Consolidado!$B:$E,3,FALSE)</f>
        <v>A9 Large Custom Banquette</v>
      </c>
      <c r="N326" s="70" t="str">
        <f>VLOOKUP(O326,[6]Consolidado!$B:$H,7,FALSE)</f>
        <v>Febrero</v>
      </c>
      <c r="O326" s="62" t="s">
        <v>601</v>
      </c>
    </row>
    <row r="327" spans="1:15" s="71" customFormat="1" ht="16.5" customHeight="1" outlineLevel="1" x14ac:dyDescent="0.2">
      <c r="A327" s="60" t="s">
        <v>603</v>
      </c>
      <c r="B327" s="61">
        <v>42756</v>
      </c>
      <c r="C327" s="62"/>
      <c r="D327" s="63" t="str">
        <f>VLOOKUP(O327,[6]Consolidado!$B:$E,4,FALSE)</f>
        <v>Finalizada</v>
      </c>
      <c r="E327" s="64" t="s">
        <v>28</v>
      </c>
      <c r="F327" s="65" t="s">
        <v>123</v>
      </c>
      <c r="G327" s="66">
        <v>3</v>
      </c>
      <c r="H327" s="67">
        <v>694.62666666666667</v>
      </c>
      <c r="I327" s="85">
        <f t="shared" si="2"/>
        <v>2083.88</v>
      </c>
      <c r="J327" s="86">
        <v>29.4465</v>
      </c>
      <c r="K327" s="85">
        <f t="shared" si="3"/>
        <v>70.768342587404277</v>
      </c>
      <c r="L327" s="68" t="str">
        <f>VLOOKUP(O327,[6]Consolidado!$B:$E,2,FALSE)</f>
        <v>Commons Bar &amp; Restaurant</v>
      </c>
      <c r="M327" s="69" t="str">
        <f>VLOOKUP(O327,[6]Consolidado!$B:$E,3,FALSE)</f>
        <v>A9 Large Custom Banquette</v>
      </c>
      <c r="N327" s="70" t="str">
        <f>VLOOKUP(O327,[6]Consolidado!$B:$H,7,FALSE)</f>
        <v>Febrero</v>
      </c>
      <c r="O327" s="62" t="s">
        <v>601</v>
      </c>
    </row>
    <row r="328" spans="1:15" s="71" customFormat="1" ht="16.5" customHeight="1" outlineLevel="1" x14ac:dyDescent="0.2">
      <c r="A328" s="60" t="s">
        <v>603</v>
      </c>
      <c r="B328" s="61">
        <v>42756</v>
      </c>
      <c r="C328" s="62"/>
      <c r="D328" s="63" t="str">
        <f>VLOOKUP(O328,[6]Consolidado!$B:$E,4,FALSE)</f>
        <v>Finalizada</v>
      </c>
      <c r="E328" s="64" t="s">
        <v>40</v>
      </c>
      <c r="F328" s="65" t="s">
        <v>98</v>
      </c>
      <c r="G328" s="66">
        <v>500</v>
      </c>
      <c r="H328" s="67">
        <v>0.21703185655036464</v>
      </c>
      <c r="I328" s="85">
        <f t="shared" si="2"/>
        <v>108.51592827518232</v>
      </c>
      <c r="J328" s="86">
        <v>29.4465</v>
      </c>
      <c r="K328" s="85">
        <f t="shared" si="3"/>
        <v>3.6851893527306241</v>
      </c>
      <c r="L328" s="68" t="str">
        <f>VLOOKUP(O328,[6]Consolidado!$B:$E,2,FALSE)</f>
        <v>Commons Bar &amp; Restaurant</v>
      </c>
      <c r="M328" s="69" t="str">
        <f>VLOOKUP(O328,[6]Consolidado!$B:$E,3,FALSE)</f>
        <v>A9 Large Custom Banquette</v>
      </c>
      <c r="N328" s="70" t="str">
        <f>VLOOKUP(O328,[6]Consolidado!$B:$H,7,FALSE)</f>
        <v>Febrero</v>
      </c>
      <c r="O328" s="62" t="s">
        <v>601</v>
      </c>
    </row>
    <row r="329" spans="1:15" s="71" customFormat="1" ht="16.5" customHeight="1" outlineLevel="1" x14ac:dyDescent="0.2">
      <c r="A329" s="60" t="s">
        <v>603</v>
      </c>
      <c r="B329" s="61">
        <v>42758</v>
      </c>
      <c r="C329" s="62"/>
      <c r="D329" s="63" t="str">
        <f>VLOOKUP(O329,[6]Consolidado!$B:$E,4,FALSE)</f>
        <v>Finalizada</v>
      </c>
      <c r="E329" s="64" t="s">
        <v>28</v>
      </c>
      <c r="F329" s="65" t="s">
        <v>139</v>
      </c>
      <c r="G329" s="66">
        <v>0.5</v>
      </c>
      <c r="H329" s="67">
        <v>360.97894736842107</v>
      </c>
      <c r="I329" s="85">
        <f t="shared" si="2"/>
        <v>180.48947368421054</v>
      </c>
      <c r="J329" s="86">
        <v>29.4465</v>
      </c>
      <c r="K329" s="85">
        <f t="shared" si="3"/>
        <v>6.1294032799894902</v>
      </c>
      <c r="L329" s="68" t="str">
        <f>VLOOKUP(O329,[6]Consolidado!$B:$E,2,FALSE)</f>
        <v>Manhattan west</v>
      </c>
      <c r="M329" s="69" t="str">
        <f>VLOOKUP(O329,[6]Consolidado!$B:$E,3,FALSE)</f>
        <v>F-196 Library Shelving</v>
      </c>
      <c r="N329" s="70" t="str">
        <f>VLOOKUP(O329,[6]Consolidado!$B:$H,7,FALSE)</f>
        <v>Enero</v>
      </c>
      <c r="O329" s="62">
        <v>83</v>
      </c>
    </row>
    <row r="330" spans="1:15" s="71" customFormat="1" ht="16.5" customHeight="1" outlineLevel="1" x14ac:dyDescent="0.2">
      <c r="A330" s="60" t="s">
        <v>603</v>
      </c>
      <c r="B330" s="61">
        <v>42758</v>
      </c>
      <c r="C330" s="62"/>
      <c r="D330" s="63" t="str">
        <f>VLOOKUP(O330,[6]Consolidado!$B:$E,4,FALSE)</f>
        <v>Finalizada</v>
      </c>
      <c r="E330" s="64" t="s">
        <v>40</v>
      </c>
      <c r="F330" s="65" t="s">
        <v>124</v>
      </c>
      <c r="G330" s="66">
        <v>20</v>
      </c>
      <c r="H330" s="67">
        <v>0.14757545632769381</v>
      </c>
      <c r="I330" s="85">
        <f t="shared" si="2"/>
        <v>2.9515091265538764</v>
      </c>
      <c r="J330" s="86">
        <v>29.4465</v>
      </c>
      <c r="K330" s="85">
        <f t="shared" si="3"/>
        <v>0.1002329352063531</v>
      </c>
      <c r="L330" s="68" t="str">
        <f>VLOOKUP(O330,[6]Consolidado!$B:$E,2,FALSE)</f>
        <v>Manhattan west</v>
      </c>
      <c r="M330" s="69" t="str">
        <f>VLOOKUP(O330,[6]Consolidado!$B:$E,3,FALSE)</f>
        <v>F-196 Library Shelving</v>
      </c>
      <c r="N330" s="70" t="str">
        <f>VLOOKUP(O330,[6]Consolidado!$B:$H,7,FALSE)</f>
        <v>Enero</v>
      </c>
      <c r="O330" s="62">
        <v>83</v>
      </c>
    </row>
    <row r="331" spans="1:15" s="71" customFormat="1" ht="16.5" customHeight="1" outlineLevel="1" x14ac:dyDescent="0.2">
      <c r="A331" s="60" t="s">
        <v>603</v>
      </c>
      <c r="B331" s="61">
        <v>42758</v>
      </c>
      <c r="C331" s="62"/>
      <c r="D331" s="63" t="str">
        <f>VLOOKUP(O331,[6]Consolidado!$B:$E,4,FALSE)</f>
        <v>En Proceso</v>
      </c>
      <c r="E331" s="64" t="s">
        <v>25</v>
      </c>
      <c r="F331" s="65" t="s">
        <v>114</v>
      </c>
      <c r="G331" s="66">
        <v>2</v>
      </c>
      <c r="H331" s="67">
        <v>942.3399999999998</v>
      </c>
      <c r="I331" s="85">
        <f t="shared" si="2"/>
        <v>1884.6799999999996</v>
      </c>
      <c r="J331" s="86">
        <v>29.4465</v>
      </c>
      <c r="K331" s="85">
        <f t="shared" si="3"/>
        <v>64.003531828910042</v>
      </c>
      <c r="L331" s="68" t="str">
        <f>VLOOKUP(O331,[6]Consolidado!$B:$E,2,FALSE)</f>
        <v>Acabado</v>
      </c>
      <c r="M331" s="69" t="str">
        <f>VLOOKUP(O331,[6]Consolidado!$B:$E,3,FALSE)</f>
        <v>Material de acabado pendiente de distribuir</v>
      </c>
      <c r="N331" s="70">
        <f>VLOOKUP(O331,[6]Consolidado!$B:$H,7,FALSE)</f>
        <v>0</v>
      </c>
      <c r="O331" s="62" t="s">
        <v>290</v>
      </c>
    </row>
    <row r="332" spans="1:15" s="71" customFormat="1" ht="16.5" customHeight="1" outlineLevel="1" x14ac:dyDescent="0.2">
      <c r="A332" s="60" t="s">
        <v>603</v>
      </c>
      <c r="B332" s="61">
        <v>42758</v>
      </c>
      <c r="C332" s="62"/>
      <c r="D332" s="63" t="str">
        <f>VLOOKUP(O332,[6]Consolidado!$B:$E,4,FALSE)</f>
        <v>En Proceso</v>
      </c>
      <c r="E332" s="64" t="s">
        <v>25</v>
      </c>
      <c r="F332" s="65" t="s">
        <v>441</v>
      </c>
      <c r="G332" s="66">
        <v>2</v>
      </c>
      <c r="H332" s="67">
        <v>888.9</v>
      </c>
      <c r="I332" s="85">
        <f t="shared" si="2"/>
        <v>1777.8</v>
      </c>
      <c r="J332" s="86">
        <v>29.4465</v>
      </c>
      <c r="K332" s="85">
        <f t="shared" si="3"/>
        <v>60.373898425958942</v>
      </c>
      <c r="L332" s="68" t="str">
        <f>VLOOKUP(O332,[6]Consolidado!$B:$E,2,FALSE)</f>
        <v>Acabado</v>
      </c>
      <c r="M332" s="69" t="str">
        <f>VLOOKUP(O332,[6]Consolidado!$B:$E,3,FALSE)</f>
        <v>Material de acabado pendiente de distribuir</v>
      </c>
      <c r="N332" s="70">
        <f>VLOOKUP(O332,[6]Consolidado!$B:$H,7,FALSE)</f>
        <v>0</v>
      </c>
      <c r="O332" s="62" t="s">
        <v>290</v>
      </c>
    </row>
    <row r="333" spans="1:15" s="71" customFormat="1" ht="16.5" customHeight="1" outlineLevel="1" x14ac:dyDescent="0.2">
      <c r="A333" s="60" t="s">
        <v>603</v>
      </c>
      <c r="B333" s="61">
        <v>42758</v>
      </c>
      <c r="C333" s="62"/>
      <c r="D333" s="63" t="str">
        <f>VLOOKUP(O333,[6]Consolidado!$B:$E,4,FALSE)</f>
        <v>En Proceso</v>
      </c>
      <c r="E333" s="64" t="s">
        <v>25</v>
      </c>
      <c r="F333" s="65" t="s">
        <v>99</v>
      </c>
      <c r="G333" s="66">
        <v>5</v>
      </c>
      <c r="H333" s="67">
        <v>332.53741935483873</v>
      </c>
      <c r="I333" s="85">
        <f t="shared" si="2"/>
        <v>1662.6870967741936</v>
      </c>
      <c r="J333" s="86">
        <v>29.4465</v>
      </c>
      <c r="K333" s="85">
        <f t="shared" si="3"/>
        <v>56.464676507367379</v>
      </c>
      <c r="L333" s="68" t="str">
        <f>VLOOKUP(O333,[6]Consolidado!$B:$E,2,FALSE)</f>
        <v>Acabado</v>
      </c>
      <c r="M333" s="69" t="str">
        <f>VLOOKUP(O333,[6]Consolidado!$B:$E,3,FALSE)</f>
        <v>Material de acabado pendiente de distribuir</v>
      </c>
      <c r="N333" s="70">
        <f>VLOOKUP(O333,[6]Consolidado!$B:$H,7,FALSE)</f>
        <v>0</v>
      </c>
      <c r="O333" s="62" t="s">
        <v>290</v>
      </c>
    </row>
    <row r="334" spans="1:15" s="71" customFormat="1" ht="16.5" customHeight="1" outlineLevel="1" x14ac:dyDescent="0.2">
      <c r="A334" s="60" t="s">
        <v>603</v>
      </c>
      <c r="B334" s="61">
        <v>42760</v>
      </c>
      <c r="C334" s="62"/>
      <c r="D334" s="63" t="str">
        <f>VLOOKUP(O334,[6]Consolidado!$B:$E,4,FALSE)</f>
        <v>Finalizada</v>
      </c>
      <c r="E334" s="64" t="s">
        <v>31</v>
      </c>
      <c r="F334" s="65" t="s">
        <v>32</v>
      </c>
      <c r="G334" s="66">
        <v>-20</v>
      </c>
      <c r="H334" s="67">
        <v>29.387499999999999</v>
      </c>
      <c r="I334" s="85">
        <f t="shared" si="2"/>
        <v>-587.75</v>
      </c>
      <c r="J334" s="86">
        <v>29.4465</v>
      </c>
      <c r="K334" s="85">
        <f t="shared" si="3"/>
        <v>-19.959927325828197</v>
      </c>
      <c r="L334" s="68" t="str">
        <f>VLOOKUP(O334,[6]Consolidado!$B:$E,2,FALSE)</f>
        <v>Manhattan west</v>
      </c>
      <c r="M334" s="69" t="str">
        <f>VLOOKUP(O334,[6]Consolidado!$B:$E,3,FALSE)</f>
        <v xml:space="preserve">F-139 Banquette @ Corridor </v>
      </c>
      <c r="N334" s="70" t="str">
        <f>VLOOKUP(O334,[6]Consolidado!$B:$H,7,FALSE)</f>
        <v>Enero</v>
      </c>
      <c r="O334" s="62">
        <v>82</v>
      </c>
    </row>
    <row r="335" spans="1:15" s="71" customFormat="1" ht="16.5" customHeight="1" outlineLevel="1" x14ac:dyDescent="0.2">
      <c r="A335" s="60" t="s">
        <v>603</v>
      </c>
      <c r="B335" s="61">
        <v>42760</v>
      </c>
      <c r="C335" s="62"/>
      <c r="D335" s="63" t="str">
        <f>VLOOKUP(O335,[6]Consolidado!$B:$E,4,FALSE)</f>
        <v>Finalizada</v>
      </c>
      <c r="E335" s="64" t="s">
        <v>31</v>
      </c>
      <c r="F335" s="65" t="s">
        <v>32</v>
      </c>
      <c r="G335" s="66">
        <v>-20</v>
      </c>
      <c r="H335" s="67">
        <v>29.387499999999999</v>
      </c>
      <c r="I335" s="85">
        <f t="shared" ref="I335:I398" si="4">G335*H335</f>
        <v>-587.75</v>
      </c>
      <c r="J335" s="86">
        <v>29.4465</v>
      </c>
      <c r="K335" s="85">
        <f t="shared" ref="K335:K398" si="5">IFERROR(I335/J335,0)</f>
        <v>-19.959927325828197</v>
      </c>
      <c r="L335" s="68" t="str">
        <f>VLOOKUP(O335,[6]Consolidado!$B:$E,2,FALSE)</f>
        <v>Manhattan west</v>
      </c>
      <c r="M335" s="69" t="str">
        <f>VLOOKUP(O335,[6]Consolidado!$B:$E,3,FALSE)</f>
        <v>F-196 Library Shelving</v>
      </c>
      <c r="N335" s="70" t="str">
        <f>VLOOKUP(O335,[6]Consolidado!$B:$H,7,FALSE)</f>
        <v>Enero</v>
      </c>
      <c r="O335" s="62">
        <v>83</v>
      </c>
    </row>
    <row r="336" spans="1:15" s="71" customFormat="1" ht="16.5" customHeight="1" outlineLevel="1" x14ac:dyDescent="0.2">
      <c r="A336" s="60" t="s">
        <v>603</v>
      </c>
      <c r="B336" s="61">
        <v>42760</v>
      </c>
      <c r="C336" s="62"/>
      <c r="D336" s="63" t="str">
        <f>VLOOKUP(O336,[6]Consolidado!$B:$E,4,FALSE)</f>
        <v>Finalizada</v>
      </c>
      <c r="E336" s="64" t="s">
        <v>33</v>
      </c>
      <c r="F336" s="65" t="s">
        <v>35</v>
      </c>
      <c r="G336" s="66">
        <v>-4</v>
      </c>
      <c r="H336" s="67">
        <v>159.37412205952378</v>
      </c>
      <c r="I336" s="85">
        <f t="shared" si="4"/>
        <v>-637.49648823809514</v>
      </c>
      <c r="J336" s="86">
        <v>29.4465</v>
      </c>
      <c r="K336" s="85">
        <f t="shared" si="5"/>
        <v>-21.649312761723639</v>
      </c>
      <c r="L336" s="68" t="str">
        <f>VLOOKUP(O336,[6]Consolidado!$B:$E,2,FALSE)</f>
        <v>Manhattan west</v>
      </c>
      <c r="M336" s="69" t="str">
        <f>VLOOKUP(O336,[6]Consolidado!$B:$E,3,FALSE)</f>
        <v>F-196 Library Shelving</v>
      </c>
      <c r="N336" s="70" t="str">
        <f>VLOOKUP(O336,[6]Consolidado!$B:$H,7,FALSE)</f>
        <v>Enero</v>
      </c>
      <c r="O336" s="62">
        <v>83</v>
      </c>
    </row>
    <row r="337" spans="1:15" s="71" customFormat="1" ht="16.5" customHeight="1" outlineLevel="1" x14ac:dyDescent="0.2">
      <c r="A337" s="60" t="s">
        <v>603</v>
      </c>
      <c r="B337" s="61">
        <v>42760</v>
      </c>
      <c r="C337" s="62"/>
      <c r="D337" s="63" t="str">
        <f>VLOOKUP(O337,[6]Consolidado!$B:$E,4,FALSE)</f>
        <v>Finalizada</v>
      </c>
      <c r="E337" s="64" t="s">
        <v>33</v>
      </c>
      <c r="F337" s="65" t="s">
        <v>34</v>
      </c>
      <c r="G337" s="66">
        <v>-6</v>
      </c>
      <c r="H337" s="67">
        <v>41.916666666666664</v>
      </c>
      <c r="I337" s="85">
        <f t="shared" si="4"/>
        <v>-251.5</v>
      </c>
      <c r="J337" s="86">
        <v>29.4465</v>
      </c>
      <c r="K337" s="85">
        <f t="shared" si="5"/>
        <v>-8.5409131815326091</v>
      </c>
      <c r="L337" s="68" t="str">
        <f>VLOOKUP(O337,[6]Consolidado!$B:$E,2,FALSE)</f>
        <v>Manhattan west</v>
      </c>
      <c r="M337" s="69" t="str">
        <f>VLOOKUP(O337,[6]Consolidado!$B:$E,3,FALSE)</f>
        <v>F-196 Library Shelving</v>
      </c>
      <c r="N337" s="70" t="str">
        <f>VLOOKUP(O337,[6]Consolidado!$B:$H,7,FALSE)</f>
        <v>Enero</v>
      </c>
      <c r="O337" s="62">
        <v>83</v>
      </c>
    </row>
    <row r="338" spans="1:15" s="71" customFormat="1" ht="16.5" customHeight="1" outlineLevel="1" x14ac:dyDescent="0.2">
      <c r="A338" s="60" t="s">
        <v>603</v>
      </c>
      <c r="B338" s="61">
        <v>42760</v>
      </c>
      <c r="C338" s="62"/>
      <c r="D338" s="63" t="str">
        <f>VLOOKUP(O338,[6]Consolidado!$B:$E,4,FALSE)</f>
        <v>Finalizada</v>
      </c>
      <c r="E338" s="64" t="s">
        <v>31</v>
      </c>
      <c r="F338" s="65" t="s">
        <v>32</v>
      </c>
      <c r="G338" s="66">
        <v>-20</v>
      </c>
      <c r="H338" s="67">
        <v>29.387499999999999</v>
      </c>
      <c r="I338" s="85">
        <f t="shared" si="4"/>
        <v>-587.75</v>
      </c>
      <c r="J338" s="86">
        <v>29.4465</v>
      </c>
      <c r="K338" s="85">
        <f t="shared" si="5"/>
        <v>-19.959927325828197</v>
      </c>
      <c r="L338" s="68" t="str">
        <f>VLOOKUP(O338,[6]Consolidado!$B:$E,2,FALSE)</f>
        <v>Manhattan west</v>
      </c>
      <c r="M338" s="69" t="str">
        <f>VLOOKUP(O338,[6]Consolidado!$B:$E,3,FALSE)</f>
        <v>F-118 Communal table @ library</v>
      </c>
      <c r="N338" s="70" t="str">
        <f>VLOOKUP(O338,[6]Consolidado!$B:$H,7,FALSE)</f>
        <v>Enero</v>
      </c>
      <c r="O338" s="62">
        <v>81</v>
      </c>
    </row>
    <row r="339" spans="1:15" s="71" customFormat="1" ht="16.5" customHeight="1" outlineLevel="1" x14ac:dyDescent="0.2">
      <c r="A339" s="60" t="s">
        <v>603</v>
      </c>
      <c r="B339" s="61">
        <v>42758</v>
      </c>
      <c r="C339" s="62"/>
      <c r="D339" s="63" t="str">
        <f>VLOOKUP(O339,[6]Consolidado!$B:$E,4,FALSE)</f>
        <v>Finalizada</v>
      </c>
      <c r="E339" s="64" t="s">
        <v>40</v>
      </c>
      <c r="F339" s="65" t="s">
        <v>98</v>
      </c>
      <c r="G339" s="66">
        <v>200</v>
      </c>
      <c r="H339" s="67">
        <v>0.21703185655036464</v>
      </c>
      <c r="I339" s="85">
        <f t="shared" si="4"/>
        <v>43.406371310072927</v>
      </c>
      <c r="J339" s="86">
        <v>29.4465</v>
      </c>
      <c r="K339" s="85">
        <f t="shared" si="5"/>
        <v>1.4740757410922496</v>
      </c>
      <c r="L339" s="68" t="str">
        <f>VLOOKUP(O339,[6]Consolidado!$B:$E,2,FALSE)</f>
        <v>Commons Bar &amp; Restaurant</v>
      </c>
      <c r="M339" s="69" t="str">
        <f>VLOOKUP(O339,[6]Consolidado!$B:$E,3,FALSE)</f>
        <v>A9B Small Custom Banquette</v>
      </c>
      <c r="N339" s="70" t="str">
        <f>VLOOKUP(O339,[6]Consolidado!$B:$H,7,FALSE)</f>
        <v>Febrero</v>
      </c>
      <c r="O339" s="62">
        <v>101</v>
      </c>
    </row>
    <row r="340" spans="1:15" s="71" customFormat="1" ht="16.5" customHeight="1" outlineLevel="1" x14ac:dyDescent="0.2">
      <c r="A340" s="60" t="s">
        <v>603</v>
      </c>
      <c r="B340" s="61">
        <v>42759</v>
      </c>
      <c r="C340" s="62"/>
      <c r="D340" s="63" t="str">
        <f>VLOOKUP(O340,[6]Consolidado!$B:$E,4,FALSE)</f>
        <v>Finalizada</v>
      </c>
      <c r="E340" s="64" t="s">
        <v>51</v>
      </c>
      <c r="F340" s="65" t="s">
        <v>101</v>
      </c>
      <c r="G340" s="66">
        <v>1</v>
      </c>
      <c r="H340" s="67">
        <v>28.962793436863937</v>
      </c>
      <c r="I340" s="85">
        <f t="shared" si="4"/>
        <v>28.962793436863937</v>
      </c>
      <c r="J340" s="86">
        <v>29.4465</v>
      </c>
      <c r="K340" s="85">
        <f t="shared" si="5"/>
        <v>0.98357337669549649</v>
      </c>
      <c r="L340" s="68" t="str">
        <f>VLOOKUP(O340,[6]Consolidado!$B:$E,2,FALSE)</f>
        <v>Dave Jacoby</v>
      </c>
      <c r="M340" s="69" t="str">
        <f>VLOOKUP(O340,[6]Consolidado!$B:$E,3,FALSE)</f>
        <v>Conference table</v>
      </c>
      <c r="N340" s="70" t="str">
        <f>VLOOKUP(O340,[6]Consolidado!$B:$H,7,FALSE)</f>
        <v>Febrero</v>
      </c>
      <c r="O340" s="62">
        <v>122</v>
      </c>
    </row>
    <row r="341" spans="1:15" s="71" customFormat="1" ht="16.5" customHeight="1" outlineLevel="1" x14ac:dyDescent="0.2">
      <c r="A341" s="60" t="s">
        <v>603</v>
      </c>
      <c r="B341" s="61">
        <v>42759</v>
      </c>
      <c r="C341" s="62"/>
      <c r="D341" s="63" t="str">
        <f>VLOOKUP(O341,[6]Consolidado!$B:$E,4,FALSE)</f>
        <v>Finalizada</v>
      </c>
      <c r="E341" s="64" t="s">
        <v>40</v>
      </c>
      <c r="F341" s="65" t="s">
        <v>102</v>
      </c>
      <c r="G341" s="66">
        <v>8</v>
      </c>
      <c r="H341" s="67">
        <v>0.93555096536666815</v>
      </c>
      <c r="I341" s="85">
        <f t="shared" si="4"/>
        <v>7.4844077229333452</v>
      </c>
      <c r="J341" s="86">
        <v>29.4465</v>
      </c>
      <c r="K341" s="85">
        <f t="shared" si="5"/>
        <v>0.25416968817799551</v>
      </c>
      <c r="L341" s="68" t="str">
        <f>VLOOKUP(O341,[6]Consolidado!$B:$E,2,FALSE)</f>
        <v>Dave Jacoby</v>
      </c>
      <c r="M341" s="69" t="str">
        <f>VLOOKUP(O341,[6]Consolidado!$B:$E,3,FALSE)</f>
        <v>Conference table</v>
      </c>
      <c r="N341" s="70" t="str">
        <f>VLOOKUP(O341,[6]Consolidado!$B:$H,7,FALSE)</f>
        <v>Febrero</v>
      </c>
      <c r="O341" s="62">
        <v>122</v>
      </c>
    </row>
    <row r="342" spans="1:15" s="71" customFormat="1" ht="16.5" customHeight="1" outlineLevel="1" x14ac:dyDescent="0.2">
      <c r="A342" s="60" t="s">
        <v>603</v>
      </c>
      <c r="B342" s="61">
        <v>42759</v>
      </c>
      <c r="C342" s="62"/>
      <c r="D342" s="63" t="str">
        <f>VLOOKUP(O342,[6]Consolidado!$B:$E,4,FALSE)</f>
        <v>Finalizada</v>
      </c>
      <c r="E342" s="64" t="s">
        <v>40</v>
      </c>
      <c r="F342" s="65" t="s">
        <v>58</v>
      </c>
      <c r="G342" s="66">
        <v>8</v>
      </c>
      <c r="H342" s="67">
        <v>0.68467128881756545</v>
      </c>
      <c r="I342" s="85">
        <f t="shared" si="4"/>
        <v>5.4773703105405236</v>
      </c>
      <c r="J342" s="86">
        <v>29.4465</v>
      </c>
      <c r="K342" s="85">
        <f t="shared" si="5"/>
        <v>0.18601091167169354</v>
      </c>
      <c r="L342" s="68" t="str">
        <f>VLOOKUP(O342,[6]Consolidado!$B:$E,2,FALSE)</f>
        <v>Dave Jacoby</v>
      </c>
      <c r="M342" s="69" t="str">
        <f>VLOOKUP(O342,[6]Consolidado!$B:$E,3,FALSE)</f>
        <v>Conference table</v>
      </c>
      <c r="N342" s="70" t="str">
        <f>VLOOKUP(O342,[6]Consolidado!$B:$H,7,FALSE)</f>
        <v>Febrero</v>
      </c>
      <c r="O342" s="62">
        <v>122</v>
      </c>
    </row>
    <row r="343" spans="1:15" s="71" customFormat="1" ht="16.5" customHeight="1" outlineLevel="1" x14ac:dyDescent="0.2">
      <c r="A343" s="60" t="s">
        <v>603</v>
      </c>
      <c r="B343" s="61">
        <v>42759</v>
      </c>
      <c r="C343" s="62"/>
      <c r="D343" s="63" t="str">
        <f>VLOOKUP(O343,[6]Consolidado!$B:$E,4,FALSE)</f>
        <v>Finalizada</v>
      </c>
      <c r="E343" s="64" t="s">
        <v>78</v>
      </c>
      <c r="F343" s="65" t="s">
        <v>425</v>
      </c>
      <c r="G343" s="66">
        <v>8</v>
      </c>
      <c r="H343" s="67">
        <v>6.9077500000000001</v>
      </c>
      <c r="I343" s="85">
        <f t="shared" si="4"/>
        <v>55.262</v>
      </c>
      <c r="J343" s="86">
        <v>29.4465</v>
      </c>
      <c r="K343" s="85">
        <f t="shared" si="5"/>
        <v>1.8766916271882905</v>
      </c>
      <c r="L343" s="68" t="str">
        <f>VLOOKUP(O343,[6]Consolidado!$B:$E,2,FALSE)</f>
        <v>Manhattan west</v>
      </c>
      <c r="M343" s="69" t="str">
        <f>VLOOKUP(O343,[6]Consolidado!$B:$E,3,FALSE)</f>
        <v>F-196 Library Shelving</v>
      </c>
      <c r="N343" s="70" t="str">
        <f>VLOOKUP(O343,[6]Consolidado!$B:$H,7,FALSE)</f>
        <v>Enero</v>
      </c>
      <c r="O343" s="62">
        <v>83</v>
      </c>
    </row>
    <row r="344" spans="1:15" s="71" customFormat="1" ht="16.5" customHeight="1" outlineLevel="1" x14ac:dyDescent="0.2">
      <c r="A344" s="60" t="s">
        <v>603</v>
      </c>
      <c r="B344" s="61">
        <v>42759</v>
      </c>
      <c r="C344" s="62"/>
      <c r="D344" s="63" t="str">
        <f>VLOOKUP(O344,[6]Consolidado!$B:$E,4,FALSE)</f>
        <v>Finalizada</v>
      </c>
      <c r="E344" s="64" t="s">
        <v>78</v>
      </c>
      <c r="F344" s="65" t="s">
        <v>388</v>
      </c>
      <c r="G344" s="66">
        <v>50</v>
      </c>
      <c r="H344" s="67">
        <v>4.3360766666666661</v>
      </c>
      <c r="I344" s="85">
        <f t="shared" si="4"/>
        <v>216.8038333333333</v>
      </c>
      <c r="J344" s="86">
        <v>29.4465</v>
      </c>
      <c r="K344" s="85">
        <f t="shared" si="5"/>
        <v>7.3626350613259062</v>
      </c>
      <c r="L344" s="68" t="str">
        <f>VLOOKUP(O344,[6]Consolidado!$B:$E,2,FALSE)</f>
        <v>Manhattan west</v>
      </c>
      <c r="M344" s="69" t="str">
        <f>VLOOKUP(O344,[6]Consolidado!$B:$E,3,FALSE)</f>
        <v>F-196 Library Shelving</v>
      </c>
      <c r="N344" s="70" t="str">
        <f>VLOOKUP(O344,[6]Consolidado!$B:$H,7,FALSE)</f>
        <v>Enero</v>
      </c>
      <c r="O344" s="62">
        <v>83</v>
      </c>
    </row>
    <row r="345" spans="1:15" s="71" customFormat="1" ht="16.5" customHeight="1" outlineLevel="1" x14ac:dyDescent="0.2">
      <c r="A345" s="60" t="s">
        <v>603</v>
      </c>
      <c r="B345" s="61">
        <v>42759</v>
      </c>
      <c r="C345" s="62"/>
      <c r="D345" s="63" t="str">
        <f>VLOOKUP(O345,[6]Consolidado!$B:$E,4,FALSE)</f>
        <v>En Proceso</v>
      </c>
      <c r="E345" s="64" t="s">
        <v>25</v>
      </c>
      <c r="F345" s="65" t="s">
        <v>254</v>
      </c>
      <c r="G345" s="66">
        <v>1</v>
      </c>
      <c r="H345" s="67">
        <v>280.80597278596491</v>
      </c>
      <c r="I345" s="85">
        <f t="shared" si="4"/>
        <v>280.80597278596491</v>
      </c>
      <c r="J345" s="86">
        <v>29.4465</v>
      </c>
      <c r="K345" s="85">
        <f t="shared" si="5"/>
        <v>9.5361408923289659</v>
      </c>
      <c r="L345" s="68" t="str">
        <f>VLOOKUP(O345,[6]Consolidado!$B:$E,2,FALSE)</f>
        <v>Acabado</v>
      </c>
      <c r="M345" s="69" t="str">
        <f>VLOOKUP(O345,[6]Consolidado!$B:$E,3,FALSE)</f>
        <v>Material de acabado pendiente de distribuir</v>
      </c>
      <c r="N345" s="70">
        <f>VLOOKUP(O345,[6]Consolidado!$B:$H,7,FALSE)</f>
        <v>0</v>
      </c>
      <c r="O345" s="62" t="s">
        <v>290</v>
      </c>
    </row>
    <row r="346" spans="1:15" s="71" customFormat="1" ht="16.5" customHeight="1" outlineLevel="1" x14ac:dyDescent="0.2">
      <c r="A346" s="60" t="s">
        <v>603</v>
      </c>
      <c r="B346" s="61">
        <v>42759</v>
      </c>
      <c r="C346" s="62"/>
      <c r="D346" s="63" t="str">
        <f>VLOOKUP(O346,[6]Consolidado!$B:$E,4,FALSE)</f>
        <v>Finalizada</v>
      </c>
      <c r="E346" s="64" t="s">
        <v>40</v>
      </c>
      <c r="F346" s="65" t="s">
        <v>245</v>
      </c>
      <c r="G346" s="66">
        <v>30</v>
      </c>
      <c r="H346" s="67">
        <v>0.63070885434173674</v>
      </c>
      <c r="I346" s="85">
        <f t="shared" si="4"/>
        <v>18.921265630252101</v>
      </c>
      <c r="J346" s="86">
        <v>29.4465</v>
      </c>
      <c r="K346" s="85">
        <f t="shared" si="5"/>
        <v>0.64256416315188902</v>
      </c>
      <c r="L346" s="68" t="str">
        <f>VLOOKUP(O346,[6]Consolidado!$B:$E,2,FALSE)</f>
        <v>Manhattan west</v>
      </c>
      <c r="M346" s="69" t="str">
        <f>VLOOKUP(O346,[6]Consolidado!$B:$E,3,FALSE)</f>
        <v>F-196 Library Shelving</v>
      </c>
      <c r="N346" s="70" t="str">
        <f>VLOOKUP(O346,[6]Consolidado!$B:$H,7,FALSE)</f>
        <v>Enero</v>
      </c>
      <c r="O346" s="62">
        <v>83</v>
      </c>
    </row>
    <row r="347" spans="1:15" s="71" customFormat="1" ht="16.5" customHeight="1" outlineLevel="1" x14ac:dyDescent="0.2">
      <c r="A347" s="60" t="s">
        <v>603</v>
      </c>
      <c r="B347" s="61">
        <v>42759</v>
      </c>
      <c r="C347" s="62"/>
      <c r="D347" s="63" t="str">
        <f>VLOOKUP(O347,[6]Consolidado!$B:$E,4,FALSE)</f>
        <v>Finalizada</v>
      </c>
      <c r="E347" s="64" t="s">
        <v>28</v>
      </c>
      <c r="F347" s="65" t="s">
        <v>27</v>
      </c>
      <c r="G347" s="66">
        <v>5</v>
      </c>
      <c r="H347" s="67">
        <v>939.36249999999995</v>
      </c>
      <c r="I347" s="85">
        <f t="shared" si="4"/>
        <v>4696.8125</v>
      </c>
      <c r="J347" s="86">
        <v>29.4465</v>
      </c>
      <c r="K347" s="85">
        <f t="shared" si="5"/>
        <v>159.50325165978978</v>
      </c>
      <c r="L347" s="68" t="str">
        <f>VLOOKUP(O347,[6]Consolidado!$B:$E,2,FALSE)</f>
        <v>Commons Bar &amp; Restaurant</v>
      </c>
      <c r="M347" s="69" t="str">
        <f>VLOOKUP(O347,[6]Consolidado!$B:$E,3,FALSE)</f>
        <v>A9 Large Custom Banquette</v>
      </c>
      <c r="N347" s="70" t="str">
        <f>VLOOKUP(O347,[6]Consolidado!$B:$H,7,FALSE)</f>
        <v>Febrero</v>
      </c>
      <c r="O347" s="62" t="s">
        <v>601</v>
      </c>
    </row>
    <row r="348" spans="1:15" s="71" customFormat="1" ht="16.5" customHeight="1" outlineLevel="1" x14ac:dyDescent="0.2">
      <c r="A348" s="60" t="s">
        <v>603</v>
      </c>
      <c r="B348" s="61">
        <v>42759</v>
      </c>
      <c r="C348" s="62"/>
      <c r="D348" s="63" t="str">
        <f>VLOOKUP(O348,[6]Consolidado!$B:$E,4,FALSE)</f>
        <v>Finalizada</v>
      </c>
      <c r="E348" s="64" t="s">
        <v>40</v>
      </c>
      <c r="F348" s="65" t="s">
        <v>112</v>
      </c>
      <c r="G348" s="66">
        <v>500</v>
      </c>
      <c r="H348" s="67">
        <v>0.28041402556308481</v>
      </c>
      <c r="I348" s="85">
        <f t="shared" si="4"/>
        <v>140.2070127815424</v>
      </c>
      <c r="J348" s="86">
        <v>29.4465</v>
      </c>
      <c r="K348" s="85">
        <f t="shared" si="5"/>
        <v>4.7614152032174415</v>
      </c>
      <c r="L348" s="68" t="str">
        <f>VLOOKUP(O348,[6]Consolidado!$B:$E,2,FALSE)</f>
        <v>Commons Bar &amp; Restaurant</v>
      </c>
      <c r="M348" s="69" t="str">
        <f>VLOOKUP(O348,[6]Consolidado!$B:$E,3,FALSE)</f>
        <v>A9 Large Custom Banquette</v>
      </c>
      <c r="N348" s="70" t="str">
        <f>VLOOKUP(O348,[6]Consolidado!$B:$H,7,FALSE)</f>
        <v>Febrero</v>
      </c>
      <c r="O348" s="62" t="s">
        <v>601</v>
      </c>
    </row>
    <row r="349" spans="1:15" s="71" customFormat="1" ht="16.5" customHeight="1" outlineLevel="1" x14ac:dyDescent="0.2">
      <c r="A349" s="60" t="s">
        <v>603</v>
      </c>
      <c r="B349" s="61">
        <v>42759</v>
      </c>
      <c r="C349" s="62"/>
      <c r="D349" s="63" t="str">
        <f>VLOOKUP(O349,[6]Consolidado!$B:$E,4,FALSE)</f>
        <v>Finalizada</v>
      </c>
      <c r="E349" s="64" t="s">
        <v>40</v>
      </c>
      <c r="F349" s="65" t="s">
        <v>74</v>
      </c>
      <c r="G349" s="66">
        <v>500</v>
      </c>
      <c r="H349" s="67">
        <v>0.79224351785978475</v>
      </c>
      <c r="I349" s="85">
        <f t="shared" si="4"/>
        <v>396.12175892989239</v>
      </c>
      <c r="J349" s="86">
        <v>29.4465</v>
      </c>
      <c r="K349" s="85">
        <f t="shared" si="5"/>
        <v>13.452252693185688</v>
      </c>
      <c r="L349" s="68" t="str">
        <f>VLOOKUP(O349,[6]Consolidado!$B:$E,2,FALSE)</f>
        <v>Commons Bar &amp; Restaurant</v>
      </c>
      <c r="M349" s="69" t="str">
        <f>VLOOKUP(O349,[6]Consolidado!$B:$E,3,FALSE)</f>
        <v>A9 Large Custom Banquette</v>
      </c>
      <c r="N349" s="70" t="str">
        <f>VLOOKUP(O349,[6]Consolidado!$B:$H,7,FALSE)</f>
        <v>Febrero</v>
      </c>
      <c r="O349" s="62" t="s">
        <v>601</v>
      </c>
    </row>
    <row r="350" spans="1:15" s="71" customFormat="1" ht="16.5" customHeight="1" outlineLevel="1" x14ac:dyDescent="0.2">
      <c r="A350" s="60" t="s">
        <v>603</v>
      </c>
      <c r="B350" s="61">
        <v>42759</v>
      </c>
      <c r="C350" s="62"/>
      <c r="D350" s="63" t="str">
        <f>VLOOKUP(O350,[6]Consolidado!$B:$E,4,FALSE)</f>
        <v>Finalizada</v>
      </c>
      <c r="E350" s="64" t="s">
        <v>40</v>
      </c>
      <c r="F350" s="65" t="s">
        <v>98</v>
      </c>
      <c r="G350" s="66">
        <v>200</v>
      </c>
      <c r="H350" s="67">
        <v>0.21703185655036464</v>
      </c>
      <c r="I350" s="85">
        <f t="shared" si="4"/>
        <v>43.406371310072927</v>
      </c>
      <c r="J350" s="86">
        <v>29.4465</v>
      </c>
      <c r="K350" s="85">
        <f t="shared" si="5"/>
        <v>1.4740757410922496</v>
      </c>
      <c r="L350" s="68" t="str">
        <f>VLOOKUP(O350,[6]Consolidado!$B:$E,2,FALSE)</f>
        <v>Commons Bar &amp; Restaurant</v>
      </c>
      <c r="M350" s="69" t="str">
        <f>VLOOKUP(O350,[6]Consolidado!$B:$E,3,FALSE)</f>
        <v>A9 Large Custom Banquette</v>
      </c>
      <c r="N350" s="70" t="str">
        <f>VLOOKUP(O350,[6]Consolidado!$B:$H,7,FALSE)</f>
        <v>Febrero</v>
      </c>
      <c r="O350" s="62" t="s">
        <v>601</v>
      </c>
    </row>
    <row r="351" spans="1:15" s="71" customFormat="1" ht="16.5" customHeight="1" outlineLevel="1" x14ac:dyDescent="0.2">
      <c r="A351" s="60" t="s">
        <v>603</v>
      </c>
      <c r="B351" s="61">
        <v>42759</v>
      </c>
      <c r="C351" s="62"/>
      <c r="D351" s="63" t="str">
        <f>VLOOKUP(O351,[6]Consolidado!$B:$E,4,FALSE)</f>
        <v>Finalizada</v>
      </c>
      <c r="E351" s="64" t="s">
        <v>40</v>
      </c>
      <c r="F351" s="65" t="s">
        <v>85</v>
      </c>
      <c r="G351" s="66">
        <v>315</v>
      </c>
      <c r="H351" s="67">
        <v>0.52153478260869568</v>
      </c>
      <c r="I351" s="85">
        <f t="shared" si="4"/>
        <v>164.28345652173914</v>
      </c>
      <c r="J351" s="86">
        <v>29.4465</v>
      </c>
      <c r="K351" s="85">
        <f t="shared" si="5"/>
        <v>5.5790486652654518</v>
      </c>
      <c r="L351" s="68" t="str">
        <f>VLOOKUP(O351,[6]Consolidado!$B:$E,2,FALSE)</f>
        <v>Commons Bar &amp; Restaurant</v>
      </c>
      <c r="M351" s="69" t="str">
        <f>VLOOKUP(O351,[6]Consolidado!$B:$E,3,FALSE)</f>
        <v>A9 Large Custom Banquette</v>
      </c>
      <c r="N351" s="70" t="str">
        <f>VLOOKUP(O351,[6]Consolidado!$B:$H,7,FALSE)</f>
        <v>Febrero</v>
      </c>
      <c r="O351" s="62" t="s">
        <v>601</v>
      </c>
    </row>
    <row r="352" spans="1:15" s="71" customFormat="1" ht="16.5" customHeight="1" outlineLevel="1" x14ac:dyDescent="0.2">
      <c r="A352" s="60" t="s">
        <v>603</v>
      </c>
      <c r="B352" s="61">
        <v>42759</v>
      </c>
      <c r="C352" s="62"/>
      <c r="D352" s="63" t="str">
        <f>VLOOKUP(O352,[6]Consolidado!$B:$E,4,FALSE)</f>
        <v>Finalizada</v>
      </c>
      <c r="E352" s="64" t="s">
        <v>33</v>
      </c>
      <c r="F352" s="65" t="s">
        <v>34</v>
      </c>
      <c r="G352" s="66">
        <v>2</v>
      </c>
      <c r="H352" s="67">
        <v>41.916666666666664</v>
      </c>
      <c r="I352" s="85">
        <f t="shared" si="4"/>
        <v>83.833333333333329</v>
      </c>
      <c r="J352" s="86">
        <v>29.4465</v>
      </c>
      <c r="K352" s="85">
        <f t="shared" si="5"/>
        <v>2.84697106051087</v>
      </c>
      <c r="L352" s="68" t="str">
        <f>VLOOKUP(O352,[6]Consolidado!$B:$E,2,FALSE)</f>
        <v>Commons Bar &amp; Restaurant</v>
      </c>
      <c r="M352" s="69" t="str">
        <f>VLOOKUP(O352,[6]Consolidado!$B:$E,3,FALSE)</f>
        <v>A9 Large Custom Banquette</v>
      </c>
      <c r="N352" s="70" t="str">
        <f>VLOOKUP(O352,[6]Consolidado!$B:$H,7,FALSE)</f>
        <v>Febrero</v>
      </c>
      <c r="O352" s="62" t="s">
        <v>601</v>
      </c>
    </row>
    <row r="353" spans="1:15" s="71" customFormat="1" ht="16.5" customHeight="1" outlineLevel="1" x14ac:dyDescent="0.2">
      <c r="A353" s="60" t="s">
        <v>603</v>
      </c>
      <c r="B353" s="61">
        <v>42759</v>
      </c>
      <c r="C353" s="62"/>
      <c r="D353" s="63" t="str">
        <f>VLOOKUP(O353,[6]Consolidado!$B:$E,4,FALSE)</f>
        <v>Finalizada</v>
      </c>
      <c r="E353" s="64" t="s">
        <v>28</v>
      </c>
      <c r="F353" s="65" t="s">
        <v>123</v>
      </c>
      <c r="G353" s="66">
        <v>1</v>
      </c>
      <c r="H353" s="67">
        <v>694.62666666666667</v>
      </c>
      <c r="I353" s="85">
        <f t="shared" si="4"/>
        <v>694.62666666666667</v>
      </c>
      <c r="J353" s="86">
        <v>29.4465</v>
      </c>
      <c r="K353" s="85">
        <f t="shared" si="5"/>
        <v>23.589447529134759</v>
      </c>
      <c r="L353" s="68" t="str">
        <f>VLOOKUP(O353,[6]Consolidado!$B:$E,2,FALSE)</f>
        <v>Commons Bar &amp; Restaurant</v>
      </c>
      <c r="M353" s="69" t="str">
        <f>VLOOKUP(O353,[6]Consolidado!$B:$E,3,FALSE)</f>
        <v>A10 Taps Surround</v>
      </c>
      <c r="N353" s="70" t="str">
        <f>VLOOKUP(O353,[6]Consolidado!$B:$H,7,FALSE)</f>
        <v>Febrero</v>
      </c>
      <c r="O353" s="62">
        <v>124</v>
      </c>
    </row>
    <row r="354" spans="1:15" s="71" customFormat="1" ht="16.5" customHeight="1" outlineLevel="1" x14ac:dyDescent="0.2">
      <c r="A354" s="60" t="s">
        <v>603</v>
      </c>
      <c r="B354" s="61">
        <v>42759</v>
      </c>
      <c r="C354" s="62"/>
      <c r="D354" s="63" t="str">
        <f>VLOOKUP(O354,[6]Consolidado!$B:$E,4,FALSE)</f>
        <v>Finalizada</v>
      </c>
      <c r="E354" s="64" t="s">
        <v>28</v>
      </c>
      <c r="F354" s="65" t="s">
        <v>93</v>
      </c>
      <c r="G354" s="66">
        <v>1</v>
      </c>
      <c r="H354" s="67">
        <v>844.20259042753969</v>
      </c>
      <c r="I354" s="85">
        <f t="shared" si="4"/>
        <v>844.20259042753969</v>
      </c>
      <c r="J354" s="86">
        <v>29.4465</v>
      </c>
      <c r="K354" s="85">
        <f t="shared" si="5"/>
        <v>28.669029950165204</v>
      </c>
      <c r="L354" s="68" t="str">
        <f>VLOOKUP(O354,[6]Consolidado!$B:$E,2,FALSE)</f>
        <v>Commons Bar &amp; Restaurant</v>
      </c>
      <c r="M354" s="69" t="str">
        <f>VLOOKUP(O354,[6]Consolidado!$B:$E,3,FALSE)</f>
        <v>A10 Taps Surround</v>
      </c>
      <c r="N354" s="70" t="str">
        <f>VLOOKUP(O354,[6]Consolidado!$B:$H,7,FALSE)</f>
        <v>Febrero</v>
      </c>
      <c r="O354" s="62">
        <v>124</v>
      </c>
    </row>
    <row r="355" spans="1:15" s="71" customFormat="1" ht="16.5" customHeight="1" outlineLevel="1" x14ac:dyDescent="0.2">
      <c r="A355" s="60" t="s">
        <v>603</v>
      </c>
      <c r="B355" s="61">
        <v>42759</v>
      </c>
      <c r="C355" s="62"/>
      <c r="D355" s="63" t="str">
        <f>VLOOKUP(O355,[6]Consolidado!$B:$E,4,FALSE)</f>
        <v>Finalizada</v>
      </c>
      <c r="E355" s="64" t="s">
        <v>28</v>
      </c>
      <c r="F355" s="65" t="s">
        <v>93</v>
      </c>
      <c r="G355" s="66">
        <v>3</v>
      </c>
      <c r="H355" s="67">
        <v>844.20259042753969</v>
      </c>
      <c r="I355" s="85">
        <f t="shared" si="4"/>
        <v>2532.6077712826191</v>
      </c>
      <c r="J355" s="86">
        <v>29.4465</v>
      </c>
      <c r="K355" s="85">
        <f t="shared" si="5"/>
        <v>86.007089850495618</v>
      </c>
      <c r="L355" s="68" t="str">
        <f>VLOOKUP(O355,[6]Consolidado!$B:$E,2,FALSE)</f>
        <v>Dave Jacoby</v>
      </c>
      <c r="M355" s="69" t="str">
        <f>VLOOKUP(O355,[6]Consolidado!$B:$E,3,FALSE)</f>
        <v>Conference table</v>
      </c>
      <c r="N355" s="70" t="str">
        <f>VLOOKUP(O355,[6]Consolidado!$B:$H,7,FALSE)</f>
        <v>Febrero</v>
      </c>
      <c r="O355" s="62">
        <v>122</v>
      </c>
    </row>
    <row r="356" spans="1:15" s="71" customFormat="1" ht="16.5" customHeight="1" outlineLevel="1" x14ac:dyDescent="0.2">
      <c r="A356" s="60" t="s">
        <v>603</v>
      </c>
      <c r="B356" s="61">
        <v>42760</v>
      </c>
      <c r="C356" s="62"/>
      <c r="D356" s="63" t="str">
        <f>VLOOKUP(O356,[6]Consolidado!$B:$E,4,FALSE)</f>
        <v>Finalizada</v>
      </c>
      <c r="E356" s="64" t="s">
        <v>51</v>
      </c>
      <c r="F356" s="65" t="s">
        <v>231</v>
      </c>
      <c r="G356" s="66">
        <v>6.31</v>
      </c>
      <c r="H356" s="67">
        <v>134.0477436232832</v>
      </c>
      <c r="I356" s="85">
        <f t="shared" si="4"/>
        <v>845.84126226291687</v>
      </c>
      <c r="J356" s="86">
        <v>29.4465</v>
      </c>
      <c r="K356" s="85">
        <f t="shared" si="5"/>
        <v>28.724679070956373</v>
      </c>
      <c r="L356" s="68" t="str">
        <f>VLOOKUP(O356,[6]Consolidado!$B:$E,2,FALSE)</f>
        <v>Canoe Wesfield (DT Prototype)</v>
      </c>
      <c r="M356" s="69" t="str">
        <f>VLOOKUP(O356,[6]Consolidado!$B:$E,3,FALSE)</f>
        <v>CH-15</v>
      </c>
      <c r="N356" s="70" t="str">
        <f>VLOOKUP(O356,[6]Consolidado!$B:$H,7,FALSE)</f>
        <v>Febrero</v>
      </c>
      <c r="O356" s="62">
        <v>127</v>
      </c>
    </row>
    <row r="357" spans="1:15" s="71" customFormat="1" ht="16.5" customHeight="1" outlineLevel="1" x14ac:dyDescent="0.2">
      <c r="A357" s="60" t="s">
        <v>603</v>
      </c>
      <c r="B357" s="61">
        <v>42760</v>
      </c>
      <c r="C357" s="62"/>
      <c r="D357" s="63" t="str">
        <f>VLOOKUP(O357,[6]Consolidado!$B:$E,4,FALSE)</f>
        <v>En Proceso</v>
      </c>
      <c r="E357" s="64" t="s">
        <v>25</v>
      </c>
      <c r="F357" s="65" t="s">
        <v>615</v>
      </c>
      <c r="G357" s="66">
        <v>2</v>
      </c>
      <c r="H357" s="67">
        <v>947.90142857142848</v>
      </c>
      <c r="I357" s="85">
        <f t="shared" si="4"/>
        <v>1895.802857142857</v>
      </c>
      <c r="J357" s="86">
        <v>29.4465</v>
      </c>
      <c r="K357" s="85">
        <f t="shared" si="5"/>
        <v>64.381262871406008</v>
      </c>
      <c r="L357" s="68" t="str">
        <f>VLOOKUP(O357,[6]Consolidado!$B:$E,2,FALSE)</f>
        <v>Acabado</v>
      </c>
      <c r="M357" s="69" t="str">
        <f>VLOOKUP(O357,[6]Consolidado!$B:$E,3,FALSE)</f>
        <v>Material de acabado pendiente de distribuir</v>
      </c>
      <c r="N357" s="70">
        <f>VLOOKUP(O357,[6]Consolidado!$B:$H,7,FALSE)</f>
        <v>0</v>
      </c>
      <c r="O357" s="62" t="s">
        <v>290</v>
      </c>
    </row>
    <row r="358" spans="1:15" s="71" customFormat="1" ht="16.5" customHeight="1" outlineLevel="1" x14ac:dyDescent="0.2">
      <c r="A358" s="60" t="s">
        <v>603</v>
      </c>
      <c r="B358" s="61">
        <v>42760</v>
      </c>
      <c r="C358" s="62"/>
      <c r="D358" s="63" t="str">
        <f>VLOOKUP(O358,[6]Consolidado!$B:$E,4,FALSE)</f>
        <v>En Proceso</v>
      </c>
      <c r="E358" s="64" t="s">
        <v>25</v>
      </c>
      <c r="F358" s="65" t="s">
        <v>110</v>
      </c>
      <c r="G358" s="66">
        <v>2</v>
      </c>
      <c r="H358" s="67">
        <v>1236.5080948219829</v>
      </c>
      <c r="I358" s="85">
        <f t="shared" si="4"/>
        <v>2473.0161896439658</v>
      </c>
      <c r="J358" s="86">
        <v>29.4465</v>
      </c>
      <c r="K358" s="85">
        <f t="shared" si="5"/>
        <v>83.983366092539555</v>
      </c>
      <c r="L358" s="68" t="str">
        <f>VLOOKUP(O358,[6]Consolidado!$B:$E,2,FALSE)</f>
        <v>Acabado</v>
      </c>
      <c r="M358" s="69" t="str">
        <f>VLOOKUP(O358,[6]Consolidado!$B:$E,3,FALSE)</f>
        <v>Material de acabado pendiente de distribuir</v>
      </c>
      <c r="N358" s="70">
        <f>VLOOKUP(O358,[6]Consolidado!$B:$H,7,FALSE)</f>
        <v>0</v>
      </c>
      <c r="O358" s="62" t="s">
        <v>290</v>
      </c>
    </row>
    <row r="359" spans="1:15" s="71" customFormat="1" ht="16.5" customHeight="1" outlineLevel="1" x14ac:dyDescent="0.2">
      <c r="A359" s="60" t="s">
        <v>603</v>
      </c>
      <c r="B359" s="61">
        <v>42760</v>
      </c>
      <c r="C359" s="62"/>
      <c r="D359" s="63" t="str">
        <f>VLOOKUP(O359,[6]Consolidado!$B:$E,4,FALSE)</f>
        <v>En Proceso</v>
      </c>
      <c r="E359" s="64" t="s">
        <v>25</v>
      </c>
      <c r="F359" s="65" t="s">
        <v>119</v>
      </c>
      <c r="G359" s="66">
        <v>2</v>
      </c>
      <c r="H359" s="67">
        <v>561.79359675853595</v>
      </c>
      <c r="I359" s="85">
        <f t="shared" si="4"/>
        <v>1123.5871935170719</v>
      </c>
      <c r="J359" s="86">
        <v>29.4465</v>
      </c>
      <c r="K359" s="85">
        <f t="shared" si="5"/>
        <v>38.156901279169745</v>
      </c>
      <c r="L359" s="68" t="str">
        <f>VLOOKUP(O359,[6]Consolidado!$B:$E,2,FALSE)</f>
        <v>Acabado</v>
      </c>
      <c r="M359" s="69" t="str">
        <f>VLOOKUP(O359,[6]Consolidado!$B:$E,3,FALSE)</f>
        <v>Material de acabado pendiente de distribuir</v>
      </c>
      <c r="N359" s="70">
        <f>VLOOKUP(O359,[6]Consolidado!$B:$H,7,FALSE)</f>
        <v>0</v>
      </c>
      <c r="O359" s="62" t="s">
        <v>290</v>
      </c>
    </row>
    <row r="360" spans="1:15" s="71" customFormat="1" ht="16.5" customHeight="1" outlineLevel="1" x14ac:dyDescent="0.2">
      <c r="A360" s="60" t="s">
        <v>603</v>
      </c>
      <c r="B360" s="61">
        <v>42760</v>
      </c>
      <c r="C360" s="62"/>
      <c r="D360" s="63" t="str">
        <f>VLOOKUP(O360,[6]Consolidado!$B:$E,4,FALSE)</f>
        <v>En Proceso</v>
      </c>
      <c r="E360" s="64" t="s">
        <v>25</v>
      </c>
      <c r="F360" s="65" t="s">
        <v>99</v>
      </c>
      <c r="G360" s="66">
        <v>3</v>
      </c>
      <c r="H360" s="67">
        <v>332.53741935483873</v>
      </c>
      <c r="I360" s="85">
        <f t="shared" si="4"/>
        <v>997.61225806451625</v>
      </c>
      <c r="J360" s="86">
        <v>29.4465</v>
      </c>
      <c r="K360" s="85">
        <f t="shared" si="5"/>
        <v>33.878805904420432</v>
      </c>
      <c r="L360" s="68" t="str">
        <f>VLOOKUP(O360,[6]Consolidado!$B:$E,2,FALSE)</f>
        <v>Acabado</v>
      </c>
      <c r="M360" s="69" t="str">
        <f>VLOOKUP(O360,[6]Consolidado!$B:$E,3,FALSE)</f>
        <v>Material de acabado pendiente de distribuir</v>
      </c>
      <c r="N360" s="70">
        <f>VLOOKUP(O360,[6]Consolidado!$B:$H,7,FALSE)</f>
        <v>0</v>
      </c>
      <c r="O360" s="62" t="s">
        <v>290</v>
      </c>
    </row>
    <row r="361" spans="1:15" s="71" customFormat="1" ht="16.5" customHeight="1" outlineLevel="1" x14ac:dyDescent="0.2">
      <c r="A361" s="60" t="s">
        <v>603</v>
      </c>
      <c r="B361" s="61">
        <v>42760</v>
      </c>
      <c r="C361" s="62"/>
      <c r="D361" s="63" t="str">
        <f>VLOOKUP(O361,[6]Consolidado!$B:$E,4,FALSE)</f>
        <v>En Proceso</v>
      </c>
      <c r="E361" s="64" t="s">
        <v>25</v>
      </c>
      <c r="F361" s="65" t="s">
        <v>114</v>
      </c>
      <c r="G361" s="66">
        <v>1</v>
      </c>
      <c r="H361" s="67">
        <v>942.3399999999998</v>
      </c>
      <c r="I361" s="85">
        <f t="shared" si="4"/>
        <v>942.3399999999998</v>
      </c>
      <c r="J361" s="86">
        <v>29.4465</v>
      </c>
      <c r="K361" s="85">
        <f t="shared" si="5"/>
        <v>32.001765914455021</v>
      </c>
      <c r="L361" s="68" t="str">
        <f>VLOOKUP(O361,[6]Consolidado!$B:$E,2,FALSE)</f>
        <v>Acabado</v>
      </c>
      <c r="M361" s="69" t="str">
        <f>VLOOKUP(O361,[6]Consolidado!$B:$E,3,FALSE)</f>
        <v>Material de acabado pendiente de distribuir</v>
      </c>
      <c r="N361" s="70">
        <f>VLOOKUP(O361,[6]Consolidado!$B:$H,7,FALSE)</f>
        <v>0</v>
      </c>
      <c r="O361" s="62" t="s">
        <v>290</v>
      </c>
    </row>
    <row r="362" spans="1:15" s="71" customFormat="1" ht="16.5" customHeight="1" outlineLevel="1" x14ac:dyDescent="0.2">
      <c r="A362" s="60" t="s">
        <v>603</v>
      </c>
      <c r="B362" s="61">
        <v>42761</v>
      </c>
      <c r="C362" s="62"/>
      <c r="D362" s="63" t="str">
        <f>VLOOKUP(O362,[6]Consolidado!$B:$E,4,FALSE)</f>
        <v>Finalizada</v>
      </c>
      <c r="E362" s="64" t="s">
        <v>51</v>
      </c>
      <c r="F362" s="65" t="s">
        <v>616</v>
      </c>
      <c r="G362" s="66">
        <v>0.41</v>
      </c>
      <c r="H362" s="67">
        <v>24.078874282540269</v>
      </c>
      <c r="I362" s="85">
        <f t="shared" si="4"/>
        <v>9.8723384558415095</v>
      </c>
      <c r="J362" s="86">
        <v>29.4465</v>
      </c>
      <c r="K362" s="85">
        <f t="shared" si="5"/>
        <v>0.33526356123279538</v>
      </c>
      <c r="L362" s="68" t="str">
        <f>VLOOKUP(O362,[6]Consolidado!$B:$E,2,FALSE)</f>
        <v>Commons Bar &amp; Restaurant</v>
      </c>
      <c r="M362" s="69" t="str">
        <f>VLOOKUP(O362,[6]Consolidado!$B:$E,3,FALSE)</f>
        <v xml:space="preserve">Mirror </v>
      </c>
      <c r="N362" s="70" t="str">
        <f>VLOOKUP(O362,[6]Consolidado!$B:$H,7,FALSE)</f>
        <v>Febrero</v>
      </c>
      <c r="O362" s="62">
        <v>134</v>
      </c>
    </row>
    <row r="363" spans="1:15" s="71" customFormat="1" ht="16.5" customHeight="1" outlineLevel="1" x14ac:dyDescent="0.2">
      <c r="A363" s="60" t="s">
        <v>603</v>
      </c>
      <c r="B363" s="61">
        <v>42761</v>
      </c>
      <c r="C363" s="62"/>
      <c r="D363" s="63" t="str">
        <f>VLOOKUP(O363,[6]Consolidado!$B:$E,4,FALSE)</f>
        <v>Finalizada</v>
      </c>
      <c r="E363" s="64" t="s">
        <v>51</v>
      </c>
      <c r="F363" s="65" t="s">
        <v>616</v>
      </c>
      <c r="G363" s="66">
        <v>0.41</v>
      </c>
      <c r="H363" s="67">
        <v>24.078874282540269</v>
      </c>
      <c r="I363" s="85">
        <f t="shared" si="4"/>
        <v>9.8723384558415095</v>
      </c>
      <c r="J363" s="86">
        <v>29.4465</v>
      </c>
      <c r="K363" s="85">
        <f t="shared" si="5"/>
        <v>0.33526356123279538</v>
      </c>
      <c r="L363" s="68" t="str">
        <f>VLOOKUP(O363,[6]Consolidado!$B:$E,2,FALSE)</f>
        <v>Commons Bar &amp; Restaurant</v>
      </c>
      <c r="M363" s="69" t="str">
        <f>VLOOKUP(O363,[6]Consolidado!$B:$E,3,FALSE)</f>
        <v>Mirror (South wall)</v>
      </c>
      <c r="N363" s="70" t="str">
        <f>VLOOKUP(O363,[6]Consolidado!$B:$H,7,FALSE)</f>
        <v>Febrero</v>
      </c>
      <c r="O363" s="62">
        <v>135</v>
      </c>
    </row>
    <row r="364" spans="1:15" s="71" customFormat="1" ht="16.5" customHeight="1" outlineLevel="1" x14ac:dyDescent="0.2">
      <c r="A364" s="60" t="s">
        <v>603</v>
      </c>
      <c r="B364" s="61">
        <v>42761</v>
      </c>
      <c r="C364" s="62"/>
      <c r="D364" s="63" t="str">
        <f>VLOOKUP(O364,[6]Consolidado!$B:$E,4,FALSE)</f>
        <v>Finalizada</v>
      </c>
      <c r="E364" s="64" t="s">
        <v>51</v>
      </c>
      <c r="F364" s="65" t="s">
        <v>616</v>
      </c>
      <c r="G364" s="66">
        <v>0.41</v>
      </c>
      <c r="H364" s="67">
        <v>24.078874282540269</v>
      </c>
      <c r="I364" s="85">
        <f t="shared" si="4"/>
        <v>9.8723384558415095</v>
      </c>
      <c r="J364" s="86">
        <v>29.4465</v>
      </c>
      <c r="K364" s="85">
        <f t="shared" si="5"/>
        <v>0.33526356123279538</v>
      </c>
      <c r="L364" s="68" t="str">
        <f>VLOOKUP(O364,[6]Consolidado!$B:$E,2,FALSE)</f>
        <v>Commons Bar &amp; Restaurant</v>
      </c>
      <c r="M364" s="69" t="str">
        <f>VLOOKUP(O364,[6]Consolidado!$B:$E,3,FALSE)</f>
        <v>Mirror (North wall)</v>
      </c>
      <c r="N364" s="70" t="str">
        <f>VLOOKUP(O364,[6]Consolidado!$B:$H,7,FALSE)</f>
        <v>Febrero</v>
      </c>
      <c r="O364" s="62">
        <v>136</v>
      </c>
    </row>
    <row r="365" spans="1:15" s="71" customFormat="1" ht="16.5" customHeight="1" outlineLevel="1" x14ac:dyDescent="0.2">
      <c r="A365" s="60" t="s">
        <v>603</v>
      </c>
      <c r="B365" s="61">
        <v>42766</v>
      </c>
      <c r="C365" s="62"/>
      <c r="D365" s="63" t="str">
        <f>VLOOKUP(O365,[6]Consolidado!$B:$E,4,FALSE)</f>
        <v>Finalizada</v>
      </c>
      <c r="E365" s="64" t="s">
        <v>78</v>
      </c>
      <c r="F365" s="65" t="s">
        <v>387</v>
      </c>
      <c r="G365" s="66">
        <v>-473</v>
      </c>
      <c r="H365" s="67">
        <v>1.6857439999999999</v>
      </c>
      <c r="I365" s="85">
        <f t="shared" si="4"/>
        <v>-797.35691199999997</v>
      </c>
      <c r="J365" s="86">
        <v>29.4465</v>
      </c>
      <c r="K365" s="85">
        <f t="shared" si="5"/>
        <v>-27.07815570611108</v>
      </c>
      <c r="L365" s="68" t="str">
        <f>VLOOKUP(O365,[6]Consolidado!$B:$E,2,FALSE)</f>
        <v>Manhattan west</v>
      </c>
      <c r="M365" s="69" t="str">
        <f>VLOOKUP(O365,[6]Consolidado!$B:$E,3,FALSE)</f>
        <v>F-196 Library Shelving</v>
      </c>
      <c r="N365" s="70" t="str">
        <f>VLOOKUP(O365,[6]Consolidado!$B:$H,7,FALSE)</f>
        <v>Enero</v>
      </c>
      <c r="O365" s="62">
        <v>83</v>
      </c>
    </row>
    <row r="366" spans="1:15" s="71" customFormat="1" ht="16.5" customHeight="1" outlineLevel="1" x14ac:dyDescent="0.2">
      <c r="A366" s="60" t="s">
        <v>603</v>
      </c>
      <c r="B366" s="61">
        <v>42766</v>
      </c>
      <c r="C366" s="62"/>
      <c r="D366" s="63" t="str">
        <f>VLOOKUP(O366,[6]Consolidado!$B:$E,4,FALSE)</f>
        <v>Finalizada</v>
      </c>
      <c r="E366" s="64" t="s">
        <v>78</v>
      </c>
      <c r="F366" s="65" t="s">
        <v>388</v>
      </c>
      <c r="G366" s="66">
        <v>-1</v>
      </c>
      <c r="H366" s="67">
        <v>4.3360766666666661</v>
      </c>
      <c r="I366" s="85">
        <f t="shared" si="4"/>
        <v>-4.3360766666666661</v>
      </c>
      <c r="J366" s="86">
        <v>29.4465</v>
      </c>
      <c r="K366" s="85">
        <f t="shared" si="5"/>
        <v>-0.14725270122651812</v>
      </c>
      <c r="L366" s="68" t="str">
        <f>VLOOKUP(O366,[6]Consolidado!$B:$E,2,FALSE)</f>
        <v>Manhattan west</v>
      </c>
      <c r="M366" s="69" t="str">
        <f>VLOOKUP(O366,[6]Consolidado!$B:$E,3,FALSE)</f>
        <v>F-196 Library Shelving</v>
      </c>
      <c r="N366" s="70" t="str">
        <f>VLOOKUP(O366,[6]Consolidado!$B:$H,7,FALSE)</f>
        <v>Enero</v>
      </c>
      <c r="O366" s="62">
        <v>83</v>
      </c>
    </row>
    <row r="367" spans="1:15" s="71" customFormat="1" ht="16.5" customHeight="1" outlineLevel="1" x14ac:dyDescent="0.2">
      <c r="A367" s="60" t="s">
        <v>603</v>
      </c>
      <c r="B367" s="61">
        <v>42762</v>
      </c>
      <c r="C367" s="62"/>
      <c r="D367" s="63" t="str">
        <f>VLOOKUP(O367,[6]Consolidado!$B:$E,4,FALSE)</f>
        <v>Finalizada</v>
      </c>
      <c r="E367" s="64" t="s">
        <v>31</v>
      </c>
      <c r="F367" s="65" t="s">
        <v>32</v>
      </c>
      <c r="G367" s="66">
        <v>9</v>
      </c>
      <c r="H367" s="67">
        <v>29.387499999999999</v>
      </c>
      <c r="I367" s="85">
        <f t="shared" si="4"/>
        <v>264.48750000000001</v>
      </c>
      <c r="J367" s="86">
        <v>29.4465</v>
      </c>
      <c r="K367" s="85">
        <f t="shared" si="5"/>
        <v>8.9819672966226882</v>
      </c>
      <c r="L367" s="68" t="str">
        <f>VLOOKUP(O367,[6]Consolidado!$B:$E,2,FALSE)</f>
        <v>Commons Bar &amp; Restaurant</v>
      </c>
      <c r="M367" s="69" t="str">
        <f>VLOOKUP(O367,[6]Consolidado!$B:$E,3,FALSE)</f>
        <v xml:space="preserve">A1 Custom Millwork </v>
      </c>
      <c r="N367" s="70" t="str">
        <f>VLOOKUP(O367,[6]Consolidado!$B:$H,7,FALSE)</f>
        <v>Febrero</v>
      </c>
      <c r="O367" s="62">
        <v>108</v>
      </c>
    </row>
    <row r="368" spans="1:15" s="71" customFormat="1" ht="16.5" customHeight="1" outlineLevel="1" x14ac:dyDescent="0.2">
      <c r="A368" s="60" t="s">
        <v>603</v>
      </c>
      <c r="B368" s="61">
        <v>42762</v>
      </c>
      <c r="C368" s="62"/>
      <c r="D368" s="63" t="str">
        <f>VLOOKUP(O368,[6]Consolidado!$B:$E,4,FALSE)</f>
        <v>Finalizada</v>
      </c>
      <c r="E368" s="64" t="s">
        <v>33</v>
      </c>
      <c r="F368" s="65" t="s">
        <v>34</v>
      </c>
      <c r="G368" s="66">
        <v>1</v>
      </c>
      <c r="H368" s="67">
        <v>41.916666666666664</v>
      </c>
      <c r="I368" s="85">
        <f t="shared" si="4"/>
        <v>41.916666666666664</v>
      </c>
      <c r="J368" s="86">
        <v>29.4465</v>
      </c>
      <c r="K368" s="85">
        <f t="shared" si="5"/>
        <v>1.423485530255435</v>
      </c>
      <c r="L368" s="68" t="str">
        <f>VLOOKUP(O368,[6]Consolidado!$B:$E,2,FALSE)</f>
        <v>Commons Bar &amp; Restaurant</v>
      </c>
      <c r="M368" s="69" t="str">
        <f>VLOOKUP(O368,[6]Consolidado!$B:$E,3,FALSE)</f>
        <v xml:space="preserve">A1 Custom Millwork </v>
      </c>
      <c r="N368" s="70" t="str">
        <f>VLOOKUP(O368,[6]Consolidado!$B:$H,7,FALSE)</f>
        <v>Febrero</v>
      </c>
      <c r="O368" s="62">
        <v>108</v>
      </c>
    </row>
    <row r="369" spans="1:15" s="71" customFormat="1" ht="16.5" customHeight="1" outlineLevel="1" x14ac:dyDescent="0.2">
      <c r="A369" s="60" t="s">
        <v>603</v>
      </c>
      <c r="B369" s="61">
        <v>42765</v>
      </c>
      <c r="C369" s="62"/>
      <c r="D369" s="63" t="str">
        <f>VLOOKUP(O369,[6]Consolidado!$B:$E,4,FALSE)</f>
        <v>Finalizada</v>
      </c>
      <c r="E369" s="64" t="s">
        <v>31</v>
      </c>
      <c r="F369" s="65" t="s">
        <v>32</v>
      </c>
      <c r="G369" s="66">
        <v>7</v>
      </c>
      <c r="H369" s="67">
        <v>29.387499999999999</v>
      </c>
      <c r="I369" s="85">
        <f t="shared" si="4"/>
        <v>205.71250000000001</v>
      </c>
      <c r="J369" s="86">
        <v>29.4465</v>
      </c>
      <c r="K369" s="85">
        <f t="shared" si="5"/>
        <v>6.9859745640398687</v>
      </c>
      <c r="L369" s="68" t="str">
        <f>VLOOKUP(O369,[6]Consolidado!$B:$E,2,FALSE)</f>
        <v>Commons Bar &amp; Restaurant</v>
      </c>
      <c r="M369" s="69" t="str">
        <f>VLOOKUP(O369,[6]Consolidado!$B:$E,3,FALSE)</f>
        <v>A2 Custom Millwork</v>
      </c>
      <c r="N369" s="70" t="str">
        <f>VLOOKUP(O369,[6]Consolidado!$B:$H,7,FALSE)</f>
        <v>Febrero</v>
      </c>
      <c r="O369" s="62">
        <v>107</v>
      </c>
    </row>
    <row r="370" spans="1:15" s="71" customFormat="1" ht="16.5" customHeight="1" outlineLevel="1" x14ac:dyDescent="0.2">
      <c r="A370" s="60" t="s">
        <v>603</v>
      </c>
      <c r="B370" s="61">
        <v>42762</v>
      </c>
      <c r="C370" s="62"/>
      <c r="D370" s="63" t="str">
        <f>VLOOKUP(O370,[6]Consolidado!$B:$E,4,FALSE)</f>
        <v>Finalizada</v>
      </c>
      <c r="E370" s="64" t="s">
        <v>31</v>
      </c>
      <c r="F370" s="65" t="s">
        <v>32</v>
      </c>
      <c r="G370" s="66">
        <v>8</v>
      </c>
      <c r="H370" s="67">
        <v>29.387499999999999</v>
      </c>
      <c r="I370" s="85">
        <f t="shared" si="4"/>
        <v>235.1</v>
      </c>
      <c r="J370" s="86">
        <v>29.4465</v>
      </c>
      <c r="K370" s="85">
        <f t="shared" si="5"/>
        <v>7.9839709303312789</v>
      </c>
      <c r="L370" s="68" t="str">
        <f>VLOOKUP(O370,[6]Consolidado!$B:$E,2,FALSE)</f>
        <v>Commons Bar &amp; Restaurant</v>
      </c>
      <c r="M370" s="69" t="str">
        <f>VLOOKUP(O370,[6]Consolidado!$B:$E,3,FALSE)</f>
        <v>A5 Custom Service Station</v>
      </c>
      <c r="N370" s="70" t="str">
        <f>VLOOKUP(O370,[6]Consolidado!$B:$H,7,FALSE)</f>
        <v>Febrero</v>
      </c>
      <c r="O370" s="62">
        <v>102</v>
      </c>
    </row>
    <row r="371" spans="1:15" s="71" customFormat="1" ht="16.5" customHeight="1" outlineLevel="1" x14ac:dyDescent="0.2">
      <c r="A371" s="60" t="s">
        <v>603</v>
      </c>
      <c r="B371" s="61">
        <v>42762</v>
      </c>
      <c r="C371" s="62"/>
      <c r="D371" s="63" t="str">
        <f>VLOOKUP(O371,[6]Consolidado!$B:$E,4,FALSE)</f>
        <v>Finalizada</v>
      </c>
      <c r="E371" s="64" t="s">
        <v>33</v>
      </c>
      <c r="F371" s="65" t="s">
        <v>34</v>
      </c>
      <c r="G371" s="66">
        <v>1</v>
      </c>
      <c r="H371" s="67">
        <v>41.916666666666664</v>
      </c>
      <c r="I371" s="85">
        <f t="shared" si="4"/>
        <v>41.916666666666664</v>
      </c>
      <c r="J371" s="86">
        <v>29.4465</v>
      </c>
      <c r="K371" s="85">
        <f t="shared" si="5"/>
        <v>1.423485530255435</v>
      </c>
      <c r="L371" s="68" t="str">
        <f>VLOOKUP(O371,[6]Consolidado!$B:$E,2,FALSE)</f>
        <v>Commons Bar &amp; Restaurant</v>
      </c>
      <c r="M371" s="69" t="str">
        <f>VLOOKUP(O371,[6]Consolidado!$B:$E,3,FALSE)</f>
        <v>A5 Custom Service Station</v>
      </c>
      <c r="N371" s="70" t="str">
        <f>VLOOKUP(O371,[6]Consolidado!$B:$H,7,FALSE)</f>
        <v>Febrero</v>
      </c>
      <c r="O371" s="62">
        <v>102</v>
      </c>
    </row>
    <row r="372" spans="1:15" s="71" customFormat="1" ht="16.5" customHeight="1" outlineLevel="1" x14ac:dyDescent="0.2">
      <c r="A372" s="60" t="s">
        <v>603</v>
      </c>
      <c r="B372" s="61">
        <v>42762</v>
      </c>
      <c r="C372" s="62"/>
      <c r="D372" s="63" t="str">
        <f>VLOOKUP(O372,[6]Consolidado!$B:$E,4,FALSE)</f>
        <v>Finalizada</v>
      </c>
      <c r="E372" s="64" t="s">
        <v>78</v>
      </c>
      <c r="F372" s="65" t="s">
        <v>352</v>
      </c>
      <c r="G372" s="66">
        <v>4</v>
      </c>
      <c r="H372" s="67">
        <v>1.8496662205147865</v>
      </c>
      <c r="I372" s="85">
        <f t="shared" si="4"/>
        <v>7.3986648820591459</v>
      </c>
      <c r="J372" s="86">
        <v>29.4465</v>
      </c>
      <c r="K372" s="85">
        <f t="shared" si="5"/>
        <v>0.25125787044501541</v>
      </c>
      <c r="L372" s="68" t="str">
        <f>VLOOKUP(O372,[6]Consolidado!$B:$E,2,FALSE)</f>
        <v>Commons Bar &amp; Restaurant</v>
      </c>
      <c r="M372" s="69" t="str">
        <f>VLOOKUP(O372,[6]Consolidado!$B:$E,3,FALSE)</f>
        <v>A5 Custom Service Station</v>
      </c>
      <c r="N372" s="70" t="str">
        <f>VLOOKUP(O372,[6]Consolidado!$B:$H,7,FALSE)</f>
        <v>Febrero</v>
      </c>
      <c r="O372" s="62">
        <v>102</v>
      </c>
    </row>
    <row r="373" spans="1:15" s="71" customFormat="1" ht="16.5" customHeight="1" outlineLevel="1" x14ac:dyDescent="0.2">
      <c r="A373" s="60" t="s">
        <v>603</v>
      </c>
      <c r="B373" s="61">
        <v>42765</v>
      </c>
      <c r="C373" s="62"/>
      <c r="D373" s="63" t="str">
        <f>VLOOKUP(O373,[6]Consolidado!$B:$E,4,FALSE)</f>
        <v>Finalizada</v>
      </c>
      <c r="E373" s="64" t="s">
        <v>31</v>
      </c>
      <c r="F373" s="65" t="s">
        <v>32</v>
      </c>
      <c r="G373" s="66">
        <v>32</v>
      </c>
      <c r="H373" s="67">
        <v>29.387499999999999</v>
      </c>
      <c r="I373" s="85">
        <f t="shared" si="4"/>
        <v>940.4</v>
      </c>
      <c r="J373" s="86">
        <v>29.4465</v>
      </c>
      <c r="K373" s="85">
        <f t="shared" si="5"/>
        <v>31.935883721325116</v>
      </c>
      <c r="L373" s="68" t="str">
        <f>VLOOKUP(O373,[6]Consolidado!$B:$E,2,FALSE)</f>
        <v>Commons Bar &amp; Restaurant</v>
      </c>
      <c r="M373" s="69" t="str">
        <f>VLOOKUP(O373,[6]Consolidado!$B:$E,3,FALSE)</f>
        <v>A7 -01 Custom Bar</v>
      </c>
      <c r="N373" s="70" t="str">
        <f>VLOOKUP(O373,[6]Consolidado!$B:$H,7,FALSE)</f>
        <v>Febrero</v>
      </c>
      <c r="O373" s="62">
        <v>99</v>
      </c>
    </row>
    <row r="374" spans="1:15" s="71" customFormat="1" ht="16.5" customHeight="1" outlineLevel="1" x14ac:dyDescent="0.2">
      <c r="A374" s="60" t="s">
        <v>603</v>
      </c>
      <c r="B374" s="61">
        <v>42765</v>
      </c>
      <c r="C374" s="62"/>
      <c r="D374" s="63" t="str">
        <f>VLOOKUP(O374,[6]Consolidado!$B:$E,4,FALSE)</f>
        <v>Finalizada</v>
      </c>
      <c r="E374" s="64" t="s">
        <v>31</v>
      </c>
      <c r="F374" s="65" t="s">
        <v>617</v>
      </c>
      <c r="G374" s="66">
        <v>25</v>
      </c>
      <c r="H374" s="67">
        <v>29.422894736842107</v>
      </c>
      <c r="I374" s="85">
        <f t="shared" si="4"/>
        <v>735.57236842105272</v>
      </c>
      <c r="J374" s="86">
        <v>29.4465</v>
      </c>
      <c r="K374" s="85">
        <f t="shared" si="5"/>
        <v>24.979959194507078</v>
      </c>
      <c r="L374" s="68" t="str">
        <f>VLOOKUP(O374,[6]Consolidado!$B:$E,2,FALSE)</f>
        <v>Commons Bar &amp; Restaurant</v>
      </c>
      <c r="M374" s="69" t="str">
        <f>VLOOKUP(O374,[6]Consolidado!$B:$E,3,FALSE)</f>
        <v>A7 -01 Custom Bar</v>
      </c>
      <c r="N374" s="70" t="str">
        <f>VLOOKUP(O374,[6]Consolidado!$B:$H,7,FALSE)</f>
        <v>Febrero</v>
      </c>
      <c r="O374" s="62">
        <v>99</v>
      </c>
    </row>
    <row r="375" spans="1:15" s="71" customFormat="1" ht="16.5" customHeight="1" outlineLevel="1" x14ac:dyDescent="0.2">
      <c r="A375" s="60" t="s">
        <v>603</v>
      </c>
      <c r="B375" s="61">
        <v>42765</v>
      </c>
      <c r="C375" s="62"/>
      <c r="D375" s="63" t="str">
        <f>VLOOKUP(O375,[6]Consolidado!$B:$E,4,FALSE)</f>
        <v>Finalizada</v>
      </c>
      <c r="E375" s="64" t="s">
        <v>33</v>
      </c>
      <c r="F375" s="65" t="s">
        <v>34</v>
      </c>
      <c r="G375" s="66">
        <v>7</v>
      </c>
      <c r="H375" s="67">
        <v>41.916666666666664</v>
      </c>
      <c r="I375" s="85">
        <f t="shared" si="4"/>
        <v>293.41666666666663</v>
      </c>
      <c r="J375" s="86">
        <v>29.4465</v>
      </c>
      <c r="K375" s="85">
        <f t="shared" si="5"/>
        <v>9.9643987117880428</v>
      </c>
      <c r="L375" s="68" t="str">
        <f>VLOOKUP(O375,[6]Consolidado!$B:$E,2,FALSE)</f>
        <v>Commons Bar &amp; Restaurant</v>
      </c>
      <c r="M375" s="69" t="str">
        <f>VLOOKUP(O375,[6]Consolidado!$B:$E,3,FALSE)</f>
        <v>A7 -01 Custom Bar</v>
      </c>
      <c r="N375" s="70" t="str">
        <f>VLOOKUP(O375,[6]Consolidado!$B:$H,7,FALSE)</f>
        <v>Febrero</v>
      </c>
      <c r="O375" s="62">
        <v>99</v>
      </c>
    </row>
    <row r="376" spans="1:15" s="71" customFormat="1" ht="16.5" customHeight="1" outlineLevel="1" x14ac:dyDescent="0.2">
      <c r="A376" s="60" t="s">
        <v>603</v>
      </c>
      <c r="B376" s="61">
        <v>42765</v>
      </c>
      <c r="C376" s="62"/>
      <c r="D376" s="63" t="str">
        <f>VLOOKUP(O376,[6]Consolidado!$B:$E,4,FALSE)</f>
        <v>Finalizada</v>
      </c>
      <c r="E376" s="64" t="s">
        <v>33</v>
      </c>
      <c r="F376" s="65" t="s">
        <v>35</v>
      </c>
      <c r="G376" s="66">
        <v>3</v>
      </c>
      <c r="H376" s="67">
        <v>159.37412205952378</v>
      </c>
      <c r="I376" s="85">
        <f t="shared" si="4"/>
        <v>478.12236617857138</v>
      </c>
      <c r="J376" s="86">
        <v>29.4465</v>
      </c>
      <c r="K376" s="85">
        <f t="shared" si="5"/>
        <v>16.23698457129273</v>
      </c>
      <c r="L376" s="68" t="str">
        <f>VLOOKUP(O376,[6]Consolidado!$B:$E,2,FALSE)</f>
        <v>Commons Bar &amp; Restaurant</v>
      </c>
      <c r="M376" s="69" t="str">
        <f>VLOOKUP(O376,[6]Consolidado!$B:$E,3,FALSE)</f>
        <v>A7 -01 Custom Bar</v>
      </c>
      <c r="N376" s="70" t="str">
        <f>VLOOKUP(O376,[6]Consolidado!$B:$H,7,FALSE)</f>
        <v>Febrero</v>
      </c>
      <c r="O376" s="62">
        <v>99</v>
      </c>
    </row>
    <row r="377" spans="1:15" s="71" customFormat="1" ht="16.5" customHeight="1" outlineLevel="1" x14ac:dyDescent="0.2">
      <c r="A377" s="60" t="s">
        <v>603</v>
      </c>
      <c r="B377" s="61">
        <v>42765</v>
      </c>
      <c r="C377" s="62"/>
      <c r="D377" s="63" t="str">
        <f>VLOOKUP(O377,[6]Consolidado!$B:$E,4,FALSE)</f>
        <v>Finalizada</v>
      </c>
      <c r="E377" s="64" t="s">
        <v>31</v>
      </c>
      <c r="F377" s="65" t="s">
        <v>617</v>
      </c>
      <c r="G377" s="66">
        <v>4</v>
      </c>
      <c r="H377" s="67">
        <v>29.422894736842107</v>
      </c>
      <c r="I377" s="85">
        <f t="shared" si="4"/>
        <v>117.69157894736843</v>
      </c>
      <c r="J377" s="86">
        <v>29.4465</v>
      </c>
      <c r="K377" s="85">
        <f t="shared" si="5"/>
        <v>3.9967934711211326</v>
      </c>
      <c r="L377" s="68" t="str">
        <f>VLOOKUP(O377,[6]Consolidado!$B:$E,2,FALSE)</f>
        <v>Commons Bar &amp; Restaurant</v>
      </c>
      <c r="M377" s="69" t="str">
        <f>VLOOKUP(O377,[6]Consolidado!$B:$E,3,FALSE)</f>
        <v>A3 Divider</v>
      </c>
      <c r="N377" s="70" t="str">
        <f>VLOOKUP(O377,[6]Consolidado!$B:$H,7,FALSE)</f>
        <v>Febrero</v>
      </c>
      <c r="O377" s="62">
        <v>125</v>
      </c>
    </row>
    <row r="378" spans="1:15" s="71" customFormat="1" ht="16.5" customHeight="1" outlineLevel="1" x14ac:dyDescent="0.2">
      <c r="A378" s="60" t="s">
        <v>603</v>
      </c>
      <c r="B378" s="61">
        <v>42766</v>
      </c>
      <c r="C378" s="62"/>
      <c r="D378" s="63" t="str">
        <f>VLOOKUP(O378,[6]Consolidado!$B:$E,4,FALSE)</f>
        <v>Finalizada</v>
      </c>
      <c r="E378" s="64" t="s">
        <v>31</v>
      </c>
      <c r="F378" s="65" t="s">
        <v>617</v>
      </c>
      <c r="G378" s="66">
        <v>4</v>
      </c>
      <c r="H378" s="67">
        <v>29.422894736842107</v>
      </c>
      <c r="I378" s="85">
        <f t="shared" si="4"/>
        <v>117.69157894736843</v>
      </c>
      <c r="J378" s="86">
        <v>29.4465</v>
      </c>
      <c r="K378" s="85">
        <f t="shared" si="5"/>
        <v>3.9967934711211326</v>
      </c>
      <c r="L378" s="68" t="str">
        <f>VLOOKUP(O378,[6]Consolidado!$B:$E,2,FALSE)</f>
        <v>Commons Bar &amp; Restaurant</v>
      </c>
      <c r="M378" s="69" t="str">
        <f>VLOOKUP(O378,[6]Consolidado!$B:$E,3,FALSE)</f>
        <v>A14 28" Round Table</v>
      </c>
      <c r="N378" s="70" t="str">
        <f>VLOOKUP(O378,[6]Consolidado!$B:$H,7,FALSE)</f>
        <v>Febrero</v>
      </c>
      <c r="O378" s="62">
        <v>103</v>
      </c>
    </row>
    <row r="379" spans="1:15" s="71" customFormat="1" ht="16.5" customHeight="1" outlineLevel="1" x14ac:dyDescent="0.2">
      <c r="A379" s="60" t="s">
        <v>603</v>
      </c>
      <c r="B379" s="61">
        <v>42766</v>
      </c>
      <c r="C379" s="62"/>
      <c r="D379" s="63" t="str">
        <f>VLOOKUP(O379,[6]Consolidado!$B:$E,4,FALSE)</f>
        <v>Finalizada</v>
      </c>
      <c r="E379" s="64" t="s">
        <v>33</v>
      </c>
      <c r="F379" s="65" t="s">
        <v>34</v>
      </c>
      <c r="G379" s="66">
        <v>1</v>
      </c>
      <c r="H379" s="67">
        <v>41.916666666666664</v>
      </c>
      <c r="I379" s="85">
        <f t="shared" si="4"/>
        <v>41.916666666666664</v>
      </c>
      <c r="J379" s="86">
        <v>29.4465</v>
      </c>
      <c r="K379" s="85">
        <f t="shared" si="5"/>
        <v>1.423485530255435</v>
      </c>
      <c r="L379" s="68" t="str">
        <f>VLOOKUP(O379,[6]Consolidado!$B:$E,2,FALSE)</f>
        <v>Commons Bar &amp; Restaurant</v>
      </c>
      <c r="M379" s="69" t="str">
        <f>VLOOKUP(O379,[6]Consolidado!$B:$E,3,FALSE)</f>
        <v>A14 28" Round Table</v>
      </c>
      <c r="N379" s="70" t="str">
        <f>VLOOKUP(O379,[6]Consolidado!$B:$H,7,FALSE)</f>
        <v>Febrero</v>
      </c>
      <c r="O379" s="62">
        <v>103</v>
      </c>
    </row>
    <row r="380" spans="1:15" s="71" customFormat="1" ht="16.5" customHeight="1" outlineLevel="1" x14ac:dyDescent="0.2">
      <c r="A380" s="60" t="s">
        <v>603</v>
      </c>
      <c r="B380" s="61">
        <v>42765</v>
      </c>
      <c r="C380" s="62"/>
      <c r="D380" s="63" t="str">
        <f>VLOOKUP(O380,[6]Consolidado!$B:$E,4,FALSE)</f>
        <v>Finalizada</v>
      </c>
      <c r="E380" s="64" t="s">
        <v>31</v>
      </c>
      <c r="F380" s="65" t="s">
        <v>617</v>
      </c>
      <c r="G380" s="66">
        <v>35</v>
      </c>
      <c r="H380" s="67">
        <v>29.422894736842107</v>
      </c>
      <c r="I380" s="85">
        <f t="shared" si="4"/>
        <v>1029.8013157894738</v>
      </c>
      <c r="J380" s="86">
        <v>29.4465</v>
      </c>
      <c r="K380" s="85">
        <f t="shared" si="5"/>
        <v>34.97194287230991</v>
      </c>
      <c r="L380" s="68" t="str">
        <f>VLOOKUP(O380,[6]Consolidado!$B:$E,2,FALSE)</f>
        <v>Commons Bar &amp; Restaurant</v>
      </c>
      <c r="M380" s="69" t="str">
        <f>VLOOKUP(O380,[6]Consolidado!$B:$E,3,FALSE)</f>
        <v>A9 Large Custom Banquette</v>
      </c>
      <c r="N380" s="70" t="str">
        <f>VLOOKUP(O380,[6]Consolidado!$B:$H,7,FALSE)</f>
        <v>Febrero</v>
      </c>
      <c r="O380" s="62" t="s">
        <v>601</v>
      </c>
    </row>
    <row r="381" spans="1:15" s="71" customFormat="1" ht="16.5" customHeight="1" outlineLevel="1" x14ac:dyDescent="0.2">
      <c r="A381" s="60" t="s">
        <v>603</v>
      </c>
      <c r="B381" s="61">
        <v>42765</v>
      </c>
      <c r="C381" s="62"/>
      <c r="D381" s="63" t="str">
        <f>VLOOKUP(O381,[6]Consolidado!$B:$E,4,FALSE)</f>
        <v>Finalizada</v>
      </c>
      <c r="E381" s="64" t="s">
        <v>33</v>
      </c>
      <c r="F381" s="65" t="s">
        <v>35</v>
      </c>
      <c r="G381" s="66">
        <v>2</v>
      </c>
      <c r="H381" s="67">
        <v>159.37412205952378</v>
      </c>
      <c r="I381" s="85">
        <f t="shared" si="4"/>
        <v>318.74824411904757</v>
      </c>
      <c r="J381" s="86">
        <v>29.4465</v>
      </c>
      <c r="K381" s="85">
        <f t="shared" si="5"/>
        <v>10.824656380861819</v>
      </c>
      <c r="L381" s="68" t="str">
        <f>VLOOKUP(O381,[6]Consolidado!$B:$E,2,FALSE)</f>
        <v>Commons Bar &amp; Restaurant</v>
      </c>
      <c r="M381" s="69" t="str">
        <f>VLOOKUP(O381,[6]Consolidado!$B:$E,3,FALSE)</f>
        <v>A9 Large Custom Banquette</v>
      </c>
      <c r="N381" s="70" t="str">
        <f>VLOOKUP(O381,[6]Consolidado!$B:$H,7,FALSE)</f>
        <v>Febrero</v>
      </c>
      <c r="O381" s="62" t="s">
        <v>601</v>
      </c>
    </row>
    <row r="382" spans="1:15" s="71" customFormat="1" ht="16.5" customHeight="1" outlineLevel="1" x14ac:dyDescent="0.2">
      <c r="A382" s="60" t="s">
        <v>603</v>
      </c>
      <c r="B382" s="61">
        <v>42765</v>
      </c>
      <c r="C382" s="62"/>
      <c r="D382" s="63" t="str">
        <f>VLOOKUP(O382,[6]Consolidado!$B:$E,4,FALSE)</f>
        <v>Finalizada</v>
      </c>
      <c r="E382" s="64" t="s">
        <v>33</v>
      </c>
      <c r="F382" s="65" t="s">
        <v>34</v>
      </c>
      <c r="G382" s="66">
        <v>5</v>
      </c>
      <c r="H382" s="67">
        <v>41.916666666666664</v>
      </c>
      <c r="I382" s="85">
        <f t="shared" si="4"/>
        <v>209.58333333333331</v>
      </c>
      <c r="J382" s="86">
        <v>29.4465</v>
      </c>
      <c r="K382" s="85">
        <f t="shared" si="5"/>
        <v>7.1174276512771746</v>
      </c>
      <c r="L382" s="68" t="str">
        <f>VLOOKUP(O382,[6]Consolidado!$B:$E,2,FALSE)</f>
        <v>Commons Bar &amp; Restaurant</v>
      </c>
      <c r="M382" s="69" t="str">
        <f>VLOOKUP(O382,[6]Consolidado!$B:$E,3,FALSE)</f>
        <v>A9 Large Custom Banquette</v>
      </c>
      <c r="N382" s="70" t="str">
        <f>VLOOKUP(O382,[6]Consolidado!$B:$H,7,FALSE)</f>
        <v>Febrero</v>
      </c>
      <c r="O382" s="62" t="s">
        <v>601</v>
      </c>
    </row>
    <row r="383" spans="1:15" s="71" customFormat="1" ht="16.5" customHeight="1" outlineLevel="1" x14ac:dyDescent="0.2">
      <c r="A383" s="60" t="s">
        <v>603</v>
      </c>
      <c r="B383" s="61">
        <v>42765</v>
      </c>
      <c r="C383" s="62"/>
      <c r="D383" s="63" t="str">
        <f>VLOOKUP(O383,[6]Consolidado!$B:$E,4,FALSE)</f>
        <v>Finalizada</v>
      </c>
      <c r="E383" s="64" t="s">
        <v>78</v>
      </c>
      <c r="F383" s="65" t="s">
        <v>352</v>
      </c>
      <c r="G383" s="66">
        <v>20</v>
      </c>
      <c r="H383" s="67">
        <v>1.8496662205147865</v>
      </c>
      <c r="I383" s="85">
        <f t="shared" si="4"/>
        <v>36.993324410295727</v>
      </c>
      <c r="J383" s="86">
        <v>29.4465</v>
      </c>
      <c r="K383" s="85">
        <f t="shared" si="5"/>
        <v>1.2562893522250769</v>
      </c>
      <c r="L383" s="68" t="str">
        <f>VLOOKUP(O383,[6]Consolidado!$B:$E,2,FALSE)</f>
        <v>Commons Bar &amp; Restaurant</v>
      </c>
      <c r="M383" s="69" t="str">
        <f>VLOOKUP(O383,[6]Consolidado!$B:$E,3,FALSE)</f>
        <v>A9 Large Custom Banquette</v>
      </c>
      <c r="N383" s="70" t="str">
        <f>VLOOKUP(O383,[6]Consolidado!$B:$H,7,FALSE)</f>
        <v>Febrero</v>
      </c>
      <c r="O383" s="62" t="s">
        <v>601</v>
      </c>
    </row>
    <row r="384" spans="1:15" s="71" customFormat="1" ht="16.5" customHeight="1" outlineLevel="1" x14ac:dyDescent="0.2">
      <c r="A384" s="60" t="s">
        <v>603</v>
      </c>
      <c r="B384" s="61">
        <v>42765</v>
      </c>
      <c r="C384" s="62"/>
      <c r="D384" s="63" t="str">
        <f>VLOOKUP(O384,[6]Consolidado!$B:$E,4,FALSE)</f>
        <v>Finalizada</v>
      </c>
      <c r="E384" s="64" t="s">
        <v>31</v>
      </c>
      <c r="F384" s="65" t="s">
        <v>617</v>
      </c>
      <c r="G384" s="66">
        <v>30</v>
      </c>
      <c r="H384" s="67">
        <v>29.422894736842107</v>
      </c>
      <c r="I384" s="85">
        <f t="shared" si="4"/>
        <v>882.68684210526317</v>
      </c>
      <c r="J384" s="86">
        <v>29.4465</v>
      </c>
      <c r="K384" s="85">
        <f t="shared" si="5"/>
        <v>29.975951033408492</v>
      </c>
      <c r="L384" s="68" t="str">
        <f>VLOOKUP(O384,[6]Consolidado!$B:$E,2,FALSE)</f>
        <v>Commons Bar &amp; Restaurant</v>
      </c>
      <c r="M384" s="69" t="str">
        <f>VLOOKUP(O384,[6]Consolidado!$B:$E,3,FALSE)</f>
        <v>A9 Large Custom Banquette</v>
      </c>
      <c r="N384" s="70" t="str">
        <f>VLOOKUP(O384,[6]Consolidado!$B:$H,7,FALSE)</f>
        <v>Febrero</v>
      </c>
      <c r="O384" s="62" t="s">
        <v>614</v>
      </c>
    </row>
    <row r="385" spans="1:15" s="71" customFormat="1" ht="16.5" customHeight="1" outlineLevel="1" x14ac:dyDescent="0.2">
      <c r="A385" s="60" t="s">
        <v>603</v>
      </c>
      <c r="B385" s="61">
        <v>42765</v>
      </c>
      <c r="C385" s="62"/>
      <c r="D385" s="63" t="str">
        <f>VLOOKUP(O385,[6]Consolidado!$B:$E,4,FALSE)</f>
        <v>Finalizada</v>
      </c>
      <c r="E385" s="64" t="s">
        <v>33</v>
      </c>
      <c r="F385" s="65" t="s">
        <v>34</v>
      </c>
      <c r="G385" s="66">
        <v>5</v>
      </c>
      <c r="H385" s="67">
        <v>41.916666666666664</v>
      </c>
      <c r="I385" s="85">
        <f t="shared" si="4"/>
        <v>209.58333333333331</v>
      </c>
      <c r="J385" s="86">
        <v>29.4465</v>
      </c>
      <c r="K385" s="85">
        <f t="shared" si="5"/>
        <v>7.1174276512771746</v>
      </c>
      <c r="L385" s="68" t="str">
        <f>VLOOKUP(O385,[6]Consolidado!$B:$E,2,FALSE)</f>
        <v>Commons Bar &amp; Restaurant</v>
      </c>
      <c r="M385" s="69" t="str">
        <f>VLOOKUP(O385,[6]Consolidado!$B:$E,3,FALSE)</f>
        <v>A9 Large Custom Banquette</v>
      </c>
      <c r="N385" s="70" t="str">
        <f>VLOOKUP(O385,[6]Consolidado!$B:$H,7,FALSE)</f>
        <v>Febrero</v>
      </c>
      <c r="O385" s="62" t="s">
        <v>614</v>
      </c>
    </row>
    <row r="386" spans="1:15" s="71" customFormat="1" ht="16.5" customHeight="1" outlineLevel="1" x14ac:dyDescent="0.2">
      <c r="A386" s="60" t="s">
        <v>603</v>
      </c>
      <c r="B386" s="61">
        <v>42765</v>
      </c>
      <c r="C386" s="62"/>
      <c r="D386" s="63" t="str">
        <f>VLOOKUP(O386,[6]Consolidado!$B:$E,4,FALSE)</f>
        <v>Finalizada</v>
      </c>
      <c r="E386" s="64" t="s">
        <v>33</v>
      </c>
      <c r="F386" s="65" t="s">
        <v>35</v>
      </c>
      <c r="G386" s="66">
        <v>2</v>
      </c>
      <c r="H386" s="67">
        <v>159.37412205952378</v>
      </c>
      <c r="I386" s="85">
        <f t="shared" si="4"/>
        <v>318.74824411904757</v>
      </c>
      <c r="J386" s="86">
        <v>29.4465</v>
      </c>
      <c r="K386" s="85">
        <f t="shared" si="5"/>
        <v>10.824656380861819</v>
      </c>
      <c r="L386" s="68" t="str">
        <f>VLOOKUP(O386,[6]Consolidado!$B:$E,2,FALSE)</f>
        <v>Commons Bar &amp; Restaurant</v>
      </c>
      <c r="M386" s="69" t="str">
        <f>VLOOKUP(O386,[6]Consolidado!$B:$E,3,FALSE)</f>
        <v>A9 Large Custom Banquette</v>
      </c>
      <c r="N386" s="70" t="str">
        <f>VLOOKUP(O386,[6]Consolidado!$B:$H,7,FALSE)</f>
        <v>Febrero</v>
      </c>
      <c r="O386" s="62" t="s">
        <v>614</v>
      </c>
    </row>
    <row r="387" spans="1:15" s="71" customFormat="1" ht="16.5" customHeight="1" outlineLevel="1" x14ac:dyDescent="0.2">
      <c r="A387" s="60" t="s">
        <v>603</v>
      </c>
      <c r="B387" s="61">
        <v>42765</v>
      </c>
      <c r="C387" s="62"/>
      <c r="D387" s="63" t="str">
        <f>VLOOKUP(O387,[6]Consolidado!$B:$E,4,FALSE)</f>
        <v>Finalizada</v>
      </c>
      <c r="E387" s="64" t="s">
        <v>78</v>
      </c>
      <c r="F387" s="65" t="s">
        <v>352</v>
      </c>
      <c r="G387" s="66">
        <v>70</v>
      </c>
      <c r="H387" s="67">
        <v>1.8496662205147865</v>
      </c>
      <c r="I387" s="85">
        <f t="shared" si="4"/>
        <v>129.47663543603505</v>
      </c>
      <c r="J387" s="86">
        <v>29.4465</v>
      </c>
      <c r="K387" s="85">
        <f t="shared" si="5"/>
        <v>4.3970127327877693</v>
      </c>
      <c r="L387" s="68" t="str">
        <f>VLOOKUP(O387,[6]Consolidado!$B:$E,2,FALSE)</f>
        <v>Commons Bar &amp; Restaurant</v>
      </c>
      <c r="M387" s="69" t="str">
        <f>VLOOKUP(O387,[6]Consolidado!$B:$E,3,FALSE)</f>
        <v>A9 Large Custom Banquette</v>
      </c>
      <c r="N387" s="70" t="str">
        <f>VLOOKUP(O387,[6]Consolidado!$B:$H,7,FALSE)</f>
        <v>Febrero</v>
      </c>
      <c r="O387" s="62" t="s">
        <v>614</v>
      </c>
    </row>
    <row r="388" spans="1:15" s="71" customFormat="1" ht="16.5" customHeight="1" outlineLevel="1" x14ac:dyDescent="0.2">
      <c r="A388" s="60" t="s">
        <v>603</v>
      </c>
      <c r="B388" s="61">
        <v>42765</v>
      </c>
      <c r="C388" s="62"/>
      <c r="D388" s="63" t="str">
        <f>VLOOKUP(O388,[6]Consolidado!$B:$E,4,FALSE)</f>
        <v>Finalizada</v>
      </c>
      <c r="E388" s="64" t="s">
        <v>31</v>
      </c>
      <c r="F388" s="65" t="s">
        <v>617</v>
      </c>
      <c r="G388" s="66">
        <v>40</v>
      </c>
      <c r="H388" s="67">
        <v>29.422894736842107</v>
      </c>
      <c r="I388" s="85">
        <f t="shared" si="4"/>
        <v>1176.9157894736843</v>
      </c>
      <c r="J388" s="86">
        <v>29.4465</v>
      </c>
      <c r="K388" s="85">
        <f t="shared" si="5"/>
        <v>39.967934711211328</v>
      </c>
      <c r="L388" s="68" t="str">
        <f>VLOOKUP(O388,[6]Consolidado!$B:$E,2,FALSE)</f>
        <v>Commons Bar &amp; Restaurant</v>
      </c>
      <c r="M388" s="69" t="str">
        <f>VLOOKUP(O388,[6]Consolidado!$B:$E,3,FALSE)</f>
        <v>A9 Large Custom Banquette</v>
      </c>
      <c r="N388" s="70" t="str">
        <f>VLOOKUP(O388,[6]Consolidado!$B:$H,7,FALSE)</f>
        <v>Febrero</v>
      </c>
      <c r="O388" s="62" t="s">
        <v>614</v>
      </c>
    </row>
    <row r="389" spans="1:15" s="71" customFormat="1" ht="16.5" customHeight="1" outlineLevel="1" x14ac:dyDescent="0.2">
      <c r="A389" s="60" t="s">
        <v>603</v>
      </c>
      <c r="B389" s="61">
        <v>42765</v>
      </c>
      <c r="C389" s="62"/>
      <c r="D389" s="63" t="str">
        <f>VLOOKUP(O389,[6]Consolidado!$B:$E,4,FALSE)</f>
        <v>Finalizada</v>
      </c>
      <c r="E389" s="64" t="s">
        <v>31</v>
      </c>
      <c r="F389" s="65" t="s">
        <v>617</v>
      </c>
      <c r="G389" s="66">
        <v>12</v>
      </c>
      <c r="H389" s="67">
        <v>29.422894736842107</v>
      </c>
      <c r="I389" s="85">
        <f t="shared" si="4"/>
        <v>353.07473684210527</v>
      </c>
      <c r="J389" s="86">
        <v>29.4465</v>
      </c>
      <c r="K389" s="85">
        <f t="shared" si="5"/>
        <v>11.990380413363397</v>
      </c>
      <c r="L389" s="68" t="str">
        <f>VLOOKUP(O389,[6]Consolidado!$B:$E,2,FALSE)</f>
        <v>Commons Bar &amp; Restaurant</v>
      </c>
      <c r="M389" s="69" t="str">
        <f>VLOOKUP(O389,[6]Consolidado!$B:$E,3,FALSE)</f>
        <v>A9B Small Custom Banquette</v>
      </c>
      <c r="N389" s="70" t="str">
        <f>VLOOKUP(O389,[6]Consolidado!$B:$H,7,FALSE)</f>
        <v>Febrero</v>
      </c>
      <c r="O389" s="62">
        <v>101</v>
      </c>
    </row>
    <row r="390" spans="1:15" s="71" customFormat="1" ht="16.5" customHeight="1" outlineLevel="1" x14ac:dyDescent="0.2">
      <c r="A390" s="60" t="s">
        <v>603</v>
      </c>
      <c r="B390" s="61">
        <v>42765</v>
      </c>
      <c r="C390" s="62"/>
      <c r="D390" s="63" t="str">
        <f>VLOOKUP(O390,[6]Consolidado!$B:$E,4,FALSE)</f>
        <v>Finalizada</v>
      </c>
      <c r="E390" s="64" t="s">
        <v>33</v>
      </c>
      <c r="F390" s="65" t="s">
        <v>34</v>
      </c>
      <c r="G390" s="66">
        <v>3</v>
      </c>
      <c r="H390" s="67">
        <v>41.916666666666664</v>
      </c>
      <c r="I390" s="85">
        <f t="shared" si="4"/>
        <v>125.75</v>
      </c>
      <c r="J390" s="86">
        <v>29.4465</v>
      </c>
      <c r="K390" s="85">
        <f t="shared" si="5"/>
        <v>4.2704565907663046</v>
      </c>
      <c r="L390" s="68" t="str">
        <f>VLOOKUP(O390,[6]Consolidado!$B:$E,2,FALSE)</f>
        <v>Commons Bar &amp; Restaurant</v>
      </c>
      <c r="M390" s="69" t="str">
        <f>VLOOKUP(O390,[6]Consolidado!$B:$E,3,FALSE)</f>
        <v>A9B Small Custom Banquette</v>
      </c>
      <c r="N390" s="70" t="str">
        <f>VLOOKUP(O390,[6]Consolidado!$B:$H,7,FALSE)</f>
        <v>Febrero</v>
      </c>
      <c r="O390" s="62">
        <v>101</v>
      </c>
    </row>
    <row r="391" spans="1:15" s="71" customFormat="1" ht="16.5" customHeight="1" outlineLevel="1" x14ac:dyDescent="0.2">
      <c r="A391" s="60" t="s">
        <v>603</v>
      </c>
      <c r="B391" s="61">
        <v>42765</v>
      </c>
      <c r="C391" s="62"/>
      <c r="D391" s="63" t="str">
        <f>VLOOKUP(O391,[6]Consolidado!$B:$E,4,FALSE)</f>
        <v>Finalizada</v>
      </c>
      <c r="E391" s="64" t="s">
        <v>33</v>
      </c>
      <c r="F391" s="65" t="s">
        <v>35</v>
      </c>
      <c r="G391" s="66">
        <v>1</v>
      </c>
      <c r="H391" s="67">
        <v>159.37412205952378</v>
      </c>
      <c r="I391" s="85">
        <f t="shared" si="4"/>
        <v>159.37412205952378</v>
      </c>
      <c r="J391" s="86">
        <v>29.4465</v>
      </c>
      <c r="K391" s="85">
        <f t="shared" si="5"/>
        <v>5.4123281904309097</v>
      </c>
      <c r="L391" s="68" t="str">
        <f>VLOOKUP(O391,[6]Consolidado!$B:$E,2,FALSE)</f>
        <v>Commons Bar &amp; Restaurant</v>
      </c>
      <c r="M391" s="69" t="str">
        <f>VLOOKUP(O391,[6]Consolidado!$B:$E,3,FALSE)</f>
        <v>A9B Small Custom Banquette</v>
      </c>
      <c r="N391" s="70" t="str">
        <f>VLOOKUP(O391,[6]Consolidado!$B:$H,7,FALSE)</f>
        <v>Febrero</v>
      </c>
      <c r="O391" s="62">
        <v>101</v>
      </c>
    </row>
    <row r="392" spans="1:15" s="71" customFormat="1" ht="16.5" customHeight="1" outlineLevel="1" x14ac:dyDescent="0.2">
      <c r="A392" s="60" t="s">
        <v>603</v>
      </c>
      <c r="B392" s="61">
        <v>42765</v>
      </c>
      <c r="C392" s="62"/>
      <c r="D392" s="63" t="str">
        <f>VLOOKUP(O392,[6]Consolidado!$B:$E,4,FALSE)</f>
        <v>Finalizada</v>
      </c>
      <c r="E392" s="64" t="s">
        <v>78</v>
      </c>
      <c r="F392" s="65" t="s">
        <v>352</v>
      </c>
      <c r="G392" s="66">
        <v>10</v>
      </c>
      <c r="H392" s="67">
        <v>1.8496662205147865</v>
      </c>
      <c r="I392" s="85">
        <f t="shared" si="4"/>
        <v>18.496662205147864</v>
      </c>
      <c r="J392" s="86">
        <v>29.4465</v>
      </c>
      <c r="K392" s="85">
        <f t="shared" si="5"/>
        <v>0.62814467611253844</v>
      </c>
      <c r="L392" s="68" t="str">
        <f>VLOOKUP(O392,[6]Consolidado!$B:$E,2,FALSE)</f>
        <v>Commons Bar &amp; Restaurant</v>
      </c>
      <c r="M392" s="69" t="str">
        <f>VLOOKUP(O392,[6]Consolidado!$B:$E,3,FALSE)</f>
        <v>A9B Small Custom Banquette</v>
      </c>
      <c r="N392" s="70" t="str">
        <f>VLOOKUP(O392,[6]Consolidado!$B:$H,7,FALSE)</f>
        <v>Febrero</v>
      </c>
      <c r="O392" s="62">
        <v>101</v>
      </c>
    </row>
    <row r="393" spans="1:15" s="71" customFormat="1" ht="16.5" customHeight="1" outlineLevel="1" x14ac:dyDescent="0.2">
      <c r="A393" s="60" t="s">
        <v>603</v>
      </c>
      <c r="B393" s="61">
        <v>42766</v>
      </c>
      <c r="C393" s="62"/>
      <c r="D393" s="63" t="str">
        <f>VLOOKUP(O393,[6]Consolidado!$B:$E,4,FALSE)</f>
        <v>Finalizada</v>
      </c>
      <c r="E393" s="64" t="s">
        <v>31</v>
      </c>
      <c r="F393" s="65" t="s">
        <v>617</v>
      </c>
      <c r="G393" s="66">
        <v>12</v>
      </c>
      <c r="H393" s="67">
        <v>29.422894736842107</v>
      </c>
      <c r="I393" s="85">
        <f t="shared" si="4"/>
        <v>353.07473684210527</v>
      </c>
      <c r="J393" s="86">
        <v>29.4465</v>
      </c>
      <c r="K393" s="85">
        <f t="shared" si="5"/>
        <v>11.990380413363397</v>
      </c>
      <c r="L393" s="68" t="str">
        <f>VLOOKUP(O393,[6]Consolidado!$B:$E,2,FALSE)</f>
        <v>Commons Bar &amp; Restaurant</v>
      </c>
      <c r="M393" s="69" t="str">
        <f>VLOOKUP(O393,[6]Consolidado!$B:$E,3,FALSE)</f>
        <v>A15 36" Round Table</v>
      </c>
      <c r="N393" s="70" t="str">
        <f>VLOOKUP(O393,[6]Consolidado!$B:$H,7,FALSE)</f>
        <v>Febrero</v>
      </c>
      <c r="O393" s="62">
        <v>104</v>
      </c>
    </row>
    <row r="394" spans="1:15" s="71" customFormat="1" ht="16.5" customHeight="1" outlineLevel="1" x14ac:dyDescent="0.2">
      <c r="A394" s="60" t="s">
        <v>603</v>
      </c>
      <c r="B394" s="61">
        <v>42766</v>
      </c>
      <c r="C394" s="62"/>
      <c r="D394" s="63" t="str">
        <f>VLOOKUP(O394,[6]Consolidado!$B:$E,4,FALSE)</f>
        <v>Finalizada</v>
      </c>
      <c r="E394" s="64" t="s">
        <v>33</v>
      </c>
      <c r="F394" s="65" t="s">
        <v>34</v>
      </c>
      <c r="G394" s="66">
        <v>1</v>
      </c>
      <c r="H394" s="67">
        <v>41.916666666666664</v>
      </c>
      <c r="I394" s="85">
        <f t="shared" si="4"/>
        <v>41.916666666666664</v>
      </c>
      <c r="J394" s="86">
        <v>29.4465</v>
      </c>
      <c r="K394" s="85">
        <f t="shared" si="5"/>
        <v>1.423485530255435</v>
      </c>
      <c r="L394" s="68" t="str">
        <f>VLOOKUP(O394,[6]Consolidado!$B:$E,2,FALSE)</f>
        <v>Commons Bar &amp; Restaurant</v>
      </c>
      <c r="M394" s="69" t="str">
        <f>VLOOKUP(O394,[6]Consolidado!$B:$E,3,FALSE)</f>
        <v>A15 36" Round Table</v>
      </c>
      <c r="N394" s="70" t="str">
        <f>VLOOKUP(O394,[6]Consolidado!$B:$H,7,FALSE)</f>
        <v>Febrero</v>
      </c>
      <c r="O394" s="62">
        <v>104</v>
      </c>
    </row>
    <row r="395" spans="1:15" s="71" customFormat="1" ht="16.5" customHeight="1" outlineLevel="1" x14ac:dyDescent="0.2">
      <c r="A395" s="60" t="s">
        <v>603</v>
      </c>
      <c r="B395" s="61">
        <v>42766</v>
      </c>
      <c r="C395" s="62"/>
      <c r="D395" s="63" t="str">
        <f>VLOOKUP(O395,[6]Consolidado!$B:$E,4,FALSE)</f>
        <v>Finalizada</v>
      </c>
      <c r="E395" s="64" t="s">
        <v>31</v>
      </c>
      <c r="F395" s="65" t="s">
        <v>617</v>
      </c>
      <c r="G395" s="66">
        <v>9</v>
      </c>
      <c r="H395" s="67">
        <v>29.422894736842107</v>
      </c>
      <c r="I395" s="85">
        <f t="shared" si="4"/>
        <v>264.80605263157895</v>
      </c>
      <c r="J395" s="86">
        <v>29.4465</v>
      </c>
      <c r="K395" s="85">
        <f t="shared" si="5"/>
        <v>8.9927853100225477</v>
      </c>
      <c r="L395" s="68" t="str">
        <f>VLOOKUP(O395,[6]Consolidado!$B:$E,2,FALSE)</f>
        <v>Commons Bar &amp; Restaurant</v>
      </c>
      <c r="M395" s="69" t="str">
        <f>VLOOKUP(O395,[6]Consolidado!$B:$E,3,FALSE)</f>
        <v xml:space="preserve">A17 Square Table </v>
      </c>
      <c r="N395" s="70" t="str">
        <f>VLOOKUP(O395,[6]Consolidado!$B:$H,7,FALSE)</f>
        <v>Febrero</v>
      </c>
      <c r="O395" s="62">
        <v>106</v>
      </c>
    </row>
    <row r="396" spans="1:15" s="71" customFormat="1" ht="16.5" customHeight="1" outlineLevel="1" x14ac:dyDescent="0.2">
      <c r="A396" s="60" t="s">
        <v>603</v>
      </c>
      <c r="B396" s="61">
        <v>42766</v>
      </c>
      <c r="C396" s="62"/>
      <c r="D396" s="63" t="str">
        <f>VLOOKUP(O396,[6]Consolidado!$B:$E,4,FALSE)</f>
        <v>Finalizada</v>
      </c>
      <c r="E396" s="64" t="s">
        <v>33</v>
      </c>
      <c r="F396" s="65" t="s">
        <v>35</v>
      </c>
      <c r="G396" s="66">
        <v>1</v>
      </c>
      <c r="H396" s="67">
        <v>159.37412205952378</v>
      </c>
      <c r="I396" s="85">
        <f t="shared" si="4"/>
        <v>159.37412205952378</v>
      </c>
      <c r="J396" s="86">
        <v>29.4465</v>
      </c>
      <c r="K396" s="85">
        <f t="shared" si="5"/>
        <v>5.4123281904309097</v>
      </c>
      <c r="L396" s="68" t="str">
        <f>VLOOKUP(O396,[6]Consolidado!$B:$E,2,FALSE)</f>
        <v>Commons Bar &amp; Restaurant</v>
      </c>
      <c r="M396" s="69" t="str">
        <f>VLOOKUP(O396,[6]Consolidado!$B:$E,3,FALSE)</f>
        <v xml:space="preserve">A17 Square Table </v>
      </c>
      <c r="N396" s="70" t="str">
        <f>VLOOKUP(O396,[6]Consolidado!$B:$H,7,FALSE)</f>
        <v>Febrero</v>
      </c>
      <c r="O396" s="62">
        <v>106</v>
      </c>
    </row>
    <row r="397" spans="1:15" s="71" customFormat="1" ht="16.5" customHeight="1" outlineLevel="1" x14ac:dyDescent="0.2">
      <c r="A397" s="60" t="s">
        <v>603</v>
      </c>
      <c r="B397" s="61">
        <v>42766</v>
      </c>
      <c r="C397" s="62"/>
      <c r="D397" s="63" t="str">
        <f>VLOOKUP(O397,[6]Consolidado!$B:$E,4,FALSE)</f>
        <v>Finalizada</v>
      </c>
      <c r="E397" s="64" t="s">
        <v>33</v>
      </c>
      <c r="F397" s="65" t="s">
        <v>34</v>
      </c>
      <c r="G397" s="66">
        <v>1</v>
      </c>
      <c r="H397" s="67">
        <v>41.916666666666664</v>
      </c>
      <c r="I397" s="85">
        <f t="shared" si="4"/>
        <v>41.916666666666664</v>
      </c>
      <c r="J397" s="86">
        <v>29.4465</v>
      </c>
      <c r="K397" s="85">
        <f t="shared" si="5"/>
        <v>1.423485530255435</v>
      </c>
      <c r="L397" s="68" t="str">
        <f>VLOOKUP(O397,[6]Consolidado!$B:$E,2,FALSE)</f>
        <v>Commons Bar &amp; Restaurant</v>
      </c>
      <c r="M397" s="69" t="str">
        <f>VLOOKUP(O397,[6]Consolidado!$B:$E,3,FALSE)</f>
        <v xml:space="preserve">A17 Square Table </v>
      </c>
      <c r="N397" s="70" t="str">
        <f>VLOOKUP(O397,[6]Consolidado!$B:$H,7,FALSE)</f>
        <v>Febrero</v>
      </c>
      <c r="O397" s="62">
        <v>106</v>
      </c>
    </row>
    <row r="398" spans="1:15" s="71" customFormat="1" ht="16.5" customHeight="1" outlineLevel="1" x14ac:dyDescent="0.2">
      <c r="A398" s="60" t="s">
        <v>603</v>
      </c>
      <c r="B398" s="61">
        <v>42766</v>
      </c>
      <c r="C398" s="62"/>
      <c r="D398" s="63" t="str">
        <f>VLOOKUP(O398,[6]Consolidado!$B:$E,4,FALSE)</f>
        <v>Finalizada</v>
      </c>
      <c r="E398" s="64" t="s">
        <v>33</v>
      </c>
      <c r="F398" s="65" t="s">
        <v>35</v>
      </c>
      <c r="G398" s="66">
        <v>0.5</v>
      </c>
      <c r="H398" s="67">
        <v>159.37412205952378</v>
      </c>
      <c r="I398" s="85">
        <f t="shared" si="4"/>
        <v>79.687061029761892</v>
      </c>
      <c r="J398" s="86">
        <v>29.4465</v>
      </c>
      <c r="K398" s="85">
        <f t="shared" si="5"/>
        <v>2.7061640952154549</v>
      </c>
      <c r="L398" s="68" t="str">
        <f>VLOOKUP(O398,[6]Consolidado!$B:$E,2,FALSE)</f>
        <v>Commons Bar &amp; Restaurant</v>
      </c>
      <c r="M398" s="69" t="str">
        <f>VLOOKUP(O398,[6]Consolidado!$B:$E,3,FALSE)</f>
        <v>A9 Large Custom Banquette</v>
      </c>
      <c r="N398" s="70" t="str">
        <f>VLOOKUP(O398,[6]Consolidado!$B:$H,7,FALSE)</f>
        <v>Febrero</v>
      </c>
      <c r="O398" s="62" t="s">
        <v>601</v>
      </c>
    </row>
    <row r="399" spans="1:15" s="71" customFormat="1" ht="16.5" customHeight="1" outlineLevel="1" x14ac:dyDescent="0.2">
      <c r="A399" s="60" t="s">
        <v>603</v>
      </c>
      <c r="B399" s="61">
        <v>42766</v>
      </c>
      <c r="C399" s="62"/>
      <c r="D399" s="63" t="str">
        <f>VLOOKUP(O399,[6]Consolidado!$B:$E,4,FALSE)</f>
        <v>Finalizada</v>
      </c>
      <c r="E399" s="64" t="s">
        <v>33</v>
      </c>
      <c r="F399" s="65" t="s">
        <v>35</v>
      </c>
      <c r="G399" s="66">
        <v>0.5</v>
      </c>
      <c r="H399" s="67">
        <v>159.37412205952378</v>
      </c>
      <c r="I399" s="85">
        <f t="shared" ref="I399:I449" si="6">G399*H399</f>
        <v>79.687061029761892</v>
      </c>
      <c r="J399" s="86">
        <v>29.4465</v>
      </c>
      <c r="K399" s="85">
        <f t="shared" ref="K399:K449" si="7">IFERROR(I399/J399,0)</f>
        <v>2.7061640952154549</v>
      </c>
      <c r="L399" s="68" t="str">
        <f>VLOOKUP(O399,[6]Consolidado!$B:$E,2,FALSE)</f>
        <v>Commons Bar &amp; Restaurant</v>
      </c>
      <c r="M399" s="69" t="str">
        <f>VLOOKUP(O399,[6]Consolidado!$B:$E,3,FALSE)</f>
        <v>A9 Large Custom Banquette</v>
      </c>
      <c r="N399" s="70" t="str">
        <f>VLOOKUP(O399,[6]Consolidado!$B:$H,7,FALSE)</f>
        <v>Febrero</v>
      </c>
      <c r="O399" s="62" t="s">
        <v>614</v>
      </c>
    </row>
    <row r="400" spans="1:15" s="71" customFormat="1" ht="16.5" customHeight="1" outlineLevel="1" x14ac:dyDescent="0.2">
      <c r="A400" s="60" t="s">
        <v>603</v>
      </c>
      <c r="B400" s="61">
        <v>42762</v>
      </c>
      <c r="C400" s="62"/>
      <c r="D400" s="63" t="str">
        <f>VLOOKUP(O400,[6]Consolidado!$B:$E,4,FALSE)</f>
        <v>Finalizada</v>
      </c>
      <c r="E400" s="64" t="s">
        <v>31</v>
      </c>
      <c r="F400" s="65" t="s">
        <v>618</v>
      </c>
      <c r="G400" s="66">
        <v>2</v>
      </c>
      <c r="H400" s="67">
        <v>799.7700000000001</v>
      </c>
      <c r="I400" s="85">
        <f t="shared" si="6"/>
        <v>1599.5400000000002</v>
      </c>
      <c r="J400" s="86">
        <v>29.4465</v>
      </c>
      <c r="K400" s="85">
        <f t="shared" si="7"/>
        <v>54.320207834547404</v>
      </c>
      <c r="L400" s="68" t="str">
        <f>VLOOKUP(O400,[6]Consolidado!$B:$E,2,FALSE)</f>
        <v>Commons Bar &amp; Restaurant</v>
      </c>
      <c r="M400" s="69" t="str">
        <f>VLOOKUP(O400,[6]Consolidado!$B:$E,3,FALSE)</f>
        <v>A16 Oblong Table</v>
      </c>
      <c r="N400" s="70" t="str">
        <f>VLOOKUP(O400,[6]Consolidado!$B:$H,7,FALSE)</f>
        <v>Febrero</v>
      </c>
      <c r="O400" s="62">
        <v>105</v>
      </c>
    </row>
    <row r="401" spans="1:15" s="71" customFormat="1" ht="16.5" customHeight="1" outlineLevel="1" x14ac:dyDescent="0.2">
      <c r="A401" s="60" t="s">
        <v>603</v>
      </c>
      <c r="B401" s="61">
        <v>42762</v>
      </c>
      <c r="C401" s="62"/>
      <c r="D401" s="63" t="str">
        <f>VLOOKUP(O401,[6]Consolidado!$B:$E,4,FALSE)</f>
        <v>Finalizada</v>
      </c>
      <c r="E401" s="64" t="s">
        <v>31</v>
      </c>
      <c r="F401" s="65" t="s">
        <v>618</v>
      </c>
      <c r="G401" s="66">
        <v>2</v>
      </c>
      <c r="H401" s="67">
        <v>799.7700000000001</v>
      </c>
      <c r="I401" s="85">
        <f t="shared" si="6"/>
        <v>1599.5400000000002</v>
      </c>
      <c r="J401" s="86">
        <v>29.4465</v>
      </c>
      <c r="K401" s="85">
        <f t="shared" si="7"/>
        <v>54.320207834547404</v>
      </c>
      <c r="L401" s="68" t="str">
        <f>VLOOKUP(O401,[6]Consolidado!$B:$E,2,FALSE)</f>
        <v>Commons Bar &amp; Restaurant</v>
      </c>
      <c r="M401" s="69" t="str">
        <f>VLOOKUP(O401,[6]Consolidado!$B:$E,3,FALSE)</f>
        <v>A14 28" Round Table</v>
      </c>
      <c r="N401" s="70" t="str">
        <f>VLOOKUP(O401,[6]Consolidado!$B:$H,7,FALSE)</f>
        <v>Febrero</v>
      </c>
      <c r="O401" s="62">
        <v>103</v>
      </c>
    </row>
    <row r="402" spans="1:15" s="71" customFormat="1" ht="16.5" customHeight="1" outlineLevel="1" x14ac:dyDescent="0.2">
      <c r="A402" s="60" t="s">
        <v>603</v>
      </c>
      <c r="B402" s="61">
        <v>42762</v>
      </c>
      <c r="C402" s="62"/>
      <c r="D402" s="63" t="str">
        <f>VLOOKUP(O402,[6]Consolidado!$B:$E,4,FALSE)</f>
        <v>Finalizada</v>
      </c>
      <c r="E402" s="64" t="s">
        <v>31</v>
      </c>
      <c r="F402" s="65" t="s">
        <v>618</v>
      </c>
      <c r="G402" s="66">
        <v>4</v>
      </c>
      <c r="H402" s="67">
        <v>799.7700000000001</v>
      </c>
      <c r="I402" s="85">
        <f t="shared" si="6"/>
        <v>3199.0800000000004</v>
      </c>
      <c r="J402" s="86">
        <v>29.4465</v>
      </c>
      <c r="K402" s="85">
        <f t="shared" si="7"/>
        <v>108.64041566909481</v>
      </c>
      <c r="L402" s="68" t="str">
        <f>VLOOKUP(O402,[6]Consolidado!$B:$E,2,FALSE)</f>
        <v>Commons Bar &amp; Restaurant</v>
      </c>
      <c r="M402" s="69" t="str">
        <f>VLOOKUP(O402,[6]Consolidado!$B:$E,3,FALSE)</f>
        <v>A15 36" Round Table</v>
      </c>
      <c r="N402" s="70" t="str">
        <f>VLOOKUP(O402,[6]Consolidado!$B:$H,7,FALSE)</f>
        <v>Febrero</v>
      </c>
      <c r="O402" s="62">
        <v>104</v>
      </c>
    </row>
    <row r="403" spans="1:15" s="71" customFormat="1" ht="16.5" customHeight="1" outlineLevel="1" x14ac:dyDescent="0.2">
      <c r="A403" s="60" t="s">
        <v>603</v>
      </c>
      <c r="B403" s="61">
        <v>42762</v>
      </c>
      <c r="C403" s="62"/>
      <c r="D403" s="63" t="str">
        <f>VLOOKUP(O403,[6]Consolidado!$B:$E,4,FALSE)</f>
        <v>Finalizada</v>
      </c>
      <c r="E403" s="64" t="s">
        <v>31</v>
      </c>
      <c r="F403" s="65" t="s">
        <v>618</v>
      </c>
      <c r="G403" s="66">
        <v>6</v>
      </c>
      <c r="H403" s="67">
        <v>799.7700000000001</v>
      </c>
      <c r="I403" s="85">
        <f t="shared" si="6"/>
        <v>4798.6200000000008</v>
      </c>
      <c r="J403" s="86">
        <v>29.4465</v>
      </c>
      <c r="K403" s="85">
        <f t="shared" si="7"/>
        <v>162.96062350364221</v>
      </c>
      <c r="L403" s="68" t="str">
        <f>VLOOKUP(O403,[6]Consolidado!$B:$E,2,FALSE)</f>
        <v>Commons Bar &amp; Restaurant</v>
      </c>
      <c r="M403" s="69" t="str">
        <f>VLOOKUP(O403,[6]Consolidado!$B:$E,3,FALSE)</f>
        <v xml:space="preserve">A17 Square Table </v>
      </c>
      <c r="N403" s="70" t="str">
        <f>VLOOKUP(O403,[6]Consolidado!$B:$H,7,FALSE)</f>
        <v>Febrero</v>
      </c>
      <c r="O403" s="62">
        <v>106</v>
      </c>
    </row>
    <row r="404" spans="1:15" s="71" customFormat="1" ht="16.5" customHeight="1" outlineLevel="1" x14ac:dyDescent="0.2">
      <c r="A404" s="60" t="s">
        <v>603</v>
      </c>
      <c r="B404" s="61">
        <v>42763</v>
      </c>
      <c r="C404" s="62"/>
      <c r="D404" s="63" t="str">
        <f>VLOOKUP(O404,[6]Consolidado!$B:$E,4,FALSE)</f>
        <v>En Proceso</v>
      </c>
      <c r="E404" s="64" t="s">
        <v>25</v>
      </c>
      <c r="F404" s="65" t="s">
        <v>114</v>
      </c>
      <c r="G404" s="66">
        <v>1</v>
      </c>
      <c r="H404" s="67">
        <v>942.3399999999998</v>
      </c>
      <c r="I404" s="85">
        <f t="shared" si="6"/>
        <v>942.3399999999998</v>
      </c>
      <c r="J404" s="86">
        <v>29.4465</v>
      </c>
      <c r="K404" s="85">
        <f t="shared" si="7"/>
        <v>32.001765914455021</v>
      </c>
      <c r="L404" s="68" t="str">
        <f>VLOOKUP(O404,[6]Consolidado!$B:$E,2,FALSE)</f>
        <v>Acabado</v>
      </c>
      <c r="M404" s="69" t="str">
        <f>VLOOKUP(O404,[6]Consolidado!$B:$E,3,FALSE)</f>
        <v>Material de acabado pendiente de distribuir</v>
      </c>
      <c r="N404" s="70">
        <f>VLOOKUP(O404,[6]Consolidado!$B:$H,7,FALSE)</f>
        <v>0</v>
      </c>
      <c r="O404" s="62" t="s">
        <v>290</v>
      </c>
    </row>
    <row r="405" spans="1:15" s="71" customFormat="1" ht="16.5" customHeight="1" outlineLevel="1" x14ac:dyDescent="0.2">
      <c r="A405" s="60" t="s">
        <v>603</v>
      </c>
      <c r="B405" s="61">
        <v>42764</v>
      </c>
      <c r="C405" s="62"/>
      <c r="D405" s="63" t="str">
        <f>VLOOKUP(O405,[6]Consolidado!$B:$E,4,FALSE)</f>
        <v>Finalizada</v>
      </c>
      <c r="E405" s="64" t="s">
        <v>40</v>
      </c>
      <c r="F405" s="65" t="s">
        <v>85</v>
      </c>
      <c r="G405" s="66">
        <v>240</v>
      </c>
      <c r="H405" s="67">
        <v>0.52153478260869568</v>
      </c>
      <c r="I405" s="85">
        <f t="shared" si="6"/>
        <v>125.16834782608696</v>
      </c>
      <c r="J405" s="86">
        <v>29.4465</v>
      </c>
      <c r="K405" s="85">
        <f t="shared" si="7"/>
        <v>4.250703744964154</v>
      </c>
      <c r="L405" s="68" t="str">
        <f>VLOOKUP(O405,[6]Consolidado!$B:$E,2,FALSE)</f>
        <v>Commons Bar &amp; Restaurant</v>
      </c>
      <c r="M405" s="69" t="str">
        <f>VLOOKUP(O405,[6]Consolidado!$B:$E,3,FALSE)</f>
        <v>A9 Large Custom Banquette</v>
      </c>
      <c r="N405" s="70" t="str">
        <f>VLOOKUP(O405,[6]Consolidado!$B:$H,7,FALSE)</f>
        <v>Febrero</v>
      </c>
      <c r="O405" s="62" t="s">
        <v>614</v>
      </c>
    </row>
    <row r="406" spans="1:15" s="71" customFormat="1" ht="16.5" customHeight="1" outlineLevel="1" x14ac:dyDescent="0.2">
      <c r="A406" s="60" t="s">
        <v>603</v>
      </c>
      <c r="B406" s="61">
        <v>42764</v>
      </c>
      <c r="C406" s="62"/>
      <c r="D406" s="63" t="str">
        <f>VLOOKUP(O406,[6]Consolidado!$B:$E,4,FALSE)</f>
        <v>Finalizada</v>
      </c>
      <c r="E406" s="64" t="s">
        <v>40</v>
      </c>
      <c r="F406" s="65" t="s">
        <v>107</v>
      </c>
      <c r="G406" s="66">
        <v>500</v>
      </c>
      <c r="H406" s="67">
        <v>0.22098961182716267</v>
      </c>
      <c r="I406" s="85">
        <f t="shared" si="6"/>
        <v>110.49480591358133</v>
      </c>
      <c r="J406" s="86">
        <v>29.4465</v>
      </c>
      <c r="K406" s="85">
        <f t="shared" si="7"/>
        <v>3.7523918263148874</v>
      </c>
      <c r="L406" s="68" t="str">
        <f>VLOOKUP(O406,[6]Consolidado!$B:$E,2,FALSE)</f>
        <v>Commons Bar &amp; Restaurant</v>
      </c>
      <c r="M406" s="69" t="str">
        <f>VLOOKUP(O406,[6]Consolidado!$B:$E,3,FALSE)</f>
        <v>A9 Large Custom Banquette</v>
      </c>
      <c r="N406" s="70" t="str">
        <f>VLOOKUP(O406,[6]Consolidado!$B:$H,7,FALSE)</f>
        <v>Febrero</v>
      </c>
      <c r="O406" s="62" t="s">
        <v>614</v>
      </c>
    </row>
    <row r="407" spans="1:15" s="71" customFormat="1" ht="16.5" customHeight="1" outlineLevel="1" x14ac:dyDescent="0.2">
      <c r="A407" s="60" t="s">
        <v>603</v>
      </c>
      <c r="B407" s="61">
        <v>42765</v>
      </c>
      <c r="C407" s="62"/>
      <c r="D407" s="63" t="str">
        <f>VLOOKUP(O407,[6]Consolidado!$B:$E,4,FALSE)</f>
        <v>En Proceso</v>
      </c>
      <c r="E407" s="64" t="s">
        <v>25</v>
      </c>
      <c r="F407" s="65" t="s">
        <v>108</v>
      </c>
      <c r="G407" s="66">
        <v>4</v>
      </c>
      <c r="H407" s="67">
        <v>786.43809534108379</v>
      </c>
      <c r="I407" s="85">
        <f t="shared" si="6"/>
        <v>3145.7523813643352</v>
      </c>
      <c r="J407" s="86">
        <v>29.4465</v>
      </c>
      <c r="K407" s="85">
        <f t="shared" si="7"/>
        <v>106.82941542676838</v>
      </c>
      <c r="L407" s="68" t="str">
        <f>VLOOKUP(O407,[6]Consolidado!$B:$E,2,FALSE)</f>
        <v>Acabado</v>
      </c>
      <c r="M407" s="69" t="str">
        <f>VLOOKUP(O407,[6]Consolidado!$B:$E,3,FALSE)</f>
        <v>Material de acabado pendiente de distribuir</v>
      </c>
      <c r="N407" s="70">
        <f>VLOOKUP(O407,[6]Consolidado!$B:$H,7,FALSE)</f>
        <v>0</v>
      </c>
      <c r="O407" s="62" t="s">
        <v>290</v>
      </c>
    </row>
    <row r="408" spans="1:15" s="71" customFormat="1" ht="16.5" customHeight="1" outlineLevel="1" x14ac:dyDescent="0.2">
      <c r="A408" s="60" t="s">
        <v>603</v>
      </c>
      <c r="B408" s="61">
        <v>42765</v>
      </c>
      <c r="C408" s="62"/>
      <c r="D408" s="63" t="str">
        <f>VLOOKUP(O408,[6]Consolidado!$B:$E,4,FALSE)</f>
        <v>En Proceso</v>
      </c>
      <c r="E408" s="64" t="s">
        <v>25</v>
      </c>
      <c r="F408" s="65" t="s">
        <v>110</v>
      </c>
      <c r="G408" s="66">
        <v>1.5</v>
      </c>
      <c r="H408" s="67">
        <v>1236.5080948219829</v>
      </c>
      <c r="I408" s="85">
        <f t="shared" si="6"/>
        <v>1854.7621422329744</v>
      </c>
      <c r="J408" s="86">
        <v>29.4465</v>
      </c>
      <c r="K408" s="85">
        <f t="shared" si="7"/>
        <v>62.987524569404663</v>
      </c>
      <c r="L408" s="68" t="str">
        <f>VLOOKUP(O408,[6]Consolidado!$B:$E,2,FALSE)</f>
        <v>Acabado</v>
      </c>
      <c r="M408" s="69" t="str">
        <f>VLOOKUP(O408,[6]Consolidado!$B:$E,3,FALSE)</f>
        <v>Material de acabado pendiente de distribuir</v>
      </c>
      <c r="N408" s="70">
        <f>VLOOKUP(O408,[6]Consolidado!$B:$H,7,FALSE)</f>
        <v>0</v>
      </c>
      <c r="O408" s="62" t="s">
        <v>290</v>
      </c>
    </row>
    <row r="409" spans="1:15" s="71" customFormat="1" ht="16.5" customHeight="1" outlineLevel="1" x14ac:dyDescent="0.2">
      <c r="A409" s="60" t="s">
        <v>603</v>
      </c>
      <c r="B409" s="61">
        <v>42765</v>
      </c>
      <c r="C409" s="62"/>
      <c r="D409" s="63" t="str">
        <f>VLOOKUP(O409,[6]Consolidado!$B:$E,4,FALSE)</f>
        <v>En Proceso</v>
      </c>
      <c r="E409" s="64" t="s">
        <v>25</v>
      </c>
      <c r="F409" s="65" t="s">
        <v>119</v>
      </c>
      <c r="G409" s="66">
        <v>3.75</v>
      </c>
      <c r="H409" s="67">
        <v>561.79359675853595</v>
      </c>
      <c r="I409" s="85">
        <f t="shared" si="6"/>
        <v>2106.7259878445097</v>
      </c>
      <c r="J409" s="86">
        <v>29.4465</v>
      </c>
      <c r="K409" s="85">
        <f t="shared" si="7"/>
        <v>71.544189898443264</v>
      </c>
      <c r="L409" s="68" t="str">
        <f>VLOOKUP(O409,[6]Consolidado!$B:$E,2,FALSE)</f>
        <v>Acabado</v>
      </c>
      <c r="M409" s="69" t="str">
        <f>VLOOKUP(O409,[6]Consolidado!$B:$E,3,FALSE)</f>
        <v>Material de acabado pendiente de distribuir</v>
      </c>
      <c r="N409" s="70">
        <f>VLOOKUP(O409,[6]Consolidado!$B:$H,7,FALSE)</f>
        <v>0</v>
      </c>
      <c r="O409" s="62" t="s">
        <v>290</v>
      </c>
    </row>
    <row r="410" spans="1:15" s="71" customFormat="1" ht="16.5" customHeight="1" outlineLevel="1" x14ac:dyDescent="0.2">
      <c r="A410" s="60" t="s">
        <v>603</v>
      </c>
      <c r="B410" s="61">
        <v>42765</v>
      </c>
      <c r="C410" s="62"/>
      <c r="D410" s="63" t="str">
        <f>VLOOKUP(O410,[6]Consolidado!$B:$E,4,FALSE)</f>
        <v>Finalizada</v>
      </c>
      <c r="E410" s="64" t="s">
        <v>51</v>
      </c>
      <c r="F410" s="65" t="s">
        <v>605</v>
      </c>
      <c r="G410" s="66">
        <v>3.65</v>
      </c>
      <c r="H410" s="67">
        <v>185.14931506849314</v>
      </c>
      <c r="I410" s="85">
        <f t="shared" si="6"/>
        <v>675.79499999999996</v>
      </c>
      <c r="J410" s="86">
        <v>29.4465</v>
      </c>
      <c r="K410" s="85">
        <f t="shared" si="7"/>
        <v>22.949926137231927</v>
      </c>
      <c r="L410" s="68" t="str">
        <f>VLOOKUP(O410,[6]Consolidado!$B:$E,2,FALSE)</f>
        <v>Canoe Wesfield (DT Prototype)</v>
      </c>
      <c r="M410" s="69" t="str">
        <f>VLOOKUP(O410,[6]Consolidado!$B:$E,3,FALSE)</f>
        <v>CH-15</v>
      </c>
      <c r="N410" s="70" t="str">
        <f>VLOOKUP(O410,[6]Consolidado!$B:$H,7,FALSE)</f>
        <v>Febrero</v>
      </c>
      <c r="O410" s="62">
        <v>127</v>
      </c>
    </row>
    <row r="411" spans="1:15" s="71" customFormat="1" ht="16.5" customHeight="1" outlineLevel="1" x14ac:dyDescent="0.2">
      <c r="A411" s="60" t="s">
        <v>603</v>
      </c>
      <c r="B411" s="61">
        <v>42765</v>
      </c>
      <c r="C411" s="62"/>
      <c r="D411" s="63" t="str">
        <f>VLOOKUP(O411,[6]Consolidado!$B:$E,4,FALSE)</f>
        <v>Finalizada</v>
      </c>
      <c r="E411" s="64" t="s">
        <v>78</v>
      </c>
      <c r="F411" s="65" t="s">
        <v>352</v>
      </c>
      <c r="G411" s="66">
        <v>7</v>
      </c>
      <c r="H411" s="67">
        <v>1.8496662205147865</v>
      </c>
      <c r="I411" s="85">
        <f t="shared" si="6"/>
        <v>12.947663543603506</v>
      </c>
      <c r="J411" s="86">
        <v>29.4465</v>
      </c>
      <c r="K411" s="85">
        <f t="shared" si="7"/>
        <v>0.43970127327877695</v>
      </c>
      <c r="L411" s="68" t="str">
        <f>VLOOKUP(O411,[6]Consolidado!$B:$E,2,FALSE)</f>
        <v>Canoe Wesfield</v>
      </c>
      <c r="M411" s="69" t="str">
        <f>VLOOKUP(O411,[6]Consolidado!$B:$E,3,FALSE)</f>
        <v>CH-202 L (Muestra en Frijolillo)</v>
      </c>
      <c r="N411" s="70" t="str">
        <f>VLOOKUP(O411,[6]Consolidado!$B:$H,7,FALSE)</f>
        <v>Enero</v>
      </c>
      <c r="O411" s="62">
        <v>137</v>
      </c>
    </row>
    <row r="412" spans="1:15" s="71" customFormat="1" ht="16.5" customHeight="1" outlineLevel="1" x14ac:dyDescent="0.2">
      <c r="A412" s="60" t="s">
        <v>603</v>
      </c>
      <c r="B412" s="61">
        <v>42765</v>
      </c>
      <c r="C412" s="62"/>
      <c r="D412" s="63" t="str">
        <f>VLOOKUP(O412,[6]Consolidado!$B:$E,4,FALSE)</f>
        <v>En Proceso</v>
      </c>
      <c r="E412" s="64" t="s">
        <v>33</v>
      </c>
      <c r="F412" s="65" t="s">
        <v>90</v>
      </c>
      <c r="G412" s="66">
        <v>283.26</v>
      </c>
      <c r="H412" s="67">
        <v>1.5795503087258749</v>
      </c>
      <c r="I412" s="85">
        <f t="shared" si="6"/>
        <v>447.42342044969132</v>
      </c>
      <c r="J412" s="86">
        <v>29.4465</v>
      </c>
      <c r="K412" s="85">
        <f t="shared" si="7"/>
        <v>15.194451647893343</v>
      </c>
      <c r="L412" s="68" t="str">
        <f>VLOOKUP(O412,[6]Consolidado!$B:$E,2,FALSE)</f>
        <v>Empaque</v>
      </c>
      <c r="M412" s="69" t="str">
        <f>VLOOKUP(O412,[6]Consolidado!$B:$E,3,FALSE)</f>
        <v>Material de empaque pendiente de distribuir</v>
      </c>
      <c r="N412" s="70">
        <f>VLOOKUP(O412,[6]Consolidado!$B:$H,7,FALSE)</f>
        <v>0</v>
      </c>
      <c r="O412" s="62" t="s">
        <v>89</v>
      </c>
    </row>
    <row r="413" spans="1:15" s="71" customFormat="1" ht="16.5" customHeight="1" outlineLevel="1" x14ac:dyDescent="0.2">
      <c r="A413" s="60" t="s">
        <v>603</v>
      </c>
      <c r="B413" s="61">
        <v>42765</v>
      </c>
      <c r="C413" s="62"/>
      <c r="D413" s="63" t="str">
        <f>VLOOKUP(O413,[6]Consolidado!$B:$E,4,FALSE)</f>
        <v>En Proceso</v>
      </c>
      <c r="E413" s="64" t="s">
        <v>25</v>
      </c>
      <c r="F413" s="65" t="s">
        <v>441</v>
      </c>
      <c r="G413" s="66">
        <v>1</v>
      </c>
      <c r="H413" s="67">
        <v>888.9</v>
      </c>
      <c r="I413" s="85">
        <f t="shared" si="6"/>
        <v>888.9</v>
      </c>
      <c r="J413" s="86">
        <v>29.4465</v>
      </c>
      <c r="K413" s="85">
        <f t="shared" si="7"/>
        <v>30.186949212979471</v>
      </c>
      <c r="L413" s="68" t="str">
        <f>VLOOKUP(O413,[6]Consolidado!$B:$E,2,FALSE)</f>
        <v>Acabado</v>
      </c>
      <c r="M413" s="69" t="str">
        <f>VLOOKUP(O413,[6]Consolidado!$B:$E,3,FALSE)</f>
        <v>Material de acabado pendiente de distribuir</v>
      </c>
      <c r="N413" s="70">
        <f>VLOOKUP(O413,[6]Consolidado!$B:$H,7,FALSE)</f>
        <v>0</v>
      </c>
      <c r="O413" s="62" t="s">
        <v>290</v>
      </c>
    </row>
    <row r="414" spans="1:15" s="71" customFormat="1" ht="16.5" customHeight="1" outlineLevel="1" x14ac:dyDescent="0.2">
      <c r="A414" s="60" t="s">
        <v>603</v>
      </c>
      <c r="B414" s="61">
        <v>42766</v>
      </c>
      <c r="C414" s="62"/>
      <c r="D414" s="63" t="str">
        <f>VLOOKUP(O414,[6]Consolidado!$B:$E,4,FALSE)</f>
        <v>En Proceso</v>
      </c>
      <c r="E414" s="64" t="s">
        <v>25</v>
      </c>
      <c r="F414" s="65" t="s">
        <v>128</v>
      </c>
      <c r="G414" s="66">
        <v>2</v>
      </c>
      <c r="H414" s="67">
        <v>719.3036127057627</v>
      </c>
      <c r="I414" s="85">
        <f t="shared" si="6"/>
        <v>1438.6072254115254</v>
      </c>
      <c r="J414" s="86">
        <v>29.4465</v>
      </c>
      <c r="K414" s="85">
        <f t="shared" si="7"/>
        <v>48.854947970438772</v>
      </c>
      <c r="L414" s="68" t="str">
        <f>VLOOKUP(O414,[6]Consolidado!$B:$E,2,FALSE)</f>
        <v>Acabado</v>
      </c>
      <c r="M414" s="69" t="str">
        <f>VLOOKUP(O414,[6]Consolidado!$B:$E,3,FALSE)</f>
        <v>Material de acabado pendiente de distribuir</v>
      </c>
      <c r="N414" s="70">
        <f>VLOOKUP(O414,[6]Consolidado!$B:$H,7,FALSE)</f>
        <v>0</v>
      </c>
      <c r="O414" s="62" t="s">
        <v>290</v>
      </c>
    </row>
    <row r="415" spans="1:15" s="71" customFormat="1" ht="16.5" customHeight="1" outlineLevel="1" x14ac:dyDescent="0.2">
      <c r="A415" s="60" t="s">
        <v>603</v>
      </c>
      <c r="B415" s="61">
        <v>42766</v>
      </c>
      <c r="C415" s="62"/>
      <c r="D415" s="63" t="str">
        <f>VLOOKUP(O415,[6]Consolidado!$B:$E,4,FALSE)</f>
        <v>En Proceso</v>
      </c>
      <c r="E415" s="64" t="s">
        <v>25</v>
      </c>
      <c r="F415" s="65" t="s">
        <v>138</v>
      </c>
      <c r="G415" s="66">
        <v>2</v>
      </c>
      <c r="H415" s="67">
        <v>487.54177913928567</v>
      </c>
      <c r="I415" s="85">
        <f t="shared" si="6"/>
        <v>975.08355827857133</v>
      </c>
      <c r="J415" s="86">
        <v>29.4465</v>
      </c>
      <c r="K415" s="85">
        <f t="shared" si="7"/>
        <v>33.113733662016585</v>
      </c>
      <c r="L415" s="68" t="str">
        <f>VLOOKUP(O415,[6]Consolidado!$B:$E,2,FALSE)</f>
        <v>Acabado</v>
      </c>
      <c r="M415" s="69" t="str">
        <f>VLOOKUP(O415,[6]Consolidado!$B:$E,3,FALSE)</f>
        <v>Material de acabado pendiente de distribuir</v>
      </c>
      <c r="N415" s="70">
        <f>VLOOKUP(O415,[6]Consolidado!$B:$H,7,FALSE)</f>
        <v>0</v>
      </c>
      <c r="O415" s="62" t="s">
        <v>290</v>
      </c>
    </row>
    <row r="416" spans="1:15" s="71" customFormat="1" ht="16.5" customHeight="1" outlineLevel="1" x14ac:dyDescent="0.2">
      <c r="A416" s="60" t="s">
        <v>603</v>
      </c>
      <c r="B416" s="61">
        <v>42766</v>
      </c>
      <c r="C416" s="62"/>
      <c r="D416" s="63" t="str">
        <f>VLOOKUP(O416,[6]Consolidado!$B:$E,4,FALSE)</f>
        <v>Finalizada</v>
      </c>
      <c r="E416" s="64" t="s">
        <v>40</v>
      </c>
      <c r="F416" s="65" t="s">
        <v>599</v>
      </c>
      <c r="G416" s="66">
        <v>200</v>
      </c>
      <c r="H416" s="67">
        <v>0.14611764705882355</v>
      </c>
      <c r="I416" s="85">
        <f t="shared" si="6"/>
        <v>29.223529411764709</v>
      </c>
      <c r="J416" s="86">
        <v>29.4465</v>
      </c>
      <c r="K416" s="85">
        <f t="shared" si="7"/>
        <v>0.99242794259978973</v>
      </c>
      <c r="L416" s="68" t="str">
        <f>VLOOKUP(O416,[6]Consolidado!$B:$E,2,FALSE)</f>
        <v>Commons Bar &amp; Restaurant</v>
      </c>
      <c r="M416" s="69" t="str">
        <f>VLOOKUP(O416,[6]Consolidado!$B:$E,3,FALSE)</f>
        <v>A9B Small Custom Banquette</v>
      </c>
      <c r="N416" s="70" t="str">
        <f>VLOOKUP(O416,[6]Consolidado!$B:$H,7,FALSE)</f>
        <v>Febrero</v>
      </c>
      <c r="O416" s="62">
        <v>101</v>
      </c>
    </row>
    <row r="417" spans="1:15" s="71" customFormat="1" ht="16.5" customHeight="1" outlineLevel="1" x14ac:dyDescent="0.2">
      <c r="A417" s="60" t="s">
        <v>603</v>
      </c>
      <c r="B417" s="61">
        <v>42766</v>
      </c>
      <c r="C417" s="62"/>
      <c r="D417" s="63" t="str">
        <f>VLOOKUP(O417,[6]Consolidado!$B:$E,4,FALSE)</f>
        <v>Finalizada</v>
      </c>
      <c r="E417" s="64" t="s">
        <v>40</v>
      </c>
      <c r="F417" s="65" t="s">
        <v>165</v>
      </c>
      <c r="G417" s="66">
        <v>200</v>
      </c>
      <c r="H417" s="67">
        <v>9.298863002051283E-2</v>
      </c>
      <c r="I417" s="85">
        <f t="shared" si="6"/>
        <v>18.597726004102565</v>
      </c>
      <c r="J417" s="86">
        <v>29.4465</v>
      </c>
      <c r="K417" s="85">
        <f t="shared" si="7"/>
        <v>0.63157679194819638</v>
      </c>
      <c r="L417" s="68" t="str">
        <f>VLOOKUP(O417,[6]Consolidado!$B:$E,2,FALSE)</f>
        <v>Commons Bar &amp; Restaurant</v>
      </c>
      <c r="M417" s="69" t="str">
        <f>VLOOKUP(O417,[6]Consolidado!$B:$E,3,FALSE)</f>
        <v>A9B Small Custom Banquette</v>
      </c>
      <c r="N417" s="70" t="str">
        <f>VLOOKUP(O417,[6]Consolidado!$B:$H,7,FALSE)</f>
        <v>Febrero</v>
      </c>
      <c r="O417" s="62">
        <v>101</v>
      </c>
    </row>
    <row r="418" spans="1:15" s="71" customFormat="1" ht="16.5" customHeight="1" outlineLevel="1" x14ac:dyDescent="0.2">
      <c r="A418" s="60" t="s">
        <v>603</v>
      </c>
      <c r="B418" s="61">
        <v>42766</v>
      </c>
      <c r="C418" s="62"/>
      <c r="D418" s="63" t="str">
        <f>VLOOKUP(O418,[6]Consolidado!$B:$E,4,FALSE)</f>
        <v>Finalizada</v>
      </c>
      <c r="E418" s="64" t="s">
        <v>40</v>
      </c>
      <c r="F418" s="65" t="s">
        <v>422</v>
      </c>
      <c r="G418" s="66">
        <v>300</v>
      </c>
      <c r="H418" s="67">
        <v>7.3768669940033227E-2</v>
      </c>
      <c r="I418" s="85">
        <f t="shared" si="6"/>
        <v>22.13060098200997</v>
      </c>
      <c r="J418" s="86">
        <v>29.4465</v>
      </c>
      <c r="K418" s="85">
        <f t="shared" si="7"/>
        <v>0.75155284947311118</v>
      </c>
      <c r="L418" s="68" t="str">
        <f>VLOOKUP(O418,[6]Consolidado!$B:$E,2,FALSE)</f>
        <v>Commons Bar &amp; Restaurant</v>
      </c>
      <c r="M418" s="69" t="str">
        <f>VLOOKUP(O418,[6]Consolidado!$B:$E,3,FALSE)</f>
        <v>A9B Small Custom Banquette</v>
      </c>
      <c r="N418" s="70" t="str">
        <f>VLOOKUP(O418,[6]Consolidado!$B:$H,7,FALSE)</f>
        <v>Febrero</v>
      </c>
      <c r="O418" s="62">
        <v>101</v>
      </c>
    </row>
    <row r="419" spans="1:15" s="71" customFormat="1" ht="16.5" customHeight="1" outlineLevel="1" x14ac:dyDescent="0.2">
      <c r="A419" s="60" t="s">
        <v>603</v>
      </c>
      <c r="B419" s="61">
        <v>42766</v>
      </c>
      <c r="C419" s="62"/>
      <c r="D419" s="63" t="str">
        <f>VLOOKUP(O419,[6]Consolidado!$B:$E,4,FALSE)</f>
        <v>Finalizada</v>
      </c>
      <c r="E419" s="64" t="s">
        <v>40</v>
      </c>
      <c r="F419" s="65" t="s">
        <v>107</v>
      </c>
      <c r="G419" s="66">
        <v>400</v>
      </c>
      <c r="H419" s="67">
        <v>0.22098961182716267</v>
      </c>
      <c r="I419" s="85">
        <f t="shared" si="6"/>
        <v>88.395844730865065</v>
      </c>
      <c r="J419" s="86">
        <v>29.4465</v>
      </c>
      <c r="K419" s="85">
        <f t="shared" si="7"/>
        <v>3.00191346105191</v>
      </c>
      <c r="L419" s="68" t="str">
        <f>VLOOKUP(O419,[6]Consolidado!$B:$E,2,FALSE)</f>
        <v>Commons Bar &amp; Restaurant</v>
      </c>
      <c r="M419" s="69" t="str">
        <f>VLOOKUP(O419,[6]Consolidado!$B:$E,3,FALSE)</f>
        <v>A9 Large Custom Banquette</v>
      </c>
      <c r="N419" s="70" t="str">
        <f>VLOOKUP(O419,[6]Consolidado!$B:$H,7,FALSE)</f>
        <v>Febrero</v>
      </c>
      <c r="O419" s="62" t="s">
        <v>614</v>
      </c>
    </row>
    <row r="420" spans="1:15" s="71" customFormat="1" ht="16.5" customHeight="1" outlineLevel="1" x14ac:dyDescent="0.2">
      <c r="A420" s="60" t="s">
        <v>603</v>
      </c>
      <c r="B420" s="61">
        <v>42766</v>
      </c>
      <c r="C420" s="62"/>
      <c r="D420" s="63" t="str">
        <f>VLOOKUP(O420,[6]Consolidado!$B:$E,4,FALSE)</f>
        <v>Finalizada</v>
      </c>
      <c r="E420" s="64" t="s">
        <v>40</v>
      </c>
      <c r="F420" s="65" t="s">
        <v>165</v>
      </c>
      <c r="G420" s="66">
        <v>300</v>
      </c>
      <c r="H420" s="67">
        <v>9.298863002051283E-2</v>
      </c>
      <c r="I420" s="85">
        <f t="shared" si="6"/>
        <v>27.89658900615385</v>
      </c>
      <c r="J420" s="86">
        <v>29.4465</v>
      </c>
      <c r="K420" s="85">
        <f t="shared" si="7"/>
        <v>0.94736518792229463</v>
      </c>
      <c r="L420" s="68" t="str">
        <f>VLOOKUP(O420,[6]Consolidado!$B:$E,2,FALSE)</f>
        <v>Commons Bar &amp; Restaurant</v>
      </c>
      <c r="M420" s="69" t="str">
        <f>VLOOKUP(O420,[6]Consolidado!$B:$E,3,FALSE)</f>
        <v>A9 Large Custom Banquette</v>
      </c>
      <c r="N420" s="70" t="str">
        <f>VLOOKUP(O420,[6]Consolidado!$B:$H,7,FALSE)</f>
        <v>Febrero</v>
      </c>
      <c r="O420" s="62" t="s">
        <v>614</v>
      </c>
    </row>
    <row r="421" spans="1:15" s="71" customFormat="1" ht="16.5" customHeight="1" outlineLevel="1" x14ac:dyDescent="0.2">
      <c r="A421" s="60" t="s">
        <v>603</v>
      </c>
      <c r="B421" s="61">
        <v>42766</v>
      </c>
      <c r="C421" s="62"/>
      <c r="D421" s="63" t="str">
        <f>VLOOKUP(O421,[6]Consolidado!$B:$E,4,FALSE)</f>
        <v>Finalizada</v>
      </c>
      <c r="E421" s="64" t="s">
        <v>40</v>
      </c>
      <c r="F421" s="65" t="s">
        <v>422</v>
      </c>
      <c r="G421" s="66">
        <v>300</v>
      </c>
      <c r="H421" s="67">
        <v>7.3768669940033227E-2</v>
      </c>
      <c r="I421" s="85">
        <f t="shared" si="6"/>
        <v>22.13060098200997</v>
      </c>
      <c r="J421" s="86">
        <v>29.4465</v>
      </c>
      <c r="K421" s="85">
        <f t="shared" si="7"/>
        <v>0.75155284947311118</v>
      </c>
      <c r="L421" s="68" t="str">
        <f>VLOOKUP(O421,[6]Consolidado!$B:$E,2,FALSE)</f>
        <v>Commons Bar &amp; Restaurant</v>
      </c>
      <c r="M421" s="69" t="str">
        <f>VLOOKUP(O421,[6]Consolidado!$B:$E,3,FALSE)</f>
        <v>A9 Large Custom Banquette</v>
      </c>
      <c r="N421" s="70" t="str">
        <f>VLOOKUP(O421,[6]Consolidado!$B:$H,7,FALSE)</f>
        <v>Febrero</v>
      </c>
      <c r="O421" s="62" t="s">
        <v>614</v>
      </c>
    </row>
    <row r="422" spans="1:15" s="71" customFormat="1" ht="16.5" customHeight="1" outlineLevel="1" x14ac:dyDescent="0.2">
      <c r="A422" s="60" t="s">
        <v>603</v>
      </c>
      <c r="B422" s="61">
        <v>42766</v>
      </c>
      <c r="C422" s="62"/>
      <c r="D422" s="63" t="str">
        <f>VLOOKUP(O422,[6]Consolidado!$B:$E,4,FALSE)</f>
        <v>Finalizada</v>
      </c>
      <c r="E422" s="64" t="s">
        <v>40</v>
      </c>
      <c r="F422" s="65" t="s">
        <v>107</v>
      </c>
      <c r="G422" s="66">
        <v>250</v>
      </c>
      <c r="H422" s="67">
        <v>0.22098961182716267</v>
      </c>
      <c r="I422" s="85">
        <f t="shared" si="6"/>
        <v>55.247402956790665</v>
      </c>
      <c r="J422" s="86">
        <v>29.4465</v>
      </c>
      <c r="K422" s="85">
        <f t="shared" si="7"/>
        <v>1.8761959131574437</v>
      </c>
      <c r="L422" s="68" t="str">
        <f>VLOOKUP(O422,[6]Consolidado!$B:$E,2,FALSE)</f>
        <v>Commons Bar &amp; Restaurant</v>
      </c>
      <c r="M422" s="69" t="str">
        <f>VLOOKUP(O422,[6]Consolidado!$B:$E,3,FALSE)</f>
        <v>A9 Large Custom Banquette</v>
      </c>
      <c r="N422" s="70" t="str">
        <f>VLOOKUP(O422,[6]Consolidado!$B:$H,7,FALSE)</f>
        <v>Febrero</v>
      </c>
      <c r="O422" s="62" t="s">
        <v>601</v>
      </c>
    </row>
    <row r="423" spans="1:15" s="71" customFormat="1" ht="16.5" customHeight="1" outlineLevel="1" x14ac:dyDescent="0.2">
      <c r="A423" s="60" t="s">
        <v>603</v>
      </c>
      <c r="B423" s="61">
        <v>42766</v>
      </c>
      <c r="C423" s="62"/>
      <c r="D423" s="63" t="str">
        <f>VLOOKUP(O423,[6]Consolidado!$B:$E,4,FALSE)</f>
        <v>Finalizada</v>
      </c>
      <c r="E423" s="64" t="s">
        <v>40</v>
      </c>
      <c r="F423" s="65" t="s">
        <v>165</v>
      </c>
      <c r="G423" s="66">
        <v>300</v>
      </c>
      <c r="H423" s="67">
        <v>9.298863002051283E-2</v>
      </c>
      <c r="I423" s="85">
        <f t="shared" si="6"/>
        <v>27.89658900615385</v>
      </c>
      <c r="J423" s="86">
        <v>29.4465</v>
      </c>
      <c r="K423" s="85">
        <f t="shared" si="7"/>
        <v>0.94736518792229463</v>
      </c>
      <c r="L423" s="68" t="str">
        <f>VLOOKUP(O423,[6]Consolidado!$B:$E,2,FALSE)</f>
        <v>Commons Bar &amp; Restaurant</v>
      </c>
      <c r="M423" s="69" t="str">
        <f>VLOOKUP(O423,[6]Consolidado!$B:$E,3,FALSE)</f>
        <v>A9 Large Custom Banquette</v>
      </c>
      <c r="N423" s="70" t="str">
        <f>VLOOKUP(O423,[6]Consolidado!$B:$H,7,FALSE)</f>
        <v>Febrero</v>
      </c>
      <c r="O423" s="62" t="s">
        <v>601</v>
      </c>
    </row>
    <row r="424" spans="1:15" s="71" customFormat="1" ht="16.5" customHeight="1" outlineLevel="1" x14ac:dyDescent="0.2">
      <c r="A424" s="60" t="s">
        <v>603</v>
      </c>
      <c r="B424" s="61">
        <v>42766</v>
      </c>
      <c r="C424" s="62"/>
      <c r="D424" s="63" t="str">
        <f>VLOOKUP(O424,[6]Consolidado!$B:$E,4,FALSE)</f>
        <v>Finalizada</v>
      </c>
      <c r="E424" s="64" t="s">
        <v>40</v>
      </c>
      <c r="F424" s="65" t="s">
        <v>422</v>
      </c>
      <c r="G424" s="66">
        <v>300</v>
      </c>
      <c r="H424" s="67">
        <v>7.3768669940033227E-2</v>
      </c>
      <c r="I424" s="85">
        <f t="shared" si="6"/>
        <v>22.13060098200997</v>
      </c>
      <c r="J424" s="86">
        <v>29.4465</v>
      </c>
      <c r="K424" s="85">
        <f t="shared" si="7"/>
        <v>0.75155284947311118</v>
      </c>
      <c r="L424" s="68" t="str">
        <f>VLOOKUP(O424,[6]Consolidado!$B:$E,2,FALSE)</f>
        <v>Commons Bar &amp; Restaurant</v>
      </c>
      <c r="M424" s="69" t="str">
        <f>VLOOKUP(O424,[6]Consolidado!$B:$E,3,FALSE)</f>
        <v>A9 Large Custom Banquette</v>
      </c>
      <c r="N424" s="70" t="str">
        <f>VLOOKUP(O424,[6]Consolidado!$B:$H,7,FALSE)</f>
        <v>Febrero</v>
      </c>
      <c r="O424" s="62" t="s">
        <v>601</v>
      </c>
    </row>
    <row r="425" spans="1:15" s="71" customFormat="1" ht="16.5" customHeight="1" outlineLevel="1" x14ac:dyDescent="0.2">
      <c r="A425" s="60" t="s">
        <v>603</v>
      </c>
      <c r="B425" s="61">
        <v>42766</v>
      </c>
      <c r="C425" s="62"/>
      <c r="D425" s="63" t="str">
        <f>VLOOKUP(O425,[6]Consolidado!$B:$E,4,FALSE)</f>
        <v>Finalizada</v>
      </c>
      <c r="E425" s="64" t="s">
        <v>40</v>
      </c>
      <c r="F425" s="65" t="s">
        <v>599</v>
      </c>
      <c r="G425" s="66">
        <v>150</v>
      </c>
      <c r="H425" s="67">
        <v>0.14611764705882355</v>
      </c>
      <c r="I425" s="85">
        <f t="shared" si="6"/>
        <v>21.917647058823533</v>
      </c>
      <c r="J425" s="86">
        <v>29.4465</v>
      </c>
      <c r="K425" s="85">
        <f t="shared" si="7"/>
        <v>0.74432095694984235</v>
      </c>
      <c r="L425" s="68" t="str">
        <f>VLOOKUP(O425,[6]Consolidado!$B:$E,2,FALSE)</f>
        <v>Commons Bar &amp; Restaurant</v>
      </c>
      <c r="M425" s="69" t="str">
        <f>VLOOKUP(O425,[6]Consolidado!$B:$E,3,FALSE)</f>
        <v>A9 Large Custom Banquette</v>
      </c>
      <c r="N425" s="70" t="str">
        <f>VLOOKUP(O425,[6]Consolidado!$B:$H,7,FALSE)</f>
        <v>Febrero</v>
      </c>
      <c r="O425" s="62" t="s">
        <v>601</v>
      </c>
    </row>
    <row r="426" spans="1:15" s="71" customFormat="1" ht="16.5" customHeight="1" outlineLevel="1" x14ac:dyDescent="0.2">
      <c r="A426" s="60" t="s">
        <v>603</v>
      </c>
      <c r="B426" s="61">
        <v>42766</v>
      </c>
      <c r="C426" s="62"/>
      <c r="D426" s="63" t="str">
        <f>VLOOKUP(O426,[6]Consolidado!$B:$E,4,FALSE)</f>
        <v>Finalizada</v>
      </c>
      <c r="E426" s="64" t="s">
        <v>40</v>
      </c>
      <c r="F426" s="65" t="s">
        <v>39</v>
      </c>
      <c r="G426" s="66">
        <v>12</v>
      </c>
      <c r="H426" s="67">
        <v>0.76886523202308621</v>
      </c>
      <c r="I426" s="85">
        <f t="shared" si="6"/>
        <v>9.2263827842770354</v>
      </c>
      <c r="J426" s="86">
        <v>29.4465</v>
      </c>
      <c r="K426" s="85">
        <f t="shared" si="7"/>
        <v>0.31332697550734501</v>
      </c>
      <c r="L426" s="68" t="str">
        <f>VLOOKUP(O426,[6]Consolidado!$B:$E,2,FALSE)</f>
        <v>Commons Bar &amp; Restaurant</v>
      </c>
      <c r="M426" s="69" t="str">
        <f>VLOOKUP(O426,[6]Consolidado!$B:$E,3,FALSE)</f>
        <v>A9B Small Custom Banquette</v>
      </c>
      <c r="N426" s="70" t="str">
        <f>VLOOKUP(O426,[6]Consolidado!$B:$H,7,FALSE)</f>
        <v>Febrero</v>
      </c>
      <c r="O426" s="62">
        <v>101</v>
      </c>
    </row>
    <row r="427" spans="1:15" s="71" customFormat="1" ht="16.5" customHeight="1" outlineLevel="1" x14ac:dyDescent="0.2">
      <c r="A427" s="60" t="s">
        <v>603</v>
      </c>
      <c r="B427" s="61">
        <v>42766</v>
      </c>
      <c r="C427" s="62"/>
      <c r="D427" s="63" t="str">
        <f>VLOOKUP(O427,[6]Consolidado!$B:$E,4,FALSE)</f>
        <v>Finalizada</v>
      </c>
      <c r="E427" s="64" t="s">
        <v>40</v>
      </c>
      <c r="F427" s="65" t="s">
        <v>112</v>
      </c>
      <c r="G427" s="66">
        <v>25</v>
      </c>
      <c r="H427" s="67">
        <v>0.28041402556308481</v>
      </c>
      <c r="I427" s="85">
        <f t="shared" si="6"/>
        <v>7.01035063907712</v>
      </c>
      <c r="J427" s="86">
        <v>29.4465</v>
      </c>
      <c r="K427" s="85">
        <f t="shared" si="7"/>
        <v>0.23807076016087209</v>
      </c>
      <c r="L427" s="68" t="str">
        <f>VLOOKUP(O427,[6]Consolidado!$B:$E,2,FALSE)</f>
        <v>Commons Bar &amp; Restaurant</v>
      </c>
      <c r="M427" s="69" t="str">
        <f>VLOOKUP(O427,[6]Consolidado!$B:$E,3,FALSE)</f>
        <v>A9B Small Custom Banquette</v>
      </c>
      <c r="N427" s="70" t="str">
        <f>VLOOKUP(O427,[6]Consolidado!$B:$H,7,FALSE)</f>
        <v>Febrero</v>
      </c>
      <c r="O427" s="62">
        <v>101</v>
      </c>
    </row>
    <row r="428" spans="1:15" s="71" customFormat="1" ht="16.5" customHeight="1" outlineLevel="1" x14ac:dyDescent="0.2">
      <c r="A428" s="60" t="s">
        <v>603</v>
      </c>
      <c r="B428" s="61">
        <v>42766</v>
      </c>
      <c r="C428" s="62"/>
      <c r="D428" s="63" t="str">
        <f>VLOOKUP(O428,[6]Consolidado!$B:$E,4,FALSE)</f>
        <v>Finalizada</v>
      </c>
      <c r="E428" s="64" t="s">
        <v>40</v>
      </c>
      <c r="F428" s="65" t="s">
        <v>39</v>
      </c>
      <c r="G428" s="66">
        <v>22</v>
      </c>
      <c r="H428" s="67">
        <v>0.76886523202308621</v>
      </c>
      <c r="I428" s="85">
        <f t="shared" si="6"/>
        <v>16.915035104507897</v>
      </c>
      <c r="J428" s="86">
        <v>29.4465</v>
      </c>
      <c r="K428" s="85">
        <f t="shared" si="7"/>
        <v>0.57443278843013246</v>
      </c>
      <c r="L428" s="68" t="str">
        <f>VLOOKUP(O428,[6]Consolidado!$B:$E,2,FALSE)</f>
        <v>Commons Bar &amp; Restaurant</v>
      </c>
      <c r="M428" s="69" t="str">
        <f>VLOOKUP(O428,[6]Consolidado!$B:$E,3,FALSE)</f>
        <v>A9 Large Custom Banquette</v>
      </c>
      <c r="N428" s="70" t="str">
        <f>VLOOKUP(O428,[6]Consolidado!$B:$H,7,FALSE)</f>
        <v>Febrero</v>
      </c>
      <c r="O428" s="62" t="s">
        <v>601</v>
      </c>
    </row>
    <row r="429" spans="1:15" s="71" customFormat="1" ht="16.5" customHeight="1" outlineLevel="1" x14ac:dyDescent="0.2">
      <c r="A429" s="60" t="s">
        <v>603</v>
      </c>
      <c r="B429" s="61">
        <v>42766</v>
      </c>
      <c r="C429" s="62"/>
      <c r="D429" s="63" t="str">
        <f>VLOOKUP(O429,[6]Consolidado!$B:$E,4,FALSE)</f>
        <v>Finalizada</v>
      </c>
      <c r="E429" s="64" t="s">
        <v>40</v>
      </c>
      <c r="F429" s="65" t="s">
        <v>112</v>
      </c>
      <c r="G429" s="66">
        <v>45</v>
      </c>
      <c r="H429" s="67">
        <v>0.28041402556308481</v>
      </c>
      <c r="I429" s="85">
        <f t="shared" si="6"/>
        <v>12.618631150338816</v>
      </c>
      <c r="J429" s="86">
        <v>29.4465</v>
      </c>
      <c r="K429" s="85">
        <f t="shared" si="7"/>
        <v>0.42852736828956978</v>
      </c>
      <c r="L429" s="68" t="str">
        <f>VLOOKUP(O429,[6]Consolidado!$B:$E,2,FALSE)</f>
        <v>Commons Bar &amp; Restaurant</v>
      </c>
      <c r="M429" s="69" t="str">
        <f>VLOOKUP(O429,[6]Consolidado!$B:$E,3,FALSE)</f>
        <v>A9 Large Custom Banquette</v>
      </c>
      <c r="N429" s="70" t="str">
        <f>VLOOKUP(O429,[6]Consolidado!$B:$H,7,FALSE)</f>
        <v>Febrero</v>
      </c>
      <c r="O429" s="62" t="s">
        <v>601</v>
      </c>
    </row>
    <row r="430" spans="1:15" s="71" customFormat="1" ht="16.5" customHeight="1" outlineLevel="1" x14ac:dyDescent="0.2">
      <c r="A430" s="60" t="s">
        <v>603</v>
      </c>
      <c r="B430" s="61">
        <v>42766</v>
      </c>
      <c r="C430" s="62"/>
      <c r="D430" s="63" t="str">
        <f>VLOOKUP(O430,[6]Consolidado!$B:$E,4,FALSE)</f>
        <v>Finalizada</v>
      </c>
      <c r="E430" s="64" t="s">
        <v>40</v>
      </c>
      <c r="F430" s="65" t="s">
        <v>39</v>
      </c>
      <c r="G430" s="66">
        <v>22</v>
      </c>
      <c r="H430" s="67">
        <v>0.76886523202308621</v>
      </c>
      <c r="I430" s="85">
        <f t="shared" si="6"/>
        <v>16.915035104507897</v>
      </c>
      <c r="J430" s="86">
        <v>29.4465</v>
      </c>
      <c r="K430" s="85">
        <f t="shared" si="7"/>
        <v>0.57443278843013246</v>
      </c>
      <c r="L430" s="68" t="str">
        <f>VLOOKUP(O430,[6]Consolidado!$B:$E,2,FALSE)</f>
        <v>Commons Bar &amp; Restaurant</v>
      </c>
      <c r="M430" s="69" t="str">
        <f>VLOOKUP(O430,[6]Consolidado!$B:$E,3,FALSE)</f>
        <v>A9 Large Custom Banquette</v>
      </c>
      <c r="N430" s="70" t="str">
        <f>VLOOKUP(O430,[6]Consolidado!$B:$H,7,FALSE)</f>
        <v>Febrero</v>
      </c>
      <c r="O430" s="62" t="s">
        <v>614</v>
      </c>
    </row>
    <row r="431" spans="1:15" s="71" customFormat="1" ht="16.5" customHeight="1" outlineLevel="1" x14ac:dyDescent="0.2">
      <c r="A431" s="60" t="s">
        <v>603</v>
      </c>
      <c r="B431" s="61">
        <v>42766</v>
      </c>
      <c r="C431" s="62"/>
      <c r="D431" s="63" t="str">
        <f>VLOOKUP(O431,[6]Consolidado!$B:$E,4,FALSE)</f>
        <v>Finalizada</v>
      </c>
      <c r="E431" s="64" t="s">
        <v>40</v>
      </c>
      <c r="F431" s="65" t="s">
        <v>112</v>
      </c>
      <c r="G431" s="66">
        <v>45</v>
      </c>
      <c r="H431" s="67">
        <v>0.28041402556308481</v>
      </c>
      <c r="I431" s="85">
        <f t="shared" si="6"/>
        <v>12.618631150338816</v>
      </c>
      <c r="J431" s="86">
        <v>29.4465</v>
      </c>
      <c r="K431" s="85">
        <f t="shared" si="7"/>
        <v>0.42852736828956978</v>
      </c>
      <c r="L431" s="68" t="str">
        <f>VLOOKUP(O431,[6]Consolidado!$B:$E,2,FALSE)</f>
        <v>Commons Bar &amp; Restaurant</v>
      </c>
      <c r="M431" s="69" t="str">
        <f>VLOOKUP(O431,[6]Consolidado!$B:$E,3,FALSE)</f>
        <v>A9 Large Custom Banquette</v>
      </c>
      <c r="N431" s="70" t="str">
        <f>VLOOKUP(O431,[6]Consolidado!$B:$H,7,FALSE)</f>
        <v>Febrero</v>
      </c>
      <c r="O431" s="62" t="s">
        <v>614</v>
      </c>
    </row>
    <row r="432" spans="1:15" s="71" customFormat="1" ht="16.5" customHeight="1" outlineLevel="1" x14ac:dyDescent="0.2">
      <c r="A432" s="60" t="s">
        <v>603</v>
      </c>
      <c r="B432" s="61">
        <v>42766</v>
      </c>
      <c r="C432" s="62"/>
      <c r="D432" s="63" t="str">
        <f>VLOOKUP(O432,[6]Consolidado!$B:$E,4,FALSE)</f>
        <v>En Proceso</v>
      </c>
      <c r="E432" s="64" t="s">
        <v>25</v>
      </c>
      <c r="F432" s="65" t="s">
        <v>615</v>
      </c>
      <c r="G432" s="66">
        <v>2</v>
      </c>
      <c r="H432" s="67">
        <v>947.90142857142848</v>
      </c>
      <c r="I432" s="85">
        <f t="shared" si="6"/>
        <v>1895.802857142857</v>
      </c>
      <c r="J432" s="86">
        <v>29.4465</v>
      </c>
      <c r="K432" s="85">
        <f t="shared" si="7"/>
        <v>64.381262871406008</v>
      </c>
      <c r="L432" s="68" t="str">
        <f>VLOOKUP(O432,[6]Consolidado!$B:$E,2,FALSE)</f>
        <v>Acabado</v>
      </c>
      <c r="M432" s="69" t="str">
        <f>VLOOKUP(O432,[6]Consolidado!$B:$E,3,FALSE)</f>
        <v>Material de acabado pendiente de distribuir</v>
      </c>
      <c r="N432" s="70">
        <f>VLOOKUP(O432,[6]Consolidado!$B:$H,7,FALSE)</f>
        <v>0</v>
      </c>
      <c r="O432" s="62" t="s">
        <v>290</v>
      </c>
    </row>
    <row r="433" spans="1:28" s="71" customFormat="1" ht="16.5" customHeight="1" outlineLevel="1" x14ac:dyDescent="0.2">
      <c r="A433" s="60" t="s">
        <v>603</v>
      </c>
      <c r="B433" s="61">
        <v>42762</v>
      </c>
      <c r="C433" s="62"/>
      <c r="D433" s="63" t="str">
        <f>VLOOKUP(O433,[6]Consolidado!$B:$E,4,FALSE)</f>
        <v>Finalizada</v>
      </c>
      <c r="E433" s="64" t="s">
        <v>31</v>
      </c>
      <c r="F433" s="65" t="s">
        <v>619</v>
      </c>
      <c r="G433" s="66">
        <v>7</v>
      </c>
      <c r="H433" s="67">
        <v>247.85999999999999</v>
      </c>
      <c r="I433" s="85">
        <f t="shared" si="6"/>
        <v>1735.02</v>
      </c>
      <c r="J433" s="86">
        <v>29.4465</v>
      </c>
      <c r="K433" s="85">
        <f t="shared" si="7"/>
        <v>58.921094187764247</v>
      </c>
      <c r="L433" s="68" t="str">
        <f>VLOOKUP(O433,[6]Consolidado!$B:$E,2,FALSE)</f>
        <v>Commons Bar &amp; Restaurant</v>
      </c>
      <c r="M433" s="69" t="str">
        <f>VLOOKUP(O433,[6]Consolidado!$B:$E,3,FALSE)</f>
        <v>A7 -01 Custom Bar</v>
      </c>
      <c r="N433" s="70" t="str">
        <f>VLOOKUP(O433,[6]Consolidado!$B:$H,7,FALSE)</f>
        <v>Febrero</v>
      </c>
      <c r="O433" s="62">
        <v>99</v>
      </c>
    </row>
    <row r="434" spans="1:28" s="71" customFormat="1" ht="16.5" customHeight="1" outlineLevel="1" x14ac:dyDescent="0.2">
      <c r="A434" s="60" t="s">
        <v>603</v>
      </c>
      <c r="B434" s="61">
        <v>42740</v>
      </c>
      <c r="C434" s="62"/>
      <c r="D434" s="63" t="str">
        <f>VLOOKUP(O434,[6]Consolidado!$B:$E,4,FALSE)</f>
        <v>Finalizada</v>
      </c>
      <c r="E434" s="64" t="s">
        <v>51</v>
      </c>
      <c r="F434" s="65" t="s">
        <v>620</v>
      </c>
      <c r="G434" s="66">
        <v>6</v>
      </c>
      <c r="H434" s="67">
        <v>63.389999999999993</v>
      </c>
      <c r="I434" s="85">
        <f t="shared" si="6"/>
        <v>380.34</v>
      </c>
      <c r="J434" s="86">
        <v>29.4465</v>
      </c>
      <c r="K434" s="85">
        <f t="shared" si="7"/>
        <v>12.916305842799652</v>
      </c>
      <c r="L434" s="68" t="str">
        <f>VLOOKUP(O434,[6]Consolidado!$B:$E,2,FALSE)</f>
        <v>Canoe Wesfield (DT Prototype)</v>
      </c>
      <c r="M434" s="69" t="str">
        <f>VLOOKUP(O434,[6]Consolidado!$B:$E,3,FALSE)</f>
        <v xml:space="preserve">CH-7 </v>
      </c>
      <c r="N434" s="70" t="str">
        <f>VLOOKUP(O434,[6]Consolidado!$B:$H,7,FALSE)</f>
        <v>Febrero</v>
      </c>
      <c r="O434" s="62">
        <v>126</v>
      </c>
    </row>
    <row r="435" spans="1:28" s="71" customFormat="1" ht="16.5" customHeight="1" outlineLevel="1" x14ac:dyDescent="0.2">
      <c r="A435" s="60" t="s">
        <v>603</v>
      </c>
      <c r="B435" s="61">
        <v>42740</v>
      </c>
      <c r="C435" s="62"/>
      <c r="D435" s="63" t="str">
        <f>VLOOKUP(O435,[6]Consolidado!$B:$E,4,FALSE)</f>
        <v>Finalizada</v>
      </c>
      <c r="E435" s="64" t="s">
        <v>51</v>
      </c>
      <c r="F435" s="65" t="s">
        <v>248</v>
      </c>
      <c r="G435" s="66">
        <v>1.43</v>
      </c>
      <c r="H435" s="67">
        <v>132.26928187499999</v>
      </c>
      <c r="I435" s="85">
        <f t="shared" si="6"/>
        <v>189.14507308124999</v>
      </c>
      <c r="J435" s="86">
        <v>29.4465</v>
      </c>
      <c r="K435" s="85">
        <f t="shared" si="7"/>
        <v>6.4233465125312001</v>
      </c>
      <c r="L435" s="68" t="str">
        <f>VLOOKUP(O435,[6]Consolidado!$B:$E,2,FALSE)</f>
        <v>Canoe Wesfield (DT Prototype)</v>
      </c>
      <c r="M435" s="69" t="str">
        <f>VLOOKUP(O435,[6]Consolidado!$B:$E,3,FALSE)</f>
        <v xml:space="preserve">CH-7 </v>
      </c>
      <c r="N435" s="70" t="str">
        <f>VLOOKUP(O435,[6]Consolidado!$B:$H,7,FALSE)</f>
        <v>Febrero</v>
      </c>
      <c r="O435" s="62">
        <v>126</v>
      </c>
    </row>
    <row r="436" spans="1:28" s="71" customFormat="1" ht="16.5" customHeight="1" outlineLevel="1" x14ac:dyDescent="0.2">
      <c r="A436" s="60" t="s">
        <v>603</v>
      </c>
      <c r="B436" s="61">
        <v>42746</v>
      </c>
      <c r="C436" s="62"/>
      <c r="D436" s="63" t="str">
        <f>VLOOKUP(O436,[6]Consolidado!$B:$E,4,FALSE)</f>
        <v>Finalizada</v>
      </c>
      <c r="E436" s="64" t="s">
        <v>51</v>
      </c>
      <c r="F436" s="65" t="s">
        <v>231</v>
      </c>
      <c r="G436" s="66">
        <v>6</v>
      </c>
      <c r="H436" s="67">
        <v>134.0477436232832</v>
      </c>
      <c r="I436" s="85">
        <f t="shared" si="6"/>
        <v>804.28646173969923</v>
      </c>
      <c r="J436" s="86">
        <v>29.4465</v>
      </c>
      <c r="K436" s="85">
        <f t="shared" si="7"/>
        <v>27.313482476345211</v>
      </c>
      <c r="L436" s="68" t="str">
        <f>VLOOKUP(O436,[6]Consolidado!$B:$E,2,FALSE)</f>
        <v>Canoe Wesfield (DT Prototype)</v>
      </c>
      <c r="M436" s="69" t="str">
        <f>VLOOKUP(O436,[6]Consolidado!$B:$E,3,FALSE)</f>
        <v xml:space="preserve">CH-7 </v>
      </c>
      <c r="N436" s="70" t="str">
        <f>VLOOKUP(O436,[6]Consolidado!$B:$H,7,FALSE)</f>
        <v>Febrero</v>
      </c>
      <c r="O436" s="62">
        <v>126</v>
      </c>
    </row>
    <row r="437" spans="1:28" s="71" customFormat="1" ht="16.5" customHeight="1" outlineLevel="1" x14ac:dyDescent="0.2">
      <c r="A437" s="60" t="s">
        <v>603</v>
      </c>
      <c r="B437" s="61">
        <v>42752</v>
      </c>
      <c r="C437" s="62"/>
      <c r="D437" s="63" t="str">
        <f>VLOOKUP(O437,[6]Consolidado!$B:$E,4,FALSE)</f>
        <v>Finalizada</v>
      </c>
      <c r="E437" s="64" t="s">
        <v>49</v>
      </c>
      <c r="F437" s="65" t="s">
        <v>411</v>
      </c>
      <c r="G437" s="66">
        <v>13</v>
      </c>
      <c r="H437" s="67">
        <v>322.7157285365854</v>
      </c>
      <c r="I437" s="85">
        <f t="shared" si="6"/>
        <v>4195.3044709756105</v>
      </c>
      <c r="J437" s="86">
        <v>29.4465</v>
      </c>
      <c r="K437" s="85">
        <f t="shared" si="7"/>
        <v>142.47209247196136</v>
      </c>
      <c r="L437" s="68" t="str">
        <f>VLOOKUP(O437,[6]Consolidado!$B:$E,2,FALSE)</f>
        <v>Commons Bar &amp; Restaurant</v>
      </c>
      <c r="M437" s="69" t="str">
        <f>VLOOKUP(O437,[6]Consolidado!$B:$E,3,FALSE)</f>
        <v>A9 Large Custom Banquette</v>
      </c>
      <c r="N437" s="70" t="str">
        <f>VLOOKUP(O437,[6]Consolidado!$B:$H,7,FALSE)</f>
        <v>Febrero</v>
      </c>
      <c r="O437" s="62" t="s">
        <v>601</v>
      </c>
      <c r="U437" s="43"/>
      <c r="V437" s="43"/>
      <c r="W437" s="43"/>
      <c r="X437" s="43"/>
      <c r="Y437" s="43"/>
      <c r="Z437" s="43"/>
      <c r="AA437" s="43"/>
      <c r="AB437" s="43"/>
    </row>
    <row r="438" spans="1:28" s="71" customFormat="1" ht="16.5" customHeight="1" outlineLevel="1" x14ac:dyDescent="0.2">
      <c r="A438" s="60" t="s">
        <v>603</v>
      </c>
      <c r="B438" s="61">
        <v>42752</v>
      </c>
      <c r="C438" s="62"/>
      <c r="D438" s="63" t="str">
        <f>VLOOKUP(O438,[6]Consolidado!$B:$E,4,FALSE)</f>
        <v>Finalizada</v>
      </c>
      <c r="E438" s="64" t="s">
        <v>49</v>
      </c>
      <c r="F438" s="65" t="s">
        <v>48</v>
      </c>
      <c r="G438" s="66">
        <v>1.5</v>
      </c>
      <c r="H438" s="67">
        <v>845.7</v>
      </c>
      <c r="I438" s="85">
        <f t="shared" si="6"/>
        <v>1268.5500000000002</v>
      </c>
      <c r="J438" s="86">
        <v>29.4465</v>
      </c>
      <c r="K438" s="85">
        <f t="shared" si="7"/>
        <v>43.079822729356636</v>
      </c>
      <c r="L438" s="68" t="str">
        <f>VLOOKUP(O438,[6]Consolidado!$B:$E,2,FALSE)</f>
        <v>Commons Bar &amp; Restaurant</v>
      </c>
      <c r="M438" s="69" t="str">
        <f>VLOOKUP(O438,[6]Consolidado!$B:$E,3,FALSE)</f>
        <v>A9 Large Custom Banquette</v>
      </c>
      <c r="N438" s="70" t="str">
        <f>VLOOKUP(O438,[6]Consolidado!$B:$H,7,FALSE)</f>
        <v>Febrero</v>
      </c>
      <c r="O438" s="62" t="s">
        <v>601</v>
      </c>
      <c r="U438" s="43"/>
      <c r="V438" s="43"/>
      <c r="W438" s="43"/>
      <c r="X438" s="43"/>
      <c r="Y438" s="43"/>
      <c r="Z438" s="43"/>
      <c r="AA438" s="43"/>
      <c r="AB438" s="43"/>
    </row>
    <row r="439" spans="1:28" s="71" customFormat="1" ht="16.5" customHeight="1" outlineLevel="1" x14ac:dyDescent="0.2">
      <c r="A439" s="60" t="s">
        <v>603</v>
      </c>
      <c r="B439" s="61">
        <v>42752</v>
      </c>
      <c r="C439" s="62"/>
      <c r="D439" s="63" t="str">
        <f>VLOOKUP(O439,[6]Consolidado!$B:$E,4,FALSE)</f>
        <v>Finalizada</v>
      </c>
      <c r="E439" s="64" t="s">
        <v>49</v>
      </c>
      <c r="F439" s="65" t="s">
        <v>621</v>
      </c>
      <c r="G439" s="66">
        <v>1</v>
      </c>
      <c r="H439" s="67">
        <v>338.2</v>
      </c>
      <c r="I439" s="85">
        <f t="shared" si="6"/>
        <v>338.2</v>
      </c>
      <c r="J439" s="86">
        <v>29.4465</v>
      </c>
      <c r="K439" s="85">
        <f t="shared" si="7"/>
        <v>11.485235936359159</v>
      </c>
      <c r="L439" s="68" t="str">
        <f>VLOOKUP(O439,[6]Consolidado!$B:$E,2,FALSE)</f>
        <v>Commons Bar &amp; Restaurant</v>
      </c>
      <c r="M439" s="69" t="str">
        <f>VLOOKUP(O439,[6]Consolidado!$B:$E,3,FALSE)</f>
        <v>A9 Large Custom Banquette</v>
      </c>
      <c r="N439" s="70" t="str">
        <f>VLOOKUP(O439,[6]Consolidado!$B:$H,7,FALSE)</f>
        <v>Febrero</v>
      </c>
      <c r="O439" s="62" t="s">
        <v>601</v>
      </c>
      <c r="U439" s="43"/>
      <c r="V439" s="43"/>
      <c r="W439" s="43"/>
      <c r="X439" s="43"/>
      <c r="Y439" s="43"/>
      <c r="Z439" s="43"/>
      <c r="AA439" s="43"/>
      <c r="AB439" s="43"/>
    </row>
    <row r="440" spans="1:28" s="71" customFormat="1" ht="16.5" customHeight="1" outlineLevel="1" x14ac:dyDescent="0.2">
      <c r="A440" s="60" t="s">
        <v>603</v>
      </c>
      <c r="B440" s="61">
        <v>42752</v>
      </c>
      <c r="C440" s="62"/>
      <c r="D440" s="63" t="str">
        <f>VLOOKUP(O440,[6]Consolidado!$B:$E,4,FALSE)</f>
        <v>Finalizada</v>
      </c>
      <c r="E440" s="64" t="s">
        <v>49</v>
      </c>
      <c r="F440" s="65" t="s">
        <v>188</v>
      </c>
      <c r="G440" s="66">
        <v>4.0999999999999996</v>
      </c>
      <c r="H440" s="67">
        <v>55</v>
      </c>
      <c r="I440" s="85">
        <f t="shared" si="6"/>
        <v>225.49999999999997</v>
      </c>
      <c r="J440" s="86">
        <v>29.4465</v>
      </c>
      <c r="K440" s="85">
        <f t="shared" si="7"/>
        <v>7.6579559540183038</v>
      </c>
      <c r="L440" s="68" t="str">
        <f>VLOOKUP(O440,[6]Consolidado!$B:$E,2,FALSE)</f>
        <v>Commons Bar &amp; Restaurant</v>
      </c>
      <c r="M440" s="69" t="str">
        <f>VLOOKUP(O440,[6]Consolidado!$B:$E,3,FALSE)</f>
        <v>A9 Large Custom Banquette</v>
      </c>
      <c r="N440" s="70" t="str">
        <f>VLOOKUP(O440,[6]Consolidado!$B:$H,7,FALSE)</f>
        <v>Febrero</v>
      </c>
      <c r="O440" s="62" t="s">
        <v>601</v>
      </c>
      <c r="U440" s="43"/>
      <c r="V440" s="43"/>
      <c r="W440" s="43"/>
      <c r="X440" s="43"/>
      <c r="Y440" s="43"/>
      <c r="Z440" s="43"/>
      <c r="AA440" s="43"/>
      <c r="AB440" s="43"/>
    </row>
    <row r="441" spans="1:28" s="71" customFormat="1" ht="16.5" customHeight="1" outlineLevel="1" x14ac:dyDescent="0.2">
      <c r="A441" s="60" t="s">
        <v>603</v>
      </c>
      <c r="B441" s="61">
        <v>42752</v>
      </c>
      <c r="C441" s="62"/>
      <c r="D441" s="63" t="str">
        <f>VLOOKUP(O441,[6]Consolidado!$B:$E,4,FALSE)</f>
        <v>Finalizada</v>
      </c>
      <c r="E441" s="64" t="s">
        <v>49</v>
      </c>
      <c r="F441" s="65" t="s">
        <v>411</v>
      </c>
      <c r="G441" s="66">
        <v>15</v>
      </c>
      <c r="H441" s="67">
        <v>322.7157285365854</v>
      </c>
      <c r="I441" s="85">
        <f t="shared" si="6"/>
        <v>4840.7359280487808</v>
      </c>
      <c r="J441" s="86">
        <v>29.4465</v>
      </c>
      <c r="K441" s="85">
        <f t="shared" si="7"/>
        <v>164.39087592918617</v>
      </c>
      <c r="L441" s="68" t="str">
        <f>VLOOKUP(O441,[6]Consolidado!$B:$E,2,FALSE)</f>
        <v>Commons Bar &amp; Restaurant</v>
      </c>
      <c r="M441" s="69" t="str">
        <f>VLOOKUP(O441,[6]Consolidado!$B:$E,3,FALSE)</f>
        <v>A9 Large Custom Banquette</v>
      </c>
      <c r="N441" s="70" t="str">
        <f>VLOOKUP(O441,[6]Consolidado!$B:$H,7,FALSE)</f>
        <v>Febrero</v>
      </c>
      <c r="O441" s="62" t="s">
        <v>614</v>
      </c>
      <c r="U441" s="43"/>
      <c r="V441" s="43"/>
      <c r="W441" s="43"/>
      <c r="X441" s="43"/>
      <c r="Y441" s="43"/>
      <c r="Z441" s="43"/>
      <c r="AA441" s="43"/>
      <c r="AB441" s="43"/>
    </row>
    <row r="442" spans="1:28" s="71" customFormat="1" ht="16.5" customHeight="1" outlineLevel="1" x14ac:dyDescent="0.2">
      <c r="A442" s="60" t="s">
        <v>603</v>
      </c>
      <c r="B442" s="61">
        <v>42752</v>
      </c>
      <c r="C442" s="62"/>
      <c r="D442" s="63" t="str">
        <f>VLOOKUP(O442,[6]Consolidado!$B:$E,4,FALSE)</f>
        <v>Finalizada</v>
      </c>
      <c r="E442" s="64" t="s">
        <v>49</v>
      </c>
      <c r="F442" s="65" t="s">
        <v>48</v>
      </c>
      <c r="G442" s="66">
        <v>2</v>
      </c>
      <c r="H442" s="67">
        <v>845.7</v>
      </c>
      <c r="I442" s="85">
        <f t="shared" si="6"/>
        <v>1691.4</v>
      </c>
      <c r="J442" s="86">
        <v>29.4465</v>
      </c>
      <c r="K442" s="85">
        <f t="shared" si="7"/>
        <v>57.439763639142178</v>
      </c>
      <c r="L442" s="68" t="str">
        <f>VLOOKUP(O442,[6]Consolidado!$B:$E,2,FALSE)</f>
        <v>Commons Bar &amp; Restaurant</v>
      </c>
      <c r="M442" s="69" t="str">
        <f>VLOOKUP(O442,[6]Consolidado!$B:$E,3,FALSE)</f>
        <v>A9 Large Custom Banquette</v>
      </c>
      <c r="N442" s="70" t="str">
        <f>VLOOKUP(O442,[6]Consolidado!$B:$H,7,FALSE)</f>
        <v>Febrero</v>
      </c>
      <c r="O442" s="62" t="s">
        <v>614</v>
      </c>
      <c r="U442" s="43"/>
      <c r="V442" s="43"/>
      <c r="W442" s="43"/>
      <c r="X442" s="43"/>
      <c r="Y442" s="43"/>
      <c r="Z442" s="43"/>
      <c r="AA442" s="43"/>
      <c r="AB442" s="43"/>
    </row>
    <row r="443" spans="1:28" s="71" customFormat="1" ht="16.5" customHeight="1" outlineLevel="1" x14ac:dyDescent="0.2">
      <c r="A443" s="60" t="s">
        <v>603</v>
      </c>
      <c r="B443" s="61">
        <v>42752</v>
      </c>
      <c r="C443" s="62"/>
      <c r="D443" s="63" t="str">
        <f>VLOOKUP(O443,[6]Consolidado!$B:$E,4,FALSE)</f>
        <v>Finalizada</v>
      </c>
      <c r="E443" s="64" t="s">
        <v>49</v>
      </c>
      <c r="F443" s="65" t="s">
        <v>621</v>
      </c>
      <c r="G443" s="66">
        <v>1.25</v>
      </c>
      <c r="H443" s="67">
        <v>338.2</v>
      </c>
      <c r="I443" s="85">
        <f t="shared" si="6"/>
        <v>422.75</v>
      </c>
      <c r="J443" s="86">
        <v>29.4465</v>
      </c>
      <c r="K443" s="85">
        <f t="shared" si="7"/>
        <v>14.35654492044895</v>
      </c>
      <c r="L443" s="68" t="str">
        <f>VLOOKUP(O443,[6]Consolidado!$B:$E,2,FALSE)</f>
        <v>Commons Bar &amp; Restaurant</v>
      </c>
      <c r="M443" s="69" t="str">
        <f>VLOOKUP(O443,[6]Consolidado!$B:$E,3,FALSE)</f>
        <v>A9 Large Custom Banquette</v>
      </c>
      <c r="N443" s="70" t="str">
        <f>VLOOKUP(O443,[6]Consolidado!$B:$H,7,FALSE)</f>
        <v>Febrero</v>
      </c>
      <c r="O443" s="62" t="s">
        <v>614</v>
      </c>
      <c r="U443" s="43"/>
      <c r="V443" s="43"/>
      <c r="W443" s="43"/>
      <c r="X443" s="43"/>
      <c r="Y443" s="43"/>
      <c r="Z443" s="43"/>
      <c r="AA443" s="43"/>
      <c r="AB443" s="43"/>
    </row>
    <row r="444" spans="1:28" s="71" customFormat="1" ht="12.75" outlineLevel="1" x14ac:dyDescent="0.2">
      <c r="A444" s="60" t="s">
        <v>603</v>
      </c>
      <c r="B444" s="61">
        <v>42752</v>
      </c>
      <c r="C444" s="62"/>
      <c r="D444" s="63" t="str">
        <f>VLOOKUP(O444,[6]Consolidado!$B:$E,4,FALSE)</f>
        <v>Finalizada</v>
      </c>
      <c r="E444" s="64" t="s">
        <v>49</v>
      </c>
      <c r="F444" s="65" t="s">
        <v>188</v>
      </c>
      <c r="G444" s="66">
        <v>9</v>
      </c>
      <c r="H444" s="67">
        <v>55</v>
      </c>
      <c r="I444" s="85">
        <f t="shared" si="6"/>
        <v>495</v>
      </c>
      <c r="J444" s="86">
        <v>29.4465</v>
      </c>
      <c r="K444" s="85">
        <f t="shared" si="7"/>
        <v>16.810147216137739</v>
      </c>
      <c r="L444" s="68" t="str">
        <f>VLOOKUP(O444,[6]Consolidado!$B:$E,2,FALSE)</f>
        <v>Commons Bar &amp; Restaurant</v>
      </c>
      <c r="M444" s="69" t="str">
        <f>VLOOKUP(O444,[6]Consolidado!$B:$E,3,FALSE)</f>
        <v>A9 Large Custom Banquette</v>
      </c>
      <c r="N444" s="70" t="str">
        <f>VLOOKUP(O444,[6]Consolidado!$B:$H,7,FALSE)</f>
        <v>Febrero</v>
      </c>
      <c r="O444" s="62" t="s">
        <v>614</v>
      </c>
      <c r="Q444" s="87" t="s">
        <v>622</v>
      </c>
      <c r="R444" s="88" t="s">
        <v>623</v>
      </c>
      <c r="S444" s="88" t="s">
        <v>589</v>
      </c>
      <c r="T444" s="88" t="s">
        <v>624</v>
      </c>
      <c r="U444" s="88" t="s">
        <v>625</v>
      </c>
      <c r="V444" s="88" t="s">
        <v>626</v>
      </c>
      <c r="W444" s="88" t="s">
        <v>627</v>
      </c>
      <c r="X444" s="88" t="s">
        <v>628</v>
      </c>
      <c r="Y444" s="43"/>
      <c r="Z444" s="43"/>
      <c r="AA444" s="43"/>
      <c r="AB444" s="43"/>
    </row>
    <row r="445" spans="1:28" s="71" customFormat="1" ht="16.5" customHeight="1" outlineLevel="1" x14ac:dyDescent="0.2">
      <c r="A445" s="60" t="s">
        <v>603</v>
      </c>
      <c r="B445" s="61">
        <v>42752</v>
      </c>
      <c r="C445" s="62"/>
      <c r="D445" s="63" t="str">
        <f>VLOOKUP(O445,[6]Consolidado!$B:$E,4,FALSE)</f>
        <v>Finalizada</v>
      </c>
      <c r="E445" s="64" t="s">
        <v>49</v>
      </c>
      <c r="F445" s="65" t="s">
        <v>411</v>
      </c>
      <c r="G445" s="66">
        <v>8</v>
      </c>
      <c r="H445" s="67">
        <v>322.7157285365854</v>
      </c>
      <c r="I445" s="85">
        <f t="shared" si="6"/>
        <v>2581.7258282926832</v>
      </c>
      <c r="J445" s="86">
        <v>29.4465</v>
      </c>
      <c r="K445" s="85">
        <f t="shared" si="7"/>
        <v>87.675133828899305</v>
      </c>
      <c r="L445" s="68" t="str">
        <f>VLOOKUP(O445,[6]Consolidado!$B:$E,2,FALSE)</f>
        <v>Commons Bar &amp; Restaurant</v>
      </c>
      <c r="M445" s="69" t="str">
        <f>VLOOKUP(O445,[6]Consolidado!$B:$E,3,FALSE)</f>
        <v>A9B Small Custom Banquette</v>
      </c>
      <c r="N445" s="70" t="str">
        <f>VLOOKUP(O445,[6]Consolidado!$B:$H,7,FALSE)</f>
        <v>Febrero</v>
      </c>
      <c r="O445" s="62">
        <v>101</v>
      </c>
      <c r="Q445" s="69">
        <v>101</v>
      </c>
      <c r="R445" s="43">
        <v>8205.8818124402842</v>
      </c>
      <c r="S445" s="89">
        <f>R445/T445</f>
        <v>29.417901151546857</v>
      </c>
      <c r="T445" s="43">
        <v>278.94178344564875</v>
      </c>
      <c r="U445" s="43">
        <v>23497.5</v>
      </c>
      <c r="V445" s="43">
        <f>U445/$U$448*$R$448</f>
        <v>7345.3702234777593</v>
      </c>
      <c r="W445" s="43">
        <f>+V445-R445</f>
        <v>-860.51158896252491</v>
      </c>
      <c r="X445" s="43">
        <f>W445/S445</f>
        <v>-29.251291060146801</v>
      </c>
      <c r="Y445" s="43"/>
      <c r="Z445" s="43"/>
      <c r="AA445" s="43"/>
      <c r="AB445" s="43"/>
    </row>
    <row r="446" spans="1:28" s="71" customFormat="1" ht="16.5" customHeight="1" outlineLevel="1" x14ac:dyDescent="0.2">
      <c r="A446" s="60" t="s">
        <v>603</v>
      </c>
      <c r="B446" s="61">
        <v>42752</v>
      </c>
      <c r="C446" s="62"/>
      <c r="D446" s="63" t="str">
        <f>VLOOKUP(O446,[6]Consolidado!$B:$E,4,FALSE)</f>
        <v>Finalizada</v>
      </c>
      <c r="E446" s="64" t="s">
        <v>49</v>
      </c>
      <c r="F446" s="65" t="s">
        <v>48</v>
      </c>
      <c r="G446" s="66">
        <v>1</v>
      </c>
      <c r="H446" s="67">
        <v>845.7</v>
      </c>
      <c r="I446" s="85">
        <f t="shared" si="6"/>
        <v>845.7</v>
      </c>
      <c r="J446" s="86">
        <v>29.4465</v>
      </c>
      <c r="K446" s="85">
        <f t="shared" si="7"/>
        <v>28.719881819571089</v>
      </c>
      <c r="L446" s="68" t="str">
        <f>VLOOKUP(O446,[6]Consolidado!$B:$E,2,FALSE)</f>
        <v>Commons Bar &amp; Restaurant</v>
      </c>
      <c r="M446" s="69" t="str">
        <f>VLOOKUP(O446,[6]Consolidado!$B:$E,3,FALSE)</f>
        <v>A9B Small Custom Banquette</v>
      </c>
      <c r="N446" s="70" t="str">
        <f>VLOOKUP(O446,[6]Consolidado!$B:$H,7,FALSE)</f>
        <v>Febrero</v>
      </c>
      <c r="O446" s="62">
        <v>101</v>
      </c>
      <c r="Q446" s="69" t="s">
        <v>601</v>
      </c>
      <c r="R446" s="43">
        <v>15354.730636976159</v>
      </c>
      <c r="S446" s="89">
        <f>R446/T446</f>
        <v>29.413005098795828</v>
      </c>
      <c r="T446" s="43">
        <v>522.03882552635821</v>
      </c>
      <c r="U446" s="43">
        <v>51504.01</v>
      </c>
      <c r="V446" s="43">
        <f>U446/$U$448*$R$448</f>
        <v>16100.266898338157</v>
      </c>
      <c r="W446" s="43">
        <f>+V446-R446</f>
        <v>745.53626136199819</v>
      </c>
      <c r="X446" s="43">
        <f>W446/S446</f>
        <v>25.347163911263202</v>
      </c>
      <c r="Y446" s="43"/>
      <c r="Z446" s="43"/>
      <c r="AA446" s="43"/>
      <c r="AB446" s="43"/>
    </row>
    <row r="447" spans="1:28" s="71" customFormat="1" ht="16.5" customHeight="1" outlineLevel="1" x14ac:dyDescent="0.2">
      <c r="A447" s="60" t="s">
        <v>603</v>
      </c>
      <c r="B447" s="61">
        <v>42752</v>
      </c>
      <c r="C447" s="62"/>
      <c r="D447" s="63" t="str">
        <f>VLOOKUP(O447,[6]Consolidado!$B:$E,4,FALSE)</f>
        <v>Finalizada</v>
      </c>
      <c r="E447" s="64" t="s">
        <v>49</v>
      </c>
      <c r="F447" s="65" t="s">
        <v>621</v>
      </c>
      <c r="G447" s="66">
        <v>0.75</v>
      </c>
      <c r="H447" s="67">
        <v>338.2</v>
      </c>
      <c r="I447" s="85">
        <f t="shared" si="6"/>
        <v>253.64999999999998</v>
      </c>
      <c r="J447" s="86">
        <v>29.4465</v>
      </c>
      <c r="K447" s="85">
        <f t="shared" si="7"/>
        <v>8.6139269522693684</v>
      </c>
      <c r="L447" s="68" t="str">
        <f>VLOOKUP(O447,[6]Consolidado!$B:$E,2,FALSE)</f>
        <v>Commons Bar &amp; Restaurant</v>
      </c>
      <c r="M447" s="69" t="str">
        <f>VLOOKUP(O447,[6]Consolidado!$B:$E,3,FALSE)</f>
        <v>A9B Small Custom Banquette</v>
      </c>
      <c r="N447" s="70" t="str">
        <f>VLOOKUP(O447,[6]Consolidado!$B:$H,7,FALSE)</f>
        <v>Febrero</v>
      </c>
      <c r="O447" s="62">
        <v>101</v>
      </c>
      <c r="Q447" s="90" t="s">
        <v>614</v>
      </c>
      <c r="R447" s="43">
        <v>17867.403777900632</v>
      </c>
      <c r="S447" s="89">
        <f>R447/T447</f>
        <v>29.414349082643799</v>
      </c>
      <c r="T447" s="43">
        <v>607.43835356341287</v>
      </c>
      <c r="U447" s="43">
        <v>57524.800000000003</v>
      </c>
      <c r="V447" s="43">
        <f>U447/$U$448*$R$448</f>
        <v>17982.379105501161</v>
      </c>
      <c r="W447" s="43">
        <f>+V447-R447</f>
        <v>114.97532760052854</v>
      </c>
      <c r="X447" s="43">
        <f>W447/S447</f>
        <v>3.9088176752607717</v>
      </c>
      <c r="Y447" s="43"/>
      <c r="Z447" s="43"/>
      <c r="AA447" s="43"/>
      <c r="AB447" s="43"/>
    </row>
    <row r="448" spans="1:28" s="71" customFormat="1" ht="16.5" customHeight="1" outlineLevel="1" x14ac:dyDescent="0.2">
      <c r="A448" s="60" t="s">
        <v>603</v>
      </c>
      <c r="B448" s="61">
        <v>42752</v>
      </c>
      <c r="C448" s="62"/>
      <c r="D448" s="63" t="str">
        <f>VLOOKUP(O448,[6]Consolidado!$B:$E,4,FALSE)</f>
        <v>Finalizada</v>
      </c>
      <c r="E448" s="64" t="s">
        <v>49</v>
      </c>
      <c r="F448" s="65" t="s">
        <v>188</v>
      </c>
      <c r="G448" s="66">
        <v>4.9000000000000004</v>
      </c>
      <c r="H448" s="67">
        <v>55</v>
      </c>
      <c r="I448" s="85">
        <f t="shared" si="6"/>
        <v>269.5</v>
      </c>
      <c r="J448" s="86">
        <v>29.4465</v>
      </c>
      <c r="K448" s="85">
        <f t="shared" si="7"/>
        <v>9.1521912621194375</v>
      </c>
      <c r="L448" s="68" t="str">
        <f>VLOOKUP(O448,[6]Consolidado!$B:$E,2,FALSE)</f>
        <v>Commons Bar &amp; Restaurant</v>
      </c>
      <c r="M448" s="69" t="str">
        <f>VLOOKUP(O448,[6]Consolidado!$B:$E,3,FALSE)</f>
        <v>A9B Small Custom Banquette</v>
      </c>
      <c r="N448" s="70" t="str">
        <f>VLOOKUP(O448,[6]Consolidado!$B:$H,7,FALSE)</f>
        <v>Febrero</v>
      </c>
      <c r="O448" s="62">
        <v>101</v>
      </c>
      <c r="R448" s="91">
        <f>SUBTOTAL(9,R445:R447)</f>
        <v>41428.016227317072</v>
      </c>
      <c r="T448" s="91">
        <f>SUBTOTAL(9,T445:T447)</f>
        <v>1408.4189625354197</v>
      </c>
      <c r="U448" s="91">
        <f>SUBTOTAL(9,U445:U447)</f>
        <v>132526.31</v>
      </c>
      <c r="V448" s="91">
        <f>SUBTOTAL(9,V445:V447)</f>
        <v>41428.016227317079</v>
      </c>
      <c r="W448" s="91">
        <f>SUBTOTAL(9,W445:W447)</f>
        <v>1.8189894035458565E-12</v>
      </c>
      <c r="X448" s="91">
        <f>SUBTOTAL(9,X445:X447)</f>
        <v>4.690526377172155E-3</v>
      </c>
      <c r="Y448" s="43"/>
      <c r="Z448" s="43"/>
      <c r="AA448" s="43"/>
      <c r="AB448" s="43"/>
    </row>
    <row r="449" spans="1:15" s="71" customFormat="1" ht="16.5" customHeight="1" outlineLevel="1" x14ac:dyDescent="0.2">
      <c r="A449" s="60" t="s">
        <v>603</v>
      </c>
      <c r="B449" s="61">
        <v>42766</v>
      </c>
      <c r="C449" s="62"/>
      <c r="D449" s="63" t="str">
        <f>VLOOKUP(O449,[6]Consolidado!$B:$E,4,FALSE)</f>
        <v>Finalizada</v>
      </c>
      <c r="E449" s="64" t="s">
        <v>51</v>
      </c>
      <c r="F449" s="65" t="s">
        <v>273</v>
      </c>
      <c r="G449" s="66">
        <v>6.25E-2</v>
      </c>
      <c r="H449" s="67">
        <v>4698</v>
      </c>
      <c r="I449" s="85">
        <f t="shared" si="6"/>
        <v>293.625</v>
      </c>
      <c r="J449" s="86">
        <v>29.4465</v>
      </c>
      <c r="K449" s="85">
        <f t="shared" si="7"/>
        <v>9.9714736895726155</v>
      </c>
      <c r="L449" s="68" t="str">
        <f>VLOOKUP(O449,[6]Consolidado!$B:$E,2,FALSE)</f>
        <v>Commons Bar &amp; Restaurant</v>
      </c>
      <c r="M449" s="69" t="str">
        <f>VLOOKUP(O449,[6]Consolidado!$B:$E,3,FALSE)</f>
        <v>A14 28" Round Table</v>
      </c>
      <c r="N449" s="70" t="str">
        <f>VLOOKUP(O449,[6]Consolidado!$B:$H,7,FALSE)</f>
        <v>Febrero</v>
      </c>
      <c r="O449" s="62">
        <v>103</v>
      </c>
    </row>
    <row r="450" spans="1:15" s="71" customFormat="1" ht="16.5" customHeight="1" outlineLevel="1" x14ac:dyDescent="0.2">
      <c r="A450" s="60" t="s">
        <v>603</v>
      </c>
      <c r="B450" s="61">
        <v>42766</v>
      </c>
      <c r="C450" s="62"/>
      <c r="D450" s="63" t="str">
        <f>VLOOKUP(O450,[6]Consolidado!$B:$E,4,FALSE)</f>
        <v>Finalizada</v>
      </c>
      <c r="E450" s="64" t="s">
        <v>51</v>
      </c>
      <c r="F450" s="65" t="s">
        <v>273</v>
      </c>
      <c r="G450" s="66">
        <v>0.125</v>
      </c>
      <c r="H450" s="67">
        <v>4698</v>
      </c>
      <c r="I450" s="85">
        <f>G450*H450</f>
        <v>587.25</v>
      </c>
      <c r="J450" s="86">
        <v>29.4465</v>
      </c>
      <c r="K450" s="85">
        <f>IFERROR(I450/J450,0)</f>
        <v>19.942947379145231</v>
      </c>
      <c r="L450" s="68" t="str">
        <f>VLOOKUP(O450,[6]Consolidado!$B:$E,2,FALSE)</f>
        <v>Commons Bar &amp; Restaurant</v>
      </c>
      <c r="M450" s="69" t="str">
        <f>VLOOKUP(O450,[6]Consolidado!$B:$E,3,FALSE)</f>
        <v>A15 36" Round Table</v>
      </c>
      <c r="N450" s="70" t="str">
        <f>VLOOKUP(O450,[6]Consolidado!$B:$H,7,FALSE)</f>
        <v>Febrero</v>
      </c>
      <c r="O450" s="62">
        <v>104</v>
      </c>
    </row>
    <row r="451" spans="1:15" s="71" customFormat="1" ht="16.5" customHeight="1" outlineLevel="1" x14ac:dyDescent="0.2">
      <c r="A451" s="60" t="s">
        <v>603</v>
      </c>
      <c r="B451" s="61">
        <v>42766</v>
      </c>
      <c r="C451" s="62"/>
      <c r="D451" s="63" t="str">
        <f>VLOOKUP(O451,[6]Consolidado!$B:$E,4,FALSE)</f>
        <v>Finalizada</v>
      </c>
      <c r="E451" s="64" t="s">
        <v>51</v>
      </c>
      <c r="F451" s="65" t="s">
        <v>273</v>
      </c>
      <c r="G451" s="66">
        <v>6.25E-2</v>
      </c>
      <c r="H451" s="67">
        <v>4698</v>
      </c>
      <c r="I451" s="85">
        <f t="shared" ref="I451:I514" si="8">G451*H451</f>
        <v>293.625</v>
      </c>
      <c r="J451" s="86">
        <v>29.4465</v>
      </c>
      <c r="K451" s="85">
        <f t="shared" ref="K451:K514" si="9">IFERROR(I451/J451,0)</f>
        <v>9.9714736895726155</v>
      </c>
      <c r="L451" s="68" t="str">
        <f>VLOOKUP(O451,[6]Consolidado!$B:$E,2,FALSE)</f>
        <v>Commons Bar &amp; Restaurant</v>
      </c>
      <c r="M451" s="69" t="str">
        <f>VLOOKUP(O451,[6]Consolidado!$B:$E,3,FALSE)</f>
        <v>A16 Oblong Table</v>
      </c>
      <c r="N451" s="70" t="str">
        <f>VLOOKUP(O451,[6]Consolidado!$B:$H,7,FALSE)</f>
        <v>Febrero</v>
      </c>
      <c r="O451" s="62">
        <v>105</v>
      </c>
    </row>
    <row r="452" spans="1:15" s="71" customFormat="1" ht="16.5" customHeight="1" outlineLevel="1" x14ac:dyDescent="0.2">
      <c r="A452" s="60" t="s">
        <v>603</v>
      </c>
      <c r="B452" s="61">
        <v>42766</v>
      </c>
      <c r="C452" s="62"/>
      <c r="D452" s="63" t="str">
        <f>VLOOKUP(O452,[6]Consolidado!$B:$E,4,FALSE)</f>
        <v>Finalizada</v>
      </c>
      <c r="E452" s="64" t="s">
        <v>51</v>
      </c>
      <c r="F452" s="65" t="s">
        <v>273</v>
      </c>
      <c r="G452" s="66">
        <v>0.25</v>
      </c>
      <c r="H452" s="67">
        <v>4698</v>
      </c>
      <c r="I452" s="85">
        <f t="shared" si="8"/>
        <v>1174.5</v>
      </c>
      <c r="J452" s="86">
        <v>29.4465</v>
      </c>
      <c r="K452" s="85">
        <f t="shared" si="9"/>
        <v>39.885894758290462</v>
      </c>
      <c r="L452" s="68" t="str">
        <f>VLOOKUP(O452,[6]Consolidado!$B:$E,2,FALSE)</f>
        <v>Commons Bar &amp; Restaurant</v>
      </c>
      <c r="M452" s="69" t="str">
        <f>VLOOKUP(O452,[6]Consolidado!$B:$E,3,FALSE)</f>
        <v xml:space="preserve">A17 Square Table </v>
      </c>
      <c r="N452" s="70" t="str">
        <f>VLOOKUP(O452,[6]Consolidado!$B:$H,7,FALSE)</f>
        <v>Febrero</v>
      </c>
      <c r="O452" s="62">
        <v>106</v>
      </c>
    </row>
    <row r="453" spans="1:15" s="71" customFormat="1" ht="16.5" customHeight="1" outlineLevel="1" x14ac:dyDescent="0.2">
      <c r="A453" s="60" t="s">
        <v>603</v>
      </c>
      <c r="B453" s="61">
        <v>42766</v>
      </c>
      <c r="C453" s="62"/>
      <c r="D453" s="63" t="str">
        <f>VLOOKUP(O453,[6]Consolidado!$B:$E,4,FALSE)</f>
        <v>Finalizada</v>
      </c>
      <c r="E453" s="64" t="s">
        <v>40</v>
      </c>
      <c r="F453" s="65" t="s">
        <v>91</v>
      </c>
      <c r="G453" s="66">
        <v>-500</v>
      </c>
      <c r="H453" s="67">
        <v>0.53569664058699129</v>
      </c>
      <c r="I453" s="85">
        <f t="shared" si="8"/>
        <v>-267.84832029349565</v>
      </c>
      <c r="J453" s="86">
        <v>29.4465</v>
      </c>
      <c r="K453" s="85">
        <f t="shared" si="9"/>
        <v>-9.0961003954118702</v>
      </c>
      <c r="L453" s="68" t="str">
        <f>VLOOKUP(O453,[6]Consolidado!$B:$E,2,FALSE)</f>
        <v>Commons Bar &amp; Restaurant</v>
      </c>
      <c r="M453" s="69" t="str">
        <f>VLOOKUP(O453,[6]Consolidado!$B:$E,3,FALSE)</f>
        <v>A9 Large Custom Banquette</v>
      </c>
      <c r="N453" s="70" t="str">
        <f>VLOOKUP(O453,[6]Consolidado!$B:$H,7,FALSE)</f>
        <v>Febrero</v>
      </c>
      <c r="O453" s="62" t="s">
        <v>614</v>
      </c>
    </row>
    <row r="454" spans="1:15" s="71" customFormat="1" ht="16.5" customHeight="1" outlineLevel="1" x14ac:dyDescent="0.2">
      <c r="A454" s="60" t="s">
        <v>603</v>
      </c>
      <c r="B454" s="61">
        <v>42766</v>
      </c>
      <c r="C454" s="62"/>
      <c r="D454" s="63" t="str">
        <f>VLOOKUP(O454,[6]Consolidado!$B:$E,4,FALSE)</f>
        <v>Finalizada</v>
      </c>
      <c r="E454" s="64" t="s">
        <v>40</v>
      </c>
      <c r="F454" s="65" t="s">
        <v>91</v>
      </c>
      <c r="G454" s="66">
        <v>-500</v>
      </c>
      <c r="H454" s="67">
        <v>0.53569664058699129</v>
      </c>
      <c r="I454" s="85">
        <f t="shared" si="8"/>
        <v>-267.84832029349565</v>
      </c>
      <c r="J454" s="86">
        <v>29.4465</v>
      </c>
      <c r="K454" s="85">
        <f t="shared" si="9"/>
        <v>-9.0961003954118702</v>
      </c>
      <c r="L454" s="68" t="str">
        <f>VLOOKUP(O454,[6]Consolidado!$B:$E,2,FALSE)</f>
        <v>Commons Bar &amp; Restaurant</v>
      </c>
      <c r="M454" s="69" t="str">
        <f>VLOOKUP(O454,[6]Consolidado!$B:$E,3,FALSE)</f>
        <v>A9 Large Custom Banquette</v>
      </c>
      <c r="N454" s="70" t="str">
        <f>VLOOKUP(O454,[6]Consolidado!$B:$H,7,FALSE)</f>
        <v>Febrero</v>
      </c>
      <c r="O454" s="62" t="s">
        <v>601</v>
      </c>
    </row>
    <row r="455" spans="1:15" s="71" customFormat="1" ht="16.5" customHeight="1" outlineLevel="1" x14ac:dyDescent="0.2">
      <c r="A455" s="60" t="s">
        <v>603</v>
      </c>
      <c r="B455" s="61">
        <v>42740</v>
      </c>
      <c r="C455" s="62"/>
      <c r="D455" s="63" t="str">
        <f>VLOOKUP(O455,[6]Consolidado!$B:$E,4,FALSE)</f>
        <v>En Proceso</v>
      </c>
      <c r="E455" s="64" t="s">
        <v>25</v>
      </c>
      <c r="F455" s="65" t="s">
        <v>254</v>
      </c>
      <c r="G455" s="66">
        <v>-0.125</v>
      </c>
      <c r="H455" s="67">
        <v>280.80597278596491</v>
      </c>
      <c r="I455" s="85">
        <f t="shared" si="8"/>
        <v>-35.100746598245614</v>
      </c>
      <c r="J455" s="86">
        <v>29.4465</v>
      </c>
      <c r="K455" s="85">
        <f t="shared" si="9"/>
        <v>-1.1920176115411207</v>
      </c>
      <c r="L455" s="68" t="str">
        <f>VLOOKUP(O455,[6]Consolidado!$B:$E,2,FALSE)</f>
        <v>Acabado</v>
      </c>
      <c r="M455" s="69" t="str">
        <f>VLOOKUP(O455,[6]Consolidado!$B:$E,3,FALSE)</f>
        <v>Material de acabado pendiente de distribuir</v>
      </c>
      <c r="N455" s="70">
        <f>VLOOKUP(O455,[6]Consolidado!$B:$H,7,FALSE)</f>
        <v>0</v>
      </c>
      <c r="O455" s="62" t="s">
        <v>290</v>
      </c>
    </row>
    <row r="456" spans="1:15" s="71" customFormat="1" ht="16.5" customHeight="1" outlineLevel="1" x14ac:dyDescent="0.2">
      <c r="A456" s="60" t="s">
        <v>603</v>
      </c>
      <c r="B456" s="61">
        <v>42740</v>
      </c>
      <c r="C456" s="62"/>
      <c r="D456" s="63" t="str">
        <f>VLOOKUP(O456,[6]Consolidado!$B:$E,4,FALSE)</f>
        <v>En Proceso</v>
      </c>
      <c r="E456" s="64" t="s">
        <v>25</v>
      </c>
      <c r="F456" s="65" t="s">
        <v>108</v>
      </c>
      <c r="G456" s="66">
        <v>-3.125E-2</v>
      </c>
      <c r="H456" s="67">
        <v>786.43809534108379</v>
      </c>
      <c r="I456" s="85">
        <f t="shared" si="8"/>
        <v>-24.576190479408869</v>
      </c>
      <c r="J456" s="86">
        <v>29.4465</v>
      </c>
      <c r="K456" s="85">
        <f t="shared" si="9"/>
        <v>-0.83460480802162795</v>
      </c>
      <c r="L456" s="68" t="str">
        <f>VLOOKUP(O456,[6]Consolidado!$B:$E,2,FALSE)</f>
        <v>Acabado</v>
      </c>
      <c r="M456" s="69" t="str">
        <f>VLOOKUP(O456,[6]Consolidado!$B:$E,3,FALSE)</f>
        <v>Material de acabado pendiente de distribuir</v>
      </c>
      <c r="N456" s="70">
        <f>VLOOKUP(O456,[6]Consolidado!$B:$H,7,FALSE)</f>
        <v>0</v>
      </c>
      <c r="O456" s="62" t="s">
        <v>290</v>
      </c>
    </row>
    <row r="457" spans="1:15" s="71" customFormat="1" ht="16.5" customHeight="1" outlineLevel="1" x14ac:dyDescent="0.2">
      <c r="A457" s="60" t="s">
        <v>603</v>
      </c>
      <c r="B457" s="61">
        <v>42740</v>
      </c>
      <c r="C457" s="62"/>
      <c r="D457" s="63" t="str">
        <f>VLOOKUP(O457,[6]Consolidado!$B:$E,4,FALSE)</f>
        <v>En Proceso</v>
      </c>
      <c r="E457" s="64" t="s">
        <v>25</v>
      </c>
      <c r="F457" s="65" t="s">
        <v>110</v>
      </c>
      <c r="G457" s="66">
        <v>-3.125E-2</v>
      </c>
      <c r="H457" s="67">
        <v>1236.5080948219829</v>
      </c>
      <c r="I457" s="85">
        <f t="shared" si="8"/>
        <v>-38.640877963186966</v>
      </c>
      <c r="J457" s="86">
        <v>29.4465</v>
      </c>
      <c r="K457" s="85">
        <f t="shared" si="9"/>
        <v>-1.3122400951959305</v>
      </c>
      <c r="L457" s="68" t="str">
        <f>VLOOKUP(O457,[6]Consolidado!$B:$E,2,FALSE)</f>
        <v>Acabado</v>
      </c>
      <c r="M457" s="69" t="str">
        <f>VLOOKUP(O457,[6]Consolidado!$B:$E,3,FALSE)</f>
        <v>Material de acabado pendiente de distribuir</v>
      </c>
      <c r="N457" s="70">
        <f>VLOOKUP(O457,[6]Consolidado!$B:$H,7,FALSE)</f>
        <v>0</v>
      </c>
      <c r="O457" s="62" t="s">
        <v>290</v>
      </c>
    </row>
    <row r="458" spans="1:15" s="71" customFormat="1" ht="16.5" customHeight="1" outlineLevel="1" x14ac:dyDescent="0.2">
      <c r="A458" s="60" t="s">
        <v>603</v>
      </c>
      <c r="B458" s="61">
        <v>42740</v>
      </c>
      <c r="C458" s="62"/>
      <c r="D458" s="63" t="str">
        <f>VLOOKUP(O458,[6]Consolidado!$B:$E,4,FALSE)</f>
        <v>En Proceso</v>
      </c>
      <c r="E458" s="64" t="s">
        <v>25</v>
      </c>
      <c r="F458" s="65" t="s">
        <v>119</v>
      </c>
      <c r="G458" s="66">
        <v>-3.125E-2</v>
      </c>
      <c r="H458" s="67">
        <v>561.79359675853595</v>
      </c>
      <c r="I458" s="85">
        <f t="shared" si="8"/>
        <v>-17.556049898704249</v>
      </c>
      <c r="J458" s="86">
        <v>29.4465</v>
      </c>
      <c r="K458" s="85">
        <f t="shared" si="9"/>
        <v>-0.59620158248702726</v>
      </c>
      <c r="L458" s="68" t="str">
        <f>VLOOKUP(O458,[6]Consolidado!$B:$E,2,FALSE)</f>
        <v>Acabado</v>
      </c>
      <c r="M458" s="69" t="str">
        <f>VLOOKUP(O458,[6]Consolidado!$B:$E,3,FALSE)</f>
        <v>Material de acabado pendiente de distribuir</v>
      </c>
      <c r="N458" s="70">
        <f>VLOOKUP(O458,[6]Consolidado!$B:$H,7,FALSE)</f>
        <v>0</v>
      </c>
      <c r="O458" s="62" t="s">
        <v>290</v>
      </c>
    </row>
    <row r="459" spans="1:15" s="71" customFormat="1" ht="16.5" customHeight="1" outlineLevel="1" x14ac:dyDescent="0.2">
      <c r="A459" s="60" t="s">
        <v>603</v>
      </c>
      <c r="B459" s="61">
        <v>42740</v>
      </c>
      <c r="C459" s="62"/>
      <c r="D459" s="63" t="str">
        <f>VLOOKUP(O459,[6]Consolidado!$B:$E,4,FALSE)</f>
        <v>En Proceso</v>
      </c>
      <c r="E459" s="64" t="s">
        <v>25</v>
      </c>
      <c r="F459" s="65" t="s">
        <v>109</v>
      </c>
      <c r="G459" s="66">
        <v>-9.375E-2</v>
      </c>
      <c r="H459" s="67">
        <v>1040.6452104491832</v>
      </c>
      <c r="I459" s="85">
        <f t="shared" si="8"/>
        <v>-97.560488479610925</v>
      </c>
      <c r="J459" s="86">
        <v>29.4465</v>
      </c>
      <c r="K459" s="85">
        <f t="shared" si="9"/>
        <v>-3.3131437854961003</v>
      </c>
      <c r="L459" s="68" t="str">
        <f>VLOOKUP(O459,[6]Consolidado!$B:$E,2,FALSE)</f>
        <v>Acabado</v>
      </c>
      <c r="M459" s="69" t="str">
        <f>VLOOKUP(O459,[6]Consolidado!$B:$E,3,FALSE)</f>
        <v>Material de acabado pendiente de distribuir</v>
      </c>
      <c r="N459" s="70">
        <f>VLOOKUP(O459,[6]Consolidado!$B:$H,7,FALSE)</f>
        <v>0</v>
      </c>
      <c r="O459" s="62" t="s">
        <v>290</v>
      </c>
    </row>
    <row r="460" spans="1:15" s="71" customFormat="1" ht="16.5" customHeight="1" outlineLevel="1" x14ac:dyDescent="0.2">
      <c r="A460" s="60" t="s">
        <v>603</v>
      </c>
      <c r="B460" s="61">
        <v>42740</v>
      </c>
      <c r="C460" s="62"/>
      <c r="D460" s="63" t="str">
        <f>VLOOKUP(O460,[6]Consolidado!$B:$E,4,FALSE)</f>
        <v>En Proceso</v>
      </c>
      <c r="E460" s="64" t="s">
        <v>25</v>
      </c>
      <c r="F460" s="65" t="s">
        <v>110</v>
      </c>
      <c r="G460" s="66">
        <v>-6.25E-2</v>
      </c>
      <c r="H460" s="67">
        <v>1236.5080948219829</v>
      </c>
      <c r="I460" s="85">
        <f t="shared" si="8"/>
        <v>-77.281755926373933</v>
      </c>
      <c r="J460" s="86">
        <v>29.4465</v>
      </c>
      <c r="K460" s="85">
        <f t="shared" si="9"/>
        <v>-2.6244801903918611</v>
      </c>
      <c r="L460" s="68" t="str">
        <f>VLOOKUP(O460,[6]Consolidado!$B:$E,2,FALSE)</f>
        <v>Acabado</v>
      </c>
      <c r="M460" s="69" t="str">
        <f>VLOOKUP(O460,[6]Consolidado!$B:$E,3,FALSE)</f>
        <v>Material de acabado pendiente de distribuir</v>
      </c>
      <c r="N460" s="70">
        <f>VLOOKUP(O460,[6]Consolidado!$B:$H,7,FALSE)</f>
        <v>0</v>
      </c>
      <c r="O460" s="62" t="s">
        <v>290</v>
      </c>
    </row>
    <row r="461" spans="1:15" s="71" customFormat="1" ht="16.5" customHeight="1" outlineLevel="1" x14ac:dyDescent="0.2">
      <c r="A461" s="60" t="s">
        <v>603</v>
      </c>
      <c r="B461" s="61">
        <v>42740</v>
      </c>
      <c r="C461" s="62"/>
      <c r="D461" s="63" t="str">
        <f>VLOOKUP(O461,[6]Consolidado!$B:$E,4,FALSE)</f>
        <v>En Proceso</v>
      </c>
      <c r="E461" s="64" t="s">
        <v>25</v>
      </c>
      <c r="F461" s="65" t="s">
        <v>119</v>
      </c>
      <c r="G461" s="66">
        <v>-6.25E-2</v>
      </c>
      <c r="H461" s="67">
        <v>561.79359675853595</v>
      </c>
      <c r="I461" s="85">
        <f t="shared" si="8"/>
        <v>-35.112099797408497</v>
      </c>
      <c r="J461" s="86">
        <v>29.4465</v>
      </c>
      <c r="K461" s="85">
        <f t="shared" si="9"/>
        <v>-1.1924031649740545</v>
      </c>
      <c r="L461" s="68" t="str">
        <f>VLOOKUP(O461,[6]Consolidado!$B:$E,2,FALSE)</f>
        <v>Acabado</v>
      </c>
      <c r="M461" s="69" t="str">
        <f>VLOOKUP(O461,[6]Consolidado!$B:$E,3,FALSE)</f>
        <v>Material de acabado pendiente de distribuir</v>
      </c>
      <c r="N461" s="70">
        <f>VLOOKUP(O461,[6]Consolidado!$B:$H,7,FALSE)</f>
        <v>0</v>
      </c>
      <c r="O461" s="62" t="s">
        <v>290</v>
      </c>
    </row>
    <row r="462" spans="1:15" s="71" customFormat="1" ht="16.5" customHeight="1" outlineLevel="1" x14ac:dyDescent="0.2">
      <c r="A462" s="60" t="s">
        <v>603</v>
      </c>
      <c r="B462" s="61">
        <v>42740</v>
      </c>
      <c r="C462" s="62"/>
      <c r="D462" s="63" t="str">
        <f>VLOOKUP(O462,[6]Consolidado!$B:$E,4,FALSE)</f>
        <v>En Proceso</v>
      </c>
      <c r="E462" s="64" t="s">
        <v>25</v>
      </c>
      <c r="F462" s="65" t="s">
        <v>201</v>
      </c>
      <c r="G462" s="66">
        <v>-6.25E-2</v>
      </c>
      <c r="H462" s="67">
        <v>854.43999999999994</v>
      </c>
      <c r="I462" s="85">
        <f t="shared" si="8"/>
        <v>-53.402499999999996</v>
      </c>
      <c r="J462" s="86">
        <v>29.4465</v>
      </c>
      <c r="K462" s="85">
        <f t="shared" si="9"/>
        <v>-1.8135432054743346</v>
      </c>
      <c r="L462" s="68" t="str">
        <f>VLOOKUP(O462,[6]Consolidado!$B:$E,2,FALSE)</f>
        <v>Acabado</v>
      </c>
      <c r="M462" s="69" t="str">
        <f>VLOOKUP(O462,[6]Consolidado!$B:$E,3,FALSE)</f>
        <v>Material de acabado pendiente de distribuir</v>
      </c>
      <c r="N462" s="70">
        <f>VLOOKUP(O462,[6]Consolidado!$B:$H,7,FALSE)</f>
        <v>0</v>
      </c>
      <c r="O462" s="62" t="s">
        <v>290</v>
      </c>
    </row>
    <row r="463" spans="1:15" s="71" customFormat="1" ht="16.5" customHeight="1" outlineLevel="1" x14ac:dyDescent="0.2">
      <c r="A463" s="60" t="s">
        <v>603</v>
      </c>
      <c r="B463" s="61">
        <v>42740</v>
      </c>
      <c r="C463" s="62"/>
      <c r="D463" s="63" t="str">
        <f>VLOOKUP(O463,[6]Consolidado!$B:$E,4,FALSE)</f>
        <v>Finalizada</v>
      </c>
      <c r="E463" s="64" t="s">
        <v>25</v>
      </c>
      <c r="F463" s="65" t="s">
        <v>254</v>
      </c>
      <c r="G463" s="66">
        <v>0.125</v>
      </c>
      <c r="H463" s="67">
        <v>280.80597278596491</v>
      </c>
      <c r="I463" s="85">
        <f t="shared" si="8"/>
        <v>35.100746598245614</v>
      </c>
      <c r="J463" s="86">
        <v>29.4465</v>
      </c>
      <c r="K463" s="85">
        <f t="shared" si="9"/>
        <v>1.1920176115411207</v>
      </c>
      <c r="L463" s="68" t="str">
        <f>VLOOKUP(O463,[6]Consolidado!$B:$E,2,FALSE)</f>
        <v>Dave Jacoby</v>
      </c>
      <c r="M463" s="69" t="str">
        <f>VLOOKUP(O463,[6]Consolidado!$B:$E,3,FALSE)</f>
        <v>Crucero Side table</v>
      </c>
      <c r="N463" s="70" t="str">
        <f>VLOOKUP(O463,[6]Consolidado!$B:$H,7,FALSE)</f>
        <v>Enero</v>
      </c>
      <c r="O463" s="62">
        <v>121</v>
      </c>
    </row>
    <row r="464" spans="1:15" s="71" customFormat="1" ht="16.5" customHeight="1" outlineLevel="1" x14ac:dyDescent="0.2">
      <c r="A464" s="60" t="s">
        <v>603</v>
      </c>
      <c r="B464" s="61">
        <v>42740</v>
      </c>
      <c r="C464" s="62"/>
      <c r="D464" s="63" t="str">
        <f>VLOOKUP(O464,[6]Consolidado!$B:$E,4,FALSE)</f>
        <v>Finalizada</v>
      </c>
      <c r="E464" s="64" t="s">
        <v>25</v>
      </c>
      <c r="F464" s="65" t="s">
        <v>108</v>
      </c>
      <c r="G464" s="66">
        <v>3.125E-2</v>
      </c>
      <c r="H464" s="67">
        <v>786.43809534108379</v>
      </c>
      <c r="I464" s="85">
        <f t="shared" si="8"/>
        <v>24.576190479408869</v>
      </c>
      <c r="J464" s="86">
        <v>29.4465</v>
      </c>
      <c r="K464" s="85">
        <f t="shared" si="9"/>
        <v>0.83460480802162795</v>
      </c>
      <c r="L464" s="68" t="str">
        <f>VLOOKUP(O464,[6]Consolidado!$B:$E,2,FALSE)</f>
        <v>Dave Jacoby</v>
      </c>
      <c r="M464" s="69" t="str">
        <f>VLOOKUP(O464,[6]Consolidado!$B:$E,3,FALSE)</f>
        <v>Crucero Side table</v>
      </c>
      <c r="N464" s="70" t="str">
        <f>VLOOKUP(O464,[6]Consolidado!$B:$H,7,FALSE)</f>
        <v>Enero</v>
      </c>
      <c r="O464" s="62">
        <v>121</v>
      </c>
    </row>
    <row r="465" spans="1:15" s="71" customFormat="1" ht="16.5" customHeight="1" outlineLevel="1" x14ac:dyDescent="0.2">
      <c r="A465" s="60" t="s">
        <v>603</v>
      </c>
      <c r="B465" s="61">
        <v>42740</v>
      </c>
      <c r="C465" s="62"/>
      <c r="D465" s="63" t="str">
        <f>VLOOKUP(O465,[6]Consolidado!$B:$E,4,FALSE)</f>
        <v>Finalizada</v>
      </c>
      <c r="E465" s="64" t="s">
        <v>25</v>
      </c>
      <c r="F465" s="65" t="s">
        <v>110</v>
      </c>
      <c r="G465" s="66">
        <v>3.125E-2</v>
      </c>
      <c r="H465" s="67">
        <v>1236.5080948219829</v>
      </c>
      <c r="I465" s="85">
        <f t="shared" si="8"/>
        <v>38.640877963186966</v>
      </c>
      <c r="J465" s="86">
        <v>29.4465</v>
      </c>
      <c r="K465" s="85">
        <f t="shared" si="9"/>
        <v>1.3122400951959305</v>
      </c>
      <c r="L465" s="68" t="str">
        <f>VLOOKUP(O465,[6]Consolidado!$B:$E,2,FALSE)</f>
        <v>Dave Jacoby</v>
      </c>
      <c r="M465" s="69" t="str">
        <f>VLOOKUP(O465,[6]Consolidado!$B:$E,3,FALSE)</f>
        <v>Crucero Side table</v>
      </c>
      <c r="N465" s="70" t="str">
        <f>VLOOKUP(O465,[6]Consolidado!$B:$H,7,FALSE)</f>
        <v>Enero</v>
      </c>
      <c r="O465" s="62">
        <v>121</v>
      </c>
    </row>
    <row r="466" spans="1:15" s="71" customFormat="1" ht="16.5" customHeight="1" outlineLevel="1" x14ac:dyDescent="0.2">
      <c r="A466" s="60" t="s">
        <v>603</v>
      </c>
      <c r="B466" s="61">
        <v>42740</v>
      </c>
      <c r="C466" s="62"/>
      <c r="D466" s="63" t="str">
        <f>VLOOKUP(O466,[6]Consolidado!$B:$E,4,FALSE)</f>
        <v>Finalizada</v>
      </c>
      <c r="E466" s="64" t="s">
        <v>25</v>
      </c>
      <c r="F466" s="65" t="s">
        <v>119</v>
      </c>
      <c r="G466" s="66">
        <v>3.125E-2</v>
      </c>
      <c r="H466" s="67">
        <v>561.79359675853595</v>
      </c>
      <c r="I466" s="85">
        <f t="shared" si="8"/>
        <v>17.556049898704249</v>
      </c>
      <c r="J466" s="86">
        <v>29.4465</v>
      </c>
      <c r="K466" s="85">
        <f t="shared" si="9"/>
        <v>0.59620158248702726</v>
      </c>
      <c r="L466" s="68" t="str">
        <f>VLOOKUP(O466,[6]Consolidado!$B:$E,2,FALSE)</f>
        <v>Dave Jacoby</v>
      </c>
      <c r="M466" s="69" t="str">
        <f>VLOOKUP(O466,[6]Consolidado!$B:$E,3,FALSE)</f>
        <v>Crucero Side table</v>
      </c>
      <c r="N466" s="70" t="str">
        <f>VLOOKUP(O466,[6]Consolidado!$B:$H,7,FALSE)</f>
        <v>Enero</v>
      </c>
      <c r="O466" s="62">
        <v>121</v>
      </c>
    </row>
    <row r="467" spans="1:15" s="71" customFormat="1" ht="16.5" customHeight="1" outlineLevel="1" x14ac:dyDescent="0.2">
      <c r="A467" s="60" t="s">
        <v>603</v>
      </c>
      <c r="B467" s="61">
        <v>42740</v>
      </c>
      <c r="C467" s="62"/>
      <c r="D467" s="63" t="str">
        <f>VLOOKUP(O467,[6]Consolidado!$B:$E,4,FALSE)</f>
        <v>Finalizada</v>
      </c>
      <c r="E467" s="64" t="s">
        <v>25</v>
      </c>
      <c r="F467" s="65" t="s">
        <v>109</v>
      </c>
      <c r="G467" s="66">
        <v>9.375E-2</v>
      </c>
      <c r="H467" s="67">
        <v>1040.6452104491832</v>
      </c>
      <c r="I467" s="85">
        <f t="shared" si="8"/>
        <v>97.560488479610925</v>
      </c>
      <c r="J467" s="86">
        <v>29.4465</v>
      </c>
      <c r="K467" s="85">
        <f t="shared" si="9"/>
        <v>3.3131437854961003</v>
      </c>
      <c r="L467" s="68" t="str">
        <f>VLOOKUP(O467,[6]Consolidado!$B:$E,2,FALSE)</f>
        <v>Dave Jacoby</v>
      </c>
      <c r="M467" s="69" t="str">
        <f>VLOOKUP(O467,[6]Consolidado!$B:$E,3,FALSE)</f>
        <v>Crucero Side table</v>
      </c>
      <c r="N467" s="70" t="str">
        <f>VLOOKUP(O467,[6]Consolidado!$B:$H,7,FALSE)</f>
        <v>Enero</v>
      </c>
      <c r="O467" s="62">
        <v>121</v>
      </c>
    </row>
    <row r="468" spans="1:15" s="71" customFormat="1" ht="16.5" customHeight="1" outlineLevel="1" x14ac:dyDescent="0.2">
      <c r="A468" s="60" t="s">
        <v>603</v>
      </c>
      <c r="B468" s="61">
        <v>42740</v>
      </c>
      <c r="C468" s="62"/>
      <c r="D468" s="63" t="str">
        <f>VLOOKUP(O468,[6]Consolidado!$B:$E,4,FALSE)</f>
        <v>Finalizada</v>
      </c>
      <c r="E468" s="64" t="s">
        <v>25</v>
      </c>
      <c r="F468" s="65" t="s">
        <v>110</v>
      </c>
      <c r="G468" s="66">
        <v>6.25E-2</v>
      </c>
      <c r="H468" s="67">
        <v>1236.5080948219829</v>
      </c>
      <c r="I468" s="85">
        <f t="shared" si="8"/>
        <v>77.281755926373933</v>
      </c>
      <c r="J468" s="86">
        <v>29.4465</v>
      </c>
      <c r="K468" s="85">
        <f t="shared" si="9"/>
        <v>2.6244801903918611</v>
      </c>
      <c r="L468" s="68" t="str">
        <f>VLOOKUP(O468,[6]Consolidado!$B:$E,2,FALSE)</f>
        <v>Dave Jacoby</v>
      </c>
      <c r="M468" s="69" t="str">
        <f>VLOOKUP(O468,[6]Consolidado!$B:$E,3,FALSE)</f>
        <v>Crucero Side table</v>
      </c>
      <c r="N468" s="70" t="str">
        <f>VLOOKUP(O468,[6]Consolidado!$B:$H,7,FALSE)</f>
        <v>Enero</v>
      </c>
      <c r="O468" s="62">
        <v>121</v>
      </c>
    </row>
    <row r="469" spans="1:15" s="71" customFormat="1" ht="16.5" customHeight="1" outlineLevel="1" x14ac:dyDescent="0.2">
      <c r="A469" s="60" t="s">
        <v>603</v>
      </c>
      <c r="B469" s="61">
        <v>42740</v>
      </c>
      <c r="C469" s="62"/>
      <c r="D469" s="63" t="str">
        <f>VLOOKUP(O469,[6]Consolidado!$B:$E,4,FALSE)</f>
        <v>Finalizada</v>
      </c>
      <c r="E469" s="64" t="s">
        <v>25</v>
      </c>
      <c r="F469" s="65" t="s">
        <v>119</v>
      </c>
      <c r="G469" s="66">
        <v>6.25E-2</v>
      </c>
      <c r="H469" s="67">
        <v>561.79359675853595</v>
      </c>
      <c r="I469" s="85">
        <f t="shared" si="8"/>
        <v>35.112099797408497</v>
      </c>
      <c r="J469" s="86">
        <v>29.4465</v>
      </c>
      <c r="K469" s="85">
        <f t="shared" si="9"/>
        <v>1.1924031649740545</v>
      </c>
      <c r="L469" s="68" t="str">
        <f>VLOOKUP(O469,[6]Consolidado!$B:$E,2,FALSE)</f>
        <v>Dave Jacoby</v>
      </c>
      <c r="M469" s="69" t="str">
        <f>VLOOKUP(O469,[6]Consolidado!$B:$E,3,FALSE)</f>
        <v>Crucero Side table</v>
      </c>
      <c r="N469" s="70" t="str">
        <f>VLOOKUP(O469,[6]Consolidado!$B:$H,7,FALSE)</f>
        <v>Enero</v>
      </c>
      <c r="O469" s="62">
        <v>121</v>
      </c>
    </row>
    <row r="470" spans="1:15" s="71" customFormat="1" ht="16.5" customHeight="1" outlineLevel="1" x14ac:dyDescent="0.2">
      <c r="A470" s="60" t="s">
        <v>603</v>
      </c>
      <c r="B470" s="61">
        <v>42740</v>
      </c>
      <c r="C470" s="62"/>
      <c r="D470" s="63" t="str">
        <f>VLOOKUP(O470,[6]Consolidado!$B:$E,4,FALSE)</f>
        <v>Finalizada</v>
      </c>
      <c r="E470" s="64" t="s">
        <v>25</v>
      </c>
      <c r="F470" s="65" t="s">
        <v>201</v>
      </c>
      <c r="G470" s="66">
        <v>6.25E-2</v>
      </c>
      <c r="H470" s="67">
        <v>854.43999999999994</v>
      </c>
      <c r="I470" s="85">
        <f t="shared" si="8"/>
        <v>53.402499999999996</v>
      </c>
      <c r="J470" s="86">
        <v>29.4465</v>
      </c>
      <c r="K470" s="85">
        <f t="shared" si="9"/>
        <v>1.8135432054743346</v>
      </c>
      <c r="L470" s="68" t="str">
        <f>VLOOKUP(O470,[6]Consolidado!$B:$E,2,FALSE)</f>
        <v>Dave Jacoby</v>
      </c>
      <c r="M470" s="69" t="str">
        <f>VLOOKUP(O470,[6]Consolidado!$B:$E,3,FALSE)</f>
        <v>Crucero Side table</v>
      </c>
      <c r="N470" s="70" t="str">
        <f>VLOOKUP(O470,[6]Consolidado!$B:$H,7,FALSE)</f>
        <v>Enero</v>
      </c>
      <c r="O470" s="62">
        <v>121</v>
      </c>
    </row>
    <row r="471" spans="1:15" s="71" customFormat="1" ht="16.5" customHeight="1" outlineLevel="1" x14ac:dyDescent="0.2">
      <c r="A471" s="60" t="s">
        <v>603</v>
      </c>
      <c r="B471" s="61">
        <v>42758</v>
      </c>
      <c r="C471" s="62"/>
      <c r="D471" s="63" t="str">
        <f>VLOOKUP(O471,[6]Consolidado!$B:$E,4,FALSE)</f>
        <v>En Proceso</v>
      </c>
      <c r="E471" s="64" t="s">
        <v>25</v>
      </c>
      <c r="F471" s="65" t="s">
        <v>133</v>
      </c>
      <c r="G471" s="66">
        <v>-0.375</v>
      </c>
      <c r="H471" s="67">
        <v>10.23468459090909</v>
      </c>
      <c r="I471" s="85">
        <f t="shared" si="8"/>
        <v>-3.8380067215909088</v>
      </c>
      <c r="J471" s="86">
        <v>29.4465</v>
      </c>
      <c r="K471" s="85">
        <f t="shared" si="9"/>
        <v>-0.13033829900296839</v>
      </c>
      <c r="L471" s="68" t="str">
        <f>VLOOKUP(O471,[6]Consolidado!$B:$E,2,FALSE)</f>
        <v>Acabado</v>
      </c>
      <c r="M471" s="69" t="str">
        <f>VLOOKUP(O471,[6]Consolidado!$B:$E,3,FALSE)</f>
        <v>Material de acabado pendiente de distribuir</v>
      </c>
      <c r="N471" s="70">
        <f>VLOOKUP(O471,[6]Consolidado!$B:$H,7,FALSE)</f>
        <v>0</v>
      </c>
      <c r="O471" s="62" t="s">
        <v>290</v>
      </c>
    </row>
    <row r="472" spans="1:15" s="71" customFormat="1" ht="16.5" customHeight="1" outlineLevel="1" x14ac:dyDescent="0.2">
      <c r="A472" s="60" t="s">
        <v>603</v>
      </c>
      <c r="B472" s="61">
        <v>42758</v>
      </c>
      <c r="C472" s="62"/>
      <c r="D472" s="63" t="str">
        <f>VLOOKUP(O472,[6]Consolidado!$B:$E,4,FALSE)</f>
        <v>En Proceso</v>
      </c>
      <c r="E472" s="64" t="s">
        <v>25</v>
      </c>
      <c r="F472" s="65" t="s">
        <v>284</v>
      </c>
      <c r="G472" s="66">
        <v>-1.125</v>
      </c>
      <c r="H472" s="67">
        <v>79.663885714285712</v>
      </c>
      <c r="I472" s="85">
        <f t="shared" si="8"/>
        <v>-89.621871428571424</v>
      </c>
      <c r="J472" s="86">
        <v>29.4465</v>
      </c>
      <c r="K472" s="85">
        <f t="shared" si="9"/>
        <v>-3.0435491969698072</v>
      </c>
      <c r="L472" s="68" t="str">
        <f>VLOOKUP(O472,[6]Consolidado!$B:$E,2,FALSE)</f>
        <v>Acabado</v>
      </c>
      <c r="M472" s="69" t="str">
        <f>VLOOKUP(O472,[6]Consolidado!$B:$E,3,FALSE)</f>
        <v>Material de acabado pendiente de distribuir</v>
      </c>
      <c r="N472" s="70">
        <f>VLOOKUP(O472,[6]Consolidado!$B:$H,7,FALSE)</f>
        <v>0</v>
      </c>
      <c r="O472" s="62" t="s">
        <v>290</v>
      </c>
    </row>
    <row r="473" spans="1:15" s="71" customFormat="1" ht="16.5" customHeight="1" outlineLevel="1" x14ac:dyDescent="0.2">
      <c r="A473" s="60" t="s">
        <v>603</v>
      </c>
      <c r="B473" s="61">
        <v>42758</v>
      </c>
      <c r="C473" s="62"/>
      <c r="D473" s="63" t="str">
        <f>VLOOKUP(O473,[6]Consolidado!$B:$E,4,FALSE)</f>
        <v>En Proceso</v>
      </c>
      <c r="E473" s="64" t="s">
        <v>25</v>
      </c>
      <c r="F473" s="65" t="s">
        <v>147</v>
      </c>
      <c r="G473" s="66">
        <v>-2.125</v>
      </c>
      <c r="H473" s="67">
        <v>36.844222819259258</v>
      </c>
      <c r="I473" s="85">
        <f t="shared" si="8"/>
        <v>-78.293973490925922</v>
      </c>
      <c r="J473" s="86">
        <v>29.4465</v>
      </c>
      <c r="K473" s="85">
        <f t="shared" si="9"/>
        <v>-2.6588549909471726</v>
      </c>
      <c r="L473" s="68" t="str">
        <f>VLOOKUP(O473,[6]Consolidado!$B:$E,2,FALSE)</f>
        <v>Acabado</v>
      </c>
      <c r="M473" s="69" t="str">
        <f>VLOOKUP(O473,[6]Consolidado!$B:$E,3,FALSE)</f>
        <v>Material de acabado pendiente de distribuir</v>
      </c>
      <c r="N473" s="70">
        <f>VLOOKUP(O473,[6]Consolidado!$B:$H,7,FALSE)</f>
        <v>0</v>
      </c>
      <c r="O473" s="62" t="s">
        <v>290</v>
      </c>
    </row>
    <row r="474" spans="1:15" s="71" customFormat="1" ht="16.5" customHeight="1" outlineLevel="1" x14ac:dyDescent="0.2">
      <c r="A474" s="60" t="s">
        <v>603</v>
      </c>
      <c r="B474" s="61">
        <v>42758</v>
      </c>
      <c r="C474" s="62"/>
      <c r="D474" s="63" t="str">
        <f>VLOOKUP(O474,[6]Consolidado!$B:$E,4,FALSE)</f>
        <v>En Proceso</v>
      </c>
      <c r="E474" s="64" t="s">
        <v>25</v>
      </c>
      <c r="F474" s="65" t="s">
        <v>254</v>
      </c>
      <c r="G474" s="66">
        <v>-5.25</v>
      </c>
      <c r="H474" s="67">
        <v>280.80597278596491</v>
      </c>
      <c r="I474" s="85">
        <f t="shared" si="8"/>
        <v>-1474.2313571263157</v>
      </c>
      <c r="J474" s="86">
        <v>29.4465</v>
      </c>
      <c r="K474" s="85">
        <f t="shared" si="9"/>
        <v>-50.064739684727073</v>
      </c>
      <c r="L474" s="68" t="str">
        <f>VLOOKUP(O474,[6]Consolidado!$B:$E,2,FALSE)</f>
        <v>Acabado</v>
      </c>
      <c r="M474" s="69" t="str">
        <f>VLOOKUP(O474,[6]Consolidado!$B:$E,3,FALSE)</f>
        <v>Material de acabado pendiente de distribuir</v>
      </c>
      <c r="N474" s="70">
        <f>VLOOKUP(O474,[6]Consolidado!$B:$H,7,FALSE)</f>
        <v>0</v>
      </c>
      <c r="O474" s="62" t="s">
        <v>290</v>
      </c>
    </row>
    <row r="475" spans="1:15" s="71" customFormat="1" ht="16.5" customHeight="1" outlineLevel="1" x14ac:dyDescent="0.2">
      <c r="A475" s="60" t="s">
        <v>603</v>
      </c>
      <c r="B475" s="61">
        <v>42758</v>
      </c>
      <c r="C475" s="62"/>
      <c r="D475" s="63" t="str">
        <f>VLOOKUP(O475,[6]Consolidado!$B:$E,4,FALSE)</f>
        <v>En Proceso</v>
      </c>
      <c r="E475" s="64" t="s">
        <v>25</v>
      </c>
      <c r="F475" s="65" t="s">
        <v>108</v>
      </c>
      <c r="G475" s="66">
        <v>-1.46875</v>
      </c>
      <c r="H475" s="67">
        <v>786.43809534108379</v>
      </c>
      <c r="I475" s="85">
        <f t="shared" si="8"/>
        <v>-1155.0809525322168</v>
      </c>
      <c r="J475" s="86">
        <v>29.4465</v>
      </c>
      <c r="K475" s="85">
        <f t="shared" si="9"/>
        <v>-39.226425977016511</v>
      </c>
      <c r="L475" s="68" t="str">
        <f>VLOOKUP(O475,[6]Consolidado!$B:$E,2,FALSE)</f>
        <v>Acabado</v>
      </c>
      <c r="M475" s="69" t="str">
        <f>VLOOKUP(O475,[6]Consolidado!$B:$E,3,FALSE)</f>
        <v>Material de acabado pendiente de distribuir</v>
      </c>
      <c r="N475" s="70">
        <f>VLOOKUP(O475,[6]Consolidado!$B:$H,7,FALSE)</f>
        <v>0</v>
      </c>
      <c r="O475" s="62" t="s">
        <v>290</v>
      </c>
    </row>
    <row r="476" spans="1:15" s="71" customFormat="1" ht="16.5" customHeight="1" outlineLevel="1" x14ac:dyDescent="0.2">
      <c r="A476" s="60" t="s">
        <v>603</v>
      </c>
      <c r="B476" s="61">
        <v>42758</v>
      </c>
      <c r="C476" s="62"/>
      <c r="D476" s="63" t="str">
        <f>VLOOKUP(O476,[6]Consolidado!$B:$E,4,FALSE)</f>
        <v>En Proceso</v>
      </c>
      <c r="E476" s="64" t="s">
        <v>25</v>
      </c>
      <c r="F476" s="65" t="s">
        <v>109</v>
      </c>
      <c r="G476" s="66">
        <v>-0.71875</v>
      </c>
      <c r="H476" s="67">
        <v>1040.6452104491832</v>
      </c>
      <c r="I476" s="85">
        <f t="shared" si="8"/>
        <v>-747.96374501035041</v>
      </c>
      <c r="J476" s="86">
        <v>29.4465</v>
      </c>
      <c r="K476" s="85">
        <f t="shared" si="9"/>
        <v>-25.400769022136771</v>
      </c>
      <c r="L476" s="68" t="str">
        <f>VLOOKUP(O476,[6]Consolidado!$B:$E,2,FALSE)</f>
        <v>Acabado</v>
      </c>
      <c r="M476" s="69" t="str">
        <f>VLOOKUP(O476,[6]Consolidado!$B:$E,3,FALSE)</f>
        <v>Material de acabado pendiente de distribuir</v>
      </c>
      <c r="N476" s="70">
        <f>VLOOKUP(O476,[6]Consolidado!$B:$H,7,FALSE)</f>
        <v>0</v>
      </c>
      <c r="O476" s="62" t="s">
        <v>290</v>
      </c>
    </row>
    <row r="477" spans="1:15" s="71" customFormat="1" ht="16.5" customHeight="1" outlineLevel="1" x14ac:dyDescent="0.2">
      <c r="A477" s="60" t="s">
        <v>603</v>
      </c>
      <c r="B477" s="61">
        <v>42758</v>
      </c>
      <c r="C477" s="62"/>
      <c r="D477" s="63" t="str">
        <f>VLOOKUP(O477,[6]Consolidado!$B:$E,4,FALSE)</f>
        <v>En Proceso</v>
      </c>
      <c r="E477" s="64" t="s">
        <v>25</v>
      </c>
      <c r="F477" s="65" t="s">
        <v>119</v>
      </c>
      <c r="G477" s="66">
        <v>-1.40625</v>
      </c>
      <c r="H477" s="67">
        <v>561.79359675853595</v>
      </c>
      <c r="I477" s="85">
        <f t="shared" si="8"/>
        <v>-790.02224544169121</v>
      </c>
      <c r="J477" s="86">
        <v>29.4465</v>
      </c>
      <c r="K477" s="85">
        <f t="shared" si="9"/>
        <v>-26.829071211916229</v>
      </c>
      <c r="L477" s="68" t="str">
        <f>VLOOKUP(O477,[6]Consolidado!$B:$E,2,FALSE)</f>
        <v>Acabado</v>
      </c>
      <c r="M477" s="69" t="str">
        <f>VLOOKUP(O477,[6]Consolidado!$B:$E,3,FALSE)</f>
        <v>Material de acabado pendiente de distribuir</v>
      </c>
      <c r="N477" s="70">
        <f>VLOOKUP(O477,[6]Consolidado!$B:$H,7,FALSE)</f>
        <v>0</v>
      </c>
      <c r="O477" s="62" t="s">
        <v>290</v>
      </c>
    </row>
    <row r="478" spans="1:15" s="71" customFormat="1" ht="16.5" customHeight="1" outlineLevel="1" x14ac:dyDescent="0.2">
      <c r="A478" s="60" t="s">
        <v>603</v>
      </c>
      <c r="B478" s="61">
        <v>42758</v>
      </c>
      <c r="C478" s="62"/>
      <c r="D478" s="63" t="str">
        <f>VLOOKUP(O478,[6]Consolidado!$B:$E,4,FALSE)</f>
        <v>En Proceso</v>
      </c>
      <c r="E478" s="64" t="s">
        <v>25</v>
      </c>
      <c r="F478" s="65" t="s">
        <v>110</v>
      </c>
      <c r="G478" s="66">
        <v>-1.09375</v>
      </c>
      <c r="H478" s="67">
        <v>1236.5080948219829</v>
      </c>
      <c r="I478" s="85">
        <f t="shared" si="8"/>
        <v>-1352.4307287115439</v>
      </c>
      <c r="J478" s="86">
        <v>29.4465</v>
      </c>
      <c r="K478" s="85">
        <f t="shared" si="9"/>
        <v>-45.928403331857567</v>
      </c>
      <c r="L478" s="68" t="str">
        <f>VLOOKUP(O478,[6]Consolidado!$B:$E,2,FALSE)</f>
        <v>Acabado</v>
      </c>
      <c r="M478" s="69" t="str">
        <f>VLOOKUP(O478,[6]Consolidado!$B:$E,3,FALSE)</f>
        <v>Material de acabado pendiente de distribuir</v>
      </c>
      <c r="N478" s="70">
        <f>VLOOKUP(O478,[6]Consolidado!$B:$H,7,FALSE)</f>
        <v>0</v>
      </c>
      <c r="O478" s="62" t="s">
        <v>290</v>
      </c>
    </row>
    <row r="479" spans="1:15" s="71" customFormat="1" ht="16.5" customHeight="1" outlineLevel="1" x14ac:dyDescent="0.2">
      <c r="A479" s="60" t="s">
        <v>603</v>
      </c>
      <c r="B479" s="61">
        <v>42758</v>
      </c>
      <c r="C479" s="62"/>
      <c r="D479" s="63" t="str">
        <f>VLOOKUP(O479,[6]Consolidado!$B:$E,4,FALSE)</f>
        <v>En Proceso</v>
      </c>
      <c r="E479" s="64" t="s">
        <v>25</v>
      </c>
      <c r="F479" s="65" t="s">
        <v>99</v>
      </c>
      <c r="G479" s="66">
        <v>-0.875</v>
      </c>
      <c r="H479" s="67">
        <v>332.53741935483873</v>
      </c>
      <c r="I479" s="85">
        <f t="shared" si="8"/>
        <v>-290.9702419354839</v>
      </c>
      <c r="J479" s="86">
        <v>29.4465</v>
      </c>
      <c r="K479" s="85">
        <f t="shared" si="9"/>
        <v>-9.8813183887892926</v>
      </c>
      <c r="L479" s="68" t="str">
        <f>VLOOKUP(O479,[6]Consolidado!$B:$E,2,FALSE)</f>
        <v>Acabado</v>
      </c>
      <c r="M479" s="69" t="str">
        <f>VLOOKUP(O479,[6]Consolidado!$B:$E,3,FALSE)</f>
        <v>Material de acabado pendiente de distribuir</v>
      </c>
      <c r="N479" s="70">
        <f>VLOOKUP(O479,[6]Consolidado!$B:$H,7,FALSE)</f>
        <v>0</v>
      </c>
      <c r="O479" s="62" t="s">
        <v>290</v>
      </c>
    </row>
    <row r="480" spans="1:15" s="71" customFormat="1" ht="16.5" customHeight="1" outlineLevel="1" x14ac:dyDescent="0.2">
      <c r="A480" s="60" t="s">
        <v>603</v>
      </c>
      <c r="B480" s="61">
        <v>42758</v>
      </c>
      <c r="C480" s="62"/>
      <c r="D480" s="63" t="str">
        <f>VLOOKUP(O480,[6]Consolidado!$B:$E,4,FALSE)</f>
        <v>Finalizada</v>
      </c>
      <c r="E480" s="64" t="s">
        <v>25</v>
      </c>
      <c r="F480" s="65" t="s">
        <v>133</v>
      </c>
      <c r="G480" s="66">
        <v>0.375</v>
      </c>
      <c r="H480" s="67">
        <v>10.23468459090909</v>
      </c>
      <c r="I480" s="85">
        <f t="shared" si="8"/>
        <v>3.8380067215909088</v>
      </c>
      <c r="J480" s="86">
        <v>29.4465</v>
      </c>
      <c r="K480" s="85">
        <f t="shared" si="9"/>
        <v>0.13033829900296839</v>
      </c>
      <c r="L480" s="68" t="str">
        <f>VLOOKUP(O480,[6]Consolidado!$B:$E,2,FALSE)</f>
        <v>Manhattan west</v>
      </c>
      <c r="M480" s="69" t="str">
        <f>VLOOKUP(O480,[6]Consolidado!$B:$E,3,FALSE)</f>
        <v>F-118 Communal table @ library</v>
      </c>
      <c r="N480" s="70" t="str">
        <f>VLOOKUP(O480,[6]Consolidado!$B:$H,7,FALSE)</f>
        <v>Enero</v>
      </c>
      <c r="O480" s="62">
        <v>81</v>
      </c>
    </row>
    <row r="481" spans="1:15" s="71" customFormat="1" ht="16.5" customHeight="1" outlineLevel="1" x14ac:dyDescent="0.2">
      <c r="A481" s="60" t="s">
        <v>603</v>
      </c>
      <c r="B481" s="61">
        <v>42758</v>
      </c>
      <c r="C481" s="62"/>
      <c r="D481" s="63" t="str">
        <f>VLOOKUP(O481,[6]Consolidado!$B:$E,4,FALSE)</f>
        <v>Finalizada</v>
      </c>
      <c r="E481" s="64" t="s">
        <v>25</v>
      </c>
      <c r="F481" s="65" t="s">
        <v>284</v>
      </c>
      <c r="G481" s="66">
        <v>1.125</v>
      </c>
      <c r="H481" s="67">
        <v>79.663885714285712</v>
      </c>
      <c r="I481" s="85">
        <f t="shared" si="8"/>
        <v>89.621871428571424</v>
      </c>
      <c r="J481" s="86">
        <v>29.4465</v>
      </c>
      <c r="K481" s="85">
        <f t="shared" si="9"/>
        <v>3.0435491969698072</v>
      </c>
      <c r="L481" s="68" t="str">
        <f>VLOOKUP(O481,[6]Consolidado!$B:$E,2,FALSE)</f>
        <v>Manhattan west</v>
      </c>
      <c r="M481" s="69" t="str">
        <f>VLOOKUP(O481,[6]Consolidado!$B:$E,3,FALSE)</f>
        <v>F-118 Communal table @ library</v>
      </c>
      <c r="N481" s="70" t="str">
        <f>VLOOKUP(O481,[6]Consolidado!$B:$H,7,FALSE)</f>
        <v>Enero</v>
      </c>
      <c r="O481" s="62">
        <v>81</v>
      </c>
    </row>
    <row r="482" spans="1:15" s="71" customFormat="1" ht="16.5" customHeight="1" outlineLevel="1" x14ac:dyDescent="0.2">
      <c r="A482" s="60" t="s">
        <v>603</v>
      </c>
      <c r="B482" s="61">
        <v>42758</v>
      </c>
      <c r="C482" s="62"/>
      <c r="D482" s="63" t="str">
        <f>VLOOKUP(O482,[6]Consolidado!$B:$E,4,FALSE)</f>
        <v>Finalizada</v>
      </c>
      <c r="E482" s="64" t="s">
        <v>25</v>
      </c>
      <c r="F482" s="65" t="s">
        <v>147</v>
      </c>
      <c r="G482" s="66">
        <v>2.125</v>
      </c>
      <c r="H482" s="67">
        <v>36.844222819259258</v>
      </c>
      <c r="I482" s="85">
        <f t="shared" si="8"/>
        <v>78.293973490925922</v>
      </c>
      <c r="J482" s="86">
        <v>29.4465</v>
      </c>
      <c r="K482" s="85">
        <f t="shared" si="9"/>
        <v>2.6588549909471726</v>
      </c>
      <c r="L482" s="68" t="str">
        <f>VLOOKUP(O482,[6]Consolidado!$B:$E,2,FALSE)</f>
        <v>Manhattan west</v>
      </c>
      <c r="M482" s="69" t="str">
        <f>VLOOKUP(O482,[6]Consolidado!$B:$E,3,FALSE)</f>
        <v>F-118 Communal table @ library</v>
      </c>
      <c r="N482" s="70" t="str">
        <f>VLOOKUP(O482,[6]Consolidado!$B:$H,7,FALSE)</f>
        <v>Enero</v>
      </c>
      <c r="O482" s="62">
        <v>81</v>
      </c>
    </row>
    <row r="483" spans="1:15" s="71" customFormat="1" ht="16.5" customHeight="1" outlineLevel="1" x14ac:dyDescent="0.2">
      <c r="A483" s="60" t="s">
        <v>603</v>
      </c>
      <c r="B483" s="61">
        <v>42758</v>
      </c>
      <c r="C483" s="62"/>
      <c r="D483" s="63" t="str">
        <f>VLOOKUP(O483,[6]Consolidado!$B:$E,4,FALSE)</f>
        <v>Finalizada</v>
      </c>
      <c r="E483" s="64" t="s">
        <v>25</v>
      </c>
      <c r="F483" s="65" t="s">
        <v>254</v>
      </c>
      <c r="G483" s="66">
        <v>5.25</v>
      </c>
      <c r="H483" s="67">
        <v>280.80597278596491</v>
      </c>
      <c r="I483" s="85">
        <f t="shared" si="8"/>
        <v>1474.2313571263157</v>
      </c>
      <c r="J483" s="86">
        <v>29.4465</v>
      </c>
      <c r="K483" s="85">
        <f t="shared" si="9"/>
        <v>50.064739684727073</v>
      </c>
      <c r="L483" s="68" t="str">
        <f>VLOOKUP(O483,[6]Consolidado!$B:$E,2,FALSE)</f>
        <v>Manhattan west</v>
      </c>
      <c r="M483" s="69" t="str">
        <f>VLOOKUP(O483,[6]Consolidado!$B:$E,3,FALSE)</f>
        <v>F-118 Communal table @ library</v>
      </c>
      <c r="N483" s="70" t="str">
        <f>VLOOKUP(O483,[6]Consolidado!$B:$H,7,FALSE)</f>
        <v>Enero</v>
      </c>
      <c r="O483" s="62">
        <v>81</v>
      </c>
    </row>
    <row r="484" spans="1:15" s="71" customFormat="1" ht="16.5" customHeight="1" outlineLevel="1" x14ac:dyDescent="0.2">
      <c r="A484" s="60" t="s">
        <v>603</v>
      </c>
      <c r="B484" s="61">
        <v>42758</v>
      </c>
      <c r="C484" s="62"/>
      <c r="D484" s="63" t="str">
        <f>VLOOKUP(O484,[6]Consolidado!$B:$E,4,FALSE)</f>
        <v>Finalizada</v>
      </c>
      <c r="E484" s="64" t="s">
        <v>25</v>
      </c>
      <c r="F484" s="65" t="s">
        <v>108</v>
      </c>
      <c r="G484" s="66">
        <v>1.46875</v>
      </c>
      <c r="H484" s="67">
        <v>786.43809534108379</v>
      </c>
      <c r="I484" s="85">
        <f t="shared" si="8"/>
        <v>1155.0809525322168</v>
      </c>
      <c r="J484" s="86">
        <v>29.4465</v>
      </c>
      <c r="K484" s="85">
        <f t="shared" si="9"/>
        <v>39.226425977016511</v>
      </c>
      <c r="L484" s="68" t="str">
        <f>VLOOKUP(O484,[6]Consolidado!$B:$E,2,FALSE)</f>
        <v>Manhattan west</v>
      </c>
      <c r="M484" s="69" t="str">
        <f>VLOOKUP(O484,[6]Consolidado!$B:$E,3,FALSE)</f>
        <v>F-118 Communal table @ library</v>
      </c>
      <c r="N484" s="70" t="str">
        <f>VLOOKUP(O484,[6]Consolidado!$B:$H,7,FALSE)</f>
        <v>Enero</v>
      </c>
      <c r="O484" s="62">
        <v>81</v>
      </c>
    </row>
    <row r="485" spans="1:15" s="71" customFormat="1" ht="16.5" customHeight="1" outlineLevel="1" x14ac:dyDescent="0.2">
      <c r="A485" s="60" t="s">
        <v>603</v>
      </c>
      <c r="B485" s="61">
        <v>42758</v>
      </c>
      <c r="C485" s="62"/>
      <c r="D485" s="63" t="str">
        <f>VLOOKUP(O485,[6]Consolidado!$B:$E,4,FALSE)</f>
        <v>Finalizada</v>
      </c>
      <c r="E485" s="64" t="s">
        <v>25</v>
      </c>
      <c r="F485" s="65" t="s">
        <v>109</v>
      </c>
      <c r="G485" s="66">
        <v>0.71875</v>
      </c>
      <c r="H485" s="67">
        <v>1040.6452104491832</v>
      </c>
      <c r="I485" s="85">
        <f t="shared" si="8"/>
        <v>747.96374501035041</v>
      </c>
      <c r="J485" s="86">
        <v>29.4465</v>
      </c>
      <c r="K485" s="85">
        <f t="shared" si="9"/>
        <v>25.400769022136771</v>
      </c>
      <c r="L485" s="68" t="str">
        <f>VLOOKUP(O485,[6]Consolidado!$B:$E,2,FALSE)</f>
        <v>Manhattan west</v>
      </c>
      <c r="M485" s="69" t="str">
        <f>VLOOKUP(O485,[6]Consolidado!$B:$E,3,FALSE)</f>
        <v>F-118 Communal table @ library</v>
      </c>
      <c r="N485" s="70" t="str">
        <f>VLOOKUP(O485,[6]Consolidado!$B:$H,7,FALSE)</f>
        <v>Enero</v>
      </c>
      <c r="O485" s="62">
        <v>81</v>
      </c>
    </row>
    <row r="486" spans="1:15" s="71" customFormat="1" ht="16.5" customHeight="1" outlineLevel="1" x14ac:dyDescent="0.2">
      <c r="A486" s="60" t="s">
        <v>603</v>
      </c>
      <c r="B486" s="61">
        <v>42758</v>
      </c>
      <c r="C486" s="62"/>
      <c r="D486" s="63" t="str">
        <f>VLOOKUP(O486,[6]Consolidado!$B:$E,4,FALSE)</f>
        <v>Finalizada</v>
      </c>
      <c r="E486" s="64" t="s">
        <v>25</v>
      </c>
      <c r="F486" s="65" t="s">
        <v>119</v>
      </c>
      <c r="G486" s="66">
        <v>1.40625</v>
      </c>
      <c r="H486" s="67">
        <v>561.79359675853595</v>
      </c>
      <c r="I486" s="85">
        <f t="shared" si="8"/>
        <v>790.02224544169121</v>
      </c>
      <c r="J486" s="86">
        <v>29.4465</v>
      </c>
      <c r="K486" s="85">
        <f t="shared" si="9"/>
        <v>26.829071211916229</v>
      </c>
      <c r="L486" s="68" t="str">
        <f>VLOOKUP(O486,[6]Consolidado!$B:$E,2,FALSE)</f>
        <v>Manhattan west</v>
      </c>
      <c r="M486" s="69" t="str">
        <f>VLOOKUP(O486,[6]Consolidado!$B:$E,3,FALSE)</f>
        <v>F-118 Communal table @ library</v>
      </c>
      <c r="N486" s="70" t="str">
        <f>VLOOKUP(O486,[6]Consolidado!$B:$H,7,FALSE)</f>
        <v>Enero</v>
      </c>
      <c r="O486" s="62">
        <v>81</v>
      </c>
    </row>
    <row r="487" spans="1:15" s="71" customFormat="1" ht="16.5" customHeight="1" outlineLevel="1" x14ac:dyDescent="0.2">
      <c r="A487" s="60" t="s">
        <v>603</v>
      </c>
      <c r="B487" s="61">
        <v>42758</v>
      </c>
      <c r="C487" s="62"/>
      <c r="D487" s="63" t="str">
        <f>VLOOKUP(O487,[6]Consolidado!$B:$E,4,FALSE)</f>
        <v>Finalizada</v>
      </c>
      <c r="E487" s="64" t="s">
        <v>25</v>
      </c>
      <c r="F487" s="65" t="s">
        <v>110</v>
      </c>
      <c r="G487" s="66">
        <v>1.09375</v>
      </c>
      <c r="H487" s="67">
        <v>1236.5080948219829</v>
      </c>
      <c r="I487" s="85">
        <f t="shared" si="8"/>
        <v>1352.4307287115439</v>
      </c>
      <c r="J487" s="86">
        <v>29.4465</v>
      </c>
      <c r="K487" s="85">
        <f t="shared" si="9"/>
        <v>45.928403331857567</v>
      </c>
      <c r="L487" s="68" t="str">
        <f>VLOOKUP(O487,[6]Consolidado!$B:$E,2,FALSE)</f>
        <v>Manhattan west</v>
      </c>
      <c r="M487" s="69" t="str">
        <f>VLOOKUP(O487,[6]Consolidado!$B:$E,3,FALSE)</f>
        <v>F-118 Communal table @ library</v>
      </c>
      <c r="N487" s="70" t="str">
        <f>VLOOKUP(O487,[6]Consolidado!$B:$H,7,FALSE)</f>
        <v>Enero</v>
      </c>
      <c r="O487" s="62">
        <v>81</v>
      </c>
    </row>
    <row r="488" spans="1:15" s="71" customFormat="1" ht="16.5" customHeight="1" outlineLevel="1" x14ac:dyDescent="0.2">
      <c r="A488" s="60" t="s">
        <v>603</v>
      </c>
      <c r="B488" s="61">
        <v>42758</v>
      </c>
      <c r="C488" s="62"/>
      <c r="D488" s="63" t="str">
        <f>VLOOKUP(O488,[6]Consolidado!$B:$E,4,FALSE)</f>
        <v>Finalizada</v>
      </c>
      <c r="E488" s="64" t="s">
        <v>25</v>
      </c>
      <c r="F488" s="65" t="s">
        <v>99</v>
      </c>
      <c r="G488" s="66">
        <v>0.875</v>
      </c>
      <c r="H488" s="67">
        <v>332.53741935483873</v>
      </c>
      <c r="I488" s="85">
        <f t="shared" si="8"/>
        <v>290.9702419354839</v>
      </c>
      <c r="J488" s="86">
        <v>29.4465</v>
      </c>
      <c r="K488" s="85">
        <f t="shared" si="9"/>
        <v>9.8813183887892926</v>
      </c>
      <c r="L488" s="68" t="str">
        <f>VLOOKUP(O488,[6]Consolidado!$B:$E,2,FALSE)</f>
        <v>Manhattan west</v>
      </c>
      <c r="M488" s="69" t="str">
        <f>VLOOKUP(O488,[6]Consolidado!$B:$E,3,FALSE)</f>
        <v>F-118 Communal table @ library</v>
      </c>
      <c r="N488" s="70" t="str">
        <f>VLOOKUP(O488,[6]Consolidado!$B:$H,7,FALSE)</f>
        <v>Enero</v>
      </c>
      <c r="O488" s="62">
        <v>81</v>
      </c>
    </row>
    <row r="489" spans="1:15" s="71" customFormat="1" ht="16.5" customHeight="1" outlineLevel="1" x14ac:dyDescent="0.2">
      <c r="A489" s="60" t="s">
        <v>603</v>
      </c>
      <c r="B489" s="61">
        <v>42758</v>
      </c>
      <c r="C489" s="62"/>
      <c r="D489" s="63" t="str">
        <f>VLOOKUP(O489,[6]Consolidado!$B:$E,4,FALSE)</f>
        <v>En Proceso</v>
      </c>
      <c r="E489" s="64" t="s">
        <v>33</v>
      </c>
      <c r="F489" s="65" t="s">
        <v>90</v>
      </c>
      <c r="G489" s="66">
        <v>-66.599999999999994</v>
      </c>
      <c r="H489" s="67">
        <v>1.5795503087258749</v>
      </c>
      <c r="I489" s="85">
        <f t="shared" si="8"/>
        <v>-105.19805056114326</v>
      </c>
      <c r="J489" s="86">
        <v>29.4465</v>
      </c>
      <c r="K489" s="85">
        <f t="shared" si="9"/>
        <v>-3.5725145793606461</v>
      </c>
      <c r="L489" s="68" t="str">
        <f>VLOOKUP(O489,[6]Consolidado!$B:$E,2,FALSE)</f>
        <v>Empaque</v>
      </c>
      <c r="M489" s="69" t="str">
        <f>VLOOKUP(O489,[6]Consolidado!$B:$E,3,FALSE)</f>
        <v>Material de empaque pendiente de distribuir</v>
      </c>
      <c r="N489" s="70">
        <f>VLOOKUP(O489,[6]Consolidado!$B:$H,7,FALSE)</f>
        <v>0</v>
      </c>
      <c r="O489" s="62" t="s">
        <v>89</v>
      </c>
    </row>
    <row r="490" spans="1:15" s="71" customFormat="1" ht="16.5" customHeight="1" outlineLevel="1" x14ac:dyDescent="0.2">
      <c r="A490" s="60" t="s">
        <v>603</v>
      </c>
      <c r="B490" s="61">
        <v>42758</v>
      </c>
      <c r="C490" s="62"/>
      <c r="D490" s="63" t="str">
        <f>VLOOKUP(O490,[6]Consolidado!$B:$E,4,FALSE)</f>
        <v>Finalizada</v>
      </c>
      <c r="E490" s="64" t="s">
        <v>33</v>
      </c>
      <c r="F490" s="65" t="s">
        <v>90</v>
      </c>
      <c r="G490" s="66">
        <v>66.599999999999994</v>
      </c>
      <c r="H490" s="67">
        <v>1.5795503087258749</v>
      </c>
      <c r="I490" s="85">
        <f t="shared" si="8"/>
        <v>105.19805056114326</v>
      </c>
      <c r="J490" s="86">
        <v>29.4465</v>
      </c>
      <c r="K490" s="85">
        <f t="shared" si="9"/>
        <v>3.5725145793606461</v>
      </c>
      <c r="L490" s="68" t="str">
        <f>VLOOKUP(O490,[6]Consolidado!$B:$E,2,FALSE)</f>
        <v>Manhattan west</v>
      </c>
      <c r="M490" s="69" t="str">
        <f>VLOOKUP(O490,[6]Consolidado!$B:$E,3,FALSE)</f>
        <v>F-118 Communal table @ library</v>
      </c>
      <c r="N490" s="70" t="str">
        <f>VLOOKUP(O490,[6]Consolidado!$B:$H,7,FALSE)</f>
        <v>Enero</v>
      </c>
      <c r="O490" s="62">
        <v>81</v>
      </c>
    </row>
    <row r="491" spans="1:15" s="71" customFormat="1" ht="16.5" customHeight="1" outlineLevel="1" x14ac:dyDescent="0.2">
      <c r="A491" s="60" t="s">
        <v>603</v>
      </c>
      <c r="B491" s="61">
        <v>42760</v>
      </c>
      <c r="C491" s="62"/>
      <c r="D491" s="63" t="str">
        <f>VLOOKUP(O491,[6]Consolidado!$B:$E,4,FALSE)</f>
        <v>En Proceso</v>
      </c>
      <c r="E491" s="64" t="s">
        <v>25</v>
      </c>
      <c r="F491" s="65" t="s">
        <v>108</v>
      </c>
      <c r="G491" s="66">
        <v>-0.875</v>
      </c>
      <c r="H491" s="67">
        <v>786.43809534108379</v>
      </c>
      <c r="I491" s="85">
        <f t="shared" si="8"/>
        <v>-688.13333342344833</v>
      </c>
      <c r="J491" s="86">
        <v>29.4465</v>
      </c>
      <c r="K491" s="85">
        <f t="shared" si="9"/>
        <v>-23.368934624605583</v>
      </c>
      <c r="L491" s="68" t="str">
        <f>VLOOKUP(O491,[6]Consolidado!$B:$E,2,FALSE)</f>
        <v>Acabado</v>
      </c>
      <c r="M491" s="69" t="str">
        <f>VLOOKUP(O491,[6]Consolidado!$B:$E,3,FALSE)</f>
        <v>Material de acabado pendiente de distribuir</v>
      </c>
      <c r="N491" s="70">
        <f>VLOOKUP(O491,[6]Consolidado!$B:$H,7,FALSE)</f>
        <v>0</v>
      </c>
      <c r="O491" s="62" t="s">
        <v>290</v>
      </c>
    </row>
    <row r="492" spans="1:15" s="71" customFormat="1" ht="16.5" customHeight="1" outlineLevel="1" x14ac:dyDescent="0.2">
      <c r="A492" s="60" t="s">
        <v>603</v>
      </c>
      <c r="B492" s="61">
        <v>42760</v>
      </c>
      <c r="C492" s="62"/>
      <c r="D492" s="63" t="str">
        <f>VLOOKUP(O492,[6]Consolidado!$B:$E,4,FALSE)</f>
        <v>En Proceso</v>
      </c>
      <c r="E492" s="64" t="s">
        <v>25</v>
      </c>
      <c r="F492" s="65" t="s">
        <v>110</v>
      </c>
      <c r="G492" s="66">
        <v>-0.6875</v>
      </c>
      <c r="H492" s="67">
        <v>1236.5080948219829</v>
      </c>
      <c r="I492" s="85">
        <f t="shared" si="8"/>
        <v>-850.0993151901132</v>
      </c>
      <c r="J492" s="86">
        <v>29.4465</v>
      </c>
      <c r="K492" s="85">
        <f t="shared" si="9"/>
        <v>-28.869282094310467</v>
      </c>
      <c r="L492" s="68" t="str">
        <f>VLOOKUP(O492,[6]Consolidado!$B:$E,2,FALSE)</f>
        <v>Acabado</v>
      </c>
      <c r="M492" s="69" t="str">
        <f>VLOOKUP(O492,[6]Consolidado!$B:$E,3,FALSE)</f>
        <v>Material de acabado pendiente de distribuir</v>
      </c>
      <c r="N492" s="70">
        <f>VLOOKUP(O492,[6]Consolidado!$B:$H,7,FALSE)</f>
        <v>0</v>
      </c>
      <c r="O492" s="62" t="s">
        <v>290</v>
      </c>
    </row>
    <row r="493" spans="1:15" s="71" customFormat="1" ht="16.5" customHeight="1" outlineLevel="1" x14ac:dyDescent="0.2">
      <c r="A493" s="60" t="s">
        <v>603</v>
      </c>
      <c r="B493" s="61">
        <v>42760</v>
      </c>
      <c r="C493" s="62"/>
      <c r="D493" s="63" t="str">
        <f>VLOOKUP(O493,[6]Consolidado!$B:$E,4,FALSE)</f>
        <v>En Proceso</v>
      </c>
      <c r="E493" s="64" t="s">
        <v>25</v>
      </c>
      <c r="F493" s="65" t="s">
        <v>119</v>
      </c>
      <c r="G493" s="66">
        <v>-0.875</v>
      </c>
      <c r="H493" s="67">
        <v>561.79359675853595</v>
      </c>
      <c r="I493" s="85">
        <f t="shared" si="8"/>
        <v>-491.56939716371897</v>
      </c>
      <c r="J493" s="86">
        <v>29.4465</v>
      </c>
      <c r="K493" s="85">
        <f t="shared" si="9"/>
        <v>-16.693644309636763</v>
      </c>
      <c r="L493" s="68" t="str">
        <f>VLOOKUP(O493,[6]Consolidado!$B:$E,2,FALSE)</f>
        <v>Acabado</v>
      </c>
      <c r="M493" s="69" t="str">
        <f>VLOOKUP(O493,[6]Consolidado!$B:$E,3,FALSE)</f>
        <v>Material de acabado pendiente de distribuir</v>
      </c>
      <c r="N493" s="70">
        <f>VLOOKUP(O493,[6]Consolidado!$B:$H,7,FALSE)</f>
        <v>0</v>
      </c>
      <c r="O493" s="62" t="s">
        <v>290</v>
      </c>
    </row>
    <row r="494" spans="1:15" s="71" customFormat="1" ht="16.5" customHeight="1" outlineLevel="1" x14ac:dyDescent="0.2">
      <c r="A494" s="60" t="s">
        <v>603</v>
      </c>
      <c r="B494" s="61">
        <v>42760</v>
      </c>
      <c r="C494" s="62"/>
      <c r="D494" s="63" t="str">
        <f>VLOOKUP(O494,[6]Consolidado!$B:$E,4,FALSE)</f>
        <v>En Proceso</v>
      </c>
      <c r="E494" s="64" t="s">
        <v>25</v>
      </c>
      <c r="F494" s="65" t="s">
        <v>254</v>
      </c>
      <c r="G494" s="66">
        <v>-2.5</v>
      </c>
      <c r="H494" s="67">
        <v>280.80597278596491</v>
      </c>
      <c r="I494" s="85">
        <f t="shared" si="8"/>
        <v>-702.01493196491231</v>
      </c>
      <c r="J494" s="86">
        <v>29.4465</v>
      </c>
      <c r="K494" s="85">
        <f t="shared" si="9"/>
        <v>-23.840352230822418</v>
      </c>
      <c r="L494" s="68" t="str">
        <f>VLOOKUP(O494,[6]Consolidado!$B:$E,2,FALSE)</f>
        <v>Acabado</v>
      </c>
      <c r="M494" s="69" t="str">
        <f>VLOOKUP(O494,[6]Consolidado!$B:$E,3,FALSE)</f>
        <v>Material de acabado pendiente de distribuir</v>
      </c>
      <c r="N494" s="70">
        <f>VLOOKUP(O494,[6]Consolidado!$B:$H,7,FALSE)</f>
        <v>0</v>
      </c>
      <c r="O494" s="62" t="s">
        <v>290</v>
      </c>
    </row>
    <row r="495" spans="1:15" s="71" customFormat="1" ht="16.5" customHeight="1" outlineLevel="1" x14ac:dyDescent="0.2">
      <c r="A495" s="60" t="s">
        <v>603</v>
      </c>
      <c r="B495" s="61">
        <v>42760</v>
      </c>
      <c r="C495" s="62"/>
      <c r="D495" s="63" t="str">
        <f>VLOOKUP(O495,[6]Consolidado!$B:$E,4,FALSE)</f>
        <v>En Proceso</v>
      </c>
      <c r="E495" s="64" t="s">
        <v>25</v>
      </c>
      <c r="F495" s="65" t="s">
        <v>606</v>
      </c>
      <c r="G495" s="66">
        <v>-1.75</v>
      </c>
      <c r="H495" s="67">
        <v>271.39076525000002</v>
      </c>
      <c r="I495" s="85">
        <f t="shared" si="8"/>
        <v>-474.93383918750004</v>
      </c>
      <c r="J495" s="86">
        <v>29.4465</v>
      </c>
      <c r="K495" s="85">
        <f t="shared" si="9"/>
        <v>-16.128702534681544</v>
      </c>
      <c r="L495" s="68" t="str">
        <f>VLOOKUP(O495,[6]Consolidado!$B:$E,2,FALSE)</f>
        <v>Acabado</v>
      </c>
      <c r="M495" s="69" t="str">
        <f>VLOOKUP(O495,[6]Consolidado!$B:$E,3,FALSE)</f>
        <v>Material de acabado pendiente de distribuir</v>
      </c>
      <c r="N495" s="70">
        <f>VLOOKUP(O495,[6]Consolidado!$B:$H,7,FALSE)</f>
        <v>0</v>
      </c>
      <c r="O495" s="62" t="s">
        <v>290</v>
      </c>
    </row>
    <row r="496" spans="1:15" s="71" customFormat="1" ht="16.5" customHeight="1" outlineLevel="1" x14ac:dyDescent="0.2">
      <c r="A496" s="60" t="s">
        <v>603</v>
      </c>
      <c r="B496" s="61">
        <v>42760</v>
      </c>
      <c r="C496" s="62"/>
      <c r="D496" s="63" t="str">
        <f>VLOOKUP(O496,[6]Consolidado!$B:$E,4,FALSE)</f>
        <v>En Proceso</v>
      </c>
      <c r="E496" s="64" t="s">
        <v>25</v>
      </c>
      <c r="F496" s="65" t="s">
        <v>133</v>
      </c>
      <c r="G496" s="66">
        <v>-0.5</v>
      </c>
      <c r="H496" s="67">
        <v>10.23468459090909</v>
      </c>
      <c r="I496" s="85">
        <f t="shared" si="8"/>
        <v>-5.1173422954545451</v>
      </c>
      <c r="J496" s="86">
        <v>29.4465</v>
      </c>
      <c r="K496" s="85">
        <f t="shared" si="9"/>
        <v>-0.17378439867062453</v>
      </c>
      <c r="L496" s="68" t="str">
        <f>VLOOKUP(O496,[6]Consolidado!$B:$E,2,FALSE)</f>
        <v>Acabado</v>
      </c>
      <c r="M496" s="69" t="str">
        <f>VLOOKUP(O496,[6]Consolidado!$B:$E,3,FALSE)</f>
        <v>Material de acabado pendiente de distribuir</v>
      </c>
      <c r="N496" s="70">
        <f>VLOOKUP(O496,[6]Consolidado!$B:$H,7,FALSE)</f>
        <v>0</v>
      </c>
      <c r="O496" s="62" t="s">
        <v>290</v>
      </c>
    </row>
    <row r="497" spans="1:15" s="71" customFormat="1" ht="16.5" customHeight="1" outlineLevel="1" x14ac:dyDescent="0.2">
      <c r="A497" s="60" t="s">
        <v>603</v>
      </c>
      <c r="B497" s="61">
        <v>42760</v>
      </c>
      <c r="C497" s="62"/>
      <c r="D497" s="63" t="str">
        <f>VLOOKUP(O497,[6]Consolidado!$B:$E,4,FALSE)</f>
        <v>En Proceso</v>
      </c>
      <c r="E497" s="64" t="s">
        <v>25</v>
      </c>
      <c r="F497" s="65" t="s">
        <v>147</v>
      </c>
      <c r="G497" s="66">
        <v>-0.75</v>
      </c>
      <c r="H497" s="67">
        <v>36.844222819259258</v>
      </c>
      <c r="I497" s="85">
        <f t="shared" si="8"/>
        <v>-27.633167114444444</v>
      </c>
      <c r="J497" s="86">
        <v>29.4465</v>
      </c>
      <c r="K497" s="85">
        <f t="shared" si="9"/>
        <v>-0.93841940856959039</v>
      </c>
      <c r="L497" s="68" t="str">
        <f>VLOOKUP(O497,[6]Consolidado!$B:$E,2,FALSE)</f>
        <v>Acabado</v>
      </c>
      <c r="M497" s="69" t="str">
        <f>VLOOKUP(O497,[6]Consolidado!$B:$E,3,FALSE)</f>
        <v>Material de acabado pendiente de distribuir</v>
      </c>
      <c r="N497" s="70">
        <f>VLOOKUP(O497,[6]Consolidado!$B:$H,7,FALSE)</f>
        <v>0</v>
      </c>
      <c r="O497" s="62" t="s">
        <v>290</v>
      </c>
    </row>
    <row r="498" spans="1:15" s="71" customFormat="1" ht="16.5" customHeight="1" outlineLevel="1" x14ac:dyDescent="0.2">
      <c r="A498" s="60" t="s">
        <v>603</v>
      </c>
      <c r="B498" s="61">
        <v>42760</v>
      </c>
      <c r="C498" s="62"/>
      <c r="D498" s="63" t="str">
        <f>VLOOKUP(O498,[6]Consolidado!$B:$E,4,FALSE)</f>
        <v>En Proceso</v>
      </c>
      <c r="E498" s="64" t="s">
        <v>25</v>
      </c>
      <c r="F498" s="65" t="s">
        <v>99</v>
      </c>
      <c r="G498" s="66">
        <v>-1.0625</v>
      </c>
      <c r="H498" s="67">
        <v>332.53741935483873</v>
      </c>
      <c r="I498" s="85">
        <f t="shared" si="8"/>
        <v>-353.32100806451615</v>
      </c>
      <c r="J498" s="86">
        <v>29.4465</v>
      </c>
      <c r="K498" s="85">
        <f t="shared" si="9"/>
        <v>-11.99874375781557</v>
      </c>
      <c r="L498" s="68" t="str">
        <f>VLOOKUP(O498,[6]Consolidado!$B:$E,2,FALSE)</f>
        <v>Acabado</v>
      </c>
      <c r="M498" s="69" t="str">
        <f>VLOOKUP(O498,[6]Consolidado!$B:$E,3,FALSE)</f>
        <v>Material de acabado pendiente de distribuir</v>
      </c>
      <c r="N498" s="70">
        <f>VLOOKUP(O498,[6]Consolidado!$B:$H,7,FALSE)</f>
        <v>0</v>
      </c>
      <c r="O498" s="62" t="s">
        <v>290</v>
      </c>
    </row>
    <row r="499" spans="1:15" s="71" customFormat="1" ht="16.5" customHeight="1" outlineLevel="1" x14ac:dyDescent="0.2">
      <c r="A499" s="60" t="s">
        <v>603</v>
      </c>
      <c r="B499" s="61">
        <v>42760</v>
      </c>
      <c r="C499" s="62"/>
      <c r="D499" s="63" t="str">
        <f>VLOOKUP(O499,[6]Consolidado!$B:$E,4,FALSE)</f>
        <v>En Proceso</v>
      </c>
      <c r="E499" s="64" t="s">
        <v>25</v>
      </c>
      <c r="F499" s="65" t="s">
        <v>109</v>
      </c>
      <c r="G499" s="66">
        <v>-0.5</v>
      </c>
      <c r="H499" s="67">
        <v>1040.6452104491832</v>
      </c>
      <c r="I499" s="85">
        <f t="shared" si="8"/>
        <v>-520.3226052245916</v>
      </c>
      <c r="J499" s="86">
        <v>29.4465</v>
      </c>
      <c r="K499" s="85">
        <f t="shared" si="9"/>
        <v>-17.670100189312535</v>
      </c>
      <c r="L499" s="68" t="str">
        <f>VLOOKUP(O499,[6]Consolidado!$B:$E,2,FALSE)</f>
        <v>Acabado</v>
      </c>
      <c r="M499" s="69" t="str">
        <f>VLOOKUP(O499,[6]Consolidado!$B:$E,3,FALSE)</f>
        <v>Material de acabado pendiente de distribuir</v>
      </c>
      <c r="N499" s="70">
        <f>VLOOKUP(O499,[6]Consolidado!$B:$H,7,FALSE)</f>
        <v>0</v>
      </c>
      <c r="O499" s="62" t="s">
        <v>290</v>
      </c>
    </row>
    <row r="500" spans="1:15" s="71" customFormat="1" ht="16.5" customHeight="1" outlineLevel="1" x14ac:dyDescent="0.2">
      <c r="A500" s="60" t="s">
        <v>603</v>
      </c>
      <c r="B500" s="61">
        <v>42760</v>
      </c>
      <c r="C500" s="62"/>
      <c r="D500" s="63" t="str">
        <f>VLOOKUP(O500,[6]Consolidado!$B:$E,4,FALSE)</f>
        <v>En Proceso</v>
      </c>
      <c r="E500" s="64" t="s">
        <v>33</v>
      </c>
      <c r="F500" s="65" t="s">
        <v>90</v>
      </c>
      <c r="G500" s="66">
        <v>-111.6</v>
      </c>
      <c r="H500" s="67">
        <v>1.5795503087258749</v>
      </c>
      <c r="I500" s="85">
        <f t="shared" si="8"/>
        <v>-176.27781445380762</v>
      </c>
      <c r="J500" s="86">
        <v>29.4465</v>
      </c>
      <c r="K500" s="85">
        <f t="shared" si="9"/>
        <v>-5.9863757816313523</v>
      </c>
      <c r="L500" s="68" t="str">
        <f>VLOOKUP(O500,[6]Consolidado!$B:$E,2,FALSE)</f>
        <v>Empaque</v>
      </c>
      <c r="M500" s="69" t="str">
        <f>VLOOKUP(O500,[6]Consolidado!$B:$E,3,FALSE)</f>
        <v>Material de empaque pendiente de distribuir</v>
      </c>
      <c r="N500" s="70">
        <f>VLOOKUP(O500,[6]Consolidado!$B:$H,7,FALSE)</f>
        <v>0</v>
      </c>
      <c r="O500" s="62" t="s">
        <v>89</v>
      </c>
    </row>
    <row r="501" spans="1:15" s="71" customFormat="1" ht="16.5" customHeight="1" outlineLevel="1" x14ac:dyDescent="0.2">
      <c r="A501" s="60" t="s">
        <v>603</v>
      </c>
      <c r="B501" s="61">
        <v>42760</v>
      </c>
      <c r="C501" s="62"/>
      <c r="D501" s="63" t="str">
        <f>VLOOKUP(O501,[6]Consolidado!$B:$E,4,FALSE)</f>
        <v>Finalizada</v>
      </c>
      <c r="E501" s="64" t="s">
        <v>25</v>
      </c>
      <c r="F501" s="65" t="s">
        <v>108</v>
      </c>
      <c r="G501" s="66">
        <v>0.875</v>
      </c>
      <c r="H501" s="67">
        <v>786.43809534108379</v>
      </c>
      <c r="I501" s="85">
        <f t="shared" si="8"/>
        <v>688.13333342344833</v>
      </c>
      <c r="J501" s="86">
        <v>29.4465</v>
      </c>
      <c r="K501" s="85">
        <f t="shared" si="9"/>
        <v>23.368934624605583</v>
      </c>
      <c r="L501" s="68" t="str">
        <f>VLOOKUP(O501,[6]Consolidado!$B:$E,2,FALSE)</f>
        <v>Manhattan west</v>
      </c>
      <c r="M501" s="69" t="str">
        <f>VLOOKUP(O501,[6]Consolidado!$B:$E,3,FALSE)</f>
        <v xml:space="preserve">F-139 Banquette @ Corridor </v>
      </c>
      <c r="N501" s="70" t="str">
        <f>VLOOKUP(O501,[6]Consolidado!$B:$H,7,FALSE)</f>
        <v>Enero</v>
      </c>
      <c r="O501" s="62">
        <v>82</v>
      </c>
    </row>
    <row r="502" spans="1:15" s="71" customFormat="1" ht="16.5" customHeight="1" outlineLevel="1" x14ac:dyDescent="0.2">
      <c r="A502" s="60" t="s">
        <v>603</v>
      </c>
      <c r="B502" s="61">
        <v>42760</v>
      </c>
      <c r="C502" s="62"/>
      <c r="D502" s="63" t="str">
        <f>VLOOKUP(O502,[6]Consolidado!$B:$E,4,FALSE)</f>
        <v>Finalizada</v>
      </c>
      <c r="E502" s="64" t="s">
        <v>25</v>
      </c>
      <c r="F502" s="65" t="s">
        <v>110</v>
      </c>
      <c r="G502" s="66">
        <v>0.6875</v>
      </c>
      <c r="H502" s="67">
        <v>1236.5080948219829</v>
      </c>
      <c r="I502" s="85">
        <f t="shared" si="8"/>
        <v>850.0993151901132</v>
      </c>
      <c r="J502" s="86">
        <v>29.4465</v>
      </c>
      <c r="K502" s="85">
        <f t="shared" si="9"/>
        <v>28.869282094310467</v>
      </c>
      <c r="L502" s="68" t="str">
        <f>VLOOKUP(O502,[6]Consolidado!$B:$E,2,FALSE)</f>
        <v>Manhattan west</v>
      </c>
      <c r="M502" s="69" t="str">
        <f>VLOOKUP(O502,[6]Consolidado!$B:$E,3,FALSE)</f>
        <v xml:space="preserve">F-139 Banquette @ Corridor </v>
      </c>
      <c r="N502" s="70" t="str">
        <f>VLOOKUP(O502,[6]Consolidado!$B:$H,7,FALSE)</f>
        <v>Enero</v>
      </c>
      <c r="O502" s="62">
        <v>82</v>
      </c>
    </row>
    <row r="503" spans="1:15" s="71" customFormat="1" ht="16.5" customHeight="1" outlineLevel="1" x14ac:dyDescent="0.2">
      <c r="A503" s="60" t="s">
        <v>603</v>
      </c>
      <c r="B503" s="61">
        <v>42760</v>
      </c>
      <c r="C503" s="62"/>
      <c r="D503" s="63" t="str">
        <f>VLOOKUP(O503,[6]Consolidado!$B:$E,4,FALSE)</f>
        <v>Finalizada</v>
      </c>
      <c r="E503" s="64" t="s">
        <v>25</v>
      </c>
      <c r="F503" s="65" t="s">
        <v>119</v>
      </c>
      <c r="G503" s="66">
        <v>0.875</v>
      </c>
      <c r="H503" s="67">
        <v>561.79359675853595</v>
      </c>
      <c r="I503" s="85">
        <f t="shared" si="8"/>
        <v>491.56939716371897</v>
      </c>
      <c r="J503" s="86">
        <v>29.4465</v>
      </c>
      <c r="K503" s="85">
        <f t="shared" si="9"/>
        <v>16.693644309636763</v>
      </c>
      <c r="L503" s="68" t="str">
        <f>VLOOKUP(O503,[6]Consolidado!$B:$E,2,FALSE)</f>
        <v>Manhattan west</v>
      </c>
      <c r="M503" s="69" t="str">
        <f>VLOOKUP(O503,[6]Consolidado!$B:$E,3,FALSE)</f>
        <v xml:space="preserve">F-139 Banquette @ Corridor </v>
      </c>
      <c r="N503" s="70" t="str">
        <f>VLOOKUP(O503,[6]Consolidado!$B:$H,7,FALSE)</f>
        <v>Enero</v>
      </c>
      <c r="O503" s="62">
        <v>82</v>
      </c>
    </row>
    <row r="504" spans="1:15" s="71" customFormat="1" ht="16.5" customHeight="1" outlineLevel="1" x14ac:dyDescent="0.2">
      <c r="A504" s="60" t="s">
        <v>603</v>
      </c>
      <c r="B504" s="61">
        <v>42760</v>
      </c>
      <c r="C504" s="62"/>
      <c r="D504" s="63" t="str">
        <f>VLOOKUP(O504,[6]Consolidado!$B:$E,4,FALSE)</f>
        <v>Finalizada</v>
      </c>
      <c r="E504" s="64" t="s">
        <v>25</v>
      </c>
      <c r="F504" s="65" t="s">
        <v>254</v>
      </c>
      <c r="G504" s="66">
        <v>2.5</v>
      </c>
      <c r="H504" s="67">
        <v>280.80597278596491</v>
      </c>
      <c r="I504" s="85">
        <f t="shared" si="8"/>
        <v>702.01493196491231</v>
      </c>
      <c r="J504" s="86">
        <v>29.4465</v>
      </c>
      <c r="K504" s="85">
        <f t="shared" si="9"/>
        <v>23.840352230822418</v>
      </c>
      <c r="L504" s="68" t="str">
        <f>VLOOKUP(O504,[6]Consolidado!$B:$E,2,FALSE)</f>
        <v>Manhattan west</v>
      </c>
      <c r="M504" s="69" t="str">
        <f>VLOOKUP(O504,[6]Consolidado!$B:$E,3,FALSE)</f>
        <v xml:space="preserve">F-139 Banquette @ Corridor </v>
      </c>
      <c r="N504" s="70" t="str">
        <f>VLOOKUP(O504,[6]Consolidado!$B:$H,7,FALSE)</f>
        <v>Enero</v>
      </c>
      <c r="O504" s="62">
        <v>82</v>
      </c>
    </row>
    <row r="505" spans="1:15" s="71" customFormat="1" ht="16.5" customHeight="1" outlineLevel="1" x14ac:dyDescent="0.2">
      <c r="A505" s="60" t="s">
        <v>603</v>
      </c>
      <c r="B505" s="61">
        <v>42760</v>
      </c>
      <c r="C505" s="62"/>
      <c r="D505" s="63" t="str">
        <f>VLOOKUP(O505,[6]Consolidado!$B:$E,4,FALSE)</f>
        <v>Finalizada</v>
      </c>
      <c r="E505" s="64" t="s">
        <v>25</v>
      </c>
      <c r="F505" s="65" t="s">
        <v>606</v>
      </c>
      <c r="G505" s="66">
        <v>1.75</v>
      </c>
      <c r="H505" s="67">
        <v>271.39076525000002</v>
      </c>
      <c r="I505" s="85">
        <f t="shared" si="8"/>
        <v>474.93383918750004</v>
      </c>
      <c r="J505" s="86">
        <v>29.4465</v>
      </c>
      <c r="K505" s="85">
        <f t="shared" si="9"/>
        <v>16.128702534681544</v>
      </c>
      <c r="L505" s="68" t="str">
        <f>VLOOKUP(O505,[6]Consolidado!$B:$E,2,FALSE)</f>
        <v>Manhattan west</v>
      </c>
      <c r="M505" s="69" t="str">
        <f>VLOOKUP(O505,[6]Consolidado!$B:$E,3,FALSE)</f>
        <v xml:space="preserve">F-139 Banquette @ Corridor </v>
      </c>
      <c r="N505" s="70" t="str">
        <f>VLOOKUP(O505,[6]Consolidado!$B:$H,7,FALSE)</f>
        <v>Enero</v>
      </c>
      <c r="O505" s="62">
        <v>82</v>
      </c>
    </row>
    <row r="506" spans="1:15" s="71" customFormat="1" ht="16.5" customHeight="1" outlineLevel="1" x14ac:dyDescent="0.2">
      <c r="A506" s="60" t="s">
        <v>603</v>
      </c>
      <c r="B506" s="61">
        <v>42760</v>
      </c>
      <c r="C506" s="62"/>
      <c r="D506" s="63" t="str">
        <f>VLOOKUP(O506,[6]Consolidado!$B:$E,4,FALSE)</f>
        <v>Finalizada</v>
      </c>
      <c r="E506" s="64" t="s">
        <v>25</v>
      </c>
      <c r="F506" s="65" t="s">
        <v>133</v>
      </c>
      <c r="G506" s="66">
        <v>0.5</v>
      </c>
      <c r="H506" s="67">
        <v>10.23468459090909</v>
      </c>
      <c r="I506" s="85">
        <f t="shared" si="8"/>
        <v>5.1173422954545451</v>
      </c>
      <c r="J506" s="86">
        <v>29.4465</v>
      </c>
      <c r="K506" s="85">
        <f t="shared" si="9"/>
        <v>0.17378439867062453</v>
      </c>
      <c r="L506" s="68" t="str">
        <f>VLOOKUP(O506,[6]Consolidado!$B:$E,2,FALSE)</f>
        <v>Manhattan west</v>
      </c>
      <c r="M506" s="69" t="str">
        <f>VLOOKUP(O506,[6]Consolidado!$B:$E,3,FALSE)</f>
        <v xml:space="preserve">F-139 Banquette @ Corridor </v>
      </c>
      <c r="N506" s="70" t="str">
        <f>VLOOKUP(O506,[6]Consolidado!$B:$H,7,FALSE)</f>
        <v>Enero</v>
      </c>
      <c r="O506" s="62">
        <v>82</v>
      </c>
    </row>
    <row r="507" spans="1:15" s="71" customFormat="1" ht="16.5" customHeight="1" outlineLevel="1" x14ac:dyDescent="0.2">
      <c r="A507" s="60" t="s">
        <v>603</v>
      </c>
      <c r="B507" s="61">
        <v>42760</v>
      </c>
      <c r="C507" s="62"/>
      <c r="D507" s="63" t="str">
        <f>VLOOKUP(O507,[6]Consolidado!$B:$E,4,FALSE)</f>
        <v>Finalizada</v>
      </c>
      <c r="E507" s="64" t="s">
        <v>25</v>
      </c>
      <c r="F507" s="65" t="s">
        <v>147</v>
      </c>
      <c r="G507" s="66">
        <v>0.75</v>
      </c>
      <c r="H507" s="67">
        <v>36.844222819259258</v>
      </c>
      <c r="I507" s="85">
        <f t="shared" si="8"/>
        <v>27.633167114444444</v>
      </c>
      <c r="J507" s="86">
        <v>29.4465</v>
      </c>
      <c r="K507" s="85">
        <f t="shared" si="9"/>
        <v>0.93841940856959039</v>
      </c>
      <c r="L507" s="68" t="str">
        <f>VLOOKUP(O507,[6]Consolidado!$B:$E,2,FALSE)</f>
        <v>Manhattan west</v>
      </c>
      <c r="M507" s="69" t="str">
        <f>VLOOKUP(O507,[6]Consolidado!$B:$E,3,FALSE)</f>
        <v xml:space="preserve">F-139 Banquette @ Corridor </v>
      </c>
      <c r="N507" s="70" t="str">
        <f>VLOOKUP(O507,[6]Consolidado!$B:$H,7,FALSE)</f>
        <v>Enero</v>
      </c>
      <c r="O507" s="62">
        <v>82</v>
      </c>
    </row>
    <row r="508" spans="1:15" s="71" customFormat="1" ht="16.5" customHeight="1" outlineLevel="1" x14ac:dyDescent="0.2">
      <c r="A508" s="60" t="s">
        <v>603</v>
      </c>
      <c r="B508" s="61">
        <v>42760</v>
      </c>
      <c r="C508" s="62"/>
      <c r="D508" s="63" t="str">
        <f>VLOOKUP(O508,[6]Consolidado!$B:$E,4,FALSE)</f>
        <v>Finalizada</v>
      </c>
      <c r="E508" s="64" t="s">
        <v>25</v>
      </c>
      <c r="F508" s="65" t="s">
        <v>99</v>
      </c>
      <c r="G508" s="66">
        <v>1.0625</v>
      </c>
      <c r="H508" s="67">
        <v>332.53741935483873</v>
      </c>
      <c r="I508" s="85">
        <f t="shared" si="8"/>
        <v>353.32100806451615</v>
      </c>
      <c r="J508" s="86">
        <v>29.4465</v>
      </c>
      <c r="K508" s="85">
        <f t="shared" si="9"/>
        <v>11.99874375781557</v>
      </c>
      <c r="L508" s="68" t="str">
        <f>VLOOKUP(O508,[6]Consolidado!$B:$E,2,FALSE)</f>
        <v>Manhattan west</v>
      </c>
      <c r="M508" s="69" t="str">
        <f>VLOOKUP(O508,[6]Consolidado!$B:$E,3,FALSE)</f>
        <v xml:space="preserve">F-139 Banquette @ Corridor </v>
      </c>
      <c r="N508" s="70" t="str">
        <f>VLOOKUP(O508,[6]Consolidado!$B:$H,7,FALSE)</f>
        <v>Enero</v>
      </c>
      <c r="O508" s="62">
        <v>82</v>
      </c>
    </row>
    <row r="509" spans="1:15" s="71" customFormat="1" ht="16.5" customHeight="1" outlineLevel="1" x14ac:dyDescent="0.2">
      <c r="A509" s="60" t="s">
        <v>603</v>
      </c>
      <c r="B509" s="61">
        <v>42760</v>
      </c>
      <c r="C509" s="62"/>
      <c r="D509" s="63" t="str">
        <f>VLOOKUP(O509,[6]Consolidado!$B:$E,4,FALSE)</f>
        <v>Finalizada</v>
      </c>
      <c r="E509" s="64" t="s">
        <v>25</v>
      </c>
      <c r="F509" s="65" t="s">
        <v>109</v>
      </c>
      <c r="G509" s="66">
        <v>0.5</v>
      </c>
      <c r="H509" s="67">
        <v>1040.6452104491832</v>
      </c>
      <c r="I509" s="85">
        <f t="shared" si="8"/>
        <v>520.3226052245916</v>
      </c>
      <c r="J509" s="86">
        <v>29.4465</v>
      </c>
      <c r="K509" s="85">
        <f t="shared" si="9"/>
        <v>17.670100189312535</v>
      </c>
      <c r="L509" s="68" t="str">
        <f>VLOOKUP(O509,[6]Consolidado!$B:$E,2,FALSE)</f>
        <v>Manhattan west</v>
      </c>
      <c r="M509" s="69" t="str">
        <f>VLOOKUP(O509,[6]Consolidado!$B:$E,3,FALSE)</f>
        <v xml:space="preserve">F-139 Banquette @ Corridor </v>
      </c>
      <c r="N509" s="70" t="str">
        <f>VLOOKUP(O509,[6]Consolidado!$B:$H,7,FALSE)</f>
        <v>Enero</v>
      </c>
      <c r="O509" s="62">
        <v>82</v>
      </c>
    </row>
    <row r="510" spans="1:15" s="71" customFormat="1" ht="16.5" customHeight="1" outlineLevel="1" x14ac:dyDescent="0.2">
      <c r="A510" s="60" t="s">
        <v>603</v>
      </c>
      <c r="B510" s="61">
        <v>42760</v>
      </c>
      <c r="C510" s="62"/>
      <c r="D510" s="63" t="str">
        <f>VLOOKUP(O510,[6]Consolidado!$B:$E,4,FALSE)</f>
        <v>Finalizada</v>
      </c>
      <c r="E510" s="64" t="s">
        <v>33</v>
      </c>
      <c r="F510" s="65" t="s">
        <v>90</v>
      </c>
      <c r="G510" s="66">
        <v>111.6</v>
      </c>
      <c r="H510" s="67">
        <v>1.5795503087258749</v>
      </c>
      <c r="I510" s="85">
        <f t="shared" si="8"/>
        <v>176.27781445380762</v>
      </c>
      <c r="J510" s="86">
        <v>29.4465</v>
      </c>
      <c r="K510" s="85">
        <f t="shared" si="9"/>
        <v>5.9863757816313523</v>
      </c>
      <c r="L510" s="68" t="str">
        <f>VLOOKUP(O510,[6]Consolidado!$B:$E,2,FALSE)</f>
        <v>Manhattan west</v>
      </c>
      <c r="M510" s="69" t="str">
        <f>VLOOKUP(O510,[6]Consolidado!$B:$E,3,FALSE)</f>
        <v xml:space="preserve">F-139 Banquette @ Corridor </v>
      </c>
      <c r="N510" s="70" t="str">
        <f>VLOOKUP(O510,[6]Consolidado!$B:$H,7,FALSE)</f>
        <v>Enero</v>
      </c>
      <c r="O510" s="62">
        <v>82</v>
      </c>
    </row>
    <row r="511" spans="1:15" s="71" customFormat="1" ht="16.5" customHeight="1" outlineLevel="1" x14ac:dyDescent="0.2">
      <c r="A511" s="60" t="s">
        <v>603</v>
      </c>
      <c r="B511" s="61">
        <v>42760</v>
      </c>
      <c r="C511" s="62"/>
      <c r="D511" s="63" t="str">
        <f>VLOOKUP(O511,[6]Consolidado!$B:$E,4,FALSE)</f>
        <v>En Proceso</v>
      </c>
      <c r="E511" s="64" t="s">
        <v>25</v>
      </c>
      <c r="F511" s="65" t="s">
        <v>133</v>
      </c>
      <c r="G511" s="66">
        <v>-0.875</v>
      </c>
      <c r="H511" s="67">
        <v>10.23468459090909</v>
      </c>
      <c r="I511" s="85">
        <f t="shared" si="8"/>
        <v>-8.9553490170454531</v>
      </c>
      <c r="J511" s="86">
        <v>29.4465</v>
      </c>
      <c r="K511" s="85">
        <f t="shared" si="9"/>
        <v>-0.3041226976735929</v>
      </c>
      <c r="L511" s="68" t="str">
        <f>VLOOKUP(O511,[6]Consolidado!$B:$E,2,FALSE)</f>
        <v>Acabado</v>
      </c>
      <c r="M511" s="69" t="str">
        <f>VLOOKUP(O511,[6]Consolidado!$B:$E,3,FALSE)</f>
        <v>Material de acabado pendiente de distribuir</v>
      </c>
      <c r="N511" s="70">
        <f>VLOOKUP(O511,[6]Consolidado!$B:$H,7,FALSE)</f>
        <v>0</v>
      </c>
      <c r="O511" s="62" t="s">
        <v>290</v>
      </c>
    </row>
    <row r="512" spans="1:15" s="71" customFormat="1" ht="16.5" customHeight="1" outlineLevel="1" x14ac:dyDescent="0.2">
      <c r="A512" s="60" t="s">
        <v>603</v>
      </c>
      <c r="B512" s="61">
        <v>42760</v>
      </c>
      <c r="C512" s="62"/>
      <c r="D512" s="63" t="str">
        <f>VLOOKUP(O512,[6]Consolidado!$B:$E,4,FALSE)</f>
        <v>En Proceso</v>
      </c>
      <c r="E512" s="64" t="s">
        <v>25</v>
      </c>
      <c r="F512" s="65" t="s">
        <v>284</v>
      </c>
      <c r="G512" s="66">
        <v>-1.125</v>
      </c>
      <c r="H512" s="67">
        <v>79.663885714285712</v>
      </c>
      <c r="I512" s="85">
        <f t="shared" si="8"/>
        <v>-89.621871428571424</v>
      </c>
      <c r="J512" s="86">
        <v>29.4465</v>
      </c>
      <c r="K512" s="85">
        <f t="shared" si="9"/>
        <v>-3.0435491969698072</v>
      </c>
      <c r="L512" s="68" t="str">
        <f>VLOOKUP(O512,[6]Consolidado!$B:$E,2,FALSE)</f>
        <v>Acabado</v>
      </c>
      <c r="M512" s="69" t="str">
        <f>VLOOKUP(O512,[6]Consolidado!$B:$E,3,FALSE)</f>
        <v>Material de acabado pendiente de distribuir</v>
      </c>
      <c r="N512" s="70">
        <f>VLOOKUP(O512,[6]Consolidado!$B:$H,7,FALSE)</f>
        <v>0</v>
      </c>
      <c r="O512" s="62" t="s">
        <v>290</v>
      </c>
    </row>
    <row r="513" spans="1:15" s="71" customFormat="1" ht="16.5" customHeight="1" outlineLevel="1" x14ac:dyDescent="0.2">
      <c r="A513" s="60" t="s">
        <v>603</v>
      </c>
      <c r="B513" s="61">
        <v>42760</v>
      </c>
      <c r="C513" s="62"/>
      <c r="D513" s="63" t="str">
        <f>VLOOKUP(O513,[6]Consolidado!$B:$E,4,FALSE)</f>
        <v>En Proceso</v>
      </c>
      <c r="E513" s="64" t="s">
        <v>25</v>
      </c>
      <c r="F513" s="65" t="s">
        <v>147</v>
      </c>
      <c r="G513" s="66">
        <v>-2.625</v>
      </c>
      <c r="H513" s="67">
        <v>36.844222819259258</v>
      </c>
      <c r="I513" s="85">
        <f t="shared" si="8"/>
        <v>-96.716084900555558</v>
      </c>
      <c r="J513" s="86">
        <v>29.4465</v>
      </c>
      <c r="K513" s="85">
        <f t="shared" si="9"/>
        <v>-3.2844679299935664</v>
      </c>
      <c r="L513" s="68" t="str">
        <f>VLOOKUP(O513,[6]Consolidado!$B:$E,2,FALSE)</f>
        <v>Acabado</v>
      </c>
      <c r="M513" s="69" t="str">
        <f>VLOOKUP(O513,[6]Consolidado!$B:$E,3,FALSE)</f>
        <v>Material de acabado pendiente de distribuir</v>
      </c>
      <c r="N513" s="70">
        <f>VLOOKUP(O513,[6]Consolidado!$B:$H,7,FALSE)</f>
        <v>0</v>
      </c>
      <c r="O513" s="62" t="s">
        <v>290</v>
      </c>
    </row>
    <row r="514" spans="1:15" s="71" customFormat="1" ht="16.5" customHeight="1" outlineLevel="1" x14ac:dyDescent="0.2">
      <c r="A514" s="60" t="s">
        <v>603</v>
      </c>
      <c r="B514" s="61">
        <v>42760</v>
      </c>
      <c r="C514" s="62"/>
      <c r="D514" s="63" t="str">
        <f>VLOOKUP(O514,[6]Consolidado!$B:$E,4,FALSE)</f>
        <v>En Proceso</v>
      </c>
      <c r="E514" s="64" t="s">
        <v>25</v>
      </c>
      <c r="F514" s="65" t="s">
        <v>254</v>
      </c>
      <c r="G514" s="66">
        <v>-5.75</v>
      </c>
      <c r="H514" s="67">
        <v>280.80597278596491</v>
      </c>
      <c r="I514" s="85">
        <f t="shared" si="8"/>
        <v>-1614.6343435192982</v>
      </c>
      <c r="J514" s="86">
        <v>29.4465</v>
      </c>
      <c r="K514" s="85">
        <f t="shared" si="9"/>
        <v>-54.832810130891559</v>
      </c>
      <c r="L514" s="68" t="str">
        <f>VLOOKUP(O514,[6]Consolidado!$B:$E,2,FALSE)</f>
        <v>Acabado</v>
      </c>
      <c r="M514" s="69" t="str">
        <f>VLOOKUP(O514,[6]Consolidado!$B:$E,3,FALSE)</f>
        <v>Material de acabado pendiente de distribuir</v>
      </c>
      <c r="N514" s="70">
        <f>VLOOKUP(O514,[6]Consolidado!$B:$H,7,FALSE)</f>
        <v>0</v>
      </c>
      <c r="O514" s="62" t="s">
        <v>290</v>
      </c>
    </row>
    <row r="515" spans="1:15" s="71" customFormat="1" ht="16.5" customHeight="1" outlineLevel="1" x14ac:dyDescent="0.2">
      <c r="A515" s="60" t="s">
        <v>603</v>
      </c>
      <c r="B515" s="61">
        <v>42760</v>
      </c>
      <c r="C515" s="62"/>
      <c r="D515" s="63" t="str">
        <f>VLOOKUP(O515,[6]Consolidado!$B:$E,4,FALSE)</f>
        <v>En Proceso</v>
      </c>
      <c r="E515" s="64" t="s">
        <v>25</v>
      </c>
      <c r="F515" s="65" t="s">
        <v>133</v>
      </c>
      <c r="G515" s="66">
        <v>-0.25</v>
      </c>
      <c r="H515" s="67">
        <v>10.23468459090909</v>
      </c>
      <c r="I515" s="85">
        <f t="shared" ref="I515:I562" si="10">G515*H515</f>
        <v>-2.5586711477272726</v>
      </c>
      <c r="J515" s="86">
        <v>29.4465</v>
      </c>
      <c r="K515" s="85">
        <f t="shared" ref="K515:K564" si="11">IFERROR(I515/J515,0)</f>
        <v>-8.6892199335312267E-2</v>
      </c>
      <c r="L515" s="68" t="str">
        <f>VLOOKUP(O515,[6]Consolidado!$B:$E,2,FALSE)</f>
        <v>Acabado</v>
      </c>
      <c r="M515" s="69" t="str">
        <f>VLOOKUP(O515,[6]Consolidado!$B:$E,3,FALSE)</f>
        <v>Material de acabado pendiente de distribuir</v>
      </c>
      <c r="N515" s="70">
        <f>VLOOKUP(O515,[6]Consolidado!$B:$H,7,FALSE)</f>
        <v>0</v>
      </c>
      <c r="O515" s="62" t="s">
        <v>290</v>
      </c>
    </row>
    <row r="516" spans="1:15" s="71" customFormat="1" ht="16.5" customHeight="1" outlineLevel="1" x14ac:dyDescent="0.2">
      <c r="A516" s="60" t="s">
        <v>603</v>
      </c>
      <c r="B516" s="61">
        <v>42760</v>
      </c>
      <c r="C516" s="62"/>
      <c r="D516" s="63" t="str">
        <f>VLOOKUP(O516,[6]Consolidado!$B:$E,4,FALSE)</f>
        <v>En Proceso</v>
      </c>
      <c r="E516" s="64" t="s">
        <v>25</v>
      </c>
      <c r="F516" s="65" t="s">
        <v>108</v>
      </c>
      <c r="G516" s="66">
        <v>-1.375</v>
      </c>
      <c r="H516" s="67">
        <v>786.43809534108379</v>
      </c>
      <c r="I516" s="85">
        <f t="shared" si="10"/>
        <v>-1081.3523810939903</v>
      </c>
      <c r="J516" s="86">
        <v>29.4465</v>
      </c>
      <c r="K516" s="85">
        <f t="shared" si="11"/>
        <v>-36.722611552951633</v>
      </c>
      <c r="L516" s="68" t="str">
        <f>VLOOKUP(O516,[6]Consolidado!$B:$E,2,FALSE)</f>
        <v>Acabado</v>
      </c>
      <c r="M516" s="69" t="str">
        <f>VLOOKUP(O516,[6]Consolidado!$B:$E,3,FALSE)</f>
        <v>Material de acabado pendiente de distribuir</v>
      </c>
      <c r="N516" s="70">
        <f>VLOOKUP(O516,[6]Consolidado!$B:$H,7,FALSE)</f>
        <v>0</v>
      </c>
      <c r="O516" s="62" t="s">
        <v>290</v>
      </c>
    </row>
    <row r="517" spans="1:15" s="71" customFormat="1" ht="16.5" customHeight="1" outlineLevel="1" x14ac:dyDescent="0.2">
      <c r="A517" s="60" t="s">
        <v>603</v>
      </c>
      <c r="B517" s="61">
        <v>42760</v>
      </c>
      <c r="C517" s="62"/>
      <c r="D517" s="63" t="str">
        <f>VLOOKUP(O517,[6]Consolidado!$B:$E,4,FALSE)</f>
        <v>En Proceso</v>
      </c>
      <c r="E517" s="64" t="s">
        <v>25</v>
      </c>
      <c r="F517" s="65" t="s">
        <v>109</v>
      </c>
      <c r="G517" s="66">
        <v>-2.25</v>
      </c>
      <c r="H517" s="67">
        <v>1040.6452104491832</v>
      </c>
      <c r="I517" s="85">
        <f t="shared" si="10"/>
        <v>-2341.4517235106623</v>
      </c>
      <c r="J517" s="86">
        <v>29.4465</v>
      </c>
      <c r="K517" s="85">
        <f t="shared" si="11"/>
        <v>-79.515450851906422</v>
      </c>
      <c r="L517" s="68" t="str">
        <f>VLOOKUP(O517,[6]Consolidado!$B:$E,2,FALSE)</f>
        <v>Acabado</v>
      </c>
      <c r="M517" s="69" t="str">
        <f>VLOOKUP(O517,[6]Consolidado!$B:$E,3,FALSE)</f>
        <v>Material de acabado pendiente de distribuir</v>
      </c>
      <c r="N517" s="70">
        <f>VLOOKUP(O517,[6]Consolidado!$B:$H,7,FALSE)</f>
        <v>0</v>
      </c>
      <c r="O517" s="62" t="s">
        <v>290</v>
      </c>
    </row>
    <row r="518" spans="1:15" s="71" customFormat="1" ht="16.5" customHeight="1" outlineLevel="1" x14ac:dyDescent="0.2">
      <c r="A518" s="60" t="s">
        <v>603</v>
      </c>
      <c r="B518" s="61">
        <v>42760</v>
      </c>
      <c r="C518" s="62"/>
      <c r="D518" s="63" t="str">
        <f>VLOOKUP(O518,[6]Consolidado!$B:$E,4,FALSE)</f>
        <v>En Proceso</v>
      </c>
      <c r="E518" s="64" t="s">
        <v>25</v>
      </c>
      <c r="F518" s="65" t="s">
        <v>119</v>
      </c>
      <c r="G518" s="66">
        <v>-1.15625</v>
      </c>
      <c r="H518" s="67">
        <v>561.79359675853595</v>
      </c>
      <c r="I518" s="85">
        <f t="shared" si="10"/>
        <v>-649.57384625205725</v>
      </c>
      <c r="J518" s="86">
        <v>29.4465</v>
      </c>
      <c r="K518" s="85">
        <f t="shared" si="11"/>
        <v>-22.059458552020011</v>
      </c>
      <c r="L518" s="68" t="str">
        <f>VLOOKUP(O518,[6]Consolidado!$B:$E,2,FALSE)</f>
        <v>Acabado</v>
      </c>
      <c r="M518" s="69" t="str">
        <f>VLOOKUP(O518,[6]Consolidado!$B:$E,3,FALSE)</f>
        <v>Material de acabado pendiente de distribuir</v>
      </c>
      <c r="N518" s="70">
        <f>VLOOKUP(O518,[6]Consolidado!$B:$H,7,FALSE)</f>
        <v>0</v>
      </c>
      <c r="O518" s="62" t="s">
        <v>290</v>
      </c>
    </row>
    <row r="519" spans="1:15" s="71" customFormat="1" ht="16.5" customHeight="1" outlineLevel="1" x14ac:dyDescent="0.2">
      <c r="A519" s="60" t="s">
        <v>603</v>
      </c>
      <c r="B519" s="61">
        <v>42760</v>
      </c>
      <c r="C519" s="62"/>
      <c r="D519" s="63" t="str">
        <f>VLOOKUP(O519,[6]Consolidado!$B:$E,4,FALSE)</f>
        <v>En Proceso</v>
      </c>
      <c r="E519" s="64" t="s">
        <v>25</v>
      </c>
      <c r="F519" s="65" t="s">
        <v>110</v>
      </c>
      <c r="G519" s="66">
        <v>-1.15625</v>
      </c>
      <c r="H519" s="67">
        <v>1236.5080948219829</v>
      </c>
      <c r="I519" s="85">
        <f t="shared" si="10"/>
        <v>-1429.7124846379177</v>
      </c>
      <c r="J519" s="86">
        <v>29.4465</v>
      </c>
      <c r="K519" s="85">
        <f t="shared" si="11"/>
        <v>-48.552883522249424</v>
      </c>
      <c r="L519" s="68" t="str">
        <f>VLOOKUP(O519,[6]Consolidado!$B:$E,2,FALSE)</f>
        <v>Acabado</v>
      </c>
      <c r="M519" s="69" t="str">
        <f>VLOOKUP(O519,[6]Consolidado!$B:$E,3,FALSE)</f>
        <v>Material de acabado pendiente de distribuir</v>
      </c>
      <c r="N519" s="70">
        <f>VLOOKUP(O519,[6]Consolidado!$B:$H,7,FALSE)</f>
        <v>0</v>
      </c>
      <c r="O519" s="62" t="s">
        <v>290</v>
      </c>
    </row>
    <row r="520" spans="1:15" s="71" customFormat="1" ht="16.5" customHeight="1" outlineLevel="1" x14ac:dyDescent="0.2">
      <c r="A520" s="60" t="s">
        <v>603</v>
      </c>
      <c r="B520" s="61">
        <v>42760</v>
      </c>
      <c r="C520" s="62"/>
      <c r="D520" s="63" t="str">
        <f>VLOOKUP(O520,[6]Consolidado!$B:$E,4,FALSE)</f>
        <v>En Proceso</v>
      </c>
      <c r="E520" s="64" t="s">
        <v>25</v>
      </c>
      <c r="F520" s="65" t="s">
        <v>99</v>
      </c>
      <c r="G520" s="66">
        <v>-2.09375</v>
      </c>
      <c r="H520" s="67">
        <v>332.53741935483873</v>
      </c>
      <c r="I520" s="85">
        <f t="shared" si="10"/>
        <v>-696.25022177419362</v>
      </c>
      <c r="J520" s="86">
        <v>29.4465</v>
      </c>
      <c r="K520" s="85">
        <f t="shared" si="11"/>
        <v>-23.644583287460094</v>
      </c>
      <c r="L520" s="68" t="str">
        <f>VLOOKUP(O520,[6]Consolidado!$B:$E,2,FALSE)</f>
        <v>Acabado</v>
      </c>
      <c r="M520" s="69" t="str">
        <f>VLOOKUP(O520,[6]Consolidado!$B:$E,3,FALSE)</f>
        <v>Material de acabado pendiente de distribuir</v>
      </c>
      <c r="N520" s="70">
        <f>VLOOKUP(O520,[6]Consolidado!$B:$H,7,FALSE)</f>
        <v>0</v>
      </c>
      <c r="O520" s="62" t="s">
        <v>290</v>
      </c>
    </row>
    <row r="521" spans="1:15" s="71" customFormat="1" ht="16.5" customHeight="1" outlineLevel="1" x14ac:dyDescent="0.2">
      <c r="A521" s="60" t="s">
        <v>603</v>
      </c>
      <c r="B521" s="61">
        <v>42760</v>
      </c>
      <c r="C521" s="62"/>
      <c r="D521" s="63" t="str">
        <f>VLOOKUP(O521,[6]Consolidado!$B:$E,4,FALSE)</f>
        <v>En Proceso</v>
      </c>
      <c r="E521" s="64" t="s">
        <v>25</v>
      </c>
      <c r="F521" s="65" t="s">
        <v>254</v>
      </c>
      <c r="G521" s="66">
        <v>-2.125</v>
      </c>
      <c r="H521" s="67">
        <v>280.80597278596491</v>
      </c>
      <c r="I521" s="85">
        <f t="shared" si="10"/>
        <v>-596.71269217017539</v>
      </c>
      <c r="J521" s="86">
        <v>29.4465</v>
      </c>
      <c r="K521" s="85">
        <f t="shared" si="11"/>
        <v>-20.264299396199053</v>
      </c>
      <c r="L521" s="68" t="str">
        <f>VLOOKUP(O521,[6]Consolidado!$B:$E,2,FALSE)</f>
        <v>Acabado</v>
      </c>
      <c r="M521" s="69" t="str">
        <f>VLOOKUP(O521,[6]Consolidado!$B:$E,3,FALSE)</f>
        <v>Material de acabado pendiente de distribuir</v>
      </c>
      <c r="N521" s="70">
        <f>VLOOKUP(O521,[6]Consolidado!$B:$H,7,FALSE)</f>
        <v>0</v>
      </c>
      <c r="O521" s="62" t="s">
        <v>290</v>
      </c>
    </row>
    <row r="522" spans="1:15" s="71" customFormat="1" ht="16.5" customHeight="1" outlineLevel="1" x14ac:dyDescent="0.2">
      <c r="A522" s="60" t="s">
        <v>603</v>
      </c>
      <c r="B522" s="61">
        <v>42760</v>
      </c>
      <c r="C522" s="62"/>
      <c r="D522" s="63" t="str">
        <f>VLOOKUP(O522,[6]Consolidado!$B:$E,4,FALSE)</f>
        <v>En Proceso</v>
      </c>
      <c r="E522" s="64" t="s">
        <v>25</v>
      </c>
      <c r="F522" s="65" t="s">
        <v>99</v>
      </c>
      <c r="G522" s="66">
        <v>-1.53125</v>
      </c>
      <c r="H522" s="67">
        <v>332.53741935483873</v>
      </c>
      <c r="I522" s="85">
        <f t="shared" si="10"/>
        <v>-509.19792338709681</v>
      </c>
      <c r="J522" s="86">
        <v>29.4465</v>
      </c>
      <c r="K522" s="85">
        <f t="shared" si="11"/>
        <v>-17.292307180381261</v>
      </c>
      <c r="L522" s="68" t="str">
        <f>VLOOKUP(O522,[6]Consolidado!$B:$E,2,FALSE)</f>
        <v>Acabado</v>
      </c>
      <c r="M522" s="69" t="str">
        <f>VLOOKUP(O522,[6]Consolidado!$B:$E,3,FALSE)</f>
        <v>Material de acabado pendiente de distribuir</v>
      </c>
      <c r="N522" s="70">
        <f>VLOOKUP(O522,[6]Consolidado!$B:$H,7,FALSE)</f>
        <v>0</v>
      </c>
      <c r="O522" s="62" t="s">
        <v>290</v>
      </c>
    </row>
    <row r="523" spans="1:15" s="71" customFormat="1" ht="16.5" customHeight="1" outlineLevel="1" x14ac:dyDescent="0.2">
      <c r="A523" s="60" t="s">
        <v>603</v>
      </c>
      <c r="B523" s="61">
        <v>42760</v>
      </c>
      <c r="C523" s="62"/>
      <c r="D523" s="63" t="str">
        <f>VLOOKUP(O523,[6]Consolidado!$B:$E,4,FALSE)</f>
        <v>En Proceso</v>
      </c>
      <c r="E523" s="64" t="s">
        <v>25</v>
      </c>
      <c r="F523" s="65" t="s">
        <v>606</v>
      </c>
      <c r="G523" s="66">
        <v>-0.25</v>
      </c>
      <c r="H523" s="67">
        <v>271.39076525000002</v>
      </c>
      <c r="I523" s="85">
        <f t="shared" si="10"/>
        <v>-67.847691312500004</v>
      </c>
      <c r="J523" s="86">
        <v>29.4465</v>
      </c>
      <c r="K523" s="85">
        <f t="shared" si="11"/>
        <v>-2.3041003620973632</v>
      </c>
      <c r="L523" s="68" t="str">
        <f>VLOOKUP(O523,[6]Consolidado!$B:$E,2,FALSE)</f>
        <v>Acabado</v>
      </c>
      <c r="M523" s="69" t="str">
        <f>VLOOKUP(O523,[6]Consolidado!$B:$E,3,FALSE)</f>
        <v>Material de acabado pendiente de distribuir</v>
      </c>
      <c r="N523" s="70">
        <f>VLOOKUP(O523,[6]Consolidado!$B:$H,7,FALSE)</f>
        <v>0</v>
      </c>
      <c r="O523" s="62" t="s">
        <v>290</v>
      </c>
    </row>
    <row r="524" spans="1:15" s="71" customFormat="1" ht="16.5" customHeight="1" outlineLevel="1" x14ac:dyDescent="0.2">
      <c r="A524" s="60" t="s">
        <v>603</v>
      </c>
      <c r="B524" s="61">
        <v>42760</v>
      </c>
      <c r="C524" s="62"/>
      <c r="D524" s="63" t="str">
        <f>VLOOKUP(O524,[6]Consolidado!$B:$E,4,FALSE)</f>
        <v>En Proceso</v>
      </c>
      <c r="E524" s="64" t="s">
        <v>25</v>
      </c>
      <c r="F524" s="65" t="s">
        <v>108</v>
      </c>
      <c r="G524" s="66">
        <v>-0.625</v>
      </c>
      <c r="H524" s="67">
        <v>786.43809534108379</v>
      </c>
      <c r="I524" s="85">
        <f t="shared" si="10"/>
        <v>-491.52380958817736</v>
      </c>
      <c r="J524" s="86">
        <v>29.4465</v>
      </c>
      <c r="K524" s="85">
        <f t="shared" si="11"/>
        <v>-16.692096160432559</v>
      </c>
      <c r="L524" s="68" t="str">
        <f>VLOOKUP(O524,[6]Consolidado!$B:$E,2,FALSE)</f>
        <v>Acabado</v>
      </c>
      <c r="M524" s="69" t="str">
        <f>VLOOKUP(O524,[6]Consolidado!$B:$E,3,FALSE)</f>
        <v>Material de acabado pendiente de distribuir</v>
      </c>
      <c r="N524" s="70">
        <f>VLOOKUP(O524,[6]Consolidado!$B:$H,7,FALSE)</f>
        <v>0</v>
      </c>
      <c r="O524" s="62" t="s">
        <v>290</v>
      </c>
    </row>
    <row r="525" spans="1:15" s="71" customFormat="1" ht="16.5" customHeight="1" outlineLevel="1" x14ac:dyDescent="0.2">
      <c r="A525" s="60" t="s">
        <v>603</v>
      </c>
      <c r="B525" s="61">
        <v>42760</v>
      </c>
      <c r="C525" s="62"/>
      <c r="D525" s="63" t="str">
        <f>VLOOKUP(O525,[6]Consolidado!$B:$E,4,FALSE)</f>
        <v>En Proceso</v>
      </c>
      <c r="E525" s="64" t="s">
        <v>25</v>
      </c>
      <c r="F525" s="65" t="s">
        <v>119</v>
      </c>
      <c r="G525" s="66">
        <v>-1.125</v>
      </c>
      <c r="H525" s="67">
        <v>561.79359675853595</v>
      </c>
      <c r="I525" s="85">
        <f t="shared" si="10"/>
        <v>-632.01779635335299</v>
      </c>
      <c r="J525" s="86">
        <v>29.4465</v>
      </c>
      <c r="K525" s="85">
        <f t="shared" si="11"/>
        <v>-21.463256969532981</v>
      </c>
      <c r="L525" s="68" t="str">
        <f>VLOOKUP(O525,[6]Consolidado!$B:$E,2,FALSE)</f>
        <v>Acabado</v>
      </c>
      <c r="M525" s="69" t="str">
        <f>VLOOKUP(O525,[6]Consolidado!$B:$E,3,FALSE)</f>
        <v>Material de acabado pendiente de distribuir</v>
      </c>
      <c r="N525" s="70">
        <f>VLOOKUP(O525,[6]Consolidado!$B:$H,7,FALSE)</f>
        <v>0</v>
      </c>
      <c r="O525" s="62" t="s">
        <v>290</v>
      </c>
    </row>
    <row r="526" spans="1:15" s="71" customFormat="1" ht="16.5" customHeight="1" outlineLevel="1" x14ac:dyDescent="0.2">
      <c r="A526" s="60" t="s">
        <v>603</v>
      </c>
      <c r="B526" s="61">
        <v>42760</v>
      </c>
      <c r="C526" s="62"/>
      <c r="D526" s="63" t="str">
        <f>VLOOKUP(O526,[6]Consolidado!$B:$E,4,FALSE)</f>
        <v>En Proceso</v>
      </c>
      <c r="E526" s="64" t="s">
        <v>25</v>
      </c>
      <c r="F526" s="65" t="s">
        <v>110</v>
      </c>
      <c r="G526" s="66">
        <v>-1.125</v>
      </c>
      <c r="H526" s="67">
        <v>1236.5080948219829</v>
      </c>
      <c r="I526" s="85">
        <f t="shared" si="10"/>
        <v>-1391.0716066747309</v>
      </c>
      <c r="J526" s="86">
        <v>29.4465</v>
      </c>
      <c r="K526" s="85">
        <f t="shared" si="11"/>
        <v>-47.240643427053499</v>
      </c>
      <c r="L526" s="68" t="str">
        <f>VLOOKUP(O526,[6]Consolidado!$B:$E,2,FALSE)</f>
        <v>Acabado</v>
      </c>
      <c r="M526" s="69" t="str">
        <f>VLOOKUP(O526,[6]Consolidado!$B:$E,3,FALSE)</f>
        <v>Material de acabado pendiente de distribuir</v>
      </c>
      <c r="N526" s="70">
        <f>VLOOKUP(O526,[6]Consolidado!$B:$H,7,FALSE)</f>
        <v>0</v>
      </c>
      <c r="O526" s="62" t="s">
        <v>290</v>
      </c>
    </row>
    <row r="527" spans="1:15" s="71" customFormat="1" ht="16.5" customHeight="1" outlineLevel="1" x14ac:dyDescent="0.2">
      <c r="A527" s="60" t="s">
        <v>603</v>
      </c>
      <c r="B527" s="61">
        <v>42760</v>
      </c>
      <c r="C527" s="62"/>
      <c r="D527" s="63" t="str">
        <f>VLOOKUP(O527,[6]Consolidado!$B:$E,4,FALSE)</f>
        <v>En Proceso</v>
      </c>
      <c r="E527" s="64" t="s">
        <v>25</v>
      </c>
      <c r="F527" s="65" t="s">
        <v>201</v>
      </c>
      <c r="G527" s="66">
        <v>-1.1875</v>
      </c>
      <c r="H527" s="67">
        <v>854.43999999999994</v>
      </c>
      <c r="I527" s="85">
        <f t="shared" si="10"/>
        <v>-1014.6474999999999</v>
      </c>
      <c r="J527" s="86">
        <v>29.4465</v>
      </c>
      <c r="K527" s="85">
        <f t="shared" si="11"/>
        <v>-34.457320904012356</v>
      </c>
      <c r="L527" s="68" t="str">
        <f>VLOOKUP(O527,[6]Consolidado!$B:$E,2,FALSE)</f>
        <v>Acabado</v>
      </c>
      <c r="M527" s="69" t="str">
        <f>VLOOKUP(O527,[6]Consolidado!$B:$E,3,FALSE)</f>
        <v>Material de acabado pendiente de distribuir</v>
      </c>
      <c r="N527" s="70">
        <f>VLOOKUP(O527,[6]Consolidado!$B:$H,7,FALSE)</f>
        <v>0</v>
      </c>
      <c r="O527" s="62" t="s">
        <v>290</v>
      </c>
    </row>
    <row r="528" spans="1:15" s="71" customFormat="1" ht="16.5" customHeight="1" outlineLevel="1" x14ac:dyDescent="0.2">
      <c r="A528" s="60" t="s">
        <v>603</v>
      </c>
      <c r="B528" s="61">
        <v>42760</v>
      </c>
      <c r="C528" s="62"/>
      <c r="D528" s="63" t="str">
        <f>VLOOKUP(O528,[6]Consolidado!$B:$E,4,FALSE)</f>
        <v>En Proceso</v>
      </c>
      <c r="E528" s="64" t="s">
        <v>25</v>
      </c>
      <c r="F528" s="65" t="s">
        <v>230</v>
      </c>
      <c r="G528" s="66">
        <v>-0.25</v>
      </c>
      <c r="H528" s="67">
        <v>238.47880378364198</v>
      </c>
      <c r="I528" s="85">
        <f t="shared" si="10"/>
        <v>-59.619700945910495</v>
      </c>
      <c r="J528" s="86">
        <v>29.4465</v>
      </c>
      <c r="K528" s="85">
        <f t="shared" si="11"/>
        <v>-2.0246786866320443</v>
      </c>
      <c r="L528" s="68" t="str">
        <f>VLOOKUP(O528,[6]Consolidado!$B:$E,2,FALSE)</f>
        <v>Acabado</v>
      </c>
      <c r="M528" s="69" t="str">
        <f>VLOOKUP(O528,[6]Consolidado!$B:$E,3,FALSE)</f>
        <v>Material de acabado pendiente de distribuir</v>
      </c>
      <c r="N528" s="70">
        <f>VLOOKUP(O528,[6]Consolidado!$B:$H,7,FALSE)</f>
        <v>0</v>
      </c>
      <c r="O528" s="62" t="s">
        <v>290</v>
      </c>
    </row>
    <row r="529" spans="1:15" s="71" customFormat="1" ht="16.5" customHeight="1" outlineLevel="1" x14ac:dyDescent="0.2">
      <c r="A529" s="60" t="s">
        <v>603</v>
      </c>
      <c r="B529" s="61">
        <v>42760</v>
      </c>
      <c r="C529" s="62"/>
      <c r="D529" s="63" t="str">
        <f>VLOOKUP(O529,[6]Consolidado!$B:$E,4,FALSE)</f>
        <v>En Proceso</v>
      </c>
      <c r="E529" s="64" t="s">
        <v>25</v>
      </c>
      <c r="F529" s="65" t="s">
        <v>109</v>
      </c>
      <c r="G529" s="66">
        <v>-0.4375</v>
      </c>
      <c r="H529" s="67">
        <v>1040.6452104491832</v>
      </c>
      <c r="I529" s="85">
        <f t="shared" si="10"/>
        <v>-455.28227957151762</v>
      </c>
      <c r="J529" s="86">
        <v>29.4465</v>
      </c>
      <c r="K529" s="85">
        <f t="shared" si="11"/>
        <v>-15.461337665648468</v>
      </c>
      <c r="L529" s="68" t="str">
        <f>VLOOKUP(O529,[6]Consolidado!$B:$E,2,FALSE)</f>
        <v>Acabado</v>
      </c>
      <c r="M529" s="69" t="str">
        <f>VLOOKUP(O529,[6]Consolidado!$B:$E,3,FALSE)</f>
        <v>Material de acabado pendiente de distribuir</v>
      </c>
      <c r="N529" s="70">
        <f>VLOOKUP(O529,[6]Consolidado!$B:$H,7,FALSE)</f>
        <v>0</v>
      </c>
      <c r="O529" s="62" t="s">
        <v>290</v>
      </c>
    </row>
    <row r="530" spans="1:15" s="71" customFormat="1" ht="16.5" customHeight="1" outlineLevel="1" x14ac:dyDescent="0.2">
      <c r="A530" s="60" t="s">
        <v>603</v>
      </c>
      <c r="B530" s="61">
        <v>42760</v>
      </c>
      <c r="C530" s="62"/>
      <c r="D530" s="63" t="str">
        <f>VLOOKUP(O530,[6]Consolidado!$B:$E,4,FALSE)</f>
        <v>En Proceso</v>
      </c>
      <c r="E530" s="64" t="s">
        <v>25</v>
      </c>
      <c r="F530" s="65" t="s">
        <v>119</v>
      </c>
      <c r="G530" s="66">
        <v>-6.25E-2</v>
      </c>
      <c r="H530" s="67">
        <v>561.79359675853595</v>
      </c>
      <c r="I530" s="85">
        <f t="shared" si="10"/>
        <v>-35.112099797408497</v>
      </c>
      <c r="J530" s="86">
        <v>29.4465</v>
      </c>
      <c r="K530" s="85">
        <f t="shared" si="11"/>
        <v>-1.1924031649740545</v>
      </c>
      <c r="L530" s="68" t="str">
        <f>VLOOKUP(O530,[6]Consolidado!$B:$E,2,FALSE)</f>
        <v>Acabado</v>
      </c>
      <c r="M530" s="69" t="str">
        <f>VLOOKUP(O530,[6]Consolidado!$B:$E,3,FALSE)</f>
        <v>Material de acabado pendiente de distribuir</v>
      </c>
      <c r="N530" s="70">
        <f>VLOOKUP(O530,[6]Consolidado!$B:$H,7,FALSE)</f>
        <v>0</v>
      </c>
      <c r="O530" s="62" t="s">
        <v>290</v>
      </c>
    </row>
    <row r="531" spans="1:15" s="71" customFormat="1" ht="16.5" customHeight="1" outlineLevel="1" x14ac:dyDescent="0.2">
      <c r="A531" s="60" t="s">
        <v>603</v>
      </c>
      <c r="B531" s="61">
        <v>42760</v>
      </c>
      <c r="C531" s="62"/>
      <c r="D531" s="63" t="str">
        <f>VLOOKUP(O531,[6]Consolidado!$B:$E,4,FALSE)</f>
        <v>En Proceso</v>
      </c>
      <c r="E531" s="64" t="s">
        <v>25</v>
      </c>
      <c r="F531" s="65" t="s">
        <v>110</v>
      </c>
      <c r="G531" s="66">
        <v>-6.25E-2</v>
      </c>
      <c r="H531" s="67">
        <v>1236.5080948219829</v>
      </c>
      <c r="I531" s="85">
        <f t="shared" si="10"/>
        <v>-77.281755926373933</v>
      </c>
      <c r="J531" s="86">
        <v>29.4465</v>
      </c>
      <c r="K531" s="85">
        <f t="shared" si="11"/>
        <v>-2.6244801903918611</v>
      </c>
      <c r="L531" s="68" t="str">
        <f>VLOOKUP(O531,[6]Consolidado!$B:$E,2,FALSE)</f>
        <v>Acabado</v>
      </c>
      <c r="M531" s="69" t="str">
        <f>VLOOKUP(O531,[6]Consolidado!$B:$E,3,FALSE)</f>
        <v>Material de acabado pendiente de distribuir</v>
      </c>
      <c r="N531" s="70">
        <f>VLOOKUP(O531,[6]Consolidado!$B:$H,7,FALSE)</f>
        <v>0</v>
      </c>
      <c r="O531" s="62" t="s">
        <v>290</v>
      </c>
    </row>
    <row r="532" spans="1:15" s="71" customFormat="1" ht="16.5" customHeight="1" outlineLevel="1" x14ac:dyDescent="0.2">
      <c r="A532" s="60" t="s">
        <v>603</v>
      </c>
      <c r="B532" s="61">
        <v>42760</v>
      </c>
      <c r="C532" s="62"/>
      <c r="D532" s="63" t="str">
        <f>VLOOKUP(O532,[6]Consolidado!$B:$E,4,FALSE)</f>
        <v>En Proceso</v>
      </c>
      <c r="E532" s="64" t="s">
        <v>33</v>
      </c>
      <c r="F532" s="65" t="s">
        <v>90</v>
      </c>
      <c r="G532" s="66">
        <v>-350.1</v>
      </c>
      <c r="H532" s="67">
        <v>1.5795503087258749</v>
      </c>
      <c r="I532" s="85">
        <f t="shared" si="10"/>
        <v>-553.00056308492879</v>
      </c>
      <c r="J532" s="86">
        <v>29.4465</v>
      </c>
      <c r="K532" s="85">
        <f t="shared" si="11"/>
        <v>-18.7798401536661</v>
      </c>
      <c r="L532" s="68" t="str">
        <f>VLOOKUP(O532,[6]Consolidado!$B:$E,2,FALSE)</f>
        <v>Empaque</v>
      </c>
      <c r="M532" s="69" t="str">
        <f>VLOOKUP(O532,[6]Consolidado!$B:$E,3,FALSE)</f>
        <v>Material de empaque pendiente de distribuir</v>
      </c>
      <c r="N532" s="70">
        <f>VLOOKUP(O532,[6]Consolidado!$B:$H,7,FALSE)</f>
        <v>0</v>
      </c>
      <c r="O532" s="62" t="s">
        <v>89</v>
      </c>
    </row>
    <row r="533" spans="1:15" s="71" customFormat="1" ht="16.5" customHeight="1" outlineLevel="1" x14ac:dyDescent="0.2">
      <c r="A533" s="60" t="s">
        <v>603</v>
      </c>
      <c r="B533" s="61">
        <v>42760</v>
      </c>
      <c r="C533" s="62"/>
      <c r="D533" s="63" t="str">
        <f>VLOOKUP(O533,[6]Consolidado!$B:$E,4,FALSE)</f>
        <v>Finalizada</v>
      </c>
      <c r="E533" s="64" t="s">
        <v>25</v>
      </c>
      <c r="F533" s="65" t="s">
        <v>133</v>
      </c>
      <c r="G533" s="66">
        <v>0.875</v>
      </c>
      <c r="H533" s="67">
        <v>10.23468459090909</v>
      </c>
      <c r="I533" s="85">
        <f t="shared" si="10"/>
        <v>8.9553490170454531</v>
      </c>
      <c r="J533" s="86">
        <v>29.4465</v>
      </c>
      <c r="K533" s="85">
        <f t="shared" si="11"/>
        <v>0.3041226976735929</v>
      </c>
      <c r="L533" s="68" t="str">
        <f>VLOOKUP(O533,[6]Consolidado!$B:$E,2,FALSE)</f>
        <v>Manhattan west</v>
      </c>
      <c r="M533" s="69" t="str">
        <f>VLOOKUP(O533,[6]Consolidado!$B:$E,3,FALSE)</f>
        <v>F-196 Library Shelving</v>
      </c>
      <c r="N533" s="70" t="str">
        <f>VLOOKUP(O533,[6]Consolidado!$B:$H,7,FALSE)</f>
        <v>Enero</v>
      </c>
      <c r="O533" s="62">
        <v>83</v>
      </c>
    </row>
    <row r="534" spans="1:15" s="71" customFormat="1" ht="16.5" customHeight="1" outlineLevel="1" x14ac:dyDescent="0.2">
      <c r="A534" s="60" t="s">
        <v>603</v>
      </c>
      <c r="B534" s="61">
        <v>42760</v>
      </c>
      <c r="C534" s="62"/>
      <c r="D534" s="63" t="str">
        <f>VLOOKUP(O534,[6]Consolidado!$B:$E,4,FALSE)</f>
        <v>Finalizada</v>
      </c>
      <c r="E534" s="64" t="s">
        <v>25</v>
      </c>
      <c r="F534" s="65" t="s">
        <v>284</v>
      </c>
      <c r="G534" s="66">
        <v>1.125</v>
      </c>
      <c r="H534" s="67">
        <v>79.663885714285712</v>
      </c>
      <c r="I534" s="85">
        <f t="shared" si="10"/>
        <v>89.621871428571424</v>
      </c>
      <c r="J534" s="86">
        <v>29.4465</v>
      </c>
      <c r="K534" s="85">
        <f t="shared" si="11"/>
        <v>3.0435491969698072</v>
      </c>
      <c r="L534" s="68" t="str">
        <f>VLOOKUP(O534,[6]Consolidado!$B:$E,2,FALSE)</f>
        <v>Manhattan west</v>
      </c>
      <c r="M534" s="69" t="str">
        <f>VLOOKUP(O534,[6]Consolidado!$B:$E,3,FALSE)</f>
        <v>F-196 Library Shelving</v>
      </c>
      <c r="N534" s="70" t="str">
        <f>VLOOKUP(O534,[6]Consolidado!$B:$H,7,FALSE)</f>
        <v>Enero</v>
      </c>
      <c r="O534" s="62">
        <v>83</v>
      </c>
    </row>
    <row r="535" spans="1:15" s="71" customFormat="1" ht="16.5" customHeight="1" outlineLevel="1" x14ac:dyDescent="0.2">
      <c r="A535" s="60" t="s">
        <v>603</v>
      </c>
      <c r="B535" s="61">
        <v>42760</v>
      </c>
      <c r="C535" s="62"/>
      <c r="D535" s="63" t="str">
        <f>VLOOKUP(O535,[6]Consolidado!$B:$E,4,FALSE)</f>
        <v>Finalizada</v>
      </c>
      <c r="E535" s="64" t="s">
        <v>25</v>
      </c>
      <c r="F535" s="65" t="s">
        <v>147</v>
      </c>
      <c r="G535" s="66">
        <v>2.625</v>
      </c>
      <c r="H535" s="67">
        <v>36.844222819259258</v>
      </c>
      <c r="I535" s="85">
        <f t="shared" si="10"/>
        <v>96.716084900555558</v>
      </c>
      <c r="J535" s="86">
        <v>29.4465</v>
      </c>
      <c r="K535" s="85">
        <f t="shared" si="11"/>
        <v>3.2844679299935664</v>
      </c>
      <c r="L535" s="68" t="str">
        <f>VLOOKUP(O535,[6]Consolidado!$B:$E,2,FALSE)</f>
        <v>Manhattan west</v>
      </c>
      <c r="M535" s="69" t="str">
        <f>VLOOKUP(O535,[6]Consolidado!$B:$E,3,FALSE)</f>
        <v>F-196 Library Shelving</v>
      </c>
      <c r="N535" s="70" t="str">
        <f>VLOOKUP(O535,[6]Consolidado!$B:$H,7,FALSE)</f>
        <v>Enero</v>
      </c>
      <c r="O535" s="62">
        <v>83</v>
      </c>
    </row>
    <row r="536" spans="1:15" s="71" customFormat="1" ht="16.5" customHeight="1" outlineLevel="1" x14ac:dyDescent="0.2">
      <c r="A536" s="60" t="s">
        <v>603</v>
      </c>
      <c r="B536" s="61">
        <v>42760</v>
      </c>
      <c r="C536" s="62"/>
      <c r="D536" s="63" t="str">
        <f>VLOOKUP(O536,[6]Consolidado!$B:$E,4,FALSE)</f>
        <v>Finalizada</v>
      </c>
      <c r="E536" s="64" t="s">
        <v>25</v>
      </c>
      <c r="F536" s="65" t="s">
        <v>254</v>
      </c>
      <c r="G536" s="66">
        <v>5.75</v>
      </c>
      <c r="H536" s="67">
        <v>280.80597278596491</v>
      </c>
      <c r="I536" s="85">
        <f t="shared" si="10"/>
        <v>1614.6343435192982</v>
      </c>
      <c r="J536" s="86">
        <v>29.4465</v>
      </c>
      <c r="K536" s="85">
        <f t="shared" si="11"/>
        <v>54.832810130891559</v>
      </c>
      <c r="L536" s="68" t="str">
        <f>VLOOKUP(O536,[6]Consolidado!$B:$E,2,FALSE)</f>
        <v>Manhattan west</v>
      </c>
      <c r="M536" s="69" t="str">
        <f>VLOOKUP(O536,[6]Consolidado!$B:$E,3,FALSE)</f>
        <v>F-196 Library Shelving</v>
      </c>
      <c r="N536" s="70" t="str">
        <f>VLOOKUP(O536,[6]Consolidado!$B:$H,7,FALSE)</f>
        <v>Enero</v>
      </c>
      <c r="O536" s="62">
        <v>83</v>
      </c>
    </row>
    <row r="537" spans="1:15" s="71" customFormat="1" ht="16.5" customHeight="1" outlineLevel="1" x14ac:dyDescent="0.2">
      <c r="A537" s="60" t="s">
        <v>603</v>
      </c>
      <c r="B537" s="61">
        <v>42760</v>
      </c>
      <c r="C537" s="62"/>
      <c r="D537" s="63" t="str">
        <f>VLOOKUP(O537,[6]Consolidado!$B:$E,4,FALSE)</f>
        <v>Finalizada</v>
      </c>
      <c r="E537" s="64" t="s">
        <v>25</v>
      </c>
      <c r="F537" s="65" t="s">
        <v>133</v>
      </c>
      <c r="G537" s="66">
        <v>0.25</v>
      </c>
      <c r="H537" s="67">
        <v>10.23468459090909</v>
      </c>
      <c r="I537" s="85">
        <f t="shared" si="10"/>
        <v>2.5586711477272726</v>
      </c>
      <c r="J537" s="86">
        <v>29.4465</v>
      </c>
      <c r="K537" s="85">
        <f t="shared" si="11"/>
        <v>8.6892199335312267E-2</v>
      </c>
      <c r="L537" s="68" t="str">
        <f>VLOOKUP(O537,[6]Consolidado!$B:$E,2,FALSE)</f>
        <v>Manhattan west</v>
      </c>
      <c r="M537" s="69" t="str">
        <f>VLOOKUP(O537,[6]Consolidado!$B:$E,3,FALSE)</f>
        <v>F-196 Library Shelving</v>
      </c>
      <c r="N537" s="70" t="str">
        <f>VLOOKUP(O537,[6]Consolidado!$B:$H,7,FALSE)</f>
        <v>Enero</v>
      </c>
      <c r="O537" s="62">
        <v>83</v>
      </c>
    </row>
    <row r="538" spans="1:15" s="71" customFormat="1" ht="16.5" customHeight="1" outlineLevel="1" x14ac:dyDescent="0.2">
      <c r="A538" s="60" t="s">
        <v>603</v>
      </c>
      <c r="B538" s="61">
        <v>42760</v>
      </c>
      <c r="C538" s="62"/>
      <c r="D538" s="63" t="str">
        <f>VLOOKUP(O538,[6]Consolidado!$B:$E,4,FALSE)</f>
        <v>Finalizada</v>
      </c>
      <c r="E538" s="64" t="s">
        <v>25</v>
      </c>
      <c r="F538" s="65" t="s">
        <v>108</v>
      </c>
      <c r="G538" s="66">
        <v>1.375</v>
      </c>
      <c r="H538" s="67">
        <v>786.43809534108379</v>
      </c>
      <c r="I538" s="85">
        <f t="shared" si="10"/>
        <v>1081.3523810939903</v>
      </c>
      <c r="J538" s="86">
        <v>29.4465</v>
      </c>
      <c r="K538" s="85">
        <f t="shared" si="11"/>
        <v>36.722611552951633</v>
      </c>
      <c r="L538" s="68" t="str">
        <f>VLOOKUP(O538,[6]Consolidado!$B:$E,2,FALSE)</f>
        <v>Manhattan west</v>
      </c>
      <c r="M538" s="69" t="str">
        <f>VLOOKUP(O538,[6]Consolidado!$B:$E,3,FALSE)</f>
        <v>F-196 Library Shelving</v>
      </c>
      <c r="N538" s="70" t="str">
        <f>VLOOKUP(O538,[6]Consolidado!$B:$H,7,FALSE)</f>
        <v>Enero</v>
      </c>
      <c r="O538" s="62">
        <v>83</v>
      </c>
    </row>
    <row r="539" spans="1:15" s="71" customFormat="1" ht="16.5" customHeight="1" outlineLevel="1" x14ac:dyDescent="0.2">
      <c r="A539" s="60" t="s">
        <v>603</v>
      </c>
      <c r="B539" s="61">
        <v>42760</v>
      </c>
      <c r="C539" s="62"/>
      <c r="D539" s="63" t="str">
        <f>VLOOKUP(O539,[6]Consolidado!$B:$E,4,FALSE)</f>
        <v>Finalizada</v>
      </c>
      <c r="E539" s="64" t="s">
        <v>25</v>
      </c>
      <c r="F539" s="65" t="s">
        <v>109</v>
      </c>
      <c r="G539" s="66">
        <v>2.25</v>
      </c>
      <c r="H539" s="67">
        <v>1040.6452104491832</v>
      </c>
      <c r="I539" s="85">
        <f t="shared" si="10"/>
        <v>2341.4517235106623</v>
      </c>
      <c r="J539" s="86">
        <v>29.4465</v>
      </c>
      <c r="K539" s="85">
        <f t="shared" si="11"/>
        <v>79.515450851906422</v>
      </c>
      <c r="L539" s="68" t="str">
        <f>VLOOKUP(O539,[6]Consolidado!$B:$E,2,FALSE)</f>
        <v>Manhattan west</v>
      </c>
      <c r="M539" s="69" t="str">
        <f>VLOOKUP(O539,[6]Consolidado!$B:$E,3,FALSE)</f>
        <v>F-196 Library Shelving</v>
      </c>
      <c r="N539" s="70" t="str">
        <f>VLOOKUP(O539,[6]Consolidado!$B:$H,7,FALSE)</f>
        <v>Enero</v>
      </c>
      <c r="O539" s="62">
        <v>83</v>
      </c>
    </row>
    <row r="540" spans="1:15" s="71" customFormat="1" ht="16.5" customHeight="1" outlineLevel="1" x14ac:dyDescent="0.2">
      <c r="A540" s="60" t="s">
        <v>603</v>
      </c>
      <c r="B540" s="61">
        <v>42760</v>
      </c>
      <c r="C540" s="62"/>
      <c r="D540" s="63" t="str">
        <f>VLOOKUP(O540,[6]Consolidado!$B:$E,4,FALSE)</f>
        <v>Finalizada</v>
      </c>
      <c r="E540" s="64" t="s">
        <v>25</v>
      </c>
      <c r="F540" s="65" t="s">
        <v>119</v>
      </c>
      <c r="G540" s="66">
        <v>1.15625</v>
      </c>
      <c r="H540" s="67">
        <v>561.79359675853595</v>
      </c>
      <c r="I540" s="85">
        <f t="shared" si="10"/>
        <v>649.57384625205725</v>
      </c>
      <c r="J540" s="86">
        <v>29.4465</v>
      </c>
      <c r="K540" s="85">
        <f t="shared" si="11"/>
        <v>22.059458552020011</v>
      </c>
      <c r="L540" s="68" t="str">
        <f>VLOOKUP(O540,[6]Consolidado!$B:$E,2,FALSE)</f>
        <v>Manhattan west</v>
      </c>
      <c r="M540" s="69" t="str">
        <f>VLOOKUP(O540,[6]Consolidado!$B:$E,3,FALSE)</f>
        <v>F-196 Library Shelving</v>
      </c>
      <c r="N540" s="70" t="str">
        <f>VLOOKUP(O540,[6]Consolidado!$B:$H,7,FALSE)</f>
        <v>Enero</v>
      </c>
      <c r="O540" s="62">
        <v>83</v>
      </c>
    </row>
    <row r="541" spans="1:15" s="71" customFormat="1" ht="16.5" customHeight="1" outlineLevel="1" x14ac:dyDescent="0.2">
      <c r="A541" s="60" t="s">
        <v>603</v>
      </c>
      <c r="B541" s="61">
        <v>42760</v>
      </c>
      <c r="C541" s="62"/>
      <c r="D541" s="63" t="str">
        <f>VLOOKUP(O541,[6]Consolidado!$B:$E,4,FALSE)</f>
        <v>Finalizada</v>
      </c>
      <c r="E541" s="64" t="s">
        <v>25</v>
      </c>
      <c r="F541" s="65" t="s">
        <v>110</v>
      </c>
      <c r="G541" s="66">
        <v>1.15625</v>
      </c>
      <c r="H541" s="67">
        <v>1236.5080948219829</v>
      </c>
      <c r="I541" s="85">
        <f t="shared" si="10"/>
        <v>1429.7124846379177</v>
      </c>
      <c r="J541" s="86">
        <v>29.4465</v>
      </c>
      <c r="K541" s="85">
        <f t="shared" si="11"/>
        <v>48.552883522249424</v>
      </c>
      <c r="L541" s="68" t="str">
        <f>VLOOKUP(O541,[6]Consolidado!$B:$E,2,FALSE)</f>
        <v>Manhattan west</v>
      </c>
      <c r="M541" s="69" t="str">
        <f>VLOOKUP(O541,[6]Consolidado!$B:$E,3,FALSE)</f>
        <v>F-196 Library Shelving</v>
      </c>
      <c r="N541" s="70" t="str">
        <f>VLOOKUP(O541,[6]Consolidado!$B:$H,7,FALSE)</f>
        <v>Enero</v>
      </c>
      <c r="O541" s="62">
        <v>83</v>
      </c>
    </row>
    <row r="542" spans="1:15" s="71" customFormat="1" ht="16.5" customHeight="1" outlineLevel="1" x14ac:dyDescent="0.2">
      <c r="A542" s="60" t="s">
        <v>603</v>
      </c>
      <c r="B542" s="61">
        <v>42760</v>
      </c>
      <c r="C542" s="62"/>
      <c r="D542" s="63" t="str">
        <f>VLOOKUP(O542,[6]Consolidado!$B:$E,4,FALSE)</f>
        <v>Finalizada</v>
      </c>
      <c r="E542" s="64" t="s">
        <v>25</v>
      </c>
      <c r="F542" s="65" t="s">
        <v>99</v>
      </c>
      <c r="G542" s="66">
        <v>2.09375</v>
      </c>
      <c r="H542" s="67">
        <v>332.53741935483873</v>
      </c>
      <c r="I542" s="85">
        <f t="shared" si="10"/>
        <v>696.25022177419362</v>
      </c>
      <c r="J542" s="86">
        <v>29.4465</v>
      </c>
      <c r="K542" s="85">
        <f t="shared" si="11"/>
        <v>23.644583287460094</v>
      </c>
      <c r="L542" s="68" t="str">
        <f>VLOOKUP(O542,[6]Consolidado!$B:$E,2,FALSE)</f>
        <v>Manhattan west</v>
      </c>
      <c r="M542" s="69" t="str">
        <f>VLOOKUP(O542,[6]Consolidado!$B:$E,3,FALSE)</f>
        <v>F-196 Library Shelving</v>
      </c>
      <c r="N542" s="70" t="str">
        <f>VLOOKUP(O542,[6]Consolidado!$B:$H,7,FALSE)</f>
        <v>Enero</v>
      </c>
      <c r="O542" s="62">
        <v>83</v>
      </c>
    </row>
    <row r="543" spans="1:15" s="71" customFormat="1" ht="16.5" customHeight="1" outlineLevel="1" x14ac:dyDescent="0.2">
      <c r="A543" s="60" t="s">
        <v>603</v>
      </c>
      <c r="B543" s="61">
        <v>42760</v>
      </c>
      <c r="C543" s="62"/>
      <c r="D543" s="63" t="str">
        <f>VLOOKUP(O543,[6]Consolidado!$B:$E,4,FALSE)</f>
        <v>Finalizada</v>
      </c>
      <c r="E543" s="64" t="s">
        <v>25</v>
      </c>
      <c r="F543" s="65" t="s">
        <v>254</v>
      </c>
      <c r="G543" s="66">
        <v>2.125</v>
      </c>
      <c r="H543" s="67">
        <v>280.80597278596491</v>
      </c>
      <c r="I543" s="85">
        <f t="shared" si="10"/>
        <v>596.71269217017539</v>
      </c>
      <c r="J543" s="86">
        <v>29.4465</v>
      </c>
      <c r="K543" s="85">
        <f t="shared" si="11"/>
        <v>20.264299396199053</v>
      </c>
      <c r="L543" s="68" t="str">
        <f>VLOOKUP(O543,[6]Consolidado!$B:$E,2,FALSE)</f>
        <v>Manhattan west</v>
      </c>
      <c r="M543" s="69" t="str">
        <f>VLOOKUP(O543,[6]Consolidado!$B:$E,3,FALSE)</f>
        <v>F-196 Library Shelving</v>
      </c>
      <c r="N543" s="70" t="str">
        <f>VLOOKUP(O543,[6]Consolidado!$B:$H,7,FALSE)</f>
        <v>Enero</v>
      </c>
      <c r="O543" s="62">
        <v>83</v>
      </c>
    </row>
    <row r="544" spans="1:15" s="71" customFormat="1" ht="16.5" customHeight="1" outlineLevel="1" x14ac:dyDescent="0.2">
      <c r="A544" s="60" t="s">
        <v>603</v>
      </c>
      <c r="B544" s="61">
        <v>42760</v>
      </c>
      <c r="C544" s="62"/>
      <c r="D544" s="63" t="str">
        <f>VLOOKUP(O544,[6]Consolidado!$B:$E,4,FALSE)</f>
        <v>Finalizada</v>
      </c>
      <c r="E544" s="64" t="s">
        <v>25</v>
      </c>
      <c r="F544" s="65" t="s">
        <v>99</v>
      </c>
      <c r="G544" s="66">
        <v>1.53125</v>
      </c>
      <c r="H544" s="67">
        <v>332.53741935483873</v>
      </c>
      <c r="I544" s="85">
        <f t="shared" si="10"/>
        <v>509.19792338709681</v>
      </c>
      <c r="J544" s="86">
        <v>29.4465</v>
      </c>
      <c r="K544" s="85">
        <f t="shared" si="11"/>
        <v>17.292307180381261</v>
      </c>
      <c r="L544" s="68" t="str">
        <f>VLOOKUP(O544,[6]Consolidado!$B:$E,2,FALSE)</f>
        <v>Manhattan west</v>
      </c>
      <c r="M544" s="69" t="str">
        <f>VLOOKUP(O544,[6]Consolidado!$B:$E,3,FALSE)</f>
        <v>F-196 Library Shelving</v>
      </c>
      <c r="N544" s="70" t="str">
        <f>VLOOKUP(O544,[6]Consolidado!$B:$H,7,FALSE)</f>
        <v>Enero</v>
      </c>
      <c r="O544" s="62">
        <v>83</v>
      </c>
    </row>
    <row r="545" spans="1:15" s="71" customFormat="1" ht="16.5" customHeight="1" outlineLevel="1" x14ac:dyDescent="0.2">
      <c r="A545" s="60" t="s">
        <v>603</v>
      </c>
      <c r="B545" s="61">
        <v>42760</v>
      </c>
      <c r="C545" s="62"/>
      <c r="D545" s="63" t="str">
        <f>VLOOKUP(O545,[6]Consolidado!$B:$E,4,FALSE)</f>
        <v>Finalizada</v>
      </c>
      <c r="E545" s="64" t="s">
        <v>25</v>
      </c>
      <c r="F545" s="65" t="s">
        <v>606</v>
      </c>
      <c r="G545" s="66">
        <v>0.25</v>
      </c>
      <c r="H545" s="67">
        <v>271.39076525000002</v>
      </c>
      <c r="I545" s="85">
        <f t="shared" si="10"/>
        <v>67.847691312500004</v>
      </c>
      <c r="J545" s="86">
        <v>29.4465</v>
      </c>
      <c r="K545" s="85">
        <f t="shared" si="11"/>
        <v>2.3041003620973632</v>
      </c>
      <c r="L545" s="68" t="str">
        <f>VLOOKUP(O545,[6]Consolidado!$B:$E,2,FALSE)</f>
        <v>Manhattan west</v>
      </c>
      <c r="M545" s="69" t="str">
        <f>VLOOKUP(O545,[6]Consolidado!$B:$E,3,FALSE)</f>
        <v>F-196 Library Shelving</v>
      </c>
      <c r="N545" s="70" t="str">
        <f>VLOOKUP(O545,[6]Consolidado!$B:$H,7,FALSE)</f>
        <v>Enero</v>
      </c>
      <c r="O545" s="62">
        <v>83</v>
      </c>
    </row>
    <row r="546" spans="1:15" s="71" customFormat="1" ht="16.5" customHeight="1" outlineLevel="1" x14ac:dyDescent="0.2">
      <c r="A546" s="60" t="s">
        <v>603</v>
      </c>
      <c r="B546" s="61">
        <v>42760</v>
      </c>
      <c r="C546" s="62"/>
      <c r="D546" s="63" t="str">
        <f>VLOOKUP(O546,[6]Consolidado!$B:$E,4,FALSE)</f>
        <v>Finalizada</v>
      </c>
      <c r="E546" s="64" t="s">
        <v>25</v>
      </c>
      <c r="F546" s="65" t="s">
        <v>108</v>
      </c>
      <c r="G546" s="66">
        <v>0.625</v>
      </c>
      <c r="H546" s="67">
        <v>786.43809534108379</v>
      </c>
      <c r="I546" s="85">
        <f t="shared" si="10"/>
        <v>491.52380958817736</v>
      </c>
      <c r="J546" s="86">
        <v>29.4465</v>
      </c>
      <c r="K546" s="85">
        <f t="shared" si="11"/>
        <v>16.692096160432559</v>
      </c>
      <c r="L546" s="68" t="str">
        <f>VLOOKUP(O546,[6]Consolidado!$B:$E,2,FALSE)</f>
        <v>Manhattan west</v>
      </c>
      <c r="M546" s="69" t="str">
        <f>VLOOKUP(O546,[6]Consolidado!$B:$E,3,FALSE)</f>
        <v>F-196 Library Shelving</v>
      </c>
      <c r="N546" s="70" t="str">
        <f>VLOOKUP(O546,[6]Consolidado!$B:$H,7,FALSE)</f>
        <v>Enero</v>
      </c>
      <c r="O546" s="62">
        <v>83</v>
      </c>
    </row>
    <row r="547" spans="1:15" s="71" customFormat="1" ht="16.5" customHeight="1" outlineLevel="1" x14ac:dyDescent="0.2">
      <c r="A547" s="60" t="s">
        <v>603</v>
      </c>
      <c r="B547" s="61">
        <v>42760</v>
      </c>
      <c r="C547" s="62"/>
      <c r="D547" s="63" t="str">
        <f>VLOOKUP(O547,[6]Consolidado!$B:$E,4,FALSE)</f>
        <v>Finalizada</v>
      </c>
      <c r="E547" s="64" t="s">
        <v>25</v>
      </c>
      <c r="F547" s="65" t="s">
        <v>119</v>
      </c>
      <c r="G547" s="66">
        <v>1.125</v>
      </c>
      <c r="H547" s="67">
        <v>561.79359675853595</v>
      </c>
      <c r="I547" s="85">
        <f t="shared" si="10"/>
        <v>632.01779635335299</v>
      </c>
      <c r="J547" s="86">
        <v>29.4465</v>
      </c>
      <c r="K547" s="85">
        <f t="shared" si="11"/>
        <v>21.463256969532981</v>
      </c>
      <c r="L547" s="68" t="str">
        <f>VLOOKUP(O547,[6]Consolidado!$B:$E,2,FALSE)</f>
        <v>Manhattan west</v>
      </c>
      <c r="M547" s="69" t="str">
        <f>VLOOKUP(O547,[6]Consolidado!$B:$E,3,FALSE)</f>
        <v>F-196 Library Shelving</v>
      </c>
      <c r="N547" s="70" t="str">
        <f>VLOOKUP(O547,[6]Consolidado!$B:$H,7,FALSE)</f>
        <v>Enero</v>
      </c>
      <c r="O547" s="62">
        <v>83</v>
      </c>
    </row>
    <row r="548" spans="1:15" s="71" customFormat="1" ht="16.5" customHeight="1" outlineLevel="1" x14ac:dyDescent="0.2">
      <c r="A548" s="60" t="s">
        <v>603</v>
      </c>
      <c r="B548" s="61">
        <v>42760</v>
      </c>
      <c r="C548" s="62"/>
      <c r="D548" s="63" t="str">
        <f>VLOOKUP(O548,[6]Consolidado!$B:$E,4,FALSE)</f>
        <v>Finalizada</v>
      </c>
      <c r="E548" s="64" t="s">
        <v>25</v>
      </c>
      <c r="F548" s="65" t="s">
        <v>110</v>
      </c>
      <c r="G548" s="66">
        <v>1.125</v>
      </c>
      <c r="H548" s="67">
        <v>1236.5080948219829</v>
      </c>
      <c r="I548" s="85">
        <f t="shared" si="10"/>
        <v>1391.0716066747309</v>
      </c>
      <c r="J548" s="86">
        <v>29.4465</v>
      </c>
      <c r="K548" s="85">
        <f t="shared" si="11"/>
        <v>47.240643427053499</v>
      </c>
      <c r="L548" s="68" t="str">
        <f>VLOOKUP(O548,[6]Consolidado!$B:$E,2,FALSE)</f>
        <v>Manhattan west</v>
      </c>
      <c r="M548" s="69" t="str">
        <f>VLOOKUP(O548,[6]Consolidado!$B:$E,3,FALSE)</f>
        <v>F-196 Library Shelving</v>
      </c>
      <c r="N548" s="70" t="str">
        <f>VLOOKUP(O548,[6]Consolidado!$B:$H,7,FALSE)</f>
        <v>Enero</v>
      </c>
      <c r="O548" s="62">
        <v>83</v>
      </c>
    </row>
    <row r="549" spans="1:15" s="71" customFormat="1" ht="16.5" customHeight="1" outlineLevel="1" x14ac:dyDescent="0.2">
      <c r="A549" s="60" t="s">
        <v>603</v>
      </c>
      <c r="B549" s="61">
        <v>42760</v>
      </c>
      <c r="C549" s="62"/>
      <c r="D549" s="63" t="str">
        <f>VLOOKUP(O549,[6]Consolidado!$B:$E,4,FALSE)</f>
        <v>Finalizada</v>
      </c>
      <c r="E549" s="64" t="s">
        <v>25</v>
      </c>
      <c r="F549" s="65" t="s">
        <v>201</v>
      </c>
      <c r="G549" s="66">
        <v>1.1875</v>
      </c>
      <c r="H549" s="67">
        <v>854.43999999999994</v>
      </c>
      <c r="I549" s="85">
        <f t="shared" si="10"/>
        <v>1014.6474999999999</v>
      </c>
      <c r="J549" s="86">
        <v>29.4465</v>
      </c>
      <c r="K549" s="85">
        <f t="shared" si="11"/>
        <v>34.457320904012356</v>
      </c>
      <c r="L549" s="68" t="str">
        <f>VLOOKUP(O549,[6]Consolidado!$B:$E,2,FALSE)</f>
        <v>Manhattan west</v>
      </c>
      <c r="M549" s="69" t="str">
        <f>VLOOKUP(O549,[6]Consolidado!$B:$E,3,FALSE)</f>
        <v>F-196 Library Shelving</v>
      </c>
      <c r="N549" s="70" t="str">
        <f>VLOOKUP(O549,[6]Consolidado!$B:$H,7,FALSE)</f>
        <v>Enero</v>
      </c>
      <c r="O549" s="62">
        <v>83</v>
      </c>
    </row>
    <row r="550" spans="1:15" s="71" customFormat="1" ht="16.5" customHeight="1" outlineLevel="1" x14ac:dyDescent="0.2">
      <c r="A550" s="60" t="s">
        <v>603</v>
      </c>
      <c r="B550" s="61">
        <v>42760</v>
      </c>
      <c r="C550" s="62"/>
      <c r="D550" s="63" t="str">
        <f>VLOOKUP(O550,[6]Consolidado!$B:$E,4,FALSE)</f>
        <v>Finalizada</v>
      </c>
      <c r="E550" s="64" t="s">
        <v>25</v>
      </c>
      <c r="F550" s="65" t="s">
        <v>230</v>
      </c>
      <c r="G550" s="66">
        <v>0.25</v>
      </c>
      <c r="H550" s="67">
        <v>238.47880378364198</v>
      </c>
      <c r="I550" s="85">
        <f t="shared" si="10"/>
        <v>59.619700945910495</v>
      </c>
      <c r="J550" s="86">
        <v>29.4465</v>
      </c>
      <c r="K550" s="85">
        <f t="shared" si="11"/>
        <v>2.0246786866320443</v>
      </c>
      <c r="L550" s="68" t="str">
        <f>VLOOKUP(O550,[6]Consolidado!$B:$E,2,FALSE)</f>
        <v>Manhattan west</v>
      </c>
      <c r="M550" s="69" t="str">
        <f>VLOOKUP(O550,[6]Consolidado!$B:$E,3,FALSE)</f>
        <v>F-196 Library Shelving</v>
      </c>
      <c r="N550" s="70" t="str">
        <f>VLOOKUP(O550,[6]Consolidado!$B:$H,7,FALSE)</f>
        <v>Enero</v>
      </c>
      <c r="O550" s="62">
        <v>83</v>
      </c>
    </row>
    <row r="551" spans="1:15" s="71" customFormat="1" ht="16.5" customHeight="1" outlineLevel="1" x14ac:dyDescent="0.2">
      <c r="A551" s="60" t="s">
        <v>603</v>
      </c>
      <c r="B551" s="61">
        <v>42760</v>
      </c>
      <c r="C551" s="62"/>
      <c r="D551" s="63" t="str">
        <f>VLOOKUP(O551,[6]Consolidado!$B:$E,4,FALSE)</f>
        <v>Finalizada</v>
      </c>
      <c r="E551" s="64" t="s">
        <v>25</v>
      </c>
      <c r="F551" s="65" t="s">
        <v>109</v>
      </c>
      <c r="G551" s="66">
        <v>0.4375</v>
      </c>
      <c r="H551" s="67">
        <v>1040.6452104491832</v>
      </c>
      <c r="I551" s="85">
        <f t="shared" si="10"/>
        <v>455.28227957151762</v>
      </c>
      <c r="J551" s="86">
        <v>29.4465</v>
      </c>
      <c r="K551" s="85">
        <f t="shared" si="11"/>
        <v>15.461337665648468</v>
      </c>
      <c r="L551" s="68" t="str">
        <f>VLOOKUP(O551,[6]Consolidado!$B:$E,2,FALSE)</f>
        <v>Manhattan west</v>
      </c>
      <c r="M551" s="69" t="str">
        <f>VLOOKUP(O551,[6]Consolidado!$B:$E,3,FALSE)</f>
        <v>F-196 Library Shelving</v>
      </c>
      <c r="N551" s="70" t="str">
        <f>VLOOKUP(O551,[6]Consolidado!$B:$H,7,FALSE)</f>
        <v>Enero</v>
      </c>
      <c r="O551" s="62">
        <v>83</v>
      </c>
    </row>
    <row r="552" spans="1:15" s="71" customFormat="1" ht="16.5" customHeight="1" outlineLevel="1" x14ac:dyDescent="0.2">
      <c r="A552" s="60" t="s">
        <v>603</v>
      </c>
      <c r="B552" s="61">
        <v>42760</v>
      </c>
      <c r="C552" s="62"/>
      <c r="D552" s="63" t="str">
        <f>VLOOKUP(O552,[6]Consolidado!$B:$E,4,FALSE)</f>
        <v>Finalizada</v>
      </c>
      <c r="E552" s="64" t="s">
        <v>25</v>
      </c>
      <c r="F552" s="65" t="s">
        <v>119</v>
      </c>
      <c r="G552" s="66">
        <v>6.25E-2</v>
      </c>
      <c r="H552" s="67">
        <v>561.79359675853595</v>
      </c>
      <c r="I552" s="85">
        <f t="shared" si="10"/>
        <v>35.112099797408497</v>
      </c>
      <c r="J552" s="86">
        <v>29.4465</v>
      </c>
      <c r="K552" s="85">
        <f t="shared" si="11"/>
        <v>1.1924031649740545</v>
      </c>
      <c r="L552" s="68" t="str">
        <f>VLOOKUP(O552,[6]Consolidado!$B:$E,2,FALSE)</f>
        <v>Manhattan west</v>
      </c>
      <c r="M552" s="69" t="str">
        <f>VLOOKUP(O552,[6]Consolidado!$B:$E,3,FALSE)</f>
        <v>F-196 Library Shelving</v>
      </c>
      <c r="N552" s="70" t="str">
        <f>VLOOKUP(O552,[6]Consolidado!$B:$H,7,FALSE)</f>
        <v>Enero</v>
      </c>
      <c r="O552" s="62">
        <v>83</v>
      </c>
    </row>
    <row r="553" spans="1:15" s="71" customFormat="1" ht="16.5" customHeight="1" outlineLevel="1" x14ac:dyDescent="0.2">
      <c r="A553" s="60" t="s">
        <v>603</v>
      </c>
      <c r="B553" s="61">
        <v>42760</v>
      </c>
      <c r="C553" s="62"/>
      <c r="D553" s="63" t="str">
        <f>VLOOKUP(O553,[6]Consolidado!$B:$E,4,FALSE)</f>
        <v>Finalizada</v>
      </c>
      <c r="E553" s="64" t="s">
        <v>25</v>
      </c>
      <c r="F553" s="65" t="s">
        <v>110</v>
      </c>
      <c r="G553" s="66">
        <v>6.25E-2</v>
      </c>
      <c r="H553" s="67">
        <v>1236.5080948219829</v>
      </c>
      <c r="I553" s="85">
        <f t="shared" si="10"/>
        <v>77.281755926373933</v>
      </c>
      <c r="J553" s="86">
        <v>29.4465</v>
      </c>
      <c r="K553" s="85">
        <f t="shared" si="11"/>
        <v>2.6244801903918611</v>
      </c>
      <c r="L553" s="68" t="str">
        <f>VLOOKUP(O553,[6]Consolidado!$B:$E,2,FALSE)</f>
        <v>Manhattan west</v>
      </c>
      <c r="M553" s="69" t="str">
        <f>VLOOKUP(O553,[6]Consolidado!$B:$E,3,FALSE)</f>
        <v>F-196 Library Shelving</v>
      </c>
      <c r="N553" s="70" t="str">
        <f>VLOOKUP(O553,[6]Consolidado!$B:$H,7,FALSE)</f>
        <v>Enero</v>
      </c>
      <c r="O553" s="62">
        <v>83</v>
      </c>
    </row>
    <row r="554" spans="1:15" s="71" customFormat="1" ht="16.5" customHeight="1" outlineLevel="1" x14ac:dyDescent="0.2">
      <c r="A554" s="60" t="s">
        <v>603</v>
      </c>
      <c r="B554" s="61">
        <v>42760</v>
      </c>
      <c r="C554" s="62"/>
      <c r="D554" s="63" t="str">
        <f>VLOOKUP(O554,[6]Consolidado!$B:$E,4,FALSE)</f>
        <v>Finalizada</v>
      </c>
      <c r="E554" s="64" t="s">
        <v>33</v>
      </c>
      <c r="F554" s="65" t="s">
        <v>90</v>
      </c>
      <c r="G554" s="66">
        <v>350.1</v>
      </c>
      <c r="H554" s="67">
        <v>1.5795503087258749</v>
      </c>
      <c r="I554" s="85">
        <f t="shared" si="10"/>
        <v>553.00056308492879</v>
      </c>
      <c r="J554" s="86">
        <v>29.4465</v>
      </c>
      <c r="K554" s="85">
        <f t="shared" si="11"/>
        <v>18.7798401536661</v>
      </c>
      <c r="L554" s="68" t="str">
        <f>VLOOKUP(O554,[6]Consolidado!$B:$E,2,FALSE)</f>
        <v>Manhattan west</v>
      </c>
      <c r="M554" s="69" t="str">
        <f>VLOOKUP(O554,[6]Consolidado!$B:$E,3,FALSE)</f>
        <v>F-196 Library Shelving</v>
      </c>
      <c r="N554" s="70" t="str">
        <f>VLOOKUP(O554,[6]Consolidado!$B:$H,7,FALSE)</f>
        <v>Enero</v>
      </c>
      <c r="O554" s="62">
        <v>83</v>
      </c>
    </row>
    <row r="555" spans="1:15" s="71" customFormat="1" ht="16.5" customHeight="1" outlineLevel="1" x14ac:dyDescent="0.2">
      <c r="A555" s="60" t="s">
        <v>603</v>
      </c>
      <c r="B555" s="61">
        <v>42766</v>
      </c>
      <c r="C555" s="62"/>
      <c r="D555" s="63" t="str">
        <f>VLOOKUP(O555,[6]Consolidado!$B:$E,4,FALSE)</f>
        <v>En Proceso</v>
      </c>
      <c r="E555" s="64" t="s">
        <v>25</v>
      </c>
      <c r="F555" s="65" t="s">
        <v>108</v>
      </c>
      <c r="G555" s="66">
        <v>-0.125</v>
      </c>
      <c r="H555" s="67">
        <v>786.43809534108379</v>
      </c>
      <c r="I555" s="85">
        <f t="shared" si="10"/>
        <v>-98.304761917635474</v>
      </c>
      <c r="J555" s="86">
        <v>29.4465</v>
      </c>
      <c r="K555" s="85">
        <f t="shared" si="11"/>
        <v>-3.3384192320865118</v>
      </c>
      <c r="L555" s="68" t="str">
        <f>VLOOKUP(O555,[6]Consolidado!$B:$E,2,FALSE)</f>
        <v>Acabado</v>
      </c>
      <c r="M555" s="69" t="str">
        <f>VLOOKUP(O555,[6]Consolidado!$B:$E,3,FALSE)</f>
        <v>Material de acabado pendiente de distribuir</v>
      </c>
      <c r="N555" s="70">
        <f>VLOOKUP(O555,[6]Consolidado!$B:$H,7,FALSE)</f>
        <v>0</v>
      </c>
      <c r="O555" s="62" t="s">
        <v>290</v>
      </c>
    </row>
    <row r="556" spans="1:15" s="71" customFormat="1" ht="16.5" customHeight="1" outlineLevel="1" x14ac:dyDescent="0.2">
      <c r="A556" s="60" t="s">
        <v>603</v>
      </c>
      <c r="B556" s="61">
        <v>42766</v>
      </c>
      <c r="C556" s="62"/>
      <c r="D556" s="63" t="str">
        <f>VLOOKUP(O556,[6]Consolidado!$B:$E,4,FALSE)</f>
        <v>En Proceso</v>
      </c>
      <c r="E556" s="64" t="s">
        <v>25</v>
      </c>
      <c r="F556" s="65" t="s">
        <v>109</v>
      </c>
      <c r="G556" s="66">
        <v>-0.125</v>
      </c>
      <c r="H556" s="67">
        <v>1040.6452104491832</v>
      </c>
      <c r="I556" s="85">
        <f t="shared" si="10"/>
        <v>-130.0806513061479</v>
      </c>
      <c r="J556" s="86">
        <v>29.4465</v>
      </c>
      <c r="K556" s="85">
        <f t="shared" si="11"/>
        <v>-4.4175250473281338</v>
      </c>
      <c r="L556" s="68" t="str">
        <f>VLOOKUP(O556,[6]Consolidado!$B:$E,2,FALSE)</f>
        <v>Acabado</v>
      </c>
      <c r="M556" s="69" t="str">
        <f>VLOOKUP(O556,[6]Consolidado!$B:$E,3,FALSE)</f>
        <v>Material de acabado pendiente de distribuir</v>
      </c>
      <c r="N556" s="70">
        <f>VLOOKUP(O556,[6]Consolidado!$B:$H,7,FALSE)</f>
        <v>0</v>
      </c>
      <c r="O556" s="62" t="s">
        <v>290</v>
      </c>
    </row>
    <row r="557" spans="1:15" s="71" customFormat="1" ht="16.5" customHeight="1" outlineLevel="1" x14ac:dyDescent="0.2">
      <c r="A557" s="60" t="s">
        <v>603</v>
      </c>
      <c r="B557" s="61">
        <v>42766</v>
      </c>
      <c r="C557" s="62"/>
      <c r="D557" s="63" t="str">
        <f>VLOOKUP(O557,[6]Consolidado!$B:$E,4,FALSE)</f>
        <v>En Proceso</v>
      </c>
      <c r="E557" s="64" t="s">
        <v>25</v>
      </c>
      <c r="F557" s="65" t="s">
        <v>110</v>
      </c>
      <c r="G557" s="66">
        <v>-0.125</v>
      </c>
      <c r="H557" s="67">
        <v>1236.5080948219829</v>
      </c>
      <c r="I557" s="85">
        <f t="shared" si="10"/>
        <v>-154.56351185274787</v>
      </c>
      <c r="J557" s="86">
        <v>29.4465</v>
      </c>
      <c r="K557" s="85">
        <f t="shared" si="11"/>
        <v>-5.2489603807837222</v>
      </c>
      <c r="L557" s="68" t="str">
        <f>VLOOKUP(O557,[6]Consolidado!$B:$E,2,FALSE)</f>
        <v>Acabado</v>
      </c>
      <c r="M557" s="69" t="str">
        <f>VLOOKUP(O557,[6]Consolidado!$B:$E,3,FALSE)</f>
        <v>Material de acabado pendiente de distribuir</v>
      </c>
      <c r="N557" s="70">
        <f>VLOOKUP(O557,[6]Consolidado!$B:$H,7,FALSE)</f>
        <v>0</v>
      </c>
      <c r="O557" s="62" t="s">
        <v>290</v>
      </c>
    </row>
    <row r="558" spans="1:15" s="71" customFormat="1" ht="16.5" customHeight="1" outlineLevel="1" x14ac:dyDescent="0.2">
      <c r="A558" s="60" t="s">
        <v>603</v>
      </c>
      <c r="B558" s="61">
        <v>42766</v>
      </c>
      <c r="C558" s="62"/>
      <c r="D558" s="63" t="str">
        <f>VLOOKUP(O558,[6]Consolidado!$B:$E,4,FALSE)</f>
        <v>En Proceso</v>
      </c>
      <c r="E558" s="64" t="s">
        <v>25</v>
      </c>
      <c r="F558" s="65" t="s">
        <v>119</v>
      </c>
      <c r="G558" s="66">
        <v>-0.125</v>
      </c>
      <c r="H558" s="67">
        <v>561.79359675853595</v>
      </c>
      <c r="I558" s="85">
        <f t="shared" si="10"/>
        <v>-70.224199594816994</v>
      </c>
      <c r="J558" s="86">
        <v>29.4465</v>
      </c>
      <c r="K558" s="85">
        <f t="shared" si="11"/>
        <v>-2.384806329948109</v>
      </c>
      <c r="L558" s="68" t="str">
        <f>VLOOKUP(O558,[6]Consolidado!$B:$E,2,FALSE)</f>
        <v>Acabado</v>
      </c>
      <c r="M558" s="69" t="str">
        <f>VLOOKUP(O558,[6]Consolidado!$B:$E,3,FALSE)</f>
        <v>Material de acabado pendiente de distribuir</v>
      </c>
      <c r="N558" s="70">
        <f>VLOOKUP(O558,[6]Consolidado!$B:$H,7,FALSE)</f>
        <v>0</v>
      </c>
      <c r="O558" s="62" t="s">
        <v>290</v>
      </c>
    </row>
    <row r="559" spans="1:15" s="71" customFormat="1" ht="16.5" customHeight="1" outlineLevel="1" x14ac:dyDescent="0.2">
      <c r="A559" s="60" t="s">
        <v>603</v>
      </c>
      <c r="B559" s="61">
        <v>42766</v>
      </c>
      <c r="C559" s="62"/>
      <c r="D559" s="63" t="str">
        <f>VLOOKUP(O559,[6]Consolidado!$B:$E,4,FALSE)</f>
        <v>En Proceso</v>
      </c>
      <c r="E559" s="64" t="s">
        <v>25</v>
      </c>
      <c r="F559" s="65" t="s">
        <v>108</v>
      </c>
      <c r="G559" s="66">
        <v>0.125</v>
      </c>
      <c r="H559" s="67">
        <v>786.43809534108379</v>
      </c>
      <c r="I559" s="85">
        <f t="shared" si="10"/>
        <v>98.304761917635474</v>
      </c>
      <c r="J559" s="86">
        <v>29.4465</v>
      </c>
      <c r="K559" s="85">
        <f t="shared" si="11"/>
        <v>3.3384192320865118</v>
      </c>
      <c r="L559" s="68" t="str">
        <f>VLOOKUP(O559,[6]Consolidado!$B:$E,2,FALSE)</f>
        <v>Acabado</v>
      </c>
      <c r="M559" s="69" t="str">
        <f>VLOOKUP(O559,[6]Consolidado!$B:$E,3,FALSE)</f>
        <v>Material de acabado pendiente de distribuir</v>
      </c>
      <c r="N559" s="70">
        <f>VLOOKUP(O559,[6]Consolidado!$B:$H,7,FALSE)</f>
        <v>0</v>
      </c>
      <c r="O559" s="62" t="s">
        <v>290</v>
      </c>
    </row>
    <row r="560" spans="1:15" s="71" customFormat="1" ht="16.5" customHeight="1" outlineLevel="1" x14ac:dyDescent="0.2">
      <c r="A560" s="60" t="s">
        <v>603</v>
      </c>
      <c r="B560" s="61">
        <v>42766</v>
      </c>
      <c r="C560" s="62"/>
      <c r="D560" s="63" t="str">
        <f>VLOOKUP(O560,[6]Consolidado!$B:$E,4,FALSE)</f>
        <v>En Proceso</v>
      </c>
      <c r="E560" s="64" t="s">
        <v>25</v>
      </c>
      <c r="F560" s="65" t="s">
        <v>109</v>
      </c>
      <c r="G560" s="66">
        <v>0.125</v>
      </c>
      <c r="H560" s="67">
        <v>1040.6452104491832</v>
      </c>
      <c r="I560" s="85">
        <f t="shared" si="10"/>
        <v>130.0806513061479</v>
      </c>
      <c r="J560" s="86">
        <v>29.4465</v>
      </c>
      <c r="K560" s="85">
        <f t="shared" si="11"/>
        <v>4.4175250473281338</v>
      </c>
      <c r="L560" s="68" t="str">
        <f>VLOOKUP(O560,[6]Consolidado!$B:$E,2,FALSE)</f>
        <v>Acabado</v>
      </c>
      <c r="M560" s="69" t="str">
        <f>VLOOKUP(O560,[6]Consolidado!$B:$E,3,FALSE)</f>
        <v>Material de acabado pendiente de distribuir</v>
      </c>
      <c r="N560" s="70">
        <f>VLOOKUP(O560,[6]Consolidado!$B:$H,7,FALSE)</f>
        <v>0</v>
      </c>
      <c r="O560" s="62" t="s">
        <v>290</v>
      </c>
    </row>
    <row r="561" spans="1:28" s="71" customFormat="1" ht="16.5" customHeight="1" outlineLevel="1" x14ac:dyDescent="0.2">
      <c r="A561" s="60" t="s">
        <v>603</v>
      </c>
      <c r="B561" s="61">
        <v>42766</v>
      </c>
      <c r="C561" s="62"/>
      <c r="D561" s="63" t="str">
        <f>VLOOKUP(O561,[6]Consolidado!$B:$E,4,FALSE)</f>
        <v>En Proceso</v>
      </c>
      <c r="E561" s="64" t="s">
        <v>25</v>
      </c>
      <c r="F561" s="65" t="s">
        <v>110</v>
      </c>
      <c r="G561" s="66">
        <v>0.125</v>
      </c>
      <c r="H561" s="67">
        <v>1236.5080948219829</v>
      </c>
      <c r="I561" s="85">
        <f t="shared" si="10"/>
        <v>154.56351185274787</v>
      </c>
      <c r="J561" s="86">
        <v>29.4465</v>
      </c>
      <c r="K561" s="85">
        <f t="shared" si="11"/>
        <v>5.2489603807837222</v>
      </c>
      <c r="L561" s="68" t="str">
        <f>VLOOKUP(O561,[6]Consolidado!$B:$E,2,FALSE)</f>
        <v>Acabado</v>
      </c>
      <c r="M561" s="69" t="str">
        <f>VLOOKUP(O561,[6]Consolidado!$B:$E,3,FALSE)</f>
        <v>Material de acabado pendiente de distribuir</v>
      </c>
      <c r="N561" s="70">
        <f>VLOOKUP(O561,[6]Consolidado!$B:$H,7,FALSE)</f>
        <v>0</v>
      </c>
      <c r="O561" s="62" t="s">
        <v>290</v>
      </c>
    </row>
    <row r="562" spans="1:28" s="71" customFormat="1" ht="16.5" customHeight="1" outlineLevel="1" x14ac:dyDescent="0.2">
      <c r="A562" s="60" t="s">
        <v>603</v>
      </c>
      <c r="B562" s="61">
        <v>42766</v>
      </c>
      <c r="C562" s="62"/>
      <c r="D562" s="63" t="str">
        <f>VLOOKUP(O562,[6]Consolidado!$B:$E,4,FALSE)</f>
        <v>En Proceso</v>
      </c>
      <c r="E562" s="64" t="s">
        <v>25</v>
      </c>
      <c r="F562" s="65" t="s">
        <v>119</v>
      </c>
      <c r="G562" s="66">
        <v>0.125</v>
      </c>
      <c r="H562" s="67">
        <v>561.79359675853595</v>
      </c>
      <c r="I562" s="85">
        <f t="shared" si="10"/>
        <v>70.224199594816994</v>
      </c>
      <c r="J562" s="86">
        <v>29.4465</v>
      </c>
      <c r="K562" s="85">
        <f t="shared" si="11"/>
        <v>2.384806329948109</v>
      </c>
      <c r="L562" s="68" t="str">
        <f>VLOOKUP(O562,[6]Consolidado!$B:$E,2,FALSE)</f>
        <v>Acabado</v>
      </c>
      <c r="M562" s="69" t="str">
        <f>VLOOKUP(O562,[6]Consolidado!$B:$E,3,FALSE)</f>
        <v>Material de acabado pendiente de distribuir</v>
      </c>
      <c r="N562" s="70">
        <f>VLOOKUP(O562,[6]Consolidado!$B:$H,7,FALSE)</f>
        <v>0</v>
      </c>
      <c r="O562" s="62" t="s">
        <v>290</v>
      </c>
    </row>
    <row r="563" spans="1:28" s="105" customFormat="1" ht="16.5" customHeight="1" outlineLevel="1" x14ac:dyDescent="0.2">
      <c r="A563" s="92" t="s">
        <v>603</v>
      </c>
      <c r="B563" s="93">
        <v>42752</v>
      </c>
      <c r="C563" s="94"/>
      <c r="D563" s="95" t="str">
        <f>VLOOKUP(O563,[6]Consolidado!$B:$E,4,FALSE)</f>
        <v>Finalizada</v>
      </c>
      <c r="E563" s="96" t="s">
        <v>629</v>
      </c>
      <c r="F563" s="97" t="s">
        <v>630</v>
      </c>
      <c r="G563" s="98">
        <v>57524.800000000003</v>
      </c>
      <c r="H563" s="99">
        <v>0.18109611593350786</v>
      </c>
      <c r="I563" s="100">
        <v>10417.517849851853</v>
      </c>
      <c r="J563" s="101">
        <v>29.391400000000001</v>
      </c>
      <c r="K563" s="100">
        <f t="shared" si="11"/>
        <v>354.44102185849778</v>
      </c>
      <c r="L563" s="102" t="str">
        <f>VLOOKUP(O563,[6]Consolidado!$B:$E,2,FALSE)</f>
        <v>Commons Bar &amp; Restaurant</v>
      </c>
      <c r="M563" s="103" t="str">
        <f>VLOOKUP(O563,[6]Consolidado!$B:$E,3,FALSE)</f>
        <v>A9 Large Custom Banquette</v>
      </c>
      <c r="N563" s="104" t="str">
        <f>VLOOKUP(O563,[6]Consolidado!$B:$H,7,FALSE)</f>
        <v>Febrero</v>
      </c>
      <c r="O563" s="94" t="s">
        <v>614</v>
      </c>
      <c r="U563" s="106"/>
      <c r="V563" s="106"/>
      <c r="W563" s="106"/>
      <c r="X563" s="106"/>
      <c r="Y563" s="106"/>
      <c r="Z563" s="106"/>
      <c r="AA563" s="106"/>
      <c r="AB563" s="106"/>
    </row>
    <row r="564" spans="1:28" s="105" customFormat="1" ht="16.5" customHeight="1" outlineLevel="1" x14ac:dyDescent="0.2">
      <c r="A564" s="92" t="s">
        <v>603</v>
      </c>
      <c r="B564" s="93">
        <v>42752</v>
      </c>
      <c r="C564" s="94"/>
      <c r="D564" s="95" t="str">
        <f>VLOOKUP(O564,[6]Consolidado!$B:$E,4,FALSE)</f>
        <v>Finalizada</v>
      </c>
      <c r="E564" s="96" t="s">
        <v>629</v>
      </c>
      <c r="F564" s="97" t="s">
        <v>630</v>
      </c>
      <c r="G564" s="98">
        <v>51504.01</v>
      </c>
      <c r="H564" s="99">
        <v>0.18109611593350786</v>
      </c>
      <c r="I564" s="100">
        <v>9327.1761660005486</v>
      </c>
      <c r="J564" s="101">
        <v>29.391400000000001</v>
      </c>
      <c r="K564" s="100">
        <f t="shared" si="11"/>
        <v>317.34371843466278</v>
      </c>
      <c r="L564" s="102" t="str">
        <f>VLOOKUP(O564,[6]Consolidado!$B:$E,2,FALSE)</f>
        <v>Commons Bar &amp; Restaurant</v>
      </c>
      <c r="M564" s="103" t="str">
        <f>VLOOKUP(O564,[6]Consolidado!$B:$E,3,FALSE)</f>
        <v>A9 Large Custom Banquette</v>
      </c>
      <c r="N564" s="104" t="str">
        <f>VLOOKUP(O564,[6]Consolidado!$B:$H,7,FALSE)</f>
        <v>Febrero</v>
      </c>
      <c r="O564" s="94" t="s">
        <v>601</v>
      </c>
      <c r="U564" s="106"/>
      <c r="V564" s="106"/>
      <c r="W564" s="106"/>
      <c r="X564" s="106"/>
      <c r="Y564" s="106"/>
      <c r="Z564" s="106"/>
      <c r="AA564" s="106"/>
      <c r="AB564" s="106"/>
    </row>
    <row r="565" spans="1:28" s="105" customFormat="1" ht="16.5" customHeight="1" outlineLevel="1" x14ac:dyDescent="0.2">
      <c r="A565" s="92" t="s">
        <v>603</v>
      </c>
      <c r="B565" s="93">
        <v>42752</v>
      </c>
      <c r="C565" s="94"/>
      <c r="D565" s="95" t="str">
        <f>VLOOKUP(O565,[6]Consolidado!$B:$E,4,FALSE)</f>
        <v>Finalizada</v>
      </c>
      <c r="E565" s="96" t="s">
        <v>629</v>
      </c>
      <c r="F565" s="97" t="s">
        <v>630</v>
      </c>
      <c r="G565" s="98">
        <v>23497.5</v>
      </c>
      <c r="H565" s="99">
        <v>0.18109611593350786</v>
      </c>
      <c r="I565" s="100">
        <v>4255.3059841476006</v>
      </c>
      <c r="J565" s="101">
        <v>29.391400000000001</v>
      </c>
      <c r="K565" s="100">
        <f>IFERROR(I565/J565,0)</f>
        <v>144.78064958278955</v>
      </c>
      <c r="L565" s="102" t="str">
        <f>VLOOKUP(O565,[6]Consolidado!$B:$E,2,FALSE)</f>
        <v>Commons Bar &amp; Restaurant</v>
      </c>
      <c r="M565" s="103" t="str">
        <f>VLOOKUP(O565,[6]Consolidado!$B:$E,3,FALSE)</f>
        <v>A9B Small Custom Banquette</v>
      </c>
      <c r="N565" s="104" t="str">
        <f>VLOOKUP(O565,[6]Consolidado!$B:$H,7,FALSE)</f>
        <v>Febrero</v>
      </c>
      <c r="O565" s="94">
        <v>101</v>
      </c>
      <c r="R565" s="106"/>
      <c r="S565" s="106"/>
      <c r="T565" s="106"/>
      <c r="U565" s="106"/>
      <c r="V565" s="106"/>
      <c r="W565" s="106"/>
      <c r="X565" s="106"/>
      <c r="Y565" s="106"/>
      <c r="Z565" s="106"/>
      <c r="AA565" s="106"/>
      <c r="AB565" s="106"/>
    </row>
    <row r="566" spans="1:28" s="71" customFormat="1" ht="16.5" customHeight="1" outlineLevel="1" x14ac:dyDescent="0.2">
      <c r="A566" s="60" t="s">
        <v>603</v>
      </c>
      <c r="B566" s="61">
        <v>42766</v>
      </c>
      <c r="C566" s="62"/>
      <c r="D566" s="63" t="str">
        <f>VLOOKUP(O566,[6]Consolidado!$B:$E,4,FALSE)</f>
        <v>Finalizada</v>
      </c>
      <c r="E566" s="64" t="s">
        <v>49</v>
      </c>
      <c r="F566" s="65" t="s">
        <v>631</v>
      </c>
      <c r="G566" s="66">
        <v>1</v>
      </c>
      <c r="H566" s="107">
        <v>-860.51158896252491</v>
      </c>
      <c r="I566" s="85">
        <v>-860.51158896252491</v>
      </c>
      <c r="J566" s="86">
        <v>29.417901151546857</v>
      </c>
      <c r="K566" s="85">
        <f>IFERROR(I566/J566,0)</f>
        <v>-29.251291060146801</v>
      </c>
      <c r="L566" s="68" t="str">
        <f>VLOOKUP(O566,[6]Consolidado!$B:$E,2,FALSE)</f>
        <v>Commons Bar &amp; Restaurant</v>
      </c>
      <c r="M566" s="69" t="str">
        <f>VLOOKUP(O566,[6]Consolidado!$B:$E,3,FALSE)</f>
        <v>A9B Small Custom Banquette</v>
      </c>
      <c r="N566" s="70" t="str">
        <f>VLOOKUP(O566,[6]Consolidado!$B:$H,7,FALSE)</f>
        <v>Febrero</v>
      </c>
      <c r="O566" s="62">
        <v>101</v>
      </c>
    </row>
    <row r="567" spans="1:28" s="71" customFormat="1" ht="16.5" customHeight="1" outlineLevel="1" x14ac:dyDescent="0.2">
      <c r="A567" s="60" t="s">
        <v>603</v>
      </c>
      <c r="B567" s="61">
        <v>42766</v>
      </c>
      <c r="C567" s="62"/>
      <c r="D567" s="63" t="str">
        <f>VLOOKUP(O567,[6]Consolidado!$B:$E,4,FALSE)</f>
        <v>Finalizada</v>
      </c>
      <c r="E567" s="64" t="s">
        <v>49</v>
      </c>
      <c r="F567" s="65" t="s">
        <v>631</v>
      </c>
      <c r="G567" s="66">
        <v>1</v>
      </c>
      <c r="H567" s="67">
        <v>745.53626136199819</v>
      </c>
      <c r="I567" s="85">
        <v>745.53626136199819</v>
      </c>
      <c r="J567" s="86">
        <v>29.413005098795828</v>
      </c>
      <c r="K567" s="85">
        <f>IFERROR(I567/J567,0)</f>
        <v>25.347163911263202</v>
      </c>
      <c r="L567" s="68" t="str">
        <f>VLOOKUP(O567,[6]Consolidado!$B:$E,2,FALSE)</f>
        <v>Commons Bar &amp; Restaurant</v>
      </c>
      <c r="M567" s="69" t="str">
        <f>VLOOKUP(O567,[6]Consolidado!$B:$E,3,FALSE)</f>
        <v>A9 Large Custom Banquette</v>
      </c>
      <c r="N567" s="70" t="str">
        <f>VLOOKUP(O567,[6]Consolidado!$B:$H,7,FALSE)</f>
        <v>Febrero</v>
      </c>
      <c r="O567" s="62" t="s">
        <v>601</v>
      </c>
    </row>
    <row r="568" spans="1:28" s="71" customFormat="1" ht="16.5" customHeight="1" outlineLevel="1" x14ac:dyDescent="0.2">
      <c r="A568" s="60" t="s">
        <v>603</v>
      </c>
      <c r="B568" s="61">
        <v>42766</v>
      </c>
      <c r="C568" s="62"/>
      <c r="D568" s="63" t="str">
        <f>VLOOKUP(O568,[6]Consolidado!$B:$E,4,FALSE)</f>
        <v>Finalizada</v>
      </c>
      <c r="E568" s="64" t="s">
        <v>49</v>
      </c>
      <c r="F568" s="65" t="s">
        <v>631</v>
      </c>
      <c r="G568" s="66">
        <v>1</v>
      </c>
      <c r="H568" s="67">
        <v>114.97532760052854</v>
      </c>
      <c r="I568" s="85">
        <v>114.97532760052854</v>
      </c>
      <c r="J568" s="86">
        <v>29.414349082643799</v>
      </c>
      <c r="K568" s="85">
        <f>IFERROR(I568/J568,0)</f>
        <v>3.9088176752607717</v>
      </c>
      <c r="L568" s="68" t="str">
        <f>VLOOKUP(O568,[6]Consolidado!$B:$E,2,FALSE)</f>
        <v>Commons Bar &amp; Restaurant</v>
      </c>
      <c r="M568" s="69" t="str">
        <f>VLOOKUP(O568,[6]Consolidado!$B:$E,3,FALSE)</f>
        <v>A9 Large Custom Banquette</v>
      </c>
      <c r="N568" s="70" t="str">
        <f>VLOOKUP(O568,[6]Consolidado!$B:$H,7,FALSE)</f>
        <v>Febrero</v>
      </c>
      <c r="O568" s="62" t="s">
        <v>614</v>
      </c>
    </row>
    <row r="569" spans="1:28" s="71" customFormat="1" ht="16.5" customHeight="1" thickBot="1" x14ac:dyDescent="0.25">
      <c r="A569" s="72" t="s">
        <v>632</v>
      </c>
      <c r="B569" s="73"/>
      <c r="C569" s="74"/>
      <c r="D569" s="74"/>
      <c r="E569" s="75"/>
      <c r="F569" s="76"/>
      <c r="G569" s="77"/>
      <c r="H569" s="78"/>
      <c r="I569" s="79">
        <f>SUBTOTAL(9,I143:I568)</f>
        <v>605377.54949795594</v>
      </c>
      <c r="J569" s="108"/>
      <c r="K569" s="79">
        <f>SUBTOTAL(9,K143:K568)</f>
        <v>20018.808985326625</v>
      </c>
      <c r="L569" s="77"/>
      <c r="M569" s="81"/>
      <c r="N569" s="82"/>
      <c r="O569" s="74"/>
    </row>
    <row r="570" spans="1:28" s="71" customFormat="1" ht="16.5" customHeight="1" outlineLevel="1" thickTop="1" x14ac:dyDescent="0.2">
      <c r="A570" s="60" t="s">
        <v>633</v>
      </c>
      <c r="B570" s="109">
        <v>42768</v>
      </c>
      <c r="C570" s="110"/>
      <c r="D570" s="63" t="str">
        <f>VLOOKUP(O570,[6]Consolidado!$B:$E,4,FALSE)</f>
        <v>Finalizada</v>
      </c>
      <c r="E570" s="111" t="s">
        <v>78</v>
      </c>
      <c r="F570" s="112" t="s">
        <v>612</v>
      </c>
      <c r="G570" s="113">
        <v>-4</v>
      </c>
      <c r="H570" s="67">
        <v>0</v>
      </c>
      <c r="I570" s="85">
        <v>0</v>
      </c>
      <c r="J570" s="114">
        <v>29.556899999999999</v>
      </c>
      <c r="K570" s="85">
        <f>IFERROR(I570/J570,0)</f>
        <v>0</v>
      </c>
      <c r="L570" s="68" t="str">
        <f>VLOOKUP(O570,[6]Consolidado!$B:$E,2,FALSE)</f>
        <v>Manhattan west</v>
      </c>
      <c r="M570" s="69" t="str">
        <f>VLOOKUP(O570,[6]Consolidado!$B:$E,3,FALSE)</f>
        <v>F-196 Library Shelving</v>
      </c>
      <c r="N570" s="70" t="str">
        <f>VLOOKUP(O570,[6]Consolidado!$B:$H,7,FALSE)</f>
        <v>Enero</v>
      </c>
      <c r="O570" s="110">
        <v>83</v>
      </c>
    </row>
    <row r="571" spans="1:28" s="71" customFormat="1" ht="16.5" customHeight="1" outlineLevel="1" x14ac:dyDescent="0.2">
      <c r="A571" s="60" t="s">
        <v>633</v>
      </c>
      <c r="B571" s="109">
        <v>42779</v>
      </c>
      <c r="C571" s="110"/>
      <c r="D571" s="63" t="str">
        <f>VLOOKUP(O571,[6]Consolidado!$B:$E,4,FALSE)</f>
        <v>Finalizada</v>
      </c>
      <c r="E571" s="111" t="s">
        <v>28</v>
      </c>
      <c r="F571" s="112" t="s">
        <v>106</v>
      </c>
      <c r="G571" s="113">
        <v>-2</v>
      </c>
      <c r="H571" s="107">
        <v>470.51999999999992</v>
      </c>
      <c r="I571" s="85">
        <v>-941.03999999999985</v>
      </c>
      <c r="J571" s="114">
        <v>29.556899999999999</v>
      </c>
      <c r="K571" s="85">
        <f>IFERROR(I571/J571,0)</f>
        <v>-31.838250966779327</v>
      </c>
      <c r="L571" s="68" t="str">
        <f>VLOOKUP(O571,[6]Consolidado!$B:$E,2,FALSE)</f>
        <v>Home Studios</v>
      </c>
      <c r="M571" s="69" t="str">
        <f>VLOOKUP(O571,[6]Consolidado!$B:$E,3,FALSE)</f>
        <v>F-08  Custom Bar Stool</v>
      </c>
      <c r="N571" s="70" t="str">
        <f>VLOOKUP(O571,[6]Consolidado!$B:$H,7,FALSE)</f>
        <v>Febrero</v>
      </c>
      <c r="O571" s="110">
        <v>93</v>
      </c>
    </row>
    <row r="572" spans="1:28" s="71" customFormat="1" ht="16.5" customHeight="1" outlineLevel="1" x14ac:dyDescent="0.2">
      <c r="A572" s="60" t="s">
        <v>633</v>
      </c>
      <c r="B572" s="109">
        <v>42776</v>
      </c>
      <c r="C572" s="110"/>
      <c r="D572" s="63" t="str">
        <f>VLOOKUP(O572,[6]Consolidado!$B:$E,4,FALSE)</f>
        <v>Finalizada</v>
      </c>
      <c r="E572" s="111" t="s">
        <v>28</v>
      </c>
      <c r="F572" s="112" t="s">
        <v>106</v>
      </c>
      <c r="G572" s="113">
        <v>22</v>
      </c>
      <c r="H572" s="107">
        <v>470.51999999999992</v>
      </c>
      <c r="I572" s="85">
        <v>10351.439999999999</v>
      </c>
      <c r="J572" s="114">
        <v>29.556899999999999</v>
      </c>
      <c r="K572" s="85">
        <f>IFERROR(I572/J572,0)</f>
        <v>350.22076063457263</v>
      </c>
      <c r="L572" s="68" t="str">
        <f>VLOOKUP(O572,[6]Consolidado!$B:$E,2,FALSE)</f>
        <v>Home Studios</v>
      </c>
      <c r="M572" s="69" t="str">
        <f>VLOOKUP(O572,[6]Consolidado!$B:$E,3,FALSE)</f>
        <v>F-08  Custom Bar Stool</v>
      </c>
      <c r="N572" s="70" t="str">
        <f>VLOOKUP(O572,[6]Consolidado!$B:$H,7,FALSE)</f>
        <v>Febrero</v>
      </c>
      <c r="O572" s="110">
        <v>93</v>
      </c>
    </row>
    <row r="573" spans="1:28" s="71" customFormat="1" ht="16.5" customHeight="1" outlineLevel="1" x14ac:dyDescent="0.2">
      <c r="A573" s="60" t="s">
        <v>633</v>
      </c>
      <c r="B573" s="109">
        <v>42776</v>
      </c>
      <c r="C573" s="110"/>
      <c r="D573" s="63" t="str">
        <f>VLOOKUP(O573,[6]Consolidado!$B:$E,4,FALSE)</f>
        <v>Finalizada</v>
      </c>
      <c r="E573" s="111" t="s">
        <v>40</v>
      </c>
      <c r="F573" s="112" t="s">
        <v>107</v>
      </c>
      <c r="G573" s="113">
        <v>1000</v>
      </c>
      <c r="H573" s="107">
        <v>0.21613590382408615</v>
      </c>
      <c r="I573" s="85">
        <v>216.13590382408614</v>
      </c>
      <c r="J573" s="114">
        <v>29.556899999999999</v>
      </c>
      <c r="K573" s="85">
        <f>IFERROR(I573/J573,0)</f>
        <v>7.3125362884499436</v>
      </c>
      <c r="L573" s="68" t="str">
        <f>VLOOKUP(O573,[6]Consolidado!$B:$E,2,FALSE)</f>
        <v>Home Studios</v>
      </c>
      <c r="M573" s="69" t="str">
        <f>VLOOKUP(O573,[6]Consolidado!$B:$E,3,FALSE)</f>
        <v>F-08  Custom Bar Stool</v>
      </c>
      <c r="N573" s="70" t="str">
        <f>VLOOKUP(O573,[6]Consolidado!$B:$H,7,FALSE)</f>
        <v>Febrero</v>
      </c>
      <c r="O573" s="110">
        <v>93</v>
      </c>
    </row>
    <row r="574" spans="1:28" s="71" customFormat="1" ht="16.5" customHeight="1" outlineLevel="1" x14ac:dyDescent="0.2">
      <c r="A574" s="60" t="s">
        <v>633</v>
      </c>
      <c r="B574" s="109">
        <v>42779</v>
      </c>
      <c r="C574" s="110"/>
      <c r="D574" s="63" t="str">
        <f>VLOOKUP(O574,[6]Consolidado!$B:$E,4,FALSE)</f>
        <v>Finalizada</v>
      </c>
      <c r="E574" s="111" t="s">
        <v>31</v>
      </c>
      <c r="F574" s="112" t="s">
        <v>113</v>
      </c>
      <c r="G574" s="113">
        <v>55</v>
      </c>
      <c r="H574" s="107">
        <v>29.282885486141051</v>
      </c>
      <c r="I574" s="85">
        <v>1610.5587017377579</v>
      </c>
      <c r="J574" s="114">
        <v>29.556899999999999</v>
      </c>
      <c r="K574" s="85">
        <f t="shared" ref="K574:K637" si="12">IFERROR(I574/J574,0)</f>
        <v>54.490108967373374</v>
      </c>
      <c r="L574" s="68" t="str">
        <f>VLOOKUP(O574,[6]Consolidado!$B:$E,2,FALSE)</f>
        <v>Home Studios</v>
      </c>
      <c r="M574" s="69" t="str">
        <f>VLOOKUP(O574,[6]Consolidado!$B:$E,3,FALSE)</f>
        <v>F-08  Custom Bar Stool</v>
      </c>
      <c r="N574" s="70" t="str">
        <f>VLOOKUP(O574,[6]Consolidado!$B:$H,7,FALSE)</f>
        <v>Febrero</v>
      </c>
      <c r="O574" s="110">
        <v>93</v>
      </c>
    </row>
    <row r="575" spans="1:28" s="71" customFormat="1" ht="16.5" customHeight="1" outlineLevel="1" x14ac:dyDescent="0.2">
      <c r="A575" s="60" t="s">
        <v>633</v>
      </c>
      <c r="B575" s="109">
        <v>42780</v>
      </c>
      <c r="C575" s="110"/>
      <c r="D575" s="63" t="str">
        <f>VLOOKUP(O575,[6]Consolidado!$B:$E,4,FALSE)</f>
        <v>Finalizada</v>
      </c>
      <c r="E575" s="111" t="s">
        <v>31</v>
      </c>
      <c r="F575" s="112" t="s">
        <v>634</v>
      </c>
      <c r="G575" s="113">
        <v>37</v>
      </c>
      <c r="H575" s="107">
        <v>558.36243243243246</v>
      </c>
      <c r="I575" s="85">
        <v>20659.41</v>
      </c>
      <c r="J575" s="114">
        <v>29.556899999999999</v>
      </c>
      <c r="K575" s="85">
        <f t="shared" si="12"/>
        <v>698.97079869675099</v>
      </c>
      <c r="L575" s="68" t="str">
        <f>VLOOKUP(O575,[6]Consolidado!$B:$E,2,FALSE)</f>
        <v>Home Studios</v>
      </c>
      <c r="M575" s="69" t="str">
        <f>VLOOKUP(O575,[6]Consolidado!$B:$E,3,FALSE)</f>
        <v>F-08  Custom Bar Stool</v>
      </c>
      <c r="N575" s="70" t="str">
        <f>VLOOKUP(O575,[6]Consolidado!$B:$H,7,FALSE)</f>
        <v>Febrero</v>
      </c>
      <c r="O575" s="110">
        <v>93</v>
      </c>
    </row>
    <row r="576" spans="1:28" s="71" customFormat="1" ht="16.5" customHeight="1" outlineLevel="1" x14ac:dyDescent="0.2">
      <c r="A576" s="60" t="s">
        <v>633</v>
      </c>
      <c r="B576" s="109">
        <v>42789</v>
      </c>
      <c r="C576" s="110"/>
      <c r="D576" s="63" t="str">
        <f>VLOOKUP(O576,[6]Consolidado!$B:$E,4,FALSE)</f>
        <v>Finalizada</v>
      </c>
      <c r="E576" s="111" t="s">
        <v>40</v>
      </c>
      <c r="F576" s="112" t="s">
        <v>107</v>
      </c>
      <c r="G576" s="113">
        <v>150</v>
      </c>
      <c r="H576" s="107">
        <v>0.21613590382408615</v>
      </c>
      <c r="I576" s="85">
        <v>32.420385573612926</v>
      </c>
      <c r="J576" s="114">
        <v>29.556899999999999</v>
      </c>
      <c r="K576" s="85">
        <f t="shared" si="12"/>
        <v>1.0968804432674917</v>
      </c>
      <c r="L576" s="68" t="str">
        <f>VLOOKUP(O576,[6]Consolidado!$B:$E,2,FALSE)</f>
        <v>Home Studios</v>
      </c>
      <c r="M576" s="69" t="str">
        <f>VLOOKUP(O576,[6]Consolidado!$B:$E,3,FALSE)</f>
        <v>F-08  Custom Bar Stool</v>
      </c>
      <c r="N576" s="70" t="str">
        <f>VLOOKUP(O576,[6]Consolidado!$B:$H,7,FALSE)</f>
        <v>Febrero</v>
      </c>
      <c r="O576" s="110">
        <v>93</v>
      </c>
    </row>
    <row r="577" spans="1:15" s="71" customFormat="1" ht="16.5" customHeight="1" outlineLevel="1" x14ac:dyDescent="0.2">
      <c r="A577" s="60" t="s">
        <v>633</v>
      </c>
      <c r="B577" s="109">
        <v>42789</v>
      </c>
      <c r="C577" s="110"/>
      <c r="D577" s="63" t="str">
        <f>VLOOKUP(O577,[6]Consolidado!$B:$E,4,FALSE)</f>
        <v>Finalizada</v>
      </c>
      <c r="E577" s="111" t="s">
        <v>40</v>
      </c>
      <c r="F577" s="112" t="s">
        <v>635</v>
      </c>
      <c r="G577" s="113">
        <v>200</v>
      </c>
      <c r="H577" s="107">
        <v>0.7029793367983368</v>
      </c>
      <c r="I577" s="85">
        <v>140.59586735966735</v>
      </c>
      <c r="J577" s="114">
        <v>29.556899999999999</v>
      </c>
      <c r="K577" s="85">
        <f t="shared" si="12"/>
        <v>4.7567866508215459</v>
      </c>
      <c r="L577" s="68" t="str">
        <f>VLOOKUP(O577,[6]Consolidado!$B:$E,2,FALSE)</f>
        <v>Home Studios</v>
      </c>
      <c r="M577" s="69" t="str">
        <f>VLOOKUP(O577,[6]Consolidado!$B:$E,3,FALSE)</f>
        <v>F-08  Custom Bar Stool</v>
      </c>
      <c r="N577" s="70" t="str">
        <f>VLOOKUP(O577,[6]Consolidado!$B:$H,7,FALSE)</f>
        <v>Febrero</v>
      </c>
      <c r="O577" s="110">
        <v>93</v>
      </c>
    </row>
    <row r="578" spans="1:15" s="71" customFormat="1" ht="16.5" customHeight="1" outlineLevel="1" x14ac:dyDescent="0.2">
      <c r="A578" s="60" t="s">
        <v>633</v>
      </c>
      <c r="B578" s="109">
        <v>42793</v>
      </c>
      <c r="C578" s="110"/>
      <c r="D578" s="63" t="str">
        <f>VLOOKUP(O578,[6]Consolidado!$B:$E,4,FALSE)</f>
        <v>Finalizada</v>
      </c>
      <c r="E578" s="111" t="s">
        <v>40</v>
      </c>
      <c r="F578" s="112" t="s">
        <v>107</v>
      </c>
      <c r="G578" s="113">
        <v>144</v>
      </c>
      <c r="H578" s="107">
        <v>0.21613590382408615</v>
      </c>
      <c r="I578" s="85">
        <v>31.123570150668407</v>
      </c>
      <c r="J578" s="114">
        <v>29.556899999999999</v>
      </c>
      <c r="K578" s="85">
        <f t="shared" si="12"/>
        <v>1.0530052255367921</v>
      </c>
      <c r="L578" s="68" t="str">
        <f>VLOOKUP(O578,[6]Consolidado!$B:$E,2,FALSE)</f>
        <v>Home Studios</v>
      </c>
      <c r="M578" s="69" t="str">
        <f>VLOOKUP(O578,[6]Consolidado!$B:$E,3,FALSE)</f>
        <v>F-08  Custom Bar Stool</v>
      </c>
      <c r="N578" s="70" t="str">
        <f>VLOOKUP(O578,[6]Consolidado!$B:$H,7,FALSE)</f>
        <v>Febrero</v>
      </c>
      <c r="O578" s="110">
        <v>93</v>
      </c>
    </row>
    <row r="579" spans="1:15" s="71" customFormat="1" ht="16.5" customHeight="1" outlineLevel="1" x14ac:dyDescent="0.2">
      <c r="A579" s="60" t="s">
        <v>633</v>
      </c>
      <c r="B579" s="109">
        <v>42790</v>
      </c>
      <c r="C579" s="110"/>
      <c r="D579" s="63" t="str">
        <f>VLOOKUP(O579,[6]Consolidado!$B:$E,4,FALSE)</f>
        <v>Finalizada</v>
      </c>
      <c r="E579" s="111" t="s">
        <v>25</v>
      </c>
      <c r="F579" s="112" t="s">
        <v>230</v>
      </c>
      <c r="G579" s="113">
        <v>0.5</v>
      </c>
      <c r="H579" s="107">
        <v>238.47880378364198</v>
      </c>
      <c r="I579" s="85">
        <v>119.23940189182099</v>
      </c>
      <c r="J579" s="114">
        <v>29.556899999999999</v>
      </c>
      <c r="K579" s="85">
        <f t="shared" si="12"/>
        <v>4.0342323414099921</v>
      </c>
      <c r="L579" s="68" t="str">
        <f>VLOOKUP(O579,[6]Consolidado!$B:$E,2,FALSE)</f>
        <v>Home Studios</v>
      </c>
      <c r="M579" s="69" t="str">
        <f>VLOOKUP(O579,[6]Consolidado!$B:$E,3,FALSE)</f>
        <v>F-08  Custom Bar Stool</v>
      </c>
      <c r="N579" s="70" t="str">
        <f>VLOOKUP(O579,[6]Consolidado!$B:$H,7,FALSE)</f>
        <v>Febrero</v>
      </c>
      <c r="O579" s="110">
        <v>93</v>
      </c>
    </row>
    <row r="580" spans="1:15" s="71" customFormat="1" ht="16.5" customHeight="1" outlineLevel="1" x14ac:dyDescent="0.2">
      <c r="A580" s="60" t="s">
        <v>633</v>
      </c>
      <c r="B580" s="109">
        <v>42790</v>
      </c>
      <c r="C580" s="110"/>
      <c r="D580" s="63" t="str">
        <f>VLOOKUP(O580,[6]Consolidado!$B:$E,4,FALSE)</f>
        <v>Finalizada</v>
      </c>
      <c r="E580" s="111" t="s">
        <v>25</v>
      </c>
      <c r="F580" s="112" t="s">
        <v>114</v>
      </c>
      <c r="G580" s="113">
        <v>2.96875</v>
      </c>
      <c r="H580" s="107">
        <v>942.3399999999998</v>
      </c>
      <c r="I580" s="85">
        <v>2797.5718749999996</v>
      </c>
      <c r="J580" s="114">
        <v>29.556899999999999</v>
      </c>
      <c r="K580" s="85">
        <f t="shared" si="12"/>
        <v>94.650381975105631</v>
      </c>
      <c r="L580" s="68" t="str">
        <f>VLOOKUP(O580,[6]Consolidado!$B:$E,2,FALSE)</f>
        <v>Home Studios</v>
      </c>
      <c r="M580" s="69" t="str">
        <f>VLOOKUP(O580,[6]Consolidado!$B:$E,3,FALSE)</f>
        <v>F-08  Custom Bar Stool</v>
      </c>
      <c r="N580" s="70" t="str">
        <f>VLOOKUP(O580,[6]Consolidado!$B:$H,7,FALSE)</f>
        <v>Febrero</v>
      </c>
      <c r="O580" s="110">
        <v>93</v>
      </c>
    </row>
    <row r="581" spans="1:15" s="71" customFormat="1" ht="16.5" customHeight="1" outlineLevel="1" x14ac:dyDescent="0.2">
      <c r="A581" s="60" t="s">
        <v>633</v>
      </c>
      <c r="B581" s="109">
        <v>42790</v>
      </c>
      <c r="C581" s="110"/>
      <c r="D581" s="63" t="str">
        <f>VLOOKUP(O581,[6]Consolidado!$B:$E,4,FALSE)</f>
        <v>Finalizada</v>
      </c>
      <c r="E581" s="111" t="s">
        <v>25</v>
      </c>
      <c r="F581" s="112" t="s">
        <v>193</v>
      </c>
      <c r="G581" s="113">
        <v>1.5625</v>
      </c>
      <c r="H581" s="107">
        <v>755.57</v>
      </c>
      <c r="I581" s="85">
        <v>1180.578125</v>
      </c>
      <c r="J581" s="114">
        <v>29.556899999999999</v>
      </c>
      <c r="K581" s="85">
        <f t="shared" si="12"/>
        <v>39.942555714570879</v>
      </c>
      <c r="L581" s="68" t="str">
        <f>VLOOKUP(O581,[6]Consolidado!$B:$E,2,FALSE)</f>
        <v>Home Studios</v>
      </c>
      <c r="M581" s="69" t="str">
        <f>VLOOKUP(O581,[6]Consolidado!$B:$E,3,FALSE)</f>
        <v>F-08  Custom Bar Stool</v>
      </c>
      <c r="N581" s="70" t="str">
        <f>VLOOKUP(O581,[6]Consolidado!$B:$H,7,FALSE)</f>
        <v>Febrero</v>
      </c>
      <c r="O581" s="110">
        <v>93</v>
      </c>
    </row>
    <row r="582" spans="1:15" s="71" customFormat="1" ht="16.5" customHeight="1" outlineLevel="1" x14ac:dyDescent="0.2">
      <c r="A582" s="60" t="s">
        <v>633</v>
      </c>
      <c r="B582" s="109">
        <v>42790</v>
      </c>
      <c r="C582" s="110"/>
      <c r="D582" s="63" t="str">
        <f>VLOOKUP(O582,[6]Consolidado!$B:$E,4,FALSE)</f>
        <v>Finalizada</v>
      </c>
      <c r="E582" s="111" t="s">
        <v>25</v>
      </c>
      <c r="F582" s="112" t="s">
        <v>636</v>
      </c>
      <c r="G582" s="113">
        <v>1.84375</v>
      </c>
      <c r="H582" s="107">
        <v>822.23500000000001</v>
      </c>
      <c r="I582" s="85">
        <v>1515.9957812499999</v>
      </c>
      <c r="J582" s="114">
        <v>29.556899999999999</v>
      </c>
      <c r="K582" s="85">
        <f t="shared" si="12"/>
        <v>51.290757192060063</v>
      </c>
      <c r="L582" s="68" t="str">
        <f>VLOOKUP(O582,[6]Consolidado!$B:$E,2,FALSE)</f>
        <v>Home Studios</v>
      </c>
      <c r="M582" s="69" t="str">
        <f>VLOOKUP(O582,[6]Consolidado!$B:$E,3,FALSE)</f>
        <v>F-08  Custom Bar Stool</v>
      </c>
      <c r="N582" s="70" t="str">
        <f>VLOOKUP(O582,[6]Consolidado!$B:$H,7,FALSE)</f>
        <v>Febrero</v>
      </c>
      <c r="O582" s="110">
        <v>93</v>
      </c>
    </row>
    <row r="583" spans="1:15" s="71" customFormat="1" ht="16.5" customHeight="1" outlineLevel="1" x14ac:dyDescent="0.2">
      <c r="A583" s="60" t="s">
        <v>633</v>
      </c>
      <c r="B583" s="109">
        <v>42790</v>
      </c>
      <c r="C583" s="110"/>
      <c r="D583" s="63" t="str">
        <f>VLOOKUP(O583,[6]Consolidado!$B:$E,4,FALSE)</f>
        <v>Finalizada</v>
      </c>
      <c r="E583" s="111" t="s">
        <v>25</v>
      </c>
      <c r="F583" s="112" t="s">
        <v>99</v>
      </c>
      <c r="G583" s="113">
        <v>3.53125</v>
      </c>
      <c r="H583" s="107">
        <v>332.53741935483873</v>
      </c>
      <c r="I583" s="85">
        <v>1174.2727620967744</v>
      </c>
      <c r="J583" s="114">
        <v>29.556899999999999</v>
      </c>
      <c r="K583" s="85">
        <f t="shared" si="12"/>
        <v>39.729226072313892</v>
      </c>
      <c r="L583" s="68" t="str">
        <f>VLOOKUP(O583,[6]Consolidado!$B:$E,2,FALSE)</f>
        <v>Home Studios</v>
      </c>
      <c r="M583" s="69" t="str">
        <f>VLOOKUP(O583,[6]Consolidado!$B:$E,3,FALSE)</f>
        <v>F-08  Custom Bar Stool</v>
      </c>
      <c r="N583" s="70" t="str">
        <f>VLOOKUP(O583,[6]Consolidado!$B:$H,7,FALSE)</f>
        <v>Febrero</v>
      </c>
      <c r="O583" s="110">
        <v>93</v>
      </c>
    </row>
    <row r="584" spans="1:15" s="71" customFormat="1" ht="16.5" customHeight="1" outlineLevel="1" x14ac:dyDescent="0.2">
      <c r="A584" s="60" t="s">
        <v>633</v>
      </c>
      <c r="B584" s="109">
        <v>42790</v>
      </c>
      <c r="C584" s="110"/>
      <c r="D584" s="63" t="str">
        <f>VLOOKUP(O584,[6]Consolidado!$B:$E,4,FALSE)</f>
        <v>Finalizada</v>
      </c>
      <c r="E584" s="111" t="s">
        <v>25</v>
      </c>
      <c r="F584" s="112" t="s">
        <v>637</v>
      </c>
      <c r="G584" s="113">
        <v>0.125</v>
      </c>
      <c r="H584" s="107">
        <v>251.74460003127228</v>
      </c>
      <c r="I584" s="85">
        <v>31.468075003909036</v>
      </c>
      <c r="J584" s="114">
        <v>29.556899999999999</v>
      </c>
      <c r="K584" s="85">
        <f t="shared" si="12"/>
        <v>1.064660874581199</v>
      </c>
      <c r="L584" s="68" t="str">
        <f>VLOOKUP(O584,[6]Consolidado!$B:$E,2,FALSE)</f>
        <v>Home Studios</v>
      </c>
      <c r="M584" s="69" t="str">
        <f>VLOOKUP(O584,[6]Consolidado!$B:$E,3,FALSE)</f>
        <v>F-08  Custom Bar Stool</v>
      </c>
      <c r="N584" s="70" t="str">
        <f>VLOOKUP(O584,[6]Consolidado!$B:$H,7,FALSE)</f>
        <v>Febrero</v>
      </c>
      <c r="O584" s="110">
        <v>93</v>
      </c>
    </row>
    <row r="585" spans="1:15" s="71" customFormat="1" ht="16.5" customHeight="1" outlineLevel="1" x14ac:dyDescent="0.2">
      <c r="A585" s="60" t="s">
        <v>633</v>
      </c>
      <c r="B585" s="109">
        <v>42790</v>
      </c>
      <c r="C585" s="110"/>
      <c r="D585" s="63" t="str">
        <f>VLOOKUP(O585,[6]Consolidado!$B:$E,4,FALSE)</f>
        <v>Finalizada</v>
      </c>
      <c r="E585" s="111" t="s">
        <v>25</v>
      </c>
      <c r="F585" s="112" t="s">
        <v>615</v>
      </c>
      <c r="G585" s="113">
        <v>1.875</v>
      </c>
      <c r="H585" s="107">
        <v>947.90142857142848</v>
      </c>
      <c r="I585" s="85">
        <v>1777.3151785714283</v>
      </c>
      <c r="J585" s="114">
        <v>29.556899999999999</v>
      </c>
      <c r="K585" s="85">
        <f t="shared" si="12"/>
        <v>60.131988759694977</v>
      </c>
      <c r="L585" s="68" t="str">
        <f>VLOOKUP(O585,[6]Consolidado!$B:$E,2,FALSE)</f>
        <v>Home Studios</v>
      </c>
      <c r="M585" s="69" t="str">
        <f>VLOOKUP(O585,[6]Consolidado!$B:$E,3,FALSE)</f>
        <v>F-08  Custom Bar Stool</v>
      </c>
      <c r="N585" s="70" t="str">
        <f>VLOOKUP(O585,[6]Consolidado!$B:$H,7,FALSE)</f>
        <v>Febrero</v>
      </c>
      <c r="O585" s="110">
        <v>93</v>
      </c>
    </row>
    <row r="586" spans="1:15" s="71" customFormat="1" ht="16.5" customHeight="1" outlineLevel="1" x14ac:dyDescent="0.2">
      <c r="A586" s="60" t="s">
        <v>633</v>
      </c>
      <c r="B586" s="109">
        <v>42790</v>
      </c>
      <c r="C586" s="110"/>
      <c r="D586" s="63" t="str">
        <f>VLOOKUP(O586,[6]Consolidado!$B:$E,4,FALSE)</f>
        <v>Finalizada</v>
      </c>
      <c r="E586" s="111" t="s">
        <v>25</v>
      </c>
      <c r="F586" s="112" t="s">
        <v>110</v>
      </c>
      <c r="G586" s="113">
        <v>1.4375</v>
      </c>
      <c r="H586" s="107">
        <v>1315.93</v>
      </c>
      <c r="I586" s="85">
        <v>1891.6493750000002</v>
      </c>
      <c r="J586" s="114">
        <v>29.556899999999999</v>
      </c>
      <c r="K586" s="85">
        <f t="shared" si="12"/>
        <v>64.00026305194389</v>
      </c>
      <c r="L586" s="68" t="str">
        <f>VLOOKUP(O586,[6]Consolidado!$B:$E,2,FALSE)</f>
        <v>Home Studios</v>
      </c>
      <c r="M586" s="69" t="str">
        <f>VLOOKUP(O586,[6]Consolidado!$B:$E,3,FALSE)</f>
        <v>F-08  Custom Bar Stool</v>
      </c>
      <c r="N586" s="70" t="str">
        <f>VLOOKUP(O586,[6]Consolidado!$B:$H,7,FALSE)</f>
        <v>Febrero</v>
      </c>
      <c r="O586" s="110">
        <v>93</v>
      </c>
    </row>
    <row r="587" spans="1:15" s="71" customFormat="1" ht="16.5" customHeight="1" outlineLevel="1" x14ac:dyDescent="0.2">
      <c r="A587" s="60" t="s">
        <v>633</v>
      </c>
      <c r="B587" s="109">
        <v>42790</v>
      </c>
      <c r="C587" s="110"/>
      <c r="D587" s="63" t="str">
        <f>VLOOKUP(O587,[6]Consolidado!$B:$E,4,FALSE)</f>
        <v>Finalizada</v>
      </c>
      <c r="E587" s="111" t="s">
        <v>25</v>
      </c>
      <c r="F587" s="112" t="s">
        <v>119</v>
      </c>
      <c r="G587" s="113">
        <v>1.4375</v>
      </c>
      <c r="H587" s="107">
        <v>619.4</v>
      </c>
      <c r="I587" s="85">
        <v>890.38749999999993</v>
      </c>
      <c r="J587" s="114">
        <v>29.556899999999999</v>
      </c>
      <c r="K587" s="85">
        <f t="shared" si="12"/>
        <v>30.124522531117943</v>
      </c>
      <c r="L587" s="68" t="str">
        <f>VLOOKUP(O587,[6]Consolidado!$B:$E,2,FALSE)</f>
        <v>Home Studios</v>
      </c>
      <c r="M587" s="69" t="str">
        <f>VLOOKUP(O587,[6]Consolidado!$B:$E,3,FALSE)</f>
        <v>F-08  Custom Bar Stool</v>
      </c>
      <c r="N587" s="70" t="str">
        <f>VLOOKUP(O587,[6]Consolidado!$B:$H,7,FALSE)</f>
        <v>Febrero</v>
      </c>
      <c r="O587" s="110">
        <v>93</v>
      </c>
    </row>
    <row r="588" spans="1:15" s="71" customFormat="1" ht="16.5" customHeight="1" outlineLevel="1" x14ac:dyDescent="0.2">
      <c r="A588" s="60" t="s">
        <v>633</v>
      </c>
      <c r="B588" s="109">
        <v>42790</v>
      </c>
      <c r="C588" s="110"/>
      <c r="D588" s="63" t="str">
        <f>VLOOKUP(O588,[6]Consolidado!$B:$E,4,FALSE)</f>
        <v>Finalizada</v>
      </c>
      <c r="E588" s="111" t="s">
        <v>25</v>
      </c>
      <c r="F588" s="112" t="s">
        <v>99</v>
      </c>
      <c r="G588" s="113">
        <v>0.46875</v>
      </c>
      <c r="H588" s="107">
        <v>332.53741935483873</v>
      </c>
      <c r="I588" s="85">
        <v>155.87691532258066</v>
      </c>
      <c r="J588" s="114">
        <v>29.556899999999999</v>
      </c>
      <c r="K588" s="85">
        <f t="shared" si="12"/>
        <v>5.2737910715460909</v>
      </c>
      <c r="L588" s="68" t="str">
        <f>VLOOKUP(O588,[6]Consolidado!$B:$E,2,FALSE)</f>
        <v>Home Studios</v>
      </c>
      <c r="M588" s="69" t="str">
        <f>VLOOKUP(O588,[6]Consolidado!$B:$E,3,FALSE)</f>
        <v>F-08  Custom Bar Stool</v>
      </c>
      <c r="N588" s="70" t="str">
        <f>VLOOKUP(O588,[6]Consolidado!$B:$H,7,FALSE)</f>
        <v>Febrero</v>
      </c>
      <c r="O588" s="110">
        <v>93</v>
      </c>
    </row>
    <row r="589" spans="1:15" s="71" customFormat="1" ht="16.5" customHeight="1" outlineLevel="1" x14ac:dyDescent="0.2">
      <c r="A589" s="60" t="s">
        <v>633</v>
      </c>
      <c r="B589" s="109">
        <v>42790</v>
      </c>
      <c r="C589" s="110"/>
      <c r="D589" s="63" t="str">
        <f>VLOOKUP(O589,[6]Consolidado!$B:$E,4,FALSE)</f>
        <v>Finalizada</v>
      </c>
      <c r="E589" s="111" t="s">
        <v>25</v>
      </c>
      <c r="F589" s="112" t="s">
        <v>110</v>
      </c>
      <c r="G589" s="113">
        <v>0.75</v>
      </c>
      <c r="H589" s="107">
        <v>1315.93</v>
      </c>
      <c r="I589" s="85">
        <v>986.94749999999999</v>
      </c>
      <c r="J589" s="114">
        <v>29.556899999999999</v>
      </c>
      <c r="K589" s="85">
        <f t="shared" si="12"/>
        <v>33.391441592318543</v>
      </c>
      <c r="L589" s="68" t="str">
        <f>VLOOKUP(O589,[6]Consolidado!$B:$E,2,FALSE)</f>
        <v>Home Studios</v>
      </c>
      <c r="M589" s="69" t="str">
        <f>VLOOKUP(O589,[6]Consolidado!$B:$E,3,FALSE)</f>
        <v>F-08  Custom Bar Stool</v>
      </c>
      <c r="N589" s="70" t="str">
        <f>VLOOKUP(O589,[6]Consolidado!$B:$H,7,FALSE)</f>
        <v>Febrero</v>
      </c>
      <c r="O589" s="110">
        <v>93</v>
      </c>
    </row>
    <row r="590" spans="1:15" s="71" customFormat="1" ht="16.5" customHeight="1" outlineLevel="1" x14ac:dyDescent="0.2">
      <c r="A590" s="60" t="s">
        <v>633</v>
      </c>
      <c r="B590" s="109">
        <v>42790</v>
      </c>
      <c r="C590" s="110"/>
      <c r="D590" s="63" t="str">
        <f>VLOOKUP(O590,[6]Consolidado!$B:$E,4,FALSE)</f>
        <v>Finalizada</v>
      </c>
      <c r="E590" s="111" t="s">
        <v>25</v>
      </c>
      <c r="F590" s="112" t="s">
        <v>119</v>
      </c>
      <c r="G590" s="113">
        <v>0.75</v>
      </c>
      <c r="H590" s="107">
        <v>619.4</v>
      </c>
      <c r="I590" s="85">
        <v>464.54999999999995</v>
      </c>
      <c r="J590" s="114">
        <v>29.556899999999999</v>
      </c>
      <c r="K590" s="85">
        <f t="shared" si="12"/>
        <v>15.717142190148492</v>
      </c>
      <c r="L590" s="68" t="str">
        <f>VLOOKUP(O590,[6]Consolidado!$B:$E,2,FALSE)</f>
        <v>Home Studios</v>
      </c>
      <c r="M590" s="69" t="str">
        <f>VLOOKUP(O590,[6]Consolidado!$B:$E,3,FALSE)</f>
        <v>F-08  Custom Bar Stool</v>
      </c>
      <c r="N590" s="70" t="str">
        <f>VLOOKUP(O590,[6]Consolidado!$B:$H,7,FALSE)</f>
        <v>Febrero</v>
      </c>
      <c r="O590" s="110">
        <v>93</v>
      </c>
    </row>
    <row r="591" spans="1:15" s="71" customFormat="1" ht="16.5" customHeight="1" outlineLevel="1" x14ac:dyDescent="0.2">
      <c r="A591" s="60" t="s">
        <v>633</v>
      </c>
      <c r="B591" s="109">
        <v>42790</v>
      </c>
      <c r="C591" s="110"/>
      <c r="D591" s="63" t="str">
        <f>VLOOKUP(O591,[6]Consolidado!$B:$E,4,FALSE)</f>
        <v>Finalizada</v>
      </c>
      <c r="E591" s="111" t="s">
        <v>25</v>
      </c>
      <c r="F591" s="112" t="s">
        <v>615</v>
      </c>
      <c r="G591" s="113">
        <v>0.1875</v>
      </c>
      <c r="H591" s="107">
        <v>947.90142857142848</v>
      </c>
      <c r="I591" s="85">
        <v>177.73151785714285</v>
      </c>
      <c r="J591" s="114">
        <v>29.556899999999999</v>
      </c>
      <c r="K591" s="85">
        <f t="shared" si="12"/>
        <v>6.0131988759694979</v>
      </c>
      <c r="L591" s="68" t="str">
        <f>VLOOKUP(O591,[6]Consolidado!$B:$E,2,FALSE)</f>
        <v>Home Studios</v>
      </c>
      <c r="M591" s="69" t="str">
        <f>VLOOKUP(O591,[6]Consolidado!$B:$E,3,FALSE)</f>
        <v>F-08  Custom Bar Stool</v>
      </c>
      <c r="N591" s="70" t="str">
        <f>VLOOKUP(O591,[6]Consolidado!$B:$H,7,FALSE)</f>
        <v>Febrero</v>
      </c>
      <c r="O591" s="110">
        <v>93</v>
      </c>
    </row>
    <row r="592" spans="1:15" s="71" customFormat="1" ht="16.5" customHeight="1" outlineLevel="1" x14ac:dyDescent="0.2">
      <c r="A592" s="60" t="s">
        <v>633</v>
      </c>
      <c r="B592" s="109">
        <v>42790</v>
      </c>
      <c r="C592" s="110"/>
      <c r="D592" s="63" t="str">
        <f>VLOOKUP(O592,[6]Consolidado!$B:$E,4,FALSE)</f>
        <v>Finalizada</v>
      </c>
      <c r="E592" s="111" t="s">
        <v>33</v>
      </c>
      <c r="F592" s="112" t="s">
        <v>90</v>
      </c>
      <c r="G592" s="113">
        <v>93.6</v>
      </c>
      <c r="H592" s="107">
        <v>3.2611291815692511</v>
      </c>
      <c r="I592" s="85">
        <v>305.24169139488191</v>
      </c>
      <c r="J592" s="114">
        <v>29.556899999999999</v>
      </c>
      <c r="K592" s="85">
        <f t="shared" si="12"/>
        <v>10.327256626875007</v>
      </c>
      <c r="L592" s="68" t="str">
        <f>VLOOKUP(O592,[6]Consolidado!$B:$E,2,FALSE)</f>
        <v>Home Studios</v>
      </c>
      <c r="M592" s="69" t="str">
        <f>VLOOKUP(O592,[6]Consolidado!$B:$E,3,FALSE)</f>
        <v>F-08  Custom Bar Stool</v>
      </c>
      <c r="N592" s="70" t="str">
        <f>VLOOKUP(O592,[6]Consolidado!$B:$H,7,FALSE)</f>
        <v>Febrero</v>
      </c>
      <c r="O592" s="110">
        <v>93</v>
      </c>
    </row>
    <row r="593" spans="1:15" s="71" customFormat="1" ht="16.5" customHeight="1" outlineLevel="1" x14ac:dyDescent="0.2">
      <c r="A593" s="60" t="s">
        <v>633</v>
      </c>
      <c r="B593" s="109">
        <v>42768</v>
      </c>
      <c r="C593" s="110"/>
      <c r="D593" s="63" t="str">
        <f>VLOOKUP(O593,[6]Consolidado!$B:$E,4,FALSE)</f>
        <v>Finalizada</v>
      </c>
      <c r="E593" s="111" t="s">
        <v>31</v>
      </c>
      <c r="F593" s="112" t="s">
        <v>619</v>
      </c>
      <c r="G593" s="113">
        <v>-3</v>
      </c>
      <c r="H593" s="67">
        <v>0</v>
      </c>
      <c r="I593" s="85">
        <v>0</v>
      </c>
      <c r="J593" s="114">
        <v>29.556899999999999</v>
      </c>
      <c r="K593" s="85">
        <f t="shared" si="12"/>
        <v>0</v>
      </c>
      <c r="L593" s="68" t="str">
        <f>VLOOKUP(O593,[6]Consolidado!$B:$E,2,FALSE)</f>
        <v>Commons Bar &amp; Restaurant</v>
      </c>
      <c r="M593" s="69" t="str">
        <f>VLOOKUP(O593,[6]Consolidado!$B:$E,3,FALSE)</f>
        <v>A7 -01 Custom Bar</v>
      </c>
      <c r="N593" s="70" t="str">
        <f>VLOOKUP(O593,[6]Consolidado!$B:$H,7,FALSE)</f>
        <v>Febrero</v>
      </c>
      <c r="O593" s="110">
        <v>99</v>
      </c>
    </row>
    <row r="594" spans="1:15" s="71" customFormat="1" ht="16.5" customHeight="1" outlineLevel="1" x14ac:dyDescent="0.2">
      <c r="A594" s="60" t="s">
        <v>633</v>
      </c>
      <c r="B594" s="109">
        <v>42767</v>
      </c>
      <c r="C594" s="110"/>
      <c r="D594" s="63" t="str">
        <f>VLOOKUP(O594,[6]Consolidado!$B:$E,4,FALSE)</f>
        <v>Finalizada</v>
      </c>
      <c r="E594" s="111" t="s">
        <v>25</v>
      </c>
      <c r="F594" s="112" t="s">
        <v>114</v>
      </c>
      <c r="G594" s="113">
        <v>1.4375</v>
      </c>
      <c r="H594" s="107">
        <v>942.3399999999998</v>
      </c>
      <c r="I594" s="85">
        <v>1354.6137499999998</v>
      </c>
      <c r="J594" s="114">
        <v>29.556899999999999</v>
      </c>
      <c r="K594" s="85">
        <f t="shared" si="12"/>
        <v>45.830711272156414</v>
      </c>
      <c r="L594" s="68" t="str">
        <f>VLOOKUP(O594,[6]Consolidado!$B:$E,2,FALSE)</f>
        <v>Commons Bar &amp; Restaurant</v>
      </c>
      <c r="M594" s="69" t="str">
        <f>VLOOKUP(O594,[6]Consolidado!$B:$E,3,FALSE)</f>
        <v>A7 -01 Custom Bar</v>
      </c>
      <c r="N594" s="70" t="str">
        <f>VLOOKUP(O594,[6]Consolidado!$B:$H,7,FALSE)</f>
        <v>Febrero</v>
      </c>
      <c r="O594" s="110">
        <v>99</v>
      </c>
    </row>
    <row r="595" spans="1:15" s="71" customFormat="1" ht="16.5" customHeight="1" outlineLevel="1" x14ac:dyDescent="0.2">
      <c r="A595" s="60" t="s">
        <v>633</v>
      </c>
      <c r="B595" s="109">
        <v>42767</v>
      </c>
      <c r="C595" s="110"/>
      <c r="D595" s="63" t="str">
        <f>VLOOKUP(O595,[6]Consolidado!$B:$E,4,FALSE)</f>
        <v>Finalizada</v>
      </c>
      <c r="E595" s="111" t="s">
        <v>25</v>
      </c>
      <c r="F595" s="112" t="s">
        <v>99</v>
      </c>
      <c r="G595" s="113">
        <v>1.4375</v>
      </c>
      <c r="H595" s="107">
        <v>332.53741935483873</v>
      </c>
      <c r="I595" s="85">
        <v>478.02254032258065</v>
      </c>
      <c r="J595" s="114">
        <v>29.556899999999999</v>
      </c>
      <c r="K595" s="85">
        <f t="shared" si="12"/>
        <v>16.172959286074679</v>
      </c>
      <c r="L595" s="68" t="str">
        <f>VLOOKUP(O595,[6]Consolidado!$B:$E,2,FALSE)</f>
        <v>Commons Bar &amp; Restaurant</v>
      </c>
      <c r="M595" s="69" t="str">
        <f>VLOOKUP(O595,[6]Consolidado!$B:$E,3,FALSE)</f>
        <v>A7 -01 Custom Bar</v>
      </c>
      <c r="N595" s="70" t="str">
        <f>VLOOKUP(O595,[6]Consolidado!$B:$H,7,FALSE)</f>
        <v>Febrero</v>
      </c>
      <c r="O595" s="110">
        <v>99</v>
      </c>
    </row>
    <row r="596" spans="1:15" s="71" customFormat="1" ht="16.5" customHeight="1" outlineLevel="1" x14ac:dyDescent="0.2">
      <c r="A596" s="60" t="s">
        <v>633</v>
      </c>
      <c r="B596" s="109">
        <v>42767</v>
      </c>
      <c r="C596" s="110"/>
      <c r="D596" s="63" t="str">
        <f>VLOOKUP(O596,[6]Consolidado!$B:$E,4,FALSE)</f>
        <v>Finalizada</v>
      </c>
      <c r="E596" s="111" t="s">
        <v>25</v>
      </c>
      <c r="F596" s="112" t="s">
        <v>114</v>
      </c>
      <c r="G596" s="113">
        <v>2.5625</v>
      </c>
      <c r="H596" s="107">
        <v>942.3399999999998</v>
      </c>
      <c r="I596" s="85">
        <v>2414.7462499999997</v>
      </c>
      <c r="J596" s="114">
        <v>29.556899999999999</v>
      </c>
      <c r="K596" s="85">
        <f t="shared" si="12"/>
        <v>81.698224441670121</v>
      </c>
      <c r="L596" s="68" t="str">
        <f>VLOOKUP(O596,[6]Consolidado!$B:$E,2,FALSE)</f>
        <v>Commons Bar &amp; Restaurant</v>
      </c>
      <c r="M596" s="69" t="str">
        <f>VLOOKUP(O596,[6]Consolidado!$B:$E,3,FALSE)</f>
        <v>A7 -01 Custom Bar</v>
      </c>
      <c r="N596" s="70" t="str">
        <f>VLOOKUP(O596,[6]Consolidado!$B:$H,7,FALSE)</f>
        <v>Febrero</v>
      </c>
      <c r="O596" s="110">
        <v>99</v>
      </c>
    </row>
    <row r="597" spans="1:15" s="71" customFormat="1" ht="16.5" customHeight="1" outlineLevel="1" x14ac:dyDescent="0.2">
      <c r="A597" s="60" t="s">
        <v>633</v>
      </c>
      <c r="B597" s="109">
        <v>42767</v>
      </c>
      <c r="C597" s="110"/>
      <c r="D597" s="63" t="str">
        <f>VLOOKUP(O597,[6]Consolidado!$B:$E,4,FALSE)</f>
        <v>Finalizada</v>
      </c>
      <c r="E597" s="111" t="s">
        <v>25</v>
      </c>
      <c r="F597" s="112" t="s">
        <v>99</v>
      </c>
      <c r="G597" s="113">
        <v>2.5625</v>
      </c>
      <c r="H597" s="107">
        <v>332.53741935483873</v>
      </c>
      <c r="I597" s="85">
        <v>852.12713709677428</v>
      </c>
      <c r="J597" s="114">
        <v>29.556899999999999</v>
      </c>
      <c r="K597" s="85">
        <f t="shared" si="12"/>
        <v>28.830057857785299</v>
      </c>
      <c r="L597" s="68" t="str">
        <f>VLOOKUP(O597,[6]Consolidado!$B:$E,2,FALSE)</f>
        <v>Commons Bar &amp; Restaurant</v>
      </c>
      <c r="M597" s="69" t="str">
        <f>VLOOKUP(O597,[6]Consolidado!$B:$E,3,FALSE)</f>
        <v>A7 -01 Custom Bar</v>
      </c>
      <c r="N597" s="70" t="str">
        <f>VLOOKUP(O597,[6]Consolidado!$B:$H,7,FALSE)</f>
        <v>Febrero</v>
      </c>
      <c r="O597" s="110">
        <v>99</v>
      </c>
    </row>
    <row r="598" spans="1:15" s="71" customFormat="1" ht="16.5" customHeight="1" outlineLevel="1" x14ac:dyDescent="0.2">
      <c r="A598" s="60" t="s">
        <v>633</v>
      </c>
      <c r="B598" s="109">
        <v>42767</v>
      </c>
      <c r="C598" s="110"/>
      <c r="D598" s="63" t="str">
        <f>VLOOKUP(O598,[6]Consolidado!$B:$E,4,FALSE)</f>
        <v>Finalizada</v>
      </c>
      <c r="E598" s="111" t="s">
        <v>25</v>
      </c>
      <c r="F598" s="112" t="s">
        <v>114</v>
      </c>
      <c r="G598" s="113">
        <v>1</v>
      </c>
      <c r="H598" s="107">
        <v>942.3399999999998</v>
      </c>
      <c r="I598" s="85">
        <v>942.3399999999998</v>
      </c>
      <c r="J598" s="114">
        <v>29.556899999999999</v>
      </c>
      <c r="K598" s="85">
        <f t="shared" si="12"/>
        <v>31.882233928456632</v>
      </c>
      <c r="L598" s="68" t="str">
        <f>VLOOKUP(O598,[6]Consolidado!$B:$E,2,FALSE)</f>
        <v>Commons Bar &amp; Restaurant</v>
      </c>
      <c r="M598" s="69" t="str">
        <f>VLOOKUP(O598,[6]Consolidado!$B:$E,3,FALSE)</f>
        <v>A7 -01 Custom Bar</v>
      </c>
      <c r="N598" s="70" t="str">
        <f>VLOOKUP(O598,[6]Consolidado!$B:$H,7,FALSE)</f>
        <v>Febrero</v>
      </c>
      <c r="O598" s="110">
        <v>99</v>
      </c>
    </row>
    <row r="599" spans="1:15" s="71" customFormat="1" ht="16.5" customHeight="1" outlineLevel="1" x14ac:dyDescent="0.2">
      <c r="A599" s="60" t="s">
        <v>633</v>
      </c>
      <c r="B599" s="109">
        <v>42767</v>
      </c>
      <c r="C599" s="110"/>
      <c r="D599" s="63" t="str">
        <f>VLOOKUP(O599,[6]Consolidado!$B:$E,4,FALSE)</f>
        <v>Finalizada</v>
      </c>
      <c r="E599" s="111" t="s">
        <v>25</v>
      </c>
      <c r="F599" s="112" t="s">
        <v>99</v>
      </c>
      <c r="G599" s="113">
        <v>2</v>
      </c>
      <c r="H599" s="107">
        <v>332.53741935483873</v>
      </c>
      <c r="I599" s="85">
        <v>665.07483870967746</v>
      </c>
      <c r="J599" s="114">
        <v>29.556899999999999</v>
      </c>
      <c r="K599" s="85">
        <f t="shared" si="12"/>
        <v>22.501508571929989</v>
      </c>
      <c r="L599" s="68" t="str">
        <f>VLOOKUP(O599,[6]Consolidado!$B:$E,2,FALSE)</f>
        <v>Commons Bar &amp; Restaurant</v>
      </c>
      <c r="M599" s="69" t="str">
        <f>VLOOKUP(O599,[6]Consolidado!$B:$E,3,FALSE)</f>
        <v>A7 -01 Custom Bar</v>
      </c>
      <c r="N599" s="70" t="str">
        <f>VLOOKUP(O599,[6]Consolidado!$B:$H,7,FALSE)</f>
        <v>Febrero</v>
      </c>
      <c r="O599" s="110">
        <v>99</v>
      </c>
    </row>
    <row r="600" spans="1:15" s="71" customFormat="1" ht="16.5" customHeight="1" outlineLevel="1" x14ac:dyDescent="0.2">
      <c r="A600" s="60" t="s">
        <v>633</v>
      </c>
      <c r="B600" s="109">
        <v>42767</v>
      </c>
      <c r="C600" s="110"/>
      <c r="D600" s="63" t="str">
        <f>VLOOKUP(O600,[6]Consolidado!$B:$E,4,FALSE)</f>
        <v>Finalizada</v>
      </c>
      <c r="E600" s="111" t="s">
        <v>25</v>
      </c>
      <c r="F600" s="112" t="s">
        <v>441</v>
      </c>
      <c r="G600" s="113">
        <v>2</v>
      </c>
      <c r="H600" s="107">
        <v>888.9</v>
      </c>
      <c r="I600" s="85">
        <v>1777.8</v>
      </c>
      <c r="J600" s="114">
        <v>29.556899999999999</v>
      </c>
      <c r="K600" s="85">
        <f t="shared" si="12"/>
        <v>60.148391746089743</v>
      </c>
      <c r="L600" s="68" t="str">
        <f>VLOOKUP(O600,[6]Consolidado!$B:$E,2,FALSE)</f>
        <v>Commons Bar &amp; Restaurant</v>
      </c>
      <c r="M600" s="69" t="str">
        <f>VLOOKUP(O600,[6]Consolidado!$B:$E,3,FALSE)</f>
        <v>A7 -01 Custom Bar</v>
      </c>
      <c r="N600" s="70" t="str">
        <f>VLOOKUP(O600,[6]Consolidado!$B:$H,7,FALSE)</f>
        <v>Febrero</v>
      </c>
      <c r="O600" s="110">
        <v>99</v>
      </c>
    </row>
    <row r="601" spans="1:15" s="71" customFormat="1" ht="16.5" customHeight="1" outlineLevel="1" x14ac:dyDescent="0.2">
      <c r="A601" s="60" t="s">
        <v>633</v>
      </c>
      <c r="B601" s="109">
        <v>42767</v>
      </c>
      <c r="C601" s="110"/>
      <c r="D601" s="63" t="str">
        <f>VLOOKUP(O601,[6]Consolidado!$B:$E,4,FALSE)</f>
        <v>Finalizada</v>
      </c>
      <c r="E601" s="111" t="s">
        <v>25</v>
      </c>
      <c r="F601" s="112" t="s">
        <v>615</v>
      </c>
      <c r="G601" s="113">
        <v>1.5</v>
      </c>
      <c r="H601" s="107">
        <v>947.90142857142848</v>
      </c>
      <c r="I601" s="85">
        <v>1421.8521428571428</v>
      </c>
      <c r="J601" s="114">
        <v>29.556899999999999</v>
      </c>
      <c r="K601" s="85">
        <f t="shared" si="12"/>
        <v>48.105591007755983</v>
      </c>
      <c r="L601" s="68" t="str">
        <f>VLOOKUP(O601,[6]Consolidado!$B:$E,2,FALSE)</f>
        <v>Commons Bar &amp; Restaurant</v>
      </c>
      <c r="M601" s="69" t="str">
        <f>VLOOKUP(O601,[6]Consolidado!$B:$E,3,FALSE)</f>
        <v>A7 -01 Custom Bar</v>
      </c>
      <c r="N601" s="70" t="str">
        <f>VLOOKUP(O601,[6]Consolidado!$B:$H,7,FALSE)</f>
        <v>Febrero</v>
      </c>
      <c r="O601" s="110">
        <v>99</v>
      </c>
    </row>
    <row r="602" spans="1:15" s="71" customFormat="1" ht="16.5" customHeight="1" outlineLevel="1" x14ac:dyDescent="0.2">
      <c r="A602" s="60" t="s">
        <v>633</v>
      </c>
      <c r="B602" s="109">
        <v>42767</v>
      </c>
      <c r="C602" s="110"/>
      <c r="D602" s="63" t="str">
        <f>VLOOKUP(O602,[6]Consolidado!$B:$E,4,FALSE)</f>
        <v>Finalizada</v>
      </c>
      <c r="E602" s="111" t="s">
        <v>25</v>
      </c>
      <c r="F602" s="112" t="s">
        <v>119</v>
      </c>
      <c r="G602" s="113">
        <v>1</v>
      </c>
      <c r="H602" s="107">
        <v>619.4</v>
      </c>
      <c r="I602" s="85">
        <v>619.4</v>
      </c>
      <c r="J602" s="114">
        <v>29.556899999999999</v>
      </c>
      <c r="K602" s="85">
        <f t="shared" si="12"/>
        <v>20.956189586864657</v>
      </c>
      <c r="L602" s="68" t="str">
        <f>VLOOKUP(O602,[6]Consolidado!$B:$E,2,FALSE)</f>
        <v>Commons Bar &amp; Restaurant</v>
      </c>
      <c r="M602" s="69" t="str">
        <f>VLOOKUP(O602,[6]Consolidado!$B:$E,3,FALSE)</f>
        <v>A7 -01 Custom Bar</v>
      </c>
      <c r="N602" s="70" t="str">
        <f>VLOOKUP(O602,[6]Consolidado!$B:$H,7,FALSE)</f>
        <v>Febrero</v>
      </c>
      <c r="O602" s="110">
        <v>99</v>
      </c>
    </row>
    <row r="603" spans="1:15" s="71" customFormat="1" ht="16.5" customHeight="1" outlineLevel="1" x14ac:dyDescent="0.2">
      <c r="A603" s="60" t="s">
        <v>633</v>
      </c>
      <c r="B603" s="109">
        <v>42767</v>
      </c>
      <c r="C603" s="110"/>
      <c r="D603" s="63" t="str">
        <f>VLOOKUP(O603,[6]Consolidado!$B:$E,4,FALSE)</f>
        <v>Finalizada</v>
      </c>
      <c r="E603" s="111" t="s">
        <v>25</v>
      </c>
      <c r="F603" s="112" t="s">
        <v>110</v>
      </c>
      <c r="G603" s="113">
        <v>1</v>
      </c>
      <c r="H603" s="107">
        <v>1315.93</v>
      </c>
      <c r="I603" s="85">
        <v>1315.93</v>
      </c>
      <c r="J603" s="114">
        <v>29.556899999999999</v>
      </c>
      <c r="K603" s="85">
        <f t="shared" si="12"/>
        <v>44.5219221230914</v>
      </c>
      <c r="L603" s="68" t="str">
        <f>VLOOKUP(O603,[6]Consolidado!$B:$E,2,FALSE)</f>
        <v>Commons Bar &amp; Restaurant</v>
      </c>
      <c r="M603" s="69" t="str">
        <f>VLOOKUP(O603,[6]Consolidado!$B:$E,3,FALSE)</f>
        <v>A7 -01 Custom Bar</v>
      </c>
      <c r="N603" s="70" t="str">
        <f>VLOOKUP(O603,[6]Consolidado!$B:$H,7,FALSE)</f>
        <v>Febrero</v>
      </c>
      <c r="O603" s="110">
        <v>99</v>
      </c>
    </row>
    <row r="604" spans="1:15" s="71" customFormat="1" ht="16.5" customHeight="1" outlineLevel="1" x14ac:dyDescent="0.2">
      <c r="A604" s="60" t="s">
        <v>633</v>
      </c>
      <c r="B604" s="109">
        <v>42767</v>
      </c>
      <c r="C604" s="110"/>
      <c r="D604" s="63" t="str">
        <f>VLOOKUP(O604,[6]Consolidado!$B:$E,4,FALSE)</f>
        <v>Finalizada</v>
      </c>
      <c r="E604" s="111" t="s">
        <v>25</v>
      </c>
      <c r="F604" s="112" t="s">
        <v>108</v>
      </c>
      <c r="G604" s="113">
        <v>1</v>
      </c>
      <c r="H604" s="107">
        <v>786.43809534108379</v>
      </c>
      <c r="I604" s="85">
        <v>786.43809534108379</v>
      </c>
      <c r="J604" s="114">
        <v>29.556899999999999</v>
      </c>
      <c r="K604" s="85">
        <f t="shared" si="12"/>
        <v>26.607597391508712</v>
      </c>
      <c r="L604" s="68" t="str">
        <f>VLOOKUP(O604,[6]Consolidado!$B:$E,2,FALSE)</f>
        <v>Commons Bar &amp; Restaurant</v>
      </c>
      <c r="M604" s="69" t="str">
        <f>VLOOKUP(O604,[6]Consolidado!$B:$E,3,FALSE)</f>
        <v>A7 -01 Custom Bar</v>
      </c>
      <c r="N604" s="70" t="str">
        <f>VLOOKUP(O604,[6]Consolidado!$B:$H,7,FALSE)</f>
        <v>Febrero</v>
      </c>
      <c r="O604" s="110">
        <v>99</v>
      </c>
    </row>
    <row r="605" spans="1:15" s="71" customFormat="1" ht="16.5" customHeight="1" outlineLevel="1" x14ac:dyDescent="0.2">
      <c r="A605" s="60" t="s">
        <v>633</v>
      </c>
      <c r="B605" s="109">
        <v>42767</v>
      </c>
      <c r="C605" s="110"/>
      <c r="D605" s="63" t="str">
        <f>VLOOKUP(O605,[6]Consolidado!$B:$E,4,FALSE)</f>
        <v>Finalizada</v>
      </c>
      <c r="E605" s="111" t="s">
        <v>33</v>
      </c>
      <c r="F605" s="112" t="s">
        <v>90</v>
      </c>
      <c r="G605" s="113">
        <v>333</v>
      </c>
      <c r="H605" s="107">
        <v>3.2611291815692511</v>
      </c>
      <c r="I605" s="85">
        <v>1085.9560174625606</v>
      </c>
      <c r="J605" s="114">
        <v>29.556899999999999</v>
      </c>
      <c r="K605" s="85">
        <f t="shared" si="12"/>
        <v>36.741201460997623</v>
      </c>
      <c r="L605" s="68" t="str">
        <f>VLOOKUP(O605,[6]Consolidado!$B:$E,2,FALSE)</f>
        <v>Commons Bar &amp; Restaurant</v>
      </c>
      <c r="M605" s="69" t="str">
        <f>VLOOKUP(O605,[6]Consolidado!$B:$E,3,FALSE)</f>
        <v>A7 -01 Custom Bar</v>
      </c>
      <c r="N605" s="70" t="str">
        <f>VLOOKUP(O605,[6]Consolidado!$B:$H,7,FALSE)</f>
        <v>Febrero</v>
      </c>
      <c r="O605" s="110">
        <v>99</v>
      </c>
    </row>
    <row r="606" spans="1:15" s="71" customFormat="1" ht="16.5" customHeight="1" outlineLevel="1" x14ac:dyDescent="0.2">
      <c r="A606" s="60" t="s">
        <v>633</v>
      </c>
      <c r="B606" s="109">
        <v>42767</v>
      </c>
      <c r="C606" s="110"/>
      <c r="D606" s="63" t="str">
        <f>VLOOKUP(O606,[6]Consolidado!$B:$E,4,FALSE)</f>
        <v>Finalizada</v>
      </c>
      <c r="E606" s="111" t="s">
        <v>40</v>
      </c>
      <c r="F606" s="112" t="s">
        <v>39</v>
      </c>
      <c r="G606" s="113">
        <v>10</v>
      </c>
      <c r="H606" s="107">
        <v>0.76886523202308621</v>
      </c>
      <c r="I606" s="85">
        <v>7.6886523202308616</v>
      </c>
      <c r="J606" s="114">
        <v>29.556899999999999</v>
      </c>
      <c r="K606" s="85">
        <f t="shared" si="12"/>
        <v>0.26013053873142522</v>
      </c>
      <c r="L606" s="68" t="str">
        <f>VLOOKUP(O606,[6]Consolidado!$B:$E,2,FALSE)</f>
        <v>Commons Bar &amp; Restaurant</v>
      </c>
      <c r="M606" s="69" t="str">
        <f>VLOOKUP(O606,[6]Consolidado!$B:$E,3,FALSE)</f>
        <v>A9B Small Custom Banquette</v>
      </c>
      <c r="N606" s="70" t="str">
        <f>VLOOKUP(O606,[6]Consolidado!$B:$H,7,FALSE)</f>
        <v>Febrero</v>
      </c>
      <c r="O606" s="110">
        <v>101</v>
      </c>
    </row>
    <row r="607" spans="1:15" s="71" customFormat="1" ht="16.5" customHeight="1" outlineLevel="1" x14ac:dyDescent="0.2">
      <c r="A607" s="60" t="s">
        <v>633</v>
      </c>
      <c r="B607" s="109">
        <v>42767</v>
      </c>
      <c r="C607" s="110"/>
      <c r="D607" s="63" t="str">
        <f>VLOOKUP(O607,[6]Consolidado!$B:$E,4,FALSE)</f>
        <v>Finalizada</v>
      </c>
      <c r="E607" s="111" t="s">
        <v>40</v>
      </c>
      <c r="F607" s="112" t="s">
        <v>112</v>
      </c>
      <c r="G607" s="113">
        <v>15</v>
      </c>
      <c r="H607" s="107">
        <v>0.28041402556308481</v>
      </c>
      <c r="I607" s="85">
        <v>4.2062103834462725</v>
      </c>
      <c r="J607" s="114">
        <v>29.556899999999999</v>
      </c>
      <c r="K607" s="85">
        <f t="shared" si="12"/>
        <v>0.1423089154629299</v>
      </c>
      <c r="L607" s="68" t="str">
        <f>VLOOKUP(O607,[6]Consolidado!$B:$E,2,FALSE)</f>
        <v>Commons Bar &amp; Restaurant</v>
      </c>
      <c r="M607" s="69" t="str">
        <f>VLOOKUP(O607,[6]Consolidado!$B:$E,3,FALSE)</f>
        <v>A9B Small Custom Banquette</v>
      </c>
      <c r="N607" s="70" t="str">
        <f>VLOOKUP(O607,[6]Consolidado!$B:$H,7,FALSE)</f>
        <v>Febrero</v>
      </c>
      <c r="O607" s="110">
        <v>101</v>
      </c>
    </row>
    <row r="608" spans="1:15" s="71" customFormat="1" ht="16.5" customHeight="1" outlineLevel="1" x14ac:dyDescent="0.2">
      <c r="A608" s="60" t="s">
        <v>633</v>
      </c>
      <c r="B608" s="109">
        <v>42768</v>
      </c>
      <c r="C608" s="110"/>
      <c r="D608" s="63" t="str">
        <f>VLOOKUP(O608,[6]Consolidado!$B:$E,4,FALSE)</f>
        <v>Finalizada</v>
      </c>
      <c r="E608" s="111" t="s">
        <v>25</v>
      </c>
      <c r="F608" s="112" t="s">
        <v>131</v>
      </c>
      <c r="G608" s="113">
        <v>-0.25</v>
      </c>
      <c r="H608" s="107">
        <v>849.54222932112123</v>
      </c>
      <c r="I608" s="85">
        <v>-212.38555733028031</v>
      </c>
      <c r="J608" s="114">
        <v>29.556899999999999</v>
      </c>
      <c r="K608" s="85">
        <f t="shared" si="12"/>
        <v>-7.1856506375932634</v>
      </c>
      <c r="L608" s="68" t="str">
        <f>VLOOKUP(O608,[6]Consolidado!$B:$E,2,FALSE)</f>
        <v>Commons Bar &amp; Restaurant</v>
      </c>
      <c r="M608" s="69" t="str">
        <f>VLOOKUP(O608,[6]Consolidado!$B:$E,3,FALSE)</f>
        <v>A9B Small Custom Banquette</v>
      </c>
      <c r="N608" s="70" t="str">
        <f>VLOOKUP(O608,[6]Consolidado!$B:$H,7,FALSE)</f>
        <v>Febrero</v>
      </c>
      <c r="O608" s="110">
        <v>101</v>
      </c>
    </row>
    <row r="609" spans="1:15" s="71" customFormat="1" ht="16.5" customHeight="1" outlineLevel="1" x14ac:dyDescent="0.2">
      <c r="A609" s="60" t="s">
        <v>633</v>
      </c>
      <c r="B609" s="109">
        <v>42768</v>
      </c>
      <c r="C609" s="110"/>
      <c r="D609" s="63" t="str">
        <f>VLOOKUP(O609,[6]Consolidado!$B:$E,4,FALSE)</f>
        <v>Finalizada</v>
      </c>
      <c r="E609" s="111" t="s">
        <v>25</v>
      </c>
      <c r="F609" s="112" t="s">
        <v>132</v>
      </c>
      <c r="G609" s="113">
        <v>-0.5</v>
      </c>
      <c r="H609" s="107">
        <v>699.77015143388712</v>
      </c>
      <c r="I609" s="85">
        <v>-349.88507571694356</v>
      </c>
      <c r="J609" s="114">
        <v>29.556899999999999</v>
      </c>
      <c r="K609" s="85">
        <f t="shared" si="12"/>
        <v>-11.837678366707726</v>
      </c>
      <c r="L609" s="68" t="str">
        <f>VLOOKUP(O609,[6]Consolidado!$B:$E,2,FALSE)</f>
        <v>Commons Bar &amp; Restaurant</v>
      </c>
      <c r="M609" s="69" t="str">
        <f>VLOOKUP(O609,[6]Consolidado!$B:$E,3,FALSE)</f>
        <v>A9B Small Custom Banquette</v>
      </c>
      <c r="N609" s="70" t="str">
        <f>VLOOKUP(O609,[6]Consolidado!$B:$H,7,FALSE)</f>
        <v>Febrero</v>
      </c>
      <c r="O609" s="110">
        <v>101</v>
      </c>
    </row>
    <row r="610" spans="1:15" s="71" customFormat="1" ht="16.5" customHeight="1" outlineLevel="1" x14ac:dyDescent="0.2">
      <c r="A610" s="60" t="s">
        <v>633</v>
      </c>
      <c r="B610" s="109">
        <v>42768</v>
      </c>
      <c r="C610" s="110"/>
      <c r="D610" s="63" t="str">
        <f>VLOOKUP(O610,[6]Consolidado!$B:$E,4,FALSE)</f>
        <v>Finalizada</v>
      </c>
      <c r="E610" s="111" t="s">
        <v>28</v>
      </c>
      <c r="F610" s="112" t="s">
        <v>123</v>
      </c>
      <c r="G610" s="113">
        <v>-1</v>
      </c>
      <c r="H610" s="107">
        <v>626.63903030303015</v>
      </c>
      <c r="I610" s="85">
        <v>-626.63903030303015</v>
      </c>
      <c r="J610" s="114">
        <v>29.556899999999999</v>
      </c>
      <c r="K610" s="85">
        <f t="shared" si="12"/>
        <v>-21.201108042556228</v>
      </c>
      <c r="L610" s="68" t="str">
        <f>VLOOKUP(O610,[6]Consolidado!$B:$E,2,FALSE)</f>
        <v>Commons Bar &amp; Restaurant</v>
      </c>
      <c r="M610" s="69" t="str">
        <f>VLOOKUP(O610,[6]Consolidado!$B:$E,3,FALSE)</f>
        <v>A9B Small Custom Banquette</v>
      </c>
      <c r="N610" s="70" t="str">
        <f>VLOOKUP(O610,[6]Consolidado!$B:$H,7,FALSE)</f>
        <v>Febrero</v>
      </c>
      <c r="O610" s="110">
        <v>101</v>
      </c>
    </row>
    <row r="611" spans="1:15" s="71" customFormat="1" ht="16.5" customHeight="1" outlineLevel="1" x14ac:dyDescent="0.2">
      <c r="A611" s="60" t="s">
        <v>633</v>
      </c>
      <c r="B611" s="109">
        <v>42767</v>
      </c>
      <c r="C611" s="110"/>
      <c r="D611" s="63" t="str">
        <f>VLOOKUP(O611,[6]Consolidado!$B:$E,4,FALSE)</f>
        <v>Finalizada</v>
      </c>
      <c r="E611" s="111" t="s">
        <v>25</v>
      </c>
      <c r="F611" s="112" t="s">
        <v>128</v>
      </c>
      <c r="G611" s="113">
        <v>0.625</v>
      </c>
      <c r="H611" s="107">
        <v>719.3036127057627</v>
      </c>
      <c r="I611" s="85">
        <v>449.56475794110167</v>
      </c>
      <c r="J611" s="114">
        <v>29.556899999999999</v>
      </c>
      <c r="K611" s="85">
        <f t="shared" si="12"/>
        <v>15.210145784608727</v>
      </c>
      <c r="L611" s="68" t="str">
        <f>VLOOKUP(O611,[6]Consolidado!$B:$E,2,FALSE)</f>
        <v>Commons Bar &amp; Restaurant</v>
      </c>
      <c r="M611" s="69" t="str">
        <f>VLOOKUP(O611,[6]Consolidado!$B:$E,3,FALSE)</f>
        <v>A9B Small Custom Banquette</v>
      </c>
      <c r="N611" s="70" t="str">
        <f>VLOOKUP(O611,[6]Consolidado!$B:$H,7,FALSE)</f>
        <v>Febrero</v>
      </c>
      <c r="O611" s="110">
        <v>101</v>
      </c>
    </row>
    <row r="612" spans="1:15" s="71" customFormat="1" ht="16.5" customHeight="1" outlineLevel="1" x14ac:dyDescent="0.2">
      <c r="A612" s="60" t="s">
        <v>633</v>
      </c>
      <c r="B612" s="109">
        <v>42767</v>
      </c>
      <c r="C612" s="110"/>
      <c r="D612" s="63" t="str">
        <f>VLOOKUP(O612,[6]Consolidado!$B:$E,4,FALSE)</f>
        <v>Finalizada</v>
      </c>
      <c r="E612" s="111" t="s">
        <v>25</v>
      </c>
      <c r="F612" s="112" t="s">
        <v>138</v>
      </c>
      <c r="G612" s="113">
        <v>0.625</v>
      </c>
      <c r="H612" s="107">
        <v>487.54177913928567</v>
      </c>
      <c r="I612" s="85">
        <v>304.71361196205356</v>
      </c>
      <c r="J612" s="114">
        <v>29.556899999999999</v>
      </c>
      <c r="K612" s="85">
        <f t="shared" si="12"/>
        <v>10.309390090369883</v>
      </c>
      <c r="L612" s="68" t="str">
        <f>VLOOKUP(O612,[6]Consolidado!$B:$E,2,FALSE)</f>
        <v>Commons Bar &amp; Restaurant</v>
      </c>
      <c r="M612" s="69" t="str">
        <f>VLOOKUP(O612,[6]Consolidado!$B:$E,3,FALSE)</f>
        <v>A9B Small Custom Banquette</v>
      </c>
      <c r="N612" s="70" t="str">
        <f>VLOOKUP(O612,[6]Consolidado!$B:$H,7,FALSE)</f>
        <v>Febrero</v>
      </c>
      <c r="O612" s="110">
        <v>101</v>
      </c>
    </row>
    <row r="613" spans="1:15" s="71" customFormat="1" ht="16.5" customHeight="1" outlineLevel="1" x14ac:dyDescent="0.2">
      <c r="A613" s="60" t="s">
        <v>633</v>
      </c>
      <c r="B613" s="109">
        <v>42767</v>
      </c>
      <c r="C613" s="110"/>
      <c r="D613" s="63" t="str">
        <f>VLOOKUP(O613,[6]Consolidado!$B:$E,4,FALSE)</f>
        <v>Finalizada</v>
      </c>
      <c r="E613" s="111" t="s">
        <v>25</v>
      </c>
      <c r="F613" s="112" t="s">
        <v>133</v>
      </c>
      <c r="G613" s="113">
        <v>0.375</v>
      </c>
      <c r="H613" s="107">
        <v>10.23468459090909</v>
      </c>
      <c r="I613" s="85">
        <v>3.8380067215909088</v>
      </c>
      <c r="J613" s="114">
        <v>29.556899999999999</v>
      </c>
      <c r="K613" s="85">
        <f t="shared" si="12"/>
        <v>0.12985146350229249</v>
      </c>
      <c r="L613" s="68" t="str">
        <f>VLOOKUP(O613,[6]Consolidado!$B:$E,2,FALSE)</f>
        <v>Commons Bar &amp; Restaurant</v>
      </c>
      <c r="M613" s="69" t="str">
        <f>VLOOKUP(O613,[6]Consolidado!$B:$E,3,FALSE)</f>
        <v>A9B Small Custom Banquette</v>
      </c>
      <c r="N613" s="70" t="str">
        <f>VLOOKUP(O613,[6]Consolidado!$B:$H,7,FALSE)</f>
        <v>Febrero</v>
      </c>
      <c r="O613" s="110">
        <v>101</v>
      </c>
    </row>
    <row r="614" spans="1:15" s="71" customFormat="1" ht="16.5" customHeight="1" outlineLevel="1" x14ac:dyDescent="0.2">
      <c r="A614" s="60" t="s">
        <v>633</v>
      </c>
      <c r="B614" s="109">
        <v>42767</v>
      </c>
      <c r="C614" s="110"/>
      <c r="D614" s="63" t="str">
        <f>VLOOKUP(O614,[6]Consolidado!$B:$E,4,FALSE)</f>
        <v>Finalizada</v>
      </c>
      <c r="E614" s="111" t="s">
        <v>25</v>
      </c>
      <c r="F614" s="112" t="s">
        <v>99</v>
      </c>
      <c r="G614" s="113">
        <v>0.125</v>
      </c>
      <c r="H614" s="107">
        <v>332.53741935483873</v>
      </c>
      <c r="I614" s="85">
        <v>41.567177419354842</v>
      </c>
      <c r="J614" s="114">
        <v>29.556899999999999</v>
      </c>
      <c r="K614" s="85">
        <f t="shared" si="12"/>
        <v>1.4063442857456243</v>
      </c>
      <c r="L614" s="68" t="str">
        <f>VLOOKUP(O614,[6]Consolidado!$B:$E,2,FALSE)</f>
        <v>Commons Bar &amp; Restaurant</v>
      </c>
      <c r="M614" s="69" t="str">
        <f>VLOOKUP(O614,[6]Consolidado!$B:$E,3,FALSE)</f>
        <v>A9B Small Custom Banquette</v>
      </c>
      <c r="N614" s="70" t="str">
        <f>VLOOKUP(O614,[6]Consolidado!$B:$H,7,FALSE)</f>
        <v>Febrero</v>
      </c>
      <c r="O614" s="110">
        <v>101</v>
      </c>
    </row>
    <row r="615" spans="1:15" s="71" customFormat="1" ht="16.5" customHeight="1" outlineLevel="1" x14ac:dyDescent="0.2">
      <c r="A615" s="60" t="s">
        <v>633</v>
      </c>
      <c r="B615" s="109">
        <v>42767</v>
      </c>
      <c r="C615" s="110"/>
      <c r="D615" s="63" t="str">
        <f>VLOOKUP(O615,[6]Consolidado!$B:$E,4,FALSE)</f>
        <v>Finalizada</v>
      </c>
      <c r="E615" s="111" t="s">
        <v>33</v>
      </c>
      <c r="F615" s="112" t="s">
        <v>90</v>
      </c>
      <c r="G615" s="113">
        <v>36</v>
      </c>
      <c r="H615" s="107">
        <v>3.2611291815692511</v>
      </c>
      <c r="I615" s="85">
        <v>117.40065053649305</v>
      </c>
      <c r="J615" s="114">
        <v>29.556899999999999</v>
      </c>
      <c r="K615" s="85">
        <f t="shared" si="12"/>
        <v>3.972021779567311</v>
      </c>
      <c r="L615" s="68" t="str">
        <f>VLOOKUP(O615,[6]Consolidado!$B:$E,2,FALSE)</f>
        <v>Commons Bar &amp; Restaurant</v>
      </c>
      <c r="M615" s="69" t="str">
        <f>VLOOKUP(O615,[6]Consolidado!$B:$E,3,FALSE)</f>
        <v>A9B Small Custom Banquette</v>
      </c>
      <c r="N615" s="70" t="str">
        <f>VLOOKUP(O615,[6]Consolidado!$B:$H,7,FALSE)</f>
        <v>Febrero</v>
      </c>
      <c r="O615" s="110">
        <v>101</v>
      </c>
    </row>
    <row r="616" spans="1:15" s="71" customFormat="1" ht="16.5" customHeight="1" outlineLevel="1" x14ac:dyDescent="0.2">
      <c r="A616" s="60" t="s">
        <v>633</v>
      </c>
      <c r="B616" s="109">
        <v>42767</v>
      </c>
      <c r="C616" s="110"/>
      <c r="D616" s="63" t="str">
        <f>VLOOKUP(O616,[6]Consolidado!$B:$E,4,FALSE)</f>
        <v>Finalizada</v>
      </c>
      <c r="E616" s="111" t="s">
        <v>25</v>
      </c>
      <c r="F616" s="112" t="s">
        <v>128</v>
      </c>
      <c r="G616" s="113">
        <v>0.125</v>
      </c>
      <c r="H616" s="107">
        <v>719.3036127057627</v>
      </c>
      <c r="I616" s="85">
        <v>89.912951588220338</v>
      </c>
      <c r="J616" s="114">
        <v>29.556899999999999</v>
      </c>
      <c r="K616" s="85">
        <f t="shared" si="12"/>
        <v>3.0420291569217457</v>
      </c>
      <c r="L616" s="68" t="str">
        <f>VLOOKUP(O616,[6]Consolidado!$B:$E,2,FALSE)</f>
        <v>Commons Bar &amp; Restaurant</v>
      </c>
      <c r="M616" s="69" t="str">
        <f>VLOOKUP(O616,[6]Consolidado!$B:$E,3,FALSE)</f>
        <v>A5 Custom Service Station</v>
      </c>
      <c r="N616" s="70" t="str">
        <f>VLOOKUP(O616,[6]Consolidado!$B:$H,7,FALSE)</f>
        <v>Febrero</v>
      </c>
      <c r="O616" s="110">
        <v>102</v>
      </c>
    </row>
    <row r="617" spans="1:15" s="71" customFormat="1" ht="16.5" customHeight="1" outlineLevel="1" x14ac:dyDescent="0.2">
      <c r="A617" s="60" t="s">
        <v>633</v>
      </c>
      <c r="B617" s="109">
        <v>42767</v>
      </c>
      <c r="C617" s="110"/>
      <c r="D617" s="63" t="str">
        <f>VLOOKUP(O617,[6]Consolidado!$B:$E,4,FALSE)</f>
        <v>Finalizada</v>
      </c>
      <c r="E617" s="111" t="s">
        <v>25</v>
      </c>
      <c r="F617" s="112" t="s">
        <v>138</v>
      </c>
      <c r="G617" s="113">
        <v>0.15625</v>
      </c>
      <c r="H617" s="107">
        <v>487.54177913928567</v>
      </c>
      <c r="I617" s="85">
        <v>76.178402990513391</v>
      </c>
      <c r="J617" s="114">
        <v>29.556899999999999</v>
      </c>
      <c r="K617" s="85">
        <f t="shared" si="12"/>
        <v>2.5773475225924707</v>
      </c>
      <c r="L617" s="68" t="str">
        <f>VLOOKUP(O617,[6]Consolidado!$B:$E,2,FALSE)</f>
        <v>Commons Bar &amp; Restaurant</v>
      </c>
      <c r="M617" s="69" t="str">
        <f>VLOOKUP(O617,[6]Consolidado!$B:$E,3,FALSE)</f>
        <v>A5 Custom Service Station</v>
      </c>
      <c r="N617" s="70" t="str">
        <f>VLOOKUP(O617,[6]Consolidado!$B:$H,7,FALSE)</f>
        <v>Febrero</v>
      </c>
      <c r="O617" s="110">
        <v>102</v>
      </c>
    </row>
    <row r="618" spans="1:15" s="71" customFormat="1" ht="16.5" customHeight="1" outlineLevel="1" x14ac:dyDescent="0.2">
      <c r="A618" s="60" t="s">
        <v>633</v>
      </c>
      <c r="B618" s="109">
        <v>42767</v>
      </c>
      <c r="C618" s="110"/>
      <c r="D618" s="63" t="str">
        <f>VLOOKUP(O618,[6]Consolidado!$B:$E,4,FALSE)</f>
        <v>Finalizada</v>
      </c>
      <c r="E618" s="111" t="s">
        <v>25</v>
      </c>
      <c r="F618" s="112" t="s">
        <v>133</v>
      </c>
      <c r="G618" s="113">
        <v>0.125</v>
      </c>
      <c r="H618" s="107">
        <v>10.23468459090909</v>
      </c>
      <c r="I618" s="85">
        <v>1.2793355738636363</v>
      </c>
      <c r="J618" s="114">
        <v>29.556899999999999</v>
      </c>
      <c r="K618" s="85">
        <f t="shared" si="12"/>
        <v>4.3283821167430833E-2</v>
      </c>
      <c r="L618" s="68" t="str">
        <f>VLOOKUP(O618,[6]Consolidado!$B:$E,2,FALSE)</f>
        <v>Commons Bar &amp; Restaurant</v>
      </c>
      <c r="M618" s="69" t="str">
        <f>VLOOKUP(O618,[6]Consolidado!$B:$E,3,FALSE)</f>
        <v>A5 Custom Service Station</v>
      </c>
      <c r="N618" s="70" t="str">
        <f>VLOOKUP(O618,[6]Consolidado!$B:$H,7,FALSE)</f>
        <v>Febrero</v>
      </c>
      <c r="O618" s="110">
        <v>102</v>
      </c>
    </row>
    <row r="619" spans="1:15" s="71" customFormat="1" ht="16.5" customHeight="1" outlineLevel="1" x14ac:dyDescent="0.2">
      <c r="A619" s="60" t="s">
        <v>633</v>
      </c>
      <c r="B619" s="109">
        <v>42767</v>
      </c>
      <c r="C619" s="110"/>
      <c r="D619" s="63" t="str">
        <f>VLOOKUP(O619,[6]Consolidado!$B:$E,4,FALSE)</f>
        <v>Finalizada</v>
      </c>
      <c r="E619" s="111" t="s">
        <v>33</v>
      </c>
      <c r="F619" s="112" t="s">
        <v>90</v>
      </c>
      <c r="G619" s="113">
        <v>16.2</v>
      </c>
      <c r="H619" s="107">
        <v>3.2611291815692511</v>
      </c>
      <c r="I619" s="85">
        <v>52.830292741421864</v>
      </c>
      <c r="J619" s="114">
        <v>29.556899999999999</v>
      </c>
      <c r="K619" s="85">
        <f t="shared" si="12"/>
        <v>1.7874098008052897</v>
      </c>
      <c r="L619" s="68" t="str">
        <f>VLOOKUP(O619,[6]Consolidado!$B:$E,2,FALSE)</f>
        <v>Commons Bar &amp; Restaurant</v>
      </c>
      <c r="M619" s="69" t="str">
        <f>VLOOKUP(O619,[6]Consolidado!$B:$E,3,FALSE)</f>
        <v>A5 Custom Service Station</v>
      </c>
      <c r="N619" s="70" t="str">
        <f>VLOOKUP(O619,[6]Consolidado!$B:$H,7,FALSE)</f>
        <v>Febrero</v>
      </c>
      <c r="O619" s="110">
        <v>102</v>
      </c>
    </row>
    <row r="620" spans="1:15" s="71" customFormat="1" ht="16.5" customHeight="1" outlineLevel="1" x14ac:dyDescent="0.2">
      <c r="A620" s="60" t="s">
        <v>633</v>
      </c>
      <c r="B620" s="109">
        <v>42767</v>
      </c>
      <c r="C620" s="110"/>
      <c r="D620" s="63" t="str">
        <f>VLOOKUP(O620,[6]Consolidado!$B:$E,4,FALSE)</f>
        <v>Finalizada</v>
      </c>
      <c r="E620" s="111" t="s">
        <v>25</v>
      </c>
      <c r="F620" s="112" t="s">
        <v>114</v>
      </c>
      <c r="G620" s="113">
        <v>9.375E-2</v>
      </c>
      <c r="H620" s="107">
        <v>942.3399999999998</v>
      </c>
      <c r="I620" s="85">
        <v>88.344374999999985</v>
      </c>
      <c r="J620" s="114">
        <v>29.556899999999999</v>
      </c>
      <c r="K620" s="85">
        <f t="shared" si="12"/>
        <v>2.9889594307928093</v>
      </c>
      <c r="L620" s="68" t="str">
        <f>VLOOKUP(O620,[6]Consolidado!$B:$E,2,FALSE)</f>
        <v>Commons Bar &amp; Restaurant</v>
      </c>
      <c r="M620" s="69" t="str">
        <f>VLOOKUP(O620,[6]Consolidado!$B:$E,3,FALSE)</f>
        <v>A14 28" Round Table</v>
      </c>
      <c r="N620" s="70" t="str">
        <f>VLOOKUP(O620,[6]Consolidado!$B:$H,7,FALSE)</f>
        <v>Febrero</v>
      </c>
      <c r="O620" s="110">
        <v>103</v>
      </c>
    </row>
    <row r="621" spans="1:15" s="71" customFormat="1" ht="16.5" customHeight="1" outlineLevel="1" x14ac:dyDescent="0.2">
      <c r="A621" s="60" t="s">
        <v>633</v>
      </c>
      <c r="B621" s="109">
        <v>42767</v>
      </c>
      <c r="C621" s="110"/>
      <c r="D621" s="63" t="str">
        <f>VLOOKUP(O621,[6]Consolidado!$B:$E,4,FALSE)</f>
        <v>Finalizada</v>
      </c>
      <c r="E621" s="111" t="s">
        <v>25</v>
      </c>
      <c r="F621" s="112" t="s">
        <v>99</v>
      </c>
      <c r="G621" s="113">
        <v>9.375E-2</v>
      </c>
      <c r="H621" s="107">
        <v>332.53741935483873</v>
      </c>
      <c r="I621" s="85">
        <v>31.175383064516133</v>
      </c>
      <c r="J621" s="114">
        <v>29.556899999999999</v>
      </c>
      <c r="K621" s="85">
        <f t="shared" si="12"/>
        <v>1.0547582143092182</v>
      </c>
      <c r="L621" s="68" t="str">
        <f>VLOOKUP(O621,[6]Consolidado!$B:$E,2,FALSE)</f>
        <v>Commons Bar &amp; Restaurant</v>
      </c>
      <c r="M621" s="69" t="str">
        <f>VLOOKUP(O621,[6]Consolidado!$B:$E,3,FALSE)</f>
        <v>A14 28" Round Table</v>
      </c>
      <c r="N621" s="70" t="str">
        <f>VLOOKUP(O621,[6]Consolidado!$B:$H,7,FALSE)</f>
        <v>Febrero</v>
      </c>
      <c r="O621" s="110">
        <v>103</v>
      </c>
    </row>
    <row r="622" spans="1:15" s="71" customFormat="1" ht="16.5" customHeight="1" outlineLevel="1" x14ac:dyDescent="0.2">
      <c r="A622" s="60" t="s">
        <v>633</v>
      </c>
      <c r="B622" s="109">
        <v>42767</v>
      </c>
      <c r="C622" s="110"/>
      <c r="D622" s="63" t="str">
        <f>VLOOKUP(O622,[6]Consolidado!$B:$E,4,FALSE)</f>
        <v>Finalizada</v>
      </c>
      <c r="E622" s="111" t="s">
        <v>25</v>
      </c>
      <c r="F622" s="112" t="s">
        <v>108</v>
      </c>
      <c r="G622" s="113">
        <v>0.40625</v>
      </c>
      <c r="H622" s="107">
        <v>786.43809534108379</v>
      </c>
      <c r="I622" s="85">
        <v>319.4904762323153</v>
      </c>
      <c r="J622" s="114">
        <v>29.556899999999999</v>
      </c>
      <c r="K622" s="85">
        <f t="shared" si="12"/>
        <v>10.809336440300415</v>
      </c>
      <c r="L622" s="68" t="str">
        <f>VLOOKUP(O622,[6]Consolidado!$B:$E,2,FALSE)</f>
        <v>Commons Bar &amp; Restaurant</v>
      </c>
      <c r="M622" s="69" t="str">
        <f>VLOOKUP(O622,[6]Consolidado!$B:$E,3,FALSE)</f>
        <v>A14 28" Round Table</v>
      </c>
      <c r="N622" s="70" t="str">
        <f>VLOOKUP(O622,[6]Consolidado!$B:$H,7,FALSE)</f>
        <v>Febrero</v>
      </c>
      <c r="O622" s="110">
        <v>103</v>
      </c>
    </row>
    <row r="623" spans="1:15" s="71" customFormat="1" ht="16.5" customHeight="1" outlineLevel="1" x14ac:dyDescent="0.2">
      <c r="A623" s="60" t="s">
        <v>633</v>
      </c>
      <c r="B623" s="109">
        <v>42767</v>
      </c>
      <c r="C623" s="110"/>
      <c r="D623" s="63" t="str">
        <f>VLOOKUP(O623,[6]Consolidado!$B:$E,4,FALSE)</f>
        <v>Finalizada</v>
      </c>
      <c r="E623" s="111" t="s">
        <v>25</v>
      </c>
      <c r="F623" s="112" t="s">
        <v>110</v>
      </c>
      <c r="G623" s="113">
        <v>0.28125</v>
      </c>
      <c r="H623" s="107">
        <v>1315.93</v>
      </c>
      <c r="I623" s="85">
        <v>370.10531250000003</v>
      </c>
      <c r="J623" s="114">
        <v>29.556899999999999</v>
      </c>
      <c r="K623" s="85">
        <f t="shared" si="12"/>
        <v>12.521790597119455</v>
      </c>
      <c r="L623" s="68" t="str">
        <f>VLOOKUP(O623,[6]Consolidado!$B:$E,2,FALSE)</f>
        <v>Commons Bar &amp; Restaurant</v>
      </c>
      <c r="M623" s="69" t="str">
        <f>VLOOKUP(O623,[6]Consolidado!$B:$E,3,FALSE)</f>
        <v>A14 28" Round Table</v>
      </c>
      <c r="N623" s="70" t="str">
        <f>VLOOKUP(O623,[6]Consolidado!$B:$H,7,FALSE)</f>
        <v>Febrero</v>
      </c>
      <c r="O623" s="110">
        <v>103</v>
      </c>
    </row>
    <row r="624" spans="1:15" s="71" customFormat="1" ht="16.5" customHeight="1" outlineLevel="1" x14ac:dyDescent="0.2">
      <c r="A624" s="60" t="s">
        <v>633</v>
      </c>
      <c r="B624" s="109">
        <v>42767</v>
      </c>
      <c r="C624" s="110"/>
      <c r="D624" s="63" t="str">
        <f>VLOOKUP(O624,[6]Consolidado!$B:$E,4,FALSE)</f>
        <v>Finalizada</v>
      </c>
      <c r="E624" s="111" t="s">
        <v>25</v>
      </c>
      <c r="F624" s="112" t="s">
        <v>119</v>
      </c>
      <c r="G624" s="113">
        <v>0.125</v>
      </c>
      <c r="H624" s="107">
        <v>619.4</v>
      </c>
      <c r="I624" s="85">
        <v>77.424999999999997</v>
      </c>
      <c r="J624" s="114">
        <v>29.556899999999999</v>
      </c>
      <c r="K624" s="85">
        <f t="shared" si="12"/>
        <v>2.6195236983580821</v>
      </c>
      <c r="L624" s="68" t="str">
        <f>VLOOKUP(O624,[6]Consolidado!$B:$E,2,FALSE)</f>
        <v>Commons Bar &amp; Restaurant</v>
      </c>
      <c r="M624" s="69" t="str">
        <f>VLOOKUP(O624,[6]Consolidado!$B:$E,3,FALSE)</f>
        <v>A14 28" Round Table</v>
      </c>
      <c r="N624" s="70" t="str">
        <f>VLOOKUP(O624,[6]Consolidado!$B:$H,7,FALSE)</f>
        <v>Febrero</v>
      </c>
      <c r="O624" s="110">
        <v>103</v>
      </c>
    </row>
    <row r="625" spans="1:15" s="71" customFormat="1" ht="16.5" customHeight="1" outlineLevel="1" x14ac:dyDescent="0.2">
      <c r="A625" s="60" t="s">
        <v>633</v>
      </c>
      <c r="B625" s="109">
        <v>42767</v>
      </c>
      <c r="C625" s="110"/>
      <c r="D625" s="63" t="str">
        <f>VLOOKUP(O625,[6]Consolidado!$B:$E,4,FALSE)</f>
        <v>Finalizada</v>
      </c>
      <c r="E625" s="111" t="s">
        <v>25</v>
      </c>
      <c r="F625" s="112" t="s">
        <v>604</v>
      </c>
      <c r="G625" s="113">
        <v>0.1875</v>
      </c>
      <c r="H625" s="67">
        <v>0</v>
      </c>
      <c r="I625" s="85">
        <v>0</v>
      </c>
      <c r="J625" s="114">
        <v>29.556899999999999</v>
      </c>
      <c r="K625" s="85">
        <f t="shared" si="12"/>
        <v>0</v>
      </c>
      <c r="L625" s="68" t="str">
        <f>VLOOKUP(O625,[6]Consolidado!$B:$E,2,FALSE)</f>
        <v>Commons Bar &amp; Restaurant</v>
      </c>
      <c r="M625" s="69" t="str">
        <f>VLOOKUP(O625,[6]Consolidado!$B:$E,3,FALSE)</f>
        <v>A14 28" Round Table</v>
      </c>
      <c r="N625" s="70" t="str">
        <f>VLOOKUP(O625,[6]Consolidado!$B:$H,7,FALSE)</f>
        <v>Febrero</v>
      </c>
      <c r="O625" s="110">
        <v>103</v>
      </c>
    </row>
    <row r="626" spans="1:15" s="71" customFormat="1" ht="16.5" customHeight="1" outlineLevel="1" x14ac:dyDescent="0.2">
      <c r="A626" s="60" t="s">
        <v>633</v>
      </c>
      <c r="B626" s="109">
        <v>42767</v>
      </c>
      <c r="C626" s="110"/>
      <c r="D626" s="63" t="str">
        <f>VLOOKUP(O626,[6]Consolidado!$B:$E,4,FALSE)</f>
        <v>Finalizada</v>
      </c>
      <c r="E626" s="111" t="s">
        <v>25</v>
      </c>
      <c r="F626" s="112" t="s">
        <v>109</v>
      </c>
      <c r="G626" s="113">
        <v>0.125</v>
      </c>
      <c r="H626" s="107">
        <v>1198.7236014927405</v>
      </c>
      <c r="I626" s="85">
        <v>149.84045018659256</v>
      </c>
      <c r="J626" s="114">
        <v>29.556899999999999</v>
      </c>
      <c r="K626" s="85">
        <f t="shared" si="12"/>
        <v>5.0695590602056564</v>
      </c>
      <c r="L626" s="68" t="str">
        <f>VLOOKUP(O626,[6]Consolidado!$B:$E,2,FALSE)</f>
        <v>Commons Bar &amp; Restaurant</v>
      </c>
      <c r="M626" s="69" t="str">
        <f>VLOOKUP(O626,[6]Consolidado!$B:$E,3,FALSE)</f>
        <v>A14 28" Round Table</v>
      </c>
      <c r="N626" s="70" t="str">
        <f>VLOOKUP(O626,[6]Consolidado!$B:$H,7,FALSE)</f>
        <v>Febrero</v>
      </c>
      <c r="O626" s="110">
        <v>103</v>
      </c>
    </row>
    <row r="627" spans="1:15" s="71" customFormat="1" ht="16.5" customHeight="1" outlineLevel="1" x14ac:dyDescent="0.2">
      <c r="A627" s="60" t="s">
        <v>633</v>
      </c>
      <c r="B627" s="109">
        <v>42767</v>
      </c>
      <c r="C627" s="110"/>
      <c r="D627" s="63" t="str">
        <f>VLOOKUP(O627,[6]Consolidado!$B:$E,4,FALSE)</f>
        <v>Finalizada</v>
      </c>
      <c r="E627" s="111" t="s">
        <v>33</v>
      </c>
      <c r="F627" s="112" t="s">
        <v>90</v>
      </c>
      <c r="G627" s="113">
        <v>5.4</v>
      </c>
      <c r="H627" s="107">
        <v>3.2611291815692511</v>
      </c>
      <c r="I627" s="85">
        <v>17.610097580473958</v>
      </c>
      <c r="J627" s="114">
        <v>29.556899999999999</v>
      </c>
      <c r="K627" s="85">
        <f t="shared" si="12"/>
        <v>0.59580326693509666</v>
      </c>
      <c r="L627" s="68" t="str">
        <f>VLOOKUP(O627,[6]Consolidado!$B:$E,2,FALSE)</f>
        <v>Commons Bar &amp; Restaurant</v>
      </c>
      <c r="M627" s="69" t="str">
        <f>VLOOKUP(O627,[6]Consolidado!$B:$E,3,FALSE)</f>
        <v>A14 28" Round Table</v>
      </c>
      <c r="N627" s="70" t="str">
        <f>VLOOKUP(O627,[6]Consolidado!$B:$H,7,FALSE)</f>
        <v>Febrero</v>
      </c>
      <c r="O627" s="110">
        <v>103</v>
      </c>
    </row>
    <row r="628" spans="1:15" s="71" customFormat="1" ht="16.5" customHeight="1" outlineLevel="1" x14ac:dyDescent="0.2">
      <c r="A628" s="60" t="s">
        <v>633</v>
      </c>
      <c r="B628" s="109">
        <v>42767</v>
      </c>
      <c r="C628" s="110"/>
      <c r="D628" s="63" t="str">
        <f>VLOOKUP(O628,[6]Consolidado!$B:$E,4,FALSE)</f>
        <v>Finalizada</v>
      </c>
      <c r="E628" s="111" t="s">
        <v>25</v>
      </c>
      <c r="F628" s="112" t="s">
        <v>114</v>
      </c>
      <c r="G628" s="113">
        <v>0.28125</v>
      </c>
      <c r="H628" s="107">
        <v>942.3399999999998</v>
      </c>
      <c r="I628" s="85">
        <v>265.03312499999993</v>
      </c>
      <c r="J628" s="114">
        <v>29.556899999999999</v>
      </c>
      <c r="K628" s="85">
        <f t="shared" si="12"/>
        <v>8.9668782923784267</v>
      </c>
      <c r="L628" s="68" t="str">
        <f>VLOOKUP(O628,[6]Consolidado!$B:$E,2,FALSE)</f>
        <v>Commons Bar &amp; Restaurant</v>
      </c>
      <c r="M628" s="69" t="str">
        <f>VLOOKUP(O628,[6]Consolidado!$B:$E,3,FALSE)</f>
        <v>A15 36" Round Table</v>
      </c>
      <c r="N628" s="70" t="str">
        <f>VLOOKUP(O628,[6]Consolidado!$B:$H,7,FALSE)</f>
        <v>Febrero</v>
      </c>
      <c r="O628" s="110">
        <v>104</v>
      </c>
    </row>
    <row r="629" spans="1:15" s="71" customFormat="1" ht="16.5" customHeight="1" outlineLevel="1" x14ac:dyDescent="0.2">
      <c r="A629" s="60" t="s">
        <v>633</v>
      </c>
      <c r="B629" s="109">
        <v>42767</v>
      </c>
      <c r="C629" s="110"/>
      <c r="D629" s="63" t="str">
        <f>VLOOKUP(O629,[6]Consolidado!$B:$E,4,FALSE)</f>
        <v>Finalizada</v>
      </c>
      <c r="E629" s="111" t="s">
        <v>25</v>
      </c>
      <c r="F629" s="112" t="s">
        <v>99</v>
      </c>
      <c r="G629" s="113">
        <v>0.28125</v>
      </c>
      <c r="H629" s="107">
        <v>332.53741935483873</v>
      </c>
      <c r="I629" s="85">
        <v>93.526149193548392</v>
      </c>
      <c r="J629" s="114">
        <v>29.556899999999999</v>
      </c>
      <c r="K629" s="85">
        <f t="shared" si="12"/>
        <v>3.1642746429276545</v>
      </c>
      <c r="L629" s="68" t="str">
        <f>VLOOKUP(O629,[6]Consolidado!$B:$E,2,FALSE)</f>
        <v>Commons Bar &amp; Restaurant</v>
      </c>
      <c r="M629" s="69" t="str">
        <f>VLOOKUP(O629,[6]Consolidado!$B:$E,3,FALSE)</f>
        <v>A15 36" Round Table</v>
      </c>
      <c r="N629" s="70" t="str">
        <f>VLOOKUP(O629,[6]Consolidado!$B:$H,7,FALSE)</f>
        <v>Febrero</v>
      </c>
      <c r="O629" s="110">
        <v>104</v>
      </c>
    </row>
    <row r="630" spans="1:15" s="71" customFormat="1" ht="16.5" customHeight="1" outlineLevel="1" x14ac:dyDescent="0.2">
      <c r="A630" s="60" t="s">
        <v>633</v>
      </c>
      <c r="B630" s="109">
        <v>42767</v>
      </c>
      <c r="C630" s="110"/>
      <c r="D630" s="63" t="str">
        <f>VLOOKUP(O630,[6]Consolidado!$B:$E,4,FALSE)</f>
        <v>Finalizada</v>
      </c>
      <c r="E630" s="111" t="s">
        <v>25</v>
      </c>
      <c r="F630" s="112" t="s">
        <v>108</v>
      </c>
      <c r="G630" s="113">
        <v>0.25</v>
      </c>
      <c r="H630" s="107">
        <v>786.43809534108379</v>
      </c>
      <c r="I630" s="85">
        <v>196.60952383527095</v>
      </c>
      <c r="J630" s="114">
        <v>29.556899999999999</v>
      </c>
      <c r="K630" s="85">
        <f t="shared" si="12"/>
        <v>6.651899347877178</v>
      </c>
      <c r="L630" s="68" t="str">
        <f>VLOOKUP(O630,[6]Consolidado!$B:$E,2,FALSE)</f>
        <v>Commons Bar &amp; Restaurant</v>
      </c>
      <c r="M630" s="69" t="str">
        <f>VLOOKUP(O630,[6]Consolidado!$B:$E,3,FALSE)</f>
        <v>A15 36" Round Table</v>
      </c>
      <c r="N630" s="70" t="str">
        <f>VLOOKUP(O630,[6]Consolidado!$B:$H,7,FALSE)</f>
        <v>Febrero</v>
      </c>
      <c r="O630" s="110">
        <v>104</v>
      </c>
    </row>
    <row r="631" spans="1:15" s="71" customFormat="1" ht="16.5" customHeight="1" outlineLevel="1" x14ac:dyDescent="0.2">
      <c r="A631" s="60" t="s">
        <v>633</v>
      </c>
      <c r="B631" s="109">
        <v>42767</v>
      </c>
      <c r="C631" s="110"/>
      <c r="D631" s="63" t="str">
        <f>VLOOKUP(O631,[6]Consolidado!$B:$E,4,FALSE)</f>
        <v>Finalizada</v>
      </c>
      <c r="E631" s="111" t="s">
        <v>25</v>
      </c>
      <c r="F631" s="112" t="s">
        <v>110</v>
      </c>
      <c r="G631" s="113">
        <v>0.375</v>
      </c>
      <c r="H631" s="107">
        <v>1315.93</v>
      </c>
      <c r="I631" s="85">
        <v>493.47375</v>
      </c>
      <c r="J631" s="114">
        <v>29.556899999999999</v>
      </c>
      <c r="K631" s="85">
        <f t="shared" si="12"/>
        <v>16.695720796159272</v>
      </c>
      <c r="L631" s="68" t="str">
        <f>VLOOKUP(O631,[6]Consolidado!$B:$E,2,FALSE)</f>
        <v>Commons Bar &amp; Restaurant</v>
      </c>
      <c r="M631" s="69" t="str">
        <f>VLOOKUP(O631,[6]Consolidado!$B:$E,3,FALSE)</f>
        <v>A15 36" Round Table</v>
      </c>
      <c r="N631" s="70" t="str">
        <f>VLOOKUP(O631,[6]Consolidado!$B:$H,7,FALSE)</f>
        <v>Febrero</v>
      </c>
      <c r="O631" s="110">
        <v>104</v>
      </c>
    </row>
    <row r="632" spans="1:15" s="71" customFormat="1" ht="16.5" customHeight="1" outlineLevel="1" x14ac:dyDescent="0.2">
      <c r="A632" s="60" t="s">
        <v>633</v>
      </c>
      <c r="B632" s="109">
        <v>42767</v>
      </c>
      <c r="C632" s="110"/>
      <c r="D632" s="63" t="str">
        <f>VLOOKUP(O632,[6]Consolidado!$B:$E,4,FALSE)</f>
        <v>Finalizada</v>
      </c>
      <c r="E632" s="111" t="s">
        <v>25</v>
      </c>
      <c r="F632" s="112" t="s">
        <v>119</v>
      </c>
      <c r="G632" s="113">
        <v>0.375</v>
      </c>
      <c r="H632" s="107">
        <v>619.4</v>
      </c>
      <c r="I632" s="85">
        <v>232.27499999999998</v>
      </c>
      <c r="J632" s="114">
        <v>29.556899999999999</v>
      </c>
      <c r="K632" s="85">
        <f t="shared" si="12"/>
        <v>7.8585710950742458</v>
      </c>
      <c r="L632" s="68" t="str">
        <f>VLOOKUP(O632,[6]Consolidado!$B:$E,2,FALSE)</f>
        <v>Commons Bar &amp; Restaurant</v>
      </c>
      <c r="M632" s="69" t="str">
        <f>VLOOKUP(O632,[6]Consolidado!$B:$E,3,FALSE)</f>
        <v>A15 36" Round Table</v>
      </c>
      <c r="N632" s="70" t="str">
        <f>VLOOKUP(O632,[6]Consolidado!$B:$H,7,FALSE)</f>
        <v>Febrero</v>
      </c>
      <c r="O632" s="110">
        <v>104</v>
      </c>
    </row>
    <row r="633" spans="1:15" s="71" customFormat="1" ht="16.5" customHeight="1" outlineLevel="1" x14ac:dyDescent="0.2">
      <c r="A633" s="60" t="s">
        <v>633</v>
      </c>
      <c r="B633" s="109">
        <v>42767</v>
      </c>
      <c r="C633" s="110"/>
      <c r="D633" s="63" t="str">
        <f>VLOOKUP(O633,[6]Consolidado!$B:$E,4,FALSE)</f>
        <v>Finalizada</v>
      </c>
      <c r="E633" s="111" t="s">
        <v>25</v>
      </c>
      <c r="F633" s="112" t="s">
        <v>604</v>
      </c>
      <c r="G633" s="113">
        <v>0.3125</v>
      </c>
      <c r="H633" s="67">
        <v>0</v>
      </c>
      <c r="I633" s="85">
        <v>0</v>
      </c>
      <c r="J633" s="114">
        <v>29.556899999999999</v>
      </c>
      <c r="K633" s="85">
        <f t="shared" si="12"/>
        <v>0</v>
      </c>
      <c r="L633" s="68" t="str">
        <f>VLOOKUP(O633,[6]Consolidado!$B:$E,2,FALSE)</f>
        <v>Commons Bar &amp; Restaurant</v>
      </c>
      <c r="M633" s="69" t="str">
        <f>VLOOKUP(O633,[6]Consolidado!$B:$E,3,FALSE)</f>
        <v>A15 36" Round Table</v>
      </c>
      <c r="N633" s="70" t="str">
        <f>VLOOKUP(O633,[6]Consolidado!$B:$H,7,FALSE)</f>
        <v>Febrero</v>
      </c>
      <c r="O633" s="110">
        <v>104</v>
      </c>
    </row>
    <row r="634" spans="1:15" s="71" customFormat="1" ht="16.5" customHeight="1" outlineLevel="1" x14ac:dyDescent="0.2">
      <c r="A634" s="60" t="s">
        <v>633</v>
      </c>
      <c r="B634" s="109">
        <v>42767</v>
      </c>
      <c r="C634" s="110"/>
      <c r="D634" s="63" t="str">
        <f>VLOOKUP(O634,[6]Consolidado!$B:$E,4,FALSE)</f>
        <v>Finalizada</v>
      </c>
      <c r="E634" s="111" t="s">
        <v>25</v>
      </c>
      <c r="F634" s="112" t="s">
        <v>109</v>
      </c>
      <c r="G634" s="113">
        <v>0.1875</v>
      </c>
      <c r="H634" s="107">
        <v>1198.7236014927405</v>
      </c>
      <c r="I634" s="85">
        <v>224.76067527988886</v>
      </c>
      <c r="J634" s="114">
        <v>29.556899999999999</v>
      </c>
      <c r="K634" s="85">
        <f t="shared" si="12"/>
        <v>7.604338590308485</v>
      </c>
      <c r="L634" s="68" t="str">
        <f>VLOOKUP(O634,[6]Consolidado!$B:$E,2,FALSE)</f>
        <v>Commons Bar &amp; Restaurant</v>
      </c>
      <c r="M634" s="69" t="str">
        <f>VLOOKUP(O634,[6]Consolidado!$B:$E,3,FALSE)</f>
        <v>A15 36" Round Table</v>
      </c>
      <c r="N634" s="70" t="str">
        <f>VLOOKUP(O634,[6]Consolidado!$B:$H,7,FALSE)</f>
        <v>Febrero</v>
      </c>
      <c r="O634" s="110">
        <v>104</v>
      </c>
    </row>
    <row r="635" spans="1:15" s="71" customFormat="1" ht="16.5" customHeight="1" outlineLevel="1" x14ac:dyDescent="0.2">
      <c r="A635" s="60" t="s">
        <v>633</v>
      </c>
      <c r="B635" s="109">
        <v>42767</v>
      </c>
      <c r="C635" s="110"/>
      <c r="D635" s="63" t="str">
        <f>VLOOKUP(O635,[6]Consolidado!$B:$E,4,FALSE)</f>
        <v>Finalizada</v>
      </c>
      <c r="E635" s="111" t="s">
        <v>33</v>
      </c>
      <c r="F635" s="112" t="s">
        <v>90</v>
      </c>
      <c r="G635" s="113">
        <v>10.8</v>
      </c>
      <c r="H635" s="107">
        <v>3.2611291815692511</v>
      </c>
      <c r="I635" s="85">
        <v>35.220195160947917</v>
      </c>
      <c r="J635" s="114">
        <v>29.556899999999999</v>
      </c>
      <c r="K635" s="85">
        <f t="shared" si="12"/>
        <v>1.1916065338701933</v>
      </c>
      <c r="L635" s="68" t="str">
        <f>VLOOKUP(O635,[6]Consolidado!$B:$E,2,FALSE)</f>
        <v>Commons Bar &amp; Restaurant</v>
      </c>
      <c r="M635" s="69" t="str">
        <f>VLOOKUP(O635,[6]Consolidado!$B:$E,3,FALSE)</f>
        <v>A15 36" Round Table</v>
      </c>
      <c r="N635" s="70" t="str">
        <f>VLOOKUP(O635,[6]Consolidado!$B:$H,7,FALSE)</f>
        <v>Febrero</v>
      </c>
      <c r="O635" s="110">
        <v>104</v>
      </c>
    </row>
    <row r="636" spans="1:15" s="71" customFormat="1" ht="16.5" customHeight="1" outlineLevel="1" x14ac:dyDescent="0.2">
      <c r="A636" s="60" t="s">
        <v>633</v>
      </c>
      <c r="B636" s="109">
        <v>42767</v>
      </c>
      <c r="C636" s="110"/>
      <c r="D636" s="63" t="str">
        <f>VLOOKUP(O636,[6]Consolidado!$B:$E,4,FALSE)</f>
        <v>Finalizada</v>
      </c>
      <c r="E636" s="111" t="s">
        <v>25</v>
      </c>
      <c r="F636" s="112" t="s">
        <v>114</v>
      </c>
      <c r="G636" s="113">
        <v>6.25E-2</v>
      </c>
      <c r="H636" s="107">
        <v>942.3399999999998</v>
      </c>
      <c r="I636" s="85">
        <v>58.896249999999988</v>
      </c>
      <c r="J636" s="114">
        <v>29.556899999999999</v>
      </c>
      <c r="K636" s="85">
        <f t="shared" si="12"/>
        <v>1.9926396205285395</v>
      </c>
      <c r="L636" s="68" t="str">
        <f>VLOOKUP(O636,[6]Consolidado!$B:$E,2,FALSE)</f>
        <v>Commons Bar &amp; Restaurant</v>
      </c>
      <c r="M636" s="69" t="str">
        <f>VLOOKUP(O636,[6]Consolidado!$B:$E,3,FALSE)</f>
        <v>A16 Oblong Table</v>
      </c>
      <c r="N636" s="70" t="str">
        <f>VLOOKUP(O636,[6]Consolidado!$B:$H,7,FALSE)</f>
        <v>Febrero</v>
      </c>
      <c r="O636" s="110">
        <v>105</v>
      </c>
    </row>
    <row r="637" spans="1:15" s="71" customFormat="1" ht="16.5" customHeight="1" outlineLevel="1" x14ac:dyDescent="0.2">
      <c r="A637" s="60" t="s">
        <v>633</v>
      </c>
      <c r="B637" s="109">
        <v>42767</v>
      </c>
      <c r="C637" s="110"/>
      <c r="D637" s="63" t="str">
        <f>VLOOKUP(O637,[6]Consolidado!$B:$E,4,FALSE)</f>
        <v>Finalizada</v>
      </c>
      <c r="E637" s="111" t="s">
        <v>25</v>
      </c>
      <c r="F637" s="112" t="s">
        <v>99</v>
      </c>
      <c r="G637" s="113">
        <v>6.25E-2</v>
      </c>
      <c r="H637" s="107">
        <v>332.53741935483873</v>
      </c>
      <c r="I637" s="85">
        <v>20.783588709677421</v>
      </c>
      <c r="J637" s="114">
        <v>29.556899999999999</v>
      </c>
      <c r="K637" s="85">
        <f t="shared" si="12"/>
        <v>0.70317214287281216</v>
      </c>
      <c r="L637" s="68" t="str">
        <f>VLOOKUP(O637,[6]Consolidado!$B:$E,2,FALSE)</f>
        <v>Commons Bar &amp; Restaurant</v>
      </c>
      <c r="M637" s="69" t="str">
        <f>VLOOKUP(O637,[6]Consolidado!$B:$E,3,FALSE)</f>
        <v>A16 Oblong Table</v>
      </c>
      <c r="N637" s="70" t="str">
        <f>VLOOKUP(O637,[6]Consolidado!$B:$H,7,FALSE)</f>
        <v>Febrero</v>
      </c>
      <c r="O637" s="110">
        <v>105</v>
      </c>
    </row>
    <row r="638" spans="1:15" s="71" customFormat="1" ht="16.5" customHeight="1" outlineLevel="1" x14ac:dyDescent="0.2">
      <c r="A638" s="60" t="s">
        <v>633</v>
      </c>
      <c r="B638" s="109">
        <v>42767</v>
      </c>
      <c r="C638" s="110"/>
      <c r="D638" s="63" t="str">
        <f>VLOOKUP(O638,[6]Consolidado!$B:$E,4,FALSE)</f>
        <v>Finalizada</v>
      </c>
      <c r="E638" s="111" t="s">
        <v>25</v>
      </c>
      <c r="F638" s="112" t="s">
        <v>108</v>
      </c>
      <c r="G638" s="113">
        <v>0.125</v>
      </c>
      <c r="H638" s="107">
        <v>786.43809534108379</v>
      </c>
      <c r="I638" s="85">
        <v>98.304761917635474</v>
      </c>
      <c r="J638" s="114">
        <v>29.556899999999999</v>
      </c>
      <c r="K638" s="85">
        <f t="shared" ref="K638:K701" si="13">IFERROR(I638/J638,0)</f>
        <v>3.325949673938589</v>
      </c>
      <c r="L638" s="68" t="str">
        <f>VLOOKUP(O638,[6]Consolidado!$B:$E,2,FALSE)</f>
        <v>Commons Bar &amp; Restaurant</v>
      </c>
      <c r="M638" s="69" t="str">
        <f>VLOOKUP(O638,[6]Consolidado!$B:$E,3,FALSE)</f>
        <v>A16 Oblong Table</v>
      </c>
      <c r="N638" s="70" t="str">
        <f>VLOOKUP(O638,[6]Consolidado!$B:$H,7,FALSE)</f>
        <v>Febrero</v>
      </c>
      <c r="O638" s="110">
        <v>105</v>
      </c>
    </row>
    <row r="639" spans="1:15" s="71" customFormat="1" ht="16.5" customHeight="1" outlineLevel="1" x14ac:dyDescent="0.2">
      <c r="A639" s="60" t="s">
        <v>633</v>
      </c>
      <c r="B639" s="109">
        <v>42767</v>
      </c>
      <c r="C639" s="110"/>
      <c r="D639" s="63" t="str">
        <f>VLOOKUP(O639,[6]Consolidado!$B:$E,4,FALSE)</f>
        <v>Finalizada</v>
      </c>
      <c r="E639" s="111" t="s">
        <v>25</v>
      </c>
      <c r="F639" s="112" t="s">
        <v>110</v>
      </c>
      <c r="G639" s="113">
        <v>9.375E-2</v>
      </c>
      <c r="H639" s="107">
        <v>1315.93</v>
      </c>
      <c r="I639" s="85">
        <v>123.3684375</v>
      </c>
      <c r="J639" s="114">
        <v>29.556899999999999</v>
      </c>
      <c r="K639" s="85">
        <f t="shared" si="13"/>
        <v>4.1739301990398179</v>
      </c>
      <c r="L639" s="68" t="str">
        <f>VLOOKUP(O639,[6]Consolidado!$B:$E,2,FALSE)</f>
        <v>Commons Bar &amp; Restaurant</v>
      </c>
      <c r="M639" s="69" t="str">
        <f>VLOOKUP(O639,[6]Consolidado!$B:$E,3,FALSE)</f>
        <v>A16 Oblong Table</v>
      </c>
      <c r="N639" s="70" t="str">
        <f>VLOOKUP(O639,[6]Consolidado!$B:$H,7,FALSE)</f>
        <v>Febrero</v>
      </c>
      <c r="O639" s="110">
        <v>105</v>
      </c>
    </row>
    <row r="640" spans="1:15" s="71" customFormat="1" ht="16.5" customHeight="1" outlineLevel="1" x14ac:dyDescent="0.2">
      <c r="A640" s="60" t="s">
        <v>633</v>
      </c>
      <c r="B640" s="109">
        <v>42767</v>
      </c>
      <c r="C640" s="110"/>
      <c r="D640" s="63" t="str">
        <f>VLOOKUP(O640,[6]Consolidado!$B:$E,4,FALSE)</f>
        <v>Finalizada</v>
      </c>
      <c r="E640" s="111" t="s">
        <v>25</v>
      </c>
      <c r="F640" s="112" t="s">
        <v>119</v>
      </c>
      <c r="G640" s="113">
        <v>9.375E-2</v>
      </c>
      <c r="H640" s="107">
        <v>619.4</v>
      </c>
      <c r="I640" s="85">
        <v>58.068749999999994</v>
      </c>
      <c r="J640" s="114">
        <v>29.556899999999999</v>
      </c>
      <c r="K640" s="85">
        <f t="shared" si="13"/>
        <v>1.9646427737685614</v>
      </c>
      <c r="L640" s="68" t="str">
        <f>VLOOKUP(O640,[6]Consolidado!$B:$E,2,FALSE)</f>
        <v>Commons Bar &amp; Restaurant</v>
      </c>
      <c r="M640" s="69" t="str">
        <f>VLOOKUP(O640,[6]Consolidado!$B:$E,3,FALSE)</f>
        <v>A16 Oblong Table</v>
      </c>
      <c r="N640" s="70" t="str">
        <f>VLOOKUP(O640,[6]Consolidado!$B:$H,7,FALSE)</f>
        <v>Febrero</v>
      </c>
      <c r="O640" s="110">
        <v>105</v>
      </c>
    </row>
    <row r="641" spans="1:15" s="71" customFormat="1" ht="16.5" customHeight="1" outlineLevel="1" x14ac:dyDescent="0.2">
      <c r="A641" s="60" t="s">
        <v>633</v>
      </c>
      <c r="B641" s="109">
        <v>42767</v>
      </c>
      <c r="C641" s="110"/>
      <c r="D641" s="63" t="str">
        <f>VLOOKUP(O641,[6]Consolidado!$B:$E,4,FALSE)</f>
        <v>Finalizada</v>
      </c>
      <c r="E641" s="111" t="s">
        <v>25</v>
      </c>
      <c r="F641" s="112" t="s">
        <v>604</v>
      </c>
      <c r="G641" s="113">
        <v>6.25E-2</v>
      </c>
      <c r="H641" s="67">
        <v>0</v>
      </c>
      <c r="I641" s="85">
        <v>0</v>
      </c>
      <c r="J641" s="114">
        <v>29.556899999999999</v>
      </c>
      <c r="K641" s="85">
        <f t="shared" si="13"/>
        <v>0</v>
      </c>
      <c r="L641" s="68" t="str">
        <f>VLOOKUP(O641,[6]Consolidado!$B:$E,2,FALSE)</f>
        <v>Commons Bar &amp; Restaurant</v>
      </c>
      <c r="M641" s="69" t="str">
        <f>VLOOKUP(O641,[6]Consolidado!$B:$E,3,FALSE)</f>
        <v>A16 Oblong Table</v>
      </c>
      <c r="N641" s="70" t="str">
        <f>VLOOKUP(O641,[6]Consolidado!$B:$H,7,FALSE)</f>
        <v>Febrero</v>
      </c>
      <c r="O641" s="110">
        <v>105</v>
      </c>
    </row>
    <row r="642" spans="1:15" s="71" customFormat="1" ht="16.5" customHeight="1" outlineLevel="1" x14ac:dyDescent="0.2">
      <c r="A642" s="60" t="s">
        <v>633</v>
      </c>
      <c r="B642" s="109">
        <v>42767</v>
      </c>
      <c r="C642" s="110"/>
      <c r="D642" s="63" t="str">
        <f>VLOOKUP(O642,[6]Consolidado!$B:$E,4,FALSE)</f>
        <v>Finalizada</v>
      </c>
      <c r="E642" s="111" t="s">
        <v>25</v>
      </c>
      <c r="F642" s="112" t="s">
        <v>109</v>
      </c>
      <c r="G642" s="113">
        <v>6.25E-2</v>
      </c>
      <c r="H642" s="107">
        <v>1198.7236014927405</v>
      </c>
      <c r="I642" s="85">
        <v>74.920225093296281</v>
      </c>
      <c r="J642" s="114">
        <v>29.556899999999999</v>
      </c>
      <c r="K642" s="85">
        <f t="shared" si="13"/>
        <v>2.5347795301028282</v>
      </c>
      <c r="L642" s="68" t="str">
        <f>VLOOKUP(O642,[6]Consolidado!$B:$E,2,FALSE)</f>
        <v>Commons Bar &amp; Restaurant</v>
      </c>
      <c r="M642" s="69" t="str">
        <f>VLOOKUP(O642,[6]Consolidado!$B:$E,3,FALSE)</f>
        <v>A16 Oblong Table</v>
      </c>
      <c r="N642" s="70" t="str">
        <f>VLOOKUP(O642,[6]Consolidado!$B:$H,7,FALSE)</f>
        <v>Febrero</v>
      </c>
      <c r="O642" s="110">
        <v>105</v>
      </c>
    </row>
    <row r="643" spans="1:15" s="71" customFormat="1" ht="16.5" customHeight="1" outlineLevel="1" x14ac:dyDescent="0.2">
      <c r="A643" s="60" t="s">
        <v>633</v>
      </c>
      <c r="B643" s="109">
        <v>42767</v>
      </c>
      <c r="C643" s="110"/>
      <c r="D643" s="63" t="str">
        <f>VLOOKUP(O643,[6]Consolidado!$B:$E,4,FALSE)</f>
        <v>Finalizada</v>
      </c>
      <c r="E643" s="111" t="s">
        <v>33</v>
      </c>
      <c r="F643" s="112" t="s">
        <v>90</v>
      </c>
      <c r="G643" s="113">
        <v>2.7</v>
      </c>
      <c r="H643" s="107">
        <v>3.2611291815692511</v>
      </c>
      <c r="I643" s="85">
        <v>8.8050487902369792</v>
      </c>
      <c r="J643" s="114">
        <v>29.556899999999999</v>
      </c>
      <c r="K643" s="85">
        <f t="shared" si="13"/>
        <v>0.29790163346754833</v>
      </c>
      <c r="L643" s="68" t="str">
        <f>VLOOKUP(O643,[6]Consolidado!$B:$E,2,FALSE)</f>
        <v>Commons Bar &amp; Restaurant</v>
      </c>
      <c r="M643" s="69" t="str">
        <f>VLOOKUP(O643,[6]Consolidado!$B:$E,3,FALSE)</f>
        <v>A16 Oblong Table</v>
      </c>
      <c r="N643" s="70" t="str">
        <f>VLOOKUP(O643,[6]Consolidado!$B:$H,7,FALSE)</f>
        <v>Febrero</v>
      </c>
      <c r="O643" s="110">
        <v>105</v>
      </c>
    </row>
    <row r="644" spans="1:15" s="71" customFormat="1" ht="16.5" customHeight="1" outlineLevel="1" x14ac:dyDescent="0.2">
      <c r="A644" s="60" t="s">
        <v>633</v>
      </c>
      <c r="B644" s="109">
        <v>42767</v>
      </c>
      <c r="C644" s="110"/>
      <c r="D644" s="63" t="str">
        <f>VLOOKUP(O644,[6]Consolidado!$B:$E,4,FALSE)</f>
        <v>Finalizada</v>
      </c>
      <c r="E644" s="111" t="s">
        <v>25</v>
      </c>
      <c r="F644" s="112" t="s">
        <v>114</v>
      </c>
      <c r="G644" s="113">
        <v>0.375</v>
      </c>
      <c r="H644" s="107">
        <v>942.3399999999998</v>
      </c>
      <c r="I644" s="85">
        <v>353.37749999999994</v>
      </c>
      <c r="J644" s="114">
        <v>29.556899999999999</v>
      </c>
      <c r="K644" s="85">
        <f t="shared" si="13"/>
        <v>11.955837723171237</v>
      </c>
      <c r="L644" s="68" t="str">
        <f>VLOOKUP(O644,[6]Consolidado!$B:$E,2,FALSE)</f>
        <v>Commons Bar &amp; Restaurant</v>
      </c>
      <c r="M644" s="69" t="str">
        <f>VLOOKUP(O644,[6]Consolidado!$B:$E,3,FALSE)</f>
        <v xml:space="preserve">A17 Square Table </v>
      </c>
      <c r="N644" s="70" t="str">
        <f>VLOOKUP(O644,[6]Consolidado!$B:$H,7,FALSE)</f>
        <v>Febrero</v>
      </c>
      <c r="O644" s="110">
        <v>106</v>
      </c>
    </row>
    <row r="645" spans="1:15" s="71" customFormat="1" ht="16.5" customHeight="1" outlineLevel="1" x14ac:dyDescent="0.2">
      <c r="A645" s="60" t="s">
        <v>633</v>
      </c>
      <c r="B645" s="109">
        <v>42767</v>
      </c>
      <c r="C645" s="110"/>
      <c r="D645" s="63" t="str">
        <f>VLOOKUP(O645,[6]Consolidado!$B:$E,4,FALSE)</f>
        <v>Finalizada</v>
      </c>
      <c r="E645" s="111" t="s">
        <v>25</v>
      </c>
      <c r="F645" s="112" t="s">
        <v>99</v>
      </c>
      <c r="G645" s="113">
        <v>0.375</v>
      </c>
      <c r="H645" s="107">
        <v>332.53741935483873</v>
      </c>
      <c r="I645" s="85">
        <v>124.70153225806453</v>
      </c>
      <c r="J645" s="114">
        <v>29.556899999999999</v>
      </c>
      <c r="K645" s="85">
        <f t="shared" si="13"/>
        <v>4.2190328572368729</v>
      </c>
      <c r="L645" s="68" t="str">
        <f>VLOOKUP(O645,[6]Consolidado!$B:$E,2,FALSE)</f>
        <v>Commons Bar &amp; Restaurant</v>
      </c>
      <c r="M645" s="69" t="str">
        <f>VLOOKUP(O645,[6]Consolidado!$B:$E,3,FALSE)</f>
        <v xml:space="preserve">A17 Square Table </v>
      </c>
      <c r="N645" s="70" t="str">
        <f>VLOOKUP(O645,[6]Consolidado!$B:$H,7,FALSE)</f>
        <v>Febrero</v>
      </c>
      <c r="O645" s="110">
        <v>106</v>
      </c>
    </row>
    <row r="646" spans="1:15" s="71" customFormat="1" ht="16.5" customHeight="1" outlineLevel="1" x14ac:dyDescent="0.2">
      <c r="A646" s="60" t="s">
        <v>633</v>
      </c>
      <c r="B646" s="109">
        <v>42767</v>
      </c>
      <c r="C646" s="110"/>
      <c r="D646" s="63" t="str">
        <f>VLOOKUP(O646,[6]Consolidado!$B:$E,4,FALSE)</f>
        <v>Finalizada</v>
      </c>
      <c r="E646" s="111" t="s">
        <v>25</v>
      </c>
      <c r="F646" s="112" t="s">
        <v>108</v>
      </c>
      <c r="G646" s="113">
        <v>0.5</v>
      </c>
      <c r="H646" s="107">
        <v>786.43809534108379</v>
      </c>
      <c r="I646" s="85">
        <v>393.2190476705419</v>
      </c>
      <c r="J646" s="114">
        <v>29.556899999999999</v>
      </c>
      <c r="K646" s="85">
        <f t="shared" si="13"/>
        <v>13.303798695754356</v>
      </c>
      <c r="L646" s="68" t="str">
        <f>VLOOKUP(O646,[6]Consolidado!$B:$E,2,FALSE)</f>
        <v>Commons Bar &amp; Restaurant</v>
      </c>
      <c r="M646" s="69" t="str">
        <f>VLOOKUP(O646,[6]Consolidado!$B:$E,3,FALSE)</f>
        <v xml:space="preserve">A17 Square Table </v>
      </c>
      <c r="N646" s="70" t="str">
        <f>VLOOKUP(O646,[6]Consolidado!$B:$H,7,FALSE)</f>
        <v>Febrero</v>
      </c>
      <c r="O646" s="110">
        <v>106</v>
      </c>
    </row>
    <row r="647" spans="1:15" s="71" customFormat="1" ht="16.5" customHeight="1" outlineLevel="1" x14ac:dyDescent="0.2">
      <c r="A647" s="60" t="s">
        <v>633</v>
      </c>
      <c r="B647" s="109">
        <v>42767</v>
      </c>
      <c r="C647" s="110"/>
      <c r="D647" s="63" t="str">
        <f>VLOOKUP(O647,[6]Consolidado!$B:$E,4,FALSE)</f>
        <v>Finalizada</v>
      </c>
      <c r="E647" s="111" t="s">
        <v>25</v>
      </c>
      <c r="F647" s="112" t="s">
        <v>110</v>
      </c>
      <c r="G647" s="113">
        <v>0.6875</v>
      </c>
      <c r="H647" s="107">
        <v>1315.93</v>
      </c>
      <c r="I647" s="85">
        <v>904.70187500000009</v>
      </c>
      <c r="J647" s="114">
        <v>29.556899999999999</v>
      </c>
      <c r="K647" s="85">
        <f t="shared" si="13"/>
        <v>30.608821459625336</v>
      </c>
      <c r="L647" s="68" t="str">
        <f>VLOOKUP(O647,[6]Consolidado!$B:$E,2,FALSE)</f>
        <v>Commons Bar &amp; Restaurant</v>
      </c>
      <c r="M647" s="69" t="str">
        <f>VLOOKUP(O647,[6]Consolidado!$B:$E,3,FALSE)</f>
        <v xml:space="preserve">A17 Square Table </v>
      </c>
      <c r="N647" s="70" t="str">
        <f>VLOOKUP(O647,[6]Consolidado!$B:$H,7,FALSE)</f>
        <v>Febrero</v>
      </c>
      <c r="O647" s="110">
        <v>106</v>
      </c>
    </row>
    <row r="648" spans="1:15" s="71" customFormat="1" ht="16.5" customHeight="1" outlineLevel="1" x14ac:dyDescent="0.2">
      <c r="A648" s="60" t="s">
        <v>633</v>
      </c>
      <c r="B648" s="109">
        <v>42767</v>
      </c>
      <c r="C648" s="110"/>
      <c r="D648" s="63" t="str">
        <f>VLOOKUP(O648,[6]Consolidado!$B:$E,4,FALSE)</f>
        <v>Finalizada</v>
      </c>
      <c r="E648" s="111" t="s">
        <v>25</v>
      </c>
      <c r="F648" s="112" t="s">
        <v>119</v>
      </c>
      <c r="G648" s="113">
        <v>0.6875</v>
      </c>
      <c r="H648" s="107">
        <v>619.4</v>
      </c>
      <c r="I648" s="85">
        <v>425.83749999999998</v>
      </c>
      <c r="J648" s="114">
        <v>29.556899999999999</v>
      </c>
      <c r="K648" s="85">
        <f t="shared" si="13"/>
        <v>14.407380340969452</v>
      </c>
      <c r="L648" s="68" t="str">
        <f>VLOOKUP(O648,[6]Consolidado!$B:$E,2,FALSE)</f>
        <v>Commons Bar &amp; Restaurant</v>
      </c>
      <c r="M648" s="69" t="str">
        <f>VLOOKUP(O648,[6]Consolidado!$B:$E,3,FALSE)</f>
        <v xml:space="preserve">A17 Square Table </v>
      </c>
      <c r="N648" s="70" t="str">
        <f>VLOOKUP(O648,[6]Consolidado!$B:$H,7,FALSE)</f>
        <v>Febrero</v>
      </c>
      <c r="O648" s="110">
        <v>106</v>
      </c>
    </row>
    <row r="649" spans="1:15" s="71" customFormat="1" ht="16.5" customHeight="1" outlineLevel="1" x14ac:dyDescent="0.2">
      <c r="A649" s="60" t="s">
        <v>633</v>
      </c>
      <c r="B649" s="109">
        <v>42767</v>
      </c>
      <c r="C649" s="110"/>
      <c r="D649" s="63" t="str">
        <f>VLOOKUP(O649,[6]Consolidado!$B:$E,4,FALSE)</f>
        <v>Finalizada</v>
      </c>
      <c r="E649" s="111" t="s">
        <v>25</v>
      </c>
      <c r="F649" s="112" t="s">
        <v>604</v>
      </c>
      <c r="G649" s="113">
        <v>0.875</v>
      </c>
      <c r="H649" s="67">
        <v>0</v>
      </c>
      <c r="I649" s="85">
        <v>0</v>
      </c>
      <c r="J649" s="114">
        <v>29.556899999999999</v>
      </c>
      <c r="K649" s="85">
        <f t="shared" si="13"/>
        <v>0</v>
      </c>
      <c r="L649" s="68" t="str">
        <f>VLOOKUP(O649,[6]Consolidado!$B:$E,2,FALSE)</f>
        <v>Commons Bar &amp; Restaurant</v>
      </c>
      <c r="M649" s="69" t="str">
        <f>VLOOKUP(O649,[6]Consolidado!$B:$E,3,FALSE)</f>
        <v xml:space="preserve">A17 Square Table </v>
      </c>
      <c r="N649" s="70" t="str">
        <f>VLOOKUP(O649,[6]Consolidado!$B:$H,7,FALSE)</f>
        <v>Febrero</v>
      </c>
      <c r="O649" s="110">
        <v>106</v>
      </c>
    </row>
    <row r="650" spans="1:15" s="71" customFormat="1" ht="16.5" customHeight="1" outlineLevel="1" x14ac:dyDescent="0.2">
      <c r="A650" s="60" t="s">
        <v>633</v>
      </c>
      <c r="B650" s="109">
        <v>42767</v>
      </c>
      <c r="C650" s="110"/>
      <c r="D650" s="63" t="str">
        <f>VLOOKUP(O650,[6]Consolidado!$B:$E,4,FALSE)</f>
        <v>Finalizada</v>
      </c>
      <c r="E650" s="111" t="s">
        <v>25</v>
      </c>
      <c r="F650" s="112" t="s">
        <v>109</v>
      </c>
      <c r="G650" s="113">
        <v>0.75</v>
      </c>
      <c r="H650" s="107">
        <v>1198.7236014927405</v>
      </c>
      <c r="I650" s="85">
        <v>899.04270111955543</v>
      </c>
      <c r="J650" s="114">
        <v>29.556899999999999</v>
      </c>
      <c r="K650" s="85">
        <f t="shared" si="13"/>
        <v>30.41735436123394</v>
      </c>
      <c r="L650" s="68" t="str">
        <f>VLOOKUP(O650,[6]Consolidado!$B:$E,2,FALSE)</f>
        <v>Commons Bar &amp; Restaurant</v>
      </c>
      <c r="M650" s="69" t="str">
        <f>VLOOKUP(O650,[6]Consolidado!$B:$E,3,FALSE)</f>
        <v xml:space="preserve">A17 Square Table </v>
      </c>
      <c r="N650" s="70" t="str">
        <f>VLOOKUP(O650,[6]Consolidado!$B:$H,7,FALSE)</f>
        <v>Febrero</v>
      </c>
      <c r="O650" s="110">
        <v>106</v>
      </c>
    </row>
    <row r="651" spans="1:15" s="71" customFormat="1" ht="16.5" customHeight="1" outlineLevel="1" x14ac:dyDescent="0.2">
      <c r="A651" s="60" t="s">
        <v>633</v>
      </c>
      <c r="B651" s="109">
        <v>42767</v>
      </c>
      <c r="C651" s="110"/>
      <c r="D651" s="63" t="str">
        <f>VLOOKUP(O651,[6]Consolidado!$B:$E,4,FALSE)</f>
        <v>Finalizada</v>
      </c>
      <c r="E651" s="111" t="s">
        <v>33</v>
      </c>
      <c r="F651" s="112" t="s">
        <v>90</v>
      </c>
      <c r="G651" s="113">
        <v>24.3</v>
      </c>
      <c r="H651" s="107">
        <v>3.2611291815692511</v>
      </c>
      <c r="I651" s="85">
        <v>79.2454391121328</v>
      </c>
      <c r="J651" s="114">
        <v>29.556899999999999</v>
      </c>
      <c r="K651" s="85">
        <f t="shared" si="13"/>
        <v>2.6811147012079348</v>
      </c>
      <c r="L651" s="68" t="str">
        <f>VLOOKUP(O651,[6]Consolidado!$B:$E,2,FALSE)</f>
        <v>Commons Bar &amp; Restaurant</v>
      </c>
      <c r="M651" s="69" t="str">
        <f>VLOOKUP(O651,[6]Consolidado!$B:$E,3,FALSE)</f>
        <v xml:space="preserve">A17 Square Table </v>
      </c>
      <c r="N651" s="70" t="str">
        <f>VLOOKUP(O651,[6]Consolidado!$B:$H,7,FALSE)</f>
        <v>Febrero</v>
      </c>
      <c r="O651" s="110">
        <v>106</v>
      </c>
    </row>
    <row r="652" spans="1:15" s="71" customFormat="1" ht="16.5" customHeight="1" outlineLevel="1" x14ac:dyDescent="0.2">
      <c r="A652" s="60" t="s">
        <v>633</v>
      </c>
      <c r="B652" s="109">
        <v>42767</v>
      </c>
      <c r="C652" s="110"/>
      <c r="D652" s="63" t="str">
        <f>VLOOKUP(O652,[6]Consolidado!$B:$E,4,FALSE)</f>
        <v>Finalizada</v>
      </c>
      <c r="E652" s="111" t="s">
        <v>25</v>
      </c>
      <c r="F652" s="112" t="s">
        <v>128</v>
      </c>
      <c r="G652" s="113">
        <v>0.4375</v>
      </c>
      <c r="H652" s="107">
        <v>719.3036127057627</v>
      </c>
      <c r="I652" s="85">
        <v>314.69533055877116</v>
      </c>
      <c r="J652" s="114">
        <v>29.556899999999999</v>
      </c>
      <c r="K652" s="85">
        <f t="shared" si="13"/>
        <v>10.647102049226108</v>
      </c>
      <c r="L652" s="68" t="str">
        <f>VLOOKUP(O652,[6]Consolidado!$B:$E,2,FALSE)</f>
        <v>Commons Bar &amp; Restaurant</v>
      </c>
      <c r="M652" s="69" t="str">
        <f>VLOOKUP(O652,[6]Consolidado!$B:$E,3,FALSE)</f>
        <v>A2 Custom Millwork</v>
      </c>
      <c r="N652" s="70" t="str">
        <f>VLOOKUP(O652,[6]Consolidado!$B:$H,7,FALSE)</f>
        <v>Febrero</v>
      </c>
      <c r="O652" s="110">
        <v>107</v>
      </c>
    </row>
    <row r="653" spans="1:15" s="71" customFormat="1" ht="16.5" customHeight="1" outlineLevel="1" x14ac:dyDescent="0.2">
      <c r="A653" s="60" t="s">
        <v>633</v>
      </c>
      <c r="B653" s="109">
        <v>42767</v>
      </c>
      <c r="C653" s="110"/>
      <c r="D653" s="63" t="str">
        <f>VLOOKUP(O653,[6]Consolidado!$B:$E,4,FALSE)</f>
        <v>Finalizada</v>
      </c>
      <c r="E653" s="111" t="s">
        <v>25</v>
      </c>
      <c r="F653" s="112" t="s">
        <v>138</v>
      </c>
      <c r="G653" s="113">
        <v>0.4375</v>
      </c>
      <c r="H653" s="107">
        <v>487.54177913928567</v>
      </c>
      <c r="I653" s="85">
        <v>213.29952837343748</v>
      </c>
      <c r="J653" s="114">
        <v>29.556899999999999</v>
      </c>
      <c r="K653" s="85">
        <f t="shared" si="13"/>
        <v>7.2165730632589176</v>
      </c>
      <c r="L653" s="68" t="str">
        <f>VLOOKUP(O653,[6]Consolidado!$B:$E,2,FALSE)</f>
        <v>Commons Bar &amp; Restaurant</v>
      </c>
      <c r="M653" s="69" t="str">
        <f>VLOOKUP(O653,[6]Consolidado!$B:$E,3,FALSE)</f>
        <v>A2 Custom Millwork</v>
      </c>
      <c r="N653" s="70" t="str">
        <f>VLOOKUP(O653,[6]Consolidado!$B:$H,7,FALSE)</f>
        <v>Febrero</v>
      </c>
      <c r="O653" s="110">
        <v>107</v>
      </c>
    </row>
    <row r="654" spans="1:15" s="71" customFormat="1" ht="16.5" customHeight="1" outlineLevel="1" x14ac:dyDescent="0.2">
      <c r="A654" s="60" t="s">
        <v>633</v>
      </c>
      <c r="B654" s="109">
        <v>42767</v>
      </c>
      <c r="C654" s="110"/>
      <c r="D654" s="63" t="str">
        <f>VLOOKUP(O654,[6]Consolidado!$B:$E,4,FALSE)</f>
        <v>Finalizada</v>
      </c>
      <c r="E654" s="111" t="s">
        <v>25</v>
      </c>
      <c r="F654" s="112" t="s">
        <v>114</v>
      </c>
      <c r="G654" s="113">
        <v>0.625</v>
      </c>
      <c r="H654" s="107">
        <v>942.3399999999998</v>
      </c>
      <c r="I654" s="85">
        <v>588.96249999999986</v>
      </c>
      <c r="J654" s="114">
        <v>29.556899999999999</v>
      </c>
      <c r="K654" s="85">
        <f t="shared" si="13"/>
        <v>19.926396205285396</v>
      </c>
      <c r="L654" s="68" t="str">
        <f>VLOOKUP(O654,[6]Consolidado!$B:$E,2,FALSE)</f>
        <v>Commons Bar &amp; Restaurant</v>
      </c>
      <c r="M654" s="69" t="str">
        <f>VLOOKUP(O654,[6]Consolidado!$B:$E,3,FALSE)</f>
        <v>A2 Custom Millwork</v>
      </c>
      <c r="N654" s="70" t="str">
        <f>VLOOKUP(O654,[6]Consolidado!$B:$H,7,FALSE)</f>
        <v>Febrero</v>
      </c>
      <c r="O654" s="110">
        <v>107</v>
      </c>
    </row>
    <row r="655" spans="1:15" s="71" customFormat="1" ht="16.5" customHeight="1" outlineLevel="1" x14ac:dyDescent="0.2">
      <c r="A655" s="60" t="s">
        <v>633</v>
      </c>
      <c r="B655" s="109">
        <v>42767</v>
      </c>
      <c r="C655" s="110"/>
      <c r="D655" s="63" t="str">
        <f>VLOOKUP(O655,[6]Consolidado!$B:$E,4,FALSE)</f>
        <v>Finalizada</v>
      </c>
      <c r="E655" s="111" t="s">
        <v>25</v>
      </c>
      <c r="F655" s="112" t="s">
        <v>99</v>
      </c>
      <c r="G655" s="113">
        <v>1.03125</v>
      </c>
      <c r="H655" s="107">
        <v>332.53741935483873</v>
      </c>
      <c r="I655" s="85">
        <v>342.92921370967747</v>
      </c>
      <c r="J655" s="114">
        <v>29.556899999999999</v>
      </c>
      <c r="K655" s="85">
        <f t="shared" si="13"/>
        <v>11.602340357401401</v>
      </c>
      <c r="L655" s="68" t="str">
        <f>VLOOKUP(O655,[6]Consolidado!$B:$E,2,FALSE)</f>
        <v>Commons Bar &amp; Restaurant</v>
      </c>
      <c r="M655" s="69" t="str">
        <f>VLOOKUP(O655,[6]Consolidado!$B:$E,3,FALSE)</f>
        <v>A2 Custom Millwork</v>
      </c>
      <c r="N655" s="70" t="str">
        <f>VLOOKUP(O655,[6]Consolidado!$B:$H,7,FALSE)</f>
        <v>Febrero</v>
      </c>
      <c r="O655" s="110">
        <v>107</v>
      </c>
    </row>
    <row r="656" spans="1:15" s="71" customFormat="1" ht="16.5" customHeight="1" outlineLevel="1" x14ac:dyDescent="0.2">
      <c r="A656" s="60" t="s">
        <v>633</v>
      </c>
      <c r="B656" s="109">
        <v>42767</v>
      </c>
      <c r="C656" s="110"/>
      <c r="D656" s="63" t="str">
        <f>VLOOKUP(O656,[6]Consolidado!$B:$E,4,FALSE)</f>
        <v>Finalizada</v>
      </c>
      <c r="E656" s="111" t="s">
        <v>25</v>
      </c>
      <c r="F656" s="112" t="s">
        <v>604</v>
      </c>
      <c r="G656" s="113">
        <v>0.375</v>
      </c>
      <c r="H656" s="67">
        <v>0</v>
      </c>
      <c r="I656" s="85">
        <v>0</v>
      </c>
      <c r="J656" s="114">
        <v>29.556899999999999</v>
      </c>
      <c r="K656" s="85">
        <f t="shared" si="13"/>
        <v>0</v>
      </c>
      <c r="L656" s="68" t="str">
        <f>VLOOKUP(O656,[6]Consolidado!$B:$E,2,FALSE)</f>
        <v>Commons Bar &amp; Restaurant</v>
      </c>
      <c r="M656" s="69" t="str">
        <f>VLOOKUP(O656,[6]Consolidado!$B:$E,3,FALSE)</f>
        <v>A2 Custom Millwork</v>
      </c>
      <c r="N656" s="70" t="str">
        <f>VLOOKUP(O656,[6]Consolidado!$B:$H,7,FALSE)</f>
        <v>Febrero</v>
      </c>
      <c r="O656" s="110">
        <v>107</v>
      </c>
    </row>
    <row r="657" spans="1:15" s="71" customFormat="1" ht="16.5" customHeight="1" outlineLevel="1" x14ac:dyDescent="0.2">
      <c r="A657" s="60" t="s">
        <v>633</v>
      </c>
      <c r="B657" s="109">
        <v>42767</v>
      </c>
      <c r="C657" s="110"/>
      <c r="D657" s="63" t="str">
        <f>VLOOKUP(O657,[6]Consolidado!$B:$E,4,FALSE)</f>
        <v>Finalizada</v>
      </c>
      <c r="E657" s="111" t="s">
        <v>25</v>
      </c>
      <c r="F657" s="112" t="s">
        <v>615</v>
      </c>
      <c r="G657" s="113">
        <v>0.375</v>
      </c>
      <c r="H657" s="107">
        <v>947.90142857142848</v>
      </c>
      <c r="I657" s="85">
        <v>355.4630357142857</v>
      </c>
      <c r="J657" s="114">
        <v>29.556899999999999</v>
      </c>
      <c r="K657" s="85">
        <f t="shared" si="13"/>
        <v>12.026397751938996</v>
      </c>
      <c r="L657" s="68" t="str">
        <f>VLOOKUP(O657,[6]Consolidado!$B:$E,2,FALSE)</f>
        <v>Commons Bar &amp; Restaurant</v>
      </c>
      <c r="M657" s="69" t="str">
        <f>VLOOKUP(O657,[6]Consolidado!$B:$E,3,FALSE)</f>
        <v>A2 Custom Millwork</v>
      </c>
      <c r="N657" s="70" t="str">
        <f>VLOOKUP(O657,[6]Consolidado!$B:$H,7,FALSE)</f>
        <v>Febrero</v>
      </c>
      <c r="O657" s="110">
        <v>107</v>
      </c>
    </row>
    <row r="658" spans="1:15" s="71" customFormat="1" ht="16.5" customHeight="1" outlineLevel="1" x14ac:dyDescent="0.2">
      <c r="A658" s="60" t="s">
        <v>633</v>
      </c>
      <c r="B658" s="109">
        <v>42767</v>
      </c>
      <c r="C658" s="110"/>
      <c r="D658" s="63" t="str">
        <f>VLOOKUP(O658,[6]Consolidado!$B:$E,4,FALSE)</f>
        <v>Finalizada</v>
      </c>
      <c r="E658" s="111" t="s">
        <v>25</v>
      </c>
      <c r="F658" s="112" t="s">
        <v>119</v>
      </c>
      <c r="G658" s="113">
        <v>0.1875</v>
      </c>
      <c r="H658" s="107">
        <v>619.4</v>
      </c>
      <c r="I658" s="85">
        <v>116.13749999999999</v>
      </c>
      <c r="J658" s="114">
        <v>29.556899999999999</v>
      </c>
      <c r="K658" s="85">
        <f t="shared" si="13"/>
        <v>3.9292855475371229</v>
      </c>
      <c r="L658" s="68" t="str">
        <f>VLOOKUP(O658,[6]Consolidado!$B:$E,2,FALSE)</f>
        <v>Commons Bar &amp; Restaurant</v>
      </c>
      <c r="M658" s="69" t="str">
        <f>VLOOKUP(O658,[6]Consolidado!$B:$E,3,FALSE)</f>
        <v>A2 Custom Millwork</v>
      </c>
      <c r="N658" s="70" t="str">
        <f>VLOOKUP(O658,[6]Consolidado!$B:$H,7,FALSE)</f>
        <v>Febrero</v>
      </c>
      <c r="O658" s="110">
        <v>107</v>
      </c>
    </row>
    <row r="659" spans="1:15" s="71" customFormat="1" ht="16.5" customHeight="1" outlineLevel="1" x14ac:dyDescent="0.2">
      <c r="A659" s="60" t="s">
        <v>633</v>
      </c>
      <c r="B659" s="109">
        <v>42767</v>
      </c>
      <c r="C659" s="110"/>
      <c r="D659" s="63" t="str">
        <f>VLOOKUP(O659,[6]Consolidado!$B:$E,4,FALSE)</f>
        <v>Finalizada</v>
      </c>
      <c r="E659" s="111" t="s">
        <v>25</v>
      </c>
      <c r="F659" s="112" t="s">
        <v>110</v>
      </c>
      <c r="G659" s="113">
        <v>0.1875</v>
      </c>
      <c r="H659" s="107">
        <v>1315.93</v>
      </c>
      <c r="I659" s="85">
        <v>246.736875</v>
      </c>
      <c r="J659" s="114">
        <v>29.556899999999999</v>
      </c>
      <c r="K659" s="85">
        <f t="shared" si="13"/>
        <v>8.3478603980796358</v>
      </c>
      <c r="L659" s="68" t="str">
        <f>VLOOKUP(O659,[6]Consolidado!$B:$E,2,FALSE)</f>
        <v>Commons Bar &amp; Restaurant</v>
      </c>
      <c r="M659" s="69" t="str">
        <f>VLOOKUP(O659,[6]Consolidado!$B:$E,3,FALSE)</f>
        <v>A2 Custom Millwork</v>
      </c>
      <c r="N659" s="70" t="str">
        <f>VLOOKUP(O659,[6]Consolidado!$B:$H,7,FALSE)</f>
        <v>Febrero</v>
      </c>
      <c r="O659" s="110">
        <v>107</v>
      </c>
    </row>
    <row r="660" spans="1:15" s="71" customFormat="1" ht="16.5" customHeight="1" outlineLevel="1" x14ac:dyDescent="0.2">
      <c r="A660" s="60" t="s">
        <v>633</v>
      </c>
      <c r="B660" s="109">
        <v>42767</v>
      </c>
      <c r="C660" s="110"/>
      <c r="D660" s="63" t="str">
        <f>VLOOKUP(O660,[6]Consolidado!$B:$E,4,FALSE)</f>
        <v>Finalizada</v>
      </c>
      <c r="E660" s="111" t="s">
        <v>33</v>
      </c>
      <c r="F660" s="112" t="s">
        <v>90</v>
      </c>
      <c r="G660" s="113">
        <v>36</v>
      </c>
      <c r="H660" s="107">
        <v>3.2611291815692511</v>
      </c>
      <c r="I660" s="85">
        <v>117.40065053649305</v>
      </c>
      <c r="J660" s="114">
        <v>29.556899999999999</v>
      </c>
      <c r="K660" s="85">
        <f t="shared" si="13"/>
        <v>3.972021779567311</v>
      </c>
      <c r="L660" s="68" t="str">
        <f>VLOOKUP(O660,[6]Consolidado!$B:$E,2,FALSE)</f>
        <v>Commons Bar &amp; Restaurant</v>
      </c>
      <c r="M660" s="69" t="str">
        <f>VLOOKUP(O660,[6]Consolidado!$B:$E,3,FALSE)</f>
        <v>A2 Custom Millwork</v>
      </c>
      <c r="N660" s="70" t="str">
        <f>VLOOKUP(O660,[6]Consolidado!$B:$H,7,FALSE)</f>
        <v>Febrero</v>
      </c>
      <c r="O660" s="110">
        <v>107</v>
      </c>
    </row>
    <row r="661" spans="1:15" s="71" customFormat="1" ht="16.5" customHeight="1" outlineLevel="1" x14ac:dyDescent="0.2">
      <c r="A661" s="60" t="s">
        <v>633</v>
      </c>
      <c r="B661" s="109">
        <v>42767</v>
      </c>
      <c r="C661" s="110"/>
      <c r="D661" s="63" t="str">
        <f>VLOOKUP(O661,[6]Consolidado!$B:$E,4,FALSE)</f>
        <v>Finalizada</v>
      </c>
      <c r="E661" s="111" t="s">
        <v>25</v>
      </c>
      <c r="F661" s="112" t="s">
        <v>128</v>
      </c>
      <c r="G661" s="113">
        <v>0.375</v>
      </c>
      <c r="H661" s="107">
        <v>719.3036127057627</v>
      </c>
      <c r="I661" s="85">
        <v>269.73885476466103</v>
      </c>
      <c r="J661" s="114">
        <v>29.556899999999999</v>
      </c>
      <c r="K661" s="85">
        <f t="shared" si="13"/>
        <v>9.1260874707652366</v>
      </c>
      <c r="L661" s="68" t="str">
        <f>VLOOKUP(O661,[6]Consolidado!$B:$E,2,FALSE)</f>
        <v>Commons Bar &amp; Restaurant</v>
      </c>
      <c r="M661" s="69" t="str">
        <f>VLOOKUP(O661,[6]Consolidado!$B:$E,3,FALSE)</f>
        <v xml:space="preserve">A1 Custom Millwork </v>
      </c>
      <c r="N661" s="70" t="str">
        <f>VLOOKUP(O661,[6]Consolidado!$B:$H,7,FALSE)</f>
        <v>Febrero</v>
      </c>
      <c r="O661" s="110">
        <v>108</v>
      </c>
    </row>
    <row r="662" spans="1:15" s="71" customFormat="1" ht="16.5" customHeight="1" outlineLevel="1" x14ac:dyDescent="0.2">
      <c r="A662" s="60" t="s">
        <v>633</v>
      </c>
      <c r="B662" s="109">
        <v>42767</v>
      </c>
      <c r="C662" s="110"/>
      <c r="D662" s="63" t="str">
        <f>VLOOKUP(O662,[6]Consolidado!$B:$E,4,FALSE)</f>
        <v>Finalizada</v>
      </c>
      <c r="E662" s="111" t="s">
        <v>25</v>
      </c>
      <c r="F662" s="112" t="s">
        <v>138</v>
      </c>
      <c r="G662" s="113">
        <v>0.40625</v>
      </c>
      <c r="H662" s="107">
        <v>487.54177913928567</v>
      </c>
      <c r="I662" s="85">
        <v>198.06384777533481</v>
      </c>
      <c r="J662" s="114">
        <v>29.556899999999999</v>
      </c>
      <c r="K662" s="85">
        <f t="shared" si="13"/>
        <v>6.7011035587404235</v>
      </c>
      <c r="L662" s="68" t="str">
        <f>VLOOKUP(O662,[6]Consolidado!$B:$E,2,FALSE)</f>
        <v>Commons Bar &amp; Restaurant</v>
      </c>
      <c r="M662" s="69" t="str">
        <f>VLOOKUP(O662,[6]Consolidado!$B:$E,3,FALSE)</f>
        <v xml:space="preserve">A1 Custom Millwork </v>
      </c>
      <c r="N662" s="70" t="str">
        <f>VLOOKUP(O662,[6]Consolidado!$B:$H,7,FALSE)</f>
        <v>Febrero</v>
      </c>
      <c r="O662" s="110">
        <v>108</v>
      </c>
    </row>
    <row r="663" spans="1:15" s="71" customFormat="1" ht="16.5" customHeight="1" outlineLevel="1" x14ac:dyDescent="0.2">
      <c r="A663" s="60" t="s">
        <v>633</v>
      </c>
      <c r="B663" s="109">
        <v>42767</v>
      </c>
      <c r="C663" s="110"/>
      <c r="D663" s="63" t="str">
        <f>VLOOKUP(O663,[6]Consolidado!$B:$E,4,FALSE)</f>
        <v>Finalizada</v>
      </c>
      <c r="E663" s="111" t="s">
        <v>25</v>
      </c>
      <c r="F663" s="112" t="s">
        <v>133</v>
      </c>
      <c r="G663" s="113">
        <v>0.125</v>
      </c>
      <c r="H663" s="107">
        <v>10.23468459090909</v>
      </c>
      <c r="I663" s="85">
        <v>1.2793355738636363</v>
      </c>
      <c r="J663" s="114">
        <v>29.556899999999999</v>
      </c>
      <c r="K663" s="85">
        <f t="shared" si="13"/>
        <v>4.3283821167430833E-2</v>
      </c>
      <c r="L663" s="68" t="str">
        <f>VLOOKUP(O663,[6]Consolidado!$B:$E,2,FALSE)</f>
        <v>Commons Bar &amp; Restaurant</v>
      </c>
      <c r="M663" s="69" t="str">
        <f>VLOOKUP(O663,[6]Consolidado!$B:$E,3,FALSE)</f>
        <v xml:space="preserve">A1 Custom Millwork </v>
      </c>
      <c r="N663" s="70" t="str">
        <f>VLOOKUP(O663,[6]Consolidado!$B:$H,7,FALSE)</f>
        <v>Febrero</v>
      </c>
      <c r="O663" s="110">
        <v>108</v>
      </c>
    </row>
    <row r="664" spans="1:15" s="71" customFormat="1" ht="16.5" customHeight="1" outlineLevel="1" x14ac:dyDescent="0.2">
      <c r="A664" s="60" t="s">
        <v>633</v>
      </c>
      <c r="B664" s="109">
        <v>42767</v>
      </c>
      <c r="C664" s="110"/>
      <c r="D664" s="63" t="str">
        <f>VLOOKUP(O664,[6]Consolidado!$B:$E,4,FALSE)</f>
        <v>Finalizada</v>
      </c>
      <c r="E664" s="111" t="s">
        <v>33</v>
      </c>
      <c r="F664" s="112" t="s">
        <v>90</v>
      </c>
      <c r="G664" s="113">
        <v>25.2</v>
      </c>
      <c r="H664" s="107">
        <v>3.2611291815692511</v>
      </c>
      <c r="I664" s="85">
        <v>82.180455375545122</v>
      </c>
      <c r="J664" s="114">
        <v>29.556899999999999</v>
      </c>
      <c r="K664" s="85">
        <f t="shared" si="13"/>
        <v>2.7804152456971174</v>
      </c>
      <c r="L664" s="68" t="str">
        <f>VLOOKUP(O664,[6]Consolidado!$B:$E,2,FALSE)</f>
        <v>Commons Bar &amp; Restaurant</v>
      </c>
      <c r="M664" s="69" t="str">
        <f>VLOOKUP(O664,[6]Consolidado!$B:$E,3,FALSE)</f>
        <v xml:space="preserve">A1 Custom Millwork </v>
      </c>
      <c r="N664" s="70" t="str">
        <f>VLOOKUP(O664,[6]Consolidado!$B:$H,7,FALSE)</f>
        <v>Febrero</v>
      </c>
      <c r="O664" s="110">
        <v>108</v>
      </c>
    </row>
    <row r="665" spans="1:15" s="71" customFormat="1" ht="16.5" customHeight="1" outlineLevel="1" x14ac:dyDescent="0.2">
      <c r="A665" s="60" t="s">
        <v>633</v>
      </c>
      <c r="B665" s="109">
        <v>42767</v>
      </c>
      <c r="C665" s="110"/>
      <c r="D665" s="63" t="str">
        <f>VLOOKUP(O665,[6]Consolidado!$B:$E,4,FALSE)</f>
        <v>Finalizada</v>
      </c>
      <c r="E665" s="111" t="s">
        <v>25</v>
      </c>
      <c r="F665" s="112" t="s">
        <v>128</v>
      </c>
      <c r="G665" s="113">
        <v>0.5</v>
      </c>
      <c r="H665" s="107">
        <v>719.3036127057627</v>
      </c>
      <c r="I665" s="85">
        <v>359.65180635288135</v>
      </c>
      <c r="J665" s="114">
        <v>29.556899999999999</v>
      </c>
      <c r="K665" s="85">
        <f t="shared" si="13"/>
        <v>12.168116627686983</v>
      </c>
      <c r="L665" s="68" t="str">
        <f>VLOOKUP(O665,[6]Consolidado!$B:$E,2,FALSE)</f>
        <v>Commons Bar &amp; Restaurant</v>
      </c>
      <c r="M665" s="69" t="str">
        <f>VLOOKUP(O665,[6]Consolidado!$B:$E,3,FALSE)</f>
        <v>A4 POS Station</v>
      </c>
      <c r="N665" s="70" t="str">
        <f>VLOOKUP(O665,[6]Consolidado!$B:$H,7,FALSE)</f>
        <v>Febrero</v>
      </c>
      <c r="O665" s="110">
        <v>109</v>
      </c>
    </row>
    <row r="666" spans="1:15" s="71" customFormat="1" ht="16.5" customHeight="1" outlineLevel="1" x14ac:dyDescent="0.2">
      <c r="A666" s="60" t="s">
        <v>633</v>
      </c>
      <c r="B666" s="109">
        <v>42767</v>
      </c>
      <c r="C666" s="110"/>
      <c r="D666" s="63" t="str">
        <f>VLOOKUP(O666,[6]Consolidado!$B:$E,4,FALSE)</f>
        <v>Finalizada</v>
      </c>
      <c r="E666" s="111" t="s">
        <v>25</v>
      </c>
      <c r="F666" s="112" t="s">
        <v>138</v>
      </c>
      <c r="G666" s="113">
        <v>0.53125</v>
      </c>
      <c r="H666" s="107">
        <v>487.54177913928567</v>
      </c>
      <c r="I666" s="85">
        <v>259.00657016774551</v>
      </c>
      <c r="J666" s="114">
        <v>29.556899999999999</v>
      </c>
      <c r="K666" s="85">
        <f t="shared" si="13"/>
        <v>8.7629815768143988</v>
      </c>
      <c r="L666" s="68" t="str">
        <f>VLOOKUP(O666,[6]Consolidado!$B:$E,2,FALSE)</f>
        <v>Commons Bar &amp; Restaurant</v>
      </c>
      <c r="M666" s="69" t="str">
        <f>VLOOKUP(O666,[6]Consolidado!$B:$E,3,FALSE)</f>
        <v>A4 POS Station</v>
      </c>
      <c r="N666" s="70" t="str">
        <f>VLOOKUP(O666,[6]Consolidado!$B:$H,7,FALSE)</f>
        <v>Febrero</v>
      </c>
      <c r="O666" s="110">
        <v>109</v>
      </c>
    </row>
    <row r="667" spans="1:15" s="71" customFormat="1" ht="16.5" customHeight="1" outlineLevel="1" x14ac:dyDescent="0.2">
      <c r="A667" s="60" t="s">
        <v>633</v>
      </c>
      <c r="B667" s="109">
        <v>42767</v>
      </c>
      <c r="C667" s="110"/>
      <c r="D667" s="63" t="str">
        <f>VLOOKUP(O667,[6]Consolidado!$B:$E,4,FALSE)</f>
        <v>Finalizada</v>
      </c>
      <c r="E667" s="111" t="s">
        <v>33</v>
      </c>
      <c r="F667" s="112" t="s">
        <v>90</v>
      </c>
      <c r="G667" s="113">
        <v>10.8</v>
      </c>
      <c r="H667" s="107">
        <v>3.2611291815692511</v>
      </c>
      <c r="I667" s="85">
        <v>35.220195160947917</v>
      </c>
      <c r="J667" s="114">
        <v>29.556899999999999</v>
      </c>
      <c r="K667" s="85">
        <f t="shared" si="13"/>
        <v>1.1916065338701933</v>
      </c>
      <c r="L667" s="68" t="str">
        <f>VLOOKUP(O667,[6]Consolidado!$B:$E,2,FALSE)</f>
        <v>Commons Bar &amp; Restaurant</v>
      </c>
      <c r="M667" s="69" t="str">
        <f>VLOOKUP(O667,[6]Consolidado!$B:$E,3,FALSE)</f>
        <v>A4 POS Station</v>
      </c>
      <c r="N667" s="70" t="str">
        <f>VLOOKUP(O667,[6]Consolidado!$B:$H,7,FALSE)</f>
        <v>Febrero</v>
      </c>
      <c r="O667" s="110">
        <v>109</v>
      </c>
    </row>
    <row r="668" spans="1:15" s="71" customFormat="1" ht="16.5" customHeight="1" outlineLevel="1" x14ac:dyDescent="0.2">
      <c r="A668" s="60" t="s">
        <v>633</v>
      </c>
      <c r="B668" s="109">
        <v>42767</v>
      </c>
      <c r="C668" s="110"/>
      <c r="D668" s="63" t="str">
        <f>VLOOKUP(O668,[6]Consolidado!$B:$E,4,FALSE)</f>
        <v>Finalizada</v>
      </c>
      <c r="E668" s="111" t="s">
        <v>25</v>
      </c>
      <c r="F668" s="112" t="s">
        <v>128</v>
      </c>
      <c r="G668" s="113">
        <v>0.3125</v>
      </c>
      <c r="H668" s="107">
        <v>719.3036127057627</v>
      </c>
      <c r="I668" s="85">
        <v>224.78237897055084</v>
      </c>
      <c r="J668" s="114">
        <v>29.556899999999999</v>
      </c>
      <c r="K668" s="85">
        <f t="shared" si="13"/>
        <v>7.6050728923043636</v>
      </c>
      <c r="L668" s="68" t="str">
        <f>VLOOKUP(O668,[6]Consolidado!$B:$E,2,FALSE)</f>
        <v>Commons Bar &amp; Restaurant</v>
      </c>
      <c r="M668" s="69" t="str">
        <f>VLOOKUP(O668,[6]Consolidado!$B:$E,3,FALSE)</f>
        <v>A8 Shelving Cabinet Unit</v>
      </c>
      <c r="N668" s="70" t="str">
        <f>VLOOKUP(O668,[6]Consolidado!$B:$H,7,FALSE)</f>
        <v>Febrero</v>
      </c>
      <c r="O668" s="110">
        <v>110</v>
      </c>
    </row>
    <row r="669" spans="1:15" s="71" customFormat="1" ht="16.5" customHeight="1" outlineLevel="1" x14ac:dyDescent="0.2">
      <c r="A669" s="60" t="s">
        <v>633</v>
      </c>
      <c r="B669" s="109">
        <v>42767</v>
      </c>
      <c r="C669" s="110"/>
      <c r="D669" s="63" t="str">
        <f>VLOOKUP(O669,[6]Consolidado!$B:$E,4,FALSE)</f>
        <v>Finalizada</v>
      </c>
      <c r="E669" s="111" t="s">
        <v>25</v>
      </c>
      <c r="F669" s="112" t="s">
        <v>138</v>
      </c>
      <c r="G669" s="113">
        <v>0.34375</v>
      </c>
      <c r="H669" s="107">
        <v>487.54177913928567</v>
      </c>
      <c r="I669" s="85">
        <v>167.59248657912946</v>
      </c>
      <c r="J669" s="114">
        <v>29.556899999999999</v>
      </c>
      <c r="K669" s="85">
        <f t="shared" si="13"/>
        <v>5.6701645497034354</v>
      </c>
      <c r="L669" s="68" t="str">
        <f>VLOOKUP(O669,[6]Consolidado!$B:$E,2,FALSE)</f>
        <v>Commons Bar &amp; Restaurant</v>
      </c>
      <c r="M669" s="69" t="str">
        <f>VLOOKUP(O669,[6]Consolidado!$B:$E,3,FALSE)</f>
        <v>A8 Shelving Cabinet Unit</v>
      </c>
      <c r="N669" s="70" t="str">
        <f>VLOOKUP(O669,[6]Consolidado!$B:$H,7,FALSE)</f>
        <v>Febrero</v>
      </c>
      <c r="O669" s="110">
        <v>110</v>
      </c>
    </row>
    <row r="670" spans="1:15" s="71" customFormat="1" ht="16.5" customHeight="1" outlineLevel="1" x14ac:dyDescent="0.2">
      <c r="A670" s="60" t="s">
        <v>633</v>
      </c>
      <c r="B670" s="109">
        <v>42767</v>
      </c>
      <c r="C670" s="110"/>
      <c r="D670" s="63" t="str">
        <f>VLOOKUP(O670,[6]Consolidado!$B:$E,4,FALSE)</f>
        <v>Finalizada</v>
      </c>
      <c r="E670" s="111" t="s">
        <v>33</v>
      </c>
      <c r="F670" s="112" t="s">
        <v>90</v>
      </c>
      <c r="G670" s="113">
        <v>18</v>
      </c>
      <c r="H670" s="107">
        <v>3.2611291815692511</v>
      </c>
      <c r="I670" s="85">
        <v>58.700325268246523</v>
      </c>
      <c r="J670" s="114">
        <v>29.556899999999999</v>
      </c>
      <c r="K670" s="85">
        <f t="shared" si="13"/>
        <v>1.9860108897836555</v>
      </c>
      <c r="L670" s="68" t="str">
        <f>VLOOKUP(O670,[6]Consolidado!$B:$E,2,FALSE)</f>
        <v>Commons Bar &amp; Restaurant</v>
      </c>
      <c r="M670" s="69" t="str">
        <f>VLOOKUP(O670,[6]Consolidado!$B:$E,3,FALSE)</f>
        <v>A8 Shelving Cabinet Unit</v>
      </c>
      <c r="N670" s="70" t="str">
        <f>VLOOKUP(O670,[6]Consolidado!$B:$H,7,FALSE)</f>
        <v>Febrero</v>
      </c>
      <c r="O670" s="110">
        <v>110</v>
      </c>
    </row>
    <row r="671" spans="1:15" s="71" customFormat="1" ht="16.5" customHeight="1" outlineLevel="1" x14ac:dyDescent="0.2">
      <c r="A671" s="60" t="s">
        <v>633</v>
      </c>
      <c r="B671" s="109">
        <v>42773</v>
      </c>
      <c r="C671" s="110"/>
      <c r="D671" s="63" t="str">
        <f>VLOOKUP(O671,[6]Consolidado!$B:$E,4,FALSE)</f>
        <v>Finalizada</v>
      </c>
      <c r="E671" s="111" t="s">
        <v>51</v>
      </c>
      <c r="F671" s="112" t="s">
        <v>638</v>
      </c>
      <c r="G671" s="113">
        <v>1.35</v>
      </c>
      <c r="H671" s="107">
        <v>50.064999999999998</v>
      </c>
      <c r="I671" s="85">
        <v>67.58775</v>
      </c>
      <c r="J671" s="114">
        <v>29.556899999999999</v>
      </c>
      <c r="K671" s="85">
        <f t="shared" si="13"/>
        <v>2.2866995523887823</v>
      </c>
      <c r="L671" s="68" t="str">
        <f>VLOOKUP(O671,[6]Consolidado!$B:$E,2,FALSE)</f>
        <v xml:space="preserve">Damien Wood </v>
      </c>
      <c r="M671" s="69" t="str">
        <f>VLOOKUP(O671,[6]Consolidado!$B:$E,3,FALSE)</f>
        <v>Custom Queen Bed</v>
      </c>
      <c r="N671" s="70" t="str">
        <f>VLOOKUP(O671,[6]Consolidado!$B:$H,7,FALSE)</f>
        <v>Abril</v>
      </c>
      <c r="O671" s="110">
        <v>112</v>
      </c>
    </row>
    <row r="672" spans="1:15" s="71" customFormat="1" ht="16.5" customHeight="1" outlineLevel="1" x14ac:dyDescent="0.2">
      <c r="A672" s="60" t="s">
        <v>633</v>
      </c>
      <c r="B672" s="109">
        <v>42774</v>
      </c>
      <c r="C672" s="110"/>
      <c r="D672" s="63" t="str">
        <f>VLOOKUP(O672,[6]Consolidado!$B:$E,4,FALSE)</f>
        <v>Finalizada</v>
      </c>
      <c r="E672" s="111" t="s">
        <v>40</v>
      </c>
      <c r="F672" s="112" t="s">
        <v>85</v>
      </c>
      <c r="G672" s="113">
        <v>360</v>
      </c>
      <c r="H672" s="107">
        <v>0.60625365082655336</v>
      </c>
      <c r="I672" s="85">
        <v>218.25131429755922</v>
      </c>
      <c r="J672" s="114">
        <v>29.556899999999999</v>
      </c>
      <c r="K672" s="85">
        <f t="shared" si="13"/>
        <v>7.3841070713626671</v>
      </c>
      <c r="L672" s="68" t="str">
        <f>VLOOKUP(O672,[6]Consolidado!$B:$E,2,FALSE)</f>
        <v xml:space="preserve">Damien Wood </v>
      </c>
      <c r="M672" s="69" t="str">
        <f>VLOOKUP(O672,[6]Consolidado!$B:$E,3,FALSE)</f>
        <v>Custom Queen Bed</v>
      </c>
      <c r="N672" s="70" t="str">
        <f>VLOOKUP(O672,[6]Consolidado!$B:$H,7,FALSE)</f>
        <v>Abril</v>
      </c>
      <c r="O672" s="110">
        <v>112</v>
      </c>
    </row>
    <row r="673" spans="1:15" s="71" customFormat="1" ht="16.5" customHeight="1" outlineLevel="1" x14ac:dyDescent="0.2">
      <c r="A673" s="60" t="s">
        <v>633</v>
      </c>
      <c r="B673" s="109">
        <v>42774</v>
      </c>
      <c r="C673" s="110"/>
      <c r="D673" s="63" t="str">
        <f>VLOOKUP(O673,[6]Consolidado!$B:$E,4,FALSE)</f>
        <v>Finalizada</v>
      </c>
      <c r="E673" s="111" t="s">
        <v>31</v>
      </c>
      <c r="F673" s="112" t="s">
        <v>619</v>
      </c>
      <c r="G673" s="113">
        <v>1</v>
      </c>
      <c r="H673" s="67">
        <v>0</v>
      </c>
      <c r="I673" s="85">
        <v>0</v>
      </c>
      <c r="J673" s="114">
        <v>29.556899999999999</v>
      </c>
      <c r="K673" s="85">
        <f t="shared" si="13"/>
        <v>0</v>
      </c>
      <c r="L673" s="68" t="str">
        <f>VLOOKUP(O673,[6]Consolidado!$B:$E,2,FALSE)</f>
        <v xml:space="preserve">Damien Wood </v>
      </c>
      <c r="M673" s="69" t="str">
        <f>VLOOKUP(O673,[6]Consolidado!$B:$E,3,FALSE)</f>
        <v>Custom Queen Bed</v>
      </c>
      <c r="N673" s="70" t="str">
        <f>VLOOKUP(O673,[6]Consolidado!$B:$H,7,FALSE)</f>
        <v>Abril</v>
      </c>
      <c r="O673" s="110">
        <v>112</v>
      </c>
    </row>
    <row r="674" spans="1:15" s="71" customFormat="1" ht="16.5" customHeight="1" outlineLevel="1" x14ac:dyDescent="0.2">
      <c r="A674" s="60" t="s">
        <v>633</v>
      </c>
      <c r="B674" s="109">
        <v>42774</v>
      </c>
      <c r="C674" s="110"/>
      <c r="D674" s="63" t="str">
        <f>VLOOKUP(O674,[6]Consolidado!$B:$E,4,FALSE)</f>
        <v>Finalizada</v>
      </c>
      <c r="E674" s="111" t="s">
        <v>28</v>
      </c>
      <c r="F674" s="112" t="s">
        <v>93</v>
      </c>
      <c r="G674" s="113">
        <v>2</v>
      </c>
      <c r="H674" s="107">
        <v>833.83999999999992</v>
      </c>
      <c r="I674" s="85">
        <v>1667.6799999999998</v>
      </c>
      <c r="J674" s="114">
        <v>29.556899999999999</v>
      </c>
      <c r="K674" s="85">
        <f t="shared" si="13"/>
        <v>56.422696561547383</v>
      </c>
      <c r="L674" s="68" t="str">
        <f>VLOOKUP(O674,[6]Consolidado!$B:$E,2,FALSE)</f>
        <v xml:space="preserve">Damien Wood </v>
      </c>
      <c r="M674" s="69" t="str">
        <f>VLOOKUP(O674,[6]Consolidado!$B:$E,3,FALSE)</f>
        <v>Custom Queen Bed</v>
      </c>
      <c r="N674" s="70" t="str">
        <f>VLOOKUP(O674,[6]Consolidado!$B:$H,7,FALSE)</f>
        <v>Abril</v>
      </c>
      <c r="O674" s="110">
        <v>112</v>
      </c>
    </row>
    <row r="675" spans="1:15" s="71" customFormat="1" ht="16.5" customHeight="1" outlineLevel="1" x14ac:dyDescent="0.2">
      <c r="A675" s="60" t="s">
        <v>633</v>
      </c>
      <c r="B675" s="109">
        <v>42781</v>
      </c>
      <c r="C675" s="110"/>
      <c r="D675" s="63" t="str">
        <f>VLOOKUP(O675,[6]Consolidado!$B:$E,4,FALSE)</f>
        <v>Finalizada</v>
      </c>
      <c r="E675" s="111" t="s">
        <v>51</v>
      </c>
      <c r="F675" s="112" t="s">
        <v>167</v>
      </c>
      <c r="G675" s="113">
        <v>4.0999999999999996</v>
      </c>
      <c r="H675" s="107">
        <v>143.04333333333332</v>
      </c>
      <c r="I675" s="85">
        <v>586.47766666666655</v>
      </c>
      <c r="J675" s="114">
        <v>29.556899999999999</v>
      </c>
      <c r="K675" s="85">
        <f t="shared" si="13"/>
        <v>19.84232672122809</v>
      </c>
      <c r="L675" s="68" t="str">
        <f>VLOOKUP(O675,[6]Consolidado!$B:$E,2,FALSE)</f>
        <v xml:space="preserve">Damien Wood </v>
      </c>
      <c r="M675" s="69" t="str">
        <f>VLOOKUP(O675,[6]Consolidado!$B:$E,3,FALSE)</f>
        <v>Custom Queen Bed</v>
      </c>
      <c r="N675" s="70" t="str">
        <f>VLOOKUP(O675,[6]Consolidado!$B:$H,7,FALSE)</f>
        <v>Abril</v>
      </c>
      <c r="O675" s="110">
        <v>112</v>
      </c>
    </row>
    <row r="676" spans="1:15" s="71" customFormat="1" ht="16.5" customHeight="1" outlineLevel="1" x14ac:dyDescent="0.2">
      <c r="A676" s="60" t="s">
        <v>633</v>
      </c>
      <c r="B676" s="109">
        <v>42787</v>
      </c>
      <c r="C676" s="110"/>
      <c r="D676" s="63" t="str">
        <f>VLOOKUP(O676,[6]Consolidado!$B:$E,4,FALSE)</f>
        <v>Finalizada</v>
      </c>
      <c r="E676" s="111" t="s">
        <v>40</v>
      </c>
      <c r="F676" s="112" t="s">
        <v>39</v>
      </c>
      <c r="G676" s="113">
        <v>20</v>
      </c>
      <c r="H676" s="107">
        <v>0.76886523202308621</v>
      </c>
      <c r="I676" s="85">
        <v>15.377304640461723</v>
      </c>
      <c r="J676" s="114">
        <v>29.556899999999999</v>
      </c>
      <c r="K676" s="85">
        <f t="shared" si="13"/>
        <v>0.52026107746285044</v>
      </c>
      <c r="L676" s="68" t="str">
        <f>VLOOKUP(O676,[6]Consolidado!$B:$E,2,FALSE)</f>
        <v xml:space="preserve">Damien Wood </v>
      </c>
      <c r="M676" s="69" t="str">
        <f>VLOOKUP(O676,[6]Consolidado!$B:$E,3,FALSE)</f>
        <v>King Bed</v>
      </c>
      <c r="N676" s="70" t="str">
        <f>VLOOKUP(O676,[6]Consolidado!$B:$H,7,FALSE)</f>
        <v>Abril</v>
      </c>
      <c r="O676" s="110">
        <v>113</v>
      </c>
    </row>
    <row r="677" spans="1:15" s="71" customFormat="1" ht="16.5" customHeight="1" outlineLevel="1" x14ac:dyDescent="0.2">
      <c r="A677" s="60" t="s">
        <v>633</v>
      </c>
      <c r="B677" s="109">
        <v>42787</v>
      </c>
      <c r="C677" s="110"/>
      <c r="D677" s="63" t="str">
        <f>VLOOKUP(O677,[6]Consolidado!$B:$E,4,FALSE)</f>
        <v>Finalizada</v>
      </c>
      <c r="E677" s="111" t="s">
        <v>40</v>
      </c>
      <c r="F677" s="112" t="s">
        <v>91</v>
      </c>
      <c r="G677" s="113">
        <v>50</v>
      </c>
      <c r="H677" s="107">
        <v>0.53569664058699129</v>
      </c>
      <c r="I677" s="85">
        <v>26.784832029349566</v>
      </c>
      <c r="J677" s="114">
        <v>29.556899999999999</v>
      </c>
      <c r="K677" s="85">
        <f t="shared" si="13"/>
        <v>0.90621249283076255</v>
      </c>
      <c r="L677" s="68" t="str">
        <f>VLOOKUP(O677,[6]Consolidado!$B:$E,2,FALSE)</f>
        <v xml:space="preserve">Damien Wood </v>
      </c>
      <c r="M677" s="69" t="str">
        <f>VLOOKUP(O677,[6]Consolidado!$B:$E,3,FALSE)</f>
        <v>King Bed</v>
      </c>
      <c r="N677" s="70" t="str">
        <f>VLOOKUP(O677,[6]Consolidado!$B:$H,7,FALSE)</f>
        <v>Abril</v>
      </c>
      <c r="O677" s="110">
        <v>113</v>
      </c>
    </row>
    <row r="678" spans="1:15" s="71" customFormat="1" ht="16.5" customHeight="1" outlineLevel="1" x14ac:dyDescent="0.2">
      <c r="A678" s="60" t="s">
        <v>633</v>
      </c>
      <c r="B678" s="109">
        <v>42787</v>
      </c>
      <c r="C678" s="110"/>
      <c r="D678" s="63" t="str">
        <f>VLOOKUP(O678,[6]Consolidado!$B:$E,4,FALSE)</f>
        <v>Finalizada</v>
      </c>
      <c r="E678" s="111" t="s">
        <v>40</v>
      </c>
      <c r="F678" s="112" t="s">
        <v>112</v>
      </c>
      <c r="G678" s="113">
        <v>65</v>
      </c>
      <c r="H678" s="107">
        <v>0.28041402556308481</v>
      </c>
      <c r="I678" s="85">
        <v>18.226911661600514</v>
      </c>
      <c r="J678" s="114">
        <v>29.556899999999999</v>
      </c>
      <c r="K678" s="85">
        <f t="shared" si="13"/>
        <v>0.61667196700602955</v>
      </c>
      <c r="L678" s="68" t="str">
        <f>VLOOKUP(O678,[6]Consolidado!$B:$E,2,FALSE)</f>
        <v xml:space="preserve">Damien Wood </v>
      </c>
      <c r="M678" s="69" t="str">
        <f>VLOOKUP(O678,[6]Consolidado!$B:$E,3,FALSE)</f>
        <v>King Bed</v>
      </c>
      <c r="N678" s="70" t="str">
        <f>VLOOKUP(O678,[6]Consolidado!$B:$H,7,FALSE)</f>
        <v>Abril</v>
      </c>
      <c r="O678" s="110">
        <v>113</v>
      </c>
    </row>
    <row r="679" spans="1:15" s="71" customFormat="1" ht="16.5" customHeight="1" outlineLevel="1" x14ac:dyDescent="0.2">
      <c r="A679" s="60" t="s">
        <v>633</v>
      </c>
      <c r="B679" s="109">
        <v>42787</v>
      </c>
      <c r="C679" s="110"/>
      <c r="D679" s="63" t="str">
        <f>VLOOKUP(O679,[6]Consolidado!$B:$E,4,FALSE)</f>
        <v>Finalizada</v>
      </c>
      <c r="E679" s="111" t="s">
        <v>40</v>
      </c>
      <c r="F679" s="112" t="s">
        <v>74</v>
      </c>
      <c r="G679" s="113">
        <v>50</v>
      </c>
      <c r="H679" s="107">
        <v>0.79224351785978475</v>
      </c>
      <c r="I679" s="85">
        <v>39.612175892989235</v>
      </c>
      <c r="J679" s="114">
        <v>29.556899999999999</v>
      </c>
      <c r="K679" s="85">
        <f t="shared" si="13"/>
        <v>1.3402006263508432</v>
      </c>
      <c r="L679" s="68" t="str">
        <f>VLOOKUP(O679,[6]Consolidado!$B:$E,2,FALSE)</f>
        <v xml:space="preserve">Damien Wood </v>
      </c>
      <c r="M679" s="69" t="str">
        <f>VLOOKUP(O679,[6]Consolidado!$B:$E,3,FALSE)</f>
        <v>King Bed</v>
      </c>
      <c r="N679" s="70" t="str">
        <f>VLOOKUP(O679,[6]Consolidado!$B:$H,7,FALSE)</f>
        <v>Abril</v>
      </c>
      <c r="O679" s="110">
        <v>113</v>
      </c>
    </row>
    <row r="680" spans="1:15" s="71" customFormat="1" ht="16.5" customHeight="1" outlineLevel="1" x14ac:dyDescent="0.2">
      <c r="A680" s="60" t="s">
        <v>633</v>
      </c>
      <c r="B680" s="109">
        <v>42787</v>
      </c>
      <c r="C680" s="110"/>
      <c r="D680" s="63" t="str">
        <f>VLOOKUP(O680,[6]Consolidado!$B:$E,4,FALSE)</f>
        <v>Finalizada</v>
      </c>
      <c r="E680" s="111" t="s">
        <v>78</v>
      </c>
      <c r="F680" s="112" t="s">
        <v>421</v>
      </c>
      <c r="G680" s="113">
        <v>16</v>
      </c>
      <c r="H680" s="107">
        <v>34.57</v>
      </c>
      <c r="I680" s="85">
        <v>553.12</v>
      </c>
      <c r="J680" s="114">
        <v>29.556899999999999</v>
      </c>
      <c r="K680" s="85">
        <f t="shared" si="13"/>
        <v>18.713735202270875</v>
      </c>
      <c r="L680" s="68" t="str">
        <f>VLOOKUP(O680,[6]Consolidado!$B:$E,2,FALSE)</f>
        <v xml:space="preserve">Damien Wood </v>
      </c>
      <c r="M680" s="69" t="str">
        <f>VLOOKUP(O680,[6]Consolidado!$B:$E,3,FALSE)</f>
        <v>King Bed</v>
      </c>
      <c r="N680" s="70" t="str">
        <f>VLOOKUP(O680,[6]Consolidado!$B:$H,7,FALSE)</f>
        <v>Abril</v>
      </c>
      <c r="O680" s="110">
        <v>113</v>
      </c>
    </row>
    <row r="681" spans="1:15" s="71" customFormat="1" ht="16.5" customHeight="1" outlineLevel="1" x14ac:dyDescent="0.2">
      <c r="A681" s="60" t="s">
        <v>633</v>
      </c>
      <c r="B681" s="109">
        <v>42787</v>
      </c>
      <c r="C681" s="110"/>
      <c r="D681" s="63" t="str">
        <f>VLOOKUP(O681,[6]Consolidado!$B:$E,4,FALSE)</f>
        <v>Finalizada</v>
      </c>
      <c r="E681" s="111" t="s">
        <v>28</v>
      </c>
      <c r="F681" s="112" t="s">
        <v>93</v>
      </c>
      <c r="G681" s="113">
        <v>2</v>
      </c>
      <c r="H681" s="107">
        <v>833.83999999999992</v>
      </c>
      <c r="I681" s="85">
        <v>1667.6799999999998</v>
      </c>
      <c r="J681" s="114">
        <v>29.556899999999999</v>
      </c>
      <c r="K681" s="85">
        <f t="shared" si="13"/>
        <v>56.422696561547383</v>
      </c>
      <c r="L681" s="68" t="str">
        <f>VLOOKUP(O681,[6]Consolidado!$B:$E,2,FALSE)</f>
        <v xml:space="preserve">Damien Wood </v>
      </c>
      <c r="M681" s="69" t="str">
        <f>VLOOKUP(O681,[6]Consolidado!$B:$E,3,FALSE)</f>
        <v>King Bed</v>
      </c>
      <c r="N681" s="70" t="str">
        <f>VLOOKUP(O681,[6]Consolidado!$B:$H,7,FALSE)</f>
        <v>Abril</v>
      </c>
      <c r="O681" s="110">
        <v>113</v>
      </c>
    </row>
    <row r="682" spans="1:15" s="71" customFormat="1" ht="16.5" customHeight="1" outlineLevel="1" x14ac:dyDescent="0.2">
      <c r="A682" s="60" t="s">
        <v>633</v>
      </c>
      <c r="B682" s="109">
        <v>42787</v>
      </c>
      <c r="C682" s="110"/>
      <c r="D682" s="63" t="str">
        <f>VLOOKUP(O682,[6]Consolidado!$B:$E,4,FALSE)</f>
        <v>Finalizada</v>
      </c>
      <c r="E682" s="111" t="s">
        <v>28</v>
      </c>
      <c r="F682" s="112" t="s">
        <v>123</v>
      </c>
      <c r="G682" s="113">
        <v>1</v>
      </c>
      <c r="H682" s="107">
        <v>626.63903030303015</v>
      </c>
      <c r="I682" s="85">
        <v>626.63903030303015</v>
      </c>
      <c r="J682" s="114">
        <v>29.556899999999999</v>
      </c>
      <c r="K682" s="85">
        <f t="shared" si="13"/>
        <v>21.201108042556228</v>
      </c>
      <c r="L682" s="68" t="str">
        <f>VLOOKUP(O682,[6]Consolidado!$B:$E,2,FALSE)</f>
        <v xml:space="preserve">Damien Wood </v>
      </c>
      <c r="M682" s="69" t="str">
        <f>VLOOKUP(O682,[6]Consolidado!$B:$E,3,FALSE)</f>
        <v>King Bed</v>
      </c>
      <c r="N682" s="70" t="str">
        <f>VLOOKUP(O682,[6]Consolidado!$B:$H,7,FALSE)</f>
        <v>Abril</v>
      </c>
      <c r="O682" s="110">
        <v>113</v>
      </c>
    </row>
    <row r="683" spans="1:15" s="71" customFormat="1" ht="16.5" customHeight="1" outlineLevel="1" x14ac:dyDescent="0.2">
      <c r="A683" s="60" t="s">
        <v>633</v>
      </c>
      <c r="B683" s="109">
        <v>42788</v>
      </c>
      <c r="C683" s="110"/>
      <c r="D683" s="63" t="str">
        <f>VLOOKUP(O683,[6]Consolidado!$B:$E,4,FALSE)</f>
        <v>Finalizada</v>
      </c>
      <c r="E683" s="111" t="s">
        <v>40</v>
      </c>
      <c r="F683" s="112" t="s">
        <v>164</v>
      </c>
      <c r="G683" s="113">
        <v>200</v>
      </c>
      <c r="H683" s="107">
        <v>9.7104875684848491E-2</v>
      </c>
      <c r="I683" s="85">
        <v>19.420975136969698</v>
      </c>
      <c r="J683" s="114">
        <v>29.556899999999999</v>
      </c>
      <c r="K683" s="85">
        <f t="shared" si="13"/>
        <v>0.65707077321944107</v>
      </c>
      <c r="L683" s="68" t="str">
        <f>VLOOKUP(O683,[6]Consolidado!$B:$E,2,FALSE)</f>
        <v xml:space="preserve">Damien Wood </v>
      </c>
      <c r="M683" s="69" t="str">
        <f>VLOOKUP(O683,[6]Consolidado!$B:$E,3,FALSE)</f>
        <v>King Bed</v>
      </c>
      <c r="N683" s="70" t="str">
        <f>VLOOKUP(O683,[6]Consolidado!$B:$H,7,FALSE)</f>
        <v>Abril</v>
      </c>
      <c r="O683" s="110">
        <v>113</v>
      </c>
    </row>
    <row r="684" spans="1:15" s="71" customFormat="1" ht="16.5" customHeight="1" outlineLevel="1" x14ac:dyDescent="0.2">
      <c r="A684" s="60" t="s">
        <v>633</v>
      </c>
      <c r="B684" s="109">
        <v>42788</v>
      </c>
      <c r="C684" s="110"/>
      <c r="D684" s="63" t="str">
        <f>VLOOKUP(O684,[6]Consolidado!$B:$E,4,FALSE)</f>
        <v>Finalizada</v>
      </c>
      <c r="E684" s="111" t="s">
        <v>40</v>
      </c>
      <c r="F684" s="112" t="s">
        <v>74</v>
      </c>
      <c r="G684" s="113">
        <v>80</v>
      </c>
      <c r="H684" s="107">
        <v>0.79224351785978475</v>
      </c>
      <c r="I684" s="85">
        <v>63.379481428782782</v>
      </c>
      <c r="J684" s="114">
        <v>29.556899999999999</v>
      </c>
      <c r="K684" s="85">
        <f t="shared" si="13"/>
        <v>2.1443210021613495</v>
      </c>
      <c r="L684" s="68" t="str">
        <f>VLOOKUP(O684,[6]Consolidado!$B:$E,2,FALSE)</f>
        <v xml:space="preserve">Damien Wood </v>
      </c>
      <c r="M684" s="69" t="str">
        <f>VLOOKUP(O684,[6]Consolidado!$B:$E,3,FALSE)</f>
        <v>King Bed</v>
      </c>
      <c r="N684" s="70" t="str">
        <f>VLOOKUP(O684,[6]Consolidado!$B:$H,7,FALSE)</f>
        <v>Abril</v>
      </c>
      <c r="O684" s="110">
        <v>113</v>
      </c>
    </row>
    <row r="685" spans="1:15" s="71" customFormat="1" ht="16.5" customHeight="1" outlineLevel="1" x14ac:dyDescent="0.2">
      <c r="A685" s="60" t="s">
        <v>633</v>
      </c>
      <c r="B685" s="109">
        <v>42788</v>
      </c>
      <c r="C685" s="110"/>
      <c r="D685" s="63" t="str">
        <f>VLOOKUP(O685,[6]Consolidado!$B:$E,4,FALSE)</f>
        <v>Finalizada</v>
      </c>
      <c r="E685" s="111" t="s">
        <v>40</v>
      </c>
      <c r="F685" s="112" t="s">
        <v>107</v>
      </c>
      <c r="G685" s="113">
        <v>100</v>
      </c>
      <c r="H685" s="107">
        <v>0.21613590382408615</v>
      </c>
      <c r="I685" s="85">
        <v>21.613590382408614</v>
      </c>
      <c r="J685" s="114">
        <v>29.556899999999999</v>
      </c>
      <c r="K685" s="85">
        <f t="shared" si="13"/>
        <v>0.73125362884499434</v>
      </c>
      <c r="L685" s="68" t="str">
        <f>VLOOKUP(O685,[6]Consolidado!$B:$E,2,FALSE)</f>
        <v xml:space="preserve">Damien Wood </v>
      </c>
      <c r="M685" s="69" t="str">
        <f>VLOOKUP(O685,[6]Consolidado!$B:$E,3,FALSE)</f>
        <v>King Bed</v>
      </c>
      <c r="N685" s="70" t="str">
        <f>VLOOKUP(O685,[6]Consolidado!$B:$H,7,FALSE)</f>
        <v>Abril</v>
      </c>
      <c r="O685" s="110">
        <v>113</v>
      </c>
    </row>
    <row r="686" spans="1:15" s="71" customFormat="1" ht="16.5" customHeight="1" outlineLevel="1" x14ac:dyDescent="0.2">
      <c r="A686" s="60" t="s">
        <v>633</v>
      </c>
      <c r="B686" s="109">
        <v>42790</v>
      </c>
      <c r="C686" s="110"/>
      <c r="D686" s="63" t="str">
        <f>VLOOKUP(O686,[6]Consolidado!$B:$E,4,FALSE)</f>
        <v>Finalizada</v>
      </c>
      <c r="E686" s="111" t="s">
        <v>28</v>
      </c>
      <c r="F686" s="112" t="s">
        <v>93</v>
      </c>
      <c r="G686" s="113">
        <v>1</v>
      </c>
      <c r="H686" s="107">
        <v>833.83999999999992</v>
      </c>
      <c r="I686" s="85">
        <v>833.83999999999992</v>
      </c>
      <c r="J686" s="114">
        <v>29.556899999999999</v>
      </c>
      <c r="K686" s="85">
        <f t="shared" si="13"/>
        <v>28.211348280773691</v>
      </c>
      <c r="L686" s="68" t="str">
        <f>VLOOKUP(O686,[6]Consolidado!$B:$E,2,FALSE)</f>
        <v xml:space="preserve">Damien Wood </v>
      </c>
      <c r="M686" s="69" t="str">
        <f>VLOOKUP(O686,[6]Consolidado!$B:$E,3,FALSE)</f>
        <v>King Bed</v>
      </c>
      <c r="N686" s="70" t="str">
        <f>VLOOKUP(O686,[6]Consolidado!$B:$H,7,FALSE)</f>
        <v>Abril</v>
      </c>
      <c r="O686" s="110">
        <v>113</v>
      </c>
    </row>
    <row r="687" spans="1:15" s="71" customFormat="1" ht="16.5" customHeight="1" outlineLevel="1" x14ac:dyDescent="0.2">
      <c r="A687" s="60" t="s">
        <v>633</v>
      </c>
      <c r="B687" s="109">
        <v>42793</v>
      </c>
      <c r="C687" s="110"/>
      <c r="D687" s="63" t="str">
        <f>VLOOKUP(O687,[6]Consolidado!$B:$E,4,FALSE)</f>
        <v>Finalizada</v>
      </c>
      <c r="E687" s="111" t="s">
        <v>51</v>
      </c>
      <c r="F687" s="112" t="s">
        <v>167</v>
      </c>
      <c r="G687" s="113">
        <v>1.9</v>
      </c>
      <c r="H687" s="107">
        <v>143.04333333333332</v>
      </c>
      <c r="I687" s="85">
        <v>271.78233333333333</v>
      </c>
      <c r="J687" s="114">
        <v>29.556899999999999</v>
      </c>
      <c r="K687" s="85">
        <f t="shared" si="13"/>
        <v>9.1952245781300928</v>
      </c>
      <c r="L687" s="68" t="str">
        <f>VLOOKUP(O687,[6]Consolidado!$B:$E,2,FALSE)</f>
        <v xml:space="preserve">Damien Wood </v>
      </c>
      <c r="M687" s="69" t="str">
        <f>VLOOKUP(O687,[6]Consolidado!$B:$E,3,FALSE)</f>
        <v>King Bed</v>
      </c>
      <c r="N687" s="70" t="str">
        <f>VLOOKUP(O687,[6]Consolidado!$B:$H,7,FALSE)</f>
        <v>Abril</v>
      </c>
      <c r="O687" s="110">
        <v>113</v>
      </c>
    </row>
    <row r="688" spans="1:15" s="71" customFormat="1" ht="16.5" customHeight="1" outlineLevel="1" x14ac:dyDescent="0.2">
      <c r="A688" s="60" t="s">
        <v>633</v>
      </c>
      <c r="B688" s="109">
        <v>42779</v>
      </c>
      <c r="C688" s="110"/>
      <c r="D688" s="63" t="str">
        <f>VLOOKUP(O688,[6]Consolidado!$B:$E,4,FALSE)</f>
        <v>Finalizada</v>
      </c>
      <c r="E688" s="111" t="s">
        <v>40</v>
      </c>
      <c r="F688" s="112" t="s">
        <v>112</v>
      </c>
      <c r="G688" s="113">
        <v>300</v>
      </c>
      <c r="H688" s="107">
        <v>0.28041402556308481</v>
      </c>
      <c r="I688" s="85">
        <v>84.12420766892545</v>
      </c>
      <c r="J688" s="114">
        <v>29.556899999999999</v>
      </c>
      <c r="K688" s="85">
        <f t="shared" si="13"/>
        <v>2.8461783092585979</v>
      </c>
      <c r="L688" s="68" t="str">
        <f>VLOOKUP(O688,[6]Consolidado!$B:$E,2,FALSE)</f>
        <v xml:space="preserve">Damien Wood </v>
      </c>
      <c r="M688" s="69" t="str">
        <f>VLOOKUP(O688,[6]Consolidado!$B:$E,3,FALSE)</f>
        <v>Bunk Bed</v>
      </c>
      <c r="N688" s="70" t="str">
        <f>VLOOKUP(O688,[6]Consolidado!$B:$H,7,FALSE)</f>
        <v>Abril</v>
      </c>
      <c r="O688" s="110">
        <v>114</v>
      </c>
    </row>
    <row r="689" spans="1:15" s="71" customFormat="1" ht="16.5" customHeight="1" outlineLevel="1" x14ac:dyDescent="0.2">
      <c r="A689" s="60" t="s">
        <v>633</v>
      </c>
      <c r="B689" s="109">
        <v>42779</v>
      </c>
      <c r="C689" s="110"/>
      <c r="D689" s="63" t="str">
        <f>VLOOKUP(O689,[6]Consolidado!$B:$E,4,FALSE)</f>
        <v>Finalizada</v>
      </c>
      <c r="E689" s="111" t="s">
        <v>40</v>
      </c>
      <c r="F689" s="112" t="s">
        <v>74</v>
      </c>
      <c r="G689" s="113">
        <v>30</v>
      </c>
      <c r="H689" s="107">
        <v>0.79224351785978475</v>
      </c>
      <c r="I689" s="85">
        <v>23.767305535793543</v>
      </c>
      <c r="J689" s="114">
        <v>29.556899999999999</v>
      </c>
      <c r="K689" s="85">
        <f t="shared" si="13"/>
        <v>0.80412037581050599</v>
      </c>
      <c r="L689" s="68" t="str">
        <f>VLOOKUP(O689,[6]Consolidado!$B:$E,2,FALSE)</f>
        <v xml:space="preserve">Damien Wood </v>
      </c>
      <c r="M689" s="69" t="str">
        <f>VLOOKUP(O689,[6]Consolidado!$B:$E,3,FALSE)</f>
        <v>Bunk Bed</v>
      </c>
      <c r="N689" s="70" t="str">
        <f>VLOOKUP(O689,[6]Consolidado!$B:$H,7,FALSE)</f>
        <v>Abril</v>
      </c>
      <c r="O689" s="110">
        <v>114</v>
      </c>
    </row>
    <row r="690" spans="1:15" s="71" customFormat="1" ht="16.5" customHeight="1" outlineLevel="1" x14ac:dyDescent="0.2">
      <c r="A690" s="60" t="s">
        <v>633</v>
      </c>
      <c r="B690" s="109">
        <v>42782</v>
      </c>
      <c r="C690" s="110"/>
      <c r="D690" s="63" t="str">
        <f>VLOOKUP(O690,[6]Consolidado!$B:$E,4,FALSE)</f>
        <v>Finalizada</v>
      </c>
      <c r="E690" s="111" t="s">
        <v>40</v>
      </c>
      <c r="F690" s="112" t="s">
        <v>422</v>
      </c>
      <c r="G690" s="113">
        <v>200</v>
      </c>
      <c r="H690" s="107">
        <v>7.3768669940033227E-2</v>
      </c>
      <c r="I690" s="85">
        <v>14.753733988006646</v>
      </c>
      <c r="J690" s="114">
        <v>29.556899999999999</v>
      </c>
      <c r="K690" s="85">
        <f t="shared" si="13"/>
        <v>0.49916378199360034</v>
      </c>
      <c r="L690" s="68" t="str">
        <f>VLOOKUP(O690,[6]Consolidado!$B:$E,2,FALSE)</f>
        <v xml:space="preserve">Damien Wood </v>
      </c>
      <c r="M690" s="69" t="str">
        <f>VLOOKUP(O690,[6]Consolidado!$B:$E,3,FALSE)</f>
        <v>Bunk Bed</v>
      </c>
      <c r="N690" s="70" t="str">
        <f>VLOOKUP(O690,[6]Consolidado!$B:$H,7,FALSE)</f>
        <v>Abril</v>
      </c>
      <c r="O690" s="110">
        <v>114</v>
      </c>
    </row>
    <row r="691" spans="1:15" s="71" customFormat="1" ht="16.5" customHeight="1" outlineLevel="1" x14ac:dyDescent="0.2">
      <c r="A691" s="60" t="s">
        <v>633</v>
      </c>
      <c r="B691" s="109">
        <v>42783</v>
      </c>
      <c r="C691" s="110"/>
      <c r="D691" s="63" t="str">
        <f>VLOOKUP(O691,[6]Consolidado!$B:$E,4,FALSE)</f>
        <v>Finalizada</v>
      </c>
      <c r="E691" s="111" t="s">
        <v>28</v>
      </c>
      <c r="F691" s="112" t="s">
        <v>93</v>
      </c>
      <c r="G691" s="113">
        <v>1</v>
      </c>
      <c r="H691" s="107">
        <v>833.83999999999992</v>
      </c>
      <c r="I691" s="85">
        <v>833.83999999999992</v>
      </c>
      <c r="J691" s="114">
        <v>29.556899999999999</v>
      </c>
      <c r="K691" s="85">
        <f t="shared" si="13"/>
        <v>28.211348280773691</v>
      </c>
      <c r="L691" s="68" t="str">
        <f>VLOOKUP(O691,[6]Consolidado!$B:$E,2,FALSE)</f>
        <v xml:space="preserve">Damien Wood </v>
      </c>
      <c r="M691" s="69" t="str">
        <f>VLOOKUP(O691,[6]Consolidado!$B:$E,3,FALSE)</f>
        <v>Bunk Bed</v>
      </c>
      <c r="N691" s="70" t="str">
        <f>VLOOKUP(O691,[6]Consolidado!$B:$H,7,FALSE)</f>
        <v>Abril</v>
      </c>
      <c r="O691" s="110">
        <v>114</v>
      </c>
    </row>
    <row r="692" spans="1:15" s="71" customFormat="1" ht="16.5" customHeight="1" outlineLevel="1" x14ac:dyDescent="0.2">
      <c r="A692" s="60" t="s">
        <v>633</v>
      </c>
      <c r="B692" s="109">
        <v>42783</v>
      </c>
      <c r="C692" s="110"/>
      <c r="D692" s="63" t="str">
        <f>VLOOKUP(O692,[6]Consolidado!$B:$E,4,FALSE)</f>
        <v>Finalizada</v>
      </c>
      <c r="E692" s="111" t="s">
        <v>78</v>
      </c>
      <c r="F692" s="112" t="s">
        <v>421</v>
      </c>
      <c r="G692" s="113">
        <v>8</v>
      </c>
      <c r="H692" s="107">
        <v>34.57</v>
      </c>
      <c r="I692" s="85">
        <v>276.56</v>
      </c>
      <c r="J692" s="114">
        <v>29.556899999999999</v>
      </c>
      <c r="K692" s="85">
        <f t="shared" si="13"/>
        <v>9.3568676011354377</v>
      </c>
      <c r="L692" s="68" t="str">
        <f>VLOOKUP(O692,[6]Consolidado!$B:$E,2,FALSE)</f>
        <v xml:space="preserve">Damien Wood </v>
      </c>
      <c r="M692" s="69" t="str">
        <f>VLOOKUP(O692,[6]Consolidado!$B:$E,3,FALSE)</f>
        <v>Bunk Bed</v>
      </c>
      <c r="N692" s="70" t="str">
        <f>VLOOKUP(O692,[6]Consolidado!$B:$H,7,FALSE)</f>
        <v>Abril</v>
      </c>
      <c r="O692" s="110">
        <v>114</v>
      </c>
    </row>
    <row r="693" spans="1:15" s="71" customFormat="1" ht="16.5" customHeight="1" outlineLevel="1" x14ac:dyDescent="0.2">
      <c r="A693" s="60" t="s">
        <v>633</v>
      </c>
      <c r="B693" s="109">
        <v>42783</v>
      </c>
      <c r="C693" s="110"/>
      <c r="D693" s="63" t="str">
        <f>VLOOKUP(O693,[6]Consolidado!$B:$E,4,FALSE)</f>
        <v>Finalizada</v>
      </c>
      <c r="E693" s="111" t="s">
        <v>40</v>
      </c>
      <c r="F693" s="112" t="s">
        <v>635</v>
      </c>
      <c r="G693" s="113">
        <v>32</v>
      </c>
      <c r="H693" s="107">
        <v>0.7029793367983368</v>
      </c>
      <c r="I693" s="85">
        <v>22.495338777546777</v>
      </c>
      <c r="J693" s="114">
        <v>29.556899999999999</v>
      </c>
      <c r="K693" s="85">
        <f t="shared" si="13"/>
        <v>0.76108586413144741</v>
      </c>
      <c r="L693" s="68" t="str">
        <f>VLOOKUP(O693,[6]Consolidado!$B:$E,2,FALSE)</f>
        <v xml:space="preserve">Damien Wood </v>
      </c>
      <c r="M693" s="69" t="str">
        <f>VLOOKUP(O693,[6]Consolidado!$B:$E,3,FALSE)</f>
        <v>Bunk Bed</v>
      </c>
      <c r="N693" s="70" t="str">
        <f>VLOOKUP(O693,[6]Consolidado!$B:$H,7,FALSE)</f>
        <v>Abril</v>
      </c>
      <c r="O693" s="110">
        <v>114</v>
      </c>
    </row>
    <row r="694" spans="1:15" s="71" customFormat="1" ht="16.5" customHeight="1" outlineLevel="1" x14ac:dyDescent="0.2">
      <c r="A694" s="60" t="s">
        <v>633</v>
      </c>
      <c r="B694" s="109">
        <v>42793</v>
      </c>
      <c r="C694" s="110"/>
      <c r="D694" s="63" t="str">
        <f>VLOOKUP(O694,[6]Consolidado!$B:$E,4,FALSE)</f>
        <v>Finalizada</v>
      </c>
      <c r="E694" s="111" t="s">
        <v>31</v>
      </c>
      <c r="F694" s="112" t="s">
        <v>32</v>
      </c>
      <c r="G694" s="113">
        <v>12</v>
      </c>
      <c r="H694" s="107">
        <v>29.508081395348835</v>
      </c>
      <c r="I694" s="85">
        <v>354.09697674418601</v>
      </c>
      <c r="J694" s="114">
        <v>29.556899999999999</v>
      </c>
      <c r="K694" s="85">
        <f t="shared" si="13"/>
        <v>11.9801798139922</v>
      </c>
      <c r="L694" s="68" t="str">
        <f>VLOOKUP(O694,[6]Consolidado!$B:$E,2,FALSE)</f>
        <v xml:space="preserve">Damien Wood </v>
      </c>
      <c r="M694" s="69" t="str">
        <f>VLOOKUP(O694,[6]Consolidado!$B:$E,3,FALSE)</f>
        <v>Bunk Bed</v>
      </c>
      <c r="N694" s="70" t="str">
        <f>VLOOKUP(O694,[6]Consolidado!$B:$H,7,FALSE)</f>
        <v>Abril</v>
      </c>
      <c r="O694" s="110">
        <v>114</v>
      </c>
    </row>
    <row r="695" spans="1:15" s="71" customFormat="1" ht="16.5" customHeight="1" outlineLevel="1" x14ac:dyDescent="0.2">
      <c r="A695" s="60" t="s">
        <v>633</v>
      </c>
      <c r="B695" s="109">
        <v>42793</v>
      </c>
      <c r="C695" s="110"/>
      <c r="D695" s="63" t="str">
        <f>VLOOKUP(O695,[6]Consolidado!$B:$E,4,FALSE)</f>
        <v>Finalizada</v>
      </c>
      <c r="E695" s="111" t="s">
        <v>33</v>
      </c>
      <c r="F695" s="112" t="s">
        <v>34</v>
      </c>
      <c r="G695" s="113">
        <v>1</v>
      </c>
      <c r="H695" s="107">
        <v>41.916666666666664</v>
      </c>
      <c r="I695" s="85">
        <v>41.916666666666664</v>
      </c>
      <c r="J695" s="114">
        <v>29.556899999999999</v>
      </c>
      <c r="K695" s="85">
        <f t="shared" si="13"/>
        <v>1.4181685720311219</v>
      </c>
      <c r="L695" s="68" t="str">
        <f>VLOOKUP(O695,[6]Consolidado!$B:$E,2,FALSE)</f>
        <v xml:space="preserve">Damien Wood </v>
      </c>
      <c r="M695" s="69" t="str">
        <f>VLOOKUP(O695,[6]Consolidado!$B:$E,3,FALSE)</f>
        <v>Bunk Bed</v>
      </c>
      <c r="N695" s="70" t="str">
        <f>VLOOKUP(O695,[6]Consolidado!$B:$H,7,FALSE)</f>
        <v>Abril</v>
      </c>
      <c r="O695" s="110">
        <v>114</v>
      </c>
    </row>
    <row r="696" spans="1:15" s="71" customFormat="1" ht="16.5" customHeight="1" outlineLevel="1" x14ac:dyDescent="0.2">
      <c r="A696" s="60" t="s">
        <v>633</v>
      </c>
      <c r="B696" s="109">
        <v>42794</v>
      </c>
      <c r="C696" s="110"/>
      <c r="D696" s="63" t="str">
        <f>VLOOKUP(O696,[6]Consolidado!$B:$E,4,FALSE)</f>
        <v>Finalizada</v>
      </c>
      <c r="E696" s="111" t="s">
        <v>31</v>
      </c>
      <c r="F696" s="112" t="s">
        <v>32</v>
      </c>
      <c r="G696" s="113">
        <v>4</v>
      </c>
      <c r="H696" s="107">
        <v>29.508081395348835</v>
      </c>
      <c r="I696" s="85">
        <v>118.03232558139534</v>
      </c>
      <c r="J696" s="114">
        <v>29.556899999999999</v>
      </c>
      <c r="K696" s="85">
        <f t="shared" si="13"/>
        <v>3.9933932713307332</v>
      </c>
      <c r="L696" s="68" t="str">
        <f>VLOOKUP(O696,[6]Consolidado!$B:$E,2,FALSE)</f>
        <v xml:space="preserve">Damien Wood </v>
      </c>
      <c r="M696" s="69" t="str">
        <f>VLOOKUP(O696,[6]Consolidado!$B:$E,3,FALSE)</f>
        <v>Bunk Bed</v>
      </c>
      <c r="N696" s="70" t="str">
        <f>VLOOKUP(O696,[6]Consolidado!$B:$H,7,FALSE)</f>
        <v>Abril</v>
      </c>
      <c r="O696" s="110">
        <v>114</v>
      </c>
    </row>
    <row r="697" spans="1:15" s="71" customFormat="1" ht="16.5" customHeight="1" outlineLevel="1" x14ac:dyDescent="0.2">
      <c r="A697" s="60" t="s">
        <v>633</v>
      </c>
      <c r="B697" s="109">
        <v>42779</v>
      </c>
      <c r="C697" s="110"/>
      <c r="D697" s="63" t="str">
        <f>VLOOKUP(O697,[6]Consolidado!$B:$E,4,FALSE)</f>
        <v>Finalizada</v>
      </c>
      <c r="E697" s="111" t="s">
        <v>444</v>
      </c>
      <c r="F697" s="112" t="s">
        <v>443</v>
      </c>
      <c r="G697" s="113">
        <v>1</v>
      </c>
      <c r="H697" s="107">
        <v>217.39</v>
      </c>
      <c r="I697" s="85">
        <v>217.39</v>
      </c>
      <c r="J697" s="114">
        <v>29.556899999999999</v>
      </c>
      <c r="K697" s="85">
        <f t="shared" si="13"/>
        <v>7.3549661838690792</v>
      </c>
      <c r="L697" s="68" t="str">
        <f>VLOOKUP(O697,[6]Consolidado!$B:$E,2,FALSE)</f>
        <v>Dave Jacoby</v>
      </c>
      <c r="M697" s="69" t="str">
        <f>VLOOKUP(O697,[6]Consolidado!$B:$E,3,FALSE)</f>
        <v>Crucero mirror</v>
      </c>
      <c r="N697" s="70" t="str">
        <f>VLOOKUP(O697,[6]Consolidado!$B:$H,7,FALSE)</f>
        <v>Febrero</v>
      </c>
      <c r="O697" s="110">
        <v>119</v>
      </c>
    </row>
    <row r="698" spans="1:15" s="71" customFormat="1" ht="16.5" customHeight="1" outlineLevel="1" x14ac:dyDescent="0.2">
      <c r="A698" s="60" t="s">
        <v>633</v>
      </c>
      <c r="B698" s="109">
        <v>42781</v>
      </c>
      <c r="C698" s="110"/>
      <c r="D698" s="63" t="str">
        <f>VLOOKUP(O698,[6]Consolidado!$B:$E,4,FALSE)</f>
        <v>Finalizada</v>
      </c>
      <c r="E698" s="111" t="s">
        <v>25</v>
      </c>
      <c r="F698" s="112" t="s">
        <v>254</v>
      </c>
      <c r="G698" s="113">
        <v>0.25</v>
      </c>
      <c r="H698" s="107">
        <v>333.09515079181284</v>
      </c>
      <c r="I698" s="85">
        <v>83.27378769795321</v>
      </c>
      <c r="J698" s="114">
        <v>29.556899999999999</v>
      </c>
      <c r="K698" s="85">
        <f t="shared" si="13"/>
        <v>2.8174060100332992</v>
      </c>
      <c r="L698" s="68" t="str">
        <f>VLOOKUP(O698,[6]Consolidado!$B:$E,2,FALSE)</f>
        <v>Dave Jacoby</v>
      </c>
      <c r="M698" s="69" t="str">
        <f>VLOOKUP(O698,[6]Consolidado!$B:$E,3,FALSE)</f>
        <v>Crucero mirror</v>
      </c>
      <c r="N698" s="70" t="str">
        <f>VLOOKUP(O698,[6]Consolidado!$B:$H,7,FALSE)</f>
        <v>Febrero</v>
      </c>
      <c r="O698" s="110">
        <v>119</v>
      </c>
    </row>
    <row r="699" spans="1:15" s="71" customFormat="1" ht="16.5" customHeight="1" outlineLevel="1" x14ac:dyDescent="0.2">
      <c r="A699" s="60" t="s">
        <v>633</v>
      </c>
      <c r="B699" s="109">
        <v>42781</v>
      </c>
      <c r="C699" s="110"/>
      <c r="D699" s="63" t="str">
        <f>VLOOKUP(O699,[6]Consolidado!$B:$E,4,FALSE)</f>
        <v>Finalizada</v>
      </c>
      <c r="E699" s="111" t="s">
        <v>25</v>
      </c>
      <c r="F699" s="112" t="s">
        <v>108</v>
      </c>
      <c r="G699" s="113">
        <v>3.125E-2</v>
      </c>
      <c r="H699" s="107">
        <v>786.43809534108379</v>
      </c>
      <c r="I699" s="85">
        <v>24.576190479408869</v>
      </c>
      <c r="J699" s="114">
        <v>29.556899999999999</v>
      </c>
      <c r="K699" s="85">
        <f t="shared" si="13"/>
        <v>0.83148741848464724</v>
      </c>
      <c r="L699" s="68" t="str">
        <f>VLOOKUP(O699,[6]Consolidado!$B:$E,2,FALSE)</f>
        <v>Dave Jacoby</v>
      </c>
      <c r="M699" s="69" t="str">
        <f>VLOOKUP(O699,[6]Consolidado!$B:$E,3,FALSE)</f>
        <v>Crucero mirror</v>
      </c>
      <c r="N699" s="70" t="str">
        <f>VLOOKUP(O699,[6]Consolidado!$B:$H,7,FALSE)</f>
        <v>Febrero</v>
      </c>
      <c r="O699" s="110">
        <v>119</v>
      </c>
    </row>
    <row r="700" spans="1:15" s="71" customFormat="1" ht="16.5" customHeight="1" outlineLevel="1" x14ac:dyDescent="0.2">
      <c r="A700" s="60" t="s">
        <v>633</v>
      </c>
      <c r="B700" s="109">
        <v>42781</v>
      </c>
      <c r="C700" s="110"/>
      <c r="D700" s="63" t="str">
        <f>VLOOKUP(O700,[6]Consolidado!$B:$E,4,FALSE)</f>
        <v>Finalizada</v>
      </c>
      <c r="E700" s="111" t="s">
        <v>25</v>
      </c>
      <c r="F700" s="112" t="s">
        <v>109</v>
      </c>
      <c r="G700" s="113">
        <v>3.125E-2</v>
      </c>
      <c r="H700" s="107">
        <v>1198.7236014927405</v>
      </c>
      <c r="I700" s="85">
        <v>37.460112546648141</v>
      </c>
      <c r="J700" s="114">
        <v>29.556899999999999</v>
      </c>
      <c r="K700" s="85">
        <f t="shared" si="13"/>
        <v>1.2673897650514141</v>
      </c>
      <c r="L700" s="68" t="str">
        <f>VLOOKUP(O700,[6]Consolidado!$B:$E,2,FALSE)</f>
        <v>Dave Jacoby</v>
      </c>
      <c r="M700" s="69" t="str">
        <f>VLOOKUP(O700,[6]Consolidado!$B:$E,3,FALSE)</f>
        <v>Crucero mirror</v>
      </c>
      <c r="N700" s="70" t="str">
        <f>VLOOKUP(O700,[6]Consolidado!$B:$H,7,FALSE)</f>
        <v>Febrero</v>
      </c>
      <c r="O700" s="110">
        <v>119</v>
      </c>
    </row>
    <row r="701" spans="1:15" s="71" customFormat="1" ht="16.5" customHeight="1" outlineLevel="1" x14ac:dyDescent="0.2">
      <c r="A701" s="60" t="s">
        <v>633</v>
      </c>
      <c r="B701" s="109">
        <v>42781</v>
      </c>
      <c r="C701" s="110"/>
      <c r="D701" s="63" t="str">
        <f>VLOOKUP(O701,[6]Consolidado!$B:$E,4,FALSE)</f>
        <v>Finalizada</v>
      </c>
      <c r="E701" s="111" t="s">
        <v>25</v>
      </c>
      <c r="F701" s="112" t="s">
        <v>110</v>
      </c>
      <c r="G701" s="113">
        <v>3.125E-2</v>
      </c>
      <c r="H701" s="107">
        <v>1315.93</v>
      </c>
      <c r="I701" s="85">
        <v>41.122812500000002</v>
      </c>
      <c r="J701" s="114">
        <v>29.556899999999999</v>
      </c>
      <c r="K701" s="85">
        <f t="shared" si="13"/>
        <v>1.3913100663466063</v>
      </c>
      <c r="L701" s="68" t="str">
        <f>VLOOKUP(O701,[6]Consolidado!$B:$E,2,FALSE)</f>
        <v>Dave Jacoby</v>
      </c>
      <c r="M701" s="69" t="str">
        <f>VLOOKUP(O701,[6]Consolidado!$B:$E,3,FALSE)</f>
        <v>Crucero mirror</v>
      </c>
      <c r="N701" s="70" t="str">
        <f>VLOOKUP(O701,[6]Consolidado!$B:$H,7,FALSE)</f>
        <v>Febrero</v>
      </c>
      <c r="O701" s="110">
        <v>119</v>
      </c>
    </row>
    <row r="702" spans="1:15" s="71" customFormat="1" ht="16.5" customHeight="1" outlineLevel="1" x14ac:dyDescent="0.2">
      <c r="A702" s="60" t="s">
        <v>633</v>
      </c>
      <c r="B702" s="109">
        <v>42781</v>
      </c>
      <c r="C702" s="110"/>
      <c r="D702" s="63" t="str">
        <f>VLOOKUP(O702,[6]Consolidado!$B:$E,4,FALSE)</f>
        <v>Finalizada</v>
      </c>
      <c r="E702" s="111" t="s">
        <v>25</v>
      </c>
      <c r="F702" s="112" t="s">
        <v>119</v>
      </c>
      <c r="G702" s="113">
        <v>3.125E-2</v>
      </c>
      <c r="H702" s="107">
        <v>619.4</v>
      </c>
      <c r="I702" s="85">
        <v>19.356249999999999</v>
      </c>
      <c r="J702" s="114">
        <v>29.556899999999999</v>
      </c>
      <c r="K702" s="85">
        <f t="shared" ref="K702:K765" si="14">IFERROR(I702/J702,0)</f>
        <v>0.65488092458952052</v>
      </c>
      <c r="L702" s="68" t="str">
        <f>VLOOKUP(O702,[6]Consolidado!$B:$E,2,FALSE)</f>
        <v>Dave Jacoby</v>
      </c>
      <c r="M702" s="69" t="str">
        <f>VLOOKUP(O702,[6]Consolidado!$B:$E,3,FALSE)</f>
        <v>Crucero mirror</v>
      </c>
      <c r="N702" s="70" t="str">
        <f>VLOOKUP(O702,[6]Consolidado!$B:$H,7,FALSE)</f>
        <v>Febrero</v>
      </c>
      <c r="O702" s="110">
        <v>119</v>
      </c>
    </row>
    <row r="703" spans="1:15" s="71" customFormat="1" ht="16.5" customHeight="1" outlineLevel="1" x14ac:dyDescent="0.2">
      <c r="A703" s="60" t="s">
        <v>633</v>
      </c>
      <c r="B703" s="109">
        <v>42781</v>
      </c>
      <c r="C703" s="110"/>
      <c r="D703" s="63" t="str">
        <f>VLOOKUP(O703,[6]Consolidado!$B:$E,4,FALSE)</f>
        <v>Finalizada</v>
      </c>
      <c r="E703" s="111" t="s">
        <v>33</v>
      </c>
      <c r="F703" s="112" t="s">
        <v>90</v>
      </c>
      <c r="G703" s="113">
        <v>2.7</v>
      </c>
      <c r="H703" s="107">
        <v>3.2611291815692511</v>
      </c>
      <c r="I703" s="85">
        <v>8.8050487902369792</v>
      </c>
      <c r="J703" s="114">
        <v>29.556899999999999</v>
      </c>
      <c r="K703" s="85">
        <f t="shared" si="14"/>
        <v>0.29790163346754833</v>
      </c>
      <c r="L703" s="68" t="str">
        <f>VLOOKUP(O703,[6]Consolidado!$B:$E,2,FALSE)</f>
        <v>Dave Jacoby</v>
      </c>
      <c r="M703" s="69" t="str">
        <f>VLOOKUP(O703,[6]Consolidado!$B:$E,3,FALSE)</f>
        <v>Crucero mirror</v>
      </c>
      <c r="N703" s="70" t="str">
        <f>VLOOKUP(O703,[6]Consolidado!$B:$H,7,FALSE)</f>
        <v>Febrero</v>
      </c>
      <c r="O703" s="110">
        <v>119</v>
      </c>
    </row>
    <row r="704" spans="1:15" s="71" customFormat="1" ht="16.5" customHeight="1" outlineLevel="1" x14ac:dyDescent="0.2">
      <c r="A704" s="60" t="s">
        <v>633</v>
      </c>
      <c r="B704" s="109">
        <v>42776</v>
      </c>
      <c r="C704" s="110"/>
      <c r="D704" s="63" t="str">
        <f>VLOOKUP(O704,[6]Consolidado!$B:$E,4,FALSE)</f>
        <v>Finalizada</v>
      </c>
      <c r="E704" s="111" t="s">
        <v>28</v>
      </c>
      <c r="F704" s="112" t="s">
        <v>106</v>
      </c>
      <c r="G704" s="113">
        <v>4</v>
      </c>
      <c r="H704" s="107">
        <v>470.51999999999992</v>
      </c>
      <c r="I704" s="85">
        <v>1882.0799999999997</v>
      </c>
      <c r="J704" s="114">
        <v>29.556899999999999</v>
      </c>
      <c r="K704" s="85">
        <f t="shared" si="14"/>
        <v>63.676501933558654</v>
      </c>
      <c r="L704" s="68" t="str">
        <f>VLOOKUP(O704,[6]Consolidado!$B:$E,2,FALSE)</f>
        <v>Dave Jacoby</v>
      </c>
      <c r="M704" s="69" t="str">
        <f>VLOOKUP(O704,[6]Consolidado!$B:$E,3,FALSE)</f>
        <v>Executive Lounger Bermuda Chair</v>
      </c>
      <c r="N704" s="70" t="str">
        <f>VLOOKUP(O704,[6]Consolidado!$B:$H,7,FALSE)</f>
        <v>Febrero</v>
      </c>
      <c r="O704" s="110">
        <v>120</v>
      </c>
    </row>
    <row r="705" spans="1:15" s="71" customFormat="1" ht="16.5" customHeight="1" outlineLevel="1" x14ac:dyDescent="0.2">
      <c r="A705" s="60" t="s">
        <v>633</v>
      </c>
      <c r="B705" s="109">
        <v>42776</v>
      </c>
      <c r="C705" s="110"/>
      <c r="D705" s="63" t="str">
        <f>VLOOKUP(O705,[6]Consolidado!$B:$E,4,FALSE)</f>
        <v>Finalizada</v>
      </c>
      <c r="E705" s="111" t="s">
        <v>40</v>
      </c>
      <c r="F705" s="112" t="s">
        <v>107</v>
      </c>
      <c r="G705" s="113">
        <v>133</v>
      </c>
      <c r="H705" s="107">
        <v>0.21613590382408615</v>
      </c>
      <c r="I705" s="85">
        <v>28.746075208603457</v>
      </c>
      <c r="J705" s="114">
        <v>29.556899999999999</v>
      </c>
      <c r="K705" s="85">
        <f t="shared" si="14"/>
        <v>0.97256732636384258</v>
      </c>
      <c r="L705" s="68" t="str">
        <f>VLOOKUP(O705,[6]Consolidado!$B:$E,2,FALSE)</f>
        <v>Dave Jacoby</v>
      </c>
      <c r="M705" s="69" t="str">
        <f>VLOOKUP(O705,[6]Consolidado!$B:$E,3,FALSE)</f>
        <v>Executive Lounger Bermuda Chair</v>
      </c>
      <c r="N705" s="70" t="str">
        <f>VLOOKUP(O705,[6]Consolidado!$B:$H,7,FALSE)</f>
        <v>Febrero</v>
      </c>
      <c r="O705" s="110">
        <v>120</v>
      </c>
    </row>
    <row r="706" spans="1:15" s="71" customFormat="1" ht="16.5" customHeight="1" outlineLevel="1" x14ac:dyDescent="0.2">
      <c r="A706" s="60" t="s">
        <v>633</v>
      </c>
      <c r="B706" s="109">
        <v>42779</v>
      </c>
      <c r="C706" s="110"/>
      <c r="D706" s="63" t="str">
        <f>VLOOKUP(O706,[6]Consolidado!$B:$E,4,FALSE)</f>
        <v>Finalizada</v>
      </c>
      <c r="E706" s="111" t="s">
        <v>31</v>
      </c>
      <c r="F706" s="112" t="s">
        <v>113</v>
      </c>
      <c r="G706" s="113">
        <v>10</v>
      </c>
      <c r="H706" s="107">
        <v>29.282885486141051</v>
      </c>
      <c r="I706" s="85">
        <v>292.82885486141049</v>
      </c>
      <c r="J706" s="114">
        <v>29.556899999999999</v>
      </c>
      <c r="K706" s="85">
        <f t="shared" si="14"/>
        <v>9.9072925395224303</v>
      </c>
      <c r="L706" s="68" t="str">
        <f>VLOOKUP(O706,[6]Consolidado!$B:$E,2,FALSE)</f>
        <v>Dave Jacoby</v>
      </c>
      <c r="M706" s="69" t="str">
        <f>VLOOKUP(O706,[6]Consolidado!$B:$E,3,FALSE)</f>
        <v>Executive Lounger Bermuda Chair</v>
      </c>
      <c r="N706" s="70" t="str">
        <f>VLOOKUP(O706,[6]Consolidado!$B:$H,7,FALSE)</f>
        <v>Febrero</v>
      </c>
      <c r="O706" s="110">
        <v>120</v>
      </c>
    </row>
    <row r="707" spans="1:15" s="71" customFormat="1" ht="16.5" customHeight="1" outlineLevel="1" x14ac:dyDescent="0.2">
      <c r="A707" s="60" t="s">
        <v>633</v>
      </c>
      <c r="B707" s="109">
        <v>42781</v>
      </c>
      <c r="C707" s="110"/>
      <c r="D707" s="63" t="str">
        <f>VLOOKUP(O707,[6]Consolidado!$B:$E,4,FALSE)</f>
        <v>Finalizada</v>
      </c>
      <c r="E707" s="111" t="s">
        <v>25</v>
      </c>
      <c r="F707" s="112" t="s">
        <v>254</v>
      </c>
      <c r="G707" s="113">
        <v>0.25</v>
      </c>
      <c r="H707" s="107">
        <v>333.09515079181284</v>
      </c>
      <c r="I707" s="85">
        <v>83.27378769795321</v>
      </c>
      <c r="J707" s="114">
        <v>29.556899999999999</v>
      </c>
      <c r="K707" s="85">
        <f t="shared" si="14"/>
        <v>2.8174060100332992</v>
      </c>
      <c r="L707" s="68" t="str">
        <f>VLOOKUP(O707,[6]Consolidado!$B:$E,2,FALSE)</f>
        <v>Dave Jacoby</v>
      </c>
      <c r="M707" s="69" t="str">
        <f>VLOOKUP(O707,[6]Consolidado!$B:$E,3,FALSE)</f>
        <v>Executive Lounger Bermuda Chair</v>
      </c>
      <c r="N707" s="70" t="str">
        <f>VLOOKUP(O707,[6]Consolidado!$B:$H,7,FALSE)</f>
        <v>Febrero</v>
      </c>
      <c r="O707" s="110">
        <v>120</v>
      </c>
    </row>
    <row r="708" spans="1:15" s="71" customFormat="1" ht="16.5" customHeight="1" outlineLevel="1" x14ac:dyDescent="0.2">
      <c r="A708" s="60" t="s">
        <v>633</v>
      </c>
      <c r="B708" s="109">
        <v>42781</v>
      </c>
      <c r="C708" s="110"/>
      <c r="D708" s="63" t="str">
        <f>VLOOKUP(O708,[6]Consolidado!$B:$E,4,FALSE)</f>
        <v>Finalizada</v>
      </c>
      <c r="E708" s="111" t="s">
        <v>25</v>
      </c>
      <c r="F708" s="112" t="s">
        <v>108</v>
      </c>
      <c r="G708" s="113">
        <v>0.15625</v>
      </c>
      <c r="H708" s="107">
        <v>786.43809534108379</v>
      </c>
      <c r="I708" s="85">
        <v>122.88095239704434</v>
      </c>
      <c r="J708" s="114">
        <v>29.556899999999999</v>
      </c>
      <c r="K708" s="85">
        <f t="shared" si="14"/>
        <v>4.157437092423236</v>
      </c>
      <c r="L708" s="68" t="str">
        <f>VLOOKUP(O708,[6]Consolidado!$B:$E,2,FALSE)</f>
        <v>Dave Jacoby</v>
      </c>
      <c r="M708" s="69" t="str">
        <f>VLOOKUP(O708,[6]Consolidado!$B:$E,3,FALSE)</f>
        <v>Executive Lounger Bermuda Chair</v>
      </c>
      <c r="N708" s="70" t="str">
        <f>VLOOKUP(O708,[6]Consolidado!$B:$H,7,FALSE)</f>
        <v>Febrero</v>
      </c>
      <c r="O708" s="110">
        <v>120</v>
      </c>
    </row>
    <row r="709" spans="1:15" s="71" customFormat="1" ht="16.5" customHeight="1" outlineLevel="1" x14ac:dyDescent="0.2">
      <c r="A709" s="60" t="s">
        <v>633</v>
      </c>
      <c r="B709" s="109">
        <v>42781</v>
      </c>
      <c r="C709" s="110"/>
      <c r="D709" s="63" t="str">
        <f>VLOOKUP(O709,[6]Consolidado!$B:$E,4,FALSE)</f>
        <v>Finalizada</v>
      </c>
      <c r="E709" s="111" t="s">
        <v>25</v>
      </c>
      <c r="F709" s="112" t="s">
        <v>110</v>
      </c>
      <c r="G709" s="113">
        <v>0.125</v>
      </c>
      <c r="H709" s="107">
        <v>1315.93</v>
      </c>
      <c r="I709" s="85">
        <v>164.49125000000001</v>
      </c>
      <c r="J709" s="114">
        <v>29.556899999999999</v>
      </c>
      <c r="K709" s="85">
        <f t="shared" si="14"/>
        <v>5.565240265386425</v>
      </c>
      <c r="L709" s="68" t="str">
        <f>VLOOKUP(O709,[6]Consolidado!$B:$E,2,FALSE)</f>
        <v>Dave Jacoby</v>
      </c>
      <c r="M709" s="69" t="str">
        <f>VLOOKUP(O709,[6]Consolidado!$B:$E,3,FALSE)</f>
        <v>Executive Lounger Bermuda Chair</v>
      </c>
      <c r="N709" s="70" t="str">
        <f>VLOOKUP(O709,[6]Consolidado!$B:$H,7,FALSE)</f>
        <v>Febrero</v>
      </c>
      <c r="O709" s="110">
        <v>120</v>
      </c>
    </row>
    <row r="710" spans="1:15" s="71" customFormat="1" ht="16.5" customHeight="1" outlineLevel="1" x14ac:dyDescent="0.2">
      <c r="A710" s="60" t="s">
        <v>633</v>
      </c>
      <c r="B710" s="109">
        <v>42781</v>
      </c>
      <c r="C710" s="110"/>
      <c r="D710" s="63" t="str">
        <f>VLOOKUP(O710,[6]Consolidado!$B:$E,4,FALSE)</f>
        <v>Finalizada</v>
      </c>
      <c r="E710" s="111" t="s">
        <v>25</v>
      </c>
      <c r="F710" s="112" t="s">
        <v>119</v>
      </c>
      <c r="G710" s="113">
        <v>0.125</v>
      </c>
      <c r="H710" s="107">
        <v>619.4</v>
      </c>
      <c r="I710" s="85">
        <v>77.424999999999997</v>
      </c>
      <c r="J710" s="114">
        <v>29.556899999999999</v>
      </c>
      <c r="K710" s="85">
        <f t="shared" si="14"/>
        <v>2.6195236983580821</v>
      </c>
      <c r="L710" s="68" t="str">
        <f>VLOOKUP(O710,[6]Consolidado!$B:$E,2,FALSE)</f>
        <v>Dave Jacoby</v>
      </c>
      <c r="M710" s="69" t="str">
        <f>VLOOKUP(O710,[6]Consolidado!$B:$E,3,FALSE)</f>
        <v>Executive Lounger Bermuda Chair</v>
      </c>
      <c r="N710" s="70" t="str">
        <f>VLOOKUP(O710,[6]Consolidado!$B:$H,7,FALSE)</f>
        <v>Febrero</v>
      </c>
      <c r="O710" s="110">
        <v>120</v>
      </c>
    </row>
    <row r="711" spans="1:15" s="71" customFormat="1" ht="16.5" customHeight="1" outlineLevel="1" x14ac:dyDescent="0.2">
      <c r="A711" s="60" t="s">
        <v>633</v>
      </c>
      <c r="B711" s="109">
        <v>42781</v>
      </c>
      <c r="C711" s="110"/>
      <c r="D711" s="63" t="str">
        <f>VLOOKUP(O711,[6]Consolidado!$B:$E,4,FALSE)</f>
        <v>Finalizada</v>
      </c>
      <c r="E711" s="111" t="s">
        <v>25</v>
      </c>
      <c r="F711" s="112" t="s">
        <v>109</v>
      </c>
      <c r="G711" s="113">
        <v>9.375E-2</v>
      </c>
      <c r="H711" s="107">
        <v>1198.7236014927405</v>
      </c>
      <c r="I711" s="85">
        <v>112.38033763994443</v>
      </c>
      <c r="J711" s="114">
        <v>29.556899999999999</v>
      </c>
      <c r="K711" s="85">
        <f t="shared" si="14"/>
        <v>3.8021692951542425</v>
      </c>
      <c r="L711" s="68" t="str">
        <f>VLOOKUP(O711,[6]Consolidado!$B:$E,2,FALSE)</f>
        <v>Dave Jacoby</v>
      </c>
      <c r="M711" s="69" t="str">
        <f>VLOOKUP(O711,[6]Consolidado!$B:$E,3,FALSE)</f>
        <v>Executive Lounger Bermuda Chair</v>
      </c>
      <c r="N711" s="70" t="str">
        <f>VLOOKUP(O711,[6]Consolidado!$B:$H,7,FALSE)</f>
        <v>Febrero</v>
      </c>
      <c r="O711" s="110">
        <v>120</v>
      </c>
    </row>
    <row r="712" spans="1:15" s="71" customFormat="1" ht="16.5" customHeight="1" outlineLevel="1" x14ac:dyDescent="0.2">
      <c r="A712" s="60" t="s">
        <v>633</v>
      </c>
      <c r="B712" s="109">
        <v>42781</v>
      </c>
      <c r="C712" s="110"/>
      <c r="D712" s="63" t="str">
        <f>VLOOKUP(O712,[6]Consolidado!$B:$E,4,FALSE)</f>
        <v>Finalizada</v>
      </c>
      <c r="E712" s="111" t="s">
        <v>33</v>
      </c>
      <c r="F712" s="112" t="s">
        <v>90</v>
      </c>
      <c r="G712" s="113">
        <v>7.2</v>
      </c>
      <c r="H712" s="107">
        <v>3.2611291815692511</v>
      </c>
      <c r="I712" s="85">
        <v>23.48013010729861</v>
      </c>
      <c r="J712" s="114">
        <v>29.556899999999999</v>
      </c>
      <c r="K712" s="85">
        <f t="shared" si="14"/>
        <v>0.79440435591346215</v>
      </c>
      <c r="L712" s="68" t="str">
        <f>VLOOKUP(O712,[6]Consolidado!$B:$E,2,FALSE)</f>
        <v>Dave Jacoby</v>
      </c>
      <c r="M712" s="69" t="str">
        <f>VLOOKUP(O712,[6]Consolidado!$B:$E,3,FALSE)</f>
        <v>Executive Lounger Bermuda Chair</v>
      </c>
      <c r="N712" s="70" t="str">
        <f>VLOOKUP(O712,[6]Consolidado!$B:$H,7,FALSE)</f>
        <v>Febrero</v>
      </c>
      <c r="O712" s="110">
        <v>120</v>
      </c>
    </row>
    <row r="713" spans="1:15" s="71" customFormat="1" ht="16.5" customHeight="1" outlineLevel="1" x14ac:dyDescent="0.2">
      <c r="A713" s="60" t="s">
        <v>633</v>
      </c>
      <c r="B713" s="109">
        <v>42774</v>
      </c>
      <c r="C713" s="110"/>
      <c r="D713" s="63" t="str">
        <f>VLOOKUP(O713,[6]Consolidado!$B:$E,4,FALSE)</f>
        <v>Finalizada</v>
      </c>
      <c r="E713" s="111" t="s">
        <v>51</v>
      </c>
      <c r="F713" s="112" t="s">
        <v>639</v>
      </c>
      <c r="G713" s="113">
        <v>2</v>
      </c>
      <c r="H713" s="107">
        <v>361.69</v>
      </c>
      <c r="I713" s="85">
        <v>723.38</v>
      </c>
      <c r="J713" s="114">
        <v>29.556899999999999</v>
      </c>
      <c r="K713" s="85">
        <f t="shared" si="14"/>
        <v>24.474149860100351</v>
      </c>
      <c r="L713" s="68" t="str">
        <f>VLOOKUP(O713,[6]Consolidado!$B:$E,2,FALSE)</f>
        <v>Dave Jacoby</v>
      </c>
      <c r="M713" s="69" t="str">
        <f>VLOOKUP(O713,[6]Consolidado!$B:$E,3,FALSE)</f>
        <v>Conference table</v>
      </c>
      <c r="N713" s="70" t="str">
        <f>VLOOKUP(O713,[6]Consolidado!$B:$H,7,FALSE)</f>
        <v>Febrero</v>
      </c>
      <c r="O713" s="110">
        <v>122</v>
      </c>
    </row>
    <row r="714" spans="1:15" s="71" customFormat="1" ht="16.5" customHeight="1" outlineLevel="1" x14ac:dyDescent="0.2">
      <c r="A714" s="60" t="s">
        <v>633</v>
      </c>
      <c r="B714" s="109">
        <v>42776</v>
      </c>
      <c r="C714" s="110"/>
      <c r="D714" s="63" t="str">
        <f>VLOOKUP(O714,[6]Consolidado!$B:$E,4,FALSE)</f>
        <v>Finalizada</v>
      </c>
      <c r="E714" s="111" t="s">
        <v>28</v>
      </c>
      <c r="F714" s="112" t="s">
        <v>106</v>
      </c>
      <c r="G714" s="113">
        <v>2</v>
      </c>
      <c r="H714" s="107">
        <v>470.51999999999992</v>
      </c>
      <c r="I714" s="85">
        <v>941.03999999999985</v>
      </c>
      <c r="J714" s="114">
        <v>29.556899999999999</v>
      </c>
      <c r="K714" s="85">
        <f t="shared" si="14"/>
        <v>31.838250966779327</v>
      </c>
      <c r="L714" s="68" t="str">
        <f>VLOOKUP(O714,[6]Consolidado!$B:$E,2,FALSE)</f>
        <v>Dave Jacoby</v>
      </c>
      <c r="M714" s="69" t="str">
        <f>VLOOKUP(O714,[6]Consolidado!$B:$E,3,FALSE)</f>
        <v>Conference table</v>
      </c>
      <c r="N714" s="70" t="str">
        <f>VLOOKUP(O714,[6]Consolidado!$B:$H,7,FALSE)</f>
        <v>Febrero</v>
      </c>
      <c r="O714" s="110">
        <v>122</v>
      </c>
    </row>
    <row r="715" spans="1:15" s="71" customFormat="1" ht="16.5" customHeight="1" outlineLevel="1" x14ac:dyDescent="0.2">
      <c r="A715" s="60" t="s">
        <v>633</v>
      </c>
      <c r="B715" s="109">
        <v>42776</v>
      </c>
      <c r="C715" s="110"/>
      <c r="D715" s="63" t="str">
        <f>VLOOKUP(O715,[6]Consolidado!$B:$E,4,FALSE)</f>
        <v>Finalizada</v>
      </c>
      <c r="E715" s="111" t="s">
        <v>40</v>
      </c>
      <c r="F715" s="112" t="s">
        <v>107</v>
      </c>
      <c r="G715" s="113">
        <v>134</v>
      </c>
      <c r="H715" s="107">
        <v>0.21613590382408615</v>
      </c>
      <c r="I715" s="85">
        <v>28.962211112427543</v>
      </c>
      <c r="J715" s="114">
        <v>29.556899999999999</v>
      </c>
      <c r="K715" s="85">
        <f t="shared" si="14"/>
        <v>0.97987986265229254</v>
      </c>
      <c r="L715" s="68" t="str">
        <f>VLOOKUP(O715,[6]Consolidado!$B:$E,2,FALSE)</f>
        <v>Dave Jacoby</v>
      </c>
      <c r="M715" s="69" t="str">
        <f>VLOOKUP(O715,[6]Consolidado!$B:$E,3,FALSE)</f>
        <v>Conference table</v>
      </c>
      <c r="N715" s="70" t="str">
        <f>VLOOKUP(O715,[6]Consolidado!$B:$H,7,FALSE)</f>
        <v>Febrero</v>
      </c>
      <c r="O715" s="110">
        <v>122</v>
      </c>
    </row>
    <row r="716" spans="1:15" s="71" customFormat="1" ht="16.5" customHeight="1" outlineLevel="1" x14ac:dyDescent="0.2">
      <c r="A716" s="60" t="s">
        <v>633</v>
      </c>
      <c r="B716" s="109">
        <v>42779</v>
      </c>
      <c r="C716" s="110"/>
      <c r="D716" s="63" t="str">
        <f>VLOOKUP(O716,[6]Consolidado!$B:$E,4,FALSE)</f>
        <v>Finalizada</v>
      </c>
      <c r="E716" s="111" t="s">
        <v>31</v>
      </c>
      <c r="F716" s="112" t="s">
        <v>113</v>
      </c>
      <c r="G716" s="113">
        <v>15</v>
      </c>
      <c r="H716" s="107">
        <v>29.282885486141051</v>
      </c>
      <c r="I716" s="85">
        <v>439.24328229211579</v>
      </c>
      <c r="J716" s="114">
        <v>29.556899999999999</v>
      </c>
      <c r="K716" s="85">
        <f t="shared" si="14"/>
        <v>14.860938809283647</v>
      </c>
      <c r="L716" s="68" t="str">
        <f>VLOOKUP(O716,[6]Consolidado!$B:$E,2,FALSE)</f>
        <v>Dave Jacoby</v>
      </c>
      <c r="M716" s="69" t="str">
        <f>VLOOKUP(O716,[6]Consolidado!$B:$E,3,FALSE)</f>
        <v>Conference table</v>
      </c>
      <c r="N716" s="70" t="str">
        <f>VLOOKUP(O716,[6]Consolidado!$B:$H,7,FALSE)</f>
        <v>Febrero</v>
      </c>
      <c r="O716" s="110">
        <v>122</v>
      </c>
    </row>
    <row r="717" spans="1:15" s="71" customFormat="1" ht="16.5" customHeight="1" outlineLevel="1" x14ac:dyDescent="0.2">
      <c r="A717" s="60" t="s">
        <v>633</v>
      </c>
      <c r="B717" s="109">
        <v>42781</v>
      </c>
      <c r="C717" s="110"/>
      <c r="D717" s="63" t="str">
        <f>VLOOKUP(O717,[6]Consolidado!$B:$E,4,FALSE)</f>
        <v>Finalizada</v>
      </c>
      <c r="E717" s="111" t="s">
        <v>25</v>
      </c>
      <c r="F717" s="112" t="s">
        <v>108</v>
      </c>
      <c r="G717" s="113">
        <v>0.1875</v>
      </c>
      <c r="H717" s="107">
        <v>786.43809534108379</v>
      </c>
      <c r="I717" s="85">
        <v>147.45714287645322</v>
      </c>
      <c r="J717" s="114">
        <v>29.556899999999999</v>
      </c>
      <c r="K717" s="85">
        <f t="shared" si="14"/>
        <v>4.9889245109078839</v>
      </c>
      <c r="L717" s="68" t="str">
        <f>VLOOKUP(O717,[6]Consolidado!$B:$E,2,FALSE)</f>
        <v>Dave Jacoby</v>
      </c>
      <c r="M717" s="69" t="str">
        <f>VLOOKUP(O717,[6]Consolidado!$B:$E,3,FALSE)</f>
        <v>Conference table</v>
      </c>
      <c r="N717" s="70" t="str">
        <f>VLOOKUP(O717,[6]Consolidado!$B:$H,7,FALSE)</f>
        <v>Febrero</v>
      </c>
      <c r="O717" s="110">
        <v>122</v>
      </c>
    </row>
    <row r="718" spans="1:15" s="71" customFormat="1" ht="16.5" customHeight="1" outlineLevel="1" x14ac:dyDescent="0.2">
      <c r="A718" s="60" t="s">
        <v>633</v>
      </c>
      <c r="B718" s="109">
        <v>42781</v>
      </c>
      <c r="C718" s="110"/>
      <c r="D718" s="63" t="str">
        <f>VLOOKUP(O718,[6]Consolidado!$B:$E,4,FALSE)</f>
        <v>Finalizada</v>
      </c>
      <c r="E718" s="111" t="s">
        <v>25</v>
      </c>
      <c r="F718" s="112" t="s">
        <v>109</v>
      </c>
      <c r="G718" s="113">
        <v>0.1875</v>
      </c>
      <c r="H718" s="107">
        <v>1198.7236014927405</v>
      </c>
      <c r="I718" s="85">
        <v>224.76067527988886</v>
      </c>
      <c r="J718" s="114">
        <v>29.556899999999999</v>
      </c>
      <c r="K718" s="85">
        <f t="shared" si="14"/>
        <v>7.604338590308485</v>
      </c>
      <c r="L718" s="68" t="str">
        <f>VLOOKUP(O718,[6]Consolidado!$B:$E,2,FALSE)</f>
        <v>Dave Jacoby</v>
      </c>
      <c r="M718" s="69" t="str">
        <f>VLOOKUP(O718,[6]Consolidado!$B:$E,3,FALSE)</f>
        <v>Conference table</v>
      </c>
      <c r="N718" s="70" t="str">
        <f>VLOOKUP(O718,[6]Consolidado!$B:$H,7,FALSE)</f>
        <v>Febrero</v>
      </c>
      <c r="O718" s="110">
        <v>122</v>
      </c>
    </row>
    <row r="719" spans="1:15" s="71" customFormat="1" ht="16.5" customHeight="1" outlineLevel="1" x14ac:dyDescent="0.2">
      <c r="A719" s="60" t="s">
        <v>633</v>
      </c>
      <c r="B719" s="109">
        <v>42781</v>
      </c>
      <c r="C719" s="110"/>
      <c r="D719" s="63" t="str">
        <f>VLOOKUP(O719,[6]Consolidado!$B:$E,4,FALSE)</f>
        <v>Finalizada</v>
      </c>
      <c r="E719" s="111" t="s">
        <v>25</v>
      </c>
      <c r="F719" s="112" t="s">
        <v>110</v>
      </c>
      <c r="G719" s="113">
        <v>0.21875</v>
      </c>
      <c r="H719" s="107">
        <v>1315.93</v>
      </c>
      <c r="I719" s="85">
        <v>287.85968750000001</v>
      </c>
      <c r="J719" s="114">
        <v>29.556899999999999</v>
      </c>
      <c r="K719" s="85">
        <f t="shared" si="14"/>
        <v>9.7391704644262429</v>
      </c>
      <c r="L719" s="68" t="str">
        <f>VLOOKUP(O719,[6]Consolidado!$B:$E,2,FALSE)</f>
        <v>Dave Jacoby</v>
      </c>
      <c r="M719" s="69" t="str">
        <f>VLOOKUP(O719,[6]Consolidado!$B:$E,3,FALSE)</f>
        <v>Conference table</v>
      </c>
      <c r="N719" s="70" t="str">
        <f>VLOOKUP(O719,[6]Consolidado!$B:$H,7,FALSE)</f>
        <v>Febrero</v>
      </c>
      <c r="O719" s="110">
        <v>122</v>
      </c>
    </row>
    <row r="720" spans="1:15" s="71" customFormat="1" ht="16.5" customHeight="1" outlineLevel="1" x14ac:dyDescent="0.2">
      <c r="A720" s="60" t="s">
        <v>633</v>
      </c>
      <c r="B720" s="109">
        <v>42781</v>
      </c>
      <c r="C720" s="110"/>
      <c r="D720" s="63" t="str">
        <f>VLOOKUP(O720,[6]Consolidado!$B:$E,4,FALSE)</f>
        <v>Finalizada</v>
      </c>
      <c r="E720" s="111" t="s">
        <v>25</v>
      </c>
      <c r="F720" s="112" t="s">
        <v>119</v>
      </c>
      <c r="G720" s="113">
        <v>0.21875</v>
      </c>
      <c r="H720" s="107">
        <v>619.4</v>
      </c>
      <c r="I720" s="85">
        <v>135.49375000000001</v>
      </c>
      <c r="J720" s="114">
        <v>29.556899999999999</v>
      </c>
      <c r="K720" s="85">
        <f t="shared" si="14"/>
        <v>4.5841664721266442</v>
      </c>
      <c r="L720" s="68" t="str">
        <f>VLOOKUP(O720,[6]Consolidado!$B:$E,2,FALSE)</f>
        <v>Dave Jacoby</v>
      </c>
      <c r="M720" s="69" t="str">
        <f>VLOOKUP(O720,[6]Consolidado!$B:$E,3,FALSE)</f>
        <v>Conference table</v>
      </c>
      <c r="N720" s="70" t="str">
        <f>VLOOKUP(O720,[6]Consolidado!$B:$H,7,FALSE)</f>
        <v>Febrero</v>
      </c>
      <c r="O720" s="110">
        <v>122</v>
      </c>
    </row>
    <row r="721" spans="1:15" s="71" customFormat="1" ht="16.5" customHeight="1" outlineLevel="1" x14ac:dyDescent="0.2">
      <c r="A721" s="60" t="s">
        <v>633</v>
      </c>
      <c r="B721" s="109">
        <v>42781</v>
      </c>
      <c r="C721" s="110"/>
      <c r="D721" s="63" t="str">
        <f>VLOOKUP(O721,[6]Consolidado!$B:$E,4,FALSE)</f>
        <v>Finalizada</v>
      </c>
      <c r="E721" s="111" t="s">
        <v>25</v>
      </c>
      <c r="F721" s="112" t="s">
        <v>114</v>
      </c>
      <c r="G721" s="113">
        <v>0.15625</v>
      </c>
      <c r="H721" s="107">
        <v>942.3399999999998</v>
      </c>
      <c r="I721" s="85">
        <v>147.24062499999997</v>
      </c>
      <c r="J721" s="114">
        <v>29.556899999999999</v>
      </c>
      <c r="K721" s="85">
        <f t="shared" si="14"/>
        <v>4.9815990513213491</v>
      </c>
      <c r="L721" s="68" t="str">
        <f>VLOOKUP(O721,[6]Consolidado!$B:$E,2,FALSE)</f>
        <v>Dave Jacoby</v>
      </c>
      <c r="M721" s="69" t="str">
        <f>VLOOKUP(O721,[6]Consolidado!$B:$E,3,FALSE)</f>
        <v>Conference table</v>
      </c>
      <c r="N721" s="70" t="str">
        <f>VLOOKUP(O721,[6]Consolidado!$B:$H,7,FALSE)</f>
        <v>Febrero</v>
      </c>
      <c r="O721" s="110">
        <v>122</v>
      </c>
    </row>
    <row r="722" spans="1:15" s="71" customFormat="1" ht="16.5" customHeight="1" outlineLevel="1" x14ac:dyDescent="0.2">
      <c r="A722" s="60" t="s">
        <v>633</v>
      </c>
      <c r="B722" s="109">
        <v>42781</v>
      </c>
      <c r="C722" s="110"/>
      <c r="D722" s="63" t="str">
        <f>VLOOKUP(O722,[6]Consolidado!$B:$E,4,FALSE)</f>
        <v>Finalizada</v>
      </c>
      <c r="E722" s="111" t="s">
        <v>25</v>
      </c>
      <c r="F722" s="112" t="s">
        <v>193</v>
      </c>
      <c r="G722" s="113">
        <v>0.21875</v>
      </c>
      <c r="H722" s="107">
        <v>755.57</v>
      </c>
      <c r="I722" s="85">
        <v>165.28093750000002</v>
      </c>
      <c r="J722" s="114">
        <v>29.556899999999999</v>
      </c>
      <c r="K722" s="85">
        <f t="shared" si="14"/>
        <v>5.5919578000399239</v>
      </c>
      <c r="L722" s="68" t="str">
        <f>VLOOKUP(O722,[6]Consolidado!$B:$E,2,FALSE)</f>
        <v>Dave Jacoby</v>
      </c>
      <c r="M722" s="69" t="str">
        <f>VLOOKUP(O722,[6]Consolidado!$B:$E,3,FALSE)</f>
        <v>Conference table</v>
      </c>
      <c r="N722" s="70" t="str">
        <f>VLOOKUP(O722,[6]Consolidado!$B:$H,7,FALSE)</f>
        <v>Febrero</v>
      </c>
      <c r="O722" s="110">
        <v>122</v>
      </c>
    </row>
    <row r="723" spans="1:15" s="71" customFormat="1" ht="16.5" customHeight="1" outlineLevel="1" x14ac:dyDescent="0.2">
      <c r="A723" s="60" t="s">
        <v>633</v>
      </c>
      <c r="B723" s="109">
        <v>42781</v>
      </c>
      <c r="C723" s="110"/>
      <c r="D723" s="63" t="str">
        <f>VLOOKUP(O723,[6]Consolidado!$B:$E,4,FALSE)</f>
        <v>Finalizada</v>
      </c>
      <c r="E723" s="111" t="s">
        <v>25</v>
      </c>
      <c r="F723" s="112" t="s">
        <v>99</v>
      </c>
      <c r="G723" s="113">
        <v>0.3125</v>
      </c>
      <c r="H723" s="107">
        <v>332.53741935483873</v>
      </c>
      <c r="I723" s="85">
        <v>103.9179435483871</v>
      </c>
      <c r="J723" s="114">
        <v>29.556899999999999</v>
      </c>
      <c r="K723" s="85">
        <f t="shared" si="14"/>
        <v>3.5158607143640608</v>
      </c>
      <c r="L723" s="68" t="str">
        <f>VLOOKUP(O723,[6]Consolidado!$B:$E,2,FALSE)</f>
        <v>Dave Jacoby</v>
      </c>
      <c r="M723" s="69" t="str">
        <f>VLOOKUP(O723,[6]Consolidado!$B:$E,3,FALSE)</f>
        <v>Conference table</v>
      </c>
      <c r="N723" s="70" t="str">
        <f>VLOOKUP(O723,[6]Consolidado!$B:$H,7,FALSE)</f>
        <v>Febrero</v>
      </c>
      <c r="O723" s="110">
        <v>122</v>
      </c>
    </row>
    <row r="724" spans="1:15" s="71" customFormat="1" ht="16.5" customHeight="1" outlineLevel="1" x14ac:dyDescent="0.2">
      <c r="A724" s="60" t="s">
        <v>633</v>
      </c>
      <c r="B724" s="109">
        <v>42781</v>
      </c>
      <c r="C724" s="110"/>
      <c r="D724" s="63" t="str">
        <f>VLOOKUP(O724,[6]Consolidado!$B:$E,4,FALSE)</f>
        <v>Finalizada</v>
      </c>
      <c r="E724" s="111" t="s">
        <v>25</v>
      </c>
      <c r="F724" s="112" t="s">
        <v>254</v>
      </c>
      <c r="G724" s="113">
        <v>0.375</v>
      </c>
      <c r="H724" s="107">
        <v>333.09515079181284</v>
      </c>
      <c r="I724" s="85">
        <v>124.91068154692982</v>
      </c>
      <c r="J724" s="114">
        <v>29.556899999999999</v>
      </c>
      <c r="K724" s="85">
        <f t="shared" si="14"/>
        <v>4.226109015049949</v>
      </c>
      <c r="L724" s="68" t="str">
        <f>VLOOKUP(O724,[6]Consolidado!$B:$E,2,FALSE)</f>
        <v>Dave Jacoby</v>
      </c>
      <c r="M724" s="69" t="str">
        <f>VLOOKUP(O724,[6]Consolidado!$B:$E,3,FALSE)</f>
        <v>Conference table</v>
      </c>
      <c r="N724" s="70" t="str">
        <f>VLOOKUP(O724,[6]Consolidado!$B:$H,7,FALSE)</f>
        <v>Febrero</v>
      </c>
      <c r="O724" s="110">
        <v>122</v>
      </c>
    </row>
    <row r="725" spans="1:15" s="71" customFormat="1" ht="16.5" customHeight="1" outlineLevel="1" x14ac:dyDescent="0.2">
      <c r="A725" s="60" t="s">
        <v>633</v>
      </c>
      <c r="B725" s="109">
        <v>42781</v>
      </c>
      <c r="C725" s="110"/>
      <c r="D725" s="63" t="str">
        <f>VLOOKUP(O725,[6]Consolidado!$B:$E,4,FALSE)</f>
        <v>Finalizada</v>
      </c>
      <c r="E725" s="111" t="s">
        <v>33</v>
      </c>
      <c r="F725" s="112" t="s">
        <v>90</v>
      </c>
      <c r="G725" s="113">
        <v>8.1</v>
      </c>
      <c r="H725" s="107">
        <v>3.2611291815692511</v>
      </c>
      <c r="I725" s="85">
        <v>26.415146370710932</v>
      </c>
      <c r="J725" s="114">
        <v>29.556899999999999</v>
      </c>
      <c r="K725" s="85">
        <f t="shared" si="14"/>
        <v>0.89370490040264483</v>
      </c>
      <c r="L725" s="68" t="str">
        <f>VLOOKUP(O725,[6]Consolidado!$B:$E,2,FALSE)</f>
        <v>Dave Jacoby</v>
      </c>
      <c r="M725" s="69" t="str">
        <f>VLOOKUP(O725,[6]Consolidado!$B:$E,3,FALSE)</f>
        <v>Conference table</v>
      </c>
      <c r="N725" s="70" t="str">
        <f>VLOOKUP(O725,[6]Consolidado!$B:$H,7,FALSE)</f>
        <v>Febrero</v>
      </c>
      <c r="O725" s="110">
        <v>122</v>
      </c>
    </row>
    <row r="726" spans="1:15" s="71" customFormat="1" ht="16.5" customHeight="1" outlineLevel="1" x14ac:dyDescent="0.2">
      <c r="A726" s="60" t="s">
        <v>633</v>
      </c>
      <c r="B726" s="109">
        <v>42767</v>
      </c>
      <c r="C726" s="110"/>
      <c r="D726" s="63" t="str">
        <f>VLOOKUP(O726,[6]Consolidado!$B:$E,4,FALSE)</f>
        <v>Finalizada</v>
      </c>
      <c r="E726" s="111" t="s">
        <v>25</v>
      </c>
      <c r="F726" s="112" t="s">
        <v>128</v>
      </c>
      <c r="G726" s="113">
        <v>0.1875</v>
      </c>
      <c r="H726" s="107">
        <v>719.3036127057627</v>
      </c>
      <c r="I726" s="85">
        <v>134.86942738233051</v>
      </c>
      <c r="J726" s="114">
        <v>29.556899999999999</v>
      </c>
      <c r="K726" s="85">
        <f t="shared" si="14"/>
        <v>4.5630437353826183</v>
      </c>
      <c r="L726" s="68" t="str">
        <f>VLOOKUP(O726,[6]Consolidado!$B:$E,2,FALSE)</f>
        <v>Commons Bar &amp; Restaurant</v>
      </c>
      <c r="M726" s="69" t="str">
        <f>VLOOKUP(O726,[6]Consolidado!$B:$E,3,FALSE)</f>
        <v>A10 Taps Surround</v>
      </c>
      <c r="N726" s="70" t="str">
        <f>VLOOKUP(O726,[6]Consolidado!$B:$H,7,FALSE)</f>
        <v>Febrero</v>
      </c>
      <c r="O726" s="110">
        <v>124</v>
      </c>
    </row>
    <row r="727" spans="1:15" s="71" customFormat="1" ht="16.5" customHeight="1" outlineLevel="1" x14ac:dyDescent="0.2">
      <c r="A727" s="60" t="s">
        <v>633</v>
      </c>
      <c r="B727" s="109">
        <v>42767</v>
      </c>
      <c r="C727" s="110"/>
      <c r="D727" s="63" t="str">
        <f>VLOOKUP(O727,[6]Consolidado!$B:$E,4,FALSE)</f>
        <v>Finalizada</v>
      </c>
      <c r="E727" s="111" t="s">
        <v>25</v>
      </c>
      <c r="F727" s="112" t="s">
        <v>138</v>
      </c>
      <c r="G727" s="113">
        <v>0.21875</v>
      </c>
      <c r="H727" s="107">
        <v>487.54177913928567</v>
      </c>
      <c r="I727" s="85">
        <v>106.64976418671874</v>
      </c>
      <c r="J727" s="114">
        <v>29.556899999999999</v>
      </c>
      <c r="K727" s="85">
        <f t="shared" si="14"/>
        <v>3.6082865316294588</v>
      </c>
      <c r="L727" s="68" t="str">
        <f>VLOOKUP(O727,[6]Consolidado!$B:$E,2,FALSE)</f>
        <v>Commons Bar &amp; Restaurant</v>
      </c>
      <c r="M727" s="69" t="str">
        <f>VLOOKUP(O727,[6]Consolidado!$B:$E,3,FALSE)</f>
        <v>A10 Taps Surround</v>
      </c>
      <c r="N727" s="70" t="str">
        <f>VLOOKUP(O727,[6]Consolidado!$B:$H,7,FALSE)</f>
        <v>Febrero</v>
      </c>
      <c r="O727" s="110">
        <v>124</v>
      </c>
    </row>
    <row r="728" spans="1:15" s="71" customFormat="1" ht="16.5" customHeight="1" outlineLevel="1" x14ac:dyDescent="0.2">
      <c r="A728" s="60" t="s">
        <v>633</v>
      </c>
      <c r="B728" s="109">
        <v>42767</v>
      </c>
      <c r="C728" s="110"/>
      <c r="D728" s="63" t="str">
        <f>VLOOKUP(O728,[6]Consolidado!$B:$E,4,FALSE)</f>
        <v>Finalizada</v>
      </c>
      <c r="E728" s="111" t="s">
        <v>33</v>
      </c>
      <c r="F728" s="112" t="s">
        <v>90</v>
      </c>
      <c r="G728" s="113">
        <v>10.8</v>
      </c>
      <c r="H728" s="107">
        <v>3.2611291815692511</v>
      </c>
      <c r="I728" s="85">
        <v>35.220195160947917</v>
      </c>
      <c r="J728" s="114">
        <v>29.556899999999999</v>
      </c>
      <c r="K728" s="85">
        <f t="shared" si="14"/>
        <v>1.1916065338701933</v>
      </c>
      <c r="L728" s="68" t="str">
        <f>VLOOKUP(O728,[6]Consolidado!$B:$E,2,FALSE)</f>
        <v>Commons Bar &amp; Restaurant</v>
      </c>
      <c r="M728" s="69" t="str">
        <f>VLOOKUP(O728,[6]Consolidado!$B:$E,3,FALSE)</f>
        <v>A10 Taps Surround</v>
      </c>
      <c r="N728" s="70" t="str">
        <f>VLOOKUP(O728,[6]Consolidado!$B:$H,7,FALSE)</f>
        <v>Febrero</v>
      </c>
      <c r="O728" s="110">
        <v>124</v>
      </c>
    </row>
    <row r="729" spans="1:15" s="71" customFormat="1" ht="16.5" customHeight="1" outlineLevel="1" x14ac:dyDescent="0.2">
      <c r="A729" s="60" t="s">
        <v>633</v>
      </c>
      <c r="B729" s="109">
        <v>42767</v>
      </c>
      <c r="C729" s="110"/>
      <c r="D729" s="63" t="str">
        <f>VLOOKUP(O729,[6]Consolidado!$B:$E,4,FALSE)</f>
        <v>Finalizada</v>
      </c>
      <c r="E729" s="111" t="s">
        <v>25</v>
      </c>
      <c r="F729" s="112" t="s">
        <v>128</v>
      </c>
      <c r="G729" s="113">
        <v>0.25</v>
      </c>
      <c r="H729" s="107">
        <v>719.3036127057627</v>
      </c>
      <c r="I729" s="85">
        <v>179.82590317644068</v>
      </c>
      <c r="J729" s="114">
        <v>29.556899999999999</v>
      </c>
      <c r="K729" s="85">
        <f t="shared" si="14"/>
        <v>6.0840583138434914</v>
      </c>
      <c r="L729" s="68" t="str">
        <f>VLOOKUP(O729,[6]Consolidado!$B:$E,2,FALSE)</f>
        <v>Commons Bar &amp; Restaurant</v>
      </c>
      <c r="M729" s="69" t="str">
        <f>VLOOKUP(O729,[6]Consolidado!$B:$E,3,FALSE)</f>
        <v>A3 Divider</v>
      </c>
      <c r="N729" s="70" t="str">
        <f>VLOOKUP(O729,[6]Consolidado!$B:$H,7,FALSE)</f>
        <v>Febrero</v>
      </c>
      <c r="O729" s="110">
        <v>125</v>
      </c>
    </row>
    <row r="730" spans="1:15" s="71" customFormat="1" ht="16.5" customHeight="1" outlineLevel="1" x14ac:dyDescent="0.2">
      <c r="A730" s="60" t="s">
        <v>633</v>
      </c>
      <c r="B730" s="109">
        <v>42767</v>
      </c>
      <c r="C730" s="110"/>
      <c r="D730" s="63" t="str">
        <f>VLOOKUP(O730,[6]Consolidado!$B:$E,4,FALSE)</f>
        <v>Finalizada</v>
      </c>
      <c r="E730" s="111" t="s">
        <v>25</v>
      </c>
      <c r="F730" s="112" t="s">
        <v>138</v>
      </c>
      <c r="G730" s="113">
        <v>0.25</v>
      </c>
      <c r="H730" s="107">
        <v>487.54177913928567</v>
      </c>
      <c r="I730" s="85">
        <v>121.88544478482142</v>
      </c>
      <c r="J730" s="114">
        <v>29.556899999999999</v>
      </c>
      <c r="K730" s="85">
        <f t="shared" si="14"/>
        <v>4.1237560361479524</v>
      </c>
      <c r="L730" s="68" t="str">
        <f>VLOOKUP(O730,[6]Consolidado!$B:$E,2,FALSE)</f>
        <v>Commons Bar &amp; Restaurant</v>
      </c>
      <c r="M730" s="69" t="str">
        <f>VLOOKUP(O730,[6]Consolidado!$B:$E,3,FALSE)</f>
        <v>A3 Divider</v>
      </c>
      <c r="N730" s="70" t="str">
        <f>VLOOKUP(O730,[6]Consolidado!$B:$H,7,FALSE)</f>
        <v>Febrero</v>
      </c>
      <c r="O730" s="110">
        <v>125</v>
      </c>
    </row>
    <row r="731" spans="1:15" s="71" customFormat="1" ht="16.5" customHeight="1" outlineLevel="1" x14ac:dyDescent="0.2">
      <c r="A731" s="60" t="s">
        <v>633</v>
      </c>
      <c r="B731" s="109">
        <v>42767</v>
      </c>
      <c r="C731" s="110"/>
      <c r="D731" s="63" t="str">
        <f>VLOOKUP(O731,[6]Consolidado!$B:$E,4,FALSE)</f>
        <v>Finalizada</v>
      </c>
      <c r="E731" s="111" t="s">
        <v>25</v>
      </c>
      <c r="F731" s="112" t="s">
        <v>201</v>
      </c>
      <c r="G731" s="113">
        <v>3.125E-2</v>
      </c>
      <c r="H731" s="107">
        <v>854.43999999999994</v>
      </c>
      <c r="I731" s="85">
        <v>26.701249999999998</v>
      </c>
      <c r="J731" s="114">
        <v>29.556899999999999</v>
      </c>
      <c r="K731" s="85">
        <f t="shared" si="14"/>
        <v>0.90338465806630597</v>
      </c>
      <c r="L731" s="68" t="str">
        <f>VLOOKUP(O731,[6]Consolidado!$B:$E,2,FALSE)</f>
        <v>Commons Bar &amp; Restaurant</v>
      </c>
      <c r="M731" s="69" t="str">
        <f>VLOOKUP(O731,[6]Consolidado!$B:$E,3,FALSE)</f>
        <v>A3 Divider</v>
      </c>
      <c r="N731" s="70" t="str">
        <f>VLOOKUP(O731,[6]Consolidado!$B:$H,7,FALSE)</f>
        <v>Febrero</v>
      </c>
      <c r="O731" s="110">
        <v>125</v>
      </c>
    </row>
    <row r="732" spans="1:15" s="71" customFormat="1" ht="16.5" customHeight="1" outlineLevel="1" x14ac:dyDescent="0.2">
      <c r="A732" s="60" t="s">
        <v>633</v>
      </c>
      <c r="B732" s="109">
        <v>42767</v>
      </c>
      <c r="C732" s="110"/>
      <c r="D732" s="63" t="str">
        <f>VLOOKUP(O732,[6]Consolidado!$B:$E,4,FALSE)</f>
        <v>Finalizada</v>
      </c>
      <c r="E732" s="111" t="s">
        <v>25</v>
      </c>
      <c r="F732" s="112" t="s">
        <v>109</v>
      </c>
      <c r="G732" s="113">
        <v>3.125E-2</v>
      </c>
      <c r="H732" s="107">
        <v>1198.7236014927405</v>
      </c>
      <c r="I732" s="85">
        <v>37.460112546648141</v>
      </c>
      <c r="J732" s="114">
        <v>29.556899999999999</v>
      </c>
      <c r="K732" s="85">
        <f t="shared" si="14"/>
        <v>1.2673897650514141</v>
      </c>
      <c r="L732" s="68" t="str">
        <f>VLOOKUP(O732,[6]Consolidado!$B:$E,2,FALSE)</f>
        <v>Commons Bar &amp; Restaurant</v>
      </c>
      <c r="M732" s="69" t="str">
        <f>VLOOKUP(O732,[6]Consolidado!$B:$E,3,FALSE)</f>
        <v>A3 Divider</v>
      </c>
      <c r="N732" s="70" t="str">
        <f>VLOOKUP(O732,[6]Consolidado!$B:$H,7,FALSE)</f>
        <v>Febrero</v>
      </c>
      <c r="O732" s="110">
        <v>125</v>
      </c>
    </row>
    <row r="733" spans="1:15" s="71" customFormat="1" ht="16.5" customHeight="1" outlineLevel="1" x14ac:dyDescent="0.2">
      <c r="A733" s="60" t="s">
        <v>633</v>
      </c>
      <c r="B733" s="109">
        <v>42767</v>
      </c>
      <c r="C733" s="110"/>
      <c r="D733" s="63" t="str">
        <f>VLOOKUP(O733,[6]Consolidado!$B:$E,4,FALSE)</f>
        <v>Finalizada</v>
      </c>
      <c r="E733" s="111" t="s">
        <v>25</v>
      </c>
      <c r="F733" s="112" t="s">
        <v>110</v>
      </c>
      <c r="G733" s="113">
        <v>3.125E-2</v>
      </c>
      <c r="H733" s="107">
        <v>1315.93</v>
      </c>
      <c r="I733" s="85">
        <v>41.122812500000002</v>
      </c>
      <c r="J733" s="114">
        <v>29.556899999999999</v>
      </c>
      <c r="K733" s="85">
        <f t="shared" si="14"/>
        <v>1.3913100663466063</v>
      </c>
      <c r="L733" s="68" t="str">
        <f>VLOOKUP(O733,[6]Consolidado!$B:$E,2,FALSE)</f>
        <v>Commons Bar &amp; Restaurant</v>
      </c>
      <c r="M733" s="69" t="str">
        <f>VLOOKUP(O733,[6]Consolidado!$B:$E,3,FALSE)</f>
        <v>A3 Divider</v>
      </c>
      <c r="N733" s="70" t="str">
        <f>VLOOKUP(O733,[6]Consolidado!$B:$H,7,FALSE)</f>
        <v>Febrero</v>
      </c>
      <c r="O733" s="110">
        <v>125</v>
      </c>
    </row>
    <row r="734" spans="1:15" s="71" customFormat="1" ht="16.5" customHeight="1" outlineLevel="1" x14ac:dyDescent="0.2">
      <c r="A734" s="60" t="s">
        <v>633</v>
      </c>
      <c r="B734" s="109">
        <v>42767</v>
      </c>
      <c r="C734" s="110"/>
      <c r="D734" s="63" t="str">
        <f>VLOOKUP(O734,[6]Consolidado!$B:$E,4,FALSE)</f>
        <v>Finalizada</v>
      </c>
      <c r="E734" s="111" t="s">
        <v>25</v>
      </c>
      <c r="F734" s="112" t="s">
        <v>119</v>
      </c>
      <c r="G734" s="113">
        <v>3.125E-2</v>
      </c>
      <c r="H734" s="107">
        <v>619.4</v>
      </c>
      <c r="I734" s="85">
        <v>19.356249999999999</v>
      </c>
      <c r="J734" s="114">
        <v>29.556899999999999</v>
      </c>
      <c r="K734" s="85">
        <f t="shared" si="14"/>
        <v>0.65488092458952052</v>
      </c>
      <c r="L734" s="68" t="str">
        <f>VLOOKUP(O734,[6]Consolidado!$B:$E,2,FALSE)</f>
        <v>Commons Bar &amp; Restaurant</v>
      </c>
      <c r="M734" s="69" t="str">
        <f>VLOOKUP(O734,[6]Consolidado!$B:$E,3,FALSE)</f>
        <v>A3 Divider</v>
      </c>
      <c r="N734" s="70" t="str">
        <f>VLOOKUP(O734,[6]Consolidado!$B:$H,7,FALSE)</f>
        <v>Febrero</v>
      </c>
      <c r="O734" s="110">
        <v>125</v>
      </c>
    </row>
    <row r="735" spans="1:15" s="71" customFormat="1" ht="16.5" customHeight="1" outlineLevel="1" x14ac:dyDescent="0.2">
      <c r="A735" s="60" t="s">
        <v>633</v>
      </c>
      <c r="B735" s="109">
        <v>42767</v>
      </c>
      <c r="C735" s="110"/>
      <c r="D735" s="63" t="str">
        <f>VLOOKUP(O735,[6]Consolidado!$B:$E,4,FALSE)</f>
        <v>Finalizada</v>
      </c>
      <c r="E735" s="111" t="s">
        <v>33</v>
      </c>
      <c r="F735" s="112" t="s">
        <v>90</v>
      </c>
      <c r="G735" s="113">
        <v>10.8</v>
      </c>
      <c r="H735" s="107">
        <v>3.2611291815692511</v>
      </c>
      <c r="I735" s="85">
        <v>35.220195160947917</v>
      </c>
      <c r="J735" s="114">
        <v>29.556899999999999</v>
      </c>
      <c r="K735" s="85">
        <f t="shared" si="14"/>
        <v>1.1916065338701933</v>
      </c>
      <c r="L735" s="68" t="str">
        <f>VLOOKUP(O735,[6]Consolidado!$B:$E,2,FALSE)</f>
        <v>Commons Bar &amp; Restaurant</v>
      </c>
      <c r="M735" s="69" t="str">
        <f>VLOOKUP(O735,[6]Consolidado!$B:$E,3,FALSE)</f>
        <v>A3 Divider</v>
      </c>
      <c r="N735" s="70" t="str">
        <f>VLOOKUP(O735,[6]Consolidado!$B:$H,7,FALSE)</f>
        <v>Febrero</v>
      </c>
      <c r="O735" s="110">
        <v>125</v>
      </c>
    </row>
    <row r="736" spans="1:15" s="71" customFormat="1" ht="16.5" customHeight="1" outlineLevel="1" x14ac:dyDescent="0.2">
      <c r="A736" s="60" t="s">
        <v>633</v>
      </c>
      <c r="B736" s="109">
        <v>42782</v>
      </c>
      <c r="C736" s="110"/>
      <c r="D736" s="63" t="str">
        <f>VLOOKUP(O736,[6]Consolidado!$B:$E,4,FALSE)</f>
        <v>Finalizada</v>
      </c>
      <c r="E736" s="111" t="s">
        <v>28</v>
      </c>
      <c r="F736" s="112" t="s">
        <v>106</v>
      </c>
      <c r="G736" s="113">
        <v>1</v>
      </c>
      <c r="H736" s="107">
        <v>470.51999999999992</v>
      </c>
      <c r="I736" s="85">
        <v>470.51999999999992</v>
      </c>
      <c r="J736" s="114">
        <v>29.556899999999999</v>
      </c>
      <c r="K736" s="85">
        <f t="shared" si="14"/>
        <v>15.919125483389664</v>
      </c>
      <c r="L736" s="68" t="str">
        <f>VLOOKUP(O736,[6]Consolidado!$B:$E,2,FALSE)</f>
        <v>Canoe Wesfield (DT Prototype)</v>
      </c>
      <c r="M736" s="69" t="str">
        <f>VLOOKUP(O736,[6]Consolidado!$B:$E,3,FALSE)</f>
        <v xml:space="preserve">CH-7 </v>
      </c>
      <c r="N736" s="70" t="str">
        <f>VLOOKUP(O736,[6]Consolidado!$B:$H,7,FALSE)</f>
        <v>Febrero</v>
      </c>
      <c r="O736" s="110">
        <v>126</v>
      </c>
    </row>
    <row r="737" spans="1:15" s="71" customFormat="1" ht="16.5" customHeight="1" outlineLevel="1" x14ac:dyDescent="0.2">
      <c r="A737" s="60" t="s">
        <v>633</v>
      </c>
      <c r="B737" s="109">
        <v>42782</v>
      </c>
      <c r="C737" s="110"/>
      <c r="D737" s="63" t="str">
        <f>VLOOKUP(O737,[6]Consolidado!$B:$E,4,FALSE)</f>
        <v>Finalizada</v>
      </c>
      <c r="E737" s="111" t="s">
        <v>40</v>
      </c>
      <c r="F737" s="112" t="s">
        <v>107</v>
      </c>
      <c r="G737" s="113">
        <v>50</v>
      </c>
      <c r="H737" s="107">
        <v>0.21613590382408615</v>
      </c>
      <c r="I737" s="85">
        <v>10.806795191204307</v>
      </c>
      <c r="J737" s="114">
        <v>29.556899999999999</v>
      </c>
      <c r="K737" s="85">
        <f t="shared" si="14"/>
        <v>0.36562681442249717</v>
      </c>
      <c r="L737" s="68" t="str">
        <f>VLOOKUP(O737,[6]Consolidado!$B:$E,2,FALSE)</f>
        <v>Canoe Wesfield (DT Prototype)</v>
      </c>
      <c r="M737" s="69" t="str">
        <f>VLOOKUP(O737,[6]Consolidado!$B:$E,3,FALSE)</f>
        <v xml:space="preserve">CH-7 </v>
      </c>
      <c r="N737" s="70" t="str">
        <f>VLOOKUP(O737,[6]Consolidado!$B:$H,7,FALSE)</f>
        <v>Febrero</v>
      </c>
      <c r="O737" s="110">
        <v>126</v>
      </c>
    </row>
    <row r="738" spans="1:15" s="71" customFormat="1" ht="16.5" customHeight="1" outlineLevel="1" x14ac:dyDescent="0.2">
      <c r="A738" s="60" t="s">
        <v>633</v>
      </c>
      <c r="B738" s="109">
        <v>42783</v>
      </c>
      <c r="C738" s="110"/>
      <c r="D738" s="63" t="str">
        <f>VLOOKUP(O738,[6]Consolidado!$B:$E,4,FALSE)</f>
        <v>Finalizada</v>
      </c>
      <c r="E738" s="111" t="s">
        <v>31</v>
      </c>
      <c r="F738" s="112" t="s">
        <v>113</v>
      </c>
      <c r="G738" s="113">
        <v>3.5</v>
      </c>
      <c r="H738" s="107">
        <v>29.282885486141051</v>
      </c>
      <c r="I738" s="85">
        <v>102.49009920149368</v>
      </c>
      <c r="J738" s="114">
        <v>29.556899999999999</v>
      </c>
      <c r="K738" s="85">
        <f t="shared" si="14"/>
        <v>3.4675523888328508</v>
      </c>
      <c r="L738" s="68" t="str">
        <f>VLOOKUP(O738,[6]Consolidado!$B:$E,2,FALSE)</f>
        <v>Canoe Wesfield (DT Prototype)</v>
      </c>
      <c r="M738" s="69" t="str">
        <f>VLOOKUP(O738,[6]Consolidado!$B:$E,3,FALSE)</f>
        <v xml:space="preserve">CH-7 </v>
      </c>
      <c r="N738" s="70" t="str">
        <f>VLOOKUP(O738,[6]Consolidado!$B:$H,7,FALSE)</f>
        <v>Febrero</v>
      </c>
      <c r="O738" s="110">
        <v>126</v>
      </c>
    </row>
    <row r="739" spans="1:15" s="71" customFormat="1" ht="16.5" customHeight="1" outlineLevel="1" x14ac:dyDescent="0.2">
      <c r="A739" s="60" t="s">
        <v>633</v>
      </c>
      <c r="B739" s="109">
        <v>42783</v>
      </c>
      <c r="C739" s="110"/>
      <c r="D739" s="63" t="str">
        <f>VLOOKUP(O739,[6]Consolidado!$B:$E,4,FALSE)</f>
        <v>Finalizada</v>
      </c>
      <c r="E739" s="111" t="s">
        <v>33</v>
      </c>
      <c r="F739" s="112" t="s">
        <v>34</v>
      </c>
      <c r="G739" s="113">
        <v>1</v>
      </c>
      <c r="H739" s="107">
        <v>41.916666666666664</v>
      </c>
      <c r="I739" s="85">
        <v>41.916666666666664</v>
      </c>
      <c r="J739" s="114">
        <v>29.556899999999999</v>
      </c>
      <c r="K739" s="85">
        <f t="shared" si="14"/>
        <v>1.4181685720311219</v>
      </c>
      <c r="L739" s="68" t="str">
        <f>VLOOKUP(O739,[6]Consolidado!$B:$E,2,FALSE)</f>
        <v>Canoe Wesfield (DT Prototype)</v>
      </c>
      <c r="M739" s="69" t="str">
        <f>VLOOKUP(O739,[6]Consolidado!$B:$E,3,FALSE)</f>
        <v xml:space="preserve">CH-7 </v>
      </c>
      <c r="N739" s="70" t="str">
        <f>VLOOKUP(O739,[6]Consolidado!$B:$H,7,FALSE)</f>
        <v>Febrero</v>
      </c>
      <c r="O739" s="110">
        <v>126</v>
      </c>
    </row>
    <row r="740" spans="1:15" s="71" customFormat="1" ht="16.5" customHeight="1" outlineLevel="1" x14ac:dyDescent="0.2">
      <c r="A740" s="60" t="s">
        <v>633</v>
      </c>
      <c r="B740" s="109">
        <v>42786</v>
      </c>
      <c r="C740" s="110"/>
      <c r="D740" s="63" t="str">
        <f>VLOOKUP(O740,[6]Consolidado!$B:$E,4,FALSE)</f>
        <v>Finalizada</v>
      </c>
      <c r="E740" s="111" t="s">
        <v>25</v>
      </c>
      <c r="F740" s="112" t="s">
        <v>606</v>
      </c>
      <c r="G740" s="113">
        <v>0.125</v>
      </c>
      <c r="H740" s="107">
        <v>382.4</v>
      </c>
      <c r="I740" s="85">
        <v>47.8</v>
      </c>
      <c r="J740" s="114">
        <v>29.556899999999999</v>
      </c>
      <c r="K740" s="85">
        <f t="shared" si="14"/>
        <v>1.6172196678271402</v>
      </c>
      <c r="L740" s="68" t="str">
        <f>VLOOKUP(O740,[6]Consolidado!$B:$E,2,FALSE)</f>
        <v>Canoe Wesfield (DT Prototype)</v>
      </c>
      <c r="M740" s="69" t="str">
        <f>VLOOKUP(O740,[6]Consolidado!$B:$E,3,FALSE)</f>
        <v xml:space="preserve">CH-7 </v>
      </c>
      <c r="N740" s="70" t="str">
        <f>VLOOKUP(O740,[6]Consolidado!$B:$H,7,FALSE)</f>
        <v>Febrero</v>
      </c>
      <c r="O740" s="110">
        <v>126</v>
      </c>
    </row>
    <row r="741" spans="1:15" s="71" customFormat="1" ht="16.5" customHeight="1" outlineLevel="1" x14ac:dyDescent="0.2">
      <c r="A741" s="60" t="s">
        <v>633</v>
      </c>
      <c r="B741" s="109">
        <v>42786</v>
      </c>
      <c r="C741" s="110"/>
      <c r="D741" s="63" t="str">
        <f>VLOOKUP(O741,[6]Consolidado!$B:$E,4,FALSE)</f>
        <v>Finalizada</v>
      </c>
      <c r="E741" s="111" t="s">
        <v>25</v>
      </c>
      <c r="F741" s="112" t="s">
        <v>254</v>
      </c>
      <c r="G741" s="113">
        <v>0.125</v>
      </c>
      <c r="H741" s="107">
        <v>333.09515079181284</v>
      </c>
      <c r="I741" s="85">
        <v>41.636893848976605</v>
      </c>
      <c r="J741" s="114">
        <v>29.556899999999999</v>
      </c>
      <c r="K741" s="85">
        <f t="shared" si="14"/>
        <v>1.4087030050166496</v>
      </c>
      <c r="L741" s="68" t="str">
        <f>VLOOKUP(O741,[6]Consolidado!$B:$E,2,FALSE)</f>
        <v>Canoe Wesfield (DT Prototype)</v>
      </c>
      <c r="M741" s="69" t="str">
        <f>VLOOKUP(O741,[6]Consolidado!$B:$E,3,FALSE)</f>
        <v xml:space="preserve">CH-7 </v>
      </c>
      <c r="N741" s="70" t="str">
        <f>VLOOKUP(O741,[6]Consolidado!$B:$H,7,FALSE)</f>
        <v>Febrero</v>
      </c>
      <c r="O741" s="110">
        <v>126</v>
      </c>
    </row>
    <row r="742" spans="1:15" s="71" customFormat="1" ht="16.5" customHeight="1" outlineLevel="1" x14ac:dyDescent="0.2">
      <c r="A742" s="60" t="s">
        <v>633</v>
      </c>
      <c r="B742" s="109">
        <v>42786</v>
      </c>
      <c r="C742" s="110"/>
      <c r="D742" s="63" t="str">
        <f>VLOOKUP(O742,[6]Consolidado!$B:$E,4,FALSE)</f>
        <v>Finalizada</v>
      </c>
      <c r="E742" s="111" t="s">
        <v>25</v>
      </c>
      <c r="F742" s="112" t="s">
        <v>99</v>
      </c>
      <c r="G742" s="113">
        <v>6.25E-2</v>
      </c>
      <c r="H742" s="107">
        <v>332.53741935483873</v>
      </c>
      <c r="I742" s="85">
        <v>20.783588709677421</v>
      </c>
      <c r="J742" s="114">
        <v>29.556899999999999</v>
      </c>
      <c r="K742" s="85">
        <f t="shared" si="14"/>
        <v>0.70317214287281216</v>
      </c>
      <c r="L742" s="68" t="str">
        <f>VLOOKUP(O742,[6]Consolidado!$B:$E,2,FALSE)</f>
        <v>Canoe Wesfield (DT Prototype)</v>
      </c>
      <c r="M742" s="69" t="str">
        <f>VLOOKUP(O742,[6]Consolidado!$B:$E,3,FALSE)</f>
        <v xml:space="preserve">CH-7 </v>
      </c>
      <c r="N742" s="70" t="str">
        <f>VLOOKUP(O742,[6]Consolidado!$B:$H,7,FALSE)</f>
        <v>Febrero</v>
      </c>
      <c r="O742" s="110">
        <v>126</v>
      </c>
    </row>
    <row r="743" spans="1:15" s="71" customFormat="1" ht="16.5" customHeight="1" outlineLevel="1" x14ac:dyDescent="0.2">
      <c r="A743" s="60" t="s">
        <v>633</v>
      </c>
      <c r="B743" s="109">
        <v>42786</v>
      </c>
      <c r="C743" s="110"/>
      <c r="D743" s="63" t="str">
        <f>VLOOKUP(O743,[6]Consolidado!$B:$E,4,FALSE)</f>
        <v>Finalizada</v>
      </c>
      <c r="E743" s="111" t="s">
        <v>25</v>
      </c>
      <c r="F743" s="112" t="s">
        <v>108</v>
      </c>
      <c r="G743" s="113">
        <v>3.125E-2</v>
      </c>
      <c r="H743" s="107">
        <v>786.43809534108379</v>
      </c>
      <c r="I743" s="85">
        <v>24.576190479408869</v>
      </c>
      <c r="J743" s="114">
        <v>29.556899999999999</v>
      </c>
      <c r="K743" s="85">
        <f t="shared" si="14"/>
        <v>0.83148741848464724</v>
      </c>
      <c r="L743" s="68" t="str">
        <f>VLOOKUP(O743,[6]Consolidado!$B:$E,2,FALSE)</f>
        <v>Canoe Wesfield (DT Prototype)</v>
      </c>
      <c r="M743" s="69" t="str">
        <f>VLOOKUP(O743,[6]Consolidado!$B:$E,3,FALSE)</f>
        <v xml:space="preserve">CH-7 </v>
      </c>
      <c r="N743" s="70" t="str">
        <f>VLOOKUP(O743,[6]Consolidado!$B:$H,7,FALSE)</f>
        <v>Febrero</v>
      </c>
      <c r="O743" s="110">
        <v>126</v>
      </c>
    </row>
    <row r="744" spans="1:15" s="71" customFormat="1" ht="16.5" customHeight="1" outlineLevel="1" x14ac:dyDescent="0.2">
      <c r="A744" s="60" t="s">
        <v>633</v>
      </c>
      <c r="B744" s="109">
        <v>42786</v>
      </c>
      <c r="C744" s="110"/>
      <c r="D744" s="63" t="str">
        <f>VLOOKUP(O744,[6]Consolidado!$B:$E,4,FALSE)</f>
        <v>Finalizada</v>
      </c>
      <c r="E744" s="111" t="s">
        <v>25</v>
      </c>
      <c r="F744" s="112" t="s">
        <v>109</v>
      </c>
      <c r="G744" s="113">
        <v>3.125E-2</v>
      </c>
      <c r="H744" s="107">
        <v>1198.7236014927405</v>
      </c>
      <c r="I744" s="85">
        <v>37.460112546648141</v>
      </c>
      <c r="J744" s="114">
        <v>29.556899999999999</v>
      </c>
      <c r="K744" s="85">
        <f t="shared" si="14"/>
        <v>1.2673897650514141</v>
      </c>
      <c r="L744" s="68" t="str">
        <f>VLOOKUP(O744,[6]Consolidado!$B:$E,2,FALSE)</f>
        <v>Canoe Wesfield (DT Prototype)</v>
      </c>
      <c r="M744" s="69" t="str">
        <f>VLOOKUP(O744,[6]Consolidado!$B:$E,3,FALSE)</f>
        <v xml:space="preserve">CH-7 </v>
      </c>
      <c r="N744" s="70" t="str">
        <f>VLOOKUP(O744,[6]Consolidado!$B:$H,7,FALSE)</f>
        <v>Febrero</v>
      </c>
      <c r="O744" s="110">
        <v>126</v>
      </c>
    </row>
    <row r="745" spans="1:15" s="71" customFormat="1" ht="16.5" customHeight="1" outlineLevel="1" x14ac:dyDescent="0.2">
      <c r="A745" s="60" t="s">
        <v>633</v>
      </c>
      <c r="B745" s="109">
        <v>42786</v>
      </c>
      <c r="C745" s="110"/>
      <c r="D745" s="63" t="str">
        <f>VLOOKUP(O745,[6]Consolidado!$B:$E,4,FALSE)</f>
        <v>Finalizada</v>
      </c>
      <c r="E745" s="111" t="s">
        <v>25</v>
      </c>
      <c r="F745" s="112" t="s">
        <v>110</v>
      </c>
      <c r="G745" s="113">
        <v>3.125E-2</v>
      </c>
      <c r="H745" s="107">
        <v>1315.93</v>
      </c>
      <c r="I745" s="85">
        <v>41.122812500000002</v>
      </c>
      <c r="J745" s="114">
        <v>29.556899999999999</v>
      </c>
      <c r="K745" s="85">
        <f t="shared" si="14"/>
        <v>1.3913100663466063</v>
      </c>
      <c r="L745" s="68" t="str">
        <f>VLOOKUP(O745,[6]Consolidado!$B:$E,2,FALSE)</f>
        <v>Canoe Wesfield (DT Prototype)</v>
      </c>
      <c r="M745" s="69" t="str">
        <f>VLOOKUP(O745,[6]Consolidado!$B:$E,3,FALSE)</f>
        <v xml:space="preserve">CH-7 </v>
      </c>
      <c r="N745" s="70" t="str">
        <f>VLOOKUP(O745,[6]Consolidado!$B:$H,7,FALSE)</f>
        <v>Febrero</v>
      </c>
      <c r="O745" s="110">
        <v>126</v>
      </c>
    </row>
    <row r="746" spans="1:15" s="71" customFormat="1" ht="16.5" customHeight="1" outlineLevel="1" x14ac:dyDescent="0.2">
      <c r="A746" s="60" t="s">
        <v>633</v>
      </c>
      <c r="B746" s="109">
        <v>42786</v>
      </c>
      <c r="C746" s="110"/>
      <c r="D746" s="63" t="str">
        <f>VLOOKUP(O746,[6]Consolidado!$B:$E,4,FALSE)</f>
        <v>Finalizada</v>
      </c>
      <c r="E746" s="111" t="s">
        <v>25</v>
      </c>
      <c r="F746" s="112" t="s">
        <v>119</v>
      </c>
      <c r="G746" s="113">
        <v>3.125E-2</v>
      </c>
      <c r="H746" s="107">
        <v>619.4</v>
      </c>
      <c r="I746" s="85">
        <v>19.356249999999999</v>
      </c>
      <c r="J746" s="114">
        <v>29.556899999999999</v>
      </c>
      <c r="K746" s="85">
        <f t="shared" si="14"/>
        <v>0.65488092458952052</v>
      </c>
      <c r="L746" s="68" t="str">
        <f>VLOOKUP(O746,[6]Consolidado!$B:$E,2,FALSE)</f>
        <v>Canoe Wesfield (DT Prototype)</v>
      </c>
      <c r="M746" s="69" t="str">
        <f>VLOOKUP(O746,[6]Consolidado!$B:$E,3,FALSE)</f>
        <v xml:space="preserve">CH-7 </v>
      </c>
      <c r="N746" s="70" t="str">
        <f>VLOOKUP(O746,[6]Consolidado!$B:$H,7,FALSE)</f>
        <v>Febrero</v>
      </c>
      <c r="O746" s="110">
        <v>126</v>
      </c>
    </row>
    <row r="747" spans="1:15" s="71" customFormat="1" ht="16.5" customHeight="1" outlineLevel="1" x14ac:dyDescent="0.2">
      <c r="A747" s="60" t="s">
        <v>633</v>
      </c>
      <c r="B747" s="109">
        <v>42786</v>
      </c>
      <c r="C747" s="110"/>
      <c r="D747" s="63" t="str">
        <f>VLOOKUP(O747,[6]Consolidado!$B:$E,4,FALSE)</f>
        <v>Finalizada</v>
      </c>
      <c r="E747" s="111" t="s">
        <v>33</v>
      </c>
      <c r="F747" s="112" t="s">
        <v>90</v>
      </c>
      <c r="G747" s="113">
        <v>2.7</v>
      </c>
      <c r="H747" s="107">
        <v>3.2611291815692511</v>
      </c>
      <c r="I747" s="85">
        <v>8.8050487902369792</v>
      </c>
      <c r="J747" s="114">
        <v>29.556899999999999</v>
      </c>
      <c r="K747" s="85">
        <f t="shared" si="14"/>
        <v>0.29790163346754833</v>
      </c>
      <c r="L747" s="68" t="str">
        <f>VLOOKUP(O747,[6]Consolidado!$B:$E,2,FALSE)</f>
        <v>Canoe Wesfield (DT Prototype)</v>
      </c>
      <c r="M747" s="69" t="str">
        <f>VLOOKUP(O747,[6]Consolidado!$B:$E,3,FALSE)</f>
        <v xml:space="preserve">CH-7 </v>
      </c>
      <c r="N747" s="70" t="str">
        <f>VLOOKUP(O747,[6]Consolidado!$B:$H,7,FALSE)</f>
        <v>Febrero</v>
      </c>
      <c r="O747" s="110">
        <v>126</v>
      </c>
    </row>
    <row r="748" spans="1:15" s="71" customFormat="1" ht="16.5" customHeight="1" outlineLevel="1" x14ac:dyDescent="0.2">
      <c r="A748" s="60" t="s">
        <v>633</v>
      </c>
      <c r="B748" s="109">
        <v>42779</v>
      </c>
      <c r="C748" s="110"/>
      <c r="D748" s="63" t="str">
        <f>VLOOKUP(O748,[6]Consolidado!$B:$E,4,FALSE)</f>
        <v>Finalizada</v>
      </c>
      <c r="E748" s="111" t="s">
        <v>51</v>
      </c>
      <c r="F748" s="112" t="s">
        <v>231</v>
      </c>
      <c r="G748" s="113">
        <v>2.97</v>
      </c>
      <c r="H748" s="107">
        <v>134.0477436232832</v>
      </c>
      <c r="I748" s="85">
        <v>398.12179856115114</v>
      </c>
      <c r="J748" s="114">
        <v>29.556899999999999</v>
      </c>
      <c r="K748" s="85">
        <f t="shared" si="14"/>
        <v>13.469673699242856</v>
      </c>
      <c r="L748" s="68" t="str">
        <f>VLOOKUP(O748,[6]Consolidado!$B:$E,2,FALSE)</f>
        <v>Canoe Wesfield (DT Prototype)</v>
      </c>
      <c r="M748" s="69" t="str">
        <f>VLOOKUP(O748,[6]Consolidado!$B:$E,3,FALSE)</f>
        <v>CH-15</v>
      </c>
      <c r="N748" s="70" t="str">
        <f>VLOOKUP(O748,[6]Consolidado!$B:$H,7,FALSE)</f>
        <v>Febrero</v>
      </c>
      <c r="O748" s="110">
        <v>127</v>
      </c>
    </row>
    <row r="749" spans="1:15" s="71" customFormat="1" ht="16.5" customHeight="1" outlineLevel="1" x14ac:dyDescent="0.2">
      <c r="A749" s="60" t="s">
        <v>633</v>
      </c>
      <c r="B749" s="109">
        <v>42782</v>
      </c>
      <c r="C749" s="110"/>
      <c r="D749" s="63" t="str">
        <f>VLOOKUP(O749,[6]Consolidado!$B:$E,4,FALSE)</f>
        <v>Finalizada</v>
      </c>
      <c r="E749" s="111" t="s">
        <v>28</v>
      </c>
      <c r="F749" s="112" t="s">
        <v>106</v>
      </c>
      <c r="G749" s="113">
        <v>1</v>
      </c>
      <c r="H749" s="107">
        <v>470.51999999999992</v>
      </c>
      <c r="I749" s="85">
        <v>470.51999999999992</v>
      </c>
      <c r="J749" s="114">
        <v>29.556899999999999</v>
      </c>
      <c r="K749" s="85">
        <f t="shared" si="14"/>
        <v>15.919125483389664</v>
      </c>
      <c r="L749" s="68" t="str">
        <f>VLOOKUP(O749,[6]Consolidado!$B:$E,2,FALSE)</f>
        <v>Canoe Wesfield (DT Prototype)</v>
      </c>
      <c r="M749" s="69" t="str">
        <f>VLOOKUP(O749,[6]Consolidado!$B:$E,3,FALSE)</f>
        <v>CH-15</v>
      </c>
      <c r="N749" s="70" t="str">
        <f>VLOOKUP(O749,[6]Consolidado!$B:$H,7,FALSE)</f>
        <v>Febrero</v>
      </c>
      <c r="O749" s="110">
        <v>127</v>
      </c>
    </row>
    <row r="750" spans="1:15" s="71" customFormat="1" ht="16.5" customHeight="1" outlineLevel="1" x14ac:dyDescent="0.2">
      <c r="A750" s="60" t="s">
        <v>633</v>
      </c>
      <c r="B750" s="109">
        <v>42782</v>
      </c>
      <c r="C750" s="110"/>
      <c r="D750" s="63" t="str">
        <f>VLOOKUP(O750,[6]Consolidado!$B:$E,4,FALSE)</f>
        <v>Finalizada</v>
      </c>
      <c r="E750" s="111" t="s">
        <v>40</v>
      </c>
      <c r="F750" s="112" t="s">
        <v>107</v>
      </c>
      <c r="G750" s="113">
        <v>50</v>
      </c>
      <c r="H750" s="107">
        <v>0.21613590382408615</v>
      </c>
      <c r="I750" s="85">
        <v>10.806795191204307</v>
      </c>
      <c r="J750" s="114">
        <v>29.556899999999999</v>
      </c>
      <c r="K750" s="85">
        <f t="shared" si="14"/>
        <v>0.36562681442249717</v>
      </c>
      <c r="L750" s="68" t="str">
        <f>VLOOKUP(O750,[6]Consolidado!$B:$E,2,FALSE)</f>
        <v>Canoe Wesfield (DT Prototype)</v>
      </c>
      <c r="M750" s="69" t="str">
        <f>VLOOKUP(O750,[6]Consolidado!$B:$E,3,FALSE)</f>
        <v>CH-15</v>
      </c>
      <c r="N750" s="70" t="str">
        <f>VLOOKUP(O750,[6]Consolidado!$B:$H,7,FALSE)</f>
        <v>Febrero</v>
      </c>
      <c r="O750" s="110">
        <v>127</v>
      </c>
    </row>
    <row r="751" spans="1:15" s="71" customFormat="1" ht="16.5" customHeight="1" outlineLevel="1" x14ac:dyDescent="0.2">
      <c r="A751" s="60" t="s">
        <v>633</v>
      </c>
      <c r="B751" s="109">
        <v>42783</v>
      </c>
      <c r="C751" s="110"/>
      <c r="D751" s="63" t="str">
        <f>VLOOKUP(O751,[6]Consolidado!$B:$E,4,FALSE)</f>
        <v>Finalizada</v>
      </c>
      <c r="E751" s="111" t="s">
        <v>31</v>
      </c>
      <c r="F751" s="112" t="s">
        <v>113</v>
      </c>
      <c r="G751" s="113">
        <v>3.5</v>
      </c>
      <c r="H751" s="107">
        <v>29.282885486141051</v>
      </c>
      <c r="I751" s="85">
        <v>102.49009920149368</v>
      </c>
      <c r="J751" s="114">
        <v>29.556899999999999</v>
      </c>
      <c r="K751" s="85">
        <f t="shared" si="14"/>
        <v>3.4675523888328508</v>
      </c>
      <c r="L751" s="68" t="str">
        <f>VLOOKUP(O751,[6]Consolidado!$B:$E,2,FALSE)</f>
        <v>Canoe Wesfield (DT Prototype)</v>
      </c>
      <c r="M751" s="69" t="str">
        <f>VLOOKUP(O751,[6]Consolidado!$B:$E,3,FALSE)</f>
        <v>CH-15</v>
      </c>
      <c r="N751" s="70" t="str">
        <f>VLOOKUP(O751,[6]Consolidado!$B:$H,7,FALSE)</f>
        <v>Febrero</v>
      </c>
      <c r="O751" s="110">
        <v>127</v>
      </c>
    </row>
    <row r="752" spans="1:15" s="71" customFormat="1" ht="16.5" customHeight="1" outlineLevel="1" x14ac:dyDescent="0.2">
      <c r="A752" s="60" t="s">
        <v>633</v>
      </c>
      <c r="B752" s="109">
        <v>42783</v>
      </c>
      <c r="C752" s="110"/>
      <c r="D752" s="63" t="str">
        <f>VLOOKUP(O752,[6]Consolidado!$B:$E,4,FALSE)</f>
        <v>Finalizada</v>
      </c>
      <c r="E752" s="111" t="s">
        <v>33</v>
      </c>
      <c r="F752" s="112" t="s">
        <v>34</v>
      </c>
      <c r="G752" s="113">
        <v>1</v>
      </c>
      <c r="H752" s="107">
        <v>41.916666666666664</v>
      </c>
      <c r="I752" s="85">
        <v>41.916666666666664</v>
      </c>
      <c r="J752" s="114">
        <v>29.556899999999999</v>
      </c>
      <c r="K752" s="85">
        <f t="shared" si="14"/>
        <v>1.4181685720311219</v>
      </c>
      <c r="L752" s="68" t="str">
        <f>VLOOKUP(O752,[6]Consolidado!$B:$E,2,FALSE)</f>
        <v>Canoe Wesfield (DT Prototype)</v>
      </c>
      <c r="M752" s="69" t="str">
        <f>VLOOKUP(O752,[6]Consolidado!$B:$E,3,FALSE)</f>
        <v>CH-15</v>
      </c>
      <c r="N752" s="70" t="str">
        <f>VLOOKUP(O752,[6]Consolidado!$B:$H,7,FALSE)</f>
        <v>Febrero</v>
      </c>
      <c r="O752" s="110">
        <v>127</v>
      </c>
    </row>
    <row r="753" spans="1:15" s="71" customFormat="1" ht="16.5" customHeight="1" outlineLevel="1" x14ac:dyDescent="0.2">
      <c r="A753" s="60" t="s">
        <v>633</v>
      </c>
      <c r="B753" s="109">
        <v>42786</v>
      </c>
      <c r="C753" s="110"/>
      <c r="D753" s="63" t="str">
        <f>VLOOKUP(O753,[6]Consolidado!$B:$E,4,FALSE)</f>
        <v>Finalizada</v>
      </c>
      <c r="E753" s="111" t="s">
        <v>25</v>
      </c>
      <c r="F753" s="112" t="s">
        <v>147</v>
      </c>
      <c r="G753" s="113">
        <v>0.125</v>
      </c>
      <c r="H753" s="107">
        <v>36.844222819259258</v>
      </c>
      <c r="I753" s="85">
        <v>4.6055278524074073</v>
      </c>
      <c r="J753" s="114">
        <v>29.556899999999999</v>
      </c>
      <c r="K753" s="85">
        <f t="shared" si="14"/>
        <v>0.15581904233554289</v>
      </c>
      <c r="L753" s="68" t="str">
        <f>VLOOKUP(O753,[6]Consolidado!$B:$E,2,FALSE)</f>
        <v>Canoe Wesfield (DT Prototype)</v>
      </c>
      <c r="M753" s="69" t="str">
        <f>VLOOKUP(O753,[6]Consolidado!$B:$E,3,FALSE)</f>
        <v>CH-15</v>
      </c>
      <c r="N753" s="70" t="str">
        <f>VLOOKUP(O753,[6]Consolidado!$B:$H,7,FALSE)</f>
        <v>Febrero</v>
      </c>
      <c r="O753" s="110">
        <v>127</v>
      </c>
    </row>
    <row r="754" spans="1:15" s="71" customFormat="1" ht="16.5" customHeight="1" outlineLevel="1" x14ac:dyDescent="0.2">
      <c r="A754" s="60" t="s">
        <v>633</v>
      </c>
      <c r="B754" s="109">
        <v>42786</v>
      </c>
      <c r="C754" s="110"/>
      <c r="D754" s="63" t="str">
        <f>VLOOKUP(O754,[6]Consolidado!$B:$E,4,FALSE)</f>
        <v>Finalizada</v>
      </c>
      <c r="E754" s="111" t="s">
        <v>25</v>
      </c>
      <c r="F754" s="112" t="s">
        <v>99</v>
      </c>
      <c r="G754" s="113">
        <v>3.125E-2</v>
      </c>
      <c r="H754" s="107">
        <v>332.53741935483873</v>
      </c>
      <c r="I754" s="85">
        <v>10.39179435483871</v>
      </c>
      <c r="J754" s="114">
        <v>29.556899999999999</v>
      </c>
      <c r="K754" s="85">
        <f t="shared" si="14"/>
        <v>0.35158607143640608</v>
      </c>
      <c r="L754" s="68" t="str">
        <f>VLOOKUP(O754,[6]Consolidado!$B:$E,2,FALSE)</f>
        <v>Canoe Wesfield (DT Prototype)</v>
      </c>
      <c r="M754" s="69" t="str">
        <f>VLOOKUP(O754,[6]Consolidado!$B:$E,3,FALSE)</f>
        <v>CH-15</v>
      </c>
      <c r="N754" s="70" t="str">
        <f>VLOOKUP(O754,[6]Consolidado!$B:$H,7,FALSE)</f>
        <v>Febrero</v>
      </c>
      <c r="O754" s="110">
        <v>127</v>
      </c>
    </row>
    <row r="755" spans="1:15" s="71" customFormat="1" ht="16.5" customHeight="1" outlineLevel="1" x14ac:dyDescent="0.2">
      <c r="A755" s="60" t="s">
        <v>633</v>
      </c>
      <c r="B755" s="109">
        <v>42786</v>
      </c>
      <c r="C755" s="110"/>
      <c r="D755" s="63" t="str">
        <f>VLOOKUP(O755,[6]Consolidado!$B:$E,4,FALSE)</f>
        <v>Finalizada</v>
      </c>
      <c r="E755" s="111" t="s">
        <v>25</v>
      </c>
      <c r="F755" s="112" t="s">
        <v>108</v>
      </c>
      <c r="G755" s="113">
        <v>3.125E-2</v>
      </c>
      <c r="H755" s="107">
        <v>786.43809534108379</v>
      </c>
      <c r="I755" s="85">
        <v>24.576190479408869</v>
      </c>
      <c r="J755" s="114">
        <v>29.556899999999999</v>
      </c>
      <c r="K755" s="85">
        <f t="shared" si="14"/>
        <v>0.83148741848464724</v>
      </c>
      <c r="L755" s="68" t="str">
        <f>VLOOKUP(O755,[6]Consolidado!$B:$E,2,FALSE)</f>
        <v>Canoe Wesfield (DT Prototype)</v>
      </c>
      <c r="M755" s="69" t="str">
        <f>VLOOKUP(O755,[6]Consolidado!$B:$E,3,FALSE)</f>
        <v>CH-15</v>
      </c>
      <c r="N755" s="70" t="str">
        <f>VLOOKUP(O755,[6]Consolidado!$B:$H,7,FALSE)</f>
        <v>Febrero</v>
      </c>
      <c r="O755" s="110">
        <v>127</v>
      </c>
    </row>
    <row r="756" spans="1:15" s="71" customFormat="1" ht="16.5" customHeight="1" outlineLevel="1" x14ac:dyDescent="0.2">
      <c r="A756" s="60" t="s">
        <v>633</v>
      </c>
      <c r="B756" s="109">
        <v>42786</v>
      </c>
      <c r="C756" s="110"/>
      <c r="D756" s="63" t="str">
        <f>VLOOKUP(O756,[6]Consolidado!$B:$E,4,FALSE)</f>
        <v>Finalizada</v>
      </c>
      <c r="E756" s="111" t="s">
        <v>25</v>
      </c>
      <c r="F756" s="112" t="s">
        <v>109</v>
      </c>
      <c r="G756" s="113">
        <v>3.125E-2</v>
      </c>
      <c r="H756" s="107">
        <v>1198.7236014927405</v>
      </c>
      <c r="I756" s="85">
        <v>37.460112546648141</v>
      </c>
      <c r="J756" s="114">
        <v>29.556899999999999</v>
      </c>
      <c r="K756" s="85">
        <f t="shared" si="14"/>
        <v>1.2673897650514141</v>
      </c>
      <c r="L756" s="68" t="str">
        <f>VLOOKUP(O756,[6]Consolidado!$B:$E,2,FALSE)</f>
        <v>Canoe Wesfield (DT Prototype)</v>
      </c>
      <c r="M756" s="69" t="str">
        <f>VLOOKUP(O756,[6]Consolidado!$B:$E,3,FALSE)</f>
        <v>CH-15</v>
      </c>
      <c r="N756" s="70" t="str">
        <f>VLOOKUP(O756,[6]Consolidado!$B:$H,7,FALSE)</f>
        <v>Febrero</v>
      </c>
      <c r="O756" s="110">
        <v>127</v>
      </c>
    </row>
    <row r="757" spans="1:15" s="71" customFormat="1" ht="16.5" customHeight="1" outlineLevel="1" x14ac:dyDescent="0.2">
      <c r="A757" s="60" t="s">
        <v>633</v>
      </c>
      <c r="B757" s="109">
        <v>42786</v>
      </c>
      <c r="C757" s="110"/>
      <c r="D757" s="63" t="str">
        <f>VLOOKUP(O757,[6]Consolidado!$B:$E,4,FALSE)</f>
        <v>Finalizada</v>
      </c>
      <c r="E757" s="111" t="s">
        <v>25</v>
      </c>
      <c r="F757" s="112" t="s">
        <v>110</v>
      </c>
      <c r="G757" s="113">
        <v>3.125E-2</v>
      </c>
      <c r="H757" s="107">
        <v>1315.93</v>
      </c>
      <c r="I757" s="85">
        <v>41.122812500000002</v>
      </c>
      <c r="J757" s="114">
        <v>29.556899999999999</v>
      </c>
      <c r="K757" s="85">
        <f t="shared" si="14"/>
        <v>1.3913100663466063</v>
      </c>
      <c r="L757" s="68" t="str">
        <f>VLOOKUP(O757,[6]Consolidado!$B:$E,2,FALSE)</f>
        <v>Canoe Wesfield (DT Prototype)</v>
      </c>
      <c r="M757" s="69" t="str">
        <f>VLOOKUP(O757,[6]Consolidado!$B:$E,3,FALSE)</f>
        <v>CH-15</v>
      </c>
      <c r="N757" s="70" t="str">
        <f>VLOOKUP(O757,[6]Consolidado!$B:$H,7,FALSE)</f>
        <v>Febrero</v>
      </c>
      <c r="O757" s="110">
        <v>127</v>
      </c>
    </row>
    <row r="758" spans="1:15" s="71" customFormat="1" ht="16.5" customHeight="1" outlineLevel="1" x14ac:dyDescent="0.2">
      <c r="A758" s="60" t="s">
        <v>633</v>
      </c>
      <c r="B758" s="109">
        <v>42786</v>
      </c>
      <c r="C758" s="110"/>
      <c r="D758" s="63" t="str">
        <f>VLOOKUP(O758,[6]Consolidado!$B:$E,4,FALSE)</f>
        <v>Finalizada</v>
      </c>
      <c r="E758" s="111" t="s">
        <v>25</v>
      </c>
      <c r="F758" s="112" t="s">
        <v>119</v>
      </c>
      <c r="G758" s="113">
        <v>3.125E-2</v>
      </c>
      <c r="H758" s="107">
        <v>619.4</v>
      </c>
      <c r="I758" s="85">
        <v>19.356249999999999</v>
      </c>
      <c r="J758" s="114">
        <v>29.556899999999999</v>
      </c>
      <c r="K758" s="85">
        <f t="shared" si="14"/>
        <v>0.65488092458952052</v>
      </c>
      <c r="L758" s="68" t="str">
        <f>VLOOKUP(O758,[6]Consolidado!$B:$E,2,FALSE)</f>
        <v>Canoe Wesfield (DT Prototype)</v>
      </c>
      <c r="M758" s="69" t="str">
        <f>VLOOKUP(O758,[6]Consolidado!$B:$E,3,FALSE)</f>
        <v>CH-15</v>
      </c>
      <c r="N758" s="70" t="str">
        <f>VLOOKUP(O758,[6]Consolidado!$B:$H,7,FALSE)</f>
        <v>Febrero</v>
      </c>
      <c r="O758" s="110">
        <v>127</v>
      </c>
    </row>
    <row r="759" spans="1:15" s="71" customFormat="1" ht="16.5" customHeight="1" outlineLevel="1" x14ac:dyDescent="0.2">
      <c r="A759" s="60" t="s">
        <v>633</v>
      </c>
      <c r="B759" s="109">
        <v>42786</v>
      </c>
      <c r="C759" s="110"/>
      <c r="D759" s="63" t="str">
        <f>VLOOKUP(O759,[6]Consolidado!$B:$E,4,FALSE)</f>
        <v>Finalizada</v>
      </c>
      <c r="E759" s="111" t="s">
        <v>33</v>
      </c>
      <c r="F759" s="112" t="s">
        <v>90</v>
      </c>
      <c r="G759" s="113">
        <v>2.7</v>
      </c>
      <c r="H759" s="107">
        <v>3.2611291815692511</v>
      </c>
      <c r="I759" s="85">
        <v>8.8050487902369792</v>
      </c>
      <c r="J759" s="114">
        <v>29.556899999999999</v>
      </c>
      <c r="K759" s="85">
        <f t="shared" si="14"/>
        <v>0.29790163346754833</v>
      </c>
      <c r="L759" s="68" t="str">
        <f>VLOOKUP(O759,[6]Consolidado!$B:$E,2,FALSE)</f>
        <v>Canoe Wesfield (DT Prototype)</v>
      </c>
      <c r="M759" s="69" t="str">
        <f>VLOOKUP(O759,[6]Consolidado!$B:$E,3,FALSE)</f>
        <v>CH-15</v>
      </c>
      <c r="N759" s="70" t="str">
        <f>VLOOKUP(O759,[6]Consolidado!$B:$H,7,FALSE)</f>
        <v>Febrero</v>
      </c>
      <c r="O759" s="110">
        <v>127</v>
      </c>
    </row>
    <row r="760" spans="1:15" s="71" customFormat="1" ht="16.5" customHeight="1" outlineLevel="1" x14ac:dyDescent="0.2">
      <c r="A760" s="60" t="s">
        <v>633</v>
      </c>
      <c r="B760" s="109">
        <v>42782</v>
      </c>
      <c r="C760" s="110"/>
      <c r="D760" s="63" t="str">
        <f>VLOOKUP(O760,[6]Consolidado!$B:$E,4,FALSE)</f>
        <v>Finalizada</v>
      </c>
      <c r="E760" s="111" t="s">
        <v>28</v>
      </c>
      <c r="F760" s="112" t="s">
        <v>106</v>
      </c>
      <c r="G760" s="113">
        <v>2</v>
      </c>
      <c r="H760" s="107">
        <v>470.51999999999992</v>
      </c>
      <c r="I760" s="85">
        <v>941.03999999999985</v>
      </c>
      <c r="J760" s="114">
        <v>29.556899999999999</v>
      </c>
      <c r="K760" s="85">
        <f t="shared" si="14"/>
        <v>31.838250966779327</v>
      </c>
      <c r="L760" s="68" t="str">
        <f>VLOOKUP(O760,[6]Consolidado!$B:$E,2,FALSE)</f>
        <v>Canoe Wesfield (DT Prototype)</v>
      </c>
      <c r="M760" s="69" t="str">
        <f>VLOOKUP(O760,[6]Consolidado!$B:$E,3,FALSE)</f>
        <v>CH-02</v>
      </c>
      <c r="N760" s="70" t="str">
        <f>VLOOKUP(O760,[6]Consolidado!$B:$H,7,FALSE)</f>
        <v>Febrero</v>
      </c>
      <c r="O760" s="110">
        <v>128</v>
      </c>
    </row>
    <row r="761" spans="1:15" s="71" customFormat="1" ht="16.5" customHeight="1" outlineLevel="1" x14ac:dyDescent="0.2">
      <c r="A761" s="60" t="s">
        <v>633</v>
      </c>
      <c r="B761" s="109">
        <v>42782</v>
      </c>
      <c r="C761" s="110"/>
      <c r="D761" s="63" t="str">
        <f>VLOOKUP(O761,[6]Consolidado!$B:$E,4,FALSE)</f>
        <v>Finalizada</v>
      </c>
      <c r="E761" s="111" t="s">
        <v>40</v>
      </c>
      <c r="F761" s="112" t="s">
        <v>107</v>
      </c>
      <c r="G761" s="113">
        <v>50</v>
      </c>
      <c r="H761" s="107">
        <v>0.21613590382408615</v>
      </c>
      <c r="I761" s="85">
        <v>10.806795191204307</v>
      </c>
      <c r="J761" s="114">
        <v>29.556899999999999</v>
      </c>
      <c r="K761" s="85">
        <f t="shared" si="14"/>
        <v>0.36562681442249717</v>
      </c>
      <c r="L761" s="68" t="str">
        <f>VLOOKUP(O761,[6]Consolidado!$B:$E,2,FALSE)</f>
        <v>Canoe Wesfield (DT Prototype)</v>
      </c>
      <c r="M761" s="69" t="str">
        <f>VLOOKUP(O761,[6]Consolidado!$B:$E,3,FALSE)</f>
        <v>CH-02</v>
      </c>
      <c r="N761" s="70" t="str">
        <f>VLOOKUP(O761,[6]Consolidado!$B:$H,7,FALSE)</f>
        <v>Febrero</v>
      </c>
      <c r="O761" s="110">
        <v>128</v>
      </c>
    </row>
    <row r="762" spans="1:15" s="71" customFormat="1" ht="16.5" customHeight="1" outlineLevel="1" x14ac:dyDescent="0.2">
      <c r="A762" s="60" t="s">
        <v>633</v>
      </c>
      <c r="B762" s="109">
        <v>42783</v>
      </c>
      <c r="C762" s="110"/>
      <c r="D762" s="63" t="str">
        <f>VLOOKUP(O762,[6]Consolidado!$B:$E,4,FALSE)</f>
        <v>Finalizada</v>
      </c>
      <c r="E762" s="111" t="s">
        <v>31</v>
      </c>
      <c r="F762" s="112" t="s">
        <v>113</v>
      </c>
      <c r="G762" s="113">
        <v>3.5</v>
      </c>
      <c r="H762" s="107">
        <v>29.282885486141051</v>
      </c>
      <c r="I762" s="85">
        <v>102.49009920149368</v>
      </c>
      <c r="J762" s="114">
        <v>29.556899999999999</v>
      </c>
      <c r="K762" s="85">
        <f t="shared" si="14"/>
        <v>3.4675523888328508</v>
      </c>
      <c r="L762" s="68" t="str">
        <f>VLOOKUP(O762,[6]Consolidado!$B:$E,2,FALSE)</f>
        <v>Canoe Wesfield (DT Prototype)</v>
      </c>
      <c r="M762" s="69" t="str">
        <f>VLOOKUP(O762,[6]Consolidado!$B:$E,3,FALSE)</f>
        <v>CH-02</v>
      </c>
      <c r="N762" s="70" t="str">
        <f>VLOOKUP(O762,[6]Consolidado!$B:$H,7,FALSE)</f>
        <v>Febrero</v>
      </c>
      <c r="O762" s="110">
        <v>128</v>
      </c>
    </row>
    <row r="763" spans="1:15" s="71" customFormat="1" ht="16.5" customHeight="1" outlineLevel="1" x14ac:dyDescent="0.2">
      <c r="A763" s="60" t="s">
        <v>633</v>
      </c>
      <c r="B763" s="109">
        <v>42786</v>
      </c>
      <c r="C763" s="110"/>
      <c r="D763" s="63" t="str">
        <f>VLOOKUP(O763,[6]Consolidado!$B:$E,4,FALSE)</f>
        <v>Finalizada</v>
      </c>
      <c r="E763" s="111" t="s">
        <v>78</v>
      </c>
      <c r="F763" s="112" t="s">
        <v>352</v>
      </c>
      <c r="G763" s="113">
        <v>8</v>
      </c>
      <c r="H763" s="107">
        <v>1.8496662205147865</v>
      </c>
      <c r="I763" s="85">
        <v>14.797329764118292</v>
      </c>
      <c r="J763" s="114">
        <v>29.556899999999999</v>
      </c>
      <c r="K763" s="85">
        <f t="shared" si="14"/>
        <v>0.50063875995514728</v>
      </c>
      <c r="L763" s="68" t="str">
        <f>VLOOKUP(O763,[6]Consolidado!$B:$E,2,FALSE)</f>
        <v>Canoe Wesfield (DT Prototype)</v>
      </c>
      <c r="M763" s="69" t="str">
        <f>VLOOKUP(O763,[6]Consolidado!$B:$E,3,FALSE)</f>
        <v>CH-02</v>
      </c>
      <c r="N763" s="70" t="str">
        <f>VLOOKUP(O763,[6]Consolidado!$B:$H,7,FALSE)</f>
        <v>Febrero</v>
      </c>
      <c r="O763" s="110">
        <v>128</v>
      </c>
    </row>
    <row r="764" spans="1:15" s="71" customFormat="1" ht="16.5" customHeight="1" outlineLevel="1" x14ac:dyDescent="0.2">
      <c r="A764" s="60" t="s">
        <v>633</v>
      </c>
      <c r="B764" s="109">
        <v>42786</v>
      </c>
      <c r="C764" s="110"/>
      <c r="D764" s="63" t="str">
        <f>VLOOKUP(O764,[6]Consolidado!$B:$E,4,FALSE)</f>
        <v>Finalizada</v>
      </c>
      <c r="E764" s="111" t="s">
        <v>25</v>
      </c>
      <c r="F764" s="112" t="s">
        <v>606</v>
      </c>
      <c r="G764" s="113">
        <v>0.125</v>
      </c>
      <c r="H764" s="107">
        <v>382.4</v>
      </c>
      <c r="I764" s="85">
        <v>47.8</v>
      </c>
      <c r="J764" s="114">
        <v>29.556899999999999</v>
      </c>
      <c r="K764" s="85">
        <f t="shared" si="14"/>
        <v>1.6172196678271402</v>
      </c>
      <c r="L764" s="68" t="str">
        <f>VLOOKUP(O764,[6]Consolidado!$B:$E,2,FALSE)</f>
        <v>Canoe Wesfield (DT Prototype)</v>
      </c>
      <c r="M764" s="69" t="str">
        <f>VLOOKUP(O764,[6]Consolidado!$B:$E,3,FALSE)</f>
        <v>CH-02</v>
      </c>
      <c r="N764" s="70" t="str">
        <f>VLOOKUP(O764,[6]Consolidado!$B:$H,7,FALSE)</f>
        <v>Febrero</v>
      </c>
      <c r="O764" s="110">
        <v>128</v>
      </c>
    </row>
    <row r="765" spans="1:15" s="71" customFormat="1" ht="16.5" customHeight="1" outlineLevel="1" x14ac:dyDescent="0.2">
      <c r="A765" s="60" t="s">
        <v>633</v>
      </c>
      <c r="B765" s="109">
        <v>42786</v>
      </c>
      <c r="C765" s="110"/>
      <c r="D765" s="63" t="str">
        <f>VLOOKUP(O765,[6]Consolidado!$B:$E,4,FALSE)</f>
        <v>Finalizada</v>
      </c>
      <c r="E765" s="111" t="s">
        <v>25</v>
      </c>
      <c r="F765" s="112" t="s">
        <v>254</v>
      </c>
      <c r="G765" s="113">
        <v>0.125</v>
      </c>
      <c r="H765" s="107">
        <v>333.09515079181284</v>
      </c>
      <c r="I765" s="85">
        <v>41.636893848976605</v>
      </c>
      <c r="J765" s="114">
        <v>29.556899999999999</v>
      </c>
      <c r="K765" s="85">
        <f t="shared" si="14"/>
        <v>1.4087030050166496</v>
      </c>
      <c r="L765" s="68" t="str">
        <f>VLOOKUP(O765,[6]Consolidado!$B:$E,2,FALSE)</f>
        <v>Canoe Wesfield (DT Prototype)</v>
      </c>
      <c r="M765" s="69" t="str">
        <f>VLOOKUP(O765,[6]Consolidado!$B:$E,3,FALSE)</f>
        <v>CH-02</v>
      </c>
      <c r="N765" s="70" t="str">
        <f>VLOOKUP(O765,[6]Consolidado!$B:$H,7,FALSE)</f>
        <v>Febrero</v>
      </c>
      <c r="O765" s="110">
        <v>128</v>
      </c>
    </row>
    <row r="766" spans="1:15" s="71" customFormat="1" ht="16.5" customHeight="1" outlineLevel="1" x14ac:dyDescent="0.2">
      <c r="A766" s="60" t="s">
        <v>633</v>
      </c>
      <c r="B766" s="109">
        <v>42786</v>
      </c>
      <c r="C766" s="110"/>
      <c r="D766" s="63" t="str">
        <f>VLOOKUP(O766,[6]Consolidado!$B:$E,4,FALSE)</f>
        <v>Finalizada</v>
      </c>
      <c r="E766" s="111" t="s">
        <v>25</v>
      </c>
      <c r="F766" s="112" t="s">
        <v>99</v>
      </c>
      <c r="G766" s="113">
        <v>6.25E-2</v>
      </c>
      <c r="H766" s="107">
        <v>332.53741935483873</v>
      </c>
      <c r="I766" s="85">
        <v>20.783588709677421</v>
      </c>
      <c r="J766" s="114">
        <v>29.556899999999999</v>
      </c>
      <c r="K766" s="85">
        <f t="shared" ref="K766:K829" si="15">IFERROR(I766/J766,0)</f>
        <v>0.70317214287281216</v>
      </c>
      <c r="L766" s="68" t="str">
        <f>VLOOKUP(O766,[6]Consolidado!$B:$E,2,FALSE)</f>
        <v>Canoe Wesfield (DT Prototype)</v>
      </c>
      <c r="M766" s="69" t="str">
        <f>VLOOKUP(O766,[6]Consolidado!$B:$E,3,FALSE)</f>
        <v>CH-02</v>
      </c>
      <c r="N766" s="70" t="str">
        <f>VLOOKUP(O766,[6]Consolidado!$B:$H,7,FALSE)</f>
        <v>Febrero</v>
      </c>
      <c r="O766" s="110">
        <v>128</v>
      </c>
    </row>
    <row r="767" spans="1:15" s="71" customFormat="1" ht="16.5" customHeight="1" outlineLevel="1" x14ac:dyDescent="0.2">
      <c r="A767" s="60" t="s">
        <v>633</v>
      </c>
      <c r="B767" s="109">
        <v>42786</v>
      </c>
      <c r="C767" s="110"/>
      <c r="D767" s="63" t="str">
        <f>VLOOKUP(O767,[6]Consolidado!$B:$E,4,FALSE)</f>
        <v>Finalizada</v>
      </c>
      <c r="E767" s="111" t="s">
        <v>25</v>
      </c>
      <c r="F767" s="112" t="s">
        <v>108</v>
      </c>
      <c r="G767" s="113">
        <v>6.25E-2</v>
      </c>
      <c r="H767" s="107">
        <v>786.43809534108379</v>
      </c>
      <c r="I767" s="85">
        <v>49.152380958817737</v>
      </c>
      <c r="J767" s="114">
        <v>29.556899999999999</v>
      </c>
      <c r="K767" s="85">
        <f t="shared" si="15"/>
        <v>1.6629748369692945</v>
      </c>
      <c r="L767" s="68" t="str">
        <f>VLOOKUP(O767,[6]Consolidado!$B:$E,2,FALSE)</f>
        <v>Canoe Wesfield (DT Prototype)</v>
      </c>
      <c r="M767" s="69" t="str">
        <f>VLOOKUP(O767,[6]Consolidado!$B:$E,3,FALSE)</f>
        <v>CH-02</v>
      </c>
      <c r="N767" s="70" t="str">
        <f>VLOOKUP(O767,[6]Consolidado!$B:$H,7,FALSE)</f>
        <v>Febrero</v>
      </c>
      <c r="O767" s="110">
        <v>128</v>
      </c>
    </row>
    <row r="768" spans="1:15" s="71" customFormat="1" ht="16.5" customHeight="1" outlineLevel="1" x14ac:dyDescent="0.2">
      <c r="A768" s="60" t="s">
        <v>633</v>
      </c>
      <c r="B768" s="109">
        <v>42786</v>
      </c>
      <c r="C768" s="110"/>
      <c r="D768" s="63" t="str">
        <f>VLOOKUP(O768,[6]Consolidado!$B:$E,4,FALSE)</f>
        <v>Finalizada</v>
      </c>
      <c r="E768" s="111" t="s">
        <v>25</v>
      </c>
      <c r="F768" s="112" t="s">
        <v>109</v>
      </c>
      <c r="G768" s="113">
        <v>6.25E-2</v>
      </c>
      <c r="H768" s="107">
        <v>1198.7236014927405</v>
      </c>
      <c r="I768" s="85">
        <v>74.920225093296281</v>
      </c>
      <c r="J768" s="114">
        <v>29.556899999999999</v>
      </c>
      <c r="K768" s="85">
        <f t="shared" si="15"/>
        <v>2.5347795301028282</v>
      </c>
      <c r="L768" s="68" t="str">
        <f>VLOOKUP(O768,[6]Consolidado!$B:$E,2,FALSE)</f>
        <v>Canoe Wesfield (DT Prototype)</v>
      </c>
      <c r="M768" s="69" t="str">
        <f>VLOOKUP(O768,[6]Consolidado!$B:$E,3,FALSE)</f>
        <v>CH-02</v>
      </c>
      <c r="N768" s="70" t="str">
        <f>VLOOKUP(O768,[6]Consolidado!$B:$H,7,FALSE)</f>
        <v>Febrero</v>
      </c>
      <c r="O768" s="110">
        <v>128</v>
      </c>
    </row>
    <row r="769" spans="1:15" s="71" customFormat="1" ht="16.5" customHeight="1" outlineLevel="1" x14ac:dyDescent="0.2">
      <c r="A769" s="60" t="s">
        <v>633</v>
      </c>
      <c r="B769" s="109">
        <v>42786</v>
      </c>
      <c r="C769" s="110"/>
      <c r="D769" s="63" t="str">
        <f>VLOOKUP(O769,[6]Consolidado!$B:$E,4,FALSE)</f>
        <v>Finalizada</v>
      </c>
      <c r="E769" s="111" t="s">
        <v>25</v>
      </c>
      <c r="F769" s="112" t="s">
        <v>110</v>
      </c>
      <c r="G769" s="113">
        <v>6.25E-2</v>
      </c>
      <c r="H769" s="107">
        <v>1315.93</v>
      </c>
      <c r="I769" s="85">
        <v>82.245625000000004</v>
      </c>
      <c r="J769" s="114">
        <v>29.556899999999999</v>
      </c>
      <c r="K769" s="85">
        <f t="shared" si="15"/>
        <v>2.7826201326932125</v>
      </c>
      <c r="L769" s="68" t="str">
        <f>VLOOKUP(O769,[6]Consolidado!$B:$E,2,FALSE)</f>
        <v>Canoe Wesfield (DT Prototype)</v>
      </c>
      <c r="M769" s="69" t="str">
        <f>VLOOKUP(O769,[6]Consolidado!$B:$E,3,FALSE)</f>
        <v>CH-02</v>
      </c>
      <c r="N769" s="70" t="str">
        <f>VLOOKUP(O769,[6]Consolidado!$B:$H,7,FALSE)</f>
        <v>Febrero</v>
      </c>
      <c r="O769" s="110">
        <v>128</v>
      </c>
    </row>
    <row r="770" spans="1:15" s="71" customFormat="1" ht="16.5" customHeight="1" outlineLevel="1" x14ac:dyDescent="0.2">
      <c r="A770" s="60" t="s">
        <v>633</v>
      </c>
      <c r="B770" s="109">
        <v>42786</v>
      </c>
      <c r="C770" s="110"/>
      <c r="D770" s="63" t="str">
        <f>VLOOKUP(O770,[6]Consolidado!$B:$E,4,FALSE)</f>
        <v>Finalizada</v>
      </c>
      <c r="E770" s="111" t="s">
        <v>25</v>
      </c>
      <c r="F770" s="112" t="s">
        <v>119</v>
      </c>
      <c r="G770" s="113">
        <v>6.25E-2</v>
      </c>
      <c r="H770" s="107">
        <v>619.4</v>
      </c>
      <c r="I770" s="85">
        <v>38.712499999999999</v>
      </c>
      <c r="J770" s="114">
        <v>29.556899999999999</v>
      </c>
      <c r="K770" s="85">
        <f t="shared" si="15"/>
        <v>1.309761849179041</v>
      </c>
      <c r="L770" s="68" t="str">
        <f>VLOOKUP(O770,[6]Consolidado!$B:$E,2,FALSE)</f>
        <v>Canoe Wesfield (DT Prototype)</v>
      </c>
      <c r="M770" s="69" t="str">
        <f>VLOOKUP(O770,[6]Consolidado!$B:$E,3,FALSE)</f>
        <v>CH-02</v>
      </c>
      <c r="N770" s="70" t="str">
        <f>VLOOKUP(O770,[6]Consolidado!$B:$H,7,FALSE)</f>
        <v>Febrero</v>
      </c>
      <c r="O770" s="110">
        <v>128</v>
      </c>
    </row>
    <row r="771" spans="1:15" s="71" customFormat="1" ht="16.5" customHeight="1" outlineLevel="1" x14ac:dyDescent="0.2">
      <c r="A771" s="60" t="s">
        <v>633</v>
      </c>
      <c r="B771" s="109">
        <v>42786</v>
      </c>
      <c r="C771" s="110"/>
      <c r="D771" s="63" t="str">
        <f>VLOOKUP(O771,[6]Consolidado!$B:$E,4,FALSE)</f>
        <v>Finalizada</v>
      </c>
      <c r="E771" s="111" t="s">
        <v>33</v>
      </c>
      <c r="F771" s="112" t="s">
        <v>90</v>
      </c>
      <c r="G771" s="113">
        <v>2.7</v>
      </c>
      <c r="H771" s="107">
        <v>3.2611291815692511</v>
      </c>
      <c r="I771" s="85">
        <v>8.8050487902369792</v>
      </c>
      <c r="J771" s="114">
        <v>29.556899999999999</v>
      </c>
      <c r="K771" s="85">
        <f t="shared" si="15"/>
        <v>0.29790163346754833</v>
      </c>
      <c r="L771" s="68" t="str">
        <f>VLOOKUP(O771,[6]Consolidado!$B:$E,2,FALSE)</f>
        <v>Canoe Wesfield (DT Prototype)</v>
      </c>
      <c r="M771" s="69" t="str">
        <f>VLOOKUP(O771,[6]Consolidado!$B:$E,3,FALSE)</f>
        <v>CH-02</v>
      </c>
      <c r="N771" s="70" t="str">
        <f>VLOOKUP(O771,[6]Consolidado!$B:$H,7,FALSE)</f>
        <v>Febrero</v>
      </c>
      <c r="O771" s="110">
        <v>128</v>
      </c>
    </row>
    <row r="772" spans="1:15" s="71" customFormat="1" ht="16.5" customHeight="1" outlineLevel="1" x14ac:dyDescent="0.2">
      <c r="A772" s="60" t="s">
        <v>633</v>
      </c>
      <c r="B772" s="109">
        <v>42782</v>
      </c>
      <c r="C772" s="110"/>
      <c r="D772" s="63" t="str">
        <f>VLOOKUP(O772,[6]Consolidado!$B:$E,4,FALSE)</f>
        <v>Finalizada</v>
      </c>
      <c r="E772" s="111" t="s">
        <v>28</v>
      </c>
      <c r="F772" s="112" t="s">
        <v>106</v>
      </c>
      <c r="G772" s="113">
        <v>1</v>
      </c>
      <c r="H772" s="107">
        <v>470.51999999999992</v>
      </c>
      <c r="I772" s="85">
        <v>470.51999999999992</v>
      </c>
      <c r="J772" s="114">
        <v>29.556899999999999</v>
      </c>
      <c r="K772" s="85">
        <f t="shared" si="15"/>
        <v>15.919125483389664</v>
      </c>
      <c r="L772" s="68" t="str">
        <f>VLOOKUP(O772,[6]Consolidado!$B:$E,2,FALSE)</f>
        <v>Canoe Wesfield (DT Prototype)</v>
      </c>
      <c r="M772" s="69" t="str">
        <f>VLOOKUP(O772,[6]Consolidado!$B:$E,3,FALSE)</f>
        <v>CH-6</v>
      </c>
      <c r="N772" s="70" t="str">
        <f>VLOOKUP(O772,[6]Consolidado!$B:$H,7,FALSE)</f>
        <v>Febrero</v>
      </c>
      <c r="O772" s="110">
        <v>129</v>
      </c>
    </row>
    <row r="773" spans="1:15" s="71" customFormat="1" ht="16.5" customHeight="1" outlineLevel="1" x14ac:dyDescent="0.2">
      <c r="A773" s="60" t="s">
        <v>633</v>
      </c>
      <c r="B773" s="109">
        <v>42782</v>
      </c>
      <c r="C773" s="110"/>
      <c r="D773" s="63" t="str">
        <f>VLOOKUP(O773,[6]Consolidado!$B:$E,4,FALSE)</f>
        <v>Finalizada</v>
      </c>
      <c r="E773" s="111" t="s">
        <v>40</v>
      </c>
      <c r="F773" s="112" t="s">
        <v>107</v>
      </c>
      <c r="G773" s="113">
        <v>50</v>
      </c>
      <c r="H773" s="107">
        <v>0.21613590382408615</v>
      </c>
      <c r="I773" s="85">
        <v>10.806795191204307</v>
      </c>
      <c r="J773" s="114">
        <v>29.556899999999999</v>
      </c>
      <c r="K773" s="85">
        <f t="shared" si="15"/>
        <v>0.36562681442249717</v>
      </c>
      <c r="L773" s="68" t="str">
        <f>VLOOKUP(O773,[6]Consolidado!$B:$E,2,FALSE)</f>
        <v>Canoe Wesfield (DT Prototype)</v>
      </c>
      <c r="M773" s="69" t="str">
        <f>VLOOKUP(O773,[6]Consolidado!$B:$E,3,FALSE)</f>
        <v>CH-6</v>
      </c>
      <c r="N773" s="70" t="str">
        <f>VLOOKUP(O773,[6]Consolidado!$B:$H,7,FALSE)</f>
        <v>Febrero</v>
      </c>
      <c r="O773" s="110">
        <v>129</v>
      </c>
    </row>
    <row r="774" spans="1:15" s="71" customFormat="1" ht="16.5" customHeight="1" outlineLevel="1" x14ac:dyDescent="0.2">
      <c r="A774" s="60" t="s">
        <v>633</v>
      </c>
      <c r="B774" s="109">
        <v>42783</v>
      </c>
      <c r="C774" s="110"/>
      <c r="D774" s="63" t="str">
        <f>VLOOKUP(O774,[6]Consolidado!$B:$E,4,FALSE)</f>
        <v>Finalizada</v>
      </c>
      <c r="E774" s="111" t="s">
        <v>31</v>
      </c>
      <c r="F774" s="112" t="s">
        <v>113</v>
      </c>
      <c r="G774" s="113">
        <v>3.5</v>
      </c>
      <c r="H774" s="107">
        <v>29.282885486141051</v>
      </c>
      <c r="I774" s="85">
        <v>102.49009920149368</v>
      </c>
      <c r="J774" s="114">
        <v>29.556899999999999</v>
      </c>
      <c r="K774" s="85">
        <f t="shared" si="15"/>
        <v>3.4675523888328508</v>
      </c>
      <c r="L774" s="68" t="str">
        <f>VLOOKUP(O774,[6]Consolidado!$B:$E,2,FALSE)</f>
        <v>Canoe Wesfield (DT Prototype)</v>
      </c>
      <c r="M774" s="69" t="str">
        <f>VLOOKUP(O774,[6]Consolidado!$B:$E,3,FALSE)</f>
        <v>CH-6</v>
      </c>
      <c r="N774" s="70" t="str">
        <f>VLOOKUP(O774,[6]Consolidado!$B:$H,7,FALSE)</f>
        <v>Febrero</v>
      </c>
      <c r="O774" s="110">
        <v>129</v>
      </c>
    </row>
    <row r="775" spans="1:15" s="71" customFormat="1" ht="16.5" customHeight="1" outlineLevel="1" x14ac:dyDescent="0.2">
      <c r="A775" s="60" t="s">
        <v>633</v>
      </c>
      <c r="B775" s="109">
        <v>42786</v>
      </c>
      <c r="C775" s="110"/>
      <c r="D775" s="63" t="str">
        <f>VLOOKUP(O775,[6]Consolidado!$B:$E,4,FALSE)</f>
        <v>Finalizada</v>
      </c>
      <c r="E775" s="111" t="s">
        <v>78</v>
      </c>
      <c r="F775" s="112" t="s">
        <v>352</v>
      </c>
      <c r="G775" s="113">
        <v>8</v>
      </c>
      <c r="H775" s="107">
        <v>1.8496662205147865</v>
      </c>
      <c r="I775" s="85">
        <v>14.797329764118292</v>
      </c>
      <c r="J775" s="114">
        <v>29.556899999999999</v>
      </c>
      <c r="K775" s="85">
        <f t="shared" si="15"/>
        <v>0.50063875995514728</v>
      </c>
      <c r="L775" s="68" t="str">
        <f>VLOOKUP(O775,[6]Consolidado!$B:$E,2,FALSE)</f>
        <v>Canoe Wesfield (DT Prototype)</v>
      </c>
      <c r="M775" s="69" t="str">
        <f>VLOOKUP(O775,[6]Consolidado!$B:$E,3,FALSE)</f>
        <v>CH-6</v>
      </c>
      <c r="N775" s="70" t="str">
        <f>VLOOKUP(O775,[6]Consolidado!$B:$H,7,FALSE)</f>
        <v>Febrero</v>
      </c>
      <c r="O775" s="110">
        <v>129</v>
      </c>
    </row>
    <row r="776" spans="1:15" s="71" customFormat="1" ht="16.5" customHeight="1" outlineLevel="1" x14ac:dyDescent="0.2">
      <c r="A776" s="60" t="s">
        <v>633</v>
      </c>
      <c r="B776" s="109">
        <v>42786</v>
      </c>
      <c r="C776" s="110"/>
      <c r="D776" s="63" t="str">
        <f>VLOOKUP(O776,[6]Consolidado!$B:$E,4,FALSE)</f>
        <v>Finalizada</v>
      </c>
      <c r="E776" s="111" t="s">
        <v>25</v>
      </c>
      <c r="F776" s="112" t="s">
        <v>606</v>
      </c>
      <c r="G776" s="113">
        <v>0.125</v>
      </c>
      <c r="H776" s="107">
        <v>382.4</v>
      </c>
      <c r="I776" s="85">
        <v>47.8</v>
      </c>
      <c r="J776" s="114">
        <v>29.556899999999999</v>
      </c>
      <c r="K776" s="85">
        <f t="shared" si="15"/>
        <v>1.6172196678271402</v>
      </c>
      <c r="L776" s="68" t="str">
        <f>VLOOKUP(O776,[6]Consolidado!$B:$E,2,FALSE)</f>
        <v>Canoe Wesfield (DT Prototype)</v>
      </c>
      <c r="M776" s="69" t="str">
        <f>VLOOKUP(O776,[6]Consolidado!$B:$E,3,FALSE)</f>
        <v>CH-6</v>
      </c>
      <c r="N776" s="70" t="str">
        <f>VLOOKUP(O776,[6]Consolidado!$B:$H,7,FALSE)</f>
        <v>Febrero</v>
      </c>
      <c r="O776" s="110">
        <v>129</v>
      </c>
    </row>
    <row r="777" spans="1:15" s="71" customFormat="1" ht="16.5" customHeight="1" outlineLevel="1" x14ac:dyDescent="0.2">
      <c r="A777" s="60" t="s">
        <v>633</v>
      </c>
      <c r="B777" s="109">
        <v>42786</v>
      </c>
      <c r="C777" s="110"/>
      <c r="D777" s="63" t="str">
        <f>VLOOKUP(O777,[6]Consolidado!$B:$E,4,FALSE)</f>
        <v>Finalizada</v>
      </c>
      <c r="E777" s="111" t="s">
        <v>25</v>
      </c>
      <c r="F777" s="112" t="s">
        <v>254</v>
      </c>
      <c r="G777" s="113">
        <v>0.125</v>
      </c>
      <c r="H777" s="107">
        <v>333.09515079181284</v>
      </c>
      <c r="I777" s="85">
        <v>41.636893848976605</v>
      </c>
      <c r="J777" s="114">
        <v>29.556899999999999</v>
      </c>
      <c r="K777" s="85">
        <f t="shared" si="15"/>
        <v>1.4087030050166496</v>
      </c>
      <c r="L777" s="68" t="str">
        <f>VLOOKUP(O777,[6]Consolidado!$B:$E,2,FALSE)</f>
        <v>Canoe Wesfield (DT Prototype)</v>
      </c>
      <c r="M777" s="69" t="str">
        <f>VLOOKUP(O777,[6]Consolidado!$B:$E,3,FALSE)</f>
        <v>CH-6</v>
      </c>
      <c r="N777" s="70" t="str">
        <f>VLOOKUP(O777,[6]Consolidado!$B:$H,7,FALSE)</f>
        <v>Febrero</v>
      </c>
      <c r="O777" s="110">
        <v>129</v>
      </c>
    </row>
    <row r="778" spans="1:15" s="71" customFormat="1" ht="16.5" customHeight="1" outlineLevel="1" x14ac:dyDescent="0.2">
      <c r="A778" s="60" t="s">
        <v>633</v>
      </c>
      <c r="B778" s="109">
        <v>42786</v>
      </c>
      <c r="C778" s="110"/>
      <c r="D778" s="63" t="str">
        <f>VLOOKUP(O778,[6]Consolidado!$B:$E,4,FALSE)</f>
        <v>Finalizada</v>
      </c>
      <c r="E778" s="111" t="s">
        <v>25</v>
      </c>
      <c r="F778" s="112" t="s">
        <v>99</v>
      </c>
      <c r="G778" s="113">
        <v>6.25E-2</v>
      </c>
      <c r="H778" s="107">
        <v>332.53741935483873</v>
      </c>
      <c r="I778" s="85">
        <v>20.783588709677421</v>
      </c>
      <c r="J778" s="114">
        <v>29.556899999999999</v>
      </c>
      <c r="K778" s="85">
        <f t="shared" si="15"/>
        <v>0.70317214287281216</v>
      </c>
      <c r="L778" s="68" t="str">
        <f>VLOOKUP(O778,[6]Consolidado!$B:$E,2,FALSE)</f>
        <v>Canoe Wesfield (DT Prototype)</v>
      </c>
      <c r="M778" s="69" t="str">
        <f>VLOOKUP(O778,[6]Consolidado!$B:$E,3,FALSE)</f>
        <v>CH-6</v>
      </c>
      <c r="N778" s="70" t="str">
        <f>VLOOKUP(O778,[6]Consolidado!$B:$H,7,FALSE)</f>
        <v>Febrero</v>
      </c>
      <c r="O778" s="110">
        <v>129</v>
      </c>
    </row>
    <row r="779" spans="1:15" s="71" customFormat="1" ht="16.5" customHeight="1" outlineLevel="1" x14ac:dyDescent="0.2">
      <c r="A779" s="60" t="s">
        <v>633</v>
      </c>
      <c r="B779" s="109">
        <v>42786</v>
      </c>
      <c r="C779" s="110"/>
      <c r="D779" s="63" t="str">
        <f>VLOOKUP(O779,[6]Consolidado!$B:$E,4,FALSE)</f>
        <v>Finalizada</v>
      </c>
      <c r="E779" s="111" t="s">
        <v>25</v>
      </c>
      <c r="F779" s="112" t="s">
        <v>108</v>
      </c>
      <c r="G779" s="113">
        <v>3.125E-2</v>
      </c>
      <c r="H779" s="107">
        <v>786.43809534108379</v>
      </c>
      <c r="I779" s="85">
        <v>24.576190479408869</v>
      </c>
      <c r="J779" s="114">
        <v>29.556899999999999</v>
      </c>
      <c r="K779" s="85">
        <f t="shared" si="15"/>
        <v>0.83148741848464724</v>
      </c>
      <c r="L779" s="68" t="str">
        <f>VLOOKUP(O779,[6]Consolidado!$B:$E,2,FALSE)</f>
        <v>Canoe Wesfield (DT Prototype)</v>
      </c>
      <c r="M779" s="69" t="str">
        <f>VLOOKUP(O779,[6]Consolidado!$B:$E,3,FALSE)</f>
        <v>CH-6</v>
      </c>
      <c r="N779" s="70" t="str">
        <f>VLOOKUP(O779,[6]Consolidado!$B:$H,7,FALSE)</f>
        <v>Febrero</v>
      </c>
      <c r="O779" s="110">
        <v>129</v>
      </c>
    </row>
    <row r="780" spans="1:15" s="71" customFormat="1" ht="16.5" customHeight="1" outlineLevel="1" x14ac:dyDescent="0.2">
      <c r="A780" s="60" t="s">
        <v>633</v>
      </c>
      <c r="B780" s="109">
        <v>42786</v>
      </c>
      <c r="C780" s="110"/>
      <c r="D780" s="63" t="str">
        <f>VLOOKUP(O780,[6]Consolidado!$B:$E,4,FALSE)</f>
        <v>Finalizada</v>
      </c>
      <c r="E780" s="111" t="s">
        <v>25</v>
      </c>
      <c r="F780" s="112" t="s">
        <v>109</v>
      </c>
      <c r="G780" s="113">
        <v>3.125E-2</v>
      </c>
      <c r="H780" s="107">
        <v>1198.7236014927405</v>
      </c>
      <c r="I780" s="85">
        <v>37.460112546648141</v>
      </c>
      <c r="J780" s="114">
        <v>29.556899999999999</v>
      </c>
      <c r="K780" s="85">
        <f t="shared" si="15"/>
        <v>1.2673897650514141</v>
      </c>
      <c r="L780" s="68" t="str">
        <f>VLOOKUP(O780,[6]Consolidado!$B:$E,2,FALSE)</f>
        <v>Canoe Wesfield (DT Prototype)</v>
      </c>
      <c r="M780" s="69" t="str">
        <f>VLOOKUP(O780,[6]Consolidado!$B:$E,3,FALSE)</f>
        <v>CH-6</v>
      </c>
      <c r="N780" s="70" t="str">
        <f>VLOOKUP(O780,[6]Consolidado!$B:$H,7,FALSE)</f>
        <v>Febrero</v>
      </c>
      <c r="O780" s="110">
        <v>129</v>
      </c>
    </row>
    <row r="781" spans="1:15" s="71" customFormat="1" ht="16.5" customHeight="1" outlineLevel="1" x14ac:dyDescent="0.2">
      <c r="A781" s="60" t="s">
        <v>633</v>
      </c>
      <c r="B781" s="109">
        <v>42786</v>
      </c>
      <c r="C781" s="110"/>
      <c r="D781" s="63" t="str">
        <f>VLOOKUP(O781,[6]Consolidado!$B:$E,4,FALSE)</f>
        <v>Finalizada</v>
      </c>
      <c r="E781" s="111" t="s">
        <v>25</v>
      </c>
      <c r="F781" s="112" t="s">
        <v>110</v>
      </c>
      <c r="G781" s="113">
        <v>3.125E-2</v>
      </c>
      <c r="H781" s="107">
        <v>1315.93</v>
      </c>
      <c r="I781" s="85">
        <v>41.122812500000002</v>
      </c>
      <c r="J781" s="114">
        <v>29.556899999999999</v>
      </c>
      <c r="K781" s="85">
        <f t="shared" si="15"/>
        <v>1.3913100663466063</v>
      </c>
      <c r="L781" s="68" t="str">
        <f>VLOOKUP(O781,[6]Consolidado!$B:$E,2,FALSE)</f>
        <v>Canoe Wesfield (DT Prototype)</v>
      </c>
      <c r="M781" s="69" t="str">
        <f>VLOOKUP(O781,[6]Consolidado!$B:$E,3,FALSE)</f>
        <v>CH-6</v>
      </c>
      <c r="N781" s="70" t="str">
        <f>VLOOKUP(O781,[6]Consolidado!$B:$H,7,FALSE)</f>
        <v>Febrero</v>
      </c>
      <c r="O781" s="110">
        <v>129</v>
      </c>
    </row>
    <row r="782" spans="1:15" s="71" customFormat="1" ht="16.5" customHeight="1" outlineLevel="1" x14ac:dyDescent="0.2">
      <c r="A782" s="60" t="s">
        <v>633</v>
      </c>
      <c r="B782" s="109">
        <v>42786</v>
      </c>
      <c r="C782" s="110"/>
      <c r="D782" s="63" t="str">
        <f>VLOOKUP(O782,[6]Consolidado!$B:$E,4,FALSE)</f>
        <v>Finalizada</v>
      </c>
      <c r="E782" s="111" t="s">
        <v>25</v>
      </c>
      <c r="F782" s="112" t="s">
        <v>119</v>
      </c>
      <c r="G782" s="113">
        <v>3.125E-2</v>
      </c>
      <c r="H782" s="107">
        <v>619.4</v>
      </c>
      <c r="I782" s="85">
        <v>19.356249999999999</v>
      </c>
      <c r="J782" s="114">
        <v>29.556899999999999</v>
      </c>
      <c r="K782" s="85">
        <f t="shared" si="15"/>
        <v>0.65488092458952052</v>
      </c>
      <c r="L782" s="68" t="str">
        <f>VLOOKUP(O782,[6]Consolidado!$B:$E,2,FALSE)</f>
        <v>Canoe Wesfield (DT Prototype)</v>
      </c>
      <c r="M782" s="69" t="str">
        <f>VLOOKUP(O782,[6]Consolidado!$B:$E,3,FALSE)</f>
        <v>CH-6</v>
      </c>
      <c r="N782" s="70" t="str">
        <f>VLOOKUP(O782,[6]Consolidado!$B:$H,7,FALSE)</f>
        <v>Febrero</v>
      </c>
      <c r="O782" s="110">
        <v>129</v>
      </c>
    </row>
    <row r="783" spans="1:15" s="71" customFormat="1" ht="16.5" customHeight="1" outlineLevel="1" x14ac:dyDescent="0.2">
      <c r="A783" s="60" t="s">
        <v>633</v>
      </c>
      <c r="B783" s="109">
        <v>42786</v>
      </c>
      <c r="C783" s="110"/>
      <c r="D783" s="63" t="str">
        <f>VLOOKUP(O783,[6]Consolidado!$B:$E,4,FALSE)</f>
        <v>Finalizada</v>
      </c>
      <c r="E783" s="111" t="s">
        <v>33</v>
      </c>
      <c r="F783" s="112" t="s">
        <v>90</v>
      </c>
      <c r="G783" s="113">
        <v>2.7</v>
      </c>
      <c r="H783" s="107">
        <v>3.2611291815692511</v>
      </c>
      <c r="I783" s="85">
        <v>8.8050487902369792</v>
      </c>
      <c r="J783" s="114">
        <v>29.556899999999999</v>
      </c>
      <c r="K783" s="85">
        <f t="shared" si="15"/>
        <v>0.29790163346754833</v>
      </c>
      <c r="L783" s="68" t="str">
        <f>VLOOKUP(O783,[6]Consolidado!$B:$E,2,FALSE)</f>
        <v>Canoe Wesfield (DT Prototype)</v>
      </c>
      <c r="M783" s="69" t="str">
        <f>VLOOKUP(O783,[6]Consolidado!$B:$E,3,FALSE)</f>
        <v>CH-6</v>
      </c>
      <c r="N783" s="70" t="str">
        <f>VLOOKUP(O783,[6]Consolidado!$B:$H,7,FALSE)</f>
        <v>Febrero</v>
      </c>
      <c r="O783" s="110">
        <v>129</v>
      </c>
    </row>
    <row r="784" spans="1:15" s="71" customFormat="1" ht="16.5" customHeight="1" outlineLevel="1" x14ac:dyDescent="0.2">
      <c r="A784" s="60" t="s">
        <v>633</v>
      </c>
      <c r="B784" s="109">
        <v>42776</v>
      </c>
      <c r="C784" s="110"/>
      <c r="D784" s="63" t="str">
        <f>VLOOKUP(O784,[6]Consolidado!$B:$E,4,FALSE)</f>
        <v>Finalizada</v>
      </c>
      <c r="E784" s="111" t="s">
        <v>28</v>
      </c>
      <c r="F784" s="112" t="s">
        <v>106</v>
      </c>
      <c r="G784" s="113">
        <v>4</v>
      </c>
      <c r="H784" s="107">
        <v>470.51999999999992</v>
      </c>
      <c r="I784" s="85">
        <v>1882.0799999999997</v>
      </c>
      <c r="J784" s="114">
        <v>29.556899999999999</v>
      </c>
      <c r="K784" s="85">
        <f t="shared" si="15"/>
        <v>63.676501933558654</v>
      </c>
      <c r="L784" s="68" t="str">
        <f>VLOOKUP(O784,[6]Consolidado!$B:$E,2,FALSE)</f>
        <v>Dave Jacoby</v>
      </c>
      <c r="M784" s="69" t="str">
        <f>VLOOKUP(O784,[6]Consolidado!$B:$E,3,FALSE)</f>
        <v>Auxiliary table</v>
      </c>
      <c r="N784" s="70" t="str">
        <f>VLOOKUP(O784,[6]Consolidado!$B:$H,7,FALSE)</f>
        <v>Febrero</v>
      </c>
      <c r="O784" s="110">
        <v>130</v>
      </c>
    </row>
    <row r="785" spans="1:15" s="71" customFormat="1" ht="16.5" customHeight="1" outlineLevel="1" x14ac:dyDescent="0.2">
      <c r="A785" s="60" t="s">
        <v>633</v>
      </c>
      <c r="B785" s="109">
        <v>42776</v>
      </c>
      <c r="C785" s="110"/>
      <c r="D785" s="63" t="str">
        <f>VLOOKUP(O785,[6]Consolidado!$B:$E,4,FALSE)</f>
        <v>Finalizada</v>
      </c>
      <c r="E785" s="111" t="s">
        <v>40</v>
      </c>
      <c r="F785" s="112" t="s">
        <v>107</v>
      </c>
      <c r="G785" s="113">
        <v>133</v>
      </c>
      <c r="H785" s="107">
        <v>0.21613590382408615</v>
      </c>
      <c r="I785" s="85">
        <v>28.746075208603457</v>
      </c>
      <c r="J785" s="114">
        <v>29.556899999999999</v>
      </c>
      <c r="K785" s="85">
        <f t="shared" si="15"/>
        <v>0.97256732636384258</v>
      </c>
      <c r="L785" s="68" t="str">
        <f>VLOOKUP(O785,[6]Consolidado!$B:$E,2,FALSE)</f>
        <v>Dave Jacoby</v>
      </c>
      <c r="M785" s="69" t="str">
        <f>VLOOKUP(O785,[6]Consolidado!$B:$E,3,FALSE)</f>
        <v>Auxiliary table</v>
      </c>
      <c r="N785" s="70" t="str">
        <f>VLOOKUP(O785,[6]Consolidado!$B:$H,7,FALSE)</f>
        <v>Febrero</v>
      </c>
      <c r="O785" s="110">
        <v>130</v>
      </c>
    </row>
    <row r="786" spans="1:15" s="71" customFormat="1" ht="16.5" customHeight="1" outlineLevel="1" x14ac:dyDescent="0.2">
      <c r="A786" s="60" t="s">
        <v>633</v>
      </c>
      <c r="B786" s="109">
        <v>42779</v>
      </c>
      <c r="C786" s="110"/>
      <c r="D786" s="63" t="str">
        <f>VLOOKUP(O786,[6]Consolidado!$B:$E,4,FALSE)</f>
        <v>Finalizada</v>
      </c>
      <c r="E786" s="111" t="s">
        <v>31</v>
      </c>
      <c r="F786" s="112" t="s">
        <v>113</v>
      </c>
      <c r="G786" s="113">
        <v>10</v>
      </c>
      <c r="H786" s="107">
        <v>29.282885486141051</v>
      </c>
      <c r="I786" s="85">
        <v>292.82885486141049</v>
      </c>
      <c r="J786" s="114">
        <v>29.556899999999999</v>
      </c>
      <c r="K786" s="85">
        <f t="shared" si="15"/>
        <v>9.9072925395224303</v>
      </c>
      <c r="L786" s="68" t="str">
        <f>VLOOKUP(O786,[6]Consolidado!$B:$E,2,FALSE)</f>
        <v>Dave Jacoby</v>
      </c>
      <c r="M786" s="69" t="str">
        <f>VLOOKUP(O786,[6]Consolidado!$B:$E,3,FALSE)</f>
        <v>Auxiliary table</v>
      </c>
      <c r="N786" s="70" t="str">
        <f>VLOOKUP(O786,[6]Consolidado!$B:$H,7,FALSE)</f>
        <v>Febrero</v>
      </c>
      <c r="O786" s="110">
        <v>130</v>
      </c>
    </row>
    <row r="787" spans="1:15" s="71" customFormat="1" ht="16.5" customHeight="1" outlineLevel="1" x14ac:dyDescent="0.2">
      <c r="A787" s="60" t="s">
        <v>633</v>
      </c>
      <c r="B787" s="109">
        <v>42781</v>
      </c>
      <c r="C787" s="110"/>
      <c r="D787" s="63" t="str">
        <f>VLOOKUP(O787,[6]Consolidado!$B:$E,4,FALSE)</f>
        <v>Finalizada</v>
      </c>
      <c r="E787" s="111" t="s">
        <v>78</v>
      </c>
      <c r="F787" s="112" t="s">
        <v>352</v>
      </c>
      <c r="G787" s="113">
        <v>8</v>
      </c>
      <c r="H787" s="107">
        <v>1.8496662205147865</v>
      </c>
      <c r="I787" s="85">
        <v>14.797329764118292</v>
      </c>
      <c r="J787" s="114">
        <v>29.556899999999999</v>
      </c>
      <c r="K787" s="85">
        <f t="shared" si="15"/>
        <v>0.50063875995514728</v>
      </c>
      <c r="L787" s="68" t="str">
        <f>VLOOKUP(O787,[6]Consolidado!$B:$E,2,FALSE)</f>
        <v>Dave Jacoby</v>
      </c>
      <c r="M787" s="69" t="str">
        <f>VLOOKUP(O787,[6]Consolidado!$B:$E,3,FALSE)</f>
        <v>Auxiliary table</v>
      </c>
      <c r="N787" s="70" t="str">
        <f>VLOOKUP(O787,[6]Consolidado!$B:$H,7,FALSE)</f>
        <v>Febrero</v>
      </c>
      <c r="O787" s="110">
        <v>130</v>
      </c>
    </row>
    <row r="788" spans="1:15" s="71" customFormat="1" ht="16.5" customHeight="1" outlineLevel="1" x14ac:dyDescent="0.2">
      <c r="A788" s="60" t="s">
        <v>633</v>
      </c>
      <c r="B788" s="109">
        <v>42781</v>
      </c>
      <c r="C788" s="110"/>
      <c r="D788" s="63" t="str">
        <f>VLOOKUP(O788,[6]Consolidado!$B:$E,4,FALSE)</f>
        <v>Finalizada</v>
      </c>
      <c r="E788" s="111" t="s">
        <v>25</v>
      </c>
      <c r="F788" s="112" t="s">
        <v>254</v>
      </c>
      <c r="G788" s="113">
        <v>0.25</v>
      </c>
      <c r="H788" s="107">
        <v>333.09515079181284</v>
      </c>
      <c r="I788" s="85">
        <v>83.27378769795321</v>
      </c>
      <c r="J788" s="114">
        <v>29.556899999999999</v>
      </c>
      <c r="K788" s="85">
        <f t="shared" si="15"/>
        <v>2.8174060100332992</v>
      </c>
      <c r="L788" s="68" t="str">
        <f>VLOOKUP(O788,[6]Consolidado!$B:$E,2,FALSE)</f>
        <v>Dave Jacoby</v>
      </c>
      <c r="M788" s="69" t="str">
        <f>VLOOKUP(O788,[6]Consolidado!$B:$E,3,FALSE)</f>
        <v>Auxiliary table</v>
      </c>
      <c r="N788" s="70" t="str">
        <f>VLOOKUP(O788,[6]Consolidado!$B:$H,7,FALSE)</f>
        <v>Febrero</v>
      </c>
      <c r="O788" s="110">
        <v>130</v>
      </c>
    </row>
    <row r="789" spans="1:15" s="71" customFormat="1" ht="16.5" customHeight="1" outlineLevel="1" x14ac:dyDescent="0.2">
      <c r="A789" s="60" t="s">
        <v>633</v>
      </c>
      <c r="B789" s="109">
        <v>42781</v>
      </c>
      <c r="C789" s="110"/>
      <c r="D789" s="63" t="str">
        <f>VLOOKUP(O789,[6]Consolidado!$B:$E,4,FALSE)</f>
        <v>Finalizada</v>
      </c>
      <c r="E789" s="111" t="s">
        <v>25</v>
      </c>
      <c r="F789" s="112" t="s">
        <v>108</v>
      </c>
      <c r="G789" s="113">
        <v>6.25E-2</v>
      </c>
      <c r="H789" s="107">
        <v>786.43809534108379</v>
      </c>
      <c r="I789" s="85">
        <v>49.152380958817737</v>
      </c>
      <c r="J789" s="114">
        <v>29.556899999999999</v>
      </c>
      <c r="K789" s="85">
        <f t="shared" si="15"/>
        <v>1.6629748369692945</v>
      </c>
      <c r="L789" s="68" t="str">
        <f>VLOOKUP(O789,[6]Consolidado!$B:$E,2,FALSE)</f>
        <v>Dave Jacoby</v>
      </c>
      <c r="M789" s="69" t="str">
        <f>VLOOKUP(O789,[6]Consolidado!$B:$E,3,FALSE)</f>
        <v>Auxiliary table</v>
      </c>
      <c r="N789" s="70" t="str">
        <f>VLOOKUP(O789,[6]Consolidado!$B:$H,7,FALSE)</f>
        <v>Febrero</v>
      </c>
      <c r="O789" s="110">
        <v>130</v>
      </c>
    </row>
    <row r="790" spans="1:15" s="71" customFormat="1" ht="16.5" customHeight="1" outlineLevel="1" x14ac:dyDescent="0.2">
      <c r="A790" s="60" t="s">
        <v>633</v>
      </c>
      <c r="B790" s="109">
        <v>42781</v>
      </c>
      <c r="C790" s="110"/>
      <c r="D790" s="63" t="str">
        <f>VLOOKUP(O790,[6]Consolidado!$B:$E,4,FALSE)</f>
        <v>Finalizada</v>
      </c>
      <c r="E790" s="111" t="s">
        <v>25</v>
      </c>
      <c r="F790" s="112" t="s">
        <v>109</v>
      </c>
      <c r="G790" s="113">
        <v>6.25E-2</v>
      </c>
      <c r="H790" s="107">
        <v>1198.7236014927405</v>
      </c>
      <c r="I790" s="85">
        <v>74.920225093296281</v>
      </c>
      <c r="J790" s="114">
        <v>29.556899999999999</v>
      </c>
      <c r="K790" s="85">
        <f t="shared" si="15"/>
        <v>2.5347795301028282</v>
      </c>
      <c r="L790" s="68" t="str">
        <f>VLOOKUP(O790,[6]Consolidado!$B:$E,2,FALSE)</f>
        <v>Dave Jacoby</v>
      </c>
      <c r="M790" s="69" t="str">
        <f>VLOOKUP(O790,[6]Consolidado!$B:$E,3,FALSE)</f>
        <v>Auxiliary table</v>
      </c>
      <c r="N790" s="70" t="str">
        <f>VLOOKUP(O790,[6]Consolidado!$B:$H,7,FALSE)</f>
        <v>Febrero</v>
      </c>
      <c r="O790" s="110">
        <v>130</v>
      </c>
    </row>
    <row r="791" spans="1:15" s="71" customFormat="1" ht="16.5" customHeight="1" outlineLevel="1" x14ac:dyDescent="0.2">
      <c r="A791" s="60" t="s">
        <v>633</v>
      </c>
      <c r="B791" s="109">
        <v>42781</v>
      </c>
      <c r="C791" s="110"/>
      <c r="D791" s="63" t="str">
        <f>VLOOKUP(O791,[6]Consolidado!$B:$E,4,FALSE)</f>
        <v>Finalizada</v>
      </c>
      <c r="E791" s="111" t="s">
        <v>25</v>
      </c>
      <c r="F791" s="112" t="s">
        <v>110</v>
      </c>
      <c r="G791" s="113">
        <v>6.25E-2</v>
      </c>
      <c r="H791" s="107">
        <v>1315.93</v>
      </c>
      <c r="I791" s="85">
        <v>82.245625000000004</v>
      </c>
      <c r="J791" s="114">
        <v>29.556899999999999</v>
      </c>
      <c r="K791" s="85">
        <f t="shared" si="15"/>
        <v>2.7826201326932125</v>
      </c>
      <c r="L791" s="68" t="str">
        <f>VLOOKUP(O791,[6]Consolidado!$B:$E,2,FALSE)</f>
        <v>Dave Jacoby</v>
      </c>
      <c r="M791" s="69" t="str">
        <f>VLOOKUP(O791,[6]Consolidado!$B:$E,3,FALSE)</f>
        <v>Auxiliary table</v>
      </c>
      <c r="N791" s="70" t="str">
        <f>VLOOKUP(O791,[6]Consolidado!$B:$H,7,FALSE)</f>
        <v>Febrero</v>
      </c>
      <c r="O791" s="110">
        <v>130</v>
      </c>
    </row>
    <row r="792" spans="1:15" s="71" customFormat="1" ht="16.5" customHeight="1" outlineLevel="1" x14ac:dyDescent="0.2">
      <c r="A792" s="60" t="s">
        <v>633</v>
      </c>
      <c r="B792" s="109">
        <v>42781</v>
      </c>
      <c r="C792" s="110"/>
      <c r="D792" s="63" t="str">
        <f>VLOOKUP(O792,[6]Consolidado!$B:$E,4,FALSE)</f>
        <v>Finalizada</v>
      </c>
      <c r="E792" s="111" t="s">
        <v>25</v>
      </c>
      <c r="F792" s="112" t="s">
        <v>119</v>
      </c>
      <c r="G792" s="113">
        <v>6.25E-2</v>
      </c>
      <c r="H792" s="107">
        <v>619.4</v>
      </c>
      <c r="I792" s="85">
        <v>38.712499999999999</v>
      </c>
      <c r="J792" s="114">
        <v>29.556899999999999</v>
      </c>
      <c r="K792" s="85">
        <f t="shared" si="15"/>
        <v>1.309761849179041</v>
      </c>
      <c r="L792" s="68" t="str">
        <f>VLOOKUP(O792,[6]Consolidado!$B:$E,2,FALSE)</f>
        <v>Dave Jacoby</v>
      </c>
      <c r="M792" s="69" t="str">
        <f>VLOOKUP(O792,[6]Consolidado!$B:$E,3,FALSE)</f>
        <v>Auxiliary table</v>
      </c>
      <c r="N792" s="70" t="str">
        <f>VLOOKUP(O792,[6]Consolidado!$B:$H,7,FALSE)</f>
        <v>Febrero</v>
      </c>
      <c r="O792" s="110">
        <v>130</v>
      </c>
    </row>
    <row r="793" spans="1:15" s="71" customFormat="1" ht="16.5" customHeight="1" outlineLevel="1" x14ac:dyDescent="0.2">
      <c r="A793" s="60" t="s">
        <v>633</v>
      </c>
      <c r="B793" s="109">
        <v>42781</v>
      </c>
      <c r="C793" s="110"/>
      <c r="D793" s="63" t="str">
        <f>VLOOKUP(O793,[6]Consolidado!$B:$E,4,FALSE)</f>
        <v>Finalizada</v>
      </c>
      <c r="E793" s="111" t="s">
        <v>33</v>
      </c>
      <c r="F793" s="112" t="s">
        <v>90</v>
      </c>
      <c r="G793" s="113">
        <v>5.4</v>
      </c>
      <c r="H793" s="107">
        <v>3.2611291815692511</v>
      </c>
      <c r="I793" s="85">
        <v>17.610097580473958</v>
      </c>
      <c r="J793" s="114">
        <v>29.556899999999999</v>
      </c>
      <c r="K793" s="85">
        <f t="shared" si="15"/>
        <v>0.59580326693509666</v>
      </c>
      <c r="L793" s="68" t="str">
        <f>VLOOKUP(O793,[6]Consolidado!$B:$E,2,FALSE)</f>
        <v>Dave Jacoby</v>
      </c>
      <c r="M793" s="69" t="str">
        <f>VLOOKUP(O793,[6]Consolidado!$B:$E,3,FALSE)</f>
        <v>Auxiliary table</v>
      </c>
      <c r="N793" s="70" t="str">
        <f>VLOOKUP(O793,[6]Consolidado!$B:$H,7,FALSE)</f>
        <v>Febrero</v>
      </c>
      <c r="O793" s="110">
        <v>130</v>
      </c>
    </row>
    <row r="794" spans="1:15" s="71" customFormat="1" ht="16.5" customHeight="1" outlineLevel="1" x14ac:dyDescent="0.2">
      <c r="A794" s="60" t="s">
        <v>633</v>
      </c>
      <c r="B794" s="109">
        <v>42774</v>
      </c>
      <c r="C794" s="110"/>
      <c r="D794" s="63" t="str">
        <f>VLOOKUP(O794,[6]Consolidado!$B:$E,4,FALSE)</f>
        <v>Finalizada</v>
      </c>
      <c r="E794" s="111" t="s">
        <v>28</v>
      </c>
      <c r="F794" s="112" t="s">
        <v>93</v>
      </c>
      <c r="G794" s="113">
        <v>3</v>
      </c>
      <c r="H794" s="107">
        <v>833.83999999999992</v>
      </c>
      <c r="I794" s="85">
        <v>2501.5199999999995</v>
      </c>
      <c r="J794" s="114">
        <v>29.556899999999999</v>
      </c>
      <c r="K794" s="85">
        <f t="shared" si="15"/>
        <v>84.634044842321074</v>
      </c>
      <c r="L794" s="68" t="str">
        <f>VLOOKUP(O794,[6]Consolidado!$B:$E,2,FALSE)</f>
        <v xml:space="preserve">Damien Wood </v>
      </c>
      <c r="M794" s="69" t="str">
        <f>VLOOKUP(O794,[6]Consolidado!$B:$E,3,FALSE)</f>
        <v>Mirror frame</v>
      </c>
      <c r="N794" s="70" t="str">
        <f>VLOOKUP(O794,[6]Consolidado!$B:$H,7,FALSE)</f>
        <v>Abril</v>
      </c>
      <c r="O794" s="110">
        <v>132</v>
      </c>
    </row>
    <row r="795" spans="1:15" s="71" customFormat="1" ht="16.5" customHeight="1" outlineLevel="1" x14ac:dyDescent="0.2">
      <c r="A795" s="60" t="s">
        <v>633</v>
      </c>
      <c r="B795" s="109">
        <v>42774</v>
      </c>
      <c r="C795" s="110"/>
      <c r="D795" s="63" t="str">
        <f>VLOOKUP(O795,[6]Consolidado!$B:$E,4,FALSE)</f>
        <v>Finalizada</v>
      </c>
      <c r="E795" s="111" t="s">
        <v>40</v>
      </c>
      <c r="F795" s="112" t="s">
        <v>98</v>
      </c>
      <c r="G795" s="113">
        <v>300</v>
      </c>
      <c r="H795" s="107">
        <v>0.23351166427355521</v>
      </c>
      <c r="I795" s="85">
        <v>70.053499282066568</v>
      </c>
      <c r="J795" s="114">
        <v>29.556899999999999</v>
      </c>
      <c r="K795" s="85">
        <f t="shared" si="15"/>
        <v>2.3701233648341526</v>
      </c>
      <c r="L795" s="68" t="str">
        <f>VLOOKUP(O795,[6]Consolidado!$B:$E,2,FALSE)</f>
        <v xml:space="preserve">Damien Wood </v>
      </c>
      <c r="M795" s="69" t="str">
        <f>VLOOKUP(O795,[6]Consolidado!$B:$E,3,FALSE)</f>
        <v>Mirror frame</v>
      </c>
      <c r="N795" s="70" t="str">
        <f>VLOOKUP(O795,[6]Consolidado!$B:$H,7,FALSE)</f>
        <v>Abril</v>
      </c>
      <c r="O795" s="110">
        <v>132</v>
      </c>
    </row>
    <row r="796" spans="1:15" s="71" customFormat="1" ht="16.5" customHeight="1" outlineLevel="1" x14ac:dyDescent="0.2">
      <c r="A796" s="60" t="s">
        <v>633</v>
      </c>
      <c r="B796" s="109">
        <v>42793</v>
      </c>
      <c r="C796" s="110"/>
      <c r="D796" s="63" t="str">
        <f>VLOOKUP(O796,[6]Consolidado!$B:$E,4,FALSE)</f>
        <v>Finalizada</v>
      </c>
      <c r="E796" s="111" t="s">
        <v>31</v>
      </c>
      <c r="F796" s="112" t="s">
        <v>32</v>
      </c>
      <c r="G796" s="113">
        <v>3</v>
      </c>
      <c r="H796" s="107">
        <v>29.508081395348835</v>
      </c>
      <c r="I796" s="85">
        <v>88.524244186046502</v>
      </c>
      <c r="J796" s="114">
        <v>29.556899999999999</v>
      </c>
      <c r="K796" s="85">
        <f t="shared" si="15"/>
        <v>2.9950449534980499</v>
      </c>
      <c r="L796" s="68" t="str">
        <f>VLOOKUP(O796,[6]Consolidado!$B:$E,2,FALSE)</f>
        <v xml:space="preserve">Damien Wood </v>
      </c>
      <c r="M796" s="69" t="str">
        <f>VLOOKUP(O796,[6]Consolidado!$B:$E,3,FALSE)</f>
        <v>Mirror frame</v>
      </c>
      <c r="N796" s="70" t="str">
        <f>VLOOKUP(O796,[6]Consolidado!$B:$H,7,FALSE)</f>
        <v>Abril</v>
      </c>
      <c r="O796" s="110">
        <v>132</v>
      </c>
    </row>
    <row r="797" spans="1:15" s="71" customFormat="1" ht="16.5" customHeight="1" outlineLevel="1" x14ac:dyDescent="0.2">
      <c r="A797" s="60" t="s">
        <v>633</v>
      </c>
      <c r="B797" s="109">
        <v>42793</v>
      </c>
      <c r="C797" s="110"/>
      <c r="D797" s="63" t="str">
        <f>VLOOKUP(O797,[6]Consolidado!$B:$E,4,FALSE)</f>
        <v>Finalizada</v>
      </c>
      <c r="E797" s="111" t="s">
        <v>33</v>
      </c>
      <c r="F797" s="112" t="s">
        <v>34</v>
      </c>
      <c r="G797" s="113">
        <v>1</v>
      </c>
      <c r="H797" s="107">
        <v>41.916666666666664</v>
      </c>
      <c r="I797" s="85">
        <v>41.916666666666664</v>
      </c>
      <c r="J797" s="114">
        <v>29.556899999999999</v>
      </c>
      <c r="K797" s="85">
        <f t="shared" si="15"/>
        <v>1.4181685720311219</v>
      </c>
      <c r="L797" s="68" t="str">
        <f>VLOOKUP(O797,[6]Consolidado!$B:$E,2,FALSE)</f>
        <v xml:space="preserve">Damien Wood </v>
      </c>
      <c r="M797" s="69" t="str">
        <f>VLOOKUP(O797,[6]Consolidado!$B:$E,3,FALSE)</f>
        <v>Mirror frame</v>
      </c>
      <c r="N797" s="70" t="str">
        <f>VLOOKUP(O797,[6]Consolidado!$B:$H,7,FALSE)</f>
        <v>Abril</v>
      </c>
      <c r="O797" s="110">
        <v>132</v>
      </c>
    </row>
    <row r="798" spans="1:15" s="71" customFormat="1" ht="16.5" customHeight="1" outlineLevel="1" x14ac:dyDescent="0.2">
      <c r="A798" s="60" t="s">
        <v>633</v>
      </c>
      <c r="B798" s="109">
        <v>42773</v>
      </c>
      <c r="C798" s="110"/>
      <c r="D798" s="63" t="str">
        <f>VLOOKUP(O798,[6]Consolidado!$B:$E,4,FALSE)</f>
        <v>Finalizada</v>
      </c>
      <c r="E798" s="111" t="s">
        <v>51</v>
      </c>
      <c r="F798" s="112" t="s">
        <v>638</v>
      </c>
      <c r="G798" s="113">
        <v>0.71</v>
      </c>
      <c r="H798" s="107">
        <v>50.064999999999998</v>
      </c>
      <c r="I798" s="85">
        <v>35.546149999999997</v>
      </c>
      <c r="J798" s="114">
        <v>29.556899999999999</v>
      </c>
      <c r="K798" s="85">
        <f t="shared" si="15"/>
        <v>1.2026345794044706</v>
      </c>
      <c r="L798" s="68" t="str">
        <f>VLOOKUP(O798,[6]Consolidado!$B:$E,2,FALSE)</f>
        <v xml:space="preserve">Damien Wood </v>
      </c>
      <c r="M798" s="69" t="str">
        <f>VLOOKUP(O798,[6]Consolidado!$B:$E,3,FALSE)</f>
        <v>Custom King Bed</v>
      </c>
      <c r="N798" s="70" t="str">
        <f>VLOOKUP(O798,[6]Consolidado!$B:$H,7,FALSE)</f>
        <v>Abril</v>
      </c>
      <c r="O798" s="110">
        <v>133</v>
      </c>
    </row>
    <row r="799" spans="1:15" s="71" customFormat="1" ht="16.5" customHeight="1" outlineLevel="1" x14ac:dyDescent="0.2">
      <c r="A799" s="60" t="s">
        <v>633</v>
      </c>
      <c r="B799" s="109">
        <v>42773</v>
      </c>
      <c r="C799" s="110"/>
      <c r="D799" s="63" t="str">
        <f>VLOOKUP(O799,[6]Consolidado!$B:$E,4,FALSE)</f>
        <v>Finalizada</v>
      </c>
      <c r="E799" s="111" t="s">
        <v>40</v>
      </c>
      <c r="F799" s="112" t="s">
        <v>91</v>
      </c>
      <c r="G799" s="113">
        <v>60</v>
      </c>
      <c r="H799" s="107">
        <v>0.53569664058699129</v>
      </c>
      <c r="I799" s="85">
        <v>32.141798435219478</v>
      </c>
      <c r="J799" s="114">
        <v>29.556899999999999</v>
      </c>
      <c r="K799" s="85">
        <f t="shared" si="15"/>
        <v>1.0874549913969151</v>
      </c>
      <c r="L799" s="68" t="str">
        <f>VLOOKUP(O799,[6]Consolidado!$B:$E,2,FALSE)</f>
        <v xml:space="preserve">Damien Wood </v>
      </c>
      <c r="M799" s="69" t="str">
        <f>VLOOKUP(O799,[6]Consolidado!$B:$E,3,FALSE)</f>
        <v>Custom King Bed</v>
      </c>
      <c r="N799" s="70" t="str">
        <f>VLOOKUP(O799,[6]Consolidado!$B:$H,7,FALSE)</f>
        <v>Abril</v>
      </c>
      <c r="O799" s="110">
        <v>133</v>
      </c>
    </row>
    <row r="800" spans="1:15" s="71" customFormat="1" ht="16.5" customHeight="1" outlineLevel="1" x14ac:dyDescent="0.2">
      <c r="A800" s="60" t="s">
        <v>633</v>
      </c>
      <c r="B800" s="109">
        <v>42774</v>
      </c>
      <c r="C800" s="110"/>
      <c r="D800" s="63" t="str">
        <f>VLOOKUP(O800,[6]Consolidado!$B:$E,4,FALSE)</f>
        <v>Finalizada</v>
      </c>
      <c r="E800" s="111" t="s">
        <v>40</v>
      </c>
      <c r="F800" s="112" t="s">
        <v>293</v>
      </c>
      <c r="G800" s="113">
        <v>12</v>
      </c>
      <c r="H800" s="67">
        <v>0</v>
      </c>
      <c r="I800" s="85">
        <v>0</v>
      </c>
      <c r="J800" s="114">
        <v>29.556899999999999</v>
      </c>
      <c r="K800" s="85">
        <f t="shared" si="15"/>
        <v>0</v>
      </c>
      <c r="L800" s="68" t="str">
        <f>VLOOKUP(O800,[6]Consolidado!$B:$E,2,FALSE)</f>
        <v xml:space="preserve">Damien Wood </v>
      </c>
      <c r="M800" s="69" t="str">
        <f>VLOOKUP(O800,[6]Consolidado!$B:$E,3,FALSE)</f>
        <v>Custom King Bed</v>
      </c>
      <c r="N800" s="70" t="str">
        <f>VLOOKUP(O800,[6]Consolidado!$B:$H,7,FALSE)</f>
        <v>Abril</v>
      </c>
      <c r="O800" s="110">
        <v>133</v>
      </c>
    </row>
    <row r="801" spans="1:15" s="71" customFormat="1" ht="16.5" customHeight="1" outlineLevel="1" x14ac:dyDescent="0.2">
      <c r="A801" s="60" t="s">
        <v>633</v>
      </c>
      <c r="B801" s="109">
        <v>42774</v>
      </c>
      <c r="C801" s="110"/>
      <c r="D801" s="63" t="str">
        <f>VLOOKUP(O801,[6]Consolidado!$B:$E,4,FALSE)</f>
        <v>Finalizada</v>
      </c>
      <c r="E801" s="111" t="s">
        <v>40</v>
      </c>
      <c r="F801" s="112" t="s">
        <v>85</v>
      </c>
      <c r="G801" s="113">
        <v>180</v>
      </c>
      <c r="H801" s="107">
        <v>0.60625365082655336</v>
      </c>
      <c r="I801" s="85">
        <v>109.12565714877961</v>
      </c>
      <c r="J801" s="114">
        <v>29.556899999999999</v>
      </c>
      <c r="K801" s="85">
        <f t="shared" si="15"/>
        <v>3.6920535356813335</v>
      </c>
      <c r="L801" s="68" t="str">
        <f>VLOOKUP(O801,[6]Consolidado!$B:$E,2,FALSE)</f>
        <v xml:space="preserve">Damien Wood </v>
      </c>
      <c r="M801" s="69" t="str">
        <f>VLOOKUP(O801,[6]Consolidado!$B:$E,3,FALSE)</f>
        <v>Custom King Bed</v>
      </c>
      <c r="N801" s="70" t="str">
        <f>VLOOKUP(O801,[6]Consolidado!$B:$H,7,FALSE)</f>
        <v>Abril</v>
      </c>
      <c r="O801" s="110">
        <v>133</v>
      </c>
    </row>
    <row r="802" spans="1:15" s="71" customFormat="1" ht="16.5" customHeight="1" outlineLevel="1" x14ac:dyDescent="0.2">
      <c r="A802" s="60" t="s">
        <v>633</v>
      </c>
      <c r="B802" s="109">
        <v>42774</v>
      </c>
      <c r="C802" s="110"/>
      <c r="D802" s="63" t="str">
        <f>VLOOKUP(O802,[6]Consolidado!$B:$E,4,FALSE)</f>
        <v>Finalizada</v>
      </c>
      <c r="E802" s="111" t="s">
        <v>28</v>
      </c>
      <c r="F802" s="112" t="s">
        <v>93</v>
      </c>
      <c r="G802" s="113">
        <v>2</v>
      </c>
      <c r="H802" s="107">
        <v>833.83999999999992</v>
      </c>
      <c r="I802" s="85">
        <v>1667.6799999999998</v>
      </c>
      <c r="J802" s="114">
        <v>29.556899999999999</v>
      </c>
      <c r="K802" s="85">
        <f t="shared" si="15"/>
        <v>56.422696561547383</v>
      </c>
      <c r="L802" s="68" t="str">
        <f>VLOOKUP(O802,[6]Consolidado!$B:$E,2,FALSE)</f>
        <v xml:space="preserve">Damien Wood </v>
      </c>
      <c r="M802" s="69" t="str">
        <f>VLOOKUP(O802,[6]Consolidado!$B:$E,3,FALSE)</f>
        <v>Custom King Bed</v>
      </c>
      <c r="N802" s="70" t="str">
        <f>VLOOKUP(O802,[6]Consolidado!$B:$H,7,FALSE)</f>
        <v>Abril</v>
      </c>
      <c r="O802" s="110">
        <v>133</v>
      </c>
    </row>
    <row r="803" spans="1:15" s="71" customFormat="1" ht="16.5" customHeight="1" outlineLevel="1" x14ac:dyDescent="0.2">
      <c r="A803" s="60" t="s">
        <v>633</v>
      </c>
      <c r="B803" s="109">
        <v>42767</v>
      </c>
      <c r="C803" s="110"/>
      <c r="D803" s="63" t="str">
        <f>VLOOKUP(O803,[6]Consolidado!$B:$E,4,FALSE)</f>
        <v>Finalizada</v>
      </c>
      <c r="E803" s="111" t="s">
        <v>33</v>
      </c>
      <c r="F803" s="112" t="s">
        <v>90</v>
      </c>
      <c r="G803" s="113">
        <v>9</v>
      </c>
      <c r="H803" s="107">
        <v>3.2611291815692511</v>
      </c>
      <c r="I803" s="85">
        <v>29.350162634123262</v>
      </c>
      <c r="J803" s="114">
        <v>29.556899999999999</v>
      </c>
      <c r="K803" s="85">
        <f t="shared" si="15"/>
        <v>0.99300544489182774</v>
      </c>
      <c r="L803" s="68" t="str">
        <f>VLOOKUP(O803,[6]Consolidado!$B:$E,2,FALSE)</f>
        <v>Commons Bar &amp; Restaurant</v>
      </c>
      <c r="M803" s="69" t="str">
        <f>VLOOKUP(O803,[6]Consolidado!$B:$E,3,FALSE)</f>
        <v xml:space="preserve">Mirror </v>
      </c>
      <c r="N803" s="70" t="str">
        <f>VLOOKUP(O803,[6]Consolidado!$B:$H,7,FALSE)</f>
        <v>Febrero</v>
      </c>
      <c r="O803" s="110">
        <v>134</v>
      </c>
    </row>
    <row r="804" spans="1:15" s="71" customFormat="1" ht="16.5" customHeight="1" outlineLevel="1" x14ac:dyDescent="0.2">
      <c r="A804" s="60" t="s">
        <v>633</v>
      </c>
      <c r="B804" s="109">
        <v>42767</v>
      </c>
      <c r="C804" s="110"/>
      <c r="D804" s="63" t="str">
        <f>VLOOKUP(O804,[6]Consolidado!$B:$E,4,FALSE)</f>
        <v>Finalizada</v>
      </c>
      <c r="E804" s="111" t="s">
        <v>33</v>
      </c>
      <c r="F804" s="112" t="s">
        <v>90</v>
      </c>
      <c r="G804" s="113">
        <v>9</v>
      </c>
      <c r="H804" s="107">
        <v>3.2611291815692511</v>
      </c>
      <c r="I804" s="85">
        <v>29.350162634123262</v>
      </c>
      <c r="J804" s="114">
        <v>29.556899999999999</v>
      </c>
      <c r="K804" s="85">
        <f t="shared" si="15"/>
        <v>0.99300544489182774</v>
      </c>
      <c r="L804" s="68" t="str">
        <f>VLOOKUP(O804,[6]Consolidado!$B:$E,2,FALSE)</f>
        <v>Commons Bar &amp; Restaurant</v>
      </c>
      <c r="M804" s="69" t="str">
        <f>VLOOKUP(O804,[6]Consolidado!$B:$E,3,FALSE)</f>
        <v>Mirror (South wall)</v>
      </c>
      <c r="N804" s="70" t="str">
        <f>VLOOKUP(O804,[6]Consolidado!$B:$H,7,FALSE)</f>
        <v>Febrero</v>
      </c>
      <c r="O804" s="110">
        <v>135</v>
      </c>
    </row>
    <row r="805" spans="1:15" s="71" customFormat="1" ht="16.5" customHeight="1" outlineLevel="1" x14ac:dyDescent="0.2">
      <c r="A805" s="60" t="s">
        <v>633</v>
      </c>
      <c r="B805" s="109">
        <v>42788</v>
      </c>
      <c r="C805" s="110"/>
      <c r="D805" s="63" t="str">
        <f>VLOOKUP(O805,[6]Consolidado!$B:$E,4,FALSE)</f>
        <v>Finalizada</v>
      </c>
      <c r="E805" s="111" t="s">
        <v>31</v>
      </c>
      <c r="F805" s="112" t="s">
        <v>117</v>
      </c>
      <c r="G805" s="113">
        <v>180</v>
      </c>
      <c r="H805" s="107">
        <v>1.2264431997353511</v>
      </c>
      <c r="I805" s="85">
        <v>220.75977595236319</v>
      </c>
      <c r="J805" s="114">
        <v>29.556899999999999</v>
      </c>
      <c r="K805" s="85">
        <f t="shared" si="15"/>
        <v>7.4689759735413119</v>
      </c>
      <c r="L805" s="68" t="str">
        <f>VLOOKUP(O805,[6]Consolidado!$B:$E,2,FALSE)</f>
        <v xml:space="preserve">Damien Wood </v>
      </c>
      <c r="M805" s="69" t="str">
        <f>VLOOKUP(O805,[6]Consolidado!$B:$E,3,FALSE)</f>
        <v>Night Table</v>
      </c>
      <c r="N805" s="70" t="str">
        <f>VLOOKUP(O805,[6]Consolidado!$B:$H,7,FALSE)</f>
        <v>Abril</v>
      </c>
      <c r="O805" s="110">
        <v>139</v>
      </c>
    </row>
    <row r="806" spans="1:15" s="71" customFormat="1" ht="16.5" customHeight="1" outlineLevel="1" x14ac:dyDescent="0.2">
      <c r="A806" s="60" t="s">
        <v>633</v>
      </c>
      <c r="B806" s="109">
        <v>42788</v>
      </c>
      <c r="C806" s="110"/>
      <c r="D806" s="63" t="str">
        <f>VLOOKUP(O806,[6]Consolidado!$B:$E,4,FALSE)</f>
        <v>Finalizada</v>
      </c>
      <c r="E806" s="111" t="s">
        <v>40</v>
      </c>
      <c r="F806" s="112" t="s">
        <v>112</v>
      </c>
      <c r="G806" s="113">
        <v>120</v>
      </c>
      <c r="H806" s="107">
        <v>0.28041402556308481</v>
      </c>
      <c r="I806" s="85">
        <v>33.64968306757018</v>
      </c>
      <c r="J806" s="114">
        <v>29.556899999999999</v>
      </c>
      <c r="K806" s="85">
        <f t="shared" si="15"/>
        <v>1.1384713237034392</v>
      </c>
      <c r="L806" s="68" t="str">
        <f>VLOOKUP(O806,[6]Consolidado!$B:$E,2,FALSE)</f>
        <v xml:space="preserve">Damien Wood </v>
      </c>
      <c r="M806" s="69" t="str">
        <f>VLOOKUP(O806,[6]Consolidado!$B:$E,3,FALSE)</f>
        <v>Night Table</v>
      </c>
      <c r="N806" s="70" t="str">
        <f>VLOOKUP(O806,[6]Consolidado!$B:$H,7,FALSE)</f>
        <v>Abril</v>
      </c>
      <c r="O806" s="110">
        <v>139</v>
      </c>
    </row>
    <row r="807" spans="1:15" s="71" customFormat="1" ht="16.5" customHeight="1" outlineLevel="1" x14ac:dyDescent="0.2">
      <c r="A807" s="60" t="s">
        <v>633</v>
      </c>
      <c r="B807" s="109">
        <v>42774</v>
      </c>
      <c r="C807" s="110"/>
      <c r="D807" s="63" t="str">
        <f>VLOOKUP(O807,[6]Consolidado!$B:$E,4,FALSE)</f>
        <v>Finalizada</v>
      </c>
      <c r="E807" s="111" t="s">
        <v>28</v>
      </c>
      <c r="F807" s="112" t="s">
        <v>123</v>
      </c>
      <c r="G807" s="113">
        <v>2</v>
      </c>
      <c r="H807" s="107">
        <v>626.63903030303015</v>
      </c>
      <c r="I807" s="85">
        <v>1253.2780606060603</v>
      </c>
      <c r="J807" s="114">
        <v>29.556899999999999</v>
      </c>
      <c r="K807" s="85">
        <f t="shared" si="15"/>
        <v>42.402216085112457</v>
      </c>
      <c r="L807" s="68" t="str">
        <f>VLOOKUP(O807,[6]Consolidado!$B:$E,2,FALSE)</f>
        <v>Tungsten</v>
      </c>
      <c r="M807" s="69" t="str">
        <f>VLOOKUP(O807,[6]Consolidado!$B:$E,3,FALSE)</f>
        <v>Tungsten office Shelfing in Plywood</v>
      </c>
      <c r="N807" s="70" t="str">
        <f>VLOOKUP(O807,[6]Consolidado!$B:$H,7,FALSE)</f>
        <v>Mayo</v>
      </c>
      <c r="O807" s="110">
        <v>140</v>
      </c>
    </row>
    <row r="808" spans="1:15" s="71" customFormat="1" ht="16.5" customHeight="1" outlineLevel="1" x14ac:dyDescent="0.2">
      <c r="A808" s="60" t="s">
        <v>633</v>
      </c>
      <c r="B808" s="109">
        <v>42786</v>
      </c>
      <c r="C808" s="110"/>
      <c r="D808" s="63" t="str">
        <f>VLOOKUP(O808,[6]Consolidado!$B:$E,4,FALSE)</f>
        <v>Finalizada</v>
      </c>
      <c r="E808" s="111" t="s">
        <v>28</v>
      </c>
      <c r="F808" s="112" t="s">
        <v>123</v>
      </c>
      <c r="G808" s="113">
        <v>40</v>
      </c>
      <c r="H808" s="107">
        <v>626.63903030303015</v>
      </c>
      <c r="I808" s="85">
        <v>25065.561212121207</v>
      </c>
      <c r="J808" s="114">
        <v>29.556899999999999</v>
      </c>
      <c r="K808" s="85">
        <f t="shared" si="15"/>
        <v>848.04432170224914</v>
      </c>
      <c r="L808" s="68" t="str">
        <f>VLOOKUP(O808,[6]Consolidado!$B:$E,2,FALSE)</f>
        <v>Tungsten</v>
      </c>
      <c r="M808" s="69" t="str">
        <f>VLOOKUP(O808,[6]Consolidado!$B:$E,3,FALSE)</f>
        <v>Tungsten office Shelfing in Plywood</v>
      </c>
      <c r="N808" s="70" t="str">
        <f>VLOOKUP(O808,[6]Consolidado!$B:$H,7,FALSE)</f>
        <v>Mayo</v>
      </c>
      <c r="O808" s="110">
        <v>140</v>
      </c>
    </row>
    <row r="809" spans="1:15" s="71" customFormat="1" ht="16.5" customHeight="1" outlineLevel="1" x14ac:dyDescent="0.2">
      <c r="A809" s="60" t="s">
        <v>633</v>
      </c>
      <c r="B809" s="109">
        <v>42786</v>
      </c>
      <c r="C809" s="110"/>
      <c r="D809" s="63" t="str">
        <f>VLOOKUP(O809,[6]Consolidado!$B:$E,4,FALSE)</f>
        <v>Finalizada</v>
      </c>
      <c r="E809" s="111" t="s">
        <v>40</v>
      </c>
      <c r="F809" s="112" t="s">
        <v>124</v>
      </c>
      <c r="G809" s="113">
        <v>200</v>
      </c>
      <c r="H809" s="107">
        <v>0.14420420170837045</v>
      </c>
      <c r="I809" s="85">
        <v>28.840840341674088</v>
      </c>
      <c r="J809" s="114">
        <v>29.556899999999999</v>
      </c>
      <c r="K809" s="85">
        <f t="shared" si="15"/>
        <v>0.97577351960706604</v>
      </c>
      <c r="L809" s="68" t="str">
        <f>VLOOKUP(O809,[6]Consolidado!$B:$E,2,FALSE)</f>
        <v>Tungsten</v>
      </c>
      <c r="M809" s="69" t="str">
        <f>VLOOKUP(O809,[6]Consolidado!$B:$E,3,FALSE)</f>
        <v>Tungsten office Shelfing in Plywood</v>
      </c>
      <c r="N809" s="70" t="str">
        <f>VLOOKUP(O809,[6]Consolidado!$B:$H,7,FALSE)</f>
        <v>Mayo</v>
      </c>
      <c r="O809" s="110">
        <v>140</v>
      </c>
    </row>
    <row r="810" spans="1:15" s="71" customFormat="1" ht="16.5" customHeight="1" outlineLevel="1" x14ac:dyDescent="0.2">
      <c r="A810" s="60" t="s">
        <v>633</v>
      </c>
      <c r="B810" s="109">
        <v>42788</v>
      </c>
      <c r="C810" s="110"/>
      <c r="D810" s="63" t="str">
        <f>VLOOKUP(O810,[6]Consolidado!$B:$E,4,FALSE)</f>
        <v>Finalizada</v>
      </c>
      <c r="E810" s="111" t="s">
        <v>31</v>
      </c>
      <c r="F810" s="112" t="s">
        <v>117</v>
      </c>
      <c r="G810" s="113">
        <v>234</v>
      </c>
      <c r="H810" s="107">
        <v>1.2264431997353511</v>
      </c>
      <c r="I810" s="85">
        <v>286.98770873807217</v>
      </c>
      <c r="J810" s="114">
        <v>29.556899999999999</v>
      </c>
      <c r="K810" s="85">
        <f t="shared" si="15"/>
        <v>9.7096687656037055</v>
      </c>
      <c r="L810" s="68" t="str">
        <f>VLOOKUP(O810,[6]Consolidado!$B:$E,2,FALSE)</f>
        <v>Tungsten</v>
      </c>
      <c r="M810" s="69" t="str">
        <f>VLOOKUP(O810,[6]Consolidado!$B:$E,3,FALSE)</f>
        <v>Tungsten office Shelfing in Plywood</v>
      </c>
      <c r="N810" s="70" t="str">
        <f>VLOOKUP(O810,[6]Consolidado!$B:$H,7,FALSE)</f>
        <v>Mayo</v>
      </c>
      <c r="O810" s="110">
        <v>140</v>
      </c>
    </row>
    <row r="811" spans="1:15" s="71" customFormat="1" ht="16.5" customHeight="1" outlineLevel="1" x14ac:dyDescent="0.2">
      <c r="A811" s="60" t="s">
        <v>633</v>
      </c>
      <c r="B811" s="109">
        <v>42789</v>
      </c>
      <c r="C811" s="110"/>
      <c r="D811" s="63" t="str">
        <f>VLOOKUP(O811,[6]Consolidado!$B:$E,4,FALSE)</f>
        <v>Finalizada</v>
      </c>
      <c r="E811" s="111" t="s">
        <v>28</v>
      </c>
      <c r="F811" s="112" t="s">
        <v>123</v>
      </c>
      <c r="G811" s="113">
        <v>4</v>
      </c>
      <c r="H811" s="107">
        <v>626.63903030303015</v>
      </c>
      <c r="I811" s="85">
        <v>2506.5561212121206</v>
      </c>
      <c r="J811" s="114">
        <v>29.556899999999999</v>
      </c>
      <c r="K811" s="85">
        <f t="shared" si="15"/>
        <v>84.804432170224914</v>
      </c>
      <c r="L811" s="68" t="str">
        <f>VLOOKUP(O811,[6]Consolidado!$B:$E,2,FALSE)</f>
        <v>Tungsten</v>
      </c>
      <c r="M811" s="69" t="str">
        <f>VLOOKUP(O811,[6]Consolidado!$B:$E,3,FALSE)</f>
        <v>Tungsten office Shelfing in Plywood</v>
      </c>
      <c r="N811" s="70" t="str">
        <f>VLOOKUP(O811,[6]Consolidado!$B:$H,7,FALSE)</f>
        <v>Mayo</v>
      </c>
      <c r="O811" s="110">
        <v>140</v>
      </c>
    </row>
    <row r="812" spans="1:15" s="71" customFormat="1" ht="16.5" customHeight="1" outlineLevel="1" x14ac:dyDescent="0.2">
      <c r="A812" s="60" t="s">
        <v>633</v>
      </c>
      <c r="B812" s="109">
        <v>42789</v>
      </c>
      <c r="C812" s="110"/>
      <c r="D812" s="63" t="str">
        <f>VLOOKUP(O812,[6]Consolidado!$B:$E,4,FALSE)</f>
        <v>Finalizada</v>
      </c>
      <c r="E812" s="111" t="s">
        <v>40</v>
      </c>
      <c r="F812" s="112" t="s">
        <v>124</v>
      </c>
      <c r="G812" s="113">
        <v>20</v>
      </c>
      <c r="H812" s="107">
        <v>0.14420420170837045</v>
      </c>
      <c r="I812" s="85">
        <v>2.884084034167409</v>
      </c>
      <c r="J812" s="114">
        <v>29.556899999999999</v>
      </c>
      <c r="K812" s="85">
        <f t="shared" si="15"/>
        <v>9.7577351960706604E-2</v>
      </c>
      <c r="L812" s="68" t="str">
        <f>VLOOKUP(O812,[6]Consolidado!$B:$E,2,FALSE)</f>
        <v>Tungsten</v>
      </c>
      <c r="M812" s="69" t="str">
        <f>VLOOKUP(O812,[6]Consolidado!$B:$E,3,FALSE)</f>
        <v>Tungsten office Shelfing in Plywood</v>
      </c>
      <c r="N812" s="70" t="str">
        <f>VLOOKUP(O812,[6]Consolidado!$B:$H,7,FALSE)</f>
        <v>Mayo</v>
      </c>
      <c r="O812" s="110">
        <v>140</v>
      </c>
    </row>
    <row r="813" spans="1:15" s="71" customFormat="1" ht="16.5" customHeight="1" outlineLevel="1" x14ac:dyDescent="0.2">
      <c r="A813" s="60" t="s">
        <v>633</v>
      </c>
      <c r="B813" s="109">
        <v>42793</v>
      </c>
      <c r="C813" s="110"/>
      <c r="D813" s="63" t="str">
        <f>VLOOKUP(O813,[6]Consolidado!$B:$E,4,FALSE)</f>
        <v>Finalizada</v>
      </c>
      <c r="E813" s="111" t="s">
        <v>28</v>
      </c>
      <c r="F813" s="112" t="s">
        <v>123</v>
      </c>
      <c r="G813" s="113">
        <v>2</v>
      </c>
      <c r="H813" s="107">
        <v>626.63903030303015</v>
      </c>
      <c r="I813" s="85">
        <v>1253.2780606060603</v>
      </c>
      <c r="J813" s="114">
        <v>29.556899999999999</v>
      </c>
      <c r="K813" s="85">
        <f t="shared" si="15"/>
        <v>42.402216085112457</v>
      </c>
      <c r="L813" s="68" t="str">
        <f>VLOOKUP(O813,[6]Consolidado!$B:$E,2,FALSE)</f>
        <v>Tungsten</v>
      </c>
      <c r="M813" s="69" t="str">
        <f>VLOOKUP(O813,[6]Consolidado!$B:$E,3,FALSE)</f>
        <v>Tungsten office Shelfing in Plywood</v>
      </c>
      <c r="N813" s="70" t="str">
        <f>VLOOKUP(O813,[6]Consolidado!$B:$H,7,FALSE)</f>
        <v>Mayo</v>
      </c>
      <c r="O813" s="110">
        <v>140</v>
      </c>
    </row>
    <row r="814" spans="1:15" s="71" customFormat="1" ht="16.5" customHeight="1" outlineLevel="1" x14ac:dyDescent="0.2">
      <c r="A814" s="60" t="s">
        <v>633</v>
      </c>
      <c r="B814" s="109">
        <v>42793</v>
      </c>
      <c r="C814" s="110"/>
      <c r="D814" s="63" t="str">
        <f>VLOOKUP(O814,[6]Consolidado!$B:$E,4,FALSE)</f>
        <v>Finalizada</v>
      </c>
      <c r="E814" s="111" t="s">
        <v>40</v>
      </c>
      <c r="F814" s="112" t="s">
        <v>124</v>
      </c>
      <c r="G814" s="113">
        <v>15</v>
      </c>
      <c r="H814" s="107">
        <v>0.14420420170837045</v>
      </c>
      <c r="I814" s="85">
        <v>2.163063025625557</v>
      </c>
      <c r="J814" s="114">
        <v>29.556899999999999</v>
      </c>
      <c r="K814" s="85">
        <f t="shared" si="15"/>
        <v>7.3183013970529967E-2</v>
      </c>
      <c r="L814" s="68" t="str">
        <f>VLOOKUP(O814,[6]Consolidado!$B:$E,2,FALSE)</f>
        <v>Tungsten</v>
      </c>
      <c r="M814" s="69" t="str">
        <f>VLOOKUP(O814,[6]Consolidado!$B:$E,3,FALSE)</f>
        <v>Tungsten office Shelfing in Plywood</v>
      </c>
      <c r="N814" s="70" t="str">
        <f>VLOOKUP(O814,[6]Consolidado!$B:$H,7,FALSE)</f>
        <v>Mayo</v>
      </c>
      <c r="O814" s="110">
        <v>140</v>
      </c>
    </row>
    <row r="815" spans="1:15" s="71" customFormat="1" ht="16.5" customHeight="1" outlineLevel="1" x14ac:dyDescent="0.2">
      <c r="A815" s="60" t="s">
        <v>633</v>
      </c>
      <c r="B815" s="109">
        <v>42794</v>
      </c>
      <c r="C815" s="110"/>
      <c r="D815" s="63" t="str">
        <f>VLOOKUP(O815,[6]Consolidado!$B:$E,4,FALSE)</f>
        <v>Finalizada</v>
      </c>
      <c r="E815" s="111" t="s">
        <v>31</v>
      </c>
      <c r="F815" s="112" t="s">
        <v>117</v>
      </c>
      <c r="G815" s="113">
        <v>150</v>
      </c>
      <c r="H815" s="107">
        <v>1.2264431997353511</v>
      </c>
      <c r="I815" s="85">
        <v>183.96647996030268</v>
      </c>
      <c r="J815" s="114">
        <v>29.556899999999999</v>
      </c>
      <c r="K815" s="85">
        <f t="shared" si="15"/>
        <v>6.2241466446177602</v>
      </c>
      <c r="L815" s="68" t="str">
        <f>VLOOKUP(O815,[6]Consolidado!$B:$E,2,FALSE)</f>
        <v>Canoe Wesfield (Phase 1)</v>
      </c>
      <c r="M815" s="69" t="str">
        <f>VLOOKUP(O815,[6]Consolidado!$B:$E,3,FALSE)</f>
        <v>TBL-211 Table, teak w/ duplex</v>
      </c>
      <c r="N815" s="70" t="str">
        <f>VLOOKUP(O815,[6]Consolidado!$B:$H,7,FALSE)</f>
        <v>Abril</v>
      </c>
      <c r="O815" s="110">
        <v>143</v>
      </c>
    </row>
    <row r="816" spans="1:15" s="71" customFormat="1" ht="16.5" customHeight="1" outlineLevel="1" x14ac:dyDescent="0.2">
      <c r="A816" s="60" t="s">
        <v>633</v>
      </c>
      <c r="B816" s="109">
        <v>42794</v>
      </c>
      <c r="C816" s="110"/>
      <c r="D816" s="63" t="str">
        <f>VLOOKUP(O816,[6]Consolidado!$B:$E,4,FALSE)</f>
        <v>Finalizada</v>
      </c>
      <c r="E816" s="111" t="s">
        <v>40</v>
      </c>
      <c r="F816" s="112" t="s">
        <v>39</v>
      </c>
      <c r="G816" s="113">
        <v>200</v>
      </c>
      <c r="H816" s="107">
        <v>0.76886523202308621</v>
      </c>
      <c r="I816" s="85">
        <v>153.77304640461725</v>
      </c>
      <c r="J816" s="114">
        <v>29.556899999999999</v>
      </c>
      <c r="K816" s="85">
        <f t="shared" si="15"/>
        <v>5.2026107746285044</v>
      </c>
      <c r="L816" s="68" t="str">
        <f>VLOOKUP(O816,[6]Consolidado!$B:$E,2,FALSE)</f>
        <v>Canoe Wesfield (Phase 1)</v>
      </c>
      <c r="M816" s="69" t="str">
        <f>VLOOKUP(O816,[6]Consolidado!$B:$E,3,FALSE)</f>
        <v>TBL-211 Table, teak w/ duplex</v>
      </c>
      <c r="N816" s="70" t="str">
        <f>VLOOKUP(O816,[6]Consolidado!$B:$H,7,FALSE)</f>
        <v>Abril</v>
      </c>
      <c r="O816" s="110">
        <v>143</v>
      </c>
    </row>
    <row r="817" spans="1:15" s="71" customFormat="1" ht="16.5" customHeight="1" outlineLevel="1" x14ac:dyDescent="0.2">
      <c r="A817" s="60" t="s">
        <v>633</v>
      </c>
      <c r="B817" s="109">
        <v>42794</v>
      </c>
      <c r="C817" s="110"/>
      <c r="D817" s="63" t="str">
        <f>VLOOKUP(O817,[6]Consolidado!$B:$E,4,FALSE)</f>
        <v>Finalizada</v>
      </c>
      <c r="E817" s="111" t="s">
        <v>40</v>
      </c>
      <c r="F817" s="112" t="s">
        <v>434</v>
      </c>
      <c r="G817" s="113">
        <v>100</v>
      </c>
      <c r="H817" s="107">
        <v>0.94736092447552445</v>
      </c>
      <c r="I817" s="85">
        <v>94.736092447552451</v>
      </c>
      <c r="J817" s="114">
        <v>29.556899999999999</v>
      </c>
      <c r="K817" s="85">
        <f t="shared" si="15"/>
        <v>3.2052107104450216</v>
      </c>
      <c r="L817" s="68" t="str">
        <f>VLOOKUP(O817,[6]Consolidado!$B:$E,2,FALSE)</f>
        <v>Canoe Wesfield (Phase 1)</v>
      </c>
      <c r="M817" s="69" t="str">
        <f>VLOOKUP(O817,[6]Consolidado!$B:$E,3,FALSE)</f>
        <v>TBL-211 Table, teak w/ duplex</v>
      </c>
      <c r="N817" s="70" t="str">
        <f>VLOOKUP(O817,[6]Consolidado!$B:$H,7,FALSE)</f>
        <v>Abril</v>
      </c>
      <c r="O817" s="110">
        <v>143</v>
      </c>
    </row>
    <row r="818" spans="1:15" s="71" customFormat="1" ht="16.5" customHeight="1" outlineLevel="1" x14ac:dyDescent="0.2">
      <c r="A818" s="60" t="s">
        <v>633</v>
      </c>
      <c r="B818" s="109">
        <v>42773</v>
      </c>
      <c r="C818" s="110"/>
      <c r="D818" s="63" t="str">
        <f>VLOOKUP(O818,[6]Consolidado!$B:$E,4,FALSE)</f>
        <v>Finalizada</v>
      </c>
      <c r="E818" s="111" t="s">
        <v>51</v>
      </c>
      <c r="F818" s="112" t="s">
        <v>600</v>
      </c>
      <c r="G818" s="113">
        <v>1.93</v>
      </c>
      <c r="H818" s="107">
        <v>41.710976562500001</v>
      </c>
      <c r="I818" s="85">
        <v>80.502184765625003</v>
      </c>
      <c r="J818" s="114">
        <v>29.556899999999999</v>
      </c>
      <c r="K818" s="85">
        <f t="shared" si="15"/>
        <v>2.7236342365276807</v>
      </c>
      <c r="L818" s="68" t="str">
        <f>VLOOKUP(O818,[6]Consolidado!$B:$E,2,FALSE)</f>
        <v>Jenna Agrees</v>
      </c>
      <c r="M818" s="69" t="str">
        <f>VLOOKUP(O818,[6]Consolidado!$B:$E,3,FALSE)</f>
        <v>Storage unit</v>
      </c>
      <c r="N818" s="70" t="str">
        <f>VLOOKUP(O818,[6]Consolidado!$B:$H,7,FALSE)</f>
        <v>Abril</v>
      </c>
      <c r="O818" s="110">
        <v>145</v>
      </c>
    </row>
    <row r="819" spans="1:15" s="71" customFormat="1" ht="16.5" customHeight="1" outlineLevel="1" x14ac:dyDescent="0.2">
      <c r="A819" s="60" t="s">
        <v>633</v>
      </c>
      <c r="B819" s="109">
        <v>42775</v>
      </c>
      <c r="C819" s="110"/>
      <c r="D819" s="63" t="str">
        <f>VLOOKUP(O819,[6]Consolidado!$B:$E,4,FALSE)</f>
        <v>Finalizada</v>
      </c>
      <c r="E819" s="111" t="s">
        <v>25</v>
      </c>
      <c r="F819" s="112" t="s">
        <v>118</v>
      </c>
      <c r="G819" s="113">
        <v>1</v>
      </c>
      <c r="H819" s="107">
        <v>860.12544482758619</v>
      </c>
      <c r="I819" s="85">
        <v>860.12544482758619</v>
      </c>
      <c r="J819" s="114">
        <v>29.556899999999999</v>
      </c>
      <c r="K819" s="85">
        <f t="shared" si="15"/>
        <v>29.100664982714228</v>
      </c>
      <c r="L819" s="68" t="str">
        <f>VLOOKUP(O819,[6]Consolidado!$B:$E,2,FALSE)</f>
        <v>Jenna Agrees</v>
      </c>
      <c r="M819" s="69" t="str">
        <f>VLOOKUP(O819,[6]Consolidado!$B:$E,3,FALSE)</f>
        <v>Storage unit</v>
      </c>
      <c r="N819" s="70" t="str">
        <f>VLOOKUP(O819,[6]Consolidado!$B:$H,7,FALSE)</f>
        <v>Abril</v>
      </c>
      <c r="O819" s="110">
        <v>145</v>
      </c>
    </row>
    <row r="820" spans="1:15" s="71" customFormat="1" ht="16.5" customHeight="1" outlineLevel="1" x14ac:dyDescent="0.2">
      <c r="A820" s="60" t="s">
        <v>633</v>
      </c>
      <c r="B820" s="109">
        <v>42775</v>
      </c>
      <c r="C820" s="110"/>
      <c r="D820" s="63" t="str">
        <f>VLOOKUP(O820,[6]Consolidado!$B:$E,4,FALSE)</f>
        <v>Finalizada</v>
      </c>
      <c r="E820" s="111" t="s">
        <v>40</v>
      </c>
      <c r="F820" s="112" t="s">
        <v>112</v>
      </c>
      <c r="G820" s="113">
        <v>50</v>
      </c>
      <c r="H820" s="107">
        <v>0.28041402556308481</v>
      </c>
      <c r="I820" s="85">
        <v>14.02070127815424</v>
      </c>
      <c r="J820" s="114">
        <v>29.556899999999999</v>
      </c>
      <c r="K820" s="85">
        <f t="shared" si="15"/>
        <v>0.4743630515430996</v>
      </c>
      <c r="L820" s="68" t="str">
        <f>VLOOKUP(O820,[6]Consolidado!$B:$E,2,FALSE)</f>
        <v>Jenna Agrees</v>
      </c>
      <c r="M820" s="69" t="str">
        <f>VLOOKUP(O820,[6]Consolidado!$B:$E,3,FALSE)</f>
        <v>Storage unit</v>
      </c>
      <c r="N820" s="70" t="str">
        <f>VLOOKUP(O820,[6]Consolidado!$B:$H,7,FALSE)</f>
        <v>Abril</v>
      </c>
      <c r="O820" s="110">
        <v>145</v>
      </c>
    </row>
    <row r="821" spans="1:15" s="71" customFormat="1" ht="16.5" customHeight="1" outlineLevel="1" x14ac:dyDescent="0.2">
      <c r="A821" s="60" t="s">
        <v>633</v>
      </c>
      <c r="B821" s="109">
        <v>42775</v>
      </c>
      <c r="C821" s="110"/>
      <c r="D821" s="63" t="str">
        <f>VLOOKUP(O821,[6]Consolidado!$B:$E,4,FALSE)</f>
        <v>Finalizada</v>
      </c>
      <c r="E821" s="111" t="s">
        <v>40</v>
      </c>
      <c r="F821" s="112" t="s">
        <v>85</v>
      </c>
      <c r="G821" s="113">
        <v>15</v>
      </c>
      <c r="H821" s="107">
        <v>0.60625365082655336</v>
      </c>
      <c r="I821" s="85">
        <v>9.0938047623982996</v>
      </c>
      <c r="J821" s="114">
        <v>29.556899999999999</v>
      </c>
      <c r="K821" s="85">
        <f t="shared" si="15"/>
        <v>0.30767112797344442</v>
      </c>
      <c r="L821" s="68" t="str">
        <f>VLOOKUP(O821,[6]Consolidado!$B:$E,2,FALSE)</f>
        <v>Jenna Agrees</v>
      </c>
      <c r="M821" s="69" t="str">
        <f>VLOOKUP(O821,[6]Consolidado!$B:$E,3,FALSE)</f>
        <v>Storage unit</v>
      </c>
      <c r="N821" s="70" t="str">
        <f>VLOOKUP(O821,[6]Consolidado!$B:$H,7,FALSE)</f>
        <v>Abril</v>
      </c>
      <c r="O821" s="110">
        <v>145</v>
      </c>
    </row>
    <row r="822" spans="1:15" s="71" customFormat="1" ht="16.5" customHeight="1" outlineLevel="1" x14ac:dyDescent="0.2">
      <c r="A822" s="60" t="s">
        <v>633</v>
      </c>
      <c r="B822" s="109">
        <v>42779</v>
      </c>
      <c r="C822" s="110"/>
      <c r="D822" s="63" t="str">
        <f>VLOOKUP(O822,[6]Consolidado!$B:$E,4,FALSE)</f>
        <v>Finalizada</v>
      </c>
      <c r="E822" s="111" t="s">
        <v>28</v>
      </c>
      <c r="F822" s="112" t="s">
        <v>106</v>
      </c>
      <c r="G822" s="113">
        <v>1</v>
      </c>
      <c r="H822" s="107">
        <v>470.51999999999992</v>
      </c>
      <c r="I822" s="85">
        <v>470.51999999999992</v>
      </c>
      <c r="J822" s="114">
        <v>29.556899999999999</v>
      </c>
      <c r="K822" s="85">
        <f t="shared" si="15"/>
        <v>15.919125483389664</v>
      </c>
      <c r="L822" s="68" t="str">
        <f>VLOOKUP(O822,[6]Consolidado!$B:$E,2,FALSE)</f>
        <v>Jenna Agrees</v>
      </c>
      <c r="M822" s="69" t="str">
        <f>VLOOKUP(O822,[6]Consolidado!$B:$E,3,FALSE)</f>
        <v>Storage unit</v>
      </c>
      <c r="N822" s="70" t="str">
        <f>VLOOKUP(O822,[6]Consolidado!$B:$H,7,FALSE)</f>
        <v>Abril</v>
      </c>
      <c r="O822" s="110">
        <v>145</v>
      </c>
    </row>
    <row r="823" spans="1:15" s="71" customFormat="1" ht="16.5" customHeight="1" outlineLevel="1" x14ac:dyDescent="0.2">
      <c r="A823" s="60" t="s">
        <v>633</v>
      </c>
      <c r="B823" s="109">
        <v>42786</v>
      </c>
      <c r="C823" s="110"/>
      <c r="D823" s="63" t="str">
        <f>VLOOKUP(O823,[6]Consolidado!$B:$E,4,FALSE)</f>
        <v>Finalizada</v>
      </c>
      <c r="E823" s="111" t="s">
        <v>31</v>
      </c>
      <c r="F823" s="112" t="s">
        <v>32</v>
      </c>
      <c r="G823" s="113">
        <v>5</v>
      </c>
      <c r="H823" s="107">
        <v>29.508081395348835</v>
      </c>
      <c r="I823" s="85">
        <v>147.54040697674418</v>
      </c>
      <c r="J823" s="114">
        <v>29.556899999999999</v>
      </c>
      <c r="K823" s="85">
        <f t="shared" si="15"/>
        <v>4.9917415891634169</v>
      </c>
      <c r="L823" s="68" t="str">
        <f>VLOOKUP(O823,[6]Consolidado!$B:$E,2,FALSE)</f>
        <v>Jenna Agrees</v>
      </c>
      <c r="M823" s="69" t="str">
        <f>VLOOKUP(O823,[6]Consolidado!$B:$E,3,FALSE)</f>
        <v>Storage unit</v>
      </c>
      <c r="N823" s="70" t="str">
        <f>VLOOKUP(O823,[6]Consolidado!$B:$H,7,FALSE)</f>
        <v>Abril</v>
      </c>
      <c r="O823" s="110">
        <v>145</v>
      </c>
    </row>
    <row r="824" spans="1:15" s="71" customFormat="1" ht="16.5" customHeight="1" outlineLevel="1" x14ac:dyDescent="0.2">
      <c r="A824" s="60" t="s">
        <v>633</v>
      </c>
      <c r="B824" s="109">
        <v>42786</v>
      </c>
      <c r="C824" s="110"/>
      <c r="D824" s="63" t="str">
        <f>VLOOKUP(O824,[6]Consolidado!$B:$E,4,FALSE)</f>
        <v>Finalizada</v>
      </c>
      <c r="E824" s="111" t="s">
        <v>33</v>
      </c>
      <c r="F824" s="112" t="s">
        <v>34</v>
      </c>
      <c r="G824" s="113">
        <v>1</v>
      </c>
      <c r="H824" s="107">
        <v>41.916666666666664</v>
      </c>
      <c r="I824" s="85">
        <v>41.916666666666664</v>
      </c>
      <c r="J824" s="114">
        <v>29.556899999999999</v>
      </c>
      <c r="K824" s="85">
        <f t="shared" si="15"/>
        <v>1.4181685720311219</v>
      </c>
      <c r="L824" s="68" t="str">
        <f>VLOOKUP(O824,[6]Consolidado!$B:$E,2,FALSE)</f>
        <v>Jenna Agrees</v>
      </c>
      <c r="M824" s="69" t="str">
        <f>VLOOKUP(O824,[6]Consolidado!$B:$E,3,FALSE)</f>
        <v>Storage unit</v>
      </c>
      <c r="N824" s="70" t="str">
        <f>VLOOKUP(O824,[6]Consolidado!$B:$H,7,FALSE)</f>
        <v>Abril</v>
      </c>
      <c r="O824" s="110">
        <v>145</v>
      </c>
    </row>
    <row r="825" spans="1:15" s="71" customFormat="1" ht="16.5" customHeight="1" outlineLevel="1" x14ac:dyDescent="0.2">
      <c r="A825" s="60" t="s">
        <v>633</v>
      </c>
      <c r="B825" s="109">
        <v>42782</v>
      </c>
      <c r="C825" s="110"/>
      <c r="D825" s="63" t="str">
        <f>VLOOKUP(O825,[6]Consolidado!$B:$E,4,FALSE)</f>
        <v>Finalizada</v>
      </c>
      <c r="E825" s="111" t="s">
        <v>28</v>
      </c>
      <c r="F825" s="112" t="s">
        <v>139</v>
      </c>
      <c r="G825" s="113">
        <v>1</v>
      </c>
      <c r="H825" s="107">
        <v>360.97894736842107</v>
      </c>
      <c r="I825" s="85">
        <v>360.97894736842107</v>
      </c>
      <c r="J825" s="114">
        <v>29.556899999999999</v>
      </c>
      <c r="K825" s="85">
        <f t="shared" si="15"/>
        <v>12.213017852630726</v>
      </c>
      <c r="L825" s="68" t="str">
        <f>VLOOKUP(O825,[6]Consolidado!$B:$E,2,FALSE)</f>
        <v>Jenna Agrees</v>
      </c>
      <c r="M825" s="69" t="str">
        <f>VLOOKUP(O825,[6]Consolidado!$B:$E,3,FALSE)</f>
        <v xml:space="preserve">TV Console </v>
      </c>
      <c r="N825" s="70" t="str">
        <f>VLOOKUP(O825,[6]Consolidado!$B:$H,7,FALSE)</f>
        <v>Abril</v>
      </c>
      <c r="O825" s="110">
        <v>146</v>
      </c>
    </row>
    <row r="826" spans="1:15" s="71" customFormat="1" ht="16.5" customHeight="1" outlineLevel="1" x14ac:dyDescent="0.2">
      <c r="A826" s="60" t="s">
        <v>633</v>
      </c>
      <c r="B826" s="109">
        <v>42793</v>
      </c>
      <c r="C826" s="110"/>
      <c r="D826" s="63" t="str">
        <f>VLOOKUP(O826,[6]Consolidado!$B:$E,4,FALSE)</f>
        <v>Finalizada</v>
      </c>
      <c r="E826" s="111" t="s">
        <v>78</v>
      </c>
      <c r="F826" s="112" t="s">
        <v>253</v>
      </c>
      <c r="G826" s="113">
        <v>6</v>
      </c>
      <c r="H826" s="107">
        <v>10.051428571428572</v>
      </c>
      <c r="I826" s="85">
        <v>60.308571428571426</v>
      </c>
      <c r="J826" s="114">
        <v>29.556899999999999</v>
      </c>
      <c r="K826" s="85">
        <f t="shared" si="15"/>
        <v>2.0404227584276913</v>
      </c>
      <c r="L826" s="68" t="str">
        <f>VLOOKUP(O826,[6]Consolidado!$B:$E,2,FALSE)</f>
        <v>Jenna Agrees</v>
      </c>
      <c r="M826" s="69" t="str">
        <f>VLOOKUP(O826,[6]Consolidado!$B:$E,3,FALSE)</f>
        <v xml:space="preserve">TV Console </v>
      </c>
      <c r="N826" s="70" t="str">
        <f>VLOOKUP(O826,[6]Consolidado!$B:$H,7,FALSE)</f>
        <v>Abril</v>
      </c>
      <c r="O826" s="110">
        <v>146</v>
      </c>
    </row>
    <row r="827" spans="1:15" s="71" customFormat="1" ht="16.5" customHeight="1" outlineLevel="1" x14ac:dyDescent="0.2">
      <c r="A827" s="60" t="s">
        <v>633</v>
      </c>
      <c r="B827" s="109">
        <v>42793</v>
      </c>
      <c r="C827" s="110"/>
      <c r="D827" s="63" t="str">
        <f>VLOOKUP(O827,[6]Consolidado!$B:$E,4,FALSE)</f>
        <v>Finalizada</v>
      </c>
      <c r="E827" s="111" t="s">
        <v>78</v>
      </c>
      <c r="F827" s="112" t="s">
        <v>395</v>
      </c>
      <c r="G827" s="113">
        <v>8</v>
      </c>
      <c r="H827" s="107">
        <v>28.646872935483874</v>
      </c>
      <c r="I827" s="85">
        <v>229.17498348387099</v>
      </c>
      <c r="J827" s="114">
        <v>29.556899999999999</v>
      </c>
      <c r="K827" s="85">
        <f t="shared" si="15"/>
        <v>7.7536880892066149</v>
      </c>
      <c r="L827" s="68" t="str">
        <f>VLOOKUP(O827,[6]Consolidado!$B:$E,2,FALSE)</f>
        <v>Jenna Agrees</v>
      </c>
      <c r="M827" s="69" t="str">
        <f>VLOOKUP(O827,[6]Consolidado!$B:$E,3,FALSE)</f>
        <v xml:space="preserve">TV Console </v>
      </c>
      <c r="N827" s="70" t="str">
        <f>VLOOKUP(O827,[6]Consolidado!$B:$H,7,FALSE)</f>
        <v>Abril</v>
      </c>
      <c r="O827" s="110">
        <v>146</v>
      </c>
    </row>
    <row r="828" spans="1:15" s="71" customFormat="1" ht="16.5" customHeight="1" outlineLevel="1" x14ac:dyDescent="0.2">
      <c r="A828" s="60" t="s">
        <v>633</v>
      </c>
      <c r="B828" s="109">
        <v>42793</v>
      </c>
      <c r="C828" s="110"/>
      <c r="D828" s="63" t="str">
        <f>VLOOKUP(O828,[6]Consolidado!$B:$E,4,FALSE)</f>
        <v>Finalizada</v>
      </c>
      <c r="E828" s="111" t="s">
        <v>78</v>
      </c>
      <c r="F828" s="112" t="s">
        <v>640</v>
      </c>
      <c r="G828" s="113">
        <v>4</v>
      </c>
      <c r="H828" s="107">
        <v>33.167231126984127</v>
      </c>
      <c r="I828" s="85">
        <v>132.66892450793651</v>
      </c>
      <c r="J828" s="114">
        <v>29.556899999999999</v>
      </c>
      <c r="K828" s="85">
        <f t="shared" si="15"/>
        <v>4.4885940172324066</v>
      </c>
      <c r="L828" s="68" t="str">
        <f>VLOOKUP(O828,[6]Consolidado!$B:$E,2,FALSE)</f>
        <v>Jenna Agrees</v>
      </c>
      <c r="M828" s="69" t="str">
        <f>VLOOKUP(O828,[6]Consolidado!$B:$E,3,FALSE)</f>
        <v xml:space="preserve">TV Console </v>
      </c>
      <c r="N828" s="70" t="str">
        <f>VLOOKUP(O828,[6]Consolidado!$B:$H,7,FALSE)</f>
        <v>Abril</v>
      </c>
      <c r="O828" s="110">
        <v>146</v>
      </c>
    </row>
    <row r="829" spans="1:15" s="71" customFormat="1" ht="16.5" customHeight="1" outlineLevel="1" x14ac:dyDescent="0.2">
      <c r="A829" s="60" t="s">
        <v>633</v>
      </c>
      <c r="B829" s="109">
        <v>42793</v>
      </c>
      <c r="C829" s="110"/>
      <c r="D829" s="63" t="str">
        <f>VLOOKUP(O829,[6]Consolidado!$B:$E,4,FALSE)</f>
        <v>Finalizada</v>
      </c>
      <c r="E829" s="111" t="s">
        <v>78</v>
      </c>
      <c r="F829" s="112" t="s">
        <v>640</v>
      </c>
      <c r="G829" s="113">
        <v>8</v>
      </c>
      <c r="H829" s="107">
        <v>33.167231126984127</v>
      </c>
      <c r="I829" s="85">
        <v>265.33784901587302</v>
      </c>
      <c r="J829" s="114">
        <v>29.556899999999999</v>
      </c>
      <c r="K829" s="85">
        <f t="shared" si="15"/>
        <v>8.9771880344648132</v>
      </c>
      <c r="L829" s="68" t="str">
        <f>VLOOKUP(O829,[6]Consolidado!$B:$E,2,FALSE)</f>
        <v>Jenna Agrees</v>
      </c>
      <c r="M829" s="69" t="str">
        <f>VLOOKUP(O829,[6]Consolidado!$B:$E,3,FALSE)</f>
        <v xml:space="preserve">TV Console </v>
      </c>
      <c r="N829" s="70" t="str">
        <f>VLOOKUP(O829,[6]Consolidado!$B:$H,7,FALSE)</f>
        <v>Abril</v>
      </c>
      <c r="O829" s="110">
        <v>146</v>
      </c>
    </row>
    <row r="830" spans="1:15" s="71" customFormat="1" ht="16.5" customHeight="1" outlineLevel="1" x14ac:dyDescent="0.2">
      <c r="A830" s="60" t="s">
        <v>633</v>
      </c>
      <c r="B830" s="109">
        <v>42786</v>
      </c>
      <c r="C830" s="110"/>
      <c r="D830" s="63" t="str">
        <f>VLOOKUP(O830,[6]Consolidado!$B:$E,4,FALSE)</f>
        <v>Finalizada</v>
      </c>
      <c r="E830" s="111" t="s">
        <v>28</v>
      </c>
      <c r="F830" s="112" t="s">
        <v>123</v>
      </c>
      <c r="G830" s="113">
        <v>2</v>
      </c>
      <c r="H830" s="107">
        <v>626.63903030303015</v>
      </c>
      <c r="I830" s="85">
        <v>1253.2780606060603</v>
      </c>
      <c r="J830" s="114">
        <v>29.556899999999999</v>
      </c>
      <c r="K830" s="85">
        <f t="shared" ref="K830:K893" si="16">IFERROR(I830/J830,0)</f>
        <v>42.402216085112457</v>
      </c>
      <c r="L830" s="68" t="str">
        <f>VLOOKUP(O830,[6]Consolidado!$B:$E,2,FALSE)</f>
        <v>Dave Grossman Furniture</v>
      </c>
      <c r="M830" s="69" t="str">
        <f>VLOOKUP(O830,[6]Consolidado!$B:$E,3,FALSE)</f>
        <v>Headboard for Queen Size Bed</v>
      </c>
      <c r="N830" s="70" t="str">
        <f>VLOOKUP(O830,[6]Consolidado!$B:$H,7,FALSE)</f>
        <v>Abril</v>
      </c>
      <c r="O830" s="110">
        <v>153</v>
      </c>
    </row>
    <row r="831" spans="1:15" s="71" customFormat="1" ht="16.5" customHeight="1" outlineLevel="1" x14ac:dyDescent="0.2">
      <c r="A831" s="60" t="s">
        <v>633</v>
      </c>
      <c r="B831" s="109">
        <v>42790</v>
      </c>
      <c r="C831" s="110"/>
      <c r="D831" s="63" t="str">
        <f>VLOOKUP(O831,[6]Consolidado!$B:$E,4,FALSE)</f>
        <v>Finalizada</v>
      </c>
      <c r="E831" s="111" t="s">
        <v>40</v>
      </c>
      <c r="F831" s="112" t="s">
        <v>39</v>
      </c>
      <c r="G831" s="113">
        <v>20</v>
      </c>
      <c r="H831" s="107">
        <v>0.76886523202308621</v>
      </c>
      <c r="I831" s="85">
        <v>15.377304640461723</v>
      </c>
      <c r="J831" s="114">
        <v>29.556899999999999</v>
      </c>
      <c r="K831" s="85">
        <f t="shared" si="16"/>
        <v>0.52026107746285044</v>
      </c>
      <c r="L831" s="68" t="str">
        <f>VLOOKUP(O831,[6]Consolidado!$B:$E,2,FALSE)</f>
        <v>Dave Grossman Furniture</v>
      </c>
      <c r="M831" s="69" t="str">
        <f>VLOOKUP(O831,[6]Consolidado!$B:$E,3,FALSE)</f>
        <v>Headboard for Queen Size Bed</v>
      </c>
      <c r="N831" s="70" t="str">
        <f>VLOOKUP(O831,[6]Consolidado!$B:$H,7,FALSE)</f>
        <v>Abril</v>
      </c>
      <c r="O831" s="110">
        <v>153</v>
      </c>
    </row>
    <row r="832" spans="1:15" s="71" customFormat="1" ht="16.5" customHeight="1" outlineLevel="1" x14ac:dyDescent="0.2">
      <c r="A832" s="60" t="s">
        <v>633</v>
      </c>
      <c r="B832" s="109">
        <v>42794</v>
      </c>
      <c r="C832" s="110"/>
      <c r="D832" s="63" t="str">
        <f>VLOOKUP(O832,[6]Consolidado!$B:$E,4,FALSE)</f>
        <v>Finalizada</v>
      </c>
      <c r="E832" s="111" t="s">
        <v>31</v>
      </c>
      <c r="F832" s="112" t="s">
        <v>32</v>
      </c>
      <c r="G832" s="113">
        <v>5</v>
      </c>
      <c r="H832" s="107">
        <v>29.508081395348835</v>
      </c>
      <c r="I832" s="85">
        <v>147.54040697674418</v>
      </c>
      <c r="J832" s="114">
        <v>29.556899999999999</v>
      </c>
      <c r="K832" s="85">
        <f t="shared" si="16"/>
        <v>4.9917415891634169</v>
      </c>
      <c r="L832" s="68" t="str">
        <f>VLOOKUP(O832,[6]Consolidado!$B:$E,2,FALSE)</f>
        <v>Dave Grossman Furniture</v>
      </c>
      <c r="M832" s="69" t="str">
        <f>VLOOKUP(O832,[6]Consolidado!$B:$E,3,FALSE)</f>
        <v>Headboard for Queen Size Bed</v>
      </c>
      <c r="N832" s="70" t="str">
        <f>VLOOKUP(O832,[6]Consolidado!$B:$H,7,FALSE)</f>
        <v>Abril</v>
      </c>
      <c r="O832" s="110">
        <v>153</v>
      </c>
    </row>
    <row r="833" spans="1:15" s="71" customFormat="1" ht="16.5" customHeight="1" outlineLevel="1" x14ac:dyDescent="0.2">
      <c r="A833" s="60" t="s">
        <v>633</v>
      </c>
      <c r="B833" s="109">
        <v>42786</v>
      </c>
      <c r="C833" s="110"/>
      <c r="D833" s="63" t="str">
        <f>VLOOKUP(O833,[6]Consolidado!$B:$E,4,FALSE)</f>
        <v>Finalizada</v>
      </c>
      <c r="E833" s="111" t="s">
        <v>28</v>
      </c>
      <c r="F833" s="112" t="s">
        <v>123</v>
      </c>
      <c r="G833" s="113">
        <v>1</v>
      </c>
      <c r="H833" s="107">
        <v>626.63903030303015</v>
      </c>
      <c r="I833" s="85">
        <v>626.63903030303015</v>
      </c>
      <c r="J833" s="114">
        <v>29.556899999999999</v>
      </c>
      <c r="K833" s="85">
        <f t="shared" si="16"/>
        <v>21.201108042556228</v>
      </c>
      <c r="L833" s="68" t="str">
        <f>VLOOKUP(O833,[6]Consolidado!$B:$E,2,FALSE)</f>
        <v>Dave Grossman Furniture</v>
      </c>
      <c r="M833" s="69" t="str">
        <f>VLOOKUP(O833,[6]Consolidado!$B:$E,3,FALSE)</f>
        <v>Side table</v>
      </c>
      <c r="N833" s="70" t="str">
        <f>VLOOKUP(O833,[6]Consolidado!$B:$H,7,FALSE)</f>
        <v>Abril</v>
      </c>
      <c r="O833" s="110">
        <v>154</v>
      </c>
    </row>
    <row r="834" spans="1:15" s="71" customFormat="1" ht="16.5" customHeight="1" outlineLevel="1" x14ac:dyDescent="0.2">
      <c r="A834" s="60" t="s">
        <v>633</v>
      </c>
      <c r="B834" s="109">
        <v>42787</v>
      </c>
      <c r="C834" s="110"/>
      <c r="D834" s="63" t="str">
        <f>VLOOKUP(O834,[6]Consolidado!$B:$E,4,FALSE)</f>
        <v>Finalizada</v>
      </c>
      <c r="E834" s="111" t="s">
        <v>78</v>
      </c>
      <c r="F834" s="112" t="s">
        <v>352</v>
      </c>
      <c r="G834" s="113">
        <v>8</v>
      </c>
      <c r="H834" s="107">
        <v>1.8496662205147865</v>
      </c>
      <c r="I834" s="85">
        <v>14.797329764118292</v>
      </c>
      <c r="J834" s="114">
        <v>29.556899999999999</v>
      </c>
      <c r="K834" s="85">
        <f t="shared" si="16"/>
        <v>0.50063875995514728</v>
      </c>
      <c r="L834" s="68" t="str">
        <f>VLOOKUP(O834,[6]Consolidado!$B:$E,2,FALSE)</f>
        <v>Dave Grossman Furniture</v>
      </c>
      <c r="M834" s="69" t="str">
        <f>VLOOKUP(O834,[6]Consolidado!$B:$E,3,FALSE)</f>
        <v>Side table</v>
      </c>
      <c r="N834" s="70" t="str">
        <f>VLOOKUP(O834,[6]Consolidado!$B:$H,7,FALSE)</f>
        <v>Abril</v>
      </c>
      <c r="O834" s="110">
        <v>154</v>
      </c>
    </row>
    <row r="835" spans="1:15" s="71" customFormat="1" ht="16.5" customHeight="1" outlineLevel="1" x14ac:dyDescent="0.2">
      <c r="A835" s="60" t="s">
        <v>633</v>
      </c>
      <c r="B835" s="109">
        <v>42787</v>
      </c>
      <c r="C835" s="110"/>
      <c r="D835" s="63" t="str">
        <f>VLOOKUP(O835,[6]Consolidado!$B:$E,4,FALSE)</f>
        <v>Finalizada</v>
      </c>
      <c r="E835" s="111" t="s">
        <v>31</v>
      </c>
      <c r="F835" s="112" t="s">
        <v>32</v>
      </c>
      <c r="G835" s="113">
        <v>1</v>
      </c>
      <c r="H835" s="107">
        <v>29.508081395348835</v>
      </c>
      <c r="I835" s="85">
        <v>29.508081395348835</v>
      </c>
      <c r="J835" s="114">
        <v>29.556899999999999</v>
      </c>
      <c r="K835" s="85">
        <f t="shared" si="16"/>
        <v>0.9983483178326833</v>
      </c>
      <c r="L835" s="68" t="str">
        <f>VLOOKUP(O835,[6]Consolidado!$B:$E,2,FALSE)</f>
        <v>Dave Grossman Furniture</v>
      </c>
      <c r="M835" s="69" t="str">
        <f>VLOOKUP(O835,[6]Consolidado!$B:$E,3,FALSE)</f>
        <v>Side table</v>
      </c>
      <c r="N835" s="70" t="str">
        <f>VLOOKUP(O835,[6]Consolidado!$B:$H,7,FALSE)</f>
        <v>Abril</v>
      </c>
      <c r="O835" s="110">
        <v>154</v>
      </c>
    </row>
    <row r="836" spans="1:15" s="71" customFormat="1" ht="16.5" customHeight="1" outlineLevel="1" x14ac:dyDescent="0.2">
      <c r="A836" s="60" t="s">
        <v>633</v>
      </c>
      <c r="B836" s="109">
        <v>42787</v>
      </c>
      <c r="C836" s="110"/>
      <c r="D836" s="63" t="str">
        <f>VLOOKUP(O836,[6]Consolidado!$B:$E,4,FALSE)</f>
        <v>Finalizada</v>
      </c>
      <c r="E836" s="111" t="s">
        <v>33</v>
      </c>
      <c r="F836" s="112" t="s">
        <v>34</v>
      </c>
      <c r="G836" s="113">
        <v>1</v>
      </c>
      <c r="H836" s="107">
        <v>41.916666666666664</v>
      </c>
      <c r="I836" s="85">
        <v>41.916666666666664</v>
      </c>
      <c r="J836" s="114">
        <v>29.556899999999999</v>
      </c>
      <c r="K836" s="85">
        <f t="shared" si="16"/>
        <v>1.4181685720311219</v>
      </c>
      <c r="L836" s="68" t="str">
        <f>VLOOKUP(O836,[6]Consolidado!$B:$E,2,FALSE)</f>
        <v>Dave Grossman Furniture</v>
      </c>
      <c r="M836" s="69" t="str">
        <f>VLOOKUP(O836,[6]Consolidado!$B:$E,3,FALSE)</f>
        <v>Side table</v>
      </c>
      <c r="N836" s="70" t="str">
        <f>VLOOKUP(O836,[6]Consolidado!$B:$H,7,FALSE)</f>
        <v>Abril</v>
      </c>
      <c r="O836" s="110">
        <v>154</v>
      </c>
    </row>
    <row r="837" spans="1:15" s="71" customFormat="1" ht="16.5" customHeight="1" outlineLevel="1" x14ac:dyDescent="0.2">
      <c r="A837" s="60" t="s">
        <v>633</v>
      </c>
      <c r="B837" s="109">
        <v>42794</v>
      </c>
      <c r="C837" s="110"/>
      <c r="D837" s="63" t="str">
        <f>VLOOKUP(O837,[6]Consolidado!$B:$E,4,FALSE)</f>
        <v>Finalizada</v>
      </c>
      <c r="E837" s="111" t="s">
        <v>31</v>
      </c>
      <c r="F837" s="112" t="s">
        <v>32</v>
      </c>
      <c r="G837" s="113">
        <v>1</v>
      </c>
      <c r="H837" s="107">
        <v>29.508081395348835</v>
      </c>
      <c r="I837" s="85">
        <v>29.508081395348835</v>
      </c>
      <c r="J837" s="114">
        <v>29.556899999999999</v>
      </c>
      <c r="K837" s="85">
        <f t="shared" si="16"/>
        <v>0.9983483178326833</v>
      </c>
      <c r="L837" s="68" t="str">
        <f>VLOOKUP(O837,[6]Consolidado!$B:$E,2,FALSE)</f>
        <v>Dave Grossman Furniture</v>
      </c>
      <c r="M837" s="69" t="str">
        <f>VLOOKUP(O837,[6]Consolidado!$B:$E,3,FALSE)</f>
        <v>Side table</v>
      </c>
      <c r="N837" s="70" t="str">
        <f>VLOOKUP(O837,[6]Consolidado!$B:$H,7,FALSE)</f>
        <v>Abril</v>
      </c>
      <c r="O837" s="110">
        <v>154</v>
      </c>
    </row>
    <row r="838" spans="1:15" s="71" customFormat="1" ht="16.5" customHeight="1" outlineLevel="1" x14ac:dyDescent="0.2">
      <c r="A838" s="60" t="s">
        <v>633</v>
      </c>
      <c r="B838" s="109">
        <v>42786</v>
      </c>
      <c r="C838" s="110"/>
      <c r="D838" s="63" t="str">
        <f>VLOOKUP(O838,[6]Consolidado!$B:$E,4,FALSE)</f>
        <v>Finalizada</v>
      </c>
      <c r="E838" s="111" t="s">
        <v>28</v>
      </c>
      <c r="F838" s="112" t="s">
        <v>123</v>
      </c>
      <c r="G838" s="113">
        <v>2</v>
      </c>
      <c r="H838" s="107">
        <v>626.63903030303015</v>
      </c>
      <c r="I838" s="85">
        <v>1253.2780606060603</v>
      </c>
      <c r="J838" s="114">
        <v>29.556899999999999</v>
      </c>
      <c r="K838" s="85">
        <f t="shared" si="16"/>
        <v>42.402216085112457</v>
      </c>
      <c r="L838" s="68" t="str">
        <f>VLOOKUP(O838,[6]Consolidado!$B:$E,2,FALSE)</f>
        <v>Dave Grossman Furniture</v>
      </c>
      <c r="M838" s="69" t="str">
        <f>VLOOKUP(O838,[6]Consolidado!$B:$E,3,FALSE)</f>
        <v>Dining Table</v>
      </c>
      <c r="N838" s="70" t="str">
        <f>VLOOKUP(O838,[6]Consolidado!$B:$H,7,FALSE)</f>
        <v>Abril</v>
      </c>
      <c r="O838" s="110">
        <v>155</v>
      </c>
    </row>
    <row r="839" spans="1:15" s="71" customFormat="1" ht="16.5" customHeight="1" outlineLevel="1" x14ac:dyDescent="0.2">
      <c r="A839" s="60" t="s">
        <v>633</v>
      </c>
      <c r="B839" s="109">
        <v>42789</v>
      </c>
      <c r="C839" s="110"/>
      <c r="D839" s="63" t="str">
        <f>VLOOKUP(O839,[6]Consolidado!$B:$E,4,FALSE)</f>
        <v>Finalizada</v>
      </c>
      <c r="E839" s="111" t="s">
        <v>51</v>
      </c>
      <c r="F839" s="112" t="s">
        <v>641</v>
      </c>
      <c r="G839" s="113">
        <v>7.72</v>
      </c>
      <c r="H839" s="107">
        <v>63.623333333333335</v>
      </c>
      <c r="I839" s="85">
        <v>491.17213333333331</v>
      </c>
      <c r="J839" s="114">
        <v>29.556899999999999</v>
      </c>
      <c r="K839" s="85">
        <f t="shared" si="16"/>
        <v>16.617850090277848</v>
      </c>
      <c r="L839" s="68" t="str">
        <f>VLOOKUP(O839,[6]Consolidado!$B:$E,2,FALSE)</f>
        <v>Dave Grossman Furniture</v>
      </c>
      <c r="M839" s="69" t="str">
        <f>VLOOKUP(O839,[6]Consolidado!$B:$E,3,FALSE)</f>
        <v>Dining Table</v>
      </c>
      <c r="N839" s="70" t="str">
        <f>VLOOKUP(O839,[6]Consolidado!$B:$H,7,FALSE)</f>
        <v>Abril</v>
      </c>
      <c r="O839" s="110">
        <v>155</v>
      </c>
    </row>
    <row r="840" spans="1:15" s="71" customFormat="1" ht="16.5" customHeight="1" outlineLevel="1" x14ac:dyDescent="0.2">
      <c r="A840" s="60" t="s">
        <v>633</v>
      </c>
      <c r="B840" s="109">
        <v>42789</v>
      </c>
      <c r="C840" s="110"/>
      <c r="D840" s="63" t="str">
        <f>VLOOKUP(O840,[6]Consolidado!$B:$E,4,FALSE)</f>
        <v>Finalizada</v>
      </c>
      <c r="E840" s="111" t="s">
        <v>51</v>
      </c>
      <c r="F840" s="112" t="s">
        <v>67</v>
      </c>
      <c r="G840" s="113">
        <v>3.69</v>
      </c>
      <c r="H840" s="107">
        <v>110.87</v>
      </c>
      <c r="I840" s="85">
        <v>409.1103</v>
      </c>
      <c r="J840" s="114">
        <v>29.556899999999999</v>
      </c>
      <c r="K840" s="85">
        <f t="shared" si="16"/>
        <v>13.841448189762797</v>
      </c>
      <c r="L840" s="68" t="str">
        <f>VLOOKUP(O840,[6]Consolidado!$B:$E,2,FALSE)</f>
        <v>Dave Grossman Furniture</v>
      </c>
      <c r="M840" s="69" t="str">
        <f>VLOOKUP(O840,[6]Consolidado!$B:$E,3,FALSE)</f>
        <v>Dining Table</v>
      </c>
      <c r="N840" s="70" t="str">
        <f>VLOOKUP(O840,[6]Consolidado!$B:$H,7,FALSE)</f>
        <v>Abril</v>
      </c>
      <c r="O840" s="110">
        <v>155</v>
      </c>
    </row>
    <row r="841" spans="1:15" s="71" customFormat="1" ht="16.5" customHeight="1" outlineLevel="1" x14ac:dyDescent="0.2">
      <c r="A841" s="60" t="s">
        <v>633</v>
      </c>
      <c r="B841" s="109">
        <v>42789</v>
      </c>
      <c r="C841" s="110"/>
      <c r="D841" s="63" t="str">
        <f>VLOOKUP(O841,[6]Consolidado!$B:$E,4,FALSE)</f>
        <v>Finalizada</v>
      </c>
      <c r="E841" s="111" t="s">
        <v>40</v>
      </c>
      <c r="F841" s="112" t="s">
        <v>52</v>
      </c>
      <c r="G841" s="113">
        <v>4</v>
      </c>
      <c r="H841" s="107">
        <v>0.41681967213114762</v>
      </c>
      <c r="I841" s="85">
        <v>1.6672786885245905</v>
      </c>
      <c r="J841" s="114">
        <v>29.556899999999999</v>
      </c>
      <c r="K841" s="85">
        <f t="shared" si="16"/>
        <v>5.6409118971360007E-2</v>
      </c>
      <c r="L841" s="68" t="str">
        <f>VLOOKUP(O841,[6]Consolidado!$B:$E,2,FALSE)</f>
        <v>Dave Grossman Furniture</v>
      </c>
      <c r="M841" s="69" t="str">
        <f>VLOOKUP(O841,[6]Consolidado!$B:$E,3,FALSE)</f>
        <v>Dining Table</v>
      </c>
      <c r="N841" s="70" t="str">
        <f>VLOOKUP(O841,[6]Consolidado!$B:$H,7,FALSE)</f>
        <v>Abril</v>
      </c>
      <c r="O841" s="110">
        <v>155</v>
      </c>
    </row>
    <row r="842" spans="1:15" s="71" customFormat="1" ht="16.5" customHeight="1" outlineLevel="1" x14ac:dyDescent="0.2">
      <c r="A842" s="60" t="s">
        <v>633</v>
      </c>
      <c r="B842" s="109">
        <v>42789</v>
      </c>
      <c r="C842" s="110"/>
      <c r="D842" s="63" t="str">
        <f>VLOOKUP(O842,[6]Consolidado!$B:$E,4,FALSE)</f>
        <v>Finalizada</v>
      </c>
      <c r="E842" s="111" t="s">
        <v>40</v>
      </c>
      <c r="F842" s="112" t="s">
        <v>102</v>
      </c>
      <c r="G842" s="113">
        <v>8</v>
      </c>
      <c r="H842" s="107">
        <v>0.93555096536666815</v>
      </c>
      <c r="I842" s="85">
        <v>7.4844077229333452</v>
      </c>
      <c r="J842" s="114">
        <v>29.556899999999999</v>
      </c>
      <c r="K842" s="85">
        <f t="shared" si="16"/>
        <v>0.25322032158086083</v>
      </c>
      <c r="L842" s="68" t="str">
        <f>VLOOKUP(O842,[6]Consolidado!$B:$E,2,FALSE)</f>
        <v>Dave Grossman Furniture</v>
      </c>
      <c r="M842" s="69" t="str">
        <f>VLOOKUP(O842,[6]Consolidado!$B:$E,3,FALSE)</f>
        <v>Dining Table</v>
      </c>
      <c r="N842" s="70" t="str">
        <f>VLOOKUP(O842,[6]Consolidado!$B:$H,7,FALSE)</f>
        <v>Abril</v>
      </c>
      <c r="O842" s="110">
        <v>155</v>
      </c>
    </row>
    <row r="843" spans="1:15" s="71" customFormat="1" ht="16.5" customHeight="1" outlineLevel="1" x14ac:dyDescent="0.2">
      <c r="A843" s="60" t="s">
        <v>633</v>
      </c>
      <c r="B843" s="109">
        <v>42789</v>
      </c>
      <c r="C843" s="110"/>
      <c r="D843" s="63" t="str">
        <f>VLOOKUP(O843,[6]Consolidado!$B:$E,4,FALSE)</f>
        <v>Finalizada</v>
      </c>
      <c r="E843" s="111" t="s">
        <v>40</v>
      </c>
      <c r="F843" s="112" t="s">
        <v>58</v>
      </c>
      <c r="G843" s="113">
        <v>8</v>
      </c>
      <c r="H843" s="107">
        <v>0.68467128881756545</v>
      </c>
      <c r="I843" s="85">
        <v>5.4773703105405236</v>
      </c>
      <c r="J843" s="114">
        <v>29.556899999999999</v>
      </c>
      <c r="K843" s="85">
        <f t="shared" si="16"/>
        <v>0.18531612958532606</v>
      </c>
      <c r="L843" s="68" t="str">
        <f>VLOOKUP(O843,[6]Consolidado!$B:$E,2,FALSE)</f>
        <v>Dave Grossman Furniture</v>
      </c>
      <c r="M843" s="69" t="str">
        <f>VLOOKUP(O843,[6]Consolidado!$B:$E,3,FALSE)</f>
        <v>Dining Table</v>
      </c>
      <c r="N843" s="70" t="str">
        <f>VLOOKUP(O843,[6]Consolidado!$B:$H,7,FALSE)</f>
        <v>Abril</v>
      </c>
      <c r="O843" s="110">
        <v>155</v>
      </c>
    </row>
    <row r="844" spans="1:15" s="71" customFormat="1" ht="16.5" customHeight="1" outlineLevel="1" x14ac:dyDescent="0.2">
      <c r="A844" s="60" t="s">
        <v>633</v>
      </c>
      <c r="B844" s="109">
        <v>42789</v>
      </c>
      <c r="C844" s="110"/>
      <c r="D844" s="63" t="str">
        <f>VLOOKUP(O844,[6]Consolidado!$B:$E,4,FALSE)</f>
        <v>Finalizada</v>
      </c>
      <c r="E844" s="111" t="s">
        <v>51</v>
      </c>
      <c r="F844" s="112" t="s">
        <v>641</v>
      </c>
      <c r="G844" s="113">
        <v>4.28</v>
      </c>
      <c r="H844" s="107">
        <v>63.623333333333335</v>
      </c>
      <c r="I844" s="85">
        <v>272.30786666666671</v>
      </c>
      <c r="J844" s="114">
        <v>29.556899999999999</v>
      </c>
      <c r="K844" s="85">
        <f t="shared" si="16"/>
        <v>9.2130049723302072</v>
      </c>
      <c r="L844" s="68" t="str">
        <f>VLOOKUP(O844,[6]Consolidado!$B:$E,2,FALSE)</f>
        <v>Dave Grossman Furniture</v>
      </c>
      <c r="M844" s="69" t="str">
        <f>VLOOKUP(O844,[6]Consolidado!$B:$E,3,FALSE)</f>
        <v>Bench</v>
      </c>
      <c r="N844" s="70" t="str">
        <f>VLOOKUP(O844,[6]Consolidado!$B:$H,7,FALSE)</f>
        <v>Abril</v>
      </c>
      <c r="O844" s="110">
        <v>156</v>
      </c>
    </row>
    <row r="845" spans="1:15" s="71" customFormat="1" ht="16.5" customHeight="1" outlineLevel="1" x14ac:dyDescent="0.2">
      <c r="A845" s="60" t="s">
        <v>633</v>
      </c>
      <c r="B845" s="109">
        <v>42789</v>
      </c>
      <c r="C845" s="110"/>
      <c r="D845" s="63" t="str">
        <f>VLOOKUP(O845,[6]Consolidado!$B:$E,4,FALSE)</f>
        <v>Finalizada</v>
      </c>
      <c r="E845" s="111" t="s">
        <v>51</v>
      </c>
      <c r="F845" s="112" t="s">
        <v>67</v>
      </c>
      <c r="G845" s="113">
        <v>2.31</v>
      </c>
      <c r="H845" s="107">
        <v>110.87</v>
      </c>
      <c r="I845" s="85">
        <v>256.10970000000003</v>
      </c>
      <c r="J845" s="114">
        <v>29.556899999999999</v>
      </c>
      <c r="K845" s="85">
        <f t="shared" si="16"/>
        <v>8.6649716309897187</v>
      </c>
      <c r="L845" s="68" t="str">
        <f>VLOOKUP(O845,[6]Consolidado!$B:$E,2,FALSE)</f>
        <v>Dave Grossman Furniture</v>
      </c>
      <c r="M845" s="69" t="str">
        <f>VLOOKUP(O845,[6]Consolidado!$B:$E,3,FALSE)</f>
        <v>Bench</v>
      </c>
      <c r="N845" s="70" t="str">
        <f>VLOOKUP(O845,[6]Consolidado!$B:$H,7,FALSE)</f>
        <v>Abril</v>
      </c>
      <c r="O845" s="110">
        <v>156</v>
      </c>
    </row>
    <row r="846" spans="1:15" s="71" customFormat="1" ht="16.5" customHeight="1" outlineLevel="1" x14ac:dyDescent="0.2">
      <c r="A846" s="60" t="s">
        <v>633</v>
      </c>
      <c r="B846" s="109">
        <v>42789</v>
      </c>
      <c r="C846" s="110"/>
      <c r="D846" s="63" t="str">
        <f>VLOOKUP(O846,[6]Consolidado!$B:$E,4,FALSE)</f>
        <v>Finalizada</v>
      </c>
      <c r="E846" s="111" t="s">
        <v>40</v>
      </c>
      <c r="F846" s="112" t="s">
        <v>52</v>
      </c>
      <c r="G846" s="113">
        <v>4</v>
      </c>
      <c r="H846" s="107">
        <v>0.41681967213114762</v>
      </c>
      <c r="I846" s="85">
        <v>1.6672786885245905</v>
      </c>
      <c r="J846" s="114">
        <v>29.556899999999999</v>
      </c>
      <c r="K846" s="85">
        <f t="shared" si="16"/>
        <v>5.6409118971360007E-2</v>
      </c>
      <c r="L846" s="68" t="str">
        <f>VLOOKUP(O846,[6]Consolidado!$B:$E,2,FALSE)</f>
        <v>Dave Grossman Furniture</v>
      </c>
      <c r="M846" s="69" t="str">
        <f>VLOOKUP(O846,[6]Consolidado!$B:$E,3,FALSE)</f>
        <v>Bench</v>
      </c>
      <c r="N846" s="70" t="str">
        <f>VLOOKUP(O846,[6]Consolidado!$B:$H,7,FALSE)</f>
        <v>Abril</v>
      </c>
      <c r="O846" s="110">
        <v>156</v>
      </c>
    </row>
    <row r="847" spans="1:15" s="71" customFormat="1" ht="16.5" customHeight="1" outlineLevel="1" x14ac:dyDescent="0.2">
      <c r="A847" s="60" t="s">
        <v>633</v>
      </c>
      <c r="B847" s="109">
        <v>42793</v>
      </c>
      <c r="C847" s="110"/>
      <c r="D847" s="63" t="str">
        <f>VLOOKUP(O847,[6]Consolidado!$B:$E,4,FALSE)</f>
        <v>Finalizada</v>
      </c>
      <c r="E847" s="111" t="s">
        <v>51</v>
      </c>
      <c r="F847" s="112" t="s">
        <v>61</v>
      </c>
      <c r="G847" s="113">
        <v>5.27</v>
      </c>
      <c r="H847" s="67">
        <v>0</v>
      </c>
      <c r="I847" s="85">
        <v>0</v>
      </c>
      <c r="J847" s="114">
        <v>29.556899999999999</v>
      </c>
      <c r="K847" s="85">
        <f t="shared" si="16"/>
        <v>0</v>
      </c>
      <c r="L847" s="68" t="str">
        <f>VLOOKUP(O847,[6]Consolidado!$B:$E,2,FALSE)</f>
        <v>Dave Grossman Furniture</v>
      </c>
      <c r="M847" s="69" t="str">
        <f>VLOOKUP(O847,[6]Consolidado!$B:$E,3,FALSE)</f>
        <v>Bench</v>
      </c>
      <c r="N847" s="70" t="str">
        <f>VLOOKUP(O847,[6]Consolidado!$B:$H,7,FALSE)</f>
        <v>Abril</v>
      </c>
      <c r="O847" s="110">
        <v>156</v>
      </c>
    </row>
    <row r="848" spans="1:15" s="71" customFormat="1" ht="16.5" customHeight="1" outlineLevel="1" x14ac:dyDescent="0.2">
      <c r="A848" s="60" t="s">
        <v>633</v>
      </c>
      <c r="B848" s="109">
        <v>42781</v>
      </c>
      <c r="C848" s="110"/>
      <c r="D848" s="63" t="str">
        <f>VLOOKUP(O848,[6]Consolidado!$B:$E,4,FALSE)</f>
        <v>Finalizada</v>
      </c>
      <c r="E848" s="111" t="s">
        <v>31</v>
      </c>
      <c r="F848" s="112" t="s">
        <v>619</v>
      </c>
      <c r="G848" s="113">
        <v>1</v>
      </c>
      <c r="H848" s="67">
        <v>0</v>
      </c>
      <c r="I848" s="85">
        <v>0</v>
      </c>
      <c r="J848" s="114">
        <v>29.556899999999999</v>
      </c>
      <c r="K848" s="85">
        <f t="shared" si="16"/>
        <v>0</v>
      </c>
      <c r="L848" s="68" t="str">
        <f>VLOOKUP(O848,[6]Consolidado!$B:$E,2,FALSE)</f>
        <v>Maderas Collective</v>
      </c>
      <c r="M848" s="69" t="str">
        <f>VLOOKUP(O848,[6]Consolidado!$B:$E,3,FALSE)</f>
        <v>Puerta Falsa</v>
      </c>
      <c r="N848" s="70" t="str">
        <f>VLOOKUP(O848,[6]Consolidado!$B:$H,7,FALSE)</f>
        <v>Febrero</v>
      </c>
      <c r="O848" s="110">
        <v>172</v>
      </c>
    </row>
    <row r="849" spans="1:15" s="71" customFormat="1" ht="16.5" customHeight="1" outlineLevel="1" x14ac:dyDescent="0.2">
      <c r="A849" s="60" t="s">
        <v>633</v>
      </c>
      <c r="B849" s="109">
        <v>42781</v>
      </c>
      <c r="C849" s="110"/>
      <c r="D849" s="63" t="str">
        <f>VLOOKUP(O849,[6]Consolidado!$B:$E,4,FALSE)</f>
        <v>Finalizada</v>
      </c>
      <c r="E849" s="111" t="s">
        <v>28</v>
      </c>
      <c r="F849" s="112" t="s">
        <v>440</v>
      </c>
      <c r="G849" s="113">
        <v>1</v>
      </c>
      <c r="H849" s="107">
        <v>182.28</v>
      </c>
      <c r="I849" s="85">
        <v>182.28</v>
      </c>
      <c r="J849" s="114">
        <v>29.556899999999999</v>
      </c>
      <c r="K849" s="85">
        <f t="shared" si="16"/>
        <v>6.1670878881073454</v>
      </c>
      <c r="L849" s="68" t="str">
        <f>VLOOKUP(O849,[6]Consolidado!$B:$E,2,FALSE)</f>
        <v>Maderas Collective</v>
      </c>
      <c r="M849" s="69" t="str">
        <f>VLOOKUP(O849,[6]Consolidado!$B:$E,3,FALSE)</f>
        <v>Puerta Falsa</v>
      </c>
      <c r="N849" s="70" t="str">
        <f>VLOOKUP(O849,[6]Consolidado!$B:$H,7,FALSE)</f>
        <v>Febrero</v>
      </c>
      <c r="O849" s="110">
        <v>172</v>
      </c>
    </row>
    <row r="850" spans="1:15" s="71" customFormat="1" ht="16.5" customHeight="1" outlineLevel="1" x14ac:dyDescent="0.2">
      <c r="A850" s="60" t="s">
        <v>633</v>
      </c>
      <c r="B850" s="109">
        <v>42781</v>
      </c>
      <c r="C850" s="110"/>
      <c r="D850" s="63" t="str">
        <f>VLOOKUP(O850,[6]Consolidado!$B:$E,4,FALSE)</f>
        <v>Finalizada</v>
      </c>
      <c r="E850" s="111" t="s">
        <v>40</v>
      </c>
      <c r="F850" s="112" t="s">
        <v>422</v>
      </c>
      <c r="G850" s="113">
        <v>300</v>
      </c>
      <c r="H850" s="107">
        <v>7.3768669940033227E-2</v>
      </c>
      <c r="I850" s="85">
        <v>22.13060098200997</v>
      </c>
      <c r="J850" s="114">
        <v>29.556899999999999</v>
      </c>
      <c r="K850" s="85">
        <f t="shared" si="16"/>
        <v>0.74874567299040051</v>
      </c>
      <c r="L850" s="68" t="str">
        <f>VLOOKUP(O850,[6]Consolidado!$B:$E,2,FALSE)</f>
        <v>Maderas Collective</v>
      </c>
      <c r="M850" s="69" t="str">
        <f>VLOOKUP(O850,[6]Consolidado!$B:$E,3,FALSE)</f>
        <v>Puerta Falsa</v>
      </c>
      <c r="N850" s="70" t="str">
        <f>VLOOKUP(O850,[6]Consolidado!$B:$H,7,FALSE)</f>
        <v>Febrero</v>
      </c>
      <c r="O850" s="110">
        <v>172</v>
      </c>
    </row>
    <row r="851" spans="1:15" s="71" customFormat="1" ht="16.5" customHeight="1" outlineLevel="1" x14ac:dyDescent="0.2">
      <c r="A851" s="60" t="s">
        <v>633</v>
      </c>
      <c r="B851" s="109">
        <v>42781</v>
      </c>
      <c r="C851" s="110"/>
      <c r="D851" s="63" t="str">
        <f>VLOOKUP(O851,[6]Consolidado!$B:$E,4,FALSE)</f>
        <v>Finalizada</v>
      </c>
      <c r="E851" s="111" t="s">
        <v>31</v>
      </c>
      <c r="F851" s="112" t="s">
        <v>113</v>
      </c>
      <c r="G851" s="113">
        <v>3</v>
      </c>
      <c r="H851" s="107">
        <v>29.282885486141051</v>
      </c>
      <c r="I851" s="85">
        <v>87.84865645842315</v>
      </c>
      <c r="J851" s="114">
        <v>29.556899999999999</v>
      </c>
      <c r="K851" s="85">
        <f t="shared" si="16"/>
        <v>2.9721877618567292</v>
      </c>
      <c r="L851" s="68" t="str">
        <f>VLOOKUP(O851,[6]Consolidado!$B:$E,2,FALSE)</f>
        <v>Maderas Collective</v>
      </c>
      <c r="M851" s="69" t="str">
        <f>VLOOKUP(O851,[6]Consolidado!$B:$E,3,FALSE)</f>
        <v>Puerta Falsa</v>
      </c>
      <c r="N851" s="70" t="str">
        <f>VLOOKUP(O851,[6]Consolidado!$B:$H,7,FALSE)</f>
        <v>Febrero</v>
      </c>
      <c r="O851" s="110">
        <v>172</v>
      </c>
    </row>
    <row r="852" spans="1:15" s="71" customFormat="1" ht="16.5" customHeight="1" outlineLevel="1" x14ac:dyDescent="0.2">
      <c r="A852" s="60" t="s">
        <v>633</v>
      </c>
      <c r="B852" s="109">
        <v>42781</v>
      </c>
      <c r="C852" s="110"/>
      <c r="D852" s="63" t="str">
        <f>VLOOKUP(O852,[6]Consolidado!$B:$E,4,FALSE)</f>
        <v>Finalizada</v>
      </c>
      <c r="E852" s="111" t="s">
        <v>78</v>
      </c>
      <c r="F852" s="112" t="s">
        <v>642</v>
      </c>
      <c r="G852" s="113">
        <v>3</v>
      </c>
      <c r="H852" s="107">
        <v>13.244705882352941</v>
      </c>
      <c r="I852" s="85">
        <v>39.734117647058824</v>
      </c>
      <c r="J852" s="114">
        <v>29.556899999999999</v>
      </c>
      <c r="K852" s="85">
        <f t="shared" si="16"/>
        <v>1.3443262875016941</v>
      </c>
      <c r="L852" s="68" t="str">
        <f>VLOOKUP(O852,[6]Consolidado!$B:$E,2,FALSE)</f>
        <v>Maderas Collective</v>
      </c>
      <c r="M852" s="69" t="str">
        <f>VLOOKUP(O852,[6]Consolidado!$B:$E,3,FALSE)</f>
        <v>Puerta Falsa</v>
      </c>
      <c r="N852" s="70" t="str">
        <f>VLOOKUP(O852,[6]Consolidado!$B:$H,7,FALSE)</f>
        <v>Febrero</v>
      </c>
      <c r="O852" s="110">
        <v>172</v>
      </c>
    </row>
    <row r="853" spans="1:15" s="71" customFormat="1" ht="16.5" customHeight="1" outlineLevel="1" x14ac:dyDescent="0.2">
      <c r="A853" s="60" t="s">
        <v>633</v>
      </c>
      <c r="B853" s="109">
        <v>42790</v>
      </c>
      <c r="C853" s="110"/>
      <c r="D853" s="63" t="str">
        <f>VLOOKUP(O853,[6]Consolidado!$B:$E,4,FALSE)</f>
        <v>Finalizada</v>
      </c>
      <c r="E853" s="111" t="s">
        <v>25</v>
      </c>
      <c r="F853" s="112" t="s">
        <v>415</v>
      </c>
      <c r="G853" s="113">
        <v>0.125</v>
      </c>
      <c r="H853" s="107">
        <v>659.8071768333333</v>
      </c>
      <c r="I853" s="85">
        <v>82.475897104166663</v>
      </c>
      <c r="J853" s="114">
        <v>29.556899999999999</v>
      </c>
      <c r="K853" s="85">
        <f t="shared" si="16"/>
        <v>2.7904109397185315</v>
      </c>
      <c r="L853" s="68" t="str">
        <f>VLOOKUP(O853,[6]Consolidado!$B:$E,2,FALSE)</f>
        <v>Maderas Collective</v>
      </c>
      <c r="M853" s="69" t="str">
        <f>VLOOKUP(O853,[6]Consolidado!$B:$E,3,FALSE)</f>
        <v>Puerta Falsa</v>
      </c>
      <c r="N853" s="70" t="str">
        <f>VLOOKUP(O853,[6]Consolidado!$B:$H,7,FALSE)</f>
        <v>Febrero</v>
      </c>
      <c r="O853" s="110">
        <v>172</v>
      </c>
    </row>
    <row r="854" spans="1:15" s="71" customFormat="1" ht="16.5" customHeight="1" outlineLevel="1" x14ac:dyDescent="0.2">
      <c r="A854" s="60" t="s">
        <v>633</v>
      </c>
      <c r="B854" s="109">
        <v>42790</v>
      </c>
      <c r="C854" s="110"/>
      <c r="D854" s="63" t="str">
        <f>VLOOKUP(O854,[6]Consolidado!$B:$E,4,FALSE)</f>
        <v>Finalizada</v>
      </c>
      <c r="E854" s="111" t="s">
        <v>25</v>
      </c>
      <c r="F854" s="112" t="s">
        <v>110</v>
      </c>
      <c r="G854" s="113">
        <v>6.25E-2</v>
      </c>
      <c r="H854" s="107">
        <v>1315.93</v>
      </c>
      <c r="I854" s="85">
        <v>82.245625000000004</v>
      </c>
      <c r="J854" s="114">
        <v>29.556899999999999</v>
      </c>
      <c r="K854" s="85">
        <f t="shared" si="16"/>
        <v>2.7826201326932125</v>
      </c>
      <c r="L854" s="68" t="str">
        <f>VLOOKUP(O854,[6]Consolidado!$B:$E,2,FALSE)</f>
        <v>Maderas Collective</v>
      </c>
      <c r="M854" s="69" t="str">
        <f>VLOOKUP(O854,[6]Consolidado!$B:$E,3,FALSE)</f>
        <v>Puerta Falsa</v>
      </c>
      <c r="N854" s="70" t="str">
        <f>VLOOKUP(O854,[6]Consolidado!$B:$H,7,FALSE)</f>
        <v>Febrero</v>
      </c>
      <c r="O854" s="110">
        <v>172</v>
      </c>
    </row>
    <row r="855" spans="1:15" s="71" customFormat="1" ht="16.5" customHeight="1" outlineLevel="1" x14ac:dyDescent="0.2">
      <c r="A855" s="60" t="s">
        <v>633</v>
      </c>
      <c r="B855" s="109">
        <v>42790</v>
      </c>
      <c r="C855" s="110"/>
      <c r="D855" s="63" t="str">
        <f>VLOOKUP(O855,[6]Consolidado!$B:$E,4,FALSE)</f>
        <v>Finalizada</v>
      </c>
      <c r="E855" s="111" t="s">
        <v>25</v>
      </c>
      <c r="F855" s="112" t="s">
        <v>119</v>
      </c>
      <c r="G855" s="113">
        <v>6.25E-2</v>
      </c>
      <c r="H855" s="107">
        <v>619.4</v>
      </c>
      <c r="I855" s="85">
        <v>38.712499999999999</v>
      </c>
      <c r="J855" s="114">
        <v>29.556899999999999</v>
      </c>
      <c r="K855" s="85">
        <f t="shared" si="16"/>
        <v>1.309761849179041</v>
      </c>
      <c r="L855" s="68" t="str">
        <f>VLOOKUP(O855,[6]Consolidado!$B:$E,2,FALSE)</f>
        <v>Maderas Collective</v>
      </c>
      <c r="M855" s="69" t="str">
        <f>VLOOKUP(O855,[6]Consolidado!$B:$E,3,FALSE)</f>
        <v>Puerta Falsa</v>
      </c>
      <c r="N855" s="70" t="str">
        <f>VLOOKUP(O855,[6]Consolidado!$B:$H,7,FALSE)</f>
        <v>Febrero</v>
      </c>
      <c r="O855" s="110">
        <v>172</v>
      </c>
    </row>
    <row r="856" spans="1:15" s="71" customFormat="1" ht="16.5" customHeight="1" outlineLevel="1" x14ac:dyDescent="0.2">
      <c r="A856" s="60" t="s">
        <v>633</v>
      </c>
      <c r="B856" s="109">
        <v>42790</v>
      </c>
      <c r="C856" s="110"/>
      <c r="D856" s="63" t="str">
        <f>VLOOKUP(O856,[6]Consolidado!$B:$E,4,FALSE)</f>
        <v>Finalizada</v>
      </c>
      <c r="E856" s="111" t="s">
        <v>25</v>
      </c>
      <c r="F856" s="112" t="s">
        <v>193</v>
      </c>
      <c r="G856" s="113">
        <v>3.125E-2</v>
      </c>
      <c r="H856" s="107">
        <v>755.57</v>
      </c>
      <c r="I856" s="85">
        <v>23.611562500000002</v>
      </c>
      <c r="J856" s="114">
        <v>29.556899999999999</v>
      </c>
      <c r="K856" s="85">
        <f t="shared" si="16"/>
        <v>0.79885111429141764</v>
      </c>
      <c r="L856" s="68" t="str">
        <f>VLOOKUP(O856,[6]Consolidado!$B:$E,2,FALSE)</f>
        <v>Maderas Collective</v>
      </c>
      <c r="M856" s="69" t="str">
        <f>VLOOKUP(O856,[6]Consolidado!$B:$E,3,FALSE)</f>
        <v>Puerta Falsa</v>
      </c>
      <c r="N856" s="70" t="str">
        <f>VLOOKUP(O856,[6]Consolidado!$B:$H,7,FALSE)</f>
        <v>Febrero</v>
      </c>
      <c r="O856" s="110">
        <v>172</v>
      </c>
    </row>
    <row r="857" spans="1:15" s="71" customFormat="1" ht="16.5" customHeight="1" outlineLevel="1" x14ac:dyDescent="0.2">
      <c r="A857" s="60" t="s">
        <v>633</v>
      </c>
      <c r="B857" s="109">
        <v>42790</v>
      </c>
      <c r="C857" s="110"/>
      <c r="D857" s="63" t="str">
        <f>VLOOKUP(O857,[6]Consolidado!$B:$E,4,FALSE)</f>
        <v>Finalizada</v>
      </c>
      <c r="E857" s="111" t="s">
        <v>25</v>
      </c>
      <c r="F857" s="112" t="s">
        <v>109</v>
      </c>
      <c r="G857" s="113">
        <v>0.1875</v>
      </c>
      <c r="H857" s="107">
        <v>1198.7236014927405</v>
      </c>
      <c r="I857" s="85">
        <v>224.76067527988886</v>
      </c>
      <c r="J857" s="114">
        <v>29.556899999999999</v>
      </c>
      <c r="K857" s="85">
        <f t="shared" si="16"/>
        <v>7.604338590308485</v>
      </c>
      <c r="L857" s="68" t="str">
        <f>VLOOKUP(O857,[6]Consolidado!$B:$E,2,FALSE)</f>
        <v>Maderas Collective</v>
      </c>
      <c r="M857" s="69" t="str">
        <f>VLOOKUP(O857,[6]Consolidado!$B:$E,3,FALSE)</f>
        <v>Puerta Falsa</v>
      </c>
      <c r="N857" s="70" t="str">
        <f>VLOOKUP(O857,[6]Consolidado!$B:$H,7,FALSE)</f>
        <v>Febrero</v>
      </c>
      <c r="O857" s="110">
        <v>172</v>
      </c>
    </row>
    <row r="858" spans="1:15" s="71" customFormat="1" ht="16.5" customHeight="1" outlineLevel="1" x14ac:dyDescent="0.2">
      <c r="A858" s="60" t="s">
        <v>633</v>
      </c>
      <c r="B858" s="109">
        <v>42790</v>
      </c>
      <c r="C858" s="110"/>
      <c r="D858" s="63" t="str">
        <f>VLOOKUP(O858,[6]Consolidado!$B:$E,4,FALSE)</f>
        <v>Finalizada</v>
      </c>
      <c r="E858" s="111" t="s">
        <v>25</v>
      </c>
      <c r="F858" s="112" t="s">
        <v>110</v>
      </c>
      <c r="G858" s="113">
        <v>9.375E-2</v>
      </c>
      <c r="H858" s="107">
        <v>1315.93</v>
      </c>
      <c r="I858" s="85">
        <v>123.3684375</v>
      </c>
      <c r="J858" s="114">
        <v>29.556899999999999</v>
      </c>
      <c r="K858" s="85">
        <f t="shared" si="16"/>
        <v>4.1739301990398179</v>
      </c>
      <c r="L858" s="68" t="str">
        <f>VLOOKUP(O858,[6]Consolidado!$B:$E,2,FALSE)</f>
        <v>Maderas Collective</v>
      </c>
      <c r="M858" s="69" t="str">
        <f>VLOOKUP(O858,[6]Consolidado!$B:$E,3,FALSE)</f>
        <v>Puerta Falsa</v>
      </c>
      <c r="N858" s="70" t="str">
        <f>VLOOKUP(O858,[6]Consolidado!$B:$H,7,FALSE)</f>
        <v>Febrero</v>
      </c>
      <c r="O858" s="110">
        <v>172</v>
      </c>
    </row>
    <row r="859" spans="1:15" s="71" customFormat="1" ht="16.5" customHeight="1" outlineLevel="1" x14ac:dyDescent="0.2">
      <c r="A859" s="60" t="s">
        <v>633</v>
      </c>
      <c r="B859" s="109">
        <v>42790</v>
      </c>
      <c r="C859" s="110"/>
      <c r="D859" s="63" t="str">
        <f>VLOOKUP(O859,[6]Consolidado!$B:$E,4,FALSE)</f>
        <v>Finalizada</v>
      </c>
      <c r="E859" s="111" t="s">
        <v>25</v>
      </c>
      <c r="F859" s="112" t="s">
        <v>119</v>
      </c>
      <c r="G859" s="113">
        <v>9.375E-2</v>
      </c>
      <c r="H859" s="107">
        <v>619.4</v>
      </c>
      <c r="I859" s="85">
        <v>58.068749999999994</v>
      </c>
      <c r="J859" s="114">
        <v>29.556899999999999</v>
      </c>
      <c r="K859" s="85">
        <f t="shared" si="16"/>
        <v>1.9646427737685614</v>
      </c>
      <c r="L859" s="68" t="str">
        <f>VLOOKUP(O859,[6]Consolidado!$B:$E,2,FALSE)</f>
        <v>Maderas Collective</v>
      </c>
      <c r="M859" s="69" t="str">
        <f>VLOOKUP(O859,[6]Consolidado!$B:$E,3,FALSE)</f>
        <v>Puerta Falsa</v>
      </c>
      <c r="N859" s="70" t="str">
        <f>VLOOKUP(O859,[6]Consolidado!$B:$H,7,FALSE)</f>
        <v>Febrero</v>
      </c>
      <c r="O859" s="110">
        <v>172</v>
      </c>
    </row>
    <row r="860" spans="1:15" s="71" customFormat="1" ht="16.5" customHeight="1" outlineLevel="1" x14ac:dyDescent="0.2">
      <c r="A860" s="60" t="s">
        <v>633</v>
      </c>
      <c r="B860" s="109">
        <v>42780</v>
      </c>
      <c r="C860" s="110"/>
      <c r="D860" s="63" t="str">
        <f>VLOOKUP(O860,[6]Consolidado!$B:$E,4,FALSE)</f>
        <v>Finalizada</v>
      </c>
      <c r="E860" s="111" t="s">
        <v>51</v>
      </c>
      <c r="F860" s="112" t="s">
        <v>643</v>
      </c>
      <c r="G860" s="113">
        <v>4.38</v>
      </c>
      <c r="H860" s="107">
        <v>38.25398452855967</v>
      </c>
      <c r="I860" s="85">
        <v>167.55245223509135</v>
      </c>
      <c r="J860" s="114">
        <v>29.556899999999999</v>
      </c>
      <c r="K860" s="85">
        <f t="shared" si="16"/>
        <v>5.6688100658422016</v>
      </c>
      <c r="L860" s="68" t="str">
        <f>VLOOKUP(O860,[6]Consolidado!$B:$E,2,FALSE)</f>
        <v>Maderas Collective</v>
      </c>
      <c r="M860" s="69" t="str">
        <f>VLOOKUP(O860,[6]Consolidado!$B:$E,3,FALSE)</f>
        <v>Mecedora Crucero (Prototipo)</v>
      </c>
      <c r="N860" s="70" t="str">
        <f>VLOOKUP(O860,[6]Consolidado!$B:$H,7,FALSE)</f>
        <v>Noviembre</v>
      </c>
      <c r="O860" s="110">
        <v>173</v>
      </c>
    </row>
    <row r="861" spans="1:15" s="71" customFormat="1" ht="16.5" customHeight="1" outlineLevel="1" x14ac:dyDescent="0.2">
      <c r="A861" s="60" t="s">
        <v>633</v>
      </c>
      <c r="B861" s="109">
        <v>42781</v>
      </c>
      <c r="C861" s="110"/>
      <c r="D861" s="63" t="str">
        <f>VLOOKUP(O861,[6]Consolidado!$B:$E,4,FALSE)</f>
        <v>Finalizada</v>
      </c>
      <c r="E861" s="111" t="s">
        <v>40</v>
      </c>
      <c r="F861" s="112" t="s">
        <v>107</v>
      </c>
      <c r="G861" s="113">
        <v>150</v>
      </c>
      <c r="H861" s="107">
        <v>0.21613590382408615</v>
      </c>
      <c r="I861" s="85">
        <v>32.420385573612926</v>
      </c>
      <c r="J861" s="114">
        <v>29.556899999999999</v>
      </c>
      <c r="K861" s="85">
        <f t="shared" si="16"/>
        <v>1.0968804432674917</v>
      </c>
      <c r="L861" s="68" t="str">
        <f>VLOOKUP(O861,[6]Consolidado!$B:$E,2,FALSE)</f>
        <v>Maderas Collective</v>
      </c>
      <c r="M861" s="69" t="str">
        <f>VLOOKUP(O861,[6]Consolidado!$B:$E,3,FALSE)</f>
        <v>Mecedora Crucero (Prototipo)</v>
      </c>
      <c r="N861" s="70" t="str">
        <f>VLOOKUP(O861,[6]Consolidado!$B:$H,7,FALSE)</f>
        <v>Noviembre</v>
      </c>
      <c r="O861" s="110">
        <v>173</v>
      </c>
    </row>
    <row r="862" spans="1:15" s="71" customFormat="1" ht="16.5" customHeight="1" outlineLevel="1" x14ac:dyDescent="0.2">
      <c r="A862" s="60" t="s">
        <v>633</v>
      </c>
      <c r="B862" s="109">
        <v>42783</v>
      </c>
      <c r="C862" s="110"/>
      <c r="D862" s="63" t="str">
        <f>VLOOKUP(O862,[6]Consolidado!$B:$E,4,FALSE)</f>
        <v>Finalizada</v>
      </c>
      <c r="E862" s="111" t="s">
        <v>51</v>
      </c>
      <c r="F862" s="112" t="s">
        <v>116</v>
      </c>
      <c r="G862" s="113">
        <v>14.29</v>
      </c>
      <c r="H862" s="107">
        <v>38.348333333333336</v>
      </c>
      <c r="I862" s="85">
        <v>547.99768333333338</v>
      </c>
      <c r="J862" s="114">
        <v>29.556899999999999</v>
      </c>
      <c r="K862" s="85">
        <f t="shared" si="16"/>
        <v>18.540431619463931</v>
      </c>
      <c r="L862" s="68" t="str">
        <f>VLOOKUP(O862,[6]Consolidado!$B:$E,2,FALSE)</f>
        <v>Maderas Collective</v>
      </c>
      <c r="M862" s="69" t="str">
        <f>VLOOKUP(O862,[6]Consolidado!$B:$E,3,FALSE)</f>
        <v>Bases Metalicas p/ Bancas</v>
      </c>
      <c r="N862" s="70" t="str">
        <f>VLOOKUP(O862,[6]Consolidado!$B:$H,7,FALSE)</f>
        <v>Marzo</v>
      </c>
      <c r="O862" s="110">
        <v>175</v>
      </c>
    </row>
    <row r="863" spans="1:15" s="71" customFormat="1" ht="16.5" customHeight="1" outlineLevel="1" x14ac:dyDescent="0.2">
      <c r="A863" s="60" t="s">
        <v>633</v>
      </c>
      <c r="B863" s="109">
        <v>42783</v>
      </c>
      <c r="C863" s="110"/>
      <c r="D863" s="63" t="str">
        <f>VLOOKUP(O863,[6]Consolidado!$B:$E,4,FALSE)</f>
        <v>Finalizada</v>
      </c>
      <c r="E863" s="111" t="s">
        <v>51</v>
      </c>
      <c r="F863" s="112" t="s">
        <v>644</v>
      </c>
      <c r="G863" s="113">
        <v>2.35</v>
      </c>
      <c r="H863" s="107">
        <v>49.941940412528652</v>
      </c>
      <c r="I863" s="85">
        <v>117.36355996944233</v>
      </c>
      <c r="J863" s="114">
        <v>29.556899999999999</v>
      </c>
      <c r="K863" s="85">
        <f t="shared" si="16"/>
        <v>3.9707668926525561</v>
      </c>
      <c r="L863" s="68" t="str">
        <f>VLOOKUP(O863,[6]Consolidado!$B:$E,2,FALSE)</f>
        <v>Maderas Collective</v>
      </c>
      <c r="M863" s="69" t="str">
        <f>VLOOKUP(O863,[6]Consolidado!$B:$E,3,FALSE)</f>
        <v>Bases Metalicas p/ Bancas</v>
      </c>
      <c r="N863" s="70" t="str">
        <f>VLOOKUP(O863,[6]Consolidado!$B:$H,7,FALSE)</f>
        <v>Marzo</v>
      </c>
      <c r="O863" s="110">
        <v>175</v>
      </c>
    </row>
    <row r="864" spans="1:15" s="71" customFormat="1" ht="16.5" customHeight="1" outlineLevel="1" x14ac:dyDescent="0.2">
      <c r="A864" s="60" t="s">
        <v>633</v>
      </c>
      <c r="B864" s="109">
        <v>42783</v>
      </c>
      <c r="C864" s="110"/>
      <c r="D864" s="63" t="str">
        <f>VLOOKUP(O864,[6]Consolidado!$B:$E,4,FALSE)</f>
        <v>Finalizada</v>
      </c>
      <c r="E864" s="111" t="s">
        <v>51</v>
      </c>
      <c r="F864" s="112" t="s">
        <v>645</v>
      </c>
      <c r="G864" s="113">
        <v>1.4</v>
      </c>
      <c r="H864" s="67">
        <v>0</v>
      </c>
      <c r="I864" s="85">
        <v>0</v>
      </c>
      <c r="J864" s="114">
        <v>29.556899999999999</v>
      </c>
      <c r="K864" s="85">
        <f t="shared" si="16"/>
        <v>0</v>
      </c>
      <c r="L864" s="68" t="str">
        <f>VLOOKUP(O864,[6]Consolidado!$B:$E,2,FALSE)</f>
        <v>Maderas Collective</v>
      </c>
      <c r="M864" s="69" t="str">
        <f>VLOOKUP(O864,[6]Consolidado!$B:$E,3,FALSE)</f>
        <v>Bases Metalicas p/ Bancas</v>
      </c>
      <c r="N864" s="70" t="str">
        <f>VLOOKUP(O864,[6]Consolidado!$B:$H,7,FALSE)</f>
        <v>Marzo</v>
      </c>
      <c r="O864" s="110">
        <v>175</v>
      </c>
    </row>
    <row r="865" spans="1:15" s="71" customFormat="1" ht="16.5" customHeight="1" outlineLevel="1" x14ac:dyDescent="0.2">
      <c r="A865" s="60" t="s">
        <v>633</v>
      </c>
      <c r="B865" s="109">
        <v>42783</v>
      </c>
      <c r="C865" s="110"/>
      <c r="D865" s="63" t="str">
        <f>VLOOKUP(O865,[6]Consolidado!$B:$E,4,FALSE)</f>
        <v>Finalizada</v>
      </c>
      <c r="E865" s="111" t="s">
        <v>51</v>
      </c>
      <c r="F865" s="112" t="s">
        <v>595</v>
      </c>
      <c r="G865" s="113">
        <v>3.2</v>
      </c>
      <c r="H865" s="107">
        <v>65.299824359254529</v>
      </c>
      <c r="I865" s="85">
        <v>208.95943794961451</v>
      </c>
      <c r="J865" s="114">
        <v>29.556899999999999</v>
      </c>
      <c r="K865" s="85">
        <f t="shared" si="16"/>
        <v>7.0697345780381067</v>
      </c>
      <c r="L865" s="68" t="str">
        <f>VLOOKUP(O865,[6]Consolidado!$B:$E,2,FALSE)</f>
        <v>Maderas Collective</v>
      </c>
      <c r="M865" s="69" t="str">
        <f>VLOOKUP(O865,[6]Consolidado!$B:$E,3,FALSE)</f>
        <v>Bases Metalicas p/ Bancas</v>
      </c>
      <c r="N865" s="70" t="str">
        <f>VLOOKUP(O865,[6]Consolidado!$B:$H,7,FALSE)</f>
        <v>Marzo</v>
      </c>
      <c r="O865" s="110">
        <v>175</v>
      </c>
    </row>
    <row r="866" spans="1:15" s="71" customFormat="1" ht="16.5" customHeight="1" outlineLevel="1" x14ac:dyDescent="0.2">
      <c r="A866" s="60" t="s">
        <v>633</v>
      </c>
      <c r="B866" s="109">
        <v>42783</v>
      </c>
      <c r="C866" s="110"/>
      <c r="D866" s="63" t="str">
        <f>VLOOKUP(O866,[6]Consolidado!$B:$E,4,FALSE)</f>
        <v>Finalizada</v>
      </c>
      <c r="E866" s="111" t="s">
        <v>51</v>
      </c>
      <c r="F866" s="112" t="s">
        <v>234</v>
      </c>
      <c r="G866" s="113">
        <v>1.5</v>
      </c>
      <c r="H866" s="107">
        <v>44.719211467338134</v>
      </c>
      <c r="I866" s="85">
        <v>67.078817201007197</v>
      </c>
      <c r="J866" s="114">
        <v>29.556899999999999</v>
      </c>
      <c r="K866" s="85">
        <f t="shared" si="16"/>
        <v>2.2694808048546093</v>
      </c>
      <c r="L866" s="68" t="str">
        <f>VLOOKUP(O866,[6]Consolidado!$B:$E,2,FALSE)</f>
        <v>Maderas Collective</v>
      </c>
      <c r="M866" s="69" t="str">
        <f>VLOOKUP(O866,[6]Consolidado!$B:$E,3,FALSE)</f>
        <v>Bases Metalicas p/ Bancas</v>
      </c>
      <c r="N866" s="70" t="str">
        <f>VLOOKUP(O866,[6]Consolidado!$B:$H,7,FALSE)</f>
        <v>Marzo</v>
      </c>
      <c r="O866" s="110">
        <v>175</v>
      </c>
    </row>
    <row r="867" spans="1:15" s="71" customFormat="1" ht="16.5" customHeight="1" outlineLevel="1" x14ac:dyDescent="0.2">
      <c r="A867" s="60" t="s">
        <v>633</v>
      </c>
      <c r="B867" s="109">
        <v>42783</v>
      </c>
      <c r="C867" s="110"/>
      <c r="D867" s="63" t="str">
        <f>VLOOKUP(O867,[6]Consolidado!$B:$E,4,FALSE)</f>
        <v>Finalizada</v>
      </c>
      <c r="E867" s="111" t="s">
        <v>51</v>
      </c>
      <c r="F867" s="112" t="s">
        <v>602</v>
      </c>
      <c r="G867" s="113">
        <v>3.61</v>
      </c>
      <c r="H867" s="107">
        <v>36.366094521514228</v>
      </c>
      <c r="I867" s="85">
        <v>131.28160122266635</v>
      </c>
      <c r="J867" s="114">
        <v>29.556899999999999</v>
      </c>
      <c r="K867" s="85">
        <f t="shared" si="16"/>
        <v>4.4416566427015809</v>
      </c>
      <c r="L867" s="68" t="str">
        <f>VLOOKUP(O867,[6]Consolidado!$B:$E,2,FALSE)</f>
        <v>Maderas Collective</v>
      </c>
      <c r="M867" s="69" t="str">
        <f>VLOOKUP(O867,[6]Consolidado!$B:$E,3,FALSE)</f>
        <v>Bases Metalicas p/ Bancas</v>
      </c>
      <c r="N867" s="70" t="str">
        <f>VLOOKUP(O867,[6]Consolidado!$B:$H,7,FALSE)</f>
        <v>Marzo</v>
      </c>
      <c r="O867" s="110">
        <v>175</v>
      </c>
    </row>
    <row r="868" spans="1:15" s="71" customFormat="1" ht="16.5" customHeight="1" outlineLevel="1" x14ac:dyDescent="0.2">
      <c r="A868" s="60" t="s">
        <v>633</v>
      </c>
      <c r="B868" s="109">
        <v>42783</v>
      </c>
      <c r="C868" s="110"/>
      <c r="D868" s="63" t="str">
        <f>VLOOKUP(O868,[6]Consolidado!$B:$E,4,FALSE)</f>
        <v>Finalizada</v>
      </c>
      <c r="E868" s="111" t="s">
        <v>51</v>
      </c>
      <c r="F868" s="112" t="s">
        <v>210</v>
      </c>
      <c r="G868" s="113">
        <v>2.84</v>
      </c>
      <c r="H868" s="107">
        <v>27.75</v>
      </c>
      <c r="I868" s="85">
        <v>78.81</v>
      </c>
      <c r="J868" s="114">
        <v>29.556899999999999</v>
      </c>
      <c r="K868" s="85">
        <f t="shared" si="16"/>
        <v>2.6663824690681364</v>
      </c>
      <c r="L868" s="68" t="str">
        <f>VLOOKUP(O868,[6]Consolidado!$B:$E,2,FALSE)</f>
        <v>Maderas Collective</v>
      </c>
      <c r="M868" s="69" t="str">
        <f>VLOOKUP(O868,[6]Consolidado!$B:$E,3,FALSE)</f>
        <v>Bases Metalicas p/ Bancas</v>
      </c>
      <c r="N868" s="70" t="str">
        <f>VLOOKUP(O868,[6]Consolidado!$B:$H,7,FALSE)</f>
        <v>Marzo</v>
      </c>
      <c r="O868" s="110">
        <v>175</v>
      </c>
    </row>
    <row r="869" spans="1:15" s="71" customFormat="1" ht="16.5" customHeight="1" outlineLevel="1" x14ac:dyDescent="0.2">
      <c r="A869" s="60" t="s">
        <v>633</v>
      </c>
      <c r="B869" s="109">
        <v>42783</v>
      </c>
      <c r="C869" s="110"/>
      <c r="D869" s="63" t="str">
        <f>VLOOKUP(O869,[6]Consolidado!$B:$E,4,FALSE)</f>
        <v>Finalizada</v>
      </c>
      <c r="E869" s="111" t="s">
        <v>51</v>
      </c>
      <c r="F869" s="112" t="s">
        <v>646</v>
      </c>
      <c r="G869" s="113">
        <v>1.73</v>
      </c>
      <c r="H869" s="67">
        <v>0</v>
      </c>
      <c r="I869" s="85">
        <v>0</v>
      </c>
      <c r="J869" s="114">
        <v>29.556899999999999</v>
      </c>
      <c r="K869" s="85">
        <f t="shared" si="16"/>
        <v>0</v>
      </c>
      <c r="L869" s="68" t="str">
        <f>VLOOKUP(O869,[6]Consolidado!$B:$E,2,FALSE)</f>
        <v>Maderas Collective</v>
      </c>
      <c r="M869" s="69" t="str">
        <f>VLOOKUP(O869,[6]Consolidado!$B:$E,3,FALSE)</f>
        <v>Bases Metalicas p/ Bancas</v>
      </c>
      <c r="N869" s="70" t="str">
        <f>VLOOKUP(O869,[6]Consolidado!$B:$H,7,FALSE)</f>
        <v>Marzo</v>
      </c>
      <c r="O869" s="110">
        <v>175</v>
      </c>
    </row>
    <row r="870" spans="1:15" s="71" customFormat="1" ht="16.5" customHeight="1" outlineLevel="1" x14ac:dyDescent="0.2">
      <c r="A870" s="60" t="s">
        <v>633</v>
      </c>
      <c r="B870" s="109">
        <v>42783</v>
      </c>
      <c r="C870" s="110"/>
      <c r="D870" s="63" t="str">
        <f>VLOOKUP(O870,[6]Consolidado!$B:$E,4,FALSE)</f>
        <v>Finalizada</v>
      </c>
      <c r="E870" s="111" t="s">
        <v>51</v>
      </c>
      <c r="F870" s="112" t="s">
        <v>647</v>
      </c>
      <c r="G870" s="113">
        <v>3</v>
      </c>
      <c r="H870" s="107">
        <v>41.086666666666666</v>
      </c>
      <c r="I870" s="85">
        <v>123.25999999999999</v>
      </c>
      <c r="J870" s="114">
        <v>29.556899999999999</v>
      </c>
      <c r="K870" s="85">
        <f t="shared" si="16"/>
        <v>4.1702614279576</v>
      </c>
      <c r="L870" s="68" t="str">
        <f>VLOOKUP(O870,[6]Consolidado!$B:$E,2,FALSE)</f>
        <v>Maderas Collective</v>
      </c>
      <c r="M870" s="69" t="str">
        <f>VLOOKUP(O870,[6]Consolidado!$B:$E,3,FALSE)</f>
        <v>Bases Metalicas p/ Bancas</v>
      </c>
      <c r="N870" s="70" t="str">
        <f>VLOOKUP(O870,[6]Consolidado!$B:$H,7,FALSE)</f>
        <v>Marzo</v>
      </c>
      <c r="O870" s="110">
        <v>175</v>
      </c>
    </row>
    <row r="871" spans="1:15" s="71" customFormat="1" ht="16.5" customHeight="1" outlineLevel="1" x14ac:dyDescent="0.2">
      <c r="A871" s="60" t="s">
        <v>633</v>
      </c>
      <c r="B871" s="109">
        <v>42783</v>
      </c>
      <c r="C871" s="110"/>
      <c r="D871" s="63" t="str">
        <f>VLOOKUP(O871,[6]Consolidado!$B:$E,4,FALSE)</f>
        <v>Finalizada</v>
      </c>
      <c r="E871" s="111" t="s">
        <v>51</v>
      </c>
      <c r="F871" s="112" t="s">
        <v>280</v>
      </c>
      <c r="G871" s="113">
        <v>2.4</v>
      </c>
      <c r="H871" s="107">
        <v>24.718064913388545</v>
      </c>
      <c r="I871" s="85">
        <v>59.323355792132503</v>
      </c>
      <c r="J871" s="114">
        <v>29.556899999999999</v>
      </c>
      <c r="K871" s="85">
        <f t="shared" si="16"/>
        <v>2.0070899110574012</v>
      </c>
      <c r="L871" s="68" t="str">
        <f>VLOOKUP(O871,[6]Consolidado!$B:$E,2,FALSE)</f>
        <v>Maderas Collective</v>
      </c>
      <c r="M871" s="69" t="str">
        <f>VLOOKUP(O871,[6]Consolidado!$B:$E,3,FALSE)</f>
        <v>Bases Metalicas p/ Bancas</v>
      </c>
      <c r="N871" s="70" t="str">
        <f>VLOOKUP(O871,[6]Consolidado!$B:$H,7,FALSE)</f>
        <v>Marzo</v>
      </c>
      <c r="O871" s="110">
        <v>175</v>
      </c>
    </row>
    <row r="872" spans="1:15" s="71" customFormat="1" ht="16.5" customHeight="1" outlineLevel="1" x14ac:dyDescent="0.2">
      <c r="A872" s="60" t="s">
        <v>633</v>
      </c>
      <c r="B872" s="109">
        <v>42783</v>
      </c>
      <c r="C872" s="110"/>
      <c r="D872" s="63" t="str">
        <f>VLOOKUP(O872,[6]Consolidado!$B:$E,4,FALSE)</f>
        <v>Finalizada</v>
      </c>
      <c r="E872" s="111" t="s">
        <v>51</v>
      </c>
      <c r="F872" s="112" t="s">
        <v>56</v>
      </c>
      <c r="G872" s="113">
        <v>0</v>
      </c>
      <c r="H872" s="67">
        <v>0</v>
      </c>
      <c r="I872" s="85">
        <v>0</v>
      </c>
      <c r="J872" s="114">
        <v>29.556899999999999</v>
      </c>
      <c r="K872" s="85">
        <f t="shared" si="16"/>
        <v>0</v>
      </c>
      <c r="L872" s="68" t="str">
        <f>VLOOKUP(O872,[6]Consolidado!$B:$E,2,FALSE)</f>
        <v>Maderas Collective</v>
      </c>
      <c r="M872" s="69" t="str">
        <f>VLOOKUP(O872,[6]Consolidado!$B:$E,3,FALSE)</f>
        <v>Bases Metalicas p/ Bancas</v>
      </c>
      <c r="N872" s="70" t="str">
        <f>VLOOKUP(O872,[6]Consolidado!$B:$H,7,FALSE)</f>
        <v>Marzo</v>
      </c>
      <c r="O872" s="110">
        <v>175</v>
      </c>
    </row>
    <row r="873" spans="1:15" s="71" customFormat="1" ht="16.5" customHeight="1" outlineLevel="1" x14ac:dyDescent="0.2">
      <c r="A873" s="60" t="s">
        <v>633</v>
      </c>
      <c r="B873" s="109">
        <v>42783</v>
      </c>
      <c r="C873" s="110"/>
      <c r="D873" s="63" t="str">
        <f>VLOOKUP(O873,[6]Consolidado!$B:$E,4,FALSE)</f>
        <v>Finalizada</v>
      </c>
      <c r="E873" s="111" t="s">
        <v>51</v>
      </c>
      <c r="F873" s="112" t="s">
        <v>448</v>
      </c>
      <c r="G873" s="113">
        <v>5.17</v>
      </c>
      <c r="H873" s="67">
        <v>0</v>
      </c>
      <c r="I873" s="85">
        <v>0</v>
      </c>
      <c r="J873" s="114">
        <v>29.556899999999999</v>
      </c>
      <c r="K873" s="85">
        <f t="shared" si="16"/>
        <v>0</v>
      </c>
      <c r="L873" s="68" t="str">
        <f>VLOOKUP(O873,[6]Consolidado!$B:$E,2,FALSE)</f>
        <v>Maderas Collective</v>
      </c>
      <c r="M873" s="69" t="str">
        <f>VLOOKUP(O873,[6]Consolidado!$B:$E,3,FALSE)</f>
        <v>Bases Metalicas p/ Bancas</v>
      </c>
      <c r="N873" s="70" t="str">
        <f>VLOOKUP(O873,[6]Consolidado!$B:$H,7,FALSE)</f>
        <v>Marzo</v>
      </c>
      <c r="O873" s="110">
        <v>175</v>
      </c>
    </row>
    <row r="874" spans="1:15" s="71" customFormat="1" ht="16.5" customHeight="1" outlineLevel="1" x14ac:dyDescent="0.2">
      <c r="A874" s="60" t="s">
        <v>633</v>
      </c>
      <c r="B874" s="109">
        <v>42783</v>
      </c>
      <c r="C874" s="110"/>
      <c r="D874" s="63" t="str">
        <f>VLOOKUP(O874,[6]Consolidado!$B:$E,4,FALSE)</f>
        <v>Finalizada</v>
      </c>
      <c r="E874" s="111" t="s">
        <v>51</v>
      </c>
      <c r="F874" s="112" t="s">
        <v>68</v>
      </c>
      <c r="G874" s="113">
        <v>0</v>
      </c>
      <c r="H874" s="67">
        <v>0</v>
      </c>
      <c r="I874" s="85">
        <v>0</v>
      </c>
      <c r="J874" s="114">
        <v>29.556899999999999</v>
      </c>
      <c r="K874" s="85">
        <f t="shared" si="16"/>
        <v>0</v>
      </c>
      <c r="L874" s="68" t="str">
        <f>VLOOKUP(O874,[6]Consolidado!$B:$E,2,FALSE)</f>
        <v>Maderas Collective</v>
      </c>
      <c r="M874" s="69" t="str">
        <f>VLOOKUP(O874,[6]Consolidado!$B:$E,3,FALSE)</f>
        <v>Bases Metalicas p/ Bancas</v>
      </c>
      <c r="N874" s="70" t="str">
        <f>VLOOKUP(O874,[6]Consolidado!$B:$H,7,FALSE)</f>
        <v>Marzo</v>
      </c>
      <c r="O874" s="110">
        <v>175</v>
      </c>
    </row>
    <row r="875" spans="1:15" s="71" customFormat="1" ht="16.5" customHeight="1" outlineLevel="1" x14ac:dyDescent="0.2">
      <c r="A875" s="60" t="s">
        <v>633</v>
      </c>
      <c r="B875" s="109">
        <v>42787</v>
      </c>
      <c r="C875" s="110"/>
      <c r="D875" s="63" t="str">
        <f>VLOOKUP(O875,[6]Consolidado!$B:$E,4,FALSE)</f>
        <v>Finalizada</v>
      </c>
      <c r="E875" s="111" t="s">
        <v>51</v>
      </c>
      <c r="F875" s="112" t="s">
        <v>57</v>
      </c>
      <c r="G875" s="113">
        <v>2.62</v>
      </c>
      <c r="H875" s="107">
        <v>43.851703931815706</v>
      </c>
      <c r="I875" s="85">
        <v>114.89146430135716</v>
      </c>
      <c r="J875" s="114">
        <v>29.556899999999999</v>
      </c>
      <c r="K875" s="85">
        <f t="shared" si="16"/>
        <v>3.8871283626279198</v>
      </c>
      <c r="L875" s="68" t="str">
        <f>VLOOKUP(O875,[6]Consolidado!$B:$E,2,FALSE)</f>
        <v>Maderas Collective</v>
      </c>
      <c r="M875" s="69" t="str">
        <f>VLOOKUP(O875,[6]Consolidado!$B:$E,3,FALSE)</f>
        <v>Bases Metalicas p/ Bancas</v>
      </c>
      <c r="N875" s="70" t="str">
        <f>VLOOKUP(O875,[6]Consolidado!$B:$H,7,FALSE)</f>
        <v>Marzo</v>
      </c>
      <c r="O875" s="110">
        <v>175</v>
      </c>
    </row>
    <row r="876" spans="1:15" s="71" customFormat="1" ht="16.5" customHeight="1" outlineLevel="1" x14ac:dyDescent="0.2">
      <c r="A876" s="60" t="s">
        <v>633</v>
      </c>
      <c r="B876" s="109">
        <v>42789</v>
      </c>
      <c r="C876" s="110"/>
      <c r="D876" s="63" t="str">
        <f>VLOOKUP(O876,[6]Consolidado!$B:$E,4,FALSE)</f>
        <v>Finalizada</v>
      </c>
      <c r="E876" s="111" t="s">
        <v>51</v>
      </c>
      <c r="F876" s="112" t="s">
        <v>643</v>
      </c>
      <c r="G876" s="113">
        <v>12</v>
      </c>
      <c r="H876" s="107">
        <v>38.25398452855967</v>
      </c>
      <c r="I876" s="85">
        <v>459.04781434271604</v>
      </c>
      <c r="J876" s="114">
        <v>29.556899999999999</v>
      </c>
      <c r="K876" s="85">
        <f t="shared" si="16"/>
        <v>15.530986481759456</v>
      </c>
      <c r="L876" s="68" t="str">
        <f>VLOOKUP(O876,[6]Consolidado!$B:$E,2,FALSE)</f>
        <v>Maderas Collective</v>
      </c>
      <c r="M876" s="69" t="str">
        <f>VLOOKUP(O876,[6]Consolidado!$B:$E,3,FALSE)</f>
        <v>Bases Metalicas p/ Bancas</v>
      </c>
      <c r="N876" s="70" t="str">
        <f>VLOOKUP(O876,[6]Consolidado!$B:$H,7,FALSE)</f>
        <v>Marzo</v>
      </c>
      <c r="O876" s="110">
        <v>175</v>
      </c>
    </row>
    <row r="877" spans="1:15" s="71" customFormat="1" ht="16.5" customHeight="1" outlineLevel="1" x14ac:dyDescent="0.2">
      <c r="A877" s="60" t="s">
        <v>633</v>
      </c>
      <c r="B877" s="109">
        <v>42789</v>
      </c>
      <c r="C877" s="110"/>
      <c r="D877" s="63" t="str">
        <f>VLOOKUP(O877,[6]Consolidado!$B:$E,4,FALSE)</f>
        <v>Finalizada</v>
      </c>
      <c r="E877" s="111" t="s">
        <v>78</v>
      </c>
      <c r="F877" s="112" t="s">
        <v>648</v>
      </c>
      <c r="G877" s="113">
        <v>9</v>
      </c>
      <c r="H877" s="67">
        <v>0</v>
      </c>
      <c r="I877" s="85">
        <v>0</v>
      </c>
      <c r="J877" s="114">
        <v>29.556899999999999</v>
      </c>
      <c r="K877" s="85">
        <f t="shared" si="16"/>
        <v>0</v>
      </c>
      <c r="L877" s="68" t="str">
        <f>VLOOKUP(O877,[6]Consolidado!$B:$E,2,FALSE)</f>
        <v>Maderas Collective</v>
      </c>
      <c r="M877" s="69" t="str">
        <f>VLOOKUP(O877,[6]Consolidado!$B:$E,3,FALSE)</f>
        <v>Bases Metalicas p/ Bancas</v>
      </c>
      <c r="N877" s="70" t="str">
        <f>VLOOKUP(O877,[6]Consolidado!$B:$H,7,FALSE)</f>
        <v>Marzo</v>
      </c>
      <c r="O877" s="110">
        <v>175</v>
      </c>
    </row>
    <row r="878" spans="1:15" s="71" customFormat="1" ht="16.5" customHeight="1" outlineLevel="1" x14ac:dyDescent="0.2">
      <c r="A878" s="60" t="s">
        <v>633</v>
      </c>
      <c r="B878" s="109">
        <v>42789</v>
      </c>
      <c r="C878" s="110"/>
      <c r="D878" s="63" t="str">
        <f>VLOOKUP(O878,[6]Consolidado!$B:$E,4,FALSE)</f>
        <v>Finalizada</v>
      </c>
      <c r="E878" s="111" t="s">
        <v>28</v>
      </c>
      <c r="F878" s="112" t="s">
        <v>123</v>
      </c>
      <c r="G878" s="113">
        <v>1</v>
      </c>
      <c r="H878" s="107">
        <v>626.63903030303015</v>
      </c>
      <c r="I878" s="85">
        <v>626.63903030303015</v>
      </c>
      <c r="J878" s="114">
        <v>29.556899999999999</v>
      </c>
      <c r="K878" s="85">
        <f t="shared" si="16"/>
        <v>21.201108042556228</v>
      </c>
      <c r="L878" s="68" t="str">
        <f>VLOOKUP(O878,[6]Consolidado!$B:$E,2,FALSE)</f>
        <v>Commons Bar &amp; Restaurant</v>
      </c>
      <c r="M878" s="69" t="str">
        <f>VLOOKUP(O878,[6]Consolidado!$B:$E,3,FALSE)</f>
        <v>A7 -01 Custom Bar (panel extra)</v>
      </c>
      <c r="N878" s="70" t="str">
        <f>VLOOKUP(O878,[6]Consolidado!$B:$H,7,FALSE)</f>
        <v>Febrero</v>
      </c>
      <c r="O878" s="110">
        <v>178</v>
      </c>
    </row>
    <row r="879" spans="1:15" s="71" customFormat="1" ht="16.5" customHeight="1" outlineLevel="1" x14ac:dyDescent="0.2">
      <c r="A879" s="60" t="s">
        <v>633</v>
      </c>
      <c r="B879" s="109">
        <v>42789</v>
      </c>
      <c r="C879" s="110"/>
      <c r="D879" s="63" t="str">
        <f>VLOOKUP(O879,[6]Consolidado!$B:$E,4,FALSE)</f>
        <v>Finalizada</v>
      </c>
      <c r="E879" s="111" t="s">
        <v>40</v>
      </c>
      <c r="F879" s="112" t="s">
        <v>212</v>
      </c>
      <c r="G879" s="113">
        <v>200</v>
      </c>
      <c r="H879" s="107">
        <v>6.7416000000000004E-2</v>
      </c>
      <c r="I879" s="85">
        <v>13.4832</v>
      </c>
      <c r="J879" s="114">
        <v>29.556899999999999</v>
      </c>
      <c r="K879" s="85">
        <f t="shared" si="16"/>
        <v>0.45617774529805227</v>
      </c>
      <c r="L879" s="68" t="str">
        <f>VLOOKUP(O879,[6]Consolidado!$B:$E,2,FALSE)</f>
        <v>Commons Bar &amp; Restaurant</v>
      </c>
      <c r="M879" s="69" t="str">
        <f>VLOOKUP(O879,[6]Consolidado!$B:$E,3,FALSE)</f>
        <v>A7 -01 Custom Bar (panel extra)</v>
      </c>
      <c r="N879" s="70" t="str">
        <f>VLOOKUP(O879,[6]Consolidado!$B:$H,7,FALSE)</f>
        <v>Febrero</v>
      </c>
      <c r="O879" s="110">
        <v>178</v>
      </c>
    </row>
    <row r="880" spans="1:15" s="71" customFormat="1" ht="16.5" customHeight="1" outlineLevel="1" x14ac:dyDescent="0.2">
      <c r="A880" s="60" t="s">
        <v>633</v>
      </c>
      <c r="B880" s="109">
        <v>42789</v>
      </c>
      <c r="C880" s="110"/>
      <c r="D880" s="63" t="str">
        <f>VLOOKUP(O880,[6]Consolidado!$B:$E,4,FALSE)</f>
        <v>Finalizada</v>
      </c>
      <c r="E880" s="111" t="s">
        <v>40</v>
      </c>
      <c r="F880" s="112" t="s">
        <v>599</v>
      </c>
      <c r="G880" s="113">
        <v>50</v>
      </c>
      <c r="H880" s="107">
        <v>0.14611764705882355</v>
      </c>
      <c r="I880" s="85">
        <v>7.3058823529411772</v>
      </c>
      <c r="J880" s="114">
        <v>29.556899999999999</v>
      </c>
      <c r="K880" s="85">
        <f t="shared" si="16"/>
        <v>0.24718026426794343</v>
      </c>
      <c r="L880" s="68" t="str">
        <f>VLOOKUP(O880,[6]Consolidado!$B:$E,2,FALSE)</f>
        <v>Commons Bar &amp; Restaurant</v>
      </c>
      <c r="M880" s="69" t="str">
        <f>VLOOKUP(O880,[6]Consolidado!$B:$E,3,FALSE)</f>
        <v>A7 -01 Custom Bar (panel extra)</v>
      </c>
      <c r="N880" s="70" t="str">
        <f>VLOOKUP(O880,[6]Consolidado!$B:$H,7,FALSE)</f>
        <v>Febrero</v>
      </c>
      <c r="O880" s="110">
        <v>178</v>
      </c>
    </row>
    <row r="881" spans="1:15" s="71" customFormat="1" ht="16.5" customHeight="1" outlineLevel="1" x14ac:dyDescent="0.2">
      <c r="A881" s="60" t="s">
        <v>633</v>
      </c>
      <c r="B881" s="109">
        <v>42793</v>
      </c>
      <c r="C881" s="110"/>
      <c r="D881" s="63" t="str">
        <f>VLOOKUP(O881,[6]Consolidado!$B:$E,4,FALSE)</f>
        <v>Finalizada</v>
      </c>
      <c r="E881" s="111" t="s">
        <v>31</v>
      </c>
      <c r="F881" s="112" t="s">
        <v>32</v>
      </c>
      <c r="G881" s="113">
        <v>2</v>
      </c>
      <c r="H881" s="107">
        <v>29.508081395348835</v>
      </c>
      <c r="I881" s="85">
        <v>59.01616279069767</v>
      </c>
      <c r="J881" s="114">
        <v>29.556899999999999</v>
      </c>
      <c r="K881" s="85">
        <f t="shared" si="16"/>
        <v>1.9966966356653666</v>
      </c>
      <c r="L881" s="68" t="str">
        <f>VLOOKUP(O881,[6]Consolidado!$B:$E,2,FALSE)</f>
        <v>Commons Bar &amp; Restaurant</v>
      </c>
      <c r="M881" s="69" t="str">
        <f>VLOOKUP(O881,[6]Consolidado!$B:$E,3,FALSE)</f>
        <v>A7 -01 Custom Bar (panel extra)</v>
      </c>
      <c r="N881" s="70" t="str">
        <f>VLOOKUP(O881,[6]Consolidado!$B:$H,7,FALSE)</f>
        <v>Febrero</v>
      </c>
      <c r="O881" s="110">
        <v>178</v>
      </c>
    </row>
    <row r="882" spans="1:15" s="71" customFormat="1" ht="16.5" customHeight="1" outlineLevel="1" x14ac:dyDescent="0.2">
      <c r="A882" s="60" t="s">
        <v>633</v>
      </c>
      <c r="B882" s="109">
        <v>42793</v>
      </c>
      <c r="C882" s="110"/>
      <c r="D882" s="63" t="str">
        <f>VLOOKUP(O882,[6]Consolidado!$B:$E,4,FALSE)</f>
        <v>Finalizada</v>
      </c>
      <c r="E882" s="111" t="s">
        <v>31</v>
      </c>
      <c r="F882" s="112" t="s">
        <v>113</v>
      </c>
      <c r="G882" s="113">
        <v>2</v>
      </c>
      <c r="H882" s="107">
        <v>29.282885486141051</v>
      </c>
      <c r="I882" s="85">
        <v>58.565770972282102</v>
      </c>
      <c r="J882" s="114">
        <v>29.556899999999999</v>
      </c>
      <c r="K882" s="85">
        <f t="shared" si="16"/>
        <v>1.9814585079044862</v>
      </c>
      <c r="L882" s="68" t="str">
        <f>VLOOKUP(O882,[6]Consolidado!$B:$E,2,FALSE)</f>
        <v>Commons Bar &amp; Restaurant</v>
      </c>
      <c r="M882" s="69" t="str">
        <f>VLOOKUP(O882,[6]Consolidado!$B:$E,3,FALSE)</f>
        <v>A7 -01 Custom Bar (panel extra)</v>
      </c>
      <c r="N882" s="70" t="str">
        <f>VLOOKUP(O882,[6]Consolidado!$B:$H,7,FALSE)</f>
        <v>Febrero</v>
      </c>
      <c r="O882" s="110">
        <v>178</v>
      </c>
    </row>
    <row r="883" spans="1:15" s="71" customFormat="1" ht="16.5" customHeight="1" outlineLevel="1" x14ac:dyDescent="0.2">
      <c r="A883" s="60" t="s">
        <v>633</v>
      </c>
      <c r="B883" s="109">
        <v>42793</v>
      </c>
      <c r="C883" s="110"/>
      <c r="D883" s="63" t="str">
        <f>VLOOKUP(O883,[6]Consolidado!$B:$E,4,FALSE)</f>
        <v>Finalizada</v>
      </c>
      <c r="E883" s="111" t="s">
        <v>25</v>
      </c>
      <c r="F883" s="112" t="s">
        <v>114</v>
      </c>
      <c r="G883" s="113">
        <v>0.15625</v>
      </c>
      <c r="H883" s="107">
        <v>942.3399999999998</v>
      </c>
      <c r="I883" s="85">
        <v>147.24062499999997</v>
      </c>
      <c r="J883" s="114">
        <v>29.556899999999999</v>
      </c>
      <c r="K883" s="85">
        <f t="shared" si="16"/>
        <v>4.9815990513213491</v>
      </c>
      <c r="L883" s="68" t="str">
        <f>VLOOKUP(O883,[6]Consolidado!$B:$E,2,FALSE)</f>
        <v>Commons Bar &amp; Restaurant</v>
      </c>
      <c r="M883" s="69" t="str">
        <f>VLOOKUP(O883,[6]Consolidado!$B:$E,3,FALSE)</f>
        <v>A7 -01 Custom Bar (panel extra)</v>
      </c>
      <c r="N883" s="70" t="str">
        <f>VLOOKUP(O883,[6]Consolidado!$B:$H,7,FALSE)</f>
        <v>Febrero</v>
      </c>
      <c r="O883" s="110">
        <v>178</v>
      </c>
    </row>
    <row r="884" spans="1:15" s="71" customFormat="1" ht="16.5" customHeight="1" outlineLevel="1" x14ac:dyDescent="0.2">
      <c r="A884" s="60" t="s">
        <v>633</v>
      </c>
      <c r="B884" s="109">
        <v>42793</v>
      </c>
      <c r="C884" s="110"/>
      <c r="D884" s="63" t="str">
        <f>VLOOKUP(O884,[6]Consolidado!$B:$E,4,FALSE)</f>
        <v>Finalizada</v>
      </c>
      <c r="E884" s="111" t="s">
        <v>25</v>
      </c>
      <c r="F884" s="112" t="s">
        <v>99</v>
      </c>
      <c r="G884" s="113">
        <v>0.15625</v>
      </c>
      <c r="H884" s="107">
        <v>332.53741935483873</v>
      </c>
      <c r="I884" s="85">
        <v>51.95897177419355</v>
      </c>
      <c r="J884" s="114">
        <v>29.556899999999999</v>
      </c>
      <c r="K884" s="85">
        <f t="shared" si="16"/>
        <v>1.7579303571820304</v>
      </c>
      <c r="L884" s="68" t="str">
        <f>VLOOKUP(O884,[6]Consolidado!$B:$E,2,FALSE)</f>
        <v>Commons Bar &amp; Restaurant</v>
      </c>
      <c r="M884" s="69" t="str">
        <f>VLOOKUP(O884,[6]Consolidado!$B:$E,3,FALSE)</f>
        <v>A7 -01 Custom Bar (panel extra)</v>
      </c>
      <c r="N884" s="70" t="str">
        <f>VLOOKUP(O884,[6]Consolidado!$B:$H,7,FALSE)</f>
        <v>Febrero</v>
      </c>
      <c r="O884" s="110">
        <v>178</v>
      </c>
    </row>
    <row r="885" spans="1:15" s="71" customFormat="1" ht="16.5" customHeight="1" outlineLevel="1" x14ac:dyDescent="0.2">
      <c r="A885" s="60" t="s">
        <v>633</v>
      </c>
      <c r="B885" s="109">
        <v>42793</v>
      </c>
      <c r="C885" s="110"/>
      <c r="D885" s="63" t="str">
        <f>VLOOKUP(O885,[6]Consolidado!$B:$E,4,FALSE)</f>
        <v>Finalizada</v>
      </c>
      <c r="E885" s="111" t="s">
        <v>25</v>
      </c>
      <c r="F885" s="112" t="s">
        <v>441</v>
      </c>
      <c r="G885" s="113">
        <v>6.25E-2</v>
      </c>
      <c r="H885" s="107">
        <v>888.9</v>
      </c>
      <c r="I885" s="85">
        <v>55.556249999999999</v>
      </c>
      <c r="J885" s="114">
        <v>29.556899999999999</v>
      </c>
      <c r="K885" s="85">
        <f t="shared" si="16"/>
        <v>1.8796372420653045</v>
      </c>
      <c r="L885" s="68" t="str">
        <f>VLOOKUP(O885,[6]Consolidado!$B:$E,2,FALSE)</f>
        <v>Commons Bar &amp; Restaurant</v>
      </c>
      <c r="M885" s="69" t="str">
        <f>VLOOKUP(O885,[6]Consolidado!$B:$E,3,FALSE)</f>
        <v>A7 -01 Custom Bar (panel extra)</v>
      </c>
      <c r="N885" s="70" t="str">
        <f>VLOOKUP(O885,[6]Consolidado!$B:$H,7,FALSE)</f>
        <v>Febrero</v>
      </c>
      <c r="O885" s="110">
        <v>178</v>
      </c>
    </row>
    <row r="886" spans="1:15" s="71" customFormat="1" ht="16.5" customHeight="1" outlineLevel="1" x14ac:dyDescent="0.2">
      <c r="A886" s="60" t="s">
        <v>633</v>
      </c>
      <c r="B886" s="109">
        <v>42793</v>
      </c>
      <c r="C886" s="110"/>
      <c r="D886" s="63" t="str">
        <f>VLOOKUP(O886,[6]Consolidado!$B:$E,4,FALSE)</f>
        <v>Finalizada</v>
      </c>
      <c r="E886" s="111" t="s">
        <v>25</v>
      </c>
      <c r="F886" s="112" t="s">
        <v>615</v>
      </c>
      <c r="G886" s="113">
        <v>6.25E-2</v>
      </c>
      <c r="H886" s="107">
        <v>947.90142857142848</v>
      </c>
      <c r="I886" s="85">
        <v>59.24383928571428</v>
      </c>
      <c r="J886" s="114">
        <v>29.556899999999999</v>
      </c>
      <c r="K886" s="85">
        <f t="shared" si="16"/>
        <v>2.004399625323166</v>
      </c>
      <c r="L886" s="68" t="str">
        <f>VLOOKUP(O886,[6]Consolidado!$B:$E,2,FALSE)</f>
        <v>Commons Bar &amp; Restaurant</v>
      </c>
      <c r="M886" s="69" t="str">
        <f>VLOOKUP(O886,[6]Consolidado!$B:$E,3,FALSE)</f>
        <v>A7 -01 Custom Bar (panel extra)</v>
      </c>
      <c r="N886" s="70" t="str">
        <f>VLOOKUP(O886,[6]Consolidado!$B:$H,7,FALSE)</f>
        <v>Febrero</v>
      </c>
      <c r="O886" s="110">
        <v>178</v>
      </c>
    </row>
    <row r="887" spans="1:15" s="71" customFormat="1" ht="16.5" customHeight="1" outlineLevel="1" x14ac:dyDescent="0.2">
      <c r="A887" s="60" t="s">
        <v>633</v>
      </c>
      <c r="B887" s="109">
        <v>42793</v>
      </c>
      <c r="C887" s="110"/>
      <c r="D887" s="63" t="str">
        <f>VLOOKUP(O887,[6]Consolidado!$B:$E,4,FALSE)</f>
        <v>Finalizada</v>
      </c>
      <c r="E887" s="111" t="s">
        <v>25</v>
      </c>
      <c r="F887" s="112" t="s">
        <v>110</v>
      </c>
      <c r="G887" s="113">
        <v>6.25E-2</v>
      </c>
      <c r="H887" s="107">
        <v>1315.93</v>
      </c>
      <c r="I887" s="85">
        <v>82.245625000000004</v>
      </c>
      <c r="J887" s="114">
        <v>29.556899999999999</v>
      </c>
      <c r="K887" s="85">
        <f t="shared" si="16"/>
        <v>2.7826201326932125</v>
      </c>
      <c r="L887" s="68" t="str">
        <f>VLOOKUP(O887,[6]Consolidado!$B:$E,2,FALSE)</f>
        <v>Commons Bar &amp; Restaurant</v>
      </c>
      <c r="M887" s="69" t="str">
        <f>VLOOKUP(O887,[6]Consolidado!$B:$E,3,FALSE)</f>
        <v>A7 -01 Custom Bar (panel extra)</v>
      </c>
      <c r="N887" s="70" t="str">
        <f>VLOOKUP(O887,[6]Consolidado!$B:$H,7,FALSE)</f>
        <v>Febrero</v>
      </c>
      <c r="O887" s="110">
        <v>178</v>
      </c>
    </row>
    <row r="888" spans="1:15" s="71" customFormat="1" ht="16.5" customHeight="1" outlineLevel="1" x14ac:dyDescent="0.2">
      <c r="A888" s="60" t="s">
        <v>633</v>
      </c>
      <c r="B888" s="109">
        <v>42793</v>
      </c>
      <c r="C888" s="110"/>
      <c r="D888" s="63" t="str">
        <f>VLOOKUP(O888,[6]Consolidado!$B:$E,4,FALSE)</f>
        <v>Finalizada</v>
      </c>
      <c r="E888" s="111" t="s">
        <v>25</v>
      </c>
      <c r="F888" s="112" t="s">
        <v>119</v>
      </c>
      <c r="G888" s="113">
        <v>6.25E-2</v>
      </c>
      <c r="H888" s="107">
        <v>619.4</v>
      </c>
      <c r="I888" s="85">
        <v>38.712499999999999</v>
      </c>
      <c r="J888" s="114">
        <v>29.556899999999999</v>
      </c>
      <c r="K888" s="85">
        <f t="shared" si="16"/>
        <v>1.309761849179041</v>
      </c>
      <c r="L888" s="68" t="str">
        <f>VLOOKUP(O888,[6]Consolidado!$B:$E,2,FALSE)</f>
        <v>Commons Bar &amp; Restaurant</v>
      </c>
      <c r="M888" s="69" t="str">
        <f>VLOOKUP(O888,[6]Consolidado!$B:$E,3,FALSE)</f>
        <v>A7 -01 Custom Bar (panel extra)</v>
      </c>
      <c r="N888" s="70" t="str">
        <f>VLOOKUP(O888,[6]Consolidado!$B:$H,7,FALSE)</f>
        <v>Febrero</v>
      </c>
      <c r="O888" s="110">
        <v>178</v>
      </c>
    </row>
    <row r="889" spans="1:15" s="71" customFormat="1" ht="16.5" customHeight="1" outlineLevel="1" x14ac:dyDescent="0.2">
      <c r="A889" s="60" t="s">
        <v>633</v>
      </c>
      <c r="B889" s="109">
        <v>42793</v>
      </c>
      <c r="C889" s="110"/>
      <c r="D889" s="63" t="str">
        <f>VLOOKUP(O889,[6]Consolidado!$B:$E,4,FALSE)</f>
        <v>Finalizada</v>
      </c>
      <c r="E889" s="111" t="s">
        <v>33</v>
      </c>
      <c r="F889" s="112" t="s">
        <v>90</v>
      </c>
      <c r="G889" s="113">
        <v>2.7</v>
      </c>
      <c r="H889" s="107">
        <v>3.2611291815692511</v>
      </c>
      <c r="I889" s="85">
        <v>8.8050487902369792</v>
      </c>
      <c r="J889" s="114">
        <v>29.556899999999999</v>
      </c>
      <c r="K889" s="85">
        <f t="shared" si="16"/>
        <v>0.29790163346754833</v>
      </c>
      <c r="L889" s="68" t="str">
        <f>VLOOKUP(O889,[6]Consolidado!$B:$E,2,FALSE)</f>
        <v>Commons Bar &amp; Restaurant</v>
      </c>
      <c r="M889" s="69" t="str">
        <f>VLOOKUP(O889,[6]Consolidado!$B:$E,3,FALSE)</f>
        <v>A7 -01 Custom Bar (panel extra)</v>
      </c>
      <c r="N889" s="70" t="str">
        <f>VLOOKUP(O889,[6]Consolidado!$B:$H,7,FALSE)</f>
        <v>Febrero</v>
      </c>
      <c r="O889" s="110">
        <v>178</v>
      </c>
    </row>
    <row r="890" spans="1:15" s="71" customFormat="1" ht="16.5" customHeight="1" outlineLevel="1" x14ac:dyDescent="0.2">
      <c r="A890" s="60" t="s">
        <v>633</v>
      </c>
      <c r="B890" s="109">
        <v>42767</v>
      </c>
      <c r="C890" s="110"/>
      <c r="D890" s="63" t="str">
        <f>VLOOKUP(O890,[6]Consolidado!$B:$E,4,FALSE)</f>
        <v>Finalizada</v>
      </c>
      <c r="E890" s="111" t="s">
        <v>40</v>
      </c>
      <c r="F890" s="112" t="s">
        <v>39</v>
      </c>
      <c r="G890" s="113">
        <v>20</v>
      </c>
      <c r="H890" s="107">
        <v>0.76886523202308621</v>
      </c>
      <c r="I890" s="85">
        <v>15.377304640461723</v>
      </c>
      <c r="J890" s="114">
        <v>29.556899999999999</v>
      </c>
      <c r="K890" s="85">
        <f t="shared" si="16"/>
        <v>0.52026107746285044</v>
      </c>
      <c r="L890" s="68" t="str">
        <f>VLOOKUP(O890,[6]Consolidado!$B:$E,2,FALSE)</f>
        <v>Commons Bar &amp; Restaurant</v>
      </c>
      <c r="M890" s="69" t="str">
        <f>VLOOKUP(O890,[6]Consolidado!$B:$E,3,FALSE)</f>
        <v>A9 Large Custom Banquette</v>
      </c>
      <c r="N890" s="70" t="str">
        <f>VLOOKUP(O890,[6]Consolidado!$B:$H,7,FALSE)</f>
        <v>Febrero</v>
      </c>
      <c r="O890" s="110" t="s">
        <v>601</v>
      </c>
    </row>
    <row r="891" spans="1:15" s="71" customFormat="1" ht="16.5" customHeight="1" outlineLevel="1" x14ac:dyDescent="0.2">
      <c r="A891" s="60" t="s">
        <v>633</v>
      </c>
      <c r="B891" s="109">
        <v>42767</v>
      </c>
      <c r="C891" s="110"/>
      <c r="D891" s="63" t="str">
        <f>VLOOKUP(O891,[6]Consolidado!$B:$E,4,FALSE)</f>
        <v>Finalizada</v>
      </c>
      <c r="E891" s="111" t="s">
        <v>40</v>
      </c>
      <c r="F891" s="112" t="s">
        <v>112</v>
      </c>
      <c r="G891" s="113">
        <v>30</v>
      </c>
      <c r="H891" s="107">
        <v>0.28041402556308481</v>
      </c>
      <c r="I891" s="85">
        <v>8.412420766892545</v>
      </c>
      <c r="J891" s="114">
        <v>29.556899999999999</v>
      </c>
      <c r="K891" s="85">
        <f t="shared" si="16"/>
        <v>0.28461783092585979</v>
      </c>
      <c r="L891" s="68" t="str">
        <f>VLOOKUP(O891,[6]Consolidado!$B:$E,2,FALSE)</f>
        <v>Commons Bar &amp; Restaurant</v>
      </c>
      <c r="M891" s="69" t="str">
        <f>VLOOKUP(O891,[6]Consolidado!$B:$E,3,FALSE)</f>
        <v>A9 Large Custom Banquette</v>
      </c>
      <c r="N891" s="70" t="str">
        <f>VLOOKUP(O891,[6]Consolidado!$B:$H,7,FALSE)</f>
        <v>Febrero</v>
      </c>
      <c r="O891" s="110" t="s">
        <v>601</v>
      </c>
    </row>
    <row r="892" spans="1:15" s="71" customFormat="1" ht="16.5" customHeight="1" outlineLevel="1" x14ac:dyDescent="0.2">
      <c r="A892" s="60" t="s">
        <v>633</v>
      </c>
      <c r="B892" s="109">
        <v>42768</v>
      </c>
      <c r="C892" s="110"/>
      <c r="D892" s="63" t="str">
        <f>VLOOKUP(O892,[6]Consolidado!$B:$E,4,FALSE)</f>
        <v>Finalizada</v>
      </c>
      <c r="E892" s="111" t="s">
        <v>25</v>
      </c>
      <c r="F892" s="112" t="s">
        <v>131</v>
      </c>
      <c r="G892" s="113">
        <v>-0.5</v>
      </c>
      <c r="H892" s="107">
        <v>849.54222932112123</v>
      </c>
      <c r="I892" s="85">
        <v>-424.77111466056061</v>
      </c>
      <c r="J892" s="114">
        <v>29.556899999999999</v>
      </c>
      <c r="K892" s="85">
        <f t="shared" si="16"/>
        <v>-14.371301275186527</v>
      </c>
      <c r="L892" s="68" t="str">
        <f>VLOOKUP(O892,[6]Consolidado!$B:$E,2,FALSE)</f>
        <v>Commons Bar &amp; Restaurant</v>
      </c>
      <c r="M892" s="69" t="str">
        <f>VLOOKUP(O892,[6]Consolidado!$B:$E,3,FALSE)</f>
        <v>A9 Large Custom Banquette</v>
      </c>
      <c r="N892" s="70" t="str">
        <f>VLOOKUP(O892,[6]Consolidado!$B:$H,7,FALSE)</f>
        <v>Febrero</v>
      </c>
      <c r="O892" s="110" t="s">
        <v>601</v>
      </c>
    </row>
    <row r="893" spans="1:15" s="71" customFormat="1" ht="16.5" customHeight="1" outlineLevel="1" x14ac:dyDescent="0.2">
      <c r="A893" s="60" t="s">
        <v>633</v>
      </c>
      <c r="B893" s="109">
        <v>42768</v>
      </c>
      <c r="C893" s="110"/>
      <c r="D893" s="63" t="str">
        <f>VLOOKUP(O893,[6]Consolidado!$B:$E,4,FALSE)</f>
        <v>Finalizada</v>
      </c>
      <c r="E893" s="111" t="s">
        <v>25</v>
      </c>
      <c r="F893" s="112" t="s">
        <v>132</v>
      </c>
      <c r="G893" s="113">
        <v>-1</v>
      </c>
      <c r="H893" s="107">
        <v>699.77015143388712</v>
      </c>
      <c r="I893" s="85">
        <v>-699.77015143388712</v>
      </c>
      <c r="J893" s="114">
        <v>29.556899999999999</v>
      </c>
      <c r="K893" s="85">
        <f t="shared" si="16"/>
        <v>-23.675356733415452</v>
      </c>
      <c r="L893" s="68" t="str">
        <f>VLOOKUP(O893,[6]Consolidado!$B:$E,2,FALSE)</f>
        <v>Commons Bar &amp; Restaurant</v>
      </c>
      <c r="M893" s="69" t="str">
        <f>VLOOKUP(O893,[6]Consolidado!$B:$E,3,FALSE)</f>
        <v>A9 Large Custom Banquette</v>
      </c>
      <c r="N893" s="70" t="str">
        <f>VLOOKUP(O893,[6]Consolidado!$B:$H,7,FALSE)</f>
        <v>Febrero</v>
      </c>
      <c r="O893" s="110" t="s">
        <v>601</v>
      </c>
    </row>
    <row r="894" spans="1:15" s="71" customFormat="1" ht="16.5" customHeight="1" outlineLevel="1" x14ac:dyDescent="0.2">
      <c r="A894" s="60" t="s">
        <v>633</v>
      </c>
      <c r="B894" s="109">
        <v>42768</v>
      </c>
      <c r="C894" s="110"/>
      <c r="D894" s="63" t="str">
        <f>VLOOKUP(O894,[6]Consolidado!$B:$E,4,FALSE)</f>
        <v>Finalizada</v>
      </c>
      <c r="E894" s="111" t="s">
        <v>28</v>
      </c>
      <c r="F894" s="112" t="s">
        <v>93</v>
      </c>
      <c r="G894" s="113">
        <v>-1</v>
      </c>
      <c r="H894" s="107">
        <v>833.83999999999992</v>
      </c>
      <c r="I894" s="85">
        <v>-833.83999999999992</v>
      </c>
      <c r="J894" s="114">
        <v>29.556899999999999</v>
      </c>
      <c r="K894" s="85">
        <f t="shared" ref="K894:K957" si="17">IFERROR(I894/J894,0)</f>
        <v>-28.211348280773691</v>
      </c>
      <c r="L894" s="68" t="str">
        <f>VLOOKUP(O894,[6]Consolidado!$B:$E,2,FALSE)</f>
        <v>Commons Bar &amp; Restaurant</v>
      </c>
      <c r="M894" s="69" t="str">
        <f>VLOOKUP(O894,[6]Consolidado!$B:$E,3,FALSE)</f>
        <v>A9 Large Custom Banquette</v>
      </c>
      <c r="N894" s="70" t="str">
        <f>VLOOKUP(O894,[6]Consolidado!$B:$H,7,FALSE)</f>
        <v>Febrero</v>
      </c>
      <c r="O894" s="110" t="s">
        <v>601</v>
      </c>
    </row>
    <row r="895" spans="1:15" s="71" customFormat="1" ht="16.5" customHeight="1" outlineLevel="1" x14ac:dyDescent="0.2">
      <c r="A895" s="60" t="s">
        <v>633</v>
      </c>
      <c r="B895" s="109">
        <v>42767</v>
      </c>
      <c r="C895" s="110"/>
      <c r="D895" s="63" t="str">
        <f>VLOOKUP(O895,[6]Consolidado!$B:$E,4,FALSE)</f>
        <v>Finalizada</v>
      </c>
      <c r="E895" s="111" t="s">
        <v>25</v>
      </c>
      <c r="F895" s="112" t="s">
        <v>128</v>
      </c>
      <c r="G895" s="113">
        <v>1</v>
      </c>
      <c r="H895" s="107">
        <v>719.3036127057627</v>
      </c>
      <c r="I895" s="85">
        <v>719.3036127057627</v>
      </c>
      <c r="J895" s="114">
        <v>29.556899999999999</v>
      </c>
      <c r="K895" s="85">
        <f t="shared" si="17"/>
        <v>24.336233255373966</v>
      </c>
      <c r="L895" s="68" t="str">
        <f>VLOOKUP(O895,[6]Consolidado!$B:$E,2,FALSE)</f>
        <v>Commons Bar &amp; Restaurant</v>
      </c>
      <c r="M895" s="69" t="str">
        <f>VLOOKUP(O895,[6]Consolidado!$B:$E,3,FALSE)</f>
        <v>A9 Large Custom Banquette</v>
      </c>
      <c r="N895" s="70" t="str">
        <f>VLOOKUP(O895,[6]Consolidado!$B:$H,7,FALSE)</f>
        <v>Febrero</v>
      </c>
      <c r="O895" s="110" t="s">
        <v>601</v>
      </c>
    </row>
    <row r="896" spans="1:15" s="71" customFormat="1" ht="16.5" customHeight="1" outlineLevel="1" x14ac:dyDescent="0.2">
      <c r="A896" s="60" t="s">
        <v>633</v>
      </c>
      <c r="B896" s="109">
        <v>42767</v>
      </c>
      <c r="C896" s="110"/>
      <c r="D896" s="63" t="str">
        <f>VLOOKUP(O896,[6]Consolidado!$B:$E,4,FALSE)</f>
        <v>Finalizada</v>
      </c>
      <c r="E896" s="111" t="s">
        <v>25</v>
      </c>
      <c r="F896" s="112" t="s">
        <v>138</v>
      </c>
      <c r="G896" s="113">
        <v>0.625</v>
      </c>
      <c r="H896" s="107">
        <v>487.54177913928567</v>
      </c>
      <c r="I896" s="85">
        <v>304.71361196205356</v>
      </c>
      <c r="J896" s="114">
        <v>29.556899999999999</v>
      </c>
      <c r="K896" s="85">
        <f t="shared" si="17"/>
        <v>10.309390090369883</v>
      </c>
      <c r="L896" s="68" t="str">
        <f>VLOOKUP(O896,[6]Consolidado!$B:$E,2,FALSE)</f>
        <v>Commons Bar &amp; Restaurant</v>
      </c>
      <c r="M896" s="69" t="str">
        <f>VLOOKUP(O896,[6]Consolidado!$B:$E,3,FALSE)</f>
        <v>A9 Large Custom Banquette</v>
      </c>
      <c r="N896" s="70" t="str">
        <f>VLOOKUP(O896,[6]Consolidado!$B:$H,7,FALSE)</f>
        <v>Febrero</v>
      </c>
      <c r="O896" s="110" t="s">
        <v>601</v>
      </c>
    </row>
    <row r="897" spans="1:15" s="71" customFormat="1" ht="16.5" customHeight="1" outlineLevel="1" x14ac:dyDescent="0.2">
      <c r="A897" s="60" t="s">
        <v>633</v>
      </c>
      <c r="B897" s="109">
        <v>42767</v>
      </c>
      <c r="C897" s="110"/>
      <c r="D897" s="63" t="str">
        <f>VLOOKUP(O897,[6]Consolidado!$B:$E,4,FALSE)</f>
        <v>Finalizada</v>
      </c>
      <c r="E897" s="111" t="s">
        <v>25</v>
      </c>
      <c r="F897" s="112" t="s">
        <v>133</v>
      </c>
      <c r="G897" s="113">
        <v>0.5</v>
      </c>
      <c r="H897" s="107">
        <v>10.23468459090909</v>
      </c>
      <c r="I897" s="85">
        <v>5.1173422954545451</v>
      </c>
      <c r="J897" s="114">
        <v>29.556899999999999</v>
      </c>
      <c r="K897" s="85">
        <f t="shared" si="17"/>
        <v>0.17313528466972333</v>
      </c>
      <c r="L897" s="68" t="str">
        <f>VLOOKUP(O897,[6]Consolidado!$B:$E,2,FALSE)</f>
        <v>Commons Bar &amp; Restaurant</v>
      </c>
      <c r="M897" s="69" t="str">
        <f>VLOOKUP(O897,[6]Consolidado!$B:$E,3,FALSE)</f>
        <v>A9 Large Custom Banquette</v>
      </c>
      <c r="N897" s="70" t="str">
        <f>VLOOKUP(O897,[6]Consolidado!$B:$H,7,FALSE)</f>
        <v>Febrero</v>
      </c>
      <c r="O897" s="110" t="s">
        <v>601</v>
      </c>
    </row>
    <row r="898" spans="1:15" s="71" customFormat="1" ht="16.5" customHeight="1" outlineLevel="1" x14ac:dyDescent="0.2">
      <c r="A898" s="60" t="s">
        <v>633</v>
      </c>
      <c r="B898" s="109">
        <v>42767</v>
      </c>
      <c r="C898" s="110"/>
      <c r="D898" s="63" t="str">
        <f>VLOOKUP(O898,[6]Consolidado!$B:$E,4,FALSE)</f>
        <v>Finalizada</v>
      </c>
      <c r="E898" s="111" t="s">
        <v>25</v>
      </c>
      <c r="F898" s="112" t="s">
        <v>99</v>
      </c>
      <c r="G898" s="113">
        <v>0.625</v>
      </c>
      <c r="H898" s="107">
        <v>332.53741935483873</v>
      </c>
      <c r="I898" s="85">
        <v>207.8358870967742</v>
      </c>
      <c r="J898" s="114">
        <v>29.556899999999999</v>
      </c>
      <c r="K898" s="85">
        <f t="shared" si="17"/>
        <v>7.0317214287281216</v>
      </c>
      <c r="L898" s="68" t="str">
        <f>VLOOKUP(O898,[6]Consolidado!$B:$E,2,FALSE)</f>
        <v>Commons Bar &amp; Restaurant</v>
      </c>
      <c r="M898" s="69" t="str">
        <f>VLOOKUP(O898,[6]Consolidado!$B:$E,3,FALSE)</f>
        <v>A9 Large Custom Banquette</v>
      </c>
      <c r="N898" s="70" t="str">
        <f>VLOOKUP(O898,[6]Consolidado!$B:$H,7,FALSE)</f>
        <v>Febrero</v>
      </c>
      <c r="O898" s="110" t="s">
        <v>601</v>
      </c>
    </row>
    <row r="899" spans="1:15" s="71" customFormat="1" ht="16.5" customHeight="1" outlineLevel="1" x14ac:dyDescent="0.2">
      <c r="A899" s="60" t="s">
        <v>633</v>
      </c>
      <c r="B899" s="109">
        <v>42767</v>
      </c>
      <c r="C899" s="110"/>
      <c r="D899" s="63" t="str">
        <f>VLOOKUP(O899,[6]Consolidado!$B:$E,4,FALSE)</f>
        <v>Finalizada</v>
      </c>
      <c r="E899" s="111" t="s">
        <v>33</v>
      </c>
      <c r="F899" s="112" t="s">
        <v>90</v>
      </c>
      <c r="G899" s="113">
        <v>55.8</v>
      </c>
      <c r="H899" s="107">
        <v>3.2611291815692511</v>
      </c>
      <c r="I899" s="85">
        <v>181.97100833156421</v>
      </c>
      <c r="J899" s="114">
        <v>29.556899999999999</v>
      </c>
      <c r="K899" s="85">
        <f t="shared" si="17"/>
        <v>6.1566337583293311</v>
      </c>
      <c r="L899" s="68" t="str">
        <f>VLOOKUP(O899,[6]Consolidado!$B:$E,2,FALSE)</f>
        <v>Commons Bar &amp; Restaurant</v>
      </c>
      <c r="M899" s="69" t="str">
        <f>VLOOKUP(O899,[6]Consolidado!$B:$E,3,FALSE)</f>
        <v>A9 Large Custom Banquette</v>
      </c>
      <c r="N899" s="70" t="str">
        <f>VLOOKUP(O899,[6]Consolidado!$B:$H,7,FALSE)</f>
        <v>Febrero</v>
      </c>
      <c r="O899" s="110" t="s">
        <v>601</v>
      </c>
    </row>
    <row r="900" spans="1:15" s="71" customFormat="1" ht="16.5" customHeight="1" outlineLevel="1" x14ac:dyDescent="0.2">
      <c r="A900" s="60" t="s">
        <v>633</v>
      </c>
      <c r="B900" s="109">
        <v>42767</v>
      </c>
      <c r="C900" s="110"/>
      <c r="D900" s="63" t="str">
        <f>VLOOKUP(O900,[6]Consolidado!$B:$E,4,FALSE)</f>
        <v>Finalizada</v>
      </c>
      <c r="E900" s="111" t="s">
        <v>40</v>
      </c>
      <c r="F900" s="112" t="s">
        <v>39</v>
      </c>
      <c r="G900" s="113">
        <v>20</v>
      </c>
      <c r="H900" s="107">
        <v>0.76886523202308621</v>
      </c>
      <c r="I900" s="85">
        <v>15.377304640461723</v>
      </c>
      <c r="J900" s="114">
        <v>29.556899999999999</v>
      </c>
      <c r="K900" s="85">
        <f t="shared" si="17"/>
        <v>0.52026107746285044</v>
      </c>
      <c r="L900" s="68" t="str">
        <f>VLOOKUP(O900,[6]Consolidado!$B:$E,2,FALSE)</f>
        <v>Commons Bar &amp; Restaurant</v>
      </c>
      <c r="M900" s="69" t="str">
        <f>VLOOKUP(O900,[6]Consolidado!$B:$E,3,FALSE)</f>
        <v>A9 Large Custom Banquette</v>
      </c>
      <c r="N900" s="70" t="str">
        <f>VLOOKUP(O900,[6]Consolidado!$B:$H,7,FALSE)</f>
        <v>Febrero</v>
      </c>
      <c r="O900" s="110" t="s">
        <v>614</v>
      </c>
    </row>
    <row r="901" spans="1:15" s="71" customFormat="1" ht="16.5" customHeight="1" outlineLevel="1" x14ac:dyDescent="0.2">
      <c r="A901" s="60" t="s">
        <v>633</v>
      </c>
      <c r="B901" s="109">
        <v>42767</v>
      </c>
      <c r="C901" s="110"/>
      <c r="D901" s="63" t="str">
        <f>VLOOKUP(O901,[6]Consolidado!$B:$E,4,FALSE)</f>
        <v>Finalizada</v>
      </c>
      <c r="E901" s="111" t="s">
        <v>40</v>
      </c>
      <c r="F901" s="112" t="s">
        <v>112</v>
      </c>
      <c r="G901" s="113">
        <v>30</v>
      </c>
      <c r="H901" s="107">
        <v>0.28041402556308481</v>
      </c>
      <c r="I901" s="85">
        <v>8.412420766892545</v>
      </c>
      <c r="J901" s="114">
        <v>29.556899999999999</v>
      </c>
      <c r="K901" s="85">
        <f t="shared" si="17"/>
        <v>0.28461783092585979</v>
      </c>
      <c r="L901" s="68" t="str">
        <f>VLOOKUP(O901,[6]Consolidado!$B:$E,2,FALSE)</f>
        <v>Commons Bar &amp; Restaurant</v>
      </c>
      <c r="M901" s="69" t="str">
        <f>VLOOKUP(O901,[6]Consolidado!$B:$E,3,FALSE)</f>
        <v>A9 Large Custom Banquette</v>
      </c>
      <c r="N901" s="70" t="str">
        <f>VLOOKUP(O901,[6]Consolidado!$B:$H,7,FALSE)</f>
        <v>Febrero</v>
      </c>
      <c r="O901" s="110" t="s">
        <v>614</v>
      </c>
    </row>
    <row r="902" spans="1:15" s="71" customFormat="1" ht="16.5" customHeight="1" outlineLevel="1" x14ac:dyDescent="0.2">
      <c r="A902" s="60" t="s">
        <v>633</v>
      </c>
      <c r="B902" s="109">
        <v>42768</v>
      </c>
      <c r="C902" s="110"/>
      <c r="D902" s="63" t="str">
        <f>VLOOKUP(O902,[6]Consolidado!$B:$E,4,FALSE)</f>
        <v>Finalizada</v>
      </c>
      <c r="E902" s="111" t="s">
        <v>28</v>
      </c>
      <c r="F902" s="112" t="s">
        <v>139</v>
      </c>
      <c r="G902" s="113">
        <v>-1</v>
      </c>
      <c r="H902" s="107">
        <v>360.97894736842107</v>
      </c>
      <c r="I902" s="85">
        <v>-360.97894736842107</v>
      </c>
      <c r="J902" s="114">
        <v>29.556899999999999</v>
      </c>
      <c r="K902" s="85">
        <f t="shared" si="17"/>
        <v>-12.213017852630726</v>
      </c>
      <c r="L902" s="68" t="str">
        <f>VLOOKUP(O902,[6]Consolidado!$B:$E,2,FALSE)</f>
        <v>Commons Bar &amp; Restaurant</v>
      </c>
      <c r="M902" s="69" t="str">
        <f>VLOOKUP(O902,[6]Consolidado!$B:$E,3,FALSE)</f>
        <v>A9 Large Custom Banquette</v>
      </c>
      <c r="N902" s="70" t="str">
        <f>VLOOKUP(O902,[6]Consolidado!$B:$H,7,FALSE)</f>
        <v>Febrero</v>
      </c>
      <c r="O902" s="110" t="s">
        <v>614</v>
      </c>
    </row>
    <row r="903" spans="1:15" s="71" customFormat="1" ht="16.5" customHeight="1" outlineLevel="1" x14ac:dyDescent="0.2">
      <c r="A903" s="60" t="s">
        <v>633</v>
      </c>
      <c r="B903" s="109">
        <v>42768</v>
      </c>
      <c r="C903" s="110"/>
      <c r="D903" s="63" t="str">
        <f>VLOOKUP(O903,[6]Consolidado!$B:$E,4,FALSE)</f>
        <v>Finalizada</v>
      </c>
      <c r="E903" s="111" t="s">
        <v>25</v>
      </c>
      <c r="F903" s="112" t="s">
        <v>131</v>
      </c>
      <c r="G903" s="113">
        <v>-0.25</v>
      </c>
      <c r="H903" s="107">
        <v>849.54222932112123</v>
      </c>
      <c r="I903" s="85">
        <v>-212.38555733028031</v>
      </c>
      <c r="J903" s="114">
        <v>29.556899999999999</v>
      </c>
      <c r="K903" s="85">
        <f t="shared" si="17"/>
        <v>-7.1856506375932634</v>
      </c>
      <c r="L903" s="68" t="str">
        <f>VLOOKUP(O903,[6]Consolidado!$B:$E,2,FALSE)</f>
        <v>Commons Bar &amp; Restaurant</v>
      </c>
      <c r="M903" s="69" t="str">
        <f>VLOOKUP(O903,[6]Consolidado!$B:$E,3,FALSE)</f>
        <v>A9 Large Custom Banquette</v>
      </c>
      <c r="N903" s="70" t="str">
        <f>VLOOKUP(O903,[6]Consolidado!$B:$H,7,FALSE)</f>
        <v>Febrero</v>
      </c>
      <c r="O903" s="110" t="s">
        <v>614</v>
      </c>
    </row>
    <row r="904" spans="1:15" s="71" customFormat="1" ht="16.5" customHeight="1" outlineLevel="1" x14ac:dyDescent="0.2">
      <c r="A904" s="60" t="s">
        <v>633</v>
      </c>
      <c r="B904" s="109">
        <v>42768</v>
      </c>
      <c r="C904" s="110"/>
      <c r="D904" s="63" t="str">
        <f>VLOOKUP(O904,[6]Consolidado!$B:$E,4,FALSE)</f>
        <v>Finalizada</v>
      </c>
      <c r="E904" s="111" t="s">
        <v>25</v>
      </c>
      <c r="F904" s="112" t="s">
        <v>132</v>
      </c>
      <c r="G904" s="113">
        <v>-0.5</v>
      </c>
      <c r="H904" s="107">
        <v>699.77015143388712</v>
      </c>
      <c r="I904" s="85">
        <v>-349.88507571694356</v>
      </c>
      <c r="J904" s="114">
        <v>29.556899999999999</v>
      </c>
      <c r="K904" s="85">
        <f t="shared" si="17"/>
        <v>-11.837678366707726</v>
      </c>
      <c r="L904" s="68" t="str">
        <f>VLOOKUP(O904,[6]Consolidado!$B:$E,2,FALSE)</f>
        <v>Commons Bar &amp; Restaurant</v>
      </c>
      <c r="M904" s="69" t="str">
        <f>VLOOKUP(O904,[6]Consolidado!$B:$E,3,FALSE)</f>
        <v>A9 Large Custom Banquette</v>
      </c>
      <c r="N904" s="70" t="str">
        <f>VLOOKUP(O904,[6]Consolidado!$B:$H,7,FALSE)</f>
        <v>Febrero</v>
      </c>
      <c r="O904" s="110" t="s">
        <v>614</v>
      </c>
    </row>
    <row r="905" spans="1:15" s="71" customFormat="1" ht="16.5" customHeight="1" outlineLevel="1" x14ac:dyDescent="0.2">
      <c r="A905" s="60" t="s">
        <v>633</v>
      </c>
      <c r="B905" s="109">
        <v>42768</v>
      </c>
      <c r="C905" s="110"/>
      <c r="D905" s="63" t="str">
        <f>VLOOKUP(O905,[6]Consolidado!$B:$E,4,FALSE)</f>
        <v>Finalizada</v>
      </c>
      <c r="E905" s="111" t="s">
        <v>28</v>
      </c>
      <c r="F905" s="112" t="s">
        <v>123</v>
      </c>
      <c r="G905" s="113">
        <v>-1</v>
      </c>
      <c r="H905" s="107">
        <v>626.63903030303015</v>
      </c>
      <c r="I905" s="85">
        <v>-626.63903030303015</v>
      </c>
      <c r="J905" s="114">
        <v>29.556899999999999</v>
      </c>
      <c r="K905" s="85">
        <f t="shared" si="17"/>
        <v>-21.201108042556228</v>
      </c>
      <c r="L905" s="68" t="str">
        <f>VLOOKUP(O905,[6]Consolidado!$B:$E,2,FALSE)</f>
        <v>Commons Bar &amp; Restaurant</v>
      </c>
      <c r="M905" s="69" t="str">
        <f>VLOOKUP(O905,[6]Consolidado!$B:$E,3,FALSE)</f>
        <v>A9 Large Custom Banquette</v>
      </c>
      <c r="N905" s="70" t="str">
        <f>VLOOKUP(O905,[6]Consolidado!$B:$H,7,FALSE)</f>
        <v>Febrero</v>
      </c>
      <c r="O905" s="110" t="s">
        <v>614</v>
      </c>
    </row>
    <row r="906" spans="1:15" s="71" customFormat="1" ht="16.5" customHeight="1" outlineLevel="1" x14ac:dyDescent="0.2">
      <c r="A906" s="60" t="s">
        <v>633</v>
      </c>
      <c r="B906" s="109">
        <v>42767</v>
      </c>
      <c r="C906" s="110"/>
      <c r="D906" s="63" t="str">
        <f>VLOOKUP(O906,[6]Consolidado!$B:$E,4,FALSE)</f>
        <v>Finalizada</v>
      </c>
      <c r="E906" s="111" t="s">
        <v>25</v>
      </c>
      <c r="F906" s="112" t="s">
        <v>128</v>
      </c>
      <c r="G906" s="113">
        <v>1.25</v>
      </c>
      <c r="H906" s="107">
        <v>719.3036127057627</v>
      </c>
      <c r="I906" s="85">
        <v>899.12951588220335</v>
      </c>
      <c r="J906" s="114">
        <v>29.556899999999999</v>
      </c>
      <c r="K906" s="85">
        <f t="shared" si="17"/>
        <v>30.420291569217454</v>
      </c>
      <c r="L906" s="68" t="str">
        <f>VLOOKUP(O906,[6]Consolidado!$B:$E,2,FALSE)</f>
        <v>Commons Bar &amp; Restaurant</v>
      </c>
      <c r="M906" s="69" t="str">
        <f>VLOOKUP(O906,[6]Consolidado!$B:$E,3,FALSE)</f>
        <v>A9 Large Custom Banquette</v>
      </c>
      <c r="N906" s="70" t="str">
        <f>VLOOKUP(O906,[6]Consolidado!$B:$H,7,FALSE)</f>
        <v>Febrero</v>
      </c>
      <c r="O906" s="110" t="s">
        <v>614</v>
      </c>
    </row>
    <row r="907" spans="1:15" s="71" customFormat="1" ht="16.5" customHeight="1" outlineLevel="1" x14ac:dyDescent="0.2">
      <c r="A907" s="60" t="s">
        <v>633</v>
      </c>
      <c r="B907" s="109">
        <v>42767</v>
      </c>
      <c r="C907" s="110"/>
      <c r="D907" s="63" t="str">
        <f>VLOOKUP(O907,[6]Consolidado!$B:$E,4,FALSE)</f>
        <v>Finalizada</v>
      </c>
      <c r="E907" s="111" t="s">
        <v>25</v>
      </c>
      <c r="F907" s="112" t="s">
        <v>138</v>
      </c>
      <c r="G907" s="113">
        <v>0.625</v>
      </c>
      <c r="H907" s="107">
        <v>487.54177913928567</v>
      </c>
      <c r="I907" s="85">
        <v>304.71361196205356</v>
      </c>
      <c r="J907" s="114">
        <v>29.556899999999999</v>
      </c>
      <c r="K907" s="85">
        <f t="shared" si="17"/>
        <v>10.309390090369883</v>
      </c>
      <c r="L907" s="68" t="str">
        <f>VLOOKUP(O907,[6]Consolidado!$B:$E,2,FALSE)</f>
        <v>Commons Bar &amp; Restaurant</v>
      </c>
      <c r="M907" s="69" t="str">
        <f>VLOOKUP(O907,[6]Consolidado!$B:$E,3,FALSE)</f>
        <v>A9 Large Custom Banquette</v>
      </c>
      <c r="N907" s="70" t="str">
        <f>VLOOKUP(O907,[6]Consolidado!$B:$H,7,FALSE)</f>
        <v>Febrero</v>
      </c>
      <c r="O907" s="110" t="s">
        <v>614</v>
      </c>
    </row>
    <row r="908" spans="1:15" s="71" customFormat="1" ht="16.5" customHeight="1" outlineLevel="1" x14ac:dyDescent="0.2">
      <c r="A908" s="60" t="s">
        <v>633</v>
      </c>
      <c r="B908" s="109">
        <v>42767</v>
      </c>
      <c r="C908" s="110"/>
      <c r="D908" s="63" t="str">
        <f>VLOOKUP(O908,[6]Consolidado!$B:$E,4,FALSE)</f>
        <v>Finalizada</v>
      </c>
      <c r="E908" s="111" t="s">
        <v>25</v>
      </c>
      <c r="F908" s="112" t="s">
        <v>133</v>
      </c>
      <c r="G908" s="113">
        <v>0.5</v>
      </c>
      <c r="H908" s="107">
        <v>10.23468459090909</v>
      </c>
      <c r="I908" s="85">
        <v>5.1173422954545451</v>
      </c>
      <c r="J908" s="114">
        <v>29.556899999999999</v>
      </c>
      <c r="K908" s="85">
        <f t="shared" si="17"/>
        <v>0.17313528466972333</v>
      </c>
      <c r="L908" s="68" t="str">
        <f>VLOOKUP(O908,[6]Consolidado!$B:$E,2,FALSE)</f>
        <v>Commons Bar &amp; Restaurant</v>
      </c>
      <c r="M908" s="69" t="str">
        <f>VLOOKUP(O908,[6]Consolidado!$B:$E,3,FALSE)</f>
        <v>A9 Large Custom Banquette</v>
      </c>
      <c r="N908" s="70" t="str">
        <f>VLOOKUP(O908,[6]Consolidado!$B:$H,7,FALSE)</f>
        <v>Febrero</v>
      </c>
      <c r="O908" s="110" t="s">
        <v>614</v>
      </c>
    </row>
    <row r="909" spans="1:15" s="71" customFormat="1" ht="16.5" customHeight="1" outlineLevel="1" x14ac:dyDescent="0.2">
      <c r="A909" s="60" t="s">
        <v>633</v>
      </c>
      <c r="B909" s="109">
        <v>42767</v>
      </c>
      <c r="C909" s="110"/>
      <c r="D909" s="63" t="str">
        <f>VLOOKUP(O909,[6]Consolidado!$B:$E,4,FALSE)</f>
        <v>Finalizada</v>
      </c>
      <c r="E909" s="111" t="s">
        <v>25</v>
      </c>
      <c r="F909" s="112" t="s">
        <v>99</v>
      </c>
      <c r="G909" s="113">
        <v>0.15625</v>
      </c>
      <c r="H909" s="107">
        <v>332.53741935483873</v>
      </c>
      <c r="I909" s="85">
        <v>51.95897177419355</v>
      </c>
      <c r="J909" s="114">
        <v>29.556899999999999</v>
      </c>
      <c r="K909" s="85">
        <f t="shared" si="17"/>
        <v>1.7579303571820304</v>
      </c>
      <c r="L909" s="68" t="str">
        <f>VLOOKUP(O909,[6]Consolidado!$B:$E,2,FALSE)</f>
        <v>Commons Bar &amp; Restaurant</v>
      </c>
      <c r="M909" s="69" t="str">
        <f>VLOOKUP(O909,[6]Consolidado!$B:$E,3,FALSE)</f>
        <v>A9 Large Custom Banquette</v>
      </c>
      <c r="N909" s="70" t="str">
        <f>VLOOKUP(O909,[6]Consolidado!$B:$H,7,FALSE)</f>
        <v>Febrero</v>
      </c>
      <c r="O909" s="110" t="s">
        <v>614</v>
      </c>
    </row>
    <row r="910" spans="1:15" s="71" customFormat="1" ht="16.5" customHeight="1" outlineLevel="1" x14ac:dyDescent="0.2">
      <c r="A910" s="60" t="s">
        <v>633</v>
      </c>
      <c r="B910" s="109">
        <v>42767</v>
      </c>
      <c r="C910" s="110"/>
      <c r="D910" s="63" t="str">
        <f>VLOOKUP(O910,[6]Consolidado!$B:$E,4,FALSE)</f>
        <v>Finalizada</v>
      </c>
      <c r="E910" s="111" t="s">
        <v>33</v>
      </c>
      <c r="F910" s="112" t="s">
        <v>90</v>
      </c>
      <c r="G910" s="113">
        <v>61.2</v>
      </c>
      <c r="H910" s="107">
        <v>3.2611291815692511</v>
      </c>
      <c r="I910" s="85">
        <v>199.58110591203817</v>
      </c>
      <c r="J910" s="114">
        <v>29.556899999999999</v>
      </c>
      <c r="K910" s="85">
        <f t="shared" si="17"/>
        <v>6.7524370252644283</v>
      </c>
      <c r="L910" s="68" t="str">
        <f>VLOOKUP(O910,[6]Consolidado!$B:$E,2,FALSE)</f>
        <v>Commons Bar &amp; Restaurant</v>
      </c>
      <c r="M910" s="69" t="str">
        <f>VLOOKUP(O910,[6]Consolidado!$B:$E,3,FALSE)</f>
        <v>A9 Large Custom Banquette</v>
      </c>
      <c r="N910" s="70" t="str">
        <f>VLOOKUP(O910,[6]Consolidado!$B:$H,7,FALSE)</f>
        <v>Febrero</v>
      </c>
      <c r="O910" s="110" t="s">
        <v>614</v>
      </c>
    </row>
    <row r="911" spans="1:15" s="71" customFormat="1" ht="16.5" customHeight="1" outlineLevel="1" x14ac:dyDescent="0.2">
      <c r="A911" s="60" t="s">
        <v>633</v>
      </c>
      <c r="B911" s="109">
        <v>42794</v>
      </c>
      <c r="C911" s="110"/>
      <c r="D911" s="63" t="str">
        <f>VLOOKUP(O911,[6]Consolidado!$B:$E,4,FALSE)</f>
        <v>En Proceso</v>
      </c>
      <c r="E911" s="111" t="s">
        <v>33</v>
      </c>
      <c r="F911" s="112" t="s">
        <v>90</v>
      </c>
      <c r="G911" s="113">
        <v>283.25</v>
      </c>
      <c r="H911" s="107">
        <v>3.2611291815692511</v>
      </c>
      <c r="I911" s="85">
        <v>923.71484067949041</v>
      </c>
      <c r="J911" s="114">
        <v>29.556899999999999</v>
      </c>
      <c r="K911" s="85">
        <f t="shared" si="17"/>
        <v>31.252088029512244</v>
      </c>
      <c r="L911" s="68" t="str">
        <f>VLOOKUP(O911,[6]Consolidado!$B:$E,2,FALSE)</f>
        <v>Empaque</v>
      </c>
      <c r="M911" s="69" t="str">
        <f>VLOOKUP(O911,[6]Consolidado!$B:$E,3,FALSE)</f>
        <v>Material de empaque pendiente de distribuir</v>
      </c>
      <c r="N911" s="70">
        <f>VLOOKUP(O911,[6]Consolidado!$B:$H,7,FALSE)</f>
        <v>0</v>
      </c>
      <c r="O911" s="110" t="s">
        <v>89</v>
      </c>
    </row>
    <row r="912" spans="1:15" s="71" customFormat="1" ht="16.5" customHeight="1" outlineLevel="1" x14ac:dyDescent="0.2">
      <c r="A912" s="60" t="s">
        <v>633</v>
      </c>
      <c r="B912" s="109">
        <v>42767</v>
      </c>
      <c r="C912" s="110"/>
      <c r="D912" s="63" t="str">
        <f>VLOOKUP(O912,[6]Consolidado!$B:$E,4,FALSE)</f>
        <v>En Proceso</v>
      </c>
      <c r="E912" s="111" t="s">
        <v>33</v>
      </c>
      <c r="F912" s="112" t="s">
        <v>90</v>
      </c>
      <c r="G912" s="113">
        <v>-333</v>
      </c>
      <c r="H912" s="107">
        <v>3.2611291815692511</v>
      </c>
      <c r="I912" s="85">
        <v>-1085.9560174625606</v>
      </c>
      <c r="J912" s="114">
        <v>29.556899999999999</v>
      </c>
      <c r="K912" s="85">
        <f t="shared" si="17"/>
        <v>-36.741201460997623</v>
      </c>
      <c r="L912" s="68" t="str">
        <f>VLOOKUP(O912,[6]Consolidado!$B:$E,2,FALSE)</f>
        <v>Empaque</v>
      </c>
      <c r="M912" s="69" t="str">
        <f>VLOOKUP(O912,[6]Consolidado!$B:$E,3,FALSE)</f>
        <v>Material de empaque pendiente de distribuir</v>
      </c>
      <c r="N912" s="70">
        <f>VLOOKUP(O912,[6]Consolidado!$B:$H,7,FALSE)</f>
        <v>0</v>
      </c>
      <c r="O912" s="110" t="s">
        <v>89</v>
      </c>
    </row>
    <row r="913" spans="1:15" s="71" customFormat="1" ht="16.5" customHeight="1" outlineLevel="1" x14ac:dyDescent="0.2">
      <c r="A913" s="60" t="s">
        <v>633</v>
      </c>
      <c r="B913" s="109">
        <v>42767</v>
      </c>
      <c r="C913" s="110"/>
      <c r="D913" s="63" t="str">
        <f>VLOOKUP(O913,[6]Consolidado!$B:$E,4,FALSE)</f>
        <v>En Proceso</v>
      </c>
      <c r="E913" s="111" t="s">
        <v>33</v>
      </c>
      <c r="F913" s="112" t="s">
        <v>90</v>
      </c>
      <c r="G913" s="113">
        <v>-61.2</v>
      </c>
      <c r="H913" s="107">
        <v>3.2611291815692511</v>
      </c>
      <c r="I913" s="85">
        <v>-199.58110591203817</v>
      </c>
      <c r="J913" s="114">
        <v>29.556899999999999</v>
      </c>
      <c r="K913" s="85">
        <f t="shared" si="17"/>
        <v>-6.7524370252644283</v>
      </c>
      <c r="L913" s="68" t="str">
        <f>VLOOKUP(O913,[6]Consolidado!$B:$E,2,FALSE)</f>
        <v>Empaque</v>
      </c>
      <c r="M913" s="69" t="str">
        <f>VLOOKUP(O913,[6]Consolidado!$B:$E,3,FALSE)</f>
        <v>Material de empaque pendiente de distribuir</v>
      </c>
      <c r="N913" s="70">
        <f>VLOOKUP(O913,[6]Consolidado!$B:$H,7,FALSE)</f>
        <v>0</v>
      </c>
      <c r="O913" s="110" t="s">
        <v>89</v>
      </c>
    </row>
    <row r="914" spans="1:15" s="71" customFormat="1" ht="16.5" customHeight="1" outlineLevel="1" x14ac:dyDescent="0.2">
      <c r="A914" s="60" t="s">
        <v>633</v>
      </c>
      <c r="B914" s="109">
        <v>42767</v>
      </c>
      <c r="C914" s="110"/>
      <c r="D914" s="63" t="str">
        <f>VLOOKUP(O914,[6]Consolidado!$B:$E,4,FALSE)</f>
        <v>En Proceso</v>
      </c>
      <c r="E914" s="111" t="s">
        <v>33</v>
      </c>
      <c r="F914" s="112" t="s">
        <v>90</v>
      </c>
      <c r="G914" s="113">
        <v>-55.8</v>
      </c>
      <c r="H914" s="107">
        <v>3.2611291815692511</v>
      </c>
      <c r="I914" s="85">
        <v>-181.97100833156421</v>
      </c>
      <c r="J914" s="114">
        <v>29.556899999999999</v>
      </c>
      <c r="K914" s="85">
        <f t="shared" si="17"/>
        <v>-6.1566337583293311</v>
      </c>
      <c r="L914" s="68" t="str">
        <f>VLOOKUP(O914,[6]Consolidado!$B:$E,2,FALSE)</f>
        <v>Empaque</v>
      </c>
      <c r="M914" s="69" t="str">
        <f>VLOOKUP(O914,[6]Consolidado!$B:$E,3,FALSE)</f>
        <v>Material de empaque pendiente de distribuir</v>
      </c>
      <c r="N914" s="70">
        <f>VLOOKUP(O914,[6]Consolidado!$B:$H,7,FALSE)</f>
        <v>0</v>
      </c>
      <c r="O914" s="110" t="s">
        <v>89</v>
      </c>
    </row>
    <row r="915" spans="1:15" s="71" customFormat="1" ht="16.5" customHeight="1" outlineLevel="1" x14ac:dyDescent="0.2">
      <c r="A915" s="60" t="s">
        <v>633</v>
      </c>
      <c r="B915" s="109">
        <v>42767</v>
      </c>
      <c r="C915" s="110"/>
      <c r="D915" s="63" t="str">
        <f>VLOOKUP(O915,[6]Consolidado!$B:$E,4,FALSE)</f>
        <v>En Proceso</v>
      </c>
      <c r="E915" s="111" t="s">
        <v>33</v>
      </c>
      <c r="F915" s="112" t="s">
        <v>90</v>
      </c>
      <c r="G915" s="113">
        <v>-36</v>
      </c>
      <c r="H915" s="107">
        <v>3.2611291815692511</v>
      </c>
      <c r="I915" s="85">
        <v>-117.40065053649305</v>
      </c>
      <c r="J915" s="114">
        <v>29.556899999999999</v>
      </c>
      <c r="K915" s="85">
        <f t="shared" si="17"/>
        <v>-3.972021779567311</v>
      </c>
      <c r="L915" s="68" t="str">
        <f>VLOOKUP(O915,[6]Consolidado!$B:$E,2,FALSE)</f>
        <v>Empaque</v>
      </c>
      <c r="M915" s="69" t="str">
        <f>VLOOKUP(O915,[6]Consolidado!$B:$E,3,FALSE)</f>
        <v>Material de empaque pendiente de distribuir</v>
      </c>
      <c r="N915" s="70">
        <f>VLOOKUP(O915,[6]Consolidado!$B:$H,7,FALSE)</f>
        <v>0</v>
      </c>
      <c r="O915" s="110" t="s">
        <v>89</v>
      </c>
    </row>
    <row r="916" spans="1:15" s="71" customFormat="1" ht="16.5" customHeight="1" outlineLevel="1" x14ac:dyDescent="0.2">
      <c r="A916" s="60" t="s">
        <v>633</v>
      </c>
      <c r="B916" s="109">
        <v>42767</v>
      </c>
      <c r="C916" s="110"/>
      <c r="D916" s="63" t="str">
        <f>VLOOKUP(O916,[6]Consolidado!$B:$E,4,FALSE)</f>
        <v>En Proceso</v>
      </c>
      <c r="E916" s="111" t="s">
        <v>33</v>
      </c>
      <c r="F916" s="112" t="s">
        <v>90</v>
      </c>
      <c r="G916" s="113">
        <v>-16.2</v>
      </c>
      <c r="H916" s="107">
        <v>3.2611291815692511</v>
      </c>
      <c r="I916" s="85">
        <v>-52.830292741421864</v>
      </c>
      <c r="J916" s="114">
        <v>29.556899999999999</v>
      </c>
      <c r="K916" s="85">
        <f t="shared" si="17"/>
        <v>-1.7874098008052897</v>
      </c>
      <c r="L916" s="68" t="str">
        <f>VLOOKUP(O916,[6]Consolidado!$B:$E,2,FALSE)</f>
        <v>Empaque</v>
      </c>
      <c r="M916" s="69" t="str">
        <f>VLOOKUP(O916,[6]Consolidado!$B:$E,3,FALSE)</f>
        <v>Material de empaque pendiente de distribuir</v>
      </c>
      <c r="N916" s="70">
        <f>VLOOKUP(O916,[6]Consolidado!$B:$H,7,FALSE)</f>
        <v>0</v>
      </c>
      <c r="O916" s="110" t="s">
        <v>89</v>
      </c>
    </row>
    <row r="917" spans="1:15" s="71" customFormat="1" ht="16.5" customHeight="1" outlineLevel="1" x14ac:dyDescent="0.2">
      <c r="A917" s="60" t="s">
        <v>633</v>
      </c>
      <c r="B917" s="109">
        <v>42767</v>
      </c>
      <c r="C917" s="110"/>
      <c r="D917" s="63" t="str">
        <f>VLOOKUP(O917,[6]Consolidado!$B:$E,4,FALSE)</f>
        <v>En Proceso</v>
      </c>
      <c r="E917" s="111" t="s">
        <v>33</v>
      </c>
      <c r="F917" s="112" t="s">
        <v>90</v>
      </c>
      <c r="G917" s="113">
        <v>-5.4</v>
      </c>
      <c r="H917" s="107">
        <v>3.2611291815692511</v>
      </c>
      <c r="I917" s="85">
        <v>-17.610097580473958</v>
      </c>
      <c r="J917" s="114">
        <v>29.556899999999999</v>
      </c>
      <c r="K917" s="85">
        <f t="shared" si="17"/>
        <v>-0.59580326693509666</v>
      </c>
      <c r="L917" s="68" t="str">
        <f>VLOOKUP(O917,[6]Consolidado!$B:$E,2,FALSE)</f>
        <v>Empaque</v>
      </c>
      <c r="M917" s="69" t="str">
        <f>VLOOKUP(O917,[6]Consolidado!$B:$E,3,FALSE)</f>
        <v>Material de empaque pendiente de distribuir</v>
      </c>
      <c r="N917" s="70">
        <f>VLOOKUP(O917,[6]Consolidado!$B:$H,7,FALSE)</f>
        <v>0</v>
      </c>
      <c r="O917" s="110" t="s">
        <v>89</v>
      </c>
    </row>
    <row r="918" spans="1:15" s="71" customFormat="1" ht="16.5" customHeight="1" outlineLevel="1" x14ac:dyDescent="0.2">
      <c r="A918" s="60" t="s">
        <v>633</v>
      </c>
      <c r="B918" s="109">
        <v>42767</v>
      </c>
      <c r="C918" s="110"/>
      <c r="D918" s="63" t="str">
        <f>VLOOKUP(O918,[6]Consolidado!$B:$E,4,FALSE)</f>
        <v>En Proceso</v>
      </c>
      <c r="E918" s="111" t="s">
        <v>33</v>
      </c>
      <c r="F918" s="112" t="s">
        <v>90</v>
      </c>
      <c r="G918" s="113">
        <v>-10.8</v>
      </c>
      <c r="H918" s="107">
        <v>3.2611291815692511</v>
      </c>
      <c r="I918" s="85">
        <v>-35.220195160947917</v>
      </c>
      <c r="J918" s="114">
        <v>29.556899999999999</v>
      </c>
      <c r="K918" s="85">
        <f t="shared" si="17"/>
        <v>-1.1916065338701933</v>
      </c>
      <c r="L918" s="68" t="str">
        <f>VLOOKUP(O918,[6]Consolidado!$B:$E,2,FALSE)</f>
        <v>Empaque</v>
      </c>
      <c r="M918" s="69" t="str">
        <f>VLOOKUP(O918,[6]Consolidado!$B:$E,3,FALSE)</f>
        <v>Material de empaque pendiente de distribuir</v>
      </c>
      <c r="N918" s="70">
        <f>VLOOKUP(O918,[6]Consolidado!$B:$H,7,FALSE)</f>
        <v>0</v>
      </c>
      <c r="O918" s="110" t="s">
        <v>89</v>
      </c>
    </row>
    <row r="919" spans="1:15" s="71" customFormat="1" ht="16.5" customHeight="1" outlineLevel="1" x14ac:dyDescent="0.2">
      <c r="A919" s="60" t="s">
        <v>633</v>
      </c>
      <c r="B919" s="109">
        <v>42767</v>
      </c>
      <c r="C919" s="110"/>
      <c r="D919" s="63" t="str">
        <f>VLOOKUP(O919,[6]Consolidado!$B:$E,4,FALSE)</f>
        <v>En Proceso</v>
      </c>
      <c r="E919" s="111" t="s">
        <v>33</v>
      </c>
      <c r="F919" s="112" t="s">
        <v>90</v>
      </c>
      <c r="G919" s="113">
        <v>-2.7</v>
      </c>
      <c r="H919" s="107">
        <v>3.2611291815692511</v>
      </c>
      <c r="I919" s="85">
        <v>-8.8050487902369792</v>
      </c>
      <c r="J919" s="114">
        <v>29.556899999999999</v>
      </c>
      <c r="K919" s="85">
        <f t="shared" si="17"/>
        <v>-0.29790163346754833</v>
      </c>
      <c r="L919" s="68" t="str">
        <f>VLOOKUP(O919,[6]Consolidado!$B:$E,2,FALSE)</f>
        <v>Empaque</v>
      </c>
      <c r="M919" s="69" t="str">
        <f>VLOOKUP(O919,[6]Consolidado!$B:$E,3,FALSE)</f>
        <v>Material de empaque pendiente de distribuir</v>
      </c>
      <c r="N919" s="70">
        <f>VLOOKUP(O919,[6]Consolidado!$B:$H,7,FALSE)</f>
        <v>0</v>
      </c>
      <c r="O919" s="110" t="s">
        <v>89</v>
      </c>
    </row>
    <row r="920" spans="1:15" s="71" customFormat="1" ht="16.5" customHeight="1" outlineLevel="1" x14ac:dyDescent="0.2">
      <c r="A920" s="60" t="s">
        <v>633</v>
      </c>
      <c r="B920" s="109">
        <v>42767</v>
      </c>
      <c r="C920" s="110"/>
      <c r="D920" s="63" t="str">
        <f>VLOOKUP(O920,[6]Consolidado!$B:$E,4,FALSE)</f>
        <v>En Proceso</v>
      </c>
      <c r="E920" s="111" t="s">
        <v>33</v>
      </c>
      <c r="F920" s="112" t="s">
        <v>90</v>
      </c>
      <c r="G920" s="113">
        <v>-24.3</v>
      </c>
      <c r="H920" s="107">
        <v>3.2611291815692511</v>
      </c>
      <c r="I920" s="85">
        <v>-79.2454391121328</v>
      </c>
      <c r="J920" s="114">
        <v>29.556899999999999</v>
      </c>
      <c r="K920" s="85">
        <f t="shared" si="17"/>
        <v>-2.6811147012079348</v>
      </c>
      <c r="L920" s="68" t="str">
        <f>VLOOKUP(O920,[6]Consolidado!$B:$E,2,FALSE)</f>
        <v>Empaque</v>
      </c>
      <c r="M920" s="69" t="str">
        <f>VLOOKUP(O920,[6]Consolidado!$B:$E,3,FALSE)</f>
        <v>Material de empaque pendiente de distribuir</v>
      </c>
      <c r="N920" s="70">
        <f>VLOOKUP(O920,[6]Consolidado!$B:$H,7,FALSE)</f>
        <v>0</v>
      </c>
      <c r="O920" s="110" t="s">
        <v>89</v>
      </c>
    </row>
    <row r="921" spans="1:15" s="71" customFormat="1" ht="16.5" customHeight="1" outlineLevel="1" x14ac:dyDescent="0.2">
      <c r="A921" s="60" t="s">
        <v>633</v>
      </c>
      <c r="B921" s="109">
        <v>42767</v>
      </c>
      <c r="C921" s="110"/>
      <c r="D921" s="63" t="str">
        <f>VLOOKUP(O921,[6]Consolidado!$B:$E,4,FALSE)</f>
        <v>En Proceso</v>
      </c>
      <c r="E921" s="111" t="s">
        <v>33</v>
      </c>
      <c r="F921" s="112" t="s">
        <v>90</v>
      </c>
      <c r="G921" s="113">
        <v>-36</v>
      </c>
      <c r="H921" s="107">
        <v>3.2611291815692511</v>
      </c>
      <c r="I921" s="85">
        <v>-117.40065053649305</v>
      </c>
      <c r="J921" s="114">
        <v>29.556899999999999</v>
      </c>
      <c r="K921" s="85">
        <f t="shared" si="17"/>
        <v>-3.972021779567311</v>
      </c>
      <c r="L921" s="68" t="str">
        <f>VLOOKUP(O921,[6]Consolidado!$B:$E,2,FALSE)</f>
        <v>Empaque</v>
      </c>
      <c r="M921" s="69" t="str">
        <f>VLOOKUP(O921,[6]Consolidado!$B:$E,3,FALSE)</f>
        <v>Material de empaque pendiente de distribuir</v>
      </c>
      <c r="N921" s="70">
        <f>VLOOKUP(O921,[6]Consolidado!$B:$H,7,FALSE)</f>
        <v>0</v>
      </c>
      <c r="O921" s="110" t="s">
        <v>89</v>
      </c>
    </row>
    <row r="922" spans="1:15" s="71" customFormat="1" ht="16.5" customHeight="1" outlineLevel="1" x14ac:dyDescent="0.2">
      <c r="A922" s="60" t="s">
        <v>633</v>
      </c>
      <c r="B922" s="109">
        <v>42767</v>
      </c>
      <c r="C922" s="110"/>
      <c r="D922" s="63" t="str">
        <f>VLOOKUP(O922,[6]Consolidado!$B:$E,4,FALSE)</f>
        <v>En Proceso</v>
      </c>
      <c r="E922" s="111" t="s">
        <v>33</v>
      </c>
      <c r="F922" s="112" t="s">
        <v>90</v>
      </c>
      <c r="G922" s="113">
        <v>-25.2</v>
      </c>
      <c r="H922" s="107">
        <v>3.2611291815692511</v>
      </c>
      <c r="I922" s="85">
        <v>-82.180455375545122</v>
      </c>
      <c r="J922" s="114">
        <v>29.556899999999999</v>
      </c>
      <c r="K922" s="85">
        <f t="shared" si="17"/>
        <v>-2.7804152456971174</v>
      </c>
      <c r="L922" s="68" t="str">
        <f>VLOOKUP(O922,[6]Consolidado!$B:$E,2,FALSE)</f>
        <v>Empaque</v>
      </c>
      <c r="M922" s="69" t="str">
        <f>VLOOKUP(O922,[6]Consolidado!$B:$E,3,FALSE)</f>
        <v>Material de empaque pendiente de distribuir</v>
      </c>
      <c r="N922" s="70">
        <f>VLOOKUP(O922,[6]Consolidado!$B:$H,7,FALSE)</f>
        <v>0</v>
      </c>
      <c r="O922" s="110" t="s">
        <v>89</v>
      </c>
    </row>
    <row r="923" spans="1:15" s="71" customFormat="1" ht="16.5" customHeight="1" outlineLevel="1" x14ac:dyDescent="0.2">
      <c r="A923" s="60" t="s">
        <v>633</v>
      </c>
      <c r="B923" s="109">
        <v>42767</v>
      </c>
      <c r="C923" s="110"/>
      <c r="D923" s="63" t="str">
        <f>VLOOKUP(O923,[6]Consolidado!$B:$E,4,FALSE)</f>
        <v>En Proceso</v>
      </c>
      <c r="E923" s="111" t="s">
        <v>33</v>
      </c>
      <c r="F923" s="112" t="s">
        <v>90</v>
      </c>
      <c r="G923" s="113">
        <v>-10.8</v>
      </c>
      <c r="H923" s="107">
        <v>3.2611291815692511</v>
      </c>
      <c r="I923" s="85">
        <v>-35.220195160947917</v>
      </c>
      <c r="J923" s="114">
        <v>29.556899999999999</v>
      </c>
      <c r="K923" s="85">
        <f t="shared" si="17"/>
        <v>-1.1916065338701933</v>
      </c>
      <c r="L923" s="68" t="str">
        <f>VLOOKUP(O923,[6]Consolidado!$B:$E,2,FALSE)</f>
        <v>Empaque</v>
      </c>
      <c r="M923" s="69" t="str">
        <f>VLOOKUP(O923,[6]Consolidado!$B:$E,3,FALSE)</f>
        <v>Material de empaque pendiente de distribuir</v>
      </c>
      <c r="N923" s="70">
        <f>VLOOKUP(O923,[6]Consolidado!$B:$H,7,FALSE)</f>
        <v>0</v>
      </c>
      <c r="O923" s="110" t="s">
        <v>89</v>
      </c>
    </row>
    <row r="924" spans="1:15" s="71" customFormat="1" ht="16.5" customHeight="1" outlineLevel="1" x14ac:dyDescent="0.2">
      <c r="A924" s="60" t="s">
        <v>633</v>
      </c>
      <c r="B924" s="109">
        <v>42767</v>
      </c>
      <c r="C924" s="110"/>
      <c r="D924" s="63" t="str">
        <f>VLOOKUP(O924,[6]Consolidado!$B:$E,4,FALSE)</f>
        <v>En Proceso</v>
      </c>
      <c r="E924" s="111" t="s">
        <v>33</v>
      </c>
      <c r="F924" s="112" t="s">
        <v>90</v>
      </c>
      <c r="G924" s="113">
        <v>-18</v>
      </c>
      <c r="H924" s="107">
        <v>3.2611291815692511</v>
      </c>
      <c r="I924" s="85">
        <v>-58.700325268246523</v>
      </c>
      <c r="J924" s="114">
        <v>29.556899999999999</v>
      </c>
      <c r="K924" s="85">
        <f t="shared" si="17"/>
        <v>-1.9860108897836555</v>
      </c>
      <c r="L924" s="68" t="str">
        <f>VLOOKUP(O924,[6]Consolidado!$B:$E,2,FALSE)</f>
        <v>Empaque</v>
      </c>
      <c r="M924" s="69" t="str">
        <f>VLOOKUP(O924,[6]Consolidado!$B:$E,3,FALSE)</f>
        <v>Material de empaque pendiente de distribuir</v>
      </c>
      <c r="N924" s="70">
        <f>VLOOKUP(O924,[6]Consolidado!$B:$H,7,FALSE)</f>
        <v>0</v>
      </c>
      <c r="O924" s="110" t="s">
        <v>89</v>
      </c>
    </row>
    <row r="925" spans="1:15" s="71" customFormat="1" ht="16.5" customHeight="1" outlineLevel="1" x14ac:dyDescent="0.2">
      <c r="A925" s="60" t="s">
        <v>633</v>
      </c>
      <c r="B925" s="109">
        <v>42767</v>
      </c>
      <c r="C925" s="110"/>
      <c r="D925" s="63" t="str">
        <f>VLOOKUP(O925,[6]Consolidado!$B:$E,4,FALSE)</f>
        <v>En Proceso</v>
      </c>
      <c r="E925" s="111" t="s">
        <v>33</v>
      </c>
      <c r="F925" s="112" t="s">
        <v>90</v>
      </c>
      <c r="G925" s="113">
        <v>-10.8</v>
      </c>
      <c r="H925" s="107">
        <v>3.2611291815692511</v>
      </c>
      <c r="I925" s="85">
        <v>-35.220195160947917</v>
      </c>
      <c r="J925" s="114">
        <v>29.556899999999999</v>
      </c>
      <c r="K925" s="85">
        <f t="shared" si="17"/>
        <v>-1.1916065338701933</v>
      </c>
      <c r="L925" s="68" t="str">
        <f>VLOOKUP(O925,[6]Consolidado!$B:$E,2,FALSE)</f>
        <v>Empaque</v>
      </c>
      <c r="M925" s="69" t="str">
        <f>VLOOKUP(O925,[6]Consolidado!$B:$E,3,FALSE)</f>
        <v>Material de empaque pendiente de distribuir</v>
      </c>
      <c r="N925" s="70">
        <f>VLOOKUP(O925,[6]Consolidado!$B:$H,7,FALSE)</f>
        <v>0</v>
      </c>
      <c r="O925" s="110" t="s">
        <v>89</v>
      </c>
    </row>
    <row r="926" spans="1:15" s="71" customFormat="1" ht="16.5" customHeight="1" outlineLevel="1" x14ac:dyDescent="0.2">
      <c r="A926" s="60" t="s">
        <v>633</v>
      </c>
      <c r="B926" s="109">
        <v>42767</v>
      </c>
      <c r="C926" s="110"/>
      <c r="D926" s="63" t="str">
        <f>VLOOKUP(O926,[6]Consolidado!$B:$E,4,FALSE)</f>
        <v>En Proceso</v>
      </c>
      <c r="E926" s="111" t="s">
        <v>33</v>
      </c>
      <c r="F926" s="112" t="s">
        <v>90</v>
      </c>
      <c r="G926" s="113">
        <v>-10.8</v>
      </c>
      <c r="H926" s="107">
        <v>3.2611291815692511</v>
      </c>
      <c r="I926" s="85">
        <v>-35.220195160947917</v>
      </c>
      <c r="J926" s="114">
        <v>29.556899999999999</v>
      </c>
      <c r="K926" s="85">
        <f t="shared" si="17"/>
        <v>-1.1916065338701933</v>
      </c>
      <c r="L926" s="68" t="str">
        <f>VLOOKUP(O926,[6]Consolidado!$B:$E,2,FALSE)</f>
        <v>Empaque</v>
      </c>
      <c r="M926" s="69" t="str">
        <f>VLOOKUP(O926,[6]Consolidado!$B:$E,3,FALSE)</f>
        <v>Material de empaque pendiente de distribuir</v>
      </c>
      <c r="N926" s="70">
        <f>VLOOKUP(O926,[6]Consolidado!$B:$H,7,FALSE)</f>
        <v>0</v>
      </c>
      <c r="O926" s="110" t="s">
        <v>89</v>
      </c>
    </row>
    <row r="927" spans="1:15" s="71" customFormat="1" ht="16.5" customHeight="1" outlineLevel="1" x14ac:dyDescent="0.2">
      <c r="A927" s="60" t="s">
        <v>633</v>
      </c>
      <c r="B927" s="109">
        <v>42767</v>
      </c>
      <c r="C927" s="110"/>
      <c r="D927" s="63" t="str">
        <f>VLOOKUP(O927,[6]Consolidado!$B:$E,4,FALSE)</f>
        <v>En Proceso</v>
      </c>
      <c r="E927" s="111" t="s">
        <v>33</v>
      </c>
      <c r="F927" s="112" t="s">
        <v>90</v>
      </c>
      <c r="G927" s="113">
        <v>-9</v>
      </c>
      <c r="H927" s="107">
        <v>3.2611291815692511</v>
      </c>
      <c r="I927" s="85">
        <v>-29.350162634123262</v>
      </c>
      <c r="J927" s="114">
        <v>29.556899999999999</v>
      </c>
      <c r="K927" s="85">
        <f t="shared" si="17"/>
        <v>-0.99300544489182774</v>
      </c>
      <c r="L927" s="68" t="str">
        <f>VLOOKUP(O927,[6]Consolidado!$B:$E,2,FALSE)</f>
        <v>Empaque</v>
      </c>
      <c r="M927" s="69" t="str">
        <f>VLOOKUP(O927,[6]Consolidado!$B:$E,3,FALSE)</f>
        <v>Material de empaque pendiente de distribuir</v>
      </c>
      <c r="N927" s="70">
        <f>VLOOKUP(O927,[6]Consolidado!$B:$H,7,FALSE)</f>
        <v>0</v>
      </c>
      <c r="O927" s="110" t="s">
        <v>89</v>
      </c>
    </row>
    <row r="928" spans="1:15" s="71" customFormat="1" ht="16.5" customHeight="1" outlineLevel="1" x14ac:dyDescent="0.2">
      <c r="A928" s="60" t="s">
        <v>633</v>
      </c>
      <c r="B928" s="109">
        <v>42767</v>
      </c>
      <c r="C928" s="110"/>
      <c r="D928" s="63" t="str">
        <f>VLOOKUP(O928,[6]Consolidado!$B:$E,4,FALSE)</f>
        <v>En Proceso</v>
      </c>
      <c r="E928" s="111" t="s">
        <v>33</v>
      </c>
      <c r="F928" s="112" t="s">
        <v>90</v>
      </c>
      <c r="G928" s="113">
        <v>-9</v>
      </c>
      <c r="H928" s="107">
        <v>3.2611291815692511</v>
      </c>
      <c r="I928" s="85">
        <v>-29.350162634123262</v>
      </c>
      <c r="J928" s="114">
        <v>29.556899999999999</v>
      </c>
      <c r="K928" s="85">
        <f t="shared" si="17"/>
        <v>-0.99300544489182774</v>
      </c>
      <c r="L928" s="68" t="str">
        <f>VLOOKUP(O928,[6]Consolidado!$B:$E,2,FALSE)</f>
        <v>Empaque</v>
      </c>
      <c r="M928" s="69" t="str">
        <f>VLOOKUP(O928,[6]Consolidado!$B:$E,3,FALSE)</f>
        <v>Material de empaque pendiente de distribuir</v>
      </c>
      <c r="N928" s="70">
        <f>VLOOKUP(O928,[6]Consolidado!$B:$H,7,FALSE)</f>
        <v>0</v>
      </c>
      <c r="O928" s="110" t="s">
        <v>89</v>
      </c>
    </row>
    <row r="929" spans="1:15" s="71" customFormat="1" ht="16.5" customHeight="1" outlineLevel="1" x14ac:dyDescent="0.2">
      <c r="A929" s="60" t="s">
        <v>633</v>
      </c>
      <c r="B929" s="109">
        <v>42781</v>
      </c>
      <c r="C929" s="110"/>
      <c r="D929" s="63" t="str">
        <f>VLOOKUP(O929,[6]Consolidado!$B:$E,4,FALSE)</f>
        <v>En Proceso</v>
      </c>
      <c r="E929" s="111" t="s">
        <v>33</v>
      </c>
      <c r="F929" s="112" t="s">
        <v>90</v>
      </c>
      <c r="G929" s="113">
        <v>-2.7</v>
      </c>
      <c r="H929" s="107">
        <v>3.2611291815692511</v>
      </c>
      <c r="I929" s="85">
        <v>-8.8050487902369792</v>
      </c>
      <c r="J929" s="114">
        <v>29.556899999999999</v>
      </c>
      <c r="K929" s="85">
        <f t="shared" si="17"/>
        <v>-0.29790163346754833</v>
      </c>
      <c r="L929" s="68" t="str">
        <f>VLOOKUP(O929,[6]Consolidado!$B:$E,2,FALSE)</f>
        <v>Empaque</v>
      </c>
      <c r="M929" s="69" t="str">
        <f>VLOOKUP(O929,[6]Consolidado!$B:$E,3,FALSE)</f>
        <v>Material de empaque pendiente de distribuir</v>
      </c>
      <c r="N929" s="70">
        <f>VLOOKUP(O929,[6]Consolidado!$B:$H,7,FALSE)</f>
        <v>0</v>
      </c>
      <c r="O929" s="110" t="s">
        <v>89</v>
      </c>
    </row>
    <row r="930" spans="1:15" s="71" customFormat="1" ht="16.5" customHeight="1" outlineLevel="1" x14ac:dyDescent="0.2">
      <c r="A930" s="60" t="s">
        <v>633</v>
      </c>
      <c r="B930" s="109">
        <v>42781</v>
      </c>
      <c r="C930" s="110"/>
      <c r="D930" s="63" t="str">
        <f>VLOOKUP(O930,[6]Consolidado!$B:$E,4,FALSE)</f>
        <v>En Proceso</v>
      </c>
      <c r="E930" s="111" t="s">
        <v>33</v>
      </c>
      <c r="F930" s="112" t="s">
        <v>90</v>
      </c>
      <c r="G930" s="113">
        <v>-7.2</v>
      </c>
      <c r="H930" s="107">
        <v>3.2611291815692511</v>
      </c>
      <c r="I930" s="85">
        <v>-23.48013010729861</v>
      </c>
      <c r="J930" s="114">
        <v>29.556899999999999</v>
      </c>
      <c r="K930" s="85">
        <f t="shared" si="17"/>
        <v>-0.79440435591346215</v>
      </c>
      <c r="L930" s="68" t="str">
        <f>VLOOKUP(O930,[6]Consolidado!$B:$E,2,FALSE)</f>
        <v>Empaque</v>
      </c>
      <c r="M930" s="69" t="str">
        <f>VLOOKUP(O930,[6]Consolidado!$B:$E,3,FALSE)</f>
        <v>Material de empaque pendiente de distribuir</v>
      </c>
      <c r="N930" s="70">
        <f>VLOOKUP(O930,[6]Consolidado!$B:$H,7,FALSE)</f>
        <v>0</v>
      </c>
      <c r="O930" s="110" t="s">
        <v>89</v>
      </c>
    </row>
    <row r="931" spans="1:15" s="71" customFormat="1" ht="16.5" customHeight="1" outlineLevel="1" x14ac:dyDescent="0.2">
      <c r="A931" s="60" t="s">
        <v>633</v>
      </c>
      <c r="B931" s="109">
        <v>42781</v>
      </c>
      <c r="C931" s="110"/>
      <c r="D931" s="63" t="str">
        <f>VLOOKUP(O931,[6]Consolidado!$B:$E,4,FALSE)</f>
        <v>En Proceso</v>
      </c>
      <c r="E931" s="111" t="s">
        <v>33</v>
      </c>
      <c r="F931" s="112" t="s">
        <v>90</v>
      </c>
      <c r="G931" s="113">
        <v>-8.1</v>
      </c>
      <c r="H931" s="107">
        <v>3.2611291815692511</v>
      </c>
      <c r="I931" s="85">
        <v>-26.415146370710932</v>
      </c>
      <c r="J931" s="114">
        <v>29.556899999999999</v>
      </c>
      <c r="K931" s="85">
        <f t="shared" si="17"/>
        <v>-0.89370490040264483</v>
      </c>
      <c r="L931" s="68" t="str">
        <f>VLOOKUP(O931,[6]Consolidado!$B:$E,2,FALSE)</f>
        <v>Empaque</v>
      </c>
      <c r="M931" s="69" t="str">
        <f>VLOOKUP(O931,[6]Consolidado!$B:$E,3,FALSE)</f>
        <v>Material de empaque pendiente de distribuir</v>
      </c>
      <c r="N931" s="70">
        <f>VLOOKUP(O931,[6]Consolidado!$B:$H,7,FALSE)</f>
        <v>0</v>
      </c>
      <c r="O931" s="110" t="s">
        <v>89</v>
      </c>
    </row>
    <row r="932" spans="1:15" s="71" customFormat="1" ht="16.5" customHeight="1" outlineLevel="1" x14ac:dyDescent="0.2">
      <c r="A932" s="60" t="s">
        <v>633</v>
      </c>
      <c r="B932" s="109">
        <v>42781</v>
      </c>
      <c r="C932" s="110"/>
      <c r="D932" s="63" t="str">
        <f>VLOOKUP(O932,[6]Consolidado!$B:$E,4,FALSE)</f>
        <v>En Proceso</v>
      </c>
      <c r="E932" s="111" t="s">
        <v>33</v>
      </c>
      <c r="F932" s="112" t="s">
        <v>90</v>
      </c>
      <c r="G932" s="113">
        <v>-5.4</v>
      </c>
      <c r="H932" s="107">
        <v>3.2611291815692511</v>
      </c>
      <c r="I932" s="85">
        <v>-17.610097580473958</v>
      </c>
      <c r="J932" s="114">
        <v>29.556899999999999</v>
      </c>
      <c r="K932" s="85">
        <f t="shared" si="17"/>
        <v>-0.59580326693509666</v>
      </c>
      <c r="L932" s="68" t="str">
        <f>VLOOKUP(O932,[6]Consolidado!$B:$E,2,FALSE)</f>
        <v>Empaque</v>
      </c>
      <c r="M932" s="69" t="str">
        <f>VLOOKUP(O932,[6]Consolidado!$B:$E,3,FALSE)</f>
        <v>Material de empaque pendiente de distribuir</v>
      </c>
      <c r="N932" s="70">
        <f>VLOOKUP(O932,[6]Consolidado!$B:$H,7,FALSE)</f>
        <v>0</v>
      </c>
      <c r="O932" s="110" t="s">
        <v>89</v>
      </c>
    </row>
    <row r="933" spans="1:15" s="71" customFormat="1" ht="16.5" customHeight="1" outlineLevel="1" x14ac:dyDescent="0.2">
      <c r="A933" s="60" t="s">
        <v>633</v>
      </c>
      <c r="B933" s="109">
        <v>42786</v>
      </c>
      <c r="C933" s="110"/>
      <c r="D933" s="63" t="str">
        <f>VLOOKUP(O933,[6]Consolidado!$B:$E,4,FALSE)</f>
        <v>En Proceso</v>
      </c>
      <c r="E933" s="111" t="s">
        <v>33</v>
      </c>
      <c r="F933" s="112" t="s">
        <v>90</v>
      </c>
      <c r="G933" s="113">
        <v>-2.7</v>
      </c>
      <c r="H933" s="107">
        <v>3.2611291815692511</v>
      </c>
      <c r="I933" s="85">
        <v>-8.8050487902369792</v>
      </c>
      <c r="J933" s="114">
        <v>29.556899999999999</v>
      </c>
      <c r="K933" s="85">
        <f t="shared" si="17"/>
        <v>-0.29790163346754833</v>
      </c>
      <c r="L933" s="68" t="str">
        <f>VLOOKUP(O933,[6]Consolidado!$B:$E,2,FALSE)</f>
        <v>Empaque</v>
      </c>
      <c r="M933" s="69" t="str">
        <f>VLOOKUP(O933,[6]Consolidado!$B:$E,3,FALSE)</f>
        <v>Material de empaque pendiente de distribuir</v>
      </c>
      <c r="N933" s="70">
        <f>VLOOKUP(O933,[6]Consolidado!$B:$H,7,FALSE)</f>
        <v>0</v>
      </c>
      <c r="O933" s="110" t="s">
        <v>89</v>
      </c>
    </row>
    <row r="934" spans="1:15" s="71" customFormat="1" ht="16.5" customHeight="1" outlineLevel="1" x14ac:dyDescent="0.2">
      <c r="A934" s="60" t="s">
        <v>633</v>
      </c>
      <c r="B934" s="109">
        <v>42786</v>
      </c>
      <c r="C934" s="110"/>
      <c r="D934" s="63" t="str">
        <f>VLOOKUP(O934,[6]Consolidado!$B:$E,4,FALSE)</f>
        <v>En Proceso</v>
      </c>
      <c r="E934" s="111" t="s">
        <v>33</v>
      </c>
      <c r="F934" s="112" t="s">
        <v>90</v>
      </c>
      <c r="G934" s="113">
        <v>-2.7</v>
      </c>
      <c r="H934" s="107">
        <v>3.2611291815692511</v>
      </c>
      <c r="I934" s="85">
        <v>-8.8050487902369792</v>
      </c>
      <c r="J934" s="114">
        <v>29.556899999999999</v>
      </c>
      <c r="K934" s="85">
        <f t="shared" si="17"/>
        <v>-0.29790163346754833</v>
      </c>
      <c r="L934" s="68" t="str">
        <f>VLOOKUP(O934,[6]Consolidado!$B:$E,2,FALSE)</f>
        <v>Empaque</v>
      </c>
      <c r="M934" s="69" t="str">
        <f>VLOOKUP(O934,[6]Consolidado!$B:$E,3,FALSE)</f>
        <v>Material de empaque pendiente de distribuir</v>
      </c>
      <c r="N934" s="70">
        <f>VLOOKUP(O934,[6]Consolidado!$B:$H,7,FALSE)</f>
        <v>0</v>
      </c>
      <c r="O934" s="110" t="s">
        <v>89</v>
      </c>
    </row>
    <row r="935" spans="1:15" s="71" customFormat="1" ht="16.5" customHeight="1" outlineLevel="1" x14ac:dyDescent="0.2">
      <c r="A935" s="60" t="s">
        <v>633</v>
      </c>
      <c r="B935" s="109">
        <v>42786</v>
      </c>
      <c r="C935" s="110"/>
      <c r="D935" s="63" t="str">
        <f>VLOOKUP(O935,[6]Consolidado!$B:$E,4,FALSE)</f>
        <v>En Proceso</v>
      </c>
      <c r="E935" s="111" t="s">
        <v>33</v>
      </c>
      <c r="F935" s="112" t="s">
        <v>90</v>
      </c>
      <c r="G935" s="113">
        <v>-2.7</v>
      </c>
      <c r="H935" s="107">
        <v>3.2611291815692511</v>
      </c>
      <c r="I935" s="85">
        <v>-8.8050487902369792</v>
      </c>
      <c r="J935" s="114">
        <v>29.556899999999999</v>
      </c>
      <c r="K935" s="85">
        <f t="shared" si="17"/>
        <v>-0.29790163346754833</v>
      </c>
      <c r="L935" s="68" t="str">
        <f>VLOOKUP(O935,[6]Consolidado!$B:$E,2,FALSE)</f>
        <v>Empaque</v>
      </c>
      <c r="M935" s="69" t="str">
        <f>VLOOKUP(O935,[6]Consolidado!$B:$E,3,FALSE)</f>
        <v>Material de empaque pendiente de distribuir</v>
      </c>
      <c r="N935" s="70">
        <f>VLOOKUP(O935,[6]Consolidado!$B:$H,7,FALSE)</f>
        <v>0</v>
      </c>
      <c r="O935" s="110" t="s">
        <v>89</v>
      </c>
    </row>
    <row r="936" spans="1:15" s="71" customFormat="1" ht="16.5" customHeight="1" outlineLevel="1" x14ac:dyDescent="0.2">
      <c r="A936" s="60" t="s">
        <v>633</v>
      </c>
      <c r="B936" s="109">
        <v>42786</v>
      </c>
      <c r="C936" s="110"/>
      <c r="D936" s="63" t="str">
        <f>VLOOKUP(O936,[6]Consolidado!$B:$E,4,FALSE)</f>
        <v>En Proceso</v>
      </c>
      <c r="E936" s="111" t="s">
        <v>33</v>
      </c>
      <c r="F936" s="112" t="s">
        <v>90</v>
      </c>
      <c r="G936" s="113">
        <v>-2.7</v>
      </c>
      <c r="H936" s="107">
        <v>3.2611291815692511</v>
      </c>
      <c r="I936" s="85">
        <v>-8.8050487902369792</v>
      </c>
      <c r="J936" s="114">
        <v>29.556899999999999</v>
      </c>
      <c r="K936" s="85">
        <f t="shared" si="17"/>
        <v>-0.29790163346754833</v>
      </c>
      <c r="L936" s="68" t="str">
        <f>VLOOKUP(O936,[6]Consolidado!$B:$E,2,FALSE)</f>
        <v>Empaque</v>
      </c>
      <c r="M936" s="69" t="str">
        <f>VLOOKUP(O936,[6]Consolidado!$B:$E,3,FALSE)</f>
        <v>Material de empaque pendiente de distribuir</v>
      </c>
      <c r="N936" s="70">
        <f>VLOOKUP(O936,[6]Consolidado!$B:$H,7,FALSE)</f>
        <v>0</v>
      </c>
      <c r="O936" s="110" t="s">
        <v>89</v>
      </c>
    </row>
    <row r="937" spans="1:15" s="71" customFormat="1" ht="16.5" customHeight="1" outlineLevel="1" x14ac:dyDescent="0.2">
      <c r="A937" s="60" t="s">
        <v>633</v>
      </c>
      <c r="B937" s="109">
        <v>42790</v>
      </c>
      <c r="C937" s="110"/>
      <c r="D937" s="63" t="str">
        <f>VLOOKUP(O937,[6]Consolidado!$B:$E,4,FALSE)</f>
        <v>En Proceso</v>
      </c>
      <c r="E937" s="111" t="s">
        <v>33</v>
      </c>
      <c r="F937" s="112" t="s">
        <v>90</v>
      </c>
      <c r="G937" s="113">
        <v>-93.6</v>
      </c>
      <c r="H937" s="107">
        <v>3.2611291815692511</v>
      </c>
      <c r="I937" s="85">
        <v>-305.24169139488191</v>
      </c>
      <c r="J937" s="114">
        <v>29.556899999999999</v>
      </c>
      <c r="K937" s="85">
        <f t="shared" si="17"/>
        <v>-10.327256626875007</v>
      </c>
      <c r="L937" s="68" t="str">
        <f>VLOOKUP(O937,[6]Consolidado!$B:$E,2,FALSE)</f>
        <v>Empaque</v>
      </c>
      <c r="M937" s="69" t="str">
        <f>VLOOKUP(O937,[6]Consolidado!$B:$E,3,FALSE)</f>
        <v>Material de empaque pendiente de distribuir</v>
      </c>
      <c r="N937" s="70">
        <f>VLOOKUP(O937,[6]Consolidado!$B:$H,7,FALSE)</f>
        <v>0</v>
      </c>
      <c r="O937" s="110" t="s">
        <v>89</v>
      </c>
    </row>
    <row r="938" spans="1:15" s="71" customFormat="1" ht="16.5" customHeight="1" outlineLevel="1" x14ac:dyDescent="0.2">
      <c r="A938" s="60" t="s">
        <v>633</v>
      </c>
      <c r="B938" s="109">
        <v>42768</v>
      </c>
      <c r="C938" s="110"/>
      <c r="D938" s="63" t="str">
        <f>VLOOKUP(O938,[6]Consolidado!$B:$E,4,FALSE)</f>
        <v>En Proceso</v>
      </c>
      <c r="E938" s="111" t="s">
        <v>25</v>
      </c>
      <c r="F938" s="112" t="s">
        <v>649</v>
      </c>
      <c r="G938" s="113">
        <v>1</v>
      </c>
      <c r="H938" s="107">
        <v>75.054353666666671</v>
      </c>
      <c r="I938" s="85">
        <v>75.054353666666671</v>
      </c>
      <c r="J938" s="114">
        <v>29.556899999999999</v>
      </c>
      <c r="K938" s="85">
        <f t="shared" si="17"/>
        <v>2.5393175084892756</v>
      </c>
      <c r="L938" s="68" t="str">
        <f>VLOOKUP(O938,[6]Consolidado!$B:$E,2,FALSE)</f>
        <v>Acabado</v>
      </c>
      <c r="M938" s="69" t="str">
        <f>VLOOKUP(O938,[6]Consolidado!$B:$E,3,FALSE)</f>
        <v>Material de acabado pendiente de distribuir</v>
      </c>
      <c r="N938" s="70">
        <f>VLOOKUP(O938,[6]Consolidado!$B:$H,7,FALSE)</f>
        <v>0</v>
      </c>
      <c r="O938" s="110" t="s">
        <v>290</v>
      </c>
    </row>
    <row r="939" spans="1:15" s="71" customFormat="1" ht="16.5" customHeight="1" outlineLevel="1" x14ac:dyDescent="0.2">
      <c r="A939" s="60" t="s">
        <v>633</v>
      </c>
      <c r="B939" s="109">
        <v>42774</v>
      </c>
      <c r="C939" s="110"/>
      <c r="D939" s="63" t="str">
        <f>VLOOKUP(O939,[6]Consolidado!$B:$E,4,FALSE)</f>
        <v>En Proceso</v>
      </c>
      <c r="E939" s="111" t="s">
        <v>25</v>
      </c>
      <c r="F939" s="112" t="s">
        <v>114</v>
      </c>
      <c r="G939" s="113">
        <v>1</v>
      </c>
      <c r="H939" s="107">
        <v>942.3399999999998</v>
      </c>
      <c r="I939" s="85">
        <v>942.3399999999998</v>
      </c>
      <c r="J939" s="114">
        <v>29.556899999999999</v>
      </c>
      <c r="K939" s="85">
        <f t="shared" si="17"/>
        <v>31.882233928456632</v>
      </c>
      <c r="L939" s="68" t="str">
        <f>VLOOKUP(O939,[6]Consolidado!$B:$E,2,FALSE)</f>
        <v>Acabado</v>
      </c>
      <c r="M939" s="69" t="str">
        <f>VLOOKUP(O939,[6]Consolidado!$B:$E,3,FALSE)</f>
        <v>Material de acabado pendiente de distribuir</v>
      </c>
      <c r="N939" s="70">
        <f>VLOOKUP(O939,[6]Consolidado!$B:$H,7,FALSE)</f>
        <v>0</v>
      </c>
      <c r="O939" s="110" t="s">
        <v>290</v>
      </c>
    </row>
    <row r="940" spans="1:15" s="71" customFormat="1" ht="16.5" customHeight="1" outlineLevel="1" x14ac:dyDescent="0.2">
      <c r="A940" s="60" t="s">
        <v>633</v>
      </c>
      <c r="B940" s="109">
        <v>42775</v>
      </c>
      <c r="C940" s="110"/>
      <c r="D940" s="63" t="str">
        <f>VLOOKUP(O940,[6]Consolidado!$B:$E,4,FALSE)</f>
        <v>En Proceso</v>
      </c>
      <c r="E940" s="111" t="s">
        <v>25</v>
      </c>
      <c r="F940" s="112" t="s">
        <v>99</v>
      </c>
      <c r="G940" s="113">
        <v>2</v>
      </c>
      <c r="H940" s="107">
        <v>332.53741935483873</v>
      </c>
      <c r="I940" s="85">
        <v>665.07483870967746</v>
      </c>
      <c r="J940" s="114">
        <v>29.556899999999999</v>
      </c>
      <c r="K940" s="85">
        <f t="shared" si="17"/>
        <v>22.501508571929989</v>
      </c>
      <c r="L940" s="68" t="str">
        <f>VLOOKUP(O940,[6]Consolidado!$B:$E,2,FALSE)</f>
        <v>Acabado</v>
      </c>
      <c r="M940" s="69" t="str">
        <f>VLOOKUP(O940,[6]Consolidado!$B:$E,3,FALSE)</f>
        <v>Material de acabado pendiente de distribuir</v>
      </c>
      <c r="N940" s="70">
        <f>VLOOKUP(O940,[6]Consolidado!$B:$H,7,FALSE)</f>
        <v>0</v>
      </c>
      <c r="O940" s="110" t="s">
        <v>290</v>
      </c>
    </row>
    <row r="941" spans="1:15" s="71" customFormat="1" ht="16.5" customHeight="1" outlineLevel="1" x14ac:dyDescent="0.2">
      <c r="A941" s="60" t="s">
        <v>633</v>
      </c>
      <c r="B941" s="109">
        <v>42779</v>
      </c>
      <c r="C941" s="110"/>
      <c r="D941" s="63" t="str">
        <f>VLOOKUP(O941,[6]Consolidado!$B:$E,4,FALSE)</f>
        <v>En Proceso</v>
      </c>
      <c r="E941" s="111" t="s">
        <v>25</v>
      </c>
      <c r="F941" s="112" t="s">
        <v>193</v>
      </c>
      <c r="G941" s="113">
        <v>1</v>
      </c>
      <c r="H941" s="107">
        <v>755.57</v>
      </c>
      <c r="I941" s="85">
        <v>755.57</v>
      </c>
      <c r="J941" s="114">
        <v>29.556899999999999</v>
      </c>
      <c r="K941" s="85">
        <f t="shared" si="17"/>
        <v>25.563235657325365</v>
      </c>
      <c r="L941" s="68" t="str">
        <f>VLOOKUP(O941,[6]Consolidado!$B:$E,2,FALSE)</f>
        <v>Acabado</v>
      </c>
      <c r="M941" s="69" t="str">
        <f>VLOOKUP(O941,[6]Consolidado!$B:$E,3,FALSE)</f>
        <v>Material de acabado pendiente de distribuir</v>
      </c>
      <c r="N941" s="70">
        <f>VLOOKUP(O941,[6]Consolidado!$B:$H,7,FALSE)</f>
        <v>0</v>
      </c>
      <c r="O941" s="110" t="s">
        <v>290</v>
      </c>
    </row>
    <row r="942" spans="1:15" s="71" customFormat="1" ht="16.5" customHeight="1" outlineLevel="1" x14ac:dyDescent="0.2">
      <c r="A942" s="60" t="s">
        <v>633</v>
      </c>
      <c r="B942" s="109">
        <v>42780</v>
      </c>
      <c r="C942" s="110"/>
      <c r="D942" s="63" t="str">
        <f>VLOOKUP(O942,[6]Consolidado!$B:$E,4,FALSE)</f>
        <v>En Proceso</v>
      </c>
      <c r="E942" s="111" t="s">
        <v>25</v>
      </c>
      <c r="F942" s="112" t="s">
        <v>254</v>
      </c>
      <c r="G942" s="113">
        <v>4</v>
      </c>
      <c r="H942" s="107">
        <v>333.09515079181284</v>
      </c>
      <c r="I942" s="85">
        <v>1332.3806031672514</v>
      </c>
      <c r="J942" s="114">
        <v>29.556899999999999</v>
      </c>
      <c r="K942" s="85">
        <f t="shared" si="17"/>
        <v>45.078496160532787</v>
      </c>
      <c r="L942" s="68" t="str">
        <f>VLOOKUP(O942,[6]Consolidado!$B:$E,2,FALSE)</f>
        <v>Acabado</v>
      </c>
      <c r="M942" s="69" t="str">
        <f>VLOOKUP(O942,[6]Consolidado!$B:$E,3,FALSE)</f>
        <v>Material de acabado pendiente de distribuir</v>
      </c>
      <c r="N942" s="70">
        <f>VLOOKUP(O942,[6]Consolidado!$B:$H,7,FALSE)</f>
        <v>0</v>
      </c>
      <c r="O942" s="110" t="s">
        <v>290</v>
      </c>
    </row>
    <row r="943" spans="1:15" s="71" customFormat="1" ht="16.5" customHeight="1" outlineLevel="1" x14ac:dyDescent="0.2">
      <c r="A943" s="60" t="s">
        <v>633</v>
      </c>
      <c r="B943" s="109">
        <v>42774</v>
      </c>
      <c r="C943" s="110"/>
      <c r="D943" s="63" t="str">
        <f>VLOOKUP(O943,[6]Consolidado!$B:$E,4,FALSE)</f>
        <v>En Proceso</v>
      </c>
      <c r="E943" s="111" t="s">
        <v>25</v>
      </c>
      <c r="F943" s="112" t="s">
        <v>99</v>
      </c>
      <c r="G943" s="113">
        <v>3</v>
      </c>
      <c r="H943" s="107">
        <v>332.53741935483873</v>
      </c>
      <c r="I943" s="85">
        <v>997.61225806451625</v>
      </c>
      <c r="J943" s="114">
        <v>29.556899999999999</v>
      </c>
      <c r="K943" s="85">
        <f t="shared" si="17"/>
        <v>33.752262857894983</v>
      </c>
      <c r="L943" s="68" t="str">
        <f>VLOOKUP(O943,[6]Consolidado!$B:$E,2,FALSE)</f>
        <v>Acabado</v>
      </c>
      <c r="M943" s="69" t="str">
        <f>VLOOKUP(O943,[6]Consolidado!$B:$E,3,FALSE)</f>
        <v>Material de acabado pendiente de distribuir</v>
      </c>
      <c r="N943" s="70">
        <f>VLOOKUP(O943,[6]Consolidado!$B:$H,7,FALSE)</f>
        <v>0</v>
      </c>
      <c r="O943" s="110" t="s">
        <v>290</v>
      </c>
    </row>
    <row r="944" spans="1:15" s="71" customFormat="1" ht="16.5" customHeight="1" outlineLevel="1" x14ac:dyDescent="0.2">
      <c r="A944" s="60" t="s">
        <v>633</v>
      </c>
      <c r="B944" s="109">
        <v>42774</v>
      </c>
      <c r="C944" s="110"/>
      <c r="D944" s="63" t="str">
        <f>VLOOKUP(O944,[6]Consolidado!$B:$E,4,FALSE)</f>
        <v>En Proceso</v>
      </c>
      <c r="E944" s="111" t="s">
        <v>25</v>
      </c>
      <c r="F944" s="112" t="s">
        <v>636</v>
      </c>
      <c r="G944" s="113">
        <v>2</v>
      </c>
      <c r="H944" s="107">
        <v>822.23500000000001</v>
      </c>
      <c r="I944" s="85">
        <v>1644.47</v>
      </c>
      <c r="J944" s="114">
        <v>29.556899999999999</v>
      </c>
      <c r="K944" s="85">
        <f t="shared" si="17"/>
        <v>55.637431530370236</v>
      </c>
      <c r="L944" s="68" t="str">
        <f>VLOOKUP(O944,[6]Consolidado!$B:$E,2,FALSE)</f>
        <v>Acabado</v>
      </c>
      <c r="M944" s="69" t="str">
        <f>VLOOKUP(O944,[6]Consolidado!$B:$E,3,FALSE)</f>
        <v>Material de acabado pendiente de distribuir</v>
      </c>
      <c r="N944" s="70">
        <f>VLOOKUP(O944,[6]Consolidado!$B:$H,7,FALSE)</f>
        <v>0</v>
      </c>
      <c r="O944" s="110" t="s">
        <v>290</v>
      </c>
    </row>
    <row r="945" spans="1:15" s="71" customFormat="1" ht="16.5" customHeight="1" outlineLevel="1" x14ac:dyDescent="0.2">
      <c r="A945" s="60" t="s">
        <v>633</v>
      </c>
      <c r="B945" s="109">
        <v>42781</v>
      </c>
      <c r="C945" s="110"/>
      <c r="D945" s="63" t="str">
        <f>VLOOKUP(O945,[6]Consolidado!$B:$E,4,FALSE)</f>
        <v>En Proceso</v>
      </c>
      <c r="E945" s="111" t="s">
        <v>25</v>
      </c>
      <c r="F945" s="112" t="s">
        <v>615</v>
      </c>
      <c r="G945" s="113">
        <v>1</v>
      </c>
      <c r="H945" s="107">
        <v>947.90142857142848</v>
      </c>
      <c r="I945" s="85">
        <v>947.90142857142848</v>
      </c>
      <c r="J945" s="114">
        <v>29.556899999999999</v>
      </c>
      <c r="K945" s="85">
        <f t="shared" si="17"/>
        <v>32.070394005170655</v>
      </c>
      <c r="L945" s="68" t="str">
        <f>VLOOKUP(O945,[6]Consolidado!$B:$E,2,FALSE)</f>
        <v>Acabado</v>
      </c>
      <c r="M945" s="69" t="str">
        <f>VLOOKUP(O945,[6]Consolidado!$B:$E,3,FALSE)</f>
        <v>Material de acabado pendiente de distribuir</v>
      </c>
      <c r="N945" s="70">
        <f>VLOOKUP(O945,[6]Consolidado!$B:$H,7,FALSE)</f>
        <v>0</v>
      </c>
      <c r="O945" s="110" t="s">
        <v>290</v>
      </c>
    </row>
    <row r="946" spans="1:15" s="71" customFormat="1" ht="16.5" customHeight="1" outlineLevel="1" x14ac:dyDescent="0.2">
      <c r="A946" s="60" t="s">
        <v>633</v>
      </c>
      <c r="B946" s="109">
        <v>42782</v>
      </c>
      <c r="C946" s="110"/>
      <c r="D946" s="63" t="str">
        <f>VLOOKUP(O946,[6]Consolidado!$B:$E,4,FALSE)</f>
        <v>En Proceso</v>
      </c>
      <c r="E946" s="111" t="s">
        <v>25</v>
      </c>
      <c r="F946" s="112" t="s">
        <v>415</v>
      </c>
      <c r="G946" s="113">
        <v>0.5</v>
      </c>
      <c r="H946" s="107">
        <v>659.8071768333333</v>
      </c>
      <c r="I946" s="85">
        <v>329.90358841666665</v>
      </c>
      <c r="J946" s="114">
        <v>29.556899999999999</v>
      </c>
      <c r="K946" s="85">
        <f t="shared" si="17"/>
        <v>11.161643758874126</v>
      </c>
      <c r="L946" s="68" t="str">
        <f>VLOOKUP(O946,[6]Consolidado!$B:$E,2,FALSE)</f>
        <v>Acabado</v>
      </c>
      <c r="M946" s="69" t="str">
        <f>VLOOKUP(O946,[6]Consolidado!$B:$E,3,FALSE)</f>
        <v>Material de acabado pendiente de distribuir</v>
      </c>
      <c r="N946" s="70">
        <f>VLOOKUP(O946,[6]Consolidado!$B:$H,7,FALSE)</f>
        <v>0</v>
      </c>
      <c r="O946" s="110" t="s">
        <v>290</v>
      </c>
    </row>
    <row r="947" spans="1:15" s="71" customFormat="1" ht="16.5" customHeight="1" outlineLevel="1" x14ac:dyDescent="0.2">
      <c r="A947" s="60" t="s">
        <v>633</v>
      </c>
      <c r="B947" s="109">
        <v>42783</v>
      </c>
      <c r="C947" s="110"/>
      <c r="D947" s="63" t="str">
        <f>VLOOKUP(O947,[6]Consolidado!$B:$E,4,FALSE)</f>
        <v>En Proceso</v>
      </c>
      <c r="E947" s="111" t="s">
        <v>25</v>
      </c>
      <c r="F947" s="112" t="s">
        <v>109</v>
      </c>
      <c r="G947" s="113">
        <v>1</v>
      </c>
      <c r="H947" s="107">
        <v>1198.7236014927405</v>
      </c>
      <c r="I947" s="85">
        <v>1198.7236014927405</v>
      </c>
      <c r="J947" s="114">
        <v>29.556899999999999</v>
      </c>
      <c r="K947" s="85">
        <f t="shared" si="17"/>
        <v>40.556472481645251</v>
      </c>
      <c r="L947" s="68" t="str">
        <f>VLOOKUP(O947,[6]Consolidado!$B:$E,2,FALSE)</f>
        <v>Acabado</v>
      </c>
      <c r="M947" s="69" t="str">
        <f>VLOOKUP(O947,[6]Consolidado!$B:$E,3,FALSE)</f>
        <v>Material de acabado pendiente de distribuir</v>
      </c>
      <c r="N947" s="70">
        <f>VLOOKUP(O947,[6]Consolidado!$B:$H,7,FALSE)</f>
        <v>0</v>
      </c>
      <c r="O947" s="110" t="s">
        <v>290</v>
      </c>
    </row>
    <row r="948" spans="1:15" s="71" customFormat="1" ht="16.5" customHeight="1" outlineLevel="1" x14ac:dyDescent="0.2">
      <c r="A948" s="60" t="s">
        <v>633</v>
      </c>
      <c r="B948" s="109">
        <v>42783</v>
      </c>
      <c r="C948" s="110"/>
      <c r="D948" s="63" t="str">
        <f>VLOOKUP(O948,[6]Consolidado!$B:$E,4,FALSE)</f>
        <v>En Proceso</v>
      </c>
      <c r="E948" s="111" t="s">
        <v>25</v>
      </c>
      <c r="F948" s="112" t="s">
        <v>606</v>
      </c>
      <c r="G948" s="113">
        <v>1</v>
      </c>
      <c r="H948" s="107">
        <v>382.4</v>
      </c>
      <c r="I948" s="85">
        <v>382.4</v>
      </c>
      <c r="J948" s="114">
        <v>29.556899999999999</v>
      </c>
      <c r="K948" s="85">
        <f t="shared" si="17"/>
        <v>12.937757342617122</v>
      </c>
      <c r="L948" s="68" t="str">
        <f>VLOOKUP(O948,[6]Consolidado!$B:$E,2,FALSE)</f>
        <v>Acabado</v>
      </c>
      <c r="M948" s="69" t="str">
        <f>VLOOKUP(O948,[6]Consolidado!$B:$E,3,FALSE)</f>
        <v>Material de acabado pendiente de distribuir</v>
      </c>
      <c r="N948" s="70">
        <f>VLOOKUP(O948,[6]Consolidado!$B:$H,7,FALSE)</f>
        <v>0</v>
      </c>
      <c r="O948" s="110" t="s">
        <v>290</v>
      </c>
    </row>
    <row r="949" spans="1:15" s="71" customFormat="1" ht="16.5" customHeight="1" outlineLevel="1" x14ac:dyDescent="0.2">
      <c r="A949" s="60" t="s">
        <v>633</v>
      </c>
      <c r="B949" s="109">
        <v>42784</v>
      </c>
      <c r="C949" s="110"/>
      <c r="D949" s="63" t="str">
        <f>VLOOKUP(O949,[6]Consolidado!$B:$E,4,FALSE)</f>
        <v>En Proceso</v>
      </c>
      <c r="E949" s="111" t="s">
        <v>25</v>
      </c>
      <c r="F949" s="112" t="s">
        <v>133</v>
      </c>
      <c r="G949" s="113">
        <v>1</v>
      </c>
      <c r="H949" s="107">
        <v>10.23468459090909</v>
      </c>
      <c r="I949" s="85">
        <v>10.23468459090909</v>
      </c>
      <c r="J949" s="114">
        <v>29.556899999999999</v>
      </c>
      <c r="K949" s="85">
        <f t="shared" si="17"/>
        <v>0.34627056933944667</v>
      </c>
      <c r="L949" s="68" t="str">
        <f>VLOOKUP(O949,[6]Consolidado!$B:$E,2,FALSE)</f>
        <v>Acabado</v>
      </c>
      <c r="M949" s="69" t="str">
        <f>VLOOKUP(O949,[6]Consolidado!$B:$E,3,FALSE)</f>
        <v>Material de acabado pendiente de distribuir</v>
      </c>
      <c r="N949" s="70">
        <f>VLOOKUP(O949,[6]Consolidado!$B:$H,7,FALSE)</f>
        <v>0</v>
      </c>
      <c r="O949" s="110" t="s">
        <v>290</v>
      </c>
    </row>
    <row r="950" spans="1:15" s="71" customFormat="1" ht="16.5" customHeight="1" outlineLevel="1" x14ac:dyDescent="0.2">
      <c r="A950" s="60" t="s">
        <v>633</v>
      </c>
      <c r="B950" s="109">
        <v>42787</v>
      </c>
      <c r="C950" s="110"/>
      <c r="D950" s="63" t="str">
        <f>VLOOKUP(O950,[6]Consolidado!$B:$E,4,FALSE)</f>
        <v>En Proceso</v>
      </c>
      <c r="E950" s="111" t="s">
        <v>25</v>
      </c>
      <c r="F950" s="112" t="s">
        <v>201</v>
      </c>
      <c r="G950" s="113">
        <v>1</v>
      </c>
      <c r="H950" s="107">
        <v>854.43999999999994</v>
      </c>
      <c r="I950" s="85">
        <v>854.43999999999994</v>
      </c>
      <c r="J950" s="114">
        <v>29.556899999999999</v>
      </c>
      <c r="K950" s="85">
        <f t="shared" si="17"/>
        <v>28.908309058121791</v>
      </c>
      <c r="L950" s="68" t="str">
        <f>VLOOKUP(O950,[6]Consolidado!$B:$E,2,FALSE)</f>
        <v>Acabado</v>
      </c>
      <c r="M950" s="69" t="str">
        <f>VLOOKUP(O950,[6]Consolidado!$B:$E,3,FALSE)</f>
        <v>Material de acabado pendiente de distribuir</v>
      </c>
      <c r="N950" s="70">
        <f>VLOOKUP(O950,[6]Consolidado!$B:$H,7,FALSE)</f>
        <v>0</v>
      </c>
      <c r="O950" s="110" t="s">
        <v>290</v>
      </c>
    </row>
    <row r="951" spans="1:15" s="71" customFormat="1" ht="16.5" customHeight="1" outlineLevel="1" x14ac:dyDescent="0.2">
      <c r="A951" s="60" t="s">
        <v>633</v>
      </c>
      <c r="B951" s="109">
        <v>42788</v>
      </c>
      <c r="C951" s="110"/>
      <c r="D951" s="63" t="str">
        <f>VLOOKUP(O951,[6]Consolidado!$B:$E,4,FALSE)</f>
        <v>En Proceso</v>
      </c>
      <c r="E951" s="111" t="s">
        <v>25</v>
      </c>
      <c r="F951" s="112" t="s">
        <v>254</v>
      </c>
      <c r="G951" s="113">
        <v>7</v>
      </c>
      <c r="H951" s="107">
        <v>333.09515079181284</v>
      </c>
      <c r="I951" s="85">
        <v>2331.6660555426897</v>
      </c>
      <c r="J951" s="114">
        <v>29.556899999999999</v>
      </c>
      <c r="K951" s="85">
        <f t="shared" si="17"/>
        <v>78.887368280932364</v>
      </c>
      <c r="L951" s="68" t="str">
        <f>VLOOKUP(O951,[6]Consolidado!$B:$E,2,FALSE)</f>
        <v>Acabado</v>
      </c>
      <c r="M951" s="69" t="str">
        <f>VLOOKUP(O951,[6]Consolidado!$B:$E,3,FALSE)</f>
        <v>Material de acabado pendiente de distribuir</v>
      </c>
      <c r="N951" s="70">
        <f>VLOOKUP(O951,[6]Consolidado!$B:$H,7,FALSE)</f>
        <v>0</v>
      </c>
      <c r="O951" s="110" t="s">
        <v>290</v>
      </c>
    </row>
    <row r="952" spans="1:15" s="71" customFormat="1" ht="16.5" customHeight="1" outlineLevel="1" x14ac:dyDescent="0.2">
      <c r="A952" s="60" t="s">
        <v>633</v>
      </c>
      <c r="B952" s="109">
        <v>42788</v>
      </c>
      <c r="C952" s="110"/>
      <c r="D952" s="63" t="str">
        <f>VLOOKUP(O952,[6]Consolidado!$B:$E,4,FALSE)</f>
        <v>En Proceso</v>
      </c>
      <c r="E952" s="111" t="s">
        <v>25</v>
      </c>
      <c r="F952" s="112" t="s">
        <v>108</v>
      </c>
      <c r="G952" s="113">
        <v>3</v>
      </c>
      <c r="H952" s="107">
        <v>786.43809534108379</v>
      </c>
      <c r="I952" s="85">
        <v>2359.3142860232515</v>
      </c>
      <c r="J952" s="114">
        <v>29.556899999999999</v>
      </c>
      <c r="K952" s="85">
        <f t="shared" si="17"/>
        <v>79.822792174526143</v>
      </c>
      <c r="L952" s="68" t="str">
        <f>VLOOKUP(O952,[6]Consolidado!$B:$E,2,FALSE)</f>
        <v>Acabado</v>
      </c>
      <c r="M952" s="69" t="str">
        <f>VLOOKUP(O952,[6]Consolidado!$B:$E,3,FALSE)</f>
        <v>Material de acabado pendiente de distribuir</v>
      </c>
      <c r="N952" s="70">
        <f>VLOOKUP(O952,[6]Consolidado!$B:$H,7,FALSE)</f>
        <v>0</v>
      </c>
      <c r="O952" s="110" t="s">
        <v>290</v>
      </c>
    </row>
    <row r="953" spans="1:15" s="71" customFormat="1" ht="16.5" customHeight="1" outlineLevel="1" x14ac:dyDescent="0.2">
      <c r="A953" s="60" t="s">
        <v>633</v>
      </c>
      <c r="B953" s="109">
        <v>42788</v>
      </c>
      <c r="C953" s="110"/>
      <c r="D953" s="63" t="str">
        <f>VLOOKUP(O953,[6]Consolidado!$B:$E,4,FALSE)</f>
        <v>En Proceso</v>
      </c>
      <c r="E953" s="111" t="s">
        <v>25</v>
      </c>
      <c r="F953" s="112" t="s">
        <v>109</v>
      </c>
      <c r="G953" s="113">
        <v>3</v>
      </c>
      <c r="H953" s="107">
        <v>1198.7236014927405</v>
      </c>
      <c r="I953" s="85">
        <v>3596.1708044782217</v>
      </c>
      <c r="J953" s="114">
        <v>29.556899999999999</v>
      </c>
      <c r="K953" s="85">
        <f t="shared" si="17"/>
        <v>121.66941744493576</v>
      </c>
      <c r="L953" s="68" t="str">
        <f>VLOOKUP(O953,[6]Consolidado!$B:$E,2,FALSE)</f>
        <v>Acabado</v>
      </c>
      <c r="M953" s="69" t="str">
        <f>VLOOKUP(O953,[6]Consolidado!$B:$E,3,FALSE)</f>
        <v>Material de acabado pendiente de distribuir</v>
      </c>
      <c r="N953" s="70">
        <f>VLOOKUP(O953,[6]Consolidado!$B:$H,7,FALSE)</f>
        <v>0</v>
      </c>
      <c r="O953" s="110" t="s">
        <v>290</v>
      </c>
    </row>
    <row r="954" spans="1:15" s="71" customFormat="1" ht="16.5" customHeight="1" outlineLevel="1" x14ac:dyDescent="0.2">
      <c r="A954" s="60" t="s">
        <v>633</v>
      </c>
      <c r="B954" s="109">
        <v>42788</v>
      </c>
      <c r="C954" s="110"/>
      <c r="D954" s="63" t="str">
        <f>VLOOKUP(O954,[6]Consolidado!$B:$E,4,FALSE)</f>
        <v>En Proceso</v>
      </c>
      <c r="E954" s="111" t="s">
        <v>25</v>
      </c>
      <c r="F954" s="112" t="s">
        <v>110</v>
      </c>
      <c r="G954" s="113">
        <v>4</v>
      </c>
      <c r="H954" s="107">
        <v>1315.93</v>
      </c>
      <c r="I954" s="85">
        <v>5263.72</v>
      </c>
      <c r="J954" s="114">
        <v>29.556899999999999</v>
      </c>
      <c r="K954" s="85">
        <f t="shared" si="17"/>
        <v>178.0876884923656</v>
      </c>
      <c r="L954" s="68" t="str">
        <f>VLOOKUP(O954,[6]Consolidado!$B:$E,2,FALSE)</f>
        <v>Acabado</v>
      </c>
      <c r="M954" s="69" t="str">
        <f>VLOOKUP(O954,[6]Consolidado!$B:$E,3,FALSE)</f>
        <v>Material de acabado pendiente de distribuir</v>
      </c>
      <c r="N954" s="70">
        <f>VLOOKUP(O954,[6]Consolidado!$B:$H,7,FALSE)</f>
        <v>0</v>
      </c>
      <c r="O954" s="110" t="s">
        <v>290</v>
      </c>
    </row>
    <row r="955" spans="1:15" s="71" customFormat="1" ht="16.5" customHeight="1" outlineLevel="1" x14ac:dyDescent="0.2">
      <c r="A955" s="60" t="s">
        <v>633</v>
      </c>
      <c r="B955" s="109">
        <v>42788</v>
      </c>
      <c r="C955" s="110"/>
      <c r="D955" s="63" t="str">
        <f>VLOOKUP(O955,[6]Consolidado!$B:$E,4,FALSE)</f>
        <v>En Proceso</v>
      </c>
      <c r="E955" s="111" t="s">
        <v>25</v>
      </c>
      <c r="F955" s="112" t="s">
        <v>119</v>
      </c>
      <c r="G955" s="113">
        <v>4</v>
      </c>
      <c r="H955" s="107">
        <v>619.4</v>
      </c>
      <c r="I955" s="85">
        <v>2477.6</v>
      </c>
      <c r="J955" s="114">
        <v>29.556899999999999</v>
      </c>
      <c r="K955" s="85">
        <f t="shared" si="17"/>
        <v>83.824758347458626</v>
      </c>
      <c r="L955" s="68" t="str">
        <f>VLOOKUP(O955,[6]Consolidado!$B:$E,2,FALSE)</f>
        <v>Acabado</v>
      </c>
      <c r="M955" s="69" t="str">
        <f>VLOOKUP(O955,[6]Consolidado!$B:$E,3,FALSE)</f>
        <v>Material de acabado pendiente de distribuir</v>
      </c>
      <c r="N955" s="70">
        <f>VLOOKUP(O955,[6]Consolidado!$B:$H,7,FALSE)</f>
        <v>0</v>
      </c>
      <c r="O955" s="110" t="s">
        <v>290</v>
      </c>
    </row>
    <row r="956" spans="1:15" s="71" customFormat="1" ht="16.5" customHeight="1" outlineLevel="1" x14ac:dyDescent="0.2">
      <c r="A956" s="60" t="s">
        <v>633</v>
      </c>
      <c r="B956" s="109">
        <v>42794</v>
      </c>
      <c r="C956" s="110"/>
      <c r="D956" s="63" t="str">
        <f>VLOOKUP(O956,[6]Consolidado!$B:$E,4,FALSE)</f>
        <v>En Proceso</v>
      </c>
      <c r="E956" s="111" t="s">
        <v>25</v>
      </c>
      <c r="F956" s="112" t="s">
        <v>254</v>
      </c>
      <c r="G956" s="113">
        <v>3</v>
      </c>
      <c r="H956" s="107">
        <v>333.09515079181284</v>
      </c>
      <c r="I956" s="85">
        <v>999.28545237543858</v>
      </c>
      <c r="J956" s="114">
        <v>29.556899999999999</v>
      </c>
      <c r="K956" s="85">
        <f t="shared" si="17"/>
        <v>33.808872120399592</v>
      </c>
      <c r="L956" s="68" t="str">
        <f>VLOOKUP(O956,[6]Consolidado!$B:$E,2,FALSE)</f>
        <v>Acabado</v>
      </c>
      <c r="M956" s="69" t="str">
        <f>VLOOKUP(O956,[6]Consolidado!$B:$E,3,FALSE)</f>
        <v>Material de acabado pendiente de distribuir</v>
      </c>
      <c r="N956" s="70">
        <f>VLOOKUP(O956,[6]Consolidado!$B:$H,7,FALSE)</f>
        <v>0</v>
      </c>
      <c r="O956" s="110" t="s">
        <v>290</v>
      </c>
    </row>
    <row r="957" spans="1:15" s="71" customFormat="1" ht="16.5" customHeight="1" outlineLevel="1" x14ac:dyDescent="0.2">
      <c r="A957" s="60" t="s">
        <v>633</v>
      </c>
      <c r="B957" s="109">
        <v>42767</v>
      </c>
      <c r="C957" s="110"/>
      <c r="D957" s="63" t="str">
        <f>VLOOKUP(O957,[6]Consolidado!$B:$E,4,FALSE)</f>
        <v>En Proceso</v>
      </c>
      <c r="E957" s="111" t="s">
        <v>25</v>
      </c>
      <c r="F957" s="112" t="s">
        <v>114</v>
      </c>
      <c r="G957" s="113">
        <v>-1.4375</v>
      </c>
      <c r="H957" s="107">
        <v>942.3399999999998</v>
      </c>
      <c r="I957" s="85">
        <v>-1354.6137499999998</v>
      </c>
      <c r="J957" s="114">
        <v>29.556899999999999</v>
      </c>
      <c r="K957" s="85">
        <f t="shared" si="17"/>
        <v>-45.830711272156414</v>
      </c>
      <c r="L957" s="68" t="str">
        <f>VLOOKUP(O957,[6]Consolidado!$B:$E,2,FALSE)</f>
        <v>Acabado</v>
      </c>
      <c r="M957" s="69" t="str">
        <f>VLOOKUP(O957,[6]Consolidado!$B:$E,3,FALSE)</f>
        <v>Material de acabado pendiente de distribuir</v>
      </c>
      <c r="N957" s="70">
        <f>VLOOKUP(O957,[6]Consolidado!$B:$H,7,FALSE)</f>
        <v>0</v>
      </c>
      <c r="O957" s="110" t="s">
        <v>290</v>
      </c>
    </row>
    <row r="958" spans="1:15" s="71" customFormat="1" ht="16.5" customHeight="1" outlineLevel="1" x14ac:dyDescent="0.2">
      <c r="A958" s="60" t="s">
        <v>633</v>
      </c>
      <c r="B958" s="109">
        <v>42767</v>
      </c>
      <c r="C958" s="110"/>
      <c r="D958" s="63" t="str">
        <f>VLOOKUP(O958,[6]Consolidado!$B:$E,4,FALSE)</f>
        <v>En Proceso</v>
      </c>
      <c r="E958" s="111" t="s">
        <v>25</v>
      </c>
      <c r="F958" s="112" t="s">
        <v>99</v>
      </c>
      <c r="G958" s="113">
        <v>-1.4375</v>
      </c>
      <c r="H958" s="107">
        <v>332.53741935483873</v>
      </c>
      <c r="I958" s="85">
        <v>-478.02254032258065</v>
      </c>
      <c r="J958" s="114">
        <v>29.556899999999999</v>
      </c>
      <c r="K958" s="85">
        <f t="shared" ref="K958:K1021" si="18">IFERROR(I958/J958,0)</f>
        <v>-16.172959286074679</v>
      </c>
      <c r="L958" s="68" t="str">
        <f>VLOOKUP(O958,[6]Consolidado!$B:$E,2,FALSE)</f>
        <v>Acabado</v>
      </c>
      <c r="M958" s="69" t="str">
        <f>VLOOKUP(O958,[6]Consolidado!$B:$E,3,FALSE)</f>
        <v>Material de acabado pendiente de distribuir</v>
      </c>
      <c r="N958" s="70">
        <f>VLOOKUP(O958,[6]Consolidado!$B:$H,7,FALSE)</f>
        <v>0</v>
      </c>
      <c r="O958" s="110" t="s">
        <v>290</v>
      </c>
    </row>
    <row r="959" spans="1:15" s="71" customFormat="1" ht="16.5" customHeight="1" outlineLevel="1" x14ac:dyDescent="0.2">
      <c r="A959" s="60" t="s">
        <v>633</v>
      </c>
      <c r="B959" s="109">
        <v>42767</v>
      </c>
      <c r="C959" s="110"/>
      <c r="D959" s="63" t="str">
        <f>VLOOKUP(O959,[6]Consolidado!$B:$E,4,FALSE)</f>
        <v>En Proceso</v>
      </c>
      <c r="E959" s="111" t="s">
        <v>25</v>
      </c>
      <c r="F959" s="112" t="s">
        <v>114</v>
      </c>
      <c r="G959" s="113">
        <v>-2.5625</v>
      </c>
      <c r="H959" s="107">
        <v>942.3399999999998</v>
      </c>
      <c r="I959" s="85">
        <v>-2414.7462499999997</v>
      </c>
      <c r="J959" s="114">
        <v>29.556899999999999</v>
      </c>
      <c r="K959" s="85">
        <f t="shared" si="18"/>
        <v>-81.698224441670121</v>
      </c>
      <c r="L959" s="68" t="str">
        <f>VLOOKUP(O959,[6]Consolidado!$B:$E,2,FALSE)</f>
        <v>Acabado</v>
      </c>
      <c r="M959" s="69" t="str">
        <f>VLOOKUP(O959,[6]Consolidado!$B:$E,3,FALSE)</f>
        <v>Material de acabado pendiente de distribuir</v>
      </c>
      <c r="N959" s="70">
        <f>VLOOKUP(O959,[6]Consolidado!$B:$H,7,FALSE)</f>
        <v>0</v>
      </c>
      <c r="O959" s="110" t="s">
        <v>290</v>
      </c>
    </row>
    <row r="960" spans="1:15" s="71" customFormat="1" ht="16.5" customHeight="1" outlineLevel="1" x14ac:dyDescent="0.2">
      <c r="A960" s="60" t="s">
        <v>633</v>
      </c>
      <c r="B960" s="109">
        <v>42767</v>
      </c>
      <c r="C960" s="110"/>
      <c r="D960" s="63" t="str">
        <f>VLOOKUP(O960,[6]Consolidado!$B:$E,4,FALSE)</f>
        <v>En Proceso</v>
      </c>
      <c r="E960" s="111" t="s">
        <v>25</v>
      </c>
      <c r="F960" s="112" t="s">
        <v>99</v>
      </c>
      <c r="G960" s="113">
        <v>-2.5625</v>
      </c>
      <c r="H960" s="107">
        <v>332.53741935483873</v>
      </c>
      <c r="I960" s="85">
        <v>-852.12713709677428</v>
      </c>
      <c r="J960" s="114">
        <v>29.556899999999999</v>
      </c>
      <c r="K960" s="85">
        <f t="shared" si="18"/>
        <v>-28.830057857785299</v>
      </c>
      <c r="L960" s="68" t="str">
        <f>VLOOKUP(O960,[6]Consolidado!$B:$E,2,FALSE)</f>
        <v>Acabado</v>
      </c>
      <c r="M960" s="69" t="str">
        <f>VLOOKUP(O960,[6]Consolidado!$B:$E,3,FALSE)</f>
        <v>Material de acabado pendiente de distribuir</v>
      </c>
      <c r="N960" s="70">
        <f>VLOOKUP(O960,[6]Consolidado!$B:$H,7,FALSE)</f>
        <v>0</v>
      </c>
      <c r="O960" s="110" t="s">
        <v>290</v>
      </c>
    </row>
    <row r="961" spans="1:15" s="71" customFormat="1" ht="16.5" customHeight="1" outlineLevel="1" x14ac:dyDescent="0.2">
      <c r="A961" s="60" t="s">
        <v>633</v>
      </c>
      <c r="B961" s="109">
        <v>42767</v>
      </c>
      <c r="C961" s="110"/>
      <c r="D961" s="63" t="str">
        <f>VLOOKUP(O961,[6]Consolidado!$B:$E,4,FALSE)</f>
        <v>En Proceso</v>
      </c>
      <c r="E961" s="111" t="s">
        <v>25</v>
      </c>
      <c r="F961" s="112" t="s">
        <v>114</v>
      </c>
      <c r="G961" s="113">
        <v>-1</v>
      </c>
      <c r="H961" s="107">
        <v>942.3399999999998</v>
      </c>
      <c r="I961" s="85">
        <v>-942.3399999999998</v>
      </c>
      <c r="J961" s="114">
        <v>29.556899999999999</v>
      </c>
      <c r="K961" s="85">
        <f t="shared" si="18"/>
        <v>-31.882233928456632</v>
      </c>
      <c r="L961" s="68" t="str">
        <f>VLOOKUP(O961,[6]Consolidado!$B:$E,2,FALSE)</f>
        <v>Acabado</v>
      </c>
      <c r="M961" s="69" t="str">
        <f>VLOOKUP(O961,[6]Consolidado!$B:$E,3,FALSE)</f>
        <v>Material de acabado pendiente de distribuir</v>
      </c>
      <c r="N961" s="70">
        <f>VLOOKUP(O961,[6]Consolidado!$B:$H,7,FALSE)</f>
        <v>0</v>
      </c>
      <c r="O961" s="110" t="s">
        <v>290</v>
      </c>
    </row>
    <row r="962" spans="1:15" s="71" customFormat="1" ht="16.5" customHeight="1" outlineLevel="1" x14ac:dyDescent="0.2">
      <c r="A962" s="60" t="s">
        <v>633</v>
      </c>
      <c r="B962" s="109">
        <v>42767</v>
      </c>
      <c r="C962" s="110"/>
      <c r="D962" s="63" t="str">
        <f>VLOOKUP(O962,[6]Consolidado!$B:$E,4,FALSE)</f>
        <v>En Proceso</v>
      </c>
      <c r="E962" s="111" t="s">
        <v>25</v>
      </c>
      <c r="F962" s="112" t="s">
        <v>99</v>
      </c>
      <c r="G962" s="113">
        <v>-2</v>
      </c>
      <c r="H962" s="107">
        <v>332.53741935483873</v>
      </c>
      <c r="I962" s="85">
        <v>-665.07483870967746</v>
      </c>
      <c r="J962" s="114">
        <v>29.556899999999999</v>
      </c>
      <c r="K962" s="85">
        <f t="shared" si="18"/>
        <v>-22.501508571929989</v>
      </c>
      <c r="L962" s="68" t="str">
        <f>VLOOKUP(O962,[6]Consolidado!$B:$E,2,FALSE)</f>
        <v>Acabado</v>
      </c>
      <c r="M962" s="69" t="str">
        <f>VLOOKUP(O962,[6]Consolidado!$B:$E,3,FALSE)</f>
        <v>Material de acabado pendiente de distribuir</v>
      </c>
      <c r="N962" s="70">
        <f>VLOOKUP(O962,[6]Consolidado!$B:$H,7,FALSE)</f>
        <v>0</v>
      </c>
      <c r="O962" s="110" t="s">
        <v>290</v>
      </c>
    </row>
    <row r="963" spans="1:15" s="71" customFormat="1" ht="16.5" customHeight="1" outlineLevel="1" x14ac:dyDescent="0.2">
      <c r="A963" s="60" t="s">
        <v>633</v>
      </c>
      <c r="B963" s="109">
        <v>42767</v>
      </c>
      <c r="C963" s="110"/>
      <c r="D963" s="63" t="str">
        <f>VLOOKUP(O963,[6]Consolidado!$B:$E,4,FALSE)</f>
        <v>En Proceso</v>
      </c>
      <c r="E963" s="111" t="s">
        <v>25</v>
      </c>
      <c r="F963" s="112" t="s">
        <v>441</v>
      </c>
      <c r="G963" s="113">
        <v>-2</v>
      </c>
      <c r="H963" s="107">
        <v>888.9</v>
      </c>
      <c r="I963" s="85">
        <v>-1777.8</v>
      </c>
      <c r="J963" s="114">
        <v>29.556899999999999</v>
      </c>
      <c r="K963" s="85">
        <f t="shared" si="18"/>
        <v>-60.148391746089743</v>
      </c>
      <c r="L963" s="68" t="str">
        <f>VLOOKUP(O963,[6]Consolidado!$B:$E,2,FALSE)</f>
        <v>Acabado</v>
      </c>
      <c r="M963" s="69" t="str">
        <f>VLOOKUP(O963,[6]Consolidado!$B:$E,3,FALSE)</f>
        <v>Material de acabado pendiente de distribuir</v>
      </c>
      <c r="N963" s="70">
        <f>VLOOKUP(O963,[6]Consolidado!$B:$H,7,FALSE)</f>
        <v>0</v>
      </c>
      <c r="O963" s="110" t="s">
        <v>290</v>
      </c>
    </row>
    <row r="964" spans="1:15" s="71" customFormat="1" ht="16.5" customHeight="1" outlineLevel="1" x14ac:dyDescent="0.2">
      <c r="A964" s="60" t="s">
        <v>633</v>
      </c>
      <c r="B964" s="109">
        <v>42767</v>
      </c>
      <c r="C964" s="110"/>
      <c r="D964" s="63" t="str">
        <f>VLOOKUP(O964,[6]Consolidado!$B:$E,4,FALSE)</f>
        <v>En Proceso</v>
      </c>
      <c r="E964" s="111" t="s">
        <v>25</v>
      </c>
      <c r="F964" s="112" t="s">
        <v>615</v>
      </c>
      <c r="G964" s="113">
        <v>-1.5</v>
      </c>
      <c r="H964" s="107">
        <v>947.90142857142848</v>
      </c>
      <c r="I964" s="85">
        <v>-1421.8521428571428</v>
      </c>
      <c r="J964" s="114">
        <v>29.556899999999999</v>
      </c>
      <c r="K964" s="85">
        <f t="shared" si="18"/>
        <v>-48.105591007755983</v>
      </c>
      <c r="L964" s="68" t="str">
        <f>VLOOKUP(O964,[6]Consolidado!$B:$E,2,FALSE)</f>
        <v>Acabado</v>
      </c>
      <c r="M964" s="69" t="str">
        <f>VLOOKUP(O964,[6]Consolidado!$B:$E,3,FALSE)</f>
        <v>Material de acabado pendiente de distribuir</v>
      </c>
      <c r="N964" s="70">
        <f>VLOOKUP(O964,[6]Consolidado!$B:$H,7,FALSE)</f>
        <v>0</v>
      </c>
      <c r="O964" s="110" t="s">
        <v>290</v>
      </c>
    </row>
    <row r="965" spans="1:15" s="71" customFormat="1" ht="16.5" customHeight="1" outlineLevel="1" x14ac:dyDescent="0.2">
      <c r="A965" s="60" t="s">
        <v>633</v>
      </c>
      <c r="B965" s="109">
        <v>42767</v>
      </c>
      <c r="C965" s="110"/>
      <c r="D965" s="63" t="str">
        <f>VLOOKUP(O965,[6]Consolidado!$B:$E,4,FALSE)</f>
        <v>En Proceso</v>
      </c>
      <c r="E965" s="111" t="s">
        <v>25</v>
      </c>
      <c r="F965" s="112" t="s">
        <v>119</v>
      </c>
      <c r="G965" s="113">
        <v>-1</v>
      </c>
      <c r="H965" s="107">
        <v>619.4</v>
      </c>
      <c r="I965" s="85">
        <v>-619.4</v>
      </c>
      <c r="J965" s="114">
        <v>29.556899999999999</v>
      </c>
      <c r="K965" s="85">
        <f t="shared" si="18"/>
        <v>-20.956189586864657</v>
      </c>
      <c r="L965" s="68" t="str">
        <f>VLOOKUP(O965,[6]Consolidado!$B:$E,2,FALSE)</f>
        <v>Acabado</v>
      </c>
      <c r="M965" s="69" t="str">
        <f>VLOOKUP(O965,[6]Consolidado!$B:$E,3,FALSE)</f>
        <v>Material de acabado pendiente de distribuir</v>
      </c>
      <c r="N965" s="70">
        <f>VLOOKUP(O965,[6]Consolidado!$B:$H,7,FALSE)</f>
        <v>0</v>
      </c>
      <c r="O965" s="110" t="s">
        <v>290</v>
      </c>
    </row>
    <row r="966" spans="1:15" s="71" customFormat="1" ht="16.5" customHeight="1" outlineLevel="1" x14ac:dyDescent="0.2">
      <c r="A966" s="60" t="s">
        <v>633</v>
      </c>
      <c r="B966" s="109">
        <v>42767</v>
      </c>
      <c r="C966" s="110"/>
      <c r="D966" s="63" t="str">
        <f>VLOOKUP(O966,[6]Consolidado!$B:$E,4,FALSE)</f>
        <v>En Proceso</v>
      </c>
      <c r="E966" s="111" t="s">
        <v>25</v>
      </c>
      <c r="F966" s="112" t="s">
        <v>110</v>
      </c>
      <c r="G966" s="113">
        <v>-1</v>
      </c>
      <c r="H966" s="107">
        <v>1315.93</v>
      </c>
      <c r="I966" s="85">
        <v>-1315.93</v>
      </c>
      <c r="J966" s="114">
        <v>29.556899999999999</v>
      </c>
      <c r="K966" s="85">
        <f t="shared" si="18"/>
        <v>-44.5219221230914</v>
      </c>
      <c r="L966" s="68" t="str">
        <f>VLOOKUP(O966,[6]Consolidado!$B:$E,2,FALSE)</f>
        <v>Acabado</v>
      </c>
      <c r="M966" s="69" t="str">
        <f>VLOOKUP(O966,[6]Consolidado!$B:$E,3,FALSE)</f>
        <v>Material de acabado pendiente de distribuir</v>
      </c>
      <c r="N966" s="70">
        <f>VLOOKUP(O966,[6]Consolidado!$B:$H,7,FALSE)</f>
        <v>0</v>
      </c>
      <c r="O966" s="110" t="s">
        <v>290</v>
      </c>
    </row>
    <row r="967" spans="1:15" s="71" customFormat="1" ht="16.5" customHeight="1" outlineLevel="1" x14ac:dyDescent="0.2">
      <c r="A967" s="60" t="s">
        <v>633</v>
      </c>
      <c r="B967" s="109">
        <v>42767</v>
      </c>
      <c r="C967" s="110"/>
      <c r="D967" s="63" t="str">
        <f>VLOOKUP(O967,[6]Consolidado!$B:$E,4,FALSE)</f>
        <v>En Proceso</v>
      </c>
      <c r="E967" s="111" t="s">
        <v>25</v>
      </c>
      <c r="F967" s="112" t="s">
        <v>108</v>
      </c>
      <c r="G967" s="113">
        <v>-1</v>
      </c>
      <c r="H967" s="107">
        <v>786.43809534108379</v>
      </c>
      <c r="I967" s="85">
        <v>-786.43809534108379</v>
      </c>
      <c r="J967" s="114">
        <v>29.556899999999999</v>
      </c>
      <c r="K967" s="85">
        <f t="shared" si="18"/>
        <v>-26.607597391508712</v>
      </c>
      <c r="L967" s="68" t="str">
        <f>VLOOKUP(O967,[6]Consolidado!$B:$E,2,FALSE)</f>
        <v>Acabado</v>
      </c>
      <c r="M967" s="69" t="str">
        <f>VLOOKUP(O967,[6]Consolidado!$B:$E,3,FALSE)</f>
        <v>Material de acabado pendiente de distribuir</v>
      </c>
      <c r="N967" s="70">
        <f>VLOOKUP(O967,[6]Consolidado!$B:$H,7,FALSE)</f>
        <v>0</v>
      </c>
      <c r="O967" s="110" t="s">
        <v>290</v>
      </c>
    </row>
    <row r="968" spans="1:15" s="71" customFormat="1" ht="16.5" customHeight="1" outlineLevel="1" x14ac:dyDescent="0.2">
      <c r="A968" s="60" t="s">
        <v>633</v>
      </c>
      <c r="B968" s="109">
        <v>42767</v>
      </c>
      <c r="C968" s="110"/>
      <c r="D968" s="63" t="str">
        <f>VLOOKUP(O968,[6]Consolidado!$B:$E,4,FALSE)</f>
        <v>En Proceso</v>
      </c>
      <c r="E968" s="111" t="s">
        <v>25</v>
      </c>
      <c r="F968" s="112" t="s">
        <v>128</v>
      </c>
      <c r="G968" s="113">
        <v>-1.25</v>
      </c>
      <c r="H968" s="107">
        <v>719.3036127057627</v>
      </c>
      <c r="I968" s="85">
        <v>-899.12951588220335</v>
      </c>
      <c r="J968" s="114">
        <v>29.556899999999999</v>
      </c>
      <c r="K968" s="85">
        <f t="shared" si="18"/>
        <v>-30.420291569217454</v>
      </c>
      <c r="L968" s="68" t="str">
        <f>VLOOKUP(O968,[6]Consolidado!$B:$E,2,FALSE)</f>
        <v>Acabado</v>
      </c>
      <c r="M968" s="69" t="str">
        <f>VLOOKUP(O968,[6]Consolidado!$B:$E,3,FALSE)</f>
        <v>Material de acabado pendiente de distribuir</v>
      </c>
      <c r="N968" s="70">
        <f>VLOOKUP(O968,[6]Consolidado!$B:$H,7,FALSE)</f>
        <v>0</v>
      </c>
      <c r="O968" s="110" t="s">
        <v>290</v>
      </c>
    </row>
    <row r="969" spans="1:15" s="71" customFormat="1" ht="16.5" customHeight="1" outlineLevel="1" x14ac:dyDescent="0.2">
      <c r="A969" s="60" t="s">
        <v>633</v>
      </c>
      <c r="B969" s="109">
        <v>42767</v>
      </c>
      <c r="C969" s="110"/>
      <c r="D969" s="63" t="str">
        <f>VLOOKUP(O969,[6]Consolidado!$B:$E,4,FALSE)</f>
        <v>En Proceso</v>
      </c>
      <c r="E969" s="111" t="s">
        <v>25</v>
      </c>
      <c r="F969" s="112" t="s">
        <v>138</v>
      </c>
      <c r="G969" s="113">
        <v>-0.625</v>
      </c>
      <c r="H969" s="107">
        <v>487.54177913928567</v>
      </c>
      <c r="I969" s="85">
        <v>-304.71361196205356</v>
      </c>
      <c r="J969" s="114">
        <v>29.556899999999999</v>
      </c>
      <c r="K969" s="85">
        <f t="shared" si="18"/>
        <v>-10.309390090369883</v>
      </c>
      <c r="L969" s="68" t="str">
        <f>VLOOKUP(O969,[6]Consolidado!$B:$E,2,FALSE)</f>
        <v>Acabado</v>
      </c>
      <c r="M969" s="69" t="str">
        <f>VLOOKUP(O969,[6]Consolidado!$B:$E,3,FALSE)</f>
        <v>Material de acabado pendiente de distribuir</v>
      </c>
      <c r="N969" s="70">
        <f>VLOOKUP(O969,[6]Consolidado!$B:$H,7,FALSE)</f>
        <v>0</v>
      </c>
      <c r="O969" s="110" t="s">
        <v>290</v>
      </c>
    </row>
    <row r="970" spans="1:15" s="71" customFormat="1" ht="16.5" customHeight="1" outlineLevel="1" x14ac:dyDescent="0.2">
      <c r="A970" s="60" t="s">
        <v>633</v>
      </c>
      <c r="B970" s="109">
        <v>42767</v>
      </c>
      <c r="C970" s="110"/>
      <c r="D970" s="63" t="str">
        <f>VLOOKUP(O970,[6]Consolidado!$B:$E,4,FALSE)</f>
        <v>En Proceso</v>
      </c>
      <c r="E970" s="111" t="s">
        <v>25</v>
      </c>
      <c r="F970" s="112" t="s">
        <v>133</v>
      </c>
      <c r="G970" s="113">
        <v>-0.5</v>
      </c>
      <c r="H970" s="107">
        <v>10.23468459090909</v>
      </c>
      <c r="I970" s="85">
        <v>-5.1173422954545451</v>
      </c>
      <c r="J970" s="114">
        <v>29.556899999999999</v>
      </c>
      <c r="K970" s="85">
        <f t="shared" si="18"/>
        <v>-0.17313528466972333</v>
      </c>
      <c r="L970" s="68" t="str">
        <f>VLOOKUP(O970,[6]Consolidado!$B:$E,2,FALSE)</f>
        <v>Acabado</v>
      </c>
      <c r="M970" s="69" t="str">
        <f>VLOOKUP(O970,[6]Consolidado!$B:$E,3,FALSE)</f>
        <v>Material de acabado pendiente de distribuir</v>
      </c>
      <c r="N970" s="70">
        <f>VLOOKUP(O970,[6]Consolidado!$B:$H,7,FALSE)</f>
        <v>0</v>
      </c>
      <c r="O970" s="110" t="s">
        <v>290</v>
      </c>
    </row>
    <row r="971" spans="1:15" s="71" customFormat="1" ht="16.5" customHeight="1" outlineLevel="1" x14ac:dyDescent="0.2">
      <c r="A971" s="60" t="s">
        <v>633</v>
      </c>
      <c r="B971" s="109">
        <v>42767</v>
      </c>
      <c r="C971" s="110"/>
      <c r="D971" s="63" t="str">
        <f>VLOOKUP(O971,[6]Consolidado!$B:$E,4,FALSE)</f>
        <v>En Proceso</v>
      </c>
      <c r="E971" s="111" t="s">
        <v>25</v>
      </c>
      <c r="F971" s="112" t="s">
        <v>99</v>
      </c>
      <c r="G971" s="113">
        <v>-0.15625</v>
      </c>
      <c r="H971" s="107">
        <v>332.53741935483873</v>
      </c>
      <c r="I971" s="85">
        <v>-51.95897177419355</v>
      </c>
      <c r="J971" s="114">
        <v>29.556899999999999</v>
      </c>
      <c r="K971" s="85">
        <f t="shared" si="18"/>
        <v>-1.7579303571820304</v>
      </c>
      <c r="L971" s="68" t="str">
        <f>VLOOKUP(O971,[6]Consolidado!$B:$E,2,FALSE)</f>
        <v>Acabado</v>
      </c>
      <c r="M971" s="69" t="str">
        <f>VLOOKUP(O971,[6]Consolidado!$B:$E,3,FALSE)</f>
        <v>Material de acabado pendiente de distribuir</v>
      </c>
      <c r="N971" s="70">
        <f>VLOOKUP(O971,[6]Consolidado!$B:$H,7,FALSE)</f>
        <v>0</v>
      </c>
      <c r="O971" s="110" t="s">
        <v>290</v>
      </c>
    </row>
    <row r="972" spans="1:15" s="71" customFormat="1" ht="16.5" customHeight="1" outlineLevel="1" x14ac:dyDescent="0.2">
      <c r="A972" s="60" t="s">
        <v>633</v>
      </c>
      <c r="B972" s="109">
        <v>42767</v>
      </c>
      <c r="C972" s="110"/>
      <c r="D972" s="63" t="str">
        <f>VLOOKUP(O972,[6]Consolidado!$B:$E,4,FALSE)</f>
        <v>En Proceso</v>
      </c>
      <c r="E972" s="111" t="s">
        <v>25</v>
      </c>
      <c r="F972" s="112" t="s">
        <v>128</v>
      </c>
      <c r="G972" s="113">
        <v>-1</v>
      </c>
      <c r="H972" s="107">
        <v>719.3036127057627</v>
      </c>
      <c r="I972" s="85">
        <v>-719.3036127057627</v>
      </c>
      <c r="J972" s="114">
        <v>29.556899999999999</v>
      </c>
      <c r="K972" s="85">
        <f t="shared" si="18"/>
        <v>-24.336233255373966</v>
      </c>
      <c r="L972" s="68" t="str">
        <f>VLOOKUP(O972,[6]Consolidado!$B:$E,2,FALSE)</f>
        <v>Acabado</v>
      </c>
      <c r="M972" s="69" t="str">
        <f>VLOOKUP(O972,[6]Consolidado!$B:$E,3,FALSE)</f>
        <v>Material de acabado pendiente de distribuir</v>
      </c>
      <c r="N972" s="70">
        <f>VLOOKUP(O972,[6]Consolidado!$B:$H,7,FALSE)</f>
        <v>0</v>
      </c>
      <c r="O972" s="110" t="s">
        <v>290</v>
      </c>
    </row>
    <row r="973" spans="1:15" s="71" customFormat="1" ht="16.5" customHeight="1" outlineLevel="1" x14ac:dyDescent="0.2">
      <c r="A973" s="60" t="s">
        <v>633</v>
      </c>
      <c r="B973" s="109">
        <v>42767</v>
      </c>
      <c r="C973" s="110"/>
      <c r="D973" s="63" t="str">
        <f>VLOOKUP(O973,[6]Consolidado!$B:$E,4,FALSE)</f>
        <v>En Proceso</v>
      </c>
      <c r="E973" s="111" t="s">
        <v>25</v>
      </c>
      <c r="F973" s="112" t="s">
        <v>138</v>
      </c>
      <c r="G973" s="113">
        <v>-0.625</v>
      </c>
      <c r="H973" s="107">
        <v>487.54177913928567</v>
      </c>
      <c r="I973" s="85">
        <v>-304.71361196205356</v>
      </c>
      <c r="J973" s="114">
        <v>29.556899999999999</v>
      </c>
      <c r="K973" s="85">
        <f t="shared" si="18"/>
        <v>-10.309390090369883</v>
      </c>
      <c r="L973" s="68" t="str">
        <f>VLOOKUP(O973,[6]Consolidado!$B:$E,2,FALSE)</f>
        <v>Acabado</v>
      </c>
      <c r="M973" s="69" t="str">
        <f>VLOOKUP(O973,[6]Consolidado!$B:$E,3,FALSE)</f>
        <v>Material de acabado pendiente de distribuir</v>
      </c>
      <c r="N973" s="70">
        <f>VLOOKUP(O973,[6]Consolidado!$B:$H,7,FALSE)</f>
        <v>0</v>
      </c>
      <c r="O973" s="110" t="s">
        <v>290</v>
      </c>
    </row>
    <row r="974" spans="1:15" s="71" customFormat="1" ht="16.5" customHeight="1" outlineLevel="1" x14ac:dyDescent="0.2">
      <c r="A974" s="60" t="s">
        <v>633</v>
      </c>
      <c r="B974" s="109">
        <v>42767</v>
      </c>
      <c r="C974" s="110"/>
      <c r="D974" s="63" t="str">
        <f>VLOOKUP(O974,[6]Consolidado!$B:$E,4,FALSE)</f>
        <v>En Proceso</v>
      </c>
      <c r="E974" s="111" t="s">
        <v>25</v>
      </c>
      <c r="F974" s="112" t="s">
        <v>133</v>
      </c>
      <c r="G974" s="113">
        <v>-0.5</v>
      </c>
      <c r="H974" s="107">
        <v>10.23468459090909</v>
      </c>
      <c r="I974" s="85">
        <v>-5.1173422954545451</v>
      </c>
      <c r="J974" s="114">
        <v>29.556899999999999</v>
      </c>
      <c r="K974" s="85">
        <f t="shared" si="18"/>
        <v>-0.17313528466972333</v>
      </c>
      <c r="L974" s="68" t="str">
        <f>VLOOKUP(O974,[6]Consolidado!$B:$E,2,FALSE)</f>
        <v>Acabado</v>
      </c>
      <c r="M974" s="69" t="str">
        <f>VLOOKUP(O974,[6]Consolidado!$B:$E,3,FALSE)</f>
        <v>Material de acabado pendiente de distribuir</v>
      </c>
      <c r="N974" s="70">
        <f>VLOOKUP(O974,[6]Consolidado!$B:$H,7,FALSE)</f>
        <v>0</v>
      </c>
      <c r="O974" s="110" t="s">
        <v>290</v>
      </c>
    </row>
    <row r="975" spans="1:15" s="71" customFormat="1" ht="16.5" customHeight="1" outlineLevel="1" x14ac:dyDescent="0.2">
      <c r="A975" s="60" t="s">
        <v>633</v>
      </c>
      <c r="B975" s="109">
        <v>42767</v>
      </c>
      <c r="C975" s="110"/>
      <c r="D975" s="63" t="str">
        <f>VLOOKUP(O975,[6]Consolidado!$B:$E,4,FALSE)</f>
        <v>En Proceso</v>
      </c>
      <c r="E975" s="111" t="s">
        <v>25</v>
      </c>
      <c r="F975" s="112" t="s">
        <v>99</v>
      </c>
      <c r="G975" s="113">
        <v>-0.625</v>
      </c>
      <c r="H975" s="107">
        <v>332.53741935483873</v>
      </c>
      <c r="I975" s="85">
        <v>-207.8358870967742</v>
      </c>
      <c r="J975" s="114">
        <v>29.556899999999999</v>
      </c>
      <c r="K975" s="85">
        <f t="shared" si="18"/>
        <v>-7.0317214287281216</v>
      </c>
      <c r="L975" s="68" t="str">
        <f>VLOOKUP(O975,[6]Consolidado!$B:$E,2,FALSE)</f>
        <v>Acabado</v>
      </c>
      <c r="M975" s="69" t="str">
        <f>VLOOKUP(O975,[6]Consolidado!$B:$E,3,FALSE)</f>
        <v>Material de acabado pendiente de distribuir</v>
      </c>
      <c r="N975" s="70">
        <f>VLOOKUP(O975,[6]Consolidado!$B:$H,7,FALSE)</f>
        <v>0</v>
      </c>
      <c r="O975" s="110" t="s">
        <v>290</v>
      </c>
    </row>
    <row r="976" spans="1:15" s="71" customFormat="1" ht="16.5" customHeight="1" outlineLevel="1" x14ac:dyDescent="0.2">
      <c r="A976" s="60" t="s">
        <v>633</v>
      </c>
      <c r="B976" s="109">
        <v>42767</v>
      </c>
      <c r="C976" s="110"/>
      <c r="D976" s="63" t="str">
        <f>VLOOKUP(O976,[6]Consolidado!$B:$E,4,FALSE)</f>
        <v>En Proceso</v>
      </c>
      <c r="E976" s="111" t="s">
        <v>25</v>
      </c>
      <c r="F976" s="112" t="s">
        <v>128</v>
      </c>
      <c r="G976" s="113">
        <v>-0.625</v>
      </c>
      <c r="H976" s="107">
        <v>719.3036127057627</v>
      </c>
      <c r="I976" s="85">
        <v>-449.56475794110167</v>
      </c>
      <c r="J976" s="114">
        <v>29.556899999999999</v>
      </c>
      <c r="K976" s="85">
        <f t="shared" si="18"/>
        <v>-15.210145784608727</v>
      </c>
      <c r="L976" s="68" t="str">
        <f>VLOOKUP(O976,[6]Consolidado!$B:$E,2,FALSE)</f>
        <v>Acabado</v>
      </c>
      <c r="M976" s="69" t="str">
        <f>VLOOKUP(O976,[6]Consolidado!$B:$E,3,FALSE)</f>
        <v>Material de acabado pendiente de distribuir</v>
      </c>
      <c r="N976" s="70">
        <f>VLOOKUP(O976,[6]Consolidado!$B:$H,7,FALSE)</f>
        <v>0</v>
      </c>
      <c r="O976" s="110" t="s">
        <v>290</v>
      </c>
    </row>
    <row r="977" spans="1:15" s="71" customFormat="1" ht="16.5" customHeight="1" outlineLevel="1" x14ac:dyDescent="0.2">
      <c r="A977" s="60" t="s">
        <v>633</v>
      </c>
      <c r="B977" s="109">
        <v>42767</v>
      </c>
      <c r="C977" s="110"/>
      <c r="D977" s="63" t="str">
        <f>VLOOKUP(O977,[6]Consolidado!$B:$E,4,FALSE)</f>
        <v>En Proceso</v>
      </c>
      <c r="E977" s="111" t="s">
        <v>25</v>
      </c>
      <c r="F977" s="112" t="s">
        <v>138</v>
      </c>
      <c r="G977" s="113">
        <v>-0.625</v>
      </c>
      <c r="H977" s="107">
        <v>487.54177913928567</v>
      </c>
      <c r="I977" s="85">
        <v>-304.71361196205356</v>
      </c>
      <c r="J977" s="114">
        <v>29.556899999999999</v>
      </c>
      <c r="K977" s="85">
        <f t="shared" si="18"/>
        <v>-10.309390090369883</v>
      </c>
      <c r="L977" s="68" t="str">
        <f>VLOOKUP(O977,[6]Consolidado!$B:$E,2,FALSE)</f>
        <v>Acabado</v>
      </c>
      <c r="M977" s="69" t="str">
        <f>VLOOKUP(O977,[6]Consolidado!$B:$E,3,FALSE)</f>
        <v>Material de acabado pendiente de distribuir</v>
      </c>
      <c r="N977" s="70">
        <f>VLOOKUP(O977,[6]Consolidado!$B:$H,7,FALSE)</f>
        <v>0</v>
      </c>
      <c r="O977" s="110" t="s">
        <v>290</v>
      </c>
    </row>
    <row r="978" spans="1:15" s="71" customFormat="1" ht="16.5" customHeight="1" outlineLevel="1" x14ac:dyDescent="0.2">
      <c r="A978" s="60" t="s">
        <v>633</v>
      </c>
      <c r="B978" s="109">
        <v>42767</v>
      </c>
      <c r="C978" s="110"/>
      <c r="D978" s="63" t="str">
        <f>VLOOKUP(O978,[6]Consolidado!$B:$E,4,FALSE)</f>
        <v>En Proceso</v>
      </c>
      <c r="E978" s="111" t="s">
        <v>25</v>
      </c>
      <c r="F978" s="112" t="s">
        <v>133</v>
      </c>
      <c r="G978" s="113">
        <v>-0.375</v>
      </c>
      <c r="H978" s="107">
        <v>10.23468459090909</v>
      </c>
      <c r="I978" s="85">
        <v>-3.8380067215909088</v>
      </c>
      <c r="J978" s="114">
        <v>29.556899999999999</v>
      </c>
      <c r="K978" s="85">
        <f t="shared" si="18"/>
        <v>-0.12985146350229249</v>
      </c>
      <c r="L978" s="68" t="str">
        <f>VLOOKUP(O978,[6]Consolidado!$B:$E,2,FALSE)</f>
        <v>Acabado</v>
      </c>
      <c r="M978" s="69" t="str">
        <f>VLOOKUP(O978,[6]Consolidado!$B:$E,3,FALSE)</f>
        <v>Material de acabado pendiente de distribuir</v>
      </c>
      <c r="N978" s="70">
        <f>VLOOKUP(O978,[6]Consolidado!$B:$H,7,FALSE)</f>
        <v>0</v>
      </c>
      <c r="O978" s="110" t="s">
        <v>290</v>
      </c>
    </row>
    <row r="979" spans="1:15" s="71" customFormat="1" ht="16.5" customHeight="1" outlineLevel="1" x14ac:dyDescent="0.2">
      <c r="A979" s="60" t="s">
        <v>633</v>
      </c>
      <c r="B979" s="109">
        <v>42767</v>
      </c>
      <c r="C979" s="110"/>
      <c r="D979" s="63" t="str">
        <f>VLOOKUP(O979,[6]Consolidado!$B:$E,4,FALSE)</f>
        <v>En Proceso</v>
      </c>
      <c r="E979" s="111" t="s">
        <v>25</v>
      </c>
      <c r="F979" s="112" t="s">
        <v>99</v>
      </c>
      <c r="G979" s="113">
        <v>-0.125</v>
      </c>
      <c r="H979" s="107">
        <v>332.53741935483873</v>
      </c>
      <c r="I979" s="85">
        <v>-41.567177419354842</v>
      </c>
      <c r="J979" s="114">
        <v>29.556899999999999</v>
      </c>
      <c r="K979" s="85">
        <f t="shared" si="18"/>
        <v>-1.4063442857456243</v>
      </c>
      <c r="L979" s="68" t="str">
        <f>VLOOKUP(O979,[6]Consolidado!$B:$E,2,FALSE)</f>
        <v>Acabado</v>
      </c>
      <c r="M979" s="69" t="str">
        <f>VLOOKUP(O979,[6]Consolidado!$B:$E,3,FALSE)</f>
        <v>Material de acabado pendiente de distribuir</v>
      </c>
      <c r="N979" s="70">
        <f>VLOOKUP(O979,[6]Consolidado!$B:$H,7,FALSE)</f>
        <v>0</v>
      </c>
      <c r="O979" s="110" t="s">
        <v>290</v>
      </c>
    </row>
    <row r="980" spans="1:15" s="71" customFormat="1" ht="16.5" customHeight="1" outlineLevel="1" x14ac:dyDescent="0.2">
      <c r="A980" s="60" t="s">
        <v>633</v>
      </c>
      <c r="B980" s="109">
        <v>42767</v>
      </c>
      <c r="C980" s="110"/>
      <c r="D980" s="63" t="str">
        <f>VLOOKUP(O980,[6]Consolidado!$B:$E,4,FALSE)</f>
        <v>En Proceso</v>
      </c>
      <c r="E980" s="111" t="s">
        <v>25</v>
      </c>
      <c r="F980" s="112" t="s">
        <v>128</v>
      </c>
      <c r="G980" s="113">
        <v>-0.125</v>
      </c>
      <c r="H980" s="107">
        <v>719.3036127057627</v>
      </c>
      <c r="I980" s="85">
        <v>-89.912951588220338</v>
      </c>
      <c r="J980" s="114">
        <v>29.556899999999999</v>
      </c>
      <c r="K980" s="85">
        <f t="shared" si="18"/>
        <v>-3.0420291569217457</v>
      </c>
      <c r="L980" s="68" t="str">
        <f>VLOOKUP(O980,[6]Consolidado!$B:$E,2,FALSE)</f>
        <v>Acabado</v>
      </c>
      <c r="M980" s="69" t="str">
        <f>VLOOKUP(O980,[6]Consolidado!$B:$E,3,FALSE)</f>
        <v>Material de acabado pendiente de distribuir</v>
      </c>
      <c r="N980" s="70">
        <f>VLOOKUP(O980,[6]Consolidado!$B:$H,7,FALSE)</f>
        <v>0</v>
      </c>
      <c r="O980" s="110" t="s">
        <v>290</v>
      </c>
    </row>
    <row r="981" spans="1:15" s="71" customFormat="1" ht="16.5" customHeight="1" outlineLevel="1" x14ac:dyDescent="0.2">
      <c r="A981" s="60" t="s">
        <v>633</v>
      </c>
      <c r="B981" s="109">
        <v>42767</v>
      </c>
      <c r="C981" s="110"/>
      <c r="D981" s="63" t="str">
        <f>VLOOKUP(O981,[6]Consolidado!$B:$E,4,FALSE)</f>
        <v>En Proceso</v>
      </c>
      <c r="E981" s="111" t="s">
        <v>25</v>
      </c>
      <c r="F981" s="112" t="s">
        <v>138</v>
      </c>
      <c r="G981" s="113">
        <v>-0.15625</v>
      </c>
      <c r="H981" s="107">
        <v>487.54177913928567</v>
      </c>
      <c r="I981" s="85">
        <v>-76.178402990513391</v>
      </c>
      <c r="J981" s="114">
        <v>29.556899999999999</v>
      </c>
      <c r="K981" s="85">
        <f t="shared" si="18"/>
        <v>-2.5773475225924707</v>
      </c>
      <c r="L981" s="68" t="str">
        <f>VLOOKUP(O981,[6]Consolidado!$B:$E,2,FALSE)</f>
        <v>Acabado</v>
      </c>
      <c r="M981" s="69" t="str">
        <f>VLOOKUP(O981,[6]Consolidado!$B:$E,3,FALSE)</f>
        <v>Material de acabado pendiente de distribuir</v>
      </c>
      <c r="N981" s="70">
        <f>VLOOKUP(O981,[6]Consolidado!$B:$H,7,FALSE)</f>
        <v>0</v>
      </c>
      <c r="O981" s="110" t="s">
        <v>290</v>
      </c>
    </row>
    <row r="982" spans="1:15" s="71" customFormat="1" ht="16.5" customHeight="1" outlineLevel="1" x14ac:dyDescent="0.2">
      <c r="A982" s="60" t="s">
        <v>633</v>
      </c>
      <c r="B982" s="109">
        <v>42767</v>
      </c>
      <c r="C982" s="110"/>
      <c r="D982" s="63" t="str">
        <f>VLOOKUP(O982,[6]Consolidado!$B:$E,4,FALSE)</f>
        <v>En Proceso</v>
      </c>
      <c r="E982" s="111" t="s">
        <v>25</v>
      </c>
      <c r="F982" s="112" t="s">
        <v>133</v>
      </c>
      <c r="G982" s="113">
        <v>-0.125</v>
      </c>
      <c r="H982" s="107">
        <v>10.23468459090909</v>
      </c>
      <c r="I982" s="85">
        <v>-1.2793355738636363</v>
      </c>
      <c r="J982" s="114">
        <v>29.556899999999999</v>
      </c>
      <c r="K982" s="85">
        <f t="shared" si="18"/>
        <v>-4.3283821167430833E-2</v>
      </c>
      <c r="L982" s="68" t="str">
        <f>VLOOKUP(O982,[6]Consolidado!$B:$E,2,FALSE)</f>
        <v>Acabado</v>
      </c>
      <c r="M982" s="69" t="str">
        <f>VLOOKUP(O982,[6]Consolidado!$B:$E,3,FALSE)</f>
        <v>Material de acabado pendiente de distribuir</v>
      </c>
      <c r="N982" s="70">
        <f>VLOOKUP(O982,[6]Consolidado!$B:$H,7,FALSE)</f>
        <v>0</v>
      </c>
      <c r="O982" s="110" t="s">
        <v>290</v>
      </c>
    </row>
    <row r="983" spans="1:15" s="71" customFormat="1" ht="16.5" customHeight="1" outlineLevel="1" x14ac:dyDescent="0.2">
      <c r="A983" s="60" t="s">
        <v>633</v>
      </c>
      <c r="B983" s="109">
        <v>42767</v>
      </c>
      <c r="C983" s="110"/>
      <c r="D983" s="63" t="str">
        <f>VLOOKUP(O983,[6]Consolidado!$B:$E,4,FALSE)</f>
        <v>En Proceso</v>
      </c>
      <c r="E983" s="111" t="s">
        <v>25</v>
      </c>
      <c r="F983" s="112" t="s">
        <v>114</v>
      </c>
      <c r="G983" s="113">
        <v>-9.375E-2</v>
      </c>
      <c r="H983" s="107">
        <v>942.3399999999998</v>
      </c>
      <c r="I983" s="85">
        <v>-88.344374999999985</v>
      </c>
      <c r="J983" s="114">
        <v>29.556899999999999</v>
      </c>
      <c r="K983" s="85">
        <f t="shared" si="18"/>
        <v>-2.9889594307928093</v>
      </c>
      <c r="L983" s="68" t="str">
        <f>VLOOKUP(O983,[6]Consolidado!$B:$E,2,FALSE)</f>
        <v>Acabado</v>
      </c>
      <c r="M983" s="69" t="str">
        <f>VLOOKUP(O983,[6]Consolidado!$B:$E,3,FALSE)</f>
        <v>Material de acabado pendiente de distribuir</v>
      </c>
      <c r="N983" s="70">
        <f>VLOOKUP(O983,[6]Consolidado!$B:$H,7,FALSE)</f>
        <v>0</v>
      </c>
      <c r="O983" s="110" t="s">
        <v>290</v>
      </c>
    </row>
    <row r="984" spans="1:15" s="71" customFormat="1" ht="16.5" customHeight="1" outlineLevel="1" x14ac:dyDescent="0.2">
      <c r="A984" s="60" t="s">
        <v>633</v>
      </c>
      <c r="B984" s="109">
        <v>42767</v>
      </c>
      <c r="C984" s="110"/>
      <c r="D984" s="63" t="str">
        <f>VLOOKUP(O984,[6]Consolidado!$B:$E,4,FALSE)</f>
        <v>En Proceso</v>
      </c>
      <c r="E984" s="111" t="s">
        <v>25</v>
      </c>
      <c r="F984" s="112" t="s">
        <v>99</v>
      </c>
      <c r="G984" s="113">
        <v>-9.375E-2</v>
      </c>
      <c r="H984" s="107">
        <v>332.53741935483873</v>
      </c>
      <c r="I984" s="85">
        <v>-31.175383064516133</v>
      </c>
      <c r="J984" s="114">
        <v>29.556899999999999</v>
      </c>
      <c r="K984" s="85">
        <f t="shared" si="18"/>
        <v>-1.0547582143092182</v>
      </c>
      <c r="L984" s="68" t="str">
        <f>VLOOKUP(O984,[6]Consolidado!$B:$E,2,FALSE)</f>
        <v>Acabado</v>
      </c>
      <c r="M984" s="69" t="str">
        <f>VLOOKUP(O984,[6]Consolidado!$B:$E,3,FALSE)</f>
        <v>Material de acabado pendiente de distribuir</v>
      </c>
      <c r="N984" s="70">
        <f>VLOOKUP(O984,[6]Consolidado!$B:$H,7,FALSE)</f>
        <v>0</v>
      </c>
      <c r="O984" s="110" t="s">
        <v>290</v>
      </c>
    </row>
    <row r="985" spans="1:15" s="71" customFormat="1" ht="16.5" customHeight="1" outlineLevel="1" x14ac:dyDescent="0.2">
      <c r="A985" s="60" t="s">
        <v>633</v>
      </c>
      <c r="B985" s="109">
        <v>42767</v>
      </c>
      <c r="C985" s="110"/>
      <c r="D985" s="63" t="str">
        <f>VLOOKUP(O985,[6]Consolidado!$B:$E,4,FALSE)</f>
        <v>En Proceso</v>
      </c>
      <c r="E985" s="111" t="s">
        <v>25</v>
      </c>
      <c r="F985" s="112" t="s">
        <v>108</v>
      </c>
      <c r="G985" s="113">
        <v>-0.40625</v>
      </c>
      <c r="H985" s="107">
        <v>786.43809534108379</v>
      </c>
      <c r="I985" s="85">
        <v>-319.4904762323153</v>
      </c>
      <c r="J985" s="114">
        <v>29.556899999999999</v>
      </c>
      <c r="K985" s="85">
        <f t="shared" si="18"/>
        <v>-10.809336440300415</v>
      </c>
      <c r="L985" s="68" t="str">
        <f>VLOOKUP(O985,[6]Consolidado!$B:$E,2,FALSE)</f>
        <v>Acabado</v>
      </c>
      <c r="M985" s="69" t="str">
        <f>VLOOKUP(O985,[6]Consolidado!$B:$E,3,FALSE)</f>
        <v>Material de acabado pendiente de distribuir</v>
      </c>
      <c r="N985" s="70">
        <f>VLOOKUP(O985,[6]Consolidado!$B:$H,7,FALSE)</f>
        <v>0</v>
      </c>
      <c r="O985" s="110" t="s">
        <v>290</v>
      </c>
    </row>
    <row r="986" spans="1:15" s="71" customFormat="1" ht="16.5" customHeight="1" outlineLevel="1" x14ac:dyDescent="0.2">
      <c r="A986" s="60" t="s">
        <v>633</v>
      </c>
      <c r="B986" s="109">
        <v>42767</v>
      </c>
      <c r="C986" s="110"/>
      <c r="D986" s="63" t="str">
        <f>VLOOKUP(O986,[6]Consolidado!$B:$E,4,FALSE)</f>
        <v>En Proceso</v>
      </c>
      <c r="E986" s="111" t="s">
        <v>25</v>
      </c>
      <c r="F986" s="112" t="s">
        <v>110</v>
      </c>
      <c r="G986" s="113">
        <v>-0.28125</v>
      </c>
      <c r="H986" s="107">
        <v>1315.93</v>
      </c>
      <c r="I986" s="85">
        <v>-370.10531250000003</v>
      </c>
      <c r="J986" s="114">
        <v>29.556899999999999</v>
      </c>
      <c r="K986" s="85">
        <f t="shared" si="18"/>
        <v>-12.521790597119455</v>
      </c>
      <c r="L986" s="68" t="str">
        <f>VLOOKUP(O986,[6]Consolidado!$B:$E,2,FALSE)</f>
        <v>Acabado</v>
      </c>
      <c r="M986" s="69" t="str">
        <f>VLOOKUP(O986,[6]Consolidado!$B:$E,3,FALSE)</f>
        <v>Material de acabado pendiente de distribuir</v>
      </c>
      <c r="N986" s="70">
        <f>VLOOKUP(O986,[6]Consolidado!$B:$H,7,FALSE)</f>
        <v>0</v>
      </c>
      <c r="O986" s="110" t="s">
        <v>290</v>
      </c>
    </row>
    <row r="987" spans="1:15" s="71" customFormat="1" ht="16.5" customHeight="1" outlineLevel="1" x14ac:dyDescent="0.2">
      <c r="A987" s="60" t="s">
        <v>633</v>
      </c>
      <c r="B987" s="109">
        <v>42767</v>
      </c>
      <c r="C987" s="110"/>
      <c r="D987" s="63" t="str">
        <f>VLOOKUP(O987,[6]Consolidado!$B:$E,4,FALSE)</f>
        <v>En Proceso</v>
      </c>
      <c r="E987" s="111" t="s">
        <v>25</v>
      </c>
      <c r="F987" s="112" t="s">
        <v>119</v>
      </c>
      <c r="G987" s="113">
        <v>-0.125</v>
      </c>
      <c r="H987" s="107">
        <v>619.4</v>
      </c>
      <c r="I987" s="85">
        <v>-77.424999999999997</v>
      </c>
      <c r="J987" s="114">
        <v>29.556899999999999</v>
      </c>
      <c r="K987" s="85">
        <f t="shared" si="18"/>
        <v>-2.6195236983580821</v>
      </c>
      <c r="L987" s="68" t="str">
        <f>VLOOKUP(O987,[6]Consolidado!$B:$E,2,FALSE)</f>
        <v>Acabado</v>
      </c>
      <c r="M987" s="69" t="str">
        <f>VLOOKUP(O987,[6]Consolidado!$B:$E,3,FALSE)</f>
        <v>Material de acabado pendiente de distribuir</v>
      </c>
      <c r="N987" s="70">
        <f>VLOOKUP(O987,[6]Consolidado!$B:$H,7,FALSE)</f>
        <v>0</v>
      </c>
      <c r="O987" s="110" t="s">
        <v>290</v>
      </c>
    </row>
    <row r="988" spans="1:15" s="71" customFormat="1" ht="16.5" customHeight="1" outlineLevel="1" x14ac:dyDescent="0.2">
      <c r="A988" s="60" t="s">
        <v>633</v>
      </c>
      <c r="B988" s="109">
        <v>42767</v>
      </c>
      <c r="C988" s="110"/>
      <c r="D988" s="63" t="str">
        <f>VLOOKUP(O988,[6]Consolidado!$B:$E,4,FALSE)</f>
        <v>En Proceso</v>
      </c>
      <c r="E988" s="111" t="s">
        <v>25</v>
      </c>
      <c r="F988" s="112" t="s">
        <v>604</v>
      </c>
      <c r="G988" s="113">
        <v>-0.1875</v>
      </c>
      <c r="H988" s="67">
        <v>0</v>
      </c>
      <c r="I988" s="85">
        <v>0</v>
      </c>
      <c r="J988" s="114">
        <v>29.556899999999999</v>
      </c>
      <c r="K988" s="85">
        <f t="shared" si="18"/>
        <v>0</v>
      </c>
      <c r="L988" s="68" t="str">
        <f>VLOOKUP(O988,[6]Consolidado!$B:$E,2,FALSE)</f>
        <v>Acabado</v>
      </c>
      <c r="M988" s="69" t="str">
        <f>VLOOKUP(O988,[6]Consolidado!$B:$E,3,FALSE)</f>
        <v>Material de acabado pendiente de distribuir</v>
      </c>
      <c r="N988" s="70">
        <f>VLOOKUP(O988,[6]Consolidado!$B:$H,7,FALSE)</f>
        <v>0</v>
      </c>
      <c r="O988" s="110" t="s">
        <v>290</v>
      </c>
    </row>
    <row r="989" spans="1:15" s="71" customFormat="1" ht="16.5" customHeight="1" outlineLevel="1" x14ac:dyDescent="0.2">
      <c r="A989" s="60" t="s">
        <v>633</v>
      </c>
      <c r="B989" s="109">
        <v>42767</v>
      </c>
      <c r="C989" s="110"/>
      <c r="D989" s="63" t="str">
        <f>VLOOKUP(O989,[6]Consolidado!$B:$E,4,FALSE)</f>
        <v>En Proceso</v>
      </c>
      <c r="E989" s="111" t="s">
        <v>25</v>
      </c>
      <c r="F989" s="112" t="s">
        <v>109</v>
      </c>
      <c r="G989" s="113">
        <v>-0.125</v>
      </c>
      <c r="H989" s="107">
        <v>1198.7236014927405</v>
      </c>
      <c r="I989" s="85">
        <v>-149.84045018659256</v>
      </c>
      <c r="J989" s="114">
        <v>29.556899999999999</v>
      </c>
      <c r="K989" s="85">
        <f t="shared" si="18"/>
        <v>-5.0695590602056564</v>
      </c>
      <c r="L989" s="68" t="str">
        <f>VLOOKUP(O989,[6]Consolidado!$B:$E,2,FALSE)</f>
        <v>Acabado</v>
      </c>
      <c r="M989" s="69" t="str">
        <f>VLOOKUP(O989,[6]Consolidado!$B:$E,3,FALSE)</f>
        <v>Material de acabado pendiente de distribuir</v>
      </c>
      <c r="N989" s="70">
        <f>VLOOKUP(O989,[6]Consolidado!$B:$H,7,FALSE)</f>
        <v>0</v>
      </c>
      <c r="O989" s="110" t="s">
        <v>290</v>
      </c>
    </row>
    <row r="990" spans="1:15" s="71" customFormat="1" ht="16.5" customHeight="1" outlineLevel="1" x14ac:dyDescent="0.2">
      <c r="A990" s="60" t="s">
        <v>633</v>
      </c>
      <c r="B990" s="109">
        <v>42767</v>
      </c>
      <c r="C990" s="110"/>
      <c r="D990" s="63" t="str">
        <f>VLOOKUP(O990,[6]Consolidado!$B:$E,4,FALSE)</f>
        <v>En Proceso</v>
      </c>
      <c r="E990" s="111" t="s">
        <v>25</v>
      </c>
      <c r="F990" s="112" t="s">
        <v>114</v>
      </c>
      <c r="G990" s="113">
        <v>-0.28125</v>
      </c>
      <c r="H990" s="107">
        <v>942.3399999999998</v>
      </c>
      <c r="I990" s="85">
        <v>-265.03312499999993</v>
      </c>
      <c r="J990" s="114">
        <v>29.556899999999999</v>
      </c>
      <c r="K990" s="85">
        <f t="shared" si="18"/>
        <v>-8.9668782923784267</v>
      </c>
      <c r="L990" s="68" t="str">
        <f>VLOOKUP(O990,[6]Consolidado!$B:$E,2,FALSE)</f>
        <v>Acabado</v>
      </c>
      <c r="M990" s="69" t="str">
        <f>VLOOKUP(O990,[6]Consolidado!$B:$E,3,FALSE)</f>
        <v>Material de acabado pendiente de distribuir</v>
      </c>
      <c r="N990" s="70">
        <f>VLOOKUP(O990,[6]Consolidado!$B:$H,7,FALSE)</f>
        <v>0</v>
      </c>
      <c r="O990" s="110" t="s">
        <v>290</v>
      </c>
    </row>
    <row r="991" spans="1:15" s="71" customFormat="1" ht="16.5" customHeight="1" outlineLevel="1" x14ac:dyDescent="0.2">
      <c r="A991" s="60" t="s">
        <v>633</v>
      </c>
      <c r="B991" s="109">
        <v>42767</v>
      </c>
      <c r="C991" s="110"/>
      <c r="D991" s="63" t="str">
        <f>VLOOKUP(O991,[6]Consolidado!$B:$E,4,FALSE)</f>
        <v>En Proceso</v>
      </c>
      <c r="E991" s="111" t="s">
        <v>25</v>
      </c>
      <c r="F991" s="112" t="s">
        <v>99</v>
      </c>
      <c r="G991" s="113">
        <v>-0.28125</v>
      </c>
      <c r="H991" s="107">
        <v>332.53741935483873</v>
      </c>
      <c r="I991" s="85">
        <v>-93.526149193548392</v>
      </c>
      <c r="J991" s="114">
        <v>29.556899999999999</v>
      </c>
      <c r="K991" s="85">
        <f t="shared" si="18"/>
        <v>-3.1642746429276545</v>
      </c>
      <c r="L991" s="68" t="str">
        <f>VLOOKUP(O991,[6]Consolidado!$B:$E,2,FALSE)</f>
        <v>Acabado</v>
      </c>
      <c r="M991" s="69" t="str">
        <f>VLOOKUP(O991,[6]Consolidado!$B:$E,3,FALSE)</f>
        <v>Material de acabado pendiente de distribuir</v>
      </c>
      <c r="N991" s="70">
        <f>VLOOKUP(O991,[6]Consolidado!$B:$H,7,FALSE)</f>
        <v>0</v>
      </c>
      <c r="O991" s="110" t="s">
        <v>290</v>
      </c>
    </row>
    <row r="992" spans="1:15" s="71" customFormat="1" ht="16.5" customHeight="1" outlineLevel="1" x14ac:dyDescent="0.2">
      <c r="A992" s="60" t="s">
        <v>633</v>
      </c>
      <c r="B992" s="109">
        <v>42767</v>
      </c>
      <c r="C992" s="110"/>
      <c r="D992" s="63" t="str">
        <f>VLOOKUP(O992,[6]Consolidado!$B:$E,4,FALSE)</f>
        <v>En Proceso</v>
      </c>
      <c r="E992" s="111" t="s">
        <v>25</v>
      </c>
      <c r="F992" s="112" t="s">
        <v>108</v>
      </c>
      <c r="G992" s="113">
        <v>-0.25</v>
      </c>
      <c r="H992" s="107">
        <v>786.43809534108379</v>
      </c>
      <c r="I992" s="85">
        <v>-196.60952383527095</v>
      </c>
      <c r="J992" s="114">
        <v>29.556899999999999</v>
      </c>
      <c r="K992" s="85">
        <f t="shared" si="18"/>
        <v>-6.651899347877178</v>
      </c>
      <c r="L992" s="68" t="str">
        <f>VLOOKUP(O992,[6]Consolidado!$B:$E,2,FALSE)</f>
        <v>Acabado</v>
      </c>
      <c r="M992" s="69" t="str">
        <f>VLOOKUP(O992,[6]Consolidado!$B:$E,3,FALSE)</f>
        <v>Material de acabado pendiente de distribuir</v>
      </c>
      <c r="N992" s="70">
        <f>VLOOKUP(O992,[6]Consolidado!$B:$H,7,FALSE)</f>
        <v>0</v>
      </c>
      <c r="O992" s="110" t="s">
        <v>290</v>
      </c>
    </row>
    <row r="993" spans="1:15" s="71" customFormat="1" ht="16.5" customHeight="1" outlineLevel="1" x14ac:dyDescent="0.2">
      <c r="A993" s="60" t="s">
        <v>633</v>
      </c>
      <c r="B993" s="109">
        <v>42767</v>
      </c>
      <c r="C993" s="110"/>
      <c r="D993" s="63" t="str">
        <f>VLOOKUP(O993,[6]Consolidado!$B:$E,4,FALSE)</f>
        <v>En Proceso</v>
      </c>
      <c r="E993" s="111" t="s">
        <v>25</v>
      </c>
      <c r="F993" s="112" t="s">
        <v>110</v>
      </c>
      <c r="G993" s="113">
        <v>-0.375</v>
      </c>
      <c r="H993" s="107">
        <v>1315.93</v>
      </c>
      <c r="I993" s="85">
        <v>-493.47375</v>
      </c>
      <c r="J993" s="114">
        <v>29.556899999999999</v>
      </c>
      <c r="K993" s="85">
        <f t="shared" si="18"/>
        <v>-16.695720796159272</v>
      </c>
      <c r="L993" s="68" t="str">
        <f>VLOOKUP(O993,[6]Consolidado!$B:$E,2,FALSE)</f>
        <v>Acabado</v>
      </c>
      <c r="M993" s="69" t="str">
        <f>VLOOKUP(O993,[6]Consolidado!$B:$E,3,FALSE)</f>
        <v>Material de acabado pendiente de distribuir</v>
      </c>
      <c r="N993" s="70">
        <f>VLOOKUP(O993,[6]Consolidado!$B:$H,7,FALSE)</f>
        <v>0</v>
      </c>
      <c r="O993" s="110" t="s">
        <v>290</v>
      </c>
    </row>
    <row r="994" spans="1:15" s="71" customFormat="1" ht="16.5" customHeight="1" outlineLevel="1" x14ac:dyDescent="0.2">
      <c r="A994" s="60" t="s">
        <v>633</v>
      </c>
      <c r="B994" s="109">
        <v>42767</v>
      </c>
      <c r="C994" s="110"/>
      <c r="D994" s="63" t="str">
        <f>VLOOKUP(O994,[6]Consolidado!$B:$E,4,FALSE)</f>
        <v>En Proceso</v>
      </c>
      <c r="E994" s="111" t="s">
        <v>25</v>
      </c>
      <c r="F994" s="112" t="s">
        <v>119</v>
      </c>
      <c r="G994" s="113">
        <v>-0.375</v>
      </c>
      <c r="H994" s="107">
        <v>619.4</v>
      </c>
      <c r="I994" s="85">
        <v>-232.27499999999998</v>
      </c>
      <c r="J994" s="114">
        <v>29.556899999999999</v>
      </c>
      <c r="K994" s="85">
        <f t="shared" si="18"/>
        <v>-7.8585710950742458</v>
      </c>
      <c r="L994" s="68" t="str">
        <f>VLOOKUP(O994,[6]Consolidado!$B:$E,2,FALSE)</f>
        <v>Acabado</v>
      </c>
      <c r="M994" s="69" t="str">
        <f>VLOOKUP(O994,[6]Consolidado!$B:$E,3,FALSE)</f>
        <v>Material de acabado pendiente de distribuir</v>
      </c>
      <c r="N994" s="70">
        <f>VLOOKUP(O994,[6]Consolidado!$B:$H,7,FALSE)</f>
        <v>0</v>
      </c>
      <c r="O994" s="110" t="s">
        <v>290</v>
      </c>
    </row>
    <row r="995" spans="1:15" s="71" customFormat="1" ht="16.5" customHeight="1" outlineLevel="1" x14ac:dyDescent="0.2">
      <c r="A995" s="60" t="s">
        <v>633</v>
      </c>
      <c r="B995" s="109">
        <v>42767</v>
      </c>
      <c r="C995" s="110"/>
      <c r="D995" s="63" t="str">
        <f>VLOOKUP(O995,[6]Consolidado!$B:$E,4,FALSE)</f>
        <v>En Proceso</v>
      </c>
      <c r="E995" s="111" t="s">
        <v>25</v>
      </c>
      <c r="F995" s="112" t="s">
        <v>604</v>
      </c>
      <c r="G995" s="113">
        <v>-0.3125</v>
      </c>
      <c r="H995" s="67">
        <v>0</v>
      </c>
      <c r="I995" s="85">
        <v>0</v>
      </c>
      <c r="J995" s="114">
        <v>29.556899999999999</v>
      </c>
      <c r="K995" s="85">
        <f t="shared" si="18"/>
        <v>0</v>
      </c>
      <c r="L995" s="68" t="str">
        <f>VLOOKUP(O995,[6]Consolidado!$B:$E,2,FALSE)</f>
        <v>Acabado</v>
      </c>
      <c r="M995" s="69" t="str">
        <f>VLOOKUP(O995,[6]Consolidado!$B:$E,3,FALSE)</f>
        <v>Material de acabado pendiente de distribuir</v>
      </c>
      <c r="N995" s="70">
        <f>VLOOKUP(O995,[6]Consolidado!$B:$H,7,FALSE)</f>
        <v>0</v>
      </c>
      <c r="O995" s="110" t="s">
        <v>290</v>
      </c>
    </row>
    <row r="996" spans="1:15" s="71" customFormat="1" ht="16.5" customHeight="1" outlineLevel="1" x14ac:dyDescent="0.2">
      <c r="A996" s="60" t="s">
        <v>633</v>
      </c>
      <c r="B996" s="109">
        <v>42767</v>
      </c>
      <c r="C996" s="110"/>
      <c r="D996" s="63" t="str">
        <f>VLOOKUP(O996,[6]Consolidado!$B:$E,4,FALSE)</f>
        <v>En Proceso</v>
      </c>
      <c r="E996" s="111" t="s">
        <v>25</v>
      </c>
      <c r="F996" s="112" t="s">
        <v>109</v>
      </c>
      <c r="G996" s="113">
        <v>-0.1875</v>
      </c>
      <c r="H996" s="107">
        <v>1198.7236014927405</v>
      </c>
      <c r="I996" s="85">
        <v>-224.76067527988886</v>
      </c>
      <c r="J996" s="114">
        <v>29.556899999999999</v>
      </c>
      <c r="K996" s="85">
        <f t="shared" si="18"/>
        <v>-7.604338590308485</v>
      </c>
      <c r="L996" s="68" t="str">
        <f>VLOOKUP(O996,[6]Consolidado!$B:$E,2,FALSE)</f>
        <v>Acabado</v>
      </c>
      <c r="M996" s="69" t="str">
        <f>VLOOKUP(O996,[6]Consolidado!$B:$E,3,FALSE)</f>
        <v>Material de acabado pendiente de distribuir</v>
      </c>
      <c r="N996" s="70">
        <f>VLOOKUP(O996,[6]Consolidado!$B:$H,7,FALSE)</f>
        <v>0</v>
      </c>
      <c r="O996" s="110" t="s">
        <v>290</v>
      </c>
    </row>
    <row r="997" spans="1:15" s="71" customFormat="1" ht="16.5" customHeight="1" outlineLevel="1" x14ac:dyDescent="0.2">
      <c r="A997" s="60" t="s">
        <v>633</v>
      </c>
      <c r="B997" s="109">
        <v>42767</v>
      </c>
      <c r="C997" s="110"/>
      <c r="D997" s="63" t="str">
        <f>VLOOKUP(O997,[6]Consolidado!$B:$E,4,FALSE)</f>
        <v>En Proceso</v>
      </c>
      <c r="E997" s="111" t="s">
        <v>25</v>
      </c>
      <c r="F997" s="112" t="s">
        <v>114</v>
      </c>
      <c r="G997" s="113">
        <v>-6.25E-2</v>
      </c>
      <c r="H997" s="107">
        <v>942.3399999999998</v>
      </c>
      <c r="I997" s="85">
        <v>-58.896249999999988</v>
      </c>
      <c r="J997" s="114">
        <v>29.556899999999999</v>
      </c>
      <c r="K997" s="85">
        <f t="shared" si="18"/>
        <v>-1.9926396205285395</v>
      </c>
      <c r="L997" s="68" t="str">
        <f>VLOOKUP(O997,[6]Consolidado!$B:$E,2,FALSE)</f>
        <v>Acabado</v>
      </c>
      <c r="M997" s="69" t="str">
        <f>VLOOKUP(O997,[6]Consolidado!$B:$E,3,FALSE)</f>
        <v>Material de acabado pendiente de distribuir</v>
      </c>
      <c r="N997" s="70">
        <f>VLOOKUP(O997,[6]Consolidado!$B:$H,7,FALSE)</f>
        <v>0</v>
      </c>
      <c r="O997" s="110" t="s">
        <v>290</v>
      </c>
    </row>
    <row r="998" spans="1:15" s="71" customFormat="1" ht="16.5" customHeight="1" outlineLevel="1" x14ac:dyDescent="0.2">
      <c r="A998" s="60" t="s">
        <v>633</v>
      </c>
      <c r="B998" s="109">
        <v>42767</v>
      </c>
      <c r="C998" s="110"/>
      <c r="D998" s="63" t="str">
        <f>VLOOKUP(O998,[6]Consolidado!$B:$E,4,FALSE)</f>
        <v>En Proceso</v>
      </c>
      <c r="E998" s="111" t="s">
        <v>25</v>
      </c>
      <c r="F998" s="112" t="s">
        <v>99</v>
      </c>
      <c r="G998" s="113">
        <v>-6.25E-2</v>
      </c>
      <c r="H998" s="107">
        <v>332.53741935483873</v>
      </c>
      <c r="I998" s="85">
        <v>-20.783588709677421</v>
      </c>
      <c r="J998" s="114">
        <v>29.556899999999999</v>
      </c>
      <c r="K998" s="85">
        <f t="shared" si="18"/>
        <v>-0.70317214287281216</v>
      </c>
      <c r="L998" s="68" t="str">
        <f>VLOOKUP(O998,[6]Consolidado!$B:$E,2,FALSE)</f>
        <v>Acabado</v>
      </c>
      <c r="M998" s="69" t="str">
        <f>VLOOKUP(O998,[6]Consolidado!$B:$E,3,FALSE)</f>
        <v>Material de acabado pendiente de distribuir</v>
      </c>
      <c r="N998" s="70">
        <f>VLOOKUP(O998,[6]Consolidado!$B:$H,7,FALSE)</f>
        <v>0</v>
      </c>
      <c r="O998" s="110" t="s">
        <v>290</v>
      </c>
    </row>
    <row r="999" spans="1:15" s="71" customFormat="1" ht="16.5" customHeight="1" outlineLevel="1" x14ac:dyDescent="0.2">
      <c r="A999" s="60" t="s">
        <v>633</v>
      </c>
      <c r="B999" s="109">
        <v>42767</v>
      </c>
      <c r="C999" s="110"/>
      <c r="D999" s="63" t="str">
        <f>VLOOKUP(O999,[6]Consolidado!$B:$E,4,FALSE)</f>
        <v>En Proceso</v>
      </c>
      <c r="E999" s="111" t="s">
        <v>25</v>
      </c>
      <c r="F999" s="112" t="s">
        <v>108</v>
      </c>
      <c r="G999" s="113">
        <v>-0.125</v>
      </c>
      <c r="H999" s="107">
        <v>786.43809534108379</v>
      </c>
      <c r="I999" s="85">
        <v>-98.304761917635474</v>
      </c>
      <c r="J999" s="114">
        <v>29.556899999999999</v>
      </c>
      <c r="K999" s="85">
        <f t="shared" si="18"/>
        <v>-3.325949673938589</v>
      </c>
      <c r="L999" s="68" t="str">
        <f>VLOOKUP(O999,[6]Consolidado!$B:$E,2,FALSE)</f>
        <v>Acabado</v>
      </c>
      <c r="M999" s="69" t="str">
        <f>VLOOKUP(O999,[6]Consolidado!$B:$E,3,FALSE)</f>
        <v>Material de acabado pendiente de distribuir</v>
      </c>
      <c r="N999" s="70">
        <f>VLOOKUP(O999,[6]Consolidado!$B:$H,7,FALSE)</f>
        <v>0</v>
      </c>
      <c r="O999" s="110" t="s">
        <v>290</v>
      </c>
    </row>
    <row r="1000" spans="1:15" s="71" customFormat="1" ht="16.5" customHeight="1" outlineLevel="1" x14ac:dyDescent="0.2">
      <c r="A1000" s="60" t="s">
        <v>633</v>
      </c>
      <c r="B1000" s="109">
        <v>42767</v>
      </c>
      <c r="C1000" s="110"/>
      <c r="D1000" s="63" t="str">
        <f>VLOOKUP(O1000,[6]Consolidado!$B:$E,4,FALSE)</f>
        <v>En Proceso</v>
      </c>
      <c r="E1000" s="111" t="s">
        <v>25</v>
      </c>
      <c r="F1000" s="112" t="s">
        <v>110</v>
      </c>
      <c r="G1000" s="113">
        <v>-9.375E-2</v>
      </c>
      <c r="H1000" s="107">
        <v>1315.93</v>
      </c>
      <c r="I1000" s="85">
        <v>-123.3684375</v>
      </c>
      <c r="J1000" s="114">
        <v>29.556899999999999</v>
      </c>
      <c r="K1000" s="85">
        <f t="shared" si="18"/>
        <v>-4.1739301990398179</v>
      </c>
      <c r="L1000" s="68" t="str">
        <f>VLOOKUP(O1000,[6]Consolidado!$B:$E,2,FALSE)</f>
        <v>Acabado</v>
      </c>
      <c r="M1000" s="69" t="str">
        <f>VLOOKUP(O1000,[6]Consolidado!$B:$E,3,FALSE)</f>
        <v>Material de acabado pendiente de distribuir</v>
      </c>
      <c r="N1000" s="70">
        <f>VLOOKUP(O1000,[6]Consolidado!$B:$H,7,FALSE)</f>
        <v>0</v>
      </c>
      <c r="O1000" s="110" t="s">
        <v>290</v>
      </c>
    </row>
    <row r="1001" spans="1:15" s="71" customFormat="1" ht="16.5" customHeight="1" outlineLevel="1" x14ac:dyDescent="0.2">
      <c r="A1001" s="60" t="s">
        <v>633</v>
      </c>
      <c r="B1001" s="109">
        <v>42767</v>
      </c>
      <c r="C1001" s="110"/>
      <c r="D1001" s="63" t="str">
        <f>VLOOKUP(O1001,[6]Consolidado!$B:$E,4,FALSE)</f>
        <v>En Proceso</v>
      </c>
      <c r="E1001" s="111" t="s">
        <v>25</v>
      </c>
      <c r="F1001" s="112" t="s">
        <v>119</v>
      </c>
      <c r="G1001" s="113">
        <v>-9.375E-2</v>
      </c>
      <c r="H1001" s="107">
        <v>619.4</v>
      </c>
      <c r="I1001" s="85">
        <v>-58.068749999999994</v>
      </c>
      <c r="J1001" s="114">
        <v>29.556899999999999</v>
      </c>
      <c r="K1001" s="85">
        <f t="shared" si="18"/>
        <v>-1.9646427737685614</v>
      </c>
      <c r="L1001" s="68" t="str">
        <f>VLOOKUP(O1001,[6]Consolidado!$B:$E,2,FALSE)</f>
        <v>Acabado</v>
      </c>
      <c r="M1001" s="69" t="str">
        <f>VLOOKUP(O1001,[6]Consolidado!$B:$E,3,FALSE)</f>
        <v>Material de acabado pendiente de distribuir</v>
      </c>
      <c r="N1001" s="70">
        <f>VLOOKUP(O1001,[6]Consolidado!$B:$H,7,FALSE)</f>
        <v>0</v>
      </c>
      <c r="O1001" s="110" t="s">
        <v>290</v>
      </c>
    </row>
    <row r="1002" spans="1:15" s="71" customFormat="1" ht="16.5" customHeight="1" outlineLevel="1" x14ac:dyDescent="0.2">
      <c r="A1002" s="60" t="s">
        <v>633</v>
      </c>
      <c r="B1002" s="109">
        <v>42767</v>
      </c>
      <c r="C1002" s="110"/>
      <c r="D1002" s="63" t="str">
        <f>VLOOKUP(O1002,[6]Consolidado!$B:$E,4,FALSE)</f>
        <v>En Proceso</v>
      </c>
      <c r="E1002" s="111" t="s">
        <v>25</v>
      </c>
      <c r="F1002" s="112" t="s">
        <v>604</v>
      </c>
      <c r="G1002" s="113">
        <v>-6.25E-2</v>
      </c>
      <c r="H1002" s="67">
        <v>0</v>
      </c>
      <c r="I1002" s="85">
        <v>0</v>
      </c>
      <c r="J1002" s="114">
        <v>29.556899999999999</v>
      </c>
      <c r="K1002" s="85">
        <f t="shared" si="18"/>
        <v>0</v>
      </c>
      <c r="L1002" s="68" t="str">
        <f>VLOOKUP(O1002,[6]Consolidado!$B:$E,2,FALSE)</f>
        <v>Acabado</v>
      </c>
      <c r="M1002" s="69" t="str">
        <f>VLOOKUP(O1002,[6]Consolidado!$B:$E,3,FALSE)</f>
        <v>Material de acabado pendiente de distribuir</v>
      </c>
      <c r="N1002" s="70">
        <f>VLOOKUP(O1002,[6]Consolidado!$B:$H,7,FALSE)</f>
        <v>0</v>
      </c>
      <c r="O1002" s="110" t="s">
        <v>290</v>
      </c>
    </row>
    <row r="1003" spans="1:15" s="71" customFormat="1" ht="16.5" customHeight="1" outlineLevel="1" x14ac:dyDescent="0.2">
      <c r="A1003" s="60" t="s">
        <v>633</v>
      </c>
      <c r="B1003" s="109">
        <v>42767</v>
      </c>
      <c r="C1003" s="110"/>
      <c r="D1003" s="63" t="str">
        <f>VLOOKUP(O1003,[6]Consolidado!$B:$E,4,FALSE)</f>
        <v>En Proceso</v>
      </c>
      <c r="E1003" s="111" t="s">
        <v>25</v>
      </c>
      <c r="F1003" s="112" t="s">
        <v>109</v>
      </c>
      <c r="G1003" s="113">
        <v>-6.25E-2</v>
      </c>
      <c r="H1003" s="107">
        <v>1198.7236014927405</v>
      </c>
      <c r="I1003" s="85">
        <v>-74.920225093296281</v>
      </c>
      <c r="J1003" s="114">
        <v>29.556899999999999</v>
      </c>
      <c r="K1003" s="85">
        <f t="shared" si="18"/>
        <v>-2.5347795301028282</v>
      </c>
      <c r="L1003" s="68" t="str">
        <f>VLOOKUP(O1003,[6]Consolidado!$B:$E,2,FALSE)</f>
        <v>Acabado</v>
      </c>
      <c r="M1003" s="69" t="str">
        <f>VLOOKUP(O1003,[6]Consolidado!$B:$E,3,FALSE)</f>
        <v>Material de acabado pendiente de distribuir</v>
      </c>
      <c r="N1003" s="70">
        <f>VLOOKUP(O1003,[6]Consolidado!$B:$H,7,FALSE)</f>
        <v>0</v>
      </c>
      <c r="O1003" s="110" t="s">
        <v>290</v>
      </c>
    </row>
    <row r="1004" spans="1:15" s="71" customFormat="1" ht="16.5" customHeight="1" outlineLevel="1" x14ac:dyDescent="0.2">
      <c r="A1004" s="60" t="s">
        <v>633</v>
      </c>
      <c r="B1004" s="109">
        <v>42767</v>
      </c>
      <c r="C1004" s="110"/>
      <c r="D1004" s="63" t="str">
        <f>VLOOKUP(O1004,[6]Consolidado!$B:$E,4,FALSE)</f>
        <v>En Proceso</v>
      </c>
      <c r="E1004" s="111" t="s">
        <v>25</v>
      </c>
      <c r="F1004" s="112" t="s">
        <v>114</v>
      </c>
      <c r="G1004" s="113">
        <v>-0.375</v>
      </c>
      <c r="H1004" s="107">
        <v>942.3399999999998</v>
      </c>
      <c r="I1004" s="85">
        <v>-353.37749999999994</v>
      </c>
      <c r="J1004" s="114">
        <v>29.556899999999999</v>
      </c>
      <c r="K1004" s="85">
        <f t="shared" si="18"/>
        <v>-11.955837723171237</v>
      </c>
      <c r="L1004" s="68" t="str">
        <f>VLOOKUP(O1004,[6]Consolidado!$B:$E,2,FALSE)</f>
        <v>Acabado</v>
      </c>
      <c r="M1004" s="69" t="str">
        <f>VLOOKUP(O1004,[6]Consolidado!$B:$E,3,FALSE)</f>
        <v>Material de acabado pendiente de distribuir</v>
      </c>
      <c r="N1004" s="70">
        <f>VLOOKUP(O1004,[6]Consolidado!$B:$H,7,FALSE)</f>
        <v>0</v>
      </c>
      <c r="O1004" s="110" t="s">
        <v>290</v>
      </c>
    </row>
    <row r="1005" spans="1:15" s="71" customFormat="1" ht="16.5" customHeight="1" outlineLevel="1" x14ac:dyDescent="0.2">
      <c r="A1005" s="60" t="s">
        <v>633</v>
      </c>
      <c r="B1005" s="109">
        <v>42767</v>
      </c>
      <c r="C1005" s="110"/>
      <c r="D1005" s="63" t="str">
        <f>VLOOKUP(O1005,[6]Consolidado!$B:$E,4,FALSE)</f>
        <v>En Proceso</v>
      </c>
      <c r="E1005" s="111" t="s">
        <v>25</v>
      </c>
      <c r="F1005" s="112" t="s">
        <v>99</v>
      </c>
      <c r="G1005" s="113">
        <v>-0.375</v>
      </c>
      <c r="H1005" s="107">
        <v>332.53741935483873</v>
      </c>
      <c r="I1005" s="85">
        <v>-124.70153225806453</v>
      </c>
      <c r="J1005" s="114">
        <v>29.556899999999999</v>
      </c>
      <c r="K1005" s="85">
        <f t="shared" si="18"/>
        <v>-4.2190328572368729</v>
      </c>
      <c r="L1005" s="68" t="str">
        <f>VLOOKUP(O1005,[6]Consolidado!$B:$E,2,FALSE)</f>
        <v>Acabado</v>
      </c>
      <c r="M1005" s="69" t="str">
        <f>VLOOKUP(O1005,[6]Consolidado!$B:$E,3,FALSE)</f>
        <v>Material de acabado pendiente de distribuir</v>
      </c>
      <c r="N1005" s="70">
        <f>VLOOKUP(O1005,[6]Consolidado!$B:$H,7,FALSE)</f>
        <v>0</v>
      </c>
      <c r="O1005" s="110" t="s">
        <v>290</v>
      </c>
    </row>
    <row r="1006" spans="1:15" s="71" customFormat="1" ht="16.5" customHeight="1" outlineLevel="1" x14ac:dyDescent="0.2">
      <c r="A1006" s="60" t="s">
        <v>633</v>
      </c>
      <c r="B1006" s="109">
        <v>42767</v>
      </c>
      <c r="C1006" s="110"/>
      <c r="D1006" s="63" t="str">
        <f>VLOOKUP(O1006,[6]Consolidado!$B:$E,4,FALSE)</f>
        <v>En Proceso</v>
      </c>
      <c r="E1006" s="111" t="s">
        <v>25</v>
      </c>
      <c r="F1006" s="112" t="s">
        <v>108</v>
      </c>
      <c r="G1006" s="113">
        <v>-0.5</v>
      </c>
      <c r="H1006" s="107">
        <v>786.43809534108379</v>
      </c>
      <c r="I1006" s="85">
        <v>-393.2190476705419</v>
      </c>
      <c r="J1006" s="114">
        <v>29.556899999999999</v>
      </c>
      <c r="K1006" s="85">
        <f t="shared" si="18"/>
        <v>-13.303798695754356</v>
      </c>
      <c r="L1006" s="68" t="str">
        <f>VLOOKUP(O1006,[6]Consolidado!$B:$E,2,FALSE)</f>
        <v>Acabado</v>
      </c>
      <c r="M1006" s="69" t="str">
        <f>VLOOKUP(O1006,[6]Consolidado!$B:$E,3,FALSE)</f>
        <v>Material de acabado pendiente de distribuir</v>
      </c>
      <c r="N1006" s="70">
        <f>VLOOKUP(O1006,[6]Consolidado!$B:$H,7,FALSE)</f>
        <v>0</v>
      </c>
      <c r="O1006" s="110" t="s">
        <v>290</v>
      </c>
    </row>
    <row r="1007" spans="1:15" s="71" customFormat="1" ht="16.5" customHeight="1" outlineLevel="1" x14ac:dyDescent="0.2">
      <c r="A1007" s="60" t="s">
        <v>633</v>
      </c>
      <c r="B1007" s="109">
        <v>42767</v>
      </c>
      <c r="C1007" s="110"/>
      <c r="D1007" s="63" t="str">
        <f>VLOOKUP(O1007,[6]Consolidado!$B:$E,4,FALSE)</f>
        <v>En Proceso</v>
      </c>
      <c r="E1007" s="111" t="s">
        <v>25</v>
      </c>
      <c r="F1007" s="112" t="s">
        <v>110</v>
      </c>
      <c r="G1007" s="113">
        <v>-0.6875</v>
      </c>
      <c r="H1007" s="107">
        <v>1315.93</v>
      </c>
      <c r="I1007" s="85">
        <v>-904.70187500000009</v>
      </c>
      <c r="J1007" s="114">
        <v>29.556899999999999</v>
      </c>
      <c r="K1007" s="85">
        <f t="shared" si="18"/>
        <v>-30.608821459625336</v>
      </c>
      <c r="L1007" s="68" t="str">
        <f>VLOOKUP(O1007,[6]Consolidado!$B:$E,2,FALSE)</f>
        <v>Acabado</v>
      </c>
      <c r="M1007" s="69" t="str">
        <f>VLOOKUP(O1007,[6]Consolidado!$B:$E,3,FALSE)</f>
        <v>Material de acabado pendiente de distribuir</v>
      </c>
      <c r="N1007" s="70">
        <f>VLOOKUP(O1007,[6]Consolidado!$B:$H,7,FALSE)</f>
        <v>0</v>
      </c>
      <c r="O1007" s="110" t="s">
        <v>290</v>
      </c>
    </row>
    <row r="1008" spans="1:15" s="71" customFormat="1" ht="16.5" customHeight="1" outlineLevel="1" x14ac:dyDescent="0.2">
      <c r="A1008" s="60" t="s">
        <v>633</v>
      </c>
      <c r="B1008" s="109">
        <v>42767</v>
      </c>
      <c r="C1008" s="110"/>
      <c r="D1008" s="63" t="str">
        <f>VLOOKUP(O1008,[6]Consolidado!$B:$E,4,FALSE)</f>
        <v>En Proceso</v>
      </c>
      <c r="E1008" s="111" t="s">
        <v>25</v>
      </c>
      <c r="F1008" s="112" t="s">
        <v>119</v>
      </c>
      <c r="G1008" s="113">
        <v>-0.6875</v>
      </c>
      <c r="H1008" s="107">
        <v>619.4</v>
      </c>
      <c r="I1008" s="85">
        <v>-425.83749999999998</v>
      </c>
      <c r="J1008" s="114">
        <v>29.556899999999999</v>
      </c>
      <c r="K1008" s="85">
        <f t="shared" si="18"/>
        <v>-14.407380340969452</v>
      </c>
      <c r="L1008" s="68" t="str">
        <f>VLOOKUP(O1008,[6]Consolidado!$B:$E,2,FALSE)</f>
        <v>Acabado</v>
      </c>
      <c r="M1008" s="69" t="str">
        <f>VLOOKUP(O1008,[6]Consolidado!$B:$E,3,FALSE)</f>
        <v>Material de acabado pendiente de distribuir</v>
      </c>
      <c r="N1008" s="70">
        <f>VLOOKUP(O1008,[6]Consolidado!$B:$H,7,FALSE)</f>
        <v>0</v>
      </c>
      <c r="O1008" s="110" t="s">
        <v>290</v>
      </c>
    </row>
    <row r="1009" spans="1:15" s="71" customFormat="1" ht="16.5" customHeight="1" outlineLevel="1" x14ac:dyDescent="0.2">
      <c r="A1009" s="60" t="s">
        <v>633</v>
      </c>
      <c r="B1009" s="109">
        <v>42767</v>
      </c>
      <c r="C1009" s="110"/>
      <c r="D1009" s="63" t="str">
        <f>VLOOKUP(O1009,[6]Consolidado!$B:$E,4,FALSE)</f>
        <v>En Proceso</v>
      </c>
      <c r="E1009" s="111" t="s">
        <v>25</v>
      </c>
      <c r="F1009" s="112" t="s">
        <v>604</v>
      </c>
      <c r="G1009" s="113">
        <v>-0.875</v>
      </c>
      <c r="H1009" s="67">
        <v>0</v>
      </c>
      <c r="I1009" s="85">
        <v>0</v>
      </c>
      <c r="J1009" s="114">
        <v>29.556899999999999</v>
      </c>
      <c r="K1009" s="85">
        <f t="shared" si="18"/>
        <v>0</v>
      </c>
      <c r="L1009" s="68" t="str">
        <f>VLOOKUP(O1009,[6]Consolidado!$B:$E,2,FALSE)</f>
        <v>Acabado</v>
      </c>
      <c r="M1009" s="69" t="str">
        <f>VLOOKUP(O1009,[6]Consolidado!$B:$E,3,FALSE)</f>
        <v>Material de acabado pendiente de distribuir</v>
      </c>
      <c r="N1009" s="70">
        <f>VLOOKUP(O1009,[6]Consolidado!$B:$H,7,FALSE)</f>
        <v>0</v>
      </c>
      <c r="O1009" s="110" t="s">
        <v>290</v>
      </c>
    </row>
    <row r="1010" spans="1:15" s="71" customFormat="1" ht="16.5" customHeight="1" outlineLevel="1" x14ac:dyDescent="0.2">
      <c r="A1010" s="60" t="s">
        <v>633</v>
      </c>
      <c r="B1010" s="109">
        <v>42767</v>
      </c>
      <c r="C1010" s="110"/>
      <c r="D1010" s="63" t="str">
        <f>VLOOKUP(O1010,[6]Consolidado!$B:$E,4,FALSE)</f>
        <v>En Proceso</v>
      </c>
      <c r="E1010" s="111" t="s">
        <v>25</v>
      </c>
      <c r="F1010" s="112" t="s">
        <v>109</v>
      </c>
      <c r="G1010" s="113">
        <v>-0.75</v>
      </c>
      <c r="H1010" s="107">
        <v>1198.7236014927405</v>
      </c>
      <c r="I1010" s="85">
        <v>-899.04270111955543</v>
      </c>
      <c r="J1010" s="114">
        <v>29.556899999999999</v>
      </c>
      <c r="K1010" s="85">
        <f t="shared" si="18"/>
        <v>-30.41735436123394</v>
      </c>
      <c r="L1010" s="68" t="str">
        <f>VLOOKUP(O1010,[6]Consolidado!$B:$E,2,FALSE)</f>
        <v>Acabado</v>
      </c>
      <c r="M1010" s="69" t="str">
        <f>VLOOKUP(O1010,[6]Consolidado!$B:$E,3,FALSE)</f>
        <v>Material de acabado pendiente de distribuir</v>
      </c>
      <c r="N1010" s="70">
        <f>VLOOKUP(O1010,[6]Consolidado!$B:$H,7,FALSE)</f>
        <v>0</v>
      </c>
      <c r="O1010" s="110" t="s">
        <v>290</v>
      </c>
    </row>
    <row r="1011" spans="1:15" s="71" customFormat="1" ht="16.5" customHeight="1" outlineLevel="1" x14ac:dyDescent="0.2">
      <c r="A1011" s="60" t="s">
        <v>633</v>
      </c>
      <c r="B1011" s="109">
        <v>42767</v>
      </c>
      <c r="C1011" s="110"/>
      <c r="D1011" s="63" t="str">
        <f>VLOOKUP(O1011,[6]Consolidado!$B:$E,4,FALSE)</f>
        <v>En Proceso</v>
      </c>
      <c r="E1011" s="111" t="s">
        <v>25</v>
      </c>
      <c r="F1011" s="112" t="s">
        <v>128</v>
      </c>
      <c r="G1011" s="113">
        <v>-0.4375</v>
      </c>
      <c r="H1011" s="107">
        <v>719.3036127057627</v>
      </c>
      <c r="I1011" s="85">
        <v>-314.69533055877116</v>
      </c>
      <c r="J1011" s="114">
        <v>29.556899999999999</v>
      </c>
      <c r="K1011" s="85">
        <f t="shared" si="18"/>
        <v>-10.647102049226108</v>
      </c>
      <c r="L1011" s="68" t="str">
        <f>VLOOKUP(O1011,[6]Consolidado!$B:$E,2,FALSE)</f>
        <v>Acabado</v>
      </c>
      <c r="M1011" s="69" t="str">
        <f>VLOOKUP(O1011,[6]Consolidado!$B:$E,3,FALSE)</f>
        <v>Material de acabado pendiente de distribuir</v>
      </c>
      <c r="N1011" s="70">
        <f>VLOOKUP(O1011,[6]Consolidado!$B:$H,7,FALSE)</f>
        <v>0</v>
      </c>
      <c r="O1011" s="110" t="s">
        <v>290</v>
      </c>
    </row>
    <row r="1012" spans="1:15" s="71" customFormat="1" ht="16.5" customHeight="1" outlineLevel="1" x14ac:dyDescent="0.2">
      <c r="A1012" s="60" t="s">
        <v>633</v>
      </c>
      <c r="B1012" s="109">
        <v>42767</v>
      </c>
      <c r="C1012" s="110"/>
      <c r="D1012" s="63" t="str">
        <f>VLOOKUP(O1012,[6]Consolidado!$B:$E,4,FALSE)</f>
        <v>En Proceso</v>
      </c>
      <c r="E1012" s="111" t="s">
        <v>25</v>
      </c>
      <c r="F1012" s="112" t="s">
        <v>138</v>
      </c>
      <c r="G1012" s="113">
        <v>-0.4375</v>
      </c>
      <c r="H1012" s="107">
        <v>487.54177913928567</v>
      </c>
      <c r="I1012" s="85">
        <v>-213.29952837343748</v>
      </c>
      <c r="J1012" s="114">
        <v>29.556899999999999</v>
      </c>
      <c r="K1012" s="85">
        <f t="shared" si="18"/>
        <v>-7.2165730632589176</v>
      </c>
      <c r="L1012" s="68" t="str">
        <f>VLOOKUP(O1012,[6]Consolidado!$B:$E,2,FALSE)</f>
        <v>Acabado</v>
      </c>
      <c r="M1012" s="69" t="str">
        <f>VLOOKUP(O1012,[6]Consolidado!$B:$E,3,FALSE)</f>
        <v>Material de acabado pendiente de distribuir</v>
      </c>
      <c r="N1012" s="70">
        <f>VLOOKUP(O1012,[6]Consolidado!$B:$H,7,FALSE)</f>
        <v>0</v>
      </c>
      <c r="O1012" s="110" t="s">
        <v>290</v>
      </c>
    </row>
    <row r="1013" spans="1:15" s="71" customFormat="1" ht="16.5" customHeight="1" outlineLevel="1" x14ac:dyDescent="0.2">
      <c r="A1013" s="60" t="s">
        <v>633</v>
      </c>
      <c r="B1013" s="109">
        <v>42767</v>
      </c>
      <c r="C1013" s="110"/>
      <c r="D1013" s="63" t="str">
        <f>VLOOKUP(O1013,[6]Consolidado!$B:$E,4,FALSE)</f>
        <v>En Proceso</v>
      </c>
      <c r="E1013" s="111" t="s">
        <v>25</v>
      </c>
      <c r="F1013" s="112" t="s">
        <v>114</v>
      </c>
      <c r="G1013" s="113">
        <v>-0.625</v>
      </c>
      <c r="H1013" s="107">
        <v>942.3399999999998</v>
      </c>
      <c r="I1013" s="85">
        <v>-588.96249999999986</v>
      </c>
      <c r="J1013" s="114">
        <v>29.556899999999999</v>
      </c>
      <c r="K1013" s="85">
        <f t="shared" si="18"/>
        <v>-19.926396205285396</v>
      </c>
      <c r="L1013" s="68" t="str">
        <f>VLOOKUP(O1013,[6]Consolidado!$B:$E,2,FALSE)</f>
        <v>Acabado</v>
      </c>
      <c r="M1013" s="69" t="str">
        <f>VLOOKUP(O1013,[6]Consolidado!$B:$E,3,FALSE)</f>
        <v>Material de acabado pendiente de distribuir</v>
      </c>
      <c r="N1013" s="70">
        <f>VLOOKUP(O1013,[6]Consolidado!$B:$H,7,FALSE)</f>
        <v>0</v>
      </c>
      <c r="O1013" s="110" t="s">
        <v>290</v>
      </c>
    </row>
    <row r="1014" spans="1:15" s="71" customFormat="1" ht="16.5" customHeight="1" outlineLevel="1" x14ac:dyDescent="0.2">
      <c r="A1014" s="60" t="s">
        <v>633</v>
      </c>
      <c r="B1014" s="109">
        <v>42767</v>
      </c>
      <c r="C1014" s="110"/>
      <c r="D1014" s="63" t="str">
        <f>VLOOKUP(O1014,[6]Consolidado!$B:$E,4,FALSE)</f>
        <v>En Proceso</v>
      </c>
      <c r="E1014" s="111" t="s">
        <v>25</v>
      </c>
      <c r="F1014" s="112" t="s">
        <v>99</v>
      </c>
      <c r="G1014" s="113">
        <v>-1.03125</v>
      </c>
      <c r="H1014" s="107">
        <v>332.53741935483873</v>
      </c>
      <c r="I1014" s="85">
        <v>-342.92921370967747</v>
      </c>
      <c r="J1014" s="114">
        <v>29.556899999999999</v>
      </c>
      <c r="K1014" s="85">
        <f t="shared" si="18"/>
        <v>-11.602340357401401</v>
      </c>
      <c r="L1014" s="68" t="str">
        <f>VLOOKUP(O1014,[6]Consolidado!$B:$E,2,FALSE)</f>
        <v>Acabado</v>
      </c>
      <c r="M1014" s="69" t="str">
        <f>VLOOKUP(O1014,[6]Consolidado!$B:$E,3,FALSE)</f>
        <v>Material de acabado pendiente de distribuir</v>
      </c>
      <c r="N1014" s="70">
        <f>VLOOKUP(O1014,[6]Consolidado!$B:$H,7,FALSE)</f>
        <v>0</v>
      </c>
      <c r="O1014" s="110" t="s">
        <v>290</v>
      </c>
    </row>
    <row r="1015" spans="1:15" s="71" customFormat="1" ht="16.5" customHeight="1" outlineLevel="1" x14ac:dyDescent="0.2">
      <c r="A1015" s="60" t="s">
        <v>633</v>
      </c>
      <c r="B1015" s="109">
        <v>42767</v>
      </c>
      <c r="C1015" s="110"/>
      <c r="D1015" s="63" t="str">
        <f>VLOOKUP(O1015,[6]Consolidado!$B:$E,4,FALSE)</f>
        <v>En Proceso</v>
      </c>
      <c r="E1015" s="111" t="s">
        <v>25</v>
      </c>
      <c r="F1015" s="112" t="s">
        <v>604</v>
      </c>
      <c r="G1015" s="113">
        <v>-0.375</v>
      </c>
      <c r="H1015" s="67">
        <v>0</v>
      </c>
      <c r="I1015" s="85">
        <v>0</v>
      </c>
      <c r="J1015" s="114">
        <v>29.556899999999999</v>
      </c>
      <c r="K1015" s="85">
        <f t="shared" si="18"/>
        <v>0</v>
      </c>
      <c r="L1015" s="68" t="str">
        <f>VLOOKUP(O1015,[6]Consolidado!$B:$E,2,FALSE)</f>
        <v>Acabado</v>
      </c>
      <c r="M1015" s="69" t="str">
        <f>VLOOKUP(O1015,[6]Consolidado!$B:$E,3,FALSE)</f>
        <v>Material de acabado pendiente de distribuir</v>
      </c>
      <c r="N1015" s="70">
        <f>VLOOKUP(O1015,[6]Consolidado!$B:$H,7,FALSE)</f>
        <v>0</v>
      </c>
      <c r="O1015" s="110" t="s">
        <v>290</v>
      </c>
    </row>
    <row r="1016" spans="1:15" s="71" customFormat="1" ht="16.5" customHeight="1" outlineLevel="1" x14ac:dyDescent="0.2">
      <c r="A1016" s="60" t="s">
        <v>633</v>
      </c>
      <c r="B1016" s="109">
        <v>42767</v>
      </c>
      <c r="C1016" s="110"/>
      <c r="D1016" s="63" t="str">
        <f>VLOOKUP(O1016,[6]Consolidado!$B:$E,4,FALSE)</f>
        <v>En Proceso</v>
      </c>
      <c r="E1016" s="111" t="s">
        <v>25</v>
      </c>
      <c r="F1016" s="112" t="s">
        <v>615</v>
      </c>
      <c r="G1016" s="113">
        <v>-0.375</v>
      </c>
      <c r="H1016" s="107">
        <v>947.90142857142848</v>
      </c>
      <c r="I1016" s="85">
        <v>-355.4630357142857</v>
      </c>
      <c r="J1016" s="114">
        <v>29.556899999999999</v>
      </c>
      <c r="K1016" s="85">
        <f t="shared" si="18"/>
        <v>-12.026397751938996</v>
      </c>
      <c r="L1016" s="68" t="str">
        <f>VLOOKUP(O1016,[6]Consolidado!$B:$E,2,FALSE)</f>
        <v>Acabado</v>
      </c>
      <c r="M1016" s="69" t="str">
        <f>VLOOKUP(O1016,[6]Consolidado!$B:$E,3,FALSE)</f>
        <v>Material de acabado pendiente de distribuir</v>
      </c>
      <c r="N1016" s="70">
        <f>VLOOKUP(O1016,[6]Consolidado!$B:$H,7,FALSE)</f>
        <v>0</v>
      </c>
      <c r="O1016" s="110" t="s">
        <v>290</v>
      </c>
    </row>
    <row r="1017" spans="1:15" s="71" customFormat="1" ht="16.5" customHeight="1" outlineLevel="1" x14ac:dyDescent="0.2">
      <c r="A1017" s="60" t="s">
        <v>633</v>
      </c>
      <c r="B1017" s="109">
        <v>42767</v>
      </c>
      <c r="C1017" s="110"/>
      <c r="D1017" s="63" t="str">
        <f>VLOOKUP(O1017,[6]Consolidado!$B:$E,4,FALSE)</f>
        <v>En Proceso</v>
      </c>
      <c r="E1017" s="111" t="s">
        <v>25</v>
      </c>
      <c r="F1017" s="112" t="s">
        <v>119</v>
      </c>
      <c r="G1017" s="113">
        <v>-0.1875</v>
      </c>
      <c r="H1017" s="107">
        <v>619.4</v>
      </c>
      <c r="I1017" s="85">
        <v>-116.13749999999999</v>
      </c>
      <c r="J1017" s="114">
        <v>29.556899999999999</v>
      </c>
      <c r="K1017" s="85">
        <f t="shared" si="18"/>
        <v>-3.9292855475371229</v>
      </c>
      <c r="L1017" s="68" t="str">
        <f>VLOOKUP(O1017,[6]Consolidado!$B:$E,2,FALSE)</f>
        <v>Acabado</v>
      </c>
      <c r="M1017" s="69" t="str">
        <f>VLOOKUP(O1017,[6]Consolidado!$B:$E,3,FALSE)</f>
        <v>Material de acabado pendiente de distribuir</v>
      </c>
      <c r="N1017" s="70">
        <f>VLOOKUP(O1017,[6]Consolidado!$B:$H,7,FALSE)</f>
        <v>0</v>
      </c>
      <c r="O1017" s="110" t="s">
        <v>290</v>
      </c>
    </row>
    <row r="1018" spans="1:15" s="71" customFormat="1" ht="16.5" customHeight="1" outlineLevel="1" x14ac:dyDescent="0.2">
      <c r="A1018" s="60" t="s">
        <v>633</v>
      </c>
      <c r="B1018" s="109">
        <v>42767</v>
      </c>
      <c r="C1018" s="110"/>
      <c r="D1018" s="63" t="str">
        <f>VLOOKUP(O1018,[6]Consolidado!$B:$E,4,FALSE)</f>
        <v>En Proceso</v>
      </c>
      <c r="E1018" s="111" t="s">
        <v>25</v>
      </c>
      <c r="F1018" s="112" t="s">
        <v>110</v>
      </c>
      <c r="G1018" s="113">
        <v>-0.1875</v>
      </c>
      <c r="H1018" s="107">
        <v>1315.93</v>
      </c>
      <c r="I1018" s="85">
        <v>-246.736875</v>
      </c>
      <c r="J1018" s="114">
        <v>29.556899999999999</v>
      </c>
      <c r="K1018" s="85">
        <f t="shared" si="18"/>
        <v>-8.3478603980796358</v>
      </c>
      <c r="L1018" s="68" t="str">
        <f>VLOOKUP(O1018,[6]Consolidado!$B:$E,2,FALSE)</f>
        <v>Acabado</v>
      </c>
      <c r="M1018" s="69" t="str">
        <f>VLOOKUP(O1018,[6]Consolidado!$B:$E,3,FALSE)</f>
        <v>Material de acabado pendiente de distribuir</v>
      </c>
      <c r="N1018" s="70">
        <f>VLOOKUP(O1018,[6]Consolidado!$B:$H,7,FALSE)</f>
        <v>0</v>
      </c>
      <c r="O1018" s="110" t="s">
        <v>290</v>
      </c>
    </row>
    <row r="1019" spans="1:15" s="71" customFormat="1" ht="16.5" customHeight="1" outlineLevel="1" x14ac:dyDescent="0.2">
      <c r="A1019" s="60" t="s">
        <v>633</v>
      </c>
      <c r="B1019" s="109">
        <v>42767</v>
      </c>
      <c r="C1019" s="110"/>
      <c r="D1019" s="63" t="str">
        <f>VLOOKUP(O1019,[6]Consolidado!$B:$E,4,FALSE)</f>
        <v>En Proceso</v>
      </c>
      <c r="E1019" s="111" t="s">
        <v>25</v>
      </c>
      <c r="F1019" s="112" t="s">
        <v>128</v>
      </c>
      <c r="G1019" s="113">
        <v>-0.375</v>
      </c>
      <c r="H1019" s="107">
        <v>719.3036127057627</v>
      </c>
      <c r="I1019" s="85">
        <v>-269.73885476466103</v>
      </c>
      <c r="J1019" s="114">
        <v>29.556899999999999</v>
      </c>
      <c r="K1019" s="85">
        <f t="shared" si="18"/>
        <v>-9.1260874707652366</v>
      </c>
      <c r="L1019" s="68" t="str">
        <f>VLOOKUP(O1019,[6]Consolidado!$B:$E,2,FALSE)</f>
        <v>Acabado</v>
      </c>
      <c r="M1019" s="69" t="str">
        <f>VLOOKUP(O1019,[6]Consolidado!$B:$E,3,FALSE)</f>
        <v>Material de acabado pendiente de distribuir</v>
      </c>
      <c r="N1019" s="70">
        <f>VLOOKUP(O1019,[6]Consolidado!$B:$H,7,FALSE)</f>
        <v>0</v>
      </c>
      <c r="O1019" s="110" t="s">
        <v>290</v>
      </c>
    </row>
    <row r="1020" spans="1:15" s="71" customFormat="1" ht="16.5" customHeight="1" outlineLevel="1" x14ac:dyDescent="0.2">
      <c r="A1020" s="60" t="s">
        <v>633</v>
      </c>
      <c r="B1020" s="109">
        <v>42767</v>
      </c>
      <c r="C1020" s="110"/>
      <c r="D1020" s="63" t="str">
        <f>VLOOKUP(O1020,[6]Consolidado!$B:$E,4,FALSE)</f>
        <v>En Proceso</v>
      </c>
      <c r="E1020" s="111" t="s">
        <v>25</v>
      </c>
      <c r="F1020" s="112" t="s">
        <v>138</v>
      </c>
      <c r="G1020" s="113">
        <v>-0.40625</v>
      </c>
      <c r="H1020" s="107">
        <v>487.54177913928567</v>
      </c>
      <c r="I1020" s="85">
        <v>-198.06384777533481</v>
      </c>
      <c r="J1020" s="114">
        <v>29.556899999999999</v>
      </c>
      <c r="K1020" s="85">
        <f t="shared" si="18"/>
        <v>-6.7011035587404235</v>
      </c>
      <c r="L1020" s="68" t="str">
        <f>VLOOKUP(O1020,[6]Consolidado!$B:$E,2,FALSE)</f>
        <v>Acabado</v>
      </c>
      <c r="M1020" s="69" t="str">
        <f>VLOOKUP(O1020,[6]Consolidado!$B:$E,3,FALSE)</f>
        <v>Material de acabado pendiente de distribuir</v>
      </c>
      <c r="N1020" s="70">
        <f>VLOOKUP(O1020,[6]Consolidado!$B:$H,7,FALSE)</f>
        <v>0</v>
      </c>
      <c r="O1020" s="110" t="s">
        <v>290</v>
      </c>
    </row>
    <row r="1021" spans="1:15" s="71" customFormat="1" ht="16.5" customHeight="1" outlineLevel="1" x14ac:dyDescent="0.2">
      <c r="A1021" s="60" t="s">
        <v>633</v>
      </c>
      <c r="B1021" s="109">
        <v>42767</v>
      </c>
      <c r="C1021" s="110"/>
      <c r="D1021" s="63" t="str">
        <f>VLOOKUP(O1021,[6]Consolidado!$B:$E,4,FALSE)</f>
        <v>En Proceso</v>
      </c>
      <c r="E1021" s="111" t="s">
        <v>25</v>
      </c>
      <c r="F1021" s="112" t="s">
        <v>133</v>
      </c>
      <c r="G1021" s="113">
        <v>-0.125</v>
      </c>
      <c r="H1021" s="107">
        <v>10.23468459090909</v>
      </c>
      <c r="I1021" s="85">
        <v>-1.2793355738636363</v>
      </c>
      <c r="J1021" s="114">
        <v>29.556899999999999</v>
      </c>
      <c r="K1021" s="85">
        <f t="shared" si="18"/>
        <v>-4.3283821167430833E-2</v>
      </c>
      <c r="L1021" s="68" t="str">
        <f>VLOOKUP(O1021,[6]Consolidado!$B:$E,2,FALSE)</f>
        <v>Acabado</v>
      </c>
      <c r="M1021" s="69" t="str">
        <f>VLOOKUP(O1021,[6]Consolidado!$B:$E,3,FALSE)</f>
        <v>Material de acabado pendiente de distribuir</v>
      </c>
      <c r="N1021" s="70">
        <f>VLOOKUP(O1021,[6]Consolidado!$B:$H,7,FALSE)</f>
        <v>0</v>
      </c>
      <c r="O1021" s="110" t="s">
        <v>290</v>
      </c>
    </row>
    <row r="1022" spans="1:15" s="71" customFormat="1" ht="16.5" customHeight="1" outlineLevel="1" x14ac:dyDescent="0.2">
      <c r="A1022" s="60" t="s">
        <v>633</v>
      </c>
      <c r="B1022" s="109">
        <v>42767</v>
      </c>
      <c r="C1022" s="110"/>
      <c r="D1022" s="63" t="str">
        <f>VLOOKUP(O1022,[6]Consolidado!$B:$E,4,FALSE)</f>
        <v>En Proceso</v>
      </c>
      <c r="E1022" s="111" t="s">
        <v>25</v>
      </c>
      <c r="F1022" s="112" t="s">
        <v>128</v>
      </c>
      <c r="G1022" s="113">
        <v>-0.5</v>
      </c>
      <c r="H1022" s="107">
        <v>719.3036127057627</v>
      </c>
      <c r="I1022" s="85">
        <v>-359.65180635288135</v>
      </c>
      <c r="J1022" s="114">
        <v>29.556899999999999</v>
      </c>
      <c r="K1022" s="85">
        <f t="shared" ref="K1022:K1085" si="19">IFERROR(I1022/J1022,0)</f>
        <v>-12.168116627686983</v>
      </c>
      <c r="L1022" s="68" t="str">
        <f>VLOOKUP(O1022,[6]Consolidado!$B:$E,2,FALSE)</f>
        <v>Acabado</v>
      </c>
      <c r="M1022" s="69" t="str">
        <f>VLOOKUP(O1022,[6]Consolidado!$B:$E,3,FALSE)</f>
        <v>Material de acabado pendiente de distribuir</v>
      </c>
      <c r="N1022" s="70">
        <f>VLOOKUP(O1022,[6]Consolidado!$B:$H,7,FALSE)</f>
        <v>0</v>
      </c>
      <c r="O1022" s="110" t="s">
        <v>290</v>
      </c>
    </row>
    <row r="1023" spans="1:15" s="71" customFormat="1" ht="16.5" customHeight="1" outlineLevel="1" x14ac:dyDescent="0.2">
      <c r="A1023" s="60" t="s">
        <v>633</v>
      </c>
      <c r="B1023" s="109">
        <v>42767</v>
      </c>
      <c r="C1023" s="110"/>
      <c r="D1023" s="63" t="str">
        <f>VLOOKUP(O1023,[6]Consolidado!$B:$E,4,FALSE)</f>
        <v>En Proceso</v>
      </c>
      <c r="E1023" s="111" t="s">
        <v>25</v>
      </c>
      <c r="F1023" s="112" t="s">
        <v>138</v>
      </c>
      <c r="G1023" s="113">
        <v>-0.53125</v>
      </c>
      <c r="H1023" s="107">
        <v>487.54177913928567</v>
      </c>
      <c r="I1023" s="85">
        <v>-259.00657016774551</v>
      </c>
      <c r="J1023" s="114">
        <v>29.556899999999999</v>
      </c>
      <c r="K1023" s="85">
        <f t="shared" si="19"/>
        <v>-8.7629815768143988</v>
      </c>
      <c r="L1023" s="68" t="str">
        <f>VLOOKUP(O1023,[6]Consolidado!$B:$E,2,FALSE)</f>
        <v>Acabado</v>
      </c>
      <c r="M1023" s="69" t="str">
        <f>VLOOKUP(O1023,[6]Consolidado!$B:$E,3,FALSE)</f>
        <v>Material de acabado pendiente de distribuir</v>
      </c>
      <c r="N1023" s="70">
        <f>VLOOKUP(O1023,[6]Consolidado!$B:$H,7,FALSE)</f>
        <v>0</v>
      </c>
      <c r="O1023" s="110" t="s">
        <v>290</v>
      </c>
    </row>
    <row r="1024" spans="1:15" s="71" customFormat="1" ht="16.5" customHeight="1" outlineLevel="1" x14ac:dyDescent="0.2">
      <c r="A1024" s="60" t="s">
        <v>633</v>
      </c>
      <c r="B1024" s="109">
        <v>42767</v>
      </c>
      <c r="C1024" s="110"/>
      <c r="D1024" s="63" t="str">
        <f>VLOOKUP(O1024,[6]Consolidado!$B:$E,4,FALSE)</f>
        <v>En Proceso</v>
      </c>
      <c r="E1024" s="111" t="s">
        <v>25</v>
      </c>
      <c r="F1024" s="112" t="s">
        <v>128</v>
      </c>
      <c r="G1024" s="113">
        <v>-0.3125</v>
      </c>
      <c r="H1024" s="107">
        <v>719.3036127057627</v>
      </c>
      <c r="I1024" s="85">
        <v>-224.78237897055084</v>
      </c>
      <c r="J1024" s="114">
        <v>29.556899999999999</v>
      </c>
      <c r="K1024" s="85">
        <f t="shared" si="19"/>
        <v>-7.6050728923043636</v>
      </c>
      <c r="L1024" s="68" t="str">
        <f>VLOOKUP(O1024,[6]Consolidado!$B:$E,2,FALSE)</f>
        <v>Acabado</v>
      </c>
      <c r="M1024" s="69" t="str">
        <f>VLOOKUP(O1024,[6]Consolidado!$B:$E,3,FALSE)</f>
        <v>Material de acabado pendiente de distribuir</v>
      </c>
      <c r="N1024" s="70">
        <f>VLOOKUP(O1024,[6]Consolidado!$B:$H,7,FALSE)</f>
        <v>0</v>
      </c>
      <c r="O1024" s="110" t="s">
        <v>290</v>
      </c>
    </row>
    <row r="1025" spans="1:15" s="71" customFormat="1" ht="16.5" customHeight="1" outlineLevel="1" x14ac:dyDescent="0.2">
      <c r="A1025" s="60" t="s">
        <v>633</v>
      </c>
      <c r="B1025" s="109">
        <v>42767</v>
      </c>
      <c r="C1025" s="110"/>
      <c r="D1025" s="63" t="str">
        <f>VLOOKUP(O1025,[6]Consolidado!$B:$E,4,FALSE)</f>
        <v>En Proceso</v>
      </c>
      <c r="E1025" s="111" t="s">
        <v>25</v>
      </c>
      <c r="F1025" s="112" t="s">
        <v>138</v>
      </c>
      <c r="G1025" s="113">
        <v>-0.34375</v>
      </c>
      <c r="H1025" s="107">
        <v>487.54177913928567</v>
      </c>
      <c r="I1025" s="85">
        <v>-167.59248657912946</v>
      </c>
      <c r="J1025" s="114">
        <v>29.556899999999999</v>
      </c>
      <c r="K1025" s="85">
        <f t="shared" si="19"/>
        <v>-5.6701645497034354</v>
      </c>
      <c r="L1025" s="68" t="str">
        <f>VLOOKUP(O1025,[6]Consolidado!$B:$E,2,FALSE)</f>
        <v>Acabado</v>
      </c>
      <c r="M1025" s="69" t="str">
        <f>VLOOKUP(O1025,[6]Consolidado!$B:$E,3,FALSE)</f>
        <v>Material de acabado pendiente de distribuir</v>
      </c>
      <c r="N1025" s="70">
        <f>VLOOKUP(O1025,[6]Consolidado!$B:$H,7,FALSE)</f>
        <v>0</v>
      </c>
      <c r="O1025" s="110" t="s">
        <v>290</v>
      </c>
    </row>
    <row r="1026" spans="1:15" s="71" customFormat="1" ht="16.5" customHeight="1" outlineLevel="1" x14ac:dyDescent="0.2">
      <c r="A1026" s="60" t="s">
        <v>633</v>
      </c>
      <c r="B1026" s="109">
        <v>42767</v>
      </c>
      <c r="C1026" s="110"/>
      <c r="D1026" s="63" t="str">
        <f>VLOOKUP(O1026,[6]Consolidado!$B:$E,4,FALSE)</f>
        <v>En Proceso</v>
      </c>
      <c r="E1026" s="111" t="s">
        <v>25</v>
      </c>
      <c r="F1026" s="112" t="s">
        <v>128</v>
      </c>
      <c r="G1026" s="113">
        <v>-0.1875</v>
      </c>
      <c r="H1026" s="107">
        <v>719.3036127057627</v>
      </c>
      <c r="I1026" s="85">
        <v>-134.86942738233051</v>
      </c>
      <c r="J1026" s="114">
        <v>29.556899999999999</v>
      </c>
      <c r="K1026" s="85">
        <f t="shared" si="19"/>
        <v>-4.5630437353826183</v>
      </c>
      <c r="L1026" s="68" t="str">
        <f>VLOOKUP(O1026,[6]Consolidado!$B:$E,2,FALSE)</f>
        <v>Acabado</v>
      </c>
      <c r="M1026" s="69" t="str">
        <f>VLOOKUP(O1026,[6]Consolidado!$B:$E,3,FALSE)</f>
        <v>Material de acabado pendiente de distribuir</v>
      </c>
      <c r="N1026" s="70">
        <f>VLOOKUP(O1026,[6]Consolidado!$B:$H,7,FALSE)</f>
        <v>0</v>
      </c>
      <c r="O1026" s="110" t="s">
        <v>290</v>
      </c>
    </row>
    <row r="1027" spans="1:15" s="71" customFormat="1" ht="16.5" customHeight="1" outlineLevel="1" x14ac:dyDescent="0.2">
      <c r="A1027" s="60" t="s">
        <v>633</v>
      </c>
      <c r="B1027" s="109">
        <v>42767</v>
      </c>
      <c r="C1027" s="110"/>
      <c r="D1027" s="63" t="str">
        <f>VLOOKUP(O1027,[6]Consolidado!$B:$E,4,FALSE)</f>
        <v>En Proceso</v>
      </c>
      <c r="E1027" s="111" t="s">
        <v>25</v>
      </c>
      <c r="F1027" s="112" t="s">
        <v>138</v>
      </c>
      <c r="G1027" s="113">
        <v>-0.21875</v>
      </c>
      <c r="H1027" s="107">
        <v>487.54177913928567</v>
      </c>
      <c r="I1027" s="85">
        <v>-106.64976418671874</v>
      </c>
      <c r="J1027" s="114">
        <v>29.556899999999999</v>
      </c>
      <c r="K1027" s="85">
        <f t="shared" si="19"/>
        <v>-3.6082865316294588</v>
      </c>
      <c r="L1027" s="68" t="str">
        <f>VLOOKUP(O1027,[6]Consolidado!$B:$E,2,FALSE)</f>
        <v>Acabado</v>
      </c>
      <c r="M1027" s="69" t="str">
        <f>VLOOKUP(O1027,[6]Consolidado!$B:$E,3,FALSE)</f>
        <v>Material de acabado pendiente de distribuir</v>
      </c>
      <c r="N1027" s="70">
        <f>VLOOKUP(O1027,[6]Consolidado!$B:$H,7,FALSE)</f>
        <v>0</v>
      </c>
      <c r="O1027" s="110" t="s">
        <v>290</v>
      </c>
    </row>
    <row r="1028" spans="1:15" s="71" customFormat="1" ht="16.5" customHeight="1" outlineLevel="1" x14ac:dyDescent="0.2">
      <c r="A1028" s="60" t="s">
        <v>633</v>
      </c>
      <c r="B1028" s="109">
        <v>42767</v>
      </c>
      <c r="C1028" s="110"/>
      <c r="D1028" s="63" t="str">
        <f>VLOOKUP(O1028,[6]Consolidado!$B:$E,4,FALSE)</f>
        <v>En Proceso</v>
      </c>
      <c r="E1028" s="111" t="s">
        <v>25</v>
      </c>
      <c r="F1028" s="112" t="s">
        <v>128</v>
      </c>
      <c r="G1028" s="113">
        <v>-0.25</v>
      </c>
      <c r="H1028" s="107">
        <v>719.3036127057627</v>
      </c>
      <c r="I1028" s="85">
        <v>-179.82590317644068</v>
      </c>
      <c r="J1028" s="114">
        <v>29.556899999999999</v>
      </c>
      <c r="K1028" s="85">
        <f t="shared" si="19"/>
        <v>-6.0840583138434914</v>
      </c>
      <c r="L1028" s="68" t="str">
        <f>VLOOKUP(O1028,[6]Consolidado!$B:$E,2,FALSE)</f>
        <v>Acabado</v>
      </c>
      <c r="M1028" s="69" t="str">
        <f>VLOOKUP(O1028,[6]Consolidado!$B:$E,3,FALSE)</f>
        <v>Material de acabado pendiente de distribuir</v>
      </c>
      <c r="N1028" s="70">
        <f>VLOOKUP(O1028,[6]Consolidado!$B:$H,7,FALSE)</f>
        <v>0</v>
      </c>
      <c r="O1028" s="110" t="s">
        <v>290</v>
      </c>
    </row>
    <row r="1029" spans="1:15" s="71" customFormat="1" ht="16.5" customHeight="1" outlineLevel="1" x14ac:dyDescent="0.2">
      <c r="A1029" s="60" t="s">
        <v>633</v>
      </c>
      <c r="B1029" s="109">
        <v>42767</v>
      </c>
      <c r="C1029" s="110"/>
      <c r="D1029" s="63" t="str">
        <f>VLOOKUP(O1029,[6]Consolidado!$B:$E,4,FALSE)</f>
        <v>En Proceso</v>
      </c>
      <c r="E1029" s="111" t="s">
        <v>25</v>
      </c>
      <c r="F1029" s="112" t="s">
        <v>138</v>
      </c>
      <c r="G1029" s="113">
        <v>-0.25</v>
      </c>
      <c r="H1029" s="107">
        <v>487.54177913928567</v>
      </c>
      <c r="I1029" s="85">
        <v>-121.88544478482142</v>
      </c>
      <c r="J1029" s="114">
        <v>29.556899999999999</v>
      </c>
      <c r="K1029" s="85">
        <f t="shared" si="19"/>
        <v>-4.1237560361479524</v>
      </c>
      <c r="L1029" s="68" t="str">
        <f>VLOOKUP(O1029,[6]Consolidado!$B:$E,2,FALSE)</f>
        <v>Acabado</v>
      </c>
      <c r="M1029" s="69" t="str">
        <f>VLOOKUP(O1029,[6]Consolidado!$B:$E,3,FALSE)</f>
        <v>Material de acabado pendiente de distribuir</v>
      </c>
      <c r="N1029" s="70">
        <f>VLOOKUP(O1029,[6]Consolidado!$B:$H,7,FALSE)</f>
        <v>0</v>
      </c>
      <c r="O1029" s="110" t="s">
        <v>290</v>
      </c>
    </row>
    <row r="1030" spans="1:15" s="71" customFormat="1" ht="16.5" customHeight="1" outlineLevel="1" x14ac:dyDescent="0.2">
      <c r="A1030" s="60" t="s">
        <v>633</v>
      </c>
      <c r="B1030" s="109">
        <v>42767</v>
      </c>
      <c r="C1030" s="110"/>
      <c r="D1030" s="63" t="str">
        <f>VLOOKUP(O1030,[6]Consolidado!$B:$E,4,FALSE)</f>
        <v>En Proceso</v>
      </c>
      <c r="E1030" s="111" t="s">
        <v>25</v>
      </c>
      <c r="F1030" s="112" t="s">
        <v>201</v>
      </c>
      <c r="G1030" s="113">
        <v>-3.125E-2</v>
      </c>
      <c r="H1030" s="107">
        <v>854.43999999999994</v>
      </c>
      <c r="I1030" s="85">
        <v>-26.701249999999998</v>
      </c>
      <c r="J1030" s="114">
        <v>29.556899999999999</v>
      </c>
      <c r="K1030" s="85">
        <f t="shared" si="19"/>
        <v>-0.90338465806630597</v>
      </c>
      <c r="L1030" s="68" t="str">
        <f>VLOOKUP(O1030,[6]Consolidado!$B:$E,2,FALSE)</f>
        <v>Acabado</v>
      </c>
      <c r="M1030" s="69" t="str">
        <f>VLOOKUP(O1030,[6]Consolidado!$B:$E,3,FALSE)</f>
        <v>Material de acabado pendiente de distribuir</v>
      </c>
      <c r="N1030" s="70">
        <f>VLOOKUP(O1030,[6]Consolidado!$B:$H,7,FALSE)</f>
        <v>0</v>
      </c>
      <c r="O1030" s="110" t="s">
        <v>290</v>
      </c>
    </row>
    <row r="1031" spans="1:15" s="71" customFormat="1" ht="16.5" customHeight="1" outlineLevel="1" x14ac:dyDescent="0.2">
      <c r="A1031" s="60" t="s">
        <v>633</v>
      </c>
      <c r="B1031" s="109">
        <v>42767</v>
      </c>
      <c r="C1031" s="110"/>
      <c r="D1031" s="63" t="str">
        <f>VLOOKUP(O1031,[6]Consolidado!$B:$E,4,FALSE)</f>
        <v>En Proceso</v>
      </c>
      <c r="E1031" s="111" t="s">
        <v>25</v>
      </c>
      <c r="F1031" s="112" t="s">
        <v>109</v>
      </c>
      <c r="G1031" s="113">
        <v>-3.125E-2</v>
      </c>
      <c r="H1031" s="107">
        <v>1198.7236014927405</v>
      </c>
      <c r="I1031" s="85">
        <v>-37.460112546648141</v>
      </c>
      <c r="J1031" s="114">
        <v>29.556899999999999</v>
      </c>
      <c r="K1031" s="85">
        <f t="shared" si="19"/>
        <v>-1.2673897650514141</v>
      </c>
      <c r="L1031" s="68" t="str">
        <f>VLOOKUP(O1031,[6]Consolidado!$B:$E,2,FALSE)</f>
        <v>Acabado</v>
      </c>
      <c r="M1031" s="69" t="str">
        <f>VLOOKUP(O1031,[6]Consolidado!$B:$E,3,FALSE)</f>
        <v>Material de acabado pendiente de distribuir</v>
      </c>
      <c r="N1031" s="70">
        <f>VLOOKUP(O1031,[6]Consolidado!$B:$H,7,FALSE)</f>
        <v>0</v>
      </c>
      <c r="O1031" s="110" t="s">
        <v>290</v>
      </c>
    </row>
    <row r="1032" spans="1:15" s="71" customFormat="1" ht="16.5" customHeight="1" outlineLevel="1" x14ac:dyDescent="0.2">
      <c r="A1032" s="60" t="s">
        <v>633</v>
      </c>
      <c r="B1032" s="109">
        <v>42767</v>
      </c>
      <c r="C1032" s="110"/>
      <c r="D1032" s="63" t="str">
        <f>VLOOKUP(O1032,[6]Consolidado!$B:$E,4,FALSE)</f>
        <v>En Proceso</v>
      </c>
      <c r="E1032" s="111" t="s">
        <v>25</v>
      </c>
      <c r="F1032" s="112" t="s">
        <v>110</v>
      </c>
      <c r="G1032" s="113">
        <v>-3.125E-2</v>
      </c>
      <c r="H1032" s="107">
        <v>1315.93</v>
      </c>
      <c r="I1032" s="85">
        <v>-41.122812500000002</v>
      </c>
      <c r="J1032" s="114">
        <v>29.556899999999999</v>
      </c>
      <c r="K1032" s="85">
        <f t="shared" si="19"/>
        <v>-1.3913100663466063</v>
      </c>
      <c r="L1032" s="68" t="str">
        <f>VLOOKUP(O1032,[6]Consolidado!$B:$E,2,FALSE)</f>
        <v>Acabado</v>
      </c>
      <c r="M1032" s="69" t="str">
        <f>VLOOKUP(O1032,[6]Consolidado!$B:$E,3,FALSE)</f>
        <v>Material de acabado pendiente de distribuir</v>
      </c>
      <c r="N1032" s="70">
        <f>VLOOKUP(O1032,[6]Consolidado!$B:$H,7,FALSE)</f>
        <v>0</v>
      </c>
      <c r="O1032" s="110" t="s">
        <v>290</v>
      </c>
    </row>
    <row r="1033" spans="1:15" s="71" customFormat="1" ht="16.5" customHeight="1" outlineLevel="1" x14ac:dyDescent="0.2">
      <c r="A1033" s="60" t="s">
        <v>633</v>
      </c>
      <c r="B1033" s="109">
        <v>42767</v>
      </c>
      <c r="C1033" s="110"/>
      <c r="D1033" s="63" t="str">
        <f>VLOOKUP(O1033,[6]Consolidado!$B:$E,4,FALSE)</f>
        <v>En Proceso</v>
      </c>
      <c r="E1033" s="111" t="s">
        <v>25</v>
      </c>
      <c r="F1033" s="112" t="s">
        <v>119</v>
      </c>
      <c r="G1033" s="113">
        <v>-3.125E-2</v>
      </c>
      <c r="H1033" s="107">
        <v>619.4</v>
      </c>
      <c r="I1033" s="85">
        <v>-19.356249999999999</v>
      </c>
      <c r="J1033" s="114">
        <v>29.556899999999999</v>
      </c>
      <c r="K1033" s="85">
        <f t="shared" si="19"/>
        <v>-0.65488092458952052</v>
      </c>
      <c r="L1033" s="68" t="str">
        <f>VLOOKUP(O1033,[6]Consolidado!$B:$E,2,FALSE)</f>
        <v>Acabado</v>
      </c>
      <c r="M1033" s="69" t="str">
        <f>VLOOKUP(O1033,[6]Consolidado!$B:$E,3,FALSE)</f>
        <v>Material de acabado pendiente de distribuir</v>
      </c>
      <c r="N1033" s="70">
        <f>VLOOKUP(O1033,[6]Consolidado!$B:$H,7,FALSE)</f>
        <v>0</v>
      </c>
      <c r="O1033" s="110" t="s">
        <v>290</v>
      </c>
    </row>
    <row r="1034" spans="1:15" s="71" customFormat="1" ht="16.5" customHeight="1" outlineLevel="1" x14ac:dyDescent="0.2">
      <c r="A1034" s="60" t="s">
        <v>633</v>
      </c>
      <c r="B1034" s="109">
        <v>42781</v>
      </c>
      <c r="C1034" s="110"/>
      <c r="D1034" s="63" t="str">
        <f>VLOOKUP(O1034,[6]Consolidado!$B:$E,4,FALSE)</f>
        <v>En Proceso</v>
      </c>
      <c r="E1034" s="111" t="s">
        <v>25</v>
      </c>
      <c r="F1034" s="112" t="s">
        <v>254</v>
      </c>
      <c r="G1034" s="113">
        <v>-0.25</v>
      </c>
      <c r="H1034" s="107">
        <v>333.09515079181284</v>
      </c>
      <c r="I1034" s="85">
        <v>-83.27378769795321</v>
      </c>
      <c r="J1034" s="114">
        <v>29.556899999999999</v>
      </c>
      <c r="K1034" s="85">
        <f t="shared" si="19"/>
        <v>-2.8174060100332992</v>
      </c>
      <c r="L1034" s="68" t="str">
        <f>VLOOKUP(O1034,[6]Consolidado!$B:$E,2,FALSE)</f>
        <v>Acabado</v>
      </c>
      <c r="M1034" s="69" t="str">
        <f>VLOOKUP(O1034,[6]Consolidado!$B:$E,3,FALSE)</f>
        <v>Material de acabado pendiente de distribuir</v>
      </c>
      <c r="N1034" s="70">
        <f>VLOOKUP(O1034,[6]Consolidado!$B:$H,7,FALSE)</f>
        <v>0</v>
      </c>
      <c r="O1034" s="110" t="s">
        <v>290</v>
      </c>
    </row>
    <row r="1035" spans="1:15" s="71" customFormat="1" ht="16.5" customHeight="1" outlineLevel="1" x14ac:dyDescent="0.2">
      <c r="A1035" s="60" t="s">
        <v>633</v>
      </c>
      <c r="B1035" s="109">
        <v>42781</v>
      </c>
      <c r="C1035" s="110"/>
      <c r="D1035" s="63" t="str">
        <f>VLOOKUP(O1035,[6]Consolidado!$B:$E,4,FALSE)</f>
        <v>En Proceso</v>
      </c>
      <c r="E1035" s="111" t="s">
        <v>25</v>
      </c>
      <c r="F1035" s="112" t="s">
        <v>108</v>
      </c>
      <c r="G1035" s="113">
        <v>-3.125E-2</v>
      </c>
      <c r="H1035" s="107">
        <v>786.43809534108379</v>
      </c>
      <c r="I1035" s="85">
        <v>-24.576190479408869</v>
      </c>
      <c r="J1035" s="114">
        <v>29.556899999999999</v>
      </c>
      <c r="K1035" s="85">
        <f t="shared" si="19"/>
        <v>-0.83148741848464724</v>
      </c>
      <c r="L1035" s="68" t="str">
        <f>VLOOKUP(O1035,[6]Consolidado!$B:$E,2,FALSE)</f>
        <v>Acabado</v>
      </c>
      <c r="M1035" s="69" t="str">
        <f>VLOOKUP(O1035,[6]Consolidado!$B:$E,3,FALSE)</f>
        <v>Material de acabado pendiente de distribuir</v>
      </c>
      <c r="N1035" s="70">
        <f>VLOOKUP(O1035,[6]Consolidado!$B:$H,7,FALSE)</f>
        <v>0</v>
      </c>
      <c r="O1035" s="110" t="s">
        <v>290</v>
      </c>
    </row>
    <row r="1036" spans="1:15" s="71" customFormat="1" ht="16.5" customHeight="1" outlineLevel="1" x14ac:dyDescent="0.2">
      <c r="A1036" s="60" t="s">
        <v>633</v>
      </c>
      <c r="B1036" s="109">
        <v>42781</v>
      </c>
      <c r="C1036" s="110"/>
      <c r="D1036" s="63" t="str">
        <f>VLOOKUP(O1036,[6]Consolidado!$B:$E,4,FALSE)</f>
        <v>En Proceso</v>
      </c>
      <c r="E1036" s="111" t="s">
        <v>25</v>
      </c>
      <c r="F1036" s="112" t="s">
        <v>109</v>
      </c>
      <c r="G1036" s="113">
        <v>-3.125E-2</v>
      </c>
      <c r="H1036" s="107">
        <v>1198.7236014927405</v>
      </c>
      <c r="I1036" s="85">
        <v>-37.460112546648141</v>
      </c>
      <c r="J1036" s="114">
        <v>29.556899999999999</v>
      </c>
      <c r="K1036" s="85">
        <f t="shared" si="19"/>
        <v>-1.2673897650514141</v>
      </c>
      <c r="L1036" s="68" t="str">
        <f>VLOOKUP(O1036,[6]Consolidado!$B:$E,2,FALSE)</f>
        <v>Acabado</v>
      </c>
      <c r="M1036" s="69" t="str">
        <f>VLOOKUP(O1036,[6]Consolidado!$B:$E,3,FALSE)</f>
        <v>Material de acabado pendiente de distribuir</v>
      </c>
      <c r="N1036" s="70">
        <f>VLOOKUP(O1036,[6]Consolidado!$B:$H,7,FALSE)</f>
        <v>0</v>
      </c>
      <c r="O1036" s="110" t="s">
        <v>290</v>
      </c>
    </row>
    <row r="1037" spans="1:15" s="71" customFormat="1" ht="16.5" customHeight="1" outlineLevel="1" x14ac:dyDescent="0.2">
      <c r="A1037" s="60" t="s">
        <v>633</v>
      </c>
      <c r="B1037" s="109">
        <v>42781</v>
      </c>
      <c r="C1037" s="110"/>
      <c r="D1037" s="63" t="str">
        <f>VLOOKUP(O1037,[6]Consolidado!$B:$E,4,FALSE)</f>
        <v>En Proceso</v>
      </c>
      <c r="E1037" s="111" t="s">
        <v>25</v>
      </c>
      <c r="F1037" s="112" t="s">
        <v>110</v>
      </c>
      <c r="G1037" s="113">
        <v>-3.125E-2</v>
      </c>
      <c r="H1037" s="107">
        <v>1315.93</v>
      </c>
      <c r="I1037" s="85">
        <v>-41.122812500000002</v>
      </c>
      <c r="J1037" s="114">
        <v>29.556899999999999</v>
      </c>
      <c r="K1037" s="85">
        <f t="shared" si="19"/>
        <v>-1.3913100663466063</v>
      </c>
      <c r="L1037" s="68" t="str">
        <f>VLOOKUP(O1037,[6]Consolidado!$B:$E,2,FALSE)</f>
        <v>Acabado</v>
      </c>
      <c r="M1037" s="69" t="str">
        <f>VLOOKUP(O1037,[6]Consolidado!$B:$E,3,FALSE)</f>
        <v>Material de acabado pendiente de distribuir</v>
      </c>
      <c r="N1037" s="70">
        <f>VLOOKUP(O1037,[6]Consolidado!$B:$H,7,FALSE)</f>
        <v>0</v>
      </c>
      <c r="O1037" s="110" t="s">
        <v>290</v>
      </c>
    </row>
    <row r="1038" spans="1:15" s="71" customFormat="1" ht="16.5" customHeight="1" outlineLevel="1" x14ac:dyDescent="0.2">
      <c r="A1038" s="60" t="s">
        <v>633</v>
      </c>
      <c r="B1038" s="109">
        <v>42781</v>
      </c>
      <c r="C1038" s="110"/>
      <c r="D1038" s="63" t="str">
        <f>VLOOKUP(O1038,[6]Consolidado!$B:$E,4,FALSE)</f>
        <v>En Proceso</v>
      </c>
      <c r="E1038" s="111" t="s">
        <v>25</v>
      </c>
      <c r="F1038" s="112" t="s">
        <v>119</v>
      </c>
      <c r="G1038" s="113">
        <v>-3.125E-2</v>
      </c>
      <c r="H1038" s="107">
        <v>619.4</v>
      </c>
      <c r="I1038" s="85">
        <v>-19.356249999999999</v>
      </c>
      <c r="J1038" s="114">
        <v>29.556899999999999</v>
      </c>
      <c r="K1038" s="85">
        <f t="shared" si="19"/>
        <v>-0.65488092458952052</v>
      </c>
      <c r="L1038" s="68" t="str">
        <f>VLOOKUP(O1038,[6]Consolidado!$B:$E,2,FALSE)</f>
        <v>Acabado</v>
      </c>
      <c r="M1038" s="69" t="str">
        <f>VLOOKUP(O1038,[6]Consolidado!$B:$E,3,FALSE)</f>
        <v>Material de acabado pendiente de distribuir</v>
      </c>
      <c r="N1038" s="70">
        <f>VLOOKUP(O1038,[6]Consolidado!$B:$H,7,FALSE)</f>
        <v>0</v>
      </c>
      <c r="O1038" s="110" t="s">
        <v>290</v>
      </c>
    </row>
    <row r="1039" spans="1:15" s="71" customFormat="1" ht="16.5" customHeight="1" outlineLevel="1" x14ac:dyDescent="0.2">
      <c r="A1039" s="60" t="s">
        <v>633</v>
      </c>
      <c r="B1039" s="109">
        <v>42781</v>
      </c>
      <c r="C1039" s="110"/>
      <c r="D1039" s="63" t="str">
        <f>VLOOKUP(O1039,[6]Consolidado!$B:$E,4,FALSE)</f>
        <v>En Proceso</v>
      </c>
      <c r="E1039" s="111" t="s">
        <v>25</v>
      </c>
      <c r="F1039" s="112" t="s">
        <v>254</v>
      </c>
      <c r="G1039" s="113">
        <v>-0.25</v>
      </c>
      <c r="H1039" s="107">
        <v>333.09515079181284</v>
      </c>
      <c r="I1039" s="85">
        <v>-83.27378769795321</v>
      </c>
      <c r="J1039" s="114">
        <v>29.556899999999999</v>
      </c>
      <c r="K1039" s="85">
        <f t="shared" si="19"/>
        <v>-2.8174060100332992</v>
      </c>
      <c r="L1039" s="68" t="str">
        <f>VLOOKUP(O1039,[6]Consolidado!$B:$E,2,FALSE)</f>
        <v>Acabado</v>
      </c>
      <c r="M1039" s="69" t="str">
        <f>VLOOKUP(O1039,[6]Consolidado!$B:$E,3,FALSE)</f>
        <v>Material de acabado pendiente de distribuir</v>
      </c>
      <c r="N1039" s="70">
        <f>VLOOKUP(O1039,[6]Consolidado!$B:$H,7,FALSE)</f>
        <v>0</v>
      </c>
      <c r="O1039" s="110" t="s">
        <v>290</v>
      </c>
    </row>
    <row r="1040" spans="1:15" s="71" customFormat="1" ht="16.5" customHeight="1" outlineLevel="1" x14ac:dyDescent="0.2">
      <c r="A1040" s="60" t="s">
        <v>633</v>
      </c>
      <c r="B1040" s="109">
        <v>42781</v>
      </c>
      <c r="C1040" s="110"/>
      <c r="D1040" s="63" t="str">
        <f>VLOOKUP(O1040,[6]Consolidado!$B:$E,4,FALSE)</f>
        <v>En Proceso</v>
      </c>
      <c r="E1040" s="111" t="s">
        <v>25</v>
      </c>
      <c r="F1040" s="112" t="s">
        <v>108</v>
      </c>
      <c r="G1040" s="113">
        <v>-0.15625</v>
      </c>
      <c r="H1040" s="107">
        <v>786.43809534108379</v>
      </c>
      <c r="I1040" s="85">
        <v>-122.88095239704434</v>
      </c>
      <c r="J1040" s="114">
        <v>29.556899999999999</v>
      </c>
      <c r="K1040" s="85">
        <f t="shared" si="19"/>
        <v>-4.157437092423236</v>
      </c>
      <c r="L1040" s="68" t="str">
        <f>VLOOKUP(O1040,[6]Consolidado!$B:$E,2,FALSE)</f>
        <v>Acabado</v>
      </c>
      <c r="M1040" s="69" t="str">
        <f>VLOOKUP(O1040,[6]Consolidado!$B:$E,3,FALSE)</f>
        <v>Material de acabado pendiente de distribuir</v>
      </c>
      <c r="N1040" s="70">
        <f>VLOOKUP(O1040,[6]Consolidado!$B:$H,7,FALSE)</f>
        <v>0</v>
      </c>
      <c r="O1040" s="110" t="s">
        <v>290</v>
      </c>
    </row>
    <row r="1041" spans="1:15" s="71" customFormat="1" ht="16.5" customHeight="1" outlineLevel="1" x14ac:dyDescent="0.2">
      <c r="A1041" s="60" t="s">
        <v>633</v>
      </c>
      <c r="B1041" s="109">
        <v>42781</v>
      </c>
      <c r="C1041" s="110"/>
      <c r="D1041" s="63" t="str">
        <f>VLOOKUP(O1041,[6]Consolidado!$B:$E,4,FALSE)</f>
        <v>En Proceso</v>
      </c>
      <c r="E1041" s="111" t="s">
        <v>25</v>
      </c>
      <c r="F1041" s="112" t="s">
        <v>110</v>
      </c>
      <c r="G1041" s="113">
        <v>-0.125</v>
      </c>
      <c r="H1041" s="107">
        <v>1315.93</v>
      </c>
      <c r="I1041" s="85">
        <v>-164.49125000000001</v>
      </c>
      <c r="J1041" s="114">
        <v>29.556899999999999</v>
      </c>
      <c r="K1041" s="85">
        <f t="shared" si="19"/>
        <v>-5.565240265386425</v>
      </c>
      <c r="L1041" s="68" t="str">
        <f>VLOOKUP(O1041,[6]Consolidado!$B:$E,2,FALSE)</f>
        <v>Acabado</v>
      </c>
      <c r="M1041" s="69" t="str">
        <f>VLOOKUP(O1041,[6]Consolidado!$B:$E,3,FALSE)</f>
        <v>Material de acabado pendiente de distribuir</v>
      </c>
      <c r="N1041" s="70">
        <f>VLOOKUP(O1041,[6]Consolidado!$B:$H,7,FALSE)</f>
        <v>0</v>
      </c>
      <c r="O1041" s="110" t="s">
        <v>290</v>
      </c>
    </row>
    <row r="1042" spans="1:15" s="71" customFormat="1" ht="16.5" customHeight="1" outlineLevel="1" x14ac:dyDescent="0.2">
      <c r="A1042" s="60" t="s">
        <v>633</v>
      </c>
      <c r="B1042" s="109">
        <v>42781</v>
      </c>
      <c r="C1042" s="110"/>
      <c r="D1042" s="63" t="str">
        <f>VLOOKUP(O1042,[6]Consolidado!$B:$E,4,FALSE)</f>
        <v>En Proceso</v>
      </c>
      <c r="E1042" s="111" t="s">
        <v>25</v>
      </c>
      <c r="F1042" s="112" t="s">
        <v>119</v>
      </c>
      <c r="G1042" s="113">
        <v>-0.125</v>
      </c>
      <c r="H1042" s="107">
        <v>619.4</v>
      </c>
      <c r="I1042" s="85">
        <v>-77.424999999999997</v>
      </c>
      <c r="J1042" s="114">
        <v>29.556899999999999</v>
      </c>
      <c r="K1042" s="85">
        <f t="shared" si="19"/>
        <v>-2.6195236983580821</v>
      </c>
      <c r="L1042" s="68" t="str">
        <f>VLOOKUP(O1042,[6]Consolidado!$B:$E,2,FALSE)</f>
        <v>Acabado</v>
      </c>
      <c r="M1042" s="69" t="str">
        <f>VLOOKUP(O1042,[6]Consolidado!$B:$E,3,FALSE)</f>
        <v>Material de acabado pendiente de distribuir</v>
      </c>
      <c r="N1042" s="70">
        <f>VLOOKUP(O1042,[6]Consolidado!$B:$H,7,FALSE)</f>
        <v>0</v>
      </c>
      <c r="O1042" s="110" t="s">
        <v>290</v>
      </c>
    </row>
    <row r="1043" spans="1:15" s="71" customFormat="1" ht="16.5" customHeight="1" outlineLevel="1" x14ac:dyDescent="0.2">
      <c r="A1043" s="60" t="s">
        <v>633</v>
      </c>
      <c r="B1043" s="109">
        <v>42781</v>
      </c>
      <c r="C1043" s="110"/>
      <c r="D1043" s="63" t="str">
        <f>VLOOKUP(O1043,[6]Consolidado!$B:$E,4,FALSE)</f>
        <v>En Proceso</v>
      </c>
      <c r="E1043" s="111" t="s">
        <v>25</v>
      </c>
      <c r="F1043" s="112" t="s">
        <v>109</v>
      </c>
      <c r="G1043" s="113">
        <v>-9.375E-2</v>
      </c>
      <c r="H1043" s="107">
        <v>1198.7236014927405</v>
      </c>
      <c r="I1043" s="85">
        <v>-112.38033763994443</v>
      </c>
      <c r="J1043" s="114">
        <v>29.556899999999999</v>
      </c>
      <c r="K1043" s="85">
        <f t="shared" si="19"/>
        <v>-3.8021692951542425</v>
      </c>
      <c r="L1043" s="68" t="str">
        <f>VLOOKUP(O1043,[6]Consolidado!$B:$E,2,FALSE)</f>
        <v>Acabado</v>
      </c>
      <c r="M1043" s="69" t="str">
        <f>VLOOKUP(O1043,[6]Consolidado!$B:$E,3,FALSE)</f>
        <v>Material de acabado pendiente de distribuir</v>
      </c>
      <c r="N1043" s="70">
        <f>VLOOKUP(O1043,[6]Consolidado!$B:$H,7,FALSE)</f>
        <v>0</v>
      </c>
      <c r="O1043" s="110" t="s">
        <v>290</v>
      </c>
    </row>
    <row r="1044" spans="1:15" s="71" customFormat="1" ht="16.5" customHeight="1" outlineLevel="1" x14ac:dyDescent="0.2">
      <c r="A1044" s="60" t="s">
        <v>633</v>
      </c>
      <c r="B1044" s="109">
        <v>42781</v>
      </c>
      <c r="C1044" s="110"/>
      <c r="D1044" s="63" t="str">
        <f>VLOOKUP(O1044,[6]Consolidado!$B:$E,4,FALSE)</f>
        <v>En Proceso</v>
      </c>
      <c r="E1044" s="111" t="s">
        <v>25</v>
      </c>
      <c r="F1044" s="112" t="s">
        <v>108</v>
      </c>
      <c r="G1044" s="113">
        <v>-0.1875</v>
      </c>
      <c r="H1044" s="107">
        <v>786.43809534108379</v>
      </c>
      <c r="I1044" s="85">
        <v>-147.45714287645322</v>
      </c>
      <c r="J1044" s="114">
        <v>29.556899999999999</v>
      </c>
      <c r="K1044" s="85">
        <f t="shared" si="19"/>
        <v>-4.9889245109078839</v>
      </c>
      <c r="L1044" s="68" t="str">
        <f>VLOOKUP(O1044,[6]Consolidado!$B:$E,2,FALSE)</f>
        <v>Acabado</v>
      </c>
      <c r="M1044" s="69" t="str">
        <f>VLOOKUP(O1044,[6]Consolidado!$B:$E,3,FALSE)</f>
        <v>Material de acabado pendiente de distribuir</v>
      </c>
      <c r="N1044" s="70">
        <f>VLOOKUP(O1044,[6]Consolidado!$B:$H,7,FALSE)</f>
        <v>0</v>
      </c>
      <c r="O1044" s="110" t="s">
        <v>290</v>
      </c>
    </row>
    <row r="1045" spans="1:15" s="71" customFormat="1" ht="16.5" customHeight="1" outlineLevel="1" x14ac:dyDescent="0.2">
      <c r="A1045" s="60" t="s">
        <v>633</v>
      </c>
      <c r="B1045" s="109">
        <v>42781</v>
      </c>
      <c r="C1045" s="110"/>
      <c r="D1045" s="63" t="str">
        <f>VLOOKUP(O1045,[6]Consolidado!$B:$E,4,FALSE)</f>
        <v>En Proceso</v>
      </c>
      <c r="E1045" s="111" t="s">
        <v>25</v>
      </c>
      <c r="F1045" s="112" t="s">
        <v>109</v>
      </c>
      <c r="G1045" s="113">
        <v>-0.1875</v>
      </c>
      <c r="H1045" s="107">
        <v>1198.7236014927405</v>
      </c>
      <c r="I1045" s="85">
        <v>-224.76067527988886</v>
      </c>
      <c r="J1045" s="114">
        <v>29.556899999999999</v>
      </c>
      <c r="K1045" s="85">
        <f t="shared" si="19"/>
        <v>-7.604338590308485</v>
      </c>
      <c r="L1045" s="68" t="str">
        <f>VLOOKUP(O1045,[6]Consolidado!$B:$E,2,FALSE)</f>
        <v>Acabado</v>
      </c>
      <c r="M1045" s="69" t="str">
        <f>VLOOKUP(O1045,[6]Consolidado!$B:$E,3,FALSE)</f>
        <v>Material de acabado pendiente de distribuir</v>
      </c>
      <c r="N1045" s="70">
        <f>VLOOKUP(O1045,[6]Consolidado!$B:$H,7,FALSE)</f>
        <v>0</v>
      </c>
      <c r="O1045" s="110" t="s">
        <v>290</v>
      </c>
    </row>
    <row r="1046" spans="1:15" s="71" customFormat="1" ht="16.5" customHeight="1" outlineLevel="1" x14ac:dyDescent="0.2">
      <c r="A1046" s="60" t="s">
        <v>633</v>
      </c>
      <c r="B1046" s="109">
        <v>42781</v>
      </c>
      <c r="C1046" s="110"/>
      <c r="D1046" s="63" t="str">
        <f>VLOOKUP(O1046,[6]Consolidado!$B:$E,4,FALSE)</f>
        <v>En Proceso</v>
      </c>
      <c r="E1046" s="111" t="s">
        <v>25</v>
      </c>
      <c r="F1046" s="112" t="s">
        <v>110</v>
      </c>
      <c r="G1046" s="113">
        <v>-0.21875</v>
      </c>
      <c r="H1046" s="107">
        <v>1315.93</v>
      </c>
      <c r="I1046" s="85">
        <v>-287.85968750000001</v>
      </c>
      <c r="J1046" s="114">
        <v>29.556899999999999</v>
      </c>
      <c r="K1046" s="85">
        <f t="shared" si="19"/>
        <v>-9.7391704644262429</v>
      </c>
      <c r="L1046" s="68" t="str">
        <f>VLOOKUP(O1046,[6]Consolidado!$B:$E,2,FALSE)</f>
        <v>Acabado</v>
      </c>
      <c r="M1046" s="69" t="str">
        <f>VLOOKUP(O1046,[6]Consolidado!$B:$E,3,FALSE)</f>
        <v>Material de acabado pendiente de distribuir</v>
      </c>
      <c r="N1046" s="70">
        <f>VLOOKUP(O1046,[6]Consolidado!$B:$H,7,FALSE)</f>
        <v>0</v>
      </c>
      <c r="O1046" s="110" t="s">
        <v>290</v>
      </c>
    </row>
    <row r="1047" spans="1:15" s="71" customFormat="1" ht="16.5" customHeight="1" outlineLevel="1" x14ac:dyDescent="0.2">
      <c r="A1047" s="60" t="s">
        <v>633</v>
      </c>
      <c r="B1047" s="109">
        <v>42781</v>
      </c>
      <c r="C1047" s="110"/>
      <c r="D1047" s="63" t="str">
        <f>VLOOKUP(O1047,[6]Consolidado!$B:$E,4,FALSE)</f>
        <v>En Proceso</v>
      </c>
      <c r="E1047" s="111" t="s">
        <v>25</v>
      </c>
      <c r="F1047" s="112" t="s">
        <v>119</v>
      </c>
      <c r="G1047" s="113">
        <v>-0.21875</v>
      </c>
      <c r="H1047" s="107">
        <v>619.4</v>
      </c>
      <c r="I1047" s="85">
        <v>-135.49375000000001</v>
      </c>
      <c r="J1047" s="114">
        <v>29.556899999999999</v>
      </c>
      <c r="K1047" s="85">
        <f t="shared" si="19"/>
        <v>-4.5841664721266442</v>
      </c>
      <c r="L1047" s="68" t="str">
        <f>VLOOKUP(O1047,[6]Consolidado!$B:$E,2,FALSE)</f>
        <v>Acabado</v>
      </c>
      <c r="M1047" s="69" t="str">
        <f>VLOOKUP(O1047,[6]Consolidado!$B:$E,3,FALSE)</f>
        <v>Material de acabado pendiente de distribuir</v>
      </c>
      <c r="N1047" s="70">
        <f>VLOOKUP(O1047,[6]Consolidado!$B:$H,7,FALSE)</f>
        <v>0</v>
      </c>
      <c r="O1047" s="110" t="s">
        <v>290</v>
      </c>
    </row>
    <row r="1048" spans="1:15" s="71" customFormat="1" ht="16.5" customHeight="1" outlineLevel="1" x14ac:dyDescent="0.2">
      <c r="A1048" s="60" t="s">
        <v>633</v>
      </c>
      <c r="B1048" s="109">
        <v>42781</v>
      </c>
      <c r="C1048" s="110"/>
      <c r="D1048" s="63" t="str">
        <f>VLOOKUP(O1048,[6]Consolidado!$B:$E,4,FALSE)</f>
        <v>En Proceso</v>
      </c>
      <c r="E1048" s="111" t="s">
        <v>25</v>
      </c>
      <c r="F1048" s="112" t="s">
        <v>114</v>
      </c>
      <c r="G1048" s="113">
        <v>-0.15625</v>
      </c>
      <c r="H1048" s="107">
        <v>942.3399999999998</v>
      </c>
      <c r="I1048" s="85">
        <v>-147.24062499999997</v>
      </c>
      <c r="J1048" s="114">
        <v>29.556899999999999</v>
      </c>
      <c r="K1048" s="85">
        <f t="shared" si="19"/>
        <v>-4.9815990513213491</v>
      </c>
      <c r="L1048" s="68" t="str">
        <f>VLOOKUP(O1048,[6]Consolidado!$B:$E,2,FALSE)</f>
        <v>Acabado</v>
      </c>
      <c r="M1048" s="69" t="str">
        <f>VLOOKUP(O1048,[6]Consolidado!$B:$E,3,FALSE)</f>
        <v>Material de acabado pendiente de distribuir</v>
      </c>
      <c r="N1048" s="70">
        <f>VLOOKUP(O1048,[6]Consolidado!$B:$H,7,FALSE)</f>
        <v>0</v>
      </c>
      <c r="O1048" s="110" t="s">
        <v>290</v>
      </c>
    </row>
    <row r="1049" spans="1:15" s="71" customFormat="1" ht="16.5" customHeight="1" outlineLevel="1" x14ac:dyDescent="0.2">
      <c r="A1049" s="60" t="s">
        <v>633</v>
      </c>
      <c r="B1049" s="109">
        <v>42781</v>
      </c>
      <c r="C1049" s="110"/>
      <c r="D1049" s="63" t="str">
        <f>VLOOKUP(O1049,[6]Consolidado!$B:$E,4,FALSE)</f>
        <v>En Proceso</v>
      </c>
      <c r="E1049" s="111" t="s">
        <v>25</v>
      </c>
      <c r="F1049" s="112" t="s">
        <v>193</v>
      </c>
      <c r="G1049" s="113">
        <v>-0.21875</v>
      </c>
      <c r="H1049" s="107">
        <v>755.57</v>
      </c>
      <c r="I1049" s="85">
        <v>-165.28093750000002</v>
      </c>
      <c r="J1049" s="114">
        <v>29.556899999999999</v>
      </c>
      <c r="K1049" s="85">
        <f t="shared" si="19"/>
        <v>-5.5919578000399239</v>
      </c>
      <c r="L1049" s="68" t="str">
        <f>VLOOKUP(O1049,[6]Consolidado!$B:$E,2,FALSE)</f>
        <v>Acabado</v>
      </c>
      <c r="M1049" s="69" t="str">
        <f>VLOOKUP(O1049,[6]Consolidado!$B:$E,3,FALSE)</f>
        <v>Material de acabado pendiente de distribuir</v>
      </c>
      <c r="N1049" s="70">
        <f>VLOOKUP(O1049,[6]Consolidado!$B:$H,7,FALSE)</f>
        <v>0</v>
      </c>
      <c r="O1049" s="110" t="s">
        <v>290</v>
      </c>
    </row>
    <row r="1050" spans="1:15" s="71" customFormat="1" ht="16.5" customHeight="1" outlineLevel="1" x14ac:dyDescent="0.2">
      <c r="A1050" s="60" t="s">
        <v>633</v>
      </c>
      <c r="B1050" s="109">
        <v>42781</v>
      </c>
      <c r="C1050" s="110"/>
      <c r="D1050" s="63" t="str">
        <f>VLOOKUP(O1050,[6]Consolidado!$B:$E,4,FALSE)</f>
        <v>En Proceso</v>
      </c>
      <c r="E1050" s="111" t="s">
        <v>25</v>
      </c>
      <c r="F1050" s="112" t="s">
        <v>99</v>
      </c>
      <c r="G1050" s="113">
        <v>-0.3125</v>
      </c>
      <c r="H1050" s="107">
        <v>332.53741935483873</v>
      </c>
      <c r="I1050" s="85">
        <v>-103.9179435483871</v>
      </c>
      <c r="J1050" s="114">
        <v>29.556899999999999</v>
      </c>
      <c r="K1050" s="85">
        <f t="shared" si="19"/>
        <v>-3.5158607143640608</v>
      </c>
      <c r="L1050" s="68" t="str">
        <f>VLOOKUP(O1050,[6]Consolidado!$B:$E,2,FALSE)</f>
        <v>Acabado</v>
      </c>
      <c r="M1050" s="69" t="str">
        <f>VLOOKUP(O1050,[6]Consolidado!$B:$E,3,FALSE)</f>
        <v>Material de acabado pendiente de distribuir</v>
      </c>
      <c r="N1050" s="70">
        <f>VLOOKUP(O1050,[6]Consolidado!$B:$H,7,FALSE)</f>
        <v>0</v>
      </c>
      <c r="O1050" s="110" t="s">
        <v>290</v>
      </c>
    </row>
    <row r="1051" spans="1:15" s="71" customFormat="1" ht="16.5" customHeight="1" outlineLevel="1" x14ac:dyDescent="0.2">
      <c r="A1051" s="60" t="s">
        <v>633</v>
      </c>
      <c r="B1051" s="109">
        <v>42781</v>
      </c>
      <c r="C1051" s="110"/>
      <c r="D1051" s="63" t="str">
        <f>VLOOKUP(O1051,[6]Consolidado!$B:$E,4,FALSE)</f>
        <v>En Proceso</v>
      </c>
      <c r="E1051" s="111" t="s">
        <v>25</v>
      </c>
      <c r="F1051" s="112" t="s">
        <v>254</v>
      </c>
      <c r="G1051" s="113">
        <v>-0.375</v>
      </c>
      <c r="H1051" s="107">
        <v>333.09515079181284</v>
      </c>
      <c r="I1051" s="85">
        <v>-124.91068154692982</v>
      </c>
      <c r="J1051" s="114">
        <v>29.556899999999999</v>
      </c>
      <c r="K1051" s="85">
        <f t="shared" si="19"/>
        <v>-4.226109015049949</v>
      </c>
      <c r="L1051" s="68" t="str">
        <f>VLOOKUP(O1051,[6]Consolidado!$B:$E,2,FALSE)</f>
        <v>Acabado</v>
      </c>
      <c r="M1051" s="69" t="str">
        <f>VLOOKUP(O1051,[6]Consolidado!$B:$E,3,FALSE)</f>
        <v>Material de acabado pendiente de distribuir</v>
      </c>
      <c r="N1051" s="70">
        <f>VLOOKUP(O1051,[6]Consolidado!$B:$H,7,FALSE)</f>
        <v>0</v>
      </c>
      <c r="O1051" s="110" t="s">
        <v>290</v>
      </c>
    </row>
    <row r="1052" spans="1:15" s="71" customFormat="1" ht="16.5" customHeight="1" outlineLevel="1" x14ac:dyDescent="0.2">
      <c r="A1052" s="60" t="s">
        <v>633</v>
      </c>
      <c r="B1052" s="109">
        <v>42781</v>
      </c>
      <c r="C1052" s="110"/>
      <c r="D1052" s="63" t="str">
        <f>VLOOKUP(O1052,[6]Consolidado!$B:$E,4,FALSE)</f>
        <v>En Proceso</v>
      </c>
      <c r="E1052" s="111" t="s">
        <v>25</v>
      </c>
      <c r="F1052" s="112" t="s">
        <v>254</v>
      </c>
      <c r="G1052" s="113">
        <v>-0.25</v>
      </c>
      <c r="H1052" s="107">
        <v>333.09515079181284</v>
      </c>
      <c r="I1052" s="85">
        <v>-83.27378769795321</v>
      </c>
      <c r="J1052" s="114">
        <v>29.556899999999999</v>
      </c>
      <c r="K1052" s="85">
        <f t="shared" si="19"/>
        <v>-2.8174060100332992</v>
      </c>
      <c r="L1052" s="68" t="str">
        <f>VLOOKUP(O1052,[6]Consolidado!$B:$E,2,FALSE)</f>
        <v>Acabado</v>
      </c>
      <c r="M1052" s="69" t="str">
        <f>VLOOKUP(O1052,[6]Consolidado!$B:$E,3,FALSE)</f>
        <v>Material de acabado pendiente de distribuir</v>
      </c>
      <c r="N1052" s="70">
        <f>VLOOKUP(O1052,[6]Consolidado!$B:$H,7,FALSE)</f>
        <v>0</v>
      </c>
      <c r="O1052" s="110" t="s">
        <v>290</v>
      </c>
    </row>
    <row r="1053" spans="1:15" s="71" customFormat="1" ht="16.5" customHeight="1" outlineLevel="1" x14ac:dyDescent="0.2">
      <c r="A1053" s="60" t="s">
        <v>633</v>
      </c>
      <c r="B1053" s="109">
        <v>42781</v>
      </c>
      <c r="C1053" s="110"/>
      <c r="D1053" s="63" t="str">
        <f>VLOOKUP(O1053,[6]Consolidado!$B:$E,4,FALSE)</f>
        <v>En Proceso</v>
      </c>
      <c r="E1053" s="111" t="s">
        <v>25</v>
      </c>
      <c r="F1053" s="112" t="s">
        <v>108</v>
      </c>
      <c r="G1053" s="113">
        <v>-6.25E-2</v>
      </c>
      <c r="H1053" s="107">
        <v>786.43809534108379</v>
      </c>
      <c r="I1053" s="85">
        <v>-49.152380958817737</v>
      </c>
      <c r="J1053" s="114">
        <v>29.556899999999999</v>
      </c>
      <c r="K1053" s="85">
        <f t="shared" si="19"/>
        <v>-1.6629748369692945</v>
      </c>
      <c r="L1053" s="68" t="str">
        <f>VLOOKUP(O1053,[6]Consolidado!$B:$E,2,FALSE)</f>
        <v>Acabado</v>
      </c>
      <c r="M1053" s="69" t="str">
        <f>VLOOKUP(O1053,[6]Consolidado!$B:$E,3,FALSE)</f>
        <v>Material de acabado pendiente de distribuir</v>
      </c>
      <c r="N1053" s="70">
        <f>VLOOKUP(O1053,[6]Consolidado!$B:$H,7,FALSE)</f>
        <v>0</v>
      </c>
      <c r="O1053" s="110" t="s">
        <v>290</v>
      </c>
    </row>
    <row r="1054" spans="1:15" s="71" customFormat="1" ht="16.5" customHeight="1" outlineLevel="1" x14ac:dyDescent="0.2">
      <c r="A1054" s="60" t="s">
        <v>633</v>
      </c>
      <c r="B1054" s="109">
        <v>42781</v>
      </c>
      <c r="C1054" s="110"/>
      <c r="D1054" s="63" t="str">
        <f>VLOOKUP(O1054,[6]Consolidado!$B:$E,4,FALSE)</f>
        <v>En Proceso</v>
      </c>
      <c r="E1054" s="111" t="s">
        <v>25</v>
      </c>
      <c r="F1054" s="112" t="s">
        <v>109</v>
      </c>
      <c r="G1054" s="113">
        <v>-6.25E-2</v>
      </c>
      <c r="H1054" s="107">
        <v>1198.7236014927405</v>
      </c>
      <c r="I1054" s="85">
        <v>-74.920225093296281</v>
      </c>
      <c r="J1054" s="114">
        <v>29.556899999999999</v>
      </c>
      <c r="K1054" s="85">
        <f t="shared" si="19"/>
        <v>-2.5347795301028282</v>
      </c>
      <c r="L1054" s="68" t="str">
        <f>VLOOKUP(O1054,[6]Consolidado!$B:$E,2,FALSE)</f>
        <v>Acabado</v>
      </c>
      <c r="M1054" s="69" t="str">
        <f>VLOOKUP(O1054,[6]Consolidado!$B:$E,3,FALSE)</f>
        <v>Material de acabado pendiente de distribuir</v>
      </c>
      <c r="N1054" s="70">
        <f>VLOOKUP(O1054,[6]Consolidado!$B:$H,7,FALSE)</f>
        <v>0</v>
      </c>
      <c r="O1054" s="110" t="s">
        <v>290</v>
      </c>
    </row>
    <row r="1055" spans="1:15" s="71" customFormat="1" ht="16.5" customHeight="1" outlineLevel="1" x14ac:dyDescent="0.2">
      <c r="A1055" s="60" t="s">
        <v>633</v>
      </c>
      <c r="B1055" s="109">
        <v>42781</v>
      </c>
      <c r="C1055" s="110"/>
      <c r="D1055" s="63" t="str">
        <f>VLOOKUP(O1055,[6]Consolidado!$B:$E,4,FALSE)</f>
        <v>En Proceso</v>
      </c>
      <c r="E1055" s="111" t="s">
        <v>25</v>
      </c>
      <c r="F1055" s="112" t="s">
        <v>110</v>
      </c>
      <c r="G1055" s="113">
        <v>-6.25E-2</v>
      </c>
      <c r="H1055" s="107">
        <v>1315.93</v>
      </c>
      <c r="I1055" s="85">
        <v>-82.245625000000004</v>
      </c>
      <c r="J1055" s="114">
        <v>29.556899999999999</v>
      </c>
      <c r="K1055" s="85">
        <f t="shared" si="19"/>
        <v>-2.7826201326932125</v>
      </c>
      <c r="L1055" s="68" t="str">
        <f>VLOOKUP(O1055,[6]Consolidado!$B:$E,2,FALSE)</f>
        <v>Acabado</v>
      </c>
      <c r="M1055" s="69" t="str">
        <f>VLOOKUP(O1055,[6]Consolidado!$B:$E,3,FALSE)</f>
        <v>Material de acabado pendiente de distribuir</v>
      </c>
      <c r="N1055" s="70">
        <f>VLOOKUP(O1055,[6]Consolidado!$B:$H,7,FALSE)</f>
        <v>0</v>
      </c>
      <c r="O1055" s="110" t="s">
        <v>290</v>
      </c>
    </row>
    <row r="1056" spans="1:15" s="71" customFormat="1" ht="16.5" customHeight="1" outlineLevel="1" x14ac:dyDescent="0.2">
      <c r="A1056" s="60" t="s">
        <v>633</v>
      </c>
      <c r="B1056" s="109">
        <v>42781</v>
      </c>
      <c r="C1056" s="110"/>
      <c r="D1056" s="63" t="str">
        <f>VLOOKUP(O1056,[6]Consolidado!$B:$E,4,FALSE)</f>
        <v>En Proceso</v>
      </c>
      <c r="E1056" s="111" t="s">
        <v>25</v>
      </c>
      <c r="F1056" s="112" t="s">
        <v>119</v>
      </c>
      <c r="G1056" s="113">
        <v>-6.25E-2</v>
      </c>
      <c r="H1056" s="107">
        <v>619.4</v>
      </c>
      <c r="I1056" s="85">
        <v>-38.712499999999999</v>
      </c>
      <c r="J1056" s="114">
        <v>29.556899999999999</v>
      </c>
      <c r="K1056" s="85">
        <f t="shared" si="19"/>
        <v>-1.309761849179041</v>
      </c>
      <c r="L1056" s="68" t="str">
        <f>VLOOKUP(O1056,[6]Consolidado!$B:$E,2,FALSE)</f>
        <v>Acabado</v>
      </c>
      <c r="M1056" s="69" t="str">
        <f>VLOOKUP(O1056,[6]Consolidado!$B:$E,3,FALSE)</f>
        <v>Material de acabado pendiente de distribuir</v>
      </c>
      <c r="N1056" s="70">
        <f>VLOOKUP(O1056,[6]Consolidado!$B:$H,7,FALSE)</f>
        <v>0</v>
      </c>
      <c r="O1056" s="110" t="s">
        <v>290</v>
      </c>
    </row>
    <row r="1057" spans="1:15" s="71" customFormat="1" ht="16.5" customHeight="1" outlineLevel="1" x14ac:dyDescent="0.2">
      <c r="A1057" s="60" t="s">
        <v>633</v>
      </c>
      <c r="B1057" s="109">
        <v>42786</v>
      </c>
      <c r="C1057" s="110"/>
      <c r="D1057" s="63" t="str">
        <f>VLOOKUP(O1057,[6]Consolidado!$B:$E,4,FALSE)</f>
        <v>En Proceso</v>
      </c>
      <c r="E1057" s="111" t="s">
        <v>25</v>
      </c>
      <c r="F1057" s="112" t="s">
        <v>606</v>
      </c>
      <c r="G1057" s="113">
        <v>-0.125</v>
      </c>
      <c r="H1057" s="107">
        <v>382.4</v>
      </c>
      <c r="I1057" s="85">
        <v>-47.8</v>
      </c>
      <c r="J1057" s="114">
        <v>29.556899999999999</v>
      </c>
      <c r="K1057" s="85">
        <f t="shared" si="19"/>
        <v>-1.6172196678271402</v>
      </c>
      <c r="L1057" s="68" t="str">
        <f>VLOOKUP(O1057,[6]Consolidado!$B:$E,2,FALSE)</f>
        <v>Acabado</v>
      </c>
      <c r="M1057" s="69" t="str">
        <f>VLOOKUP(O1057,[6]Consolidado!$B:$E,3,FALSE)</f>
        <v>Material de acabado pendiente de distribuir</v>
      </c>
      <c r="N1057" s="70">
        <f>VLOOKUP(O1057,[6]Consolidado!$B:$H,7,FALSE)</f>
        <v>0</v>
      </c>
      <c r="O1057" s="110" t="s">
        <v>290</v>
      </c>
    </row>
    <row r="1058" spans="1:15" s="71" customFormat="1" ht="16.5" customHeight="1" outlineLevel="1" x14ac:dyDescent="0.2">
      <c r="A1058" s="60" t="s">
        <v>633</v>
      </c>
      <c r="B1058" s="109">
        <v>42786</v>
      </c>
      <c r="C1058" s="110"/>
      <c r="D1058" s="63" t="str">
        <f>VLOOKUP(O1058,[6]Consolidado!$B:$E,4,FALSE)</f>
        <v>En Proceso</v>
      </c>
      <c r="E1058" s="111" t="s">
        <v>25</v>
      </c>
      <c r="F1058" s="112" t="s">
        <v>254</v>
      </c>
      <c r="G1058" s="113">
        <v>-0.125</v>
      </c>
      <c r="H1058" s="107">
        <v>333.09515079181284</v>
      </c>
      <c r="I1058" s="85">
        <v>-41.636893848976605</v>
      </c>
      <c r="J1058" s="114">
        <v>29.556899999999999</v>
      </c>
      <c r="K1058" s="85">
        <f t="shared" si="19"/>
        <v>-1.4087030050166496</v>
      </c>
      <c r="L1058" s="68" t="str">
        <f>VLOOKUP(O1058,[6]Consolidado!$B:$E,2,FALSE)</f>
        <v>Acabado</v>
      </c>
      <c r="M1058" s="69" t="str">
        <f>VLOOKUP(O1058,[6]Consolidado!$B:$E,3,FALSE)</f>
        <v>Material de acabado pendiente de distribuir</v>
      </c>
      <c r="N1058" s="70">
        <f>VLOOKUP(O1058,[6]Consolidado!$B:$H,7,FALSE)</f>
        <v>0</v>
      </c>
      <c r="O1058" s="110" t="s">
        <v>290</v>
      </c>
    </row>
    <row r="1059" spans="1:15" s="71" customFormat="1" ht="16.5" customHeight="1" outlineLevel="1" x14ac:dyDescent="0.2">
      <c r="A1059" s="60" t="s">
        <v>633</v>
      </c>
      <c r="B1059" s="109">
        <v>42786</v>
      </c>
      <c r="C1059" s="110"/>
      <c r="D1059" s="63" t="str">
        <f>VLOOKUP(O1059,[6]Consolidado!$B:$E,4,FALSE)</f>
        <v>En Proceso</v>
      </c>
      <c r="E1059" s="111" t="s">
        <v>25</v>
      </c>
      <c r="F1059" s="112" t="s">
        <v>99</v>
      </c>
      <c r="G1059" s="113">
        <v>-6.25E-2</v>
      </c>
      <c r="H1059" s="107">
        <v>332.53741935483873</v>
      </c>
      <c r="I1059" s="85">
        <v>-20.783588709677421</v>
      </c>
      <c r="J1059" s="114">
        <v>29.556899999999999</v>
      </c>
      <c r="K1059" s="85">
        <f t="shared" si="19"/>
        <v>-0.70317214287281216</v>
      </c>
      <c r="L1059" s="68" t="str">
        <f>VLOOKUP(O1059,[6]Consolidado!$B:$E,2,FALSE)</f>
        <v>Acabado</v>
      </c>
      <c r="M1059" s="69" t="str">
        <f>VLOOKUP(O1059,[6]Consolidado!$B:$E,3,FALSE)</f>
        <v>Material de acabado pendiente de distribuir</v>
      </c>
      <c r="N1059" s="70">
        <f>VLOOKUP(O1059,[6]Consolidado!$B:$H,7,FALSE)</f>
        <v>0</v>
      </c>
      <c r="O1059" s="110" t="s">
        <v>290</v>
      </c>
    </row>
    <row r="1060" spans="1:15" s="71" customFormat="1" ht="16.5" customHeight="1" outlineLevel="1" x14ac:dyDescent="0.2">
      <c r="A1060" s="60" t="s">
        <v>633</v>
      </c>
      <c r="B1060" s="109">
        <v>42786</v>
      </c>
      <c r="C1060" s="110"/>
      <c r="D1060" s="63" t="str">
        <f>VLOOKUP(O1060,[6]Consolidado!$B:$E,4,FALSE)</f>
        <v>En Proceso</v>
      </c>
      <c r="E1060" s="111" t="s">
        <v>25</v>
      </c>
      <c r="F1060" s="112" t="s">
        <v>108</v>
      </c>
      <c r="G1060" s="113">
        <v>-3.125E-2</v>
      </c>
      <c r="H1060" s="107">
        <v>786.43809534108379</v>
      </c>
      <c r="I1060" s="85">
        <v>-24.576190479408869</v>
      </c>
      <c r="J1060" s="114">
        <v>29.556899999999999</v>
      </c>
      <c r="K1060" s="85">
        <f t="shared" si="19"/>
        <v>-0.83148741848464724</v>
      </c>
      <c r="L1060" s="68" t="str">
        <f>VLOOKUP(O1060,[6]Consolidado!$B:$E,2,FALSE)</f>
        <v>Acabado</v>
      </c>
      <c r="M1060" s="69" t="str">
        <f>VLOOKUP(O1060,[6]Consolidado!$B:$E,3,FALSE)</f>
        <v>Material de acabado pendiente de distribuir</v>
      </c>
      <c r="N1060" s="70">
        <f>VLOOKUP(O1060,[6]Consolidado!$B:$H,7,FALSE)</f>
        <v>0</v>
      </c>
      <c r="O1060" s="110" t="s">
        <v>290</v>
      </c>
    </row>
    <row r="1061" spans="1:15" s="71" customFormat="1" ht="16.5" customHeight="1" outlineLevel="1" x14ac:dyDescent="0.2">
      <c r="A1061" s="60" t="s">
        <v>633</v>
      </c>
      <c r="B1061" s="109">
        <v>42786</v>
      </c>
      <c r="C1061" s="110"/>
      <c r="D1061" s="63" t="str">
        <f>VLOOKUP(O1061,[6]Consolidado!$B:$E,4,FALSE)</f>
        <v>En Proceso</v>
      </c>
      <c r="E1061" s="111" t="s">
        <v>25</v>
      </c>
      <c r="F1061" s="112" t="s">
        <v>109</v>
      </c>
      <c r="G1061" s="113">
        <v>-3.125E-2</v>
      </c>
      <c r="H1061" s="107">
        <v>1198.7236014927405</v>
      </c>
      <c r="I1061" s="85">
        <v>-37.460112546648141</v>
      </c>
      <c r="J1061" s="114">
        <v>29.556899999999999</v>
      </c>
      <c r="K1061" s="85">
        <f t="shared" si="19"/>
        <v>-1.2673897650514141</v>
      </c>
      <c r="L1061" s="68" t="str">
        <f>VLOOKUP(O1061,[6]Consolidado!$B:$E,2,FALSE)</f>
        <v>Acabado</v>
      </c>
      <c r="M1061" s="69" t="str">
        <f>VLOOKUP(O1061,[6]Consolidado!$B:$E,3,FALSE)</f>
        <v>Material de acabado pendiente de distribuir</v>
      </c>
      <c r="N1061" s="70">
        <f>VLOOKUP(O1061,[6]Consolidado!$B:$H,7,FALSE)</f>
        <v>0</v>
      </c>
      <c r="O1061" s="110" t="s">
        <v>290</v>
      </c>
    </row>
    <row r="1062" spans="1:15" s="71" customFormat="1" ht="16.5" customHeight="1" outlineLevel="1" x14ac:dyDescent="0.2">
      <c r="A1062" s="60" t="s">
        <v>633</v>
      </c>
      <c r="B1062" s="109">
        <v>42786</v>
      </c>
      <c r="C1062" s="110"/>
      <c r="D1062" s="63" t="str">
        <f>VLOOKUP(O1062,[6]Consolidado!$B:$E,4,FALSE)</f>
        <v>En Proceso</v>
      </c>
      <c r="E1062" s="111" t="s">
        <v>25</v>
      </c>
      <c r="F1062" s="112" t="s">
        <v>110</v>
      </c>
      <c r="G1062" s="113">
        <v>-3.125E-2</v>
      </c>
      <c r="H1062" s="107">
        <v>1315.93</v>
      </c>
      <c r="I1062" s="85">
        <v>-41.122812500000002</v>
      </c>
      <c r="J1062" s="114">
        <v>29.556899999999999</v>
      </c>
      <c r="K1062" s="85">
        <f t="shared" si="19"/>
        <v>-1.3913100663466063</v>
      </c>
      <c r="L1062" s="68" t="str">
        <f>VLOOKUP(O1062,[6]Consolidado!$B:$E,2,FALSE)</f>
        <v>Acabado</v>
      </c>
      <c r="M1062" s="69" t="str">
        <f>VLOOKUP(O1062,[6]Consolidado!$B:$E,3,FALSE)</f>
        <v>Material de acabado pendiente de distribuir</v>
      </c>
      <c r="N1062" s="70">
        <f>VLOOKUP(O1062,[6]Consolidado!$B:$H,7,FALSE)</f>
        <v>0</v>
      </c>
      <c r="O1062" s="110" t="s">
        <v>290</v>
      </c>
    </row>
    <row r="1063" spans="1:15" s="71" customFormat="1" ht="16.5" customHeight="1" outlineLevel="1" x14ac:dyDescent="0.2">
      <c r="A1063" s="60" t="s">
        <v>633</v>
      </c>
      <c r="B1063" s="109">
        <v>42786</v>
      </c>
      <c r="C1063" s="110"/>
      <c r="D1063" s="63" t="str">
        <f>VLOOKUP(O1063,[6]Consolidado!$B:$E,4,FALSE)</f>
        <v>En Proceso</v>
      </c>
      <c r="E1063" s="111" t="s">
        <v>25</v>
      </c>
      <c r="F1063" s="112" t="s">
        <v>119</v>
      </c>
      <c r="G1063" s="113">
        <v>-3.125E-2</v>
      </c>
      <c r="H1063" s="107">
        <v>619.4</v>
      </c>
      <c r="I1063" s="85">
        <v>-19.356249999999999</v>
      </c>
      <c r="J1063" s="114">
        <v>29.556899999999999</v>
      </c>
      <c r="K1063" s="85">
        <f t="shared" si="19"/>
        <v>-0.65488092458952052</v>
      </c>
      <c r="L1063" s="68" t="str">
        <f>VLOOKUP(O1063,[6]Consolidado!$B:$E,2,FALSE)</f>
        <v>Acabado</v>
      </c>
      <c r="M1063" s="69" t="str">
        <f>VLOOKUP(O1063,[6]Consolidado!$B:$E,3,FALSE)</f>
        <v>Material de acabado pendiente de distribuir</v>
      </c>
      <c r="N1063" s="70">
        <f>VLOOKUP(O1063,[6]Consolidado!$B:$H,7,FALSE)</f>
        <v>0</v>
      </c>
      <c r="O1063" s="110" t="s">
        <v>290</v>
      </c>
    </row>
    <row r="1064" spans="1:15" s="71" customFormat="1" ht="16.5" customHeight="1" outlineLevel="1" x14ac:dyDescent="0.2">
      <c r="A1064" s="60" t="s">
        <v>633</v>
      </c>
      <c r="B1064" s="109">
        <v>42786</v>
      </c>
      <c r="C1064" s="110"/>
      <c r="D1064" s="63" t="str">
        <f>VLOOKUP(O1064,[6]Consolidado!$B:$E,4,FALSE)</f>
        <v>En Proceso</v>
      </c>
      <c r="E1064" s="111" t="s">
        <v>25</v>
      </c>
      <c r="F1064" s="112" t="s">
        <v>147</v>
      </c>
      <c r="G1064" s="113">
        <v>-0.125</v>
      </c>
      <c r="H1064" s="107">
        <v>36.844222819259258</v>
      </c>
      <c r="I1064" s="85">
        <v>-4.6055278524074073</v>
      </c>
      <c r="J1064" s="114">
        <v>29.556899999999999</v>
      </c>
      <c r="K1064" s="85">
        <f t="shared" si="19"/>
        <v>-0.15581904233554289</v>
      </c>
      <c r="L1064" s="68" t="str">
        <f>VLOOKUP(O1064,[6]Consolidado!$B:$E,2,FALSE)</f>
        <v>Acabado</v>
      </c>
      <c r="M1064" s="69" t="str">
        <f>VLOOKUP(O1064,[6]Consolidado!$B:$E,3,FALSE)</f>
        <v>Material de acabado pendiente de distribuir</v>
      </c>
      <c r="N1064" s="70">
        <f>VLOOKUP(O1064,[6]Consolidado!$B:$H,7,FALSE)</f>
        <v>0</v>
      </c>
      <c r="O1064" s="110" t="s">
        <v>290</v>
      </c>
    </row>
    <row r="1065" spans="1:15" s="71" customFormat="1" ht="16.5" customHeight="1" outlineLevel="1" x14ac:dyDescent="0.2">
      <c r="A1065" s="60" t="s">
        <v>633</v>
      </c>
      <c r="B1065" s="109">
        <v>42786</v>
      </c>
      <c r="C1065" s="110"/>
      <c r="D1065" s="63" t="str">
        <f>VLOOKUP(O1065,[6]Consolidado!$B:$E,4,FALSE)</f>
        <v>En Proceso</v>
      </c>
      <c r="E1065" s="111" t="s">
        <v>25</v>
      </c>
      <c r="F1065" s="112" t="s">
        <v>99</v>
      </c>
      <c r="G1065" s="113">
        <v>-3.125E-2</v>
      </c>
      <c r="H1065" s="107">
        <v>332.53741935483873</v>
      </c>
      <c r="I1065" s="85">
        <v>-10.39179435483871</v>
      </c>
      <c r="J1065" s="114">
        <v>29.556899999999999</v>
      </c>
      <c r="K1065" s="85">
        <f t="shared" si="19"/>
        <v>-0.35158607143640608</v>
      </c>
      <c r="L1065" s="68" t="str">
        <f>VLOOKUP(O1065,[6]Consolidado!$B:$E,2,FALSE)</f>
        <v>Acabado</v>
      </c>
      <c r="M1065" s="69" t="str">
        <f>VLOOKUP(O1065,[6]Consolidado!$B:$E,3,FALSE)</f>
        <v>Material de acabado pendiente de distribuir</v>
      </c>
      <c r="N1065" s="70">
        <f>VLOOKUP(O1065,[6]Consolidado!$B:$H,7,FALSE)</f>
        <v>0</v>
      </c>
      <c r="O1065" s="110" t="s">
        <v>290</v>
      </c>
    </row>
    <row r="1066" spans="1:15" s="71" customFormat="1" ht="16.5" customHeight="1" outlineLevel="1" x14ac:dyDescent="0.2">
      <c r="A1066" s="60" t="s">
        <v>633</v>
      </c>
      <c r="B1066" s="109">
        <v>42786</v>
      </c>
      <c r="C1066" s="110"/>
      <c r="D1066" s="63" t="str">
        <f>VLOOKUP(O1066,[6]Consolidado!$B:$E,4,FALSE)</f>
        <v>En Proceso</v>
      </c>
      <c r="E1066" s="111" t="s">
        <v>25</v>
      </c>
      <c r="F1066" s="112" t="s">
        <v>108</v>
      </c>
      <c r="G1066" s="113">
        <v>-3.125E-2</v>
      </c>
      <c r="H1066" s="107">
        <v>786.43809534108379</v>
      </c>
      <c r="I1066" s="85">
        <v>-24.576190479408869</v>
      </c>
      <c r="J1066" s="114">
        <v>29.556899999999999</v>
      </c>
      <c r="K1066" s="85">
        <f t="shared" si="19"/>
        <v>-0.83148741848464724</v>
      </c>
      <c r="L1066" s="68" t="str">
        <f>VLOOKUP(O1066,[6]Consolidado!$B:$E,2,FALSE)</f>
        <v>Acabado</v>
      </c>
      <c r="M1066" s="69" t="str">
        <f>VLOOKUP(O1066,[6]Consolidado!$B:$E,3,FALSE)</f>
        <v>Material de acabado pendiente de distribuir</v>
      </c>
      <c r="N1066" s="70">
        <f>VLOOKUP(O1066,[6]Consolidado!$B:$H,7,FALSE)</f>
        <v>0</v>
      </c>
      <c r="O1066" s="110" t="s">
        <v>290</v>
      </c>
    </row>
    <row r="1067" spans="1:15" s="71" customFormat="1" ht="16.5" customHeight="1" outlineLevel="1" x14ac:dyDescent="0.2">
      <c r="A1067" s="60" t="s">
        <v>633</v>
      </c>
      <c r="B1067" s="109">
        <v>42786</v>
      </c>
      <c r="C1067" s="110"/>
      <c r="D1067" s="63" t="str">
        <f>VLOOKUP(O1067,[6]Consolidado!$B:$E,4,FALSE)</f>
        <v>En Proceso</v>
      </c>
      <c r="E1067" s="111" t="s">
        <v>25</v>
      </c>
      <c r="F1067" s="112" t="s">
        <v>109</v>
      </c>
      <c r="G1067" s="113">
        <v>-3.125E-2</v>
      </c>
      <c r="H1067" s="107">
        <v>1198.7236014927405</v>
      </c>
      <c r="I1067" s="85">
        <v>-37.460112546648141</v>
      </c>
      <c r="J1067" s="114">
        <v>29.556899999999999</v>
      </c>
      <c r="K1067" s="85">
        <f t="shared" si="19"/>
        <v>-1.2673897650514141</v>
      </c>
      <c r="L1067" s="68" t="str">
        <f>VLOOKUP(O1067,[6]Consolidado!$B:$E,2,FALSE)</f>
        <v>Acabado</v>
      </c>
      <c r="M1067" s="69" t="str">
        <f>VLOOKUP(O1067,[6]Consolidado!$B:$E,3,FALSE)</f>
        <v>Material de acabado pendiente de distribuir</v>
      </c>
      <c r="N1067" s="70">
        <f>VLOOKUP(O1067,[6]Consolidado!$B:$H,7,FALSE)</f>
        <v>0</v>
      </c>
      <c r="O1067" s="110" t="s">
        <v>290</v>
      </c>
    </row>
    <row r="1068" spans="1:15" s="71" customFormat="1" ht="16.5" customHeight="1" outlineLevel="1" x14ac:dyDescent="0.2">
      <c r="A1068" s="60" t="s">
        <v>633</v>
      </c>
      <c r="B1068" s="109">
        <v>42786</v>
      </c>
      <c r="C1068" s="110"/>
      <c r="D1068" s="63" t="str">
        <f>VLOOKUP(O1068,[6]Consolidado!$B:$E,4,FALSE)</f>
        <v>En Proceso</v>
      </c>
      <c r="E1068" s="111" t="s">
        <v>25</v>
      </c>
      <c r="F1068" s="112" t="s">
        <v>110</v>
      </c>
      <c r="G1068" s="113">
        <v>-3.125E-2</v>
      </c>
      <c r="H1068" s="107">
        <v>1315.93</v>
      </c>
      <c r="I1068" s="85">
        <v>-41.122812500000002</v>
      </c>
      <c r="J1068" s="114">
        <v>29.556899999999999</v>
      </c>
      <c r="K1068" s="85">
        <f t="shared" si="19"/>
        <v>-1.3913100663466063</v>
      </c>
      <c r="L1068" s="68" t="str">
        <f>VLOOKUP(O1068,[6]Consolidado!$B:$E,2,FALSE)</f>
        <v>Acabado</v>
      </c>
      <c r="M1068" s="69" t="str">
        <f>VLOOKUP(O1068,[6]Consolidado!$B:$E,3,FALSE)</f>
        <v>Material de acabado pendiente de distribuir</v>
      </c>
      <c r="N1068" s="70">
        <f>VLOOKUP(O1068,[6]Consolidado!$B:$H,7,FALSE)</f>
        <v>0</v>
      </c>
      <c r="O1068" s="110" t="s">
        <v>290</v>
      </c>
    </row>
    <row r="1069" spans="1:15" s="71" customFormat="1" ht="16.5" customHeight="1" outlineLevel="1" x14ac:dyDescent="0.2">
      <c r="A1069" s="60" t="s">
        <v>633</v>
      </c>
      <c r="B1069" s="109">
        <v>42786</v>
      </c>
      <c r="C1069" s="110"/>
      <c r="D1069" s="63" t="str">
        <f>VLOOKUP(O1069,[6]Consolidado!$B:$E,4,FALSE)</f>
        <v>En Proceso</v>
      </c>
      <c r="E1069" s="111" t="s">
        <v>25</v>
      </c>
      <c r="F1069" s="112" t="s">
        <v>119</v>
      </c>
      <c r="G1069" s="113">
        <v>-3.125E-2</v>
      </c>
      <c r="H1069" s="107">
        <v>619.4</v>
      </c>
      <c r="I1069" s="85">
        <v>-19.356249999999999</v>
      </c>
      <c r="J1069" s="114">
        <v>29.556899999999999</v>
      </c>
      <c r="K1069" s="85">
        <f t="shared" si="19"/>
        <v>-0.65488092458952052</v>
      </c>
      <c r="L1069" s="68" t="str">
        <f>VLOOKUP(O1069,[6]Consolidado!$B:$E,2,FALSE)</f>
        <v>Acabado</v>
      </c>
      <c r="M1069" s="69" t="str">
        <f>VLOOKUP(O1069,[6]Consolidado!$B:$E,3,FALSE)</f>
        <v>Material de acabado pendiente de distribuir</v>
      </c>
      <c r="N1069" s="70">
        <f>VLOOKUP(O1069,[6]Consolidado!$B:$H,7,FALSE)</f>
        <v>0</v>
      </c>
      <c r="O1069" s="110" t="s">
        <v>290</v>
      </c>
    </row>
    <row r="1070" spans="1:15" s="71" customFormat="1" ht="16.5" customHeight="1" outlineLevel="1" x14ac:dyDescent="0.2">
      <c r="A1070" s="60" t="s">
        <v>633</v>
      </c>
      <c r="B1070" s="109">
        <v>42786</v>
      </c>
      <c r="C1070" s="110"/>
      <c r="D1070" s="63" t="str">
        <f>VLOOKUP(O1070,[6]Consolidado!$B:$E,4,FALSE)</f>
        <v>En Proceso</v>
      </c>
      <c r="E1070" s="111" t="s">
        <v>25</v>
      </c>
      <c r="F1070" s="112" t="s">
        <v>606</v>
      </c>
      <c r="G1070" s="113">
        <v>-0.125</v>
      </c>
      <c r="H1070" s="107">
        <v>382.4</v>
      </c>
      <c r="I1070" s="85">
        <v>-47.8</v>
      </c>
      <c r="J1070" s="114">
        <v>29.556899999999999</v>
      </c>
      <c r="K1070" s="85">
        <f t="shared" si="19"/>
        <v>-1.6172196678271402</v>
      </c>
      <c r="L1070" s="68" t="str">
        <f>VLOOKUP(O1070,[6]Consolidado!$B:$E,2,FALSE)</f>
        <v>Acabado</v>
      </c>
      <c r="M1070" s="69" t="str">
        <f>VLOOKUP(O1070,[6]Consolidado!$B:$E,3,FALSE)</f>
        <v>Material de acabado pendiente de distribuir</v>
      </c>
      <c r="N1070" s="70">
        <f>VLOOKUP(O1070,[6]Consolidado!$B:$H,7,FALSE)</f>
        <v>0</v>
      </c>
      <c r="O1070" s="110" t="s">
        <v>290</v>
      </c>
    </row>
    <row r="1071" spans="1:15" s="71" customFormat="1" ht="16.5" customHeight="1" outlineLevel="1" x14ac:dyDescent="0.2">
      <c r="A1071" s="60" t="s">
        <v>633</v>
      </c>
      <c r="B1071" s="109">
        <v>42786</v>
      </c>
      <c r="C1071" s="110"/>
      <c r="D1071" s="63" t="str">
        <f>VLOOKUP(O1071,[6]Consolidado!$B:$E,4,FALSE)</f>
        <v>En Proceso</v>
      </c>
      <c r="E1071" s="111" t="s">
        <v>25</v>
      </c>
      <c r="F1071" s="112" t="s">
        <v>254</v>
      </c>
      <c r="G1071" s="113">
        <v>-0.125</v>
      </c>
      <c r="H1071" s="107">
        <v>333.09515079181284</v>
      </c>
      <c r="I1071" s="85">
        <v>-41.636893848976605</v>
      </c>
      <c r="J1071" s="114">
        <v>29.556899999999999</v>
      </c>
      <c r="K1071" s="85">
        <f t="shared" si="19"/>
        <v>-1.4087030050166496</v>
      </c>
      <c r="L1071" s="68" t="str">
        <f>VLOOKUP(O1071,[6]Consolidado!$B:$E,2,FALSE)</f>
        <v>Acabado</v>
      </c>
      <c r="M1071" s="69" t="str">
        <f>VLOOKUP(O1071,[6]Consolidado!$B:$E,3,FALSE)</f>
        <v>Material de acabado pendiente de distribuir</v>
      </c>
      <c r="N1071" s="70">
        <f>VLOOKUP(O1071,[6]Consolidado!$B:$H,7,FALSE)</f>
        <v>0</v>
      </c>
      <c r="O1071" s="110" t="s">
        <v>290</v>
      </c>
    </row>
    <row r="1072" spans="1:15" s="71" customFormat="1" ht="16.5" customHeight="1" outlineLevel="1" x14ac:dyDescent="0.2">
      <c r="A1072" s="60" t="s">
        <v>633</v>
      </c>
      <c r="B1072" s="109">
        <v>42786</v>
      </c>
      <c r="C1072" s="110"/>
      <c r="D1072" s="63" t="str">
        <f>VLOOKUP(O1072,[6]Consolidado!$B:$E,4,FALSE)</f>
        <v>En Proceso</v>
      </c>
      <c r="E1072" s="111" t="s">
        <v>25</v>
      </c>
      <c r="F1072" s="112" t="s">
        <v>99</v>
      </c>
      <c r="G1072" s="113">
        <v>-6.25E-2</v>
      </c>
      <c r="H1072" s="107">
        <v>332.53741935483873</v>
      </c>
      <c r="I1072" s="85">
        <v>-20.783588709677421</v>
      </c>
      <c r="J1072" s="114">
        <v>29.556899999999999</v>
      </c>
      <c r="K1072" s="85">
        <f t="shared" si="19"/>
        <v>-0.70317214287281216</v>
      </c>
      <c r="L1072" s="68" t="str">
        <f>VLOOKUP(O1072,[6]Consolidado!$B:$E,2,FALSE)</f>
        <v>Acabado</v>
      </c>
      <c r="M1072" s="69" t="str">
        <f>VLOOKUP(O1072,[6]Consolidado!$B:$E,3,FALSE)</f>
        <v>Material de acabado pendiente de distribuir</v>
      </c>
      <c r="N1072" s="70">
        <f>VLOOKUP(O1072,[6]Consolidado!$B:$H,7,FALSE)</f>
        <v>0</v>
      </c>
      <c r="O1072" s="110" t="s">
        <v>290</v>
      </c>
    </row>
    <row r="1073" spans="1:15" s="71" customFormat="1" ht="16.5" customHeight="1" outlineLevel="1" x14ac:dyDescent="0.2">
      <c r="A1073" s="60" t="s">
        <v>633</v>
      </c>
      <c r="B1073" s="109">
        <v>42786</v>
      </c>
      <c r="C1073" s="110"/>
      <c r="D1073" s="63" t="str">
        <f>VLOOKUP(O1073,[6]Consolidado!$B:$E,4,FALSE)</f>
        <v>En Proceso</v>
      </c>
      <c r="E1073" s="111" t="s">
        <v>25</v>
      </c>
      <c r="F1073" s="112" t="s">
        <v>108</v>
      </c>
      <c r="G1073" s="113">
        <v>-6.25E-2</v>
      </c>
      <c r="H1073" s="107">
        <v>786.43809534108379</v>
      </c>
      <c r="I1073" s="85">
        <v>-49.152380958817737</v>
      </c>
      <c r="J1073" s="114">
        <v>29.556899999999999</v>
      </c>
      <c r="K1073" s="85">
        <f t="shared" si="19"/>
        <v>-1.6629748369692945</v>
      </c>
      <c r="L1073" s="68" t="str">
        <f>VLOOKUP(O1073,[6]Consolidado!$B:$E,2,FALSE)</f>
        <v>Acabado</v>
      </c>
      <c r="M1073" s="69" t="str">
        <f>VLOOKUP(O1073,[6]Consolidado!$B:$E,3,FALSE)</f>
        <v>Material de acabado pendiente de distribuir</v>
      </c>
      <c r="N1073" s="70">
        <f>VLOOKUP(O1073,[6]Consolidado!$B:$H,7,FALSE)</f>
        <v>0</v>
      </c>
      <c r="O1073" s="110" t="s">
        <v>290</v>
      </c>
    </row>
    <row r="1074" spans="1:15" s="71" customFormat="1" ht="16.5" customHeight="1" outlineLevel="1" x14ac:dyDescent="0.2">
      <c r="A1074" s="60" t="s">
        <v>633</v>
      </c>
      <c r="B1074" s="109">
        <v>42786</v>
      </c>
      <c r="C1074" s="110"/>
      <c r="D1074" s="63" t="str">
        <f>VLOOKUP(O1074,[6]Consolidado!$B:$E,4,FALSE)</f>
        <v>En Proceso</v>
      </c>
      <c r="E1074" s="111" t="s">
        <v>25</v>
      </c>
      <c r="F1074" s="112" t="s">
        <v>109</v>
      </c>
      <c r="G1074" s="113">
        <v>-6.25E-2</v>
      </c>
      <c r="H1074" s="107">
        <v>1198.7236014927405</v>
      </c>
      <c r="I1074" s="85">
        <v>-74.920225093296281</v>
      </c>
      <c r="J1074" s="114">
        <v>29.556899999999999</v>
      </c>
      <c r="K1074" s="85">
        <f t="shared" si="19"/>
        <v>-2.5347795301028282</v>
      </c>
      <c r="L1074" s="68" t="str">
        <f>VLOOKUP(O1074,[6]Consolidado!$B:$E,2,FALSE)</f>
        <v>Acabado</v>
      </c>
      <c r="M1074" s="69" t="str">
        <f>VLOOKUP(O1074,[6]Consolidado!$B:$E,3,FALSE)</f>
        <v>Material de acabado pendiente de distribuir</v>
      </c>
      <c r="N1074" s="70">
        <f>VLOOKUP(O1074,[6]Consolidado!$B:$H,7,FALSE)</f>
        <v>0</v>
      </c>
      <c r="O1074" s="110" t="s">
        <v>290</v>
      </c>
    </row>
    <row r="1075" spans="1:15" s="71" customFormat="1" ht="16.5" customHeight="1" outlineLevel="1" x14ac:dyDescent="0.2">
      <c r="A1075" s="60" t="s">
        <v>633</v>
      </c>
      <c r="B1075" s="109">
        <v>42786</v>
      </c>
      <c r="C1075" s="110"/>
      <c r="D1075" s="63" t="str">
        <f>VLOOKUP(O1075,[6]Consolidado!$B:$E,4,FALSE)</f>
        <v>En Proceso</v>
      </c>
      <c r="E1075" s="111" t="s">
        <v>25</v>
      </c>
      <c r="F1075" s="112" t="s">
        <v>110</v>
      </c>
      <c r="G1075" s="113">
        <v>-6.25E-2</v>
      </c>
      <c r="H1075" s="107">
        <v>1315.93</v>
      </c>
      <c r="I1075" s="85">
        <v>-82.245625000000004</v>
      </c>
      <c r="J1075" s="114">
        <v>29.556899999999999</v>
      </c>
      <c r="K1075" s="85">
        <f t="shared" si="19"/>
        <v>-2.7826201326932125</v>
      </c>
      <c r="L1075" s="68" t="str">
        <f>VLOOKUP(O1075,[6]Consolidado!$B:$E,2,FALSE)</f>
        <v>Acabado</v>
      </c>
      <c r="M1075" s="69" t="str">
        <f>VLOOKUP(O1075,[6]Consolidado!$B:$E,3,FALSE)</f>
        <v>Material de acabado pendiente de distribuir</v>
      </c>
      <c r="N1075" s="70">
        <f>VLOOKUP(O1075,[6]Consolidado!$B:$H,7,FALSE)</f>
        <v>0</v>
      </c>
      <c r="O1075" s="110" t="s">
        <v>290</v>
      </c>
    </row>
    <row r="1076" spans="1:15" s="71" customFormat="1" ht="16.5" customHeight="1" outlineLevel="1" x14ac:dyDescent="0.2">
      <c r="A1076" s="60" t="s">
        <v>633</v>
      </c>
      <c r="B1076" s="109">
        <v>42786</v>
      </c>
      <c r="C1076" s="110"/>
      <c r="D1076" s="63" t="str">
        <f>VLOOKUP(O1076,[6]Consolidado!$B:$E,4,FALSE)</f>
        <v>En Proceso</v>
      </c>
      <c r="E1076" s="111" t="s">
        <v>25</v>
      </c>
      <c r="F1076" s="112" t="s">
        <v>119</v>
      </c>
      <c r="G1076" s="113">
        <v>-6.25E-2</v>
      </c>
      <c r="H1076" s="107">
        <v>619.4</v>
      </c>
      <c r="I1076" s="85">
        <v>-38.712499999999999</v>
      </c>
      <c r="J1076" s="114">
        <v>29.556899999999999</v>
      </c>
      <c r="K1076" s="85">
        <f t="shared" si="19"/>
        <v>-1.309761849179041</v>
      </c>
      <c r="L1076" s="68" t="str">
        <f>VLOOKUP(O1076,[6]Consolidado!$B:$E,2,FALSE)</f>
        <v>Acabado</v>
      </c>
      <c r="M1076" s="69" t="str">
        <f>VLOOKUP(O1076,[6]Consolidado!$B:$E,3,FALSE)</f>
        <v>Material de acabado pendiente de distribuir</v>
      </c>
      <c r="N1076" s="70">
        <f>VLOOKUP(O1076,[6]Consolidado!$B:$H,7,FALSE)</f>
        <v>0</v>
      </c>
      <c r="O1076" s="110" t="s">
        <v>290</v>
      </c>
    </row>
    <row r="1077" spans="1:15" s="71" customFormat="1" ht="16.5" customHeight="1" outlineLevel="1" x14ac:dyDescent="0.2">
      <c r="A1077" s="60" t="s">
        <v>633</v>
      </c>
      <c r="B1077" s="109">
        <v>42786</v>
      </c>
      <c r="C1077" s="110"/>
      <c r="D1077" s="63" t="str">
        <f>VLOOKUP(O1077,[6]Consolidado!$B:$E,4,FALSE)</f>
        <v>En Proceso</v>
      </c>
      <c r="E1077" s="111" t="s">
        <v>25</v>
      </c>
      <c r="F1077" s="112" t="s">
        <v>606</v>
      </c>
      <c r="G1077" s="113">
        <v>-0.125</v>
      </c>
      <c r="H1077" s="107">
        <v>382.4</v>
      </c>
      <c r="I1077" s="85">
        <v>-47.8</v>
      </c>
      <c r="J1077" s="114">
        <v>29.556899999999999</v>
      </c>
      <c r="K1077" s="85">
        <f t="shared" si="19"/>
        <v>-1.6172196678271402</v>
      </c>
      <c r="L1077" s="68" t="str">
        <f>VLOOKUP(O1077,[6]Consolidado!$B:$E,2,FALSE)</f>
        <v>Acabado</v>
      </c>
      <c r="M1077" s="69" t="str">
        <f>VLOOKUP(O1077,[6]Consolidado!$B:$E,3,FALSE)</f>
        <v>Material de acabado pendiente de distribuir</v>
      </c>
      <c r="N1077" s="70">
        <f>VLOOKUP(O1077,[6]Consolidado!$B:$H,7,FALSE)</f>
        <v>0</v>
      </c>
      <c r="O1077" s="110" t="s">
        <v>290</v>
      </c>
    </row>
    <row r="1078" spans="1:15" s="71" customFormat="1" ht="16.5" customHeight="1" outlineLevel="1" x14ac:dyDescent="0.2">
      <c r="A1078" s="60" t="s">
        <v>633</v>
      </c>
      <c r="B1078" s="109">
        <v>42786</v>
      </c>
      <c r="C1078" s="110"/>
      <c r="D1078" s="63" t="str">
        <f>VLOOKUP(O1078,[6]Consolidado!$B:$E,4,FALSE)</f>
        <v>En Proceso</v>
      </c>
      <c r="E1078" s="111" t="s">
        <v>25</v>
      </c>
      <c r="F1078" s="112" t="s">
        <v>254</v>
      </c>
      <c r="G1078" s="113">
        <v>-0.125</v>
      </c>
      <c r="H1078" s="107">
        <v>333.09515079181284</v>
      </c>
      <c r="I1078" s="85">
        <v>-41.636893848976605</v>
      </c>
      <c r="J1078" s="114">
        <v>29.556899999999999</v>
      </c>
      <c r="K1078" s="85">
        <f t="shared" si="19"/>
        <v>-1.4087030050166496</v>
      </c>
      <c r="L1078" s="68" t="str">
        <f>VLOOKUP(O1078,[6]Consolidado!$B:$E,2,FALSE)</f>
        <v>Acabado</v>
      </c>
      <c r="M1078" s="69" t="str">
        <f>VLOOKUP(O1078,[6]Consolidado!$B:$E,3,FALSE)</f>
        <v>Material de acabado pendiente de distribuir</v>
      </c>
      <c r="N1078" s="70">
        <f>VLOOKUP(O1078,[6]Consolidado!$B:$H,7,FALSE)</f>
        <v>0</v>
      </c>
      <c r="O1078" s="110" t="s">
        <v>290</v>
      </c>
    </row>
    <row r="1079" spans="1:15" s="71" customFormat="1" ht="16.5" customHeight="1" outlineLevel="1" x14ac:dyDescent="0.2">
      <c r="A1079" s="60" t="s">
        <v>633</v>
      </c>
      <c r="B1079" s="109">
        <v>42786</v>
      </c>
      <c r="C1079" s="110"/>
      <c r="D1079" s="63" t="str">
        <f>VLOOKUP(O1079,[6]Consolidado!$B:$E,4,FALSE)</f>
        <v>En Proceso</v>
      </c>
      <c r="E1079" s="111" t="s">
        <v>25</v>
      </c>
      <c r="F1079" s="112" t="s">
        <v>99</v>
      </c>
      <c r="G1079" s="113">
        <v>-6.25E-2</v>
      </c>
      <c r="H1079" s="107">
        <v>332.53741935483873</v>
      </c>
      <c r="I1079" s="85">
        <v>-20.783588709677421</v>
      </c>
      <c r="J1079" s="114">
        <v>29.556899999999999</v>
      </c>
      <c r="K1079" s="85">
        <f t="shared" si="19"/>
        <v>-0.70317214287281216</v>
      </c>
      <c r="L1079" s="68" t="str">
        <f>VLOOKUP(O1079,[6]Consolidado!$B:$E,2,FALSE)</f>
        <v>Acabado</v>
      </c>
      <c r="M1079" s="69" t="str">
        <f>VLOOKUP(O1079,[6]Consolidado!$B:$E,3,FALSE)</f>
        <v>Material de acabado pendiente de distribuir</v>
      </c>
      <c r="N1079" s="70">
        <f>VLOOKUP(O1079,[6]Consolidado!$B:$H,7,FALSE)</f>
        <v>0</v>
      </c>
      <c r="O1079" s="110" t="s">
        <v>290</v>
      </c>
    </row>
    <row r="1080" spans="1:15" s="71" customFormat="1" ht="16.5" customHeight="1" outlineLevel="1" x14ac:dyDescent="0.2">
      <c r="A1080" s="60" t="s">
        <v>633</v>
      </c>
      <c r="B1080" s="109">
        <v>42786</v>
      </c>
      <c r="C1080" s="110"/>
      <c r="D1080" s="63" t="str">
        <f>VLOOKUP(O1080,[6]Consolidado!$B:$E,4,FALSE)</f>
        <v>En Proceso</v>
      </c>
      <c r="E1080" s="111" t="s">
        <v>25</v>
      </c>
      <c r="F1080" s="112" t="s">
        <v>108</v>
      </c>
      <c r="G1080" s="113">
        <v>-3.125E-2</v>
      </c>
      <c r="H1080" s="107">
        <v>786.43809534108379</v>
      </c>
      <c r="I1080" s="85">
        <v>-24.576190479408869</v>
      </c>
      <c r="J1080" s="114">
        <v>29.556899999999999</v>
      </c>
      <c r="K1080" s="85">
        <f t="shared" si="19"/>
        <v>-0.83148741848464724</v>
      </c>
      <c r="L1080" s="68" t="str">
        <f>VLOOKUP(O1080,[6]Consolidado!$B:$E,2,FALSE)</f>
        <v>Acabado</v>
      </c>
      <c r="M1080" s="69" t="str">
        <f>VLOOKUP(O1080,[6]Consolidado!$B:$E,3,FALSE)</f>
        <v>Material de acabado pendiente de distribuir</v>
      </c>
      <c r="N1080" s="70">
        <f>VLOOKUP(O1080,[6]Consolidado!$B:$H,7,FALSE)</f>
        <v>0</v>
      </c>
      <c r="O1080" s="110" t="s">
        <v>290</v>
      </c>
    </row>
    <row r="1081" spans="1:15" s="71" customFormat="1" ht="16.5" customHeight="1" outlineLevel="1" x14ac:dyDescent="0.2">
      <c r="A1081" s="60" t="s">
        <v>633</v>
      </c>
      <c r="B1081" s="109">
        <v>42786</v>
      </c>
      <c r="C1081" s="110"/>
      <c r="D1081" s="63" t="str">
        <f>VLOOKUP(O1081,[6]Consolidado!$B:$E,4,FALSE)</f>
        <v>En Proceso</v>
      </c>
      <c r="E1081" s="111" t="s">
        <v>25</v>
      </c>
      <c r="F1081" s="112" t="s">
        <v>109</v>
      </c>
      <c r="G1081" s="113">
        <v>-3.125E-2</v>
      </c>
      <c r="H1081" s="107">
        <v>1198.7236014927405</v>
      </c>
      <c r="I1081" s="85">
        <v>-37.460112546648141</v>
      </c>
      <c r="J1081" s="114">
        <v>29.556899999999999</v>
      </c>
      <c r="K1081" s="85">
        <f t="shared" si="19"/>
        <v>-1.2673897650514141</v>
      </c>
      <c r="L1081" s="68" t="str">
        <f>VLOOKUP(O1081,[6]Consolidado!$B:$E,2,FALSE)</f>
        <v>Acabado</v>
      </c>
      <c r="M1081" s="69" t="str">
        <f>VLOOKUP(O1081,[6]Consolidado!$B:$E,3,FALSE)</f>
        <v>Material de acabado pendiente de distribuir</v>
      </c>
      <c r="N1081" s="70">
        <f>VLOOKUP(O1081,[6]Consolidado!$B:$H,7,FALSE)</f>
        <v>0</v>
      </c>
      <c r="O1081" s="110" t="s">
        <v>290</v>
      </c>
    </row>
    <row r="1082" spans="1:15" s="71" customFormat="1" ht="16.5" customHeight="1" outlineLevel="1" x14ac:dyDescent="0.2">
      <c r="A1082" s="60" t="s">
        <v>633</v>
      </c>
      <c r="B1082" s="109">
        <v>42786</v>
      </c>
      <c r="C1082" s="110"/>
      <c r="D1082" s="63" t="str">
        <f>VLOOKUP(O1082,[6]Consolidado!$B:$E,4,FALSE)</f>
        <v>En Proceso</v>
      </c>
      <c r="E1082" s="111" t="s">
        <v>25</v>
      </c>
      <c r="F1082" s="112" t="s">
        <v>110</v>
      </c>
      <c r="G1082" s="113">
        <v>-3.125E-2</v>
      </c>
      <c r="H1082" s="107">
        <v>1315.93</v>
      </c>
      <c r="I1082" s="85">
        <v>-41.122812500000002</v>
      </c>
      <c r="J1082" s="114">
        <v>29.556899999999999</v>
      </c>
      <c r="K1082" s="85">
        <f t="shared" si="19"/>
        <v>-1.3913100663466063</v>
      </c>
      <c r="L1082" s="68" t="str">
        <f>VLOOKUP(O1082,[6]Consolidado!$B:$E,2,FALSE)</f>
        <v>Acabado</v>
      </c>
      <c r="M1082" s="69" t="str">
        <f>VLOOKUP(O1082,[6]Consolidado!$B:$E,3,FALSE)</f>
        <v>Material de acabado pendiente de distribuir</v>
      </c>
      <c r="N1082" s="70">
        <f>VLOOKUP(O1082,[6]Consolidado!$B:$H,7,FALSE)</f>
        <v>0</v>
      </c>
      <c r="O1082" s="110" t="s">
        <v>290</v>
      </c>
    </row>
    <row r="1083" spans="1:15" s="71" customFormat="1" ht="16.5" customHeight="1" outlineLevel="1" x14ac:dyDescent="0.2">
      <c r="A1083" s="60" t="s">
        <v>633</v>
      </c>
      <c r="B1083" s="109">
        <v>42786</v>
      </c>
      <c r="C1083" s="110"/>
      <c r="D1083" s="63" t="str">
        <f>VLOOKUP(O1083,[6]Consolidado!$B:$E,4,FALSE)</f>
        <v>En Proceso</v>
      </c>
      <c r="E1083" s="111" t="s">
        <v>25</v>
      </c>
      <c r="F1083" s="112" t="s">
        <v>119</v>
      </c>
      <c r="G1083" s="113">
        <v>-3.125E-2</v>
      </c>
      <c r="H1083" s="107">
        <v>619.4</v>
      </c>
      <c r="I1083" s="85">
        <v>-19.356249999999999</v>
      </c>
      <c r="J1083" s="114">
        <v>29.556899999999999</v>
      </c>
      <c r="K1083" s="85">
        <f t="shared" si="19"/>
        <v>-0.65488092458952052</v>
      </c>
      <c r="L1083" s="68" t="str">
        <f>VLOOKUP(O1083,[6]Consolidado!$B:$E,2,FALSE)</f>
        <v>Acabado</v>
      </c>
      <c r="M1083" s="69" t="str">
        <f>VLOOKUP(O1083,[6]Consolidado!$B:$E,3,FALSE)</f>
        <v>Material de acabado pendiente de distribuir</v>
      </c>
      <c r="N1083" s="70">
        <f>VLOOKUP(O1083,[6]Consolidado!$B:$H,7,FALSE)</f>
        <v>0</v>
      </c>
      <c r="O1083" s="110" t="s">
        <v>290</v>
      </c>
    </row>
    <row r="1084" spans="1:15" s="71" customFormat="1" ht="16.5" customHeight="1" outlineLevel="1" x14ac:dyDescent="0.2">
      <c r="A1084" s="60" t="s">
        <v>633</v>
      </c>
      <c r="B1084" s="109">
        <v>42790</v>
      </c>
      <c r="C1084" s="110"/>
      <c r="D1084" s="63" t="str">
        <f>VLOOKUP(O1084,[6]Consolidado!$B:$E,4,FALSE)</f>
        <v>En Proceso</v>
      </c>
      <c r="E1084" s="111" t="s">
        <v>25</v>
      </c>
      <c r="F1084" s="112" t="s">
        <v>415</v>
      </c>
      <c r="G1084" s="113">
        <v>-0.125</v>
      </c>
      <c r="H1084" s="107">
        <v>659.8071768333333</v>
      </c>
      <c r="I1084" s="85">
        <v>-82.475897104166663</v>
      </c>
      <c r="J1084" s="114">
        <v>29.556899999999999</v>
      </c>
      <c r="K1084" s="85">
        <f t="shared" si="19"/>
        <v>-2.7904109397185315</v>
      </c>
      <c r="L1084" s="68" t="str">
        <f>VLOOKUP(O1084,[6]Consolidado!$B:$E,2,FALSE)</f>
        <v>Acabado</v>
      </c>
      <c r="M1084" s="69" t="str">
        <f>VLOOKUP(O1084,[6]Consolidado!$B:$E,3,FALSE)</f>
        <v>Material de acabado pendiente de distribuir</v>
      </c>
      <c r="N1084" s="70">
        <f>VLOOKUP(O1084,[6]Consolidado!$B:$H,7,FALSE)</f>
        <v>0</v>
      </c>
      <c r="O1084" s="110" t="s">
        <v>290</v>
      </c>
    </row>
    <row r="1085" spans="1:15" s="71" customFormat="1" ht="16.5" customHeight="1" outlineLevel="1" x14ac:dyDescent="0.2">
      <c r="A1085" s="60" t="s">
        <v>633</v>
      </c>
      <c r="B1085" s="109">
        <v>42790</v>
      </c>
      <c r="C1085" s="110"/>
      <c r="D1085" s="63" t="str">
        <f>VLOOKUP(O1085,[6]Consolidado!$B:$E,4,FALSE)</f>
        <v>En Proceso</v>
      </c>
      <c r="E1085" s="111" t="s">
        <v>25</v>
      </c>
      <c r="F1085" s="112" t="s">
        <v>110</v>
      </c>
      <c r="G1085" s="113">
        <v>-6.25E-2</v>
      </c>
      <c r="H1085" s="107">
        <v>1315.93</v>
      </c>
      <c r="I1085" s="85">
        <v>-82.245625000000004</v>
      </c>
      <c r="J1085" s="114">
        <v>29.556899999999999</v>
      </c>
      <c r="K1085" s="85">
        <f t="shared" si="19"/>
        <v>-2.7826201326932125</v>
      </c>
      <c r="L1085" s="68" t="str">
        <f>VLOOKUP(O1085,[6]Consolidado!$B:$E,2,FALSE)</f>
        <v>Acabado</v>
      </c>
      <c r="M1085" s="69" t="str">
        <f>VLOOKUP(O1085,[6]Consolidado!$B:$E,3,FALSE)</f>
        <v>Material de acabado pendiente de distribuir</v>
      </c>
      <c r="N1085" s="70">
        <f>VLOOKUP(O1085,[6]Consolidado!$B:$H,7,FALSE)</f>
        <v>0</v>
      </c>
      <c r="O1085" s="110" t="s">
        <v>290</v>
      </c>
    </row>
    <row r="1086" spans="1:15" s="71" customFormat="1" ht="16.5" customHeight="1" outlineLevel="1" x14ac:dyDescent="0.2">
      <c r="A1086" s="60" t="s">
        <v>633</v>
      </c>
      <c r="B1086" s="109">
        <v>42790</v>
      </c>
      <c r="C1086" s="110"/>
      <c r="D1086" s="63" t="str">
        <f>VLOOKUP(O1086,[6]Consolidado!$B:$E,4,FALSE)</f>
        <v>En Proceso</v>
      </c>
      <c r="E1086" s="111" t="s">
        <v>25</v>
      </c>
      <c r="F1086" s="112" t="s">
        <v>119</v>
      </c>
      <c r="G1086" s="113">
        <v>-6.25E-2</v>
      </c>
      <c r="H1086" s="107">
        <v>619.4</v>
      </c>
      <c r="I1086" s="85">
        <v>-38.712499999999999</v>
      </c>
      <c r="J1086" s="114">
        <v>29.556899999999999</v>
      </c>
      <c r="K1086" s="85">
        <f t="shared" ref="K1086:K1110" si="20">IFERROR(I1086/J1086,0)</f>
        <v>-1.309761849179041</v>
      </c>
      <c r="L1086" s="68" t="str">
        <f>VLOOKUP(O1086,[6]Consolidado!$B:$E,2,FALSE)</f>
        <v>Acabado</v>
      </c>
      <c r="M1086" s="69" t="str">
        <f>VLOOKUP(O1086,[6]Consolidado!$B:$E,3,FALSE)</f>
        <v>Material de acabado pendiente de distribuir</v>
      </c>
      <c r="N1086" s="70">
        <f>VLOOKUP(O1086,[6]Consolidado!$B:$H,7,FALSE)</f>
        <v>0</v>
      </c>
      <c r="O1086" s="110" t="s">
        <v>290</v>
      </c>
    </row>
    <row r="1087" spans="1:15" s="71" customFormat="1" ht="16.5" customHeight="1" outlineLevel="1" x14ac:dyDescent="0.2">
      <c r="A1087" s="60" t="s">
        <v>633</v>
      </c>
      <c r="B1087" s="109">
        <v>42790</v>
      </c>
      <c r="C1087" s="110"/>
      <c r="D1087" s="63" t="str">
        <f>VLOOKUP(O1087,[6]Consolidado!$B:$E,4,FALSE)</f>
        <v>En Proceso</v>
      </c>
      <c r="E1087" s="111" t="s">
        <v>25</v>
      </c>
      <c r="F1087" s="112" t="s">
        <v>193</v>
      </c>
      <c r="G1087" s="113">
        <v>-3.125E-2</v>
      </c>
      <c r="H1087" s="107">
        <v>755.57</v>
      </c>
      <c r="I1087" s="85">
        <v>-23.611562500000002</v>
      </c>
      <c r="J1087" s="114">
        <v>29.556899999999999</v>
      </c>
      <c r="K1087" s="85">
        <f t="shared" si="20"/>
        <v>-0.79885111429141764</v>
      </c>
      <c r="L1087" s="68" t="str">
        <f>VLOOKUP(O1087,[6]Consolidado!$B:$E,2,FALSE)</f>
        <v>Acabado</v>
      </c>
      <c r="M1087" s="69" t="str">
        <f>VLOOKUP(O1087,[6]Consolidado!$B:$E,3,FALSE)</f>
        <v>Material de acabado pendiente de distribuir</v>
      </c>
      <c r="N1087" s="70">
        <f>VLOOKUP(O1087,[6]Consolidado!$B:$H,7,FALSE)</f>
        <v>0</v>
      </c>
      <c r="O1087" s="110" t="s">
        <v>290</v>
      </c>
    </row>
    <row r="1088" spans="1:15" s="71" customFormat="1" ht="16.5" customHeight="1" outlineLevel="1" x14ac:dyDescent="0.2">
      <c r="A1088" s="60" t="s">
        <v>633</v>
      </c>
      <c r="B1088" s="109">
        <v>42790</v>
      </c>
      <c r="C1088" s="110"/>
      <c r="D1088" s="63" t="str">
        <f>VLOOKUP(O1088,[6]Consolidado!$B:$E,4,FALSE)</f>
        <v>En Proceso</v>
      </c>
      <c r="E1088" s="111" t="s">
        <v>25</v>
      </c>
      <c r="F1088" s="112" t="s">
        <v>109</v>
      </c>
      <c r="G1088" s="113">
        <v>-0.1875</v>
      </c>
      <c r="H1088" s="107">
        <v>1198.7236014927405</v>
      </c>
      <c r="I1088" s="85">
        <v>-224.76067527988886</v>
      </c>
      <c r="J1088" s="114">
        <v>29.556899999999999</v>
      </c>
      <c r="K1088" s="85">
        <f t="shared" si="20"/>
        <v>-7.604338590308485</v>
      </c>
      <c r="L1088" s="68" t="str">
        <f>VLOOKUP(O1088,[6]Consolidado!$B:$E,2,FALSE)</f>
        <v>Acabado</v>
      </c>
      <c r="M1088" s="69" t="str">
        <f>VLOOKUP(O1088,[6]Consolidado!$B:$E,3,FALSE)</f>
        <v>Material de acabado pendiente de distribuir</v>
      </c>
      <c r="N1088" s="70">
        <f>VLOOKUP(O1088,[6]Consolidado!$B:$H,7,FALSE)</f>
        <v>0</v>
      </c>
      <c r="O1088" s="110" t="s">
        <v>290</v>
      </c>
    </row>
    <row r="1089" spans="1:15" s="71" customFormat="1" ht="16.5" customHeight="1" outlineLevel="1" x14ac:dyDescent="0.2">
      <c r="A1089" s="60" t="s">
        <v>633</v>
      </c>
      <c r="B1089" s="109">
        <v>42790</v>
      </c>
      <c r="C1089" s="110"/>
      <c r="D1089" s="63" t="str">
        <f>VLOOKUP(O1089,[6]Consolidado!$B:$E,4,FALSE)</f>
        <v>En Proceso</v>
      </c>
      <c r="E1089" s="111" t="s">
        <v>25</v>
      </c>
      <c r="F1089" s="112" t="s">
        <v>110</v>
      </c>
      <c r="G1089" s="113">
        <v>-9.375E-2</v>
      </c>
      <c r="H1089" s="107">
        <v>1315.93</v>
      </c>
      <c r="I1089" s="85">
        <v>-123.3684375</v>
      </c>
      <c r="J1089" s="114">
        <v>29.556899999999999</v>
      </c>
      <c r="K1089" s="85">
        <f t="shared" si="20"/>
        <v>-4.1739301990398179</v>
      </c>
      <c r="L1089" s="68" t="str">
        <f>VLOOKUP(O1089,[6]Consolidado!$B:$E,2,FALSE)</f>
        <v>Acabado</v>
      </c>
      <c r="M1089" s="69" t="str">
        <f>VLOOKUP(O1089,[6]Consolidado!$B:$E,3,FALSE)</f>
        <v>Material de acabado pendiente de distribuir</v>
      </c>
      <c r="N1089" s="70">
        <f>VLOOKUP(O1089,[6]Consolidado!$B:$H,7,FALSE)</f>
        <v>0</v>
      </c>
      <c r="O1089" s="110" t="s">
        <v>290</v>
      </c>
    </row>
    <row r="1090" spans="1:15" s="71" customFormat="1" ht="16.5" customHeight="1" outlineLevel="1" x14ac:dyDescent="0.2">
      <c r="A1090" s="60" t="s">
        <v>633</v>
      </c>
      <c r="B1090" s="109">
        <v>42790</v>
      </c>
      <c r="C1090" s="110"/>
      <c r="D1090" s="63" t="str">
        <f>VLOOKUP(O1090,[6]Consolidado!$B:$E,4,FALSE)</f>
        <v>En Proceso</v>
      </c>
      <c r="E1090" s="111" t="s">
        <v>25</v>
      </c>
      <c r="F1090" s="112" t="s">
        <v>119</v>
      </c>
      <c r="G1090" s="113">
        <v>-9.375E-2</v>
      </c>
      <c r="H1090" s="107">
        <v>619.4</v>
      </c>
      <c r="I1090" s="85">
        <v>-58.068749999999994</v>
      </c>
      <c r="J1090" s="114">
        <v>29.556899999999999</v>
      </c>
      <c r="K1090" s="85">
        <f t="shared" si="20"/>
        <v>-1.9646427737685614</v>
      </c>
      <c r="L1090" s="68" t="str">
        <f>VLOOKUP(O1090,[6]Consolidado!$B:$E,2,FALSE)</f>
        <v>Acabado</v>
      </c>
      <c r="M1090" s="69" t="str">
        <f>VLOOKUP(O1090,[6]Consolidado!$B:$E,3,FALSE)</f>
        <v>Material de acabado pendiente de distribuir</v>
      </c>
      <c r="N1090" s="70">
        <f>VLOOKUP(O1090,[6]Consolidado!$B:$H,7,FALSE)</f>
        <v>0</v>
      </c>
      <c r="O1090" s="110" t="s">
        <v>290</v>
      </c>
    </row>
    <row r="1091" spans="1:15" s="71" customFormat="1" ht="16.5" customHeight="1" outlineLevel="1" x14ac:dyDescent="0.2">
      <c r="A1091" s="60" t="s">
        <v>633</v>
      </c>
      <c r="B1091" s="109">
        <v>42793</v>
      </c>
      <c r="C1091" s="110"/>
      <c r="D1091" s="63" t="str">
        <f>VLOOKUP(O1091,[6]Consolidado!$B:$E,4,FALSE)</f>
        <v>En Proceso</v>
      </c>
      <c r="E1091" s="111" t="s">
        <v>25</v>
      </c>
      <c r="F1091" s="112" t="s">
        <v>114</v>
      </c>
      <c r="G1091" s="113">
        <v>-0.15625</v>
      </c>
      <c r="H1091" s="107">
        <v>942.3399999999998</v>
      </c>
      <c r="I1091" s="85">
        <v>-147.24062499999997</v>
      </c>
      <c r="J1091" s="114">
        <v>29.556899999999999</v>
      </c>
      <c r="K1091" s="85">
        <f t="shared" si="20"/>
        <v>-4.9815990513213491</v>
      </c>
      <c r="L1091" s="68" t="str">
        <f>VLOOKUP(O1091,[6]Consolidado!$B:$E,2,FALSE)</f>
        <v>Acabado</v>
      </c>
      <c r="M1091" s="69" t="str">
        <f>VLOOKUP(O1091,[6]Consolidado!$B:$E,3,FALSE)</f>
        <v>Material de acabado pendiente de distribuir</v>
      </c>
      <c r="N1091" s="70">
        <f>VLOOKUP(O1091,[6]Consolidado!$B:$H,7,FALSE)</f>
        <v>0</v>
      </c>
      <c r="O1091" s="110" t="s">
        <v>290</v>
      </c>
    </row>
    <row r="1092" spans="1:15" s="71" customFormat="1" ht="16.5" customHeight="1" outlineLevel="1" x14ac:dyDescent="0.2">
      <c r="A1092" s="60" t="s">
        <v>633</v>
      </c>
      <c r="B1092" s="109">
        <v>42793</v>
      </c>
      <c r="C1092" s="110"/>
      <c r="D1092" s="63" t="str">
        <f>VLOOKUP(O1092,[6]Consolidado!$B:$E,4,FALSE)</f>
        <v>En Proceso</v>
      </c>
      <c r="E1092" s="111" t="s">
        <v>25</v>
      </c>
      <c r="F1092" s="112" t="s">
        <v>99</v>
      </c>
      <c r="G1092" s="113">
        <v>-0.15625</v>
      </c>
      <c r="H1092" s="107">
        <v>332.53741935483873</v>
      </c>
      <c r="I1092" s="85">
        <v>-51.95897177419355</v>
      </c>
      <c r="J1092" s="114">
        <v>29.556899999999999</v>
      </c>
      <c r="K1092" s="85">
        <f t="shared" si="20"/>
        <v>-1.7579303571820304</v>
      </c>
      <c r="L1092" s="68" t="str">
        <f>VLOOKUP(O1092,[6]Consolidado!$B:$E,2,FALSE)</f>
        <v>Acabado</v>
      </c>
      <c r="M1092" s="69" t="str">
        <f>VLOOKUP(O1092,[6]Consolidado!$B:$E,3,FALSE)</f>
        <v>Material de acabado pendiente de distribuir</v>
      </c>
      <c r="N1092" s="70">
        <f>VLOOKUP(O1092,[6]Consolidado!$B:$H,7,FALSE)</f>
        <v>0</v>
      </c>
      <c r="O1092" s="110" t="s">
        <v>290</v>
      </c>
    </row>
    <row r="1093" spans="1:15" s="71" customFormat="1" ht="16.5" customHeight="1" outlineLevel="1" x14ac:dyDescent="0.2">
      <c r="A1093" s="60" t="s">
        <v>633</v>
      </c>
      <c r="B1093" s="109">
        <v>42793</v>
      </c>
      <c r="C1093" s="110"/>
      <c r="D1093" s="63" t="str">
        <f>VLOOKUP(O1093,[6]Consolidado!$B:$E,4,FALSE)</f>
        <v>En Proceso</v>
      </c>
      <c r="E1093" s="111" t="s">
        <v>25</v>
      </c>
      <c r="F1093" s="112" t="s">
        <v>441</v>
      </c>
      <c r="G1093" s="113">
        <v>-6.25E-2</v>
      </c>
      <c r="H1093" s="107">
        <v>888.9</v>
      </c>
      <c r="I1093" s="85">
        <v>-55.556249999999999</v>
      </c>
      <c r="J1093" s="114">
        <v>29.556899999999999</v>
      </c>
      <c r="K1093" s="85">
        <f t="shared" si="20"/>
        <v>-1.8796372420653045</v>
      </c>
      <c r="L1093" s="68" t="str">
        <f>VLOOKUP(O1093,[6]Consolidado!$B:$E,2,FALSE)</f>
        <v>Acabado</v>
      </c>
      <c r="M1093" s="69" t="str">
        <f>VLOOKUP(O1093,[6]Consolidado!$B:$E,3,FALSE)</f>
        <v>Material de acabado pendiente de distribuir</v>
      </c>
      <c r="N1093" s="70">
        <f>VLOOKUP(O1093,[6]Consolidado!$B:$H,7,FALSE)</f>
        <v>0</v>
      </c>
      <c r="O1093" s="110" t="s">
        <v>290</v>
      </c>
    </row>
    <row r="1094" spans="1:15" s="71" customFormat="1" ht="16.5" customHeight="1" outlineLevel="1" x14ac:dyDescent="0.2">
      <c r="A1094" s="60" t="s">
        <v>633</v>
      </c>
      <c r="B1094" s="109">
        <v>42793</v>
      </c>
      <c r="C1094" s="110"/>
      <c r="D1094" s="63" t="str">
        <f>VLOOKUP(O1094,[6]Consolidado!$B:$E,4,FALSE)</f>
        <v>En Proceso</v>
      </c>
      <c r="E1094" s="111" t="s">
        <v>25</v>
      </c>
      <c r="F1094" s="112" t="s">
        <v>615</v>
      </c>
      <c r="G1094" s="113">
        <v>-6.25E-2</v>
      </c>
      <c r="H1094" s="107">
        <v>947.90142857142848</v>
      </c>
      <c r="I1094" s="85">
        <v>-59.24383928571428</v>
      </c>
      <c r="J1094" s="114">
        <v>29.556899999999999</v>
      </c>
      <c r="K1094" s="85">
        <f t="shared" si="20"/>
        <v>-2.004399625323166</v>
      </c>
      <c r="L1094" s="68" t="str">
        <f>VLOOKUP(O1094,[6]Consolidado!$B:$E,2,FALSE)</f>
        <v>Acabado</v>
      </c>
      <c r="M1094" s="69" t="str">
        <f>VLOOKUP(O1094,[6]Consolidado!$B:$E,3,FALSE)</f>
        <v>Material de acabado pendiente de distribuir</v>
      </c>
      <c r="N1094" s="70">
        <f>VLOOKUP(O1094,[6]Consolidado!$B:$H,7,FALSE)</f>
        <v>0</v>
      </c>
      <c r="O1094" s="110" t="s">
        <v>290</v>
      </c>
    </row>
    <row r="1095" spans="1:15" s="71" customFormat="1" ht="16.5" customHeight="1" outlineLevel="1" x14ac:dyDescent="0.2">
      <c r="A1095" s="60" t="s">
        <v>633</v>
      </c>
      <c r="B1095" s="109">
        <v>42793</v>
      </c>
      <c r="C1095" s="110"/>
      <c r="D1095" s="63" t="str">
        <f>VLOOKUP(O1095,[6]Consolidado!$B:$E,4,FALSE)</f>
        <v>En Proceso</v>
      </c>
      <c r="E1095" s="111" t="s">
        <v>25</v>
      </c>
      <c r="F1095" s="112" t="s">
        <v>110</v>
      </c>
      <c r="G1095" s="113">
        <v>-6.25E-2</v>
      </c>
      <c r="H1095" s="107">
        <v>1315.93</v>
      </c>
      <c r="I1095" s="85">
        <v>-82.245625000000004</v>
      </c>
      <c r="J1095" s="114">
        <v>29.556899999999999</v>
      </c>
      <c r="K1095" s="85">
        <f t="shared" si="20"/>
        <v>-2.7826201326932125</v>
      </c>
      <c r="L1095" s="68" t="str">
        <f>VLOOKUP(O1095,[6]Consolidado!$B:$E,2,FALSE)</f>
        <v>Acabado</v>
      </c>
      <c r="M1095" s="69" t="str">
        <f>VLOOKUP(O1095,[6]Consolidado!$B:$E,3,FALSE)</f>
        <v>Material de acabado pendiente de distribuir</v>
      </c>
      <c r="N1095" s="70">
        <f>VLOOKUP(O1095,[6]Consolidado!$B:$H,7,FALSE)</f>
        <v>0</v>
      </c>
      <c r="O1095" s="110" t="s">
        <v>290</v>
      </c>
    </row>
    <row r="1096" spans="1:15" s="71" customFormat="1" ht="16.5" customHeight="1" outlineLevel="1" x14ac:dyDescent="0.2">
      <c r="A1096" s="60" t="s">
        <v>633</v>
      </c>
      <c r="B1096" s="109">
        <v>42793</v>
      </c>
      <c r="C1096" s="110"/>
      <c r="D1096" s="63" t="str">
        <f>VLOOKUP(O1096,[6]Consolidado!$B:$E,4,FALSE)</f>
        <v>En Proceso</v>
      </c>
      <c r="E1096" s="111" t="s">
        <v>25</v>
      </c>
      <c r="F1096" s="112" t="s">
        <v>119</v>
      </c>
      <c r="G1096" s="113">
        <v>-6.25E-2</v>
      </c>
      <c r="H1096" s="107">
        <v>619.4</v>
      </c>
      <c r="I1096" s="85">
        <v>-38.712499999999999</v>
      </c>
      <c r="J1096" s="114">
        <v>29.556899999999999</v>
      </c>
      <c r="K1096" s="85">
        <f t="shared" si="20"/>
        <v>-1.309761849179041</v>
      </c>
      <c r="L1096" s="68" t="str">
        <f>VLOOKUP(O1096,[6]Consolidado!$B:$E,2,FALSE)</f>
        <v>Acabado</v>
      </c>
      <c r="M1096" s="69" t="str">
        <f>VLOOKUP(O1096,[6]Consolidado!$B:$E,3,FALSE)</f>
        <v>Material de acabado pendiente de distribuir</v>
      </c>
      <c r="N1096" s="70">
        <f>VLOOKUP(O1096,[6]Consolidado!$B:$H,7,FALSE)</f>
        <v>0</v>
      </c>
      <c r="O1096" s="110" t="s">
        <v>290</v>
      </c>
    </row>
    <row r="1097" spans="1:15" s="71" customFormat="1" ht="16.5" customHeight="1" outlineLevel="1" x14ac:dyDescent="0.2">
      <c r="A1097" s="60" t="s">
        <v>633</v>
      </c>
      <c r="B1097" s="109">
        <v>42793</v>
      </c>
      <c r="C1097" s="110"/>
      <c r="D1097" s="63" t="str">
        <f>VLOOKUP(O1097,[6]Consolidado!$B:$E,4,FALSE)</f>
        <v>En Proceso</v>
      </c>
      <c r="E1097" s="111" t="s">
        <v>33</v>
      </c>
      <c r="F1097" s="112" t="s">
        <v>90</v>
      </c>
      <c r="G1097" s="113">
        <v>-2.7</v>
      </c>
      <c r="H1097" s="107">
        <v>3.2611291815692511</v>
      </c>
      <c r="I1097" s="85">
        <v>-8.8050487902369792</v>
      </c>
      <c r="J1097" s="114">
        <v>29.556899999999999</v>
      </c>
      <c r="K1097" s="85">
        <f t="shared" si="20"/>
        <v>-0.29790163346754833</v>
      </c>
      <c r="L1097" s="68" t="str">
        <f>VLOOKUP(O1097,[6]Consolidado!$B:$E,2,FALSE)</f>
        <v>Empaque</v>
      </c>
      <c r="M1097" s="69" t="str">
        <f>VLOOKUP(O1097,[6]Consolidado!$B:$E,3,FALSE)</f>
        <v>Material de empaque pendiente de distribuir</v>
      </c>
      <c r="N1097" s="70">
        <f>VLOOKUP(O1097,[6]Consolidado!$B:$H,7,FALSE)</f>
        <v>0</v>
      </c>
      <c r="O1097" s="110" t="s">
        <v>89</v>
      </c>
    </row>
    <row r="1098" spans="1:15" s="71" customFormat="1" ht="16.5" customHeight="1" outlineLevel="1" x14ac:dyDescent="0.2">
      <c r="A1098" s="60" t="s">
        <v>633</v>
      </c>
      <c r="B1098" s="109">
        <v>42790</v>
      </c>
      <c r="C1098" s="110"/>
      <c r="D1098" s="63" t="str">
        <f>VLOOKUP(O1098,[6]Consolidado!$B:$E,4,FALSE)</f>
        <v>En Proceso</v>
      </c>
      <c r="E1098" s="111" t="s">
        <v>25</v>
      </c>
      <c r="F1098" s="112" t="s">
        <v>230</v>
      </c>
      <c r="G1098" s="113">
        <v>-0.5</v>
      </c>
      <c r="H1098" s="107">
        <v>238.47880378364198</v>
      </c>
      <c r="I1098" s="85">
        <v>-119.23940189182099</v>
      </c>
      <c r="J1098" s="114">
        <v>29.556899999999999</v>
      </c>
      <c r="K1098" s="85">
        <f t="shared" si="20"/>
        <v>-4.0342323414099921</v>
      </c>
      <c r="L1098" s="68" t="str">
        <f>VLOOKUP(O1098,[6]Consolidado!$B:$E,2,FALSE)</f>
        <v>Acabado</v>
      </c>
      <c r="M1098" s="69" t="str">
        <f>VLOOKUP(O1098,[6]Consolidado!$B:$E,3,FALSE)</f>
        <v>Material de acabado pendiente de distribuir</v>
      </c>
      <c r="N1098" s="70">
        <f>VLOOKUP(O1098,[6]Consolidado!$B:$H,7,FALSE)</f>
        <v>0</v>
      </c>
      <c r="O1098" s="110" t="s">
        <v>290</v>
      </c>
    </row>
    <row r="1099" spans="1:15" s="71" customFormat="1" ht="16.5" customHeight="1" outlineLevel="1" x14ac:dyDescent="0.2">
      <c r="A1099" s="60" t="s">
        <v>633</v>
      </c>
      <c r="B1099" s="109">
        <v>42790</v>
      </c>
      <c r="C1099" s="110"/>
      <c r="D1099" s="63" t="str">
        <f>VLOOKUP(O1099,[6]Consolidado!$B:$E,4,FALSE)</f>
        <v>En Proceso</v>
      </c>
      <c r="E1099" s="111" t="s">
        <v>25</v>
      </c>
      <c r="F1099" s="112" t="s">
        <v>114</v>
      </c>
      <c r="G1099" s="113">
        <v>-2.96875</v>
      </c>
      <c r="H1099" s="107">
        <v>942.3399999999998</v>
      </c>
      <c r="I1099" s="85">
        <v>-2797.5718749999996</v>
      </c>
      <c r="J1099" s="114">
        <v>29.556899999999999</v>
      </c>
      <c r="K1099" s="85">
        <f t="shared" si="20"/>
        <v>-94.650381975105631</v>
      </c>
      <c r="L1099" s="68" t="str">
        <f>VLOOKUP(O1099,[6]Consolidado!$B:$E,2,FALSE)</f>
        <v>Acabado</v>
      </c>
      <c r="M1099" s="69" t="str">
        <f>VLOOKUP(O1099,[6]Consolidado!$B:$E,3,FALSE)</f>
        <v>Material de acabado pendiente de distribuir</v>
      </c>
      <c r="N1099" s="70">
        <f>VLOOKUP(O1099,[6]Consolidado!$B:$H,7,FALSE)</f>
        <v>0</v>
      </c>
      <c r="O1099" s="110" t="s">
        <v>290</v>
      </c>
    </row>
    <row r="1100" spans="1:15" s="71" customFormat="1" ht="16.5" customHeight="1" outlineLevel="1" x14ac:dyDescent="0.2">
      <c r="A1100" s="60" t="s">
        <v>633</v>
      </c>
      <c r="B1100" s="109">
        <v>42790</v>
      </c>
      <c r="C1100" s="110"/>
      <c r="D1100" s="63" t="str">
        <f>VLOOKUP(O1100,[6]Consolidado!$B:$E,4,FALSE)</f>
        <v>En Proceso</v>
      </c>
      <c r="E1100" s="111" t="s">
        <v>25</v>
      </c>
      <c r="F1100" s="112" t="s">
        <v>193</v>
      </c>
      <c r="G1100" s="113">
        <v>-1.5625</v>
      </c>
      <c r="H1100" s="107">
        <v>755.57</v>
      </c>
      <c r="I1100" s="85">
        <v>-1180.578125</v>
      </c>
      <c r="J1100" s="114">
        <v>29.556899999999999</v>
      </c>
      <c r="K1100" s="85">
        <f t="shared" si="20"/>
        <v>-39.942555714570879</v>
      </c>
      <c r="L1100" s="68" t="str">
        <f>VLOOKUP(O1100,[6]Consolidado!$B:$E,2,FALSE)</f>
        <v>Acabado</v>
      </c>
      <c r="M1100" s="69" t="str">
        <f>VLOOKUP(O1100,[6]Consolidado!$B:$E,3,FALSE)</f>
        <v>Material de acabado pendiente de distribuir</v>
      </c>
      <c r="N1100" s="70">
        <f>VLOOKUP(O1100,[6]Consolidado!$B:$H,7,FALSE)</f>
        <v>0</v>
      </c>
      <c r="O1100" s="110" t="s">
        <v>290</v>
      </c>
    </row>
    <row r="1101" spans="1:15" s="71" customFormat="1" ht="16.5" customHeight="1" outlineLevel="1" x14ac:dyDescent="0.2">
      <c r="A1101" s="60" t="s">
        <v>633</v>
      </c>
      <c r="B1101" s="109">
        <v>42790</v>
      </c>
      <c r="C1101" s="110"/>
      <c r="D1101" s="63" t="str">
        <f>VLOOKUP(O1101,[6]Consolidado!$B:$E,4,FALSE)</f>
        <v>En Proceso</v>
      </c>
      <c r="E1101" s="111" t="s">
        <v>25</v>
      </c>
      <c r="F1101" s="112" t="s">
        <v>636</v>
      </c>
      <c r="G1101" s="113">
        <v>-1.84375</v>
      </c>
      <c r="H1101" s="107">
        <v>822.23500000000001</v>
      </c>
      <c r="I1101" s="85">
        <v>-1515.9957812499999</v>
      </c>
      <c r="J1101" s="114">
        <v>29.556899999999999</v>
      </c>
      <c r="K1101" s="85">
        <f t="shared" si="20"/>
        <v>-51.290757192060063</v>
      </c>
      <c r="L1101" s="68" t="str">
        <f>VLOOKUP(O1101,[6]Consolidado!$B:$E,2,FALSE)</f>
        <v>Acabado</v>
      </c>
      <c r="M1101" s="69" t="str">
        <f>VLOOKUP(O1101,[6]Consolidado!$B:$E,3,FALSE)</f>
        <v>Material de acabado pendiente de distribuir</v>
      </c>
      <c r="N1101" s="70">
        <f>VLOOKUP(O1101,[6]Consolidado!$B:$H,7,FALSE)</f>
        <v>0</v>
      </c>
      <c r="O1101" s="110" t="s">
        <v>290</v>
      </c>
    </row>
    <row r="1102" spans="1:15" s="71" customFormat="1" ht="16.5" customHeight="1" outlineLevel="1" x14ac:dyDescent="0.2">
      <c r="A1102" s="60" t="s">
        <v>633</v>
      </c>
      <c r="B1102" s="109">
        <v>42790</v>
      </c>
      <c r="C1102" s="110"/>
      <c r="D1102" s="63" t="str">
        <f>VLOOKUP(O1102,[6]Consolidado!$B:$E,4,FALSE)</f>
        <v>En Proceso</v>
      </c>
      <c r="E1102" s="111" t="s">
        <v>25</v>
      </c>
      <c r="F1102" s="112" t="s">
        <v>99</v>
      </c>
      <c r="G1102" s="113">
        <v>-3.53125</v>
      </c>
      <c r="H1102" s="107">
        <v>332.53741935483873</v>
      </c>
      <c r="I1102" s="85">
        <v>-1174.2727620967744</v>
      </c>
      <c r="J1102" s="114">
        <v>29.556899999999999</v>
      </c>
      <c r="K1102" s="85">
        <f t="shared" si="20"/>
        <v>-39.729226072313892</v>
      </c>
      <c r="L1102" s="68" t="str">
        <f>VLOOKUP(O1102,[6]Consolidado!$B:$E,2,FALSE)</f>
        <v>Acabado</v>
      </c>
      <c r="M1102" s="69" t="str">
        <f>VLOOKUP(O1102,[6]Consolidado!$B:$E,3,FALSE)</f>
        <v>Material de acabado pendiente de distribuir</v>
      </c>
      <c r="N1102" s="70">
        <f>VLOOKUP(O1102,[6]Consolidado!$B:$H,7,FALSE)</f>
        <v>0</v>
      </c>
      <c r="O1102" s="110" t="s">
        <v>290</v>
      </c>
    </row>
    <row r="1103" spans="1:15" s="71" customFormat="1" ht="16.5" customHeight="1" outlineLevel="1" x14ac:dyDescent="0.2">
      <c r="A1103" s="60" t="s">
        <v>633</v>
      </c>
      <c r="B1103" s="109">
        <v>42790</v>
      </c>
      <c r="C1103" s="110"/>
      <c r="D1103" s="63" t="str">
        <f>VLOOKUP(O1103,[6]Consolidado!$B:$E,4,FALSE)</f>
        <v>En Proceso</v>
      </c>
      <c r="E1103" s="111" t="s">
        <v>25</v>
      </c>
      <c r="F1103" s="112" t="s">
        <v>637</v>
      </c>
      <c r="G1103" s="113">
        <v>-0.125</v>
      </c>
      <c r="H1103" s="107">
        <v>251.74460003127228</v>
      </c>
      <c r="I1103" s="85">
        <v>-31.468075003909036</v>
      </c>
      <c r="J1103" s="114">
        <v>29.556899999999999</v>
      </c>
      <c r="K1103" s="85">
        <f t="shared" si="20"/>
        <v>-1.064660874581199</v>
      </c>
      <c r="L1103" s="68" t="str">
        <f>VLOOKUP(O1103,[6]Consolidado!$B:$E,2,FALSE)</f>
        <v>Acabado</v>
      </c>
      <c r="M1103" s="69" t="str">
        <f>VLOOKUP(O1103,[6]Consolidado!$B:$E,3,FALSE)</f>
        <v>Material de acabado pendiente de distribuir</v>
      </c>
      <c r="N1103" s="70">
        <f>VLOOKUP(O1103,[6]Consolidado!$B:$H,7,FALSE)</f>
        <v>0</v>
      </c>
      <c r="O1103" s="110" t="s">
        <v>290</v>
      </c>
    </row>
    <row r="1104" spans="1:15" s="71" customFormat="1" ht="16.5" customHeight="1" outlineLevel="1" x14ac:dyDescent="0.2">
      <c r="A1104" s="60" t="s">
        <v>633</v>
      </c>
      <c r="B1104" s="109">
        <v>42790</v>
      </c>
      <c r="C1104" s="110"/>
      <c r="D1104" s="63" t="str">
        <f>VLOOKUP(O1104,[6]Consolidado!$B:$E,4,FALSE)</f>
        <v>En Proceso</v>
      </c>
      <c r="E1104" s="111" t="s">
        <v>25</v>
      </c>
      <c r="F1104" s="112" t="s">
        <v>615</v>
      </c>
      <c r="G1104" s="113">
        <v>-1.875</v>
      </c>
      <c r="H1104" s="107">
        <v>947.90142857142848</v>
      </c>
      <c r="I1104" s="85">
        <v>-1777.3151785714283</v>
      </c>
      <c r="J1104" s="114">
        <v>29.556899999999999</v>
      </c>
      <c r="K1104" s="85">
        <f t="shared" si="20"/>
        <v>-60.131988759694977</v>
      </c>
      <c r="L1104" s="68" t="str">
        <f>VLOOKUP(O1104,[6]Consolidado!$B:$E,2,FALSE)</f>
        <v>Acabado</v>
      </c>
      <c r="M1104" s="69" t="str">
        <f>VLOOKUP(O1104,[6]Consolidado!$B:$E,3,FALSE)</f>
        <v>Material de acabado pendiente de distribuir</v>
      </c>
      <c r="N1104" s="70">
        <f>VLOOKUP(O1104,[6]Consolidado!$B:$H,7,FALSE)</f>
        <v>0</v>
      </c>
      <c r="O1104" s="110" t="s">
        <v>290</v>
      </c>
    </row>
    <row r="1105" spans="1:15" s="71" customFormat="1" ht="16.5" customHeight="1" outlineLevel="1" x14ac:dyDescent="0.2">
      <c r="A1105" s="60" t="s">
        <v>633</v>
      </c>
      <c r="B1105" s="109">
        <v>42790</v>
      </c>
      <c r="C1105" s="110"/>
      <c r="D1105" s="63" t="str">
        <f>VLOOKUP(O1105,[6]Consolidado!$B:$E,4,FALSE)</f>
        <v>En Proceso</v>
      </c>
      <c r="E1105" s="111" t="s">
        <v>25</v>
      </c>
      <c r="F1105" s="112" t="s">
        <v>110</v>
      </c>
      <c r="G1105" s="113">
        <v>-1.4375</v>
      </c>
      <c r="H1105" s="107">
        <v>1315.93</v>
      </c>
      <c r="I1105" s="85">
        <v>-1891.6493750000002</v>
      </c>
      <c r="J1105" s="114">
        <v>29.556899999999999</v>
      </c>
      <c r="K1105" s="85">
        <f t="shared" si="20"/>
        <v>-64.00026305194389</v>
      </c>
      <c r="L1105" s="68" t="str">
        <f>VLOOKUP(O1105,[6]Consolidado!$B:$E,2,FALSE)</f>
        <v>Acabado</v>
      </c>
      <c r="M1105" s="69" t="str">
        <f>VLOOKUP(O1105,[6]Consolidado!$B:$E,3,FALSE)</f>
        <v>Material de acabado pendiente de distribuir</v>
      </c>
      <c r="N1105" s="70">
        <f>VLOOKUP(O1105,[6]Consolidado!$B:$H,7,FALSE)</f>
        <v>0</v>
      </c>
      <c r="O1105" s="110" t="s">
        <v>290</v>
      </c>
    </row>
    <row r="1106" spans="1:15" s="71" customFormat="1" ht="16.5" customHeight="1" outlineLevel="1" x14ac:dyDescent="0.2">
      <c r="A1106" s="60" t="s">
        <v>633</v>
      </c>
      <c r="B1106" s="109">
        <v>42790</v>
      </c>
      <c r="C1106" s="110"/>
      <c r="D1106" s="63" t="str">
        <f>VLOOKUP(O1106,[6]Consolidado!$B:$E,4,FALSE)</f>
        <v>En Proceso</v>
      </c>
      <c r="E1106" s="111" t="s">
        <v>25</v>
      </c>
      <c r="F1106" s="112" t="s">
        <v>119</v>
      </c>
      <c r="G1106" s="113">
        <v>-1.4375</v>
      </c>
      <c r="H1106" s="107">
        <v>619.4</v>
      </c>
      <c r="I1106" s="85">
        <v>-890.38749999999993</v>
      </c>
      <c r="J1106" s="114">
        <v>29.556899999999999</v>
      </c>
      <c r="K1106" s="85">
        <f t="shared" si="20"/>
        <v>-30.124522531117943</v>
      </c>
      <c r="L1106" s="68" t="str">
        <f>VLOOKUP(O1106,[6]Consolidado!$B:$E,2,FALSE)</f>
        <v>Acabado</v>
      </c>
      <c r="M1106" s="69" t="str">
        <f>VLOOKUP(O1106,[6]Consolidado!$B:$E,3,FALSE)</f>
        <v>Material de acabado pendiente de distribuir</v>
      </c>
      <c r="N1106" s="70">
        <f>VLOOKUP(O1106,[6]Consolidado!$B:$H,7,FALSE)</f>
        <v>0</v>
      </c>
      <c r="O1106" s="110" t="s">
        <v>290</v>
      </c>
    </row>
    <row r="1107" spans="1:15" s="71" customFormat="1" ht="16.5" customHeight="1" outlineLevel="1" x14ac:dyDescent="0.2">
      <c r="A1107" s="60" t="s">
        <v>633</v>
      </c>
      <c r="B1107" s="109">
        <v>42790</v>
      </c>
      <c r="C1107" s="110"/>
      <c r="D1107" s="63" t="str">
        <f>VLOOKUP(O1107,[6]Consolidado!$B:$E,4,FALSE)</f>
        <v>En Proceso</v>
      </c>
      <c r="E1107" s="111" t="s">
        <v>25</v>
      </c>
      <c r="F1107" s="112" t="s">
        <v>99</v>
      </c>
      <c r="G1107" s="113">
        <v>-0.46875</v>
      </c>
      <c r="H1107" s="107">
        <v>332.53741935483873</v>
      </c>
      <c r="I1107" s="85">
        <v>-155.87691532258066</v>
      </c>
      <c r="J1107" s="114">
        <v>29.556899999999999</v>
      </c>
      <c r="K1107" s="85">
        <f t="shared" si="20"/>
        <v>-5.2737910715460909</v>
      </c>
      <c r="L1107" s="68" t="str">
        <f>VLOOKUP(O1107,[6]Consolidado!$B:$E,2,FALSE)</f>
        <v>Acabado</v>
      </c>
      <c r="M1107" s="69" t="str">
        <f>VLOOKUP(O1107,[6]Consolidado!$B:$E,3,FALSE)</f>
        <v>Material de acabado pendiente de distribuir</v>
      </c>
      <c r="N1107" s="70">
        <f>VLOOKUP(O1107,[6]Consolidado!$B:$H,7,FALSE)</f>
        <v>0</v>
      </c>
      <c r="O1107" s="110" t="s">
        <v>290</v>
      </c>
    </row>
    <row r="1108" spans="1:15" s="71" customFormat="1" ht="16.5" customHeight="1" outlineLevel="1" x14ac:dyDescent="0.2">
      <c r="A1108" s="60" t="s">
        <v>633</v>
      </c>
      <c r="B1108" s="109">
        <v>42790</v>
      </c>
      <c r="C1108" s="110"/>
      <c r="D1108" s="63" t="str">
        <f>VLOOKUP(O1108,[6]Consolidado!$B:$E,4,FALSE)</f>
        <v>En Proceso</v>
      </c>
      <c r="E1108" s="111" t="s">
        <v>25</v>
      </c>
      <c r="F1108" s="112" t="s">
        <v>110</v>
      </c>
      <c r="G1108" s="113">
        <v>-0.75</v>
      </c>
      <c r="H1108" s="107">
        <v>1315.93</v>
      </c>
      <c r="I1108" s="85">
        <v>-986.94749999999999</v>
      </c>
      <c r="J1108" s="114">
        <v>29.556899999999999</v>
      </c>
      <c r="K1108" s="85">
        <f t="shared" si="20"/>
        <v>-33.391441592318543</v>
      </c>
      <c r="L1108" s="68" t="str">
        <f>VLOOKUP(O1108,[6]Consolidado!$B:$E,2,FALSE)</f>
        <v>Acabado</v>
      </c>
      <c r="M1108" s="69" t="str">
        <f>VLOOKUP(O1108,[6]Consolidado!$B:$E,3,FALSE)</f>
        <v>Material de acabado pendiente de distribuir</v>
      </c>
      <c r="N1108" s="70">
        <f>VLOOKUP(O1108,[6]Consolidado!$B:$H,7,FALSE)</f>
        <v>0</v>
      </c>
      <c r="O1108" s="110" t="s">
        <v>290</v>
      </c>
    </row>
    <row r="1109" spans="1:15" s="71" customFormat="1" ht="16.5" customHeight="1" outlineLevel="1" x14ac:dyDescent="0.2">
      <c r="A1109" s="60" t="s">
        <v>633</v>
      </c>
      <c r="B1109" s="109">
        <v>42790</v>
      </c>
      <c r="C1109" s="110"/>
      <c r="D1109" s="63" t="str">
        <f>VLOOKUP(O1109,[6]Consolidado!$B:$E,4,FALSE)</f>
        <v>En Proceso</v>
      </c>
      <c r="E1109" s="111" t="s">
        <v>25</v>
      </c>
      <c r="F1109" s="112" t="s">
        <v>119</v>
      </c>
      <c r="G1109" s="113">
        <v>-0.75</v>
      </c>
      <c r="H1109" s="107">
        <v>619.4</v>
      </c>
      <c r="I1109" s="85">
        <v>-464.54999999999995</v>
      </c>
      <c r="J1109" s="114">
        <v>29.556899999999999</v>
      </c>
      <c r="K1109" s="85">
        <f t="shared" si="20"/>
        <v>-15.717142190148492</v>
      </c>
      <c r="L1109" s="68" t="str">
        <f>VLOOKUP(O1109,[6]Consolidado!$B:$E,2,FALSE)</f>
        <v>Acabado</v>
      </c>
      <c r="M1109" s="69" t="str">
        <f>VLOOKUP(O1109,[6]Consolidado!$B:$E,3,FALSE)</f>
        <v>Material de acabado pendiente de distribuir</v>
      </c>
      <c r="N1109" s="70">
        <f>VLOOKUP(O1109,[6]Consolidado!$B:$H,7,FALSE)</f>
        <v>0</v>
      </c>
      <c r="O1109" s="110" t="s">
        <v>290</v>
      </c>
    </row>
    <row r="1110" spans="1:15" s="71" customFormat="1" ht="16.5" customHeight="1" outlineLevel="1" x14ac:dyDescent="0.2">
      <c r="A1110" s="60" t="s">
        <v>633</v>
      </c>
      <c r="B1110" s="109">
        <v>42790</v>
      </c>
      <c r="C1110" s="110"/>
      <c r="D1110" s="63" t="str">
        <f>VLOOKUP(O1110,[6]Consolidado!$B:$E,4,FALSE)</f>
        <v>En Proceso</v>
      </c>
      <c r="E1110" s="111" t="s">
        <v>25</v>
      </c>
      <c r="F1110" s="112" t="s">
        <v>615</v>
      </c>
      <c r="G1110" s="113">
        <v>-0.1875</v>
      </c>
      <c r="H1110" s="107">
        <v>947.90142857142848</v>
      </c>
      <c r="I1110" s="85">
        <v>-177.73151785714285</v>
      </c>
      <c r="J1110" s="114">
        <v>29.556899999999999</v>
      </c>
      <c r="K1110" s="85">
        <f t="shared" si="20"/>
        <v>-6.0131988759694979</v>
      </c>
      <c r="L1110" s="68" t="str">
        <f>VLOOKUP(O1110,[6]Consolidado!$B:$E,2,FALSE)</f>
        <v>Acabado</v>
      </c>
      <c r="M1110" s="69" t="str">
        <f>VLOOKUP(O1110,[6]Consolidado!$B:$E,3,FALSE)</f>
        <v>Material de acabado pendiente de distribuir</v>
      </c>
      <c r="N1110" s="70">
        <f>VLOOKUP(O1110,[6]Consolidado!$B:$H,7,FALSE)</f>
        <v>0</v>
      </c>
      <c r="O1110" s="110" t="s">
        <v>290</v>
      </c>
    </row>
    <row r="1111" spans="1:15" s="105" customFormat="1" ht="16.5" customHeight="1" outlineLevel="1" x14ac:dyDescent="0.2">
      <c r="A1111" s="92" t="s">
        <v>633</v>
      </c>
      <c r="B1111" s="115">
        <v>42789</v>
      </c>
      <c r="C1111" s="116"/>
      <c r="D1111" s="95" t="str">
        <f>VLOOKUP(O1111,[6]Consolidado!$B:$E,4,FALSE)</f>
        <v>Finalizada</v>
      </c>
      <c r="E1111" s="96" t="s">
        <v>629</v>
      </c>
      <c r="F1111" s="97" t="s">
        <v>650</v>
      </c>
      <c r="G1111" s="117">
        <v>37</v>
      </c>
      <c r="H1111" s="99">
        <v>148.64864864864865</v>
      </c>
      <c r="I1111" s="100">
        <f>G1111*H1111</f>
        <v>5500</v>
      </c>
      <c r="J1111" s="118">
        <v>29.537099999999999</v>
      </c>
      <c r="K1111" s="100">
        <f>IFERROR(I1111/J1111,0)</f>
        <v>186.20649962250866</v>
      </c>
      <c r="L1111" s="102" t="str">
        <f>VLOOKUP(O1111,[6]Consolidado!$B:$E,2,FALSE)</f>
        <v>Home Studios</v>
      </c>
      <c r="M1111" s="103" t="str">
        <f>VLOOKUP(O1111,[6]Consolidado!$B:$E,3,FALSE)</f>
        <v>F-08  Custom Bar Stool</v>
      </c>
      <c r="N1111" s="104" t="str">
        <f>VLOOKUP(O1111,[6]Consolidado!$B:$H,7,FALSE)</f>
        <v>Febrero</v>
      </c>
      <c r="O1111" s="116">
        <v>93</v>
      </c>
    </row>
    <row r="1112" spans="1:15" s="71" customFormat="1" ht="16.5" customHeight="1" thickBot="1" x14ac:dyDescent="0.25">
      <c r="A1112" s="72" t="s">
        <v>651</v>
      </c>
      <c r="B1112" s="73"/>
      <c r="C1112" s="74"/>
      <c r="D1112" s="74"/>
      <c r="E1112" s="75"/>
      <c r="F1112" s="76"/>
      <c r="G1112" s="77"/>
      <c r="H1112" s="119"/>
      <c r="I1112" s="79">
        <f>SUBTOTAL(9,I570:I1111)</f>
        <v>125973.99605132731</v>
      </c>
      <c r="J1112" s="108"/>
      <c r="K1112" s="79">
        <f>SUBTOTAL(9,K570:K1111)</f>
        <v>4262.2089238052649</v>
      </c>
      <c r="L1112" s="77"/>
      <c r="M1112" s="81"/>
      <c r="N1112" s="82"/>
      <c r="O1112" s="74"/>
    </row>
    <row r="1113" spans="1:15" s="71" customFormat="1" ht="16.5" customHeight="1" outlineLevel="1" thickTop="1" x14ac:dyDescent="0.2">
      <c r="A1113" s="60" t="s">
        <v>652</v>
      </c>
      <c r="B1113" s="109">
        <v>42795</v>
      </c>
      <c r="C1113" s="110"/>
      <c r="D1113" s="63" t="str">
        <f>VLOOKUP(O1113,[6]Consolidado!$B:$E,4,FALSE)</f>
        <v>En Proceso</v>
      </c>
      <c r="E1113" s="111" t="s">
        <v>25</v>
      </c>
      <c r="F1113" s="112" t="s">
        <v>99</v>
      </c>
      <c r="G1113" s="113">
        <v>3</v>
      </c>
      <c r="H1113" s="107">
        <v>340.59370967741938</v>
      </c>
      <c r="I1113" s="85">
        <f t="shared" ref="I1113:I1367" si="21">G1113*H1113</f>
        <v>1021.7811290322581</v>
      </c>
      <c r="J1113" s="86">
        <v>29.679600000000001</v>
      </c>
      <c r="K1113" s="85">
        <f t="shared" ref="K1113:K1367" si="22">IFERROR(I1113/J1113,0)</f>
        <v>34.427051881839986</v>
      </c>
      <c r="L1113" s="68" t="str">
        <f>VLOOKUP(O1113,[6]Consolidado!$B:$E,2,FALSE)</f>
        <v>Acabado</v>
      </c>
      <c r="M1113" s="69" t="str">
        <f>VLOOKUP(O1113,[6]Consolidado!$B:$E,3,FALSE)</f>
        <v>Material de acabado pendiente de distribuir</v>
      </c>
      <c r="N1113" s="70">
        <f>VLOOKUP(O1113,[6]Consolidado!$B:$H,7,FALSE)</f>
        <v>0</v>
      </c>
      <c r="O1113" s="110" t="s">
        <v>290</v>
      </c>
    </row>
    <row r="1114" spans="1:15" s="71" customFormat="1" ht="16.5" customHeight="1" outlineLevel="1" x14ac:dyDescent="0.2">
      <c r="A1114" s="60" t="s">
        <v>652</v>
      </c>
      <c r="B1114" s="109">
        <v>42795</v>
      </c>
      <c r="C1114" s="110"/>
      <c r="D1114" s="63" t="str">
        <f>VLOOKUP(O1114,[6]Consolidado!$B:$E,4,FALSE)</f>
        <v>En Proceso</v>
      </c>
      <c r="E1114" s="111" t="s">
        <v>25</v>
      </c>
      <c r="F1114" s="112" t="s">
        <v>254</v>
      </c>
      <c r="G1114" s="113">
        <v>4</v>
      </c>
      <c r="H1114" s="107">
        <v>371.44054799610137</v>
      </c>
      <c r="I1114" s="85">
        <f t="shared" si="21"/>
        <v>1485.7621919844055</v>
      </c>
      <c r="J1114" s="86">
        <v>29.679600000000001</v>
      </c>
      <c r="K1114" s="85">
        <f t="shared" si="22"/>
        <v>50.060047709012437</v>
      </c>
      <c r="L1114" s="68" t="str">
        <f>VLOOKUP(O1114,[6]Consolidado!$B:$E,2,FALSE)</f>
        <v>Acabado</v>
      </c>
      <c r="M1114" s="69" t="str">
        <f>VLOOKUP(O1114,[6]Consolidado!$B:$E,3,FALSE)</f>
        <v>Material de acabado pendiente de distribuir</v>
      </c>
      <c r="N1114" s="70">
        <f>VLOOKUP(O1114,[6]Consolidado!$B:$H,7,FALSE)</f>
        <v>0</v>
      </c>
      <c r="O1114" s="110" t="s">
        <v>290</v>
      </c>
    </row>
    <row r="1115" spans="1:15" s="71" customFormat="1" ht="16.5" customHeight="1" outlineLevel="1" x14ac:dyDescent="0.2">
      <c r="A1115" s="60" t="s">
        <v>652</v>
      </c>
      <c r="B1115" s="109">
        <v>42795</v>
      </c>
      <c r="C1115" s="110"/>
      <c r="D1115" s="63" t="str">
        <f>VLOOKUP(O1115,[6]Consolidado!$B:$E,4,FALSE)</f>
        <v>Finalizada</v>
      </c>
      <c r="E1115" s="111" t="s">
        <v>78</v>
      </c>
      <c r="F1115" s="112" t="s">
        <v>388</v>
      </c>
      <c r="G1115" s="113">
        <v>36</v>
      </c>
      <c r="H1115" s="107">
        <v>4.3360766666666661</v>
      </c>
      <c r="I1115" s="85">
        <f t="shared" si="21"/>
        <v>156.09875999999997</v>
      </c>
      <c r="J1115" s="86">
        <v>29.679600000000001</v>
      </c>
      <c r="K1115" s="85">
        <f t="shared" si="22"/>
        <v>5.2594630655399657</v>
      </c>
      <c r="L1115" s="68" t="str">
        <f>VLOOKUP(O1115,[6]Consolidado!$B:$E,2,FALSE)</f>
        <v>Jenna Agrees</v>
      </c>
      <c r="M1115" s="69" t="str">
        <f>VLOOKUP(O1115,[6]Consolidado!$B:$E,3,FALSE)</f>
        <v xml:space="preserve">TV Console </v>
      </c>
      <c r="N1115" s="70" t="str">
        <f>VLOOKUP(O1115,[6]Consolidado!$B:$H,7,FALSE)</f>
        <v>Abril</v>
      </c>
      <c r="O1115" s="110">
        <v>146</v>
      </c>
    </row>
    <row r="1116" spans="1:15" s="71" customFormat="1" ht="16.5" customHeight="1" outlineLevel="1" x14ac:dyDescent="0.2">
      <c r="A1116" s="60" t="s">
        <v>652</v>
      </c>
      <c r="B1116" s="109">
        <v>42795</v>
      </c>
      <c r="C1116" s="110"/>
      <c r="D1116" s="63" t="str">
        <f>VLOOKUP(O1116,[6]Consolidado!$B:$E,4,FALSE)</f>
        <v>Finalizada</v>
      </c>
      <c r="E1116" s="111" t="s">
        <v>78</v>
      </c>
      <c r="F1116" s="112" t="s">
        <v>387</v>
      </c>
      <c r="G1116" s="113">
        <v>36</v>
      </c>
      <c r="H1116" s="107">
        <v>1.6857439999999999</v>
      </c>
      <c r="I1116" s="85">
        <f t="shared" si="21"/>
        <v>60.686783999999996</v>
      </c>
      <c r="J1116" s="86">
        <v>29.679600000000001</v>
      </c>
      <c r="K1116" s="85">
        <f t="shared" si="22"/>
        <v>2.0447305219746896</v>
      </c>
      <c r="L1116" s="68" t="str">
        <f>VLOOKUP(O1116,[6]Consolidado!$B:$E,2,FALSE)</f>
        <v>Jenna Agrees</v>
      </c>
      <c r="M1116" s="69" t="str">
        <f>VLOOKUP(O1116,[6]Consolidado!$B:$E,3,FALSE)</f>
        <v xml:space="preserve">TV Console </v>
      </c>
      <c r="N1116" s="70" t="str">
        <f>VLOOKUP(O1116,[6]Consolidado!$B:$H,7,FALSE)</f>
        <v>Abril</v>
      </c>
      <c r="O1116" s="110">
        <v>146</v>
      </c>
    </row>
    <row r="1117" spans="1:15" s="71" customFormat="1" ht="16.5" customHeight="1" outlineLevel="1" x14ac:dyDescent="0.2">
      <c r="A1117" s="60" t="s">
        <v>652</v>
      </c>
      <c r="B1117" s="109">
        <v>42795</v>
      </c>
      <c r="C1117" s="110"/>
      <c r="D1117" s="63" t="str">
        <f>VLOOKUP(O1117,[6]Consolidado!$B:$E,4,FALSE)</f>
        <v>Finalizada</v>
      </c>
      <c r="E1117" s="111" t="s">
        <v>33</v>
      </c>
      <c r="F1117" s="112" t="s">
        <v>32</v>
      </c>
      <c r="G1117" s="113">
        <v>8</v>
      </c>
      <c r="H1117" s="107">
        <v>29.551044759477538</v>
      </c>
      <c r="I1117" s="85">
        <f t="shared" si="21"/>
        <v>236.4083580758203</v>
      </c>
      <c r="J1117" s="86">
        <v>29.679600000000001</v>
      </c>
      <c r="K1117" s="85">
        <f t="shared" si="22"/>
        <v>7.9653485247719074</v>
      </c>
      <c r="L1117" s="68" t="str">
        <f>VLOOKUP(O1117,[6]Consolidado!$B:$E,2,FALSE)</f>
        <v>Dave Grossman Furniture</v>
      </c>
      <c r="M1117" s="69" t="str">
        <f>VLOOKUP(O1117,[6]Consolidado!$B:$E,3,FALSE)</f>
        <v>Dining Table</v>
      </c>
      <c r="N1117" s="70" t="str">
        <f>VLOOKUP(O1117,[6]Consolidado!$B:$H,7,FALSE)</f>
        <v>Abril</v>
      </c>
      <c r="O1117" s="110">
        <v>155</v>
      </c>
    </row>
    <row r="1118" spans="1:15" s="71" customFormat="1" ht="16.5" customHeight="1" outlineLevel="1" x14ac:dyDescent="0.2">
      <c r="A1118" s="60" t="s">
        <v>652</v>
      </c>
      <c r="B1118" s="109">
        <v>42795</v>
      </c>
      <c r="C1118" s="110"/>
      <c r="D1118" s="63" t="str">
        <f>VLOOKUP(O1118,[6]Consolidado!$B:$E,4,FALSE)</f>
        <v>Finalizada</v>
      </c>
      <c r="E1118" s="111" t="s">
        <v>31</v>
      </c>
      <c r="F1118" s="112" t="s">
        <v>653</v>
      </c>
      <c r="G1118" s="113">
        <v>1</v>
      </c>
      <c r="H1118" s="107">
        <v>41.28</v>
      </c>
      <c r="I1118" s="85">
        <f t="shared" si="21"/>
        <v>41.28</v>
      </c>
      <c r="J1118" s="86">
        <v>29.679600000000001</v>
      </c>
      <c r="K1118" s="85">
        <f t="shared" si="22"/>
        <v>1.3908543241822666</v>
      </c>
      <c r="L1118" s="68" t="str">
        <f>VLOOKUP(O1118,[6]Consolidado!$B:$E,2,FALSE)</f>
        <v>Dave Grossman Furniture</v>
      </c>
      <c r="M1118" s="69" t="str">
        <f>VLOOKUP(O1118,[6]Consolidado!$B:$E,3,FALSE)</f>
        <v>Dining Table</v>
      </c>
      <c r="N1118" s="70" t="str">
        <f>VLOOKUP(O1118,[6]Consolidado!$B:$H,7,FALSE)</f>
        <v>Abril</v>
      </c>
      <c r="O1118" s="110">
        <v>155</v>
      </c>
    </row>
    <row r="1119" spans="1:15" s="71" customFormat="1" ht="16.5" customHeight="1" outlineLevel="1" x14ac:dyDescent="0.2">
      <c r="A1119" s="60" t="s">
        <v>652</v>
      </c>
      <c r="B1119" s="109">
        <v>42796</v>
      </c>
      <c r="C1119" s="110"/>
      <c r="D1119" s="63" t="str">
        <f>VLOOKUP(O1119,[6]Consolidado!$B:$E,4,FALSE)</f>
        <v>Finalizada</v>
      </c>
      <c r="E1119" s="111" t="s">
        <v>33</v>
      </c>
      <c r="F1119" s="112" t="s">
        <v>32</v>
      </c>
      <c r="G1119" s="113">
        <v>22</v>
      </c>
      <c r="H1119" s="107">
        <v>29.551044759477538</v>
      </c>
      <c r="I1119" s="85">
        <f t="shared" si="21"/>
        <v>650.12298470850578</v>
      </c>
      <c r="J1119" s="86">
        <v>29.679600000000001</v>
      </c>
      <c r="K1119" s="85">
        <f t="shared" si="22"/>
        <v>21.904708443122743</v>
      </c>
      <c r="L1119" s="68" t="str">
        <f>VLOOKUP(O1119,[6]Consolidado!$B:$E,2,FALSE)</f>
        <v xml:space="preserve">Damien Wood </v>
      </c>
      <c r="M1119" s="69" t="str">
        <f>VLOOKUP(O1119,[6]Consolidado!$B:$E,3,FALSE)</f>
        <v>King Bed</v>
      </c>
      <c r="N1119" s="70" t="str">
        <f>VLOOKUP(O1119,[6]Consolidado!$B:$H,7,FALSE)</f>
        <v>Abril</v>
      </c>
      <c r="O1119" s="110">
        <v>113</v>
      </c>
    </row>
    <row r="1120" spans="1:15" s="71" customFormat="1" ht="16.5" customHeight="1" outlineLevel="1" x14ac:dyDescent="0.2">
      <c r="A1120" s="60" t="s">
        <v>652</v>
      </c>
      <c r="B1120" s="109">
        <v>42796</v>
      </c>
      <c r="C1120" s="110"/>
      <c r="D1120" s="63" t="str">
        <f>VLOOKUP(O1120,[6]Consolidado!$B:$E,4,FALSE)</f>
        <v>Finalizada</v>
      </c>
      <c r="E1120" s="111" t="s">
        <v>33</v>
      </c>
      <c r="F1120" s="112" t="s">
        <v>35</v>
      </c>
      <c r="G1120" s="113">
        <v>1</v>
      </c>
      <c r="H1120" s="107">
        <v>159.37412205952378</v>
      </c>
      <c r="I1120" s="85">
        <f t="shared" si="21"/>
        <v>159.37412205952378</v>
      </c>
      <c r="J1120" s="86">
        <v>29.679600000000001</v>
      </c>
      <c r="K1120" s="85">
        <f t="shared" si="22"/>
        <v>5.369820417375025</v>
      </c>
      <c r="L1120" s="68" t="str">
        <f>VLOOKUP(O1120,[6]Consolidado!$B:$E,2,FALSE)</f>
        <v xml:space="preserve">Damien Wood </v>
      </c>
      <c r="M1120" s="69" t="str">
        <f>VLOOKUP(O1120,[6]Consolidado!$B:$E,3,FALSE)</f>
        <v>King Bed</v>
      </c>
      <c r="N1120" s="70" t="str">
        <f>VLOOKUP(O1120,[6]Consolidado!$B:$H,7,FALSE)</f>
        <v>Abril</v>
      </c>
      <c r="O1120" s="110">
        <v>113</v>
      </c>
    </row>
    <row r="1121" spans="1:15" s="71" customFormat="1" ht="16.5" customHeight="1" outlineLevel="1" x14ac:dyDescent="0.2">
      <c r="A1121" s="60" t="s">
        <v>652</v>
      </c>
      <c r="B1121" s="109">
        <v>42796</v>
      </c>
      <c r="C1121" s="110"/>
      <c r="D1121" s="63" t="str">
        <f>VLOOKUP(O1121,[6]Consolidado!$B:$E,4,FALSE)</f>
        <v>Finalizada</v>
      </c>
      <c r="E1121" s="111" t="s">
        <v>33</v>
      </c>
      <c r="F1121" s="112" t="s">
        <v>32</v>
      </c>
      <c r="G1121" s="113">
        <v>24</v>
      </c>
      <c r="H1121" s="107">
        <v>29.551044759477538</v>
      </c>
      <c r="I1121" s="85">
        <f t="shared" si="21"/>
        <v>709.22507422746094</v>
      </c>
      <c r="J1121" s="86">
        <v>29.679600000000001</v>
      </c>
      <c r="K1121" s="85">
        <f t="shared" si="22"/>
        <v>23.896045574315721</v>
      </c>
      <c r="L1121" s="68" t="str">
        <f>VLOOKUP(O1121,[6]Consolidado!$B:$E,2,FALSE)</f>
        <v xml:space="preserve">Damien Wood </v>
      </c>
      <c r="M1121" s="69" t="str">
        <f>VLOOKUP(O1121,[6]Consolidado!$B:$E,3,FALSE)</f>
        <v>Custom Queen Bed</v>
      </c>
      <c r="N1121" s="70" t="str">
        <f>VLOOKUP(O1121,[6]Consolidado!$B:$H,7,FALSE)</f>
        <v>Abril</v>
      </c>
      <c r="O1121" s="110">
        <v>112</v>
      </c>
    </row>
    <row r="1122" spans="1:15" s="71" customFormat="1" ht="16.5" customHeight="1" outlineLevel="1" x14ac:dyDescent="0.2">
      <c r="A1122" s="60" t="s">
        <v>652</v>
      </c>
      <c r="B1122" s="109">
        <v>42797</v>
      </c>
      <c r="C1122" s="110"/>
      <c r="D1122" s="63" t="str">
        <f>VLOOKUP(O1122,[6]Consolidado!$B:$E,4,FALSE)</f>
        <v>Finalizada</v>
      </c>
      <c r="E1122" s="111" t="s">
        <v>40</v>
      </c>
      <c r="F1122" s="112" t="s">
        <v>434</v>
      </c>
      <c r="G1122" s="113">
        <v>115</v>
      </c>
      <c r="H1122" s="107">
        <v>0.94736092447552445</v>
      </c>
      <c r="I1122" s="85">
        <f t="shared" si="21"/>
        <v>108.94650631468531</v>
      </c>
      <c r="J1122" s="86">
        <v>29.679600000000001</v>
      </c>
      <c r="K1122" s="85">
        <f t="shared" si="22"/>
        <v>3.6707538617328166</v>
      </c>
      <c r="L1122" s="68" t="str">
        <f>VLOOKUP(O1122,[6]Consolidado!$B:$E,2,FALSE)</f>
        <v>Canoe Wesfield (Phase 1)</v>
      </c>
      <c r="M1122" s="69" t="str">
        <f>VLOOKUP(O1122,[6]Consolidado!$B:$E,3,FALSE)</f>
        <v>TBL-211 Table, teak w/ duplex</v>
      </c>
      <c r="N1122" s="70" t="str">
        <f>VLOOKUP(O1122,[6]Consolidado!$B:$H,7,FALSE)</f>
        <v>Abril</v>
      </c>
      <c r="O1122" s="110">
        <v>143</v>
      </c>
    </row>
    <row r="1123" spans="1:15" s="71" customFormat="1" ht="16.5" customHeight="1" outlineLevel="1" x14ac:dyDescent="0.2">
      <c r="A1123" s="60" t="s">
        <v>652</v>
      </c>
      <c r="B1123" s="109">
        <v>42800</v>
      </c>
      <c r="C1123" s="110"/>
      <c r="D1123" s="63" t="str">
        <f>VLOOKUP(O1123,[6]Consolidado!$B:$E,4,FALSE)</f>
        <v>Finalizada</v>
      </c>
      <c r="E1123" s="111" t="s">
        <v>33</v>
      </c>
      <c r="F1123" s="112" t="s">
        <v>32</v>
      </c>
      <c r="G1123" s="113">
        <v>7</v>
      </c>
      <c r="H1123" s="107">
        <v>29.551044759477538</v>
      </c>
      <c r="I1123" s="85">
        <f t="shared" si="21"/>
        <v>206.85731331634275</v>
      </c>
      <c r="J1123" s="86">
        <v>29.679600000000001</v>
      </c>
      <c r="K1123" s="85">
        <f t="shared" si="22"/>
        <v>6.9696799591754184</v>
      </c>
      <c r="L1123" s="68" t="str">
        <f>VLOOKUP(O1123,[6]Consolidado!$B:$E,2,FALSE)</f>
        <v xml:space="preserve">Damien Wood </v>
      </c>
      <c r="M1123" s="69" t="str">
        <f>VLOOKUP(O1123,[6]Consolidado!$B:$E,3,FALSE)</f>
        <v>Custom Queen Bed</v>
      </c>
      <c r="N1123" s="70" t="str">
        <f>VLOOKUP(O1123,[6]Consolidado!$B:$H,7,FALSE)</f>
        <v>Abril</v>
      </c>
      <c r="O1123" s="110">
        <v>112</v>
      </c>
    </row>
    <row r="1124" spans="1:15" s="71" customFormat="1" ht="16.5" customHeight="1" outlineLevel="1" x14ac:dyDescent="0.2">
      <c r="A1124" s="60" t="s">
        <v>652</v>
      </c>
      <c r="B1124" s="109">
        <v>42800</v>
      </c>
      <c r="C1124" s="110"/>
      <c r="D1124" s="63" t="str">
        <f>VLOOKUP(O1124,[6]Consolidado!$B:$E,4,FALSE)</f>
        <v>Finalizada</v>
      </c>
      <c r="E1124" s="111" t="s">
        <v>33</v>
      </c>
      <c r="F1124" s="112" t="s">
        <v>32</v>
      </c>
      <c r="G1124" s="113">
        <v>7</v>
      </c>
      <c r="H1124" s="107">
        <v>29.551044759477538</v>
      </c>
      <c r="I1124" s="85">
        <f t="shared" si="21"/>
        <v>206.85731331634275</v>
      </c>
      <c r="J1124" s="86">
        <v>29.679600000000001</v>
      </c>
      <c r="K1124" s="85">
        <f t="shared" si="22"/>
        <v>6.9696799591754184</v>
      </c>
      <c r="L1124" s="68" t="str">
        <f>VLOOKUP(O1124,[6]Consolidado!$B:$E,2,FALSE)</f>
        <v xml:space="preserve">Damien Wood </v>
      </c>
      <c r="M1124" s="69" t="str">
        <f>VLOOKUP(O1124,[6]Consolidado!$B:$E,3,FALSE)</f>
        <v>King Bed</v>
      </c>
      <c r="N1124" s="70" t="str">
        <f>VLOOKUP(O1124,[6]Consolidado!$B:$H,7,FALSE)</f>
        <v>Abril</v>
      </c>
      <c r="O1124" s="110">
        <v>113</v>
      </c>
    </row>
    <row r="1125" spans="1:15" s="71" customFormat="1" ht="16.5" customHeight="1" outlineLevel="1" x14ac:dyDescent="0.2">
      <c r="A1125" s="60" t="s">
        <v>652</v>
      </c>
      <c r="B1125" s="109">
        <v>42800</v>
      </c>
      <c r="C1125" s="110"/>
      <c r="D1125" s="63" t="str">
        <f>VLOOKUP(O1125,[6]Consolidado!$B:$E,4,FALSE)</f>
        <v>Finalizada</v>
      </c>
      <c r="E1125" s="111" t="s">
        <v>33</v>
      </c>
      <c r="F1125" s="112" t="s">
        <v>35</v>
      </c>
      <c r="G1125" s="113">
        <v>1</v>
      </c>
      <c r="H1125" s="107">
        <v>159.37412205952378</v>
      </c>
      <c r="I1125" s="85">
        <f t="shared" si="21"/>
        <v>159.37412205952378</v>
      </c>
      <c r="J1125" s="86">
        <v>29.679600000000001</v>
      </c>
      <c r="K1125" s="85">
        <f t="shared" si="22"/>
        <v>5.369820417375025</v>
      </c>
      <c r="L1125" s="68" t="str">
        <f>VLOOKUP(O1125,[6]Consolidado!$B:$E,2,FALSE)</f>
        <v xml:space="preserve">Damien Wood </v>
      </c>
      <c r="M1125" s="69" t="str">
        <f>VLOOKUP(O1125,[6]Consolidado!$B:$E,3,FALSE)</f>
        <v>King Bed</v>
      </c>
      <c r="N1125" s="70" t="str">
        <f>VLOOKUP(O1125,[6]Consolidado!$B:$H,7,FALSE)</f>
        <v>Abril</v>
      </c>
      <c r="O1125" s="110">
        <v>113</v>
      </c>
    </row>
    <row r="1126" spans="1:15" s="71" customFormat="1" ht="16.5" customHeight="1" outlineLevel="1" x14ac:dyDescent="0.2">
      <c r="A1126" s="60" t="s">
        <v>652</v>
      </c>
      <c r="B1126" s="109">
        <v>42801</v>
      </c>
      <c r="C1126" s="110"/>
      <c r="D1126" s="63" t="str">
        <f>VLOOKUP(O1126,[6]Consolidado!$B:$E,4,FALSE)</f>
        <v>Finalizada</v>
      </c>
      <c r="E1126" s="111" t="s">
        <v>78</v>
      </c>
      <c r="F1126" s="112" t="s">
        <v>352</v>
      </c>
      <c r="G1126" s="113">
        <v>35</v>
      </c>
      <c r="H1126" s="107">
        <v>1.8496662205147865</v>
      </c>
      <c r="I1126" s="85">
        <f t="shared" si="21"/>
        <v>64.738317718017527</v>
      </c>
      <c r="J1126" s="86">
        <v>29.679600000000001</v>
      </c>
      <c r="K1126" s="85">
        <f t="shared" si="22"/>
        <v>2.181239562461001</v>
      </c>
      <c r="L1126" s="68" t="str">
        <f>VLOOKUP(O1126,[6]Consolidado!$B:$E,2,FALSE)</f>
        <v>Canoe Wesfield (Phase 1)</v>
      </c>
      <c r="M1126" s="69" t="str">
        <f>VLOOKUP(O1126,[6]Consolidado!$B:$E,3,FALSE)</f>
        <v>CH-202R/CH-702R Half Box Chair Right</v>
      </c>
      <c r="N1126" s="70" t="str">
        <f>VLOOKUP(O1126,[6]Consolidado!$B:$H,7,FALSE)</f>
        <v>Abril</v>
      </c>
      <c r="O1126" s="110">
        <v>151</v>
      </c>
    </row>
    <row r="1127" spans="1:15" s="71" customFormat="1" ht="16.5" customHeight="1" outlineLevel="1" x14ac:dyDescent="0.2">
      <c r="A1127" s="60" t="s">
        <v>652</v>
      </c>
      <c r="B1127" s="109">
        <v>42800</v>
      </c>
      <c r="C1127" s="110"/>
      <c r="D1127" s="63" t="str">
        <f>VLOOKUP(O1127,[6]Consolidado!$B:$E,4,FALSE)</f>
        <v>Finalizada</v>
      </c>
      <c r="E1127" s="111" t="s">
        <v>51</v>
      </c>
      <c r="F1127" s="112" t="s">
        <v>420</v>
      </c>
      <c r="G1127" s="113">
        <v>114.75</v>
      </c>
      <c r="H1127" s="107">
        <v>340.11888888888893</v>
      </c>
      <c r="I1127" s="120">
        <f t="shared" si="21"/>
        <v>39028.642500000002</v>
      </c>
      <c r="J1127" s="86">
        <v>29.679600000000001</v>
      </c>
      <c r="K1127" s="85">
        <f t="shared" si="22"/>
        <v>1314.9989386649415</v>
      </c>
      <c r="L1127" s="68" t="str">
        <f>VLOOKUP(O1127,[6]Consolidado!$B:$E,2,FALSE)</f>
        <v>Canoe Wesfield (Phase 1)</v>
      </c>
      <c r="M1127" s="69" t="str">
        <f>VLOOKUP(O1127,[6]Consolidado!$B:$E,3,FALSE)</f>
        <v>CH-118/CH-206</v>
      </c>
      <c r="N1127" s="70" t="str">
        <f>VLOOKUP(O1127,[6]Consolidado!$B:$H,7,FALSE)</f>
        <v>Marzo</v>
      </c>
      <c r="O1127" s="110">
        <v>141</v>
      </c>
    </row>
    <row r="1128" spans="1:15" s="71" customFormat="1" ht="16.5" customHeight="1" outlineLevel="1" x14ac:dyDescent="0.2">
      <c r="A1128" s="60" t="s">
        <v>652</v>
      </c>
      <c r="B1128" s="109">
        <v>42797</v>
      </c>
      <c r="C1128" s="110"/>
      <c r="D1128" s="63" t="str">
        <f>VLOOKUP(O1128,[6]Consolidado!$B:$E,4,FALSE)</f>
        <v>Finalizada</v>
      </c>
      <c r="E1128" s="111" t="s">
        <v>40</v>
      </c>
      <c r="F1128" s="112" t="s">
        <v>654</v>
      </c>
      <c r="G1128" s="113">
        <v>950</v>
      </c>
      <c r="H1128" s="107">
        <v>0.97023000000000004</v>
      </c>
      <c r="I1128" s="85">
        <f t="shared" si="21"/>
        <v>921.71850000000006</v>
      </c>
      <c r="J1128" s="86">
        <v>29.679600000000001</v>
      </c>
      <c r="K1128" s="85">
        <f t="shared" si="22"/>
        <v>31.055624065014356</v>
      </c>
      <c r="L1128" s="68" t="str">
        <f>VLOOKUP(O1128,[6]Consolidado!$B:$E,2,FALSE)</f>
        <v>Canoe Wesfield (Phase 1)</v>
      </c>
      <c r="M1128" s="69" t="str">
        <f>VLOOKUP(O1128,[6]Consolidado!$B:$E,3,FALSE)</f>
        <v>TBL-211 Table, teak w/ duplex</v>
      </c>
      <c r="N1128" s="70" t="str">
        <f>VLOOKUP(O1128,[6]Consolidado!$B:$H,7,FALSE)</f>
        <v>Abril</v>
      </c>
      <c r="O1128" s="110">
        <v>143</v>
      </c>
    </row>
    <row r="1129" spans="1:15" s="71" customFormat="1" ht="16.5" customHeight="1" outlineLevel="1" x14ac:dyDescent="0.2">
      <c r="A1129" s="60" t="s">
        <v>652</v>
      </c>
      <c r="B1129" s="109">
        <v>42800</v>
      </c>
      <c r="C1129" s="110"/>
      <c r="D1129" s="63" t="str">
        <f>VLOOKUP(O1129,[6]Consolidado!$B:$E,4,FALSE)</f>
        <v>En Proceso</v>
      </c>
      <c r="E1129" s="111" t="s">
        <v>25</v>
      </c>
      <c r="F1129" s="112" t="s">
        <v>100</v>
      </c>
      <c r="G1129" s="113">
        <v>1</v>
      </c>
      <c r="H1129" s="107">
        <v>406.3</v>
      </c>
      <c r="I1129" s="85">
        <f t="shared" si="21"/>
        <v>406.3</v>
      </c>
      <c r="J1129" s="86">
        <v>29.679600000000001</v>
      </c>
      <c r="K1129" s="85">
        <f t="shared" si="22"/>
        <v>13.689537594846291</v>
      </c>
      <c r="L1129" s="68" t="str">
        <f>VLOOKUP(O1129,[6]Consolidado!$B:$E,2,FALSE)</f>
        <v>Acabado</v>
      </c>
      <c r="M1129" s="69" t="str">
        <f>VLOOKUP(O1129,[6]Consolidado!$B:$E,3,FALSE)</f>
        <v>Material de acabado pendiente de distribuir</v>
      </c>
      <c r="N1129" s="70">
        <f>VLOOKUP(O1129,[6]Consolidado!$B:$H,7,FALSE)</f>
        <v>0</v>
      </c>
      <c r="O1129" s="110" t="s">
        <v>290</v>
      </c>
    </row>
    <row r="1130" spans="1:15" s="71" customFormat="1" ht="16.5" customHeight="1" outlineLevel="1" x14ac:dyDescent="0.2">
      <c r="A1130" s="60" t="s">
        <v>652</v>
      </c>
      <c r="B1130" s="109">
        <v>42801</v>
      </c>
      <c r="C1130" s="110"/>
      <c r="D1130" s="63" t="str">
        <f>VLOOKUP(O1130,[6]Consolidado!$B:$E,4,FALSE)</f>
        <v>Finalizada</v>
      </c>
      <c r="E1130" s="111" t="s">
        <v>51</v>
      </c>
      <c r="F1130" s="112" t="s">
        <v>427</v>
      </c>
      <c r="G1130" s="113">
        <v>2.06</v>
      </c>
      <c r="H1130" s="107">
        <v>388.65068493150687</v>
      </c>
      <c r="I1130" s="85">
        <f t="shared" si="21"/>
        <v>800.62041095890413</v>
      </c>
      <c r="J1130" s="86">
        <v>29.679600000000001</v>
      </c>
      <c r="K1130" s="85">
        <f t="shared" si="22"/>
        <v>26.975444782237769</v>
      </c>
      <c r="L1130" s="68" t="str">
        <f>VLOOKUP(O1130,[6]Consolidado!$B:$E,2,FALSE)</f>
        <v>Canoe Wesfield (Phase 1)</v>
      </c>
      <c r="M1130" s="69" t="str">
        <f>VLOOKUP(O1130,[6]Consolidado!$B:$E,3,FALSE)</f>
        <v>TBL-211 Table, teak w/ duplex</v>
      </c>
      <c r="N1130" s="70" t="str">
        <f>VLOOKUP(O1130,[6]Consolidado!$B:$H,7,FALSE)</f>
        <v>Abril</v>
      </c>
      <c r="O1130" s="110">
        <v>143</v>
      </c>
    </row>
    <row r="1131" spans="1:15" s="71" customFormat="1" ht="16.5" customHeight="1" outlineLevel="1" x14ac:dyDescent="0.2">
      <c r="A1131" s="60" t="s">
        <v>652</v>
      </c>
      <c r="B1131" s="109">
        <v>42801</v>
      </c>
      <c r="C1131" s="110"/>
      <c r="D1131" s="63" t="str">
        <f>VLOOKUP(O1131,[6]Consolidado!$B:$E,4,FALSE)</f>
        <v>En Proceso</v>
      </c>
      <c r="E1131" s="111" t="s">
        <v>25</v>
      </c>
      <c r="F1131" s="112" t="s">
        <v>133</v>
      </c>
      <c r="G1131" s="113">
        <v>2</v>
      </c>
      <c r="H1131" s="107">
        <v>10.23468459090909</v>
      </c>
      <c r="I1131" s="85">
        <f t="shared" si="21"/>
        <v>20.46936918181818</v>
      </c>
      <c r="J1131" s="86">
        <v>29.679600000000001</v>
      </c>
      <c r="K1131" s="85">
        <f t="shared" si="22"/>
        <v>0.68967806782497676</v>
      </c>
      <c r="L1131" s="68" t="str">
        <f>VLOOKUP(O1131,[6]Consolidado!$B:$E,2,FALSE)</f>
        <v>Acabado</v>
      </c>
      <c r="M1131" s="69" t="str">
        <f>VLOOKUP(O1131,[6]Consolidado!$B:$E,3,FALSE)</f>
        <v>Material de acabado pendiente de distribuir</v>
      </c>
      <c r="N1131" s="70">
        <f>VLOOKUP(O1131,[6]Consolidado!$B:$H,7,FALSE)</f>
        <v>0</v>
      </c>
      <c r="O1131" s="110" t="s">
        <v>290</v>
      </c>
    </row>
    <row r="1132" spans="1:15" s="71" customFormat="1" ht="16.5" customHeight="1" outlineLevel="1" x14ac:dyDescent="0.2">
      <c r="A1132" s="60" t="s">
        <v>652</v>
      </c>
      <c r="B1132" s="109">
        <v>42801</v>
      </c>
      <c r="C1132" s="110"/>
      <c r="D1132" s="63" t="str">
        <f>VLOOKUP(O1132,[6]Consolidado!$B:$E,4,FALSE)</f>
        <v>En Proceso</v>
      </c>
      <c r="E1132" s="111" t="s">
        <v>25</v>
      </c>
      <c r="F1132" s="112" t="s">
        <v>108</v>
      </c>
      <c r="G1132" s="113">
        <v>2</v>
      </c>
      <c r="H1132" s="107">
        <v>915.61936511369458</v>
      </c>
      <c r="I1132" s="85">
        <f t="shared" si="21"/>
        <v>1831.2387302273892</v>
      </c>
      <c r="J1132" s="86">
        <v>29.679600000000001</v>
      </c>
      <c r="K1132" s="85">
        <f t="shared" si="22"/>
        <v>61.700249674099013</v>
      </c>
      <c r="L1132" s="68" t="str">
        <f>VLOOKUP(O1132,[6]Consolidado!$B:$E,2,FALSE)</f>
        <v>Acabado</v>
      </c>
      <c r="M1132" s="69" t="str">
        <f>VLOOKUP(O1132,[6]Consolidado!$B:$E,3,FALSE)</f>
        <v>Material de acabado pendiente de distribuir</v>
      </c>
      <c r="N1132" s="70">
        <f>VLOOKUP(O1132,[6]Consolidado!$B:$H,7,FALSE)</f>
        <v>0</v>
      </c>
      <c r="O1132" s="110" t="s">
        <v>290</v>
      </c>
    </row>
    <row r="1133" spans="1:15" s="71" customFormat="1" ht="16.5" customHeight="1" outlineLevel="1" x14ac:dyDescent="0.2">
      <c r="A1133" s="60" t="s">
        <v>652</v>
      </c>
      <c r="B1133" s="109">
        <v>42801</v>
      </c>
      <c r="C1133" s="110"/>
      <c r="D1133" s="63" t="str">
        <f>VLOOKUP(O1133,[6]Consolidado!$B:$E,4,FALSE)</f>
        <v>En Proceso</v>
      </c>
      <c r="E1133" s="111" t="s">
        <v>25</v>
      </c>
      <c r="F1133" s="112" t="s">
        <v>109</v>
      </c>
      <c r="G1133" s="113">
        <v>2</v>
      </c>
      <c r="H1133" s="107">
        <v>1217.8846185889292</v>
      </c>
      <c r="I1133" s="85">
        <f t="shared" si="21"/>
        <v>2435.7692371778585</v>
      </c>
      <c r="J1133" s="86">
        <v>29.679600000000001</v>
      </c>
      <c r="K1133" s="85">
        <f t="shared" si="22"/>
        <v>82.068802718967177</v>
      </c>
      <c r="L1133" s="68" t="str">
        <f>VLOOKUP(O1133,[6]Consolidado!$B:$E,2,FALSE)</f>
        <v>Acabado</v>
      </c>
      <c r="M1133" s="69" t="str">
        <f>VLOOKUP(O1133,[6]Consolidado!$B:$E,3,FALSE)</f>
        <v>Material de acabado pendiente de distribuir</v>
      </c>
      <c r="N1133" s="70">
        <f>VLOOKUP(O1133,[6]Consolidado!$B:$H,7,FALSE)</f>
        <v>0</v>
      </c>
      <c r="O1133" s="110" t="s">
        <v>290</v>
      </c>
    </row>
    <row r="1134" spans="1:15" s="71" customFormat="1" ht="16.5" customHeight="1" outlineLevel="1" x14ac:dyDescent="0.2">
      <c r="A1134" s="60" t="s">
        <v>652</v>
      </c>
      <c r="B1134" s="109">
        <v>42801</v>
      </c>
      <c r="C1134" s="110"/>
      <c r="D1134" s="63" t="str">
        <f>VLOOKUP(O1134,[6]Consolidado!$B:$E,4,FALSE)</f>
        <v>En Proceso</v>
      </c>
      <c r="E1134" s="111" t="s">
        <v>25</v>
      </c>
      <c r="F1134" s="112" t="s">
        <v>110</v>
      </c>
      <c r="G1134" s="113">
        <v>2</v>
      </c>
      <c r="H1134" s="107">
        <v>1315.93</v>
      </c>
      <c r="I1134" s="85">
        <f t="shared" si="21"/>
        <v>2631.86</v>
      </c>
      <c r="J1134" s="86">
        <v>29.679600000000001</v>
      </c>
      <c r="K1134" s="85">
        <f t="shared" si="22"/>
        <v>88.675723392498554</v>
      </c>
      <c r="L1134" s="68" t="str">
        <f>VLOOKUP(O1134,[6]Consolidado!$B:$E,2,FALSE)</f>
        <v>Acabado</v>
      </c>
      <c r="M1134" s="69" t="str">
        <f>VLOOKUP(O1134,[6]Consolidado!$B:$E,3,FALSE)</f>
        <v>Material de acabado pendiente de distribuir</v>
      </c>
      <c r="N1134" s="70">
        <f>VLOOKUP(O1134,[6]Consolidado!$B:$H,7,FALSE)</f>
        <v>0</v>
      </c>
      <c r="O1134" s="110" t="s">
        <v>290</v>
      </c>
    </row>
    <row r="1135" spans="1:15" s="71" customFormat="1" ht="16.5" customHeight="1" outlineLevel="1" x14ac:dyDescent="0.2">
      <c r="A1135" s="60" t="s">
        <v>652</v>
      </c>
      <c r="B1135" s="109">
        <v>42801</v>
      </c>
      <c r="C1135" s="110"/>
      <c r="D1135" s="63" t="str">
        <f>VLOOKUP(O1135,[6]Consolidado!$B:$E,4,FALSE)</f>
        <v>En Proceso</v>
      </c>
      <c r="E1135" s="111" t="s">
        <v>25</v>
      </c>
      <c r="F1135" s="112" t="s">
        <v>119</v>
      </c>
      <c r="G1135" s="113">
        <v>2</v>
      </c>
      <c r="H1135" s="107">
        <v>619.40000000000009</v>
      </c>
      <c r="I1135" s="85">
        <f t="shared" si="21"/>
        <v>1238.8000000000002</v>
      </c>
      <c r="J1135" s="86">
        <v>29.679600000000001</v>
      </c>
      <c r="K1135" s="85">
        <f t="shared" si="22"/>
        <v>41.739106996051163</v>
      </c>
      <c r="L1135" s="68" t="str">
        <f>VLOOKUP(O1135,[6]Consolidado!$B:$E,2,FALSE)</f>
        <v>Acabado</v>
      </c>
      <c r="M1135" s="69" t="str">
        <f>VLOOKUP(O1135,[6]Consolidado!$B:$E,3,FALSE)</f>
        <v>Material de acabado pendiente de distribuir</v>
      </c>
      <c r="N1135" s="70">
        <f>VLOOKUP(O1135,[6]Consolidado!$B:$H,7,FALSE)</f>
        <v>0</v>
      </c>
      <c r="O1135" s="110" t="s">
        <v>290</v>
      </c>
    </row>
    <row r="1136" spans="1:15" s="71" customFormat="1" ht="16.5" customHeight="1" outlineLevel="1" x14ac:dyDescent="0.2">
      <c r="A1136" s="60" t="s">
        <v>652</v>
      </c>
      <c r="B1136" s="109">
        <v>42801</v>
      </c>
      <c r="C1136" s="110"/>
      <c r="D1136" s="63" t="str">
        <f>VLOOKUP(O1136,[6]Consolidado!$B:$E,4,FALSE)</f>
        <v>En Proceso</v>
      </c>
      <c r="E1136" s="111" t="s">
        <v>25</v>
      </c>
      <c r="F1136" s="112" t="s">
        <v>99</v>
      </c>
      <c r="G1136" s="113">
        <v>2</v>
      </c>
      <c r="H1136" s="107">
        <v>340.59370967741938</v>
      </c>
      <c r="I1136" s="85">
        <f t="shared" si="21"/>
        <v>681.18741935483877</v>
      </c>
      <c r="J1136" s="86">
        <v>29.679600000000001</v>
      </c>
      <c r="K1136" s="85">
        <f t="shared" si="22"/>
        <v>22.951367921226659</v>
      </c>
      <c r="L1136" s="68" t="str">
        <f>VLOOKUP(O1136,[6]Consolidado!$B:$E,2,FALSE)</f>
        <v>Acabado</v>
      </c>
      <c r="M1136" s="69" t="str">
        <f>VLOOKUP(O1136,[6]Consolidado!$B:$E,3,FALSE)</f>
        <v>Material de acabado pendiente de distribuir</v>
      </c>
      <c r="N1136" s="70">
        <f>VLOOKUP(O1136,[6]Consolidado!$B:$H,7,FALSE)</f>
        <v>0</v>
      </c>
      <c r="O1136" s="110" t="s">
        <v>290</v>
      </c>
    </row>
    <row r="1137" spans="1:15" s="71" customFormat="1" ht="16.5" customHeight="1" outlineLevel="1" x14ac:dyDescent="0.2">
      <c r="A1137" s="60" t="s">
        <v>652</v>
      </c>
      <c r="B1137" s="109">
        <v>42801</v>
      </c>
      <c r="C1137" s="110"/>
      <c r="D1137" s="63" t="str">
        <f>VLOOKUP(O1137,[6]Consolidado!$B:$E,4,FALSE)</f>
        <v>En Proceso</v>
      </c>
      <c r="E1137" s="111" t="s">
        <v>25</v>
      </c>
      <c r="F1137" s="112" t="s">
        <v>254</v>
      </c>
      <c r="G1137" s="113">
        <v>4</v>
      </c>
      <c r="H1137" s="107">
        <v>371.44054799610137</v>
      </c>
      <c r="I1137" s="85">
        <f t="shared" si="21"/>
        <v>1485.7621919844055</v>
      </c>
      <c r="J1137" s="86">
        <v>29.679600000000001</v>
      </c>
      <c r="K1137" s="85">
        <f t="shared" si="22"/>
        <v>50.060047709012437</v>
      </c>
      <c r="L1137" s="68" t="str">
        <f>VLOOKUP(O1137,[6]Consolidado!$B:$E,2,FALSE)</f>
        <v>Acabado</v>
      </c>
      <c r="M1137" s="69" t="str">
        <f>VLOOKUP(O1137,[6]Consolidado!$B:$E,3,FALSE)</f>
        <v>Material de acabado pendiente de distribuir</v>
      </c>
      <c r="N1137" s="70">
        <f>VLOOKUP(O1137,[6]Consolidado!$B:$H,7,FALSE)</f>
        <v>0</v>
      </c>
      <c r="O1137" s="110" t="s">
        <v>290</v>
      </c>
    </row>
    <row r="1138" spans="1:15" s="71" customFormat="1" ht="16.5" customHeight="1" outlineLevel="1" x14ac:dyDescent="0.2">
      <c r="A1138" s="60" t="s">
        <v>652</v>
      </c>
      <c r="B1138" s="109">
        <v>42801</v>
      </c>
      <c r="C1138" s="110"/>
      <c r="D1138" s="63" t="str">
        <f>VLOOKUP(O1138,[6]Consolidado!$B:$E,4,FALSE)</f>
        <v>Finalizada</v>
      </c>
      <c r="E1138" s="111" t="s">
        <v>78</v>
      </c>
      <c r="F1138" s="112" t="s">
        <v>352</v>
      </c>
      <c r="G1138" s="113">
        <v>20</v>
      </c>
      <c r="H1138" s="107">
        <v>1.8496662205147865</v>
      </c>
      <c r="I1138" s="85">
        <f t="shared" si="21"/>
        <v>36.993324410295727</v>
      </c>
      <c r="J1138" s="86">
        <v>29.679600000000001</v>
      </c>
      <c r="K1138" s="85">
        <f t="shared" si="22"/>
        <v>1.246422607120572</v>
      </c>
      <c r="L1138" s="68" t="str">
        <f>VLOOKUP(O1138,[6]Consolidado!$B:$E,2,FALSE)</f>
        <v>Canoe Wesfield (Phase 1)</v>
      </c>
      <c r="M1138" s="69" t="str">
        <f>VLOOKUP(O1138,[6]Consolidado!$B:$E,3,FALSE)</f>
        <v>CH-202R/CH-702R Half Box Chair Right</v>
      </c>
      <c r="N1138" s="70" t="str">
        <f>VLOOKUP(O1138,[6]Consolidado!$B:$H,7,FALSE)</f>
        <v>Abril</v>
      </c>
      <c r="O1138" s="110">
        <v>151</v>
      </c>
    </row>
    <row r="1139" spans="1:15" s="71" customFormat="1" ht="16.5" customHeight="1" outlineLevel="1" x14ac:dyDescent="0.2">
      <c r="A1139" s="60" t="s">
        <v>652</v>
      </c>
      <c r="B1139" s="109">
        <v>42802</v>
      </c>
      <c r="C1139" s="110"/>
      <c r="D1139" s="63" t="str">
        <f>VLOOKUP(O1139,[6]Consolidado!$B:$E,4,FALSE)</f>
        <v>Finalizada</v>
      </c>
      <c r="E1139" s="111" t="s">
        <v>40</v>
      </c>
      <c r="F1139" s="112" t="s">
        <v>438</v>
      </c>
      <c r="G1139" s="113">
        <v>30</v>
      </c>
      <c r="H1139" s="107">
        <v>0.65645207288629737</v>
      </c>
      <c r="I1139" s="85">
        <f t="shared" si="21"/>
        <v>19.69356218658892</v>
      </c>
      <c r="J1139" s="86">
        <v>29.679600000000001</v>
      </c>
      <c r="K1139" s="85">
        <f t="shared" si="22"/>
        <v>0.66353866583744125</v>
      </c>
      <c r="L1139" s="68" t="str">
        <f>VLOOKUP(O1139,[6]Consolidado!$B:$E,2,FALSE)</f>
        <v>Canoe Wesfield (Phase 1)</v>
      </c>
      <c r="M1139" s="69" t="str">
        <f>VLOOKUP(O1139,[6]Consolidado!$B:$E,3,FALSE)</f>
        <v>TBL-104 Small teak table</v>
      </c>
      <c r="N1139" s="70" t="str">
        <f>VLOOKUP(O1139,[6]Consolidado!$B:$H,7,FALSE)</f>
        <v>Abril</v>
      </c>
      <c r="O1139" s="110">
        <v>142</v>
      </c>
    </row>
    <row r="1140" spans="1:15" s="71" customFormat="1" ht="16.5" customHeight="1" outlineLevel="1" x14ac:dyDescent="0.2">
      <c r="A1140" s="60" t="s">
        <v>652</v>
      </c>
      <c r="B1140" s="109">
        <v>42802</v>
      </c>
      <c r="C1140" s="110"/>
      <c r="D1140" s="63" t="str">
        <f>VLOOKUP(O1140,[6]Consolidado!$B:$E,4,FALSE)</f>
        <v>Finalizada</v>
      </c>
      <c r="E1140" s="111" t="s">
        <v>33</v>
      </c>
      <c r="F1140" s="112" t="s">
        <v>32</v>
      </c>
      <c r="G1140" s="113">
        <v>15</v>
      </c>
      <c r="H1140" s="107">
        <v>29.551044759477538</v>
      </c>
      <c r="I1140" s="85">
        <f t="shared" si="21"/>
        <v>443.26567139216309</v>
      </c>
      <c r="J1140" s="86">
        <v>29.679600000000001</v>
      </c>
      <c r="K1140" s="85">
        <f t="shared" si="22"/>
        <v>14.935028483947328</v>
      </c>
      <c r="L1140" s="68" t="str">
        <f>VLOOKUP(O1140,[6]Consolidado!$B:$E,2,FALSE)</f>
        <v>Canoe Wesfield (Phase 1)</v>
      </c>
      <c r="M1140" s="69" t="str">
        <f>VLOOKUP(O1140,[6]Consolidado!$B:$E,3,FALSE)</f>
        <v>CH-202R/CH-702R Half Box Chair Right</v>
      </c>
      <c r="N1140" s="70" t="str">
        <f>VLOOKUP(O1140,[6]Consolidado!$B:$H,7,FALSE)</f>
        <v>Abril</v>
      </c>
      <c r="O1140" s="110">
        <v>151</v>
      </c>
    </row>
    <row r="1141" spans="1:15" s="71" customFormat="1" ht="16.5" customHeight="1" outlineLevel="1" x14ac:dyDescent="0.2">
      <c r="A1141" s="60" t="s">
        <v>652</v>
      </c>
      <c r="B1141" s="109">
        <v>42803</v>
      </c>
      <c r="C1141" s="110"/>
      <c r="D1141" s="63" t="str">
        <f>VLOOKUP(O1141,[6]Consolidado!$B:$E,4,FALSE)</f>
        <v>Finalizada</v>
      </c>
      <c r="E1141" s="111" t="s">
        <v>78</v>
      </c>
      <c r="F1141" s="112" t="s">
        <v>655</v>
      </c>
      <c r="G1141" s="113">
        <v>35</v>
      </c>
      <c r="H1141" s="107">
        <v>9.6425000000000001</v>
      </c>
      <c r="I1141" s="85">
        <f t="shared" si="21"/>
        <v>337.48750000000001</v>
      </c>
      <c r="J1141" s="86">
        <v>29.679600000000001</v>
      </c>
      <c r="K1141" s="85">
        <f t="shared" si="22"/>
        <v>11.37102588983679</v>
      </c>
      <c r="L1141" s="68" t="str">
        <f>VLOOKUP(O1141,[6]Consolidado!$B:$E,2,FALSE)</f>
        <v>Canoe Wesfield (Phase 1)</v>
      </c>
      <c r="M1141" s="69" t="str">
        <f>VLOOKUP(O1141,[6]Consolidado!$B:$E,3,FALSE)</f>
        <v>CH-202R/CH-702R Half Box Chair Right</v>
      </c>
      <c r="N1141" s="70" t="str">
        <f>VLOOKUP(O1141,[6]Consolidado!$B:$H,7,FALSE)</f>
        <v>Abril</v>
      </c>
      <c r="O1141" s="110">
        <v>151</v>
      </c>
    </row>
    <row r="1142" spans="1:15" s="71" customFormat="1" ht="16.5" customHeight="1" outlineLevel="1" x14ac:dyDescent="0.2">
      <c r="A1142" s="60" t="s">
        <v>652</v>
      </c>
      <c r="B1142" s="109">
        <v>42803</v>
      </c>
      <c r="C1142" s="110"/>
      <c r="D1142" s="63" t="str">
        <f>VLOOKUP(O1142,[6]Consolidado!$B:$E,4,FALSE)</f>
        <v>Finalizada</v>
      </c>
      <c r="E1142" s="111" t="s">
        <v>33</v>
      </c>
      <c r="F1142" s="112" t="s">
        <v>34</v>
      </c>
      <c r="G1142" s="113">
        <v>2</v>
      </c>
      <c r="H1142" s="107">
        <v>40.0505</v>
      </c>
      <c r="I1142" s="85">
        <f t="shared" si="21"/>
        <v>80.100999999999999</v>
      </c>
      <c r="J1142" s="86">
        <v>29.679600000000001</v>
      </c>
      <c r="K1142" s="85">
        <f t="shared" si="22"/>
        <v>2.6988571274545476</v>
      </c>
      <c r="L1142" s="68" t="str">
        <f>VLOOKUP(O1142,[6]Consolidado!$B:$E,2,FALSE)</f>
        <v>Canoe Wesfield (Phase 1)</v>
      </c>
      <c r="M1142" s="69" t="str">
        <f>VLOOKUP(O1142,[6]Consolidado!$B:$E,3,FALSE)</f>
        <v>CH-202R/CH-702R Half Box Chair Right</v>
      </c>
      <c r="N1142" s="70" t="str">
        <f>VLOOKUP(O1142,[6]Consolidado!$B:$H,7,FALSE)</f>
        <v>Abril</v>
      </c>
      <c r="O1142" s="110">
        <v>151</v>
      </c>
    </row>
    <row r="1143" spans="1:15" s="71" customFormat="1" ht="16.5" customHeight="1" outlineLevel="1" x14ac:dyDescent="0.2">
      <c r="A1143" s="60" t="s">
        <v>652</v>
      </c>
      <c r="B1143" s="109">
        <v>42803</v>
      </c>
      <c r="C1143" s="110"/>
      <c r="D1143" s="63" t="str">
        <f>VLOOKUP(O1143,[6]Consolidado!$B:$E,4,FALSE)</f>
        <v>Finalizada</v>
      </c>
      <c r="E1143" s="111" t="s">
        <v>33</v>
      </c>
      <c r="F1143" s="112" t="s">
        <v>35</v>
      </c>
      <c r="G1143" s="113">
        <v>0.5</v>
      </c>
      <c r="H1143" s="107">
        <v>159.37412205952378</v>
      </c>
      <c r="I1143" s="85">
        <f t="shared" si="21"/>
        <v>79.687061029761892</v>
      </c>
      <c r="J1143" s="86">
        <v>29.679600000000001</v>
      </c>
      <c r="K1143" s="85">
        <f t="shared" si="22"/>
        <v>2.6849102086875125</v>
      </c>
      <c r="L1143" s="68" t="str">
        <f>VLOOKUP(O1143,[6]Consolidado!$B:$E,2,FALSE)</f>
        <v>Canoe Wesfield (Phase 1)</v>
      </c>
      <c r="M1143" s="69" t="str">
        <f>VLOOKUP(O1143,[6]Consolidado!$B:$E,3,FALSE)</f>
        <v>CH-202R/CH-702R Half Box Chair Right</v>
      </c>
      <c r="N1143" s="70" t="str">
        <f>VLOOKUP(O1143,[6]Consolidado!$B:$H,7,FALSE)</f>
        <v>Abril</v>
      </c>
      <c r="O1143" s="110">
        <v>151</v>
      </c>
    </row>
    <row r="1144" spans="1:15" s="71" customFormat="1" ht="16.5" customHeight="1" outlineLevel="1" x14ac:dyDescent="0.2">
      <c r="A1144" s="60" t="s">
        <v>652</v>
      </c>
      <c r="B1144" s="109">
        <v>42803</v>
      </c>
      <c r="C1144" s="110"/>
      <c r="D1144" s="63" t="str">
        <f>VLOOKUP(O1144,[6]Consolidado!$B:$E,4,FALSE)</f>
        <v>Finalizada</v>
      </c>
      <c r="E1144" s="111" t="s">
        <v>40</v>
      </c>
      <c r="F1144" s="112" t="s">
        <v>39</v>
      </c>
      <c r="G1144" s="113">
        <v>100</v>
      </c>
      <c r="H1144" s="107">
        <v>0.76616570948256046</v>
      </c>
      <c r="I1144" s="85">
        <f t="shared" si="21"/>
        <v>76.61657094825604</v>
      </c>
      <c r="J1144" s="86">
        <v>29.679600000000001</v>
      </c>
      <c r="K1144" s="85">
        <f t="shared" si="22"/>
        <v>2.5814556445590924</v>
      </c>
      <c r="L1144" s="68" t="str">
        <f>VLOOKUP(O1144,[6]Consolidado!$B:$E,2,FALSE)</f>
        <v>Canoe Wesfield (Phase 1)</v>
      </c>
      <c r="M1144" s="69" t="str">
        <f>VLOOKUP(O1144,[6]Consolidado!$B:$E,3,FALSE)</f>
        <v>TBL-211 Table, teak w/ duplex</v>
      </c>
      <c r="N1144" s="70" t="str">
        <f>VLOOKUP(O1144,[6]Consolidado!$B:$H,7,FALSE)</f>
        <v>Abril</v>
      </c>
      <c r="O1144" s="110">
        <v>143</v>
      </c>
    </row>
    <row r="1145" spans="1:15" s="71" customFormat="1" ht="16.5" customHeight="1" outlineLevel="1" x14ac:dyDescent="0.2">
      <c r="A1145" s="60" t="s">
        <v>652</v>
      </c>
      <c r="B1145" s="109">
        <v>42803</v>
      </c>
      <c r="C1145" s="110"/>
      <c r="D1145" s="63" t="str">
        <f>VLOOKUP(O1145,[6]Consolidado!$B:$E,4,FALSE)</f>
        <v>En Proceso</v>
      </c>
      <c r="E1145" s="111" t="s">
        <v>25</v>
      </c>
      <c r="F1145" s="112" t="s">
        <v>99</v>
      </c>
      <c r="G1145" s="113">
        <v>2</v>
      </c>
      <c r="H1145" s="107">
        <v>340.59370967741938</v>
      </c>
      <c r="I1145" s="85">
        <f t="shared" si="21"/>
        <v>681.18741935483877</v>
      </c>
      <c r="J1145" s="86">
        <v>29.679600000000001</v>
      </c>
      <c r="K1145" s="85">
        <f t="shared" si="22"/>
        <v>22.951367921226659</v>
      </c>
      <c r="L1145" s="68" t="str">
        <f>VLOOKUP(O1145,[6]Consolidado!$B:$E,2,FALSE)</f>
        <v>Acabado</v>
      </c>
      <c r="M1145" s="69" t="str">
        <f>VLOOKUP(O1145,[6]Consolidado!$B:$E,3,FALSE)</f>
        <v>Material de acabado pendiente de distribuir</v>
      </c>
      <c r="N1145" s="70">
        <f>VLOOKUP(O1145,[6]Consolidado!$B:$H,7,FALSE)</f>
        <v>0</v>
      </c>
      <c r="O1145" s="110" t="s">
        <v>290</v>
      </c>
    </row>
    <row r="1146" spans="1:15" s="71" customFormat="1" ht="16.5" customHeight="1" outlineLevel="1" x14ac:dyDescent="0.2">
      <c r="A1146" s="60" t="s">
        <v>652</v>
      </c>
      <c r="B1146" s="109">
        <v>42803</v>
      </c>
      <c r="C1146" s="110"/>
      <c r="D1146" s="63" t="str">
        <f>VLOOKUP(O1146,[6]Consolidado!$B:$E,4,FALSE)</f>
        <v>En Proceso</v>
      </c>
      <c r="E1146" s="111" t="s">
        <v>25</v>
      </c>
      <c r="F1146" s="112" t="s">
        <v>108</v>
      </c>
      <c r="G1146" s="113">
        <v>2</v>
      </c>
      <c r="H1146" s="107">
        <v>915.61936511369458</v>
      </c>
      <c r="I1146" s="85">
        <f t="shared" si="21"/>
        <v>1831.2387302273892</v>
      </c>
      <c r="J1146" s="86">
        <v>29.679600000000001</v>
      </c>
      <c r="K1146" s="85">
        <f t="shared" si="22"/>
        <v>61.700249674099013</v>
      </c>
      <c r="L1146" s="68" t="str">
        <f>VLOOKUP(O1146,[6]Consolidado!$B:$E,2,FALSE)</f>
        <v>Acabado</v>
      </c>
      <c r="M1146" s="69" t="str">
        <f>VLOOKUP(O1146,[6]Consolidado!$B:$E,3,FALSE)</f>
        <v>Material de acabado pendiente de distribuir</v>
      </c>
      <c r="N1146" s="70">
        <f>VLOOKUP(O1146,[6]Consolidado!$B:$H,7,FALSE)</f>
        <v>0</v>
      </c>
      <c r="O1146" s="110" t="s">
        <v>290</v>
      </c>
    </row>
    <row r="1147" spans="1:15" s="71" customFormat="1" ht="16.5" customHeight="1" outlineLevel="1" x14ac:dyDescent="0.2">
      <c r="A1147" s="60" t="s">
        <v>652</v>
      </c>
      <c r="B1147" s="109">
        <v>42803</v>
      </c>
      <c r="C1147" s="110"/>
      <c r="D1147" s="63" t="str">
        <f>VLOOKUP(O1147,[6]Consolidado!$B:$E,4,FALSE)</f>
        <v>En Proceso</v>
      </c>
      <c r="E1147" s="111" t="s">
        <v>25</v>
      </c>
      <c r="F1147" s="112" t="s">
        <v>109</v>
      </c>
      <c r="G1147" s="113">
        <v>2</v>
      </c>
      <c r="H1147" s="107">
        <v>1217.8846185889292</v>
      </c>
      <c r="I1147" s="85">
        <f t="shared" si="21"/>
        <v>2435.7692371778585</v>
      </c>
      <c r="J1147" s="86">
        <v>29.679600000000001</v>
      </c>
      <c r="K1147" s="85">
        <f t="shared" si="22"/>
        <v>82.068802718967177</v>
      </c>
      <c r="L1147" s="68" t="str">
        <f>VLOOKUP(O1147,[6]Consolidado!$B:$E,2,FALSE)</f>
        <v>Acabado</v>
      </c>
      <c r="M1147" s="69" t="str">
        <f>VLOOKUP(O1147,[6]Consolidado!$B:$E,3,FALSE)</f>
        <v>Material de acabado pendiente de distribuir</v>
      </c>
      <c r="N1147" s="70">
        <f>VLOOKUP(O1147,[6]Consolidado!$B:$H,7,FALSE)</f>
        <v>0</v>
      </c>
      <c r="O1147" s="110" t="s">
        <v>290</v>
      </c>
    </row>
    <row r="1148" spans="1:15" s="71" customFormat="1" ht="16.5" customHeight="1" outlineLevel="1" x14ac:dyDescent="0.2">
      <c r="A1148" s="60" t="s">
        <v>652</v>
      </c>
      <c r="B1148" s="109">
        <v>42803</v>
      </c>
      <c r="C1148" s="110"/>
      <c r="D1148" s="63" t="str">
        <f>VLOOKUP(O1148,[6]Consolidado!$B:$E,4,FALSE)</f>
        <v>En Proceso</v>
      </c>
      <c r="E1148" s="111" t="s">
        <v>25</v>
      </c>
      <c r="F1148" s="112" t="s">
        <v>119</v>
      </c>
      <c r="G1148" s="113">
        <v>2</v>
      </c>
      <c r="H1148" s="107">
        <v>619.40000000000009</v>
      </c>
      <c r="I1148" s="85">
        <f t="shared" si="21"/>
        <v>1238.8000000000002</v>
      </c>
      <c r="J1148" s="86">
        <v>29.679600000000001</v>
      </c>
      <c r="K1148" s="85">
        <f t="shared" si="22"/>
        <v>41.739106996051163</v>
      </c>
      <c r="L1148" s="68" t="str">
        <f>VLOOKUP(O1148,[6]Consolidado!$B:$E,2,FALSE)</f>
        <v>Acabado</v>
      </c>
      <c r="M1148" s="69" t="str">
        <f>VLOOKUP(O1148,[6]Consolidado!$B:$E,3,FALSE)</f>
        <v>Material de acabado pendiente de distribuir</v>
      </c>
      <c r="N1148" s="70">
        <f>VLOOKUP(O1148,[6]Consolidado!$B:$H,7,FALSE)</f>
        <v>0</v>
      </c>
      <c r="O1148" s="110" t="s">
        <v>290</v>
      </c>
    </row>
    <row r="1149" spans="1:15" s="71" customFormat="1" ht="16.5" customHeight="1" outlineLevel="1" x14ac:dyDescent="0.2">
      <c r="A1149" s="60" t="s">
        <v>652</v>
      </c>
      <c r="B1149" s="109">
        <v>42803</v>
      </c>
      <c r="C1149" s="110"/>
      <c r="D1149" s="63" t="str">
        <f>VLOOKUP(O1149,[6]Consolidado!$B:$E,4,FALSE)</f>
        <v>En Proceso</v>
      </c>
      <c r="E1149" s="111" t="s">
        <v>25</v>
      </c>
      <c r="F1149" s="112" t="s">
        <v>110</v>
      </c>
      <c r="G1149" s="113">
        <v>2</v>
      </c>
      <c r="H1149" s="107">
        <v>1315.93</v>
      </c>
      <c r="I1149" s="85">
        <f t="shared" si="21"/>
        <v>2631.86</v>
      </c>
      <c r="J1149" s="86">
        <v>29.679600000000001</v>
      </c>
      <c r="K1149" s="85">
        <f t="shared" si="22"/>
        <v>88.675723392498554</v>
      </c>
      <c r="L1149" s="68" t="str">
        <f>VLOOKUP(O1149,[6]Consolidado!$B:$E,2,FALSE)</f>
        <v>Acabado</v>
      </c>
      <c r="M1149" s="69" t="str">
        <f>VLOOKUP(O1149,[6]Consolidado!$B:$E,3,FALSE)</f>
        <v>Material de acabado pendiente de distribuir</v>
      </c>
      <c r="N1149" s="70">
        <f>VLOOKUP(O1149,[6]Consolidado!$B:$H,7,FALSE)</f>
        <v>0</v>
      </c>
      <c r="O1149" s="110" t="s">
        <v>290</v>
      </c>
    </row>
    <row r="1150" spans="1:15" s="71" customFormat="1" ht="16.5" customHeight="1" outlineLevel="1" x14ac:dyDescent="0.2">
      <c r="A1150" s="60" t="s">
        <v>652</v>
      </c>
      <c r="B1150" s="109">
        <v>42803</v>
      </c>
      <c r="C1150" s="110"/>
      <c r="D1150" s="63" t="str">
        <f>VLOOKUP(O1150,[6]Consolidado!$B:$E,4,FALSE)</f>
        <v>Finalizada</v>
      </c>
      <c r="E1150" s="111" t="s">
        <v>40</v>
      </c>
      <c r="F1150" s="112" t="s">
        <v>245</v>
      </c>
      <c r="G1150" s="113">
        <v>30</v>
      </c>
      <c r="H1150" s="107">
        <v>0.63070885434173674</v>
      </c>
      <c r="I1150" s="85">
        <f t="shared" si="21"/>
        <v>18.921265630252101</v>
      </c>
      <c r="J1150" s="86">
        <v>29.679600000000001</v>
      </c>
      <c r="K1150" s="85">
        <f t="shared" si="22"/>
        <v>0.6375175416869534</v>
      </c>
      <c r="L1150" s="68" t="str">
        <f>VLOOKUP(O1150,[6]Consolidado!$B:$E,2,FALSE)</f>
        <v>Jenna Agrees</v>
      </c>
      <c r="M1150" s="69" t="str">
        <f>VLOOKUP(O1150,[6]Consolidado!$B:$E,3,FALSE)</f>
        <v xml:space="preserve">TV Console </v>
      </c>
      <c r="N1150" s="70" t="str">
        <f>VLOOKUP(O1150,[6]Consolidado!$B:$H,7,FALSE)</f>
        <v>Abril</v>
      </c>
      <c r="O1150" s="110">
        <v>146</v>
      </c>
    </row>
    <row r="1151" spans="1:15" s="71" customFormat="1" ht="16.5" customHeight="1" outlineLevel="1" x14ac:dyDescent="0.2">
      <c r="A1151" s="60" t="s">
        <v>652</v>
      </c>
      <c r="B1151" s="109">
        <v>42804</v>
      </c>
      <c r="C1151" s="110"/>
      <c r="D1151" s="63" t="str">
        <f>VLOOKUP(O1151,[6]Consolidado!$B:$E,4,FALSE)</f>
        <v>Finalizada</v>
      </c>
      <c r="E1151" s="111" t="s">
        <v>78</v>
      </c>
      <c r="F1151" s="112" t="s">
        <v>655</v>
      </c>
      <c r="G1151" s="113">
        <v>35</v>
      </c>
      <c r="H1151" s="107">
        <v>9.6425000000000001</v>
      </c>
      <c r="I1151" s="85">
        <f t="shared" si="21"/>
        <v>337.48750000000001</v>
      </c>
      <c r="J1151" s="86">
        <v>29.679600000000001</v>
      </c>
      <c r="K1151" s="85">
        <f t="shared" si="22"/>
        <v>11.37102588983679</v>
      </c>
      <c r="L1151" s="68" t="str">
        <f>VLOOKUP(O1151,[6]Consolidado!$B:$E,2,FALSE)</f>
        <v>Canoe Wesfield (Phase 1)</v>
      </c>
      <c r="M1151" s="69" t="str">
        <f>VLOOKUP(O1151,[6]Consolidado!$B:$E,3,FALSE)</f>
        <v>CH-202L/CH-702L Half Box Chair Left</v>
      </c>
      <c r="N1151" s="70" t="str">
        <f>VLOOKUP(O1151,[6]Consolidado!$B:$H,7,FALSE)</f>
        <v>Abril</v>
      </c>
      <c r="O1151" s="110">
        <v>150</v>
      </c>
    </row>
    <row r="1152" spans="1:15" s="71" customFormat="1" ht="16.5" customHeight="1" outlineLevel="1" x14ac:dyDescent="0.2">
      <c r="A1152" s="60" t="s">
        <v>652</v>
      </c>
      <c r="B1152" s="109">
        <v>42804</v>
      </c>
      <c r="C1152" s="110"/>
      <c r="D1152" s="63" t="str">
        <f>VLOOKUP(O1152,[6]Consolidado!$B:$E,4,FALSE)</f>
        <v>Finalizada</v>
      </c>
      <c r="E1152" s="111" t="s">
        <v>33</v>
      </c>
      <c r="F1152" s="112" t="s">
        <v>34</v>
      </c>
      <c r="G1152" s="113">
        <v>2</v>
      </c>
      <c r="H1152" s="107">
        <v>40.0505</v>
      </c>
      <c r="I1152" s="85">
        <f t="shared" si="21"/>
        <v>80.100999999999999</v>
      </c>
      <c r="J1152" s="86">
        <v>29.679600000000001</v>
      </c>
      <c r="K1152" s="85">
        <f t="shared" si="22"/>
        <v>2.6988571274545476</v>
      </c>
      <c r="L1152" s="68" t="str">
        <f>VLOOKUP(O1152,[6]Consolidado!$B:$E,2,FALSE)</f>
        <v>Canoe Wesfield (Phase 1)</v>
      </c>
      <c r="M1152" s="69" t="str">
        <f>VLOOKUP(O1152,[6]Consolidado!$B:$E,3,FALSE)</f>
        <v>CH-202L/CH-702L Half Box Chair Left</v>
      </c>
      <c r="N1152" s="70" t="str">
        <f>VLOOKUP(O1152,[6]Consolidado!$B:$H,7,FALSE)</f>
        <v>Abril</v>
      </c>
      <c r="O1152" s="110">
        <v>150</v>
      </c>
    </row>
    <row r="1153" spans="1:15" s="71" customFormat="1" ht="16.5" customHeight="1" outlineLevel="1" x14ac:dyDescent="0.2">
      <c r="A1153" s="60" t="s">
        <v>652</v>
      </c>
      <c r="B1153" s="109">
        <v>42804</v>
      </c>
      <c r="C1153" s="110"/>
      <c r="D1153" s="63" t="str">
        <f>VLOOKUP(O1153,[6]Consolidado!$B:$E,4,FALSE)</f>
        <v>Finalizada</v>
      </c>
      <c r="E1153" s="111" t="s">
        <v>33</v>
      </c>
      <c r="F1153" s="112" t="s">
        <v>35</v>
      </c>
      <c r="G1153" s="113">
        <v>0.5</v>
      </c>
      <c r="H1153" s="107">
        <v>159.37412205952378</v>
      </c>
      <c r="I1153" s="85">
        <f t="shared" si="21"/>
        <v>79.687061029761892</v>
      </c>
      <c r="J1153" s="86">
        <v>29.679600000000001</v>
      </c>
      <c r="K1153" s="85">
        <f t="shared" si="22"/>
        <v>2.6849102086875125</v>
      </c>
      <c r="L1153" s="68" t="str">
        <f>VLOOKUP(O1153,[6]Consolidado!$B:$E,2,FALSE)</f>
        <v>Canoe Wesfield (Phase 1)</v>
      </c>
      <c r="M1153" s="69" t="str">
        <f>VLOOKUP(O1153,[6]Consolidado!$B:$E,3,FALSE)</f>
        <v>CH-202L/CH-702L Half Box Chair Left</v>
      </c>
      <c r="N1153" s="70" t="str">
        <f>VLOOKUP(O1153,[6]Consolidado!$B:$H,7,FALSE)</f>
        <v>Abril</v>
      </c>
      <c r="O1153" s="110">
        <v>150</v>
      </c>
    </row>
    <row r="1154" spans="1:15" s="71" customFormat="1" ht="16.5" customHeight="1" outlineLevel="1" x14ac:dyDescent="0.2">
      <c r="A1154" s="60" t="s">
        <v>652</v>
      </c>
      <c r="B1154" s="109">
        <v>42804</v>
      </c>
      <c r="C1154" s="110"/>
      <c r="D1154" s="63" t="str">
        <f>VLOOKUP(O1154,[6]Consolidado!$B:$E,4,FALSE)</f>
        <v>Finalizada</v>
      </c>
      <c r="E1154" s="111" t="s">
        <v>33</v>
      </c>
      <c r="F1154" s="112" t="s">
        <v>32</v>
      </c>
      <c r="G1154" s="113">
        <v>15</v>
      </c>
      <c r="H1154" s="107">
        <v>29.551044759477538</v>
      </c>
      <c r="I1154" s="85">
        <f t="shared" si="21"/>
        <v>443.26567139216309</v>
      </c>
      <c r="J1154" s="86">
        <v>29.679600000000001</v>
      </c>
      <c r="K1154" s="85">
        <f t="shared" si="22"/>
        <v>14.935028483947328</v>
      </c>
      <c r="L1154" s="68" t="str">
        <f>VLOOKUP(O1154,[6]Consolidado!$B:$E,2,FALSE)</f>
        <v>Canoe Wesfield (Phase 1)</v>
      </c>
      <c r="M1154" s="69" t="str">
        <f>VLOOKUP(O1154,[6]Consolidado!$B:$E,3,FALSE)</f>
        <v>CH-202L/CH-702L Half Box Chair Left</v>
      </c>
      <c r="N1154" s="70" t="str">
        <f>VLOOKUP(O1154,[6]Consolidado!$B:$H,7,FALSE)</f>
        <v>Abril</v>
      </c>
      <c r="O1154" s="110">
        <v>150</v>
      </c>
    </row>
    <row r="1155" spans="1:15" s="71" customFormat="1" ht="16.5" customHeight="1" outlineLevel="1" x14ac:dyDescent="0.2">
      <c r="A1155" s="60" t="s">
        <v>652</v>
      </c>
      <c r="B1155" s="109">
        <v>42807</v>
      </c>
      <c r="C1155" s="110"/>
      <c r="D1155" s="63" t="str">
        <f>VLOOKUP(O1155,[6]Consolidado!$B:$E,4,FALSE)</f>
        <v>Finalizada</v>
      </c>
      <c r="E1155" s="111" t="s">
        <v>78</v>
      </c>
      <c r="F1155" s="112" t="s">
        <v>655</v>
      </c>
      <c r="G1155" s="113">
        <v>24</v>
      </c>
      <c r="H1155" s="107">
        <v>9.6425000000000001</v>
      </c>
      <c r="I1155" s="85">
        <f t="shared" si="21"/>
        <v>231.42000000000002</v>
      </c>
      <c r="J1155" s="86">
        <v>29.679600000000001</v>
      </c>
      <c r="K1155" s="85">
        <f t="shared" si="22"/>
        <v>7.7972748958880853</v>
      </c>
      <c r="L1155" s="68" t="str">
        <f>VLOOKUP(O1155,[6]Consolidado!$B:$E,2,FALSE)</f>
        <v>Canoe Wesfield (Phase 1)</v>
      </c>
      <c r="M1155" s="69" t="str">
        <f>VLOOKUP(O1155,[6]Consolidado!$B:$E,3,FALSE)</f>
        <v>TBL-104 Small teak table</v>
      </c>
      <c r="N1155" s="70" t="str">
        <f>VLOOKUP(O1155,[6]Consolidado!$B:$H,7,FALSE)</f>
        <v>Abril</v>
      </c>
      <c r="O1155" s="110">
        <v>142</v>
      </c>
    </row>
    <row r="1156" spans="1:15" s="71" customFormat="1" ht="16.5" customHeight="1" outlineLevel="1" x14ac:dyDescent="0.2">
      <c r="A1156" s="60" t="s">
        <v>652</v>
      </c>
      <c r="B1156" s="109">
        <v>42807</v>
      </c>
      <c r="C1156" s="110"/>
      <c r="D1156" s="63" t="str">
        <f>VLOOKUP(O1156,[6]Consolidado!$B:$E,4,FALSE)</f>
        <v>Finalizada</v>
      </c>
      <c r="E1156" s="111" t="s">
        <v>40</v>
      </c>
      <c r="F1156" s="112" t="s">
        <v>39</v>
      </c>
      <c r="G1156" s="113">
        <v>150</v>
      </c>
      <c r="H1156" s="107">
        <v>0.76616570948256046</v>
      </c>
      <c r="I1156" s="85">
        <f t="shared" si="21"/>
        <v>114.92485642238407</v>
      </c>
      <c r="J1156" s="86">
        <v>29.679600000000001</v>
      </c>
      <c r="K1156" s="85">
        <f t="shared" si="22"/>
        <v>3.872183466838639</v>
      </c>
      <c r="L1156" s="68" t="str">
        <f>VLOOKUP(O1156,[6]Consolidado!$B:$E,2,FALSE)</f>
        <v>Canoe Wesfield (Phase 1)</v>
      </c>
      <c r="M1156" s="69" t="str">
        <f>VLOOKUP(O1156,[6]Consolidado!$B:$E,3,FALSE)</f>
        <v>CH-118/CH-206</v>
      </c>
      <c r="N1156" s="70" t="str">
        <f>VLOOKUP(O1156,[6]Consolidado!$B:$H,7,FALSE)</f>
        <v>Marzo</v>
      </c>
      <c r="O1156" s="110">
        <v>141</v>
      </c>
    </row>
    <row r="1157" spans="1:15" s="71" customFormat="1" ht="16.5" customHeight="1" outlineLevel="1" x14ac:dyDescent="0.2">
      <c r="A1157" s="60" t="s">
        <v>652</v>
      </c>
      <c r="B1157" s="109">
        <v>42807</v>
      </c>
      <c r="C1157" s="110"/>
      <c r="D1157" s="63" t="str">
        <f>VLOOKUP(O1157,[6]Consolidado!$B:$E,4,FALSE)</f>
        <v>Finalizada</v>
      </c>
      <c r="E1157" s="111" t="s">
        <v>40</v>
      </c>
      <c r="F1157" s="112" t="s">
        <v>656</v>
      </c>
      <c r="G1157" s="113">
        <v>100</v>
      </c>
      <c r="H1157" s="107">
        <v>3.7359999999999998</v>
      </c>
      <c r="I1157" s="85">
        <f t="shared" si="21"/>
        <v>373.59999999999997</v>
      </c>
      <c r="J1157" s="86">
        <v>29.679600000000001</v>
      </c>
      <c r="K1157" s="85">
        <f t="shared" si="22"/>
        <v>12.587770724672838</v>
      </c>
      <c r="L1157" s="68" t="str">
        <f>VLOOKUP(O1157,[6]Consolidado!$B:$E,2,FALSE)</f>
        <v>Canoe Wesfield (Phase 1)</v>
      </c>
      <c r="M1157" s="69" t="str">
        <f>VLOOKUP(O1157,[6]Consolidado!$B:$E,3,FALSE)</f>
        <v>CH-118/CH-206</v>
      </c>
      <c r="N1157" s="70" t="str">
        <f>VLOOKUP(O1157,[6]Consolidado!$B:$H,7,FALSE)</f>
        <v>Marzo</v>
      </c>
      <c r="O1157" s="110">
        <v>141</v>
      </c>
    </row>
    <row r="1158" spans="1:15" s="71" customFormat="1" ht="16.5" customHeight="1" outlineLevel="1" x14ac:dyDescent="0.2">
      <c r="A1158" s="60" t="s">
        <v>652</v>
      </c>
      <c r="B1158" s="109">
        <v>42807</v>
      </c>
      <c r="C1158" s="110"/>
      <c r="D1158" s="63" t="str">
        <f>VLOOKUP(O1158,[6]Consolidado!$B:$E,4,FALSE)</f>
        <v>Finalizada</v>
      </c>
      <c r="E1158" s="111" t="s">
        <v>33</v>
      </c>
      <c r="F1158" s="112" t="s">
        <v>32</v>
      </c>
      <c r="G1158" s="113">
        <v>12</v>
      </c>
      <c r="H1158" s="107">
        <v>29.551044759477538</v>
      </c>
      <c r="I1158" s="85">
        <f t="shared" si="21"/>
        <v>354.61253711373047</v>
      </c>
      <c r="J1158" s="86">
        <v>29.679600000000001</v>
      </c>
      <c r="K1158" s="85">
        <f t="shared" si="22"/>
        <v>11.948022787157861</v>
      </c>
      <c r="L1158" s="68" t="str">
        <f>VLOOKUP(O1158,[6]Consolidado!$B:$E,2,FALSE)</f>
        <v>Canoe Wesfield (Phase 1)</v>
      </c>
      <c r="M1158" s="69" t="str">
        <f>VLOOKUP(O1158,[6]Consolidado!$B:$E,3,FALSE)</f>
        <v>TBL-104 Small teak table</v>
      </c>
      <c r="N1158" s="70" t="str">
        <f>VLOOKUP(O1158,[6]Consolidado!$B:$H,7,FALSE)</f>
        <v>Abril</v>
      </c>
      <c r="O1158" s="110">
        <v>142</v>
      </c>
    </row>
    <row r="1159" spans="1:15" s="71" customFormat="1" ht="16.5" customHeight="1" outlineLevel="1" x14ac:dyDescent="0.2">
      <c r="A1159" s="60" t="s">
        <v>652</v>
      </c>
      <c r="B1159" s="109">
        <v>42807</v>
      </c>
      <c r="C1159" s="110"/>
      <c r="D1159" s="63" t="str">
        <f>VLOOKUP(O1159,[6]Consolidado!$B:$E,4,FALSE)</f>
        <v>Finalizada</v>
      </c>
      <c r="E1159" s="111" t="s">
        <v>33</v>
      </c>
      <c r="F1159" s="112" t="s">
        <v>34</v>
      </c>
      <c r="G1159" s="113">
        <v>1</v>
      </c>
      <c r="H1159" s="107">
        <v>40.0505</v>
      </c>
      <c r="I1159" s="85">
        <f t="shared" si="21"/>
        <v>40.0505</v>
      </c>
      <c r="J1159" s="86">
        <v>29.679600000000001</v>
      </c>
      <c r="K1159" s="85">
        <f t="shared" si="22"/>
        <v>1.3494285637272738</v>
      </c>
      <c r="L1159" s="68" t="str">
        <f>VLOOKUP(O1159,[6]Consolidado!$B:$E,2,FALSE)</f>
        <v>Canoe Wesfield (Phase 1)</v>
      </c>
      <c r="M1159" s="69" t="str">
        <f>VLOOKUP(O1159,[6]Consolidado!$B:$E,3,FALSE)</f>
        <v>TBL-104 Small teak table</v>
      </c>
      <c r="N1159" s="70" t="str">
        <f>VLOOKUP(O1159,[6]Consolidado!$B:$H,7,FALSE)</f>
        <v>Abril</v>
      </c>
      <c r="O1159" s="110">
        <v>142</v>
      </c>
    </row>
    <row r="1160" spans="1:15" s="71" customFormat="1" ht="16.5" customHeight="1" outlineLevel="1" x14ac:dyDescent="0.2">
      <c r="A1160" s="60" t="s">
        <v>652</v>
      </c>
      <c r="B1160" s="109">
        <v>42807</v>
      </c>
      <c r="C1160" s="110"/>
      <c r="D1160" s="63" t="str">
        <f>VLOOKUP(O1160,[6]Consolidado!$B:$E,4,FALSE)</f>
        <v>Finalizada</v>
      </c>
      <c r="E1160" s="111" t="s">
        <v>51</v>
      </c>
      <c r="F1160" s="112" t="s">
        <v>427</v>
      </c>
      <c r="G1160" s="113">
        <v>2.62</v>
      </c>
      <c r="H1160" s="107">
        <v>388.65068493150687</v>
      </c>
      <c r="I1160" s="85">
        <f t="shared" si="21"/>
        <v>1018.2647945205481</v>
      </c>
      <c r="J1160" s="86">
        <v>29.679600000000001</v>
      </c>
      <c r="K1160" s="85">
        <f t="shared" si="22"/>
        <v>34.308575402651925</v>
      </c>
      <c r="L1160" s="68" t="str">
        <f>VLOOKUP(O1160,[6]Consolidado!$B:$E,2,FALSE)</f>
        <v>Canoe Wesfield (Phase 2)</v>
      </c>
      <c r="M1160" s="69" t="str">
        <f>VLOOKUP(O1160,[6]Consolidado!$B:$E,3,FALSE)</f>
        <v>CH-132A Teak Bench (No Elect)</v>
      </c>
      <c r="N1160" s="70" t="str">
        <f>VLOOKUP(O1160,[6]Consolidado!$B:$H,7,FALSE)</f>
        <v>Julio</v>
      </c>
      <c r="O1160" s="110">
        <v>149</v>
      </c>
    </row>
    <row r="1161" spans="1:15" s="71" customFormat="1" ht="16.5" customHeight="1" outlineLevel="1" x14ac:dyDescent="0.2">
      <c r="A1161" s="60" t="s">
        <v>652</v>
      </c>
      <c r="B1161" s="109">
        <v>42807</v>
      </c>
      <c r="C1161" s="110"/>
      <c r="D1161" s="63" t="str">
        <f>VLOOKUP(O1161,[6]Consolidado!$B:$E,4,FALSE)</f>
        <v>Finalizada</v>
      </c>
      <c r="E1161" s="111" t="s">
        <v>51</v>
      </c>
      <c r="F1161" s="112" t="s">
        <v>427</v>
      </c>
      <c r="G1161" s="113">
        <v>2.62</v>
      </c>
      <c r="H1161" s="107">
        <v>388.65068493150687</v>
      </c>
      <c r="I1161" s="85">
        <f t="shared" si="21"/>
        <v>1018.2647945205481</v>
      </c>
      <c r="J1161" s="86">
        <v>29.679600000000001</v>
      </c>
      <c r="K1161" s="85">
        <f t="shared" si="22"/>
        <v>34.308575402651925</v>
      </c>
      <c r="L1161" s="68" t="str">
        <f>VLOOKUP(O1161,[6]Consolidado!$B:$E,2,FALSE)</f>
        <v>Canoe Wesfield (Phase 1)</v>
      </c>
      <c r="M1161" s="69" t="str">
        <f>VLOOKUP(O1161,[6]Consolidado!$B:$E,3,FALSE)</f>
        <v>CH-224/CH-724 Teak Bench (Duplex)</v>
      </c>
      <c r="N1161" s="70" t="str">
        <f>VLOOKUP(O1161,[6]Consolidado!$B:$H,7,FALSE)</f>
        <v>Abril</v>
      </c>
      <c r="O1161" s="110">
        <v>152</v>
      </c>
    </row>
    <row r="1162" spans="1:15" s="71" customFormat="1" ht="16.5" customHeight="1" outlineLevel="1" x14ac:dyDescent="0.2">
      <c r="A1162" s="60" t="s">
        <v>652</v>
      </c>
      <c r="B1162" s="109">
        <v>42807</v>
      </c>
      <c r="C1162" s="110"/>
      <c r="D1162" s="63" t="str">
        <f>VLOOKUP(O1162,[6]Consolidado!$B:$E,4,FALSE)</f>
        <v>Finalizada</v>
      </c>
      <c r="E1162" s="111" t="s">
        <v>33</v>
      </c>
      <c r="F1162" s="112" t="s">
        <v>35</v>
      </c>
      <c r="G1162" s="113">
        <v>1</v>
      </c>
      <c r="H1162" s="107">
        <v>159.37412205952378</v>
      </c>
      <c r="I1162" s="85">
        <f t="shared" si="21"/>
        <v>159.37412205952378</v>
      </c>
      <c r="J1162" s="86">
        <v>29.679600000000001</v>
      </c>
      <c r="K1162" s="85">
        <f t="shared" si="22"/>
        <v>5.369820417375025</v>
      </c>
      <c r="L1162" s="68" t="str">
        <f>VLOOKUP(O1162,[6]Consolidado!$B:$E,2,FALSE)</f>
        <v>Canoe Wesfield (Phase 1)</v>
      </c>
      <c r="M1162" s="69" t="str">
        <f>VLOOKUP(O1162,[6]Consolidado!$B:$E,3,FALSE)</f>
        <v>CH-202L/CH-702L Half Box Chair Left</v>
      </c>
      <c r="N1162" s="70" t="str">
        <f>VLOOKUP(O1162,[6]Consolidado!$B:$H,7,FALSE)</f>
        <v>Abril</v>
      </c>
      <c r="O1162" s="110">
        <v>150</v>
      </c>
    </row>
    <row r="1163" spans="1:15" s="71" customFormat="1" ht="16.5" customHeight="1" outlineLevel="1" x14ac:dyDescent="0.2">
      <c r="A1163" s="60" t="s">
        <v>652</v>
      </c>
      <c r="B1163" s="109">
        <v>42808</v>
      </c>
      <c r="C1163" s="110"/>
      <c r="D1163" s="63" t="str">
        <f>VLOOKUP(O1163,[6]Consolidado!$B:$E,4,FALSE)</f>
        <v>En Proceso</v>
      </c>
      <c r="E1163" s="111" t="s">
        <v>40</v>
      </c>
      <c r="F1163" s="112" t="s">
        <v>124</v>
      </c>
      <c r="G1163" s="113">
        <v>30</v>
      </c>
      <c r="H1163" s="107">
        <v>0.14420420170837045</v>
      </c>
      <c r="I1163" s="85">
        <f t="shared" si="21"/>
        <v>4.3261260512511139</v>
      </c>
      <c r="J1163" s="86">
        <v>29.679600000000001</v>
      </c>
      <c r="K1163" s="85">
        <f t="shared" si="22"/>
        <v>0.14576092842393812</v>
      </c>
      <c r="L1163" s="68" t="str">
        <f>VLOOKUP(O1163,[6]Consolidado!$B:$E,2,FALSE)</f>
        <v>David Berruto-New Line</v>
      </c>
      <c r="M1163" s="69" t="str">
        <f>VLOOKUP(O1163,[6]Consolidado!$B:$E,3,FALSE)</f>
        <v>Sofa</v>
      </c>
      <c r="N1163" s="70">
        <f>VLOOKUP(O1163,[6]Consolidado!$B:$H,7,FALSE)</f>
        <v>0</v>
      </c>
      <c r="O1163" s="110">
        <v>165</v>
      </c>
    </row>
    <row r="1164" spans="1:15" s="71" customFormat="1" ht="16.5" customHeight="1" outlineLevel="1" x14ac:dyDescent="0.2">
      <c r="A1164" s="60" t="s">
        <v>652</v>
      </c>
      <c r="B1164" s="109">
        <v>42808</v>
      </c>
      <c r="C1164" s="110"/>
      <c r="D1164" s="63" t="str">
        <f>VLOOKUP(O1164,[6]Consolidado!$B:$E,4,FALSE)</f>
        <v>En Proceso</v>
      </c>
      <c r="E1164" s="111" t="s">
        <v>25</v>
      </c>
      <c r="F1164" s="112" t="s">
        <v>254</v>
      </c>
      <c r="G1164" s="113">
        <v>4</v>
      </c>
      <c r="H1164" s="107">
        <v>371.44054799610137</v>
      </c>
      <c r="I1164" s="85">
        <f t="shared" si="21"/>
        <v>1485.7621919844055</v>
      </c>
      <c r="J1164" s="86">
        <v>29.679600000000001</v>
      </c>
      <c r="K1164" s="85">
        <f t="shared" si="22"/>
        <v>50.060047709012437</v>
      </c>
      <c r="L1164" s="68" t="str">
        <f>VLOOKUP(O1164,[6]Consolidado!$B:$E,2,FALSE)</f>
        <v>Acabado</v>
      </c>
      <c r="M1164" s="69" t="str">
        <f>VLOOKUP(O1164,[6]Consolidado!$B:$E,3,FALSE)</f>
        <v>Material de acabado pendiente de distribuir</v>
      </c>
      <c r="N1164" s="70">
        <f>VLOOKUP(O1164,[6]Consolidado!$B:$H,7,FALSE)</f>
        <v>0</v>
      </c>
      <c r="O1164" s="110" t="s">
        <v>290</v>
      </c>
    </row>
    <row r="1165" spans="1:15" s="71" customFormat="1" ht="16.5" customHeight="1" outlineLevel="1" x14ac:dyDescent="0.2">
      <c r="A1165" s="60" t="s">
        <v>652</v>
      </c>
      <c r="B1165" s="109">
        <v>42808</v>
      </c>
      <c r="C1165" s="110"/>
      <c r="D1165" s="63" t="str">
        <f>VLOOKUP(O1165,[6]Consolidado!$B:$E,4,FALSE)</f>
        <v>Finalizada</v>
      </c>
      <c r="E1165" s="111" t="s">
        <v>78</v>
      </c>
      <c r="F1165" s="112" t="s">
        <v>352</v>
      </c>
      <c r="G1165" s="113">
        <v>12</v>
      </c>
      <c r="H1165" s="107">
        <v>1.8496662205147865</v>
      </c>
      <c r="I1165" s="85">
        <f t="shared" si="21"/>
        <v>22.195994646177439</v>
      </c>
      <c r="J1165" s="86">
        <v>29.679600000000001</v>
      </c>
      <c r="K1165" s="85">
        <f t="shared" si="22"/>
        <v>0.74785356427234329</v>
      </c>
      <c r="L1165" s="68" t="str">
        <f>VLOOKUP(O1165,[6]Consolidado!$B:$E,2,FALSE)</f>
        <v>Jenna Agrees</v>
      </c>
      <c r="M1165" s="69" t="str">
        <f>VLOOKUP(O1165,[6]Consolidado!$B:$E,3,FALSE)</f>
        <v xml:space="preserve">TV Console </v>
      </c>
      <c r="N1165" s="70" t="str">
        <f>VLOOKUP(O1165,[6]Consolidado!$B:$H,7,FALSE)</f>
        <v>Abril</v>
      </c>
      <c r="O1165" s="110">
        <v>146</v>
      </c>
    </row>
    <row r="1166" spans="1:15" s="71" customFormat="1" ht="16.5" customHeight="1" outlineLevel="1" x14ac:dyDescent="0.2">
      <c r="A1166" s="60" t="s">
        <v>652</v>
      </c>
      <c r="B1166" s="109">
        <v>42808</v>
      </c>
      <c r="C1166" s="110"/>
      <c r="D1166" s="63" t="str">
        <f>VLOOKUP(O1166,[6]Consolidado!$B:$E,4,FALSE)</f>
        <v>Finalizada</v>
      </c>
      <c r="E1166" s="111" t="s">
        <v>33</v>
      </c>
      <c r="F1166" s="112" t="s">
        <v>32</v>
      </c>
      <c r="G1166" s="113">
        <v>7</v>
      </c>
      <c r="H1166" s="107">
        <v>29.551044759477538</v>
      </c>
      <c r="I1166" s="85">
        <f t="shared" si="21"/>
        <v>206.85731331634275</v>
      </c>
      <c r="J1166" s="86">
        <v>29.679600000000001</v>
      </c>
      <c r="K1166" s="85">
        <f t="shared" si="22"/>
        <v>6.9696799591754184</v>
      </c>
      <c r="L1166" s="68" t="str">
        <f>VLOOKUP(O1166,[6]Consolidado!$B:$E,2,FALSE)</f>
        <v>Jenna Agrees</v>
      </c>
      <c r="M1166" s="69" t="str">
        <f>VLOOKUP(O1166,[6]Consolidado!$B:$E,3,FALSE)</f>
        <v xml:space="preserve">TV Console </v>
      </c>
      <c r="N1166" s="70" t="str">
        <f>VLOOKUP(O1166,[6]Consolidado!$B:$H,7,FALSE)</f>
        <v>Abril</v>
      </c>
      <c r="O1166" s="110">
        <v>146</v>
      </c>
    </row>
    <row r="1167" spans="1:15" s="71" customFormat="1" ht="16.5" customHeight="1" outlineLevel="1" x14ac:dyDescent="0.2">
      <c r="A1167" s="60" t="s">
        <v>652</v>
      </c>
      <c r="B1167" s="109">
        <v>42808</v>
      </c>
      <c r="C1167" s="110"/>
      <c r="D1167" s="63" t="str">
        <f>VLOOKUP(O1167,[6]Consolidado!$B:$E,4,FALSE)</f>
        <v>Finalizada</v>
      </c>
      <c r="E1167" s="111" t="s">
        <v>40</v>
      </c>
      <c r="F1167" s="112" t="s">
        <v>438</v>
      </c>
      <c r="G1167" s="113">
        <v>70</v>
      </c>
      <c r="H1167" s="107">
        <v>0.65645207288629737</v>
      </c>
      <c r="I1167" s="85">
        <f t="shared" si="21"/>
        <v>45.951645102040814</v>
      </c>
      <c r="J1167" s="86">
        <v>29.679600000000001</v>
      </c>
      <c r="K1167" s="85">
        <f t="shared" si="22"/>
        <v>1.5482568869540294</v>
      </c>
      <c r="L1167" s="68" t="str">
        <f>VLOOKUP(O1167,[6]Consolidado!$B:$E,2,FALSE)</f>
        <v>Canoe Wesfield (Phase 1)</v>
      </c>
      <c r="M1167" s="69" t="str">
        <f>VLOOKUP(O1167,[6]Consolidado!$B:$E,3,FALSE)</f>
        <v>TBL-211 Table, teak w/ duplex</v>
      </c>
      <c r="N1167" s="70" t="str">
        <f>VLOOKUP(O1167,[6]Consolidado!$B:$H,7,FALSE)</f>
        <v>Abril</v>
      </c>
      <c r="O1167" s="110">
        <v>143</v>
      </c>
    </row>
    <row r="1168" spans="1:15" s="71" customFormat="1" ht="16.5" customHeight="1" outlineLevel="1" x14ac:dyDescent="0.2">
      <c r="A1168" s="60" t="s">
        <v>652</v>
      </c>
      <c r="B1168" s="109">
        <v>42808</v>
      </c>
      <c r="C1168" s="110"/>
      <c r="D1168" s="63" t="str">
        <f>VLOOKUP(O1168,[6]Consolidado!$B:$E,4,FALSE)</f>
        <v>Finalizada</v>
      </c>
      <c r="E1168" s="111" t="s">
        <v>40</v>
      </c>
      <c r="F1168" s="112" t="s">
        <v>599</v>
      </c>
      <c r="G1168" s="113">
        <v>140</v>
      </c>
      <c r="H1168" s="107">
        <v>0.14611764705882355</v>
      </c>
      <c r="I1168" s="85">
        <f t="shared" si="21"/>
        <v>20.456470588235298</v>
      </c>
      <c r="J1168" s="86">
        <v>29.679600000000001</v>
      </c>
      <c r="K1168" s="85">
        <f t="shared" si="22"/>
        <v>0.68924347323532986</v>
      </c>
      <c r="L1168" s="68" t="str">
        <f>VLOOKUP(O1168,[6]Consolidado!$B:$E,2,FALSE)</f>
        <v>Canoe Wesfield (Phase 1)</v>
      </c>
      <c r="M1168" s="69" t="str">
        <f>VLOOKUP(O1168,[6]Consolidado!$B:$E,3,FALSE)</f>
        <v>TBL-211 Table, teak w/ duplex</v>
      </c>
      <c r="N1168" s="70" t="str">
        <f>VLOOKUP(O1168,[6]Consolidado!$B:$H,7,FALSE)</f>
        <v>Abril</v>
      </c>
      <c r="O1168" s="110">
        <v>143</v>
      </c>
    </row>
    <row r="1169" spans="1:15" s="71" customFormat="1" ht="16.5" customHeight="1" outlineLevel="1" x14ac:dyDescent="0.2">
      <c r="A1169" s="60" t="s">
        <v>652</v>
      </c>
      <c r="B1169" s="109">
        <v>42808</v>
      </c>
      <c r="C1169" s="110"/>
      <c r="D1169" s="63" t="str">
        <f>VLOOKUP(O1169,[6]Consolidado!$B:$E,4,FALSE)</f>
        <v>Finalizada</v>
      </c>
      <c r="E1169" s="111" t="s">
        <v>29</v>
      </c>
      <c r="F1169" s="112" t="s">
        <v>445</v>
      </c>
      <c r="G1169" s="113">
        <v>2</v>
      </c>
      <c r="H1169" s="107">
        <v>10.817975616071427</v>
      </c>
      <c r="I1169" s="85">
        <f t="shared" si="21"/>
        <v>21.635951232142855</v>
      </c>
      <c r="J1169" s="86">
        <v>29.679600000000001</v>
      </c>
      <c r="K1169" s="85">
        <f t="shared" si="22"/>
        <v>0.7289839226991891</v>
      </c>
      <c r="L1169" s="68" t="str">
        <f>VLOOKUP(O1169,[6]Consolidado!$B:$E,2,FALSE)</f>
        <v>Canoe Wesfield (Phase 1)</v>
      </c>
      <c r="M1169" s="69" t="str">
        <f>VLOOKUP(O1169,[6]Consolidado!$B:$E,3,FALSE)</f>
        <v>TBL-211 Table, teak w/ duplex</v>
      </c>
      <c r="N1169" s="70" t="str">
        <f>VLOOKUP(O1169,[6]Consolidado!$B:$H,7,FALSE)</f>
        <v>Abril</v>
      </c>
      <c r="O1169" s="110">
        <v>143</v>
      </c>
    </row>
    <row r="1170" spans="1:15" s="71" customFormat="1" ht="16.5" customHeight="1" outlineLevel="1" x14ac:dyDescent="0.2">
      <c r="A1170" s="60" t="s">
        <v>652</v>
      </c>
      <c r="B1170" s="109">
        <v>42808</v>
      </c>
      <c r="C1170" s="110"/>
      <c r="D1170" s="63" t="str">
        <f>VLOOKUP(O1170,[6]Consolidado!$B:$E,4,FALSE)</f>
        <v>Finalizada</v>
      </c>
      <c r="E1170" s="111" t="s">
        <v>29</v>
      </c>
      <c r="F1170" s="112" t="s">
        <v>75</v>
      </c>
      <c r="G1170" s="113">
        <v>1</v>
      </c>
      <c r="H1170" s="107">
        <v>20.444285714285716</v>
      </c>
      <c r="I1170" s="85">
        <f t="shared" si="21"/>
        <v>20.444285714285716</v>
      </c>
      <c r="J1170" s="86">
        <v>29.679600000000001</v>
      </c>
      <c r="K1170" s="85">
        <f t="shared" si="22"/>
        <v>0.68883292612722935</v>
      </c>
      <c r="L1170" s="68" t="str">
        <f>VLOOKUP(O1170,[6]Consolidado!$B:$E,2,FALSE)</f>
        <v>Canoe Wesfield (Phase 1)</v>
      </c>
      <c r="M1170" s="69" t="str">
        <f>VLOOKUP(O1170,[6]Consolidado!$B:$E,3,FALSE)</f>
        <v>TBL-211 Table, teak w/ duplex</v>
      </c>
      <c r="N1170" s="70" t="str">
        <f>VLOOKUP(O1170,[6]Consolidado!$B:$H,7,FALSE)</f>
        <v>Abril</v>
      </c>
      <c r="O1170" s="110">
        <v>143</v>
      </c>
    </row>
    <row r="1171" spans="1:15" s="71" customFormat="1" ht="16.5" customHeight="1" outlineLevel="1" x14ac:dyDescent="0.2">
      <c r="A1171" s="60" t="s">
        <v>652</v>
      </c>
      <c r="B1171" s="109">
        <v>42808</v>
      </c>
      <c r="C1171" s="110"/>
      <c r="D1171" s="63" t="str">
        <f>VLOOKUP(O1171,[6]Consolidado!$B:$E,4,FALSE)</f>
        <v>En Proceso</v>
      </c>
      <c r="E1171" s="111" t="s">
        <v>25</v>
      </c>
      <c r="F1171" s="112" t="s">
        <v>201</v>
      </c>
      <c r="G1171" s="113">
        <v>0.5</v>
      </c>
      <c r="H1171" s="107">
        <v>872.19999999999993</v>
      </c>
      <c r="I1171" s="85">
        <f t="shared" si="21"/>
        <v>436.09999999999997</v>
      </c>
      <c r="J1171" s="86">
        <v>29.679600000000001</v>
      </c>
      <c r="K1171" s="85">
        <f t="shared" si="22"/>
        <v>14.693594253291822</v>
      </c>
      <c r="L1171" s="68" t="str">
        <f>VLOOKUP(O1171,[6]Consolidado!$B:$E,2,FALSE)</f>
        <v>Acabado</v>
      </c>
      <c r="M1171" s="69" t="str">
        <f>VLOOKUP(O1171,[6]Consolidado!$B:$E,3,FALSE)</f>
        <v>Material de acabado pendiente de distribuir</v>
      </c>
      <c r="N1171" s="70">
        <f>VLOOKUP(O1171,[6]Consolidado!$B:$H,7,FALSE)</f>
        <v>0</v>
      </c>
      <c r="O1171" s="110" t="s">
        <v>290</v>
      </c>
    </row>
    <row r="1172" spans="1:15" s="71" customFormat="1" ht="16.5" customHeight="1" outlineLevel="1" x14ac:dyDescent="0.2">
      <c r="A1172" s="60" t="s">
        <v>652</v>
      </c>
      <c r="B1172" s="109">
        <v>42809</v>
      </c>
      <c r="C1172" s="110"/>
      <c r="D1172" s="63" t="str">
        <f>VLOOKUP(O1172,[6]Consolidado!$B:$E,4,FALSE)</f>
        <v>Finalizada</v>
      </c>
      <c r="E1172" s="111" t="s">
        <v>33</v>
      </c>
      <c r="F1172" s="112" t="s">
        <v>32</v>
      </c>
      <c r="G1172" s="113">
        <v>24</v>
      </c>
      <c r="H1172" s="107">
        <v>29.551044759477538</v>
      </c>
      <c r="I1172" s="85">
        <f t="shared" si="21"/>
        <v>709.22507422746094</v>
      </c>
      <c r="J1172" s="86">
        <v>29.679600000000001</v>
      </c>
      <c r="K1172" s="85">
        <f t="shared" si="22"/>
        <v>23.896045574315721</v>
      </c>
      <c r="L1172" s="68" t="str">
        <f>VLOOKUP(O1172,[6]Consolidado!$B:$E,2,FALSE)</f>
        <v>Canoe Wesfield (Phase 1)</v>
      </c>
      <c r="M1172" s="69" t="str">
        <f>VLOOKUP(O1172,[6]Consolidado!$B:$E,3,FALSE)</f>
        <v>TBL-211 Table, teak w/ duplex</v>
      </c>
      <c r="N1172" s="70" t="str">
        <f>VLOOKUP(O1172,[6]Consolidado!$B:$H,7,FALSE)</f>
        <v>Abril</v>
      </c>
      <c r="O1172" s="110">
        <v>143</v>
      </c>
    </row>
    <row r="1173" spans="1:15" s="71" customFormat="1" ht="16.5" customHeight="1" outlineLevel="1" x14ac:dyDescent="0.2">
      <c r="A1173" s="60" t="s">
        <v>652</v>
      </c>
      <c r="B1173" s="109">
        <v>42809</v>
      </c>
      <c r="C1173" s="110"/>
      <c r="D1173" s="63" t="str">
        <f>VLOOKUP(O1173,[6]Consolidado!$B:$E,4,FALSE)</f>
        <v>Finalizada</v>
      </c>
      <c r="E1173" s="111" t="s">
        <v>33</v>
      </c>
      <c r="F1173" s="112" t="s">
        <v>34</v>
      </c>
      <c r="G1173" s="113">
        <v>2</v>
      </c>
      <c r="H1173" s="107">
        <v>40.0505</v>
      </c>
      <c r="I1173" s="85">
        <f t="shared" si="21"/>
        <v>80.100999999999999</v>
      </c>
      <c r="J1173" s="86">
        <v>29.679600000000001</v>
      </c>
      <c r="K1173" s="85">
        <f t="shared" si="22"/>
        <v>2.6988571274545476</v>
      </c>
      <c r="L1173" s="68" t="str">
        <f>VLOOKUP(O1173,[6]Consolidado!$B:$E,2,FALSE)</f>
        <v>Canoe Wesfield (Phase 1)</v>
      </c>
      <c r="M1173" s="69" t="str">
        <f>VLOOKUP(O1173,[6]Consolidado!$B:$E,3,FALSE)</f>
        <v>TBL-211 Table, teak w/ duplex</v>
      </c>
      <c r="N1173" s="70" t="str">
        <f>VLOOKUP(O1173,[6]Consolidado!$B:$H,7,FALSE)</f>
        <v>Abril</v>
      </c>
      <c r="O1173" s="110">
        <v>143</v>
      </c>
    </row>
    <row r="1174" spans="1:15" s="71" customFormat="1" ht="16.5" customHeight="1" outlineLevel="1" x14ac:dyDescent="0.2">
      <c r="A1174" s="60" t="s">
        <v>652</v>
      </c>
      <c r="B1174" s="109">
        <v>42809</v>
      </c>
      <c r="C1174" s="110"/>
      <c r="D1174" s="63" t="str">
        <f>VLOOKUP(O1174,[6]Consolidado!$B:$E,4,FALSE)</f>
        <v>Finalizada</v>
      </c>
      <c r="E1174" s="111" t="s">
        <v>78</v>
      </c>
      <c r="F1174" s="112" t="s">
        <v>655</v>
      </c>
      <c r="G1174" s="113">
        <v>16</v>
      </c>
      <c r="H1174" s="107">
        <v>9.6425000000000001</v>
      </c>
      <c r="I1174" s="85">
        <f t="shared" si="21"/>
        <v>154.28</v>
      </c>
      <c r="J1174" s="86">
        <v>29.679600000000001</v>
      </c>
      <c r="K1174" s="85">
        <f t="shared" si="22"/>
        <v>5.1981832639253893</v>
      </c>
      <c r="L1174" s="68" t="str">
        <f>VLOOKUP(O1174,[6]Consolidado!$B:$E,2,FALSE)</f>
        <v>Canoe Wesfield (Phase 1)</v>
      </c>
      <c r="M1174" s="69" t="str">
        <f>VLOOKUP(O1174,[6]Consolidado!$B:$E,3,FALSE)</f>
        <v>TBL-211 Table, teak w/ duplex</v>
      </c>
      <c r="N1174" s="70" t="str">
        <f>VLOOKUP(O1174,[6]Consolidado!$B:$H,7,FALSE)</f>
        <v>Abril</v>
      </c>
      <c r="O1174" s="110">
        <v>143</v>
      </c>
    </row>
    <row r="1175" spans="1:15" s="71" customFormat="1" ht="16.5" customHeight="1" outlineLevel="1" x14ac:dyDescent="0.2">
      <c r="A1175" s="60" t="s">
        <v>652</v>
      </c>
      <c r="B1175" s="109">
        <v>42809</v>
      </c>
      <c r="C1175" s="110"/>
      <c r="D1175" s="63" t="str">
        <f>VLOOKUP(O1175,[6]Consolidado!$B:$E,4,FALSE)</f>
        <v>Finalizada</v>
      </c>
      <c r="E1175" s="111" t="s">
        <v>33</v>
      </c>
      <c r="F1175" s="112" t="s">
        <v>35</v>
      </c>
      <c r="G1175" s="113">
        <v>1</v>
      </c>
      <c r="H1175" s="107">
        <v>159.37412205952378</v>
      </c>
      <c r="I1175" s="85">
        <f t="shared" si="21"/>
        <v>159.37412205952378</v>
      </c>
      <c r="J1175" s="86">
        <v>29.679600000000001</v>
      </c>
      <c r="K1175" s="85">
        <f t="shared" si="22"/>
        <v>5.369820417375025</v>
      </c>
      <c r="L1175" s="68" t="str">
        <f>VLOOKUP(O1175,[6]Consolidado!$B:$E,2,FALSE)</f>
        <v>Canoe Wesfield (Phase 1)</v>
      </c>
      <c r="M1175" s="69" t="str">
        <f>VLOOKUP(O1175,[6]Consolidado!$B:$E,3,FALSE)</f>
        <v>TBL-211 Table, teak w/ duplex</v>
      </c>
      <c r="N1175" s="70" t="str">
        <f>VLOOKUP(O1175,[6]Consolidado!$B:$H,7,FALSE)</f>
        <v>Abril</v>
      </c>
      <c r="O1175" s="110">
        <v>143</v>
      </c>
    </row>
    <row r="1176" spans="1:15" s="71" customFormat="1" ht="16.5" customHeight="1" outlineLevel="1" x14ac:dyDescent="0.2">
      <c r="A1176" s="60" t="s">
        <v>652</v>
      </c>
      <c r="B1176" s="109">
        <v>42809</v>
      </c>
      <c r="C1176" s="110"/>
      <c r="D1176" s="63" t="str">
        <f>VLOOKUP(O1176,[6]Consolidado!$B:$E,4,FALSE)</f>
        <v>Finalizada</v>
      </c>
      <c r="E1176" s="111" t="s">
        <v>78</v>
      </c>
      <c r="F1176" s="112" t="s">
        <v>655</v>
      </c>
      <c r="G1176" s="113">
        <v>1</v>
      </c>
      <c r="H1176" s="107">
        <v>9.6425000000000001</v>
      </c>
      <c r="I1176" s="85">
        <f t="shared" si="21"/>
        <v>9.6425000000000001</v>
      </c>
      <c r="J1176" s="86">
        <v>29.679600000000001</v>
      </c>
      <c r="K1176" s="85">
        <f t="shared" si="22"/>
        <v>0.32488645399533683</v>
      </c>
      <c r="L1176" s="68" t="str">
        <f>VLOOKUP(O1176,[6]Consolidado!$B:$E,2,FALSE)</f>
        <v>Canoe Wesfield (Phase 1)</v>
      </c>
      <c r="M1176" s="69" t="str">
        <f>VLOOKUP(O1176,[6]Consolidado!$B:$E,3,FALSE)</f>
        <v>TBL-211 Table, teak w/ duplex</v>
      </c>
      <c r="N1176" s="70" t="str">
        <f>VLOOKUP(O1176,[6]Consolidado!$B:$H,7,FALSE)</f>
        <v>Abril</v>
      </c>
      <c r="O1176" s="110">
        <v>143</v>
      </c>
    </row>
    <row r="1177" spans="1:15" s="71" customFormat="1" ht="16.5" customHeight="1" outlineLevel="1" x14ac:dyDescent="0.2">
      <c r="A1177" s="60" t="s">
        <v>652</v>
      </c>
      <c r="B1177" s="109">
        <v>42809</v>
      </c>
      <c r="C1177" s="110"/>
      <c r="D1177" s="63" t="str">
        <f>VLOOKUP(O1177,[6]Consolidado!$B:$E,4,FALSE)</f>
        <v>Finalizada</v>
      </c>
      <c r="E1177" s="111" t="s">
        <v>33</v>
      </c>
      <c r="F1177" s="112" t="s">
        <v>35</v>
      </c>
      <c r="G1177" s="113">
        <v>1</v>
      </c>
      <c r="H1177" s="107">
        <v>159.37412205952378</v>
      </c>
      <c r="I1177" s="85">
        <f t="shared" si="21"/>
        <v>159.37412205952378</v>
      </c>
      <c r="J1177" s="86">
        <v>29.679600000000001</v>
      </c>
      <c r="K1177" s="85">
        <f t="shared" si="22"/>
        <v>5.369820417375025</v>
      </c>
      <c r="L1177" s="68" t="str">
        <f>VLOOKUP(O1177,[6]Consolidado!$B:$E,2,FALSE)</f>
        <v>Canoe Wesfield (Phase 1)</v>
      </c>
      <c r="M1177" s="69" t="str">
        <f>VLOOKUP(O1177,[6]Consolidado!$B:$E,3,FALSE)</f>
        <v>TBL-211 Table, teak w/ duplex</v>
      </c>
      <c r="N1177" s="70" t="str">
        <f>VLOOKUP(O1177,[6]Consolidado!$B:$H,7,FALSE)</f>
        <v>Abril</v>
      </c>
      <c r="O1177" s="110">
        <v>143</v>
      </c>
    </row>
    <row r="1178" spans="1:15" s="71" customFormat="1" ht="16.5" customHeight="1" outlineLevel="1" x14ac:dyDescent="0.2">
      <c r="A1178" s="60" t="s">
        <v>652</v>
      </c>
      <c r="B1178" s="109">
        <v>42809</v>
      </c>
      <c r="C1178" s="110"/>
      <c r="D1178" s="63" t="str">
        <f>VLOOKUP(O1178,[6]Consolidado!$B:$E,4,FALSE)</f>
        <v>Finalizada</v>
      </c>
      <c r="E1178" s="111" t="s">
        <v>33</v>
      </c>
      <c r="F1178" s="112" t="s">
        <v>34</v>
      </c>
      <c r="G1178" s="113">
        <v>2</v>
      </c>
      <c r="H1178" s="107">
        <v>40.0505</v>
      </c>
      <c r="I1178" s="85">
        <f t="shared" si="21"/>
        <v>80.100999999999999</v>
      </c>
      <c r="J1178" s="86">
        <v>29.679600000000001</v>
      </c>
      <c r="K1178" s="85">
        <f t="shared" si="22"/>
        <v>2.6988571274545476</v>
      </c>
      <c r="L1178" s="68" t="str">
        <f>VLOOKUP(O1178,[6]Consolidado!$B:$E,2,FALSE)</f>
        <v>Canoe Wesfield (Phase 1)</v>
      </c>
      <c r="M1178" s="69" t="str">
        <f>VLOOKUP(O1178,[6]Consolidado!$B:$E,3,FALSE)</f>
        <v>TBL-211 Table, teak w/ duplex</v>
      </c>
      <c r="N1178" s="70" t="str">
        <f>VLOOKUP(O1178,[6]Consolidado!$B:$H,7,FALSE)</f>
        <v>Abril</v>
      </c>
      <c r="O1178" s="110">
        <v>143</v>
      </c>
    </row>
    <row r="1179" spans="1:15" s="71" customFormat="1" ht="16.5" customHeight="1" outlineLevel="1" x14ac:dyDescent="0.2">
      <c r="A1179" s="60" t="s">
        <v>652</v>
      </c>
      <c r="B1179" s="109">
        <v>42809</v>
      </c>
      <c r="C1179" s="110"/>
      <c r="D1179" s="63" t="str">
        <f>VLOOKUP(O1179,[6]Consolidado!$B:$E,4,FALSE)</f>
        <v>Finalizada</v>
      </c>
      <c r="E1179" s="111" t="s">
        <v>78</v>
      </c>
      <c r="F1179" s="112" t="s">
        <v>655</v>
      </c>
      <c r="G1179" s="113">
        <v>56</v>
      </c>
      <c r="H1179" s="107">
        <v>9.6425000000000001</v>
      </c>
      <c r="I1179" s="85">
        <f t="shared" si="21"/>
        <v>539.98</v>
      </c>
      <c r="J1179" s="86">
        <v>29.679600000000001</v>
      </c>
      <c r="K1179" s="85">
        <f t="shared" si="22"/>
        <v>18.193641423738864</v>
      </c>
      <c r="L1179" s="68" t="str">
        <f>VLOOKUP(O1179,[6]Consolidado!$B:$E,2,FALSE)</f>
        <v>Canoe Wesfield (Phase 1)</v>
      </c>
      <c r="M1179" s="69" t="str">
        <f>VLOOKUP(O1179,[6]Consolidado!$B:$E,3,FALSE)</f>
        <v>CH-224/CH-724 Teak Bench (Duplex)</v>
      </c>
      <c r="N1179" s="70" t="str">
        <f>VLOOKUP(O1179,[6]Consolidado!$B:$H,7,FALSE)</f>
        <v>Abril</v>
      </c>
      <c r="O1179" s="110">
        <v>152</v>
      </c>
    </row>
    <row r="1180" spans="1:15" s="71" customFormat="1" ht="16.5" customHeight="1" outlineLevel="1" x14ac:dyDescent="0.2">
      <c r="A1180" s="60" t="s">
        <v>652</v>
      </c>
      <c r="B1180" s="109">
        <v>42809</v>
      </c>
      <c r="C1180" s="110"/>
      <c r="D1180" s="63" t="str">
        <f>VLOOKUP(O1180,[6]Consolidado!$B:$E,4,FALSE)</f>
        <v>Finalizada</v>
      </c>
      <c r="E1180" s="111" t="s">
        <v>33</v>
      </c>
      <c r="F1180" s="112" t="s">
        <v>32</v>
      </c>
      <c r="G1180" s="113">
        <v>64</v>
      </c>
      <c r="H1180" s="107">
        <v>29.551044759477538</v>
      </c>
      <c r="I1180" s="85">
        <f t="shared" si="21"/>
        <v>1891.2668646065624</v>
      </c>
      <c r="J1180" s="86">
        <v>29.679600000000001</v>
      </c>
      <c r="K1180" s="85">
        <f t="shared" si="22"/>
        <v>63.722788198175259</v>
      </c>
      <c r="L1180" s="68" t="str">
        <f>VLOOKUP(O1180,[6]Consolidado!$B:$E,2,FALSE)</f>
        <v>Canoe Wesfield (Phase 1)</v>
      </c>
      <c r="M1180" s="69" t="str">
        <f>VLOOKUP(O1180,[6]Consolidado!$B:$E,3,FALSE)</f>
        <v>CH-224/CH-724 Teak Bench (Duplex)</v>
      </c>
      <c r="N1180" s="70" t="str">
        <f>VLOOKUP(O1180,[6]Consolidado!$B:$H,7,FALSE)</f>
        <v>Abril</v>
      </c>
      <c r="O1180" s="110">
        <v>152</v>
      </c>
    </row>
    <row r="1181" spans="1:15" s="71" customFormat="1" ht="16.5" customHeight="1" outlineLevel="1" x14ac:dyDescent="0.2">
      <c r="A1181" s="60" t="s">
        <v>652</v>
      </c>
      <c r="B1181" s="109">
        <v>42809</v>
      </c>
      <c r="C1181" s="110"/>
      <c r="D1181" s="63" t="str">
        <f>VLOOKUP(O1181,[6]Consolidado!$B:$E,4,FALSE)</f>
        <v>Finalizada</v>
      </c>
      <c r="E1181" s="111" t="s">
        <v>33</v>
      </c>
      <c r="F1181" s="112" t="s">
        <v>34</v>
      </c>
      <c r="G1181" s="113">
        <v>8</v>
      </c>
      <c r="H1181" s="107">
        <v>40.0505</v>
      </c>
      <c r="I1181" s="85">
        <f t="shared" si="21"/>
        <v>320.404</v>
      </c>
      <c r="J1181" s="86">
        <v>29.679600000000001</v>
      </c>
      <c r="K1181" s="85">
        <f t="shared" si="22"/>
        <v>10.795428509818191</v>
      </c>
      <c r="L1181" s="68" t="str">
        <f>VLOOKUP(O1181,[6]Consolidado!$B:$E,2,FALSE)</f>
        <v>Canoe Wesfield (Phase 1)</v>
      </c>
      <c r="M1181" s="69" t="str">
        <f>VLOOKUP(O1181,[6]Consolidado!$B:$E,3,FALSE)</f>
        <v>CH-224/CH-724 Teak Bench (Duplex)</v>
      </c>
      <c r="N1181" s="70" t="str">
        <f>VLOOKUP(O1181,[6]Consolidado!$B:$H,7,FALSE)</f>
        <v>Abril</v>
      </c>
      <c r="O1181" s="110">
        <v>152</v>
      </c>
    </row>
    <row r="1182" spans="1:15" s="71" customFormat="1" ht="16.5" customHeight="1" outlineLevel="1" x14ac:dyDescent="0.2">
      <c r="A1182" s="60" t="s">
        <v>652</v>
      </c>
      <c r="B1182" s="109">
        <v>42809</v>
      </c>
      <c r="C1182" s="110"/>
      <c r="D1182" s="63" t="str">
        <f>VLOOKUP(O1182,[6]Consolidado!$B:$E,4,FALSE)</f>
        <v>Finalizada</v>
      </c>
      <c r="E1182" s="111" t="s">
        <v>33</v>
      </c>
      <c r="F1182" s="112" t="s">
        <v>35</v>
      </c>
      <c r="G1182" s="113">
        <v>1</v>
      </c>
      <c r="H1182" s="107">
        <v>159.37412205952378</v>
      </c>
      <c r="I1182" s="85">
        <f t="shared" si="21"/>
        <v>159.37412205952378</v>
      </c>
      <c r="J1182" s="86">
        <v>29.679600000000001</v>
      </c>
      <c r="K1182" s="85">
        <f t="shared" si="22"/>
        <v>5.369820417375025</v>
      </c>
      <c r="L1182" s="68" t="str">
        <f>VLOOKUP(O1182,[6]Consolidado!$B:$E,2,FALSE)</f>
        <v>Canoe Wesfield (Phase 1)</v>
      </c>
      <c r="M1182" s="69" t="str">
        <f>VLOOKUP(O1182,[6]Consolidado!$B:$E,3,FALSE)</f>
        <v>CH-224/CH-724 Teak Bench (Duplex)</v>
      </c>
      <c r="N1182" s="70" t="str">
        <f>VLOOKUP(O1182,[6]Consolidado!$B:$H,7,FALSE)</f>
        <v>Abril</v>
      </c>
      <c r="O1182" s="110">
        <v>152</v>
      </c>
    </row>
    <row r="1183" spans="1:15" s="71" customFormat="1" ht="16.5" customHeight="1" outlineLevel="1" x14ac:dyDescent="0.2">
      <c r="A1183" s="60" t="s">
        <v>652</v>
      </c>
      <c r="B1183" s="109">
        <v>42809</v>
      </c>
      <c r="C1183" s="110"/>
      <c r="D1183" s="63" t="str">
        <f>VLOOKUP(O1183,[6]Consolidado!$B:$E,4,FALSE)</f>
        <v>Finalizada</v>
      </c>
      <c r="E1183" s="111" t="s">
        <v>40</v>
      </c>
      <c r="F1183" s="112" t="s">
        <v>635</v>
      </c>
      <c r="G1183" s="113">
        <v>60</v>
      </c>
      <c r="H1183" s="107">
        <v>0.7029793367983368</v>
      </c>
      <c r="I1183" s="85">
        <f t="shared" si="21"/>
        <v>42.178760207900211</v>
      </c>
      <c r="J1183" s="86">
        <v>29.679600000000001</v>
      </c>
      <c r="K1183" s="85">
        <f t="shared" si="22"/>
        <v>1.4211364104603907</v>
      </c>
      <c r="L1183" s="68" t="str">
        <f>VLOOKUP(O1183,[6]Consolidado!$B:$E,2,FALSE)</f>
        <v>Canoe Wesfield (Phase 1)</v>
      </c>
      <c r="M1183" s="69" t="str">
        <f>VLOOKUP(O1183,[6]Consolidado!$B:$E,3,FALSE)</f>
        <v>CH-224/CH-724 Teak Bench (Duplex)</v>
      </c>
      <c r="N1183" s="70" t="str">
        <f>VLOOKUP(O1183,[6]Consolidado!$B:$H,7,FALSE)</f>
        <v>Abril</v>
      </c>
      <c r="O1183" s="110">
        <v>152</v>
      </c>
    </row>
    <row r="1184" spans="1:15" s="71" customFormat="1" ht="16.5" customHeight="1" outlineLevel="1" x14ac:dyDescent="0.2">
      <c r="A1184" s="60" t="s">
        <v>652</v>
      </c>
      <c r="B1184" s="109">
        <v>42809</v>
      </c>
      <c r="C1184" s="110"/>
      <c r="D1184" s="63" t="str">
        <f>VLOOKUP(O1184,[6]Consolidado!$B:$E,4,FALSE)</f>
        <v>Finalizada</v>
      </c>
      <c r="E1184" s="111" t="s">
        <v>40</v>
      </c>
      <c r="F1184" s="112" t="s">
        <v>39</v>
      </c>
      <c r="G1184" s="113">
        <v>12</v>
      </c>
      <c r="H1184" s="107">
        <v>0.76616570948256046</v>
      </c>
      <c r="I1184" s="85">
        <f t="shared" si="21"/>
        <v>9.1939885137907247</v>
      </c>
      <c r="J1184" s="86">
        <v>29.679600000000001</v>
      </c>
      <c r="K1184" s="85">
        <f t="shared" si="22"/>
        <v>0.30977467734709108</v>
      </c>
      <c r="L1184" s="68" t="str">
        <f>VLOOKUP(O1184,[6]Consolidado!$B:$E,2,FALSE)</f>
        <v>Canoe Wesfield (Phase 1)</v>
      </c>
      <c r="M1184" s="69" t="str">
        <f>VLOOKUP(O1184,[6]Consolidado!$B:$E,3,FALSE)</f>
        <v>TBL-211 Table, teak w/ duplex</v>
      </c>
      <c r="N1184" s="70" t="str">
        <f>VLOOKUP(O1184,[6]Consolidado!$B:$H,7,FALSE)</f>
        <v>Abril</v>
      </c>
      <c r="O1184" s="110">
        <v>143</v>
      </c>
    </row>
    <row r="1185" spans="1:15" s="71" customFormat="1" ht="16.5" customHeight="1" outlineLevel="1" x14ac:dyDescent="0.2">
      <c r="A1185" s="60" t="s">
        <v>652</v>
      </c>
      <c r="B1185" s="109">
        <v>42808</v>
      </c>
      <c r="C1185" s="110"/>
      <c r="D1185" s="63" t="str">
        <f>VLOOKUP(O1185,[6]Consolidado!$B:$E,4,FALSE)</f>
        <v>Finalizada</v>
      </c>
      <c r="E1185" s="111" t="s">
        <v>78</v>
      </c>
      <c r="F1185" s="112" t="s">
        <v>80</v>
      </c>
      <c r="G1185" s="113">
        <v>8</v>
      </c>
      <c r="H1185" s="107">
        <v>131.66999999999999</v>
      </c>
      <c r="I1185" s="85">
        <f t="shared" si="21"/>
        <v>1053.3599999999999</v>
      </c>
      <c r="J1185" s="86">
        <v>29.679600000000001</v>
      </c>
      <c r="K1185" s="85">
        <f t="shared" si="22"/>
        <v>35.491044353697482</v>
      </c>
      <c r="L1185" s="68" t="str">
        <f>VLOOKUP(O1185,[6]Consolidado!$B:$E,2,FALSE)</f>
        <v>Canoe Wesfield (Phase 1)</v>
      </c>
      <c r="M1185" s="69" t="str">
        <f>VLOOKUP(O1185,[6]Consolidado!$B:$E,3,FALSE)</f>
        <v>CH-224/CH-724 Teak Bench (Duplex)</v>
      </c>
      <c r="N1185" s="70" t="str">
        <f>VLOOKUP(O1185,[6]Consolidado!$B:$H,7,FALSE)</f>
        <v>Abril</v>
      </c>
      <c r="O1185" s="110">
        <v>152</v>
      </c>
    </row>
    <row r="1186" spans="1:15" s="71" customFormat="1" ht="16.5" customHeight="1" outlineLevel="1" x14ac:dyDescent="0.2">
      <c r="A1186" s="60" t="s">
        <v>652</v>
      </c>
      <c r="B1186" s="109">
        <v>42808</v>
      </c>
      <c r="C1186" s="110"/>
      <c r="D1186" s="63" t="str">
        <f>VLOOKUP(O1186,[6]Consolidado!$B:$E,4,FALSE)</f>
        <v>Finalizada</v>
      </c>
      <c r="E1186" s="111" t="s">
        <v>78</v>
      </c>
      <c r="F1186" s="112" t="s">
        <v>431</v>
      </c>
      <c r="G1186" s="113">
        <v>16</v>
      </c>
      <c r="H1186" s="107">
        <v>564.94507999999996</v>
      </c>
      <c r="I1186" s="85">
        <f t="shared" si="21"/>
        <v>9039.1212799999994</v>
      </c>
      <c r="J1186" s="86">
        <v>29.679600000000001</v>
      </c>
      <c r="K1186" s="85">
        <f t="shared" si="22"/>
        <v>304.55670831143271</v>
      </c>
      <c r="L1186" s="68" t="str">
        <f>VLOOKUP(O1186,[6]Consolidado!$B:$E,2,FALSE)</f>
        <v>Canoe Wesfield (Phase 1)</v>
      </c>
      <c r="M1186" s="69" t="str">
        <f>VLOOKUP(O1186,[6]Consolidado!$B:$E,3,FALSE)</f>
        <v>CH-224/CH-724 Teak Bench (Duplex)</v>
      </c>
      <c r="N1186" s="70" t="str">
        <f>VLOOKUP(O1186,[6]Consolidado!$B:$H,7,FALSE)</f>
        <v>Abril</v>
      </c>
      <c r="O1186" s="110">
        <v>152</v>
      </c>
    </row>
    <row r="1187" spans="1:15" s="71" customFormat="1" ht="16.5" customHeight="1" outlineLevel="1" x14ac:dyDescent="0.2">
      <c r="A1187" s="60" t="s">
        <v>652</v>
      </c>
      <c r="B1187" s="109">
        <v>42808</v>
      </c>
      <c r="C1187" s="110"/>
      <c r="D1187" s="63" t="str">
        <f>VLOOKUP(O1187,[6]Consolidado!$B:$E,4,FALSE)</f>
        <v>Finalizada</v>
      </c>
      <c r="E1187" s="111" t="s">
        <v>78</v>
      </c>
      <c r="F1187" s="112" t="s">
        <v>80</v>
      </c>
      <c r="G1187" s="113">
        <v>2</v>
      </c>
      <c r="H1187" s="107">
        <v>131.66999999999999</v>
      </c>
      <c r="I1187" s="85">
        <f t="shared" si="21"/>
        <v>263.33999999999997</v>
      </c>
      <c r="J1187" s="86">
        <v>29.679600000000001</v>
      </c>
      <c r="K1187" s="85">
        <f t="shared" si="22"/>
        <v>8.8727610884243706</v>
      </c>
      <c r="L1187" s="68" t="str">
        <f>VLOOKUP(O1187,[6]Consolidado!$B:$E,2,FALSE)</f>
        <v>Canoe Wesfield (Phase 1)</v>
      </c>
      <c r="M1187" s="69" t="str">
        <f>VLOOKUP(O1187,[6]Consolidado!$B:$E,3,FALSE)</f>
        <v>TBL-211 Table, teak w/ duplex</v>
      </c>
      <c r="N1187" s="70" t="str">
        <f>VLOOKUP(O1187,[6]Consolidado!$B:$H,7,FALSE)</f>
        <v>Abril</v>
      </c>
      <c r="O1187" s="110">
        <v>143</v>
      </c>
    </row>
    <row r="1188" spans="1:15" s="71" customFormat="1" ht="16.5" customHeight="1" outlineLevel="1" x14ac:dyDescent="0.2">
      <c r="A1188" s="60" t="s">
        <v>652</v>
      </c>
      <c r="B1188" s="109">
        <v>42808</v>
      </c>
      <c r="C1188" s="110"/>
      <c r="D1188" s="63" t="str">
        <f>VLOOKUP(O1188,[6]Consolidado!$B:$E,4,FALSE)</f>
        <v>Finalizada</v>
      </c>
      <c r="E1188" s="111" t="s">
        <v>78</v>
      </c>
      <c r="F1188" s="112" t="s">
        <v>431</v>
      </c>
      <c r="G1188" s="113">
        <v>4</v>
      </c>
      <c r="H1188" s="107">
        <v>564.94507999999996</v>
      </c>
      <c r="I1188" s="85">
        <f t="shared" si="21"/>
        <v>2259.7803199999998</v>
      </c>
      <c r="J1188" s="86">
        <v>29.679600000000001</v>
      </c>
      <c r="K1188" s="85">
        <f t="shared" si="22"/>
        <v>76.139177077858179</v>
      </c>
      <c r="L1188" s="68" t="str">
        <f>VLOOKUP(O1188,[6]Consolidado!$B:$E,2,FALSE)</f>
        <v>Canoe Wesfield (Phase 1)</v>
      </c>
      <c r="M1188" s="69" t="str">
        <f>VLOOKUP(O1188,[6]Consolidado!$B:$E,3,FALSE)</f>
        <v>TBL-211 Table, teak w/ duplex</v>
      </c>
      <c r="N1188" s="70" t="str">
        <f>VLOOKUP(O1188,[6]Consolidado!$B:$H,7,FALSE)</f>
        <v>Abril</v>
      </c>
      <c r="O1188" s="110">
        <v>143</v>
      </c>
    </row>
    <row r="1189" spans="1:15" s="71" customFormat="1" ht="16.5" customHeight="1" outlineLevel="1" x14ac:dyDescent="0.2">
      <c r="A1189" s="60" t="s">
        <v>652</v>
      </c>
      <c r="B1189" s="109">
        <v>42808</v>
      </c>
      <c r="C1189" s="110"/>
      <c r="D1189" s="63" t="str">
        <f>VLOOKUP(O1189,[6]Consolidado!$B:$E,4,FALSE)</f>
        <v>En Proceso</v>
      </c>
      <c r="E1189" s="111" t="s">
        <v>25</v>
      </c>
      <c r="F1189" s="112" t="s">
        <v>133</v>
      </c>
      <c r="G1189" s="113">
        <v>4</v>
      </c>
      <c r="H1189" s="107">
        <v>10.23468459090909</v>
      </c>
      <c r="I1189" s="85">
        <f t="shared" si="21"/>
        <v>40.938738363636361</v>
      </c>
      <c r="J1189" s="86">
        <v>29.679600000000001</v>
      </c>
      <c r="K1189" s="85">
        <f t="shared" si="22"/>
        <v>1.3793561356499535</v>
      </c>
      <c r="L1189" s="68" t="str">
        <f>VLOOKUP(O1189,[6]Consolidado!$B:$E,2,FALSE)</f>
        <v>Acabado</v>
      </c>
      <c r="M1189" s="69" t="str">
        <f>VLOOKUP(O1189,[6]Consolidado!$B:$E,3,FALSE)</f>
        <v>Material de acabado pendiente de distribuir</v>
      </c>
      <c r="N1189" s="70">
        <f>VLOOKUP(O1189,[6]Consolidado!$B:$H,7,FALSE)</f>
        <v>0</v>
      </c>
      <c r="O1189" s="110" t="s">
        <v>290</v>
      </c>
    </row>
    <row r="1190" spans="1:15" s="71" customFormat="1" ht="16.5" customHeight="1" outlineLevel="1" x14ac:dyDescent="0.2">
      <c r="A1190" s="60" t="s">
        <v>652</v>
      </c>
      <c r="B1190" s="109">
        <v>42808</v>
      </c>
      <c r="C1190" s="110"/>
      <c r="D1190" s="63" t="str">
        <f>VLOOKUP(O1190,[6]Consolidado!$B:$E,4,FALSE)</f>
        <v>En Proceso</v>
      </c>
      <c r="E1190" s="111" t="s">
        <v>25</v>
      </c>
      <c r="F1190" s="112" t="s">
        <v>657</v>
      </c>
      <c r="G1190" s="113">
        <v>5</v>
      </c>
      <c r="H1190" s="107">
        <v>55</v>
      </c>
      <c r="I1190" s="85">
        <f t="shared" si="21"/>
        <v>275</v>
      </c>
      <c r="J1190" s="86">
        <v>29.679600000000001</v>
      </c>
      <c r="K1190" s="85">
        <f t="shared" si="22"/>
        <v>9.2656235259235302</v>
      </c>
      <c r="L1190" s="68" t="str">
        <f>VLOOKUP(O1190,[6]Consolidado!$B:$E,2,FALSE)</f>
        <v>Acabado</v>
      </c>
      <c r="M1190" s="69" t="str">
        <f>VLOOKUP(O1190,[6]Consolidado!$B:$E,3,FALSE)</f>
        <v>Material de acabado pendiente de distribuir</v>
      </c>
      <c r="N1190" s="70">
        <f>VLOOKUP(O1190,[6]Consolidado!$B:$H,7,FALSE)</f>
        <v>0</v>
      </c>
      <c r="O1190" s="110" t="s">
        <v>290</v>
      </c>
    </row>
    <row r="1191" spans="1:15" s="71" customFormat="1" ht="16.5" customHeight="1" outlineLevel="1" x14ac:dyDescent="0.2">
      <c r="A1191" s="60" t="s">
        <v>652</v>
      </c>
      <c r="B1191" s="109">
        <v>42808</v>
      </c>
      <c r="C1191" s="110"/>
      <c r="D1191" s="63" t="str">
        <f>VLOOKUP(O1191,[6]Consolidado!$B:$E,4,FALSE)</f>
        <v>En Proceso</v>
      </c>
      <c r="E1191" s="111" t="s">
        <v>25</v>
      </c>
      <c r="F1191" s="112" t="s">
        <v>119</v>
      </c>
      <c r="G1191" s="113">
        <v>3</v>
      </c>
      <c r="H1191" s="107">
        <v>619.40000000000009</v>
      </c>
      <c r="I1191" s="85">
        <f t="shared" si="21"/>
        <v>1858.2000000000003</v>
      </c>
      <c r="J1191" s="86">
        <v>29.679600000000001</v>
      </c>
      <c r="K1191" s="85">
        <f t="shared" si="22"/>
        <v>62.608660494076744</v>
      </c>
      <c r="L1191" s="68" t="str">
        <f>VLOOKUP(O1191,[6]Consolidado!$B:$E,2,FALSE)</f>
        <v>Acabado</v>
      </c>
      <c r="M1191" s="69" t="str">
        <f>VLOOKUP(O1191,[6]Consolidado!$B:$E,3,FALSE)</f>
        <v>Material de acabado pendiente de distribuir</v>
      </c>
      <c r="N1191" s="70">
        <f>VLOOKUP(O1191,[6]Consolidado!$B:$H,7,FALSE)</f>
        <v>0</v>
      </c>
      <c r="O1191" s="110" t="s">
        <v>290</v>
      </c>
    </row>
    <row r="1192" spans="1:15" s="71" customFormat="1" ht="16.5" customHeight="1" outlineLevel="1" x14ac:dyDescent="0.2">
      <c r="A1192" s="60" t="s">
        <v>652</v>
      </c>
      <c r="B1192" s="109">
        <v>42808</v>
      </c>
      <c r="C1192" s="110"/>
      <c r="D1192" s="63" t="str">
        <f>VLOOKUP(O1192,[6]Consolidado!$B:$E,4,FALSE)</f>
        <v>En Proceso</v>
      </c>
      <c r="E1192" s="111" t="s">
        <v>25</v>
      </c>
      <c r="F1192" s="112" t="s">
        <v>99</v>
      </c>
      <c r="G1192" s="113">
        <v>2</v>
      </c>
      <c r="H1192" s="107">
        <v>340.59370967741938</v>
      </c>
      <c r="I1192" s="85">
        <f t="shared" si="21"/>
        <v>681.18741935483877</v>
      </c>
      <c r="J1192" s="86">
        <v>29.679600000000001</v>
      </c>
      <c r="K1192" s="85">
        <f t="shared" si="22"/>
        <v>22.951367921226659</v>
      </c>
      <c r="L1192" s="68" t="str">
        <f>VLOOKUP(O1192,[6]Consolidado!$B:$E,2,FALSE)</f>
        <v>Acabado</v>
      </c>
      <c r="M1192" s="69" t="str">
        <f>VLOOKUP(O1192,[6]Consolidado!$B:$E,3,FALSE)</f>
        <v>Material de acabado pendiente de distribuir</v>
      </c>
      <c r="N1192" s="70">
        <f>VLOOKUP(O1192,[6]Consolidado!$B:$H,7,FALSE)</f>
        <v>0</v>
      </c>
      <c r="O1192" s="110" t="s">
        <v>290</v>
      </c>
    </row>
    <row r="1193" spans="1:15" s="71" customFormat="1" ht="16.5" customHeight="1" outlineLevel="1" x14ac:dyDescent="0.2">
      <c r="A1193" s="60" t="s">
        <v>652</v>
      </c>
      <c r="B1193" s="109">
        <v>42809</v>
      </c>
      <c r="C1193" s="110"/>
      <c r="D1193" s="63" t="str">
        <f>VLOOKUP(O1193,[6]Consolidado!$B:$E,4,FALSE)</f>
        <v>Finalizada</v>
      </c>
      <c r="E1193" s="111" t="s">
        <v>51</v>
      </c>
      <c r="F1193" s="112" t="s">
        <v>55</v>
      </c>
      <c r="G1193" s="113">
        <v>5.86</v>
      </c>
      <c r="H1193" s="107">
        <v>61.821201157742394</v>
      </c>
      <c r="I1193" s="85">
        <f t="shared" si="21"/>
        <v>362.27223878437047</v>
      </c>
      <c r="J1193" s="86">
        <v>29.679600000000001</v>
      </c>
      <c r="K1193" s="85">
        <f t="shared" si="22"/>
        <v>12.206102467161635</v>
      </c>
      <c r="L1193" s="68" t="str">
        <f>VLOOKUP(O1193,[6]Consolidado!$B:$E,2,FALSE)</f>
        <v>Canoe Wesfield (Phase 1)</v>
      </c>
      <c r="M1193" s="69" t="str">
        <f>VLOOKUP(O1193,[6]Consolidado!$B:$E,3,FALSE)</f>
        <v>CH-224/CH-724 Teak Bench (Duplex)</v>
      </c>
      <c r="N1193" s="70" t="str">
        <f>VLOOKUP(O1193,[6]Consolidado!$B:$H,7,FALSE)</f>
        <v>Abril</v>
      </c>
      <c r="O1193" s="110">
        <v>152</v>
      </c>
    </row>
    <row r="1194" spans="1:15" s="71" customFormat="1" ht="16.5" customHeight="1" outlineLevel="1" x14ac:dyDescent="0.2">
      <c r="A1194" s="60" t="s">
        <v>652</v>
      </c>
      <c r="B1194" s="109">
        <v>42810</v>
      </c>
      <c r="C1194" s="110"/>
      <c r="D1194" s="63" t="str">
        <f>VLOOKUP(O1194,[6]Consolidado!$B:$E,4,FALSE)</f>
        <v>Finalizada</v>
      </c>
      <c r="E1194" s="111" t="s">
        <v>51</v>
      </c>
      <c r="F1194" s="112" t="s">
        <v>64</v>
      </c>
      <c r="G1194" s="113">
        <v>12</v>
      </c>
      <c r="H1194" s="107">
        <v>91.608333333333334</v>
      </c>
      <c r="I1194" s="85">
        <f t="shared" si="21"/>
        <v>1099.3</v>
      </c>
      <c r="J1194" s="86">
        <v>29.679600000000001</v>
      </c>
      <c r="K1194" s="85">
        <f t="shared" si="22"/>
        <v>37.038908880173587</v>
      </c>
      <c r="L1194" s="68" t="str">
        <f>VLOOKUP(O1194,[6]Consolidado!$B:$E,2,FALSE)</f>
        <v>Granite Work</v>
      </c>
      <c r="M1194" s="69" t="str">
        <f>VLOOKUP(O1194,[6]Consolidado!$B:$E,3,FALSE)</f>
        <v>Work Desk Prototype</v>
      </c>
      <c r="N1194" s="70" t="str">
        <f>VLOOKUP(O1194,[6]Consolidado!$B:$H,7,FALSE)</f>
        <v>Marzo</v>
      </c>
      <c r="O1194" s="110">
        <v>180</v>
      </c>
    </row>
    <row r="1195" spans="1:15" s="71" customFormat="1" ht="16.5" customHeight="1" outlineLevel="1" x14ac:dyDescent="0.2">
      <c r="A1195" s="60" t="s">
        <v>652</v>
      </c>
      <c r="B1195" s="109">
        <v>42810</v>
      </c>
      <c r="C1195" s="110"/>
      <c r="D1195" s="63" t="str">
        <f>VLOOKUP(O1195,[6]Consolidado!$B:$E,4,FALSE)</f>
        <v>Finalizada</v>
      </c>
      <c r="E1195" s="111" t="s">
        <v>51</v>
      </c>
      <c r="F1195" s="112" t="s">
        <v>449</v>
      </c>
      <c r="G1195" s="113">
        <v>0.5</v>
      </c>
      <c r="H1195" s="107">
        <v>32.826666666666668</v>
      </c>
      <c r="I1195" s="85">
        <f t="shared" si="21"/>
        <v>16.413333333333334</v>
      </c>
      <c r="J1195" s="86">
        <v>29.679600000000001</v>
      </c>
      <c r="K1195" s="85">
        <f t="shared" si="22"/>
        <v>0.55301733626239347</v>
      </c>
      <c r="L1195" s="68" t="str">
        <f>VLOOKUP(O1195,[6]Consolidado!$B:$E,2,FALSE)</f>
        <v>Granite Work</v>
      </c>
      <c r="M1195" s="69" t="str">
        <f>VLOOKUP(O1195,[6]Consolidado!$B:$E,3,FALSE)</f>
        <v>Work Desk Prototype</v>
      </c>
      <c r="N1195" s="70" t="str">
        <f>VLOOKUP(O1195,[6]Consolidado!$B:$H,7,FALSE)</f>
        <v>Marzo</v>
      </c>
      <c r="O1195" s="110">
        <v>180</v>
      </c>
    </row>
    <row r="1196" spans="1:15" s="71" customFormat="1" ht="16.5" customHeight="1" outlineLevel="1" x14ac:dyDescent="0.2">
      <c r="A1196" s="60" t="s">
        <v>652</v>
      </c>
      <c r="B1196" s="109">
        <v>42810</v>
      </c>
      <c r="C1196" s="110"/>
      <c r="D1196" s="63" t="str">
        <f>VLOOKUP(O1196,[6]Consolidado!$B:$E,4,FALSE)</f>
        <v>Finalizada</v>
      </c>
      <c r="E1196" s="111" t="s">
        <v>51</v>
      </c>
      <c r="F1196" s="112" t="s">
        <v>607</v>
      </c>
      <c r="G1196" s="113">
        <v>0.52</v>
      </c>
      <c r="H1196" s="107">
        <v>23.206666666666667</v>
      </c>
      <c r="I1196" s="85">
        <f t="shared" si="21"/>
        <v>12.067466666666668</v>
      </c>
      <c r="J1196" s="86">
        <v>29.679600000000001</v>
      </c>
      <c r="K1196" s="85">
        <f t="shared" si="22"/>
        <v>0.40659128379987158</v>
      </c>
      <c r="L1196" s="68" t="str">
        <f>VLOOKUP(O1196,[6]Consolidado!$B:$E,2,FALSE)</f>
        <v>Granite Work</v>
      </c>
      <c r="M1196" s="69" t="str">
        <f>VLOOKUP(O1196,[6]Consolidado!$B:$E,3,FALSE)</f>
        <v>Work Desk Prototype</v>
      </c>
      <c r="N1196" s="70" t="str">
        <f>VLOOKUP(O1196,[6]Consolidado!$B:$H,7,FALSE)</f>
        <v>Marzo</v>
      </c>
      <c r="O1196" s="110">
        <v>180</v>
      </c>
    </row>
    <row r="1197" spans="1:15" s="71" customFormat="1" ht="16.5" customHeight="1" outlineLevel="1" x14ac:dyDescent="0.2">
      <c r="A1197" s="60" t="s">
        <v>652</v>
      </c>
      <c r="B1197" s="109">
        <v>42810</v>
      </c>
      <c r="C1197" s="110"/>
      <c r="D1197" s="63" t="str">
        <f>VLOOKUP(O1197,[6]Consolidado!$B:$E,4,FALSE)</f>
        <v>Finalizada</v>
      </c>
      <c r="E1197" s="111" t="s">
        <v>40</v>
      </c>
      <c r="F1197" s="112" t="s">
        <v>52</v>
      </c>
      <c r="G1197" s="113">
        <v>4</v>
      </c>
      <c r="H1197" s="107">
        <v>0.41681967213114762</v>
      </c>
      <c r="I1197" s="85">
        <f t="shared" si="21"/>
        <v>1.6672786885245905</v>
      </c>
      <c r="J1197" s="86">
        <v>29.679600000000001</v>
      </c>
      <c r="K1197" s="85">
        <f t="shared" si="22"/>
        <v>5.6175915056961359E-2</v>
      </c>
      <c r="L1197" s="68" t="str">
        <f>VLOOKUP(O1197,[6]Consolidado!$B:$E,2,FALSE)</f>
        <v>Granite Work</v>
      </c>
      <c r="M1197" s="69" t="str">
        <f>VLOOKUP(O1197,[6]Consolidado!$B:$E,3,FALSE)</f>
        <v>Work Desk Prototype</v>
      </c>
      <c r="N1197" s="70" t="str">
        <f>VLOOKUP(O1197,[6]Consolidado!$B:$H,7,FALSE)</f>
        <v>Marzo</v>
      </c>
      <c r="O1197" s="110">
        <v>180</v>
      </c>
    </row>
    <row r="1198" spans="1:15" s="71" customFormat="1" ht="16.5" customHeight="1" outlineLevel="1" x14ac:dyDescent="0.2">
      <c r="A1198" s="60" t="s">
        <v>652</v>
      </c>
      <c r="B1198" s="109">
        <v>42810</v>
      </c>
      <c r="C1198" s="110"/>
      <c r="D1198" s="63" t="str">
        <f>VLOOKUP(O1198,[6]Consolidado!$B:$E,4,FALSE)</f>
        <v>Finalizada</v>
      </c>
      <c r="E1198" s="111" t="s">
        <v>40</v>
      </c>
      <c r="F1198" s="112" t="s">
        <v>107</v>
      </c>
      <c r="G1198" s="113">
        <v>70</v>
      </c>
      <c r="H1198" s="107">
        <v>0.21613590382408612</v>
      </c>
      <c r="I1198" s="85">
        <f t="shared" si="21"/>
        <v>15.129513267686029</v>
      </c>
      <c r="J1198" s="86">
        <v>29.679600000000001</v>
      </c>
      <c r="K1198" s="85">
        <f t="shared" si="22"/>
        <v>0.50976136025034124</v>
      </c>
      <c r="L1198" s="68" t="str">
        <f>VLOOKUP(O1198,[6]Consolidado!$B:$E,2,FALSE)</f>
        <v>Maderas Collective</v>
      </c>
      <c r="M1198" s="69" t="str">
        <f>VLOOKUP(O1198,[6]Consolidado!$B:$E,3,FALSE)</f>
        <v>Elaboración caja para motosierra</v>
      </c>
      <c r="N1198" s="70" t="str">
        <f>VLOOKUP(O1198,[6]Consolidado!$B:$H,7,FALSE)</f>
        <v>Marzo</v>
      </c>
      <c r="O1198" s="110">
        <v>188</v>
      </c>
    </row>
    <row r="1199" spans="1:15" s="71" customFormat="1" ht="16.5" customHeight="1" outlineLevel="1" x14ac:dyDescent="0.2">
      <c r="A1199" s="60" t="s">
        <v>652</v>
      </c>
      <c r="B1199" s="109">
        <v>42810</v>
      </c>
      <c r="C1199" s="110"/>
      <c r="D1199" s="63" t="str">
        <f>VLOOKUP(O1199,[6]Consolidado!$B:$E,4,FALSE)</f>
        <v>En Proceso</v>
      </c>
      <c r="E1199" s="111" t="s">
        <v>51</v>
      </c>
      <c r="F1199" s="112" t="s">
        <v>595</v>
      </c>
      <c r="G1199" s="113">
        <v>6</v>
      </c>
      <c r="H1199" s="107">
        <v>104.49999999999996</v>
      </c>
      <c r="I1199" s="85">
        <f t="shared" si="21"/>
        <v>626.99999999999977</v>
      </c>
      <c r="J1199" s="86">
        <v>29.679600000000001</v>
      </c>
      <c r="K1199" s="85">
        <f t="shared" si="22"/>
        <v>21.125621639105642</v>
      </c>
      <c r="L1199" s="68" t="str">
        <f>VLOOKUP(O1199,[6]Consolidado!$B:$E,2,FALSE)</f>
        <v>David Berruto-New Line</v>
      </c>
      <c r="M1199" s="69" t="str">
        <f>VLOOKUP(O1199,[6]Consolidado!$B:$E,3,FALSE)</f>
        <v>Dining table #3</v>
      </c>
      <c r="N1199" s="70">
        <f>VLOOKUP(O1199,[6]Consolidado!$B:$H,7,FALSE)</f>
        <v>0</v>
      </c>
      <c r="O1199" s="110">
        <v>159</v>
      </c>
    </row>
    <row r="1200" spans="1:15" s="71" customFormat="1" ht="16.5" customHeight="1" outlineLevel="1" x14ac:dyDescent="0.2">
      <c r="A1200" s="60" t="s">
        <v>652</v>
      </c>
      <c r="B1200" s="109">
        <v>42810</v>
      </c>
      <c r="C1200" s="110"/>
      <c r="D1200" s="63" t="str">
        <f>VLOOKUP(O1200,[6]Consolidado!$B:$E,4,FALSE)</f>
        <v>En Proceso</v>
      </c>
      <c r="E1200" s="111" t="s">
        <v>51</v>
      </c>
      <c r="F1200" s="112" t="s">
        <v>168</v>
      </c>
      <c r="G1200" s="113">
        <v>2.38</v>
      </c>
      <c r="H1200" s="107">
        <v>92.046424276028276</v>
      </c>
      <c r="I1200" s="85">
        <f t="shared" si="21"/>
        <v>219.07048977694728</v>
      </c>
      <c r="J1200" s="86">
        <v>29.679600000000001</v>
      </c>
      <c r="K1200" s="85">
        <f t="shared" si="22"/>
        <v>7.3811806687740829</v>
      </c>
      <c r="L1200" s="68" t="str">
        <f>VLOOKUP(O1200,[6]Consolidado!$B:$E,2,FALSE)</f>
        <v>David Berruto-New Line</v>
      </c>
      <c r="M1200" s="69" t="str">
        <f>VLOOKUP(O1200,[6]Consolidado!$B:$E,3,FALSE)</f>
        <v>Dining table #3</v>
      </c>
      <c r="N1200" s="70">
        <f>VLOOKUP(O1200,[6]Consolidado!$B:$H,7,FALSE)</f>
        <v>0</v>
      </c>
      <c r="O1200" s="110">
        <v>159</v>
      </c>
    </row>
    <row r="1201" spans="1:15" s="71" customFormat="1" ht="16.5" customHeight="1" outlineLevel="1" x14ac:dyDescent="0.2">
      <c r="A1201" s="60" t="s">
        <v>652</v>
      </c>
      <c r="B1201" s="109">
        <v>42810</v>
      </c>
      <c r="C1201" s="110"/>
      <c r="D1201" s="63" t="str">
        <f>VLOOKUP(O1201,[6]Consolidado!$B:$E,4,FALSE)</f>
        <v>En Proceso</v>
      </c>
      <c r="E1201" s="111" t="s">
        <v>78</v>
      </c>
      <c r="F1201" s="112" t="s">
        <v>658</v>
      </c>
      <c r="G1201" s="113">
        <v>2</v>
      </c>
      <c r="H1201" s="107">
        <v>5.6965000000000003</v>
      </c>
      <c r="I1201" s="85">
        <f t="shared" si="21"/>
        <v>11.393000000000001</v>
      </c>
      <c r="J1201" s="86">
        <v>29.679600000000001</v>
      </c>
      <c r="K1201" s="85">
        <f t="shared" si="22"/>
        <v>0.38386635938489738</v>
      </c>
      <c r="L1201" s="68" t="str">
        <f>VLOOKUP(O1201,[6]Consolidado!$B:$E,2,FALSE)</f>
        <v>David Berruto-New Line</v>
      </c>
      <c r="M1201" s="69" t="str">
        <f>VLOOKUP(O1201,[6]Consolidado!$B:$E,3,FALSE)</f>
        <v>Dining table #3</v>
      </c>
      <c r="N1201" s="70">
        <f>VLOOKUP(O1201,[6]Consolidado!$B:$H,7,FALSE)</f>
        <v>0</v>
      </c>
      <c r="O1201" s="110">
        <v>159</v>
      </c>
    </row>
    <row r="1202" spans="1:15" s="71" customFormat="1" ht="16.5" customHeight="1" outlineLevel="1" x14ac:dyDescent="0.2">
      <c r="A1202" s="60" t="s">
        <v>652</v>
      </c>
      <c r="B1202" s="109">
        <v>42810</v>
      </c>
      <c r="C1202" s="110"/>
      <c r="D1202" s="63" t="str">
        <f>VLOOKUP(O1202,[6]Consolidado!$B:$E,4,FALSE)</f>
        <v>En Proceso</v>
      </c>
      <c r="E1202" s="111" t="s">
        <v>78</v>
      </c>
      <c r="F1202" s="112" t="s">
        <v>611</v>
      </c>
      <c r="G1202" s="113">
        <v>2</v>
      </c>
      <c r="H1202" s="107">
        <v>12.13475</v>
      </c>
      <c r="I1202" s="85">
        <f t="shared" si="21"/>
        <v>24.269500000000001</v>
      </c>
      <c r="J1202" s="86">
        <v>29.679600000000001</v>
      </c>
      <c r="K1202" s="85">
        <f t="shared" si="22"/>
        <v>0.81771654604509492</v>
      </c>
      <c r="L1202" s="68" t="str">
        <f>VLOOKUP(O1202,[6]Consolidado!$B:$E,2,FALSE)</f>
        <v>David Berruto-New Line</v>
      </c>
      <c r="M1202" s="69" t="str">
        <f>VLOOKUP(O1202,[6]Consolidado!$B:$E,3,FALSE)</f>
        <v>Dining table #3</v>
      </c>
      <c r="N1202" s="70">
        <f>VLOOKUP(O1202,[6]Consolidado!$B:$H,7,FALSE)</f>
        <v>0</v>
      </c>
      <c r="O1202" s="110">
        <v>159</v>
      </c>
    </row>
    <row r="1203" spans="1:15" s="71" customFormat="1" ht="16.5" customHeight="1" outlineLevel="1" x14ac:dyDescent="0.2">
      <c r="A1203" s="60" t="s">
        <v>652</v>
      </c>
      <c r="B1203" s="109">
        <v>42810</v>
      </c>
      <c r="C1203" s="110"/>
      <c r="D1203" s="63" t="str">
        <f>VLOOKUP(O1203,[6]Consolidado!$B:$E,4,FALSE)</f>
        <v>Finalizada</v>
      </c>
      <c r="E1203" s="111" t="s">
        <v>78</v>
      </c>
      <c r="F1203" s="112" t="s">
        <v>352</v>
      </c>
      <c r="G1203" s="113">
        <v>32</v>
      </c>
      <c r="H1203" s="107">
        <v>1.8496662205147865</v>
      </c>
      <c r="I1203" s="85">
        <f t="shared" si="21"/>
        <v>59.189319056473167</v>
      </c>
      <c r="J1203" s="86">
        <v>29.679600000000001</v>
      </c>
      <c r="K1203" s="85">
        <f t="shared" si="22"/>
        <v>1.9942761713929151</v>
      </c>
      <c r="L1203" s="68" t="str">
        <f>VLOOKUP(O1203,[6]Consolidado!$B:$E,2,FALSE)</f>
        <v xml:space="preserve">Damien Wood </v>
      </c>
      <c r="M1203" s="69" t="str">
        <f>VLOOKUP(O1203,[6]Consolidado!$B:$E,3,FALSE)</f>
        <v>Night Table</v>
      </c>
      <c r="N1203" s="70" t="str">
        <f>VLOOKUP(O1203,[6]Consolidado!$B:$H,7,FALSE)</f>
        <v>Abril</v>
      </c>
      <c r="O1203" s="110">
        <v>139</v>
      </c>
    </row>
    <row r="1204" spans="1:15" s="71" customFormat="1" ht="16.5" customHeight="1" outlineLevel="1" x14ac:dyDescent="0.2">
      <c r="A1204" s="60" t="s">
        <v>652</v>
      </c>
      <c r="B1204" s="109">
        <v>42810</v>
      </c>
      <c r="C1204" s="110"/>
      <c r="D1204" s="63" t="str">
        <f>VLOOKUP(O1204,[6]Consolidado!$B:$E,4,FALSE)</f>
        <v>Finalizada</v>
      </c>
      <c r="E1204" s="111" t="s">
        <v>33</v>
      </c>
      <c r="F1204" s="112" t="s">
        <v>34</v>
      </c>
      <c r="G1204" s="113">
        <v>2</v>
      </c>
      <c r="H1204" s="107">
        <v>40.0505</v>
      </c>
      <c r="I1204" s="85">
        <f t="shared" si="21"/>
        <v>80.100999999999999</v>
      </c>
      <c r="J1204" s="86">
        <v>29.679600000000001</v>
      </c>
      <c r="K1204" s="85">
        <f t="shared" si="22"/>
        <v>2.6988571274545476</v>
      </c>
      <c r="L1204" s="68" t="str">
        <f>VLOOKUP(O1204,[6]Consolidado!$B:$E,2,FALSE)</f>
        <v xml:space="preserve">Damien Wood </v>
      </c>
      <c r="M1204" s="69" t="str">
        <f>VLOOKUP(O1204,[6]Consolidado!$B:$E,3,FALSE)</f>
        <v>Night Table</v>
      </c>
      <c r="N1204" s="70" t="str">
        <f>VLOOKUP(O1204,[6]Consolidado!$B:$H,7,FALSE)</f>
        <v>Abril</v>
      </c>
      <c r="O1204" s="110">
        <v>139</v>
      </c>
    </row>
    <row r="1205" spans="1:15" s="71" customFormat="1" ht="16.5" customHeight="1" outlineLevel="1" x14ac:dyDescent="0.2">
      <c r="A1205" s="60" t="s">
        <v>652</v>
      </c>
      <c r="B1205" s="109">
        <v>42810</v>
      </c>
      <c r="C1205" s="110"/>
      <c r="D1205" s="63" t="str">
        <f>VLOOKUP(O1205,[6]Consolidado!$B:$E,4,FALSE)</f>
        <v>Finalizada</v>
      </c>
      <c r="E1205" s="111" t="s">
        <v>33</v>
      </c>
      <c r="F1205" s="112" t="s">
        <v>32</v>
      </c>
      <c r="G1205" s="113">
        <v>10</v>
      </c>
      <c r="H1205" s="107">
        <v>29.551044759477538</v>
      </c>
      <c r="I1205" s="85">
        <f t="shared" si="21"/>
        <v>295.51044759477537</v>
      </c>
      <c r="J1205" s="86">
        <v>29.679600000000001</v>
      </c>
      <c r="K1205" s="85">
        <f t="shared" si="22"/>
        <v>9.9566856559648844</v>
      </c>
      <c r="L1205" s="68" t="str">
        <f>VLOOKUP(O1205,[6]Consolidado!$B:$E,2,FALSE)</f>
        <v xml:space="preserve">Damien Wood </v>
      </c>
      <c r="M1205" s="69" t="str">
        <f>VLOOKUP(O1205,[6]Consolidado!$B:$E,3,FALSE)</f>
        <v>Night Table</v>
      </c>
      <c r="N1205" s="70" t="str">
        <f>VLOOKUP(O1205,[6]Consolidado!$B:$H,7,FALSE)</f>
        <v>Abril</v>
      </c>
      <c r="O1205" s="110">
        <v>139</v>
      </c>
    </row>
    <row r="1206" spans="1:15" s="71" customFormat="1" ht="16.5" customHeight="1" outlineLevel="1" x14ac:dyDescent="0.2">
      <c r="A1206" s="60" t="s">
        <v>652</v>
      </c>
      <c r="B1206" s="109">
        <v>42810</v>
      </c>
      <c r="C1206" s="110"/>
      <c r="D1206" s="63" t="str">
        <f>VLOOKUP(O1206,[6]Consolidado!$B:$E,4,FALSE)</f>
        <v>Finalizada</v>
      </c>
      <c r="E1206" s="111" t="s">
        <v>40</v>
      </c>
      <c r="F1206" s="112" t="s">
        <v>124</v>
      </c>
      <c r="G1206" s="113">
        <v>20</v>
      </c>
      <c r="H1206" s="107">
        <v>0.14420420170837045</v>
      </c>
      <c r="I1206" s="85">
        <f t="shared" si="21"/>
        <v>2.884084034167409</v>
      </c>
      <c r="J1206" s="86">
        <v>29.679600000000001</v>
      </c>
      <c r="K1206" s="85">
        <f t="shared" si="22"/>
        <v>9.7173952282625403E-2</v>
      </c>
      <c r="L1206" s="68" t="str">
        <f>VLOOKUP(O1206,[6]Consolidado!$B:$E,2,FALSE)</f>
        <v>Canoe Wesfield (Phase 1)</v>
      </c>
      <c r="M1206" s="69" t="str">
        <f>VLOOKUP(O1206,[6]Consolidado!$B:$E,3,FALSE)</f>
        <v>CH-118/CH-206</v>
      </c>
      <c r="N1206" s="70" t="str">
        <f>VLOOKUP(O1206,[6]Consolidado!$B:$H,7,FALSE)</f>
        <v>Marzo</v>
      </c>
      <c r="O1206" s="110">
        <v>141</v>
      </c>
    </row>
    <row r="1207" spans="1:15" s="71" customFormat="1" ht="16.5" customHeight="1" outlineLevel="1" x14ac:dyDescent="0.2">
      <c r="A1207" s="60" t="s">
        <v>652</v>
      </c>
      <c r="B1207" s="109">
        <v>42811</v>
      </c>
      <c r="C1207" s="110"/>
      <c r="D1207" s="63" t="str">
        <f>VLOOKUP(O1207,[6]Consolidado!$B:$E,4,FALSE)</f>
        <v>En Proceso</v>
      </c>
      <c r="E1207" s="111" t="s">
        <v>40</v>
      </c>
      <c r="F1207" s="112" t="s">
        <v>74</v>
      </c>
      <c r="G1207" s="113">
        <v>20</v>
      </c>
      <c r="H1207" s="107">
        <v>0.79224351785978475</v>
      </c>
      <c r="I1207" s="85">
        <f t="shared" si="21"/>
        <v>15.844870357195695</v>
      </c>
      <c r="J1207" s="86">
        <v>29.679600000000001</v>
      </c>
      <c r="K1207" s="85">
        <f t="shared" si="22"/>
        <v>0.53386401289760288</v>
      </c>
      <c r="L1207" s="68" t="str">
        <f>VLOOKUP(O1207,[6]Consolidado!$B:$E,2,FALSE)</f>
        <v>David Berruto-New Line</v>
      </c>
      <c r="M1207" s="69" t="str">
        <f>VLOOKUP(O1207,[6]Consolidado!$B:$E,3,FALSE)</f>
        <v>Simple Daybed</v>
      </c>
      <c r="N1207" s="70">
        <f>VLOOKUP(O1207,[6]Consolidado!$B:$H,7,FALSE)</f>
        <v>0</v>
      </c>
      <c r="O1207" s="110">
        <v>164</v>
      </c>
    </row>
    <row r="1208" spans="1:15" s="71" customFormat="1" ht="16.5" customHeight="1" outlineLevel="1" x14ac:dyDescent="0.2">
      <c r="A1208" s="60" t="s">
        <v>652</v>
      </c>
      <c r="B1208" s="109">
        <v>42811</v>
      </c>
      <c r="C1208" s="110"/>
      <c r="D1208" s="63" t="str">
        <f>VLOOKUP(O1208,[6]Consolidado!$B:$E,4,FALSE)</f>
        <v>En Proceso</v>
      </c>
      <c r="E1208" s="111" t="s">
        <v>40</v>
      </c>
      <c r="F1208" s="112" t="s">
        <v>74</v>
      </c>
      <c r="G1208" s="113">
        <v>12</v>
      </c>
      <c r="H1208" s="107">
        <v>0.79224351785978475</v>
      </c>
      <c r="I1208" s="85">
        <f t="shared" si="21"/>
        <v>9.5069222143174166</v>
      </c>
      <c r="J1208" s="86">
        <v>29.679600000000001</v>
      </c>
      <c r="K1208" s="85">
        <f t="shared" si="22"/>
        <v>0.32031840773856174</v>
      </c>
      <c r="L1208" s="68" t="str">
        <f>VLOOKUP(O1208,[6]Consolidado!$B:$E,2,FALSE)</f>
        <v>David Berruto-New Line</v>
      </c>
      <c r="M1208" s="69" t="str">
        <f>VLOOKUP(O1208,[6]Consolidado!$B:$E,3,FALSE)</f>
        <v>Simple Daybed</v>
      </c>
      <c r="N1208" s="70">
        <f>VLOOKUP(O1208,[6]Consolidado!$B:$H,7,FALSE)</f>
        <v>0</v>
      </c>
      <c r="O1208" s="110">
        <v>164</v>
      </c>
    </row>
    <row r="1209" spans="1:15" s="71" customFormat="1" ht="16.5" customHeight="1" outlineLevel="1" x14ac:dyDescent="0.2">
      <c r="A1209" s="60" t="s">
        <v>652</v>
      </c>
      <c r="B1209" s="109">
        <v>42811</v>
      </c>
      <c r="C1209" s="110"/>
      <c r="D1209" s="63" t="str">
        <f>VLOOKUP(O1209,[6]Consolidado!$B:$E,4,FALSE)</f>
        <v>En Proceso</v>
      </c>
      <c r="E1209" s="111" t="s">
        <v>40</v>
      </c>
      <c r="F1209" s="112" t="s">
        <v>39</v>
      </c>
      <c r="G1209" s="113">
        <v>40</v>
      </c>
      <c r="H1209" s="107">
        <v>0.76616570948256046</v>
      </c>
      <c r="I1209" s="85">
        <f t="shared" si="21"/>
        <v>30.64662837930242</v>
      </c>
      <c r="J1209" s="86">
        <v>29.679600000000001</v>
      </c>
      <c r="K1209" s="85">
        <f t="shared" si="22"/>
        <v>1.032582257823637</v>
      </c>
      <c r="L1209" s="68" t="str">
        <f>VLOOKUP(O1209,[6]Consolidado!$B:$E,2,FALSE)</f>
        <v>David Berruto-New Line</v>
      </c>
      <c r="M1209" s="69" t="str">
        <f>VLOOKUP(O1209,[6]Consolidado!$B:$E,3,FALSE)</f>
        <v>Simple Daybed</v>
      </c>
      <c r="N1209" s="70">
        <f>VLOOKUP(O1209,[6]Consolidado!$B:$H,7,FALSE)</f>
        <v>0</v>
      </c>
      <c r="O1209" s="110">
        <v>164</v>
      </c>
    </row>
    <row r="1210" spans="1:15" s="71" customFormat="1" ht="16.5" customHeight="1" outlineLevel="1" x14ac:dyDescent="0.2">
      <c r="A1210" s="60" t="s">
        <v>652</v>
      </c>
      <c r="B1210" s="109">
        <v>42811</v>
      </c>
      <c r="C1210" s="110"/>
      <c r="D1210" s="63" t="str">
        <f>VLOOKUP(O1210,[6]Consolidado!$B:$E,4,FALSE)</f>
        <v>En Proceso</v>
      </c>
      <c r="E1210" s="111" t="s">
        <v>40</v>
      </c>
      <c r="F1210" s="112" t="s">
        <v>85</v>
      </c>
      <c r="G1210" s="113">
        <v>30</v>
      </c>
      <c r="H1210" s="107">
        <v>0.5542208782882353</v>
      </c>
      <c r="I1210" s="85">
        <f t="shared" si="21"/>
        <v>16.626626348647058</v>
      </c>
      <c r="J1210" s="86">
        <v>29.679600000000001</v>
      </c>
      <c r="K1210" s="85">
        <f t="shared" si="22"/>
        <v>0.56020385546459717</v>
      </c>
      <c r="L1210" s="68" t="str">
        <f>VLOOKUP(O1210,[6]Consolidado!$B:$E,2,FALSE)</f>
        <v>David Berruto-New Line</v>
      </c>
      <c r="M1210" s="69" t="str">
        <f>VLOOKUP(O1210,[6]Consolidado!$B:$E,3,FALSE)</f>
        <v>Simple Daybed</v>
      </c>
      <c r="N1210" s="70">
        <f>VLOOKUP(O1210,[6]Consolidado!$B:$H,7,FALSE)</f>
        <v>0</v>
      </c>
      <c r="O1210" s="110">
        <v>164</v>
      </c>
    </row>
    <row r="1211" spans="1:15" s="71" customFormat="1" ht="16.5" customHeight="1" outlineLevel="1" x14ac:dyDescent="0.2">
      <c r="A1211" s="60" t="s">
        <v>652</v>
      </c>
      <c r="B1211" s="109">
        <v>42811</v>
      </c>
      <c r="C1211" s="110"/>
      <c r="D1211" s="63" t="str">
        <f>VLOOKUP(O1211,[6]Consolidado!$B:$E,4,FALSE)</f>
        <v>En Proceso</v>
      </c>
      <c r="E1211" s="111" t="s">
        <v>40</v>
      </c>
      <c r="F1211" s="112" t="s">
        <v>85</v>
      </c>
      <c r="G1211" s="113">
        <v>12</v>
      </c>
      <c r="H1211" s="107">
        <v>0.5542208782882353</v>
      </c>
      <c r="I1211" s="85">
        <f t="shared" si="21"/>
        <v>6.6506505394588231</v>
      </c>
      <c r="J1211" s="86">
        <v>29.679600000000001</v>
      </c>
      <c r="K1211" s="85">
        <f t="shared" si="22"/>
        <v>0.22408154218583887</v>
      </c>
      <c r="L1211" s="68" t="str">
        <f>VLOOKUP(O1211,[6]Consolidado!$B:$E,2,FALSE)</f>
        <v>David Berruto-New Line</v>
      </c>
      <c r="M1211" s="69" t="str">
        <f>VLOOKUP(O1211,[6]Consolidado!$B:$E,3,FALSE)</f>
        <v>Simple Daybed</v>
      </c>
      <c r="N1211" s="70">
        <f>VLOOKUP(O1211,[6]Consolidado!$B:$H,7,FALSE)</f>
        <v>0</v>
      </c>
      <c r="O1211" s="110">
        <v>164</v>
      </c>
    </row>
    <row r="1212" spans="1:15" s="71" customFormat="1" ht="16.5" customHeight="1" outlineLevel="1" x14ac:dyDescent="0.2">
      <c r="A1212" s="60" t="s">
        <v>652</v>
      </c>
      <c r="B1212" s="109">
        <v>42814</v>
      </c>
      <c r="C1212" s="110"/>
      <c r="D1212" s="63" t="str">
        <f>VLOOKUP(O1212,[6]Consolidado!$B:$E,4,FALSE)</f>
        <v>Finalizada</v>
      </c>
      <c r="E1212" s="111" t="s">
        <v>78</v>
      </c>
      <c r="F1212" s="112" t="s">
        <v>145</v>
      </c>
      <c r="G1212" s="113">
        <v>8</v>
      </c>
      <c r="H1212" s="107">
        <v>8.3384478021978019</v>
      </c>
      <c r="I1212" s="85">
        <f t="shared" si="21"/>
        <v>66.707582417582415</v>
      </c>
      <c r="J1212" s="86">
        <v>29.679600000000001</v>
      </c>
      <c r="K1212" s="85">
        <f t="shared" si="22"/>
        <v>2.2475903454757615</v>
      </c>
      <c r="L1212" s="68" t="str">
        <f>VLOOKUP(O1212,[6]Consolidado!$B:$E,2,FALSE)</f>
        <v>Granite Work</v>
      </c>
      <c r="M1212" s="69" t="str">
        <f>VLOOKUP(O1212,[6]Consolidado!$B:$E,3,FALSE)</f>
        <v>Work Desk Prototype</v>
      </c>
      <c r="N1212" s="70" t="str">
        <f>VLOOKUP(O1212,[6]Consolidado!$B:$H,7,FALSE)</f>
        <v>Marzo</v>
      </c>
      <c r="O1212" s="110">
        <v>180</v>
      </c>
    </row>
    <row r="1213" spans="1:15" s="71" customFormat="1" ht="16.5" customHeight="1" outlineLevel="1" x14ac:dyDescent="0.2">
      <c r="A1213" s="60" t="s">
        <v>652</v>
      </c>
      <c r="B1213" s="109">
        <v>42814</v>
      </c>
      <c r="C1213" s="110"/>
      <c r="D1213" s="63" t="str">
        <f>VLOOKUP(O1213,[6]Consolidado!$B:$E,4,FALSE)</f>
        <v>Finalizada</v>
      </c>
      <c r="E1213" s="111" t="s">
        <v>78</v>
      </c>
      <c r="F1213" s="112" t="s">
        <v>146</v>
      </c>
      <c r="G1213" s="113">
        <v>8</v>
      </c>
      <c r="H1213" s="107">
        <v>9.6840267079999993</v>
      </c>
      <c r="I1213" s="85">
        <f t="shared" si="21"/>
        <v>77.472213663999995</v>
      </c>
      <c r="J1213" s="86">
        <v>29.679600000000001</v>
      </c>
      <c r="K1213" s="85">
        <f t="shared" si="22"/>
        <v>2.6102849655655733</v>
      </c>
      <c r="L1213" s="68" t="str">
        <f>VLOOKUP(O1213,[6]Consolidado!$B:$E,2,FALSE)</f>
        <v>Granite Work</v>
      </c>
      <c r="M1213" s="69" t="str">
        <f>VLOOKUP(O1213,[6]Consolidado!$B:$E,3,FALSE)</f>
        <v>Work Desk Prototype</v>
      </c>
      <c r="N1213" s="70" t="str">
        <f>VLOOKUP(O1213,[6]Consolidado!$B:$H,7,FALSE)</f>
        <v>Marzo</v>
      </c>
      <c r="O1213" s="110">
        <v>180</v>
      </c>
    </row>
    <row r="1214" spans="1:15" s="71" customFormat="1" ht="16.5" customHeight="1" outlineLevel="1" x14ac:dyDescent="0.2">
      <c r="A1214" s="60" t="s">
        <v>652</v>
      </c>
      <c r="B1214" s="109">
        <v>42814</v>
      </c>
      <c r="C1214" s="110"/>
      <c r="D1214" s="63" t="str">
        <f>VLOOKUP(O1214,[6]Consolidado!$B:$E,4,FALSE)</f>
        <v>En Proceso</v>
      </c>
      <c r="E1214" s="111" t="s">
        <v>28</v>
      </c>
      <c r="F1214" s="112" t="s">
        <v>123</v>
      </c>
      <c r="G1214" s="113">
        <v>1</v>
      </c>
      <c r="H1214" s="107">
        <v>627.47967676767666</v>
      </c>
      <c r="I1214" s="85">
        <f t="shared" si="21"/>
        <v>627.47967676767666</v>
      </c>
      <c r="J1214" s="86">
        <v>29.679600000000001</v>
      </c>
      <c r="K1214" s="85">
        <f t="shared" si="22"/>
        <v>21.141783473081734</v>
      </c>
      <c r="L1214" s="68" t="str">
        <f>VLOOKUP(O1214,[6]Consolidado!$B:$E,2,FALSE)</f>
        <v>David Berruto-New Line</v>
      </c>
      <c r="M1214" s="69" t="str">
        <f>VLOOKUP(O1214,[6]Consolidado!$B:$E,3,FALSE)</f>
        <v>Coffee Table</v>
      </c>
      <c r="N1214" s="70">
        <f>VLOOKUP(O1214,[6]Consolidado!$B:$H,7,FALSE)</f>
        <v>0</v>
      </c>
      <c r="O1214" s="110">
        <v>168</v>
      </c>
    </row>
    <row r="1215" spans="1:15" s="71" customFormat="1" ht="16.5" customHeight="1" outlineLevel="1" x14ac:dyDescent="0.2">
      <c r="A1215" s="60" t="s">
        <v>652</v>
      </c>
      <c r="B1215" s="109">
        <v>42814</v>
      </c>
      <c r="C1215" s="110"/>
      <c r="D1215" s="63" t="str">
        <f>VLOOKUP(O1215,[6]Consolidado!$B:$E,4,FALSE)</f>
        <v>En Proceso</v>
      </c>
      <c r="E1215" s="111" t="s">
        <v>40</v>
      </c>
      <c r="F1215" s="112" t="s">
        <v>74</v>
      </c>
      <c r="G1215" s="113">
        <v>12</v>
      </c>
      <c r="H1215" s="107">
        <v>0.79224351785978475</v>
      </c>
      <c r="I1215" s="85">
        <f t="shared" si="21"/>
        <v>9.5069222143174166</v>
      </c>
      <c r="J1215" s="86">
        <v>29.679600000000001</v>
      </c>
      <c r="K1215" s="85">
        <f t="shared" si="22"/>
        <v>0.32031840773856174</v>
      </c>
      <c r="L1215" s="68" t="str">
        <f>VLOOKUP(O1215,[6]Consolidado!$B:$E,2,FALSE)</f>
        <v>David Berruto-New Line</v>
      </c>
      <c r="M1215" s="69" t="str">
        <f>VLOOKUP(O1215,[6]Consolidado!$B:$E,3,FALSE)</f>
        <v>Simple Daybed</v>
      </c>
      <c r="N1215" s="70">
        <f>VLOOKUP(O1215,[6]Consolidado!$B:$H,7,FALSE)</f>
        <v>0</v>
      </c>
      <c r="O1215" s="110">
        <v>164</v>
      </c>
    </row>
    <row r="1216" spans="1:15" s="71" customFormat="1" ht="16.5" customHeight="1" outlineLevel="1" x14ac:dyDescent="0.2">
      <c r="A1216" s="60" t="s">
        <v>652</v>
      </c>
      <c r="B1216" s="109">
        <v>42814</v>
      </c>
      <c r="C1216" s="110"/>
      <c r="D1216" s="63" t="str">
        <f>VLOOKUP(O1216,[6]Consolidado!$B:$E,4,FALSE)</f>
        <v>En Proceso</v>
      </c>
      <c r="E1216" s="111" t="s">
        <v>40</v>
      </c>
      <c r="F1216" s="112" t="s">
        <v>39</v>
      </c>
      <c r="G1216" s="113">
        <v>40</v>
      </c>
      <c r="H1216" s="107">
        <v>0.76616570948256046</v>
      </c>
      <c r="I1216" s="85">
        <f t="shared" si="21"/>
        <v>30.64662837930242</v>
      </c>
      <c r="J1216" s="86">
        <v>29.679600000000001</v>
      </c>
      <c r="K1216" s="85">
        <f t="shared" si="22"/>
        <v>1.032582257823637</v>
      </c>
      <c r="L1216" s="68" t="str">
        <f>VLOOKUP(O1216,[6]Consolidado!$B:$E,2,FALSE)</f>
        <v>David Berruto-New Line</v>
      </c>
      <c r="M1216" s="69" t="str">
        <f>VLOOKUP(O1216,[6]Consolidado!$B:$E,3,FALSE)</f>
        <v>Simple Daybed</v>
      </c>
      <c r="N1216" s="70">
        <f>VLOOKUP(O1216,[6]Consolidado!$B:$H,7,FALSE)</f>
        <v>0</v>
      </c>
      <c r="O1216" s="110">
        <v>164</v>
      </c>
    </row>
    <row r="1217" spans="1:15" s="71" customFormat="1" ht="16.5" customHeight="1" outlineLevel="1" x14ac:dyDescent="0.2">
      <c r="A1217" s="60" t="s">
        <v>652</v>
      </c>
      <c r="B1217" s="109">
        <v>42814</v>
      </c>
      <c r="C1217" s="110"/>
      <c r="D1217" s="63" t="str">
        <f>VLOOKUP(O1217,[6]Consolidado!$B:$E,4,FALSE)</f>
        <v>En Proceso</v>
      </c>
      <c r="E1217" s="111" t="s">
        <v>40</v>
      </c>
      <c r="F1217" s="112" t="s">
        <v>85</v>
      </c>
      <c r="G1217" s="113">
        <v>30</v>
      </c>
      <c r="H1217" s="107">
        <v>0.5542208782882353</v>
      </c>
      <c r="I1217" s="85">
        <f t="shared" si="21"/>
        <v>16.626626348647058</v>
      </c>
      <c r="J1217" s="86">
        <v>29.679600000000001</v>
      </c>
      <c r="K1217" s="85">
        <f t="shared" si="22"/>
        <v>0.56020385546459717</v>
      </c>
      <c r="L1217" s="68" t="str">
        <f>VLOOKUP(O1217,[6]Consolidado!$B:$E,2,FALSE)</f>
        <v>David Berruto-New Line</v>
      </c>
      <c r="M1217" s="69" t="str">
        <f>VLOOKUP(O1217,[6]Consolidado!$B:$E,3,FALSE)</f>
        <v>Simple Daybed</v>
      </c>
      <c r="N1217" s="70">
        <f>VLOOKUP(O1217,[6]Consolidado!$B:$H,7,FALSE)</f>
        <v>0</v>
      </c>
      <c r="O1217" s="110">
        <v>164</v>
      </c>
    </row>
    <row r="1218" spans="1:15" s="71" customFormat="1" ht="16.5" customHeight="1" outlineLevel="1" x14ac:dyDescent="0.2">
      <c r="A1218" s="60" t="s">
        <v>652</v>
      </c>
      <c r="B1218" s="109">
        <v>42814</v>
      </c>
      <c r="C1218" s="110"/>
      <c r="D1218" s="63" t="str">
        <f>VLOOKUP(O1218,[6]Consolidado!$B:$E,4,FALSE)</f>
        <v>En Proceso</v>
      </c>
      <c r="E1218" s="111" t="s">
        <v>29</v>
      </c>
      <c r="F1218" s="112" t="s">
        <v>445</v>
      </c>
      <c r="G1218" s="113">
        <v>1</v>
      </c>
      <c r="H1218" s="107">
        <v>10.817975616071427</v>
      </c>
      <c r="I1218" s="85">
        <f t="shared" si="21"/>
        <v>10.817975616071427</v>
      </c>
      <c r="J1218" s="86">
        <v>29.679600000000001</v>
      </c>
      <c r="K1218" s="85">
        <f t="shared" si="22"/>
        <v>0.36449196134959455</v>
      </c>
      <c r="L1218" s="68" t="str">
        <f>VLOOKUP(O1218,[6]Consolidado!$B:$E,2,FALSE)</f>
        <v>David Berruto-New Line</v>
      </c>
      <c r="M1218" s="69" t="str">
        <f>VLOOKUP(O1218,[6]Consolidado!$B:$E,3,FALSE)</f>
        <v>Simple Daybed</v>
      </c>
      <c r="N1218" s="70">
        <f>VLOOKUP(O1218,[6]Consolidado!$B:$H,7,FALSE)</f>
        <v>0</v>
      </c>
      <c r="O1218" s="110">
        <v>164</v>
      </c>
    </row>
    <row r="1219" spans="1:15" s="71" customFormat="1" ht="16.5" customHeight="1" outlineLevel="1" x14ac:dyDescent="0.2">
      <c r="A1219" s="60" t="s">
        <v>652</v>
      </c>
      <c r="B1219" s="109">
        <v>42814</v>
      </c>
      <c r="C1219" s="110"/>
      <c r="D1219" s="63" t="str">
        <f>VLOOKUP(O1219,[6]Consolidado!$B:$E,4,FALSE)</f>
        <v>En Proceso</v>
      </c>
      <c r="E1219" s="111" t="s">
        <v>51</v>
      </c>
      <c r="F1219" s="112" t="s">
        <v>205</v>
      </c>
      <c r="G1219" s="113">
        <v>3.69</v>
      </c>
      <c r="H1219" s="107">
        <v>119</v>
      </c>
      <c r="I1219" s="85">
        <f t="shared" si="21"/>
        <v>439.11</v>
      </c>
      <c r="J1219" s="86">
        <v>29.679600000000001</v>
      </c>
      <c r="K1219" s="85">
        <f t="shared" si="22"/>
        <v>14.795010714430115</v>
      </c>
      <c r="L1219" s="68" t="str">
        <f>VLOOKUP(O1219,[6]Consolidado!$B:$E,2,FALSE)</f>
        <v>David Berruto-New Line</v>
      </c>
      <c r="M1219" s="69" t="str">
        <f>VLOOKUP(O1219,[6]Consolidado!$B:$E,3,FALSE)</f>
        <v>Sofa+Armchair</v>
      </c>
      <c r="N1219" s="70">
        <f>VLOOKUP(O1219,[6]Consolidado!$B:$H,7,FALSE)</f>
        <v>0</v>
      </c>
      <c r="O1219" s="110">
        <v>166</v>
      </c>
    </row>
    <row r="1220" spans="1:15" s="71" customFormat="1" ht="16.5" customHeight="1" outlineLevel="1" x14ac:dyDescent="0.2">
      <c r="A1220" s="60" t="s">
        <v>652</v>
      </c>
      <c r="B1220" s="109">
        <v>42814</v>
      </c>
      <c r="C1220" s="110"/>
      <c r="D1220" s="63" t="str">
        <f>VLOOKUP(O1220,[6]Consolidado!$B:$E,4,FALSE)</f>
        <v>En Proceso</v>
      </c>
      <c r="E1220" s="111" t="s">
        <v>51</v>
      </c>
      <c r="F1220" s="112" t="s">
        <v>659</v>
      </c>
      <c r="G1220" s="113">
        <v>1.38</v>
      </c>
      <c r="H1220" s="107">
        <v>106</v>
      </c>
      <c r="I1220" s="85">
        <f t="shared" si="21"/>
        <v>146.28</v>
      </c>
      <c r="J1220" s="86">
        <v>29.679600000000001</v>
      </c>
      <c r="K1220" s="85">
        <f t="shared" si="22"/>
        <v>4.9286378522621597</v>
      </c>
      <c r="L1220" s="68" t="str">
        <f>VLOOKUP(O1220,[6]Consolidado!$B:$E,2,FALSE)</f>
        <v>David Berruto-New Line</v>
      </c>
      <c r="M1220" s="69" t="str">
        <f>VLOOKUP(O1220,[6]Consolidado!$B:$E,3,FALSE)</f>
        <v>Sofa+Armchair</v>
      </c>
      <c r="N1220" s="70">
        <f>VLOOKUP(O1220,[6]Consolidado!$B:$H,7,FALSE)</f>
        <v>0</v>
      </c>
      <c r="O1220" s="110">
        <v>166</v>
      </c>
    </row>
    <row r="1221" spans="1:15" s="71" customFormat="1" ht="16.5" customHeight="1" outlineLevel="1" x14ac:dyDescent="0.2">
      <c r="A1221" s="60" t="s">
        <v>652</v>
      </c>
      <c r="B1221" s="109">
        <v>42814</v>
      </c>
      <c r="C1221" s="110"/>
      <c r="D1221" s="63" t="str">
        <f>VLOOKUP(O1221,[6]Consolidado!$B:$E,4,FALSE)</f>
        <v>En Proceso</v>
      </c>
      <c r="E1221" s="111" t="s">
        <v>51</v>
      </c>
      <c r="F1221" s="112" t="s">
        <v>660</v>
      </c>
      <c r="G1221" s="113">
        <v>1.24</v>
      </c>
      <c r="H1221" s="67">
        <v>0</v>
      </c>
      <c r="I1221" s="85">
        <f t="shared" si="21"/>
        <v>0</v>
      </c>
      <c r="J1221" s="86">
        <v>29.679600000000001</v>
      </c>
      <c r="K1221" s="85">
        <f t="shared" si="22"/>
        <v>0</v>
      </c>
      <c r="L1221" s="68" t="str">
        <f>VLOOKUP(O1221,[6]Consolidado!$B:$E,2,FALSE)</f>
        <v>David Berruto-New Line</v>
      </c>
      <c r="M1221" s="69" t="str">
        <f>VLOOKUP(O1221,[6]Consolidado!$B:$E,3,FALSE)</f>
        <v>Sofa+Armchair</v>
      </c>
      <c r="N1221" s="70">
        <f>VLOOKUP(O1221,[6]Consolidado!$B:$H,7,FALSE)</f>
        <v>0</v>
      </c>
      <c r="O1221" s="110">
        <v>166</v>
      </c>
    </row>
    <row r="1222" spans="1:15" s="71" customFormat="1" ht="16.5" customHeight="1" outlineLevel="1" x14ac:dyDescent="0.2">
      <c r="A1222" s="60" t="s">
        <v>652</v>
      </c>
      <c r="B1222" s="109">
        <v>42814</v>
      </c>
      <c r="C1222" s="110"/>
      <c r="D1222" s="63" t="str">
        <f>VLOOKUP(O1222,[6]Consolidado!$B:$E,4,FALSE)</f>
        <v>En Proceso</v>
      </c>
      <c r="E1222" s="111" t="s">
        <v>25</v>
      </c>
      <c r="F1222" s="112" t="s">
        <v>108</v>
      </c>
      <c r="G1222" s="113">
        <v>1</v>
      </c>
      <c r="H1222" s="107">
        <v>915.61936511369458</v>
      </c>
      <c r="I1222" s="85">
        <f t="shared" si="21"/>
        <v>915.61936511369458</v>
      </c>
      <c r="J1222" s="86">
        <v>29.679600000000001</v>
      </c>
      <c r="K1222" s="85">
        <f t="shared" si="22"/>
        <v>30.850124837049506</v>
      </c>
      <c r="L1222" s="68" t="str">
        <f>VLOOKUP(O1222,[6]Consolidado!$B:$E,2,FALSE)</f>
        <v>Acabado</v>
      </c>
      <c r="M1222" s="69" t="str">
        <f>VLOOKUP(O1222,[6]Consolidado!$B:$E,3,FALSE)</f>
        <v>Material de acabado pendiente de distribuir</v>
      </c>
      <c r="N1222" s="70">
        <f>VLOOKUP(O1222,[6]Consolidado!$B:$H,7,FALSE)</f>
        <v>0</v>
      </c>
      <c r="O1222" s="110" t="s">
        <v>290</v>
      </c>
    </row>
    <row r="1223" spans="1:15" s="71" customFormat="1" ht="16.5" customHeight="1" outlineLevel="1" x14ac:dyDescent="0.2">
      <c r="A1223" s="60" t="s">
        <v>652</v>
      </c>
      <c r="B1223" s="109">
        <v>42814</v>
      </c>
      <c r="C1223" s="110"/>
      <c r="D1223" s="63" t="str">
        <f>VLOOKUP(O1223,[6]Consolidado!$B:$E,4,FALSE)</f>
        <v>En Proceso</v>
      </c>
      <c r="E1223" s="111" t="s">
        <v>25</v>
      </c>
      <c r="F1223" s="112" t="s">
        <v>109</v>
      </c>
      <c r="G1223" s="113">
        <v>1</v>
      </c>
      <c r="H1223" s="107">
        <v>1217.8846185889292</v>
      </c>
      <c r="I1223" s="85">
        <f t="shared" si="21"/>
        <v>1217.8846185889292</v>
      </c>
      <c r="J1223" s="86">
        <v>29.679600000000001</v>
      </c>
      <c r="K1223" s="85">
        <f t="shared" si="22"/>
        <v>41.034401359483589</v>
      </c>
      <c r="L1223" s="68" t="str">
        <f>VLOOKUP(O1223,[6]Consolidado!$B:$E,2,FALSE)</f>
        <v>Acabado</v>
      </c>
      <c r="M1223" s="69" t="str">
        <f>VLOOKUP(O1223,[6]Consolidado!$B:$E,3,FALSE)</f>
        <v>Material de acabado pendiente de distribuir</v>
      </c>
      <c r="N1223" s="70">
        <f>VLOOKUP(O1223,[6]Consolidado!$B:$H,7,FALSE)</f>
        <v>0</v>
      </c>
      <c r="O1223" s="110" t="s">
        <v>290</v>
      </c>
    </row>
    <row r="1224" spans="1:15" s="71" customFormat="1" ht="16.5" customHeight="1" outlineLevel="1" x14ac:dyDescent="0.2">
      <c r="A1224" s="60" t="s">
        <v>652</v>
      </c>
      <c r="B1224" s="109">
        <v>42814</v>
      </c>
      <c r="C1224" s="110"/>
      <c r="D1224" s="63" t="str">
        <f>VLOOKUP(O1224,[6]Consolidado!$B:$E,4,FALSE)</f>
        <v>En Proceso</v>
      </c>
      <c r="E1224" s="111" t="s">
        <v>51</v>
      </c>
      <c r="F1224" s="112" t="s">
        <v>205</v>
      </c>
      <c r="G1224" s="113">
        <v>1.1499999999999999</v>
      </c>
      <c r="H1224" s="107">
        <v>119</v>
      </c>
      <c r="I1224" s="85">
        <f t="shared" si="21"/>
        <v>136.85</v>
      </c>
      <c r="J1224" s="86">
        <v>29.679600000000001</v>
      </c>
      <c r="K1224" s="85">
        <f t="shared" si="22"/>
        <v>4.6109111982641275</v>
      </c>
      <c r="L1224" s="68" t="str">
        <f>VLOOKUP(O1224,[6]Consolidado!$B:$E,2,FALSE)</f>
        <v>David Berruto-New Line</v>
      </c>
      <c r="M1224" s="69" t="str">
        <f>VLOOKUP(O1224,[6]Consolidado!$B:$E,3,FALSE)</f>
        <v>Sofa</v>
      </c>
      <c r="N1224" s="70">
        <f>VLOOKUP(O1224,[6]Consolidado!$B:$H,7,FALSE)</f>
        <v>0</v>
      </c>
      <c r="O1224" s="110">
        <v>165</v>
      </c>
    </row>
    <row r="1225" spans="1:15" s="71" customFormat="1" ht="16.5" customHeight="1" outlineLevel="1" x14ac:dyDescent="0.2">
      <c r="A1225" s="60" t="s">
        <v>652</v>
      </c>
      <c r="B1225" s="109">
        <v>42814</v>
      </c>
      <c r="C1225" s="110"/>
      <c r="D1225" s="63" t="str">
        <f>VLOOKUP(O1225,[6]Consolidado!$B:$E,4,FALSE)</f>
        <v>Finalizada</v>
      </c>
      <c r="E1225" s="111" t="s">
        <v>51</v>
      </c>
      <c r="F1225" s="112" t="s">
        <v>205</v>
      </c>
      <c r="G1225" s="113">
        <v>1.1499999999999999</v>
      </c>
      <c r="H1225" s="107">
        <v>119</v>
      </c>
      <c r="I1225" s="85">
        <f t="shared" si="21"/>
        <v>136.85</v>
      </c>
      <c r="J1225" s="86">
        <v>29.679600000000001</v>
      </c>
      <c r="K1225" s="85">
        <f t="shared" si="22"/>
        <v>4.6109111982641275</v>
      </c>
      <c r="L1225" s="68" t="str">
        <f>VLOOKUP(O1225,[6]Consolidado!$B:$E,2,FALSE)</f>
        <v>David Berruto-New Line</v>
      </c>
      <c r="M1225" s="69" t="str">
        <f>VLOOKUP(O1225,[6]Consolidado!$B:$E,3,FALSE)</f>
        <v>Modular Storage</v>
      </c>
      <c r="N1225" s="70" t="str">
        <f>VLOOKUP(O1225,[6]Consolidado!$B:$H,7,FALSE)</f>
        <v>Noviembre</v>
      </c>
      <c r="O1225" s="110">
        <v>167</v>
      </c>
    </row>
    <row r="1226" spans="1:15" s="71" customFormat="1" ht="16.5" customHeight="1" outlineLevel="1" x14ac:dyDescent="0.2">
      <c r="A1226" s="60" t="s">
        <v>652</v>
      </c>
      <c r="B1226" s="109">
        <v>42815</v>
      </c>
      <c r="C1226" s="110"/>
      <c r="D1226" s="63" t="str">
        <f>VLOOKUP(O1226,[6]Consolidado!$B:$E,4,FALSE)</f>
        <v>Finalizada</v>
      </c>
      <c r="E1226" s="111" t="s">
        <v>78</v>
      </c>
      <c r="F1226" s="112" t="s">
        <v>661</v>
      </c>
      <c r="G1226" s="113">
        <v>3</v>
      </c>
      <c r="H1226" s="107">
        <v>4.4822134387351777</v>
      </c>
      <c r="I1226" s="85">
        <f t="shared" si="21"/>
        <v>13.446640316205533</v>
      </c>
      <c r="J1226" s="86">
        <v>29.679600000000001</v>
      </c>
      <c r="K1226" s="85">
        <f t="shared" si="22"/>
        <v>0.45306002493987563</v>
      </c>
      <c r="L1226" s="68" t="str">
        <f>VLOOKUP(O1226,[6]Consolidado!$B:$E,2,FALSE)</f>
        <v>David Berruto-New Line</v>
      </c>
      <c r="M1226" s="69" t="str">
        <f>VLOOKUP(O1226,[6]Consolidado!$B:$E,3,FALSE)</f>
        <v>Modular Storage</v>
      </c>
      <c r="N1226" s="70" t="str">
        <f>VLOOKUP(O1226,[6]Consolidado!$B:$H,7,FALSE)</f>
        <v>Noviembre</v>
      </c>
      <c r="O1226" s="110">
        <v>167</v>
      </c>
    </row>
    <row r="1227" spans="1:15" s="71" customFormat="1" ht="16.5" customHeight="1" outlineLevel="1" x14ac:dyDescent="0.2">
      <c r="A1227" s="60" t="s">
        <v>652</v>
      </c>
      <c r="B1227" s="109">
        <v>42815</v>
      </c>
      <c r="C1227" s="110"/>
      <c r="D1227" s="63" t="str">
        <f>VLOOKUP(O1227,[6]Consolidado!$B:$E,4,FALSE)</f>
        <v>Finalizada</v>
      </c>
      <c r="E1227" s="111" t="s">
        <v>40</v>
      </c>
      <c r="F1227" s="112" t="s">
        <v>635</v>
      </c>
      <c r="G1227" s="113">
        <v>24</v>
      </c>
      <c r="H1227" s="107">
        <v>0.7029793367983368</v>
      </c>
      <c r="I1227" s="85">
        <f t="shared" si="21"/>
        <v>16.871504083160083</v>
      </c>
      <c r="J1227" s="86">
        <v>29.679600000000001</v>
      </c>
      <c r="K1227" s="85">
        <f t="shared" si="22"/>
        <v>0.56845456418415619</v>
      </c>
      <c r="L1227" s="68" t="str">
        <f>VLOOKUP(O1227,[6]Consolidado!$B:$E,2,FALSE)</f>
        <v>David Berruto-New Line</v>
      </c>
      <c r="M1227" s="69" t="str">
        <f>VLOOKUP(O1227,[6]Consolidado!$B:$E,3,FALSE)</f>
        <v>Modular Storage</v>
      </c>
      <c r="N1227" s="70" t="str">
        <f>VLOOKUP(O1227,[6]Consolidado!$B:$H,7,FALSE)</f>
        <v>Noviembre</v>
      </c>
      <c r="O1227" s="110">
        <v>167</v>
      </c>
    </row>
    <row r="1228" spans="1:15" s="71" customFormat="1" ht="16.5" customHeight="1" outlineLevel="1" x14ac:dyDescent="0.2">
      <c r="A1228" s="60" t="s">
        <v>652</v>
      </c>
      <c r="B1228" s="109">
        <v>42815</v>
      </c>
      <c r="C1228" s="110"/>
      <c r="D1228" s="63" t="str">
        <f>VLOOKUP(O1228,[6]Consolidado!$B:$E,4,FALSE)</f>
        <v>Finalizada</v>
      </c>
      <c r="E1228" s="111" t="s">
        <v>40</v>
      </c>
      <c r="F1228" s="112" t="s">
        <v>74</v>
      </c>
      <c r="G1228" s="113">
        <v>5</v>
      </c>
      <c r="H1228" s="107">
        <v>0.79224351785978475</v>
      </c>
      <c r="I1228" s="85">
        <f t="shared" si="21"/>
        <v>3.9612175892989239</v>
      </c>
      <c r="J1228" s="86">
        <v>29.679600000000001</v>
      </c>
      <c r="K1228" s="85">
        <f t="shared" si="22"/>
        <v>0.13346600322440072</v>
      </c>
      <c r="L1228" s="68" t="str">
        <f>VLOOKUP(O1228,[6]Consolidado!$B:$E,2,FALSE)</f>
        <v>David Berruto-New Line</v>
      </c>
      <c r="M1228" s="69" t="str">
        <f>VLOOKUP(O1228,[6]Consolidado!$B:$E,3,FALSE)</f>
        <v>Modular Storage</v>
      </c>
      <c r="N1228" s="70" t="str">
        <f>VLOOKUP(O1228,[6]Consolidado!$B:$H,7,FALSE)</f>
        <v>Noviembre</v>
      </c>
      <c r="O1228" s="110">
        <v>167</v>
      </c>
    </row>
    <row r="1229" spans="1:15" s="71" customFormat="1" ht="16.5" customHeight="1" outlineLevel="1" x14ac:dyDescent="0.2">
      <c r="A1229" s="60" t="s">
        <v>652</v>
      </c>
      <c r="B1229" s="109">
        <v>42815</v>
      </c>
      <c r="C1229" s="110"/>
      <c r="D1229" s="63" t="str">
        <f>VLOOKUP(O1229,[6]Consolidado!$B:$E,4,FALSE)</f>
        <v>Finalizada</v>
      </c>
      <c r="E1229" s="111" t="s">
        <v>40</v>
      </c>
      <c r="F1229" s="112" t="s">
        <v>91</v>
      </c>
      <c r="G1229" s="113">
        <v>15</v>
      </c>
      <c r="H1229" s="107">
        <v>0.53569664058699129</v>
      </c>
      <c r="I1229" s="85">
        <f t="shared" si="21"/>
        <v>8.0354496088048695</v>
      </c>
      <c r="J1229" s="86">
        <v>29.679600000000001</v>
      </c>
      <c r="K1229" s="85">
        <f t="shared" si="22"/>
        <v>0.2707398215880561</v>
      </c>
      <c r="L1229" s="68" t="str">
        <f>VLOOKUP(O1229,[6]Consolidado!$B:$E,2,FALSE)</f>
        <v>David Berruto-New Line</v>
      </c>
      <c r="M1229" s="69" t="str">
        <f>VLOOKUP(O1229,[6]Consolidado!$B:$E,3,FALSE)</f>
        <v>Modular Storage</v>
      </c>
      <c r="N1229" s="70" t="str">
        <f>VLOOKUP(O1229,[6]Consolidado!$B:$H,7,FALSE)</f>
        <v>Noviembre</v>
      </c>
      <c r="O1229" s="110">
        <v>167</v>
      </c>
    </row>
    <row r="1230" spans="1:15" s="71" customFormat="1" ht="16.5" customHeight="1" outlineLevel="1" x14ac:dyDescent="0.2">
      <c r="A1230" s="60" t="s">
        <v>652</v>
      </c>
      <c r="B1230" s="109">
        <v>42815</v>
      </c>
      <c r="C1230" s="110"/>
      <c r="D1230" s="63" t="str">
        <f>VLOOKUP(O1230,[6]Consolidado!$B:$E,4,FALSE)</f>
        <v>Finalizada</v>
      </c>
      <c r="E1230" s="111" t="s">
        <v>40</v>
      </c>
      <c r="F1230" s="112" t="s">
        <v>599</v>
      </c>
      <c r="G1230" s="113">
        <v>0</v>
      </c>
      <c r="H1230" s="107">
        <v>0.14611764705882355</v>
      </c>
      <c r="I1230" s="85">
        <f t="shared" si="21"/>
        <v>0</v>
      </c>
      <c r="J1230" s="86">
        <v>29.679600000000001</v>
      </c>
      <c r="K1230" s="85">
        <f t="shared" si="22"/>
        <v>0</v>
      </c>
      <c r="L1230" s="68" t="str">
        <f>VLOOKUP(O1230,[6]Consolidado!$B:$E,2,FALSE)</f>
        <v>David Berruto-New Line</v>
      </c>
      <c r="M1230" s="69" t="str">
        <f>VLOOKUP(O1230,[6]Consolidado!$B:$E,3,FALSE)</f>
        <v>Modular Storage</v>
      </c>
      <c r="N1230" s="70" t="str">
        <f>VLOOKUP(O1230,[6]Consolidado!$B:$H,7,FALSE)</f>
        <v>Noviembre</v>
      </c>
      <c r="O1230" s="110">
        <v>167</v>
      </c>
    </row>
    <row r="1231" spans="1:15" s="71" customFormat="1" ht="16.5" customHeight="1" outlineLevel="1" x14ac:dyDescent="0.2">
      <c r="A1231" s="60" t="s">
        <v>652</v>
      </c>
      <c r="B1231" s="109">
        <v>42815</v>
      </c>
      <c r="C1231" s="110"/>
      <c r="D1231" s="63" t="str">
        <f>VLOOKUP(O1231,[6]Consolidado!$B:$E,4,FALSE)</f>
        <v>Finalizada</v>
      </c>
      <c r="E1231" s="111" t="s">
        <v>40</v>
      </c>
      <c r="F1231" s="112" t="s">
        <v>39</v>
      </c>
      <c r="G1231" s="113">
        <v>20</v>
      </c>
      <c r="H1231" s="107">
        <v>0.76616570948256046</v>
      </c>
      <c r="I1231" s="85">
        <f t="shared" si="21"/>
        <v>15.32331418965121</v>
      </c>
      <c r="J1231" s="86">
        <v>29.679600000000001</v>
      </c>
      <c r="K1231" s="85">
        <f t="shared" si="22"/>
        <v>0.5162911289118185</v>
      </c>
      <c r="L1231" s="68" t="str">
        <f>VLOOKUP(O1231,[6]Consolidado!$B:$E,2,FALSE)</f>
        <v>David Berruto-New Line</v>
      </c>
      <c r="M1231" s="69" t="str">
        <f>VLOOKUP(O1231,[6]Consolidado!$B:$E,3,FALSE)</f>
        <v>Dining table #2</v>
      </c>
      <c r="N1231" s="70" t="str">
        <f>VLOOKUP(O1231,[6]Consolidado!$B:$H,7,FALSE)</f>
        <v>Noviembre</v>
      </c>
      <c r="O1231" s="110">
        <v>158</v>
      </c>
    </row>
    <row r="1232" spans="1:15" s="71" customFormat="1" ht="16.5" customHeight="1" outlineLevel="1" x14ac:dyDescent="0.2">
      <c r="A1232" s="60" t="s">
        <v>652</v>
      </c>
      <c r="B1232" s="109">
        <v>42815</v>
      </c>
      <c r="C1232" s="110"/>
      <c r="D1232" s="63" t="str">
        <f>VLOOKUP(O1232,[6]Consolidado!$B:$E,4,FALSE)</f>
        <v>Finalizada</v>
      </c>
      <c r="E1232" s="111" t="s">
        <v>40</v>
      </c>
      <c r="F1232" s="112" t="s">
        <v>85</v>
      </c>
      <c r="G1232" s="113">
        <v>20</v>
      </c>
      <c r="H1232" s="107">
        <v>0.5542208782882353</v>
      </c>
      <c r="I1232" s="85">
        <f t="shared" si="21"/>
        <v>11.084417565764706</v>
      </c>
      <c r="J1232" s="86">
        <v>29.679600000000001</v>
      </c>
      <c r="K1232" s="85">
        <f t="shared" si="22"/>
        <v>0.37346923697639811</v>
      </c>
      <c r="L1232" s="68" t="str">
        <f>VLOOKUP(O1232,[6]Consolidado!$B:$E,2,FALSE)</f>
        <v>David Berruto-New Line</v>
      </c>
      <c r="M1232" s="69" t="str">
        <f>VLOOKUP(O1232,[6]Consolidado!$B:$E,3,FALSE)</f>
        <v>Dining table #2</v>
      </c>
      <c r="N1232" s="70" t="str">
        <f>VLOOKUP(O1232,[6]Consolidado!$B:$H,7,FALSE)</f>
        <v>Noviembre</v>
      </c>
      <c r="O1232" s="110">
        <v>158</v>
      </c>
    </row>
    <row r="1233" spans="1:15" s="71" customFormat="1" ht="16.5" customHeight="1" outlineLevel="1" x14ac:dyDescent="0.2">
      <c r="A1233" s="60" t="s">
        <v>652</v>
      </c>
      <c r="B1233" s="109">
        <v>42815</v>
      </c>
      <c r="C1233" s="110"/>
      <c r="D1233" s="63" t="str">
        <f>VLOOKUP(O1233,[6]Consolidado!$B:$E,4,FALSE)</f>
        <v>Finalizada</v>
      </c>
      <c r="E1233" s="111" t="s">
        <v>40</v>
      </c>
      <c r="F1233" s="112" t="s">
        <v>91</v>
      </c>
      <c r="G1233" s="113">
        <v>20</v>
      </c>
      <c r="H1233" s="107">
        <v>0.53569664058699129</v>
      </c>
      <c r="I1233" s="85">
        <f t="shared" si="21"/>
        <v>10.713932811739825</v>
      </c>
      <c r="J1233" s="86">
        <v>29.679600000000001</v>
      </c>
      <c r="K1233" s="85">
        <f t="shared" si="22"/>
        <v>0.36098642878407478</v>
      </c>
      <c r="L1233" s="68" t="str">
        <f>VLOOKUP(O1233,[6]Consolidado!$B:$E,2,FALSE)</f>
        <v>David Berruto-New Line</v>
      </c>
      <c r="M1233" s="69" t="str">
        <f>VLOOKUP(O1233,[6]Consolidado!$B:$E,3,FALSE)</f>
        <v>Dining table #2</v>
      </c>
      <c r="N1233" s="70" t="str">
        <f>VLOOKUP(O1233,[6]Consolidado!$B:$H,7,FALSE)</f>
        <v>Noviembre</v>
      </c>
      <c r="O1233" s="110">
        <v>158</v>
      </c>
    </row>
    <row r="1234" spans="1:15" s="71" customFormat="1" ht="16.5" customHeight="1" outlineLevel="1" x14ac:dyDescent="0.2">
      <c r="A1234" s="60" t="s">
        <v>652</v>
      </c>
      <c r="B1234" s="109">
        <v>42815</v>
      </c>
      <c r="C1234" s="110"/>
      <c r="D1234" s="63" t="str">
        <f>VLOOKUP(O1234,[6]Consolidado!$B:$E,4,FALSE)</f>
        <v>Finalizada</v>
      </c>
      <c r="E1234" s="111" t="s">
        <v>40</v>
      </c>
      <c r="F1234" s="112" t="s">
        <v>635</v>
      </c>
      <c r="G1234" s="113">
        <v>9</v>
      </c>
      <c r="H1234" s="107">
        <v>0.7029793367983368</v>
      </c>
      <c r="I1234" s="85">
        <f t="shared" si="21"/>
        <v>6.3268140311850312</v>
      </c>
      <c r="J1234" s="86">
        <v>29.679600000000001</v>
      </c>
      <c r="K1234" s="85">
        <f t="shared" si="22"/>
        <v>0.21317046156905858</v>
      </c>
      <c r="L1234" s="68" t="str">
        <f>VLOOKUP(O1234,[6]Consolidado!$B:$E,2,FALSE)</f>
        <v>David Berruto-New Line</v>
      </c>
      <c r="M1234" s="69" t="str">
        <f>VLOOKUP(O1234,[6]Consolidado!$B:$E,3,FALSE)</f>
        <v>Dining table #2</v>
      </c>
      <c r="N1234" s="70" t="str">
        <f>VLOOKUP(O1234,[6]Consolidado!$B:$H,7,FALSE)</f>
        <v>Noviembre</v>
      </c>
      <c r="O1234" s="110">
        <v>158</v>
      </c>
    </row>
    <row r="1235" spans="1:15" s="71" customFormat="1" ht="16.5" customHeight="1" outlineLevel="1" x14ac:dyDescent="0.2">
      <c r="A1235" s="60" t="s">
        <v>652</v>
      </c>
      <c r="B1235" s="109">
        <v>42809</v>
      </c>
      <c r="C1235" s="110"/>
      <c r="D1235" s="63" t="str">
        <f>VLOOKUP(O1235,[6]Consolidado!$B:$E,4,FALSE)</f>
        <v>Finalizada</v>
      </c>
      <c r="E1235" s="111" t="s">
        <v>33</v>
      </c>
      <c r="F1235" s="112" t="s">
        <v>32</v>
      </c>
      <c r="G1235" s="113">
        <v>-13</v>
      </c>
      <c r="H1235" s="107">
        <v>29.551044759477538</v>
      </c>
      <c r="I1235" s="85">
        <f t="shared" si="21"/>
        <v>-384.16358187320799</v>
      </c>
      <c r="J1235" s="86">
        <v>29.679600000000001</v>
      </c>
      <c r="K1235" s="85">
        <f t="shared" si="22"/>
        <v>-12.94369135275435</v>
      </c>
      <c r="L1235" s="68" t="str">
        <f>VLOOKUP(O1235,[6]Consolidado!$B:$E,2,FALSE)</f>
        <v>Canoe Wesfield (Phase 1)</v>
      </c>
      <c r="M1235" s="69" t="str">
        <f>VLOOKUP(O1235,[6]Consolidado!$B:$E,3,FALSE)</f>
        <v>CH-224/CH-724 Teak Bench (Duplex)</v>
      </c>
      <c r="N1235" s="70" t="str">
        <f>VLOOKUP(O1235,[6]Consolidado!$B:$H,7,FALSE)</f>
        <v>Abril</v>
      </c>
      <c r="O1235" s="110">
        <v>152</v>
      </c>
    </row>
    <row r="1236" spans="1:15" s="71" customFormat="1" ht="16.5" customHeight="1" outlineLevel="1" x14ac:dyDescent="0.2">
      <c r="A1236" s="60" t="s">
        <v>652</v>
      </c>
      <c r="B1236" s="109">
        <v>42809</v>
      </c>
      <c r="C1236" s="110"/>
      <c r="D1236" s="63" t="str">
        <f>VLOOKUP(O1236,[6]Consolidado!$B:$E,4,FALSE)</f>
        <v>Finalizada</v>
      </c>
      <c r="E1236" s="111" t="s">
        <v>33</v>
      </c>
      <c r="F1236" s="112" t="s">
        <v>34</v>
      </c>
      <c r="G1236" s="113">
        <v>-2</v>
      </c>
      <c r="H1236" s="107">
        <v>40.0505</v>
      </c>
      <c r="I1236" s="85">
        <f t="shared" si="21"/>
        <v>-80.100999999999999</v>
      </c>
      <c r="J1236" s="86">
        <v>29.679600000000001</v>
      </c>
      <c r="K1236" s="85">
        <f t="shared" si="22"/>
        <v>-2.6988571274545476</v>
      </c>
      <c r="L1236" s="68" t="str">
        <f>VLOOKUP(O1236,[6]Consolidado!$B:$E,2,FALSE)</f>
        <v>Canoe Wesfield (Phase 1)</v>
      </c>
      <c r="M1236" s="69" t="str">
        <f>VLOOKUP(O1236,[6]Consolidado!$B:$E,3,FALSE)</f>
        <v>CH-224/CH-724 Teak Bench (Duplex)</v>
      </c>
      <c r="N1236" s="70" t="str">
        <f>VLOOKUP(O1236,[6]Consolidado!$B:$H,7,FALSE)</f>
        <v>Abril</v>
      </c>
      <c r="O1236" s="110">
        <v>152</v>
      </c>
    </row>
    <row r="1237" spans="1:15" s="71" customFormat="1" ht="16.5" customHeight="1" outlineLevel="1" x14ac:dyDescent="0.2">
      <c r="A1237" s="60" t="s">
        <v>652</v>
      </c>
      <c r="B1237" s="109">
        <v>42816</v>
      </c>
      <c r="C1237" s="110"/>
      <c r="D1237" s="63" t="str">
        <f>VLOOKUP(O1237,[6]Consolidado!$B:$E,4,FALSE)</f>
        <v>Finalizada</v>
      </c>
      <c r="E1237" s="111" t="s">
        <v>25</v>
      </c>
      <c r="F1237" s="112" t="s">
        <v>132</v>
      </c>
      <c r="G1237" s="113">
        <v>1</v>
      </c>
      <c r="H1237" s="107">
        <v>699.77015143388712</v>
      </c>
      <c r="I1237" s="85">
        <f t="shared" si="21"/>
        <v>699.77015143388712</v>
      </c>
      <c r="J1237" s="86">
        <v>29.679600000000001</v>
      </c>
      <c r="K1237" s="85">
        <f t="shared" si="22"/>
        <v>23.577479192235984</v>
      </c>
      <c r="L1237" s="68" t="str">
        <f>VLOOKUP(O1237,[6]Consolidado!$B:$E,2,FALSE)</f>
        <v>Zoe Cruz</v>
      </c>
      <c r="M1237" s="69" t="str">
        <f>VLOOKUP(O1237,[6]Consolidado!$B:$E,3,FALSE)</f>
        <v>Live Shelving w/ blackened steel support columns</v>
      </c>
      <c r="N1237" s="70" t="str">
        <f>VLOOKUP(O1237,[6]Consolidado!$B:$H,7,FALSE)</f>
        <v>Mayo</v>
      </c>
      <c r="O1237" s="110">
        <v>192</v>
      </c>
    </row>
    <row r="1238" spans="1:15" s="71" customFormat="1" ht="16.5" customHeight="1" outlineLevel="1" x14ac:dyDescent="0.2">
      <c r="A1238" s="60" t="s">
        <v>652</v>
      </c>
      <c r="B1238" s="109">
        <v>42816</v>
      </c>
      <c r="C1238" s="110"/>
      <c r="D1238" s="63" t="str">
        <f>VLOOKUP(O1238,[6]Consolidado!$B:$E,4,FALSE)</f>
        <v>Finalizada</v>
      </c>
      <c r="E1238" s="111" t="s">
        <v>25</v>
      </c>
      <c r="F1238" s="112" t="s">
        <v>131</v>
      </c>
      <c r="G1238" s="113">
        <v>1</v>
      </c>
      <c r="H1238" s="107">
        <v>849.54222932112123</v>
      </c>
      <c r="I1238" s="85">
        <f t="shared" si="21"/>
        <v>849.54222932112123</v>
      </c>
      <c r="J1238" s="86">
        <v>29.679600000000001</v>
      </c>
      <c r="K1238" s="85">
        <f t="shared" si="22"/>
        <v>28.623776240957465</v>
      </c>
      <c r="L1238" s="68" t="str">
        <f>VLOOKUP(O1238,[6]Consolidado!$B:$E,2,FALSE)</f>
        <v>Zoe Cruz</v>
      </c>
      <c r="M1238" s="69" t="str">
        <f>VLOOKUP(O1238,[6]Consolidado!$B:$E,3,FALSE)</f>
        <v>Live Shelving w/ blackened steel support columns</v>
      </c>
      <c r="N1238" s="70" t="str">
        <f>VLOOKUP(O1238,[6]Consolidado!$B:$H,7,FALSE)</f>
        <v>Mayo</v>
      </c>
      <c r="O1238" s="110">
        <v>192</v>
      </c>
    </row>
    <row r="1239" spans="1:15" s="71" customFormat="1" ht="16.5" customHeight="1" outlineLevel="1" x14ac:dyDescent="0.2">
      <c r="A1239" s="60" t="s">
        <v>652</v>
      </c>
      <c r="B1239" s="109">
        <v>42816</v>
      </c>
      <c r="C1239" s="110"/>
      <c r="D1239" s="63" t="str">
        <f>VLOOKUP(O1239,[6]Consolidado!$B:$E,4,FALSE)</f>
        <v>En Proceso</v>
      </c>
      <c r="E1239" s="111" t="s">
        <v>40</v>
      </c>
      <c r="F1239" s="112" t="s">
        <v>91</v>
      </c>
      <c r="G1239" s="113">
        <v>20</v>
      </c>
      <c r="H1239" s="107">
        <v>0.53569664058699129</v>
      </c>
      <c r="I1239" s="85">
        <f t="shared" si="21"/>
        <v>10.713932811739825</v>
      </c>
      <c r="J1239" s="86">
        <v>29.679600000000001</v>
      </c>
      <c r="K1239" s="85">
        <f t="shared" si="22"/>
        <v>0.36098642878407478</v>
      </c>
      <c r="L1239" s="68" t="str">
        <f>VLOOKUP(O1239,[6]Consolidado!$B:$E,2,FALSE)</f>
        <v>David Berruto-New Line</v>
      </c>
      <c r="M1239" s="69" t="str">
        <f>VLOOKUP(O1239,[6]Consolidado!$B:$E,3,FALSE)</f>
        <v>Dining table #3</v>
      </c>
      <c r="N1239" s="70">
        <f>VLOOKUP(O1239,[6]Consolidado!$B:$H,7,FALSE)</f>
        <v>0</v>
      </c>
      <c r="O1239" s="110">
        <v>159</v>
      </c>
    </row>
    <row r="1240" spans="1:15" s="71" customFormat="1" ht="16.5" customHeight="1" outlineLevel="1" x14ac:dyDescent="0.2">
      <c r="A1240" s="60" t="s">
        <v>652</v>
      </c>
      <c r="B1240" s="109">
        <v>42816</v>
      </c>
      <c r="C1240" s="110"/>
      <c r="D1240" s="63" t="str">
        <f>VLOOKUP(O1240,[6]Consolidado!$B:$E,4,FALSE)</f>
        <v>En Proceso</v>
      </c>
      <c r="E1240" s="111" t="s">
        <v>25</v>
      </c>
      <c r="F1240" s="112" t="s">
        <v>109</v>
      </c>
      <c r="G1240" s="113">
        <v>1</v>
      </c>
      <c r="H1240" s="107">
        <v>1217.8846185889292</v>
      </c>
      <c r="I1240" s="85">
        <f t="shared" si="21"/>
        <v>1217.8846185889292</v>
      </c>
      <c r="J1240" s="86">
        <v>29.679600000000001</v>
      </c>
      <c r="K1240" s="85">
        <f t="shared" si="22"/>
        <v>41.034401359483589</v>
      </c>
      <c r="L1240" s="68" t="str">
        <f>VLOOKUP(O1240,[6]Consolidado!$B:$E,2,FALSE)</f>
        <v>Acabado</v>
      </c>
      <c r="M1240" s="69" t="str">
        <f>VLOOKUP(O1240,[6]Consolidado!$B:$E,3,FALSE)</f>
        <v>Material de acabado pendiente de distribuir</v>
      </c>
      <c r="N1240" s="70">
        <f>VLOOKUP(O1240,[6]Consolidado!$B:$H,7,FALSE)</f>
        <v>0</v>
      </c>
      <c r="O1240" s="110" t="s">
        <v>290</v>
      </c>
    </row>
    <row r="1241" spans="1:15" s="71" customFormat="1" ht="16.5" customHeight="1" outlineLevel="1" x14ac:dyDescent="0.2">
      <c r="A1241" s="60" t="s">
        <v>652</v>
      </c>
      <c r="B1241" s="109">
        <v>42817</v>
      </c>
      <c r="C1241" s="110"/>
      <c r="D1241" s="63" t="str">
        <f>VLOOKUP(O1241,[6]Consolidado!$B:$E,4,FALSE)</f>
        <v>En Proceso</v>
      </c>
      <c r="E1241" s="111" t="s">
        <v>25</v>
      </c>
      <c r="F1241" s="112" t="s">
        <v>662</v>
      </c>
      <c r="G1241" s="113">
        <v>0.75</v>
      </c>
      <c r="H1241" s="107">
        <v>237.80000000000004</v>
      </c>
      <c r="I1241" s="85">
        <f t="shared" si="21"/>
        <v>178.35000000000002</v>
      </c>
      <c r="J1241" s="86">
        <v>29.679600000000001</v>
      </c>
      <c r="K1241" s="85">
        <f t="shared" si="22"/>
        <v>6.0091780212671333</v>
      </c>
      <c r="L1241" s="68" t="str">
        <f>VLOOKUP(O1241,[6]Consolidado!$B:$E,2,FALSE)</f>
        <v>Acabado</v>
      </c>
      <c r="M1241" s="69" t="str">
        <f>VLOOKUP(O1241,[6]Consolidado!$B:$E,3,FALSE)</f>
        <v>Material de acabado pendiente de distribuir</v>
      </c>
      <c r="N1241" s="70">
        <f>VLOOKUP(O1241,[6]Consolidado!$B:$H,7,FALSE)</f>
        <v>0</v>
      </c>
      <c r="O1241" s="110" t="s">
        <v>290</v>
      </c>
    </row>
    <row r="1242" spans="1:15" s="71" customFormat="1" ht="16.5" customHeight="1" outlineLevel="1" x14ac:dyDescent="0.2">
      <c r="A1242" s="60" t="s">
        <v>652</v>
      </c>
      <c r="B1242" s="109">
        <v>42817</v>
      </c>
      <c r="C1242" s="110"/>
      <c r="D1242" s="63" t="str">
        <f>VLOOKUP(O1242,[6]Consolidado!$B:$E,4,FALSE)</f>
        <v>Finalizada</v>
      </c>
      <c r="E1242" s="111" t="s">
        <v>78</v>
      </c>
      <c r="F1242" s="112" t="s">
        <v>663</v>
      </c>
      <c r="G1242" s="113">
        <v>4</v>
      </c>
      <c r="H1242" s="107">
        <v>567.79999999999995</v>
      </c>
      <c r="I1242" s="85">
        <f t="shared" si="21"/>
        <v>2271.1999999999998</v>
      </c>
      <c r="J1242" s="86">
        <v>29.679600000000001</v>
      </c>
      <c r="K1242" s="85">
        <f t="shared" si="22"/>
        <v>76.523942371190984</v>
      </c>
      <c r="L1242" s="68" t="str">
        <f>VLOOKUP(O1242,[6]Consolidado!$B:$E,2,FALSE)</f>
        <v>David Berruto-New Line</v>
      </c>
      <c r="M1242" s="69" t="str">
        <f>VLOOKUP(O1242,[6]Consolidado!$B:$E,3,FALSE)</f>
        <v>Dining table #2</v>
      </c>
      <c r="N1242" s="70" t="str">
        <f>VLOOKUP(O1242,[6]Consolidado!$B:$H,7,FALSE)</f>
        <v>Noviembre</v>
      </c>
      <c r="O1242" s="110">
        <v>158</v>
      </c>
    </row>
    <row r="1243" spans="1:15" s="71" customFormat="1" ht="16.5" customHeight="1" outlineLevel="1" x14ac:dyDescent="0.2">
      <c r="A1243" s="60" t="s">
        <v>652</v>
      </c>
      <c r="B1243" s="109">
        <v>42817</v>
      </c>
      <c r="C1243" s="110"/>
      <c r="D1243" s="63" t="str">
        <f>VLOOKUP(O1243,[6]Consolidado!$B:$E,4,FALSE)</f>
        <v>Finalizada</v>
      </c>
      <c r="E1243" s="111" t="s">
        <v>28</v>
      </c>
      <c r="F1243" s="112" t="s">
        <v>123</v>
      </c>
      <c r="G1243" s="113">
        <v>4</v>
      </c>
      <c r="H1243" s="107">
        <v>627.47967676767666</v>
      </c>
      <c r="I1243" s="85">
        <f t="shared" si="21"/>
        <v>2509.9187070707067</v>
      </c>
      <c r="J1243" s="86">
        <v>29.679600000000001</v>
      </c>
      <c r="K1243" s="85">
        <f t="shared" si="22"/>
        <v>84.567133892326936</v>
      </c>
      <c r="L1243" s="68" t="str">
        <f>VLOOKUP(O1243,[6]Consolidado!$B:$E,2,FALSE)</f>
        <v>Tungsten</v>
      </c>
      <c r="M1243" s="69" t="str">
        <f>VLOOKUP(O1243,[6]Consolidado!$B:$E,3,FALSE)</f>
        <v>Tungsten office Shelfing in Plywood</v>
      </c>
      <c r="N1243" s="70" t="str">
        <f>VLOOKUP(O1243,[6]Consolidado!$B:$H,7,FALSE)</f>
        <v>Mayo</v>
      </c>
      <c r="O1243" s="110">
        <v>140</v>
      </c>
    </row>
    <row r="1244" spans="1:15" s="71" customFormat="1" ht="16.5" customHeight="1" outlineLevel="1" x14ac:dyDescent="0.2">
      <c r="A1244" s="60" t="s">
        <v>652</v>
      </c>
      <c r="B1244" s="109">
        <v>42817</v>
      </c>
      <c r="C1244" s="110"/>
      <c r="D1244" s="63" t="str">
        <f>VLOOKUP(O1244,[6]Consolidado!$B:$E,4,FALSE)</f>
        <v>Finalizada</v>
      </c>
      <c r="E1244" s="111" t="s">
        <v>28</v>
      </c>
      <c r="F1244" s="112" t="s">
        <v>664</v>
      </c>
      <c r="G1244" s="113">
        <v>1</v>
      </c>
      <c r="H1244" s="107">
        <v>560.62</v>
      </c>
      <c r="I1244" s="85">
        <f t="shared" si="21"/>
        <v>560.62</v>
      </c>
      <c r="J1244" s="86">
        <v>29.679600000000001</v>
      </c>
      <c r="K1244" s="85">
        <f t="shared" si="22"/>
        <v>18.889068585829996</v>
      </c>
      <c r="L1244" s="68" t="str">
        <f>VLOOKUP(O1244,[6]Consolidado!$B:$E,2,FALSE)</f>
        <v>Maderas Collective</v>
      </c>
      <c r="M1244" s="69" t="str">
        <f>VLOOKUP(O1244,[6]Consolidado!$B:$E,3,FALSE)</f>
        <v>Caja para Muestra Acabado</v>
      </c>
      <c r="N1244" s="70" t="str">
        <f>VLOOKUP(O1244,[6]Consolidado!$B:$H,7,FALSE)</f>
        <v>Abril</v>
      </c>
      <c r="O1244" s="110">
        <v>184</v>
      </c>
    </row>
    <row r="1245" spans="1:15" s="71" customFormat="1" ht="16.5" customHeight="1" outlineLevel="1" x14ac:dyDescent="0.2">
      <c r="A1245" s="60" t="s">
        <v>652</v>
      </c>
      <c r="B1245" s="109">
        <v>42817</v>
      </c>
      <c r="C1245" s="110"/>
      <c r="D1245" s="63" t="str">
        <f>VLOOKUP(O1245,[6]Consolidado!$B:$E,4,FALSE)</f>
        <v>Finalizada</v>
      </c>
      <c r="E1245" s="111" t="s">
        <v>28</v>
      </c>
      <c r="F1245" s="112" t="s">
        <v>27</v>
      </c>
      <c r="G1245" s="113">
        <v>2</v>
      </c>
      <c r="H1245" s="107">
        <v>837.20000000000016</v>
      </c>
      <c r="I1245" s="85">
        <f t="shared" si="21"/>
        <v>1674.4000000000003</v>
      </c>
      <c r="J1245" s="86">
        <v>29.679600000000001</v>
      </c>
      <c r="K1245" s="85">
        <f t="shared" si="22"/>
        <v>56.415854661114039</v>
      </c>
      <c r="L1245" s="68" t="str">
        <f>VLOOKUP(O1245,[6]Consolidado!$B:$E,2,FALSE)</f>
        <v xml:space="preserve">Damien Wood </v>
      </c>
      <c r="M1245" s="69" t="str">
        <f>VLOOKUP(O1245,[6]Consolidado!$B:$E,3,FALSE)</f>
        <v>Mirror frame</v>
      </c>
      <c r="N1245" s="70" t="str">
        <f>VLOOKUP(O1245,[6]Consolidado!$B:$H,7,FALSE)</f>
        <v>Abril</v>
      </c>
      <c r="O1245" s="110">
        <v>132</v>
      </c>
    </row>
    <row r="1246" spans="1:15" s="71" customFormat="1" ht="16.5" customHeight="1" outlineLevel="1" x14ac:dyDescent="0.2">
      <c r="A1246" s="60" t="s">
        <v>652</v>
      </c>
      <c r="B1246" s="109">
        <v>42817</v>
      </c>
      <c r="C1246" s="110"/>
      <c r="D1246" s="63" t="str">
        <f>VLOOKUP(O1246,[6]Consolidado!$B:$E,4,FALSE)</f>
        <v>En Proceso</v>
      </c>
      <c r="E1246" s="111" t="s">
        <v>28</v>
      </c>
      <c r="F1246" s="112" t="s">
        <v>27</v>
      </c>
      <c r="G1246" s="113">
        <v>1</v>
      </c>
      <c r="H1246" s="107">
        <v>837.20000000000016</v>
      </c>
      <c r="I1246" s="85">
        <f t="shared" si="21"/>
        <v>837.20000000000016</v>
      </c>
      <c r="J1246" s="86">
        <v>29.679600000000001</v>
      </c>
      <c r="K1246" s="85">
        <f t="shared" si="22"/>
        <v>28.20792733055702</v>
      </c>
      <c r="L1246" s="68" t="str">
        <f>VLOOKUP(O1246,[6]Consolidado!$B:$E,2,FALSE)</f>
        <v>David Berruto-New Line</v>
      </c>
      <c r="M1246" s="69" t="str">
        <f>VLOOKUP(O1246,[6]Consolidado!$B:$E,3,FALSE)</f>
        <v>Simple Daybed</v>
      </c>
      <c r="N1246" s="70">
        <f>VLOOKUP(O1246,[6]Consolidado!$B:$H,7,FALSE)</f>
        <v>0</v>
      </c>
      <c r="O1246" s="110">
        <v>164</v>
      </c>
    </row>
    <row r="1247" spans="1:15" s="71" customFormat="1" ht="16.5" customHeight="1" outlineLevel="1" x14ac:dyDescent="0.2">
      <c r="A1247" s="60" t="s">
        <v>652</v>
      </c>
      <c r="B1247" s="109">
        <v>42817</v>
      </c>
      <c r="C1247" s="110"/>
      <c r="D1247" s="63" t="str">
        <f>VLOOKUP(O1247,[6]Consolidado!$B:$E,4,FALSE)</f>
        <v>Finalizada</v>
      </c>
      <c r="E1247" s="111" t="s">
        <v>28</v>
      </c>
      <c r="F1247" s="112" t="s">
        <v>93</v>
      </c>
      <c r="G1247" s="113">
        <v>5</v>
      </c>
      <c r="H1247" s="107">
        <v>837.2</v>
      </c>
      <c r="I1247" s="85">
        <f t="shared" si="21"/>
        <v>4186</v>
      </c>
      <c r="J1247" s="86">
        <v>29.679600000000001</v>
      </c>
      <c r="K1247" s="85">
        <f t="shared" si="22"/>
        <v>141.03963665278508</v>
      </c>
      <c r="L1247" s="68" t="str">
        <f>VLOOKUP(O1247,[6]Consolidado!$B:$E,2,FALSE)</f>
        <v>Proper Cloth</v>
      </c>
      <c r="M1247" s="69" t="str">
        <f>VLOOKUP(O1247,[6]Consolidado!$B:$E,3,FALSE)</f>
        <v>Large Conference Table Top</v>
      </c>
      <c r="N1247" s="70" t="str">
        <f>VLOOKUP(O1247,[6]Consolidado!$B:$H,7,FALSE)</f>
        <v>Junio</v>
      </c>
      <c r="O1247" s="110">
        <v>190</v>
      </c>
    </row>
    <row r="1248" spans="1:15" s="71" customFormat="1" ht="16.5" customHeight="1" outlineLevel="1" x14ac:dyDescent="0.2">
      <c r="A1248" s="60" t="s">
        <v>652</v>
      </c>
      <c r="B1248" s="109">
        <v>42817</v>
      </c>
      <c r="C1248" s="110"/>
      <c r="D1248" s="63" t="str">
        <f>VLOOKUP(O1248,[6]Consolidado!$B:$E,4,FALSE)</f>
        <v>Finalizada</v>
      </c>
      <c r="E1248" s="111" t="s">
        <v>28</v>
      </c>
      <c r="F1248" s="112" t="s">
        <v>93</v>
      </c>
      <c r="G1248" s="113">
        <v>4</v>
      </c>
      <c r="H1248" s="107">
        <v>837.2</v>
      </c>
      <c r="I1248" s="85">
        <f t="shared" si="21"/>
        <v>3348.8</v>
      </c>
      <c r="J1248" s="86">
        <v>29.679600000000001</v>
      </c>
      <c r="K1248" s="85">
        <f t="shared" si="22"/>
        <v>112.83170932222806</v>
      </c>
      <c r="L1248" s="68" t="str">
        <f>VLOOKUP(O1248,[6]Consolidado!$B:$E,2,FALSE)</f>
        <v>Proper Cloth</v>
      </c>
      <c r="M1248" s="69" t="str">
        <f>VLOOKUP(O1248,[6]Consolidado!$B:$E,3,FALSE)</f>
        <v>Small Conference Table Top</v>
      </c>
      <c r="N1248" s="70" t="str">
        <f>VLOOKUP(O1248,[6]Consolidado!$B:$H,7,FALSE)</f>
        <v>Abril</v>
      </c>
      <c r="O1248" s="110">
        <v>189</v>
      </c>
    </row>
    <row r="1249" spans="1:15" s="71" customFormat="1" ht="16.5" customHeight="1" outlineLevel="1" x14ac:dyDescent="0.2">
      <c r="A1249" s="60" t="s">
        <v>652</v>
      </c>
      <c r="B1249" s="109">
        <v>42817</v>
      </c>
      <c r="C1249" s="110"/>
      <c r="D1249" s="63" t="str">
        <f>VLOOKUP(O1249,[6]Consolidado!$B:$E,4,FALSE)</f>
        <v>Finalizada</v>
      </c>
      <c r="E1249" s="111" t="s">
        <v>28</v>
      </c>
      <c r="F1249" s="112" t="s">
        <v>93</v>
      </c>
      <c r="G1249" s="113">
        <v>4</v>
      </c>
      <c r="H1249" s="107">
        <v>837.2</v>
      </c>
      <c r="I1249" s="85">
        <f t="shared" si="21"/>
        <v>3348.8</v>
      </c>
      <c r="J1249" s="86">
        <v>29.679600000000001</v>
      </c>
      <c r="K1249" s="85">
        <f t="shared" si="22"/>
        <v>112.83170932222806</v>
      </c>
      <c r="L1249" s="68" t="str">
        <f>VLOOKUP(O1249,[6]Consolidado!$B:$E,2,FALSE)</f>
        <v xml:space="preserve">Damien Wood </v>
      </c>
      <c r="M1249" s="69" t="str">
        <f>VLOOKUP(O1249,[6]Consolidado!$B:$E,3,FALSE)</f>
        <v>Custom Queen Bed</v>
      </c>
      <c r="N1249" s="70" t="str">
        <f>VLOOKUP(O1249,[6]Consolidado!$B:$H,7,FALSE)</f>
        <v>Abril</v>
      </c>
      <c r="O1249" s="110">
        <v>112</v>
      </c>
    </row>
    <row r="1250" spans="1:15" s="71" customFormat="1" ht="16.5" customHeight="1" outlineLevel="1" x14ac:dyDescent="0.2">
      <c r="A1250" s="60" t="s">
        <v>652</v>
      </c>
      <c r="B1250" s="109">
        <v>42817</v>
      </c>
      <c r="C1250" s="110"/>
      <c r="D1250" s="63" t="str">
        <f>VLOOKUP(O1250,[6]Consolidado!$B:$E,4,FALSE)</f>
        <v>Finalizada</v>
      </c>
      <c r="E1250" s="111" t="s">
        <v>40</v>
      </c>
      <c r="F1250" s="112" t="s">
        <v>85</v>
      </c>
      <c r="G1250" s="113">
        <v>200</v>
      </c>
      <c r="H1250" s="107">
        <v>0.5542208782882353</v>
      </c>
      <c r="I1250" s="85">
        <f t="shared" si="21"/>
        <v>110.84417565764706</v>
      </c>
      <c r="J1250" s="86">
        <v>29.679600000000001</v>
      </c>
      <c r="K1250" s="85">
        <f t="shared" si="22"/>
        <v>3.7346923697639811</v>
      </c>
      <c r="L1250" s="68" t="str">
        <f>VLOOKUP(O1250,[6]Consolidado!$B:$E,2,FALSE)</f>
        <v xml:space="preserve">Damien Wood </v>
      </c>
      <c r="M1250" s="69" t="str">
        <f>VLOOKUP(O1250,[6]Consolidado!$B:$E,3,FALSE)</f>
        <v>Custom Queen Bed</v>
      </c>
      <c r="N1250" s="70" t="str">
        <f>VLOOKUP(O1250,[6]Consolidado!$B:$H,7,FALSE)</f>
        <v>Abril</v>
      </c>
      <c r="O1250" s="110">
        <v>112</v>
      </c>
    </row>
    <row r="1251" spans="1:15" s="71" customFormat="1" ht="16.5" customHeight="1" outlineLevel="1" x14ac:dyDescent="0.2">
      <c r="A1251" s="60" t="s">
        <v>652</v>
      </c>
      <c r="B1251" s="109">
        <v>42817</v>
      </c>
      <c r="C1251" s="110"/>
      <c r="D1251" s="63" t="str">
        <f>VLOOKUP(O1251,[6]Consolidado!$B:$E,4,FALSE)</f>
        <v>Finalizada</v>
      </c>
      <c r="E1251" s="111" t="s">
        <v>28</v>
      </c>
      <c r="F1251" s="112" t="s">
        <v>93</v>
      </c>
      <c r="G1251" s="113">
        <v>3</v>
      </c>
      <c r="H1251" s="107">
        <v>837.2</v>
      </c>
      <c r="I1251" s="85">
        <f t="shared" si="21"/>
        <v>2511.6000000000004</v>
      </c>
      <c r="J1251" s="86">
        <v>29.679600000000001</v>
      </c>
      <c r="K1251" s="85">
        <f t="shared" si="22"/>
        <v>84.623781991671052</v>
      </c>
      <c r="L1251" s="68" t="str">
        <f>VLOOKUP(O1251,[6]Consolidado!$B:$E,2,FALSE)</f>
        <v xml:space="preserve">Damien Wood </v>
      </c>
      <c r="M1251" s="69" t="str">
        <f>VLOOKUP(O1251,[6]Consolidado!$B:$E,3,FALSE)</f>
        <v>Custom King Bed</v>
      </c>
      <c r="N1251" s="70" t="str">
        <f>VLOOKUP(O1251,[6]Consolidado!$B:$H,7,FALSE)</f>
        <v>Abril</v>
      </c>
      <c r="O1251" s="110">
        <v>133</v>
      </c>
    </row>
    <row r="1252" spans="1:15" s="71" customFormat="1" ht="16.5" customHeight="1" outlineLevel="1" x14ac:dyDescent="0.2">
      <c r="A1252" s="60" t="s">
        <v>652</v>
      </c>
      <c r="B1252" s="109">
        <v>42817</v>
      </c>
      <c r="C1252" s="110"/>
      <c r="D1252" s="63" t="str">
        <f>VLOOKUP(O1252,[6]Consolidado!$B:$E,4,FALSE)</f>
        <v>Finalizada</v>
      </c>
      <c r="E1252" s="111" t="s">
        <v>40</v>
      </c>
      <c r="F1252" s="112" t="s">
        <v>85</v>
      </c>
      <c r="G1252" s="113">
        <v>100</v>
      </c>
      <c r="H1252" s="107">
        <v>0.5542208782882353</v>
      </c>
      <c r="I1252" s="85">
        <f t="shared" si="21"/>
        <v>55.422087828823528</v>
      </c>
      <c r="J1252" s="86">
        <v>29.679600000000001</v>
      </c>
      <c r="K1252" s="85">
        <f t="shared" si="22"/>
        <v>1.8673461848819906</v>
      </c>
      <c r="L1252" s="68" t="str">
        <f>VLOOKUP(O1252,[6]Consolidado!$B:$E,2,FALSE)</f>
        <v xml:space="preserve">Damien Wood </v>
      </c>
      <c r="M1252" s="69" t="str">
        <f>VLOOKUP(O1252,[6]Consolidado!$B:$E,3,FALSE)</f>
        <v>Custom King Bed</v>
      </c>
      <c r="N1252" s="70" t="str">
        <f>VLOOKUP(O1252,[6]Consolidado!$B:$H,7,FALSE)</f>
        <v>Abril</v>
      </c>
      <c r="O1252" s="110">
        <v>133</v>
      </c>
    </row>
    <row r="1253" spans="1:15" s="71" customFormat="1" ht="16.5" customHeight="1" outlineLevel="1" x14ac:dyDescent="0.2">
      <c r="A1253" s="60" t="s">
        <v>652</v>
      </c>
      <c r="B1253" s="109">
        <v>42817</v>
      </c>
      <c r="C1253" s="110"/>
      <c r="D1253" s="63" t="str">
        <f>VLOOKUP(O1253,[6]Consolidado!$B:$E,4,FALSE)</f>
        <v>En Proceso</v>
      </c>
      <c r="E1253" s="111" t="s">
        <v>40</v>
      </c>
      <c r="F1253" s="112" t="s">
        <v>91</v>
      </c>
      <c r="G1253" s="113">
        <v>80</v>
      </c>
      <c r="H1253" s="107">
        <v>0.53569664058699129</v>
      </c>
      <c r="I1253" s="85">
        <f t="shared" si="21"/>
        <v>42.855731246959301</v>
      </c>
      <c r="J1253" s="86">
        <v>29.679600000000001</v>
      </c>
      <c r="K1253" s="85">
        <f t="shared" si="22"/>
        <v>1.4439457151362991</v>
      </c>
      <c r="L1253" s="68" t="str">
        <f>VLOOKUP(O1253,[6]Consolidado!$B:$E,2,FALSE)</f>
        <v>David Berruto-New Line</v>
      </c>
      <c r="M1253" s="69" t="str">
        <f>VLOOKUP(O1253,[6]Consolidado!$B:$E,3,FALSE)</f>
        <v>Sofa+Armchair</v>
      </c>
      <c r="N1253" s="70">
        <f>VLOOKUP(O1253,[6]Consolidado!$B:$H,7,FALSE)</f>
        <v>0</v>
      </c>
      <c r="O1253" s="110">
        <v>166</v>
      </c>
    </row>
    <row r="1254" spans="1:15" s="71" customFormat="1" ht="16.5" customHeight="1" outlineLevel="1" x14ac:dyDescent="0.2">
      <c r="A1254" s="60" t="s">
        <v>652</v>
      </c>
      <c r="B1254" s="109">
        <v>42818</v>
      </c>
      <c r="C1254" s="110"/>
      <c r="D1254" s="63" t="str">
        <f>VLOOKUP(O1254,[6]Consolidado!$B:$E,4,FALSE)</f>
        <v>Finalizada</v>
      </c>
      <c r="E1254" s="111" t="s">
        <v>28</v>
      </c>
      <c r="F1254" s="112" t="s">
        <v>106</v>
      </c>
      <c r="G1254" s="113">
        <v>20</v>
      </c>
      <c r="H1254" s="107">
        <v>472.37581395348838</v>
      </c>
      <c r="I1254" s="85">
        <f t="shared" si="21"/>
        <v>9447.5162790697668</v>
      </c>
      <c r="J1254" s="86">
        <v>29.679600000000001</v>
      </c>
      <c r="K1254" s="85">
        <f t="shared" si="22"/>
        <v>318.31683307961583</v>
      </c>
      <c r="L1254" s="68" t="str">
        <f>VLOOKUP(O1254,[6]Consolidado!$B:$E,2,FALSE)</f>
        <v>Canoe Wesfield (Phase 1)</v>
      </c>
      <c r="M1254" s="69" t="str">
        <f>VLOOKUP(O1254,[6]Consolidado!$B:$E,3,FALSE)</f>
        <v>CH-118/CH-206</v>
      </c>
      <c r="N1254" s="70" t="str">
        <f>VLOOKUP(O1254,[6]Consolidado!$B:$H,7,FALSE)</f>
        <v>Marzo</v>
      </c>
      <c r="O1254" s="110">
        <v>141</v>
      </c>
    </row>
    <row r="1255" spans="1:15" s="71" customFormat="1" ht="16.5" customHeight="1" outlineLevel="1" x14ac:dyDescent="0.2">
      <c r="A1255" s="60" t="s">
        <v>652</v>
      </c>
      <c r="B1255" s="109">
        <v>42818</v>
      </c>
      <c r="C1255" s="110"/>
      <c r="D1255" s="63" t="str">
        <f>VLOOKUP(O1255,[6]Consolidado!$B:$E,4,FALSE)</f>
        <v>Finalizada</v>
      </c>
      <c r="E1255" s="111" t="s">
        <v>40</v>
      </c>
      <c r="F1255" s="112" t="s">
        <v>107</v>
      </c>
      <c r="G1255" s="113">
        <v>300</v>
      </c>
      <c r="H1255" s="107">
        <v>0.21613590382408612</v>
      </c>
      <c r="I1255" s="85">
        <f t="shared" si="21"/>
        <v>64.840771147225837</v>
      </c>
      <c r="J1255" s="86">
        <v>29.679600000000001</v>
      </c>
      <c r="K1255" s="85">
        <f t="shared" si="22"/>
        <v>2.1846915439300338</v>
      </c>
      <c r="L1255" s="68" t="str">
        <f>VLOOKUP(O1255,[6]Consolidado!$B:$E,2,FALSE)</f>
        <v>Canoe Wesfield (Phase 1)</v>
      </c>
      <c r="M1255" s="69" t="str">
        <f>VLOOKUP(O1255,[6]Consolidado!$B:$E,3,FALSE)</f>
        <v>CH-118/CH-206</v>
      </c>
      <c r="N1255" s="70" t="str">
        <f>VLOOKUP(O1255,[6]Consolidado!$B:$H,7,FALSE)</f>
        <v>Marzo</v>
      </c>
      <c r="O1255" s="110">
        <v>141</v>
      </c>
    </row>
    <row r="1256" spans="1:15" s="71" customFormat="1" ht="16.5" customHeight="1" outlineLevel="1" x14ac:dyDescent="0.2">
      <c r="A1256" s="60" t="s">
        <v>652</v>
      </c>
      <c r="B1256" s="109">
        <v>42818</v>
      </c>
      <c r="C1256" s="110"/>
      <c r="D1256" s="63" t="str">
        <f>VLOOKUP(O1256,[6]Consolidado!$B:$E,4,FALSE)</f>
        <v>Finalizada</v>
      </c>
      <c r="E1256" s="111" t="s">
        <v>33</v>
      </c>
      <c r="F1256" s="112" t="s">
        <v>113</v>
      </c>
      <c r="G1256" s="113">
        <v>30</v>
      </c>
      <c r="H1256" s="107">
        <v>29.299354169288339</v>
      </c>
      <c r="I1256" s="85">
        <f t="shared" si="21"/>
        <v>878.98062507865018</v>
      </c>
      <c r="J1256" s="86">
        <v>29.679600000000001</v>
      </c>
      <c r="K1256" s="85">
        <f t="shared" si="22"/>
        <v>29.615649303853495</v>
      </c>
      <c r="L1256" s="68" t="str">
        <f>VLOOKUP(O1256,[6]Consolidado!$B:$E,2,FALSE)</f>
        <v>Canoe Wesfield (Phase 1)</v>
      </c>
      <c r="M1256" s="69" t="str">
        <f>VLOOKUP(O1256,[6]Consolidado!$B:$E,3,FALSE)</f>
        <v>CH-118/CH-206</v>
      </c>
      <c r="N1256" s="70" t="str">
        <f>VLOOKUP(O1256,[6]Consolidado!$B:$H,7,FALSE)</f>
        <v>Marzo</v>
      </c>
      <c r="O1256" s="110">
        <v>141</v>
      </c>
    </row>
    <row r="1257" spans="1:15" s="71" customFormat="1" ht="16.5" customHeight="1" outlineLevel="1" x14ac:dyDescent="0.2">
      <c r="A1257" s="60" t="s">
        <v>652</v>
      </c>
      <c r="B1257" s="109">
        <v>42818</v>
      </c>
      <c r="C1257" s="110"/>
      <c r="D1257" s="63" t="str">
        <f>VLOOKUP(O1257,[6]Consolidado!$B:$E,4,FALSE)</f>
        <v>En Proceso</v>
      </c>
      <c r="E1257" s="111" t="s">
        <v>40</v>
      </c>
      <c r="F1257" s="112" t="s">
        <v>438</v>
      </c>
      <c r="G1257" s="113">
        <v>15</v>
      </c>
      <c r="H1257" s="107">
        <v>0.65645207288629737</v>
      </c>
      <c r="I1257" s="85">
        <f t="shared" si="21"/>
        <v>9.8467810932944602</v>
      </c>
      <c r="J1257" s="86">
        <v>29.679600000000001</v>
      </c>
      <c r="K1257" s="85">
        <f t="shared" si="22"/>
        <v>0.33176933291872063</v>
      </c>
      <c r="L1257" s="68" t="str">
        <f>VLOOKUP(O1257,[6]Consolidado!$B:$E,2,FALSE)</f>
        <v>David Berruto-New Line</v>
      </c>
      <c r="M1257" s="69" t="str">
        <f>VLOOKUP(O1257,[6]Consolidado!$B:$E,3,FALSE)</f>
        <v>Dining chair #1</v>
      </c>
      <c r="N1257" s="70">
        <f>VLOOKUP(O1257,[6]Consolidado!$B:$H,7,FALSE)</f>
        <v>0</v>
      </c>
      <c r="O1257" s="110">
        <v>160</v>
      </c>
    </row>
    <row r="1258" spans="1:15" s="71" customFormat="1" ht="16.5" customHeight="1" outlineLevel="1" x14ac:dyDescent="0.2">
      <c r="A1258" s="60" t="s">
        <v>652</v>
      </c>
      <c r="B1258" s="109">
        <v>42818</v>
      </c>
      <c r="C1258" s="110"/>
      <c r="D1258" s="63" t="str">
        <f>VLOOKUP(O1258,[6]Consolidado!$B:$E,4,FALSE)</f>
        <v>En Proceso</v>
      </c>
      <c r="E1258" s="111" t="s">
        <v>40</v>
      </c>
      <c r="F1258" s="112" t="s">
        <v>408</v>
      </c>
      <c r="G1258" s="113">
        <v>2</v>
      </c>
      <c r="H1258" s="107">
        <v>6.0351999999999997</v>
      </c>
      <c r="I1258" s="85">
        <f t="shared" si="21"/>
        <v>12.070399999999999</v>
      </c>
      <c r="J1258" s="86">
        <v>29.679600000000001</v>
      </c>
      <c r="K1258" s="85">
        <f t="shared" si="22"/>
        <v>0.40669011711748132</v>
      </c>
      <c r="L1258" s="68" t="str">
        <f>VLOOKUP(O1258,[6]Consolidado!$B:$E,2,FALSE)</f>
        <v>David Berruto-New Line</v>
      </c>
      <c r="M1258" s="69" t="str">
        <f>VLOOKUP(O1258,[6]Consolidado!$B:$E,3,FALSE)</f>
        <v>Vintage wood beach chair</v>
      </c>
      <c r="N1258" s="70">
        <f>VLOOKUP(O1258,[6]Consolidado!$B:$H,7,FALSE)</f>
        <v>0</v>
      </c>
      <c r="O1258" s="110">
        <v>170</v>
      </c>
    </row>
    <row r="1259" spans="1:15" s="71" customFormat="1" ht="16.5" customHeight="1" outlineLevel="1" x14ac:dyDescent="0.2">
      <c r="A1259" s="60" t="s">
        <v>652</v>
      </c>
      <c r="B1259" s="109">
        <v>42818</v>
      </c>
      <c r="C1259" s="110"/>
      <c r="D1259" s="63" t="str">
        <f>VLOOKUP(O1259,[6]Consolidado!$B:$E,4,FALSE)</f>
        <v>En Proceso</v>
      </c>
      <c r="E1259" s="111" t="s">
        <v>40</v>
      </c>
      <c r="F1259" s="112" t="s">
        <v>407</v>
      </c>
      <c r="G1259" s="113">
        <v>2</v>
      </c>
      <c r="H1259" s="107">
        <v>4.726</v>
      </c>
      <c r="I1259" s="85">
        <f t="shared" si="21"/>
        <v>9.452</v>
      </c>
      <c r="J1259" s="86">
        <v>29.679600000000001</v>
      </c>
      <c r="K1259" s="85">
        <f t="shared" si="22"/>
        <v>0.31846790388010621</v>
      </c>
      <c r="L1259" s="68" t="str">
        <f>VLOOKUP(O1259,[6]Consolidado!$B:$E,2,FALSE)</f>
        <v>David Berruto-New Line</v>
      </c>
      <c r="M1259" s="69" t="str">
        <f>VLOOKUP(O1259,[6]Consolidado!$B:$E,3,FALSE)</f>
        <v>Vintage wood beach chair</v>
      </c>
      <c r="N1259" s="70">
        <f>VLOOKUP(O1259,[6]Consolidado!$B:$H,7,FALSE)</f>
        <v>0</v>
      </c>
      <c r="O1259" s="110">
        <v>170</v>
      </c>
    </row>
    <row r="1260" spans="1:15" s="71" customFormat="1" ht="16.5" customHeight="1" outlineLevel="1" x14ac:dyDescent="0.2">
      <c r="A1260" s="60" t="s">
        <v>652</v>
      </c>
      <c r="B1260" s="109">
        <v>42818</v>
      </c>
      <c r="C1260" s="110"/>
      <c r="D1260" s="63" t="str">
        <f>VLOOKUP(O1260,[6]Consolidado!$B:$E,4,FALSE)</f>
        <v>Finalizada</v>
      </c>
      <c r="E1260" s="111" t="s">
        <v>33</v>
      </c>
      <c r="F1260" s="112" t="s">
        <v>35</v>
      </c>
      <c r="G1260" s="113">
        <v>1</v>
      </c>
      <c r="H1260" s="107">
        <v>159.37412205952378</v>
      </c>
      <c r="I1260" s="85">
        <f t="shared" si="21"/>
        <v>159.37412205952378</v>
      </c>
      <c r="J1260" s="86">
        <v>29.679600000000001</v>
      </c>
      <c r="K1260" s="85">
        <f t="shared" si="22"/>
        <v>5.369820417375025</v>
      </c>
      <c r="L1260" s="68" t="str">
        <f>VLOOKUP(O1260,[6]Consolidado!$B:$E,2,FALSE)</f>
        <v>Canoe Wesfield (Phase 1)</v>
      </c>
      <c r="M1260" s="69" t="str">
        <f>VLOOKUP(O1260,[6]Consolidado!$B:$E,3,FALSE)</f>
        <v>CH-118/CH-206</v>
      </c>
      <c r="N1260" s="70" t="str">
        <f>VLOOKUP(O1260,[6]Consolidado!$B:$H,7,FALSE)</f>
        <v>Marzo</v>
      </c>
      <c r="O1260" s="110">
        <v>141</v>
      </c>
    </row>
    <row r="1261" spans="1:15" s="71" customFormat="1" ht="16.5" customHeight="1" outlineLevel="1" x14ac:dyDescent="0.2">
      <c r="A1261" s="60" t="s">
        <v>652</v>
      </c>
      <c r="B1261" s="109">
        <v>42818</v>
      </c>
      <c r="C1261" s="110"/>
      <c r="D1261" s="63" t="str">
        <f>VLOOKUP(O1261,[6]Consolidado!$B:$E,4,FALSE)</f>
        <v>Finalizada</v>
      </c>
      <c r="E1261" s="111" t="s">
        <v>33</v>
      </c>
      <c r="F1261" s="112" t="s">
        <v>34</v>
      </c>
      <c r="G1261" s="113">
        <v>2</v>
      </c>
      <c r="H1261" s="107">
        <v>40.0505</v>
      </c>
      <c r="I1261" s="85">
        <f t="shared" si="21"/>
        <v>80.100999999999999</v>
      </c>
      <c r="J1261" s="86">
        <v>29.679600000000001</v>
      </c>
      <c r="K1261" s="85">
        <f t="shared" si="22"/>
        <v>2.6988571274545476</v>
      </c>
      <c r="L1261" s="68" t="str">
        <f>VLOOKUP(O1261,[6]Consolidado!$B:$E,2,FALSE)</f>
        <v>Canoe Wesfield (Phase 1)</v>
      </c>
      <c r="M1261" s="69" t="str">
        <f>VLOOKUP(O1261,[6]Consolidado!$B:$E,3,FALSE)</f>
        <v>CH-118/CH-206</v>
      </c>
      <c r="N1261" s="70" t="str">
        <f>VLOOKUP(O1261,[6]Consolidado!$B:$H,7,FALSE)</f>
        <v>Marzo</v>
      </c>
      <c r="O1261" s="110">
        <v>141</v>
      </c>
    </row>
    <row r="1262" spans="1:15" s="71" customFormat="1" ht="16.5" customHeight="1" outlineLevel="1" x14ac:dyDescent="0.2">
      <c r="A1262" s="60" t="s">
        <v>652</v>
      </c>
      <c r="B1262" s="109">
        <v>42818</v>
      </c>
      <c r="C1262" s="110"/>
      <c r="D1262" s="63" t="str">
        <f>VLOOKUP(O1262,[6]Consolidado!$B:$E,4,FALSE)</f>
        <v>Finalizada</v>
      </c>
      <c r="E1262" s="111" t="s">
        <v>40</v>
      </c>
      <c r="F1262" s="112" t="s">
        <v>107</v>
      </c>
      <c r="G1262" s="113">
        <v>100</v>
      </c>
      <c r="H1262" s="107">
        <v>0.21613590382408612</v>
      </c>
      <c r="I1262" s="85">
        <f t="shared" si="21"/>
        <v>21.613590382408614</v>
      </c>
      <c r="J1262" s="86">
        <v>29.679600000000001</v>
      </c>
      <c r="K1262" s="85">
        <f t="shared" si="22"/>
        <v>0.72823051464334465</v>
      </c>
      <c r="L1262" s="68" t="str">
        <f>VLOOKUP(O1262,[6]Consolidado!$B:$E,2,FALSE)</f>
        <v>Granite Work</v>
      </c>
      <c r="M1262" s="69" t="str">
        <f>VLOOKUP(O1262,[6]Consolidado!$B:$E,3,FALSE)</f>
        <v>Work Desk Prototype</v>
      </c>
      <c r="N1262" s="70" t="str">
        <f>VLOOKUP(O1262,[6]Consolidado!$B:$H,7,FALSE)</f>
        <v>Marzo</v>
      </c>
      <c r="O1262" s="110">
        <v>180</v>
      </c>
    </row>
    <row r="1263" spans="1:15" s="71" customFormat="1" ht="16.5" customHeight="1" outlineLevel="1" x14ac:dyDescent="0.2">
      <c r="A1263" s="60" t="s">
        <v>652</v>
      </c>
      <c r="B1263" s="109">
        <v>42818</v>
      </c>
      <c r="C1263" s="110"/>
      <c r="D1263" s="63" t="str">
        <f>VLOOKUP(O1263,[6]Consolidado!$B:$E,4,FALSE)</f>
        <v>Finalizada</v>
      </c>
      <c r="E1263" s="111" t="s">
        <v>40</v>
      </c>
      <c r="F1263" s="112" t="s">
        <v>91</v>
      </c>
      <c r="G1263" s="113">
        <v>15</v>
      </c>
      <c r="H1263" s="107">
        <v>0.53569664058699129</v>
      </c>
      <c r="I1263" s="85">
        <f t="shared" si="21"/>
        <v>8.0354496088048695</v>
      </c>
      <c r="J1263" s="86">
        <v>29.679600000000001</v>
      </c>
      <c r="K1263" s="85">
        <f t="shared" si="22"/>
        <v>0.2707398215880561</v>
      </c>
      <c r="L1263" s="68" t="str">
        <f>VLOOKUP(O1263,[6]Consolidado!$B:$E,2,FALSE)</f>
        <v>Canoe Wesfield (Phase 1)</v>
      </c>
      <c r="M1263" s="69" t="str">
        <f>VLOOKUP(O1263,[6]Consolidado!$B:$E,3,FALSE)</f>
        <v>CH-118/CH-206</v>
      </c>
      <c r="N1263" s="70" t="str">
        <f>VLOOKUP(O1263,[6]Consolidado!$B:$H,7,FALSE)</f>
        <v>Marzo</v>
      </c>
      <c r="O1263" s="110">
        <v>141</v>
      </c>
    </row>
    <row r="1264" spans="1:15" s="71" customFormat="1" ht="16.5" customHeight="1" outlineLevel="1" x14ac:dyDescent="0.2">
      <c r="A1264" s="60" t="s">
        <v>652</v>
      </c>
      <c r="B1264" s="109">
        <v>42820</v>
      </c>
      <c r="C1264" s="110"/>
      <c r="D1264" s="63" t="str">
        <f>VLOOKUP(O1264,[6]Consolidado!$B:$E,4,FALSE)</f>
        <v>En Proceso</v>
      </c>
      <c r="E1264" s="111" t="s">
        <v>25</v>
      </c>
      <c r="F1264" s="112" t="s">
        <v>108</v>
      </c>
      <c r="G1264" s="113">
        <v>1</v>
      </c>
      <c r="H1264" s="107">
        <v>915.61936511369458</v>
      </c>
      <c r="I1264" s="85">
        <f t="shared" si="21"/>
        <v>915.61936511369458</v>
      </c>
      <c r="J1264" s="86">
        <v>29.679600000000001</v>
      </c>
      <c r="K1264" s="85">
        <f t="shared" si="22"/>
        <v>30.850124837049506</v>
      </c>
      <c r="L1264" s="68" t="str">
        <f>VLOOKUP(O1264,[6]Consolidado!$B:$E,2,FALSE)</f>
        <v>Acabado</v>
      </c>
      <c r="M1264" s="69" t="str">
        <f>VLOOKUP(O1264,[6]Consolidado!$B:$E,3,FALSE)</f>
        <v>Material de acabado pendiente de distribuir</v>
      </c>
      <c r="N1264" s="70">
        <f>VLOOKUP(O1264,[6]Consolidado!$B:$H,7,FALSE)</f>
        <v>0</v>
      </c>
      <c r="O1264" s="110" t="s">
        <v>290</v>
      </c>
    </row>
    <row r="1265" spans="1:15" s="71" customFormat="1" ht="16.5" customHeight="1" outlineLevel="1" x14ac:dyDescent="0.2">
      <c r="A1265" s="60" t="s">
        <v>652</v>
      </c>
      <c r="B1265" s="109">
        <v>42820</v>
      </c>
      <c r="C1265" s="110"/>
      <c r="D1265" s="63" t="str">
        <f>VLOOKUP(O1265,[6]Consolidado!$B:$E,4,FALSE)</f>
        <v>En Proceso</v>
      </c>
      <c r="E1265" s="111" t="s">
        <v>25</v>
      </c>
      <c r="F1265" s="112" t="s">
        <v>109</v>
      </c>
      <c r="G1265" s="113">
        <v>1</v>
      </c>
      <c r="H1265" s="107">
        <v>1217.8846185889292</v>
      </c>
      <c r="I1265" s="85">
        <f t="shared" si="21"/>
        <v>1217.8846185889292</v>
      </c>
      <c r="J1265" s="86">
        <v>29.679600000000001</v>
      </c>
      <c r="K1265" s="85">
        <f t="shared" si="22"/>
        <v>41.034401359483589</v>
      </c>
      <c r="L1265" s="68" t="str">
        <f>VLOOKUP(O1265,[6]Consolidado!$B:$E,2,FALSE)</f>
        <v>Acabado</v>
      </c>
      <c r="M1265" s="69" t="str">
        <f>VLOOKUP(O1265,[6]Consolidado!$B:$E,3,FALSE)</f>
        <v>Material de acabado pendiente de distribuir</v>
      </c>
      <c r="N1265" s="70">
        <f>VLOOKUP(O1265,[6]Consolidado!$B:$H,7,FALSE)</f>
        <v>0</v>
      </c>
      <c r="O1265" s="110" t="s">
        <v>290</v>
      </c>
    </row>
    <row r="1266" spans="1:15" s="71" customFormat="1" ht="16.5" customHeight="1" outlineLevel="1" x14ac:dyDescent="0.2">
      <c r="A1266" s="60" t="s">
        <v>652</v>
      </c>
      <c r="B1266" s="109">
        <v>42820</v>
      </c>
      <c r="C1266" s="110"/>
      <c r="D1266" s="63" t="str">
        <f>VLOOKUP(O1266,[6]Consolidado!$B:$E,4,FALSE)</f>
        <v>En Proceso</v>
      </c>
      <c r="E1266" s="111" t="s">
        <v>25</v>
      </c>
      <c r="F1266" s="112" t="s">
        <v>254</v>
      </c>
      <c r="G1266" s="113">
        <v>1</v>
      </c>
      <c r="H1266" s="107">
        <v>371.44054799610137</v>
      </c>
      <c r="I1266" s="85">
        <f t="shared" si="21"/>
        <v>371.44054799610137</v>
      </c>
      <c r="J1266" s="86">
        <v>29.679600000000001</v>
      </c>
      <c r="K1266" s="85">
        <f t="shared" si="22"/>
        <v>12.515011927253109</v>
      </c>
      <c r="L1266" s="68" t="str">
        <f>VLOOKUP(O1266,[6]Consolidado!$B:$E,2,FALSE)</f>
        <v>Acabado</v>
      </c>
      <c r="M1266" s="69" t="str">
        <f>VLOOKUP(O1266,[6]Consolidado!$B:$E,3,FALSE)</f>
        <v>Material de acabado pendiente de distribuir</v>
      </c>
      <c r="N1266" s="70">
        <f>VLOOKUP(O1266,[6]Consolidado!$B:$H,7,FALSE)</f>
        <v>0</v>
      </c>
      <c r="O1266" s="110" t="s">
        <v>290</v>
      </c>
    </row>
    <row r="1267" spans="1:15" s="71" customFormat="1" ht="16.5" customHeight="1" outlineLevel="1" x14ac:dyDescent="0.2">
      <c r="A1267" s="60" t="s">
        <v>652</v>
      </c>
      <c r="B1267" s="109">
        <v>42821</v>
      </c>
      <c r="C1267" s="110"/>
      <c r="D1267" s="63" t="str">
        <f>VLOOKUP(O1267,[6]Consolidado!$B:$E,4,FALSE)</f>
        <v>Finalizada</v>
      </c>
      <c r="E1267" s="111" t="s">
        <v>78</v>
      </c>
      <c r="F1267" s="112" t="s">
        <v>439</v>
      </c>
      <c r="G1267" s="113">
        <v>4</v>
      </c>
      <c r="H1267" s="107">
        <v>14.278181818181819</v>
      </c>
      <c r="I1267" s="85">
        <f t="shared" si="21"/>
        <v>57.112727272727277</v>
      </c>
      <c r="J1267" s="86">
        <v>29.679600000000001</v>
      </c>
      <c r="K1267" s="85">
        <f t="shared" si="22"/>
        <v>1.9243091979921318</v>
      </c>
      <c r="L1267" s="68" t="str">
        <f>VLOOKUP(O1267,[6]Consolidado!$B:$E,2,FALSE)</f>
        <v>Granite Work</v>
      </c>
      <c r="M1267" s="69" t="str">
        <f>VLOOKUP(O1267,[6]Consolidado!$B:$E,3,FALSE)</f>
        <v>Work Desk Prototype</v>
      </c>
      <c r="N1267" s="70" t="str">
        <f>VLOOKUP(O1267,[6]Consolidado!$B:$H,7,FALSE)</f>
        <v>Marzo</v>
      </c>
      <c r="O1267" s="110">
        <v>180</v>
      </c>
    </row>
    <row r="1268" spans="1:15" s="71" customFormat="1" ht="16.5" customHeight="1" outlineLevel="1" x14ac:dyDescent="0.2">
      <c r="A1268" s="60" t="s">
        <v>652</v>
      </c>
      <c r="B1268" s="109">
        <v>42821</v>
      </c>
      <c r="C1268" s="110"/>
      <c r="D1268" s="63" t="str">
        <f>VLOOKUP(O1268,[6]Consolidado!$B:$E,4,FALSE)</f>
        <v>Finalizada</v>
      </c>
      <c r="E1268" s="111" t="s">
        <v>33</v>
      </c>
      <c r="F1268" s="112" t="s">
        <v>113</v>
      </c>
      <c r="G1268" s="113">
        <v>5</v>
      </c>
      <c r="H1268" s="107">
        <v>29.299354169288339</v>
      </c>
      <c r="I1268" s="85">
        <f t="shared" si="21"/>
        <v>146.49677084644171</v>
      </c>
      <c r="J1268" s="86">
        <v>29.679600000000001</v>
      </c>
      <c r="K1268" s="85">
        <f t="shared" si="22"/>
        <v>4.9359415506422497</v>
      </c>
      <c r="L1268" s="68" t="str">
        <f>VLOOKUP(O1268,[6]Consolidado!$B:$E,2,FALSE)</f>
        <v>Granite Work</v>
      </c>
      <c r="M1268" s="69" t="str">
        <f>VLOOKUP(O1268,[6]Consolidado!$B:$E,3,FALSE)</f>
        <v>Work Desk Prototype</v>
      </c>
      <c r="N1268" s="70" t="str">
        <f>VLOOKUP(O1268,[6]Consolidado!$B:$H,7,FALSE)</f>
        <v>Marzo</v>
      </c>
      <c r="O1268" s="110">
        <v>180</v>
      </c>
    </row>
    <row r="1269" spans="1:15" s="71" customFormat="1" ht="16.5" customHeight="1" outlineLevel="1" x14ac:dyDescent="0.2">
      <c r="A1269" s="60" t="s">
        <v>652</v>
      </c>
      <c r="B1269" s="109">
        <v>42821</v>
      </c>
      <c r="C1269" s="110"/>
      <c r="D1269" s="63" t="str">
        <f>VLOOKUP(O1269,[6]Consolidado!$B:$E,4,FALSE)</f>
        <v>Finalizada</v>
      </c>
      <c r="E1269" s="111" t="s">
        <v>40</v>
      </c>
      <c r="F1269" s="112" t="s">
        <v>107</v>
      </c>
      <c r="G1269" s="113">
        <v>150</v>
      </c>
      <c r="H1269" s="107">
        <v>0.21613590382408612</v>
      </c>
      <c r="I1269" s="85">
        <f t="shared" si="21"/>
        <v>32.420385573612919</v>
      </c>
      <c r="J1269" s="86">
        <v>29.679600000000001</v>
      </c>
      <c r="K1269" s="85">
        <f t="shared" si="22"/>
        <v>1.0923457719650169</v>
      </c>
      <c r="L1269" s="68" t="str">
        <f>VLOOKUP(O1269,[6]Consolidado!$B:$E,2,FALSE)</f>
        <v>Canoe Wesfield (Phase 1)</v>
      </c>
      <c r="M1269" s="69" t="str">
        <f>VLOOKUP(O1269,[6]Consolidado!$B:$E,3,FALSE)</f>
        <v>CH-202L/CH-702L Half Box Chair Left</v>
      </c>
      <c r="N1269" s="70" t="str">
        <f>VLOOKUP(O1269,[6]Consolidado!$B:$H,7,FALSE)</f>
        <v>Abril</v>
      </c>
      <c r="O1269" s="110">
        <v>150</v>
      </c>
    </row>
    <row r="1270" spans="1:15" s="71" customFormat="1" ht="16.5" customHeight="1" outlineLevel="1" x14ac:dyDescent="0.2">
      <c r="A1270" s="60" t="s">
        <v>652</v>
      </c>
      <c r="B1270" s="109">
        <v>42821</v>
      </c>
      <c r="C1270" s="110"/>
      <c r="D1270" s="63" t="str">
        <f>VLOOKUP(O1270,[6]Consolidado!$B:$E,4,FALSE)</f>
        <v>En Proceso</v>
      </c>
      <c r="E1270" s="111" t="s">
        <v>25</v>
      </c>
      <c r="F1270" s="112" t="s">
        <v>254</v>
      </c>
      <c r="G1270" s="113">
        <v>3</v>
      </c>
      <c r="H1270" s="107">
        <v>371.44054799610137</v>
      </c>
      <c r="I1270" s="85">
        <f t="shared" si="21"/>
        <v>1114.321643988304</v>
      </c>
      <c r="J1270" s="86">
        <v>29.679600000000001</v>
      </c>
      <c r="K1270" s="85">
        <f t="shared" si="22"/>
        <v>37.545035781759324</v>
      </c>
      <c r="L1270" s="68" t="str">
        <f>VLOOKUP(O1270,[6]Consolidado!$B:$E,2,FALSE)</f>
        <v>Acabado</v>
      </c>
      <c r="M1270" s="69" t="str">
        <f>VLOOKUP(O1270,[6]Consolidado!$B:$E,3,FALSE)</f>
        <v>Material de acabado pendiente de distribuir</v>
      </c>
      <c r="N1270" s="70">
        <f>VLOOKUP(O1270,[6]Consolidado!$B:$H,7,FALSE)</f>
        <v>0</v>
      </c>
      <c r="O1270" s="110" t="s">
        <v>290</v>
      </c>
    </row>
    <row r="1271" spans="1:15" s="71" customFormat="1" ht="16.5" customHeight="1" outlineLevel="1" x14ac:dyDescent="0.2">
      <c r="A1271" s="60" t="s">
        <v>652</v>
      </c>
      <c r="B1271" s="109">
        <v>42821</v>
      </c>
      <c r="C1271" s="110"/>
      <c r="D1271" s="63" t="str">
        <f>VLOOKUP(O1271,[6]Consolidado!$B:$E,4,FALSE)</f>
        <v>En Proceso</v>
      </c>
      <c r="E1271" s="111" t="s">
        <v>25</v>
      </c>
      <c r="F1271" s="112" t="s">
        <v>108</v>
      </c>
      <c r="G1271" s="113">
        <v>1</v>
      </c>
      <c r="H1271" s="107">
        <v>915.61936511369458</v>
      </c>
      <c r="I1271" s="85">
        <f t="shared" si="21"/>
        <v>915.61936511369458</v>
      </c>
      <c r="J1271" s="86">
        <v>29.679600000000001</v>
      </c>
      <c r="K1271" s="85">
        <f t="shared" si="22"/>
        <v>30.850124837049506</v>
      </c>
      <c r="L1271" s="68" t="str">
        <f>VLOOKUP(O1271,[6]Consolidado!$B:$E,2,FALSE)</f>
        <v>Acabado</v>
      </c>
      <c r="M1271" s="69" t="str">
        <f>VLOOKUP(O1271,[6]Consolidado!$B:$E,3,FALSE)</f>
        <v>Material de acabado pendiente de distribuir</v>
      </c>
      <c r="N1271" s="70">
        <f>VLOOKUP(O1271,[6]Consolidado!$B:$H,7,FALSE)</f>
        <v>0</v>
      </c>
      <c r="O1271" s="110" t="s">
        <v>290</v>
      </c>
    </row>
    <row r="1272" spans="1:15" s="71" customFormat="1" ht="16.5" customHeight="1" outlineLevel="1" x14ac:dyDescent="0.2">
      <c r="A1272" s="60" t="s">
        <v>652</v>
      </c>
      <c r="B1272" s="109">
        <v>42821</v>
      </c>
      <c r="C1272" s="110"/>
      <c r="D1272" s="63" t="str">
        <f>VLOOKUP(O1272,[6]Consolidado!$B:$E,4,FALSE)</f>
        <v>Finalizada</v>
      </c>
      <c r="E1272" s="111" t="s">
        <v>78</v>
      </c>
      <c r="F1272" s="112" t="s">
        <v>421</v>
      </c>
      <c r="G1272" s="113">
        <v>32</v>
      </c>
      <c r="H1272" s="107">
        <v>38.57</v>
      </c>
      <c r="I1272" s="85">
        <f t="shared" si="21"/>
        <v>1234.24</v>
      </c>
      <c r="J1272" s="86">
        <v>29.679600000000001</v>
      </c>
      <c r="K1272" s="85">
        <f t="shared" si="22"/>
        <v>41.585466111403115</v>
      </c>
      <c r="L1272" s="68" t="str">
        <f>VLOOKUP(O1272,[6]Consolidado!$B:$E,2,FALSE)</f>
        <v xml:space="preserve">Damien Wood </v>
      </c>
      <c r="M1272" s="69" t="str">
        <f>VLOOKUP(O1272,[6]Consolidado!$B:$E,3,FALSE)</f>
        <v>Custom Queen Bed</v>
      </c>
      <c r="N1272" s="70" t="str">
        <f>VLOOKUP(O1272,[6]Consolidado!$B:$H,7,FALSE)</f>
        <v>Abril</v>
      </c>
      <c r="O1272" s="110">
        <v>112</v>
      </c>
    </row>
    <row r="1273" spans="1:15" s="71" customFormat="1" ht="16.5" customHeight="1" outlineLevel="1" x14ac:dyDescent="0.2">
      <c r="A1273" s="60" t="s">
        <v>652</v>
      </c>
      <c r="B1273" s="109">
        <v>42821</v>
      </c>
      <c r="C1273" s="110"/>
      <c r="D1273" s="63" t="str">
        <f>VLOOKUP(O1273,[6]Consolidado!$B:$E,4,FALSE)</f>
        <v>Finalizada</v>
      </c>
      <c r="E1273" s="111" t="s">
        <v>40</v>
      </c>
      <c r="F1273" s="112" t="s">
        <v>91</v>
      </c>
      <c r="G1273" s="113">
        <v>128</v>
      </c>
      <c r="H1273" s="107">
        <v>0.53569664058699129</v>
      </c>
      <c r="I1273" s="85">
        <f t="shared" si="21"/>
        <v>68.569169995134885</v>
      </c>
      <c r="J1273" s="86">
        <v>29.679600000000001</v>
      </c>
      <c r="K1273" s="85">
        <f t="shared" si="22"/>
        <v>2.3103131442180787</v>
      </c>
      <c r="L1273" s="68" t="str">
        <f>VLOOKUP(O1273,[6]Consolidado!$B:$E,2,FALSE)</f>
        <v xml:space="preserve">Damien Wood </v>
      </c>
      <c r="M1273" s="69" t="str">
        <f>VLOOKUP(O1273,[6]Consolidado!$B:$E,3,FALSE)</f>
        <v>Custom Queen Bed</v>
      </c>
      <c r="N1273" s="70" t="str">
        <f>VLOOKUP(O1273,[6]Consolidado!$B:$H,7,FALSE)</f>
        <v>Abril</v>
      </c>
      <c r="O1273" s="110">
        <v>112</v>
      </c>
    </row>
    <row r="1274" spans="1:15" s="71" customFormat="1" ht="16.5" customHeight="1" outlineLevel="1" x14ac:dyDescent="0.2">
      <c r="A1274" s="60" t="s">
        <v>652</v>
      </c>
      <c r="B1274" s="109">
        <v>42821</v>
      </c>
      <c r="C1274" s="110"/>
      <c r="D1274" s="63" t="str">
        <f>VLOOKUP(O1274,[6]Consolidado!$B:$E,4,FALSE)</f>
        <v>Finalizada</v>
      </c>
      <c r="E1274" s="111" t="s">
        <v>78</v>
      </c>
      <c r="F1274" s="112" t="s">
        <v>421</v>
      </c>
      <c r="G1274" s="113">
        <v>16</v>
      </c>
      <c r="H1274" s="107">
        <v>38.57</v>
      </c>
      <c r="I1274" s="85">
        <f t="shared" si="21"/>
        <v>617.12</v>
      </c>
      <c r="J1274" s="86">
        <v>29.679600000000001</v>
      </c>
      <c r="K1274" s="85">
        <f t="shared" si="22"/>
        <v>20.792733055701557</v>
      </c>
      <c r="L1274" s="68" t="str">
        <f>VLOOKUP(O1274,[6]Consolidado!$B:$E,2,FALSE)</f>
        <v xml:space="preserve">Damien Wood </v>
      </c>
      <c r="M1274" s="69" t="str">
        <f>VLOOKUP(O1274,[6]Consolidado!$B:$E,3,FALSE)</f>
        <v>Custom King Bed</v>
      </c>
      <c r="N1274" s="70" t="str">
        <f>VLOOKUP(O1274,[6]Consolidado!$B:$H,7,FALSE)</f>
        <v>Abril</v>
      </c>
      <c r="O1274" s="110">
        <v>133</v>
      </c>
    </row>
    <row r="1275" spans="1:15" s="71" customFormat="1" ht="16.5" customHeight="1" outlineLevel="1" x14ac:dyDescent="0.2">
      <c r="A1275" s="60" t="s">
        <v>652</v>
      </c>
      <c r="B1275" s="109">
        <v>42821</v>
      </c>
      <c r="C1275" s="110"/>
      <c r="D1275" s="63" t="str">
        <f>VLOOKUP(O1275,[6]Consolidado!$B:$E,4,FALSE)</f>
        <v>Finalizada</v>
      </c>
      <c r="E1275" s="111" t="s">
        <v>40</v>
      </c>
      <c r="F1275" s="112" t="s">
        <v>91</v>
      </c>
      <c r="G1275" s="113">
        <v>64</v>
      </c>
      <c r="H1275" s="107">
        <v>0.53569664058699129</v>
      </c>
      <c r="I1275" s="85">
        <f t="shared" si="21"/>
        <v>34.284584997567443</v>
      </c>
      <c r="J1275" s="86">
        <v>29.679600000000001</v>
      </c>
      <c r="K1275" s="85">
        <f t="shared" si="22"/>
        <v>1.1551565721090393</v>
      </c>
      <c r="L1275" s="68" t="str">
        <f>VLOOKUP(O1275,[6]Consolidado!$B:$E,2,FALSE)</f>
        <v xml:space="preserve">Damien Wood </v>
      </c>
      <c r="M1275" s="69" t="str">
        <f>VLOOKUP(O1275,[6]Consolidado!$B:$E,3,FALSE)</f>
        <v>Custom King Bed</v>
      </c>
      <c r="N1275" s="70" t="str">
        <f>VLOOKUP(O1275,[6]Consolidado!$B:$H,7,FALSE)</f>
        <v>Abril</v>
      </c>
      <c r="O1275" s="110">
        <v>133</v>
      </c>
    </row>
    <row r="1276" spans="1:15" s="71" customFormat="1" ht="16.5" customHeight="1" outlineLevel="1" x14ac:dyDescent="0.2">
      <c r="A1276" s="60" t="s">
        <v>652</v>
      </c>
      <c r="B1276" s="109">
        <v>42821</v>
      </c>
      <c r="C1276" s="110"/>
      <c r="D1276" s="63" t="str">
        <f>VLOOKUP(O1276,[6]Consolidado!$B:$E,4,FALSE)</f>
        <v>Finalizada</v>
      </c>
      <c r="E1276" s="111" t="s">
        <v>28</v>
      </c>
      <c r="F1276" s="112" t="s">
        <v>123</v>
      </c>
      <c r="G1276" s="113">
        <v>0.5</v>
      </c>
      <c r="H1276" s="107">
        <v>627.47967676767666</v>
      </c>
      <c r="I1276" s="85">
        <f t="shared" si="21"/>
        <v>313.73983838383833</v>
      </c>
      <c r="J1276" s="86">
        <v>29.679600000000001</v>
      </c>
      <c r="K1276" s="85">
        <f t="shared" si="22"/>
        <v>10.570891736540867</v>
      </c>
      <c r="L1276" s="68" t="str">
        <f>VLOOKUP(O1276,[6]Consolidado!$B:$E,2,FALSE)</f>
        <v>Proper Cloth</v>
      </c>
      <c r="M1276" s="69" t="str">
        <f>VLOOKUP(O1276,[6]Consolidado!$B:$E,3,FALSE)</f>
        <v>Large Conference Table Top</v>
      </c>
      <c r="N1276" s="70" t="str">
        <f>VLOOKUP(O1276,[6]Consolidado!$B:$H,7,FALSE)</f>
        <v>Junio</v>
      </c>
      <c r="O1276" s="110">
        <v>190</v>
      </c>
    </row>
    <row r="1277" spans="1:15" s="71" customFormat="1" ht="16.5" customHeight="1" outlineLevel="1" x14ac:dyDescent="0.2">
      <c r="A1277" s="60" t="s">
        <v>652</v>
      </c>
      <c r="B1277" s="109">
        <v>42821</v>
      </c>
      <c r="C1277" s="110"/>
      <c r="D1277" s="63" t="str">
        <f>VLOOKUP(O1277,[6]Consolidado!$B:$E,4,FALSE)</f>
        <v>Finalizada</v>
      </c>
      <c r="E1277" s="111" t="s">
        <v>78</v>
      </c>
      <c r="F1277" s="112" t="s">
        <v>352</v>
      </c>
      <c r="G1277" s="113">
        <v>4</v>
      </c>
      <c r="H1277" s="107">
        <v>1.8496662205147865</v>
      </c>
      <c r="I1277" s="85">
        <f t="shared" si="21"/>
        <v>7.3986648820591459</v>
      </c>
      <c r="J1277" s="86">
        <v>29.679600000000001</v>
      </c>
      <c r="K1277" s="85">
        <f t="shared" si="22"/>
        <v>0.24928452142411439</v>
      </c>
      <c r="L1277" s="68" t="str">
        <f>VLOOKUP(O1277,[6]Consolidado!$B:$E,2,FALSE)</f>
        <v>Zoe Cruz</v>
      </c>
      <c r="M1277" s="69" t="str">
        <f>VLOOKUP(O1277,[6]Consolidado!$B:$E,3,FALSE)</f>
        <v>Side table</v>
      </c>
      <c r="N1277" s="70" t="str">
        <f>VLOOKUP(O1277,[6]Consolidado!$B:$H,7,FALSE)</f>
        <v>Abril</v>
      </c>
      <c r="O1277" s="110">
        <v>198</v>
      </c>
    </row>
    <row r="1278" spans="1:15" s="71" customFormat="1" ht="16.5" customHeight="1" outlineLevel="1" x14ac:dyDescent="0.2">
      <c r="A1278" s="60" t="s">
        <v>652</v>
      </c>
      <c r="B1278" s="109">
        <v>42822</v>
      </c>
      <c r="C1278" s="110"/>
      <c r="D1278" s="63" t="str">
        <f>VLOOKUP(O1278,[6]Consolidado!$B:$E,4,FALSE)</f>
        <v>Finalizada</v>
      </c>
      <c r="E1278" s="111" t="s">
        <v>40</v>
      </c>
      <c r="F1278" s="112" t="s">
        <v>91</v>
      </c>
      <c r="G1278" s="113">
        <v>100</v>
      </c>
      <c r="H1278" s="107">
        <v>0.53569664058699129</v>
      </c>
      <c r="I1278" s="85">
        <f t="shared" si="21"/>
        <v>53.569664058699132</v>
      </c>
      <c r="J1278" s="86">
        <v>29.679600000000001</v>
      </c>
      <c r="K1278" s="85">
        <f t="shared" si="22"/>
        <v>1.804932143920374</v>
      </c>
      <c r="L1278" s="68" t="str">
        <f>VLOOKUP(O1278,[6]Consolidado!$B:$E,2,FALSE)</f>
        <v xml:space="preserve">Damien Wood </v>
      </c>
      <c r="M1278" s="69" t="str">
        <f>VLOOKUP(O1278,[6]Consolidado!$B:$E,3,FALSE)</f>
        <v>Custom King Bed</v>
      </c>
      <c r="N1278" s="70" t="str">
        <f>VLOOKUP(O1278,[6]Consolidado!$B:$H,7,FALSE)</f>
        <v>Abril</v>
      </c>
      <c r="O1278" s="110">
        <v>133</v>
      </c>
    </row>
    <row r="1279" spans="1:15" s="71" customFormat="1" ht="16.5" customHeight="1" outlineLevel="1" x14ac:dyDescent="0.2">
      <c r="A1279" s="60" t="s">
        <v>652</v>
      </c>
      <c r="B1279" s="109">
        <v>42822</v>
      </c>
      <c r="C1279" s="110"/>
      <c r="D1279" s="63" t="str">
        <f>VLOOKUP(O1279,[6]Consolidado!$B:$E,4,FALSE)</f>
        <v>Finalizada</v>
      </c>
      <c r="E1279" s="111" t="s">
        <v>51</v>
      </c>
      <c r="F1279" s="112" t="s">
        <v>282</v>
      </c>
      <c r="G1279" s="113">
        <v>1.82</v>
      </c>
      <c r="H1279" s="107">
        <v>36.591033851784083</v>
      </c>
      <c r="I1279" s="85">
        <f t="shared" si="21"/>
        <v>66.595681610247027</v>
      </c>
      <c r="J1279" s="86">
        <v>29.679600000000001</v>
      </c>
      <c r="K1279" s="85">
        <f t="shared" si="22"/>
        <v>2.2438200518284286</v>
      </c>
      <c r="L1279" s="68" t="str">
        <f>VLOOKUP(O1279,[6]Consolidado!$B:$E,2,FALSE)</f>
        <v>David Berruto-New Line</v>
      </c>
      <c r="M1279" s="69" t="str">
        <f>VLOOKUP(O1279,[6]Consolidado!$B:$E,3,FALSE)</f>
        <v>Platform Bed and sidetables</v>
      </c>
      <c r="N1279" s="70" t="str">
        <f>VLOOKUP(O1279,[6]Consolidado!$B:$H,7,FALSE)</f>
        <v>Junio</v>
      </c>
      <c r="O1279" s="110">
        <v>169</v>
      </c>
    </row>
    <row r="1280" spans="1:15" s="71" customFormat="1" ht="16.5" customHeight="1" outlineLevel="1" x14ac:dyDescent="0.2">
      <c r="A1280" s="60" t="s">
        <v>652</v>
      </c>
      <c r="B1280" s="109">
        <v>42822</v>
      </c>
      <c r="C1280" s="110"/>
      <c r="D1280" s="63" t="str">
        <f>VLOOKUP(O1280,[6]Consolidado!$B:$E,4,FALSE)</f>
        <v>Finalizada</v>
      </c>
      <c r="E1280" s="111" t="s">
        <v>51</v>
      </c>
      <c r="F1280" s="112" t="s">
        <v>57</v>
      </c>
      <c r="G1280" s="113"/>
      <c r="H1280" s="67">
        <v>0</v>
      </c>
      <c r="I1280" s="85">
        <f t="shared" si="21"/>
        <v>0</v>
      </c>
      <c r="J1280" s="86">
        <v>29.679600000000001</v>
      </c>
      <c r="K1280" s="85">
        <f t="shared" si="22"/>
        <v>0</v>
      </c>
      <c r="L1280" s="68" t="str">
        <f>VLOOKUP(O1280,[6]Consolidado!$B:$E,2,FALSE)</f>
        <v>David Berruto-New Line</v>
      </c>
      <c r="M1280" s="69" t="str">
        <f>VLOOKUP(O1280,[6]Consolidado!$B:$E,3,FALSE)</f>
        <v>Platform Bed and sidetables</v>
      </c>
      <c r="N1280" s="70" t="str">
        <f>VLOOKUP(O1280,[6]Consolidado!$B:$H,7,FALSE)</f>
        <v>Junio</v>
      </c>
      <c r="O1280" s="110">
        <v>169</v>
      </c>
    </row>
    <row r="1281" spans="1:15" s="71" customFormat="1" ht="16.5" customHeight="1" outlineLevel="1" x14ac:dyDescent="0.2">
      <c r="A1281" s="60" t="s">
        <v>652</v>
      </c>
      <c r="B1281" s="109">
        <v>42822</v>
      </c>
      <c r="C1281" s="110"/>
      <c r="D1281" s="63" t="str">
        <f>VLOOKUP(O1281,[6]Consolidado!$B:$E,4,FALSE)</f>
        <v>Finalizada</v>
      </c>
      <c r="E1281" s="111" t="s">
        <v>78</v>
      </c>
      <c r="F1281" s="112" t="s">
        <v>640</v>
      </c>
      <c r="G1281" s="113">
        <v>24</v>
      </c>
      <c r="H1281" s="107">
        <v>33.167231126984127</v>
      </c>
      <c r="I1281" s="85">
        <f t="shared" si="21"/>
        <v>796.01354704761911</v>
      </c>
      <c r="J1281" s="86">
        <v>29.679600000000001</v>
      </c>
      <c r="K1281" s="85">
        <f t="shared" si="22"/>
        <v>26.820224903557296</v>
      </c>
      <c r="L1281" s="68" t="str">
        <f>VLOOKUP(O1281,[6]Consolidado!$B:$E,2,FALSE)</f>
        <v>Tungsten</v>
      </c>
      <c r="M1281" s="69" t="str">
        <f>VLOOKUP(O1281,[6]Consolidado!$B:$E,3,FALSE)</f>
        <v>Tungsten office Shelfing in Plywood</v>
      </c>
      <c r="N1281" s="70" t="str">
        <f>VLOOKUP(O1281,[6]Consolidado!$B:$H,7,FALSE)</f>
        <v>Mayo</v>
      </c>
      <c r="O1281" s="110">
        <v>140</v>
      </c>
    </row>
    <row r="1282" spans="1:15" s="71" customFormat="1" ht="16.5" customHeight="1" outlineLevel="1" x14ac:dyDescent="0.2">
      <c r="A1282" s="60" t="s">
        <v>652</v>
      </c>
      <c r="B1282" s="109">
        <v>42822</v>
      </c>
      <c r="C1282" s="110"/>
      <c r="D1282" s="63" t="str">
        <f>VLOOKUP(O1282,[6]Consolidado!$B:$E,4,FALSE)</f>
        <v>Finalizada</v>
      </c>
      <c r="E1282" s="111" t="s">
        <v>40</v>
      </c>
      <c r="F1282" s="112" t="s">
        <v>85</v>
      </c>
      <c r="G1282" s="113">
        <v>20</v>
      </c>
      <c r="H1282" s="107">
        <v>0.5542208782882353</v>
      </c>
      <c r="I1282" s="85">
        <f t="shared" si="21"/>
        <v>11.084417565764706</v>
      </c>
      <c r="J1282" s="86">
        <v>29.679600000000001</v>
      </c>
      <c r="K1282" s="85">
        <f t="shared" si="22"/>
        <v>0.37346923697639811</v>
      </c>
      <c r="L1282" s="68" t="str">
        <f>VLOOKUP(O1282,[6]Consolidado!$B:$E,2,FALSE)</f>
        <v>David Berruto-New Line</v>
      </c>
      <c r="M1282" s="69" t="str">
        <f>VLOOKUP(O1282,[6]Consolidado!$B:$E,3,FALSE)</f>
        <v>Dining table #2</v>
      </c>
      <c r="N1282" s="70" t="str">
        <f>VLOOKUP(O1282,[6]Consolidado!$B:$H,7,FALSE)</f>
        <v>Noviembre</v>
      </c>
      <c r="O1282" s="110">
        <v>158</v>
      </c>
    </row>
    <row r="1283" spans="1:15" s="71" customFormat="1" ht="16.5" customHeight="1" outlineLevel="1" x14ac:dyDescent="0.2">
      <c r="A1283" s="60" t="s">
        <v>652</v>
      </c>
      <c r="B1283" s="109">
        <v>42822</v>
      </c>
      <c r="C1283" s="110"/>
      <c r="D1283" s="63" t="str">
        <f>VLOOKUP(O1283,[6]Consolidado!$B:$E,4,FALSE)</f>
        <v>Finalizada</v>
      </c>
      <c r="E1283" s="111" t="s">
        <v>40</v>
      </c>
      <c r="F1283" s="112" t="s">
        <v>347</v>
      </c>
      <c r="G1283" s="113">
        <v>4</v>
      </c>
      <c r="H1283" s="107">
        <v>0.98901098901098905</v>
      </c>
      <c r="I1283" s="85">
        <f t="shared" si="21"/>
        <v>3.9560439560439562</v>
      </c>
      <c r="J1283" s="86">
        <v>29.679600000000001</v>
      </c>
      <c r="K1283" s="85">
        <f t="shared" si="22"/>
        <v>0.13329168708621261</v>
      </c>
      <c r="L1283" s="68" t="str">
        <f>VLOOKUP(O1283,[6]Consolidado!$B:$E,2,FALSE)</f>
        <v>David Berruto-New Line</v>
      </c>
      <c r="M1283" s="69" t="str">
        <f>VLOOKUP(O1283,[6]Consolidado!$B:$E,3,FALSE)</f>
        <v>Platform Bed and sidetables</v>
      </c>
      <c r="N1283" s="70" t="str">
        <f>VLOOKUP(O1283,[6]Consolidado!$B:$H,7,FALSE)</f>
        <v>Junio</v>
      </c>
      <c r="O1283" s="110">
        <v>169</v>
      </c>
    </row>
    <row r="1284" spans="1:15" s="71" customFormat="1" ht="16.5" customHeight="1" outlineLevel="1" x14ac:dyDescent="0.2">
      <c r="A1284" s="60" t="s">
        <v>652</v>
      </c>
      <c r="B1284" s="109">
        <v>42822</v>
      </c>
      <c r="C1284" s="110"/>
      <c r="D1284" s="63" t="str">
        <f>VLOOKUP(O1284,[6]Consolidado!$B:$E,4,FALSE)</f>
        <v>Finalizada</v>
      </c>
      <c r="E1284" s="111" t="s">
        <v>40</v>
      </c>
      <c r="F1284" s="112" t="s">
        <v>58</v>
      </c>
      <c r="G1284" s="113">
        <v>4</v>
      </c>
      <c r="H1284" s="107">
        <v>0.68467128881756545</v>
      </c>
      <c r="I1284" s="85">
        <f t="shared" si="21"/>
        <v>2.7386851552702618</v>
      </c>
      <c r="J1284" s="86">
        <v>29.679600000000001</v>
      </c>
      <c r="K1284" s="85">
        <f t="shared" si="22"/>
        <v>9.2275002199162445E-2</v>
      </c>
      <c r="L1284" s="68" t="str">
        <f>VLOOKUP(O1284,[6]Consolidado!$B:$E,2,FALSE)</f>
        <v>David Berruto-New Line</v>
      </c>
      <c r="M1284" s="69" t="str">
        <f>VLOOKUP(O1284,[6]Consolidado!$B:$E,3,FALSE)</f>
        <v>Platform Bed and sidetables</v>
      </c>
      <c r="N1284" s="70" t="str">
        <f>VLOOKUP(O1284,[6]Consolidado!$B:$H,7,FALSE)</f>
        <v>Junio</v>
      </c>
      <c r="O1284" s="110">
        <v>169</v>
      </c>
    </row>
    <row r="1285" spans="1:15" s="71" customFormat="1" ht="16.5" customHeight="1" outlineLevel="1" x14ac:dyDescent="0.2">
      <c r="A1285" s="60" t="s">
        <v>652</v>
      </c>
      <c r="B1285" s="109">
        <v>42817</v>
      </c>
      <c r="C1285" s="110"/>
      <c r="D1285" s="63" t="str">
        <f>VLOOKUP(O1285,[6]Consolidado!$B:$E,4,FALSE)</f>
        <v>Finalizada</v>
      </c>
      <c r="E1285" s="111" t="s">
        <v>40</v>
      </c>
      <c r="F1285" s="112" t="s">
        <v>107</v>
      </c>
      <c r="G1285" s="113">
        <v>150</v>
      </c>
      <c r="H1285" s="107">
        <v>0.21613590382408612</v>
      </c>
      <c r="I1285" s="85">
        <f t="shared" si="21"/>
        <v>32.420385573612919</v>
      </c>
      <c r="J1285" s="86">
        <v>29.679600000000001</v>
      </c>
      <c r="K1285" s="85">
        <f t="shared" si="22"/>
        <v>1.0923457719650169</v>
      </c>
      <c r="L1285" s="68" t="str">
        <f>VLOOKUP(O1285,[6]Consolidado!$B:$E,2,FALSE)</f>
        <v>Proper Cloth</v>
      </c>
      <c r="M1285" s="69" t="str">
        <f>VLOOKUP(O1285,[6]Consolidado!$B:$E,3,FALSE)</f>
        <v>Small Conference Table Top</v>
      </c>
      <c r="N1285" s="70" t="str">
        <f>VLOOKUP(O1285,[6]Consolidado!$B:$H,7,FALSE)</f>
        <v>Abril</v>
      </c>
      <c r="O1285" s="110">
        <v>189</v>
      </c>
    </row>
    <row r="1286" spans="1:15" s="71" customFormat="1" ht="16.5" customHeight="1" outlineLevel="1" x14ac:dyDescent="0.2">
      <c r="A1286" s="60" t="s">
        <v>652</v>
      </c>
      <c r="B1286" s="109">
        <v>42817</v>
      </c>
      <c r="C1286" s="110"/>
      <c r="D1286" s="63" t="str">
        <f>VLOOKUP(O1286,[6]Consolidado!$B:$E,4,FALSE)</f>
        <v>Finalizada</v>
      </c>
      <c r="E1286" s="111" t="s">
        <v>40</v>
      </c>
      <c r="F1286" s="112" t="s">
        <v>107</v>
      </c>
      <c r="G1286" s="113">
        <v>150</v>
      </c>
      <c r="H1286" s="107">
        <v>0.21613590382408612</v>
      </c>
      <c r="I1286" s="85">
        <f t="shared" si="21"/>
        <v>32.420385573612919</v>
      </c>
      <c r="J1286" s="86">
        <v>29.679600000000001</v>
      </c>
      <c r="K1286" s="85">
        <f t="shared" si="22"/>
        <v>1.0923457719650169</v>
      </c>
      <c r="L1286" s="68" t="str">
        <f>VLOOKUP(O1286,[6]Consolidado!$B:$E,2,FALSE)</f>
        <v>Proper Cloth</v>
      </c>
      <c r="M1286" s="69" t="str">
        <f>VLOOKUP(O1286,[6]Consolidado!$B:$E,3,FALSE)</f>
        <v>Large Conference Table Top</v>
      </c>
      <c r="N1286" s="70" t="str">
        <f>VLOOKUP(O1286,[6]Consolidado!$B:$H,7,FALSE)</f>
        <v>Junio</v>
      </c>
      <c r="O1286" s="110">
        <v>190</v>
      </c>
    </row>
    <row r="1287" spans="1:15" s="71" customFormat="1" ht="16.5" customHeight="1" outlineLevel="1" x14ac:dyDescent="0.2">
      <c r="A1287" s="60" t="s">
        <v>652</v>
      </c>
      <c r="B1287" s="109">
        <v>42817</v>
      </c>
      <c r="C1287" s="110"/>
      <c r="D1287" s="63" t="str">
        <f>VLOOKUP(O1287,[6]Consolidado!$B:$E,4,FALSE)</f>
        <v>Finalizada</v>
      </c>
      <c r="E1287" s="111" t="s">
        <v>78</v>
      </c>
      <c r="F1287" s="112" t="s">
        <v>612</v>
      </c>
      <c r="G1287" s="113">
        <v>2</v>
      </c>
      <c r="H1287" s="67">
        <v>0</v>
      </c>
      <c r="I1287" s="85">
        <f t="shared" si="21"/>
        <v>0</v>
      </c>
      <c r="J1287" s="86">
        <v>29.679600000000001</v>
      </c>
      <c r="K1287" s="85">
        <f t="shared" si="22"/>
        <v>0</v>
      </c>
      <c r="L1287" s="68" t="str">
        <f>VLOOKUP(O1287,[6]Consolidado!$B:$E,2,FALSE)</f>
        <v>David Berruto-New Line</v>
      </c>
      <c r="M1287" s="69" t="str">
        <f>VLOOKUP(O1287,[6]Consolidado!$B:$E,3,FALSE)</f>
        <v>Modular Storage</v>
      </c>
      <c r="N1287" s="70" t="str">
        <f>VLOOKUP(O1287,[6]Consolidado!$B:$H,7,FALSE)</f>
        <v>Noviembre</v>
      </c>
      <c r="O1287" s="110">
        <v>167</v>
      </c>
    </row>
    <row r="1288" spans="1:15" s="71" customFormat="1" ht="16.5" customHeight="1" outlineLevel="1" x14ac:dyDescent="0.2">
      <c r="A1288" s="60" t="s">
        <v>652</v>
      </c>
      <c r="B1288" s="109">
        <v>42817</v>
      </c>
      <c r="C1288" s="110"/>
      <c r="D1288" s="63" t="str">
        <f>VLOOKUP(O1288,[6]Consolidado!$B:$E,4,FALSE)</f>
        <v>Finalizada</v>
      </c>
      <c r="E1288" s="111" t="s">
        <v>51</v>
      </c>
      <c r="F1288" s="112" t="s">
        <v>447</v>
      </c>
      <c r="G1288" s="113">
        <v>1</v>
      </c>
      <c r="H1288" s="107">
        <v>4067.8333731332318</v>
      </c>
      <c r="I1288" s="85">
        <f t="shared" si="21"/>
        <v>4067.8333731332318</v>
      </c>
      <c r="J1288" s="86">
        <v>29.679600000000001</v>
      </c>
      <c r="K1288" s="85">
        <f t="shared" si="22"/>
        <v>137.05822764232778</v>
      </c>
      <c r="L1288" s="68" t="str">
        <f>VLOOKUP(O1288,[6]Consolidado!$B:$E,2,FALSE)</f>
        <v>Zoe Cruz</v>
      </c>
      <c r="M1288" s="69" t="str">
        <f>VLOOKUP(O1288,[6]Consolidado!$B:$E,3,FALSE)</f>
        <v>Live Shelving w/ blackened steel support columns</v>
      </c>
      <c r="N1288" s="70" t="str">
        <f>VLOOKUP(O1288,[6]Consolidado!$B:$H,7,FALSE)</f>
        <v>Mayo</v>
      </c>
      <c r="O1288" s="110">
        <v>192</v>
      </c>
    </row>
    <row r="1289" spans="1:15" s="71" customFormat="1" ht="16.5" customHeight="1" outlineLevel="1" x14ac:dyDescent="0.2">
      <c r="A1289" s="60" t="s">
        <v>652</v>
      </c>
      <c r="B1289" s="109">
        <v>42807</v>
      </c>
      <c r="C1289" s="110"/>
      <c r="D1289" s="63" t="str">
        <f>VLOOKUP(O1289,[6]Consolidado!$B:$E,4,FALSE)</f>
        <v>Finalizada</v>
      </c>
      <c r="E1289" s="111" t="s">
        <v>40</v>
      </c>
      <c r="F1289" s="112" t="s">
        <v>433</v>
      </c>
      <c r="G1289" s="113">
        <v>45</v>
      </c>
      <c r="H1289" s="107">
        <v>11.591285714285714</v>
      </c>
      <c r="I1289" s="85">
        <f t="shared" si="21"/>
        <v>521.60785714285714</v>
      </c>
      <c r="J1289" s="86">
        <v>29.679600000000001</v>
      </c>
      <c r="K1289" s="85">
        <f t="shared" si="22"/>
        <v>17.574625572543333</v>
      </c>
      <c r="L1289" s="68" t="str">
        <f>VLOOKUP(O1289,[6]Consolidado!$B:$E,2,FALSE)</f>
        <v>Canoe Wesfield (Phase 2)</v>
      </c>
      <c r="M1289" s="69" t="str">
        <f>VLOOKUP(O1289,[6]Consolidado!$B:$E,3,FALSE)</f>
        <v>CH-132A Teak Bench (No Elect)</v>
      </c>
      <c r="N1289" s="70" t="str">
        <f>VLOOKUP(O1289,[6]Consolidado!$B:$H,7,FALSE)</f>
        <v>Julio</v>
      </c>
      <c r="O1289" s="110">
        <v>149</v>
      </c>
    </row>
    <row r="1290" spans="1:15" s="71" customFormat="1" ht="16.5" customHeight="1" outlineLevel="1" x14ac:dyDescent="0.2">
      <c r="A1290" s="60" t="s">
        <v>652</v>
      </c>
      <c r="B1290" s="109">
        <v>42823</v>
      </c>
      <c r="C1290" s="110"/>
      <c r="D1290" s="63" t="str">
        <f>VLOOKUP(O1290,[6]Consolidado!$B:$E,4,FALSE)</f>
        <v>Finalizada</v>
      </c>
      <c r="E1290" s="111" t="s">
        <v>33</v>
      </c>
      <c r="F1290" s="112" t="s">
        <v>32</v>
      </c>
      <c r="G1290" s="113">
        <v>8</v>
      </c>
      <c r="H1290" s="107">
        <v>29.551044759477538</v>
      </c>
      <c r="I1290" s="85">
        <f t="shared" si="21"/>
        <v>236.4083580758203</v>
      </c>
      <c r="J1290" s="86">
        <v>29.679600000000001</v>
      </c>
      <c r="K1290" s="85">
        <f t="shared" si="22"/>
        <v>7.9653485247719074</v>
      </c>
      <c r="L1290" s="68" t="str">
        <f>VLOOKUP(O1290,[6]Consolidado!$B:$E,2,FALSE)</f>
        <v>Zoe Cruz</v>
      </c>
      <c r="M1290" s="69" t="str">
        <f>VLOOKUP(O1290,[6]Consolidado!$B:$E,3,FALSE)</f>
        <v>custom solid wood desk w/ steel frame</v>
      </c>
      <c r="N1290" s="70" t="str">
        <f>VLOOKUP(O1290,[6]Consolidado!$B:$H,7,FALSE)</f>
        <v>Abril</v>
      </c>
      <c r="O1290" s="110">
        <v>194</v>
      </c>
    </row>
    <row r="1291" spans="1:15" s="71" customFormat="1" ht="16.5" customHeight="1" outlineLevel="1" x14ac:dyDescent="0.2">
      <c r="A1291" s="60" t="s">
        <v>652</v>
      </c>
      <c r="B1291" s="109">
        <v>42823</v>
      </c>
      <c r="C1291" s="110"/>
      <c r="D1291" s="63" t="str">
        <f>VLOOKUP(O1291,[6]Consolidado!$B:$E,4,FALSE)</f>
        <v>En Proceso</v>
      </c>
      <c r="E1291" s="111" t="s">
        <v>25</v>
      </c>
      <c r="F1291" s="112" t="s">
        <v>254</v>
      </c>
      <c r="G1291" s="113">
        <v>5</v>
      </c>
      <c r="H1291" s="107">
        <v>371.44054799610137</v>
      </c>
      <c r="I1291" s="85">
        <f t="shared" si="21"/>
        <v>1857.202739980507</v>
      </c>
      <c r="J1291" s="86">
        <v>29.679600000000001</v>
      </c>
      <c r="K1291" s="85">
        <f t="shared" si="22"/>
        <v>62.57505963626555</v>
      </c>
      <c r="L1291" s="68" t="str">
        <f>VLOOKUP(O1291,[6]Consolidado!$B:$E,2,FALSE)</f>
        <v>Acabado</v>
      </c>
      <c r="M1291" s="69" t="str">
        <f>VLOOKUP(O1291,[6]Consolidado!$B:$E,3,FALSE)</f>
        <v>Material de acabado pendiente de distribuir</v>
      </c>
      <c r="N1291" s="70">
        <f>VLOOKUP(O1291,[6]Consolidado!$B:$H,7,FALSE)</f>
        <v>0</v>
      </c>
      <c r="O1291" s="110" t="s">
        <v>290</v>
      </c>
    </row>
    <row r="1292" spans="1:15" s="71" customFormat="1" ht="16.5" customHeight="1" outlineLevel="1" x14ac:dyDescent="0.2">
      <c r="A1292" s="60" t="s">
        <v>652</v>
      </c>
      <c r="B1292" s="109">
        <v>42823</v>
      </c>
      <c r="C1292" s="110"/>
      <c r="D1292" s="63" t="str">
        <f>VLOOKUP(O1292,[6]Consolidado!$B:$E,4,FALSE)</f>
        <v>En Proceso</v>
      </c>
      <c r="E1292" s="111" t="s">
        <v>25</v>
      </c>
      <c r="F1292" s="112" t="s">
        <v>108</v>
      </c>
      <c r="G1292" s="113">
        <v>2</v>
      </c>
      <c r="H1292" s="107">
        <v>915.61936511369458</v>
      </c>
      <c r="I1292" s="85">
        <f t="shared" si="21"/>
        <v>1831.2387302273892</v>
      </c>
      <c r="J1292" s="86">
        <v>29.679600000000001</v>
      </c>
      <c r="K1292" s="85">
        <f t="shared" si="22"/>
        <v>61.700249674099013</v>
      </c>
      <c r="L1292" s="68" t="str">
        <f>VLOOKUP(O1292,[6]Consolidado!$B:$E,2,FALSE)</f>
        <v>Acabado</v>
      </c>
      <c r="M1292" s="69" t="str">
        <f>VLOOKUP(O1292,[6]Consolidado!$B:$E,3,FALSE)</f>
        <v>Material de acabado pendiente de distribuir</v>
      </c>
      <c r="N1292" s="70">
        <f>VLOOKUP(O1292,[6]Consolidado!$B:$H,7,FALSE)</f>
        <v>0</v>
      </c>
      <c r="O1292" s="110" t="s">
        <v>290</v>
      </c>
    </row>
    <row r="1293" spans="1:15" s="71" customFormat="1" ht="16.5" customHeight="1" outlineLevel="1" x14ac:dyDescent="0.2">
      <c r="A1293" s="60" t="s">
        <v>652</v>
      </c>
      <c r="B1293" s="109">
        <v>42823</v>
      </c>
      <c r="C1293" s="110"/>
      <c r="D1293" s="63" t="str">
        <f>VLOOKUP(O1293,[6]Consolidado!$B:$E,4,FALSE)</f>
        <v>En Proceso</v>
      </c>
      <c r="E1293" s="111" t="s">
        <v>25</v>
      </c>
      <c r="F1293" s="112" t="s">
        <v>137</v>
      </c>
      <c r="G1293" s="113">
        <v>1</v>
      </c>
      <c r="H1293" s="107">
        <v>893.08</v>
      </c>
      <c r="I1293" s="85">
        <f t="shared" si="21"/>
        <v>893.08</v>
      </c>
      <c r="J1293" s="86">
        <v>29.679600000000001</v>
      </c>
      <c r="K1293" s="85">
        <f t="shared" si="22"/>
        <v>30.090702031024676</v>
      </c>
      <c r="L1293" s="68" t="str">
        <f>VLOOKUP(O1293,[6]Consolidado!$B:$E,2,FALSE)</f>
        <v>Acabado</v>
      </c>
      <c r="M1293" s="69" t="str">
        <f>VLOOKUP(O1293,[6]Consolidado!$B:$E,3,FALSE)</f>
        <v>Material de acabado pendiente de distribuir</v>
      </c>
      <c r="N1293" s="70">
        <f>VLOOKUP(O1293,[6]Consolidado!$B:$H,7,FALSE)</f>
        <v>0</v>
      </c>
      <c r="O1293" s="110" t="s">
        <v>290</v>
      </c>
    </row>
    <row r="1294" spans="1:15" s="71" customFormat="1" ht="16.5" customHeight="1" outlineLevel="1" x14ac:dyDescent="0.2">
      <c r="A1294" s="60" t="s">
        <v>652</v>
      </c>
      <c r="B1294" s="109">
        <v>42823</v>
      </c>
      <c r="C1294" s="110"/>
      <c r="D1294" s="63" t="str">
        <f>VLOOKUP(O1294,[6]Consolidado!$B:$E,4,FALSE)</f>
        <v>Finalizada</v>
      </c>
      <c r="E1294" s="111" t="s">
        <v>40</v>
      </c>
      <c r="F1294" s="112" t="s">
        <v>112</v>
      </c>
      <c r="G1294" s="113">
        <v>100</v>
      </c>
      <c r="H1294" s="107">
        <v>0.28041402556308481</v>
      </c>
      <c r="I1294" s="85">
        <f t="shared" si="21"/>
        <v>28.04140255630848</v>
      </c>
      <c r="J1294" s="86">
        <v>29.679600000000001</v>
      </c>
      <c r="K1294" s="85">
        <f t="shared" si="22"/>
        <v>0.94480392445681471</v>
      </c>
      <c r="L1294" s="68" t="str">
        <f>VLOOKUP(O1294,[6]Consolidado!$B:$E,2,FALSE)</f>
        <v>Proper Cloth</v>
      </c>
      <c r="M1294" s="69" t="str">
        <f>VLOOKUP(O1294,[6]Consolidado!$B:$E,3,FALSE)</f>
        <v>Small Conference Table Top</v>
      </c>
      <c r="N1294" s="70" t="str">
        <f>VLOOKUP(O1294,[6]Consolidado!$B:$H,7,FALSE)</f>
        <v>Abril</v>
      </c>
      <c r="O1294" s="110">
        <v>189</v>
      </c>
    </row>
    <row r="1295" spans="1:15" s="71" customFormat="1" ht="16.5" customHeight="1" outlineLevel="1" x14ac:dyDescent="0.2">
      <c r="A1295" s="60" t="s">
        <v>652</v>
      </c>
      <c r="B1295" s="109">
        <v>42823</v>
      </c>
      <c r="C1295" s="110"/>
      <c r="D1295" s="63" t="str">
        <f>VLOOKUP(O1295,[6]Consolidado!$B:$E,4,FALSE)</f>
        <v>Finalizada</v>
      </c>
      <c r="E1295" s="111" t="s">
        <v>40</v>
      </c>
      <c r="F1295" s="112" t="s">
        <v>112</v>
      </c>
      <c r="G1295" s="113">
        <v>30</v>
      </c>
      <c r="H1295" s="107">
        <v>0.28041402556308481</v>
      </c>
      <c r="I1295" s="85">
        <f t="shared" si="21"/>
        <v>8.412420766892545</v>
      </c>
      <c r="J1295" s="86">
        <v>29.679600000000001</v>
      </c>
      <c r="K1295" s="85">
        <f t="shared" si="22"/>
        <v>0.28344117733704444</v>
      </c>
      <c r="L1295" s="68" t="str">
        <f>VLOOKUP(O1295,[6]Consolidado!$B:$E,2,FALSE)</f>
        <v>David Berruto-New Line</v>
      </c>
      <c r="M1295" s="69" t="str">
        <f>VLOOKUP(O1295,[6]Consolidado!$B:$E,3,FALSE)</f>
        <v>Platform Bed and sidetables</v>
      </c>
      <c r="N1295" s="70" t="str">
        <f>VLOOKUP(O1295,[6]Consolidado!$B:$H,7,FALSE)</f>
        <v>Junio</v>
      </c>
      <c r="O1295" s="110">
        <v>169</v>
      </c>
    </row>
    <row r="1296" spans="1:15" s="71" customFormat="1" ht="16.5" customHeight="1" outlineLevel="1" x14ac:dyDescent="0.2">
      <c r="A1296" s="60" t="s">
        <v>652</v>
      </c>
      <c r="B1296" s="109">
        <v>42824</v>
      </c>
      <c r="C1296" s="110"/>
      <c r="D1296" s="63" t="str">
        <f>VLOOKUP(O1296,[6]Consolidado!$B:$E,4,FALSE)</f>
        <v>Finalizada</v>
      </c>
      <c r="E1296" s="111" t="s">
        <v>78</v>
      </c>
      <c r="F1296" s="112" t="s">
        <v>661</v>
      </c>
      <c r="G1296" s="113">
        <v>60</v>
      </c>
      <c r="H1296" s="107">
        <v>4.4822134387351777</v>
      </c>
      <c r="I1296" s="85">
        <f t="shared" si="21"/>
        <v>268.93280632411069</v>
      </c>
      <c r="J1296" s="86">
        <v>29.679600000000001</v>
      </c>
      <c r="K1296" s="85">
        <f t="shared" si="22"/>
        <v>9.061200498797513</v>
      </c>
      <c r="L1296" s="68" t="str">
        <f>VLOOKUP(O1296,[6]Consolidado!$B:$E,2,FALSE)</f>
        <v>Maderas Collective</v>
      </c>
      <c r="M1296" s="69" t="str">
        <f>VLOOKUP(O1296,[6]Consolidado!$B:$E,3,FALSE)</f>
        <v>Caja para Muestra Acabado</v>
      </c>
      <c r="N1296" s="70" t="str">
        <f>VLOOKUP(O1296,[6]Consolidado!$B:$H,7,FALSE)</f>
        <v>Abril</v>
      </c>
      <c r="O1296" s="110">
        <v>184</v>
      </c>
    </row>
    <row r="1297" spans="1:15" s="71" customFormat="1" ht="16.5" customHeight="1" outlineLevel="1" x14ac:dyDescent="0.2">
      <c r="A1297" s="60" t="s">
        <v>652</v>
      </c>
      <c r="B1297" s="109">
        <v>42824</v>
      </c>
      <c r="C1297" s="110"/>
      <c r="D1297" s="63" t="str">
        <f>VLOOKUP(O1297,[6]Consolidado!$B:$E,4,FALSE)</f>
        <v>En Proceso</v>
      </c>
      <c r="E1297" s="111" t="s">
        <v>25</v>
      </c>
      <c r="F1297" s="112" t="s">
        <v>665</v>
      </c>
      <c r="G1297" s="113">
        <v>1</v>
      </c>
      <c r="H1297" s="107">
        <v>238.64</v>
      </c>
      <c r="I1297" s="85">
        <f t="shared" si="21"/>
        <v>238.64</v>
      </c>
      <c r="J1297" s="86">
        <v>29.679600000000001</v>
      </c>
      <c r="K1297" s="85">
        <f t="shared" si="22"/>
        <v>8.0405396299141483</v>
      </c>
      <c r="L1297" s="68" t="str">
        <f>VLOOKUP(O1297,[6]Consolidado!$B:$E,2,FALSE)</f>
        <v>Acabado</v>
      </c>
      <c r="M1297" s="69" t="str">
        <f>VLOOKUP(O1297,[6]Consolidado!$B:$E,3,FALSE)</f>
        <v>Material de acabado pendiente de distribuir</v>
      </c>
      <c r="N1297" s="70">
        <f>VLOOKUP(O1297,[6]Consolidado!$B:$H,7,FALSE)</f>
        <v>0</v>
      </c>
      <c r="O1297" s="110" t="s">
        <v>290</v>
      </c>
    </row>
    <row r="1298" spans="1:15" s="71" customFormat="1" ht="16.5" customHeight="1" outlineLevel="1" x14ac:dyDescent="0.2">
      <c r="A1298" s="60" t="s">
        <v>652</v>
      </c>
      <c r="B1298" s="109">
        <v>42821</v>
      </c>
      <c r="C1298" s="110"/>
      <c r="D1298" s="63" t="str">
        <f>VLOOKUP(O1298,[6]Consolidado!$B:$E,4,FALSE)</f>
        <v>Finalizada</v>
      </c>
      <c r="E1298" s="111" t="s">
        <v>78</v>
      </c>
      <c r="F1298" s="112" t="s">
        <v>410</v>
      </c>
      <c r="G1298" s="113">
        <v>50</v>
      </c>
      <c r="H1298" s="107">
        <v>39.122716859999997</v>
      </c>
      <c r="I1298" s="85">
        <f t="shared" si="21"/>
        <v>1956.1358429999998</v>
      </c>
      <c r="J1298" s="86">
        <v>29.679600000000001</v>
      </c>
      <c r="K1298" s="85">
        <f t="shared" si="22"/>
        <v>65.908430133829285</v>
      </c>
      <c r="L1298" s="68" t="str">
        <f>VLOOKUP(O1298,[6]Consolidado!$B:$E,2,FALSE)</f>
        <v>Canoe Wesfield (Phase 1)</v>
      </c>
      <c r="M1298" s="69" t="str">
        <f>VLOOKUP(O1298,[6]Consolidado!$B:$E,3,FALSE)</f>
        <v>CH-118/CH-206</v>
      </c>
      <c r="N1298" s="70" t="str">
        <f>VLOOKUP(O1298,[6]Consolidado!$B:$H,7,FALSE)</f>
        <v>Marzo</v>
      </c>
      <c r="O1298" s="110">
        <v>141</v>
      </c>
    </row>
    <row r="1299" spans="1:15" s="71" customFormat="1" ht="16.5" customHeight="1" outlineLevel="1" x14ac:dyDescent="0.2">
      <c r="A1299" s="60" t="s">
        <v>652</v>
      </c>
      <c r="B1299" s="109">
        <v>42823</v>
      </c>
      <c r="C1299" s="110"/>
      <c r="D1299" s="63" t="str">
        <f>VLOOKUP(O1299,[6]Consolidado!$B:$E,4,FALSE)</f>
        <v>Finalizada</v>
      </c>
      <c r="E1299" s="111" t="s">
        <v>51</v>
      </c>
      <c r="F1299" s="112" t="s">
        <v>437</v>
      </c>
      <c r="G1299" s="113">
        <v>9.15</v>
      </c>
      <c r="H1299" s="107">
        <v>593.49979188524594</v>
      </c>
      <c r="I1299" s="85">
        <f t="shared" si="21"/>
        <v>5430.5230957500007</v>
      </c>
      <c r="J1299" s="86">
        <v>29.679600000000001</v>
      </c>
      <c r="K1299" s="85">
        <f t="shared" si="22"/>
        <v>182.9715729238265</v>
      </c>
      <c r="L1299" s="68" t="str">
        <f>VLOOKUP(O1299,[6]Consolidado!$B:$E,2,FALSE)</f>
        <v>Manhattan west</v>
      </c>
      <c r="M1299" s="69" t="str">
        <f>VLOOKUP(O1299,[6]Consolidado!$B:$E,3,FALSE)</f>
        <v>Shelving Pin 1/4"x1-1/2"</v>
      </c>
      <c r="N1299" s="70" t="str">
        <f>VLOOKUP(O1299,[6]Consolidado!$B:$H,7,FALSE)</f>
        <v>Marzo</v>
      </c>
      <c r="O1299" s="110">
        <v>205</v>
      </c>
    </row>
    <row r="1300" spans="1:15" s="71" customFormat="1" ht="16.5" customHeight="1" outlineLevel="1" x14ac:dyDescent="0.2">
      <c r="A1300" s="60" t="s">
        <v>652</v>
      </c>
      <c r="B1300" s="109">
        <v>42824</v>
      </c>
      <c r="C1300" s="110"/>
      <c r="D1300" s="63" t="str">
        <f>VLOOKUP(O1300,[6]Consolidado!$B:$E,4,FALSE)</f>
        <v>Finalizada</v>
      </c>
      <c r="E1300" s="111" t="s">
        <v>40</v>
      </c>
      <c r="F1300" s="112" t="s">
        <v>91</v>
      </c>
      <c r="G1300" s="113">
        <v>30</v>
      </c>
      <c r="H1300" s="107">
        <v>0.53569664058699129</v>
      </c>
      <c r="I1300" s="85">
        <f t="shared" si="21"/>
        <v>16.070899217609739</v>
      </c>
      <c r="J1300" s="86">
        <v>29.679600000000001</v>
      </c>
      <c r="K1300" s="85">
        <f t="shared" si="22"/>
        <v>0.54147964317611219</v>
      </c>
      <c r="L1300" s="68" t="str">
        <f>VLOOKUP(O1300,[6]Consolidado!$B:$E,2,FALSE)</f>
        <v>Maderas Collective</v>
      </c>
      <c r="M1300" s="69" t="str">
        <f>VLOOKUP(O1300,[6]Consolidado!$B:$E,3,FALSE)</f>
        <v xml:space="preserve">Reparacion Escritorio Doble Blender </v>
      </c>
      <c r="N1300" s="70" t="str">
        <f>VLOOKUP(O1300,[6]Consolidado!$B:$H,7,FALSE)</f>
        <v>Abril</v>
      </c>
      <c r="O1300" s="110">
        <v>206</v>
      </c>
    </row>
    <row r="1301" spans="1:15" s="71" customFormat="1" ht="16.5" customHeight="1" outlineLevel="1" x14ac:dyDescent="0.2">
      <c r="A1301" s="60" t="s">
        <v>652</v>
      </c>
      <c r="B1301" s="109">
        <v>42824</v>
      </c>
      <c r="C1301" s="110"/>
      <c r="D1301" s="63" t="str">
        <f>VLOOKUP(O1301,[6]Consolidado!$B:$E,4,FALSE)</f>
        <v>Finalizada</v>
      </c>
      <c r="E1301" s="111" t="s">
        <v>40</v>
      </c>
      <c r="F1301" s="112" t="s">
        <v>54</v>
      </c>
      <c r="G1301" s="113">
        <v>120</v>
      </c>
      <c r="H1301" s="107">
        <v>1.1731141296827303</v>
      </c>
      <c r="I1301" s="85">
        <f t="shared" si="21"/>
        <v>140.77369556192764</v>
      </c>
      <c r="J1301" s="86">
        <v>29.679600000000001</v>
      </c>
      <c r="K1301" s="85">
        <f t="shared" si="22"/>
        <v>4.7431129651992494</v>
      </c>
      <c r="L1301" s="68" t="str">
        <f>VLOOKUP(O1301,[6]Consolidado!$B:$E,2,FALSE)</f>
        <v>Zoe Cruz</v>
      </c>
      <c r="M1301" s="69" t="str">
        <f>VLOOKUP(O1301,[6]Consolidado!$B:$E,3,FALSE)</f>
        <v>Side table</v>
      </c>
      <c r="N1301" s="70" t="str">
        <f>VLOOKUP(O1301,[6]Consolidado!$B:$H,7,FALSE)</f>
        <v>Abril</v>
      </c>
      <c r="O1301" s="110">
        <v>198</v>
      </c>
    </row>
    <row r="1302" spans="1:15" s="71" customFormat="1" ht="16.5" customHeight="1" outlineLevel="1" x14ac:dyDescent="0.2">
      <c r="A1302" s="60" t="s">
        <v>652</v>
      </c>
      <c r="B1302" s="109">
        <v>42824</v>
      </c>
      <c r="C1302" s="110"/>
      <c r="D1302" s="63" t="str">
        <f>VLOOKUP(O1302,[6]Consolidado!$B:$E,4,FALSE)</f>
        <v>Finalizada</v>
      </c>
      <c r="E1302" s="111" t="s">
        <v>40</v>
      </c>
      <c r="F1302" s="112" t="s">
        <v>112</v>
      </c>
      <c r="G1302" s="113">
        <v>100</v>
      </c>
      <c r="H1302" s="107">
        <v>0.28041402556308481</v>
      </c>
      <c r="I1302" s="85">
        <f t="shared" si="21"/>
        <v>28.04140255630848</v>
      </c>
      <c r="J1302" s="86">
        <v>29.679600000000001</v>
      </c>
      <c r="K1302" s="85">
        <f t="shared" si="22"/>
        <v>0.94480392445681471</v>
      </c>
      <c r="L1302" s="68" t="str">
        <f>VLOOKUP(O1302,[6]Consolidado!$B:$E,2,FALSE)</f>
        <v>Zoe Cruz</v>
      </c>
      <c r="M1302" s="69" t="str">
        <f>VLOOKUP(O1302,[6]Consolidado!$B:$E,3,FALSE)</f>
        <v>Side table</v>
      </c>
      <c r="N1302" s="70" t="str">
        <f>VLOOKUP(O1302,[6]Consolidado!$B:$H,7,FALSE)</f>
        <v>Abril</v>
      </c>
      <c r="O1302" s="110">
        <v>198</v>
      </c>
    </row>
    <row r="1303" spans="1:15" s="71" customFormat="1" ht="16.5" customHeight="1" outlineLevel="1" x14ac:dyDescent="0.2">
      <c r="A1303" s="60" t="s">
        <v>652</v>
      </c>
      <c r="B1303" s="109">
        <v>42825</v>
      </c>
      <c r="C1303" s="110"/>
      <c r="D1303" s="63" t="str">
        <f>VLOOKUP(O1303,[6]Consolidado!$B:$E,4,FALSE)</f>
        <v>Finalizada</v>
      </c>
      <c r="E1303" s="111" t="s">
        <v>28</v>
      </c>
      <c r="F1303" s="112" t="s">
        <v>211</v>
      </c>
      <c r="G1303" s="113">
        <v>1</v>
      </c>
      <c r="H1303" s="107">
        <v>643.77111111111105</v>
      </c>
      <c r="I1303" s="85">
        <f t="shared" si="21"/>
        <v>643.77111111111105</v>
      </c>
      <c r="J1303" s="86">
        <v>29.679600000000001</v>
      </c>
      <c r="K1303" s="85">
        <f t="shared" si="22"/>
        <v>21.690693645167421</v>
      </c>
      <c r="L1303" s="68" t="str">
        <f>VLOOKUP(O1303,[6]Consolidado!$B:$E,2,FALSE)</f>
        <v>Zoe Cruz</v>
      </c>
      <c r="M1303" s="69" t="str">
        <f>VLOOKUP(O1303,[6]Consolidado!$B:$E,3,FALSE)</f>
        <v>solid hardwood chaise lounge</v>
      </c>
      <c r="N1303" s="70" t="str">
        <f>VLOOKUP(O1303,[6]Consolidado!$B:$H,7,FALSE)</f>
        <v>Mayo</v>
      </c>
      <c r="O1303" s="110">
        <v>196</v>
      </c>
    </row>
    <row r="1304" spans="1:15" s="71" customFormat="1" ht="16.5" customHeight="1" outlineLevel="1" x14ac:dyDescent="0.2">
      <c r="A1304" s="60" t="s">
        <v>652</v>
      </c>
      <c r="B1304" s="109">
        <v>42825</v>
      </c>
      <c r="C1304" s="110"/>
      <c r="D1304" s="63" t="str">
        <f>VLOOKUP(O1304,[6]Consolidado!$B:$E,4,FALSE)</f>
        <v>Finalizada</v>
      </c>
      <c r="E1304" s="111" t="s">
        <v>40</v>
      </c>
      <c r="F1304" s="112" t="s">
        <v>124</v>
      </c>
      <c r="G1304" s="113">
        <v>250</v>
      </c>
      <c r="H1304" s="107">
        <v>0.14420420170837045</v>
      </c>
      <c r="I1304" s="85">
        <f t="shared" si="21"/>
        <v>36.051050427092612</v>
      </c>
      <c r="J1304" s="86">
        <v>29.679600000000001</v>
      </c>
      <c r="K1304" s="85">
        <f t="shared" si="22"/>
        <v>1.2146744035328176</v>
      </c>
      <c r="L1304" s="68" t="str">
        <f>VLOOKUP(O1304,[6]Consolidado!$B:$E,2,FALSE)</f>
        <v>Zoe Cruz</v>
      </c>
      <c r="M1304" s="69" t="str">
        <f>VLOOKUP(O1304,[6]Consolidado!$B:$E,3,FALSE)</f>
        <v>solid hardwood chaise lounge</v>
      </c>
      <c r="N1304" s="70" t="str">
        <f>VLOOKUP(O1304,[6]Consolidado!$B:$H,7,FALSE)</f>
        <v>Mayo</v>
      </c>
      <c r="O1304" s="110">
        <v>196</v>
      </c>
    </row>
    <row r="1305" spans="1:15" s="71" customFormat="1" ht="16.5" customHeight="1" outlineLevel="1" x14ac:dyDescent="0.2">
      <c r="A1305" s="60" t="s">
        <v>652</v>
      </c>
      <c r="B1305" s="109">
        <v>42825</v>
      </c>
      <c r="C1305" s="110"/>
      <c r="D1305" s="63" t="str">
        <f>VLOOKUP(O1305,[6]Consolidado!$B:$E,4,FALSE)</f>
        <v>En Proceso</v>
      </c>
      <c r="E1305" s="111" t="s">
        <v>25</v>
      </c>
      <c r="F1305" s="112" t="s">
        <v>201</v>
      </c>
      <c r="G1305" s="113">
        <v>1</v>
      </c>
      <c r="H1305" s="107">
        <v>872.19999999999993</v>
      </c>
      <c r="I1305" s="85">
        <f t="shared" si="21"/>
        <v>872.19999999999993</v>
      </c>
      <c r="J1305" s="86">
        <v>29.679600000000001</v>
      </c>
      <c r="K1305" s="85">
        <f t="shared" si="22"/>
        <v>29.387188506583644</v>
      </c>
      <c r="L1305" s="68" t="str">
        <f>VLOOKUP(O1305,[6]Consolidado!$B:$E,2,FALSE)</f>
        <v>Acabado</v>
      </c>
      <c r="M1305" s="69" t="str">
        <f>VLOOKUP(O1305,[6]Consolidado!$B:$E,3,FALSE)</f>
        <v>Material de acabado pendiente de distribuir</v>
      </c>
      <c r="N1305" s="70">
        <f>VLOOKUP(O1305,[6]Consolidado!$B:$H,7,FALSE)</f>
        <v>0</v>
      </c>
      <c r="O1305" s="110" t="s">
        <v>290</v>
      </c>
    </row>
    <row r="1306" spans="1:15" s="71" customFormat="1" ht="16.5" customHeight="1" outlineLevel="1" x14ac:dyDescent="0.2">
      <c r="A1306" s="60" t="s">
        <v>652</v>
      </c>
      <c r="B1306" s="109">
        <v>42825</v>
      </c>
      <c r="C1306" s="110"/>
      <c r="D1306" s="63" t="str">
        <f>VLOOKUP(O1306,[6]Consolidado!$B:$E,4,FALSE)</f>
        <v>En Proceso</v>
      </c>
      <c r="E1306" s="111" t="s">
        <v>25</v>
      </c>
      <c r="F1306" s="112" t="s">
        <v>201</v>
      </c>
      <c r="G1306" s="113">
        <v>-6.25E-2</v>
      </c>
      <c r="H1306" s="107">
        <v>872.19999999999993</v>
      </c>
      <c r="I1306" s="85">
        <f t="shared" si="21"/>
        <v>-54.512499999999996</v>
      </c>
      <c r="J1306" s="86">
        <v>29.679600000000001</v>
      </c>
      <c r="K1306" s="85">
        <f t="shared" si="22"/>
        <v>-1.8366992816614778</v>
      </c>
      <c r="L1306" s="68" t="str">
        <f>VLOOKUP(O1306,[6]Consolidado!$B:$E,2,FALSE)</f>
        <v>Acabado</v>
      </c>
      <c r="M1306" s="69" t="str">
        <f>VLOOKUP(O1306,[6]Consolidado!$B:$E,3,FALSE)</f>
        <v>Material de acabado pendiente de distribuir</v>
      </c>
      <c r="N1306" s="70">
        <f>VLOOKUP(O1306,[6]Consolidado!$B:$H,7,FALSE)</f>
        <v>0</v>
      </c>
      <c r="O1306" s="110" t="s">
        <v>290</v>
      </c>
    </row>
    <row r="1307" spans="1:15" s="71" customFormat="1" ht="16.5" customHeight="1" outlineLevel="1" x14ac:dyDescent="0.2">
      <c r="A1307" s="60" t="s">
        <v>652</v>
      </c>
      <c r="B1307" s="109">
        <v>42825</v>
      </c>
      <c r="C1307" s="110"/>
      <c r="D1307" s="63" t="str">
        <f>VLOOKUP(O1307,[6]Consolidado!$B:$E,4,FALSE)</f>
        <v>En Proceso</v>
      </c>
      <c r="E1307" s="111" t="s">
        <v>25</v>
      </c>
      <c r="F1307" s="112" t="s">
        <v>230</v>
      </c>
      <c r="G1307" s="113">
        <v>-3.125E-2</v>
      </c>
      <c r="H1307" s="107">
        <v>238.47880378364198</v>
      </c>
      <c r="I1307" s="85">
        <f t="shared" si="21"/>
        <v>-7.4524626182388118</v>
      </c>
      <c r="J1307" s="86">
        <v>29.679600000000001</v>
      </c>
      <c r="K1307" s="85">
        <f t="shared" si="22"/>
        <v>-0.25109713804225164</v>
      </c>
      <c r="L1307" s="68" t="str">
        <f>VLOOKUP(O1307,[6]Consolidado!$B:$E,2,FALSE)</f>
        <v>Acabado</v>
      </c>
      <c r="M1307" s="69" t="str">
        <f>VLOOKUP(O1307,[6]Consolidado!$B:$E,3,FALSE)</f>
        <v>Material de acabado pendiente de distribuir</v>
      </c>
      <c r="N1307" s="70">
        <f>VLOOKUP(O1307,[6]Consolidado!$B:$H,7,FALSE)</f>
        <v>0</v>
      </c>
      <c r="O1307" s="110" t="s">
        <v>290</v>
      </c>
    </row>
    <row r="1308" spans="1:15" s="71" customFormat="1" ht="16.5" customHeight="1" outlineLevel="1" x14ac:dyDescent="0.2">
      <c r="A1308" s="60" t="s">
        <v>652</v>
      </c>
      <c r="B1308" s="109">
        <v>42825</v>
      </c>
      <c r="C1308" s="110"/>
      <c r="D1308" s="63" t="str">
        <f>VLOOKUP(O1308,[6]Consolidado!$B:$E,4,FALSE)</f>
        <v>En Proceso</v>
      </c>
      <c r="E1308" s="111" t="s">
        <v>25</v>
      </c>
      <c r="F1308" s="112" t="s">
        <v>254</v>
      </c>
      <c r="G1308" s="113">
        <v>-0.375</v>
      </c>
      <c r="H1308" s="107">
        <v>371.44054799610137</v>
      </c>
      <c r="I1308" s="85">
        <f t="shared" si="21"/>
        <v>-139.290205498538</v>
      </c>
      <c r="J1308" s="86">
        <v>29.679600000000001</v>
      </c>
      <c r="K1308" s="85">
        <f t="shared" si="22"/>
        <v>-4.6931294727199155</v>
      </c>
      <c r="L1308" s="68" t="str">
        <f>VLOOKUP(O1308,[6]Consolidado!$B:$E,2,FALSE)</f>
        <v>Acabado</v>
      </c>
      <c r="M1308" s="69" t="str">
        <f>VLOOKUP(O1308,[6]Consolidado!$B:$E,3,FALSE)</f>
        <v>Material de acabado pendiente de distribuir</v>
      </c>
      <c r="N1308" s="70">
        <f>VLOOKUP(O1308,[6]Consolidado!$B:$H,7,FALSE)</f>
        <v>0</v>
      </c>
      <c r="O1308" s="110" t="s">
        <v>290</v>
      </c>
    </row>
    <row r="1309" spans="1:15" s="71" customFormat="1" ht="16.5" customHeight="1" outlineLevel="1" x14ac:dyDescent="0.2">
      <c r="A1309" s="60" t="s">
        <v>652</v>
      </c>
      <c r="B1309" s="109">
        <v>42825</v>
      </c>
      <c r="C1309" s="110"/>
      <c r="D1309" s="63" t="str">
        <f>VLOOKUP(O1309,[6]Consolidado!$B:$E,4,FALSE)</f>
        <v>En Proceso</v>
      </c>
      <c r="E1309" s="111" t="s">
        <v>25</v>
      </c>
      <c r="F1309" s="112" t="s">
        <v>108</v>
      </c>
      <c r="G1309" s="113">
        <v>-0.375</v>
      </c>
      <c r="H1309" s="107">
        <v>915.61936511369458</v>
      </c>
      <c r="I1309" s="85">
        <f t="shared" si="21"/>
        <v>-343.35726191763547</v>
      </c>
      <c r="J1309" s="86">
        <v>29.679600000000001</v>
      </c>
      <c r="K1309" s="85">
        <f t="shared" si="22"/>
        <v>-11.568796813893565</v>
      </c>
      <c r="L1309" s="68" t="str">
        <f>VLOOKUP(O1309,[6]Consolidado!$B:$E,2,FALSE)</f>
        <v>Acabado</v>
      </c>
      <c r="M1309" s="69" t="str">
        <f>VLOOKUP(O1309,[6]Consolidado!$B:$E,3,FALSE)</f>
        <v>Material de acabado pendiente de distribuir</v>
      </c>
      <c r="N1309" s="70">
        <f>VLOOKUP(O1309,[6]Consolidado!$B:$H,7,FALSE)</f>
        <v>0</v>
      </c>
      <c r="O1309" s="110" t="s">
        <v>290</v>
      </c>
    </row>
    <row r="1310" spans="1:15" s="71" customFormat="1" ht="16.5" customHeight="1" outlineLevel="1" x14ac:dyDescent="0.2">
      <c r="A1310" s="60" t="s">
        <v>652</v>
      </c>
      <c r="B1310" s="109">
        <v>42825</v>
      </c>
      <c r="C1310" s="110"/>
      <c r="D1310" s="63" t="str">
        <f>VLOOKUP(O1310,[6]Consolidado!$B:$E,4,FALSE)</f>
        <v>En Proceso</v>
      </c>
      <c r="E1310" s="111" t="s">
        <v>25</v>
      </c>
      <c r="F1310" s="112" t="s">
        <v>109</v>
      </c>
      <c r="G1310" s="113">
        <v>-0.1875</v>
      </c>
      <c r="H1310" s="107">
        <v>1217.8846185889292</v>
      </c>
      <c r="I1310" s="85">
        <f t="shared" si="21"/>
        <v>-228.35336598542423</v>
      </c>
      <c r="J1310" s="86">
        <v>29.679600000000001</v>
      </c>
      <c r="K1310" s="85">
        <f t="shared" si="22"/>
        <v>-7.6939502549031733</v>
      </c>
      <c r="L1310" s="68" t="str">
        <f>VLOOKUP(O1310,[6]Consolidado!$B:$E,2,FALSE)</f>
        <v>Acabado</v>
      </c>
      <c r="M1310" s="69" t="str">
        <f>VLOOKUP(O1310,[6]Consolidado!$B:$E,3,FALSE)</f>
        <v>Material de acabado pendiente de distribuir</v>
      </c>
      <c r="N1310" s="70">
        <f>VLOOKUP(O1310,[6]Consolidado!$B:$H,7,FALSE)</f>
        <v>0</v>
      </c>
      <c r="O1310" s="110" t="s">
        <v>290</v>
      </c>
    </row>
    <row r="1311" spans="1:15" s="71" customFormat="1" ht="16.5" customHeight="1" outlineLevel="1" x14ac:dyDescent="0.2">
      <c r="A1311" s="60" t="s">
        <v>652</v>
      </c>
      <c r="B1311" s="109">
        <v>42825</v>
      </c>
      <c r="C1311" s="110"/>
      <c r="D1311" s="63" t="str">
        <f>VLOOKUP(O1311,[6]Consolidado!$B:$E,4,FALSE)</f>
        <v>En Proceso</v>
      </c>
      <c r="E1311" s="111" t="s">
        <v>25</v>
      </c>
      <c r="F1311" s="112" t="s">
        <v>110</v>
      </c>
      <c r="G1311" s="113">
        <v>-0.28125</v>
      </c>
      <c r="H1311" s="107">
        <v>1315.93</v>
      </c>
      <c r="I1311" s="85">
        <f t="shared" si="21"/>
        <v>-370.10531250000003</v>
      </c>
      <c r="J1311" s="86">
        <v>29.679600000000001</v>
      </c>
      <c r="K1311" s="85">
        <f t="shared" si="22"/>
        <v>-12.470023602070109</v>
      </c>
      <c r="L1311" s="68" t="str">
        <f>VLOOKUP(O1311,[6]Consolidado!$B:$E,2,FALSE)</f>
        <v>Acabado</v>
      </c>
      <c r="M1311" s="69" t="str">
        <f>VLOOKUP(O1311,[6]Consolidado!$B:$E,3,FALSE)</f>
        <v>Material de acabado pendiente de distribuir</v>
      </c>
      <c r="N1311" s="70">
        <f>VLOOKUP(O1311,[6]Consolidado!$B:$H,7,FALSE)</f>
        <v>0</v>
      </c>
      <c r="O1311" s="110" t="s">
        <v>290</v>
      </c>
    </row>
    <row r="1312" spans="1:15" s="71" customFormat="1" ht="16.5" customHeight="1" outlineLevel="1" x14ac:dyDescent="0.2">
      <c r="A1312" s="60" t="s">
        <v>652</v>
      </c>
      <c r="B1312" s="109">
        <v>42825</v>
      </c>
      <c r="C1312" s="110"/>
      <c r="D1312" s="63" t="str">
        <f>VLOOKUP(O1312,[6]Consolidado!$B:$E,4,FALSE)</f>
        <v>En Proceso</v>
      </c>
      <c r="E1312" s="111" t="s">
        <v>25</v>
      </c>
      <c r="F1312" s="112" t="s">
        <v>119</v>
      </c>
      <c r="G1312" s="113">
        <v>-0.28125</v>
      </c>
      <c r="H1312" s="107">
        <v>619.40000000000009</v>
      </c>
      <c r="I1312" s="85">
        <f t="shared" si="21"/>
        <v>-174.20625000000001</v>
      </c>
      <c r="J1312" s="86">
        <v>29.679600000000001</v>
      </c>
      <c r="K1312" s="85">
        <f t="shared" si="22"/>
        <v>-5.8695619213196943</v>
      </c>
      <c r="L1312" s="68" t="str">
        <f>VLOOKUP(O1312,[6]Consolidado!$B:$E,2,FALSE)</f>
        <v>Acabado</v>
      </c>
      <c r="M1312" s="69" t="str">
        <f>VLOOKUP(O1312,[6]Consolidado!$B:$E,3,FALSE)</f>
        <v>Material de acabado pendiente de distribuir</v>
      </c>
      <c r="N1312" s="70">
        <f>VLOOKUP(O1312,[6]Consolidado!$B:$H,7,FALSE)</f>
        <v>0</v>
      </c>
      <c r="O1312" s="110" t="s">
        <v>290</v>
      </c>
    </row>
    <row r="1313" spans="1:15" s="71" customFormat="1" ht="16.5" customHeight="1" outlineLevel="1" x14ac:dyDescent="0.2">
      <c r="A1313" s="60" t="s">
        <v>652</v>
      </c>
      <c r="B1313" s="109">
        <v>42825</v>
      </c>
      <c r="C1313" s="110"/>
      <c r="D1313" s="63" t="str">
        <f>VLOOKUP(O1313,[6]Consolidado!$B:$E,4,FALSE)</f>
        <v>Finalizada</v>
      </c>
      <c r="E1313" s="111" t="s">
        <v>25</v>
      </c>
      <c r="F1313" s="112" t="s">
        <v>201</v>
      </c>
      <c r="G1313" s="113">
        <v>6.25E-2</v>
      </c>
      <c r="H1313" s="107">
        <v>872.19999999999993</v>
      </c>
      <c r="I1313" s="85">
        <f t="shared" si="21"/>
        <v>54.512499999999996</v>
      </c>
      <c r="J1313" s="86">
        <v>29.679600000000001</v>
      </c>
      <c r="K1313" s="85">
        <f t="shared" si="22"/>
        <v>1.8366992816614778</v>
      </c>
      <c r="L1313" s="68" t="str">
        <f>VLOOKUP(O1313,[6]Consolidado!$B:$E,2,FALSE)</f>
        <v>Jenna Agrees</v>
      </c>
      <c r="M1313" s="69" t="str">
        <f>VLOOKUP(O1313,[6]Consolidado!$B:$E,3,FALSE)</f>
        <v>Storage unit</v>
      </c>
      <c r="N1313" s="70" t="str">
        <f>VLOOKUP(O1313,[6]Consolidado!$B:$H,7,FALSE)</f>
        <v>Abril</v>
      </c>
      <c r="O1313" s="110">
        <v>145</v>
      </c>
    </row>
    <row r="1314" spans="1:15" s="71" customFormat="1" ht="16.5" customHeight="1" outlineLevel="1" x14ac:dyDescent="0.2">
      <c r="A1314" s="60" t="s">
        <v>652</v>
      </c>
      <c r="B1314" s="109">
        <v>42825</v>
      </c>
      <c r="C1314" s="110"/>
      <c r="D1314" s="63" t="str">
        <f>VLOOKUP(O1314,[6]Consolidado!$B:$E,4,FALSE)</f>
        <v>Finalizada</v>
      </c>
      <c r="E1314" s="111" t="s">
        <v>25</v>
      </c>
      <c r="F1314" s="112" t="s">
        <v>230</v>
      </c>
      <c r="G1314" s="113">
        <v>3.125E-2</v>
      </c>
      <c r="H1314" s="107">
        <v>238.47880378364198</v>
      </c>
      <c r="I1314" s="85">
        <f t="shared" si="21"/>
        <v>7.4524626182388118</v>
      </c>
      <c r="J1314" s="86">
        <v>29.679600000000001</v>
      </c>
      <c r="K1314" s="85">
        <f t="shared" si="22"/>
        <v>0.25109713804225164</v>
      </c>
      <c r="L1314" s="68" t="str">
        <f>VLOOKUP(O1314,[6]Consolidado!$B:$E,2,FALSE)</f>
        <v>Jenna Agrees</v>
      </c>
      <c r="M1314" s="69" t="str">
        <f>VLOOKUP(O1314,[6]Consolidado!$B:$E,3,FALSE)</f>
        <v>Storage unit</v>
      </c>
      <c r="N1314" s="70" t="str">
        <f>VLOOKUP(O1314,[6]Consolidado!$B:$H,7,FALSE)</f>
        <v>Abril</v>
      </c>
      <c r="O1314" s="110">
        <v>145</v>
      </c>
    </row>
    <row r="1315" spans="1:15" s="71" customFormat="1" ht="16.5" customHeight="1" outlineLevel="1" x14ac:dyDescent="0.2">
      <c r="A1315" s="60" t="s">
        <v>652</v>
      </c>
      <c r="B1315" s="109">
        <v>42825</v>
      </c>
      <c r="C1315" s="110"/>
      <c r="D1315" s="63" t="str">
        <f>VLOOKUP(O1315,[6]Consolidado!$B:$E,4,FALSE)</f>
        <v>Finalizada</v>
      </c>
      <c r="E1315" s="111" t="s">
        <v>25</v>
      </c>
      <c r="F1315" s="112" t="s">
        <v>254</v>
      </c>
      <c r="G1315" s="113">
        <v>0.375</v>
      </c>
      <c r="H1315" s="107">
        <v>371.44054799610137</v>
      </c>
      <c r="I1315" s="85">
        <f t="shared" si="21"/>
        <v>139.290205498538</v>
      </c>
      <c r="J1315" s="86">
        <v>29.679600000000001</v>
      </c>
      <c r="K1315" s="85">
        <f t="shared" si="22"/>
        <v>4.6931294727199155</v>
      </c>
      <c r="L1315" s="68" t="str">
        <f>VLOOKUP(O1315,[6]Consolidado!$B:$E,2,FALSE)</f>
        <v>Jenna Agrees</v>
      </c>
      <c r="M1315" s="69" t="str">
        <f>VLOOKUP(O1315,[6]Consolidado!$B:$E,3,FALSE)</f>
        <v>Storage unit</v>
      </c>
      <c r="N1315" s="70" t="str">
        <f>VLOOKUP(O1315,[6]Consolidado!$B:$H,7,FALSE)</f>
        <v>Abril</v>
      </c>
      <c r="O1315" s="110">
        <v>145</v>
      </c>
    </row>
    <row r="1316" spans="1:15" s="71" customFormat="1" ht="16.5" customHeight="1" outlineLevel="1" x14ac:dyDescent="0.2">
      <c r="A1316" s="60" t="s">
        <v>652</v>
      </c>
      <c r="B1316" s="109">
        <v>42825</v>
      </c>
      <c r="C1316" s="110"/>
      <c r="D1316" s="63" t="str">
        <f>VLOOKUP(O1316,[6]Consolidado!$B:$E,4,FALSE)</f>
        <v>Finalizada</v>
      </c>
      <c r="E1316" s="111" t="s">
        <v>25</v>
      </c>
      <c r="F1316" s="112" t="s">
        <v>108</v>
      </c>
      <c r="G1316" s="113">
        <v>0.375</v>
      </c>
      <c r="H1316" s="107">
        <v>915.61936511369458</v>
      </c>
      <c r="I1316" s="85">
        <f t="shared" si="21"/>
        <v>343.35726191763547</v>
      </c>
      <c r="J1316" s="86">
        <v>29.679600000000001</v>
      </c>
      <c r="K1316" s="85">
        <f t="shared" si="22"/>
        <v>11.568796813893565</v>
      </c>
      <c r="L1316" s="68" t="str">
        <f>VLOOKUP(O1316,[6]Consolidado!$B:$E,2,FALSE)</f>
        <v>Jenna Agrees</v>
      </c>
      <c r="M1316" s="69" t="str">
        <f>VLOOKUP(O1316,[6]Consolidado!$B:$E,3,FALSE)</f>
        <v>Storage unit</v>
      </c>
      <c r="N1316" s="70" t="str">
        <f>VLOOKUP(O1316,[6]Consolidado!$B:$H,7,FALSE)</f>
        <v>Abril</v>
      </c>
      <c r="O1316" s="110">
        <v>145</v>
      </c>
    </row>
    <row r="1317" spans="1:15" s="71" customFormat="1" ht="16.5" customHeight="1" outlineLevel="1" x14ac:dyDescent="0.2">
      <c r="A1317" s="60" t="s">
        <v>652</v>
      </c>
      <c r="B1317" s="109">
        <v>42825</v>
      </c>
      <c r="C1317" s="110"/>
      <c r="D1317" s="63" t="str">
        <f>VLOOKUP(O1317,[6]Consolidado!$B:$E,4,FALSE)</f>
        <v>Finalizada</v>
      </c>
      <c r="E1317" s="111" t="s">
        <v>25</v>
      </c>
      <c r="F1317" s="112" t="s">
        <v>109</v>
      </c>
      <c r="G1317" s="113">
        <v>0.1875</v>
      </c>
      <c r="H1317" s="107">
        <v>1217.8846185889292</v>
      </c>
      <c r="I1317" s="85">
        <f t="shared" si="21"/>
        <v>228.35336598542423</v>
      </c>
      <c r="J1317" s="86">
        <v>29.679600000000001</v>
      </c>
      <c r="K1317" s="85">
        <f t="shared" si="22"/>
        <v>7.6939502549031733</v>
      </c>
      <c r="L1317" s="68" t="str">
        <f>VLOOKUP(O1317,[6]Consolidado!$B:$E,2,FALSE)</f>
        <v>Jenna Agrees</v>
      </c>
      <c r="M1317" s="69" t="str">
        <f>VLOOKUP(O1317,[6]Consolidado!$B:$E,3,FALSE)</f>
        <v>Storage unit</v>
      </c>
      <c r="N1317" s="70" t="str">
        <f>VLOOKUP(O1317,[6]Consolidado!$B:$H,7,FALSE)</f>
        <v>Abril</v>
      </c>
      <c r="O1317" s="110">
        <v>145</v>
      </c>
    </row>
    <row r="1318" spans="1:15" s="71" customFormat="1" ht="16.5" customHeight="1" outlineLevel="1" x14ac:dyDescent="0.2">
      <c r="A1318" s="60" t="s">
        <v>652</v>
      </c>
      <c r="B1318" s="109">
        <v>42825</v>
      </c>
      <c r="C1318" s="110"/>
      <c r="D1318" s="63" t="str">
        <f>VLOOKUP(O1318,[6]Consolidado!$B:$E,4,FALSE)</f>
        <v>Finalizada</v>
      </c>
      <c r="E1318" s="111" t="s">
        <v>25</v>
      </c>
      <c r="F1318" s="112" t="s">
        <v>110</v>
      </c>
      <c r="G1318" s="113">
        <v>0.28125</v>
      </c>
      <c r="H1318" s="107">
        <v>1315.93</v>
      </c>
      <c r="I1318" s="85">
        <f t="shared" si="21"/>
        <v>370.10531250000003</v>
      </c>
      <c r="J1318" s="86">
        <v>29.679600000000001</v>
      </c>
      <c r="K1318" s="85">
        <f t="shared" si="22"/>
        <v>12.470023602070109</v>
      </c>
      <c r="L1318" s="68" t="str">
        <f>VLOOKUP(O1318,[6]Consolidado!$B:$E,2,FALSE)</f>
        <v>Jenna Agrees</v>
      </c>
      <c r="M1318" s="69" t="str">
        <f>VLOOKUP(O1318,[6]Consolidado!$B:$E,3,FALSE)</f>
        <v>Storage unit</v>
      </c>
      <c r="N1318" s="70" t="str">
        <f>VLOOKUP(O1318,[6]Consolidado!$B:$H,7,FALSE)</f>
        <v>Abril</v>
      </c>
      <c r="O1318" s="110">
        <v>145</v>
      </c>
    </row>
    <row r="1319" spans="1:15" s="71" customFormat="1" ht="16.5" customHeight="1" outlineLevel="1" x14ac:dyDescent="0.2">
      <c r="A1319" s="60" t="s">
        <v>652</v>
      </c>
      <c r="B1319" s="109">
        <v>42825</v>
      </c>
      <c r="C1319" s="110"/>
      <c r="D1319" s="63" t="str">
        <f>VLOOKUP(O1319,[6]Consolidado!$B:$E,4,FALSE)</f>
        <v>Finalizada</v>
      </c>
      <c r="E1319" s="111" t="s">
        <v>25</v>
      </c>
      <c r="F1319" s="112" t="s">
        <v>119</v>
      </c>
      <c r="G1319" s="113">
        <v>0.28125</v>
      </c>
      <c r="H1319" s="107">
        <v>619.40000000000009</v>
      </c>
      <c r="I1319" s="85">
        <f t="shared" si="21"/>
        <v>174.20625000000001</v>
      </c>
      <c r="J1319" s="86">
        <v>29.679600000000001</v>
      </c>
      <c r="K1319" s="85">
        <f t="shared" si="22"/>
        <v>5.8695619213196943</v>
      </c>
      <c r="L1319" s="68" t="str">
        <f>VLOOKUP(O1319,[6]Consolidado!$B:$E,2,FALSE)</f>
        <v>Jenna Agrees</v>
      </c>
      <c r="M1319" s="69" t="str">
        <f>VLOOKUP(O1319,[6]Consolidado!$B:$E,3,FALSE)</f>
        <v>Storage unit</v>
      </c>
      <c r="N1319" s="70" t="str">
        <f>VLOOKUP(O1319,[6]Consolidado!$B:$H,7,FALSE)</f>
        <v>Abril</v>
      </c>
      <c r="O1319" s="110">
        <v>145</v>
      </c>
    </row>
    <row r="1320" spans="1:15" s="71" customFormat="1" ht="16.5" customHeight="1" outlineLevel="1" x14ac:dyDescent="0.2">
      <c r="A1320" s="60" t="s">
        <v>652</v>
      </c>
      <c r="B1320" s="109">
        <v>42825</v>
      </c>
      <c r="C1320" s="110"/>
      <c r="D1320" s="63" t="str">
        <f>VLOOKUP(O1320,[6]Consolidado!$B:$E,4,FALSE)</f>
        <v>En Proceso</v>
      </c>
      <c r="E1320" s="111" t="s">
        <v>33</v>
      </c>
      <c r="F1320" s="112" t="s">
        <v>90</v>
      </c>
      <c r="G1320" s="113">
        <v>-8.1</v>
      </c>
      <c r="H1320" s="107">
        <v>3.2476560456041415</v>
      </c>
      <c r="I1320" s="85">
        <f t="shared" si="21"/>
        <v>-26.306013969393543</v>
      </c>
      <c r="J1320" s="86">
        <v>29.679600000000001</v>
      </c>
      <c r="K1320" s="85">
        <f t="shared" si="22"/>
        <v>-0.88633317057485761</v>
      </c>
      <c r="L1320" s="68" t="str">
        <f>VLOOKUP(O1320,[6]Consolidado!$B:$E,2,FALSE)</f>
        <v>Empaque</v>
      </c>
      <c r="M1320" s="69" t="str">
        <f>VLOOKUP(O1320,[6]Consolidado!$B:$E,3,FALSE)</f>
        <v>Material de empaque pendiente de distribuir</v>
      </c>
      <c r="N1320" s="70">
        <f>VLOOKUP(O1320,[6]Consolidado!$B:$H,7,FALSE)</f>
        <v>0</v>
      </c>
      <c r="O1320" s="110" t="s">
        <v>89</v>
      </c>
    </row>
    <row r="1321" spans="1:15" s="71" customFormat="1" ht="16.5" customHeight="1" outlineLevel="1" x14ac:dyDescent="0.2">
      <c r="A1321" s="60" t="s">
        <v>652</v>
      </c>
      <c r="B1321" s="109">
        <v>42825</v>
      </c>
      <c r="C1321" s="110"/>
      <c r="D1321" s="63" t="str">
        <f>VLOOKUP(O1321,[6]Consolidado!$B:$E,4,FALSE)</f>
        <v>Finalizada</v>
      </c>
      <c r="E1321" s="111" t="s">
        <v>33</v>
      </c>
      <c r="F1321" s="112" t="s">
        <v>90</v>
      </c>
      <c r="G1321" s="113">
        <v>8.1</v>
      </c>
      <c r="H1321" s="107">
        <v>3.2476560456041415</v>
      </c>
      <c r="I1321" s="85">
        <f t="shared" si="21"/>
        <v>26.306013969393543</v>
      </c>
      <c r="J1321" s="86">
        <v>29.679600000000001</v>
      </c>
      <c r="K1321" s="85">
        <f t="shared" si="22"/>
        <v>0.88633317057485761</v>
      </c>
      <c r="L1321" s="68" t="str">
        <f>VLOOKUP(O1321,[6]Consolidado!$B:$E,2,FALSE)</f>
        <v>Jenna Agrees</v>
      </c>
      <c r="M1321" s="69" t="str">
        <f>VLOOKUP(O1321,[6]Consolidado!$B:$E,3,FALSE)</f>
        <v>Storage unit</v>
      </c>
      <c r="N1321" s="70" t="str">
        <f>VLOOKUP(O1321,[6]Consolidado!$B:$H,7,FALSE)</f>
        <v>Abril</v>
      </c>
      <c r="O1321" s="110">
        <v>145</v>
      </c>
    </row>
    <row r="1322" spans="1:15" s="71" customFormat="1" ht="16.5" customHeight="1" outlineLevel="1" x14ac:dyDescent="0.2">
      <c r="A1322" s="60" t="s">
        <v>652</v>
      </c>
      <c r="B1322" s="109">
        <v>42825</v>
      </c>
      <c r="C1322" s="110"/>
      <c r="D1322" s="63" t="str">
        <f>VLOOKUP(O1322,[6]Consolidado!$B:$E,4,FALSE)</f>
        <v>En Proceso</v>
      </c>
      <c r="E1322" s="111" t="s">
        <v>25</v>
      </c>
      <c r="F1322" s="112" t="s">
        <v>201</v>
      </c>
      <c r="G1322" s="113">
        <v>-3.125E-2</v>
      </c>
      <c r="H1322" s="107">
        <v>872.19999999999993</v>
      </c>
      <c r="I1322" s="85">
        <f t="shared" si="21"/>
        <v>-27.256249999999998</v>
      </c>
      <c r="J1322" s="86">
        <v>29.679600000000001</v>
      </c>
      <c r="K1322" s="85">
        <f t="shared" si="22"/>
        <v>-0.91834964083073889</v>
      </c>
      <c r="L1322" s="68" t="str">
        <f>VLOOKUP(O1322,[6]Consolidado!$B:$E,2,FALSE)</f>
        <v>Acabado</v>
      </c>
      <c r="M1322" s="69" t="str">
        <f>VLOOKUP(O1322,[6]Consolidado!$B:$E,3,FALSE)</f>
        <v>Material de acabado pendiente de distribuir</v>
      </c>
      <c r="N1322" s="70">
        <f>VLOOKUP(O1322,[6]Consolidado!$B:$H,7,FALSE)</f>
        <v>0</v>
      </c>
      <c r="O1322" s="110" t="s">
        <v>290</v>
      </c>
    </row>
    <row r="1323" spans="1:15" s="71" customFormat="1" ht="16.5" customHeight="1" outlineLevel="1" x14ac:dyDescent="0.2">
      <c r="A1323" s="60" t="s">
        <v>652</v>
      </c>
      <c r="B1323" s="109">
        <v>42825</v>
      </c>
      <c r="C1323" s="110"/>
      <c r="D1323" s="63" t="str">
        <f>VLOOKUP(O1323,[6]Consolidado!$B:$E,4,FALSE)</f>
        <v>En Proceso</v>
      </c>
      <c r="E1323" s="111" t="s">
        <v>25</v>
      </c>
      <c r="F1323" s="112" t="s">
        <v>254</v>
      </c>
      <c r="G1323" s="113">
        <v>-2</v>
      </c>
      <c r="H1323" s="107">
        <v>371.44054799610137</v>
      </c>
      <c r="I1323" s="85">
        <f t="shared" si="21"/>
        <v>-742.88109599220275</v>
      </c>
      <c r="J1323" s="86">
        <v>29.679600000000001</v>
      </c>
      <c r="K1323" s="85">
        <f t="shared" si="22"/>
        <v>-25.030023854506219</v>
      </c>
      <c r="L1323" s="68" t="str">
        <f>VLOOKUP(O1323,[6]Consolidado!$B:$E,2,FALSE)</f>
        <v>Acabado</v>
      </c>
      <c r="M1323" s="69" t="str">
        <f>VLOOKUP(O1323,[6]Consolidado!$B:$E,3,FALSE)</f>
        <v>Material de acabado pendiente de distribuir</v>
      </c>
      <c r="N1323" s="70">
        <f>VLOOKUP(O1323,[6]Consolidado!$B:$H,7,FALSE)</f>
        <v>0</v>
      </c>
      <c r="O1323" s="110" t="s">
        <v>290</v>
      </c>
    </row>
    <row r="1324" spans="1:15" s="71" customFormat="1" ht="16.5" customHeight="1" outlineLevel="1" x14ac:dyDescent="0.2">
      <c r="A1324" s="60" t="s">
        <v>652</v>
      </c>
      <c r="B1324" s="109">
        <v>42825</v>
      </c>
      <c r="C1324" s="110"/>
      <c r="D1324" s="63" t="str">
        <f>VLOOKUP(O1324,[6]Consolidado!$B:$E,4,FALSE)</f>
        <v>En Proceso</v>
      </c>
      <c r="E1324" s="111" t="s">
        <v>25</v>
      </c>
      <c r="F1324" s="112" t="s">
        <v>108</v>
      </c>
      <c r="G1324" s="113">
        <v>-0.6875</v>
      </c>
      <c r="H1324" s="107">
        <v>915.61936511369458</v>
      </c>
      <c r="I1324" s="85">
        <f t="shared" si="21"/>
        <v>-629.48831351566503</v>
      </c>
      <c r="J1324" s="86">
        <v>29.679600000000001</v>
      </c>
      <c r="K1324" s="85">
        <f t="shared" si="22"/>
        <v>-21.209460825471538</v>
      </c>
      <c r="L1324" s="68" t="str">
        <f>VLOOKUP(O1324,[6]Consolidado!$B:$E,2,FALSE)</f>
        <v>Acabado</v>
      </c>
      <c r="M1324" s="69" t="str">
        <f>VLOOKUP(O1324,[6]Consolidado!$B:$E,3,FALSE)</f>
        <v>Material de acabado pendiente de distribuir</v>
      </c>
      <c r="N1324" s="70">
        <f>VLOOKUP(O1324,[6]Consolidado!$B:$H,7,FALSE)</f>
        <v>0</v>
      </c>
      <c r="O1324" s="110" t="s">
        <v>290</v>
      </c>
    </row>
    <row r="1325" spans="1:15" s="71" customFormat="1" ht="16.5" customHeight="1" outlineLevel="1" x14ac:dyDescent="0.2">
      <c r="A1325" s="60" t="s">
        <v>652</v>
      </c>
      <c r="B1325" s="109">
        <v>42825</v>
      </c>
      <c r="C1325" s="110"/>
      <c r="D1325" s="63" t="str">
        <f>VLOOKUP(O1325,[6]Consolidado!$B:$E,4,FALSE)</f>
        <v>En Proceso</v>
      </c>
      <c r="E1325" s="111" t="s">
        <v>25</v>
      </c>
      <c r="F1325" s="112" t="s">
        <v>109</v>
      </c>
      <c r="G1325" s="113">
        <v>-0.5</v>
      </c>
      <c r="H1325" s="107">
        <v>1217.8846185889292</v>
      </c>
      <c r="I1325" s="85">
        <f t="shared" si="21"/>
        <v>-608.94230929446462</v>
      </c>
      <c r="J1325" s="86">
        <v>29.679600000000001</v>
      </c>
      <c r="K1325" s="85">
        <f t="shared" si="22"/>
        <v>-20.517200679741794</v>
      </c>
      <c r="L1325" s="68" t="str">
        <f>VLOOKUP(O1325,[6]Consolidado!$B:$E,2,FALSE)</f>
        <v>Acabado</v>
      </c>
      <c r="M1325" s="69" t="str">
        <f>VLOOKUP(O1325,[6]Consolidado!$B:$E,3,FALSE)</f>
        <v>Material de acabado pendiente de distribuir</v>
      </c>
      <c r="N1325" s="70">
        <f>VLOOKUP(O1325,[6]Consolidado!$B:$H,7,FALSE)</f>
        <v>0</v>
      </c>
      <c r="O1325" s="110" t="s">
        <v>290</v>
      </c>
    </row>
    <row r="1326" spans="1:15" s="71" customFormat="1" ht="16.5" customHeight="1" outlineLevel="1" x14ac:dyDescent="0.2">
      <c r="A1326" s="60" t="s">
        <v>652</v>
      </c>
      <c r="B1326" s="109">
        <v>42825</v>
      </c>
      <c r="C1326" s="110"/>
      <c r="D1326" s="63" t="str">
        <f>VLOOKUP(O1326,[6]Consolidado!$B:$E,4,FALSE)</f>
        <v>En Proceso</v>
      </c>
      <c r="E1326" s="111" t="s">
        <v>25</v>
      </c>
      <c r="F1326" s="112" t="s">
        <v>110</v>
      </c>
      <c r="G1326" s="113">
        <v>-0.59375</v>
      </c>
      <c r="H1326" s="107">
        <v>1315.93</v>
      </c>
      <c r="I1326" s="85">
        <f t="shared" si="21"/>
        <v>-781.33343750000006</v>
      </c>
      <c r="J1326" s="86">
        <v>29.679600000000001</v>
      </c>
      <c r="K1326" s="85">
        <f t="shared" si="22"/>
        <v>-26.325605382148009</v>
      </c>
      <c r="L1326" s="68" t="str">
        <f>VLOOKUP(O1326,[6]Consolidado!$B:$E,2,FALSE)</f>
        <v>Acabado</v>
      </c>
      <c r="M1326" s="69" t="str">
        <f>VLOOKUP(O1326,[6]Consolidado!$B:$E,3,FALSE)</f>
        <v>Material de acabado pendiente de distribuir</v>
      </c>
      <c r="N1326" s="70">
        <f>VLOOKUP(O1326,[6]Consolidado!$B:$H,7,FALSE)</f>
        <v>0</v>
      </c>
      <c r="O1326" s="110" t="s">
        <v>290</v>
      </c>
    </row>
    <row r="1327" spans="1:15" s="71" customFormat="1" ht="16.5" customHeight="1" outlineLevel="1" x14ac:dyDescent="0.2">
      <c r="A1327" s="60" t="s">
        <v>652</v>
      </c>
      <c r="B1327" s="109">
        <v>42825</v>
      </c>
      <c r="C1327" s="110"/>
      <c r="D1327" s="63" t="str">
        <f>VLOOKUP(O1327,[6]Consolidado!$B:$E,4,FALSE)</f>
        <v>En Proceso</v>
      </c>
      <c r="E1327" s="111" t="s">
        <v>25</v>
      </c>
      <c r="F1327" s="112" t="s">
        <v>119</v>
      </c>
      <c r="G1327" s="113">
        <v>-0.59375</v>
      </c>
      <c r="H1327" s="107">
        <v>619.40000000000009</v>
      </c>
      <c r="I1327" s="85">
        <f t="shared" si="21"/>
        <v>-367.76875000000007</v>
      </c>
      <c r="J1327" s="86">
        <v>29.679600000000001</v>
      </c>
      <c r="K1327" s="85">
        <f t="shared" si="22"/>
        <v>-12.39129738945269</v>
      </c>
      <c r="L1327" s="68" t="str">
        <f>VLOOKUP(O1327,[6]Consolidado!$B:$E,2,FALSE)</f>
        <v>Acabado</v>
      </c>
      <c r="M1327" s="69" t="str">
        <f>VLOOKUP(O1327,[6]Consolidado!$B:$E,3,FALSE)</f>
        <v>Material de acabado pendiente de distribuir</v>
      </c>
      <c r="N1327" s="70">
        <f>VLOOKUP(O1327,[6]Consolidado!$B:$H,7,FALSE)</f>
        <v>0</v>
      </c>
      <c r="O1327" s="110" t="s">
        <v>290</v>
      </c>
    </row>
    <row r="1328" spans="1:15" s="71" customFormat="1" ht="16.5" customHeight="1" outlineLevel="1" x14ac:dyDescent="0.2">
      <c r="A1328" s="60" t="s">
        <v>652</v>
      </c>
      <c r="B1328" s="109">
        <v>42825</v>
      </c>
      <c r="C1328" s="110"/>
      <c r="D1328" s="63" t="str">
        <f>VLOOKUP(O1328,[6]Consolidado!$B:$E,4,FALSE)</f>
        <v>En Proceso</v>
      </c>
      <c r="E1328" s="111" t="s">
        <v>25</v>
      </c>
      <c r="F1328" s="112" t="s">
        <v>133</v>
      </c>
      <c r="G1328" s="113">
        <v>-0.25</v>
      </c>
      <c r="H1328" s="107">
        <v>10.23468459090909</v>
      </c>
      <c r="I1328" s="85">
        <f t="shared" si="21"/>
        <v>-2.5586711477272726</v>
      </c>
      <c r="J1328" s="86">
        <v>29.679600000000001</v>
      </c>
      <c r="K1328" s="85">
        <f t="shared" si="22"/>
        <v>-8.6209758478122095E-2</v>
      </c>
      <c r="L1328" s="68" t="str">
        <f>VLOOKUP(O1328,[6]Consolidado!$B:$E,2,FALSE)</f>
        <v>Acabado</v>
      </c>
      <c r="M1328" s="69" t="str">
        <f>VLOOKUP(O1328,[6]Consolidado!$B:$E,3,FALSE)</f>
        <v>Material de acabado pendiente de distribuir</v>
      </c>
      <c r="N1328" s="70">
        <f>VLOOKUP(O1328,[6]Consolidado!$B:$H,7,FALSE)</f>
        <v>0</v>
      </c>
      <c r="O1328" s="110" t="s">
        <v>290</v>
      </c>
    </row>
    <row r="1329" spans="1:15" s="71" customFormat="1" ht="16.5" customHeight="1" outlineLevel="1" x14ac:dyDescent="0.2">
      <c r="A1329" s="60" t="s">
        <v>652</v>
      </c>
      <c r="B1329" s="109">
        <v>42825</v>
      </c>
      <c r="C1329" s="110"/>
      <c r="D1329" s="63" t="str">
        <f>VLOOKUP(O1329,[6]Consolidado!$B:$E,4,FALSE)</f>
        <v>En Proceso</v>
      </c>
      <c r="E1329" s="111" t="s">
        <v>25</v>
      </c>
      <c r="F1329" s="112" t="s">
        <v>99</v>
      </c>
      <c r="G1329" s="113">
        <v>-0.25</v>
      </c>
      <c r="H1329" s="107">
        <v>340.59370967741938</v>
      </c>
      <c r="I1329" s="85">
        <f t="shared" si="21"/>
        <v>-85.148427419354846</v>
      </c>
      <c r="J1329" s="86">
        <v>29.679600000000001</v>
      </c>
      <c r="K1329" s="85">
        <f t="shared" si="22"/>
        <v>-2.8689209901533324</v>
      </c>
      <c r="L1329" s="68" t="str">
        <f>VLOOKUP(O1329,[6]Consolidado!$B:$E,2,FALSE)</f>
        <v>Acabado</v>
      </c>
      <c r="M1329" s="69" t="str">
        <f>VLOOKUP(O1329,[6]Consolidado!$B:$E,3,FALSE)</f>
        <v>Material de acabado pendiente de distribuir</v>
      </c>
      <c r="N1329" s="70">
        <f>VLOOKUP(O1329,[6]Consolidado!$B:$H,7,FALSE)</f>
        <v>0</v>
      </c>
      <c r="O1329" s="110" t="s">
        <v>290</v>
      </c>
    </row>
    <row r="1330" spans="1:15" s="71" customFormat="1" ht="16.5" customHeight="1" outlineLevel="1" x14ac:dyDescent="0.2">
      <c r="A1330" s="60" t="s">
        <v>652</v>
      </c>
      <c r="B1330" s="109">
        <v>42825</v>
      </c>
      <c r="C1330" s="110"/>
      <c r="D1330" s="63" t="str">
        <f>VLOOKUP(O1330,[6]Consolidado!$B:$E,4,FALSE)</f>
        <v>En Proceso</v>
      </c>
      <c r="E1330" s="111" t="s">
        <v>33</v>
      </c>
      <c r="F1330" s="112" t="s">
        <v>90</v>
      </c>
      <c r="G1330" s="113">
        <v>-55.8</v>
      </c>
      <c r="H1330" s="107">
        <v>3.2476560456041415</v>
      </c>
      <c r="I1330" s="85">
        <f t="shared" si="21"/>
        <v>-181.21920734471109</v>
      </c>
      <c r="J1330" s="86">
        <v>29.679600000000001</v>
      </c>
      <c r="K1330" s="85">
        <f t="shared" si="22"/>
        <v>-6.1058507306267975</v>
      </c>
      <c r="L1330" s="68" t="str">
        <f>VLOOKUP(O1330,[6]Consolidado!$B:$E,2,FALSE)</f>
        <v>Empaque</v>
      </c>
      <c r="M1330" s="69" t="str">
        <f>VLOOKUP(O1330,[6]Consolidado!$B:$E,3,FALSE)</f>
        <v>Material de empaque pendiente de distribuir</v>
      </c>
      <c r="N1330" s="70">
        <f>VLOOKUP(O1330,[6]Consolidado!$B:$H,7,FALSE)</f>
        <v>0</v>
      </c>
      <c r="O1330" s="110" t="s">
        <v>89</v>
      </c>
    </row>
    <row r="1331" spans="1:15" s="71" customFormat="1" ht="16.5" customHeight="1" outlineLevel="1" x14ac:dyDescent="0.2">
      <c r="A1331" s="60" t="s">
        <v>652</v>
      </c>
      <c r="B1331" s="109">
        <v>42825</v>
      </c>
      <c r="C1331" s="110"/>
      <c r="D1331" s="63" t="str">
        <f>VLOOKUP(O1331,[6]Consolidado!$B:$E,4,FALSE)</f>
        <v>Finalizada</v>
      </c>
      <c r="E1331" s="111" t="s">
        <v>25</v>
      </c>
      <c r="F1331" s="112" t="s">
        <v>201</v>
      </c>
      <c r="G1331" s="113">
        <v>3.125E-2</v>
      </c>
      <c r="H1331" s="107">
        <v>872.19999999999993</v>
      </c>
      <c r="I1331" s="85">
        <f t="shared" si="21"/>
        <v>27.256249999999998</v>
      </c>
      <c r="J1331" s="86">
        <v>29.679600000000001</v>
      </c>
      <c r="K1331" s="85">
        <f t="shared" si="22"/>
        <v>0.91834964083073889</v>
      </c>
      <c r="L1331" s="68" t="str">
        <f>VLOOKUP(O1331,[6]Consolidado!$B:$E,2,FALSE)</f>
        <v xml:space="preserve">Damien Wood </v>
      </c>
      <c r="M1331" s="69" t="str">
        <f>VLOOKUP(O1331,[6]Consolidado!$B:$E,3,FALSE)</f>
        <v>Bunk Bed</v>
      </c>
      <c r="N1331" s="70" t="str">
        <f>VLOOKUP(O1331,[6]Consolidado!$B:$H,7,FALSE)</f>
        <v>Abril</v>
      </c>
      <c r="O1331" s="110">
        <v>114</v>
      </c>
    </row>
    <row r="1332" spans="1:15" s="71" customFormat="1" ht="16.5" customHeight="1" outlineLevel="1" x14ac:dyDescent="0.2">
      <c r="A1332" s="60" t="s">
        <v>652</v>
      </c>
      <c r="B1332" s="109">
        <v>42825</v>
      </c>
      <c r="C1332" s="110"/>
      <c r="D1332" s="63" t="str">
        <f>VLOOKUP(O1332,[6]Consolidado!$B:$E,4,FALSE)</f>
        <v>Finalizada</v>
      </c>
      <c r="E1332" s="111" t="s">
        <v>25</v>
      </c>
      <c r="F1332" s="112" t="s">
        <v>254</v>
      </c>
      <c r="G1332" s="113">
        <v>2</v>
      </c>
      <c r="H1332" s="107">
        <v>371.44054799610137</v>
      </c>
      <c r="I1332" s="85">
        <f t="shared" si="21"/>
        <v>742.88109599220275</v>
      </c>
      <c r="J1332" s="86">
        <v>29.679600000000001</v>
      </c>
      <c r="K1332" s="85">
        <f t="shared" si="22"/>
        <v>25.030023854506219</v>
      </c>
      <c r="L1332" s="68" t="str">
        <f>VLOOKUP(O1332,[6]Consolidado!$B:$E,2,FALSE)</f>
        <v xml:space="preserve">Damien Wood </v>
      </c>
      <c r="M1332" s="69" t="str">
        <f>VLOOKUP(O1332,[6]Consolidado!$B:$E,3,FALSE)</f>
        <v>Bunk Bed</v>
      </c>
      <c r="N1332" s="70" t="str">
        <f>VLOOKUP(O1332,[6]Consolidado!$B:$H,7,FALSE)</f>
        <v>Abril</v>
      </c>
      <c r="O1332" s="110">
        <v>114</v>
      </c>
    </row>
    <row r="1333" spans="1:15" s="71" customFormat="1" ht="16.5" customHeight="1" outlineLevel="1" x14ac:dyDescent="0.2">
      <c r="A1333" s="60" t="s">
        <v>652</v>
      </c>
      <c r="B1333" s="109">
        <v>42825</v>
      </c>
      <c r="C1333" s="110"/>
      <c r="D1333" s="63" t="str">
        <f>VLOOKUP(O1333,[6]Consolidado!$B:$E,4,FALSE)</f>
        <v>Finalizada</v>
      </c>
      <c r="E1333" s="111" t="s">
        <v>25</v>
      </c>
      <c r="F1333" s="112" t="s">
        <v>108</v>
      </c>
      <c r="G1333" s="113">
        <v>0.6875</v>
      </c>
      <c r="H1333" s="107">
        <v>915.61936511369458</v>
      </c>
      <c r="I1333" s="85">
        <f t="shared" si="21"/>
        <v>629.48831351566503</v>
      </c>
      <c r="J1333" s="86">
        <v>29.679600000000001</v>
      </c>
      <c r="K1333" s="85">
        <f t="shared" si="22"/>
        <v>21.209460825471538</v>
      </c>
      <c r="L1333" s="68" t="str">
        <f>VLOOKUP(O1333,[6]Consolidado!$B:$E,2,FALSE)</f>
        <v xml:space="preserve">Damien Wood </v>
      </c>
      <c r="M1333" s="69" t="str">
        <f>VLOOKUP(O1333,[6]Consolidado!$B:$E,3,FALSE)</f>
        <v>Bunk Bed</v>
      </c>
      <c r="N1333" s="70" t="str">
        <f>VLOOKUP(O1333,[6]Consolidado!$B:$H,7,FALSE)</f>
        <v>Abril</v>
      </c>
      <c r="O1333" s="110">
        <v>114</v>
      </c>
    </row>
    <row r="1334" spans="1:15" s="71" customFormat="1" ht="16.5" customHeight="1" outlineLevel="1" x14ac:dyDescent="0.2">
      <c r="A1334" s="60" t="s">
        <v>652</v>
      </c>
      <c r="B1334" s="109">
        <v>42825</v>
      </c>
      <c r="C1334" s="110"/>
      <c r="D1334" s="63" t="str">
        <f>VLOOKUP(O1334,[6]Consolidado!$B:$E,4,FALSE)</f>
        <v>Finalizada</v>
      </c>
      <c r="E1334" s="111" t="s">
        <v>25</v>
      </c>
      <c r="F1334" s="112" t="s">
        <v>109</v>
      </c>
      <c r="G1334" s="113">
        <v>0.5</v>
      </c>
      <c r="H1334" s="107">
        <v>1217.8846185889292</v>
      </c>
      <c r="I1334" s="85">
        <f t="shared" si="21"/>
        <v>608.94230929446462</v>
      </c>
      <c r="J1334" s="86">
        <v>29.679600000000001</v>
      </c>
      <c r="K1334" s="85">
        <f t="shared" si="22"/>
        <v>20.517200679741794</v>
      </c>
      <c r="L1334" s="68" t="str">
        <f>VLOOKUP(O1334,[6]Consolidado!$B:$E,2,FALSE)</f>
        <v xml:space="preserve">Damien Wood </v>
      </c>
      <c r="M1334" s="69" t="str">
        <f>VLOOKUP(O1334,[6]Consolidado!$B:$E,3,FALSE)</f>
        <v>Bunk Bed</v>
      </c>
      <c r="N1334" s="70" t="str">
        <f>VLOOKUP(O1334,[6]Consolidado!$B:$H,7,FALSE)</f>
        <v>Abril</v>
      </c>
      <c r="O1334" s="110">
        <v>114</v>
      </c>
    </row>
    <row r="1335" spans="1:15" s="71" customFormat="1" ht="16.5" customHeight="1" outlineLevel="1" x14ac:dyDescent="0.2">
      <c r="A1335" s="60" t="s">
        <v>652</v>
      </c>
      <c r="B1335" s="109">
        <v>42825</v>
      </c>
      <c r="C1335" s="110"/>
      <c r="D1335" s="63" t="str">
        <f>VLOOKUP(O1335,[6]Consolidado!$B:$E,4,FALSE)</f>
        <v>Finalizada</v>
      </c>
      <c r="E1335" s="111" t="s">
        <v>25</v>
      </c>
      <c r="F1335" s="112" t="s">
        <v>110</v>
      </c>
      <c r="G1335" s="113">
        <v>0.59375</v>
      </c>
      <c r="H1335" s="107">
        <v>1315.93</v>
      </c>
      <c r="I1335" s="85">
        <f t="shared" si="21"/>
        <v>781.33343750000006</v>
      </c>
      <c r="J1335" s="86">
        <v>29.679600000000001</v>
      </c>
      <c r="K1335" s="85">
        <f t="shared" si="22"/>
        <v>26.325605382148009</v>
      </c>
      <c r="L1335" s="68" t="str">
        <f>VLOOKUP(O1335,[6]Consolidado!$B:$E,2,FALSE)</f>
        <v xml:space="preserve">Damien Wood </v>
      </c>
      <c r="M1335" s="69" t="str">
        <f>VLOOKUP(O1335,[6]Consolidado!$B:$E,3,FALSE)</f>
        <v>Bunk Bed</v>
      </c>
      <c r="N1335" s="70" t="str">
        <f>VLOOKUP(O1335,[6]Consolidado!$B:$H,7,FALSE)</f>
        <v>Abril</v>
      </c>
      <c r="O1335" s="110">
        <v>114</v>
      </c>
    </row>
    <row r="1336" spans="1:15" s="71" customFormat="1" ht="16.5" customHeight="1" outlineLevel="1" x14ac:dyDescent="0.2">
      <c r="A1336" s="60" t="s">
        <v>652</v>
      </c>
      <c r="B1336" s="109">
        <v>42825</v>
      </c>
      <c r="C1336" s="110"/>
      <c r="D1336" s="63" t="str">
        <f>VLOOKUP(O1336,[6]Consolidado!$B:$E,4,FALSE)</f>
        <v>Finalizada</v>
      </c>
      <c r="E1336" s="111" t="s">
        <v>25</v>
      </c>
      <c r="F1336" s="112" t="s">
        <v>119</v>
      </c>
      <c r="G1336" s="113">
        <v>0.59375</v>
      </c>
      <c r="H1336" s="107">
        <v>619.40000000000009</v>
      </c>
      <c r="I1336" s="85">
        <f t="shared" si="21"/>
        <v>367.76875000000007</v>
      </c>
      <c r="J1336" s="86">
        <v>29.679600000000001</v>
      </c>
      <c r="K1336" s="85">
        <f t="shared" si="22"/>
        <v>12.39129738945269</v>
      </c>
      <c r="L1336" s="68" t="str">
        <f>VLOOKUP(O1336,[6]Consolidado!$B:$E,2,FALSE)</f>
        <v xml:space="preserve">Damien Wood </v>
      </c>
      <c r="M1336" s="69" t="str">
        <f>VLOOKUP(O1336,[6]Consolidado!$B:$E,3,FALSE)</f>
        <v>Bunk Bed</v>
      </c>
      <c r="N1336" s="70" t="str">
        <f>VLOOKUP(O1336,[6]Consolidado!$B:$H,7,FALSE)</f>
        <v>Abril</v>
      </c>
      <c r="O1336" s="110">
        <v>114</v>
      </c>
    </row>
    <row r="1337" spans="1:15" s="71" customFormat="1" ht="16.5" customHeight="1" outlineLevel="1" x14ac:dyDescent="0.2">
      <c r="A1337" s="60" t="s">
        <v>652</v>
      </c>
      <c r="B1337" s="109">
        <v>42825</v>
      </c>
      <c r="C1337" s="110"/>
      <c r="D1337" s="63" t="str">
        <f>VLOOKUP(O1337,[6]Consolidado!$B:$E,4,FALSE)</f>
        <v>Finalizada</v>
      </c>
      <c r="E1337" s="111" t="s">
        <v>25</v>
      </c>
      <c r="F1337" s="112" t="s">
        <v>133</v>
      </c>
      <c r="G1337" s="113">
        <v>0.25</v>
      </c>
      <c r="H1337" s="107">
        <v>10.23468459090909</v>
      </c>
      <c r="I1337" s="85">
        <f t="shared" si="21"/>
        <v>2.5586711477272726</v>
      </c>
      <c r="J1337" s="86">
        <v>29.679600000000001</v>
      </c>
      <c r="K1337" s="85">
        <f t="shared" si="22"/>
        <v>8.6209758478122095E-2</v>
      </c>
      <c r="L1337" s="68" t="str">
        <f>VLOOKUP(O1337,[6]Consolidado!$B:$E,2,FALSE)</f>
        <v xml:space="preserve">Damien Wood </v>
      </c>
      <c r="M1337" s="69" t="str">
        <f>VLOOKUP(O1337,[6]Consolidado!$B:$E,3,FALSE)</f>
        <v>Bunk Bed</v>
      </c>
      <c r="N1337" s="70" t="str">
        <f>VLOOKUP(O1337,[6]Consolidado!$B:$H,7,FALSE)</f>
        <v>Abril</v>
      </c>
      <c r="O1337" s="110">
        <v>114</v>
      </c>
    </row>
    <row r="1338" spans="1:15" s="71" customFormat="1" ht="16.5" customHeight="1" outlineLevel="1" x14ac:dyDescent="0.2">
      <c r="A1338" s="60" t="s">
        <v>652</v>
      </c>
      <c r="B1338" s="109">
        <v>42825</v>
      </c>
      <c r="C1338" s="110"/>
      <c r="D1338" s="63" t="str">
        <f>VLOOKUP(O1338,[6]Consolidado!$B:$E,4,FALSE)</f>
        <v>Finalizada</v>
      </c>
      <c r="E1338" s="111" t="s">
        <v>25</v>
      </c>
      <c r="F1338" s="112" t="s">
        <v>99</v>
      </c>
      <c r="G1338" s="113">
        <v>0.25</v>
      </c>
      <c r="H1338" s="107">
        <v>340.59370967741938</v>
      </c>
      <c r="I1338" s="85">
        <f t="shared" si="21"/>
        <v>85.148427419354846</v>
      </c>
      <c r="J1338" s="86">
        <v>29.679600000000001</v>
      </c>
      <c r="K1338" s="85">
        <f t="shared" si="22"/>
        <v>2.8689209901533324</v>
      </c>
      <c r="L1338" s="68" t="str">
        <f>VLOOKUP(O1338,[6]Consolidado!$B:$E,2,FALSE)</f>
        <v xml:space="preserve">Damien Wood </v>
      </c>
      <c r="M1338" s="69" t="str">
        <f>VLOOKUP(O1338,[6]Consolidado!$B:$E,3,FALSE)</f>
        <v>Bunk Bed</v>
      </c>
      <c r="N1338" s="70" t="str">
        <f>VLOOKUP(O1338,[6]Consolidado!$B:$H,7,FALSE)</f>
        <v>Abril</v>
      </c>
      <c r="O1338" s="110">
        <v>114</v>
      </c>
    </row>
    <row r="1339" spans="1:15" s="71" customFormat="1" ht="16.5" customHeight="1" outlineLevel="1" x14ac:dyDescent="0.2">
      <c r="A1339" s="60" t="s">
        <v>652</v>
      </c>
      <c r="B1339" s="109">
        <v>42825</v>
      </c>
      <c r="C1339" s="110"/>
      <c r="D1339" s="63" t="str">
        <f>VLOOKUP(O1339,[6]Consolidado!$B:$E,4,FALSE)</f>
        <v>Finalizada</v>
      </c>
      <c r="E1339" s="111" t="s">
        <v>33</v>
      </c>
      <c r="F1339" s="112" t="s">
        <v>90</v>
      </c>
      <c r="G1339" s="113">
        <v>55.8</v>
      </c>
      <c r="H1339" s="107">
        <v>3.2476560456041415</v>
      </c>
      <c r="I1339" s="85">
        <f t="shared" si="21"/>
        <v>181.21920734471109</v>
      </c>
      <c r="J1339" s="86">
        <v>29.679600000000001</v>
      </c>
      <c r="K1339" s="85">
        <f t="shared" si="22"/>
        <v>6.1058507306267975</v>
      </c>
      <c r="L1339" s="68" t="str">
        <f>VLOOKUP(O1339,[6]Consolidado!$B:$E,2,FALSE)</f>
        <v xml:space="preserve">Damien Wood </v>
      </c>
      <c r="M1339" s="69" t="str">
        <f>VLOOKUP(O1339,[6]Consolidado!$B:$E,3,FALSE)</f>
        <v>Bunk Bed</v>
      </c>
      <c r="N1339" s="70" t="str">
        <f>VLOOKUP(O1339,[6]Consolidado!$B:$H,7,FALSE)</f>
        <v>Abril</v>
      </c>
      <c r="O1339" s="110">
        <v>114</v>
      </c>
    </row>
    <row r="1340" spans="1:15" s="71" customFormat="1" ht="16.5" customHeight="1" outlineLevel="1" x14ac:dyDescent="0.2">
      <c r="A1340" s="60" t="s">
        <v>652</v>
      </c>
      <c r="B1340" s="109">
        <v>42825</v>
      </c>
      <c r="C1340" s="110"/>
      <c r="D1340" s="63" t="str">
        <f>VLOOKUP(O1340,[6]Consolidado!$B:$E,4,FALSE)</f>
        <v>En Proceso</v>
      </c>
      <c r="E1340" s="111" t="s">
        <v>25</v>
      </c>
      <c r="F1340" s="112" t="s">
        <v>254</v>
      </c>
      <c r="G1340" s="113">
        <v>-0.5</v>
      </c>
      <c r="H1340" s="107">
        <v>371.44054799610137</v>
      </c>
      <c r="I1340" s="85">
        <f t="shared" si="21"/>
        <v>-185.72027399805069</v>
      </c>
      <c r="J1340" s="86">
        <v>29.679600000000001</v>
      </c>
      <c r="K1340" s="85">
        <f t="shared" si="22"/>
        <v>-6.2575059636265546</v>
      </c>
      <c r="L1340" s="68" t="str">
        <f>VLOOKUP(O1340,[6]Consolidado!$B:$E,2,FALSE)</f>
        <v>Acabado</v>
      </c>
      <c r="M1340" s="69" t="str">
        <f>VLOOKUP(O1340,[6]Consolidado!$B:$E,3,FALSE)</f>
        <v>Material de acabado pendiente de distribuir</v>
      </c>
      <c r="N1340" s="70">
        <f>VLOOKUP(O1340,[6]Consolidado!$B:$H,7,FALSE)</f>
        <v>0</v>
      </c>
      <c r="O1340" s="110" t="s">
        <v>290</v>
      </c>
    </row>
    <row r="1341" spans="1:15" s="71" customFormat="1" ht="16.5" customHeight="1" outlineLevel="1" x14ac:dyDescent="0.2">
      <c r="A1341" s="60" t="s">
        <v>652</v>
      </c>
      <c r="B1341" s="109">
        <v>42825</v>
      </c>
      <c r="C1341" s="110"/>
      <c r="D1341" s="63" t="str">
        <f>VLOOKUP(O1341,[6]Consolidado!$B:$E,4,FALSE)</f>
        <v>En Proceso</v>
      </c>
      <c r="E1341" s="111" t="s">
        <v>25</v>
      </c>
      <c r="F1341" s="112" t="s">
        <v>108</v>
      </c>
      <c r="G1341" s="113">
        <v>-9.375E-2</v>
      </c>
      <c r="H1341" s="107">
        <v>915.61936511369458</v>
      </c>
      <c r="I1341" s="85">
        <f t="shared" si="21"/>
        <v>-85.839315479408867</v>
      </c>
      <c r="J1341" s="86">
        <v>29.679600000000001</v>
      </c>
      <c r="K1341" s="85">
        <f t="shared" si="22"/>
        <v>-2.8921992034733912</v>
      </c>
      <c r="L1341" s="68" t="str">
        <f>VLOOKUP(O1341,[6]Consolidado!$B:$E,2,FALSE)</f>
        <v>Acabado</v>
      </c>
      <c r="M1341" s="69" t="str">
        <f>VLOOKUP(O1341,[6]Consolidado!$B:$E,3,FALSE)</f>
        <v>Material de acabado pendiente de distribuir</v>
      </c>
      <c r="N1341" s="70">
        <f>VLOOKUP(O1341,[6]Consolidado!$B:$H,7,FALSE)</f>
        <v>0</v>
      </c>
      <c r="O1341" s="110" t="s">
        <v>290</v>
      </c>
    </row>
    <row r="1342" spans="1:15" s="71" customFormat="1" ht="16.5" customHeight="1" outlineLevel="1" x14ac:dyDescent="0.2">
      <c r="A1342" s="60" t="s">
        <v>652</v>
      </c>
      <c r="B1342" s="109">
        <v>42825</v>
      </c>
      <c r="C1342" s="110"/>
      <c r="D1342" s="63" t="str">
        <f>VLOOKUP(O1342,[6]Consolidado!$B:$E,4,FALSE)</f>
        <v>En Proceso</v>
      </c>
      <c r="E1342" s="111" t="s">
        <v>25</v>
      </c>
      <c r="F1342" s="112" t="s">
        <v>109</v>
      </c>
      <c r="G1342" s="113">
        <v>-9.375E-2</v>
      </c>
      <c r="H1342" s="107">
        <v>1217.8846185889292</v>
      </c>
      <c r="I1342" s="85">
        <f t="shared" si="21"/>
        <v>-114.17668299271212</v>
      </c>
      <c r="J1342" s="86">
        <v>29.679600000000001</v>
      </c>
      <c r="K1342" s="85">
        <f t="shared" si="22"/>
        <v>-3.8469751274515867</v>
      </c>
      <c r="L1342" s="68" t="str">
        <f>VLOOKUP(O1342,[6]Consolidado!$B:$E,2,FALSE)</f>
        <v>Acabado</v>
      </c>
      <c r="M1342" s="69" t="str">
        <f>VLOOKUP(O1342,[6]Consolidado!$B:$E,3,FALSE)</f>
        <v>Material de acabado pendiente de distribuir</v>
      </c>
      <c r="N1342" s="70">
        <f>VLOOKUP(O1342,[6]Consolidado!$B:$H,7,FALSE)</f>
        <v>0</v>
      </c>
      <c r="O1342" s="110" t="s">
        <v>290</v>
      </c>
    </row>
    <row r="1343" spans="1:15" s="71" customFormat="1" ht="16.5" customHeight="1" outlineLevel="1" x14ac:dyDescent="0.2">
      <c r="A1343" s="60" t="s">
        <v>652</v>
      </c>
      <c r="B1343" s="109">
        <v>42825</v>
      </c>
      <c r="C1343" s="110"/>
      <c r="D1343" s="63" t="str">
        <f>VLOOKUP(O1343,[6]Consolidado!$B:$E,4,FALSE)</f>
        <v>En Proceso</v>
      </c>
      <c r="E1343" s="111" t="s">
        <v>25</v>
      </c>
      <c r="F1343" s="112" t="s">
        <v>110</v>
      </c>
      <c r="G1343" s="113">
        <v>-9.375E-2</v>
      </c>
      <c r="H1343" s="107">
        <v>1315.93</v>
      </c>
      <c r="I1343" s="85">
        <f t="shared" si="21"/>
        <v>-123.3684375</v>
      </c>
      <c r="J1343" s="86">
        <v>29.679600000000001</v>
      </c>
      <c r="K1343" s="85">
        <f t="shared" si="22"/>
        <v>-4.1566745340233693</v>
      </c>
      <c r="L1343" s="68" t="str">
        <f>VLOOKUP(O1343,[6]Consolidado!$B:$E,2,FALSE)</f>
        <v>Acabado</v>
      </c>
      <c r="M1343" s="69" t="str">
        <f>VLOOKUP(O1343,[6]Consolidado!$B:$E,3,FALSE)</f>
        <v>Material de acabado pendiente de distribuir</v>
      </c>
      <c r="N1343" s="70">
        <f>VLOOKUP(O1343,[6]Consolidado!$B:$H,7,FALSE)</f>
        <v>0</v>
      </c>
      <c r="O1343" s="110" t="s">
        <v>290</v>
      </c>
    </row>
    <row r="1344" spans="1:15" s="71" customFormat="1" ht="16.5" customHeight="1" outlineLevel="1" x14ac:dyDescent="0.2">
      <c r="A1344" s="60" t="s">
        <v>652</v>
      </c>
      <c r="B1344" s="109">
        <v>42825</v>
      </c>
      <c r="C1344" s="110"/>
      <c r="D1344" s="63" t="str">
        <f>VLOOKUP(O1344,[6]Consolidado!$B:$E,4,FALSE)</f>
        <v>En Proceso</v>
      </c>
      <c r="E1344" s="111" t="s">
        <v>25</v>
      </c>
      <c r="F1344" s="112" t="s">
        <v>119</v>
      </c>
      <c r="G1344" s="113">
        <v>-9.375E-2</v>
      </c>
      <c r="H1344" s="107">
        <v>619.40000000000009</v>
      </c>
      <c r="I1344" s="85">
        <f t="shared" si="21"/>
        <v>-58.068750000000009</v>
      </c>
      <c r="J1344" s="86">
        <v>29.679600000000001</v>
      </c>
      <c r="K1344" s="85">
        <f t="shared" si="22"/>
        <v>-1.9565206404398983</v>
      </c>
      <c r="L1344" s="68" t="str">
        <f>VLOOKUP(O1344,[6]Consolidado!$B:$E,2,FALSE)</f>
        <v>Acabado</v>
      </c>
      <c r="M1344" s="69" t="str">
        <f>VLOOKUP(O1344,[6]Consolidado!$B:$E,3,FALSE)</f>
        <v>Material de acabado pendiente de distribuir</v>
      </c>
      <c r="N1344" s="70">
        <f>VLOOKUP(O1344,[6]Consolidado!$B:$H,7,FALSE)</f>
        <v>0</v>
      </c>
      <c r="O1344" s="110" t="s">
        <v>290</v>
      </c>
    </row>
    <row r="1345" spans="1:15" s="71" customFormat="1" ht="16.5" customHeight="1" outlineLevel="1" x14ac:dyDescent="0.2">
      <c r="A1345" s="60" t="s">
        <v>652</v>
      </c>
      <c r="B1345" s="109">
        <v>42825</v>
      </c>
      <c r="C1345" s="110"/>
      <c r="D1345" s="63" t="str">
        <f>VLOOKUP(O1345,[6]Consolidado!$B:$E,4,FALSE)</f>
        <v>En Proceso</v>
      </c>
      <c r="E1345" s="111" t="s">
        <v>33</v>
      </c>
      <c r="F1345" s="112" t="s">
        <v>90</v>
      </c>
      <c r="G1345" s="113">
        <v>-4.1399999999999997</v>
      </c>
      <c r="H1345" s="107">
        <v>3.2476560456041415</v>
      </c>
      <c r="I1345" s="85">
        <f t="shared" si="21"/>
        <v>-13.445296028801145</v>
      </c>
      <c r="J1345" s="86">
        <v>29.679600000000001</v>
      </c>
      <c r="K1345" s="85">
        <f t="shared" si="22"/>
        <v>-0.45301473162714945</v>
      </c>
      <c r="L1345" s="68" t="str">
        <f>VLOOKUP(O1345,[6]Consolidado!$B:$E,2,FALSE)</f>
        <v>Empaque</v>
      </c>
      <c r="M1345" s="69" t="str">
        <f>VLOOKUP(O1345,[6]Consolidado!$B:$E,3,FALSE)</f>
        <v>Material de empaque pendiente de distribuir</v>
      </c>
      <c r="N1345" s="70">
        <f>VLOOKUP(O1345,[6]Consolidado!$B:$H,7,FALSE)</f>
        <v>0</v>
      </c>
      <c r="O1345" s="110" t="s">
        <v>89</v>
      </c>
    </row>
    <row r="1346" spans="1:15" s="71" customFormat="1" ht="16.5" customHeight="1" outlineLevel="1" x14ac:dyDescent="0.2">
      <c r="A1346" s="60" t="s">
        <v>652</v>
      </c>
      <c r="B1346" s="109">
        <v>42825</v>
      </c>
      <c r="C1346" s="110"/>
      <c r="D1346" s="63" t="str">
        <f>VLOOKUP(O1346,[6]Consolidado!$B:$E,4,FALSE)</f>
        <v>Finalizada</v>
      </c>
      <c r="E1346" s="111" t="s">
        <v>25</v>
      </c>
      <c r="F1346" s="112" t="s">
        <v>254</v>
      </c>
      <c r="G1346" s="113">
        <v>0.5</v>
      </c>
      <c r="H1346" s="107">
        <v>371.44054799610137</v>
      </c>
      <c r="I1346" s="85">
        <f t="shared" si="21"/>
        <v>185.72027399805069</v>
      </c>
      <c r="J1346" s="86">
        <v>29.679600000000001</v>
      </c>
      <c r="K1346" s="85">
        <f t="shared" si="22"/>
        <v>6.2575059636265546</v>
      </c>
      <c r="L1346" s="68" t="str">
        <f>VLOOKUP(O1346,[6]Consolidado!$B:$E,2,FALSE)</f>
        <v>Dave Grossman Furniture</v>
      </c>
      <c r="M1346" s="69" t="str">
        <f>VLOOKUP(O1346,[6]Consolidado!$B:$E,3,FALSE)</f>
        <v>Side table</v>
      </c>
      <c r="N1346" s="70" t="str">
        <f>VLOOKUP(O1346,[6]Consolidado!$B:$H,7,FALSE)</f>
        <v>Abril</v>
      </c>
      <c r="O1346" s="110">
        <v>154</v>
      </c>
    </row>
    <row r="1347" spans="1:15" s="71" customFormat="1" ht="16.5" customHeight="1" outlineLevel="1" x14ac:dyDescent="0.2">
      <c r="A1347" s="60" t="s">
        <v>652</v>
      </c>
      <c r="B1347" s="109">
        <v>42825</v>
      </c>
      <c r="C1347" s="110"/>
      <c r="D1347" s="63" t="str">
        <f>VLOOKUP(O1347,[6]Consolidado!$B:$E,4,FALSE)</f>
        <v>Finalizada</v>
      </c>
      <c r="E1347" s="111" t="s">
        <v>25</v>
      </c>
      <c r="F1347" s="112" t="s">
        <v>108</v>
      </c>
      <c r="G1347" s="113">
        <v>9.375E-2</v>
      </c>
      <c r="H1347" s="107">
        <v>915.61936511369458</v>
      </c>
      <c r="I1347" s="85">
        <f t="shared" si="21"/>
        <v>85.839315479408867</v>
      </c>
      <c r="J1347" s="86">
        <v>29.679600000000001</v>
      </c>
      <c r="K1347" s="85">
        <f t="shared" si="22"/>
        <v>2.8921992034733912</v>
      </c>
      <c r="L1347" s="68" t="str">
        <f>VLOOKUP(O1347,[6]Consolidado!$B:$E,2,FALSE)</f>
        <v>Dave Grossman Furniture</v>
      </c>
      <c r="M1347" s="69" t="str">
        <f>VLOOKUP(O1347,[6]Consolidado!$B:$E,3,FALSE)</f>
        <v>Side table</v>
      </c>
      <c r="N1347" s="70" t="str">
        <f>VLOOKUP(O1347,[6]Consolidado!$B:$H,7,FALSE)</f>
        <v>Abril</v>
      </c>
      <c r="O1347" s="110">
        <v>154</v>
      </c>
    </row>
    <row r="1348" spans="1:15" s="71" customFormat="1" ht="16.5" customHeight="1" outlineLevel="1" x14ac:dyDescent="0.2">
      <c r="A1348" s="60" t="s">
        <v>652</v>
      </c>
      <c r="B1348" s="109">
        <v>42825</v>
      </c>
      <c r="C1348" s="110"/>
      <c r="D1348" s="63" t="str">
        <f>VLOOKUP(O1348,[6]Consolidado!$B:$E,4,FALSE)</f>
        <v>Finalizada</v>
      </c>
      <c r="E1348" s="111" t="s">
        <v>25</v>
      </c>
      <c r="F1348" s="112" t="s">
        <v>109</v>
      </c>
      <c r="G1348" s="113">
        <v>9.375E-2</v>
      </c>
      <c r="H1348" s="107">
        <v>1217.8846185889292</v>
      </c>
      <c r="I1348" s="85">
        <f t="shared" si="21"/>
        <v>114.17668299271212</v>
      </c>
      <c r="J1348" s="86">
        <v>29.679600000000001</v>
      </c>
      <c r="K1348" s="85">
        <f t="shared" si="22"/>
        <v>3.8469751274515867</v>
      </c>
      <c r="L1348" s="68" t="str">
        <f>VLOOKUP(O1348,[6]Consolidado!$B:$E,2,FALSE)</f>
        <v>Dave Grossman Furniture</v>
      </c>
      <c r="M1348" s="69" t="str">
        <f>VLOOKUP(O1348,[6]Consolidado!$B:$E,3,FALSE)</f>
        <v>Side table</v>
      </c>
      <c r="N1348" s="70" t="str">
        <f>VLOOKUP(O1348,[6]Consolidado!$B:$H,7,FALSE)</f>
        <v>Abril</v>
      </c>
      <c r="O1348" s="110">
        <v>154</v>
      </c>
    </row>
    <row r="1349" spans="1:15" s="71" customFormat="1" ht="16.5" customHeight="1" outlineLevel="1" x14ac:dyDescent="0.2">
      <c r="A1349" s="60" t="s">
        <v>652</v>
      </c>
      <c r="B1349" s="109">
        <v>42825</v>
      </c>
      <c r="C1349" s="110"/>
      <c r="D1349" s="63" t="str">
        <f>VLOOKUP(O1349,[6]Consolidado!$B:$E,4,FALSE)</f>
        <v>Finalizada</v>
      </c>
      <c r="E1349" s="111" t="s">
        <v>25</v>
      </c>
      <c r="F1349" s="112" t="s">
        <v>110</v>
      </c>
      <c r="G1349" s="113">
        <v>9.375E-2</v>
      </c>
      <c r="H1349" s="107">
        <v>1315.93</v>
      </c>
      <c r="I1349" s="85">
        <f t="shared" si="21"/>
        <v>123.3684375</v>
      </c>
      <c r="J1349" s="86">
        <v>29.679600000000001</v>
      </c>
      <c r="K1349" s="85">
        <f t="shared" si="22"/>
        <v>4.1566745340233693</v>
      </c>
      <c r="L1349" s="68" t="str">
        <f>VLOOKUP(O1349,[6]Consolidado!$B:$E,2,FALSE)</f>
        <v>Dave Grossman Furniture</v>
      </c>
      <c r="M1349" s="69" t="str">
        <f>VLOOKUP(O1349,[6]Consolidado!$B:$E,3,FALSE)</f>
        <v>Side table</v>
      </c>
      <c r="N1349" s="70" t="str">
        <f>VLOOKUP(O1349,[6]Consolidado!$B:$H,7,FALSE)</f>
        <v>Abril</v>
      </c>
      <c r="O1349" s="110">
        <v>154</v>
      </c>
    </row>
    <row r="1350" spans="1:15" s="71" customFormat="1" ht="16.5" customHeight="1" outlineLevel="1" x14ac:dyDescent="0.2">
      <c r="A1350" s="60" t="s">
        <v>652</v>
      </c>
      <c r="B1350" s="109">
        <v>42825</v>
      </c>
      <c r="C1350" s="110"/>
      <c r="D1350" s="63" t="str">
        <f>VLOOKUP(O1350,[6]Consolidado!$B:$E,4,FALSE)</f>
        <v>Finalizada</v>
      </c>
      <c r="E1350" s="111" t="s">
        <v>25</v>
      </c>
      <c r="F1350" s="112" t="s">
        <v>119</v>
      </c>
      <c r="G1350" s="113">
        <v>9.375E-2</v>
      </c>
      <c r="H1350" s="107">
        <v>619.40000000000009</v>
      </c>
      <c r="I1350" s="85">
        <f t="shared" si="21"/>
        <v>58.068750000000009</v>
      </c>
      <c r="J1350" s="86">
        <v>29.679600000000001</v>
      </c>
      <c r="K1350" s="85">
        <f t="shared" si="22"/>
        <v>1.9565206404398983</v>
      </c>
      <c r="L1350" s="68" t="str">
        <f>VLOOKUP(O1350,[6]Consolidado!$B:$E,2,FALSE)</f>
        <v>Dave Grossman Furniture</v>
      </c>
      <c r="M1350" s="69" t="str">
        <f>VLOOKUP(O1350,[6]Consolidado!$B:$E,3,FALSE)</f>
        <v>Side table</v>
      </c>
      <c r="N1350" s="70" t="str">
        <f>VLOOKUP(O1350,[6]Consolidado!$B:$H,7,FALSE)</f>
        <v>Abril</v>
      </c>
      <c r="O1350" s="110">
        <v>154</v>
      </c>
    </row>
    <row r="1351" spans="1:15" s="71" customFormat="1" ht="16.5" customHeight="1" outlineLevel="1" x14ac:dyDescent="0.2">
      <c r="A1351" s="60" t="s">
        <v>652</v>
      </c>
      <c r="B1351" s="109">
        <v>42825</v>
      </c>
      <c r="C1351" s="110"/>
      <c r="D1351" s="63" t="str">
        <f>VLOOKUP(O1351,[6]Consolidado!$B:$E,4,FALSE)</f>
        <v>Finalizada</v>
      </c>
      <c r="E1351" s="111" t="s">
        <v>33</v>
      </c>
      <c r="F1351" s="112" t="s">
        <v>90</v>
      </c>
      <c r="G1351" s="113">
        <v>4.1399999999999997</v>
      </c>
      <c r="H1351" s="107">
        <v>3.2476560456041415</v>
      </c>
      <c r="I1351" s="85">
        <f t="shared" si="21"/>
        <v>13.445296028801145</v>
      </c>
      <c r="J1351" s="86">
        <v>29.679600000000001</v>
      </c>
      <c r="K1351" s="85">
        <f t="shared" si="22"/>
        <v>0.45301473162714945</v>
      </c>
      <c r="L1351" s="68" t="str">
        <f>VLOOKUP(O1351,[6]Consolidado!$B:$E,2,FALSE)</f>
        <v>Dave Grossman Furniture</v>
      </c>
      <c r="M1351" s="69" t="str">
        <f>VLOOKUP(O1351,[6]Consolidado!$B:$E,3,FALSE)</f>
        <v>Side table</v>
      </c>
      <c r="N1351" s="70" t="str">
        <f>VLOOKUP(O1351,[6]Consolidado!$B:$H,7,FALSE)</f>
        <v>Abril</v>
      </c>
      <c r="O1351" s="110">
        <v>154</v>
      </c>
    </row>
    <row r="1352" spans="1:15" s="71" customFormat="1" ht="16.5" customHeight="1" outlineLevel="1" x14ac:dyDescent="0.2">
      <c r="A1352" s="60" t="s">
        <v>652</v>
      </c>
      <c r="B1352" s="109">
        <v>42825</v>
      </c>
      <c r="C1352" s="110"/>
      <c r="D1352" s="63" t="str">
        <f>VLOOKUP(O1352,[6]Consolidado!$B:$E,4,FALSE)</f>
        <v>En Proceso</v>
      </c>
      <c r="E1352" s="111" t="s">
        <v>25</v>
      </c>
      <c r="F1352" s="112" t="s">
        <v>254</v>
      </c>
      <c r="G1352" s="113">
        <v>-0.375</v>
      </c>
      <c r="H1352" s="107">
        <v>371.44054799610137</v>
      </c>
      <c r="I1352" s="85">
        <f t="shared" si="21"/>
        <v>-139.290205498538</v>
      </c>
      <c r="J1352" s="86">
        <v>29.679600000000001</v>
      </c>
      <c r="K1352" s="85">
        <f t="shared" si="22"/>
        <v>-4.6931294727199155</v>
      </c>
      <c r="L1352" s="68" t="str">
        <f>VLOOKUP(O1352,[6]Consolidado!$B:$E,2,FALSE)</f>
        <v>Acabado</v>
      </c>
      <c r="M1352" s="69" t="str">
        <f>VLOOKUP(O1352,[6]Consolidado!$B:$E,3,FALSE)</f>
        <v>Material de acabado pendiente de distribuir</v>
      </c>
      <c r="N1352" s="70">
        <f>VLOOKUP(O1352,[6]Consolidado!$B:$H,7,FALSE)</f>
        <v>0</v>
      </c>
      <c r="O1352" s="110" t="s">
        <v>290</v>
      </c>
    </row>
    <row r="1353" spans="1:15" s="71" customFormat="1" ht="16.5" customHeight="1" outlineLevel="1" x14ac:dyDescent="0.2">
      <c r="A1353" s="60" t="s">
        <v>652</v>
      </c>
      <c r="B1353" s="109">
        <v>42825</v>
      </c>
      <c r="C1353" s="110"/>
      <c r="D1353" s="63" t="str">
        <f>VLOOKUP(O1353,[6]Consolidado!$B:$E,4,FALSE)</f>
        <v>En Proceso</v>
      </c>
      <c r="E1353" s="111" t="s">
        <v>25</v>
      </c>
      <c r="F1353" s="112" t="s">
        <v>108</v>
      </c>
      <c r="G1353" s="113">
        <v>-9.375E-2</v>
      </c>
      <c r="H1353" s="107">
        <v>915.61936511369458</v>
      </c>
      <c r="I1353" s="85">
        <f t="shared" si="21"/>
        <v>-85.839315479408867</v>
      </c>
      <c r="J1353" s="86">
        <v>29.679600000000001</v>
      </c>
      <c r="K1353" s="85">
        <f t="shared" si="22"/>
        <v>-2.8921992034733912</v>
      </c>
      <c r="L1353" s="68" t="str">
        <f>VLOOKUP(O1353,[6]Consolidado!$B:$E,2,FALSE)</f>
        <v>Acabado</v>
      </c>
      <c r="M1353" s="69" t="str">
        <f>VLOOKUP(O1353,[6]Consolidado!$B:$E,3,FALSE)</f>
        <v>Material de acabado pendiente de distribuir</v>
      </c>
      <c r="N1353" s="70">
        <f>VLOOKUP(O1353,[6]Consolidado!$B:$H,7,FALSE)</f>
        <v>0</v>
      </c>
      <c r="O1353" s="110" t="s">
        <v>290</v>
      </c>
    </row>
    <row r="1354" spans="1:15" s="71" customFormat="1" ht="16.5" customHeight="1" outlineLevel="1" x14ac:dyDescent="0.2">
      <c r="A1354" s="60" t="s">
        <v>652</v>
      </c>
      <c r="B1354" s="109">
        <v>42825</v>
      </c>
      <c r="C1354" s="110"/>
      <c r="D1354" s="63" t="str">
        <f>VLOOKUP(O1354,[6]Consolidado!$B:$E,4,FALSE)</f>
        <v>En Proceso</v>
      </c>
      <c r="E1354" s="111" t="s">
        <v>25</v>
      </c>
      <c r="F1354" s="112" t="s">
        <v>109</v>
      </c>
      <c r="G1354" s="113">
        <v>-9.375E-2</v>
      </c>
      <c r="H1354" s="107">
        <v>1217.8846185889292</v>
      </c>
      <c r="I1354" s="85">
        <f t="shared" si="21"/>
        <v>-114.17668299271212</v>
      </c>
      <c r="J1354" s="86">
        <v>29.679600000000001</v>
      </c>
      <c r="K1354" s="85">
        <f t="shared" si="22"/>
        <v>-3.8469751274515867</v>
      </c>
      <c r="L1354" s="68" t="str">
        <f>VLOOKUP(O1354,[6]Consolidado!$B:$E,2,FALSE)</f>
        <v>Acabado</v>
      </c>
      <c r="M1354" s="69" t="str">
        <f>VLOOKUP(O1354,[6]Consolidado!$B:$E,3,FALSE)</f>
        <v>Material de acabado pendiente de distribuir</v>
      </c>
      <c r="N1354" s="70">
        <f>VLOOKUP(O1354,[6]Consolidado!$B:$H,7,FALSE)</f>
        <v>0</v>
      </c>
      <c r="O1354" s="110" t="s">
        <v>290</v>
      </c>
    </row>
    <row r="1355" spans="1:15" s="71" customFormat="1" ht="16.5" customHeight="1" outlineLevel="1" x14ac:dyDescent="0.2">
      <c r="A1355" s="60" t="s">
        <v>652</v>
      </c>
      <c r="B1355" s="109">
        <v>42825</v>
      </c>
      <c r="C1355" s="110"/>
      <c r="D1355" s="63" t="str">
        <f>VLOOKUP(O1355,[6]Consolidado!$B:$E,4,FALSE)</f>
        <v>En Proceso</v>
      </c>
      <c r="E1355" s="111" t="s">
        <v>25</v>
      </c>
      <c r="F1355" s="112" t="s">
        <v>110</v>
      </c>
      <c r="G1355" s="113">
        <v>-9.375E-2</v>
      </c>
      <c r="H1355" s="107">
        <v>1315.93</v>
      </c>
      <c r="I1355" s="85">
        <f t="shared" si="21"/>
        <v>-123.3684375</v>
      </c>
      <c r="J1355" s="86">
        <v>29.679600000000001</v>
      </c>
      <c r="K1355" s="85">
        <f t="shared" si="22"/>
        <v>-4.1566745340233693</v>
      </c>
      <c r="L1355" s="68" t="str">
        <f>VLOOKUP(O1355,[6]Consolidado!$B:$E,2,FALSE)</f>
        <v>Acabado</v>
      </c>
      <c r="M1355" s="69" t="str">
        <f>VLOOKUP(O1355,[6]Consolidado!$B:$E,3,FALSE)</f>
        <v>Material de acabado pendiente de distribuir</v>
      </c>
      <c r="N1355" s="70">
        <f>VLOOKUP(O1355,[6]Consolidado!$B:$H,7,FALSE)</f>
        <v>0</v>
      </c>
      <c r="O1355" s="110" t="s">
        <v>290</v>
      </c>
    </row>
    <row r="1356" spans="1:15" s="71" customFormat="1" ht="16.5" customHeight="1" outlineLevel="1" x14ac:dyDescent="0.2">
      <c r="A1356" s="60" t="s">
        <v>652</v>
      </c>
      <c r="B1356" s="109">
        <v>42825</v>
      </c>
      <c r="C1356" s="110"/>
      <c r="D1356" s="63" t="str">
        <f>VLOOKUP(O1356,[6]Consolidado!$B:$E,4,FALSE)</f>
        <v>En Proceso</v>
      </c>
      <c r="E1356" s="111" t="s">
        <v>25</v>
      </c>
      <c r="F1356" s="112" t="s">
        <v>119</v>
      </c>
      <c r="G1356" s="113">
        <v>-9.375E-2</v>
      </c>
      <c r="H1356" s="107">
        <v>619.40000000000009</v>
      </c>
      <c r="I1356" s="85">
        <f t="shared" si="21"/>
        <v>-58.068750000000009</v>
      </c>
      <c r="J1356" s="86">
        <v>29.679600000000001</v>
      </c>
      <c r="K1356" s="85">
        <f t="shared" si="22"/>
        <v>-1.9565206404398983</v>
      </c>
      <c r="L1356" s="68" t="str">
        <f>VLOOKUP(O1356,[6]Consolidado!$B:$E,2,FALSE)</f>
        <v>Acabado</v>
      </c>
      <c r="M1356" s="69" t="str">
        <f>VLOOKUP(O1356,[6]Consolidado!$B:$E,3,FALSE)</f>
        <v>Material de acabado pendiente de distribuir</v>
      </c>
      <c r="N1356" s="70">
        <f>VLOOKUP(O1356,[6]Consolidado!$B:$H,7,FALSE)</f>
        <v>0</v>
      </c>
      <c r="O1356" s="110" t="s">
        <v>290</v>
      </c>
    </row>
    <row r="1357" spans="1:15" s="71" customFormat="1" ht="16.5" customHeight="1" outlineLevel="1" x14ac:dyDescent="0.2">
      <c r="A1357" s="60" t="s">
        <v>652</v>
      </c>
      <c r="B1357" s="109">
        <v>42825</v>
      </c>
      <c r="C1357" s="110"/>
      <c r="D1357" s="63" t="str">
        <f>VLOOKUP(O1357,[6]Consolidado!$B:$E,4,FALSE)</f>
        <v>En Proceso</v>
      </c>
      <c r="E1357" s="111" t="s">
        <v>33</v>
      </c>
      <c r="F1357" s="112" t="s">
        <v>90</v>
      </c>
      <c r="G1357" s="113">
        <v>-3.24</v>
      </c>
      <c r="H1357" s="107">
        <v>3.2476560456041415</v>
      </c>
      <c r="I1357" s="85">
        <f t="shared" si="21"/>
        <v>-10.522405587757419</v>
      </c>
      <c r="J1357" s="86">
        <v>29.679600000000001</v>
      </c>
      <c r="K1357" s="85">
        <f t="shared" si="22"/>
        <v>-0.35453326822994308</v>
      </c>
      <c r="L1357" s="68" t="str">
        <f>VLOOKUP(O1357,[6]Consolidado!$B:$E,2,FALSE)</f>
        <v>Empaque</v>
      </c>
      <c r="M1357" s="69" t="str">
        <f>VLOOKUP(O1357,[6]Consolidado!$B:$E,3,FALSE)</f>
        <v>Material de empaque pendiente de distribuir</v>
      </c>
      <c r="N1357" s="70">
        <f>VLOOKUP(O1357,[6]Consolidado!$B:$H,7,FALSE)</f>
        <v>0</v>
      </c>
      <c r="O1357" s="110" t="s">
        <v>89</v>
      </c>
    </row>
    <row r="1358" spans="1:15" s="71" customFormat="1" ht="16.5" customHeight="1" outlineLevel="1" x14ac:dyDescent="0.2">
      <c r="A1358" s="60" t="s">
        <v>652</v>
      </c>
      <c r="B1358" s="109">
        <v>42825</v>
      </c>
      <c r="C1358" s="110"/>
      <c r="D1358" s="63" t="str">
        <f>VLOOKUP(O1358,[6]Consolidado!$B:$E,4,FALSE)</f>
        <v>Finalizada</v>
      </c>
      <c r="E1358" s="111" t="s">
        <v>25</v>
      </c>
      <c r="F1358" s="112" t="s">
        <v>254</v>
      </c>
      <c r="G1358" s="113">
        <v>0.375</v>
      </c>
      <c r="H1358" s="107">
        <v>371.44054799610137</v>
      </c>
      <c r="I1358" s="85">
        <f t="shared" si="21"/>
        <v>139.290205498538</v>
      </c>
      <c r="J1358" s="86">
        <v>29.679600000000001</v>
      </c>
      <c r="K1358" s="85">
        <f t="shared" si="22"/>
        <v>4.6931294727199155</v>
      </c>
      <c r="L1358" s="68" t="str">
        <f>VLOOKUP(O1358,[6]Consolidado!$B:$E,2,FALSE)</f>
        <v>Dave Grossman Furniture</v>
      </c>
      <c r="M1358" s="69" t="str">
        <f>VLOOKUP(O1358,[6]Consolidado!$B:$E,3,FALSE)</f>
        <v>Headboard for Queen Size Bed</v>
      </c>
      <c r="N1358" s="70" t="str">
        <f>VLOOKUP(O1358,[6]Consolidado!$B:$H,7,FALSE)</f>
        <v>Abril</v>
      </c>
      <c r="O1358" s="110">
        <v>153</v>
      </c>
    </row>
    <row r="1359" spans="1:15" s="71" customFormat="1" ht="16.5" customHeight="1" outlineLevel="1" x14ac:dyDescent="0.2">
      <c r="A1359" s="60" t="s">
        <v>652</v>
      </c>
      <c r="B1359" s="109">
        <v>42825</v>
      </c>
      <c r="C1359" s="110"/>
      <c r="D1359" s="63" t="str">
        <f>VLOOKUP(O1359,[6]Consolidado!$B:$E,4,FALSE)</f>
        <v>Finalizada</v>
      </c>
      <c r="E1359" s="111" t="s">
        <v>25</v>
      </c>
      <c r="F1359" s="112" t="s">
        <v>108</v>
      </c>
      <c r="G1359" s="113">
        <v>9.375E-2</v>
      </c>
      <c r="H1359" s="107">
        <v>915.61936511369458</v>
      </c>
      <c r="I1359" s="85">
        <f t="shared" si="21"/>
        <v>85.839315479408867</v>
      </c>
      <c r="J1359" s="86">
        <v>29.679600000000001</v>
      </c>
      <c r="K1359" s="85">
        <f t="shared" si="22"/>
        <v>2.8921992034733912</v>
      </c>
      <c r="L1359" s="68" t="str">
        <f>VLOOKUP(O1359,[6]Consolidado!$B:$E,2,FALSE)</f>
        <v>Dave Grossman Furniture</v>
      </c>
      <c r="M1359" s="69" t="str">
        <f>VLOOKUP(O1359,[6]Consolidado!$B:$E,3,FALSE)</f>
        <v>Headboard for Queen Size Bed</v>
      </c>
      <c r="N1359" s="70" t="str">
        <f>VLOOKUP(O1359,[6]Consolidado!$B:$H,7,FALSE)</f>
        <v>Abril</v>
      </c>
      <c r="O1359" s="110">
        <v>153</v>
      </c>
    </row>
    <row r="1360" spans="1:15" s="71" customFormat="1" ht="16.5" customHeight="1" outlineLevel="1" x14ac:dyDescent="0.2">
      <c r="A1360" s="60" t="s">
        <v>652</v>
      </c>
      <c r="B1360" s="109">
        <v>42825</v>
      </c>
      <c r="C1360" s="110"/>
      <c r="D1360" s="63" t="str">
        <f>VLOOKUP(O1360,[6]Consolidado!$B:$E,4,FALSE)</f>
        <v>Finalizada</v>
      </c>
      <c r="E1360" s="111" t="s">
        <v>25</v>
      </c>
      <c r="F1360" s="112" t="s">
        <v>109</v>
      </c>
      <c r="G1360" s="113">
        <v>9.375E-2</v>
      </c>
      <c r="H1360" s="107">
        <v>1217.8846185889292</v>
      </c>
      <c r="I1360" s="85">
        <f t="shared" si="21"/>
        <v>114.17668299271212</v>
      </c>
      <c r="J1360" s="86">
        <v>29.679600000000001</v>
      </c>
      <c r="K1360" s="85">
        <f t="shared" si="22"/>
        <v>3.8469751274515867</v>
      </c>
      <c r="L1360" s="68" t="str">
        <f>VLOOKUP(O1360,[6]Consolidado!$B:$E,2,FALSE)</f>
        <v>Dave Grossman Furniture</v>
      </c>
      <c r="M1360" s="69" t="str">
        <f>VLOOKUP(O1360,[6]Consolidado!$B:$E,3,FALSE)</f>
        <v>Headboard for Queen Size Bed</v>
      </c>
      <c r="N1360" s="70" t="str">
        <f>VLOOKUP(O1360,[6]Consolidado!$B:$H,7,FALSE)</f>
        <v>Abril</v>
      </c>
      <c r="O1360" s="110">
        <v>153</v>
      </c>
    </row>
    <row r="1361" spans="1:15" s="71" customFormat="1" ht="16.5" customHeight="1" outlineLevel="1" x14ac:dyDescent="0.2">
      <c r="A1361" s="60" t="s">
        <v>652</v>
      </c>
      <c r="B1361" s="109">
        <v>42825</v>
      </c>
      <c r="C1361" s="110"/>
      <c r="D1361" s="63" t="str">
        <f>VLOOKUP(O1361,[6]Consolidado!$B:$E,4,FALSE)</f>
        <v>Finalizada</v>
      </c>
      <c r="E1361" s="111" t="s">
        <v>25</v>
      </c>
      <c r="F1361" s="112" t="s">
        <v>110</v>
      </c>
      <c r="G1361" s="113">
        <v>9.375E-2</v>
      </c>
      <c r="H1361" s="107">
        <v>1315.93</v>
      </c>
      <c r="I1361" s="85">
        <f t="shared" si="21"/>
        <v>123.3684375</v>
      </c>
      <c r="J1361" s="86">
        <v>29.679600000000001</v>
      </c>
      <c r="K1361" s="85">
        <f t="shared" si="22"/>
        <v>4.1566745340233693</v>
      </c>
      <c r="L1361" s="68" t="str">
        <f>VLOOKUP(O1361,[6]Consolidado!$B:$E,2,FALSE)</f>
        <v>Dave Grossman Furniture</v>
      </c>
      <c r="M1361" s="69" t="str">
        <f>VLOOKUP(O1361,[6]Consolidado!$B:$E,3,FALSE)</f>
        <v>Headboard for Queen Size Bed</v>
      </c>
      <c r="N1361" s="70" t="str">
        <f>VLOOKUP(O1361,[6]Consolidado!$B:$H,7,FALSE)</f>
        <v>Abril</v>
      </c>
      <c r="O1361" s="110">
        <v>153</v>
      </c>
    </row>
    <row r="1362" spans="1:15" s="71" customFormat="1" ht="16.5" customHeight="1" outlineLevel="1" x14ac:dyDescent="0.2">
      <c r="A1362" s="60" t="s">
        <v>652</v>
      </c>
      <c r="B1362" s="109">
        <v>42825</v>
      </c>
      <c r="C1362" s="110"/>
      <c r="D1362" s="63" t="str">
        <f>VLOOKUP(O1362,[6]Consolidado!$B:$E,4,FALSE)</f>
        <v>Finalizada</v>
      </c>
      <c r="E1362" s="111" t="s">
        <v>25</v>
      </c>
      <c r="F1362" s="112" t="s">
        <v>119</v>
      </c>
      <c r="G1362" s="113">
        <v>9.375E-2</v>
      </c>
      <c r="H1362" s="107">
        <v>619.40000000000009</v>
      </c>
      <c r="I1362" s="85">
        <f t="shared" si="21"/>
        <v>58.068750000000009</v>
      </c>
      <c r="J1362" s="86">
        <v>29.679600000000001</v>
      </c>
      <c r="K1362" s="85">
        <f t="shared" si="22"/>
        <v>1.9565206404398983</v>
      </c>
      <c r="L1362" s="68" t="str">
        <f>VLOOKUP(O1362,[6]Consolidado!$B:$E,2,FALSE)</f>
        <v>Dave Grossman Furniture</v>
      </c>
      <c r="M1362" s="69" t="str">
        <f>VLOOKUP(O1362,[6]Consolidado!$B:$E,3,FALSE)</f>
        <v>Headboard for Queen Size Bed</v>
      </c>
      <c r="N1362" s="70" t="str">
        <f>VLOOKUP(O1362,[6]Consolidado!$B:$H,7,FALSE)</f>
        <v>Abril</v>
      </c>
      <c r="O1362" s="110">
        <v>153</v>
      </c>
    </row>
    <row r="1363" spans="1:15" s="71" customFormat="1" ht="16.5" customHeight="1" outlineLevel="1" x14ac:dyDescent="0.2">
      <c r="A1363" s="60" t="s">
        <v>652</v>
      </c>
      <c r="B1363" s="109">
        <v>42825</v>
      </c>
      <c r="C1363" s="110"/>
      <c r="D1363" s="63" t="str">
        <f>VLOOKUP(O1363,[6]Consolidado!$B:$E,4,FALSE)</f>
        <v>Finalizada</v>
      </c>
      <c r="E1363" s="111" t="s">
        <v>33</v>
      </c>
      <c r="F1363" s="112" t="s">
        <v>90</v>
      </c>
      <c r="G1363" s="113">
        <v>3.24</v>
      </c>
      <c r="H1363" s="107">
        <v>3.2476560456041415</v>
      </c>
      <c r="I1363" s="85">
        <f t="shared" si="21"/>
        <v>10.522405587757419</v>
      </c>
      <c r="J1363" s="86">
        <v>29.679600000000001</v>
      </c>
      <c r="K1363" s="85">
        <f t="shared" si="22"/>
        <v>0.35453326822994308</v>
      </c>
      <c r="L1363" s="68" t="str">
        <f>VLOOKUP(O1363,[6]Consolidado!$B:$E,2,FALSE)</f>
        <v>Dave Grossman Furniture</v>
      </c>
      <c r="M1363" s="69" t="str">
        <f>VLOOKUP(O1363,[6]Consolidado!$B:$E,3,FALSE)</f>
        <v>Headboard for Queen Size Bed</v>
      </c>
      <c r="N1363" s="70" t="str">
        <f>VLOOKUP(O1363,[6]Consolidado!$B:$H,7,FALSE)</f>
        <v>Abril</v>
      </c>
      <c r="O1363" s="110">
        <v>153</v>
      </c>
    </row>
    <row r="1364" spans="1:15" s="71" customFormat="1" ht="16.5" customHeight="1" outlineLevel="1" x14ac:dyDescent="0.2">
      <c r="A1364" s="60" t="s">
        <v>652</v>
      </c>
      <c r="B1364" s="109">
        <v>42825</v>
      </c>
      <c r="C1364" s="110"/>
      <c r="D1364" s="63" t="str">
        <f>VLOOKUP(O1364,[6]Consolidado!$B:$E,4,FALSE)</f>
        <v>En Proceso</v>
      </c>
      <c r="E1364" s="111" t="s">
        <v>25</v>
      </c>
      <c r="F1364" s="112" t="s">
        <v>100</v>
      </c>
      <c r="G1364" s="113">
        <v>-0.125</v>
      </c>
      <c r="H1364" s="107">
        <v>406.3</v>
      </c>
      <c r="I1364" s="85">
        <f t="shared" si="21"/>
        <v>-50.787500000000001</v>
      </c>
      <c r="J1364" s="86">
        <v>29.679600000000001</v>
      </c>
      <c r="K1364" s="85">
        <f t="shared" si="22"/>
        <v>-1.7111921993557864</v>
      </c>
      <c r="L1364" s="68" t="str">
        <f>VLOOKUP(O1364,[6]Consolidado!$B:$E,2,FALSE)</f>
        <v>Acabado</v>
      </c>
      <c r="M1364" s="69" t="str">
        <f>VLOOKUP(O1364,[6]Consolidado!$B:$E,3,FALSE)</f>
        <v>Material de acabado pendiente de distribuir</v>
      </c>
      <c r="N1364" s="70">
        <f>VLOOKUP(O1364,[6]Consolidado!$B:$H,7,FALSE)</f>
        <v>0</v>
      </c>
      <c r="O1364" s="110" t="s">
        <v>290</v>
      </c>
    </row>
    <row r="1365" spans="1:15" s="71" customFormat="1" ht="16.5" customHeight="1" outlineLevel="1" x14ac:dyDescent="0.2">
      <c r="A1365" s="60" t="s">
        <v>652</v>
      </c>
      <c r="B1365" s="109">
        <v>42825</v>
      </c>
      <c r="C1365" s="110"/>
      <c r="D1365" s="63" t="str">
        <f>VLOOKUP(O1365,[6]Consolidado!$B:$E,4,FALSE)</f>
        <v>En Proceso</v>
      </c>
      <c r="E1365" s="111" t="s">
        <v>25</v>
      </c>
      <c r="F1365" s="112" t="s">
        <v>108</v>
      </c>
      <c r="G1365" s="113">
        <v>-6.25E-2</v>
      </c>
      <c r="H1365" s="107">
        <v>915.61936511369458</v>
      </c>
      <c r="I1365" s="85">
        <f t="shared" si="21"/>
        <v>-57.226210319605912</v>
      </c>
      <c r="J1365" s="86">
        <v>29.679600000000001</v>
      </c>
      <c r="K1365" s="85">
        <f t="shared" si="22"/>
        <v>-1.9281328023155941</v>
      </c>
      <c r="L1365" s="68" t="str">
        <f>VLOOKUP(O1365,[6]Consolidado!$B:$E,2,FALSE)</f>
        <v>Acabado</v>
      </c>
      <c r="M1365" s="69" t="str">
        <f>VLOOKUP(O1365,[6]Consolidado!$B:$E,3,FALSE)</f>
        <v>Material de acabado pendiente de distribuir</v>
      </c>
      <c r="N1365" s="70">
        <f>VLOOKUP(O1365,[6]Consolidado!$B:$H,7,FALSE)</f>
        <v>0</v>
      </c>
      <c r="O1365" s="110" t="s">
        <v>290</v>
      </c>
    </row>
    <row r="1366" spans="1:15" s="71" customFormat="1" ht="16.5" customHeight="1" outlineLevel="1" x14ac:dyDescent="0.2">
      <c r="A1366" s="60" t="s">
        <v>652</v>
      </c>
      <c r="B1366" s="109">
        <v>42825</v>
      </c>
      <c r="C1366" s="110"/>
      <c r="D1366" s="63" t="str">
        <f>VLOOKUP(O1366,[6]Consolidado!$B:$E,4,FALSE)</f>
        <v>En Proceso</v>
      </c>
      <c r="E1366" s="111" t="s">
        <v>25</v>
      </c>
      <c r="F1366" s="112" t="s">
        <v>109</v>
      </c>
      <c r="G1366" s="113">
        <v>-6.25E-2</v>
      </c>
      <c r="H1366" s="107">
        <v>1217.8846185889292</v>
      </c>
      <c r="I1366" s="85">
        <f t="shared" si="21"/>
        <v>-76.117788661808078</v>
      </c>
      <c r="J1366" s="86">
        <v>29.679600000000001</v>
      </c>
      <c r="K1366" s="85">
        <f t="shared" si="22"/>
        <v>-2.5646500849677243</v>
      </c>
      <c r="L1366" s="68" t="str">
        <f>VLOOKUP(O1366,[6]Consolidado!$B:$E,2,FALSE)</f>
        <v>Acabado</v>
      </c>
      <c r="M1366" s="69" t="str">
        <f>VLOOKUP(O1366,[6]Consolidado!$B:$E,3,FALSE)</f>
        <v>Material de acabado pendiente de distribuir</v>
      </c>
      <c r="N1366" s="70">
        <f>VLOOKUP(O1366,[6]Consolidado!$B:$H,7,FALSE)</f>
        <v>0</v>
      </c>
      <c r="O1366" s="110" t="s">
        <v>290</v>
      </c>
    </row>
    <row r="1367" spans="1:15" s="71" customFormat="1" ht="16.5" customHeight="1" outlineLevel="1" x14ac:dyDescent="0.2">
      <c r="A1367" s="60" t="s">
        <v>652</v>
      </c>
      <c r="B1367" s="109">
        <v>42825</v>
      </c>
      <c r="C1367" s="110"/>
      <c r="D1367" s="63" t="str">
        <f>VLOOKUP(O1367,[6]Consolidado!$B:$E,4,FALSE)</f>
        <v>En Proceso</v>
      </c>
      <c r="E1367" s="111" t="s">
        <v>25</v>
      </c>
      <c r="F1367" s="112" t="s">
        <v>110</v>
      </c>
      <c r="G1367" s="113">
        <v>-6.25E-2</v>
      </c>
      <c r="H1367" s="107">
        <v>1315.93</v>
      </c>
      <c r="I1367" s="85">
        <f t="shared" si="21"/>
        <v>-82.245625000000004</v>
      </c>
      <c r="J1367" s="86">
        <v>29.679600000000001</v>
      </c>
      <c r="K1367" s="85">
        <f t="shared" si="22"/>
        <v>-2.7711163560155798</v>
      </c>
      <c r="L1367" s="68" t="str">
        <f>VLOOKUP(O1367,[6]Consolidado!$B:$E,2,FALSE)</f>
        <v>Acabado</v>
      </c>
      <c r="M1367" s="69" t="str">
        <f>VLOOKUP(O1367,[6]Consolidado!$B:$E,3,FALSE)</f>
        <v>Material de acabado pendiente de distribuir</v>
      </c>
      <c r="N1367" s="70">
        <f>VLOOKUP(O1367,[6]Consolidado!$B:$H,7,FALSE)</f>
        <v>0</v>
      </c>
      <c r="O1367" s="110" t="s">
        <v>290</v>
      </c>
    </row>
    <row r="1368" spans="1:15" s="71" customFormat="1" ht="16.5" customHeight="1" outlineLevel="1" x14ac:dyDescent="0.2">
      <c r="A1368" s="60" t="s">
        <v>652</v>
      </c>
      <c r="B1368" s="109">
        <v>42825</v>
      </c>
      <c r="C1368" s="110"/>
      <c r="D1368" s="63" t="str">
        <f>VLOOKUP(O1368,[6]Consolidado!$B:$E,4,FALSE)</f>
        <v>En Proceso</v>
      </c>
      <c r="E1368" s="111" t="s">
        <v>25</v>
      </c>
      <c r="F1368" s="112" t="s">
        <v>119</v>
      </c>
      <c r="G1368" s="113">
        <v>-6.25E-2</v>
      </c>
      <c r="H1368" s="107">
        <v>619.40000000000009</v>
      </c>
      <c r="I1368" s="85">
        <f t="shared" ref="I1368:I1431" si="23">G1368*H1368</f>
        <v>-38.712500000000006</v>
      </c>
      <c r="J1368" s="86">
        <v>29.679600000000001</v>
      </c>
      <c r="K1368" s="85">
        <f t="shared" ref="K1368:K1431" si="24">IFERROR(I1368/J1368,0)</f>
        <v>-1.3043470936265988</v>
      </c>
      <c r="L1368" s="68" t="str">
        <f>VLOOKUP(O1368,[6]Consolidado!$B:$E,2,FALSE)</f>
        <v>Acabado</v>
      </c>
      <c r="M1368" s="69" t="str">
        <f>VLOOKUP(O1368,[6]Consolidado!$B:$E,3,FALSE)</f>
        <v>Material de acabado pendiente de distribuir</v>
      </c>
      <c r="N1368" s="70">
        <f>VLOOKUP(O1368,[6]Consolidado!$B:$H,7,FALSE)</f>
        <v>0</v>
      </c>
      <c r="O1368" s="110" t="s">
        <v>290</v>
      </c>
    </row>
    <row r="1369" spans="1:15" s="71" customFormat="1" ht="16.5" customHeight="1" outlineLevel="1" x14ac:dyDescent="0.2">
      <c r="A1369" s="60" t="s">
        <v>652</v>
      </c>
      <c r="B1369" s="109">
        <v>42825</v>
      </c>
      <c r="C1369" s="110"/>
      <c r="D1369" s="63" t="str">
        <f>VLOOKUP(O1369,[6]Consolidado!$B:$E,4,FALSE)</f>
        <v>En Proceso</v>
      </c>
      <c r="E1369" s="111" t="s">
        <v>25</v>
      </c>
      <c r="F1369" s="112" t="s">
        <v>133</v>
      </c>
      <c r="G1369" s="113">
        <v>-3.125E-2</v>
      </c>
      <c r="H1369" s="107">
        <v>10.23468459090909</v>
      </c>
      <c r="I1369" s="85">
        <f t="shared" si="23"/>
        <v>-0.31983389346590907</v>
      </c>
      <c r="J1369" s="86">
        <v>29.679600000000001</v>
      </c>
      <c r="K1369" s="85">
        <f t="shared" si="24"/>
        <v>-1.0776219809765262E-2</v>
      </c>
      <c r="L1369" s="68" t="str">
        <f>VLOOKUP(O1369,[6]Consolidado!$B:$E,2,FALSE)</f>
        <v>Acabado</v>
      </c>
      <c r="M1369" s="69" t="str">
        <f>VLOOKUP(O1369,[6]Consolidado!$B:$E,3,FALSE)</f>
        <v>Material de acabado pendiente de distribuir</v>
      </c>
      <c r="N1369" s="70">
        <f>VLOOKUP(O1369,[6]Consolidado!$B:$H,7,FALSE)</f>
        <v>0</v>
      </c>
      <c r="O1369" s="110" t="s">
        <v>290</v>
      </c>
    </row>
    <row r="1370" spans="1:15" s="71" customFormat="1" ht="16.5" customHeight="1" outlineLevel="1" x14ac:dyDescent="0.2">
      <c r="A1370" s="60" t="s">
        <v>652</v>
      </c>
      <c r="B1370" s="109">
        <v>42825</v>
      </c>
      <c r="C1370" s="110"/>
      <c r="D1370" s="63" t="str">
        <f>VLOOKUP(O1370,[6]Consolidado!$B:$E,4,FALSE)</f>
        <v>Finalizada</v>
      </c>
      <c r="E1370" s="111" t="s">
        <v>25</v>
      </c>
      <c r="F1370" s="112" t="s">
        <v>100</v>
      </c>
      <c r="G1370" s="113">
        <v>0.125</v>
      </c>
      <c r="H1370" s="107">
        <v>406.3</v>
      </c>
      <c r="I1370" s="85">
        <f t="shared" si="23"/>
        <v>50.787500000000001</v>
      </c>
      <c r="J1370" s="86">
        <v>29.679600000000001</v>
      </c>
      <c r="K1370" s="85">
        <f t="shared" si="24"/>
        <v>1.7111921993557864</v>
      </c>
      <c r="L1370" s="68" t="str">
        <f>VLOOKUP(O1370,[6]Consolidado!$B:$E,2,FALSE)</f>
        <v>Dan Boda, Thrive M, Pina Bl</v>
      </c>
      <c r="M1370" s="69" t="str">
        <f>VLOOKUP(O1370,[6]Consolidado!$B:$E,3,FALSE)</f>
        <v xml:space="preserve"> Muestras Acabado (Varias)</v>
      </c>
      <c r="N1370" s="70" t="str">
        <f>VLOOKUP(O1370,[6]Consolidado!$B:$H,7,FALSE)</f>
        <v>Marzo</v>
      </c>
      <c r="O1370" s="110">
        <v>182</v>
      </c>
    </row>
    <row r="1371" spans="1:15" s="71" customFormat="1" ht="16.5" customHeight="1" outlineLevel="1" x14ac:dyDescent="0.2">
      <c r="A1371" s="60" t="s">
        <v>652</v>
      </c>
      <c r="B1371" s="109">
        <v>42825</v>
      </c>
      <c r="C1371" s="110"/>
      <c r="D1371" s="63" t="str">
        <f>VLOOKUP(O1371,[6]Consolidado!$B:$E,4,FALSE)</f>
        <v>Finalizada</v>
      </c>
      <c r="E1371" s="111" t="s">
        <v>25</v>
      </c>
      <c r="F1371" s="112" t="s">
        <v>108</v>
      </c>
      <c r="G1371" s="113">
        <v>6.25E-2</v>
      </c>
      <c r="H1371" s="107">
        <v>915.61936511369458</v>
      </c>
      <c r="I1371" s="85">
        <f t="shared" si="23"/>
        <v>57.226210319605912</v>
      </c>
      <c r="J1371" s="86">
        <v>29.679600000000001</v>
      </c>
      <c r="K1371" s="85">
        <f t="shared" si="24"/>
        <v>1.9281328023155941</v>
      </c>
      <c r="L1371" s="68" t="str">
        <f>VLOOKUP(O1371,[6]Consolidado!$B:$E,2,FALSE)</f>
        <v>Dan Boda, Thrive M, Pina Bl</v>
      </c>
      <c r="M1371" s="69" t="str">
        <f>VLOOKUP(O1371,[6]Consolidado!$B:$E,3,FALSE)</f>
        <v xml:space="preserve"> Muestras Acabado (Varias)</v>
      </c>
      <c r="N1371" s="70" t="str">
        <f>VLOOKUP(O1371,[6]Consolidado!$B:$H,7,FALSE)</f>
        <v>Marzo</v>
      </c>
      <c r="O1371" s="110">
        <v>182</v>
      </c>
    </row>
    <row r="1372" spans="1:15" s="71" customFormat="1" ht="16.5" customHeight="1" outlineLevel="1" x14ac:dyDescent="0.2">
      <c r="A1372" s="60" t="s">
        <v>652</v>
      </c>
      <c r="B1372" s="109">
        <v>42825</v>
      </c>
      <c r="C1372" s="110"/>
      <c r="D1372" s="63" t="str">
        <f>VLOOKUP(O1372,[6]Consolidado!$B:$E,4,FALSE)</f>
        <v>Finalizada</v>
      </c>
      <c r="E1372" s="111" t="s">
        <v>25</v>
      </c>
      <c r="F1372" s="112" t="s">
        <v>109</v>
      </c>
      <c r="G1372" s="113">
        <v>6.25E-2</v>
      </c>
      <c r="H1372" s="107">
        <v>1217.8846185889292</v>
      </c>
      <c r="I1372" s="85">
        <f t="shared" si="23"/>
        <v>76.117788661808078</v>
      </c>
      <c r="J1372" s="86">
        <v>29.679600000000001</v>
      </c>
      <c r="K1372" s="85">
        <f t="shared" si="24"/>
        <v>2.5646500849677243</v>
      </c>
      <c r="L1372" s="68" t="str">
        <f>VLOOKUP(O1372,[6]Consolidado!$B:$E,2,FALSE)</f>
        <v>Dan Boda, Thrive M, Pina Bl</v>
      </c>
      <c r="M1372" s="69" t="str">
        <f>VLOOKUP(O1372,[6]Consolidado!$B:$E,3,FALSE)</f>
        <v xml:space="preserve"> Muestras Acabado (Varias)</v>
      </c>
      <c r="N1372" s="70" t="str">
        <f>VLOOKUP(O1372,[6]Consolidado!$B:$H,7,FALSE)</f>
        <v>Marzo</v>
      </c>
      <c r="O1372" s="110">
        <v>182</v>
      </c>
    </row>
    <row r="1373" spans="1:15" s="71" customFormat="1" ht="16.5" customHeight="1" outlineLevel="1" x14ac:dyDescent="0.2">
      <c r="A1373" s="60" t="s">
        <v>652</v>
      </c>
      <c r="B1373" s="109">
        <v>42825</v>
      </c>
      <c r="C1373" s="110"/>
      <c r="D1373" s="63" t="str">
        <f>VLOOKUP(O1373,[6]Consolidado!$B:$E,4,FALSE)</f>
        <v>Finalizada</v>
      </c>
      <c r="E1373" s="111" t="s">
        <v>25</v>
      </c>
      <c r="F1373" s="112" t="s">
        <v>110</v>
      </c>
      <c r="G1373" s="113">
        <v>6.25E-2</v>
      </c>
      <c r="H1373" s="107">
        <v>1315.93</v>
      </c>
      <c r="I1373" s="85">
        <f t="shared" si="23"/>
        <v>82.245625000000004</v>
      </c>
      <c r="J1373" s="86">
        <v>29.679600000000001</v>
      </c>
      <c r="K1373" s="85">
        <f t="shared" si="24"/>
        <v>2.7711163560155798</v>
      </c>
      <c r="L1373" s="68" t="str">
        <f>VLOOKUP(O1373,[6]Consolidado!$B:$E,2,FALSE)</f>
        <v>Dan Boda, Thrive M, Pina Bl</v>
      </c>
      <c r="M1373" s="69" t="str">
        <f>VLOOKUP(O1373,[6]Consolidado!$B:$E,3,FALSE)</f>
        <v xml:space="preserve"> Muestras Acabado (Varias)</v>
      </c>
      <c r="N1373" s="70" t="str">
        <f>VLOOKUP(O1373,[6]Consolidado!$B:$H,7,FALSE)</f>
        <v>Marzo</v>
      </c>
      <c r="O1373" s="110">
        <v>182</v>
      </c>
    </row>
    <row r="1374" spans="1:15" s="71" customFormat="1" ht="16.5" customHeight="1" outlineLevel="1" x14ac:dyDescent="0.2">
      <c r="A1374" s="60" t="s">
        <v>652</v>
      </c>
      <c r="B1374" s="109">
        <v>42825</v>
      </c>
      <c r="C1374" s="110"/>
      <c r="D1374" s="63" t="str">
        <f>VLOOKUP(O1374,[6]Consolidado!$B:$E,4,FALSE)</f>
        <v>Finalizada</v>
      </c>
      <c r="E1374" s="111" t="s">
        <v>25</v>
      </c>
      <c r="F1374" s="112" t="s">
        <v>119</v>
      </c>
      <c r="G1374" s="113">
        <v>6.25E-2</v>
      </c>
      <c r="H1374" s="107">
        <v>619.40000000000009</v>
      </c>
      <c r="I1374" s="85">
        <f t="shared" si="23"/>
        <v>38.712500000000006</v>
      </c>
      <c r="J1374" s="86">
        <v>29.679600000000001</v>
      </c>
      <c r="K1374" s="85">
        <f t="shared" si="24"/>
        <v>1.3043470936265988</v>
      </c>
      <c r="L1374" s="68" t="str">
        <f>VLOOKUP(O1374,[6]Consolidado!$B:$E,2,FALSE)</f>
        <v>Dan Boda, Thrive M, Pina Bl</v>
      </c>
      <c r="M1374" s="69" t="str">
        <f>VLOOKUP(O1374,[6]Consolidado!$B:$E,3,FALSE)</f>
        <v xml:space="preserve"> Muestras Acabado (Varias)</v>
      </c>
      <c r="N1374" s="70" t="str">
        <f>VLOOKUP(O1374,[6]Consolidado!$B:$H,7,FALSE)</f>
        <v>Marzo</v>
      </c>
      <c r="O1374" s="110">
        <v>182</v>
      </c>
    </row>
    <row r="1375" spans="1:15" s="71" customFormat="1" ht="16.5" customHeight="1" outlineLevel="1" x14ac:dyDescent="0.2">
      <c r="A1375" s="60" t="s">
        <v>652</v>
      </c>
      <c r="B1375" s="109">
        <v>42825</v>
      </c>
      <c r="C1375" s="110"/>
      <c r="D1375" s="63" t="str">
        <f>VLOOKUP(O1375,[6]Consolidado!$B:$E,4,FALSE)</f>
        <v>Finalizada</v>
      </c>
      <c r="E1375" s="111" t="s">
        <v>25</v>
      </c>
      <c r="F1375" s="112" t="s">
        <v>133</v>
      </c>
      <c r="G1375" s="113">
        <v>3.125E-2</v>
      </c>
      <c r="H1375" s="107">
        <v>10.23468459090909</v>
      </c>
      <c r="I1375" s="85">
        <f t="shared" si="23"/>
        <v>0.31983389346590907</v>
      </c>
      <c r="J1375" s="86">
        <v>29.679600000000001</v>
      </c>
      <c r="K1375" s="85">
        <f t="shared" si="24"/>
        <v>1.0776219809765262E-2</v>
      </c>
      <c r="L1375" s="68" t="str">
        <f>VLOOKUP(O1375,[6]Consolidado!$B:$E,2,FALSE)</f>
        <v>Dan Boda, Thrive M, Pina Bl</v>
      </c>
      <c r="M1375" s="69" t="str">
        <f>VLOOKUP(O1375,[6]Consolidado!$B:$E,3,FALSE)</f>
        <v xml:space="preserve"> Muestras Acabado (Varias)</v>
      </c>
      <c r="N1375" s="70" t="str">
        <f>VLOOKUP(O1375,[6]Consolidado!$B:$H,7,FALSE)</f>
        <v>Marzo</v>
      </c>
      <c r="O1375" s="110">
        <v>182</v>
      </c>
    </row>
    <row r="1376" spans="1:15" s="71" customFormat="1" ht="16.5" customHeight="1" outlineLevel="1" x14ac:dyDescent="0.2">
      <c r="A1376" s="60" t="s">
        <v>652</v>
      </c>
      <c r="B1376" s="109">
        <v>42825</v>
      </c>
      <c r="C1376" s="110"/>
      <c r="D1376" s="63" t="str">
        <f>VLOOKUP(O1376,[6]Consolidado!$B:$E,4,FALSE)</f>
        <v>En Proceso</v>
      </c>
      <c r="E1376" s="111" t="s">
        <v>25</v>
      </c>
      <c r="F1376" s="112" t="s">
        <v>108</v>
      </c>
      <c r="G1376" s="113">
        <v>-0.15625</v>
      </c>
      <c r="H1376" s="107">
        <v>915.61936511369458</v>
      </c>
      <c r="I1376" s="85">
        <f t="shared" si="23"/>
        <v>-143.06552579901478</v>
      </c>
      <c r="J1376" s="86">
        <v>29.679600000000001</v>
      </c>
      <c r="K1376" s="85">
        <f t="shared" si="24"/>
        <v>-4.8203320057889858</v>
      </c>
      <c r="L1376" s="68" t="str">
        <f>VLOOKUP(O1376,[6]Consolidado!$B:$E,2,FALSE)</f>
        <v>Acabado</v>
      </c>
      <c r="M1376" s="69" t="str">
        <f>VLOOKUP(O1376,[6]Consolidado!$B:$E,3,FALSE)</f>
        <v>Material de acabado pendiente de distribuir</v>
      </c>
      <c r="N1376" s="70">
        <f>VLOOKUP(O1376,[6]Consolidado!$B:$H,7,FALSE)</f>
        <v>0</v>
      </c>
      <c r="O1376" s="110" t="s">
        <v>290</v>
      </c>
    </row>
    <row r="1377" spans="1:15" s="71" customFormat="1" ht="16.5" customHeight="1" outlineLevel="1" x14ac:dyDescent="0.2">
      <c r="A1377" s="60" t="s">
        <v>652</v>
      </c>
      <c r="B1377" s="109">
        <v>42825</v>
      </c>
      <c r="C1377" s="110"/>
      <c r="D1377" s="63" t="str">
        <f>VLOOKUP(O1377,[6]Consolidado!$B:$E,4,FALSE)</f>
        <v>En Proceso</v>
      </c>
      <c r="E1377" s="111" t="s">
        <v>25</v>
      </c>
      <c r="F1377" s="112" t="s">
        <v>109</v>
      </c>
      <c r="G1377" s="113">
        <v>-0.15625</v>
      </c>
      <c r="H1377" s="107">
        <v>1217.8846185889292</v>
      </c>
      <c r="I1377" s="85">
        <f t="shared" si="23"/>
        <v>-190.29447165452018</v>
      </c>
      <c r="J1377" s="86">
        <v>29.679600000000001</v>
      </c>
      <c r="K1377" s="85">
        <f t="shared" si="24"/>
        <v>-6.4116252124193105</v>
      </c>
      <c r="L1377" s="68" t="str">
        <f>VLOOKUP(O1377,[6]Consolidado!$B:$E,2,FALSE)</f>
        <v>Acabado</v>
      </c>
      <c r="M1377" s="69" t="str">
        <f>VLOOKUP(O1377,[6]Consolidado!$B:$E,3,FALSE)</f>
        <v>Material de acabado pendiente de distribuir</v>
      </c>
      <c r="N1377" s="70">
        <f>VLOOKUP(O1377,[6]Consolidado!$B:$H,7,FALSE)</f>
        <v>0</v>
      </c>
      <c r="O1377" s="110" t="s">
        <v>290</v>
      </c>
    </row>
    <row r="1378" spans="1:15" s="71" customFormat="1" ht="16.5" customHeight="1" outlineLevel="1" x14ac:dyDescent="0.2">
      <c r="A1378" s="60" t="s">
        <v>652</v>
      </c>
      <c r="B1378" s="109">
        <v>42825</v>
      </c>
      <c r="C1378" s="110"/>
      <c r="D1378" s="63" t="str">
        <f>VLOOKUP(O1378,[6]Consolidado!$B:$E,4,FALSE)</f>
        <v>En Proceso</v>
      </c>
      <c r="E1378" s="111" t="s">
        <v>25</v>
      </c>
      <c r="F1378" s="112" t="s">
        <v>110</v>
      </c>
      <c r="G1378" s="113">
        <v>-0.15625</v>
      </c>
      <c r="H1378" s="107">
        <v>1315.93</v>
      </c>
      <c r="I1378" s="85">
        <f t="shared" si="23"/>
        <v>-205.61406250000002</v>
      </c>
      <c r="J1378" s="86">
        <v>29.679600000000001</v>
      </c>
      <c r="K1378" s="85">
        <f t="shared" si="24"/>
        <v>-6.92779089003895</v>
      </c>
      <c r="L1378" s="68" t="str">
        <f>VLOOKUP(O1378,[6]Consolidado!$B:$E,2,FALSE)</f>
        <v>Acabado</v>
      </c>
      <c r="M1378" s="69" t="str">
        <f>VLOOKUP(O1378,[6]Consolidado!$B:$E,3,FALSE)</f>
        <v>Material de acabado pendiente de distribuir</v>
      </c>
      <c r="N1378" s="70">
        <f>VLOOKUP(O1378,[6]Consolidado!$B:$H,7,FALSE)</f>
        <v>0</v>
      </c>
      <c r="O1378" s="110" t="s">
        <v>290</v>
      </c>
    </row>
    <row r="1379" spans="1:15" s="71" customFormat="1" ht="16.5" customHeight="1" outlineLevel="1" x14ac:dyDescent="0.2">
      <c r="A1379" s="60" t="s">
        <v>652</v>
      </c>
      <c r="B1379" s="109">
        <v>42825</v>
      </c>
      <c r="C1379" s="110"/>
      <c r="D1379" s="63" t="str">
        <f>VLOOKUP(O1379,[6]Consolidado!$B:$E,4,FALSE)</f>
        <v>En Proceso</v>
      </c>
      <c r="E1379" s="111" t="s">
        <v>25</v>
      </c>
      <c r="F1379" s="112" t="s">
        <v>119</v>
      </c>
      <c r="G1379" s="113">
        <v>-0.15625</v>
      </c>
      <c r="H1379" s="107">
        <v>619.40000000000009</v>
      </c>
      <c r="I1379" s="85">
        <f t="shared" si="23"/>
        <v>-96.781250000000014</v>
      </c>
      <c r="J1379" s="86">
        <v>29.679600000000001</v>
      </c>
      <c r="K1379" s="85">
        <f t="shared" si="24"/>
        <v>-3.2608677340664971</v>
      </c>
      <c r="L1379" s="68" t="str">
        <f>VLOOKUP(O1379,[6]Consolidado!$B:$E,2,FALSE)</f>
        <v>Acabado</v>
      </c>
      <c r="M1379" s="69" t="str">
        <f>VLOOKUP(O1379,[6]Consolidado!$B:$E,3,FALSE)</f>
        <v>Material de acabado pendiente de distribuir</v>
      </c>
      <c r="N1379" s="70">
        <f>VLOOKUP(O1379,[6]Consolidado!$B:$H,7,FALSE)</f>
        <v>0</v>
      </c>
      <c r="O1379" s="110" t="s">
        <v>290</v>
      </c>
    </row>
    <row r="1380" spans="1:15" s="71" customFormat="1" ht="16.5" customHeight="1" outlineLevel="1" x14ac:dyDescent="0.2">
      <c r="A1380" s="60" t="s">
        <v>652</v>
      </c>
      <c r="B1380" s="109">
        <v>42825</v>
      </c>
      <c r="C1380" s="110"/>
      <c r="D1380" s="63" t="str">
        <f>VLOOKUP(O1380,[6]Consolidado!$B:$E,4,FALSE)</f>
        <v>En Proceso</v>
      </c>
      <c r="E1380" s="111" t="s">
        <v>25</v>
      </c>
      <c r="F1380" s="112" t="s">
        <v>133</v>
      </c>
      <c r="G1380" s="113">
        <v>-0.25</v>
      </c>
      <c r="H1380" s="107">
        <v>10.23468459090909</v>
      </c>
      <c r="I1380" s="85">
        <f t="shared" si="23"/>
        <v>-2.5586711477272726</v>
      </c>
      <c r="J1380" s="86">
        <v>29.679600000000001</v>
      </c>
      <c r="K1380" s="85">
        <f t="shared" si="24"/>
        <v>-8.6209758478122095E-2</v>
      </c>
      <c r="L1380" s="68" t="str">
        <f>VLOOKUP(O1380,[6]Consolidado!$B:$E,2,FALSE)</f>
        <v>Acabado</v>
      </c>
      <c r="M1380" s="69" t="str">
        <f>VLOOKUP(O1380,[6]Consolidado!$B:$E,3,FALSE)</f>
        <v>Material de acabado pendiente de distribuir</v>
      </c>
      <c r="N1380" s="70">
        <f>VLOOKUP(O1380,[6]Consolidado!$B:$H,7,FALSE)</f>
        <v>0</v>
      </c>
      <c r="O1380" s="110" t="s">
        <v>290</v>
      </c>
    </row>
    <row r="1381" spans="1:15" s="71" customFormat="1" ht="16.5" customHeight="1" outlineLevel="1" x14ac:dyDescent="0.2">
      <c r="A1381" s="60" t="s">
        <v>652</v>
      </c>
      <c r="B1381" s="109">
        <v>42825</v>
      </c>
      <c r="C1381" s="110"/>
      <c r="D1381" s="63" t="str">
        <f>VLOOKUP(O1381,[6]Consolidado!$B:$E,4,FALSE)</f>
        <v>En Proceso</v>
      </c>
      <c r="E1381" s="111" t="s">
        <v>25</v>
      </c>
      <c r="F1381" s="112" t="s">
        <v>254</v>
      </c>
      <c r="G1381" s="113">
        <v>-0.125</v>
      </c>
      <c r="H1381" s="107">
        <v>371.44054799610137</v>
      </c>
      <c r="I1381" s="85">
        <f t="shared" si="23"/>
        <v>-46.430068499512672</v>
      </c>
      <c r="J1381" s="86">
        <v>29.679600000000001</v>
      </c>
      <c r="K1381" s="85">
        <f t="shared" si="24"/>
        <v>-1.5643764909066387</v>
      </c>
      <c r="L1381" s="68" t="str">
        <f>VLOOKUP(O1381,[6]Consolidado!$B:$E,2,FALSE)</f>
        <v>Acabado</v>
      </c>
      <c r="M1381" s="69" t="str">
        <f>VLOOKUP(O1381,[6]Consolidado!$B:$E,3,FALSE)</f>
        <v>Material de acabado pendiente de distribuir</v>
      </c>
      <c r="N1381" s="70">
        <f>VLOOKUP(O1381,[6]Consolidado!$B:$H,7,FALSE)</f>
        <v>0</v>
      </c>
      <c r="O1381" s="110" t="s">
        <v>290</v>
      </c>
    </row>
    <row r="1382" spans="1:15" s="71" customFormat="1" ht="16.5" customHeight="1" outlineLevel="1" x14ac:dyDescent="0.2">
      <c r="A1382" s="60" t="s">
        <v>652</v>
      </c>
      <c r="B1382" s="109">
        <v>42825</v>
      </c>
      <c r="C1382" s="110"/>
      <c r="D1382" s="63" t="str">
        <f>VLOOKUP(O1382,[6]Consolidado!$B:$E,4,FALSE)</f>
        <v>En Proceso</v>
      </c>
      <c r="E1382" s="111" t="s">
        <v>25</v>
      </c>
      <c r="F1382" s="112" t="s">
        <v>99</v>
      </c>
      <c r="G1382" s="113">
        <v>-0.21875</v>
      </c>
      <c r="H1382" s="107">
        <v>340.59370967741938</v>
      </c>
      <c r="I1382" s="85">
        <f t="shared" si="23"/>
        <v>-74.504873991935483</v>
      </c>
      <c r="J1382" s="86">
        <v>29.679600000000001</v>
      </c>
      <c r="K1382" s="85">
        <f t="shared" si="24"/>
        <v>-2.5103058663841655</v>
      </c>
      <c r="L1382" s="68" t="str">
        <f>VLOOKUP(O1382,[6]Consolidado!$B:$E,2,FALSE)</f>
        <v>Acabado</v>
      </c>
      <c r="M1382" s="69" t="str">
        <f>VLOOKUP(O1382,[6]Consolidado!$B:$E,3,FALSE)</f>
        <v>Material de acabado pendiente de distribuir</v>
      </c>
      <c r="N1382" s="70">
        <f>VLOOKUP(O1382,[6]Consolidado!$B:$H,7,FALSE)</f>
        <v>0</v>
      </c>
      <c r="O1382" s="110" t="s">
        <v>290</v>
      </c>
    </row>
    <row r="1383" spans="1:15" s="71" customFormat="1" ht="16.5" customHeight="1" outlineLevel="1" x14ac:dyDescent="0.2">
      <c r="A1383" s="60" t="s">
        <v>652</v>
      </c>
      <c r="B1383" s="109">
        <v>42825</v>
      </c>
      <c r="C1383" s="110"/>
      <c r="D1383" s="63" t="str">
        <f>VLOOKUP(O1383,[6]Consolidado!$B:$E,4,FALSE)</f>
        <v>En Proceso</v>
      </c>
      <c r="E1383" s="111" t="s">
        <v>33</v>
      </c>
      <c r="F1383" s="112" t="s">
        <v>90</v>
      </c>
      <c r="G1383" s="113">
        <v>-8.1</v>
      </c>
      <c r="H1383" s="107">
        <v>3.2476560456041415</v>
      </c>
      <c r="I1383" s="85">
        <f t="shared" si="23"/>
        <v>-26.306013969393543</v>
      </c>
      <c r="J1383" s="86">
        <v>29.679600000000001</v>
      </c>
      <c r="K1383" s="85">
        <f t="shared" si="24"/>
        <v>-0.88633317057485761</v>
      </c>
      <c r="L1383" s="68" t="str">
        <f>VLOOKUP(O1383,[6]Consolidado!$B:$E,2,FALSE)</f>
        <v>Empaque</v>
      </c>
      <c r="M1383" s="69" t="str">
        <f>VLOOKUP(O1383,[6]Consolidado!$B:$E,3,FALSE)</f>
        <v>Material de empaque pendiente de distribuir</v>
      </c>
      <c r="N1383" s="70">
        <f>VLOOKUP(O1383,[6]Consolidado!$B:$H,7,FALSE)</f>
        <v>0</v>
      </c>
      <c r="O1383" s="110" t="s">
        <v>89</v>
      </c>
    </row>
    <row r="1384" spans="1:15" s="71" customFormat="1" ht="16.5" customHeight="1" outlineLevel="1" x14ac:dyDescent="0.2">
      <c r="A1384" s="60" t="s">
        <v>652</v>
      </c>
      <c r="B1384" s="109">
        <v>42825</v>
      </c>
      <c r="C1384" s="110"/>
      <c r="D1384" s="63" t="str">
        <f>VLOOKUP(O1384,[6]Consolidado!$B:$E,4,FALSE)</f>
        <v>Finalizada</v>
      </c>
      <c r="E1384" s="111" t="s">
        <v>25</v>
      </c>
      <c r="F1384" s="112" t="s">
        <v>108</v>
      </c>
      <c r="G1384" s="113">
        <v>0.15625</v>
      </c>
      <c r="H1384" s="107">
        <v>915.61936511369458</v>
      </c>
      <c r="I1384" s="85">
        <f t="shared" si="23"/>
        <v>143.06552579901478</v>
      </c>
      <c r="J1384" s="86">
        <v>29.679600000000001</v>
      </c>
      <c r="K1384" s="85">
        <f t="shared" si="24"/>
        <v>4.8203320057889858</v>
      </c>
      <c r="L1384" s="68" t="str">
        <f>VLOOKUP(O1384,[6]Consolidado!$B:$E,2,FALSE)</f>
        <v>Canoe Wesfield (Phase 1)</v>
      </c>
      <c r="M1384" s="69" t="str">
        <f>VLOOKUP(O1384,[6]Consolidado!$B:$E,3,FALSE)</f>
        <v>TBL-104 Small teak table</v>
      </c>
      <c r="N1384" s="70" t="str">
        <f>VLOOKUP(O1384,[6]Consolidado!$B:$H,7,FALSE)</f>
        <v>Abril</v>
      </c>
      <c r="O1384" s="110">
        <v>142</v>
      </c>
    </row>
    <row r="1385" spans="1:15" s="71" customFormat="1" ht="16.5" customHeight="1" outlineLevel="1" x14ac:dyDescent="0.2">
      <c r="A1385" s="60" t="s">
        <v>652</v>
      </c>
      <c r="B1385" s="109">
        <v>42825</v>
      </c>
      <c r="C1385" s="110"/>
      <c r="D1385" s="63" t="str">
        <f>VLOOKUP(O1385,[6]Consolidado!$B:$E,4,FALSE)</f>
        <v>Finalizada</v>
      </c>
      <c r="E1385" s="111" t="s">
        <v>25</v>
      </c>
      <c r="F1385" s="112" t="s">
        <v>109</v>
      </c>
      <c r="G1385" s="113">
        <v>0.15625</v>
      </c>
      <c r="H1385" s="107">
        <v>1217.8846185889292</v>
      </c>
      <c r="I1385" s="85">
        <f t="shared" si="23"/>
        <v>190.29447165452018</v>
      </c>
      <c r="J1385" s="86">
        <v>29.679600000000001</v>
      </c>
      <c r="K1385" s="85">
        <f t="shared" si="24"/>
        <v>6.4116252124193105</v>
      </c>
      <c r="L1385" s="68" t="str">
        <f>VLOOKUP(O1385,[6]Consolidado!$B:$E,2,FALSE)</f>
        <v>Canoe Wesfield (Phase 1)</v>
      </c>
      <c r="M1385" s="69" t="str">
        <f>VLOOKUP(O1385,[6]Consolidado!$B:$E,3,FALSE)</f>
        <v>TBL-104 Small teak table</v>
      </c>
      <c r="N1385" s="70" t="str">
        <f>VLOOKUP(O1385,[6]Consolidado!$B:$H,7,FALSE)</f>
        <v>Abril</v>
      </c>
      <c r="O1385" s="110">
        <v>142</v>
      </c>
    </row>
    <row r="1386" spans="1:15" s="71" customFormat="1" ht="16.5" customHeight="1" outlineLevel="1" x14ac:dyDescent="0.2">
      <c r="A1386" s="60" t="s">
        <v>652</v>
      </c>
      <c r="B1386" s="109">
        <v>42825</v>
      </c>
      <c r="C1386" s="110"/>
      <c r="D1386" s="63" t="str">
        <f>VLOOKUP(O1386,[6]Consolidado!$B:$E,4,FALSE)</f>
        <v>Finalizada</v>
      </c>
      <c r="E1386" s="111" t="s">
        <v>25</v>
      </c>
      <c r="F1386" s="112" t="s">
        <v>110</v>
      </c>
      <c r="G1386" s="113">
        <v>0.15625</v>
      </c>
      <c r="H1386" s="107">
        <v>1315.93</v>
      </c>
      <c r="I1386" s="85">
        <f t="shared" si="23"/>
        <v>205.61406250000002</v>
      </c>
      <c r="J1386" s="86">
        <v>29.679600000000001</v>
      </c>
      <c r="K1386" s="85">
        <f t="shared" si="24"/>
        <v>6.92779089003895</v>
      </c>
      <c r="L1386" s="68" t="str">
        <f>VLOOKUP(O1386,[6]Consolidado!$B:$E,2,FALSE)</f>
        <v>Canoe Wesfield (Phase 1)</v>
      </c>
      <c r="M1386" s="69" t="str">
        <f>VLOOKUP(O1386,[6]Consolidado!$B:$E,3,FALSE)</f>
        <v>TBL-104 Small teak table</v>
      </c>
      <c r="N1386" s="70" t="str">
        <f>VLOOKUP(O1386,[6]Consolidado!$B:$H,7,FALSE)</f>
        <v>Abril</v>
      </c>
      <c r="O1386" s="110">
        <v>142</v>
      </c>
    </row>
    <row r="1387" spans="1:15" s="71" customFormat="1" ht="16.5" customHeight="1" outlineLevel="1" x14ac:dyDescent="0.2">
      <c r="A1387" s="60" t="s">
        <v>652</v>
      </c>
      <c r="B1387" s="109">
        <v>42825</v>
      </c>
      <c r="C1387" s="110"/>
      <c r="D1387" s="63" t="str">
        <f>VLOOKUP(O1387,[6]Consolidado!$B:$E,4,FALSE)</f>
        <v>Finalizada</v>
      </c>
      <c r="E1387" s="111" t="s">
        <v>25</v>
      </c>
      <c r="F1387" s="112" t="s">
        <v>119</v>
      </c>
      <c r="G1387" s="113">
        <v>0.15625</v>
      </c>
      <c r="H1387" s="107">
        <v>619.40000000000009</v>
      </c>
      <c r="I1387" s="85">
        <f t="shared" si="23"/>
        <v>96.781250000000014</v>
      </c>
      <c r="J1387" s="86">
        <v>29.679600000000001</v>
      </c>
      <c r="K1387" s="85">
        <f t="shared" si="24"/>
        <v>3.2608677340664971</v>
      </c>
      <c r="L1387" s="68" t="str">
        <f>VLOOKUP(O1387,[6]Consolidado!$B:$E,2,FALSE)</f>
        <v>Canoe Wesfield (Phase 1)</v>
      </c>
      <c r="M1387" s="69" t="str">
        <f>VLOOKUP(O1387,[6]Consolidado!$B:$E,3,FALSE)</f>
        <v>TBL-104 Small teak table</v>
      </c>
      <c r="N1387" s="70" t="str">
        <f>VLOOKUP(O1387,[6]Consolidado!$B:$H,7,FALSE)</f>
        <v>Abril</v>
      </c>
      <c r="O1387" s="110">
        <v>142</v>
      </c>
    </row>
    <row r="1388" spans="1:15" s="71" customFormat="1" ht="16.5" customHeight="1" outlineLevel="1" x14ac:dyDescent="0.2">
      <c r="A1388" s="60" t="s">
        <v>652</v>
      </c>
      <c r="B1388" s="109">
        <v>42825</v>
      </c>
      <c r="C1388" s="110"/>
      <c r="D1388" s="63" t="str">
        <f>VLOOKUP(O1388,[6]Consolidado!$B:$E,4,FALSE)</f>
        <v>Finalizada</v>
      </c>
      <c r="E1388" s="111" t="s">
        <v>25</v>
      </c>
      <c r="F1388" s="112" t="s">
        <v>133</v>
      </c>
      <c r="G1388" s="113">
        <v>0.25</v>
      </c>
      <c r="H1388" s="107">
        <v>10.23468459090909</v>
      </c>
      <c r="I1388" s="85">
        <f t="shared" si="23"/>
        <v>2.5586711477272726</v>
      </c>
      <c r="J1388" s="86">
        <v>29.679600000000001</v>
      </c>
      <c r="K1388" s="85">
        <f t="shared" si="24"/>
        <v>8.6209758478122095E-2</v>
      </c>
      <c r="L1388" s="68" t="str">
        <f>VLOOKUP(O1388,[6]Consolidado!$B:$E,2,FALSE)</f>
        <v>Canoe Wesfield (Phase 1)</v>
      </c>
      <c r="M1388" s="69" t="str">
        <f>VLOOKUP(O1388,[6]Consolidado!$B:$E,3,FALSE)</f>
        <v>TBL-104 Small teak table</v>
      </c>
      <c r="N1388" s="70" t="str">
        <f>VLOOKUP(O1388,[6]Consolidado!$B:$H,7,FALSE)</f>
        <v>Abril</v>
      </c>
      <c r="O1388" s="110">
        <v>142</v>
      </c>
    </row>
    <row r="1389" spans="1:15" s="71" customFormat="1" ht="16.5" customHeight="1" outlineLevel="1" x14ac:dyDescent="0.2">
      <c r="A1389" s="60" t="s">
        <v>652</v>
      </c>
      <c r="B1389" s="109">
        <v>42825</v>
      </c>
      <c r="C1389" s="110"/>
      <c r="D1389" s="63" t="str">
        <f>VLOOKUP(O1389,[6]Consolidado!$B:$E,4,FALSE)</f>
        <v>Finalizada</v>
      </c>
      <c r="E1389" s="111" t="s">
        <v>25</v>
      </c>
      <c r="F1389" s="112" t="s">
        <v>254</v>
      </c>
      <c r="G1389" s="113">
        <v>0.125</v>
      </c>
      <c r="H1389" s="107">
        <v>371.44054799610137</v>
      </c>
      <c r="I1389" s="85">
        <f t="shared" si="23"/>
        <v>46.430068499512672</v>
      </c>
      <c r="J1389" s="86">
        <v>29.679600000000001</v>
      </c>
      <c r="K1389" s="85">
        <f t="shared" si="24"/>
        <v>1.5643764909066387</v>
      </c>
      <c r="L1389" s="68" t="str">
        <f>VLOOKUP(O1389,[6]Consolidado!$B:$E,2,FALSE)</f>
        <v>Canoe Wesfield (Phase 1)</v>
      </c>
      <c r="M1389" s="69" t="str">
        <f>VLOOKUP(O1389,[6]Consolidado!$B:$E,3,FALSE)</f>
        <v>TBL-104 Small teak table</v>
      </c>
      <c r="N1389" s="70" t="str">
        <f>VLOOKUP(O1389,[6]Consolidado!$B:$H,7,FALSE)</f>
        <v>Abril</v>
      </c>
      <c r="O1389" s="110">
        <v>142</v>
      </c>
    </row>
    <row r="1390" spans="1:15" s="71" customFormat="1" ht="16.5" customHeight="1" outlineLevel="1" x14ac:dyDescent="0.2">
      <c r="A1390" s="60" t="s">
        <v>652</v>
      </c>
      <c r="B1390" s="109">
        <v>42825</v>
      </c>
      <c r="C1390" s="110"/>
      <c r="D1390" s="63" t="str">
        <f>VLOOKUP(O1390,[6]Consolidado!$B:$E,4,FALSE)</f>
        <v>Finalizada</v>
      </c>
      <c r="E1390" s="111" t="s">
        <v>25</v>
      </c>
      <c r="F1390" s="112" t="s">
        <v>99</v>
      </c>
      <c r="G1390" s="113">
        <v>0.21875</v>
      </c>
      <c r="H1390" s="107">
        <v>340.59370967741938</v>
      </c>
      <c r="I1390" s="85">
        <f t="shared" si="23"/>
        <v>74.504873991935483</v>
      </c>
      <c r="J1390" s="86">
        <v>29.679600000000001</v>
      </c>
      <c r="K1390" s="85">
        <f t="shared" si="24"/>
        <v>2.5103058663841655</v>
      </c>
      <c r="L1390" s="68" t="str">
        <f>VLOOKUP(O1390,[6]Consolidado!$B:$E,2,FALSE)</f>
        <v>Canoe Wesfield (Phase 1)</v>
      </c>
      <c r="M1390" s="69" t="str">
        <f>VLOOKUP(O1390,[6]Consolidado!$B:$E,3,FALSE)</f>
        <v>TBL-104 Small teak table</v>
      </c>
      <c r="N1390" s="70" t="str">
        <f>VLOOKUP(O1390,[6]Consolidado!$B:$H,7,FALSE)</f>
        <v>Abril</v>
      </c>
      <c r="O1390" s="110">
        <v>142</v>
      </c>
    </row>
    <row r="1391" spans="1:15" s="71" customFormat="1" ht="16.5" customHeight="1" outlineLevel="1" x14ac:dyDescent="0.2">
      <c r="A1391" s="60" t="s">
        <v>652</v>
      </c>
      <c r="B1391" s="109">
        <v>42825</v>
      </c>
      <c r="C1391" s="110"/>
      <c r="D1391" s="63" t="str">
        <f>VLOOKUP(O1391,[6]Consolidado!$B:$E,4,FALSE)</f>
        <v>Finalizada</v>
      </c>
      <c r="E1391" s="111" t="s">
        <v>33</v>
      </c>
      <c r="F1391" s="112" t="s">
        <v>90</v>
      </c>
      <c r="G1391" s="113">
        <v>8.1</v>
      </c>
      <c r="H1391" s="107">
        <v>3.2476560456041415</v>
      </c>
      <c r="I1391" s="85">
        <f t="shared" si="23"/>
        <v>26.306013969393543</v>
      </c>
      <c r="J1391" s="86">
        <v>29.679600000000001</v>
      </c>
      <c r="K1391" s="85">
        <f t="shared" si="24"/>
        <v>0.88633317057485761</v>
      </c>
      <c r="L1391" s="68" t="str">
        <f>VLOOKUP(O1391,[6]Consolidado!$B:$E,2,FALSE)</f>
        <v>Canoe Wesfield (Phase 1)</v>
      </c>
      <c r="M1391" s="69" t="str">
        <f>VLOOKUP(O1391,[6]Consolidado!$B:$E,3,FALSE)</f>
        <v>TBL-104 Small teak table</v>
      </c>
      <c r="N1391" s="70" t="str">
        <f>VLOOKUP(O1391,[6]Consolidado!$B:$H,7,FALSE)</f>
        <v>Abril</v>
      </c>
      <c r="O1391" s="110">
        <v>142</v>
      </c>
    </row>
    <row r="1392" spans="1:15" s="71" customFormat="1" ht="16.5" customHeight="1" outlineLevel="1" x14ac:dyDescent="0.2">
      <c r="A1392" s="60" t="s">
        <v>652</v>
      </c>
      <c r="B1392" s="109">
        <v>42825</v>
      </c>
      <c r="C1392" s="110"/>
      <c r="D1392" s="63" t="str">
        <f>VLOOKUP(O1392,[6]Consolidado!$B:$E,4,FALSE)</f>
        <v>En Proceso</v>
      </c>
      <c r="E1392" s="111" t="s">
        <v>25</v>
      </c>
      <c r="F1392" s="112" t="s">
        <v>133</v>
      </c>
      <c r="G1392" s="113">
        <v>-0.25</v>
      </c>
      <c r="H1392" s="107">
        <v>10.23468459090909</v>
      </c>
      <c r="I1392" s="85">
        <f t="shared" si="23"/>
        <v>-2.5586711477272726</v>
      </c>
      <c r="J1392" s="86">
        <v>29.679600000000001</v>
      </c>
      <c r="K1392" s="85">
        <f t="shared" si="24"/>
        <v>-8.6209758478122095E-2</v>
      </c>
      <c r="L1392" s="68" t="str">
        <f>VLOOKUP(O1392,[6]Consolidado!$B:$E,2,FALSE)</f>
        <v>Acabado</v>
      </c>
      <c r="M1392" s="69" t="str">
        <f>VLOOKUP(O1392,[6]Consolidado!$B:$E,3,FALSE)</f>
        <v>Material de acabado pendiente de distribuir</v>
      </c>
      <c r="N1392" s="70">
        <f>VLOOKUP(O1392,[6]Consolidado!$B:$H,7,FALSE)</f>
        <v>0</v>
      </c>
      <c r="O1392" s="110" t="s">
        <v>290</v>
      </c>
    </row>
    <row r="1393" spans="1:15" s="71" customFormat="1" ht="16.5" customHeight="1" outlineLevel="1" x14ac:dyDescent="0.2">
      <c r="A1393" s="60" t="s">
        <v>652</v>
      </c>
      <c r="B1393" s="109">
        <v>42825</v>
      </c>
      <c r="C1393" s="110"/>
      <c r="D1393" s="63" t="str">
        <f>VLOOKUP(O1393,[6]Consolidado!$B:$E,4,FALSE)</f>
        <v>En Proceso</v>
      </c>
      <c r="E1393" s="111" t="s">
        <v>25</v>
      </c>
      <c r="F1393" s="112" t="s">
        <v>254</v>
      </c>
      <c r="G1393" s="113">
        <v>-0.125</v>
      </c>
      <c r="H1393" s="107">
        <v>371.44054799610137</v>
      </c>
      <c r="I1393" s="85">
        <f t="shared" si="23"/>
        <v>-46.430068499512672</v>
      </c>
      <c r="J1393" s="86">
        <v>29.679600000000001</v>
      </c>
      <c r="K1393" s="85">
        <f t="shared" si="24"/>
        <v>-1.5643764909066387</v>
      </c>
      <c r="L1393" s="68" t="str">
        <f>VLOOKUP(O1393,[6]Consolidado!$B:$E,2,FALSE)</f>
        <v>Acabado</v>
      </c>
      <c r="M1393" s="69" t="str">
        <f>VLOOKUP(O1393,[6]Consolidado!$B:$E,3,FALSE)</f>
        <v>Material de acabado pendiente de distribuir</v>
      </c>
      <c r="N1393" s="70">
        <f>VLOOKUP(O1393,[6]Consolidado!$B:$H,7,FALSE)</f>
        <v>0</v>
      </c>
      <c r="O1393" s="110" t="s">
        <v>290</v>
      </c>
    </row>
    <row r="1394" spans="1:15" s="71" customFormat="1" ht="16.5" customHeight="1" outlineLevel="1" x14ac:dyDescent="0.2">
      <c r="A1394" s="60" t="s">
        <v>652</v>
      </c>
      <c r="B1394" s="109">
        <v>42825</v>
      </c>
      <c r="C1394" s="110"/>
      <c r="D1394" s="63" t="str">
        <f>VLOOKUP(O1394,[6]Consolidado!$B:$E,4,FALSE)</f>
        <v>En Proceso</v>
      </c>
      <c r="E1394" s="111" t="s">
        <v>25</v>
      </c>
      <c r="F1394" s="112" t="s">
        <v>99</v>
      </c>
      <c r="G1394" s="113">
        <v>-0.125</v>
      </c>
      <c r="H1394" s="107">
        <v>340.59370967741938</v>
      </c>
      <c r="I1394" s="85">
        <f t="shared" si="23"/>
        <v>-42.574213709677423</v>
      </c>
      <c r="J1394" s="86">
        <v>29.679600000000001</v>
      </c>
      <c r="K1394" s="85">
        <f t="shared" si="24"/>
        <v>-1.4344604950766662</v>
      </c>
      <c r="L1394" s="68" t="str">
        <f>VLOOKUP(O1394,[6]Consolidado!$B:$E,2,FALSE)</f>
        <v>Acabado</v>
      </c>
      <c r="M1394" s="69" t="str">
        <f>VLOOKUP(O1394,[6]Consolidado!$B:$E,3,FALSE)</f>
        <v>Material de acabado pendiente de distribuir</v>
      </c>
      <c r="N1394" s="70">
        <f>VLOOKUP(O1394,[6]Consolidado!$B:$H,7,FALSE)</f>
        <v>0</v>
      </c>
      <c r="O1394" s="110" t="s">
        <v>290</v>
      </c>
    </row>
    <row r="1395" spans="1:15" s="71" customFormat="1" ht="16.5" customHeight="1" outlineLevel="1" x14ac:dyDescent="0.2">
      <c r="A1395" s="60" t="s">
        <v>652</v>
      </c>
      <c r="B1395" s="109">
        <v>42825</v>
      </c>
      <c r="C1395" s="110"/>
      <c r="D1395" s="63" t="str">
        <f>VLOOKUP(O1395,[6]Consolidado!$B:$E,4,FALSE)</f>
        <v>En Proceso</v>
      </c>
      <c r="E1395" s="111" t="s">
        <v>25</v>
      </c>
      <c r="F1395" s="112" t="s">
        <v>108</v>
      </c>
      <c r="G1395" s="113">
        <v>-0.375</v>
      </c>
      <c r="H1395" s="107">
        <v>915.61936511369458</v>
      </c>
      <c r="I1395" s="85">
        <f t="shared" si="23"/>
        <v>-343.35726191763547</v>
      </c>
      <c r="J1395" s="86">
        <v>29.679600000000001</v>
      </c>
      <c r="K1395" s="85">
        <f t="shared" si="24"/>
        <v>-11.568796813893565</v>
      </c>
      <c r="L1395" s="68" t="str">
        <f>VLOOKUP(O1395,[6]Consolidado!$B:$E,2,FALSE)</f>
        <v>Acabado</v>
      </c>
      <c r="M1395" s="69" t="str">
        <f>VLOOKUP(O1395,[6]Consolidado!$B:$E,3,FALSE)</f>
        <v>Material de acabado pendiente de distribuir</v>
      </c>
      <c r="N1395" s="70">
        <f>VLOOKUP(O1395,[6]Consolidado!$B:$H,7,FALSE)</f>
        <v>0</v>
      </c>
      <c r="O1395" s="110" t="s">
        <v>290</v>
      </c>
    </row>
    <row r="1396" spans="1:15" s="71" customFormat="1" ht="16.5" customHeight="1" outlineLevel="1" x14ac:dyDescent="0.2">
      <c r="A1396" s="60" t="s">
        <v>652</v>
      </c>
      <c r="B1396" s="109">
        <v>42825</v>
      </c>
      <c r="C1396" s="110"/>
      <c r="D1396" s="63" t="str">
        <f>VLOOKUP(O1396,[6]Consolidado!$B:$E,4,FALSE)</f>
        <v>En Proceso</v>
      </c>
      <c r="E1396" s="111" t="s">
        <v>25</v>
      </c>
      <c r="F1396" s="112" t="s">
        <v>109</v>
      </c>
      <c r="G1396" s="113">
        <v>-0.3125</v>
      </c>
      <c r="H1396" s="107">
        <v>1217.8846185889292</v>
      </c>
      <c r="I1396" s="85">
        <f t="shared" si="23"/>
        <v>-380.58894330904036</v>
      </c>
      <c r="J1396" s="86">
        <v>29.679600000000001</v>
      </c>
      <c r="K1396" s="85">
        <f t="shared" si="24"/>
        <v>-12.823250424838621</v>
      </c>
      <c r="L1396" s="68" t="str">
        <f>VLOOKUP(O1396,[6]Consolidado!$B:$E,2,FALSE)</f>
        <v>Acabado</v>
      </c>
      <c r="M1396" s="69" t="str">
        <f>VLOOKUP(O1396,[6]Consolidado!$B:$E,3,FALSE)</f>
        <v>Material de acabado pendiente de distribuir</v>
      </c>
      <c r="N1396" s="70">
        <f>VLOOKUP(O1396,[6]Consolidado!$B:$H,7,FALSE)</f>
        <v>0</v>
      </c>
      <c r="O1396" s="110" t="s">
        <v>290</v>
      </c>
    </row>
    <row r="1397" spans="1:15" s="71" customFormat="1" ht="16.5" customHeight="1" outlineLevel="1" x14ac:dyDescent="0.2">
      <c r="A1397" s="60" t="s">
        <v>652</v>
      </c>
      <c r="B1397" s="109">
        <v>42825</v>
      </c>
      <c r="C1397" s="110"/>
      <c r="D1397" s="63" t="str">
        <f>VLOOKUP(O1397,[6]Consolidado!$B:$E,4,FALSE)</f>
        <v>En Proceso</v>
      </c>
      <c r="E1397" s="111" t="s">
        <v>25</v>
      </c>
      <c r="F1397" s="112" t="s">
        <v>110</v>
      </c>
      <c r="G1397" s="113">
        <v>-0.34375</v>
      </c>
      <c r="H1397" s="107">
        <v>1315.93</v>
      </c>
      <c r="I1397" s="85">
        <f t="shared" si="23"/>
        <v>-452.35093750000004</v>
      </c>
      <c r="J1397" s="86">
        <v>29.679600000000001</v>
      </c>
      <c r="K1397" s="85">
        <f t="shared" si="24"/>
        <v>-15.241139958085689</v>
      </c>
      <c r="L1397" s="68" t="str">
        <f>VLOOKUP(O1397,[6]Consolidado!$B:$E,2,FALSE)</f>
        <v>Acabado</v>
      </c>
      <c r="M1397" s="69" t="str">
        <f>VLOOKUP(O1397,[6]Consolidado!$B:$E,3,FALSE)</f>
        <v>Material de acabado pendiente de distribuir</v>
      </c>
      <c r="N1397" s="70">
        <f>VLOOKUP(O1397,[6]Consolidado!$B:$H,7,FALSE)</f>
        <v>0</v>
      </c>
      <c r="O1397" s="110" t="s">
        <v>290</v>
      </c>
    </row>
    <row r="1398" spans="1:15" s="71" customFormat="1" ht="16.5" customHeight="1" outlineLevel="1" x14ac:dyDescent="0.2">
      <c r="A1398" s="60" t="s">
        <v>652</v>
      </c>
      <c r="B1398" s="109">
        <v>42825</v>
      </c>
      <c r="C1398" s="110"/>
      <c r="D1398" s="63" t="str">
        <f>VLOOKUP(O1398,[6]Consolidado!$B:$E,4,FALSE)</f>
        <v>En Proceso</v>
      </c>
      <c r="E1398" s="111" t="s">
        <v>25</v>
      </c>
      <c r="F1398" s="112" t="s">
        <v>119</v>
      </c>
      <c r="G1398" s="113">
        <v>-0.34375</v>
      </c>
      <c r="H1398" s="107">
        <v>619.40000000000009</v>
      </c>
      <c r="I1398" s="85">
        <f t="shared" si="23"/>
        <v>-212.91875000000005</v>
      </c>
      <c r="J1398" s="86">
        <v>29.679600000000001</v>
      </c>
      <c r="K1398" s="85">
        <f t="shared" si="24"/>
        <v>-7.1739090149462941</v>
      </c>
      <c r="L1398" s="68" t="str">
        <f>VLOOKUP(O1398,[6]Consolidado!$B:$E,2,FALSE)</f>
        <v>Acabado</v>
      </c>
      <c r="M1398" s="69" t="str">
        <f>VLOOKUP(O1398,[6]Consolidado!$B:$E,3,FALSE)</f>
        <v>Material de acabado pendiente de distribuir</v>
      </c>
      <c r="N1398" s="70">
        <f>VLOOKUP(O1398,[6]Consolidado!$B:$H,7,FALSE)</f>
        <v>0</v>
      </c>
      <c r="O1398" s="110" t="s">
        <v>290</v>
      </c>
    </row>
    <row r="1399" spans="1:15" s="71" customFormat="1" ht="16.5" customHeight="1" outlineLevel="1" x14ac:dyDescent="0.2">
      <c r="A1399" s="60" t="s">
        <v>652</v>
      </c>
      <c r="B1399" s="109">
        <v>42825</v>
      </c>
      <c r="C1399" s="110"/>
      <c r="D1399" s="63" t="str">
        <f>VLOOKUP(O1399,[6]Consolidado!$B:$E,4,FALSE)</f>
        <v>En Proceso</v>
      </c>
      <c r="E1399" s="111" t="s">
        <v>33</v>
      </c>
      <c r="F1399" s="112" t="s">
        <v>90</v>
      </c>
      <c r="G1399" s="113">
        <v>-18</v>
      </c>
      <c r="H1399" s="107">
        <v>3.2476560456041415</v>
      </c>
      <c r="I1399" s="85">
        <f t="shared" si="23"/>
        <v>-58.457808820874547</v>
      </c>
      <c r="J1399" s="86">
        <v>29.679600000000001</v>
      </c>
      <c r="K1399" s="85">
        <f t="shared" si="24"/>
        <v>-1.9696292679441281</v>
      </c>
      <c r="L1399" s="68" t="str">
        <f>VLOOKUP(O1399,[6]Consolidado!$B:$E,2,FALSE)</f>
        <v>Empaque</v>
      </c>
      <c r="M1399" s="69" t="str">
        <f>VLOOKUP(O1399,[6]Consolidado!$B:$E,3,FALSE)</f>
        <v>Material de empaque pendiente de distribuir</v>
      </c>
      <c r="N1399" s="70">
        <f>VLOOKUP(O1399,[6]Consolidado!$B:$H,7,FALSE)</f>
        <v>0</v>
      </c>
      <c r="O1399" s="110" t="s">
        <v>89</v>
      </c>
    </row>
    <row r="1400" spans="1:15" s="71" customFormat="1" ht="16.5" customHeight="1" outlineLevel="1" x14ac:dyDescent="0.2">
      <c r="A1400" s="60" t="s">
        <v>652</v>
      </c>
      <c r="B1400" s="109">
        <v>42825</v>
      </c>
      <c r="C1400" s="110"/>
      <c r="D1400" s="63" t="str">
        <f>VLOOKUP(O1400,[6]Consolidado!$B:$E,4,FALSE)</f>
        <v>Finalizada</v>
      </c>
      <c r="E1400" s="111" t="s">
        <v>25</v>
      </c>
      <c r="F1400" s="112" t="s">
        <v>133</v>
      </c>
      <c r="G1400" s="113">
        <v>0.25</v>
      </c>
      <c r="H1400" s="107">
        <v>10.23468459090909</v>
      </c>
      <c r="I1400" s="85">
        <f t="shared" si="23"/>
        <v>2.5586711477272726</v>
      </c>
      <c r="J1400" s="86">
        <v>29.679600000000001</v>
      </c>
      <c r="K1400" s="85">
        <f t="shared" si="24"/>
        <v>8.6209758478122095E-2</v>
      </c>
      <c r="L1400" s="68" t="str">
        <f>VLOOKUP(O1400,[6]Consolidado!$B:$E,2,FALSE)</f>
        <v>Canoe Wesfield (Phase 1)</v>
      </c>
      <c r="M1400" s="69" t="str">
        <f>VLOOKUP(O1400,[6]Consolidado!$B:$E,3,FALSE)</f>
        <v>CH-202L/CH-702L Half Box Chair Left</v>
      </c>
      <c r="N1400" s="70" t="str">
        <f>VLOOKUP(O1400,[6]Consolidado!$B:$H,7,FALSE)</f>
        <v>Abril</v>
      </c>
      <c r="O1400" s="110">
        <v>150</v>
      </c>
    </row>
    <row r="1401" spans="1:15" s="71" customFormat="1" ht="16.5" customHeight="1" outlineLevel="1" x14ac:dyDescent="0.2">
      <c r="A1401" s="60" t="s">
        <v>652</v>
      </c>
      <c r="B1401" s="109">
        <v>42825</v>
      </c>
      <c r="C1401" s="110"/>
      <c r="D1401" s="63" t="str">
        <f>VLOOKUP(O1401,[6]Consolidado!$B:$E,4,FALSE)</f>
        <v>Finalizada</v>
      </c>
      <c r="E1401" s="111" t="s">
        <v>25</v>
      </c>
      <c r="F1401" s="112" t="s">
        <v>254</v>
      </c>
      <c r="G1401" s="113">
        <v>0.125</v>
      </c>
      <c r="H1401" s="107">
        <v>371.44054799610137</v>
      </c>
      <c r="I1401" s="85">
        <f t="shared" si="23"/>
        <v>46.430068499512672</v>
      </c>
      <c r="J1401" s="86">
        <v>29.679600000000001</v>
      </c>
      <c r="K1401" s="85">
        <f t="shared" si="24"/>
        <v>1.5643764909066387</v>
      </c>
      <c r="L1401" s="68" t="str">
        <f>VLOOKUP(O1401,[6]Consolidado!$B:$E,2,FALSE)</f>
        <v>Canoe Wesfield (Phase 1)</v>
      </c>
      <c r="M1401" s="69" t="str">
        <f>VLOOKUP(O1401,[6]Consolidado!$B:$E,3,FALSE)</f>
        <v>CH-202L/CH-702L Half Box Chair Left</v>
      </c>
      <c r="N1401" s="70" t="str">
        <f>VLOOKUP(O1401,[6]Consolidado!$B:$H,7,FALSE)</f>
        <v>Abril</v>
      </c>
      <c r="O1401" s="110">
        <v>150</v>
      </c>
    </row>
    <row r="1402" spans="1:15" s="71" customFormat="1" ht="16.5" customHeight="1" outlineLevel="1" x14ac:dyDescent="0.2">
      <c r="A1402" s="60" t="s">
        <v>652</v>
      </c>
      <c r="B1402" s="109">
        <v>42825</v>
      </c>
      <c r="C1402" s="110"/>
      <c r="D1402" s="63" t="str">
        <f>VLOOKUP(O1402,[6]Consolidado!$B:$E,4,FALSE)</f>
        <v>Finalizada</v>
      </c>
      <c r="E1402" s="111" t="s">
        <v>25</v>
      </c>
      <c r="F1402" s="112" t="s">
        <v>99</v>
      </c>
      <c r="G1402" s="113">
        <v>0.125</v>
      </c>
      <c r="H1402" s="107">
        <v>340.59370967741938</v>
      </c>
      <c r="I1402" s="85">
        <f t="shared" si="23"/>
        <v>42.574213709677423</v>
      </c>
      <c r="J1402" s="86">
        <v>29.679600000000001</v>
      </c>
      <c r="K1402" s="85">
        <f t="shared" si="24"/>
        <v>1.4344604950766662</v>
      </c>
      <c r="L1402" s="68" t="str">
        <f>VLOOKUP(O1402,[6]Consolidado!$B:$E,2,FALSE)</f>
        <v>Canoe Wesfield (Phase 1)</v>
      </c>
      <c r="M1402" s="69" t="str">
        <f>VLOOKUP(O1402,[6]Consolidado!$B:$E,3,FALSE)</f>
        <v>CH-202L/CH-702L Half Box Chair Left</v>
      </c>
      <c r="N1402" s="70" t="str">
        <f>VLOOKUP(O1402,[6]Consolidado!$B:$H,7,FALSE)</f>
        <v>Abril</v>
      </c>
      <c r="O1402" s="110">
        <v>150</v>
      </c>
    </row>
    <row r="1403" spans="1:15" s="71" customFormat="1" ht="16.5" customHeight="1" outlineLevel="1" x14ac:dyDescent="0.2">
      <c r="A1403" s="60" t="s">
        <v>652</v>
      </c>
      <c r="B1403" s="109">
        <v>42825</v>
      </c>
      <c r="C1403" s="110"/>
      <c r="D1403" s="63" t="str">
        <f>VLOOKUP(O1403,[6]Consolidado!$B:$E,4,FALSE)</f>
        <v>Finalizada</v>
      </c>
      <c r="E1403" s="111" t="s">
        <v>25</v>
      </c>
      <c r="F1403" s="112" t="s">
        <v>108</v>
      </c>
      <c r="G1403" s="113">
        <v>0.375</v>
      </c>
      <c r="H1403" s="107">
        <v>915.61936511369458</v>
      </c>
      <c r="I1403" s="85">
        <f t="shared" si="23"/>
        <v>343.35726191763547</v>
      </c>
      <c r="J1403" s="86">
        <v>29.679600000000001</v>
      </c>
      <c r="K1403" s="85">
        <f t="shared" si="24"/>
        <v>11.568796813893565</v>
      </c>
      <c r="L1403" s="68" t="str">
        <f>VLOOKUP(O1403,[6]Consolidado!$B:$E,2,FALSE)</f>
        <v>Canoe Wesfield (Phase 1)</v>
      </c>
      <c r="M1403" s="69" t="str">
        <f>VLOOKUP(O1403,[6]Consolidado!$B:$E,3,FALSE)</f>
        <v>CH-202L/CH-702L Half Box Chair Left</v>
      </c>
      <c r="N1403" s="70" t="str">
        <f>VLOOKUP(O1403,[6]Consolidado!$B:$H,7,FALSE)</f>
        <v>Abril</v>
      </c>
      <c r="O1403" s="110">
        <v>150</v>
      </c>
    </row>
    <row r="1404" spans="1:15" s="71" customFormat="1" ht="16.5" customHeight="1" outlineLevel="1" x14ac:dyDescent="0.2">
      <c r="A1404" s="60" t="s">
        <v>652</v>
      </c>
      <c r="B1404" s="109">
        <v>42825</v>
      </c>
      <c r="C1404" s="110"/>
      <c r="D1404" s="63" t="str">
        <f>VLOOKUP(O1404,[6]Consolidado!$B:$E,4,FALSE)</f>
        <v>Finalizada</v>
      </c>
      <c r="E1404" s="111" t="s">
        <v>25</v>
      </c>
      <c r="F1404" s="112" t="s">
        <v>109</v>
      </c>
      <c r="G1404" s="113">
        <v>0.3125</v>
      </c>
      <c r="H1404" s="107">
        <v>1217.8846185889292</v>
      </c>
      <c r="I1404" s="85">
        <f t="shared" si="23"/>
        <v>380.58894330904036</v>
      </c>
      <c r="J1404" s="86">
        <v>29.679600000000001</v>
      </c>
      <c r="K1404" s="85">
        <f t="shared" si="24"/>
        <v>12.823250424838621</v>
      </c>
      <c r="L1404" s="68" t="str">
        <f>VLOOKUP(O1404,[6]Consolidado!$B:$E,2,FALSE)</f>
        <v>Canoe Wesfield (Phase 1)</v>
      </c>
      <c r="M1404" s="69" t="str">
        <f>VLOOKUP(O1404,[6]Consolidado!$B:$E,3,FALSE)</f>
        <v>CH-202L/CH-702L Half Box Chair Left</v>
      </c>
      <c r="N1404" s="70" t="str">
        <f>VLOOKUP(O1404,[6]Consolidado!$B:$H,7,FALSE)</f>
        <v>Abril</v>
      </c>
      <c r="O1404" s="110">
        <v>150</v>
      </c>
    </row>
    <row r="1405" spans="1:15" s="71" customFormat="1" ht="16.5" customHeight="1" outlineLevel="1" x14ac:dyDescent="0.2">
      <c r="A1405" s="60" t="s">
        <v>652</v>
      </c>
      <c r="B1405" s="109">
        <v>42825</v>
      </c>
      <c r="C1405" s="110"/>
      <c r="D1405" s="63" t="str">
        <f>VLOOKUP(O1405,[6]Consolidado!$B:$E,4,FALSE)</f>
        <v>Finalizada</v>
      </c>
      <c r="E1405" s="111" t="s">
        <v>25</v>
      </c>
      <c r="F1405" s="112" t="s">
        <v>110</v>
      </c>
      <c r="G1405" s="113">
        <v>0.34375</v>
      </c>
      <c r="H1405" s="107">
        <v>1315.93</v>
      </c>
      <c r="I1405" s="85">
        <f t="shared" si="23"/>
        <v>452.35093750000004</v>
      </c>
      <c r="J1405" s="86">
        <v>29.679600000000001</v>
      </c>
      <c r="K1405" s="85">
        <f t="shared" si="24"/>
        <v>15.241139958085689</v>
      </c>
      <c r="L1405" s="68" t="str">
        <f>VLOOKUP(O1405,[6]Consolidado!$B:$E,2,FALSE)</f>
        <v>Canoe Wesfield (Phase 1)</v>
      </c>
      <c r="M1405" s="69" t="str">
        <f>VLOOKUP(O1405,[6]Consolidado!$B:$E,3,FALSE)</f>
        <v>CH-202L/CH-702L Half Box Chair Left</v>
      </c>
      <c r="N1405" s="70" t="str">
        <f>VLOOKUP(O1405,[6]Consolidado!$B:$H,7,FALSE)</f>
        <v>Abril</v>
      </c>
      <c r="O1405" s="110">
        <v>150</v>
      </c>
    </row>
    <row r="1406" spans="1:15" s="71" customFormat="1" ht="16.5" customHeight="1" outlineLevel="1" x14ac:dyDescent="0.2">
      <c r="A1406" s="60" t="s">
        <v>652</v>
      </c>
      <c r="B1406" s="109">
        <v>42825</v>
      </c>
      <c r="C1406" s="110"/>
      <c r="D1406" s="63" t="str">
        <f>VLOOKUP(O1406,[6]Consolidado!$B:$E,4,FALSE)</f>
        <v>Finalizada</v>
      </c>
      <c r="E1406" s="111" t="s">
        <v>25</v>
      </c>
      <c r="F1406" s="112" t="s">
        <v>119</v>
      </c>
      <c r="G1406" s="113">
        <v>0.34375</v>
      </c>
      <c r="H1406" s="107">
        <v>619.40000000000009</v>
      </c>
      <c r="I1406" s="85">
        <f t="shared" si="23"/>
        <v>212.91875000000005</v>
      </c>
      <c r="J1406" s="86">
        <v>29.679600000000001</v>
      </c>
      <c r="K1406" s="85">
        <f t="shared" si="24"/>
        <v>7.1739090149462941</v>
      </c>
      <c r="L1406" s="68" t="str">
        <f>VLOOKUP(O1406,[6]Consolidado!$B:$E,2,FALSE)</f>
        <v>Canoe Wesfield (Phase 1)</v>
      </c>
      <c r="M1406" s="69" t="str">
        <f>VLOOKUP(O1406,[6]Consolidado!$B:$E,3,FALSE)</f>
        <v>CH-202L/CH-702L Half Box Chair Left</v>
      </c>
      <c r="N1406" s="70" t="str">
        <f>VLOOKUP(O1406,[6]Consolidado!$B:$H,7,FALSE)</f>
        <v>Abril</v>
      </c>
      <c r="O1406" s="110">
        <v>150</v>
      </c>
    </row>
    <row r="1407" spans="1:15" s="71" customFormat="1" ht="16.5" customHeight="1" outlineLevel="1" x14ac:dyDescent="0.2">
      <c r="A1407" s="60" t="s">
        <v>652</v>
      </c>
      <c r="B1407" s="109">
        <v>42825</v>
      </c>
      <c r="C1407" s="110"/>
      <c r="D1407" s="63" t="str">
        <f>VLOOKUP(O1407,[6]Consolidado!$B:$E,4,FALSE)</f>
        <v>Finalizada</v>
      </c>
      <c r="E1407" s="111" t="s">
        <v>33</v>
      </c>
      <c r="F1407" s="112" t="s">
        <v>90</v>
      </c>
      <c r="G1407" s="113">
        <v>18</v>
      </c>
      <c r="H1407" s="107">
        <v>3.2476560456041415</v>
      </c>
      <c r="I1407" s="85">
        <f t="shared" si="23"/>
        <v>58.457808820874547</v>
      </c>
      <c r="J1407" s="86">
        <v>29.679600000000001</v>
      </c>
      <c r="K1407" s="85">
        <f t="shared" si="24"/>
        <v>1.9696292679441281</v>
      </c>
      <c r="L1407" s="68" t="str">
        <f>VLOOKUP(O1407,[6]Consolidado!$B:$E,2,FALSE)</f>
        <v>Canoe Wesfield (Phase 1)</v>
      </c>
      <c r="M1407" s="69" t="str">
        <f>VLOOKUP(O1407,[6]Consolidado!$B:$E,3,FALSE)</f>
        <v>CH-202L/CH-702L Half Box Chair Left</v>
      </c>
      <c r="N1407" s="70" t="str">
        <f>VLOOKUP(O1407,[6]Consolidado!$B:$H,7,FALSE)</f>
        <v>Abril</v>
      </c>
      <c r="O1407" s="110">
        <v>150</v>
      </c>
    </row>
    <row r="1408" spans="1:15" s="71" customFormat="1" ht="16.5" customHeight="1" outlineLevel="1" x14ac:dyDescent="0.2">
      <c r="A1408" s="60" t="s">
        <v>652</v>
      </c>
      <c r="B1408" s="109">
        <v>42825</v>
      </c>
      <c r="C1408" s="110"/>
      <c r="D1408" s="63" t="str">
        <f>VLOOKUP(O1408,[6]Consolidado!$B:$E,4,FALSE)</f>
        <v>En Proceso</v>
      </c>
      <c r="E1408" s="111" t="s">
        <v>25</v>
      </c>
      <c r="F1408" s="112" t="s">
        <v>133</v>
      </c>
      <c r="G1408" s="113">
        <v>-0.5</v>
      </c>
      <c r="H1408" s="107">
        <v>10.23468459090909</v>
      </c>
      <c r="I1408" s="85">
        <f t="shared" si="23"/>
        <v>-5.1173422954545451</v>
      </c>
      <c r="J1408" s="86">
        <v>29.679600000000001</v>
      </c>
      <c r="K1408" s="85">
        <f t="shared" si="24"/>
        <v>-0.17241951695624419</v>
      </c>
      <c r="L1408" s="68" t="str">
        <f>VLOOKUP(O1408,[6]Consolidado!$B:$E,2,FALSE)</f>
        <v>Acabado</v>
      </c>
      <c r="M1408" s="69" t="str">
        <f>VLOOKUP(O1408,[6]Consolidado!$B:$E,3,FALSE)</f>
        <v>Material de acabado pendiente de distribuir</v>
      </c>
      <c r="N1408" s="70">
        <f>VLOOKUP(O1408,[6]Consolidado!$B:$H,7,FALSE)</f>
        <v>0</v>
      </c>
      <c r="O1408" s="110" t="s">
        <v>290</v>
      </c>
    </row>
    <row r="1409" spans="1:15" s="71" customFormat="1" ht="16.5" customHeight="1" outlineLevel="1" x14ac:dyDescent="0.2">
      <c r="A1409" s="60" t="s">
        <v>652</v>
      </c>
      <c r="B1409" s="109">
        <v>42825</v>
      </c>
      <c r="C1409" s="110"/>
      <c r="D1409" s="63" t="str">
        <f>VLOOKUP(O1409,[6]Consolidado!$B:$E,4,FALSE)</f>
        <v>En Proceso</v>
      </c>
      <c r="E1409" s="111" t="s">
        <v>25</v>
      </c>
      <c r="F1409" s="112" t="s">
        <v>254</v>
      </c>
      <c r="G1409" s="113">
        <v>-0.25</v>
      </c>
      <c r="H1409" s="107">
        <v>371.44054799610137</v>
      </c>
      <c r="I1409" s="85">
        <f t="shared" si="23"/>
        <v>-92.860136999025343</v>
      </c>
      <c r="J1409" s="86">
        <v>29.679600000000001</v>
      </c>
      <c r="K1409" s="85">
        <f t="shared" si="24"/>
        <v>-3.1287529818132773</v>
      </c>
      <c r="L1409" s="68" t="str">
        <f>VLOOKUP(O1409,[6]Consolidado!$B:$E,2,FALSE)</f>
        <v>Acabado</v>
      </c>
      <c r="M1409" s="69" t="str">
        <f>VLOOKUP(O1409,[6]Consolidado!$B:$E,3,FALSE)</f>
        <v>Material de acabado pendiente de distribuir</v>
      </c>
      <c r="N1409" s="70">
        <f>VLOOKUP(O1409,[6]Consolidado!$B:$H,7,FALSE)</f>
        <v>0</v>
      </c>
      <c r="O1409" s="110" t="s">
        <v>290</v>
      </c>
    </row>
    <row r="1410" spans="1:15" s="71" customFormat="1" ht="16.5" customHeight="1" outlineLevel="1" x14ac:dyDescent="0.2">
      <c r="A1410" s="60" t="s">
        <v>652</v>
      </c>
      <c r="B1410" s="109">
        <v>42825</v>
      </c>
      <c r="C1410" s="110"/>
      <c r="D1410" s="63" t="str">
        <f>VLOOKUP(O1410,[6]Consolidado!$B:$E,4,FALSE)</f>
        <v>En Proceso</v>
      </c>
      <c r="E1410" s="111" t="s">
        <v>25</v>
      </c>
      <c r="F1410" s="112" t="s">
        <v>99</v>
      </c>
      <c r="G1410" s="113">
        <v>-0.25</v>
      </c>
      <c r="H1410" s="107">
        <v>340.59370967741938</v>
      </c>
      <c r="I1410" s="85">
        <f t="shared" si="23"/>
        <v>-85.148427419354846</v>
      </c>
      <c r="J1410" s="86">
        <v>29.679600000000001</v>
      </c>
      <c r="K1410" s="85">
        <f t="shared" si="24"/>
        <v>-2.8689209901533324</v>
      </c>
      <c r="L1410" s="68" t="str">
        <f>VLOOKUP(O1410,[6]Consolidado!$B:$E,2,FALSE)</f>
        <v>Acabado</v>
      </c>
      <c r="M1410" s="69" t="str">
        <f>VLOOKUP(O1410,[6]Consolidado!$B:$E,3,FALSE)</f>
        <v>Material de acabado pendiente de distribuir</v>
      </c>
      <c r="N1410" s="70">
        <f>VLOOKUP(O1410,[6]Consolidado!$B:$H,7,FALSE)</f>
        <v>0</v>
      </c>
      <c r="O1410" s="110" t="s">
        <v>290</v>
      </c>
    </row>
    <row r="1411" spans="1:15" s="71" customFormat="1" ht="16.5" customHeight="1" outlineLevel="1" x14ac:dyDescent="0.2">
      <c r="A1411" s="60" t="s">
        <v>652</v>
      </c>
      <c r="B1411" s="109">
        <v>42825</v>
      </c>
      <c r="C1411" s="110"/>
      <c r="D1411" s="63" t="str">
        <f>VLOOKUP(O1411,[6]Consolidado!$B:$E,4,FALSE)</f>
        <v>En Proceso</v>
      </c>
      <c r="E1411" s="111" t="s">
        <v>25</v>
      </c>
      <c r="F1411" s="112" t="s">
        <v>108</v>
      </c>
      <c r="G1411" s="113">
        <v>-0.375</v>
      </c>
      <c r="H1411" s="107">
        <v>915.61936511369458</v>
      </c>
      <c r="I1411" s="85">
        <f t="shared" si="23"/>
        <v>-343.35726191763547</v>
      </c>
      <c r="J1411" s="86">
        <v>29.679600000000001</v>
      </c>
      <c r="K1411" s="85">
        <f t="shared" si="24"/>
        <v>-11.568796813893565</v>
      </c>
      <c r="L1411" s="68" t="str">
        <f>VLOOKUP(O1411,[6]Consolidado!$B:$E,2,FALSE)</f>
        <v>Acabado</v>
      </c>
      <c r="M1411" s="69" t="str">
        <f>VLOOKUP(O1411,[6]Consolidado!$B:$E,3,FALSE)</f>
        <v>Material de acabado pendiente de distribuir</v>
      </c>
      <c r="N1411" s="70">
        <f>VLOOKUP(O1411,[6]Consolidado!$B:$H,7,FALSE)</f>
        <v>0</v>
      </c>
      <c r="O1411" s="110" t="s">
        <v>290</v>
      </c>
    </row>
    <row r="1412" spans="1:15" s="71" customFormat="1" ht="16.5" customHeight="1" outlineLevel="1" x14ac:dyDescent="0.2">
      <c r="A1412" s="60" t="s">
        <v>652</v>
      </c>
      <c r="B1412" s="109">
        <v>42825</v>
      </c>
      <c r="C1412" s="110"/>
      <c r="D1412" s="63" t="str">
        <f>VLOOKUP(O1412,[6]Consolidado!$B:$E,4,FALSE)</f>
        <v>En Proceso</v>
      </c>
      <c r="E1412" s="111" t="s">
        <v>25</v>
      </c>
      <c r="F1412" s="112" t="s">
        <v>109</v>
      </c>
      <c r="G1412" s="113">
        <v>-0.25</v>
      </c>
      <c r="H1412" s="107">
        <v>1217.8846185889292</v>
      </c>
      <c r="I1412" s="85">
        <f t="shared" si="23"/>
        <v>-304.47115464723231</v>
      </c>
      <c r="J1412" s="86">
        <v>29.679600000000001</v>
      </c>
      <c r="K1412" s="85">
        <f t="shared" si="24"/>
        <v>-10.258600339870897</v>
      </c>
      <c r="L1412" s="68" t="str">
        <f>VLOOKUP(O1412,[6]Consolidado!$B:$E,2,FALSE)</f>
        <v>Acabado</v>
      </c>
      <c r="M1412" s="69" t="str">
        <f>VLOOKUP(O1412,[6]Consolidado!$B:$E,3,FALSE)</f>
        <v>Material de acabado pendiente de distribuir</v>
      </c>
      <c r="N1412" s="70">
        <f>VLOOKUP(O1412,[6]Consolidado!$B:$H,7,FALSE)</f>
        <v>0</v>
      </c>
      <c r="O1412" s="110" t="s">
        <v>290</v>
      </c>
    </row>
    <row r="1413" spans="1:15" s="71" customFormat="1" ht="16.5" customHeight="1" outlineLevel="1" x14ac:dyDescent="0.2">
      <c r="A1413" s="60" t="s">
        <v>652</v>
      </c>
      <c r="B1413" s="109">
        <v>42825</v>
      </c>
      <c r="C1413" s="110"/>
      <c r="D1413" s="63" t="str">
        <f>VLOOKUP(O1413,[6]Consolidado!$B:$E,4,FALSE)</f>
        <v>En Proceso</v>
      </c>
      <c r="E1413" s="111" t="s">
        <v>25</v>
      </c>
      <c r="F1413" s="112" t="s">
        <v>110</v>
      </c>
      <c r="G1413" s="113">
        <v>-0.3125</v>
      </c>
      <c r="H1413" s="107">
        <v>1315.93</v>
      </c>
      <c r="I1413" s="85">
        <f t="shared" si="23"/>
        <v>-411.22812500000003</v>
      </c>
      <c r="J1413" s="86">
        <v>29.679600000000001</v>
      </c>
      <c r="K1413" s="85">
        <f t="shared" si="24"/>
        <v>-13.8555817800779</v>
      </c>
      <c r="L1413" s="68" t="str">
        <f>VLOOKUP(O1413,[6]Consolidado!$B:$E,2,FALSE)</f>
        <v>Acabado</v>
      </c>
      <c r="M1413" s="69" t="str">
        <f>VLOOKUP(O1413,[6]Consolidado!$B:$E,3,FALSE)</f>
        <v>Material de acabado pendiente de distribuir</v>
      </c>
      <c r="N1413" s="70">
        <f>VLOOKUP(O1413,[6]Consolidado!$B:$H,7,FALSE)</f>
        <v>0</v>
      </c>
      <c r="O1413" s="110" t="s">
        <v>290</v>
      </c>
    </row>
    <row r="1414" spans="1:15" s="71" customFormat="1" ht="16.5" customHeight="1" outlineLevel="1" x14ac:dyDescent="0.2">
      <c r="A1414" s="60" t="s">
        <v>652</v>
      </c>
      <c r="B1414" s="109">
        <v>42825</v>
      </c>
      <c r="C1414" s="110"/>
      <c r="D1414" s="63" t="str">
        <f>VLOOKUP(O1414,[6]Consolidado!$B:$E,4,FALSE)</f>
        <v>En Proceso</v>
      </c>
      <c r="E1414" s="111" t="s">
        <v>25</v>
      </c>
      <c r="F1414" s="112" t="s">
        <v>119</v>
      </c>
      <c r="G1414" s="113">
        <v>-0.3125</v>
      </c>
      <c r="H1414" s="107">
        <v>619.40000000000009</v>
      </c>
      <c r="I1414" s="85">
        <f t="shared" si="23"/>
        <v>-193.56250000000003</v>
      </c>
      <c r="J1414" s="86">
        <v>29.679600000000001</v>
      </c>
      <c r="K1414" s="85">
        <f t="shared" si="24"/>
        <v>-6.5217354681329942</v>
      </c>
      <c r="L1414" s="68" t="str">
        <f>VLOOKUP(O1414,[6]Consolidado!$B:$E,2,FALSE)</f>
        <v>Acabado</v>
      </c>
      <c r="M1414" s="69" t="str">
        <f>VLOOKUP(O1414,[6]Consolidado!$B:$E,3,FALSE)</f>
        <v>Material de acabado pendiente de distribuir</v>
      </c>
      <c r="N1414" s="70">
        <f>VLOOKUP(O1414,[6]Consolidado!$B:$H,7,FALSE)</f>
        <v>0</v>
      </c>
      <c r="O1414" s="110" t="s">
        <v>290</v>
      </c>
    </row>
    <row r="1415" spans="1:15" s="71" customFormat="1" ht="16.5" customHeight="1" outlineLevel="1" x14ac:dyDescent="0.2">
      <c r="A1415" s="60" t="s">
        <v>652</v>
      </c>
      <c r="B1415" s="109">
        <v>42825</v>
      </c>
      <c r="C1415" s="110"/>
      <c r="D1415" s="63" t="str">
        <f>VLOOKUP(O1415,[6]Consolidado!$B:$E,4,FALSE)</f>
        <v>En Proceso</v>
      </c>
      <c r="E1415" s="111" t="s">
        <v>33</v>
      </c>
      <c r="F1415" s="112" t="s">
        <v>90</v>
      </c>
      <c r="G1415" s="113">
        <v>-20.7</v>
      </c>
      <c r="H1415" s="107">
        <v>3.2476560456041415</v>
      </c>
      <c r="I1415" s="85">
        <f t="shared" si="23"/>
        <v>-67.22648014400572</v>
      </c>
      <c r="J1415" s="86">
        <v>29.679600000000001</v>
      </c>
      <c r="K1415" s="85">
        <f t="shared" si="24"/>
        <v>-2.2650736581357469</v>
      </c>
      <c r="L1415" s="68" t="str">
        <f>VLOOKUP(O1415,[6]Consolidado!$B:$E,2,FALSE)</f>
        <v>Empaque</v>
      </c>
      <c r="M1415" s="69" t="str">
        <f>VLOOKUP(O1415,[6]Consolidado!$B:$E,3,FALSE)</f>
        <v>Material de empaque pendiente de distribuir</v>
      </c>
      <c r="N1415" s="70">
        <f>VLOOKUP(O1415,[6]Consolidado!$B:$H,7,FALSE)</f>
        <v>0</v>
      </c>
      <c r="O1415" s="110" t="s">
        <v>89</v>
      </c>
    </row>
    <row r="1416" spans="1:15" s="71" customFormat="1" ht="16.5" customHeight="1" outlineLevel="1" x14ac:dyDescent="0.2">
      <c r="A1416" s="60" t="s">
        <v>652</v>
      </c>
      <c r="B1416" s="109">
        <v>42825</v>
      </c>
      <c r="C1416" s="110"/>
      <c r="D1416" s="63" t="str">
        <f>VLOOKUP(O1416,[6]Consolidado!$B:$E,4,FALSE)</f>
        <v>Finalizada</v>
      </c>
      <c r="E1416" s="111" t="s">
        <v>25</v>
      </c>
      <c r="F1416" s="112" t="s">
        <v>133</v>
      </c>
      <c r="G1416" s="113">
        <v>0.5</v>
      </c>
      <c r="H1416" s="107">
        <v>10.23468459090909</v>
      </c>
      <c r="I1416" s="85">
        <f t="shared" si="23"/>
        <v>5.1173422954545451</v>
      </c>
      <c r="J1416" s="86">
        <v>29.679600000000001</v>
      </c>
      <c r="K1416" s="85">
        <f t="shared" si="24"/>
        <v>0.17241951695624419</v>
      </c>
      <c r="L1416" s="68" t="str">
        <f>VLOOKUP(O1416,[6]Consolidado!$B:$E,2,FALSE)</f>
        <v>Canoe Wesfield (Phase 1)</v>
      </c>
      <c r="M1416" s="69" t="str">
        <f>VLOOKUP(O1416,[6]Consolidado!$B:$E,3,FALSE)</f>
        <v>CH-202R/CH-702R Half Box Chair Right</v>
      </c>
      <c r="N1416" s="70" t="str">
        <f>VLOOKUP(O1416,[6]Consolidado!$B:$H,7,FALSE)</f>
        <v>Abril</v>
      </c>
      <c r="O1416" s="110">
        <v>151</v>
      </c>
    </row>
    <row r="1417" spans="1:15" s="71" customFormat="1" ht="16.5" customHeight="1" outlineLevel="1" x14ac:dyDescent="0.2">
      <c r="A1417" s="60" t="s">
        <v>652</v>
      </c>
      <c r="B1417" s="109">
        <v>42825</v>
      </c>
      <c r="C1417" s="110"/>
      <c r="D1417" s="63" t="str">
        <f>VLOOKUP(O1417,[6]Consolidado!$B:$E,4,FALSE)</f>
        <v>Finalizada</v>
      </c>
      <c r="E1417" s="111" t="s">
        <v>25</v>
      </c>
      <c r="F1417" s="112" t="s">
        <v>254</v>
      </c>
      <c r="G1417" s="113">
        <v>0.25</v>
      </c>
      <c r="H1417" s="107">
        <v>371.44054799610137</v>
      </c>
      <c r="I1417" s="85">
        <f t="shared" si="23"/>
        <v>92.860136999025343</v>
      </c>
      <c r="J1417" s="86">
        <v>29.679600000000001</v>
      </c>
      <c r="K1417" s="85">
        <f t="shared" si="24"/>
        <v>3.1287529818132773</v>
      </c>
      <c r="L1417" s="68" t="str">
        <f>VLOOKUP(O1417,[6]Consolidado!$B:$E,2,FALSE)</f>
        <v>Canoe Wesfield (Phase 1)</v>
      </c>
      <c r="M1417" s="69" t="str">
        <f>VLOOKUP(O1417,[6]Consolidado!$B:$E,3,FALSE)</f>
        <v>CH-202R/CH-702R Half Box Chair Right</v>
      </c>
      <c r="N1417" s="70" t="str">
        <f>VLOOKUP(O1417,[6]Consolidado!$B:$H,7,FALSE)</f>
        <v>Abril</v>
      </c>
      <c r="O1417" s="110">
        <v>151</v>
      </c>
    </row>
    <row r="1418" spans="1:15" s="71" customFormat="1" ht="16.5" customHeight="1" outlineLevel="1" x14ac:dyDescent="0.2">
      <c r="A1418" s="60" t="s">
        <v>652</v>
      </c>
      <c r="B1418" s="109">
        <v>42825</v>
      </c>
      <c r="C1418" s="110"/>
      <c r="D1418" s="63" t="str">
        <f>VLOOKUP(O1418,[6]Consolidado!$B:$E,4,FALSE)</f>
        <v>Finalizada</v>
      </c>
      <c r="E1418" s="111" t="s">
        <v>25</v>
      </c>
      <c r="F1418" s="112" t="s">
        <v>99</v>
      </c>
      <c r="G1418" s="113">
        <v>0.25</v>
      </c>
      <c r="H1418" s="107">
        <v>340.59370967741938</v>
      </c>
      <c r="I1418" s="85">
        <f t="shared" si="23"/>
        <v>85.148427419354846</v>
      </c>
      <c r="J1418" s="86">
        <v>29.679600000000001</v>
      </c>
      <c r="K1418" s="85">
        <f t="shared" si="24"/>
        <v>2.8689209901533324</v>
      </c>
      <c r="L1418" s="68" t="str">
        <f>VLOOKUP(O1418,[6]Consolidado!$B:$E,2,FALSE)</f>
        <v>Canoe Wesfield (Phase 1)</v>
      </c>
      <c r="M1418" s="69" t="str">
        <f>VLOOKUP(O1418,[6]Consolidado!$B:$E,3,FALSE)</f>
        <v>CH-202R/CH-702R Half Box Chair Right</v>
      </c>
      <c r="N1418" s="70" t="str">
        <f>VLOOKUP(O1418,[6]Consolidado!$B:$H,7,FALSE)</f>
        <v>Abril</v>
      </c>
      <c r="O1418" s="110">
        <v>151</v>
      </c>
    </row>
    <row r="1419" spans="1:15" s="71" customFormat="1" ht="16.5" customHeight="1" outlineLevel="1" x14ac:dyDescent="0.2">
      <c r="A1419" s="60" t="s">
        <v>652</v>
      </c>
      <c r="B1419" s="109">
        <v>42825</v>
      </c>
      <c r="C1419" s="110"/>
      <c r="D1419" s="63" t="str">
        <f>VLOOKUP(O1419,[6]Consolidado!$B:$E,4,FALSE)</f>
        <v>Finalizada</v>
      </c>
      <c r="E1419" s="111" t="s">
        <v>25</v>
      </c>
      <c r="F1419" s="112" t="s">
        <v>108</v>
      </c>
      <c r="G1419" s="113">
        <v>0.375</v>
      </c>
      <c r="H1419" s="107">
        <v>915.61936511369458</v>
      </c>
      <c r="I1419" s="85">
        <f t="shared" si="23"/>
        <v>343.35726191763547</v>
      </c>
      <c r="J1419" s="86">
        <v>29.679600000000001</v>
      </c>
      <c r="K1419" s="85">
        <f t="shared" si="24"/>
        <v>11.568796813893565</v>
      </c>
      <c r="L1419" s="68" t="str">
        <f>VLOOKUP(O1419,[6]Consolidado!$B:$E,2,FALSE)</f>
        <v>Canoe Wesfield (Phase 1)</v>
      </c>
      <c r="M1419" s="69" t="str">
        <f>VLOOKUP(O1419,[6]Consolidado!$B:$E,3,FALSE)</f>
        <v>CH-202R/CH-702R Half Box Chair Right</v>
      </c>
      <c r="N1419" s="70" t="str">
        <f>VLOOKUP(O1419,[6]Consolidado!$B:$H,7,FALSE)</f>
        <v>Abril</v>
      </c>
      <c r="O1419" s="110">
        <v>151</v>
      </c>
    </row>
    <row r="1420" spans="1:15" s="71" customFormat="1" ht="16.5" customHeight="1" outlineLevel="1" x14ac:dyDescent="0.2">
      <c r="A1420" s="60" t="s">
        <v>652</v>
      </c>
      <c r="B1420" s="109">
        <v>42825</v>
      </c>
      <c r="C1420" s="110"/>
      <c r="D1420" s="63" t="str">
        <f>VLOOKUP(O1420,[6]Consolidado!$B:$E,4,FALSE)</f>
        <v>Finalizada</v>
      </c>
      <c r="E1420" s="111" t="s">
        <v>25</v>
      </c>
      <c r="F1420" s="112" t="s">
        <v>109</v>
      </c>
      <c r="G1420" s="113">
        <v>0.25</v>
      </c>
      <c r="H1420" s="107">
        <v>1217.8846185889292</v>
      </c>
      <c r="I1420" s="85">
        <f t="shared" si="23"/>
        <v>304.47115464723231</v>
      </c>
      <c r="J1420" s="86">
        <v>29.679600000000001</v>
      </c>
      <c r="K1420" s="85">
        <f t="shared" si="24"/>
        <v>10.258600339870897</v>
      </c>
      <c r="L1420" s="68" t="str">
        <f>VLOOKUP(O1420,[6]Consolidado!$B:$E,2,FALSE)</f>
        <v>Canoe Wesfield (Phase 1)</v>
      </c>
      <c r="M1420" s="69" t="str">
        <f>VLOOKUP(O1420,[6]Consolidado!$B:$E,3,FALSE)</f>
        <v>CH-202R/CH-702R Half Box Chair Right</v>
      </c>
      <c r="N1420" s="70" t="str">
        <f>VLOOKUP(O1420,[6]Consolidado!$B:$H,7,FALSE)</f>
        <v>Abril</v>
      </c>
      <c r="O1420" s="110">
        <v>151</v>
      </c>
    </row>
    <row r="1421" spans="1:15" s="71" customFormat="1" ht="16.5" customHeight="1" outlineLevel="1" x14ac:dyDescent="0.2">
      <c r="A1421" s="60" t="s">
        <v>652</v>
      </c>
      <c r="B1421" s="109">
        <v>42825</v>
      </c>
      <c r="C1421" s="110"/>
      <c r="D1421" s="63" t="str">
        <f>VLOOKUP(O1421,[6]Consolidado!$B:$E,4,FALSE)</f>
        <v>Finalizada</v>
      </c>
      <c r="E1421" s="111" t="s">
        <v>25</v>
      </c>
      <c r="F1421" s="112" t="s">
        <v>110</v>
      </c>
      <c r="G1421" s="113">
        <v>0.3125</v>
      </c>
      <c r="H1421" s="107">
        <v>1315.93</v>
      </c>
      <c r="I1421" s="85">
        <f t="shared" si="23"/>
        <v>411.22812500000003</v>
      </c>
      <c r="J1421" s="86">
        <v>29.679600000000001</v>
      </c>
      <c r="K1421" s="85">
        <f t="shared" si="24"/>
        <v>13.8555817800779</v>
      </c>
      <c r="L1421" s="68" t="str">
        <f>VLOOKUP(O1421,[6]Consolidado!$B:$E,2,FALSE)</f>
        <v>Canoe Wesfield (Phase 1)</v>
      </c>
      <c r="M1421" s="69" t="str">
        <f>VLOOKUP(O1421,[6]Consolidado!$B:$E,3,FALSE)</f>
        <v>CH-202R/CH-702R Half Box Chair Right</v>
      </c>
      <c r="N1421" s="70" t="str">
        <f>VLOOKUP(O1421,[6]Consolidado!$B:$H,7,FALSE)</f>
        <v>Abril</v>
      </c>
      <c r="O1421" s="110">
        <v>151</v>
      </c>
    </row>
    <row r="1422" spans="1:15" s="71" customFormat="1" ht="16.5" customHeight="1" outlineLevel="1" x14ac:dyDescent="0.2">
      <c r="A1422" s="60" t="s">
        <v>652</v>
      </c>
      <c r="B1422" s="109">
        <v>42825</v>
      </c>
      <c r="C1422" s="110"/>
      <c r="D1422" s="63" t="str">
        <f>VLOOKUP(O1422,[6]Consolidado!$B:$E,4,FALSE)</f>
        <v>Finalizada</v>
      </c>
      <c r="E1422" s="111" t="s">
        <v>25</v>
      </c>
      <c r="F1422" s="112" t="s">
        <v>119</v>
      </c>
      <c r="G1422" s="113">
        <v>0.3125</v>
      </c>
      <c r="H1422" s="107">
        <v>619.40000000000009</v>
      </c>
      <c r="I1422" s="85">
        <f t="shared" si="23"/>
        <v>193.56250000000003</v>
      </c>
      <c r="J1422" s="86">
        <v>29.679600000000001</v>
      </c>
      <c r="K1422" s="85">
        <f t="shared" si="24"/>
        <v>6.5217354681329942</v>
      </c>
      <c r="L1422" s="68" t="str">
        <f>VLOOKUP(O1422,[6]Consolidado!$B:$E,2,FALSE)</f>
        <v>Canoe Wesfield (Phase 1)</v>
      </c>
      <c r="M1422" s="69" t="str">
        <f>VLOOKUP(O1422,[6]Consolidado!$B:$E,3,FALSE)</f>
        <v>CH-202R/CH-702R Half Box Chair Right</v>
      </c>
      <c r="N1422" s="70" t="str">
        <f>VLOOKUP(O1422,[6]Consolidado!$B:$H,7,FALSE)</f>
        <v>Abril</v>
      </c>
      <c r="O1422" s="110">
        <v>151</v>
      </c>
    </row>
    <row r="1423" spans="1:15" s="71" customFormat="1" ht="16.5" customHeight="1" outlineLevel="1" x14ac:dyDescent="0.2">
      <c r="A1423" s="60" t="s">
        <v>652</v>
      </c>
      <c r="B1423" s="109">
        <v>42825</v>
      </c>
      <c r="C1423" s="110"/>
      <c r="D1423" s="63" t="str">
        <f>VLOOKUP(O1423,[6]Consolidado!$B:$E,4,FALSE)</f>
        <v>Finalizada</v>
      </c>
      <c r="E1423" s="111" t="s">
        <v>33</v>
      </c>
      <c r="F1423" s="112" t="s">
        <v>90</v>
      </c>
      <c r="G1423" s="113">
        <v>20.7</v>
      </c>
      <c r="H1423" s="107">
        <v>3.2476560456041415</v>
      </c>
      <c r="I1423" s="85">
        <f t="shared" si="23"/>
        <v>67.22648014400572</v>
      </c>
      <c r="J1423" s="86">
        <v>29.679600000000001</v>
      </c>
      <c r="K1423" s="85">
        <f t="shared" si="24"/>
        <v>2.2650736581357469</v>
      </c>
      <c r="L1423" s="68" t="str">
        <f>VLOOKUP(O1423,[6]Consolidado!$B:$E,2,FALSE)</f>
        <v>Canoe Wesfield (Phase 1)</v>
      </c>
      <c r="M1423" s="69" t="str">
        <f>VLOOKUP(O1423,[6]Consolidado!$B:$E,3,FALSE)</f>
        <v>CH-202R/CH-702R Half Box Chair Right</v>
      </c>
      <c r="N1423" s="70" t="str">
        <f>VLOOKUP(O1423,[6]Consolidado!$B:$H,7,FALSE)</f>
        <v>Abril</v>
      </c>
      <c r="O1423" s="110">
        <v>151</v>
      </c>
    </row>
    <row r="1424" spans="1:15" s="71" customFormat="1" ht="16.5" customHeight="1" outlineLevel="1" x14ac:dyDescent="0.2">
      <c r="A1424" s="60" t="s">
        <v>652</v>
      </c>
      <c r="B1424" s="109">
        <v>42825</v>
      </c>
      <c r="C1424" s="110"/>
      <c r="D1424" s="63" t="str">
        <f>VLOOKUP(O1424,[6]Consolidado!$B:$E,4,FALSE)</f>
        <v>En Proceso</v>
      </c>
      <c r="E1424" s="111" t="s">
        <v>25</v>
      </c>
      <c r="F1424" s="112" t="s">
        <v>133</v>
      </c>
      <c r="G1424" s="113">
        <v>-0.25</v>
      </c>
      <c r="H1424" s="107">
        <v>10.23468459090909</v>
      </c>
      <c r="I1424" s="85">
        <f t="shared" si="23"/>
        <v>-2.5586711477272726</v>
      </c>
      <c r="J1424" s="86">
        <v>29.679600000000001</v>
      </c>
      <c r="K1424" s="85">
        <f t="shared" si="24"/>
        <v>-8.6209758478122095E-2</v>
      </c>
      <c r="L1424" s="68" t="str">
        <f>VLOOKUP(O1424,[6]Consolidado!$B:$E,2,FALSE)</f>
        <v>Acabado</v>
      </c>
      <c r="M1424" s="69" t="str">
        <f>VLOOKUP(O1424,[6]Consolidado!$B:$E,3,FALSE)</f>
        <v>Material de acabado pendiente de distribuir</v>
      </c>
      <c r="N1424" s="70">
        <f>VLOOKUP(O1424,[6]Consolidado!$B:$H,7,FALSE)</f>
        <v>0</v>
      </c>
      <c r="O1424" s="110" t="s">
        <v>290</v>
      </c>
    </row>
    <row r="1425" spans="1:15" s="71" customFormat="1" ht="16.5" customHeight="1" outlineLevel="1" x14ac:dyDescent="0.2">
      <c r="A1425" s="60" t="s">
        <v>652</v>
      </c>
      <c r="B1425" s="109">
        <v>42825</v>
      </c>
      <c r="C1425" s="110"/>
      <c r="D1425" s="63" t="str">
        <f>VLOOKUP(O1425,[6]Consolidado!$B:$E,4,FALSE)</f>
        <v>En Proceso</v>
      </c>
      <c r="E1425" s="111" t="s">
        <v>25</v>
      </c>
      <c r="F1425" s="112" t="s">
        <v>254</v>
      </c>
      <c r="G1425" s="113">
        <v>-3.125E-2</v>
      </c>
      <c r="H1425" s="107">
        <v>371.44054799610137</v>
      </c>
      <c r="I1425" s="85">
        <f t="shared" si="23"/>
        <v>-11.607517124878168</v>
      </c>
      <c r="J1425" s="86">
        <v>29.679600000000001</v>
      </c>
      <c r="K1425" s="85">
        <f t="shared" si="24"/>
        <v>-0.39109412272665967</v>
      </c>
      <c r="L1425" s="68" t="str">
        <f>VLOOKUP(O1425,[6]Consolidado!$B:$E,2,FALSE)</f>
        <v>Acabado</v>
      </c>
      <c r="M1425" s="69" t="str">
        <f>VLOOKUP(O1425,[6]Consolidado!$B:$E,3,FALSE)</f>
        <v>Material de acabado pendiente de distribuir</v>
      </c>
      <c r="N1425" s="70">
        <f>VLOOKUP(O1425,[6]Consolidado!$B:$H,7,FALSE)</f>
        <v>0</v>
      </c>
      <c r="O1425" s="110" t="s">
        <v>290</v>
      </c>
    </row>
    <row r="1426" spans="1:15" s="71" customFormat="1" ht="16.5" customHeight="1" outlineLevel="1" x14ac:dyDescent="0.2">
      <c r="A1426" s="60" t="s">
        <v>652</v>
      </c>
      <c r="B1426" s="109">
        <v>42825</v>
      </c>
      <c r="C1426" s="110"/>
      <c r="D1426" s="63" t="str">
        <f>VLOOKUP(O1426,[6]Consolidado!$B:$E,4,FALSE)</f>
        <v>En Proceso</v>
      </c>
      <c r="E1426" s="111" t="s">
        <v>25</v>
      </c>
      <c r="F1426" s="112" t="s">
        <v>99</v>
      </c>
      <c r="G1426" s="113">
        <v>-0.125</v>
      </c>
      <c r="H1426" s="107">
        <v>340.59370967741938</v>
      </c>
      <c r="I1426" s="85">
        <f t="shared" si="23"/>
        <v>-42.574213709677423</v>
      </c>
      <c r="J1426" s="86">
        <v>29.679600000000001</v>
      </c>
      <c r="K1426" s="85">
        <f t="shared" si="24"/>
        <v>-1.4344604950766662</v>
      </c>
      <c r="L1426" s="68" t="str">
        <f>VLOOKUP(O1426,[6]Consolidado!$B:$E,2,FALSE)</f>
        <v>Acabado</v>
      </c>
      <c r="M1426" s="69" t="str">
        <f>VLOOKUP(O1426,[6]Consolidado!$B:$E,3,FALSE)</f>
        <v>Material de acabado pendiente de distribuir</v>
      </c>
      <c r="N1426" s="70">
        <f>VLOOKUP(O1426,[6]Consolidado!$B:$H,7,FALSE)</f>
        <v>0</v>
      </c>
      <c r="O1426" s="110" t="s">
        <v>290</v>
      </c>
    </row>
    <row r="1427" spans="1:15" s="71" customFormat="1" ht="16.5" customHeight="1" outlineLevel="1" x14ac:dyDescent="0.2">
      <c r="A1427" s="60" t="s">
        <v>652</v>
      </c>
      <c r="B1427" s="109">
        <v>42825</v>
      </c>
      <c r="C1427" s="110"/>
      <c r="D1427" s="63" t="str">
        <f>VLOOKUP(O1427,[6]Consolidado!$B:$E,4,FALSE)</f>
        <v>En Proceso</v>
      </c>
      <c r="E1427" s="111" t="s">
        <v>25</v>
      </c>
      <c r="F1427" s="112" t="s">
        <v>108</v>
      </c>
      <c r="G1427" s="113">
        <v>-0.3125</v>
      </c>
      <c r="H1427" s="107">
        <v>915.61936511369458</v>
      </c>
      <c r="I1427" s="85">
        <f t="shared" si="23"/>
        <v>-286.13105159802956</v>
      </c>
      <c r="J1427" s="86">
        <v>29.679600000000001</v>
      </c>
      <c r="K1427" s="85">
        <f t="shared" si="24"/>
        <v>-9.6406640115779716</v>
      </c>
      <c r="L1427" s="68" t="str">
        <f>VLOOKUP(O1427,[6]Consolidado!$B:$E,2,FALSE)</f>
        <v>Acabado</v>
      </c>
      <c r="M1427" s="69" t="str">
        <f>VLOOKUP(O1427,[6]Consolidado!$B:$E,3,FALSE)</f>
        <v>Material de acabado pendiente de distribuir</v>
      </c>
      <c r="N1427" s="70">
        <f>VLOOKUP(O1427,[6]Consolidado!$B:$H,7,FALSE)</f>
        <v>0</v>
      </c>
      <c r="O1427" s="110" t="s">
        <v>290</v>
      </c>
    </row>
    <row r="1428" spans="1:15" s="71" customFormat="1" ht="16.5" customHeight="1" outlineLevel="1" x14ac:dyDescent="0.2">
      <c r="A1428" s="60" t="s">
        <v>652</v>
      </c>
      <c r="B1428" s="109">
        <v>42825</v>
      </c>
      <c r="C1428" s="110"/>
      <c r="D1428" s="63" t="str">
        <f>VLOOKUP(O1428,[6]Consolidado!$B:$E,4,FALSE)</f>
        <v>En Proceso</v>
      </c>
      <c r="E1428" s="111" t="s">
        <v>25</v>
      </c>
      <c r="F1428" s="112" t="s">
        <v>109</v>
      </c>
      <c r="G1428" s="113">
        <v>-0.40625</v>
      </c>
      <c r="H1428" s="107">
        <v>1217.8846185889292</v>
      </c>
      <c r="I1428" s="85">
        <f t="shared" si="23"/>
        <v>-494.76562630175249</v>
      </c>
      <c r="J1428" s="86">
        <v>29.679600000000001</v>
      </c>
      <c r="K1428" s="85">
        <f t="shared" si="24"/>
        <v>-16.670225552290209</v>
      </c>
      <c r="L1428" s="68" t="str">
        <f>VLOOKUP(O1428,[6]Consolidado!$B:$E,2,FALSE)</f>
        <v>Acabado</v>
      </c>
      <c r="M1428" s="69" t="str">
        <f>VLOOKUP(O1428,[6]Consolidado!$B:$E,3,FALSE)</f>
        <v>Material de acabado pendiente de distribuir</v>
      </c>
      <c r="N1428" s="70">
        <f>VLOOKUP(O1428,[6]Consolidado!$B:$H,7,FALSE)</f>
        <v>0</v>
      </c>
      <c r="O1428" s="110" t="s">
        <v>290</v>
      </c>
    </row>
    <row r="1429" spans="1:15" s="71" customFormat="1" ht="16.5" customHeight="1" outlineLevel="1" x14ac:dyDescent="0.2">
      <c r="A1429" s="60" t="s">
        <v>652</v>
      </c>
      <c r="B1429" s="109">
        <v>42825</v>
      </c>
      <c r="C1429" s="110"/>
      <c r="D1429" s="63" t="str">
        <f>VLOOKUP(O1429,[6]Consolidado!$B:$E,4,FALSE)</f>
        <v>En Proceso</v>
      </c>
      <c r="E1429" s="111" t="s">
        <v>25</v>
      </c>
      <c r="F1429" s="112" t="s">
        <v>110</v>
      </c>
      <c r="G1429" s="113">
        <v>-0.4375</v>
      </c>
      <c r="H1429" s="107">
        <v>1315.93</v>
      </c>
      <c r="I1429" s="85">
        <f t="shared" si="23"/>
        <v>-575.71937500000001</v>
      </c>
      <c r="J1429" s="86">
        <v>29.679600000000001</v>
      </c>
      <c r="K1429" s="85">
        <f t="shared" si="24"/>
        <v>-19.39781449210906</v>
      </c>
      <c r="L1429" s="68" t="str">
        <f>VLOOKUP(O1429,[6]Consolidado!$B:$E,2,FALSE)</f>
        <v>Acabado</v>
      </c>
      <c r="M1429" s="69" t="str">
        <f>VLOOKUP(O1429,[6]Consolidado!$B:$E,3,FALSE)</f>
        <v>Material de acabado pendiente de distribuir</v>
      </c>
      <c r="N1429" s="70">
        <f>VLOOKUP(O1429,[6]Consolidado!$B:$H,7,FALSE)</f>
        <v>0</v>
      </c>
      <c r="O1429" s="110" t="s">
        <v>290</v>
      </c>
    </row>
    <row r="1430" spans="1:15" s="71" customFormat="1" ht="16.5" customHeight="1" outlineLevel="1" x14ac:dyDescent="0.2">
      <c r="A1430" s="60" t="s">
        <v>652</v>
      </c>
      <c r="B1430" s="109">
        <v>42825</v>
      </c>
      <c r="C1430" s="110"/>
      <c r="D1430" s="63" t="str">
        <f>VLOOKUP(O1430,[6]Consolidado!$B:$E,4,FALSE)</f>
        <v>En Proceso</v>
      </c>
      <c r="E1430" s="111" t="s">
        <v>25</v>
      </c>
      <c r="F1430" s="112" t="s">
        <v>119</v>
      </c>
      <c r="G1430" s="113">
        <v>-0.4375</v>
      </c>
      <c r="H1430" s="107">
        <v>619.40000000000009</v>
      </c>
      <c r="I1430" s="85">
        <f t="shared" si="23"/>
        <v>-270.98750000000007</v>
      </c>
      <c r="J1430" s="86">
        <v>29.679600000000001</v>
      </c>
      <c r="K1430" s="85">
        <f t="shared" si="24"/>
        <v>-9.1304296553861928</v>
      </c>
      <c r="L1430" s="68" t="str">
        <f>VLOOKUP(O1430,[6]Consolidado!$B:$E,2,FALSE)</f>
        <v>Acabado</v>
      </c>
      <c r="M1430" s="69" t="str">
        <f>VLOOKUP(O1430,[6]Consolidado!$B:$E,3,FALSE)</f>
        <v>Material de acabado pendiente de distribuir</v>
      </c>
      <c r="N1430" s="70">
        <f>VLOOKUP(O1430,[6]Consolidado!$B:$H,7,FALSE)</f>
        <v>0</v>
      </c>
      <c r="O1430" s="110" t="s">
        <v>290</v>
      </c>
    </row>
    <row r="1431" spans="1:15" s="71" customFormat="1" ht="16.5" customHeight="1" outlineLevel="1" x14ac:dyDescent="0.2">
      <c r="A1431" s="60" t="s">
        <v>652</v>
      </c>
      <c r="B1431" s="109">
        <v>42825</v>
      </c>
      <c r="C1431" s="110"/>
      <c r="D1431" s="63" t="str">
        <f>VLOOKUP(O1431,[6]Consolidado!$B:$E,4,FALSE)</f>
        <v>En Proceso</v>
      </c>
      <c r="E1431" s="111" t="s">
        <v>33</v>
      </c>
      <c r="F1431" s="112" t="s">
        <v>90</v>
      </c>
      <c r="G1431" s="113">
        <v>-21.6</v>
      </c>
      <c r="H1431" s="107">
        <v>3.2476560456041415</v>
      </c>
      <c r="I1431" s="85">
        <f t="shared" si="23"/>
        <v>-70.149370585049454</v>
      </c>
      <c r="J1431" s="86">
        <v>29.679600000000001</v>
      </c>
      <c r="K1431" s="85">
        <f t="shared" si="24"/>
        <v>-2.3635551215329538</v>
      </c>
      <c r="L1431" s="68" t="str">
        <f>VLOOKUP(O1431,[6]Consolidado!$B:$E,2,FALSE)</f>
        <v>Empaque</v>
      </c>
      <c r="M1431" s="69" t="str">
        <f>VLOOKUP(O1431,[6]Consolidado!$B:$E,3,FALSE)</f>
        <v>Material de empaque pendiente de distribuir</v>
      </c>
      <c r="N1431" s="70">
        <f>VLOOKUP(O1431,[6]Consolidado!$B:$H,7,FALSE)</f>
        <v>0</v>
      </c>
      <c r="O1431" s="110" t="s">
        <v>89</v>
      </c>
    </row>
    <row r="1432" spans="1:15" s="71" customFormat="1" ht="16.5" customHeight="1" outlineLevel="1" x14ac:dyDescent="0.2">
      <c r="A1432" s="60" t="s">
        <v>652</v>
      </c>
      <c r="B1432" s="109">
        <v>42825</v>
      </c>
      <c r="C1432" s="110"/>
      <c r="D1432" s="63" t="str">
        <f>VLOOKUP(O1432,[6]Consolidado!$B:$E,4,FALSE)</f>
        <v>Finalizada</v>
      </c>
      <c r="E1432" s="111" t="s">
        <v>25</v>
      </c>
      <c r="F1432" s="112" t="s">
        <v>133</v>
      </c>
      <c r="G1432" s="113">
        <v>0.25</v>
      </c>
      <c r="H1432" s="107">
        <v>10.23468459090909</v>
      </c>
      <c r="I1432" s="85">
        <f t="shared" ref="I1432:I1537" si="25">G1432*H1432</f>
        <v>2.5586711477272726</v>
      </c>
      <c r="J1432" s="86">
        <v>29.679600000000001</v>
      </c>
      <c r="K1432" s="85">
        <f t="shared" ref="K1432:K1537" si="26">IFERROR(I1432/J1432,0)</f>
        <v>8.6209758478122095E-2</v>
      </c>
      <c r="L1432" s="68" t="str">
        <f>VLOOKUP(O1432,[6]Consolidado!$B:$E,2,FALSE)</f>
        <v>Canoe Wesfield (Phase 1)</v>
      </c>
      <c r="M1432" s="69" t="str">
        <f>VLOOKUP(O1432,[6]Consolidado!$B:$E,3,FALSE)</f>
        <v>TBL-211 Table, teak w/ duplex</v>
      </c>
      <c r="N1432" s="70" t="str">
        <f>VLOOKUP(O1432,[6]Consolidado!$B:$H,7,FALSE)</f>
        <v>Abril</v>
      </c>
      <c r="O1432" s="110">
        <v>143</v>
      </c>
    </row>
    <row r="1433" spans="1:15" s="71" customFormat="1" ht="16.5" customHeight="1" outlineLevel="1" x14ac:dyDescent="0.2">
      <c r="A1433" s="60" t="s">
        <v>652</v>
      </c>
      <c r="B1433" s="109">
        <v>42825</v>
      </c>
      <c r="C1433" s="110"/>
      <c r="D1433" s="63" t="str">
        <f>VLOOKUP(O1433,[6]Consolidado!$B:$E,4,FALSE)</f>
        <v>Finalizada</v>
      </c>
      <c r="E1433" s="111" t="s">
        <v>25</v>
      </c>
      <c r="F1433" s="112" t="s">
        <v>254</v>
      </c>
      <c r="G1433" s="113">
        <v>3.125E-2</v>
      </c>
      <c r="H1433" s="107">
        <v>371.44054799610137</v>
      </c>
      <c r="I1433" s="85">
        <f t="shared" si="25"/>
        <v>11.607517124878168</v>
      </c>
      <c r="J1433" s="86">
        <v>29.679600000000001</v>
      </c>
      <c r="K1433" s="85">
        <f t="shared" si="26"/>
        <v>0.39109412272665967</v>
      </c>
      <c r="L1433" s="68" t="str">
        <f>VLOOKUP(O1433,[6]Consolidado!$B:$E,2,FALSE)</f>
        <v>Canoe Wesfield (Phase 1)</v>
      </c>
      <c r="M1433" s="69" t="str">
        <f>VLOOKUP(O1433,[6]Consolidado!$B:$E,3,FALSE)</f>
        <v>TBL-211 Table, teak w/ duplex</v>
      </c>
      <c r="N1433" s="70" t="str">
        <f>VLOOKUP(O1433,[6]Consolidado!$B:$H,7,FALSE)</f>
        <v>Abril</v>
      </c>
      <c r="O1433" s="110">
        <v>143</v>
      </c>
    </row>
    <row r="1434" spans="1:15" s="71" customFormat="1" ht="16.5" customHeight="1" outlineLevel="1" x14ac:dyDescent="0.2">
      <c r="A1434" s="60" t="s">
        <v>652</v>
      </c>
      <c r="B1434" s="109">
        <v>42825</v>
      </c>
      <c r="C1434" s="110"/>
      <c r="D1434" s="63" t="str">
        <f>VLOOKUP(O1434,[6]Consolidado!$B:$E,4,FALSE)</f>
        <v>Finalizada</v>
      </c>
      <c r="E1434" s="111" t="s">
        <v>25</v>
      </c>
      <c r="F1434" s="112" t="s">
        <v>99</v>
      </c>
      <c r="G1434" s="113">
        <v>0.125</v>
      </c>
      <c r="H1434" s="107">
        <v>340.59370967741938</v>
      </c>
      <c r="I1434" s="85">
        <f t="shared" si="25"/>
        <v>42.574213709677423</v>
      </c>
      <c r="J1434" s="86">
        <v>29.679600000000001</v>
      </c>
      <c r="K1434" s="85">
        <f t="shared" si="26"/>
        <v>1.4344604950766662</v>
      </c>
      <c r="L1434" s="68" t="str">
        <f>VLOOKUP(O1434,[6]Consolidado!$B:$E,2,FALSE)</f>
        <v>Canoe Wesfield (Phase 1)</v>
      </c>
      <c r="M1434" s="69" t="str">
        <f>VLOOKUP(O1434,[6]Consolidado!$B:$E,3,FALSE)</f>
        <v>TBL-211 Table, teak w/ duplex</v>
      </c>
      <c r="N1434" s="70" t="str">
        <f>VLOOKUP(O1434,[6]Consolidado!$B:$H,7,FALSE)</f>
        <v>Abril</v>
      </c>
      <c r="O1434" s="110">
        <v>143</v>
      </c>
    </row>
    <row r="1435" spans="1:15" s="71" customFormat="1" ht="16.5" customHeight="1" outlineLevel="1" x14ac:dyDescent="0.2">
      <c r="A1435" s="60" t="s">
        <v>652</v>
      </c>
      <c r="B1435" s="109">
        <v>42825</v>
      </c>
      <c r="C1435" s="110"/>
      <c r="D1435" s="63" t="str">
        <f>VLOOKUP(O1435,[6]Consolidado!$B:$E,4,FALSE)</f>
        <v>Finalizada</v>
      </c>
      <c r="E1435" s="111" t="s">
        <v>25</v>
      </c>
      <c r="F1435" s="112" t="s">
        <v>108</v>
      </c>
      <c r="G1435" s="113">
        <v>0.3125</v>
      </c>
      <c r="H1435" s="107">
        <v>915.61936511369458</v>
      </c>
      <c r="I1435" s="85">
        <f t="shared" si="25"/>
        <v>286.13105159802956</v>
      </c>
      <c r="J1435" s="86">
        <v>29.679600000000001</v>
      </c>
      <c r="K1435" s="85">
        <f t="shared" si="26"/>
        <v>9.6406640115779716</v>
      </c>
      <c r="L1435" s="68" t="str">
        <f>VLOOKUP(O1435,[6]Consolidado!$B:$E,2,FALSE)</f>
        <v>Canoe Wesfield (Phase 1)</v>
      </c>
      <c r="M1435" s="69" t="str">
        <f>VLOOKUP(O1435,[6]Consolidado!$B:$E,3,FALSE)</f>
        <v>TBL-211 Table, teak w/ duplex</v>
      </c>
      <c r="N1435" s="70" t="str">
        <f>VLOOKUP(O1435,[6]Consolidado!$B:$H,7,FALSE)</f>
        <v>Abril</v>
      </c>
      <c r="O1435" s="110">
        <v>143</v>
      </c>
    </row>
    <row r="1436" spans="1:15" s="71" customFormat="1" ht="16.5" customHeight="1" outlineLevel="1" x14ac:dyDescent="0.2">
      <c r="A1436" s="60" t="s">
        <v>652</v>
      </c>
      <c r="B1436" s="109">
        <v>42825</v>
      </c>
      <c r="C1436" s="110"/>
      <c r="D1436" s="63" t="str">
        <f>VLOOKUP(O1436,[6]Consolidado!$B:$E,4,FALSE)</f>
        <v>Finalizada</v>
      </c>
      <c r="E1436" s="111" t="s">
        <v>25</v>
      </c>
      <c r="F1436" s="112" t="s">
        <v>109</v>
      </c>
      <c r="G1436" s="113">
        <v>0.40625</v>
      </c>
      <c r="H1436" s="107">
        <v>1217.8846185889292</v>
      </c>
      <c r="I1436" s="85">
        <f t="shared" si="25"/>
        <v>494.76562630175249</v>
      </c>
      <c r="J1436" s="86">
        <v>29.679600000000001</v>
      </c>
      <c r="K1436" s="85">
        <f t="shared" si="26"/>
        <v>16.670225552290209</v>
      </c>
      <c r="L1436" s="68" t="str">
        <f>VLOOKUP(O1436,[6]Consolidado!$B:$E,2,FALSE)</f>
        <v>Canoe Wesfield (Phase 1)</v>
      </c>
      <c r="M1436" s="69" t="str">
        <f>VLOOKUP(O1436,[6]Consolidado!$B:$E,3,FALSE)</f>
        <v>TBL-211 Table, teak w/ duplex</v>
      </c>
      <c r="N1436" s="70" t="str">
        <f>VLOOKUP(O1436,[6]Consolidado!$B:$H,7,FALSE)</f>
        <v>Abril</v>
      </c>
      <c r="O1436" s="110">
        <v>143</v>
      </c>
    </row>
    <row r="1437" spans="1:15" s="71" customFormat="1" ht="16.5" customHeight="1" outlineLevel="1" x14ac:dyDescent="0.2">
      <c r="A1437" s="60" t="s">
        <v>652</v>
      </c>
      <c r="B1437" s="109">
        <v>42825</v>
      </c>
      <c r="C1437" s="110"/>
      <c r="D1437" s="63" t="str">
        <f>VLOOKUP(O1437,[6]Consolidado!$B:$E,4,FALSE)</f>
        <v>Finalizada</v>
      </c>
      <c r="E1437" s="111" t="s">
        <v>25</v>
      </c>
      <c r="F1437" s="112" t="s">
        <v>110</v>
      </c>
      <c r="G1437" s="113">
        <v>0.4375</v>
      </c>
      <c r="H1437" s="107">
        <v>1315.93</v>
      </c>
      <c r="I1437" s="85">
        <f t="shared" si="25"/>
        <v>575.71937500000001</v>
      </c>
      <c r="J1437" s="86">
        <v>29.679600000000001</v>
      </c>
      <c r="K1437" s="85">
        <f t="shared" si="26"/>
        <v>19.39781449210906</v>
      </c>
      <c r="L1437" s="68" t="str">
        <f>VLOOKUP(O1437,[6]Consolidado!$B:$E,2,FALSE)</f>
        <v>Canoe Wesfield (Phase 1)</v>
      </c>
      <c r="M1437" s="69" t="str">
        <f>VLOOKUP(O1437,[6]Consolidado!$B:$E,3,FALSE)</f>
        <v>TBL-211 Table, teak w/ duplex</v>
      </c>
      <c r="N1437" s="70" t="str">
        <f>VLOOKUP(O1437,[6]Consolidado!$B:$H,7,FALSE)</f>
        <v>Abril</v>
      </c>
      <c r="O1437" s="110">
        <v>143</v>
      </c>
    </row>
    <row r="1438" spans="1:15" s="71" customFormat="1" ht="16.5" customHeight="1" outlineLevel="1" x14ac:dyDescent="0.2">
      <c r="A1438" s="60" t="s">
        <v>652</v>
      </c>
      <c r="B1438" s="109">
        <v>42825</v>
      </c>
      <c r="C1438" s="110"/>
      <c r="D1438" s="63" t="str">
        <f>VLOOKUP(O1438,[6]Consolidado!$B:$E,4,FALSE)</f>
        <v>Finalizada</v>
      </c>
      <c r="E1438" s="111" t="s">
        <v>25</v>
      </c>
      <c r="F1438" s="112" t="s">
        <v>119</v>
      </c>
      <c r="G1438" s="113">
        <v>0.4375</v>
      </c>
      <c r="H1438" s="107">
        <v>619.40000000000009</v>
      </c>
      <c r="I1438" s="85">
        <f t="shared" si="25"/>
        <v>270.98750000000007</v>
      </c>
      <c r="J1438" s="86">
        <v>29.679600000000001</v>
      </c>
      <c r="K1438" s="85">
        <f t="shared" si="26"/>
        <v>9.1304296553861928</v>
      </c>
      <c r="L1438" s="68" t="str">
        <f>VLOOKUP(O1438,[6]Consolidado!$B:$E,2,FALSE)</f>
        <v>Canoe Wesfield (Phase 1)</v>
      </c>
      <c r="M1438" s="69" t="str">
        <f>VLOOKUP(O1438,[6]Consolidado!$B:$E,3,FALSE)</f>
        <v>TBL-211 Table, teak w/ duplex</v>
      </c>
      <c r="N1438" s="70" t="str">
        <f>VLOOKUP(O1438,[6]Consolidado!$B:$H,7,FALSE)</f>
        <v>Abril</v>
      </c>
      <c r="O1438" s="110">
        <v>143</v>
      </c>
    </row>
    <row r="1439" spans="1:15" s="71" customFormat="1" ht="16.5" customHeight="1" outlineLevel="1" x14ac:dyDescent="0.2">
      <c r="A1439" s="60" t="s">
        <v>652</v>
      </c>
      <c r="B1439" s="109">
        <v>42825</v>
      </c>
      <c r="C1439" s="110"/>
      <c r="D1439" s="63" t="str">
        <f>VLOOKUP(O1439,[6]Consolidado!$B:$E,4,FALSE)</f>
        <v>Finalizada</v>
      </c>
      <c r="E1439" s="111" t="s">
        <v>33</v>
      </c>
      <c r="F1439" s="112" t="s">
        <v>90</v>
      </c>
      <c r="G1439" s="113">
        <v>21.6</v>
      </c>
      <c r="H1439" s="107">
        <v>3.2476560456041415</v>
      </c>
      <c r="I1439" s="85">
        <f t="shared" si="25"/>
        <v>70.149370585049454</v>
      </c>
      <c r="J1439" s="86">
        <v>29.679600000000001</v>
      </c>
      <c r="K1439" s="85">
        <f t="shared" si="26"/>
        <v>2.3635551215329538</v>
      </c>
      <c r="L1439" s="68" t="str">
        <f>VLOOKUP(O1439,[6]Consolidado!$B:$E,2,FALSE)</f>
        <v>Canoe Wesfield (Phase 1)</v>
      </c>
      <c r="M1439" s="69" t="str">
        <f>VLOOKUP(O1439,[6]Consolidado!$B:$E,3,FALSE)</f>
        <v>TBL-211 Table, teak w/ duplex</v>
      </c>
      <c r="N1439" s="70" t="str">
        <f>VLOOKUP(O1439,[6]Consolidado!$B:$H,7,FALSE)</f>
        <v>Abril</v>
      </c>
      <c r="O1439" s="110">
        <v>143</v>
      </c>
    </row>
    <row r="1440" spans="1:15" s="71" customFormat="1" ht="16.5" customHeight="1" outlineLevel="1" x14ac:dyDescent="0.2">
      <c r="A1440" s="60" t="s">
        <v>652</v>
      </c>
      <c r="B1440" s="109">
        <v>42825</v>
      </c>
      <c r="C1440" s="110"/>
      <c r="D1440" s="63" t="str">
        <f>VLOOKUP(O1440,[6]Consolidado!$B:$E,4,FALSE)</f>
        <v>En Proceso</v>
      </c>
      <c r="E1440" s="111" t="s">
        <v>25</v>
      </c>
      <c r="F1440" s="112" t="s">
        <v>133</v>
      </c>
      <c r="G1440" s="113">
        <v>-1.25</v>
      </c>
      <c r="H1440" s="107">
        <v>10.23468459090909</v>
      </c>
      <c r="I1440" s="85">
        <f t="shared" si="25"/>
        <v>-12.793355738636363</v>
      </c>
      <c r="J1440" s="86">
        <v>29.679600000000001</v>
      </c>
      <c r="K1440" s="85">
        <f t="shared" si="26"/>
        <v>-0.43104879239061045</v>
      </c>
      <c r="L1440" s="68" t="str">
        <f>VLOOKUP(O1440,[6]Consolidado!$B:$E,2,FALSE)</f>
        <v>Acabado</v>
      </c>
      <c r="M1440" s="69" t="str">
        <f>VLOOKUP(O1440,[6]Consolidado!$B:$E,3,FALSE)</f>
        <v>Material de acabado pendiente de distribuir</v>
      </c>
      <c r="N1440" s="70">
        <f>VLOOKUP(O1440,[6]Consolidado!$B:$H,7,FALSE)</f>
        <v>0</v>
      </c>
      <c r="O1440" s="110" t="s">
        <v>290</v>
      </c>
    </row>
    <row r="1441" spans="1:15" s="71" customFormat="1" ht="16.5" customHeight="1" outlineLevel="1" x14ac:dyDescent="0.2">
      <c r="A1441" s="60" t="s">
        <v>652</v>
      </c>
      <c r="B1441" s="109">
        <v>42825</v>
      </c>
      <c r="C1441" s="110"/>
      <c r="D1441" s="63" t="str">
        <f>VLOOKUP(O1441,[6]Consolidado!$B:$E,4,FALSE)</f>
        <v>En Proceso</v>
      </c>
      <c r="E1441" s="111" t="s">
        <v>25</v>
      </c>
      <c r="F1441" s="112" t="s">
        <v>254</v>
      </c>
      <c r="G1441" s="113">
        <v>-0.625</v>
      </c>
      <c r="H1441" s="107">
        <v>371.44054799610137</v>
      </c>
      <c r="I1441" s="85">
        <f t="shared" si="25"/>
        <v>-232.15034249756337</v>
      </c>
      <c r="J1441" s="86">
        <v>29.679600000000001</v>
      </c>
      <c r="K1441" s="85">
        <f t="shared" si="26"/>
        <v>-7.8218824545331938</v>
      </c>
      <c r="L1441" s="68" t="str">
        <f>VLOOKUP(O1441,[6]Consolidado!$B:$E,2,FALSE)</f>
        <v>Acabado</v>
      </c>
      <c r="M1441" s="69" t="str">
        <f>VLOOKUP(O1441,[6]Consolidado!$B:$E,3,FALSE)</f>
        <v>Material de acabado pendiente de distribuir</v>
      </c>
      <c r="N1441" s="70">
        <f>VLOOKUP(O1441,[6]Consolidado!$B:$H,7,FALSE)</f>
        <v>0</v>
      </c>
      <c r="O1441" s="110" t="s">
        <v>290</v>
      </c>
    </row>
    <row r="1442" spans="1:15" s="71" customFormat="1" ht="16.5" customHeight="1" outlineLevel="1" x14ac:dyDescent="0.2">
      <c r="A1442" s="60" t="s">
        <v>652</v>
      </c>
      <c r="B1442" s="109">
        <v>42825</v>
      </c>
      <c r="C1442" s="110"/>
      <c r="D1442" s="63" t="str">
        <f>VLOOKUP(O1442,[6]Consolidado!$B:$E,4,FALSE)</f>
        <v>En Proceso</v>
      </c>
      <c r="E1442" s="111" t="s">
        <v>25</v>
      </c>
      <c r="F1442" s="112" t="s">
        <v>99</v>
      </c>
      <c r="G1442" s="113">
        <v>-0.625</v>
      </c>
      <c r="H1442" s="107">
        <v>340.59370967741938</v>
      </c>
      <c r="I1442" s="85">
        <f t="shared" si="25"/>
        <v>-212.87106854838711</v>
      </c>
      <c r="J1442" s="86">
        <v>29.679600000000001</v>
      </c>
      <c r="K1442" s="85">
        <f t="shared" si="26"/>
        <v>-7.1723024753833311</v>
      </c>
      <c r="L1442" s="68" t="str">
        <f>VLOOKUP(O1442,[6]Consolidado!$B:$E,2,FALSE)</f>
        <v>Acabado</v>
      </c>
      <c r="M1442" s="69" t="str">
        <f>VLOOKUP(O1442,[6]Consolidado!$B:$E,3,FALSE)</f>
        <v>Material de acabado pendiente de distribuir</v>
      </c>
      <c r="N1442" s="70">
        <f>VLOOKUP(O1442,[6]Consolidado!$B:$H,7,FALSE)</f>
        <v>0</v>
      </c>
      <c r="O1442" s="110" t="s">
        <v>290</v>
      </c>
    </row>
    <row r="1443" spans="1:15" s="71" customFormat="1" ht="16.5" customHeight="1" outlineLevel="1" x14ac:dyDescent="0.2">
      <c r="A1443" s="60" t="s">
        <v>652</v>
      </c>
      <c r="B1443" s="109">
        <v>42825</v>
      </c>
      <c r="C1443" s="110"/>
      <c r="D1443" s="63" t="str">
        <f>VLOOKUP(O1443,[6]Consolidado!$B:$E,4,FALSE)</f>
        <v>En Proceso</v>
      </c>
      <c r="E1443" s="111" t="s">
        <v>25</v>
      </c>
      <c r="F1443" s="112" t="s">
        <v>108</v>
      </c>
      <c r="G1443" s="113">
        <v>-0.8125</v>
      </c>
      <c r="H1443" s="107">
        <v>915.61936511369458</v>
      </c>
      <c r="I1443" s="85">
        <f t="shared" si="25"/>
        <v>-743.94073415487685</v>
      </c>
      <c r="J1443" s="86">
        <v>29.679600000000001</v>
      </c>
      <c r="K1443" s="85">
        <f t="shared" si="26"/>
        <v>-25.065726430102725</v>
      </c>
      <c r="L1443" s="68" t="str">
        <f>VLOOKUP(O1443,[6]Consolidado!$B:$E,2,FALSE)</f>
        <v>Acabado</v>
      </c>
      <c r="M1443" s="69" t="str">
        <f>VLOOKUP(O1443,[6]Consolidado!$B:$E,3,FALSE)</f>
        <v>Material de acabado pendiente de distribuir</v>
      </c>
      <c r="N1443" s="70">
        <f>VLOOKUP(O1443,[6]Consolidado!$B:$H,7,FALSE)</f>
        <v>0</v>
      </c>
      <c r="O1443" s="110" t="s">
        <v>290</v>
      </c>
    </row>
    <row r="1444" spans="1:15" s="71" customFormat="1" ht="16.5" customHeight="1" outlineLevel="1" x14ac:dyDescent="0.2">
      <c r="A1444" s="60" t="s">
        <v>652</v>
      </c>
      <c r="B1444" s="109">
        <v>42825</v>
      </c>
      <c r="C1444" s="110"/>
      <c r="D1444" s="63" t="str">
        <f>VLOOKUP(O1444,[6]Consolidado!$B:$E,4,FALSE)</f>
        <v>En Proceso</v>
      </c>
      <c r="E1444" s="111" t="s">
        <v>25</v>
      </c>
      <c r="F1444" s="112" t="s">
        <v>109</v>
      </c>
      <c r="G1444" s="113">
        <v>-0.75</v>
      </c>
      <c r="H1444" s="107">
        <v>1217.8846185889292</v>
      </c>
      <c r="I1444" s="85">
        <f t="shared" si="25"/>
        <v>-913.41346394169693</v>
      </c>
      <c r="J1444" s="86">
        <v>29.679600000000001</v>
      </c>
      <c r="K1444" s="85">
        <f t="shared" si="26"/>
        <v>-30.775801019612693</v>
      </c>
      <c r="L1444" s="68" t="str">
        <f>VLOOKUP(O1444,[6]Consolidado!$B:$E,2,FALSE)</f>
        <v>Acabado</v>
      </c>
      <c r="M1444" s="69" t="str">
        <f>VLOOKUP(O1444,[6]Consolidado!$B:$E,3,FALSE)</f>
        <v>Material de acabado pendiente de distribuir</v>
      </c>
      <c r="N1444" s="70">
        <f>VLOOKUP(O1444,[6]Consolidado!$B:$H,7,FALSE)</f>
        <v>0</v>
      </c>
      <c r="O1444" s="110" t="s">
        <v>290</v>
      </c>
    </row>
    <row r="1445" spans="1:15" s="71" customFormat="1" ht="16.5" customHeight="1" outlineLevel="1" x14ac:dyDescent="0.2">
      <c r="A1445" s="60" t="s">
        <v>652</v>
      </c>
      <c r="B1445" s="109">
        <v>42825</v>
      </c>
      <c r="C1445" s="110"/>
      <c r="D1445" s="63" t="str">
        <f>VLOOKUP(O1445,[6]Consolidado!$B:$E,4,FALSE)</f>
        <v>En Proceso</v>
      </c>
      <c r="E1445" s="111" t="s">
        <v>25</v>
      </c>
      <c r="F1445" s="112" t="s">
        <v>110</v>
      </c>
      <c r="G1445" s="113">
        <v>-0.78125</v>
      </c>
      <c r="H1445" s="107">
        <v>1315.93</v>
      </c>
      <c r="I1445" s="85">
        <f t="shared" si="25"/>
        <v>-1028.0703125</v>
      </c>
      <c r="J1445" s="86">
        <v>29.679600000000001</v>
      </c>
      <c r="K1445" s="85">
        <f t="shared" si="26"/>
        <v>-34.638954450194746</v>
      </c>
      <c r="L1445" s="68" t="str">
        <f>VLOOKUP(O1445,[6]Consolidado!$B:$E,2,FALSE)</f>
        <v>Acabado</v>
      </c>
      <c r="M1445" s="69" t="str">
        <f>VLOOKUP(O1445,[6]Consolidado!$B:$E,3,FALSE)</f>
        <v>Material de acabado pendiente de distribuir</v>
      </c>
      <c r="N1445" s="70">
        <f>VLOOKUP(O1445,[6]Consolidado!$B:$H,7,FALSE)</f>
        <v>0</v>
      </c>
      <c r="O1445" s="110" t="s">
        <v>290</v>
      </c>
    </row>
    <row r="1446" spans="1:15" s="71" customFormat="1" ht="16.5" customHeight="1" outlineLevel="1" x14ac:dyDescent="0.2">
      <c r="A1446" s="60" t="s">
        <v>652</v>
      </c>
      <c r="B1446" s="109">
        <v>42825</v>
      </c>
      <c r="C1446" s="110"/>
      <c r="D1446" s="63" t="str">
        <f>VLOOKUP(O1446,[6]Consolidado!$B:$E,4,FALSE)</f>
        <v>En Proceso</v>
      </c>
      <c r="E1446" s="111" t="s">
        <v>25</v>
      </c>
      <c r="F1446" s="112" t="s">
        <v>119</v>
      </c>
      <c r="G1446" s="113">
        <v>-0.78125</v>
      </c>
      <c r="H1446" s="107">
        <v>619.40000000000009</v>
      </c>
      <c r="I1446" s="85">
        <f t="shared" si="25"/>
        <v>-483.90625000000006</v>
      </c>
      <c r="J1446" s="86">
        <v>29.679600000000001</v>
      </c>
      <c r="K1446" s="85">
        <f t="shared" si="26"/>
        <v>-16.304338670332484</v>
      </c>
      <c r="L1446" s="68" t="str">
        <f>VLOOKUP(O1446,[6]Consolidado!$B:$E,2,FALSE)</f>
        <v>Acabado</v>
      </c>
      <c r="M1446" s="69" t="str">
        <f>VLOOKUP(O1446,[6]Consolidado!$B:$E,3,FALSE)</f>
        <v>Material de acabado pendiente de distribuir</v>
      </c>
      <c r="N1446" s="70">
        <f>VLOOKUP(O1446,[6]Consolidado!$B:$H,7,FALSE)</f>
        <v>0</v>
      </c>
      <c r="O1446" s="110" t="s">
        <v>290</v>
      </c>
    </row>
    <row r="1447" spans="1:15" s="71" customFormat="1" ht="16.5" customHeight="1" outlineLevel="1" x14ac:dyDescent="0.2">
      <c r="A1447" s="60" t="s">
        <v>652</v>
      </c>
      <c r="B1447" s="109">
        <v>42825</v>
      </c>
      <c r="C1447" s="110"/>
      <c r="D1447" s="63" t="str">
        <f>VLOOKUP(O1447,[6]Consolidado!$B:$E,4,FALSE)</f>
        <v>En Proceso</v>
      </c>
      <c r="E1447" s="111" t="s">
        <v>33</v>
      </c>
      <c r="F1447" s="112" t="s">
        <v>90</v>
      </c>
      <c r="G1447" s="113">
        <v>-56.7</v>
      </c>
      <c r="H1447" s="107">
        <v>3.2476560456041415</v>
      </c>
      <c r="I1447" s="85">
        <f t="shared" si="25"/>
        <v>-184.14209778575483</v>
      </c>
      <c r="J1447" s="86">
        <v>29.679600000000001</v>
      </c>
      <c r="K1447" s="85">
        <f t="shared" si="26"/>
        <v>-6.2043321940240039</v>
      </c>
      <c r="L1447" s="68" t="str">
        <f>VLOOKUP(O1447,[6]Consolidado!$B:$E,2,FALSE)</f>
        <v>Empaque</v>
      </c>
      <c r="M1447" s="69" t="str">
        <f>VLOOKUP(O1447,[6]Consolidado!$B:$E,3,FALSE)</f>
        <v>Material de empaque pendiente de distribuir</v>
      </c>
      <c r="N1447" s="70">
        <f>VLOOKUP(O1447,[6]Consolidado!$B:$H,7,FALSE)</f>
        <v>0</v>
      </c>
      <c r="O1447" s="110" t="s">
        <v>89</v>
      </c>
    </row>
    <row r="1448" spans="1:15" s="71" customFormat="1" ht="16.5" customHeight="1" outlineLevel="1" x14ac:dyDescent="0.2">
      <c r="A1448" s="60" t="s">
        <v>652</v>
      </c>
      <c r="B1448" s="109">
        <v>42825</v>
      </c>
      <c r="C1448" s="110"/>
      <c r="D1448" s="63" t="str">
        <f>VLOOKUP(O1448,[6]Consolidado!$B:$E,4,FALSE)</f>
        <v>Finalizada</v>
      </c>
      <c r="E1448" s="111" t="s">
        <v>25</v>
      </c>
      <c r="F1448" s="112" t="s">
        <v>133</v>
      </c>
      <c r="G1448" s="113">
        <v>1.25</v>
      </c>
      <c r="H1448" s="107">
        <v>10.23468459090909</v>
      </c>
      <c r="I1448" s="85">
        <f t="shared" si="25"/>
        <v>12.793355738636363</v>
      </c>
      <c r="J1448" s="86">
        <v>29.679600000000001</v>
      </c>
      <c r="K1448" s="85">
        <f t="shared" si="26"/>
        <v>0.43104879239061045</v>
      </c>
      <c r="L1448" s="68" t="str">
        <f>VLOOKUP(O1448,[6]Consolidado!$B:$E,2,FALSE)</f>
        <v>Canoe Wesfield (Phase 1)</v>
      </c>
      <c r="M1448" s="69" t="str">
        <f>VLOOKUP(O1448,[6]Consolidado!$B:$E,3,FALSE)</f>
        <v>CH-224/CH-724 Teak Bench (Duplex)</v>
      </c>
      <c r="N1448" s="70" t="str">
        <f>VLOOKUP(O1448,[6]Consolidado!$B:$H,7,FALSE)</f>
        <v>Abril</v>
      </c>
      <c r="O1448" s="110">
        <v>152</v>
      </c>
    </row>
    <row r="1449" spans="1:15" s="71" customFormat="1" ht="16.5" customHeight="1" outlineLevel="1" x14ac:dyDescent="0.2">
      <c r="A1449" s="60" t="s">
        <v>652</v>
      </c>
      <c r="B1449" s="109">
        <v>42825</v>
      </c>
      <c r="C1449" s="110"/>
      <c r="D1449" s="63" t="str">
        <f>VLOOKUP(O1449,[6]Consolidado!$B:$E,4,FALSE)</f>
        <v>Finalizada</v>
      </c>
      <c r="E1449" s="111" t="s">
        <v>25</v>
      </c>
      <c r="F1449" s="112" t="s">
        <v>254</v>
      </c>
      <c r="G1449" s="113">
        <v>0.625</v>
      </c>
      <c r="H1449" s="107">
        <v>371.44054799610137</v>
      </c>
      <c r="I1449" s="85">
        <f t="shared" si="25"/>
        <v>232.15034249756337</v>
      </c>
      <c r="J1449" s="86">
        <v>29.679600000000001</v>
      </c>
      <c r="K1449" s="85">
        <f t="shared" si="26"/>
        <v>7.8218824545331938</v>
      </c>
      <c r="L1449" s="68" t="str">
        <f>VLOOKUP(O1449,[6]Consolidado!$B:$E,2,FALSE)</f>
        <v>Canoe Wesfield (Phase 1)</v>
      </c>
      <c r="M1449" s="69" t="str">
        <f>VLOOKUP(O1449,[6]Consolidado!$B:$E,3,FALSE)</f>
        <v>CH-224/CH-724 Teak Bench (Duplex)</v>
      </c>
      <c r="N1449" s="70" t="str">
        <f>VLOOKUP(O1449,[6]Consolidado!$B:$H,7,FALSE)</f>
        <v>Abril</v>
      </c>
      <c r="O1449" s="110">
        <v>152</v>
      </c>
    </row>
    <row r="1450" spans="1:15" s="71" customFormat="1" ht="16.5" customHeight="1" outlineLevel="1" x14ac:dyDescent="0.2">
      <c r="A1450" s="60" t="s">
        <v>652</v>
      </c>
      <c r="B1450" s="109">
        <v>42825</v>
      </c>
      <c r="C1450" s="110"/>
      <c r="D1450" s="63" t="str">
        <f>VLOOKUP(O1450,[6]Consolidado!$B:$E,4,FALSE)</f>
        <v>Finalizada</v>
      </c>
      <c r="E1450" s="111" t="s">
        <v>25</v>
      </c>
      <c r="F1450" s="112" t="s">
        <v>99</v>
      </c>
      <c r="G1450" s="113">
        <v>0.625</v>
      </c>
      <c r="H1450" s="107">
        <v>340.59370967741938</v>
      </c>
      <c r="I1450" s="85">
        <f t="shared" si="25"/>
        <v>212.87106854838711</v>
      </c>
      <c r="J1450" s="86">
        <v>29.679600000000001</v>
      </c>
      <c r="K1450" s="85">
        <f t="shared" si="26"/>
        <v>7.1723024753833311</v>
      </c>
      <c r="L1450" s="68" t="str">
        <f>VLOOKUP(O1450,[6]Consolidado!$B:$E,2,FALSE)</f>
        <v>Canoe Wesfield (Phase 1)</v>
      </c>
      <c r="M1450" s="69" t="str">
        <f>VLOOKUP(O1450,[6]Consolidado!$B:$E,3,FALSE)</f>
        <v>CH-224/CH-724 Teak Bench (Duplex)</v>
      </c>
      <c r="N1450" s="70" t="str">
        <f>VLOOKUP(O1450,[6]Consolidado!$B:$H,7,FALSE)</f>
        <v>Abril</v>
      </c>
      <c r="O1450" s="110">
        <v>152</v>
      </c>
    </row>
    <row r="1451" spans="1:15" s="71" customFormat="1" ht="16.5" customHeight="1" outlineLevel="1" x14ac:dyDescent="0.2">
      <c r="A1451" s="60" t="s">
        <v>652</v>
      </c>
      <c r="B1451" s="109">
        <v>42825</v>
      </c>
      <c r="C1451" s="110"/>
      <c r="D1451" s="63" t="str">
        <f>VLOOKUP(O1451,[6]Consolidado!$B:$E,4,FALSE)</f>
        <v>Finalizada</v>
      </c>
      <c r="E1451" s="111" t="s">
        <v>25</v>
      </c>
      <c r="F1451" s="112" t="s">
        <v>108</v>
      </c>
      <c r="G1451" s="113">
        <v>0.8125</v>
      </c>
      <c r="H1451" s="107">
        <v>915.61936511369458</v>
      </c>
      <c r="I1451" s="85">
        <f t="shared" si="25"/>
        <v>743.94073415487685</v>
      </c>
      <c r="J1451" s="86">
        <v>29.679600000000001</v>
      </c>
      <c r="K1451" s="85">
        <f t="shared" si="26"/>
        <v>25.065726430102725</v>
      </c>
      <c r="L1451" s="68" t="str">
        <f>VLOOKUP(O1451,[6]Consolidado!$B:$E,2,FALSE)</f>
        <v>Canoe Wesfield (Phase 1)</v>
      </c>
      <c r="M1451" s="69" t="str">
        <f>VLOOKUP(O1451,[6]Consolidado!$B:$E,3,FALSE)</f>
        <v>CH-224/CH-724 Teak Bench (Duplex)</v>
      </c>
      <c r="N1451" s="70" t="str">
        <f>VLOOKUP(O1451,[6]Consolidado!$B:$H,7,FALSE)</f>
        <v>Abril</v>
      </c>
      <c r="O1451" s="110">
        <v>152</v>
      </c>
    </row>
    <row r="1452" spans="1:15" s="71" customFormat="1" ht="16.5" customHeight="1" outlineLevel="1" x14ac:dyDescent="0.2">
      <c r="A1452" s="60" t="s">
        <v>652</v>
      </c>
      <c r="B1452" s="109">
        <v>42825</v>
      </c>
      <c r="C1452" s="110"/>
      <c r="D1452" s="63" t="str">
        <f>VLOOKUP(O1452,[6]Consolidado!$B:$E,4,FALSE)</f>
        <v>Finalizada</v>
      </c>
      <c r="E1452" s="111" t="s">
        <v>25</v>
      </c>
      <c r="F1452" s="112" t="s">
        <v>109</v>
      </c>
      <c r="G1452" s="113">
        <v>0.75</v>
      </c>
      <c r="H1452" s="107">
        <v>1217.8846185889292</v>
      </c>
      <c r="I1452" s="85">
        <f t="shared" si="25"/>
        <v>913.41346394169693</v>
      </c>
      <c r="J1452" s="86">
        <v>29.679600000000001</v>
      </c>
      <c r="K1452" s="85">
        <f t="shared" si="26"/>
        <v>30.775801019612693</v>
      </c>
      <c r="L1452" s="68" t="str">
        <f>VLOOKUP(O1452,[6]Consolidado!$B:$E,2,FALSE)</f>
        <v>Canoe Wesfield (Phase 1)</v>
      </c>
      <c r="M1452" s="69" t="str">
        <f>VLOOKUP(O1452,[6]Consolidado!$B:$E,3,FALSE)</f>
        <v>CH-224/CH-724 Teak Bench (Duplex)</v>
      </c>
      <c r="N1452" s="70" t="str">
        <f>VLOOKUP(O1452,[6]Consolidado!$B:$H,7,FALSE)</f>
        <v>Abril</v>
      </c>
      <c r="O1452" s="110">
        <v>152</v>
      </c>
    </row>
    <row r="1453" spans="1:15" s="71" customFormat="1" ht="16.5" customHeight="1" outlineLevel="1" x14ac:dyDescent="0.2">
      <c r="A1453" s="60" t="s">
        <v>652</v>
      </c>
      <c r="B1453" s="109">
        <v>42825</v>
      </c>
      <c r="C1453" s="110"/>
      <c r="D1453" s="63" t="str">
        <f>VLOOKUP(O1453,[6]Consolidado!$B:$E,4,FALSE)</f>
        <v>Finalizada</v>
      </c>
      <c r="E1453" s="111" t="s">
        <v>25</v>
      </c>
      <c r="F1453" s="112" t="s">
        <v>110</v>
      </c>
      <c r="G1453" s="113">
        <v>0.78125</v>
      </c>
      <c r="H1453" s="107">
        <v>1315.93</v>
      </c>
      <c r="I1453" s="85">
        <f t="shared" si="25"/>
        <v>1028.0703125</v>
      </c>
      <c r="J1453" s="86">
        <v>29.679600000000001</v>
      </c>
      <c r="K1453" s="85">
        <f t="shared" si="26"/>
        <v>34.638954450194746</v>
      </c>
      <c r="L1453" s="68" t="str">
        <f>VLOOKUP(O1453,[6]Consolidado!$B:$E,2,FALSE)</f>
        <v>Canoe Wesfield (Phase 1)</v>
      </c>
      <c r="M1453" s="69" t="str">
        <f>VLOOKUP(O1453,[6]Consolidado!$B:$E,3,FALSE)</f>
        <v>CH-224/CH-724 Teak Bench (Duplex)</v>
      </c>
      <c r="N1453" s="70" t="str">
        <f>VLOOKUP(O1453,[6]Consolidado!$B:$H,7,FALSE)</f>
        <v>Abril</v>
      </c>
      <c r="O1453" s="110">
        <v>152</v>
      </c>
    </row>
    <row r="1454" spans="1:15" s="71" customFormat="1" ht="16.5" customHeight="1" outlineLevel="1" x14ac:dyDescent="0.2">
      <c r="A1454" s="60" t="s">
        <v>652</v>
      </c>
      <c r="B1454" s="109">
        <v>42825</v>
      </c>
      <c r="C1454" s="110"/>
      <c r="D1454" s="63" t="str">
        <f>VLOOKUP(O1454,[6]Consolidado!$B:$E,4,FALSE)</f>
        <v>Finalizada</v>
      </c>
      <c r="E1454" s="111" t="s">
        <v>25</v>
      </c>
      <c r="F1454" s="112" t="s">
        <v>119</v>
      </c>
      <c r="G1454" s="113">
        <v>0.78125</v>
      </c>
      <c r="H1454" s="107">
        <v>619.40000000000009</v>
      </c>
      <c r="I1454" s="85">
        <f t="shared" si="25"/>
        <v>483.90625000000006</v>
      </c>
      <c r="J1454" s="86">
        <v>29.679600000000001</v>
      </c>
      <c r="K1454" s="85">
        <f t="shared" si="26"/>
        <v>16.304338670332484</v>
      </c>
      <c r="L1454" s="68" t="str">
        <f>VLOOKUP(O1454,[6]Consolidado!$B:$E,2,FALSE)</f>
        <v>Canoe Wesfield (Phase 1)</v>
      </c>
      <c r="M1454" s="69" t="str">
        <f>VLOOKUP(O1454,[6]Consolidado!$B:$E,3,FALSE)</f>
        <v>CH-224/CH-724 Teak Bench (Duplex)</v>
      </c>
      <c r="N1454" s="70" t="str">
        <f>VLOOKUP(O1454,[6]Consolidado!$B:$H,7,FALSE)</f>
        <v>Abril</v>
      </c>
      <c r="O1454" s="110">
        <v>152</v>
      </c>
    </row>
    <row r="1455" spans="1:15" s="71" customFormat="1" ht="16.5" customHeight="1" outlineLevel="1" x14ac:dyDescent="0.2">
      <c r="A1455" s="60" t="s">
        <v>652</v>
      </c>
      <c r="B1455" s="109">
        <v>42825</v>
      </c>
      <c r="C1455" s="110"/>
      <c r="D1455" s="63" t="str">
        <f>VLOOKUP(O1455,[6]Consolidado!$B:$E,4,FALSE)</f>
        <v>Finalizada</v>
      </c>
      <c r="E1455" s="111" t="s">
        <v>33</v>
      </c>
      <c r="F1455" s="112" t="s">
        <v>90</v>
      </c>
      <c r="G1455" s="113">
        <v>56.7</v>
      </c>
      <c r="H1455" s="107">
        <v>3.2476560456041415</v>
      </c>
      <c r="I1455" s="85">
        <f t="shared" si="25"/>
        <v>184.14209778575483</v>
      </c>
      <c r="J1455" s="86">
        <v>29.679600000000001</v>
      </c>
      <c r="K1455" s="85">
        <f t="shared" si="26"/>
        <v>6.2043321940240039</v>
      </c>
      <c r="L1455" s="68" t="str">
        <f>VLOOKUP(O1455,[6]Consolidado!$B:$E,2,FALSE)</f>
        <v>Canoe Wesfield (Phase 1)</v>
      </c>
      <c r="M1455" s="69" t="str">
        <f>VLOOKUP(O1455,[6]Consolidado!$B:$E,3,FALSE)</f>
        <v>CH-224/CH-724 Teak Bench (Duplex)</v>
      </c>
      <c r="N1455" s="70" t="str">
        <f>VLOOKUP(O1455,[6]Consolidado!$B:$H,7,FALSE)</f>
        <v>Abril</v>
      </c>
      <c r="O1455" s="110">
        <v>152</v>
      </c>
    </row>
    <row r="1456" spans="1:15" s="71" customFormat="1" ht="16.5" customHeight="1" outlineLevel="1" x14ac:dyDescent="0.2">
      <c r="A1456" s="60" t="s">
        <v>652</v>
      </c>
      <c r="B1456" s="109">
        <v>42825</v>
      </c>
      <c r="C1456" s="110"/>
      <c r="D1456" s="63" t="str">
        <f>VLOOKUP(O1456,[6]Consolidado!$B:$E,4,FALSE)</f>
        <v>En Proceso</v>
      </c>
      <c r="E1456" s="111" t="s">
        <v>25</v>
      </c>
      <c r="F1456" s="112" t="s">
        <v>201</v>
      </c>
      <c r="G1456" s="113">
        <v>-3.125E-2</v>
      </c>
      <c r="H1456" s="107">
        <v>872.19999999999993</v>
      </c>
      <c r="I1456" s="85">
        <f t="shared" si="25"/>
        <v>-27.256249999999998</v>
      </c>
      <c r="J1456" s="86">
        <v>29.679600000000001</v>
      </c>
      <c r="K1456" s="85">
        <f t="shared" si="26"/>
        <v>-0.91834964083073889</v>
      </c>
      <c r="L1456" s="68" t="str">
        <f>VLOOKUP(O1456,[6]Consolidado!$B:$E,2,FALSE)</f>
        <v>Acabado</v>
      </c>
      <c r="M1456" s="69" t="str">
        <f>VLOOKUP(O1456,[6]Consolidado!$B:$E,3,FALSE)</f>
        <v>Material de acabado pendiente de distribuir</v>
      </c>
      <c r="N1456" s="70">
        <f>VLOOKUP(O1456,[6]Consolidado!$B:$H,7,FALSE)</f>
        <v>0</v>
      </c>
      <c r="O1456" s="110" t="s">
        <v>290</v>
      </c>
    </row>
    <row r="1457" spans="1:15" s="71" customFormat="1" ht="16.5" customHeight="1" outlineLevel="1" x14ac:dyDescent="0.2">
      <c r="A1457" s="60" t="s">
        <v>652</v>
      </c>
      <c r="B1457" s="109">
        <v>42825</v>
      </c>
      <c r="C1457" s="110"/>
      <c r="D1457" s="63" t="str">
        <f>VLOOKUP(O1457,[6]Consolidado!$B:$E,4,FALSE)</f>
        <v>En Proceso</v>
      </c>
      <c r="E1457" s="111" t="s">
        <v>25</v>
      </c>
      <c r="F1457" s="112" t="s">
        <v>254</v>
      </c>
      <c r="G1457" s="113">
        <v>-1.25</v>
      </c>
      <c r="H1457" s="107">
        <v>371.44054799610137</v>
      </c>
      <c r="I1457" s="85">
        <f t="shared" si="25"/>
        <v>-464.30068499512674</v>
      </c>
      <c r="J1457" s="86">
        <v>29.679600000000001</v>
      </c>
      <c r="K1457" s="85">
        <f t="shared" si="26"/>
        <v>-15.643764909066388</v>
      </c>
      <c r="L1457" s="68" t="str">
        <f>VLOOKUP(O1457,[6]Consolidado!$B:$E,2,FALSE)</f>
        <v>Acabado</v>
      </c>
      <c r="M1457" s="69" t="str">
        <f>VLOOKUP(O1457,[6]Consolidado!$B:$E,3,FALSE)</f>
        <v>Material de acabado pendiente de distribuir</v>
      </c>
      <c r="N1457" s="70">
        <f>VLOOKUP(O1457,[6]Consolidado!$B:$H,7,FALSE)</f>
        <v>0</v>
      </c>
      <c r="O1457" s="110" t="s">
        <v>290</v>
      </c>
    </row>
    <row r="1458" spans="1:15" s="71" customFormat="1" ht="16.5" customHeight="1" outlineLevel="1" x14ac:dyDescent="0.2">
      <c r="A1458" s="60" t="s">
        <v>652</v>
      </c>
      <c r="B1458" s="109">
        <v>42825</v>
      </c>
      <c r="C1458" s="110"/>
      <c r="D1458" s="63" t="str">
        <f>VLOOKUP(O1458,[6]Consolidado!$B:$E,4,FALSE)</f>
        <v>En Proceso</v>
      </c>
      <c r="E1458" s="111" t="s">
        <v>25</v>
      </c>
      <c r="F1458" s="112" t="s">
        <v>108</v>
      </c>
      <c r="G1458" s="113">
        <v>-0.4375</v>
      </c>
      <c r="H1458" s="107">
        <v>915.61936511369458</v>
      </c>
      <c r="I1458" s="85">
        <f t="shared" si="25"/>
        <v>-400.58347223724138</v>
      </c>
      <c r="J1458" s="86">
        <v>29.679600000000001</v>
      </c>
      <c r="K1458" s="85">
        <f t="shared" si="26"/>
        <v>-13.49692961620916</v>
      </c>
      <c r="L1458" s="68" t="str">
        <f>VLOOKUP(O1458,[6]Consolidado!$B:$E,2,FALSE)</f>
        <v>Acabado</v>
      </c>
      <c r="M1458" s="69" t="str">
        <f>VLOOKUP(O1458,[6]Consolidado!$B:$E,3,FALSE)</f>
        <v>Material de acabado pendiente de distribuir</v>
      </c>
      <c r="N1458" s="70">
        <f>VLOOKUP(O1458,[6]Consolidado!$B:$H,7,FALSE)</f>
        <v>0</v>
      </c>
      <c r="O1458" s="110" t="s">
        <v>290</v>
      </c>
    </row>
    <row r="1459" spans="1:15" s="71" customFormat="1" ht="16.5" customHeight="1" outlineLevel="1" x14ac:dyDescent="0.2">
      <c r="A1459" s="60" t="s">
        <v>652</v>
      </c>
      <c r="B1459" s="109">
        <v>42825</v>
      </c>
      <c r="C1459" s="110"/>
      <c r="D1459" s="63" t="str">
        <f>VLOOKUP(O1459,[6]Consolidado!$B:$E,4,FALSE)</f>
        <v>En Proceso</v>
      </c>
      <c r="E1459" s="111" t="s">
        <v>25</v>
      </c>
      <c r="F1459" s="112" t="s">
        <v>109</v>
      </c>
      <c r="G1459" s="113">
        <v>-0.375</v>
      </c>
      <c r="H1459" s="107">
        <v>1217.8846185889292</v>
      </c>
      <c r="I1459" s="85">
        <f t="shared" si="25"/>
        <v>-456.70673197084847</v>
      </c>
      <c r="J1459" s="86">
        <v>29.679600000000001</v>
      </c>
      <c r="K1459" s="85">
        <f t="shared" si="26"/>
        <v>-15.387900509806347</v>
      </c>
      <c r="L1459" s="68" t="str">
        <f>VLOOKUP(O1459,[6]Consolidado!$B:$E,2,FALSE)</f>
        <v>Acabado</v>
      </c>
      <c r="M1459" s="69" t="str">
        <f>VLOOKUP(O1459,[6]Consolidado!$B:$E,3,FALSE)</f>
        <v>Material de acabado pendiente de distribuir</v>
      </c>
      <c r="N1459" s="70">
        <f>VLOOKUP(O1459,[6]Consolidado!$B:$H,7,FALSE)</f>
        <v>0</v>
      </c>
      <c r="O1459" s="110" t="s">
        <v>290</v>
      </c>
    </row>
    <row r="1460" spans="1:15" s="71" customFormat="1" ht="16.5" customHeight="1" outlineLevel="1" x14ac:dyDescent="0.2">
      <c r="A1460" s="60" t="s">
        <v>652</v>
      </c>
      <c r="B1460" s="109">
        <v>42825</v>
      </c>
      <c r="C1460" s="110"/>
      <c r="D1460" s="63" t="str">
        <f>VLOOKUP(O1460,[6]Consolidado!$B:$E,4,FALSE)</f>
        <v>En Proceso</v>
      </c>
      <c r="E1460" s="111" t="s">
        <v>25</v>
      </c>
      <c r="F1460" s="112" t="s">
        <v>110</v>
      </c>
      <c r="G1460" s="113">
        <v>-0.40625</v>
      </c>
      <c r="H1460" s="107">
        <v>1315.93</v>
      </c>
      <c r="I1460" s="85">
        <f t="shared" si="25"/>
        <v>-534.5965625</v>
      </c>
      <c r="J1460" s="86">
        <v>29.679600000000001</v>
      </c>
      <c r="K1460" s="85">
        <f t="shared" si="26"/>
        <v>-18.012256314101268</v>
      </c>
      <c r="L1460" s="68" t="str">
        <f>VLOOKUP(O1460,[6]Consolidado!$B:$E,2,FALSE)</f>
        <v>Acabado</v>
      </c>
      <c r="M1460" s="69" t="str">
        <f>VLOOKUP(O1460,[6]Consolidado!$B:$E,3,FALSE)</f>
        <v>Material de acabado pendiente de distribuir</v>
      </c>
      <c r="N1460" s="70">
        <f>VLOOKUP(O1460,[6]Consolidado!$B:$H,7,FALSE)</f>
        <v>0</v>
      </c>
      <c r="O1460" s="110" t="s">
        <v>290</v>
      </c>
    </row>
    <row r="1461" spans="1:15" s="71" customFormat="1" ht="16.5" customHeight="1" outlineLevel="1" x14ac:dyDescent="0.2">
      <c r="A1461" s="60" t="s">
        <v>652</v>
      </c>
      <c r="B1461" s="109">
        <v>42825</v>
      </c>
      <c r="C1461" s="110"/>
      <c r="D1461" s="63" t="str">
        <f>VLOOKUP(O1461,[6]Consolidado!$B:$E,4,FALSE)</f>
        <v>En Proceso</v>
      </c>
      <c r="E1461" s="111" t="s">
        <v>25</v>
      </c>
      <c r="F1461" s="112" t="s">
        <v>119</v>
      </c>
      <c r="G1461" s="113">
        <v>-0.40625</v>
      </c>
      <c r="H1461" s="107">
        <v>619.40000000000009</v>
      </c>
      <c r="I1461" s="85">
        <f t="shared" si="25"/>
        <v>-251.63125000000002</v>
      </c>
      <c r="J1461" s="86">
        <v>29.679600000000001</v>
      </c>
      <c r="K1461" s="85">
        <f t="shared" si="26"/>
        <v>-8.4782561085728929</v>
      </c>
      <c r="L1461" s="68" t="str">
        <f>VLOOKUP(O1461,[6]Consolidado!$B:$E,2,FALSE)</f>
        <v>Acabado</v>
      </c>
      <c r="M1461" s="69" t="str">
        <f>VLOOKUP(O1461,[6]Consolidado!$B:$E,3,FALSE)</f>
        <v>Material de acabado pendiente de distribuir</v>
      </c>
      <c r="N1461" s="70">
        <f>VLOOKUP(O1461,[6]Consolidado!$B:$H,7,FALSE)</f>
        <v>0</v>
      </c>
      <c r="O1461" s="110" t="s">
        <v>290</v>
      </c>
    </row>
    <row r="1462" spans="1:15" s="71" customFormat="1" ht="16.5" customHeight="1" outlineLevel="1" x14ac:dyDescent="0.2">
      <c r="A1462" s="60" t="s">
        <v>652</v>
      </c>
      <c r="B1462" s="109">
        <v>42825</v>
      </c>
      <c r="C1462" s="110"/>
      <c r="D1462" s="63" t="str">
        <f>VLOOKUP(O1462,[6]Consolidado!$B:$E,4,FALSE)</f>
        <v>En Proceso</v>
      </c>
      <c r="E1462" s="111" t="s">
        <v>33</v>
      </c>
      <c r="F1462" s="112" t="s">
        <v>90</v>
      </c>
      <c r="G1462" s="113">
        <v>-8.1</v>
      </c>
      <c r="H1462" s="107">
        <v>3.2476560456041415</v>
      </c>
      <c r="I1462" s="85">
        <f t="shared" si="25"/>
        <v>-26.306013969393543</v>
      </c>
      <c r="J1462" s="86">
        <v>29.679600000000001</v>
      </c>
      <c r="K1462" s="85">
        <f t="shared" si="26"/>
        <v>-0.88633317057485761</v>
      </c>
      <c r="L1462" s="68" t="str">
        <f>VLOOKUP(O1462,[6]Consolidado!$B:$E,2,FALSE)</f>
        <v>Empaque</v>
      </c>
      <c r="M1462" s="69" t="str">
        <f>VLOOKUP(O1462,[6]Consolidado!$B:$E,3,FALSE)</f>
        <v>Material de empaque pendiente de distribuir</v>
      </c>
      <c r="N1462" s="70">
        <f>VLOOKUP(O1462,[6]Consolidado!$B:$H,7,FALSE)</f>
        <v>0</v>
      </c>
      <c r="O1462" s="110" t="s">
        <v>89</v>
      </c>
    </row>
    <row r="1463" spans="1:15" s="71" customFormat="1" ht="16.5" customHeight="1" outlineLevel="1" x14ac:dyDescent="0.2">
      <c r="A1463" s="60" t="s">
        <v>652</v>
      </c>
      <c r="B1463" s="109">
        <v>42825</v>
      </c>
      <c r="C1463" s="110"/>
      <c r="D1463" s="63" t="str">
        <f>VLOOKUP(O1463,[6]Consolidado!$B:$E,4,FALSE)</f>
        <v>Finalizada</v>
      </c>
      <c r="E1463" s="111" t="s">
        <v>25</v>
      </c>
      <c r="F1463" s="112" t="s">
        <v>201</v>
      </c>
      <c r="G1463" s="113">
        <v>3.125E-2</v>
      </c>
      <c r="H1463" s="107">
        <v>872.19999999999993</v>
      </c>
      <c r="I1463" s="85">
        <f t="shared" si="25"/>
        <v>27.256249999999998</v>
      </c>
      <c r="J1463" s="86">
        <v>29.679600000000001</v>
      </c>
      <c r="K1463" s="85">
        <f t="shared" si="26"/>
        <v>0.91834964083073889</v>
      </c>
      <c r="L1463" s="68" t="str">
        <f>VLOOKUP(O1463,[6]Consolidado!$B:$E,2,FALSE)</f>
        <v>Jenna Agrees</v>
      </c>
      <c r="M1463" s="69" t="str">
        <f>VLOOKUP(O1463,[6]Consolidado!$B:$E,3,FALSE)</f>
        <v xml:space="preserve">TV Console </v>
      </c>
      <c r="N1463" s="70" t="str">
        <f>VLOOKUP(O1463,[6]Consolidado!$B:$H,7,FALSE)</f>
        <v>Abril</v>
      </c>
      <c r="O1463" s="110">
        <v>146</v>
      </c>
    </row>
    <row r="1464" spans="1:15" s="71" customFormat="1" ht="16.5" customHeight="1" outlineLevel="1" x14ac:dyDescent="0.2">
      <c r="A1464" s="60" t="s">
        <v>652</v>
      </c>
      <c r="B1464" s="109">
        <v>42825</v>
      </c>
      <c r="C1464" s="110"/>
      <c r="D1464" s="63" t="str">
        <f>VLOOKUP(O1464,[6]Consolidado!$B:$E,4,FALSE)</f>
        <v>Finalizada</v>
      </c>
      <c r="E1464" s="111" t="s">
        <v>25</v>
      </c>
      <c r="F1464" s="112" t="s">
        <v>254</v>
      </c>
      <c r="G1464" s="113">
        <v>1.25</v>
      </c>
      <c r="H1464" s="107">
        <v>371.44054799610137</v>
      </c>
      <c r="I1464" s="85">
        <f t="shared" si="25"/>
        <v>464.30068499512674</v>
      </c>
      <c r="J1464" s="86">
        <v>29.679600000000001</v>
      </c>
      <c r="K1464" s="85">
        <f t="shared" si="26"/>
        <v>15.643764909066388</v>
      </c>
      <c r="L1464" s="68" t="str">
        <f>VLOOKUP(O1464,[6]Consolidado!$B:$E,2,FALSE)</f>
        <v>Jenna Agrees</v>
      </c>
      <c r="M1464" s="69" t="str">
        <f>VLOOKUP(O1464,[6]Consolidado!$B:$E,3,FALSE)</f>
        <v xml:space="preserve">TV Console </v>
      </c>
      <c r="N1464" s="70" t="str">
        <f>VLOOKUP(O1464,[6]Consolidado!$B:$H,7,FALSE)</f>
        <v>Abril</v>
      </c>
      <c r="O1464" s="110">
        <v>146</v>
      </c>
    </row>
    <row r="1465" spans="1:15" s="71" customFormat="1" ht="16.5" customHeight="1" outlineLevel="1" x14ac:dyDescent="0.2">
      <c r="A1465" s="60" t="s">
        <v>652</v>
      </c>
      <c r="B1465" s="109">
        <v>42825</v>
      </c>
      <c r="C1465" s="110"/>
      <c r="D1465" s="63" t="str">
        <f>VLOOKUP(O1465,[6]Consolidado!$B:$E,4,FALSE)</f>
        <v>Finalizada</v>
      </c>
      <c r="E1465" s="111" t="s">
        <v>25</v>
      </c>
      <c r="F1465" s="112" t="s">
        <v>108</v>
      </c>
      <c r="G1465" s="113">
        <v>0.4375</v>
      </c>
      <c r="H1465" s="107">
        <v>915.61936511369458</v>
      </c>
      <c r="I1465" s="85">
        <f t="shared" si="25"/>
        <v>400.58347223724138</v>
      </c>
      <c r="J1465" s="86">
        <v>29.679600000000001</v>
      </c>
      <c r="K1465" s="85">
        <f t="shared" si="26"/>
        <v>13.49692961620916</v>
      </c>
      <c r="L1465" s="68" t="str">
        <f>VLOOKUP(O1465,[6]Consolidado!$B:$E,2,FALSE)</f>
        <v>Jenna Agrees</v>
      </c>
      <c r="M1465" s="69" t="str">
        <f>VLOOKUP(O1465,[6]Consolidado!$B:$E,3,FALSE)</f>
        <v xml:space="preserve">TV Console </v>
      </c>
      <c r="N1465" s="70" t="str">
        <f>VLOOKUP(O1465,[6]Consolidado!$B:$H,7,FALSE)</f>
        <v>Abril</v>
      </c>
      <c r="O1465" s="110">
        <v>146</v>
      </c>
    </row>
    <row r="1466" spans="1:15" s="71" customFormat="1" ht="16.5" customHeight="1" outlineLevel="1" x14ac:dyDescent="0.2">
      <c r="A1466" s="60" t="s">
        <v>652</v>
      </c>
      <c r="B1466" s="109">
        <v>42825</v>
      </c>
      <c r="C1466" s="110"/>
      <c r="D1466" s="63" t="str">
        <f>VLOOKUP(O1466,[6]Consolidado!$B:$E,4,FALSE)</f>
        <v>Finalizada</v>
      </c>
      <c r="E1466" s="111" t="s">
        <v>25</v>
      </c>
      <c r="F1466" s="112" t="s">
        <v>109</v>
      </c>
      <c r="G1466" s="113">
        <v>0.375</v>
      </c>
      <c r="H1466" s="107">
        <v>1217.8846185889292</v>
      </c>
      <c r="I1466" s="85">
        <f t="shared" si="25"/>
        <v>456.70673197084847</v>
      </c>
      <c r="J1466" s="86">
        <v>29.679600000000001</v>
      </c>
      <c r="K1466" s="85">
        <f t="shared" si="26"/>
        <v>15.387900509806347</v>
      </c>
      <c r="L1466" s="68" t="str">
        <f>VLOOKUP(O1466,[6]Consolidado!$B:$E,2,FALSE)</f>
        <v>Jenna Agrees</v>
      </c>
      <c r="M1466" s="69" t="str">
        <f>VLOOKUP(O1466,[6]Consolidado!$B:$E,3,FALSE)</f>
        <v xml:space="preserve">TV Console </v>
      </c>
      <c r="N1466" s="70" t="str">
        <f>VLOOKUP(O1466,[6]Consolidado!$B:$H,7,FALSE)</f>
        <v>Abril</v>
      </c>
      <c r="O1466" s="110">
        <v>146</v>
      </c>
    </row>
    <row r="1467" spans="1:15" s="71" customFormat="1" ht="16.5" customHeight="1" outlineLevel="1" x14ac:dyDescent="0.2">
      <c r="A1467" s="60" t="s">
        <v>652</v>
      </c>
      <c r="B1467" s="109">
        <v>42825</v>
      </c>
      <c r="C1467" s="110"/>
      <c r="D1467" s="63" t="str">
        <f>VLOOKUP(O1467,[6]Consolidado!$B:$E,4,FALSE)</f>
        <v>Finalizada</v>
      </c>
      <c r="E1467" s="111" t="s">
        <v>25</v>
      </c>
      <c r="F1467" s="112" t="s">
        <v>110</v>
      </c>
      <c r="G1467" s="113">
        <v>0.40625</v>
      </c>
      <c r="H1467" s="107">
        <v>1315.93</v>
      </c>
      <c r="I1467" s="85">
        <f t="shared" si="25"/>
        <v>534.5965625</v>
      </c>
      <c r="J1467" s="86">
        <v>29.679600000000001</v>
      </c>
      <c r="K1467" s="85">
        <f t="shared" si="26"/>
        <v>18.012256314101268</v>
      </c>
      <c r="L1467" s="68" t="str">
        <f>VLOOKUP(O1467,[6]Consolidado!$B:$E,2,FALSE)</f>
        <v>Jenna Agrees</v>
      </c>
      <c r="M1467" s="69" t="str">
        <f>VLOOKUP(O1467,[6]Consolidado!$B:$E,3,FALSE)</f>
        <v xml:space="preserve">TV Console </v>
      </c>
      <c r="N1467" s="70" t="str">
        <f>VLOOKUP(O1467,[6]Consolidado!$B:$H,7,FALSE)</f>
        <v>Abril</v>
      </c>
      <c r="O1467" s="110">
        <v>146</v>
      </c>
    </row>
    <row r="1468" spans="1:15" s="71" customFormat="1" ht="16.5" customHeight="1" outlineLevel="1" x14ac:dyDescent="0.2">
      <c r="A1468" s="60" t="s">
        <v>652</v>
      </c>
      <c r="B1468" s="109">
        <v>42825</v>
      </c>
      <c r="C1468" s="110"/>
      <c r="D1468" s="63" t="str">
        <f>VLOOKUP(O1468,[6]Consolidado!$B:$E,4,FALSE)</f>
        <v>Finalizada</v>
      </c>
      <c r="E1468" s="111" t="s">
        <v>25</v>
      </c>
      <c r="F1468" s="112" t="s">
        <v>119</v>
      </c>
      <c r="G1468" s="113">
        <v>0.40625</v>
      </c>
      <c r="H1468" s="107">
        <v>619.40000000000009</v>
      </c>
      <c r="I1468" s="85">
        <f t="shared" si="25"/>
        <v>251.63125000000002</v>
      </c>
      <c r="J1468" s="86">
        <v>29.679600000000001</v>
      </c>
      <c r="K1468" s="85">
        <f t="shared" si="26"/>
        <v>8.4782561085728929</v>
      </c>
      <c r="L1468" s="68" t="str">
        <f>VLOOKUP(O1468,[6]Consolidado!$B:$E,2,FALSE)</f>
        <v>Jenna Agrees</v>
      </c>
      <c r="M1468" s="69" t="str">
        <f>VLOOKUP(O1468,[6]Consolidado!$B:$E,3,FALSE)</f>
        <v xml:space="preserve">TV Console </v>
      </c>
      <c r="N1468" s="70" t="str">
        <f>VLOOKUP(O1468,[6]Consolidado!$B:$H,7,FALSE)</f>
        <v>Abril</v>
      </c>
      <c r="O1468" s="110">
        <v>146</v>
      </c>
    </row>
    <row r="1469" spans="1:15" s="71" customFormat="1" ht="16.5" customHeight="1" outlineLevel="1" x14ac:dyDescent="0.2">
      <c r="A1469" s="60" t="s">
        <v>652</v>
      </c>
      <c r="B1469" s="109">
        <v>42825</v>
      </c>
      <c r="C1469" s="110"/>
      <c r="D1469" s="63" t="str">
        <f>VLOOKUP(O1469,[6]Consolidado!$B:$E,4,FALSE)</f>
        <v>Finalizada</v>
      </c>
      <c r="E1469" s="111" t="s">
        <v>33</v>
      </c>
      <c r="F1469" s="112" t="s">
        <v>90</v>
      </c>
      <c r="G1469" s="113">
        <v>8.1</v>
      </c>
      <c r="H1469" s="107">
        <v>3.2476560456041415</v>
      </c>
      <c r="I1469" s="85">
        <f t="shared" si="25"/>
        <v>26.306013969393543</v>
      </c>
      <c r="J1469" s="86">
        <v>29.679600000000001</v>
      </c>
      <c r="K1469" s="85">
        <f t="shared" si="26"/>
        <v>0.88633317057485761</v>
      </c>
      <c r="L1469" s="68" t="str">
        <f>VLOOKUP(O1469,[6]Consolidado!$B:$E,2,FALSE)</f>
        <v>Jenna Agrees</v>
      </c>
      <c r="M1469" s="69" t="str">
        <f>VLOOKUP(O1469,[6]Consolidado!$B:$E,3,FALSE)</f>
        <v xml:space="preserve">TV Console </v>
      </c>
      <c r="N1469" s="70" t="str">
        <f>VLOOKUP(O1469,[6]Consolidado!$B:$H,7,FALSE)</f>
        <v>Abril</v>
      </c>
      <c r="O1469" s="110">
        <v>146</v>
      </c>
    </row>
    <row r="1470" spans="1:15" s="71" customFormat="1" ht="16.5" customHeight="1" outlineLevel="1" x14ac:dyDescent="0.2">
      <c r="A1470" s="60" t="s">
        <v>652</v>
      </c>
      <c r="B1470" s="109">
        <v>42825</v>
      </c>
      <c r="C1470" s="110"/>
      <c r="D1470" s="63" t="str">
        <f>VLOOKUP(O1470,[6]Consolidado!$B:$E,4,FALSE)</f>
        <v>En Proceso</v>
      </c>
      <c r="E1470" s="111" t="s">
        <v>25</v>
      </c>
      <c r="F1470" s="112" t="s">
        <v>649</v>
      </c>
      <c r="G1470" s="113">
        <v>-1</v>
      </c>
      <c r="H1470" s="107">
        <v>75.054353666666671</v>
      </c>
      <c r="I1470" s="85">
        <f t="shared" si="25"/>
        <v>-75.054353666666671</v>
      </c>
      <c r="J1470" s="86">
        <v>29.679600000000001</v>
      </c>
      <c r="K1470" s="85">
        <f t="shared" si="26"/>
        <v>-2.5288195820249149</v>
      </c>
      <c r="L1470" s="68" t="str">
        <f>VLOOKUP(O1470,[6]Consolidado!$B:$E,2,FALSE)</f>
        <v>Acabado</v>
      </c>
      <c r="M1470" s="69" t="str">
        <f>VLOOKUP(O1470,[6]Consolidado!$B:$E,3,FALSE)</f>
        <v>Material de acabado pendiente de distribuir</v>
      </c>
      <c r="N1470" s="70">
        <f>VLOOKUP(O1470,[6]Consolidado!$B:$H,7,FALSE)</f>
        <v>0</v>
      </c>
      <c r="O1470" s="110" t="s">
        <v>290</v>
      </c>
    </row>
    <row r="1471" spans="1:15" s="71" customFormat="1" ht="16.5" customHeight="1" outlineLevel="1" x14ac:dyDescent="0.2">
      <c r="A1471" s="60" t="s">
        <v>652</v>
      </c>
      <c r="B1471" s="109">
        <v>42825</v>
      </c>
      <c r="C1471" s="110"/>
      <c r="D1471" s="63" t="str">
        <f>VLOOKUP(O1471,[6]Consolidado!$B:$E,4,FALSE)</f>
        <v>En Proceso</v>
      </c>
      <c r="E1471" s="111" t="s">
        <v>25</v>
      </c>
      <c r="F1471" s="112" t="s">
        <v>99</v>
      </c>
      <c r="G1471" s="113">
        <v>-1</v>
      </c>
      <c r="H1471" s="107">
        <v>340.59370967741938</v>
      </c>
      <c r="I1471" s="85">
        <f t="shared" si="25"/>
        <v>-340.59370967741938</v>
      </c>
      <c r="J1471" s="86">
        <v>29.679600000000001</v>
      </c>
      <c r="K1471" s="85">
        <f t="shared" si="26"/>
        <v>-11.475683960613329</v>
      </c>
      <c r="L1471" s="68" t="str">
        <f>VLOOKUP(O1471,[6]Consolidado!$B:$E,2,FALSE)</f>
        <v>Acabado</v>
      </c>
      <c r="M1471" s="69" t="str">
        <f>VLOOKUP(O1471,[6]Consolidado!$B:$E,3,FALSE)</f>
        <v>Material de acabado pendiente de distribuir</v>
      </c>
      <c r="N1471" s="70">
        <f>VLOOKUP(O1471,[6]Consolidado!$B:$H,7,FALSE)</f>
        <v>0</v>
      </c>
      <c r="O1471" s="110" t="s">
        <v>290</v>
      </c>
    </row>
    <row r="1472" spans="1:15" s="71" customFormat="1" ht="16.5" customHeight="1" outlineLevel="1" x14ac:dyDescent="0.2">
      <c r="A1472" s="60" t="s">
        <v>652</v>
      </c>
      <c r="B1472" s="109">
        <v>42825</v>
      </c>
      <c r="C1472" s="110"/>
      <c r="D1472" s="63" t="str">
        <f>VLOOKUP(O1472,[6]Consolidado!$B:$E,4,FALSE)</f>
        <v>Finalizada</v>
      </c>
      <c r="E1472" s="111" t="s">
        <v>25</v>
      </c>
      <c r="F1472" s="112" t="s">
        <v>649</v>
      </c>
      <c r="G1472" s="113">
        <v>1</v>
      </c>
      <c r="H1472" s="107">
        <v>75.054353666666671</v>
      </c>
      <c r="I1472" s="85">
        <f t="shared" si="25"/>
        <v>75.054353666666671</v>
      </c>
      <c r="J1472" s="86">
        <v>29.679600000000001</v>
      </c>
      <c r="K1472" s="85">
        <f t="shared" si="26"/>
        <v>2.5288195820249149</v>
      </c>
      <c r="L1472" s="68" t="str">
        <f>VLOOKUP(O1472,[6]Consolidado!$B:$E,2,FALSE)</f>
        <v>Maderas Collective</v>
      </c>
      <c r="M1472" s="69" t="str">
        <f>VLOOKUP(O1472,[6]Consolidado!$B:$E,3,FALSE)</f>
        <v>Ampliacion en Cabina de Pintura</v>
      </c>
      <c r="N1472" s="70" t="str">
        <f>VLOOKUP(O1472,[6]Consolidado!$B:$H,7,FALSE)</f>
        <v>Marzo</v>
      </c>
      <c r="O1472" s="110">
        <v>131</v>
      </c>
    </row>
    <row r="1473" spans="1:15" s="71" customFormat="1" ht="16.5" customHeight="1" outlineLevel="1" x14ac:dyDescent="0.2">
      <c r="A1473" s="60" t="s">
        <v>652</v>
      </c>
      <c r="B1473" s="109">
        <v>42825</v>
      </c>
      <c r="C1473" s="110"/>
      <c r="D1473" s="63" t="str">
        <f>VLOOKUP(O1473,[6]Consolidado!$B:$E,4,FALSE)</f>
        <v>Finalizada</v>
      </c>
      <c r="E1473" s="111" t="s">
        <v>25</v>
      </c>
      <c r="F1473" s="112" t="s">
        <v>99</v>
      </c>
      <c r="G1473" s="113">
        <v>1</v>
      </c>
      <c r="H1473" s="107">
        <v>340.59370967741938</v>
      </c>
      <c r="I1473" s="85">
        <f t="shared" si="25"/>
        <v>340.59370967741938</v>
      </c>
      <c r="J1473" s="86">
        <v>29.679600000000001</v>
      </c>
      <c r="K1473" s="85">
        <f t="shared" si="26"/>
        <v>11.475683960613329</v>
      </c>
      <c r="L1473" s="68" t="str">
        <f>VLOOKUP(O1473,[6]Consolidado!$B:$E,2,FALSE)</f>
        <v>Maderas Collective</v>
      </c>
      <c r="M1473" s="69" t="str">
        <f>VLOOKUP(O1473,[6]Consolidado!$B:$E,3,FALSE)</f>
        <v>Ampliacion en Cabina de Pintura</v>
      </c>
      <c r="N1473" s="70" t="str">
        <f>VLOOKUP(O1473,[6]Consolidado!$B:$H,7,FALSE)</f>
        <v>Marzo</v>
      </c>
      <c r="O1473" s="110">
        <v>131</v>
      </c>
    </row>
    <row r="1474" spans="1:15" s="71" customFormat="1" ht="16.5" customHeight="1" outlineLevel="1" x14ac:dyDescent="0.2">
      <c r="A1474" s="60" t="s">
        <v>652</v>
      </c>
      <c r="B1474" s="109">
        <v>42825</v>
      </c>
      <c r="C1474" s="110"/>
      <c r="D1474" s="63" t="str">
        <f>VLOOKUP(O1474,[6]Consolidado!$B:$E,4,FALSE)</f>
        <v>En Proceso</v>
      </c>
      <c r="E1474" s="111" t="s">
        <v>25</v>
      </c>
      <c r="F1474" s="112" t="s">
        <v>201</v>
      </c>
      <c r="G1474" s="113">
        <v>-0.15625</v>
      </c>
      <c r="H1474" s="107">
        <v>872.19999999999993</v>
      </c>
      <c r="I1474" s="85">
        <f t="shared" si="25"/>
        <v>-136.28125</v>
      </c>
      <c r="J1474" s="86">
        <v>29.679600000000001</v>
      </c>
      <c r="K1474" s="85">
        <f t="shared" si="26"/>
        <v>-4.5917482041536948</v>
      </c>
      <c r="L1474" s="68" t="str">
        <f>VLOOKUP(O1474,[6]Consolidado!$B:$E,2,FALSE)</f>
        <v>Acabado</v>
      </c>
      <c r="M1474" s="69" t="str">
        <f>VLOOKUP(O1474,[6]Consolidado!$B:$E,3,FALSE)</f>
        <v>Material de acabado pendiente de distribuir</v>
      </c>
      <c r="N1474" s="70">
        <f>VLOOKUP(O1474,[6]Consolidado!$B:$H,7,FALSE)</f>
        <v>0</v>
      </c>
      <c r="O1474" s="110" t="s">
        <v>290</v>
      </c>
    </row>
    <row r="1475" spans="1:15" s="71" customFormat="1" ht="16.5" customHeight="1" outlineLevel="1" x14ac:dyDescent="0.2">
      <c r="A1475" s="60" t="s">
        <v>652</v>
      </c>
      <c r="B1475" s="109">
        <v>42825</v>
      </c>
      <c r="C1475" s="110"/>
      <c r="D1475" s="63" t="str">
        <f>VLOOKUP(O1475,[6]Consolidado!$B:$E,4,FALSE)</f>
        <v>En Proceso</v>
      </c>
      <c r="E1475" s="111" t="s">
        <v>25</v>
      </c>
      <c r="F1475" s="112" t="s">
        <v>109</v>
      </c>
      <c r="G1475" s="113">
        <v>-0.125</v>
      </c>
      <c r="H1475" s="107">
        <v>1217.8846185889292</v>
      </c>
      <c r="I1475" s="85">
        <f t="shared" si="25"/>
        <v>-152.23557732361616</v>
      </c>
      <c r="J1475" s="86">
        <v>29.679600000000001</v>
      </c>
      <c r="K1475" s="85">
        <f t="shared" si="26"/>
        <v>-5.1293001699354486</v>
      </c>
      <c r="L1475" s="68" t="str">
        <f>VLOOKUP(O1475,[6]Consolidado!$B:$E,2,FALSE)</f>
        <v>Acabado</v>
      </c>
      <c r="M1475" s="69" t="str">
        <f>VLOOKUP(O1475,[6]Consolidado!$B:$E,3,FALSE)</f>
        <v>Material de acabado pendiente de distribuir</v>
      </c>
      <c r="N1475" s="70">
        <f>VLOOKUP(O1475,[6]Consolidado!$B:$H,7,FALSE)</f>
        <v>0</v>
      </c>
      <c r="O1475" s="110" t="s">
        <v>290</v>
      </c>
    </row>
    <row r="1476" spans="1:15" s="71" customFormat="1" ht="16.5" customHeight="1" outlineLevel="1" x14ac:dyDescent="0.2">
      <c r="A1476" s="60" t="s">
        <v>652</v>
      </c>
      <c r="B1476" s="109">
        <v>42825</v>
      </c>
      <c r="C1476" s="110"/>
      <c r="D1476" s="63" t="str">
        <f>VLOOKUP(O1476,[6]Consolidado!$B:$E,4,FALSE)</f>
        <v>En Proceso</v>
      </c>
      <c r="E1476" s="111" t="s">
        <v>25</v>
      </c>
      <c r="F1476" s="112" t="s">
        <v>110</v>
      </c>
      <c r="G1476" s="113">
        <v>-6.25E-2</v>
      </c>
      <c r="H1476" s="107">
        <v>1315.93</v>
      </c>
      <c r="I1476" s="85">
        <f t="shared" si="25"/>
        <v>-82.245625000000004</v>
      </c>
      <c r="J1476" s="86">
        <v>29.679600000000001</v>
      </c>
      <c r="K1476" s="85">
        <f t="shared" si="26"/>
        <v>-2.7711163560155798</v>
      </c>
      <c r="L1476" s="68" t="str">
        <f>VLOOKUP(O1476,[6]Consolidado!$B:$E,2,FALSE)</f>
        <v>Acabado</v>
      </c>
      <c r="M1476" s="69" t="str">
        <f>VLOOKUP(O1476,[6]Consolidado!$B:$E,3,FALSE)</f>
        <v>Material de acabado pendiente de distribuir</v>
      </c>
      <c r="N1476" s="70">
        <f>VLOOKUP(O1476,[6]Consolidado!$B:$H,7,FALSE)</f>
        <v>0</v>
      </c>
      <c r="O1476" s="110" t="s">
        <v>290</v>
      </c>
    </row>
    <row r="1477" spans="1:15" s="71" customFormat="1" ht="16.5" customHeight="1" outlineLevel="1" x14ac:dyDescent="0.2">
      <c r="A1477" s="60" t="s">
        <v>652</v>
      </c>
      <c r="B1477" s="109">
        <v>42825</v>
      </c>
      <c r="C1477" s="110"/>
      <c r="D1477" s="63" t="str">
        <f>VLOOKUP(O1477,[6]Consolidado!$B:$E,4,FALSE)</f>
        <v>En Proceso</v>
      </c>
      <c r="E1477" s="111" t="s">
        <v>25</v>
      </c>
      <c r="F1477" s="112" t="s">
        <v>119</v>
      </c>
      <c r="G1477" s="113">
        <v>-6.25E-2</v>
      </c>
      <c r="H1477" s="107">
        <v>619.40000000000009</v>
      </c>
      <c r="I1477" s="85">
        <f t="shared" si="25"/>
        <v>-38.712500000000006</v>
      </c>
      <c r="J1477" s="86">
        <v>29.679600000000001</v>
      </c>
      <c r="K1477" s="85">
        <f t="shared" si="26"/>
        <v>-1.3043470936265988</v>
      </c>
      <c r="L1477" s="68" t="str">
        <f>VLOOKUP(O1477,[6]Consolidado!$B:$E,2,FALSE)</f>
        <v>Acabado</v>
      </c>
      <c r="M1477" s="69" t="str">
        <f>VLOOKUP(O1477,[6]Consolidado!$B:$E,3,FALSE)</f>
        <v>Material de acabado pendiente de distribuir</v>
      </c>
      <c r="N1477" s="70">
        <f>VLOOKUP(O1477,[6]Consolidado!$B:$H,7,FALSE)</f>
        <v>0</v>
      </c>
      <c r="O1477" s="110" t="s">
        <v>290</v>
      </c>
    </row>
    <row r="1478" spans="1:15" s="71" customFormat="1" ht="16.5" customHeight="1" outlineLevel="1" x14ac:dyDescent="0.2">
      <c r="A1478" s="60" t="s">
        <v>652</v>
      </c>
      <c r="B1478" s="109">
        <v>42825</v>
      </c>
      <c r="C1478" s="110"/>
      <c r="D1478" s="63" t="str">
        <f>VLOOKUP(O1478,[6]Consolidado!$B:$E,4,FALSE)</f>
        <v>Finalizada</v>
      </c>
      <c r="E1478" s="111" t="s">
        <v>25</v>
      </c>
      <c r="F1478" s="112" t="s">
        <v>201</v>
      </c>
      <c r="G1478" s="113">
        <v>0.15625</v>
      </c>
      <c r="H1478" s="107">
        <v>872.19999999999993</v>
      </c>
      <c r="I1478" s="85">
        <f t="shared" si="25"/>
        <v>136.28125</v>
      </c>
      <c r="J1478" s="86">
        <v>29.679600000000001</v>
      </c>
      <c r="K1478" s="85">
        <f t="shared" si="26"/>
        <v>4.5917482041536948</v>
      </c>
      <c r="L1478" s="68" t="str">
        <f>VLOOKUP(O1478,[6]Consolidado!$B:$E,2,FALSE)</f>
        <v>Maderas Collective</v>
      </c>
      <c r="M1478" s="69" t="str">
        <f>VLOOKUP(O1478,[6]Consolidado!$B:$E,3,FALSE)</f>
        <v>Bases Metalicas p/ Bancas</v>
      </c>
      <c r="N1478" s="70" t="str">
        <f>VLOOKUP(O1478,[6]Consolidado!$B:$H,7,FALSE)</f>
        <v>Marzo</v>
      </c>
      <c r="O1478" s="110">
        <v>175</v>
      </c>
    </row>
    <row r="1479" spans="1:15" s="71" customFormat="1" ht="16.5" customHeight="1" outlineLevel="1" x14ac:dyDescent="0.2">
      <c r="A1479" s="60" t="s">
        <v>652</v>
      </c>
      <c r="B1479" s="109">
        <v>42825</v>
      </c>
      <c r="C1479" s="110"/>
      <c r="D1479" s="63" t="str">
        <f>VLOOKUP(O1479,[6]Consolidado!$B:$E,4,FALSE)</f>
        <v>Finalizada</v>
      </c>
      <c r="E1479" s="111" t="s">
        <v>25</v>
      </c>
      <c r="F1479" s="112" t="s">
        <v>109</v>
      </c>
      <c r="G1479" s="113">
        <v>0.125</v>
      </c>
      <c r="H1479" s="107">
        <v>1217.8846185889292</v>
      </c>
      <c r="I1479" s="85">
        <f t="shared" si="25"/>
        <v>152.23557732361616</v>
      </c>
      <c r="J1479" s="86">
        <v>29.679600000000001</v>
      </c>
      <c r="K1479" s="85">
        <f t="shared" si="26"/>
        <v>5.1293001699354486</v>
      </c>
      <c r="L1479" s="68" t="str">
        <f>VLOOKUP(O1479,[6]Consolidado!$B:$E,2,FALSE)</f>
        <v>Maderas Collective</v>
      </c>
      <c r="M1479" s="69" t="str">
        <f>VLOOKUP(O1479,[6]Consolidado!$B:$E,3,FALSE)</f>
        <v>Bases Metalicas p/ Bancas</v>
      </c>
      <c r="N1479" s="70" t="str">
        <f>VLOOKUP(O1479,[6]Consolidado!$B:$H,7,FALSE)</f>
        <v>Marzo</v>
      </c>
      <c r="O1479" s="110">
        <v>175</v>
      </c>
    </row>
    <row r="1480" spans="1:15" s="71" customFormat="1" ht="16.5" customHeight="1" outlineLevel="1" x14ac:dyDescent="0.2">
      <c r="A1480" s="60" t="s">
        <v>652</v>
      </c>
      <c r="B1480" s="109">
        <v>42825</v>
      </c>
      <c r="C1480" s="110"/>
      <c r="D1480" s="63" t="str">
        <f>VLOOKUP(O1480,[6]Consolidado!$B:$E,4,FALSE)</f>
        <v>Finalizada</v>
      </c>
      <c r="E1480" s="111" t="s">
        <v>25</v>
      </c>
      <c r="F1480" s="112" t="s">
        <v>110</v>
      </c>
      <c r="G1480" s="113">
        <v>6.25E-2</v>
      </c>
      <c r="H1480" s="107">
        <v>1315.93</v>
      </c>
      <c r="I1480" s="85">
        <f t="shared" si="25"/>
        <v>82.245625000000004</v>
      </c>
      <c r="J1480" s="86">
        <v>29.679600000000001</v>
      </c>
      <c r="K1480" s="85">
        <f t="shared" si="26"/>
        <v>2.7711163560155798</v>
      </c>
      <c r="L1480" s="68" t="str">
        <f>VLOOKUP(O1480,[6]Consolidado!$B:$E,2,FALSE)</f>
        <v>Maderas Collective</v>
      </c>
      <c r="M1480" s="69" t="str">
        <f>VLOOKUP(O1480,[6]Consolidado!$B:$E,3,FALSE)</f>
        <v>Bases Metalicas p/ Bancas</v>
      </c>
      <c r="N1480" s="70" t="str">
        <f>VLOOKUP(O1480,[6]Consolidado!$B:$H,7,FALSE)</f>
        <v>Marzo</v>
      </c>
      <c r="O1480" s="110">
        <v>175</v>
      </c>
    </row>
    <row r="1481" spans="1:15" s="71" customFormat="1" ht="16.5" customHeight="1" outlineLevel="1" x14ac:dyDescent="0.2">
      <c r="A1481" s="60" t="s">
        <v>652</v>
      </c>
      <c r="B1481" s="109">
        <v>42825</v>
      </c>
      <c r="C1481" s="110"/>
      <c r="D1481" s="63" t="str">
        <f>VLOOKUP(O1481,[6]Consolidado!$B:$E,4,FALSE)</f>
        <v>Finalizada</v>
      </c>
      <c r="E1481" s="111" t="s">
        <v>25</v>
      </c>
      <c r="F1481" s="112" t="s">
        <v>119</v>
      </c>
      <c r="G1481" s="113">
        <v>6.25E-2</v>
      </c>
      <c r="H1481" s="107">
        <v>619.40000000000009</v>
      </c>
      <c r="I1481" s="85">
        <f t="shared" si="25"/>
        <v>38.712500000000006</v>
      </c>
      <c r="J1481" s="86">
        <v>29.679600000000001</v>
      </c>
      <c r="K1481" s="85">
        <f t="shared" si="26"/>
        <v>1.3043470936265988</v>
      </c>
      <c r="L1481" s="68" t="str">
        <f>VLOOKUP(O1481,[6]Consolidado!$B:$E,2,FALSE)</f>
        <v>Maderas Collective</v>
      </c>
      <c r="M1481" s="69" t="str">
        <f>VLOOKUP(O1481,[6]Consolidado!$B:$E,3,FALSE)</f>
        <v>Bases Metalicas p/ Bancas</v>
      </c>
      <c r="N1481" s="70" t="str">
        <f>VLOOKUP(O1481,[6]Consolidado!$B:$H,7,FALSE)</f>
        <v>Marzo</v>
      </c>
      <c r="O1481" s="110">
        <v>175</v>
      </c>
    </row>
    <row r="1482" spans="1:15" s="71" customFormat="1" ht="16.5" customHeight="1" outlineLevel="1" x14ac:dyDescent="0.2">
      <c r="A1482" s="60" t="s">
        <v>652</v>
      </c>
      <c r="B1482" s="109">
        <v>42825</v>
      </c>
      <c r="C1482" s="110"/>
      <c r="D1482" s="63" t="str">
        <f>VLOOKUP(O1482,[6]Consolidado!$B:$E,4,FALSE)</f>
        <v>En Proceso</v>
      </c>
      <c r="E1482" s="111" t="s">
        <v>25</v>
      </c>
      <c r="F1482" s="112" t="s">
        <v>108</v>
      </c>
      <c r="G1482" s="113">
        <v>-0.375</v>
      </c>
      <c r="H1482" s="107">
        <v>915.61936511369458</v>
      </c>
      <c r="I1482" s="85">
        <f t="shared" si="25"/>
        <v>-343.35726191763547</v>
      </c>
      <c r="J1482" s="86">
        <v>29.679600000000001</v>
      </c>
      <c r="K1482" s="85">
        <f t="shared" si="26"/>
        <v>-11.568796813893565</v>
      </c>
      <c r="L1482" s="68" t="str">
        <f>VLOOKUP(O1482,[6]Consolidado!$B:$E,2,FALSE)</f>
        <v>Acabado</v>
      </c>
      <c r="M1482" s="69" t="str">
        <f>VLOOKUP(O1482,[6]Consolidado!$B:$E,3,FALSE)</f>
        <v>Material de acabado pendiente de distribuir</v>
      </c>
      <c r="N1482" s="70">
        <f>VLOOKUP(O1482,[6]Consolidado!$B:$H,7,FALSE)</f>
        <v>0</v>
      </c>
      <c r="O1482" s="110" t="s">
        <v>290</v>
      </c>
    </row>
    <row r="1483" spans="1:15" s="71" customFormat="1" ht="16.5" customHeight="1" outlineLevel="1" x14ac:dyDescent="0.2">
      <c r="A1483" s="60" t="s">
        <v>652</v>
      </c>
      <c r="B1483" s="109">
        <v>42825</v>
      </c>
      <c r="C1483" s="110"/>
      <c r="D1483" s="63" t="str">
        <f>VLOOKUP(O1483,[6]Consolidado!$B:$E,4,FALSE)</f>
        <v>En Proceso</v>
      </c>
      <c r="E1483" s="111" t="s">
        <v>25</v>
      </c>
      <c r="F1483" s="112" t="s">
        <v>109</v>
      </c>
      <c r="G1483" s="113">
        <v>-0.4375</v>
      </c>
      <c r="H1483" s="107">
        <v>1217.8846185889292</v>
      </c>
      <c r="I1483" s="85">
        <f t="shared" si="25"/>
        <v>-532.82452063265657</v>
      </c>
      <c r="J1483" s="86">
        <v>29.679600000000001</v>
      </c>
      <c r="K1483" s="85">
        <f t="shared" si="26"/>
        <v>-17.952550594774074</v>
      </c>
      <c r="L1483" s="68" t="str">
        <f>VLOOKUP(O1483,[6]Consolidado!$B:$E,2,FALSE)</f>
        <v>Acabado</v>
      </c>
      <c r="M1483" s="69" t="str">
        <f>VLOOKUP(O1483,[6]Consolidado!$B:$E,3,FALSE)</f>
        <v>Material de acabado pendiente de distribuir</v>
      </c>
      <c r="N1483" s="70">
        <f>VLOOKUP(O1483,[6]Consolidado!$B:$H,7,FALSE)</f>
        <v>0</v>
      </c>
      <c r="O1483" s="110" t="s">
        <v>290</v>
      </c>
    </row>
    <row r="1484" spans="1:15" s="71" customFormat="1" ht="16.5" customHeight="1" outlineLevel="1" x14ac:dyDescent="0.2">
      <c r="A1484" s="60" t="s">
        <v>652</v>
      </c>
      <c r="B1484" s="109">
        <v>42825</v>
      </c>
      <c r="C1484" s="110"/>
      <c r="D1484" s="63" t="str">
        <f>VLOOKUP(O1484,[6]Consolidado!$B:$E,4,FALSE)</f>
        <v>En Proceso</v>
      </c>
      <c r="E1484" s="111" t="s">
        <v>25</v>
      </c>
      <c r="F1484" s="112" t="s">
        <v>110</v>
      </c>
      <c r="G1484" s="113">
        <v>-0.21875</v>
      </c>
      <c r="H1484" s="107">
        <v>1315.93</v>
      </c>
      <c r="I1484" s="85">
        <f t="shared" si="25"/>
        <v>-287.85968750000001</v>
      </c>
      <c r="J1484" s="86">
        <v>29.679600000000001</v>
      </c>
      <c r="K1484" s="85">
        <f t="shared" si="26"/>
        <v>-9.6989072460545298</v>
      </c>
      <c r="L1484" s="68" t="str">
        <f>VLOOKUP(O1484,[6]Consolidado!$B:$E,2,FALSE)</f>
        <v>Acabado</v>
      </c>
      <c r="M1484" s="69" t="str">
        <f>VLOOKUP(O1484,[6]Consolidado!$B:$E,3,FALSE)</f>
        <v>Material de acabado pendiente de distribuir</v>
      </c>
      <c r="N1484" s="70">
        <f>VLOOKUP(O1484,[6]Consolidado!$B:$H,7,FALSE)</f>
        <v>0</v>
      </c>
      <c r="O1484" s="110" t="s">
        <v>290</v>
      </c>
    </row>
    <row r="1485" spans="1:15" s="71" customFormat="1" ht="16.5" customHeight="1" outlineLevel="1" x14ac:dyDescent="0.2">
      <c r="A1485" s="60" t="s">
        <v>652</v>
      </c>
      <c r="B1485" s="109">
        <v>42825</v>
      </c>
      <c r="C1485" s="110"/>
      <c r="D1485" s="63" t="str">
        <f>VLOOKUP(O1485,[6]Consolidado!$B:$E,4,FALSE)</f>
        <v>En Proceso</v>
      </c>
      <c r="E1485" s="111" t="s">
        <v>25</v>
      </c>
      <c r="F1485" s="112" t="s">
        <v>119</v>
      </c>
      <c r="G1485" s="113">
        <v>-0.21875</v>
      </c>
      <c r="H1485" s="107">
        <v>619.40000000000009</v>
      </c>
      <c r="I1485" s="85">
        <f t="shared" si="25"/>
        <v>-135.49375000000003</v>
      </c>
      <c r="J1485" s="86">
        <v>29.679600000000001</v>
      </c>
      <c r="K1485" s="85">
        <f t="shared" si="26"/>
        <v>-4.5652148276930964</v>
      </c>
      <c r="L1485" s="68" t="str">
        <f>VLOOKUP(O1485,[6]Consolidado!$B:$E,2,FALSE)</f>
        <v>Acabado</v>
      </c>
      <c r="M1485" s="69" t="str">
        <f>VLOOKUP(O1485,[6]Consolidado!$B:$E,3,FALSE)</f>
        <v>Material de acabado pendiente de distribuir</v>
      </c>
      <c r="N1485" s="70">
        <f>VLOOKUP(O1485,[6]Consolidado!$B:$H,7,FALSE)</f>
        <v>0</v>
      </c>
      <c r="O1485" s="110" t="s">
        <v>290</v>
      </c>
    </row>
    <row r="1486" spans="1:15" s="71" customFormat="1" ht="16.5" customHeight="1" outlineLevel="1" x14ac:dyDescent="0.2">
      <c r="A1486" s="60" t="s">
        <v>652</v>
      </c>
      <c r="B1486" s="109">
        <v>42825</v>
      </c>
      <c r="C1486" s="110"/>
      <c r="D1486" s="63" t="str">
        <f>VLOOKUP(O1486,[6]Consolidado!$B:$E,4,FALSE)</f>
        <v>En Proceso</v>
      </c>
      <c r="E1486" s="111" t="s">
        <v>25</v>
      </c>
      <c r="F1486" s="112" t="s">
        <v>133</v>
      </c>
      <c r="G1486" s="113">
        <v>-0.25</v>
      </c>
      <c r="H1486" s="107">
        <v>10.23468459090909</v>
      </c>
      <c r="I1486" s="85">
        <f t="shared" si="25"/>
        <v>-2.5586711477272726</v>
      </c>
      <c r="J1486" s="86">
        <v>29.679600000000001</v>
      </c>
      <c r="K1486" s="85">
        <f t="shared" si="26"/>
        <v>-8.6209758478122095E-2</v>
      </c>
      <c r="L1486" s="68" t="str">
        <f>VLOOKUP(O1486,[6]Consolidado!$B:$E,2,FALSE)</f>
        <v>Acabado</v>
      </c>
      <c r="M1486" s="69" t="str">
        <f>VLOOKUP(O1486,[6]Consolidado!$B:$E,3,FALSE)</f>
        <v>Material de acabado pendiente de distribuir</v>
      </c>
      <c r="N1486" s="70">
        <f>VLOOKUP(O1486,[6]Consolidado!$B:$H,7,FALSE)</f>
        <v>0</v>
      </c>
      <c r="O1486" s="110" t="s">
        <v>290</v>
      </c>
    </row>
    <row r="1487" spans="1:15" s="71" customFormat="1" ht="16.5" customHeight="1" outlineLevel="1" x14ac:dyDescent="0.2">
      <c r="A1487" s="60" t="s">
        <v>652</v>
      </c>
      <c r="B1487" s="109">
        <v>42825</v>
      </c>
      <c r="C1487" s="110"/>
      <c r="D1487" s="63" t="str">
        <f>VLOOKUP(O1487,[6]Consolidado!$B:$E,4,FALSE)</f>
        <v>En Proceso</v>
      </c>
      <c r="E1487" s="111" t="s">
        <v>25</v>
      </c>
      <c r="F1487" s="112" t="s">
        <v>254</v>
      </c>
      <c r="G1487" s="113">
        <v>-0.125</v>
      </c>
      <c r="H1487" s="107">
        <v>371.44054799610137</v>
      </c>
      <c r="I1487" s="85">
        <f t="shared" si="25"/>
        <v>-46.430068499512672</v>
      </c>
      <c r="J1487" s="86">
        <v>29.679600000000001</v>
      </c>
      <c r="K1487" s="85">
        <f t="shared" si="26"/>
        <v>-1.5643764909066387</v>
      </c>
      <c r="L1487" s="68" t="str">
        <f>VLOOKUP(O1487,[6]Consolidado!$B:$E,2,FALSE)</f>
        <v>Acabado</v>
      </c>
      <c r="M1487" s="69" t="str">
        <f>VLOOKUP(O1487,[6]Consolidado!$B:$E,3,FALSE)</f>
        <v>Material de acabado pendiente de distribuir</v>
      </c>
      <c r="N1487" s="70">
        <f>VLOOKUP(O1487,[6]Consolidado!$B:$H,7,FALSE)</f>
        <v>0</v>
      </c>
      <c r="O1487" s="110" t="s">
        <v>290</v>
      </c>
    </row>
    <row r="1488" spans="1:15" s="71" customFormat="1" ht="16.5" customHeight="1" outlineLevel="1" x14ac:dyDescent="0.2">
      <c r="A1488" s="60" t="s">
        <v>652</v>
      </c>
      <c r="B1488" s="109">
        <v>42825</v>
      </c>
      <c r="C1488" s="110"/>
      <c r="D1488" s="63" t="str">
        <f>VLOOKUP(O1488,[6]Consolidado!$B:$E,4,FALSE)</f>
        <v>En Proceso</v>
      </c>
      <c r="E1488" s="111" t="s">
        <v>25</v>
      </c>
      <c r="F1488" s="112" t="s">
        <v>99</v>
      </c>
      <c r="G1488" s="113">
        <v>-0.21875</v>
      </c>
      <c r="H1488" s="107">
        <v>340.59370967741938</v>
      </c>
      <c r="I1488" s="85">
        <f t="shared" si="25"/>
        <v>-74.504873991935483</v>
      </c>
      <c r="J1488" s="86">
        <v>29.679600000000001</v>
      </c>
      <c r="K1488" s="85">
        <f t="shared" si="26"/>
        <v>-2.5103058663841655</v>
      </c>
      <c r="L1488" s="68" t="str">
        <f>VLOOKUP(O1488,[6]Consolidado!$B:$E,2,FALSE)</f>
        <v>Acabado</v>
      </c>
      <c r="M1488" s="69" t="str">
        <f>VLOOKUP(O1488,[6]Consolidado!$B:$E,3,FALSE)</f>
        <v>Material de acabado pendiente de distribuir</v>
      </c>
      <c r="N1488" s="70">
        <f>VLOOKUP(O1488,[6]Consolidado!$B:$H,7,FALSE)</f>
        <v>0</v>
      </c>
      <c r="O1488" s="110" t="s">
        <v>290</v>
      </c>
    </row>
    <row r="1489" spans="1:15" s="71" customFormat="1" ht="16.5" customHeight="1" outlineLevel="1" x14ac:dyDescent="0.2">
      <c r="A1489" s="60" t="s">
        <v>652</v>
      </c>
      <c r="B1489" s="109">
        <v>42825</v>
      </c>
      <c r="C1489" s="110"/>
      <c r="D1489" s="63" t="str">
        <f>VLOOKUP(O1489,[6]Consolidado!$B:$E,4,FALSE)</f>
        <v>En Proceso</v>
      </c>
      <c r="E1489" s="111" t="s">
        <v>33</v>
      </c>
      <c r="F1489" s="112" t="s">
        <v>90</v>
      </c>
      <c r="G1489" s="113">
        <v>-27</v>
      </c>
      <c r="H1489" s="107">
        <v>3.2476560456041415</v>
      </c>
      <c r="I1489" s="85">
        <f t="shared" si="25"/>
        <v>-87.686713231311813</v>
      </c>
      <c r="J1489" s="86">
        <v>29.679600000000001</v>
      </c>
      <c r="K1489" s="85">
        <f t="shared" si="26"/>
        <v>-2.9544439019161919</v>
      </c>
      <c r="L1489" s="68" t="str">
        <f>VLOOKUP(O1489,[6]Consolidado!$B:$E,2,FALSE)</f>
        <v>Empaque</v>
      </c>
      <c r="M1489" s="69" t="str">
        <f>VLOOKUP(O1489,[6]Consolidado!$B:$E,3,FALSE)</f>
        <v>Material de empaque pendiente de distribuir</v>
      </c>
      <c r="N1489" s="70">
        <f>VLOOKUP(O1489,[6]Consolidado!$B:$H,7,FALSE)</f>
        <v>0</v>
      </c>
      <c r="O1489" s="110" t="s">
        <v>89</v>
      </c>
    </row>
    <row r="1490" spans="1:15" s="71" customFormat="1" ht="16.5" customHeight="1" outlineLevel="1" x14ac:dyDescent="0.2">
      <c r="A1490" s="60" t="s">
        <v>652</v>
      </c>
      <c r="B1490" s="109">
        <v>42825</v>
      </c>
      <c r="C1490" s="110"/>
      <c r="D1490" s="63" t="str">
        <f>VLOOKUP(O1490,[6]Consolidado!$B:$E,4,FALSE)</f>
        <v>Finalizada</v>
      </c>
      <c r="E1490" s="111" t="s">
        <v>25</v>
      </c>
      <c r="F1490" s="112" t="s">
        <v>108</v>
      </c>
      <c r="G1490" s="113">
        <v>0.375</v>
      </c>
      <c r="H1490" s="107">
        <v>915.61936511369458</v>
      </c>
      <c r="I1490" s="85">
        <f t="shared" si="25"/>
        <v>343.35726191763547</v>
      </c>
      <c r="J1490" s="86">
        <v>29.679600000000001</v>
      </c>
      <c r="K1490" s="85">
        <f t="shared" si="26"/>
        <v>11.568796813893565</v>
      </c>
      <c r="L1490" s="68" t="str">
        <f>VLOOKUP(O1490,[6]Consolidado!$B:$E,2,FALSE)</f>
        <v>Canoe Wesfield (Phase 1)</v>
      </c>
      <c r="M1490" s="69" t="str">
        <f>VLOOKUP(O1490,[6]Consolidado!$B:$E,3,FALSE)</f>
        <v>CH-118/CH-206</v>
      </c>
      <c r="N1490" s="70" t="str">
        <f>VLOOKUP(O1490,[6]Consolidado!$B:$H,7,FALSE)</f>
        <v>Marzo</v>
      </c>
      <c r="O1490" s="110">
        <v>141</v>
      </c>
    </row>
    <row r="1491" spans="1:15" s="71" customFormat="1" ht="16.5" customHeight="1" outlineLevel="1" x14ac:dyDescent="0.2">
      <c r="A1491" s="60" t="s">
        <v>652</v>
      </c>
      <c r="B1491" s="109">
        <v>42825</v>
      </c>
      <c r="C1491" s="110"/>
      <c r="D1491" s="63" t="str">
        <f>VLOOKUP(O1491,[6]Consolidado!$B:$E,4,FALSE)</f>
        <v>Finalizada</v>
      </c>
      <c r="E1491" s="111" t="s">
        <v>25</v>
      </c>
      <c r="F1491" s="112" t="s">
        <v>109</v>
      </c>
      <c r="G1491" s="113">
        <v>0.4375</v>
      </c>
      <c r="H1491" s="107">
        <v>1217.8846185889292</v>
      </c>
      <c r="I1491" s="85">
        <f t="shared" si="25"/>
        <v>532.82452063265657</v>
      </c>
      <c r="J1491" s="86">
        <v>29.679600000000001</v>
      </c>
      <c r="K1491" s="85">
        <f t="shared" si="26"/>
        <v>17.952550594774074</v>
      </c>
      <c r="L1491" s="68" t="str">
        <f>VLOOKUP(O1491,[6]Consolidado!$B:$E,2,FALSE)</f>
        <v>Canoe Wesfield (Phase 1)</v>
      </c>
      <c r="M1491" s="69" t="str">
        <f>VLOOKUP(O1491,[6]Consolidado!$B:$E,3,FALSE)</f>
        <v>CH-118/CH-206</v>
      </c>
      <c r="N1491" s="70" t="str">
        <f>VLOOKUP(O1491,[6]Consolidado!$B:$H,7,FALSE)</f>
        <v>Marzo</v>
      </c>
      <c r="O1491" s="110">
        <v>141</v>
      </c>
    </row>
    <row r="1492" spans="1:15" s="71" customFormat="1" ht="16.5" customHeight="1" outlineLevel="1" x14ac:dyDescent="0.2">
      <c r="A1492" s="60" t="s">
        <v>652</v>
      </c>
      <c r="B1492" s="109">
        <v>42825</v>
      </c>
      <c r="C1492" s="110"/>
      <c r="D1492" s="63" t="str">
        <f>VLOOKUP(O1492,[6]Consolidado!$B:$E,4,FALSE)</f>
        <v>Finalizada</v>
      </c>
      <c r="E1492" s="111" t="s">
        <v>25</v>
      </c>
      <c r="F1492" s="112" t="s">
        <v>110</v>
      </c>
      <c r="G1492" s="113">
        <v>0.21875</v>
      </c>
      <c r="H1492" s="107">
        <v>1315.93</v>
      </c>
      <c r="I1492" s="85">
        <f t="shared" si="25"/>
        <v>287.85968750000001</v>
      </c>
      <c r="J1492" s="86">
        <v>29.679600000000001</v>
      </c>
      <c r="K1492" s="85">
        <f t="shared" si="26"/>
        <v>9.6989072460545298</v>
      </c>
      <c r="L1492" s="68" t="str">
        <f>VLOOKUP(O1492,[6]Consolidado!$B:$E,2,FALSE)</f>
        <v>Canoe Wesfield (Phase 1)</v>
      </c>
      <c r="M1492" s="69" t="str">
        <f>VLOOKUP(O1492,[6]Consolidado!$B:$E,3,FALSE)</f>
        <v>CH-118/CH-206</v>
      </c>
      <c r="N1492" s="70" t="str">
        <f>VLOOKUP(O1492,[6]Consolidado!$B:$H,7,FALSE)</f>
        <v>Marzo</v>
      </c>
      <c r="O1492" s="110">
        <v>141</v>
      </c>
    </row>
    <row r="1493" spans="1:15" s="71" customFormat="1" ht="16.5" customHeight="1" outlineLevel="1" x14ac:dyDescent="0.2">
      <c r="A1493" s="60" t="s">
        <v>652</v>
      </c>
      <c r="B1493" s="109">
        <v>42825</v>
      </c>
      <c r="C1493" s="110"/>
      <c r="D1493" s="63" t="str">
        <f>VLOOKUP(O1493,[6]Consolidado!$B:$E,4,FALSE)</f>
        <v>Finalizada</v>
      </c>
      <c r="E1493" s="111" t="s">
        <v>25</v>
      </c>
      <c r="F1493" s="112" t="s">
        <v>119</v>
      </c>
      <c r="G1493" s="113">
        <v>0.21875</v>
      </c>
      <c r="H1493" s="107">
        <v>619.40000000000009</v>
      </c>
      <c r="I1493" s="85">
        <f t="shared" si="25"/>
        <v>135.49375000000003</v>
      </c>
      <c r="J1493" s="86">
        <v>29.679600000000001</v>
      </c>
      <c r="K1493" s="85">
        <f t="shared" si="26"/>
        <v>4.5652148276930964</v>
      </c>
      <c r="L1493" s="68" t="str">
        <f>VLOOKUP(O1493,[6]Consolidado!$B:$E,2,FALSE)</f>
        <v>Canoe Wesfield (Phase 1)</v>
      </c>
      <c r="M1493" s="69" t="str">
        <f>VLOOKUP(O1493,[6]Consolidado!$B:$E,3,FALSE)</f>
        <v>CH-118/CH-206</v>
      </c>
      <c r="N1493" s="70" t="str">
        <f>VLOOKUP(O1493,[6]Consolidado!$B:$H,7,FALSE)</f>
        <v>Marzo</v>
      </c>
      <c r="O1493" s="110">
        <v>141</v>
      </c>
    </row>
    <row r="1494" spans="1:15" s="71" customFormat="1" ht="16.5" customHeight="1" outlineLevel="1" x14ac:dyDescent="0.2">
      <c r="A1494" s="60" t="s">
        <v>652</v>
      </c>
      <c r="B1494" s="109">
        <v>42825</v>
      </c>
      <c r="C1494" s="110"/>
      <c r="D1494" s="63" t="str">
        <f>VLOOKUP(O1494,[6]Consolidado!$B:$E,4,FALSE)</f>
        <v>Finalizada</v>
      </c>
      <c r="E1494" s="111" t="s">
        <v>25</v>
      </c>
      <c r="F1494" s="112" t="s">
        <v>133</v>
      </c>
      <c r="G1494" s="113">
        <v>0.25</v>
      </c>
      <c r="H1494" s="107">
        <v>10.23468459090909</v>
      </c>
      <c r="I1494" s="85">
        <f t="shared" si="25"/>
        <v>2.5586711477272726</v>
      </c>
      <c r="J1494" s="86">
        <v>29.679600000000001</v>
      </c>
      <c r="K1494" s="85">
        <f t="shared" si="26"/>
        <v>8.6209758478122095E-2</v>
      </c>
      <c r="L1494" s="68" t="str">
        <f>VLOOKUP(O1494,[6]Consolidado!$B:$E,2,FALSE)</f>
        <v>Canoe Wesfield (Phase 1)</v>
      </c>
      <c r="M1494" s="69" t="str">
        <f>VLOOKUP(O1494,[6]Consolidado!$B:$E,3,FALSE)</f>
        <v>CH-118/CH-206</v>
      </c>
      <c r="N1494" s="70" t="str">
        <f>VLOOKUP(O1494,[6]Consolidado!$B:$H,7,FALSE)</f>
        <v>Marzo</v>
      </c>
      <c r="O1494" s="110">
        <v>141</v>
      </c>
    </row>
    <row r="1495" spans="1:15" s="71" customFormat="1" ht="16.5" customHeight="1" outlineLevel="1" x14ac:dyDescent="0.2">
      <c r="A1495" s="60" t="s">
        <v>652</v>
      </c>
      <c r="B1495" s="109">
        <v>42825</v>
      </c>
      <c r="C1495" s="110"/>
      <c r="D1495" s="63" t="str">
        <f>VLOOKUP(O1495,[6]Consolidado!$B:$E,4,FALSE)</f>
        <v>Finalizada</v>
      </c>
      <c r="E1495" s="111" t="s">
        <v>25</v>
      </c>
      <c r="F1495" s="112" t="s">
        <v>254</v>
      </c>
      <c r="G1495" s="113">
        <v>0.125</v>
      </c>
      <c r="H1495" s="107">
        <v>371.44054799610137</v>
      </c>
      <c r="I1495" s="85">
        <f t="shared" si="25"/>
        <v>46.430068499512672</v>
      </c>
      <c r="J1495" s="86">
        <v>29.679600000000001</v>
      </c>
      <c r="K1495" s="85">
        <f t="shared" si="26"/>
        <v>1.5643764909066387</v>
      </c>
      <c r="L1495" s="68" t="str">
        <f>VLOOKUP(O1495,[6]Consolidado!$B:$E,2,FALSE)</f>
        <v>Canoe Wesfield (Phase 1)</v>
      </c>
      <c r="M1495" s="69" t="str">
        <f>VLOOKUP(O1495,[6]Consolidado!$B:$E,3,FALSE)</f>
        <v>CH-118/CH-206</v>
      </c>
      <c r="N1495" s="70" t="str">
        <f>VLOOKUP(O1495,[6]Consolidado!$B:$H,7,FALSE)</f>
        <v>Marzo</v>
      </c>
      <c r="O1495" s="110">
        <v>141</v>
      </c>
    </row>
    <row r="1496" spans="1:15" s="71" customFormat="1" ht="16.5" customHeight="1" outlineLevel="1" x14ac:dyDescent="0.2">
      <c r="A1496" s="60" t="s">
        <v>652</v>
      </c>
      <c r="B1496" s="109">
        <v>42825</v>
      </c>
      <c r="C1496" s="110"/>
      <c r="D1496" s="63" t="str">
        <f>VLOOKUP(O1496,[6]Consolidado!$B:$E,4,FALSE)</f>
        <v>Finalizada</v>
      </c>
      <c r="E1496" s="111" t="s">
        <v>25</v>
      </c>
      <c r="F1496" s="112" t="s">
        <v>99</v>
      </c>
      <c r="G1496" s="113">
        <v>0.21875</v>
      </c>
      <c r="H1496" s="107">
        <v>340.59370967741938</v>
      </c>
      <c r="I1496" s="85">
        <f t="shared" si="25"/>
        <v>74.504873991935483</v>
      </c>
      <c r="J1496" s="86">
        <v>29.679600000000001</v>
      </c>
      <c r="K1496" s="85">
        <f t="shared" si="26"/>
        <v>2.5103058663841655</v>
      </c>
      <c r="L1496" s="68" t="str">
        <f>VLOOKUP(O1496,[6]Consolidado!$B:$E,2,FALSE)</f>
        <v>Canoe Wesfield (Phase 1)</v>
      </c>
      <c r="M1496" s="69" t="str">
        <f>VLOOKUP(O1496,[6]Consolidado!$B:$E,3,FALSE)</f>
        <v>CH-118/CH-206</v>
      </c>
      <c r="N1496" s="70" t="str">
        <f>VLOOKUP(O1496,[6]Consolidado!$B:$H,7,FALSE)</f>
        <v>Marzo</v>
      </c>
      <c r="O1496" s="110">
        <v>141</v>
      </c>
    </row>
    <row r="1497" spans="1:15" s="71" customFormat="1" ht="16.5" customHeight="1" outlineLevel="1" x14ac:dyDescent="0.2">
      <c r="A1497" s="60" t="s">
        <v>652</v>
      </c>
      <c r="B1497" s="109">
        <v>42825</v>
      </c>
      <c r="C1497" s="110"/>
      <c r="D1497" s="63" t="str">
        <f>VLOOKUP(O1497,[6]Consolidado!$B:$E,4,FALSE)</f>
        <v>Finalizada</v>
      </c>
      <c r="E1497" s="111" t="s">
        <v>33</v>
      </c>
      <c r="F1497" s="112" t="s">
        <v>90</v>
      </c>
      <c r="G1497" s="113">
        <v>27</v>
      </c>
      <c r="H1497" s="107">
        <v>3.2476560456041415</v>
      </c>
      <c r="I1497" s="85">
        <f t="shared" si="25"/>
        <v>87.686713231311813</v>
      </c>
      <c r="J1497" s="86">
        <v>29.679600000000001</v>
      </c>
      <c r="K1497" s="85">
        <f t="shared" si="26"/>
        <v>2.9544439019161919</v>
      </c>
      <c r="L1497" s="68" t="str">
        <f>VLOOKUP(O1497,[6]Consolidado!$B:$E,2,FALSE)</f>
        <v>Canoe Wesfield (Phase 1)</v>
      </c>
      <c r="M1497" s="69" t="str">
        <f>VLOOKUP(O1497,[6]Consolidado!$B:$E,3,FALSE)</f>
        <v>CH-118/CH-206</v>
      </c>
      <c r="N1497" s="70" t="str">
        <f>VLOOKUP(O1497,[6]Consolidado!$B:$H,7,FALSE)</f>
        <v>Marzo</v>
      </c>
      <c r="O1497" s="110">
        <v>141</v>
      </c>
    </row>
    <row r="1498" spans="1:15" s="71" customFormat="1" ht="16.5" customHeight="1" outlineLevel="1" x14ac:dyDescent="0.2">
      <c r="A1498" s="60" t="s">
        <v>652</v>
      </c>
      <c r="B1498" s="109">
        <v>42825</v>
      </c>
      <c r="C1498" s="110"/>
      <c r="D1498" s="63" t="str">
        <f>VLOOKUP(O1498,[6]Consolidado!$B:$E,4,FALSE)</f>
        <v>En Proceso</v>
      </c>
      <c r="E1498" s="111" t="s">
        <v>25</v>
      </c>
      <c r="F1498" s="112" t="s">
        <v>254</v>
      </c>
      <c r="G1498" s="113">
        <v>-0.375</v>
      </c>
      <c r="H1498" s="107">
        <v>371.44054799610137</v>
      </c>
      <c r="I1498" s="85">
        <f t="shared" si="25"/>
        <v>-139.290205498538</v>
      </c>
      <c r="J1498" s="86">
        <v>29.679600000000001</v>
      </c>
      <c r="K1498" s="85">
        <f t="shared" si="26"/>
        <v>-4.6931294727199155</v>
      </c>
      <c r="L1498" s="68" t="str">
        <f>VLOOKUP(O1498,[6]Consolidado!$B:$E,2,FALSE)</f>
        <v>Acabado</v>
      </c>
      <c r="M1498" s="69" t="str">
        <f>VLOOKUP(O1498,[6]Consolidado!$B:$E,3,FALSE)</f>
        <v>Material de acabado pendiente de distribuir</v>
      </c>
      <c r="N1498" s="70">
        <f>VLOOKUP(O1498,[6]Consolidado!$B:$H,7,FALSE)</f>
        <v>0</v>
      </c>
      <c r="O1498" s="110" t="s">
        <v>290</v>
      </c>
    </row>
    <row r="1499" spans="1:15" s="71" customFormat="1" ht="16.5" customHeight="1" outlineLevel="1" x14ac:dyDescent="0.2">
      <c r="A1499" s="60" t="s">
        <v>652</v>
      </c>
      <c r="B1499" s="109">
        <v>42825</v>
      </c>
      <c r="C1499" s="110"/>
      <c r="D1499" s="63" t="str">
        <f>VLOOKUP(O1499,[6]Consolidado!$B:$E,4,FALSE)</f>
        <v>En Proceso</v>
      </c>
      <c r="E1499" s="111" t="s">
        <v>25</v>
      </c>
      <c r="F1499" s="112" t="s">
        <v>128</v>
      </c>
      <c r="G1499" s="113">
        <v>-9.375E-2</v>
      </c>
      <c r="H1499" s="107">
        <v>719.3036127057627</v>
      </c>
      <c r="I1499" s="85">
        <f t="shared" si="25"/>
        <v>-67.434713691165257</v>
      </c>
      <c r="J1499" s="86">
        <v>29.679600000000001</v>
      </c>
      <c r="K1499" s="85">
        <f t="shared" si="26"/>
        <v>-2.2720897077846485</v>
      </c>
      <c r="L1499" s="68" t="str">
        <f>VLOOKUP(O1499,[6]Consolidado!$B:$E,2,FALSE)</f>
        <v>Acabado</v>
      </c>
      <c r="M1499" s="69" t="str">
        <f>VLOOKUP(O1499,[6]Consolidado!$B:$E,3,FALSE)</f>
        <v>Material de acabado pendiente de distribuir</v>
      </c>
      <c r="N1499" s="70">
        <f>VLOOKUP(O1499,[6]Consolidado!$B:$H,7,FALSE)</f>
        <v>0</v>
      </c>
      <c r="O1499" s="110" t="s">
        <v>290</v>
      </c>
    </row>
    <row r="1500" spans="1:15" s="71" customFormat="1" ht="16.5" customHeight="1" outlineLevel="1" x14ac:dyDescent="0.2">
      <c r="A1500" s="60" t="s">
        <v>652</v>
      </c>
      <c r="B1500" s="109">
        <v>42825</v>
      </c>
      <c r="C1500" s="110"/>
      <c r="D1500" s="63" t="str">
        <f>VLOOKUP(O1500,[6]Consolidado!$B:$E,4,FALSE)</f>
        <v>En Proceso</v>
      </c>
      <c r="E1500" s="111" t="s">
        <v>25</v>
      </c>
      <c r="F1500" s="112" t="s">
        <v>138</v>
      </c>
      <c r="G1500" s="113">
        <v>-9.375E-2</v>
      </c>
      <c r="H1500" s="107">
        <v>487.54177913928567</v>
      </c>
      <c r="I1500" s="85">
        <f t="shared" si="25"/>
        <v>-45.707041794308033</v>
      </c>
      <c r="J1500" s="86">
        <v>29.679600000000001</v>
      </c>
      <c r="K1500" s="85">
        <f t="shared" si="26"/>
        <v>-1.540015424544402</v>
      </c>
      <c r="L1500" s="68" t="str">
        <f>VLOOKUP(O1500,[6]Consolidado!$B:$E,2,FALSE)</f>
        <v>Acabado</v>
      </c>
      <c r="M1500" s="69" t="str">
        <f>VLOOKUP(O1500,[6]Consolidado!$B:$E,3,FALSE)</f>
        <v>Material de acabado pendiente de distribuir</v>
      </c>
      <c r="N1500" s="70">
        <f>VLOOKUP(O1500,[6]Consolidado!$B:$H,7,FALSE)</f>
        <v>0</v>
      </c>
      <c r="O1500" s="110" t="s">
        <v>290</v>
      </c>
    </row>
    <row r="1501" spans="1:15" s="71" customFormat="1" ht="16.5" customHeight="1" outlineLevel="1" x14ac:dyDescent="0.2">
      <c r="A1501" s="60" t="s">
        <v>652</v>
      </c>
      <c r="B1501" s="109">
        <v>42825</v>
      </c>
      <c r="C1501" s="110"/>
      <c r="D1501" s="63" t="str">
        <f>VLOOKUP(O1501,[6]Consolidado!$B:$E,4,FALSE)</f>
        <v>En Proceso</v>
      </c>
      <c r="E1501" s="111" t="s">
        <v>25</v>
      </c>
      <c r="F1501" s="112" t="s">
        <v>201</v>
      </c>
      <c r="G1501" s="113">
        <v>-9.375E-2</v>
      </c>
      <c r="H1501" s="107">
        <v>872.19999999999993</v>
      </c>
      <c r="I1501" s="85">
        <f t="shared" si="25"/>
        <v>-81.768749999999997</v>
      </c>
      <c r="J1501" s="86">
        <v>29.679600000000001</v>
      </c>
      <c r="K1501" s="85">
        <f t="shared" si="26"/>
        <v>-2.7550489224922168</v>
      </c>
      <c r="L1501" s="68" t="str">
        <f>VLOOKUP(O1501,[6]Consolidado!$B:$E,2,FALSE)</f>
        <v>Acabado</v>
      </c>
      <c r="M1501" s="69" t="str">
        <f>VLOOKUP(O1501,[6]Consolidado!$B:$E,3,FALSE)</f>
        <v>Material de acabado pendiente de distribuir</v>
      </c>
      <c r="N1501" s="70">
        <f>VLOOKUP(O1501,[6]Consolidado!$B:$H,7,FALSE)</f>
        <v>0</v>
      </c>
      <c r="O1501" s="110" t="s">
        <v>290</v>
      </c>
    </row>
    <row r="1502" spans="1:15" s="71" customFormat="1" ht="16.5" customHeight="1" outlineLevel="1" x14ac:dyDescent="0.2">
      <c r="A1502" s="60" t="s">
        <v>652</v>
      </c>
      <c r="B1502" s="109">
        <v>42825</v>
      </c>
      <c r="C1502" s="110"/>
      <c r="D1502" s="63" t="str">
        <f>VLOOKUP(O1502,[6]Consolidado!$B:$E,4,FALSE)</f>
        <v>En Proceso</v>
      </c>
      <c r="E1502" s="111" t="s">
        <v>25</v>
      </c>
      <c r="F1502" s="112" t="s">
        <v>109</v>
      </c>
      <c r="G1502" s="113">
        <v>-6.25E-2</v>
      </c>
      <c r="H1502" s="107">
        <v>1217.8846185889292</v>
      </c>
      <c r="I1502" s="85">
        <f t="shared" si="25"/>
        <v>-76.117788661808078</v>
      </c>
      <c r="J1502" s="86">
        <v>29.679600000000001</v>
      </c>
      <c r="K1502" s="85">
        <f t="shared" si="26"/>
        <v>-2.5646500849677243</v>
      </c>
      <c r="L1502" s="68" t="str">
        <f>VLOOKUP(O1502,[6]Consolidado!$B:$E,2,FALSE)</f>
        <v>Acabado</v>
      </c>
      <c r="M1502" s="69" t="str">
        <f>VLOOKUP(O1502,[6]Consolidado!$B:$E,3,FALSE)</f>
        <v>Material de acabado pendiente de distribuir</v>
      </c>
      <c r="N1502" s="70">
        <f>VLOOKUP(O1502,[6]Consolidado!$B:$H,7,FALSE)</f>
        <v>0</v>
      </c>
      <c r="O1502" s="110" t="s">
        <v>290</v>
      </c>
    </row>
    <row r="1503" spans="1:15" s="71" customFormat="1" ht="16.5" customHeight="1" outlineLevel="1" x14ac:dyDescent="0.2">
      <c r="A1503" s="60" t="s">
        <v>652</v>
      </c>
      <c r="B1503" s="109">
        <v>42825</v>
      </c>
      <c r="C1503" s="110"/>
      <c r="D1503" s="63" t="str">
        <f>VLOOKUP(O1503,[6]Consolidado!$B:$E,4,FALSE)</f>
        <v>En Proceso</v>
      </c>
      <c r="E1503" s="111" t="s">
        <v>25</v>
      </c>
      <c r="F1503" s="112" t="s">
        <v>110</v>
      </c>
      <c r="G1503" s="113">
        <v>-3.125E-2</v>
      </c>
      <c r="H1503" s="107">
        <v>1315.93</v>
      </c>
      <c r="I1503" s="85">
        <f t="shared" si="25"/>
        <v>-41.122812500000002</v>
      </c>
      <c r="J1503" s="86">
        <v>29.679600000000001</v>
      </c>
      <c r="K1503" s="85">
        <f t="shared" si="26"/>
        <v>-1.3855581780077899</v>
      </c>
      <c r="L1503" s="68" t="str">
        <f>VLOOKUP(O1503,[6]Consolidado!$B:$E,2,FALSE)</f>
        <v>Acabado</v>
      </c>
      <c r="M1503" s="69" t="str">
        <f>VLOOKUP(O1503,[6]Consolidado!$B:$E,3,FALSE)</f>
        <v>Material de acabado pendiente de distribuir</v>
      </c>
      <c r="N1503" s="70">
        <f>VLOOKUP(O1503,[6]Consolidado!$B:$H,7,FALSE)</f>
        <v>0</v>
      </c>
      <c r="O1503" s="110" t="s">
        <v>290</v>
      </c>
    </row>
    <row r="1504" spans="1:15" s="71" customFormat="1" ht="16.5" customHeight="1" outlineLevel="1" x14ac:dyDescent="0.2">
      <c r="A1504" s="60" t="s">
        <v>652</v>
      </c>
      <c r="B1504" s="109">
        <v>42825</v>
      </c>
      <c r="C1504" s="110"/>
      <c r="D1504" s="63" t="str">
        <f>VLOOKUP(O1504,[6]Consolidado!$B:$E,4,FALSE)</f>
        <v>En Proceso</v>
      </c>
      <c r="E1504" s="111" t="s">
        <v>25</v>
      </c>
      <c r="F1504" s="112" t="s">
        <v>119</v>
      </c>
      <c r="G1504" s="113">
        <v>-3.125E-2</v>
      </c>
      <c r="H1504" s="107">
        <v>619.40000000000009</v>
      </c>
      <c r="I1504" s="85">
        <f t="shared" si="25"/>
        <v>-19.356250000000003</v>
      </c>
      <c r="J1504" s="86">
        <v>29.679600000000001</v>
      </c>
      <c r="K1504" s="85">
        <f t="shared" si="26"/>
        <v>-0.65217354681329942</v>
      </c>
      <c r="L1504" s="68" t="str">
        <f>VLOOKUP(O1504,[6]Consolidado!$B:$E,2,FALSE)</f>
        <v>Acabado</v>
      </c>
      <c r="M1504" s="69" t="str">
        <f>VLOOKUP(O1504,[6]Consolidado!$B:$E,3,FALSE)</f>
        <v>Material de acabado pendiente de distribuir</v>
      </c>
      <c r="N1504" s="70">
        <f>VLOOKUP(O1504,[6]Consolidado!$B:$H,7,FALSE)</f>
        <v>0</v>
      </c>
      <c r="O1504" s="110" t="s">
        <v>290</v>
      </c>
    </row>
    <row r="1505" spans="1:15" s="71" customFormat="1" ht="16.5" customHeight="1" outlineLevel="1" x14ac:dyDescent="0.2">
      <c r="A1505" s="60" t="s">
        <v>652</v>
      </c>
      <c r="B1505" s="109">
        <v>42825</v>
      </c>
      <c r="C1505" s="110"/>
      <c r="D1505" s="63" t="str">
        <f>VLOOKUP(O1505,[6]Consolidado!$B:$E,4,FALSE)</f>
        <v>En Proceso</v>
      </c>
      <c r="E1505" s="111" t="s">
        <v>33</v>
      </c>
      <c r="F1505" s="112" t="s">
        <v>90</v>
      </c>
      <c r="G1505" s="113">
        <v>-4.5</v>
      </c>
      <c r="H1505" s="107">
        <v>3.2476560456041415</v>
      </c>
      <c r="I1505" s="85">
        <f t="shared" si="25"/>
        <v>-14.614452205218637</v>
      </c>
      <c r="J1505" s="86">
        <v>29.679600000000001</v>
      </c>
      <c r="K1505" s="85">
        <f t="shared" si="26"/>
        <v>-0.49240731698603202</v>
      </c>
      <c r="L1505" s="68" t="str">
        <f>VLOOKUP(O1505,[6]Consolidado!$B:$E,2,FALSE)</f>
        <v>Empaque</v>
      </c>
      <c r="M1505" s="69" t="str">
        <f>VLOOKUP(O1505,[6]Consolidado!$B:$E,3,FALSE)</f>
        <v>Material de empaque pendiente de distribuir</v>
      </c>
      <c r="N1505" s="70">
        <f>VLOOKUP(O1505,[6]Consolidado!$B:$H,7,FALSE)</f>
        <v>0</v>
      </c>
      <c r="O1505" s="110" t="s">
        <v>89</v>
      </c>
    </row>
    <row r="1506" spans="1:15" s="71" customFormat="1" ht="16.5" customHeight="1" outlineLevel="1" x14ac:dyDescent="0.2">
      <c r="A1506" s="60" t="s">
        <v>652</v>
      </c>
      <c r="B1506" s="109">
        <v>42825</v>
      </c>
      <c r="C1506" s="110"/>
      <c r="D1506" s="63" t="str">
        <f>VLOOKUP(O1506,[6]Consolidado!$B:$E,4,FALSE)</f>
        <v>Finalizada</v>
      </c>
      <c r="E1506" s="111" t="s">
        <v>25</v>
      </c>
      <c r="F1506" s="112" t="s">
        <v>254</v>
      </c>
      <c r="G1506" s="113">
        <v>0.375</v>
      </c>
      <c r="H1506" s="107">
        <v>371.44054799610137</v>
      </c>
      <c r="I1506" s="85">
        <f t="shared" si="25"/>
        <v>139.290205498538</v>
      </c>
      <c r="J1506" s="86">
        <v>29.679600000000001</v>
      </c>
      <c r="K1506" s="85">
        <f t="shared" si="26"/>
        <v>4.6931294727199155</v>
      </c>
      <c r="L1506" s="68" t="str">
        <f>VLOOKUP(O1506,[6]Consolidado!$B:$E,2,FALSE)</f>
        <v>Granite Work</v>
      </c>
      <c r="M1506" s="69" t="str">
        <f>VLOOKUP(O1506,[6]Consolidado!$B:$E,3,FALSE)</f>
        <v>Work Desk Prototype</v>
      </c>
      <c r="N1506" s="70" t="str">
        <f>VLOOKUP(O1506,[6]Consolidado!$B:$H,7,FALSE)</f>
        <v>Marzo</v>
      </c>
      <c r="O1506" s="110">
        <v>180</v>
      </c>
    </row>
    <row r="1507" spans="1:15" s="71" customFormat="1" ht="16.5" customHeight="1" outlineLevel="1" x14ac:dyDescent="0.2">
      <c r="A1507" s="60" t="s">
        <v>652</v>
      </c>
      <c r="B1507" s="109">
        <v>42825</v>
      </c>
      <c r="C1507" s="110"/>
      <c r="D1507" s="63" t="str">
        <f>VLOOKUP(O1507,[6]Consolidado!$B:$E,4,FALSE)</f>
        <v>Finalizada</v>
      </c>
      <c r="E1507" s="111" t="s">
        <v>25</v>
      </c>
      <c r="F1507" s="112" t="s">
        <v>128</v>
      </c>
      <c r="G1507" s="113">
        <v>9.375E-2</v>
      </c>
      <c r="H1507" s="107">
        <v>719.3036127057627</v>
      </c>
      <c r="I1507" s="85">
        <f t="shared" si="25"/>
        <v>67.434713691165257</v>
      </c>
      <c r="J1507" s="86">
        <v>29.679600000000001</v>
      </c>
      <c r="K1507" s="85">
        <f t="shared" si="26"/>
        <v>2.2720897077846485</v>
      </c>
      <c r="L1507" s="68" t="str">
        <f>VLOOKUP(O1507,[6]Consolidado!$B:$E,2,FALSE)</f>
        <v>Granite Work</v>
      </c>
      <c r="M1507" s="69" t="str">
        <f>VLOOKUP(O1507,[6]Consolidado!$B:$E,3,FALSE)</f>
        <v>Work Desk Prototype</v>
      </c>
      <c r="N1507" s="70" t="str">
        <f>VLOOKUP(O1507,[6]Consolidado!$B:$H,7,FALSE)</f>
        <v>Marzo</v>
      </c>
      <c r="O1507" s="110">
        <v>180</v>
      </c>
    </row>
    <row r="1508" spans="1:15" s="71" customFormat="1" ht="16.5" customHeight="1" outlineLevel="1" x14ac:dyDescent="0.2">
      <c r="A1508" s="60" t="s">
        <v>652</v>
      </c>
      <c r="B1508" s="109">
        <v>42825</v>
      </c>
      <c r="C1508" s="110"/>
      <c r="D1508" s="63" t="str">
        <f>VLOOKUP(O1508,[6]Consolidado!$B:$E,4,FALSE)</f>
        <v>Finalizada</v>
      </c>
      <c r="E1508" s="111" t="s">
        <v>25</v>
      </c>
      <c r="F1508" s="112" t="s">
        <v>138</v>
      </c>
      <c r="G1508" s="113">
        <v>9.375E-2</v>
      </c>
      <c r="H1508" s="107">
        <v>487.54177913928567</v>
      </c>
      <c r="I1508" s="85">
        <f t="shared" si="25"/>
        <v>45.707041794308033</v>
      </c>
      <c r="J1508" s="86">
        <v>29.679600000000001</v>
      </c>
      <c r="K1508" s="85">
        <f t="shared" si="26"/>
        <v>1.540015424544402</v>
      </c>
      <c r="L1508" s="68" t="str">
        <f>VLOOKUP(O1508,[6]Consolidado!$B:$E,2,FALSE)</f>
        <v>Granite Work</v>
      </c>
      <c r="M1508" s="69" t="str">
        <f>VLOOKUP(O1508,[6]Consolidado!$B:$E,3,FALSE)</f>
        <v>Work Desk Prototype</v>
      </c>
      <c r="N1508" s="70" t="str">
        <f>VLOOKUP(O1508,[6]Consolidado!$B:$H,7,FALSE)</f>
        <v>Marzo</v>
      </c>
      <c r="O1508" s="110">
        <v>180</v>
      </c>
    </row>
    <row r="1509" spans="1:15" s="71" customFormat="1" ht="16.5" customHeight="1" outlineLevel="1" x14ac:dyDescent="0.2">
      <c r="A1509" s="60" t="s">
        <v>652</v>
      </c>
      <c r="B1509" s="109">
        <v>42825</v>
      </c>
      <c r="C1509" s="110"/>
      <c r="D1509" s="63" t="str">
        <f>VLOOKUP(O1509,[6]Consolidado!$B:$E,4,FALSE)</f>
        <v>Finalizada</v>
      </c>
      <c r="E1509" s="111" t="s">
        <v>25</v>
      </c>
      <c r="F1509" s="112" t="s">
        <v>201</v>
      </c>
      <c r="G1509" s="113">
        <v>9.375E-2</v>
      </c>
      <c r="H1509" s="107">
        <v>872.19999999999993</v>
      </c>
      <c r="I1509" s="85">
        <f t="shared" si="25"/>
        <v>81.768749999999997</v>
      </c>
      <c r="J1509" s="86">
        <v>29.679600000000001</v>
      </c>
      <c r="K1509" s="85">
        <f t="shared" si="26"/>
        <v>2.7550489224922168</v>
      </c>
      <c r="L1509" s="68" t="str">
        <f>VLOOKUP(O1509,[6]Consolidado!$B:$E,2,FALSE)</f>
        <v>Granite Work</v>
      </c>
      <c r="M1509" s="69" t="str">
        <f>VLOOKUP(O1509,[6]Consolidado!$B:$E,3,FALSE)</f>
        <v>Work Desk Prototype</v>
      </c>
      <c r="N1509" s="70" t="str">
        <f>VLOOKUP(O1509,[6]Consolidado!$B:$H,7,FALSE)</f>
        <v>Marzo</v>
      </c>
      <c r="O1509" s="110">
        <v>180</v>
      </c>
    </row>
    <row r="1510" spans="1:15" s="71" customFormat="1" ht="16.5" customHeight="1" outlineLevel="1" x14ac:dyDescent="0.2">
      <c r="A1510" s="60" t="s">
        <v>652</v>
      </c>
      <c r="B1510" s="109">
        <v>42825</v>
      </c>
      <c r="C1510" s="110"/>
      <c r="D1510" s="63" t="str">
        <f>VLOOKUP(O1510,[6]Consolidado!$B:$E,4,FALSE)</f>
        <v>Finalizada</v>
      </c>
      <c r="E1510" s="111" t="s">
        <v>25</v>
      </c>
      <c r="F1510" s="112" t="s">
        <v>109</v>
      </c>
      <c r="G1510" s="113">
        <v>6.25E-2</v>
      </c>
      <c r="H1510" s="107">
        <v>1217.8846185889292</v>
      </c>
      <c r="I1510" s="85">
        <f t="shared" si="25"/>
        <v>76.117788661808078</v>
      </c>
      <c r="J1510" s="86">
        <v>29.679600000000001</v>
      </c>
      <c r="K1510" s="85">
        <f t="shared" si="26"/>
        <v>2.5646500849677243</v>
      </c>
      <c r="L1510" s="68" t="str">
        <f>VLOOKUP(O1510,[6]Consolidado!$B:$E,2,FALSE)</f>
        <v>Granite Work</v>
      </c>
      <c r="M1510" s="69" t="str">
        <f>VLOOKUP(O1510,[6]Consolidado!$B:$E,3,FALSE)</f>
        <v>Work Desk Prototype</v>
      </c>
      <c r="N1510" s="70" t="str">
        <f>VLOOKUP(O1510,[6]Consolidado!$B:$H,7,FALSE)</f>
        <v>Marzo</v>
      </c>
      <c r="O1510" s="110">
        <v>180</v>
      </c>
    </row>
    <row r="1511" spans="1:15" s="71" customFormat="1" ht="16.5" customHeight="1" outlineLevel="1" x14ac:dyDescent="0.2">
      <c r="A1511" s="60" t="s">
        <v>652</v>
      </c>
      <c r="B1511" s="109">
        <v>42825</v>
      </c>
      <c r="C1511" s="110"/>
      <c r="D1511" s="63" t="str">
        <f>VLOOKUP(O1511,[6]Consolidado!$B:$E,4,FALSE)</f>
        <v>Finalizada</v>
      </c>
      <c r="E1511" s="111" t="s">
        <v>25</v>
      </c>
      <c r="F1511" s="112" t="s">
        <v>110</v>
      </c>
      <c r="G1511" s="113">
        <v>3.125E-2</v>
      </c>
      <c r="H1511" s="107">
        <v>1315.93</v>
      </c>
      <c r="I1511" s="85">
        <f t="shared" si="25"/>
        <v>41.122812500000002</v>
      </c>
      <c r="J1511" s="86">
        <v>29.679600000000001</v>
      </c>
      <c r="K1511" s="85">
        <f t="shared" si="26"/>
        <v>1.3855581780077899</v>
      </c>
      <c r="L1511" s="68" t="str">
        <f>VLOOKUP(O1511,[6]Consolidado!$B:$E,2,FALSE)</f>
        <v>Granite Work</v>
      </c>
      <c r="M1511" s="69" t="str">
        <f>VLOOKUP(O1511,[6]Consolidado!$B:$E,3,FALSE)</f>
        <v>Work Desk Prototype</v>
      </c>
      <c r="N1511" s="70" t="str">
        <f>VLOOKUP(O1511,[6]Consolidado!$B:$H,7,FALSE)</f>
        <v>Marzo</v>
      </c>
      <c r="O1511" s="110">
        <v>180</v>
      </c>
    </row>
    <row r="1512" spans="1:15" s="71" customFormat="1" ht="16.5" customHeight="1" outlineLevel="1" x14ac:dyDescent="0.2">
      <c r="A1512" s="60" t="s">
        <v>652</v>
      </c>
      <c r="B1512" s="109">
        <v>42825</v>
      </c>
      <c r="C1512" s="110"/>
      <c r="D1512" s="63" t="str">
        <f>VLOOKUP(O1512,[6]Consolidado!$B:$E,4,FALSE)</f>
        <v>Finalizada</v>
      </c>
      <c r="E1512" s="111" t="s">
        <v>25</v>
      </c>
      <c r="F1512" s="112" t="s">
        <v>119</v>
      </c>
      <c r="G1512" s="113">
        <v>3.125E-2</v>
      </c>
      <c r="H1512" s="107">
        <v>619.40000000000009</v>
      </c>
      <c r="I1512" s="85">
        <f t="shared" si="25"/>
        <v>19.356250000000003</v>
      </c>
      <c r="J1512" s="86">
        <v>29.679600000000001</v>
      </c>
      <c r="K1512" s="85">
        <f t="shared" si="26"/>
        <v>0.65217354681329942</v>
      </c>
      <c r="L1512" s="68" t="str">
        <f>VLOOKUP(O1512,[6]Consolidado!$B:$E,2,FALSE)</f>
        <v>Granite Work</v>
      </c>
      <c r="M1512" s="69" t="str">
        <f>VLOOKUP(O1512,[6]Consolidado!$B:$E,3,FALSE)</f>
        <v>Work Desk Prototype</v>
      </c>
      <c r="N1512" s="70" t="str">
        <f>VLOOKUP(O1512,[6]Consolidado!$B:$H,7,FALSE)</f>
        <v>Marzo</v>
      </c>
      <c r="O1512" s="110">
        <v>180</v>
      </c>
    </row>
    <row r="1513" spans="1:15" s="71" customFormat="1" ht="16.5" customHeight="1" outlineLevel="1" x14ac:dyDescent="0.2">
      <c r="A1513" s="60" t="s">
        <v>652</v>
      </c>
      <c r="B1513" s="109">
        <v>42825</v>
      </c>
      <c r="C1513" s="110"/>
      <c r="D1513" s="63" t="str">
        <f>VLOOKUP(O1513,[6]Consolidado!$B:$E,4,FALSE)</f>
        <v>Finalizada</v>
      </c>
      <c r="E1513" s="111" t="s">
        <v>33</v>
      </c>
      <c r="F1513" s="112" t="s">
        <v>90</v>
      </c>
      <c r="G1513" s="113">
        <v>4.5</v>
      </c>
      <c r="H1513" s="107">
        <v>3.2476560456041415</v>
      </c>
      <c r="I1513" s="85">
        <f t="shared" si="25"/>
        <v>14.614452205218637</v>
      </c>
      <c r="J1513" s="86">
        <v>29.679600000000001</v>
      </c>
      <c r="K1513" s="85">
        <f t="shared" si="26"/>
        <v>0.49240731698603202</v>
      </c>
      <c r="L1513" s="68" t="str">
        <f>VLOOKUP(O1513,[6]Consolidado!$B:$E,2,FALSE)</f>
        <v>Granite Work</v>
      </c>
      <c r="M1513" s="69" t="str">
        <f>VLOOKUP(O1513,[6]Consolidado!$B:$E,3,FALSE)</f>
        <v>Work Desk Prototype</v>
      </c>
      <c r="N1513" s="70" t="str">
        <f>VLOOKUP(O1513,[6]Consolidado!$B:$H,7,FALSE)</f>
        <v>Marzo</v>
      </c>
      <c r="O1513" s="110">
        <v>180</v>
      </c>
    </row>
    <row r="1514" spans="1:15" s="71" customFormat="1" ht="16.5" customHeight="1" outlineLevel="1" x14ac:dyDescent="0.2">
      <c r="A1514" s="60" t="s">
        <v>652</v>
      </c>
      <c r="B1514" s="109">
        <v>42825</v>
      </c>
      <c r="C1514" s="110"/>
      <c r="D1514" s="63" t="str">
        <f>VLOOKUP(O1514,[6]Consolidado!$B:$E,4,FALSE)</f>
        <v>En Proceso</v>
      </c>
      <c r="E1514" s="111" t="s">
        <v>25</v>
      </c>
      <c r="F1514" s="112" t="s">
        <v>201</v>
      </c>
      <c r="G1514" s="113">
        <v>-0.34375</v>
      </c>
      <c r="H1514" s="107">
        <v>872.19999999999993</v>
      </c>
      <c r="I1514" s="85">
        <f t="shared" si="25"/>
        <v>-299.81874999999997</v>
      </c>
      <c r="J1514" s="86">
        <v>29.679600000000001</v>
      </c>
      <c r="K1514" s="85">
        <f t="shared" si="26"/>
        <v>-10.101846049138127</v>
      </c>
      <c r="L1514" s="68" t="str">
        <f>VLOOKUP(O1514,[6]Consolidado!$B:$E,2,FALSE)</f>
        <v>Acabado</v>
      </c>
      <c r="M1514" s="69" t="str">
        <f>VLOOKUP(O1514,[6]Consolidado!$B:$E,3,FALSE)</f>
        <v>Material de acabado pendiente de distribuir</v>
      </c>
      <c r="N1514" s="70">
        <f>VLOOKUP(O1514,[6]Consolidado!$B:$H,7,FALSE)</f>
        <v>0</v>
      </c>
      <c r="O1514" s="110" t="s">
        <v>290</v>
      </c>
    </row>
    <row r="1515" spans="1:15" s="71" customFormat="1" ht="16.5" customHeight="1" outlineLevel="1" x14ac:dyDescent="0.2">
      <c r="A1515" s="60" t="s">
        <v>652</v>
      </c>
      <c r="B1515" s="109">
        <v>42825</v>
      </c>
      <c r="C1515" s="110"/>
      <c r="D1515" s="63" t="str">
        <f>VLOOKUP(O1515,[6]Consolidado!$B:$E,4,FALSE)</f>
        <v>En Proceso</v>
      </c>
      <c r="E1515" s="111" t="s">
        <v>25</v>
      </c>
      <c r="F1515" s="112" t="s">
        <v>230</v>
      </c>
      <c r="G1515" s="113">
        <v>-3.125E-2</v>
      </c>
      <c r="H1515" s="107">
        <v>238.47880378364198</v>
      </c>
      <c r="I1515" s="85">
        <f t="shared" si="25"/>
        <v>-7.4524626182388118</v>
      </c>
      <c r="J1515" s="86">
        <v>29.679600000000001</v>
      </c>
      <c r="K1515" s="85">
        <f t="shared" si="26"/>
        <v>-0.25109713804225164</v>
      </c>
      <c r="L1515" s="68" t="str">
        <f>VLOOKUP(O1515,[6]Consolidado!$B:$E,2,FALSE)</f>
        <v>Acabado</v>
      </c>
      <c r="M1515" s="69" t="str">
        <f>VLOOKUP(O1515,[6]Consolidado!$B:$E,3,FALSE)</f>
        <v>Material de acabado pendiente de distribuir</v>
      </c>
      <c r="N1515" s="70">
        <f>VLOOKUP(O1515,[6]Consolidado!$B:$H,7,FALSE)</f>
        <v>0</v>
      </c>
      <c r="O1515" s="110" t="s">
        <v>290</v>
      </c>
    </row>
    <row r="1516" spans="1:15" s="71" customFormat="1" ht="16.5" customHeight="1" outlineLevel="1" x14ac:dyDescent="0.2">
      <c r="A1516" s="60" t="s">
        <v>652</v>
      </c>
      <c r="B1516" s="109">
        <v>42825</v>
      </c>
      <c r="C1516" s="110"/>
      <c r="D1516" s="63" t="str">
        <f>VLOOKUP(O1516,[6]Consolidado!$B:$E,4,FALSE)</f>
        <v>En Proceso</v>
      </c>
      <c r="E1516" s="111" t="s">
        <v>25</v>
      </c>
      <c r="F1516" s="112" t="s">
        <v>109</v>
      </c>
      <c r="G1516" s="113">
        <v>-0.21875</v>
      </c>
      <c r="H1516" s="107">
        <v>1217.8846185889292</v>
      </c>
      <c r="I1516" s="85">
        <f t="shared" si="25"/>
        <v>-266.41226031632829</v>
      </c>
      <c r="J1516" s="86">
        <v>29.679600000000001</v>
      </c>
      <c r="K1516" s="85">
        <f t="shared" si="26"/>
        <v>-8.976275297387037</v>
      </c>
      <c r="L1516" s="68" t="str">
        <f>VLOOKUP(O1516,[6]Consolidado!$B:$E,2,FALSE)</f>
        <v>Acabado</v>
      </c>
      <c r="M1516" s="69" t="str">
        <f>VLOOKUP(O1516,[6]Consolidado!$B:$E,3,FALSE)</f>
        <v>Material de acabado pendiente de distribuir</v>
      </c>
      <c r="N1516" s="70">
        <f>VLOOKUP(O1516,[6]Consolidado!$B:$H,7,FALSE)</f>
        <v>0</v>
      </c>
      <c r="O1516" s="110" t="s">
        <v>290</v>
      </c>
    </row>
    <row r="1517" spans="1:15" s="71" customFormat="1" ht="16.5" customHeight="1" outlineLevel="1" x14ac:dyDescent="0.2">
      <c r="A1517" s="60" t="s">
        <v>652</v>
      </c>
      <c r="B1517" s="109">
        <v>42825</v>
      </c>
      <c r="C1517" s="110"/>
      <c r="D1517" s="63" t="str">
        <f>VLOOKUP(O1517,[6]Consolidado!$B:$E,4,FALSE)</f>
        <v>En Proceso</v>
      </c>
      <c r="E1517" s="111" t="s">
        <v>25</v>
      </c>
      <c r="F1517" s="112" t="s">
        <v>110</v>
      </c>
      <c r="G1517" s="113">
        <v>-0.15625</v>
      </c>
      <c r="H1517" s="107">
        <v>1315.93</v>
      </c>
      <c r="I1517" s="85">
        <f t="shared" si="25"/>
        <v>-205.61406250000002</v>
      </c>
      <c r="J1517" s="86">
        <v>29.679600000000001</v>
      </c>
      <c r="K1517" s="85">
        <f t="shared" si="26"/>
        <v>-6.92779089003895</v>
      </c>
      <c r="L1517" s="68" t="str">
        <f>VLOOKUP(O1517,[6]Consolidado!$B:$E,2,FALSE)</f>
        <v>Acabado</v>
      </c>
      <c r="M1517" s="69" t="str">
        <f>VLOOKUP(O1517,[6]Consolidado!$B:$E,3,FALSE)</f>
        <v>Material de acabado pendiente de distribuir</v>
      </c>
      <c r="N1517" s="70">
        <f>VLOOKUP(O1517,[6]Consolidado!$B:$H,7,FALSE)</f>
        <v>0</v>
      </c>
      <c r="O1517" s="110" t="s">
        <v>290</v>
      </c>
    </row>
    <row r="1518" spans="1:15" s="71" customFormat="1" ht="16.5" customHeight="1" outlineLevel="1" x14ac:dyDescent="0.2">
      <c r="A1518" s="60" t="s">
        <v>652</v>
      </c>
      <c r="B1518" s="109">
        <v>42825</v>
      </c>
      <c r="C1518" s="110"/>
      <c r="D1518" s="63" t="str">
        <f>VLOOKUP(O1518,[6]Consolidado!$B:$E,4,FALSE)</f>
        <v>En Proceso</v>
      </c>
      <c r="E1518" s="111" t="s">
        <v>25</v>
      </c>
      <c r="F1518" s="112" t="s">
        <v>119</v>
      </c>
      <c r="G1518" s="113">
        <v>-0.21875</v>
      </c>
      <c r="H1518" s="107">
        <v>619.40000000000009</v>
      </c>
      <c r="I1518" s="85">
        <f t="shared" si="25"/>
        <v>-135.49375000000003</v>
      </c>
      <c r="J1518" s="86">
        <v>29.679600000000001</v>
      </c>
      <c r="K1518" s="85">
        <f t="shared" si="26"/>
        <v>-4.5652148276930964</v>
      </c>
      <c r="L1518" s="68" t="str">
        <f>VLOOKUP(O1518,[6]Consolidado!$B:$E,2,FALSE)</f>
        <v>Acabado</v>
      </c>
      <c r="M1518" s="69" t="str">
        <f>VLOOKUP(O1518,[6]Consolidado!$B:$E,3,FALSE)</f>
        <v>Material de acabado pendiente de distribuir</v>
      </c>
      <c r="N1518" s="70">
        <f>VLOOKUP(O1518,[6]Consolidado!$B:$H,7,FALSE)</f>
        <v>0</v>
      </c>
      <c r="O1518" s="110" t="s">
        <v>290</v>
      </c>
    </row>
    <row r="1519" spans="1:15" s="71" customFormat="1" ht="16.5" customHeight="1" outlineLevel="1" x14ac:dyDescent="0.2">
      <c r="A1519" s="60" t="s">
        <v>652</v>
      </c>
      <c r="B1519" s="109">
        <v>42825</v>
      </c>
      <c r="C1519" s="110"/>
      <c r="D1519" s="63" t="str">
        <f>VLOOKUP(O1519,[6]Consolidado!$B:$E,4,FALSE)</f>
        <v>En Proceso</v>
      </c>
      <c r="E1519" s="111" t="s">
        <v>25</v>
      </c>
      <c r="F1519" s="112" t="s">
        <v>666</v>
      </c>
      <c r="G1519" s="113">
        <v>-0.1875</v>
      </c>
      <c r="H1519" s="67">
        <v>0</v>
      </c>
      <c r="I1519" s="85">
        <f t="shared" si="25"/>
        <v>0</v>
      </c>
      <c r="J1519" s="86">
        <v>29.679600000000001</v>
      </c>
      <c r="K1519" s="85">
        <f t="shared" si="26"/>
        <v>0</v>
      </c>
      <c r="L1519" s="68" t="str">
        <f>VLOOKUP(O1519,[6]Consolidado!$B:$E,2,FALSE)</f>
        <v>Acabado</v>
      </c>
      <c r="M1519" s="69" t="str">
        <f>VLOOKUP(O1519,[6]Consolidado!$B:$E,3,FALSE)</f>
        <v>Material de acabado pendiente de distribuir</v>
      </c>
      <c r="N1519" s="70">
        <f>VLOOKUP(O1519,[6]Consolidado!$B:$H,7,FALSE)</f>
        <v>0</v>
      </c>
      <c r="O1519" s="110" t="s">
        <v>290</v>
      </c>
    </row>
    <row r="1520" spans="1:15" s="71" customFormat="1" ht="16.5" customHeight="1" outlineLevel="1" x14ac:dyDescent="0.2">
      <c r="A1520" s="60" t="s">
        <v>652</v>
      </c>
      <c r="B1520" s="109">
        <v>42825</v>
      </c>
      <c r="C1520" s="110"/>
      <c r="D1520" s="63" t="str">
        <f>VLOOKUP(O1520,[6]Consolidado!$B:$E,4,FALSE)</f>
        <v>En Proceso</v>
      </c>
      <c r="E1520" s="111" t="s">
        <v>25</v>
      </c>
      <c r="F1520" s="112" t="s">
        <v>667</v>
      </c>
      <c r="G1520" s="113">
        <v>-1</v>
      </c>
      <c r="H1520" s="67">
        <v>0</v>
      </c>
      <c r="I1520" s="85">
        <f t="shared" si="25"/>
        <v>0</v>
      </c>
      <c r="J1520" s="86">
        <v>29.679600000000001</v>
      </c>
      <c r="K1520" s="85">
        <f t="shared" si="26"/>
        <v>0</v>
      </c>
      <c r="L1520" s="68" t="str">
        <f>VLOOKUP(O1520,[6]Consolidado!$B:$E,2,FALSE)</f>
        <v>Acabado</v>
      </c>
      <c r="M1520" s="69" t="str">
        <f>VLOOKUP(O1520,[6]Consolidado!$B:$E,3,FALSE)</f>
        <v>Material de acabado pendiente de distribuir</v>
      </c>
      <c r="N1520" s="70">
        <f>VLOOKUP(O1520,[6]Consolidado!$B:$H,7,FALSE)</f>
        <v>0</v>
      </c>
      <c r="O1520" s="110" t="s">
        <v>290</v>
      </c>
    </row>
    <row r="1521" spans="1:15" s="71" customFormat="1" ht="16.5" customHeight="1" outlineLevel="1" x14ac:dyDescent="0.2">
      <c r="A1521" s="60" t="s">
        <v>652</v>
      </c>
      <c r="B1521" s="109">
        <v>42825</v>
      </c>
      <c r="C1521" s="110"/>
      <c r="D1521" s="63" t="str">
        <f>VLOOKUP(O1521,[6]Consolidado!$B:$E,4,FALSE)</f>
        <v>En Proceso</v>
      </c>
      <c r="E1521" s="111" t="s">
        <v>25</v>
      </c>
      <c r="F1521" s="112" t="s">
        <v>668</v>
      </c>
      <c r="G1521" s="113">
        <v>-6.25E-2</v>
      </c>
      <c r="H1521" s="67">
        <v>0</v>
      </c>
      <c r="I1521" s="85">
        <f t="shared" si="25"/>
        <v>0</v>
      </c>
      <c r="J1521" s="86">
        <v>29.679600000000001</v>
      </c>
      <c r="K1521" s="85">
        <f t="shared" si="26"/>
        <v>0</v>
      </c>
      <c r="L1521" s="68" t="str">
        <f>VLOOKUP(O1521,[6]Consolidado!$B:$E,2,FALSE)</f>
        <v>Acabado</v>
      </c>
      <c r="M1521" s="69" t="str">
        <f>VLOOKUP(O1521,[6]Consolidado!$B:$E,3,FALSE)</f>
        <v>Material de acabado pendiente de distribuir</v>
      </c>
      <c r="N1521" s="70">
        <f>VLOOKUP(O1521,[6]Consolidado!$B:$H,7,FALSE)</f>
        <v>0</v>
      </c>
      <c r="O1521" s="110" t="s">
        <v>290</v>
      </c>
    </row>
    <row r="1522" spans="1:15" s="71" customFormat="1" ht="16.5" customHeight="1" outlineLevel="1" x14ac:dyDescent="0.2">
      <c r="A1522" s="60" t="s">
        <v>652</v>
      </c>
      <c r="B1522" s="109">
        <v>42825</v>
      </c>
      <c r="C1522" s="110"/>
      <c r="D1522" s="63" t="str">
        <f>VLOOKUP(O1522,[6]Consolidado!$B:$E,4,FALSE)</f>
        <v>En Proceso</v>
      </c>
      <c r="E1522" s="111" t="s">
        <v>25</v>
      </c>
      <c r="F1522" s="112" t="s">
        <v>666</v>
      </c>
      <c r="G1522" s="113">
        <v>-0.375</v>
      </c>
      <c r="H1522" s="67">
        <v>0</v>
      </c>
      <c r="I1522" s="85">
        <f t="shared" si="25"/>
        <v>0</v>
      </c>
      <c r="J1522" s="86">
        <v>29.679600000000001</v>
      </c>
      <c r="K1522" s="85">
        <f t="shared" si="26"/>
        <v>0</v>
      </c>
      <c r="L1522" s="68" t="str">
        <f>VLOOKUP(O1522,[6]Consolidado!$B:$E,2,FALSE)</f>
        <v>Acabado</v>
      </c>
      <c r="M1522" s="69" t="str">
        <f>VLOOKUP(O1522,[6]Consolidado!$B:$E,3,FALSE)</f>
        <v>Material de acabado pendiente de distribuir</v>
      </c>
      <c r="N1522" s="70">
        <f>VLOOKUP(O1522,[6]Consolidado!$B:$H,7,FALSE)</f>
        <v>0</v>
      </c>
      <c r="O1522" s="110" t="s">
        <v>290</v>
      </c>
    </row>
    <row r="1523" spans="1:15" s="71" customFormat="1" ht="16.5" customHeight="1" outlineLevel="1" x14ac:dyDescent="0.2">
      <c r="A1523" s="60" t="s">
        <v>652</v>
      </c>
      <c r="B1523" s="109">
        <v>42825</v>
      </c>
      <c r="C1523" s="110"/>
      <c r="D1523" s="63" t="str">
        <f>VLOOKUP(O1523,[6]Consolidado!$B:$E,4,FALSE)</f>
        <v>En Proceso</v>
      </c>
      <c r="E1523" s="111" t="s">
        <v>25</v>
      </c>
      <c r="F1523" s="112" t="s">
        <v>147</v>
      </c>
      <c r="G1523" s="113">
        <v>-0.125</v>
      </c>
      <c r="H1523" s="107">
        <v>36.844222819259258</v>
      </c>
      <c r="I1523" s="85">
        <f t="shared" si="25"/>
        <v>-4.6055278524074073</v>
      </c>
      <c r="J1523" s="86">
        <v>29.679600000000001</v>
      </c>
      <c r="K1523" s="85">
        <f t="shared" si="26"/>
        <v>-0.15517486261295324</v>
      </c>
      <c r="L1523" s="68" t="str">
        <f>VLOOKUP(O1523,[6]Consolidado!$B:$E,2,FALSE)</f>
        <v>Acabado</v>
      </c>
      <c r="M1523" s="69" t="str">
        <f>VLOOKUP(O1523,[6]Consolidado!$B:$E,3,FALSE)</f>
        <v>Material de acabado pendiente de distribuir</v>
      </c>
      <c r="N1523" s="70">
        <f>VLOOKUP(O1523,[6]Consolidado!$B:$H,7,FALSE)</f>
        <v>0</v>
      </c>
      <c r="O1523" s="110" t="s">
        <v>290</v>
      </c>
    </row>
    <row r="1524" spans="1:15" s="71" customFormat="1" ht="16.5" customHeight="1" outlineLevel="1" x14ac:dyDescent="0.2">
      <c r="A1524" s="60" t="s">
        <v>652</v>
      </c>
      <c r="B1524" s="109">
        <v>42825</v>
      </c>
      <c r="C1524" s="110"/>
      <c r="D1524" s="63" t="str">
        <f>VLOOKUP(O1524,[6]Consolidado!$B:$E,4,FALSE)</f>
        <v>En Proceso</v>
      </c>
      <c r="E1524" s="111" t="s">
        <v>25</v>
      </c>
      <c r="F1524" s="112" t="s">
        <v>254</v>
      </c>
      <c r="G1524" s="113">
        <v>-0.125</v>
      </c>
      <c r="H1524" s="107">
        <v>371.44054799610137</v>
      </c>
      <c r="I1524" s="85">
        <f t="shared" si="25"/>
        <v>-46.430068499512672</v>
      </c>
      <c r="J1524" s="86">
        <v>29.679600000000001</v>
      </c>
      <c r="K1524" s="85">
        <f t="shared" si="26"/>
        <v>-1.5643764909066387</v>
      </c>
      <c r="L1524" s="68" t="str">
        <f>VLOOKUP(O1524,[6]Consolidado!$B:$E,2,FALSE)</f>
        <v>Acabado</v>
      </c>
      <c r="M1524" s="69" t="str">
        <f>VLOOKUP(O1524,[6]Consolidado!$B:$E,3,FALSE)</f>
        <v>Material de acabado pendiente de distribuir</v>
      </c>
      <c r="N1524" s="70">
        <f>VLOOKUP(O1524,[6]Consolidado!$B:$H,7,FALSE)</f>
        <v>0</v>
      </c>
      <c r="O1524" s="110" t="s">
        <v>290</v>
      </c>
    </row>
    <row r="1525" spans="1:15" s="71" customFormat="1" ht="16.5" customHeight="1" outlineLevel="1" x14ac:dyDescent="0.2">
      <c r="A1525" s="60" t="s">
        <v>652</v>
      </c>
      <c r="B1525" s="109">
        <v>42825</v>
      </c>
      <c r="C1525" s="110"/>
      <c r="D1525" s="63" t="str">
        <f>VLOOKUP(O1525,[6]Consolidado!$B:$E,4,FALSE)</f>
        <v>En Proceso</v>
      </c>
      <c r="E1525" s="111" t="s">
        <v>25</v>
      </c>
      <c r="F1525" s="112" t="s">
        <v>108</v>
      </c>
      <c r="G1525" s="113">
        <v>-0.1875</v>
      </c>
      <c r="H1525" s="107">
        <v>915.61936511369458</v>
      </c>
      <c r="I1525" s="85">
        <f t="shared" si="25"/>
        <v>-171.67863095881773</v>
      </c>
      <c r="J1525" s="86">
        <v>29.679600000000001</v>
      </c>
      <c r="K1525" s="85">
        <f t="shared" si="26"/>
        <v>-5.7843984069467824</v>
      </c>
      <c r="L1525" s="68" t="str">
        <f>VLOOKUP(O1525,[6]Consolidado!$B:$E,2,FALSE)</f>
        <v>Acabado</v>
      </c>
      <c r="M1525" s="69" t="str">
        <f>VLOOKUP(O1525,[6]Consolidado!$B:$E,3,FALSE)</f>
        <v>Material de acabado pendiente de distribuir</v>
      </c>
      <c r="N1525" s="70">
        <f>VLOOKUP(O1525,[6]Consolidado!$B:$H,7,FALSE)</f>
        <v>0</v>
      </c>
      <c r="O1525" s="110" t="s">
        <v>290</v>
      </c>
    </row>
    <row r="1526" spans="1:15" s="71" customFormat="1" ht="16.5" customHeight="1" outlineLevel="1" x14ac:dyDescent="0.2">
      <c r="A1526" s="60" t="s">
        <v>652</v>
      </c>
      <c r="B1526" s="109">
        <v>42825</v>
      </c>
      <c r="C1526" s="110"/>
      <c r="D1526" s="63" t="str">
        <f>VLOOKUP(O1526,[6]Consolidado!$B:$E,4,FALSE)</f>
        <v>Finalizada</v>
      </c>
      <c r="E1526" s="111" t="s">
        <v>25</v>
      </c>
      <c r="F1526" s="112" t="s">
        <v>201</v>
      </c>
      <c r="G1526" s="113">
        <v>0.34375</v>
      </c>
      <c r="H1526" s="107">
        <v>872.19999999999993</v>
      </c>
      <c r="I1526" s="85">
        <f t="shared" si="25"/>
        <v>299.81874999999997</v>
      </c>
      <c r="J1526" s="86">
        <v>29.679600000000001</v>
      </c>
      <c r="K1526" s="85">
        <f t="shared" si="26"/>
        <v>10.101846049138127</v>
      </c>
      <c r="L1526" s="68" t="str">
        <f>VLOOKUP(O1526,[6]Consolidado!$B:$E,2,FALSE)</f>
        <v>Maderas Collective</v>
      </c>
      <c r="M1526" s="69" t="str">
        <f>VLOOKUP(O1526,[6]Consolidado!$B:$E,3,FALSE)</f>
        <v>Manten.Taller (Elaboracion de Guarda y Acces)</v>
      </c>
      <c r="N1526" s="70" t="str">
        <f>VLOOKUP(O1526,[6]Consolidado!$B:$H,7,FALSE)</f>
        <v>Abril</v>
      </c>
      <c r="O1526" s="110">
        <v>87</v>
      </c>
    </row>
    <row r="1527" spans="1:15" s="71" customFormat="1" ht="16.5" customHeight="1" outlineLevel="1" x14ac:dyDescent="0.2">
      <c r="A1527" s="60" t="s">
        <v>652</v>
      </c>
      <c r="B1527" s="109">
        <v>42825</v>
      </c>
      <c r="C1527" s="110"/>
      <c r="D1527" s="63" t="str">
        <f>VLOOKUP(O1527,[6]Consolidado!$B:$E,4,FALSE)</f>
        <v>Finalizada</v>
      </c>
      <c r="E1527" s="111" t="s">
        <v>25</v>
      </c>
      <c r="F1527" s="112" t="s">
        <v>230</v>
      </c>
      <c r="G1527" s="113">
        <v>3.125E-2</v>
      </c>
      <c r="H1527" s="107">
        <v>238.47880378364198</v>
      </c>
      <c r="I1527" s="85">
        <f t="shared" si="25"/>
        <v>7.4524626182388118</v>
      </c>
      <c r="J1527" s="86">
        <v>29.679600000000001</v>
      </c>
      <c r="K1527" s="85">
        <f t="shared" si="26"/>
        <v>0.25109713804225164</v>
      </c>
      <c r="L1527" s="68" t="str">
        <f>VLOOKUP(O1527,[6]Consolidado!$B:$E,2,FALSE)</f>
        <v>Maderas Collective</v>
      </c>
      <c r="M1527" s="69" t="str">
        <f>VLOOKUP(O1527,[6]Consolidado!$B:$E,3,FALSE)</f>
        <v>Manten.Taller (Elaboracion de Guarda y Acces)</v>
      </c>
      <c r="N1527" s="70" t="str">
        <f>VLOOKUP(O1527,[6]Consolidado!$B:$H,7,FALSE)</f>
        <v>Abril</v>
      </c>
      <c r="O1527" s="110">
        <v>87</v>
      </c>
    </row>
    <row r="1528" spans="1:15" s="71" customFormat="1" ht="16.5" customHeight="1" outlineLevel="1" x14ac:dyDescent="0.2">
      <c r="A1528" s="60" t="s">
        <v>652</v>
      </c>
      <c r="B1528" s="109">
        <v>42825</v>
      </c>
      <c r="C1528" s="110"/>
      <c r="D1528" s="63" t="str">
        <f>VLOOKUP(O1528,[6]Consolidado!$B:$E,4,FALSE)</f>
        <v>Finalizada</v>
      </c>
      <c r="E1528" s="111" t="s">
        <v>25</v>
      </c>
      <c r="F1528" s="112" t="s">
        <v>109</v>
      </c>
      <c r="G1528" s="113">
        <v>0.21875</v>
      </c>
      <c r="H1528" s="107">
        <v>1217.8846185889292</v>
      </c>
      <c r="I1528" s="85">
        <f t="shared" si="25"/>
        <v>266.41226031632829</v>
      </c>
      <c r="J1528" s="86">
        <v>29.679600000000001</v>
      </c>
      <c r="K1528" s="85">
        <f t="shared" si="26"/>
        <v>8.976275297387037</v>
      </c>
      <c r="L1528" s="68" t="str">
        <f>VLOOKUP(O1528,[6]Consolidado!$B:$E,2,FALSE)</f>
        <v>Maderas Collective</v>
      </c>
      <c r="M1528" s="69" t="str">
        <f>VLOOKUP(O1528,[6]Consolidado!$B:$E,3,FALSE)</f>
        <v>Manten.Taller (Elaboracion de Guarda y Acces)</v>
      </c>
      <c r="N1528" s="70" t="str">
        <f>VLOOKUP(O1528,[6]Consolidado!$B:$H,7,FALSE)</f>
        <v>Abril</v>
      </c>
      <c r="O1528" s="110">
        <v>87</v>
      </c>
    </row>
    <row r="1529" spans="1:15" s="71" customFormat="1" ht="16.5" customHeight="1" outlineLevel="1" x14ac:dyDescent="0.2">
      <c r="A1529" s="60" t="s">
        <v>652</v>
      </c>
      <c r="B1529" s="109">
        <v>42825</v>
      </c>
      <c r="C1529" s="110"/>
      <c r="D1529" s="63" t="str">
        <f>VLOOKUP(O1529,[6]Consolidado!$B:$E,4,FALSE)</f>
        <v>Finalizada</v>
      </c>
      <c r="E1529" s="111" t="s">
        <v>25</v>
      </c>
      <c r="F1529" s="112" t="s">
        <v>110</v>
      </c>
      <c r="G1529" s="113">
        <v>0.15625</v>
      </c>
      <c r="H1529" s="107">
        <v>1315.93</v>
      </c>
      <c r="I1529" s="85">
        <f t="shared" si="25"/>
        <v>205.61406250000002</v>
      </c>
      <c r="J1529" s="86">
        <v>29.679600000000001</v>
      </c>
      <c r="K1529" s="85">
        <f t="shared" si="26"/>
        <v>6.92779089003895</v>
      </c>
      <c r="L1529" s="68" t="str">
        <f>VLOOKUP(O1529,[6]Consolidado!$B:$E,2,FALSE)</f>
        <v>Maderas Collective</v>
      </c>
      <c r="M1529" s="69" t="str">
        <f>VLOOKUP(O1529,[6]Consolidado!$B:$E,3,FALSE)</f>
        <v>Manten.Taller (Elaboracion de Guarda y Acces)</v>
      </c>
      <c r="N1529" s="70" t="str">
        <f>VLOOKUP(O1529,[6]Consolidado!$B:$H,7,FALSE)</f>
        <v>Abril</v>
      </c>
      <c r="O1529" s="110">
        <v>87</v>
      </c>
    </row>
    <row r="1530" spans="1:15" s="71" customFormat="1" ht="16.5" customHeight="1" outlineLevel="1" x14ac:dyDescent="0.2">
      <c r="A1530" s="60" t="s">
        <v>652</v>
      </c>
      <c r="B1530" s="109">
        <v>42825</v>
      </c>
      <c r="C1530" s="110"/>
      <c r="D1530" s="63" t="str">
        <f>VLOOKUP(O1530,[6]Consolidado!$B:$E,4,FALSE)</f>
        <v>Finalizada</v>
      </c>
      <c r="E1530" s="111" t="s">
        <v>25</v>
      </c>
      <c r="F1530" s="112" t="s">
        <v>119</v>
      </c>
      <c r="G1530" s="113">
        <v>0.21875</v>
      </c>
      <c r="H1530" s="107">
        <v>619.40000000000009</v>
      </c>
      <c r="I1530" s="85">
        <f t="shared" si="25"/>
        <v>135.49375000000003</v>
      </c>
      <c r="J1530" s="86">
        <v>29.679600000000001</v>
      </c>
      <c r="K1530" s="85">
        <f t="shared" si="26"/>
        <v>4.5652148276930964</v>
      </c>
      <c r="L1530" s="68" t="str">
        <f>VLOOKUP(O1530,[6]Consolidado!$B:$E,2,FALSE)</f>
        <v>Maderas Collective</v>
      </c>
      <c r="M1530" s="69" t="str">
        <f>VLOOKUP(O1530,[6]Consolidado!$B:$E,3,FALSE)</f>
        <v>Manten.Taller (Elaboracion de Guarda y Acces)</v>
      </c>
      <c r="N1530" s="70" t="str">
        <f>VLOOKUP(O1530,[6]Consolidado!$B:$H,7,FALSE)</f>
        <v>Abril</v>
      </c>
      <c r="O1530" s="110">
        <v>87</v>
      </c>
    </row>
    <row r="1531" spans="1:15" s="71" customFormat="1" ht="16.5" customHeight="1" outlineLevel="1" x14ac:dyDescent="0.2">
      <c r="A1531" s="60" t="s">
        <v>652</v>
      </c>
      <c r="B1531" s="109">
        <v>42825</v>
      </c>
      <c r="C1531" s="110"/>
      <c r="D1531" s="63" t="str">
        <f>VLOOKUP(O1531,[6]Consolidado!$B:$E,4,FALSE)</f>
        <v>Finalizada</v>
      </c>
      <c r="E1531" s="111" t="s">
        <v>25</v>
      </c>
      <c r="F1531" s="112" t="s">
        <v>666</v>
      </c>
      <c r="G1531" s="113">
        <v>0.1875</v>
      </c>
      <c r="H1531" s="107">
        <v>0</v>
      </c>
      <c r="I1531" s="85">
        <f t="shared" si="25"/>
        <v>0</v>
      </c>
      <c r="J1531" s="86">
        <v>29.679600000000001</v>
      </c>
      <c r="K1531" s="85">
        <f t="shared" si="26"/>
        <v>0</v>
      </c>
      <c r="L1531" s="68" t="str">
        <f>VLOOKUP(O1531,[6]Consolidado!$B:$E,2,FALSE)</f>
        <v>Maderas Collective</v>
      </c>
      <c r="M1531" s="69" t="str">
        <f>VLOOKUP(O1531,[6]Consolidado!$B:$E,3,FALSE)</f>
        <v>Manten.Taller (Elaboracion de Guarda y Acces)</v>
      </c>
      <c r="N1531" s="70" t="str">
        <f>VLOOKUP(O1531,[6]Consolidado!$B:$H,7,FALSE)</f>
        <v>Abril</v>
      </c>
      <c r="O1531" s="110">
        <v>87</v>
      </c>
    </row>
    <row r="1532" spans="1:15" s="71" customFormat="1" ht="16.5" customHeight="1" outlineLevel="1" x14ac:dyDescent="0.2">
      <c r="A1532" s="60" t="s">
        <v>652</v>
      </c>
      <c r="B1532" s="109">
        <v>42825</v>
      </c>
      <c r="C1532" s="110"/>
      <c r="D1532" s="63" t="str">
        <f>VLOOKUP(O1532,[6]Consolidado!$B:$E,4,FALSE)</f>
        <v>Finalizada</v>
      </c>
      <c r="E1532" s="111" t="s">
        <v>25</v>
      </c>
      <c r="F1532" s="112" t="s">
        <v>667</v>
      </c>
      <c r="G1532" s="113">
        <v>1</v>
      </c>
      <c r="H1532" s="107">
        <v>0</v>
      </c>
      <c r="I1532" s="85">
        <f t="shared" si="25"/>
        <v>0</v>
      </c>
      <c r="J1532" s="86">
        <v>29.679600000000001</v>
      </c>
      <c r="K1532" s="85">
        <f t="shared" si="26"/>
        <v>0</v>
      </c>
      <c r="L1532" s="68" t="str">
        <f>VLOOKUP(O1532,[6]Consolidado!$B:$E,2,FALSE)</f>
        <v>Maderas Collective</v>
      </c>
      <c r="M1532" s="69" t="str">
        <f>VLOOKUP(O1532,[6]Consolidado!$B:$E,3,FALSE)</f>
        <v>Manten.Taller (Elaboracion de Guarda y Acces)</v>
      </c>
      <c r="N1532" s="70" t="str">
        <f>VLOOKUP(O1532,[6]Consolidado!$B:$H,7,FALSE)</f>
        <v>Abril</v>
      </c>
      <c r="O1532" s="110">
        <v>87</v>
      </c>
    </row>
    <row r="1533" spans="1:15" s="71" customFormat="1" ht="16.5" customHeight="1" outlineLevel="1" x14ac:dyDescent="0.2">
      <c r="A1533" s="60" t="s">
        <v>652</v>
      </c>
      <c r="B1533" s="109">
        <v>42825</v>
      </c>
      <c r="C1533" s="110"/>
      <c r="D1533" s="63" t="str">
        <f>VLOOKUP(O1533,[6]Consolidado!$B:$E,4,FALSE)</f>
        <v>Finalizada</v>
      </c>
      <c r="E1533" s="111" t="s">
        <v>25</v>
      </c>
      <c r="F1533" s="112" t="s">
        <v>668</v>
      </c>
      <c r="G1533" s="113">
        <v>6.25E-2</v>
      </c>
      <c r="H1533" s="107">
        <v>0</v>
      </c>
      <c r="I1533" s="85">
        <f t="shared" si="25"/>
        <v>0</v>
      </c>
      <c r="J1533" s="86">
        <v>29.679600000000001</v>
      </c>
      <c r="K1533" s="85">
        <f t="shared" si="26"/>
        <v>0</v>
      </c>
      <c r="L1533" s="68" t="str">
        <f>VLOOKUP(O1533,[6]Consolidado!$B:$E,2,FALSE)</f>
        <v>Maderas Collective</v>
      </c>
      <c r="M1533" s="69" t="str">
        <f>VLOOKUP(O1533,[6]Consolidado!$B:$E,3,FALSE)</f>
        <v>Manten.Taller (Elaboracion de Guarda y Acces)</v>
      </c>
      <c r="N1533" s="70" t="str">
        <f>VLOOKUP(O1533,[6]Consolidado!$B:$H,7,FALSE)</f>
        <v>Abril</v>
      </c>
      <c r="O1533" s="110">
        <v>87</v>
      </c>
    </row>
    <row r="1534" spans="1:15" s="71" customFormat="1" ht="16.5" customHeight="1" outlineLevel="1" x14ac:dyDescent="0.2">
      <c r="A1534" s="60" t="s">
        <v>652</v>
      </c>
      <c r="B1534" s="109">
        <v>42825</v>
      </c>
      <c r="C1534" s="110"/>
      <c r="D1534" s="63" t="str">
        <f>VLOOKUP(O1534,[6]Consolidado!$B:$E,4,FALSE)</f>
        <v>Finalizada</v>
      </c>
      <c r="E1534" s="111" t="s">
        <v>25</v>
      </c>
      <c r="F1534" s="112" t="s">
        <v>666</v>
      </c>
      <c r="G1534" s="113">
        <v>0.375</v>
      </c>
      <c r="H1534" s="107">
        <v>0</v>
      </c>
      <c r="I1534" s="85">
        <f t="shared" si="25"/>
        <v>0</v>
      </c>
      <c r="J1534" s="86">
        <v>29.679600000000001</v>
      </c>
      <c r="K1534" s="85">
        <f t="shared" si="26"/>
        <v>0</v>
      </c>
      <c r="L1534" s="68" t="str">
        <f>VLOOKUP(O1534,[6]Consolidado!$B:$E,2,FALSE)</f>
        <v>Maderas Collective</v>
      </c>
      <c r="M1534" s="69" t="str">
        <f>VLOOKUP(O1534,[6]Consolidado!$B:$E,3,FALSE)</f>
        <v>Manten.Taller (Elaboracion de Guarda y Acces)</v>
      </c>
      <c r="N1534" s="70" t="str">
        <f>VLOOKUP(O1534,[6]Consolidado!$B:$H,7,FALSE)</f>
        <v>Abril</v>
      </c>
      <c r="O1534" s="110">
        <v>87</v>
      </c>
    </row>
    <row r="1535" spans="1:15" s="71" customFormat="1" ht="16.5" customHeight="1" outlineLevel="1" x14ac:dyDescent="0.2">
      <c r="A1535" s="60" t="s">
        <v>652</v>
      </c>
      <c r="B1535" s="109">
        <v>42825</v>
      </c>
      <c r="C1535" s="110"/>
      <c r="D1535" s="63" t="str">
        <f>VLOOKUP(O1535,[6]Consolidado!$B:$E,4,FALSE)</f>
        <v>Finalizada</v>
      </c>
      <c r="E1535" s="111" t="s">
        <v>25</v>
      </c>
      <c r="F1535" s="112" t="s">
        <v>147</v>
      </c>
      <c r="G1535" s="113">
        <v>0.125</v>
      </c>
      <c r="H1535" s="107">
        <v>36.844222819259258</v>
      </c>
      <c r="I1535" s="85">
        <f t="shared" si="25"/>
        <v>4.6055278524074073</v>
      </c>
      <c r="J1535" s="86">
        <v>29.679600000000001</v>
      </c>
      <c r="K1535" s="85">
        <f t="shared" si="26"/>
        <v>0.15517486261295324</v>
      </c>
      <c r="L1535" s="68" t="str">
        <f>VLOOKUP(O1535,[6]Consolidado!$B:$E,2,FALSE)</f>
        <v>Maderas Collective</v>
      </c>
      <c r="M1535" s="69" t="str">
        <f>VLOOKUP(O1535,[6]Consolidado!$B:$E,3,FALSE)</f>
        <v>Manten.Taller (Elaboracion de Guarda y Acces)</v>
      </c>
      <c r="N1535" s="70" t="str">
        <f>VLOOKUP(O1535,[6]Consolidado!$B:$H,7,FALSE)</f>
        <v>Abril</v>
      </c>
      <c r="O1535" s="110">
        <v>87</v>
      </c>
    </row>
    <row r="1536" spans="1:15" s="71" customFormat="1" ht="16.5" customHeight="1" outlineLevel="1" x14ac:dyDescent="0.2">
      <c r="A1536" s="60" t="s">
        <v>652</v>
      </c>
      <c r="B1536" s="109">
        <v>42825</v>
      </c>
      <c r="C1536" s="110"/>
      <c r="D1536" s="63" t="str">
        <f>VLOOKUP(O1536,[6]Consolidado!$B:$E,4,FALSE)</f>
        <v>Finalizada</v>
      </c>
      <c r="E1536" s="111" t="s">
        <v>25</v>
      </c>
      <c r="F1536" s="112" t="s">
        <v>254</v>
      </c>
      <c r="G1536" s="113">
        <v>0.125</v>
      </c>
      <c r="H1536" s="107">
        <v>371.44054799610137</v>
      </c>
      <c r="I1536" s="85">
        <f t="shared" si="25"/>
        <v>46.430068499512672</v>
      </c>
      <c r="J1536" s="86">
        <v>29.679600000000001</v>
      </c>
      <c r="K1536" s="85">
        <f t="shared" si="26"/>
        <v>1.5643764909066387</v>
      </c>
      <c r="L1536" s="68" t="str">
        <f>VLOOKUP(O1536,[6]Consolidado!$B:$E,2,FALSE)</f>
        <v>Maderas Collective</v>
      </c>
      <c r="M1536" s="69" t="str">
        <f>VLOOKUP(O1536,[6]Consolidado!$B:$E,3,FALSE)</f>
        <v>Manten.Taller (Elaboracion de Guarda y Acces)</v>
      </c>
      <c r="N1536" s="70" t="str">
        <f>VLOOKUP(O1536,[6]Consolidado!$B:$H,7,FALSE)</f>
        <v>Abril</v>
      </c>
      <c r="O1536" s="110">
        <v>87</v>
      </c>
    </row>
    <row r="1537" spans="1:15" s="71" customFormat="1" ht="16.5" customHeight="1" outlineLevel="1" x14ac:dyDescent="0.2">
      <c r="A1537" s="60" t="s">
        <v>652</v>
      </c>
      <c r="B1537" s="109">
        <v>42825</v>
      </c>
      <c r="C1537" s="110"/>
      <c r="D1537" s="63" t="str">
        <f>VLOOKUP(O1537,[6]Consolidado!$B:$E,4,FALSE)</f>
        <v>Finalizada</v>
      </c>
      <c r="E1537" s="111" t="s">
        <v>25</v>
      </c>
      <c r="F1537" s="112" t="s">
        <v>108</v>
      </c>
      <c r="G1537" s="113">
        <v>0.1875</v>
      </c>
      <c r="H1537" s="107">
        <v>915.61936511369458</v>
      </c>
      <c r="I1537" s="85">
        <f t="shared" si="25"/>
        <v>171.67863095881773</v>
      </c>
      <c r="J1537" s="86">
        <v>29.679600000000001</v>
      </c>
      <c r="K1537" s="85">
        <f t="shared" si="26"/>
        <v>5.7843984069467824</v>
      </c>
      <c r="L1537" s="68" t="str">
        <f>VLOOKUP(O1537,[6]Consolidado!$B:$E,2,FALSE)</f>
        <v>Maderas Collective</v>
      </c>
      <c r="M1537" s="69" t="str">
        <f>VLOOKUP(O1537,[6]Consolidado!$B:$E,3,FALSE)</f>
        <v>Manten.Taller (Elaboracion de Guarda y Acces)</v>
      </c>
      <c r="N1537" s="70" t="str">
        <f>VLOOKUP(O1537,[6]Consolidado!$B:$H,7,FALSE)</f>
        <v>Abril</v>
      </c>
      <c r="O1537" s="110">
        <v>87</v>
      </c>
    </row>
    <row r="1538" spans="1:15" s="105" customFormat="1" ht="16.5" customHeight="1" outlineLevel="1" x14ac:dyDescent="0.2">
      <c r="A1538" s="92" t="s">
        <v>652</v>
      </c>
      <c r="B1538" s="115">
        <v>42818</v>
      </c>
      <c r="C1538" s="116"/>
      <c r="D1538" s="95" t="str">
        <f>VLOOKUP(O1538,[6]Consolidado!$B:$E,4,FALSE)</f>
        <v>Finalizada</v>
      </c>
      <c r="E1538" s="96" t="s">
        <v>629</v>
      </c>
      <c r="F1538" s="97" t="s">
        <v>669</v>
      </c>
      <c r="G1538" s="117">
        <v>10</v>
      </c>
      <c r="H1538" s="99">
        <f>I1538/G1538</f>
        <v>593.03800000000001</v>
      </c>
      <c r="I1538" s="100">
        <v>5930.38</v>
      </c>
      <c r="J1538" s="118">
        <f>I1538/K1538</f>
        <v>29.651900000000001</v>
      </c>
      <c r="K1538" s="100">
        <v>200</v>
      </c>
      <c r="L1538" s="102" t="str">
        <f>VLOOKUP(O1538,[6]Consolidado!$B:$E,2,FALSE)</f>
        <v>Canoe Wesfield (Phase 1)</v>
      </c>
      <c r="M1538" s="103" t="str">
        <f>VLOOKUP(O1538,[6]Consolidado!$B:$E,3,FALSE)</f>
        <v>CH-118/CH-206</v>
      </c>
      <c r="N1538" s="104" t="str">
        <f>VLOOKUP(O1538,[6]Consolidado!$B:$H,7,FALSE)</f>
        <v>Marzo</v>
      </c>
      <c r="O1538" s="116">
        <v>141</v>
      </c>
    </row>
    <row r="1539" spans="1:15" s="71" customFormat="1" ht="16.5" customHeight="1" thickBot="1" x14ac:dyDescent="0.25">
      <c r="A1539" s="72" t="s">
        <v>670</v>
      </c>
      <c r="B1539" s="73"/>
      <c r="D1539" s="74"/>
      <c r="E1539" s="75"/>
      <c r="F1539" s="76"/>
      <c r="G1539" s="77"/>
      <c r="H1539" s="119"/>
      <c r="I1539" s="79">
        <f>SUBTOTAL(9,I1113:I1538)</f>
        <v>167476.76642320023</v>
      </c>
      <c r="J1539" s="108"/>
      <c r="K1539" s="79">
        <f>SUBTOTAL(9,K1113:K1538)</f>
        <v>5643.0109038935916</v>
      </c>
      <c r="L1539" s="77"/>
      <c r="M1539" s="81"/>
      <c r="N1539" s="82"/>
    </row>
    <row r="1540" spans="1:15" s="71" customFormat="1" ht="16.5" customHeight="1" outlineLevel="1" thickTop="1" x14ac:dyDescent="0.2">
      <c r="A1540" s="60" t="s">
        <v>671</v>
      </c>
      <c r="B1540" s="61">
        <v>42826</v>
      </c>
      <c r="C1540" s="71">
        <v>143</v>
      </c>
      <c r="D1540" s="63" t="str">
        <f>VLOOKUP(C1540,[6]Consolidado!$B:$E,4,FALSE)</f>
        <v>Finalizada</v>
      </c>
      <c r="E1540" s="64" t="s">
        <v>28</v>
      </c>
      <c r="F1540" s="65" t="s">
        <v>211</v>
      </c>
      <c r="G1540" s="66">
        <v>10</v>
      </c>
      <c r="H1540" s="67">
        <v>641.69552469135795</v>
      </c>
      <c r="I1540" s="85">
        <f>G1540*H1540</f>
        <v>6416.9552469135797</v>
      </c>
      <c r="J1540" s="86">
        <v>29.7989</v>
      </c>
      <c r="K1540" s="85">
        <f>IFERROR(I1540/J1540,0)</f>
        <v>215.34201755479498</v>
      </c>
      <c r="L1540" s="68" t="str">
        <f>VLOOKUP(C1540,[6]Consolidado!$B:$E,2,FALSE)</f>
        <v>Canoe Wesfield (Phase 1)</v>
      </c>
      <c r="M1540" s="69" t="str">
        <f>VLOOKUP(C1540,[6]Consolidado!$B:$E,3,FALSE)</f>
        <v>TBL-211 Table, teak w/ duplex</v>
      </c>
      <c r="N1540" s="70" t="str">
        <f>VLOOKUP(C1540,[6]Consolidado!$B:$H,7,FALSE)</f>
        <v>Abril</v>
      </c>
    </row>
    <row r="1541" spans="1:15" s="71" customFormat="1" ht="16.5" customHeight="1" outlineLevel="1" x14ac:dyDescent="0.2">
      <c r="A1541" s="60" t="s">
        <v>671</v>
      </c>
      <c r="B1541" s="61">
        <v>42826</v>
      </c>
      <c r="C1541" s="71">
        <v>152</v>
      </c>
      <c r="D1541" s="63" t="str">
        <f>VLOOKUP(C1541,[6]Consolidado!$B:$E,4,FALSE)</f>
        <v>Finalizada</v>
      </c>
      <c r="E1541" s="64" t="s">
        <v>28</v>
      </c>
      <c r="F1541" s="65" t="s">
        <v>211</v>
      </c>
      <c r="G1541" s="66">
        <v>24</v>
      </c>
      <c r="H1541" s="67">
        <v>641.69552469135795</v>
      </c>
      <c r="I1541" s="85">
        <f t="shared" ref="I1541:I1604" si="27">G1541*H1541</f>
        <v>15400.69259259259</v>
      </c>
      <c r="J1541" s="86">
        <v>29.7989</v>
      </c>
      <c r="K1541" s="85">
        <f t="shared" ref="K1541:K1604" si="28">IFERROR(I1541/J1541,0)</f>
        <v>516.8208421315079</v>
      </c>
      <c r="L1541" s="68" t="str">
        <f>VLOOKUP(C1541,[6]Consolidado!$B:$E,2,FALSE)</f>
        <v>Canoe Wesfield (Phase 1)</v>
      </c>
      <c r="M1541" s="69" t="str">
        <f>VLOOKUP(C1541,[6]Consolidado!$B:$E,3,FALSE)</f>
        <v>CH-224/CH-724 Teak Bench (Duplex)</v>
      </c>
      <c r="N1541" s="70" t="str">
        <f>VLOOKUP(C1541,[6]Consolidado!$B:$H,7,FALSE)</f>
        <v>Abril</v>
      </c>
    </row>
    <row r="1542" spans="1:15" s="71" customFormat="1" ht="16.5" customHeight="1" outlineLevel="1" x14ac:dyDescent="0.2">
      <c r="A1542" s="60" t="s">
        <v>671</v>
      </c>
      <c r="B1542" s="61">
        <v>42826</v>
      </c>
      <c r="C1542" s="71">
        <v>152</v>
      </c>
      <c r="D1542" s="63" t="str">
        <f>VLOOKUP(C1542,[6]Consolidado!$B:$E,4,FALSE)</f>
        <v>Finalizada</v>
      </c>
      <c r="E1542" s="64" t="s">
        <v>40</v>
      </c>
      <c r="F1542" s="65" t="s">
        <v>107</v>
      </c>
      <c r="G1542" s="66">
        <v>800</v>
      </c>
      <c r="H1542" s="67">
        <v>0.24910632133951227</v>
      </c>
      <c r="I1542" s="85">
        <f t="shared" si="27"/>
        <v>199.28505707160983</v>
      </c>
      <c r="J1542" s="86">
        <v>29.7989</v>
      </c>
      <c r="K1542" s="85">
        <f t="shared" si="28"/>
        <v>6.6876648826503606</v>
      </c>
      <c r="L1542" s="68" t="str">
        <f>VLOOKUP(C1542,[6]Consolidado!$B:$E,2,FALSE)</f>
        <v>Canoe Wesfield (Phase 1)</v>
      </c>
      <c r="M1542" s="69" t="str">
        <f>VLOOKUP(C1542,[6]Consolidado!$B:$E,3,FALSE)</f>
        <v>CH-224/CH-724 Teak Bench (Duplex)</v>
      </c>
      <c r="N1542" s="70" t="str">
        <f>VLOOKUP(C1542,[6]Consolidado!$B:$H,7,FALSE)</f>
        <v>Abril</v>
      </c>
    </row>
    <row r="1543" spans="1:15" s="71" customFormat="1" ht="16.5" customHeight="1" outlineLevel="1" x14ac:dyDescent="0.2">
      <c r="A1543" s="60" t="s">
        <v>671</v>
      </c>
      <c r="B1543" s="61">
        <v>42826</v>
      </c>
      <c r="C1543" s="71">
        <v>142</v>
      </c>
      <c r="D1543" s="63" t="str">
        <f>VLOOKUP(C1543,[6]Consolidado!$B:$E,4,FALSE)</f>
        <v>Finalizada</v>
      </c>
      <c r="E1543" s="64" t="s">
        <v>28</v>
      </c>
      <c r="F1543" s="65" t="s">
        <v>106</v>
      </c>
      <c r="G1543" s="66">
        <v>2</v>
      </c>
      <c r="H1543" s="67">
        <v>483.11904528763768</v>
      </c>
      <c r="I1543" s="85">
        <f t="shared" si="27"/>
        <v>966.23809057527535</v>
      </c>
      <c r="J1543" s="86">
        <v>29.7989</v>
      </c>
      <c r="K1543" s="85">
        <f t="shared" si="28"/>
        <v>32.425293905992348</v>
      </c>
      <c r="L1543" s="68" t="str">
        <f>VLOOKUP(C1543,[6]Consolidado!$B:$E,2,FALSE)</f>
        <v>Canoe Wesfield (Phase 1)</v>
      </c>
      <c r="M1543" s="69" t="str">
        <f>VLOOKUP(C1543,[6]Consolidado!$B:$E,3,FALSE)</f>
        <v>TBL-104 Small teak table</v>
      </c>
      <c r="N1543" s="70" t="str">
        <f>VLOOKUP(C1543,[6]Consolidado!$B:$H,7,FALSE)</f>
        <v>Abril</v>
      </c>
    </row>
    <row r="1544" spans="1:15" s="71" customFormat="1" ht="16.5" customHeight="1" outlineLevel="1" x14ac:dyDescent="0.2">
      <c r="A1544" s="60" t="s">
        <v>671</v>
      </c>
      <c r="B1544" s="61">
        <v>42826</v>
      </c>
      <c r="C1544" s="71">
        <v>142</v>
      </c>
      <c r="D1544" s="63" t="str">
        <f>VLOOKUP(C1544,[6]Consolidado!$B:$E,4,FALSE)</f>
        <v>Finalizada</v>
      </c>
      <c r="E1544" s="64" t="s">
        <v>40</v>
      </c>
      <c r="F1544" s="65" t="s">
        <v>107</v>
      </c>
      <c r="G1544" s="66">
        <v>100</v>
      </c>
      <c r="H1544" s="67">
        <v>0.24910632133951227</v>
      </c>
      <c r="I1544" s="85">
        <f t="shared" si="27"/>
        <v>24.910632133951228</v>
      </c>
      <c r="J1544" s="86">
        <v>29.7989</v>
      </c>
      <c r="K1544" s="85">
        <f t="shared" si="28"/>
        <v>0.83595811033129508</v>
      </c>
      <c r="L1544" s="68" t="str">
        <f>VLOOKUP(C1544,[6]Consolidado!$B:$E,2,FALSE)</f>
        <v>Canoe Wesfield (Phase 1)</v>
      </c>
      <c r="M1544" s="69" t="str">
        <f>VLOOKUP(C1544,[6]Consolidado!$B:$E,3,FALSE)</f>
        <v>TBL-104 Small teak table</v>
      </c>
      <c r="N1544" s="70" t="str">
        <f>VLOOKUP(C1544,[6]Consolidado!$B:$H,7,FALSE)</f>
        <v>Abril</v>
      </c>
    </row>
    <row r="1545" spans="1:15" s="71" customFormat="1" ht="16.5" customHeight="1" outlineLevel="1" x14ac:dyDescent="0.2">
      <c r="A1545" s="60" t="s">
        <v>671</v>
      </c>
      <c r="B1545" s="61">
        <v>42826</v>
      </c>
      <c r="C1545" s="71">
        <v>150</v>
      </c>
      <c r="D1545" s="63" t="str">
        <f>VLOOKUP(C1545,[6]Consolidado!$B:$E,4,FALSE)</f>
        <v>Finalizada</v>
      </c>
      <c r="E1545" s="64" t="s">
        <v>28</v>
      </c>
      <c r="F1545" s="65" t="s">
        <v>106</v>
      </c>
      <c r="G1545" s="66">
        <v>10</v>
      </c>
      <c r="H1545" s="67">
        <v>483.11904528763768</v>
      </c>
      <c r="I1545" s="85">
        <f t="shared" si="27"/>
        <v>4831.1904528763771</v>
      </c>
      <c r="J1545" s="86">
        <v>29.7989</v>
      </c>
      <c r="K1545" s="85">
        <f t="shared" si="28"/>
        <v>162.12646952996175</v>
      </c>
      <c r="L1545" s="68" t="str">
        <f>VLOOKUP(C1545,[6]Consolidado!$B:$E,2,FALSE)</f>
        <v>Canoe Wesfield (Phase 1)</v>
      </c>
      <c r="M1545" s="69" t="str">
        <f>VLOOKUP(C1545,[6]Consolidado!$B:$E,3,FALSE)</f>
        <v>CH-202L/CH-702L Half Box Chair Left</v>
      </c>
      <c r="N1545" s="70" t="str">
        <f>VLOOKUP(C1545,[6]Consolidado!$B:$H,7,FALSE)</f>
        <v>Abril</v>
      </c>
    </row>
    <row r="1546" spans="1:15" s="71" customFormat="1" ht="16.5" customHeight="1" outlineLevel="1" x14ac:dyDescent="0.2">
      <c r="A1546" s="60" t="s">
        <v>671</v>
      </c>
      <c r="B1546" s="61">
        <v>42826</v>
      </c>
      <c r="C1546" s="71">
        <v>150</v>
      </c>
      <c r="D1546" s="63" t="str">
        <f>VLOOKUP(C1546,[6]Consolidado!$B:$E,4,FALSE)</f>
        <v>Finalizada</v>
      </c>
      <c r="E1546" s="64" t="s">
        <v>40</v>
      </c>
      <c r="F1546" s="65" t="s">
        <v>107</v>
      </c>
      <c r="G1546" s="66">
        <v>500</v>
      </c>
      <c r="H1546" s="67">
        <v>0.24910632133951227</v>
      </c>
      <c r="I1546" s="85">
        <f t="shared" si="27"/>
        <v>124.55316066975614</v>
      </c>
      <c r="J1546" s="86">
        <v>29.7989</v>
      </c>
      <c r="K1546" s="85">
        <f t="shared" si="28"/>
        <v>4.1797905516564748</v>
      </c>
      <c r="L1546" s="68" t="str">
        <f>VLOOKUP(C1546,[6]Consolidado!$B:$E,2,FALSE)</f>
        <v>Canoe Wesfield (Phase 1)</v>
      </c>
      <c r="M1546" s="69" t="str">
        <f>VLOOKUP(C1546,[6]Consolidado!$B:$E,3,FALSE)</f>
        <v>CH-202L/CH-702L Half Box Chair Left</v>
      </c>
      <c r="N1546" s="70" t="str">
        <f>VLOOKUP(C1546,[6]Consolidado!$B:$H,7,FALSE)</f>
        <v>Abril</v>
      </c>
    </row>
    <row r="1547" spans="1:15" s="71" customFormat="1" ht="16.5" customHeight="1" outlineLevel="1" x14ac:dyDescent="0.2">
      <c r="A1547" s="60" t="s">
        <v>671</v>
      </c>
      <c r="B1547" s="61">
        <v>42826</v>
      </c>
      <c r="C1547" s="71">
        <v>151</v>
      </c>
      <c r="D1547" s="63" t="str">
        <f>VLOOKUP(C1547,[6]Consolidado!$B:$E,4,FALSE)</f>
        <v>Finalizada</v>
      </c>
      <c r="E1547" s="64" t="s">
        <v>28</v>
      </c>
      <c r="F1547" s="65" t="s">
        <v>106</v>
      </c>
      <c r="G1547" s="66">
        <v>10</v>
      </c>
      <c r="H1547" s="67">
        <v>483.11904528763768</v>
      </c>
      <c r="I1547" s="85">
        <f t="shared" si="27"/>
        <v>4831.1904528763771</v>
      </c>
      <c r="J1547" s="86">
        <v>29.7989</v>
      </c>
      <c r="K1547" s="85">
        <f t="shared" si="28"/>
        <v>162.12646952996175</v>
      </c>
      <c r="L1547" s="68" t="str">
        <f>VLOOKUP(C1547,[6]Consolidado!$B:$E,2,FALSE)</f>
        <v>Canoe Wesfield (Phase 1)</v>
      </c>
      <c r="M1547" s="69" t="str">
        <f>VLOOKUP(C1547,[6]Consolidado!$B:$E,3,FALSE)</f>
        <v>CH-202R/CH-702R Half Box Chair Right</v>
      </c>
      <c r="N1547" s="70" t="str">
        <f>VLOOKUP(C1547,[6]Consolidado!$B:$H,7,FALSE)</f>
        <v>Abril</v>
      </c>
    </row>
    <row r="1548" spans="1:15" s="71" customFormat="1" ht="16.5" customHeight="1" outlineLevel="1" x14ac:dyDescent="0.2">
      <c r="A1548" s="60" t="s">
        <v>671</v>
      </c>
      <c r="B1548" s="61">
        <v>42826</v>
      </c>
      <c r="C1548" s="71">
        <v>151</v>
      </c>
      <c r="D1548" s="63" t="str">
        <f>VLOOKUP(C1548,[6]Consolidado!$B:$E,4,FALSE)</f>
        <v>Finalizada</v>
      </c>
      <c r="E1548" s="64" t="s">
        <v>40</v>
      </c>
      <c r="F1548" s="65" t="s">
        <v>107</v>
      </c>
      <c r="G1548" s="66">
        <v>500</v>
      </c>
      <c r="H1548" s="67">
        <v>0.24910632133951227</v>
      </c>
      <c r="I1548" s="85">
        <f t="shared" si="27"/>
        <v>124.55316066975614</v>
      </c>
      <c r="J1548" s="86">
        <v>29.7989</v>
      </c>
      <c r="K1548" s="85">
        <f t="shared" si="28"/>
        <v>4.1797905516564748</v>
      </c>
      <c r="L1548" s="68" t="str">
        <f>VLOOKUP(C1548,[6]Consolidado!$B:$E,2,FALSE)</f>
        <v>Canoe Wesfield (Phase 1)</v>
      </c>
      <c r="M1548" s="69" t="str">
        <f>VLOOKUP(C1548,[6]Consolidado!$B:$E,3,FALSE)</f>
        <v>CH-202R/CH-702R Half Box Chair Right</v>
      </c>
      <c r="N1548" s="70" t="str">
        <f>VLOOKUP(C1548,[6]Consolidado!$B:$H,7,FALSE)</f>
        <v>Abril</v>
      </c>
    </row>
    <row r="1549" spans="1:15" s="71" customFormat="1" ht="16.5" customHeight="1" outlineLevel="1" x14ac:dyDescent="0.2">
      <c r="A1549" s="60" t="s">
        <v>671</v>
      </c>
      <c r="B1549" s="61">
        <v>42828</v>
      </c>
      <c r="C1549" s="71">
        <v>150</v>
      </c>
      <c r="D1549" s="63" t="str">
        <f>VLOOKUP(C1549,[6]Consolidado!$B:$E,4,FALSE)</f>
        <v>Finalizada</v>
      </c>
      <c r="E1549" s="64" t="s">
        <v>33</v>
      </c>
      <c r="F1549" s="65" t="s">
        <v>113</v>
      </c>
      <c r="G1549" s="66">
        <v>40</v>
      </c>
      <c r="H1549" s="67">
        <v>29.299354169288335</v>
      </c>
      <c r="I1549" s="85">
        <f t="shared" si="27"/>
        <v>1171.9741667715334</v>
      </c>
      <c r="J1549" s="86">
        <v>29.7989</v>
      </c>
      <c r="K1549" s="85">
        <f t="shared" si="28"/>
        <v>39.329443931538862</v>
      </c>
      <c r="L1549" s="68" t="str">
        <f>VLOOKUP(C1549,[6]Consolidado!$B:$E,2,FALSE)</f>
        <v>Canoe Wesfield (Phase 1)</v>
      </c>
      <c r="M1549" s="69" t="str">
        <f>VLOOKUP(C1549,[6]Consolidado!$B:$E,3,FALSE)</f>
        <v>CH-202L/CH-702L Half Box Chair Left</v>
      </c>
      <c r="N1549" s="70" t="str">
        <f>VLOOKUP(C1549,[6]Consolidado!$B:$H,7,FALSE)</f>
        <v>Abril</v>
      </c>
    </row>
    <row r="1550" spans="1:15" s="71" customFormat="1" ht="16.5" customHeight="1" outlineLevel="1" x14ac:dyDescent="0.2">
      <c r="A1550" s="60" t="s">
        <v>671</v>
      </c>
      <c r="B1550" s="61">
        <v>42828</v>
      </c>
      <c r="C1550" s="71">
        <v>152</v>
      </c>
      <c r="D1550" s="63" t="str">
        <f>VLOOKUP(C1550,[6]Consolidado!$B:$E,4,FALSE)</f>
        <v>Finalizada</v>
      </c>
      <c r="E1550" s="64" t="s">
        <v>33</v>
      </c>
      <c r="F1550" s="65" t="s">
        <v>113</v>
      </c>
      <c r="G1550" s="66">
        <v>64</v>
      </c>
      <c r="H1550" s="67">
        <v>29.299354169288335</v>
      </c>
      <c r="I1550" s="85">
        <f t="shared" si="27"/>
        <v>1875.1586668344535</v>
      </c>
      <c r="J1550" s="86">
        <v>29.7989</v>
      </c>
      <c r="K1550" s="85">
        <f t="shared" si="28"/>
        <v>62.927110290462181</v>
      </c>
      <c r="L1550" s="68" t="str">
        <f>VLOOKUP(C1550,[6]Consolidado!$B:$E,2,FALSE)</f>
        <v>Canoe Wesfield (Phase 1)</v>
      </c>
      <c r="M1550" s="69" t="str">
        <f>VLOOKUP(C1550,[6]Consolidado!$B:$E,3,FALSE)</f>
        <v>CH-224/CH-724 Teak Bench (Duplex)</v>
      </c>
      <c r="N1550" s="70" t="str">
        <f>VLOOKUP(C1550,[6]Consolidado!$B:$H,7,FALSE)</f>
        <v>Abril</v>
      </c>
    </row>
    <row r="1551" spans="1:15" s="71" customFormat="1" ht="16.5" customHeight="1" outlineLevel="1" x14ac:dyDescent="0.2">
      <c r="A1551" s="60" t="s">
        <v>671</v>
      </c>
      <c r="B1551" s="61">
        <v>42828</v>
      </c>
      <c r="C1551" s="71">
        <v>142</v>
      </c>
      <c r="D1551" s="63" t="str">
        <f>VLOOKUP(C1551,[6]Consolidado!$B:$E,4,FALSE)</f>
        <v>Finalizada</v>
      </c>
      <c r="E1551" s="64" t="s">
        <v>33</v>
      </c>
      <c r="F1551" s="65" t="s">
        <v>113</v>
      </c>
      <c r="G1551" s="66">
        <v>6</v>
      </c>
      <c r="H1551" s="67">
        <v>29.299354169288335</v>
      </c>
      <c r="I1551" s="85">
        <f t="shared" si="27"/>
        <v>175.79612501573001</v>
      </c>
      <c r="J1551" s="86">
        <v>29.7989</v>
      </c>
      <c r="K1551" s="85">
        <f t="shared" si="28"/>
        <v>5.8994165897308291</v>
      </c>
      <c r="L1551" s="68" t="str">
        <f>VLOOKUP(C1551,[6]Consolidado!$B:$E,2,FALSE)</f>
        <v>Canoe Wesfield (Phase 1)</v>
      </c>
      <c r="M1551" s="69" t="str">
        <f>VLOOKUP(C1551,[6]Consolidado!$B:$E,3,FALSE)</f>
        <v>TBL-104 Small teak table</v>
      </c>
      <c r="N1551" s="70" t="str">
        <f>VLOOKUP(C1551,[6]Consolidado!$B:$H,7,FALSE)</f>
        <v>Abril</v>
      </c>
    </row>
    <row r="1552" spans="1:15" s="71" customFormat="1" ht="16.5" customHeight="1" outlineLevel="1" x14ac:dyDescent="0.2">
      <c r="A1552" s="60" t="s">
        <v>671</v>
      </c>
      <c r="B1552" s="61">
        <v>42828</v>
      </c>
      <c r="C1552" s="71">
        <v>189</v>
      </c>
      <c r="D1552" s="63" t="str">
        <f>VLOOKUP(C1552,[6]Consolidado!$B:$E,4,FALSE)</f>
        <v>Finalizada</v>
      </c>
      <c r="E1552" s="64" t="s">
        <v>40</v>
      </c>
      <c r="F1552" s="65" t="s">
        <v>654</v>
      </c>
      <c r="G1552" s="66">
        <v>50</v>
      </c>
      <c r="H1552" s="67">
        <v>0.97023000000000015</v>
      </c>
      <c r="I1552" s="85">
        <f t="shared" si="27"/>
        <v>48.511500000000005</v>
      </c>
      <c r="J1552" s="86">
        <v>29.7989</v>
      </c>
      <c r="K1552" s="85">
        <f t="shared" si="28"/>
        <v>1.6279627771494922</v>
      </c>
      <c r="L1552" s="68" t="str">
        <f>VLOOKUP(C1552,[6]Consolidado!$B:$E,2,FALSE)</f>
        <v>Proper Cloth</v>
      </c>
      <c r="M1552" s="69" t="str">
        <f>VLOOKUP(C1552,[6]Consolidado!$B:$E,3,FALSE)</f>
        <v>Small Conference Table Top</v>
      </c>
      <c r="N1552" s="70" t="str">
        <f>VLOOKUP(C1552,[6]Consolidado!$B:$H,7,FALSE)</f>
        <v>Abril</v>
      </c>
    </row>
    <row r="1553" spans="1:14" s="71" customFormat="1" ht="16.5" customHeight="1" outlineLevel="1" x14ac:dyDescent="0.2">
      <c r="A1553" s="60" t="s">
        <v>671</v>
      </c>
      <c r="B1553" s="61">
        <v>42828</v>
      </c>
      <c r="C1553" s="71">
        <v>192</v>
      </c>
      <c r="D1553" s="63" t="str">
        <f>VLOOKUP(C1553,[6]Consolidado!$B:$E,4,FALSE)</f>
        <v>Finalizada</v>
      </c>
      <c r="E1553" s="64" t="s">
        <v>40</v>
      </c>
      <c r="F1553" s="65" t="s">
        <v>672</v>
      </c>
      <c r="G1553" s="66">
        <v>34</v>
      </c>
      <c r="H1553" s="67">
        <v>6.6224429705882351</v>
      </c>
      <c r="I1553" s="85">
        <f t="shared" si="27"/>
        <v>225.163061</v>
      </c>
      <c r="J1553" s="86">
        <v>29.7989</v>
      </c>
      <c r="K1553" s="85">
        <f t="shared" si="28"/>
        <v>7.5560863320458136</v>
      </c>
      <c r="L1553" s="68" t="str">
        <f>VLOOKUP(C1553,[6]Consolidado!$B:$E,2,FALSE)</f>
        <v>Zoe Cruz</v>
      </c>
      <c r="M1553" s="69" t="str">
        <f>VLOOKUP(C1553,[6]Consolidado!$B:$E,3,FALSE)</f>
        <v>Live Shelving w/ blackened steel support columns</v>
      </c>
      <c r="N1553" s="70" t="str">
        <f>VLOOKUP(C1553,[6]Consolidado!$B:$H,7,FALSE)</f>
        <v>Mayo</v>
      </c>
    </row>
    <row r="1554" spans="1:14" s="71" customFormat="1" ht="16.5" customHeight="1" outlineLevel="1" x14ac:dyDescent="0.2">
      <c r="A1554" s="60" t="s">
        <v>671</v>
      </c>
      <c r="B1554" s="61">
        <v>42828</v>
      </c>
      <c r="C1554" s="71">
        <v>151</v>
      </c>
      <c r="D1554" s="63" t="str">
        <f>VLOOKUP(C1554,[6]Consolidado!$B:$E,4,FALSE)</f>
        <v>Finalizada</v>
      </c>
      <c r="E1554" s="64" t="s">
        <v>40</v>
      </c>
      <c r="F1554" s="65" t="s">
        <v>107</v>
      </c>
      <c r="G1554" s="66">
        <v>440</v>
      </c>
      <c r="H1554" s="67">
        <v>0.24910632133951227</v>
      </c>
      <c r="I1554" s="85">
        <f t="shared" si="27"/>
        <v>109.6067813893854</v>
      </c>
      <c r="J1554" s="86">
        <v>29.7989</v>
      </c>
      <c r="K1554" s="85">
        <f t="shared" si="28"/>
        <v>3.6782156854576984</v>
      </c>
      <c r="L1554" s="68" t="str">
        <f>VLOOKUP(C1554,[6]Consolidado!$B:$E,2,FALSE)</f>
        <v>Canoe Wesfield (Phase 1)</v>
      </c>
      <c r="M1554" s="69" t="str">
        <f>VLOOKUP(C1554,[6]Consolidado!$B:$E,3,FALSE)</f>
        <v>CH-202R/CH-702R Half Box Chair Right</v>
      </c>
      <c r="N1554" s="70" t="str">
        <f>VLOOKUP(C1554,[6]Consolidado!$B:$H,7,FALSE)</f>
        <v>Abril</v>
      </c>
    </row>
    <row r="1555" spans="1:14" s="71" customFormat="1" ht="16.5" customHeight="1" outlineLevel="1" x14ac:dyDescent="0.2">
      <c r="A1555" s="60" t="s">
        <v>671</v>
      </c>
      <c r="B1555" s="61">
        <v>42828</v>
      </c>
      <c r="C1555" s="71" t="s">
        <v>290</v>
      </c>
      <c r="D1555" s="63" t="str">
        <f>VLOOKUP(C1555,[6]Consolidado!$B:$E,4,FALSE)</f>
        <v>En Proceso</v>
      </c>
      <c r="E1555" s="64" t="s">
        <v>25</v>
      </c>
      <c r="F1555" s="65" t="s">
        <v>673</v>
      </c>
      <c r="G1555" s="66">
        <v>-2.5</v>
      </c>
      <c r="H1555" s="67">
        <v>60.162500000000001</v>
      </c>
      <c r="I1555" s="85">
        <f t="shared" si="27"/>
        <v>-150.40625</v>
      </c>
      <c r="J1555" s="86">
        <v>29.7989</v>
      </c>
      <c r="K1555" s="85">
        <f t="shared" si="28"/>
        <v>-5.0473759098490216</v>
      </c>
      <c r="L1555" s="68" t="str">
        <f>VLOOKUP(C1555,[6]Consolidado!$B:$E,2,FALSE)</f>
        <v>Acabado</v>
      </c>
      <c r="M1555" s="69" t="str">
        <f>VLOOKUP(C1555,[6]Consolidado!$B:$E,3,FALSE)</f>
        <v>Material de acabado pendiente de distribuir</v>
      </c>
      <c r="N1555" s="70">
        <f>VLOOKUP(C1555,[6]Consolidado!$B:$H,7,FALSE)</f>
        <v>0</v>
      </c>
    </row>
    <row r="1556" spans="1:14" s="71" customFormat="1" ht="16.5" customHeight="1" outlineLevel="1" x14ac:dyDescent="0.2">
      <c r="A1556" s="60" t="s">
        <v>671</v>
      </c>
      <c r="B1556" s="61">
        <v>42828</v>
      </c>
      <c r="C1556" s="71">
        <v>206</v>
      </c>
      <c r="D1556" s="63" t="str">
        <f>VLOOKUP(C1556,[6]Consolidado!$B:$E,4,FALSE)</f>
        <v>Finalizada</v>
      </c>
      <c r="E1556" s="64" t="s">
        <v>25</v>
      </c>
      <c r="F1556" s="65" t="s">
        <v>673</v>
      </c>
      <c r="G1556" s="66">
        <v>2.5</v>
      </c>
      <c r="H1556" s="67">
        <v>60.162500000000001</v>
      </c>
      <c r="I1556" s="85">
        <f t="shared" si="27"/>
        <v>150.40625</v>
      </c>
      <c r="J1556" s="86">
        <v>29.7989</v>
      </c>
      <c r="K1556" s="85">
        <f t="shared" si="28"/>
        <v>5.0473759098490216</v>
      </c>
      <c r="L1556" s="68" t="str">
        <f>VLOOKUP(C1556,[6]Consolidado!$B:$E,2,FALSE)</f>
        <v>Maderas Collective</v>
      </c>
      <c r="M1556" s="69" t="str">
        <f>VLOOKUP(C1556,[6]Consolidado!$B:$E,3,FALSE)</f>
        <v xml:space="preserve">Reparacion Escritorio Doble Blender </v>
      </c>
      <c r="N1556" s="70" t="str">
        <f>VLOOKUP(C1556,[6]Consolidado!$B:$H,7,FALSE)</f>
        <v>Abril</v>
      </c>
    </row>
    <row r="1557" spans="1:14" s="71" customFormat="1" ht="16.5" customHeight="1" outlineLevel="1" x14ac:dyDescent="0.2">
      <c r="A1557" s="60" t="s">
        <v>671</v>
      </c>
      <c r="B1557" s="61">
        <v>42828</v>
      </c>
      <c r="C1557" s="71">
        <v>150</v>
      </c>
      <c r="D1557" s="63" t="str">
        <f>VLOOKUP(C1557,[6]Consolidado!$B:$E,4,FALSE)</f>
        <v>Finalizada</v>
      </c>
      <c r="E1557" s="64" t="s">
        <v>28</v>
      </c>
      <c r="F1557" s="65" t="s">
        <v>106</v>
      </c>
      <c r="G1557" s="66">
        <v>-1</v>
      </c>
      <c r="H1557" s="67">
        <v>483.11904528763768</v>
      </c>
      <c r="I1557" s="85">
        <f t="shared" si="27"/>
        <v>-483.11904528763768</v>
      </c>
      <c r="J1557" s="86">
        <v>29.7989</v>
      </c>
      <c r="K1557" s="85">
        <f t="shared" si="28"/>
        <v>-16.212646952996174</v>
      </c>
      <c r="L1557" s="68" t="str">
        <f>VLOOKUP(C1557,[6]Consolidado!$B:$E,2,FALSE)</f>
        <v>Canoe Wesfield (Phase 1)</v>
      </c>
      <c r="M1557" s="69" t="str">
        <f>VLOOKUP(C1557,[6]Consolidado!$B:$E,3,FALSE)</f>
        <v>CH-202L/CH-702L Half Box Chair Left</v>
      </c>
      <c r="N1557" s="70" t="str">
        <f>VLOOKUP(C1557,[6]Consolidado!$B:$H,7,FALSE)</f>
        <v>Abril</v>
      </c>
    </row>
    <row r="1558" spans="1:14" s="71" customFormat="1" ht="16.5" customHeight="1" outlineLevel="1" x14ac:dyDescent="0.2">
      <c r="A1558" s="60" t="s">
        <v>671</v>
      </c>
      <c r="B1558" s="61">
        <v>42829</v>
      </c>
      <c r="C1558" s="71">
        <v>185</v>
      </c>
      <c r="D1558" s="63" t="str">
        <f>VLOOKUP(C1558,[6]Consolidado!$B:$E,4,FALSE)</f>
        <v>Finalizada</v>
      </c>
      <c r="E1558" s="64" t="s">
        <v>49</v>
      </c>
      <c r="F1558" s="65" t="s">
        <v>674</v>
      </c>
      <c r="G1558" s="66">
        <v>4</v>
      </c>
      <c r="H1558" s="67">
        <v>0</v>
      </c>
      <c r="I1558" s="85">
        <f t="shared" si="27"/>
        <v>0</v>
      </c>
      <c r="J1558" s="86">
        <v>29.7989</v>
      </c>
      <c r="K1558" s="85">
        <f t="shared" si="28"/>
        <v>0</v>
      </c>
      <c r="L1558" s="68" t="str">
        <f>VLOOKUP(C1558,[6]Consolidado!$B:$E,2,FALSE)</f>
        <v>Maderas Collective</v>
      </c>
      <c r="M1558" s="69" t="str">
        <f>VLOOKUP(C1558,[6]Consolidado!$B:$E,3,FALSE)</f>
        <v>Muestras de Cuero Local</v>
      </c>
      <c r="N1558" s="70" t="str">
        <f>VLOOKUP(C1558,[6]Consolidado!$B:$H,7,FALSE)</f>
        <v>Abril</v>
      </c>
    </row>
    <row r="1559" spans="1:14" s="71" customFormat="1" ht="16.5" customHeight="1" outlineLevel="1" x14ac:dyDescent="0.2">
      <c r="A1559" s="60" t="s">
        <v>671</v>
      </c>
      <c r="B1559" s="61">
        <v>42829</v>
      </c>
      <c r="C1559" s="71" t="s">
        <v>290</v>
      </c>
      <c r="D1559" s="63" t="str">
        <f>VLOOKUP(C1559,[6]Consolidado!$B:$E,4,FALSE)</f>
        <v>En Proceso</v>
      </c>
      <c r="E1559" s="64" t="s">
        <v>25</v>
      </c>
      <c r="F1559" s="65" t="s">
        <v>119</v>
      </c>
      <c r="G1559" s="66">
        <v>1</v>
      </c>
      <c r="H1559" s="67">
        <v>635.70500000000004</v>
      </c>
      <c r="I1559" s="85">
        <f t="shared" si="27"/>
        <v>635.70500000000004</v>
      </c>
      <c r="J1559" s="86">
        <v>29.7989</v>
      </c>
      <c r="K1559" s="85">
        <f t="shared" si="28"/>
        <v>21.333170016342887</v>
      </c>
      <c r="L1559" s="68" t="str">
        <f>VLOOKUP(C1559,[6]Consolidado!$B:$E,2,FALSE)</f>
        <v>Acabado</v>
      </c>
      <c r="M1559" s="69" t="str">
        <f>VLOOKUP(C1559,[6]Consolidado!$B:$E,3,FALSE)</f>
        <v>Material de acabado pendiente de distribuir</v>
      </c>
      <c r="N1559" s="70">
        <f>VLOOKUP(C1559,[6]Consolidado!$B:$H,7,FALSE)</f>
        <v>0</v>
      </c>
    </row>
    <row r="1560" spans="1:14" s="71" customFormat="1" ht="16.5" customHeight="1" outlineLevel="1" x14ac:dyDescent="0.2">
      <c r="A1560" s="60" t="s">
        <v>671</v>
      </c>
      <c r="B1560" s="61">
        <v>42829</v>
      </c>
      <c r="C1560" s="71">
        <v>176</v>
      </c>
      <c r="D1560" s="63" t="str">
        <f>VLOOKUP(C1560,[6]Consolidado!$B:$E,4,FALSE)</f>
        <v>Finalizada</v>
      </c>
      <c r="E1560" s="64" t="s">
        <v>40</v>
      </c>
      <c r="F1560" s="65" t="s">
        <v>432</v>
      </c>
      <c r="G1560" s="66">
        <v>16</v>
      </c>
      <c r="H1560" s="67">
        <v>1.1241666666666665</v>
      </c>
      <c r="I1560" s="85">
        <f t="shared" si="27"/>
        <v>17.986666666666665</v>
      </c>
      <c r="J1560" s="86">
        <v>29.7989</v>
      </c>
      <c r="K1560" s="85">
        <f t="shared" si="28"/>
        <v>0.60360169894414439</v>
      </c>
      <c r="L1560" s="68" t="str">
        <f>VLOOKUP(C1560,[6]Consolidado!$B:$E,2,FALSE)</f>
        <v>Maderas Collective</v>
      </c>
      <c r="M1560" s="69" t="str">
        <f>VLOOKUP(C1560,[6]Consolidado!$B:$E,3,FALSE)</f>
        <v>Base Adicional de Mesa Redonda</v>
      </c>
      <c r="N1560" s="70" t="str">
        <f>VLOOKUP(C1560,[6]Consolidado!$B:$H,7,FALSE)</f>
        <v>Abril</v>
      </c>
    </row>
    <row r="1561" spans="1:14" s="71" customFormat="1" ht="16.5" customHeight="1" outlineLevel="1" x14ac:dyDescent="0.2">
      <c r="A1561" s="60" t="s">
        <v>671</v>
      </c>
      <c r="B1561" s="61">
        <v>42829</v>
      </c>
      <c r="C1561" s="71">
        <v>176</v>
      </c>
      <c r="D1561" s="63" t="str">
        <f>VLOOKUP(C1561,[6]Consolidado!$B:$E,4,FALSE)</f>
        <v>Finalizada</v>
      </c>
      <c r="E1561" s="64" t="s">
        <v>40</v>
      </c>
      <c r="F1561" s="65" t="s">
        <v>91</v>
      </c>
      <c r="G1561" s="66">
        <v>10</v>
      </c>
      <c r="H1561" s="67">
        <v>0.53569664058699129</v>
      </c>
      <c r="I1561" s="85">
        <f t="shared" si="27"/>
        <v>5.3569664058699127</v>
      </c>
      <c r="J1561" s="86">
        <v>29.7989</v>
      </c>
      <c r="K1561" s="85">
        <f t="shared" si="28"/>
        <v>0.17977060917919496</v>
      </c>
      <c r="L1561" s="68" t="str">
        <f>VLOOKUP(C1561,[6]Consolidado!$B:$E,2,FALSE)</f>
        <v>Maderas Collective</v>
      </c>
      <c r="M1561" s="69" t="str">
        <f>VLOOKUP(C1561,[6]Consolidado!$B:$E,3,FALSE)</f>
        <v>Base Adicional de Mesa Redonda</v>
      </c>
      <c r="N1561" s="70" t="str">
        <f>VLOOKUP(C1561,[6]Consolidado!$B:$H,7,FALSE)</f>
        <v>Abril</v>
      </c>
    </row>
    <row r="1562" spans="1:14" s="71" customFormat="1" ht="16.5" customHeight="1" outlineLevel="1" x14ac:dyDescent="0.2">
      <c r="A1562" s="60" t="s">
        <v>671</v>
      </c>
      <c r="B1562" s="61">
        <v>42830</v>
      </c>
      <c r="C1562" s="71">
        <v>213</v>
      </c>
      <c r="D1562" s="63" t="str">
        <f>VLOOKUP(C1562,[6]Consolidado!$B:$E,4,FALSE)</f>
        <v>Finalizada</v>
      </c>
      <c r="E1562" s="64" t="s">
        <v>78</v>
      </c>
      <c r="F1562" s="65" t="s">
        <v>155</v>
      </c>
      <c r="G1562" s="66">
        <v>8</v>
      </c>
      <c r="H1562" s="67">
        <v>10.119473684210528</v>
      </c>
      <c r="I1562" s="85">
        <f t="shared" si="27"/>
        <v>80.95578947368422</v>
      </c>
      <c r="J1562" s="86">
        <v>29.7989</v>
      </c>
      <c r="K1562" s="85">
        <f t="shared" si="28"/>
        <v>2.7167375129177325</v>
      </c>
      <c r="L1562" s="68" t="str">
        <f>VLOOKUP(C1562,[6]Consolidado!$B:$E,2,FALSE)</f>
        <v>Ash Detroit</v>
      </c>
      <c r="M1562" s="69" t="str">
        <f>VLOOKUP(C1562,[6]Consolidado!$B:$E,3,FALSE)</f>
        <v>Table bases</v>
      </c>
      <c r="N1562" s="70" t="str">
        <f>VLOOKUP(C1562,[6]Consolidado!$B:$H,7,FALSE)</f>
        <v>Abril</v>
      </c>
    </row>
    <row r="1563" spans="1:14" s="71" customFormat="1" ht="16.5" customHeight="1" outlineLevel="1" x14ac:dyDescent="0.2">
      <c r="A1563" s="60" t="s">
        <v>671</v>
      </c>
      <c r="B1563" s="61">
        <v>42830</v>
      </c>
      <c r="C1563" s="71">
        <v>213</v>
      </c>
      <c r="D1563" s="63" t="str">
        <f>VLOOKUP(C1563,[6]Consolidado!$B:$E,4,FALSE)</f>
        <v>Finalizada</v>
      </c>
      <c r="E1563" s="64" t="s">
        <v>40</v>
      </c>
      <c r="F1563" s="65" t="s">
        <v>102</v>
      </c>
      <c r="G1563" s="66">
        <v>8</v>
      </c>
      <c r="H1563" s="67">
        <v>0.93555096536666804</v>
      </c>
      <c r="I1563" s="85">
        <f t="shared" si="27"/>
        <v>7.4844077229333443</v>
      </c>
      <c r="J1563" s="86">
        <v>29.7989</v>
      </c>
      <c r="K1563" s="85">
        <f t="shared" si="28"/>
        <v>0.25116389272534706</v>
      </c>
      <c r="L1563" s="68" t="str">
        <f>VLOOKUP(C1563,[6]Consolidado!$B:$E,2,FALSE)</f>
        <v>Ash Detroit</v>
      </c>
      <c r="M1563" s="69" t="str">
        <f>VLOOKUP(C1563,[6]Consolidado!$B:$E,3,FALSE)</f>
        <v>Table bases</v>
      </c>
      <c r="N1563" s="70" t="str">
        <f>VLOOKUP(C1563,[6]Consolidado!$B:$H,7,FALSE)</f>
        <v>Abril</v>
      </c>
    </row>
    <row r="1564" spans="1:14" s="71" customFormat="1" ht="16.5" customHeight="1" outlineLevel="1" x14ac:dyDescent="0.2">
      <c r="A1564" s="60" t="s">
        <v>671</v>
      </c>
      <c r="B1564" s="61">
        <v>42830</v>
      </c>
      <c r="C1564" s="71" t="s">
        <v>290</v>
      </c>
      <c r="D1564" s="63" t="str">
        <f>VLOOKUP(C1564,[6]Consolidado!$B:$E,4,FALSE)</f>
        <v>En Proceso</v>
      </c>
      <c r="E1564" s="64" t="s">
        <v>25</v>
      </c>
      <c r="F1564" s="65" t="s">
        <v>119</v>
      </c>
      <c r="G1564" s="66">
        <v>1</v>
      </c>
      <c r="H1564" s="67">
        <v>635.70500000000004</v>
      </c>
      <c r="I1564" s="85">
        <f t="shared" si="27"/>
        <v>635.70500000000004</v>
      </c>
      <c r="J1564" s="86">
        <v>29.7989</v>
      </c>
      <c r="K1564" s="85">
        <f t="shared" si="28"/>
        <v>21.333170016342887</v>
      </c>
      <c r="L1564" s="68" t="str">
        <f>VLOOKUP(C1564,[6]Consolidado!$B:$E,2,FALSE)</f>
        <v>Acabado</v>
      </c>
      <c r="M1564" s="69" t="str">
        <f>VLOOKUP(C1564,[6]Consolidado!$B:$E,3,FALSE)</f>
        <v>Material de acabado pendiente de distribuir</v>
      </c>
      <c r="N1564" s="70">
        <f>VLOOKUP(C1564,[6]Consolidado!$B:$H,7,FALSE)</f>
        <v>0</v>
      </c>
    </row>
    <row r="1565" spans="1:14" s="71" customFormat="1" ht="16.5" customHeight="1" outlineLevel="1" x14ac:dyDescent="0.2">
      <c r="A1565" s="60" t="s">
        <v>671</v>
      </c>
      <c r="B1565" s="61">
        <v>42830</v>
      </c>
      <c r="C1565" s="71">
        <v>215</v>
      </c>
      <c r="D1565" s="63" t="str">
        <f>VLOOKUP(C1565,[6]Consolidado!$B:$E,4,FALSE)</f>
        <v>En Proceso</v>
      </c>
      <c r="E1565" s="64" t="s">
        <v>40</v>
      </c>
      <c r="F1565" s="65" t="s">
        <v>293</v>
      </c>
      <c r="G1565" s="66">
        <v>60</v>
      </c>
      <c r="H1565" s="67">
        <v>0</v>
      </c>
      <c r="I1565" s="85">
        <f t="shared" si="27"/>
        <v>0</v>
      </c>
      <c r="J1565" s="86">
        <v>29.7989</v>
      </c>
      <c r="K1565" s="85">
        <f t="shared" si="28"/>
        <v>0</v>
      </c>
      <c r="L1565" s="68" t="str">
        <f>VLOOKUP(C1565,[6]Consolidado!$B:$E,2,FALSE)</f>
        <v>Maderas Collective</v>
      </c>
      <c r="M1565" s="69" t="str">
        <f>VLOOKUP(C1565,[6]Consolidado!$B:$E,3,FALSE)</f>
        <v>Escalera plegable para mantenimiento</v>
      </c>
      <c r="N1565" s="70" t="str">
        <f>VLOOKUP(C1565,[6]Consolidado!$B:$H,7,FALSE)</f>
        <v>Cierre en Dic. (AF)</v>
      </c>
    </row>
    <row r="1566" spans="1:14" s="71" customFormat="1" ht="16.5" customHeight="1" outlineLevel="1" x14ac:dyDescent="0.2">
      <c r="A1566" s="60" t="s">
        <v>671</v>
      </c>
      <c r="B1566" s="61">
        <v>42830</v>
      </c>
      <c r="C1566" s="71">
        <v>215</v>
      </c>
      <c r="D1566" s="63" t="str">
        <f>VLOOKUP(C1566,[6]Consolidado!$B:$E,4,FALSE)</f>
        <v>En Proceso</v>
      </c>
      <c r="E1566" s="64" t="s">
        <v>40</v>
      </c>
      <c r="F1566" s="65" t="s">
        <v>91</v>
      </c>
      <c r="G1566" s="66">
        <v>50</v>
      </c>
      <c r="H1566" s="67">
        <v>0.53569664058699129</v>
      </c>
      <c r="I1566" s="85">
        <f t="shared" si="27"/>
        <v>26.784832029349566</v>
      </c>
      <c r="J1566" s="86">
        <v>29.7989</v>
      </c>
      <c r="K1566" s="85">
        <f t="shared" si="28"/>
        <v>0.89885304589597492</v>
      </c>
      <c r="L1566" s="68" t="str">
        <f>VLOOKUP(C1566,[6]Consolidado!$B:$E,2,FALSE)</f>
        <v>Maderas Collective</v>
      </c>
      <c r="M1566" s="69" t="str">
        <f>VLOOKUP(C1566,[6]Consolidado!$B:$E,3,FALSE)</f>
        <v>Escalera plegable para mantenimiento</v>
      </c>
      <c r="N1566" s="70" t="str">
        <f>VLOOKUP(C1566,[6]Consolidado!$B:$H,7,FALSE)</f>
        <v>Cierre en Dic. (AF)</v>
      </c>
    </row>
    <row r="1567" spans="1:14" s="71" customFormat="1" ht="16.5" customHeight="1" outlineLevel="1" x14ac:dyDescent="0.2">
      <c r="A1567" s="60" t="s">
        <v>671</v>
      </c>
      <c r="B1567" s="61">
        <v>42830</v>
      </c>
      <c r="C1567" s="71">
        <v>213</v>
      </c>
      <c r="D1567" s="63" t="str">
        <f>VLOOKUP(C1567,[6]Consolidado!$B:$E,4,FALSE)</f>
        <v>Finalizada</v>
      </c>
      <c r="E1567" s="64" t="s">
        <v>51</v>
      </c>
      <c r="F1567" s="65" t="s">
        <v>236</v>
      </c>
      <c r="G1567" s="66">
        <v>1.1499999999999999</v>
      </c>
      <c r="H1567" s="67">
        <v>0</v>
      </c>
      <c r="I1567" s="85">
        <f t="shared" si="27"/>
        <v>0</v>
      </c>
      <c r="J1567" s="86">
        <v>29.7989</v>
      </c>
      <c r="K1567" s="85">
        <f t="shared" si="28"/>
        <v>0</v>
      </c>
      <c r="L1567" s="68" t="str">
        <f>VLOOKUP(C1567,[6]Consolidado!$B:$E,2,FALSE)</f>
        <v>Ash Detroit</v>
      </c>
      <c r="M1567" s="69" t="str">
        <f>VLOOKUP(C1567,[6]Consolidado!$B:$E,3,FALSE)</f>
        <v>Table bases</v>
      </c>
      <c r="N1567" s="70" t="str">
        <f>VLOOKUP(C1567,[6]Consolidado!$B:$H,7,FALSE)</f>
        <v>Abril</v>
      </c>
    </row>
    <row r="1568" spans="1:14" s="71" customFormat="1" ht="16.5" customHeight="1" outlineLevel="1" x14ac:dyDescent="0.2">
      <c r="A1568" s="60" t="s">
        <v>671</v>
      </c>
      <c r="B1568" s="61">
        <v>42830</v>
      </c>
      <c r="C1568" s="71">
        <v>214</v>
      </c>
      <c r="D1568" s="63" t="str">
        <f>VLOOKUP(C1568,[6]Consolidado!$B:$E,4,FALSE)</f>
        <v>En Proceso</v>
      </c>
      <c r="E1568" s="64" t="s">
        <v>40</v>
      </c>
      <c r="F1568" s="65" t="s">
        <v>74</v>
      </c>
      <c r="G1568" s="66">
        <v>50</v>
      </c>
      <c r="H1568" s="67">
        <v>0.60234350109003387</v>
      </c>
      <c r="I1568" s="85">
        <f t="shared" si="27"/>
        <v>30.117175054501693</v>
      </c>
      <c r="J1568" s="86">
        <v>29.7989</v>
      </c>
      <c r="K1568" s="85">
        <f t="shared" si="28"/>
        <v>1.0106807652128666</v>
      </c>
      <c r="L1568" s="68" t="str">
        <f>VLOOKUP(C1568,[6]Consolidado!$B:$E,2,FALSE)</f>
        <v>Maderas Collective</v>
      </c>
      <c r="M1568" s="69" t="str">
        <f>VLOOKUP(C1568,[6]Consolidado!$B:$E,3,FALSE)</f>
        <v>Cepillado de Slabs</v>
      </c>
      <c r="N1568" s="70">
        <f>VLOOKUP(C1568,[6]Consolidado!$B:$H,7,FALSE)</f>
        <v>0</v>
      </c>
    </row>
    <row r="1569" spans="1:14" s="71" customFormat="1" ht="16.5" customHeight="1" outlineLevel="1" x14ac:dyDescent="0.2">
      <c r="A1569" s="60" t="s">
        <v>671</v>
      </c>
      <c r="B1569" s="61">
        <v>42831</v>
      </c>
      <c r="C1569" s="71">
        <v>195</v>
      </c>
      <c r="D1569" s="63" t="str">
        <f>VLOOKUP(C1569,[6]Consolidado!$B:$E,4,FALSE)</f>
        <v>Finalizada</v>
      </c>
      <c r="E1569" s="64" t="s">
        <v>40</v>
      </c>
      <c r="F1569" s="65" t="s">
        <v>112</v>
      </c>
      <c r="G1569" s="66">
        <v>104</v>
      </c>
      <c r="H1569" s="67">
        <v>0.31817902605076509</v>
      </c>
      <c r="I1569" s="85">
        <f t="shared" si="27"/>
        <v>33.090618709279568</v>
      </c>
      <c r="J1569" s="86">
        <v>29.7989</v>
      </c>
      <c r="K1569" s="85">
        <f t="shared" si="28"/>
        <v>1.1104644369181267</v>
      </c>
      <c r="L1569" s="68" t="str">
        <f>VLOOKUP(C1569,[6]Consolidado!$B:$E,2,FALSE)</f>
        <v>Zoe Cruz</v>
      </c>
      <c r="M1569" s="69" t="str">
        <f>VLOOKUP(C1569,[6]Consolidado!$B:$E,3,FALSE)</f>
        <v>5' diam. Wood mirror</v>
      </c>
      <c r="N1569" s="70" t="str">
        <f>VLOOKUP(C1569,[6]Consolidado!$B:$H,7,FALSE)</f>
        <v>Mayo</v>
      </c>
    </row>
    <row r="1570" spans="1:14" s="71" customFormat="1" ht="16.5" customHeight="1" outlineLevel="1" x14ac:dyDescent="0.2">
      <c r="A1570" s="60" t="s">
        <v>671</v>
      </c>
      <c r="B1570" s="61">
        <v>42831</v>
      </c>
      <c r="C1570" s="71">
        <v>195</v>
      </c>
      <c r="D1570" s="63" t="str">
        <f>VLOOKUP(C1570,[6]Consolidado!$B:$E,4,FALSE)</f>
        <v>Finalizada</v>
      </c>
      <c r="E1570" s="64" t="s">
        <v>40</v>
      </c>
      <c r="F1570" s="65" t="s">
        <v>91</v>
      </c>
      <c r="G1570" s="66">
        <v>30</v>
      </c>
      <c r="H1570" s="67">
        <v>0.53569664058699129</v>
      </c>
      <c r="I1570" s="85">
        <f t="shared" si="27"/>
        <v>16.070899217609739</v>
      </c>
      <c r="J1570" s="86">
        <v>29.7989</v>
      </c>
      <c r="K1570" s="85">
        <f t="shared" si="28"/>
        <v>0.53931182753758489</v>
      </c>
      <c r="L1570" s="68" t="str">
        <f>VLOOKUP(C1570,[6]Consolidado!$B:$E,2,FALSE)</f>
        <v>Zoe Cruz</v>
      </c>
      <c r="M1570" s="69" t="str">
        <f>VLOOKUP(C1570,[6]Consolidado!$B:$E,3,FALSE)</f>
        <v>5' diam. Wood mirror</v>
      </c>
      <c r="N1570" s="70" t="str">
        <f>VLOOKUP(C1570,[6]Consolidado!$B:$H,7,FALSE)</f>
        <v>Mayo</v>
      </c>
    </row>
    <row r="1571" spans="1:14" s="71" customFormat="1" ht="16.5" customHeight="1" outlineLevel="1" x14ac:dyDescent="0.2">
      <c r="A1571" s="60" t="s">
        <v>671</v>
      </c>
      <c r="B1571" s="61">
        <v>42830</v>
      </c>
      <c r="C1571" s="71">
        <v>193</v>
      </c>
      <c r="D1571" s="63" t="str">
        <f>VLOOKUP(C1571,[6]Consolidado!$B:$E,4,FALSE)</f>
        <v>Finalizada</v>
      </c>
      <c r="E1571" s="64" t="s">
        <v>23</v>
      </c>
      <c r="F1571" s="65" t="s">
        <v>46</v>
      </c>
      <c r="G1571" s="66">
        <v>4</v>
      </c>
      <c r="H1571" s="67">
        <v>7.0502607964108428</v>
      </c>
      <c r="I1571" s="85">
        <f t="shared" si="27"/>
        <v>28.201043185643371</v>
      </c>
      <c r="J1571" s="86">
        <v>29.7989</v>
      </c>
      <c r="K1571" s="85">
        <f t="shared" si="28"/>
        <v>0.94637866450249408</v>
      </c>
      <c r="L1571" s="68" t="str">
        <f>VLOOKUP(C1571,[6]Consolidado!$B:$E,2,FALSE)</f>
        <v>Zoe Cruz</v>
      </c>
      <c r="M1571" s="69" t="str">
        <f>VLOOKUP(C1571,[6]Consolidado!$B:$E,3,FALSE)</f>
        <v>Solid wood Daybed.</v>
      </c>
      <c r="N1571" s="70" t="str">
        <f>VLOOKUP(C1571,[6]Consolidado!$B:$H,7,FALSE)</f>
        <v>Abril</v>
      </c>
    </row>
    <row r="1572" spans="1:14" s="71" customFormat="1" ht="16.5" customHeight="1" outlineLevel="1" x14ac:dyDescent="0.2">
      <c r="A1572" s="60" t="s">
        <v>671</v>
      </c>
      <c r="B1572" s="61">
        <v>42830</v>
      </c>
      <c r="C1572" s="71">
        <v>193</v>
      </c>
      <c r="D1572" s="63" t="str">
        <f>VLOOKUP(C1572,[6]Consolidado!$B:$E,4,FALSE)</f>
        <v>Finalizada</v>
      </c>
      <c r="E1572" s="64" t="s">
        <v>23</v>
      </c>
      <c r="F1572" s="65" t="s">
        <v>144</v>
      </c>
      <c r="G1572" s="66">
        <v>3</v>
      </c>
      <c r="H1572" s="67">
        <v>14.244087941864761</v>
      </c>
      <c r="I1572" s="85">
        <f t="shared" si="27"/>
        <v>42.732263825594281</v>
      </c>
      <c r="J1572" s="86">
        <v>29.7989</v>
      </c>
      <c r="K1572" s="85">
        <f t="shared" si="28"/>
        <v>1.4340215184316965</v>
      </c>
      <c r="L1572" s="68" t="str">
        <f>VLOOKUP(C1572,[6]Consolidado!$B:$E,2,FALSE)</f>
        <v>Zoe Cruz</v>
      </c>
      <c r="M1572" s="69" t="str">
        <f>VLOOKUP(C1572,[6]Consolidado!$B:$E,3,FALSE)</f>
        <v>Solid wood Daybed.</v>
      </c>
      <c r="N1572" s="70" t="str">
        <f>VLOOKUP(C1572,[6]Consolidado!$B:$H,7,FALSE)</f>
        <v>Abril</v>
      </c>
    </row>
    <row r="1573" spans="1:14" s="71" customFormat="1" ht="16.5" customHeight="1" outlineLevel="1" x14ac:dyDescent="0.2">
      <c r="A1573" s="60" t="s">
        <v>671</v>
      </c>
      <c r="B1573" s="61">
        <v>42830</v>
      </c>
      <c r="C1573" s="71">
        <v>193</v>
      </c>
      <c r="D1573" s="63" t="str">
        <f>VLOOKUP(C1573,[6]Consolidado!$B:$E,4,FALSE)</f>
        <v>Finalizada</v>
      </c>
      <c r="E1573" s="64" t="s">
        <v>23</v>
      </c>
      <c r="F1573" s="65" t="s">
        <v>38</v>
      </c>
      <c r="G1573" s="66">
        <v>3</v>
      </c>
      <c r="H1573" s="67">
        <v>17.889704870264666</v>
      </c>
      <c r="I1573" s="85">
        <f t="shared" si="27"/>
        <v>53.669114610793997</v>
      </c>
      <c r="J1573" s="86">
        <v>29.7989</v>
      </c>
      <c r="K1573" s="85">
        <f t="shared" si="28"/>
        <v>1.8010434818330205</v>
      </c>
      <c r="L1573" s="68" t="str">
        <f>VLOOKUP(C1573,[6]Consolidado!$B:$E,2,FALSE)</f>
        <v>Zoe Cruz</v>
      </c>
      <c r="M1573" s="69" t="str">
        <f>VLOOKUP(C1573,[6]Consolidado!$B:$E,3,FALSE)</f>
        <v>Solid wood Daybed.</v>
      </c>
      <c r="N1573" s="70" t="str">
        <f>VLOOKUP(C1573,[6]Consolidado!$B:$H,7,FALSE)</f>
        <v>Abril</v>
      </c>
    </row>
    <row r="1574" spans="1:14" s="71" customFormat="1" ht="16.5" customHeight="1" outlineLevel="1" x14ac:dyDescent="0.2">
      <c r="A1574" s="60" t="s">
        <v>671</v>
      </c>
      <c r="B1574" s="61">
        <v>42830</v>
      </c>
      <c r="C1574" s="71">
        <v>193</v>
      </c>
      <c r="D1574" s="63" t="str">
        <f>VLOOKUP(C1574,[6]Consolidado!$B:$E,4,FALSE)</f>
        <v>Finalizada</v>
      </c>
      <c r="E1574" s="64" t="s">
        <v>23</v>
      </c>
      <c r="F1574" s="65" t="s">
        <v>41</v>
      </c>
      <c r="G1574" s="66">
        <v>1</v>
      </c>
      <c r="H1574" s="67">
        <v>10.804776249186697</v>
      </c>
      <c r="I1574" s="85">
        <f t="shared" si="27"/>
        <v>10.804776249186697</v>
      </c>
      <c r="J1574" s="86">
        <v>29.7989</v>
      </c>
      <c r="K1574" s="85">
        <f t="shared" si="28"/>
        <v>0.36258976838697726</v>
      </c>
      <c r="L1574" s="68" t="str">
        <f>VLOOKUP(C1574,[6]Consolidado!$B:$E,2,FALSE)</f>
        <v>Zoe Cruz</v>
      </c>
      <c r="M1574" s="69" t="str">
        <f>VLOOKUP(C1574,[6]Consolidado!$B:$E,3,FALSE)</f>
        <v>Solid wood Daybed.</v>
      </c>
      <c r="N1574" s="70" t="str">
        <f>VLOOKUP(C1574,[6]Consolidado!$B:$H,7,FALSE)</f>
        <v>Abril</v>
      </c>
    </row>
    <row r="1575" spans="1:14" s="71" customFormat="1" ht="16.5" customHeight="1" outlineLevel="1" x14ac:dyDescent="0.2">
      <c r="A1575" s="60" t="s">
        <v>671</v>
      </c>
      <c r="B1575" s="61">
        <v>42830</v>
      </c>
      <c r="C1575" s="71">
        <v>132</v>
      </c>
      <c r="D1575" s="63" t="str">
        <f>VLOOKUP(C1575,[6]Consolidado!$B:$E,4,FALSE)</f>
        <v>Finalizada</v>
      </c>
      <c r="E1575" s="64" t="s">
        <v>40</v>
      </c>
      <c r="F1575" s="65" t="s">
        <v>434</v>
      </c>
      <c r="G1575" s="66">
        <v>100</v>
      </c>
      <c r="H1575" s="67">
        <v>0.4</v>
      </c>
      <c r="I1575" s="85">
        <f t="shared" si="27"/>
        <v>40</v>
      </c>
      <c r="J1575" s="86">
        <v>29.7989</v>
      </c>
      <c r="K1575" s="85">
        <f t="shared" si="28"/>
        <v>1.3423314283413146</v>
      </c>
      <c r="L1575" s="68" t="str">
        <f>VLOOKUP(C1575,[6]Consolidado!$B:$E,2,FALSE)</f>
        <v xml:space="preserve">Damien Wood </v>
      </c>
      <c r="M1575" s="69" t="str">
        <f>VLOOKUP(C1575,[6]Consolidado!$B:$E,3,FALSE)</f>
        <v>Mirror frame</v>
      </c>
      <c r="N1575" s="70" t="str">
        <f>VLOOKUP(C1575,[6]Consolidado!$B:$H,7,FALSE)</f>
        <v>Abril</v>
      </c>
    </row>
    <row r="1576" spans="1:14" s="71" customFormat="1" ht="16.5" customHeight="1" outlineLevel="1" x14ac:dyDescent="0.2">
      <c r="A1576" s="60" t="s">
        <v>671</v>
      </c>
      <c r="B1576" s="61">
        <v>42830</v>
      </c>
      <c r="C1576" s="71">
        <v>187</v>
      </c>
      <c r="D1576" s="63" t="str">
        <f>VLOOKUP(C1576,[6]Consolidado!$B:$E,4,FALSE)</f>
        <v>Finalizada</v>
      </c>
      <c r="E1576" s="64" t="s">
        <v>78</v>
      </c>
      <c r="F1576" s="65" t="s">
        <v>253</v>
      </c>
      <c r="G1576" s="66">
        <v>1</v>
      </c>
      <c r="H1576" s="67">
        <v>10.051428571428572</v>
      </c>
      <c r="I1576" s="85">
        <f t="shared" si="27"/>
        <v>10.051428571428572</v>
      </c>
      <c r="J1576" s="86">
        <v>29.7989</v>
      </c>
      <c r="K1576" s="85">
        <f t="shared" si="28"/>
        <v>0.33730871177891036</v>
      </c>
      <c r="L1576" s="68" t="str">
        <f>VLOOKUP(C1576,[6]Consolidado!$B:$E,2,FALSE)</f>
        <v>Maderas Collective</v>
      </c>
      <c r="M1576" s="69" t="str">
        <f>VLOOKUP(C1576,[6]Consolidado!$B:$E,3,FALSE)</f>
        <v>Muestras de Acabado - General</v>
      </c>
      <c r="N1576" s="70" t="str">
        <f>VLOOKUP(C1576,[6]Consolidado!$B:$H,7,FALSE)</f>
        <v>Se cierra mensualmente</v>
      </c>
    </row>
    <row r="1577" spans="1:14" s="71" customFormat="1" ht="16.5" customHeight="1" outlineLevel="1" x14ac:dyDescent="0.2">
      <c r="A1577" s="60" t="s">
        <v>671</v>
      </c>
      <c r="B1577" s="61">
        <v>42830</v>
      </c>
      <c r="C1577" s="71">
        <v>193</v>
      </c>
      <c r="D1577" s="63" t="str">
        <f>VLOOKUP(C1577,[6]Consolidado!$B:$E,4,FALSE)</f>
        <v>Finalizada</v>
      </c>
      <c r="E1577" s="64" t="s">
        <v>40</v>
      </c>
      <c r="F1577" s="65" t="s">
        <v>434</v>
      </c>
      <c r="G1577" s="66">
        <v>80</v>
      </c>
      <c r="H1577" s="67">
        <v>0.4</v>
      </c>
      <c r="I1577" s="85">
        <f t="shared" si="27"/>
        <v>32</v>
      </c>
      <c r="J1577" s="86">
        <v>29.7989</v>
      </c>
      <c r="K1577" s="85">
        <f t="shared" si="28"/>
        <v>1.0738651426730517</v>
      </c>
      <c r="L1577" s="68" t="str">
        <f>VLOOKUP(C1577,[6]Consolidado!$B:$E,2,FALSE)</f>
        <v>Zoe Cruz</v>
      </c>
      <c r="M1577" s="69" t="str">
        <f>VLOOKUP(C1577,[6]Consolidado!$B:$E,3,FALSE)</f>
        <v>Solid wood Daybed.</v>
      </c>
      <c r="N1577" s="70" t="str">
        <f>VLOOKUP(C1577,[6]Consolidado!$B:$H,7,FALSE)</f>
        <v>Abril</v>
      </c>
    </row>
    <row r="1578" spans="1:14" s="71" customFormat="1" ht="16.5" customHeight="1" outlineLevel="1" x14ac:dyDescent="0.2">
      <c r="A1578" s="60" t="s">
        <v>671</v>
      </c>
      <c r="B1578" s="61">
        <v>42830</v>
      </c>
      <c r="C1578" s="71">
        <v>193</v>
      </c>
      <c r="D1578" s="63" t="str">
        <f>VLOOKUP(C1578,[6]Consolidado!$B:$E,4,FALSE)</f>
        <v>Finalizada</v>
      </c>
      <c r="E1578" s="64" t="s">
        <v>40</v>
      </c>
      <c r="F1578" s="65" t="s">
        <v>112</v>
      </c>
      <c r="G1578" s="66">
        <v>70</v>
      </c>
      <c r="H1578" s="67">
        <v>0.31817902605076509</v>
      </c>
      <c r="I1578" s="85">
        <f t="shared" si="27"/>
        <v>22.272531823553557</v>
      </c>
      <c r="J1578" s="86">
        <v>29.7989</v>
      </c>
      <c r="K1578" s="85">
        <f t="shared" si="28"/>
        <v>0.74742798638720076</v>
      </c>
      <c r="L1578" s="68" t="str">
        <f>VLOOKUP(C1578,[6]Consolidado!$B:$E,2,FALSE)</f>
        <v>Zoe Cruz</v>
      </c>
      <c r="M1578" s="69" t="str">
        <f>VLOOKUP(C1578,[6]Consolidado!$B:$E,3,FALSE)</f>
        <v>Solid wood Daybed.</v>
      </c>
      <c r="N1578" s="70" t="str">
        <f>VLOOKUP(C1578,[6]Consolidado!$B:$H,7,FALSE)</f>
        <v>Abril</v>
      </c>
    </row>
    <row r="1579" spans="1:14" s="71" customFormat="1" ht="16.5" customHeight="1" outlineLevel="1" x14ac:dyDescent="0.2">
      <c r="A1579" s="60" t="s">
        <v>671</v>
      </c>
      <c r="B1579" s="61">
        <v>42832</v>
      </c>
      <c r="C1579" s="71">
        <v>197</v>
      </c>
      <c r="D1579" s="63" t="str">
        <f>VLOOKUP(C1579,[6]Consolidado!$B:$E,4,FALSE)</f>
        <v>Finalizada</v>
      </c>
      <c r="E1579" s="64" t="s">
        <v>78</v>
      </c>
      <c r="F1579" s="65" t="s">
        <v>352</v>
      </c>
      <c r="G1579" s="66">
        <v>16</v>
      </c>
      <c r="H1579" s="67">
        <v>1.8496662205147865</v>
      </c>
      <c r="I1579" s="85">
        <f t="shared" si="27"/>
        <v>29.594659528236583</v>
      </c>
      <c r="J1579" s="86">
        <v>29.7989</v>
      </c>
      <c r="K1579" s="85">
        <f t="shared" si="28"/>
        <v>0.99314603989531769</v>
      </c>
      <c r="L1579" s="68" t="str">
        <f>VLOOKUP(C1579,[6]Consolidado!$B:$E,2,FALSE)</f>
        <v>Zoe Cruz</v>
      </c>
      <c r="M1579" s="69" t="str">
        <f>VLOOKUP(C1579,[6]Consolidado!$B:$E,3,FALSE)</f>
        <v>adirondack chair</v>
      </c>
      <c r="N1579" s="70" t="str">
        <f>VLOOKUP(C1579,[6]Consolidado!$B:$H,7,FALSE)</f>
        <v>Abril</v>
      </c>
    </row>
    <row r="1580" spans="1:14" s="71" customFormat="1" ht="16.5" customHeight="1" outlineLevel="1" x14ac:dyDescent="0.2">
      <c r="A1580" s="60" t="s">
        <v>671</v>
      </c>
      <c r="B1580" s="61">
        <v>42833</v>
      </c>
      <c r="C1580" s="71" t="s">
        <v>290</v>
      </c>
      <c r="D1580" s="63" t="str">
        <f>VLOOKUP(C1580,[6]Consolidado!$B:$E,4,FALSE)</f>
        <v>En Proceso</v>
      </c>
      <c r="E1580" s="64" t="s">
        <v>25</v>
      </c>
      <c r="F1580" s="65" t="s">
        <v>110</v>
      </c>
      <c r="G1580" s="66">
        <v>1</v>
      </c>
      <c r="H1580" s="67">
        <v>1356.0515384615387</v>
      </c>
      <c r="I1580" s="85">
        <f t="shared" si="27"/>
        <v>1356.0515384615387</v>
      </c>
      <c r="J1580" s="86">
        <v>29.7989</v>
      </c>
      <c r="K1580" s="85">
        <f t="shared" si="28"/>
        <v>45.506764963187862</v>
      </c>
      <c r="L1580" s="68" t="str">
        <f>VLOOKUP(C1580,[6]Consolidado!$B:$E,2,FALSE)</f>
        <v>Acabado</v>
      </c>
      <c r="M1580" s="69" t="str">
        <f>VLOOKUP(C1580,[6]Consolidado!$B:$E,3,FALSE)</f>
        <v>Material de acabado pendiente de distribuir</v>
      </c>
      <c r="N1580" s="70">
        <f>VLOOKUP(C1580,[6]Consolidado!$B:$H,7,FALSE)</f>
        <v>0</v>
      </c>
    </row>
    <row r="1581" spans="1:14" s="71" customFormat="1" ht="16.5" customHeight="1" outlineLevel="1" x14ac:dyDescent="0.2">
      <c r="A1581" s="60" t="s">
        <v>671</v>
      </c>
      <c r="B1581" s="61">
        <v>42833</v>
      </c>
      <c r="C1581" s="71" t="s">
        <v>290</v>
      </c>
      <c r="D1581" s="63" t="str">
        <f>VLOOKUP(C1581,[6]Consolidado!$B:$E,4,FALSE)</f>
        <v>En Proceso</v>
      </c>
      <c r="E1581" s="64" t="s">
        <v>25</v>
      </c>
      <c r="F1581" s="65" t="s">
        <v>119</v>
      </c>
      <c r="G1581" s="66">
        <v>1</v>
      </c>
      <c r="H1581" s="67">
        <v>635.70500000000004</v>
      </c>
      <c r="I1581" s="85">
        <f t="shared" si="27"/>
        <v>635.70500000000004</v>
      </c>
      <c r="J1581" s="86">
        <v>29.7989</v>
      </c>
      <c r="K1581" s="85">
        <f t="shared" si="28"/>
        <v>21.333170016342887</v>
      </c>
      <c r="L1581" s="68" t="str">
        <f>VLOOKUP(C1581,[6]Consolidado!$B:$E,2,FALSE)</f>
        <v>Acabado</v>
      </c>
      <c r="M1581" s="69" t="str">
        <f>VLOOKUP(C1581,[6]Consolidado!$B:$E,3,FALSE)</f>
        <v>Material de acabado pendiente de distribuir</v>
      </c>
      <c r="N1581" s="70">
        <f>VLOOKUP(C1581,[6]Consolidado!$B:$H,7,FALSE)</f>
        <v>0</v>
      </c>
    </row>
    <row r="1582" spans="1:14" s="71" customFormat="1" ht="16.5" customHeight="1" outlineLevel="1" x14ac:dyDescent="0.2">
      <c r="A1582" s="60" t="s">
        <v>671</v>
      </c>
      <c r="B1582" s="61">
        <v>42833</v>
      </c>
      <c r="C1582" s="71" t="s">
        <v>290</v>
      </c>
      <c r="D1582" s="63" t="str">
        <f>VLOOKUP(C1582,[6]Consolidado!$B:$E,4,FALSE)</f>
        <v>En Proceso</v>
      </c>
      <c r="E1582" s="64" t="s">
        <v>25</v>
      </c>
      <c r="F1582" s="65" t="s">
        <v>201</v>
      </c>
      <c r="G1582" s="66">
        <v>1</v>
      </c>
      <c r="H1582" s="67">
        <v>872.19999999999993</v>
      </c>
      <c r="I1582" s="85">
        <f t="shared" si="27"/>
        <v>872.19999999999993</v>
      </c>
      <c r="J1582" s="86">
        <v>29.7989</v>
      </c>
      <c r="K1582" s="85">
        <f t="shared" si="28"/>
        <v>29.269536794982365</v>
      </c>
      <c r="L1582" s="68" t="str">
        <f>VLOOKUP(C1582,[6]Consolidado!$B:$E,2,FALSE)</f>
        <v>Acabado</v>
      </c>
      <c r="M1582" s="69" t="str">
        <f>VLOOKUP(C1582,[6]Consolidado!$B:$E,3,FALSE)</f>
        <v>Material de acabado pendiente de distribuir</v>
      </c>
      <c r="N1582" s="70">
        <f>VLOOKUP(C1582,[6]Consolidado!$B:$H,7,FALSE)</f>
        <v>0</v>
      </c>
    </row>
    <row r="1583" spans="1:14" s="71" customFormat="1" ht="16.5" customHeight="1" outlineLevel="1" x14ac:dyDescent="0.2">
      <c r="A1583" s="60" t="s">
        <v>671</v>
      </c>
      <c r="B1583" s="61">
        <v>42833</v>
      </c>
      <c r="C1583" s="71">
        <v>213</v>
      </c>
      <c r="D1583" s="63" t="str">
        <f>VLOOKUP(C1583,[6]Consolidado!$B:$E,4,FALSE)</f>
        <v>Finalizada</v>
      </c>
      <c r="E1583" s="64" t="s">
        <v>40</v>
      </c>
      <c r="F1583" s="65" t="s">
        <v>124</v>
      </c>
      <c r="G1583" s="66">
        <v>50</v>
      </c>
      <c r="H1583" s="67">
        <v>0.14420420170837045</v>
      </c>
      <c r="I1583" s="85">
        <f t="shared" si="27"/>
        <v>7.210210085418522</v>
      </c>
      <c r="J1583" s="86">
        <v>29.7989</v>
      </c>
      <c r="K1583" s="85">
        <f t="shared" si="28"/>
        <v>0.24196229006501993</v>
      </c>
      <c r="L1583" s="68" t="str">
        <f>VLOOKUP(C1583,[6]Consolidado!$B:$E,2,FALSE)</f>
        <v>Ash Detroit</v>
      </c>
      <c r="M1583" s="69" t="str">
        <f>VLOOKUP(C1583,[6]Consolidado!$B:$E,3,FALSE)</f>
        <v>Table bases</v>
      </c>
      <c r="N1583" s="70" t="str">
        <f>VLOOKUP(C1583,[6]Consolidado!$B:$H,7,FALSE)</f>
        <v>Abril</v>
      </c>
    </row>
    <row r="1584" spans="1:14" s="71" customFormat="1" ht="16.5" customHeight="1" outlineLevel="1" x14ac:dyDescent="0.2">
      <c r="A1584" s="60" t="s">
        <v>671</v>
      </c>
      <c r="B1584" s="61">
        <v>42835</v>
      </c>
      <c r="C1584" s="71">
        <v>152</v>
      </c>
      <c r="D1584" s="63" t="str">
        <f>VLOOKUP(C1584,[6]Consolidado!$B:$E,4,FALSE)</f>
        <v>Finalizada</v>
      </c>
      <c r="E1584" s="64" t="s">
        <v>33</v>
      </c>
      <c r="F1584" s="65" t="s">
        <v>35</v>
      </c>
      <c r="G1584" s="66">
        <v>1</v>
      </c>
      <c r="H1584" s="67">
        <v>185.93181250000004</v>
      </c>
      <c r="I1584" s="85">
        <f t="shared" si="27"/>
        <v>185.93181250000004</v>
      </c>
      <c r="J1584" s="86">
        <v>29.7989</v>
      </c>
      <c r="K1584" s="85">
        <f t="shared" si="28"/>
        <v>6.2395528861803635</v>
      </c>
      <c r="L1584" s="68" t="str">
        <f>VLOOKUP(C1584,[6]Consolidado!$B:$E,2,FALSE)</f>
        <v>Canoe Wesfield (Phase 1)</v>
      </c>
      <c r="M1584" s="69" t="str">
        <f>VLOOKUP(C1584,[6]Consolidado!$B:$E,3,FALSE)</f>
        <v>CH-224/CH-724 Teak Bench (Duplex)</v>
      </c>
      <c r="N1584" s="70" t="str">
        <f>VLOOKUP(C1584,[6]Consolidado!$B:$H,7,FALSE)</f>
        <v>Abril</v>
      </c>
    </row>
    <row r="1585" spans="1:14" s="71" customFormat="1" ht="16.5" customHeight="1" outlineLevel="1" x14ac:dyDescent="0.2">
      <c r="A1585" s="60" t="s">
        <v>671</v>
      </c>
      <c r="B1585" s="61">
        <v>42835</v>
      </c>
      <c r="C1585" s="71">
        <v>152</v>
      </c>
      <c r="D1585" s="63" t="str">
        <f>VLOOKUP(C1585,[6]Consolidado!$B:$E,4,FALSE)</f>
        <v>Finalizada</v>
      </c>
      <c r="E1585" s="64" t="s">
        <v>40</v>
      </c>
      <c r="F1585" s="65" t="s">
        <v>98</v>
      </c>
      <c r="G1585" s="66">
        <v>80</v>
      </c>
      <c r="H1585" s="67">
        <v>0.23351166427355519</v>
      </c>
      <c r="I1585" s="85">
        <f t="shared" si="27"/>
        <v>18.680933141884417</v>
      </c>
      <c r="J1585" s="86">
        <v>29.7989</v>
      </c>
      <c r="K1585" s="85">
        <f t="shared" si="28"/>
        <v>0.62690009167735783</v>
      </c>
      <c r="L1585" s="68" t="str">
        <f>VLOOKUP(C1585,[6]Consolidado!$B:$E,2,FALSE)</f>
        <v>Canoe Wesfield (Phase 1)</v>
      </c>
      <c r="M1585" s="69" t="str">
        <f>VLOOKUP(C1585,[6]Consolidado!$B:$E,3,FALSE)</f>
        <v>CH-224/CH-724 Teak Bench (Duplex)</v>
      </c>
      <c r="N1585" s="70" t="str">
        <f>VLOOKUP(C1585,[6]Consolidado!$B:$H,7,FALSE)</f>
        <v>Abril</v>
      </c>
    </row>
    <row r="1586" spans="1:14" s="71" customFormat="1" ht="16.5" customHeight="1" outlineLevel="1" x14ac:dyDescent="0.2">
      <c r="A1586" s="60" t="s">
        <v>671</v>
      </c>
      <c r="B1586" s="61">
        <v>42835</v>
      </c>
      <c r="C1586" s="71">
        <v>142</v>
      </c>
      <c r="D1586" s="63" t="str">
        <f>VLOOKUP(C1586,[6]Consolidado!$B:$E,4,FALSE)</f>
        <v>Finalizada</v>
      </c>
      <c r="E1586" s="64" t="s">
        <v>40</v>
      </c>
      <c r="F1586" s="65" t="s">
        <v>98</v>
      </c>
      <c r="G1586" s="66">
        <v>15</v>
      </c>
      <c r="H1586" s="67">
        <v>0.23351166427355519</v>
      </c>
      <c r="I1586" s="85">
        <f t="shared" si="27"/>
        <v>3.5026749641033277</v>
      </c>
      <c r="J1586" s="86">
        <v>29.7989</v>
      </c>
      <c r="K1586" s="85">
        <f t="shared" si="28"/>
        <v>0.11754376718950457</v>
      </c>
      <c r="L1586" s="68" t="str">
        <f>VLOOKUP(C1586,[6]Consolidado!$B:$E,2,FALSE)</f>
        <v>Canoe Wesfield (Phase 1)</v>
      </c>
      <c r="M1586" s="69" t="str">
        <f>VLOOKUP(C1586,[6]Consolidado!$B:$E,3,FALSE)</f>
        <v>TBL-104 Small teak table</v>
      </c>
      <c r="N1586" s="70" t="str">
        <f>VLOOKUP(C1586,[6]Consolidado!$B:$H,7,FALSE)</f>
        <v>Abril</v>
      </c>
    </row>
    <row r="1587" spans="1:14" s="71" customFormat="1" ht="16.5" customHeight="1" outlineLevel="1" x14ac:dyDescent="0.2">
      <c r="A1587" s="60" t="s">
        <v>671</v>
      </c>
      <c r="B1587" s="61">
        <v>42835</v>
      </c>
      <c r="C1587" s="71">
        <v>150</v>
      </c>
      <c r="D1587" s="63" t="str">
        <f>VLOOKUP(C1587,[6]Consolidado!$B:$E,4,FALSE)</f>
        <v>Finalizada</v>
      </c>
      <c r="E1587" s="64" t="s">
        <v>40</v>
      </c>
      <c r="F1587" s="65" t="s">
        <v>98</v>
      </c>
      <c r="G1587" s="66">
        <v>50</v>
      </c>
      <c r="H1587" s="67">
        <v>0.23351166427355519</v>
      </c>
      <c r="I1587" s="85">
        <f t="shared" si="27"/>
        <v>11.67558321367776</v>
      </c>
      <c r="J1587" s="86">
        <v>29.7989</v>
      </c>
      <c r="K1587" s="85">
        <f t="shared" si="28"/>
        <v>0.39181255729834857</v>
      </c>
      <c r="L1587" s="68" t="str">
        <f>VLOOKUP(C1587,[6]Consolidado!$B:$E,2,FALSE)</f>
        <v>Canoe Wesfield (Phase 1)</v>
      </c>
      <c r="M1587" s="69" t="str">
        <f>VLOOKUP(C1587,[6]Consolidado!$B:$E,3,FALSE)</f>
        <v>CH-202L/CH-702L Half Box Chair Left</v>
      </c>
      <c r="N1587" s="70" t="str">
        <f>VLOOKUP(C1587,[6]Consolidado!$B:$H,7,FALSE)</f>
        <v>Abril</v>
      </c>
    </row>
    <row r="1588" spans="1:14" s="71" customFormat="1" ht="16.5" customHeight="1" outlineLevel="1" x14ac:dyDescent="0.2">
      <c r="A1588" s="60" t="s">
        <v>671</v>
      </c>
      <c r="B1588" s="61">
        <v>42835</v>
      </c>
      <c r="C1588" s="71">
        <v>151</v>
      </c>
      <c r="D1588" s="63" t="str">
        <f>VLOOKUP(C1588,[6]Consolidado!$B:$E,4,FALSE)</f>
        <v>Finalizada</v>
      </c>
      <c r="E1588" s="64" t="s">
        <v>40</v>
      </c>
      <c r="F1588" s="65" t="s">
        <v>98</v>
      </c>
      <c r="G1588" s="66">
        <v>50</v>
      </c>
      <c r="H1588" s="67">
        <v>0.23351166427355519</v>
      </c>
      <c r="I1588" s="85">
        <f t="shared" si="27"/>
        <v>11.67558321367776</v>
      </c>
      <c r="J1588" s="86">
        <v>29.7989</v>
      </c>
      <c r="K1588" s="85">
        <f t="shared" si="28"/>
        <v>0.39181255729834857</v>
      </c>
      <c r="L1588" s="68" t="str">
        <f>VLOOKUP(C1588,[6]Consolidado!$B:$E,2,FALSE)</f>
        <v>Canoe Wesfield (Phase 1)</v>
      </c>
      <c r="M1588" s="69" t="str">
        <f>VLOOKUP(C1588,[6]Consolidado!$B:$E,3,FALSE)</f>
        <v>CH-202R/CH-702R Half Box Chair Right</v>
      </c>
      <c r="N1588" s="70" t="str">
        <f>VLOOKUP(C1588,[6]Consolidado!$B:$H,7,FALSE)</f>
        <v>Abril</v>
      </c>
    </row>
    <row r="1589" spans="1:14" s="71" customFormat="1" ht="16.5" customHeight="1" outlineLevel="1" x14ac:dyDescent="0.2">
      <c r="A1589" s="60" t="s">
        <v>671</v>
      </c>
      <c r="B1589" s="61">
        <v>42835</v>
      </c>
      <c r="C1589" s="71" t="s">
        <v>290</v>
      </c>
      <c r="D1589" s="63" t="str">
        <f>VLOOKUP(C1589,[6]Consolidado!$B:$E,4,FALSE)</f>
        <v>En Proceso</v>
      </c>
      <c r="E1589" s="64" t="s">
        <v>25</v>
      </c>
      <c r="F1589" s="65" t="s">
        <v>414</v>
      </c>
      <c r="G1589" s="66">
        <v>1</v>
      </c>
      <c r="H1589" s="67">
        <v>112.5815305</v>
      </c>
      <c r="I1589" s="85">
        <f t="shared" si="27"/>
        <v>112.5815305</v>
      </c>
      <c r="J1589" s="86">
        <v>29.7989</v>
      </c>
      <c r="K1589" s="85">
        <f t="shared" si="28"/>
        <v>3.7780431660229068</v>
      </c>
      <c r="L1589" s="68" t="str">
        <f>VLOOKUP(C1589,[6]Consolidado!$B:$E,2,FALSE)</f>
        <v>Acabado</v>
      </c>
      <c r="M1589" s="69" t="str">
        <f>VLOOKUP(C1589,[6]Consolidado!$B:$E,3,FALSE)</f>
        <v>Material de acabado pendiente de distribuir</v>
      </c>
      <c r="N1589" s="70">
        <f>VLOOKUP(C1589,[6]Consolidado!$B:$H,7,FALSE)</f>
        <v>0</v>
      </c>
    </row>
    <row r="1590" spans="1:14" s="71" customFormat="1" ht="16.5" customHeight="1" outlineLevel="1" x14ac:dyDescent="0.2">
      <c r="A1590" s="60" t="s">
        <v>671</v>
      </c>
      <c r="B1590" s="61">
        <v>42835</v>
      </c>
      <c r="C1590" s="71">
        <v>152</v>
      </c>
      <c r="D1590" s="63" t="str">
        <f>VLOOKUP(C1590,[6]Consolidado!$B:$E,4,FALSE)</f>
        <v>Finalizada</v>
      </c>
      <c r="E1590" s="64" t="s">
        <v>40</v>
      </c>
      <c r="F1590" s="65" t="s">
        <v>98</v>
      </c>
      <c r="G1590" s="66">
        <v>350</v>
      </c>
      <c r="H1590" s="67">
        <v>0.23351166427355519</v>
      </c>
      <c r="I1590" s="85">
        <f t="shared" si="27"/>
        <v>81.729082495744322</v>
      </c>
      <c r="J1590" s="86">
        <v>29.7989</v>
      </c>
      <c r="K1590" s="85">
        <f t="shared" si="28"/>
        <v>2.7426879010884404</v>
      </c>
      <c r="L1590" s="68" t="str">
        <f>VLOOKUP(C1590,[6]Consolidado!$B:$E,2,FALSE)</f>
        <v>Canoe Wesfield (Phase 1)</v>
      </c>
      <c r="M1590" s="69" t="str">
        <f>VLOOKUP(C1590,[6]Consolidado!$B:$E,3,FALSE)</f>
        <v>CH-224/CH-724 Teak Bench (Duplex)</v>
      </c>
      <c r="N1590" s="70" t="str">
        <f>VLOOKUP(C1590,[6]Consolidado!$B:$H,7,FALSE)</f>
        <v>Abril</v>
      </c>
    </row>
    <row r="1591" spans="1:14" s="71" customFormat="1" ht="16.5" customHeight="1" outlineLevel="1" x14ac:dyDescent="0.2">
      <c r="A1591" s="60" t="s">
        <v>671</v>
      </c>
      <c r="B1591" s="61">
        <v>42835</v>
      </c>
      <c r="C1591" s="71" t="s">
        <v>290</v>
      </c>
      <c r="D1591" s="63" t="str">
        <f>VLOOKUP(C1591,[6]Consolidado!$B:$E,4,FALSE)</f>
        <v>En Proceso</v>
      </c>
      <c r="E1591" s="64" t="s">
        <v>25</v>
      </c>
      <c r="F1591" s="65" t="s">
        <v>675</v>
      </c>
      <c r="G1591" s="66">
        <v>1</v>
      </c>
      <c r="H1591" s="67">
        <v>0</v>
      </c>
      <c r="I1591" s="85">
        <f t="shared" si="27"/>
        <v>0</v>
      </c>
      <c r="J1591" s="86">
        <v>29.7989</v>
      </c>
      <c r="K1591" s="85">
        <f t="shared" si="28"/>
        <v>0</v>
      </c>
      <c r="L1591" s="68" t="str">
        <f>VLOOKUP(C1591,[6]Consolidado!$B:$E,2,FALSE)</f>
        <v>Acabado</v>
      </c>
      <c r="M1591" s="69" t="str">
        <f>VLOOKUP(C1591,[6]Consolidado!$B:$E,3,FALSE)</f>
        <v>Material de acabado pendiente de distribuir</v>
      </c>
      <c r="N1591" s="70">
        <f>VLOOKUP(C1591,[6]Consolidado!$B:$H,7,FALSE)</f>
        <v>0</v>
      </c>
    </row>
    <row r="1592" spans="1:14" s="71" customFormat="1" ht="16.5" customHeight="1" outlineLevel="1" x14ac:dyDescent="0.2">
      <c r="A1592" s="60" t="s">
        <v>671</v>
      </c>
      <c r="B1592" s="61">
        <v>42842</v>
      </c>
      <c r="C1592" s="71">
        <v>197</v>
      </c>
      <c r="D1592" s="63" t="str">
        <f>VLOOKUP(C1592,[6]Consolidado!$B:$E,4,FALSE)</f>
        <v>Finalizada</v>
      </c>
      <c r="E1592" s="64" t="s">
        <v>33</v>
      </c>
      <c r="F1592" s="65" t="s">
        <v>32</v>
      </c>
      <c r="G1592" s="66">
        <v>8</v>
      </c>
      <c r="H1592" s="67">
        <v>29.71064960926855</v>
      </c>
      <c r="I1592" s="85">
        <f t="shared" si="27"/>
        <v>237.6851968741484</v>
      </c>
      <c r="J1592" s="86">
        <v>29.7989</v>
      </c>
      <c r="K1592" s="85">
        <f t="shared" si="28"/>
        <v>7.976307745391555</v>
      </c>
      <c r="L1592" s="68" t="str">
        <f>VLOOKUP(C1592,[6]Consolidado!$B:$E,2,FALSE)</f>
        <v>Zoe Cruz</v>
      </c>
      <c r="M1592" s="69" t="str">
        <f>VLOOKUP(C1592,[6]Consolidado!$B:$E,3,FALSE)</f>
        <v>adirondack chair</v>
      </c>
      <c r="N1592" s="70" t="str">
        <f>VLOOKUP(C1592,[6]Consolidado!$B:$H,7,FALSE)</f>
        <v>Abril</v>
      </c>
    </row>
    <row r="1593" spans="1:14" s="71" customFormat="1" ht="16.5" customHeight="1" outlineLevel="1" x14ac:dyDescent="0.2">
      <c r="A1593" s="60" t="s">
        <v>671</v>
      </c>
      <c r="B1593" s="61">
        <v>42842</v>
      </c>
      <c r="C1593" s="71">
        <v>197</v>
      </c>
      <c r="D1593" s="63" t="str">
        <f>VLOOKUP(C1593,[6]Consolidado!$B:$E,4,FALSE)</f>
        <v>Finalizada</v>
      </c>
      <c r="E1593" s="64" t="s">
        <v>33</v>
      </c>
      <c r="F1593" s="65" t="s">
        <v>35</v>
      </c>
      <c r="G1593" s="66">
        <v>1</v>
      </c>
      <c r="H1593" s="67">
        <v>185.93181250000004</v>
      </c>
      <c r="I1593" s="85">
        <f t="shared" si="27"/>
        <v>185.93181250000004</v>
      </c>
      <c r="J1593" s="86">
        <v>29.7989</v>
      </c>
      <c r="K1593" s="85">
        <f t="shared" si="28"/>
        <v>6.2395528861803635</v>
      </c>
      <c r="L1593" s="68" t="str">
        <f>VLOOKUP(C1593,[6]Consolidado!$B:$E,2,FALSE)</f>
        <v>Zoe Cruz</v>
      </c>
      <c r="M1593" s="69" t="str">
        <f>VLOOKUP(C1593,[6]Consolidado!$B:$E,3,FALSE)</f>
        <v>adirondack chair</v>
      </c>
      <c r="N1593" s="70" t="str">
        <f>VLOOKUP(C1593,[6]Consolidado!$B:$H,7,FALSE)</f>
        <v>Abril</v>
      </c>
    </row>
    <row r="1594" spans="1:14" s="71" customFormat="1" ht="16.5" customHeight="1" outlineLevel="1" x14ac:dyDescent="0.2">
      <c r="A1594" s="60" t="s">
        <v>671</v>
      </c>
      <c r="B1594" s="61">
        <v>42842</v>
      </c>
      <c r="C1594" s="71" t="s">
        <v>290</v>
      </c>
      <c r="D1594" s="63" t="str">
        <f>VLOOKUP(C1594,[6]Consolidado!$B:$E,4,FALSE)</f>
        <v>En Proceso</v>
      </c>
      <c r="E1594" s="64" t="s">
        <v>25</v>
      </c>
      <c r="F1594" s="65" t="s">
        <v>109</v>
      </c>
      <c r="G1594" s="66">
        <v>1</v>
      </c>
      <c r="H1594" s="67">
        <v>1262.4498728629765</v>
      </c>
      <c r="I1594" s="85">
        <f t="shared" si="27"/>
        <v>1262.4498728629765</v>
      </c>
      <c r="J1594" s="86">
        <v>29.7989</v>
      </c>
      <c r="K1594" s="85">
        <f t="shared" si="28"/>
        <v>42.365653526236756</v>
      </c>
      <c r="L1594" s="68" t="str">
        <f>VLOOKUP(C1594,[6]Consolidado!$B:$E,2,FALSE)</f>
        <v>Acabado</v>
      </c>
      <c r="M1594" s="69" t="str">
        <f>VLOOKUP(C1594,[6]Consolidado!$B:$E,3,FALSE)</f>
        <v>Material de acabado pendiente de distribuir</v>
      </c>
      <c r="N1594" s="70">
        <f>VLOOKUP(C1594,[6]Consolidado!$B:$H,7,FALSE)</f>
        <v>0</v>
      </c>
    </row>
    <row r="1595" spans="1:14" s="71" customFormat="1" ht="16.5" customHeight="1" outlineLevel="1" x14ac:dyDescent="0.2">
      <c r="A1595" s="60" t="s">
        <v>671</v>
      </c>
      <c r="B1595" s="61">
        <v>42842</v>
      </c>
      <c r="C1595" s="71" t="s">
        <v>290</v>
      </c>
      <c r="D1595" s="63" t="str">
        <f>VLOOKUP(C1595,[6]Consolidado!$B:$E,4,FALSE)</f>
        <v>En Proceso</v>
      </c>
      <c r="E1595" s="64" t="s">
        <v>25</v>
      </c>
      <c r="F1595" s="65" t="s">
        <v>110</v>
      </c>
      <c r="G1595" s="66">
        <v>1</v>
      </c>
      <c r="H1595" s="67">
        <v>1356.0515384615387</v>
      </c>
      <c r="I1595" s="85">
        <f t="shared" si="27"/>
        <v>1356.0515384615387</v>
      </c>
      <c r="J1595" s="86">
        <v>29.7989</v>
      </c>
      <c r="K1595" s="85">
        <f t="shared" si="28"/>
        <v>45.506764963187862</v>
      </c>
      <c r="L1595" s="68" t="str">
        <f>VLOOKUP(C1595,[6]Consolidado!$B:$E,2,FALSE)</f>
        <v>Acabado</v>
      </c>
      <c r="M1595" s="69" t="str">
        <f>VLOOKUP(C1595,[6]Consolidado!$B:$E,3,FALSE)</f>
        <v>Material de acabado pendiente de distribuir</v>
      </c>
      <c r="N1595" s="70">
        <f>VLOOKUP(C1595,[6]Consolidado!$B:$H,7,FALSE)</f>
        <v>0</v>
      </c>
    </row>
    <row r="1596" spans="1:14" s="71" customFormat="1" ht="16.5" customHeight="1" outlineLevel="1" x14ac:dyDescent="0.2">
      <c r="A1596" s="60" t="s">
        <v>671</v>
      </c>
      <c r="B1596" s="61">
        <v>42842</v>
      </c>
      <c r="C1596" s="71" t="s">
        <v>290</v>
      </c>
      <c r="D1596" s="63" t="str">
        <f>VLOOKUP(C1596,[6]Consolidado!$B:$E,4,FALSE)</f>
        <v>En Proceso</v>
      </c>
      <c r="E1596" s="64" t="s">
        <v>25</v>
      </c>
      <c r="F1596" s="65" t="s">
        <v>119</v>
      </c>
      <c r="G1596" s="66">
        <v>1</v>
      </c>
      <c r="H1596" s="67">
        <v>635.70500000000004</v>
      </c>
      <c r="I1596" s="85">
        <f t="shared" si="27"/>
        <v>635.70500000000004</v>
      </c>
      <c r="J1596" s="86">
        <v>29.7989</v>
      </c>
      <c r="K1596" s="85">
        <f t="shared" si="28"/>
        <v>21.333170016342887</v>
      </c>
      <c r="L1596" s="68" t="str">
        <f>VLOOKUP(C1596,[6]Consolidado!$B:$E,2,FALSE)</f>
        <v>Acabado</v>
      </c>
      <c r="M1596" s="69" t="str">
        <f>VLOOKUP(C1596,[6]Consolidado!$B:$E,3,FALSE)</f>
        <v>Material de acabado pendiente de distribuir</v>
      </c>
      <c r="N1596" s="70">
        <f>VLOOKUP(C1596,[6]Consolidado!$B:$H,7,FALSE)</f>
        <v>0</v>
      </c>
    </row>
    <row r="1597" spans="1:14" s="71" customFormat="1" ht="16.5" customHeight="1" outlineLevel="1" x14ac:dyDescent="0.2">
      <c r="A1597" s="60" t="s">
        <v>671</v>
      </c>
      <c r="B1597" s="61">
        <v>42842</v>
      </c>
      <c r="C1597" s="71">
        <v>204</v>
      </c>
      <c r="D1597" s="63" t="str">
        <f>VLOOKUP(C1597,[6]Consolidado!$B:$E,4,FALSE)</f>
        <v>Finalizada</v>
      </c>
      <c r="E1597" s="64" t="s">
        <v>40</v>
      </c>
      <c r="F1597" s="65" t="s">
        <v>422</v>
      </c>
      <c r="G1597" s="66">
        <v>800</v>
      </c>
      <c r="H1597" s="67">
        <v>7.3768669940033227E-2</v>
      </c>
      <c r="I1597" s="85">
        <f t="shared" si="27"/>
        <v>59.014935952026583</v>
      </c>
      <c r="J1597" s="86">
        <v>29.7989</v>
      </c>
      <c r="K1597" s="85">
        <f t="shared" si="28"/>
        <v>1.9804400817488761</v>
      </c>
      <c r="L1597" s="68" t="str">
        <f>VLOOKUP(C1597,[6]Consolidado!$B:$E,2,FALSE)</f>
        <v>Maderas Collective</v>
      </c>
      <c r="M1597" s="69" t="str">
        <f>VLOOKUP(C1597,[6]Consolidado!$B:$E,3,FALSE)</f>
        <v>Caja para Phonos</v>
      </c>
      <c r="N1597" s="70" t="str">
        <f>VLOOKUP(C1597,[6]Consolidado!$B:$H,7,FALSE)</f>
        <v>Mayo</v>
      </c>
    </row>
    <row r="1598" spans="1:14" s="71" customFormat="1" ht="16.5" customHeight="1" outlineLevel="1" x14ac:dyDescent="0.2">
      <c r="A1598" s="60" t="s">
        <v>671</v>
      </c>
      <c r="B1598" s="61">
        <v>42843</v>
      </c>
      <c r="C1598" s="71">
        <v>162</v>
      </c>
      <c r="D1598" s="63" t="str">
        <f>VLOOKUP(C1598,[6]Consolidado!$B:$E,4,FALSE)</f>
        <v>Finalizada</v>
      </c>
      <c r="E1598" s="64" t="s">
        <v>40</v>
      </c>
      <c r="F1598" s="65" t="s">
        <v>434</v>
      </c>
      <c r="G1598" s="66">
        <v>8</v>
      </c>
      <c r="H1598" s="67">
        <v>0.4</v>
      </c>
      <c r="I1598" s="85">
        <f t="shared" si="27"/>
        <v>3.2</v>
      </c>
      <c r="J1598" s="86">
        <v>29.7989</v>
      </c>
      <c r="K1598" s="85">
        <f t="shared" si="28"/>
        <v>0.10738651426730518</v>
      </c>
      <c r="L1598" s="68" t="str">
        <f>VLOOKUP(C1598,[6]Consolidado!$B:$E,2,FALSE)</f>
        <v>David Berruto-New Line</v>
      </c>
      <c r="M1598" s="69" t="str">
        <f>VLOOKUP(C1598,[6]Consolidado!$B:$E,3,FALSE)</f>
        <v>Standing Desk</v>
      </c>
      <c r="N1598" s="70" t="str">
        <f>VLOOKUP(C1598,[6]Consolidado!$B:$H,7,FALSE)</f>
        <v>Noviembre</v>
      </c>
    </row>
    <row r="1599" spans="1:14" s="71" customFormat="1" ht="16.5" customHeight="1" outlineLevel="1" x14ac:dyDescent="0.2">
      <c r="A1599" s="60" t="s">
        <v>671</v>
      </c>
      <c r="B1599" s="61">
        <v>42843</v>
      </c>
      <c r="C1599" s="71">
        <v>162</v>
      </c>
      <c r="D1599" s="63" t="str">
        <f>VLOOKUP(C1599,[6]Consolidado!$B:$E,4,FALSE)</f>
        <v>Finalizada</v>
      </c>
      <c r="E1599" s="64" t="s">
        <v>40</v>
      </c>
      <c r="F1599" s="65" t="s">
        <v>112</v>
      </c>
      <c r="G1599" s="66">
        <v>8</v>
      </c>
      <c r="H1599" s="67">
        <v>0.31817902605076509</v>
      </c>
      <c r="I1599" s="85">
        <f t="shared" si="27"/>
        <v>2.5454322084061207</v>
      </c>
      <c r="J1599" s="86">
        <v>29.7989</v>
      </c>
      <c r="K1599" s="85">
        <f t="shared" si="28"/>
        <v>8.5420341301394379E-2</v>
      </c>
      <c r="L1599" s="68" t="str">
        <f>VLOOKUP(C1599,[6]Consolidado!$B:$E,2,FALSE)</f>
        <v>David Berruto-New Line</v>
      </c>
      <c r="M1599" s="69" t="str">
        <f>VLOOKUP(C1599,[6]Consolidado!$B:$E,3,FALSE)</f>
        <v>Standing Desk</v>
      </c>
      <c r="N1599" s="70" t="str">
        <f>VLOOKUP(C1599,[6]Consolidado!$B:$H,7,FALSE)</f>
        <v>Noviembre</v>
      </c>
    </row>
    <row r="1600" spans="1:14" s="71" customFormat="1" ht="16.5" customHeight="1" outlineLevel="1" x14ac:dyDescent="0.2">
      <c r="A1600" s="60" t="s">
        <v>671</v>
      </c>
      <c r="B1600" s="61">
        <v>42843</v>
      </c>
      <c r="C1600" s="71">
        <v>193</v>
      </c>
      <c r="D1600" s="63" t="str">
        <f>VLOOKUP(C1600,[6]Consolidado!$B:$E,4,FALSE)</f>
        <v>Finalizada</v>
      </c>
      <c r="E1600" s="64" t="s">
        <v>78</v>
      </c>
      <c r="F1600" s="65" t="s">
        <v>352</v>
      </c>
      <c r="G1600" s="66">
        <v>8</v>
      </c>
      <c r="H1600" s="67">
        <v>1.8496662205147865</v>
      </c>
      <c r="I1600" s="85">
        <f t="shared" si="27"/>
        <v>14.797329764118292</v>
      </c>
      <c r="J1600" s="86">
        <v>29.7989</v>
      </c>
      <c r="K1600" s="85">
        <f t="shared" si="28"/>
        <v>0.49657301994765884</v>
      </c>
      <c r="L1600" s="68" t="str">
        <f>VLOOKUP(C1600,[6]Consolidado!$B:$E,2,FALSE)</f>
        <v>Zoe Cruz</v>
      </c>
      <c r="M1600" s="69" t="str">
        <f>VLOOKUP(C1600,[6]Consolidado!$B:$E,3,FALSE)</f>
        <v>Solid wood Daybed.</v>
      </c>
      <c r="N1600" s="70" t="str">
        <f>VLOOKUP(C1600,[6]Consolidado!$B:$H,7,FALSE)</f>
        <v>Abril</v>
      </c>
    </row>
    <row r="1601" spans="1:14" s="71" customFormat="1" ht="16.5" customHeight="1" outlineLevel="1" x14ac:dyDescent="0.2">
      <c r="A1601" s="60" t="s">
        <v>671</v>
      </c>
      <c r="B1601" s="61">
        <v>42843</v>
      </c>
      <c r="C1601" s="71">
        <v>173</v>
      </c>
      <c r="D1601" s="63" t="str">
        <f>VLOOKUP(C1601,[6]Consolidado!$B:$E,4,FALSE)</f>
        <v>Finalizada</v>
      </c>
      <c r="E1601" s="64" t="s">
        <v>78</v>
      </c>
      <c r="F1601" s="65" t="s">
        <v>352</v>
      </c>
      <c r="G1601" s="66">
        <v>4</v>
      </c>
      <c r="H1601" s="67">
        <v>1.8496662205147865</v>
      </c>
      <c r="I1601" s="85">
        <f t="shared" si="27"/>
        <v>7.3986648820591459</v>
      </c>
      <c r="J1601" s="86">
        <v>29.7989</v>
      </c>
      <c r="K1601" s="85">
        <f t="shared" si="28"/>
        <v>0.24828650997382942</v>
      </c>
      <c r="L1601" s="68" t="str">
        <f>VLOOKUP(C1601,[6]Consolidado!$B:$E,2,FALSE)</f>
        <v>Maderas Collective</v>
      </c>
      <c r="M1601" s="69" t="str">
        <f>VLOOKUP(C1601,[6]Consolidado!$B:$E,3,FALSE)</f>
        <v>Mecedora Crucero (Prototipo)</v>
      </c>
      <c r="N1601" s="70" t="str">
        <f>VLOOKUP(C1601,[6]Consolidado!$B:$H,7,FALSE)</f>
        <v>Noviembre</v>
      </c>
    </row>
    <row r="1602" spans="1:14" s="71" customFormat="1" ht="16.5" customHeight="1" outlineLevel="1" x14ac:dyDescent="0.2">
      <c r="A1602" s="60" t="s">
        <v>671</v>
      </c>
      <c r="B1602" s="61">
        <v>42843</v>
      </c>
      <c r="C1602" s="71">
        <v>198</v>
      </c>
      <c r="D1602" s="63" t="str">
        <f>VLOOKUP(C1602,[6]Consolidado!$B:$E,4,FALSE)</f>
        <v>Finalizada</v>
      </c>
      <c r="E1602" s="64" t="s">
        <v>78</v>
      </c>
      <c r="F1602" s="65" t="s">
        <v>352</v>
      </c>
      <c r="G1602" s="66">
        <v>4</v>
      </c>
      <c r="H1602" s="67">
        <v>1.8496662205147865</v>
      </c>
      <c r="I1602" s="85">
        <f t="shared" si="27"/>
        <v>7.3986648820591459</v>
      </c>
      <c r="J1602" s="86">
        <v>29.7989</v>
      </c>
      <c r="K1602" s="85">
        <f t="shared" si="28"/>
        <v>0.24828650997382942</v>
      </c>
      <c r="L1602" s="68" t="str">
        <f>VLOOKUP(C1602,[6]Consolidado!$B:$E,2,FALSE)</f>
        <v>Zoe Cruz</v>
      </c>
      <c r="M1602" s="69" t="str">
        <f>VLOOKUP(C1602,[6]Consolidado!$B:$E,3,FALSE)</f>
        <v>Side table</v>
      </c>
      <c r="N1602" s="70" t="str">
        <f>VLOOKUP(C1602,[6]Consolidado!$B:$H,7,FALSE)</f>
        <v>Abril</v>
      </c>
    </row>
    <row r="1603" spans="1:14" s="71" customFormat="1" ht="16.5" customHeight="1" outlineLevel="1" x14ac:dyDescent="0.2">
      <c r="A1603" s="60" t="s">
        <v>671</v>
      </c>
      <c r="B1603" s="61">
        <v>42843</v>
      </c>
      <c r="C1603" s="71">
        <v>156</v>
      </c>
      <c r="D1603" s="63" t="str">
        <f>VLOOKUP(C1603,[6]Consolidado!$B:$E,4,FALSE)</f>
        <v>Finalizada</v>
      </c>
      <c r="E1603" s="64" t="s">
        <v>40</v>
      </c>
      <c r="F1603" s="65" t="s">
        <v>91</v>
      </c>
      <c r="G1603" s="66">
        <v>30</v>
      </c>
      <c r="H1603" s="67">
        <v>0.53569664058699129</v>
      </c>
      <c r="I1603" s="85">
        <f t="shared" si="27"/>
        <v>16.070899217609739</v>
      </c>
      <c r="J1603" s="86">
        <v>29.7989</v>
      </c>
      <c r="K1603" s="85">
        <f t="shared" si="28"/>
        <v>0.53931182753758489</v>
      </c>
      <c r="L1603" s="68" t="str">
        <f>VLOOKUP(C1603,[6]Consolidado!$B:$E,2,FALSE)</f>
        <v>Dave Grossman Furniture</v>
      </c>
      <c r="M1603" s="69" t="str">
        <f>VLOOKUP(C1603,[6]Consolidado!$B:$E,3,FALSE)</f>
        <v>Bench</v>
      </c>
      <c r="N1603" s="70" t="str">
        <f>VLOOKUP(C1603,[6]Consolidado!$B:$H,7,FALSE)</f>
        <v>Abril</v>
      </c>
    </row>
    <row r="1604" spans="1:14" s="71" customFormat="1" ht="16.5" customHeight="1" outlineLevel="1" x14ac:dyDescent="0.2">
      <c r="A1604" s="60" t="s">
        <v>671</v>
      </c>
      <c r="B1604" s="61">
        <v>42843</v>
      </c>
      <c r="C1604" s="71">
        <v>204</v>
      </c>
      <c r="D1604" s="63" t="str">
        <f>VLOOKUP(C1604,[6]Consolidado!$B:$E,4,FALSE)</f>
        <v>Finalizada</v>
      </c>
      <c r="E1604" s="64" t="s">
        <v>40</v>
      </c>
      <c r="F1604" s="65" t="s">
        <v>212</v>
      </c>
      <c r="G1604" s="66">
        <v>300</v>
      </c>
      <c r="H1604" s="67">
        <v>6.7416000000000004E-2</v>
      </c>
      <c r="I1604" s="85">
        <f t="shared" si="27"/>
        <v>20.224800000000002</v>
      </c>
      <c r="J1604" s="86">
        <v>29.7989</v>
      </c>
      <c r="K1604" s="85">
        <f t="shared" si="28"/>
        <v>0.67870961679793551</v>
      </c>
      <c r="L1604" s="68" t="str">
        <f>VLOOKUP(C1604,[6]Consolidado!$B:$E,2,FALSE)</f>
        <v>Maderas Collective</v>
      </c>
      <c r="M1604" s="69" t="str">
        <f>VLOOKUP(C1604,[6]Consolidado!$B:$E,3,FALSE)</f>
        <v>Caja para Phonos</v>
      </c>
      <c r="N1604" s="70" t="str">
        <f>VLOOKUP(C1604,[6]Consolidado!$B:$H,7,FALSE)</f>
        <v>Mayo</v>
      </c>
    </row>
    <row r="1605" spans="1:14" s="71" customFormat="1" ht="16.5" customHeight="1" outlineLevel="1" x14ac:dyDescent="0.2">
      <c r="A1605" s="60" t="s">
        <v>671</v>
      </c>
      <c r="B1605" s="61">
        <v>42843</v>
      </c>
      <c r="C1605" s="71">
        <v>156</v>
      </c>
      <c r="D1605" s="63" t="str">
        <f>VLOOKUP(C1605,[6]Consolidado!$B:$E,4,FALSE)</f>
        <v>Finalizada</v>
      </c>
      <c r="E1605" s="64" t="s">
        <v>78</v>
      </c>
      <c r="F1605" s="65" t="s">
        <v>439</v>
      </c>
      <c r="G1605" s="66">
        <v>4</v>
      </c>
      <c r="H1605" s="67">
        <v>14.278181818181819</v>
      </c>
      <c r="I1605" s="85">
        <f t="shared" ref="I1605:I1668" si="29">G1605*H1605</f>
        <v>57.112727272727277</v>
      </c>
      <c r="J1605" s="86">
        <v>29.7989</v>
      </c>
      <c r="K1605" s="85">
        <f t="shared" ref="K1605:K1668" si="30">IFERROR(I1605/J1605,0)</f>
        <v>1.9166052194116989</v>
      </c>
      <c r="L1605" s="68" t="str">
        <f>VLOOKUP(C1605,[6]Consolidado!$B:$E,2,FALSE)</f>
        <v>Dave Grossman Furniture</v>
      </c>
      <c r="M1605" s="69" t="str">
        <f>VLOOKUP(C1605,[6]Consolidado!$B:$E,3,FALSE)</f>
        <v>Bench</v>
      </c>
      <c r="N1605" s="70" t="str">
        <f>VLOOKUP(C1605,[6]Consolidado!$B:$H,7,FALSE)</f>
        <v>Abril</v>
      </c>
    </row>
    <row r="1606" spans="1:14" s="71" customFormat="1" ht="16.5" customHeight="1" outlineLevel="1" x14ac:dyDescent="0.2">
      <c r="A1606" s="60" t="s">
        <v>671</v>
      </c>
      <c r="B1606" s="61">
        <v>42843</v>
      </c>
      <c r="C1606" s="71">
        <v>169</v>
      </c>
      <c r="D1606" s="63" t="str">
        <f>VLOOKUP(C1606,[6]Consolidado!$B:$E,4,FALSE)</f>
        <v>Finalizada</v>
      </c>
      <c r="E1606" s="64" t="s">
        <v>40</v>
      </c>
      <c r="F1606" s="65" t="s">
        <v>112</v>
      </c>
      <c r="G1606" s="66">
        <v>50</v>
      </c>
      <c r="H1606" s="67">
        <v>0.31817902605076509</v>
      </c>
      <c r="I1606" s="85">
        <f t="shared" si="29"/>
        <v>15.908951302538254</v>
      </c>
      <c r="J1606" s="86">
        <v>29.7989</v>
      </c>
      <c r="K1606" s="85">
        <f t="shared" si="30"/>
        <v>0.53387713313371477</v>
      </c>
      <c r="L1606" s="68" t="str">
        <f>VLOOKUP(C1606,[6]Consolidado!$B:$E,2,FALSE)</f>
        <v>David Berruto-New Line</v>
      </c>
      <c r="M1606" s="69" t="str">
        <f>VLOOKUP(C1606,[6]Consolidado!$B:$E,3,FALSE)</f>
        <v>Platform Bed and sidetables</v>
      </c>
      <c r="N1606" s="70" t="str">
        <f>VLOOKUP(C1606,[6]Consolidado!$B:$H,7,FALSE)</f>
        <v>Junio</v>
      </c>
    </row>
    <row r="1607" spans="1:14" s="71" customFormat="1" ht="16.5" customHeight="1" outlineLevel="1" x14ac:dyDescent="0.2">
      <c r="A1607" s="60" t="s">
        <v>671</v>
      </c>
      <c r="B1607" s="61">
        <v>42843</v>
      </c>
      <c r="C1607" s="71">
        <v>150</v>
      </c>
      <c r="D1607" s="63" t="str">
        <f>VLOOKUP(C1607,[6]Consolidado!$B:$E,4,FALSE)</f>
        <v>Finalizada</v>
      </c>
      <c r="E1607" s="64" t="s">
        <v>33</v>
      </c>
      <c r="F1607" s="65" t="s">
        <v>113</v>
      </c>
      <c r="G1607" s="66">
        <v>-8</v>
      </c>
      <c r="H1607" s="67">
        <v>29.299354169288335</v>
      </c>
      <c r="I1607" s="85">
        <f t="shared" si="29"/>
        <v>-234.39483335430668</v>
      </c>
      <c r="J1607" s="86">
        <v>29.7989</v>
      </c>
      <c r="K1607" s="85">
        <f t="shared" si="30"/>
        <v>-7.8658887863077727</v>
      </c>
      <c r="L1607" s="68" t="str">
        <f>VLOOKUP(C1607,[6]Consolidado!$B:$E,2,FALSE)</f>
        <v>Canoe Wesfield (Phase 1)</v>
      </c>
      <c r="M1607" s="69" t="str">
        <f>VLOOKUP(C1607,[6]Consolidado!$B:$E,3,FALSE)</f>
        <v>CH-202L/CH-702L Half Box Chair Left</v>
      </c>
      <c r="N1607" s="70" t="str">
        <f>VLOOKUP(C1607,[6]Consolidado!$B:$H,7,FALSE)</f>
        <v>Abril</v>
      </c>
    </row>
    <row r="1608" spans="1:14" s="71" customFormat="1" ht="16.5" customHeight="1" outlineLevel="1" x14ac:dyDescent="0.2">
      <c r="A1608" s="60" t="s">
        <v>671</v>
      </c>
      <c r="B1608" s="61">
        <v>42843</v>
      </c>
      <c r="C1608" s="71">
        <v>152</v>
      </c>
      <c r="D1608" s="63" t="str">
        <f>VLOOKUP(C1608,[6]Consolidado!$B:$E,4,FALSE)</f>
        <v>Finalizada</v>
      </c>
      <c r="E1608" s="64" t="s">
        <v>33</v>
      </c>
      <c r="F1608" s="65" t="s">
        <v>113</v>
      </c>
      <c r="G1608" s="66">
        <v>-8</v>
      </c>
      <c r="H1608" s="67">
        <v>29.299354169288335</v>
      </c>
      <c r="I1608" s="85">
        <f t="shared" si="29"/>
        <v>-234.39483335430668</v>
      </c>
      <c r="J1608" s="86">
        <v>29.7989</v>
      </c>
      <c r="K1608" s="85">
        <f t="shared" si="30"/>
        <v>-7.8658887863077727</v>
      </c>
      <c r="L1608" s="68" t="str">
        <f>VLOOKUP(C1608,[6]Consolidado!$B:$E,2,FALSE)</f>
        <v>Canoe Wesfield (Phase 1)</v>
      </c>
      <c r="M1608" s="69" t="str">
        <f>VLOOKUP(C1608,[6]Consolidado!$B:$E,3,FALSE)</f>
        <v>CH-224/CH-724 Teak Bench (Duplex)</v>
      </c>
      <c r="N1608" s="70" t="str">
        <f>VLOOKUP(C1608,[6]Consolidado!$B:$H,7,FALSE)</f>
        <v>Abril</v>
      </c>
    </row>
    <row r="1609" spans="1:14" s="71" customFormat="1" ht="16.5" customHeight="1" outlineLevel="1" x14ac:dyDescent="0.2">
      <c r="A1609" s="60" t="s">
        <v>671</v>
      </c>
      <c r="B1609" s="61">
        <v>42844</v>
      </c>
      <c r="C1609" s="71">
        <v>203</v>
      </c>
      <c r="D1609" s="63" t="str">
        <f>VLOOKUP(C1609,[6]Consolidado!$B:$E,4,FALSE)</f>
        <v>Finalizada</v>
      </c>
      <c r="E1609" s="64" t="s">
        <v>51</v>
      </c>
      <c r="F1609" s="65" t="s">
        <v>676</v>
      </c>
      <c r="G1609" s="66">
        <v>1.75</v>
      </c>
      <c r="H1609" s="67">
        <v>0</v>
      </c>
      <c r="I1609" s="85">
        <f t="shared" si="29"/>
        <v>0</v>
      </c>
      <c r="J1609" s="86">
        <v>29.7989</v>
      </c>
      <c r="K1609" s="85">
        <f t="shared" si="30"/>
        <v>0</v>
      </c>
      <c r="L1609" s="68" t="str">
        <f>VLOOKUP(C1609,[6]Consolidado!$B:$E,2,FALSE)</f>
        <v>Maderas Collective</v>
      </c>
      <c r="M1609" s="69" t="str">
        <f>VLOOKUP(C1609,[6]Consolidado!$B:$E,3,FALSE)</f>
        <v>Phonos</v>
      </c>
      <c r="N1609" s="70" t="str">
        <f>VLOOKUP(C1609,[6]Consolidado!$B:$H,7,FALSE)</f>
        <v>Mayo</v>
      </c>
    </row>
    <row r="1610" spans="1:14" s="71" customFormat="1" ht="16.5" customHeight="1" outlineLevel="1" x14ac:dyDescent="0.2">
      <c r="A1610" s="60" t="s">
        <v>671</v>
      </c>
      <c r="B1610" s="61">
        <v>42844</v>
      </c>
      <c r="C1610" s="71">
        <v>117</v>
      </c>
      <c r="D1610" s="63" t="str">
        <f>VLOOKUP(C1610,[6]Consolidado!$B:$E,4,FALSE)</f>
        <v>En Proceso</v>
      </c>
      <c r="E1610" s="64" t="s">
        <v>51</v>
      </c>
      <c r="F1610" s="65" t="s">
        <v>116</v>
      </c>
      <c r="G1610" s="66">
        <v>6</v>
      </c>
      <c r="H1610" s="67">
        <v>38.348333333333336</v>
      </c>
      <c r="I1610" s="85">
        <f t="shared" si="29"/>
        <v>230.09000000000003</v>
      </c>
      <c r="J1610" s="86">
        <v>29.7989</v>
      </c>
      <c r="K1610" s="85">
        <f t="shared" si="30"/>
        <v>7.7214259586763285</v>
      </c>
      <c r="L1610" s="68" t="str">
        <f>VLOOKUP(C1610,[6]Consolidado!$B:$E,2,FALSE)</f>
        <v>Maderas Collective</v>
      </c>
      <c r="M1610" s="69" t="str">
        <f>VLOOKUP(C1610,[6]Consolidado!$B:$E,3,FALSE)</f>
        <v>Reparación de Sargentos de Carpinteria</v>
      </c>
      <c r="N1610" s="70" t="str">
        <f>VLOOKUP(C1610,[6]Consolidado!$B:$H,7,FALSE)</f>
        <v>Cierre en Dic. (Rev. Costo)</v>
      </c>
    </row>
    <row r="1611" spans="1:14" s="71" customFormat="1" ht="16.5" customHeight="1" outlineLevel="1" x14ac:dyDescent="0.2">
      <c r="A1611" s="60" t="s">
        <v>671</v>
      </c>
      <c r="B1611" s="61">
        <v>42844</v>
      </c>
      <c r="C1611" s="71">
        <v>201</v>
      </c>
      <c r="D1611" s="63" t="str">
        <f>VLOOKUP(C1611,[6]Consolidado!$B:$E,4,FALSE)</f>
        <v>Finalizada</v>
      </c>
      <c r="E1611" s="64" t="s">
        <v>28</v>
      </c>
      <c r="F1611" s="65" t="s">
        <v>106</v>
      </c>
      <c r="G1611" s="66">
        <v>2</v>
      </c>
      <c r="H1611" s="67">
        <v>483.11904528763768</v>
      </c>
      <c r="I1611" s="85">
        <f t="shared" si="29"/>
        <v>966.23809057527535</v>
      </c>
      <c r="J1611" s="86">
        <v>29.7989</v>
      </c>
      <c r="K1611" s="85">
        <f t="shared" si="30"/>
        <v>32.425293905992348</v>
      </c>
      <c r="L1611" s="68" t="str">
        <f>VLOOKUP(C1611,[6]Consolidado!$B:$E,2,FALSE)</f>
        <v>Jekyll Ocean Club</v>
      </c>
      <c r="M1611" s="69" t="str">
        <f>VLOOKUP(C1611,[6]Consolidado!$B:$E,3,FALSE)</f>
        <v>Top 36"x36" Rustico Espresso</v>
      </c>
      <c r="N1611" s="70" t="str">
        <f>VLOOKUP(C1611,[6]Consolidado!$B:$H,7,FALSE)</f>
        <v>Mayo</v>
      </c>
    </row>
    <row r="1612" spans="1:14" s="71" customFormat="1" ht="16.5" customHeight="1" outlineLevel="1" x14ac:dyDescent="0.2">
      <c r="A1612" s="60" t="s">
        <v>671</v>
      </c>
      <c r="B1612" s="61">
        <v>42844</v>
      </c>
      <c r="C1612" s="71">
        <v>201</v>
      </c>
      <c r="D1612" s="63" t="str">
        <f>VLOOKUP(C1612,[6]Consolidado!$B:$E,4,FALSE)</f>
        <v>Finalizada</v>
      </c>
      <c r="E1612" s="64" t="s">
        <v>40</v>
      </c>
      <c r="F1612" s="65" t="s">
        <v>107</v>
      </c>
      <c r="G1612" s="66">
        <v>100</v>
      </c>
      <c r="H1612" s="67">
        <v>0.24910632133951227</v>
      </c>
      <c r="I1612" s="85">
        <f t="shared" si="29"/>
        <v>24.910632133951228</v>
      </c>
      <c r="J1612" s="86">
        <v>29.7989</v>
      </c>
      <c r="K1612" s="85">
        <f t="shared" si="30"/>
        <v>0.83595811033129508</v>
      </c>
      <c r="L1612" s="68" t="str">
        <f>VLOOKUP(C1612,[6]Consolidado!$B:$E,2,FALSE)</f>
        <v>Jekyll Ocean Club</v>
      </c>
      <c r="M1612" s="69" t="str">
        <f>VLOOKUP(C1612,[6]Consolidado!$B:$E,3,FALSE)</f>
        <v>Top 36"x36" Rustico Espresso</v>
      </c>
      <c r="N1612" s="70" t="str">
        <f>VLOOKUP(C1612,[6]Consolidado!$B:$H,7,FALSE)</f>
        <v>Mayo</v>
      </c>
    </row>
    <row r="1613" spans="1:14" s="71" customFormat="1" ht="16.5" customHeight="1" outlineLevel="1" x14ac:dyDescent="0.2">
      <c r="A1613" s="60" t="s">
        <v>671</v>
      </c>
      <c r="B1613" s="61">
        <v>42844</v>
      </c>
      <c r="C1613" s="71">
        <v>200</v>
      </c>
      <c r="D1613" s="63" t="str">
        <f>VLOOKUP(C1613,[6]Consolidado!$B:$E,4,FALSE)</f>
        <v>Finalizada</v>
      </c>
      <c r="E1613" s="64" t="s">
        <v>28</v>
      </c>
      <c r="F1613" s="65" t="s">
        <v>106</v>
      </c>
      <c r="G1613" s="66">
        <v>2</v>
      </c>
      <c r="H1613" s="67">
        <v>483.11904528763768</v>
      </c>
      <c r="I1613" s="85">
        <f t="shared" si="29"/>
        <v>966.23809057527535</v>
      </c>
      <c r="J1613" s="86">
        <v>29.7989</v>
      </c>
      <c r="K1613" s="85">
        <f t="shared" si="30"/>
        <v>32.425293905992348</v>
      </c>
      <c r="L1613" s="68" t="str">
        <f>VLOOKUP(C1613,[6]Consolidado!$B:$E,2,FALSE)</f>
        <v>Jekyll Ocean Club</v>
      </c>
      <c r="M1613" s="69" t="str">
        <f>VLOOKUP(C1613,[6]Consolidado!$B:$E,3,FALSE)</f>
        <v>Top 30"x30" Rustico Espresso</v>
      </c>
      <c r="N1613" s="70" t="str">
        <f>VLOOKUP(C1613,[6]Consolidado!$B:$H,7,FALSE)</f>
        <v>Mayo</v>
      </c>
    </row>
    <row r="1614" spans="1:14" s="71" customFormat="1" ht="16.5" customHeight="1" outlineLevel="1" x14ac:dyDescent="0.2">
      <c r="A1614" s="60" t="s">
        <v>671</v>
      </c>
      <c r="B1614" s="61">
        <v>42844</v>
      </c>
      <c r="C1614" s="71">
        <v>200</v>
      </c>
      <c r="D1614" s="63" t="str">
        <f>VLOOKUP(C1614,[6]Consolidado!$B:$E,4,FALSE)</f>
        <v>Finalizada</v>
      </c>
      <c r="E1614" s="64" t="s">
        <v>40</v>
      </c>
      <c r="F1614" s="65" t="s">
        <v>107</v>
      </c>
      <c r="G1614" s="66">
        <v>100</v>
      </c>
      <c r="H1614" s="67">
        <v>0.24910632133951227</v>
      </c>
      <c r="I1614" s="85">
        <f t="shared" si="29"/>
        <v>24.910632133951228</v>
      </c>
      <c r="J1614" s="86">
        <v>29.7989</v>
      </c>
      <c r="K1614" s="85">
        <f t="shared" si="30"/>
        <v>0.83595811033129508</v>
      </c>
      <c r="L1614" s="68" t="str">
        <f>VLOOKUP(C1614,[6]Consolidado!$B:$E,2,FALSE)</f>
        <v>Jekyll Ocean Club</v>
      </c>
      <c r="M1614" s="69" t="str">
        <f>VLOOKUP(C1614,[6]Consolidado!$B:$E,3,FALSE)</f>
        <v>Top 30"x30" Rustico Espresso</v>
      </c>
      <c r="N1614" s="70" t="str">
        <f>VLOOKUP(C1614,[6]Consolidado!$B:$H,7,FALSE)</f>
        <v>Mayo</v>
      </c>
    </row>
    <row r="1615" spans="1:14" s="71" customFormat="1" ht="16.5" customHeight="1" outlineLevel="1" x14ac:dyDescent="0.2">
      <c r="A1615" s="60" t="s">
        <v>671</v>
      </c>
      <c r="B1615" s="61">
        <v>42844</v>
      </c>
      <c r="C1615" s="71">
        <v>192</v>
      </c>
      <c r="D1615" s="63" t="str">
        <f>VLOOKUP(C1615,[6]Consolidado!$B:$E,4,FALSE)</f>
        <v>Finalizada</v>
      </c>
      <c r="E1615" s="64" t="s">
        <v>78</v>
      </c>
      <c r="F1615" s="65" t="s">
        <v>439</v>
      </c>
      <c r="G1615" s="66">
        <v>4</v>
      </c>
      <c r="H1615" s="67">
        <v>14.278181818181819</v>
      </c>
      <c r="I1615" s="85">
        <f t="shared" si="29"/>
        <v>57.112727272727277</v>
      </c>
      <c r="J1615" s="86">
        <v>29.7989</v>
      </c>
      <c r="K1615" s="85">
        <f t="shared" si="30"/>
        <v>1.9166052194116989</v>
      </c>
      <c r="L1615" s="68" t="str">
        <f>VLOOKUP(C1615,[6]Consolidado!$B:$E,2,FALSE)</f>
        <v>Zoe Cruz</v>
      </c>
      <c r="M1615" s="69" t="str">
        <f>VLOOKUP(C1615,[6]Consolidado!$B:$E,3,FALSE)</f>
        <v>Live Shelving w/ blackened steel support columns</v>
      </c>
      <c r="N1615" s="70" t="str">
        <f>VLOOKUP(C1615,[6]Consolidado!$B:$H,7,FALSE)</f>
        <v>Mayo</v>
      </c>
    </row>
    <row r="1616" spans="1:14" s="71" customFormat="1" ht="16.5" customHeight="1" outlineLevel="1" x14ac:dyDescent="0.2">
      <c r="A1616" s="60" t="s">
        <v>671</v>
      </c>
      <c r="B1616" s="61">
        <v>42844</v>
      </c>
      <c r="C1616" s="71">
        <v>169</v>
      </c>
      <c r="D1616" s="63" t="str">
        <f>VLOOKUP(C1616,[6]Consolidado!$B:$E,4,FALSE)</f>
        <v>Finalizada</v>
      </c>
      <c r="E1616" s="64" t="s">
        <v>40</v>
      </c>
      <c r="F1616" s="65" t="s">
        <v>442</v>
      </c>
      <c r="G1616" s="66">
        <v>237</v>
      </c>
      <c r="H1616" s="67">
        <v>0</v>
      </c>
      <c r="I1616" s="85">
        <f t="shared" si="29"/>
        <v>0</v>
      </c>
      <c r="J1616" s="86">
        <v>29.7989</v>
      </c>
      <c r="K1616" s="85">
        <f t="shared" si="30"/>
        <v>0</v>
      </c>
      <c r="L1616" s="68" t="str">
        <f>VLOOKUP(C1616,[6]Consolidado!$B:$E,2,FALSE)</f>
        <v>David Berruto-New Line</v>
      </c>
      <c r="M1616" s="69" t="str">
        <f>VLOOKUP(C1616,[6]Consolidado!$B:$E,3,FALSE)</f>
        <v>Platform Bed and sidetables</v>
      </c>
      <c r="N1616" s="70" t="str">
        <f>VLOOKUP(C1616,[6]Consolidado!$B:$H,7,FALSE)</f>
        <v>Junio</v>
      </c>
    </row>
    <row r="1617" spans="1:14" s="71" customFormat="1" ht="16.5" customHeight="1" outlineLevel="1" x14ac:dyDescent="0.2">
      <c r="A1617" s="60" t="s">
        <v>671</v>
      </c>
      <c r="B1617" s="61">
        <v>42844</v>
      </c>
      <c r="C1617" s="71" t="s">
        <v>290</v>
      </c>
      <c r="D1617" s="63" t="str">
        <f>VLOOKUP(C1617,[6]Consolidado!$B:$E,4,FALSE)</f>
        <v>En Proceso</v>
      </c>
      <c r="E1617" s="64" t="s">
        <v>25</v>
      </c>
      <c r="F1617" s="65" t="s">
        <v>109</v>
      </c>
      <c r="G1617" s="66">
        <v>1</v>
      </c>
      <c r="H1617" s="67">
        <v>1262.4498728629765</v>
      </c>
      <c r="I1617" s="85">
        <f t="shared" si="29"/>
        <v>1262.4498728629765</v>
      </c>
      <c r="J1617" s="86">
        <v>29.7989</v>
      </c>
      <c r="K1617" s="85">
        <f t="shared" si="30"/>
        <v>42.365653526236756</v>
      </c>
      <c r="L1617" s="68" t="str">
        <f>VLOOKUP(C1617,[6]Consolidado!$B:$E,2,FALSE)</f>
        <v>Acabado</v>
      </c>
      <c r="M1617" s="69" t="str">
        <f>VLOOKUP(C1617,[6]Consolidado!$B:$E,3,FALSE)</f>
        <v>Material de acabado pendiente de distribuir</v>
      </c>
      <c r="N1617" s="70">
        <f>VLOOKUP(C1617,[6]Consolidado!$B:$H,7,FALSE)</f>
        <v>0</v>
      </c>
    </row>
    <row r="1618" spans="1:14" s="71" customFormat="1" ht="16.5" customHeight="1" outlineLevel="1" x14ac:dyDescent="0.2">
      <c r="A1618" s="60" t="s">
        <v>671</v>
      </c>
      <c r="B1618" s="61">
        <v>42844</v>
      </c>
      <c r="C1618" s="71" t="s">
        <v>290</v>
      </c>
      <c r="D1618" s="63" t="str">
        <f>VLOOKUP(C1618,[6]Consolidado!$B:$E,4,FALSE)</f>
        <v>En Proceso</v>
      </c>
      <c r="E1618" s="64" t="s">
        <v>25</v>
      </c>
      <c r="F1618" s="65" t="s">
        <v>110</v>
      </c>
      <c r="G1618" s="66">
        <v>1</v>
      </c>
      <c r="H1618" s="67">
        <v>1356.0515384615387</v>
      </c>
      <c r="I1618" s="85">
        <f t="shared" si="29"/>
        <v>1356.0515384615387</v>
      </c>
      <c r="J1618" s="86">
        <v>29.7989</v>
      </c>
      <c r="K1618" s="85">
        <f t="shared" si="30"/>
        <v>45.506764963187862</v>
      </c>
      <c r="L1618" s="68" t="str">
        <f>VLOOKUP(C1618,[6]Consolidado!$B:$E,2,FALSE)</f>
        <v>Acabado</v>
      </c>
      <c r="M1618" s="69" t="str">
        <f>VLOOKUP(C1618,[6]Consolidado!$B:$E,3,FALSE)</f>
        <v>Material de acabado pendiente de distribuir</v>
      </c>
      <c r="N1618" s="70">
        <f>VLOOKUP(C1618,[6]Consolidado!$B:$H,7,FALSE)</f>
        <v>0</v>
      </c>
    </row>
    <row r="1619" spans="1:14" s="71" customFormat="1" ht="16.5" customHeight="1" outlineLevel="1" x14ac:dyDescent="0.2">
      <c r="A1619" s="60" t="s">
        <v>671</v>
      </c>
      <c r="B1619" s="61">
        <v>42844</v>
      </c>
      <c r="C1619" s="71" t="s">
        <v>290</v>
      </c>
      <c r="D1619" s="63" t="str">
        <f>VLOOKUP(C1619,[6]Consolidado!$B:$E,4,FALSE)</f>
        <v>En Proceso</v>
      </c>
      <c r="E1619" s="64" t="s">
        <v>25</v>
      </c>
      <c r="F1619" s="65" t="s">
        <v>119</v>
      </c>
      <c r="G1619" s="66">
        <v>1</v>
      </c>
      <c r="H1619" s="67">
        <v>635.70500000000004</v>
      </c>
      <c r="I1619" s="85">
        <f t="shared" si="29"/>
        <v>635.70500000000004</v>
      </c>
      <c r="J1619" s="86">
        <v>29.7989</v>
      </c>
      <c r="K1619" s="85">
        <f t="shared" si="30"/>
        <v>21.333170016342887</v>
      </c>
      <c r="L1619" s="68" t="str">
        <f>VLOOKUP(C1619,[6]Consolidado!$B:$E,2,FALSE)</f>
        <v>Acabado</v>
      </c>
      <c r="M1619" s="69" t="str">
        <f>VLOOKUP(C1619,[6]Consolidado!$B:$E,3,FALSE)</f>
        <v>Material de acabado pendiente de distribuir</v>
      </c>
      <c r="N1619" s="70">
        <f>VLOOKUP(C1619,[6]Consolidado!$B:$H,7,FALSE)</f>
        <v>0</v>
      </c>
    </row>
    <row r="1620" spans="1:14" s="71" customFormat="1" ht="16.5" customHeight="1" outlineLevel="1" x14ac:dyDescent="0.2">
      <c r="A1620" s="60" t="s">
        <v>671</v>
      </c>
      <c r="B1620" s="61">
        <v>42844</v>
      </c>
      <c r="C1620" s="71">
        <v>198</v>
      </c>
      <c r="D1620" s="63" t="str">
        <f>VLOOKUP(C1620,[6]Consolidado!$B:$E,4,FALSE)</f>
        <v>Finalizada</v>
      </c>
      <c r="E1620" s="64" t="s">
        <v>33</v>
      </c>
      <c r="F1620" s="65" t="s">
        <v>32</v>
      </c>
      <c r="G1620" s="66">
        <v>6</v>
      </c>
      <c r="H1620" s="67">
        <v>29.71064960926855</v>
      </c>
      <c r="I1620" s="85">
        <f t="shared" si="29"/>
        <v>178.26389765561129</v>
      </c>
      <c r="J1620" s="86">
        <v>29.7989</v>
      </c>
      <c r="K1620" s="85">
        <f t="shared" si="30"/>
        <v>5.9822308090436653</v>
      </c>
      <c r="L1620" s="68" t="str">
        <f>VLOOKUP(C1620,[6]Consolidado!$B:$E,2,FALSE)</f>
        <v>Zoe Cruz</v>
      </c>
      <c r="M1620" s="69" t="str">
        <f>VLOOKUP(C1620,[6]Consolidado!$B:$E,3,FALSE)</f>
        <v>Side table</v>
      </c>
      <c r="N1620" s="70" t="str">
        <f>VLOOKUP(C1620,[6]Consolidado!$B:$H,7,FALSE)</f>
        <v>Abril</v>
      </c>
    </row>
    <row r="1621" spans="1:14" s="71" customFormat="1" ht="16.5" customHeight="1" outlineLevel="1" x14ac:dyDescent="0.2">
      <c r="A1621" s="60" t="s">
        <v>671</v>
      </c>
      <c r="B1621" s="61">
        <v>42844</v>
      </c>
      <c r="C1621" s="71">
        <v>198</v>
      </c>
      <c r="D1621" s="63" t="str">
        <f>VLOOKUP(C1621,[6]Consolidado!$B:$E,4,FALSE)</f>
        <v>Finalizada</v>
      </c>
      <c r="E1621" s="64" t="s">
        <v>33</v>
      </c>
      <c r="F1621" s="65" t="s">
        <v>35</v>
      </c>
      <c r="G1621" s="66">
        <v>1</v>
      </c>
      <c r="H1621" s="67">
        <v>185.93181250000004</v>
      </c>
      <c r="I1621" s="85">
        <f t="shared" si="29"/>
        <v>185.93181250000004</v>
      </c>
      <c r="J1621" s="86">
        <v>29.7989</v>
      </c>
      <c r="K1621" s="85">
        <f t="shared" si="30"/>
        <v>6.2395528861803635</v>
      </c>
      <c r="L1621" s="68" t="str">
        <f>VLOOKUP(C1621,[6]Consolidado!$B:$E,2,FALSE)</f>
        <v>Zoe Cruz</v>
      </c>
      <c r="M1621" s="69" t="str">
        <f>VLOOKUP(C1621,[6]Consolidado!$B:$E,3,FALSE)</f>
        <v>Side table</v>
      </c>
      <c r="N1621" s="70" t="str">
        <f>VLOOKUP(C1621,[6]Consolidado!$B:$H,7,FALSE)</f>
        <v>Abril</v>
      </c>
    </row>
    <row r="1622" spans="1:14" s="71" customFormat="1" ht="16.5" customHeight="1" outlineLevel="1" x14ac:dyDescent="0.2">
      <c r="A1622" s="60" t="s">
        <v>671</v>
      </c>
      <c r="B1622" s="61">
        <v>42844</v>
      </c>
      <c r="C1622" s="71">
        <v>200</v>
      </c>
      <c r="D1622" s="63" t="str">
        <f>VLOOKUP(C1622,[6]Consolidado!$B:$E,4,FALSE)</f>
        <v>Finalizada</v>
      </c>
      <c r="E1622" s="64" t="s">
        <v>51</v>
      </c>
      <c r="F1622" s="65" t="s">
        <v>210</v>
      </c>
      <c r="G1622" s="66">
        <v>12</v>
      </c>
      <c r="H1622" s="67">
        <v>40.18666666666666</v>
      </c>
      <c r="I1622" s="85">
        <f t="shared" si="29"/>
        <v>482.2399999999999</v>
      </c>
      <c r="J1622" s="86">
        <v>29.7989</v>
      </c>
      <c r="K1622" s="85">
        <f t="shared" si="30"/>
        <v>16.183147700082884</v>
      </c>
      <c r="L1622" s="68" t="str">
        <f>VLOOKUP(C1622,[6]Consolidado!$B:$E,2,FALSE)</f>
        <v>Jekyll Ocean Club</v>
      </c>
      <c r="M1622" s="69" t="str">
        <f>VLOOKUP(C1622,[6]Consolidado!$B:$E,3,FALSE)</f>
        <v>Top 30"x30" Rustico Espresso</v>
      </c>
      <c r="N1622" s="70" t="str">
        <f>VLOOKUP(C1622,[6]Consolidado!$B:$H,7,FALSE)</f>
        <v>Mayo</v>
      </c>
    </row>
    <row r="1623" spans="1:14" s="71" customFormat="1" ht="16.5" customHeight="1" outlineLevel="1" x14ac:dyDescent="0.2">
      <c r="A1623" s="60" t="s">
        <v>671</v>
      </c>
      <c r="B1623" s="61">
        <v>42844</v>
      </c>
      <c r="C1623" s="71">
        <v>201</v>
      </c>
      <c r="D1623" s="63" t="str">
        <f>VLOOKUP(C1623,[6]Consolidado!$B:$E,4,FALSE)</f>
        <v>Finalizada</v>
      </c>
      <c r="E1623" s="64" t="s">
        <v>51</v>
      </c>
      <c r="F1623" s="65" t="s">
        <v>210</v>
      </c>
      <c r="G1623" s="66">
        <v>12</v>
      </c>
      <c r="H1623" s="67">
        <v>40.18666666666666</v>
      </c>
      <c r="I1623" s="85">
        <f t="shared" si="29"/>
        <v>482.2399999999999</v>
      </c>
      <c r="J1623" s="86">
        <v>29.7989</v>
      </c>
      <c r="K1623" s="85">
        <f t="shared" si="30"/>
        <v>16.183147700082884</v>
      </c>
      <c r="L1623" s="68" t="str">
        <f>VLOOKUP(C1623,[6]Consolidado!$B:$E,2,FALSE)</f>
        <v>Jekyll Ocean Club</v>
      </c>
      <c r="M1623" s="69" t="str">
        <f>VLOOKUP(C1623,[6]Consolidado!$B:$E,3,FALSE)</f>
        <v>Top 36"x36" Rustico Espresso</v>
      </c>
      <c r="N1623" s="70" t="str">
        <f>VLOOKUP(C1623,[6]Consolidado!$B:$H,7,FALSE)</f>
        <v>Mayo</v>
      </c>
    </row>
    <row r="1624" spans="1:14" s="71" customFormat="1" ht="16.5" customHeight="1" outlineLevel="1" x14ac:dyDescent="0.2">
      <c r="A1624" s="60" t="s">
        <v>671</v>
      </c>
      <c r="B1624" s="61">
        <v>42844</v>
      </c>
      <c r="C1624" s="71">
        <v>202</v>
      </c>
      <c r="D1624" s="63" t="str">
        <f>VLOOKUP(C1624,[6]Consolidado!$B:$E,4,FALSE)</f>
        <v>Finalizada</v>
      </c>
      <c r="E1624" s="64" t="s">
        <v>51</v>
      </c>
      <c r="F1624" s="65" t="s">
        <v>210</v>
      </c>
      <c r="G1624" s="66">
        <v>12</v>
      </c>
      <c r="H1624" s="67">
        <v>40.18666666666666</v>
      </c>
      <c r="I1624" s="85">
        <f t="shared" si="29"/>
        <v>482.2399999999999</v>
      </c>
      <c r="J1624" s="86">
        <v>29.7989</v>
      </c>
      <c r="K1624" s="85">
        <f t="shared" si="30"/>
        <v>16.183147700082884</v>
      </c>
      <c r="L1624" s="68" t="str">
        <f>VLOOKUP(C1624,[6]Consolidado!$B:$E,2,FALSE)</f>
        <v>Jekyll Ocean Club</v>
      </c>
      <c r="M1624" s="69" t="str">
        <f>VLOOKUP(C1624,[6]Consolidado!$B:$E,3,FALSE)</f>
        <v>Top 24"x30" Rustico Espresso</v>
      </c>
      <c r="N1624" s="70" t="str">
        <f>VLOOKUP(C1624,[6]Consolidado!$B:$H,7,FALSE)</f>
        <v>Mayo</v>
      </c>
    </row>
    <row r="1625" spans="1:14" s="71" customFormat="1" ht="16.5" customHeight="1" outlineLevel="1" x14ac:dyDescent="0.2">
      <c r="A1625" s="60" t="s">
        <v>671</v>
      </c>
      <c r="B1625" s="61">
        <v>42844</v>
      </c>
      <c r="C1625" s="71">
        <v>190</v>
      </c>
      <c r="D1625" s="63" t="str">
        <f>VLOOKUP(C1625,[6]Consolidado!$B:$E,4,FALSE)</f>
        <v>Finalizada</v>
      </c>
      <c r="E1625" s="64" t="s">
        <v>51</v>
      </c>
      <c r="F1625" s="65" t="s">
        <v>205</v>
      </c>
      <c r="G1625" s="66">
        <v>6</v>
      </c>
      <c r="H1625" s="67">
        <v>149.64725457570717</v>
      </c>
      <c r="I1625" s="85">
        <f t="shared" si="29"/>
        <v>897.88352745424299</v>
      </c>
      <c r="J1625" s="86">
        <v>29.7989</v>
      </c>
      <c r="K1625" s="85">
        <f t="shared" si="30"/>
        <v>30.1314319472948</v>
      </c>
      <c r="L1625" s="68" t="str">
        <f>VLOOKUP(C1625,[6]Consolidado!$B:$E,2,FALSE)</f>
        <v>Proper Cloth</v>
      </c>
      <c r="M1625" s="69" t="str">
        <f>VLOOKUP(C1625,[6]Consolidado!$B:$E,3,FALSE)</f>
        <v>Large Conference Table Top</v>
      </c>
      <c r="N1625" s="70" t="str">
        <f>VLOOKUP(C1625,[6]Consolidado!$B:$H,7,FALSE)</f>
        <v>Junio</v>
      </c>
    </row>
    <row r="1626" spans="1:14" s="71" customFormat="1" ht="16.5" customHeight="1" outlineLevel="1" x14ac:dyDescent="0.2">
      <c r="A1626" s="60" t="s">
        <v>671</v>
      </c>
      <c r="B1626" s="61">
        <v>42844</v>
      </c>
      <c r="C1626" s="71">
        <v>190</v>
      </c>
      <c r="D1626" s="63" t="str">
        <f>VLOOKUP(C1626,[6]Consolidado!$B:$E,4,FALSE)</f>
        <v>Finalizada</v>
      </c>
      <c r="E1626" s="64" t="s">
        <v>51</v>
      </c>
      <c r="F1626" s="65" t="s">
        <v>65</v>
      </c>
      <c r="G1626" s="66">
        <v>6</v>
      </c>
      <c r="H1626" s="67">
        <v>77.134166666666673</v>
      </c>
      <c r="I1626" s="85">
        <f t="shared" si="29"/>
        <v>462.80500000000006</v>
      </c>
      <c r="J1626" s="86">
        <v>29.7989</v>
      </c>
      <c r="K1626" s="85">
        <f t="shared" si="30"/>
        <v>15.530942417337554</v>
      </c>
      <c r="L1626" s="68" t="str">
        <f>VLOOKUP(C1626,[6]Consolidado!$B:$E,2,FALSE)</f>
        <v>Proper Cloth</v>
      </c>
      <c r="M1626" s="69" t="str">
        <f>VLOOKUP(C1626,[6]Consolidado!$B:$E,3,FALSE)</f>
        <v>Large Conference Table Top</v>
      </c>
      <c r="N1626" s="70" t="str">
        <f>VLOOKUP(C1626,[6]Consolidado!$B:$H,7,FALSE)</f>
        <v>Junio</v>
      </c>
    </row>
    <row r="1627" spans="1:14" s="71" customFormat="1" ht="16.5" customHeight="1" outlineLevel="1" x14ac:dyDescent="0.2">
      <c r="A1627" s="60" t="s">
        <v>671</v>
      </c>
      <c r="B1627" s="61">
        <v>42844</v>
      </c>
      <c r="C1627" s="71">
        <v>210</v>
      </c>
      <c r="D1627" s="63" t="str">
        <f>VLOOKUP(C1627,[6]Consolidado!$B:$E,4,FALSE)</f>
        <v>Finalizada</v>
      </c>
      <c r="E1627" s="64" t="s">
        <v>51</v>
      </c>
      <c r="F1627" s="65" t="s">
        <v>59</v>
      </c>
      <c r="G1627" s="66">
        <v>11.99</v>
      </c>
      <c r="H1627" s="67">
        <v>96.942499999999995</v>
      </c>
      <c r="I1627" s="85">
        <f t="shared" si="29"/>
        <v>1162.3405749999999</v>
      </c>
      <c r="J1627" s="86">
        <v>29.7989</v>
      </c>
      <c r="K1627" s="85">
        <f t="shared" si="30"/>
        <v>39.006157106470368</v>
      </c>
      <c r="L1627" s="68" t="str">
        <f>VLOOKUP(C1627,[6]Consolidado!$B:$E,2,FALSE)</f>
        <v>Alex Weidner</v>
      </c>
      <c r="M1627" s="69" t="str">
        <f>VLOOKUP(C1627,[6]Consolidado!$B:$E,3,FALSE)</f>
        <v>Table w/ Brass Inlay</v>
      </c>
      <c r="N1627" s="70" t="str">
        <f>VLOOKUP(C1627,[6]Consolidado!$B:$H,7,FALSE)</f>
        <v>Mayo</v>
      </c>
    </row>
    <row r="1628" spans="1:14" s="71" customFormat="1" ht="16.5" customHeight="1" outlineLevel="1" x14ac:dyDescent="0.2">
      <c r="A1628" s="60" t="s">
        <v>671</v>
      </c>
      <c r="B1628" s="61">
        <v>42844</v>
      </c>
      <c r="C1628" s="71">
        <v>210</v>
      </c>
      <c r="D1628" s="63" t="str">
        <f>VLOOKUP(C1628,[6]Consolidado!$B:$E,4,FALSE)</f>
        <v>Finalizada</v>
      </c>
      <c r="E1628" s="64" t="s">
        <v>51</v>
      </c>
      <c r="F1628" s="65" t="s">
        <v>168</v>
      </c>
      <c r="G1628" s="66">
        <v>6</v>
      </c>
      <c r="H1628" s="67">
        <v>133.32083333333324</v>
      </c>
      <c r="I1628" s="85">
        <f t="shared" si="29"/>
        <v>799.9249999999995</v>
      </c>
      <c r="J1628" s="86">
        <v>29.7989</v>
      </c>
      <c r="K1628" s="85">
        <f t="shared" si="30"/>
        <v>26.844111695398137</v>
      </c>
      <c r="L1628" s="68" t="str">
        <f>VLOOKUP(C1628,[6]Consolidado!$B:$E,2,FALSE)</f>
        <v>Alex Weidner</v>
      </c>
      <c r="M1628" s="69" t="str">
        <f>VLOOKUP(C1628,[6]Consolidado!$B:$E,3,FALSE)</f>
        <v>Table w/ Brass Inlay</v>
      </c>
      <c r="N1628" s="70" t="str">
        <f>VLOOKUP(C1628,[6]Consolidado!$B:$H,7,FALSE)</f>
        <v>Mayo</v>
      </c>
    </row>
    <row r="1629" spans="1:14" s="71" customFormat="1" ht="16.5" customHeight="1" outlineLevel="1" x14ac:dyDescent="0.2">
      <c r="A1629" s="60" t="s">
        <v>671</v>
      </c>
      <c r="B1629" s="61">
        <v>42844</v>
      </c>
      <c r="C1629" s="71">
        <v>210</v>
      </c>
      <c r="D1629" s="63" t="str">
        <f>VLOOKUP(C1629,[6]Consolidado!$B:$E,4,FALSE)</f>
        <v>Finalizada</v>
      </c>
      <c r="E1629" s="64" t="s">
        <v>51</v>
      </c>
      <c r="F1629" s="65" t="s">
        <v>65</v>
      </c>
      <c r="G1629" s="66">
        <v>6</v>
      </c>
      <c r="H1629" s="67">
        <v>77.134166666666673</v>
      </c>
      <c r="I1629" s="85">
        <f t="shared" si="29"/>
        <v>462.80500000000006</v>
      </c>
      <c r="J1629" s="86">
        <v>29.7989</v>
      </c>
      <c r="K1629" s="85">
        <f t="shared" si="30"/>
        <v>15.530942417337554</v>
      </c>
      <c r="L1629" s="68" t="str">
        <f>VLOOKUP(C1629,[6]Consolidado!$B:$E,2,FALSE)</f>
        <v>Alex Weidner</v>
      </c>
      <c r="M1629" s="69" t="str">
        <f>VLOOKUP(C1629,[6]Consolidado!$B:$E,3,FALSE)</f>
        <v>Table w/ Brass Inlay</v>
      </c>
      <c r="N1629" s="70" t="str">
        <f>VLOOKUP(C1629,[6]Consolidado!$B:$H,7,FALSE)</f>
        <v>Mayo</v>
      </c>
    </row>
    <row r="1630" spans="1:14" s="71" customFormat="1" ht="16.5" customHeight="1" outlineLevel="1" x14ac:dyDescent="0.2">
      <c r="A1630" s="60" t="s">
        <v>671</v>
      </c>
      <c r="B1630" s="61">
        <v>42844</v>
      </c>
      <c r="C1630" s="71">
        <v>210</v>
      </c>
      <c r="D1630" s="63" t="str">
        <f>VLOOKUP(C1630,[6]Consolidado!$B:$E,4,FALSE)</f>
        <v>Finalizada</v>
      </c>
      <c r="E1630" s="64" t="s">
        <v>51</v>
      </c>
      <c r="F1630" s="65" t="s">
        <v>282</v>
      </c>
      <c r="G1630" s="66">
        <v>0.5</v>
      </c>
      <c r="H1630" s="67">
        <v>36.591033851784083</v>
      </c>
      <c r="I1630" s="85">
        <f t="shared" si="29"/>
        <v>18.295516925892041</v>
      </c>
      <c r="J1630" s="86">
        <v>29.7989</v>
      </c>
      <c r="K1630" s="85">
        <f t="shared" si="30"/>
        <v>0.61396618418438409</v>
      </c>
      <c r="L1630" s="68" t="str">
        <f>VLOOKUP(C1630,[6]Consolidado!$B:$E,2,FALSE)</f>
        <v>Alex Weidner</v>
      </c>
      <c r="M1630" s="69" t="str">
        <f>VLOOKUP(C1630,[6]Consolidado!$B:$E,3,FALSE)</f>
        <v>Table w/ Brass Inlay</v>
      </c>
      <c r="N1630" s="70" t="str">
        <f>VLOOKUP(C1630,[6]Consolidado!$B:$H,7,FALSE)</f>
        <v>Mayo</v>
      </c>
    </row>
    <row r="1631" spans="1:14" s="71" customFormat="1" ht="16.5" customHeight="1" outlineLevel="1" x14ac:dyDescent="0.2">
      <c r="A1631" s="60" t="s">
        <v>671</v>
      </c>
      <c r="B1631" s="61">
        <v>42844</v>
      </c>
      <c r="C1631" s="71">
        <v>210</v>
      </c>
      <c r="D1631" s="63" t="str">
        <f>VLOOKUP(C1631,[6]Consolidado!$B:$E,4,FALSE)</f>
        <v>Finalizada</v>
      </c>
      <c r="E1631" s="64" t="s">
        <v>40</v>
      </c>
      <c r="F1631" s="65" t="s">
        <v>347</v>
      </c>
      <c r="G1631" s="66">
        <v>8</v>
      </c>
      <c r="H1631" s="67">
        <v>0.98901098901098905</v>
      </c>
      <c r="I1631" s="85">
        <f t="shared" si="29"/>
        <v>7.9120879120879124</v>
      </c>
      <c r="J1631" s="86">
        <v>29.7989</v>
      </c>
      <c r="K1631" s="85">
        <f t="shared" si="30"/>
        <v>0.26551610670487541</v>
      </c>
      <c r="L1631" s="68" t="str">
        <f>VLOOKUP(C1631,[6]Consolidado!$B:$E,2,FALSE)</f>
        <v>Alex Weidner</v>
      </c>
      <c r="M1631" s="69" t="str">
        <f>VLOOKUP(C1631,[6]Consolidado!$B:$E,3,FALSE)</f>
        <v>Table w/ Brass Inlay</v>
      </c>
      <c r="N1631" s="70" t="str">
        <f>VLOOKUP(C1631,[6]Consolidado!$B:$H,7,FALSE)</f>
        <v>Mayo</v>
      </c>
    </row>
    <row r="1632" spans="1:14" s="71" customFormat="1" ht="16.5" customHeight="1" outlineLevel="1" x14ac:dyDescent="0.2">
      <c r="A1632" s="60" t="s">
        <v>671</v>
      </c>
      <c r="B1632" s="61">
        <v>42844</v>
      </c>
      <c r="C1632" s="71">
        <v>210</v>
      </c>
      <c r="D1632" s="63" t="str">
        <f>VLOOKUP(C1632,[6]Consolidado!$B:$E,4,FALSE)</f>
        <v>Finalizada</v>
      </c>
      <c r="E1632" s="64" t="s">
        <v>40</v>
      </c>
      <c r="F1632" s="65" t="s">
        <v>356</v>
      </c>
      <c r="G1632" s="66">
        <v>8</v>
      </c>
      <c r="H1632" s="67">
        <v>0.84507042253521136</v>
      </c>
      <c r="I1632" s="85">
        <f t="shared" si="29"/>
        <v>6.7605633802816909</v>
      </c>
      <c r="J1632" s="86">
        <v>29.7989</v>
      </c>
      <c r="K1632" s="85">
        <f t="shared" si="30"/>
        <v>0.22687291746613772</v>
      </c>
      <c r="L1632" s="68" t="str">
        <f>VLOOKUP(C1632,[6]Consolidado!$B:$E,2,FALSE)</f>
        <v>Alex Weidner</v>
      </c>
      <c r="M1632" s="69" t="str">
        <f>VLOOKUP(C1632,[6]Consolidado!$B:$E,3,FALSE)</f>
        <v>Table w/ Brass Inlay</v>
      </c>
      <c r="N1632" s="70" t="str">
        <f>VLOOKUP(C1632,[6]Consolidado!$B:$H,7,FALSE)</f>
        <v>Mayo</v>
      </c>
    </row>
    <row r="1633" spans="1:14" s="71" customFormat="1" ht="16.5" customHeight="1" outlineLevel="1" x14ac:dyDescent="0.2">
      <c r="A1633" s="60" t="s">
        <v>671</v>
      </c>
      <c r="B1633" s="61">
        <v>42844</v>
      </c>
      <c r="C1633" s="71">
        <v>210</v>
      </c>
      <c r="D1633" s="63" t="str">
        <f>VLOOKUP(C1633,[6]Consolidado!$B:$E,4,FALSE)</f>
        <v>Finalizada</v>
      </c>
      <c r="E1633" s="64" t="s">
        <v>40</v>
      </c>
      <c r="F1633" s="65" t="s">
        <v>52</v>
      </c>
      <c r="G1633" s="66">
        <v>4</v>
      </c>
      <c r="H1633" s="67">
        <v>0.41681967213114762</v>
      </c>
      <c r="I1633" s="85">
        <f t="shared" si="29"/>
        <v>1.6672786885245905</v>
      </c>
      <c r="J1633" s="86">
        <v>29.7989</v>
      </c>
      <c r="K1633" s="85">
        <f t="shared" si="30"/>
        <v>5.5951014585256184E-2</v>
      </c>
      <c r="L1633" s="68" t="str">
        <f>VLOOKUP(C1633,[6]Consolidado!$B:$E,2,FALSE)</f>
        <v>Alex Weidner</v>
      </c>
      <c r="M1633" s="69" t="str">
        <f>VLOOKUP(C1633,[6]Consolidado!$B:$E,3,FALSE)</f>
        <v>Table w/ Brass Inlay</v>
      </c>
      <c r="N1633" s="70" t="str">
        <f>VLOOKUP(C1633,[6]Consolidado!$B:$H,7,FALSE)</f>
        <v>Mayo</v>
      </c>
    </row>
    <row r="1634" spans="1:14" s="71" customFormat="1" ht="16.5" customHeight="1" outlineLevel="1" x14ac:dyDescent="0.2">
      <c r="A1634" s="60" t="s">
        <v>671</v>
      </c>
      <c r="B1634" s="61">
        <v>42845</v>
      </c>
      <c r="C1634" s="71">
        <v>176</v>
      </c>
      <c r="D1634" s="63" t="str">
        <f>VLOOKUP(C1634,[6]Consolidado!$B:$E,4,FALSE)</f>
        <v>Finalizada</v>
      </c>
      <c r="E1634" s="64" t="s">
        <v>40</v>
      </c>
      <c r="F1634" s="65" t="s">
        <v>434</v>
      </c>
      <c r="G1634" s="66">
        <v>20</v>
      </c>
      <c r="H1634" s="67">
        <v>0.4</v>
      </c>
      <c r="I1634" s="85">
        <f t="shared" si="29"/>
        <v>8</v>
      </c>
      <c r="J1634" s="86">
        <v>29.7989</v>
      </c>
      <c r="K1634" s="85">
        <f t="shared" si="30"/>
        <v>0.26846628566826292</v>
      </c>
      <c r="L1634" s="68" t="str">
        <f>VLOOKUP(C1634,[6]Consolidado!$B:$E,2,FALSE)</f>
        <v>Maderas Collective</v>
      </c>
      <c r="M1634" s="69" t="str">
        <f>VLOOKUP(C1634,[6]Consolidado!$B:$E,3,FALSE)</f>
        <v>Base Adicional de Mesa Redonda</v>
      </c>
      <c r="N1634" s="70" t="str">
        <f>VLOOKUP(C1634,[6]Consolidado!$B:$H,7,FALSE)</f>
        <v>Abril</v>
      </c>
    </row>
    <row r="1635" spans="1:14" s="71" customFormat="1" ht="16.5" customHeight="1" outlineLevel="1" x14ac:dyDescent="0.2">
      <c r="A1635" s="60" t="s">
        <v>671</v>
      </c>
      <c r="B1635" s="61">
        <v>42832</v>
      </c>
      <c r="C1635" s="71">
        <v>201</v>
      </c>
      <c r="D1635" s="63" t="str">
        <f>VLOOKUP(C1635,[6]Consolidado!$B:$E,4,FALSE)</f>
        <v>Finalizada</v>
      </c>
      <c r="E1635" s="64" t="s">
        <v>33</v>
      </c>
      <c r="F1635" s="65" t="s">
        <v>113</v>
      </c>
      <c r="G1635" s="66">
        <v>6</v>
      </c>
      <c r="H1635" s="67">
        <v>29.299354169288335</v>
      </c>
      <c r="I1635" s="85">
        <f t="shared" si="29"/>
        <v>175.79612501573001</v>
      </c>
      <c r="J1635" s="86">
        <v>29.7989</v>
      </c>
      <c r="K1635" s="85">
        <f t="shared" si="30"/>
        <v>5.8994165897308291</v>
      </c>
      <c r="L1635" s="68" t="str">
        <f>VLOOKUP(C1635,[6]Consolidado!$B:$E,2,FALSE)</f>
        <v>Jekyll Ocean Club</v>
      </c>
      <c r="M1635" s="69" t="str">
        <f>VLOOKUP(C1635,[6]Consolidado!$B:$E,3,FALSE)</f>
        <v>Top 36"x36" Rustico Espresso</v>
      </c>
      <c r="N1635" s="70" t="str">
        <f>VLOOKUP(C1635,[6]Consolidado!$B:$H,7,FALSE)</f>
        <v>Mayo</v>
      </c>
    </row>
    <row r="1636" spans="1:14" s="71" customFormat="1" ht="16.5" customHeight="1" outlineLevel="1" x14ac:dyDescent="0.2">
      <c r="A1636" s="60" t="s">
        <v>671</v>
      </c>
      <c r="B1636" s="61">
        <v>42845</v>
      </c>
      <c r="C1636" s="71">
        <v>200</v>
      </c>
      <c r="D1636" s="63" t="str">
        <f>VLOOKUP(C1636,[6]Consolidado!$B:$E,4,FALSE)</f>
        <v>Finalizada</v>
      </c>
      <c r="E1636" s="64" t="s">
        <v>33</v>
      </c>
      <c r="F1636" s="65" t="s">
        <v>113</v>
      </c>
      <c r="G1636" s="66">
        <v>6</v>
      </c>
      <c r="H1636" s="67">
        <v>29.299354169288335</v>
      </c>
      <c r="I1636" s="85">
        <f t="shared" si="29"/>
        <v>175.79612501573001</v>
      </c>
      <c r="J1636" s="86">
        <v>29.7989</v>
      </c>
      <c r="K1636" s="85">
        <f t="shared" si="30"/>
        <v>5.8994165897308291</v>
      </c>
      <c r="L1636" s="68" t="str">
        <f>VLOOKUP(C1636,[6]Consolidado!$B:$E,2,FALSE)</f>
        <v>Jekyll Ocean Club</v>
      </c>
      <c r="M1636" s="69" t="str">
        <f>VLOOKUP(C1636,[6]Consolidado!$B:$E,3,FALSE)</f>
        <v>Top 30"x30" Rustico Espresso</v>
      </c>
      <c r="N1636" s="70" t="str">
        <f>VLOOKUP(C1636,[6]Consolidado!$B:$H,7,FALSE)</f>
        <v>Mayo</v>
      </c>
    </row>
    <row r="1637" spans="1:14" s="71" customFormat="1" ht="16.5" customHeight="1" outlineLevel="1" x14ac:dyDescent="0.2">
      <c r="A1637" s="60" t="s">
        <v>671</v>
      </c>
      <c r="B1637" s="61">
        <v>42845</v>
      </c>
      <c r="C1637" s="71">
        <v>156</v>
      </c>
      <c r="D1637" s="63" t="str">
        <f>VLOOKUP(C1637,[6]Consolidado!$B:$E,4,FALSE)</f>
        <v>Finalizada</v>
      </c>
      <c r="E1637" s="64" t="s">
        <v>33</v>
      </c>
      <c r="F1637" s="65" t="s">
        <v>32</v>
      </c>
      <c r="G1637" s="66">
        <v>3</v>
      </c>
      <c r="H1637" s="67">
        <v>29.71064960926855</v>
      </c>
      <c r="I1637" s="85">
        <f t="shared" si="29"/>
        <v>89.131948827805644</v>
      </c>
      <c r="J1637" s="86">
        <v>29.7989</v>
      </c>
      <c r="K1637" s="85">
        <f t="shared" si="30"/>
        <v>2.9911154045218327</v>
      </c>
      <c r="L1637" s="68" t="str">
        <f>VLOOKUP(C1637,[6]Consolidado!$B:$E,2,FALSE)</f>
        <v>Dave Grossman Furniture</v>
      </c>
      <c r="M1637" s="69" t="str">
        <f>VLOOKUP(C1637,[6]Consolidado!$B:$E,3,FALSE)</f>
        <v>Bench</v>
      </c>
      <c r="N1637" s="70" t="str">
        <f>VLOOKUP(C1637,[6]Consolidado!$B:$H,7,FALSE)</f>
        <v>Abril</v>
      </c>
    </row>
    <row r="1638" spans="1:14" s="71" customFormat="1" ht="16.5" customHeight="1" outlineLevel="1" x14ac:dyDescent="0.2">
      <c r="A1638" s="60" t="s">
        <v>671</v>
      </c>
      <c r="B1638" s="61">
        <v>42845</v>
      </c>
      <c r="C1638" s="71" t="s">
        <v>290</v>
      </c>
      <c r="D1638" s="63" t="str">
        <f>VLOOKUP(C1638,[6]Consolidado!$B:$E,4,FALSE)</f>
        <v>En Proceso</v>
      </c>
      <c r="E1638" s="64" t="s">
        <v>25</v>
      </c>
      <c r="F1638" s="65" t="s">
        <v>119</v>
      </c>
      <c r="G1638" s="66">
        <v>1</v>
      </c>
      <c r="H1638" s="67">
        <v>635.70500000000004</v>
      </c>
      <c r="I1638" s="85">
        <f t="shared" si="29"/>
        <v>635.70500000000004</v>
      </c>
      <c r="J1638" s="86">
        <v>29.7989</v>
      </c>
      <c r="K1638" s="85">
        <f t="shared" si="30"/>
        <v>21.333170016342887</v>
      </c>
      <c r="L1638" s="68" t="str">
        <f>VLOOKUP(C1638,[6]Consolidado!$B:$E,2,FALSE)</f>
        <v>Acabado</v>
      </c>
      <c r="M1638" s="69" t="str">
        <f>VLOOKUP(C1638,[6]Consolidado!$B:$E,3,FALSE)</f>
        <v>Material de acabado pendiente de distribuir</v>
      </c>
      <c r="N1638" s="70">
        <f>VLOOKUP(C1638,[6]Consolidado!$B:$H,7,FALSE)</f>
        <v>0</v>
      </c>
    </row>
    <row r="1639" spans="1:14" s="71" customFormat="1" ht="16.5" customHeight="1" outlineLevel="1" x14ac:dyDescent="0.2">
      <c r="A1639" s="60" t="s">
        <v>671</v>
      </c>
      <c r="B1639" s="61">
        <v>42845</v>
      </c>
      <c r="C1639" s="71" t="s">
        <v>290</v>
      </c>
      <c r="D1639" s="63" t="str">
        <f>VLOOKUP(C1639,[6]Consolidado!$B:$E,4,FALSE)</f>
        <v>En Proceso</v>
      </c>
      <c r="E1639" s="64" t="s">
        <v>25</v>
      </c>
      <c r="F1639" s="65" t="s">
        <v>109</v>
      </c>
      <c r="G1639" s="66">
        <v>1</v>
      </c>
      <c r="H1639" s="67">
        <v>1262.4498728629765</v>
      </c>
      <c r="I1639" s="85">
        <f t="shared" si="29"/>
        <v>1262.4498728629765</v>
      </c>
      <c r="J1639" s="86">
        <v>29.7989</v>
      </c>
      <c r="K1639" s="85">
        <f t="shared" si="30"/>
        <v>42.365653526236756</v>
      </c>
      <c r="L1639" s="68" t="str">
        <f>VLOOKUP(C1639,[6]Consolidado!$B:$E,2,FALSE)</f>
        <v>Acabado</v>
      </c>
      <c r="M1639" s="69" t="str">
        <f>VLOOKUP(C1639,[6]Consolidado!$B:$E,3,FALSE)</f>
        <v>Material de acabado pendiente de distribuir</v>
      </c>
      <c r="N1639" s="70">
        <f>VLOOKUP(C1639,[6]Consolidado!$B:$H,7,FALSE)</f>
        <v>0</v>
      </c>
    </row>
    <row r="1640" spans="1:14" s="71" customFormat="1" ht="16.5" customHeight="1" outlineLevel="1" x14ac:dyDescent="0.2">
      <c r="A1640" s="60" t="s">
        <v>671</v>
      </c>
      <c r="B1640" s="61">
        <v>42846</v>
      </c>
      <c r="C1640" s="71">
        <v>212</v>
      </c>
      <c r="D1640" s="63" t="str">
        <f>VLOOKUP(C1640,[6]Consolidado!$B:$E,4,FALSE)</f>
        <v>Finalizada</v>
      </c>
      <c r="E1640" s="64" t="s">
        <v>40</v>
      </c>
      <c r="F1640" s="65" t="s">
        <v>293</v>
      </c>
      <c r="G1640" s="66">
        <v>50</v>
      </c>
      <c r="H1640" s="67">
        <v>0</v>
      </c>
      <c r="I1640" s="85">
        <f t="shared" si="29"/>
        <v>0</v>
      </c>
      <c r="J1640" s="86">
        <v>29.7989</v>
      </c>
      <c r="K1640" s="85">
        <f t="shared" si="30"/>
        <v>0</v>
      </c>
      <c r="L1640" s="68" t="str">
        <f>VLOOKUP(C1640,[6]Consolidado!$B:$E,2,FALSE)</f>
        <v>Paul Whittle</v>
      </c>
      <c r="M1640" s="69" t="str">
        <f>VLOOKUP(C1640,[6]Consolidado!$B:$E,3,FALSE)</f>
        <v>Family Heirloom</v>
      </c>
      <c r="N1640" s="70" t="str">
        <f>VLOOKUP(C1640,[6]Consolidado!$B:$H,7,FALSE)</f>
        <v>Mayo</v>
      </c>
    </row>
    <row r="1641" spans="1:14" s="71" customFormat="1" ht="16.5" customHeight="1" outlineLevel="1" x14ac:dyDescent="0.2">
      <c r="A1641" s="60" t="s">
        <v>671</v>
      </c>
      <c r="B1641" s="61">
        <v>42846</v>
      </c>
      <c r="C1641" s="71">
        <v>212</v>
      </c>
      <c r="D1641" s="63" t="str">
        <f>VLOOKUP(C1641,[6]Consolidado!$B:$E,4,FALSE)</f>
        <v>Finalizada</v>
      </c>
      <c r="E1641" s="64" t="s">
        <v>40</v>
      </c>
      <c r="F1641" s="65" t="s">
        <v>74</v>
      </c>
      <c r="G1641" s="66">
        <v>40</v>
      </c>
      <c r="H1641" s="67">
        <v>0.60234350109003387</v>
      </c>
      <c r="I1641" s="85">
        <f t="shared" si="29"/>
        <v>24.093740043601354</v>
      </c>
      <c r="J1641" s="86">
        <v>29.7989</v>
      </c>
      <c r="K1641" s="85">
        <f t="shared" si="30"/>
        <v>0.80854461217029339</v>
      </c>
      <c r="L1641" s="68" t="str">
        <f>VLOOKUP(C1641,[6]Consolidado!$B:$E,2,FALSE)</f>
        <v>Paul Whittle</v>
      </c>
      <c r="M1641" s="69" t="str">
        <f>VLOOKUP(C1641,[6]Consolidado!$B:$E,3,FALSE)</f>
        <v>Family Heirloom</v>
      </c>
      <c r="N1641" s="70" t="str">
        <f>VLOOKUP(C1641,[6]Consolidado!$B:$H,7,FALSE)</f>
        <v>Mayo</v>
      </c>
    </row>
    <row r="1642" spans="1:14" s="71" customFormat="1" ht="16.5" customHeight="1" outlineLevel="1" x14ac:dyDescent="0.2">
      <c r="A1642" s="60" t="s">
        <v>671</v>
      </c>
      <c r="B1642" s="61">
        <v>42846</v>
      </c>
      <c r="C1642" s="71">
        <v>189</v>
      </c>
      <c r="D1642" s="63" t="str">
        <f>VLOOKUP(C1642,[6]Consolidado!$B:$E,4,FALSE)</f>
        <v>Finalizada</v>
      </c>
      <c r="E1642" s="64" t="s">
        <v>33</v>
      </c>
      <c r="F1642" s="65" t="s">
        <v>32</v>
      </c>
      <c r="G1642" s="66">
        <v>16</v>
      </c>
      <c r="H1642" s="67">
        <v>29.71064960926855</v>
      </c>
      <c r="I1642" s="85">
        <f t="shared" si="29"/>
        <v>475.37039374829681</v>
      </c>
      <c r="J1642" s="86">
        <v>29.7989</v>
      </c>
      <c r="K1642" s="85">
        <f t="shared" si="30"/>
        <v>15.95261549078311</v>
      </c>
      <c r="L1642" s="68" t="str">
        <f>VLOOKUP(C1642,[6]Consolidado!$B:$E,2,FALSE)</f>
        <v>Proper Cloth</v>
      </c>
      <c r="M1642" s="69" t="str">
        <f>VLOOKUP(C1642,[6]Consolidado!$B:$E,3,FALSE)</f>
        <v>Small Conference Table Top</v>
      </c>
      <c r="N1642" s="70" t="str">
        <f>VLOOKUP(C1642,[6]Consolidado!$B:$H,7,FALSE)</f>
        <v>Abril</v>
      </c>
    </row>
    <row r="1643" spans="1:14" s="71" customFormat="1" ht="16.5" customHeight="1" outlineLevel="1" x14ac:dyDescent="0.2">
      <c r="A1643" s="60" t="s">
        <v>671</v>
      </c>
      <c r="B1643" s="61">
        <v>42845</v>
      </c>
      <c r="C1643" s="71">
        <v>112</v>
      </c>
      <c r="D1643" s="63" t="str">
        <f>VLOOKUP(C1643,[6]Consolidado!$B:$E,4,FALSE)</f>
        <v>Finalizada</v>
      </c>
      <c r="E1643" s="64" t="s">
        <v>31</v>
      </c>
      <c r="F1643" s="65" t="s">
        <v>677</v>
      </c>
      <c r="G1643" s="66">
        <v>1.75</v>
      </c>
      <c r="H1643" s="67">
        <v>595.44440999999995</v>
      </c>
      <c r="I1643" s="85">
        <f t="shared" si="29"/>
        <v>1042.0277174999999</v>
      </c>
      <c r="J1643" s="86">
        <v>29.7989</v>
      </c>
      <c r="K1643" s="85">
        <f t="shared" si="30"/>
        <v>34.968663860075367</v>
      </c>
      <c r="L1643" s="68" t="str">
        <f>VLOOKUP(C1643,[6]Consolidado!$B:$E,2,FALSE)</f>
        <v xml:space="preserve">Damien Wood </v>
      </c>
      <c r="M1643" s="69" t="str">
        <f>VLOOKUP(C1643,[6]Consolidado!$B:$E,3,FALSE)</f>
        <v>Custom Queen Bed</v>
      </c>
      <c r="N1643" s="70" t="str">
        <f>VLOOKUP(C1643,[6]Consolidado!$B:$H,7,FALSE)</f>
        <v>Abril</v>
      </c>
    </row>
    <row r="1644" spans="1:14" s="71" customFormat="1" ht="16.5" customHeight="1" outlineLevel="1" x14ac:dyDescent="0.2">
      <c r="A1644" s="60" t="s">
        <v>671</v>
      </c>
      <c r="B1644" s="61">
        <v>42845</v>
      </c>
      <c r="C1644" s="71">
        <v>133</v>
      </c>
      <c r="D1644" s="63" t="str">
        <f>VLOOKUP(C1644,[6]Consolidado!$B:$E,4,FALSE)</f>
        <v>Finalizada</v>
      </c>
      <c r="E1644" s="64" t="s">
        <v>31</v>
      </c>
      <c r="F1644" s="65" t="s">
        <v>677</v>
      </c>
      <c r="G1644" s="66">
        <v>0.875</v>
      </c>
      <c r="H1644" s="67">
        <v>595.44440999999995</v>
      </c>
      <c r="I1644" s="85">
        <f t="shared" si="29"/>
        <v>521.01385874999994</v>
      </c>
      <c r="J1644" s="86">
        <v>29.7989</v>
      </c>
      <c r="K1644" s="85">
        <f t="shared" si="30"/>
        <v>17.484331930037683</v>
      </c>
      <c r="L1644" s="68" t="str">
        <f>VLOOKUP(C1644,[6]Consolidado!$B:$E,2,FALSE)</f>
        <v xml:space="preserve">Damien Wood </v>
      </c>
      <c r="M1644" s="69" t="str">
        <f>VLOOKUP(C1644,[6]Consolidado!$B:$E,3,FALSE)</f>
        <v>Custom King Bed</v>
      </c>
      <c r="N1644" s="70" t="str">
        <f>VLOOKUP(C1644,[6]Consolidado!$B:$H,7,FALSE)</f>
        <v>Abril</v>
      </c>
    </row>
    <row r="1645" spans="1:14" s="71" customFormat="1" ht="16.5" customHeight="1" outlineLevel="1" x14ac:dyDescent="0.2">
      <c r="A1645" s="60" t="s">
        <v>671</v>
      </c>
      <c r="B1645" s="61">
        <v>42845</v>
      </c>
      <c r="C1645" s="71">
        <v>113</v>
      </c>
      <c r="D1645" s="63" t="str">
        <f>VLOOKUP(C1645,[6]Consolidado!$B:$E,4,FALSE)</f>
        <v>Finalizada</v>
      </c>
      <c r="E1645" s="64" t="s">
        <v>31</v>
      </c>
      <c r="F1645" s="65" t="s">
        <v>677</v>
      </c>
      <c r="G1645" s="66">
        <v>0.875</v>
      </c>
      <c r="H1645" s="67">
        <v>595.44440999999995</v>
      </c>
      <c r="I1645" s="85">
        <f t="shared" si="29"/>
        <v>521.01385874999994</v>
      </c>
      <c r="J1645" s="86">
        <v>29.7989</v>
      </c>
      <c r="K1645" s="85">
        <f t="shared" si="30"/>
        <v>17.484331930037683</v>
      </c>
      <c r="L1645" s="68" t="str">
        <f>VLOOKUP(C1645,[6]Consolidado!$B:$E,2,FALSE)</f>
        <v xml:space="preserve">Damien Wood </v>
      </c>
      <c r="M1645" s="69" t="str">
        <f>VLOOKUP(C1645,[6]Consolidado!$B:$E,3,FALSE)</f>
        <v>King Bed</v>
      </c>
      <c r="N1645" s="70" t="str">
        <f>VLOOKUP(C1645,[6]Consolidado!$B:$H,7,FALSE)</f>
        <v>Abril</v>
      </c>
    </row>
    <row r="1646" spans="1:14" s="71" customFormat="1" ht="16.5" customHeight="1" outlineLevel="1" x14ac:dyDescent="0.2">
      <c r="A1646" s="60" t="s">
        <v>671</v>
      </c>
      <c r="B1646" s="61">
        <v>42855</v>
      </c>
      <c r="C1646" s="71" t="s">
        <v>290</v>
      </c>
      <c r="D1646" s="63" t="str">
        <f>VLOOKUP(C1646,[6]Consolidado!$B:$E,4,FALSE)</f>
        <v>En Proceso</v>
      </c>
      <c r="E1646" s="64" t="s">
        <v>25</v>
      </c>
      <c r="F1646" s="65" t="s">
        <v>120</v>
      </c>
      <c r="G1646" s="66">
        <v>-0.125</v>
      </c>
      <c r="H1646" s="67">
        <v>1288.1500000000001</v>
      </c>
      <c r="I1646" s="85">
        <f t="shared" si="29"/>
        <v>-161.01875000000001</v>
      </c>
      <c r="J1646" s="86">
        <v>29.7989</v>
      </c>
      <c r="K1646" s="85">
        <f t="shared" si="30"/>
        <v>-5.4035132169308264</v>
      </c>
      <c r="L1646" s="68" t="str">
        <f>VLOOKUP(C1646,[6]Consolidado!$B:$E,2,FALSE)</f>
        <v>Acabado</v>
      </c>
      <c r="M1646" s="69" t="str">
        <f>VLOOKUP(C1646,[6]Consolidado!$B:$E,3,FALSE)</f>
        <v>Material de acabado pendiente de distribuir</v>
      </c>
      <c r="N1646" s="70">
        <f>VLOOKUP(C1646,[6]Consolidado!$B:$H,7,FALSE)</f>
        <v>0</v>
      </c>
    </row>
    <row r="1647" spans="1:14" s="71" customFormat="1" ht="16.5" customHeight="1" outlineLevel="1" x14ac:dyDescent="0.2">
      <c r="A1647" s="60" t="s">
        <v>671</v>
      </c>
      <c r="B1647" s="61">
        <v>42855</v>
      </c>
      <c r="C1647" s="71" t="s">
        <v>290</v>
      </c>
      <c r="D1647" s="63" t="str">
        <f>VLOOKUP(C1647,[6]Consolidado!$B:$E,4,FALSE)</f>
        <v>En Proceso</v>
      </c>
      <c r="E1647" s="64" t="s">
        <v>25</v>
      </c>
      <c r="F1647" s="65" t="s">
        <v>100</v>
      </c>
      <c r="G1647" s="66">
        <v>-0.125</v>
      </c>
      <c r="H1647" s="67">
        <v>406.30000000000007</v>
      </c>
      <c r="I1647" s="85">
        <f t="shared" si="29"/>
        <v>-50.787500000000009</v>
      </c>
      <c r="J1647" s="86">
        <v>29.7989</v>
      </c>
      <c r="K1647" s="85">
        <f t="shared" si="30"/>
        <v>-1.7043414354221131</v>
      </c>
      <c r="L1647" s="68" t="str">
        <f>VLOOKUP(C1647,[6]Consolidado!$B:$E,2,FALSE)</f>
        <v>Acabado</v>
      </c>
      <c r="M1647" s="69" t="str">
        <f>VLOOKUP(C1647,[6]Consolidado!$B:$E,3,FALSE)</f>
        <v>Material de acabado pendiente de distribuir</v>
      </c>
      <c r="N1647" s="70">
        <f>VLOOKUP(C1647,[6]Consolidado!$B:$H,7,FALSE)</f>
        <v>0</v>
      </c>
    </row>
    <row r="1648" spans="1:14" s="71" customFormat="1" ht="16.5" customHeight="1" outlineLevel="1" x14ac:dyDescent="0.2">
      <c r="A1648" s="60" t="s">
        <v>671</v>
      </c>
      <c r="B1648" s="61">
        <v>42855</v>
      </c>
      <c r="C1648" s="71" t="s">
        <v>290</v>
      </c>
      <c r="D1648" s="63" t="str">
        <f>VLOOKUP(C1648,[6]Consolidado!$B:$E,4,FALSE)</f>
        <v>En Proceso</v>
      </c>
      <c r="E1648" s="64" t="s">
        <v>25</v>
      </c>
      <c r="F1648" s="65" t="s">
        <v>128</v>
      </c>
      <c r="G1648" s="66">
        <v>-3.125E-2</v>
      </c>
      <c r="H1648" s="67">
        <v>719.3036127057627</v>
      </c>
      <c r="I1648" s="85">
        <f t="shared" si="29"/>
        <v>-22.478237897055084</v>
      </c>
      <c r="J1648" s="86">
        <v>29.7989</v>
      </c>
      <c r="K1648" s="85">
        <f t="shared" si="30"/>
        <v>-0.75433112957374548</v>
      </c>
      <c r="L1648" s="68" t="str">
        <f>VLOOKUP(C1648,[6]Consolidado!$B:$E,2,FALSE)</f>
        <v>Acabado</v>
      </c>
      <c r="M1648" s="69" t="str">
        <f>VLOOKUP(C1648,[6]Consolidado!$B:$E,3,FALSE)</f>
        <v>Material de acabado pendiente de distribuir</v>
      </c>
      <c r="N1648" s="70">
        <f>VLOOKUP(C1648,[6]Consolidado!$B:$H,7,FALSE)</f>
        <v>0</v>
      </c>
    </row>
    <row r="1649" spans="1:14" s="71" customFormat="1" ht="16.5" customHeight="1" outlineLevel="1" x14ac:dyDescent="0.2">
      <c r="A1649" s="60" t="s">
        <v>671</v>
      </c>
      <c r="B1649" s="61">
        <v>42855</v>
      </c>
      <c r="C1649" s="71" t="s">
        <v>290</v>
      </c>
      <c r="D1649" s="63" t="str">
        <f>VLOOKUP(C1649,[6]Consolidado!$B:$E,4,FALSE)</f>
        <v>En Proceso</v>
      </c>
      <c r="E1649" s="64" t="s">
        <v>25</v>
      </c>
      <c r="F1649" s="65" t="s">
        <v>138</v>
      </c>
      <c r="G1649" s="66">
        <v>-3.125E-2</v>
      </c>
      <c r="H1649" s="67">
        <v>487.54177913928567</v>
      </c>
      <c r="I1649" s="85">
        <f t="shared" si="29"/>
        <v>-15.235680598102677</v>
      </c>
      <c r="J1649" s="86">
        <v>29.7989</v>
      </c>
      <c r="K1649" s="85">
        <f t="shared" si="30"/>
        <v>-0.51128332247508057</v>
      </c>
      <c r="L1649" s="68" t="str">
        <f>VLOOKUP(C1649,[6]Consolidado!$B:$E,2,FALSE)</f>
        <v>Acabado</v>
      </c>
      <c r="M1649" s="69" t="str">
        <f>VLOOKUP(C1649,[6]Consolidado!$B:$E,3,FALSE)</f>
        <v>Material de acabado pendiente de distribuir</v>
      </c>
      <c r="N1649" s="70">
        <f>VLOOKUP(C1649,[6]Consolidado!$B:$H,7,FALSE)</f>
        <v>0</v>
      </c>
    </row>
    <row r="1650" spans="1:14" s="71" customFormat="1" ht="16.5" customHeight="1" outlineLevel="1" x14ac:dyDescent="0.2">
      <c r="A1650" s="60" t="s">
        <v>671</v>
      </c>
      <c r="B1650" s="61">
        <v>42855</v>
      </c>
      <c r="C1650" s="71" t="s">
        <v>290</v>
      </c>
      <c r="D1650" s="63" t="str">
        <f>VLOOKUP(C1650,[6]Consolidado!$B:$E,4,FALSE)</f>
        <v>En Proceso</v>
      </c>
      <c r="E1650" s="64" t="s">
        <v>25</v>
      </c>
      <c r="F1650" s="65" t="s">
        <v>108</v>
      </c>
      <c r="G1650" s="66">
        <v>-6.25E-2</v>
      </c>
      <c r="H1650" s="67">
        <v>1043.76</v>
      </c>
      <c r="I1650" s="85">
        <f t="shared" si="29"/>
        <v>-65.234999999999999</v>
      </c>
      <c r="J1650" s="86">
        <v>29.7989</v>
      </c>
      <c r="K1650" s="85">
        <f t="shared" si="30"/>
        <v>-2.1891747681961413</v>
      </c>
      <c r="L1650" s="68" t="str">
        <f>VLOOKUP(C1650,[6]Consolidado!$B:$E,2,FALSE)</f>
        <v>Acabado</v>
      </c>
      <c r="M1650" s="69" t="str">
        <f>VLOOKUP(C1650,[6]Consolidado!$B:$E,3,FALSE)</f>
        <v>Material de acabado pendiente de distribuir</v>
      </c>
      <c r="N1650" s="70">
        <f>VLOOKUP(C1650,[6]Consolidado!$B:$H,7,FALSE)</f>
        <v>0</v>
      </c>
    </row>
    <row r="1651" spans="1:14" s="71" customFormat="1" ht="16.5" customHeight="1" outlineLevel="1" x14ac:dyDescent="0.2">
      <c r="A1651" s="60" t="s">
        <v>671</v>
      </c>
      <c r="B1651" s="61">
        <v>42855</v>
      </c>
      <c r="C1651" s="71" t="s">
        <v>290</v>
      </c>
      <c r="D1651" s="63" t="str">
        <f>VLOOKUP(C1651,[6]Consolidado!$B:$E,4,FALSE)</f>
        <v>En Proceso</v>
      </c>
      <c r="E1651" s="64" t="s">
        <v>25</v>
      </c>
      <c r="F1651" s="65" t="s">
        <v>109</v>
      </c>
      <c r="G1651" s="66">
        <v>-6.25E-2</v>
      </c>
      <c r="H1651" s="67">
        <v>1262.4498728629765</v>
      </c>
      <c r="I1651" s="85">
        <f t="shared" si="29"/>
        <v>-78.903117053936029</v>
      </c>
      <c r="J1651" s="86">
        <v>29.7989</v>
      </c>
      <c r="K1651" s="85">
        <f t="shared" si="30"/>
        <v>-2.6478533453897972</v>
      </c>
      <c r="L1651" s="68" t="str">
        <f>VLOOKUP(C1651,[6]Consolidado!$B:$E,2,FALSE)</f>
        <v>Acabado</v>
      </c>
      <c r="M1651" s="69" t="str">
        <f>VLOOKUP(C1651,[6]Consolidado!$B:$E,3,FALSE)</f>
        <v>Material de acabado pendiente de distribuir</v>
      </c>
      <c r="N1651" s="70">
        <f>VLOOKUP(C1651,[6]Consolidado!$B:$H,7,FALSE)</f>
        <v>0</v>
      </c>
    </row>
    <row r="1652" spans="1:14" s="71" customFormat="1" ht="16.5" customHeight="1" outlineLevel="1" x14ac:dyDescent="0.2">
      <c r="A1652" s="60" t="s">
        <v>671</v>
      </c>
      <c r="B1652" s="61">
        <v>42855</v>
      </c>
      <c r="C1652" s="71" t="s">
        <v>290</v>
      </c>
      <c r="D1652" s="63" t="str">
        <f>VLOOKUP(C1652,[6]Consolidado!$B:$E,4,FALSE)</f>
        <v>En Proceso</v>
      </c>
      <c r="E1652" s="64" t="s">
        <v>25</v>
      </c>
      <c r="F1652" s="65" t="s">
        <v>414</v>
      </c>
      <c r="G1652" s="66">
        <v>-6.25E-2</v>
      </c>
      <c r="H1652" s="67">
        <v>112.5815305</v>
      </c>
      <c r="I1652" s="85">
        <f t="shared" si="29"/>
        <v>-7.03634565625</v>
      </c>
      <c r="J1652" s="86">
        <v>29.7989</v>
      </c>
      <c r="K1652" s="85">
        <f t="shared" si="30"/>
        <v>-0.23612769787643167</v>
      </c>
      <c r="L1652" s="68" t="str">
        <f>VLOOKUP(C1652,[6]Consolidado!$B:$E,2,FALSE)</f>
        <v>Acabado</v>
      </c>
      <c r="M1652" s="69" t="str">
        <f>VLOOKUP(C1652,[6]Consolidado!$B:$E,3,FALSE)</f>
        <v>Material de acabado pendiente de distribuir</v>
      </c>
      <c r="N1652" s="70">
        <f>VLOOKUP(C1652,[6]Consolidado!$B:$H,7,FALSE)</f>
        <v>0</v>
      </c>
    </row>
    <row r="1653" spans="1:14" s="71" customFormat="1" ht="16.5" customHeight="1" outlineLevel="1" x14ac:dyDescent="0.2">
      <c r="A1653" s="60" t="s">
        <v>671</v>
      </c>
      <c r="B1653" s="61">
        <v>42855</v>
      </c>
      <c r="C1653" s="71" t="s">
        <v>290</v>
      </c>
      <c r="D1653" s="63" t="str">
        <f>VLOOKUP(C1653,[6]Consolidado!$B:$E,4,FALSE)</f>
        <v>En Proceso</v>
      </c>
      <c r="E1653" s="64" t="s">
        <v>25</v>
      </c>
      <c r="F1653" s="65" t="s">
        <v>415</v>
      </c>
      <c r="G1653" s="66">
        <v>-3.125E-2</v>
      </c>
      <c r="H1653" s="67">
        <v>659.8071768333333</v>
      </c>
      <c r="I1653" s="85">
        <f t="shared" si="29"/>
        <v>-20.618974276041666</v>
      </c>
      <c r="J1653" s="86">
        <v>29.7989</v>
      </c>
      <c r="K1653" s="85">
        <f t="shared" si="30"/>
        <v>-0.69193742977229578</v>
      </c>
      <c r="L1653" s="68" t="str">
        <f>VLOOKUP(C1653,[6]Consolidado!$B:$E,2,FALSE)</f>
        <v>Acabado</v>
      </c>
      <c r="M1653" s="69" t="str">
        <f>VLOOKUP(C1653,[6]Consolidado!$B:$E,3,FALSE)</f>
        <v>Material de acabado pendiente de distribuir</v>
      </c>
      <c r="N1653" s="70">
        <f>VLOOKUP(C1653,[6]Consolidado!$B:$H,7,FALSE)</f>
        <v>0</v>
      </c>
    </row>
    <row r="1654" spans="1:14" s="71" customFormat="1" ht="16.5" customHeight="1" outlineLevel="1" x14ac:dyDescent="0.2">
      <c r="A1654" s="60" t="s">
        <v>671</v>
      </c>
      <c r="B1654" s="61">
        <v>42855</v>
      </c>
      <c r="C1654" s="71" t="s">
        <v>290</v>
      </c>
      <c r="D1654" s="63" t="str">
        <f>VLOOKUP(C1654,[6]Consolidado!$B:$E,4,FALSE)</f>
        <v>En Proceso</v>
      </c>
      <c r="E1654" s="64" t="s">
        <v>25</v>
      </c>
      <c r="F1654" s="65" t="s">
        <v>137</v>
      </c>
      <c r="G1654" s="66">
        <v>-3.125E-2</v>
      </c>
      <c r="H1654" s="67">
        <v>893.08000000000015</v>
      </c>
      <c r="I1654" s="85">
        <f t="shared" si="29"/>
        <v>-27.908750000000005</v>
      </c>
      <c r="J1654" s="86">
        <v>29.7989</v>
      </c>
      <c r="K1654" s="85">
        <f t="shared" si="30"/>
        <v>-0.93656980626801678</v>
      </c>
      <c r="L1654" s="68" t="str">
        <f>VLOOKUP(C1654,[6]Consolidado!$B:$E,2,FALSE)</f>
        <v>Acabado</v>
      </c>
      <c r="M1654" s="69" t="str">
        <f>VLOOKUP(C1654,[6]Consolidado!$B:$E,3,FALSE)</f>
        <v>Material de acabado pendiente de distribuir</v>
      </c>
      <c r="N1654" s="70">
        <f>VLOOKUP(C1654,[6]Consolidado!$B:$H,7,FALSE)</f>
        <v>0</v>
      </c>
    </row>
    <row r="1655" spans="1:14" s="71" customFormat="1" ht="16.5" customHeight="1" outlineLevel="1" x14ac:dyDescent="0.2">
      <c r="A1655" s="60" t="s">
        <v>671</v>
      </c>
      <c r="B1655" s="61">
        <v>42855</v>
      </c>
      <c r="C1655" s="71" t="s">
        <v>290</v>
      </c>
      <c r="D1655" s="63" t="str">
        <f>VLOOKUP(C1655,[6]Consolidado!$B:$E,4,FALSE)</f>
        <v>En Proceso</v>
      </c>
      <c r="E1655" s="64" t="s">
        <v>25</v>
      </c>
      <c r="F1655" s="65" t="s">
        <v>110</v>
      </c>
      <c r="G1655" s="66">
        <v>-0.125</v>
      </c>
      <c r="H1655" s="67">
        <v>1356.0515384615387</v>
      </c>
      <c r="I1655" s="85">
        <f t="shared" si="29"/>
        <v>-169.50644230769234</v>
      </c>
      <c r="J1655" s="86">
        <v>29.7989</v>
      </c>
      <c r="K1655" s="85">
        <f t="shared" si="30"/>
        <v>-5.6883456203984828</v>
      </c>
      <c r="L1655" s="68" t="str">
        <f>VLOOKUP(C1655,[6]Consolidado!$B:$E,2,FALSE)</f>
        <v>Acabado</v>
      </c>
      <c r="M1655" s="69" t="str">
        <f>VLOOKUP(C1655,[6]Consolidado!$B:$E,3,FALSE)</f>
        <v>Material de acabado pendiente de distribuir</v>
      </c>
      <c r="N1655" s="70">
        <f>VLOOKUP(C1655,[6]Consolidado!$B:$H,7,FALSE)</f>
        <v>0</v>
      </c>
    </row>
    <row r="1656" spans="1:14" s="71" customFormat="1" ht="16.5" customHeight="1" outlineLevel="1" x14ac:dyDescent="0.2">
      <c r="A1656" s="60" t="s">
        <v>671</v>
      </c>
      <c r="B1656" s="61">
        <v>42855</v>
      </c>
      <c r="C1656" s="71" t="s">
        <v>290</v>
      </c>
      <c r="D1656" s="63" t="str">
        <f>VLOOKUP(C1656,[6]Consolidado!$B:$E,4,FALSE)</f>
        <v>En Proceso</v>
      </c>
      <c r="E1656" s="64" t="s">
        <v>25</v>
      </c>
      <c r="F1656" s="65" t="s">
        <v>675</v>
      </c>
      <c r="G1656" s="66">
        <v>-3.125E-2</v>
      </c>
      <c r="H1656" s="67">
        <v>0</v>
      </c>
      <c r="I1656" s="85">
        <f t="shared" si="29"/>
        <v>0</v>
      </c>
      <c r="J1656" s="86">
        <v>29.7989</v>
      </c>
      <c r="K1656" s="85">
        <f t="shared" si="30"/>
        <v>0</v>
      </c>
      <c r="L1656" s="68" t="str">
        <f>VLOOKUP(C1656,[6]Consolidado!$B:$E,2,FALSE)</f>
        <v>Acabado</v>
      </c>
      <c r="M1656" s="69" t="str">
        <f>VLOOKUP(C1656,[6]Consolidado!$B:$E,3,FALSE)</f>
        <v>Material de acabado pendiente de distribuir</v>
      </c>
      <c r="N1656" s="70">
        <f>VLOOKUP(C1656,[6]Consolidado!$B:$H,7,FALSE)</f>
        <v>0</v>
      </c>
    </row>
    <row r="1657" spans="1:14" s="71" customFormat="1" ht="16.5" customHeight="1" outlineLevel="1" x14ac:dyDescent="0.2">
      <c r="A1657" s="60" t="s">
        <v>671</v>
      </c>
      <c r="B1657" s="61">
        <v>42855</v>
      </c>
      <c r="C1657" s="71" t="s">
        <v>290</v>
      </c>
      <c r="D1657" s="63" t="str">
        <f>VLOOKUP(C1657,[6]Consolidado!$B:$E,4,FALSE)</f>
        <v>En Proceso</v>
      </c>
      <c r="E1657" s="64" t="s">
        <v>25</v>
      </c>
      <c r="F1657" s="65" t="s">
        <v>119</v>
      </c>
      <c r="G1657" s="66">
        <v>-0.15625</v>
      </c>
      <c r="H1657" s="67">
        <v>635.70500000000004</v>
      </c>
      <c r="I1657" s="85">
        <f t="shared" si="29"/>
        <v>-99.328906250000003</v>
      </c>
      <c r="J1657" s="86">
        <v>29.7989</v>
      </c>
      <c r="K1657" s="85">
        <f t="shared" si="30"/>
        <v>-3.3333078150535758</v>
      </c>
      <c r="L1657" s="68" t="str">
        <f>VLOOKUP(C1657,[6]Consolidado!$B:$E,2,FALSE)</f>
        <v>Acabado</v>
      </c>
      <c r="M1657" s="69" t="str">
        <f>VLOOKUP(C1657,[6]Consolidado!$B:$E,3,FALSE)</f>
        <v>Material de acabado pendiente de distribuir</v>
      </c>
      <c r="N1657" s="70">
        <f>VLOOKUP(C1657,[6]Consolidado!$B:$H,7,FALSE)</f>
        <v>0</v>
      </c>
    </row>
    <row r="1658" spans="1:14" s="71" customFormat="1" ht="16.5" customHeight="1" outlineLevel="1" x14ac:dyDescent="0.2">
      <c r="A1658" s="60" t="s">
        <v>671</v>
      </c>
      <c r="B1658" s="61">
        <v>42855</v>
      </c>
      <c r="C1658" s="71">
        <v>187</v>
      </c>
      <c r="D1658" s="63" t="str">
        <f>VLOOKUP(C1658,[6]Consolidado!$B:$E,4,FALSE)</f>
        <v>Finalizada</v>
      </c>
      <c r="E1658" s="64" t="s">
        <v>25</v>
      </c>
      <c r="F1658" s="65" t="s">
        <v>120</v>
      </c>
      <c r="G1658" s="66">
        <v>0.125</v>
      </c>
      <c r="H1658" s="67">
        <v>1288.1500000000001</v>
      </c>
      <c r="I1658" s="85">
        <f t="shared" si="29"/>
        <v>161.01875000000001</v>
      </c>
      <c r="J1658" s="86">
        <v>29.7989</v>
      </c>
      <c r="K1658" s="85">
        <f t="shared" si="30"/>
        <v>5.4035132169308264</v>
      </c>
      <c r="L1658" s="68" t="str">
        <f>VLOOKUP(C1658,[6]Consolidado!$B:$E,2,FALSE)</f>
        <v>Maderas Collective</v>
      </c>
      <c r="M1658" s="69" t="str">
        <f>VLOOKUP(C1658,[6]Consolidado!$B:$E,3,FALSE)</f>
        <v>Muestras de Acabado - General</v>
      </c>
      <c r="N1658" s="70" t="str">
        <f>VLOOKUP(C1658,[6]Consolidado!$B:$H,7,FALSE)</f>
        <v>Se cierra mensualmente</v>
      </c>
    </row>
    <row r="1659" spans="1:14" s="71" customFormat="1" ht="16.5" customHeight="1" outlineLevel="1" x14ac:dyDescent="0.2">
      <c r="A1659" s="60" t="s">
        <v>671</v>
      </c>
      <c r="B1659" s="61">
        <v>42855</v>
      </c>
      <c r="C1659" s="71">
        <v>187</v>
      </c>
      <c r="D1659" s="63" t="str">
        <f>VLOOKUP(C1659,[6]Consolidado!$B:$E,4,FALSE)</f>
        <v>Finalizada</v>
      </c>
      <c r="E1659" s="64" t="s">
        <v>25</v>
      </c>
      <c r="F1659" s="65" t="s">
        <v>100</v>
      </c>
      <c r="G1659" s="66">
        <v>0.125</v>
      </c>
      <c r="H1659" s="67">
        <v>406.30000000000007</v>
      </c>
      <c r="I1659" s="85">
        <f t="shared" si="29"/>
        <v>50.787500000000009</v>
      </c>
      <c r="J1659" s="86">
        <v>29.7989</v>
      </c>
      <c r="K1659" s="85">
        <f t="shared" si="30"/>
        <v>1.7043414354221131</v>
      </c>
      <c r="L1659" s="68" t="str">
        <f>VLOOKUP(C1659,[6]Consolidado!$B:$E,2,FALSE)</f>
        <v>Maderas Collective</v>
      </c>
      <c r="M1659" s="69" t="str">
        <f>VLOOKUP(C1659,[6]Consolidado!$B:$E,3,FALSE)</f>
        <v>Muestras de Acabado - General</v>
      </c>
      <c r="N1659" s="70" t="str">
        <f>VLOOKUP(C1659,[6]Consolidado!$B:$H,7,FALSE)</f>
        <v>Se cierra mensualmente</v>
      </c>
    </row>
    <row r="1660" spans="1:14" s="71" customFormat="1" ht="16.5" customHeight="1" outlineLevel="1" x14ac:dyDescent="0.2">
      <c r="A1660" s="60" t="s">
        <v>671</v>
      </c>
      <c r="B1660" s="61">
        <v>42855</v>
      </c>
      <c r="C1660" s="71">
        <v>187</v>
      </c>
      <c r="D1660" s="63" t="str">
        <f>VLOOKUP(C1660,[6]Consolidado!$B:$E,4,FALSE)</f>
        <v>Finalizada</v>
      </c>
      <c r="E1660" s="64" t="s">
        <v>25</v>
      </c>
      <c r="F1660" s="65" t="s">
        <v>128</v>
      </c>
      <c r="G1660" s="66">
        <v>3.125E-2</v>
      </c>
      <c r="H1660" s="67">
        <v>719.3036127057627</v>
      </c>
      <c r="I1660" s="85">
        <f t="shared" si="29"/>
        <v>22.478237897055084</v>
      </c>
      <c r="J1660" s="86">
        <v>29.7989</v>
      </c>
      <c r="K1660" s="85">
        <f t="shared" si="30"/>
        <v>0.75433112957374548</v>
      </c>
      <c r="L1660" s="68" t="str">
        <f>VLOOKUP(C1660,[6]Consolidado!$B:$E,2,FALSE)</f>
        <v>Maderas Collective</v>
      </c>
      <c r="M1660" s="69" t="str">
        <f>VLOOKUP(C1660,[6]Consolidado!$B:$E,3,FALSE)</f>
        <v>Muestras de Acabado - General</v>
      </c>
      <c r="N1660" s="70" t="str">
        <f>VLOOKUP(C1660,[6]Consolidado!$B:$H,7,FALSE)</f>
        <v>Se cierra mensualmente</v>
      </c>
    </row>
    <row r="1661" spans="1:14" s="71" customFormat="1" ht="16.5" customHeight="1" outlineLevel="1" x14ac:dyDescent="0.2">
      <c r="A1661" s="60" t="s">
        <v>671</v>
      </c>
      <c r="B1661" s="61">
        <v>42855</v>
      </c>
      <c r="C1661" s="71">
        <v>187</v>
      </c>
      <c r="D1661" s="63" t="str">
        <f>VLOOKUP(C1661,[6]Consolidado!$B:$E,4,FALSE)</f>
        <v>Finalizada</v>
      </c>
      <c r="E1661" s="64" t="s">
        <v>25</v>
      </c>
      <c r="F1661" s="65" t="s">
        <v>138</v>
      </c>
      <c r="G1661" s="66">
        <v>3.125E-2</v>
      </c>
      <c r="H1661" s="67">
        <v>487.54177913928567</v>
      </c>
      <c r="I1661" s="85">
        <f t="shared" si="29"/>
        <v>15.235680598102677</v>
      </c>
      <c r="J1661" s="86">
        <v>29.7989</v>
      </c>
      <c r="K1661" s="85">
        <f t="shared" si="30"/>
        <v>0.51128332247508057</v>
      </c>
      <c r="L1661" s="68" t="str">
        <f>VLOOKUP(C1661,[6]Consolidado!$B:$E,2,FALSE)</f>
        <v>Maderas Collective</v>
      </c>
      <c r="M1661" s="69" t="str">
        <f>VLOOKUP(C1661,[6]Consolidado!$B:$E,3,FALSE)</f>
        <v>Muestras de Acabado - General</v>
      </c>
      <c r="N1661" s="70" t="str">
        <f>VLOOKUP(C1661,[6]Consolidado!$B:$H,7,FALSE)</f>
        <v>Se cierra mensualmente</v>
      </c>
    </row>
    <row r="1662" spans="1:14" s="71" customFormat="1" ht="16.5" customHeight="1" outlineLevel="1" x14ac:dyDescent="0.2">
      <c r="A1662" s="60" t="s">
        <v>671</v>
      </c>
      <c r="B1662" s="61">
        <v>42855</v>
      </c>
      <c r="C1662" s="71">
        <v>187</v>
      </c>
      <c r="D1662" s="63" t="str">
        <f>VLOOKUP(C1662,[6]Consolidado!$B:$E,4,FALSE)</f>
        <v>Finalizada</v>
      </c>
      <c r="E1662" s="64" t="s">
        <v>25</v>
      </c>
      <c r="F1662" s="65" t="s">
        <v>108</v>
      </c>
      <c r="G1662" s="66">
        <v>6.25E-2</v>
      </c>
      <c r="H1662" s="67">
        <v>1043.76</v>
      </c>
      <c r="I1662" s="85">
        <f t="shared" si="29"/>
        <v>65.234999999999999</v>
      </c>
      <c r="J1662" s="86">
        <v>29.7989</v>
      </c>
      <c r="K1662" s="85">
        <f t="shared" si="30"/>
        <v>2.1891747681961413</v>
      </c>
      <c r="L1662" s="68" t="str">
        <f>VLOOKUP(C1662,[6]Consolidado!$B:$E,2,FALSE)</f>
        <v>Maderas Collective</v>
      </c>
      <c r="M1662" s="69" t="str">
        <f>VLOOKUP(C1662,[6]Consolidado!$B:$E,3,FALSE)</f>
        <v>Muestras de Acabado - General</v>
      </c>
      <c r="N1662" s="70" t="str">
        <f>VLOOKUP(C1662,[6]Consolidado!$B:$H,7,FALSE)</f>
        <v>Se cierra mensualmente</v>
      </c>
    </row>
    <row r="1663" spans="1:14" s="71" customFormat="1" ht="16.5" customHeight="1" outlineLevel="1" x14ac:dyDescent="0.2">
      <c r="A1663" s="60" t="s">
        <v>671</v>
      </c>
      <c r="B1663" s="61">
        <v>42855</v>
      </c>
      <c r="C1663" s="71">
        <v>187</v>
      </c>
      <c r="D1663" s="63" t="str">
        <f>VLOOKUP(C1663,[6]Consolidado!$B:$E,4,FALSE)</f>
        <v>Finalizada</v>
      </c>
      <c r="E1663" s="64" t="s">
        <v>25</v>
      </c>
      <c r="F1663" s="65" t="s">
        <v>109</v>
      </c>
      <c r="G1663" s="66">
        <v>6.25E-2</v>
      </c>
      <c r="H1663" s="67">
        <v>1262.4498728629765</v>
      </c>
      <c r="I1663" s="85">
        <f t="shared" si="29"/>
        <v>78.903117053936029</v>
      </c>
      <c r="J1663" s="86">
        <v>29.7989</v>
      </c>
      <c r="K1663" s="85">
        <f t="shared" si="30"/>
        <v>2.6478533453897972</v>
      </c>
      <c r="L1663" s="68" t="str">
        <f>VLOOKUP(C1663,[6]Consolidado!$B:$E,2,FALSE)</f>
        <v>Maderas Collective</v>
      </c>
      <c r="M1663" s="69" t="str">
        <f>VLOOKUP(C1663,[6]Consolidado!$B:$E,3,FALSE)</f>
        <v>Muestras de Acabado - General</v>
      </c>
      <c r="N1663" s="70" t="str">
        <f>VLOOKUP(C1663,[6]Consolidado!$B:$H,7,FALSE)</f>
        <v>Se cierra mensualmente</v>
      </c>
    </row>
    <row r="1664" spans="1:14" s="71" customFormat="1" ht="16.5" customHeight="1" outlineLevel="1" x14ac:dyDescent="0.2">
      <c r="A1664" s="60" t="s">
        <v>671</v>
      </c>
      <c r="B1664" s="61">
        <v>42855</v>
      </c>
      <c r="C1664" s="71">
        <v>187</v>
      </c>
      <c r="D1664" s="63" t="str">
        <f>VLOOKUP(C1664,[6]Consolidado!$B:$E,4,FALSE)</f>
        <v>Finalizada</v>
      </c>
      <c r="E1664" s="64" t="s">
        <v>25</v>
      </c>
      <c r="F1664" s="65" t="s">
        <v>414</v>
      </c>
      <c r="G1664" s="66">
        <v>6.25E-2</v>
      </c>
      <c r="H1664" s="67">
        <v>112.5815305</v>
      </c>
      <c r="I1664" s="85">
        <f t="shared" si="29"/>
        <v>7.03634565625</v>
      </c>
      <c r="J1664" s="86">
        <v>29.7989</v>
      </c>
      <c r="K1664" s="85">
        <f t="shared" si="30"/>
        <v>0.23612769787643167</v>
      </c>
      <c r="L1664" s="68" t="str">
        <f>VLOOKUP(C1664,[6]Consolidado!$B:$E,2,FALSE)</f>
        <v>Maderas Collective</v>
      </c>
      <c r="M1664" s="69" t="str">
        <f>VLOOKUP(C1664,[6]Consolidado!$B:$E,3,FALSE)</f>
        <v>Muestras de Acabado - General</v>
      </c>
      <c r="N1664" s="70" t="str">
        <f>VLOOKUP(C1664,[6]Consolidado!$B:$H,7,FALSE)</f>
        <v>Se cierra mensualmente</v>
      </c>
    </row>
    <row r="1665" spans="1:14" s="71" customFormat="1" ht="16.5" customHeight="1" outlineLevel="1" x14ac:dyDescent="0.2">
      <c r="A1665" s="60" t="s">
        <v>671</v>
      </c>
      <c r="B1665" s="61">
        <v>42855</v>
      </c>
      <c r="C1665" s="71">
        <v>187</v>
      </c>
      <c r="D1665" s="63" t="str">
        <f>VLOOKUP(C1665,[6]Consolidado!$B:$E,4,FALSE)</f>
        <v>Finalizada</v>
      </c>
      <c r="E1665" s="64" t="s">
        <v>25</v>
      </c>
      <c r="F1665" s="65" t="s">
        <v>415</v>
      </c>
      <c r="G1665" s="66">
        <v>3.125E-2</v>
      </c>
      <c r="H1665" s="67">
        <v>659.8071768333333</v>
      </c>
      <c r="I1665" s="85">
        <f t="shared" si="29"/>
        <v>20.618974276041666</v>
      </c>
      <c r="J1665" s="86">
        <v>29.7989</v>
      </c>
      <c r="K1665" s="85">
        <f t="shared" si="30"/>
        <v>0.69193742977229578</v>
      </c>
      <c r="L1665" s="68" t="str">
        <f>VLOOKUP(C1665,[6]Consolidado!$B:$E,2,FALSE)</f>
        <v>Maderas Collective</v>
      </c>
      <c r="M1665" s="69" t="str">
        <f>VLOOKUP(C1665,[6]Consolidado!$B:$E,3,FALSE)</f>
        <v>Muestras de Acabado - General</v>
      </c>
      <c r="N1665" s="70" t="str">
        <f>VLOOKUP(C1665,[6]Consolidado!$B:$H,7,FALSE)</f>
        <v>Se cierra mensualmente</v>
      </c>
    </row>
    <row r="1666" spans="1:14" s="71" customFormat="1" ht="16.5" customHeight="1" outlineLevel="1" x14ac:dyDescent="0.2">
      <c r="A1666" s="60" t="s">
        <v>671</v>
      </c>
      <c r="B1666" s="61">
        <v>42855</v>
      </c>
      <c r="C1666" s="71">
        <v>187</v>
      </c>
      <c r="D1666" s="63" t="str">
        <f>VLOOKUP(C1666,[6]Consolidado!$B:$E,4,FALSE)</f>
        <v>Finalizada</v>
      </c>
      <c r="E1666" s="64" t="s">
        <v>25</v>
      </c>
      <c r="F1666" s="65" t="s">
        <v>137</v>
      </c>
      <c r="G1666" s="66">
        <v>3.125E-2</v>
      </c>
      <c r="H1666" s="67">
        <v>893.08000000000015</v>
      </c>
      <c r="I1666" s="85">
        <f t="shared" si="29"/>
        <v>27.908750000000005</v>
      </c>
      <c r="J1666" s="86">
        <v>29.7989</v>
      </c>
      <c r="K1666" s="85">
        <f t="shared" si="30"/>
        <v>0.93656980626801678</v>
      </c>
      <c r="L1666" s="68" t="str">
        <f>VLOOKUP(C1666,[6]Consolidado!$B:$E,2,FALSE)</f>
        <v>Maderas Collective</v>
      </c>
      <c r="M1666" s="69" t="str">
        <f>VLOOKUP(C1666,[6]Consolidado!$B:$E,3,FALSE)</f>
        <v>Muestras de Acabado - General</v>
      </c>
      <c r="N1666" s="70" t="str">
        <f>VLOOKUP(C1666,[6]Consolidado!$B:$H,7,FALSE)</f>
        <v>Se cierra mensualmente</v>
      </c>
    </row>
    <row r="1667" spans="1:14" s="71" customFormat="1" ht="16.5" customHeight="1" outlineLevel="1" x14ac:dyDescent="0.2">
      <c r="A1667" s="60" t="s">
        <v>671</v>
      </c>
      <c r="B1667" s="61">
        <v>42855</v>
      </c>
      <c r="C1667" s="71">
        <v>187</v>
      </c>
      <c r="D1667" s="63" t="str">
        <f>VLOOKUP(C1667,[6]Consolidado!$B:$E,4,FALSE)</f>
        <v>Finalizada</v>
      </c>
      <c r="E1667" s="64" t="s">
        <v>25</v>
      </c>
      <c r="F1667" s="65" t="s">
        <v>110</v>
      </c>
      <c r="G1667" s="66">
        <v>0.125</v>
      </c>
      <c r="H1667" s="67">
        <v>1356.0515384615387</v>
      </c>
      <c r="I1667" s="85">
        <f t="shared" si="29"/>
        <v>169.50644230769234</v>
      </c>
      <c r="J1667" s="86">
        <v>29.7989</v>
      </c>
      <c r="K1667" s="85">
        <f t="shared" si="30"/>
        <v>5.6883456203984828</v>
      </c>
      <c r="L1667" s="68" t="str">
        <f>VLOOKUP(C1667,[6]Consolidado!$B:$E,2,FALSE)</f>
        <v>Maderas Collective</v>
      </c>
      <c r="M1667" s="69" t="str">
        <f>VLOOKUP(C1667,[6]Consolidado!$B:$E,3,FALSE)</f>
        <v>Muestras de Acabado - General</v>
      </c>
      <c r="N1667" s="70" t="str">
        <f>VLOOKUP(C1667,[6]Consolidado!$B:$H,7,FALSE)</f>
        <v>Se cierra mensualmente</v>
      </c>
    </row>
    <row r="1668" spans="1:14" s="71" customFormat="1" ht="16.5" customHeight="1" outlineLevel="1" x14ac:dyDescent="0.2">
      <c r="A1668" s="60" t="s">
        <v>671</v>
      </c>
      <c r="B1668" s="61">
        <v>42855</v>
      </c>
      <c r="C1668" s="71">
        <v>187</v>
      </c>
      <c r="D1668" s="63" t="str">
        <f>VLOOKUP(C1668,[6]Consolidado!$B:$E,4,FALSE)</f>
        <v>Finalizada</v>
      </c>
      <c r="E1668" s="64" t="s">
        <v>25</v>
      </c>
      <c r="F1668" s="65" t="s">
        <v>675</v>
      </c>
      <c r="G1668" s="66">
        <v>3.125E-2</v>
      </c>
      <c r="H1668" s="67">
        <v>0</v>
      </c>
      <c r="I1668" s="85">
        <f t="shared" si="29"/>
        <v>0</v>
      </c>
      <c r="J1668" s="86">
        <v>29.7989</v>
      </c>
      <c r="K1668" s="85">
        <f t="shared" si="30"/>
        <v>0</v>
      </c>
      <c r="L1668" s="68" t="str">
        <f>VLOOKUP(C1668,[6]Consolidado!$B:$E,2,FALSE)</f>
        <v>Maderas Collective</v>
      </c>
      <c r="M1668" s="69" t="str">
        <f>VLOOKUP(C1668,[6]Consolidado!$B:$E,3,FALSE)</f>
        <v>Muestras de Acabado - General</v>
      </c>
      <c r="N1668" s="70" t="str">
        <f>VLOOKUP(C1668,[6]Consolidado!$B:$H,7,FALSE)</f>
        <v>Se cierra mensualmente</v>
      </c>
    </row>
    <row r="1669" spans="1:14" s="71" customFormat="1" ht="16.5" customHeight="1" outlineLevel="1" x14ac:dyDescent="0.2">
      <c r="A1669" s="60" t="s">
        <v>671</v>
      </c>
      <c r="B1669" s="61">
        <v>42855</v>
      </c>
      <c r="C1669" s="71">
        <v>187</v>
      </c>
      <c r="D1669" s="63" t="str">
        <f>VLOOKUP(C1669,[6]Consolidado!$B:$E,4,FALSE)</f>
        <v>Finalizada</v>
      </c>
      <c r="E1669" s="64" t="s">
        <v>25</v>
      </c>
      <c r="F1669" s="65" t="s">
        <v>119</v>
      </c>
      <c r="G1669" s="66">
        <v>0.15625</v>
      </c>
      <c r="H1669" s="67">
        <v>635.70500000000004</v>
      </c>
      <c r="I1669" s="85">
        <f t="shared" ref="I1669:I1732" si="31">G1669*H1669</f>
        <v>99.328906250000003</v>
      </c>
      <c r="J1669" s="86">
        <v>29.7989</v>
      </c>
      <c r="K1669" s="85">
        <f t="shared" ref="K1669:K1732" si="32">IFERROR(I1669/J1669,0)</f>
        <v>3.3333078150535758</v>
      </c>
      <c r="L1669" s="68" t="str">
        <f>VLOOKUP(C1669,[6]Consolidado!$B:$E,2,FALSE)</f>
        <v>Maderas Collective</v>
      </c>
      <c r="M1669" s="69" t="str">
        <f>VLOOKUP(C1669,[6]Consolidado!$B:$E,3,FALSE)</f>
        <v>Muestras de Acabado - General</v>
      </c>
      <c r="N1669" s="70" t="str">
        <f>VLOOKUP(C1669,[6]Consolidado!$B:$H,7,FALSE)</f>
        <v>Se cierra mensualmente</v>
      </c>
    </row>
    <row r="1670" spans="1:14" s="71" customFormat="1" ht="16.5" customHeight="1" outlineLevel="1" x14ac:dyDescent="0.2">
      <c r="A1670" s="60" t="s">
        <v>671</v>
      </c>
      <c r="B1670" s="61">
        <v>42849</v>
      </c>
      <c r="C1670" s="71">
        <v>192</v>
      </c>
      <c r="D1670" s="63" t="str">
        <f>VLOOKUP(C1670,[6]Consolidado!$B:$E,4,FALSE)</f>
        <v>Finalizada</v>
      </c>
      <c r="E1670" s="64" t="s">
        <v>33</v>
      </c>
      <c r="F1670" s="65" t="s">
        <v>34</v>
      </c>
      <c r="G1670" s="66">
        <v>1</v>
      </c>
      <c r="H1670" s="67">
        <v>40.129826923076926</v>
      </c>
      <c r="I1670" s="85">
        <f t="shared" si="31"/>
        <v>40.129826923076926</v>
      </c>
      <c r="J1670" s="86">
        <v>29.7989</v>
      </c>
      <c r="K1670" s="85">
        <f t="shared" si="32"/>
        <v>1.3466881973185898</v>
      </c>
      <c r="L1670" s="68" t="str">
        <f>VLOOKUP(C1670,[6]Consolidado!$B:$E,2,FALSE)</f>
        <v>Zoe Cruz</v>
      </c>
      <c r="M1670" s="69" t="str">
        <f>VLOOKUP(C1670,[6]Consolidado!$B:$E,3,FALSE)</f>
        <v>Live Shelving w/ blackened steel support columns</v>
      </c>
      <c r="N1670" s="70" t="str">
        <f>VLOOKUP(C1670,[6]Consolidado!$B:$H,7,FALSE)</f>
        <v>Mayo</v>
      </c>
    </row>
    <row r="1671" spans="1:14" s="71" customFormat="1" ht="16.5" customHeight="1" outlineLevel="1" x14ac:dyDescent="0.2">
      <c r="A1671" s="60" t="s">
        <v>671</v>
      </c>
      <c r="B1671" s="61">
        <v>42849</v>
      </c>
      <c r="C1671" s="71">
        <v>192</v>
      </c>
      <c r="D1671" s="63" t="str">
        <f>VLOOKUP(C1671,[6]Consolidado!$B:$E,4,FALSE)</f>
        <v>Finalizada</v>
      </c>
      <c r="E1671" s="64" t="s">
        <v>33</v>
      </c>
      <c r="F1671" s="65" t="s">
        <v>35</v>
      </c>
      <c r="G1671" s="66">
        <v>1</v>
      </c>
      <c r="H1671" s="67">
        <v>185.93181250000004</v>
      </c>
      <c r="I1671" s="85">
        <f t="shared" si="31"/>
        <v>185.93181250000004</v>
      </c>
      <c r="J1671" s="86">
        <v>29.7989</v>
      </c>
      <c r="K1671" s="85">
        <f t="shared" si="32"/>
        <v>6.2395528861803635</v>
      </c>
      <c r="L1671" s="68" t="str">
        <f>VLOOKUP(C1671,[6]Consolidado!$B:$E,2,FALSE)</f>
        <v>Zoe Cruz</v>
      </c>
      <c r="M1671" s="69" t="str">
        <f>VLOOKUP(C1671,[6]Consolidado!$B:$E,3,FALSE)</f>
        <v>Live Shelving w/ blackened steel support columns</v>
      </c>
      <c r="N1671" s="70" t="str">
        <f>VLOOKUP(C1671,[6]Consolidado!$B:$H,7,FALSE)</f>
        <v>Mayo</v>
      </c>
    </row>
    <row r="1672" spans="1:14" s="71" customFormat="1" ht="16.5" customHeight="1" outlineLevel="1" x14ac:dyDescent="0.2">
      <c r="A1672" s="60" t="s">
        <v>671</v>
      </c>
      <c r="B1672" s="61">
        <v>42849</v>
      </c>
      <c r="C1672" s="71">
        <v>192</v>
      </c>
      <c r="D1672" s="63" t="str">
        <f>VLOOKUP(C1672,[6]Consolidado!$B:$E,4,FALSE)</f>
        <v>Finalizada</v>
      </c>
      <c r="E1672" s="64" t="s">
        <v>33</v>
      </c>
      <c r="F1672" s="65" t="s">
        <v>32</v>
      </c>
      <c r="G1672" s="66">
        <v>12</v>
      </c>
      <c r="H1672" s="67">
        <v>29.71064960926855</v>
      </c>
      <c r="I1672" s="85">
        <f t="shared" si="31"/>
        <v>356.52779531122258</v>
      </c>
      <c r="J1672" s="86">
        <v>29.7989</v>
      </c>
      <c r="K1672" s="85">
        <f t="shared" si="32"/>
        <v>11.964461618087331</v>
      </c>
      <c r="L1672" s="68" t="str">
        <f>VLOOKUP(C1672,[6]Consolidado!$B:$E,2,FALSE)</f>
        <v>Zoe Cruz</v>
      </c>
      <c r="M1672" s="69" t="str">
        <f>VLOOKUP(C1672,[6]Consolidado!$B:$E,3,FALSE)</f>
        <v>Live Shelving w/ blackened steel support columns</v>
      </c>
      <c r="N1672" s="70" t="str">
        <f>VLOOKUP(C1672,[6]Consolidado!$B:$H,7,FALSE)</f>
        <v>Mayo</v>
      </c>
    </row>
    <row r="1673" spans="1:14" s="71" customFormat="1" ht="16.5" customHeight="1" outlineLevel="1" x14ac:dyDescent="0.2">
      <c r="A1673" s="60" t="s">
        <v>671</v>
      </c>
      <c r="B1673" s="61">
        <v>42849</v>
      </c>
      <c r="C1673" s="71">
        <v>189</v>
      </c>
      <c r="D1673" s="63" t="str">
        <f>VLOOKUP(C1673,[6]Consolidado!$B:$E,4,FALSE)</f>
        <v>Finalizada</v>
      </c>
      <c r="E1673" s="64" t="s">
        <v>33</v>
      </c>
      <c r="F1673" s="65" t="s">
        <v>34</v>
      </c>
      <c r="G1673" s="66">
        <v>1</v>
      </c>
      <c r="H1673" s="67">
        <v>40.129826923076926</v>
      </c>
      <c r="I1673" s="85">
        <f t="shared" si="31"/>
        <v>40.129826923076926</v>
      </c>
      <c r="J1673" s="86">
        <v>29.7989</v>
      </c>
      <c r="K1673" s="85">
        <f t="shared" si="32"/>
        <v>1.3466881973185898</v>
      </c>
      <c r="L1673" s="68" t="str">
        <f>VLOOKUP(C1673,[6]Consolidado!$B:$E,2,FALSE)</f>
        <v>Proper Cloth</v>
      </c>
      <c r="M1673" s="69" t="str">
        <f>VLOOKUP(C1673,[6]Consolidado!$B:$E,3,FALSE)</f>
        <v>Small Conference Table Top</v>
      </c>
      <c r="N1673" s="70" t="str">
        <f>VLOOKUP(C1673,[6]Consolidado!$B:$H,7,FALSE)</f>
        <v>Abril</v>
      </c>
    </row>
    <row r="1674" spans="1:14" s="71" customFormat="1" ht="16.5" customHeight="1" outlineLevel="1" x14ac:dyDescent="0.2">
      <c r="A1674" s="60" t="s">
        <v>671</v>
      </c>
      <c r="B1674" s="61">
        <v>42849</v>
      </c>
      <c r="C1674" s="71">
        <v>210</v>
      </c>
      <c r="D1674" s="63" t="str">
        <f>VLOOKUP(C1674,[6]Consolidado!$B:$E,4,FALSE)</f>
        <v>Finalizada</v>
      </c>
      <c r="E1674" s="64" t="s">
        <v>51</v>
      </c>
      <c r="F1674" s="65" t="s">
        <v>282</v>
      </c>
      <c r="G1674" s="66">
        <v>1.83</v>
      </c>
      <c r="H1674" s="67">
        <v>36.591033851784083</v>
      </c>
      <c r="I1674" s="85">
        <f t="shared" si="31"/>
        <v>66.961591948764877</v>
      </c>
      <c r="J1674" s="86">
        <v>29.7989</v>
      </c>
      <c r="K1674" s="85">
        <f t="shared" si="32"/>
        <v>2.2471162341148458</v>
      </c>
      <c r="L1674" s="68" t="str">
        <f>VLOOKUP(C1674,[6]Consolidado!$B:$E,2,FALSE)</f>
        <v>Alex Weidner</v>
      </c>
      <c r="M1674" s="69" t="str">
        <f>VLOOKUP(C1674,[6]Consolidado!$B:$E,3,FALSE)</f>
        <v>Table w/ Brass Inlay</v>
      </c>
      <c r="N1674" s="70" t="str">
        <f>VLOOKUP(C1674,[6]Consolidado!$B:$H,7,FALSE)</f>
        <v>Mayo</v>
      </c>
    </row>
    <row r="1675" spans="1:14" s="71" customFormat="1" ht="16.5" customHeight="1" outlineLevel="1" x14ac:dyDescent="0.2">
      <c r="A1675" s="60" t="s">
        <v>671</v>
      </c>
      <c r="B1675" s="61">
        <v>42849</v>
      </c>
      <c r="C1675" s="71">
        <v>210</v>
      </c>
      <c r="D1675" s="63" t="str">
        <f>VLOOKUP(C1675,[6]Consolidado!$B:$E,4,FALSE)</f>
        <v>Finalizada</v>
      </c>
      <c r="E1675" s="64" t="s">
        <v>40</v>
      </c>
      <c r="F1675" s="65" t="s">
        <v>356</v>
      </c>
      <c r="G1675" s="66">
        <v>8</v>
      </c>
      <c r="H1675" s="67">
        <v>0.84507042253521136</v>
      </c>
      <c r="I1675" s="85">
        <f t="shared" si="31"/>
        <v>6.7605633802816909</v>
      </c>
      <c r="J1675" s="86">
        <v>29.7989</v>
      </c>
      <c r="K1675" s="85">
        <f t="shared" si="32"/>
        <v>0.22687291746613772</v>
      </c>
      <c r="L1675" s="68" t="str">
        <f>VLOOKUP(C1675,[6]Consolidado!$B:$E,2,FALSE)</f>
        <v>Alex Weidner</v>
      </c>
      <c r="M1675" s="69" t="str">
        <f>VLOOKUP(C1675,[6]Consolidado!$B:$E,3,FALSE)</f>
        <v>Table w/ Brass Inlay</v>
      </c>
      <c r="N1675" s="70" t="str">
        <f>VLOOKUP(C1675,[6]Consolidado!$B:$H,7,FALSE)</f>
        <v>Mayo</v>
      </c>
    </row>
    <row r="1676" spans="1:14" s="71" customFormat="1" ht="16.5" customHeight="1" outlineLevel="1" x14ac:dyDescent="0.2">
      <c r="A1676" s="60" t="s">
        <v>671</v>
      </c>
      <c r="B1676" s="61">
        <v>42849</v>
      </c>
      <c r="C1676" s="71">
        <v>210</v>
      </c>
      <c r="D1676" s="63" t="str">
        <f>VLOOKUP(C1676,[6]Consolidado!$B:$E,4,FALSE)</f>
        <v>Finalizada</v>
      </c>
      <c r="E1676" s="64" t="s">
        <v>40</v>
      </c>
      <c r="F1676" s="65" t="s">
        <v>347</v>
      </c>
      <c r="G1676" s="66">
        <v>8</v>
      </c>
      <c r="H1676" s="67">
        <v>0.98901098901098905</v>
      </c>
      <c r="I1676" s="85">
        <f t="shared" si="31"/>
        <v>7.9120879120879124</v>
      </c>
      <c r="J1676" s="86">
        <v>29.7989</v>
      </c>
      <c r="K1676" s="85">
        <f t="shared" si="32"/>
        <v>0.26551610670487541</v>
      </c>
      <c r="L1676" s="68" t="str">
        <f>VLOOKUP(C1676,[6]Consolidado!$B:$E,2,FALSE)</f>
        <v>Alex Weidner</v>
      </c>
      <c r="M1676" s="69" t="str">
        <f>VLOOKUP(C1676,[6]Consolidado!$B:$E,3,FALSE)</f>
        <v>Table w/ Brass Inlay</v>
      </c>
      <c r="N1676" s="70" t="str">
        <f>VLOOKUP(C1676,[6]Consolidado!$B:$H,7,FALSE)</f>
        <v>Mayo</v>
      </c>
    </row>
    <row r="1677" spans="1:14" s="71" customFormat="1" ht="16.5" customHeight="1" outlineLevel="1" x14ac:dyDescent="0.2">
      <c r="A1677" s="60" t="s">
        <v>671</v>
      </c>
      <c r="B1677" s="61">
        <v>42849</v>
      </c>
      <c r="C1677" s="71">
        <v>133</v>
      </c>
      <c r="D1677" s="63" t="str">
        <f>VLOOKUP(C1677,[6]Consolidado!$B:$E,4,FALSE)</f>
        <v>Finalizada</v>
      </c>
      <c r="E1677" s="64" t="s">
        <v>33</v>
      </c>
      <c r="F1677" s="65" t="s">
        <v>32</v>
      </c>
      <c r="G1677" s="66">
        <v>12</v>
      </c>
      <c r="H1677" s="67">
        <v>29.71064960926855</v>
      </c>
      <c r="I1677" s="85">
        <f t="shared" si="31"/>
        <v>356.52779531122258</v>
      </c>
      <c r="J1677" s="86">
        <v>29.7989</v>
      </c>
      <c r="K1677" s="85">
        <f t="shared" si="32"/>
        <v>11.964461618087331</v>
      </c>
      <c r="L1677" s="68" t="str">
        <f>VLOOKUP(C1677,[6]Consolidado!$B:$E,2,FALSE)</f>
        <v xml:space="preserve">Damien Wood </v>
      </c>
      <c r="M1677" s="69" t="str">
        <f>VLOOKUP(C1677,[6]Consolidado!$B:$E,3,FALSE)</f>
        <v>Custom King Bed</v>
      </c>
      <c r="N1677" s="70" t="str">
        <f>VLOOKUP(C1677,[6]Consolidado!$B:$H,7,FALSE)</f>
        <v>Abril</v>
      </c>
    </row>
    <row r="1678" spans="1:14" s="71" customFormat="1" ht="16.5" customHeight="1" outlineLevel="1" x14ac:dyDescent="0.2">
      <c r="A1678" s="60" t="s">
        <v>671</v>
      </c>
      <c r="B1678" s="61">
        <v>42849</v>
      </c>
      <c r="C1678" s="71">
        <v>133</v>
      </c>
      <c r="D1678" s="63" t="str">
        <f>VLOOKUP(C1678,[6]Consolidado!$B:$E,4,FALSE)</f>
        <v>Finalizada</v>
      </c>
      <c r="E1678" s="64" t="s">
        <v>33</v>
      </c>
      <c r="F1678" s="65" t="s">
        <v>35</v>
      </c>
      <c r="G1678" s="66">
        <v>1</v>
      </c>
      <c r="H1678" s="67">
        <v>185.93181250000004</v>
      </c>
      <c r="I1678" s="85">
        <f t="shared" si="31"/>
        <v>185.93181250000004</v>
      </c>
      <c r="J1678" s="86">
        <v>29.7989</v>
      </c>
      <c r="K1678" s="85">
        <f t="shared" si="32"/>
        <v>6.2395528861803635</v>
      </c>
      <c r="L1678" s="68" t="str">
        <f>VLOOKUP(C1678,[6]Consolidado!$B:$E,2,FALSE)</f>
        <v xml:space="preserve">Damien Wood </v>
      </c>
      <c r="M1678" s="69" t="str">
        <f>VLOOKUP(C1678,[6]Consolidado!$B:$E,3,FALSE)</f>
        <v>Custom King Bed</v>
      </c>
      <c r="N1678" s="70" t="str">
        <f>VLOOKUP(C1678,[6]Consolidado!$B:$H,7,FALSE)</f>
        <v>Abril</v>
      </c>
    </row>
    <row r="1679" spans="1:14" s="71" customFormat="1" ht="16.5" customHeight="1" outlineLevel="1" x14ac:dyDescent="0.2">
      <c r="A1679" s="60" t="s">
        <v>671</v>
      </c>
      <c r="B1679" s="61">
        <v>42849</v>
      </c>
      <c r="C1679" s="71">
        <v>133</v>
      </c>
      <c r="D1679" s="63" t="str">
        <f>VLOOKUP(C1679,[6]Consolidado!$B:$E,4,FALSE)</f>
        <v>Finalizada</v>
      </c>
      <c r="E1679" s="64" t="s">
        <v>33</v>
      </c>
      <c r="F1679" s="65" t="s">
        <v>34</v>
      </c>
      <c r="G1679" s="66">
        <v>1</v>
      </c>
      <c r="H1679" s="67">
        <v>40.129826923076926</v>
      </c>
      <c r="I1679" s="85">
        <f t="shared" si="31"/>
        <v>40.129826923076926</v>
      </c>
      <c r="J1679" s="86">
        <v>29.7989</v>
      </c>
      <c r="K1679" s="85">
        <f t="shared" si="32"/>
        <v>1.3466881973185898</v>
      </c>
      <c r="L1679" s="68" t="str">
        <f>VLOOKUP(C1679,[6]Consolidado!$B:$E,2,FALSE)</f>
        <v xml:space="preserve">Damien Wood </v>
      </c>
      <c r="M1679" s="69" t="str">
        <f>VLOOKUP(C1679,[6]Consolidado!$B:$E,3,FALSE)</f>
        <v>Custom King Bed</v>
      </c>
      <c r="N1679" s="70" t="str">
        <f>VLOOKUP(C1679,[6]Consolidado!$B:$H,7,FALSE)</f>
        <v>Abril</v>
      </c>
    </row>
    <row r="1680" spans="1:14" s="71" customFormat="1" ht="16.5" customHeight="1" outlineLevel="1" x14ac:dyDescent="0.2">
      <c r="A1680" s="60" t="s">
        <v>671</v>
      </c>
      <c r="B1680" s="61">
        <v>42849</v>
      </c>
      <c r="C1680" s="71">
        <v>112</v>
      </c>
      <c r="D1680" s="63" t="str">
        <f>VLOOKUP(C1680,[6]Consolidado!$B:$E,4,FALSE)</f>
        <v>Finalizada</v>
      </c>
      <c r="E1680" s="64" t="s">
        <v>33</v>
      </c>
      <c r="F1680" s="65" t="s">
        <v>32</v>
      </c>
      <c r="G1680" s="66">
        <v>7</v>
      </c>
      <c r="H1680" s="67">
        <v>29.71064960926855</v>
      </c>
      <c r="I1680" s="85">
        <f t="shared" si="31"/>
        <v>207.97454726487985</v>
      </c>
      <c r="J1680" s="86">
        <v>29.7989</v>
      </c>
      <c r="K1680" s="85">
        <f t="shared" si="32"/>
        <v>6.9792692772176101</v>
      </c>
      <c r="L1680" s="68" t="str">
        <f>VLOOKUP(C1680,[6]Consolidado!$B:$E,2,FALSE)</f>
        <v xml:space="preserve">Damien Wood </v>
      </c>
      <c r="M1680" s="69" t="str">
        <f>VLOOKUP(C1680,[6]Consolidado!$B:$E,3,FALSE)</f>
        <v>Custom Queen Bed</v>
      </c>
      <c r="N1680" s="70" t="str">
        <f>VLOOKUP(C1680,[6]Consolidado!$B:$H,7,FALSE)</f>
        <v>Abril</v>
      </c>
    </row>
    <row r="1681" spans="1:14" s="71" customFormat="1" ht="16.5" customHeight="1" outlineLevel="1" x14ac:dyDescent="0.2">
      <c r="A1681" s="60" t="s">
        <v>671</v>
      </c>
      <c r="B1681" s="61">
        <v>42849</v>
      </c>
      <c r="C1681" s="71">
        <v>112</v>
      </c>
      <c r="D1681" s="63" t="str">
        <f>VLOOKUP(C1681,[6]Consolidado!$B:$E,4,FALSE)</f>
        <v>Finalizada</v>
      </c>
      <c r="E1681" s="64" t="s">
        <v>33</v>
      </c>
      <c r="F1681" s="65" t="s">
        <v>34</v>
      </c>
      <c r="G1681" s="66">
        <v>2</v>
      </c>
      <c r="H1681" s="67">
        <v>40.129826923076926</v>
      </c>
      <c r="I1681" s="85">
        <f t="shared" si="31"/>
        <v>80.259653846153853</v>
      </c>
      <c r="J1681" s="86">
        <v>29.7989</v>
      </c>
      <c r="K1681" s="85">
        <f t="shared" si="32"/>
        <v>2.6933763946371796</v>
      </c>
      <c r="L1681" s="68" t="str">
        <f>VLOOKUP(C1681,[6]Consolidado!$B:$E,2,FALSE)</f>
        <v xml:space="preserve">Damien Wood </v>
      </c>
      <c r="M1681" s="69" t="str">
        <f>VLOOKUP(C1681,[6]Consolidado!$B:$E,3,FALSE)</f>
        <v>Custom Queen Bed</v>
      </c>
      <c r="N1681" s="70" t="str">
        <f>VLOOKUP(C1681,[6]Consolidado!$B:$H,7,FALSE)</f>
        <v>Abril</v>
      </c>
    </row>
    <row r="1682" spans="1:14" s="71" customFormat="1" ht="16.5" customHeight="1" outlineLevel="1" x14ac:dyDescent="0.2">
      <c r="A1682" s="60" t="s">
        <v>671</v>
      </c>
      <c r="B1682" s="61">
        <v>42849</v>
      </c>
      <c r="C1682" s="71">
        <v>112</v>
      </c>
      <c r="D1682" s="63" t="str">
        <f>VLOOKUP(C1682,[6]Consolidado!$B:$E,4,FALSE)</f>
        <v>Finalizada</v>
      </c>
      <c r="E1682" s="64" t="s">
        <v>33</v>
      </c>
      <c r="F1682" s="65" t="s">
        <v>35</v>
      </c>
      <c r="G1682" s="66">
        <v>1</v>
      </c>
      <c r="H1682" s="67">
        <v>185.93181250000004</v>
      </c>
      <c r="I1682" s="85">
        <f t="shared" si="31"/>
        <v>185.93181250000004</v>
      </c>
      <c r="J1682" s="86">
        <v>29.7989</v>
      </c>
      <c r="K1682" s="85">
        <f t="shared" si="32"/>
        <v>6.2395528861803635</v>
      </c>
      <c r="L1682" s="68" t="str">
        <f>VLOOKUP(C1682,[6]Consolidado!$B:$E,2,FALSE)</f>
        <v xml:space="preserve">Damien Wood </v>
      </c>
      <c r="M1682" s="69" t="str">
        <f>VLOOKUP(C1682,[6]Consolidado!$B:$E,3,FALSE)</f>
        <v>Custom Queen Bed</v>
      </c>
      <c r="N1682" s="70" t="str">
        <f>VLOOKUP(C1682,[6]Consolidado!$B:$H,7,FALSE)</f>
        <v>Abril</v>
      </c>
    </row>
    <row r="1683" spans="1:14" s="71" customFormat="1" ht="16.5" customHeight="1" outlineLevel="1" x14ac:dyDescent="0.2">
      <c r="A1683" s="60" t="s">
        <v>671</v>
      </c>
      <c r="B1683" s="61">
        <v>42849</v>
      </c>
      <c r="C1683" s="71">
        <v>113</v>
      </c>
      <c r="D1683" s="63" t="str">
        <f>VLOOKUP(C1683,[6]Consolidado!$B:$E,4,FALSE)</f>
        <v>Finalizada</v>
      </c>
      <c r="E1683" s="64" t="s">
        <v>33</v>
      </c>
      <c r="F1683" s="65" t="s">
        <v>32</v>
      </c>
      <c r="G1683" s="66">
        <v>10</v>
      </c>
      <c r="H1683" s="67">
        <v>29.71064960926855</v>
      </c>
      <c r="I1683" s="85">
        <f t="shared" si="31"/>
        <v>297.10649609268552</v>
      </c>
      <c r="J1683" s="86">
        <v>29.7989</v>
      </c>
      <c r="K1683" s="85">
        <f t="shared" si="32"/>
        <v>9.9703846817394446</v>
      </c>
      <c r="L1683" s="68" t="str">
        <f>VLOOKUP(C1683,[6]Consolidado!$B:$E,2,FALSE)</f>
        <v xml:space="preserve">Damien Wood </v>
      </c>
      <c r="M1683" s="69" t="str">
        <f>VLOOKUP(C1683,[6]Consolidado!$B:$E,3,FALSE)</f>
        <v>King Bed</v>
      </c>
      <c r="N1683" s="70" t="str">
        <f>VLOOKUP(C1683,[6]Consolidado!$B:$H,7,FALSE)</f>
        <v>Abril</v>
      </c>
    </row>
    <row r="1684" spans="1:14" s="71" customFormat="1" ht="16.5" customHeight="1" outlineLevel="1" x14ac:dyDescent="0.2">
      <c r="A1684" s="60" t="s">
        <v>671</v>
      </c>
      <c r="B1684" s="61">
        <v>42849</v>
      </c>
      <c r="C1684" s="71">
        <v>113</v>
      </c>
      <c r="D1684" s="63" t="str">
        <f>VLOOKUP(C1684,[6]Consolidado!$B:$E,4,FALSE)</f>
        <v>Finalizada</v>
      </c>
      <c r="E1684" s="64" t="s">
        <v>33</v>
      </c>
      <c r="F1684" s="65" t="s">
        <v>34</v>
      </c>
      <c r="G1684" s="66">
        <v>1</v>
      </c>
      <c r="H1684" s="67">
        <v>40.129826923076926</v>
      </c>
      <c r="I1684" s="85">
        <f t="shared" si="31"/>
        <v>40.129826923076926</v>
      </c>
      <c r="J1684" s="86">
        <v>29.7989</v>
      </c>
      <c r="K1684" s="85">
        <f t="shared" si="32"/>
        <v>1.3466881973185898</v>
      </c>
      <c r="L1684" s="68" t="str">
        <f>VLOOKUP(C1684,[6]Consolidado!$B:$E,2,FALSE)</f>
        <v xml:space="preserve">Damien Wood </v>
      </c>
      <c r="M1684" s="69" t="str">
        <f>VLOOKUP(C1684,[6]Consolidado!$B:$E,3,FALSE)</f>
        <v>King Bed</v>
      </c>
      <c r="N1684" s="70" t="str">
        <f>VLOOKUP(C1684,[6]Consolidado!$B:$H,7,FALSE)</f>
        <v>Abril</v>
      </c>
    </row>
    <row r="1685" spans="1:14" s="71" customFormat="1" ht="16.5" customHeight="1" outlineLevel="1" x14ac:dyDescent="0.2">
      <c r="A1685" s="60" t="s">
        <v>671</v>
      </c>
      <c r="B1685" s="61">
        <v>42849</v>
      </c>
      <c r="C1685" s="71">
        <v>140</v>
      </c>
      <c r="D1685" s="63" t="str">
        <f>VLOOKUP(C1685,[6]Consolidado!$B:$E,4,FALSE)</f>
        <v>Finalizada</v>
      </c>
      <c r="E1685" s="64" t="s">
        <v>28</v>
      </c>
      <c r="F1685" s="65" t="s">
        <v>140</v>
      </c>
      <c r="G1685" s="66">
        <v>2</v>
      </c>
      <c r="H1685" s="67">
        <v>628.94999999999993</v>
      </c>
      <c r="I1685" s="85">
        <f t="shared" si="31"/>
        <v>1257.8999999999999</v>
      </c>
      <c r="J1685" s="86">
        <v>29.7989</v>
      </c>
      <c r="K1685" s="85">
        <f t="shared" si="32"/>
        <v>42.212967592763484</v>
      </c>
      <c r="L1685" s="68" t="str">
        <f>VLOOKUP(C1685,[6]Consolidado!$B:$E,2,FALSE)</f>
        <v>Tungsten</v>
      </c>
      <c r="M1685" s="69" t="str">
        <f>VLOOKUP(C1685,[6]Consolidado!$B:$E,3,FALSE)</f>
        <v>Tungsten office Shelfing in Plywood</v>
      </c>
      <c r="N1685" s="70" t="str">
        <f>VLOOKUP(C1685,[6]Consolidado!$B:$H,7,FALSE)</f>
        <v>Mayo</v>
      </c>
    </row>
    <row r="1686" spans="1:14" s="71" customFormat="1" ht="16.5" customHeight="1" outlineLevel="1" x14ac:dyDescent="0.2">
      <c r="A1686" s="60" t="s">
        <v>671</v>
      </c>
      <c r="B1686" s="61">
        <v>42849</v>
      </c>
      <c r="C1686" s="71">
        <v>195</v>
      </c>
      <c r="D1686" s="63" t="str">
        <f>VLOOKUP(C1686,[6]Consolidado!$B:$E,4,FALSE)</f>
        <v>Finalizada</v>
      </c>
      <c r="E1686" s="64" t="s">
        <v>28</v>
      </c>
      <c r="F1686" s="65" t="s">
        <v>27</v>
      </c>
      <c r="G1686" s="66">
        <v>2</v>
      </c>
      <c r="H1686" s="67">
        <v>808.65</v>
      </c>
      <c r="I1686" s="85">
        <f t="shared" si="31"/>
        <v>1617.3</v>
      </c>
      <c r="J1686" s="86">
        <v>29.7989</v>
      </c>
      <c r="K1686" s="85">
        <f t="shared" si="32"/>
        <v>54.273815476410199</v>
      </c>
      <c r="L1686" s="68" t="str">
        <f>VLOOKUP(C1686,[6]Consolidado!$B:$E,2,FALSE)</f>
        <v>Zoe Cruz</v>
      </c>
      <c r="M1686" s="69" t="str">
        <f>VLOOKUP(C1686,[6]Consolidado!$B:$E,3,FALSE)</f>
        <v>5' diam. Wood mirror</v>
      </c>
      <c r="N1686" s="70" t="str">
        <f>VLOOKUP(C1686,[6]Consolidado!$B:$H,7,FALSE)</f>
        <v>Mayo</v>
      </c>
    </row>
    <row r="1687" spans="1:14" s="71" customFormat="1" ht="16.5" customHeight="1" outlineLevel="1" x14ac:dyDescent="0.2">
      <c r="A1687" s="60" t="s">
        <v>671</v>
      </c>
      <c r="B1687" s="61">
        <v>42849</v>
      </c>
      <c r="C1687" s="71">
        <v>193</v>
      </c>
      <c r="D1687" s="63" t="str">
        <f>VLOOKUP(C1687,[6]Consolidado!$B:$E,4,FALSE)</f>
        <v>Finalizada</v>
      </c>
      <c r="E1687" s="64" t="s">
        <v>28</v>
      </c>
      <c r="F1687" s="65" t="s">
        <v>27</v>
      </c>
      <c r="G1687" s="66">
        <v>2</v>
      </c>
      <c r="H1687" s="67">
        <v>808.65</v>
      </c>
      <c r="I1687" s="85">
        <f t="shared" si="31"/>
        <v>1617.3</v>
      </c>
      <c r="J1687" s="86">
        <v>29.7989</v>
      </c>
      <c r="K1687" s="85">
        <f t="shared" si="32"/>
        <v>54.273815476410199</v>
      </c>
      <c r="L1687" s="68" t="str">
        <f>VLOOKUP(C1687,[6]Consolidado!$B:$E,2,FALSE)</f>
        <v>Zoe Cruz</v>
      </c>
      <c r="M1687" s="69" t="str">
        <f>VLOOKUP(C1687,[6]Consolidado!$B:$E,3,FALSE)</f>
        <v>Solid wood Daybed.</v>
      </c>
      <c r="N1687" s="70" t="str">
        <f>VLOOKUP(C1687,[6]Consolidado!$B:$H,7,FALSE)</f>
        <v>Abril</v>
      </c>
    </row>
    <row r="1688" spans="1:14" s="71" customFormat="1" ht="16.5" customHeight="1" outlineLevel="1" x14ac:dyDescent="0.2">
      <c r="A1688" s="60" t="s">
        <v>671</v>
      </c>
      <c r="B1688" s="61">
        <v>42849</v>
      </c>
      <c r="C1688" s="71">
        <v>132</v>
      </c>
      <c r="D1688" s="63" t="str">
        <f>VLOOKUP(C1688,[6]Consolidado!$B:$E,4,FALSE)</f>
        <v>Finalizada</v>
      </c>
      <c r="E1688" s="64" t="s">
        <v>28</v>
      </c>
      <c r="F1688" s="65" t="s">
        <v>106</v>
      </c>
      <c r="G1688" s="66">
        <v>3</v>
      </c>
      <c r="H1688" s="67">
        <v>483.11904528763768</v>
      </c>
      <c r="I1688" s="85">
        <f t="shared" si="31"/>
        <v>1449.3571358629131</v>
      </c>
      <c r="J1688" s="86">
        <v>29.7989</v>
      </c>
      <c r="K1688" s="85">
        <f t="shared" si="32"/>
        <v>48.637940858988522</v>
      </c>
      <c r="L1688" s="68" t="str">
        <f>VLOOKUP(C1688,[6]Consolidado!$B:$E,2,FALSE)</f>
        <v xml:space="preserve">Damien Wood </v>
      </c>
      <c r="M1688" s="69" t="str">
        <f>VLOOKUP(C1688,[6]Consolidado!$B:$E,3,FALSE)</f>
        <v>Mirror frame</v>
      </c>
      <c r="N1688" s="70" t="str">
        <f>VLOOKUP(C1688,[6]Consolidado!$B:$H,7,FALSE)</f>
        <v>Abril</v>
      </c>
    </row>
    <row r="1689" spans="1:14" s="71" customFormat="1" ht="16.5" customHeight="1" outlineLevel="1" x14ac:dyDescent="0.2">
      <c r="A1689" s="60" t="s">
        <v>671</v>
      </c>
      <c r="B1689" s="61">
        <v>42849</v>
      </c>
      <c r="C1689" s="71">
        <v>132</v>
      </c>
      <c r="D1689" s="63" t="str">
        <f>VLOOKUP(C1689,[6]Consolidado!$B:$E,4,FALSE)</f>
        <v>Finalizada</v>
      </c>
      <c r="E1689" s="64" t="s">
        <v>40</v>
      </c>
      <c r="F1689" s="65" t="s">
        <v>124</v>
      </c>
      <c r="G1689" s="66">
        <v>160</v>
      </c>
      <c r="H1689" s="67">
        <v>0.14420420170837045</v>
      </c>
      <c r="I1689" s="85">
        <f t="shared" si="31"/>
        <v>23.072672273339272</v>
      </c>
      <c r="J1689" s="86">
        <v>29.7989</v>
      </c>
      <c r="K1689" s="85">
        <f t="shared" si="32"/>
        <v>0.77427932820806378</v>
      </c>
      <c r="L1689" s="68" t="str">
        <f>VLOOKUP(C1689,[6]Consolidado!$B:$E,2,FALSE)</f>
        <v xml:space="preserve">Damien Wood </v>
      </c>
      <c r="M1689" s="69" t="str">
        <f>VLOOKUP(C1689,[6]Consolidado!$B:$E,3,FALSE)</f>
        <v>Mirror frame</v>
      </c>
      <c r="N1689" s="70" t="str">
        <f>VLOOKUP(C1689,[6]Consolidado!$B:$H,7,FALSE)</f>
        <v>Abril</v>
      </c>
    </row>
    <row r="1690" spans="1:14" s="71" customFormat="1" ht="16.5" customHeight="1" outlineLevel="1" x14ac:dyDescent="0.2">
      <c r="A1690" s="60" t="s">
        <v>671</v>
      </c>
      <c r="B1690" s="61">
        <v>42849</v>
      </c>
      <c r="C1690" s="71">
        <v>229</v>
      </c>
      <c r="D1690" s="63" t="str">
        <f>VLOOKUP(C1690,[6]Consolidado!$B:$E,4,FALSE)</f>
        <v>Finalizada</v>
      </c>
      <c r="E1690" s="64" t="s">
        <v>51</v>
      </c>
      <c r="F1690" s="65" t="s">
        <v>64</v>
      </c>
      <c r="G1690" s="66">
        <v>624</v>
      </c>
      <c r="H1690" s="67">
        <v>91.588685185185184</v>
      </c>
      <c r="I1690" s="85">
        <f t="shared" si="31"/>
        <v>57151.339555555554</v>
      </c>
      <c r="J1690" s="86">
        <v>29.7989</v>
      </c>
      <c r="K1690" s="85">
        <f t="shared" si="32"/>
        <v>1917.900981430709</v>
      </c>
      <c r="L1690" s="68" t="str">
        <f>VLOOKUP(C1690,[6]Consolidado!$B:$E,2,FALSE)</f>
        <v>Ignitia Office</v>
      </c>
      <c r="M1690" s="69" t="str">
        <f>VLOOKUP(C1690,[6]Consolidado!$B:$E,3,FALSE)</f>
        <v>Custom solid wood desktop on blackened metal base</v>
      </c>
      <c r="N1690" s="70" t="str">
        <f>VLOOKUP(C1690,[6]Consolidado!$B:$H,7,FALSE)</f>
        <v>Julio</v>
      </c>
    </row>
    <row r="1691" spans="1:14" s="71" customFormat="1" ht="16.5" customHeight="1" outlineLevel="1" x14ac:dyDescent="0.2">
      <c r="A1691" s="60" t="s">
        <v>671</v>
      </c>
      <c r="B1691" s="61">
        <v>42849</v>
      </c>
      <c r="C1691" s="71">
        <v>229</v>
      </c>
      <c r="D1691" s="63" t="str">
        <f>VLOOKUP(C1691,[6]Consolidado!$B:$E,4,FALSE)</f>
        <v>Finalizada</v>
      </c>
      <c r="E1691" s="64" t="s">
        <v>51</v>
      </c>
      <c r="F1691" s="65" t="s">
        <v>129</v>
      </c>
      <c r="G1691" s="66">
        <v>678</v>
      </c>
      <c r="H1691" s="67">
        <v>85.581387924803849</v>
      </c>
      <c r="I1691" s="85">
        <f t="shared" si="31"/>
        <v>58024.181013017012</v>
      </c>
      <c r="J1691" s="86">
        <v>29.7989</v>
      </c>
      <c r="K1691" s="85">
        <f t="shared" si="32"/>
        <v>1947.192044438453</v>
      </c>
      <c r="L1691" s="68" t="str">
        <f>VLOOKUP(C1691,[6]Consolidado!$B:$E,2,FALSE)</f>
        <v>Ignitia Office</v>
      </c>
      <c r="M1691" s="69" t="str">
        <f>VLOOKUP(C1691,[6]Consolidado!$B:$E,3,FALSE)</f>
        <v>Custom solid wood desktop on blackened metal base</v>
      </c>
      <c r="N1691" s="70" t="str">
        <f>VLOOKUP(C1691,[6]Consolidado!$B:$H,7,FALSE)</f>
        <v>Julio</v>
      </c>
    </row>
    <row r="1692" spans="1:14" s="71" customFormat="1" ht="16.5" customHeight="1" outlineLevel="1" x14ac:dyDescent="0.2">
      <c r="A1692" s="60" t="s">
        <v>671</v>
      </c>
      <c r="B1692" s="61">
        <v>42849</v>
      </c>
      <c r="C1692" s="71" t="s">
        <v>290</v>
      </c>
      <c r="D1692" s="63" t="str">
        <f>VLOOKUP(C1692,[6]Consolidado!$B:$E,4,FALSE)</f>
        <v>En Proceso</v>
      </c>
      <c r="E1692" s="64" t="s">
        <v>25</v>
      </c>
      <c r="F1692" s="65" t="s">
        <v>109</v>
      </c>
      <c r="G1692" s="66">
        <v>1</v>
      </c>
      <c r="H1692" s="67">
        <v>1262.4498728629765</v>
      </c>
      <c r="I1692" s="85">
        <f t="shared" si="31"/>
        <v>1262.4498728629765</v>
      </c>
      <c r="J1692" s="86">
        <v>29.7989</v>
      </c>
      <c r="K1692" s="85">
        <f t="shared" si="32"/>
        <v>42.365653526236756</v>
      </c>
      <c r="L1692" s="68" t="str">
        <f>VLOOKUP(C1692,[6]Consolidado!$B:$E,2,FALSE)</f>
        <v>Acabado</v>
      </c>
      <c r="M1692" s="69" t="str">
        <f>VLOOKUP(C1692,[6]Consolidado!$B:$E,3,FALSE)</f>
        <v>Material de acabado pendiente de distribuir</v>
      </c>
      <c r="N1692" s="70">
        <f>VLOOKUP(C1692,[6]Consolidado!$B:$H,7,FALSE)</f>
        <v>0</v>
      </c>
    </row>
    <row r="1693" spans="1:14" s="71" customFormat="1" ht="16.5" customHeight="1" outlineLevel="1" x14ac:dyDescent="0.2">
      <c r="A1693" s="60" t="s">
        <v>671</v>
      </c>
      <c r="B1693" s="61">
        <v>42849</v>
      </c>
      <c r="C1693" s="71" t="s">
        <v>290</v>
      </c>
      <c r="D1693" s="63" t="str">
        <f>VLOOKUP(C1693,[6]Consolidado!$B:$E,4,FALSE)</f>
        <v>En Proceso</v>
      </c>
      <c r="E1693" s="64" t="s">
        <v>25</v>
      </c>
      <c r="F1693" s="65" t="s">
        <v>128</v>
      </c>
      <c r="G1693" s="66">
        <v>2</v>
      </c>
      <c r="H1693" s="67">
        <v>719.3036127057627</v>
      </c>
      <c r="I1693" s="85">
        <f t="shared" si="31"/>
        <v>1438.6072254115254</v>
      </c>
      <c r="J1693" s="86">
        <v>29.7989</v>
      </c>
      <c r="K1693" s="85">
        <f t="shared" si="32"/>
        <v>48.277192292719711</v>
      </c>
      <c r="L1693" s="68" t="str">
        <f>VLOOKUP(C1693,[6]Consolidado!$B:$E,2,FALSE)</f>
        <v>Acabado</v>
      </c>
      <c r="M1693" s="69" t="str">
        <f>VLOOKUP(C1693,[6]Consolidado!$B:$E,3,FALSE)</f>
        <v>Material de acabado pendiente de distribuir</v>
      </c>
      <c r="N1693" s="70">
        <f>VLOOKUP(C1693,[6]Consolidado!$B:$H,7,FALSE)</f>
        <v>0</v>
      </c>
    </row>
    <row r="1694" spans="1:14" s="71" customFormat="1" ht="16.5" customHeight="1" outlineLevel="1" x14ac:dyDescent="0.2">
      <c r="A1694" s="60" t="s">
        <v>671</v>
      </c>
      <c r="B1694" s="61">
        <v>42849</v>
      </c>
      <c r="C1694" s="71" t="s">
        <v>290</v>
      </c>
      <c r="D1694" s="63" t="str">
        <f>VLOOKUP(C1694,[6]Consolidado!$B:$E,4,FALSE)</f>
        <v>En Proceso</v>
      </c>
      <c r="E1694" s="64" t="s">
        <v>25</v>
      </c>
      <c r="F1694" s="65" t="s">
        <v>138</v>
      </c>
      <c r="G1694" s="66">
        <v>2</v>
      </c>
      <c r="H1694" s="67">
        <v>487.54177913928567</v>
      </c>
      <c r="I1694" s="85">
        <f t="shared" si="31"/>
        <v>975.08355827857133</v>
      </c>
      <c r="J1694" s="86">
        <v>29.7989</v>
      </c>
      <c r="K1694" s="85">
        <f t="shared" si="32"/>
        <v>32.722132638405157</v>
      </c>
      <c r="L1694" s="68" t="str">
        <f>VLOOKUP(C1694,[6]Consolidado!$B:$E,2,FALSE)</f>
        <v>Acabado</v>
      </c>
      <c r="M1694" s="69" t="str">
        <f>VLOOKUP(C1694,[6]Consolidado!$B:$E,3,FALSE)</f>
        <v>Material de acabado pendiente de distribuir</v>
      </c>
      <c r="N1694" s="70">
        <f>VLOOKUP(C1694,[6]Consolidado!$B:$H,7,FALSE)</f>
        <v>0</v>
      </c>
    </row>
    <row r="1695" spans="1:14" s="71" customFormat="1" ht="16.5" customHeight="1" outlineLevel="1" x14ac:dyDescent="0.2">
      <c r="A1695" s="60" t="s">
        <v>671</v>
      </c>
      <c r="B1695" s="61">
        <v>42850</v>
      </c>
      <c r="C1695" s="71">
        <v>218</v>
      </c>
      <c r="D1695" s="63" t="str">
        <f>VLOOKUP(C1695,[6]Consolidado!$B:$E,4,FALSE)</f>
        <v>En Proceso</v>
      </c>
      <c r="E1695" s="64" t="s">
        <v>28</v>
      </c>
      <c r="F1695" s="65" t="s">
        <v>106</v>
      </c>
      <c r="G1695" s="66">
        <v>2</v>
      </c>
      <c r="H1695" s="67">
        <v>483.11904528763768</v>
      </c>
      <c r="I1695" s="85">
        <f t="shared" si="31"/>
        <v>966.23809057527535</v>
      </c>
      <c r="J1695" s="86">
        <v>29.7989</v>
      </c>
      <c r="K1695" s="85">
        <f t="shared" si="32"/>
        <v>32.425293905992348</v>
      </c>
      <c r="L1695" s="68" t="str">
        <f>VLOOKUP(C1695,[6]Consolidado!$B:$E,2,FALSE)</f>
        <v>David Berruto-New Line</v>
      </c>
      <c r="M1695" s="69" t="str">
        <f>VLOOKUP(C1695,[6]Consolidado!$B:$E,3,FALSE)</f>
        <v xml:space="preserve">Coffe table </v>
      </c>
      <c r="N1695" s="70">
        <f>VLOOKUP(C1695,[6]Consolidado!$B:$H,7,FALSE)</f>
        <v>0</v>
      </c>
    </row>
    <row r="1696" spans="1:14" s="71" customFormat="1" ht="16.5" customHeight="1" outlineLevel="1" x14ac:dyDescent="0.2">
      <c r="A1696" s="60" t="s">
        <v>671</v>
      </c>
      <c r="B1696" s="61">
        <v>42850</v>
      </c>
      <c r="C1696" s="71">
        <v>218</v>
      </c>
      <c r="D1696" s="63" t="str">
        <f>VLOOKUP(C1696,[6]Consolidado!$B:$E,4,FALSE)</f>
        <v>En Proceso</v>
      </c>
      <c r="E1696" s="64" t="s">
        <v>40</v>
      </c>
      <c r="F1696" s="65" t="s">
        <v>124</v>
      </c>
      <c r="G1696" s="66">
        <v>100</v>
      </c>
      <c r="H1696" s="67">
        <v>0.14420420170837045</v>
      </c>
      <c r="I1696" s="85">
        <f t="shared" si="31"/>
        <v>14.420420170837044</v>
      </c>
      <c r="J1696" s="86">
        <v>29.7989</v>
      </c>
      <c r="K1696" s="85">
        <f t="shared" si="32"/>
        <v>0.48392458013003986</v>
      </c>
      <c r="L1696" s="68" t="str">
        <f>VLOOKUP(C1696,[6]Consolidado!$B:$E,2,FALSE)</f>
        <v>David Berruto-New Line</v>
      </c>
      <c r="M1696" s="69" t="str">
        <f>VLOOKUP(C1696,[6]Consolidado!$B:$E,3,FALSE)</f>
        <v xml:space="preserve">Coffe table </v>
      </c>
      <c r="N1696" s="70">
        <f>VLOOKUP(C1696,[6]Consolidado!$B:$H,7,FALSE)</f>
        <v>0</v>
      </c>
    </row>
    <row r="1697" spans="1:14" s="71" customFormat="1" ht="16.5" customHeight="1" outlineLevel="1" x14ac:dyDescent="0.2">
      <c r="A1697" s="60" t="s">
        <v>671</v>
      </c>
      <c r="B1697" s="61">
        <v>42850</v>
      </c>
      <c r="C1697" s="71">
        <v>113</v>
      </c>
      <c r="D1697" s="63" t="str">
        <f>VLOOKUP(C1697,[6]Consolidado!$B:$E,4,FALSE)</f>
        <v>Finalizada</v>
      </c>
      <c r="E1697" s="64" t="s">
        <v>40</v>
      </c>
      <c r="F1697" s="65" t="s">
        <v>124</v>
      </c>
      <c r="G1697" s="66">
        <v>40</v>
      </c>
      <c r="H1697" s="67">
        <v>0.14420420170837045</v>
      </c>
      <c r="I1697" s="85">
        <f t="shared" si="31"/>
        <v>5.768168068334818</v>
      </c>
      <c r="J1697" s="86">
        <v>29.7989</v>
      </c>
      <c r="K1697" s="85">
        <f t="shared" si="32"/>
        <v>0.19356983205201594</v>
      </c>
      <c r="L1697" s="68" t="str">
        <f>VLOOKUP(C1697,[6]Consolidado!$B:$E,2,FALSE)</f>
        <v xml:space="preserve">Damien Wood </v>
      </c>
      <c r="M1697" s="69" t="str">
        <f>VLOOKUP(C1697,[6]Consolidado!$B:$E,3,FALSE)</f>
        <v>King Bed</v>
      </c>
      <c r="N1697" s="70" t="str">
        <f>VLOOKUP(C1697,[6]Consolidado!$B:$H,7,FALSE)</f>
        <v>Abril</v>
      </c>
    </row>
    <row r="1698" spans="1:14" s="71" customFormat="1" ht="16.5" customHeight="1" outlineLevel="1" x14ac:dyDescent="0.2">
      <c r="A1698" s="60" t="s">
        <v>671</v>
      </c>
      <c r="B1698" s="61">
        <v>42850</v>
      </c>
      <c r="C1698" s="71">
        <v>113</v>
      </c>
      <c r="D1698" s="63" t="str">
        <f>VLOOKUP(C1698,[6]Consolidado!$B:$E,4,FALSE)</f>
        <v>Finalizada</v>
      </c>
      <c r="E1698" s="64" t="s">
        <v>40</v>
      </c>
      <c r="F1698" s="65" t="s">
        <v>112</v>
      </c>
      <c r="G1698" s="66">
        <v>60</v>
      </c>
      <c r="H1698" s="67">
        <v>0.31817902605076509</v>
      </c>
      <c r="I1698" s="85">
        <f t="shared" si="31"/>
        <v>19.090741563045906</v>
      </c>
      <c r="J1698" s="86">
        <v>29.7989</v>
      </c>
      <c r="K1698" s="85">
        <f t="shared" si="32"/>
        <v>0.64065255976045787</v>
      </c>
      <c r="L1698" s="68" t="str">
        <f>VLOOKUP(C1698,[6]Consolidado!$B:$E,2,FALSE)</f>
        <v xml:space="preserve">Damien Wood </v>
      </c>
      <c r="M1698" s="69" t="str">
        <f>VLOOKUP(C1698,[6]Consolidado!$B:$E,3,FALSE)</f>
        <v>King Bed</v>
      </c>
      <c r="N1698" s="70" t="str">
        <f>VLOOKUP(C1698,[6]Consolidado!$B:$H,7,FALSE)</f>
        <v>Abril</v>
      </c>
    </row>
    <row r="1699" spans="1:14" s="71" customFormat="1" ht="16.5" customHeight="1" outlineLevel="1" x14ac:dyDescent="0.2">
      <c r="A1699" s="60" t="s">
        <v>671</v>
      </c>
      <c r="B1699" s="61">
        <v>42850</v>
      </c>
      <c r="C1699" s="71">
        <v>230</v>
      </c>
      <c r="D1699" s="63" t="str">
        <f>VLOOKUP(C1699,[6]Consolidado!$B:$E,4,FALSE)</f>
        <v>En Proceso</v>
      </c>
      <c r="E1699" s="64" t="s">
        <v>40</v>
      </c>
      <c r="F1699" s="65" t="s">
        <v>74</v>
      </c>
      <c r="G1699" s="66">
        <v>200</v>
      </c>
      <c r="H1699" s="67">
        <v>0.60234350109003387</v>
      </c>
      <c r="I1699" s="85">
        <f t="shared" si="31"/>
        <v>120.46870021800677</v>
      </c>
      <c r="J1699" s="86">
        <v>29.7989</v>
      </c>
      <c r="K1699" s="85">
        <f t="shared" si="32"/>
        <v>4.0427230608514666</v>
      </c>
      <c r="L1699" s="68" t="str">
        <f>VLOOKUP(C1699,[6]Consolidado!$B:$E,2,FALSE)</f>
        <v>Maderas Collective</v>
      </c>
      <c r="M1699" s="69" t="str">
        <f>VLOOKUP(C1699,[6]Consolidado!$B:$E,3,FALSE)</f>
        <v>Carretilla para mover madera</v>
      </c>
      <c r="N1699" s="70" t="str">
        <f>VLOOKUP(C1699,[6]Consolidado!$B:$H,7,FALSE)</f>
        <v>Cierre en Dic. (AF)</v>
      </c>
    </row>
    <row r="1700" spans="1:14" s="71" customFormat="1" ht="16.5" customHeight="1" outlineLevel="1" x14ac:dyDescent="0.2">
      <c r="A1700" s="60" t="s">
        <v>671</v>
      </c>
      <c r="B1700" s="61">
        <v>42850</v>
      </c>
      <c r="C1700" s="71">
        <v>133</v>
      </c>
      <c r="D1700" s="63" t="str">
        <f>VLOOKUP(C1700,[6]Consolidado!$B:$E,4,FALSE)</f>
        <v>Finalizada</v>
      </c>
      <c r="E1700" s="64" t="s">
        <v>33</v>
      </c>
      <c r="F1700" s="65" t="s">
        <v>32</v>
      </c>
      <c r="G1700" s="66">
        <v>12</v>
      </c>
      <c r="H1700" s="67">
        <v>29.71064960926855</v>
      </c>
      <c r="I1700" s="85">
        <f t="shared" si="31"/>
        <v>356.52779531122258</v>
      </c>
      <c r="J1700" s="86">
        <v>29.7989</v>
      </c>
      <c r="K1700" s="85">
        <f t="shared" si="32"/>
        <v>11.964461618087331</v>
      </c>
      <c r="L1700" s="68" t="str">
        <f>VLOOKUP(C1700,[6]Consolidado!$B:$E,2,FALSE)</f>
        <v xml:space="preserve">Damien Wood </v>
      </c>
      <c r="M1700" s="69" t="str">
        <f>VLOOKUP(C1700,[6]Consolidado!$B:$E,3,FALSE)</f>
        <v>Custom King Bed</v>
      </c>
      <c r="N1700" s="70" t="str">
        <f>VLOOKUP(C1700,[6]Consolidado!$B:$H,7,FALSE)</f>
        <v>Abril</v>
      </c>
    </row>
    <row r="1701" spans="1:14" s="71" customFormat="1" ht="16.5" customHeight="1" outlineLevel="1" x14ac:dyDescent="0.2">
      <c r="A1701" s="60" t="s">
        <v>671</v>
      </c>
      <c r="B1701" s="61">
        <v>42850</v>
      </c>
      <c r="C1701" s="71">
        <v>133</v>
      </c>
      <c r="D1701" s="63" t="str">
        <f>VLOOKUP(C1701,[6]Consolidado!$B:$E,4,FALSE)</f>
        <v>Finalizada</v>
      </c>
      <c r="E1701" s="64" t="s">
        <v>33</v>
      </c>
      <c r="F1701" s="65" t="s">
        <v>34</v>
      </c>
      <c r="G1701" s="66">
        <v>4</v>
      </c>
      <c r="H1701" s="67">
        <v>40.129826923076926</v>
      </c>
      <c r="I1701" s="85">
        <f t="shared" si="31"/>
        <v>160.51930769230771</v>
      </c>
      <c r="J1701" s="86">
        <v>29.7989</v>
      </c>
      <c r="K1701" s="85">
        <f t="shared" si="32"/>
        <v>5.3867527892743592</v>
      </c>
      <c r="L1701" s="68" t="str">
        <f>VLOOKUP(C1701,[6]Consolidado!$B:$E,2,FALSE)</f>
        <v xml:space="preserve">Damien Wood </v>
      </c>
      <c r="M1701" s="69" t="str">
        <f>VLOOKUP(C1701,[6]Consolidado!$B:$E,3,FALSE)</f>
        <v>Custom King Bed</v>
      </c>
      <c r="N1701" s="70" t="str">
        <f>VLOOKUP(C1701,[6]Consolidado!$B:$H,7,FALSE)</f>
        <v>Abril</v>
      </c>
    </row>
    <row r="1702" spans="1:14" s="71" customFormat="1" ht="16.5" customHeight="1" outlineLevel="1" x14ac:dyDescent="0.2">
      <c r="A1702" s="60" t="s">
        <v>671</v>
      </c>
      <c r="B1702" s="61">
        <v>42850</v>
      </c>
      <c r="C1702" s="71">
        <v>133</v>
      </c>
      <c r="D1702" s="63" t="str">
        <f>VLOOKUP(C1702,[6]Consolidado!$B:$E,4,FALSE)</f>
        <v>Finalizada</v>
      </c>
      <c r="E1702" s="64" t="s">
        <v>33</v>
      </c>
      <c r="F1702" s="65" t="s">
        <v>35</v>
      </c>
      <c r="G1702" s="66">
        <v>2</v>
      </c>
      <c r="H1702" s="67">
        <v>185.93181250000004</v>
      </c>
      <c r="I1702" s="85">
        <f t="shared" si="31"/>
        <v>371.86362500000007</v>
      </c>
      <c r="J1702" s="86">
        <v>29.7989</v>
      </c>
      <c r="K1702" s="85">
        <f t="shared" si="32"/>
        <v>12.479105772360727</v>
      </c>
      <c r="L1702" s="68" t="str">
        <f>VLOOKUP(C1702,[6]Consolidado!$B:$E,2,FALSE)</f>
        <v xml:space="preserve">Damien Wood </v>
      </c>
      <c r="M1702" s="69" t="str">
        <f>VLOOKUP(C1702,[6]Consolidado!$B:$E,3,FALSE)</f>
        <v>Custom King Bed</v>
      </c>
      <c r="N1702" s="70" t="str">
        <f>VLOOKUP(C1702,[6]Consolidado!$B:$H,7,FALSE)</f>
        <v>Abril</v>
      </c>
    </row>
    <row r="1703" spans="1:14" s="71" customFormat="1" ht="16.5" customHeight="1" outlineLevel="1" x14ac:dyDescent="0.2">
      <c r="A1703" s="60" t="s">
        <v>671</v>
      </c>
      <c r="B1703" s="61">
        <v>42850</v>
      </c>
      <c r="C1703" s="71">
        <v>157</v>
      </c>
      <c r="D1703" s="63" t="str">
        <f>VLOOKUP(C1703,[6]Consolidado!$B:$E,4,FALSE)</f>
        <v>En Proceso</v>
      </c>
      <c r="E1703" s="64" t="s">
        <v>40</v>
      </c>
      <c r="F1703" s="65" t="s">
        <v>91</v>
      </c>
      <c r="G1703" s="66">
        <v>25</v>
      </c>
      <c r="H1703" s="67">
        <v>0.53569664058699129</v>
      </c>
      <c r="I1703" s="85">
        <f t="shared" si="31"/>
        <v>13.392416014674783</v>
      </c>
      <c r="J1703" s="86">
        <v>29.7989</v>
      </c>
      <c r="K1703" s="85">
        <f t="shared" si="32"/>
        <v>0.44942652294798746</v>
      </c>
      <c r="L1703" s="68" t="str">
        <f>VLOOKUP(C1703,[6]Consolidado!$B:$E,2,FALSE)</f>
        <v>David Berruto-New Line</v>
      </c>
      <c r="M1703" s="69" t="str">
        <f>VLOOKUP(C1703,[6]Consolidado!$B:$E,3,FALSE)</f>
        <v>Dining table #1</v>
      </c>
      <c r="N1703" s="70">
        <f>VLOOKUP(C1703,[6]Consolidado!$B:$H,7,FALSE)</f>
        <v>0</v>
      </c>
    </row>
    <row r="1704" spans="1:14" s="71" customFormat="1" ht="16.5" customHeight="1" outlineLevel="1" x14ac:dyDescent="0.2">
      <c r="A1704" s="60" t="s">
        <v>671</v>
      </c>
      <c r="B1704" s="61">
        <v>42850</v>
      </c>
      <c r="C1704" s="71">
        <v>229</v>
      </c>
      <c r="D1704" s="63" t="str">
        <f>VLOOKUP(C1704,[6]Consolidado!$B:$E,4,FALSE)</f>
        <v>Finalizada</v>
      </c>
      <c r="E1704" s="64" t="s">
        <v>51</v>
      </c>
      <c r="F1704" s="65" t="s">
        <v>64</v>
      </c>
      <c r="G1704" s="66">
        <v>456</v>
      </c>
      <c r="H1704" s="67">
        <v>91.588685185185184</v>
      </c>
      <c r="I1704" s="85">
        <f t="shared" si="31"/>
        <v>41764.440444444444</v>
      </c>
      <c r="J1704" s="86">
        <v>29.7989</v>
      </c>
      <c r="K1704" s="85">
        <f t="shared" si="32"/>
        <v>1401.5430248916721</v>
      </c>
      <c r="L1704" s="68" t="str">
        <f>VLOOKUP(C1704,[6]Consolidado!$B:$E,2,FALSE)</f>
        <v>Ignitia Office</v>
      </c>
      <c r="M1704" s="69" t="str">
        <f>VLOOKUP(C1704,[6]Consolidado!$B:$E,3,FALSE)</f>
        <v>Custom solid wood desktop on blackened metal base</v>
      </c>
      <c r="N1704" s="70" t="str">
        <f>VLOOKUP(C1704,[6]Consolidado!$B:$H,7,FALSE)</f>
        <v>Julio</v>
      </c>
    </row>
    <row r="1705" spans="1:14" s="71" customFormat="1" ht="16.5" customHeight="1" outlineLevel="1" x14ac:dyDescent="0.2">
      <c r="A1705" s="60" t="s">
        <v>671</v>
      </c>
      <c r="B1705" s="61">
        <v>42850</v>
      </c>
      <c r="C1705" s="71">
        <v>169</v>
      </c>
      <c r="D1705" s="63" t="str">
        <f>VLOOKUP(C1705,[6]Consolidado!$B:$E,4,FALSE)</f>
        <v>Finalizada</v>
      </c>
      <c r="E1705" s="64" t="s">
        <v>40</v>
      </c>
      <c r="F1705" s="65" t="s">
        <v>112</v>
      </c>
      <c r="G1705" s="66">
        <v>50</v>
      </c>
      <c r="H1705" s="67">
        <v>0.31817902605076509</v>
      </c>
      <c r="I1705" s="85">
        <f t="shared" si="31"/>
        <v>15.908951302538254</v>
      </c>
      <c r="J1705" s="86">
        <v>29.7989</v>
      </c>
      <c r="K1705" s="85">
        <f t="shared" si="32"/>
        <v>0.53387713313371477</v>
      </c>
      <c r="L1705" s="68" t="str">
        <f>VLOOKUP(C1705,[6]Consolidado!$B:$E,2,FALSE)</f>
        <v>David Berruto-New Line</v>
      </c>
      <c r="M1705" s="69" t="str">
        <f>VLOOKUP(C1705,[6]Consolidado!$B:$E,3,FALSE)</f>
        <v>Platform Bed and sidetables</v>
      </c>
      <c r="N1705" s="70" t="str">
        <f>VLOOKUP(C1705,[6]Consolidado!$B:$H,7,FALSE)</f>
        <v>Junio</v>
      </c>
    </row>
    <row r="1706" spans="1:14" s="71" customFormat="1" ht="16.5" customHeight="1" outlineLevel="1" x14ac:dyDescent="0.2">
      <c r="A1706" s="60" t="s">
        <v>671</v>
      </c>
      <c r="B1706" s="61">
        <v>42850</v>
      </c>
      <c r="C1706" s="71">
        <v>234</v>
      </c>
      <c r="D1706" s="63" t="str">
        <f>VLOOKUP(C1706,[6]Consolidado!$B:$E,4,FALSE)</f>
        <v>En Proceso</v>
      </c>
      <c r="E1706" s="64" t="s">
        <v>40</v>
      </c>
      <c r="F1706" s="65" t="s">
        <v>107</v>
      </c>
      <c r="G1706" s="66">
        <v>50</v>
      </c>
      <c r="H1706" s="67">
        <v>0.24910632133951227</v>
      </c>
      <c r="I1706" s="85">
        <f t="shared" si="31"/>
        <v>12.455316066975614</v>
      </c>
      <c r="J1706" s="86">
        <v>29.7989</v>
      </c>
      <c r="K1706" s="85">
        <f t="shared" si="32"/>
        <v>0.41797905516564754</v>
      </c>
      <c r="L1706" s="68" t="str">
        <f>VLOOKUP(C1706,[6]Consolidado!$B:$E,2,FALSE)</f>
        <v>Maderas Collective</v>
      </c>
      <c r="M1706" s="69" t="str">
        <f>VLOOKUP(C1706,[6]Consolidado!$B:$E,3,FALSE)</f>
        <v>Mesa para taladro de poste</v>
      </c>
      <c r="N1706" s="70" t="str">
        <f>VLOOKUP(C1706,[6]Consolidado!$B:$H,7,FALSE)</f>
        <v>Cierre en Dic. (AF)</v>
      </c>
    </row>
    <row r="1707" spans="1:14" s="71" customFormat="1" ht="16.5" customHeight="1" outlineLevel="1" x14ac:dyDescent="0.2">
      <c r="A1707" s="60" t="s">
        <v>671</v>
      </c>
      <c r="B1707" s="61">
        <v>42850</v>
      </c>
      <c r="C1707" s="71">
        <v>193</v>
      </c>
      <c r="D1707" s="63" t="str">
        <f>VLOOKUP(C1707,[6]Consolidado!$B:$E,4,FALSE)</f>
        <v>Finalizada</v>
      </c>
      <c r="E1707" s="64" t="s">
        <v>40</v>
      </c>
      <c r="F1707" s="65" t="s">
        <v>165</v>
      </c>
      <c r="G1707" s="66">
        <v>200</v>
      </c>
      <c r="H1707" s="67">
        <v>9.298863002051283E-2</v>
      </c>
      <c r="I1707" s="85">
        <f t="shared" si="31"/>
        <v>18.597726004102565</v>
      </c>
      <c r="J1707" s="86">
        <v>29.7989</v>
      </c>
      <c r="K1707" s="85">
        <f t="shared" si="32"/>
        <v>0.62410780277468514</v>
      </c>
      <c r="L1707" s="68" t="str">
        <f>VLOOKUP(C1707,[6]Consolidado!$B:$E,2,FALSE)</f>
        <v>Zoe Cruz</v>
      </c>
      <c r="M1707" s="69" t="str">
        <f>VLOOKUP(C1707,[6]Consolidado!$B:$E,3,FALSE)</f>
        <v>Solid wood Daybed.</v>
      </c>
      <c r="N1707" s="70" t="str">
        <f>VLOOKUP(C1707,[6]Consolidado!$B:$H,7,FALSE)</f>
        <v>Abril</v>
      </c>
    </row>
    <row r="1708" spans="1:14" s="71" customFormat="1" ht="16.5" customHeight="1" outlineLevel="1" x14ac:dyDescent="0.2">
      <c r="A1708" s="60" t="s">
        <v>671</v>
      </c>
      <c r="B1708" s="61">
        <v>42850</v>
      </c>
      <c r="C1708" s="71">
        <v>229</v>
      </c>
      <c r="D1708" s="63" t="str">
        <f>VLOOKUP(C1708,[6]Consolidado!$B:$E,4,FALSE)</f>
        <v>Finalizada</v>
      </c>
      <c r="E1708" s="64" t="s">
        <v>40</v>
      </c>
      <c r="F1708" s="65" t="s">
        <v>52</v>
      </c>
      <c r="G1708" s="66">
        <v>174</v>
      </c>
      <c r="H1708" s="67">
        <v>0.41681967213114762</v>
      </c>
      <c r="I1708" s="85">
        <f t="shared" si="31"/>
        <v>72.526622950819686</v>
      </c>
      <c r="J1708" s="86">
        <v>29.7989</v>
      </c>
      <c r="K1708" s="85">
        <f t="shared" si="32"/>
        <v>2.4338691344586438</v>
      </c>
      <c r="L1708" s="68" t="str">
        <f>VLOOKUP(C1708,[6]Consolidado!$B:$E,2,FALSE)</f>
        <v>Ignitia Office</v>
      </c>
      <c r="M1708" s="69" t="str">
        <f>VLOOKUP(C1708,[6]Consolidado!$B:$E,3,FALSE)</f>
        <v>Custom solid wood desktop on blackened metal base</v>
      </c>
      <c r="N1708" s="70" t="str">
        <f>VLOOKUP(C1708,[6]Consolidado!$B:$H,7,FALSE)</f>
        <v>Julio</v>
      </c>
    </row>
    <row r="1709" spans="1:14" s="71" customFormat="1" ht="16.5" customHeight="1" outlineLevel="1" x14ac:dyDescent="0.2">
      <c r="A1709" s="60" t="s">
        <v>671</v>
      </c>
      <c r="B1709" s="61">
        <v>42855</v>
      </c>
      <c r="C1709" s="71" t="s">
        <v>290</v>
      </c>
      <c r="D1709" s="63" t="str">
        <f>VLOOKUP(C1709,[6]Consolidado!$B:$E,4,FALSE)</f>
        <v>En Proceso</v>
      </c>
      <c r="E1709" s="64" t="s">
        <v>25</v>
      </c>
      <c r="F1709" s="65" t="s">
        <v>108</v>
      </c>
      <c r="G1709" s="66">
        <v>-3.125E-2</v>
      </c>
      <c r="H1709" s="67">
        <v>1043.76</v>
      </c>
      <c r="I1709" s="85">
        <f t="shared" si="31"/>
        <v>-32.6175</v>
      </c>
      <c r="J1709" s="86">
        <v>29.7989</v>
      </c>
      <c r="K1709" s="85">
        <f t="shared" si="32"/>
        <v>-1.0945873840980707</v>
      </c>
      <c r="L1709" s="68" t="str">
        <f>VLOOKUP(C1709,[6]Consolidado!$B:$E,2,FALSE)</f>
        <v>Acabado</v>
      </c>
      <c r="M1709" s="69" t="str">
        <f>VLOOKUP(C1709,[6]Consolidado!$B:$E,3,FALSE)</f>
        <v>Material de acabado pendiente de distribuir</v>
      </c>
      <c r="N1709" s="70">
        <f>VLOOKUP(C1709,[6]Consolidado!$B:$H,7,FALSE)</f>
        <v>0</v>
      </c>
    </row>
    <row r="1710" spans="1:14" s="71" customFormat="1" ht="16.5" customHeight="1" outlineLevel="1" x14ac:dyDescent="0.2">
      <c r="A1710" s="60" t="s">
        <v>671</v>
      </c>
      <c r="B1710" s="61">
        <v>42855</v>
      </c>
      <c r="C1710" s="71" t="s">
        <v>290</v>
      </c>
      <c r="D1710" s="63" t="str">
        <f>VLOOKUP(C1710,[6]Consolidado!$B:$E,4,FALSE)</f>
        <v>En Proceso</v>
      </c>
      <c r="E1710" s="64" t="s">
        <v>25</v>
      </c>
      <c r="F1710" s="65" t="s">
        <v>109</v>
      </c>
      <c r="G1710" s="66">
        <v>-3.125E-2</v>
      </c>
      <c r="H1710" s="67">
        <v>1262.4498728629765</v>
      </c>
      <c r="I1710" s="85">
        <f t="shared" si="31"/>
        <v>-39.451558526968014</v>
      </c>
      <c r="J1710" s="86">
        <v>29.7989</v>
      </c>
      <c r="K1710" s="85">
        <f t="shared" si="32"/>
        <v>-1.3239266726948986</v>
      </c>
      <c r="L1710" s="68" t="str">
        <f>VLOOKUP(C1710,[6]Consolidado!$B:$E,2,FALSE)</f>
        <v>Acabado</v>
      </c>
      <c r="M1710" s="69" t="str">
        <f>VLOOKUP(C1710,[6]Consolidado!$B:$E,3,FALSE)</f>
        <v>Material de acabado pendiente de distribuir</v>
      </c>
      <c r="N1710" s="70">
        <f>VLOOKUP(C1710,[6]Consolidado!$B:$H,7,FALSE)</f>
        <v>0</v>
      </c>
    </row>
    <row r="1711" spans="1:14" s="71" customFormat="1" ht="16.5" customHeight="1" outlineLevel="1" x14ac:dyDescent="0.2">
      <c r="A1711" s="60" t="s">
        <v>671</v>
      </c>
      <c r="B1711" s="61">
        <v>42855</v>
      </c>
      <c r="C1711" s="71" t="s">
        <v>290</v>
      </c>
      <c r="D1711" s="63" t="str">
        <f>VLOOKUP(C1711,[6]Consolidado!$B:$E,4,FALSE)</f>
        <v>En Proceso</v>
      </c>
      <c r="E1711" s="64" t="s">
        <v>25</v>
      </c>
      <c r="F1711" s="65" t="s">
        <v>110</v>
      </c>
      <c r="G1711" s="66">
        <v>-3.125E-2</v>
      </c>
      <c r="H1711" s="67">
        <v>1356.0515384615387</v>
      </c>
      <c r="I1711" s="85">
        <f t="shared" si="31"/>
        <v>-42.376610576923085</v>
      </c>
      <c r="J1711" s="86">
        <v>29.7989</v>
      </c>
      <c r="K1711" s="85">
        <f t="shared" si="32"/>
        <v>-1.4220864050996207</v>
      </c>
      <c r="L1711" s="68" t="str">
        <f>VLOOKUP(C1711,[6]Consolidado!$B:$E,2,FALSE)</f>
        <v>Acabado</v>
      </c>
      <c r="M1711" s="69" t="str">
        <f>VLOOKUP(C1711,[6]Consolidado!$B:$E,3,FALSE)</f>
        <v>Material de acabado pendiente de distribuir</v>
      </c>
      <c r="N1711" s="70">
        <f>VLOOKUP(C1711,[6]Consolidado!$B:$H,7,FALSE)</f>
        <v>0</v>
      </c>
    </row>
    <row r="1712" spans="1:14" s="71" customFormat="1" ht="16.5" customHeight="1" outlineLevel="1" x14ac:dyDescent="0.2">
      <c r="A1712" s="60" t="s">
        <v>671</v>
      </c>
      <c r="B1712" s="61">
        <v>42855</v>
      </c>
      <c r="C1712" s="71" t="s">
        <v>290</v>
      </c>
      <c r="D1712" s="63" t="str">
        <f>VLOOKUP(C1712,[6]Consolidado!$B:$E,4,FALSE)</f>
        <v>En Proceso</v>
      </c>
      <c r="E1712" s="64" t="s">
        <v>25</v>
      </c>
      <c r="F1712" s="65" t="s">
        <v>119</v>
      </c>
      <c r="G1712" s="66">
        <v>-3.125E-2</v>
      </c>
      <c r="H1712" s="67">
        <v>635.70500000000004</v>
      </c>
      <c r="I1712" s="85">
        <f t="shared" si="31"/>
        <v>-19.865781250000001</v>
      </c>
      <c r="J1712" s="86">
        <v>29.7989</v>
      </c>
      <c r="K1712" s="85">
        <f t="shared" si="32"/>
        <v>-0.66666156301071522</v>
      </c>
      <c r="L1712" s="68" t="str">
        <f>VLOOKUP(C1712,[6]Consolidado!$B:$E,2,FALSE)</f>
        <v>Acabado</v>
      </c>
      <c r="M1712" s="69" t="str">
        <f>VLOOKUP(C1712,[6]Consolidado!$B:$E,3,FALSE)</f>
        <v>Material de acabado pendiente de distribuir</v>
      </c>
      <c r="N1712" s="70">
        <f>VLOOKUP(C1712,[6]Consolidado!$B:$H,7,FALSE)</f>
        <v>0</v>
      </c>
    </row>
    <row r="1713" spans="1:14" s="71" customFormat="1" ht="16.5" customHeight="1" outlineLevel="1" x14ac:dyDescent="0.2">
      <c r="A1713" s="60" t="s">
        <v>671</v>
      </c>
      <c r="B1713" s="61">
        <v>42855</v>
      </c>
      <c r="C1713" s="71">
        <v>143</v>
      </c>
      <c r="D1713" s="63" t="str">
        <f>VLOOKUP(C1713,[6]Consolidado!$B:$E,4,FALSE)</f>
        <v>Finalizada</v>
      </c>
      <c r="E1713" s="64" t="s">
        <v>25</v>
      </c>
      <c r="F1713" s="65" t="s">
        <v>108</v>
      </c>
      <c r="G1713" s="66">
        <v>3.125E-2</v>
      </c>
      <c r="H1713" s="67">
        <v>1043.76</v>
      </c>
      <c r="I1713" s="85">
        <f t="shared" si="31"/>
        <v>32.6175</v>
      </c>
      <c r="J1713" s="86">
        <v>29.7989</v>
      </c>
      <c r="K1713" s="85">
        <f t="shared" si="32"/>
        <v>1.0945873840980707</v>
      </c>
      <c r="L1713" s="68" t="str">
        <f>VLOOKUP(C1713,[6]Consolidado!$B:$E,2,FALSE)</f>
        <v>Canoe Wesfield (Phase 1)</v>
      </c>
      <c r="M1713" s="69" t="str">
        <f>VLOOKUP(C1713,[6]Consolidado!$B:$E,3,FALSE)</f>
        <v>TBL-211 Table, teak w/ duplex</v>
      </c>
      <c r="N1713" s="70" t="str">
        <f>VLOOKUP(C1713,[6]Consolidado!$B:$H,7,FALSE)</f>
        <v>Abril</v>
      </c>
    </row>
    <row r="1714" spans="1:14" s="71" customFormat="1" ht="16.5" customHeight="1" outlineLevel="1" x14ac:dyDescent="0.2">
      <c r="A1714" s="60" t="s">
        <v>671</v>
      </c>
      <c r="B1714" s="61">
        <v>42855</v>
      </c>
      <c r="C1714" s="71">
        <v>143</v>
      </c>
      <c r="D1714" s="63" t="str">
        <f>VLOOKUP(C1714,[6]Consolidado!$B:$E,4,FALSE)</f>
        <v>Finalizada</v>
      </c>
      <c r="E1714" s="64" t="s">
        <v>25</v>
      </c>
      <c r="F1714" s="65" t="s">
        <v>109</v>
      </c>
      <c r="G1714" s="66">
        <v>3.125E-2</v>
      </c>
      <c r="H1714" s="67">
        <v>1262.4498728629765</v>
      </c>
      <c r="I1714" s="85">
        <f t="shared" si="31"/>
        <v>39.451558526968014</v>
      </c>
      <c r="J1714" s="86">
        <v>29.7989</v>
      </c>
      <c r="K1714" s="85">
        <f t="shared" si="32"/>
        <v>1.3239266726948986</v>
      </c>
      <c r="L1714" s="68" t="str">
        <f>VLOOKUP(C1714,[6]Consolidado!$B:$E,2,FALSE)</f>
        <v>Canoe Wesfield (Phase 1)</v>
      </c>
      <c r="M1714" s="69" t="str">
        <f>VLOOKUP(C1714,[6]Consolidado!$B:$E,3,FALSE)</f>
        <v>TBL-211 Table, teak w/ duplex</v>
      </c>
      <c r="N1714" s="70" t="str">
        <f>VLOOKUP(C1714,[6]Consolidado!$B:$H,7,FALSE)</f>
        <v>Abril</v>
      </c>
    </row>
    <row r="1715" spans="1:14" s="71" customFormat="1" ht="16.5" customHeight="1" outlineLevel="1" x14ac:dyDescent="0.2">
      <c r="A1715" s="60" t="s">
        <v>671</v>
      </c>
      <c r="B1715" s="61">
        <v>42855</v>
      </c>
      <c r="C1715" s="71">
        <v>143</v>
      </c>
      <c r="D1715" s="63" t="str">
        <f>VLOOKUP(C1715,[6]Consolidado!$B:$E,4,FALSE)</f>
        <v>Finalizada</v>
      </c>
      <c r="E1715" s="64" t="s">
        <v>25</v>
      </c>
      <c r="F1715" s="65" t="s">
        <v>110</v>
      </c>
      <c r="G1715" s="66">
        <v>3.125E-2</v>
      </c>
      <c r="H1715" s="67">
        <v>1356.0515384615387</v>
      </c>
      <c r="I1715" s="85">
        <f t="shared" si="31"/>
        <v>42.376610576923085</v>
      </c>
      <c r="J1715" s="86">
        <v>29.7989</v>
      </c>
      <c r="K1715" s="85">
        <f t="shared" si="32"/>
        <v>1.4220864050996207</v>
      </c>
      <c r="L1715" s="68" t="str">
        <f>VLOOKUP(C1715,[6]Consolidado!$B:$E,2,FALSE)</f>
        <v>Canoe Wesfield (Phase 1)</v>
      </c>
      <c r="M1715" s="69" t="str">
        <f>VLOOKUP(C1715,[6]Consolidado!$B:$E,3,FALSE)</f>
        <v>TBL-211 Table, teak w/ duplex</v>
      </c>
      <c r="N1715" s="70" t="str">
        <f>VLOOKUP(C1715,[6]Consolidado!$B:$H,7,FALSE)</f>
        <v>Abril</v>
      </c>
    </row>
    <row r="1716" spans="1:14" s="71" customFormat="1" ht="16.5" customHeight="1" outlineLevel="1" x14ac:dyDescent="0.2">
      <c r="A1716" s="60" t="s">
        <v>671</v>
      </c>
      <c r="B1716" s="61">
        <v>42855</v>
      </c>
      <c r="C1716" s="71">
        <v>143</v>
      </c>
      <c r="D1716" s="63" t="str">
        <f>VLOOKUP(C1716,[6]Consolidado!$B:$E,4,FALSE)</f>
        <v>Finalizada</v>
      </c>
      <c r="E1716" s="64" t="s">
        <v>25</v>
      </c>
      <c r="F1716" s="65" t="s">
        <v>119</v>
      </c>
      <c r="G1716" s="66">
        <v>3.125E-2</v>
      </c>
      <c r="H1716" s="67">
        <v>635.70500000000004</v>
      </c>
      <c r="I1716" s="85">
        <f t="shared" si="31"/>
        <v>19.865781250000001</v>
      </c>
      <c r="J1716" s="86">
        <v>29.7989</v>
      </c>
      <c r="K1716" s="85">
        <f t="shared" si="32"/>
        <v>0.66666156301071522</v>
      </c>
      <c r="L1716" s="68" t="str">
        <f>VLOOKUP(C1716,[6]Consolidado!$B:$E,2,FALSE)</f>
        <v>Canoe Wesfield (Phase 1)</v>
      </c>
      <c r="M1716" s="69" t="str">
        <f>VLOOKUP(C1716,[6]Consolidado!$B:$E,3,FALSE)</f>
        <v>TBL-211 Table, teak w/ duplex</v>
      </c>
      <c r="N1716" s="70" t="str">
        <f>VLOOKUP(C1716,[6]Consolidado!$B:$H,7,FALSE)</f>
        <v>Abril</v>
      </c>
    </row>
    <row r="1717" spans="1:14" s="71" customFormat="1" ht="16.5" customHeight="1" outlineLevel="1" x14ac:dyDescent="0.2">
      <c r="A1717" s="60" t="s">
        <v>671</v>
      </c>
      <c r="B1717" s="61">
        <v>42855</v>
      </c>
      <c r="C1717" s="71" t="s">
        <v>290</v>
      </c>
      <c r="D1717" s="63" t="str">
        <f>VLOOKUP(C1717,[6]Consolidado!$B:$E,4,FALSE)</f>
        <v>En Proceso</v>
      </c>
      <c r="E1717" s="64" t="s">
        <v>25</v>
      </c>
      <c r="F1717" s="65" t="s">
        <v>108</v>
      </c>
      <c r="G1717" s="66">
        <v>-3.125E-2</v>
      </c>
      <c r="H1717" s="67">
        <v>1043.76</v>
      </c>
      <c r="I1717" s="85">
        <f t="shared" si="31"/>
        <v>-32.6175</v>
      </c>
      <c r="J1717" s="86">
        <v>29.7989</v>
      </c>
      <c r="K1717" s="85">
        <f t="shared" si="32"/>
        <v>-1.0945873840980707</v>
      </c>
      <c r="L1717" s="68" t="str">
        <f>VLOOKUP(C1717,[6]Consolidado!$B:$E,2,FALSE)</f>
        <v>Acabado</v>
      </c>
      <c r="M1717" s="69" t="str">
        <f>VLOOKUP(C1717,[6]Consolidado!$B:$E,3,FALSE)</f>
        <v>Material de acabado pendiente de distribuir</v>
      </c>
      <c r="N1717" s="70">
        <f>VLOOKUP(C1717,[6]Consolidado!$B:$H,7,FALSE)</f>
        <v>0</v>
      </c>
    </row>
    <row r="1718" spans="1:14" s="71" customFormat="1" ht="16.5" customHeight="1" outlineLevel="1" x14ac:dyDescent="0.2">
      <c r="A1718" s="60" t="s">
        <v>671</v>
      </c>
      <c r="B1718" s="61">
        <v>42855</v>
      </c>
      <c r="C1718" s="71" t="s">
        <v>290</v>
      </c>
      <c r="D1718" s="63" t="str">
        <f>VLOOKUP(C1718,[6]Consolidado!$B:$E,4,FALSE)</f>
        <v>En Proceso</v>
      </c>
      <c r="E1718" s="64" t="s">
        <v>25</v>
      </c>
      <c r="F1718" s="65" t="s">
        <v>109</v>
      </c>
      <c r="G1718" s="66">
        <v>-3.125E-2</v>
      </c>
      <c r="H1718" s="67">
        <v>1262.4498728629765</v>
      </c>
      <c r="I1718" s="85">
        <f t="shared" si="31"/>
        <v>-39.451558526968014</v>
      </c>
      <c r="J1718" s="86">
        <v>29.7989</v>
      </c>
      <c r="K1718" s="85">
        <f t="shared" si="32"/>
        <v>-1.3239266726948986</v>
      </c>
      <c r="L1718" s="68" t="str">
        <f>VLOOKUP(C1718,[6]Consolidado!$B:$E,2,FALSE)</f>
        <v>Acabado</v>
      </c>
      <c r="M1718" s="69" t="str">
        <f>VLOOKUP(C1718,[6]Consolidado!$B:$E,3,FALSE)</f>
        <v>Material de acabado pendiente de distribuir</v>
      </c>
      <c r="N1718" s="70">
        <f>VLOOKUP(C1718,[6]Consolidado!$B:$H,7,FALSE)</f>
        <v>0</v>
      </c>
    </row>
    <row r="1719" spans="1:14" s="71" customFormat="1" ht="16.5" customHeight="1" outlineLevel="1" x14ac:dyDescent="0.2">
      <c r="A1719" s="60" t="s">
        <v>671</v>
      </c>
      <c r="B1719" s="61">
        <v>42855</v>
      </c>
      <c r="C1719" s="71" t="s">
        <v>290</v>
      </c>
      <c r="D1719" s="63" t="str">
        <f>VLOOKUP(C1719,[6]Consolidado!$B:$E,4,FALSE)</f>
        <v>En Proceso</v>
      </c>
      <c r="E1719" s="64" t="s">
        <v>25</v>
      </c>
      <c r="F1719" s="65" t="s">
        <v>110</v>
      </c>
      <c r="G1719" s="66">
        <v>-3.125E-2</v>
      </c>
      <c r="H1719" s="67">
        <v>1356.0515384615387</v>
      </c>
      <c r="I1719" s="85">
        <f t="shared" si="31"/>
        <v>-42.376610576923085</v>
      </c>
      <c r="J1719" s="86">
        <v>29.7989</v>
      </c>
      <c r="K1719" s="85">
        <f t="shared" si="32"/>
        <v>-1.4220864050996207</v>
      </c>
      <c r="L1719" s="68" t="str">
        <f>VLOOKUP(C1719,[6]Consolidado!$B:$E,2,FALSE)</f>
        <v>Acabado</v>
      </c>
      <c r="M1719" s="69" t="str">
        <f>VLOOKUP(C1719,[6]Consolidado!$B:$E,3,FALSE)</f>
        <v>Material de acabado pendiente de distribuir</v>
      </c>
      <c r="N1719" s="70">
        <f>VLOOKUP(C1719,[6]Consolidado!$B:$H,7,FALSE)</f>
        <v>0</v>
      </c>
    </row>
    <row r="1720" spans="1:14" s="71" customFormat="1" ht="16.5" customHeight="1" outlineLevel="1" x14ac:dyDescent="0.2">
      <c r="A1720" s="60" t="s">
        <v>671</v>
      </c>
      <c r="B1720" s="61">
        <v>42855</v>
      </c>
      <c r="C1720" s="71" t="s">
        <v>290</v>
      </c>
      <c r="D1720" s="63" t="str">
        <f>VLOOKUP(C1720,[6]Consolidado!$B:$E,4,FALSE)</f>
        <v>En Proceso</v>
      </c>
      <c r="E1720" s="64" t="s">
        <v>25</v>
      </c>
      <c r="F1720" s="65" t="s">
        <v>119</v>
      </c>
      <c r="G1720" s="66">
        <v>-3.125E-2</v>
      </c>
      <c r="H1720" s="67">
        <v>635.70500000000004</v>
      </c>
      <c r="I1720" s="85">
        <f t="shared" si="31"/>
        <v>-19.865781250000001</v>
      </c>
      <c r="J1720" s="86">
        <v>29.7989</v>
      </c>
      <c r="K1720" s="85">
        <f t="shared" si="32"/>
        <v>-0.66666156301071522</v>
      </c>
      <c r="L1720" s="68" t="str">
        <f>VLOOKUP(C1720,[6]Consolidado!$B:$E,2,FALSE)</f>
        <v>Acabado</v>
      </c>
      <c r="M1720" s="69" t="str">
        <f>VLOOKUP(C1720,[6]Consolidado!$B:$E,3,FALSE)</f>
        <v>Material de acabado pendiente de distribuir</v>
      </c>
      <c r="N1720" s="70">
        <f>VLOOKUP(C1720,[6]Consolidado!$B:$H,7,FALSE)</f>
        <v>0</v>
      </c>
    </row>
    <row r="1721" spans="1:14" s="71" customFormat="1" ht="16.5" customHeight="1" outlineLevel="1" x14ac:dyDescent="0.2">
      <c r="A1721" s="60" t="s">
        <v>671</v>
      </c>
      <c r="B1721" s="61">
        <v>42855</v>
      </c>
      <c r="C1721" s="71">
        <v>152</v>
      </c>
      <c r="D1721" s="63" t="str">
        <f>VLOOKUP(C1721,[6]Consolidado!$B:$E,4,FALSE)</f>
        <v>Finalizada</v>
      </c>
      <c r="E1721" s="64" t="s">
        <v>25</v>
      </c>
      <c r="F1721" s="65" t="s">
        <v>108</v>
      </c>
      <c r="G1721" s="66">
        <v>3.125E-2</v>
      </c>
      <c r="H1721" s="67">
        <v>1043.76</v>
      </c>
      <c r="I1721" s="85">
        <f t="shared" si="31"/>
        <v>32.6175</v>
      </c>
      <c r="J1721" s="86">
        <v>29.7989</v>
      </c>
      <c r="K1721" s="85">
        <f t="shared" si="32"/>
        <v>1.0945873840980707</v>
      </c>
      <c r="L1721" s="68" t="str">
        <f>VLOOKUP(C1721,[6]Consolidado!$B:$E,2,FALSE)</f>
        <v>Canoe Wesfield (Phase 1)</v>
      </c>
      <c r="M1721" s="69" t="str">
        <f>VLOOKUP(C1721,[6]Consolidado!$B:$E,3,FALSE)</f>
        <v>CH-224/CH-724 Teak Bench (Duplex)</v>
      </c>
      <c r="N1721" s="70" t="str">
        <f>VLOOKUP(C1721,[6]Consolidado!$B:$H,7,FALSE)</f>
        <v>Abril</v>
      </c>
    </row>
    <row r="1722" spans="1:14" s="71" customFormat="1" ht="16.5" customHeight="1" outlineLevel="1" x14ac:dyDescent="0.2">
      <c r="A1722" s="60" t="s">
        <v>671</v>
      </c>
      <c r="B1722" s="61">
        <v>42855</v>
      </c>
      <c r="C1722" s="71">
        <v>152</v>
      </c>
      <c r="D1722" s="63" t="str">
        <f>VLOOKUP(C1722,[6]Consolidado!$B:$E,4,FALSE)</f>
        <v>Finalizada</v>
      </c>
      <c r="E1722" s="64" t="s">
        <v>25</v>
      </c>
      <c r="F1722" s="65" t="s">
        <v>109</v>
      </c>
      <c r="G1722" s="66">
        <v>3.125E-2</v>
      </c>
      <c r="H1722" s="67">
        <v>1262.4498728629765</v>
      </c>
      <c r="I1722" s="85">
        <f t="shared" si="31"/>
        <v>39.451558526968014</v>
      </c>
      <c r="J1722" s="86">
        <v>29.7989</v>
      </c>
      <c r="K1722" s="85">
        <f t="shared" si="32"/>
        <v>1.3239266726948986</v>
      </c>
      <c r="L1722" s="68" t="str">
        <f>VLOOKUP(C1722,[6]Consolidado!$B:$E,2,FALSE)</f>
        <v>Canoe Wesfield (Phase 1)</v>
      </c>
      <c r="M1722" s="69" t="str">
        <f>VLOOKUP(C1722,[6]Consolidado!$B:$E,3,FALSE)</f>
        <v>CH-224/CH-724 Teak Bench (Duplex)</v>
      </c>
      <c r="N1722" s="70" t="str">
        <f>VLOOKUP(C1722,[6]Consolidado!$B:$H,7,FALSE)</f>
        <v>Abril</v>
      </c>
    </row>
    <row r="1723" spans="1:14" s="71" customFormat="1" ht="16.5" customHeight="1" outlineLevel="1" x14ac:dyDescent="0.2">
      <c r="A1723" s="60" t="s">
        <v>671</v>
      </c>
      <c r="B1723" s="61">
        <v>42855</v>
      </c>
      <c r="C1723" s="71">
        <v>152</v>
      </c>
      <c r="D1723" s="63" t="str">
        <f>VLOOKUP(C1723,[6]Consolidado!$B:$E,4,FALSE)</f>
        <v>Finalizada</v>
      </c>
      <c r="E1723" s="64" t="s">
        <v>25</v>
      </c>
      <c r="F1723" s="65" t="s">
        <v>110</v>
      </c>
      <c r="G1723" s="66">
        <v>3.125E-2</v>
      </c>
      <c r="H1723" s="67">
        <v>1356.0515384615387</v>
      </c>
      <c r="I1723" s="85">
        <f t="shared" si="31"/>
        <v>42.376610576923085</v>
      </c>
      <c r="J1723" s="86">
        <v>29.7989</v>
      </c>
      <c r="K1723" s="85">
        <f t="shared" si="32"/>
        <v>1.4220864050996207</v>
      </c>
      <c r="L1723" s="68" t="str">
        <f>VLOOKUP(C1723,[6]Consolidado!$B:$E,2,FALSE)</f>
        <v>Canoe Wesfield (Phase 1)</v>
      </c>
      <c r="M1723" s="69" t="str">
        <f>VLOOKUP(C1723,[6]Consolidado!$B:$E,3,FALSE)</f>
        <v>CH-224/CH-724 Teak Bench (Duplex)</v>
      </c>
      <c r="N1723" s="70" t="str">
        <f>VLOOKUP(C1723,[6]Consolidado!$B:$H,7,FALSE)</f>
        <v>Abril</v>
      </c>
    </row>
    <row r="1724" spans="1:14" s="71" customFormat="1" ht="16.5" customHeight="1" outlineLevel="1" x14ac:dyDescent="0.2">
      <c r="A1724" s="60" t="s">
        <v>671</v>
      </c>
      <c r="B1724" s="61">
        <v>42855</v>
      </c>
      <c r="C1724" s="71">
        <v>152</v>
      </c>
      <c r="D1724" s="63" t="str">
        <f>VLOOKUP(C1724,[6]Consolidado!$B:$E,4,FALSE)</f>
        <v>Finalizada</v>
      </c>
      <c r="E1724" s="64" t="s">
        <v>25</v>
      </c>
      <c r="F1724" s="65" t="s">
        <v>119</v>
      </c>
      <c r="G1724" s="66">
        <v>3.125E-2</v>
      </c>
      <c r="H1724" s="67">
        <v>635.70500000000004</v>
      </c>
      <c r="I1724" s="85">
        <f t="shared" si="31"/>
        <v>19.865781250000001</v>
      </c>
      <c r="J1724" s="86">
        <v>29.7989</v>
      </c>
      <c r="K1724" s="85">
        <f t="shared" si="32"/>
        <v>0.66666156301071522</v>
      </c>
      <c r="L1724" s="68" t="str">
        <f>VLOOKUP(C1724,[6]Consolidado!$B:$E,2,FALSE)</f>
        <v>Canoe Wesfield (Phase 1)</v>
      </c>
      <c r="M1724" s="69" t="str">
        <f>VLOOKUP(C1724,[6]Consolidado!$B:$E,3,FALSE)</f>
        <v>CH-224/CH-724 Teak Bench (Duplex)</v>
      </c>
      <c r="N1724" s="70" t="str">
        <f>VLOOKUP(C1724,[6]Consolidado!$B:$H,7,FALSE)</f>
        <v>Abril</v>
      </c>
    </row>
    <row r="1725" spans="1:14" s="71" customFormat="1" ht="16.5" customHeight="1" outlineLevel="1" x14ac:dyDescent="0.2">
      <c r="A1725" s="60" t="s">
        <v>671</v>
      </c>
      <c r="B1725" s="61">
        <v>42855</v>
      </c>
      <c r="C1725" s="71" t="s">
        <v>290</v>
      </c>
      <c r="D1725" s="63" t="str">
        <f>VLOOKUP(C1725,[6]Consolidado!$B:$E,4,FALSE)</f>
        <v>En Proceso</v>
      </c>
      <c r="E1725" s="64" t="s">
        <v>25</v>
      </c>
      <c r="F1725" s="65" t="s">
        <v>230</v>
      </c>
      <c r="G1725" s="66">
        <v>-3.125E-2</v>
      </c>
      <c r="H1725" s="67">
        <v>238.47880378364198</v>
      </c>
      <c r="I1725" s="85">
        <f t="shared" si="31"/>
        <v>-7.4524626182388118</v>
      </c>
      <c r="J1725" s="86">
        <v>29.7989</v>
      </c>
      <c r="K1725" s="85">
        <f t="shared" si="32"/>
        <v>-0.25009186977501896</v>
      </c>
      <c r="L1725" s="68" t="str">
        <f>VLOOKUP(C1725,[6]Consolidado!$B:$E,2,FALSE)</f>
        <v>Acabado</v>
      </c>
      <c r="M1725" s="69" t="str">
        <f>VLOOKUP(C1725,[6]Consolidado!$B:$E,3,FALSE)</f>
        <v>Material de acabado pendiente de distribuir</v>
      </c>
      <c r="N1725" s="70">
        <f>VLOOKUP(C1725,[6]Consolidado!$B:$H,7,FALSE)</f>
        <v>0</v>
      </c>
    </row>
    <row r="1726" spans="1:14" s="71" customFormat="1" ht="16.5" customHeight="1" outlineLevel="1" x14ac:dyDescent="0.2">
      <c r="A1726" s="60" t="s">
        <v>671</v>
      </c>
      <c r="B1726" s="61">
        <v>42855</v>
      </c>
      <c r="C1726" s="71" t="s">
        <v>290</v>
      </c>
      <c r="D1726" s="63" t="str">
        <f>VLOOKUP(C1726,[6]Consolidado!$B:$E,4,FALSE)</f>
        <v>En Proceso</v>
      </c>
      <c r="E1726" s="64" t="s">
        <v>25</v>
      </c>
      <c r="F1726" s="65" t="s">
        <v>201</v>
      </c>
      <c r="G1726" s="66">
        <v>-6.25E-2</v>
      </c>
      <c r="H1726" s="67">
        <v>872.19999999999993</v>
      </c>
      <c r="I1726" s="85">
        <f t="shared" si="31"/>
        <v>-54.512499999999996</v>
      </c>
      <c r="J1726" s="86">
        <v>29.7989</v>
      </c>
      <c r="K1726" s="85">
        <f t="shared" si="32"/>
        <v>-1.8293460496863978</v>
      </c>
      <c r="L1726" s="68" t="str">
        <f>VLOOKUP(C1726,[6]Consolidado!$B:$E,2,FALSE)</f>
        <v>Acabado</v>
      </c>
      <c r="M1726" s="69" t="str">
        <f>VLOOKUP(C1726,[6]Consolidado!$B:$E,3,FALSE)</f>
        <v>Material de acabado pendiente de distribuir</v>
      </c>
      <c r="N1726" s="70">
        <f>VLOOKUP(C1726,[6]Consolidado!$B:$H,7,FALSE)</f>
        <v>0</v>
      </c>
    </row>
    <row r="1727" spans="1:14" s="71" customFormat="1" ht="16.5" customHeight="1" outlineLevel="1" x14ac:dyDescent="0.2">
      <c r="A1727" s="60" t="s">
        <v>671</v>
      </c>
      <c r="B1727" s="61">
        <v>42855</v>
      </c>
      <c r="C1727" s="71" t="s">
        <v>290</v>
      </c>
      <c r="D1727" s="63" t="str">
        <f>VLOOKUP(C1727,[6]Consolidado!$B:$E,4,FALSE)</f>
        <v>En Proceso</v>
      </c>
      <c r="E1727" s="64" t="s">
        <v>25</v>
      </c>
      <c r="F1727" s="65" t="s">
        <v>109</v>
      </c>
      <c r="G1727" s="66">
        <v>-6.25E-2</v>
      </c>
      <c r="H1727" s="67">
        <v>1262.4498728629765</v>
      </c>
      <c r="I1727" s="85">
        <f t="shared" si="31"/>
        <v>-78.903117053936029</v>
      </c>
      <c r="J1727" s="86">
        <v>29.7989</v>
      </c>
      <c r="K1727" s="85">
        <f t="shared" si="32"/>
        <v>-2.6478533453897972</v>
      </c>
      <c r="L1727" s="68" t="str">
        <f>VLOOKUP(C1727,[6]Consolidado!$B:$E,2,FALSE)</f>
        <v>Acabado</v>
      </c>
      <c r="M1727" s="69" t="str">
        <f>VLOOKUP(C1727,[6]Consolidado!$B:$E,3,FALSE)</f>
        <v>Material de acabado pendiente de distribuir</v>
      </c>
      <c r="N1727" s="70">
        <f>VLOOKUP(C1727,[6]Consolidado!$B:$H,7,FALSE)</f>
        <v>0</v>
      </c>
    </row>
    <row r="1728" spans="1:14" s="71" customFormat="1" ht="16.5" customHeight="1" outlineLevel="1" x14ac:dyDescent="0.2">
      <c r="A1728" s="60" t="s">
        <v>671</v>
      </c>
      <c r="B1728" s="61">
        <v>42855</v>
      </c>
      <c r="C1728" s="71" t="s">
        <v>290</v>
      </c>
      <c r="D1728" s="63" t="str">
        <f>VLOOKUP(C1728,[6]Consolidado!$B:$E,4,FALSE)</f>
        <v>En Proceso</v>
      </c>
      <c r="E1728" s="64" t="s">
        <v>25</v>
      </c>
      <c r="F1728" s="65" t="s">
        <v>110</v>
      </c>
      <c r="G1728" s="66">
        <v>-3.125E-2</v>
      </c>
      <c r="H1728" s="67">
        <v>1356.0515384615387</v>
      </c>
      <c r="I1728" s="85">
        <f t="shared" si="31"/>
        <v>-42.376610576923085</v>
      </c>
      <c r="J1728" s="86">
        <v>29.7989</v>
      </c>
      <c r="K1728" s="85">
        <f t="shared" si="32"/>
        <v>-1.4220864050996207</v>
      </c>
      <c r="L1728" s="68" t="str">
        <f>VLOOKUP(C1728,[6]Consolidado!$B:$E,2,FALSE)</f>
        <v>Acabado</v>
      </c>
      <c r="M1728" s="69" t="str">
        <f>VLOOKUP(C1728,[6]Consolidado!$B:$E,3,FALSE)</f>
        <v>Material de acabado pendiente de distribuir</v>
      </c>
      <c r="N1728" s="70">
        <f>VLOOKUP(C1728,[6]Consolidado!$B:$H,7,FALSE)</f>
        <v>0</v>
      </c>
    </row>
    <row r="1729" spans="1:14" s="71" customFormat="1" ht="16.5" customHeight="1" outlineLevel="1" x14ac:dyDescent="0.2">
      <c r="A1729" s="60" t="s">
        <v>671</v>
      </c>
      <c r="B1729" s="61">
        <v>42855</v>
      </c>
      <c r="C1729" s="71" t="s">
        <v>290</v>
      </c>
      <c r="D1729" s="63" t="str">
        <f>VLOOKUP(C1729,[6]Consolidado!$B:$E,4,FALSE)</f>
        <v>En Proceso</v>
      </c>
      <c r="E1729" s="64" t="s">
        <v>25</v>
      </c>
      <c r="F1729" s="65" t="s">
        <v>119</v>
      </c>
      <c r="G1729" s="66">
        <v>-3.125E-2</v>
      </c>
      <c r="H1729" s="67">
        <v>635.70500000000004</v>
      </c>
      <c r="I1729" s="85">
        <f t="shared" si="31"/>
        <v>-19.865781250000001</v>
      </c>
      <c r="J1729" s="86">
        <v>29.7989</v>
      </c>
      <c r="K1729" s="85">
        <f t="shared" si="32"/>
        <v>-0.66666156301071522</v>
      </c>
      <c r="L1729" s="68" t="str">
        <f>VLOOKUP(C1729,[6]Consolidado!$B:$E,2,FALSE)</f>
        <v>Acabado</v>
      </c>
      <c r="M1729" s="69" t="str">
        <f>VLOOKUP(C1729,[6]Consolidado!$B:$E,3,FALSE)</f>
        <v>Material de acabado pendiente de distribuir</v>
      </c>
      <c r="N1729" s="70">
        <f>VLOOKUP(C1729,[6]Consolidado!$B:$H,7,FALSE)</f>
        <v>0</v>
      </c>
    </row>
    <row r="1730" spans="1:14" s="71" customFormat="1" ht="16.5" customHeight="1" outlineLevel="1" x14ac:dyDescent="0.2">
      <c r="A1730" s="60" t="s">
        <v>671</v>
      </c>
      <c r="B1730" s="61">
        <v>42855</v>
      </c>
      <c r="C1730" s="71">
        <v>213</v>
      </c>
      <c r="D1730" s="63" t="str">
        <f>VLOOKUP(C1730,[6]Consolidado!$B:$E,4,FALSE)</f>
        <v>Finalizada</v>
      </c>
      <c r="E1730" s="64" t="s">
        <v>25</v>
      </c>
      <c r="F1730" s="65" t="s">
        <v>230</v>
      </c>
      <c r="G1730" s="66">
        <v>3.125E-2</v>
      </c>
      <c r="H1730" s="67">
        <v>238.47880378364198</v>
      </c>
      <c r="I1730" s="85">
        <f t="shared" si="31"/>
        <v>7.4524626182388118</v>
      </c>
      <c r="J1730" s="86">
        <v>29.7989</v>
      </c>
      <c r="K1730" s="85">
        <f t="shared" si="32"/>
        <v>0.25009186977501896</v>
      </c>
      <c r="L1730" s="68" t="str">
        <f>VLOOKUP(C1730,[6]Consolidado!$B:$E,2,FALSE)</f>
        <v>Ash Detroit</v>
      </c>
      <c r="M1730" s="69" t="str">
        <f>VLOOKUP(C1730,[6]Consolidado!$B:$E,3,FALSE)</f>
        <v>Table bases</v>
      </c>
      <c r="N1730" s="70" t="str">
        <f>VLOOKUP(C1730,[6]Consolidado!$B:$H,7,FALSE)</f>
        <v>Abril</v>
      </c>
    </row>
    <row r="1731" spans="1:14" s="71" customFormat="1" ht="16.5" customHeight="1" outlineLevel="1" x14ac:dyDescent="0.2">
      <c r="A1731" s="60" t="s">
        <v>671</v>
      </c>
      <c r="B1731" s="61">
        <v>42855</v>
      </c>
      <c r="C1731" s="71">
        <v>213</v>
      </c>
      <c r="D1731" s="63" t="str">
        <f>VLOOKUP(C1731,[6]Consolidado!$B:$E,4,FALSE)</f>
        <v>Finalizada</v>
      </c>
      <c r="E1731" s="64" t="s">
        <v>25</v>
      </c>
      <c r="F1731" s="65" t="s">
        <v>201</v>
      </c>
      <c r="G1731" s="66">
        <v>6.25E-2</v>
      </c>
      <c r="H1731" s="67">
        <v>872.19999999999993</v>
      </c>
      <c r="I1731" s="85">
        <f t="shared" si="31"/>
        <v>54.512499999999996</v>
      </c>
      <c r="J1731" s="86">
        <v>29.7989</v>
      </c>
      <c r="K1731" s="85">
        <f t="shared" si="32"/>
        <v>1.8293460496863978</v>
      </c>
      <c r="L1731" s="68" t="str">
        <f>VLOOKUP(C1731,[6]Consolidado!$B:$E,2,FALSE)</f>
        <v>Ash Detroit</v>
      </c>
      <c r="M1731" s="69" t="str">
        <f>VLOOKUP(C1731,[6]Consolidado!$B:$E,3,FALSE)</f>
        <v>Table bases</v>
      </c>
      <c r="N1731" s="70" t="str">
        <f>VLOOKUP(C1731,[6]Consolidado!$B:$H,7,FALSE)</f>
        <v>Abril</v>
      </c>
    </row>
    <row r="1732" spans="1:14" s="71" customFormat="1" ht="16.5" customHeight="1" outlineLevel="1" x14ac:dyDescent="0.2">
      <c r="A1732" s="60" t="s">
        <v>671</v>
      </c>
      <c r="B1732" s="61">
        <v>42855</v>
      </c>
      <c r="C1732" s="71">
        <v>213</v>
      </c>
      <c r="D1732" s="63" t="str">
        <f>VLOOKUP(C1732,[6]Consolidado!$B:$E,4,FALSE)</f>
        <v>Finalizada</v>
      </c>
      <c r="E1732" s="64" t="s">
        <v>25</v>
      </c>
      <c r="F1732" s="65" t="s">
        <v>109</v>
      </c>
      <c r="G1732" s="66">
        <v>6.25E-2</v>
      </c>
      <c r="H1732" s="67">
        <v>1262.4498728629765</v>
      </c>
      <c r="I1732" s="85">
        <f t="shared" si="31"/>
        <v>78.903117053936029</v>
      </c>
      <c r="J1732" s="86">
        <v>29.7989</v>
      </c>
      <c r="K1732" s="85">
        <f t="shared" si="32"/>
        <v>2.6478533453897972</v>
      </c>
      <c r="L1732" s="68" t="str">
        <f>VLOOKUP(C1732,[6]Consolidado!$B:$E,2,FALSE)</f>
        <v>Ash Detroit</v>
      </c>
      <c r="M1732" s="69" t="str">
        <f>VLOOKUP(C1732,[6]Consolidado!$B:$E,3,FALSE)</f>
        <v>Table bases</v>
      </c>
      <c r="N1732" s="70" t="str">
        <f>VLOOKUP(C1732,[6]Consolidado!$B:$H,7,FALSE)</f>
        <v>Abril</v>
      </c>
    </row>
    <row r="1733" spans="1:14" s="71" customFormat="1" ht="16.5" customHeight="1" outlineLevel="1" x14ac:dyDescent="0.2">
      <c r="A1733" s="60" t="s">
        <v>671</v>
      </c>
      <c r="B1733" s="61">
        <v>42855</v>
      </c>
      <c r="C1733" s="71">
        <v>213</v>
      </c>
      <c r="D1733" s="63" t="str">
        <f>VLOOKUP(C1733,[6]Consolidado!$B:$E,4,FALSE)</f>
        <v>Finalizada</v>
      </c>
      <c r="E1733" s="64" t="s">
        <v>25</v>
      </c>
      <c r="F1733" s="65" t="s">
        <v>110</v>
      </c>
      <c r="G1733" s="66">
        <v>3.125E-2</v>
      </c>
      <c r="H1733" s="67">
        <v>1356.0515384615387</v>
      </c>
      <c r="I1733" s="85">
        <f t="shared" ref="I1733:I1796" si="33">G1733*H1733</f>
        <v>42.376610576923085</v>
      </c>
      <c r="J1733" s="86">
        <v>29.7989</v>
      </c>
      <c r="K1733" s="85">
        <f t="shared" ref="K1733:K1796" si="34">IFERROR(I1733/J1733,0)</f>
        <v>1.4220864050996207</v>
      </c>
      <c r="L1733" s="68" t="str">
        <f>VLOOKUP(C1733,[6]Consolidado!$B:$E,2,FALSE)</f>
        <v>Ash Detroit</v>
      </c>
      <c r="M1733" s="69" t="str">
        <f>VLOOKUP(C1733,[6]Consolidado!$B:$E,3,FALSE)</f>
        <v>Table bases</v>
      </c>
      <c r="N1733" s="70" t="str">
        <f>VLOOKUP(C1733,[6]Consolidado!$B:$H,7,FALSE)</f>
        <v>Abril</v>
      </c>
    </row>
    <row r="1734" spans="1:14" s="71" customFormat="1" ht="16.5" customHeight="1" outlineLevel="1" x14ac:dyDescent="0.2">
      <c r="A1734" s="60" t="s">
        <v>671</v>
      </c>
      <c r="B1734" s="61">
        <v>42855</v>
      </c>
      <c r="C1734" s="71">
        <v>213</v>
      </c>
      <c r="D1734" s="63" t="str">
        <f>VLOOKUP(C1734,[6]Consolidado!$B:$E,4,FALSE)</f>
        <v>Finalizada</v>
      </c>
      <c r="E1734" s="64" t="s">
        <v>25</v>
      </c>
      <c r="F1734" s="65" t="s">
        <v>119</v>
      </c>
      <c r="G1734" s="66">
        <v>3.125E-2</v>
      </c>
      <c r="H1734" s="67">
        <v>635.70500000000004</v>
      </c>
      <c r="I1734" s="85">
        <f t="shared" si="33"/>
        <v>19.865781250000001</v>
      </c>
      <c r="J1734" s="86">
        <v>29.7989</v>
      </c>
      <c r="K1734" s="85">
        <f t="shared" si="34"/>
        <v>0.66666156301071522</v>
      </c>
      <c r="L1734" s="68" t="str">
        <f>VLOOKUP(C1734,[6]Consolidado!$B:$E,2,FALSE)</f>
        <v>Ash Detroit</v>
      </c>
      <c r="M1734" s="69" t="str">
        <f>VLOOKUP(C1734,[6]Consolidado!$B:$E,3,FALSE)</f>
        <v>Table bases</v>
      </c>
      <c r="N1734" s="70" t="str">
        <f>VLOOKUP(C1734,[6]Consolidado!$B:$H,7,FALSE)</f>
        <v>Abril</v>
      </c>
    </row>
    <row r="1735" spans="1:14" s="71" customFormat="1" ht="16.5" customHeight="1" outlineLevel="1" x14ac:dyDescent="0.2">
      <c r="A1735" s="60" t="s">
        <v>671</v>
      </c>
      <c r="B1735" s="61">
        <v>42855</v>
      </c>
      <c r="C1735" s="71" t="s">
        <v>290</v>
      </c>
      <c r="D1735" s="63" t="str">
        <f>VLOOKUP(C1735,[6]Consolidado!$B:$E,4,FALSE)</f>
        <v>En Proceso</v>
      </c>
      <c r="E1735" s="64" t="s">
        <v>25</v>
      </c>
      <c r="F1735" s="65" t="s">
        <v>128</v>
      </c>
      <c r="G1735" s="66">
        <v>-0.125</v>
      </c>
      <c r="H1735" s="67">
        <v>719.3036127057627</v>
      </c>
      <c r="I1735" s="85">
        <f t="shared" si="33"/>
        <v>-89.912951588220338</v>
      </c>
      <c r="J1735" s="86">
        <v>29.7989</v>
      </c>
      <c r="K1735" s="85">
        <f t="shared" si="34"/>
        <v>-3.0173245182949819</v>
      </c>
      <c r="L1735" s="68" t="str">
        <f>VLOOKUP(C1735,[6]Consolidado!$B:$E,2,FALSE)</f>
        <v>Acabado</v>
      </c>
      <c r="M1735" s="69" t="str">
        <f>VLOOKUP(C1735,[6]Consolidado!$B:$E,3,FALSE)</f>
        <v>Material de acabado pendiente de distribuir</v>
      </c>
      <c r="N1735" s="70">
        <f>VLOOKUP(C1735,[6]Consolidado!$B:$H,7,FALSE)</f>
        <v>0</v>
      </c>
    </row>
    <row r="1736" spans="1:14" s="71" customFormat="1" ht="16.5" customHeight="1" outlineLevel="1" x14ac:dyDescent="0.2">
      <c r="A1736" s="60" t="s">
        <v>671</v>
      </c>
      <c r="B1736" s="61">
        <v>42855</v>
      </c>
      <c r="C1736" s="71" t="s">
        <v>290</v>
      </c>
      <c r="D1736" s="63" t="str">
        <f>VLOOKUP(C1736,[6]Consolidado!$B:$E,4,FALSE)</f>
        <v>En Proceso</v>
      </c>
      <c r="E1736" s="64" t="s">
        <v>25</v>
      </c>
      <c r="F1736" s="65" t="s">
        <v>138</v>
      </c>
      <c r="G1736" s="66">
        <v>-9.375E-2</v>
      </c>
      <c r="H1736" s="67">
        <v>487.54177913928567</v>
      </c>
      <c r="I1736" s="85">
        <f t="shared" si="33"/>
        <v>-45.707041794308033</v>
      </c>
      <c r="J1736" s="86">
        <v>29.7989</v>
      </c>
      <c r="K1736" s="85">
        <f t="shared" si="34"/>
        <v>-1.5338499674252417</v>
      </c>
      <c r="L1736" s="68" t="str">
        <f>VLOOKUP(C1736,[6]Consolidado!$B:$E,2,FALSE)</f>
        <v>Acabado</v>
      </c>
      <c r="M1736" s="69" t="str">
        <f>VLOOKUP(C1736,[6]Consolidado!$B:$E,3,FALSE)</f>
        <v>Material de acabado pendiente de distribuir</v>
      </c>
      <c r="N1736" s="70">
        <f>VLOOKUP(C1736,[6]Consolidado!$B:$H,7,FALSE)</f>
        <v>0</v>
      </c>
    </row>
    <row r="1737" spans="1:14" s="71" customFormat="1" ht="16.5" customHeight="1" outlineLevel="1" x14ac:dyDescent="0.2">
      <c r="A1737" s="60" t="s">
        <v>671</v>
      </c>
      <c r="B1737" s="61">
        <v>42855</v>
      </c>
      <c r="C1737" s="71">
        <v>184</v>
      </c>
      <c r="D1737" s="63" t="str">
        <f>VLOOKUP(C1737,[6]Consolidado!$B:$E,4,FALSE)</f>
        <v>Finalizada</v>
      </c>
      <c r="E1737" s="64" t="s">
        <v>25</v>
      </c>
      <c r="F1737" s="65" t="s">
        <v>128</v>
      </c>
      <c r="G1737" s="66">
        <v>0.125</v>
      </c>
      <c r="H1737" s="67">
        <v>719.3036127057627</v>
      </c>
      <c r="I1737" s="85">
        <f t="shared" si="33"/>
        <v>89.912951588220338</v>
      </c>
      <c r="J1737" s="86">
        <v>29.7989</v>
      </c>
      <c r="K1737" s="85">
        <f t="shared" si="34"/>
        <v>3.0173245182949819</v>
      </c>
      <c r="L1737" s="68" t="str">
        <f>VLOOKUP(C1737,[6]Consolidado!$B:$E,2,FALSE)</f>
        <v>Maderas Collective</v>
      </c>
      <c r="M1737" s="69" t="str">
        <f>VLOOKUP(C1737,[6]Consolidado!$B:$E,3,FALSE)</f>
        <v>Caja para Muestra Acabado</v>
      </c>
      <c r="N1737" s="70" t="str">
        <f>VLOOKUP(C1737,[6]Consolidado!$B:$H,7,FALSE)</f>
        <v>Abril</v>
      </c>
    </row>
    <row r="1738" spans="1:14" s="71" customFormat="1" ht="16.5" customHeight="1" outlineLevel="1" x14ac:dyDescent="0.2">
      <c r="A1738" s="60" t="s">
        <v>671</v>
      </c>
      <c r="B1738" s="61">
        <v>42855</v>
      </c>
      <c r="C1738" s="71">
        <v>184</v>
      </c>
      <c r="D1738" s="63" t="str">
        <f>VLOOKUP(C1738,[6]Consolidado!$B:$E,4,FALSE)</f>
        <v>Finalizada</v>
      </c>
      <c r="E1738" s="64" t="s">
        <v>25</v>
      </c>
      <c r="F1738" s="65" t="s">
        <v>138</v>
      </c>
      <c r="G1738" s="66">
        <v>9.375E-2</v>
      </c>
      <c r="H1738" s="67">
        <v>487.54177913928567</v>
      </c>
      <c r="I1738" s="85">
        <f t="shared" si="33"/>
        <v>45.707041794308033</v>
      </c>
      <c r="J1738" s="86">
        <v>29.7989</v>
      </c>
      <c r="K1738" s="85">
        <f t="shared" si="34"/>
        <v>1.5338499674252417</v>
      </c>
      <c r="L1738" s="68" t="str">
        <f>VLOOKUP(C1738,[6]Consolidado!$B:$E,2,FALSE)</f>
        <v>Maderas Collective</v>
      </c>
      <c r="M1738" s="69" t="str">
        <f>VLOOKUP(C1738,[6]Consolidado!$B:$E,3,FALSE)</f>
        <v>Caja para Muestra Acabado</v>
      </c>
      <c r="N1738" s="70" t="str">
        <f>VLOOKUP(C1738,[6]Consolidado!$B:$H,7,FALSE)</f>
        <v>Abril</v>
      </c>
    </row>
    <row r="1739" spans="1:14" s="71" customFormat="1" ht="16.5" customHeight="1" outlineLevel="1" x14ac:dyDescent="0.2">
      <c r="A1739" s="60" t="s">
        <v>671</v>
      </c>
      <c r="B1739" s="61">
        <v>42855</v>
      </c>
      <c r="C1739" s="71" t="s">
        <v>290</v>
      </c>
      <c r="D1739" s="63" t="str">
        <f>VLOOKUP(C1739,[6]Consolidado!$B:$E,4,FALSE)</f>
        <v>En Proceso</v>
      </c>
      <c r="E1739" s="64" t="s">
        <v>25</v>
      </c>
      <c r="F1739" s="65" t="s">
        <v>128</v>
      </c>
      <c r="G1739" s="66">
        <v>-0.1875</v>
      </c>
      <c r="H1739" s="67">
        <v>719.3036127057627</v>
      </c>
      <c r="I1739" s="85">
        <f t="shared" si="33"/>
        <v>-134.86942738233051</v>
      </c>
      <c r="J1739" s="86">
        <v>29.7989</v>
      </c>
      <c r="K1739" s="85">
        <f t="shared" si="34"/>
        <v>-4.5259867774424736</v>
      </c>
      <c r="L1739" s="68" t="str">
        <f>VLOOKUP(C1739,[6]Consolidado!$B:$E,2,FALSE)</f>
        <v>Acabado</v>
      </c>
      <c r="M1739" s="69" t="str">
        <f>VLOOKUP(C1739,[6]Consolidado!$B:$E,3,FALSE)</f>
        <v>Material de acabado pendiente de distribuir</v>
      </c>
      <c r="N1739" s="70">
        <f>VLOOKUP(C1739,[6]Consolidado!$B:$H,7,FALSE)</f>
        <v>0</v>
      </c>
    </row>
    <row r="1740" spans="1:14" s="71" customFormat="1" ht="16.5" customHeight="1" outlineLevel="1" x14ac:dyDescent="0.2">
      <c r="A1740" s="60" t="s">
        <v>671</v>
      </c>
      <c r="B1740" s="61">
        <v>42855</v>
      </c>
      <c r="C1740" s="71" t="s">
        <v>290</v>
      </c>
      <c r="D1740" s="63" t="str">
        <f>VLOOKUP(C1740,[6]Consolidado!$B:$E,4,FALSE)</f>
        <v>En Proceso</v>
      </c>
      <c r="E1740" s="64" t="s">
        <v>25</v>
      </c>
      <c r="F1740" s="65" t="s">
        <v>138</v>
      </c>
      <c r="G1740" s="66">
        <v>-0.1875</v>
      </c>
      <c r="H1740" s="67">
        <v>487.54177913928567</v>
      </c>
      <c r="I1740" s="85">
        <f t="shared" si="33"/>
        <v>-91.414083588616066</v>
      </c>
      <c r="J1740" s="86">
        <v>29.7989</v>
      </c>
      <c r="K1740" s="85">
        <f t="shared" si="34"/>
        <v>-3.0676999348504834</v>
      </c>
      <c r="L1740" s="68" t="str">
        <f>VLOOKUP(C1740,[6]Consolidado!$B:$E,2,FALSE)</f>
        <v>Acabado</v>
      </c>
      <c r="M1740" s="69" t="str">
        <f>VLOOKUP(C1740,[6]Consolidado!$B:$E,3,FALSE)</f>
        <v>Material de acabado pendiente de distribuir</v>
      </c>
      <c r="N1740" s="70">
        <f>VLOOKUP(C1740,[6]Consolidado!$B:$H,7,FALSE)</f>
        <v>0</v>
      </c>
    </row>
    <row r="1741" spans="1:14" s="71" customFormat="1" ht="16.5" customHeight="1" outlineLevel="1" x14ac:dyDescent="0.2">
      <c r="A1741" s="60" t="s">
        <v>671</v>
      </c>
      <c r="B1741" s="61">
        <v>42855</v>
      </c>
      <c r="C1741" s="71" t="s">
        <v>89</v>
      </c>
      <c r="D1741" s="63" t="str">
        <f>VLOOKUP(C1741,[6]Consolidado!$B:$E,4,FALSE)</f>
        <v>En Proceso</v>
      </c>
      <c r="E1741" s="64" t="s">
        <v>33</v>
      </c>
      <c r="F1741" s="65" t="s">
        <v>90</v>
      </c>
      <c r="G1741" s="66">
        <v>-7.2</v>
      </c>
      <c r="H1741" s="67">
        <v>3.2476560456041419</v>
      </c>
      <c r="I1741" s="85">
        <f t="shared" si="33"/>
        <v>-23.383123528349824</v>
      </c>
      <c r="J1741" s="86">
        <v>29.7989</v>
      </c>
      <c r="K1741" s="85">
        <f t="shared" si="34"/>
        <v>-0.78469754012228043</v>
      </c>
      <c r="L1741" s="68" t="str">
        <f>VLOOKUP(C1741,[6]Consolidado!$B:$E,2,FALSE)</f>
        <v>Empaque</v>
      </c>
      <c r="M1741" s="69" t="str">
        <f>VLOOKUP(C1741,[6]Consolidado!$B:$E,3,FALSE)</f>
        <v>Material de empaque pendiente de distribuir</v>
      </c>
      <c r="N1741" s="70">
        <f>VLOOKUP(C1741,[6]Consolidado!$B:$H,7,FALSE)</f>
        <v>0</v>
      </c>
    </row>
    <row r="1742" spans="1:14" s="71" customFormat="1" ht="16.5" customHeight="1" outlineLevel="1" x14ac:dyDescent="0.2">
      <c r="A1742" s="60" t="s">
        <v>671</v>
      </c>
      <c r="B1742" s="61">
        <v>42855</v>
      </c>
      <c r="C1742" s="71">
        <v>197</v>
      </c>
      <c r="D1742" s="63" t="str">
        <f>VLOOKUP(C1742,[6]Consolidado!$B:$E,4,FALSE)</f>
        <v>Finalizada</v>
      </c>
      <c r="E1742" s="64" t="s">
        <v>25</v>
      </c>
      <c r="F1742" s="65" t="s">
        <v>128</v>
      </c>
      <c r="G1742" s="66">
        <v>0.1875</v>
      </c>
      <c r="H1742" s="67">
        <v>719.3036127057627</v>
      </c>
      <c r="I1742" s="85">
        <f t="shared" si="33"/>
        <v>134.86942738233051</v>
      </c>
      <c r="J1742" s="86">
        <v>29.7989</v>
      </c>
      <c r="K1742" s="85">
        <f t="shared" si="34"/>
        <v>4.5259867774424736</v>
      </c>
      <c r="L1742" s="68" t="str">
        <f>VLOOKUP(C1742,[6]Consolidado!$B:$E,2,FALSE)</f>
        <v>Zoe Cruz</v>
      </c>
      <c r="M1742" s="69" t="str">
        <f>VLOOKUP(C1742,[6]Consolidado!$B:$E,3,FALSE)</f>
        <v>adirondack chair</v>
      </c>
      <c r="N1742" s="70" t="str">
        <f>VLOOKUP(C1742,[6]Consolidado!$B:$H,7,FALSE)</f>
        <v>Abril</v>
      </c>
    </row>
    <row r="1743" spans="1:14" s="71" customFormat="1" ht="16.5" customHeight="1" outlineLevel="1" x14ac:dyDescent="0.2">
      <c r="A1743" s="60" t="s">
        <v>671</v>
      </c>
      <c r="B1743" s="61">
        <v>42855</v>
      </c>
      <c r="C1743" s="71">
        <v>197</v>
      </c>
      <c r="D1743" s="63" t="str">
        <f>VLOOKUP(C1743,[6]Consolidado!$B:$E,4,FALSE)</f>
        <v>Finalizada</v>
      </c>
      <c r="E1743" s="64" t="s">
        <v>25</v>
      </c>
      <c r="F1743" s="65" t="s">
        <v>138</v>
      </c>
      <c r="G1743" s="66">
        <v>0.1875</v>
      </c>
      <c r="H1743" s="67">
        <v>487.54177913928567</v>
      </c>
      <c r="I1743" s="85">
        <f t="shared" si="33"/>
        <v>91.414083588616066</v>
      </c>
      <c r="J1743" s="86">
        <v>29.7989</v>
      </c>
      <c r="K1743" s="85">
        <f t="shared" si="34"/>
        <v>3.0676999348504834</v>
      </c>
      <c r="L1743" s="68" t="str">
        <f>VLOOKUP(C1743,[6]Consolidado!$B:$E,2,FALSE)</f>
        <v>Zoe Cruz</v>
      </c>
      <c r="M1743" s="69" t="str">
        <f>VLOOKUP(C1743,[6]Consolidado!$B:$E,3,FALSE)</f>
        <v>adirondack chair</v>
      </c>
      <c r="N1743" s="70" t="str">
        <f>VLOOKUP(C1743,[6]Consolidado!$B:$H,7,FALSE)</f>
        <v>Abril</v>
      </c>
    </row>
    <row r="1744" spans="1:14" s="71" customFormat="1" ht="16.5" customHeight="1" outlineLevel="1" x14ac:dyDescent="0.2">
      <c r="A1744" s="60" t="s">
        <v>671</v>
      </c>
      <c r="B1744" s="61">
        <v>42855</v>
      </c>
      <c r="C1744" s="71">
        <v>197</v>
      </c>
      <c r="D1744" s="63" t="str">
        <f>VLOOKUP(C1744,[6]Consolidado!$B:$E,4,FALSE)</f>
        <v>Finalizada</v>
      </c>
      <c r="E1744" s="64" t="s">
        <v>33</v>
      </c>
      <c r="F1744" s="65" t="s">
        <v>90</v>
      </c>
      <c r="G1744" s="66">
        <v>7.2</v>
      </c>
      <c r="H1744" s="67">
        <v>3.2476560456041419</v>
      </c>
      <c r="I1744" s="85">
        <f t="shared" si="33"/>
        <v>23.383123528349824</v>
      </c>
      <c r="J1744" s="86">
        <v>29.7989</v>
      </c>
      <c r="K1744" s="85">
        <f t="shared" si="34"/>
        <v>0.78469754012228043</v>
      </c>
      <c r="L1744" s="68" t="str">
        <f>VLOOKUP(C1744,[6]Consolidado!$B:$E,2,FALSE)</f>
        <v>Zoe Cruz</v>
      </c>
      <c r="M1744" s="69" t="str">
        <f>VLOOKUP(C1744,[6]Consolidado!$B:$E,3,FALSE)</f>
        <v>adirondack chair</v>
      </c>
      <c r="N1744" s="70" t="str">
        <f>VLOOKUP(C1744,[6]Consolidado!$B:$H,7,FALSE)</f>
        <v>Abril</v>
      </c>
    </row>
    <row r="1745" spans="1:16" s="71" customFormat="1" ht="16.5" customHeight="1" outlineLevel="1" x14ac:dyDescent="0.2">
      <c r="A1745" s="60" t="s">
        <v>671</v>
      </c>
      <c r="B1745" s="61">
        <v>42851</v>
      </c>
      <c r="C1745" s="71">
        <v>133</v>
      </c>
      <c r="D1745" s="63" t="str">
        <f>VLOOKUP(C1745,[6]Consolidado!$B:$E,4,FALSE)</f>
        <v>Finalizada</v>
      </c>
      <c r="E1745" s="64" t="s">
        <v>33</v>
      </c>
      <c r="F1745" s="65" t="s">
        <v>35</v>
      </c>
      <c r="G1745" s="66">
        <v>2</v>
      </c>
      <c r="H1745" s="67">
        <v>185.93181250000004</v>
      </c>
      <c r="I1745" s="85">
        <f t="shared" si="33"/>
        <v>371.86362500000007</v>
      </c>
      <c r="J1745" s="86">
        <v>29.7989</v>
      </c>
      <c r="K1745" s="85">
        <f t="shared" si="34"/>
        <v>12.479105772360727</v>
      </c>
      <c r="L1745" s="68" t="str">
        <f>VLOOKUP(C1745,[6]Consolidado!$B:$E,2,FALSE)</f>
        <v xml:space="preserve">Damien Wood </v>
      </c>
      <c r="M1745" s="69" t="str">
        <f>VLOOKUP(C1745,[6]Consolidado!$B:$E,3,FALSE)</f>
        <v>Custom King Bed</v>
      </c>
      <c r="N1745" s="70" t="str">
        <f>VLOOKUP(C1745,[6]Consolidado!$B:$H,7,FALSE)</f>
        <v>Abril</v>
      </c>
    </row>
    <row r="1746" spans="1:16" s="71" customFormat="1" ht="16.5" customHeight="1" outlineLevel="1" x14ac:dyDescent="0.2">
      <c r="A1746" s="60" t="s">
        <v>671</v>
      </c>
      <c r="B1746" s="61">
        <v>42851</v>
      </c>
      <c r="C1746" s="71">
        <v>212</v>
      </c>
      <c r="D1746" s="63" t="str">
        <f>VLOOKUP(C1746,[6]Consolidado!$B:$E,4,FALSE)</f>
        <v>Finalizada</v>
      </c>
      <c r="E1746" s="64" t="s">
        <v>28</v>
      </c>
      <c r="F1746" s="65" t="s">
        <v>106</v>
      </c>
      <c r="G1746" s="66">
        <v>2</v>
      </c>
      <c r="H1746" s="67">
        <v>483.11904528763768</v>
      </c>
      <c r="I1746" s="85">
        <f t="shared" si="33"/>
        <v>966.23809057527535</v>
      </c>
      <c r="J1746" s="86">
        <v>29.7989</v>
      </c>
      <c r="K1746" s="85">
        <f t="shared" si="34"/>
        <v>32.425293905992348</v>
      </c>
      <c r="L1746" s="68" t="str">
        <f>VLOOKUP(C1746,[6]Consolidado!$B:$E,2,FALSE)</f>
        <v>Paul Whittle</v>
      </c>
      <c r="M1746" s="69" t="str">
        <f>VLOOKUP(C1746,[6]Consolidado!$B:$E,3,FALSE)</f>
        <v>Family Heirloom</v>
      </c>
      <c r="N1746" s="70" t="str">
        <f>VLOOKUP(C1746,[6]Consolidado!$B:$H,7,FALSE)</f>
        <v>Mayo</v>
      </c>
    </row>
    <row r="1747" spans="1:16" s="71" customFormat="1" ht="16.5" customHeight="1" outlineLevel="1" x14ac:dyDescent="0.2">
      <c r="A1747" s="60" t="s">
        <v>671</v>
      </c>
      <c r="B1747" s="61">
        <v>42851</v>
      </c>
      <c r="C1747" s="71">
        <v>212</v>
      </c>
      <c r="D1747" s="63" t="str">
        <f>VLOOKUP(C1747,[6]Consolidado!$B:$E,4,FALSE)</f>
        <v>Finalizada</v>
      </c>
      <c r="E1747" s="64" t="s">
        <v>40</v>
      </c>
      <c r="F1747" s="65" t="s">
        <v>124</v>
      </c>
      <c r="G1747" s="66">
        <v>100</v>
      </c>
      <c r="H1747" s="67">
        <v>0.14420420170837045</v>
      </c>
      <c r="I1747" s="85">
        <f t="shared" si="33"/>
        <v>14.420420170837044</v>
      </c>
      <c r="J1747" s="86">
        <v>29.7989</v>
      </c>
      <c r="K1747" s="85">
        <f t="shared" si="34"/>
        <v>0.48392458013003986</v>
      </c>
      <c r="L1747" s="68" t="str">
        <f>VLOOKUP(C1747,[6]Consolidado!$B:$E,2,FALSE)</f>
        <v>Paul Whittle</v>
      </c>
      <c r="M1747" s="69" t="str">
        <f>VLOOKUP(C1747,[6]Consolidado!$B:$E,3,FALSE)</f>
        <v>Family Heirloom</v>
      </c>
      <c r="N1747" s="70" t="str">
        <f>VLOOKUP(C1747,[6]Consolidado!$B:$H,7,FALSE)</f>
        <v>Mayo</v>
      </c>
    </row>
    <row r="1748" spans="1:16" s="71" customFormat="1" ht="16.5" customHeight="1" outlineLevel="1" x14ac:dyDescent="0.2">
      <c r="A1748" s="60" t="s">
        <v>671</v>
      </c>
      <c r="B1748" s="61">
        <v>42851</v>
      </c>
      <c r="C1748" s="71">
        <v>229</v>
      </c>
      <c r="D1748" s="63" t="str">
        <f>VLOOKUP(C1748,[6]Consolidado!$B:$E,4,FALSE)</f>
        <v>Finalizada</v>
      </c>
      <c r="E1748" s="64" t="s">
        <v>78</v>
      </c>
      <c r="F1748" s="65" t="s">
        <v>146</v>
      </c>
      <c r="G1748" s="66">
        <v>2</v>
      </c>
      <c r="H1748" s="67">
        <v>9.6840267079999993</v>
      </c>
      <c r="I1748" s="85">
        <f t="shared" si="33"/>
        <v>19.368053415999999</v>
      </c>
      <c r="J1748" s="86">
        <v>29.7989</v>
      </c>
      <c r="K1748" s="85">
        <f t="shared" si="34"/>
        <v>0.64995867015225395</v>
      </c>
      <c r="L1748" s="68" t="str">
        <f>VLOOKUP(C1748,[6]Consolidado!$B:$E,2,FALSE)</f>
        <v>Ignitia Office</v>
      </c>
      <c r="M1748" s="69" t="str">
        <f>VLOOKUP(C1748,[6]Consolidado!$B:$E,3,FALSE)</f>
        <v>Custom solid wood desktop on blackened metal base</v>
      </c>
      <c r="N1748" s="70" t="str">
        <f>VLOOKUP(C1748,[6]Consolidado!$B:$H,7,FALSE)</f>
        <v>Julio</v>
      </c>
    </row>
    <row r="1749" spans="1:16" s="71" customFormat="1" ht="16.5" customHeight="1" outlineLevel="1" x14ac:dyDescent="0.2">
      <c r="A1749" s="60" t="s">
        <v>671</v>
      </c>
      <c r="B1749" s="61">
        <v>42851</v>
      </c>
      <c r="C1749" s="71">
        <v>229</v>
      </c>
      <c r="D1749" s="63" t="str">
        <f>VLOOKUP(C1749,[6]Consolidado!$B:$E,4,FALSE)</f>
        <v>Finalizada</v>
      </c>
      <c r="E1749" s="64" t="s">
        <v>78</v>
      </c>
      <c r="F1749" s="65" t="s">
        <v>145</v>
      </c>
      <c r="G1749" s="66">
        <v>2</v>
      </c>
      <c r="H1749" s="67">
        <v>8.3384478021978019</v>
      </c>
      <c r="I1749" s="85">
        <f t="shared" si="33"/>
        <v>16.676895604395604</v>
      </c>
      <c r="J1749" s="86">
        <v>29.7989</v>
      </c>
      <c r="K1749" s="85">
        <f t="shared" si="34"/>
        <v>0.55964802742368358</v>
      </c>
      <c r="L1749" s="68" t="str">
        <f>VLOOKUP(C1749,[6]Consolidado!$B:$E,2,FALSE)</f>
        <v>Ignitia Office</v>
      </c>
      <c r="M1749" s="69" t="str">
        <f>VLOOKUP(C1749,[6]Consolidado!$B:$E,3,FALSE)</f>
        <v>Custom solid wood desktop on blackened metal base</v>
      </c>
      <c r="N1749" s="70" t="str">
        <f>VLOOKUP(C1749,[6]Consolidado!$B:$H,7,FALSE)</f>
        <v>Julio</v>
      </c>
    </row>
    <row r="1750" spans="1:16" s="71" customFormat="1" ht="16.5" customHeight="1" outlineLevel="1" x14ac:dyDescent="0.2">
      <c r="A1750" s="60" t="s">
        <v>671</v>
      </c>
      <c r="B1750" s="61">
        <v>42851</v>
      </c>
      <c r="C1750" s="71">
        <v>132</v>
      </c>
      <c r="D1750" s="63" t="str">
        <f>VLOOKUP(C1750,[6]Consolidado!$B:$E,4,FALSE)</f>
        <v>Finalizada</v>
      </c>
      <c r="E1750" s="64" t="s">
        <v>33</v>
      </c>
      <c r="F1750" s="65" t="s">
        <v>32</v>
      </c>
      <c r="G1750" s="66">
        <v>5</v>
      </c>
      <c r="H1750" s="67">
        <v>29.71064960926855</v>
      </c>
      <c r="I1750" s="85">
        <f t="shared" si="33"/>
        <v>148.55324804634276</v>
      </c>
      <c r="J1750" s="86">
        <v>29.7989</v>
      </c>
      <c r="K1750" s="85">
        <f t="shared" si="34"/>
        <v>4.9851923408697223</v>
      </c>
      <c r="L1750" s="68" t="str">
        <f>VLOOKUP(C1750,[6]Consolidado!$B:$E,2,FALSE)</f>
        <v xml:space="preserve">Damien Wood </v>
      </c>
      <c r="M1750" s="69" t="str">
        <f>VLOOKUP(C1750,[6]Consolidado!$B:$E,3,FALSE)</f>
        <v>Mirror frame</v>
      </c>
      <c r="N1750" s="70" t="str">
        <f>VLOOKUP(C1750,[6]Consolidado!$B:$H,7,FALSE)</f>
        <v>Abril</v>
      </c>
    </row>
    <row r="1751" spans="1:16" s="71" customFormat="1" ht="16.5" customHeight="1" outlineLevel="1" x14ac:dyDescent="0.2">
      <c r="A1751" s="60" t="s">
        <v>671</v>
      </c>
      <c r="B1751" s="61">
        <v>42851</v>
      </c>
      <c r="C1751" s="71">
        <v>163</v>
      </c>
      <c r="D1751" s="63" t="str">
        <f>VLOOKUP(C1751,[6]Consolidado!$B:$E,4,FALSE)</f>
        <v>En Proceso</v>
      </c>
      <c r="E1751" s="64" t="s">
        <v>40</v>
      </c>
      <c r="F1751" s="65" t="s">
        <v>442</v>
      </c>
      <c r="G1751" s="66">
        <v>158</v>
      </c>
      <c r="H1751" s="67">
        <v>0</v>
      </c>
      <c r="I1751" s="85">
        <f t="shared" si="33"/>
        <v>0</v>
      </c>
      <c r="J1751" s="86">
        <v>29.7989</v>
      </c>
      <c r="K1751" s="85">
        <f t="shared" si="34"/>
        <v>0</v>
      </c>
      <c r="L1751" s="68" t="str">
        <f>VLOOKUP(C1751,[6]Consolidado!$B:$E,2,FALSE)</f>
        <v>David Berruto-New Line</v>
      </c>
      <c r="M1751" s="69" t="str">
        <f>VLOOKUP(C1751,[6]Consolidado!$B:$E,3,FALSE)</f>
        <v>Folding Lounge Chair</v>
      </c>
      <c r="N1751" s="70">
        <f>VLOOKUP(C1751,[6]Consolidado!$B:$H,7,FALSE)</f>
        <v>0</v>
      </c>
    </row>
    <row r="1752" spans="1:16" s="71" customFormat="1" ht="16.5" customHeight="1" outlineLevel="1" x14ac:dyDescent="0.2">
      <c r="A1752" s="60" t="s">
        <v>671</v>
      </c>
      <c r="B1752" s="61">
        <v>42851</v>
      </c>
      <c r="C1752" s="71">
        <v>193</v>
      </c>
      <c r="D1752" s="63" t="str">
        <f>VLOOKUP(C1752,[6]Consolidado!$B:$E,4,FALSE)</f>
        <v>Finalizada</v>
      </c>
      <c r="E1752" s="64" t="s">
        <v>33</v>
      </c>
      <c r="F1752" s="65" t="s">
        <v>32</v>
      </c>
      <c r="G1752" s="66">
        <v>12</v>
      </c>
      <c r="H1752" s="67">
        <v>29.71064960926855</v>
      </c>
      <c r="I1752" s="85">
        <f t="shared" si="33"/>
        <v>356.52779531122258</v>
      </c>
      <c r="J1752" s="86">
        <v>29.7989</v>
      </c>
      <c r="K1752" s="85">
        <f t="shared" si="34"/>
        <v>11.964461618087331</v>
      </c>
      <c r="L1752" s="68" t="str">
        <f>VLOOKUP(C1752,[6]Consolidado!$B:$E,2,FALSE)</f>
        <v>Zoe Cruz</v>
      </c>
      <c r="M1752" s="69" t="str">
        <f>VLOOKUP(C1752,[6]Consolidado!$B:$E,3,FALSE)</f>
        <v>Solid wood Daybed.</v>
      </c>
      <c r="N1752" s="70" t="str">
        <f>VLOOKUP(C1752,[6]Consolidado!$B:$H,7,FALSE)</f>
        <v>Abril</v>
      </c>
    </row>
    <row r="1753" spans="1:16" s="71" customFormat="1" ht="16.5" customHeight="1" outlineLevel="1" x14ac:dyDescent="0.2">
      <c r="A1753" s="60" t="s">
        <v>671</v>
      </c>
      <c r="B1753" s="61">
        <v>42851</v>
      </c>
      <c r="C1753" s="71">
        <v>193</v>
      </c>
      <c r="D1753" s="63" t="str">
        <f>VLOOKUP(C1753,[6]Consolidado!$B:$E,4,FALSE)</f>
        <v>Finalizada</v>
      </c>
      <c r="E1753" s="64" t="s">
        <v>33</v>
      </c>
      <c r="F1753" s="65" t="s">
        <v>34</v>
      </c>
      <c r="G1753" s="66">
        <v>1</v>
      </c>
      <c r="H1753" s="67">
        <v>40.129826923076926</v>
      </c>
      <c r="I1753" s="85">
        <f t="shared" si="33"/>
        <v>40.129826923076926</v>
      </c>
      <c r="J1753" s="86">
        <v>29.7989</v>
      </c>
      <c r="K1753" s="85">
        <f t="shared" si="34"/>
        <v>1.3466881973185898</v>
      </c>
      <c r="L1753" s="68" t="str">
        <f>VLOOKUP(C1753,[6]Consolidado!$B:$E,2,FALSE)</f>
        <v>Zoe Cruz</v>
      </c>
      <c r="M1753" s="69" t="str">
        <f>VLOOKUP(C1753,[6]Consolidado!$B:$E,3,FALSE)</f>
        <v>Solid wood Daybed.</v>
      </c>
      <c r="N1753" s="70" t="str">
        <f>VLOOKUP(C1753,[6]Consolidado!$B:$H,7,FALSE)</f>
        <v>Abril</v>
      </c>
    </row>
    <row r="1754" spans="1:16" s="71" customFormat="1" ht="16.5" customHeight="1" outlineLevel="1" x14ac:dyDescent="0.2">
      <c r="A1754" s="60" t="s">
        <v>671</v>
      </c>
      <c r="B1754" s="61">
        <v>42851</v>
      </c>
      <c r="C1754" s="71">
        <v>237</v>
      </c>
      <c r="D1754" s="63" t="str">
        <f>VLOOKUP(C1754,[6]Consolidado!$B:$E,4,FALSE)</f>
        <v>Finalizada</v>
      </c>
      <c r="E1754" s="64" t="s">
        <v>40</v>
      </c>
      <c r="F1754" s="65" t="s">
        <v>91</v>
      </c>
      <c r="G1754" s="66">
        <v>50</v>
      </c>
      <c r="H1754" s="67">
        <v>0.53569664058699129</v>
      </c>
      <c r="I1754" s="85">
        <f t="shared" si="33"/>
        <v>26.784832029349566</v>
      </c>
      <c r="J1754" s="86">
        <v>29.7989</v>
      </c>
      <c r="K1754" s="85">
        <f t="shared" si="34"/>
        <v>0.89885304589597492</v>
      </c>
      <c r="L1754" s="68" t="str">
        <f>VLOOKUP(C1754,[6]Consolidado!$B:$E,2,FALSE)</f>
        <v>Maderas Collective</v>
      </c>
      <c r="M1754" s="69" t="str">
        <f>VLOOKUP(C1754,[6]Consolidado!$B:$E,3,FALSE)</f>
        <v>Cajas para Instalacion en Guacalito</v>
      </c>
      <c r="N1754" s="70" t="str">
        <f>VLOOKUP(C1754,[6]Consolidado!$B:$H,7,FALSE)</f>
        <v>Mayo</v>
      </c>
    </row>
    <row r="1755" spans="1:16" s="71" customFormat="1" ht="16.5" customHeight="1" outlineLevel="1" x14ac:dyDescent="0.2">
      <c r="A1755" s="60" t="s">
        <v>671</v>
      </c>
      <c r="B1755" s="61">
        <v>42851</v>
      </c>
      <c r="C1755" s="71">
        <v>237</v>
      </c>
      <c r="D1755" s="63" t="str">
        <f>VLOOKUP(C1755,[6]Consolidado!$B:$E,4,FALSE)</f>
        <v>Finalizada</v>
      </c>
      <c r="E1755" s="64" t="s">
        <v>40</v>
      </c>
      <c r="F1755" s="65" t="s">
        <v>124</v>
      </c>
      <c r="G1755" s="66">
        <v>100</v>
      </c>
      <c r="H1755" s="67">
        <v>0.14420420170837045</v>
      </c>
      <c r="I1755" s="85">
        <f t="shared" si="33"/>
        <v>14.420420170837044</v>
      </c>
      <c r="J1755" s="86">
        <v>29.7989</v>
      </c>
      <c r="K1755" s="85">
        <f t="shared" si="34"/>
        <v>0.48392458013003986</v>
      </c>
      <c r="L1755" s="68" t="str">
        <f>VLOOKUP(C1755,[6]Consolidado!$B:$E,2,FALSE)</f>
        <v>Maderas Collective</v>
      </c>
      <c r="M1755" s="69" t="str">
        <f>VLOOKUP(C1755,[6]Consolidado!$B:$E,3,FALSE)</f>
        <v>Cajas para Instalacion en Guacalito</v>
      </c>
      <c r="N1755" s="70" t="str">
        <f>VLOOKUP(C1755,[6]Consolidado!$B:$H,7,FALSE)</f>
        <v>Mayo</v>
      </c>
    </row>
    <row r="1756" spans="1:16" s="71" customFormat="1" ht="16.5" customHeight="1" outlineLevel="1" x14ac:dyDescent="0.2">
      <c r="A1756" s="60" t="s">
        <v>671</v>
      </c>
      <c r="B1756" s="61">
        <v>42851</v>
      </c>
      <c r="C1756" s="71">
        <v>192</v>
      </c>
      <c r="D1756" s="63" t="str">
        <f>VLOOKUP(C1756,[6]Consolidado!$B:$E,4,FALSE)</f>
        <v>Finalizada</v>
      </c>
      <c r="E1756" s="64" t="s">
        <v>40</v>
      </c>
      <c r="F1756" s="65" t="s">
        <v>91</v>
      </c>
      <c r="G1756" s="66">
        <v>35</v>
      </c>
      <c r="H1756" s="67">
        <v>0.53569664058699129</v>
      </c>
      <c r="I1756" s="85">
        <f t="shared" si="33"/>
        <v>18.749382420544695</v>
      </c>
      <c r="J1756" s="86">
        <v>29.7989</v>
      </c>
      <c r="K1756" s="85">
        <f t="shared" si="34"/>
        <v>0.62919713212718242</v>
      </c>
      <c r="L1756" s="68" t="str">
        <f>VLOOKUP(C1756,[6]Consolidado!$B:$E,2,FALSE)</f>
        <v>Zoe Cruz</v>
      </c>
      <c r="M1756" s="69" t="str">
        <f>VLOOKUP(C1756,[6]Consolidado!$B:$E,3,FALSE)</f>
        <v>Live Shelving w/ blackened steel support columns</v>
      </c>
      <c r="N1756" s="70" t="str">
        <f>VLOOKUP(C1756,[6]Consolidado!$B:$H,7,FALSE)</f>
        <v>Mayo</v>
      </c>
    </row>
    <row r="1757" spans="1:16" s="71" customFormat="1" ht="16.5" customHeight="1" outlineLevel="1" x14ac:dyDescent="0.2">
      <c r="A1757" s="60" t="s">
        <v>671</v>
      </c>
      <c r="B1757" s="61">
        <v>42851</v>
      </c>
      <c r="C1757" s="71">
        <v>192</v>
      </c>
      <c r="D1757" s="63" t="str">
        <f>VLOOKUP(C1757,[6]Consolidado!$B:$E,4,FALSE)</f>
        <v>Finalizada</v>
      </c>
      <c r="E1757" s="64" t="s">
        <v>33</v>
      </c>
      <c r="F1757" s="65" t="s">
        <v>32</v>
      </c>
      <c r="G1757" s="66">
        <v>4</v>
      </c>
      <c r="H1757" s="67">
        <v>29.71064960926855</v>
      </c>
      <c r="I1757" s="85">
        <f t="shared" si="33"/>
        <v>118.8425984370742</v>
      </c>
      <c r="J1757" s="86">
        <v>29.7989</v>
      </c>
      <c r="K1757" s="85">
        <f t="shared" si="34"/>
        <v>3.9881538726957775</v>
      </c>
      <c r="L1757" s="68" t="str">
        <f>VLOOKUP(C1757,[6]Consolidado!$B:$E,2,FALSE)</f>
        <v>Zoe Cruz</v>
      </c>
      <c r="M1757" s="69" t="str">
        <f>VLOOKUP(C1757,[6]Consolidado!$B:$E,3,FALSE)</f>
        <v>Live Shelving w/ blackened steel support columns</v>
      </c>
      <c r="N1757" s="70" t="str">
        <f>VLOOKUP(C1757,[6]Consolidado!$B:$H,7,FALSE)</f>
        <v>Mayo</v>
      </c>
    </row>
    <row r="1758" spans="1:16" s="71" customFormat="1" ht="16.5" customHeight="1" outlineLevel="1" x14ac:dyDescent="0.2">
      <c r="A1758" s="60" t="s">
        <v>671</v>
      </c>
      <c r="B1758" s="61">
        <v>42851</v>
      </c>
      <c r="C1758" s="71">
        <v>112</v>
      </c>
      <c r="D1758" s="63" t="str">
        <f>VLOOKUP(C1758,[6]Consolidado!$B:$E,4,FALSE)</f>
        <v>Finalizada</v>
      </c>
      <c r="E1758" s="64" t="s">
        <v>33</v>
      </c>
      <c r="F1758" s="65" t="s">
        <v>32</v>
      </c>
      <c r="G1758" s="66">
        <v>12</v>
      </c>
      <c r="H1758" s="67">
        <v>29.71064960926855</v>
      </c>
      <c r="I1758" s="85">
        <f t="shared" si="33"/>
        <v>356.52779531122258</v>
      </c>
      <c r="J1758" s="86">
        <v>29.7989</v>
      </c>
      <c r="K1758" s="85">
        <f t="shared" si="34"/>
        <v>11.964461618087331</v>
      </c>
      <c r="L1758" s="68" t="str">
        <f>VLOOKUP(C1758,[6]Consolidado!$B:$E,2,FALSE)</f>
        <v xml:space="preserve">Damien Wood </v>
      </c>
      <c r="M1758" s="69" t="str">
        <f>VLOOKUP(C1758,[6]Consolidado!$B:$E,3,FALSE)</f>
        <v>Custom Queen Bed</v>
      </c>
      <c r="N1758" s="70" t="str">
        <f>VLOOKUP(C1758,[6]Consolidado!$B:$H,7,FALSE)</f>
        <v>Abril</v>
      </c>
    </row>
    <row r="1759" spans="1:16" s="71" customFormat="1" ht="16.5" customHeight="1" outlineLevel="1" x14ac:dyDescent="0.2">
      <c r="A1759" s="60" t="s">
        <v>671</v>
      </c>
      <c r="B1759" s="61">
        <v>42851</v>
      </c>
      <c r="C1759" s="71">
        <v>212</v>
      </c>
      <c r="D1759" s="63" t="str">
        <f>VLOOKUP(C1759,[6]Consolidado!$B:$E,4,FALSE)</f>
        <v>Finalizada</v>
      </c>
      <c r="E1759" s="64" t="s">
        <v>40</v>
      </c>
      <c r="F1759" s="65" t="s">
        <v>98</v>
      </c>
      <c r="G1759" s="66">
        <v>100</v>
      </c>
      <c r="H1759" s="67">
        <v>0.23351166427355519</v>
      </c>
      <c r="I1759" s="85">
        <f t="shared" si="33"/>
        <v>23.351166427355519</v>
      </c>
      <c r="J1759" s="86">
        <v>29.7989</v>
      </c>
      <c r="K1759" s="85">
        <f t="shared" si="34"/>
        <v>0.78362511459669715</v>
      </c>
      <c r="L1759" s="68" t="str">
        <f>VLOOKUP(C1759,[6]Consolidado!$B:$E,2,FALSE)</f>
        <v>Paul Whittle</v>
      </c>
      <c r="M1759" s="69" t="str">
        <f>VLOOKUP(C1759,[6]Consolidado!$B:$E,3,FALSE)</f>
        <v>Family Heirloom</v>
      </c>
      <c r="N1759" s="70" t="str">
        <f>VLOOKUP(C1759,[6]Consolidado!$B:$H,7,FALSE)</f>
        <v>Mayo</v>
      </c>
    </row>
    <row r="1760" spans="1:16" s="71" customFormat="1" ht="16.5" customHeight="1" outlineLevel="1" x14ac:dyDescent="0.2">
      <c r="A1760" s="60" t="s">
        <v>671</v>
      </c>
      <c r="B1760" s="61">
        <v>42851</v>
      </c>
      <c r="C1760" s="62"/>
      <c r="D1760" s="63" t="e">
        <f>VLOOKUP(C1760,[6]Consolidado!$B:$E,4,FALSE)</f>
        <v>#N/A</v>
      </c>
      <c r="E1760" s="64" t="s">
        <v>49</v>
      </c>
      <c r="F1760" s="65" t="s">
        <v>48</v>
      </c>
      <c r="G1760" s="66">
        <v>0.5</v>
      </c>
      <c r="H1760" s="67">
        <v>845.7</v>
      </c>
      <c r="I1760" s="85">
        <f t="shared" si="33"/>
        <v>422.85</v>
      </c>
      <c r="J1760" s="86">
        <v>29.7989</v>
      </c>
      <c r="K1760" s="85">
        <f t="shared" si="34"/>
        <v>14.190121111853124</v>
      </c>
      <c r="L1760" s="68" t="e">
        <f>VLOOKUP(C1760,[6]Consolidado!$B:$E,2,FALSE)</f>
        <v>#N/A</v>
      </c>
      <c r="M1760" s="69" t="e">
        <f>VLOOKUP(C1760,[6]Consolidado!$B:$E,3,FALSE)</f>
        <v>#N/A</v>
      </c>
      <c r="N1760" s="70" t="e">
        <f>VLOOKUP(C1760,[6]Consolidado!$B:$H,7,FALSE)</f>
        <v>#N/A</v>
      </c>
      <c r="O1760" s="62">
        <v>68</v>
      </c>
      <c r="P1760" s="71" t="s">
        <v>2098</v>
      </c>
    </row>
    <row r="1761" spans="1:14" s="71" customFormat="1" ht="16.5" customHeight="1" outlineLevel="1" x14ac:dyDescent="0.2">
      <c r="A1761" s="60" t="s">
        <v>671</v>
      </c>
      <c r="B1761" s="61">
        <v>42852</v>
      </c>
      <c r="C1761" s="71">
        <v>200</v>
      </c>
      <c r="D1761" s="63" t="str">
        <f>VLOOKUP(C1761,[6]Consolidado!$B:$E,4,FALSE)</f>
        <v>Finalizada</v>
      </c>
      <c r="E1761" s="64" t="s">
        <v>40</v>
      </c>
      <c r="F1761" s="65" t="s">
        <v>452</v>
      </c>
      <c r="G1761" s="66">
        <v>120</v>
      </c>
      <c r="H1761" s="67">
        <v>3.76</v>
      </c>
      <c r="I1761" s="85">
        <f t="shared" si="33"/>
        <v>451.2</v>
      </c>
      <c r="J1761" s="86">
        <v>29.7989</v>
      </c>
      <c r="K1761" s="85">
        <f t="shared" si="34"/>
        <v>15.141498511690029</v>
      </c>
      <c r="L1761" s="68" t="str">
        <f>VLOOKUP(C1761,[6]Consolidado!$B:$E,2,FALSE)</f>
        <v>Jekyll Ocean Club</v>
      </c>
      <c r="M1761" s="69" t="str">
        <f>VLOOKUP(C1761,[6]Consolidado!$B:$E,3,FALSE)</f>
        <v>Top 30"x30" Rustico Espresso</v>
      </c>
      <c r="N1761" s="70" t="str">
        <f>VLOOKUP(C1761,[6]Consolidado!$B:$H,7,FALSE)</f>
        <v>Mayo</v>
      </c>
    </row>
    <row r="1762" spans="1:14" s="71" customFormat="1" ht="16.5" customHeight="1" outlineLevel="1" x14ac:dyDescent="0.2">
      <c r="A1762" s="60" t="s">
        <v>671</v>
      </c>
      <c r="B1762" s="61">
        <v>42852</v>
      </c>
      <c r="C1762" s="71">
        <v>202</v>
      </c>
      <c r="D1762" s="63" t="str">
        <f>VLOOKUP(C1762,[6]Consolidado!$B:$E,4,FALSE)</f>
        <v>Finalizada</v>
      </c>
      <c r="E1762" s="64" t="s">
        <v>40</v>
      </c>
      <c r="F1762" s="65" t="s">
        <v>452</v>
      </c>
      <c r="G1762" s="66">
        <v>96</v>
      </c>
      <c r="H1762" s="67">
        <v>3.76</v>
      </c>
      <c r="I1762" s="85">
        <f t="shared" si="33"/>
        <v>360.96</v>
      </c>
      <c r="J1762" s="86">
        <v>29.7989</v>
      </c>
      <c r="K1762" s="85">
        <f t="shared" si="34"/>
        <v>12.113198809352022</v>
      </c>
      <c r="L1762" s="68" t="str">
        <f>VLOOKUP(C1762,[6]Consolidado!$B:$E,2,FALSE)</f>
        <v>Jekyll Ocean Club</v>
      </c>
      <c r="M1762" s="69" t="str">
        <f>VLOOKUP(C1762,[6]Consolidado!$B:$E,3,FALSE)</f>
        <v>Top 24"x30" Rustico Espresso</v>
      </c>
      <c r="N1762" s="70" t="str">
        <f>VLOOKUP(C1762,[6]Consolidado!$B:$H,7,FALSE)</f>
        <v>Mayo</v>
      </c>
    </row>
    <row r="1763" spans="1:14" s="71" customFormat="1" ht="16.5" customHeight="1" outlineLevel="1" x14ac:dyDescent="0.2">
      <c r="A1763" s="60" t="s">
        <v>671</v>
      </c>
      <c r="B1763" s="61">
        <v>42852</v>
      </c>
      <c r="C1763" s="71">
        <v>201</v>
      </c>
      <c r="D1763" s="63" t="str">
        <f>VLOOKUP(C1763,[6]Consolidado!$B:$E,4,FALSE)</f>
        <v>Finalizada</v>
      </c>
      <c r="E1763" s="64" t="s">
        <v>40</v>
      </c>
      <c r="F1763" s="65" t="s">
        <v>452</v>
      </c>
      <c r="G1763" s="66">
        <v>132</v>
      </c>
      <c r="H1763" s="67">
        <v>3.76</v>
      </c>
      <c r="I1763" s="85">
        <f t="shared" si="33"/>
        <v>496.32</v>
      </c>
      <c r="J1763" s="86">
        <v>29.7989</v>
      </c>
      <c r="K1763" s="85">
        <f t="shared" si="34"/>
        <v>16.655648362859033</v>
      </c>
      <c r="L1763" s="68" t="str">
        <f>VLOOKUP(C1763,[6]Consolidado!$B:$E,2,FALSE)</f>
        <v>Jekyll Ocean Club</v>
      </c>
      <c r="M1763" s="69" t="str">
        <f>VLOOKUP(C1763,[6]Consolidado!$B:$E,3,FALSE)</f>
        <v>Top 36"x36" Rustico Espresso</v>
      </c>
      <c r="N1763" s="70" t="str">
        <f>VLOOKUP(C1763,[6]Consolidado!$B:$H,7,FALSE)</f>
        <v>Mayo</v>
      </c>
    </row>
    <row r="1764" spans="1:14" s="71" customFormat="1" ht="16.5" customHeight="1" outlineLevel="1" x14ac:dyDescent="0.2">
      <c r="A1764" s="60" t="s">
        <v>671</v>
      </c>
      <c r="B1764" s="61">
        <v>42852</v>
      </c>
      <c r="C1764" s="71" t="s">
        <v>89</v>
      </c>
      <c r="D1764" s="63" t="str">
        <f>VLOOKUP(C1764,[6]Consolidado!$B:$E,4,FALSE)</f>
        <v>En Proceso</v>
      </c>
      <c r="E1764" s="64" t="s">
        <v>33</v>
      </c>
      <c r="F1764" s="65" t="s">
        <v>90</v>
      </c>
      <c r="G1764" s="66">
        <v>283.24799999999999</v>
      </c>
      <c r="H1764" s="67">
        <v>3.2476560456041419</v>
      </c>
      <c r="I1764" s="85">
        <f t="shared" si="33"/>
        <v>919.89207960528199</v>
      </c>
      <c r="J1764" s="86">
        <v>29.7989</v>
      </c>
      <c r="K1764" s="85">
        <f t="shared" si="34"/>
        <v>30.870001228410512</v>
      </c>
      <c r="L1764" s="68" t="str">
        <f>VLOOKUP(C1764,[6]Consolidado!$B:$E,2,FALSE)</f>
        <v>Empaque</v>
      </c>
      <c r="M1764" s="69" t="str">
        <f>VLOOKUP(C1764,[6]Consolidado!$B:$E,3,FALSE)</f>
        <v>Material de empaque pendiente de distribuir</v>
      </c>
      <c r="N1764" s="70">
        <f>VLOOKUP(C1764,[6]Consolidado!$B:$H,7,FALSE)</f>
        <v>0</v>
      </c>
    </row>
    <row r="1765" spans="1:14" s="71" customFormat="1" ht="16.5" customHeight="1" outlineLevel="1" x14ac:dyDescent="0.2">
      <c r="A1765" s="60" t="s">
        <v>671</v>
      </c>
      <c r="B1765" s="61">
        <v>42852</v>
      </c>
      <c r="C1765" s="71">
        <v>237</v>
      </c>
      <c r="D1765" s="63" t="str">
        <f>VLOOKUP(C1765,[6]Consolidado!$B:$E,4,FALSE)</f>
        <v>Finalizada</v>
      </c>
      <c r="E1765" s="64" t="s">
        <v>25</v>
      </c>
      <c r="F1765" s="65" t="s">
        <v>372</v>
      </c>
      <c r="G1765" s="66">
        <v>2</v>
      </c>
      <c r="H1765" s="67">
        <v>151.58500000000001</v>
      </c>
      <c r="I1765" s="85">
        <f t="shared" si="33"/>
        <v>303.17</v>
      </c>
      <c r="J1765" s="86">
        <v>29.7989</v>
      </c>
      <c r="K1765" s="85">
        <f t="shared" si="34"/>
        <v>10.173865478255909</v>
      </c>
      <c r="L1765" s="68" t="str">
        <f>VLOOKUP(C1765,[6]Consolidado!$B:$E,2,FALSE)</f>
        <v>Maderas Collective</v>
      </c>
      <c r="M1765" s="69" t="str">
        <f>VLOOKUP(C1765,[6]Consolidado!$B:$E,3,FALSE)</f>
        <v>Cajas para Instalacion en Guacalito</v>
      </c>
      <c r="N1765" s="70" t="str">
        <f>VLOOKUP(C1765,[6]Consolidado!$B:$H,7,FALSE)</f>
        <v>Mayo</v>
      </c>
    </row>
    <row r="1766" spans="1:14" s="71" customFormat="1" ht="16.5" customHeight="1" outlineLevel="1" x14ac:dyDescent="0.2">
      <c r="A1766" s="60" t="s">
        <v>671</v>
      </c>
      <c r="B1766" s="61">
        <v>42852</v>
      </c>
      <c r="C1766" s="71">
        <v>189</v>
      </c>
      <c r="D1766" s="63" t="str">
        <f>VLOOKUP(C1766,[6]Consolidado!$B:$E,4,FALSE)</f>
        <v>Finalizada</v>
      </c>
      <c r="E1766" s="64" t="s">
        <v>33</v>
      </c>
      <c r="F1766" s="65" t="s">
        <v>34</v>
      </c>
      <c r="G1766" s="66">
        <v>1</v>
      </c>
      <c r="H1766" s="67">
        <v>40.129826923076926</v>
      </c>
      <c r="I1766" s="85">
        <f t="shared" si="33"/>
        <v>40.129826923076926</v>
      </c>
      <c r="J1766" s="86">
        <v>29.7989</v>
      </c>
      <c r="K1766" s="85">
        <f t="shared" si="34"/>
        <v>1.3466881973185898</v>
      </c>
      <c r="L1766" s="68" t="str">
        <f>VLOOKUP(C1766,[6]Consolidado!$B:$E,2,FALSE)</f>
        <v>Proper Cloth</v>
      </c>
      <c r="M1766" s="69" t="str">
        <f>VLOOKUP(C1766,[6]Consolidado!$B:$E,3,FALSE)</f>
        <v>Small Conference Table Top</v>
      </c>
      <c r="N1766" s="70" t="str">
        <f>VLOOKUP(C1766,[6]Consolidado!$B:$H,7,FALSE)</f>
        <v>Abril</v>
      </c>
    </row>
    <row r="1767" spans="1:14" s="71" customFormat="1" ht="16.5" customHeight="1" outlineLevel="1" x14ac:dyDescent="0.2">
      <c r="A1767" s="60" t="s">
        <v>671</v>
      </c>
      <c r="B1767" s="61">
        <v>42852</v>
      </c>
      <c r="C1767" s="71">
        <v>237</v>
      </c>
      <c r="D1767" s="63" t="str">
        <f>VLOOKUP(C1767,[6]Consolidado!$B:$E,4,FALSE)</f>
        <v>Finalizada</v>
      </c>
      <c r="E1767" s="64" t="s">
        <v>40</v>
      </c>
      <c r="F1767" s="65" t="s">
        <v>39</v>
      </c>
      <c r="G1767" s="66">
        <v>200</v>
      </c>
      <c r="H1767" s="67">
        <v>0.76295105386078754</v>
      </c>
      <c r="I1767" s="85">
        <f t="shared" si="33"/>
        <v>152.59021077215752</v>
      </c>
      <c r="J1767" s="86">
        <v>29.7989</v>
      </c>
      <c r="K1767" s="85">
        <f t="shared" si="34"/>
        <v>5.1206658894173112</v>
      </c>
      <c r="L1767" s="68" t="str">
        <f>VLOOKUP(C1767,[6]Consolidado!$B:$E,2,FALSE)</f>
        <v>Maderas Collective</v>
      </c>
      <c r="M1767" s="69" t="str">
        <f>VLOOKUP(C1767,[6]Consolidado!$B:$E,3,FALSE)</f>
        <v>Cajas para Instalacion en Guacalito</v>
      </c>
      <c r="N1767" s="70" t="str">
        <f>VLOOKUP(C1767,[6]Consolidado!$B:$H,7,FALSE)</f>
        <v>Mayo</v>
      </c>
    </row>
    <row r="1768" spans="1:14" s="71" customFormat="1" ht="16.5" customHeight="1" outlineLevel="1" x14ac:dyDescent="0.2">
      <c r="A1768" s="60" t="s">
        <v>671</v>
      </c>
      <c r="B1768" s="61">
        <v>42852</v>
      </c>
      <c r="C1768" s="71">
        <v>237</v>
      </c>
      <c r="D1768" s="63" t="str">
        <f>VLOOKUP(C1768,[6]Consolidado!$B:$E,4,FALSE)</f>
        <v>Finalizada</v>
      </c>
      <c r="E1768" s="64" t="s">
        <v>40</v>
      </c>
      <c r="F1768" s="65" t="s">
        <v>112</v>
      </c>
      <c r="G1768" s="66">
        <v>200</v>
      </c>
      <c r="H1768" s="67">
        <v>0.31817902605076509</v>
      </c>
      <c r="I1768" s="85">
        <f t="shared" si="33"/>
        <v>63.635805210153016</v>
      </c>
      <c r="J1768" s="86">
        <v>29.7989</v>
      </c>
      <c r="K1768" s="85">
        <f t="shared" si="34"/>
        <v>2.1355085325348591</v>
      </c>
      <c r="L1768" s="68" t="str">
        <f>VLOOKUP(C1768,[6]Consolidado!$B:$E,2,FALSE)</f>
        <v>Maderas Collective</v>
      </c>
      <c r="M1768" s="69" t="str">
        <f>VLOOKUP(C1768,[6]Consolidado!$B:$E,3,FALSE)</f>
        <v>Cajas para Instalacion en Guacalito</v>
      </c>
      <c r="N1768" s="70" t="str">
        <f>VLOOKUP(C1768,[6]Consolidado!$B:$H,7,FALSE)</f>
        <v>Mayo</v>
      </c>
    </row>
    <row r="1769" spans="1:14" s="71" customFormat="1" ht="16.5" customHeight="1" outlineLevel="1" x14ac:dyDescent="0.2">
      <c r="A1769" s="60" t="s">
        <v>671</v>
      </c>
      <c r="B1769" s="61">
        <v>42852</v>
      </c>
      <c r="C1769" s="71">
        <v>237</v>
      </c>
      <c r="D1769" s="63" t="str">
        <f>VLOOKUP(C1769,[6]Consolidado!$B:$E,4,FALSE)</f>
        <v>Finalizada</v>
      </c>
      <c r="E1769" s="64" t="s">
        <v>40</v>
      </c>
      <c r="F1769" s="65" t="s">
        <v>91</v>
      </c>
      <c r="G1769" s="66">
        <v>200</v>
      </c>
      <c r="H1769" s="67">
        <v>0.53569664058699129</v>
      </c>
      <c r="I1769" s="85">
        <f t="shared" si="33"/>
        <v>107.13932811739826</v>
      </c>
      <c r="J1769" s="86">
        <v>29.7989</v>
      </c>
      <c r="K1769" s="85">
        <f t="shared" si="34"/>
        <v>3.5954121835838997</v>
      </c>
      <c r="L1769" s="68" t="str">
        <f>VLOOKUP(C1769,[6]Consolidado!$B:$E,2,FALSE)</f>
        <v>Maderas Collective</v>
      </c>
      <c r="M1769" s="69" t="str">
        <f>VLOOKUP(C1769,[6]Consolidado!$B:$E,3,FALSE)</f>
        <v>Cajas para Instalacion en Guacalito</v>
      </c>
      <c r="N1769" s="70" t="str">
        <f>VLOOKUP(C1769,[6]Consolidado!$B:$H,7,FALSE)</f>
        <v>Mayo</v>
      </c>
    </row>
    <row r="1770" spans="1:14" s="71" customFormat="1" ht="16.5" customHeight="1" outlineLevel="1" x14ac:dyDescent="0.2">
      <c r="A1770" s="60" t="s">
        <v>671</v>
      </c>
      <c r="B1770" s="61">
        <v>42852</v>
      </c>
      <c r="C1770" s="71">
        <v>237</v>
      </c>
      <c r="D1770" s="63" t="str">
        <f>VLOOKUP(C1770,[6]Consolidado!$B:$E,4,FALSE)</f>
        <v>Finalizada</v>
      </c>
      <c r="E1770" s="64" t="s">
        <v>40</v>
      </c>
      <c r="F1770" s="65" t="s">
        <v>433</v>
      </c>
      <c r="G1770" s="66">
        <v>25</v>
      </c>
      <c r="H1770" s="67">
        <v>11.591285714285714</v>
      </c>
      <c r="I1770" s="85">
        <f t="shared" si="33"/>
        <v>289.78214285714284</v>
      </c>
      <c r="J1770" s="86">
        <v>29.7989</v>
      </c>
      <c r="K1770" s="85">
        <f t="shared" si="34"/>
        <v>9.7245919432308856</v>
      </c>
      <c r="L1770" s="68" t="str">
        <f>VLOOKUP(C1770,[6]Consolidado!$B:$E,2,FALSE)</f>
        <v>Maderas Collective</v>
      </c>
      <c r="M1770" s="69" t="str">
        <f>VLOOKUP(C1770,[6]Consolidado!$B:$E,3,FALSE)</f>
        <v>Cajas para Instalacion en Guacalito</v>
      </c>
      <c r="N1770" s="70" t="str">
        <f>VLOOKUP(C1770,[6]Consolidado!$B:$H,7,FALSE)</f>
        <v>Mayo</v>
      </c>
    </row>
    <row r="1771" spans="1:14" s="71" customFormat="1" ht="16.5" customHeight="1" outlineLevel="1" x14ac:dyDescent="0.2">
      <c r="A1771" s="60" t="s">
        <v>671</v>
      </c>
      <c r="B1771" s="61">
        <v>42852</v>
      </c>
      <c r="C1771" s="71">
        <v>237</v>
      </c>
      <c r="D1771" s="63" t="str">
        <f>VLOOKUP(C1771,[6]Consolidado!$B:$E,4,FALSE)</f>
        <v>Finalizada</v>
      </c>
      <c r="E1771" s="64" t="s">
        <v>40</v>
      </c>
      <c r="F1771" s="65" t="s">
        <v>678</v>
      </c>
      <c r="G1771" s="66">
        <v>15</v>
      </c>
      <c r="H1771" s="67">
        <v>17.579999999999998</v>
      </c>
      <c r="I1771" s="85">
        <f t="shared" si="33"/>
        <v>263.7</v>
      </c>
      <c r="J1771" s="86">
        <v>29.7989</v>
      </c>
      <c r="K1771" s="85">
        <f t="shared" si="34"/>
        <v>8.8493199413401165</v>
      </c>
      <c r="L1771" s="68" t="str">
        <f>VLOOKUP(C1771,[6]Consolidado!$B:$E,2,FALSE)</f>
        <v>Maderas Collective</v>
      </c>
      <c r="M1771" s="69" t="str">
        <f>VLOOKUP(C1771,[6]Consolidado!$B:$E,3,FALSE)</f>
        <v>Cajas para Instalacion en Guacalito</v>
      </c>
      <c r="N1771" s="70" t="str">
        <f>VLOOKUP(C1771,[6]Consolidado!$B:$H,7,FALSE)</f>
        <v>Mayo</v>
      </c>
    </row>
    <row r="1772" spans="1:14" s="71" customFormat="1" ht="16.5" customHeight="1" outlineLevel="1" x14ac:dyDescent="0.2">
      <c r="A1772" s="60" t="s">
        <v>671</v>
      </c>
      <c r="B1772" s="61">
        <v>42852</v>
      </c>
      <c r="C1772" s="71">
        <v>196</v>
      </c>
      <c r="D1772" s="63" t="str">
        <f>VLOOKUP(C1772,[6]Consolidado!$B:$E,4,FALSE)</f>
        <v>Finalizada</v>
      </c>
      <c r="E1772" s="64" t="s">
        <v>78</v>
      </c>
      <c r="F1772" s="65" t="s">
        <v>352</v>
      </c>
      <c r="G1772" s="66">
        <v>36</v>
      </c>
      <c r="H1772" s="67">
        <v>1.8496662205147865</v>
      </c>
      <c r="I1772" s="85">
        <f t="shared" si="33"/>
        <v>66.587983938532318</v>
      </c>
      <c r="J1772" s="86">
        <v>29.7989</v>
      </c>
      <c r="K1772" s="85">
        <f t="shared" si="34"/>
        <v>2.2345785897644652</v>
      </c>
      <c r="L1772" s="68" t="str">
        <f>VLOOKUP(C1772,[6]Consolidado!$B:$E,2,FALSE)</f>
        <v>Zoe Cruz</v>
      </c>
      <c r="M1772" s="69" t="str">
        <f>VLOOKUP(C1772,[6]Consolidado!$B:$E,3,FALSE)</f>
        <v>solid hardwood chaise lounge</v>
      </c>
      <c r="N1772" s="70" t="str">
        <f>VLOOKUP(C1772,[6]Consolidado!$B:$H,7,FALSE)</f>
        <v>Mayo</v>
      </c>
    </row>
    <row r="1773" spans="1:14" s="71" customFormat="1" ht="16.5" customHeight="1" outlineLevel="1" x14ac:dyDescent="0.2">
      <c r="A1773" s="60" t="s">
        <v>671</v>
      </c>
      <c r="B1773" s="61">
        <v>42852</v>
      </c>
      <c r="C1773" s="71">
        <v>203</v>
      </c>
      <c r="D1773" s="63" t="str">
        <f>VLOOKUP(C1773,[6]Consolidado!$B:$E,4,FALSE)</f>
        <v>Finalizada</v>
      </c>
      <c r="E1773" s="64" t="s">
        <v>51</v>
      </c>
      <c r="F1773" s="65" t="s">
        <v>437</v>
      </c>
      <c r="G1773" s="66">
        <v>1.83</v>
      </c>
      <c r="H1773" s="67">
        <v>593.49979188524594</v>
      </c>
      <c r="I1773" s="85">
        <f t="shared" si="33"/>
        <v>1086.1046191500002</v>
      </c>
      <c r="J1773" s="86">
        <v>29.7989</v>
      </c>
      <c r="K1773" s="85">
        <f t="shared" si="34"/>
        <v>36.447809118792982</v>
      </c>
      <c r="L1773" s="68" t="str">
        <f>VLOOKUP(C1773,[6]Consolidado!$B:$E,2,FALSE)</f>
        <v>Maderas Collective</v>
      </c>
      <c r="M1773" s="69" t="str">
        <f>VLOOKUP(C1773,[6]Consolidado!$B:$E,3,FALSE)</f>
        <v>Phonos</v>
      </c>
      <c r="N1773" s="70" t="str">
        <f>VLOOKUP(C1773,[6]Consolidado!$B:$H,7,FALSE)</f>
        <v>Mayo</v>
      </c>
    </row>
    <row r="1774" spans="1:14" s="71" customFormat="1" ht="16.5" customHeight="1" outlineLevel="1" x14ac:dyDescent="0.2">
      <c r="A1774" s="60" t="s">
        <v>671</v>
      </c>
      <c r="B1774" s="61">
        <v>42852</v>
      </c>
      <c r="C1774" s="71">
        <v>132</v>
      </c>
      <c r="D1774" s="63" t="str">
        <f>VLOOKUP(C1774,[6]Consolidado!$B:$E,4,FALSE)</f>
        <v>Finalizada</v>
      </c>
      <c r="E1774" s="64" t="s">
        <v>31</v>
      </c>
      <c r="F1774" s="65" t="s">
        <v>677</v>
      </c>
      <c r="G1774" s="66">
        <v>4</v>
      </c>
      <c r="H1774" s="67">
        <v>595.44440999999995</v>
      </c>
      <c r="I1774" s="85">
        <f t="shared" si="33"/>
        <v>2381.7776399999998</v>
      </c>
      <c r="J1774" s="86">
        <v>29.7989</v>
      </c>
      <c r="K1774" s="85">
        <f t="shared" si="34"/>
        <v>79.928374537315136</v>
      </c>
      <c r="L1774" s="68" t="str">
        <f>VLOOKUP(C1774,[6]Consolidado!$B:$E,2,FALSE)</f>
        <v xml:space="preserve">Damien Wood </v>
      </c>
      <c r="M1774" s="69" t="str">
        <f>VLOOKUP(C1774,[6]Consolidado!$B:$E,3,FALSE)</f>
        <v>Mirror frame</v>
      </c>
      <c r="N1774" s="70" t="str">
        <f>VLOOKUP(C1774,[6]Consolidado!$B:$H,7,FALSE)</f>
        <v>Abril</v>
      </c>
    </row>
    <row r="1775" spans="1:14" s="71" customFormat="1" ht="16.5" customHeight="1" outlineLevel="1" x14ac:dyDescent="0.2">
      <c r="A1775" s="60" t="s">
        <v>671</v>
      </c>
      <c r="B1775" s="61">
        <v>42852</v>
      </c>
      <c r="C1775" s="71">
        <v>212</v>
      </c>
      <c r="D1775" s="63" t="str">
        <f>VLOOKUP(C1775,[6]Consolidado!$B:$E,4,FALSE)</f>
        <v>Finalizada</v>
      </c>
      <c r="E1775" s="64" t="s">
        <v>40</v>
      </c>
      <c r="F1775" s="65" t="s">
        <v>124</v>
      </c>
      <c r="G1775" s="66">
        <v>50</v>
      </c>
      <c r="H1775" s="67">
        <v>0.14420420170837045</v>
      </c>
      <c r="I1775" s="85">
        <f t="shared" si="33"/>
        <v>7.210210085418522</v>
      </c>
      <c r="J1775" s="86">
        <v>29.7989</v>
      </c>
      <c r="K1775" s="85">
        <f t="shared" si="34"/>
        <v>0.24196229006501993</v>
      </c>
      <c r="L1775" s="68" t="str">
        <f>VLOOKUP(C1775,[6]Consolidado!$B:$E,2,FALSE)</f>
        <v>Paul Whittle</v>
      </c>
      <c r="M1775" s="69" t="str">
        <f>VLOOKUP(C1775,[6]Consolidado!$B:$E,3,FALSE)</f>
        <v>Family Heirloom</v>
      </c>
      <c r="N1775" s="70" t="str">
        <f>VLOOKUP(C1775,[6]Consolidado!$B:$H,7,FALSE)</f>
        <v>Mayo</v>
      </c>
    </row>
    <row r="1776" spans="1:14" s="71" customFormat="1" ht="16.5" customHeight="1" outlineLevel="1" x14ac:dyDescent="0.2">
      <c r="A1776" s="60" t="s">
        <v>671</v>
      </c>
      <c r="B1776" s="61">
        <v>42852</v>
      </c>
      <c r="C1776" s="71">
        <v>229</v>
      </c>
      <c r="D1776" s="63" t="str">
        <f>VLOOKUP(C1776,[6]Consolidado!$B:$E,4,FALSE)</f>
        <v>Finalizada</v>
      </c>
      <c r="E1776" s="64" t="s">
        <v>40</v>
      </c>
      <c r="F1776" s="65" t="s">
        <v>679</v>
      </c>
      <c r="G1776" s="66">
        <v>850</v>
      </c>
      <c r="H1776" s="67">
        <v>0.86404708520179374</v>
      </c>
      <c r="I1776" s="85">
        <f t="shared" si="33"/>
        <v>734.44002242152465</v>
      </c>
      <c r="J1776" s="86">
        <v>29.7989</v>
      </c>
      <c r="K1776" s="85">
        <f t="shared" si="34"/>
        <v>24.646548108202808</v>
      </c>
      <c r="L1776" s="68" t="str">
        <f>VLOOKUP(C1776,[6]Consolidado!$B:$E,2,FALSE)</f>
        <v>Ignitia Office</v>
      </c>
      <c r="M1776" s="69" t="str">
        <f>VLOOKUP(C1776,[6]Consolidado!$B:$E,3,FALSE)</f>
        <v>Custom solid wood desktop on blackened metal base</v>
      </c>
      <c r="N1776" s="70" t="str">
        <f>VLOOKUP(C1776,[6]Consolidado!$B:$H,7,FALSE)</f>
        <v>Julio</v>
      </c>
    </row>
    <row r="1777" spans="1:14" s="71" customFormat="1" ht="16.5" customHeight="1" outlineLevel="1" x14ac:dyDescent="0.2">
      <c r="A1777" s="60" t="s">
        <v>671</v>
      </c>
      <c r="B1777" s="61">
        <v>42852</v>
      </c>
      <c r="C1777" s="71">
        <v>237</v>
      </c>
      <c r="D1777" s="63" t="str">
        <f>VLOOKUP(C1777,[6]Consolidado!$B:$E,4,FALSE)</f>
        <v>Finalizada</v>
      </c>
      <c r="E1777" s="64" t="s">
        <v>23</v>
      </c>
      <c r="F1777" s="65" t="s">
        <v>36</v>
      </c>
      <c r="G1777" s="66">
        <v>10</v>
      </c>
      <c r="H1777" s="67">
        <v>7.02994481255711</v>
      </c>
      <c r="I1777" s="85">
        <f t="shared" si="33"/>
        <v>70.299448125571104</v>
      </c>
      <c r="J1777" s="86">
        <v>29.7989</v>
      </c>
      <c r="K1777" s="85">
        <f t="shared" si="34"/>
        <v>2.3591289653501004</v>
      </c>
      <c r="L1777" s="68" t="str">
        <f>VLOOKUP(C1777,[6]Consolidado!$B:$E,2,FALSE)</f>
        <v>Maderas Collective</v>
      </c>
      <c r="M1777" s="69" t="str">
        <f>VLOOKUP(C1777,[6]Consolidado!$B:$E,3,FALSE)</f>
        <v>Cajas para Instalacion en Guacalito</v>
      </c>
      <c r="N1777" s="70" t="str">
        <f>VLOOKUP(C1777,[6]Consolidado!$B:$H,7,FALSE)</f>
        <v>Mayo</v>
      </c>
    </row>
    <row r="1778" spans="1:14" s="71" customFormat="1" ht="16.5" customHeight="1" outlineLevel="1" x14ac:dyDescent="0.2">
      <c r="A1778" s="60" t="s">
        <v>671</v>
      </c>
      <c r="B1778" s="61">
        <v>42852</v>
      </c>
      <c r="C1778" s="71">
        <v>237</v>
      </c>
      <c r="D1778" s="63" t="str">
        <f>VLOOKUP(C1778,[6]Consolidado!$B:$E,4,FALSE)</f>
        <v>Finalizada</v>
      </c>
      <c r="E1778" s="64" t="s">
        <v>23</v>
      </c>
      <c r="F1778" s="65" t="s">
        <v>46</v>
      </c>
      <c r="G1778" s="66">
        <v>10</v>
      </c>
      <c r="H1778" s="67">
        <v>7.0502607964108428</v>
      </c>
      <c r="I1778" s="85">
        <f t="shared" si="33"/>
        <v>70.502607964108421</v>
      </c>
      <c r="J1778" s="86">
        <v>29.7989</v>
      </c>
      <c r="K1778" s="85">
        <f t="shared" si="34"/>
        <v>2.3659466612562352</v>
      </c>
      <c r="L1778" s="68" t="str">
        <f>VLOOKUP(C1778,[6]Consolidado!$B:$E,2,FALSE)</f>
        <v>Maderas Collective</v>
      </c>
      <c r="M1778" s="69" t="str">
        <f>VLOOKUP(C1778,[6]Consolidado!$B:$E,3,FALSE)</f>
        <v>Cajas para Instalacion en Guacalito</v>
      </c>
      <c r="N1778" s="70" t="str">
        <f>VLOOKUP(C1778,[6]Consolidado!$B:$H,7,FALSE)</f>
        <v>Mayo</v>
      </c>
    </row>
    <row r="1779" spans="1:14" s="71" customFormat="1" ht="16.5" customHeight="1" outlineLevel="1" x14ac:dyDescent="0.2">
      <c r="A1779" s="60" t="s">
        <v>671</v>
      </c>
      <c r="B1779" s="61">
        <v>42852</v>
      </c>
      <c r="C1779" s="71">
        <v>237</v>
      </c>
      <c r="D1779" s="63" t="str">
        <f>VLOOKUP(C1779,[6]Consolidado!$B:$E,4,FALSE)</f>
        <v>Finalizada</v>
      </c>
      <c r="E1779" s="64" t="s">
        <v>25</v>
      </c>
      <c r="F1779" s="65" t="s">
        <v>264</v>
      </c>
      <c r="G1779" s="66">
        <v>1</v>
      </c>
      <c r="H1779" s="67">
        <v>58.510000000000005</v>
      </c>
      <c r="I1779" s="85">
        <f t="shared" si="33"/>
        <v>58.510000000000005</v>
      </c>
      <c r="J1779" s="86">
        <v>29.7989</v>
      </c>
      <c r="K1779" s="85">
        <f t="shared" si="34"/>
        <v>1.9634952968062582</v>
      </c>
      <c r="L1779" s="68" t="str">
        <f>VLOOKUP(C1779,[6]Consolidado!$B:$E,2,FALSE)</f>
        <v>Maderas Collective</v>
      </c>
      <c r="M1779" s="69" t="str">
        <f>VLOOKUP(C1779,[6]Consolidado!$B:$E,3,FALSE)</f>
        <v>Cajas para Instalacion en Guacalito</v>
      </c>
      <c r="N1779" s="70" t="str">
        <f>VLOOKUP(C1779,[6]Consolidado!$B:$H,7,FALSE)</f>
        <v>Mayo</v>
      </c>
    </row>
    <row r="1780" spans="1:14" s="71" customFormat="1" ht="16.5" customHeight="1" outlineLevel="1" x14ac:dyDescent="0.2">
      <c r="A1780" s="60" t="s">
        <v>671</v>
      </c>
      <c r="B1780" s="61">
        <v>42852</v>
      </c>
      <c r="C1780" s="71">
        <v>237</v>
      </c>
      <c r="D1780" s="63" t="str">
        <f>VLOOKUP(C1780,[6]Consolidado!$B:$E,4,FALSE)</f>
        <v>Finalizada</v>
      </c>
      <c r="E1780" s="64" t="s">
        <v>31</v>
      </c>
      <c r="F1780" s="65" t="s">
        <v>37</v>
      </c>
      <c r="G1780" s="66">
        <v>2</v>
      </c>
      <c r="H1780" s="67">
        <v>87.500416666666666</v>
      </c>
      <c r="I1780" s="85">
        <f t="shared" si="33"/>
        <v>175.00083333333333</v>
      </c>
      <c r="J1780" s="86">
        <v>29.7989</v>
      </c>
      <c r="K1780" s="85">
        <f t="shared" si="34"/>
        <v>5.8727279642313421</v>
      </c>
      <c r="L1780" s="68" t="str">
        <f>VLOOKUP(C1780,[6]Consolidado!$B:$E,2,FALSE)</f>
        <v>Maderas Collective</v>
      </c>
      <c r="M1780" s="69" t="str">
        <f>VLOOKUP(C1780,[6]Consolidado!$B:$E,3,FALSE)</f>
        <v>Cajas para Instalacion en Guacalito</v>
      </c>
      <c r="N1780" s="70" t="str">
        <f>VLOOKUP(C1780,[6]Consolidado!$B:$H,7,FALSE)</f>
        <v>Mayo</v>
      </c>
    </row>
    <row r="1781" spans="1:14" s="71" customFormat="1" ht="16.5" customHeight="1" outlineLevel="1" x14ac:dyDescent="0.2">
      <c r="A1781" s="60" t="s">
        <v>671</v>
      </c>
      <c r="B1781" s="61">
        <v>42852</v>
      </c>
      <c r="C1781" s="71">
        <v>237</v>
      </c>
      <c r="D1781" s="63" t="str">
        <f>VLOOKUP(C1781,[6]Consolidado!$B:$E,4,FALSE)</f>
        <v>Finalizada</v>
      </c>
      <c r="E1781" s="64" t="s">
        <v>31</v>
      </c>
      <c r="F1781" s="65" t="s">
        <v>43</v>
      </c>
      <c r="G1781" s="66">
        <v>10</v>
      </c>
      <c r="H1781" s="67">
        <v>9.9971643111839601</v>
      </c>
      <c r="I1781" s="85">
        <f t="shared" si="33"/>
        <v>99.971643111839597</v>
      </c>
      <c r="J1781" s="86">
        <v>29.7989</v>
      </c>
      <c r="K1781" s="85">
        <f t="shared" si="34"/>
        <v>3.354876962298595</v>
      </c>
      <c r="L1781" s="68" t="str">
        <f>VLOOKUP(C1781,[6]Consolidado!$B:$E,2,FALSE)</f>
        <v>Maderas Collective</v>
      </c>
      <c r="M1781" s="69" t="str">
        <f>VLOOKUP(C1781,[6]Consolidado!$B:$E,3,FALSE)</f>
        <v>Cajas para Instalacion en Guacalito</v>
      </c>
      <c r="N1781" s="70" t="str">
        <f>VLOOKUP(C1781,[6]Consolidado!$B:$H,7,FALSE)</f>
        <v>Mayo</v>
      </c>
    </row>
    <row r="1782" spans="1:14" s="71" customFormat="1" ht="16.5" customHeight="1" outlineLevel="1" x14ac:dyDescent="0.2">
      <c r="A1782" s="60" t="s">
        <v>671</v>
      </c>
      <c r="B1782" s="61">
        <v>42852</v>
      </c>
      <c r="C1782" s="71">
        <v>237</v>
      </c>
      <c r="D1782" s="63" t="str">
        <f>VLOOKUP(C1782,[6]Consolidado!$B:$E,4,FALSE)</f>
        <v>Finalizada</v>
      </c>
      <c r="E1782" s="64" t="s">
        <v>31</v>
      </c>
      <c r="F1782" s="65" t="s">
        <v>30</v>
      </c>
      <c r="G1782" s="66">
        <v>1</v>
      </c>
      <c r="H1782" s="67">
        <v>35</v>
      </c>
      <c r="I1782" s="85">
        <f t="shared" si="33"/>
        <v>35</v>
      </c>
      <c r="J1782" s="86">
        <v>29.7989</v>
      </c>
      <c r="K1782" s="85">
        <f t="shared" si="34"/>
        <v>1.1745399997986503</v>
      </c>
      <c r="L1782" s="68" t="str">
        <f>VLOOKUP(C1782,[6]Consolidado!$B:$E,2,FALSE)</f>
        <v>Maderas Collective</v>
      </c>
      <c r="M1782" s="69" t="str">
        <f>VLOOKUP(C1782,[6]Consolidado!$B:$E,3,FALSE)</f>
        <v>Cajas para Instalacion en Guacalito</v>
      </c>
      <c r="N1782" s="70" t="str">
        <f>VLOOKUP(C1782,[6]Consolidado!$B:$H,7,FALSE)</f>
        <v>Mayo</v>
      </c>
    </row>
    <row r="1783" spans="1:14" s="71" customFormat="1" ht="16.5" customHeight="1" outlineLevel="1" x14ac:dyDescent="0.2">
      <c r="A1783" s="60" t="s">
        <v>671</v>
      </c>
      <c r="B1783" s="61">
        <v>42852</v>
      </c>
      <c r="C1783" s="71">
        <v>237</v>
      </c>
      <c r="D1783" s="63" t="str">
        <f>VLOOKUP(C1783,[6]Consolidado!$B:$E,4,FALSE)</f>
        <v>Finalizada</v>
      </c>
      <c r="E1783" s="64" t="s">
        <v>23</v>
      </c>
      <c r="F1783" s="65" t="s">
        <v>42</v>
      </c>
      <c r="G1783" s="66">
        <v>3</v>
      </c>
      <c r="H1783" s="67">
        <v>59.6</v>
      </c>
      <c r="I1783" s="85">
        <f t="shared" si="33"/>
        <v>178.8</v>
      </c>
      <c r="J1783" s="86">
        <v>29.7989</v>
      </c>
      <c r="K1783" s="85">
        <f t="shared" si="34"/>
        <v>6.0002214846856772</v>
      </c>
      <c r="L1783" s="68" t="str">
        <f>VLOOKUP(C1783,[6]Consolidado!$B:$E,2,FALSE)</f>
        <v>Maderas Collective</v>
      </c>
      <c r="M1783" s="69" t="str">
        <f>VLOOKUP(C1783,[6]Consolidado!$B:$E,3,FALSE)</f>
        <v>Cajas para Instalacion en Guacalito</v>
      </c>
      <c r="N1783" s="70" t="str">
        <f>VLOOKUP(C1783,[6]Consolidado!$B:$H,7,FALSE)</f>
        <v>Mayo</v>
      </c>
    </row>
    <row r="1784" spans="1:14" s="71" customFormat="1" ht="16.5" customHeight="1" outlineLevel="1" x14ac:dyDescent="0.2">
      <c r="A1784" s="60" t="s">
        <v>671</v>
      </c>
      <c r="B1784" s="61">
        <v>42852</v>
      </c>
      <c r="C1784" s="71">
        <v>237</v>
      </c>
      <c r="D1784" s="63" t="str">
        <f>VLOOKUP(C1784,[6]Consolidado!$B:$E,4,FALSE)</f>
        <v>Finalizada</v>
      </c>
      <c r="E1784" s="64" t="s">
        <v>25</v>
      </c>
      <c r="F1784" s="65" t="s">
        <v>47</v>
      </c>
      <c r="G1784" s="66">
        <v>3</v>
      </c>
      <c r="H1784" s="67">
        <v>2.75</v>
      </c>
      <c r="I1784" s="85">
        <f t="shared" si="33"/>
        <v>8.25</v>
      </c>
      <c r="J1784" s="86">
        <v>29.7989</v>
      </c>
      <c r="K1784" s="85">
        <f t="shared" si="34"/>
        <v>0.27685585709539612</v>
      </c>
      <c r="L1784" s="68" t="str">
        <f>VLOOKUP(C1784,[6]Consolidado!$B:$E,2,FALSE)</f>
        <v>Maderas Collective</v>
      </c>
      <c r="M1784" s="69" t="str">
        <f>VLOOKUP(C1784,[6]Consolidado!$B:$E,3,FALSE)</f>
        <v>Cajas para Instalacion en Guacalito</v>
      </c>
      <c r="N1784" s="70" t="str">
        <f>VLOOKUP(C1784,[6]Consolidado!$B:$H,7,FALSE)</f>
        <v>Mayo</v>
      </c>
    </row>
    <row r="1785" spans="1:14" s="71" customFormat="1" ht="16.5" customHeight="1" outlineLevel="1" x14ac:dyDescent="0.2">
      <c r="A1785" s="60" t="s">
        <v>671</v>
      </c>
      <c r="B1785" s="61">
        <v>42852</v>
      </c>
      <c r="C1785" s="71">
        <v>237</v>
      </c>
      <c r="D1785" s="63" t="str">
        <f>VLOOKUP(C1785,[6]Consolidado!$B:$E,4,FALSE)</f>
        <v>Finalizada</v>
      </c>
      <c r="E1785" s="64" t="s">
        <v>25</v>
      </c>
      <c r="F1785" s="65" t="s">
        <v>680</v>
      </c>
      <c r="G1785" s="66">
        <v>1</v>
      </c>
      <c r="H1785" s="67">
        <v>224.33</v>
      </c>
      <c r="I1785" s="85">
        <f t="shared" si="33"/>
        <v>224.33</v>
      </c>
      <c r="J1785" s="86">
        <v>29.7989</v>
      </c>
      <c r="K1785" s="85">
        <f t="shared" si="34"/>
        <v>7.5281302329951778</v>
      </c>
      <c r="L1785" s="68" t="str">
        <f>VLOOKUP(C1785,[6]Consolidado!$B:$E,2,FALSE)</f>
        <v>Maderas Collective</v>
      </c>
      <c r="M1785" s="69" t="str">
        <f>VLOOKUP(C1785,[6]Consolidado!$B:$E,3,FALSE)</f>
        <v>Cajas para Instalacion en Guacalito</v>
      </c>
      <c r="N1785" s="70" t="str">
        <f>VLOOKUP(C1785,[6]Consolidado!$B:$H,7,FALSE)</f>
        <v>Mayo</v>
      </c>
    </row>
    <row r="1786" spans="1:14" s="71" customFormat="1" ht="16.5" customHeight="1" outlineLevel="1" x14ac:dyDescent="0.2">
      <c r="A1786" s="60" t="s">
        <v>671</v>
      </c>
      <c r="B1786" s="61">
        <v>42853</v>
      </c>
      <c r="C1786" s="71">
        <v>196</v>
      </c>
      <c r="D1786" s="63" t="str">
        <f>VLOOKUP(C1786,[6]Consolidado!$B:$E,4,FALSE)</f>
        <v>Finalizada</v>
      </c>
      <c r="E1786" s="64" t="s">
        <v>33</v>
      </c>
      <c r="F1786" s="65" t="s">
        <v>32</v>
      </c>
      <c r="G1786" s="66">
        <v>18</v>
      </c>
      <c r="H1786" s="67">
        <v>29.71064960926855</v>
      </c>
      <c r="I1786" s="85">
        <f t="shared" si="33"/>
        <v>534.79169296683392</v>
      </c>
      <c r="J1786" s="86">
        <v>29.7989</v>
      </c>
      <c r="K1786" s="85">
        <f t="shared" si="34"/>
        <v>17.946692427130998</v>
      </c>
      <c r="L1786" s="68" t="str">
        <f>VLOOKUP(C1786,[6]Consolidado!$B:$E,2,FALSE)</f>
        <v>Zoe Cruz</v>
      </c>
      <c r="M1786" s="69" t="str">
        <f>VLOOKUP(C1786,[6]Consolidado!$B:$E,3,FALSE)</f>
        <v>solid hardwood chaise lounge</v>
      </c>
      <c r="N1786" s="70" t="str">
        <f>VLOOKUP(C1786,[6]Consolidado!$B:$H,7,FALSE)</f>
        <v>Mayo</v>
      </c>
    </row>
    <row r="1787" spans="1:14" s="71" customFormat="1" ht="16.5" customHeight="1" outlineLevel="1" x14ac:dyDescent="0.2">
      <c r="A1787" s="60" t="s">
        <v>671</v>
      </c>
      <c r="B1787" s="61">
        <v>42853</v>
      </c>
      <c r="C1787" s="71">
        <v>196</v>
      </c>
      <c r="D1787" s="63" t="str">
        <f>VLOOKUP(C1787,[6]Consolidado!$B:$E,4,FALSE)</f>
        <v>Finalizada</v>
      </c>
      <c r="E1787" s="64" t="s">
        <v>33</v>
      </c>
      <c r="F1787" s="65" t="s">
        <v>34</v>
      </c>
      <c r="G1787" s="66">
        <v>2</v>
      </c>
      <c r="H1787" s="67">
        <v>40.129826923076926</v>
      </c>
      <c r="I1787" s="85">
        <f t="shared" si="33"/>
        <v>80.259653846153853</v>
      </c>
      <c r="J1787" s="86">
        <v>29.7989</v>
      </c>
      <c r="K1787" s="85">
        <f t="shared" si="34"/>
        <v>2.6933763946371796</v>
      </c>
      <c r="L1787" s="68" t="str">
        <f>VLOOKUP(C1787,[6]Consolidado!$B:$E,2,FALSE)</f>
        <v>Zoe Cruz</v>
      </c>
      <c r="M1787" s="69" t="str">
        <f>VLOOKUP(C1787,[6]Consolidado!$B:$E,3,FALSE)</f>
        <v>solid hardwood chaise lounge</v>
      </c>
      <c r="N1787" s="70" t="str">
        <f>VLOOKUP(C1787,[6]Consolidado!$B:$H,7,FALSE)</f>
        <v>Mayo</v>
      </c>
    </row>
    <row r="1788" spans="1:14" s="71" customFormat="1" ht="16.5" customHeight="1" outlineLevel="1" x14ac:dyDescent="0.2">
      <c r="A1788" s="60" t="s">
        <v>671</v>
      </c>
      <c r="B1788" s="61">
        <v>42853</v>
      </c>
      <c r="C1788" s="71">
        <v>210</v>
      </c>
      <c r="D1788" s="63" t="str">
        <f>VLOOKUP(C1788,[6]Consolidado!$B:$E,4,FALSE)</f>
        <v>Finalizada</v>
      </c>
      <c r="E1788" s="64" t="s">
        <v>28</v>
      </c>
      <c r="F1788" s="65" t="s">
        <v>106</v>
      </c>
      <c r="G1788" s="66">
        <v>4</v>
      </c>
      <c r="H1788" s="67">
        <v>483.11904528763768</v>
      </c>
      <c r="I1788" s="85">
        <f t="shared" si="33"/>
        <v>1932.4761811505507</v>
      </c>
      <c r="J1788" s="86">
        <v>29.7989</v>
      </c>
      <c r="K1788" s="85">
        <f t="shared" si="34"/>
        <v>64.850587811984695</v>
      </c>
      <c r="L1788" s="68" t="str">
        <f>VLOOKUP(C1788,[6]Consolidado!$B:$E,2,FALSE)</f>
        <v>Alex Weidner</v>
      </c>
      <c r="M1788" s="69" t="str">
        <f>VLOOKUP(C1788,[6]Consolidado!$B:$E,3,FALSE)</f>
        <v>Table w/ Brass Inlay</v>
      </c>
      <c r="N1788" s="70" t="str">
        <f>VLOOKUP(C1788,[6]Consolidado!$B:$H,7,FALSE)</f>
        <v>Mayo</v>
      </c>
    </row>
    <row r="1789" spans="1:14" s="71" customFormat="1" ht="16.5" customHeight="1" outlineLevel="1" x14ac:dyDescent="0.2">
      <c r="A1789" s="60" t="s">
        <v>671</v>
      </c>
      <c r="B1789" s="61">
        <v>42853</v>
      </c>
      <c r="C1789" s="71">
        <v>210</v>
      </c>
      <c r="D1789" s="63" t="str">
        <f>VLOOKUP(C1789,[6]Consolidado!$B:$E,4,FALSE)</f>
        <v>Finalizada</v>
      </c>
      <c r="E1789" s="64" t="s">
        <v>40</v>
      </c>
      <c r="F1789" s="65" t="s">
        <v>107</v>
      </c>
      <c r="G1789" s="66">
        <v>200</v>
      </c>
      <c r="H1789" s="67">
        <v>0.24910632133951227</v>
      </c>
      <c r="I1789" s="85">
        <f t="shared" si="33"/>
        <v>49.821264267902457</v>
      </c>
      <c r="J1789" s="86">
        <v>29.7989</v>
      </c>
      <c r="K1789" s="85">
        <f t="shared" si="34"/>
        <v>1.6719162206625902</v>
      </c>
      <c r="L1789" s="68" t="str">
        <f>VLOOKUP(C1789,[6]Consolidado!$B:$E,2,FALSE)</f>
        <v>Alex Weidner</v>
      </c>
      <c r="M1789" s="69" t="str">
        <f>VLOOKUP(C1789,[6]Consolidado!$B:$E,3,FALSE)</f>
        <v>Table w/ Brass Inlay</v>
      </c>
      <c r="N1789" s="70" t="str">
        <f>VLOOKUP(C1789,[6]Consolidado!$B:$H,7,FALSE)</f>
        <v>Mayo</v>
      </c>
    </row>
    <row r="1790" spans="1:14" s="71" customFormat="1" ht="16.5" customHeight="1" outlineLevel="1" x14ac:dyDescent="0.2">
      <c r="A1790" s="60" t="s">
        <v>671</v>
      </c>
      <c r="B1790" s="61">
        <v>42853</v>
      </c>
      <c r="C1790" s="71">
        <v>195</v>
      </c>
      <c r="D1790" s="63" t="str">
        <f>VLOOKUP(C1790,[6]Consolidado!$B:$E,4,FALSE)</f>
        <v>Finalizada</v>
      </c>
      <c r="E1790" s="64" t="s">
        <v>33</v>
      </c>
      <c r="F1790" s="65" t="s">
        <v>32</v>
      </c>
      <c r="G1790" s="66">
        <v>8</v>
      </c>
      <c r="H1790" s="67">
        <v>29.71064960926855</v>
      </c>
      <c r="I1790" s="85">
        <f t="shared" si="33"/>
        <v>237.6851968741484</v>
      </c>
      <c r="J1790" s="86">
        <v>29.7989</v>
      </c>
      <c r="K1790" s="85">
        <f t="shared" si="34"/>
        <v>7.976307745391555</v>
      </c>
      <c r="L1790" s="68" t="str">
        <f>VLOOKUP(C1790,[6]Consolidado!$B:$E,2,FALSE)</f>
        <v>Zoe Cruz</v>
      </c>
      <c r="M1790" s="69" t="str">
        <f>VLOOKUP(C1790,[6]Consolidado!$B:$E,3,FALSE)</f>
        <v>5' diam. Wood mirror</v>
      </c>
      <c r="N1790" s="70" t="str">
        <f>VLOOKUP(C1790,[6]Consolidado!$B:$H,7,FALSE)</f>
        <v>Mayo</v>
      </c>
    </row>
    <row r="1791" spans="1:14" s="71" customFormat="1" ht="16.5" customHeight="1" outlineLevel="1" x14ac:dyDescent="0.2">
      <c r="A1791" s="60" t="s">
        <v>671</v>
      </c>
      <c r="B1791" s="61">
        <v>42853</v>
      </c>
      <c r="C1791" s="71">
        <v>195</v>
      </c>
      <c r="D1791" s="63" t="str">
        <f>VLOOKUP(C1791,[6]Consolidado!$B:$E,4,FALSE)</f>
        <v>Finalizada</v>
      </c>
      <c r="E1791" s="64" t="s">
        <v>33</v>
      </c>
      <c r="F1791" s="65" t="s">
        <v>34</v>
      </c>
      <c r="G1791" s="66">
        <v>1</v>
      </c>
      <c r="H1791" s="67">
        <v>40.129826923076926</v>
      </c>
      <c r="I1791" s="85">
        <f t="shared" si="33"/>
        <v>40.129826923076926</v>
      </c>
      <c r="J1791" s="86">
        <v>29.7989</v>
      </c>
      <c r="K1791" s="85">
        <f t="shared" si="34"/>
        <v>1.3466881973185898</v>
      </c>
      <c r="L1791" s="68" t="str">
        <f>VLOOKUP(C1791,[6]Consolidado!$B:$E,2,FALSE)</f>
        <v>Zoe Cruz</v>
      </c>
      <c r="M1791" s="69" t="str">
        <f>VLOOKUP(C1791,[6]Consolidado!$B:$E,3,FALSE)</f>
        <v>5' diam. Wood mirror</v>
      </c>
      <c r="N1791" s="70" t="str">
        <f>VLOOKUP(C1791,[6]Consolidado!$B:$H,7,FALSE)</f>
        <v>Mayo</v>
      </c>
    </row>
    <row r="1792" spans="1:14" s="71" customFormat="1" ht="16.5" customHeight="1" outlineLevel="1" x14ac:dyDescent="0.2">
      <c r="A1792" s="60" t="s">
        <v>671</v>
      </c>
      <c r="B1792" s="61">
        <v>42853</v>
      </c>
      <c r="C1792" s="71">
        <v>195</v>
      </c>
      <c r="D1792" s="63" t="str">
        <f>VLOOKUP(C1792,[6]Consolidado!$B:$E,4,FALSE)</f>
        <v>Finalizada</v>
      </c>
      <c r="E1792" s="64" t="s">
        <v>33</v>
      </c>
      <c r="F1792" s="65" t="s">
        <v>35</v>
      </c>
      <c r="G1792" s="66">
        <v>1</v>
      </c>
      <c r="H1792" s="67">
        <v>185.93181250000004</v>
      </c>
      <c r="I1792" s="85">
        <f t="shared" si="33"/>
        <v>185.93181250000004</v>
      </c>
      <c r="J1792" s="86">
        <v>29.7989</v>
      </c>
      <c r="K1792" s="85">
        <f t="shared" si="34"/>
        <v>6.2395528861803635</v>
      </c>
      <c r="L1792" s="68" t="str">
        <f>VLOOKUP(C1792,[6]Consolidado!$B:$E,2,FALSE)</f>
        <v>Zoe Cruz</v>
      </c>
      <c r="M1792" s="69" t="str">
        <f>VLOOKUP(C1792,[6]Consolidado!$B:$E,3,FALSE)</f>
        <v>5' diam. Wood mirror</v>
      </c>
      <c r="N1792" s="70" t="str">
        <f>VLOOKUP(C1792,[6]Consolidado!$B:$H,7,FALSE)</f>
        <v>Mayo</v>
      </c>
    </row>
    <row r="1793" spans="1:14" s="71" customFormat="1" ht="16.5" customHeight="1" outlineLevel="1" x14ac:dyDescent="0.2">
      <c r="A1793" s="60" t="s">
        <v>671</v>
      </c>
      <c r="B1793" s="61">
        <v>42853</v>
      </c>
      <c r="C1793" s="71">
        <v>195</v>
      </c>
      <c r="D1793" s="63" t="str">
        <f>VLOOKUP(C1793,[6]Consolidado!$B:$E,4,FALSE)</f>
        <v>Finalizada</v>
      </c>
      <c r="E1793" s="64" t="s">
        <v>33</v>
      </c>
      <c r="F1793" s="65" t="s">
        <v>32</v>
      </c>
      <c r="G1793" s="66">
        <v>4</v>
      </c>
      <c r="H1793" s="67">
        <v>29.71064960926855</v>
      </c>
      <c r="I1793" s="85">
        <f t="shared" si="33"/>
        <v>118.8425984370742</v>
      </c>
      <c r="J1793" s="86">
        <v>29.7989</v>
      </c>
      <c r="K1793" s="85">
        <f t="shared" si="34"/>
        <v>3.9881538726957775</v>
      </c>
      <c r="L1793" s="68" t="str">
        <f>VLOOKUP(C1793,[6]Consolidado!$B:$E,2,FALSE)</f>
        <v>Zoe Cruz</v>
      </c>
      <c r="M1793" s="69" t="str">
        <f>VLOOKUP(C1793,[6]Consolidado!$B:$E,3,FALSE)</f>
        <v>5' diam. Wood mirror</v>
      </c>
      <c r="N1793" s="70" t="str">
        <f>VLOOKUP(C1793,[6]Consolidado!$B:$H,7,FALSE)</f>
        <v>Mayo</v>
      </c>
    </row>
    <row r="1794" spans="1:14" s="71" customFormat="1" ht="16.5" customHeight="1" outlineLevel="1" x14ac:dyDescent="0.2">
      <c r="A1794" s="60" t="s">
        <v>671</v>
      </c>
      <c r="B1794" s="61">
        <v>42853</v>
      </c>
      <c r="C1794" s="71">
        <v>195</v>
      </c>
      <c r="D1794" s="63" t="str">
        <f>VLOOKUP(C1794,[6]Consolidado!$B:$E,4,FALSE)</f>
        <v>Finalizada</v>
      </c>
      <c r="E1794" s="64" t="s">
        <v>33</v>
      </c>
      <c r="F1794" s="65" t="s">
        <v>34</v>
      </c>
      <c r="G1794" s="66">
        <v>1</v>
      </c>
      <c r="H1794" s="67">
        <v>40.129826923076926</v>
      </c>
      <c r="I1794" s="85">
        <f t="shared" si="33"/>
        <v>40.129826923076926</v>
      </c>
      <c r="J1794" s="86">
        <v>29.7989</v>
      </c>
      <c r="K1794" s="85">
        <f t="shared" si="34"/>
        <v>1.3466881973185898</v>
      </c>
      <c r="L1794" s="68" t="str">
        <f>VLOOKUP(C1794,[6]Consolidado!$B:$E,2,FALSE)</f>
        <v>Zoe Cruz</v>
      </c>
      <c r="M1794" s="69" t="str">
        <f>VLOOKUP(C1794,[6]Consolidado!$B:$E,3,FALSE)</f>
        <v>5' diam. Wood mirror</v>
      </c>
      <c r="N1794" s="70" t="str">
        <f>VLOOKUP(C1794,[6]Consolidado!$B:$H,7,FALSE)</f>
        <v>Mayo</v>
      </c>
    </row>
    <row r="1795" spans="1:14" s="71" customFormat="1" ht="16.5" customHeight="1" outlineLevel="1" x14ac:dyDescent="0.2">
      <c r="A1795" s="60" t="s">
        <v>671</v>
      </c>
      <c r="B1795" s="61">
        <v>42854</v>
      </c>
      <c r="C1795" s="71" t="s">
        <v>290</v>
      </c>
      <c r="D1795" s="63" t="str">
        <f>VLOOKUP(C1795,[6]Consolidado!$B:$E,4,FALSE)</f>
        <v>En Proceso</v>
      </c>
      <c r="E1795" s="64" t="s">
        <v>25</v>
      </c>
      <c r="F1795" s="65" t="s">
        <v>119</v>
      </c>
      <c r="G1795" s="66">
        <v>2</v>
      </c>
      <c r="H1795" s="67">
        <v>635.70500000000004</v>
      </c>
      <c r="I1795" s="85">
        <f t="shared" si="33"/>
        <v>1271.4100000000001</v>
      </c>
      <c r="J1795" s="86">
        <v>29.7989</v>
      </c>
      <c r="K1795" s="85">
        <f t="shared" si="34"/>
        <v>42.666340032685774</v>
      </c>
      <c r="L1795" s="68" t="str">
        <f>VLOOKUP(C1795,[6]Consolidado!$B:$E,2,FALSE)</f>
        <v>Acabado</v>
      </c>
      <c r="M1795" s="69" t="str">
        <f>VLOOKUP(C1795,[6]Consolidado!$B:$E,3,FALSE)</f>
        <v>Material de acabado pendiente de distribuir</v>
      </c>
      <c r="N1795" s="70">
        <f>VLOOKUP(C1795,[6]Consolidado!$B:$H,7,FALSE)</f>
        <v>0</v>
      </c>
    </row>
    <row r="1796" spans="1:14" s="71" customFormat="1" ht="16.5" customHeight="1" outlineLevel="1" x14ac:dyDescent="0.2">
      <c r="A1796" s="60" t="s">
        <v>671</v>
      </c>
      <c r="B1796" s="61">
        <v>42854</v>
      </c>
      <c r="C1796" s="71" t="s">
        <v>290</v>
      </c>
      <c r="D1796" s="63" t="str">
        <f>VLOOKUP(C1796,[6]Consolidado!$B:$E,4,FALSE)</f>
        <v>En Proceso</v>
      </c>
      <c r="E1796" s="64" t="s">
        <v>25</v>
      </c>
      <c r="F1796" s="65" t="s">
        <v>110</v>
      </c>
      <c r="G1796" s="66">
        <v>1</v>
      </c>
      <c r="H1796" s="67">
        <v>1356.0515384615387</v>
      </c>
      <c r="I1796" s="85">
        <f t="shared" si="33"/>
        <v>1356.0515384615387</v>
      </c>
      <c r="J1796" s="86">
        <v>29.7989</v>
      </c>
      <c r="K1796" s="85">
        <f t="shared" si="34"/>
        <v>45.506764963187862</v>
      </c>
      <c r="L1796" s="68" t="str">
        <f>VLOOKUP(C1796,[6]Consolidado!$B:$E,2,FALSE)</f>
        <v>Acabado</v>
      </c>
      <c r="M1796" s="69" t="str">
        <f>VLOOKUP(C1796,[6]Consolidado!$B:$E,3,FALSE)</f>
        <v>Material de acabado pendiente de distribuir</v>
      </c>
      <c r="N1796" s="70">
        <f>VLOOKUP(C1796,[6]Consolidado!$B:$H,7,FALSE)</f>
        <v>0</v>
      </c>
    </row>
    <row r="1797" spans="1:14" s="71" customFormat="1" ht="16.5" customHeight="1" outlineLevel="1" x14ac:dyDescent="0.2">
      <c r="A1797" s="60" t="s">
        <v>671</v>
      </c>
      <c r="B1797" s="61">
        <v>42854</v>
      </c>
      <c r="C1797" s="71" t="s">
        <v>290</v>
      </c>
      <c r="D1797" s="63" t="str">
        <f>VLOOKUP(C1797,[6]Consolidado!$B:$E,4,FALSE)</f>
        <v>En Proceso</v>
      </c>
      <c r="E1797" s="64" t="s">
        <v>25</v>
      </c>
      <c r="F1797" s="65" t="s">
        <v>99</v>
      </c>
      <c r="G1797" s="66">
        <v>5</v>
      </c>
      <c r="H1797" s="67">
        <v>358.12456989247312</v>
      </c>
      <c r="I1797" s="85">
        <f t="shared" ref="I1797:I1860" si="35">G1797*H1797</f>
        <v>1790.6228494623656</v>
      </c>
      <c r="J1797" s="86">
        <v>29.7989</v>
      </c>
      <c r="K1797" s="85">
        <f t="shared" ref="K1797:K1860" si="36">IFERROR(I1797/J1797,0)</f>
        <v>60.090233178485299</v>
      </c>
      <c r="L1797" s="68" t="str">
        <f>VLOOKUP(C1797,[6]Consolidado!$B:$E,2,FALSE)</f>
        <v>Acabado</v>
      </c>
      <c r="M1797" s="69" t="str">
        <f>VLOOKUP(C1797,[6]Consolidado!$B:$E,3,FALSE)</f>
        <v>Material de acabado pendiente de distribuir</v>
      </c>
      <c r="N1797" s="70">
        <f>VLOOKUP(C1797,[6]Consolidado!$B:$H,7,FALSE)</f>
        <v>0</v>
      </c>
    </row>
    <row r="1798" spans="1:14" s="71" customFormat="1" ht="16.5" customHeight="1" outlineLevel="1" x14ac:dyDescent="0.2">
      <c r="A1798" s="60" t="s">
        <v>671</v>
      </c>
      <c r="B1798" s="61">
        <v>42854</v>
      </c>
      <c r="C1798" s="71">
        <v>218</v>
      </c>
      <c r="D1798" s="63" t="str">
        <f>VLOOKUP(C1798,[6]Consolidado!$B:$E,4,FALSE)</f>
        <v>En Proceso</v>
      </c>
      <c r="E1798" s="64" t="s">
        <v>78</v>
      </c>
      <c r="F1798" s="65" t="s">
        <v>352</v>
      </c>
      <c r="G1798" s="66">
        <v>4</v>
      </c>
      <c r="H1798" s="67">
        <v>1.8496662205147865</v>
      </c>
      <c r="I1798" s="85">
        <f t="shared" si="35"/>
        <v>7.3986648820591459</v>
      </c>
      <c r="J1798" s="86">
        <v>29.7989</v>
      </c>
      <c r="K1798" s="85">
        <f t="shared" si="36"/>
        <v>0.24828650997382942</v>
      </c>
      <c r="L1798" s="68" t="str">
        <f>VLOOKUP(C1798,[6]Consolidado!$B:$E,2,FALSE)</f>
        <v>David Berruto-New Line</v>
      </c>
      <c r="M1798" s="69" t="str">
        <f>VLOOKUP(C1798,[6]Consolidado!$B:$E,3,FALSE)</f>
        <v xml:space="preserve">Coffe table </v>
      </c>
      <c r="N1798" s="70">
        <f>VLOOKUP(C1798,[6]Consolidado!$B:$H,7,FALSE)</f>
        <v>0</v>
      </c>
    </row>
    <row r="1799" spans="1:14" s="71" customFormat="1" ht="16.5" customHeight="1" outlineLevel="1" x14ac:dyDescent="0.2">
      <c r="A1799" s="60" t="s">
        <v>671</v>
      </c>
      <c r="B1799" s="61">
        <v>42855</v>
      </c>
      <c r="C1799" s="71" t="s">
        <v>290</v>
      </c>
      <c r="D1799" s="63" t="str">
        <f>VLOOKUP(C1799,[6]Consolidado!$B:$E,4,FALSE)</f>
        <v>En Proceso</v>
      </c>
      <c r="E1799" s="64" t="s">
        <v>25</v>
      </c>
      <c r="F1799" s="65" t="s">
        <v>254</v>
      </c>
      <c r="G1799" s="66">
        <v>-3.125</v>
      </c>
      <c r="H1799" s="67">
        <v>371.44054799610137</v>
      </c>
      <c r="I1799" s="85">
        <f t="shared" si="35"/>
        <v>-1160.7517124878168</v>
      </c>
      <c r="J1799" s="86">
        <v>29.7989</v>
      </c>
      <c r="K1799" s="85">
        <f t="shared" si="36"/>
        <v>-38.952837604334952</v>
      </c>
      <c r="L1799" s="68" t="str">
        <f>VLOOKUP(C1799,[6]Consolidado!$B:$E,2,FALSE)</f>
        <v>Acabado</v>
      </c>
      <c r="M1799" s="69" t="str">
        <f>VLOOKUP(C1799,[6]Consolidado!$B:$E,3,FALSE)</f>
        <v>Material de acabado pendiente de distribuir</v>
      </c>
      <c r="N1799" s="70">
        <f>VLOOKUP(C1799,[6]Consolidado!$B:$H,7,FALSE)</f>
        <v>0</v>
      </c>
    </row>
    <row r="1800" spans="1:14" s="71" customFormat="1" ht="16.5" customHeight="1" outlineLevel="1" x14ac:dyDescent="0.2">
      <c r="A1800" s="60" t="s">
        <v>671</v>
      </c>
      <c r="B1800" s="61">
        <v>42855</v>
      </c>
      <c r="C1800" s="71" t="s">
        <v>290</v>
      </c>
      <c r="D1800" s="63" t="str">
        <f>VLOOKUP(C1800,[6]Consolidado!$B:$E,4,FALSE)</f>
        <v>En Proceso</v>
      </c>
      <c r="E1800" s="64" t="s">
        <v>25</v>
      </c>
      <c r="F1800" s="65" t="s">
        <v>108</v>
      </c>
      <c r="G1800" s="66">
        <v>-1.0625</v>
      </c>
      <c r="H1800" s="67">
        <v>1043.76</v>
      </c>
      <c r="I1800" s="85">
        <f t="shared" si="35"/>
        <v>-1108.9949999999999</v>
      </c>
      <c r="J1800" s="86">
        <v>29.7989</v>
      </c>
      <c r="K1800" s="85">
        <f t="shared" si="36"/>
        <v>-37.2159710593344</v>
      </c>
      <c r="L1800" s="68" t="str">
        <f>VLOOKUP(C1800,[6]Consolidado!$B:$E,2,FALSE)</f>
        <v>Acabado</v>
      </c>
      <c r="M1800" s="69" t="str">
        <f>VLOOKUP(C1800,[6]Consolidado!$B:$E,3,FALSE)</f>
        <v>Material de acabado pendiente de distribuir</v>
      </c>
      <c r="N1800" s="70">
        <f>VLOOKUP(C1800,[6]Consolidado!$B:$H,7,FALSE)</f>
        <v>0</v>
      </c>
    </row>
    <row r="1801" spans="1:14" s="71" customFormat="1" ht="16.5" customHeight="1" outlineLevel="1" x14ac:dyDescent="0.2">
      <c r="A1801" s="60" t="s">
        <v>671</v>
      </c>
      <c r="B1801" s="61">
        <v>42855</v>
      </c>
      <c r="C1801" s="71" t="s">
        <v>290</v>
      </c>
      <c r="D1801" s="63" t="str">
        <f>VLOOKUP(C1801,[6]Consolidado!$B:$E,4,FALSE)</f>
        <v>En Proceso</v>
      </c>
      <c r="E1801" s="64" t="s">
        <v>25</v>
      </c>
      <c r="F1801" s="65" t="s">
        <v>109</v>
      </c>
      <c r="G1801" s="66">
        <v>-1.125</v>
      </c>
      <c r="H1801" s="67">
        <v>1262.4498728629765</v>
      </c>
      <c r="I1801" s="85">
        <f t="shared" si="35"/>
        <v>-1420.2561069708486</v>
      </c>
      <c r="J1801" s="86">
        <v>29.7989</v>
      </c>
      <c r="K1801" s="85">
        <f t="shared" si="36"/>
        <v>-47.661360217016352</v>
      </c>
      <c r="L1801" s="68" t="str">
        <f>VLOOKUP(C1801,[6]Consolidado!$B:$E,2,FALSE)</f>
        <v>Acabado</v>
      </c>
      <c r="M1801" s="69" t="str">
        <f>VLOOKUP(C1801,[6]Consolidado!$B:$E,3,FALSE)</f>
        <v>Material de acabado pendiente de distribuir</v>
      </c>
      <c r="N1801" s="70">
        <f>VLOOKUP(C1801,[6]Consolidado!$B:$H,7,FALSE)</f>
        <v>0</v>
      </c>
    </row>
    <row r="1802" spans="1:14" s="71" customFormat="1" ht="16.5" customHeight="1" outlineLevel="1" x14ac:dyDescent="0.2">
      <c r="A1802" s="60" t="s">
        <v>671</v>
      </c>
      <c r="B1802" s="61">
        <v>42855</v>
      </c>
      <c r="C1802" s="71" t="s">
        <v>290</v>
      </c>
      <c r="D1802" s="63" t="str">
        <f>VLOOKUP(C1802,[6]Consolidado!$B:$E,4,FALSE)</f>
        <v>En Proceso</v>
      </c>
      <c r="E1802" s="64" t="s">
        <v>25</v>
      </c>
      <c r="F1802" s="65" t="s">
        <v>110</v>
      </c>
      <c r="G1802" s="66">
        <v>-0.9375</v>
      </c>
      <c r="H1802" s="67">
        <v>1356.0515384615387</v>
      </c>
      <c r="I1802" s="85">
        <f t="shared" si="35"/>
        <v>-1271.2983173076925</v>
      </c>
      <c r="J1802" s="86">
        <v>29.7989</v>
      </c>
      <c r="K1802" s="85">
        <f t="shared" si="36"/>
        <v>-42.662592152988616</v>
      </c>
      <c r="L1802" s="68" t="str">
        <f>VLOOKUP(C1802,[6]Consolidado!$B:$E,2,FALSE)</f>
        <v>Acabado</v>
      </c>
      <c r="M1802" s="69" t="str">
        <f>VLOOKUP(C1802,[6]Consolidado!$B:$E,3,FALSE)</f>
        <v>Material de acabado pendiente de distribuir</v>
      </c>
      <c r="N1802" s="70">
        <f>VLOOKUP(C1802,[6]Consolidado!$B:$H,7,FALSE)</f>
        <v>0</v>
      </c>
    </row>
    <row r="1803" spans="1:14" s="71" customFormat="1" ht="16.5" customHeight="1" outlineLevel="1" x14ac:dyDescent="0.2">
      <c r="A1803" s="60" t="s">
        <v>671</v>
      </c>
      <c r="B1803" s="61">
        <v>42855</v>
      </c>
      <c r="C1803" s="71" t="s">
        <v>290</v>
      </c>
      <c r="D1803" s="63" t="str">
        <f>VLOOKUP(C1803,[6]Consolidado!$B:$E,4,FALSE)</f>
        <v>En Proceso</v>
      </c>
      <c r="E1803" s="64" t="s">
        <v>25</v>
      </c>
      <c r="F1803" s="65" t="s">
        <v>119</v>
      </c>
      <c r="G1803" s="66">
        <v>-0.9375</v>
      </c>
      <c r="H1803" s="67">
        <v>635.70500000000004</v>
      </c>
      <c r="I1803" s="85">
        <f t="shared" si="35"/>
        <v>-595.97343750000005</v>
      </c>
      <c r="J1803" s="86">
        <v>29.7989</v>
      </c>
      <c r="K1803" s="85">
        <f t="shared" si="36"/>
        <v>-19.999846890321457</v>
      </c>
      <c r="L1803" s="68" t="str">
        <f>VLOOKUP(C1803,[6]Consolidado!$B:$E,2,FALSE)</f>
        <v>Acabado</v>
      </c>
      <c r="M1803" s="69" t="str">
        <f>VLOOKUP(C1803,[6]Consolidado!$B:$E,3,FALSE)</f>
        <v>Material de acabado pendiente de distribuir</v>
      </c>
      <c r="N1803" s="70">
        <f>VLOOKUP(C1803,[6]Consolidado!$B:$H,7,FALSE)</f>
        <v>0</v>
      </c>
    </row>
    <row r="1804" spans="1:14" s="71" customFormat="1" ht="16.5" customHeight="1" outlineLevel="1" x14ac:dyDescent="0.2">
      <c r="A1804" s="60" t="s">
        <v>671</v>
      </c>
      <c r="B1804" s="61">
        <v>42855</v>
      </c>
      <c r="C1804" s="71" t="s">
        <v>290</v>
      </c>
      <c r="D1804" s="63" t="str">
        <f>VLOOKUP(C1804,[6]Consolidado!$B:$E,4,FALSE)</f>
        <v>En Proceso</v>
      </c>
      <c r="E1804" s="64" t="s">
        <v>25</v>
      </c>
      <c r="F1804" s="65" t="s">
        <v>99</v>
      </c>
      <c r="G1804" s="66">
        <v>-1.96875</v>
      </c>
      <c r="H1804" s="67">
        <v>358.12456989247312</v>
      </c>
      <c r="I1804" s="85">
        <f t="shared" si="35"/>
        <v>-705.05774697580648</v>
      </c>
      <c r="J1804" s="86">
        <v>29.7989</v>
      </c>
      <c r="K1804" s="85">
        <f t="shared" si="36"/>
        <v>-23.660529314028587</v>
      </c>
      <c r="L1804" s="68" t="str">
        <f>VLOOKUP(C1804,[6]Consolidado!$B:$E,2,FALSE)</f>
        <v>Acabado</v>
      </c>
      <c r="M1804" s="69" t="str">
        <f>VLOOKUP(C1804,[6]Consolidado!$B:$E,3,FALSE)</f>
        <v>Material de acabado pendiente de distribuir</v>
      </c>
      <c r="N1804" s="70">
        <f>VLOOKUP(C1804,[6]Consolidado!$B:$H,7,FALSE)</f>
        <v>0</v>
      </c>
    </row>
    <row r="1805" spans="1:14" s="71" customFormat="1" ht="16.5" customHeight="1" outlineLevel="1" x14ac:dyDescent="0.2">
      <c r="A1805" s="60" t="s">
        <v>671</v>
      </c>
      <c r="B1805" s="61">
        <v>42855</v>
      </c>
      <c r="C1805" s="71" t="s">
        <v>290</v>
      </c>
      <c r="D1805" s="63" t="str">
        <f>VLOOKUP(C1805,[6]Consolidado!$B:$E,4,FALSE)</f>
        <v>En Proceso</v>
      </c>
      <c r="E1805" s="64" t="s">
        <v>25</v>
      </c>
      <c r="F1805" s="65" t="s">
        <v>201</v>
      </c>
      <c r="G1805" s="66">
        <v>-3.125E-2</v>
      </c>
      <c r="H1805" s="67">
        <v>872.19999999999993</v>
      </c>
      <c r="I1805" s="85">
        <f t="shared" si="35"/>
        <v>-27.256249999999998</v>
      </c>
      <c r="J1805" s="86">
        <v>29.7989</v>
      </c>
      <c r="K1805" s="85">
        <f t="shared" si="36"/>
        <v>-0.9146730248431989</v>
      </c>
      <c r="L1805" s="68" t="str">
        <f>VLOOKUP(C1805,[6]Consolidado!$B:$E,2,FALSE)</f>
        <v>Acabado</v>
      </c>
      <c r="M1805" s="69" t="str">
        <f>VLOOKUP(C1805,[6]Consolidado!$B:$E,3,FALSE)</f>
        <v>Material de acabado pendiente de distribuir</v>
      </c>
      <c r="N1805" s="70">
        <f>VLOOKUP(C1805,[6]Consolidado!$B:$H,7,FALSE)</f>
        <v>0</v>
      </c>
    </row>
    <row r="1806" spans="1:14" s="71" customFormat="1" ht="16.5" customHeight="1" outlineLevel="1" x14ac:dyDescent="0.2">
      <c r="A1806" s="60" t="s">
        <v>671</v>
      </c>
      <c r="B1806" s="61">
        <v>42855</v>
      </c>
      <c r="C1806" s="71">
        <v>112</v>
      </c>
      <c r="D1806" s="63" t="str">
        <f>VLOOKUP(C1806,[6]Consolidado!$B:$E,4,FALSE)</f>
        <v>Finalizada</v>
      </c>
      <c r="E1806" s="64" t="s">
        <v>25</v>
      </c>
      <c r="F1806" s="65" t="s">
        <v>254</v>
      </c>
      <c r="G1806" s="66">
        <v>3.125</v>
      </c>
      <c r="H1806" s="67">
        <v>371.44054799610137</v>
      </c>
      <c r="I1806" s="85">
        <f t="shared" si="35"/>
        <v>1160.7517124878168</v>
      </c>
      <c r="J1806" s="86">
        <v>29.7989</v>
      </c>
      <c r="K1806" s="85">
        <f t="shared" si="36"/>
        <v>38.952837604334952</v>
      </c>
      <c r="L1806" s="68" t="str">
        <f>VLOOKUP(C1806,[6]Consolidado!$B:$E,2,FALSE)</f>
        <v xml:space="preserve">Damien Wood </v>
      </c>
      <c r="M1806" s="69" t="str">
        <f>VLOOKUP(C1806,[6]Consolidado!$B:$E,3,FALSE)</f>
        <v>Custom Queen Bed</v>
      </c>
      <c r="N1806" s="70" t="str">
        <f>VLOOKUP(C1806,[6]Consolidado!$B:$H,7,FALSE)</f>
        <v>Abril</v>
      </c>
    </row>
    <row r="1807" spans="1:14" s="71" customFormat="1" ht="16.5" customHeight="1" outlineLevel="1" x14ac:dyDescent="0.2">
      <c r="A1807" s="60" t="s">
        <v>671</v>
      </c>
      <c r="B1807" s="61">
        <v>42855</v>
      </c>
      <c r="C1807" s="71">
        <v>112</v>
      </c>
      <c r="D1807" s="63" t="str">
        <f>VLOOKUP(C1807,[6]Consolidado!$B:$E,4,FALSE)</f>
        <v>Finalizada</v>
      </c>
      <c r="E1807" s="64" t="s">
        <v>25</v>
      </c>
      <c r="F1807" s="65" t="s">
        <v>108</v>
      </c>
      <c r="G1807" s="66">
        <v>1.0625</v>
      </c>
      <c r="H1807" s="67">
        <v>1043.76</v>
      </c>
      <c r="I1807" s="85">
        <f t="shared" si="35"/>
        <v>1108.9949999999999</v>
      </c>
      <c r="J1807" s="86">
        <v>29.7989</v>
      </c>
      <c r="K1807" s="85">
        <f t="shared" si="36"/>
        <v>37.2159710593344</v>
      </c>
      <c r="L1807" s="68" t="str">
        <f>VLOOKUP(C1807,[6]Consolidado!$B:$E,2,FALSE)</f>
        <v xml:space="preserve">Damien Wood </v>
      </c>
      <c r="M1807" s="69" t="str">
        <f>VLOOKUP(C1807,[6]Consolidado!$B:$E,3,FALSE)</f>
        <v>Custom Queen Bed</v>
      </c>
      <c r="N1807" s="70" t="str">
        <f>VLOOKUP(C1807,[6]Consolidado!$B:$H,7,FALSE)</f>
        <v>Abril</v>
      </c>
    </row>
    <row r="1808" spans="1:14" s="71" customFormat="1" ht="16.5" customHeight="1" outlineLevel="1" x14ac:dyDescent="0.2">
      <c r="A1808" s="60" t="s">
        <v>671</v>
      </c>
      <c r="B1808" s="61">
        <v>42855</v>
      </c>
      <c r="C1808" s="71">
        <v>112</v>
      </c>
      <c r="D1808" s="63" t="str">
        <f>VLOOKUP(C1808,[6]Consolidado!$B:$E,4,FALSE)</f>
        <v>Finalizada</v>
      </c>
      <c r="E1808" s="64" t="s">
        <v>25</v>
      </c>
      <c r="F1808" s="65" t="s">
        <v>109</v>
      </c>
      <c r="G1808" s="66">
        <v>1.125</v>
      </c>
      <c r="H1808" s="67">
        <v>1262.4498728629765</v>
      </c>
      <c r="I1808" s="85">
        <f t="shared" si="35"/>
        <v>1420.2561069708486</v>
      </c>
      <c r="J1808" s="86">
        <v>29.7989</v>
      </c>
      <c r="K1808" s="85">
        <f t="shared" si="36"/>
        <v>47.661360217016352</v>
      </c>
      <c r="L1808" s="68" t="str">
        <f>VLOOKUP(C1808,[6]Consolidado!$B:$E,2,FALSE)</f>
        <v xml:space="preserve">Damien Wood </v>
      </c>
      <c r="M1808" s="69" t="str">
        <f>VLOOKUP(C1808,[6]Consolidado!$B:$E,3,FALSE)</f>
        <v>Custom Queen Bed</v>
      </c>
      <c r="N1808" s="70" t="str">
        <f>VLOOKUP(C1808,[6]Consolidado!$B:$H,7,FALSE)</f>
        <v>Abril</v>
      </c>
    </row>
    <row r="1809" spans="1:14" s="71" customFormat="1" ht="16.5" customHeight="1" outlineLevel="1" x14ac:dyDescent="0.2">
      <c r="A1809" s="60" t="s">
        <v>671</v>
      </c>
      <c r="B1809" s="61">
        <v>42855</v>
      </c>
      <c r="C1809" s="71">
        <v>112</v>
      </c>
      <c r="D1809" s="63" t="str">
        <f>VLOOKUP(C1809,[6]Consolidado!$B:$E,4,FALSE)</f>
        <v>Finalizada</v>
      </c>
      <c r="E1809" s="64" t="s">
        <v>25</v>
      </c>
      <c r="F1809" s="65" t="s">
        <v>110</v>
      </c>
      <c r="G1809" s="66">
        <v>0.9375</v>
      </c>
      <c r="H1809" s="67">
        <v>1356.0515384615387</v>
      </c>
      <c r="I1809" s="85">
        <f t="shared" si="35"/>
        <v>1271.2983173076925</v>
      </c>
      <c r="J1809" s="86">
        <v>29.7989</v>
      </c>
      <c r="K1809" s="85">
        <f t="shared" si="36"/>
        <v>42.662592152988616</v>
      </c>
      <c r="L1809" s="68" t="str">
        <f>VLOOKUP(C1809,[6]Consolidado!$B:$E,2,FALSE)</f>
        <v xml:space="preserve">Damien Wood </v>
      </c>
      <c r="M1809" s="69" t="str">
        <f>VLOOKUP(C1809,[6]Consolidado!$B:$E,3,FALSE)</f>
        <v>Custom Queen Bed</v>
      </c>
      <c r="N1809" s="70" t="str">
        <f>VLOOKUP(C1809,[6]Consolidado!$B:$H,7,FALSE)</f>
        <v>Abril</v>
      </c>
    </row>
    <row r="1810" spans="1:14" s="71" customFormat="1" ht="16.5" customHeight="1" outlineLevel="1" x14ac:dyDescent="0.2">
      <c r="A1810" s="60" t="s">
        <v>671</v>
      </c>
      <c r="B1810" s="61">
        <v>42855</v>
      </c>
      <c r="C1810" s="71">
        <v>112</v>
      </c>
      <c r="D1810" s="63" t="str">
        <f>VLOOKUP(C1810,[6]Consolidado!$B:$E,4,FALSE)</f>
        <v>Finalizada</v>
      </c>
      <c r="E1810" s="64" t="s">
        <v>25</v>
      </c>
      <c r="F1810" s="65" t="s">
        <v>119</v>
      </c>
      <c r="G1810" s="66">
        <v>0.9375</v>
      </c>
      <c r="H1810" s="67">
        <v>635.70500000000004</v>
      </c>
      <c r="I1810" s="85">
        <f t="shared" si="35"/>
        <v>595.97343750000005</v>
      </c>
      <c r="J1810" s="86">
        <v>29.7989</v>
      </c>
      <c r="K1810" s="85">
        <f t="shared" si="36"/>
        <v>19.999846890321457</v>
      </c>
      <c r="L1810" s="68" t="str">
        <f>VLOOKUP(C1810,[6]Consolidado!$B:$E,2,FALSE)</f>
        <v xml:space="preserve">Damien Wood </v>
      </c>
      <c r="M1810" s="69" t="str">
        <f>VLOOKUP(C1810,[6]Consolidado!$B:$E,3,FALSE)</f>
        <v>Custom Queen Bed</v>
      </c>
      <c r="N1810" s="70" t="str">
        <f>VLOOKUP(C1810,[6]Consolidado!$B:$H,7,FALSE)</f>
        <v>Abril</v>
      </c>
    </row>
    <row r="1811" spans="1:14" s="71" customFormat="1" ht="16.5" customHeight="1" outlineLevel="1" x14ac:dyDescent="0.2">
      <c r="A1811" s="60" t="s">
        <v>671</v>
      </c>
      <c r="B1811" s="61">
        <v>42855</v>
      </c>
      <c r="C1811" s="71">
        <v>112</v>
      </c>
      <c r="D1811" s="63" t="str">
        <f>VLOOKUP(C1811,[6]Consolidado!$B:$E,4,FALSE)</f>
        <v>Finalizada</v>
      </c>
      <c r="E1811" s="64" t="s">
        <v>25</v>
      </c>
      <c r="F1811" s="65" t="s">
        <v>99</v>
      </c>
      <c r="G1811" s="66">
        <v>1.96875</v>
      </c>
      <c r="H1811" s="67">
        <v>358.12456989247312</v>
      </c>
      <c r="I1811" s="85">
        <f t="shared" si="35"/>
        <v>705.05774697580648</v>
      </c>
      <c r="J1811" s="86">
        <v>29.7989</v>
      </c>
      <c r="K1811" s="85">
        <f t="shared" si="36"/>
        <v>23.660529314028587</v>
      </c>
      <c r="L1811" s="68" t="str">
        <f>VLOOKUP(C1811,[6]Consolidado!$B:$E,2,FALSE)</f>
        <v xml:space="preserve">Damien Wood </v>
      </c>
      <c r="M1811" s="69" t="str">
        <f>VLOOKUP(C1811,[6]Consolidado!$B:$E,3,FALSE)</f>
        <v>Custom Queen Bed</v>
      </c>
      <c r="N1811" s="70" t="str">
        <f>VLOOKUP(C1811,[6]Consolidado!$B:$H,7,FALSE)</f>
        <v>Abril</v>
      </c>
    </row>
    <row r="1812" spans="1:14" s="71" customFormat="1" ht="16.5" customHeight="1" outlineLevel="1" x14ac:dyDescent="0.2">
      <c r="A1812" s="60" t="s">
        <v>671</v>
      </c>
      <c r="B1812" s="61">
        <v>42855</v>
      </c>
      <c r="C1812" s="71">
        <v>112</v>
      </c>
      <c r="D1812" s="63" t="str">
        <f>VLOOKUP(C1812,[6]Consolidado!$B:$E,4,FALSE)</f>
        <v>Finalizada</v>
      </c>
      <c r="E1812" s="64" t="s">
        <v>25</v>
      </c>
      <c r="F1812" s="65" t="s">
        <v>201</v>
      </c>
      <c r="G1812" s="66">
        <v>3.125E-2</v>
      </c>
      <c r="H1812" s="67">
        <v>872.19999999999993</v>
      </c>
      <c r="I1812" s="85">
        <f t="shared" si="35"/>
        <v>27.256249999999998</v>
      </c>
      <c r="J1812" s="86">
        <v>29.7989</v>
      </c>
      <c r="K1812" s="85">
        <f t="shared" si="36"/>
        <v>0.9146730248431989</v>
      </c>
      <c r="L1812" s="68" t="str">
        <f>VLOOKUP(C1812,[6]Consolidado!$B:$E,2,FALSE)</f>
        <v xml:space="preserve">Damien Wood </v>
      </c>
      <c r="M1812" s="69" t="str">
        <f>VLOOKUP(C1812,[6]Consolidado!$B:$E,3,FALSE)</f>
        <v>Custom Queen Bed</v>
      </c>
      <c r="N1812" s="70" t="str">
        <f>VLOOKUP(C1812,[6]Consolidado!$B:$H,7,FALSE)</f>
        <v>Abril</v>
      </c>
    </row>
    <row r="1813" spans="1:14" s="71" customFormat="1" ht="16.5" customHeight="1" outlineLevel="1" x14ac:dyDescent="0.2">
      <c r="A1813" s="60" t="s">
        <v>671</v>
      </c>
      <c r="B1813" s="61">
        <v>42855</v>
      </c>
      <c r="C1813" s="71" t="s">
        <v>290</v>
      </c>
      <c r="D1813" s="63" t="str">
        <f>VLOOKUP(C1813,[6]Consolidado!$B:$E,4,FALSE)</f>
        <v>En Proceso</v>
      </c>
      <c r="E1813" s="64" t="s">
        <v>25</v>
      </c>
      <c r="F1813" s="65" t="s">
        <v>254</v>
      </c>
      <c r="G1813" s="66">
        <v>-1</v>
      </c>
      <c r="H1813" s="67">
        <v>371.44054799610137</v>
      </c>
      <c r="I1813" s="85">
        <f t="shared" si="35"/>
        <v>-371.44054799610137</v>
      </c>
      <c r="J1813" s="86">
        <v>29.7989</v>
      </c>
      <c r="K1813" s="85">
        <f t="shared" si="36"/>
        <v>-12.464908033387184</v>
      </c>
      <c r="L1813" s="68" t="str">
        <f>VLOOKUP(C1813,[6]Consolidado!$B:$E,2,FALSE)</f>
        <v>Acabado</v>
      </c>
      <c r="M1813" s="69" t="str">
        <f>VLOOKUP(C1813,[6]Consolidado!$B:$E,3,FALSE)</f>
        <v>Material de acabado pendiente de distribuir</v>
      </c>
      <c r="N1813" s="70">
        <f>VLOOKUP(C1813,[6]Consolidado!$B:$H,7,FALSE)</f>
        <v>0</v>
      </c>
    </row>
    <row r="1814" spans="1:14" s="71" customFormat="1" ht="16.5" customHeight="1" outlineLevel="1" x14ac:dyDescent="0.2">
      <c r="A1814" s="60" t="s">
        <v>671</v>
      </c>
      <c r="B1814" s="61">
        <v>42855</v>
      </c>
      <c r="C1814" s="71" t="s">
        <v>290</v>
      </c>
      <c r="D1814" s="63" t="str">
        <f>VLOOKUP(C1814,[6]Consolidado!$B:$E,4,FALSE)</f>
        <v>En Proceso</v>
      </c>
      <c r="E1814" s="64" t="s">
        <v>25</v>
      </c>
      <c r="F1814" s="65" t="s">
        <v>99</v>
      </c>
      <c r="G1814" s="66">
        <v>-0.375</v>
      </c>
      <c r="H1814" s="67">
        <v>358.12456989247312</v>
      </c>
      <c r="I1814" s="85">
        <f t="shared" si="35"/>
        <v>-134.29671370967742</v>
      </c>
      <c r="J1814" s="86">
        <v>29.7989</v>
      </c>
      <c r="K1814" s="85">
        <f t="shared" si="36"/>
        <v>-4.5067674883863971</v>
      </c>
      <c r="L1814" s="68" t="str">
        <f>VLOOKUP(C1814,[6]Consolidado!$B:$E,2,FALSE)</f>
        <v>Acabado</v>
      </c>
      <c r="M1814" s="69" t="str">
        <f>VLOOKUP(C1814,[6]Consolidado!$B:$E,3,FALSE)</f>
        <v>Material de acabado pendiente de distribuir</v>
      </c>
      <c r="N1814" s="70">
        <f>VLOOKUP(C1814,[6]Consolidado!$B:$H,7,FALSE)</f>
        <v>0</v>
      </c>
    </row>
    <row r="1815" spans="1:14" s="71" customFormat="1" ht="16.5" customHeight="1" outlineLevel="1" x14ac:dyDescent="0.2">
      <c r="A1815" s="60" t="s">
        <v>671</v>
      </c>
      <c r="B1815" s="61">
        <v>42855</v>
      </c>
      <c r="C1815" s="71" t="s">
        <v>290</v>
      </c>
      <c r="D1815" s="63" t="str">
        <f>VLOOKUP(C1815,[6]Consolidado!$B:$E,4,FALSE)</f>
        <v>En Proceso</v>
      </c>
      <c r="E1815" s="64" t="s">
        <v>25</v>
      </c>
      <c r="F1815" s="65" t="s">
        <v>108</v>
      </c>
      <c r="G1815" s="66">
        <v>-0.25</v>
      </c>
      <c r="H1815" s="67">
        <v>1043.76</v>
      </c>
      <c r="I1815" s="85">
        <f t="shared" si="35"/>
        <v>-260.94</v>
      </c>
      <c r="J1815" s="86">
        <v>29.7989</v>
      </c>
      <c r="K1815" s="85">
        <f t="shared" si="36"/>
        <v>-8.7566990727845653</v>
      </c>
      <c r="L1815" s="68" t="str">
        <f>VLOOKUP(C1815,[6]Consolidado!$B:$E,2,FALSE)</f>
        <v>Acabado</v>
      </c>
      <c r="M1815" s="69" t="str">
        <f>VLOOKUP(C1815,[6]Consolidado!$B:$E,3,FALSE)</f>
        <v>Material de acabado pendiente de distribuir</v>
      </c>
      <c r="N1815" s="70">
        <f>VLOOKUP(C1815,[6]Consolidado!$B:$H,7,FALSE)</f>
        <v>0</v>
      </c>
    </row>
    <row r="1816" spans="1:14" s="71" customFormat="1" ht="16.5" customHeight="1" outlineLevel="1" x14ac:dyDescent="0.2">
      <c r="A1816" s="60" t="s">
        <v>671</v>
      </c>
      <c r="B1816" s="61">
        <v>42855</v>
      </c>
      <c r="C1816" s="71" t="s">
        <v>290</v>
      </c>
      <c r="D1816" s="63" t="str">
        <f>VLOOKUP(C1816,[6]Consolidado!$B:$E,4,FALSE)</f>
        <v>En Proceso</v>
      </c>
      <c r="E1816" s="64" t="s">
        <v>25</v>
      </c>
      <c r="F1816" s="65" t="s">
        <v>109</v>
      </c>
      <c r="G1816" s="66">
        <v>-0.375</v>
      </c>
      <c r="H1816" s="67">
        <v>1262.4498728629765</v>
      </c>
      <c r="I1816" s="85">
        <f t="shared" si="35"/>
        <v>-473.41870232361617</v>
      </c>
      <c r="J1816" s="86">
        <v>29.7989</v>
      </c>
      <c r="K1816" s="85">
        <f t="shared" si="36"/>
        <v>-15.887120072338783</v>
      </c>
      <c r="L1816" s="68" t="str">
        <f>VLOOKUP(C1816,[6]Consolidado!$B:$E,2,FALSE)</f>
        <v>Acabado</v>
      </c>
      <c r="M1816" s="69" t="str">
        <f>VLOOKUP(C1816,[6]Consolidado!$B:$E,3,FALSE)</f>
        <v>Material de acabado pendiente de distribuir</v>
      </c>
      <c r="N1816" s="70">
        <f>VLOOKUP(C1816,[6]Consolidado!$B:$H,7,FALSE)</f>
        <v>0</v>
      </c>
    </row>
    <row r="1817" spans="1:14" s="71" customFormat="1" ht="16.5" customHeight="1" outlineLevel="1" x14ac:dyDescent="0.2">
      <c r="A1817" s="60" t="s">
        <v>671</v>
      </c>
      <c r="B1817" s="61">
        <v>42855</v>
      </c>
      <c r="C1817" s="71" t="s">
        <v>290</v>
      </c>
      <c r="D1817" s="63" t="str">
        <f>VLOOKUP(C1817,[6]Consolidado!$B:$E,4,FALSE)</f>
        <v>En Proceso</v>
      </c>
      <c r="E1817" s="64" t="s">
        <v>25</v>
      </c>
      <c r="F1817" s="65" t="s">
        <v>110</v>
      </c>
      <c r="G1817" s="66">
        <v>-0.3125</v>
      </c>
      <c r="H1817" s="67">
        <v>1356.0515384615387</v>
      </c>
      <c r="I1817" s="85">
        <f t="shared" si="35"/>
        <v>-423.76610576923088</v>
      </c>
      <c r="J1817" s="86">
        <v>29.7989</v>
      </c>
      <c r="K1817" s="85">
        <f t="shared" si="36"/>
        <v>-14.220864050996207</v>
      </c>
      <c r="L1817" s="68" t="str">
        <f>VLOOKUP(C1817,[6]Consolidado!$B:$E,2,FALSE)</f>
        <v>Acabado</v>
      </c>
      <c r="M1817" s="69" t="str">
        <f>VLOOKUP(C1817,[6]Consolidado!$B:$E,3,FALSE)</f>
        <v>Material de acabado pendiente de distribuir</v>
      </c>
      <c r="N1817" s="70">
        <f>VLOOKUP(C1817,[6]Consolidado!$B:$H,7,FALSE)</f>
        <v>0</v>
      </c>
    </row>
    <row r="1818" spans="1:14" s="71" customFormat="1" ht="16.5" customHeight="1" outlineLevel="1" x14ac:dyDescent="0.2">
      <c r="A1818" s="60" t="s">
        <v>671</v>
      </c>
      <c r="B1818" s="61">
        <v>42855</v>
      </c>
      <c r="C1818" s="71" t="s">
        <v>290</v>
      </c>
      <c r="D1818" s="63" t="str">
        <f>VLOOKUP(C1818,[6]Consolidado!$B:$E,4,FALSE)</f>
        <v>En Proceso</v>
      </c>
      <c r="E1818" s="64" t="s">
        <v>25</v>
      </c>
      <c r="F1818" s="65" t="s">
        <v>119</v>
      </c>
      <c r="G1818" s="66">
        <v>-0.53125</v>
      </c>
      <c r="H1818" s="67">
        <v>635.70500000000004</v>
      </c>
      <c r="I1818" s="85">
        <f t="shared" si="35"/>
        <v>-337.71828125000002</v>
      </c>
      <c r="J1818" s="86">
        <v>29.7989</v>
      </c>
      <c r="K1818" s="85">
        <f t="shared" si="36"/>
        <v>-11.333246571182158</v>
      </c>
      <c r="L1818" s="68" t="str">
        <f>VLOOKUP(C1818,[6]Consolidado!$B:$E,2,FALSE)</f>
        <v>Acabado</v>
      </c>
      <c r="M1818" s="69" t="str">
        <f>VLOOKUP(C1818,[6]Consolidado!$B:$E,3,FALSE)</f>
        <v>Material de acabado pendiente de distribuir</v>
      </c>
      <c r="N1818" s="70">
        <f>VLOOKUP(C1818,[6]Consolidado!$B:$H,7,FALSE)</f>
        <v>0</v>
      </c>
    </row>
    <row r="1819" spans="1:14" s="71" customFormat="1" ht="16.5" customHeight="1" outlineLevel="1" x14ac:dyDescent="0.2">
      <c r="A1819" s="60" t="s">
        <v>671</v>
      </c>
      <c r="B1819" s="61">
        <v>42855</v>
      </c>
      <c r="C1819" s="71" t="s">
        <v>290</v>
      </c>
      <c r="D1819" s="63" t="str">
        <f>VLOOKUP(C1819,[6]Consolidado!$B:$E,4,FALSE)</f>
        <v>En Proceso</v>
      </c>
      <c r="E1819" s="64" t="s">
        <v>25</v>
      </c>
      <c r="F1819" s="65" t="s">
        <v>109</v>
      </c>
      <c r="G1819" s="66">
        <v>-0.4375</v>
      </c>
      <c r="H1819" s="67">
        <v>1262.4498728629765</v>
      </c>
      <c r="I1819" s="85">
        <f t="shared" si="35"/>
        <v>-552.32181937755217</v>
      </c>
      <c r="J1819" s="86">
        <v>29.7989</v>
      </c>
      <c r="K1819" s="85">
        <f t="shared" si="36"/>
        <v>-18.53497341772858</v>
      </c>
      <c r="L1819" s="68" t="str">
        <f>VLOOKUP(C1819,[6]Consolidado!$B:$E,2,FALSE)</f>
        <v>Acabado</v>
      </c>
      <c r="M1819" s="69" t="str">
        <f>VLOOKUP(C1819,[6]Consolidado!$B:$E,3,FALSE)</f>
        <v>Material de acabado pendiente de distribuir</v>
      </c>
      <c r="N1819" s="70">
        <f>VLOOKUP(C1819,[6]Consolidado!$B:$H,7,FALSE)</f>
        <v>0</v>
      </c>
    </row>
    <row r="1820" spans="1:14" s="71" customFormat="1" ht="16.5" customHeight="1" outlineLevel="1" x14ac:dyDescent="0.2">
      <c r="A1820" s="60" t="s">
        <v>671</v>
      </c>
      <c r="B1820" s="61">
        <v>42855</v>
      </c>
      <c r="C1820" s="71" t="s">
        <v>290</v>
      </c>
      <c r="D1820" s="63" t="str">
        <f>VLOOKUP(C1820,[6]Consolidado!$B:$E,4,FALSE)</f>
        <v>En Proceso</v>
      </c>
      <c r="E1820" s="64" t="s">
        <v>25</v>
      </c>
      <c r="F1820" s="65" t="s">
        <v>110</v>
      </c>
      <c r="G1820" s="66">
        <v>-0.21875</v>
      </c>
      <c r="H1820" s="67">
        <v>1356.0515384615387</v>
      </c>
      <c r="I1820" s="85">
        <f t="shared" si="35"/>
        <v>-296.63627403846158</v>
      </c>
      <c r="J1820" s="86">
        <v>29.7989</v>
      </c>
      <c r="K1820" s="85">
        <f t="shared" si="36"/>
        <v>-9.954604835697344</v>
      </c>
      <c r="L1820" s="68" t="str">
        <f>VLOOKUP(C1820,[6]Consolidado!$B:$E,2,FALSE)</f>
        <v>Acabado</v>
      </c>
      <c r="M1820" s="69" t="str">
        <f>VLOOKUP(C1820,[6]Consolidado!$B:$E,3,FALSE)</f>
        <v>Material de acabado pendiente de distribuir</v>
      </c>
      <c r="N1820" s="70">
        <f>VLOOKUP(C1820,[6]Consolidado!$B:$H,7,FALSE)</f>
        <v>0</v>
      </c>
    </row>
    <row r="1821" spans="1:14" s="71" customFormat="1" ht="16.5" customHeight="1" outlineLevel="1" x14ac:dyDescent="0.2">
      <c r="A1821" s="60" t="s">
        <v>671</v>
      </c>
      <c r="B1821" s="61">
        <v>42855</v>
      </c>
      <c r="C1821" s="71" t="s">
        <v>290</v>
      </c>
      <c r="D1821" s="63" t="str">
        <f>VLOOKUP(C1821,[6]Consolidado!$B:$E,4,FALSE)</f>
        <v>En Proceso</v>
      </c>
      <c r="E1821" s="64" t="s">
        <v>25</v>
      </c>
      <c r="F1821" s="65" t="s">
        <v>109</v>
      </c>
      <c r="G1821" s="66">
        <v>-0.375</v>
      </c>
      <c r="H1821" s="67">
        <v>1262.4498728629765</v>
      </c>
      <c r="I1821" s="85">
        <f t="shared" si="35"/>
        <v>-473.41870232361617</v>
      </c>
      <c r="J1821" s="86">
        <v>29.7989</v>
      </c>
      <c r="K1821" s="85">
        <f t="shared" si="36"/>
        <v>-15.887120072338783</v>
      </c>
      <c r="L1821" s="68" t="str">
        <f>VLOOKUP(C1821,[6]Consolidado!$B:$E,2,FALSE)</f>
        <v>Acabado</v>
      </c>
      <c r="M1821" s="69" t="str">
        <f>VLOOKUP(C1821,[6]Consolidado!$B:$E,3,FALSE)</f>
        <v>Material de acabado pendiente de distribuir</v>
      </c>
      <c r="N1821" s="70">
        <f>VLOOKUP(C1821,[6]Consolidado!$B:$H,7,FALSE)</f>
        <v>0</v>
      </c>
    </row>
    <row r="1822" spans="1:14" s="71" customFormat="1" ht="16.5" customHeight="1" outlineLevel="1" x14ac:dyDescent="0.2">
      <c r="A1822" s="60" t="s">
        <v>671</v>
      </c>
      <c r="B1822" s="61">
        <v>42855</v>
      </c>
      <c r="C1822" s="71" t="s">
        <v>290</v>
      </c>
      <c r="D1822" s="63" t="str">
        <f>VLOOKUP(C1822,[6]Consolidado!$B:$E,4,FALSE)</f>
        <v>En Proceso</v>
      </c>
      <c r="E1822" s="64" t="s">
        <v>25</v>
      </c>
      <c r="F1822" s="65" t="s">
        <v>110</v>
      </c>
      <c r="G1822" s="66">
        <v>-0.1875</v>
      </c>
      <c r="H1822" s="67">
        <v>1356.0515384615387</v>
      </c>
      <c r="I1822" s="85">
        <f t="shared" si="35"/>
        <v>-254.25966346153851</v>
      </c>
      <c r="J1822" s="86">
        <v>29.7989</v>
      </c>
      <c r="K1822" s="85">
        <f t="shared" si="36"/>
        <v>-8.5325184305977242</v>
      </c>
      <c r="L1822" s="68" t="str">
        <f>VLOOKUP(C1822,[6]Consolidado!$B:$E,2,FALSE)</f>
        <v>Acabado</v>
      </c>
      <c r="M1822" s="69" t="str">
        <f>VLOOKUP(C1822,[6]Consolidado!$B:$E,3,FALSE)</f>
        <v>Material de acabado pendiente de distribuir</v>
      </c>
      <c r="N1822" s="70">
        <f>VLOOKUP(C1822,[6]Consolidado!$B:$H,7,FALSE)</f>
        <v>0</v>
      </c>
    </row>
    <row r="1823" spans="1:14" s="71" customFormat="1" ht="16.5" customHeight="1" outlineLevel="1" x14ac:dyDescent="0.2">
      <c r="A1823" s="60" t="s">
        <v>671</v>
      </c>
      <c r="B1823" s="61">
        <v>42855</v>
      </c>
      <c r="C1823" s="71" t="s">
        <v>290</v>
      </c>
      <c r="D1823" s="63" t="str">
        <f>VLOOKUP(C1823,[6]Consolidado!$B:$E,4,FALSE)</f>
        <v>En Proceso</v>
      </c>
      <c r="E1823" s="64" t="s">
        <v>25</v>
      </c>
      <c r="F1823" s="65" t="s">
        <v>119</v>
      </c>
      <c r="G1823" s="66">
        <v>-0.1875</v>
      </c>
      <c r="H1823" s="67">
        <v>635.70500000000004</v>
      </c>
      <c r="I1823" s="85">
        <f t="shared" si="35"/>
        <v>-119.19468750000001</v>
      </c>
      <c r="J1823" s="86">
        <v>29.7989</v>
      </c>
      <c r="K1823" s="85">
        <f t="shared" si="36"/>
        <v>-3.9999693780642915</v>
      </c>
      <c r="L1823" s="68" t="str">
        <f>VLOOKUP(C1823,[6]Consolidado!$B:$E,2,FALSE)</f>
        <v>Acabado</v>
      </c>
      <c r="M1823" s="69" t="str">
        <f>VLOOKUP(C1823,[6]Consolidado!$B:$E,3,FALSE)</f>
        <v>Material de acabado pendiente de distribuir</v>
      </c>
      <c r="N1823" s="70">
        <f>VLOOKUP(C1823,[6]Consolidado!$B:$H,7,FALSE)</f>
        <v>0</v>
      </c>
    </row>
    <row r="1824" spans="1:14" s="71" customFormat="1" ht="16.5" customHeight="1" outlineLevel="1" x14ac:dyDescent="0.2">
      <c r="A1824" s="60" t="s">
        <v>671</v>
      </c>
      <c r="B1824" s="61">
        <v>42855</v>
      </c>
      <c r="C1824" s="71" t="s">
        <v>89</v>
      </c>
      <c r="D1824" s="63" t="str">
        <f>VLOOKUP(C1824,[6]Consolidado!$B:$E,4,FALSE)</f>
        <v>En Proceso</v>
      </c>
      <c r="E1824" s="64" t="s">
        <v>33</v>
      </c>
      <c r="F1824" s="65" t="s">
        <v>90</v>
      </c>
      <c r="G1824" s="66">
        <v>-72</v>
      </c>
      <c r="H1824" s="67">
        <v>3.2476560456041419</v>
      </c>
      <c r="I1824" s="85">
        <f t="shared" si="35"/>
        <v>-233.83123528349822</v>
      </c>
      <c r="J1824" s="86">
        <v>29.7989</v>
      </c>
      <c r="K1824" s="85">
        <f t="shared" si="36"/>
        <v>-7.8469754012228039</v>
      </c>
      <c r="L1824" s="68" t="str">
        <f>VLOOKUP(C1824,[6]Consolidado!$B:$E,2,FALSE)</f>
        <v>Empaque</v>
      </c>
      <c r="M1824" s="69" t="str">
        <f>VLOOKUP(C1824,[6]Consolidado!$B:$E,3,FALSE)</f>
        <v>Material de empaque pendiente de distribuir</v>
      </c>
      <c r="N1824" s="70">
        <f>VLOOKUP(C1824,[6]Consolidado!$B:$H,7,FALSE)</f>
        <v>0</v>
      </c>
    </row>
    <row r="1825" spans="1:14" s="71" customFormat="1" ht="16.5" customHeight="1" outlineLevel="1" x14ac:dyDescent="0.2">
      <c r="A1825" s="60" t="s">
        <v>671</v>
      </c>
      <c r="B1825" s="61">
        <v>42855</v>
      </c>
      <c r="C1825" s="71">
        <v>191</v>
      </c>
      <c r="D1825" s="63" t="str">
        <f>VLOOKUP(C1825,[6]Consolidado!$B:$E,4,FALSE)</f>
        <v>Finalizada</v>
      </c>
      <c r="E1825" s="64" t="s">
        <v>25</v>
      </c>
      <c r="F1825" s="65" t="s">
        <v>254</v>
      </c>
      <c r="G1825" s="66">
        <v>1</v>
      </c>
      <c r="H1825" s="67">
        <v>371.44054799610137</v>
      </c>
      <c r="I1825" s="85">
        <f t="shared" si="35"/>
        <v>371.44054799610137</v>
      </c>
      <c r="J1825" s="86">
        <v>29.7989</v>
      </c>
      <c r="K1825" s="85">
        <f t="shared" si="36"/>
        <v>12.464908033387184</v>
      </c>
      <c r="L1825" s="68" t="str">
        <f>VLOOKUP(C1825,[6]Consolidado!$B:$E,2,FALSE)</f>
        <v>Maderas Collective</v>
      </c>
      <c r="M1825" s="69" t="str">
        <f>VLOOKUP(C1825,[6]Consolidado!$B:$E,3,FALSE)</f>
        <v>Reparacion Muebles Varios-Pintura Sur</v>
      </c>
      <c r="N1825" s="70" t="str">
        <f>VLOOKUP(C1825,[6]Consolidado!$B:$H,7,FALSE)</f>
        <v>Mayo</v>
      </c>
    </row>
    <row r="1826" spans="1:14" s="71" customFormat="1" ht="16.5" customHeight="1" outlineLevel="1" x14ac:dyDescent="0.2">
      <c r="A1826" s="60" t="s">
        <v>671</v>
      </c>
      <c r="B1826" s="61">
        <v>42855</v>
      </c>
      <c r="C1826" s="71">
        <v>191</v>
      </c>
      <c r="D1826" s="63" t="str">
        <f>VLOOKUP(C1826,[6]Consolidado!$B:$E,4,FALSE)</f>
        <v>Finalizada</v>
      </c>
      <c r="E1826" s="64" t="s">
        <v>25</v>
      </c>
      <c r="F1826" s="65" t="s">
        <v>99</v>
      </c>
      <c r="G1826" s="66">
        <v>0.375</v>
      </c>
      <c r="H1826" s="67">
        <v>358.12456989247312</v>
      </c>
      <c r="I1826" s="85">
        <f t="shared" si="35"/>
        <v>134.29671370967742</v>
      </c>
      <c r="J1826" s="86">
        <v>29.7989</v>
      </c>
      <c r="K1826" s="85">
        <f t="shared" si="36"/>
        <v>4.5067674883863971</v>
      </c>
      <c r="L1826" s="68" t="str">
        <f>VLOOKUP(C1826,[6]Consolidado!$B:$E,2,FALSE)</f>
        <v>Maderas Collective</v>
      </c>
      <c r="M1826" s="69" t="str">
        <f>VLOOKUP(C1826,[6]Consolidado!$B:$E,3,FALSE)</f>
        <v>Reparacion Muebles Varios-Pintura Sur</v>
      </c>
      <c r="N1826" s="70" t="str">
        <f>VLOOKUP(C1826,[6]Consolidado!$B:$H,7,FALSE)</f>
        <v>Mayo</v>
      </c>
    </row>
    <row r="1827" spans="1:14" s="71" customFormat="1" ht="16.5" customHeight="1" outlineLevel="1" x14ac:dyDescent="0.2">
      <c r="A1827" s="60" t="s">
        <v>671</v>
      </c>
      <c r="B1827" s="61">
        <v>42855</v>
      </c>
      <c r="C1827" s="71">
        <v>191</v>
      </c>
      <c r="D1827" s="63" t="str">
        <f>VLOOKUP(C1827,[6]Consolidado!$B:$E,4,FALSE)</f>
        <v>Finalizada</v>
      </c>
      <c r="E1827" s="64" t="s">
        <v>25</v>
      </c>
      <c r="F1827" s="65" t="s">
        <v>108</v>
      </c>
      <c r="G1827" s="66">
        <v>0.25</v>
      </c>
      <c r="H1827" s="67">
        <v>1043.76</v>
      </c>
      <c r="I1827" s="85">
        <f t="shared" si="35"/>
        <v>260.94</v>
      </c>
      <c r="J1827" s="86">
        <v>29.7989</v>
      </c>
      <c r="K1827" s="85">
        <f t="shared" si="36"/>
        <v>8.7566990727845653</v>
      </c>
      <c r="L1827" s="68" t="str">
        <f>VLOOKUP(C1827,[6]Consolidado!$B:$E,2,FALSE)</f>
        <v>Maderas Collective</v>
      </c>
      <c r="M1827" s="69" t="str">
        <f>VLOOKUP(C1827,[6]Consolidado!$B:$E,3,FALSE)</f>
        <v>Reparacion Muebles Varios-Pintura Sur</v>
      </c>
      <c r="N1827" s="70" t="str">
        <f>VLOOKUP(C1827,[6]Consolidado!$B:$H,7,FALSE)</f>
        <v>Mayo</v>
      </c>
    </row>
    <row r="1828" spans="1:14" s="71" customFormat="1" ht="16.5" customHeight="1" outlineLevel="1" x14ac:dyDescent="0.2">
      <c r="A1828" s="60" t="s">
        <v>671</v>
      </c>
      <c r="B1828" s="61">
        <v>42855</v>
      </c>
      <c r="C1828" s="71">
        <v>191</v>
      </c>
      <c r="D1828" s="63" t="str">
        <f>VLOOKUP(C1828,[6]Consolidado!$B:$E,4,FALSE)</f>
        <v>Finalizada</v>
      </c>
      <c r="E1828" s="64" t="s">
        <v>25</v>
      </c>
      <c r="F1828" s="65" t="s">
        <v>109</v>
      </c>
      <c r="G1828" s="66">
        <v>0.375</v>
      </c>
      <c r="H1828" s="67">
        <v>1262.4498728629765</v>
      </c>
      <c r="I1828" s="85">
        <f t="shared" si="35"/>
        <v>473.41870232361617</v>
      </c>
      <c r="J1828" s="86">
        <v>29.7989</v>
      </c>
      <c r="K1828" s="85">
        <f t="shared" si="36"/>
        <v>15.887120072338783</v>
      </c>
      <c r="L1828" s="68" t="str">
        <f>VLOOKUP(C1828,[6]Consolidado!$B:$E,2,FALSE)</f>
        <v>Maderas Collective</v>
      </c>
      <c r="M1828" s="69" t="str">
        <f>VLOOKUP(C1828,[6]Consolidado!$B:$E,3,FALSE)</f>
        <v>Reparacion Muebles Varios-Pintura Sur</v>
      </c>
      <c r="N1828" s="70" t="str">
        <f>VLOOKUP(C1828,[6]Consolidado!$B:$H,7,FALSE)</f>
        <v>Mayo</v>
      </c>
    </row>
    <row r="1829" spans="1:14" s="71" customFormat="1" ht="16.5" customHeight="1" outlineLevel="1" x14ac:dyDescent="0.2">
      <c r="A1829" s="60" t="s">
        <v>671</v>
      </c>
      <c r="B1829" s="61">
        <v>42855</v>
      </c>
      <c r="C1829" s="71">
        <v>191</v>
      </c>
      <c r="D1829" s="63" t="str">
        <f>VLOOKUP(C1829,[6]Consolidado!$B:$E,4,FALSE)</f>
        <v>Finalizada</v>
      </c>
      <c r="E1829" s="64" t="s">
        <v>25</v>
      </c>
      <c r="F1829" s="65" t="s">
        <v>110</v>
      </c>
      <c r="G1829" s="66">
        <v>0.3125</v>
      </c>
      <c r="H1829" s="67">
        <v>1356.0515384615387</v>
      </c>
      <c r="I1829" s="85">
        <f t="shared" si="35"/>
        <v>423.76610576923088</v>
      </c>
      <c r="J1829" s="86">
        <v>29.7989</v>
      </c>
      <c r="K1829" s="85">
        <f t="shared" si="36"/>
        <v>14.220864050996207</v>
      </c>
      <c r="L1829" s="68" t="str">
        <f>VLOOKUP(C1829,[6]Consolidado!$B:$E,2,FALSE)</f>
        <v>Maderas Collective</v>
      </c>
      <c r="M1829" s="69" t="str">
        <f>VLOOKUP(C1829,[6]Consolidado!$B:$E,3,FALSE)</f>
        <v>Reparacion Muebles Varios-Pintura Sur</v>
      </c>
      <c r="N1829" s="70" t="str">
        <f>VLOOKUP(C1829,[6]Consolidado!$B:$H,7,FALSE)</f>
        <v>Mayo</v>
      </c>
    </row>
    <row r="1830" spans="1:14" s="71" customFormat="1" ht="16.5" customHeight="1" outlineLevel="1" x14ac:dyDescent="0.2">
      <c r="A1830" s="60" t="s">
        <v>671</v>
      </c>
      <c r="B1830" s="61">
        <v>42855</v>
      </c>
      <c r="C1830" s="71">
        <v>191</v>
      </c>
      <c r="D1830" s="63" t="str">
        <f>VLOOKUP(C1830,[6]Consolidado!$B:$E,4,FALSE)</f>
        <v>Finalizada</v>
      </c>
      <c r="E1830" s="64" t="s">
        <v>25</v>
      </c>
      <c r="F1830" s="65" t="s">
        <v>119</v>
      </c>
      <c r="G1830" s="66">
        <v>0.53125</v>
      </c>
      <c r="H1830" s="67">
        <v>635.70500000000004</v>
      </c>
      <c r="I1830" s="85">
        <f t="shared" si="35"/>
        <v>337.71828125000002</v>
      </c>
      <c r="J1830" s="86">
        <v>29.7989</v>
      </c>
      <c r="K1830" s="85">
        <f t="shared" si="36"/>
        <v>11.333246571182158</v>
      </c>
      <c r="L1830" s="68" t="str">
        <f>VLOOKUP(C1830,[6]Consolidado!$B:$E,2,FALSE)</f>
        <v>Maderas Collective</v>
      </c>
      <c r="M1830" s="69" t="str">
        <f>VLOOKUP(C1830,[6]Consolidado!$B:$E,3,FALSE)</f>
        <v>Reparacion Muebles Varios-Pintura Sur</v>
      </c>
      <c r="N1830" s="70" t="str">
        <f>VLOOKUP(C1830,[6]Consolidado!$B:$H,7,FALSE)</f>
        <v>Mayo</v>
      </c>
    </row>
    <row r="1831" spans="1:14" s="71" customFormat="1" ht="16.5" customHeight="1" outlineLevel="1" x14ac:dyDescent="0.2">
      <c r="A1831" s="60" t="s">
        <v>671</v>
      </c>
      <c r="B1831" s="61">
        <v>42855</v>
      </c>
      <c r="C1831" s="71">
        <v>191</v>
      </c>
      <c r="D1831" s="63" t="str">
        <f>VLOOKUP(C1831,[6]Consolidado!$B:$E,4,FALSE)</f>
        <v>Finalizada</v>
      </c>
      <c r="E1831" s="64" t="s">
        <v>25</v>
      </c>
      <c r="F1831" s="65" t="s">
        <v>109</v>
      </c>
      <c r="G1831" s="66">
        <v>0.4375</v>
      </c>
      <c r="H1831" s="67">
        <v>1262.4498728629765</v>
      </c>
      <c r="I1831" s="85">
        <f t="shared" si="35"/>
        <v>552.32181937755217</v>
      </c>
      <c r="J1831" s="86">
        <v>29.7989</v>
      </c>
      <c r="K1831" s="85">
        <f t="shared" si="36"/>
        <v>18.53497341772858</v>
      </c>
      <c r="L1831" s="68" t="str">
        <f>VLOOKUP(C1831,[6]Consolidado!$B:$E,2,FALSE)</f>
        <v>Maderas Collective</v>
      </c>
      <c r="M1831" s="69" t="str">
        <f>VLOOKUP(C1831,[6]Consolidado!$B:$E,3,FALSE)</f>
        <v>Reparacion Muebles Varios-Pintura Sur</v>
      </c>
      <c r="N1831" s="70" t="str">
        <f>VLOOKUP(C1831,[6]Consolidado!$B:$H,7,FALSE)</f>
        <v>Mayo</v>
      </c>
    </row>
    <row r="1832" spans="1:14" s="71" customFormat="1" ht="16.5" customHeight="1" outlineLevel="1" x14ac:dyDescent="0.2">
      <c r="A1832" s="60" t="s">
        <v>671</v>
      </c>
      <c r="B1832" s="61">
        <v>42855</v>
      </c>
      <c r="C1832" s="71">
        <v>191</v>
      </c>
      <c r="D1832" s="63" t="str">
        <f>VLOOKUP(C1832,[6]Consolidado!$B:$E,4,FALSE)</f>
        <v>Finalizada</v>
      </c>
      <c r="E1832" s="64" t="s">
        <v>25</v>
      </c>
      <c r="F1832" s="65" t="s">
        <v>110</v>
      </c>
      <c r="G1832" s="66">
        <v>0.21875</v>
      </c>
      <c r="H1832" s="67">
        <v>1356.0515384615387</v>
      </c>
      <c r="I1832" s="85">
        <f t="shared" si="35"/>
        <v>296.63627403846158</v>
      </c>
      <c r="J1832" s="86">
        <v>29.7989</v>
      </c>
      <c r="K1832" s="85">
        <f t="shared" si="36"/>
        <v>9.954604835697344</v>
      </c>
      <c r="L1832" s="68" t="str">
        <f>VLOOKUP(C1832,[6]Consolidado!$B:$E,2,FALSE)</f>
        <v>Maderas Collective</v>
      </c>
      <c r="M1832" s="69" t="str">
        <f>VLOOKUP(C1832,[6]Consolidado!$B:$E,3,FALSE)</f>
        <v>Reparacion Muebles Varios-Pintura Sur</v>
      </c>
      <c r="N1832" s="70" t="str">
        <f>VLOOKUP(C1832,[6]Consolidado!$B:$H,7,FALSE)</f>
        <v>Mayo</v>
      </c>
    </row>
    <row r="1833" spans="1:14" s="71" customFormat="1" ht="16.5" customHeight="1" outlineLevel="1" x14ac:dyDescent="0.2">
      <c r="A1833" s="60" t="s">
        <v>671</v>
      </c>
      <c r="B1833" s="61">
        <v>42855</v>
      </c>
      <c r="C1833" s="71">
        <v>191</v>
      </c>
      <c r="D1833" s="63" t="str">
        <f>VLOOKUP(C1833,[6]Consolidado!$B:$E,4,FALSE)</f>
        <v>Finalizada</v>
      </c>
      <c r="E1833" s="64" t="s">
        <v>25</v>
      </c>
      <c r="F1833" s="65" t="s">
        <v>109</v>
      </c>
      <c r="G1833" s="66">
        <v>0.375</v>
      </c>
      <c r="H1833" s="67">
        <v>1262.4498728629765</v>
      </c>
      <c r="I1833" s="85">
        <f t="shared" si="35"/>
        <v>473.41870232361617</v>
      </c>
      <c r="J1833" s="86">
        <v>29.7989</v>
      </c>
      <c r="K1833" s="85">
        <f t="shared" si="36"/>
        <v>15.887120072338783</v>
      </c>
      <c r="L1833" s="68" t="str">
        <f>VLOOKUP(C1833,[6]Consolidado!$B:$E,2,FALSE)</f>
        <v>Maderas Collective</v>
      </c>
      <c r="M1833" s="69" t="str">
        <f>VLOOKUP(C1833,[6]Consolidado!$B:$E,3,FALSE)</f>
        <v>Reparacion Muebles Varios-Pintura Sur</v>
      </c>
      <c r="N1833" s="70" t="str">
        <f>VLOOKUP(C1833,[6]Consolidado!$B:$H,7,FALSE)</f>
        <v>Mayo</v>
      </c>
    </row>
    <row r="1834" spans="1:14" s="71" customFormat="1" ht="16.5" customHeight="1" outlineLevel="1" x14ac:dyDescent="0.2">
      <c r="A1834" s="60" t="s">
        <v>671</v>
      </c>
      <c r="B1834" s="61">
        <v>42855</v>
      </c>
      <c r="C1834" s="71">
        <v>191</v>
      </c>
      <c r="D1834" s="63" t="str">
        <f>VLOOKUP(C1834,[6]Consolidado!$B:$E,4,FALSE)</f>
        <v>Finalizada</v>
      </c>
      <c r="E1834" s="64" t="s">
        <v>25</v>
      </c>
      <c r="F1834" s="65" t="s">
        <v>110</v>
      </c>
      <c r="G1834" s="66">
        <v>0.1875</v>
      </c>
      <c r="H1834" s="67">
        <v>1356.0515384615387</v>
      </c>
      <c r="I1834" s="85">
        <f t="shared" si="35"/>
        <v>254.25966346153851</v>
      </c>
      <c r="J1834" s="86">
        <v>29.7989</v>
      </c>
      <c r="K1834" s="85">
        <f t="shared" si="36"/>
        <v>8.5325184305977242</v>
      </c>
      <c r="L1834" s="68" t="str">
        <f>VLOOKUP(C1834,[6]Consolidado!$B:$E,2,FALSE)</f>
        <v>Maderas Collective</v>
      </c>
      <c r="M1834" s="69" t="str">
        <f>VLOOKUP(C1834,[6]Consolidado!$B:$E,3,FALSE)</f>
        <v>Reparacion Muebles Varios-Pintura Sur</v>
      </c>
      <c r="N1834" s="70" t="str">
        <f>VLOOKUP(C1834,[6]Consolidado!$B:$H,7,FALSE)</f>
        <v>Mayo</v>
      </c>
    </row>
    <row r="1835" spans="1:14" s="71" customFormat="1" ht="16.5" customHeight="1" outlineLevel="1" x14ac:dyDescent="0.2">
      <c r="A1835" s="60" t="s">
        <v>671</v>
      </c>
      <c r="B1835" s="61">
        <v>42855</v>
      </c>
      <c r="C1835" s="71">
        <v>191</v>
      </c>
      <c r="D1835" s="63" t="str">
        <f>VLOOKUP(C1835,[6]Consolidado!$B:$E,4,FALSE)</f>
        <v>Finalizada</v>
      </c>
      <c r="E1835" s="64" t="s">
        <v>25</v>
      </c>
      <c r="F1835" s="65" t="s">
        <v>119</v>
      </c>
      <c r="G1835" s="66">
        <v>0.1875</v>
      </c>
      <c r="H1835" s="67">
        <v>635.70500000000004</v>
      </c>
      <c r="I1835" s="85">
        <f t="shared" si="35"/>
        <v>119.19468750000001</v>
      </c>
      <c r="J1835" s="86">
        <v>29.7989</v>
      </c>
      <c r="K1835" s="85">
        <f t="shared" si="36"/>
        <v>3.9999693780642915</v>
      </c>
      <c r="L1835" s="68" t="str">
        <f>VLOOKUP(C1835,[6]Consolidado!$B:$E,2,FALSE)</f>
        <v>Maderas Collective</v>
      </c>
      <c r="M1835" s="69" t="str">
        <f>VLOOKUP(C1835,[6]Consolidado!$B:$E,3,FALSE)</f>
        <v>Reparacion Muebles Varios-Pintura Sur</v>
      </c>
      <c r="N1835" s="70" t="str">
        <f>VLOOKUP(C1835,[6]Consolidado!$B:$H,7,FALSE)</f>
        <v>Mayo</v>
      </c>
    </row>
    <row r="1836" spans="1:14" s="71" customFormat="1" ht="16.5" customHeight="1" outlineLevel="1" x14ac:dyDescent="0.2">
      <c r="A1836" s="60" t="s">
        <v>671</v>
      </c>
      <c r="B1836" s="61">
        <v>42855</v>
      </c>
      <c r="C1836" s="71">
        <v>191</v>
      </c>
      <c r="D1836" s="63" t="str">
        <f>VLOOKUP(C1836,[6]Consolidado!$B:$E,4,FALSE)</f>
        <v>Finalizada</v>
      </c>
      <c r="E1836" s="64" t="s">
        <v>33</v>
      </c>
      <c r="F1836" s="65" t="s">
        <v>90</v>
      </c>
      <c r="G1836" s="66">
        <v>72</v>
      </c>
      <c r="H1836" s="67">
        <v>3.2476560456041419</v>
      </c>
      <c r="I1836" s="85">
        <f t="shared" si="35"/>
        <v>233.83123528349822</v>
      </c>
      <c r="J1836" s="86">
        <v>29.7989</v>
      </c>
      <c r="K1836" s="85">
        <f t="shared" si="36"/>
        <v>7.8469754012228039</v>
      </c>
      <c r="L1836" s="68" t="str">
        <f>VLOOKUP(C1836,[6]Consolidado!$B:$E,2,FALSE)</f>
        <v>Maderas Collective</v>
      </c>
      <c r="M1836" s="69" t="str">
        <f>VLOOKUP(C1836,[6]Consolidado!$B:$E,3,FALSE)</f>
        <v>Reparacion Muebles Varios-Pintura Sur</v>
      </c>
      <c r="N1836" s="70" t="str">
        <f>VLOOKUP(C1836,[6]Consolidado!$B:$H,7,FALSE)</f>
        <v>Mayo</v>
      </c>
    </row>
    <row r="1837" spans="1:14" s="71" customFormat="1" ht="16.5" customHeight="1" outlineLevel="1" x14ac:dyDescent="0.2">
      <c r="A1837" s="60" t="s">
        <v>671</v>
      </c>
      <c r="B1837" s="61">
        <v>42855</v>
      </c>
      <c r="C1837" s="71" t="s">
        <v>290</v>
      </c>
      <c r="D1837" s="63" t="str">
        <f>VLOOKUP(C1837,[6]Consolidado!$B:$E,4,FALSE)</f>
        <v>En Proceso</v>
      </c>
      <c r="E1837" s="64" t="s">
        <v>25</v>
      </c>
      <c r="F1837" s="65" t="s">
        <v>254</v>
      </c>
      <c r="G1837" s="66">
        <v>-1.875</v>
      </c>
      <c r="H1837" s="67">
        <v>371.44054799610137</v>
      </c>
      <c r="I1837" s="85">
        <f t="shared" si="35"/>
        <v>-696.45102749269006</v>
      </c>
      <c r="J1837" s="86">
        <v>29.7989</v>
      </c>
      <c r="K1837" s="85">
        <f t="shared" si="36"/>
        <v>-23.371702562600969</v>
      </c>
      <c r="L1837" s="68" t="str">
        <f>VLOOKUP(C1837,[6]Consolidado!$B:$E,2,FALSE)</f>
        <v>Acabado</v>
      </c>
      <c r="M1837" s="69" t="str">
        <f>VLOOKUP(C1837,[6]Consolidado!$B:$E,3,FALSE)</f>
        <v>Material de acabado pendiente de distribuir</v>
      </c>
      <c r="N1837" s="70">
        <f>VLOOKUP(C1837,[6]Consolidado!$B:$H,7,FALSE)</f>
        <v>0</v>
      </c>
    </row>
    <row r="1838" spans="1:14" s="71" customFormat="1" ht="16.5" customHeight="1" outlineLevel="1" x14ac:dyDescent="0.2">
      <c r="A1838" s="60" t="s">
        <v>671</v>
      </c>
      <c r="B1838" s="61">
        <v>42855</v>
      </c>
      <c r="C1838" s="71" t="s">
        <v>290</v>
      </c>
      <c r="D1838" s="63" t="str">
        <f>VLOOKUP(C1838,[6]Consolidado!$B:$E,4,FALSE)</f>
        <v>En Proceso</v>
      </c>
      <c r="E1838" s="64" t="s">
        <v>25</v>
      </c>
      <c r="F1838" s="65" t="s">
        <v>99</v>
      </c>
      <c r="G1838" s="66">
        <v>-0.28125</v>
      </c>
      <c r="H1838" s="67">
        <v>358.12456989247312</v>
      </c>
      <c r="I1838" s="85">
        <f t="shared" si="35"/>
        <v>-100.72253528225806</v>
      </c>
      <c r="J1838" s="86">
        <v>29.7989</v>
      </c>
      <c r="K1838" s="85">
        <f t="shared" si="36"/>
        <v>-3.380075616289798</v>
      </c>
      <c r="L1838" s="68" t="str">
        <f>VLOOKUP(C1838,[6]Consolidado!$B:$E,2,FALSE)</f>
        <v>Acabado</v>
      </c>
      <c r="M1838" s="69" t="str">
        <f>VLOOKUP(C1838,[6]Consolidado!$B:$E,3,FALSE)</f>
        <v>Material de acabado pendiente de distribuir</v>
      </c>
      <c r="N1838" s="70">
        <f>VLOOKUP(C1838,[6]Consolidado!$B:$H,7,FALSE)</f>
        <v>0</v>
      </c>
    </row>
    <row r="1839" spans="1:14" s="71" customFormat="1" ht="16.5" customHeight="1" outlineLevel="1" x14ac:dyDescent="0.2">
      <c r="A1839" s="60" t="s">
        <v>671</v>
      </c>
      <c r="B1839" s="61">
        <v>42855</v>
      </c>
      <c r="C1839" s="71" t="s">
        <v>290</v>
      </c>
      <c r="D1839" s="63" t="str">
        <f>VLOOKUP(C1839,[6]Consolidado!$B:$E,4,FALSE)</f>
        <v>En Proceso</v>
      </c>
      <c r="E1839" s="64" t="s">
        <v>25</v>
      </c>
      <c r="F1839" s="65" t="s">
        <v>108</v>
      </c>
      <c r="G1839" s="66">
        <v>-0.34375</v>
      </c>
      <c r="H1839" s="67">
        <v>1043.76</v>
      </c>
      <c r="I1839" s="85">
        <f t="shared" si="35"/>
        <v>-358.79250000000002</v>
      </c>
      <c r="J1839" s="86">
        <v>29.7989</v>
      </c>
      <c r="K1839" s="85">
        <f t="shared" si="36"/>
        <v>-12.040461225078779</v>
      </c>
      <c r="L1839" s="68" t="str">
        <f>VLOOKUP(C1839,[6]Consolidado!$B:$E,2,FALSE)</f>
        <v>Acabado</v>
      </c>
      <c r="M1839" s="69" t="str">
        <f>VLOOKUP(C1839,[6]Consolidado!$B:$E,3,FALSE)</f>
        <v>Material de acabado pendiente de distribuir</v>
      </c>
      <c r="N1839" s="70">
        <f>VLOOKUP(C1839,[6]Consolidado!$B:$H,7,FALSE)</f>
        <v>0</v>
      </c>
    </row>
    <row r="1840" spans="1:14" s="71" customFormat="1" ht="16.5" customHeight="1" outlineLevel="1" x14ac:dyDescent="0.2">
      <c r="A1840" s="60" t="s">
        <v>671</v>
      </c>
      <c r="B1840" s="61">
        <v>42855</v>
      </c>
      <c r="C1840" s="71" t="s">
        <v>290</v>
      </c>
      <c r="D1840" s="63" t="str">
        <f>VLOOKUP(C1840,[6]Consolidado!$B:$E,4,FALSE)</f>
        <v>En Proceso</v>
      </c>
      <c r="E1840" s="64" t="s">
        <v>25</v>
      </c>
      <c r="F1840" s="65" t="s">
        <v>109</v>
      </c>
      <c r="G1840" s="66">
        <v>-0.15625</v>
      </c>
      <c r="H1840" s="67">
        <v>1262.4498728629765</v>
      </c>
      <c r="I1840" s="85">
        <f t="shared" si="35"/>
        <v>-197.25779263484009</v>
      </c>
      <c r="J1840" s="86">
        <v>29.7989</v>
      </c>
      <c r="K1840" s="85">
        <f t="shared" si="36"/>
        <v>-6.6196333634744935</v>
      </c>
      <c r="L1840" s="68" t="str">
        <f>VLOOKUP(C1840,[6]Consolidado!$B:$E,2,FALSE)</f>
        <v>Acabado</v>
      </c>
      <c r="M1840" s="69" t="str">
        <f>VLOOKUP(C1840,[6]Consolidado!$B:$E,3,FALSE)</f>
        <v>Material de acabado pendiente de distribuir</v>
      </c>
      <c r="N1840" s="70">
        <f>VLOOKUP(C1840,[6]Consolidado!$B:$H,7,FALSE)</f>
        <v>0</v>
      </c>
    </row>
    <row r="1841" spans="1:14" s="71" customFormat="1" ht="16.5" customHeight="1" outlineLevel="1" x14ac:dyDescent="0.2">
      <c r="A1841" s="60" t="s">
        <v>671</v>
      </c>
      <c r="B1841" s="61">
        <v>42855</v>
      </c>
      <c r="C1841" s="71" t="s">
        <v>290</v>
      </c>
      <c r="D1841" s="63" t="str">
        <f>VLOOKUP(C1841,[6]Consolidado!$B:$E,4,FALSE)</f>
        <v>En Proceso</v>
      </c>
      <c r="E1841" s="64" t="s">
        <v>25</v>
      </c>
      <c r="F1841" s="65" t="s">
        <v>110</v>
      </c>
      <c r="G1841" s="66">
        <v>-0.25</v>
      </c>
      <c r="H1841" s="67">
        <v>1356.0515384615387</v>
      </c>
      <c r="I1841" s="85">
        <f t="shared" si="35"/>
        <v>-339.01288461538468</v>
      </c>
      <c r="J1841" s="86">
        <v>29.7989</v>
      </c>
      <c r="K1841" s="85">
        <f t="shared" si="36"/>
        <v>-11.376691240796966</v>
      </c>
      <c r="L1841" s="68" t="str">
        <f>VLOOKUP(C1841,[6]Consolidado!$B:$E,2,FALSE)</f>
        <v>Acabado</v>
      </c>
      <c r="M1841" s="69" t="str">
        <f>VLOOKUP(C1841,[6]Consolidado!$B:$E,3,FALSE)</f>
        <v>Material de acabado pendiente de distribuir</v>
      </c>
      <c r="N1841" s="70">
        <f>VLOOKUP(C1841,[6]Consolidado!$B:$H,7,FALSE)</f>
        <v>0</v>
      </c>
    </row>
    <row r="1842" spans="1:14" s="71" customFormat="1" ht="16.5" customHeight="1" outlineLevel="1" x14ac:dyDescent="0.2">
      <c r="A1842" s="60" t="s">
        <v>671</v>
      </c>
      <c r="B1842" s="61">
        <v>42855</v>
      </c>
      <c r="C1842" s="71" t="s">
        <v>290</v>
      </c>
      <c r="D1842" s="63" t="str">
        <f>VLOOKUP(C1842,[6]Consolidado!$B:$E,4,FALSE)</f>
        <v>En Proceso</v>
      </c>
      <c r="E1842" s="64" t="s">
        <v>25</v>
      </c>
      <c r="F1842" s="65" t="s">
        <v>119</v>
      </c>
      <c r="G1842" s="66">
        <v>-0.25</v>
      </c>
      <c r="H1842" s="67">
        <v>635.70500000000004</v>
      </c>
      <c r="I1842" s="85">
        <f t="shared" si="35"/>
        <v>-158.92625000000001</v>
      </c>
      <c r="J1842" s="86">
        <v>29.7989</v>
      </c>
      <c r="K1842" s="85">
        <f t="shared" si="36"/>
        <v>-5.3332925040857218</v>
      </c>
      <c r="L1842" s="68" t="str">
        <f>VLOOKUP(C1842,[6]Consolidado!$B:$E,2,FALSE)</f>
        <v>Acabado</v>
      </c>
      <c r="M1842" s="69" t="str">
        <f>VLOOKUP(C1842,[6]Consolidado!$B:$E,3,FALSE)</f>
        <v>Material de acabado pendiente de distribuir</v>
      </c>
      <c r="N1842" s="70">
        <f>VLOOKUP(C1842,[6]Consolidado!$B:$H,7,FALSE)</f>
        <v>0</v>
      </c>
    </row>
    <row r="1843" spans="1:14" s="71" customFormat="1" ht="16.5" customHeight="1" outlineLevel="1" x14ac:dyDescent="0.2">
      <c r="A1843" s="60" t="s">
        <v>671</v>
      </c>
      <c r="B1843" s="61">
        <v>42855</v>
      </c>
      <c r="C1843" s="71" t="s">
        <v>290</v>
      </c>
      <c r="D1843" s="63" t="str">
        <f>VLOOKUP(C1843,[6]Consolidado!$B:$E,4,FALSE)</f>
        <v>En Proceso</v>
      </c>
      <c r="E1843" s="64" t="s">
        <v>25</v>
      </c>
      <c r="F1843" s="65" t="s">
        <v>201</v>
      </c>
      <c r="G1843" s="66">
        <v>-3.125E-2</v>
      </c>
      <c r="H1843" s="67">
        <v>872.19999999999993</v>
      </c>
      <c r="I1843" s="85">
        <f t="shared" si="35"/>
        <v>-27.256249999999998</v>
      </c>
      <c r="J1843" s="86">
        <v>29.7989</v>
      </c>
      <c r="K1843" s="85">
        <f t="shared" si="36"/>
        <v>-0.9146730248431989</v>
      </c>
      <c r="L1843" s="68" t="str">
        <f>VLOOKUP(C1843,[6]Consolidado!$B:$E,2,FALSE)</f>
        <v>Acabado</v>
      </c>
      <c r="M1843" s="69" t="str">
        <f>VLOOKUP(C1843,[6]Consolidado!$B:$E,3,FALSE)</f>
        <v>Material de acabado pendiente de distribuir</v>
      </c>
      <c r="N1843" s="70">
        <f>VLOOKUP(C1843,[6]Consolidado!$B:$H,7,FALSE)</f>
        <v>0</v>
      </c>
    </row>
    <row r="1844" spans="1:14" s="71" customFormat="1" ht="16.5" customHeight="1" outlineLevel="1" x14ac:dyDescent="0.2">
      <c r="A1844" s="60" t="s">
        <v>671</v>
      </c>
      <c r="B1844" s="61">
        <v>42855</v>
      </c>
      <c r="C1844" s="71">
        <v>132</v>
      </c>
      <c r="D1844" s="63" t="str">
        <f>VLOOKUP(C1844,[6]Consolidado!$B:$E,4,FALSE)</f>
        <v>Finalizada</v>
      </c>
      <c r="E1844" s="64" t="s">
        <v>25</v>
      </c>
      <c r="F1844" s="65" t="s">
        <v>254</v>
      </c>
      <c r="G1844" s="66">
        <v>1.875</v>
      </c>
      <c r="H1844" s="67">
        <v>371.44054799610137</v>
      </c>
      <c r="I1844" s="85">
        <f t="shared" si="35"/>
        <v>696.45102749269006</v>
      </c>
      <c r="J1844" s="86">
        <v>29.7989</v>
      </c>
      <c r="K1844" s="85">
        <f t="shared" si="36"/>
        <v>23.371702562600969</v>
      </c>
      <c r="L1844" s="68" t="str">
        <f>VLOOKUP(C1844,[6]Consolidado!$B:$E,2,FALSE)</f>
        <v xml:space="preserve">Damien Wood </v>
      </c>
      <c r="M1844" s="69" t="str">
        <f>VLOOKUP(C1844,[6]Consolidado!$B:$E,3,FALSE)</f>
        <v>Mirror frame</v>
      </c>
      <c r="N1844" s="70" t="str">
        <f>VLOOKUP(C1844,[6]Consolidado!$B:$H,7,FALSE)</f>
        <v>Abril</v>
      </c>
    </row>
    <row r="1845" spans="1:14" s="71" customFormat="1" ht="16.5" customHeight="1" outlineLevel="1" x14ac:dyDescent="0.2">
      <c r="A1845" s="60" t="s">
        <v>671</v>
      </c>
      <c r="B1845" s="61">
        <v>42855</v>
      </c>
      <c r="C1845" s="71">
        <v>132</v>
      </c>
      <c r="D1845" s="63" t="str">
        <f>VLOOKUP(C1845,[6]Consolidado!$B:$E,4,FALSE)</f>
        <v>Finalizada</v>
      </c>
      <c r="E1845" s="64" t="s">
        <v>25</v>
      </c>
      <c r="F1845" s="65" t="s">
        <v>99</v>
      </c>
      <c r="G1845" s="66">
        <v>0.28125</v>
      </c>
      <c r="H1845" s="67">
        <v>358.12456989247312</v>
      </c>
      <c r="I1845" s="85">
        <f t="shared" si="35"/>
        <v>100.72253528225806</v>
      </c>
      <c r="J1845" s="86">
        <v>29.7989</v>
      </c>
      <c r="K1845" s="85">
        <f t="shared" si="36"/>
        <v>3.380075616289798</v>
      </c>
      <c r="L1845" s="68" t="str">
        <f>VLOOKUP(C1845,[6]Consolidado!$B:$E,2,FALSE)</f>
        <v xml:space="preserve">Damien Wood </v>
      </c>
      <c r="M1845" s="69" t="str">
        <f>VLOOKUP(C1845,[6]Consolidado!$B:$E,3,FALSE)</f>
        <v>Mirror frame</v>
      </c>
      <c r="N1845" s="70" t="str">
        <f>VLOOKUP(C1845,[6]Consolidado!$B:$H,7,FALSE)</f>
        <v>Abril</v>
      </c>
    </row>
    <row r="1846" spans="1:14" s="71" customFormat="1" ht="16.5" customHeight="1" outlineLevel="1" x14ac:dyDescent="0.2">
      <c r="A1846" s="60" t="s">
        <v>671</v>
      </c>
      <c r="B1846" s="61">
        <v>42855</v>
      </c>
      <c r="C1846" s="71">
        <v>132</v>
      </c>
      <c r="D1846" s="63" t="str">
        <f>VLOOKUP(C1846,[6]Consolidado!$B:$E,4,FALSE)</f>
        <v>Finalizada</v>
      </c>
      <c r="E1846" s="64" t="s">
        <v>25</v>
      </c>
      <c r="F1846" s="65" t="s">
        <v>108</v>
      </c>
      <c r="G1846" s="66">
        <v>0.34375</v>
      </c>
      <c r="H1846" s="67">
        <v>1043.76</v>
      </c>
      <c r="I1846" s="85">
        <f t="shared" si="35"/>
        <v>358.79250000000002</v>
      </c>
      <c r="J1846" s="86">
        <v>29.7989</v>
      </c>
      <c r="K1846" s="85">
        <f t="shared" si="36"/>
        <v>12.040461225078779</v>
      </c>
      <c r="L1846" s="68" t="str">
        <f>VLOOKUP(C1846,[6]Consolidado!$B:$E,2,FALSE)</f>
        <v xml:space="preserve">Damien Wood </v>
      </c>
      <c r="M1846" s="69" t="str">
        <f>VLOOKUP(C1846,[6]Consolidado!$B:$E,3,FALSE)</f>
        <v>Mirror frame</v>
      </c>
      <c r="N1846" s="70" t="str">
        <f>VLOOKUP(C1846,[6]Consolidado!$B:$H,7,FALSE)</f>
        <v>Abril</v>
      </c>
    </row>
    <row r="1847" spans="1:14" s="71" customFormat="1" ht="16.5" customHeight="1" outlineLevel="1" x14ac:dyDescent="0.2">
      <c r="A1847" s="60" t="s">
        <v>671</v>
      </c>
      <c r="B1847" s="61">
        <v>42855</v>
      </c>
      <c r="C1847" s="71">
        <v>132</v>
      </c>
      <c r="D1847" s="63" t="str">
        <f>VLOOKUP(C1847,[6]Consolidado!$B:$E,4,FALSE)</f>
        <v>Finalizada</v>
      </c>
      <c r="E1847" s="64" t="s">
        <v>25</v>
      </c>
      <c r="F1847" s="65" t="s">
        <v>109</v>
      </c>
      <c r="G1847" s="66">
        <v>0.15625</v>
      </c>
      <c r="H1847" s="67">
        <v>1262.4498728629765</v>
      </c>
      <c r="I1847" s="85">
        <f t="shared" si="35"/>
        <v>197.25779263484009</v>
      </c>
      <c r="J1847" s="86">
        <v>29.7989</v>
      </c>
      <c r="K1847" s="85">
        <f t="shared" si="36"/>
        <v>6.6196333634744935</v>
      </c>
      <c r="L1847" s="68" t="str">
        <f>VLOOKUP(C1847,[6]Consolidado!$B:$E,2,FALSE)</f>
        <v xml:space="preserve">Damien Wood </v>
      </c>
      <c r="M1847" s="69" t="str">
        <f>VLOOKUP(C1847,[6]Consolidado!$B:$E,3,FALSE)</f>
        <v>Mirror frame</v>
      </c>
      <c r="N1847" s="70" t="str">
        <f>VLOOKUP(C1847,[6]Consolidado!$B:$H,7,FALSE)</f>
        <v>Abril</v>
      </c>
    </row>
    <row r="1848" spans="1:14" s="71" customFormat="1" ht="16.5" customHeight="1" outlineLevel="1" x14ac:dyDescent="0.2">
      <c r="A1848" s="60" t="s">
        <v>671</v>
      </c>
      <c r="B1848" s="61">
        <v>42855</v>
      </c>
      <c r="C1848" s="71">
        <v>132</v>
      </c>
      <c r="D1848" s="63" t="str">
        <f>VLOOKUP(C1848,[6]Consolidado!$B:$E,4,FALSE)</f>
        <v>Finalizada</v>
      </c>
      <c r="E1848" s="64" t="s">
        <v>25</v>
      </c>
      <c r="F1848" s="65" t="s">
        <v>110</v>
      </c>
      <c r="G1848" s="66">
        <v>0.25</v>
      </c>
      <c r="H1848" s="67">
        <v>1356.0515384615387</v>
      </c>
      <c r="I1848" s="85">
        <f t="shared" si="35"/>
        <v>339.01288461538468</v>
      </c>
      <c r="J1848" s="86">
        <v>29.7989</v>
      </c>
      <c r="K1848" s="85">
        <f t="shared" si="36"/>
        <v>11.376691240796966</v>
      </c>
      <c r="L1848" s="68" t="str">
        <f>VLOOKUP(C1848,[6]Consolidado!$B:$E,2,FALSE)</f>
        <v xml:space="preserve">Damien Wood </v>
      </c>
      <c r="M1848" s="69" t="str">
        <f>VLOOKUP(C1848,[6]Consolidado!$B:$E,3,FALSE)</f>
        <v>Mirror frame</v>
      </c>
      <c r="N1848" s="70" t="str">
        <f>VLOOKUP(C1848,[6]Consolidado!$B:$H,7,FALSE)</f>
        <v>Abril</v>
      </c>
    </row>
    <row r="1849" spans="1:14" s="71" customFormat="1" ht="16.5" customHeight="1" outlineLevel="1" x14ac:dyDescent="0.2">
      <c r="A1849" s="60" t="s">
        <v>671</v>
      </c>
      <c r="B1849" s="61">
        <v>42855</v>
      </c>
      <c r="C1849" s="71">
        <v>132</v>
      </c>
      <c r="D1849" s="63" t="str">
        <f>VLOOKUP(C1849,[6]Consolidado!$B:$E,4,FALSE)</f>
        <v>Finalizada</v>
      </c>
      <c r="E1849" s="64" t="s">
        <v>25</v>
      </c>
      <c r="F1849" s="65" t="s">
        <v>119</v>
      </c>
      <c r="G1849" s="66">
        <v>0.25</v>
      </c>
      <c r="H1849" s="67">
        <v>635.70500000000004</v>
      </c>
      <c r="I1849" s="85">
        <f t="shared" si="35"/>
        <v>158.92625000000001</v>
      </c>
      <c r="J1849" s="86">
        <v>29.7989</v>
      </c>
      <c r="K1849" s="85">
        <f t="shared" si="36"/>
        <v>5.3332925040857218</v>
      </c>
      <c r="L1849" s="68" t="str">
        <f>VLOOKUP(C1849,[6]Consolidado!$B:$E,2,FALSE)</f>
        <v xml:space="preserve">Damien Wood </v>
      </c>
      <c r="M1849" s="69" t="str">
        <f>VLOOKUP(C1849,[6]Consolidado!$B:$E,3,FALSE)</f>
        <v>Mirror frame</v>
      </c>
      <c r="N1849" s="70" t="str">
        <f>VLOOKUP(C1849,[6]Consolidado!$B:$H,7,FALSE)</f>
        <v>Abril</v>
      </c>
    </row>
    <row r="1850" spans="1:14" s="71" customFormat="1" ht="16.5" customHeight="1" outlineLevel="1" x14ac:dyDescent="0.2">
      <c r="A1850" s="60" t="s">
        <v>671</v>
      </c>
      <c r="B1850" s="61">
        <v>42855</v>
      </c>
      <c r="C1850" s="71">
        <v>132</v>
      </c>
      <c r="D1850" s="63" t="str">
        <f>VLOOKUP(C1850,[6]Consolidado!$B:$E,4,FALSE)</f>
        <v>Finalizada</v>
      </c>
      <c r="E1850" s="64" t="s">
        <v>25</v>
      </c>
      <c r="F1850" s="65" t="s">
        <v>201</v>
      </c>
      <c r="G1850" s="66">
        <v>3.125E-2</v>
      </c>
      <c r="H1850" s="67">
        <v>872.19999999999993</v>
      </c>
      <c r="I1850" s="85">
        <f t="shared" si="35"/>
        <v>27.256249999999998</v>
      </c>
      <c r="J1850" s="86">
        <v>29.7989</v>
      </c>
      <c r="K1850" s="85">
        <f t="shared" si="36"/>
        <v>0.9146730248431989</v>
      </c>
      <c r="L1850" s="68" t="str">
        <f>VLOOKUP(C1850,[6]Consolidado!$B:$E,2,FALSE)</f>
        <v xml:space="preserve">Damien Wood </v>
      </c>
      <c r="M1850" s="69" t="str">
        <f>VLOOKUP(C1850,[6]Consolidado!$B:$E,3,FALSE)</f>
        <v>Mirror frame</v>
      </c>
      <c r="N1850" s="70" t="str">
        <f>VLOOKUP(C1850,[6]Consolidado!$B:$H,7,FALSE)</f>
        <v>Abril</v>
      </c>
    </row>
    <row r="1851" spans="1:14" s="71" customFormat="1" ht="16.5" customHeight="1" outlineLevel="1" x14ac:dyDescent="0.2">
      <c r="A1851" s="60" t="s">
        <v>671</v>
      </c>
      <c r="B1851" s="61">
        <v>42855</v>
      </c>
      <c r="C1851" s="71" t="s">
        <v>290</v>
      </c>
      <c r="D1851" s="63" t="str">
        <f>VLOOKUP(C1851,[6]Consolidado!$B:$E,4,FALSE)</f>
        <v>En Proceso</v>
      </c>
      <c r="E1851" s="64" t="s">
        <v>25</v>
      </c>
      <c r="F1851" s="65" t="s">
        <v>108</v>
      </c>
      <c r="G1851" s="66">
        <v>-6.25E-2</v>
      </c>
      <c r="H1851" s="67">
        <v>1043.76</v>
      </c>
      <c r="I1851" s="85">
        <f t="shared" si="35"/>
        <v>-65.234999999999999</v>
      </c>
      <c r="J1851" s="86">
        <v>29.7989</v>
      </c>
      <c r="K1851" s="85">
        <f t="shared" si="36"/>
        <v>-2.1891747681961413</v>
      </c>
      <c r="L1851" s="68" t="str">
        <f>VLOOKUP(C1851,[6]Consolidado!$B:$E,2,FALSE)</f>
        <v>Acabado</v>
      </c>
      <c r="M1851" s="69" t="str">
        <f>VLOOKUP(C1851,[6]Consolidado!$B:$E,3,FALSE)</f>
        <v>Material de acabado pendiente de distribuir</v>
      </c>
      <c r="N1851" s="70">
        <f>VLOOKUP(C1851,[6]Consolidado!$B:$H,7,FALSE)</f>
        <v>0</v>
      </c>
    </row>
    <row r="1852" spans="1:14" s="71" customFormat="1" ht="16.5" customHeight="1" outlineLevel="1" x14ac:dyDescent="0.2">
      <c r="A1852" s="60" t="s">
        <v>671</v>
      </c>
      <c r="B1852" s="61">
        <v>42855</v>
      </c>
      <c r="C1852" s="71" t="s">
        <v>290</v>
      </c>
      <c r="D1852" s="63" t="str">
        <f>VLOOKUP(C1852,[6]Consolidado!$B:$E,4,FALSE)</f>
        <v>En Proceso</v>
      </c>
      <c r="E1852" s="64" t="s">
        <v>25</v>
      </c>
      <c r="F1852" s="65" t="s">
        <v>109</v>
      </c>
      <c r="G1852" s="66">
        <v>-0.1875</v>
      </c>
      <c r="H1852" s="67">
        <v>1262.4498728629765</v>
      </c>
      <c r="I1852" s="85">
        <f t="shared" si="35"/>
        <v>-236.70935116180809</v>
      </c>
      <c r="J1852" s="86">
        <v>29.7989</v>
      </c>
      <c r="K1852" s="85">
        <f t="shared" si="36"/>
        <v>-7.9435600361693917</v>
      </c>
      <c r="L1852" s="68" t="str">
        <f>VLOOKUP(C1852,[6]Consolidado!$B:$E,2,FALSE)</f>
        <v>Acabado</v>
      </c>
      <c r="M1852" s="69" t="str">
        <f>VLOOKUP(C1852,[6]Consolidado!$B:$E,3,FALSE)</f>
        <v>Material de acabado pendiente de distribuir</v>
      </c>
      <c r="N1852" s="70">
        <f>VLOOKUP(C1852,[6]Consolidado!$B:$H,7,FALSE)</f>
        <v>0</v>
      </c>
    </row>
    <row r="1853" spans="1:14" s="71" customFormat="1" ht="16.5" customHeight="1" outlineLevel="1" x14ac:dyDescent="0.2">
      <c r="A1853" s="60" t="s">
        <v>671</v>
      </c>
      <c r="B1853" s="61">
        <v>42855</v>
      </c>
      <c r="C1853" s="71" t="s">
        <v>290</v>
      </c>
      <c r="D1853" s="63" t="str">
        <f>VLOOKUP(C1853,[6]Consolidado!$B:$E,4,FALSE)</f>
        <v>En Proceso</v>
      </c>
      <c r="E1853" s="64" t="s">
        <v>25</v>
      </c>
      <c r="F1853" s="65" t="s">
        <v>110</v>
      </c>
      <c r="G1853" s="66">
        <v>-0.125</v>
      </c>
      <c r="H1853" s="67">
        <v>1356.0515384615387</v>
      </c>
      <c r="I1853" s="85">
        <f t="shared" si="35"/>
        <v>-169.50644230769234</v>
      </c>
      <c r="J1853" s="86">
        <v>29.7989</v>
      </c>
      <c r="K1853" s="85">
        <f t="shared" si="36"/>
        <v>-5.6883456203984828</v>
      </c>
      <c r="L1853" s="68" t="str">
        <f>VLOOKUP(C1853,[6]Consolidado!$B:$E,2,FALSE)</f>
        <v>Acabado</v>
      </c>
      <c r="M1853" s="69" t="str">
        <f>VLOOKUP(C1853,[6]Consolidado!$B:$E,3,FALSE)</f>
        <v>Material de acabado pendiente de distribuir</v>
      </c>
      <c r="N1853" s="70">
        <f>VLOOKUP(C1853,[6]Consolidado!$B:$H,7,FALSE)</f>
        <v>0</v>
      </c>
    </row>
    <row r="1854" spans="1:14" s="71" customFormat="1" ht="16.5" customHeight="1" outlineLevel="1" x14ac:dyDescent="0.2">
      <c r="A1854" s="60" t="s">
        <v>671</v>
      </c>
      <c r="B1854" s="61">
        <v>42855</v>
      </c>
      <c r="C1854" s="71" t="s">
        <v>290</v>
      </c>
      <c r="D1854" s="63" t="str">
        <f>VLOOKUP(C1854,[6]Consolidado!$B:$E,4,FALSE)</f>
        <v>En Proceso</v>
      </c>
      <c r="E1854" s="64" t="s">
        <v>25</v>
      </c>
      <c r="F1854" s="65" t="s">
        <v>119</v>
      </c>
      <c r="G1854" s="66">
        <v>-0.125</v>
      </c>
      <c r="H1854" s="67">
        <v>635.70500000000004</v>
      </c>
      <c r="I1854" s="85">
        <f t="shared" si="35"/>
        <v>-79.463125000000005</v>
      </c>
      <c r="J1854" s="86">
        <v>29.7989</v>
      </c>
      <c r="K1854" s="85">
        <f t="shared" si="36"/>
        <v>-2.6666462520428609</v>
      </c>
      <c r="L1854" s="68" t="str">
        <f>VLOOKUP(C1854,[6]Consolidado!$B:$E,2,FALSE)</f>
        <v>Acabado</v>
      </c>
      <c r="M1854" s="69" t="str">
        <f>VLOOKUP(C1854,[6]Consolidado!$B:$E,3,FALSE)</f>
        <v>Material de acabado pendiente de distribuir</v>
      </c>
      <c r="N1854" s="70">
        <f>VLOOKUP(C1854,[6]Consolidado!$B:$H,7,FALSE)</f>
        <v>0</v>
      </c>
    </row>
    <row r="1855" spans="1:14" s="71" customFormat="1" ht="16.5" customHeight="1" outlineLevel="1" x14ac:dyDescent="0.2">
      <c r="A1855" s="60" t="s">
        <v>671</v>
      </c>
      <c r="B1855" s="61">
        <v>42855</v>
      </c>
      <c r="C1855" s="71" t="s">
        <v>89</v>
      </c>
      <c r="D1855" s="63" t="str">
        <f>VLOOKUP(C1855,[6]Consolidado!$B:$E,4,FALSE)</f>
        <v>En Proceso</v>
      </c>
      <c r="E1855" s="64" t="s">
        <v>33</v>
      </c>
      <c r="F1855" s="65" t="s">
        <v>90</v>
      </c>
      <c r="G1855" s="66">
        <v>-18</v>
      </c>
      <c r="H1855" s="67">
        <v>3.2476560456041419</v>
      </c>
      <c r="I1855" s="85">
        <f t="shared" si="35"/>
        <v>-58.457808820874554</v>
      </c>
      <c r="J1855" s="86">
        <v>29.7989</v>
      </c>
      <c r="K1855" s="85">
        <f t="shared" si="36"/>
        <v>-1.961743850305701</v>
      </c>
      <c r="L1855" s="68" t="str">
        <f>VLOOKUP(C1855,[6]Consolidado!$B:$E,2,FALSE)</f>
        <v>Empaque</v>
      </c>
      <c r="M1855" s="69" t="str">
        <f>VLOOKUP(C1855,[6]Consolidado!$B:$E,3,FALSE)</f>
        <v>Material de empaque pendiente de distribuir</v>
      </c>
      <c r="N1855" s="70">
        <f>VLOOKUP(C1855,[6]Consolidado!$B:$H,7,FALSE)</f>
        <v>0</v>
      </c>
    </row>
    <row r="1856" spans="1:14" s="71" customFormat="1" ht="16.5" customHeight="1" outlineLevel="1" x14ac:dyDescent="0.2">
      <c r="A1856" s="60" t="s">
        <v>671</v>
      </c>
      <c r="B1856" s="61">
        <v>42855</v>
      </c>
      <c r="C1856" s="71">
        <v>191</v>
      </c>
      <c r="D1856" s="63" t="str">
        <f>VLOOKUP(C1856,[6]Consolidado!$B:$E,4,FALSE)</f>
        <v>Finalizada</v>
      </c>
      <c r="E1856" s="64" t="s">
        <v>25</v>
      </c>
      <c r="F1856" s="65" t="s">
        <v>108</v>
      </c>
      <c r="G1856" s="66">
        <v>6.25E-2</v>
      </c>
      <c r="H1856" s="67">
        <v>1043.76</v>
      </c>
      <c r="I1856" s="85">
        <f t="shared" si="35"/>
        <v>65.234999999999999</v>
      </c>
      <c r="J1856" s="86">
        <v>29.7989</v>
      </c>
      <c r="K1856" s="85">
        <f t="shared" si="36"/>
        <v>2.1891747681961413</v>
      </c>
      <c r="L1856" s="68" t="str">
        <f>VLOOKUP(C1856,[6]Consolidado!$B:$E,2,FALSE)</f>
        <v>Maderas Collective</v>
      </c>
      <c r="M1856" s="69" t="str">
        <f>VLOOKUP(C1856,[6]Consolidado!$B:$E,3,FALSE)</f>
        <v>Reparacion Muebles Varios-Pintura Sur</v>
      </c>
      <c r="N1856" s="70" t="str">
        <f>VLOOKUP(C1856,[6]Consolidado!$B:$H,7,FALSE)</f>
        <v>Mayo</v>
      </c>
    </row>
    <row r="1857" spans="1:14" s="71" customFormat="1" ht="16.5" customHeight="1" outlineLevel="1" x14ac:dyDescent="0.2">
      <c r="A1857" s="60" t="s">
        <v>671</v>
      </c>
      <c r="B1857" s="61">
        <v>42855</v>
      </c>
      <c r="C1857" s="71">
        <v>191</v>
      </c>
      <c r="D1857" s="63" t="str">
        <f>VLOOKUP(C1857,[6]Consolidado!$B:$E,4,FALSE)</f>
        <v>Finalizada</v>
      </c>
      <c r="E1857" s="64" t="s">
        <v>25</v>
      </c>
      <c r="F1857" s="65" t="s">
        <v>109</v>
      </c>
      <c r="G1857" s="66">
        <v>0.1875</v>
      </c>
      <c r="H1857" s="67">
        <v>1262.4498728629765</v>
      </c>
      <c r="I1857" s="85">
        <f t="shared" si="35"/>
        <v>236.70935116180809</v>
      </c>
      <c r="J1857" s="86">
        <v>29.7989</v>
      </c>
      <c r="K1857" s="85">
        <f t="shared" si="36"/>
        <v>7.9435600361693917</v>
      </c>
      <c r="L1857" s="68" t="str">
        <f>VLOOKUP(C1857,[6]Consolidado!$B:$E,2,FALSE)</f>
        <v>Maderas Collective</v>
      </c>
      <c r="M1857" s="69" t="str">
        <f>VLOOKUP(C1857,[6]Consolidado!$B:$E,3,FALSE)</f>
        <v>Reparacion Muebles Varios-Pintura Sur</v>
      </c>
      <c r="N1857" s="70" t="str">
        <f>VLOOKUP(C1857,[6]Consolidado!$B:$H,7,FALSE)</f>
        <v>Mayo</v>
      </c>
    </row>
    <row r="1858" spans="1:14" s="71" customFormat="1" ht="16.5" customHeight="1" outlineLevel="1" x14ac:dyDescent="0.2">
      <c r="A1858" s="60" t="s">
        <v>671</v>
      </c>
      <c r="B1858" s="61">
        <v>42855</v>
      </c>
      <c r="C1858" s="71">
        <v>191</v>
      </c>
      <c r="D1858" s="63" t="str">
        <f>VLOOKUP(C1858,[6]Consolidado!$B:$E,4,FALSE)</f>
        <v>Finalizada</v>
      </c>
      <c r="E1858" s="64" t="s">
        <v>25</v>
      </c>
      <c r="F1858" s="65" t="s">
        <v>110</v>
      </c>
      <c r="G1858" s="66">
        <v>0.125</v>
      </c>
      <c r="H1858" s="67">
        <v>1356.0515384615387</v>
      </c>
      <c r="I1858" s="85">
        <f t="shared" si="35"/>
        <v>169.50644230769234</v>
      </c>
      <c r="J1858" s="86">
        <v>29.7989</v>
      </c>
      <c r="K1858" s="85">
        <f t="shared" si="36"/>
        <v>5.6883456203984828</v>
      </c>
      <c r="L1858" s="68" t="str">
        <f>VLOOKUP(C1858,[6]Consolidado!$B:$E,2,FALSE)</f>
        <v>Maderas Collective</v>
      </c>
      <c r="M1858" s="69" t="str">
        <f>VLOOKUP(C1858,[6]Consolidado!$B:$E,3,FALSE)</f>
        <v>Reparacion Muebles Varios-Pintura Sur</v>
      </c>
      <c r="N1858" s="70" t="str">
        <f>VLOOKUP(C1858,[6]Consolidado!$B:$H,7,FALSE)</f>
        <v>Mayo</v>
      </c>
    </row>
    <row r="1859" spans="1:14" s="71" customFormat="1" ht="16.5" customHeight="1" outlineLevel="1" x14ac:dyDescent="0.2">
      <c r="A1859" s="60" t="s">
        <v>671</v>
      </c>
      <c r="B1859" s="61">
        <v>42855</v>
      </c>
      <c r="C1859" s="71">
        <v>191</v>
      </c>
      <c r="D1859" s="63" t="str">
        <f>VLOOKUP(C1859,[6]Consolidado!$B:$E,4,FALSE)</f>
        <v>Finalizada</v>
      </c>
      <c r="E1859" s="64" t="s">
        <v>25</v>
      </c>
      <c r="F1859" s="65" t="s">
        <v>119</v>
      </c>
      <c r="G1859" s="66">
        <v>0.125</v>
      </c>
      <c r="H1859" s="67">
        <v>635.70500000000004</v>
      </c>
      <c r="I1859" s="85">
        <f t="shared" si="35"/>
        <v>79.463125000000005</v>
      </c>
      <c r="J1859" s="86">
        <v>29.7989</v>
      </c>
      <c r="K1859" s="85">
        <f t="shared" si="36"/>
        <v>2.6666462520428609</v>
      </c>
      <c r="L1859" s="68" t="str">
        <f>VLOOKUP(C1859,[6]Consolidado!$B:$E,2,FALSE)</f>
        <v>Maderas Collective</v>
      </c>
      <c r="M1859" s="69" t="str">
        <f>VLOOKUP(C1859,[6]Consolidado!$B:$E,3,FALSE)</f>
        <v>Reparacion Muebles Varios-Pintura Sur</v>
      </c>
      <c r="N1859" s="70" t="str">
        <f>VLOOKUP(C1859,[6]Consolidado!$B:$H,7,FALSE)</f>
        <v>Mayo</v>
      </c>
    </row>
    <row r="1860" spans="1:14" s="71" customFormat="1" ht="16.5" customHeight="1" outlineLevel="1" x14ac:dyDescent="0.2">
      <c r="A1860" s="60" t="s">
        <v>671</v>
      </c>
      <c r="B1860" s="61">
        <v>42855</v>
      </c>
      <c r="C1860" s="71">
        <v>191</v>
      </c>
      <c r="D1860" s="63" t="str">
        <f>VLOOKUP(C1860,[6]Consolidado!$B:$E,4,FALSE)</f>
        <v>Finalizada</v>
      </c>
      <c r="E1860" s="64" t="s">
        <v>33</v>
      </c>
      <c r="F1860" s="65" t="s">
        <v>90</v>
      </c>
      <c r="G1860" s="66">
        <v>18</v>
      </c>
      <c r="H1860" s="67">
        <v>3.2476560456041419</v>
      </c>
      <c r="I1860" s="85">
        <f t="shared" si="35"/>
        <v>58.457808820874554</v>
      </c>
      <c r="J1860" s="86">
        <v>29.7989</v>
      </c>
      <c r="K1860" s="85">
        <f t="shared" si="36"/>
        <v>1.961743850305701</v>
      </c>
      <c r="L1860" s="68" t="str">
        <f>VLOOKUP(C1860,[6]Consolidado!$B:$E,2,FALSE)</f>
        <v>Maderas Collective</v>
      </c>
      <c r="M1860" s="69" t="str">
        <f>VLOOKUP(C1860,[6]Consolidado!$B:$E,3,FALSE)</f>
        <v>Reparacion Muebles Varios-Pintura Sur</v>
      </c>
      <c r="N1860" s="70" t="str">
        <f>VLOOKUP(C1860,[6]Consolidado!$B:$H,7,FALSE)</f>
        <v>Mayo</v>
      </c>
    </row>
    <row r="1861" spans="1:14" s="71" customFormat="1" ht="16.5" customHeight="1" outlineLevel="1" x14ac:dyDescent="0.2">
      <c r="A1861" s="60" t="s">
        <v>671</v>
      </c>
      <c r="B1861" s="61">
        <v>42855</v>
      </c>
      <c r="C1861" s="71" t="s">
        <v>290</v>
      </c>
      <c r="D1861" s="63" t="str">
        <f>VLOOKUP(C1861,[6]Consolidado!$B:$E,4,FALSE)</f>
        <v>En Proceso</v>
      </c>
      <c r="E1861" s="64" t="s">
        <v>25</v>
      </c>
      <c r="F1861" s="65" t="s">
        <v>254</v>
      </c>
      <c r="G1861" s="66">
        <v>-1.5</v>
      </c>
      <c r="H1861" s="67">
        <v>371.44054799610137</v>
      </c>
      <c r="I1861" s="85">
        <f t="shared" ref="I1861:I1924" si="37">G1861*H1861</f>
        <v>-557.160821994152</v>
      </c>
      <c r="J1861" s="86">
        <v>29.7989</v>
      </c>
      <c r="K1861" s="85">
        <f t="shared" ref="K1861:K1924" si="38">IFERROR(I1861/J1861,0)</f>
        <v>-18.697362050080773</v>
      </c>
      <c r="L1861" s="68" t="str">
        <f>VLOOKUP(C1861,[6]Consolidado!$B:$E,2,FALSE)</f>
        <v>Acabado</v>
      </c>
      <c r="M1861" s="69" t="str">
        <f>VLOOKUP(C1861,[6]Consolidado!$B:$E,3,FALSE)</f>
        <v>Material de acabado pendiente de distribuir</v>
      </c>
      <c r="N1861" s="70">
        <f>VLOOKUP(C1861,[6]Consolidado!$B:$H,7,FALSE)</f>
        <v>0</v>
      </c>
    </row>
    <row r="1862" spans="1:14" s="71" customFormat="1" ht="16.5" customHeight="1" outlineLevel="1" x14ac:dyDescent="0.2">
      <c r="A1862" s="60" t="s">
        <v>671</v>
      </c>
      <c r="B1862" s="61">
        <v>42855</v>
      </c>
      <c r="C1862" s="71" t="s">
        <v>290</v>
      </c>
      <c r="D1862" s="63" t="str">
        <f>VLOOKUP(C1862,[6]Consolidado!$B:$E,4,FALSE)</f>
        <v>En Proceso</v>
      </c>
      <c r="E1862" s="64" t="s">
        <v>25</v>
      </c>
      <c r="F1862" s="65" t="s">
        <v>108</v>
      </c>
      <c r="G1862" s="66">
        <v>-0.25</v>
      </c>
      <c r="H1862" s="67">
        <v>1043.76</v>
      </c>
      <c r="I1862" s="85">
        <f t="shared" si="37"/>
        <v>-260.94</v>
      </c>
      <c r="J1862" s="86">
        <v>29.7989</v>
      </c>
      <c r="K1862" s="85">
        <f t="shared" si="38"/>
        <v>-8.7566990727845653</v>
      </c>
      <c r="L1862" s="68" t="str">
        <f>VLOOKUP(C1862,[6]Consolidado!$B:$E,2,FALSE)</f>
        <v>Acabado</v>
      </c>
      <c r="M1862" s="69" t="str">
        <f>VLOOKUP(C1862,[6]Consolidado!$B:$E,3,FALSE)</f>
        <v>Material de acabado pendiente de distribuir</v>
      </c>
      <c r="N1862" s="70">
        <f>VLOOKUP(C1862,[6]Consolidado!$B:$H,7,FALSE)</f>
        <v>0</v>
      </c>
    </row>
    <row r="1863" spans="1:14" s="71" customFormat="1" ht="16.5" customHeight="1" outlineLevel="1" x14ac:dyDescent="0.2">
      <c r="A1863" s="60" t="s">
        <v>671</v>
      </c>
      <c r="B1863" s="61">
        <v>42855</v>
      </c>
      <c r="C1863" s="71" t="s">
        <v>290</v>
      </c>
      <c r="D1863" s="63" t="str">
        <f>VLOOKUP(C1863,[6]Consolidado!$B:$E,4,FALSE)</f>
        <v>En Proceso</v>
      </c>
      <c r="E1863" s="64" t="s">
        <v>25</v>
      </c>
      <c r="F1863" s="65" t="s">
        <v>110</v>
      </c>
      <c r="G1863" s="66">
        <v>-0.5</v>
      </c>
      <c r="H1863" s="67">
        <v>1356.0515384615387</v>
      </c>
      <c r="I1863" s="85">
        <f t="shared" si="37"/>
        <v>-678.02576923076936</v>
      </c>
      <c r="J1863" s="86">
        <v>29.7989</v>
      </c>
      <c r="K1863" s="85">
        <f t="shared" si="38"/>
        <v>-22.753382481593931</v>
      </c>
      <c r="L1863" s="68" t="str">
        <f>VLOOKUP(C1863,[6]Consolidado!$B:$E,2,FALSE)</f>
        <v>Acabado</v>
      </c>
      <c r="M1863" s="69" t="str">
        <f>VLOOKUP(C1863,[6]Consolidado!$B:$E,3,FALSE)</f>
        <v>Material de acabado pendiente de distribuir</v>
      </c>
      <c r="N1863" s="70">
        <f>VLOOKUP(C1863,[6]Consolidado!$B:$H,7,FALSE)</f>
        <v>0</v>
      </c>
    </row>
    <row r="1864" spans="1:14" s="71" customFormat="1" ht="16.5" customHeight="1" outlineLevel="1" x14ac:dyDescent="0.2">
      <c r="A1864" s="60" t="s">
        <v>671</v>
      </c>
      <c r="B1864" s="61">
        <v>42855</v>
      </c>
      <c r="C1864" s="71" t="s">
        <v>290</v>
      </c>
      <c r="D1864" s="63" t="str">
        <f>VLOOKUP(C1864,[6]Consolidado!$B:$E,4,FALSE)</f>
        <v>En Proceso</v>
      </c>
      <c r="E1864" s="64" t="s">
        <v>25</v>
      </c>
      <c r="F1864" s="65" t="s">
        <v>119</v>
      </c>
      <c r="G1864" s="66">
        <v>-0.5</v>
      </c>
      <c r="H1864" s="67">
        <v>635.70500000000004</v>
      </c>
      <c r="I1864" s="85">
        <f t="shared" si="37"/>
        <v>-317.85250000000002</v>
      </c>
      <c r="J1864" s="86">
        <v>29.7989</v>
      </c>
      <c r="K1864" s="85">
        <f t="shared" si="38"/>
        <v>-10.666585008171444</v>
      </c>
      <c r="L1864" s="68" t="str">
        <f>VLOOKUP(C1864,[6]Consolidado!$B:$E,2,FALSE)</f>
        <v>Acabado</v>
      </c>
      <c r="M1864" s="69" t="str">
        <f>VLOOKUP(C1864,[6]Consolidado!$B:$E,3,FALSE)</f>
        <v>Material de acabado pendiente de distribuir</v>
      </c>
      <c r="N1864" s="70">
        <f>VLOOKUP(C1864,[6]Consolidado!$B:$H,7,FALSE)</f>
        <v>0</v>
      </c>
    </row>
    <row r="1865" spans="1:14" s="71" customFormat="1" ht="16.5" customHeight="1" outlineLevel="1" x14ac:dyDescent="0.2">
      <c r="A1865" s="60" t="s">
        <v>671</v>
      </c>
      <c r="B1865" s="61">
        <v>42855</v>
      </c>
      <c r="C1865" s="71" t="s">
        <v>290</v>
      </c>
      <c r="D1865" s="63" t="str">
        <f>VLOOKUP(C1865,[6]Consolidado!$B:$E,4,FALSE)</f>
        <v>En Proceso</v>
      </c>
      <c r="E1865" s="64" t="s">
        <v>25</v>
      </c>
      <c r="F1865" s="65" t="s">
        <v>109</v>
      </c>
      <c r="G1865" s="66">
        <v>-0.75</v>
      </c>
      <c r="H1865" s="67">
        <v>1262.4498728629765</v>
      </c>
      <c r="I1865" s="85">
        <f t="shared" si="37"/>
        <v>-946.83740464723235</v>
      </c>
      <c r="J1865" s="86">
        <v>29.7989</v>
      </c>
      <c r="K1865" s="85">
        <f t="shared" si="38"/>
        <v>-31.774240144677567</v>
      </c>
      <c r="L1865" s="68" t="str">
        <f>VLOOKUP(C1865,[6]Consolidado!$B:$E,2,FALSE)</f>
        <v>Acabado</v>
      </c>
      <c r="M1865" s="69" t="str">
        <f>VLOOKUP(C1865,[6]Consolidado!$B:$E,3,FALSE)</f>
        <v>Material de acabado pendiente de distribuir</v>
      </c>
      <c r="N1865" s="70">
        <f>VLOOKUP(C1865,[6]Consolidado!$B:$H,7,FALSE)</f>
        <v>0</v>
      </c>
    </row>
    <row r="1866" spans="1:14" s="71" customFormat="1" ht="16.5" customHeight="1" outlineLevel="1" x14ac:dyDescent="0.2">
      <c r="A1866" s="60" t="s">
        <v>671</v>
      </c>
      <c r="B1866" s="61">
        <v>42855</v>
      </c>
      <c r="C1866" s="71" t="s">
        <v>290</v>
      </c>
      <c r="D1866" s="63" t="str">
        <f>VLOOKUP(C1866,[6]Consolidado!$B:$E,4,FALSE)</f>
        <v>En Proceso</v>
      </c>
      <c r="E1866" s="64" t="s">
        <v>25</v>
      </c>
      <c r="F1866" s="65" t="s">
        <v>99</v>
      </c>
      <c r="G1866" s="66">
        <v>-0.875</v>
      </c>
      <c r="H1866" s="67">
        <v>358.12456989247312</v>
      </c>
      <c r="I1866" s="85">
        <f t="shared" si="37"/>
        <v>-313.35899865591398</v>
      </c>
      <c r="J1866" s="86">
        <v>29.7989</v>
      </c>
      <c r="K1866" s="85">
        <f t="shared" si="38"/>
        <v>-10.515790806234927</v>
      </c>
      <c r="L1866" s="68" t="str">
        <f>VLOOKUP(C1866,[6]Consolidado!$B:$E,2,FALSE)</f>
        <v>Acabado</v>
      </c>
      <c r="M1866" s="69" t="str">
        <f>VLOOKUP(C1866,[6]Consolidado!$B:$E,3,FALSE)</f>
        <v>Material de acabado pendiente de distribuir</v>
      </c>
      <c r="N1866" s="70">
        <f>VLOOKUP(C1866,[6]Consolidado!$B:$H,7,FALSE)</f>
        <v>0</v>
      </c>
    </row>
    <row r="1867" spans="1:14" s="71" customFormat="1" ht="16.5" customHeight="1" outlineLevel="1" x14ac:dyDescent="0.2">
      <c r="A1867" s="60" t="s">
        <v>671</v>
      </c>
      <c r="B1867" s="61">
        <v>42855</v>
      </c>
      <c r="C1867" s="71" t="s">
        <v>290</v>
      </c>
      <c r="D1867" s="63" t="str">
        <f>VLOOKUP(C1867,[6]Consolidado!$B:$E,4,FALSE)</f>
        <v>En Proceso</v>
      </c>
      <c r="E1867" s="64" t="s">
        <v>25</v>
      </c>
      <c r="F1867" s="65" t="s">
        <v>201</v>
      </c>
      <c r="G1867" s="66">
        <v>-3.125E-2</v>
      </c>
      <c r="H1867" s="67">
        <v>872.19999999999993</v>
      </c>
      <c r="I1867" s="85">
        <f t="shared" si="37"/>
        <v>-27.256249999999998</v>
      </c>
      <c r="J1867" s="86">
        <v>29.7989</v>
      </c>
      <c r="K1867" s="85">
        <f t="shared" si="38"/>
        <v>-0.9146730248431989</v>
      </c>
      <c r="L1867" s="68" t="str">
        <f>VLOOKUP(C1867,[6]Consolidado!$B:$E,2,FALSE)</f>
        <v>Acabado</v>
      </c>
      <c r="M1867" s="69" t="str">
        <f>VLOOKUP(C1867,[6]Consolidado!$B:$E,3,FALSE)</f>
        <v>Material de acabado pendiente de distribuir</v>
      </c>
      <c r="N1867" s="70">
        <f>VLOOKUP(C1867,[6]Consolidado!$B:$H,7,FALSE)</f>
        <v>0</v>
      </c>
    </row>
    <row r="1868" spans="1:14" s="71" customFormat="1" ht="16.5" customHeight="1" outlineLevel="1" x14ac:dyDescent="0.2">
      <c r="A1868" s="60" t="s">
        <v>671</v>
      </c>
      <c r="B1868" s="61">
        <v>42855</v>
      </c>
      <c r="C1868" s="71">
        <v>113</v>
      </c>
      <c r="D1868" s="63" t="str">
        <f>VLOOKUP(C1868,[6]Consolidado!$B:$E,4,FALSE)</f>
        <v>Finalizada</v>
      </c>
      <c r="E1868" s="64" t="s">
        <v>25</v>
      </c>
      <c r="F1868" s="65" t="s">
        <v>254</v>
      </c>
      <c r="G1868" s="66">
        <v>1.5</v>
      </c>
      <c r="H1868" s="67">
        <v>371.44054799610137</v>
      </c>
      <c r="I1868" s="85">
        <f t="shared" si="37"/>
        <v>557.160821994152</v>
      </c>
      <c r="J1868" s="86">
        <v>29.7989</v>
      </c>
      <c r="K1868" s="85">
        <f t="shared" si="38"/>
        <v>18.697362050080773</v>
      </c>
      <c r="L1868" s="68" t="str">
        <f>VLOOKUP(C1868,[6]Consolidado!$B:$E,2,FALSE)</f>
        <v xml:space="preserve">Damien Wood </v>
      </c>
      <c r="M1868" s="69" t="str">
        <f>VLOOKUP(C1868,[6]Consolidado!$B:$E,3,FALSE)</f>
        <v>King Bed</v>
      </c>
      <c r="N1868" s="70" t="str">
        <f>VLOOKUP(C1868,[6]Consolidado!$B:$H,7,FALSE)</f>
        <v>Abril</v>
      </c>
    </row>
    <row r="1869" spans="1:14" s="71" customFormat="1" ht="16.5" customHeight="1" outlineLevel="1" x14ac:dyDescent="0.2">
      <c r="A1869" s="60" t="s">
        <v>671</v>
      </c>
      <c r="B1869" s="61">
        <v>42855</v>
      </c>
      <c r="C1869" s="71">
        <v>113</v>
      </c>
      <c r="D1869" s="63" t="str">
        <f>VLOOKUP(C1869,[6]Consolidado!$B:$E,4,FALSE)</f>
        <v>Finalizada</v>
      </c>
      <c r="E1869" s="64" t="s">
        <v>25</v>
      </c>
      <c r="F1869" s="65" t="s">
        <v>108</v>
      </c>
      <c r="G1869" s="66">
        <v>0.25</v>
      </c>
      <c r="H1869" s="67">
        <v>1043.76</v>
      </c>
      <c r="I1869" s="85">
        <f t="shared" si="37"/>
        <v>260.94</v>
      </c>
      <c r="J1869" s="86">
        <v>29.7989</v>
      </c>
      <c r="K1869" s="85">
        <f t="shared" si="38"/>
        <v>8.7566990727845653</v>
      </c>
      <c r="L1869" s="68" t="str">
        <f>VLOOKUP(C1869,[6]Consolidado!$B:$E,2,FALSE)</f>
        <v xml:space="preserve">Damien Wood </v>
      </c>
      <c r="M1869" s="69" t="str">
        <f>VLOOKUP(C1869,[6]Consolidado!$B:$E,3,FALSE)</f>
        <v>King Bed</v>
      </c>
      <c r="N1869" s="70" t="str">
        <f>VLOOKUP(C1869,[6]Consolidado!$B:$H,7,FALSE)</f>
        <v>Abril</v>
      </c>
    </row>
    <row r="1870" spans="1:14" s="71" customFormat="1" ht="16.5" customHeight="1" outlineLevel="1" x14ac:dyDescent="0.2">
      <c r="A1870" s="60" t="s">
        <v>671</v>
      </c>
      <c r="B1870" s="61">
        <v>42855</v>
      </c>
      <c r="C1870" s="71">
        <v>113</v>
      </c>
      <c r="D1870" s="63" t="str">
        <f>VLOOKUP(C1870,[6]Consolidado!$B:$E,4,FALSE)</f>
        <v>Finalizada</v>
      </c>
      <c r="E1870" s="64" t="s">
        <v>25</v>
      </c>
      <c r="F1870" s="65" t="s">
        <v>110</v>
      </c>
      <c r="G1870" s="66">
        <v>0.5</v>
      </c>
      <c r="H1870" s="67">
        <v>1356.0515384615387</v>
      </c>
      <c r="I1870" s="85">
        <f t="shared" si="37"/>
        <v>678.02576923076936</v>
      </c>
      <c r="J1870" s="86">
        <v>29.7989</v>
      </c>
      <c r="K1870" s="85">
        <f t="shared" si="38"/>
        <v>22.753382481593931</v>
      </c>
      <c r="L1870" s="68" t="str">
        <f>VLOOKUP(C1870,[6]Consolidado!$B:$E,2,FALSE)</f>
        <v xml:space="preserve">Damien Wood </v>
      </c>
      <c r="M1870" s="69" t="str">
        <f>VLOOKUP(C1870,[6]Consolidado!$B:$E,3,FALSE)</f>
        <v>King Bed</v>
      </c>
      <c r="N1870" s="70" t="str">
        <f>VLOOKUP(C1870,[6]Consolidado!$B:$H,7,FALSE)</f>
        <v>Abril</v>
      </c>
    </row>
    <row r="1871" spans="1:14" s="71" customFormat="1" ht="16.5" customHeight="1" outlineLevel="1" x14ac:dyDescent="0.2">
      <c r="A1871" s="60" t="s">
        <v>671</v>
      </c>
      <c r="B1871" s="61">
        <v>42855</v>
      </c>
      <c r="C1871" s="71">
        <v>113</v>
      </c>
      <c r="D1871" s="63" t="str">
        <f>VLOOKUP(C1871,[6]Consolidado!$B:$E,4,FALSE)</f>
        <v>Finalizada</v>
      </c>
      <c r="E1871" s="64" t="s">
        <v>25</v>
      </c>
      <c r="F1871" s="65" t="s">
        <v>119</v>
      </c>
      <c r="G1871" s="66">
        <v>0.5</v>
      </c>
      <c r="H1871" s="67">
        <v>635.70500000000004</v>
      </c>
      <c r="I1871" s="85">
        <f t="shared" si="37"/>
        <v>317.85250000000002</v>
      </c>
      <c r="J1871" s="86">
        <v>29.7989</v>
      </c>
      <c r="K1871" s="85">
        <f t="shared" si="38"/>
        <v>10.666585008171444</v>
      </c>
      <c r="L1871" s="68" t="str">
        <f>VLOOKUP(C1871,[6]Consolidado!$B:$E,2,FALSE)</f>
        <v xml:space="preserve">Damien Wood </v>
      </c>
      <c r="M1871" s="69" t="str">
        <f>VLOOKUP(C1871,[6]Consolidado!$B:$E,3,FALSE)</f>
        <v>King Bed</v>
      </c>
      <c r="N1871" s="70" t="str">
        <f>VLOOKUP(C1871,[6]Consolidado!$B:$H,7,FALSE)</f>
        <v>Abril</v>
      </c>
    </row>
    <row r="1872" spans="1:14" s="71" customFormat="1" ht="16.5" customHeight="1" outlineLevel="1" x14ac:dyDescent="0.2">
      <c r="A1872" s="60" t="s">
        <v>671</v>
      </c>
      <c r="B1872" s="61">
        <v>42855</v>
      </c>
      <c r="C1872" s="71">
        <v>113</v>
      </c>
      <c r="D1872" s="63" t="str">
        <f>VLOOKUP(C1872,[6]Consolidado!$B:$E,4,FALSE)</f>
        <v>Finalizada</v>
      </c>
      <c r="E1872" s="64" t="s">
        <v>25</v>
      </c>
      <c r="F1872" s="65" t="s">
        <v>109</v>
      </c>
      <c r="G1872" s="66">
        <v>0.75</v>
      </c>
      <c r="H1872" s="67">
        <v>1262.4498728629765</v>
      </c>
      <c r="I1872" s="85">
        <f t="shared" si="37"/>
        <v>946.83740464723235</v>
      </c>
      <c r="J1872" s="86">
        <v>29.7989</v>
      </c>
      <c r="K1872" s="85">
        <f t="shared" si="38"/>
        <v>31.774240144677567</v>
      </c>
      <c r="L1872" s="68" t="str">
        <f>VLOOKUP(C1872,[6]Consolidado!$B:$E,2,FALSE)</f>
        <v xml:space="preserve">Damien Wood </v>
      </c>
      <c r="M1872" s="69" t="str">
        <f>VLOOKUP(C1872,[6]Consolidado!$B:$E,3,FALSE)</f>
        <v>King Bed</v>
      </c>
      <c r="N1872" s="70" t="str">
        <f>VLOOKUP(C1872,[6]Consolidado!$B:$H,7,FALSE)</f>
        <v>Abril</v>
      </c>
    </row>
    <row r="1873" spans="1:14" s="71" customFormat="1" ht="16.5" customHeight="1" outlineLevel="1" x14ac:dyDescent="0.2">
      <c r="A1873" s="60" t="s">
        <v>671</v>
      </c>
      <c r="B1873" s="61">
        <v>42855</v>
      </c>
      <c r="C1873" s="71">
        <v>113</v>
      </c>
      <c r="D1873" s="63" t="str">
        <f>VLOOKUP(C1873,[6]Consolidado!$B:$E,4,FALSE)</f>
        <v>Finalizada</v>
      </c>
      <c r="E1873" s="64" t="s">
        <v>25</v>
      </c>
      <c r="F1873" s="65" t="s">
        <v>99</v>
      </c>
      <c r="G1873" s="66">
        <v>0.875</v>
      </c>
      <c r="H1873" s="67">
        <v>358.12456989247312</v>
      </c>
      <c r="I1873" s="85">
        <f t="shared" si="37"/>
        <v>313.35899865591398</v>
      </c>
      <c r="J1873" s="86">
        <v>29.7989</v>
      </c>
      <c r="K1873" s="85">
        <f t="shared" si="38"/>
        <v>10.515790806234927</v>
      </c>
      <c r="L1873" s="68" t="str">
        <f>VLOOKUP(C1873,[6]Consolidado!$B:$E,2,FALSE)</f>
        <v xml:space="preserve">Damien Wood </v>
      </c>
      <c r="M1873" s="69" t="str">
        <f>VLOOKUP(C1873,[6]Consolidado!$B:$E,3,FALSE)</f>
        <v>King Bed</v>
      </c>
      <c r="N1873" s="70" t="str">
        <f>VLOOKUP(C1873,[6]Consolidado!$B:$H,7,FALSE)</f>
        <v>Abril</v>
      </c>
    </row>
    <row r="1874" spans="1:14" s="71" customFormat="1" ht="16.5" customHeight="1" outlineLevel="1" x14ac:dyDescent="0.2">
      <c r="A1874" s="60" t="s">
        <v>671</v>
      </c>
      <c r="B1874" s="61">
        <v>42855</v>
      </c>
      <c r="C1874" s="71">
        <v>113</v>
      </c>
      <c r="D1874" s="63" t="str">
        <f>VLOOKUP(C1874,[6]Consolidado!$B:$E,4,FALSE)</f>
        <v>Finalizada</v>
      </c>
      <c r="E1874" s="64" t="s">
        <v>25</v>
      </c>
      <c r="F1874" s="65" t="s">
        <v>201</v>
      </c>
      <c r="G1874" s="66">
        <v>3.125E-2</v>
      </c>
      <c r="H1874" s="67">
        <v>872.19999999999993</v>
      </c>
      <c r="I1874" s="85">
        <f t="shared" si="37"/>
        <v>27.256249999999998</v>
      </c>
      <c r="J1874" s="86">
        <v>29.7989</v>
      </c>
      <c r="K1874" s="85">
        <f t="shared" si="38"/>
        <v>0.9146730248431989</v>
      </c>
      <c r="L1874" s="68" t="str">
        <f>VLOOKUP(C1874,[6]Consolidado!$B:$E,2,FALSE)</f>
        <v xml:space="preserve">Damien Wood </v>
      </c>
      <c r="M1874" s="69" t="str">
        <f>VLOOKUP(C1874,[6]Consolidado!$B:$E,3,FALSE)</f>
        <v>King Bed</v>
      </c>
      <c r="N1874" s="70" t="str">
        <f>VLOOKUP(C1874,[6]Consolidado!$B:$H,7,FALSE)</f>
        <v>Abril</v>
      </c>
    </row>
    <row r="1875" spans="1:14" s="71" customFormat="1" ht="16.5" customHeight="1" outlineLevel="1" x14ac:dyDescent="0.2">
      <c r="A1875" s="60" t="s">
        <v>671</v>
      </c>
      <c r="B1875" s="61">
        <v>42855</v>
      </c>
      <c r="C1875" s="71" t="s">
        <v>290</v>
      </c>
      <c r="D1875" s="63" t="str">
        <f>VLOOKUP(C1875,[6]Consolidado!$B:$E,4,FALSE)</f>
        <v>En Proceso</v>
      </c>
      <c r="E1875" s="64" t="s">
        <v>25</v>
      </c>
      <c r="F1875" s="65" t="s">
        <v>254</v>
      </c>
      <c r="G1875" s="66">
        <v>-2.5</v>
      </c>
      <c r="H1875" s="67">
        <v>371.44054799610137</v>
      </c>
      <c r="I1875" s="85">
        <f t="shared" si="37"/>
        <v>-928.60136999025349</v>
      </c>
      <c r="J1875" s="86">
        <v>29.7989</v>
      </c>
      <c r="K1875" s="85">
        <f t="shared" si="38"/>
        <v>-31.162270083467963</v>
      </c>
      <c r="L1875" s="68" t="str">
        <f>VLOOKUP(C1875,[6]Consolidado!$B:$E,2,FALSE)</f>
        <v>Acabado</v>
      </c>
      <c r="M1875" s="69" t="str">
        <f>VLOOKUP(C1875,[6]Consolidado!$B:$E,3,FALSE)</f>
        <v>Material de acabado pendiente de distribuir</v>
      </c>
      <c r="N1875" s="70">
        <f>VLOOKUP(C1875,[6]Consolidado!$B:$H,7,FALSE)</f>
        <v>0</v>
      </c>
    </row>
    <row r="1876" spans="1:14" s="71" customFormat="1" ht="16.5" customHeight="1" outlineLevel="1" x14ac:dyDescent="0.2">
      <c r="A1876" s="60" t="s">
        <v>671</v>
      </c>
      <c r="B1876" s="61">
        <v>42855</v>
      </c>
      <c r="C1876" s="71" t="s">
        <v>290</v>
      </c>
      <c r="D1876" s="63" t="str">
        <f>VLOOKUP(C1876,[6]Consolidado!$B:$E,4,FALSE)</f>
        <v>En Proceso</v>
      </c>
      <c r="E1876" s="64" t="s">
        <v>25</v>
      </c>
      <c r="F1876" s="65" t="s">
        <v>99</v>
      </c>
      <c r="G1876" s="66">
        <v>-1.40625</v>
      </c>
      <c r="H1876" s="67">
        <v>358.12456989247312</v>
      </c>
      <c r="I1876" s="85">
        <f t="shared" si="37"/>
        <v>-503.61267641129029</v>
      </c>
      <c r="J1876" s="86">
        <v>29.7989</v>
      </c>
      <c r="K1876" s="85">
        <f t="shared" si="38"/>
        <v>-16.900378081448991</v>
      </c>
      <c r="L1876" s="68" t="str">
        <f>VLOOKUP(C1876,[6]Consolidado!$B:$E,2,FALSE)</f>
        <v>Acabado</v>
      </c>
      <c r="M1876" s="69" t="str">
        <f>VLOOKUP(C1876,[6]Consolidado!$B:$E,3,FALSE)</f>
        <v>Material de acabado pendiente de distribuir</v>
      </c>
      <c r="N1876" s="70">
        <f>VLOOKUP(C1876,[6]Consolidado!$B:$H,7,FALSE)</f>
        <v>0</v>
      </c>
    </row>
    <row r="1877" spans="1:14" s="71" customFormat="1" ht="16.5" customHeight="1" outlineLevel="1" x14ac:dyDescent="0.2">
      <c r="A1877" s="60" t="s">
        <v>671</v>
      </c>
      <c r="B1877" s="61">
        <v>42855</v>
      </c>
      <c r="C1877" s="71" t="s">
        <v>290</v>
      </c>
      <c r="D1877" s="63" t="str">
        <f>VLOOKUP(C1877,[6]Consolidado!$B:$E,4,FALSE)</f>
        <v>En Proceso</v>
      </c>
      <c r="E1877" s="64" t="s">
        <v>25</v>
      </c>
      <c r="F1877" s="65" t="s">
        <v>108</v>
      </c>
      <c r="G1877" s="66">
        <v>-0.28125</v>
      </c>
      <c r="H1877" s="67">
        <v>1043.76</v>
      </c>
      <c r="I1877" s="85">
        <f t="shared" si="37"/>
        <v>-293.5575</v>
      </c>
      <c r="J1877" s="86">
        <v>29.7989</v>
      </c>
      <c r="K1877" s="85">
        <f t="shared" si="38"/>
        <v>-9.8512864568826366</v>
      </c>
      <c r="L1877" s="68" t="str">
        <f>VLOOKUP(C1877,[6]Consolidado!$B:$E,2,FALSE)</f>
        <v>Acabado</v>
      </c>
      <c r="M1877" s="69" t="str">
        <f>VLOOKUP(C1877,[6]Consolidado!$B:$E,3,FALSE)</f>
        <v>Material de acabado pendiente de distribuir</v>
      </c>
      <c r="N1877" s="70">
        <f>VLOOKUP(C1877,[6]Consolidado!$B:$H,7,FALSE)</f>
        <v>0</v>
      </c>
    </row>
    <row r="1878" spans="1:14" s="71" customFormat="1" ht="16.5" customHeight="1" outlineLevel="1" x14ac:dyDescent="0.2">
      <c r="A1878" s="60" t="s">
        <v>671</v>
      </c>
      <c r="B1878" s="61">
        <v>42855</v>
      </c>
      <c r="C1878" s="71" t="s">
        <v>290</v>
      </c>
      <c r="D1878" s="63" t="str">
        <f>VLOOKUP(C1878,[6]Consolidado!$B:$E,4,FALSE)</f>
        <v>En Proceso</v>
      </c>
      <c r="E1878" s="64" t="s">
        <v>25</v>
      </c>
      <c r="F1878" s="65" t="s">
        <v>109</v>
      </c>
      <c r="G1878" s="66">
        <v>-9.375E-2</v>
      </c>
      <c r="H1878" s="67">
        <v>1262.4498728629765</v>
      </c>
      <c r="I1878" s="85">
        <f t="shared" si="37"/>
        <v>-118.35467558090404</v>
      </c>
      <c r="J1878" s="86">
        <v>29.7989</v>
      </c>
      <c r="K1878" s="85">
        <f t="shared" si="38"/>
        <v>-3.9717800180846958</v>
      </c>
      <c r="L1878" s="68" t="str">
        <f>VLOOKUP(C1878,[6]Consolidado!$B:$E,2,FALSE)</f>
        <v>Acabado</v>
      </c>
      <c r="M1878" s="69" t="str">
        <f>VLOOKUP(C1878,[6]Consolidado!$B:$E,3,FALSE)</f>
        <v>Material de acabado pendiente de distribuir</v>
      </c>
      <c r="N1878" s="70">
        <f>VLOOKUP(C1878,[6]Consolidado!$B:$H,7,FALSE)</f>
        <v>0</v>
      </c>
    </row>
    <row r="1879" spans="1:14" s="71" customFormat="1" ht="16.5" customHeight="1" outlineLevel="1" x14ac:dyDescent="0.2">
      <c r="A1879" s="60" t="s">
        <v>671</v>
      </c>
      <c r="B1879" s="61">
        <v>42855</v>
      </c>
      <c r="C1879" s="71" t="s">
        <v>290</v>
      </c>
      <c r="D1879" s="63" t="str">
        <f>VLOOKUP(C1879,[6]Consolidado!$B:$E,4,FALSE)</f>
        <v>En Proceso</v>
      </c>
      <c r="E1879" s="64" t="s">
        <v>25</v>
      </c>
      <c r="F1879" s="65" t="s">
        <v>119</v>
      </c>
      <c r="G1879" s="66">
        <v>-0.1875</v>
      </c>
      <c r="H1879" s="67">
        <v>635.70500000000004</v>
      </c>
      <c r="I1879" s="85">
        <f t="shared" si="37"/>
        <v>-119.19468750000001</v>
      </c>
      <c r="J1879" s="86">
        <v>29.7989</v>
      </c>
      <c r="K1879" s="85">
        <f t="shared" si="38"/>
        <v>-3.9999693780642915</v>
      </c>
      <c r="L1879" s="68" t="str">
        <f>VLOOKUP(C1879,[6]Consolidado!$B:$E,2,FALSE)</f>
        <v>Acabado</v>
      </c>
      <c r="M1879" s="69" t="str">
        <f>VLOOKUP(C1879,[6]Consolidado!$B:$E,3,FALSE)</f>
        <v>Material de acabado pendiente de distribuir</v>
      </c>
      <c r="N1879" s="70">
        <f>VLOOKUP(C1879,[6]Consolidado!$B:$H,7,FALSE)</f>
        <v>0</v>
      </c>
    </row>
    <row r="1880" spans="1:14" s="71" customFormat="1" ht="16.5" customHeight="1" outlineLevel="1" x14ac:dyDescent="0.2">
      <c r="A1880" s="60" t="s">
        <v>671</v>
      </c>
      <c r="B1880" s="61">
        <v>42855</v>
      </c>
      <c r="C1880" s="71" t="s">
        <v>290</v>
      </c>
      <c r="D1880" s="63" t="str">
        <f>VLOOKUP(C1880,[6]Consolidado!$B:$E,4,FALSE)</f>
        <v>En Proceso</v>
      </c>
      <c r="E1880" s="64" t="s">
        <v>25</v>
      </c>
      <c r="F1880" s="65" t="s">
        <v>110</v>
      </c>
      <c r="G1880" s="66">
        <v>-0.1875</v>
      </c>
      <c r="H1880" s="67">
        <v>1356.0515384615387</v>
      </c>
      <c r="I1880" s="85">
        <f t="shared" si="37"/>
        <v>-254.25966346153851</v>
      </c>
      <c r="J1880" s="86">
        <v>29.7989</v>
      </c>
      <c r="K1880" s="85">
        <f t="shared" si="38"/>
        <v>-8.5325184305977242</v>
      </c>
      <c r="L1880" s="68" t="str">
        <f>VLOOKUP(C1880,[6]Consolidado!$B:$E,2,FALSE)</f>
        <v>Acabado</v>
      </c>
      <c r="M1880" s="69" t="str">
        <f>VLOOKUP(C1880,[6]Consolidado!$B:$E,3,FALSE)</f>
        <v>Material de acabado pendiente de distribuir</v>
      </c>
      <c r="N1880" s="70">
        <f>VLOOKUP(C1880,[6]Consolidado!$B:$H,7,FALSE)</f>
        <v>0</v>
      </c>
    </row>
    <row r="1881" spans="1:14" s="71" customFormat="1" ht="16.5" customHeight="1" outlineLevel="1" x14ac:dyDescent="0.2">
      <c r="A1881" s="60" t="s">
        <v>671</v>
      </c>
      <c r="B1881" s="61">
        <v>42855</v>
      </c>
      <c r="C1881" s="71" t="s">
        <v>290</v>
      </c>
      <c r="D1881" s="63" t="str">
        <f>VLOOKUP(C1881,[6]Consolidado!$B:$E,4,FALSE)</f>
        <v>En Proceso</v>
      </c>
      <c r="E1881" s="64" t="s">
        <v>25</v>
      </c>
      <c r="F1881" s="65" t="s">
        <v>109</v>
      </c>
      <c r="G1881" s="66">
        <v>-0.5625</v>
      </c>
      <c r="H1881" s="67">
        <v>1262.4498728629765</v>
      </c>
      <c r="I1881" s="85">
        <f t="shared" si="37"/>
        <v>-710.12805348542429</v>
      </c>
      <c r="J1881" s="86">
        <v>29.7989</v>
      </c>
      <c r="K1881" s="85">
        <f t="shared" si="38"/>
        <v>-23.830680108508176</v>
      </c>
      <c r="L1881" s="68" t="str">
        <f>VLOOKUP(C1881,[6]Consolidado!$B:$E,2,FALSE)</f>
        <v>Acabado</v>
      </c>
      <c r="M1881" s="69" t="str">
        <f>VLOOKUP(C1881,[6]Consolidado!$B:$E,3,FALSE)</f>
        <v>Material de acabado pendiente de distribuir</v>
      </c>
      <c r="N1881" s="70">
        <f>VLOOKUP(C1881,[6]Consolidado!$B:$H,7,FALSE)</f>
        <v>0</v>
      </c>
    </row>
    <row r="1882" spans="1:14" s="71" customFormat="1" ht="16.5" customHeight="1" outlineLevel="1" x14ac:dyDescent="0.2">
      <c r="A1882" s="60" t="s">
        <v>671</v>
      </c>
      <c r="B1882" s="61">
        <v>42855</v>
      </c>
      <c r="C1882" s="71" t="s">
        <v>290</v>
      </c>
      <c r="D1882" s="63" t="str">
        <f>VLOOKUP(C1882,[6]Consolidado!$B:$E,4,FALSE)</f>
        <v>En Proceso</v>
      </c>
      <c r="E1882" s="64" t="s">
        <v>25</v>
      </c>
      <c r="F1882" s="65" t="s">
        <v>110</v>
      </c>
      <c r="G1882" s="66">
        <v>-0.375</v>
      </c>
      <c r="H1882" s="67">
        <v>1356.0515384615387</v>
      </c>
      <c r="I1882" s="85">
        <f t="shared" si="37"/>
        <v>-508.51932692307702</v>
      </c>
      <c r="J1882" s="86">
        <v>29.7989</v>
      </c>
      <c r="K1882" s="85">
        <f t="shared" si="38"/>
        <v>-17.065036861195448</v>
      </c>
      <c r="L1882" s="68" t="str">
        <f>VLOOKUP(C1882,[6]Consolidado!$B:$E,2,FALSE)</f>
        <v>Acabado</v>
      </c>
      <c r="M1882" s="69" t="str">
        <f>VLOOKUP(C1882,[6]Consolidado!$B:$E,3,FALSE)</f>
        <v>Material de acabado pendiente de distribuir</v>
      </c>
      <c r="N1882" s="70">
        <f>VLOOKUP(C1882,[6]Consolidado!$B:$H,7,FALSE)</f>
        <v>0</v>
      </c>
    </row>
    <row r="1883" spans="1:14" s="71" customFormat="1" ht="16.5" customHeight="1" outlineLevel="1" x14ac:dyDescent="0.2">
      <c r="A1883" s="60" t="s">
        <v>671</v>
      </c>
      <c r="B1883" s="61">
        <v>42855</v>
      </c>
      <c r="C1883" s="71" t="s">
        <v>290</v>
      </c>
      <c r="D1883" s="63" t="str">
        <f>VLOOKUP(C1883,[6]Consolidado!$B:$E,4,FALSE)</f>
        <v>En Proceso</v>
      </c>
      <c r="E1883" s="64" t="s">
        <v>25</v>
      </c>
      <c r="F1883" s="65" t="s">
        <v>119</v>
      </c>
      <c r="G1883" s="66">
        <v>-0.375</v>
      </c>
      <c r="H1883" s="67">
        <v>635.70500000000004</v>
      </c>
      <c r="I1883" s="85">
        <f t="shared" si="37"/>
        <v>-238.38937500000003</v>
      </c>
      <c r="J1883" s="86">
        <v>29.7989</v>
      </c>
      <c r="K1883" s="85">
        <f t="shared" si="38"/>
        <v>-7.9999387561285831</v>
      </c>
      <c r="L1883" s="68" t="str">
        <f>VLOOKUP(C1883,[6]Consolidado!$B:$E,2,FALSE)</f>
        <v>Acabado</v>
      </c>
      <c r="M1883" s="69" t="str">
        <f>VLOOKUP(C1883,[6]Consolidado!$B:$E,3,FALSE)</f>
        <v>Material de acabado pendiente de distribuir</v>
      </c>
      <c r="N1883" s="70">
        <f>VLOOKUP(C1883,[6]Consolidado!$B:$H,7,FALSE)</f>
        <v>0</v>
      </c>
    </row>
    <row r="1884" spans="1:14" s="71" customFormat="1" ht="16.5" customHeight="1" outlineLevel="1" x14ac:dyDescent="0.2">
      <c r="A1884" s="60" t="s">
        <v>671</v>
      </c>
      <c r="B1884" s="61">
        <v>42855</v>
      </c>
      <c r="C1884" s="71" t="s">
        <v>290</v>
      </c>
      <c r="D1884" s="63" t="str">
        <f>VLOOKUP(C1884,[6]Consolidado!$B:$E,4,FALSE)</f>
        <v>En Proceso</v>
      </c>
      <c r="E1884" s="64" t="s">
        <v>25</v>
      </c>
      <c r="F1884" s="65" t="s">
        <v>108</v>
      </c>
      <c r="G1884" s="66">
        <v>-0.1875</v>
      </c>
      <c r="H1884" s="67">
        <v>1043.76</v>
      </c>
      <c r="I1884" s="85">
        <f t="shared" si="37"/>
        <v>-195.70499999999998</v>
      </c>
      <c r="J1884" s="86">
        <v>29.7989</v>
      </c>
      <c r="K1884" s="85">
        <f t="shared" si="38"/>
        <v>-6.5675243045884235</v>
      </c>
      <c r="L1884" s="68" t="str">
        <f>VLOOKUP(C1884,[6]Consolidado!$B:$E,2,FALSE)</f>
        <v>Acabado</v>
      </c>
      <c r="M1884" s="69" t="str">
        <f>VLOOKUP(C1884,[6]Consolidado!$B:$E,3,FALSE)</f>
        <v>Material de acabado pendiente de distribuir</v>
      </c>
      <c r="N1884" s="70">
        <f>VLOOKUP(C1884,[6]Consolidado!$B:$H,7,FALSE)</f>
        <v>0</v>
      </c>
    </row>
    <row r="1885" spans="1:14" s="71" customFormat="1" ht="16.5" customHeight="1" outlineLevel="1" x14ac:dyDescent="0.2">
      <c r="A1885" s="60" t="s">
        <v>671</v>
      </c>
      <c r="B1885" s="61">
        <v>42855</v>
      </c>
      <c r="C1885" s="71" t="s">
        <v>290</v>
      </c>
      <c r="D1885" s="63" t="str">
        <f>VLOOKUP(C1885,[6]Consolidado!$B:$E,4,FALSE)</f>
        <v>En Proceso</v>
      </c>
      <c r="E1885" s="64" t="s">
        <v>25</v>
      </c>
      <c r="F1885" s="65" t="s">
        <v>109</v>
      </c>
      <c r="G1885" s="66">
        <v>-6.25E-2</v>
      </c>
      <c r="H1885" s="67">
        <v>1262.4498728629765</v>
      </c>
      <c r="I1885" s="85">
        <f t="shared" si="37"/>
        <v>-78.903117053936029</v>
      </c>
      <c r="J1885" s="86">
        <v>29.7989</v>
      </c>
      <c r="K1885" s="85">
        <f t="shared" si="38"/>
        <v>-2.6478533453897972</v>
      </c>
      <c r="L1885" s="68" t="str">
        <f>VLOOKUP(C1885,[6]Consolidado!$B:$E,2,FALSE)</f>
        <v>Acabado</v>
      </c>
      <c r="M1885" s="69" t="str">
        <f>VLOOKUP(C1885,[6]Consolidado!$B:$E,3,FALSE)</f>
        <v>Material de acabado pendiente de distribuir</v>
      </c>
      <c r="N1885" s="70">
        <f>VLOOKUP(C1885,[6]Consolidado!$B:$H,7,FALSE)</f>
        <v>0</v>
      </c>
    </row>
    <row r="1886" spans="1:14" s="71" customFormat="1" ht="16.5" customHeight="1" outlineLevel="1" x14ac:dyDescent="0.2">
      <c r="A1886" s="60" t="s">
        <v>671</v>
      </c>
      <c r="B1886" s="61">
        <v>42855</v>
      </c>
      <c r="C1886" s="71" t="s">
        <v>290</v>
      </c>
      <c r="D1886" s="63" t="str">
        <f>VLOOKUP(C1886,[6]Consolidado!$B:$E,4,FALSE)</f>
        <v>En Proceso</v>
      </c>
      <c r="E1886" s="64" t="s">
        <v>25</v>
      </c>
      <c r="F1886" s="65" t="s">
        <v>110</v>
      </c>
      <c r="G1886" s="66">
        <v>-3.125E-2</v>
      </c>
      <c r="H1886" s="67">
        <v>1356.0515384615387</v>
      </c>
      <c r="I1886" s="85">
        <f t="shared" si="37"/>
        <v>-42.376610576923085</v>
      </c>
      <c r="J1886" s="86">
        <v>29.7989</v>
      </c>
      <c r="K1886" s="85">
        <f t="shared" si="38"/>
        <v>-1.4220864050996207</v>
      </c>
      <c r="L1886" s="68" t="str">
        <f>VLOOKUP(C1886,[6]Consolidado!$B:$E,2,FALSE)</f>
        <v>Acabado</v>
      </c>
      <c r="M1886" s="69" t="str">
        <f>VLOOKUP(C1886,[6]Consolidado!$B:$E,3,FALSE)</f>
        <v>Material de acabado pendiente de distribuir</v>
      </c>
      <c r="N1886" s="70">
        <f>VLOOKUP(C1886,[6]Consolidado!$B:$H,7,FALSE)</f>
        <v>0</v>
      </c>
    </row>
    <row r="1887" spans="1:14" s="71" customFormat="1" ht="16.5" customHeight="1" outlineLevel="1" x14ac:dyDescent="0.2">
      <c r="A1887" s="60" t="s">
        <v>671</v>
      </c>
      <c r="B1887" s="61">
        <v>42855</v>
      </c>
      <c r="C1887" s="71" t="s">
        <v>290</v>
      </c>
      <c r="D1887" s="63" t="str">
        <f>VLOOKUP(C1887,[6]Consolidado!$B:$E,4,FALSE)</f>
        <v>En Proceso</v>
      </c>
      <c r="E1887" s="64" t="s">
        <v>25</v>
      </c>
      <c r="F1887" s="65" t="s">
        <v>119</v>
      </c>
      <c r="G1887" s="66">
        <v>-3.125E-2</v>
      </c>
      <c r="H1887" s="67">
        <v>635.70500000000004</v>
      </c>
      <c r="I1887" s="85">
        <f t="shared" si="37"/>
        <v>-19.865781250000001</v>
      </c>
      <c r="J1887" s="86">
        <v>29.7989</v>
      </c>
      <c r="K1887" s="85">
        <f t="shared" si="38"/>
        <v>-0.66666156301071522</v>
      </c>
      <c r="L1887" s="68" t="str">
        <f>VLOOKUP(C1887,[6]Consolidado!$B:$E,2,FALSE)</f>
        <v>Acabado</v>
      </c>
      <c r="M1887" s="69" t="str">
        <f>VLOOKUP(C1887,[6]Consolidado!$B:$E,3,FALSE)</f>
        <v>Material de acabado pendiente de distribuir</v>
      </c>
      <c r="N1887" s="70">
        <f>VLOOKUP(C1887,[6]Consolidado!$B:$H,7,FALSE)</f>
        <v>0</v>
      </c>
    </row>
    <row r="1888" spans="1:14" s="71" customFormat="1" ht="16.5" customHeight="1" outlineLevel="1" x14ac:dyDescent="0.2">
      <c r="A1888" s="60" t="s">
        <v>671</v>
      </c>
      <c r="B1888" s="61">
        <v>42855</v>
      </c>
      <c r="C1888" s="71" t="s">
        <v>89</v>
      </c>
      <c r="D1888" s="63" t="str">
        <f>VLOOKUP(C1888,[6]Consolidado!$B:$E,4,FALSE)</f>
        <v>En Proceso</v>
      </c>
      <c r="E1888" s="64" t="s">
        <v>33</v>
      </c>
      <c r="F1888" s="65" t="s">
        <v>90</v>
      </c>
      <c r="G1888" s="66">
        <v>-36</v>
      </c>
      <c r="H1888" s="67">
        <v>3.2476560456041419</v>
      </c>
      <c r="I1888" s="85">
        <f t="shared" si="37"/>
        <v>-116.91561764174911</v>
      </c>
      <c r="J1888" s="86">
        <v>29.7989</v>
      </c>
      <c r="K1888" s="85">
        <f t="shared" si="38"/>
        <v>-3.923487700611402</v>
      </c>
      <c r="L1888" s="68" t="str">
        <f>VLOOKUP(C1888,[6]Consolidado!$B:$E,2,FALSE)</f>
        <v>Empaque</v>
      </c>
      <c r="M1888" s="69" t="str">
        <f>VLOOKUP(C1888,[6]Consolidado!$B:$E,3,FALSE)</f>
        <v>Material de empaque pendiente de distribuir</v>
      </c>
      <c r="N1888" s="70">
        <f>VLOOKUP(C1888,[6]Consolidado!$B:$H,7,FALSE)</f>
        <v>0</v>
      </c>
    </row>
    <row r="1889" spans="1:14" s="71" customFormat="1" ht="16.5" customHeight="1" outlineLevel="1" x14ac:dyDescent="0.2">
      <c r="A1889" s="60" t="s">
        <v>671</v>
      </c>
      <c r="B1889" s="61">
        <v>42855</v>
      </c>
      <c r="C1889" s="71">
        <v>191</v>
      </c>
      <c r="D1889" s="63" t="str">
        <f>VLOOKUP(C1889,[6]Consolidado!$B:$E,4,FALSE)</f>
        <v>Finalizada</v>
      </c>
      <c r="E1889" s="64" t="s">
        <v>25</v>
      </c>
      <c r="F1889" s="65" t="s">
        <v>254</v>
      </c>
      <c r="G1889" s="66">
        <v>2.5</v>
      </c>
      <c r="H1889" s="67">
        <v>371.44054799610137</v>
      </c>
      <c r="I1889" s="85">
        <f t="shared" si="37"/>
        <v>928.60136999025349</v>
      </c>
      <c r="J1889" s="86">
        <v>29.7989</v>
      </c>
      <c r="K1889" s="85">
        <f t="shared" si="38"/>
        <v>31.162270083467963</v>
      </c>
      <c r="L1889" s="68" t="str">
        <f>VLOOKUP(C1889,[6]Consolidado!$B:$E,2,FALSE)</f>
        <v>Maderas Collective</v>
      </c>
      <c r="M1889" s="69" t="str">
        <f>VLOOKUP(C1889,[6]Consolidado!$B:$E,3,FALSE)</f>
        <v>Reparacion Muebles Varios-Pintura Sur</v>
      </c>
      <c r="N1889" s="70" t="str">
        <f>VLOOKUP(C1889,[6]Consolidado!$B:$H,7,FALSE)</f>
        <v>Mayo</v>
      </c>
    </row>
    <row r="1890" spans="1:14" s="71" customFormat="1" ht="16.5" customHeight="1" outlineLevel="1" x14ac:dyDescent="0.2">
      <c r="A1890" s="60" t="s">
        <v>671</v>
      </c>
      <c r="B1890" s="61">
        <v>42855</v>
      </c>
      <c r="C1890" s="71">
        <v>191</v>
      </c>
      <c r="D1890" s="63" t="str">
        <f>VLOOKUP(C1890,[6]Consolidado!$B:$E,4,FALSE)</f>
        <v>Finalizada</v>
      </c>
      <c r="E1890" s="64" t="s">
        <v>25</v>
      </c>
      <c r="F1890" s="65" t="s">
        <v>99</v>
      </c>
      <c r="G1890" s="66">
        <v>1.40625</v>
      </c>
      <c r="H1890" s="67">
        <v>358.12456989247312</v>
      </c>
      <c r="I1890" s="85">
        <f t="shared" si="37"/>
        <v>503.61267641129029</v>
      </c>
      <c r="J1890" s="86">
        <v>29.7989</v>
      </c>
      <c r="K1890" s="85">
        <f t="shared" si="38"/>
        <v>16.900378081448991</v>
      </c>
      <c r="L1890" s="68" t="str">
        <f>VLOOKUP(C1890,[6]Consolidado!$B:$E,2,FALSE)</f>
        <v>Maderas Collective</v>
      </c>
      <c r="M1890" s="69" t="str">
        <f>VLOOKUP(C1890,[6]Consolidado!$B:$E,3,FALSE)</f>
        <v>Reparacion Muebles Varios-Pintura Sur</v>
      </c>
      <c r="N1890" s="70" t="str">
        <f>VLOOKUP(C1890,[6]Consolidado!$B:$H,7,FALSE)</f>
        <v>Mayo</v>
      </c>
    </row>
    <row r="1891" spans="1:14" s="71" customFormat="1" ht="16.5" customHeight="1" outlineLevel="1" x14ac:dyDescent="0.2">
      <c r="A1891" s="60" t="s">
        <v>671</v>
      </c>
      <c r="B1891" s="61">
        <v>42855</v>
      </c>
      <c r="C1891" s="71">
        <v>191</v>
      </c>
      <c r="D1891" s="63" t="str">
        <f>VLOOKUP(C1891,[6]Consolidado!$B:$E,4,FALSE)</f>
        <v>Finalizada</v>
      </c>
      <c r="E1891" s="64" t="s">
        <v>25</v>
      </c>
      <c r="F1891" s="65" t="s">
        <v>108</v>
      </c>
      <c r="G1891" s="66">
        <v>0.28125</v>
      </c>
      <c r="H1891" s="67">
        <v>1043.76</v>
      </c>
      <c r="I1891" s="85">
        <f t="shared" si="37"/>
        <v>293.5575</v>
      </c>
      <c r="J1891" s="86">
        <v>29.7989</v>
      </c>
      <c r="K1891" s="85">
        <f t="shared" si="38"/>
        <v>9.8512864568826366</v>
      </c>
      <c r="L1891" s="68" t="str">
        <f>VLOOKUP(C1891,[6]Consolidado!$B:$E,2,FALSE)</f>
        <v>Maderas Collective</v>
      </c>
      <c r="M1891" s="69" t="str">
        <f>VLOOKUP(C1891,[6]Consolidado!$B:$E,3,FALSE)</f>
        <v>Reparacion Muebles Varios-Pintura Sur</v>
      </c>
      <c r="N1891" s="70" t="str">
        <f>VLOOKUP(C1891,[6]Consolidado!$B:$H,7,FALSE)</f>
        <v>Mayo</v>
      </c>
    </row>
    <row r="1892" spans="1:14" s="71" customFormat="1" ht="16.5" customHeight="1" outlineLevel="1" x14ac:dyDescent="0.2">
      <c r="A1892" s="60" t="s">
        <v>671</v>
      </c>
      <c r="B1892" s="61">
        <v>42855</v>
      </c>
      <c r="C1892" s="71">
        <v>191</v>
      </c>
      <c r="D1892" s="63" t="str">
        <f>VLOOKUP(C1892,[6]Consolidado!$B:$E,4,FALSE)</f>
        <v>Finalizada</v>
      </c>
      <c r="E1892" s="64" t="s">
        <v>25</v>
      </c>
      <c r="F1892" s="65" t="s">
        <v>109</v>
      </c>
      <c r="G1892" s="66">
        <v>9.375E-2</v>
      </c>
      <c r="H1892" s="67">
        <v>1262.4498728629765</v>
      </c>
      <c r="I1892" s="85">
        <f t="shared" si="37"/>
        <v>118.35467558090404</v>
      </c>
      <c r="J1892" s="86">
        <v>29.7989</v>
      </c>
      <c r="K1892" s="85">
        <f t="shared" si="38"/>
        <v>3.9717800180846958</v>
      </c>
      <c r="L1892" s="68" t="str">
        <f>VLOOKUP(C1892,[6]Consolidado!$B:$E,2,FALSE)</f>
        <v>Maderas Collective</v>
      </c>
      <c r="M1892" s="69" t="str">
        <f>VLOOKUP(C1892,[6]Consolidado!$B:$E,3,FALSE)</f>
        <v>Reparacion Muebles Varios-Pintura Sur</v>
      </c>
      <c r="N1892" s="70" t="str">
        <f>VLOOKUP(C1892,[6]Consolidado!$B:$H,7,FALSE)</f>
        <v>Mayo</v>
      </c>
    </row>
    <row r="1893" spans="1:14" s="71" customFormat="1" ht="16.5" customHeight="1" outlineLevel="1" x14ac:dyDescent="0.2">
      <c r="A1893" s="60" t="s">
        <v>671</v>
      </c>
      <c r="B1893" s="61">
        <v>42855</v>
      </c>
      <c r="C1893" s="71">
        <v>191</v>
      </c>
      <c r="D1893" s="63" t="str">
        <f>VLOOKUP(C1893,[6]Consolidado!$B:$E,4,FALSE)</f>
        <v>Finalizada</v>
      </c>
      <c r="E1893" s="64" t="s">
        <v>25</v>
      </c>
      <c r="F1893" s="65" t="s">
        <v>119</v>
      </c>
      <c r="G1893" s="66">
        <v>0.1875</v>
      </c>
      <c r="H1893" s="67">
        <v>635.70500000000004</v>
      </c>
      <c r="I1893" s="85">
        <f t="shared" si="37"/>
        <v>119.19468750000001</v>
      </c>
      <c r="J1893" s="86">
        <v>29.7989</v>
      </c>
      <c r="K1893" s="85">
        <f t="shared" si="38"/>
        <v>3.9999693780642915</v>
      </c>
      <c r="L1893" s="68" t="str">
        <f>VLOOKUP(C1893,[6]Consolidado!$B:$E,2,FALSE)</f>
        <v>Maderas Collective</v>
      </c>
      <c r="M1893" s="69" t="str">
        <f>VLOOKUP(C1893,[6]Consolidado!$B:$E,3,FALSE)</f>
        <v>Reparacion Muebles Varios-Pintura Sur</v>
      </c>
      <c r="N1893" s="70" t="str">
        <f>VLOOKUP(C1893,[6]Consolidado!$B:$H,7,FALSE)</f>
        <v>Mayo</v>
      </c>
    </row>
    <row r="1894" spans="1:14" s="71" customFormat="1" ht="16.5" customHeight="1" outlineLevel="1" x14ac:dyDescent="0.2">
      <c r="A1894" s="60" t="s">
        <v>671</v>
      </c>
      <c r="B1894" s="61">
        <v>42855</v>
      </c>
      <c r="C1894" s="71">
        <v>191</v>
      </c>
      <c r="D1894" s="63" t="str">
        <f>VLOOKUP(C1894,[6]Consolidado!$B:$E,4,FALSE)</f>
        <v>Finalizada</v>
      </c>
      <c r="E1894" s="64" t="s">
        <v>25</v>
      </c>
      <c r="F1894" s="65" t="s">
        <v>110</v>
      </c>
      <c r="G1894" s="66">
        <v>0.1875</v>
      </c>
      <c r="H1894" s="67">
        <v>1356.0515384615387</v>
      </c>
      <c r="I1894" s="85">
        <f t="shared" si="37"/>
        <v>254.25966346153851</v>
      </c>
      <c r="J1894" s="86">
        <v>29.7989</v>
      </c>
      <c r="K1894" s="85">
        <f t="shared" si="38"/>
        <v>8.5325184305977242</v>
      </c>
      <c r="L1894" s="68" t="str">
        <f>VLOOKUP(C1894,[6]Consolidado!$B:$E,2,FALSE)</f>
        <v>Maderas Collective</v>
      </c>
      <c r="M1894" s="69" t="str">
        <f>VLOOKUP(C1894,[6]Consolidado!$B:$E,3,FALSE)</f>
        <v>Reparacion Muebles Varios-Pintura Sur</v>
      </c>
      <c r="N1894" s="70" t="str">
        <f>VLOOKUP(C1894,[6]Consolidado!$B:$H,7,FALSE)</f>
        <v>Mayo</v>
      </c>
    </row>
    <row r="1895" spans="1:14" s="71" customFormat="1" ht="16.5" customHeight="1" outlineLevel="1" x14ac:dyDescent="0.2">
      <c r="A1895" s="60" t="s">
        <v>671</v>
      </c>
      <c r="B1895" s="61">
        <v>42855</v>
      </c>
      <c r="C1895" s="71">
        <v>191</v>
      </c>
      <c r="D1895" s="63" t="str">
        <f>VLOOKUP(C1895,[6]Consolidado!$B:$E,4,FALSE)</f>
        <v>Finalizada</v>
      </c>
      <c r="E1895" s="64" t="s">
        <v>25</v>
      </c>
      <c r="F1895" s="65" t="s">
        <v>109</v>
      </c>
      <c r="G1895" s="66">
        <v>0.5625</v>
      </c>
      <c r="H1895" s="67">
        <v>1262.4498728629765</v>
      </c>
      <c r="I1895" s="85">
        <f t="shared" si="37"/>
        <v>710.12805348542429</v>
      </c>
      <c r="J1895" s="86">
        <v>29.7989</v>
      </c>
      <c r="K1895" s="85">
        <f t="shared" si="38"/>
        <v>23.830680108508176</v>
      </c>
      <c r="L1895" s="68" t="str">
        <f>VLOOKUP(C1895,[6]Consolidado!$B:$E,2,FALSE)</f>
        <v>Maderas Collective</v>
      </c>
      <c r="M1895" s="69" t="str">
        <f>VLOOKUP(C1895,[6]Consolidado!$B:$E,3,FALSE)</f>
        <v>Reparacion Muebles Varios-Pintura Sur</v>
      </c>
      <c r="N1895" s="70" t="str">
        <f>VLOOKUP(C1895,[6]Consolidado!$B:$H,7,FALSE)</f>
        <v>Mayo</v>
      </c>
    </row>
    <row r="1896" spans="1:14" s="71" customFormat="1" ht="16.5" customHeight="1" outlineLevel="1" x14ac:dyDescent="0.2">
      <c r="A1896" s="60" t="s">
        <v>671</v>
      </c>
      <c r="B1896" s="61">
        <v>42855</v>
      </c>
      <c r="C1896" s="71">
        <v>191</v>
      </c>
      <c r="D1896" s="63" t="str">
        <f>VLOOKUP(C1896,[6]Consolidado!$B:$E,4,FALSE)</f>
        <v>Finalizada</v>
      </c>
      <c r="E1896" s="64" t="s">
        <v>25</v>
      </c>
      <c r="F1896" s="65" t="s">
        <v>110</v>
      </c>
      <c r="G1896" s="66">
        <v>0.375</v>
      </c>
      <c r="H1896" s="67">
        <v>1356.0515384615387</v>
      </c>
      <c r="I1896" s="85">
        <f t="shared" si="37"/>
        <v>508.51932692307702</v>
      </c>
      <c r="J1896" s="86">
        <v>29.7989</v>
      </c>
      <c r="K1896" s="85">
        <f t="shared" si="38"/>
        <v>17.065036861195448</v>
      </c>
      <c r="L1896" s="68" t="str">
        <f>VLOOKUP(C1896,[6]Consolidado!$B:$E,2,FALSE)</f>
        <v>Maderas Collective</v>
      </c>
      <c r="M1896" s="69" t="str">
        <f>VLOOKUP(C1896,[6]Consolidado!$B:$E,3,FALSE)</f>
        <v>Reparacion Muebles Varios-Pintura Sur</v>
      </c>
      <c r="N1896" s="70" t="str">
        <f>VLOOKUP(C1896,[6]Consolidado!$B:$H,7,FALSE)</f>
        <v>Mayo</v>
      </c>
    </row>
    <row r="1897" spans="1:14" s="71" customFormat="1" ht="16.5" customHeight="1" outlineLevel="1" x14ac:dyDescent="0.2">
      <c r="A1897" s="60" t="s">
        <v>671</v>
      </c>
      <c r="B1897" s="61">
        <v>42855</v>
      </c>
      <c r="C1897" s="71">
        <v>191</v>
      </c>
      <c r="D1897" s="63" t="str">
        <f>VLOOKUP(C1897,[6]Consolidado!$B:$E,4,FALSE)</f>
        <v>Finalizada</v>
      </c>
      <c r="E1897" s="64" t="s">
        <v>25</v>
      </c>
      <c r="F1897" s="65" t="s">
        <v>119</v>
      </c>
      <c r="G1897" s="66">
        <v>0.375</v>
      </c>
      <c r="H1897" s="67">
        <v>635.70500000000004</v>
      </c>
      <c r="I1897" s="85">
        <f t="shared" si="37"/>
        <v>238.38937500000003</v>
      </c>
      <c r="J1897" s="86">
        <v>29.7989</v>
      </c>
      <c r="K1897" s="85">
        <f t="shared" si="38"/>
        <v>7.9999387561285831</v>
      </c>
      <c r="L1897" s="68" t="str">
        <f>VLOOKUP(C1897,[6]Consolidado!$B:$E,2,FALSE)</f>
        <v>Maderas Collective</v>
      </c>
      <c r="M1897" s="69" t="str">
        <f>VLOOKUP(C1897,[6]Consolidado!$B:$E,3,FALSE)</f>
        <v>Reparacion Muebles Varios-Pintura Sur</v>
      </c>
      <c r="N1897" s="70" t="str">
        <f>VLOOKUP(C1897,[6]Consolidado!$B:$H,7,FALSE)</f>
        <v>Mayo</v>
      </c>
    </row>
    <row r="1898" spans="1:14" s="71" customFormat="1" ht="16.5" customHeight="1" outlineLevel="1" x14ac:dyDescent="0.2">
      <c r="A1898" s="60" t="s">
        <v>671</v>
      </c>
      <c r="B1898" s="61">
        <v>42855</v>
      </c>
      <c r="C1898" s="71">
        <v>191</v>
      </c>
      <c r="D1898" s="63" t="str">
        <f>VLOOKUP(C1898,[6]Consolidado!$B:$E,4,FALSE)</f>
        <v>Finalizada</v>
      </c>
      <c r="E1898" s="64" t="s">
        <v>25</v>
      </c>
      <c r="F1898" s="65" t="s">
        <v>108</v>
      </c>
      <c r="G1898" s="66">
        <v>0.1875</v>
      </c>
      <c r="H1898" s="67">
        <v>1043.76</v>
      </c>
      <c r="I1898" s="85">
        <f t="shared" si="37"/>
        <v>195.70499999999998</v>
      </c>
      <c r="J1898" s="86">
        <v>29.7989</v>
      </c>
      <c r="K1898" s="85">
        <f t="shared" si="38"/>
        <v>6.5675243045884235</v>
      </c>
      <c r="L1898" s="68" t="str">
        <f>VLOOKUP(C1898,[6]Consolidado!$B:$E,2,FALSE)</f>
        <v>Maderas Collective</v>
      </c>
      <c r="M1898" s="69" t="str">
        <f>VLOOKUP(C1898,[6]Consolidado!$B:$E,3,FALSE)</f>
        <v>Reparacion Muebles Varios-Pintura Sur</v>
      </c>
      <c r="N1898" s="70" t="str">
        <f>VLOOKUP(C1898,[6]Consolidado!$B:$H,7,FALSE)</f>
        <v>Mayo</v>
      </c>
    </row>
    <row r="1899" spans="1:14" s="71" customFormat="1" ht="16.5" customHeight="1" outlineLevel="1" x14ac:dyDescent="0.2">
      <c r="A1899" s="60" t="s">
        <v>671</v>
      </c>
      <c r="B1899" s="61">
        <v>42855</v>
      </c>
      <c r="C1899" s="71">
        <v>191</v>
      </c>
      <c r="D1899" s="63" t="str">
        <f>VLOOKUP(C1899,[6]Consolidado!$B:$E,4,FALSE)</f>
        <v>Finalizada</v>
      </c>
      <c r="E1899" s="64" t="s">
        <v>25</v>
      </c>
      <c r="F1899" s="65" t="s">
        <v>109</v>
      </c>
      <c r="G1899" s="66">
        <v>6.25E-2</v>
      </c>
      <c r="H1899" s="67">
        <v>1262.4498728629765</v>
      </c>
      <c r="I1899" s="85">
        <f t="shared" si="37"/>
        <v>78.903117053936029</v>
      </c>
      <c r="J1899" s="86">
        <v>29.7989</v>
      </c>
      <c r="K1899" s="85">
        <f t="shared" si="38"/>
        <v>2.6478533453897972</v>
      </c>
      <c r="L1899" s="68" t="str">
        <f>VLOOKUP(C1899,[6]Consolidado!$B:$E,2,FALSE)</f>
        <v>Maderas Collective</v>
      </c>
      <c r="M1899" s="69" t="str">
        <f>VLOOKUP(C1899,[6]Consolidado!$B:$E,3,FALSE)</f>
        <v>Reparacion Muebles Varios-Pintura Sur</v>
      </c>
      <c r="N1899" s="70" t="str">
        <f>VLOOKUP(C1899,[6]Consolidado!$B:$H,7,FALSE)</f>
        <v>Mayo</v>
      </c>
    </row>
    <row r="1900" spans="1:14" s="71" customFormat="1" ht="16.5" customHeight="1" outlineLevel="1" x14ac:dyDescent="0.2">
      <c r="A1900" s="60" t="s">
        <v>671</v>
      </c>
      <c r="B1900" s="61">
        <v>42855</v>
      </c>
      <c r="C1900" s="71">
        <v>191</v>
      </c>
      <c r="D1900" s="63" t="str">
        <f>VLOOKUP(C1900,[6]Consolidado!$B:$E,4,FALSE)</f>
        <v>Finalizada</v>
      </c>
      <c r="E1900" s="64" t="s">
        <v>25</v>
      </c>
      <c r="F1900" s="65" t="s">
        <v>110</v>
      </c>
      <c r="G1900" s="66">
        <v>3.125E-2</v>
      </c>
      <c r="H1900" s="67">
        <v>1356.0515384615387</v>
      </c>
      <c r="I1900" s="85">
        <f t="shared" si="37"/>
        <v>42.376610576923085</v>
      </c>
      <c r="J1900" s="86">
        <v>29.7989</v>
      </c>
      <c r="K1900" s="85">
        <f t="shared" si="38"/>
        <v>1.4220864050996207</v>
      </c>
      <c r="L1900" s="68" t="str">
        <f>VLOOKUP(C1900,[6]Consolidado!$B:$E,2,FALSE)</f>
        <v>Maderas Collective</v>
      </c>
      <c r="M1900" s="69" t="str">
        <f>VLOOKUP(C1900,[6]Consolidado!$B:$E,3,FALSE)</f>
        <v>Reparacion Muebles Varios-Pintura Sur</v>
      </c>
      <c r="N1900" s="70" t="str">
        <f>VLOOKUP(C1900,[6]Consolidado!$B:$H,7,FALSE)</f>
        <v>Mayo</v>
      </c>
    </row>
    <row r="1901" spans="1:14" s="71" customFormat="1" ht="16.5" customHeight="1" outlineLevel="1" x14ac:dyDescent="0.2">
      <c r="A1901" s="60" t="s">
        <v>671</v>
      </c>
      <c r="B1901" s="61">
        <v>42855</v>
      </c>
      <c r="C1901" s="71">
        <v>191</v>
      </c>
      <c r="D1901" s="63" t="str">
        <f>VLOOKUP(C1901,[6]Consolidado!$B:$E,4,FALSE)</f>
        <v>Finalizada</v>
      </c>
      <c r="E1901" s="64" t="s">
        <v>25</v>
      </c>
      <c r="F1901" s="65" t="s">
        <v>119</v>
      </c>
      <c r="G1901" s="66">
        <v>3.125E-2</v>
      </c>
      <c r="H1901" s="67">
        <v>635.70500000000004</v>
      </c>
      <c r="I1901" s="85">
        <f t="shared" si="37"/>
        <v>19.865781250000001</v>
      </c>
      <c r="J1901" s="86">
        <v>29.7989</v>
      </c>
      <c r="K1901" s="85">
        <f t="shared" si="38"/>
        <v>0.66666156301071522</v>
      </c>
      <c r="L1901" s="68" t="str">
        <f>VLOOKUP(C1901,[6]Consolidado!$B:$E,2,FALSE)</f>
        <v>Maderas Collective</v>
      </c>
      <c r="M1901" s="69" t="str">
        <f>VLOOKUP(C1901,[6]Consolidado!$B:$E,3,FALSE)</f>
        <v>Reparacion Muebles Varios-Pintura Sur</v>
      </c>
      <c r="N1901" s="70" t="str">
        <f>VLOOKUP(C1901,[6]Consolidado!$B:$H,7,FALSE)</f>
        <v>Mayo</v>
      </c>
    </row>
    <row r="1902" spans="1:14" s="71" customFormat="1" ht="16.5" customHeight="1" outlineLevel="1" x14ac:dyDescent="0.2">
      <c r="A1902" s="60" t="s">
        <v>671</v>
      </c>
      <c r="B1902" s="61">
        <v>42855</v>
      </c>
      <c r="C1902" s="71">
        <v>191</v>
      </c>
      <c r="D1902" s="63" t="str">
        <f>VLOOKUP(C1902,[6]Consolidado!$B:$E,4,FALSE)</f>
        <v>Finalizada</v>
      </c>
      <c r="E1902" s="64" t="s">
        <v>33</v>
      </c>
      <c r="F1902" s="65" t="s">
        <v>90</v>
      </c>
      <c r="G1902" s="66">
        <v>36</v>
      </c>
      <c r="H1902" s="67">
        <v>3.2476560456041419</v>
      </c>
      <c r="I1902" s="85">
        <f t="shared" si="37"/>
        <v>116.91561764174911</v>
      </c>
      <c r="J1902" s="86">
        <v>29.7989</v>
      </c>
      <c r="K1902" s="85">
        <f t="shared" si="38"/>
        <v>3.923487700611402</v>
      </c>
      <c r="L1902" s="68" t="str">
        <f>VLOOKUP(C1902,[6]Consolidado!$B:$E,2,FALSE)</f>
        <v>Maderas Collective</v>
      </c>
      <c r="M1902" s="69" t="str">
        <f>VLOOKUP(C1902,[6]Consolidado!$B:$E,3,FALSE)</f>
        <v>Reparacion Muebles Varios-Pintura Sur</v>
      </c>
      <c r="N1902" s="70" t="str">
        <f>VLOOKUP(C1902,[6]Consolidado!$B:$H,7,FALSE)</f>
        <v>Mayo</v>
      </c>
    </row>
    <row r="1903" spans="1:14" s="71" customFormat="1" ht="16.5" customHeight="1" outlineLevel="1" x14ac:dyDescent="0.2">
      <c r="A1903" s="60" t="s">
        <v>671</v>
      </c>
      <c r="B1903" s="61">
        <v>42855</v>
      </c>
      <c r="C1903" s="71" t="s">
        <v>290</v>
      </c>
      <c r="D1903" s="63" t="str">
        <f>VLOOKUP(C1903,[6]Consolidado!$B:$E,4,FALSE)</f>
        <v>En Proceso</v>
      </c>
      <c r="E1903" s="64" t="s">
        <v>25</v>
      </c>
      <c r="F1903" s="65" t="s">
        <v>254</v>
      </c>
      <c r="G1903" s="66">
        <v>-1.75</v>
      </c>
      <c r="H1903" s="67">
        <v>371.44054799610137</v>
      </c>
      <c r="I1903" s="85">
        <f t="shared" si="37"/>
        <v>-650.02095899317737</v>
      </c>
      <c r="J1903" s="86">
        <v>29.7989</v>
      </c>
      <c r="K1903" s="85">
        <f t="shared" si="38"/>
        <v>-21.813589058427571</v>
      </c>
      <c r="L1903" s="68" t="str">
        <f>VLOOKUP(C1903,[6]Consolidado!$B:$E,2,FALSE)</f>
        <v>Acabado</v>
      </c>
      <c r="M1903" s="69" t="str">
        <f>VLOOKUP(C1903,[6]Consolidado!$B:$E,3,FALSE)</f>
        <v>Material de acabado pendiente de distribuir</v>
      </c>
      <c r="N1903" s="70">
        <f>VLOOKUP(C1903,[6]Consolidado!$B:$H,7,FALSE)</f>
        <v>0</v>
      </c>
    </row>
    <row r="1904" spans="1:14" s="71" customFormat="1" ht="16.5" customHeight="1" outlineLevel="1" x14ac:dyDescent="0.2">
      <c r="A1904" s="60" t="s">
        <v>671</v>
      </c>
      <c r="B1904" s="61">
        <v>42855</v>
      </c>
      <c r="C1904" s="71" t="s">
        <v>290</v>
      </c>
      <c r="D1904" s="63" t="str">
        <f>VLOOKUP(C1904,[6]Consolidado!$B:$E,4,FALSE)</f>
        <v>En Proceso</v>
      </c>
      <c r="E1904" s="64" t="s">
        <v>25</v>
      </c>
      <c r="F1904" s="65" t="s">
        <v>108</v>
      </c>
      <c r="G1904" s="66">
        <v>-0.5</v>
      </c>
      <c r="H1904" s="67">
        <v>1043.76</v>
      </c>
      <c r="I1904" s="85">
        <f t="shared" si="37"/>
        <v>-521.88</v>
      </c>
      <c r="J1904" s="86">
        <v>29.7989</v>
      </c>
      <c r="K1904" s="85">
        <f t="shared" si="38"/>
        <v>-17.513398145569131</v>
      </c>
      <c r="L1904" s="68" t="str">
        <f>VLOOKUP(C1904,[6]Consolidado!$B:$E,2,FALSE)</f>
        <v>Acabado</v>
      </c>
      <c r="M1904" s="69" t="str">
        <f>VLOOKUP(C1904,[6]Consolidado!$B:$E,3,FALSE)</f>
        <v>Material de acabado pendiente de distribuir</v>
      </c>
      <c r="N1904" s="70">
        <f>VLOOKUP(C1904,[6]Consolidado!$B:$H,7,FALSE)</f>
        <v>0</v>
      </c>
    </row>
    <row r="1905" spans="1:14" s="71" customFormat="1" ht="16.5" customHeight="1" outlineLevel="1" x14ac:dyDescent="0.2">
      <c r="A1905" s="60" t="s">
        <v>671</v>
      </c>
      <c r="B1905" s="61">
        <v>42855</v>
      </c>
      <c r="C1905" s="71" t="s">
        <v>290</v>
      </c>
      <c r="D1905" s="63" t="str">
        <f>VLOOKUP(C1905,[6]Consolidado!$B:$E,4,FALSE)</f>
        <v>En Proceso</v>
      </c>
      <c r="E1905" s="64" t="s">
        <v>25</v>
      </c>
      <c r="F1905" s="65" t="s">
        <v>109</v>
      </c>
      <c r="G1905" s="66">
        <v>-0.375</v>
      </c>
      <c r="H1905" s="67">
        <v>1262.4498728629765</v>
      </c>
      <c r="I1905" s="85">
        <f t="shared" si="37"/>
        <v>-473.41870232361617</v>
      </c>
      <c r="J1905" s="86">
        <v>29.7989</v>
      </c>
      <c r="K1905" s="85">
        <f t="shared" si="38"/>
        <v>-15.887120072338783</v>
      </c>
      <c r="L1905" s="68" t="str">
        <f>VLOOKUP(C1905,[6]Consolidado!$B:$E,2,FALSE)</f>
        <v>Acabado</v>
      </c>
      <c r="M1905" s="69" t="str">
        <f>VLOOKUP(C1905,[6]Consolidado!$B:$E,3,FALSE)</f>
        <v>Material de acabado pendiente de distribuir</v>
      </c>
      <c r="N1905" s="70">
        <f>VLOOKUP(C1905,[6]Consolidado!$B:$H,7,FALSE)</f>
        <v>0</v>
      </c>
    </row>
    <row r="1906" spans="1:14" s="71" customFormat="1" ht="16.5" customHeight="1" outlineLevel="1" x14ac:dyDescent="0.2">
      <c r="A1906" s="60" t="s">
        <v>671</v>
      </c>
      <c r="B1906" s="61">
        <v>42855</v>
      </c>
      <c r="C1906" s="71" t="s">
        <v>290</v>
      </c>
      <c r="D1906" s="63" t="str">
        <f>VLOOKUP(C1906,[6]Consolidado!$B:$E,4,FALSE)</f>
        <v>En Proceso</v>
      </c>
      <c r="E1906" s="64" t="s">
        <v>25</v>
      </c>
      <c r="F1906" s="65" t="s">
        <v>110</v>
      </c>
      <c r="G1906" s="66">
        <v>-0.4375</v>
      </c>
      <c r="H1906" s="67">
        <v>1356.0515384615387</v>
      </c>
      <c r="I1906" s="85">
        <f t="shared" si="37"/>
        <v>-593.27254807692316</v>
      </c>
      <c r="J1906" s="86">
        <v>29.7989</v>
      </c>
      <c r="K1906" s="85">
        <f t="shared" si="38"/>
        <v>-19.909209671394688</v>
      </c>
      <c r="L1906" s="68" t="str">
        <f>VLOOKUP(C1906,[6]Consolidado!$B:$E,2,FALSE)</f>
        <v>Acabado</v>
      </c>
      <c r="M1906" s="69" t="str">
        <f>VLOOKUP(C1906,[6]Consolidado!$B:$E,3,FALSE)</f>
        <v>Material de acabado pendiente de distribuir</v>
      </c>
      <c r="N1906" s="70">
        <f>VLOOKUP(C1906,[6]Consolidado!$B:$H,7,FALSE)</f>
        <v>0</v>
      </c>
    </row>
    <row r="1907" spans="1:14" s="71" customFormat="1" ht="16.5" customHeight="1" outlineLevel="1" x14ac:dyDescent="0.2">
      <c r="A1907" s="60" t="s">
        <v>671</v>
      </c>
      <c r="B1907" s="61">
        <v>42855</v>
      </c>
      <c r="C1907" s="71" t="s">
        <v>290</v>
      </c>
      <c r="D1907" s="63" t="str">
        <f>VLOOKUP(C1907,[6]Consolidado!$B:$E,4,FALSE)</f>
        <v>En Proceso</v>
      </c>
      <c r="E1907" s="64" t="s">
        <v>25</v>
      </c>
      <c r="F1907" s="65" t="s">
        <v>119</v>
      </c>
      <c r="G1907" s="66">
        <v>-0.4375</v>
      </c>
      <c r="H1907" s="67">
        <v>635.70500000000004</v>
      </c>
      <c r="I1907" s="85">
        <f t="shared" si="37"/>
        <v>-278.12093750000003</v>
      </c>
      <c r="J1907" s="86">
        <v>29.7989</v>
      </c>
      <c r="K1907" s="85">
        <f t="shared" si="38"/>
        <v>-9.3332618821500137</v>
      </c>
      <c r="L1907" s="68" t="str">
        <f>VLOOKUP(C1907,[6]Consolidado!$B:$E,2,FALSE)</f>
        <v>Acabado</v>
      </c>
      <c r="M1907" s="69" t="str">
        <f>VLOOKUP(C1907,[6]Consolidado!$B:$E,3,FALSE)</f>
        <v>Material de acabado pendiente de distribuir</v>
      </c>
      <c r="N1907" s="70">
        <f>VLOOKUP(C1907,[6]Consolidado!$B:$H,7,FALSE)</f>
        <v>0</v>
      </c>
    </row>
    <row r="1908" spans="1:14" s="71" customFormat="1" ht="16.5" customHeight="1" outlineLevel="1" x14ac:dyDescent="0.2">
      <c r="A1908" s="60" t="s">
        <v>671</v>
      </c>
      <c r="B1908" s="61">
        <v>42855</v>
      </c>
      <c r="C1908" s="71" t="s">
        <v>290</v>
      </c>
      <c r="D1908" s="63" t="str">
        <f>VLOOKUP(C1908,[6]Consolidado!$B:$E,4,FALSE)</f>
        <v>En Proceso</v>
      </c>
      <c r="E1908" s="64" t="s">
        <v>25</v>
      </c>
      <c r="F1908" s="65" t="s">
        <v>99</v>
      </c>
      <c r="G1908" s="66">
        <v>-0.5</v>
      </c>
      <c r="H1908" s="67">
        <v>358.12456989247312</v>
      </c>
      <c r="I1908" s="85">
        <f t="shared" si="37"/>
        <v>-179.06228494623656</v>
      </c>
      <c r="J1908" s="86">
        <v>29.7989</v>
      </c>
      <c r="K1908" s="85">
        <f t="shared" si="38"/>
        <v>-6.0090233178485297</v>
      </c>
      <c r="L1908" s="68" t="str">
        <f>VLOOKUP(C1908,[6]Consolidado!$B:$E,2,FALSE)</f>
        <v>Acabado</v>
      </c>
      <c r="M1908" s="69" t="str">
        <f>VLOOKUP(C1908,[6]Consolidado!$B:$E,3,FALSE)</f>
        <v>Material de acabado pendiente de distribuir</v>
      </c>
      <c r="N1908" s="70">
        <f>VLOOKUP(C1908,[6]Consolidado!$B:$H,7,FALSE)</f>
        <v>0</v>
      </c>
    </row>
    <row r="1909" spans="1:14" s="71" customFormat="1" ht="16.5" customHeight="1" outlineLevel="1" x14ac:dyDescent="0.2">
      <c r="A1909" s="60" t="s">
        <v>671</v>
      </c>
      <c r="B1909" s="61">
        <v>42855</v>
      </c>
      <c r="C1909" s="71">
        <v>133</v>
      </c>
      <c r="D1909" s="63" t="str">
        <f>VLOOKUP(C1909,[6]Consolidado!$B:$E,4,FALSE)</f>
        <v>Finalizada</v>
      </c>
      <c r="E1909" s="64" t="s">
        <v>25</v>
      </c>
      <c r="F1909" s="65" t="s">
        <v>254</v>
      </c>
      <c r="G1909" s="66">
        <v>1.75</v>
      </c>
      <c r="H1909" s="67">
        <v>371.44054799610137</v>
      </c>
      <c r="I1909" s="85">
        <f t="shared" si="37"/>
        <v>650.02095899317737</v>
      </c>
      <c r="J1909" s="86">
        <v>29.7989</v>
      </c>
      <c r="K1909" s="85">
        <f t="shared" si="38"/>
        <v>21.813589058427571</v>
      </c>
      <c r="L1909" s="68" t="str">
        <f>VLOOKUP(C1909,[6]Consolidado!$B:$E,2,FALSE)</f>
        <v xml:space="preserve">Damien Wood </v>
      </c>
      <c r="M1909" s="69" t="str">
        <f>VLOOKUP(C1909,[6]Consolidado!$B:$E,3,FALSE)</f>
        <v>Custom King Bed</v>
      </c>
      <c r="N1909" s="70" t="str">
        <f>VLOOKUP(C1909,[6]Consolidado!$B:$H,7,FALSE)</f>
        <v>Abril</v>
      </c>
    </row>
    <row r="1910" spans="1:14" s="71" customFormat="1" ht="16.5" customHeight="1" outlineLevel="1" x14ac:dyDescent="0.2">
      <c r="A1910" s="60" t="s">
        <v>671</v>
      </c>
      <c r="B1910" s="61">
        <v>42855</v>
      </c>
      <c r="C1910" s="71">
        <v>133</v>
      </c>
      <c r="D1910" s="63" t="str">
        <f>VLOOKUP(C1910,[6]Consolidado!$B:$E,4,FALSE)</f>
        <v>Finalizada</v>
      </c>
      <c r="E1910" s="64" t="s">
        <v>25</v>
      </c>
      <c r="F1910" s="65" t="s">
        <v>108</v>
      </c>
      <c r="G1910" s="66">
        <v>0.5</v>
      </c>
      <c r="H1910" s="67">
        <v>1043.76</v>
      </c>
      <c r="I1910" s="85">
        <f t="shared" si="37"/>
        <v>521.88</v>
      </c>
      <c r="J1910" s="86">
        <v>29.7989</v>
      </c>
      <c r="K1910" s="85">
        <f t="shared" si="38"/>
        <v>17.513398145569131</v>
      </c>
      <c r="L1910" s="68" t="str">
        <f>VLOOKUP(C1910,[6]Consolidado!$B:$E,2,FALSE)</f>
        <v xml:space="preserve">Damien Wood </v>
      </c>
      <c r="M1910" s="69" t="str">
        <f>VLOOKUP(C1910,[6]Consolidado!$B:$E,3,FALSE)</f>
        <v>Custom King Bed</v>
      </c>
      <c r="N1910" s="70" t="str">
        <f>VLOOKUP(C1910,[6]Consolidado!$B:$H,7,FALSE)</f>
        <v>Abril</v>
      </c>
    </row>
    <row r="1911" spans="1:14" s="71" customFormat="1" ht="16.5" customHeight="1" outlineLevel="1" x14ac:dyDescent="0.2">
      <c r="A1911" s="60" t="s">
        <v>671</v>
      </c>
      <c r="B1911" s="61">
        <v>42855</v>
      </c>
      <c r="C1911" s="71">
        <v>133</v>
      </c>
      <c r="D1911" s="63" t="str">
        <f>VLOOKUP(C1911,[6]Consolidado!$B:$E,4,FALSE)</f>
        <v>Finalizada</v>
      </c>
      <c r="E1911" s="64" t="s">
        <v>25</v>
      </c>
      <c r="F1911" s="65" t="s">
        <v>109</v>
      </c>
      <c r="G1911" s="66">
        <v>0.375</v>
      </c>
      <c r="H1911" s="67">
        <v>1262.4498728629765</v>
      </c>
      <c r="I1911" s="85">
        <f t="shared" si="37"/>
        <v>473.41870232361617</v>
      </c>
      <c r="J1911" s="86">
        <v>29.7989</v>
      </c>
      <c r="K1911" s="85">
        <f t="shared" si="38"/>
        <v>15.887120072338783</v>
      </c>
      <c r="L1911" s="68" t="str">
        <f>VLOOKUP(C1911,[6]Consolidado!$B:$E,2,FALSE)</f>
        <v xml:space="preserve">Damien Wood </v>
      </c>
      <c r="M1911" s="69" t="str">
        <f>VLOOKUP(C1911,[6]Consolidado!$B:$E,3,FALSE)</f>
        <v>Custom King Bed</v>
      </c>
      <c r="N1911" s="70" t="str">
        <f>VLOOKUP(C1911,[6]Consolidado!$B:$H,7,FALSE)</f>
        <v>Abril</v>
      </c>
    </row>
    <row r="1912" spans="1:14" s="71" customFormat="1" ht="16.5" customHeight="1" outlineLevel="1" x14ac:dyDescent="0.2">
      <c r="A1912" s="60" t="s">
        <v>671</v>
      </c>
      <c r="B1912" s="61">
        <v>42855</v>
      </c>
      <c r="C1912" s="71">
        <v>133</v>
      </c>
      <c r="D1912" s="63" t="str">
        <f>VLOOKUP(C1912,[6]Consolidado!$B:$E,4,FALSE)</f>
        <v>Finalizada</v>
      </c>
      <c r="E1912" s="64" t="s">
        <v>25</v>
      </c>
      <c r="F1912" s="65" t="s">
        <v>110</v>
      </c>
      <c r="G1912" s="66">
        <v>0.4375</v>
      </c>
      <c r="H1912" s="67">
        <v>1356.0515384615387</v>
      </c>
      <c r="I1912" s="85">
        <f t="shared" si="37"/>
        <v>593.27254807692316</v>
      </c>
      <c r="J1912" s="86">
        <v>29.7989</v>
      </c>
      <c r="K1912" s="85">
        <f t="shared" si="38"/>
        <v>19.909209671394688</v>
      </c>
      <c r="L1912" s="68" t="str">
        <f>VLOOKUP(C1912,[6]Consolidado!$B:$E,2,FALSE)</f>
        <v xml:space="preserve">Damien Wood </v>
      </c>
      <c r="M1912" s="69" t="str">
        <f>VLOOKUP(C1912,[6]Consolidado!$B:$E,3,FALSE)</f>
        <v>Custom King Bed</v>
      </c>
      <c r="N1912" s="70" t="str">
        <f>VLOOKUP(C1912,[6]Consolidado!$B:$H,7,FALSE)</f>
        <v>Abril</v>
      </c>
    </row>
    <row r="1913" spans="1:14" s="71" customFormat="1" ht="16.5" customHeight="1" outlineLevel="1" x14ac:dyDescent="0.2">
      <c r="A1913" s="60" t="s">
        <v>671</v>
      </c>
      <c r="B1913" s="61">
        <v>42855</v>
      </c>
      <c r="C1913" s="71">
        <v>133</v>
      </c>
      <c r="D1913" s="63" t="str">
        <f>VLOOKUP(C1913,[6]Consolidado!$B:$E,4,FALSE)</f>
        <v>Finalizada</v>
      </c>
      <c r="E1913" s="64" t="s">
        <v>25</v>
      </c>
      <c r="F1913" s="65" t="s">
        <v>119</v>
      </c>
      <c r="G1913" s="66">
        <v>0.4375</v>
      </c>
      <c r="H1913" s="67">
        <v>635.70500000000004</v>
      </c>
      <c r="I1913" s="85">
        <f t="shared" si="37"/>
        <v>278.12093750000003</v>
      </c>
      <c r="J1913" s="86">
        <v>29.7989</v>
      </c>
      <c r="K1913" s="85">
        <f t="shared" si="38"/>
        <v>9.3332618821500137</v>
      </c>
      <c r="L1913" s="68" t="str">
        <f>VLOOKUP(C1913,[6]Consolidado!$B:$E,2,FALSE)</f>
        <v xml:space="preserve">Damien Wood </v>
      </c>
      <c r="M1913" s="69" t="str">
        <f>VLOOKUP(C1913,[6]Consolidado!$B:$E,3,FALSE)</f>
        <v>Custom King Bed</v>
      </c>
      <c r="N1913" s="70" t="str">
        <f>VLOOKUP(C1913,[6]Consolidado!$B:$H,7,FALSE)</f>
        <v>Abril</v>
      </c>
    </row>
    <row r="1914" spans="1:14" s="71" customFormat="1" ht="16.5" customHeight="1" outlineLevel="1" x14ac:dyDescent="0.2">
      <c r="A1914" s="60" t="s">
        <v>671</v>
      </c>
      <c r="B1914" s="61">
        <v>42855</v>
      </c>
      <c r="C1914" s="71">
        <v>133</v>
      </c>
      <c r="D1914" s="63" t="str">
        <f>VLOOKUP(C1914,[6]Consolidado!$B:$E,4,FALSE)</f>
        <v>Finalizada</v>
      </c>
      <c r="E1914" s="64" t="s">
        <v>25</v>
      </c>
      <c r="F1914" s="65" t="s">
        <v>99</v>
      </c>
      <c r="G1914" s="66">
        <v>0.5</v>
      </c>
      <c r="H1914" s="67">
        <v>358.12456989247312</v>
      </c>
      <c r="I1914" s="85">
        <f t="shared" si="37"/>
        <v>179.06228494623656</v>
      </c>
      <c r="J1914" s="86">
        <v>29.7989</v>
      </c>
      <c r="K1914" s="85">
        <f t="shared" si="38"/>
        <v>6.0090233178485297</v>
      </c>
      <c r="L1914" s="68" t="str">
        <f>VLOOKUP(C1914,[6]Consolidado!$B:$E,2,FALSE)</f>
        <v xml:space="preserve">Damien Wood </v>
      </c>
      <c r="M1914" s="69" t="str">
        <f>VLOOKUP(C1914,[6]Consolidado!$B:$E,3,FALSE)</f>
        <v>Custom King Bed</v>
      </c>
      <c r="N1914" s="70" t="str">
        <f>VLOOKUP(C1914,[6]Consolidado!$B:$H,7,FALSE)</f>
        <v>Abril</v>
      </c>
    </row>
    <row r="1915" spans="1:14" s="71" customFormat="1" ht="16.5" customHeight="1" outlineLevel="1" x14ac:dyDescent="0.2">
      <c r="A1915" s="60" t="s">
        <v>671</v>
      </c>
      <c r="B1915" s="61">
        <v>42855</v>
      </c>
      <c r="C1915" s="71" t="s">
        <v>290</v>
      </c>
      <c r="D1915" s="63" t="str">
        <f>VLOOKUP(C1915,[6]Consolidado!$B:$E,4,FALSE)</f>
        <v>En Proceso</v>
      </c>
      <c r="E1915" s="64" t="s">
        <v>25</v>
      </c>
      <c r="F1915" s="65" t="s">
        <v>254</v>
      </c>
      <c r="G1915" s="66">
        <v>-2.125</v>
      </c>
      <c r="H1915" s="67">
        <v>371.44054799610137</v>
      </c>
      <c r="I1915" s="85">
        <f t="shared" si="37"/>
        <v>-789.31116449171543</v>
      </c>
      <c r="J1915" s="86">
        <v>29.7989</v>
      </c>
      <c r="K1915" s="85">
        <f t="shared" si="38"/>
        <v>-26.487929570947767</v>
      </c>
      <c r="L1915" s="68" t="str">
        <f>VLOOKUP(C1915,[6]Consolidado!$B:$E,2,FALSE)</f>
        <v>Acabado</v>
      </c>
      <c r="M1915" s="69" t="str">
        <f>VLOOKUP(C1915,[6]Consolidado!$B:$E,3,FALSE)</f>
        <v>Material de acabado pendiente de distribuir</v>
      </c>
      <c r="N1915" s="70">
        <f>VLOOKUP(C1915,[6]Consolidado!$B:$H,7,FALSE)</f>
        <v>0</v>
      </c>
    </row>
    <row r="1916" spans="1:14" s="71" customFormat="1" ht="16.5" customHeight="1" outlineLevel="1" x14ac:dyDescent="0.2">
      <c r="A1916" s="60" t="s">
        <v>671</v>
      </c>
      <c r="B1916" s="61">
        <v>42855</v>
      </c>
      <c r="C1916" s="71" t="s">
        <v>290</v>
      </c>
      <c r="D1916" s="63" t="str">
        <f>VLOOKUP(C1916,[6]Consolidado!$B:$E,4,FALSE)</f>
        <v>En Proceso</v>
      </c>
      <c r="E1916" s="64" t="s">
        <v>25</v>
      </c>
      <c r="F1916" s="65" t="s">
        <v>99</v>
      </c>
      <c r="G1916" s="66">
        <v>-1.25</v>
      </c>
      <c r="H1916" s="67">
        <v>358.12456989247312</v>
      </c>
      <c r="I1916" s="85">
        <f t="shared" si="37"/>
        <v>-447.6557123655914</v>
      </c>
      <c r="J1916" s="86">
        <v>29.7989</v>
      </c>
      <c r="K1916" s="85">
        <f t="shared" si="38"/>
        <v>-15.022558294621325</v>
      </c>
      <c r="L1916" s="68" t="str">
        <f>VLOOKUP(C1916,[6]Consolidado!$B:$E,2,FALSE)</f>
        <v>Acabado</v>
      </c>
      <c r="M1916" s="69" t="str">
        <f>VLOOKUP(C1916,[6]Consolidado!$B:$E,3,FALSE)</f>
        <v>Material de acabado pendiente de distribuir</v>
      </c>
      <c r="N1916" s="70">
        <f>VLOOKUP(C1916,[6]Consolidado!$B:$H,7,FALSE)</f>
        <v>0</v>
      </c>
    </row>
    <row r="1917" spans="1:14" s="71" customFormat="1" ht="16.5" customHeight="1" outlineLevel="1" x14ac:dyDescent="0.2">
      <c r="A1917" s="60" t="s">
        <v>671</v>
      </c>
      <c r="B1917" s="61">
        <v>42855</v>
      </c>
      <c r="C1917" s="71" t="s">
        <v>290</v>
      </c>
      <c r="D1917" s="63" t="str">
        <f>VLOOKUP(C1917,[6]Consolidado!$B:$E,4,FALSE)</f>
        <v>En Proceso</v>
      </c>
      <c r="E1917" s="64" t="s">
        <v>25</v>
      </c>
      <c r="F1917" s="65" t="s">
        <v>108</v>
      </c>
      <c r="G1917" s="66">
        <v>-0.1875</v>
      </c>
      <c r="H1917" s="67">
        <v>1043.76</v>
      </c>
      <c r="I1917" s="85">
        <f t="shared" si="37"/>
        <v>-195.70499999999998</v>
      </c>
      <c r="J1917" s="86">
        <v>29.7989</v>
      </c>
      <c r="K1917" s="85">
        <f t="shared" si="38"/>
        <v>-6.5675243045884235</v>
      </c>
      <c r="L1917" s="68" t="str">
        <f>VLOOKUP(C1917,[6]Consolidado!$B:$E,2,FALSE)</f>
        <v>Acabado</v>
      </c>
      <c r="M1917" s="69" t="str">
        <f>VLOOKUP(C1917,[6]Consolidado!$B:$E,3,FALSE)</f>
        <v>Material de acabado pendiente de distribuir</v>
      </c>
      <c r="N1917" s="70">
        <f>VLOOKUP(C1917,[6]Consolidado!$B:$H,7,FALSE)</f>
        <v>0</v>
      </c>
    </row>
    <row r="1918" spans="1:14" s="71" customFormat="1" ht="16.5" customHeight="1" outlineLevel="1" x14ac:dyDescent="0.2">
      <c r="A1918" s="60" t="s">
        <v>671</v>
      </c>
      <c r="B1918" s="61">
        <v>42855</v>
      </c>
      <c r="C1918" s="71" t="s">
        <v>290</v>
      </c>
      <c r="D1918" s="63" t="str">
        <f>VLOOKUP(C1918,[6]Consolidado!$B:$E,4,FALSE)</f>
        <v>En Proceso</v>
      </c>
      <c r="E1918" s="64" t="s">
        <v>25</v>
      </c>
      <c r="F1918" s="65" t="s">
        <v>109</v>
      </c>
      <c r="G1918" s="66">
        <v>-0.125</v>
      </c>
      <c r="H1918" s="67">
        <v>1262.4498728629765</v>
      </c>
      <c r="I1918" s="85">
        <f t="shared" si="37"/>
        <v>-157.80623410787206</v>
      </c>
      <c r="J1918" s="86">
        <v>29.7989</v>
      </c>
      <c r="K1918" s="85">
        <f t="shared" si="38"/>
        <v>-5.2957066907795944</v>
      </c>
      <c r="L1918" s="68" t="str">
        <f>VLOOKUP(C1918,[6]Consolidado!$B:$E,2,FALSE)</f>
        <v>Acabado</v>
      </c>
      <c r="M1918" s="69" t="str">
        <f>VLOOKUP(C1918,[6]Consolidado!$B:$E,3,FALSE)</f>
        <v>Material de acabado pendiente de distribuir</v>
      </c>
      <c r="N1918" s="70">
        <f>VLOOKUP(C1918,[6]Consolidado!$B:$H,7,FALSE)</f>
        <v>0</v>
      </c>
    </row>
    <row r="1919" spans="1:14" s="71" customFormat="1" ht="16.5" customHeight="1" outlineLevel="1" x14ac:dyDescent="0.2">
      <c r="A1919" s="60" t="s">
        <v>671</v>
      </c>
      <c r="B1919" s="61">
        <v>42855</v>
      </c>
      <c r="C1919" s="71" t="s">
        <v>290</v>
      </c>
      <c r="D1919" s="63" t="str">
        <f>VLOOKUP(C1919,[6]Consolidado!$B:$E,4,FALSE)</f>
        <v>En Proceso</v>
      </c>
      <c r="E1919" s="64" t="s">
        <v>25</v>
      </c>
      <c r="F1919" s="65" t="s">
        <v>110</v>
      </c>
      <c r="G1919" s="66">
        <v>-0.15625</v>
      </c>
      <c r="H1919" s="67">
        <v>1356.0515384615387</v>
      </c>
      <c r="I1919" s="85">
        <f t="shared" si="37"/>
        <v>-211.88305288461544</v>
      </c>
      <c r="J1919" s="86">
        <v>29.7989</v>
      </c>
      <c r="K1919" s="85">
        <f t="shared" si="38"/>
        <v>-7.1104320254981035</v>
      </c>
      <c r="L1919" s="68" t="str">
        <f>VLOOKUP(C1919,[6]Consolidado!$B:$E,2,FALSE)</f>
        <v>Acabado</v>
      </c>
      <c r="M1919" s="69" t="str">
        <f>VLOOKUP(C1919,[6]Consolidado!$B:$E,3,FALSE)</f>
        <v>Material de acabado pendiente de distribuir</v>
      </c>
      <c r="N1919" s="70">
        <f>VLOOKUP(C1919,[6]Consolidado!$B:$H,7,FALSE)</f>
        <v>0</v>
      </c>
    </row>
    <row r="1920" spans="1:14" s="71" customFormat="1" ht="16.5" customHeight="1" outlineLevel="1" x14ac:dyDescent="0.2">
      <c r="A1920" s="60" t="s">
        <v>671</v>
      </c>
      <c r="B1920" s="61">
        <v>42855</v>
      </c>
      <c r="C1920" s="71" t="s">
        <v>290</v>
      </c>
      <c r="D1920" s="63" t="str">
        <f>VLOOKUP(C1920,[6]Consolidado!$B:$E,4,FALSE)</f>
        <v>En Proceso</v>
      </c>
      <c r="E1920" s="64" t="s">
        <v>25</v>
      </c>
      <c r="F1920" s="65" t="s">
        <v>119</v>
      </c>
      <c r="G1920" s="66">
        <v>-0.15625</v>
      </c>
      <c r="H1920" s="67">
        <v>635.70500000000004</v>
      </c>
      <c r="I1920" s="85">
        <f t="shared" si="37"/>
        <v>-99.328906250000003</v>
      </c>
      <c r="J1920" s="86">
        <v>29.7989</v>
      </c>
      <c r="K1920" s="85">
        <f t="shared" si="38"/>
        <v>-3.3333078150535758</v>
      </c>
      <c r="L1920" s="68" t="str">
        <f>VLOOKUP(C1920,[6]Consolidado!$B:$E,2,FALSE)</f>
        <v>Acabado</v>
      </c>
      <c r="M1920" s="69" t="str">
        <f>VLOOKUP(C1920,[6]Consolidado!$B:$E,3,FALSE)</f>
        <v>Material de acabado pendiente de distribuir</v>
      </c>
      <c r="N1920" s="70">
        <f>VLOOKUP(C1920,[6]Consolidado!$B:$H,7,FALSE)</f>
        <v>0</v>
      </c>
    </row>
    <row r="1921" spans="1:14" s="71" customFormat="1" ht="16.5" customHeight="1" outlineLevel="1" x14ac:dyDescent="0.2">
      <c r="A1921" s="60" t="s">
        <v>671</v>
      </c>
      <c r="B1921" s="61">
        <v>42855</v>
      </c>
      <c r="C1921" s="71" t="s">
        <v>290</v>
      </c>
      <c r="D1921" s="63" t="str">
        <f>VLOOKUP(C1921,[6]Consolidado!$B:$E,4,FALSE)</f>
        <v>En Proceso</v>
      </c>
      <c r="E1921" s="64" t="s">
        <v>25</v>
      </c>
      <c r="F1921" s="65" t="s">
        <v>109</v>
      </c>
      <c r="G1921" s="66">
        <v>-0.5625</v>
      </c>
      <c r="H1921" s="67">
        <v>1262.4498728629765</v>
      </c>
      <c r="I1921" s="85">
        <f t="shared" si="37"/>
        <v>-710.12805348542429</v>
      </c>
      <c r="J1921" s="86">
        <v>29.7989</v>
      </c>
      <c r="K1921" s="85">
        <f t="shared" si="38"/>
        <v>-23.830680108508176</v>
      </c>
      <c r="L1921" s="68" t="str">
        <f>VLOOKUP(C1921,[6]Consolidado!$B:$E,2,FALSE)</f>
        <v>Acabado</v>
      </c>
      <c r="M1921" s="69" t="str">
        <f>VLOOKUP(C1921,[6]Consolidado!$B:$E,3,FALSE)</f>
        <v>Material de acabado pendiente de distribuir</v>
      </c>
      <c r="N1921" s="70">
        <f>VLOOKUP(C1921,[6]Consolidado!$B:$H,7,FALSE)</f>
        <v>0</v>
      </c>
    </row>
    <row r="1922" spans="1:14" s="71" customFormat="1" ht="16.5" customHeight="1" outlineLevel="1" x14ac:dyDescent="0.2">
      <c r="A1922" s="60" t="s">
        <v>671</v>
      </c>
      <c r="B1922" s="61">
        <v>42855</v>
      </c>
      <c r="C1922" s="71" t="s">
        <v>290</v>
      </c>
      <c r="D1922" s="63" t="str">
        <f>VLOOKUP(C1922,[6]Consolidado!$B:$E,4,FALSE)</f>
        <v>En Proceso</v>
      </c>
      <c r="E1922" s="64" t="s">
        <v>25</v>
      </c>
      <c r="F1922" s="65" t="s">
        <v>110</v>
      </c>
      <c r="G1922" s="66">
        <v>-0.375</v>
      </c>
      <c r="H1922" s="67">
        <v>1356.0515384615387</v>
      </c>
      <c r="I1922" s="85">
        <f t="shared" si="37"/>
        <v>-508.51932692307702</v>
      </c>
      <c r="J1922" s="86">
        <v>29.7989</v>
      </c>
      <c r="K1922" s="85">
        <f t="shared" si="38"/>
        <v>-17.065036861195448</v>
      </c>
      <c r="L1922" s="68" t="str">
        <f>VLOOKUP(C1922,[6]Consolidado!$B:$E,2,FALSE)</f>
        <v>Acabado</v>
      </c>
      <c r="M1922" s="69" t="str">
        <f>VLOOKUP(C1922,[6]Consolidado!$B:$E,3,FALSE)</f>
        <v>Material de acabado pendiente de distribuir</v>
      </c>
      <c r="N1922" s="70">
        <f>VLOOKUP(C1922,[6]Consolidado!$B:$H,7,FALSE)</f>
        <v>0</v>
      </c>
    </row>
    <row r="1923" spans="1:14" s="71" customFormat="1" ht="16.5" customHeight="1" outlineLevel="1" x14ac:dyDescent="0.2">
      <c r="A1923" s="60" t="s">
        <v>671</v>
      </c>
      <c r="B1923" s="61">
        <v>42855</v>
      </c>
      <c r="C1923" s="71" t="s">
        <v>290</v>
      </c>
      <c r="D1923" s="63" t="str">
        <f>VLOOKUP(C1923,[6]Consolidado!$B:$E,4,FALSE)</f>
        <v>En Proceso</v>
      </c>
      <c r="E1923" s="64" t="s">
        <v>25</v>
      </c>
      <c r="F1923" s="65" t="s">
        <v>119</v>
      </c>
      <c r="G1923" s="66">
        <v>-0.375</v>
      </c>
      <c r="H1923" s="67">
        <v>635.70500000000004</v>
      </c>
      <c r="I1923" s="85">
        <f t="shared" si="37"/>
        <v>-238.38937500000003</v>
      </c>
      <c r="J1923" s="86">
        <v>29.7989</v>
      </c>
      <c r="K1923" s="85">
        <f t="shared" si="38"/>
        <v>-7.9999387561285831</v>
      </c>
      <c r="L1923" s="68" t="str">
        <f>VLOOKUP(C1923,[6]Consolidado!$B:$E,2,FALSE)</f>
        <v>Acabado</v>
      </c>
      <c r="M1923" s="69" t="str">
        <f>VLOOKUP(C1923,[6]Consolidado!$B:$E,3,FALSE)</f>
        <v>Material de acabado pendiente de distribuir</v>
      </c>
      <c r="N1923" s="70">
        <f>VLOOKUP(C1923,[6]Consolidado!$B:$H,7,FALSE)</f>
        <v>0</v>
      </c>
    </row>
    <row r="1924" spans="1:14" s="71" customFormat="1" ht="16.5" customHeight="1" outlineLevel="1" x14ac:dyDescent="0.2">
      <c r="A1924" s="60" t="s">
        <v>671</v>
      </c>
      <c r="B1924" s="61">
        <v>42855</v>
      </c>
      <c r="C1924" s="71" t="s">
        <v>290</v>
      </c>
      <c r="D1924" s="63" t="str">
        <f>VLOOKUP(C1924,[6]Consolidado!$B:$E,4,FALSE)</f>
        <v>En Proceso</v>
      </c>
      <c r="E1924" s="64" t="s">
        <v>25</v>
      </c>
      <c r="F1924" s="65" t="s">
        <v>108</v>
      </c>
      <c r="G1924" s="66">
        <v>-0.1875</v>
      </c>
      <c r="H1924" s="67">
        <v>1043.76</v>
      </c>
      <c r="I1924" s="85">
        <f t="shared" si="37"/>
        <v>-195.70499999999998</v>
      </c>
      <c r="J1924" s="86">
        <v>29.7989</v>
      </c>
      <c r="K1924" s="85">
        <f t="shared" si="38"/>
        <v>-6.5675243045884235</v>
      </c>
      <c r="L1924" s="68" t="str">
        <f>VLOOKUP(C1924,[6]Consolidado!$B:$E,2,FALSE)</f>
        <v>Acabado</v>
      </c>
      <c r="M1924" s="69" t="str">
        <f>VLOOKUP(C1924,[6]Consolidado!$B:$E,3,FALSE)</f>
        <v>Material de acabado pendiente de distribuir</v>
      </c>
      <c r="N1924" s="70">
        <f>VLOOKUP(C1924,[6]Consolidado!$B:$H,7,FALSE)</f>
        <v>0</v>
      </c>
    </row>
    <row r="1925" spans="1:14" s="71" customFormat="1" ht="16.5" customHeight="1" outlineLevel="1" x14ac:dyDescent="0.2">
      <c r="A1925" s="60" t="s">
        <v>671</v>
      </c>
      <c r="B1925" s="61">
        <v>42855</v>
      </c>
      <c r="C1925" s="71" t="s">
        <v>290</v>
      </c>
      <c r="D1925" s="63" t="str">
        <f>VLOOKUP(C1925,[6]Consolidado!$B:$E,4,FALSE)</f>
        <v>En Proceso</v>
      </c>
      <c r="E1925" s="64" t="s">
        <v>25</v>
      </c>
      <c r="F1925" s="65" t="s">
        <v>109</v>
      </c>
      <c r="G1925" s="66">
        <v>-0.125</v>
      </c>
      <c r="H1925" s="67">
        <v>1262.4498728629765</v>
      </c>
      <c r="I1925" s="85">
        <f t="shared" ref="I1925:I1988" si="39">G1925*H1925</f>
        <v>-157.80623410787206</v>
      </c>
      <c r="J1925" s="86">
        <v>29.7989</v>
      </c>
      <c r="K1925" s="85">
        <f t="shared" ref="K1925:K1988" si="40">IFERROR(I1925/J1925,0)</f>
        <v>-5.2957066907795944</v>
      </c>
      <c r="L1925" s="68" t="str">
        <f>VLOOKUP(C1925,[6]Consolidado!$B:$E,2,FALSE)</f>
        <v>Acabado</v>
      </c>
      <c r="M1925" s="69" t="str">
        <f>VLOOKUP(C1925,[6]Consolidado!$B:$E,3,FALSE)</f>
        <v>Material de acabado pendiente de distribuir</v>
      </c>
      <c r="N1925" s="70">
        <f>VLOOKUP(C1925,[6]Consolidado!$B:$H,7,FALSE)</f>
        <v>0</v>
      </c>
    </row>
    <row r="1926" spans="1:14" s="71" customFormat="1" ht="16.5" customHeight="1" outlineLevel="1" x14ac:dyDescent="0.2">
      <c r="A1926" s="60" t="s">
        <v>671</v>
      </c>
      <c r="B1926" s="61">
        <v>42855</v>
      </c>
      <c r="C1926" s="71" t="s">
        <v>290</v>
      </c>
      <c r="D1926" s="63" t="str">
        <f>VLOOKUP(C1926,[6]Consolidado!$B:$E,4,FALSE)</f>
        <v>En Proceso</v>
      </c>
      <c r="E1926" s="64" t="s">
        <v>25</v>
      </c>
      <c r="F1926" s="65" t="s">
        <v>110</v>
      </c>
      <c r="G1926" s="66">
        <v>-6.25E-2</v>
      </c>
      <c r="H1926" s="67">
        <v>1356.0515384615387</v>
      </c>
      <c r="I1926" s="85">
        <f t="shared" si="39"/>
        <v>-84.753221153846169</v>
      </c>
      <c r="J1926" s="86">
        <v>29.7989</v>
      </c>
      <c r="K1926" s="85">
        <f t="shared" si="40"/>
        <v>-2.8441728101992414</v>
      </c>
      <c r="L1926" s="68" t="str">
        <f>VLOOKUP(C1926,[6]Consolidado!$B:$E,2,FALSE)</f>
        <v>Acabado</v>
      </c>
      <c r="M1926" s="69" t="str">
        <f>VLOOKUP(C1926,[6]Consolidado!$B:$E,3,FALSE)</f>
        <v>Material de acabado pendiente de distribuir</v>
      </c>
      <c r="N1926" s="70">
        <f>VLOOKUP(C1926,[6]Consolidado!$B:$H,7,FALSE)</f>
        <v>0</v>
      </c>
    </row>
    <row r="1927" spans="1:14" s="71" customFormat="1" ht="16.5" customHeight="1" outlineLevel="1" x14ac:dyDescent="0.2">
      <c r="A1927" s="60" t="s">
        <v>671</v>
      </c>
      <c r="B1927" s="61">
        <v>42855</v>
      </c>
      <c r="C1927" s="71" t="s">
        <v>290</v>
      </c>
      <c r="D1927" s="63" t="str">
        <f>VLOOKUP(C1927,[6]Consolidado!$B:$E,4,FALSE)</f>
        <v>En Proceso</v>
      </c>
      <c r="E1927" s="64" t="s">
        <v>25</v>
      </c>
      <c r="F1927" s="65" t="s">
        <v>119</v>
      </c>
      <c r="G1927" s="66">
        <v>-6.25E-2</v>
      </c>
      <c r="H1927" s="67">
        <v>635.70500000000004</v>
      </c>
      <c r="I1927" s="85">
        <f t="shared" si="39"/>
        <v>-39.731562500000003</v>
      </c>
      <c r="J1927" s="86">
        <v>29.7989</v>
      </c>
      <c r="K1927" s="85">
        <f t="shared" si="40"/>
        <v>-1.3333231260214304</v>
      </c>
      <c r="L1927" s="68" t="str">
        <f>VLOOKUP(C1927,[6]Consolidado!$B:$E,2,FALSE)</f>
        <v>Acabado</v>
      </c>
      <c r="M1927" s="69" t="str">
        <f>VLOOKUP(C1927,[6]Consolidado!$B:$E,3,FALSE)</f>
        <v>Material de acabado pendiente de distribuir</v>
      </c>
      <c r="N1927" s="70">
        <f>VLOOKUP(C1927,[6]Consolidado!$B:$H,7,FALSE)</f>
        <v>0</v>
      </c>
    </row>
    <row r="1928" spans="1:14" s="71" customFormat="1" ht="16.5" customHeight="1" outlineLevel="1" x14ac:dyDescent="0.2">
      <c r="A1928" s="60" t="s">
        <v>671</v>
      </c>
      <c r="B1928" s="61">
        <v>42855</v>
      </c>
      <c r="C1928" s="71" t="s">
        <v>89</v>
      </c>
      <c r="D1928" s="63" t="str">
        <f>VLOOKUP(C1928,[6]Consolidado!$B:$E,4,FALSE)</f>
        <v>En Proceso</v>
      </c>
      <c r="E1928" s="64" t="s">
        <v>33</v>
      </c>
      <c r="F1928" s="65" t="s">
        <v>90</v>
      </c>
      <c r="G1928" s="66">
        <v>-36</v>
      </c>
      <c r="H1928" s="67">
        <v>3.2476560456041419</v>
      </c>
      <c r="I1928" s="85">
        <f t="shared" si="39"/>
        <v>-116.91561764174911</v>
      </c>
      <c r="J1928" s="86">
        <v>29.7989</v>
      </c>
      <c r="K1928" s="85">
        <f t="shared" si="40"/>
        <v>-3.923487700611402</v>
      </c>
      <c r="L1928" s="68" t="str">
        <f>VLOOKUP(C1928,[6]Consolidado!$B:$E,2,FALSE)</f>
        <v>Empaque</v>
      </c>
      <c r="M1928" s="69" t="str">
        <f>VLOOKUP(C1928,[6]Consolidado!$B:$E,3,FALSE)</f>
        <v>Material de empaque pendiente de distribuir</v>
      </c>
      <c r="N1928" s="70">
        <f>VLOOKUP(C1928,[6]Consolidado!$B:$H,7,FALSE)</f>
        <v>0</v>
      </c>
    </row>
    <row r="1929" spans="1:14" s="71" customFormat="1" ht="16.5" customHeight="1" outlineLevel="1" x14ac:dyDescent="0.2">
      <c r="A1929" s="60" t="s">
        <v>671</v>
      </c>
      <c r="B1929" s="61">
        <v>42855</v>
      </c>
      <c r="C1929" s="71">
        <v>191</v>
      </c>
      <c r="D1929" s="63" t="str">
        <f>VLOOKUP(C1929,[6]Consolidado!$B:$E,4,FALSE)</f>
        <v>Finalizada</v>
      </c>
      <c r="E1929" s="64" t="s">
        <v>25</v>
      </c>
      <c r="F1929" s="65" t="s">
        <v>254</v>
      </c>
      <c r="G1929" s="66">
        <v>2.125</v>
      </c>
      <c r="H1929" s="67">
        <v>371.44054799610137</v>
      </c>
      <c r="I1929" s="85">
        <f t="shared" si="39"/>
        <v>789.31116449171543</v>
      </c>
      <c r="J1929" s="86">
        <v>29.7989</v>
      </c>
      <c r="K1929" s="85">
        <f t="shared" si="40"/>
        <v>26.487929570947767</v>
      </c>
      <c r="L1929" s="68" t="str">
        <f>VLOOKUP(C1929,[6]Consolidado!$B:$E,2,FALSE)</f>
        <v>Maderas Collective</v>
      </c>
      <c r="M1929" s="69" t="str">
        <f>VLOOKUP(C1929,[6]Consolidado!$B:$E,3,FALSE)</f>
        <v>Reparacion Muebles Varios-Pintura Sur</v>
      </c>
      <c r="N1929" s="70" t="str">
        <f>VLOOKUP(C1929,[6]Consolidado!$B:$H,7,FALSE)</f>
        <v>Mayo</v>
      </c>
    </row>
    <row r="1930" spans="1:14" s="71" customFormat="1" ht="16.5" customHeight="1" outlineLevel="1" x14ac:dyDescent="0.2">
      <c r="A1930" s="60" t="s">
        <v>671</v>
      </c>
      <c r="B1930" s="61">
        <v>42855</v>
      </c>
      <c r="C1930" s="71">
        <v>191</v>
      </c>
      <c r="D1930" s="63" t="str">
        <f>VLOOKUP(C1930,[6]Consolidado!$B:$E,4,FALSE)</f>
        <v>Finalizada</v>
      </c>
      <c r="E1930" s="64" t="s">
        <v>25</v>
      </c>
      <c r="F1930" s="65" t="s">
        <v>99</v>
      </c>
      <c r="G1930" s="66">
        <v>1.25</v>
      </c>
      <c r="H1930" s="67">
        <v>358.12456989247312</v>
      </c>
      <c r="I1930" s="85">
        <f t="shared" si="39"/>
        <v>447.6557123655914</v>
      </c>
      <c r="J1930" s="86">
        <v>29.7989</v>
      </c>
      <c r="K1930" s="85">
        <f t="shared" si="40"/>
        <v>15.022558294621325</v>
      </c>
      <c r="L1930" s="68" t="str">
        <f>VLOOKUP(C1930,[6]Consolidado!$B:$E,2,FALSE)</f>
        <v>Maderas Collective</v>
      </c>
      <c r="M1930" s="69" t="str">
        <f>VLOOKUP(C1930,[6]Consolidado!$B:$E,3,FALSE)</f>
        <v>Reparacion Muebles Varios-Pintura Sur</v>
      </c>
      <c r="N1930" s="70" t="str">
        <f>VLOOKUP(C1930,[6]Consolidado!$B:$H,7,FALSE)</f>
        <v>Mayo</v>
      </c>
    </row>
    <row r="1931" spans="1:14" s="71" customFormat="1" ht="16.5" customHeight="1" outlineLevel="1" x14ac:dyDescent="0.2">
      <c r="A1931" s="60" t="s">
        <v>671</v>
      </c>
      <c r="B1931" s="61">
        <v>42855</v>
      </c>
      <c r="C1931" s="71">
        <v>191</v>
      </c>
      <c r="D1931" s="63" t="str">
        <f>VLOOKUP(C1931,[6]Consolidado!$B:$E,4,FALSE)</f>
        <v>Finalizada</v>
      </c>
      <c r="E1931" s="64" t="s">
        <v>25</v>
      </c>
      <c r="F1931" s="65" t="s">
        <v>108</v>
      </c>
      <c r="G1931" s="66">
        <v>0.1875</v>
      </c>
      <c r="H1931" s="67">
        <v>1043.76</v>
      </c>
      <c r="I1931" s="85">
        <f t="shared" si="39"/>
        <v>195.70499999999998</v>
      </c>
      <c r="J1931" s="86">
        <v>29.7989</v>
      </c>
      <c r="K1931" s="85">
        <f t="shared" si="40"/>
        <v>6.5675243045884235</v>
      </c>
      <c r="L1931" s="68" t="str">
        <f>VLOOKUP(C1931,[6]Consolidado!$B:$E,2,FALSE)</f>
        <v>Maderas Collective</v>
      </c>
      <c r="M1931" s="69" t="str">
        <f>VLOOKUP(C1931,[6]Consolidado!$B:$E,3,FALSE)</f>
        <v>Reparacion Muebles Varios-Pintura Sur</v>
      </c>
      <c r="N1931" s="70" t="str">
        <f>VLOOKUP(C1931,[6]Consolidado!$B:$H,7,FALSE)</f>
        <v>Mayo</v>
      </c>
    </row>
    <row r="1932" spans="1:14" s="71" customFormat="1" ht="16.5" customHeight="1" outlineLevel="1" x14ac:dyDescent="0.2">
      <c r="A1932" s="60" t="s">
        <v>671</v>
      </c>
      <c r="B1932" s="61">
        <v>42855</v>
      </c>
      <c r="C1932" s="71">
        <v>191</v>
      </c>
      <c r="D1932" s="63" t="str">
        <f>VLOOKUP(C1932,[6]Consolidado!$B:$E,4,FALSE)</f>
        <v>Finalizada</v>
      </c>
      <c r="E1932" s="64" t="s">
        <v>25</v>
      </c>
      <c r="F1932" s="65" t="s">
        <v>109</v>
      </c>
      <c r="G1932" s="66">
        <v>0.125</v>
      </c>
      <c r="H1932" s="67">
        <v>1262.4498728629765</v>
      </c>
      <c r="I1932" s="85">
        <f t="shared" si="39"/>
        <v>157.80623410787206</v>
      </c>
      <c r="J1932" s="86">
        <v>29.7989</v>
      </c>
      <c r="K1932" s="85">
        <f t="shared" si="40"/>
        <v>5.2957066907795944</v>
      </c>
      <c r="L1932" s="68" t="str">
        <f>VLOOKUP(C1932,[6]Consolidado!$B:$E,2,FALSE)</f>
        <v>Maderas Collective</v>
      </c>
      <c r="M1932" s="69" t="str">
        <f>VLOOKUP(C1932,[6]Consolidado!$B:$E,3,FALSE)</f>
        <v>Reparacion Muebles Varios-Pintura Sur</v>
      </c>
      <c r="N1932" s="70" t="str">
        <f>VLOOKUP(C1932,[6]Consolidado!$B:$H,7,FALSE)</f>
        <v>Mayo</v>
      </c>
    </row>
    <row r="1933" spans="1:14" s="71" customFormat="1" ht="16.5" customHeight="1" outlineLevel="1" x14ac:dyDescent="0.2">
      <c r="A1933" s="60" t="s">
        <v>671</v>
      </c>
      <c r="B1933" s="61">
        <v>42855</v>
      </c>
      <c r="C1933" s="71">
        <v>191</v>
      </c>
      <c r="D1933" s="63" t="str">
        <f>VLOOKUP(C1933,[6]Consolidado!$B:$E,4,FALSE)</f>
        <v>Finalizada</v>
      </c>
      <c r="E1933" s="64" t="s">
        <v>25</v>
      </c>
      <c r="F1933" s="65" t="s">
        <v>110</v>
      </c>
      <c r="G1933" s="66">
        <v>0.15625</v>
      </c>
      <c r="H1933" s="67">
        <v>1356.0515384615387</v>
      </c>
      <c r="I1933" s="85">
        <f t="shared" si="39"/>
        <v>211.88305288461544</v>
      </c>
      <c r="J1933" s="86">
        <v>29.7989</v>
      </c>
      <c r="K1933" s="85">
        <f t="shared" si="40"/>
        <v>7.1104320254981035</v>
      </c>
      <c r="L1933" s="68" t="str">
        <f>VLOOKUP(C1933,[6]Consolidado!$B:$E,2,FALSE)</f>
        <v>Maderas Collective</v>
      </c>
      <c r="M1933" s="69" t="str">
        <f>VLOOKUP(C1933,[6]Consolidado!$B:$E,3,FALSE)</f>
        <v>Reparacion Muebles Varios-Pintura Sur</v>
      </c>
      <c r="N1933" s="70" t="str">
        <f>VLOOKUP(C1933,[6]Consolidado!$B:$H,7,FALSE)</f>
        <v>Mayo</v>
      </c>
    </row>
    <row r="1934" spans="1:14" s="71" customFormat="1" ht="16.5" customHeight="1" outlineLevel="1" x14ac:dyDescent="0.2">
      <c r="A1934" s="60" t="s">
        <v>671</v>
      </c>
      <c r="B1934" s="61">
        <v>42855</v>
      </c>
      <c r="C1934" s="71">
        <v>191</v>
      </c>
      <c r="D1934" s="63" t="str">
        <f>VLOOKUP(C1934,[6]Consolidado!$B:$E,4,FALSE)</f>
        <v>Finalizada</v>
      </c>
      <c r="E1934" s="64" t="s">
        <v>25</v>
      </c>
      <c r="F1934" s="65" t="s">
        <v>119</v>
      </c>
      <c r="G1934" s="66">
        <v>0.15625</v>
      </c>
      <c r="H1934" s="67">
        <v>635.70500000000004</v>
      </c>
      <c r="I1934" s="85">
        <f t="shared" si="39"/>
        <v>99.328906250000003</v>
      </c>
      <c r="J1934" s="86">
        <v>29.7989</v>
      </c>
      <c r="K1934" s="85">
        <f t="shared" si="40"/>
        <v>3.3333078150535758</v>
      </c>
      <c r="L1934" s="68" t="str">
        <f>VLOOKUP(C1934,[6]Consolidado!$B:$E,2,FALSE)</f>
        <v>Maderas Collective</v>
      </c>
      <c r="M1934" s="69" t="str">
        <f>VLOOKUP(C1934,[6]Consolidado!$B:$E,3,FALSE)</f>
        <v>Reparacion Muebles Varios-Pintura Sur</v>
      </c>
      <c r="N1934" s="70" t="str">
        <f>VLOOKUP(C1934,[6]Consolidado!$B:$H,7,FALSE)</f>
        <v>Mayo</v>
      </c>
    </row>
    <row r="1935" spans="1:14" s="71" customFormat="1" ht="16.5" customHeight="1" outlineLevel="1" x14ac:dyDescent="0.2">
      <c r="A1935" s="60" t="s">
        <v>671</v>
      </c>
      <c r="B1935" s="61">
        <v>42855</v>
      </c>
      <c r="C1935" s="71">
        <v>191</v>
      </c>
      <c r="D1935" s="63" t="str">
        <f>VLOOKUP(C1935,[6]Consolidado!$B:$E,4,FALSE)</f>
        <v>Finalizada</v>
      </c>
      <c r="E1935" s="64" t="s">
        <v>25</v>
      </c>
      <c r="F1935" s="65" t="s">
        <v>109</v>
      </c>
      <c r="G1935" s="66">
        <v>0.5625</v>
      </c>
      <c r="H1935" s="67">
        <v>1262.4498728629765</v>
      </c>
      <c r="I1935" s="85">
        <f t="shared" si="39"/>
        <v>710.12805348542429</v>
      </c>
      <c r="J1935" s="86">
        <v>29.7989</v>
      </c>
      <c r="K1935" s="85">
        <f t="shared" si="40"/>
        <v>23.830680108508176</v>
      </c>
      <c r="L1935" s="68" t="str">
        <f>VLOOKUP(C1935,[6]Consolidado!$B:$E,2,FALSE)</f>
        <v>Maderas Collective</v>
      </c>
      <c r="M1935" s="69" t="str">
        <f>VLOOKUP(C1935,[6]Consolidado!$B:$E,3,FALSE)</f>
        <v>Reparacion Muebles Varios-Pintura Sur</v>
      </c>
      <c r="N1935" s="70" t="str">
        <f>VLOOKUP(C1935,[6]Consolidado!$B:$H,7,FALSE)</f>
        <v>Mayo</v>
      </c>
    </row>
    <row r="1936" spans="1:14" s="71" customFormat="1" ht="16.5" customHeight="1" outlineLevel="1" x14ac:dyDescent="0.2">
      <c r="A1936" s="60" t="s">
        <v>671</v>
      </c>
      <c r="B1936" s="61">
        <v>42855</v>
      </c>
      <c r="C1936" s="71">
        <v>191</v>
      </c>
      <c r="D1936" s="63" t="str">
        <f>VLOOKUP(C1936,[6]Consolidado!$B:$E,4,FALSE)</f>
        <v>Finalizada</v>
      </c>
      <c r="E1936" s="64" t="s">
        <v>25</v>
      </c>
      <c r="F1936" s="65" t="s">
        <v>110</v>
      </c>
      <c r="G1936" s="66">
        <v>0.375</v>
      </c>
      <c r="H1936" s="67">
        <v>1356.0515384615387</v>
      </c>
      <c r="I1936" s="85">
        <f t="shared" si="39"/>
        <v>508.51932692307702</v>
      </c>
      <c r="J1936" s="86">
        <v>29.7989</v>
      </c>
      <c r="K1936" s="85">
        <f t="shared" si="40"/>
        <v>17.065036861195448</v>
      </c>
      <c r="L1936" s="68" t="str">
        <f>VLOOKUP(C1936,[6]Consolidado!$B:$E,2,FALSE)</f>
        <v>Maderas Collective</v>
      </c>
      <c r="M1936" s="69" t="str">
        <f>VLOOKUP(C1936,[6]Consolidado!$B:$E,3,FALSE)</f>
        <v>Reparacion Muebles Varios-Pintura Sur</v>
      </c>
      <c r="N1936" s="70" t="str">
        <f>VLOOKUP(C1936,[6]Consolidado!$B:$H,7,FALSE)</f>
        <v>Mayo</v>
      </c>
    </row>
    <row r="1937" spans="1:14" s="71" customFormat="1" ht="16.5" customHeight="1" outlineLevel="1" x14ac:dyDescent="0.2">
      <c r="A1937" s="60" t="s">
        <v>671</v>
      </c>
      <c r="B1937" s="61">
        <v>42855</v>
      </c>
      <c r="C1937" s="71">
        <v>191</v>
      </c>
      <c r="D1937" s="63" t="str">
        <f>VLOOKUP(C1937,[6]Consolidado!$B:$E,4,FALSE)</f>
        <v>Finalizada</v>
      </c>
      <c r="E1937" s="64" t="s">
        <v>25</v>
      </c>
      <c r="F1937" s="65" t="s">
        <v>119</v>
      </c>
      <c r="G1937" s="66">
        <v>0.375</v>
      </c>
      <c r="H1937" s="67">
        <v>635.70500000000004</v>
      </c>
      <c r="I1937" s="85">
        <f t="shared" si="39"/>
        <v>238.38937500000003</v>
      </c>
      <c r="J1937" s="86">
        <v>29.7989</v>
      </c>
      <c r="K1937" s="85">
        <f t="shared" si="40"/>
        <v>7.9999387561285831</v>
      </c>
      <c r="L1937" s="68" t="str">
        <f>VLOOKUP(C1937,[6]Consolidado!$B:$E,2,FALSE)</f>
        <v>Maderas Collective</v>
      </c>
      <c r="M1937" s="69" t="str">
        <f>VLOOKUP(C1937,[6]Consolidado!$B:$E,3,FALSE)</f>
        <v>Reparacion Muebles Varios-Pintura Sur</v>
      </c>
      <c r="N1937" s="70" t="str">
        <f>VLOOKUP(C1937,[6]Consolidado!$B:$H,7,FALSE)</f>
        <v>Mayo</v>
      </c>
    </row>
    <row r="1938" spans="1:14" s="71" customFormat="1" ht="16.5" customHeight="1" outlineLevel="1" x14ac:dyDescent="0.2">
      <c r="A1938" s="60" t="s">
        <v>671</v>
      </c>
      <c r="B1938" s="61">
        <v>42855</v>
      </c>
      <c r="C1938" s="71">
        <v>191</v>
      </c>
      <c r="D1938" s="63" t="str">
        <f>VLOOKUP(C1938,[6]Consolidado!$B:$E,4,FALSE)</f>
        <v>Finalizada</v>
      </c>
      <c r="E1938" s="64" t="s">
        <v>25</v>
      </c>
      <c r="F1938" s="65" t="s">
        <v>108</v>
      </c>
      <c r="G1938" s="66">
        <v>0.1875</v>
      </c>
      <c r="H1938" s="67">
        <v>1043.76</v>
      </c>
      <c r="I1938" s="85">
        <f t="shared" si="39"/>
        <v>195.70499999999998</v>
      </c>
      <c r="J1938" s="86">
        <v>29.7989</v>
      </c>
      <c r="K1938" s="85">
        <f t="shared" si="40"/>
        <v>6.5675243045884235</v>
      </c>
      <c r="L1938" s="68" t="str">
        <f>VLOOKUP(C1938,[6]Consolidado!$B:$E,2,FALSE)</f>
        <v>Maderas Collective</v>
      </c>
      <c r="M1938" s="69" t="str">
        <f>VLOOKUP(C1938,[6]Consolidado!$B:$E,3,FALSE)</f>
        <v>Reparacion Muebles Varios-Pintura Sur</v>
      </c>
      <c r="N1938" s="70" t="str">
        <f>VLOOKUP(C1938,[6]Consolidado!$B:$H,7,FALSE)</f>
        <v>Mayo</v>
      </c>
    </row>
    <row r="1939" spans="1:14" s="71" customFormat="1" ht="16.5" customHeight="1" outlineLevel="1" x14ac:dyDescent="0.2">
      <c r="A1939" s="60" t="s">
        <v>671</v>
      </c>
      <c r="B1939" s="61">
        <v>42855</v>
      </c>
      <c r="C1939" s="71">
        <v>191</v>
      </c>
      <c r="D1939" s="63" t="str">
        <f>VLOOKUP(C1939,[6]Consolidado!$B:$E,4,FALSE)</f>
        <v>Finalizada</v>
      </c>
      <c r="E1939" s="64" t="s">
        <v>25</v>
      </c>
      <c r="F1939" s="65" t="s">
        <v>109</v>
      </c>
      <c r="G1939" s="66">
        <v>0.125</v>
      </c>
      <c r="H1939" s="67">
        <v>1262.4498728629765</v>
      </c>
      <c r="I1939" s="85">
        <f t="shared" si="39"/>
        <v>157.80623410787206</v>
      </c>
      <c r="J1939" s="86">
        <v>29.7989</v>
      </c>
      <c r="K1939" s="85">
        <f t="shared" si="40"/>
        <v>5.2957066907795944</v>
      </c>
      <c r="L1939" s="68" t="str">
        <f>VLOOKUP(C1939,[6]Consolidado!$B:$E,2,FALSE)</f>
        <v>Maderas Collective</v>
      </c>
      <c r="M1939" s="69" t="str">
        <f>VLOOKUP(C1939,[6]Consolidado!$B:$E,3,FALSE)</f>
        <v>Reparacion Muebles Varios-Pintura Sur</v>
      </c>
      <c r="N1939" s="70" t="str">
        <f>VLOOKUP(C1939,[6]Consolidado!$B:$H,7,FALSE)</f>
        <v>Mayo</v>
      </c>
    </row>
    <row r="1940" spans="1:14" s="71" customFormat="1" ht="16.5" customHeight="1" outlineLevel="1" x14ac:dyDescent="0.2">
      <c r="A1940" s="60" t="s">
        <v>671</v>
      </c>
      <c r="B1940" s="61">
        <v>42855</v>
      </c>
      <c r="C1940" s="71">
        <v>191</v>
      </c>
      <c r="D1940" s="63" t="str">
        <f>VLOOKUP(C1940,[6]Consolidado!$B:$E,4,FALSE)</f>
        <v>Finalizada</v>
      </c>
      <c r="E1940" s="64" t="s">
        <v>25</v>
      </c>
      <c r="F1940" s="65" t="s">
        <v>110</v>
      </c>
      <c r="G1940" s="66">
        <v>6.25E-2</v>
      </c>
      <c r="H1940" s="67">
        <v>1356.0515384615387</v>
      </c>
      <c r="I1940" s="85">
        <f t="shared" si="39"/>
        <v>84.753221153846169</v>
      </c>
      <c r="J1940" s="86">
        <v>29.7989</v>
      </c>
      <c r="K1940" s="85">
        <f t="shared" si="40"/>
        <v>2.8441728101992414</v>
      </c>
      <c r="L1940" s="68" t="str">
        <f>VLOOKUP(C1940,[6]Consolidado!$B:$E,2,FALSE)</f>
        <v>Maderas Collective</v>
      </c>
      <c r="M1940" s="69" t="str">
        <f>VLOOKUP(C1940,[6]Consolidado!$B:$E,3,FALSE)</f>
        <v>Reparacion Muebles Varios-Pintura Sur</v>
      </c>
      <c r="N1940" s="70" t="str">
        <f>VLOOKUP(C1940,[6]Consolidado!$B:$H,7,FALSE)</f>
        <v>Mayo</v>
      </c>
    </row>
    <row r="1941" spans="1:14" s="71" customFormat="1" ht="16.5" customHeight="1" outlineLevel="1" x14ac:dyDescent="0.2">
      <c r="A1941" s="60" t="s">
        <v>671</v>
      </c>
      <c r="B1941" s="61">
        <v>42855</v>
      </c>
      <c r="C1941" s="71">
        <v>191</v>
      </c>
      <c r="D1941" s="63" t="str">
        <f>VLOOKUP(C1941,[6]Consolidado!$B:$E,4,FALSE)</f>
        <v>Finalizada</v>
      </c>
      <c r="E1941" s="64" t="s">
        <v>25</v>
      </c>
      <c r="F1941" s="65" t="s">
        <v>119</v>
      </c>
      <c r="G1941" s="66">
        <v>6.25E-2</v>
      </c>
      <c r="H1941" s="67">
        <v>635.70500000000004</v>
      </c>
      <c r="I1941" s="85">
        <f t="shared" si="39"/>
        <v>39.731562500000003</v>
      </c>
      <c r="J1941" s="86">
        <v>29.7989</v>
      </c>
      <c r="K1941" s="85">
        <f t="shared" si="40"/>
        <v>1.3333231260214304</v>
      </c>
      <c r="L1941" s="68" t="str">
        <f>VLOOKUP(C1941,[6]Consolidado!$B:$E,2,FALSE)</f>
        <v>Maderas Collective</v>
      </c>
      <c r="M1941" s="69" t="str">
        <f>VLOOKUP(C1941,[6]Consolidado!$B:$E,3,FALSE)</f>
        <v>Reparacion Muebles Varios-Pintura Sur</v>
      </c>
      <c r="N1941" s="70" t="str">
        <f>VLOOKUP(C1941,[6]Consolidado!$B:$H,7,FALSE)</f>
        <v>Mayo</v>
      </c>
    </row>
    <row r="1942" spans="1:14" s="71" customFormat="1" ht="16.5" customHeight="1" outlineLevel="1" x14ac:dyDescent="0.2">
      <c r="A1942" s="60" t="s">
        <v>671</v>
      </c>
      <c r="B1942" s="61">
        <v>42855</v>
      </c>
      <c r="C1942" s="71">
        <v>191</v>
      </c>
      <c r="D1942" s="63" t="str">
        <f>VLOOKUP(C1942,[6]Consolidado!$B:$E,4,FALSE)</f>
        <v>Finalizada</v>
      </c>
      <c r="E1942" s="64" t="s">
        <v>33</v>
      </c>
      <c r="F1942" s="65" t="s">
        <v>90</v>
      </c>
      <c r="G1942" s="66">
        <v>36</v>
      </c>
      <c r="H1942" s="67">
        <v>3.2476560456041419</v>
      </c>
      <c r="I1942" s="85">
        <f t="shared" si="39"/>
        <v>116.91561764174911</v>
      </c>
      <c r="J1942" s="86">
        <v>29.7989</v>
      </c>
      <c r="K1942" s="85">
        <f t="shared" si="40"/>
        <v>3.923487700611402</v>
      </c>
      <c r="L1942" s="68" t="str">
        <f>VLOOKUP(C1942,[6]Consolidado!$B:$E,2,FALSE)</f>
        <v>Maderas Collective</v>
      </c>
      <c r="M1942" s="69" t="str">
        <f>VLOOKUP(C1942,[6]Consolidado!$B:$E,3,FALSE)</f>
        <v>Reparacion Muebles Varios-Pintura Sur</v>
      </c>
      <c r="N1942" s="70" t="str">
        <f>VLOOKUP(C1942,[6]Consolidado!$B:$H,7,FALSE)</f>
        <v>Mayo</v>
      </c>
    </row>
    <row r="1943" spans="1:14" s="71" customFormat="1" ht="16.5" customHeight="1" outlineLevel="1" x14ac:dyDescent="0.2">
      <c r="A1943" s="60" t="s">
        <v>671</v>
      </c>
      <c r="B1943" s="61">
        <v>42855</v>
      </c>
      <c r="C1943" s="71" t="s">
        <v>290</v>
      </c>
      <c r="D1943" s="63" t="str">
        <f>VLOOKUP(C1943,[6]Consolidado!$B:$E,4,FALSE)</f>
        <v>En Proceso</v>
      </c>
      <c r="E1943" s="64" t="s">
        <v>25</v>
      </c>
      <c r="F1943" s="65" t="s">
        <v>254</v>
      </c>
      <c r="G1943" s="66">
        <v>-2</v>
      </c>
      <c r="H1943" s="67">
        <v>371.44054799610137</v>
      </c>
      <c r="I1943" s="85">
        <f t="shared" si="39"/>
        <v>-742.88109599220275</v>
      </c>
      <c r="J1943" s="86">
        <v>29.7989</v>
      </c>
      <c r="K1943" s="85">
        <f t="shared" si="40"/>
        <v>-24.929816066774368</v>
      </c>
      <c r="L1943" s="68" t="str">
        <f>VLOOKUP(C1943,[6]Consolidado!$B:$E,2,FALSE)</f>
        <v>Acabado</v>
      </c>
      <c r="M1943" s="69" t="str">
        <f>VLOOKUP(C1943,[6]Consolidado!$B:$E,3,FALSE)</f>
        <v>Material de acabado pendiente de distribuir</v>
      </c>
      <c r="N1943" s="70">
        <f>VLOOKUP(C1943,[6]Consolidado!$B:$H,7,FALSE)</f>
        <v>0</v>
      </c>
    </row>
    <row r="1944" spans="1:14" s="71" customFormat="1" ht="16.5" customHeight="1" outlineLevel="1" x14ac:dyDescent="0.2">
      <c r="A1944" s="60" t="s">
        <v>671</v>
      </c>
      <c r="B1944" s="61">
        <v>42855</v>
      </c>
      <c r="C1944" s="71" t="s">
        <v>290</v>
      </c>
      <c r="D1944" s="63" t="str">
        <f>VLOOKUP(C1944,[6]Consolidado!$B:$E,4,FALSE)</f>
        <v>En Proceso</v>
      </c>
      <c r="E1944" s="64" t="s">
        <v>25</v>
      </c>
      <c r="F1944" s="65" t="s">
        <v>108</v>
      </c>
      <c r="G1944" s="66">
        <v>-0.375</v>
      </c>
      <c r="H1944" s="67">
        <v>1043.76</v>
      </c>
      <c r="I1944" s="85">
        <f t="shared" si="39"/>
        <v>-391.40999999999997</v>
      </c>
      <c r="J1944" s="86">
        <v>29.7989</v>
      </c>
      <c r="K1944" s="85">
        <f t="shared" si="40"/>
        <v>-13.135048609176847</v>
      </c>
      <c r="L1944" s="68" t="str">
        <f>VLOOKUP(C1944,[6]Consolidado!$B:$E,2,FALSE)</f>
        <v>Acabado</v>
      </c>
      <c r="M1944" s="69" t="str">
        <f>VLOOKUP(C1944,[6]Consolidado!$B:$E,3,FALSE)</f>
        <v>Material de acabado pendiente de distribuir</v>
      </c>
      <c r="N1944" s="70">
        <f>VLOOKUP(C1944,[6]Consolidado!$B:$H,7,FALSE)</f>
        <v>0</v>
      </c>
    </row>
    <row r="1945" spans="1:14" s="71" customFormat="1" ht="16.5" customHeight="1" outlineLevel="1" x14ac:dyDescent="0.2">
      <c r="A1945" s="60" t="s">
        <v>671</v>
      </c>
      <c r="B1945" s="61">
        <v>42855</v>
      </c>
      <c r="C1945" s="71" t="s">
        <v>290</v>
      </c>
      <c r="D1945" s="63" t="str">
        <f>VLOOKUP(C1945,[6]Consolidado!$B:$E,4,FALSE)</f>
        <v>En Proceso</v>
      </c>
      <c r="E1945" s="64" t="s">
        <v>25</v>
      </c>
      <c r="F1945" s="65" t="s">
        <v>110</v>
      </c>
      <c r="G1945" s="66">
        <v>-0.375</v>
      </c>
      <c r="H1945" s="67">
        <v>1356.0515384615387</v>
      </c>
      <c r="I1945" s="85">
        <f t="shared" si="39"/>
        <v>-508.51932692307702</v>
      </c>
      <c r="J1945" s="86">
        <v>29.7989</v>
      </c>
      <c r="K1945" s="85">
        <f t="shared" si="40"/>
        <v>-17.065036861195448</v>
      </c>
      <c r="L1945" s="68" t="str">
        <f>VLOOKUP(C1945,[6]Consolidado!$B:$E,2,FALSE)</f>
        <v>Acabado</v>
      </c>
      <c r="M1945" s="69" t="str">
        <f>VLOOKUP(C1945,[6]Consolidado!$B:$E,3,FALSE)</f>
        <v>Material de acabado pendiente de distribuir</v>
      </c>
      <c r="N1945" s="70">
        <f>VLOOKUP(C1945,[6]Consolidado!$B:$H,7,FALSE)</f>
        <v>0</v>
      </c>
    </row>
    <row r="1946" spans="1:14" s="71" customFormat="1" ht="16.5" customHeight="1" outlineLevel="1" x14ac:dyDescent="0.2">
      <c r="A1946" s="60" t="s">
        <v>671</v>
      </c>
      <c r="B1946" s="61">
        <v>42855</v>
      </c>
      <c r="C1946" s="71" t="s">
        <v>290</v>
      </c>
      <c r="D1946" s="63" t="str">
        <f>VLOOKUP(C1946,[6]Consolidado!$B:$E,4,FALSE)</f>
        <v>En Proceso</v>
      </c>
      <c r="E1946" s="64" t="s">
        <v>25</v>
      </c>
      <c r="F1946" s="65" t="s">
        <v>119</v>
      </c>
      <c r="G1946" s="66">
        <v>-0.375</v>
      </c>
      <c r="H1946" s="67">
        <v>635.70500000000004</v>
      </c>
      <c r="I1946" s="85">
        <f t="shared" si="39"/>
        <v>-238.38937500000003</v>
      </c>
      <c r="J1946" s="86">
        <v>29.7989</v>
      </c>
      <c r="K1946" s="85">
        <f t="shared" si="40"/>
        <v>-7.9999387561285831</v>
      </c>
      <c r="L1946" s="68" t="str">
        <f>VLOOKUP(C1946,[6]Consolidado!$B:$E,2,FALSE)</f>
        <v>Acabado</v>
      </c>
      <c r="M1946" s="69" t="str">
        <f>VLOOKUP(C1946,[6]Consolidado!$B:$E,3,FALSE)</f>
        <v>Material de acabado pendiente de distribuir</v>
      </c>
      <c r="N1946" s="70">
        <f>VLOOKUP(C1946,[6]Consolidado!$B:$H,7,FALSE)</f>
        <v>0</v>
      </c>
    </row>
    <row r="1947" spans="1:14" s="71" customFormat="1" ht="16.5" customHeight="1" outlineLevel="1" x14ac:dyDescent="0.2">
      <c r="A1947" s="60" t="s">
        <v>671</v>
      </c>
      <c r="B1947" s="61">
        <v>42855</v>
      </c>
      <c r="C1947" s="71" t="s">
        <v>290</v>
      </c>
      <c r="D1947" s="63" t="str">
        <f>VLOOKUP(C1947,[6]Consolidado!$B:$E,4,FALSE)</f>
        <v>En Proceso</v>
      </c>
      <c r="E1947" s="64" t="s">
        <v>25</v>
      </c>
      <c r="F1947" s="65" t="s">
        <v>109</v>
      </c>
      <c r="G1947" s="66">
        <v>-0.375</v>
      </c>
      <c r="H1947" s="67">
        <v>1262.4498728629765</v>
      </c>
      <c r="I1947" s="85">
        <f t="shared" si="39"/>
        <v>-473.41870232361617</v>
      </c>
      <c r="J1947" s="86">
        <v>29.7989</v>
      </c>
      <c r="K1947" s="85">
        <f t="shared" si="40"/>
        <v>-15.887120072338783</v>
      </c>
      <c r="L1947" s="68" t="str">
        <f>VLOOKUP(C1947,[6]Consolidado!$B:$E,2,FALSE)</f>
        <v>Acabado</v>
      </c>
      <c r="M1947" s="69" t="str">
        <f>VLOOKUP(C1947,[6]Consolidado!$B:$E,3,FALSE)</f>
        <v>Material de acabado pendiente de distribuir</v>
      </c>
      <c r="N1947" s="70">
        <f>VLOOKUP(C1947,[6]Consolidado!$B:$H,7,FALSE)</f>
        <v>0</v>
      </c>
    </row>
    <row r="1948" spans="1:14" s="71" customFormat="1" ht="16.5" customHeight="1" outlineLevel="1" x14ac:dyDescent="0.2">
      <c r="A1948" s="60" t="s">
        <v>671</v>
      </c>
      <c r="B1948" s="61">
        <v>42855</v>
      </c>
      <c r="C1948" s="71">
        <v>139</v>
      </c>
      <c r="D1948" s="63" t="str">
        <f>VLOOKUP(C1948,[6]Consolidado!$B:$E,4,FALSE)</f>
        <v>Finalizada</v>
      </c>
      <c r="E1948" s="64" t="s">
        <v>25</v>
      </c>
      <c r="F1948" s="65" t="s">
        <v>254</v>
      </c>
      <c r="G1948" s="66">
        <v>2</v>
      </c>
      <c r="H1948" s="67">
        <v>371.44054799610137</v>
      </c>
      <c r="I1948" s="85">
        <f t="shared" si="39"/>
        <v>742.88109599220275</v>
      </c>
      <c r="J1948" s="86">
        <v>29.7989</v>
      </c>
      <c r="K1948" s="85">
        <f t="shared" si="40"/>
        <v>24.929816066774368</v>
      </c>
      <c r="L1948" s="68" t="str">
        <f>VLOOKUP(C1948,[6]Consolidado!$B:$E,2,FALSE)</f>
        <v xml:space="preserve">Damien Wood </v>
      </c>
      <c r="M1948" s="69" t="str">
        <f>VLOOKUP(C1948,[6]Consolidado!$B:$E,3,FALSE)</f>
        <v>Night Table</v>
      </c>
      <c r="N1948" s="70" t="str">
        <f>VLOOKUP(C1948,[6]Consolidado!$B:$H,7,FALSE)</f>
        <v>Abril</v>
      </c>
    </row>
    <row r="1949" spans="1:14" s="71" customFormat="1" ht="16.5" customHeight="1" outlineLevel="1" x14ac:dyDescent="0.2">
      <c r="A1949" s="60" t="s">
        <v>671</v>
      </c>
      <c r="B1949" s="61">
        <v>42855</v>
      </c>
      <c r="C1949" s="71">
        <v>139</v>
      </c>
      <c r="D1949" s="63" t="str">
        <f>VLOOKUP(C1949,[6]Consolidado!$B:$E,4,FALSE)</f>
        <v>Finalizada</v>
      </c>
      <c r="E1949" s="64" t="s">
        <v>25</v>
      </c>
      <c r="F1949" s="65" t="s">
        <v>108</v>
      </c>
      <c r="G1949" s="66">
        <v>0.375</v>
      </c>
      <c r="H1949" s="67">
        <v>1043.76</v>
      </c>
      <c r="I1949" s="85">
        <f t="shared" si="39"/>
        <v>391.40999999999997</v>
      </c>
      <c r="J1949" s="86">
        <v>29.7989</v>
      </c>
      <c r="K1949" s="85">
        <f t="shared" si="40"/>
        <v>13.135048609176847</v>
      </c>
      <c r="L1949" s="68" t="str">
        <f>VLOOKUP(C1949,[6]Consolidado!$B:$E,2,FALSE)</f>
        <v xml:space="preserve">Damien Wood </v>
      </c>
      <c r="M1949" s="69" t="str">
        <f>VLOOKUP(C1949,[6]Consolidado!$B:$E,3,FALSE)</f>
        <v>Night Table</v>
      </c>
      <c r="N1949" s="70" t="str">
        <f>VLOOKUP(C1949,[6]Consolidado!$B:$H,7,FALSE)</f>
        <v>Abril</v>
      </c>
    </row>
    <row r="1950" spans="1:14" s="71" customFormat="1" ht="16.5" customHeight="1" outlineLevel="1" x14ac:dyDescent="0.2">
      <c r="A1950" s="60" t="s">
        <v>671</v>
      </c>
      <c r="B1950" s="61">
        <v>42855</v>
      </c>
      <c r="C1950" s="71">
        <v>139</v>
      </c>
      <c r="D1950" s="63" t="str">
        <f>VLOOKUP(C1950,[6]Consolidado!$B:$E,4,FALSE)</f>
        <v>Finalizada</v>
      </c>
      <c r="E1950" s="64" t="s">
        <v>25</v>
      </c>
      <c r="F1950" s="65" t="s">
        <v>110</v>
      </c>
      <c r="G1950" s="66">
        <v>0.375</v>
      </c>
      <c r="H1950" s="67">
        <v>1356.0515384615387</v>
      </c>
      <c r="I1950" s="85">
        <f t="shared" si="39"/>
        <v>508.51932692307702</v>
      </c>
      <c r="J1950" s="86">
        <v>29.7989</v>
      </c>
      <c r="K1950" s="85">
        <f t="shared" si="40"/>
        <v>17.065036861195448</v>
      </c>
      <c r="L1950" s="68" t="str">
        <f>VLOOKUP(C1950,[6]Consolidado!$B:$E,2,FALSE)</f>
        <v xml:space="preserve">Damien Wood </v>
      </c>
      <c r="M1950" s="69" t="str">
        <f>VLOOKUP(C1950,[6]Consolidado!$B:$E,3,FALSE)</f>
        <v>Night Table</v>
      </c>
      <c r="N1950" s="70" t="str">
        <f>VLOOKUP(C1950,[6]Consolidado!$B:$H,7,FALSE)</f>
        <v>Abril</v>
      </c>
    </row>
    <row r="1951" spans="1:14" s="71" customFormat="1" ht="16.5" customHeight="1" outlineLevel="1" x14ac:dyDescent="0.2">
      <c r="A1951" s="60" t="s">
        <v>671</v>
      </c>
      <c r="B1951" s="61">
        <v>42855</v>
      </c>
      <c r="C1951" s="71">
        <v>139</v>
      </c>
      <c r="D1951" s="63" t="str">
        <f>VLOOKUP(C1951,[6]Consolidado!$B:$E,4,FALSE)</f>
        <v>Finalizada</v>
      </c>
      <c r="E1951" s="64" t="s">
        <v>25</v>
      </c>
      <c r="F1951" s="65" t="s">
        <v>119</v>
      </c>
      <c r="G1951" s="66">
        <v>0.375</v>
      </c>
      <c r="H1951" s="67">
        <v>635.70500000000004</v>
      </c>
      <c r="I1951" s="85">
        <f t="shared" si="39"/>
        <v>238.38937500000003</v>
      </c>
      <c r="J1951" s="86">
        <v>29.7989</v>
      </c>
      <c r="K1951" s="85">
        <f t="shared" si="40"/>
        <v>7.9999387561285831</v>
      </c>
      <c r="L1951" s="68" t="str">
        <f>VLOOKUP(C1951,[6]Consolidado!$B:$E,2,FALSE)</f>
        <v xml:space="preserve">Damien Wood </v>
      </c>
      <c r="M1951" s="69" t="str">
        <f>VLOOKUP(C1951,[6]Consolidado!$B:$E,3,FALSE)</f>
        <v>Night Table</v>
      </c>
      <c r="N1951" s="70" t="str">
        <f>VLOOKUP(C1951,[6]Consolidado!$B:$H,7,FALSE)</f>
        <v>Abril</v>
      </c>
    </row>
    <row r="1952" spans="1:14" s="71" customFormat="1" ht="16.5" customHeight="1" outlineLevel="1" x14ac:dyDescent="0.2">
      <c r="A1952" s="60" t="s">
        <v>671</v>
      </c>
      <c r="B1952" s="61">
        <v>42855</v>
      </c>
      <c r="C1952" s="71">
        <v>139</v>
      </c>
      <c r="D1952" s="63" t="str">
        <f>VLOOKUP(C1952,[6]Consolidado!$B:$E,4,FALSE)</f>
        <v>Finalizada</v>
      </c>
      <c r="E1952" s="64" t="s">
        <v>25</v>
      </c>
      <c r="F1952" s="65" t="s">
        <v>109</v>
      </c>
      <c r="G1952" s="66">
        <v>0.375</v>
      </c>
      <c r="H1952" s="67">
        <v>1262.4498728629765</v>
      </c>
      <c r="I1952" s="85">
        <f t="shared" si="39"/>
        <v>473.41870232361617</v>
      </c>
      <c r="J1952" s="86">
        <v>29.7989</v>
      </c>
      <c r="K1952" s="85">
        <f t="shared" si="40"/>
        <v>15.887120072338783</v>
      </c>
      <c r="L1952" s="68" t="str">
        <f>VLOOKUP(C1952,[6]Consolidado!$B:$E,2,FALSE)</f>
        <v xml:space="preserve">Damien Wood </v>
      </c>
      <c r="M1952" s="69" t="str">
        <f>VLOOKUP(C1952,[6]Consolidado!$B:$E,3,FALSE)</f>
        <v>Night Table</v>
      </c>
      <c r="N1952" s="70" t="str">
        <f>VLOOKUP(C1952,[6]Consolidado!$B:$H,7,FALSE)</f>
        <v>Abril</v>
      </c>
    </row>
    <row r="1953" spans="1:14" s="71" customFormat="1" ht="16.5" customHeight="1" outlineLevel="1" x14ac:dyDescent="0.2">
      <c r="A1953" s="60" t="s">
        <v>671</v>
      </c>
      <c r="B1953" s="61">
        <v>42855</v>
      </c>
      <c r="C1953" s="71" t="s">
        <v>290</v>
      </c>
      <c r="D1953" s="63" t="str">
        <f>VLOOKUP(C1953,[6]Consolidado!$B:$E,4,FALSE)</f>
        <v>En Proceso</v>
      </c>
      <c r="E1953" s="64" t="s">
        <v>25</v>
      </c>
      <c r="F1953" s="65" t="s">
        <v>108</v>
      </c>
      <c r="G1953" s="66">
        <v>-0.15625</v>
      </c>
      <c r="H1953" s="67">
        <v>1043.76</v>
      </c>
      <c r="I1953" s="85">
        <f t="shared" si="39"/>
        <v>-163.08750000000001</v>
      </c>
      <c r="J1953" s="86">
        <v>29.7989</v>
      </c>
      <c r="K1953" s="85">
        <f t="shared" si="40"/>
        <v>-5.472936920490354</v>
      </c>
      <c r="L1953" s="68" t="str">
        <f>VLOOKUP(C1953,[6]Consolidado!$B:$E,2,FALSE)</f>
        <v>Acabado</v>
      </c>
      <c r="M1953" s="69" t="str">
        <f>VLOOKUP(C1953,[6]Consolidado!$B:$E,3,FALSE)</f>
        <v>Material de acabado pendiente de distribuir</v>
      </c>
      <c r="N1953" s="70">
        <f>VLOOKUP(C1953,[6]Consolidado!$B:$H,7,FALSE)</f>
        <v>0</v>
      </c>
    </row>
    <row r="1954" spans="1:14" s="71" customFormat="1" ht="16.5" customHeight="1" outlineLevel="1" x14ac:dyDescent="0.2">
      <c r="A1954" s="60" t="s">
        <v>671</v>
      </c>
      <c r="B1954" s="61">
        <v>42855</v>
      </c>
      <c r="C1954" s="71" t="s">
        <v>290</v>
      </c>
      <c r="D1954" s="63" t="str">
        <f>VLOOKUP(C1954,[6]Consolidado!$B:$E,4,FALSE)</f>
        <v>En Proceso</v>
      </c>
      <c r="E1954" s="64" t="s">
        <v>25</v>
      </c>
      <c r="F1954" s="65" t="s">
        <v>109</v>
      </c>
      <c r="G1954" s="66">
        <v>-0.34375</v>
      </c>
      <c r="H1954" s="67">
        <v>1262.4498728629765</v>
      </c>
      <c r="I1954" s="85">
        <f t="shared" si="39"/>
        <v>-433.96714379664814</v>
      </c>
      <c r="J1954" s="86">
        <v>29.7989</v>
      </c>
      <c r="K1954" s="85">
        <f t="shared" si="40"/>
        <v>-14.563193399643884</v>
      </c>
      <c r="L1954" s="68" t="str">
        <f>VLOOKUP(C1954,[6]Consolidado!$B:$E,2,FALSE)</f>
        <v>Acabado</v>
      </c>
      <c r="M1954" s="69" t="str">
        <f>VLOOKUP(C1954,[6]Consolidado!$B:$E,3,FALSE)</f>
        <v>Material de acabado pendiente de distribuir</v>
      </c>
      <c r="N1954" s="70">
        <f>VLOOKUP(C1954,[6]Consolidado!$B:$H,7,FALSE)</f>
        <v>0</v>
      </c>
    </row>
    <row r="1955" spans="1:14" s="71" customFormat="1" ht="16.5" customHeight="1" outlineLevel="1" x14ac:dyDescent="0.2">
      <c r="A1955" s="60" t="s">
        <v>671</v>
      </c>
      <c r="B1955" s="61">
        <v>42855</v>
      </c>
      <c r="C1955" s="71" t="s">
        <v>290</v>
      </c>
      <c r="D1955" s="63" t="str">
        <f>VLOOKUP(C1955,[6]Consolidado!$B:$E,4,FALSE)</f>
        <v>En Proceso</v>
      </c>
      <c r="E1955" s="64" t="s">
        <v>25</v>
      </c>
      <c r="F1955" s="65" t="s">
        <v>110</v>
      </c>
      <c r="G1955" s="66">
        <v>-0.25</v>
      </c>
      <c r="H1955" s="67">
        <v>1356.0515384615387</v>
      </c>
      <c r="I1955" s="85">
        <f t="shared" si="39"/>
        <v>-339.01288461538468</v>
      </c>
      <c r="J1955" s="86">
        <v>29.7989</v>
      </c>
      <c r="K1955" s="85">
        <f t="shared" si="40"/>
        <v>-11.376691240796966</v>
      </c>
      <c r="L1955" s="68" t="str">
        <f>VLOOKUP(C1955,[6]Consolidado!$B:$E,2,FALSE)</f>
        <v>Acabado</v>
      </c>
      <c r="M1955" s="69" t="str">
        <f>VLOOKUP(C1955,[6]Consolidado!$B:$E,3,FALSE)</f>
        <v>Material de acabado pendiente de distribuir</v>
      </c>
      <c r="N1955" s="70">
        <f>VLOOKUP(C1955,[6]Consolidado!$B:$H,7,FALSE)</f>
        <v>0</v>
      </c>
    </row>
    <row r="1956" spans="1:14" s="71" customFormat="1" ht="16.5" customHeight="1" outlineLevel="1" x14ac:dyDescent="0.2">
      <c r="A1956" s="60" t="s">
        <v>671</v>
      </c>
      <c r="B1956" s="61">
        <v>42855</v>
      </c>
      <c r="C1956" s="71" t="s">
        <v>290</v>
      </c>
      <c r="D1956" s="63" t="str">
        <f>VLOOKUP(C1956,[6]Consolidado!$B:$E,4,FALSE)</f>
        <v>En Proceso</v>
      </c>
      <c r="E1956" s="64" t="s">
        <v>25</v>
      </c>
      <c r="F1956" s="65" t="s">
        <v>119</v>
      </c>
      <c r="G1956" s="66">
        <v>-0.25</v>
      </c>
      <c r="H1956" s="67">
        <v>635.70500000000004</v>
      </c>
      <c r="I1956" s="85">
        <f t="shared" si="39"/>
        <v>-158.92625000000001</v>
      </c>
      <c r="J1956" s="86">
        <v>29.7989</v>
      </c>
      <c r="K1956" s="85">
        <f t="shared" si="40"/>
        <v>-5.3332925040857218</v>
      </c>
      <c r="L1956" s="68" t="str">
        <f>VLOOKUP(C1956,[6]Consolidado!$B:$E,2,FALSE)</f>
        <v>Acabado</v>
      </c>
      <c r="M1956" s="69" t="str">
        <f>VLOOKUP(C1956,[6]Consolidado!$B:$E,3,FALSE)</f>
        <v>Material de acabado pendiente de distribuir</v>
      </c>
      <c r="N1956" s="70">
        <f>VLOOKUP(C1956,[6]Consolidado!$B:$H,7,FALSE)</f>
        <v>0</v>
      </c>
    </row>
    <row r="1957" spans="1:14" s="71" customFormat="1" ht="16.5" customHeight="1" outlineLevel="1" x14ac:dyDescent="0.2">
      <c r="A1957" s="60" t="s">
        <v>671</v>
      </c>
      <c r="B1957" s="61">
        <v>42855</v>
      </c>
      <c r="C1957" s="71" t="s">
        <v>290</v>
      </c>
      <c r="D1957" s="63" t="str">
        <f>VLOOKUP(C1957,[6]Consolidado!$B:$E,4,FALSE)</f>
        <v>En Proceso</v>
      </c>
      <c r="E1957" s="64" t="s">
        <v>25</v>
      </c>
      <c r="F1957" s="65" t="s">
        <v>254</v>
      </c>
      <c r="G1957" s="66">
        <v>-0.25</v>
      </c>
      <c r="H1957" s="67">
        <v>371.44054799610137</v>
      </c>
      <c r="I1957" s="85">
        <f t="shared" si="39"/>
        <v>-92.860136999025343</v>
      </c>
      <c r="J1957" s="86">
        <v>29.7989</v>
      </c>
      <c r="K1957" s="85">
        <f t="shared" si="40"/>
        <v>-3.116227008346796</v>
      </c>
      <c r="L1957" s="68" t="str">
        <f>VLOOKUP(C1957,[6]Consolidado!$B:$E,2,FALSE)</f>
        <v>Acabado</v>
      </c>
      <c r="M1957" s="69" t="str">
        <f>VLOOKUP(C1957,[6]Consolidado!$B:$E,3,FALSE)</f>
        <v>Material de acabado pendiente de distribuir</v>
      </c>
      <c r="N1957" s="70">
        <f>VLOOKUP(C1957,[6]Consolidado!$B:$H,7,FALSE)</f>
        <v>0</v>
      </c>
    </row>
    <row r="1958" spans="1:14" s="71" customFormat="1" ht="16.5" customHeight="1" outlineLevel="1" x14ac:dyDescent="0.2">
      <c r="A1958" s="60" t="s">
        <v>671</v>
      </c>
      <c r="B1958" s="61">
        <v>42855</v>
      </c>
      <c r="C1958" s="71" t="s">
        <v>290</v>
      </c>
      <c r="D1958" s="63" t="str">
        <f>VLOOKUP(C1958,[6]Consolidado!$B:$E,4,FALSE)</f>
        <v>En Proceso</v>
      </c>
      <c r="E1958" s="64" t="s">
        <v>25</v>
      </c>
      <c r="F1958" s="65" t="s">
        <v>99</v>
      </c>
      <c r="G1958" s="66">
        <v>-0.75</v>
      </c>
      <c r="H1958" s="67">
        <v>358.12456989247312</v>
      </c>
      <c r="I1958" s="85">
        <f t="shared" si="39"/>
        <v>-268.59342741935484</v>
      </c>
      <c r="J1958" s="86">
        <v>29.7989</v>
      </c>
      <c r="K1958" s="85">
        <f t="shared" si="40"/>
        <v>-9.0135349767727941</v>
      </c>
      <c r="L1958" s="68" t="str">
        <f>VLOOKUP(C1958,[6]Consolidado!$B:$E,2,FALSE)</f>
        <v>Acabado</v>
      </c>
      <c r="M1958" s="69" t="str">
        <f>VLOOKUP(C1958,[6]Consolidado!$B:$E,3,FALSE)</f>
        <v>Material de acabado pendiente de distribuir</v>
      </c>
      <c r="N1958" s="70">
        <f>VLOOKUP(C1958,[6]Consolidado!$B:$H,7,FALSE)</f>
        <v>0</v>
      </c>
    </row>
    <row r="1959" spans="1:14" s="71" customFormat="1" ht="16.5" customHeight="1" outlineLevel="1" x14ac:dyDescent="0.2">
      <c r="A1959" s="60" t="s">
        <v>671</v>
      </c>
      <c r="B1959" s="61">
        <v>42855</v>
      </c>
      <c r="C1959" s="71" t="s">
        <v>290</v>
      </c>
      <c r="D1959" s="63" t="str">
        <f>VLOOKUP(C1959,[6]Consolidado!$B:$E,4,FALSE)</f>
        <v>En Proceso</v>
      </c>
      <c r="E1959" s="64" t="s">
        <v>25</v>
      </c>
      <c r="F1959" s="65" t="s">
        <v>254</v>
      </c>
      <c r="G1959" s="66">
        <v>-0.75</v>
      </c>
      <c r="H1959" s="67">
        <v>371.44054799610137</v>
      </c>
      <c r="I1959" s="85">
        <f t="shared" si="39"/>
        <v>-278.580410997076</v>
      </c>
      <c r="J1959" s="86">
        <v>29.7989</v>
      </c>
      <c r="K1959" s="85">
        <f t="shared" si="40"/>
        <v>-9.3486810250403867</v>
      </c>
      <c r="L1959" s="68" t="str">
        <f>VLOOKUP(C1959,[6]Consolidado!$B:$E,2,FALSE)</f>
        <v>Acabado</v>
      </c>
      <c r="M1959" s="69" t="str">
        <f>VLOOKUP(C1959,[6]Consolidado!$B:$E,3,FALSE)</f>
        <v>Material de acabado pendiente de distribuir</v>
      </c>
      <c r="N1959" s="70">
        <f>VLOOKUP(C1959,[6]Consolidado!$B:$H,7,FALSE)</f>
        <v>0</v>
      </c>
    </row>
    <row r="1960" spans="1:14" s="71" customFormat="1" ht="16.5" customHeight="1" outlineLevel="1" x14ac:dyDescent="0.2">
      <c r="A1960" s="60" t="s">
        <v>671</v>
      </c>
      <c r="B1960" s="61">
        <v>42855</v>
      </c>
      <c r="C1960" s="71" t="s">
        <v>290</v>
      </c>
      <c r="D1960" s="63" t="str">
        <f>VLOOKUP(C1960,[6]Consolidado!$B:$E,4,FALSE)</f>
        <v>En Proceso</v>
      </c>
      <c r="E1960" s="64" t="s">
        <v>25</v>
      </c>
      <c r="F1960" s="65" t="s">
        <v>99</v>
      </c>
      <c r="G1960" s="66">
        <v>-0.5625</v>
      </c>
      <c r="H1960" s="67">
        <v>358.12456989247312</v>
      </c>
      <c r="I1960" s="85">
        <f t="shared" si="39"/>
        <v>-201.44507056451613</v>
      </c>
      <c r="J1960" s="86">
        <v>29.7989</v>
      </c>
      <c r="K1960" s="85">
        <f t="shared" si="40"/>
        <v>-6.760151232579596</v>
      </c>
      <c r="L1960" s="68" t="str">
        <f>VLOOKUP(C1960,[6]Consolidado!$B:$E,2,FALSE)</f>
        <v>Acabado</v>
      </c>
      <c r="M1960" s="69" t="str">
        <f>VLOOKUP(C1960,[6]Consolidado!$B:$E,3,FALSE)</f>
        <v>Material de acabado pendiente de distribuir</v>
      </c>
      <c r="N1960" s="70">
        <f>VLOOKUP(C1960,[6]Consolidado!$B:$H,7,FALSE)</f>
        <v>0</v>
      </c>
    </row>
    <row r="1961" spans="1:14" s="71" customFormat="1" ht="16.5" customHeight="1" outlineLevel="1" x14ac:dyDescent="0.2">
      <c r="A1961" s="60" t="s">
        <v>671</v>
      </c>
      <c r="B1961" s="61">
        <v>42855</v>
      </c>
      <c r="C1961" s="71" t="s">
        <v>290</v>
      </c>
      <c r="D1961" s="63" t="str">
        <f>VLOOKUP(C1961,[6]Consolidado!$B:$E,4,FALSE)</f>
        <v>En Proceso</v>
      </c>
      <c r="E1961" s="64" t="s">
        <v>25</v>
      </c>
      <c r="F1961" s="65" t="s">
        <v>108</v>
      </c>
      <c r="G1961" s="66">
        <v>-0.4375</v>
      </c>
      <c r="H1961" s="67">
        <v>1043.76</v>
      </c>
      <c r="I1961" s="85">
        <f t="shared" si="39"/>
        <v>-456.64499999999998</v>
      </c>
      <c r="J1961" s="86">
        <v>29.7989</v>
      </c>
      <c r="K1961" s="85">
        <f t="shared" si="40"/>
        <v>-15.32422337737299</v>
      </c>
      <c r="L1961" s="68" t="str">
        <f>VLOOKUP(C1961,[6]Consolidado!$B:$E,2,FALSE)</f>
        <v>Acabado</v>
      </c>
      <c r="M1961" s="69" t="str">
        <f>VLOOKUP(C1961,[6]Consolidado!$B:$E,3,FALSE)</f>
        <v>Material de acabado pendiente de distribuir</v>
      </c>
      <c r="N1961" s="70">
        <f>VLOOKUP(C1961,[6]Consolidado!$B:$H,7,FALSE)</f>
        <v>0</v>
      </c>
    </row>
    <row r="1962" spans="1:14" s="71" customFormat="1" ht="16.5" customHeight="1" outlineLevel="1" x14ac:dyDescent="0.2">
      <c r="A1962" s="60" t="s">
        <v>671</v>
      </c>
      <c r="B1962" s="61">
        <v>42855</v>
      </c>
      <c r="C1962" s="71" t="s">
        <v>290</v>
      </c>
      <c r="D1962" s="63" t="str">
        <f>VLOOKUP(C1962,[6]Consolidado!$B:$E,4,FALSE)</f>
        <v>En Proceso</v>
      </c>
      <c r="E1962" s="64" t="s">
        <v>25</v>
      </c>
      <c r="F1962" s="65" t="s">
        <v>109</v>
      </c>
      <c r="G1962" s="66">
        <v>-0.25</v>
      </c>
      <c r="H1962" s="67">
        <v>1262.4498728629765</v>
      </c>
      <c r="I1962" s="85">
        <f t="shared" si="39"/>
        <v>-315.61246821574412</v>
      </c>
      <c r="J1962" s="86">
        <v>29.7989</v>
      </c>
      <c r="K1962" s="85">
        <f t="shared" si="40"/>
        <v>-10.591413381559189</v>
      </c>
      <c r="L1962" s="68" t="str">
        <f>VLOOKUP(C1962,[6]Consolidado!$B:$E,2,FALSE)</f>
        <v>Acabado</v>
      </c>
      <c r="M1962" s="69" t="str">
        <f>VLOOKUP(C1962,[6]Consolidado!$B:$E,3,FALSE)</f>
        <v>Material de acabado pendiente de distribuir</v>
      </c>
      <c r="N1962" s="70">
        <f>VLOOKUP(C1962,[6]Consolidado!$B:$H,7,FALSE)</f>
        <v>0</v>
      </c>
    </row>
    <row r="1963" spans="1:14" s="71" customFormat="1" ht="16.5" customHeight="1" outlineLevel="1" x14ac:dyDescent="0.2">
      <c r="A1963" s="60" t="s">
        <v>671</v>
      </c>
      <c r="B1963" s="61">
        <v>42855</v>
      </c>
      <c r="C1963" s="71" t="s">
        <v>290</v>
      </c>
      <c r="D1963" s="63" t="str">
        <f>VLOOKUP(C1963,[6]Consolidado!$B:$E,4,FALSE)</f>
        <v>En Proceso</v>
      </c>
      <c r="E1963" s="64" t="s">
        <v>25</v>
      </c>
      <c r="F1963" s="65" t="s">
        <v>110</v>
      </c>
      <c r="G1963" s="66">
        <v>-0.21875</v>
      </c>
      <c r="H1963" s="67">
        <v>1356.0515384615387</v>
      </c>
      <c r="I1963" s="85">
        <f t="shared" si="39"/>
        <v>-296.63627403846158</v>
      </c>
      <c r="J1963" s="86">
        <v>29.7989</v>
      </c>
      <c r="K1963" s="85">
        <f t="shared" si="40"/>
        <v>-9.954604835697344</v>
      </c>
      <c r="L1963" s="68" t="str">
        <f>VLOOKUP(C1963,[6]Consolidado!$B:$E,2,FALSE)</f>
        <v>Acabado</v>
      </c>
      <c r="M1963" s="69" t="str">
        <f>VLOOKUP(C1963,[6]Consolidado!$B:$E,3,FALSE)</f>
        <v>Material de acabado pendiente de distribuir</v>
      </c>
      <c r="N1963" s="70">
        <f>VLOOKUP(C1963,[6]Consolidado!$B:$H,7,FALSE)</f>
        <v>0</v>
      </c>
    </row>
    <row r="1964" spans="1:14" s="71" customFormat="1" ht="16.5" customHeight="1" outlineLevel="1" x14ac:dyDescent="0.2">
      <c r="A1964" s="60" t="s">
        <v>671</v>
      </c>
      <c r="B1964" s="61">
        <v>42855</v>
      </c>
      <c r="C1964" s="71" t="s">
        <v>290</v>
      </c>
      <c r="D1964" s="63" t="str">
        <f>VLOOKUP(C1964,[6]Consolidado!$B:$E,4,FALSE)</f>
        <v>En Proceso</v>
      </c>
      <c r="E1964" s="64" t="s">
        <v>25</v>
      </c>
      <c r="F1964" s="65" t="s">
        <v>119</v>
      </c>
      <c r="G1964" s="66">
        <v>-0.21875</v>
      </c>
      <c r="H1964" s="67">
        <v>635.70500000000004</v>
      </c>
      <c r="I1964" s="85">
        <f t="shared" si="39"/>
        <v>-139.06046875000001</v>
      </c>
      <c r="J1964" s="86">
        <v>29.7989</v>
      </c>
      <c r="K1964" s="85">
        <f t="shared" si="40"/>
        <v>-4.6666309410750069</v>
      </c>
      <c r="L1964" s="68" t="str">
        <f>VLOOKUP(C1964,[6]Consolidado!$B:$E,2,FALSE)</f>
        <v>Acabado</v>
      </c>
      <c r="M1964" s="69" t="str">
        <f>VLOOKUP(C1964,[6]Consolidado!$B:$E,3,FALSE)</f>
        <v>Material de acabado pendiente de distribuir</v>
      </c>
      <c r="N1964" s="70">
        <f>VLOOKUP(C1964,[6]Consolidado!$B:$H,7,FALSE)</f>
        <v>0</v>
      </c>
    </row>
    <row r="1965" spans="1:14" s="71" customFormat="1" ht="16.5" customHeight="1" outlineLevel="1" x14ac:dyDescent="0.2">
      <c r="A1965" s="60" t="s">
        <v>671</v>
      </c>
      <c r="B1965" s="61">
        <v>42855</v>
      </c>
      <c r="C1965" s="71" t="s">
        <v>290</v>
      </c>
      <c r="D1965" s="63" t="str">
        <f>VLOOKUP(C1965,[6]Consolidado!$B:$E,4,FALSE)</f>
        <v>En Proceso</v>
      </c>
      <c r="E1965" s="64" t="s">
        <v>25</v>
      </c>
      <c r="F1965" s="65" t="s">
        <v>110</v>
      </c>
      <c r="G1965" s="66">
        <v>-0.125</v>
      </c>
      <c r="H1965" s="67">
        <v>1356.0515384615387</v>
      </c>
      <c r="I1965" s="85">
        <f t="shared" si="39"/>
        <v>-169.50644230769234</v>
      </c>
      <c r="J1965" s="86">
        <v>29.7989</v>
      </c>
      <c r="K1965" s="85">
        <f t="shared" si="40"/>
        <v>-5.6883456203984828</v>
      </c>
      <c r="L1965" s="68" t="str">
        <f>VLOOKUP(C1965,[6]Consolidado!$B:$E,2,FALSE)</f>
        <v>Acabado</v>
      </c>
      <c r="M1965" s="69" t="str">
        <f>VLOOKUP(C1965,[6]Consolidado!$B:$E,3,FALSE)</f>
        <v>Material de acabado pendiente de distribuir</v>
      </c>
      <c r="N1965" s="70">
        <f>VLOOKUP(C1965,[6]Consolidado!$B:$H,7,FALSE)</f>
        <v>0</v>
      </c>
    </row>
    <row r="1966" spans="1:14" s="71" customFormat="1" ht="16.5" customHeight="1" outlineLevel="1" x14ac:dyDescent="0.2">
      <c r="A1966" s="60" t="s">
        <v>671</v>
      </c>
      <c r="B1966" s="61">
        <v>42855</v>
      </c>
      <c r="C1966" s="71" t="s">
        <v>290</v>
      </c>
      <c r="D1966" s="63" t="str">
        <f>VLOOKUP(C1966,[6]Consolidado!$B:$E,4,FALSE)</f>
        <v>En Proceso</v>
      </c>
      <c r="E1966" s="64" t="s">
        <v>25</v>
      </c>
      <c r="F1966" s="65" t="s">
        <v>119</v>
      </c>
      <c r="G1966" s="66">
        <v>-0.125</v>
      </c>
      <c r="H1966" s="67">
        <v>635.70500000000004</v>
      </c>
      <c r="I1966" s="85">
        <f t="shared" si="39"/>
        <v>-79.463125000000005</v>
      </c>
      <c r="J1966" s="86">
        <v>29.7989</v>
      </c>
      <c r="K1966" s="85">
        <f t="shared" si="40"/>
        <v>-2.6666462520428609</v>
      </c>
      <c r="L1966" s="68" t="str">
        <f>VLOOKUP(C1966,[6]Consolidado!$B:$E,2,FALSE)</f>
        <v>Acabado</v>
      </c>
      <c r="M1966" s="69" t="str">
        <f>VLOOKUP(C1966,[6]Consolidado!$B:$E,3,FALSE)</f>
        <v>Material de acabado pendiente de distribuir</v>
      </c>
      <c r="N1966" s="70">
        <f>VLOOKUP(C1966,[6]Consolidado!$B:$H,7,FALSE)</f>
        <v>0</v>
      </c>
    </row>
    <row r="1967" spans="1:14" s="71" customFormat="1" ht="16.5" customHeight="1" outlineLevel="1" x14ac:dyDescent="0.2">
      <c r="A1967" s="60" t="s">
        <v>671</v>
      </c>
      <c r="B1967" s="61">
        <v>42855</v>
      </c>
      <c r="C1967" s="71" t="s">
        <v>89</v>
      </c>
      <c r="D1967" s="63" t="str">
        <f>VLOOKUP(C1967,[6]Consolidado!$B:$E,4,FALSE)</f>
        <v>En Proceso</v>
      </c>
      <c r="E1967" s="64" t="s">
        <v>33</v>
      </c>
      <c r="F1967" s="65" t="s">
        <v>90</v>
      </c>
      <c r="G1967" s="66">
        <v>-27</v>
      </c>
      <c r="H1967" s="67">
        <v>3.2476560456041419</v>
      </c>
      <c r="I1967" s="85">
        <f t="shared" si="39"/>
        <v>-87.686713231311828</v>
      </c>
      <c r="J1967" s="86">
        <v>29.7989</v>
      </c>
      <c r="K1967" s="85">
        <f t="shared" si="40"/>
        <v>-2.9426157754585516</v>
      </c>
      <c r="L1967" s="68" t="str">
        <f>VLOOKUP(C1967,[6]Consolidado!$B:$E,2,FALSE)</f>
        <v>Empaque</v>
      </c>
      <c r="M1967" s="69" t="str">
        <f>VLOOKUP(C1967,[6]Consolidado!$B:$E,3,FALSE)</f>
        <v>Material de empaque pendiente de distribuir</v>
      </c>
      <c r="N1967" s="70">
        <f>VLOOKUP(C1967,[6]Consolidado!$B:$H,7,FALSE)</f>
        <v>0</v>
      </c>
    </row>
    <row r="1968" spans="1:14" s="71" customFormat="1" ht="16.5" customHeight="1" outlineLevel="1" x14ac:dyDescent="0.2">
      <c r="A1968" s="60" t="s">
        <v>671</v>
      </c>
      <c r="B1968" s="61">
        <v>42855</v>
      </c>
      <c r="C1968" s="71">
        <v>191</v>
      </c>
      <c r="D1968" s="63" t="str">
        <f>VLOOKUP(C1968,[6]Consolidado!$B:$E,4,FALSE)</f>
        <v>Finalizada</v>
      </c>
      <c r="E1968" s="64" t="s">
        <v>25</v>
      </c>
      <c r="F1968" s="65" t="s">
        <v>108</v>
      </c>
      <c r="G1968" s="66">
        <v>0.15625</v>
      </c>
      <c r="H1968" s="67">
        <v>1043.76</v>
      </c>
      <c r="I1968" s="85">
        <f t="shared" si="39"/>
        <v>163.08750000000001</v>
      </c>
      <c r="J1968" s="86">
        <v>29.7989</v>
      </c>
      <c r="K1968" s="85">
        <f t="shared" si="40"/>
        <v>5.472936920490354</v>
      </c>
      <c r="L1968" s="68" t="str">
        <f>VLOOKUP(C1968,[6]Consolidado!$B:$E,2,FALSE)</f>
        <v>Maderas Collective</v>
      </c>
      <c r="M1968" s="69" t="str">
        <f>VLOOKUP(C1968,[6]Consolidado!$B:$E,3,FALSE)</f>
        <v>Reparacion Muebles Varios-Pintura Sur</v>
      </c>
      <c r="N1968" s="70" t="str">
        <f>VLOOKUP(C1968,[6]Consolidado!$B:$H,7,FALSE)</f>
        <v>Mayo</v>
      </c>
    </row>
    <row r="1969" spans="1:14" s="71" customFormat="1" ht="16.5" customHeight="1" outlineLevel="1" x14ac:dyDescent="0.2">
      <c r="A1969" s="60" t="s">
        <v>671</v>
      </c>
      <c r="B1969" s="61">
        <v>42855</v>
      </c>
      <c r="C1969" s="71">
        <v>191</v>
      </c>
      <c r="D1969" s="63" t="str">
        <f>VLOOKUP(C1969,[6]Consolidado!$B:$E,4,FALSE)</f>
        <v>Finalizada</v>
      </c>
      <c r="E1969" s="64" t="s">
        <v>25</v>
      </c>
      <c r="F1969" s="65" t="s">
        <v>109</v>
      </c>
      <c r="G1969" s="66">
        <v>0.34375</v>
      </c>
      <c r="H1969" s="67">
        <v>1262.4498728629765</v>
      </c>
      <c r="I1969" s="85">
        <f t="shared" si="39"/>
        <v>433.96714379664814</v>
      </c>
      <c r="J1969" s="86">
        <v>29.7989</v>
      </c>
      <c r="K1969" s="85">
        <f t="shared" si="40"/>
        <v>14.563193399643884</v>
      </c>
      <c r="L1969" s="68" t="str">
        <f>VLOOKUP(C1969,[6]Consolidado!$B:$E,2,FALSE)</f>
        <v>Maderas Collective</v>
      </c>
      <c r="M1969" s="69" t="str">
        <f>VLOOKUP(C1969,[6]Consolidado!$B:$E,3,FALSE)</f>
        <v>Reparacion Muebles Varios-Pintura Sur</v>
      </c>
      <c r="N1969" s="70" t="str">
        <f>VLOOKUP(C1969,[6]Consolidado!$B:$H,7,FALSE)</f>
        <v>Mayo</v>
      </c>
    </row>
    <row r="1970" spans="1:14" s="71" customFormat="1" ht="16.5" customHeight="1" outlineLevel="1" x14ac:dyDescent="0.2">
      <c r="A1970" s="60" t="s">
        <v>671</v>
      </c>
      <c r="B1970" s="61">
        <v>42855</v>
      </c>
      <c r="C1970" s="71">
        <v>191</v>
      </c>
      <c r="D1970" s="63" t="str">
        <f>VLOOKUP(C1970,[6]Consolidado!$B:$E,4,FALSE)</f>
        <v>Finalizada</v>
      </c>
      <c r="E1970" s="64" t="s">
        <v>25</v>
      </c>
      <c r="F1970" s="65" t="s">
        <v>110</v>
      </c>
      <c r="G1970" s="66">
        <v>0.25</v>
      </c>
      <c r="H1970" s="67">
        <v>1356.0515384615387</v>
      </c>
      <c r="I1970" s="85">
        <f t="shared" si="39"/>
        <v>339.01288461538468</v>
      </c>
      <c r="J1970" s="86">
        <v>29.7989</v>
      </c>
      <c r="K1970" s="85">
        <f t="shared" si="40"/>
        <v>11.376691240796966</v>
      </c>
      <c r="L1970" s="68" t="str">
        <f>VLOOKUP(C1970,[6]Consolidado!$B:$E,2,FALSE)</f>
        <v>Maderas Collective</v>
      </c>
      <c r="M1970" s="69" t="str">
        <f>VLOOKUP(C1970,[6]Consolidado!$B:$E,3,FALSE)</f>
        <v>Reparacion Muebles Varios-Pintura Sur</v>
      </c>
      <c r="N1970" s="70" t="str">
        <f>VLOOKUP(C1970,[6]Consolidado!$B:$H,7,FALSE)</f>
        <v>Mayo</v>
      </c>
    </row>
    <row r="1971" spans="1:14" s="71" customFormat="1" ht="16.5" customHeight="1" outlineLevel="1" x14ac:dyDescent="0.2">
      <c r="A1971" s="60" t="s">
        <v>671</v>
      </c>
      <c r="B1971" s="61">
        <v>42855</v>
      </c>
      <c r="C1971" s="71">
        <v>191</v>
      </c>
      <c r="D1971" s="63" t="str">
        <f>VLOOKUP(C1971,[6]Consolidado!$B:$E,4,FALSE)</f>
        <v>Finalizada</v>
      </c>
      <c r="E1971" s="64" t="s">
        <v>25</v>
      </c>
      <c r="F1971" s="65" t="s">
        <v>119</v>
      </c>
      <c r="G1971" s="66">
        <v>0.25</v>
      </c>
      <c r="H1971" s="67">
        <v>635.70500000000004</v>
      </c>
      <c r="I1971" s="85">
        <f t="shared" si="39"/>
        <v>158.92625000000001</v>
      </c>
      <c r="J1971" s="86">
        <v>29.7989</v>
      </c>
      <c r="K1971" s="85">
        <f t="shared" si="40"/>
        <v>5.3332925040857218</v>
      </c>
      <c r="L1971" s="68" t="str">
        <f>VLOOKUP(C1971,[6]Consolidado!$B:$E,2,FALSE)</f>
        <v>Maderas Collective</v>
      </c>
      <c r="M1971" s="69" t="str">
        <f>VLOOKUP(C1971,[6]Consolidado!$B:$E,3,FALSE)</f>
        <v>Reparacion Muebles Varios-Pintura Sur</v>
      </c>
      <c r="N1971" s="70" t="str">
        <f>VLOOKUP(C1971,[6]Consolidado!$B:$H,7,FALSE)</f>
        <v>Mayo</v>
      </c>
    </row>
    <row r="1972" spans="1:14" s="71" customFormat="1" ht="16.5" customHeight="1" outlineLevel="1" x14ac:dyDescent="0.2">
      <c r="A1972" s="60" t="s">
        <v>671</v>
      </c>
      <c r="B1972" s="61">
        <v>42855</v>
      </c>
      <c r="C1972" s="71">
        <v>191</v>
      </c>
      <c r="D1972" s="63" t="str">
        <f>VLOOKUP(C1972,[6]Consolidado!$B:$E,4,FALSE)</f>
        <v>Finalizada</v>
      </c>
      <c r="E1972" s="64" t="s">
        <v>25</v>
      </c>
      <c r="F1972" s="65" t="s">
        <v>254</v>
      </c>
      <c r="G1972" s="66">
        <v>0.25</v>
      </c>
      <c r="H1972" s="67">
        <v>371.44054799610137</v>
      </c>
      <c r="I1972" s="85">
        <f t="shared" si="39"/>
        <v>92.860136999025343</v>
      </c>
      <c r="J1972" s="86">
        <v>29.7989</v>
      </c>
      <c r="K1972" s="85">
        <f t="shared" si="40"/>
        <v>3.116227008346796</v>
      </c>
      <c r="L1972" s="68" t="str">
        <f>VLOOKUP(C1972,[6]Consolidado!$B:$E,2,FALSE)</f>
        <v>Maderas Collective</v>
      </c>
      <c r="M1972" s="69" t="str">
        <f>VLOOKUP(C1972,[6]Consolidado!$B:$E,3,FALSE)</f>
        <v>Reparacion Muebles Varios-Pintura Sur</v>
      </c>
      <c r="N1972" s="70" t="str">
        <f>VLOOKUP(C1972,[6]Consolidado!$B:$H,7,FALSE)</f>
        <v>Mayo</v>
      </c>
    </row>
    <row r="1973" spans="1:14" s="71" customFormat="1" ht="16.5" customHeight="1" outlineLevel="1" x14ac:dyDescent="0.2">
      <c r="A1973" s="60" t="s">
        <v>671</v>
      </c>
      <c r="B1973" s="61">
        <v>42855</v>
      </c>
      <c r="C1973" s="71">
        <v>191</v>
      </c>
      <c r="D1973" s="63" t="str">
        <f>VLOOKUP(C1973,[6]Consolidado!$B:$E,4,FALSE)</f>
        <v>Finalizada</v>
      </c>
      <c r="E1973" s="64" t="s">
        <v>25</v>
      </c>
      <c r="F1973" s="65" t="s">
        <v>99</v>
      </c>
      <c r="G1973" s="66">
        <v>0.75</v>
      </c>
      <c r="H1973" s="67">
        <v>358.12456989247312</v>
      </c>
      <c r="I1973" s="85">
        <f t="shared" si="39"/>
        <v>268.59342741935484</v>
      </c>
      <c r="J1973" s="86">
        <v>29.7989</v>
      </c>
      <c r="K1973" s="85">
        <f t="shared" si="40"/>
        <v>9.0135349767727941</v>
      </c>
      <c r="L1973" s="68" t="str">
        <f>VLOOKUP(C1973,[6]Consolidado!$B:$E,2,FALSE)</f>
        <v>Maderas Collective</v>
      </c>
      <c r="M1973" s="69" t="str">
        <f>VLOOKUP(C1973,[6]Consolidado!$B:$E,3,FALSE)</f>
        <v>Reparacion Muebles Varios-Pintura Sur</v>
      </c>
      <c r="N1973" s="70" t="str">
        <f>VLOOKUP(C1973,[6]Consolidado!$B:$H,7,FALSE)</f>
        <v>Mayo</v>
      </c>
    </row>
    <row r="1974" spans="1:14" s="71" customFormat="1" ht="16.5" customHeight="1" outlineLevel="1" x14ac:dyDescent="0.2">
      <c r="A1974" s="60" t="s">
        <v>671</v>
      </c>
      <c r="B1974" s="61">
        <v>42855</v>
      </c>
      <c r="C1974" s="71">
        <v>191</v>
      </c>
      <c r="D1974" s="63" t="str">
        <f>VLOOKUP(C1974,[6]Consolidado!$B:$E,4,FALSE)</f>
        <v>Finalizada</v>
      </c>
      <c r="E1974" s="64" t="s">
        <v>25</v>
      </c>
      <c r="F1974" s="65" t="s">
        <v>254</v>
      </c>
      <c r="G1974" s="66">
        <v>0.75</v>
      </c>
      <c r="H1974" s="67">
        <v>371.44054799610137</v>
      </c>
      <c r="I1974" s="85">
        <f t="shared" si="39"/>
        <v>278.580410997076</v>
      </c>
      <c r="J1974" s="86">
        <v>29.7989</v>
      </c>
      <c r="K1974" s="85">
        <f t="shared" si="40"/>
        <v>9.3486810250403867</v>
      </c>
      <c r="L1974" s="68" t="str">
        <f>VLOOKUP(C1974,[6]Consolidado!$B:$E,2,FALSE)</f>
        <v>Maderas Collective</v>
      </c>
      <c r="M1974" s="69" t="str">
        <f>VLOOKUP(C1974,[6]Consolidado!$B:$E,3,FALSE)</f>
        <v>Reparacion Muebles Varios-Pintura Sur</v>
      </c>
      <c r="N1974" s="70" t="str">
        <f>VLOOKUP(C1974,[6]Consolidado!$B:$H,7,FALSE)</f>
        <v>Mayo</v>
      </c>
    </row>
    <row r="1975" spans="1:14" s="71" customFormat="1" ht="16.5" customHeight="1" outlineLevel="1" x14ac:dyDescent="0.2">
      <c r="A1975" s="60" t="s">
        <v>671</v>
      </c>
      <c r="B1975" s="61">
        <v>42855</v>
      </c>
      <c r="C1975" s="71">
        <v>191</v>
      </c>
      <c r="D1975" s="63" t="str">
        <f>VLOOKUP(C1975,[6]Consolidado!$B:$E,4,FALSE)</f>
        <v>Finalizada</v>
      </c>
      <c r="E1975" s="64" t="s">
        <v>25</v>
      </c>
      <c r="F1975" s="65" t="s">
        <v>99</v>
      </c>
      <c r="G1975" s="66">
        <v>0.5625</v>
      </c>
      <c r="H1975" s="67">
        <v>358.12456989247312</v>
      </c>
      <c r="I1975" s="85">
        <f t="shared" si="39"/>
        <v>201.44507056451613</v>
      </c>
      <c r="J1975" s="86">
        <v>29.7989</v>
      </c>
      <c r="K1975" s="85">
        <f t="shared" si="40"/>
        <v>6.760151232579596</v>
      </c>
      <c r="L1975" s="68" t="str">
        <f>VLOOKUP(C1975,[6]Consolidado!$B:$E,2,FALSE)</f>
        <v>Maderas Collective</v>
      </c>
      <c r="M1975" s="69" t="str">
        <f>VLOOKUP(C1975,[6]Consolidado!$B:$E,3,FALSE)</f>
        <v>Reparacion Muebles Varios-Pintura Sur</v>
      </c>
      <c r="N1975" s="70" t="str">
        <f>VLOOKUP(C1975,[6]Consolidado!$B:$H,7,FALSE)</f>
        <v>Mayo</v>
      </c>
    </row>
    <row r="1976" spans="1:14" s="71" customFormat="1" ht="16.5" customHeight="1" outlineLevel="1" x14ac:dyDescent="0.2">
      <c r="A1976" s="60" t="s">
        <v>671</v>
      </c>
      <c r="B1976" s="61">
        <v>42855</v>
      </c>
      <c r="C1976" s="71">
        <v>191</v>
      </c>
      <c r="D1976" s="63" t="str">
        <f>VLOOKUP(C1976,[6]Consolidado!$B:$E,4,FALSE)</f>
        <v>Finalizada</v>
      </c>
      <c r="E1976" s="64" t="s">
        <v>25</v>
      </c>
      <c r="F1976" s="65" t="s">
        <v>108</v>
      </c>
      <c r="G1976" s="66">
        <v>0.4375</v>
      </c>
      <c r="H1976" s="67">
        <v>1043.76</v>
      </c>
      <c r="I1976" s="85">
        <f t="shared" si="39"/>
        <v>456.64499999999998</v>
      </c>
      <c r="J1976" s="86">
        <v>29.7989</v>
      </c>
      <c r="K1976" s="85">
        <f t="shared" si="40"/>
        <v>15.32422337737299</v>
      </c>
      <c r="L1976" s="68" t="str">
        <f>VLOOKUP(C1976,[6]Consolidado!$B:$E,2,FALSE)</f>
        <v>Maderas Collective</v>
      </c>
      <c r="M1976" s="69" t="str">
        <f>VLOOKUP(C1976,[6]Consolidado!$B:$E,3,FALSE)</f>
        <v>Reparacion Muebles Varios-Pintura Sur</v>
      </c>
      <c r="N1976" s="70" t="str">
        <f>VLOOKUP(C1976,[6]Consolidado!$B:$H,7,FALSE)</f>
        <v>Mayo</v>
      </c>
    </row>
    <row r="1977" spans="1:14" s="71" customFormat="1" ht="16.5" customHeight="1" outlineLevel="1" x14ac:dyDescent="0.2">
      <c r="A1977" s="60" t="s">
        <v>671</v>
      </c>
      <c r="B1977" s="61">
        <v>42855</v>
      </c>
      <c r="C1977" s="71">
        <v>191</v>
      </c>
      <c r="D1977" s="63" t="str">
        <f>VLOOKUP(C1977,[6]Consolidado!$B:$E,4,FALSE)</f>
        <v>Finalizada</v>
      </c>
      <c r="E1977" s="64" t="s">
        <v>25</v>
      </c>
      <c r="F1977" s="65" t="s">
        <v>109</v>
      </c>
      <c r="G1977" s="66">
        <v>0.25</v>
      </c>
      <c r="H1977" s="67">
        <v>1262.4498728629765</v>
      </c>
      <c r="I1977" s="85">
        <f t="shared" si="39"/>
        <v>315.61246821574412</v>
      </c>
      <c r="J1977" s="86">
        <v>29.7989</v>
      </c>
      <c r="K1977" s="85">
        <f t="shared" si="40"/>
        <v>10.591413381559189</v>
      </c>
      <c r="L1977" s="68" t="str">
        <f>VLOOKUP(C1977,[6]Consolidado!$B:$E,2,FALSE)</f>
        <v>Maderas Collective</v>
      </c>
      <c r="M1977" s="69" t="str">
        <f>VLOOKUP(C1977,[6]Consolidado!$B:$E,3,FALSE)</f>
        <v>Reparacion Muebles Varios-Pintura Sur</v>
      </c>
      <c r="N1977" s="70" t="str">
        <f>VLOOKUP(C1977,[6]Consolidado!$B:$H,7,FALSE)</f>
        <v>Mayo</v>
      </c>
    </row>
    <row r="1978" spans="1:14" s="71" customFormat="1" ht="16.5" customHeight="1" outlineLevel="1" x14ac:dyDescent="0.2">
      <c r="A1978" s="60" t="s">
        <v>671</v>
      </c>
      <c r="B1978" s="61">
        <v>42855</v>
      </c>
      <c r="C1978" s="71">
        <v>191</v>
      </c>
      <c r="D1978" s="63" t="str">
        <f>VLOOKUP(C1978,[6]Consolidado!$B:$E,4,FALSE)</f>
        <v>Finalizada</v>
      </c>
      <c r="E1978" s="64" t="s">
        <v>25</v>
      </c>
      <c r="F1978" s="65" t="s">
        <v>110</v>
      </c>
      <c r="G1978" s="66">
        <v>0.21875</v>
      </c>
      <c r="H1978" s="67">
        <v>1356.0515384615387</v>
      </c>
      <c r="I1978" s="85">
        <f t="shared" si="39"/>
        <v>296.63627403846158</v>
      </c>
      <c r="J1978" s="86">
        <v>29.7989</v>
      </c>
      <c r="K1978" s="85">
        <f t="shared" si="40"/>
        <v>9.954604835697344</v>
      </c>
      <c r="L1978" s="68" t="str">
        <f>VLOOKUP(C1978,[6]Consolidado!$B:$E,2,FALSE)</f>
        <v>Maderas Collective</v>
      </c>
      <c r="M1978" s="69" t="str">
        <f>VLOOKUP(C1978,[6]Consolidado!$B:$E,3,FALSE)</f>
        <v>Reparacion Muebles Varios-Pintura Sur</v>
      </c>
      <c r="N1978" s="70" t="str">
        <f>VLOOKUP(C1978,[6]Consolidado!$B:$H,7,FALSE)</f>
        <v>Mayo</v>
      </c>
    </row>
    <row r="1979" spans="1:14" s="71" customFormat="1" ht="16.5" customHeight="1" outlineLevel="1" x14ac:dyDescent="0.2">
      <c r="A1979" s="60" t="s">
        <v>671</v>
      </c>
      <c r="B1979" s="61">
        <v>42855</v>
      </c>
      <c r="C1979" s="71">
        <v>191</v>
      </c>
      <c r="D1979" s="63" t="str">
        <f>VLOOKUP(C1979,[6]Consolidado!$B:$E,4,FALSE)</f>
        <v>Finalizada</v>
      </c>
      <c r="E1979" s="64" t="s">
        <v>25</v>
      </c>
      <c r="F1979" s="65" t="s">
        <v>119</v>
      </c>
      <c r="G1979" s="66">
        <v>0.21875</v>
      </c>
      <c r="H1979" s="67">
        <v>635.70500000000004</v>
      </c>
      <c r="I1979" s="85">
        <f t="shared" si="39"/>
        <v>139.06046875000001</v>
      </c>
      <c r="J1979" s="86">
        <v>29.7989</v>
      </c>
      <c r="K1979" s="85">
        <f t="shared" si="40"/>
        <v>4.6666309410750069</v>
      </c>
      <c r="L1979" s="68" t="str">
        <f>VLOOKUP(C1979,[6]Consolidado!$B:$E,2,FALSE)</f>
        <v>Maderas Collective</v>
      </c>
      <c r="M1979" s="69" t="str">
        <f>VLOOKUP(C1979,[6]Consolidado!$B:$E,3,FALSE)</f>
        <v>Reparacion Muebles Varios-Pintura Sur</v>
      </c>
      <c r="N1979" s="70" t="str">
        <f>VLOOKUP(C1979,[6]Consolidado!$B:$H,7,FALSE)</f>
        <v>Mayo</v>
      </c>
    </row>
    <row r="1980" spans="1:14" s="71" customFormat="1" ht="16.5" customHeight="1" outlineLevel="1" x14ac:dyDescent="0.2">
      <c r="A1980" s="60" t="s">
        <v>671</v>
      </c>
      <c r="B1980" s="61">
        <v>42855</v>
      </c>
      <c r="C1980" s="71">
        <v>191</v>
      </c>
      <c r="D1980" s="63" t="str">
        <f>VLOOKUP(C1980,[6]Consolidado!$B:$E,4,FALSE)</f>
        <v>Finalizada</v>
      </c>
      <c r="E1980" s="64" t="s">
        <v>25</v>
      </c>
      <c r="F1980" s="65" t="s">
        <v>110</v>
      </c>
      <c r="G1980" s="66">
        <v>0.125</v>
      </c>
      <c r="H1980" s="67">
        <v>1356.0515384615387</v>
      </c>
      <c r="I1980" s="85">
        <f t="shared" si="39"/>
        <v>169.50644230769234</v>
      </c>
      <c r="J1980" s="86">
        <v>29.7989</v>
      </c>
      <c r="K1980" s="85">
        <f t="shared" si="40"/>
        <v>5.6883456203984828</v>
      </c>
      <c r="L1980" s="68" t="str">
        <f>VLOOKUP(C1980,[6]Consolidado!$B:$E,2,FALSE)</f>
        <v>Maderas Collective</v>
      </c>
      <c r="M1980" s="69" t="str">
        <f>VLOOKUP(C1980,[6]Consolidado!$B:$E,3,FALSE)</f>
        <v>Reparacion Muebles Varios-Pintura Sur</v>
      </c>
      <c r="N1980" s="70" t="str">
        <f>VLOOKUP(C1980,[6]Consolidado!$B:$H,7,FALSE)</f>
        <v>Mayo</v>
      </c>
    </row>
    <row r="1981" spans="1:14" s="71" customFormat="1" ht="16.5" customHeight="1" outlineLevel="1" x14ac:dyDescent="0.2">
      <c r="A1981" s="60" t="s">
        <v>671</v>
      </c>
      <c r="B1981" s="61">
        <v>42855</v>
      </c>
      <c r="C1981" s="71">
        <v>191</v>
      </c>
      <c r="D1981" s="63" t="str">
        <f>VLOOKUP(C1981,[6]Consolidado!$B:$E,4,FALSE)</f>
        <v>Finalizada</v>
      </c>
      <c r="E1981" s="64" t="s">
        <v>25</v>
      </c>
      <c r="F1981" s="65" t="s">
        <v>119</v>
      </c>
      <c r="G1981" s="66">
        <v>0.125</v>
      </c>
      <c r="H1981" s="67">
        <v>635.70500000000004</v>
      </c>
      <c r="I1981" s="85">
        <f t="shared" si="39"/>
        <v>79.463125000000005</v>
      </c>
      <c r="J1981" s="86">
        <v>29.7989</v>
      </c>
      <c r="K1981" s="85">
        <f t="shared" si="40"/>
        <v>2.6666462520428609</v>
      </c>
      <c r="L1981" s="68" t="str">
        <f>VLOOKUP(C1981,[6]Consolidado!$B:$E,2,FALSE)</f>
        <v>Maderas Collective</v>
      </c>
      <c r="M1981" s="69" t="str">
        <f>VLOOKUP(C1981,[6]Consolidado!$B:$E,3,FALSE)</f>
        <v>Reparacion Muebles Varios-Pintura Sur</v>
      </c>
      <c r="N1981" s="70" t="str">
        <f>VLOOKUP(C1981,[6]Consolidado!$B:$H,7,FALSE)</f>
        <v>Mayo</v>
      </c>
    </row>
    <row r="1982" spans="1:14" s="71" customFormat="1" ht="16.5" customHeight="1" outlineLevel="1" x14ac:dyDescent="0.2">
      <c r="A1982" s="60" t="s">
        <v>671</v>
      </c>
      <c r="B1982" s="61">
        <v>42855</v>
      </c>
      <c r="C1982" s="71">
        <v>191</v>
      </c>
      <c r="D1982" s="63" t="str">
        <f>VLOOKUP(C1982,[6]Consolidado!$B:$E,4,FALSE)</f>
        <v>Finalizada</v>
      </c>
      <c r="E1982" s="64" t="s">
        <v>33</v>
      </c>
      <c r="F1982" s="65" t="s">
        <v>90</v>
      </c>
      <c r="G1982" s="66">
        <v>27</v>
      </c>
      <c r="H1982" s="67">
        <v>3.2476560456041419</v>
      </c>
      <c r="I1982" s="85">
        <f t="shared" si="39"/>
        <v>87.686713231311828</v>
      </c>
      <c r="J1982" s="86">
        <v>29.7989</v>
      </c>
      <c r="K1982" s="85">
        <f t="shared" si="40"/>
        <v>2.9426157754585516</v>
      </c>
      <c r="L1982" s="68" t="str">
        <f>VLOOKUP(C1982,[6]Consolidado!$B:$E,2,FALSE)</f>
        <v>Maderas Collective</v>
      </c>
      <c r="M1982" s="69" t="str">
        <f>VLOOKUP(C1982,[6]Consolidado!$B:$E,3,FALSE)</f>
        <v>Reparacion Muebles Varios-Pintura Sur</v>
      </c>
      <c r="N1982" s="70" t="str">
        <f>VLOOKUP(C1982,[6]Consolidado!$B:$H,7,FALSE)</f>
        <v>Mayo</v>
      </c>
    </row>
    <row r="1983" spans="1:14" s="71" customFormat="1" ht="16.5" customHeight="1" outlineLevel="1" x14ac:dyDescent="0.2">
      <c r="A1983" s="60" t="s">
        <v>671</v>
      </c>
      <c r="B1983" s="61">
        <v>42855</v>
      </c>
      <c r="C1983" s="71" t="s">
        <v>290</v>
      </c>
      <c r="D1983" s="63" t="str">
        <f>VLOOKUP(C1983,[6]Consolidado!$B:$E,4,FALSE)</f>
        <v>En Proceso</v>
      </c>
      <c r="E1983" s="64" t="s">
        <v>25</v>
      </c>
      <c r="F1983" s="65" t="s">
        <v>128</v>
      </c>
      <c r="G1983" s="66">
        <v>-0.5</v>
      </c>
      <c r="H1983" s="67">
        <v>719.3036127057627</v>
      </c>
      <c r="I1983" s="85">
        <f t="shared" si="39"/>
        <v>-359.65180635288135</v>
      </c>
      <c r="J1983" s="86">
        <v>29.7989</v>
      </c>
      <c r="K1983" s="85">
        <f t="shared" si="40"/>
        <v>-12.069298073179928</v>
      </c>
      <c r="L1983" s="68" t="str">
        <f>VLOOKUP(C1983,[6]Consolidado!$B:$E,2,FALSE)</f>
        <v>Acabado</v>
      </c>
      <c r="M1983" s="69" t="str">
        <f>VLOOKUP(C1983,[6]Consolidado!$B:$E,3,FALSE)</f>
        <v>Material de acabado pendiente de distribuir</v>
      </c>
      <c r="N1983" s="70">
        <f>VLOOKUP(C1983,[6]Consolidado!$B:$H,7,FALSE)</f>
        <v>0</v>
      </c>
    </row>
    <row r="1984" spans="1:14" s="71" customFormat="1" ht="16.5" customHeight="1" outlineLevel="1" x14ac:dyDescent="0.2">
      <c r="A1984" s="60" t="s">
        <v>671</v>
      </c>
      <c r="B1984" s="61">
        <v>42855</v>
      </c>
      <c r="C1984" s="71" t="s">
        <v>290</v>
      </c>
      <c r="D1984" s="63" t="str">
        <f>VLOOKUP(C1984,[6]Consolidado!$B:$E,4,FALSE)</f>
        <v>En Proceso</v>
      </c>
      <c r="E1984" s="64" t="s">
        <v>25</v>
      </c>
      <c r="F1984" s="65" t="s">
        <v>138</v>
      </c>
      <c r="G1984" s="66">
        <v>-0.5</v>
      </c>
      <c r="H1984" s="67">
        <v>487.54177913928567</v>
      </c>
      <c r="I1984" s="85">
        <f t="shared" si="39"/>
        <v>-243.77088956964283</v>
      </c>
      <c r="J1984" s="86">
        <v>29.7989</v>
      </c>
      <c r="K1984" s="85">
        <f t="shared" si="40"/>
        <v>-8.1805331596012891</v>
      </c>
      <c r="L1984" s="68" t="str">
        <f>VLOOKUP(C1984,[6]Consolidado!$B:$E,2,FALSE)</f>
        <v>Acabado</v>
      </c>
      <c r="M1984" s="69" t="str">
        <f>VLOOKUP(C1984,[6]Consolidado!$B:$E,3,FALSE)</f>
        <v>Material de acabado pendiente de distribuir</v>
      </c>
      <c r="N1984" s="70">
        <f>VLOOKUP(C1984,[6]Consolidado!$B:$H,7,FALSE)</f>
        <v>0</v>
      </c>
    </row>
    <row r="1985" spans="1:14" s="71" customFormat="1" ht="16.5" customHeight="1" outlineLevel="1" x14ac:dyDescent="0.2">
      <c r="A1985" s="60" t="s">
        <v>671</v>
      </c>
      <c r="B1985" s="61">
        <v>42855</v>
      </c>
      <c r="C1985" s="71" t="s">
        <v>290</v>
      </c>
      <c r="D1985" s="63" t="str">
        <f>VLOOKUP(C1985,[6]Consolidado!$B:$E,4,FALSE)</f>
        <v>En Proceso</v>
      </c>
      <c r="E1985" s="64" t="s">
        <v>25</v>
      </c>
      <c r="F1985" s="65" t="s">
        <v>133</v>
      </c>
      <c r="G1985" s="66">
        <v>-3.125E-2</v>
      </c>
      <c r="H1985" s="67">
        <v>10.23468459090909</v>
      </c>
      <c r="I1985" s="85">
        <f t="shared" si="39"/>
        <v>-0.31983389346590907</v>
      </c>
      <c r="J1985" s="86">
        <v>29.7989</v>
      </c>
      <c r="K1985" s="85">
        <f t="shared" si="40"/>
        <v>-1.0733077176201439E-2</v>
      </c>
      <c r="L1985" s="68" t="str">
        <f>VLOOKUP(C1985,[6]Consolidado!$B:$E,2,FALSE)</f>
        <v>Acabado</v>
      </c>
      <c r="M1985" s="69" t="str">
        <f>VLOOKUP(C1985,[6]Consolidado!$B:$E,3,FALSE)</f>
        <v>Material de acabado pendiente de distribuir</v>
      </c>
      <c r="N1985" s="70">
        <f>VLOOKUP(C1985,[6]Consolidado!$B:$H,7,FALSE)</f>
        <v>0</v>
      </c>
    </row>
    <row r="1986" spans="1:14" s="71" customFormat="1" ht="16.5" customHeight="1" outlineLevel="1" x14ac:dyDescent="0.2">
      <c r="A1986" s="60" t="s">
        <v>671</v>
      </c>
      <c r="B1986" s="61">
        <v>42855</v>
      </c>
      <c r="C1986" s="71" t="s">
        <v>89</v>
      </c>
      <c r="D1986" s="63" t="str">
        <f>VLOOKUP(C1986,[6]Consolidado!$B:$E,4,FALSE)</f>
        <v>En Proceso</v>
      </c>
      <c r="E1986" s="64" t="s">
        <v>33</v>
      </c>
      <c r="F1986" s="65" t="s">
        <v>90</v>
      </c>
      <c r="G1986" s="66">
        <v>-16.2</v>
      </c>
      <c r="H1986" s="67">
        <v>3.2476560456041419</v>
      </c>
      <c r="I1986" s="85">
        <f t="shared" si="39"/>
        <v>-52.612027938787094</v>
      </c>
      <c r="J1986" s="86">
        <v>29.7989</v>
      </c>
      <c r="K1986" s="85">
        <f t="shared" si="40"/>
        <v>-1.7655694652751308</v>
      </c>
      <c r="L1986" s="68" t="str">
        <f>VLOOKUP(C1986,[6]Consolidado!$B:$E,2,FALSE)</f>
        <v>Empaque</v>
      </c>
      <c r="M1986" s="69" t="str">
        <f>VLOOKUP(C1986,[6]Consolidado!$B:$E,3,FALSE)</f>
        <v>Material de empaque pendiente de distribuir</v>
      </c>
      <c r="N1986" s="70">
        <f>VLOOKUP(C1986,[6]Consolidado!$B:$H,7,FALSE)</f>
        <v>0</v>
      </c>
    </row>
    <row r="1987" spans="1:14" s="71" customFormat="1" ht="16.5" customHeight="1" outlineLevel="1" x14ac:dyDescent="0.2">
      <c r="A1987" s="60" t="s">
        <v>671</v>
      </c>
      <c r="B1987" s="61">
        <v>42855</v>
      </c>
      <c r="C1987" s="71">
        <v>193</v>
      </c>
      <c r="D1987" s="63" t="str">
        <f>VLOOKUP(C1987,[6]Consolidado!$B:$E,4,FALSE)</f>
        <v>Finalizada</v>
      </c>
      <c r="E1987" s="64" t="s">
        <v>25</v>
      </c>
      <c r="F1987" s="65" t="s">
        <v>128</v>
      </c>
      <c r="G1987" s="66">
        <v>0.5</v>
      </c>
      <c r="H1987" s="67">
        <v>719.3036127057627</v>
      </c>
      <c r="I1987" s="85">
        <f t="shared" si="39"/>
        <v>359.65180635288135</v>
      </c>
      <c r="J1987" s="86">
        <v>29.7989</v>
      </c>
      <c r="K1987" s="85">
        <f t="shared" si="40"/>
        <v>12.069298073179928</v>
      </c>
      <c r="L1987" s="68" t="str">
        <f>VLOOKUP(C1987,[6]Consolidado!$B:$E,2,FALSE)</f>
        <v>Zoe Cruz</v>
      </c>
      <c r="M1987" s="69" t="str">
        <f>VLOOKUP(C1987,[6]Consolidado!$B:$E,3,FALSE)</f>
        <v>Solid wood Daybed.</v>
      </c>
      <c r="N1987" s="70" t="str">
        <f>VLOOKUP(C1987,[6]Consolidado!$B:$H,7,FALSE)</f>
        <v>Abril</v>
      </c>
    </row>
    <row r="1988" spans="1:14" s="71" customFormat="1" ht="16.5" customHeight="1" outlineLevel="1" x14ac:dyDescent="0.2">
      <c r="A1988" s="60" t="s">
        <v>671</v>
      </c>
      <c r="B1988" s="61">
        <v>42855</v>
      </c>
      <c r="C1988" s="71">
        <v>193</v>
      </c>
      <c r="D1988" s="63" t="str">
        <f>VLOOKUP(C1988,[6]Consolidado!$B:$E,4,FALSE)</f>
        <v>Finalizada</v>
      </c>
      <c r="E1988" s="64" t="s">
        <v>25</v>
      </c>
      <c r="F1988" s="65" t="s">
        <v>138</v>
      </c>
      <c r="G1988" s="66">
        <v>0.5</v>
      </c>
      <c r="H1988" s="67">
        <v>487.54177913928567</v>
      </c>
      <c r="I1988" s="85">
        <f t="shared" si="39"/>
        <v>243.77088956964283</v>
      </c>
      <c r="J1988" s="86">
        <v>29.7989</v>
      </c>
      <c r="K1988" s="85">
        <f t="shared" si="40"/>
        <v>8.1805331596012891</v>
      </c>
      <c r="L1988" s="68" t="str">
        <f>VLOOKUP(C1988,[6]Consolidado!$B:$E,2,FALSE)</f>
        <v>Zoe Cruz</v>
      </c>
      <c r="M1988" s="69" t="str">
        <f>VLOOKUP(C1988,[6]Consolidado!$B:$E,3,FALSE)</f>
        <v>Solid wood Daybed.</v>
      </c>
      <c r="N1988" s="70" t="str">
        <f>VLOOKUP(C1988,[6]Consolidado!$B:$H,7,FALSE)</f>
        <v>Abril</v>
      </c>
    </row>
    <row r="1989" spans="1:14" s="71" customFormat="1" ht="16.5" customHeight="1" outlineLevel="1" x14ac:dyDescent="0.2">
      <c r="A1989" s="60" t="s">
        <v>671</v>
      </c>
      <c r="B1989" s="61">
        <v>42855</v>
      </c>
      <c r="C1989" s="71">
        <v>193</v>
      </c>
      <c r="D1989" s="63" t="str">
        <f>VLOOKUP(C1989,[6]Consolidado!$B:$E,4,FALSE)</f>
        <v>Finalizada</v>
      </c>
      <c r="E1989" s="64" t="s">
        <v>25</v>
      </c>
      <c r="F1989" s="65" t="s">
        <v>133</v>
      </c>
      <c r="G1989" s="66">
        <v>3.125E-2</v>
      </c>
      <c r="H1989" s="67">
        <v>10.23468459090909</v>
      </c>
      <c r="I1989" s="85">
        <f t="shared" ref="I1989:I2052" si="41">G1989*H1989</f>
        <v>0.31983389346590907</v>
      </c>
      <c r="J1989" s="86">
        <v>29.7989</v>
      </c>
      <c r="K1989" s="85">
        <f t="shared" ref="K1989:K2052" si="42">IFERROR(I1989/J1989,0)</f>
        <v>1.0733077176201439E-2</v>
      </c>
      <c r="L1989" s="68" t="str">
        <f>VLOOKUP(C1989,[6]Consolidado!$B:$E,2,FALSE)</f>
        <v>Zoe Cruz</v>
      </c>
      <c r="M1989" s="69" t="str">
        <f>VLOOKUP(C1989,[6]Consolidado!$B:$E,3,FALSE)</f>
        <v>Solid wood Daybed.</v>
      </c>
      <c r="N1989" s="70" t="str">
        <f>VLOOKUP(C1989,[6]Consolidado!$B:$H,7,FALSE)</f>
        <v>Abril</v>
      </c>
    </row>
    <row r="1990" spans="1:14" s="71" customFormat="1" ht="16.5" customHeight="1" outlineLevel="1" x14ac:dyDescent="0.2">
      <c r="A1990" s="60" t="s">
        <v>671</v>
      </c>
      <c r="B1990" s="61">
        <v>42855</v>
      </c>
      <c r="C1990" s="71">
        <v>193</v>
      </c>
      <c r="D1990" s="63" t="str">
        <f>VLOOKUP(C1990,[6]Consolidado!$B:$E,4,FALSE)</f>
        <v>Finalizada</v>
      </c>
      <c r="E1990" s="64" t="s">
        <v>33</v>
      </c>
      <c r="F1990" s="65" t="s">
        <v>90</v>
      </c>
      <c r="G1990" s="66">
        <v>16.2</v>
      </c>
      <c r="H1990" s="67">
        <v>3.2476560456041419</v>
      </c>
      <c r="I1990" s="85">
        <f t="shared" si="41"/>
        <v>52.612027938787094</v>
      </c>
      <c r="J1990" s="86">
        <v>29.7989</v>
      </c>
      <c r="K1990" s="85">
        <f t="shared" si="42"/>
        <v>1.7655694652751308</v>
      </c>
      <c r="L1990" s="68" t="str">
        <f>VLOOKUP(C1990,[6]Consolidado!$B:$E,2,FALSE)</f>
        <v>Zoe Cruz</v>
      </c>
      <c r="M1990" s="69" t="str">
        <f>VLOOKUP(C1990,[6]Consolidado!$B:$E,3,FALSE)</f>
        <v>Solid wood Daybed.</v>
      </c>
      <c r="N1990" s="70" t="str">
        <f>VLOOKUP(C1990,[6]Consolidado!$B:$H,7,FALSE)</f>
        <v>Abril</v>
      </c>
    </row>
    <row r="1991" spans="1:14" s="71" customFormat="1" ht="16.5" customHeight="1" outlineLevel="1" x14ac:dyDescent="0.2">
      <c r="A1991" s="60" t="s">
        <v>671</v>
      </c>
      <c r="B1991" s="61">
        <v>42855</v>
      </c>
      <c r="C1991" s="71" t="s">
        <v>290</v>
      </c>
      <c r="D1991" s="63" t="str">
        <f>VLOOKUP(C1991,[6]Consolidado!$B:$E,4,FALSE)</f>
        <v>En Proceso</v>
      </c>
      <c r="E1991" s="64" t="s">
        <v>25</v>
      </c>
      <c r="F1991" s="65" t="s">
        <v>128</v>
      </c>
      <c r="G1991" s="66">
        <v>-0.125</v>
      </c>
      <c r="H1991" s="67">
        <v>719.3036127057627</v>
      </c>
      <c r="I1991" s="85">
        <f t="shared" si="41"/>
        <v>-89.912951588220338</v>
      </c>
      <c r="J1991" s="86">
        <v>29.7989</v>
      </c>
      <c r="K1991" s="85">
        <f t="shared" si="42"/>
        <v>-3.0173245182949819</v>
      </c>
      <c r="L1991" s="68" t="str">
        <f>VLOOKUP(C1991,[6]Consolidado!$B:$E,2,FALSE)</f>
        <v>Acabado</v>
      </c>
      <c r="M1991" s="69" t="str">
        <f>VLOOKUP(C1991,[6]Consolidado!$B:$E,3,FALSE)</f>
        <v>Material de acabado pendiente de distribuir</v>
      </c>
      <c r="N1991" s="70">
        <f>VLOOKUP(C1991,[6]Consolidado!$B:$H,7,FALSE)</f>
        <v>0</v>
      </c>
    </row>
    <row r="1992" spans="1:14" s="71" customFormat="1" ht="16.5" customHeight="1" outlineLevel="1" x14ac:dyDescent="0.2">
      <c r="A1992" s="60" t="s">
        <v>671</v>
      </c>
      <c r="B1992" s="61">
        <v>42855</v>
      </c>
      <c r="C1992" s="71" t="s">
        <v>290</v>
      </c>
      <c r="D1992" s="63" t="str">
        <f>VLOOKUP(C1992,[6]Consolidado!$B:$E,4,FALSE)</f>
        <v>En Proceso</v>
      </c>
      <c r="E1992" s="64" t="s">
        <v>25</v>
      </c>
      <c r="F1992" s="65" t="s">
        <v>138</v>
      </c>
      <c r="G1992" s="66">
        <v>-0.125</v>
      </c>
      <c r="H1992" s="67">
        <v>487.54177913928567</v>
      </c>
      <c r="I1992" s="85">
        <f t="shared" si="41"/>
        <v>-60.942722392410708</v>
      </c>
      <c r="J1992" s="86">
        <v>29.7989</v>
      </c>
      <c r="K1992" s="85">
        <f t="shared" si="42"/>
        <v>-2.0451332899003223</v>
      </c>
      <c r="L1992" s="68" t="str">
        <f>VLOOKUP(C1992,[6]Consolidado!$B:$E,2,FALSE)</f>
        <v>Acabado</v>
      </c>
      <c r="M1992" s="69" t="str">
        <f>VLOOKUP(C1992,[6]Consolidado!$B:$E,3,FALSE)</f>
        <v>Material de acabado pendiente de distribuir</v>
      </c>
      <c r="N1992" s="70">
        <f>VLOOKUP(C1992,[6]Consolidado!$B:$H,7,FALSE)</f>
        <v>0</v>
      </c>
    </row>
    <row r="1993" spans="1:14" s="71" customFormat="1" ht="16.5" customHeight="1" outlineLevel="1" x14ac:dyDescent="0.2">
      <c r="A1993" s="60" t="s">
        <v>671</v>
      </c>
      <c r="B1993" s="61">
        <v>42855</v>
      </c>
      <c r="C1993" s="71">
        <v>194</v>
      </c>
      <c r="D1993" s="63" t="str">
        <f>VLOOKUP(C1993,[6]Consolidado!$B:$E,4,FALSE)</f>
        <v>Finalizada</v>
      </c>
      <c r="E1993" s="64" t="s">
        <v>25</v>
      </c>
      <c r="F1993" s="65" t="s">
        <v>128</v>
      </c>
      <c r="G1993" s="66">
        <v>0.125</v>
      </c>
      <c r="H1993" s="67">
        <v>719.3036127057627</v>
      </c>
      <c r="I1993" s="85">
        <f t="shared" si="41"/>
        <v>89.912951588220338</v>
      </c>
      <c r="J1993" s="86">
        <v>29.7989</v>
      </c>
      <c r="K1993" s="85">
        <f t="shared" si="42"/>
        <v>3.0173245182949819</v>
      </c>
      <c r="L1993" s="68" t="str">
        <f>VLOOKUP(C1993,[6]Consolidado!$B:$E,2,FALSE)</f>
        <v>Zoe Cruz</v>
      </c>
      <c r="M1993" s="69" t="str">
        <f>VLOOKUP(C1993,[6]Consolidado!$B:$E,3,FALSE)</f>
        <v>custom solid wood desk w/ steel frame</v>
      </c>
      <c r="N1993" s="70" t="str">
        <f>VLOOKUP(C1993,[6]Consolidado!$B:$H,7,FALSE)</f>
        <v>Abril</v>
      </c>
    </row>
    <row r="1994" spans="1:14" s="71" customFormat="1" ht="16.5" customHeight="1" outlineLevel="1" x14ac:dyDescent="0.2">
      <c r="A1994" s="60" t="s">
        <v>671</v>
      </c>
      <c r="B1994" s="61">
        <v>42855</v>
      </c>
      <c r="C1994" s="71">
        <v>194</v>
      </c>
      <c r="D1994" s="63" t="str">
        <f>VLOOKUP(C1994,[6]Consolidado!$B:$E,4,FALSE)</f>
        <v>Finalizada</v>
      </c>
      <c r="E1994" s="64" t="s">
        <v>25</v>
      </c>
      <c r="F1994" s="65" t="s">
        <v>138</v>
      </c>
      <c r="G1994" s="66">
        <v>0.125</v>
      </c>
      <c r="H1994" s="67">
        <v>487.54177913928567</v>
      </c>
      <c r="I1994" s="85">
        <f t="shared" si="41"/>
        <v>60.942722392410708</v>
      </c>
      <c r="J1994" s="86">
        <v>29.7989</v>
      </c>
      <c r="K1994" s="85">
        <f t="shared" si="42"/>
        <v>2.0451332899003223</v>
      </c>
      <c r="L1994" s="68" t="str">
        <f>VLOOKUP(C1994,[6]Consolidado!$B:$E,2,FALSE)</f>
        <v>Zoe Cruz</v>
      </c>
      <c r="M1994" s="69" t="str">
        <f>VLOOKUP(C1994,[6]Consolidado!$B:$E,3,FALSE)</f>
        <v>custom solid wood desk w/ steel frame</v>
      </c>
      <c r="N1994" s="70" t="str">
        <f>VLOOKUP(C1994,[6]Consolidado!$B:$H,7,FALSE)</f>
        <v>Abril</v>
      </c>
    </row>
    <row r="1995" spans="1:14" s="71" customFormat="1" ht="16.5" customHeight="1" outlineLevel="1" x14ac:dyDescent="0.2">
      <c r="A1995" s="60" t="s">
        <v>671</v>
      </c>
      <c r="B1995" s="61">
        <v>42855</v>
      </c>
      <c r="C1995" s="71" t="s">
        <v>290</v>
      </c>
      <c r="D1995" s="63" t="str">
        <f>VLOOKUP(C1995,[6]Consolidado!$B:$E,4,FALSE)</f>
        <v>En Proceso</v>
      </c>
      <c r="E1995" s="64" t="s">
        <v>25</v>
      </c>
      <c r="F1995" s="65" t="s">
        <v>133</v>
      </c>
      <c r="G1995" s="66">
        <v>-3.125E-2</v>
      </c>
      <c r="H1995" s="67">
        <v>10.23468459090909</v>
      </c>
      <c r="I1995" s="85">
        <f t="shared" si="41"/>
        <v>-0.31983389346590907</v>
      </c>
      <c r="J1995" s="86">
        <v>29.7989</v>
      </c>
      <c r="K1995" s="85">
        <f t="shared" si="42"/>
        <v>-1.0733077176201439E-2</v>
      </c>
      <c r="L1995" s="68" t="str">
        <f>VLOOKUP(C1995,[6]Consolidado!$B:$E,2,FALSE)</f>
        <v>Acabado</v>
      </c>
      <c r="M1995" s="69" t="str">
        <f>VLOOKUP(C1995,[6]Consolidado!$B:$E,3,FALSE)</f>
        <v>Material de acabado pendiente de distribuir</v>
      </c>
      <c r="N1995" s="70">
        <f>VLOOKUP(C1995,[6]Consolidado!$B:$H,7,FALSE)</f>
        <v>0</v>
      </c>
    </row>
    <row r="1996" spans="1:14" s="71" customFormat="1" ht="16.5" customHeight="1" outlineLevel="1" x14ac:dyDescent="0.2">
      <c r="A1996" s="60" t="s">
        <v>671</v>
      </c>
      <c r="B1996" s="61">
        <v>42855</v>
      </c>
      <c r="C1996" s="71" t="s">
        <v>290</v>
      </c>
      <c r="D1996" s="63" t="str">
        <f>VLOOKUP(C1996,[6]Consolidado!$B:$E,4,FALSE)</f>
        <v>En Proceso</v>
      </c>
      <c r="E1996" s="64" t="s">
        <v>25</v>
      </c>
      <c r="F1996" s="65" t="s">
        <v>99</v>
      </c>
      <c r="G1996" s="66">
        <v>-3.125E-2</v>
      </c>
      <c r="H1996" s="67">
        <v>358.12456989247312</v>
      </c>
      <c r="I1996" s="85">
        <f t="shared" si="41"/>
        <v>-11.191392809139785</v>
      </c>
      <c r="J1996" s="86">
        <v>29.7989</v>
      </c>
      <c r="K1996" s="85">
        <f t="shared" si="42"/>
        <v>-0.37556395736553311</v>
      </c>
      <c r="L1996" s="68" t="str">
        <f>VLOOKUP(C1996,[6]Consolidado!$B:$E,2,FALSE)</f>
        <v>Acabado</v>
      </c>
      <c r="M1996" s="69" t="str">
        <f>VLOOKUP(C1996,[6]Consolidado!$B:$E,3,FALSE)</f>
        <v>Material de acabado pendiente de distribuir</v>
      </c>
      <c r="N1996" s="70">
        <f>VLOOKUP(C1996,[6]Consolidado!$B:$H,7,FALSE)</f>
        <v>0</v>
      </c>
    </row>
    <row r="1997" spans="1:14" s="71" customFormat="1" ht="16.5" customHeight="1" outlineLevel="1" x14ac:dyDescent="0.2">
      <c r="A1997" s="60" t="s">
        <v>671</v>
      </c>
      <c r="B1997" s="61">
        <v>42855</v>
      </c>
      <c r="C1997" s="71" t="s">
        <v>290</v>
      </c>
      <c r="D1997" s="63" t="str">
        <f>VLOOKUP(C1997,[6]Consolidado!$B:$E,4,FALSE)</f>
        <v>En Proceso</v>
      </c>
      <c r="E1997" s="64" t="s">
        <v>25</v>
      </c>
      <c r="F1997" s="65" t="s">
        <v>128</v>
      </c>
      <c r="G1997" s="66">
        <v>-6.25E-2</v>
      </c>
      <c r="H1997" s="67">
        <v>719.3036127057627</v>
      </c>
      <c r="I1997" s="85">
        <f t="shared" si="41"/>
        <v>-44.956475794110169</v>
      </c>
      <c r="J1997" s="86">
        <v>29.7989</v>
      </c>
      <c r="K1997" s="85">
        <f t="shared" si="42"/>
        <v>-1.508662259147491</v>
      </c>
      <c r="L1997" s="68" t="str">
        <f>VLOOKUP(C1997,[6]Consolidado!$B:$E,2,FALSE)</f>
        <v>Acabado</v>
      </c>
      <c r="M1997" s="69" t="str">
        <f>VLOOKUP(C1997,[6]Consolidado!$B:$E,3,FALSE)</f>
        <v>Material de acabado pendiente de distribuir</v>
      </c>
      <c r="N1997" s="70">
        <f>VLOOKUP(C1997,[6]Consolidado!$B:$H,7,FALSE)</f>
        <v>0</v>
      </c>
    </row>
    <row r="1998" spans="1:14" s="71" customFormat="1" ht="16.5" customHeight="1" outlineLevel="1" x14ac:dyDescent="0.2">
      <c r="A1998" s="60" t="s">
        <v>671</v>
      </c>
      <c r="B1998" s="61">
        <v>42855</v>
      </c>
      <c r="C1998" s="71" t="s">
        <v>290</v>
      </c>
      <c r="D1998" s="63" t="str">
        <f>VLOOKUP(C1998,[6]Consolidado!$B:$E,4,FALSE)</f>
        <v>En Proceso</v>
      </c>
      <c r="E1998" s="64" t="s">
        <v>25</v>
      </c>
      <c r="F1998" s="65" t="s">
        <v>138</v>
      </c>
      <c r="G1998" s="66">
        <v>-6.25E-2</v>
      </c>
      <c r="H1998" s="67">
        <v>487.54177913928567</v>
      </c>
      <c r="I1998" s="85">
        <f t="shared" si="41"/>
        <v>-30.471361196205354</v>
      </c>
      <c r="J1998" s="86">
        <v>29.7989</v>
      </c>
      <c r="K1998" s="85">
        <f t="shared" si="42"/>
        <v>-1.0225666449501611</v>
      </c>
      <c r="L1998" s="68" t="str">
        <f>VLOOKUP(C1998,[6]Consolidado!$B:$E,2,FALSE)</f>
        <v>Acabado</v>
      </c>
      <c r="M1998" s="69" t="str">
        <f>VLOOKUP(C1998,[6]Consolidado!$B:$E,3,FALSE)</f>
        <v>Material de acabado pendiente de distribuir</v>
      </c>
      <c r="N1998" s="70">
        <f>VLOOKUP(C1998,[6]Consolidado!$B:$H,7,FALSE)</f>
        <v>0</v>
      </c>
    </row>
    <row r="1999" spans="1:14" s="71" customFormat="1" ht="16.5" customHeight="1" outlineLevel="1" x14ac:dyDescent="0.2">
      <c r="A1999" s="60" t="s">
        <v>671</v>
      </c>
      <c r="B1999" s="61">
        <v>42855</v>
      </c>
      <c r="C1999" s="71" t="s">
        <v>89</v>
      </c>
      <c r="D1999" s="63" t="str">
        <f>VLOOKUP(C1999,[6]Consolidado!$B:$E,4,FALSE)</f>
        <v>En Proceso</v>
      </c>
      <c r="E1999" s="64" t="s">
        <v>33</v>
      </c>
      <c r="F1999" s="65" t="s">
        <v>90</v>
      </c>
      <c r="G1999" s="66">
        <v>-3.6</v>
      </c>
      <c r="H1999" s="67">
        <v>3.2476560456041419</v>
      </c>
      <c r="I1999" s="85">
        <f t="shared" si="41"/>
        <v>-11.691561764174912</v>
      </c>
      <c r="J1999" s="86">
        <v>29.7989</v>
      </c>
      <c r="K1999" s="85">
        <f t="shared" si="42"/>
        <v>-0.39234877006114022</v>
      </c>
      <c r="L1999" s="68" t="str">
        <f>VLOOKUP(C1999,[6]Consolidado!$B:$E,2,FALSE)</f>
        <v>Empaque</v>
      </c>
      <c r="M1999" s="69" t="str">
        <f>VLOOKUP(C1999,[6]Consolidado!$B:$E,3,FALSE)</f>
        <v>Material de empaque pendiente de distribuir</v>
      </c>
      <c r="N1999" s="70">
        <f>VLOOKUP(C1999,[6]Consolidado!$B:$H,7,FALSE)</f>
        <v>0</v>
      </c>
    </row>
    <row r="2000" spans="1:14" s="71" customFormat="1" ht="16.5" customHeight="1" outlineLevel="1" x14ac:dyDescent="0.2">
      <c r="A2000" s="60" t="s">
        <v>671</v>
      </c>
      <c r="B2000" s="61">
        <v>42855</v>
      </c>
      <c r="C2000" s="71">
        <v>194</v>
      </c>
      <c r="D2000" s="63" t="str">
        <f>VLOOKUP(C2000,[6]Consolidado!$B:$E,4,FALSE)</f>
        <v>Finalizada</v>
      </c>
      <c r="E2000" s="64" t="s">
        <v>25</v>
      </c>
      <c r="F2000" s="65" t="s">
        <v>133</v>
      </c>
      <c r="G2000" s="66">
        <v>3.125E-2</v>
      </c>
      <c r="H2000" s="67">
        <v>10.23468459090909</v>
      </c>
      <c r="I2000" s="85">
        <f t="shared" si="41"/>
        <v>0.31983389346590907</v>
      </c>
      <c r="J2000" s="86">
        <v>29.7989</v>
      </c>
      <c r="K2000" s="85">
        <f t="shared" si="42"/>
        <v>1.0733077176201439E-2</v>
      </c>
      <c r="L2000" s="68" t="str">
        <f>VLOOKUP(C2000,[6]Consolidado!$B:$E,2,FALSE)</f>
        <v>Zoe Cruz</v>
      </c>
      <c r="M2000" s="69" t="str">
        <f>VLOOKUP(C2000,[6]Consolidado!$B:$E,3,FALSE)</f>
        <v>custom solid wood desk w/ steel frame</v>
      </c>
      <c r="N2000" s="70" t="str">
        <f>VLOOKUP(C2000,[6]Consolidado!$B:$H,7,FALSE)</f>
        <v>Abril</v>
      </c>
    </row>
    <row r="2001" spans="1:14" s="71" customFormat="1" ht="16.5" customHeight="1" outlineLevel="1" x14ac:dyDescent="0.2">
      <c r="A2001" s="60" t="s">
        <v>671</v>
      </c>
      <c r="B2001" s="61">
        <v>42855</v>
      </c>
      <c r="C2001" s="71">
        <v>194</v>
      </c>
      <c r="D2001" s="63" t="str">
        <f>VLOOKUP(C2001,[6]Consolidado!$B:$E,4,FALSE)</f>
        <v>Finalizada</v>
      </c>
      <c r="E2001" s="64" t="s">
        <v>25</v>
      </c>
      <c r="F2001" s="65" t="s">
        <v>99</v>
      </c>
      <c r="G2001" s="66">
        <v>3.125E-2</v>
      </c>
      <c r="H2001" s="67">
        <v>358.12456989247312</v>
      </c>
      <c r="I2001" s="85">
        <f t="shared" si="41"/>
        <v>11.191392809139785</v>
      </c>
      <c r="J2001" s="86">
        <v>29.7989</v>
      </c>
      <c r="K2001" s="85">
        <f t="shared" si="42"/>
        <v>0.37556395736553311</v>
      </c>
      <c r="L2001" s="68" t="str">
        <f>VLOOKUP(C2001,[6]Consolidado!$B:$E,2,FALSE)</f>
        <v>Zoe Cruz</v>
      </c>
      <c r="M2001" s="69" t="str">
        <f>VLOOKUP(C2001,[6]Consolidado!$B:$E,3,FALSE)</f>
        <v>custom solid wood desk w/ steel frame</v>
      </c>
      <c r="N2001" s="70" t="str">
        <f>VLOOKUP(C2001,[6]Consolidado!$B:$H,7,FALSE)</f>
        <v>Abril</v>
      </c>
    </row>
    <row r="2002" spans="1:14" s="71" customFormat="1" ht="16.5" customHeight="1" outlineLevel="1" x14ac:dyDescent="0.2">
      <c r="A2002" s="60" t="s">
        <v>671</v>
      </c>
      <c r="B2002" s="61">
        <v>42855</v>
      </c>
      <c r="C2002" s="71">
        <v>194</v>
      </c>
      <c r="D2002" s="63" t="str">
        <f>VLOOKUP(C2002,[6]Consolidado!$B:$E,4,FALSE)</f>
        <v>Finalizada</v>
      </c>
      <c r="E2002" s="64" t="s">
        <v>25</v>
      </c>
      <c r="F2002" s="65" t="s">
        <v>128</v>
      </c>
      <c r="G2002" s="66">
        <v>6.25E-2</v>
      </c>
      <c r="H2002" s="67">
        <v>719.3036127057627</v>
      </c>
      <c r="I2002" s="85">
        <f t="shared" si="41"/>
        <v>44.956475794110169</v>
      </c>
      <c r="J2002" s="86">
        <v>29.7989</v>
      </c>
      <c r="K2002" s="85">
        <f t="shared" si="42"/>
        <v>1.508662259147491</v>
      </c>
      <c r="L2002" s="68" t="str">
        <f>VLOOKUP(C2002,[6]Consolidado!$B:$E,2,FALSE)</f>
        <v>Zoe Cruz</v>
      </c>
      <c r="M2002" s="69" t="str">
        <f>VLOOKUP(C2002,[6]Consolidado!$B:$E,3,FALSE)</f>
        <v>custom solid wood desk w/ steel frame</v>
      </c>
      <c r="N2002" s="70" t="str">
        <f>VLOOKUP(C2002,[6]Consolidado!$B:$H,7,FALSE)</f>
        <v>Abril</v>
      </c>
    </row>
    <row r="2003" spans="1:14" s="71" customFormat="1" ht="16.5" customHeight="1" outlineLevel="1" x14ac:dyDescent="0.2">
      <c r="A2003" s="60" t="s">
        <v>671</v>
      </c>
      <c r="B2003" s="61">
        <v>42855</v>
      </c>
      <c r="C2003" s="71">
        <v>194</v>
      </c>
      <c r="D2003" s="63" t="str">
        <f>VLOOKUP(C2003,[6]Consolidado!$B:$E,4,FALSE)</f>
        <v>Finalizada</v>
      </c>
      <c r="E2003" s="64" t="s">
        <v>25</v>
      </c>
      <c r="F2003" s="65" t="s">
        <v>138</v>
      </c>
      <c r="G2003" s="66">
        <v>6.25E-2</v>
      </c>
      <c r="H2003" s="67">
        <v>487.54177913928567</v>
      </c>
      <c r="I2003" s="85">
        <f t="shared" si="41"/>
        <v>30.471361196205354</v>
      </c>
      <c r="J2003" s="86">
        <v>29.7989</v>
      </c>
      <c r="K2003" s="85">
        <f t="shared" si="42"/>
        <v>1.0225666449501611</v>
      </c>
      <c r="L2003" s="68" t="str">
        <f>VLOOKUP(C2003,[6]Consolidado!$B:$E,2,FALSE)</f>
        <v>Zoe Cruz</v>
      </c>
      <c r="M2003" s="69" t="str">
        <f>VLOOKUP(C2003,[6]Consolidado!$B:$E,3,FALSE)</f>
        <v>custom solid wood desk w/ steel frame</v>
      </c>
      <c r="N2003" s="70" t="str">
        <f>VLOOKUP(C2003,[6]Consolidado!$B:$H,7,FALSE)</f>
        <v>Abril</v>
      </c>
    </row>
    <row r="2004" spans="1:14" s="71" customFormat="1" ht="16.5" customHeight="1" outlineLevel="1" x14ac:dyDescent="0.2">
      <c r="A2004" s="60" t="s">
        <v>671</v>
      </c>
      <c r="B2004" s="61">
        <v>42855</v>
      </c>
      <c r="C2004" s="71">
        <v>194</v>
      </c>
      <c r="D2004" s="63" t="str">
        <f>VLOOKUP(C2004,[6]Consolidado!$B:$E,4,FALSE)</f>
        <v>Finalizada</v>
      </c>
      <c r="E2004" s="64" t="s">
        <v>33</v>
      </c>
      <c r="F2004" s="65" t="s">
        <v>90</v>
      </c>
      <c r="G2004" s="66">
        <v>3.6</v>
      </c>
      <c r="H2004" s="67">
        <v>3.2476560456041419</v>
      </c>
      <c r="I2004" s="85">
        <f t="shared" si="41"/>
        <v>11.691561764174912</v>
      </c>
      <c r="J2004" s="86">
        <v>29.7989</v>
      </c>
      <c r="K2004" s="85">
        <f t="shared" si="42"/>
        <v>0.39234877006114022</v>
      </c>
      <c r="L2004" s="68" t="str">
        <f>VLOOKUP(C2004,[6]Consolidado!$B:$E,2,FALSE)</f>
        <v>Zoe Cruz</v>
      </c>
      <c r="M2004" s="69" t="str">
        <f>VLOOKUP(C2004,[6]Consolidado!$B:$E,3,FALSE)</f>
        <v>custom solid wood desk w/ steel frame</v>
      </c>
      <c r="N2004" s="70" t="str">
        <f>VLOOKUP(C2004,[6]Consolidado!$B:$H,7,FALSE)</f>
        <v>Abril</v>
      </c>
    </row>
    <row r="2005" spans="1:14" s="71" customFormat="1" ht="16.5" customHeight="1" outlineLevel="1" x14ac:dyDescent="0.2">
      <c r="A2005" s="60" t="s">
        <v>671</v>
      </c>
      <c r="B2005" s="61">
        <v>42855</v>
      </c>
      <c r="C2005" s="71" t="s">
        <v>290</v>
      </c>
      <c r="D2005" s="63" t="str">
        <f>VLOOKUP(C2005,[6]Consolidado!$B:$E,4,FALSE)</f>
        <v>En Proceso</v>
      </c>
      <c r="E2005" s="64" t="s">
        <v>25</v>
      </c>
      <c r="F2005" s="65" t="s">
        <v>128</v>
      </c>
      <c r="G2005" s="66">
        <v>-0.3125</v>
      </c>
      <c r="H2005" s="67">
        <v>719.3036127057627</v>
      </c>
      <c r="I2005" s="85">
        <f t="shared" si="41"/>
        <v>-224.78237897055084</v>
      </c>
      <c r="J2005" s="86">
        <v>29.7989</v>
      </c>
      <c r="K2005" s="85">
        <f t="shared" si="42"/>
        <v>-7.5433112957374551</v>
      </c>
      <c r="L2005" s="68" t="str">
        <f>VLOOKUP(C2005,[6]Consolidado!$B:$E,2,FALSE)</f>
        <v>Acabado</v>
      </c>
      <c r="M2005" s="69" t="str">
        <f>VLOOKUP(C2005,[6]Consolidado!$B:$E,3,FALSE)</f>
        <v>Material de acabado pendiente de distribuir</v>
      </c>
      <c r="N2005" s="70">
        <f>VLOOKUP(C2005,[6]Consolidado!$B:$H,7,FALSE)</f>
        <v>0</v>
      </c>
    </row>
    <row r="2006" spans="1:14" s="71" customFormat="1" ht="16.5" customHeight="1" outlineLevel="1" x14ac:dyDescent="0.2">
      <c r="A2006" s="60" t="s">
        <v>671</v>
      </c>
      <c r="B2006" s="61">
        <v>42855</v>
      </c>
      <c r="C2006" s="71" t="s">
        <v>290</v>
      </c>
      <c r="D2006" s="63" t="str">
        <f>VLOOKUP(C2006,[6]Consolidado!$B:$E,4,FALSE)</f>
        <v>En Proceso</v>
      </c>
      <c r="E2006" s="64" t="s">
        <v>25</v>
      </c>
      <c r="F2006" s="65" t="s">
        <v>138</v>
      </c>
      <c r="G2006" s="66">
        <v>-0.25</v>
      </c>
      <c r="H2006" s="67">
        <v>487.54177913928567</v>
      </c>
      <c r="I2006" s="85">
        <f t="shared" si="41"/>
        <v>-121.88544478482142</v>
      </c>
      <c r="J2006" s="86">
        <v>29.7989</v>
      </c>
      <c r="K2006" s="85">
        <f t="shared" si="42"/>
        <v>-4.0902665798006446</v>
      </c>
      <c r="L2006" s="68" t="str">
        <f>VLOOKUP(C2006,[6]Consolidado!$B:$E,2,FALSE)</f>
        <v>Acabado</v>
      </c>
      <c r="M2006" s="69" t="str">
        <f>VLOOKUP(C2006,[6]Consolidado!$B:$E,3,FALSE)</f>
        <v>Material de acabado pendiente de distribuir</v>
      </c>
      <c r="N2006" s="70">
        <f>VLOOKUP(C2006,[6]Consolidado!$B:$H,7,FALSE)</f>
        <v>0</v>
      </c>
    </row>
    <row r="2007" spans="1:14" s="71" customFormat="1" ht="16.5" customHeight="1" outlineLevel="1" x14ac:dyDescent="0.2">
      <c r="A2007" s="60" t="s">
        <v>671</v>
      </c>
      <c r="B2007" s="61">
        <v>42855</v>
      </c>
      <c r="C2007" s="71" t="s">
        <v>89</v>
      </c>
      <c r="D2007" s="63" t="str">
        <f>VLOOKUP(C2007,[6]Consolidado!$B:$E,4,FALSE)</f>
        <v>En Proceso</v>
      </c>
      <c r="E2007" s="64" t="s">
        <v>33</v>
      </c>
      <c r="F2007" s="65" t="s">
        <v>90</v>
      </c>
      <c r="G2007" s="66">
        <v>-3.6</v>
      </c>
      <c r="H2007" s="67">
        <v>3.2476560456041419</v>
      </c>
      <c r="I2007" s="85">
        <f t="shared" si="41"/>
        <v>-11.691561764174912</v>
      </c>
      <c r="J2007" s="86">
        <v>29.7989</v>
      </c>
      <c r="K2007" s="85">
        <f t="shared" si="42"/>
        <v>-0.39234877006114022</v>
      </c>
      <c r="L2007" s="68" t="str">
        <f>VLOOKUP(C2007,[6]Consolidado!$B:$E,2,FALSE)</f>
        <v>Empaque</v>
      </c>
      <c r="M2007" s="69" t="str">
        <f>VLOOKUP(C2007,[6]Consolidado!$B:$E,3,FALSE)</f>
        <v>Material de empaque pendiente de distribuir</v>
      </c>
      <c r="N2007" s="70">
        <f>VLOOKUP(C2007,[6]Consolidado!$B:$H,7,FALSE)</f>
        <v>0</v>
      </c>
    </row>
    <row r="2008" spans="1:14" s="71" customFormat="1" ht="16.5" customHeight="1" outlineLevel="1" x14ac:dyDescent="0.2">
      <c r="A2008" s="60" t="s">
        <v>671</v>
      </c>
      <c r="B2008" s="61">
        <v>42855</v>
      </c>
      <c r="C2008" s="71">
        <v>198</v>
      </c>
      <c r="D2008" s="63" t="str">
        <f>VLOOKUP(C2008,[6]Consolidado!$B:$E,4,FALSE)</f>
        <v>Finalizada</v>
      </c>
      <c r="E2008" s="64" t="s">
        <v>25</v>
      </c>
      <c r="F2008" s="65" t="s">
        <v>128</v>
      </c>
      <c r="G2008" s="66">
        <v>0.3125</v>
      </c>
      <c r="H2008" s="67">
        <v>719.3036127057627</v>
      </c>
      <c r="I2008" s="85">
        <f t="shared" si="41"/>
        <v>224.78237897055084</v>
      </c>
      <c r="J2008" s="86">
        <v>29.7989</v>
      </c>
      <c r="K2008" s="85">
        <f t="shared" si="42"/>
        <v>7.5433112957374551</v>
      </c>
      <c r="L2008" s="68" t="str">
        <f>VLOOKUP(C2008,[6]Consolidado!$B:$E,2,FALSE)</f>
        <v>Zoe Cruz</v>
      </c>
      <c r="M2008" s="69" t="str">
        <f>VLOOKUP(C2008,[6]Consolidado!$B:$E,3,FALSE)</f>
        <v>Side table</v>
      </c>
      <c r="N2008" s="70" t="str">
        <f>VLOOKUP(C2008,[6]Consolidado!$B:$H,7,FALSE)</f>
        <v>Abril</v>
      </c>
    </row>
    <row r="2009" spans="1:14" s="71" customFormat="1" ht="16.5" customHeight="1" outlineLevel="1" x14ac:dyDescent="0.2">
      <c r="A2009" s="60" t="s">
        <v>671</v>
      </c>
      <c r="B2009" s="61">
        <v>42855</v>
      </c>
      <c r="C2009" s="71">
        <v>198</v>
      </c>
      <c r="D2009" s="63" t="str">
        <f>VLOOKUP(C2009,[6]Consolidado!$B:$E,4,FALSE)</f>
        <v>Finalizada</v>
      </c>
      <c r="E2009" s="64" t="s">
        <v>25</v>
      </c>
      <c r="F2009" s="65" t="s">
        <v>138</v>
      </c>
      <c r="G2009" s="66">
        <v>0.25</v>
      </c>
      <c r="H2009" s="67">
        <v>487.54177913928567</v>
      </c>
      <c r="I2009" s="85">
        <f t="shared" si="41"/>
        <v>121.88544478482142</v>
      </c>
      <c r="J2009" s="86">
        <v>29.7989</v>
      </c>
      <c r="K2009" s="85">
        <f t="shared" si="42"/>
        <v>4.0902665798006446</v>
      </c>
      <c r="L2009" s="68" t="str">
        <f>VLOOKUP(C2009,[6]Consolidado!$B:$E,2,FALSE)</f>
        <v>Zoe Cruz</v>
      </c>
      <c r="M2009" s="69" t="str">
        <f>VLOOKUP(C2009,[6]Consolidado!$B:$E,3,FALSE)</f>
        <v>Side table</v>
      </c>
      <c r="N2009" s="70" t="str">
        <f>VLOOKUP(C2009,[6]Consolidado!$B:$H,7,FALSE)</f>
        <v>Abril</v>
      </c>
    </row>
    <row r="2010" spans="1:14" s="71" customFormat="1" ht="16.5" customHeight="1" outlineLevel="1" x14ac:dyDescent="0.2">
      <c r="A2010" s="60" t="s">
        <v>671</v>
      </c>
      <c r="B2010" s="61">
        <v>42855</v>
      </c>
      <c r="C2010" s="71">
        <v>198</v>
      </c>
      <c r="D2010" s="63" t="str">
        <f>VLOOKUP(C2010,[6]Consolidado!$B:$E,4,FALSE)</f>
        <v>Finalizada</v>
      </c>
      <c r="E2010" s="64" t="s">
        <v>33</v>
      </c>
      <c r="F2010" s="65" t="s">
        <v>90</v>
      </c>
      <c r="G2010" s="66">
        <v>3.6</v>
      </c>
      <c r="H2010" s="67">
        <v>3.2476560456041419</v>
      </c>
      <c r="I2010" s="85">
        <f t="shared" si="41"/>
        <v>11.691561764174912</v>
      </c>
      <c r="J2010" s="86">
        <v>29.7989</v>
      </c>
      <c r="K2010" s="85">
        <f t="shared" si="42"/>
        <v>0.39234877006114022</v>
      </c>
      <c r="L2010" s="68" t="str">
        <f>VLOOKUP(C2010,[6]Consolidado!$B:$E,2,FALSE)</f>
        <v>Zoe Cruz</v>
      </c>
      <c r="M2010" s="69" t="str">
        <f>VLOOKUP(C2010,[6]Consolidado!$B:$E,3,FALSE)</f>
        <v>Side table</v>
      </c>
      <c r="N2010" s="70" t="str">
        <f>VLOOKUP(C2010,[6]Consolidado!$B:$H,7,FALSE)</f>
        <v>Abril</v>
      </c>
    </row>
    <row r="2011" spans="1:14" s="71" customFormat="1" ht="16.5" customHeight="1" outlineLevel="1" x14ac:dyDescent="0.2">
      <c r="A2011" s="60" t="s">
        <v>671</v>
      </c>
      <c r="B2011" s="61">
        <v>42855</v>
      </c>
      <c r="C2011" s="71" t="s">
        <v>290</v>
      </c>
      <c r="D2011" s="63" t="str">
        <f>VLOOKUP(C2011,[6]Consolidado!$B:$E,4,FALSE)</f>
        <v>En Proceso</v>
      </c>
      <c r="E2011" s="64" t="s">
        <v>25</v>
      </c>
      <c r="F2011" s="65" t="s">
        <v>201</v>
      </c>
      <c r="G2011" s="66">
        <v>-6.25E-2</v>
      </c>
      <c r="H2011" s="67">
        <v>872.19999999999993</v>
      </c>
      <c r="I2011" s="85">
        <f t="shared" si="41"/>
        <v>-54.512499999999996</v>
      </c>
      <c r="J2011" s="86">
        <v>29.7989</v>
      </c>
      <c r="K2011" s="85">
        <f t="shared" si="42"/>
        <v>-1.8293460496863978</v>
      </c>
      <c r="L2011" s="68" t="str">
        <f>VLOOKUP(C2011,[6]Consolidado!$B:$E,2,FALSE)</f>
        <v>Acabado</v>
      </c>
      <c r="M2011" s="69" t="str">
        <f>VLOOKUP(C2011,[6]Consolidado!$B:$E,3,FALSE)</f>
        <v>Material de acabado pendiente de distribuir</v>
      </c>
      <c r="N2011" s="70">
        <f>VLOOKUP(C2011,[6]Consolidado!$B:$H,7,FALSE)</f>
        <v>0</v>
      </c>
    </row>
    <row r="2012" spans="1:14" s="71" customFormat="1" ht="16.5" customHeight="1" outlineLevel="1" x14ac:dyDescent="0.2">
      <c r="A2012" s="60" t="s">
        <v>671</v>
      </c>
      <c r="B2012" s="61">
        <v>42855</v>
      </c>
      <c r="C2012" s="71" t="s">
        <v>290</v>
      </c>
      <c r="D2012" s="63" t="str">
        <f>VLOOKUP(C2012,[6]Consolidado!$B:$E,4,FALSE)</f>
        <v>En Proceso</v>
      </c>
      <c r="E2012" s="64" t="s">
        <v>25</v>
      </c>
      <c r="F2012" s="65" t="s">
        <v>254</v>
      </c>
      <c r="G2012" s="66">
        <v>-0.375</v>
      </c>
      <c r="H2012" s="67">
        <v>371.44054799610137</v>
      </c>
      <c r="I2012" s="85">
        <f t="shared" si="41"/>
        <v>-139.290205498538</v>
      </c>
      <c r="J2012" s="86">
        <v>29.7989</v>
      </c>
      <c r="K2012" s="85">
        <f t="shared" si="42"/>
        <v>-4.6743405125201933</v>
      </c>
      <c r="L2012" s="68" t="str">
        <f>VLOOKUP(C2012,[6]Consolidado!$B:$E,2,FALSE)</f>
        <v>Acabado</v>
      </c>
      <c r="M2012" s="69" t="str">
        <f>VLOOKUP(C2012,[6]Consolidado!$B:$E,3,FALSE)</f>
        <v>Material de acabado pendiente de distribuir</v>
      </c>
      <c r="N2012" s="70">
        <f>VLOOKUP(C2012,[6]Consolidado!$B:$H,7,FALSE)</f>
        <v>0</v>
      </c>
    </row>
    <row r="2013" spans="1:14" s="71" customFormat="1" ht="16.5" customHeight="1" outlineLevel="1" x14ac:dyDescent="0.2">
      <c r="A2013" s="60" t="s">
        <v>671</v>
      </c>
      <c r="B2013" s="61">
        <v>42855</v>
      </c>
      <c r="C2013" s="71" t="s">
        <v>290</v>
      </c>
      <c r="D2013" s="63" t="str">
        <f>VLOOKUP(C2013,[6]Consolidado!$B:$E,4,FALSE)</f>
        <v>En Proceso</v>
      </c>
      <c r="E2013" s="64" t="s">
        <v>25</v>
      </c>
      <c r="F2013" s="65" t="s">
        <v>108</v>
      </c>
      <c r="G2013" s="66">
        <v>-0.125</v>
      </c>
      <c r="H2013" s="67">
        <v>1043.76</v>
      </c>
      <c r="I2013" s="85">
        <f t="shared" si="41"/>
        <v>-130.47</v>
      </c>
      <c r="J2013" s="86">
        <v>29.7989</v>
      </c>
      <c r="K2013" s="85">
        <f t="shared" si="42"/>
        <v>-4.3783495363922826</v>
      </c>
      <c r="L2013" s="68" t="str">
        <f>VLOOKUP(C2013,[6]Consolidado!$B:$E,2,FALSE)</f>
        <v>Acabado</v>
      </c>
      <c r="M2013" s="69" t="str">
        <f>VLOOKUP(C2013,[6]Consolidado!$B:$E,3,FALSE)</f>
        <v>Material de acabado pendiente de distribuir</v>
      </c>
      <c r="N2013" s="70">
        <f>VLOOKUP(C2013,[6]Consolidado!$B:$H,7,FALSE)</f>
        <v>0</v>
      </c>
    </row>
    <row r="2014" spans="1:14" s="71" customFormat="1" ht="16.5" customHeight="1" outlineLevel="1" x14ac:dyDescent="0.2">
      <c r="A2014" s="60" t="s">
        <v>671</v>
      </c>
      <c r="B2014" s="61">
        <v>42855</v>
      </c>
      <c r="C2014" s="71" t="s">
        <v>290</v>
      </c>
      <c r="D2014" s="63" t="str">
        <f>VLOOKUP(C2014,[6]Consolidado!$B:$E,4,FALSE)</f>
        <v>En Proceso</v>
      </c>
      <c r="E2014" s="64" t="s">
        <v>25</v>
      </c>
      <c r="F2014" s="65" t="s">
        <v>109</v>
      </c>
      <c r="G2014" s="66">
        <v>-0.1875</v>
      </c>
      <c r="H2014" s="67">
        <v>1262.4498728629765</v>
      </c>
      <c r="I2014" s="85">
        <f t="shared" si="41"/>
        <v>-236.70935116180809</v>
      </c>
      <c r="J2014" s="86">
        <v>29.7989</v>
      </c>
      <c r="K2014" s="85">
        <f t="shared" si="42"/>
        <v>-7.9435600361693917</v>
      </c>
      <c r="L2014" s="68" t="str">
        <f>VLOOKUP(C2014,[6]Consolidado!$B:$E,2,FALSE)</f>
        <v>Acabado</v>
      </c>
      <c r="M2014" s="69" t="str">
        <f>VLOOKUP(C2014,[6]Consolidado!$B:$E,3,FALSE)</f>
        <v>Material de acabado pendiente de distribuir</v>
      </c>
      <c r="N2014" s="70">
        <f>VLOOKUP(C2014,[6]Consolidado!$B:$H,7,FALSE)</f>
        <v>0</v>
      </c>
    </row>
    <row r="2015" spans="1:14" s="71" customFormat="1" ht="16.5" customHeight="1" outlineLevel="1" x14ac:dyDescent="0.2">
      <c r="A2015" s="60" t="s">
        <v>671</v>
      </c>
      <c r="B2015" s="61">
        <v>42855</v>
      </c>
      <c r="C2015" s="71" t="s">
        <v>290</v>
      </c>
      <c r="D2015" s="63" t="str">
        <f>VLOOKUP(C2015,[6]Consolidado!$B:$E,4,FALSE)</f>
        <v>En Proceso</v>
      </c>
      <c r="E2015" s="64" t="s">
        <v>25</v>
      </c>
      <c r="F2015" s="65" t="s">
        <v>110</v>
      </c>
      <c r="G2015" s="66">
        <v>-0.15625</v>
      </c>
      <c r="H2015" s="67">
        <v>1356.0515384615387</v>
      </c>
      <c r="I2015" s="85">
        <f t="shared" si="41"/>
        <v>-211.88305288461544</v>
      </c>
      <c r="J2015" s="86">
        <v>29.7989</v>
      </c>
      <c r="K2015" s="85">
        <f t="shared" si="42"/>
        <v>-7.1104320254981035</v>
      </c>
      <c r="L2015" s="68" t="str">
        <f>VLOOKUP(C2015,[6]Consolidado!$B:$E,2,FALSE)</f>
        <v>Acabado</v>
      </c>
      <c r="M2015" s="69" t="str">
        <f>VLOOKUP(C2015,[6]Consolidado!$B:$E,3,FALSE)</f>
        <v>Material de acabado pendiente de distribuir</v>
      </c>
      <c r="N2015" s="70">
        <f>VLOOKUP(C2015,[6]Consolidado!$B:$H,7,FALSE)</f>
        <v>0</v>
      </c>
    </row>
    <row r="2016" spans="1:14" s="71" customFormat="1" ht="16.5" customHeight="1" outlineLevel="1" x14ac:dyDescent="0.2">
      <c r="A2016" s="60" t="s">
        <v>671</v>
      </c>
      <c r="B2016" s="61">
        <v>42855</v>
      </c>
      <c r="C2016" s="71" t="s">
        <v>290</v>
      </c>
      <c r="D2016" s="63" t="str">
        <f>VLOOKUP(C2016,[6]Consolidado!$B:$E,4,FALSE)</f>
        <v>En Proceso</v>
      </c>
      <c r="E2016" s="64" t="s">
        <v>25</v>
      </c>
      <c r="F2016" s="65" t="s">
        <v>119</v>
      </c>
      <c r="G2016" s="66">
        <v>-0.15625</v>
      </c>
      <c r="H2016" s="67">
        <v>635.70500000000004</v>
      </c>
      <c r="I2016" s="85">
        <f t="shared" si="41"/>
        <v>-99.328906250000003</v>
      </c>
      <c r="J2016" s="86">
        <v>29.7989</v>
      </c>
      <c r="K2016" s="85">
        <f t="shared" si="42"/>
        <v>-3.3333078150535758</v>
      </c>
      <c r="L2016" s="68" t="str">
        <f>VLOOKUP(C2016,[6]Consolidado!$B:$E,2,FALSE)</f>
        <v>Acabado</v>
      </c>
      <c r="M2016" s="69" t="str">
        <f>VLOOKUP(C2016,[6]Consolidado!$B:$E,3,FALSE)</f>
        <v>Material de acabado pendiente de distribuir</v>
      </c>
      <c r="N2016" s="70">
        <f>VLOOKUP(C2016,[6]Consolidado!$B:$H,7,FALSE)</f>
        <v>0</v>
      </c>
    </row>
    <row r="2017" spans="1:14" s="71" customFormat="1" ht="16.5" customHeight="1" outlineLevel="1" x14ac:dyDescent="0.2">
      <c r="A2017" s="60" t="s">
        <v>671</v>
      </c>
      <c r="B2017" s="61">
        <v>42855</v>
      </c>
      <c r="C2017" s="71" t="s">
        <v>89</v>
      </c>
      <c r="D2017" s="63" t="str">
        <f>VLOOKUP(C2017,[6]Consolidado!$B:$E,4,FALSE)</f>
        <v>En Proceso</v>
      </c>
      <c r="E2017" s="64" t="s">
        <v>33</v>
      </c>
      <c r="F2017" s="65" t="s">
        <v>90</v>
      </c>
      <c r="G2017" s="66">
        <v>-7.2</v>
      </c>
      <c r="H2017" s="67">
        <v>3.2476560456041419</v>
      </c>
      <c r="I2017" s="85">
        <f t="shared" si="41"/>
        <v>-23.383123528349824</v>
      </c>
      <c r="J2017" s="86">
        <v>29.7989</v>
      </c>
      <c r="K2017" s="85">
        <f t="shared" si="42"/>
        <v>-0.78469754012228043</v>
      </c>
      <c r="L2017" s="68" t="str">
        <f>VLOOKUP(C2017,[6]Consolidado!$B:$E,2,FALSE)</f>
        <v>Empaque</v>
      </c>
      <c r="M2017" s="69" t="str">
        <f>VLOOKUP(C2017,[6]Consolidado!$B:$E,3,FALSE)</f>
        <v>Material de empaque pendiente de distribuir</v>
      </c>
      <c r="N2017" s="70">
        <f>VLOOKUP(C2017,[6]Consolidado!$B:$H,7,FALSE)</f>
        <v>0</v>
      </c>
    </row>
    <row r="2018" spans="1:14" s="71" customFormat="1" ht="16.5" customHeight="1" outlineLevel="1" x14ac:dyDescent="0.2">
      <c r="A2018" s="60" t="s">
        <v>671</v>
      </c>
      <c r="B2018" s="61">
        <v>42855</v>
      </c>
      <c r="C2018" s="71">
        <v>155</v>
      </c>
      <c r="D2018" s="63" t="str">
        <f>VLOOKUP(C2018,[6]Consolidado!$B:$E,4,FALSE)</f>
        <v>Finalizada</v>
      </c>
      <c r="E2018" s="64" t="s">
        <v>25</v>
      </c>
      <c r="F2018" s="65" t="s">
        <v>201</v>
      </c>
      <c r="G2018" s="66">
        <v>6.25E-2</v>
      </c>
      <c r="H2018" s="67">
        <v>872.19999999999993</v>
      </c>
      <c r="I2018" s="85">
        <f t="shared" si="41"/>
        <v>54.512499999999996</v>
      </c>
      <c r="J2018" s="86">
        <v>29.7989</v>
      </c>
      <c r="K2018" s="85">
        <f t="shared" si="42"/>
        <v>1.8293460496863978</v>
      </c>
      <c r="L2018" s="68" t="str">
        <f>VLOOKUP(C2018,[6]Consolidado!$B:$E,2,FALSE)</f>
        <v>Dave Grossman Furniture</v>
      </c>
      <c r="M2018" s="69" t="str">
        <f>VLOOKUP(C2018,[6]Consolidado!$B:$E,3,FALSE)</f>
        <v>Dining Table</v>
      </c>
      <c r="N2018" s="70" t="str">
        <f>VLOOKUP(C2018,[6]Consolidado!$B:$H,7,FALSE)</f>
        <v>Abril</v>
      </c>
    </row>
    <row r="2019" spans="1:14" s="71" customFormat="1" ht="16.5" customHeight="1" outlineLevel="1" x14ac:dyDescent="0.2">
      <c r="A2019" s="60" t="s">
        <v>671</v>
      </c>
      <c r="B2019" s="61">
        <v>42855</v>
      </c>
      <c r="C2019" s="71">
        <v>155</v>
      </c>
      <c r="D2019" s="63" t="str">
        <f>VLOOKUP(C2019,[6]Consolidado!$B:$E,4,FALSE)</f>
        <v>Finalizada</v>
      </c>
      <c r="E2019" s="64" t="s">
        <v>25</v>
      </c>
      <c r="F2019" s="65" t="s">
        <v>254</v>
      </c>
      <c r="G2019" s="66">
        <v>0.375</v>
      </c>
      <c r="H2019" s="67">
        <v>371.44054799610137</v>
      </c>
      <c r="I2019" s="85">
        <f t="shared" si="41"/>
        <v>139.290205498538</v>
      </c>
      <c r="J2019" s="86">
        <v>29.7989</v>
      </c>
      <c r="K2019" s="85">
        <f t="shared" si="42"/>
        <v>4.6743405125201933</v>
      </c>
      <c r="L2019" s="68" t="str">
        <f>VLOOKUP(C2019,[6]Consolidado!$B:$E,2,FALSE)</f>
        <v>Dave Grossman Furniture</v>
      </c>
      <c r="M2019" s="69" t="str">
        <f>VLOOKUP(C2019,[6]Consolidado!$B:$E,3,FALSE)</f>
        <v>Dining Table</v>
      </c>
      <c r="N2019" s="70" t="str">
        <f>VLOOKUP(C2019,[6]Consolidado!$B:$H,7,FALSE)</f>
        <v>Abril</v>
      </c>
    </row>
    <row r="2020" spans="1:14" s="71" customFormat="1" ht="16.5" customHeight="1" outlineLevel="1" x14ac:dyDescent="0.2">
      <c r="A2020" s="60" t="s">
        <v>671</v>
      </c>
      <c r="B2020" s="61">
        <v>42855</v>
      </c>
      <c r="C2020" s="71">
        <v>155</v>
      </c>
      <c r="D2020" s="63" t="str">
        <f>VLOOKUP(C2020,[6]Consolidado!$B:$E,4,FALSE)</f>
        <v>Finalizada</v>
      </c>
      <c r="E2020" s="64" t="s">
        <v>25</v>
      </c>
      <c r="F2020" s="65" t="s">
        <v>108</v>
      </c>
      <c r="G2020" s="66">
        <v>0.125</v>
      </c>
      <c r="H2020" s="67">
        <v>1043.76</v>
      </c>
      <c r="I2020" s="85">
        <f t="shared" si="41"/>
        <v>130.47</v>
      </c>
      <c r="J2020" s="86">
        <v>29.7989</v>
      </c>
      <c r="K2020" s="85">
        <f t="shared" si="42"/>
        <v>4.3783495363922826</v>
      </c>
      <c r="L2020" s="68" t="str">
        <f>VLOOKUP(C2020,[6]Consolidado!$B:$E,2,FALSE)</f>
        <v>Dave Grossman Furniture</v>
      </c>
      <c r="M2020" s="69" t="str">
        <f>VLOOKUP(C2020,[6]Consolidado!$B:$E,3,FALSE)</f>
        <v>Dining Table</v>
      </c>
      <c r="N2020" s="70" t="str">
        <f>VLOOKUP(C2020,[6]Consolidado!$B:$H,7,FALSE)</f>
        <v>Abril</v>
      </c>
    </row>
    <row r="2021" spans="1:14" s="71" customFormat="1" ht="16.5" customHeight="1" outlineLevel="1" x14ac:dyDescent="0.2">
      <c r="A2021" s="60" t="s">
        <v>671</v>
      </c>
      <c r="B2021" s="61">
        <v>42855</v>
      </c>
      <c r="C2021" s="71">
        <v>155</v>
      </c>
      <c r="D2021" s="63" t="str">
        <f>VLOOKUP(C2021,[6]Consolidado!$B:$E,4,FALSE)</f>
        <v>Finalizada</v>
      </c>
      <c r="E2021" s="64" t="s">
        <v>25</v>
      </c>
      <c r="F2021" s="65" t="s">
        <v>109</v>
      </c>
      <c r="G2021" s="66">
        <v>0.1875</v>
      </c>
      <c r="H2021" s="67">
        <v>1262.4498728629765</v>
      </c>
      <c r="I2021" s="85">
        <f t="shared" si="41"/>
        <v>236.70935116180809</v>
      </c>
      <c r="J2021" s="86">
        <v>29.7989</v>
      </c>
      <c r="K2021" s="85">
        <f t="shared" si="42"/>
        <v>7.9435600361693917</v>
      </c>
      <c r="L2021" s="68" t="str">
        <f>VLOOKUP(C2021,[6]Consolidado!$B:$E,2,FALSE)</f>
        <v>Dave Grossman Furniture</v>
      </c>
      <c r="M2021" s="69" t="str">
        <f>VLOOKUP(C2021,[6]Consolidado!$B:$E,3,FALSE)</f>
        <v>Dining Table</v>
      </c>
      <c r="N2021" s="70" t="str">
        <f>VLOOKUP(C2021,[6]Consolidado!$B:$H,7,FALSE)</f>
        <v>Abril</v>
      </c>
    </row>
    <row r="2022" spans="1:14" s="71" customFormat="1" ht="16.5" customHeight="1" outlineLevel="1" x14ac:dyDescent="0.2">
      <c r="A2022" s="60" t="s">
        <v>671</v>
      </c>
      <c r="B2022" s="61">
        <v>42855</v>
      </c>
      <c r="C2022" s="71">
        <v>155</v>
      </c>
      <c r="D2022" s="63" t="str">
        <f>VLOOKUP(C2022,[6]Consolidado!$B:$E,4,FALSE)</f>
        <v>Finalizada</v>
      </c>
      <c r="E2022" s="64" t="s">
        <v>25</v>
      </c>
      <c r="F2022" s="65" t="s">
        <v>110</v>
      </c>
      <c r="G2022" s="66">
        <v>0.15625</v>
      </c>
      <c r="H2022" s="67">
        <v>1356.0515384615387</v>
      </c>
      <c r="I2022" s="85">
        <f t="shared" si="41"/>
        <v>211.88305288461544</v>
      </c>
      <c r="J2022" s="86">
        <v>29.7989</v>
      </c>
      <c r="K2022" s="85">
        <f t="shared" si="42"/>
        <v>7.1104320254981035</v>
      </c>
      <c r="L2022" s="68" t="str">
        <f>VLOOKUP(C2022,[6]Consolidado!$B:$E,2,FALSE)</f>
        <v>Dave Grossman Furniture</v>
      </c>
      <c r="M2022" s="69" t="str">
        <f>VLOOKUP(C2022,[6]Consolidado!$B:$E,3,FALSE)</f>
        <v>Dining Table</v>
      </c>
      <c r="N2022" s="70" t="str">
        <f>VLOOKUP(C2022,[6]Consolidado!$B:$H,7,FALSE)</f>
        <v>Abril</v>
      </c>
    </row>
    <row r="2023" spans="1:14" s="71" customFormat="1" ht="16.5" customHeight="1" outlineLevel="1" x14ac:dyDescent="0.2">
      <c r="A2023" s="60" t="s">
        <v>671</v>
      </c>
      <c r="B2023" s="61">
        <v>42855</v>
      </c>
      <c r="C2023" s="71">
        <v>155</v>
      </c>
      <c r="D2023" s="63" t="str">
        <f>VLOOKUP(C2023,[6]Consolidado!$B:$E,4,FALSE)</f>
        <v>Finalizada</v>
      </c>
      <c r="E2023" s="64" t="s">
        <v>25</v>
      </c>
      <c r="F2023" s="65" t="s">
        <v>119</v>
      </c>
      <c r="G2023" s="66">
        <v>0.15625</v>
      </c>
      <c r="H2023" s="67">
        <v>635.70500000000004</v>
      </c>
      <c r="I2023" s="85">
        <f t="shared" si="41"/>
        <v>99.328906250000003</v>
      </c>
      <c r="J2023" s="86">
        <v>29.7989</v>
      </c>
      <c r="K2023" s="85">
        <f t="shared" si="42"/>
        <v>3.3333078150535758</v>
      </c>
      <c r="L2023" s="68" t="str">
        <f>VLOOKUP(C2023,[6]Consolidado!$B:$E,2,FALSE)</f>
        <v>Dave Grossman Furniture</v>
      </c>
      <c r="M2023" s="69" t="str">
        <f>VLOOKUP(C2023,[6]Consolidado!$B:$E,3,FALSE)</f>
        <v>Dining Table</v>
      </c>
      <c r="N2023" s="70" t="str">
        <f>VLOOKUP(C2023,[6]Consolidado!$B:$H,7,FALSE)</f>
        <v>Abril</v>
      </c>
    </row>
    <row r="2024" spans="1:14" s="71" customFormat="1" ht="16.5" customHeight="1" outlineLevel="1" x14ac:dyDescent="0.2">
      <c r="A2024" s="60" t="s">
        <v>671</v>
      </c>
      <c r="B2024" s="61">
        <v>42855</v>
      </c>
      <c r="C2024" s="71">
        <v>155</v>
      </c>
      <c r="D2024" s="63" t="str">
        <f>VLOOKUP(C2024,[6]Consolidado!$B:$E,4,FALSE)</f>
        <v>Finalizada</v>
      </c>
      <c r="E2024" s="64" t="s">
        <v>33</v>
      </c>
      <c r="F2024" s="65" t="s">
        <v>90</v>
      </c>
      <c r="G2024" s="66">
        <v>7.2</v>
      </c>
      <c r="H2024" s="67">
        <v>3.2476560456041419</v>
      </c>
      <c r="I2024" s="85">
        <f t="shared" si="41"/>
        <v>23.383123528349824</v>
      </c>
      <c r="J2024" s="86">
        <v>29.7989</v>
      </c>
      <c r="K2024" s="85">
        <f t="shared" si="42"/>
        <v>0.78469754012228043</v>
      </c>
      <c r="L2024" s="68" t="str">
        <f>VLOOKUP(C2024,[6]Consolidado!$B:$E,2,FALSE)</f>
        <v>Dave Grossman Furniture</v>
      </c>
      <c r="M2024" s="69" t="str">
        <f>VLOOKUP(C2024,[6]Consolidado!$B:$E,3,FALSE)</f>
        <v>Dining Table</v>
      </c>
      <c r="N2024" s="70" t="str">
        <f>VLOOKUP(C2024,[6]Consolidado!$B:$H,7,FALSE)</f>
        <v>Abril</v>
      </c>
    </row>
    <row r="2025" spans="1:14" s="71" customFormat="1" ht="16.5" customHeight="1" outlineLevel="1" x14ac:dyDescent="0.2">
      <c r="A2025" s="60" t="s">
        <v>671</v>
      </c>
      <c r="B2025" s="61">
        <v>42855</v>
      </c>
      <c r="C2025" s="71" t="s">
        <v>290</v>
      </c>
      <c r="D2025" s="63" t="str">
        <f>VLOOKUP(C2025,[6]Consolidado!$B:$E,4,FALSE)</f>
        <v>En Proceso</v>
      </c>
      <c r="E2025" s="64" t="s">
        <v>25</v>
      </c>
      <c r="F2025" s="65" t="s">
        <v>254</v>
      </c>
      <c r="G2025" s="66">
        <v>-0.375</v>
      </c>
      <c r="H2025" s="67">
        <v>371.44054799610137</v>
      </c>
      <c r="I2025" s="85">
        <f t="shared" si="41"/>
        <v>-139.290205498538</v>
      </c>
      <c r="J2025" s="86">
        <v>29.7989</v>
      </c>
      <c r="K2025" s="85">
        <f t="shared" si="42"/>
        <v>-4.6743405125201933</v>
      </c>
      <c r="L2025" s="68" t="str">
        <f>VLOOKUP(C2025,[6]Consolidado!$B:$E,2,FALSE)</f>
        <v>Acabado</v>
      </c>
      <c r="M2025" s="69" t="str">
        <f>VLOOKUP(C2025,[6]Consolidado!$B:$E,3,FALSE)</f>
        <v>Material de acabado pendiente de distribuir</v>
      </c>
      <c r="N2025" s="70">
        <f>VLOOKUP(C2025,[6]Consolidado!$B:$H,7,FALSE)</f>
        <v>0</v>
      </c>
    </row>
    <row r="2026" spans="1:14" s="71" customFormat="1" ht="16.5" customHeight="1" outlineLevel="1" x14ac:dyDescent="0.2">
      <c r="A2026" s="60" t="s">
        <v>671</v>
      </c>
      <c r="B2026" s="61">
        <v>42855</v>
      </c>
      <c r="C2026" s="71" t="s">
        <v>290</v>
      </c>
      <c r="D2026" s="63" t="str">
        <f>VLOOKUP(C2026,[6]Consolidado!$B:$E,4,FALSE)</f>
        <v>En Proceso</v>
      </c>
      <c r="E2026" s="64" t="s">
        <v>25</v>
      </c>
      <c r="F2026" s="65" t="s">
        <v>108</v>
      </c>
      <c r="G2026" s="66">
        <v>-9.375E-2</v>
      </c>
      <c r="H2026" s="67">
        <v>1043.76</v>
      </c>
      <c r="I2026" s="85">
        <f t="shared" si="41"/>
        <v>-97.852499999999992</v>
      </c>
      <c r="J2026" s="86">
        <v>29.7989</v>
      </c>
      <c r="K2026" s="85">
        <f t="shared" si="42"/>
        <v>-3.2837621522942118</v>
      </c>
      <c r="L2026" s="68" t="str">
        <f>VLOOKUP(C2026,[6]Consolidado!$B:$E,2,FALSE)</f>
        <v>Acabado</v>
      </c>
      <c r="M2026" s="69" t="str">
        <f>VLOOKUP(C2026,[6]Consolidado!$B:$E,3,FALSE)</f>
        <v>Material de acabado pendiente de distribuir</v>
      </c>
      <c r="N2026" s="70">
        <f>VLOOKUP(C2026,[6]Consolidado!$B:$H,7,FALSE)</f>
        <v>0</v>
      </c>
    </row>
    <row r="2027" spans="1:14" s="71" customFormat="1" ht="16.5" customHeight="1" outlineLevel="1" x14ac:dyDescent="0.2">
      <c r="A2027" s="60" t="s">
        <v>671</v>
      </c>
      <c r="B2027" s="61">
        <v>42855</v>
      </c>
      <c r="C2027" s="71" t="s">
        <v>290</v>
      </c>
      <c r="D2027" s="63" t="str">
        <f>VLOOKUP(C2027,[6]Consolidado!$B:$E,4,FALSE)</f>
        <v>En Proceso</v>
      </c>
      <c r="E2027" s="64" t="s">
        <v>25</v>
      </c>
      <c r="F2027" s="65" t="s">
        <v>109</v>
      </c>
      <c r="G2027" s="66">
        <v>-9.375E-2</v>
      </c>
      <c r="H2027" s="67">
        <v>1262.4498728629765</v>
      </c>
      <c r="I2027" s="85">
        <f t="shared" si="41"/>
        <v>-118.35467558090404</v>
      </c>
      <c r="J2027" s="86">
        <v>29.7989</v>
      </c>
      <c r="K2027" s="85">
        <f t="shared" si="42"/>
        <v>-3.9717800180846958</v>
      </c>
      <c r="L2027" s="68" t="str">
        <f>VLOOKUP(C2027,[6]Consolidado!$B:$E,2,FALSE)</f>
        <v>Acabado</v>
      </c>
      <c r="M2027" s="69" t="str">
        <f>VLOOKUP(C2027,[6]Consolidado!$B:$E,3,FALSE)</f>
        <v>Material de acabado pendiente de distribuir</v>
      </c>
      <c r="N2027" s="70">
        <f>VLOOKUP(C2027,[6]Consolidado!$B:$H,7,FALSE)</f>
        <v>0</v>
      </c>
    </row>
    <row r="2028" spans="1:14" s="71" customFormat="1" ht="16.5" customHeight="1" outlineLevel="1" x14ac:dyDescent="0.2">
      <c r="A2028" s="60" t="s">
        <v>671</v>
      </c>
      <c r="B2028" s="61">
        <v>42855</v>
      </c>
      <c r="C2028" s="71" t="s">
        <v>290</v>
      </c>
      <c r="D2028" s="63" t="str">
        <f>VLOOKUP(C2028,[6]Consolidado!$B:$E,4,FALSE)</f>
        <v>En Proceso</v>
      </c>
      <c r="E2028" s="64" t="s">
        <v>25</v>
      </c>
      <c r="F2028" s="65" t="s">
        <v>110</v>
      </c>
      <c r="G2028" s="66">
        <v>-9.375E-2</v>
      </c>
      <c r="H2028" s="67">
        <v>1356.0515384615387</v>
      </c>
      <c r="I2028" s="85">
        <f t="shared" si="41"/>
        <v>-127.12983173076925</v>
      </c>
      <c r="J2028" s="86">
        <v>29.7989</v>
      </c>
      <c r="K2028" s="85">
        <f t="shared" si="42"/>
        <v>-4.2662592152988621</v>
      </c>
      <c r="L2028" s="68" t="str">
        <f>VLOOKUP(C2028,[6]Consolidado!$B:$E,2,FALSE)</f>
        <v>Acabado</v>
      </c>
      <c r="M2028" s="69" t="str">
        <f>VLOOKUP(C2028,[6]Consolidado!$B:$E,3,FALSE)</f>
        <v>Material de acabado pendiente de distribuir</v>
      </c>
      <c r="N2028" s="70">
        <f>VLOOKUP(C2028,[6]Consolidado!$B:$H,7,FALSE)</f>
        <v>0</v>
      </c>
    </row>
    <row r="2029" spans="1:14" s="71" customFormat="1" ht="16.5" customHeight="1" outlineLevel="1" x14ac:dyDescent="0.2">
      <c r="A2029" s="60" t="s">
        <v>671</v>
      </c>
      <c r="B2029" s="61">
        <v>42855</v>
      </c>
      <c r="C2029" s="71" t="s">
        <v>290</v>
      </c>
      <c r="D2029" s="63" t="str">
        <f>VLOOKUP(C2029,[6]Consolidado!$B:$E,4,FALSE)</f>
        <v>En Proceso</v>
      </c>
      <c r="E2029" s="64" t="s">
        <v>25</v>
      </c>
      <c r="F2029" s="65" t="s">
        <v>119</v>
      </c>
      <c r="G2029" s="66">
        <v>-9.375E-2</v>
      </c>
      <c r="H2029" s="67">
        <v>635.70500000000004</v>
      </c>
      <c r="I2029" s="85">
        <f t="shared" si="41"/>
        <v>-59.597343750000007</v>
      </c>
      <c r="J2029" s="86">
        <v>29.7989</v>
      </c>
      <c r="K2029" s="85">
        <f t="shared" si="42"/>
        <v>-1.9999846890321458</v>
      </c>
      <c r="L2029" s="68" t="str">
        <f>VLOOKUP(C2029,[6]Consolidado!$B:$E,2,FALSE)</f>
        <v>Acabado</v>
      </c>
      <c r="M2029" s="69" t="str">
        <f>VLOOKUP(C2029,[6]Consolidado!$B:$E,3,FALSE)</f>
        <v>Material de acabado pendiente de distribuir</v>
      </c>
      <c r="N2029" s="70">
        <f>VLOOKUP(C2029,[6]Consolidado!$B:$H,7,FALSE)</f>
        <v>0</v>
      </c>
    </row>
    <row r="2030" spans="1:14" s="71" customFormat="1" ht="16.5" customHeight="1" outlineLevel="1" x14ac:dyDescent="0.2">
      <c r="A2030" s="60" t="s">
        <v>671</v>
      </c>
      <c r="B2030" s="61">
        <v>42855</v>
      </c>
      <c r="C2030" s="71" t="s">
        <v>290</v>
      </c>
      <c r="D2030" s="63" t="str">
        <f>VLOOKUP(C2030,[6]Consolidado!$B:$E,4,FALSE)</f>
        <v>En Proceso</v>
      </c>
      <c r="E2030" s="64" t="s">
        <v>25</v>
      </c>
      <c r="F2030" s="65" t="s">
        <v>201</v>
      </c>
      <c r="G2030" s="66">
        <v>-3.125E-2</v>
      </c>
      <c r="H2030" s="67">
        <v>872.19999999999993</v>
      </c>
      <c r="I2030" s="85">
        <f t="shared" si="41"/>
        <v>-27.256249999999998</v>
      </c>
      <c r="J2030" s="86">
        <v>29.7989</v>
      </c>
      <c r="K2030" s="85">
        <f t="shared" si="42"/>
        <v>-0.9146730248431989</v>
      </c>
      <c r="L2030" s="68" t="str">
        <f>VLOOKUP(C2030,[6]Consolidado!$B:$E,2,FALSE)</f>
        <v>Acabado</v>
      </c>
      <c r="M2030" s="69" t="str">
        <f>VLOOKUP(C2030,[6]Consolidado!$B:$E,3,FALSE)</f>
        <v>Material de acabado pendiente de distribuir</v>
      </c>
      <c r="N2030" s="70">
        <f>VLOOKUP(C2030,[6]Consolidado!$B:$H,7,FALSE)</f>
        <v>0</v>
      </c>
    </row>
    <row r="2031" spans="1:14" s="71" customFormat="1" ht="16.5" customHeight="1" outlineLevel="1" x14ac:dyDescent="0.2">
      <c r="A2031" s="60" t="s">
        <v>671</v>
      </c>
      <c r="B2031" s="61">
        <v>42855</v>
      </c>
      <c r="C2031" s="71">
        <v>156</v>
      </c>
      <c r="D2031" s="63" t="str">
        <f>VLOOKUP(C2031,[6]Consolidado!$B:$E,4,FALSE)</f>
        <v>Finalizada</v>
      </c>
      <c r="E2031" s="64" t="s">
        <v>25</v>
      </c>
      <c r="F2031" s="65" t="s">
        <v>254</v>
      </c>
      <c r="G2031" s="66">
        <v>0.375</v>
      </c>
      <c r="H2031" s="67">
        <v>371.44054799610137</v>
      </c>
      <c r="I2031" s="85">
        <f t="shared" si="41"/>
        <v>139.290205498538</v>
      </c>
      <c r="J2031" s="86">
        <v>29.7989</v>
      </c>
      <c r="K2031" s="85">
        <f t="shared" si="42"/>
        <v>4.6743405125201933</v>
      </c>
      <c r="L2031" s="68" t="str">
        <f>VLOOKUP(C2031,[6]Consolidado!$B:$E,2,FALSE)</f>
        <v>Dave Grossman Furniture</v>
      </c>
      <c r="M2031" s="69" t="str">
        <f>VLOOKUP(C2031,[6]Consolidado!$B:$E,3,FALSE)</f>
        <v>Bench</v>
      </c>
      <c r="N2031" s="70" t="str">
        <f>VLOOKUP(C2031,[6]Consolidado!$B:$H,7,FALSE)</f>
        <v>Abril</v>
      </c>
    </row>
    <row r="2032" spans="1:14" s="71" customFormat="1" ht="16.5" customHeight="1" outlineLevel="1" x14ac:dyDescent="0.2">
      <c r="A2032" s="60" t="s">
        <v>671</v>
      </c>
      <c r="B2032" s="61">
        <v>42855</v>
      </c>
      <c r="C2032" s="71">
        <v>156</v>
      </c>
      <c r="D2032" s="63" t="str">
        <f>VLOOKUP(C2032,[6]Consolidado!$B:$E,4,FALSE)</f>
        <v>Finalizada</v>
      </c>
      <c r="E2032" s="64" t="s">
        <v>25</v>
      </c>
      <c r="F2032" s="65" t="s">
        <v>108</v>
      </c>
      <c r="G2032" s="66">
        <v>9.375E-2</v>
      </c>
      <c r="H2032" s="67">
        <v>1043.76</v>
      </c>
      <c r="I2032" s="85">
        <f t="shared" si="41"/>
        <v>97.852499999999992</v>
      </c>
      <c r="J2032" s="86">
        <v>29.7989</v>
      </c>
      <c r="K2032" s="85">
        <f t="shared" si="42"/>
        <v>3.2837621522942118</v>
      </c>
      <c r="L2032" s="68" t="str">
        <f>VLOOKUP(C2032,[6]Consolidado!$B:$E,2,FALSE)</f>
        <v>Dave Grossman Furniture</v>
      </c>
      <c r="M2032" s="69" t="str">
        <f>VLOOKUP(C2032,[6]Consolidado!$B:$E,3,FALSE)</f>
        <v>Bench</v>
      </c>
      <c r="N2032" s="70" t="str">
        <f>VLOOKUP(C2032,[6]Consolidado!$B:$H,7,FALSE)</f>
        <v>Abril</v>
      </c>
    </row>
    <row r="2033" spans="1:14" s="71" customFormat="1" ht="16.5" customHeight="1" outlineLevel="1" x14ac:dyDescent="0.2">
      <c r="A2033" s="60" t="s">
        <v>671</v>
      </c>
      <c r="B2033" s="61">
        <v>42855</v>
      </c>
      <c r="C2033" s="71">
        <v>156</v>
      </c>
      <c r="D2033" s="63" t="str">
        <f>VLOOKUP(C2033,[6]Consolidado!$B:$E,4,FALSE)</f>
        <v>Finalizada</v>
      </c>
      <c r="E2033" s="64" t="s">
        <v>25</v>
      </c>
      <c r="F2033" s="65" t="s">
        <v>109</v>
      </c>
      <c r="G2033" s="66">
        <v>9.375E-2</v>
      </c>
      <c r="H2033" s="67">
        <v>1262.4498728629765</v>
      </c>
      <c r="I2033" s="85">
        <f t="shared" si="41"/>
        <v>118.35467558090404</v>
      </c>
      <c r="J2033" s="86">
        <v>29.7989</v>
      </c>
      <c r="K2033" s="85">
        <f t="shared" si="42"/>
        <v>3.9717800180846958</v>
      </c>
      <c r="L2033" s="68" t="str">
        <f>VLOOKUP(C2033,[6]Consolidado!$B:$E,2,FALSE)</f>
        <v>Dave Grossman Furniture</v>
      </c>
      <c r="M2033" s="69" t="str">
        <f>VLOOKUP(C2033,[6]Consolidado!$B:$E,3,FALSE)</f>
        <v>Bench</v>
      </c>
      <c r="N2033" s="70" t="str">
        <f>VLOOKUP(C2033,[6]Consolidado!$B:$H,7,FALSE)</f>
        <v>Abril</v>
      </c>
    </row>
    <row r="2034" spans="1:14" s="71" customFormat="1" ht="16.5" customHeight="1" outlineLevel="1" x14ac:dyDescent="0.2">
      <c r="A2034" s="60" t="s">
        <v>671</v>
      </c>
      <c r="B2034" s="61">
        <v>42855</v>
      </c>
      <c r="C2034" s="71">
        <v>156</v>
      </c>
      <c r="D2034" s="63" t="str">
        <f>VLOOKUP(C2034,[6]Consolidado!$B:$E,4,FALSE)</f>
        <v>Finalizada</v>
      </c>
      <c r="E2034" s="64" t="s">
        <v>25</v>
      </c>
      <c r="F2034" s="65" t="s">
        <v>110</v>
      </c>
      <c r="G2034" s="66">
        <v>9.375E-2</v>
      </c>
      <c r="H2034" s="67">
        <v>1356.0515384615387</v>
      </c>
      <c r="I2034" s="85">
        <f t="shared" si="41"/>
        <v>127.12983173076925</v>
      </c>
      <c r="J2034" s="86">
        <v>29.7989</v>
      </c>
      <c r="K2034" s="85">
        <f t="shared" si="42"/>
        <v>4.2662592152988621</v>
      </c>
      <c r="L2034" s="68" t="str">
        <f>VLOOKUP(C2034,[6]Consolidado!$B:$E,2,FALSE)</f>
        <v>Dave Grossman Furniture</v>
      </c>
      <c r="M2034" s="69" t="str">
        <f>VLOOKUP(C2034,[6]Consolidado!$B:$E,3,FALSE)</f>
        <v>Bench</v>
      </c>
      <c r="N2034" s="70" t="str">
        <f>VLOOKUP(C2034,[6]Consolidado!$B:$H,7,FALSE)</f>
        <v>Abril</v>
      </c>
    </row>
    <row r="2035" spans="1:14" s="71" customFormat="1" ht="16.5" customHeight="1" outlineLevel="1" x14ac:dyDescent="0.2">
      <c r="A2035" s="60" t="s">
        <v>671</v>
      </c>
      <c r="B2035" s="61">
        <v>42855</v>
      </c>
      <c r="C2035" s="71">
        <v>156</v>
      </c>
      <c r="D2035" s="63" t="str">
        <f>VLOOKUP(C2035,[6]Consolidado!$B:$E,4,FALSE)</f>
        <v>Finalizada</v>
      </c>
      <c r="E2035" s="64" t="s">
        <v>25</v>
      </c>
      <c r="F2035" s="65" t="s">
        <v>119</v>
      </c>
      <c r="G2035" s="66">
        <v>9.375E-2</v>
      </c>
      <c r="H2035" s="67">
        <v>635.70500000000004</v>
      </c>
      <c r="I2035" s="85">
        <f t="shared" si="41"/>
        <v>59.597343750000007</v>
      </c>
      <c r="J2035" s="86">
        <v>29.7989</v>
      </c>
      <c r="K2035" s="85">
        <f t="shared" si="42"/>
        <v>1.9999846890321458</v>
      </c>
      <c r="L2035" s="68" t="str">
        <f>VLOOKUP(C2035,[6]Consolidado!$B:$E,2,FALSE)</f>
        <v>Dave Grossman Furniture</v>
      </c>
      <c r="M2035" s="69" t="str">
        <f>VLOOKUP(C2035,[6]Consolidado!$B:$E,3,FALSE)</f>
        <v>Bench</v>
      </c>
      <c r="N2035" s="70" t="str">
        <f>VLOOKUP(C2035,[6]Consolidado!$B:$H,7,FALSE)</f>
        <v>Abril</v>
      </c>
    </row>
    <row r="2036" spans="1:14" s="71" customFormat="1" ht="16.5" customHeight="1" outlineLevel="1" x14ac:dyDescent="0.2">
      <c r="A2036" s="60" t="s">
        <v>671</v>
      </c>
      <c r="B2036" s="61">
        <v>42855</v>
      </c>
      <c r="C2036" s="71">
        <v>156</v>
      </c>
      <c r="D2036" s="63" t="str">
        <f>VLOOKUP(C2036,[6]Consolidado!$B:$E,4,FALSE)</f>
        <v>Finalizada</v>
      </c>
      <c r="E2036" s="64" t="s">
        <v>25</v>
      </c>
      <c r="F2036" s="65" t="s">
        <v>201</v>
      </c>
      <c r="G2036" s="66">
        <v>3.125E-2</v>
      </c>
      <c r="H2036" s="67">
        <v>872.19999999999993</v>
      </c>
      <c r="I2036" s="85">
        <f t="shared" si="41"/>
        <v>27.256249999999998</v>
      </c>
      <c r="J2036" s="86">
        <v>29.7989</v>
      </c>
      <c r="K2036" s="85">
        <f t="shared" si="42"/>
        <v>0.9146730248431989</v>
      </c>
      <c r="L2036" s="68" t="str">
        <f>VLOOKUP(C2036,[6]Consolidado!$B:$E,2,FALSE)</f>
        <v>Dave Grossman Furniture</v>
      </c>
      <c r="M2036" s="69" t="str">
        <f>VLOOKUP(C2036,[6]Consolidado!$B:$E,3,FALSE)</f>
        <v>Bench</v>
      </c>
      <c r="N2036" s="70" t="str">
        <f>VLOOKUP(C2036,[6]Consolidado!$B:$H,7,FALSE)</f>
        <v>Abril</v>
      </c>
    </row>
    <row r="2037" spans="1:14" s="71" customFormat="1" ht="16.5" customHeight="1" outlineLevel="1" x14ac:dyDescent="0.2">
      <c r="A2037" s="60" t="s">
        <v>671</v>
      </c>
      <c r="B2037" s="61">
        <v>42855</v>
      </c>
      <c r="C2037" s="71" t="s">
        <v>290</v>
      </c>
      <c r="D2037" s="63" t="str">
        <f>VLOOKUP(C2037,[6]Consolidado!$B:$E,4,FALSE)</f>
        <v>En Proceso</v>
      </c>
      <c r="E2037" s="64" t="s">
        <v>25</v>
      </c>
      <c r="F2037" s="65" t="s">
        <v>254</v>
      </c>
      <c r="G2037" s="66">
        <v>-0.25</v>
      </c>
      <c r="H2037" s="67">
        <v>371.44054799610137</v>
      </c>
      <c r="I2037" s="85">
        <f t="shared" si="41"/>
        <v>-92.860136999025343</v>
      </c>
      <c r="J2037" s="86">
        <v>29.7989</v>
      </c>
      <c r="K2037" s="85">
        <f t="shared" si="42"/>
        <v>-3.116227008346796</v>
      </c>
      <c r="L2037" s="68" t="str">
        <f>VLOOKUP(C2037,[6]Consolidado!$B:$E,2,FALSE)</f>
        <v>Acabado</v>
      </c>
      <c r="M2037" s="69" t="str">
        <f>VLOOKUP(C2037,[6]Consolidado!$B:$E,3,FALSE)</f>
        <v>Material de acabado pendiente de distribuir</v>
      </c>
      <c r="N2037" s="70">
        <f>VLOOKUP(C2037,[6]Consolidado!$B:$H,7,FALSE)</f>
        <v>0</v>
      </c>
    </row>
    <row r="2038" spans="1:14" s="71" customFormat="1" ht="16.5" customHeight="1" outlineLevel="1" x14ac:dyDescent="0.2">
      <c r="A2038" s="60" t="s">
        <v>671</v>
      </c>
      <c r="B2038" s="61">
        <v>42855</v>
      </c>
      <c r="C2038" s="71" t="s">
        <v>290</v>
      </c>
      <c r="D2038" s="63" t="str">
        <f>VLOOKUP(C2038,[6]Consolidado!$B:$E,4,FALSE)</f>
        <v>En Proceso</v>
      </c>
      <c r="E2038" s="64" t="s">
        <v>25</v>
      </c>
      <c r="F2038" s="65" t="s">
        <v>108</v>
      </c>
      <c r="G2038" s="66">
        <v>-6.25E-2</v>
      </c>
      <c r="H2038" s="67">
        <v>1043.76</v>
      </c>
      <c r="I2038" s="85">
        <f t="shared" si="41"/>
        <v>-65.234999999999999</v>
      </c>
      <c r="J2038" s="86">
        <v>29.7989</v>
      </c>
      <c r="K2038" s="85">
        <f t="shared" si="42"/>
        <v>-2.1891747681961413</v>
      </c>
      <c r="L2038" s="68" t="str">
        <f>VLOOKUP(C2038,[6]Consolidado!$B:$E,2,FALSE)</f>
        <v>Acabado</v>
      </c>
      <c r="M2038" s="69" t="str">
        <f>VLOOKUP(C2038,[6]Consolidado!$B:$E,3,FALSE)</f>
        <v>Material de acabado pendiente de distribuir</v>
      </c>
      <c r="N2038" s="70">
        <f>VLOOKUP(C2038,[6]Consolidado!$B:$H,7,FALSE)</f>
        <v>0</v>
      </c>
    </row>
    <row r="2039" spans="1:14" s="71" customFormat="1" ht="16.5" customHeight="1" outlineLevel="1" x14ac:dyDescent="0.2">
      <c r="A2039" s="60" t="s">
        <v>671</v>
      </c>
      <c r="B2039" s="61">
        <v>42855</v>
      </c>
      <c r="C2039" s="71" t="s">
        <v>290</v>
      </c>
      <c r="D2039" s="63" t="str">
        <f>VLOOKUP(C2039,[6]Consolidado!$B:$E,4,FALSE)</f>
        <v>En Proceso</v>
      </c>
      <c r="E2039" s="64" t="s">
        <v>25</v>
      </c>
      <c r="F2039" s="65" t="s">
        <v>110</v>
      </c>
      <c r="G2039" s="66">
        <v>-3.125E-2</v>
      </c>
      <c r="H2039" s="67">
        <v>1356.0515384615387</v>
      </c>
      <c r="I2039" s="85">
        <f t="shared" si="41"/>
        <v>-42.376610576923085</v>
      </c>
      <c r="J2039" s="86">
        <v>29.7989</v>
      </c>
      <c r="K2039" s="85">
        <f t="shared" si="42"/>
        <v>-1.4220864050996207</v>
      </c>
      <c r="L2039" s="68" t="str">
        <f>VLOOKUP(C2039,[6]Consolidado!$B:$E,2,FALSE)</f>
        <v>Acabado</v>
      </c>
      <c r="M2039" s="69" t="str">
        <f>VLOOKUP(C2039,[6]Consolidado!$B:$E,3,FALSE)</f>
        <v>Material de acabado pendiente de distribuir</v>
      </c>
      <c r="N2039" s="70">
        <f>VLOOKUP(C2039,[6]Consolidado!$B:$H,7,FALSE)</f>
        <v>0</v>
      </c>
    </row>
    <row r="2040" spans="1:14" s="71" customFormat="1" ht="16.5" customHeight="1" outlineLevel="1" x14ac:dyDescent="0.2">
      <c r="A2040" s="60" t="s">
        <v>671</v>
      </c>
      <c r="B2040" s="61">
        <v>42855</v>
      </c>
      <c r="C2040" s="71" t="s">
        <v>290</v>
      </c>
      <c r="D2040" s="63" t="str">
        <f>VLOOKUP(C2040,[6]Consolidado!$B:$E,4,FALSE)</f>
        <v>En Proceso</v>
      </c>
      <c r="E2040" s="64" t="s">
        <v>25</v>
      </c>
      <c r="F2040" s="65" t="s">
        <v>119</v>
      </c>
      <c r="G2040" s="66">
        <v>-3.125E-2</v>
      </c>
      <c r="H2040" s="67">
        <v>635.70500000000004</v>
      </c>
      <c r="I2040" s="85">
        <f t="shared" si="41"/>
        <v>-19.865781250000001</v>
      </c>
      <c r="J2040" s="86">
        <v>29.7989</v>
      </c>
      <c r="K2040" s="85">
        <f t="shared" si="42"/>
        <v>-0.66666156301071522</v>
      </c>
      <c r="L2040" s="68" t="str">
        <f>VLOOKUP(C2040,[6]Consolidado!$B:$E,2,FALSE)</f>
        <v>Acabado</v>
      </c>
      <c r="M2040" s="69" t="str">
        <f>VLOOKUP(C2040,[6]Consolidado!$B:$E,3,FALSE)</f>
        <v>Material de acabado pendiente de distribuir</v>
      </c>
      <c r="N2040" s="70">
        <f>VLOOKUP(C2040,[6]Consolidado!$B:$H,7,FALSE)</f>
        <v>0</v>
      </c>
    </row>
    <row r="2041" spans="1:14" s="71" customFormat="1" ht="16.5" customHeight="1" outlineLevel="1" x14ac:dyDescent="0.2">
      <c r="A2041" s="60" t="s">
        <v>671</v>
      </c>
      <c r="B2041" s="61">
        <v>42855</v>
      </c>
      <c r="C2041" s="71" t="s">
        <v>290</v>
      </c>
      <c r="D2041" s="63" t="str">
        <f>VLOOKUP(C2041,[6]Consolidado!$B:$E,4,FALSE)</f>
        <v>En Proceso</v>
      </c>
      <c r="E2041" s="64" t="s">
        <v>25</v>
      </c>
      <c r="F2041" s="65" t="s">
        <v>109</v>
      </c>
      <c r="G2041" s="66">
        <v>-0.125</v>
      </c>
      <c r="H2041" s="67">
        <v>1262.4498728629765</v>
      </c>
      <c r="I2041" s="85">
        <f t="shared" si="41"/>
        <v>-157.80623410787206</v>
      </c>
      <c r="J2041" s="86">
        <v>29.7989</v>
      </c>
      <c r="K2041" s="85">
        <f t="shared" si="42"/>
        <v>-5.2957066907795944</v>
      </c>
      <c r="L2041" s="68" t="str">
        <f>VLOOKUP(C2041,[6]Consolidado!$B:$E,2,FALSE)</f>
        <v>Acabado</v>
      </c>
      <c r="M2041" s="69" t="str">
        <f>VLOOKUP(C2041,[6]Consolidado!$B:$E,3,FALSE)</f>
        <v>Material de acabado pendiente de distribuir</v>
      </c>
      <c r="N2041" s="70">
        <f>VLOOKUP(C2041,[6]Consolidado!$B:$H,7,FALSE)</f>
        <v>0</v>
      </c>
    </row>
    <row r="2042" spans="1:14" s="71" customFormat="1" ht="16.5" customHeight="1" outlineLevel="1" x14ac:dyDescent="0.2">
      <c r="A2042" s="60" t="s">
        <v>671</v>
      </c>
      <c r="B2042" s="61">
        <v>42855</v>
      </c>
      <c r="C2042" s="71" t="s">
        <v>290</v>
      </c>
      <c r="D2042" s="63" t="str">
        <f>VLOOKUP(C2042,[6]Consolidado!$B:$E,4,FALSE)</f>
        <v>En Proceso</v>
      </c>
      <c r="E2042" s="64" t="s">
        <v>25</v>
      </c>
      <c r="F2042" s="65" t="s">
        <v>110</v>
      </c>
      <c r="G2042" s="66">
        <v>-3.125E-2</v>
      </c>
      <c r="H2042" s="67">
        <v>1356.0515384615387</v>
      </c>
      <c r="I2042" s="85">
        <f t="shared" si="41"/>
        <v>-42.376610576923085</v>
      </c>
      <c r="J2042" s="86">
        <v>29.7989</v>
      </c>
      <c r="K2042" s="85">
        <f t="shared" si="42"/>
        <v>-1.4220864050996207</v>
      </c>
      <c r="L2042" s="68" t="str">
        <f>VLOOKUP(C2042,[6]Consolidado!$B:$E,2,FALSE)</f>
        <v>Acabado</v>
      </c>
      <c r="M2042" s="69" t="str">
        <f>VLOOKUP(C2042,[6]Consolidado!$B:$E,3,FALSE)</f>
        <v>Material de acabado pendiente de distribuir</v>
      </c>
      <c r="N2042" s="70">
        <f>VLOOKUP(C2042,[6]Consolidado!$B:$H,7,FALSE)</f>
        <v>0</v>
      </c>
    </row>
    <row r="2043" spans="1:14" s="71" customFormat="1" ht="16.5" customHeight="1" outlineLevel="1" x14ac:dyDescent="0.2">
      <c r="A2043" s="60" t="s">
        <v>671</v>
      </c>
      <c r="B2043" s="61">
        <v>42855</v>
      </c>
      <c r="C2043" s="71" t="s">
        <v>290</v>
      </c>
      <c r="D2043" s="63" t="str">
        <f>VLOOKUP(C2043,[6]Consolidado!$B:$E,4,FALSE)</f>
        <v>En Proceso</v>
      </c>
      <c r="E2043" s="64" t="s">
        <v>25</v>
      </c>
      <c r="F2043" s="65" t="s">
        <v>119</v>
      </c>
      <c r="G2043" s="66">
        <v>-3.125E-2</v>
      </c>
      <c r="H2043" s="67">
        <v>635.70500000000004</v>
      </c>
      <c r="I2043" s="85">
        <f t="shared" si="41"/>
        <v>-19.865781250000001</v>
      </c>
      <c r="J2043" s="86">
        <v>29.7989</v>
      </c>
      <c r="K2043" s="85">
        <f t="shared" si="42"/>
        <v>-0.66666156301071522</v>
      </c>
      <c r="L2043" s="68" t="str">
        <f>VLOOKUP(C2043,[6]Consolidado!$B:$E,2,FALSE)</f>
        <v>Acabado</v>
      </c>
      <c r="M2043" s="69" t="str">
        <f>VLOOKUP(C2043,[6]Consolidado!$B:$E,3,FALSE)</f>
        <v>Material de acabado pendiente de distribuir</v>
      </c>
      <c r="N2043" s="70">
        <f>VLOOKUP(C2043,[6]Consolidado!$B:$H,7,FALSE)</f>
        <v>0</v>
      </c>
    </row>
    <row r="2044" spans="1:14" s="71" customFormat="1" ht="16.5" customHeight="1" outlineLevel="1" x14ac:dyDescent="0.2">
      <c r="A2044" s="60" t="s">
        <v>671</v>
      </c>
      <c r="B2044" s="61">
        <v>42855</v>
      </c>
      <c r="C2044" s="71" t="s">
        <v>290</v>
      </c>
      <c r="D2044" s="63" t="str">
        <f>VLOOKUP(C2044,[6]Consolidado!$B:$E,4,FALSE)</f>
        <v>En Proceso</v>
      </c>
      <c r="E2044" s="64" t="s">
        <v>25</v>
      </c>
      <c r="F2044" s="65" t="s">
        <v>201</v>
      </c>
      <c r="G2044" s="66">
        <v>-3.125E-2</v>
      </c>
      <c r="H2044" s="67">
        <v>872.19999999999993</v>
      </c>
      <c r="I2044" s="85">
        <f t="shared" si="41"/>
        <v>-27.256249999999998</v>
      </c>
      <c r="J2044" s="86">
        <v>29.7989</v>
      </c>
      <c r="K2044" s="85">
        <f t="shared" si="42"/>
        <v>-0.9146730248431989</v>
      </c>
      <c r="L2044" s="68" t="str">
        <f>VLOOKUP(C2044,[6]Consolidado!$B:$E,2,FALSE)</f>
        <v>Acabado</v>
      </c>
      <c r="M2044" s="69" t="str">
        <f>VLOOKUP(C2044,[6]Consolidado!$B:$E,3,FALSE)</f>
        <v>Material de acabado pendiente de distribuir</v>
      </c>
      <c r="N2044" s="70">
        <f>VLOOKUP(C2044,[6]Consolidado!$B:$H,7,FALSE)</f>
        <v>0</v>
      </c>
    </row>
    <row r="2045" spans="1:14" s="71" customFormat="1" ht="16.5" customHeight="1" outlineLevel="1" x14ac:dyDescent="0.2">
      <c r="A2045" s="60" t="s">
        <v>671</v>
      </c>
      <c r="B2045" s="61">
        <v>42855</v>
      </c>
      <c r="C2045" s="71" t="s">
        <v>89</v>
      </c>
      <c r="D2045" s="63" t="str">
        <f>VLOOKUP(C2045,[6]Consolidado!$B:$E,4,FALSE)</f>
        <v>En Proceso</v>
      </c>
      <c r="E2045" s="64" t="s">
        <v>33</v>
      </c>
      <c r="F2045" s="65" t="s">
        <v>90</v>
      </c>
      <c r="G2045" s="66">
        <v>-5.4</v>
      </c>
      <c r="H2045" s="67">
        <v>3.2476560456041419</v>
      </c>
      <c r="I2045" s="85">
        <f t="shared" si="41"/>
        <v>-17.537342646262367</v>
      </c>
      <c r="J2045" s="86">
        <v>29.7989</v>
      </c>
      <c r="K2045" s="85">
        <f t="shared" si="42"/>
        <v>-0.58852315509171038</v>
      </c>
      <c r="L2045" s="68" t="str">
        <f>VLOOKUP(C2045,[6]Consolidado!$B:$E,2,FALSE)</f>
        <v>Empaque</v>
      </c>
      <c r="M2045" s="69" t="str">
        <f>VLOOKUP(C2045,[6]Consolidado!$B:$E,3,FALSE)</f>
        <v>Material de empaque pendiente de distribuir</v>
      </c>
      <c r="N2045" s="70">
        <f>VLOOKUP(C2045,[6]Consolidado!$B:$H,7,FALSE)</f>
        <v>0</v>
      </c>
    </row>
    <row r="2046" spans="1:14" s="71" customFormat="1" ht="16.5" customHeight="1" outlineLevel="1" x14ac:dyDescent="0.2">
      <c r="A2046" s="60" t="s">
        <v>671</v>
      </c>
      <c r="B2046" s="61">
        <v>42855</v>
      </c>
      <c r="C2046" s="71">
        <v>191</v>
      </c>
      <c r="D2046" s="63" t="str">
        <f>VLOOKUP(C2046,[6]Consolidado!$B:$E,4,FALSE)</f>
        <v>Finalizada</v>
      </c>
      <c r="E2046" s="64" t="s">
        <v>25</v>
      </c>
      <c r="F2046" s="65" t="s">
        <v>254</v>
      </c>
      <c r="G2046" s="66">
        <v>0.25</v>
      </c>
      <c r="H2046" s="67">
        <v>371.44054799610137</v>
      </c>
      <c r="I2046" s="85">
        <f t="shared" si="41"/>
        <v>92.860136999025343</v>
      </c>
      <c r="J2046" s="86">
        <v>29.7989</v>
      </c>
      <c r="K2046" s="85">
        <f t="shared" si="42"/>
        <v>3.116227008346796</v>
      </c>
      <c r="L2046" s="68" t="str">
        <f>VLOOKUP(C2046,[6]Consolidado!$B:$E,2,FALSE)</f>
        <v>Maderas Collective</v>
      </c>
      <c r="M2046" s="69" t="str">
        <f>VLOOKUP(C2046,[6]Consolidado!$B:$E,3,FALSE)</f>
        <v>Reparacion Muebles Varios-Pintura Sur</v>
      </c>
      <c r="N2046" s="70" t="str">
        <f>VLOOKUP(C2046,[6]Consolidado!$B:$H,7,FALSE)</f>
        <v>Mayo</v>
      </c>
    </row>
    <row r="2047" spans="1:14" s="71" customFormat="1" ht="16.5" customHeight="1" outlineLevel="1" x14ac:dyDescent="0.2">
      <c r="A2047" s="60" t="s">
        <v>671</v>
      </c>
      <c r="B2047" s="61">
        <v>42855</v>
      </c>
      <c r="C2047" s="71">
        <v>191</v>
      </c>
      <c r="D2047" s="63" t="str">
        <f>VLOOKUP(C2047,[6]Consolidado!$B:$E,4,FALSE)</f>
        <v>Finalizada</v>
      </c>
      <c r="E2047" s="64" t="s">
        <v>25</v>
      </c>
      <c r="F2047" s="65" t="s">
        <v>108</v>
      </c>
      <c r="G2047" s="66">
        <v>6.25E-2</v>
      </c>
      <c r="H2047" s="67">
        <v>1043.76</v>
      </c>
      <c r="I2047" s="85">
        <f t="shared" si="41"/>
        <v>65.234999999999999</v>
      </c>
      <c r="J2047" s="86">
        <v>29.7989</v>
      </c>
      <c r="K2047" s="85">
        <f t="shared" si="42"/>
        <v>2.1891747681961413</v>
      </c>
      <c r="L2047" s="68" t="str">
        <f>VLOOKUP(C2047,[6]Consolidado!$B:$E,2,FALSE)</f>
        <v>Maderas Collective</v>
      </c>
      <c r="M2047" s="69" t="str">
        <f>VLOOKUP(C2047,[6]Consolidado!$B:$E,3,FALSE)</f>
        <v>Reparacion Muebles Varios-Pintura Sur</v>
      </c>
      <c r="N2047" s="70" t="str">
        <f>VLOOKUP(C2047,[6]Consolidado!$B:$H,7,FALSE)</f>
        <v>Mayo</v>
      </c>
    </row>
    <row r="2048" spans="1:14" s="71" customFormat="1" ht="16.5" customHeight="1" outlineLevel="1" x14ac:dyDescent="0.2">
      <c r="A2048" s="60" t="s">
        <v>671</v>
      </c>
      <c r="B2048" s="61">
        <v>42855</v>
      </c>
      <c r="C2048" s="71">
        <v>191</v>
      </c>
      <c r="D2048" s="63" t="str">
        <f>VLOOKUP(C2048,[6]Consolidado!$B:$E,4,FALSE)</f>
        <v>Finalizada</v>
      </c>
      <c r="E2048" s="64" t="s">
        <v>25</v>
      </c>
      <c r="F2048" s="65" t="s">
        <v>110</v>
      </c>
      <c r="G2048" s="66">
        <v>3.125E-2</v>
      </c>
      <c r="H2048" s="67">
        <v>1356.0515384615387</v>
      </c>
      <c r="I2048" s="85">
        <f t="shared" si="41"/>
        <v>42.376610576923085</v>
      </c>
      <c r="J2048" s="86">
        <v>29.7989</v>
      </c>
      <c r="K2048" s="85">
        <f t="shared" si="42"/>
        <v>1.4220864050996207</v>
      </c>
      <c r="L2048" s="68" t="str">
        <f>VLOOKUP(C2048,[6]Consolidado!$B:$E,2,FALSE)</f>
        <v>Maderas Collective</v>
      </c>
      <c r="M2048" s="69" t="str">
        <f>VLOOKUP(C2048,[6]Consolidado!$B:$E,3,FALSE)</f>
        <v>Reparacion Muebles Varios-Pintura Sur</v>
      </c>
      <c r="N2048" s="70" t="str">
        <f>VLOOKUP(C2048,[6]Consolidado!$B:$H,7,FALSE)</f>
        <v>Mayo</v>
      </c>
    </row>
    <row r="2049" spans="1:14" s="71" customFormat="1" ht="16.5" customHeight="1" outlineLevel="1" x14ac:dyDescent="0.2">
      <c r="A2049" s="60" t="s">
        <v>671</v>
      </c>
      <c r="B2049" s="61">
        <v>42855</v>
      </c>
      <c r="C2049" s="71">
        <v>191</v>
      </c>
      <c r="D2049" s="63" t="str">
        <f>VLOOKUP(C2049,[6]Consolidado!$B:$E,4,FALSE)</f>
        <v>Finalizada</v>
      </c>
      <c r="E2049" s="64" t="s">
        <v>25</v>
      </c>
      <c r="F2049" s="65" t="s">
        <v>119</v>
      </c>
      <c r="G2049" s="66">
        <v>3.125E-2</v>
      </c>
      <c r="H2049" s="67">
        <v>635.70500000000004</v>
      </c>
      <c r="I2049" s="85">
        <f t="shared" si="41"/>
        <v>19.865781250000001</v>
      </c>
      <c r="J2049" s="86">
        <v>29.7989</v>
      </c>
      <c r="K2049" s="85">
        <f t="shared" si="42"/>
        <v>0.66666156301071522</v>
      </c>
      <c r="L2049" s="68" t="str">
        <f>VLOOKUP(C2049,[6]Consolidado!$B:$E,2,FALSE)</f>
        <v>Maderas Collective</v>
      </c>
      <c r="M2049" s="69" t="str">
        <f>VLOOKUP(C2049,[6]Consolidado!$B:$E,3,FALSE)</f>
        <v>Reparacion Muebles Varios-Pintura Sur</v>
      </c>
      <c r="N2049" s="70" t="str">
        <f>VLOOKUP(C2049,[6]Consolidado!$B:$H,7,FALSE)</f>
        <v>Mayo</v>
      </c>
    </row>
    <row r="2050" spans="1:14" s="71" customFormat="1" ht="16.5" customHeight="1" outlineLevel="1" x14ac:dyDescent="0.2">
      <c r="A2050" s="60" t="s">
        <v>671</v>
      </c>
      <c r="B2050" s="61">
        <v>42855</v>
      </c>
      <c r="C2050" s="71">
        <v>191</v>
      </c>
      <c r="D2050" s="63" t="str">
        <f>VLOOKUP(C2050,[6]Consolidado!$B:$E,4,FALSE)</f>
        <v>Finalizada</v>
      </c>
      <c r="E2050" s="64" t="s">
        <v>25</v>
      </c>
      <c r="F2050" s="65" t="s">
        <v>109</v>
      </c>
      <c r="G2050" s="66">
        <v>0.125</v>
      </c>
      <c r="H2050" s="67">
        <v>1262.4498728629765</v>
      </c>
      <c r="I2050" s="85">
        <f t="shared" si="41"/>
        <v>157.80623410787206</v>
      </c>
      <c r="J2050" s="86">
        <v>29.7989</v>
      </c>
      <c r="K2050" s="85">
        <f t="shared" si="42"/>
        <v>5.2957066907795944</v>
      </c>
      <c r="L2050" s="68" t="str">
        <f>VLOOKUP(C2050,[6]Consolidado!$B:$E,2,FALSE)</f>
        <v>Maderas Collective</v>
      </c>
      <c r="M2050" s="69" t="str">
        <f>VLOOKUP(C2050,[6]Consolidado!$B:$E,3,FALSE)</f>
        <v>Reparacion Muebles Varios-Pintura Sur</v>
      </c>
      <c r="N2050" s="70" t="str">
        <f>VLOOKUP(C2050,[6]Consolidado!$B:$H,7,FALSE)</f>
        <v>Mayo</v>
      </c>
    </row>
    <row r="2051" spans="1:14" s="71" customFormat="1" ht="16.5" customHeight="1" outlineLevel="1" x14ac:dyDescent="0.2">
      <c r="A2051" s="60" t="s">
        <v>671</v>
      </c>
      <c r="B2051" s="61">
        <v>42855</v>
      </c>
      <c r="C2051" s="71">
        <v>191</v>
      </c>
      <c r="D2051" s="63" t="str">
        <f>VLOOKUP(C2051,[6]Consolidado!$B:$E,4,FALSE)</f>
        <v>Finalizada</v>
      </c>
      <c r="E2051" s="64" t="s">
        <v>25</v>
      </c>
      <c r="F2051" s="65" t="s">
        <v>110</v>
      </c>
      <c r="G2051" s="66">
        <v>3.125E-2</v>
      </c>
      <c r="H2051" s="67">
        <v>1356.0515384615387</v>
      </c>
      <c r="I2051" s="85">
        <f t="shared" si="41"/>
        <v>42.376610576923085</v>
      </c>
      <c r="J2051" s="86">
        <v>29.7989</v>
      </c>
      <c r="K2051" s="85">
        <f t="shared" si="42"/>
        <v>1.4220864050996207</v>
      </c>
      <c r="L2051" s="68" t="str">
        <f>VLOOKUP(C2051,[6]Consolidado!$B:$E,2,FALSE)</f>
        <v>Maderas Collective</v>
      </c>
      <c r="M2051" s="69" t="str">
        <f>VLOOKUP(C2051,[6]Consolidado!$B:$E,3,FALSE)</f>
        <v>Reparacion Muebles Varios-Pintura Sur</v>
      </c>
      <c r="N2051" s="70" t="str">
        <f>VLOOKUP(C2051,[6]Consolidado!$B:$H,7,FALSE)</f>
        <v>Mayo</v>
      </c>
    </row>
    <row r="2052" spans="1:14" s="71" customFormat="1" ht="16.5" customHeight="1" outlineLevel="1" x14ac:dyDescent="0.2">
      <c r="A2052" s="60" t="s">
        <v>671</v>
      </c>
      <c r="B2052" s="61">
        <v>42855</v>
      </c>
      <c r="C2052" s="71">
        <v>191</v>
      </c>
      <c r="D2052" s="63" t="str">
        <f>VLOOKUP(C2052,[6]Consolidado!$B:$E,4,FALSE)</f>
        <v>Finalizada</v>
      </c>
      <c r="E2052" s="64" t="s">
        <v>25</v>
      </c>
      <c r="F2052" s="65" t="s">
        <v>119</v>
      </c>
      <c r="G2052" s="66">
        <v>3.125E-2</v>
      </c>
      <c r="H2052" s="67">
        <v>635.70500000000004</v>
      </c>
      <c r="I2052" s="85">
        <f t="shared" si="41"/>
        <v>19.865781250000001</v>
      </c>
      <c r="J2052" s="86">
        <v>29.7989</v>
      </c>
      <c r="K2052" s="85">
        <f t="shared" si="42"/>
        <v>0.66666156301071522</v>
      </c>
      <c r="L2052" s="68" t="str">
        <f>VLOOKUP(C2052,[6]Consolidado!$B:$E,2,FALSE)</f>
        <v>Maderas Collective</v>
      </c>
      <c r="M2052" s="69" t="str">
        <f>VLOOKUP(C2052,[6]Consolidado!$B:$E,3,FALSE)</f>
        <v>Reparacion Muebles Varios-Pintura Sur</v>
      </c>
      <c r="N2052" s="70" t="str">
        <f>VLOOKUP(C2052,[6]Consolidado!$B:$H,7,FALSE)</f>
        <v>Mayo</v>
      </c>
    </row>
    <row r="2053" spans="1:14" s="71" customFormat="1" ht="16.5" customHeight="1" outlineLevel="1" x14ac:dyDescent="0.2">
      <c r="A2053" s="60" t="s">
        <v>671</v>
      </c>
      <c r="B2053" s="61">
        <v>42855</v>
      </c>
      <c r="C2053" s="71">
        <v>191</v>
      </c>
      <c r="D2053" s="63" t="str">
        <f>VLOOKUP(C2053,[6]Consolidado!$B:$E,4,FALSE)</f>
        <v>Finalizada</v>
      </c>
      <c r="E2053" s="64" t="s">
        <v>25</v>
      </c>
      <c r="F2053" s="65" t="s">
        <v>201</v>
      </c>
      <c r="G2053" s="66">
        <v>3.125E-2</v>
      </c>
      <c r="H2053" s="67">
        <v>872.19999999999993</v>
      </c>
      <c r="I2053" s="85">
        <f t="shared" ref="I2053:I2116" si="43">G2053*H2053</f>
        <v>27.256249999999998</v>
      </c>
      <c r="J2053" s="86">
        <v>29.7989</v>
      </c>
      <c r="K2053" s="85">
        <f t="shared" ref="K2053:K2116" si="44">IFERROR(I2053/J2053,0)</f>
        <v>0.9146730248431989</v>
      </c>
      <c r="L2053" s="68" t="str">
        <f>VLOOKUP(C2053,[6]Consolidado!$B:$E,2,FALSE)</f>
        <v>Maderas Collective</v>
      </c>
      <c r="M2053" s="69" t="str">
        <f>VLOOKUP(C2053,[6]Consolidado!$B:$E,3,FALSE)</f>
        <v>Reparacion Muebles Varios-Pintura Sur</v>
      </c>
      <c r="N2053" s="70" t="str">
        <f>VLOOKUP(C2053,[6]Consolidado!$B:$H,7,FALSE)</f>
        <v>Mayo</v>
      </c>
    </row>
    <row r="2054" spans="1:14" s="71" customFormat="1" ht="16.5" customHeight="1" outlineLevel="1" x14ac:dyDescent="0.2">
      <c r="A2054" s="60" t="s">
        <v>671</v>
      </c>
      <c r="B2054" s="61">
        <v>42855</v>
      </c>
      <c r="C2054" s="71">
        <v>191</v>
      </c>
      <c r="D2054" s="63" t="str">
        <f>VLOOKUP(C2054,[6]Consolidado!$B:$E,4,FALSE)</f>
        <v>Finalizada</v>
      </c>
      <c r="E2054" s="64" t="s">
        <v>33</v>
      </c>
      <c r="F2054" s="65" t="s">
        <v>90</v>
      </c>
      <c r="G2054" s="66">
        <v>5.4</v>
      </c>
      <c r="H2054" s="67">
        <v>3.2476560456041419</v>
      </c>
      <c r="I2054" s="85">
        <f t="shared" si="43"/>
        <v>17.537342646262367</v>
      </c>
      <c r="J2054" s="86">
        <v>29.7989</v>
      </c>
      <c r="K2054" s="85">
        <f t="shared" si="44"/>
        <v>0.58852315509171038</v>
      </c>
      <c r="L2054" s="68" t="str">
        <f>VLOOKUP(C2054,[6]Consolidado!$B:$E,2,FALSE)</f>
        <v>Maderas Collective</v>
      </c>
      <c r="M2054" s="69" t="str">
        <f>VLOOKUP(C2054,[6]Consolidado!$B:$E,3,FALSE)</f>
        <v>Reparacion Muebles Varios-Pintura Sur</v>
      </c>
      <c r="N2054" s="70" t="str">
        <f>VLOOKUP(C2054,[6]Consolidado!$B:$H,7,FALSE)</f>
        <v>Mayo</v>
      </c>
    </row>
    <row r="2055" spans="1:14" s="71" customFormat="1" ht="16.5" customHeight="1" outlineLevel="1" x14ac:dyDescent="0.2">
      <c r="A2055" s="60" t="s">
        <v>671</v>
      </c>
      <c r="B2055" s="61">
        <v>42855</v>
      </c>
      <c r="C2055" s="71" t="s">
        <v>290</v>
      </c>
      <c r="D2055" s="63" t="str">
        <f>VLOOKUP(C2055,[6]Consolidado!$B:$E,4,FALSE)</f>
        <v>En Proceso</v>
      </c>
      <c r="E2055" s="64" t="s">
        <v>25</v>
      </c>
      <c r="F2055" s="65" t="s">
        <v>254</v>
      </c>
      <c r="G2055" s="66">
        <v>-0.25</v>
      </c>
      <c r="H2055" s="67">
        <v>371.44054799610137</v>
      </c>
      <c r="I2055" s="85">
        <f t="shared" si="43"/>
        <v>-92.860136999025343</v>
      </c>
      <c r="J2055" s="86">
        <v>29.7989</v>
      </c>
      <c r="K2055" s="85">
        <f t="shared" si="44"/>
        <v>-3.116227008346796</v>
      </c>
      <c r="L2055" s="68" t="str">
        <f>VLOOKUP(C2055,[6]Consolidado!$B:$E,2,FALSE)</f>
        <v>Acabado</v>
      </c>
      <c r="M2055" s="69" t="str">
        <f>VLOOKUP(C2055,[6]Consolidado!$B:$E,3,FALSE)</f>
        <v>Material de acabado pendiente de distribuir</v>
      </c>
      <c r="N2055" s="70">
        <f>VLOOKUP(C2055,[6]Consolidado!$B:$H,7,FALSE)</f>
        <v>0</v>
      </c>
    </row>
    <row r="2056" spans="1:14" s="71" customFormat="1" ht="16.5" customHeight="1" outlineLevel="1" x14ac:dyDescent="0.2">
      <c r="A2056" s="60" t="s">
        <v>671</v>
      </c>
      <c r="B2056" s="61">
        <v>42855</v>
      </c>
      <c r="C2056" s="71" t="s">
        <v>290</v>
      </c>
      <c r="D2056" s="63" t="str">
        <f>VLOOKUP(C2056,[6]Consolidado!$B:$E,4,FALSE)</f>
        <v>En Proceso</v>
      </c>
      <c r="E2056" s="64" t="s">
        <v>25</v>
      </c>
      <c r="F2056" s="65" t="s">
        <v>108</v>
      </c>
      <c r="G2056" s="66">
        <v>-6.25E-2</v>
      </c>
      <c r="H2056" s="67">
        <v>1043.76</v>
      </c>
      <c r="I2056" s="85">
        <f t="shared" si="43"/>
        <v>-65.234999999999999</v>
      </c>
      <c r="J2056" s="86">
        <v>29.7989</v>
      </c>
      <c r="K2056" s="85">
        <f t="shared" si="44"/>
        <v>-2.1891747681961413</v>
      </c>
      <c r="L2056" s="68" t="str">
        <f>VLOOKUP(C2056,[6]Consolidado!$B:$E,2,FALSE)</f>
        <v>Acabado</v>
      </c>
      <c r="M2056" s="69" t="str">
        <f>VLOOKUP(C2056,[6]Consolidado!$B:$E,3,FALSE)</f>
        <v>Material de acabado pendiente de distribuir</v>
      </c>
      <c r="N2056" s="70">
        <f>VLOOKUP(C2056,[6]Consolidado!$B:$H,7,FALSE)</f>
        <v>0</v>
      </c>
    </row>
    <row r="2057" spans="1:14" s="71" customFormat="1" ht="16.5" customHeight="1" outlineLevel="1" x14ac:dyDescent="0.2">
      <c r="A2057" s="60" t="s">
        <v>671</v>
      </c>
      <c r="B2057" s="61">
        <v>42855</v>
      </c>
      <c r="C2057" s="71" t="s">
        <v>290</v>
      </c>
      <c r="D2057" s="63" t="str">
        <f>VLOOKUP(C2057,[6]Consolidado!$B:$E,4,FALSE)</f>
        <v>En Proceso</v>
      </c>
      <c r="E2057" s="64" t="s">
        <v>25</v>
      </c>
      <c r="F2057" s="65" t="s">
        <v>110</v>
      </c>
      <c r="G2057" s="66">
        <v>-6.25E-2</v>
      </c>
      <c r="H2057" s="67">
        <v>1356.0515384615387</v>
      </c>
      <c r="I2057" s="85">
        <f t="shared" si="43"/>
        <v>-84.753221153846169</v>
      </c>
      <c r="J2057" s="86">
        <v>29.7989</v>
      </c>
      <c r="K2057" s="85">
        <f t="shared" si="44"/>
        <v>-2.8441728101992414</v>
      </c>
      <c r="L2057" s="68" t="str">
        <f>VLOOKUP(C2057,[6]Consolidado!$B:$E,2,FALSE)</f>
        <v>Acabado</v>
      </c>
      <c r="M2057" s="69" t="str">
        <f>VLOOKUP(C2057,[6]Consolidado!$B:$E,3,FALSE)</f>
        <v>Material de acabado pendiente de distribuir</v>
      </c>
      <c r="N2057" s="70">
        <f>VLOOKUP(C2057,[6]Consolidado!$B:$H,7,FALSE)</f>
        <v>0</v>
      </c>
    </row>
    <row r="2058" spans="1:14" s="71" customFormat="1" ht="16.5" customHeight="1" outlineLevel="1" x14ac:dyDescent="0.2">
      <c r="A2058" s="60" t="s">
        <v>671</v>
      </c>
      <c r="B2058" s="61">
        <v>42855</v>
      </c>
      <c r="C2058" s="71" t="s">
        <v>290</v>
      </c>
      <c r="D2058" s="63" t="str">
        <f>VLOOKUP(C2058,[6]Consolidado!$B:$E,4,FALSE)</f>
        <v>En Proceso</v>
      </c>
      <c r="E2058" s="64" t="s">
        <v>25</v>
      </c>
      <c r="F2058" s="65" t="s">
        <v>119</v>
      </c>
      <c r="G2058" s="66">
        <v>-6.25E-2</v>
      </c>
      <c r="H2058" s="67">
        <v>635.70500000000004</v>
      </c>
      <c r="I2058" s="85">
        <f t="shared" si="43"/>
        <v>-39.731562500000003</v>
      </c>
      <c r="J2058" s="86">
        <v>29.7989</v>
      </c>
      <c r="K2058" s="85">
        <f t="shared" si="44"/>
        <v>-1.3333231260214304</v>
      </c>
      <c r="L2058" s="68" t="str">
        <f>VLOOKUP(C2058,[6]Consolidado!$B:$E,2,FALSE)</f>
        <v>Acabado</v>
      </c>
      <c r="M2058" s="69" t="str">
        <f>VLOOKUP(C2058,[6]Consolidado!$B:$E,3,FALSE)</f>
        <v>Material de acabado pendiente de distribuir</v>
      </c>
      <c r="N2058" s="70">
        <f>VLOOKUP(C2058,[6]Consolidado!$B:$H,7,FALSE)</f>
        <v>0</v>
      </c>
    </row>
    <row r="2059" spans="1:14" s="71" customFormat="1" ht="16.5" customHeight="1" outlineLevel="1" x14ac:dyDescent="0.2">
      <c r="A2059" s="60" t="s">
        <v>671</v>
      </c>
      <c r="B2059" s="61">
        <v>42855</v>
      </c>
      <c r="C2059" s="71" t="s">
        <v>290</v>
      </c>
      <c r="D2059" s="63" t="str">
        <f>VLOOKUP(C2059,[6]Consolidado!$B:$E,4,FALSE)</f>
        <v>En Proceso</v>
      </c>
      <c r="E2059" s="64" t="s">
        <v>25</v>
      </c>
      <c r="F2059" s="65" t="s">
        <v>109</v>
      </c>
      <c r="G2059" s="66">
        <v>-6.25E-2</v>
      </c>
      <c r="H2059" s="67">
        <v>1262.4498728629765</v>
      </c>
      <c r="I2059" s="85">
        <f t="shared" si="43"/>
        <v>-78.903117053936029</v>
      </c>
      <c r="J2059" s="86">
        <v>29.7989</v>
      </c>
      <c r="K2059" s="85">
        <f t="shared" si="44"/>
        <v>-2.6478533453897972</v>
      </c>
      <c r="L2059" s="68" t="str">
        <f>VLOOKUP(C2059,[6]Consolidado!$B:$E,2,FALSE)</f>
        <v>Acabado</v>
      </c>
      <c r="M2059" s="69" t="str">
        <f>VLOOKUP(C2059,[6]Consolidado!$B:$E,3,FALSE)</f>
        <v>Material de acabado pendiente de distribuir</v>
      </c>
      <c r="N2059" s="70">
        <f>VLOOKUP(C2059,[6]Consolidado!$B:$H,7,FALSE)</f>
        <v>0</v>
      </c>
    </row>
    <row r="2060" spans="1:14" s="71" customFormat="1" ht="16.5" customHeight="1" outlineLevel="1" x14ac:dyDescent="0.2">
      <c r="A2060" s="60" t="s">
        <v>671</v>
      </c>
      <c r="B2060" s="61">
        <v>42855</v>
      </c>
      <c r="C2060" s="71">
        <v>156</v>
      </c>
      <c r="D2060" s="63" t="str">
        <f>VLOOKUP(C2060,[6]Consolidado!$B:$E,4,FALSE)</f>
        <v>Finalizada</v>
      </c>
      <c r="E2060" s="64" t="s">
        <v>25</v>
      </c>
      <c r="F2060" s="65" t="s">
        <v>254</v>
      </c>
      <c r="G2060" s="66">
        <v>0.25</v>
      </c>
      <c r="H2060" s="67">
        <v>371.44054799610137</v>
      </c>
      <c r="I2060" s="85">
        <f t="shared" si="43"/>
        <v>92.860136999025343</v>
      </c>
      <c r="J2060" s="86">
        <v>29.7989</v>
      </c>
      <c r="K2060" s="85">
        <f t="shared" si="44"/>
        <v>3.116227008346796</v>
      </c>
      <c r="L2060" s="68" t="str">
        <f>VLOOKUP(C2060,[6]Consolidado!$B:$E,2,FALSE)</f>
        <v>Dave Grossman Furniture</v>
      </c>
      <c r="M2060" s="69" t="str">
        <f>VLOOKUP(C2060,[6]Consolidado!$B:$E,3,FALSE)</f>
        <v>Bench</v>
      </c>
      <c r="N2060" s="70" t="str">
        <f>VLOOKUP(C2060,[6]Consolidado!$B:$H,7,FALSE)</f>
        <v>Abril</v>
      </c>
    </row>
    <row r="2061" spans="1:14" s="71" customFormat="1" ht="16.5" customHeight="1" outlineLevel="1" x14ac:dyDescent="0.2">
      <c r="A2061" s="60" t="s">
        <v>671</v>
      </c>
      <c r="B2061" s="61">
        <v>42855</v>
      </c>
      <c r="C2061" s="71">
        <v>156</v>
      </c>
      <c r="D2061" s="63" t="str">
        <f>VLOOKUP(C2061,[6]Consolidado!$B:$E,4,FALSE)</f>
        <v>Finalizada</v>
      </c>
      <c r="E2061" s="64" t="s">
        <v>25</v>
      </c>
      <c r="F2061" s="65" t="s">
        <v>108</v>
      </c>
      <c r="G2061" s="66">
        <v>6.25E-2</v>
      </c>
      <c r="H2061" s="67">
        <v>1043.76</v>
      </c>
      <c r="I2061" s="85">
        <f t="shared" si="43"/>
        <v>65.234999999999999</v>
      </c>
      <c r="J2061" s="86">
        <v>29.7989</v>
      </c>
      <c r="K2061" s="85">
        <f t="shared" si="44"/>
        <v>2.1891747681961413</v>
      </c>
      <c r="L2061" s="68" t="str">
        <f>VLOOKUP(C2061,[6]Consolidado!$B:$E,2,FALSE)</f>
        <v>Dave Grossman Furniture</v>
      </c>
      <c r="M2061" s="69" t="str">
        <f>VLOOKUP(C2061,[6]Consolidado!$B:$E,3,FALSE)</f>
        <v>Bench</v>
      </c>
      <c r="N2061" s="70" t="str">
        <f>VLOOKUP(C2061,[6]Consolidado!$B:$H,7,FALSE)</f>
        <v>Abril</v>
      </c>
    </row>
    <row r="2062" spans="1:14" s="71" customFormat="1" ht="16.5" customHeight="1" outlineLevel="1" x14ac:dyDescent="0.2">
      <c r="A2062" s="60" t="s">
        <v>671</v>
      </c>
      <c r="B2062" s="61">
        <v>42855</v>
      </c>
      <c r="C2062" s="71">
        <v>156</v>
      </c>
      <c r="D2062" s="63" t="str">
        <f>VLOOKUP(C2062,[6]Consolidado!$B:$E,4,FALSE)</f>
        <v>Finalizada</v>
      </c>
      <c r="E2062" s="64" t="s">
        <v>25</v>
      </c>
      <c r="F2062" s="65" t="s">
        <v>110</v>
      </c>
      <c r="G2062" s="66">
        <v>6.25E-2</v>
      </c>
      <c r="H2062" s="67">
        <v>1356.0515384615387</v>
      </c>
      <c r="I2062" s="85">
        <f t="shared" si="43"/>
        <v>84.753221153846169</v>
      </c>
      <c r="J2062" s="86">
        <v>29.7989</v>
      </c>
      <c r="K2062" s="85">
        <f t="shared" si="44"/>
        <v>2.8441728101992414</v>
      </c>
      <c r="L2062" s="68" t="str">
        <f>VLOOKUP(C2062,[6]Consolidado!$B:$E,2,FALSE)</f>
        <v>Dave Grossman Furniture</v>
      </c>
      <c r="M2062" s="69" t="str">
        <f>VLOOKUP(C2062,[6]Consolidado!$B:$E,3,FALSE)</f>
        <v>Bench</v>
      </c>
      <c r="N2062" s="70" t="str">
        <f>VLOOKUP(C2062,[6]Consolidado!$B:$H,7,FALSE)</f>
        <v>Abril</v>
      </c>
    </row>
    <row r="2063" spans="1:14" s="71" customFormat="1" ht="16.5" customHeight="1" outlineLevel="1" x14ac:dyDescent="0.2">
      <c r="A2063" s="60" t="s">
        <v>671</v>
      </c>
      <c r="B2063" s="61">
        <v>42855</v>
      </c>
      <c r="C2063" s="71">
        <v>156</v>
      </c>
      <c r="D2063" s="63" t="str">
        <f>VLOOKUP(C2063,[6]Consolidado!$B:$E,4,FALSE)</f>
        <v>Finalizada</v>
      </c>
      <c r="E2063" s="64" t="s">
        <v>25</v>
      </c>
      <c r="F2063" s="65" t="s">
        <v>119</v>
      </c>
      <c r="G2063" s="66">
        <v>6.25E-2</v>
      </c>
      <c r="H2063" s="67">
        <v>635.70500000000004</v>
      </c>
      <c r="I2063" s="85">
        <f t="shared" si="43"/>
        <v>39.731562500000003</v>
      </c>
      <c r="J2063" s="86">
        <v>29.7989</v>
      </c>
      <c r="K2063" s="85">
        <f t="shared" si="44"/>
        <v>1.3333231260214304</v>
      </c>
      <c r="L2063" s="68" t="str">
        <f>VLOOKUP(C2063,[6]Consolidado!$B:$E,2,FALSE)</f>
        <v>Dave Grossman Furniture</v>
      </c>
      <c r="M2063" s="69" t="str">
        <f>VLOOKUP(C2063,[6]Consolidado!$B:$E,3,FALSE)</f>
        <v>Bench</v>
      </c>
      <c r="N2063" s="70" t="str">
        <f>VLOOKUP(C2063,[6]Consolidado!$B:$H,7,FALSE)</f>
        <v>Abril</v>
      </c>
    </row>
    <row r="2064" spans="1:14" s="71" customFormat="1" ht="16.5" customHeight="1" outlineLevel="1" x14ac:dyDescent="0.2">
      <c r="A2064" s="60" t="s">
        <v>671</v>
      </c>
      <c r="B2064" s="61">
        <v>42855</v>
      </c>
      <c r="C2064" s="71">
        <v>156</v>
      </c>
      <c r="D2064" s="63" t="str">
        <f>VLOOKUP(C2064,[6]Consolidado!$B:$E,4,FALSE)</f>
        <v>Finalizada</v>
      </c>
      <c r="E2064" s="64" t="s">
        <v>25</v>
      </c>
      <c r="F2064" s="65" t="s">
        <v>109</v>
      </c>
      <c r="G2064" s="66">
        <v>6.25E-2</v>
      </c>
      <c r="H2064" s="67">
        <v>1262.4498728629765</v>
      </c>
      <c r="I2064" s="85">
        <f t="shared" si="43"/>
        <v>78.903117053936029</v>
      </c>
      <c r="J2064" s="86">
        <v>29.7989</v>
      </c>
      <c r="K2064" s="85">
        <f t="shared" si="44"/>
        <v>2.6478533453897972</v>
      </c>
      <c r="L2064" s="68" t="str">
        <f>VLOOKUP(C2064,[6]Consolidado!$B:$E,2,FALSE)</f>
        <v>Dave Grossman Furniture</v>
      </c>
      <c r="M2064" s="69" t="str">
        <f>VLOOKUP(C2064,[6]Consolidado!$B:$E,3,FALSE)</f>
        <v>Bench</v>
      </c>
      <c r="N2064" s="70" t="str">
        <f>VLOOKUP(C2064,[6]Consolidado!$B:$H,7,FALSE)</f>
        <v>Abril</v>
      </c>
    </row>
    <row r="2065" spans="1:14" s="71" customFormat="1" ht="16.5" customHeight="1" outlineLevel="1" x14ac:dyDescent="0.2">
      <c r="A2065" s="60" t="s">
        <v>671</v>
      </c>
      <c r="B2065" s="61">
        <v>42855</v>
      </c>
      <c r="C2065" s="71" t="s">
        <v>290</v>
      </c>
      <c r="D2065" s="63" t="str">
        <f>VLOOKUP(C2065,[6]Consolidado!$B:$E,4,FALSE)</f>
        <v>En Proceso</v>
      </c>
      <c r="E2065" s="64" t="s">
        <v>25</v>
      </c>
      <c r="F2065" s="65" t="s">
        <v>254</v>
      </c>
      <c r="G2065" s="66">
        <v>-0.25</v>
      </c>
      <c r="H2065" s="67">
        <v>371.44054799610137</v>
      </c>
      <c r="I2065" s="85">
        <f t="shared" si="43"/>
        <v>-92.860136999025343</v>
      </c>
      <c r="J2065" s="86">
        <v>29.7989</v>
      </c>
      <c r="K2065" s="85">
        <f t="shared" si="44"/>
        <v>-3.116227008346796</v>
      </c>
      <c r="L2065" s="68" t="str">
        <f>VLOOKUP(C2065,[6]Consolidado!$B:$E,2,FALSE)</f>
        <v>Acabado</v>
      </c>
      <c r="M2065" s="69" t="str">
        <f>VLOOKUP(C2065,[6]Consolidado!$B:$E,3,FALSE)</f>
        <v>Material de acabado pendiente de distribuir</v>
      </c>
      <c r="N2065" s="70">
        <f>VLOOKUP(C2065,[6]Consolidado!$B:$H,7,FALSE)</f>
        <v>0</v>
      </c>
    </row>
    <row r="2066" spans="1:14" s="71" customFormat="1" ht="16.5" customHeight="1" outlineLevel="1" x14ac:dyDescent="0.2">
      <c r="A2066" s="60" t="s">
        <v>671</v>
      </c>
      <c r="B2066" s="61">
        <v>42855</v>
      </c>
      <c r="C2066" s="71" t="s">
        <v>290</v>
      </c>
      <c r="D2066" s="63" t="str">
        <f>VLOOKUP(C2066,[6]Consolidado!$B:$E,4,FALSE)</f>
        <v>En Proceso</v>
      </c>
      <c r="E2066" s="64" t="s">
        <v>25</v>
      </c>
      <c r="F2066" s="65" t="s">
        <v>108</v>
      </c>
      <c r="G2066" s="66">
        <v>-6.25E-2</v>
      </c>
      <c r="H2066" s="67">
        <v>1043.76</v>
      </c>
      <c r="I2066" s="85">
        <f t="shared" si="43"/>
        <v>-65.234999999999999</v>
      </c>
      <c r="J2066" s="86">
        <v>29.7989</v>
      </c>
      <c r="K2066" s="85">
        <f t="shared" si="44"/>
        <v>-2.1891747681961413</v>
      </c>
      <c r="L2066" s="68" t="str">
        <f>VLOOKUP(C2066,[6]Consolidado!$B:$E,2,FALSE)</f>
        <v>Acabado</v>
      </c>
      <c r="M2066" s="69" t="str">
        <f>VLOOKUP(C2066,[6]Consolidado!$B:$E,3,FALSE)</f>
        <v>Material de acabado pendiente de distribuir</v>
      </c>
      <c r="N2066" s="70">
        <f>VLOOKUP(C2066,[6]Consolidado!$B:$H,7,FALSE)</f>
        <v>0</v>
      </c>
    </row>
    <row r="2067" spans="1:14" s="71" customFormat="1" ht="16.5" customHeight="1" outlineLevel="1" x14ac:dyDescent="0.2">
      <c r="A2067" s="60" t="s">
        <v>671</v>
      </c>
      <c r="B2067" s="61">
        <v>42855</v>
      </c>
      <c r="C2067" s="71" t="s">
        <v>290</v>
      </c>
      <c r="D2067" s="63" t="str">
        <f>VLOOKUP(C2067,[6]Consolidado!$B:$E,4,FALSE)</f>
        <v>En Proceso</v>
      </c>
      <c r="E2067" s="64" t="s">
        <v>25</v>
      </c>
      <c r="F2067" s="65" t="s">
        <v>109</v>
      </c>
      <c r="G2067" s="66">
        <v>-6.25E-2</v>
      </c>
      <c r="H2067" s="67">
        <v>1262.4498728629765</v>
      </c>
      <c r="I2067" s="85">
        <f t="shared" si="43"/>
        <v>-78.903117053936029</v>
      </c>
      <c r="J2067" s="86">
        <v>29.7989</v>
      </c>
      <c r="K2067" s="85">
        <f t="shared" si="44"/>
        <v>-2.6478533453897972</v>
      </c>
      <c r="L2067" s="68" t="str">
        <f>VLOOKUP(C2067,[6]Consolidado!$B:$E,2,FALSE)</f>
        <v>Acabado</v>
      </c>
      <c r="M2067" s="69" t="str">
        <f>VLOOKUP(C2067,[6]Consolidado!$B:$E,3,FALSE)</f>
        <v>Material de acabado pendiente de distribuir</v>
      </c>
      <c r="N2067" s="70">
        <f>VLOOKUP(C2067,[6]Consolidado!$B:$H,7,FALSE)</f>
        <v>0</v>
      </c>
    </row>
    <row r="2068" spans="1:14" s="71" customFormat="1" ht="16.5" customHeight="1" outlineLevel="1" x14ac:dyDescent="0.2">
      <c r="A2068" s="60" t="s">
        <v>671</v>
      </c>
      <c r="B2068" s="61">
        <v>42855</v>
      </c>
      <c r="C2068" s="71" t="s">
        <v>290</v>
      </c>
      <c r="D2068" s="63" t="str">
        <f>VLOOKUP(C2068,[6]Consolidado!$B:$E,4,FALSE)</f>
        <v>En Proceso</v>
      </c>
      <c r="E2068" s="64" t="s">
        <v>25</v>
      </c>
      <c r="F2068" s="65" t="s">
        <v>119</v>
      </c>
      <c r="G2068" s="66">
        <v>-6.25E-2</v>
      </c>
      <c r="H2068" s="67">
        <v>635.70500000000004</v>
      </c>
      <c r="I2068" s="85">
        <f t="shared" si="43"/>
        <v>-39.731562500000003</v>
      </c>
      <c r="J2068" s="86">
        <v>29.7989</v>
      </c>
      <c r="K2068" s="85">
        <f t="shared" si="44"/>
        <v>-1.3333231260214304</v>
      </c>
      <c r="L2068" s="68" t="str">
        <f>VLOOKUP(C2068,[6]Consolidado!$B:$E,2,FALSE)</f>
        <v>Acabado</v>
      </c>
      <c r="M2068" s="69" t="str">
        <f>VLOOKUP(C2068,[6]Consolidado!$B:$E,3,FALSE)</f>
        <v>Material de acabado pendiente de distribuir</v>
      </c>
      <c r="N2068" s="70">
        <f>VLOOKUP(C2068,[6]Consolidado!$B:$H,7,FALSE)</f>
        <v>0</v>
      </c>
    </row>
    <row r="2069" spans="1:14" s="71" customFormat="1" ht="16.5" customHeight="1" outlineLevel="1" x14ac:dyDescent="0.2">
      <c r="A2069" s="60" t="s">
        <v>671</v>
      </c>
      <c r="B2069" s="61">
        <v>42855</v>
      </c>
      <c r="C2069" s="71" t="s">
        <v>290</v>
      </c>
      <c r="D2069" s="63" t="str">
        <f>VLOOKUP(C2069,[6]Consolidado!$B:$E,4,FALSE)</f>
        <v>En Proceso</v>
      </c>
      <c r="E2069" s="64" t="s">
        <v>25</v>
      </c>
      <c r="F2069" s="65" t="s">
        <v>110</v>
      </c>
      <c r="G2069" s="66">
        <v>-6.25E-2</v>
      </c>
      <c r="H2069" s="67">
        <v>1356.0515384615387</v>
      </c>
      <c r="I2069" s="85">
        <f t="shared" si="43"/>
        <v>-84.753221153846169</v>
      </c>
      <c r="J2069" s="86">
        <v>29.7989</v>
      </c>
      <c r="K2069" s="85">
        <f t="shared" si="44"/>
        <v>-2.8441728101992414</v>
      </c>
      <c r="L2069" s="68" t="str">
        <f>VLOOKUP(C2069,[6]Consolidado!$B:$E,2,FALSE)</f>
        <v>Acabado</v>
      </c>
      <c r="M2069" s="69" t="str">
        <f>VLOOKUP(C2069,[6]Consolidado!$B:$E,3,FALSE)</f>
        <v>Material de acabado pendiente de distribuir</v>
      </c>
      <c r="N2069" s="70">
        <f>VLOOKUP(C2069,[6]Consolidado!$B:$H,7,FALSE)</f>
        <v>0</v>
      </c>
    </row>
    <row r="2070" spans="1:14" s="71" customFormat="1" ht="16.5" customHeight="1" outlineLevel="1" x14ac:dyDescent="0.2">
      <c r="A2070" s="60" t="s">
        <v>671</v>
      </c>
      <c r="B2070" s="61">
        <v>42855</v>
      </c>
      <c r="C2070" s="71">
        <v>191</v>
      </c>
      <c r="D2070" s="63" t="str">
        <f>VLOOKUP(C2070,[6]Consolidado!$B:$E,4,FALSE)</f>
        <v>Finalizada</v>
      </c>
      <c r="E2070" s="64" t="s">
        <v>25</v>
      </c>
      <c r="F2070" s="65" t="s">
        <v>254</v>
      </c>
      <c r="G2070" s="66">
        <v>0.25</v>
      </c>
      <c r="H2070" s="67">
        <v>371.44054799610137</v>
      </c>
      <c r="I2070" s="85">
        <f t="shared" si="43"/>
        <v>92.860136999025343</v>
      </c>
      <c r="J2070" s="86">
        <v>29.7989</v>
      </c>
      <c r="K2070" s="85">
        <f t="shared" si="44"/>
        <v>3.116227008346796</v>
      </c>
      <c r="L2070" s="68" t="str">
        <f>VLOOKUP(C2070,[6]Consolidado!$B:$E,2,FALSE)</f>
        <v>Maderas Collective</v>
      </c>
      <c r="M2070" s="69" t="str">
        <f>VLOOKUP(C2070,[6]Consolidado!$B:$E,3,FALSE)</f>
        <v>Reparacion Muebles Varios-Pintura Sur</v>
      </c>
      <c r="N2070" s="70" t="str">
        <f>VLOOKUP(C2070,[6]Consolidado!$B:$H,7,FALSE)</f>
        <v>Mayo</v>
      </c>
    </row>
    <row r="2071" spans="1:14" s="71" customFormat="1" ht="16.5" customHeight="1" outlineLevel="1" x14ac:dyDescent="0.2">
      <c r="A2071" s="60" t="s">
        <v>671</v>
      </c>
      <c r="B2071" s="61">
        <v>42855</v>
      </c>
      <c r="C2071" s="71">
        <v>191</v>
      </c>
      <c r="D2071" s="63" t="str">
        <f>VLOOKUP(C2071,[6]Consolidado!$B:$E,4,FALSE)</f>
        <v>Finalizada</v>
      </c>
      <c r="E2071" s="64" t="s">
        <v>25</v>
      </c>
      <c r="F2071" s="65" t="s">
        <v>108</v>
      </c>
      <c r="G2071" s="66">
        <v>6.25E-2</v>
      </c>
      <c r="H2071" s="67">
        <v>1043.76</v>
      </c>
      <c r="I2071" s="85">
        <f t="shared" si="43"/>
        <v>65.234999999999999</v>
      </c>
      <c r="J2071" s="86">
        <v>29.7989</v>
      </c>
      <c r="K2071" s="85">
        <f t="shared" si="44"/>
        <v>2.1891747681961413</v>
      </c>
      <c r="L2071" s="68" t="str">
        <f>VLOOKUP(C2071,[6]Consolidado!$B:$E,2,FALSE)</f>
        <v>Maderas Collective</v>
      </c>
      <c r="M2071" s="69" t="str">
        <f>VLOOKUP(C2071,[6]Consolidado!$B:$E,3,FALSE)</f>
        <v>Reparacion Muebles Varios-Pintura Sur</v>
      </c>
      <c r="N2071" s="70" t="str">
        <f>VLOOKUP(C2071,[6]Consolidado!$B:$H,7,FALSE)</f>
        <v>Mayo</v>
      </c>
    </row>
    <row r="2072" spans="1:14" s="71" customFormat="1" ht="16.5" customHeight="1" outlineLevel="1" x14ac:dyDescent="0.2">
      <c r="A2072" s="60" t="s">
        <v>671</v>
      </c>
      <c r="B2072" s="61">
        <v>42855</v>
      </c>
      <c r="C2072" s="71">
        <v>191</v>
      </c>
      <c r="D2072" s="63" t="str">
        <f>VLOOKUP(C2072,[6]Consolidado!$B:$E,4,FALSE)</f>
        <v>Finalizada</v>
      </c>
      <c r="E2072" s="64" t="s">
        <v>25</v>
      </c>
      <c r="F2072" s="65" t="s">
        <v>109</v>
      </c>
      <c r="G2072" s="66">
        <v>6.25E-2</v>
      </c>
      <c r="H2072" s="67">
        <v>1262.4498728629765</v>
      </c>
      <c r="I2072" s="85">
        <f t="shared" si="43"/>
        <v>78.903117053936029</v>
      </c>
      <c r="J2072" s="86">
        <v>29.7989</v>
      </c>
      <c r="K2072" s="85">
        <f t="shared" si="44"/>
        <v>2.6478533453897972</v>
      </c>
      <c r="L2072" s="68" t="str">
        <f>VLOOKUP(C2072,[6]Consolidado!$B:$E,2,FALSE)</f>
        <v>Maderas Collective</v>
      </c>
      <c r="M2072" s="69" t="str">
        <f>VLOOKUP(C2072,[6]Consolidado!$B:$E,3,FALSE)</f>
        <v>Reparacion Muebles Varios-Pintura Sur</v>
      </c>
      <c r="N2072" s="70" t="str">
        <f>VLOOKUP(C2072,[6]Consolidado!$B:$H,7,FALSE)</f>
        <v>Mayo</v>
      </c>
    </row>
    <row r="2073" spans="1:14" s="71" customFormat="1" ht="16.5" customHeight="1" outlineLevel="1" x14ac:dyDescent="0.2">
      <c r="A2073" s="60" t="s">
        <v>671</v>
      </c>
      <c r="B2073" s="61">
        <v>42855</v>
      </c>
      <c r="C2073" s="71">
        <v>191</v>
      </c>
      <c r="D2073" s="63" t="str">
        <f>VLOOKUP(C2073,[6]Consolidado!$B:$E,4,FALSE)</f>
        <v>Finalizada</v>
      </c>
      <c r="E2073" s="64" t="s">
        <v>25</v>
      </c>
      <c r="F2073" s="65" t="s">
        <v>119</v>
      </c>
      <c r="G2073" s="66">
        <v>6.25E-2</v>
      </c>
      <c r="H2073" s="67">
        <v>635.70500000000004</v>
      </c>
      <c r="I2073" s="85">
        <f t="shared" si="43"/>
        <v>39.731562500000003</v>
      </c>
      <c r="J2073" s="86">
        <v>29.7989</v>
      </c>
      <c r="K2073" s="85">
        <f t="shared" si="44"/>
        <v>1.3333231260214304</v>
      </c>
      <c r="L2073" s="68" t="str">
        <f>VLOOKUP(C2073,[6]Consolidado!$B:$E,2,FALSE)</f>
        <v>Maderas Collective</v>
      </c>
      <c r="M2073" s="69" t="str">
        <f>VLOOKUP(C2073,[6]Consolidado!$B:$E,3,FALSE)</f>
        <v>Reparacion Muebles Varios-Pintura Sur</v>
      </c>
      <c r="N2073" s="70" t="str">
        <f>VLOOKUP(C2073,[6]Consolidado!$B:$H,7,FALSE)</f>
        <v>Mayo</v>
      </c>
    </row>
    <row r="2074" spans="1:14" s="71" customFormat="1" ht="16.5" customHeight="1" outlineLevel="1" x14ac:dyDescent="0.2">
      <c r="A2074" s="60" t="s">
        <v>671</v>
      </c>
      <c r="B2074" s="61">
        <v>42855</v>
      </c>
      <c r="C2074" s="71">
        <v>191</v>
      </c>
      <c r="D2074" s="63" t="str">
        <f>VLOOKUP(C2074,[6]Consolidado!$B:$E,4,FALSE)</f>
        <v>Finalizada</v>
      </c>
      <c r="E2074" s="64" t="s">
        <v>25</v>
      </c>
      <c r="F2074" s="65" t="s">
        <v>110</v>
      </c>
      <c r="G2074" s="66">
        <v>6.25E-2</v>
      </c>
      <c r="H2074" s="67">
        <v>1356.0515384615387</v>
      </c>
      <c r="I2074" s="85">
        <f t="shared" si="43"/>
        <v>84.753221153846169</v>
      </c>
      <c r="J2074" s="86">
        <v>29.7989</v>
      </c>
      <c r="K2074" s="85">
        <f t="shared" si="44"/>
        <v>2.8441728101992414</v>
      </c>
      <c r="L2074" s="68" t="str">
        <f>VLOOKUP(C2074,[6]Consolidado!$B:$E,2,FALSE)</f>
        <v>Maderas Collective</v>
      </c>
      <c r="M2074" s="69" t="str">
        <f>VLOOKUP(C2074,[6]Consolidado!$B:$E,3,FALSE)</f>
        <v>Reparacion Muebles Varios-Pintura Sur</v>
      </c>
      <c r="N2074" s="70" t="str">
        <f>VLOOKUP(C2074,[6]Consolidado!$B:$H,7,FALSE)</f>
        <v>Mayo</v>
      </c>
    </row>
    <row r="2075" spans="1:14" s="71" customFormat="1" ht="16.5" customHeight="1" outlineLevel="1" x14ac:dyDescent="0.2">
      <c r="A2075" s="60" t="s">
        <v>671</v>
      </c>
      <c r="B2075" s="61">
        <v>42855</v>
      </c>
      <c r="C2075" s="71" t="s">
        <v>290</v>
      </c>
      <c r="D2075" s="63" t="str">
        <f>VLOOKUP(C2075,[6]Consolidado!$B:$E,4,FALSE)</f>
        <v>En Proceso</v>
      </c>
      <c r="E2075" s="64" t="s">
        <v>25</v>
      </c>
      <c r="F2075" s="65" t="s">
        <v>109</v>
      </c>
      <c r="G2075" s="66">
        <v>-3.125E-2</v>
      </c>
      <c r="H2075" s="67">
        <v>1262.4498728629765</v>
      </c>
      <c r="I2075" s="85">
        <f t="shared" si="43"/>
        <v>-39.451558526968014</v>
      </c>
      <c r="J2075" s="86">
        <v>29.7989</v>
      </c>
      <c r="K2075" s="85">
        <f t="shared" si="44"/>
        <v>-1.3239266726948986</v>
      </c>
      <c r="L2075" s="68" t="str">
        <f>VLOOKUP(C2075,[6]Consolidado!$B:$E,2,FALSE)</f>
        <v>Acabado</v>
      </c>
      <c r="M2075" s="69" t="str">
        <f>VLOOKUP(C2075,[6]Consolidado!$B:$E,3,FALSE)</f>
        <v>Material de acabado pendiente de distribuir</v>
      </c>
      <c r="N2075" s="70">
        <f>VLOOKUP(C2075,[6]Consolidado!$B:$H,7,FALSE)</f>
        <v>0</v>
      </c>
    </row>
    <row r="2076" spans="1:14" s="71" customFormat="1" ht="16.5" customHeight="1" outlineLevel="1" x14ac:dyDescent="0.2">
      <c r="A2076" s="60" t="s">
        <v>671</v>
      </c>
      <c r="B2076" s="61">
        <v>42855</v>
      </c>
      <c r="C2076" s="71" t="s">
        <v>290</v>
      </c>
      <c r="D2076" s="63" t="str">
        <f>VLOOKUP(C2076,[6]Consolidado!$B:$E,4,FALSE)</f>
        <v>En Proceso</v>
      </c>
      <c r="E2076" s="64" t="s">
        <v>25</v>
      </c>
      <c r="F2076" s="65" t="s">
        <v>110</v>
      </c>
      <c r="G2076" s="66">
        <v>-3.125E-2</v>
      </c>
      <c r="H2076" s="67">
        <v>1356.0515384615387</v>
      </c>
      <c r="I2076" s="85">
        <f t="shared" si="43"/>
        <v>-42.376610576923085</v>
      </c>
      <c r="J2076" s="86">
        <v>29.7989</v>
      </c>
      <c r="K2076" s="85">
        <f t="shared" si="44"/>
        <v>-1.4220864050996207</v>
      </c>
      <c r="L2076" s="68" t="str">
        <f>VLOOKUP(C2076,[6]Consolidado!$B:$E,2,FALSE)</f>
        <v>Acabado</v>
      </c>
      <c r="M2076" s="69" t="str">
        <f>VLOOKUP(C2076,[6]Consolidado!$B:$E,3,FALSE)</f>
        <v>Material de acabado pendiente de distribuir</v>
      </c>
      <c r="N2076" s="70">
        <f>VLOOKUP(C2076,[6]Consolidado!$B:$H,7,FALSE)</f>
        <v>0</v>
      </c>
    </row>
    <row r="2077" spans="1:14" s="71" customFormat="1" ht="16.5" customHeight="1" outlineLevel="1" x14ac:dyDescent="0.2">
      <c r="A2077" s="60" t="s">
        <v>671</v>
      </c>
      <c r="B2077" s="61">
        <v>42855</v>
      </c>
      <c r="C2077" s="71" t="s">
        <v>290</v>
      </c>
      <c r="D2077" s="63" t="str">
        <f>VLOOKUP(C2077,[6]Consolidado!$B:$E,4,FALSE)</f>
        <v>En Proceso</v>
      </c>
      <c r="E2077" s="64" t="s">
        <v>25</v>
      </c>
      <c r="F2077" s="65" t="s">
        <v>119</v>
      </c>
      <c r="G2077" s="66">
        <v>-3.125E-2</v>
      </c>
      <c r="H2077" s="67">
        <v>635.70500000000004</v>
      </c>
      <c r="I2077" s="85">
        <f t="shared" si="43"/>
        <v>-19.865781250000001</v>
      </c>
      <c r="J2077" s="86">
        <v>29.7989</v>
      </c>
      <c r="K2077" s="85">
        <f t="shared" si="44"/>
        <v>-0.66666156301071522</v>
      </c>
      <c r="L2077" s="68" t="str">
        <f>VLOOKUP(C2077,[6]Consolidado!$B:$E,2,FALSE)</f>
        <v>Acabado</v>
      </c>
      <c r="M2077" s="69" t="str">
        <f>VLOOKUP(C2077,[6]Consolidado!$B:$E,3,FALSE)</f>
        <v>Material de acabado pendiente de distribuir</v>
      </c>
      <c r="N2077" s="70">
        <f>VLOOKUP(C2077,[6]Consolidado!$B:$H,7,FALSE)</f>
        <v>0</v>
      </c>
    </row>
    <row r="2078" spans="1:14" s="71" customFormat="1" ht="16.5" customHeight="1" outlineLevel="1" x14ac:dyDescent="0.2">
      <c r="A2078" s="60" t="s">
        <v>671</v>
      </c>
      <c r="B2078" s="61">
        <v>42855</v>
      </c>
      <c r="C2078" s="71" t="s">
        <v>290</v>
      </c>
      <c r="D2078" s="63" t="str">
        <f>VLOOKUP(C2078,[6]Consolidado!$B:$E,4,FALSE)</f>
        <v>En Proceso</v>
      </c>
      <c r="E2078" s="64" t="s">
        <v>25</v>
      </c>
      <c r="F2078" s="65" t="s">
        <v>254</v>
      </c>
      <c r="G2078" s="66">
        <v>-0.125</v>
      </c>
      <c r="H2078" s="67">
        <v>371.44054799610137</v>
      </c>
      <c r="I2078" s="85">
        <f t="shared" si="43"/>
        <v>-46.430068499512672</v>
      </c>
      <c r="J2078" s="86">
        <v>29.7989</v>
      </c>
      <c r="K2078" s="85">
        <f t="shared" si="44"/>
        <v>-1.558113504173398</v>
      </c>
      <c r="L2078" s="68" t="str">
        <f>VLOOKUP(C2078,[6]Consolidado!$B:$E,2,FALSE)</f>
        <v>Acabado</v>
      </c>
      <c r="M2078" s="69" t="str">
        <f>VLOOKUP(C2078,[6]Consolidado!$B:$E,3,FALSE)</f>
        <v>Material de acabado pendiente de distribuir</v>
      </c>
      <c r="N2078" s="70">
        <f>VLOOKUP(C2078,[6]Consolidado!$B:$H,7,FALSE)</f>
        <v>0</v>
      </c>
    </row>
    <row r="2079" spans="1:14" s="71" customFormat="1" ht="16.5" customHeight="1" outlineLevel="1" x14ac:dyDescent="0.2">
      <c r="A2079" s="60" t="s">
        <v>671</v>
      </c>
      <c r="B2079" s="61">
        <v>42855</v>
      </c>
      <c r="C2079" s="71" t="s">
        <v>290</v>
      </c>
      <c r="D2079" s="63" t="str">
        <f>VLOOKUP(C2079,[6]Consolidado!$B:$E,4,FALSE)</f>
        <v>En Proceso</v>
      </c>
      <c r="E2079" s="64" t="s">
        <v>25</v>
      </c>
      <c r="F2079" s="65" t="s">
        <v>108</v>
      </c>
      <c r="G2079" s="66">
        <v>-6.25E-2</v>
      </c>
      <c r="H2079" s="67">
        <v>1043.76</v>
      </c>
      <c r="I2079" s="85">
        <f t="shared" si="43"/>
        <v>-65.234999999999999</v>
      </c>
      <c r="J2079" s="86">
        <v>29.7989</v>
      </c>
      <c r="K2079" s="85">
        <f t="shared" si="44"/>
        <v>-2.1891747681961413</v>
      </c>
      <c r="L2079" s="68" t="str">
        <f>VLOOKUP(C2079,[6]Consolidado!$B:$E,2,FALSE)</f>
        <v>Acabado</v>
      </c>
      <c r="M2079" s="69" t="str">
        <f>VLOOKUP(C2079,[6]Consolidado!$B:$E,3,FALSE)</f>
        <v>Material de acabado pendiente de distribuir</v>
      </c>
      <c r="N2079" s="70">
        <f>VLOOKUP(C2079,[6]Consolidado!$B:$H,7,FALSE)</f>
        <v>0</v>
      </c>
    </row>
    <row r="2080" spans="1:14" s="71" customFormat="1" ht="16.5" customHeight="1" outlineLevel="1" x14ac:dyDescent="0.2">
      <c r="A2080" s="60" t="s">
        <v>671</v>
      </c>
      <c r="B2080" s="61">
        <v>42855</v>
      </c>
      <c r="C2080" s="71" t="s">
        <v>290</v>
      </c>
      <c r="D2080" s="63" t="str">
        <f>VLOOKUP(C2080,[6]Consolidado!$B:$E,4,FALSE)</f>
        <v>En Proceso</v>
      </c>
      <c r="E2080" s="64" t="s">
        <v>25</v>
      </c>
      <c r="F2080" s="65" t="s">
        <v>109</v>
      </c>
      <c r="G2080" s="66">
        <v>-6.25E-2</v>
      </c>
      <c r="H2080" s="67">
        <v>1262.4498728629765</v>
      </c>
      <c r="I2080" s="85">
        <f t="shared" si="43"/>
        <v>-78.903117053936029</v>
      </c>
      <c r="J2080" s="86">
        <v>29.7989</v>
      </c>
      <c r="K2080" s="85">
        <f t="shared" si="44"/>
        <v>-2.6478533453897972</v>
      </c>
      <c r="L2080" s="68" t="str">
        <f>VLOOKUP(C2080,[6]Consolidado!$B:$E,2,FALSE)</f>
        <v>Acabado</v>
      </c>
      <c r="M2080" s="69" t="str">
        <f>VLOOKUP(C2080,[6]Consolidado!$B:$E,3,FALSE)</f>
        <v>Material de acabado pendiente de distribuir</v>
      </c>
      <c r="N2080" s="70">
        <f>VLOOKUP(C2080,[6]Consolidado!$B:$H,7,FALSE)</f>
        <v>0</v>
      </c>
    </row>
    <row r="2081" spans="1:14" s="71" customFormat="1" ht="16.5" customHeight="1" outlineLevel="1" x14ac:dyDescent="0.2">
      <c r="A2081" s="60" t="s">
        <v>671</v>
      </c>
      <c r="B2081" s="61">
        <v>42855</v>
      </c>
      <c r="C2081" s="71" t="s">
        <v>290</v>
      </c>
      <c r="D2081" s="63" t="str">
        <f>VLOOKUP(C2081,[6]Consolidado!$B:$E,4,FALSE)</f>
        <v>En Proceso</v>
      </c>
      <c r="E2081" s="64" t="s">
        <v>25</v>
      </c>
      <c r="F2081" s="65" t="s">
        <v>110</v>
      </c>
      <c r="G2081" s="66">
        <v>-6.25E-2</v>
      </c>
      <c r="H2081" s="67">
        <v>1356.0515384615387</v>
      </c>
      <c r="I2081" s="85">
        <f t="shared" si="43"/>
        <v>-84.753221153846169</v>
      </c>
      <c r="J2081" s="86">
        <v>29.7989</v>
      </c>
      <c r="K2081" s="85">
        <f t="shared" si="44"/>
        <v>-2.8441728101992414</v>
      </c>
      <c r="L2081" s="68" t="str">
        <f>VLOOKUP(C2081,[6]Consolidado!$B:$E,2,FALSE)</f>
        <v>Acabado</v>
      </c>
      <c r="M2081" s="69" t="str">
        <f>VLOOKUP(C2081,[6]Consolidado!$B:$E,3,FALSE)</f>
        <v>Material de acabado pendiente de distribuir</v>
      </c>
      <c r="N2081" s="70">
        <f>VLOOKUP(C2081,[6]Consolidado!$B:$H,7,FALSE)</f>
        <v>0</v>
      </c>
    </row>
    <row r="2082" spans="1:14" s="71" customFormat="1" ht="16.5" customHeight="1" outlineLevel="1" x14ac:dyDescent="0.2">
      <c r="A2082" s="60" t="s">
        <v>671</v>
      </c>
      <c r="B2082" s="61">
        <v>42855</v>
      </c>
      <c r="C2082" s="71" t="s">
        <v>290</v>
      </c>
      <c r="D2082" s="63" t="str">
        <f>VLOOKUP(C2082,[6]Consolidado!$B:$E,4,FALSE)</f>
        <v>En Proceso</v>
      </c>
      <c r="E2082" s="64" t="s">
        <v>25</v>
      </c>
      <c r="F2082" s="65" t="s">
        <v>119</v>
      </c>
      <c r="G2082" s="66">
        <v>-6.25E-2</v>
      </c>
      <c r="H2082" s="67">
        <v>635.70500000000004</v>
      </c>
      <c r="I2082" s="85">
        <f t="shared" si="43"/>
        <v>-39.731562500000003</v>
      </c>
      <c r="J2082" s="86">
        <v>29.7989</v>
      </c>
      <c r="K2082" s="85">
        <f t="shared" si="44"/>
        <v>-1.3333231260214304</v>
      </c>
      <c r="L2082" s="68" t="str">
        <f>VLOOKUP(C2082,[6]Consolidado!$B:$E,2,FALSE)</f>
        <v>Acabado</v>
      </c>
      <c r="M2082" s="69" t="str">
        <f>VLOOKUP(C2082,[6]Consolidado!$B:$E,3,FALSE)</f>
        <v>Material de acabado pendiente de distribuir</v>
      </c>
      <c r="N2082" s="70">
        <f>VLOOKUP(C2082,[6]Consolidado!$B:$H,7,FALSE)</f>
        <v>0</v>
      </c>
    </row>
    <row r="2083" spans="1:14" s="71" customFormat="1" ht="16.5" customHeight="1" outlineLevel="1" x14ac:dyDescent="0.2">
      <c r="A2083" s="60" t="s">
        <v>671</v>
      </c>
      <c r="B2083" s="61">
        <v>42855</v>
      </c>
      <c r="C2083" s="71">
        <v>191</v>
      </c>
      <c r="D2083" s="63" t="str">
        <f>VLOOKUP(C2083,[6]Consolidado!$B:$E,4,FALSE)</f>
        <v>Finalizada</v>
      </c>
      <c r="E2083" s="64" t="s">
        <v>25</v>
      </c>
      <c r="F2083" s="65" t="s">
        <v>109</v>
      </c>
      <c r="G2083" s="66">
        <v>3.125E-2</v>
      </c>
      <c r="H2083" s="67">
        <v>1262.4498728629765</v>
      </c>
      <c r="I2083" s="85">
        <f t="shared" si="43"/>
        <v>39.451558526968014</v>
      </c>
      <c r="J2083" s="86">
        <v>29.7989</v>
      </c>
      <c r="K2083" s="85">
        <f t="shared" si="44"/>
        <v>1.3239266726948986</v>
      </c>
      <c r="L2083" s="68" t="str">
        <f>VLOOKUP(C2083,[6]Consolidado!$B:$E,2,FALSE)</f>
        <v>Maderas Collective</v>
      </c>
      <c r="M2083" s="69" t="str">
        <f>VLOOKUP(C2083,[6]Consolidado!$B:$E,3,FALSE)</f>
        <v>Reparacion Muebles Varios-Pintura Sur</v>
      </c>
      <c r="N2083" s="70" t="str">
        <f>VLOOKUP(C2083,[6]Consolidado!$B:$H,7,FALSE)</f>
        <v>Mayo</v>
      </c>
    </row>
    <row r="2084" spans="1:14" s="71" customFormat="1" ht="16.5" customHeight="1" outlineLevel="1" x14ac:dyDescent="0.2">
      <c r="A2084" s="60" t="s">
        <v>671</v>
      </c>
      <c r="B2084" s="61">
        <v>42855</v>
      </c>
      <c r="C2084" s="71">
        <v>191</v>
      </c>
      <c r="D2084" s="63" t="str">
        <f>VLOOKUP(C2084,[6]Consolidado!$B:$E,4,FALSE)</f>
        <v>Finalizada</v>
      </c>
      <c r="E2084" s="64" t="s">
        <v>25</v>
      </c>
      <c r="F2084" s="65" t="s">
        <v>110</v>
      </c>
      <c r="G2084" s="66">
        <v>3.125E-2</v>
      </c>
      <c r="H2084" s="67">
        <v>1356.0515384615387</v>
      </c>
      <c r="I2084" s="85">
        <f t="shared" si="43"/>
        <v>42.376610576923085</v>
      </c>
      <c r="J2084" s="86">
        <v>29.7989</v>
      </c>
      <c r="K2084" s="85">
        <f t="shared" si="44"/>
        <v>1.4220864050996207</v>
      </c>
      <c r="L2084" s="68" t="str">
        <f>VLOOKUP(C2084,[6]Consolidado!$B:$E,2,FALSE)</f>
        <v>Maderas Collective</v>
      </c>
      <c r="M2084" s="69" t="str">
        <f>VLOOKUP(C2084,[6]Consolidado!$B:$E,3,FALSE)</f>
        <v>Reparacion Muebles Varios-Pintura Sur</v>
      </c>
      <c r="N2084" s="70" t="str">
        <f>VLOOKUP(C2084,[6]Consolidado!$B:$H,7,FALSE)</f>
        <v>Mayo</v>
      </c>
    </row>
    <row r="2085" spans="1:14" s="71" customFormat="1" ht="16.5" customHeight="1" outlineLevel="1" x14ac:dyDescent="0.2">
      <c r="A2085" s="60" t="s">
        <v>671</v>
      </c>
      <c r="B2085" s="61">
        <v>42855</v>
      </c>
      <c r="C2085" s="71">
        <v>191</v>
      </c>
      <c r="D2085" s="63" t="str">
        <f>VLOOKUP(C2085,[6]Consolidado!$B:$E,4,FALSE)</f>
        <v>Finalizada</v>
      </c>
      <c r="E2085" s="64" t="s">
        <v>25</v>
      </c>
      <c r="F2085" s="65" t="s">
        <v>119</v>
      </c>
      <c r="G2085" s="66">
        <v>3.125E-2</v>
      </c>
      <c r="H2085" s="67">
        <v>635.70500000000004</v>
      </c>
      <c r="I2085" s="85">
        <f t="shared" si="43"/>
        <v>19.865781250000001</v>
      </c>
      <c r="J2085" s="86">
        <v>29.7989</v>
      </c>
      <c r="K2085" s="85">
        <f t="shared" si="44"/>
        <v>0.66666156301071522</v>
      </c>
      <c r="L2085" s="68" t="str">
        <f>VLOOKUP(C2085,[6]Consolidado!$B:$E,2,FALSE)</f>
        <v>Maderas Collective</v>
      </c>
      <c r="M2085" s="69" t="str">
        <f>VLOOKUP(C2085,[6]Consolidado!$B:$E,3,FALSE)</f>
        <v>Reparacion Muebles Varios-Pintura Sur</v>
      </c>
      <c r="N2085" s="70" t="str">
        <f>VLOOKUP(C2085,[6]Consolidado!$B:$H,7,FALSE)</f>
        <v>Mayo</v>
      </c>
    </row>
    <row r="2086" spans="1:14" s="71" customFormat="1" ht="16.5" customHeight="1" outlineLevel="1" x14ac:dyDescent="0.2">
      <c r="A2086" s="60" t="s">
        <v>671</v>
      </c>
      <c r="B2086" s="61">
        <v>42855</v>
      </c>
      <c r="C2086" s="71">
        <v>191</v>
      </c>
      <c r="D2086" s="63" t="str">
        <f>VLOOKUP(C2086,[6]Consolidado!$B:$E,4,FALSE)</f>
        <v>Finalizada</v>
      </c>
      <c r="E2086" s="64" t="s">
        <v>25</v>
      </c>
      <c r="F2086" s="65" t="s">
        <v>254</v>
      </c>
      <c r="G2086" s="66">
        <v>0.125</v>
      </c>
      <c r="H2086" s="67">
        <v>371.44054799610137</v>
      </c>
      <c r="I2086" s="85">
        <f t="shared" si="43"/>
        <v>46.430068499512672</v>
      </c>
      <c r="J2086" s="86">
        <v>29.7989</v>
      </c>
      <c r="K2086" s="85">
        <f t="shared" si="44"/>
        <v>1.558113504173398</v>
      </c>
      <c r="L2086" s="68" t="str">
        <f>VLOOKUP(C2086,[6]Consolidado!$B:$E,2,FALSE)</f>
        <v>Maderas Collective</v>
      </c>
      <c r="M2086" s="69" t="str">
        <f>VLOOKUP(C2086,[6]Consolidado!$B:$E,3,FALSE)</f>
        <v>Reparacion Muebles Varios-Pintura Sur</v>
      </c>
      <c r="N2086" s="70" t="str">
        <f>VLOOKUP(C2086,[6]Consolidado!$B:$H,7,FALSE)</f>
        <v>Mayo</v>
      </c>
    </row>
    <row r="2087" spans="1:14" s="71" customFormat="1" ht="16.5" customHeight="1" outlineLevel="1" x14ac:dyDescent="0.2">
      <c r="A2087" s="60" t="s">
        <v>671</v>
      </c>
      <c r="B2087" s="61">
        <v>42855</v>
      </c>
      <c r="C2087" s="71">
        <v>191</v>
      </c>
      <c r="D2087" s="63" t="str">
        <f>VLOOKUP(C2087,[6]Consolidado!$B:$E,4,FALSE)</f>
        <v>Finalizada</v>
      </c>
      <c r="E2087" s="64" t="s">
        <v>25</v>
      </c>
      <c r="F2087" s="65" t="s">
        <v>108</v>
      </c>
      <c r="G2087" s="66">
        <v>6.25E-2</v>
      </c>
      <c r="H2087" s="67">
        <v>1043.76</v>
      </c>
      <c r="I2087" s="85">
        <f t="shared" si="43"/>
        <v>65.234999999999999</v>
      </c>
      <c r="J2087" s="86">
        <v>29.7989</v>
      </c>
      <c r="K2087" s="85">
        <f t="shared" si="44"/>
        <v>2.1891747681961413</v>
      </c>
      <c r="L2087" s="68" t="str">
        <f>VLOOKUP(C2087,[6]Consolidado!$B:$E,2,FALSE)</f>
        <v>Maderas Collective</v>
      </c>
      <c r="M2087" s="69" t="str">
        <f>VLOOKUP(C2087,[6]Consolidado!$B:$E,3,FALSE)</f>
        <v>Reparacion Muebles Varios-Pintura Sur</v>
      </c>
      <c r="N2087" s="70" t="str">
        <f>VLOOKUP(C2087,[6]Consolidado!$B:$H,7,FALSE)</f>
        <v>Mayo</v>
      </c>
    </row>
    <row r="2088" spans="1:14" s="71" customFormat="1" ht="16.5" customHeight="1" outlineLevel="1" x14ac:dyDescent="0.2">
      <c r="A2088" s="60" t="s">
        <v>671</v>
      </c>
      <c r="B2088" s="61">
        <v>42855</v>
      </c>
      <c r="C2088" s="71">
        <v>191</v>
      </c>
      <c r="D2088" s="63" t="str">
        <f>VLOOKUP(C2088,[6]Consolidado!$B:$E,4,FALSE)</f>
        <v>Finalizada</v>
      </c>
      <c r="E2088" s="64" t="s">
        <v>25</v>
      </c>
      <c r="F2088" s="65" t="s">
        <v>109</v>
      </c>
      <c r="G2088" s="66">
        <v>6.25E-2</v>
      </c>
      <c r="H2088" s="67">
        <v>1262.4498728629765</v>
      </c>
      <c r="I2088" s="85">
        <f t="shared" si="43"/>
        <v>78.903117053936029</v>
      </c>
      <c r="J2088" s="86">
        <v>29.7989</v>
      </c>
      <c r="K2088" s="85">
        <f t="shared" si="44"/>
        <v>2.6478533453897972</v>
      </c>
      <c r="L2088" s="68" t="str">
        <f>VLOOKUP(C2088,[6]Consolidado!$B:$E,2,FALSE)</f>
        <v>Maderas Collective</v>
      </c>
      <c r="M2088" s="69" t="str">
        <f>VLOOKUP(C2088,[6]Consolidado!$B:$E,3,FALSE)</f>
        <v>Reparacion Muebles Varios-Pintura Sur</v>
      </c>
      <c r="N2088" s="70" t="str">
        <f>VLOOKUP(C2088,[6]Consolidado!$B:$H,7,FALSE)</f>
        <v>Mayo</v>
      </c>
    </row>
    <row r="2089" spans="1:14" s="71" customFormat="1" ht="16.5" customHeight="1" outlineLevel="1" x14ac:dyDescent="0.2">
      <c r="A2089" s="60" t="s">
        <v>671</v>
      </c>
      <c r="B2089" s="61">
        <v>42855</v>
      </c>
      <c r="C2089" s="71">
        <v>191</v>
      </c>
      <c r="D2089" s="63" t="str">
        <f>VLOOKUP(C2089,[6]Consolidado!$B:$E,4,FALSE)</f>
        <v>Finalizada</v>
      </c>
      <c r="E2089" s="64" t="s">
        <v>25</v>
      </c>
      <c r="F2089" s="65" t="s">
        <v>110</v>
      </c>
      <c r="G2089" s="66">
        <v>6.25E-2</v>
      </c>
      <c r="H2089" s="67">
        <v>1356.0515384615387</v>
      </c>
      <c r="I2089" s="85">
        <f t="shared" si="43"/>
        <v>84.753221153846169</v>
      </c>
      <c r="J2089" s="86">
        <v>29.7989</v>
      </c>
      <c r="K2089" s="85">
        <f t="shared" si="44"/>
        <v>2.8441728101992414</v>
      </c>
      <c r="L2089" s="68" t="str">
        <f>VLOOKUP(C2089,[6]Consolidado!$B:$E,2,FALSE)</f>
        <v>Maderas Collective</v>
      </c>
      <c r="M2089" s="69" t="str">
        <f>VLOOKUP(C2089,[6]Consolidado!$B:$E,3,FALSE)</f>
        <v>Reparacion Muebles Varios-Pintura Sur</v>
      </c>
      <c r="N2089" s="70" t="str">
        <f>VLOOKUP(C2089,[6]Consolidado!$B:$H,7,FALSE)</f>
        <v>Mayo</v>
      </c>
    </row>
    <row r="2090" spans="1:14" s="71" customFormat="1" ht="16.5" customHeight="1" outlineLevel="1" x14ac:dyDescent="0.2">
      <c r="A2090" s="60" t="s">
        <v>671</v>
      </c>
      <c r="B2090" s="61">
        <v>42855</v>
      </c>
      <c r="C2090" s="71">
        <v>191</v>
      </c>
      <c r="D2090" s="63" t="str">
        <f>VLOOKUP(C2090,[6]Consolidado!$B:$E,4,FALSE)</f>
        <v>Finalizada</v>
      </c>
      <c r="E2090" s="64" t="s">
        <v>25</v>
      </c>
      <c r="F2090" s="65" t="s">
        <v>119</v>
      </c>
      <c r="G2090" s="66">
        <v>6.25E-2</v>
      </c>
      <c r="H2090" s="67">
        <v>635.70500000000004</v>
      </c>
      <c r="I2090" s="85">
        <f t="shared" si="43"/>
        <v>39.731562500000003</v>
      </c>
      <c r="J2090" s="86">
        <v>29.7989</v>
      </c>
      <c r="K2090" s="85">
        <f t="shared" si="44"/>
        <v>1.3333231260214304</v>
      </c>
      <c r="L2090" s="68" t="str">
        <f>VLOOKUP(C2090,[6]Consolidado!$B:$E,2,FALSE)</f>
        <v>Maderas Collective</v>
      </c>
      <c r="M2090" s="69" t="str">
        <f>VLOOKUP(C2090,[6]Consolidado!$B:$E,3,FALSE)</f>
        <v>Reparacion Muebles Varios-Pintura Sur</v>
      </c>
      <c r="N2090" s="70" t="str">
        <f>VLOOKUP(C2090,[6]Consolidado!$B:$H,7,FALSE)</f>
        <v>Mayo</v>
      </c>
    </row>
    <row r="2091" spans="1:14" s="71" customFormat="1" ht="16.5" customHeight="1" outlineLevel="1" x14ac:dyDescent="0.2">
      <c r="A2091" s="60" t="s">
        <v>671</v>
      </c>
      <c r="B2091" s="61">
        <v>42855</v>
      </c>
      <c r="C2091" s="71" t="s">
        <v>290</v>
      </c>
      <c r="D2091" s="63" t="str">
        <f>VLOOKUP(C2091,[6]Consolidado!$B:$E,4,FALSE)</f>
        <v>En Proceso</v>
      </c>
      <c r="E2091" s="64" t="s">
        <v>25</v>
      </c>
      <c r="F2091" s="65" t="s">
        <v>254</v>
      </c>
      <c r="G2091" s="66">
        <v>-3.125E-2</v>
      </c>
      <c r="H2091" s="67">
        <v>371.44054799610137</v>
      </c>
      <c r="I2091" s="85">
        <f t="shared" si="43"/>
        <v>-11.607517124878168</v>
      </c>
      <c r="J2091" s="86">
        <v>29.7989</v>
      </c>
      <c r="K2091" s="85">
        <f t="shared" si="44"/>
        <v>-0.3895283760433495</v>
      </c>
      <c r="L2091" s="68" t="str">
        <f>VLOOKUP(C2091,[6]Consolidado!$B:$E,2,FALSE)</f>
        <v>Acabado</v>
      </c>
      <c r="M2091" s="69" t="str">
        <f>VLOOKUP(C2091,[6]Consolidado!$B:$E,3,FALSE)</f>
        <v>Material de acabado pendiente de distribuir</v>
      </c>
      <c r="N2091" s="70">
        <f>VLOOKUP(C2091,[6]Consolidado!$B:$H,7,FALSE)</f>
        <v>0</v>
      </c>
    </row>
    <row r="2092" spans="1:14" s="71" customFormat="1" ht="16.5" customHeight="1" outlineLevel="1" x14ac:dyDescent="0.2">
      <c r="A2092" s="60" t="s">
        <v>671</v>
      </c>
      <c r="B2092" s="61">
        <v>42855</v>
      </c>
      <c r="C2092" s="71" t="s">
        <v>290</v>
      </c>
      <c r="D2092" s="63" t="str">
        <f>VLOOKUP(C2092,[6]Consolidado!$B:$E,4,FALSE)</f>
        <v>En Proceso</v>
      </c>
      <c r="E2092" s="64" t="s">
        <v>25</v>
      </c>
      <c r="F2092" s="65" t="s">
        <v>147</v>
      </c>
      <c r="G2092" s="66">
        <v>-3.125E-2</v>
      </c>
      <c r="H2092" s="67">
        <v>36.844222819259258</v>
      </c>
      <c r="I2092" s="85">
        <f t="shared" si="43"/>
        <v>-1.1513819631018518</v>
      </c>
      <c r="J2092" s="86">
        <v>29.7989</v>
      </c>
      <c r="K2092" s="85">
        <f t="shared" si="44"/>
        <v>-3.8638404877423392E-2</v>
      </c>
      <c r="L2092" s="68" t="str">
        <f>VLOOKUP(C2092,[6]Consolidado!$B:$E,2,FALSE)</f>
        <v>Acabado</v>
      </c>
      <c r="M2092" s="69" t="str">
        <f>VLOOKUP(C2092,[6]Consolidado!$B:$E,3,FALSE)</f>
        <v>Material de acabado pendiente de distribuir</v>
      </c>
      <c r="N2092" s="70">
        <f>VLOOKUP(C2092,[6]Consolidado!$B:$H,7,FALSE)</f>
        <v>0</v>
      </c>
    </row>
    <row r="2093" spans="1:14" s="71" customFormat="1" ht="16.5" customHeight="1" outlineLevel="1" x14ac:dyDescent="0.2">
      <c r="A2093" s="60" t="s">
        <v>671</v>
      </c>
      <c r="B2093" s="61">
        <v>42855</v>
      </c>
      <c r="C2093" s="71" t="s">
        <v>290</v>
      </c>
      <c r="D2093" s="63" t="str">
        <f>VLOOKUP(C2093,[6]Consolidado!$B:$E,4,FALSE)</f>
        <v>En Proceso</v>
      </c>
      <c r="E2093" s="64" t="s">
        <v>25</v>
      </c>
      <c r="F2093" s="65" t="s">
        <v>108</v>
      </c>
      <c r="G2093" s="66">
        <v>-3.125E-2</v>
      </c>
      <c r="H2093" s="67">
        <v>1043.76</v>
      </c>
      <c r="I2093" s="85">
        <f t="shared" si="43"/>
        <v>-32.6175</v>
      </c>
      <c r="J2093" s="86">
        <v>29.7989</v>
      </c>
      <c r="K2093" s="85">
        <f t="shared" si="44"/>
        <v>-1.0945873840980707</v>
      </c>
      <c r="L2093" s="68" t="str">
        <f>VLOOKUP(C2093,[6]Consolidado!$B:$E,2,FALSE)</f>
        <v>Acabado</v>
      </c>
      <c r="M2093" s="69" t="str">
        <f>VLOOKUP(C2093,[6]Consolidado!$B:$E,3,FALSE)</f>
        <v>Material de acabado pendiente de distribuir</v>
      </c>
      <c r="N2093" s="70">
        <f>VLOOKUP(C2093,[6]Consolidado!$B:$H,7,FALSE)</f>
        <v>0</v>
      </c>
    </row>
    <row r="2094" spans="1:14" s="71" customFormat="1" ht="16.5" customHeight="1" outlineLevel="1" x14ac:dyDescent="0.2">
      <c r="A2094" s="60" t="s">
        <v>671</v>
      </c>
      <c r="B2094" s="61">
        <v>42855</v>
      </c>
      <c r="C2094" s="71" t="s">
        <v>290</v>
      </c>
      <c r="D2094" s="63" t="str">
        <f>VLOOKUP(C2094,[6]Consolidado!$B:$E,4,FALSE)</f>
        <v>En Proceso</v>
      </c>
      <c r="E2094" s="64" t="s">
        <v>25</v>
      </c>
      <c r="F2094" s="65" t="s">
        <v>110</v>
      </c>
      <c r="G2094" s="66">
        <v>-3.125E-2</v>
      </c>
      <c r="H2094" s="67">
        <v>1356.0515384615387</v>
      </c>
      <c r="I2094" s="85">
        <f t="shared" si="43"/>
        <v>-42.376610576923085</v>
      </c>
      <c r="J2094" s="86">
        <v>29.7989</v>
      </c>
      <c r="K2094" s="85">
        <f t="shared" si="44"/>
        <v>-1.4220864050996207</v>
      </c>
      <c r="L2094" s="68" t="str">
        <f>VLOOKUP(C2094,[6]Consolidado!$B:$E,2,FALSE)</f>
        <v>Acabado</v>
      </c>
      <c r="M2094" s="69" t="str">
        <f>VLOOKUP(C2094,[6]Consolidado!$B:$E,3,FALSE)</f>
        <v>Material de acabado pendiente de distribuir</v>
      </c>
      <c r="N2094" s="70">
        <f>VLOOKUP(C2094,[6]Consolidado!$B:$H,7,FALSE)</f>
        <v>0</v>
      </c>
    </row>
    <row r="2095" spans="1:14" s="71" customFormat="1" ht="16.5" customHeight="1" outlineLevel="1" x14ac:dyDescent="0.2">
      <c r="A2095" s="60" t="s">
        <v>671</v>
      </c>
      <c r="B2095" s="61">
        <v>42855</v>
      </c>
      <c r="C2095" s="71" t="s">
        <v>290</v>
      </c>
      <c r="D2095" s="63" t="str">
        <f>VLOOKUP(C2095,[6]Consolidado!$B:$E,4,FALSE)</f>
        <v>En Proceso</v>
      </c>
      <c r="E2095" s="64" t="s">
        <v>25</v>
      </c>
      <c r="F2095" s="65" t="s">
        <v>119</v>
      </c>
      <c r="G2095" s="66">
        <v>-3.125E-2</v>
      </c>
      <c r="H2095" s="67">
        <v>635.70500000000004</v>
      </c>
      <c r="I2095" s="85">
        <f t="shared" si="43"/>
        <v>-19.865781250000001</v>
      </c>
      <c r="J2095" s="86">
        <v>29.7989</v>
      </c>
      <c r="K2095" s="85">
        <f t="shared" si="44"/>
        <v>-0.66666156301071522</v>
      </c>
      <c r="L2095" s="68" t="str">
        <f>VLOOKUP(C2095,[6]Consolidado!$B:$E,2,FALSE)</f>
        <v>Acabado</v>
      </c>
      <c r="M2095" s="69" t="str">
        <f>VLOOKUP(C2095,[6]Consolidado!$B:$E,3,FALSE)</f>
        <v>Material de acabado pendiente de distribuir</v>
      </c>
      <c r="N2095" s="70">
        <f>VLOOKUP(C2095,[6]Consolidado!$B:$H,7,FALSE)</f>
        <v>0</v>
      </c>
    </row>
    <row r="2096" spans="1:14" s="71" customFormat="1" ht="16.5" customHeight="1" outlineLevel="1" x14ac:dyDescent="0.2">
      <c r="A2096" s="60" t="s">
        <v>671</v>
      </c>
      <c r="B2096" s="61">
        <v>42855</v>
      </c>
      <c r="C2096" s="71" t="s">
        <v>290</v>
      </c>
      <c r="D2096" s="63" t="str">
        <f>VLOOKUP(C2096,[6]Consolidado!$B:$E,4,FALSE)</f>
        <v>En Proceso</v>
      </c>
      <c r="E2096" s="64" t="s">
        <v>25</v>
      </c>
      <c r="F2096" s="65" t="s">
        <v>109</v>
      </c>
      <c r="G2096" s="66">
        <v>-3.125E-2</v>
      </c>
      <c r="H2096" s="67">
        <v>1262.4498728629765</v>
      </c>
      <c r="I2096" s="85">
        <f t="shared" si="43"/>
        <v>-39.451558526968014</v>
      </c>
      <c r="J2096" s="86">
        <v>29.7989</v>
      </c>
      <c r="K2096" s="85">
        <f t="shared" si="44"/>
        <v>-1.3239266726948986</v>
      </c>
      <c r="L2096" s="68" t="str">
        <f>VLOOKUP(C2096,[6]Consolidado!$B:$E,2,FALSE)</f>
        <v>Acabado</v>
      </c>
      <c r="M2096" s="69" t="str">
        <f>VLOOKUP(C2096,[6]Consolidado!$B:$E,3,FALSE)</f>
        <v>Material de acabado pendiente de distribuir</v>
      </c>
      <c r="N2096" s="70">
        <f>VLOOKUP(C2096,[6]Consolidado!$B:$H,7,FALSE)</f>
        <v>0</v>
      </c>
    </row>
    <row r="2097" spans="1:14" s="71" customFormat="1" ht="16.5" customHeight="1" outlineLevel="1" x14ac:dyDescent="0.2">
      <c r="A2097" s="60" t="s">
        <v>671</v>
      </c>
      <c r="B2097" s="61">
        <v>42855</v>
      </c>
      <c r="C2097" s="71" t="s">
        <v>290</v>
      </c>
      <c r="D2097" s="63" t="str">
        <f>VLOOKUP(C2097,[6]Consolidado!$B:$E,4,FALSE)</f>
        <v>En Proceso</v>
      </c>
      <c r="E2097" s="64" t="s">
        <v>25</v>
      </c>
      <c r="F2097" s="65" t="s">
        <v>108</v>
      </c>
      <c r="G2097" s="66">
        <v>-3.125E-2</v>
      </c>
      <c r="H2097" s="67">
        <v>1043.76</v>
      </c>
      <c r="I2097" s="85">
        <f t="shared" si="43"/>
        <v>-32.6175</v>
      </c>
      <c r="J2097" s="86">
        <v>29.7989</v>
      </c>
      <c r="K2097" s="85">
        <f t="shared" si="44"/>
        <v>-1.0945873840980707</v>
      </c>
      <c r="L2097" s="68" t="str">
        <f>VLOOKUP(C2097,[6]Consolidado!$B:$E,2,FALSE)</f>
        <v>Acabado</v>
      </c>
      <c r="M2097" s="69" t="str">
        <f>VLOOKUP(C2097,[6]Consolidado!$B:$E,3,FALSE)</f>
        <v>Material de acabado pendiente de distribuir</v>
      </c>
      <c r="N2097" s="70">
        <f>VLOOKUP(C2097,[6]Consolidado!$B:$H,7,FALSE)</f>
        <v>0</v>
      </c>
    </row>
    <row r="2098" spans="1:14" s="71" customFormat="1" ht="16.5" customHeight="1" outlineLevel="1" x14ac:dyDescent="0.2">
      <c r="A2098" s="60" t="s">
        <v>671</v>
      </c>
      <c r="B2098" s="61">
        <v>42855</v>
      </c>
      <c r="C2098" s="71" t="s">
        <v>290</v>
      </c>
      <c r="D2098" s="63" t="str">
        <f>VLOOKUP(C2098,[6]Consolidado!$B:$E,4,FALSE)</f>
        <v>En Proceso</v>
      </c>
      <c r="E2098" s="64" t="s">
        <v>25</v>
      </c>
      <c r="F2098" s="65" t="s">
        <v>109</v>
      </c>
      <c r="G2098" s="66">
        <v>-3.125E-2</v>
      </c>
      <c r="H2098" s="67">
        <v>1262.4498728629765</v>
      </c>
      <c r="I2098" s="85">
        <f t="shared" si="43"/>
        <v>-39.451558526968014</v>
      </c>
      <c r="J2098" s="86">
        <v>29.7989</v>
      </c>
      <c r="K2098" s="85">
        <f t="shared" si="44"/>
        <v>-1.3239266726948986</v>
      </c>
      <c r="L2098" s="68" t="str">
        <f>VLOOKUP(C2098,[6]Consolidado!$B:$E,2,FALSE)</f>
        <v>Acabado</v>
      </c>
      <c r="M2098" s="69" t="str">
        <f>VLOOKUP(C2098,[6]Consolidado!$B:$E,3,FALSE)</f>
        <v>Material de acabado pendiente de distribuir</v>
      </c>
      <c r="N2098" s="70">
        <f>VLOOKUP(C2098,[6]Consolidado!$B:$H,7,FALSE)</f>
        <v>0</v>
      </c>
    </row>
    <row r="2099" spans="1:14" s="71" customFormat="1" ht="16.5" customHeight="1" outlineLevel="1" x14ac:dyDescent="0.2">
      <c r="A2099" s="60" t="s">
        <v>671</v>
      </c>
      <c r="B2099" s="61">
        <v>42855</v>
      </c>
      <c r="C2099" s="71">
        <v>176</v>
      </c>
      <c r="D2099" s="63" t="str">
        <f>VLOOKUP(C2099,[6]Consolidado!$B:$E,4,FALSE)</f>
        <v>Finalizada</v>
      </c>
      <c r="E2099" s="64" t="s">
        <v>25</v>
      </c>
      <c r="F2099" s="65" t="s">
        <v>254</v>
      </c>
      <c r="G2099" s="66">
        <v>3.125E-2</v>
      </c>
      <c r="H2099" s="67">
        <v>371.44054799610137</v>
      </c>
      <c r="I2099" s="85">
        <f t="shared" si="43"/>
        <v>11.607517124878168</v>
      </c>
      <c r="J2099" s="86">
        <v>29.7989</v>
      </c>
      <c r="K2099" s="85">
        <f t="shared" si="44"/>
        <v>0.3895283760433495</v>
      </c>
      <c r="L2099" s="68" t="str">
        <f>VLOOKUP(C2099,[6]Consolidado!$B:$E,2,FALSE)</f>
        <v>Maderas Collective</v>
      </c>
      <c r="M2099" s="69" t="str">
        <f>VLOOKUP(C2099,[6]Consolidado!$B:$E,3,FALSE)</f>
        <v>Base Adicional de Mesa Redonda</v>
      </c>
      <c r="N2099" s="70" t="str">
        <f>VLOOKUP(C2099,[6]Consolidado!$B:$H,7,FALSE)</f>
        <v>Abril</v>
      </c>
    </row>
    <row r="2100" spans="1:14" s="71" customFormat="1" ht="16.5" customHeight="1" outlineLevel="1" x14ac:dyDescent="0.2">
      <c r="A2100" s="60" t="s">
        <v>671</v>
      </c>
      <c r="B2100" s="61">
        <v>42855</v>
      </c>
      <c r="C2100" s="71">
        <v>176</v>
      </c>
      <c r="D2100" s="63" t="str">
        <f>VLOOKUP(C2100,[6]Consolidado!$B:$E,4,FALSE)</f>
        <v>Finalizada</v>
      </c>
      <c r="E2100" s="64" t="s">
        <v>25</v>
      </c>
      <c r="F2100" s="65" t="s">
        <v>147</v>
      </c>
      <c r="G2100" s="66">
        <v>3.125E-2</v>
      </c>
      <c r="H2100" s="67">
        <v>36.844222819259258</v>
      </c>
      <c r="I2100" s="85">
        <f t="shared" si="43"/>
        <v>1.1513819631018518</v>
      </c>
      <c r="J2100" s="86">
        <v>29.7989</v>
      </c>
      <c r="K2100" s="85">
        <f t="shared" si="44"/>
        <v>3.8638404877423392E-2</v>
      </c>
      <c r="L2100" s="68" t="str">
        <f>VLOOKUP(C2100,[6]Consolidado!$B:$E,2,FALSE)</f>
        <v>Maderas Collective</v>
      </c>
      <c r="M2100" s="69" t="str">
        <f>VLOOKUP(C2100,[6]Consolidado!$B:$E,3,FALSE)</f>
        <v>Base Adicional de Mesa Redonda</v>
      </c>
      <c r="N2100" s="70" t="str">
        <f>VLOOKUP(C2100,[6]Consolidado!$B:$H,7,FALSE)</f>
        <v>Abril</v>
      </c>
    </row>
    <row r="2101" spans="1:14" s="71" customFormat="1" ht="16.5" customHeight="1" outlineLevel="1" x14ac:dyDescent="0.2">
      <c r="A2101" s="60" t="s">
        <v>671</v>
      </c>
      <c r="B2101" s="61">
        <v>42855</v>
      </c>
      <c r="C2101" s="71">
        <v>176</v>
      </c>
      <c r="D2101" s="63" t="str">
        <f>VLOOKUP(C2101,[6]Consolidado!$B:$E,4,FALSE)</f>
        <v>Finalizada</v>
      </c>
      <c r="E2101" s="64" t="s">
        <v>25</v>
      </c>
      <c r="F2101" s="65" t="s">
        <v>108</v>
      </c>
      <c r="G2101" s="66">
        <v>3.125E-2</v>
      </c>
      <c r="H2101" s="67">
        <v>1043.76</v>
      </c>
      <c r="I2101" s="85">
        <f t="shared" si="43"/>
        <v>32.6175</v>
      </c>
      <c r="J2101" s="86">
        <v>29.7989</v>
      </c>
      <c r="K2101" s="85">
        <f t="shared" si="44"/>
        <v>1.0945873840980707</v>
      </c>
      <c r="L2101" s="68" t="str">
        <f>VLOOKUP(C2101,[6]Consolidado!$B:$E,2,FALSE)</f>
        <v>Maderas Collective</v>
      </c>
      <c r="M2101" s="69" t="str">
        <f>VLOOKUP(C2101,[6]Consolidado!$B:$E,3,FALSE)</f>
        <v>Base Adicional de Mesa Redonda</v>
      </c>
      <c r="N2101" s="70" t="str">
        <f>VLOOKUP(C2101,[6]Consolidado!$B:$H,7,FALSE)</f>
        <v>Abril</v>
      </c>
    </row>
    <row r="2102" spans="1:14" s="71" customFormat="1" ht="16.5" customHeight="1" outlineLevel="1" x14ac:dyDescent="0.2">
      <c r="A2102" s="60" t="s">
        <v>671</v>
      </c>
      <c r="B2102" s="61">
        <v>42855</v>
      </c>
      <c r="C2102" s="71">
        <v>176</v>
      </c>
      <c r="D2102" s="63" t="str">
        <f>VLOOKUP(C2102,[6]Consolidado!$B:$E,4,FALSE)</f>
        <v>Finalizada</v>
      </c>
      <c r="E2102" s="64" t="s">
        <v>25</v>
      </c>
      <c r="F2102" s="65" t="s">
        <v>110</v>
      </c>
      <c r="G2102" s="66">
        <v>3.125E-2</v>
      </c>
      <c r="H2102" s="67">
        <v>1356.0515384615387</v>
      </c>
      <c r="I2102" s="85">
        <f t="shared" si="43"/>
        <v>42.376610576923085</v>
      </c>
      <c r="J2102" s="86">
        <v>29.7989</v>
      </c>
      <c r="K2102" s="85">
        <f t="shared" si="44"/>
        <v>1.4220864050996207</v>
      </c>
      <c r="L2102" s="68" t="str">
        <f>VLOOKUP(C2102,[6]Consolidado!$B:$E,2,FALSE)</f>
        <v>Maderas Collective</v>
      </c>
      <c r="M2102" s="69" t="str">
        <f>VLOOKUP(C2102,[6]Consolidado!$B:$E,3,FALSE)</f>
        <v>Base Adicional de Mesa Redonda</v>
      </c>
      <c r="N2102" s="70" t="str">
        <f>VLOOKUP(C2102,[6]Consolidado!$B:$H,7,FALSE)</f>
        <v>Abril</v>
      </c>
    </row>
    <row r="2103" spans="1:14" s="71" customFormat="1" ht="16.5" customHeight="1" outlineLevel="1" x14ac:dyDescent="0.2">
      <c r="A2103" s="60" t="s">
        <v>671</v>
      </c>
      <c r="B2103" s="61">
        <v>42855</v>
      </c>
      <c r="C2103" s="71">
        <v>176</v>
      </c>
      <c r="D2103" s="63" t="str">
        <f>VLOOKUP(C2103,[6]Consolidado!$B:$E,4,FALSE)</f>
        <v>Finalizada</v>
      </c>
      <c r="E2103" s="64" t="s">
        <v>25</v>
      </c>
      <c r="F2103" s="65" t="s">
        <v>119</v>
      </c>
      <c r="G2103" s="66">
        <v>3.125E-2</v>
      </c>
      <c r="H2103" s="67">
        <v>635.70500000000004</v>
      </c>
      <c r="I2103" s="85">
        <f t="shared" si="43"/>
        <v>19.865781250000001</v>
      </c>
      <c r="J2103" s="86">
        <v>29.7989</v>
      </c>
      <c r="K2103" s="85">
        <f t="shared" si="44"/>
        <v>0.66666156301071522</v>
      </c>
      <c r="L2103" s="68" t="str">
        <f>VLOOKUP(C2103,[6]Consolidado!$B:$E,2,FALSE)</f>
        <v>Maderas Collective</v>
      </c>
      <c r="M2103" s="69" t="str">
        <f>VLOOKUP(C2103,[6]Consolidado!$B:$E,3,FALSE)</f>
        <v>Base Adicional de Mesa Redonda</v>
      </c>
      <c r="N2103" s="70" t="str">
        <f>VLOOKUP(C2103,[6]Consolidado!$B:$H,7,FALSE)</f>
        <v>Abril</v>
      </c>
    </row>
    <row r="2104" spans="1:14" s="71" customFormat="1" ht="16.5" customHeight="1" outlineLevel="1" x14ac:dyDescent="0.2">
      <c r="A2104" s="60" t="s">
        <v>671</v>
      </c>
      <c r="B2104" s="61">
        <v>42855</v>
      </c>
      <c r="C2104" s="71">
        <v>176</v>
      </c>
      <c r="D2104" s="63" t="str">
        <f>VLOOKUP(C2104,[6]Consolidado!$B:$E,4,FALSE)</f>
        <v>Finalizada</v>
      </c>
      <c r="E2104" s="64" t="s">
        <v>25</v>
      </c>
      <c r="F2104" s="65" t="s">
        <v>109</v>
      </c>
      <c r="G2104" s="66">
        <v>3.125E-2</v>
      </c>
      <c r="H2104" s="67">
        <v>1262.4498728629765</v>
      </c>
      <c r="I2104" s="85">
        <f t="shared" si="43"/>
        <v>39.451558526968014</v>
      </c>
      <c r="J2104" s="86">
        <v>29.7989</v>
      </c>
      <c r="K2104" s="85">
        <f t="shared" si="44"/>
        <v>1.3239266726948986</v>
      </c>
      <c r="L2104" s="68" t="str">
        <f>VLOOKUP(C2104,[6]Consolidado!$B:$E,2,FALSE)</f>
        <v>Maderas Collective</v>
      </c>
      <c r="M2104" s="69" t="str">
        <f>VLOOKUP(C2104,[6]Consolidado!$B:$E,3,FALSE)</f>
        <v>Base Adicional de Mesa Redonda</v>
      </c>
      <c r="N2104" s="70" t="str">
        <f>VLOOKUP(C2104,[6]Consolidado!$B:$H,7,FALSE)</f>
        <v>Abril</v>
      </c>
    </row>
    <row r="2105" spans="1:14" s="71" customFormat="1" ht="16.5" customHeight="1" outlineLevel="1" x14ac:dyDescent="0.2">
      <c r="A2105" s="60" t="s">
        <v>671</v>
      </c>
      <c r="B2105" s="61">
        <v>42855</v>
      </c>
      <c r="C2105" s="71">
        <v>176</v>
      </c>
      <c r="D2105" s="63" t="str">
        <f>VLOOKUP(C2105,[6]Consolidado!$B:$E,4,FALSE)</f>
        <v>Finalizada</v>
      </c>
      <c r="E2105" s="64" t="s">
        <v>25</v>
      </c>
      <c r="F2105" s="65" t="s">
        <v>108</v>
      </c>
      <c r="G2105" s="66">
        <v>3.125E-2</v>
      </c>
      <c r="H2105" s="67">
        <v>1043.76</v>
      </c>
      <c r="I2105" s="85">
        <f t="shared" si="43"/>
        <v>32.6175</v>
      </c>
      <c r="J2105" s="86">
        <v>29.7989</v>
      </c>
      <c r="K2105" s="85">
        <f t="shared" si="44"/>
        <v>1.0945873840980707</v>
      </c>
      <c r="L2105" s="68" t="str">
        <f>VLOOKUP(C2105,[6]Consolidado!$B:$E,2,FALSE)</f>
        <v>Maderas Collective</v>
      </c>
      <c r="M2105" s="69" t="str">
        <f>VLOOKUP(C2105,[6]Consolidado!$B:$E,3,FALSE)</f>
        <v>Base Adicional de Mesa Redonda</v>
      </c>
      <c r="N2105" s="70" t="str">
        <f>VLOOKUP(C2105,[6]Consolidado!$B:$H,7,FALSE)</f>
        <v>Abril</v>
      </c>
    </row>
    <row r="2106" spans="1:14" s="71" customFormat="1" ht="16.5" customHeight="1" outlineLevel="1" x14ac:dyDescent="0.2">
      <c r="A2106" s="60" t="s">
        <v>671</v>
      </c>
      <c r="B2106" s="61">
        <v>42855</v>
      </c>
      <c r="C2106" s="71">
        <v>176</v>
      </c>
      <c r="D2106" s="63" t="str">
        <f>VLOOKUP(C2106,[6]Consolidado!$B:$E,4,FALSE)</f>
        <v>Finalizada</v>
      </c>
      <c r="E2106" s="64" t="s">
        <v>25</v>
      </c>
      <c r="F2106" s="65" t="s">
        <v>109</v>
      </c>
      <c r="G2106" s="66">
        <v>3.125E-2</v>
      </c>
      <c r="H2106" s="67">
        <v>1262.4498728629765</v>
      </c>
      <c r="I2106" s="85">
        <f t="shared" si="43"/>
        <v>39.451558526968014</v>
      </c>
      <c r="J2106" s="86">
        <v>29.7989</v>
      </c>
      <c r="K2106" s="85">
        <f t="shared" si="44"/>
        <v>1.3239266726948986</v>
      </c>
      <c r="L2106" s="68" t="str">
        <f>VLOOKUP(C2106,[6]Consolidado!$B:$E,2,FALSE)</f>
        <v>Maderas Collective</v>
      </c>
      <c r="M2106" s="69" t="str">
        <f>VLOOKUP(C2106,[6]Consolidado!$B:$E,3,FALSE)</f>
        <v>Base Adicional de Mesa Redonda</v>
      </c>
      <c r="N2106" s="70" t="str">
        <f>VLOOKUP(C2106,[6]Consolidado!$B:$H,7,FALSE)</f>
        <v>Abril</v>
      </c>
    </row>
    <row r="2107" spans="1:14" s="71" customFormat="1" ht="16.5" customHeight="1" outlineLevel="1" x14ac:dyDescent="0.2">
      <c r="A2107" s="60" t="s">
        <v>671</v>
      </c>
      <c r="B2107" s="61">
        <v>42855</v>
      </c>
      <c r="C2107" s="71" t="s">
        <v>290</v>
      </c>
      <c r="D2107" s="63" t="str">
        <f>VLOOKUP(C2107,[6]Consolidado!$B:$E,4,FALSE)</f>
        <v>En Proceso</v>
      </c>
      <c r="E2107" s="64" t="s">
        <v>25</v>
      </c>
      <c r="F2107" s="65" t="s">
        <v>147</v>
      </c>
      <c r="G2107" s="66">
        <v>-0.125</v>
      </c>
      <c r="H2107" s="67">
        <v>36.844222819259258</v>
      </c>
      <c r="I2107" s="85">
        <f t="shared" si="43"/>
        <v>-4.6055278524074073</v>
      </c>
      <c r="J2107" s="86">
        <v>29.7989</v>
      </c>
      <c r="K2107" s="85">
        <f t="shared" si="44"/>
        <v>-0.15455361950969357</v>
      </c>
      <c r="L2107" s="68" t="str">
        <f>VLOOKUP(C2107,[6]Consolidado!$B:$E,2,FALSE)</f>
        <v>Acabado</v>
      </c>
      <c r="M2107" s="69" t="str">
        <f>VLOOKUP(C2107,[6]Consolidado!$B:$E,3,FALSE)</f>
        <v>Material de acabado pendiente de distribuir</v>
      </c>
      <c r="N2107" s="70">
        <f>VLOOKUP(C2107,[6]Consolidado!$B:$H,7,FALSE)</f>
        <v>0</v>
      </c>
    </row>
    <row r="2108" spans="1:14" s="71" customFormat="1" ht="16.5" customHeight="1" outlineLevel="1" x14ac:dyDescent="0.2">
      <c r="A2108" s="60" t="s">
        <v>671</v>
      </c>
      <c r="B2108" s="61">
        <v>42855</v>
      </c>
      <c r="C2108" s="71" t="s">
        <v>290</v>
      </c>
      <c r="D2108" s="63" t="str">
        <f>VLOOKUP(C2108,[6]Consolidado!$B:$E,4,FALSE)</f>
        <v>En Proceso</v>
      </c>
      <c r="E2108" s="64" t="s">
        <v>25</v>
      </c>
      <c r="F2108" s="65" t="s">
        <v>254</v>
      </c>
      <c r="G2108" s="66">
        <v>-0.375</v>
      </c>
      <c r="H2108" s="67">
        <v>371.44054799610137</v>
      </c>
      <c r="I2108" s="85">
        <f t="shared" si="43"/>
        <v>-139.290205498538</v>
      </c>
      <c r="J2108" s="86">
        <v>29.7989</v>
      </c>
      <c r="K2108" s="85">
        <f t="shared" si="44"/>
        <v>-4.6743405125201933</v>
      </c>
      <c r="L2108" s="68" t="str">
        <f>VLOOKUP(C2108,[6]Consolidado!$B:$E,2,FALSE)</f>
        <v>Acabado</v>
      </c>
      <c r="M2108" s="69" t="str">
        <f>VLOOKUP(C2108,[6]Consolidado!$B:$E,3,FALSE)</f>
        <v>Material de acabado pendiente de distribuir</v>
      </c>
      <c r="N2108" s="70">
        <f>VLOOKUP(C2108,[6]Consolidado!$B:$H,7,FALSE)</f>
        <v>0</v>
      </c>
    </row>
    <row r="2109" spans="1:14" s="71" customFormat="1" ht="16.5" customHeight="1" outlineLevel="1" x14ac:dyDescent="0.2">
      <c r="A2109" s="60" t="s">
        <v>671</v>
      </c>
      <c r="B2109" s="61">
        <v>42855</v>
      </c>
      <c r="C2109" s="71" t="s">
        <v>290</v>
      </c>
      <c r="D2109" s="63" t="str">
        <f>VLOOKUP(C2109,[6]Consolidado!$B:$E,4,FALSE)</f>
        <v>En Proceso</v>
      </c>
      <c r="E2109" s="64" t="s">
        <v>25</v>
      </c>
      <c r="F2109" s="65" t="s">
        <v>108</v>
      </c>
      <c r="G2109" s="66">
        <v>-0.25</v>
      </c>
      <c r="H2109" s="67">
        <v>1043.76</v>
      </c>
      <c r="I2109" s="85">
        <f t="shared" si="43"/>
        <v>-260.94</v>
      </c>
      <c r="J2109" s="86">
        <v>29.7989</v>
      </c>
      <c r="K2109" s="85">
        <f t="shared" si="44"/>
        <v>-8.7566990727845653</v>
      </c>
      <c r="L2109" s="68" t="str">
        <f>VLOOKUP(C2109,[6]Consolidado!$B:$E,2,FALSE)</f>
        <v>Acabado</v>
      </c>
      <c r="M2109" s="69" t="str">
        <f>VLOOKUP(C2109,[6]Consolidado!$B:$E,3,FALSE)</f>
        <v>Material de acabado pendiente de distribuir</v>
      </c>
      <c r="N2109" s="70">
        <f>VLOOKUP(C2109,[6]Consolidado!$B:$H,7,FALSE)</f>
        <v>0</v>
      </c>
    </row>
    <row r="2110" spans="1:14" s="71" customFormat="1" ht="16.5" customHeight="1" outlineLevel="1" x14ac:dyDescent="0.2">
      <c r="A2110" s="60" t="s">
        <v>671</v>
      </c>
      <c r="B2110" s="61">
        <v>42855</v>
      </c>
      <c r="C2110" s="71" t="s">
        <v>290</v>
      </c>
      <c r="D2110" s="63" t="str">
        <f>VLOOKUP(C2110,[6]Consolidado!$B:$E,4,FALSE)</f>
        <v>En Proceso</v>
      </c>
      <c r="E2110" s="64" t="s">
        <v>25</v>
      </c>
      <c r="F2110" s="65" t="s">
        <v>109</v>
      </c>
      <c r="G2110" s="66">
        <v>-0.25</v>
      </c>
      <c r="H2110" s="67">
        <v>1262.4498728629765</v>
      </c>
      <c r="I2110" s="85">
        <f t="shared" si="43"/>
        <v>-315.61246821574412</v>
      </c>
      <c r="J2110" s="86">
        <v>29.7989</v>
      </c>
      <c r="K2110" s="85">
        <f t="shared" si="44"/>
        <v>-10.591413381559189</v>
      </c>
      <c r="L2110" s="68" t="str">
        <f>VLOOKUP(C2110,[6]Consolidado!$B:$E,2,FALSE)</f>
        <v>Acabado</v>
      </c>
      <c r="M2110" s="69" t="str">
        <f>VLOOKUP(C2110,[6]Consolidado!$B:$E,3,FALSE)</f>
        <v>Material de acabado pendiente de distribuir</v>
      </c>
      <c r="N2110" s="70">
        <f>VLOOKUP(C2110,[6]Consolidado!$B:$H,7,FALSE)</f>
        <v>0</v>
      </c>
    </row>
    <row r="2111" spans="1:14" s="71" customFormat="1" ht="16.5" customHeight="1" outlineLevel="1" x14ac:dyDescent="0.2">
      <c r="A2111" s="60" t="s">
        <v>671</v>
      </c>
      <c r="B2111" s="61">
        <v>42855</v>
      </c>
      <c r="C2111" s="71" t="s">
        <v>290</v>
      </c>
      <c r="D2111" s="63" t="str">
        <f>VLOOKUP(C2111,[6]Consolidado!$B:$E,4,FALSE)</f>
        <v>En Proceso</v>
      </c>
      <c r="E2111" s="64" t="s">
        <v>25</v>
      </c>
      <c r="F2111" s="65" t="s">
        <v>110</v>
      </c>
      <c r="G2111" s="66">
        <v>-0.25</v>
      </c>
      <c r="H2111" s="67">
        <v>1356.0515384615387</v>
      </c>
      <c r="I2111" s="85">
        <f t="shared" si="43"/>
        <v>-339.01288461538468</v>
      </c>
      <c r="J2111" s="86">
        <v>29.7989</v>
      </c>
      <c r="K2111" s="85">
        <f t="shared" si="44"/>
        <v>-11.376691240796966</v>
      </c>
      <c r="L2111" s="68" t="str">
        <f>VLOOKUP(C2111,[6]Consolidado!$B:$E,2,FALSE)</f>
        <v>Acabado</v>
      </c>
      <c r="M2111" s="69" t="str">
        <f>VLOOKUP(C2111,[6]Consolidado!$B:$E,3,FALSE)</f>
        <v>Material de acabado pendiente de distribuir</v>
      </c>
      <c r="N2111" s="70">
        <f>VLOOKUP(C2111,[6]Consolidado!$B:$H,7,FALSE)</f>
        <v>0</v>
      </c>
    </row>
    <row r="2112" spans="1:14" s="71" customFormat="1" ht="16.5" customHeight="1" outlineLevel="1" x14ac:dyDescent="0.2">
      <c r="A2112" s="60" t="s">
        <v>671</v>
      </c>
      <c r="B2112" s="61">
        <v>42855</v>
      </c>
      <c r="C2112" s="71" t="s">
        <v>290</v>
      </c>
      <c r="D2112" s="63" t="str">
        <f>VLOOKUP(C2112,[6]Consolidado!$B:$E,4,FALSE)</f>
        <v>En Proceso</v>
      </c>
      <c r="E2112" s="64" t="s">
        <v>25</v>
      </c>
      <c r="F2112" s="65" t="s">
        <v>119</v>
      </c>
      <c r="G2112" s="66">
        <v>-0.25</v>
      </c>
      <c r="H2112" s="67">
        <v>635.70500000000004</v>
      </c>
      <c r="I2112" s="85">
        <f t="shared" si="43"/>
        <v>-158.92625000000001</v>
      </c>
      <c r="J2112" s="86">
        <v>29.7989</v>
      </c>
      <c r="K2112" s="85">
        <f t="shared" si="44"/>
        <v>-5.3332925040857218</v>
      </c>
      <c r="L2112" s="68" t="str">
        <f>VLOOKUP(C2112,[6]Consolidado!$B:$E,2,FALSE)</f>
        <v>Acabado</v>
      </c>
      <c r="M2112" s="69" t="str">
        <f>VLOOKUP(C2112,[6]Consolidado!$B:$E,3,FALSE)</f>
        <v>Material de acabado pendiente de distribuir</v>
      </c>
      <c r="N2112" s="70">
        <f>VLOOKUP(C2112,[6]Consolidado!$B:$H,7,FALSE)</f>
        <v>0</v>
      </c>
    </row>
    <row r="2113" spans="1:14" s="71" customFormat="1" ht="16.5" customHeight="1" outlineLevel="1" x14ac:dyDescent="0.2">
      <c r="A2113" s="60" t="s">
        <v>671</v>
      </c>
      <c r="B2113" s="61">
        <v>42855</v>
      </c>
      <c r="C2113" s="71" t="s">
        <v>290</v>
      </c>
      <c r="D2113" s="63" t="str">
        <f>VLOOKUP(C2113,[6]Consolidado!$B:$E,4,FALSE)</f>
        <v>En Proceso</v>
      </c>
      <c r="E2113" s="64" t="s">
        <v>25</v>
      </c>
      <c r="F2113" s="65" t="s">
        <v>99</v>
      </c>
      <c r="G2113" s="66">
        <v>-0.125</v>
      </c>
      <c r="H2113" s="67">
        <v>358.12456989247312</v>
      </c>
      <c r="I2113" s="85">
        <f t="shared" si="43"/>
        <v>-44.76557123655914</v>
      </c>
      <c r="J2113" s="86">
        <v>29.7989</v>
      </c>
      <c r="K2113" s="85">
        <f t="shared" si="44"/>
        <v>-1.5022558294621324</v>
      </c>
      <c r="L2113" s="68" t="str">
        <f>VLOOKUP(C2113,[6]Consolidado!$B:$E,2,FALSE)</f>
        <v>Acabado</v>
      </c>
      <c r="M2113" s="69" t="str">
        <f>VLOOKUP(C2113,[6]Consolidado!$B:$E,3,FALSE)</f>
        <v>Material de acabado pendiente de distribuir</v>
      </c>
      <c r="N2113" s="70">
        <f>VLOOKUP(C2113,[6]Consolidado!$B:$H,7,FALSE)</f>
        <v>0</v>
      </c>
    </row>
    <row r="2114" spans="1:14" s="71" customFormat="1" ht="16.5" customHeight="1" outlineLevel="1" x14ac:dyDescent="0.2">
      <c r="A2114" s="60" t="s">
        <v>671</v>
      </c>
      <c r="B2114" s="61">
        <v>42855</v>
      </c>
      <c r="C2114" s="71">
        <v>211</v>
      </c>
      <c r="D2114" s="63" t="str">
        <f>VLOOKUP(C2114,[6]Consolidado!$B:$E,4,FALSE)</f>
        <v>Finalizada</v>
      </c>
      <c r="E2114" s="64" t="s">
        <v>25</v>
      </c>
      <c r="F2114" s="65" t="s">
        <v>147</v>
      </c>
      <c r="G2114" s="66">
        <v>0.125</v>
      </c>
      <c r="H2114" s="67">
        <v>36.844222819259258</v>
      </c>
      <c r="I2114" s="85">
        <f t="shared" si="43"/>
        <v>4.6055278524074073</v>
      </c>
      <c r="J2114" s="86">
        <v>29.7989</v>
      </c>
      <c r="K2114" s="85">
        <f t="shared" si="44"/>
        <v>0.15455361950969357</v>
      </c>
      <c r="L2114" s="68" t="str">
        <f>VLOOKUP(C2114,[6]Consolidado!$B:$E,2,FALSE)</f>
        <v>Maderas Collective</v>
      </c>
      <c r="M2114" s="69" t="str">
        <f>VLOOKUP(C2114,[6]Consolidado!$B:$E,3,FALSE)</f>
        <v>Top p/ Sala de Conferencia (Alex Weidner)</v>
      </c>
      <c r="N2114" s="70" t="str">
        <f>VLOOKUP(C2114,[6]Consolidado!$B:$H,7,FALSE)</f>
        <v>Abril</v>
      </c>
    </row>
    <row r="2115" spans="1:14" s="71" customFormat="1" ht="16.5" customHeight="1" outlineLevel="1" x14ac:dyDescent="0.2">
      <c r="A2115" s="60" t="s">
        <v>671</v>
      </c>
      <c r="B2115" s="61">
        <v>42855</v>
      </c>
      <c r="C2115" s="71">
        <v>211</v>
      </c>
      <c r="D2115" s="63" t="str">
        <f>VLOOKUP(C2115,[6]Consolidado!$B:$E,4,FALSE)</f>
        <v>Finalizada</v>
      </c>
      <c r="E2115" s="64" t="s">
        <v>25</v>
      </c>
      <c r="F2115" s="65" t="s">
        <v>254</v>
      </c>
      <c r="G2115" s="66">
        <v>0.375</v>
      </c>
      <c r="H2115" s="67">
        <v>371.44054799610137</v>
      </c>
      <c r="I2115" s="85">
        <f t="shared" si="43"/>
        <v>139.290205498538</v>
      </c>
      <c r="J2115" s="86">
        <v>29.7989</v>
      </c>
      <c r="K2115" s="85">
        <f t="shared" si="44"/>
        <v>4.6743405125201933</v>
      </c>
      <c r="L2115" s="68" t="str">
        <f>VLOOKUP(C2115,[6]Consolidado!$B:$E,2,FALSE)</f>
        <v>Maderas Collective</v>
      </c>
      <c r="M2115" s="69" t="str">
        <f>VLOOKUP(C2115,[6]Consolidado!$B:$E,3,FALSE)</f>
        <v>Top p/ Sala de Conferencia (Alex Weidner)</v>
      </c>
      <c r="N2115" s="70" t="str">
        <f>VLOOKUP(C2115,[6]Consolidado!$B:$H,7,FALSE)</f>
        <v>Abril</v>
      </c>
    </row>
    <row r="2116" spans="1:14" s="71" customFormat="1" ht="16.5" customHeight="1" outlineLevel="1" x14ac:dyDescent="0.2">
      <c r="A2116" s="60" t="s">
        <v>671</v>
      </c>
      <c r="B2116" s="61">
        <v>42855</v>
      </c>
      <c r="C2116" s="71">
        <v>211</v>
      </c>
      <c r="D2116" s="63" t="str">
        <f>VLOOKUP(C2116,[6]Consolidado!$B:$E,4,FALSE)</f>
        <v>Finalizada</v>
      </c>
      <c r="E2116" s="64" t="s">
        <v>25</v>
      </c>
      <c r="F2116" s="65" t="s">
        <v>108</v>
      </c>
      <c r="G2116" s="66">
        <v>0.25</v>
      </c>
      <c r="H2116" s="67">
        <v>1043.76</v>
      </c>
      <c r="I2116" s="85">
        <f t="shared" si="43"/>
        <v>260.94</v>
      </c>
      <c r="J2116" s="86">
        <v>29.7989</v>
      </c>
      <c r="K2116" s="85">
        <f t="shared" si="44"/>
        <v>8.7566990727845653</v>
      </c>
      <c r="L2116" s="68" t="str">
        <f>VLOOKUP(C2116,[6]Consolidado!$B:$E,2,FALSE)</f>
        <v>Maderas Collective</v>
      </c>
      <c r="M2116" s="69" t="str">
        <f>VLOOKUP(C2116,[6]Consolidado!$B:$E,3,FALSE)</f>
        <v>Top p/ Sala de Conferencia (Alex Weidner)</v>
      </c>
      <c r="N2116" s="70" t="str">
        <f>VLOOKUP(C2116,[6]Consolidado!$B:$H,7,FALSE)</f>
        <v>Abril</v>
      </c>
    </row>
    <row r="2117" spans="1:14" s="71" customFormat="1" ht="16.5" customHeight="1" outlineLevel="1" x14ac:dyDescent="0.2">
      <c r="A2117" s="60" t="s">
        <v>671</v>
      </c>
      <c r="B2117" s="61">
        <v>42855</v>
      </c>
      <c r="C2117" s="71">
        <v>211</v>
      </c>
      <c r="D2117" s="63" t="str">
        <f>VLOOKUP(C2117,[6]Consolidado!$B:$E,4,FALSE)</f>
        <v>Finalizada</v>
      </c>
      <c r="E2117" s="64" t="s">
        <v>25</v>
      </c>
      <c r="F2117" s="65" t="s">
        <v>109</v>
      </c>
      <c r="G2117" s="66">
        <v>0.25</v>
      </c>
      <c r="H2117" s="67">
        <v>1262.4498728629765</v>
      </c>
      <c r="I2117" s="85">
        <f t="shared" ref="I2117:I2159" si="45">G2117*H2117</f>
        <v>315.61246821574412</v>
      </c>
      <c r="J2117" s="86">
        <v>29.7989</v>
      </c>
      <c r="K2117" s="85">
        <f t="shared" ref="K2117:K2159" si="46">IFERROR(I2117/J2117,0)</f>
        <v>10.591413381559189</v>
      </c>
      <c r="L2117" s="68" t="str">
        <f>VLOOKUP(C2117,[6]Consolidado!$B:$E,2,FALSE)</f>
        <v>Maderas Collective</v>
      </c>
      <c r="M2117" s="69" t="str">
        <f>VLOOKUP(C2117,[6]Consolidado!$B:$E,3,FALSE)</f>
        <v>Top p/ Sala de Conferencia (Alex Weidner)</v>
      </c>
      <c r="N2117" s="70" t="str">
        <f>VLOOKUP(C2117,[6]Consolidado!$B:$H,7,FALSE)</f>
        <v>Abril</v>
      </c>
    </row>
    <row r="2118" spans="1:14" s="71" customFormat="1" ht="16.5" customHeight="1" outlineLevel="1" x14ac:dyDescent="0.2">
      <c r="A2118" s="60" t="s">
        <v>671</v>
      </c>
      <c r="B2118" s="61">
        <v>42855</v>
      </c>
      <c r="C2118" s="71">
        <v>211</v>
      </c>
      <c r="D2118" s="63" t="str">
        <f>VLOOKUP(C2118,[6]Consolidado!$B:$E,4,FALSE)</f>
        <v>Finalizada</v>
      </c>
      <c r="E2118" s="64" t="s">
        <v>25</v>
      </c>
      <c r="F2118" s="65" t="s">
        <v>110</v>
      </c>
      <c r="G2118" s="66">
        <v>0.25</v>
      </c>
      <c r="H2118" s="67">
        <v>1356.0515384615387</v>
      </c>
      <c r="I2118" s="85">
        <f t="shared" si="45"/>
        <v>339.01288461538468</v>
      </c>
      <c r="J2118" s="86">
        <v>29.7989</v>
      </c>
      <c r="K2118" s="85">
        <f t="shared" si="46"/>
        <v>11.376691240796966</v>
      </c>
      <c r="L2118" s="68" t="str">
        <f>VLOOKUP(C2118,[6]Consolidado!$B:$E,2,FALSE)</f>
        <v>Maderas Collective</v>
      </c>
      <c r="M2118" s="69" t="str">
        <f>VLOOKUP(C2118,[6]Consolidado!$B:$E,3,FALSE)</f>
        <v>Top p/ Sala de Conferencia (Alex Weidner)</v>
      </c>
      <c r="N2118" s="70" t="str">
        <f>VLOOKUP(C2118,[6]Consolidado!$B:$H,7,FALSE)</f>
        <v>Abril</v>
      </c>
    </row>
    <row r="2119" spans="1:14" s="71" customFormat="1" ht="16.5" customHeight="1" outlineLevel="1" x14ac:dyDescent="0.2">
      <c r="A2119" s="60" t="s">
        <v>671</v>
      </c>
      <c r="B2119" s="61">
        <v>42855</v>
      </c>
      <c r="C2119" s="71">
        <v>211</v>
      </c>
      <c r="D2119" s="63" t="str">
        <f>VLOOKUP(C2119,[6]Consolidado!$B:$E,4,FALSE)</f>
        <v>Finalizada</v>
      </c>
      <c r="E2119" s="64" t="s">
        <v>25</v>
      </c>
      <c r="F2119" s="65" t="s">
        <v>119</v>
      </c>
      <c r="G2119" s="66">
        <v>0.25</v>
      </c>
      <c r="H2119" s="67">
        <v>635.70500000000004</v>
      </c>
      <c r="I2119" s="85">
        <f t="shared" si="45"/>
        <v>158.92625000000001</v>
      </c>
      <c r="J2119" s="86">
        <v>29.7989</v>
      </c>
      <c r="K2119" s="85">
        <f t="shared" si="46"/>
        <v>5.3332925040857218</v>
      </c>
      <c r="L2119" s="68" t="str">
        <f>VLOOKUP(C2119,[6]Consolidado!$B:$E,2,FALSE)</f>
        <v>Maderas Collective</v>
      </c>
      <c r="M2119" s="69" t="str">
        <f>VLOOKUP(C2119,[6]Consolidado!$B:$E,3,FALSE)</f>
        <v>Top p/ Sala de Conferencia (Alex Weidner)</v>
      </c>
      <c r="N2119" s="70" t="str">
        <f>VLOOKUP(C2119,[6]Consolidado!$B:$H,7,FALSE)</f>
        <v>Abril</v>
      </c>
    </row>
    <row r="2120" spans="1:14" s="71" customFormat="1" ht="16.5" customHeight="1" outlineLevel="1" x14ac:dyDescent="0.2">
      <c r="A2120" s="60" t="s">
        <v>671</v>
      </c>
      <c r="B2120" s="61">
        <v>42855</v>
      </c>
      <c r="C2120" s="71">
        <v>211</v>
      </c>
      <c r="D2120" s="63" t="str">
        <f>VLOOKUP(C2120,[6]Consolidado!$B:$E,4,FALSE)</f>
        <v>Finalizada</v>
      </c>
      <c r="E2120" s="64" t="s">
        <v>25</v>
      </c>
      <c r="F2120" s="65" t="s">
        <v>99</v>
      </c>
      <c r="G2120" s="66">
        <v>0.125</v>
      </c>
      <c r="H2120" s="67">
        <v>358.12456989247312</v>
      </c>
      <c r="I2120" s="85">
        <f t="shared" si="45"/>
        <v>44.76557123655914</v>
      </c>
      <c r="J2120" s="86">
        <v>29.7989</v>
      </c>
      <c r="K2120" s="85">
        <f t="shared" si="46"/>
        <v>1.5022558294621324</v>
      </c>
      <c r="L2120" s="68" t="str">
        <f>VLOOKUP(C2120,[6]Consolidado!$B:$E,2,FALSE)</f>
        <v>Maderas Collective</v>
      </c>
      <c r="M2120" s="69" t="str">
        <f>VLOOKUP(C2120,[6]Consolidado!$B:$E,3,FALSE)</f>
        <v>Top p/ Sala de Conferencia (Alex Weidner)</v>
      </c>
      <c r="N2120" s="70" t="str">
        <f>VLOOKUP(C2120,[6]Consolidado!$B:$H,7,FALSE)</f>
        <v>Abril</v>
      </c>
    </row>
    <row r="2121" spans="1:14" s="71" customFormat="1" ht="16.5" customHeight="1" outlineLevel="1" x14ac:dyDescent="0.2">
      <c r="A2121" s="60" t="s">
        <v>671</v>
      </c>
      <c r="B2121" s="61">
        <v>42855</v>
      </c>
      <c r="C2121" s="71" t="s">
        <v>290</v>
      </c>
      <c r="D2121" s="63" t="str">
        <f>VLOOKUP(C2121,[6]Consolidado!$B:$E,4,FALSE)</f>
        <v>En Proceso</v>
      </c>
      <c r="E2121" s="64" t="s">
        <v>25</v>
      </c>
      <c r="F2121" s="65" t="s">
        <v>254</v>
      </c>
      <c r="G2121" s="66">
        <v>-0.25</v>
      </c>
      <c r="H2121" s="67">
        <v>371.44054799610137</v>
      </c>
      <c r="I2121" s="85">
        <f t="shared" si="45"/>
        <v>-92.860136999025343</v>
      </c>
      <c r="J2121" s="86">
        <v>29.7989</v>
      </c>
      <c r="K2121" s="85">
        <f t="shared" si="46"/>
        <v>-3.116227008346796</v>
      </c>
      <c r="L2121" s="68" t="str">
        <f>VLOOKUP(C2121,[6]Consolidado!$B:$E,2,FALSE)</f>
        <v>Acabado</v>
      </c>
      <c r="M2121" s="69" t="str">
        <f>VLOOKUP(C2121,[6]Consolidado!$B:$E,3,FALSE)</f>
        <v>Material de acabado pendiente de distribuir</v>
      </c>
      <c r="N2121" s="70">
        <f>VLOOKUP(C2121,[6]Consolidado!$B:$H,7,FALSE)</f>
        <v>0</v>
      </c>
    </row>
    <row r="2122" spans="1:14" s="71" customFormat="1" ht="16.5" customHeight="1" outlineLevel="1" x14ac:dyDescent="0.2">
      <c r="A2122" s="60" t="s">
        <v>671</v>
      </c>
      <c r="B2122" s="61">
        <v>42855</v>
      </c>
      <c r="C2122" s="71" t="s">
        <v>290</v>
      </c>
      <c r="D2122" s="63" t="str">
        <f>VLOOKUP(C2122,[6]Consolidado!$B:$E,4,FALSE)</f>
        <v>En Proceso</v>
      </c>
      <c r="E2122" s="64" t="s">
        <v>25</v>
      </c>
      <c r="F2122" s="65" t="s">
        <v>108</v>
      </c>
      <c r="G2122" s="66">
        <v>-6.25E-2</v>
      </c>
      <c r="H2122" s="67">
        <v>1043.76</v>
      </c>
      <c r="I2122" s="85">
        <f t="shared" si="45"/>
        <v>-65.234999999999999</v>
      </c>
      <c r="J2122" s="86">
        <v>29.7989</v>
      </c>
      <c r="K2122" s="85">
        <f t="shared" si="46"/>
        <v>-2.1891747681961413</v>
      </c>
      <c r="L2122" s="68" t="str">
        <f>VLOOKUP(C2122,[6]Consolidado!$B:$E,2,FALSE)</f>
        <v>Acabado</v>
      </c>
      <c r="M2122" s="69" t="str">
        <f>VLOOKUP(C2122,[6]Consolidado!$B:$E,3,FALSE)</f>
        <v>Material de acabado pendiente de distribuir</v>
      </c>
      <c r="N2122" s="70">
        <f>VLOOKUP(C2122,[6]Consolidado!$B:$H,7,FALSE)</f>
        <v>0</v>
      </c>
    </row>
    <row r="2123" spans="1:14" s="71" customFormat="1" ht="16.5" customHeight="1" outlineLevel="1" x14ac:dyDescent="0.2">
      <c r="A2123" s="60" t="s">
        <v>671</v>
      </c>
      <c r="B2123" s="61">
        <v>42855</v>
      </c>
      <c r="C2123" s="71" t="s">
        <v>290</v>
      </c>
      <c r="D2123" s="63" t="str">
        <f>VLOOKUP(C2123,[6]Consolidado!$B:$E,4,FALSE)</f>
        <v>En Proceso</v>
      </c>
      <c r="E2123" s="64" t="s">
        <v>25</v>
      </c>
      <c r="F2123" s="65" t="s">
        <v>109</v>
      </c>
      <c r="G2123" s="66">
        <v>-6.25E-2</v>
      </c>
      <c r="H2123" s="67">
        <v>1262.4498728629765</v>
      </c>
      <c r="I2123" s="85">
        <f t="shared" si="45"/>
        <v>-78.903117053936029</v>
      </c>
      <c r="J2123" s="86">
        <v>29.7989</v>
      </c>
      <c r="K2123" s="85">
        <f t="shared" si="46"/>
        <v>-2.6478533453897972</v>
      </c>
      <c r="L2123" s="68" t="str">
        <f>VLOOKUP(C2123,[6]Consolidado!$B:$E,2,FALSE)</f>
        <v>Acabado</v>
      </c>
      <c r="M2123" s="69" t="str">
        <f>VLOOKUP(C2123,[6]Consolidado!$B:$E,3,FALSE)</f>
        <v>Material de acabado pendiente de distribuir</v>
      </c>
      <c r="N2123" s="70">
        <f>VLOOKUP(C2123,[6]Consolidado!$B:$H,7,FALSE)</f>
        <v>0</v>
      </c>
    </row>
    <row r="2124" spans="1:14" s="71" customFormat="1" ht="16.5" customHeight="1" outlineLevel="1" x14ac:dyDescent="0.2">
      <c r="A2124" s="60" t="s">
        <v>671</v>
      </c>
      <c r="B2124" s="61">
        <v>42855</v>
      </c>
      <c r="C2124" s="71" t="s">
        <v>290</v>
      </c>
      <c r="D2124" s="63" t="str">
        <f>VLOOKUP(C2124,[6]Consolidado!$B:$E,4,FALSE)</f>
        <v>En Proceso</v>
      </c>
      <c r="E2124" s="64" t="s">
        <v>25</v>
      </c>
      <c r="F2124" s="65" t="s">
        <v>110</v>
      </c>
      <c r="G2124" s="66">
        <v>-6.25E-2</v>
      </c>
      <c r="H2124" s="67">
        <v>1356.0515384615387</v>
      </c>
      <c r="I2124" s="85">
        <f t="shared" si="45"/>
        <v>-84.753221153846169</v>
      </c>
      <c r="J2124" s="86">
        <v>29.7989</v>
      </c>
      <c r="K2124" s="85">
        <f t="shared" si="46"/>
        <v>-2.8441728101992414</v>
      </c>
      <c r="L2124" s="68" t="str">
        <f>VLOOKUP(C2124,[6]Consolidado!$B:$E,2,FALSE)</f>
        <v>Acabado</v>
      </c>
      <c r="M2124" s="69" t="str">
        <f>VLOOKUP(C2124,[6]Consolidado!$B:$E,3,FALSE)</f>
        <v>Material de acabado pendiente de distribuir</v>
      </c>
      <c r="N2124" s="70">
        <f>VLOOKUP(C2124,[6]Consolidado!$B:$H,7,FALSE)</f>
        <v>0</v>
      </c>
    </row>
    <row r="2125" spans="1:14" s="71" customFormat="1" ht="16.5" customHeight="1" outlineLevel="1" x14ac:dyDescent="0.2">
      <c r="A2125" s="60" t="s">
        <v>671</v>
      </c>
      <c r="B2125" s="61">
        <v>42855</v>
      </c>
      <c r="C2125" s="71" t="s">
        <v>290</v>
      </c>
      <c r="D2125" s="63" t="str">
        <f>VLOOKUP(C2125,[6]Consolidado!$B:$E,4,FALSE)</f>
        <v>En Proceso</v>
      </c>
      <c r="E2125" s="64" t="s">
        <v>25</v>
      </c>
      <c r="F2125" s="65" t="s">
        <v>119</v>
      </c>
      <c r="G2125" s="66">
        <v>-6.25E-2</v>
      </c>
      <c r="H2125" s="67">
        <v>635.70500000000004</v>
      </c>
      <c r="I2125" s="85">
        <f t="shared" si="45"/>
        <v>-39.731562500000003</v>
      </c>
      <c r="J2125" s="86">
        <v>29.7989</v>
      </c>
      <c r="K2125" s="85">
        <f t="shared" si="46"/>
        <v>-1.3333231260214304</v>
      </c>
      <c r="L2125" s="68" t="str">
        <f>VLOOKUP(C2125,[6]Consolidado!$B:$E,2,FALSE)</f>
        <v>Acabado</v>
      </c>
      <c r="M2125" s="69" t="str">
        <f>VLOOKUP(C2125,[6]Consolidado!$B:$E,3,FALSE)</f>
        <v>Material de acabado pendiente de distribuir</v>
      </c>
      <c r="N2125" s="70">
        <f>VLOOKUP(C2125,[6]Consolidado!$B:$H,7,FALSE)</f>
        <v>0</v>
      </c>
    </row>
    <row r="2126" spans="1:14" s="71" customFormat="1" ht="16.5" customHeight="1" outlineLevel="1" x14ac:dyDescent="0.2">
      <c r="A2126" s="60" t="s">
        <v>671</v>
      </c>
      <c r="B2126" s="61">
        <v>42855</v>
      </c>
      <c r="C2126" s="71" t="s">
        <v>290</v>
      </c>
      <c r="D2126" s="63" t="str">
        <f>VLOOKUP(C2126,[6]Consolidado!$B:$E,4,FALSE)</f>
        <v>En Proceso</v>
      </c>
      <c r="E2126" s="64" t="s">
        <v>25</v>
      </c>
      <c r="F2126" s="65" t="s">
        <v>109</v>
      </c>
      <c r="G2126" s="66">
        <v>-6.25E-2</v>
      </c>
      <c r="H2126" s="67">
        <v>1262.4498728629765</v>
      </c>
      <c r="I2126" s="85">
        <f t="shared" si="45"/>
        <v>-78.903117053936029</v>
      </c>
      <c r="J2126" s="86">
        <v>29.7989</v>
      </c>
      <c r="K2126" s="85">
        <f t="shared" si="46"/>
        <v>-2.6478533453897972</v>
      </c>
      <c r="L2126" s="68" t="str">
        <f>VLOOKUP(C2126,[6]Consolidado!$B:$E,2,FALSE)</f>
        <v>Acabado</v>
      </c>
      <c r="M2126" s="69" t="str">
        <f>VLOOKUP(C2126,[6]Consolidado!$B:$E,3,FALSE)</f>
        <v>Material de acabado pendiente de distribuir</v>
      </c>
      <c r="N2126" s="70">
        <f>VLOOKUP(C2126,[6]Consolidado!$B:$H,7,FALSE)</f>
        <v>0</v>
      </c>
    </row>
    <row r="2127" spans="1:14" s="71" customFormat="1" ht="16.5" customHeight="1" outlineLevel="1" x14ac:dyDescent="0.2">
      <c r="A2127" s="60" t="s">
        <v>671</v>
      </c>
      <c r="B2127" s="61">
        <v>42855</v>
      </c>
      <c r="C2127" s="71" t="s">
        <v>290</v>
      </c>
      <c r="D2127" s="63" t="str">
        <f>VLOOKUP(C2127,[6]Consolidado!$B:$E,4,FALSE)</f>
        <v>En Proceso</v>
      </c>
      <c r="E2127" s="64" t="s">
        <v>25</v>
      </c>
      <c r="F2127" s="65" t="s">
        <v>110</v>
      </c>
      <c r="G2127" s="66">
        <v>-3.125E-2</v>
      </c>
      <c r="H2127" s="67">
        <v>1356.0515384615387</v>
      </c>
      <c r="I2127" s="85">
        <f t="shared" si="45"/>
        <v>-42.376610576923085</v>
      </c>
      <c r="J2127" s="86">
        <v>29.7989</v>
      </c>
      <c r="K2127" s="85">
        <f t="shared" si="46"/>
        <v>-1.4220864050996207</v>
      </c>
      <c r="L2127" s="68" t="str">
        <f>VLOOKUP(C2127,[6]Consolidado!$B:$E,2,FALSE)</f>
        <v>Acabado</v>
      </c>
      <c r="M2127" s="69" t="str">
        <f>VLOOKUP(C2127,[6]Consolidado!$B:$E,3,FALSE)</f>
        <v>Material de acabado pendiente de distribuir</v>
      </c>
      <c r="N2127" s="70">
        <f>VLOOKUP(C2127,[6]Consolidado!$B:$H,7,FALSE)</f>
        <v>0</v>
      </c>
    </row>
    <row r="2128" spans="1:14" s="71" customFormat="1" ht="16.5" customHeight="1" outlineLevel="1" x14ac:dyDescent="0.2">
      <c r="A2128" s="60" t="s">
        <v>671</v>
      </c>
      <c r="B2128" s="61">
        <v>42855</v>
      </c>
      <c r="C2128" s="71" t="s">
        <v>290</v>
      </c>
      <c r="D2128" s="63" t="str">
        <f>VLOOKUP(C2128,[6]Consolidado!$B:$E,4,FALSE)</f>
        <v>En Proceso</v>
      </c>
      <c r="E2128" s="64" t="s">
        <v>25</v>
      </c>
      <c r="F2128" s="65" t="s">
        <v>119</v>
      </c>
      <c r="G2128" s="66">
        <v>-3.125E-2</v>
      </c>
      <c r="H2128" s="67">
        <v>635.70500000000004</v>
      </c>
      <c r="I2128" s="85">
        <f t="shared" si="45"/>
        <v>-19.865781250000001</v>
      </c>
      <c r="J2128" s="86">
        <v>29.7989</v>
      </c>
      <c r="K2128" s="85">
        <f t="shared" si="46"/>
        <v>-0.66666156301071522</v>
      </c>
      <c r="L2128" s="68" t="str">
        <f>VLOOKUP(C2128,[6]Consolidado!$B:$E,2,FALSE)</f>
        <v>Acabado</v>
      </c>
      <c r="M2128" s="69" t="str">
        <f>VLOOKUP(C2128,[6]Consolidado!$B:$E,3,FALSE)</f>
        <v>Material de acabado pendiente de distribuir</v>
      </c>
      <c r="N2128" s="70">
        <f>VLOOKUP(C2128,[6]Consolidado!$B:$H,7,FALSE)</f>
        <v>0</v>
      </c>
    </row>
    <row r="2129" spans="1:14" s="71" customFormat="1" ht="16.5" customHeight="1" outlineLevel="1" x14ac:dyDescent="0.2">
      <c r="A2129" s="60" t="s">
        <v>671</v>
      </c>
      <c r="B2129" s="61">
        <v>42855</v>
      </c>
      <c r="C2129" s="71">
        <v>191</v>
      </c>
      <c r="D2129" s="63" t="str">
        <f>VLOOKUP(C2129,[6]Consolidado!$B:$E,4,FALSE)</f>
        <v>Finalizada</v>
      </c>
      <c r="E2129" s="64" t="s">
        <v>25</v>
      </c>
      <c r="F2129" s="65" t="s">
        <v>254</v>
      </c>
      <c r="G2129" s="66">
        <v>0.25</v>
      </c>
      <c r="H2129" s="67">
        <v>371.44054799610137</v>
      </c>
      <c r="I2129" s="85">
        <f t="shared" si="45"/>
        <v>92.860136999025343</v>
      </c>
      <c r="J2129" s="86">
        <v>29.7989</v>
      </c>
      <c r="K2129" s="85">
        <f t="shared" si="46"/>
        <v>3.116227008346796</v>
      </c>
      <c r="L2129" s="68" t="str">
        <f>VLOOKUP(C2129,[6]Consolidado!$B:$E,2,FALSE)</f>
        <v>Maderas Collective</v>
      </c>
      <c r="M2129" s="69" t="str">
        <f>VLOOKUP(C2129,[6]Consolidado!$B:$E,3,FALSE)</f>
        <v>Reparacion Muebles Varios-Pintura Sur</v>
      </c>
      <c r="N2129" s="70" t="str">
        <f>VLOOKUP(C2129,[6]Consolidado!$B:$H,7,FALSE)</f>
        <v>Mayo</v>
      </c>
    </row>
    <row r="2130" spans="1:14" s="71" customFormat="1" ht="16.5" customHeight="1" outlineLevel="1" x14ac:dyDescent="0.2">
      <c r="A2130" s="60" t="s">
        <v>671</v>
      </c>
      <c r="B2130" s="61">
        <v>42855</v>
      </c>
      <c r="C2130" s="71">
        <v>191</v>
      </c>
      <c r="D2130" s="63" t="str">
        <f>VLOOKUP(C2130,[6]Consolidado!$B:$E,4,FALSE)</f>
        <v>Finalizada</v>
      </c>
      <c r="E2130" s="64" t="s">
        <v>25</v>
      </c>
      <c r="F2130" s="65" t="s">
        <v>108</v>
      </c>
      <c r="G2130" s="66">
        <v>6.25E-2</v>
      </c>
      <c r="H2130" s="67">
        <v>1043.76</v>
      </c>
      <c r="I2130" s="85">
        <f t="shared" si="45"/>
        <v>65.234999999999999</v>
      </c>
      <c r="J2130" s="86">
        <v>29.7989</v>
      </c>
      <c r="K2130" s="85">
        <f t="shared" si="46"/>
        <v>2.1891747681961413</v>
      </c>
      <c r="L2130" s="68" t="str">
        <f>VLOOKUP(C2130,[6]Consolidado!$B:$E,2,FALSE)</f>
        <v>Maderas Collective</v>
      </c>
      <c r="M2130" s="69" t="str">
        <f>VLOOKUP(C2130,[6]Consolidado!$B:$E,3,FALSE)</f>
        <v>Reparacion Muebles Varios-Pintura Sur</v>
      </c>
      <c r="N2130" s="70" t="str">
        <f>VLOOKUP(C2130,[6]Consolidado!$B:$H,7,FALSE)</f>
        <v>Mayo</v>
      </c>
    </row>
    <row r="2131" spans="1:14" s="71" customFormat="1" ht="16.5" customHeight="1" outlineLevel="1" x14ac:dyDescent="0.2">
      <c r="A2131" s="60" t="s">
        <v>671</v>
      </c>
      <c r="B2131" s="61">
        <v>42855</v>
      </c>
      <c r="C2131" s="71">
        <v>191</v>
      </c>
      <c r="D2131" s="63" t="str">
        <f>VLOOKUP(C2131,[6]Consolidado!$B:$E,4,FALSE)</f>
        <v>Finalizada</v>
      </c>
      <c r="E2131" s="64" t="s">
        <v>25</v>
      </c>
      <c r="F2131" s="65" t="s">
        <v>109</v>
      </c>
      <c r="G2131" s="66">
        <v>6.25E-2</v>
      </c>
      <c r="H2131" s="67">
        <v>1262.4498728629765</v>
      </c>
      <c r="I2131" s="85">
        <f t="shared" si="45"/>
        <v>78.903117053936029</v>
      </c>
      <c r="J2131" s="86">
        <v>29.7989</v>
      </c>
      <c r="K2131" s="85">
        <f t="shared" si="46"/>
        <v>2.6478533453897972</v>
      </c>
      <c r="L2131" s="68" t="str">
        <f>VLOOKUP(C2131,[6]Consolidado!$B:$E,2,FALSE)</f>
        <v>Maderas Collective</v>
      </c>
      <c r="M2131" s="69" t="str">
        <f>VLOOKUP(C2131,[6]Consolidado!$B:$E,3,FALSE)</f>
        <v>Reparacion Muebles Varios-Pintura Sur</v>
      </c>
      <c r="N2131" s="70" t="str">
        <f>VLOOKUP(C2131,[6]Consolidado!$B:$H,7,FALSE)</f>
        <v>Mayo</v>
      </c>
    </row>
    <row r="2132" spans="1:14" s="71" customFormat="1" ht="16.5" customHeight="1" outlineLevel="1" x14ac:dyDescent="0.2">
      <c r="A2132" s="60" t="s">
        <v>671</v>
      </c>
      <c r="B2132" s="61">
        <v>42855</v>
      </c>
      <c r="C2132" s="71">
        <v>191</v>
      </c>
      <c r="D2132" s="63" t="str">
        <f>VLOOKUP(C2132,[6]Consolidado!$B:$E,4,FALSE)</f>
        <v>Finalizada</v>
      </c>
      <c r="E2132" s="64" t="s">
        <v>25</v>
      </c>
      <c r="F2132" s="65" t="s">
        <v>110</v>
      </c>
      <c r="G2132" s="66">
        <v>6.25E-2</v>
      </c>
      <c r="H2132" s="67">
        <v>1356.0515384615387</v>
      </c>
      <c r="I2132" s="85">
        <f t="shared" si="45"/>
        <v>84.753221153846169</v>
      </c>
      <c r="J2132" s="86">
        <v>29.7989</v>
      </c>
      <c r="K2132" s="85">
        <f t="shared" si="46"/>
        <v>2.8441728101992414</v>
      </c>
      <c r="L2132" s="68" t="str">
        <f>VLOOKUP(C2132,[6]Consolidado!$B:$E,2,FALSE)</f>
        <v>Maderas Collective</v>
      </c>
      <c r="M2132" s="69" t="str">
        <f>VLOOKUP(C2132,[6]Consolidado!$B:$E,3,FALSE)</f>
        <v>Reparacion Muebles Varios-Pintura Sur</v>
      </c>
      <c r="N2132" s="70" t="str">
        <f>VLOOKUP(C2132,[6]Consolidado!$B:$H,7,FALSE)</f>
        <v>Mayo</v>
      </c>
    </row>
    <row r="2133" spans="1:14" s="71" customFormat="1" ht="16.5" customHeight="1" outlineLevel="1" x14ac:dyDescent="0.2">
      <c r="A2133" s="60" t="s">
        <v>671</v>
      </c>
      <c r="B2133" s="61">
        <v>42855</v>
      </c>
      <c r="C2133" s="71">
        <v>191</v>
      </c>
      <c r="D2133" s="63" t="str">
        <f>VLOOKUP(C2133,[6]Consolidado!$B:$E,4,FALSE)</f>
        <v>Finalizada</v>
      </c>
      <c r="E2133" s="64" t="s">
        <v>25</v>
      </c>
      <c r="F2133" s="65" t="s">
        <v>119</v>
      </c>
      <c r="G2133" s="66">
        <v>6.25E-2</v>
      </c>
      <c r="H2133" s="67">
        <v>635.70500000000004</v>
      </c>
      <c r="I2133" s="85">
        <f t="shared" si="45"/>
        <v>39.731562500000003</v>
      </c>
      <c r="J2133" s="86">
        <v>29.7989</v>
      </c>
      <c r="K2133" s="85">
        <f t="shared" si="46"/>
        <v>1.3333231260214304</v>
      </c>
      <c r="L2133" s="68" t="str">
        <f>VLOOKUP(C2133,[6]Consolidado!$B:$E,2,FALSE)</f>
        <v>Maderas Collective</v>
      </c>
      <c r="M2133" s="69" t="str">
        <f>VLOOKUP(C2133,[6]Consolidado!$B:$E,3,FALSE)</f>
        <v>Reparacion Muebles Varios-Pintura Sur</v>
      </c>
      <c r="N2133" s="70" t="str">
        <f>VLOOKUP(C2133,[6]Consolidado!$B:$H,7,FALSE)</f>
        <v>Mayo</v>
      </c>
    </row>
    <row r="2134" spans="1:14" s="71" customFormat="1" ht="16.5" customHeight="1" outlineLevel="1" x14ac:dyDescent="0.2">
      <c r="A2134" s="60" t="s">
        <v>671</v>
      </c>
      <c r="B2134" s="61">
        <v>42855</v>
      </c>
      <c r="C2134" s="71">
        <v>191</v>
      </c>
      <c r="D2134" s="63" t="str">
        <f>VLOOKUP(C2134,[6]Consolidado!$B:$E,4,FALSE)</f>
        <v>Finalizada</v>
      </c>
      <c r="E2134" s="64" t="s">
        <v>25</v>
      </c>
      <c r="F2134" s="65" t="s">
        <v>109</v>
      </c>
      <c r="G2134" s="66">
        <v>6.25E-2</v>
      </c>
      <c r="H2134" s="67">
        <v>1262.4498728629765</v>
      </c>
      <c r="I2134" s="85">
        <f t="shared" si="45"/>
        <v>78.903117053936029</v>
      </c>
      <c r="J2134" s="86">
        <v>29.7989</v>
      </c>
      <c r="K2134" s="85">
        <f t="shared" si="46"/>
        <v>2.6478533453897972</v>
      </c>
      <c r="L2134" s="68" t="str">
        <f>VLOOKUP(C2134,[6]Consolidado!$B:$E,2,FALSE)</f>
        <v>Maderas Collective</v>
      </c>
      <c r="M2134" s="69" t="str">
        <f>VLOOKUP(C2134,[6]Consolidado!$B:$E,3,FALSE)</f>
        <v>Reparacion Muebles Varios-Pintura Sur</v>
      </c>
      <c r="N2134" s="70" t="str">
        <f>VLOOKUP(C2134,[6]Consolidado!$B:$H,7,FALSE)</f>
        <v>Mayo</v>
      </c>
    </row>
    <row r="2135" spans="1:14" s="71" customFormat="1" ht="16.5" customHeight="1" outlineLevel="1" x14ac:dyDescent="0.2">
      <c r="A2135" s="60" t="s">
        <v>671</v>
      </c>
      <c r="B2135" s="61">
        <v>42855</v>
      </c>
      <c r="C2135" s="71">
        <v>191</v>
      </c>
      <c r="D2135" s="63" t="str">
        <f>VLOOKUP(C2135,[6]Consolidado!$B:$E,4,FALSE)</f>
        <v>Finalizada</v>
      </c>
      <c r="E2135" s="64" t="s">
        <v>25</v>
      </c>
      <c r="F2135" s="65" t="s">
        <v>110</v>
      </c>
      <c r="G2135" s="66">
        <v>3.125E-2</v>
      </c>
      <c r="H2135" s="67">
        <v>1356.0515384615387</v>
      </c>
      <c r="I2135" s="85">
        <f t="shared" si="45"/>
        <v>42.376610576923085</v>
      </c>
      <c r="J2135" s="86">
        <v>29.7989</v>
      </c>
      <c r="K2135" s="85">
        <f t="shared" si="46"/>
        <v>1.4220864050996207</v>
      </c>
      <c r="L2135" s="68" t="str">
        <f>VLOOKUP(C2135,[6]Consolidado!$B:$E,2,FALSE)</f>
        <v>Maderas Collective</v>
      </c>
      <c r="M2135" s="69" t="str">
        <f>VLOOKUP(C2135,[6]Consolidado!$B:$E,3,FALSE)</f>
        <v>Reparacion Muebles Varios-Pintura Sur</v>
      </c>
      <c r="N2135" s="70" t="str">
        <f>VLOOKUP(C2135,[6]Consolidado!$B:$H,7,FALSE)</f>
        <v>Mayo</v>
      </c>
    </row>
    <row r="2136" spans="1:14" s="71" customFormat="1" ht="16.5" customHeight="1" outlineLevel="1" x14ac:dyDescent="0.2">
      <c r="A2136" s="60" t="s">
        <v>671</v>
      </c>
      <c r="B2136" s="61">
        <v>42855</v>
      </c>
      <c r="C2136" s="71">
        <v>191</v>
      </c>
      <c r="D2136" s="63" t="str">
        <f>VLOOKUP(C2136,[6]Consolidado!$B:$E,4,FALSE)</f>
        <v>Finalizada</v>
      </c>
      <c r="E2136" s="64" t="s">
        <v>25</v>
      </c>
      <c r="F2136" s="65" t="s">
        <v>119</v>
      </c>
      <c r="G2136" s="66">
        <v>3.125E-2</v>
      </c>
      <c r="H2136" s="67">
        <v>635.70500000000004</v>
      </c>
      <c r="I2136" s="85">
        <f t="shared" si="45"/>
        <v>19.865781250000001</v>
      </c>
      <c r="J2136" s="86">
        <v>29.7989</v>
      </c>
      <c r="K2136" s="85">
        <f t="shared" si="46"/>
        <v>0.66666156301071522</v>
      </c>
      <c r="L2136" s="68" t="str">
        <f>VLOOKUP(C2136,[6]Consolidado!$B:$E,2,FALSE)</f>
        <v>Maderas Collective</v>
      </c>
      <c r="M2136" s="69" t="str">
        <f>VLOOKUP(C2136,[6]Consolidado!$B:$E,3,FALSE)</f>
        <v>Reparacion Muebles Varios-Pintura Sur</v>
      </c>
      <c r="N2136" s="70" t="str">
        <f>VLOOKUP(C2136,[6]Consolidado!$B:$H,7,FALSE)</f>
        <v>Mayo</v>
      </c>
    </row>
    <row r="2137" spans="1:14" s="71" customFormat="1" ht="16.5" customHeight="1" outlineLevel="1" x14ac:dyDescent="0.2">
      <c r="A2137" s="60" t="s">
        <v>671</v>
      </c>
      <c r="B2137" s="61">
        <v>42855</v>
      </c>
      <c r="C2137" s="71" t="s">
        <v>290</v>
      </c>
      <c r="D2137" s="63" t="str">
        <f>VLOOKUP(C2137,[6]Consolidado!$B:$E,4,FALSE)</f>
        <v>En Proceso</v>
      </c>
      <c r="E2137" s="64" t="s">
        <v>25</v>
      </c>
      <c r="F2137" s="65" t="s">
        <v>254</v>
      </c>
      <c r="G2137" s="66">
        <v>-0.5</v>
      </c>
      <c r="H2137" s="67">
        <v>371.44054799610137</v>
      </c>
      <c r="I2137" s="85">
        <f t="shared" si="45"/>
        <v>-185.72027399805069</v>
      </c>
      <c r="J2137" s="86">
        <v>29.7989</v>
      </c>
      <c r="K2137" s="85">
        <f t="shared" si="46"/>
        <v>-6.232454016693592</v>
      </c>
      <c r="L2137" s="68" t="str">
        <f>VLOOKUP(C2137,[6]Consolidado!$B:$E,2,FALSE)</f>
        <v>Acabado</v>
      </c>
      <c r="M2137" s="69" t="str">
        <f>VLOOKUP(C2137,[6]Consolidado!$B:$E,3,FALSE)</f>
        <v>Material de acabado pendiente de distribuir</v>
      </c>
      <c r="N2137" s="70">
        <f>VLOOKUP(C2137,[6]Consolidado!$B:$H,7,FALSE)</f>
        <v>0</v>
      </c>
    </row>
    <row r="2138" spans="1:14" s="71" customFormat="1" ht="16.5" customHeight="1" outlineLevel="1" x14ac:dyDescent="0.2">
      <c r="A2138" s="60" t="s">
        <v>671</v>
      </c>
      <c r="B2138" s="61">
        <v>42855</v>
      </c>
      <c r="C2138" s="71" t="s">
        <v>290</v>
      </c>
      <c r="D2138" s="63" t="str">
        <f>VLOOKUP(C2138,[6]Consolidado!$B:$E,4,FALSE)</f>
        <v>En Proceso</v>
      </c>
      <c r="E2138" s="64" t="s">
        <v>25</v>
      </c>
      <c r="F2138" s="65" t="s">
        <v>108</v>
      </c>
      <c r="G2138" s="66">
        <v>-0.25</v>
      </c>
      <c r="H2138" s="67">
        <v>1043.76</v>
      </c>
      <c r="I2138" s="85">
        <f t="shared" si="45"/>
        <v>-260.94</v>
      </c>
      <c r="J2138" s="86">
        <v>29.7989</v>
      </c>
      <c r="K2138" s="85">
        <f t="shared" si="46"/>
        <v>-8.7566990727845653</v>
      </c>
      <c r="L2138" s="68" t="str">
        <f>VLOOKUP(C2138,[6]Consolidado!$B:$E,2,FALSE)</f>
        <v>Acabado</v>
      </c>
      <c r="M2138" s="69" t="str">
        <f>VLOOKUP(C2138,[6]Consolidado!$B:$E,3,FALSE)</f>
        <v>Material de acabado pendiente de distribuir</v>
      </c>
      <c r="N2138" s="70">
        <f>VLOOKUP(C2138,[6]Consolidado!$B:$H,7,FALSE)</f>
        <v>0</v>
      </c>
    </row>
    <row r="2139" spans="1:14" s="71" customFormat="1" ht="16.5" customHeight="1" outlineLevel="1" x14ac:dyDescent="0.2">
      <c r="A2139" s="60" t="s">
        <v>671</v>
      </c>
      <c r="B2139" s="61">
        <v>42855</v>
      </c>
      <c r="C2139" s="71" t="s">
        <v>290</v>
      </c>
      <c r="D2139" s="63" t="str">
        <f>VLOOKUP(C2139,[6]Consolidado!$B:$E,4,FALSE)</f>
        <v>En Proceso</v>
      </c>
      <c r="E2139" s="64" t="s">
        <v>25</v>
      </c>
      <c r="F2139" s="65" t="s">
        <v>109</v>
      </c>
      <c r="G2139" s="66">
        <v>-0.4375</v>
      </c>
      <c r="H2139" s="67">
        <v>1262.4498728629765</v>
      </c>
      <c r="I2139" s="85">
        <f t="shared" si="45"/>
        <v>-552.32181937755217</v>
      </c>
      <c r="J2139" s="86">
        <v>29.7989</v>
      </c>
      <c r="K2139" s="85">
        <f t="shared" si="46"/>
        <v>-18.53497341772858</v>
      </c>
      <c r="L2139" s="68" t="str">
        <f>VLOOKUP(C2139,[6]Consolidado!$B:$E,2,FALSE)</f>
        <v>Acabado</v>
      </c>
      <c r="M2139" s="69" t="str">
        <f>VLOOKUP(C2139,[6]Consolidado!$B:$E,3,FALSE)</f>
        <v>Material de acabado pendiente de distribuir</v>
      </c>
      <c r="N2139" s="70">
        <f>VLOOKUP(C2139,[6]Consolidado!$B:$H,7,FALSE)</f>
        <v>0</v>
      </c>
    </row>
    <row r="2140" spans="1:14" s="71" customFormat="1" ht="16.5" customHeight="1" outlineLevel="1" x14ac:dyDescent="0.2">
      <c r="A2140" s="60" t="s">
        <v>671</v>
      </c>
      <c r="B2140" s="61">
        <v>42855</v>
      </c>
      <c r="C2140" s="71" t="s">
        <v>290</v>
      </c>
      <c r="D2140" s="63" t="str">
        <f>VLOOKUP(C2140,[6]Consolidado!$B:$E,4,FALSE)</f>
        <v>En Proceso</v>
      </c>
      <c r="E2140" s="64" t="s">
        <v>25</v>
      </c>
      <c r="F2140" s="65" t="s">
        <v>110</v>
      </c>
      <c r="G2140" s="66">
        <v>-0.125</v>
      </c>
      <c r="H2140" s="67">
        <v>1356.0515384615387</v>
      </c>
      <c r="I2140" s="85">
        <f t="shared" si="45"/>
        <v>-169.50644230769234</v>
      </c>
      <c r="J2140" s="86">
        <v>29.7989</v>
      </c>
      <c r="K2140" s="85">
        <f t="shared" si="46"/>
        <v>-5.6883456203984828</v>
      </c>
      <c r="L2140" s="68" t="str">
        <f>VLOOKUP(C2140,[6]Consolidado!$B:$E,2,FALSE)</f>
        <v>Acabado</v>
      </c>
      <c r="M2140" s="69" t="str">
        <f>VLOOKUP(C2140,[6]Consolidado!$B:$E,3,FALSE)</f>
        <v>Material de acabado pendiente de distribuir</v>
      </c>
      <c r="N2140" s="70">
        <f>VLOOKUP(C2140,[6]Consolidado!$B:$H,7,FALSE)</f>
        <v>0</v>
      </c>
    </row>
    <row r="2141" spans="1:14" s="71" customFormat="1" ht="16.5" customHeight="1" outlineLevel="1" x14ac:dyDescent="0.2">
      <c r="A2141" s="60" t="s">
        <v>671</v>
      </c>
      <c r="B2141" s="61">
        <v>42855</v>
      </c>
      <c r="C2141" s="71" t="s">
        <v>290</v>
      </c>
      <c r="D2141" s="63" t="str">
        <f>VLOOKUP(C2141,[6]Consolidado!$B:$E,4,FALSE)</f>
        <v>En Proceso</v>
      </c>
      <c r="E2141" s="64" t="s">
        <v>25</v>
      </c>
      <c r="F2141" s="65" t="s">
        <v>119</v>
      </c>
      <c r="G2141" s="66">
        <v>-0.125</v>
      </c>
      <c r="H2141" s="67">
        <v>635.70500000000004</v>
      </c>
      <c r="I2141" s="85">
        <f t="shared" si="45"/>
        <v>-79.463125000000005</v>
      </c>
      <c r="J2141" s="86">
        <v>29.7989</v>
      </c>
      <c r="K2141" s="85">
        <f t="shared" si="46"/>
        <v>-2.6666462520428609</v>
      </c>
      <c r="L2141" s="68" t="str">
        <f>VLOOKUP(C2141,[6]Consolidado!$B:$E,2,FALSE)</f>
        <v>Acabado</v>
      </c>
      <c r="M2141" s="69" t="str">
        <f>VLOOKUP(C2141,[6]Consolidado!$B:$E,3,FALSE)</f>
        <v>Material de acabado pendiente de distribuir</v>
      </c>
      <c r="N2141" s="70">
        <f>VLOOKUP(C2141,[6]Consolidado!$B:$H,7,FALSE)</f>
        <v>0</v>
      </c>
    </row>
    <row r="2142" spans="1:14" s="71" customFormat="1" ht="16.5" customHeight="1" outlineLevel="1" x14ac:dyDescent="0.2">
      <c r="A2142" s="60" t="s">
        <v>671</v>
      </c>
      <c r="B2142" s="61">
        <v>42855</v>
      </c>
      <c r="C2142" s="71" t="s">
        <v>290</v>
      </c>
      <c r="D2142" s="63" t="str">
        <f>VLOOKUP(C2142,[6]Consolidado!$B:$E,4,FALSE)</f>
        <v>En Proceso</v>
      </c>
      <c r="E2142" s="64" t="s">
        <v>25</v>
      </c>
      <c r="F2142" s="65" t="s">
        <v>110</v>
      </c>
      <c r="G2142" s="66">
        <v>-0.21875</v>
      </c>
      <c r="H2142" s="67">
        <v>1356.0515384615387</v>
      </c>
      <c r="I2142" s="85">
        <f t="shared" si="45"/>
        <v>-296.63627403846158</v>
      </c>
      <c r="J2142" s="86">
        <v>29.7989</v>
      </c>
      <c r="K2142" s="85">
        <f t="shared" si="46"/>
        <v>-9.954604835697344</v>
      </c>
      <c r="L2142" s="68" t="str">
        <f>VLOOKUP(C2142,[6]Consolidado!$B:$E,2,FALSE)</f>
        <v>Acabado</v>
      </c>
      <c r="M2142" s="69" t="str">
        <f>VLOOKUP(C2142,[6]Consolidado!$B:$E,3,FALSE)</f>
        <v>Material de acabado pendiente de distribuir</v>
      </c>
      <c r="N2142" s="70">
        <f>VLOOKUP(C2142,[6]Consolidado!$B:$H,7,FALSE)</f>
        <v>0</v>
      </c>
    </row>
    <row r="2143" spans="1:14" s="71" customFormat="1" ht="16.5" customHeight="1" outlineLevel="1" x14ac:dyDescent="0.2">
      <c r="A2143" s="60" t="s">
        <v>671</v>
      </c>
      <c r="B2143" s="61">
        <v>42855</v>
      </c>
      <c r="C2143" s="71" t="s">
        <v>290</v>
      </c>
      <c r="D2143" s="63" t="str">
        <f>VLOOKUP(C2143,[6]Consolidado!$B:$E,4,FALSE)</f>
        <v>En Proceso</v>
      </c>
      <c r="E2143" s="64" t="s">
        <v>25</v>
      </c>
      <c r="F2143" s="65" t="s">
        <v>119</v>
      </c>
      <c r="G2143" s="66">
        <v>-0.21875</v>
      </c>
      <c r="H2143" s="67">
        <v>635.70500000000004</v>
      </c>
      <c r="I2143" s="85">
        <f t="shared" si="45"/>
        <v>-139.06046875000001</v>
      </c>
      <c r="J2143" s="86">
        <v>29.7989</v>
      </c>
      <c r="K2143" s="85">
        <f t="shared" si="46"/>
        <v>-4.6666309410750069</v>
      </c>
      <c r="L2143" s="68" t="str">
        <f>VLOOKUP(C2143,[6]Consolidado!$B:$E,2,FALSE)</f>
        <v>Acabado</v>
      </c>
      <c r="M2143" s="69" t="str">
        <f>VLOOKUP(C2143,[6]Consolidado!$B:$E,3,FALSE)</f>
        <v>Material de acabado pendiente de distribuir</v>
      </c>
      <c r="N2143" s="70">
        <f>VLOOKUP(C2143,[6]Consolidado!$B:$H,7,FALSE)</f>
        <v>0</v>
      </c>
    </row>
    <row r="2144" spans="1:14" s="71" customFormat="1" ht="16.5" customHeight="1" outlineLevel="1" x14ac:dyDescent="0.2">
      <c r="A2144" s="60" t="s">
        <v>671</v>
      </c>
      <c r="B2144" s="61">
        <v>42855</v>
      </c>
      <c r="C2144" s="71" t="s">
        <v>89</v>
      </c>
      <c r="D2144" s="63" t="str">
        <f>VLOOKUP(C2144,[6]Consolidado!$B:$E,4,FALSE)</f>
        <v>En Proceso</v>
      </c>
      <c r="E2144" s="64" t="s">
        <v>33</v>
      </c>
      <c r="F2144" s="65" t="s">
        <v>90</v>
      </c>
      <c r="G2144" s="66">
        <v>-14.4</v>
      </c>
      <c r="H2144" s="67">
        <v>3.2476560456041419</v>
      </c>
      <c r="I2144" s="85">
        <f t="shared" si="45"/>
        <v>-46.766247056699648</v>
      </c>
      <c r="J2144" s="86">
        <v>29.7989</v>
      </c>
      <c r="K2144" s="85">
        <f t="shared" si="46"/>
        <v>-1.5693950802445609</v>
      </c>
      <c r="L2144" s="68" t="str">
        <f>VLOOKUP(C2144,[6]Consolidado!$B:$E,2,FALSE)</f>
        <v>Empaque</v>
      </c>
      <c r="M2144" s="69" t="str">
        <f>VLOOKUP(C2144,[6]Consolidado!$B:$E,3,FALSE)</f>
        <v>Material de empaque pendiente de distribuir</v>
      </c>
      <c r="N2144" s="70">
        <f>VLOOKUP(C2144,[6]Consolidado!$B:$H,7,FALSE)</f>
        <v>0</v>
      </c>
    </row>
    <row r="2145" spans="1:16" s="71" customFormat="1" ht="16.5" customHeight="1" outlineLevel="1" x14ac:dyDescent="0.2">
      <c r="A2145" s="60" t="s">
        <v>671</v>
      </c>
      <c r="B2145" s="61">
        <v>42855</v>
      </c>
      <c r="C2145" s="71">
        <v>189</v>
      </c>
      <c r="D2145" s="63" t="str">
        <f>VLOOKUP(C2145,[6]Consolidado!$B:$E,4,FALSE)</f>
        <v>Finalizada</v>
      </c>
      <c r="E2145" s="64" t="s">
        <v>25</v>
      </c>
      <c r="F2145" s="65" t="s">
        <v>254</v>
      </c>
      <c r="G2145" s="66">
        <v>0.5</v>
      </c>
      <c r="H2145" s="67">
        <v>371.44054799610137</v>
      </c>
      <c r="I2145" s="85">
        <f t="shared" si="45"/>
        <v>185.72027399805069</v>
      </c>
      <c r="J2145" s="86">
        <v>29.7989</v>
      </c>
      <c r="K2145" s="85">
        <f t="shared" si="46"/>
        <v>6.232454016693592</v>
      </c>
      <c r="L2145" s="68" t="str">
        <f>VLOOKUP(C2145,[6]Consolidado!$B:$E,2,FALSE)</f>
        <v>Proper Cloth</v>
      </c>
      <c r="M2145" s="69" t="str">
        <f>VLOOKUP(C2145,[6]Consolidado!$B:$E,3,FALSE)</f>
        <v>Small Conference Table Top</v>
      </c>
      <c r="N2145" s="70" t="str">
        <f>VLOOKUP(C2145,[6]Consolidado!$B:$H,7,FALSE)</f>
        <v>Abril</v>
      </c>
    </row>
    <row r="2146" spans="1:16" s="71" customFormat="1" ht="16.5" customHeight="1" outlineLevel="1" x14ac:dyDescent="0.2">
      <c r="A2146" s="60" t="s">
        <v>671</v>
      </c>
      <c r="B2146" s="61">
        <v>42855</v>
      </c>
      <c r="C2146" s="71">
        <v>189</v>
      </c>
      <c r="D2146" s="63" t="str">
        <f>VLOOKUP(C2146,[6]Consolidado!$B:$E,4,FALSE)</f>
        <v>Finalizada</v>
      </c>
      <c r="E2146" s="64" t="s">
        <v>25</v>
      </c>
      <c r="F2146" s="65" t="s">
        <v>108</v>
      </c>
      <c r="G2146" s="66">
        <v>0.25</v>
      </c>
      <c r="H2146" s="67">
        <v>1043.76</v>
      </c>
      <c r="I2146" s="85">
        <f t="shared" si="45"/>
        <v>260.94</v>
      </c>
      <c r="J2146" s="86">
        <v>29.7989</v>
      </c>
      <c r="K2146" s="85">
        <f t="shared" si="46"/>
        <v>8.7566990727845653</v>
      </c>
      <c r="L2146" s="68" t="str">
        <f>VLOOKUP(C2146,[6]Consolidado!$B:$E,2,FALSE)</f>
        <v>Proper Cloth</v>
      </c>
      <c r="M2146" s="69" t="str">
        <f>VLOOKUP(C2146,[6]Consolidado!$B:$E,3,FALSE)</f>
        <v>Small Conference Table Top</v>
      </c>
      <c r="N2146" s="70" t="str">
        <f>VLOOKUP(C2146,[6]Consolidado!$B:$H,7,FALSE)</f>
        <v>Abril</v>
      </c>
    </row>
    <row r="2147" spans="1:16" s="71" customFormat="1" ht="16.5" customHeight="1" outlineLevel="1" x14ac:dyDescent="0.2">
      <c r="A2147" s="60" t="s">
        <v>671</v>
      </c>
      <c r="B2147" s="61">
        <v>42855</v>
      </c>
      <c r="C2147" s="71">
        <v>189</v>
      </c>
      <c r="D2147" s="63" t="str">
        <f>VLOOKUP(C2147,[6]Consolidado!$B:$E,4,FALSE)</f>
        <v>Finalizada</v>
      </c>
      <c r="E2147" s="64" t="s">
        <v>25</v>
      </c>
      <c r="F2147" s="65" t="s">
        <v>109</v>
      </c>
      <c r="G2147" s="66">
        <v>0.4375</v>
      </c>
      <c r="H2147" s="67">
        <v>1262.4498728629765</v>
      </c>
      <c r="I2147" s="85">
        <f t="shared" si="45"/>
        <v>552.32181937755217</v>
      </c>
      <c r="J2147" s="86">
        <v>29.7989</v>
      </c>
      <c r="K2147" s="85">
        <f t="shared" si="46"/>
        <v>18.53497341772858</v>
      </c>
      <c r="L2147" s="68" t="str">
        <f>VLOOKUP(C2147,[6]Consolidado!$B:$E,2,FALSE)</f>
        <v>Proper Cloth</v>
      </c>
      <c r="M2147" s="69" t="str">
        <f>VLOOKUP(C2147,[6]Consolidado!$B:$E,3,FALSE)</f>
        <v>Small Conference Table Top</v>
      </c>
      <c r="N2147" s="70" t="str">
        <f>VLOOKUP(C2147,[6]Consolidado!$B:$H,7,FALSE)</f>
        <v>Abril</v>
      </c>
    </row>
    <row r="2148" spans="1:16" s="71" customFormat="1" ht="16.5" customHeight="1" outlineLevel="1" x14ac:dyDescent="0.2">
      <c r="A2148" s="60" t="s">
        <v>671</v>
      </c>
      <c r="B2148" s="61">
        <v>42855</v>
      </c>
      <c r="C2148" s="71">
        <v>189</v>
      </c>
      <c r="D2148" s="63" t="str">
        <f>VLOOKUP(C2148,[6]Consolidado!$B:$E,4,FALSE)</f>
        <v>Finalizada</v>
      </c>
      <c r="E2148" s="64" t="s">
        <v>25</v>
      </c>
      <c r="F2148" s="65" t="s">
        <v>110</v>
      </c>
      <c r="G2148" s="66">
        <v>0.125</v>
      </c>
      <c r="H2148" s="67">
        <v>1356.0515384615387</v>
      </c>
      <c r="I2148" s="85">
        <f t="shared" si="45"/>
        <v>169.50644230769234</v>
      </c>
      <c r="J2148" s="86">
        <v>29.7989</v>
      </c>
      <c r="K2148" s="85">
        <f t="shared" si="46"/>
        <v>5.6883456203984828</v>
      </c>
      <c r="L2148" s="68" t="str">
        <f>VLOOKUP(C2148,[6]Consolidado!$B:$E,2,FALSE)</f>
        <v>Proper Cloth</v>
      </c>
      <c r="M2148" s="69" t="str">
        <f>VLOOKUP(C2148,[6]Consolidado!$B:$E,3,FALSE)</f>
        <v>Small Conference Table Top</v>
      </c>
      <c r="N2148" s="70" t="str">
        <f>VLOOKUP(C2148,[6]Consolidado!$B:$H,7,FALSE)</f>
        <v>Abril</v>
      </c>
    </row>
    <row r="2149" spans="1:16" s="71" customFormat="1" ht="16.5" customHeight="1" outlineLevel="1" x14ac:dyDescent="0.2">
      <c r="A2149" s="60" t="s">
        <v>671</v>
      </c>
      <c r="B2149" s="61">
        <v>42855</v>
      </c>
      <c r="C2149" s="71">
        <v>189</v>
      </c>
      <c r="D2149" s="63" t="str">
        <f>VLOOKUP(C2149,[6]Consolidado!$B:$E,4,FALSE)</f>
        <v>Finalizada</v>
      </c>
      <c r="E2149" s="64" t="s">
        <v>25</v>
      </c>
      <c r="F2149" s="65" t="s">
        <v>119</v>
      </c>
      <c r="G2149" s="66">
        <v>0.125</v>
      </c>
      <c r="H2149" s="67">
        <v>635.70500000000004</v>
      </c>
      <c r="I2149" s="85">
        <f t="shared" si="45"/>
        <v>79.463125000000005</v>
      </c>
      <c r="J2149" s="86">
        <v>29.7989</v>
      </c>
      <c r="K2149" s="85">
        <f t="shared" si="46"/>
        <v>2.6666462520428609</v>
      </c>
      <c r="L2149" s="68" t="str">
        <f>VLOOKUP(C2149,[6]Consolidado!$B:$E,2,FALSE)</f>
        <v>Proper Cloth</v>
      </c>
      <c r="M2149" s="69" t="str">
        <f>VLOOKUP(C2149,[6]Consolidado!$B:$E,3,FALSE)</f>
        <v>Small Conference Table Top</v>
      </c>
      <c r="N2149" s="70" t="str">
        <f>VLOOKUP(C2149,[6]Consolidado!$B:$H,7,FALSE)</f>
        <v>Abril</v>
      </c>
    </row>
    <row r="2150" spans="1:16" s="71" customFormat="1" ht="16.5" customHeight="1" outlineLevel="1" x14ac:dyDescent="0.2">
      <c r="A2150" s="60" t="s">
        <v>671</v>
      </c>
      <c r="B2150" s="61">
        <v>42855</v>
      </c>
      <c r="C2150" s="71">
        <v>189</v>
      </c>
      <c r="D2150" s="63" t="str">
        <f>VLOOKUP(C2150,[6]Consolidado!$B:$E,4,FALSE)</f>
        <v>Finalizada</v>
      </c>
      <c r="E2150" s="64" t="s">
        <v>25</v>
      </c>
      <c r="F2150" s="65" t="s">
        <v>110</v>
      </c>
      <c r="G2150" s="66">
        <v>0.21875</v>
      </c>
      <c r="H2150" s="67">
        <v>1356.0515384615387</v>
      </c>
      <c r="I2150" s="85">
        <f t="shared" si="45"/>
        <v>296.63627403846158</v>
      </c>
      <c r="J2150" s="86">
        <v>29.7989</v>
      </c>
      <c r="K2150" s="85">
        <f t="shared" si="46"/>
        <v>9.954604835697344</v>
      </c>
      <c r="L2150" s="68" t="str">
        <f>VLOOKUP(C2150,[6]Consolidado!$B:$E,2,FALSE)</f>
        <v>Proper Cloth</v>
      </c>
      <c r="M2150" s="69" t="str">
        <f>VLOOKUP(C2150,[6]Consolidado!$B:$E,3,FALSE)</f>
        <v>Small Conference Table Top</v>
      </c>
      <c r="N2150" s="70" t="str">
        <f>VLOOKUP(C2150,[6]Consolidado!$B:$H,7,FALSE)</f>
        <v>Abril</v>
      </c>
    </row>
    <row r="2151" spans="1:16" s="71" customFormat="1" ht="16.5" customHeight="1" outlineLevel="1" x14ac:dyDescent="0.2">
      <c r="A2151" s="60" t="s">
        <v>671</v>
      </c>
      <c r="B2151" s="61">
        <v>42855</v>
      </c>
      <c r="C2151" s="71">
        <v>189</v>
      </c>
      <c r="D2151" s="63" t="str">
        <f>VLOOKUP(C2151,[6]Consolidado!$B:$E,4,FALSE)</f>
        <v>Finalizada</v>
      </c>
      <c r="E2151" s="64" t="s">
        <v>25</v>
      </c>
      <c r="F2151" s="65" t="s">
        <v>119</v>
      </c>
      <c r="G2151" s="66">
        <v>0.21875</v>
      </c>
      <c r="H2151" s="67">
        <v>635.70500000000004</v>
      </c>
      <c r="I2151" s="85">
        <f t="shared" si="45"/>
        <v>139.06046875000001</v>
      </c>
      <c r="J2151" s="86">
        <v>29.7989</v>
      </c>
      <c r="K2151" s="85">
        <f t="shared" si="46"/>
        <v>4.6666309410750069</v>
      </c>
      <c r="L2151" s="68" t="str">
        <f>VLOOKUP(C2151,[6]Consolidado!$B:$E,2,FALSE)</f>
        <v>Proper Cloth</v>
      </c>
      <c r="M2151" s="69" t="str">
        <f>VLOOKUP(C2151,[6]Consolidado!$B:$E,3,FALSE)</f>
        <v>Small Conference Table Top</v>
      </c>
      <c r="N2151" s="70" t="str">
        <f>VLOOKUP(C2151,[6]Consolidado!$B:$H,7,FALSE)</f>
        <v>Abril</v>
      </c>
    </row>
    <row r="2152" spans="1:16" s="71" customFormat="1" ht="16.5" customHeight="1" outlineLevel="1" x14ac:dyDescent="0.2">
      <c r="A2152" s="60" t="s">
        <v>671</v>
      </c>
      <c r="B2152" s="61">
        <v>42855</v>
      </c>
      <c r="C2152" s="71">
        <v>189</v>
      </c>
      <c r="D2152" s="63" t="str">
        <f>VLOOKUP(C2152,[6]Consolidado!$B:$E,4,FALSE)</f>
        <v>Finalizada</v>
      </c>
      <c r="E2152" s="64" t="s">
        <v>33</v>
      </c>
      <c r="F2152" s="65" t="s">
        <v>90</v>
      </c>
      <c r="G2152" s="66">
        <v>14.4</v>
      </c>
      <c r="H2152" s="67">
        <v>3.2476560456041419</v>
      </c>
      <c r="I2152" s="85">
        <f t="shared" si="45"/>
        <v>46.766247056699648</v>
      </c>
      <c r="J2152" s="86">
        <v>29.7989</v>
      </c>
      <c r="K2152" s="85">
        <f t="shared" si="46"/>
        <v>1.5693950802445609</v>
      </c>
      <c r="L2152" s="68" t="str">
        <f>VLOOKUP(C2152,[6]Consolidado!$B:$E,2,FALSE)</f>
        <v>Proper Cloth</v>
      </c>
      <c r="M2152" s="69" t="str">
        <f>VLOOKUP(C2152,[6]Consolidado!$B:$E,3,FALSE)</f>
        <v>Small Conference Table Top</v>
      </c>
      <c r="N2152" s="70" t="str">
        <f>VLOOKUP(C2152,[6]Consolidado!$B:$H,7,FALSE)</f>
        <v>Abril</v>
      </c>
    </row>
    <row r="2153" spans="1:16" s="71" customFormat="1" ht="16.5" customHeight="1" outlineLevel="1" x14ac:dyDescent="0.2">
      <c r="A2153" s="60" t="s">
        <v>671</v>
      </c>
      <c r="B2153" s="61">
        <v>42855</v>
      </c>
      <c r="C2153" s="71" t="s">
        <v>290</v>
      </c>
      <c r="D2153" s="63" t="str">
        <f>VLOOKUP(C2153,[6]Consolidado!$B:$E,4,FALSE)</f>
        <v>En Proceso</v>
      </c>
      <c r="E2153" s="64" t="s">
        <v>25</v>
      </c>
      <c r="F2153" s="65" t="s">
        <v>109</v>
      </c>
      <c r="G2153" s="66">
        <v>-6.25E-2</v>
      </c>
      <c r="H2153" s="67">
        <v>1262.4498728629765</v>
      </c>
      <c r="I2153" s="85">
        <f t="shared" si="45"/>
        <v>-78.903117053936029</v>
      </c>
      <c r="J2153" s="86">
        <v>29.7989</v>
      </c>
      <c r="K2153" s="85">
        <f t="shared" si="46"/>
        <v>-2.6478533453897972</v>
      </c>
      <c r="L2153" s="68" t="str">
        <f>VLOOKUP(C2153,[6]Consolidado!$B:$E,2,FALSE)</f>
        <v>Acabado</v>
      </c>
      <c r="M2153" s="69" t="str">
        <f>VLOOKUP(C2153,[6]Consolidado!$B:$E,3,FALSE)</f>
        <v>Material de acabado pendiente de distribuir</v>
      </c>
      <c r="N2153" s="70">
        <f>VLOOKUP(C2153,[6]Consolidado!$B:$H,7,FALSE)</f>
        <v>0</v>
      </c>
    </row>
    <row r="2154" spans="1:16" s="71" customFormat="1" ht="16.5" customHeight="1" outlineLevel="1" x14ac:dyDescent="0.2">
      <c r="A2154" s="60" t="s">
        <v>671</v>
      </c>
      <c r="B2154" s="61">
        <v>42855</v>
      </c>
      <c r="C2154" s="71" t="s">
        <v>290</v>
      </c>
      <c r="D2154" s="63" t="str">
        <f>VLOOKUP(C2154,[6]Consolidado!$B:$E,4,FALSE)</f>
        <v>En Proceso</v>
      </c>
      <c r="E2154" s="64" t="s">
        <v>25</v>
      </c>
      <c r="F2154" s="65" t="s">
        <v>110</v>
      </c>
      <c r="G2154" s="66">
        <v>-3.125E-2</v>
      </c>
      <c r="H2154" s="67">
        <v>1356.0515384615387</v>
      </c>
      <c r="I2154" s="85">
        <f t="shared" si="45"/>
        <v>-42.376610576923085</v>
      </c>
      <c r="J2154" s="86">
        <v>29.7989</v>
      </c>
      <c r="K2154" s="85">
        <f t="shared" si="46"/>
        <v>-1.4220864050996207</v>
      </c>
      <c r="L2154" s="68" t="str">
        <f>VLOOKUP(C2154,[6]Consolidado!$B:$E,2,FALSE)</f>
        <v>Acabado</v>
      </c>
      <c r="M2154" s="69" t="str">
        <f>VLOOKUP(C2154,[6]Consolidado!$B:$E,3,FALSE)</f>
        <v>Material de acabado pendiente de distribuir</v>
      </c>
      <c r="N2154" s="70">
        <f>VLOOKUP(C2154,[6]Consolidado!$B:$H,7,FALSE)</f>
        <v>0</v>
      </c>
    </row>
    <row r="2155" spans="1:16" s="71" customFormat="1" ht="16.5" customHeight="1" outlineLevel="1" x14ac:dyDescent="0.2">
      <c r="A2155" s="60" t="s">
        <v>671</v>
      </c>
      <c r="B2155" s="61">
        <v>42855</v>
      </c>
      <c r="C2155" s="71" t="s">
        <v>290</v>
      </c>
      <c r="D2155" s="63" t="str">
        <f>VLOOKUP(C2155,[6]Consolidado!$B:$E,4,FALSE)</f>
        <v>En Proceso</v>
      </c>
      <c r="E2155" s="64" t="s">
        <v>25</v>
      </c>
      <c r="F2155" s="65" t="s">
        <v>119</v>
      </c>
      <c r="G2155" s="66">
        <v>-3.125E-2</v>
      </c>
      <c r="H2155" s="67">
        <v>635.70500000000004</v>
      </c>
      <c r="I2155" s="85">
        <f t="shared" si="45"/>
        <v>-19.865781250000001</v>
      </c>
      <c r="J2155" s="86">
        <v>29.7989</v>
      </c>
      <c r="K2155" s="85">
        <f t="shared" si="46"/>
        <v>-0.66666156301071522</v>
      </c>
      <c r="L2155" s="68" t="str">
        <f>VLOOKUP(C2155,[6]Consolidado!$B:$E,2,FALSE)</f>
        <v>Acabado</v>
      </c>
      <c r="M2155" s="69" t="str">
        <f>VLOOKUP(C2155,[6]Consolidado!$B:$E,3,FALSE)</f>
        <v>Material de acabado pendiente de distribuir</v>
      </c>
      <c r="N2155" s="70">
        <f>VLOOKUP(C2155,[6]Consolidado!$B:$H,7,FALSE)</f>
        <v>0</v>
      </c>
    </row>
    <row r="2156" spans="1:16" s="71" customFormat="1" ht="16.5" customHeight="1" outlineLevel="1" x14ac:dyDescent="0.2">
      <c r="A2156" s="60" t="s">
        <v>671</v>
      </c>
      <c r="B2156" s="61">
        <v>42855</v>
      </c>
      <c r="C2156" s="71">
        <v>191</v>
      </c>
      <c r="D2156" s="63" t="str">
        <f>VLOOKUP(C2156,[6]Consolidado!$B:$E,4,FALSE)</f>
        <v>Finalizada</v>
      </c>
      <c r="E2156" s="64" t="s">
        <v>25</v>
      </c>
      <c r="F2156" s="65" t="s">
        <v>109</v>
      </c>
      <c r="G2156" s="66">
        <v>6.25E-2</v>
      </c>
      <c r="H2156" s="67">
        <v>1262.4498728629765</v>
      </c>
      <c r="I2156" s="85">
        <f t="shared" si="45"/>
        <v>78.903117053936029</v>
      </c>
      <c r="J2156" s="86">
        <v>29.7989</v>
      </c>
      <c r="K2156" s="85">
        <f t="shared" si="46"/>
        <v>2.6478533453897972</v>
      </c>
      <c r="L2156" s="68" t="str">
        <f>VLOOKUP(C2156,[6]Consolidado!$B:$E,2,FALSE)</f>
        <v>Maderas Collective</v>
      </c>
      <c r="M2156" s="69" t="str">
        <f>VLOOKUP(C2156,[6]Consolidado!$B:$E,3,FALSE)</f>
        <v>Reparacion Muebles Varios-Pintura Sur</v>
      </c>
      <c r="N2156" s="70" t="str">
        <f>VLOOKUP(C2156,[6]Consolidado!$B:$H,7,FALSE)</f>
        <v>Mayo</v>
      </c>
    </row>
    <row r="2157" spans="1:16" s="71" customFormat="1" ht="16.5" customHeight="1" outlineLevel="1" x14ac:dyDescent="0.2">
      <c r="A2157" s="60" t="s">
        <v>671</v>
      </c>
      <c r="B2157" s="61">
        <v>42855</v>
      </c>
      <c r="C2157" s="71">
        <v>191</v>
      </c>
      <c r="D2157" s="63" t="str">
        <f>VLOOKUP(C2157,[6]Consolidado!$B:$E,4,FALSE)</f>
        <v>Finalizada</v>
      </c>
      <c r="E2157" s="64" t="s">
        <v>25</v>
      </c>
      <c r="F2157" s="65" t="s">
        <v>110</v>
      </c>
      <c r="G2157" s="66">
        <v>3.125E-2</v>
      </c>
      <c r="H2157" s="67">
        <v>1356.0515384615387</v>
      </c>
      <c r="I2157" s="85">
        <f t="shared" si="45"/>
        <v>42.376610576923085</v>
      </c>
      <c r="J2157" s="86">
        <v>29.7989</v>
      </c>
      <c r="K2157" s="85">
        <f t="shared" si="46"/>
        <v>1.4220864050996207</v>
      </c>
      <c r="L2157" s="68" t="str">
        <f>VLOOKUP(C2157,[6]Consolidado!$B:$E,2,FALSE)</f>
        <v>Maderas Collective</v>
      </c>
      <c r="M2157" s="69" t="str">
        <f>VLOOKUP(C2157,[6]Consolidado!$B:$E,3,FALSE)</f>
        <v>Reparacion Muebles Varios-Pintura Sur</v>
      </c>
      <c r="N2157" s="70" t="str">
        <f>VLOOKUP(C2157,[6]Consolidado!$B:$H,7,FALSE)</f>
        <v>Mayo</v>
      </c>
    </row>
    <row r="2158" spans="1:16" s="71" customFormat="1" ht="16.5" customHeight="1" outlineLevel="1" x14ac:dyDescent="0.2">
      <c r="A2158" s="60" t="s">
        <v>671</v>
      </c>
      <c r="B2158" s="61">
        <v>42855</v>
      </c>
      <c r="C2158" s="71">
        <v>191</v>
      </c>
      <c r="D2158" s="63" t="str">
        <f>VLOOKUP(C2158,[6]Consolidado!$B:$E,4,FALSE)</f>
        <v>Finalizada</v>
      </c>
      <c r="E2158" s="64" t="s">
        <v>25</v>
      </c>
      <c r="F2158" s="65" t="s">
        <v>119</v>
      </c>
      <c r="G2158" s="66">
        <v>3.125E-2</v>
      </c>
      <c r="H2158" s="67">
        <v>635.70500000000004</v>
      </c>
      <c r="I2158" s="85">
        <f t="shared" si="45"/>
        <v>19.865781250000001</v>
      </c>
      <c r="J2158" s="86">
        <v>29.7989</v>
      </c>
      <c r="K2158" s="85">
        <f t="shared" si="46"/>
        <v>0.66666156301071522</v>
      </c>
      <c r="L2158" s="68" t="str">
        <f>VLOOKUP(C2158,[6]Consolidado!$B:$E,2,FALSE)</f>
        <v>Maderas Collective</v>
      </c>
      <c r="M2158" s="69" t="str">
        <f>VLOOKUP(C2158,[6]Consolidado!$B:$E,3,FALSE)</f>
        <v>Reparacion Muebles Varios-Pintura Sur</v>
      </c>
      <c r="N2158" s="70" t="str">
        <f>VLOOKUP(C2158,[6]Consolidado!$B:$H,7,FALSE)</f>
        <v>Mayo</v>
      </c>
    </row>
    <row r="2159" spans="1:16" s="71" customFormat="1" ht="16.5" customHeight="1" outlineLevel="1" x14ac:dyDescent="0.2">
      <c r="A2159" s="60" t="s">
        <v>671</v>
      </c>
      <c r="B2159" s="61">
        <v>42852</v>
      </c>
      <c r="C2159" s="71">
        <v>132</v>
      </c>
      <c r="D2159" s="63" t="str">
        <f>VLOOKUP(C2159,[6]Consolidado!$B:$E,4,FALSE)</f>
        <v>Finalizada</v>
      </c>
      <c r="E2159" s="64" t="s">
        <v>31</v>
      </c>
      <c r="F2159" s="65" t="s">
        <v>681</v>
      </c>
      <c r="G2159" s="66">
        <v>1</v>
      </c>
      <c r="H2159" s="67">
        <v>1607.72</v>
      </c>
      <c r="I2159" s="85">
        <f t="shared" si="45"/>
        <v>1607.72</v>
      </c>
      <c r="J2159" s="86">
        <v>29.899944206806769</v>
      </c>
      <c r="K2159" s="85">
        <f t="shared" si="46"/>
        <v>53.77</v>
      </c>
      <c r="L2159" s="68" t="str">
        <f>VLOOKUP(C2159,[6]Consolidado!$B:$E,2,FALSE)</f>
        <v xml:space="preserve">Damien Wood </v>
      </c>
      <c r="M2159" s="69" t="str">
        <f>VLOOKUP(C2159,[6]Consolidado!$B:$E,3,FALSE)</f>
        <v>Mirror frame</v>
      </c>
      <c r="N2159" s="70" t="str">
        <f>VLOOKUP(C2159,[6]Consolidado!$B:$H,7,FALSE)</f>
        <v>Abril</v>
      </c>
    </row>
    <row r="2160" spans="1:16" s="105" customFormat="1" ht="16.5" customHeight="1" outlineLevel="1" x14ac:dyDescent="0.2">
      <c r="A2160" s="92" t="s">
        <v>671</v>
      </c>
      <c r="B2160" s="115">
        <v>42851</v>
      </c>
      <c r="C2160" s="62"/>
      <c r="D2160" s="95" t="e">
        <f>VLOOKUP(C2160,[6]Consolidado!$B:$E,4,FALSE)</f>
        <v>#N/A</v>
      </c>
      <c r="E2160" s="96" t="s">
        <v>629</v>
      </c>
      <c r="F2160" s="97" t="s">
        <v>682</v>
      </c>
      <c r="G2160" s="117">
        <v>1</v>
      </c>
      <c r="H2160" s="99">
        <v>800</v>
      </c>
      <c r="I2160" s="100">
        <v>800</v>
      </c>
      <c r="J2160" s="118">
        <v>29.782900000000001</v>
      </c>
      <c r="K2160" s="100">
        <v>26.861051140083738</v>
      </c>
      <c r="L2160" s="102" t="e">
        <f>VLOOKUP(C2160,[6]Consolidado!$B:$E,2,FALSE)</f>
        <v>#N/A</v>
      </c>
      <c r="M2160" s="103" t="e">
        <f>VLOOKUP(C2160,[6]Consolidado!$B:$E,3,FALSE)</f>
        <v>#N/A</v>
      </c>
      <c r="N2160" s="104" t="e">
        <f>VLOOKUP(C2160,[6]Consolidado!$B:$H,7,FALSE)</f>
        <v>#N/A</v>
      </c>
      <c r="O2160" s="62">
        <v>68</v>
      </c>
      <c r="P2160" s="71" t="s">
        <v>2098</v>
      </c>
    </row>
    <row r="2161" spans="1:16" s="71" customFormat="1" ht="16.5" customHeight="1" outlineLevel="1" x14ac:dyDescent="0.2">
      <c r="A2161" s="60" t="s">
        <v>671</v>
      </c>
      <c r="B2161" s="61">
        <v>42851</v>
      </c>
      <c r="C2161" s="62"/>
      <c r="D2161" s="63" t="e">
        <f>VLOOKUP(C2161,[6]Consolidado!$B:$E,4,FALSE)</f>
        <v>#N/A</v>
      </c>
      <c r="E2161" s="64" t="s">
        <v>49</v>
      </c>
      <c r="F2161" s="65" t="s">
        <v>683</v>
      </c>
      <c r="G2161" s="66">
        <v>45</v>
      </c>
      <c r="H2161" s="107">
        <v>68.888888888888886</v>
      </c>
      <c r="I2161" s="85">
        <v>3100</v>
      </c>
      <c r="J2161" s="86">
        <v>29.782900000000001</v>
      </c>
      <c r="K2161" s="85">
        <v>104.08657316782448</v>
      </c>
      <c r="L2161" s="68" t="e">
        <f>VLOOKUP(C2161,[6]Consolidado!$B:$E,2,FALSE)</f>
        <v>#N/A</v>
      </c>
      <c r="M2161" s="69" t="e">
        <f>VLOOKUP(C2161,[6]Consolidado!$B:$E,3,FALSE)</f>
        <v>#N/A</v>
      </c>
      <c r="N2161" s="70" t="e">
        <f>VLOOKUP(C2161,[6]Consolidado!$B:$H,7,FALSE)</f>
        <v>#N/A</v>
      </c>
      <c r="O2161" s="62">
        <v>68</v>
      </c>
      <c r="P2161" s="71" t="s">
        <v>2098</v>
      </c>
    </row>
    <row r="2162" spans="1:16" s="71" customFormat="1" ht="16.5" customHeight="1" thickBot="1" x14ac:dyDescent="0.25">
      <c r="A2162" s="72" t="s">
        <v>684</v>
      </c>
      <c r="B2162" s="73"/>
      <c r="D2162" s="74"/>
      <c r="E2162" s="75"/>
      <c r="F2162" s="76"/>
      <c r="G2162" s="77"/>
      <c r="H2162" s="78"/>
      <c r="I2162" s="79">
        <f>SUBTOTAL(9,I1540:I2161)</f>
        <v>256137.34316032898</v>
      </c>
      <c r="J2162" s="108"/>
      <c r="K2162" s="79">
        <f>SUBTOTAL(9,K1540:K2161)</f>
        <v>8595.4181253441511</v>
      </c>
      <c r="L2162" s="77"/>
      <c r="M2162" s="81"/>
      <c r="N2162" s="82"/>
    </row>
    <row r="2163" spans="1:16" s="71" customFormat="1" ht="16.5" customHeight="1" outlineLevel="1" thickTop="1" x14ac:dyDescent="0.2">
      <c r="A2163" s="60" t="s">
        <v>685</v>
      </c>
      <c r="B2163" s="61">
        <v>42856</v>
      </c>
      <c r="C2163" s="71">
        <v>200</v>
      </c>
      <c r="D2163" s="63" t="str">
        <f>VLOOKUP(C2163,[6]Consolidado!$B:$E,4,FALSE)</f>
        <v>Finalizada</v>
      </c>
      <c r="E2163" s="64" t="s">
        <v>33</v>
      </c>
      <c r="F2163" s="65" t="s">
        <v>35</v>
      </c>
      <c r="G2163" s="66">
        <v>1</v>
      </c>
      <c r="H2163" s="67">
        <v>186.4570226388889</v>
      </c>
      <c r="I2163" s="85">
        <f>G2163*H2163</f>
        <v>186.4570226388889</v>
      </c>
      <c r="J2163" s="86">
        <v>29.922599999999999</v>
      </c>
      <c r="K2163" s="85">
        <f>IFERROR(I2163/J2163,0)</f>
        <v>6.231310870007583</v>
      </c>
      <c r="L2163" s="68" t="str">
        <f>VLOOKUP(C2163,[6]Consolidado!$B:$E,2,FALSE)</f>
        <v>Jekyll Ocean Club</v>
      </c>
      <c r="M2163" s="69" t="str">
        <f>VLOOKUP(C2163,[6]Consolidado!$B:$E,3,FALSE)</f>
        <v>Top 30"x30" Rustico Espresso</v>
      </c>
      <c r="N2163" s="70" t="str">
        <f>VLOOKUP(C2163,[6]Consolidado!$B:$H,7,FALSE)</f>
        <v>Mayo</v>
      </c>
    </row>
    <row r="2164" spans="1:16" s="71" customFormat="1" ht="16.5" customHeight="1" outlineLevel="1" x14ac:dyDescent="0.2">
      <c r="A2164" s="60" t="s">
        <v>685</v>
      </c>
      <c r="B2164" s="61">
        <v>42856</v>
      </c>
      <c r="C2164" s="71">
        <v>200</v>
      </c>
      <c r="D2164" s="63" t="str">
        <f>VLOOKUP(C2164,[6]Consolidado!$B:$E,4,FALSE)</f>
        <v>Finalizada</v>
      </c>
      <c r="E2164" s="64" t="s">
        <v>33</v>
      </c>
      <c r="F2164" s="65" t="s">
        <v>34</v>
      </c>
      <c r="G2164" s="66">
        <v>1</v>
      </c>
      <c r="H2164" s="67">
        <v>26.308288118131866</v>
      </c>
      <c r="I2164" s="85">
        <f t="shared" ref="I2164:I2227" si="47">G2164*H2164</f>
        <v>26.308288118131866</v>
      </c>
      <c r="J2164" s="86">
        <v>29.922599999999999</v>
      </c>
      <c r="K2164" s="85">
        <f t="shared" ref="K2164:K2227" si="48">IFERROR(I2164/J2164,0)</f>
        <v>0.87921130243133505</v>
      </c>
      <c r="L2164" s="68" t="str">
        <f>VLOOKUP(C2164,[6]Consolidado!$B:$E,2,FALSE)</f>
        <v>Jekyll Ocean Club</v>
      </c>
      <c r="M2164" s="69" t="str">
        <f>VLOOKUP(C2164,[6]Consolidado!$B:$E,3,FALSE)</f>
        <v>Top 30"x30" Rustico Espresso</v>
      </c>
      <c r="N2164" s="70" t="str">
        <f>VLOOKUP(C2164,[6]Consolidado!$B:$H,7,FALSE)</f>
        <v>Mayo</v>
      </c>
    </row>
    <row r="2165" spans="1:16" s="71" customFormat="1" ht="16.5" customHeight="1" outlineLevel="1" x14ac:dyDescent="0.2">
      <c r="A2165" s="60" t="s">
        <v>685</v>
      </c>
      <c r="B2165" s="61">
        <v>42856</v>
      </c>
      <c r="C2165" s="71">
        <v>200</v>
      </c>
      <c r="D2165" s="63" t="str">
        <f>VLOOKUP(C2165,[6]Consolidado!$B:$E,4,FALSE)</f>
        <v>Finalizada</v>
      </c>
      <c r="E2165" s="64" t="s">
        <v>33</v>
      </c>
      <c r="F2165" s="65" t="s">
        <v>113</v>
      </c>
      <c r="G2165" s="66">
        <v>4</v>
      </c>
      <c r="H2165" s="67">
        <v>31.396085260667828</v>
      </c>
      <c r="I2165" s="85">
        <f t="shared" si="47"/>
        <v>125.58434104267131</v>
      </c>
      <c r="J2165" s="86">
        <v>29.922599999999999</v>
      </c>
      <c r="K2165" s="85">
        <f t="shared" si="48"/>
        <v>4.1969728914824014</v>
      </c>
      <c r="L2165" s="68" t="str">
        <f>VLOOKUP(C2165,[6]Consolidado!$B:$E,2,FALSE)</f>
        <v>Jekyll Ocean Club</v>
      </c>
      <c r="M2165" s="69" t="str">
        <f>VLOOKUP(C2165,[6]Consolidado!$B:$E,3,FALSE)</f>
        <v>Top 30"x30" Rustico Espresso</v>
      </c>
      <c r="N2165" s="70" t="str">
        <f>VLOOKUP(C2165,[6]Consolidado!$B:$H,7,FALSE)</f>
        <v>Mayo</v>
      </c>
    </row>
    <row r="2166" spans="1:16" s="71" customFormat="1" ht="16.5" customHeight="1" outlineLevel="1" x14ac:dyDescent="0.2">
      <c r="A2166" s="60" t="s">
        <v>685</v>
      </c>
      <c r="B2166" s="61">
        <v>42856</v>
      </c>
      <c r="C2166" s="71">
        <v>201</v>
      </c>
      <c r="D2166" s="63" t="str">
        <f>VLOOKUP(C2166,[6]Consolidado!$B:$E,4,FALSE)</f>
        <v>Finalizada</v>
      </c>
      <c r="E2166" s="64" t="s">
        <v>33</v>
      </c>
      <c r="F2166" s="65" t="s">
        <v>34</v>
      </c>
      <c r="G2166" s="66">
        <v>1</v>
      </c>
      <c r="H2166" s="67">
        <v>26.308288118131866</v>
      </c>
      <c r="I2166" s="85">
        <f t="shared" si="47"/>
        <v>26.308288118131866</v>
      </c>
      <c r="J2166" s="86">
        <v>29.922599999999999</v>
      </c>
      <c r="K2166" s="85">
        <f t="shared" si="48"/>
        <v>0.87921130243133505</v>
      </c>
      <c r="L2166" s="68" t="str">
        <f>VLOOKUP(C2166,[6]Consolidado!$B:$E,2,FALSE)</f>
        <v>Jekyll Ocean Club</v>
      </c>
      <c r="M2166" s="69" t="str">
        <f>VLOOKUP(C2166,[6]Consolidado!$B:$E,3,FALSE)</f>
        <v>Top 36"x36" Rustico Espresso</v>
      </c>
      <c r="N2166" s="70" t="str">
        <f>VLOOKUP(C2166,[6]Consolidado!$B:$H,7,FALSE)</f>
        <v>Mayo</v>
      </c>
    </row>
    <row r="2167" spans="1:16" s="71" customFormat="1" ht="16.5" customHeight="1" outlineLevel="1" x14ac:dyDescent="0.2">
      <c r="A2167" s="60" t="s">
        <v>685</v>
      </c>
      <c r="B2167" s="61">
        <v>42856</v>
      </c>
      <c r="C2167" s="71">
        <v>201</v>
      </c>
      <c r="D2167" s="63" t="str">
        <f>VLOOKUP(C2167,[6]Consolidado!$B:$E,4,FALSE)</f>
        <v>Finalizada</v>
      </c>
      <c r="E2167" s="64" t="s">
        <v>33</v>
      </c>
      <c r="F2167" s="65" t="s">
        <v>113</v>
      </c>
      <c r="G2167" s="66">
        <v>4</v>
      </c>
      <c r="H2167" s="67">
        <v>31.396085260667828</v>
      </c>
      <c r="I2167" s="85">
        <f t="shared" si="47"/>
        <v>125.58434104267131</v>
      </c>
      <c r="J2167" s="86">
        <v>29.922599999999999</v>
      </c>
      <c r="K2167" s="85">
        <f t="shared" si="48"/>
        <v>4.1969728914824014</v>
      </c>
      <c r="L2167" s="68" t="str">
        <f>VLOOKUP(C2167,[6]Consolidado!$B:$E,2,FALSE)</f>
        <v>Jekyll Ocean Club</v>
      </c>
      <c r="M2167" s="69" t="str">
        <f>VLOOKUP(C2167,[6]Consolidado!$B:$E,3,FALSE)</f>
        <v>Top 36"x36" Rustico Espresso</v>
      </c>
      <c r="N2167" s="70" t="str">
        <f>VLOOKUP(C2167,[6]Consolidado!$B:$H,7,FALSE)</f>
        <v>Mayo</v>
      </c>
    </row>
    <row r="2168" spans="1:16" s="71" customFormat="1" ht="16.5" customHeight="1" outlineLevel="1" x14ac:dyDescent="0.2">
      <c r="A2168" s="60" t="s">
        <v>685</v>
      </c>
      <c r="B2168" s="61">
        <v>42856</v>
      </c>
      <c r="C2168" s="71">
        <v>202</v>
      </c>
      <c r="D2168" s="63" t="str">
        <f>VLOOKUP(C2168,[6]Consolidado!$B:$E,4,FALSE)</f>
        <v>Finalizada</v>
      </c>
      <c r="E2168" s="64" t="s">
        <v>33</v>
      </c>
      <c r="F2168" s="65" t="s">
        <v>34</v>
      </c>
      <c r="G2168" s="66">
        <v>1</v>
      </c>
      <c r="H2168" s="67">
        <v>26.308288118131866</v>
      </c>
      <c r="I2168" s="85">
        <f t="shared" si="47"/>
        <v>26.308288118131866</v>
      </c>
      <c r="J2168" s="86">
        <v>29.922599999999999</v>
      </c>
      <c r="K2168" s="85">
        <f t="shared" si="48"/>
        <v>0.87921130243133505</v>
      </c>
      <c r="L2168" s="68" t="str">
        <f>VLOOKUP(C2168,[6]Consolidado!$B:$E,2,FALSE)</f>
        <v>Jekyll Ocean Club</v>
      </c>
      <c r="M2168" s="69" t="str">
        <f>VLOOKUP(C2168,[6]Consolidado!$B:$E,3,FALSE)</f>
        <v>Top 24"x30" Rustico Espresso</v>
      </c>
      <c r="N2168" s="70" t="str">
        <f>VLOOKUP(C2168,[6]Consolidado!$B:$H,7,FALSE)</f>
        <v>Mayo</v>
      </c>
    </row>
    <row r="2169" spans="1:16" s="71" customFormat="1" ht="16.5" customHeight="1" outlineLevel="1" x14ac:dyDescent="0.2">
      <c r="A2169" s="60" t="s">
        <v>685</v>
      </c>
      <c r="B2169" s="61">
        <v>42856</v>
      </c>
      <c r="C2169" s="71">
        <v>202</v>
      </c>
      <c r="D2169" s="63" t="str">
        <f>VLOOKUP(C2169,[6]Consolidado!$B:$E,4,FALSE)</f>
        <v>Finalizada</v>
      </c>
      <c r="E2169" s="64" t="s">
        <v>33</v>
      </c>
      <c r="F2169" s="65" t="s">
        <v>113</v>
      </c>
      <c r="G2169" s="66">
        <v>4</v>
      </c>
      <c r="H2169" s="67">
        <v>31.396085260667828</v>
      </c>
      <c r="I2169" s="85">
        <f t="shared" si="47"/>
        <v>125.58434104267131</v>
      </c>
      <c r="J2169" s="86">
        <v>29.922599999999999</v>
      </c>
      <c r="K2169" s="85">
        <f t="shared" si="48"/>
        <v>4.1969728914824014</v>
      </c>
      <c r="L2169" s="68" t="str">
        <f>VLOOKUP(C2169,[6]Consolidado!$B:$E,2,FALSE)</f>
        <v>Jekyll Ocean Club</v>
      </c>
      <c r="M2169" s="69" t="str">
        <f>VLOOKUP(C2169,[6]Consolidado!$B:$E,3,FALSE)</f>
        <v>Top 24"x30" Rustico Espresso</v>
      </c>
      <c r="N2169" s="70" t="str">
        <f>VLOOKUP(C2169,[6]Consolidado!$B:$H,7,FALSE)</f>
        <v>Mayo</v>
      </c>
    </row>
    <row r="2170" spans="1:16" s="71" customFormat="1" ht="16.5" customHeight="1" outlineLevel="1" x14ac:dyDescent="0.2">
      <c r="A2170" s="60" t="s">
        <v>685</v>
      </c>
      <c r="B2170" s="61">
        <v>42856</v>
      </c>
      <c r="C2170" s="71">
        <v>212</v>
      </c>
      <c r="D2170" s="63" t="str">
        <f>VLOOKUP(C2170,[6]Consolidado!$B:$E,4,FALSE)</f>
        <v>Finalizada</v>
      </c>
      <c r="E2170" s="64" t="s">
        <v>40</v>
      </c>
      <c r="F2170" s="65" t="s">
        <v>112</v>
      </c>
      <c r="G2170" s="66">
        <v>40</v>
      </c>
      <c r="H2170" s="67">
        <v>0.44456344312992735</v>
      </c>
      <c r="I2170" s="85">
        <f t="shared" si="47"/>
        <v>17.782537725197095</v>
      </c>
      <c r="J2170" s="86">
        <v>29.922599999999999</v>
      </c>
      <c r="K2170" s="85">
        <f t="shared" si="48"/>
        <v>0.59428451154635942</v>
      </c>
      <c r="L2170" s="68" t="str">
        <f>VLOOKUP(C2170,[6]Consolidado!$B:$E,2,FALSE)</f>
        <v>Paul Whittle</v>
      </c>
      <c r="M2170" s="69" t="str">
        <f>VLOOKUP(C2170,[6]Consolidado!$B:$E,3,FALSE)</f>
        <v>Family Heirloom</v>
      </c>
      <c r="N2170" s="70" t="str">
        <f>VLOOKUP(C2170,[6]Consolidado!$B:$H,7,FALSE)</f>
        <v>Mayo</v>
      </c>
    </row>
    <row r="2171" spans="1:16" s="71" customFormat="1" ht="16.5" customHeight="1" outlineLevel="1" x14ac:dyDescent="0.2">
      <c r="A2171" s="60" t="s">
        <v>685</v>
      </c>
      <c r="B2171" s="61">
        <v>42856</v>
      </c>
      <c r="C2171" s="71">
        <v>212</v>
      </c>
      <c r="D2171" s="63" t="str">
        <f>VLOOKUP(C2171,[6]Consolidado!$B:$E,4,FALSE)</f>
        <v>Finalizada</v>
      </c>
      <c r="E2171" s="64" t="s">
        <v>40</v>
      </c>
      <c r="F2171" s="65" t="s">
        <v>91</v>
      </c>
      <c r="G2171" s="66">
        <v>40</v>
      </c>
      <c r="H2171" s="67">
        <v>0.50613260716530251</v>
      </c>
      <c r="I2171" s="85">
        <f t="shared" si="47"/>
        <v>20.2453042866121</v>
      </c>
      <c r="J2171" s="86">
        <v>29.922599999999999</v>
      </c>
      <c r="K2171" s="85">
        <f t="shared" si="48"/>
        <v>0.6765890760365777</v>
      </c>
      <c r="L2171" s="68" t="str">
        <f>VLOOKUP(C2171,[6]Consolidado!$B:$E,2,FALSE)</f>
        <v>Paul Whittle</v>
      </c>
      <c r="M2171" s="69" t="str">
        <f>VLOOKUP(C2171,[6]Consolidado!$B:$E,3,FALSE)</f>
        <v>Family Heirloom</v>
      </c>
      <c r="N2171" s="70" t="str">
        <f>VLOOKUP(C2171,[6]Consolidado!$B:$H,7,FALSE)</f>
        <v>Mayo</v>
      </c>
    </row>
    <row r="2172" spans="1:16" s="71" customFormat="1" ht="16.5" customHeight="1" outlineLevel="1" x14ac:dyDescent="0.2">
      <c r="A2172" s="60" t="s">
        <v>685</v>
      </c>
      <c r="B2172" s="61">
        <v>42856</v>
      </c>
      <c r="C2172" s="71">
        <v>212</v>
      </c>
      <c r="D2172" s="63" t="str">
        <f>VLOOKUP(C2172,[6]Consolidado!$B:$E,4,FALSE)</f>
        <v>Finalizada</v>
      </c>
      <c r="E2172" s="64" t="s">
        <v>28</v>
      </c>
      <c r="F2172" s="65" t="s">
        <v>139</v>
      </c>
      <c r="G2172" s="66">
        <v>1</v>
      </c>
      <c r="H2172" s="67">
        <v>360.97894736842107</v>
      </c>
      <c r="I2172" s="85">
        <f t="shared" si="47"/>
        <v>360.97894736842107</v>
      </c>
      <c r="J2172" s="86">
        <v>29.922599999999999</v>
      </c>
      <c r="K2172" s="85">
        <f t="shared" si="48"/>
        <v>12.063756069606955</v>
      </c>
      <c r="L2172" s="68" t="str">
        <f>VLOOKUP(C2172,[6]Consolidado!$B:$E,2,FALSE)</f>
        <v>Paul Whittle</v>
      </c>
      <c r="M2172" s="69" t="str">
        <f>VLOOKUP(C2172,[6]Consolidado!$B:$E,3,FALSE)</f>
        <v>Family Heirloom</v>
      </c>
      <c r="N2172" s="70" t="str">
        <f>VLOOKUP(C2172,[6]Consolidado!$B:$H,7,FALSE)</f>
        <v>Mayo</v>
      </c>
    </row>
    <row r="2173" spans="1:16" s="71" customFormat="1" ht="16.5" customHeight="1" outlineLevel="1" x14ac:dyDescent="0.2">
      <c r="A2173" s="60" t="s">
        <v>685</v>
      </c>
      <c r="B2173" s="61">
        <v>42856</v>
      </c>
      <c r="C2173" s="71">
        <v>212</v>
      </c>
      <c r="D2173" s="63" t="str">
        <f>VLOOKUP(C2173,[6]Consolidado!$B:$E,4,FALSE)</f>
        <v>Finalizada</v>
      </c>
      <c r="E2173" s="64" t="s">
        <v>31</v>
      </c>
      <c r="F2173" s="65" t="s">
        <v>412</v>
      </c>
      <c r="G2173" s="66">
        <v>10</v>
      </c>
      <c r="H2173" s="67">
        <v>0.90064</v>
      </c>
      <c r="I2173" s="85">
        <f t="shared" si="47"/>
        <v>9.0063999999999993</v>
      </c>
      <c r="J2173" s="86">
        <v>29.922599999999999</v>
      </c>
      <c r="K2173" s="85">
        <f t="shared" si="48"/>
        <v>0.30098988724241876</v>
      </c>
      <c r="L2173" s="68" t="str">
        <f>VLOOKUP(C2173,[6]Consolidado!$B:$E,2,FALSE)</f>
        <v>Paul Whittle</v>
      </c>
      <c r="M2173" s="69" t="str">
        <f>VLOOKUP(C2173,[6]Consolidado!$B:$E,3,FALSE)</f>
        <v>Family Heirloom</v>
      </c>
      <c r="N2173" s="70" t="str">
        <f>VLOOKUP(C2173,[6]Consolidado!$B:$H,7,FALSE)</f>
        <v>Mayo</v>
      </c>
    </row>
    <row r="2174" spans="1:16" s="71" customFormat="1" ht="16.5" customHeight="1" outlineLevel="1" x14ac:dyDescent="0.2">
      <c r="A2174" s="60" t="s">
        <v>685</v>
      </c>
      <c r="B2174" s="61">
        <v>42856</v>
      </c>
      <c r="C2174" s="71">
        <v>218</v>
      </c>
      <c r="D2174" s="63" t="str">
        <f>VLOOKUP(C2174,[6]Consolidado!$B:$E,4,FALSE)</f>
        <v>En Proceso</v>
      </c>
      <c r="E2174" s="64" t="s">
        <v>33</v>
      </c>
      <c r="F2174" s="65" t="s">
        <v>113</v>
      </c>
      <c r="G2174" s="66">
        <v>7</v>
      </c>
      <c r="H2174" s="67">
        <v>31.396085260667828</v>
      </c>
      <c r="I2174" s="85">
        <f t="shared" si="47"/>
        <v>219.77259682467479</v>
      </c>
      <c r="J2174" s="86">
        <v>29.922599999999999</v>
      </c>
      <c r="K2174" s="85">
        <f t="shared" si="48"/>
        <v>7.3447025600942029</v>
      </c>
      <c r="L2174" s="68" t="str">
        <f>VLOOKUP(C2174,[6]Consolidado!$B:$E,2,FALSE)</f>
        <v>David Berruto-New Line</v>
      </c>
      <c r="M2174" s="69" t="str">
        <f>VLOOKUP(C2174,[6]Consolidado!$B:$E,3,FALSE)</f>
        <v xml:space="preserve">Coffe table </v>
      </c>
      <c r="N2174" s="70">
        <f>VLOOKUP(C2174,[6]Consolidado!$B:$H,7,FALSE)</f>
        <v>0</v>
      </c>
    </row>
    <row r="2175" spans="1:16" s="71" customFormat="1" ht="16.5" customHeight="1" outlineLevel="1" x14ac:dyDescent="0.2">
      <c r="A2175" s="60" t="s">
        <v>685</v>
      </c>
      <c r="B2175" s="61">
        <v>42856</v>
      </c>
      <c r="C2175" s="71">
        <v>212</v>
      </c>
      <c r="D2175" s="63" t="str">
        <f>VLOOKUP(C2175,[6]Consolidado!$B:$E,4,FALSE)</f>
        <v>Finalizada</v>
      </c>
      <c r="E2175" s="64" t="s">
        <v>49</v>
      </c>
      <c r="F2175" s="65" t="s">
        <v>105</v>
      </c>
      <c r="G2175" s="66">
        <v>19.5</v>
      </c>
      <c r="H2175" s="67">
        <v>53</v>
      </c>
      <c r="I2175" s="85">
        <f t="shared" si="47"/>
        <v>1033.5</v>
      </c>
      <c r="J2175" s="86">
        <v>29.922599999999999</v>
      </c>
      <c r="K2175" s="85">
        <f t="shared" si="48"/>
        <v>34.539110906137836</v>
      </c>
      <c r="L2175" s="68" t="str">
        <f>VLOOKUP(C2175,[6]Consolidado!$B:$E,2,FALSE)</f>
        <v>Paul Whittle</v>
      </c>
      <c r="M2175" s="69" t="str">
        <f>VLOOKUP(C2175,[6]Consolidado!$B:$E,3,FALSE)</f>
        <v>Family Heirloom</v>
      </c>
      <c r="N2175" s="70" t="str">
        <f>VLOOKUP(C2175,[6]Consolidado!$B:$H,7,FALSE)</f>
        <v>Mayo</v>
      </c>
    </row>
    <row r="2176" spans="1:16" s="71" customFormat="1" ht="16.5" customHeight="1" outlineLevel="1" x14ac:dyDescent="0.2">
      <c r="A2176" s="60" t="s">
        <v>685</v>
      </c>
      <c r="B2176" s="61">
        <v>42857</v>
      </c>
      <c r="C2176" s="71">
        <v>228</v>
      </c>
      <c r="D2176" s="63" t="str">
        <f>VLOOKUP(C2176,[6]Consolidado!$B:$E,4,FALSE)</f>
        <v>Finalizada</v>
      </c>
      <c r="E2176" s="64" t="s">
        <v>40</v>
      </c>
      <c r="F2176" s="65" t="s">
        <v>74</v>
      </c>
      <c r="G2176" s="66">
        <v>350</v>
      </c>
      <c r="H2176" s="67">
        <v>0.80249873441502373</v>
      </c>
      <c r="I2176" s="85">
        <f t="shared" si="47"/>
        <v>280.87455704525831</v>
      </c>
      <c r="J2176" s="86">
        <v>29.922599999999999</v>
      </c>
      <c r="K2176" s="85">
        <f t="shared" si="48"/>
        <v>9.3867029283972094</v>
      </c>
      <c r="L2176" s="68" t="str">
        <f>VLOOKUP(C2176,[6]Consolidado!$B:$E,2,FALSE)</f>
        <v>Canoe Wesfield (Phase 2)</v>
      </c>
      <c r="M2176" s="69" t="str">
        <f>VLOOKUP(C2176,[6]Consolidado!$B:$E,3,FALSE)</f>
        <v>TBL-107 Table, Teak (W/Duplex)</v>
      </c>
      <c r="N2176" s="70" t="str">
        <f>VLOOKUP(C2176,[6]Consolidado!$B:$H,7,FALSE)</f>
        <v>Julio</v>
      </c>
    </row>
    <row r="2177" spans="1:14" s="71" customFormat="1" ht="16.5" customHeight="1" outlineLevel="1" x14ac:dyDescent="0.2">
      <c r="A2177" s="60" t="s">
        <v>685</v>
      </c>
      <c r="B2177" s="61">
        <v>42857</v>
      </c>
      <c r="C2177" s="71">
        <v>228</v>
      </c>
      <c r="D2177" s="63" t="str">
        <f>VLOOKUP(C2177,[6]Consolidado!$B:$E,4,FALSE)</f>
        <v>Finalizada</v>
      </c>
      <c r="E2177" s="64" t="s">
        <v>40</v>
      </c>
      <c r="F2177" s="65" t="s">
        <v>54</v>
      </c>
      <c r="G2177" s="66">
        <v>88</v>
      </c>
      <c r="H2177" s="67">
        <v>1.2567021280709196</v>
      </c>
      <c r="I2177" s="85">
        <f t="shared" si="47"/>
        <v>110.58978727024093</v>
      </c>
      <c r="J2177" s="86">
        <v>29.922599999999999</v>
      </c>
      <c r="K2177" s="85">
        <f t="shared" si="48"/>
        <v>3.6958615651795279</v>
      </c>
      <c r="L2177" s="68" t="str">
        <f>VLOOKUP(C2177,[6]Consolidado!$B:$E,2,FALSE)</f>
        <v>Canoe Wesfield (Phase 2)</v>
      </c>
      <c r="M2177" s="69" t="str">
        <f>VLOOKUP(C2177,[6]Consolidado!$B:$E,3,FALSE)</f>
        <v>TBL-107 Table, Teak (W/Duplex)</v>
      </c>
      <c r="N2177" s="70" t="str">
        <f>VLOOKUP(C2177,[6]Consolidado!$B:$H,7,FALSE)</f>
        <v>Julio</v>
      </c>
    </row>
    <row r="2178" spans="1:14" s="71" customFormat="1" ht="16.5" customHeight="1" outlineLevel="1" x14ac:dyDescent="0.2">
      <c r="A2178" s="60" t="s">
        <v>685</v>
      </c>
      <c r="B2178" s="61">
        <v>42857</v>
      </c>
      <c r="C2178" s="71">
        <v>228</v>
      </c>
      <c r="D2178" s="63" t="str">
        <f>VLOOKUP(C2178,[6]Consolidado!$B:$E,4,FALSE)</f>
        <v>Finalizada</v>
      </c>
      <c r="E2178" s="64" t="s">
        <v>40</v>
      </c>
      <c r="F2178" s="65" t="s">
        <v>432</v>
      </c>
      <c r="G2178" s="66">
        <v>400</v>
      </c>
      <c r="H2178" s="67">
        <v>1.1241666666666665</v>
      </c>
      <c r="I2178" s="85">
        <f t="shared" si="47"/>
        <v>449.66666666666663</v>
      </c>
      <c r="J2178" s="86">
        <v>29.922599999999999</v>
      </c>
      <c r="K2178" s="85">
        <f t="shared" si="48"/>
        <v>15.027660252339926</v>
      </c>
      <c r="L2178" s="68" t="str">
        <f>VLOOKUP(C2178,[6]Consolidado!$B:$E,2,FALSE)</f>
        <v>Canoe Wesfield (Phase 2)</v>
      </c>
      <c r="M2178" s="69" t="str">
        <f>VLOOKUP(C2178,[6]Consolidado!$B:$E,3,FALSE)</f>
        <v>TBL-107 Table, Teak (W/Duplex)</v>
      </c>
      <c r="N2178" s="70" t="str">
        <f>VLOOKUP(C2178,[6]Consolidado!$B:$H,7,FALSE)</f>
        <v>Julio</v>
      </c>
    </row>
    <row r="2179" spans="1:14" s="71" customFormat="1" ht="16.5" customHeight="1" outlineLevel="1" x14ac:dyDescent="0.2">
      <c r="A2179" s="60" t="s">
        <v>685</v>
      </c>
      <c r="B2179" s="61">
        <v>42857</v>
      </c>
      <c r="C2179" s="71">
        <v>210</v>
      </c>
      <c r="D2179" s="63" t="str">
        <f>VLOOKUP(C2179,[6]Consolidado!$B:$E,4,FALSE)</f>
        <v>Finalizada</v>
      </c>
      <c r="E2179" s="64" t="s">
        <v>33</v>
      </c>
      <c r="F2179" s="65" t="s">
        <v>113</v>
      </c>
      <c r="G2179" s="66">
        <v>11</v>
      </c>
      <c r="H2179" s="67">
        <v>31.396085260667828</v>
      </c>
      <c r="I2179" s="85">
        <f t="shared" si="47"/>
        <v>345.35693786734612</v>
      </c>
      <c r="J2179" s="86">
        <v>29.922599999999999</v>
      </c>
      <c r="K2179" s="85">
        <f t="shared" si="48"/>
        <v>11.541675451576605</v>
      </c>
      <c r="L2179" s="68" t="str">
        <f>VLOOKUP(C2179,[6]Consolidado!$B:$E,2,FALSE)</f>
        <v>Alex Weidner</v>
      </c>
      <c r="M2179" s="69" t="str">
        <f>VLOOKUP(C2179,[6]Consolidado!$B:$E,3,FALSE)</f>
        <v>Table w/ Brass Inlay</v>
      </c>
      <c r="N2179" s="70" t="str">
        <f>VLOOKUP(C2179,[6]Consolidado!$B:$H,7,FALSE)</f>
        <v>Mayo</v>
      </c>
    </row>
    <row r="2180" spans="1:14" s="71" customFormat="1" ht="16.5" customHeight="1" outlineLevel="1" x14ac:dyDescent="0.2">
      <c r="A2180" s="60" t="s">
        <v>685</v>
      </c>
      <c r="B2180" s="61">
        <v>42857</v>
      </c>
      <c r="C2180" s="71">
        <v>210</v>
      </c>
      <c r="D2180" s="63" t="str">
        <f>VLOOKUP(C2180,[6]Consolidado!$B:$E,4,FALSE)</f>
        <v>Finalizada</v>
      </c>
      <c r="E2180" s="64" t="s">
        <v>33</v>
      </c>
      <c r="F2180" s="65" t="s">
        <v>34</v>
      </c>
      <c r="G2180" s="66">
        <v>1</v>
      </c>
      <c r="H2180" s="67">
        <v>26.308288118131866</v>
      </c>
      <c r="I2180" s="85">
        <f t="shared" si="47"/>
        <v>26.308288118131866</v>
      </c>
      <c r="J2180" s="86">
        <v>29.922599999999999</v>
      </c>
      <c r="K2180" s="85">
        <f t="shared" si="48"/>
        <v>0.87921130243133505</v>
      </c>
      <c r="L2180" s="68" t="str">
        <f>VLOOKUP(C2180,[6]Consolidado!$B:$E,2,FALSE)</f>
        <v>Alex Weidner</v>
      </c>
      <c r="M2180" s="69" t="str">
        <f>VLOOKUP(C2180,[6]Consolidado!$B:$E,3,FALSE)</f>
        <v>Table w/ Brass Inlay</v>
      </c>
      <c r="N2180" s="70" t="str">
        <f>VLOOKUP(C2180,[6]Consolidado!$B:$H,7,FALSE)</f>
        <v>Mayo</v>
      </c>
    </row>
    <row r="2181" spans="1:14" s="71" customFormat="1" ht="16.5" customHeight="1" outlineLevel="1" x14ac:dyDescent="0.2">
      <c r="A2181" s="60" t="s">
        <v>685</v>
      </c>
      <c r="B2181" s="61">
        <v>42857</v>
      </c>
      <c r="C2181" s="71">
        <v>212</v>
      </c>
      <c r="D2181" s="63" t="str">
        <f>VLOOKUP(C2181,[6]Consolidado!$B:$E,4,FALSE)</f>
        <v>Finalizada</v>
      </c>
      <c r="E2181" s="64" t="s">
        <v>33</v>
      </c>
      <c r="F2181" s="65" t="s">
        <v>113</v>
      </c>
      <c r="G2181" s="66">
        <v>5</v>
      </c>
      <c r="H2181" s="67">
        <v>31.396085260667828</v>
      </c>
      <c r="I2181" s="85">
        <f t="shared" si="47"/>
        <v>156.98042630333913</v>
      </c>
      <c r="J2181" s="86">
        <v>29.922599999999999</v>
      </c>
      <c r="K2181" s="85">
        <f t="shared" si="48"/>
        <v>5.2462161143530022</v>
      </c>
      <c r="L2181" s="68" t="str">
        <f>VLOOKUP(C2181,[6]Consolidado!$B:$E,2,FALSE)</f>
        <v>Paul Whittle</v>
      </c>
      <c r="M2181" s="69" t="str">
        <f>VLOOKUP(C2181,[6]Consolidado!$B:$E,3,FALSE)</f>
        <v>Family Heirloom</v>
      </c>
      <c r="N2181" s="70" t="str">
        <f>VLOOKUP(C2181,[6]Consolidado!$B:$H,7,FALSE)</f>
        <v>Mayo</v>
      </c>
    </row>
    <row r="2182" spans="1:14" s="71" customFormat="1" ht="16.5" customHeight="1" outlineLevel="1" x14ac:dyDescent="0.2">
      <c r="A2182" s="60" t="s">
        <v>685</v>
      </c>
      <c r="B2182" s="61">
        <v>42857</v>
      </c>
      <c r="C2182" s="71">
        <v>212</v>
      </c>
      <c r="D2182" s="63" t="str">
        <f>VLOOKUP(C2182,[6]Consolidado!$B:$E,4,FALSE)</f>
        <v>Finalizada</v>
      </c>
      <c r="E2182" s="64" t="s">
        <v>33</v>
      </c>
      <c r="F2182" s="65" t="s">
        <v>34</v>
      </c>
      <c r="G2182" s="66">
        <v>1</v>
      </c>
      <c r="H2182" s="67">
        <v>26.308288118131866</v>
      </c>
      <c r="I2182" s="85">
        <f t="shared" si="47"/>
        <v>26.308288118131866</v>
      </c>
      <c r="J2182" s="86">
        <v>29.922599999999999</v>
      </c>
      <c r="K2182" s="85">
        <f t="shared" si="48"/>
        <v>0.87921130243133505</v>
      </c>
      <c r="L2182" s="68" t="str">
        <f>VLOOKUP(C2182,[6]Consolidado!$B:$E,2,FALSE)</f>
        <v>Paul Whittle</v>
      </c>
      <c r="M2182" s="69" t="str">
        <f>VLOOKUP(C2182,[6]Consolidado!$B:$E,3,FALSE)</f>
        <v>Family Heirloom</v>
      </c>
      <c r="N2182" s="70" t="str">
        <f>VLOOKUP(C2182,[6]Consolidado!$B:$H,7,FALSE)</f>
        <v>Mayo</v>
      </c>
    </row>
    <row r="2183" spans="1:14" s="71" customFormat="1" ht="16.5" customHeight="1" outlineLevel="1" x14ac:dyDescent="0.2">
      <c r="A2183" s="60" t="s">
        <v>685</v>
      </c>
      <c r="B2183" s="61">
        <v>42857</v>
      </c>
      <c r="C2183" s="71" t="s">
        <v>290</v>
      </c>
      <c r="D2183" s="63" t="str">
        <f>VLOOKUP(C2183,[6]Consolidado!$B:$E,4,FALSE)</f>
        <v>En Proceso</v>
      </c>
      <c r="E2183" s="64" t="s">
        <v>25</v>
      </c>
      <c r="F2183" s="65" t="s">
        <v>193</v>
      </c>
      <c r="G2183" s="66">
        <v>1</v>
      </c>
      <c r="H2183" s="67">
        <v>888.9</v>
      </c>
      <c r="I2183" s="85">
        <f t="shared" si="47"/>
        <v>888.9</v>
      </c>
      <c r="J2183" s="86">
        <v>29.922599999999999</v>
      </c>
      <c r="K2183" s="85">
        <f t="shared" si="48"/>
        <v>29.706643139299391</v>
      </c>
      <c r="L2183" s="68" t="str">
        <f>VLOOKUP(C2183,[6]Consolidado!$B:$E,2,FALSE)</f>
        <v>Acabado</v>
      </c>
      <c r="M2183" s="69" t="str">
        <f>VLOOKUP(C2183,[6]Consolidado!$B:$E,3,FALSE)</f>
        <v>Material de acabado pendiente de distribuir</v>
      </c>
      <c r="N2183" s="70">
        <f>VLOOKUP(C2183,[6]Consolidado!$B:$H,7,FALSE)</f>
        <v>0</v>
      </c>
    </row>
    <row r="2184" spans="1:14" s="71" customFormat="1" ht="16.5" customHeight="1" outlineLevel="1" x14ac:dyDescent="0.2">
      <c r="A2184" s="60" t="s">
        <v>685</v>
      </c>
      <c r="B2184" s="61">
        <v>42857</v>
      </c>
      <c r="C2184" s="71">
        <v>140</v>
      </c>
      <c r="D2184" s="63" t="str">
        <f>VLOOKUP(C2184,[6]Consolidado!$B:$E,4,FALSE)</f>
        <v>Finalizada</v>
      </c>
      <c r="E2184" s="64" t="s">
        <v>33</v>
      </c>
      <c r="F2184" s="65" t="s">
        <v>32</v>
      </c>
      <c r="G2184" s="66">
        <v>24</v>
      </c>
      <c r="H2184" s="67">
        <v>29.842295814691809</v>
      </c>
      <c r="I2184" s="85">
        <f t="shared" si="47"/>
        <v>716.21509955260342</v>
      </c>
      <c r="J2184" s="86">
        <v>29.922599999999999</v>
      </c>
      <c r="K2184" s="85">
        <f t="shared" si="48"/>
        <v>23.93559047517941</v>
      </c>
      <c r="L2184" s="68" t="str">
        <f>VLOOKUP(C2184,[6]Consolidado!$B:$E,2,FALSE)</f>
        <v>Tungsten</v>
      </c>
      <c r="M2184" s="69" t="str">
        <f>VLOOKUP(C2184,[6]Consolidado!$B:$E,3,FALSE)</f>
        <v>Tungsten office Shelfing in Plywood</v>
      </c>
      <c r="N2184" s="70" t="str">
        <f>VLOOKUP(C2184,[6]Consolidado!$B:$H,7,FALSE)</f>
        <v>Mayo</v>
      </c>
    </row>
    <row r="2185" spans="1:14" s="71" customFormat="1" ht="16.5" customHeight="1" outlineLevel="1" x14ac:dyDescent="0.2">
      <c r="A2185" s="60" t="s">
        <v>685</v>
      </c>
      <c r="B2185" s="61">
        <v>42857</v>
      </c>
      <c r="C2185" s="71">
        <v>140</v>
      </c>
      <c r="D2185" s="63" t="str">
        <f>VLOOKUP(C2185,[6]Consolidado!$B:$E,4,FALSE)</f>
        <v>Finalizada</v>
      </c>
      <c r="E2185" s="64" t="s">
        <v>33</v>
      </c>
      <c r="F2185" s="65" t="s">
        <v>34</v>
      </c>
      <c r="G2185" s="66">
        <v>2</v>
      </c>
      <c r="H2185" s="67">
        <v>26.308288118131866</v>
      </c>
      <c r="I2185" s="85">
        <f t="shared" si="47"/>
        <v>52.616576236263732</v>
      </c>
      <c r="J2185" s="86">
        <v>29.922599999999999</v>
      </c>
      <c r="K2185" s="85">
        <f t="shared" si="48"/>
        <v>1.7584226048626701</v>
      </c>
      <c r="L2185" s="68" t="str">
        <f>VLOOKUP(C2185,[6]Consolidado!$B:$E,2,FALSE)</f>
        <v>Tungsten</v>
      </c>
      <c r="M2185" s="69" t="str">
        <f>VLOOKUP(C2185,[6]Consolidado!$B:$E,3,FALSE)</f>
        <v>Tungsten office Shelfing in Plywood</v>
      </c>
      <c r="N2185" s="70" t="str">
        <f>VLOOKUP(C2185,[6]Consolidado!$B:$H,7,FALSE)</f>
        <v>Mayo</v>
      </c>
    </row>
    <row r="2186" spans="1:14" s="71" customFormat="1" ht="16.5" customHeight="1" outlineLevel="1" x14ac:dyDescent="0.2">
      <c r="A2186" s="60" t="s">
        <v>685</v>
      </c>
      <c r="B2186" s="61">
        <v>42857</v>
      </c>
      <c r="C2186" s="71" t="s">
        <v>290</v>
      </c>
      <c r="D2186" s="63" t="str">
        <f>VLOOKUP(C2186,[6]Consolidado!$B:$E,4,FALSE)</f>
        <v>En Proceso</v>
      </c>
      <c r="E2186" s="64" t="s">
        <v>25</v>
      </c>
      <c r="F2186" s="65" t="s">
        <v>109</v>
      </c>
      <c r="G2186" s="66">
        <v>1</v>
      </c>
      <c r="H2186" s="67">
        <v>1236.1455178853266</v>
      </c>
      <c r="I2186" s="85">
        <f t="shared" si="47"/>
        <v>1236.1455178853266</v>
      </c>
      <c r="J2186" s="86">
        <v>29.922599999999999</v>
      </c>
      <c r="K2186" s="85">
        <f t="shared" si="48"/>
        <v>41.311434096145611</v>
      </c>
      <c r="L2186" s="68" t="str">
        <f>VLOOKUP(C2186,[6]Consolidado!$B:$E,2,FALSE)</f>
        <v>Acabado</v>
      </c>
      <c r="M2186" s="69" t="str">
        <f>VLOOKUP(C2186,[6]Consolidado!$B:$E,3,FALSE)</f>
        <v>Material de acabado pendiente de distribuir</v>
      </c>
      <c r="N2186" s="70">
        <f>VLOOKUP(C2186,[6]Consolidado!$B:$H,7,FALSE)</f>
        <v>0</v>
      </c>
    </row>
    <row r="2187" spans="1:14" s="71" customFormat="1" ht="16.5" customHeight="1" outlineLevel="1" x14ac:dyDescent="0.2">
      <c r="A2187" s="60" t="s">
        <v>685</v>
      </c>
      <c r="B2187" s="61">
        <v>42858</v>
      </c>
      <c r="C2187" s="71">
        <v>200</v>
      </c>
      <c r="D2187" s="63" t="str">
        <f>VLOOKUP(C2187,[6]Consolidado!$B:$E,4,FALSE)</f>
        <v>Finalizada</v>
      </c>
      <c r="E2187" s="64" t="s">
        <v>40</v>
      </c>
      <c r="F2187" s="65" t="s">
        <v>124</v>
      </c>
      <c r="G2187" s="66">
        <v>40</v>
      </c>
      <c r="H2187" s="67">
        <v>0.15592430580551639</v>
      </c>
      <c r="I2187" s="85">
        <f t="shared" si="47"/>
        <v>6.2369722322206558</v>
      </c>
      <c r="J2187" s="86">
        <v>29.922599999999999</v>
      </c>
      <c r="K2187" s="85">
        <f t="shared" si="48"/>
        <v>0.20843684145831765</v>
      </c>
      <c r="L2187" s="68" t="str">
        <f>VLOOKUP(C2187,[6]Consolidado!$B:$E,2,FALSE)</f>
        <v>Jekyll Ocean Club</v>
      </c>
      <c r="M2187" s="69" t="str">
        <f>VLOOKUP(C2187,[6]Consolidado!$B:$E,3,FALSE)</f>
        <v>Top 30"x30" Rustico Espresso</v>
      </c>
      <c r="N2187" s="70" t="str">
        <f>VLOOKUP(C2187,[6]Consolidado!$B:$H,7,FALSE)</f>
        <v>Mayo</v>
      </c>
    </row>
    <row r="2188" spans="1:14" s="71" customFormat="1" ht="16.5" customHeight="1" outlineLevel="1" x14ac:dyDescent="0.2">
      <c r="A2188" s="60" t="s">
        <v>685</v>
      </c>
      <c r="B2188" s="61">
        <v>42858</v>
      </c>
      <c r="C2188" s="71">
        <v>140</v>
      </c>
      <c r="D2188" s="63" t="str">
        <f>VLOOKUP(C2188,[6]Consolidado!$B:$E,4,FALSE)</f>
        <v>Finalizada</v>
      </c>
      <c r="E2188" s="64" t="s">
        <v>33</v>
      </c>
      <c r="F2188" s="65" t="s">
        <v>32</v>
      </c>
      <c r="G2188" s="66">
        <v>8</v>
      </c>
      <c r="H2188" s="67">
        <v>29.842295814691809</v>
      </c>
      <c r="I2188" s="85">
        <f t="shared" si="47"/>
        <v>238.73836651753447</v>
      </c>
      <c r="J2188" s="86">
        <v>29.922599999999999</v>
      </c>
      <c r="K2188" s="85">
        <f t="shared" si="48"/>
        <v>7.978530158393137</v>
      </c>
      <c r="L2188" s="68" t="str">
        <f>VLOOKUP(C2188,[6]Consolidado!$B:$E,2,FALSE)</f>
        <v>Tungsten</v>
      </c>
      <c r="M2188" s="69" t="str">
        <f>VLOOKUP(C2188,[6]Consolidado!$B:$E,3,FALSE)</f>
        <v>Tungsten office Shelfing in Plywood</v>
      </c>
      <c r="N2188" s="70" t="str">
        <f>VLOOKUP(C2188,[6]Consolidado!$B:$H,7,FALSE)</f>
        <v>Mayo</v>
      </c>
    </row>
    <row r="2189" spans="1:14" s="71" customFormat="1" ht="16.5" customHeight="1" outlineLevel="1" x14ac:dyDescent="0.2">
      <c r="A2189" s="60" t="s">
        <v>685</v>
      </c>
      <c r="B2189" s="61">
        <v>42858</v>
      </c>
      <c r="C2189" s="71">
        <v>229</v>
      </c>
      <c r="D2189" s="63" t="str">
        <f>VLOOKUP(C2189,[6]Consolidado!$B:$E,4,FALSE)</f>
        <v>Finalizada</v>
      </c>
      <c r="E2189" s="64" t="s">
        <v>33</v>
      </c>
      <c r="F2189" s="65" t="s">
        <v>32</v>
      </c>
      <c r="G2189" s="66">
        <v>4</v>
      </c>
      <c r="H2189" s="67">
        <v>29.842295814691809</v>
      </c>
      <c r="I2189" s="85">
        <f t="shared" si="47"/>
        <v>119.36918325876724</v>
      </c>
      <c r="J2189" s="86">
        <v>29.922599999999999</v>
      </c>
      <c r="K2189" s="85">
        <f t="shared" si="48"/>
        <v>3.9892650791965685</v>
      </c>
      <c r="L2189" s="68" t="str">
        <f>VLOOKUP(C2189,[6]Consolidado!$B:$E,2,FALSE)</f>
        <v>Ignitia Office</v>
      </c>
      <c r="M2189" s="69" t="str">
        <f>VLOOKUP(C2189,[6]Consolidado!$B:$E,3,FALSE)</f>
        <v>Custom solid wood desktop on blackened metal base</v>
      </c>
      <c r="N2189" s="70" t="str">
        <f>VLOOKUP(C2189,[6]Consolidado!$B:$H,7,FALSE)</f>
        <v>Julio</v>
      </c>
    </row>
    <row r="2190" spans="1:14" s="71" customFormat="1" ht="16.5" customHeight="1" outlineLevel="1" x14ac:dyDescent="0.2">
      <c r="A2190" s="60" t="s">
        <v>685</v>
      </c>
      <c r="B2190" s="61">
        <v>42858</v>
      </c>
      <c r="C2190" s="71">
        <v>228</v>
      </c>
      <c r="D2190" s="63" t="str">
        <f>VLOOKUP(C2190,[6]Consolidado!$B:$E,4,FALSE)</f>
        <v>Finalizada</v>
      </c>
      <c r="E2190" s="64" t="s">
        <v>40</v>
      </c>
      <c r="F2190" s="65" t="s">
        <v>39</v>
      </c>
      <c r="G2190" s="66">
        <v>200</v>
      </c>
      <c r="H2190" s="67">
        <v>0.76666611584128719</v>
      </c>
      <c r="I2190" s="85">
        <f t="shared" si="47"/>
        <v>153.33322316825743</v>
      </c>
      <c r="J2190" s="86">
        <v>29.922599999999999</v>
      </c>
      <c r="K2190" s="85">
        <f t="shared" si="48"/>
        <v>5.1243282057126534</v>
      </c>
      <c r="L2190" s="68" t="str">
        <f>VLOOKUP(C2190,[6]Consolidado!$B:$E,2,FALSE)</f>
        <v>Canoe Wesfield (Phase 2)</v>
      </c>
      <c r="M2190" s="69" t="str">
        <f>VLOOKUP(C2190,[6]Consolidado!$B:$E,3,FALSE)</f>
        <v>TBL-107 Table, Teak (W/Duplex)</v>
      </c>
      <c r="N2190" s="70" t="str">
        <f>VLOOKUP(C2190,[6]Consolidado!$B:$H,7,FALSE)</f>
        <v>Julio</v>
      </c>
    </row>
    <row r="2191" spans="1:14" s="71" customFormat="1" ht="16.5" customHeight="1" outlineLevel="1" x14ac:dyDescent="0.2">
      <c r="A2191" s="60" t="s">
        <v>685</v>
      </c>
      <c r="B2191" s="61">
        <v>42859</v>
      </c>
      <c r="C2191" s="71">
        <v>140</v>
      </c>
      <c r="D2191" s="63" t="str">
        <f>VLOOKUP(C2191,[6]Consolidado!$B:$E,4,FALSE)</f>
        <v>Finalizada</v>
      </c>
      <c r="E2191" s="64" t="s">
        <v>40</v>
      </c>
      <c r="F2191" s="65" t="s">
        <v>91</v>
      </c>
      <c r="G2191" s="66">
        <v>25</v>
      </c>
      <c r="H2191" s="67">
        <v>0.50613260716530251</v>
      </c>
      <c r="I2191" s="85">
        <f t="shared" si="47"/>
        <v>12.653315179132562</v>
      </c>
      <c r="J2191" s="86">
        <v>29.922599999999999</v>
      </c>
      <c r="K2191" s="85">
        <f t="shared" si="48"/>
        <v>0.42286817252286107</v>
      </c>
      <c r="L2191" s="68" t="str">
        <f>VLOOKUP(C2191,[6]Consolidado!$B:$E,2,FALSE)</f>
        <v>Tungsten</v>
      </c>
      <c r="M2191" s="69" t="str">
        <f>VLOOKUP(C2191,[6]Consolidado!$B:$E,3,FALSE)</f>
        <v>Tungsten office Shelfing in Plywood</v>
      </c>
      <c r="N2191" s="70" t="str">
        <f>VLOOKUP(C2191,[6]Consolidado!$B:$H,7,FALSE)</f>
        <v>Mayo</v>
      </c>
    </row>
    <row r="2192" spans="1:14" s="71" customFormat="1" ht="16.5" customHeight="1" outlineLevel="1" x14ac:dyDescent="0.2">
      <c r="A2192" s="60" t="s">
        <v>685</v>
      </c>
      <c r="B2192" s="61">
        <v>42857</v>
      </c>
      <c r="C2192" s="71">
        <v>201</v>
      </c>
      <c r="D2192" s="63" t="str">
        <f>VLOOKUP(C2192,[6]Consolidado!$B:$E,4,FALSE)</f>
        <v>Finalizada</v>
      </c>
      <c r="E2192" s="64" t="s">
        <v>33</v>
      </c>
      <c r="F2192" s="65" t="s">
        <v>113</v>
      </c>
      <c r="G2192" s="66">
        <v>-1</v>
      </c>
      <c r="H2192" s="67">
        <v>31.396085260667828</v>
      </c>
      <c r="I2192" s="85">
        <f t="shared" si="47"/>
        <v>-31.396085260667828</v>
      </c>
      <c r="J2192" s="86">
        <v>29.922599999999999</v>
      </c>
      <c r="K2192" s="85">
        <f t="shared" si="48"/>
        <v>-1.0492432228706003</v>
      </c>
      <c r="L2192" s="68" t="str">
        <f>VLOOKUP(C2192,[6]Consolidado!$B:$E,2,FALSE)</f>
        <v>Jekyll Ocean Club</v>
      </c>
      <c r="M2192" s="69" t="str">
        <f>VLOOKUP(C2192,[6]Consolidado!$B:$E,3,FALSE)</f>
        <v>Top 36"x36" Rustico Espresso</v>
      </c>
      <c r="N2192" s="70" t="str">
        <f>VLOOKUP(C2192,[6]Consolidado!$B:$H,7,FALSE)</f>
        <v>Mayo</v>
      </c>
    </row>
    <row r="2193" spans="1:14" s="71" customFormat="1" ht="16.5" customHeight="1" outlineLevel="1" x14ac:dyDescent="0.2">
      <c r="A2193" s="60" t="s">
        <v>685</v>
      </c>
      <c r="B2193" s="61">
        <v>42857</v>
      </c>
      <c r="C2193" s="71">
        <v>200</v>
      </c>
      <c r="D2193" s="63" t="str">
        <f>VLOOKUP(C2193,[6]Consolidado!$B:$E,4,FALSE)</f>
        <v>Finalizada</v>
      </c>
      <c r="E2193" s="64" t="s">
        <v>33</v>
      </c>
      <c r="F2193" s="65" t="s">
        <v>113</v>
      </c>
      <c r="G2193" s="66">
        <v>-2</v>
      </c>
      <c r="H2193" s="67">
        <v>31.396085260667828</v>
      </c>
      <c r="I2193" s="85">
        <f t="shared" si="47"/>
        <v>-62.792170521335656</v>
      </c>
      <c r="J2193" s="86">
        <v>29.922599999999999</v>
      </c>
      <c r="K2193" s="85">
        <f t="shared" si="48"/>
        <v>-2.0984864457412007</v>
      </c>
      <c r="L2193" s="68" t="str">
        <f>VLOOKUP(C2193,[6]Consolidado!$B:$E,2,FALSE)</f>
        <v>Jekyll Ocean Club</v>
      </c>
      <c r="M2193" s="69" t="str">
        <f>VLOOKUP(C2193,[6]Consolidado!$B:$E,3,FALSE)</f>
        <v>Top 30"x30" Rustico Espresso</v>
      </c>
      <c r="N2193" s="70" t="str">
        <f>VLOOKUP(C2193,[6]Consolidado!$B:$H,7,FALSE)</f>
        <v>Mayo</v>
      </c>
    </row>
    <row r="2194" spans="1:14" s="71" customFormat="1" ht="16.5" customHeight="1" outlineLevel="1" x14ac:dyDescent="0.2">
      <c r="A2194" s="60" t="s">
        <v>685</v>
      </c>
      <c r="B2194" s="61">
        <v>42857</v>
      </c>
      <c r="C2194" s="71">
        <v>202</v>
      </c>
      <c r="D2194" s="63" t="str">
        <f>VLOOKUP(C2194,[6]Consolidado!$B:$E,4,FALSE)</f>
        <v>Finalizada</v>
      </c>
      <c r="E2194" s="64" t="s">
        <v>33</v>
      </c>
      <c r="F2194" s="65" t="s">
        <v>113</v>
      </c>
      <c r="G2194" s="66">
        <v>-2</v>
      </c>
      <c r="H2194" s="67">
        <v>31.396085260667828</v>
      </c>
      <c r="I2194" s="85">
        <f t="shared" si="47"/>
        <v>-62.792170521335656</v>
      </c>
      <c r="J2194" s="86">
        <v>29.922599999999999</v>
      </c>
      <c r="K2194" s="85">
        <f t="shared" si="48"/>
        <v>-2.0984864457412007</v>
      </c>
      <c r="L2194" s="68" t="str">
        <f>VLOOKUP(C2194,[6]Consolidado!$B:$E,2,FALSE)</f>
        <v>Jekyll Ocean Club</v>
      </c>
      <c r="M2194" s="69" t="str">
        <f>VLOOKUP(C2194,[6]Consolidado!$B:$E,3,FALSE)</f>
        <v>Top 24"x30" Rustico Espresso</v>
      </c>
      <c r="N2194" s="70" t="str">
        <f>VLOOKUP(C2194,[6]Consolidado!$B:$H,7,FALSE)</f>
        <v>Mayo</v>
      </c>
    </row>
    <row r="2195" spans="1:14" s="71" customFormat="1" ht="16.5" customHeight="1" outlineLevel="1" x14ac:dyDescent="0.2">
      <c r="A2195" s="60" t="s">
        <v>685</v>
      </c>
      <c r="B2195" s="61">
        <v>42857</v>
      </c>
      <c r="C2195" s="71">
        <v>237</v>
      </c>
      <c r="D2195" s="63" t="str">
        <f>VLOOKUP(C2195,[6]Consolidado!$B:$E,4,FALSE)</f>
        <v>Finalizada</v>
      </c>
      <c r="E2195" s="64" t="s">
        <v>40</v>
      </c>
      <c r="F2195" s="65" t="s">
        <v>433</v>
      </c>
      <c r="G2195" s="66">
        <v>-20</v>
      </c>
      <c r="H2195" s="67">
        <v>11.591285714285714</v>
      </c>
      <c r="I2195" s="85">
        <f t="shared" si="47"/>
        <v>-231.8257142857143</v>
      </c>
      <c r="J2195" s="86">
        <v>29.922599999999999</v>
      </c>
      <c r="K2195" s="85">
        <f t="shared" si="48"/>
        <v>-7.7475123914938644</v>
      </c>
      <c r="L2195" s="68" t="str">
        <f>VLOOKUP(C2195,[6]Consolidado!$B:$E,2,FALSE)</f>
        <v>Maderas Collective</v>
      </c>
      <c r="M2195" s="69" t="str">
        <f>VLOOKUP(C2195,[6]Consolidado!$B:$E,3,FALSE)</f>
        <v>Cajas para Instalacion en Guacalito</v>
      </c>
      <c r="N2195" s="70" t="str">
        <f>VLOOKUP(C2195,[6]Consolidado!$B:$H,7,FALSE)</f>
        <v>Mayo</v>
      </c>
    </row>
    <row r="2196" spans="1:14" s="71" customFormat="1" ht="16.5" customHeight="1" outlineLevel="1" x14ac:dyDescent="0.2">
      <c r="A2196" s="60" t="s">
        <v>685</v>
      </c>
      <c r="B2196" s="61">
        <v>42859</v>
      </c>
      <c r="C2196" s="71">
        <v>226</v>
      </c>
      <c r="D2196" s="63" t="str">
        <f>VLOOKUP(C2196,[6]Consolidado!$B:$E,4,FALSE)</f>
        <v>Finalizada</v>
      </c>
      <c r="E2196" s="64" t="s">
        <v>40</v>
      </c>
      <c r="F2196" s="65" t="s">
        <v>433</v>
      </c>
      <c r="G2196" s="66">
        <v>10</v>
      </c>
      <c r="H2196" s="67">
        <v>11.591285714285714</v>
      </c>
      <c r="I2196" s="85">
        <f t="shared" si="47"/>
        <v>115.91285714285715</v>
      </c>
      <c r="J2196" s="86">
        <v>29.922599999999999</v>
      </c>
      <c r="K2196" s="85">
        <f t="shared" si="48"/>
        <v>3.8737561957469322</v>
      </c>
      <c r="L2196" s="68" t="str">
        <f>VLOOKUP(C2196,[6]Consolidado!$B:$E,2,FALSE)</f>
        <v>Canoe Wesfield (Phase 2)</v>
      </c>
      <c r="M2196" s="69" t="str">
        <f>VLOOKUP(C2196,[6]Consolidado!$B:$E,3,FALSE)</f>
        <v>CH-132B Bench, Teak( W/ Duplex)</v>
      </c>
      <c r="N2196" s="70" t="str">
        <f>VLOOKUP(C2196,[6]Consolidado!$B:$H,7,FALSE)</f>
        <v>Julio</v>
      </c>
    </row>
    <row r="2197" spans="1:14" s="71" customFormat="1" ht="16.5" customHeight="1" outlineLevel="1" x14ac:dyDescent="0.2">
      <c r="A2197" s="60" t="s">
        <v>685</v>
      </c>
      <c r="B2197" s="61">
        <v>42859</v>
      </c>
      <c r="C2197" s="71">
        <v>222</v>
      </c>
      <c r="D2197" s="63" t="str">
        <f>VLOOKUP(C2197,[6]Consolidado!$B:$E,4,FALSE)</f>
        <v>Finalizada</v>
      </c>
      <c r="E2197" s="64" t="s">
        <v>40</v>
      </c>
      <c r="F2197" s="65" t="s">
        <v>434</v>
      </c>
      <c r="G2197" s="66">
        <v>150</v>
      </c>
      <c r="H2197" s="67">
        <v>0.4</v>
      </c>
      <c r="I2197" s="85">
        <f t="shared" si="47"/>
        <v>60</v>
      </c>
      <c r="J2197" s="86">
        <v>29.922599999999999</v>
      </c>
      <c r="K2197" s="85">
        <f t="shared" si="48"/>
        <v>2.0051733472358686</v>
      </c>
      <c r="L2197" s="68" t="str">
        <f>VLOOKUP(C2197,[6]Consolidado!$B:$E,2,FALSE)</f>
        <v>Maderas Collective</v>
      </c>
      <c r="M2197" s="69" t="str">
        <f>VLOOKUP(C2197,[6]Consolidado!$B:$E,3,FALSE)</f>
        <v>Cajon para la ponchadora</v>
      </c>
      <c r="N2197" s="70" t="str">
        <f>VLOOKUP(C2197,[6]Consolidado!$B:$H,7,FALSE)</f>
        <v>Noviembre</v>
      </c>
    </row>
    <row r="2198" spans="1:14" s="71" customFormat="1" ht="16.5" customHeight="1" outlineLevel="1" x14ac:dyDescent="0.2">
      <c r="A2198" s="60" t="s">
        <v>685</v>
      </c>
      <c r="B2198" s="61">
        <v>42858</v>
      </c>
      <c r="C2198" s="71">
        <v>212</v>
      </c>
      <c r="D2198" s="63" t="str">
        <f>VLOOKUP(C2198,[6]Consolidado!$B:$E,4,FALSE)</f>
        <v>Finalizada</v>
      </c>
      <c r="E2198" s="64" t="s">
        <v>78</v>
      </c>
      <c r="F2198" s="65" t="s">
        <v>435</v>
      </c>
      <c r="G2198" s="66">
        <v>4</v>
      </c>
      <c r="H2198" s="67">
        <v>0</v>
      </c>
      <c r="I2198" s="85">
        <f t="shared" si="47"/>
        <v>0</v>
      </c>
      <c r="J2198" s="86">
        <v>29.922599999999999</v>
      </c>
      <c r="K2198" s="85">
        <f t="shared" si="48"/>
        <v>0</v>
      </c>
      <c r="L2198" s="68" t="str">
        <f>VLOOKUP(C2198,[6]Consolidado!$B:$E,2,FALSE)</f>
        <v>Paul Whittle</v>
      </c>
      <c r="M2198" s="69" t="str">
        <f>VLOOKUP(C2198,[6]Consolidado!$B:$E,3,FALSE)</f>
        <v>Family Heirloom</v>
      </c>
      <c r="N2198" s="70" t="str">
        <f>VLOOKUP(C2198,[6]Consolidado!$B:$H,7,FALSE)</f>
        <v>Mayo</v>
      </c>
    </row>
    <row r="2199" spans="1:14" s="71" customFormat="1" ht="16.5" customHeight="1" outlineLevel="1" x14ac:dyDescent="0.2">
      <c r="A2199" s="60" t="s">
        <v>685</v>
      </c>
      <c r="B2199" s="61">
        <v>42859</v>
      </c>
      <c r="C2199" s="71">
        <v>233</v>
      </c>
      <c r="D2199" s="63" t="str">
        <f>VLOOKUP(C2199,[6]Consolidado!$B:$E,4,FALSE)</f>
        <v>En Proceso</v>
      </c>
      <c r="E2199" s="64" t="s">
        <v>28</v>
      </c>
      <c r="F2199" s="65" t="s">
        <v>93</v>
      </c>
      <c r="G2199" s="66">
        <v>3</v>
      </c>
      <c r="H2199" s="67">
        <v>956.84333333333336</v>
      </c>
      <c r="I2199" s="85">
        <f t="shared" si="47"/>
        <v>2870.53</v>
      </c>
      <c r="J2199" s="86">
        <v>29.922599999999999</v>
      </c>
      <c r="K2199" s="85">
        <f t="shared" si="48"/>
        <v>95.931837474016305</v>
      </c>
      <c r="L2199" s="68" t="str">
        <f>VLOOKUP(C2199,[6]Consolidado!$B:$E,2,FALSE)</f>
        <v>Mike Moser</v>
      </c>
      <c r="M2199" s="69" t="str">
        <f>VLOOKUP(C2199,[6]Consolidado!$B:$E,3,FALSE)</f>
        <v>Chaise Lounge</v>
      </c>
      <c r="N2199" s="70">
        <f>VLOOKUP(C2199,[6]Consolidado!$B:$H,7,FALSE)</f>
        <v>0</v>
      </c>
    </row>
    <row r="2200" spans="1:14" s="71" customFormat="1" ht="16.5" customHeight="1" outlineLevel="1" x14ac:dyDescent="0.2">
      <c r="A2200" s="60" t="s">
        <v>685</v>
      </c>
      <c r="B2200" s="61">
        <v>42859</v>
      </c>
      <c r="C2200" s="71">
        <v>233</v>
      </c>
      <c r="D2200" s="63" t="str">
        <f>VLOOKUP(C2200,[6]Consolidado!$B:$E,4,FALSE)</f>
        <v>En Proceso</v>
      </c>
      <c r="E2200" s="64" t="s">
        <v>40</v>
      </c>
      <c r="F2200" s="65" t="s">
        <v>98</v>
      </c>
      <c r="G2200" s="66">
        <v>200</v>
      </c>
      <c r="H2200" s="67">
        <v>0.23351166427355521</v>
      </c>
      <c r="I2200" s="85">
        <f t="shared" si="47"/>
        <v>46.702332854711045</v>
      </c>
      <c r="J2200" s="86">
        <v>29.922599999999999</v>
      </c>
      <c r="K2200" s="85">
        <f t="shared" si="48"/>
        <v>1.5607712182334104</v>
      </c>
      <c r="L2200" s="68" t="str">
        <f>VLOOKUP(C2200,[6]Consolidado!$B:$E,2,FALSE)</f>
        <v>Mike Moser</v>
      </c>
      <c r="M2200" s="69" t="str">
        <f>VLOOKUP(C2200,[6]Consolidado!$B:$E,3,FALSE)</f>
        <v>Chaise Lounge</v>
      </c>
      <c r="N2200" s="70">
        <f>VLOOKUP(C2200,[6]Consolidado!$B:$H,7,FALSE)</f>
        <v>0</v>
      </c>
    </row>
    <row r="2201" spans="1:14" s="71" customFormat="1" ht="16.5" customHeight="1" outlineLevel="1" x14ac:dyDescent="0.2">
      <c r="A2201" s="60" t="s">
        <v>685</v>
      </c>
      <c r="B2201" s="61">
        <v>42859</v>
      </c>
      <c r="C2201" s="71">
        <v>216</v>
      </c>
      <c r="D2201" s="63" t="str">
        <f>VLOOKUP(C2201,[6]Consolidado!$B:$E,4,FALSE)</f>
        <v>Finalizada</v>
      </c>
      <c r="E2201" s="64" t="s">
        <v>28</v>
      </c>
      <c r="F2201" s="65" t="s">
        <v>27</v>
      </c>
      <c r="G2201" s="66">
        <v>3</v>
      </c>
      <c r="H2201" s="67">
        <v>994.35888888888883</v>
      </c>
      <c r="I2201" s="85">
        <f t="shared" si="47"/>
        <v>2983.0766666666664</v>
      </c>
      <c r="J2201" s="86">
        <v>29.922599999999999</v>
      </c>
      <c r="K2201" s="85">
        <f t="shared" si="48"/>
        <v>99.69309707935362</v>
      </c>
      <c r="L2201" s="68" t="str">
        <f>VLOOKUP(C2201,[6]Consolidado!$B:$E,2,FALSE)</f>
        <v>Andee Hess</v>
      </c>
      <c r="M2201" s="69" t="str">
        <f>VLOOKUP(C2201,[6]Consolidado!$B:$E,3,FALSE)</f>
        <v>Consola Prototype</v>
      </c>
      <c r="N2201" s="70" t="str">
        <f>VLOOKUP(C2201,[6]Consolidado!$B:$H,7,FALSE)</f>
        <v>Noviembre</v>
      </c>
    </row>
    <row r="2202" spans="1:14" s="71" customFormat="1" ht="16.5" customHeight="1" outlineLevel="1" x14ac:dyDescent="0.2">
      <c r="A2202" s="60" t="s">
        <v>685</v>
      </c>
      <c r="B2202" s="61">
        <v>42859</v>
      </c>
      <c r="C2202" s="71">
        <v>216</v>
      </c>
      <c r="D2202" s="63" t="str">
        <f>VLOOKUP(C2202,[6]Consolidado!$B:$E,4,FALSE)</f>
        <v>Finalizada</v>
      </c>
      <c r="E2202" s="64" t="s">
        <v>40</v>
      </c>
      <c r="F2202" s="65" t="s">
        <v>85</v>
      </c>
      <c r="G2202" s="66">
        <v>120</v>
      </c>
      <c r="H2202" s="67">
        <v>0.53415708144913965</v>
      </c>
      <c r="I2202" s="85">
        <f t="shared" si="47"/>
        <v>64.09884977389676</v>
      </c>
      <c r="J2202" s="86">
        <v>29.922599999999999</v>
      </c>
      <c r="K2202" s="85">
        <f t="shared" si="48"/>
        <v>2.1421550859182279</v>
      </c>
      <c r="L2202" s="68" t="str">
        <f>VLOOKUP(C2202,[6]Consolidado!$B:$E,2,FALSE)</f>
        <v>Andee Hess</v>
      </c>
      <c r="M2202" s="69" t="str">
        <f>VLOOKUP(C2202,[6]Consolidado!$B:$E,3,FALSE)</f>
        <v>Consola Prototype</v>
      </c>
      <c r="N2202" s="70" t="str">
        <f>VLOOKUP(C2202,[6]Consolidado!$B:$H,7,FALSE)</f>
        <v>Noviembre</v>
      </c>
    </row>
    <row r="2203" spans="1:14" s="71" customFormat="1" ht="16.5" customHeight="1" outlineLevel="1" x14ac:dyDescent="0.2">
      <c r="A2203" s="60" t="s">
        <v>685</v>
      </c>
      <c r="B2203" s="61">
        <v>42859</v>
      </c>
      <c r="C2203" s="71">
        <v>216</v>
      </c>
      <c r="D2203" s="63" t="str">
        <f>VLOOKUP(C2203,[6]Consolidado!$B:$E,4,FALSE)</f>
        <v>Finalizada</v>
      </c>
      <c r="E2203" s="64" t="s">
        <v>40</v>
      </c>
      <c r="F2203" s="65" t="s">
        <v>436</v>
      </c>
      <c r="G2203" s="66">
        <v>2000</v>
      </c>
      <c r="H2203" s="67">
        <v>6.279062667916667E-2</v>
      </c>
      <c r="I2203" s="85">
        <f t="shared" si="47"/>
        <v>125.58125335833334</v>
      </c>
      <c r="J2203" s="86">
        <v>29.922599999999999</v>
      </c>
      <c r="K2203" s="85">
        <f t="shared" si="48"/>
        <v>4.1968697024434158</v>
      </c>
      <c r="L2203" s="68" t="str">
        <f>VLOOKUP(C2203,[6]Consolidado!$B:$E,2,FALSE)</f>
        <v>Andee Hess</v>
      </c>
      <c r="M2203" s="69" t="str">
        <f>VLOOKUP(C2203,[6]Consolidado!$B:$E,3,FALSE)</f>
        <v>Consola Prototype</v>
      </c>
      <c r="N2203" s="70" t="str">
        <f>VLOOKUP(C2203,[6]Consolidado!$B:$H,7,FALSE)</f>
        <v>Noviembre</v>
      </c>
    </row>
    <row r="2204" spans="1:14" s="71" customFormat="1" ht="16.5" customHeight="1" outlineLevel="1" x14ac:dyDescent="0.2">
      <c r="A2204" s="60" t="s">
        <v>685</v>
      </c>
      <c r="B2204" s="61">
        <v>42860</v>
      </c>
      <c r="C2204" s="71">
        <v>140</v>
      </c>
      <c r="D2204" s="63" t="str">
        <f>VLOOKUP(C2204,[6]Consolidado!$B:$E,4,FALSE)</f>
        <v>Finalizada</v>
      </c>
      <c r="E2204" s="64" t="s">
        <v>78</v>
      </c>
      <c r="F2204" s="65" t="s">
        <v>253</v>
      </c>
      <c r="G2204" s="66">
        <v>12</v>
      </c>
      <c r="H2204" s="67">
        <v>12.603333333333333</v>
      </c>
      <c r="I2204" s="85">
        <f t="shared" si="47"/>
        <v>151.24</v>
      </c>
      <c r="J2204" s="86">
        <v>29.922599999999999</v>
      </c>
      <c r="K2204" s="85">
        <f t="shared" si="48"/>
        <v>5.0543736172658793</v>
      </c>
      <c r="L2204" s="68" t="str">
        <f>VLOOKUP(C2204,[6]Consolidado!$B:$E,2,FALSE)</f>
        <v>Tungsten</v>
      </c>
      <c r="M2204" s="69" t="str">
        <f>VLOOKUP(C2204,[6]Consolidado!$B:$E,3,FALSE)</f>
        <v>Tungsten office Shelfing in Plywood</v>
      </c>
      <c r="N2204" s="70" t="str">
        <f>VLOOKUP(C2204,[6]Consolidado!$B:$H,7,FALSE)</f>
        <v>Mayo</v>
      </c>
    </row>
    <row r="2205" spans="1:14" s="71" customFormat="1" ht="16.5" customHeight="1" outlineLevel="1" x14ac:dyDescent="0.2">
      <c r="A2205" s="60" t="s">
        <v>685</v>
      </c>
      <c r="B2205" s="61">
        <v>42860</v>
      </c>
      <c r="C2205" s="71">
        <v>242</v>
      </c>
      <c r="D2205" s="63" t="str">
        <f>VLOOKUP(C2205,[6]Consolidado!$B:$E,4,FALSE)</f>
        <v>Finalizada</v>
      </c>
      <c r="E2205" s="64" t="s">
        <v>40</v>
      </c>
      <c r="F2205" s="65" t="s">
        <v>107</v>
      </c>
      <c r="G2205" s="66">
        <v>200</v>
      </c>
      <c r="H2205" s="67">
        <v>0.24910632133951227</v>
      </c>
      <c r="I2205" s="85">
        <f t="shared" si="47"/>
        <v>49.821264267902457</v>
      </c>
      <c r="J2205" s="86">
        <v>29.922599999999999</v>
      </c>
      <c r="K2205" s="85">
        <f t="shared" si="48"/>
        <v>1.6650045205932125</v>
      </c>
      <c r="L2205" s="68" t="str">
        <f>VLOOKUP(C2205,[6]Consolidado!$B:$E,2,FALSE)</f>
        <v>Wework</v>
      </c>
      <c r="M2205" s="69" t="str">
        <f>VLOOKUP(C2205,[6]Consolidado!$B:$E,3,FALSE)</f>
        <v>Prototipo de silla</v>
      </c>
      <c r="N2205" s="70" t="str">
        <f>VLOOKUP(C2205,[6]Consolidado!$B:$H,7,FALSE)</f>
        <v>Mayo</v>
      </c>
    </row>
    <row r="2206" spans="1:14" s="71" customFormat="1" ht="16.5" customHeight="1" outlineLevel="1" x14ac:dyDescent="0.2">
      <c r="A2206" s="60" t="s">
        <v>685</v>
      </c>
      <c r="B2206" s="61">
        <v>42860</v>
      </c>
      <c r="C2206" s="71" t="s">
        <v>290</v>
      </c>
      <c r="D2206" s="63" t="str">
        <f>VLOOKUP(C2206,[6]Consolidado!$B:$E,4,FALSE)</f>
        <v>En Proceso</v>
      </c>
      <c r="E2206" s="64" t="s">
        <v>25</v>
      </c>
      <c r="F2206" s="65" t="s">
        <v>201</v>
      </c>
      <c r="G2206" s="66">
        <v>1</v>
      </c>
      <c r="H2206" s="67">
        <v>875.05037037037039</v>
      </c>
      <c r="I2206" s="85">
        <f t="shared" si="47"/>
        <v>875.05037037037039</v>
      </c>
      <c r="J2206" s="86">
        <v>29.922599999999999</v>
      </c>
      <c r="K2206" s="85">
        <f t="shared" si="48"/>
        <v>29.243794669259035</v>
      </c>
      <c r="L2206" s="68" t="str">
        <f>VLOOKUP(C2206,[6]Consolidado!$B:$E,2,FALSE)</f>
        <v>Acabado</v>
      </c>
      <c r="M2206" s="69" t="str">
        <f>VLOOKUP(C2206,[6]Consolidado!$B:$E,3,FALSE)</f>
        <v>Material de acabado pendiente de distribuir</v>
      </c>
      <c r="N2206" s="70">
        <f>VLOOKUP(C2206,[6]Consolidado!$B:$H,7,FALSE)</f>
        <v>0</v>
      </c>
    </row>
    <row r="2207" spans="1:14" s="71" customFormat="1" ht="16.5" customHeight="1" outlineLevel="1" x14ac:dyDescent="0.2">
      <c r="A2207" s="60" t="s">
        <v>685</v>
      </c>
      <c r="B2207" s="61">
        <v>42860</v>
      </c>
      <c r="C2207" s="71">
        <v>219</v>
      </c>
      <c r="D2207" s="63" t="str">
        <f>VLOOKUP(C2207,[6]Consolidado!$B:$E,4,FALSE)</f>
        <v>Finalizada</v>
      </c>
      <c r="E2207" s="64" t="s">
        <v>40</v>
      </c>
      <c r="F2207" s="65" t="s">
        <v>112</v>
      </c>
      <c r="G2207" s="66">
        <v>1000</v>
      </c>
      <c r="H2207" s="67">
        <v>0.44456344312992735</v>
      </c>
      <c r="I2207" s="85">
        <f t="shared" si="47"/>
        <v>444.56344312992735</v>
      </c>
      <c r="J2207" s="86">
        <v>29.922599999999999</v>
      </c>
      <c r="K2207" s="85">
        <f t="shared" si="48"/>
        <v>14.857112788658986</v>
      </c>
      <c r="L2207" s="68" t="str">
        <f>VLOOKUP(C2207,[6]Consolidado!$B:$E,2,FALSE)</f>
        <v>Canoe Wesfield (Dining Terrace)</v>
      </c>
      <c r="M2207" s="69" t="str">
        <f>VLOOKUP(C2207,[6]Consolidado!$B:$E,3,FALSE)</f>
        <v>CH-09/CH-91 Dining Chair</v>
      </c>
      <c r="N2207" s="70" t="str">
        <f>VLOOKUP(C2207,[6]Consolidado!$B:$H,7,FALSE)</f>
        <v>Julio</v>
      </c>
    </row>
    <row r="2208" spans="1:14" s="71" customFormat="1" ht="16.5" customHeight="1" outlineLevel="1" x14ac:dyDescent="0.2">
      <c r="A2208" s="60" t="s">
        <v>685</v>
      </c>
      <c r="B2208" s="61">
        <v>42857</v>
      </c>
      <c r="C2208" s="71" t="s">
        <v>290</v>
      </c>
      <c r="D2208" s="63" t="str">
        <f>VLOOKUP(C2208,[6]Consolidado!$B:$E,4,FALSE)</f>
        <v>En Proceso</v>
      </c>
      <c r="E2208" s="64" t="s">
        <v>25</v>
      </c>
      <c r="F2208" s="65" t="s">
        <v>128</v>
      </c>
      <c r="G2208" s="66">
        <v>-0.625</v>
      </c>
      <c r="H2208" s="67">
        <v>872.04927745364489</v>
      </c>
      <c r="I2208" s="85">
        <f t="shared" si="47"/>
        <v>-545.03079840852809</v>
      </c>
      <c r="J2208" s="86">
        <v>29.922599999999999</v>
      </c>
      <c r="K2208" s="85">
        <f t="shared" si="48"/>
        <v>-18.214687173191102</v>
      </c>
      <c r="L2208" s="68" t="str">
        <f>VLOOKUP(C2208,[6]Consolidado!$B:$E,2,FALSE)</f>
        <v>Acabado</v>
      </c>
      <c r="M2208" s="69" t="str">
        <f>VLOOKUP(C2208,[6]Consolidado!$B:$E,3,FALSE)</f>
        <v>Material de acabado pendiente de distribuir</v>
      </c>
      <c r="N2208" s="70">
        <f>VLOOKUP(C2208,[6]Consolidado!$B:$H,7,FALSE)</f>
        <v>0</v>
      </c>
    </row>
    <row r="2209" spans="1:14" s="71" customFormat="1" ht="16.5" customHeight="1" outlineLevel="1" x14ac:dyDescent="0.2">
      <c r="A2209" s="60" t="s">
        <v>685</v>
      </c>
      <c r="B2209" s="61">
        <v>42857</v>
      </c>
      <c r="C2209" s="71" t="s">
        <v>290</v>
      </c>
      <c r="D2209" s="63" t="str">
        <f>VLOOKUP(C2209,[6]Consolidado!$B:$E,4,FALSE)</f>
        <v>En Proceso</v>
      </c>
      <c r="E2209" s="64" t="s">
        <v>25</v>
      </c>
      <c r="F2209" s="65" t="s">
        <v>138</v>
      </c>
      <c r="G2209" s="66">
        <v>-0.6875</v>
      </c>
      <c r="H2209" s="67">
        <v>838.56593976525971</v>
      </c>
      <c r="I2209" s="85">
        <f t="shared" si="47"/>
        <v>-576.51408358861602</v>
      </c>
      <c r="J2209" s="86">
        <v>29.922599999999999</v>
      </c>
      <c r="K2209" s="85">
        <f t="shared" si="48"/>
        <v>-19.26684457863341</v>
      </c>
      <c r="L2209" s="68" t="str">
        <f>VLOOKUP(C2209,[6]Consolidado!$B:$E,2,FALSE)</f>
        <v>Acabado</v>
      </c>
      <c r="M2209" s="69" t="str">
        <f>VLOOKUP(C2209,[6]Consolidado!$B:$E,3,FALSE)</f>
        <v>Material de acabado pendiente de distribuir</v>
      </c>
      <c r="N2209" s="70">
        <f>VLOOKUP(C2209,[6]Consolidado!$B:$H,7,FALSE)</f>
        <v>0</v>
      </c>
    </row>
    <row r="2210" spans="1:14" s="71" customFormat="1" ht="16.5" customHeight="1" outlineLevel="1" x14ac:dyDescent="0.2">
      <c r="A2210" s="60" t="s">
        <v>685</v>
      </c>
      <c r="B2210" s="61">
        <v>42857</v>
      </c>
      <c r="C2210" s="71" t="s">
        <v>89</v>
      </c>
      <c r="D2210" s="63" t="str">
        <f>VLOOKUP(C2210,[6]Consolidado!$B:$E,4,FALSE)</f>
        <v>En Proceso</v>
      </c>
      <c r="E2210" s="64" t="s">
        <v>33</v>
      </c>
      <c r="F2210" s="65" t="s">
        <v>90</v>
      </c>
      <c r="G2210" s="66">
        <v>-16.2</v>
      </c>
      <c r="H2210" s="67">
        <v>3.1234075327412754</v>
      </c>
      <c r="I2210" s="85">
        <f t="shared" si="47"/>
        <v>-50.599202030408655</v>
      </c>
      <c r="J2210" s="86">
        <v>29.922599999999999</v>
      </c>
      <c r="K2210" s="85">
        <f t="shared" si="48"/>
        <v>-1.6910028550463081</v>
      </c>
      <c r="L2210" s="68" t="str">
        <f>VLOOKUP(C2210,[6]Consolidado!$B:$E,2,FALSE)</f>
        <v>Empaque</v>
      </c>
      <c r="M2210" s="69" t="str">
        <f>VLOOKUP(C2210,[6]Consolidado!$B:$E,3,FALSE)</f>
        <v>Material de empaque pendiente de distribuir</v>
      </c>
      <c r="N2210" s="70">
        <f>VLOOKUP(C2210,[6]Consolidado!$B:$H,7,FALSE)</f>
        <v>0</v>
      </c>
    </row>
    <row r="2211" spans="1:14" s="71" customFormat="1" ht="16.5" customHeight="1" outlineLevel="1" x14ac:dyDescent="0.2">
      <c r="A2211" s="60" t="s">
        <v>685</v>
      </c>
      <c r="B2211" s="61">
        <v>42857</v>
      </c>
      <c r="C2211" s="71">
        <v>196</v>
      </c>
      <c r="D2211" s="63" t="str">
        <f>VLOOKUP(C2211,[6]Consolidado!$B:$E,4,FALSE)</f>
        <v>Finalizada</v>
      </c>
      <c r="E2211" s="64" t="s">
        <v>25</v>
      </c>
      <c r="F2211" s="65" t="s">
        <v>128</v>
      </c>
      <c r="G2211" s="66">
        <v>0.625</v>
      </c>
      <c r="H2211" s="67">
        <v>872.04927745364489</v>
      </c>
      <c r="I2211" s="85">
        <f t="shared" si="47"/>
        <v>545.03079840852809</v>
      </c>
      <c r="J2211" s="86">
        <v>29.922599999999999</v>
      </c>
      <c r="K2211" s="85">
        <f t="shared" si="48"/>
        <v>18.214687173191102</v>
      </c>
      <c r="L2211" s="68" t="str">
        <f>VLOOKUP(C2211,[6]Consolidado!$B:$E,2,FALSE)</f>
        <v>Zoe Cruz</v>
      </c>
      <c r="M2211" s="69" t="str">
        <f>VLOOKUP(C2211,[6]Consolidado!$B:$E,3,FALSE)</f>
        <v>solid hardwood chaise lounge</v>
      </c>
      <c r="N2211" s="70" t="str">
        <f>VLOOKUP(C2211,[6]Consolidado!$B:$H,7,FALSE)</f>
        <v>Mayo</v>
      </c>
    </row>
    <row r="2212" spans="1:14" s="71" customFormat="1" ht="16.5" customHeight="1" outlineLevel="1" x14ac:dyDescent="0.2">
      <c r="A2212" s="60" t="s">
        <v>685</v>
      </c>
      <c r="B2212" s="61">
        <v>42857</v>
      </c>
      <c r="C2212" s="71">
        <v>196</v>
      </c>
      <c r="D2212" s="63" t="str">
        <f>VLOOKUP(C2212,[6]Consolidado!$B:$E,4,FALSE)</f>
        <v>Finalizada</v>
      </c>
      <c r="E2212" s="64" t="s">
        <v>25</v>
      </c>
      <c r="F2212" s="65" t="s">
        <v>138</v>
      </c>
      <c r="G2212" s="66">
        <v>0.6875</v>
      </c>
      <c r="H2212" s="67">
        <v>838.56593976525971</v>
      </c>
      <c r="I2212" s="85">
        <f t="shared" si="47"/>
        <v>576.51408358861602</v>
      </c>
      <c r="J2212" s="86">
        <v>29.922599999999999</v>
      </c>
      <c r="K2212" s="85">
        <f t="shared" si="48"/>
        <v>19.26684457863341</v>
      </c>
      <c r="L2212" s="68" t="str">
        <f>VLOOKUP(C2212,[6]Consolidado!$B:$E,2,FALSE)</f>
        <v>Zoe Cruz</v>
      </c>
      <c r="M2212" s="69" t="str">
        <f>VLOOKUP(C2212,[6]Consolidado!$B:$E,3,FALSE)</f>
        <v>solid hardwood chaise lounge</v>
      </c>
      <c r="N2212" s="70" t="str">
        <f>VLOOKUP(C2212,[6]Consolidado!$B:$H,7,FALSE)</f>
        <v>Mayo</v>
      </c>
    </row>
    <row r="2213" spans="1:14" s="71" customFormat="1" ht="16.5" customHeight="1" outlineLevel="1" x14ac:dyDescent="0.2">
      <c r="A2213" s="60" t="s">
        <v>685</v>
      </c>
      <c r="B2213" s="61">
        <v>42857</v>
      </c>
      <c r="C2213" s="71">
        <v>196</v>
      </c>
      <c r="D2213" s="63" t="str">
        <f>VLOOKUP(C2213,[6]Consolidado!$B:$E,4,FALSE)</f>
        <v>Finalizada</v>
      </c>
      <c r="E2213" s="64" t="s">
        <v>33</v>
      </c>
      <c r="F2213" s="65" t="s">
        <v>90</v>
      </c>
      <c r="G2213" s="66">
        <v>16.2</v>
      </c>
      <c r="H2213" s="67">
        <v>3.1234075327412754</v>
      </c>
      <c r="I2213" s="85">
        <f t="shared" si="47"/>
        <v>50.599202030408655</v>
      </c>
      <c r="J2213" s="86">
        <v>29.922599999999999</v>
      </c>
      <c r="K2213" s="85">
        <f t="shared" si="48"/>
        <v>1.6910028550463081</v>
      </c>
      <c r="L2213" s="68" t="str">
        <f>VLOOKUP(C2213,[6]Consolidado!$B:$E,2,FALSE)</f>
        <v>Zoe Cruz</v>
      </c>
      <c r="M2213" s="69" t="str">
        <f>VLOOKUP(C2213,[6]Consolidado!$B:$E,3,FALSE)</f>
        <v>solid hardwood chaise lounge</v>
      </c>
      <c r="N2213" s="70" t="str">
        <f>VLOOKUP(C2213,[6]Consolidado!$B:$H,7,FALSE)</f>
        <v>Mayo</v>
      </c>
    </row>
    <row r="2214" spans="1:14" s="71" customFormat="1" ht="16.5" customHeight="1" outlineLevel="1" x14ac:dyDescent="0.2">
      <c r="A2214" s="60" t="s">
        <v>685</v>
      </c>
      <c r="B2214" s="61">
        <v>42857</v>
      </c>
      <c r="C2214" s="71" t="s">
        <v>290</v>
      </c>
      <c r="D2214" s="63" t="str">
        <f>VLOOKUP(C2214,[6]Consolidado!$B:$E,4,FALSE)</f>
        <v>En Proceso</v>
      </c>
      <c r="E2214" s="64" t="s">
        <v>25</v>
      </c>
      <c r="F2214" s="65" t="s">
        <v>147</v>
      </c>
      <c r="G2214" s="66">
        <v>-0.75</v>
      </c>
      <c r="H2214" s="67">
        <v>36.844222819259258</v>
      </c>
      <c r="I2214" s="85">
        <f t="shared" si="47"/>
        <v>-27.633167114444444</v>
      </c>
      <c r="J2214" s="86">
        <v>29.922599999999999</v>
      </c>
      <c r="K2214" s="85">
        <f t="shared" si="48"/>
        <v>-0.92348816995997818</v>
      </c>
      <c r="L2214" s="68" t="str">
        <f>VLOOKUP(C2214,[6]Consolidado!$B:$E,2,FALSE)</f>
        <v>Acabado</v>
      </c>
      <c r="M2214" s="69" t="str">
        <f>VLOOKUP(C2214,[6]Consolidado!$B:$E,3,FALSE)</f>
        <v>Material de acabado pendiente de distribuir</v>
      </c>
      <c r="N2214" s="70">
        <f>VLOOKUP(C2214,[6]Consolidado!$B:$H,7,FALSE)</f>
        <v>0</v>
      </c>
    </row>
    <row r="2215" spans="1:14" s="71" customFormat="1" ht="16.5" customHeight="1" outlineLevel="1" x14ac:dyDescent="0.2">
      <c r="A2215" s="60" t="s">
        <v>685</v>
      </c>
      <c r="B2215" s="61">
        <v>42857</v>
      </c>
      <c r="C2215" s="71" t="s">
        <v>290</v>
      </c>
      <c r="D2215" s="63" t="str">
        <f>VLOOKUP(C2215,[6]Consolidado!$B:$E,4,FALSE)</f>
        <v>En Proceso</v>
      </c>
      <c r="E2215" s="64" t="s">
        <v>25</v>
      </c>
      <c r="F2215" s="65" t="s">
        <v>120</v>
      </c>
      <c r="G2215" s="66">
        <v>-0.375</v>
      </c>
      <c r="H2215" s="67">
        <v>1231.47</v>
      </c>
      <c r="I2215" s="85">
        <f t="shared" si="47"/>
        <v>-461.80124999999998</v>
      </c>
      <c r="J2215" s="86">
        <v>29.922599999999999</v>
      </c>
      <c r="K2215" s="85">
        <f t="shared" si="48"/>
        <v>-15.433192637003469</v>
      </c>
      <c r="L2215" s="68" t="str">
        <f>VLOOKUP(C2215,[6]Consolidado!$B:$E,2,FALSE)</f>
        <v>Acabado</v>
      </c>
      <c r="M2215" s="69" t="str">
        <f>VLOOKUP(C2215,[6]Consolidado!$B:$E,3,FALSE)</f>
        <v>Material de acabado pendiente de distribuir</v>
      </c>
      <c r="N2215" s="70">
        <f>VLOOKUP(C2215,[6]Consolidado!$B:$H,7,FALSE)</f>
        <v>0</v>
      </c>
    </row>
    <row r="2216" spans="1:14" s="71" customFormat="1" ht="16.5" customHeight="1" outlineLevel="1" x14ac:dyDescent="0.2">
      <c r="A2216" s="60" t="s">
        <v>685</v>
      </c>
      <c r="B2216" s="61">
        <v>42857</v>
      </c>
      <c r="C2216" s="71" t="s">
        <v>290</v>
      </c>
      <c r="D2216" s="63" t="str">
        <f>VLOOKUP(C2216,[6]Consolidado!$B:$E,4,FALSE)</f>
        <v>En Proceso</v>
      </c>
      <c r="E2216" s="64" t="s">
        <v>25</v>
      </c>
      <c r="F2216" s="65" t="s">
        <v>108</v>
      </c>
      <c r="G2216" s="66">
        <v>-0.25</v>
      </c>
      <c r="H2216" s="67">
        <v>1043.76</v>
      </c>
      <c r="I2216" s="85">
        <f t="shared" si="47"/>
        <v>-260.94</v>
      </c>
      <c r="J2216" s="86">
        <v>29.922599999999999</v>
      </c>
      <c r="K2216" s="85">
        <f t="shared" si="48"/>
        <v>-8.7204988871287927</v>
      </c>
      <c r="L2216" s="68" t="str">
        <f>VLOOKUP(C2216,[6]Consolidado!$B:$E,2,FALSE)</f>
        <v>Acabado</v>
      </c>
      <c r="M2216" s="69" t="str">
        <f>VLOOKUP(C2216,[6]Consolidado!$B:$E,3,FALSE)</f>
        <v>Material de acabado pendiente de distribuir</v>
      </c>
      <c r="N2216" s="70">
        <f>VLOOKUP(C2216,[6]Consolidado!$B:$H,7,FALSE)</f>
        <v>0</v>
      </c>
    </row>
    <row r="2217" spans="1:14" s="71" customFormat="1" ht="16.5" customHeight="1" outlineLevel="1" x14ac:dyDescent="0.2">
      <c r="A2217" s="60" t="s">
        <v>685</v>
      </c>
      <c r="B2217" s="61">
        <v>42857</v>
      </c>
      <c r="C2217" s="71" t="s">
        <v>290</v>
      </c>
      <c r="D2217" s="63" t="str">
        <f>VLOOKUP(C2217,[6]Consolidado!$B:$E,4,FALSE)</f>
        <v>En Proceso</v>
      </c>
      <c r="E2217" s="64" t="s">
        <v>25</v>
      </c>
      <c r="F2217" s="65" t="s">
        <v>109</v>
      </c>
      <c r="G2217" s="66">
        <v>-0.3125</v>
      </c>
      <c r="H2217" s="67">
        <v>1236.1455178853266</v>
      </c>
      <c r="I2217" s="85">
        <f t="shared" si="47"/>
        <v>-386.29547433916457</v>
      </c>
      <c r="J2217" s="86">
        <v>29.922599999999999</v>
      </c>
      <c r="K2217" s="85">
        <f t="shared" si="48"/>
        <v>-12.909823155045503</v>
      </c>
      <c r="L2217" s="68" t="str">
        <f>VLOOKUP(C2217,[6]Consolidado!$B:$E,2,FALSE)</f>
        <v>Acabado</v>
      </c>
      <c r="M2217" s="69" t="str">
        <f>VLOOKUP(C2217,[6]Consolidado!$B:$E,3,FALSE)</f>
        <v>Material de acabado pendiente de distribuir</v>
      </c>
      <c r="N2217" s="70">
        <f>VLOOKUP(C2217,[6]Consolidado!$B:$H,7,FALSE)</f>
        <v>0</v>
      </c>
    </row>
    <row r="2218" spans="1:14" s="71" customFormat="1" ht="16.5" customHeight="1" outlineLevel="1" x14ac:dyDescent="0.2">
      <c r="A2218" s="60" t="s">
        <v>685</v>
      </c>
      <c r="B2218" s="61">
        <v>42857</v>
      </c>
      <c r="C2218" s="71" t="s">
        <v>290</v>
      </c>
      <c r="D2218" s="63" t="str">
        <f>VLOOKUP(C2218,[6]Consolidado!$B:$E,4,FALSE)</f>
        <v>En Proceso</v>
      </c>
      <c r="E2218" s="64" t="s">
        <v>25</v>
      </c>
      <c r="F2218" s="65" t="s">
        <v>110</v>
      </c>
      <c r="G2218" s="66">
        <v>-0.28125</v>
      </c>
      <c r="H2218" s="67">
        <v>1334.9349392712552</v>
      </c>
      <c r="I2218" s="85">
        <f t="shared" si="47"/>
        <v>-375.45045167004054</v>
      </c>
      <c r="J2218" s="86">
        <v>29.922599999999999</v>
      </c>
      <c r="K2218" s="85">
        <f t="shared" si="48"/>
        <v>-12.547387314940565</v>
      </c>
      <c r="L2218" s="68" t="str">
        <f>VLOOKUP(C2218,[6]Consolidado!$B:$E,2,FALSE)</f>
        <v>Acabado</v>
      </c>
      <c r="M2218" s="69" t="str">
        <f>VLOOKUP(C2218,[6]Consolidado!$B:$E,3,FALSE)</f>
        <v>Material de acabado pendiente de distribuir</v>
      </c>
      <c r="N2218" s="70">
        <f>VLOOKUP(C2218,[6]Consolidado!$B:$H,7,FALSE)</f>
        <v>0</v>
      </c>
    </row>
    <row r="2219" spans="1:14" s="71" customFormat="1" ht="16.5" customHeight="1" outlineLevel="1" x14ac:dyDescent="0.2">
      <c r="A2219" s="60" t="s">
        <v>685</v>
      </c>
      <c r="B2219" s="61">
        <v>42857</v>
      </c>
      <c r="C2219" s="71" t="s">
        <v>290</v>
      </c>
      <c r="D2219" s="63" t="str">
        <f>VLOOKUP(C2219,[6]Consolidado!$B:$E,4,FALSE)</f>
        <v>En Proceso</v>
      </c>
      <c r="E2219" s="64" t="s">
        <v>25</v>
      </c>
      <c r="F2219" s="65" t="s">
        <v>119</v>
      </c>
      <c r="G2219" s="66">
        <v>-0.28125</v>
      </c>
      <c r="H2219" s="67">
        <v>624.05857142857144</v>
      </c>
      <c r="I2219" s="85">
        <f t="shared" si="47"/>
        <v>-175.51647321428572</v>
      </c>
      <c r="J2219" s="86">
        <v>29.922599999999999</v>
      </c>
      <c r="K2219" s="85">
        <f t="shared" si="48"/>
        <v>-5.865682568168733</v>
      </c>
      <c r="L2219" s="68" t="str">
        <f>VLOOKUP(C2219,[6]Consolidado!$B:$E,2,FALSE)</f>
        <v>Acabado</v>
      </c>
      <c r="M2219" s="69" t="str">
        <f>VLOOKUP(C2219,[6]Consolidado!$B:$E,3,FALSE)</f>
        <v>Material de acabado pendiente de distribuir</v>
      </c>
      <c r="N2219" s="70">
        <f>VLOOKUP(C2219,[6]Consolidado!$B:$H,7,FALSE)</f>
        <v>0</v>
      </c>
    </row>
    <row r="2220" spans="1:14" s="71" customFormat="1" ht="16.5" customHeight="1" outlineLevel="1" x14ac:dyDescent="0.2">
      <c r="A2220" s="60" t="s">
        <v>685</v>
      </c>
      <c r="B2220" s="61">
        <v>42857</v>
      </c>
      <c r="C2220" s="71" t="s">
        <v>89</v>
      </c>
      <c r="D2220" s="63" t="str">
        <f>VLOOKUP(C2220,[6]Consolidado!$B:$E,4,FALSE)</f>
        <v>En Proceso</v>
      </c>
      <c r="E2220" s="64" t="s">
        <v>33</v>
      </c>
      <c r="F2220" s="65" t="s">
        <v>90</v>
      </c>
      <c r="G2220" s="66">
        <v>-16.2</v>
      </c>
      <c r="H2220" s="67">
        <v>3.1234075327412754</v>
      </c>
      <c r="I2220" s="85">
        <f t="shared" si="47"/>
        <v>-50.599202030408655</v>
      </c>
      <c r="J2220" s="86">
        <v>29.922599999999999</v>
      </c>
      <c r="K2220" s="85">
        <f t="shared" si="48"/>
        <v>-1.6910028550463081</v>
      </c>
      <c r="L2220" s="68" t="str">
        <f>VLOOKUP(C2220,[6]Consolidado!$B:$E,2,FALSE)</f>
        <v>Empaque</v>
      </c>
      <c r="M2220" s="69" t="str">
        <f>VLOOKUP(C2220,[6]Consolidado!$B:$E,3,FALSE)</f>
        <v>Material de empaque pendiente de distribuir</v>
      </c>
      <c r="N2220" s="70">
        <f>VLOOKUP(C2220,[6]Consolidado!$B:$H,7,FALSE)</f>
        <v>0</v>
      </c>
    </row>
    <row r="2221" spans="1:14" s="71" customFormat="1" ht="16.5" customHeight="1" outlineLevel="1" x14ac:dyDescent="0.2">
      <c r="A2221" s="60" t="s">
        <v>685</v>
      </c>
      <c r="B2221" s="61">
        <v>42857</v>
      </c>
      <c r="C2221" s="71">
        <v>200</v>
      </c>
      <c r="D2221" s="63" t="str">
        <f>VLOOKUP(C2221,[6]Consolidado!$B:$E,4,FALSE)</f>
        <v>Finalizada</v>
      </c>
      <c r="E2221" s="64" t="s">
        <v>25</v>
      </c>
      <c r="F2221" s="65" t="s">
        <v>147</v>
      </c>
      <c r="G2221" s="66">
        <v>0.75</v>
      </c>
      <c r="H2221" s="67">
        <v>36.844222819259258</v>
      </c>
      <c r="I2221" s="85">
        <f t="shared" si="47"/>
        <v>27.633167114444444</v>
      </c>
      <c r="J2221" s="86">
        <v>29.922599999999999</v>
      </c>
      <c r="K2221" s="85">
        <f t="shared" si="48"/>
        <v>0.92348816995997818</v>
      </c>
      <c r="L2221" s="68" t="str">
        <f>VLOOKUP(C2221,[6]Consolidado!$B:$E,2,FALSE)</f>
        <v>Jekyll Ocean Club</v>
      </c>
      <c r="M2221" s="69" t="str">
        <f>VLOOKUP(C2221,[6]Consolidado!$B:$E,3,FALSE)</f>
        <v>Top 30"x30" Rustico Espresso</v>
      </c>
      <c r="N2221" s="70" t="str">
        <f>VLOOKUP(C2221,[6]Consolidado!$B:$H,7,FALSE)</f>
        <v>Mayo</v>
      </c>
    </row>
    <row r="2222" spans="1:14" s="71" customFormat="1" ht="16.5" customHeight="1" outlineLevel="1" x14ac:dyDescent="0.2">
      <c r="A2222" s="60" t="s">
        <v>685</v>
      </c>
      <c r="B2222" s="61">
        <v>42857</v>
      </c>
      <c r="C2222" s="71">
        <v>200</v>
      </c>
      <c r="D2222" s="63" t="str">
        <f>VLOOKUP(C2222,[6]Consolidado!$B:$E,4,FALSE)</f>
        <v>Finalizada</v>
      </c>
      <c r="E2222" s="64" t="s">
        <v>25</v>
      </c>
      <c r="F2222" s="65" t="s">
        <v>120</v>
      </c>
      <c r="G2222" s="66">
        <v>0.375</v>
      </c>
      <c r="H2222" s="67">
        <v>1231.47</v>
      </c>
      <c r="I2222" s="85">
        <f t="shared" si="47"/>
        <v>461.80124999999998</v>
      </c>
      <c r="J2222" s="86">
        <v>29.922599999999999</v>
      </c>
      <c r="K2222" s="85">
        <f t="shared" si="48"/>
        <v>15.433192637003469</v>
      </c>
      <c r="L2222" s="68" t="str">
        <f>VLOOKUP(C2222,[6]Consolidado!$B:$E,2,FALSE)</f>
        <v>Jekyll Ocean Club</v>
      </c>
      <c r="M2222" s="69" t="str">
        <f>VLOOKUP(C2222,[6]Consolidado!$B:$E,3,FALSE)</f>
        <v>Top 30"x30" Rustico Espresso</v>
      </c>
      <c r="N2222" s="70" t="str">
        <f>VLOOKUP(C2222,[6]Consolidado!$B:$H,7,FALSE)</f>
        <v>Mayo</v>
      </c>
    </row>
    <row r="2223" spans="1:14" s="71" customFormat="1" ht="16.5" customHeight="1" outlineLevel="1" x14ac:dyDescent="0.2">
      <c r="A2223" s="60" t="s">
        <v>685</v>
      </c>
      <c r="B2223" s="61">
        <v>42857</v>
      </c>
      <c r="C2223" s="71">
        <v>200</v>
      </c>
      <c r="D2223" s="63" t="str">
        <f>VLOOKUP(C2223,[6]Consolidado!$B:$E,4,FALSE)</f>
        <v>Finalizada</v>
      </c>
      <c r="E2223" s="64" t="s">
        <v>25</v>
      </c>
      <c r="F2223" s="65" t="s">
        <v>108</v>
      </c>
      <c r="G2223" s="66">
        <v>0.25</v>
      </c>
      <c r="H2223" s="67">
        <v>1043.76</v>
      </c>
      <c r="I2223" s="85">
        <f t="shared" si="47"/>
        <v>260.94</v>
      </c>
      <c r="J2223" s="86">
        <v>29.922599999999999</v>
      </c>
      <c r="K2223" s="85">
        <f t="shared" si="48"/>
        <v>8.7204988871287927</v>
      </c>
      <c r="L2223" s="68" t="str">
        <f>VLOOKUP(C2223,[6]Consolidado!$B:$E,2,FALSE)</f>
        <v>Jekyll Ocean Club</v>
      </c>
      <c r="M2223" s="69" t="str">
        <f>VLOOKUP(C2223,[6]Consolidado!$B:$E,3,FALSE)</f>
        <v>Top 30"x30" Rustico Espresso</v>
      </c>
      <c r="N2223" s="70" t="str">
        <f>VLOOKUP(C2223,[6]Consolidado!$B:$H,7,FALSE)</f>
        <v>Mayo</v>
      </c>
    </row>
    <row r="2224" spans="1:14" s="71" customFormat="1" ht="16.5" customHeight="1" outlineLevel="1" x14ac:dyDescent="0.2">
      <c r="A2224" s="60" t="s">
        <v>685</v>
      </c>
      <c r="B2224" s="61">
        <v>42857</v>
      </c>
      <c r="C2224" s="71">
        <v>200</v>
      </c>
      <c r="D2224" s="63" t="str">
        <f>VLOOKUP(C2224,[6]Consolidado!$B:$E,4,FALSE)</f>
        <v>Finalizada</v>
      </c>
      <c r="E2224" s="64" t="s">
        <v>25</v>
      </c>
      <c r="F2224" s="65" t="s">
        <v>109</v>
      </c>
      <c r="G2224" s="66">
        <v>0.3125</v>
      </c>
      <c r="H2224" s="67">
        <v>1236.1455178853266</v>
      </c>
      <c r="I2224" s="85">
        <f t="shared" si="47"/>
        <v>386.29547433916457</v>
      </c>
      <c r="J2224" s="86">
        <v>29.922599999999999</v>
      </c>
      <c r="K2224" s="85">
        <f t="shared" si="48"/>
        <v>12.909823155045503</v>
      </c>
      <c r="L2224" s="68" t="str">
        <f>VLOOKUP(C2224,[6]Consolidado!$B:$E,2,FALSE)</f>
        <v>Jekyll Ocean Club</v>
      </c>
      <c r="M2224" s="69" t="str">
        <f>VLOOKUP(C2224,[6]Consolidado!$B:$E,3,FALSE)</f>
        <v>Top 30"x30" Rustico Espresso</v>
      </c>
      <c r="N2224" s="70" t="str">
        <f>VLOOKUP(C2224,[6]Consolidado!$B:$H,7,FALSE)</f>
        <v>Mayo</v>
      </c>
    </row>
    <row r="2225" spans="1:14" s="71" customFormat="1" ht="16.5" customHeight="1" outlineLevel="1" x14ac:dyDescent="0.2">
      <c r="A2225" s="60" t="s">
        <v>685</v>
      </c>
      <c r="B2225" s="61">
        <v>42857</v>
      </c>
      <c r="C2225" s="71">
        <v>200</v>
      </c>
      <c r="D2225" s="63" t="str">
        <f>VLOOKUP(C2225,[6]Consolidado!$B:$E,4,FALSE)</f>
        <v>Finalizada</v>
      </c>
      <c r="E2225" s="64" t="s">
        <v>25</v>
      </c>
      <c r="F2225" s="65" t="s">
        <v>110</v>
      </c>
      <c r="G2225" s="66">
        <v>0.28125</v>
      </c>
      <c r="H2225" s="67">
        <v>1334.9349392712552</v>
      </c>
      <c r="I2225" s="85">
        <f t="shared" si="47"/>
        <v>375.45045167004054</v>
      </c>
      <c r="J2225" s="86">
        <v>29.922599999999999</v>
      </c>
      <c r="K2225" s="85">
        <f t="shared" si="48"/>
        <v>12.547387314940565</v>
      </c>
      <c r="L2225" s="68" t="str">
        <f>VLOOKUP(C2225,[6]Consolidado!$B:$E,2,FALSE)</f>
        <v>Jekyll Ocean Club</v>
      </c>
      <c r="M2225" s="69" t="str">
        <f>VLOOKUP(C2225,[6]Consolidado!$B:$E,3,FALSE)</f>
        <v>Top 30"x30" Rustico Espresso</v>
      </c>
      <c r="N2225" s="70" t="str">
        <f>VLOOKUP(C2225,[6]Consolidado!$B:$H,7,FALSE)</f>
        <v>Mayo</v>
      </c>
    </row>
    <row r="2226" spans="1:14" s="71" customFormat="1" ht="16.5" customHeight="1" outlineLevel="1" x14ac:dyDescent="0.2">
      <c r="A2226" s="60" t="s">
        <v>685</v>
      </c>
      <c r="B2226" s="61">
        <v>42857</v>
      </c>
      <c r="C2226" s="71">
        <v>200</v>
      </c>
      <c r="D2226" s="63" t="str">
        <f>VLOOKUP(C2226,[6]Consolidado!$B:$E,4,FALSE)</f>
        <v>Finalizada</v>
      </c>
      <c r="E2226" s="64" t="s">
        <v>25</v>
      </c>
      <c r="F2226" s="65" t="s">
        <v>119</v>
      </c>
      <c r="G2226" s="66">
        <v>0.28125</v>
      </c>
      <c r="H2226" s="67">
        <v>624.05857142857144</v>
      </c>
      <c r="I2226" s="85">
        <f t="shared" si="47"/>
        <v>175.51647321428572</v>
      </c>
      <c r="J2226" s="86">
        <v>29.922599999999999</v>
      </c>
      <c r="K2226" s="85">
        <f t="shared" si="48"/>
        <v>5.865682568168733</v>
      </c>
      <c r="L2226" s="68" t="str">
        <f>VLOOKUP(C2226,[6]Consolidado!$B:$E,2,FALSE)</f>
        <v>Jekyll Ocean Club</v>
      </c>
      <c r="M2226" s="69" t="str">
        <f>VLOOKUP(C2226,[6]Consolidado!$B:$E,3,FALSE)</f>
        <v>Top 30"x30" Rustico Espresso</v>
      </c>
      <c r="N2226" s="70" t="str">
        <f>VLOOKUP(C2226,[6]Consolidado!$B:$H,7,FALSE)</f>
        <v>Mayo</v>
      </c>
    </row>
    <row r="2227" spans="1:14" s="71" customFormat="1" ht="16.5" customHeight="1" outlineLevel="1" x14ac:dyDescent="0.2">
      <c r="A2227" s="60" t="s">
        <v>685</v>
      </c>
      <c r="B2227" s="61">
        <v>42857</v>
      </c>
      <c r="C2227" s="71">
        <v>200</v>
      </c>
      <c r="D2227" s="63" t="str">
        <f>VLOOKUP(C2227,[6]Consolidado!$B:$E,4,FALSE)</f>
        <v>Finalizada</v>
      </c>
      <c r="E2227" s="64" t="s">
        <v>33</v>
      </c>
      <c r="F2227" s="65" t="s">
        <v>90</v>
      </c>
      <c r="G2227" s="66">
        <v>16.2</v>
      </c>
      <c r="H2227" s="67">
        <v>3.1234075327412754</v>
      </c>
      <c r="I2227" s="85">
        <f t="shared" si="47"/>
        <v>50.599202030408655</v>
      </c>
      <c r="J2227" s="86">
        <v>29.922599999999999</v>
      </c>
      <c r="K2227" s="85">
        <f t="shared" si="48"/>
        <v>1.6910028550463081</v>
      </c>
      <c r="L2227" s="68" t="str">
        <f>VLOOKUP(C2227,[6]Consolidado!$B:$E,2,FALSE)</f>
        <v>Jekyll Ocean Club</v>
      </c>
      <c r="M2227" s="69" t="str">
        <f>VLOOKUP(C2227,[6]Consolidado!$B:$E,3,FALSE)</f>
        <v>Top 30"x30" Rustico Espresso</v>
      </c>
      <c r="N2227" s="70" t="str">
        <f>VLOOKUP(C2227,[6]Consolidado!$B:$H,7,FALSE)</f>
        <v>Mayo</v>
      </c>
    </row>
    <row r="2228" spans="1:14" s="71" customFormat="1" ht="16.5" customHeight="1" outlineLevel="1" x14ac:dyDescent="0.2">
      <c r="A2228" s="60" t="s">
        <v>685</v>
      </c>
      <c r="B2228" s="61">
        <v>42857</v>
      </c>
      <c r="C2228" s="71" t="s">
        <v>290</v>
      </c>
      <c r="D2228" s="63" t="str">
        <f>VLOOKUP(C2228,[6]Consolidado!$B:$E,4,FALSE)</f>
        <v>En Proceso</v>
      </c>
      <c r="E2228" s="64" t="s">
        <v>25</v>
      </c>
      <c r="F2228" s="65" t="s">
        <v>147</v>
      </c>
      <c r="G2228" s="66">
        <v>-1</v>
      </c>
      <c r="H2228" s="67">
        <v>36.844222819259258</v>
      </c>
      <c r="I2228" s="85">
        <f t="shared" ref="I2228:I2291" si="49">G2228*H2228</f>
        <v>-36.844222819259258</v>
      </c>
      <c r="J2228" s="86">
        <v>29.922599999999999</v>
      </c>
      <c r="K2228" s="85">
        <f t="shared" ref="K2228:K2291" si="50">IFERROR(I2228/J2228,0)</f>
        <v>-1.2313175599466377</v>
      </c>
      <c r="L2228" s="68" t="str">
        <f>VLOOKUP(C2228,[6]Consolidado!$B:$E,2,FALSE)</f>
        <v>Acabado</v>
      </c>
      <c r="M2228" s="69" t="str">
        <f>VLOOKUP(C2228,[6]Consolidado!$B:$E,3,FALSE)</f>
        <v>Material de acabado pendiente de distribuir</v>
      </c>
      <c r="N2228" s="70">
        <f>VLOOKUP(C2228,[6]Consolidado!$B:$H,7,FALSE)</f>
        <v>0</v>
      </c>
    </row>
    <row r="2229" spans="1:14" s="71" customFormat="1" ht="16.5" customHeight="1" outlineLevel="1" x14ac:dyDescent="0.2">
      <c r="A2229" s="60" t="s">
        <v>685</v>
      </c>
      <c r="B2229" s="61">
        <v>42857</v>
      </c>
      <c r="C2229" s="71" t="s">
        <v>290</v>
      </c>
      <c r="D2229" s="63" t="str">
        <f>VLOOKUP(C2229,[6]Consolidado!$B:$E,4,FALSE)</f>
        <v>En Proceso</v>
      </c>
      <c r="E2229" s="64" t="s">
        <v>25</v>
      </c>
      <c r="F2229" s="65" t="s">
        <v>120</v>
      </c>
      <c r="G2229" s="66">
        <v>-0.5</v>
      </c>
      <c r="H2229" s="67">
        <v>1231.47</v>
      </c>
      <c r="I2229" s="85">
        <f t="shared" si="49"/>
        <v>-615.73500000000001</v>
      </c>
      <c r="J2229" s="86">
        <v>29.922599999999999</v>
      </c>
      <c r="K2229" s="85">
        <f t="shared" si="50"/>
        <v>-20.577590182671294</v>
      </c>
      <c r="L2229" s="68" t="str">
        <f>VLOOKUP(C2229,[6]Consolidado!$B:$E,2,FALSE)</f>
        <v>Acabado</v>
      </c>
      <c r="M2229" s="69" t="str">
        <f>VLOOKUP(C2229,[6]Consolidado!$B:$E,3,FALSE)</f>
        <v>Material de acabado pendiente de distribuir</v>
      </c>
      <c r="N2229" s="70">
        <f>VLOOKUP(C2229,[6]Consolidado!$B:$H,7,FALSE)</f>
        <v>0</v>
      </c>
    </row>
    <row r="2230" spans="1:14" s="71" customFormat="1" ht="16.5" customHeight="1" outlineLevel="1" x14ac:dyDescent="0.2">
      <c r="A2230" s="60" t="s">
        <v>685</v>
      </c>
      <c r="B2230" s="61">
        <v>42857</v>
      </c>
      <c r="C2230" s="71" t="s">
        <v>290</v>
      </c>
      <c r="D2230" s="63" t="str">
        <f>VLOOKUP(C2230,[6]Consolidado!$B:$E,4,FALSE)</f>
        <v>En Proceso</v>
      </c>
      <c r="E2230" s="64" t="s">
        <v>25</v>
      </c>
      <c r="F2230" s="65" t="s">
        <v>108</v>
      </c>
      <c r="G2230" s="66">
        <v>-0.5</v>
      </c>
      <c r="H2230" s="67">
        <v>1043.76</v>
      </c>
      <c r="I2230" s="85">
        <f t="shared" si="49"/>
        <v>-521.88</v>
      </c>
      <c r="J2230" s="86">
        <v>29.922599999999999</v>
      </c>
      <c r="K2230" s="85">
        <f t="shared" si="50"/>
        <v>-17.440997774257585</v>
      </c>
      <c r="L2230" s="68" t="str">
        <f>VLOOKUP(C2230,[6]Consolidado!$B:$E,2,FALSE)</f>
        <v>Acabado</v>
      </c>
      <c r="M2230" s="69" t="str">
        <f>VLOOKUP(C2230,[6]Consolidado!$B:$E,3,FALSE)</f>
        <v>Material de acabado pendiente de distribuir</v>
      </c>
      <c r="N2230" s="70">
        <f>VLOOKUP(C2230,[6]Consolidado!$B:$H,7,FALSE)</f>
        <v>0</v>
      </c>
    </row>
    <row r="2231" spans="1:14" s="71" customFormat="1" ht="16.5" customHeight="1" outlineLevel="1" x14ac:dyDescent="0.2">
      <c r="A2231" s="60" t="s">
        <v>685</v>
      </c>
      <c r="B2231" s="61">
        <v>42857</v>
      </c>
      <c r="C2231" s="71" t="s">
        <v>290</v>
      </c>
      <c r="D2231" s="63" t="str">
        <f>VLOOKUP(C2231,[6]Consolidado!$B:$E,4,FALSE)</f>
        <v>En Proceso</v>
      </c>
      <c r="E2231" s="64" t="s">
        <v>25</v>
      </c>
      <c r="F2231" s="65" t="s">
        <v>109</v>
      </c>
      <c r="G2231" s="66">
        <v>-0.375</v>
      </c>
      <c r="H2231" s="67">
        <v>1236.1455178853266</v>
      </c>
      <c r="I2231" s="85">
        <f t="shared" si="49"/>
        <v>-463.55456920699748</v>
      </c>
      <c r="J2231" s="86">
        <v>29.922599999999999</v>
      </c>
      <c r="K2231" s="85">
        <f t="shared" si="50"/>
        <v>-15.491787786054605</v>
      </c>
      <c r="L2231" s="68" t="str">
        <f>VLOOKUP(C2231,[6]Consolidado!$B:$E,2,FALSE)</f>
        <v>Acabado</v>
      </c>
      <c r="M2231" s="69" t="str">
        <f>VLOOKUP(C2231,[6]Consolidado!$B:$E,3,FALSE)</f>
        <v>Material de acabado pendiente de distribuir</v>
      </c>
      <c r="N2231" s="70">
        <f>VLOOKUP(C2231,[6]Consolidado!$B:$H,7,FALSE)</f>
        <v>0</v>
      </c>
    </row>
    <row r="2232" spans="1:14" s="71" customFormat="1" ht="16.5" customHeight="1" outlineLevel="1" x14ac:dyDescent="0.2">
      <c r="A2232" s="60" t="s">
        <v>685</v>
      </c>
      <c r="B2232" s="61">
        <v>42857</v>
      </c>
      <c r="C2232" s="71" t="s">
        <v>290</v>
      </c>
      <c r="D2232" s="63" t="str">
        <f>VLOOKUP(C2232,[6]Consolidado!$B:$E,4,FALSE)</f>
        <v>En Proceso</v>
      </c>
      <c r="E2232" s="64" t="s">
        <v>25</v>
      </c>
      <c r="F2232" s="65" t="s">
        <v>110</v>
      </c>
      <c r="G2232" s="66">
        <v>-0.4375</v>
      </c>
      <c r="H2232" s="67">
        <v>1334.9349392712552</v>
      </c>
      <c r="I2232" s="85">
        <f t="shared" si="49"/>
        <v>-584.03403593117412</v>
      </c>
      <c r="J2232" s="86">
        <v>29.922599999999999</v>
      </c>
      <c r="K2232" s="85">
        <f t="shared" si="50"/>
        <v>-19.5181580454631</v>
      </c>
      <c r="L2232" s="68" t="str">
        <f>VLOOKUP(C2232,[6]Consolidado!$B:$E,2,FALSE)</f>
        <v>Acabado</v>
      </c>
      <c r="M2232" s="69" t="str">
        <f>VLOOKUP(C2232,[6]Consolidado!$B:$E,3,FALSE)</f>
        <v>Material de acabado pendiente de distribuir</v>
      </c>
      <c r="N2232" s="70">
        <f>VLOOKUP(C2232,[6]Consolidado!$B:$H,7,FALSE)</f>
        <v>0</v>
      </c>
    </row>
    <row r="2233" spans="1:14" s="71" customFormat="1" ht="16.5" customHeight="1" outlineLevel="1" x14ac:dyDescent="0.2">
      <c r="A2233" s="60" t="s">
        <v>685</v>
      </c>
      <c r="B2233" s="61">
        <v>42857</v>
      </c>
      <c r="C2233" s="71" t="s">
        <v>290</v>
      </c>
      <c r="D2233" s="63" t="str">
        <f>VLOOKUP(C2233,[6]Consolidado!$B:$E,4,FALSE)</f>
        <v>En Proceso</v>
      </c>
      <c r="E2233" s="64" t="s">
        <v>25</v>
      </c>
      <c r="F2233" s="65" t="s">
        <v>119</v>
      </c>
      <c r="G2233" s="66">
        <v>-0.4375</v>
      </c>
      <c r="H2233" s="67">
        <v>624.05857142857144</v>
      </c>
      <c r="I2233" s="85">
        <f t="shared" si="49"/>
        <v>-273.02562499999999</v>
      </c>
      <c r="J2233" s="86">
        <v>29.922599999999999</v>
      </c>
      <c r="K2233" s="85">
        <f t="shared" si="50"/>
        <v>-9.1243951060402502</v>
      </c>
      <c r="L2233" s="68" t="str">
        <f>VLOOKUP(C2233,[6]Consolidado!$B:$E,2,FALSE)</f>
        <v>Acabado</v>
      </c>
      <c r="M2233" s="69" t="str">
        <f>VLOOKUP(C2233,[6]Consolidado!$B:$E,3,FALSE)</f>
        <v>Material de acabado pendiente de distribuir</v>
      </c>
      <c r="N2233" s="70">
        <f>VLOOKUP(C2233,[6]Consolidado!$B:$H,7,FALSE)</f>
        <v>0</v>
      </c>
    </row>
    <row r="2234" spans="1:14" s="71" customFormat="1" ht="16.5" customHeight="1" outlineLevel="1" x14ac:dyDescent="0.2">
      <c r="A2234" s="60" t="s">
        <v>685</v>
      </c>
      <c r="B2234" s="61">
        <v>42857</v>
      </c>
      <c r="C2234" s="71" t="s">
        <v>89</v>
      </c>
      <c r="D2234" s="63" t="str">
        <f>VLOOKUP(C2234,[6]Consolidado!$B:$E,4,FALSE)</f>
        <v>En Proceso</v>
      </c>
      <c r="E2234" s="64" t="s">
        <v>33</v>
      </c>
      <c r="F2234" s="65" t="s">
        <v>90</v>
      </c>
      <c r="G2234" s="66">
        <v>-39.6</v>
      </c>
      <c r="H2234" s="67">
        <v>3.1234075327412754</v>
      </c>
      <c r="I2234" s="85">
        <f t="shared" si="49"/>
        <v>-123.68693829655452</v>
      </c>
      <c r="J2234" s="86">
        <v>29.922599999999999</v>
      </c>
      <c r="K2234" s="85">
        <f t="shared" si="50"/>
        <v>-4.133562534557643</v>
      </c>
      <c r="L2234" s="68" t="str">
        <f>VLOOKUP(C2234,[6]Consolidado!$B:$E,2,FALSE)</f>
        <v>Empaque</v>
      </c>
      <c r="M2234" s="69" t="str">
        <f>VLOOKUP(C2234,[6]Consolidado!$B:$E,3,FALSE)</f>
        <v>Material de empaque pendiente de distribuir</v>
      </c>
      <c r="N2234" s="70">
        <f>VLOOKUP(C2234,[6]Consolidado!$B:$H,7,FALSE)</f>
        <v>0</v>
      </c>
    </row>
    <row r="2235" spans="1:14" s="71" customFormat="1" ht="16.5" customHeight="1" outlineLevel="1" x14ac:dyDescent="0.2">
      <c r="A2235" s="60" t="s">
        <v>685</v>
      </c>
      <c r="B2235" s="61">
        <v>42857</v>
      </c>
      <c r="C2235" s="71">
        <v>201</v>
      </c>
      <c r="D2235" s="63" t="str">
        <f>VLOOKUP(C2235,[6]Consolidado!$B:$E,4,FALSE)</f>
        <v>Finalizada</v>
      </c>
      <c r="E2235" s="64" t="s">
        <v>25</v>
      </c>
      <c r="F2235" s="65" t="s">
        <v>147</v>
      </c>
      <c r="G2235" s="66">
        <v>1</v>
      </c>
      <c r="H2235" s="67">
        <v>36.844222819259258</v>
      </c>
      <c r="I2235" s="85">
        <f t="shared" si="49"/>
        <v>36.844222819259258</v>
      </c>
      <c r="J2235" s="86">
        <v>29.922599999999999</v>
      </c>
      <c r="K2235" s="85">
        <f t="shared" si="50"/>
        <v>1.2313175599466377</v>
      </c>
      <c r="L2235" s="68" t="str">
        <f>VLOOKUP(C2235,[6]Consolidado!$B:$E,2,FALSE)</f>
        <v>Jekyll Ocean Club</v>
      </c>
      <c r="M2235" s="69" t="str">
        <f>VLOOKUP(C2235,[6]Consolidado!$B:$E,3,FALSE)</f>
        <v>Top 36"x36" Rustico Espresso</v>
      </c>
      <c r="N2235" s="70" t="str">
        <f>VLOOKUP(C2235,[6]Consolidado!$B:$H,7,FALSE)</f>
        <v>Mayo</v>
      </c>
    </row>
    <row r="2236" spans="1:14" s="71" customFormat="1" ht="16.5" customHeight="1" outlineLevel="1" x14ac:dyDescent="0.2">
      <c r="A2236" s="60" t="s">
        <v>685</v>
      </c>
      <c r="B2236" s="61">
        <v>42857</v>
      </c>
      <c r="C2236" s="71">
        <v>201</v>
      </c>
      <c r="D2236" s="63" t="str">
        <f>VLOOKUP(C2236,[6]Consolidado!$B:$E,4,FALSE)</f>
        <v>Finalizada</v>
      </c>
      <c r="E2236" s="64" t="s">
        <v>25</v>
      </c>
      <c r="F2236" s="65" t="s">
        <v>120</v>
      </c>
      <c r="G2236" s="66">
        <v>0.5</v>
      </c>
      <c r="H2236" s="67">
        <v>1231.47</v>
      </c>
      <c r="I2236" s="85">
        <f t="shared" si="49"/>
        <v>615.73500000000001</v>
      </c>
      <c r="J2236" s="86">
        <v>29.922599999999999</v>
      </c>
      <c r="K2236" s="85">
        <f t="shared" si="50"/>
        <v>20.577590182671294</v>
      </c>
      <c r="L2236" s="68" t="str">
        <f>VLOOKUP(C2236,[6]Consolidado!$B:$E,2,FALSE)</f>
        <v>Jekyll Ocean Club</v>
      </c>
      <c r="M2236" s="69" t="str">
        <f>VLOOKUP(C2236,[6]Consolidado!$B:$E,3,FALSE)</f>
        <v>Top 36"x36" Rustico Espresso</v>
      </c>
      <c r="N2236" s="70" t="str">
        <f>VLOOKUP(C2236,[6]Consolidado!$B:$H,7,FALSE)</f>
        <v>Mayo</v>
      </c>
    </row>
    <row r="2237" spans="1:14" s="71" customFormat="1" ht="16.5" customHeight="1" outlineLevel="1" x14ac:dyDescent="0.2">
      <c r="A2237" s="60" t="s">
        <v>685</v>
      </c>
      <c r="B2237" s="61">
        <v>42857</v>
      </c>
      <c r="C2237" s="71">
        <v>201</v>
      </c>
      <c r="D2237" s="63" t="str">
        <f>VLOOKUP(C2237,[6]Consolidado!$B:$E,4,FALSE)</f>
        <v>Finalizada</v>
      </c>
      <c r="E2237" s="64" t="s">
        <v>25</v>
      </c>
      <c r="F2237" s="65" t="s">
        <v>108</v>
      </c>
      <c r="G2237" s="66">
        <v>0.5</v>
      </c>
      <c r="H2237" s="67">
        <v>1043.76</v>
      </c>
      <c r="I2237" s="85">
        <f t="shared" si="49"/>
        <v>521.88</v>
      </c>
      <c r="J2237" s="86">
        <v>29.922599999999999</v>
      </c>
      <c r="K2237" s="85">
        <f t="shared" si="50"/>
        <v>17.440997774257585</v>
      </c>
      <c r="L2237" s="68" t="str">
        <f>VLOOKUP(C2237,[6]Consolidado!$B:$E,2,FALSE)</f>
        <v>Jekyll Ocean Club</v>
      </c>
      <c r="M2237" s="69" t="str">
        <f>VLOOKUP(C2237,[6]Consolidado!$B:$E,3,FALSE)</f>
        <v>Top 36"x36" Rustico Espresso</v>
      </c>
      <c r="N2237" s="70" t="str">
        <f>VLOOKUP(C2237,[6]Consolidado!$B:$H,7,FALSE)</f>
        <v>Mayo</v>
      </c>
    </row>
    <row r="2238" spans="1:14" s="71" customFormat="1" ht="16.5" customHeight="1" outlineLevel="1" x14ac:dyDescent="0.2">
      <c r="A2238" s="60" t="s">
        <v>685</v>
      </c>
      <c r="B2238" s="61">
        <v>42857</v>
      </c>
      <c r="C2238" s="71">
        <v>201</v>
      </c>
      <c r="D2238" s="63" t="str">
        <f>VLOOKUP(C2238,[6]Consolidado!$B:$E,4,FALSE)</f>
        <v>Finalizada</v>
      </c>
      <c r="E2238" s="64" t="s">
        <v>25</v>
      </c>
      <c r="F2238" s="65" t="s">
        <v>109</v>
      </c>
      <c r="G2238" s="66">
        <v>0.375</v>
      </c>
      <c r="H2238" s="67">
        <v>1236.1455178853266</v>
      </c>
      <c r="I2238" s="85">
        <f t="shared" si="49"/>
        <v>463.55456920699748</v>
      </c>
      <c r="J2238" s="86">
        <v>29.922599999999999</v>
      </c>
      <c r="K2238" s="85">
        <f t="shared" si="50"/>
        <v>15.491787786054605</v>
      </c>
      <c r="L2238" s="68" t="str">
        <f>VLOOKUP(C2238,[6]Consolidado!$B:$E,2,FALSE)</f>
        <v>Jekyll Ocean Club</v>
      </c>
      <c r="M2238" s="69" t="str">
        <f>VLOOKUP(C2238,[6]Consolidado!$B:$E,3,FALSE)</f>
        <v>Top 36"x36" Rustico Espresso</v>
      </c>
      <c r="N2238" s="70" t="str">
        <f>VLOOKUP(C2238,[6]Consolidado!$B:$H,7,FALSE)</f>
        <v>Mayo</v>
      </c>
    </row>
    <row r="2239" spans="1:14" s="71" customFormat="1" ht="16.5" customHeight="1" outlineLevel="1" x14ac:dyDescent="0.2">
      <c r="A2239" s="60" t="s">
        <v>685</v>
      </c>
      <c r="B2239" s="61">
        <v>42857</v>
      </c>
      <c r="C2239" s="71">
        <v>201</v>
      </c>
      <c r="D2239" s="63" t="str">
        <f>VLOOKUP(C2239,[6]Consolidado!$B:$E,4,FALSE)</f>
        <v>Finalizada</v>
      </c>
      <c r="E2239" s="64" t="s">
        <v>25</v>
      </c>
      <c r="F2239" s="65" t="s">
        <v>110</v>
      </c>
      <c r="G2239" s="66">
        <v>0.4375</v>
      </c>
      <c r="H2239" s="67">
        <v>1334.9349392712552</v>
      </c>
      <c r="I2239" s="85">
        <f t="shared" si="49"/>
        <v>584.03403593117412</v>
      </c>
      <c r="J2239" s="86">
        <v>29.922599999999999</v>
      </c>
      <c r="K2239" s="85">
        <f t="shared" si="50"/>
        <v>19.5181580454631</v>
      </c>
      <c r="L2239" s="68" t="str">
        <f>VLOOKUP(C2239,[6]Consolidado!$B:$E,2,FALSE)</f>
        <v>Jekyll Ocean Club</v>
      </c>
      <c r="M2239" s="69" t="str">
        <f>VLOOKUP(C2239,[6]Consolidado!$B:$E,3,FALSE)</f>
        <v>Top 36"x36" Rustico Espresso</v>
      </c>
      <c r="N2239" s="70" t="str">
        <f>VLOOKUP(C2239,[6]Consolidado!$B:$H,7,FALSE)</f>
        <v>Mayo</v>
      </c>
    </row>
    <row r="2240" spans="1:14" s="71" customFormat="1" ht="16.5" customHeight="1" outlineLevel="1" x14ac:dyDescent="0.2">
      <c r="A2240" s="60" t="s">
        <v>685</v>
      </c>
      <c r="B2240" s="61">
        <v>42857</v>
      </c>
      <c r="C2240" s="71">
        <v>201</v>
      </c>
      <c r="D2240" s="63" t="str">
        <f>VLOOKUP(C2240,[6]Consolidado!$B:$E,4,FALSE)</f>
        <v>Finalizada</v>
      </c>
      <c r="E2240" s="64" t="s">
        <v>25</v>
      </c>
      <c r="F2240" s="65" t="s">
        <v>119</v>
      </c>
      <c r="G2240" s="66">
        <v>0.4375</v>
      </c>
      <c r="H2240" s="67">
        <v>624.05857142857144</v>
      </c>
      <c r="I2240" s="85">
        <f t="shared" si="49"/>
        <v>273.02562499999999</v>
      </c>
      <c r="J2240" s="86">
        <v>29.922599999999999</v>
      </c>
      <c r="K2240" s="85">
        <f t="shared" si="50"/>
        <v>9.1243951060402502</v>
      </c>
      <c r="L2240" s="68" t="str">
        <f>VLOOKUP(C2240,[6]Consolidado!$B:$E,2,FALSE)</f>
        <v>Jekyll Ocean Club</v>
      </c>
      <c r="M2240" s="69" t="str">
        <f>VLOOKUP(C2240,[6]Consolidado!$B:$E,3,FALSE)</f>
        <v>Top 36"x36" Rustico Espresso</v>
      </c>
      <c r="N2240" s="70" t="str">
        <f>VLOOKUP(C2240,[6]Consolidado!$B:$H,7,FALSE)</f>
        <v>Mayo</v>
      </c>
    </row>
    <row r="2241" spans="1:14" s="71" customFormat="1" ht="16.5" customHeight="1" outlineLevel="1" x14ac:dyDescent="0.2">
      <c r="A2241" s="60" t="s">
        <v>685</v>
      </c>
      <c r="B2241" s="61">
        <v>42857</v>
      </c>
      <c r="C2241" s="71">
        <v>201</v>
      </c>
      <c r="D2241" s="63" t="str">
        <f>VLOOKUP(C2241,[6]Consolidado!$B:$E,4,FALSE)</f>
        <v>Finalizada</v>
      </c>
      <c r="E2241" s="64" t="s">
        <v>33</v>
      </c>
      <c r="F2241" s="65" t="s">
        <v>90</v>
      </c>
      <c r="G2241" s="66">
        <v>39.6</v>
      </c>
      <c r="H2241" s="67">
        <v>3.1234075327412754</v>
      </c>
      <c r="I2241" s="85">
        <f t="shared" si="49"/>
        <v>123.68693829655452</v>
      </c>
      <c r="J2241" s="86">
        <v>29.922599999999999</v>
      </c>
      <c r="K2241" s="85">
        <f t="shared" si="50"/>
        <v>4.133562534557643</v>
      </c>
      <c r="L2241" s="68" t="str">
        <f>VLOOKUP(C2241,[6]Consolidado!$B:$E,2,FALSE)</f>
        <v>Jekyll Ocean Club</v>
      </c>
      <c r="M2241" s="69" t="str">
        <f>VLOOKUP(C2241,[6]Consolidado!$B:$E,3,FALSE)</f>
        <v>Top 36"x36" Rustico Espresso</v>
      </c>
      <c r="N2241" s="70" t="str">
        <f>VLOOKUP(C2241,[6]Consolidado!$B:$H,7,FALSE)</f>
        <v>Mayo</v>
      </c>
    </row>
    <row r="2242" spans="1:14" s="71" customFormat="1" ht="16.5" customHeight="1" outlineLevel="1" x14ac:dyDescent="0.2">
      <c r="A2242" s="60" t="s">
        <v>685</v>
      </c>
      <c r="B2242" s="61">
        <v>42857</v>
      </c>
      <c r="C2242" s="71" t="s">
        <v>290</v>
      </c>
      <c r="D2242" s="63" t="str">
        <f>VLOOKUP(C2242,[6]Consolidado!$B:$E,4,FALSE)</f>
        <v>En Proceso</v>
      </c>
      <c r="E2242" s="64" t="s">
        <v>25</v>
      </c>
      <c r="F2242" s="65" t="s">
        <v>147</v>
      </c>
      <c r="G2242" s="66">
        <v>-0.1875</v>
      </c>
      <c r="H2242" s="67">
        <v>36.844222819259258</v>
      </c>
      <c r="I2242" s="85">
        <f t="shared" si="49"/>
        <v>-6.9082917786111109</v>
      </c>
      <c r="J2242" s="86">
        <v>29.922599999999999</v>
      </c>
      <c r="K2242" s="85">
        <f t="shared" si="50"/>
        <v>-0.23087204248999454</v>
      </c>
      <c r="L2242" s="68" t="str">
        <f>VLOOKUP(C2242,[6]Consolidado!$B:$E,2,FALSE)</f>
        <v>Acabado</v>
      </c>
      <c r="M2242" s="69" t="str">
        <f>VLOOKUP(C2242,[6]Consolidado!$B:$E,3,FALSE)</f>
        <v>Material de acabado pendiente de distribuir</v>
      </c>
      <c r="N2242" s="70">
        <f>VLOOKUP(C2242,[6]Consolidado!$B:$H,7,FALSE)</f>
        <v>0</v>
      </c>
    </row>
    <row r="2243" spans="1:14" s="71" customFormat="1" ht="16.5" customHeight="1" outlineLevel="1" x14ac:dyDescent="0.2">
      <c r="A2243" s="60" t="s">
        <v>685</v>
      </c>
      <c r="B2243" s="61">
        <v>42857</v>
      </c>
      <c r="C2243" s="71" t="s">
        <v>290</v>
      </c>
      <c r="D2243" s="63" t="str">
        <f>VLOOKUP(C2243,[6]Consolidado!$B:$E,4,FALSE)</f>
        <v>En Proceso</v>
      </c>
      <c r="E2243" s="64" t="s">
        <v>25</v>
      </c>
      <c r="F2243" s="65" t="s">
        <v>120</v>
      </c>
      <c r="G2243" s="66">
        <v>-0.375</v>
      </c>
      <c r="H2243" s="67">
        <v>1231.47</v>
      </c>
      <c r="I2243" s="85">
        <f t="shared" si="49"/>
        <v>-461.80124999999998</v>
      </c>
      <c r="J2243" s="86">
        <v>29.922599999999999</v>
      </c>
      <c r="K2243" s="85">
        <f t="shared" si="50"/>
        <v>-15.433192637003469</v>
      </c>
      <c r="L2243" s="68" t="str">
        <f>VLOOKUP(C2243,[6]Consolidado!$B:$E,2,FALSE)</f>
        <v>Acabado</v>
      </c>
      <c r="M2243" s="69" t="str">
        <f>VLOOKUP(C2243,[6]Consolidado!$B:$E,3,FALSE)</f>
        <v>Material de acabado pendiente de distribuir</v>
      </c>
      <c r="N2243" s="70">
        <f>VLOOKUP(C2243,[6]Consolidado!$B:$H,7,FALSE)</f>
        <v>0</v>
      </c>
    </row>
    <row r="2244" spans="1:14" s="71" customFormat="1" ht="16.5" customHeight="1" outlineLevel="1" x14ac:dyDescent="0.2">
      <c r="A2244" s="60" t="s">
        <v>685</v>
      </c>
      <c r="B2244" s="61">
        <v>42857</v>
      </c>
      <c r="C2244" s="71" t="s">
        <v>290</v>
      </c>
      <c r="D2244" s="63" t="str">
        <f>VLOOKUP(C2244,[6]Consolidado!$B:$E,4,FALSE)</f>
        <v>En Proceso</v>
      </c>
      <c r="E2244" s="64" t="s">
        <v>25</v>
      </c>
      <c r="F2244" s="65" t="s">
        <v>108</v>
      </c>
      <c r="G2244" s="66">
        <v>-0.25</v>
      </c>
      <c r="H2244" s="67">
        <v>1043.76</v>
      </c>
      <c r="I2244" s="85">
        <f t="shared" si="49"/>
        <v>-260.94</v>
      </c>
      <c r="J2244" s="86">
        <v>29.922599999999999</v>
      </c>
      <c r="K2244" s="85">
        <f t="shared" si="50"/>
        <v>-8.7204988871287927</v>
      </c>
      <c r="L2244" s="68" t="str">
        <f>VLOOKUP(C2244,[6]Consolidado!$B:$E,2,FALSE)</f>
        <v>Acabado</v>
      </c>
      <c r="M2244" s="69" t="str">
        <f>VLOOKUP(C2244,[6]Consolidado!$B:$E,3,FALSE)</f>
        <v>Material de acabado pendiente de distribuir</v>
      </c>
      <c r="N2244" s="70">
        <f>VLOOKUP(C2244,[6]Consolidado!$B:$H,7,FALSE)</f>
        <v>0</v>
      </c>
    </row>
    <row r="2245" spans="1:14" s="71" customFormat="1" ht="16.5" customHeight="1" outlineLevel="1" x14ac:dyDescent="0.2">
      <c r="A2245" s="60" t="s">
        <v>685</v>
      </c>
      <c r="B2245" s="61">
        <v>42857</v>
      </c>
      <c r="C2245" s="71" t="s">
        <v>290</v>
      </c>
      <c r="D2245" s="63" t="str">
        <f>VLOOKUP(C2245,[6]Consolidado!$B:$E,4,FALSE)</f>
        <v>En Proceso</v>
      </c>
      <c r="E2245" s="64" t="s">
        <v>25</v>
      </c>
      <c r="F2245" s="65" t="s">
        <v>109</v>
      </c>
      <c r="G2245" s="66">
        <v>-0.25</v>
      </c>
      <c r="H2245" s="67">
        <v>1236.1455178853266</v>
      </c>
      <c r="I2245" s="85">
        <f t="shared" si="49"/>
        <v>-309.03637947133166</v>
      </c>
      <c r="J2245" s="86">
        <v>29.922599999999999</v>
      </c>
      <c r="K2245" s="85">
        <f t="shared" si="50"/>
        <v>-10.327858524036403</v>
      </c>
      <c r="L2245" s="68" t="str">
        <f>VLOOKUP(C2245,[6]Consolidado!$B:$E,2,FALSE)</f>
        <v>Acabado</v>
      </c>
      <c r="M2245" s="69" t="str">
        <f>VLOOKUP(C2245,[6]Consolidado!$B:$E,3,FALSE)</f>
        <v>Material de acabado pendiente de distribuir</v>
      </c>
      <c r="N2245" s="70">
        <f>VLOOKUP(C2245,[6]Consolidado!$B:$H,7,FALSE)</f>
        <v>0</v>
      </c>
    </row>
    <row r="2246" spans="1:14" s="71" customFormat="1" ht="16.5" customHeight="1" outlineLevel="1" x14ac:dyDescent="0.2">
      <c r="A2246" s="60" t="s">
        <v>685</v>
      </c>
      <c r="B2246" s="61">
        <v>42857</v>
      </c>
      <c r="C2246" s="71" t="s">
        <v>290</v>
      </c>
      <c r="D2246" s="63" t="str">
        <f>VLOOKUP(C2246,[6]Consolidado!$B:$E,4,FALSE)</f>
        <v>En Proceso</v>
      </c>
      <c r="E2246" s="64" t="s">
        <v>25</v>
      </c>
      <c r="F2246" s="65" t="s">
        <v>110</v>
      </c>
      <c r="G2246" s="66">
        <v>-0.25</v>
      </c>
      <c r="H2246" s="67">
        <v>1334.9349392712552</v>
      </c>
      <c r="I2246" s="85">
        <f t="shared" si="49"/>
        <v>-333.7337348178138</v>
      </c>
      <c r="J2246" s="86">
        <v>29.922599999999999</v>
      </c>
      <c r="K2246" s="85">
        <f t="shared" si="50"/>
        <v>-11.153233168836056</v>
      </c>
      <c r="L2246" s="68" t="str">
        <f>VLOOKUP(C2246,[6]Consolidado!$B:$E,2,FALSE)</f>
        <v>Acabado</v>
      </c>
      <c r="M2246" s="69" t="str">
        <f>VLOOKUP(C2246,[6]Consolidado!$B:$E,3,FALSE)</f>
        <v>Material de acabado pendiente de distribuir</v>
      </c>
      <c r="N2246" s="70">
        <f>VLOOKUP(C2246,[6]Consolidado!$B:$H,7,FALSE)</f>
        <v>0</v>
      </c>
    </row>
    <row r="2247" spans="1:14" s="71" customFormat="1" ht="16.5" customHeight="1" outlineLevel="1" x14ac:dyDescent="0.2">
      <c r="A2247" s="60" t="s">
        <v>685</v>
      </c>
      <c r="B2247" s="61">
        <v>42857</v>
      </c>
      <c r="C2247" s="71" t="s">
        <v>290</v>
      </c>
      <c r="D2247" s="63" t="str">
        <f>VLOOKUP(C2247,[6]Consolidado!$B:$E,4,FALSE)</f>
        <v>En Proceso</v>
      </c>
      <c r="E2247" s="64" t="s">
        <v>25</v>
      </c>
      <c r="F2247" s="65" t="s">
        <v>119</v>
      </c>
      <c r="G2247" s="66">
        <v>-0.25</v>
      </c>
      <c r="H2247" s="67">
        <v>624.05857142857144</v>
      </c>
      <c r="I2247" s="85">
        <f t="shared" si="49"/>
        <v>-156.01464285714286</v>
      </c>
      <c r="J2247" s="86">
        <v>29.922599999999999</v>
      </c>
      <c r="K2247" s="85">
        <f t="shared" si="50"/>
        <v>-5.213940060594429</v>
      </c>
      <c r="L2247" s="68" t="str">
        <f>VLOOKUP(C2247,[6]Consolidado!$B:$E,2,FALSE)</f>
        <v>Acabado</v>
      </c>
      <c r="M2247" s="69" t="str">
        <f>VLOOKUP(C2247,[6]Consolidado!$B:$E,3,FALSE)</f>
        <v>Material de acabado pendiente de distribuir</v>
      </c>
      <c r="N2247" s="70">
        <f>VLOOKUP(C2247,[6]Consolidado!$B:$H,7,FALSE)</f>
        <v>0</v>
      </c>
    </row>
    <row r="2248" spans="1:14" s="71" customFormat="1" ht="16.5" customHeight="1" outlineLevel="1" x14ac:dyDescent="0.2">
      <c r="A2248" s="60" t="s">
        <v>685</v>
      </c>
      <c r="B2248" s="61">
        <v>42857</v>
      </c>
      <c r="C2248" s="71" t="s">
        <v>89</v>
      </c>
      <c r="D2248" s="63" t="str">
        <f>VLOOKUP(C2248,[6]Consolidado!$B:$E,4,FALSE)</f>
        <v>En Proceso</v>
      </c>
      <c r="E2248" s="64" t="s">
        <v>33</v>
      </c>
      <c r="F2248" s="65" t="s">
        <v>90</v>
      </c>
      <c r="G2248" s="66">
        <v>-16.2</v>
      </c>
      <c r="H2248" s="67">
        <v>3.1234075327412754</v>
      </c>
      <c r="I2248" s="85">
        <f t="shared" si="49"/>
        <v>-50.599202030408655</v>
      </c>
      <c r="J2248" s="86">
        <v>29.922599999999999</v>
      </c>
      <c r="K2248" s="85">
        <f t="shared" si="50"/>
        <v>-1.6910028550463081</v>
      </c>
      <c r="L2248" s="68" t="str">
        <f>VLOOKUP(C2248,[6]Consolidado!$B:$E,2,FALSE)</f>
        <v>Empaque</v>
      </c>
      <c r="M2248" s="69" t="str">
        <f>VLOOKUP(C2248,[6]Consolidado!$B:$E,3,FALSE)</f>
        <v>Material de empaque pendiente de distribuir</v>
      </c>
      <c r="N2248" s="70">
        <f>VLOOKUP(C2248,[6]Consolidado!$B:$H,7,FALSE)</f>
        <v>0</v>
      </c>
    </row>
    <row r="2249" spans="1:14" s="71" customFormat="1" ht="16.5" customHeight="1" outlineLevel="1" x14ac:dyDescent="0.2">
      <c r="A2249" s="60" t="s">
        <v>685</v>
      </c>
      <c r="B2249" s="61">
        <v>42857</v>
      </c>
      <c r="C2249" s="71">
        <v>202</v>
      </c>
      <c r="D2249" s="63" t="str">
        <f>VLOOKUP(C2249,[6]Consolidado!$B:$E,4,FALSE)</f>
        <v>Finalizada</v>
      </c>
      <c r="E2249" s="64" t="s">
        <v>25</v>
      </c>
      <c r="F2249" s="65" t="s">
        <v>147</v>
      </c>
      <c r="G2249" s="66">
        <v>0.1875</v>
      </c>
      <c r="H2249" s="67">
        <v>36.844222819259258</v>
      </c>
      <c r="I2249" s="85">
        <f t="shared" si="49"/>
        <v>6.9082917786111109</v>
      </c>
      <c r="J2249" s="86">
        <v>29.922599999999999</v>
      </c>
      <c r="K2249" s="85">
        <f t="shared" si="50"/>
        <v>0.23087204248999454</v>
      </c>
      <c r="L2249" s="68" t="str">
        <f>VLOOKUP(C2249,[6]Consolidado!$B:$E,2,FALSE)</f>
        <v>Jekyll Ocean Club</v>
      </c>
      <c r="M2249" s="69" t="str">
        <f>VLOOKUP(C2249,[6]Consolidado!$B:$E,3,FALSE)</f>
        <v>Top 24"x30" Rustico Espresso</v>
      </c>
      <c r="N2249" s="70" t="str">
        <f>VLOOKUP(C2249,[6]Consolidado!$B:$H,7,FALSE)</f>
        <v>Mayo</v>
      </c>
    </row>
    <row r="2250" spans="1:14" s="71" customFormat="1" ht="16.5" customHeight="1" outlineLevel="1" x14ac:dyDescent="0.2">
      <c r="A2250" s="60" t="s">
        <v>685</v>
      </c>
      <c r="B2250" s="61">
        <v>42857</v>
      </c>
      <c r="C2250" s="71">
        <v>202</v>
      </c>
      <c r="D2250" s="63" t="str">
        <f>VLOOKUP(C2250,[6]Consolidado!$B:$E,4,FALSE)</f>
        <v>Finalizada</v>
      </c>
      <c r="E2250" s="64" t="s">
        <v>25</v>
      </c>
      <c r="F2250" s="65" t="s">
        <v>120</v>
      </c>
      <c r="G2250" s="66">
        <v>0.375</v>
      </c>
      <c r="H2250" s="67">
        <v>1231.47</v>
      </c>
      <c r="I2250" s="85">
        <f t="shared" si="49"/>
        <v>461.80124999999998</v>
      </c>
      <c r="J2250" s="86">
        <v>29.922599999999999</v>
      </c>
      <c r="K2250" s="85">
        <f t="shared" si="50"/>
        <v>15.433192637003469</v>
      </c>
      <c r="L2250" s="68" t="str">
        <f>VLOOKUP(C2250,[6]Consolidado!$B:$E,2,FALSE)</f>
        <v>Jekyll Ocean Club</v>
      </c>
      <c r="M2250" s="69" t="str">
        <f>VLOOKUP(C2250,[6]Consolidado!$B:$E,3,FALSE)</f>
        <v>Top 24"x30" Rustico Espresso</v>
      </c>
      <c r="N2250" s="70" t="str">
        <f>VLOOKUP(C2250,[6]Consolidado!$B:$H,7,FALSE)</f>
        <v>Mayo</v>
      </c>
    </row>
    <row r="2251" spans="1:14" s="71" customFormat="1" ht="16.5" customHeight="1" outlineLevel="1" x14ac:dyDescent="0.2">
      <c r="A2251" s="60" t="s">
        <v>685</v>
      </c>
      <c r="B2251" s="61">
        <v>42857</v>
      </c>
      <c r="C2251" s="71">
        <v>202</v>
      </c>
      <c r="D2251" s="63" t="str">
        <f>VLOOKUP(C2251,[6]Consolidado!$B:$E,4,FALSE)</f>
        <v>Finalizada</v>
      </c>
      <c r="E2251" s="64" t="s">
        <v>25</v>
      </c>
      <c r="F2251" s="65" t="s">
        <v>108</v>
      </c>
      <c r="G2251" s="66">
        <v>0.25</v>
      </c>
      <c r="H2251" s="67">
        <v>1043.76</v>
      </c>
      <c r="I2251" s="85">
        <f t="shared" si="49"/>
        <v>260.94</v>
      </c>
      <c r="J2251" s="86">
        <v>29.922599999999999</v>
      </c>
      <c r="K2251" s="85">
        <f t="shared" si="50"/>
        <v>8.7204988871287927</v>
      </c>
      <c r="L2251" s="68" t="str">
        <f>VLOOKUP(C2251,[6]Consolidado!$B:$E,2,FALSE)</f>
        <v>Jekyll Ocean Club</v>
      </c>
      <c r="M2251" s="69" t="str">
        <f>VLOOKUP(C2251,[6]Consolidado!$B:$E,3,FALSE)</f>
        <v>Top 24"x30" Rustico Espresso</v>
      </c>
      <c r="N2251" s="70" t="str">
        <f>VLOOKUP(C2251,[6]Consolidado!$B:$H,7,FALSE)</f>
        <v>Mayo</v>
      </c>
    </row>
    <row r="2252" spans="1:14" s="71" customFormat="1" ht="16.5" customHeight="1" outlineLevel="1" x14ac:dyDescent="0.2">
      <c r="A2252" s="60" t="s">
        <v>685</v>
      </c>
      <c r="B2252" s="61">
        <v>42857</v>
      </c>
      <c r="C2252" s="71">
        <v>202</v>
      </c>
      <c r="D2252" s="63" t="str">
        <f>VLOOKUP(C2252,[6]Consolidado!$B:$E,4,FALSE)</f>
        <v>Finalizada</v>
      </c>
      <c r="E2252" s="64" t="s">
        <v>25</v>
      </c>
      <c r="F2252" s="65" t="s">
        <v>109</v>
      </c>
      <c r="G2252" s="66">
        <v>0.25</v>
      </c>
      <c r="H2252" s="67">
        <v>1236.1455178853266</v>
      </c>
      <c r="I2252" s="85">
        <f t="shared" si="49"/>
        <v>309.03637947133166</v>
      </c>
      <c r="J2252" s="86">
        <v>29.922599999999999</v>
      </c>
      <c r="K2252" s="85">
        <f t="shared" si="50"/>
        <v>10.327858524036403</v>
      </c>
      <c r="L2252" s="68" t="str">
        <f>VLOOKUP(C2252,[6]Consolidado!$B:$E,2,FALSE)</f>
        <v>Jekyll Ocean Club</v>
      </c>
      <c r="M2252" s="69" t="str">
        <f>VLOOKUP(C2252,[6]Consolidado!$B:$E,3,FALSE)</f>
        <v>Top 24"x30" Rustico Espresso</v>
      </c>
      <c r="N2252" s="70" t="str">
        <f>VLOOKUP(C2252,[6]Consolidado!$B:$H,7,FALSE)</f>
        <v>Mayo</v>
      </c>
    </row>
    <row r="2253" spans="1:14" s="71" customFormat="1" ht="16.5" customHeight="1" outlineLevel="1" x14ac:dyDescent="0.2">
      <c r="A2253" s="60" t="s">
        <v>685</v>
      </c>
      <c r="B2253" s="61">
        <v>42857</v>
      </c>
      <c r="C2253" s="71">
        <v>202</v>
      </c>
      <c r="D2253" s="63" t="str">
        <f>VLOOKUP(C2253,[6]Consolidado!$B:$E,4,FALSE)</f>
        <v>Finalizada</v>
      </c>
      <c r="E2253" s="64" t="s">
        <v>25</v>
      </c>
      <c r="F2253" s="65" t="s">
        <v>110</v>
      </c>
      <c r="G2253" s="66">
        <v>0.25</v>
      </c>
      <c r="H2253" s="67">
        <v>1334.9349392712552</v>
      </c>
      <c r="I2253" s="85">
        <f t="shared" si="49"/>
        <v>333.7337348178138</v>
      </c>
      <c r="J2253" s="86">
        <v>29.922599999999999</v>
      </c>
      <c r="K2253" s="85">
        <f t="shared" si="50"/>
        <v>11.153233168836056</v>
      </c>
      <c r="L2253" s="68" t="str">
        <f>VLOOKUP(C2253,[6]Consolidado!$B:$E,2,FALSE)</f>
        <v>Jekyll Ocean Club</v>
      </c>
      <c r="M2253" s="69" t="str">
        <f>VLOOKUP(C2253,[6]Consolidado!$B:$E,3,FALSE)</f>
        <v>Top 24"x30" Rustico Espresso</v>
      </c>
      <c r="N2253" s="70" t="str">
        <f>VLOOKUP(C2253,[6]Consolidado!$B:$H,7,FALSE)</f>
        <v>Mayo</v>
      </c>
    </row>
    <row r="2254" spans="1:14" s="71" customFormat="1" ht="16.5" customHeight="1" outlineLevel="1" x14ac:dyDescent="0.2">
      <c r="A2254" s="60" t="s">
        <v>685</v>
      </c>
      <c r="B2254" s="61">
        <v>42857</v>
      </c>
      <c r="C2254" s="71">
        <v>202</v>
      </c>
      <c r="D2254" s="63" t="str">
        <f>VLOOKUP(C2254,[6]Consolidado!$B:$E,4,FALSE)</f>
        <v>Finalizada</v>
      </c>
      <c r="E2254" s="64" t="s">
        <v>25</v>
      </c>
      <c r="F2254" s="65" t="s">
        <v>119</v>
      </c>
      <c r="G2254" s="66">
        <v>0.25</v>
      </c>
      <c r="H2254" s="67">
        <v>624.05857142857144</v>
      </c>
      <c r="I2254" s="85">
        <f t="shared" si="49"/>
        <v>156.01464285714286</v>
      </c>
      <c r="J2254" s="86">
        <v>29.922599999999999</v>
      </c>
      <c r="K2254" s="85">
        <f t="shared" si="50"/>
        <v>5.213940060594429</v>
      </c>
      <c r="L2254" s="68" t="str">
        <f>VLOOKUP(C2254,[6]Consolidado!$B:$E,2,FALSE)</f>
        <v>Jekyll Ocean Club</v>
      </c>
      <c r="M2254" s="69" t="str">
        <f>VLOOKUP(C2254,[6]Consolidado!$B:$E,3,FALSE)</f>
        <v>Top 24"x30" Rustico Espresso</v>
      </c>
      <c r="N2254" s="70" t="str">
        <f>VLOOKUP(C2254,[6]Consolidado!$B:$H,7,FALSE)</f>
        <v>Mayo</v>
      </c>
    </row>
    <row r="2255" spans="1:14" s="71" customFormat="1" ht="16.5" customHeight="1" outlineLevel="1" x14ac:dyDescent="0.2">
      <c r="A2255" s="60" t="s">
        <v>685</v>
      </c>
      <c r="B2255" s="61">
        <v>42857</v>
      </c>
      <c r="C2255" s="71">
        <v>202</v>
      </c>
      <c r="D2255" s="63" t="str">
        <f>VLOOKUP(C2255,[6]Consolidado!$B:$E,4,FALSE)</f>
        <v>Finalizada</v>
      </c>
      <c r="E2255" s="64" t="s">
        <v>33</v>
      </c>
      <c r="F2255" s="65" t="s">
        <v>90</v>
      </c>
      <c r="G2255" s="66">
        <v>16.2</v>
      </c>
      <c r="H2255" s="67">
        <v>3.1234075327412754</v>
      </c>
      <c r="I2255" s="85">
        <f t="shared" si="49"/>
        <v>50.599202030408655</v>
      </c>
      <c r="J2255" s="86">
        <v>29.922599999999999</v>
      </c>
      <c r="K2255" s="85">
        <f t="shared" si="50"/>
        <v>1.6910028550463081</v>
      </c>
      <c r="L2255" s="68" t="str">
        <f>VLOOKUP(C2255,[6]Consolidado!$B:$E,2,FALSE)</f>
        <v>Jekyll Ocean Club</v>
      </c>
      <c r="M2255" s="69" t="str">
        <f>VLOOKUP(C2255,[6]Consolidado!$B:$E,3,FALSE)</f>
        <v>Top 24"x30" Rustico Espresso</v>
      </c>
      <c r="N2255" s="70" t="str">
        <f>VLOOKUP(C2255,[6]Consolidado!$B:$H,7,FALSE)</f>
        <v>Mayo</v>
      </c>
    </row>
    <row r="2256" spans="1:14" s="71" customFormat="1" ht="16.5" customHeight="1" outlineLevel="1" x14ac:dyDescent="0.2">
      <c r="A2256" s="60" t="s">
        <v>685</v>
      </c>
      <c r="B2256" s="61">
        <v>42858</v>
      </c>
      <c r="C2256" s="71" t="s">
        <v>290</v>
      </c>
      <c r="D2256" s="63" t="str">
        <f>VLOOKUP(C2256,[6]Consolidado!$B:$E,4,FALSE)</f>
        <v>En Proceso</v>
      </c>
      <c r="E2256" s="64" t="s">
        <v>25</v>
      </c>
      <c r="F2256" s="65" t="s">
        <v>108</v>
      </c>
      <c r="G2256" s="66">
        <v>-0.25</v>
      </c>
      <c r="H2256" s="67">
        <v>1043.76</v>
      </c>
      <c r="I2256" s="85">
        <f t="shared" si="49"/>
        <v>-260.94</v>
      </c>
      <c r="J2256" s="86">
        <v>29.922599999999999</v>
      </c>
      <c r="K2256" s="85">
        <f t="shared" si="50"/>
        <v>-8.7204988871287927</v>
      </c>
      <c r="L2256" s="68" t="str">
        <f>VLOOKUP(C2256,[6]Consolidado!$B:$E,2,FALSE)</f>
        <v>Acabado</v>
      </c>
      <c r="M2256" s="69" t="str">
        <f>VLOOKUP(C2256,[6]Consolidado!$B:$E,3,FALSE)</f>
        <v>Material de acabado pendiente de distribuir</v>
      </c>
      <c r="N2256" s="70">
        <f>VLOOKUP(C2256,[6]Consolidado!$B:$H,7,FALSE)</f>
        <v>0</v>
      </c>
    </row>
    <row r="2257" spans="1:14" s="71" customFormat="1" ht="16.5" customHeight="1" outlineLevel="1" x14ac:dyDescent="0.2">
      <c r="A2257" s="60" t="s">
        <v>685</v>
      </c>
      <c r="B2257" s="61">
        <v>42858</v>
      </c>
      <c r="C2257" s="71" t="s">
        <v>290</v>
      </c>
      <c r="D2257" s="63" t="str">
        <f>VLOOKUP(C2257,[6]Consolidado!$B:$E,4,FALSE)</f>
        <v>En Proceso</v>
      </c>
      <c r="E2257" s="64" t="s">
        <v>25</v>
      </c>
      <c r="F2257" s="65" t="s">
        <v>109</v>
      </c>
      <c r="G2257" s="66">
        <v>-0.1875</v>
      </c>
      <c r="H2257" s="67">
        <v>1236.1455178853266</v>
      </c>
      <c r="I2257" s="85">
        <f t="shared" si="49"/>
        <v>-231.77728460349874</v>
      </c>
      <c r="J2257" s="86">
        <v>29.922599999999999</v>
      </c>
      <c r="K2257" s="85">
        <f t="shared" si="50"/>
        <v>-7.7458938930273025</v>
      </c>
      <c r="L2257" s="68" t="str">
        <f>VLOOKUP(C2257,[6]Consolidado!$B:$E,2,FALSE)</f>
        <v>Acabado</v>
      </c>
      <c r="M2257" s="69" t="str">
        <f>VLOOKUP(C2257,[6]Consolidado!$B:$E,3,FALSE)</f>
        <v>Material de acabado pendiente de distribuir</v>
      </c>
      <c r="N2257" s="70">
        <f>VLOOKUP(C2257,[6]Consolidado!$B:$H,7,FALSE)</f>
        <v>0</v>
      </c>
    </row>
    <row r="2258" spans="1:14" s="71" customFormat="1" ht="16.5" customHeight="1" outlineLevel="1" x14ac:dyDescent="0.2">
      <c r="A2258" s="60" t="s">
        <v>685</v>
      </c>
      <c r="B2258" s="61">
        <v>42858</v>
      </c>
      <c r="C2258" s="71" t="s">
        <v>290</v>
      </c>
      <c r="D2258" s="63" t="str">
        <f>VLOOKUP(C2258,[6]Consolidado!$B:$E,4,FALSE)</f>
        <v>En Proceso</v>
      </c>
      <c r="E2258" s="64" t="s">
        <v>25</v>
      </c>
      <c r="F2258" s="65" t="s">
        <v>110</v>
      </c>
      <c r="G2258" s="66">
        <v>-0.21875</v>
      </c>
      <c r="H2258" s="67">
        <v>1334.9349392712552</v>
      </c>
      <c r="I2258" s="85">
        <f t="shared" si="49"/>
        <v>-292.01701796558706</v>
      </c>
      <c r="J2258" s="86">
        <v>29.922599999999999</v>
      </c>
      <c r="K2258" s="85">
        <f t="shared" si="50"/>
        <v>-9.7590790227315498</v>
      </c>
      <c r="L2258" s="68" t="str">
        <f>VLOOKUP(C2258,[6]Consolidado!$B:$E,2,FALSE)</f>
        <v>Acabado</v>
      </c>
      <c r="M2258" s="69" t="str">
        <f>VLOOKUP(C2258,[6]Consolidado!$B:$E,3,FALSE)</f>
        <v>Material de acabado pendiente de distribuir</v>
      </c>
      <c r="N2258" s="70">
        <f>VLOOKUP(C2258,[6]Consolidado!$B:$H,7,FALSE)</f>
        <v>0</v>
      </c>
    </row>
    <row r="2259" spans="1:14" s="71" customFormat="1" ht="16.5" customHeight="1" outlineLevel="1" x14ac:dyDescent="0.2">
      <c r="A2259" s="60" t="s">
        <v>685</v>
      </c>
      <c r="B2259" s="61">
        <v>42858</v>
      </c>
      <c r="C2259" s="71" t="s">
        <v>290</v>
      </c>
      <c r="D2259" s="63" t="str">
        <f>VLOOKUP(C2259,[6]Consolidado!$B:$E,4,FALSE)</f>
        <v>En Proceso</v>
      </c>
      <c r="E2259" s="64" t="s">
        <v>25</v>
      </c>
      <c r="F2259" s="65" t="s">
        <v>119</v>
      </c>
      <c r="G2259" s="66">
        <v>-0.21875</v>
      </c>
      <c r="H2259" s="67">
        <v>624.05857142857144</v>
      </c>
      <c r="I2259" s="85">
        <f t="shared" si="49"/>
        <v>-136.5128125</v>
      </c>
      <c r="J2259" s="86">
        <v>29.922599999999999</v>
      </c>
      <c r="K2259" s="85">
        <f t="shared" si="50"/>
        <v>-4.5621975530201251</v>
      </c>
      <c r="L2259" s="68" t="str">
        <f>VLOOKUP(C2259,[6]Consolidado!$B:$E,2,FALSE)</f>
        <v>Acabado</v>
      </c>
      <c r="M2259" s="69" t="str">
        <f>VLOOKUP(C2259,[6]Consolidado!$B:$E,3,FALSE)</f>
        <v>Material de acabado pendiente de distribuir</v>
      </c>
      <c r="N2259" s="70">
        <f>VLOOKUP(C2259,[6]Consolidado!$B:$H,7,FALSE)</f>
        <v>0</v>
      </c>
    </row>
    <row r="2260" spans="1:14" s="71" customFormat="1" ht="16.5" customHeight="1" outlineLevel="1" x14ac:dyDescent="0.2">
      <c r="A2260" s="60" t="s">
        <v>685</v>
      </c>
      <c r="B2260" s="61">
        <v>42858</v>
      </c>
      <c r="C2260" s="71" t="s">
        <v>89</v>
      </c>
      <c r="D2260" s="63" t="str">
        <f>VLOOKUP(C2260,[6]Consolidado!$B:$E,4,FALSE)</f>
        <v>En Proceso</v>
      </c>
      <c r="E2260" s="64" t="s">
        <v>33</v>
      </c>
      <c r="F2260" s="65" t="s">
        <v>90</v>
      </c>
      <c r="G2260" s="66">
        <v>-0.125</v>
      </c>
      <c r="H2260" s="67">
        <v>3.1234075327412754</v>
      </c>
      <c r="I2260" s="85">
        <f t="shared" si="49"/>
        <v>-0.39042594159265942</v>
      </c>
      <c r="J2260" s="86">
        <v>29.922599999999999</v>
      </c>
      <c r="K2260" s="85">
        <f t="shared" si="50"/>
        <v>-1.3047861535851144E-2</v>
      </c>
      <c r="L2260" s="68" t="str">
        <f>VLOOKUP(C2260,[6]Consolidado!$B:$E,2,FALSE)</f>
        <v>Empaque</v>
      </c>
      <c r="M2260" s="69" t="str">
        <f>VLOOKUP(C2260,[6]Consolidado!$B:$E,3,FALSE)</f>
        <v>Material de empaque pendiente de distribuir</v>
      </c>
      <c r="N2260" s="70">
        <f>VLOOKUP(C2260,[6]Consolidado!$B:$H,7,FALSE)</f>
        <v>0</v>
      </c>
    </row>
    <row r="2261" spans="1:14" s="71" customFormat="1" ht="16.5" customHeight="1" outlineLevel="1" x14ac:dyDescent="0.2">
      <c r="A2261" s="60" t="s">
        <v>685</v>
      </c>
      <c r="B2261" s="61">
        <v>42858</v>
      </c>
      <c r="C2261" s="71">
        <v>212</v>
      </c>
      <c r="D2261" s="63" t="str">
        <f>VLOOKUP(C2261,[6]Consolidado!$B:$E,4,FALSE)</f>
        <v>Finalizada</v>
      </c>
      <c r="E2261" s="64" t="s">
        <v>25</v>
      </c>
      <c r="F2261" s="65" t="s">
        <v>108</v>
      </c>
      <c r="G2261" s="66">
        <v>0.25</v>
      </c>
      <c r="H2261" s="67">
        <v>1043.76</v>
      </c>
      <c r="I2261" s="85">
        <f t="shared" si="49"/>
        <v>260.94</v>
      </c>
      <c r="J2261" s="86">
        <v>29.922599999999999</v>
      </c>
      <c r="K2261" s="85">
        <f t="shared" si="50"/>
        <v>8.7204988871287927</v>
      </c>
      <c r="L2261" s="68" t="str">
        <f>VLOOKUP(C2261,[6]Consolidado!$B:$E,2,FALSE)</f>
        <v>Paul Whittle</v>
      </c>
      <c r="M2261" s="69" t="str">
        <f>VLOOKUP(C2261,[6]Consolidado!$B:$E,3,FALSE)</f>
        <v>Family Heirloom</v>
      </c>
      <c r="N2261" s="70" t="str">
        <f>VLOOKUP(C2261,[6]Consolidado!$B:$H,7,FALSE)</f>
        <v>Mayo</v>
      </c>
    </row>
    <row r="2262" spans="1:14" s="71" customFormat="1" ht="16.5" customHeight="1" outlineLevel="1" x14ac:dyDescent="0.2">
      <c r="A2262" s="60" t="s">
        <v>685</v>
      </c>
      <c r="B2262" s="61">
        <v>42858</v>
      </c>
      <c r="C2262" s="71">
        <v>212</v>
      </c>
      <c r="D2262" s="63" t="str">
        <f>VLOOKUP(C2262,[6]Consolidado!$B:$E,4,FALSE)</f>
        <v>Finalizada</v>
      </c>
      <c r="E2262" s="64" t="s">
        <v>25</v>
      </c>
      <c r="F2262" s="65" t="s">
        <v>109</v>
      </c>
      <c r="G2262" s="66">
        <v>0.1875</v>
      </c>
      <c r="H2262" s="67">
        <v>1236.1455178853266</v>
      </c>
      <c r="I2262" s="85">
        <f t="shared" si="49"/>
        <v>231.77728460349874</v>
      </c>
      <c r="J2262" s="86">
        <v>29.922599999999999</v>
      </c>
      <c r="K2262" s="85">
        <f t="shared" si="50"/>
        <v>7.7458938930273025</v>
      </c>
      <c r="L2262" s="68" t="str">
        <f>VLOOKUP(C2262,[6]Consolidado!$B:$E,2,FALSE)</f>
        <v>Paul Whittle</v>
      </c>
      <c r="M2262" s="69" t="str">
        <f>VLOOKUP(C2262,[6]Consolidado!$B:$E,3,FALSE)</f>
        <v>Family Heirloom</v>
      </c>
      <c r="N2262" s="70" t="str">
        <f>VLOOKUP(C2262,[6]Consolidado!$B:$H,7,FALSE)</f>
        <v>Mayo</v>
      </c>
    </row>
    <row r="2263" spans="1:14" s="71" customFormat="1" ht="16.5" customHeight="1" outlineLevel="1" x14ac:dyDescent="0.2">
      <c r="A2263" s="60" t="s">
        <v>685</v>
      </c>
      <c r="B2263" s="61">
        <v>42858</v>
      </c>
      <c r="C2263" s="71">
        <v>212</v>
      </c>
      <c r="D2263" s="63" t="str">
        <f>VLOOKUP(C2263,[6]Consolidado!$B:$E,4,FALSE)</f>
        <v>Finalizada</v>
      </c>
      <c r="E2263" s="64" t="s">
        <v>25</v>
      </c>
      <c r="F2263" s="65" t="s">
        <v>110</v>
      </c>
      <c r="G2263" s="66">
        <v>0.21875</v>
      </c>
      <c r="H2263" s="67">
        <v>1334.9349392712552</v>
      </c>
      <c r="I2263" s="85">
        <f t="shared" si="49"/>
        <v>292.01701796558706</v>
      </c>
      <c r="J2263" s="86">
        <v>29.922599999999999</v>
      </c>
      <c r="K2263" s="85">
        <f t="shared" si="50"/>
        <v>9.7590790227315498</v>
      </c>
      <c r="L2263" s="68" t="str">
        <f>VLOOKUP(C2263,[6]Consolidado!$B:$E,2,FALSE)</f>
        <v>Paul Whittle</v>
      </c>
      <c r="M2263" s="69" t="str">
        <f>VLOOKUP(C2263,[6]Consolidado!$B:$E,3,FALSE)</f>
        <v>Family Heirloom</v>
      </c>
      <c r="N2263" s="70" t="str">
        <f>VLOOKUP(C2263,[6]Consolidado!$B:$H,7,FALSE)</f>
        <v>Mayo</v>
      </c>
    </row>
    <row r="2264" spans="1:14" s="71" customFormat="1" ht="16.5" customHeight="1" outlineLevel="1" x14ac:dyDescent="0.2">
      <c r="A2264" s="60" t="s">
        <v>685</v>
      </c>
      <c r="B2264" s="61">
        <v>42858</v>
      </c>
      <c r="C2264" s="71">
        <v>212</v>
      </c>
      <c r="D2264" s="63" t="str">
        <f>VLOOKUP(C2264,[6]Consolidado!$B:$E,4,FALSE)</f>
        <v>Finalizada</v>
      </c>
      <c r="E2264" s="64" t="s">
        <v>25</v>
      </c>
      <c r="F2264" s="65" t="s">
        <v>119</v>
      </c>
      <c r="G2264" s="66">
        <v>0.21875</v>
      </c>
      <c r="H2264" s="67">
        <v>624.05857142857144</v>
      </c>
      <c r="I2264" s="85">
        <f t="shared" si="49"/>
        <v>136.5128125</v>
      </c>
      <c r="J2264" s="86">
        <v>29.922599999999999</v>
      </c>
      <c r="K2264" s="85">
        <f t="shared" si="50"/>
        <v>4.5621975530201251</v>
      </c>
      <c r="L2264" s="68" t="str">
        <f>VLOOKUP(C2264,[6]Consolidado!$B:$E,2,FALSE)</f>
        <v>Paul Whittle</v>
      </c>
      <c r="M2264" s="69" t="str">
        <f>VLOOKUP(C2264,[6]Consolidado!$B:$E,3,FALSE)</f>
        <v>Family Heirloom</v>
      </c>
      <c r="N2264" s="70" t="str">
        <f>VLOOKUP(C2264,[6]Consolidado!$B:$H,7,FALSE)</f>
        <v>Mayo</v>
      </c>
    </row>
    <row r="2265" spans="1:14" s="71" customFormat="1" ht="16.5" customHeight="1" outlineLevel="1" x14ac:dyDescent="0.2">
      <c r="A2265" s="60" t="s">
        <v>685</v>
      </c>
      <c r="B2265" s="61">
        <v>42858</v>
      </c>
      <c r="C2265" s="71">
        <v>212</v>
      </c>
      <c r="D2265" s="63" t="str">
        <f>VLOOKUP(C2265,[6]Consolidado!$B:$E,4,FALSE)</f>
        <v>Finalizada</v>
      </c>
      <c r="E2265" s="64" t="s">
        <v>33</v>
      </c>
      <c r="F2265" s="65" t="s">
        <v>90</v>
      </c>
      <c r="G2265" s="66">
        <v>0.125</v>
      </c>
      <c r="H2265" s="67">
        <v>3.1234075327412754</v>
      </c>
      <c r="I2265" s="85">
        <f t="shared" si="49"/>
        <v>0.39042594159265942</v>
      </c>
      <c r="J2265" s="86">
        <v>29.922599999999999</v>
      </c>
      <c r="K2265" s="85">
        <f t="shared" si="50"/>
        <v>1.3047861535851144E-2</v>
      </c>
      <c r="L2265" s="68" t="str">
        <f>VLOOKUP(C2265,[6]Consolidado!$B:$E,2,FALSE)</f>
        <v>Paul Whittle</v>
      </c>
      <c r="M2265" s="69" t="str">
        <f>VLOOKUP(C2265,[6]Consolidado!$B:$E,3,FALSE)</f>
        <v>Family Heirloom</v>
      </c>
      <c r="N2265" s="70" t="str">
        <f>VLOOKUP(C2265,[6]Consolidado!$B:$H,7,FALSE)</f>
        <v>Mayo</v>
      </c>
    </row>
    <row r="2266" spans="1:14" s="71" customFormat="1" ht="16.5" customHeight="1" outlineLevel="1" x14ac:dyDescent="0.2">
      <c r="A2266" s="60" t="s">
        <v>685</v>
      </c>
      <c r="B2266" s="61">
        <v>42861</v>
      </c>
      <c r="C2266" s="71">
        <v>212</v>
      </c>
      <c r="D2266" s="63" t="str">
        <f>VLOOKUP(C2266,[6]Consolidado!$B:$E,4,FALSE)</f>
        <v>Finalizada</v>
      </c>
      <c r="E2266" s="64" t="s">
        <v>49</v>
      </c>
      <c r="F2266" s="65" t="s">
        <v>105</v>
      </c>
      <c r="G2266" s="66">
        <v>-8</v>
      </c>
      <c r="H2266" s="67">
        <v>53</v>
      </c>
      <c r="I2266" s="85">
        <f t="shared" si="49"/>
        <v>-424</v>
      </c>
      <c r="J2266" s="86">
        <v>29.922599999999999</v>
      </c>
      <c r="K2266" s="85">
        <f t="shared" si="50"/>
        <v>-14.169891653800137</v>
      </c>
      <c r="L2266" s="68" t="str">
        <f>VLOOKUP(C2266,[6]Consolidado!$B:$E,2,FALSE)</f>
        <v>Paul Whittle</v>
      </c>
      <c r="M2266" s="69" t="str">
        <f>VLOOKUP(C2266,[6]Consolidado!$B:$E,3,FALSE)</f>
        <v>Family Heirloom</v>
      </c>
      <c r="N2266" s="70" t="str">
        <f>VLOOKUP(C2266,[6]Consolidado!$B:$H,7,FALSE)</f>
        <v>Mayo</v>
      </c>
    </row>
    <row r="2267" spans="1:14" s="71" customFormat="1" ht="16.5" customHeight="1" outlineLevel="1" x14ac:dyDescent="0.2">
      <c r="A2267" s="60" t="s">
        <v>685</v>
      </c>
      <c r="B2267" s="61">
        <v>42857</v>
      </c>
      <c r="C2267" s="71">
        <v>140</v>
      </c>
      <c r="D2267" s="63" t="str">
        <f>VLOOKUP(C2267,[6]Consolidado!$B:$E,4,FALSE)</f>
        <v>Finalizada</v>
      </c>
      <c r="E2267" s="64" t="s">
        <v>33</v>
      </c>
      <c r="F2267" s="65" t="s">
        <v>35</v>
      </c>
      <c r="G2267" s="66">
        <v>1</v>
      </c>
      <c r="H2267" s="67">
        <v>186.4570226388889</v>
      </c>
      <c r="I2267" s="85">
        <f t="shared" si="49"/>
        <v>186.4570226388889</v>
      </c>
      <c r="J2267" s="86">
        <v>29.922599999999999</v>
      </c>
      <c r="K2267" s="85">
        <f t="shared" si="50"/>
        <v>6.231310870007583</v>
      </c>
      <c r="L2267" s="68" t="str">
        <f>VLOOKUP(C2267,[6]Consolidado!$B:$E,2,FALSE)</f>
        <v>Tungsten</v>
      </c>
      <c r="M2267" s="69" t="str">
        <f>VLOOKUP(C2267,[6]Consolidado!$B:$E,3,FALSE)</f>
        <v>Tungsten office Shelfing in Plywood</v>
      </c>
      <c r="N2267" s="70" t="str">
        <f>VLOOKUP(C2267,[6]Consolidado!$B:$H,7,FALSE)</f>
        <v>Mayo</v>
      </c>
    </row>
    <row r="2268" spans="1:14" s="71" customFormat="1" ht="16.5" customHeight="1" outlineLevel="1" x14ac:dyDescent="0.2">
      <c r="A2268" s="60" t="s">
        <v>685</v>
      </c>
      <c r="B2268" s="61">
        <v>42863</v>
      </c>
      <c r="C2268" s="71">
        <v>203</v>
      </c>
      <c r="D2268" s="63" t="str">
        <f>VLOOKUP(C2268,[6]Consolidado!$B:$E,4,FALSE)</f>
        <v>Finalizada</v>
      </c>
      <c r="E2268" s="64" t="s">
        <v>25</v>
      </c>
      <c r="F2268" s="65" t="s">
        <v>157</v>
      </c>
      <c r="G2268" s="66">
        <v>2</v>
      </c>
      <c r="H2268" s="67">
        <v>60.5</v>
      </c>
      <c r="I2268" s="85">
        <f t="shared" si="49"/>
        <v>121</v>
      </c>
      <c r="J2268" s="86">
        <v>29.922599999999999</v>
      </c>
      <c r="K2268" s="85">
        <f t="shared" si="50"/>
        <v>4.0437662502590017</v>
      </c>
      <c r="L2268" s="68" t="str">
        <f>VLOOKUP(C2268,[6]Consolidado!$B:$E,2,FALSE)</f>
        <v>Maderas Collective</v>
      </c>
      <c r="M2268" s="69" t="str">
        <f>VLOOKUP(C2268,[6]Consolidado!$B:$E,3,FALSE)</f>
        <v>Phonos</v>
      </c>
      <c r="N2268" s="70" t="str">
        <f>VLOOKUP(C2268,[6]Consolidado!$B:$H,7,FALSE)</f>
        <v>Mayo</v>
      </c>
    </row>
    <row r="2269" spans="1:14" s="71" customFormat="1" ht="16.5" customHeight="1" outlineLevel="1" x14ac:dyDescent="0.2">
      <c r="A2269" s="60" t="s">
        <v>685</v>
      </c>
      <c r="B2269" s="61">
        <v>42863</v>
      </c>
      <c r="C2269" s="71">
        <v>203</v>
      </c>
      <c r="D2269" s="63" t="str">
        <f>VLOOKUP(C2269,[6]Consolidado!$B:$E,4,FALSE)</f>
        <v>Finalizada</v>
      </c>
      <c r="E2269" s="64" t="s">
        <v>51</v>
      </c>
      <c r="F2269" s="65" t="s">
        <v>437</v>
      </c>
      <c r="G2269" s="66">
        <v>0.12</v>
      </c>
      <c r="H2269" s="67">
        <v>593.49979188524594</v>
      </c>
      <c r="I2269" s="85">
        <f t="shared" si="49"/>
        <v>71.219975026229505</v>
      </c>
      <c r="J2269" s="86">
        <v>29.922599999999999</v>
      </c>
      <c r="K2269" s="85">
        <f t="shared" si="50"/>
        <v>2.3801399285566598</v>
      </c>
      <c r="L2269" s="68" t="str">
        <f>VLOOKUP(C2269,[6]Consolidado!$B:$E,2,FALSE)</f>
        <v>Maderas Collective</v>
      </c>
      <c r="M2269" s="69" t="str">
        <f>VLOOKUP(C2269,[6]Consolidado!$B:$E,3,FALSE)</f>
        <v>Phonos</v>
      </c>
      <c r="N2269" s="70" t="str">
        <f>VLOOKUP(C2269,[6]Consolidado!$B:$H,7,FALSE)</f>
        <v>Mayo</v>
      </c>
    </row>
    <row r="2270" spans="1:14" s="71" customFormat="1" ht="16.5" customHeight="1" outlineLevel="1" x14ac:dyDescent="0.2">
      <c r="A2270" s="60" t="s">
        <v>685</v>
      </c>
      <c r="B2270" s="61">
        <v>42863</v>
      </c>
      <c r="C2270" s="71">
        <v>140</v>
      </c>
      <c r="D2270" s="63" t="str">
        <f>VLOOKUP(C2270,[6]Consolidado!$B:$E,4,FALSE)</f>
        <v>Finalizada</v>
      </c>
      <c r="E2270" s="64" t="s">
        <v>40</v>
      </c>
      <c r="F2270" s="65" t="s">
        <v>91</v>
      </c>
      <c r="G2270" s="66">
        <v>40</v>
      </c>
      <c r="H2270" s="67">
        <v>0.50613260716530251</v>
      </c>
      <c r="I2270" s="85">
        <f t="shared" si="49"/>
        <v>20.2453042866121</v>
      </c>
      <c r="J2270" s="86">
        <v>29.922599999999999</v>
      </c>
      <c r="K2270" s="85">
        <f t="shared" si="50"/>
        <v>0.6765890760365777</v>
      </c>
      <c r="L2270" s="68" t="str">
        <f>VLOOKUP(C2270,[6]Consolidado!$B:$E,2,FALSE)</f>
        <v>Tungsten</v>
      </c>
      <c r="M2270" s="69" t="str">
        <f>VLOOKUP(C2270,[6]Consolidado!$B:$E,3,FALSE)</f>
        <v>Tungsten office Shelfing in Plywood</v>
      </c>
      <c r="N2270" s="70" t="str">
        <f>VLOOKUP(C2270,[6]Consolidado!$B:$H,7,FALSE)</f>
        <v>Mayo</v>
      </c>
    </row>
    <row r="2271" spans="1:14" s="71" customFormat="1" ht="16.5" customHeight="1" outlineLevel="1" x14ac:dyDescent="0.2">
      <c r="A2271" s="60" t="s">
        <v>685</v>
      </c>
      <c r="B2271" s="61">
        <v>42863</v>
      </c>
      <c r="C2271" s="71">
        <v>140</v>
      </c>
      <c r="D2271" s="63" t="str">
        <f>VLOOKUP(C2271,[6]Consolidado!$B:$E,4,FALSE)</f>
        <v>Finalizada</v>
      </c>
      <c r="E2271" s="64" t="s">
        <v>40</v>
      </c>
      <c r="F2271" s="65" t="s">
        <v>112</v>
      </c>
      <c r="G2271" s="66">
        <v>50</v>
      </c>
      <c r="H2271" s="67">
        <v>0.44456344312992735</v>
      </c>
      <c r="I2271" s="85">
        <f t="shared" si="49"/>
        <v>22.228172156496367</v>
      </c>
      <c r="J2271" s="86">
        <v>29.922599999999999</v>
      </c>
      <c r="K2271" s="85">
        <f t="shared" si="50"/>
        <v>0.7428556394329493</v>
      </c>
      <c r="L2271" s="68" t="str">
        <f>VLOOKUP(C2271,[6]Consolidado!$B:$E,2,FALSE)</f>
        <v>Tungsten</v>
      </c>
      <c r="M2271" s="69" t="str">
        <f>VLOOKUP(C2271,[6]Consolidado!$B:$E,3,FALSE)</f>
        <v>Tungsten office Shelfing in Plywood</v>
      </c>
      <c r="N2271" s="70" t="str">
        <f>VLOOKUP(C2271,[6]Consolidado!$B:$H,7,FALSE)</f>
        <v>Mayo</v>
      </c>
    </row>
    <row r="2272" spans="1:14" s="71" customFormat="1" ht="16.5" customHeight="1" outlineLevel="1" x14ac:dyDescent="0.2">
      <c r="A2272" s="60" t="s">
        <v>685</v>
      </c>
      <c r="B2272" s="61">
        <v>42863</v>
      </c>
      <c r="C2272" s="71" t="s">
        <v>290</v>
      </c>
      <c r="D2272" s="63" t="str">
        <f>VLOOKUP(C2272,[6]Consolidado!$B:$E,4,FALSE)</f>
        <v>En Proceso</v>
      </c>
      <c r="E2272" s="64" t="s">
        <v>25</v>
      </c>
      <c r="F2272" s="65" t="s">
        <v>201</v>
      </c>
      <c r="G2272" s="66">
        <v>4</v>
      </c>
      <c r="H2272" s="67">
        <v>875.05037037037039</v>
      </c>
      <c r="I2272" s="85">
        <f t="shared" si="49"/>
        <v>3500.2014814814816</v>
      </c>
      <c r="J2272" s="86">
        <v>29.922599999999999</v>
      </c>
      <c r="K2272" s="85">
        <f t="shared" si="50"/>
        <v>116.97517867703614</v>
      </c>
      <c r="L2272" s="68" t="str">
        <f>VLOOKUP(C2272,[6]Consolidado!$B:$E,2,FALSE)</f>
        <v>Acabado</v>
      </c>
      <c r="M2272" s="69" t="str">
        <f>VLOOKUP(C2272,[6]Consolidado!$B:$E,3,FALSE)</f>
        <v>Material de acabado pendiente de distribuir</v>
      </c>
      <c r="N2272" s="70">
        <f>VLOOKUP(C2272,[6]Consolidado!$B:$H,7,FALSE)</f>
        <v>0</v>
      </c>
    </row>
    <row r="2273" spans="1:14" s="71" customFormat="1" ht="16.5" customHeight="1" outlineLevel="1" x14ac:dyDescent="0.2">
      <c r="A2273" s="60" t="s">
        <v>685</v>
      </c>
      <c r="B2273" s="61">
        <v>42864</v>
      </c>
      <c r="C2273" s="71">
        <v>242</v>
      </c>
      <c r="D2273" s="63" t="str">
        <f>VLOOKUP(C2273,[6]Consolidado!$B:$E,4,FALSE)</f>
        <v>Finalizada</v>
      </c>
      <c r="E2273" s="64" t="s">
        <v>33</v>
      </c>
      <c r="F2273" s="65" t="s">
        <v>32</v>
      </c>
      <c r="G2273" s="66">
        <v>1</v>
      </c>
      <c r="H2273" s="67">
        <v>29.842295814691809</v>
      </c>
      <c r="I2273" s="85">
        <f t="shared" si="49"/>
        <v>29.842295814691809</v>
      </c>
      <c r="J2273" s="86">
        <v>29.922599999999999</v>
      </c>
      <c r="K2273" s="85">
        <f t="shared" si="50"/>
        <v>0.99731626979914212</v>
      </c>
      <c r="L2273" s="68" t="str">
        <f>VLOOKUP(C2273,[6]Consolidado!$B:$E,2,FALSE)</f>
        <v>Wework</v>
      </c>
      <c r="M2273" s="69" t="str">
        <f>VLOOKUP(C2273,[6]Consolidado!$B:$E,3,FALSE)</f>
        <v>Prototipo de silla</v>
      </c>
      <c r="N2273" s="70" t="str">
        <f>VLOOKUP(C2273,[6]Consolidado!$B:$H,7,FALSE)</f>
        <v>Mayo</v>
      </c>
    </row>
    <row r="2274" spans="1:14" s="71" customFormat="1" ht="16.5" customHeight="1" outlineLevel="1" x14ac:dyDescent="0.2">
      <c r="A2274" s="60" t="s">
        <v>685</v>
      </c>
      <c r="B2274" s="61">
        <v>42864</v>
      </c>
      <c r="C2274" s="71">
        <v>242</v>
      </c>
      <c r="D2274" s="63" t="str">
        <f>VLOOKUP(C2274,[6]Consolidado!$B:$E,4,FALSE)</f>
        <v>Finalizada</v>
      </c>
      <c r="E2274" s="64" t="s">
        <v>33</v>
      </c>
      <c r="F2274" s="65" t="s">
        <v>113</v>
      </c>
      <c r="G2274" s="66">
        <v>4</v>
      </c>
      <c r="H2274" s="67">
        <v>31.396085260667828</v>
      </c>
      <c r="I2274" s="85">
        <f t="shared" si="49"/>
        <v>125.58434104267131</v>
      </c>
      <c r="J2274" s="86">
        <v>29.922599999999999</v>
      </c>
      <c r="K2274" s="85">
        <f t="shared" si="50"/>
        <v>4.1969728914824014</v>
      </c>
      <c r="L2274" s="68" t="str">
        <f>VLOOKUP(C2274,[6]Consolidado!$B:$E,2,FALSE)</f>
        <v>Wework</v>
      </c>
      <c r="M2274" s="69" t="str">
        <f>VLOOKUP(C2274,[6]Consolidado!$B:$E,3,FALSE)</f>
        <v>Prototipo de silla</v>
      </c>
      <c r="N2274" s="70" t="str">
        <f>VLOOKUP(C2274,[6]Consolidado!$B:$H,7,FALSE)</f>
        <v>Mayo</v>
      </c>
    </row>
    <row r="2275" spans="1:14" s="71" customFormat="1" ht="16.5" customHeight="1" outlineLevel="1" x14ac:dyDescent="0.2">
      <c r="A2275" s="60" t="s">
        <v>685</v>
      </c>
      <c r="B2275" s="61">
        <v>42864</v>
      </c>
      <c r="C2275" s="71">
        <v>242</v>
      </c>
      <c r="D2275" s="63" t="str">
        <f>VLOOKUP(C2275,[6]Consolidado!$B:$E,4,FALSE)</f>
        <v>Finalizada</v>
      </c>
      <c r="E2275" s="64" t="s">
        <v>78</v>
      </c>
      <c r="F2275" s="65" t="s">
        <v>352</v>
      </c>
      <c r="G2275" s="66">
        <v>4</v>
      </c>
      <c r="H2275" s="67">
        <v>1.8496662205147865</v>
      </c>
      <c r="I2275" s="85">
        <f t="shared" si="49"/>
        <v>7.3986648820591459</v>
      </c>
      <c r="J2275" s="86">
        <v>29.922599999999999</v>
      </c>
      <c r="K2275" s="85">
        <f t="shared" si="50"/>
        <v>0.24726009377725017</v>
      </c>
      <c r="L2275" s="68" t="str">
        <f>VLOOKUP(C2275,[6]Consolidado!$B:$E,2,FALSE)</f>
        <v>Wework</v>
      </c>
      <c r="M2275" s="69" t="str">
        <f>VLOOKUP(C2275,[6]Consolidado!$B:$E,3,FALSE)</f>
        <v>Prototipo de silla</v>
      </c>
      <c r="N2275" s="70" t="str">
        <f>VLOOKUP(C2275,[6]Consolidado!$B:$H,7,FALSE)</f>
        <v>Mayo</v>
      </c>
    </row>
    <row r="2276" spans="1:14" s="71" customFormat="1" ht="16.5" customHeight="1" outlineLevel="1" x14ac:dyDescent="0.2">
      <c r="A2276" s="60" t="s">
        <v>685</v>
      </c>
      <c r="B2276" s="61">
        <v>42864</v>
      </c>
      <c r="C2276" s="71">
        <v>242</v>
      </c>
      <c r="D2276" s="63" t="str">
        <f>VLOOKUP(C2276,[6]Consolidado!$B:$E,4,FALSE)</f>
        <v>Finalizada</v>
      </c>
      <c r="E2276" s="64" t="s">
        <v>33</v>
      </c>
      <c r="F2276" s="65" t="s">
        <v>34</v>
      </c>
      <c r="G2276" s="66">
        <v>1</v>
      </c>
      <c r="H2276" s="67">
        <v>26.308288118131866</v>
      </c>
      <c r="I2276" s="85">
        <f t="shared" si="49"/>
        <v>26.308288118131866</v>
      </c>
      <c r="J2276" s="86">
        <v>29.922599999999999</v>
      </c>
      <c r="K2276" s="85">
        <f t="shared" si="50"/>
        <v>0.87921130243133505</v>
      </c>
      <c r="L2276" s="68" t="str">
        <f>VLOOKUP(C2276,[6]Consolidado!$B:$E,2,FALSE)</f>
        <v>Wework</v>
      </c>
      <c r="M2276" s="69" t="str">
        <f>VLOOKUP(C2276,[6]Consolidado!$B:$E,3,FALSE)</f>
        <v>Prototipo de silla</v>
      </c>
      <c r="N2276" s="70" t="str">
        <f>VLOOKUP(C2276,[6]Consolidado!$B:$H,7,FALSE)</f>
        <v>Mayo</v>
      </c>
    </row>
    <row r="2277" spans="1:14" s="71" customFormat="1" ht="16.5" customHeight="1" outlineLevel="1" x14ac:dyDescent="0.2">
      <c r="A2277" s="60" t="s">
        <v>685</v>
      </c>
      <c r="B2277" s="61">
        <v>42864</v>
      </c>
      <c r="C2277" s="71" t="s">
        <v>290</v>
      </c>
      <c r="D2277" s="63" t="str">
        <f>VLOOKUP(C2277,[6]Consolidado!$B:$E,4,FALSE)</f>
        <v>En Proceso</v>
      </c>
      <c r="E2277" s="64" t="s">
        <v>25</v>
      </c>
      <c r="F2277" s="65" t="s">
        <v>110</v>
      </c>
      <c r="G2277" s="66">
        <v>1</v>
      </c>
      <c r="H2277" s="67">
        <v>1334.9349392712552</v>
      </c>
      <c r="I2277" s="85">
        <f t="shared" si="49"/>
        <v>1334.9349392712552</v>
      </c>
      <c r="J2277" s="86">
        <v>29.922599999999999</v>
      </c>
      <c r="K2277" s="85">
        <f t="shared" si="50"/>
        <v>44.612932675344226</v>
      </c>
      <c r="L2277" s="68" t="str">
        <f>VLOOKUP(C2277,[6]Consolidado!$B:$E,2,FALSE)</f>
        <v>Acabado</v>
      </c>
      <c r="M2277" s="69" t="str">
        <f>VLOOKUP(C2277,[6]Consolidado!$B:$E,3,FALSE)</f>
        <v>Material de acabado pendiente de distribuir</v>
      </c>
      <c r="N2277" s="70">
        <f>VLOOKUP(C2277,[6]Consolidado!$B:$H,7,FALSE)</f>
        <v>0</v>
      </c>
    </row>
    <row r="2278" spans="1:14" s="71" customFormat="1" ht="16.5" customHeight="1" outlineLevel="1" x14ac:dyDescent="0.2">
      <c r="A2278" s="60" t="s">
        <v>685</v>
      </c>
      <c r="B2278" s="61">
        <v>42864</v>
      </c>
      <c r="C2278" s="71" t="s">
        <v>290</v>
      </c>
      <c r="D2278" s="63" t="str">
        <f>VLOOKUP(C2278,[6]Consolidado!$B:$E,4,FALSE)</f>
        <v>En Proceso</v>
      </c>
      <c r="E2278" s="64" t="s">
        <v>25</v>
      </c>
      <c r="F2278" s="65" t="s">
        <v>108</v>
      </c>
      <c r="G2278" s="66">
        <v>2</v>
      </c>
      <c r="H2278" s="67">
        <v>1043.76</v>
      </c>
      <c r="I2278" s="85">
        <f t="shared" si="49"/>
        <v>2087.52</v>
      </c>
      <c r="J2278" s="86">
        <v>29.922599999999999</v>
      </c>
      <c r="K2278" s="85">
        <f t="shared" si="50"/>
        <v>69.763991097030342</v>
      </c>
      <c r="L2278" s="68" t="str">
        <f>VLOOKUP(C2278,[6]Consolidado!$B:$E,2,FALSE)</f>
        <v>Acabado</v>
      </c>
      <c r="M2278" s="69" t="str">
        <f>VLOOKUP(C2278,[6]Consolidado!$B:$E,3,FALSE)</f>
        <v>Material de acabado pendiente de distribuir</v>
      </c>
      <c r="N2278" s="70">
        <f>VLOOKUP(C2278,[6]Consolidado!$B:$H,7,FALSE)</f>
        <v>0</v>
      </c>
    </row>
    <row r="2279" spans="1:14" s="71" customFormat="1" ht="16.5" customHeight="1" outlineLevel="1" x14ac:dyDescent="0.2">
      <c r="A2279" s="60" t="s">
        <v>685</v>
      </c>
      <c r="B2279" s="61">
        <v>42864</v>
      </c>
      <c r="C2279" s="71" t="s">
        <v>290</v>
      </c>
      <c r="D2279" s="63" t="str">
        <f>VLOOKUP(C2279,[6]Consolidado!$B:$E,4,FALSE)</f>
        <v>En Proceso</v>
      </c>
      <c r="E2279" s="64" t="s">
        <v>25</v>
      </c>
      <c r="F2279" s="65" t="s">
        <v>109</v>
      </c>
      <c r="G2279" s="66">
        <v>2</v>
      </c>
      <c r="H2279" s="67">
        <v>1236.1455178853266</v>
      </c>
      <c r="I2279" s="85">
        <f t="shared" si="49"/>
        <v>2472.2910357706533</v>
      </c>
      <c r="J2279" s="86">
        <v>29.922599999999999</v>
      </c>
      <c r="K2279" s="85">
        <f t="shared" si="50"/>
        <v>82.622868192291222</v>
      </c>
      <c r="L2279" s="68" t="str">
        <f>VLOOKUP(C2279,[6]Consolidado!$B:$E,2,FALSE)</f>
        <v>Acabado</v>
      </c>
      <c r="M2279" s="69" t="str">
        <f>VLOOKUP(C2279,[6]Consolidado!$B:$E,3,FALSE)</f>
        <v>Material de acabado pendiente de distribuir</v>
      </c>
      <c r="N2279" s="70">
        <f>VLOOKUP(C2279,[6]Consolidado!$B:$H,7,FALSE)</f>
        <v>0</v>
      </c>
    </row>
    <row r="2280" spans="1:14" s="71" customFormat="1" ht="16.5" customHeight="1" outlineLevel="1" x14ac:dyDescent="0.2">
      <c r="A2280" s="60" t="s">
        <v>685</v>
      </c>
      <c r="B2280" s="61">
        <v>42864</v>
      </c>
      <c r="C2280" s="71" t="s">
        <v>290</v>
      </c>
      <c r="D2280" s="63" t="str">
        <f>VLOOKUP(C2280,[6]Consolidado!$B:$E,4,FALSE)</f>
        <v>En Proceso</v>
      </c>
      <c r="E2280" s="64" t="s">
        <v>25</v>
      </c>
      <c r="F2280" s="65" t="s">
        <v>119</v>
      </c>
      <c r="G2280" s="66">
        <v>2</v>
      </c>
      <c r="H2280" s="67">
        <v>624.05857142857144</v>
      </c>
      <c r="I2280" s="85">
        <f t="shared" si="49"/>
        <v>1248.1171428571429</v>
      </c>
      <c r="J2280" s="86">
        <v>29.922599999999999</v>
      </c>
      <c r="K2280" s="85">
        <f t="shared" si="50"/>
        <v>41.711520484755432</v>
      </c>
      <c r="L2280" s="68" t="str">
        <f>VLOOKUP(C2280,[6]Consolidado!$B:$E,2,FALSE)</f>
        <v>Acabado</v>
      </c>
      <c r="M2280" s="69" t="str">
        <f>VLOOKUP(C2280,[6]Consolidado!$B:$E,3,FALSE)</f>
        <v>Material de acabado pendiente de distribuir</v>
      </c>
      <c r="N2280" s="70">
        <f>VLOOKUP(C2280,[6]Consolidado!$B:$H,7,FALSE)</f>
        <v>0</v>
      </c>
    </row>
    <row r="2281" spans="1:14" s="71" customFormat="1" ht="16.5" customHeight="1" outlineLevel="1" x14ac:dyDescent="0.2">
      <c r="A2281" s="60" t="s">
        <v>685</v>
      </c>
      <c r="B2281" s="61">
        <v>42865</v>
      </c>
      <c r="C2281" s="71" t="s">
        <v>89</v>
      </c>
      <c r="D2281" s="63" t="str">
        <f>VLOOKUP(C2281,[6]Consolidado!$B:$E,4,FALSE)</f>
        <v>En Proceso</v>
      </c>
      <c r="E2281" s="64" t="s">
        <v>33</v>
      </c>
      <c r="F2281" s="65" t="s">
        <v>90</v>
      </c>
      <c r="G2281" s="66">
        <v>283.24799999999999</v>
      </c>
      <c r="H2281" s="67">
        <v>3.1234075327412754</v>
      </c>
      <c r="I2281" s="85">
        <f t="shared" si="49"/>
        <v>884.69893683390069</v>
      </c>
      <c r="J2281" s="86">
        <v>29.922599999999999</v>
      </c>
      <c r="K2281" s="85">
        <f t="shared" si="50"/>
        <v>29.566245474454114</v>
      </c>
      <c r="L2281" s="68" t="str">
        <f>VLOOKUP(C2281,[6]Consolidado!$B:$E,2,FALSE)</f>
        <v>Empaque</v>
      </c>
      <c r="M2281" s="69" t="str">
        <f>VLOOKUP(C2281,[6]Consolidado!$B:$E,3,FALSE)</f>
        <v>Material de empaque pendiente de distribuir</v>
      </c>
      <c r="N2281" s="70">
        <f>VLOOKUP(C2281,[6]Consolidado!$B:$H,7,FALSE)</f>
        <v>0</v>
      </c>
    </row>
    <row r="2282" spans="1:14" s="71" customFormat="1" ht="16.5" customHeight="1" outlineLevel="1" x14ac:dyDescent="0.2">
      <c r="A2282" s="60" t="s">
        <v>685</v>
      </c>
      <c r="B2282" s="61">
        <v>42865</v>
      </c>
      <c r="C2282" s="71">
        <v>220</v>
      </c>
      <c r="D2282" s="63" t="str">
        <f>VLOOKUP(C2282,[6]Consolidado!$B:$E,4,FALSE)</f>
        <v>Finalizada</v>
      </c>
      <c r="E2282" s="64" t="s">
        <v>40</v>
      </c>
      <c r="F2282" s="65" t="s">
        <v>74</v>
      </c>
      <c r="G2282" s="66">
        <v>1200</v>
      </c>
      <c r="H2282" s="67">
        <v>0.80249873441502373</v>
      </c>
      <c r="I2282" s="85">
        <f t="shared" si="49"/>
        <v>962.99848129802842</v>
      </c>
      <c r="J2282" s="86">
        <v>29.922599999999999</v>
      </c>
      <c r="K2282" s="85">
        <f t="shared" si="50"/>
        <v>32.18298146879043</v>
      </c>
      <c r="L2282" s="68" t="str">
        <f>VLOOKUP(C2282,[6]Consolidado!$B:$E,2,FALSE)</f>
        <v>Canoe Wesfield (Dining Terrace)</v>
      </c>
      <c r="M2282" s="69" t="str">
        <f>VLOOKUP(C2282,[6]Consolidado!$B:$E,3,FALSE)</f>
        <v xml:space="preserve">CH-07  Indoor Bar Stool </v>
      </c>
      <c r="N2282" s="70" t="str">
        <f>VLOOKUP(C2282,[6]Consolidado!$B:$H,7,FALSE)</f>
        <v>Julio</v>
      </c>
    </row>
    <row r="2283" spans="1:14" s="71" customFormat="1" ht="16.5" customHeight="1" outlineLevel="1" x14ac:dyDescent="0.2">
      <c r="A2283" s="60" t="s">
        <v>685</v>
      </c>
      <c r="B2283" s="61">
        <v>42865</v>
      </c>
      <c r="C2283" s="71">
        <v>228</v>
      </c>
      <c r="D2283" s="63" t="str">
        <f>VLOOKUP(C2283,[6]Consolidado!$B:$E,4,FALSE)</f>
        <v>Finalizada</v>
      </c>
      <c r="E2283" s="64" t="s">
        <v>40</v>
      </c>
      <c r="F2283" s="65" t="s">
        <v>74</v>
      </c>
      <c r="G2283" s="66">
        <v>800</v>
      </c>
      <c r="H2283" s="67">
        <v>0.80249873441502373</v>
      </c>
      <c r="I2283" s="85">
        <f t="shared" si="49"/>
        <v>641.99898753201899</v>
      </c>
      <c r="J2283" s="86">
        <v>29.922599999999999</v>
      </c>
      <c r="K2283" s="85">
        <f t="shared" si="50"/>
        <v>21.455320979193619</v>
      </c>
      <c r="L2283" s="68" t="str">
        <f>VLOOKUP(C2283,[6]Consolidado!$B:$E,2,FALSE)</f>
        <v>Canoe Wesfield (Phase 2)</v>
      </c>
      <c r="M2283" s="69" t="str">
        <f>VLOOKUP(C2283,[6]Consolidado!$B:$E,3,FALSE)</f>
        <v>TBL-107 Table, Teak (W/Duplex)</v>
      </c>
      <c r="N2283" s="70" t="str">
        <f>VLOOKUP(C2283,[6]Consolidado!$B:$H,7,FALSE)</f>
        <v>Julio</v>
      </c>
    </row>
    <row r="2284" spans="1:14" s="71" customFormat="1" ht="16.5" customHeight="1" outlineLevel="1" x14ac:dyDescent="0.2">
      <c r="A2284" s="60" t="s">
        <v>685</v>
      </c>
      <c r="B2284" s="61">
        <v>42865</v>
      </c>
      <c r="C2284" s="71">
        <v>229</v>
      </c>
      <c r="D2284" s="63" t="str">
        <f>VLOOKUP(C2284,[6]Consolidado!$B:$E,4,FALSE)</f>
        <v>Finalizada</v>
      </c>
      <c r="E2284" s="64" t="s">
        <v>33</v>
      </c>
      <c r="F2284" s="65" t="s">
        <v>32</v>
      </c>
      <c r="G2284" s="66">
        <v>4</v>
      </c>
      <c r="H2284" s="67">
        <v>29.842295814691809</v>
      </c>
      <c r="I2284" s="85">
        <f t="shared" si="49"/>
        <v>119.36918325876724</v>
      </c>
      <c r="J2284" s="86">
        <v>29.922599999999999</v>
      </c>
      <c r="K2284" s="85">
        <f t="shared" si="50"/>
        <v>3.9892650791965685</v>
      </c>
      <c r="L2284" s="68" t="str">
        <f>VLOOKUP(C2284,[6]Consolidado!$B:$E,2,FALSE)</f>
        <v>Ignitia Office</v>
      </c>
      <c r="M2284" s="69" t="str">
        <f>VLOOKUP(C2284,[6]Consolidado!$B:$E,3,FALSE)</f>
        <v>Custom solid wood desktop on blackened metal base</v>
      </c>
      <c r="N2284" s="70" t="str">
        <f>VLOOKUP(C2284,[6]Consolidado!$B:$H,7,FALSE)</f>
        <v>Julio</v>
      </c>
    </row>
    <row r="2285" spans="1:14" s="71" customFormat="1" ht="16.5" customHeight="1" outlineLevel="1" x14ac:dyDescent="0.2">
      <c r="A2285" s="60" t="s">
        <v>685</v>
      </c>
      <c r="B2285" s="61">
        <v>42865</v>
      </c>
      <c r="C2285" s="71">
        <v>190</v>
      </c>
      <c r="D2285" s="63" t="str">
        <f>VLOOKUP(C2285,[6]Consolidado!$B:$E,4,FALSE)</f>
        <v>Finalizada</v>
      </c>
      <c r="E2285" s="64" t="s">
        <v>40</v>
      </c>
      <c r="F2285" s="65" t="s">
        <v>407</v>
      </c>
      <c r="G2285" s="66">
        <v>20</v>
      </c>
      <c r="H2285" s="67">
        <v>4.7030000000000003</v>
      </c>
      <c r="I2285" s="85">
        <f t="shared" si="49"/>
        <v>94.06</v>
      </c>
      <c r="J2285" s="86">
        <v>29.922599999999999</v>
      </c>
      <c r="K2285" s="85">
        <f t="shared" si="50"/>
        <v>3.1434434173500967</v>
      </c>
      <c r="L2285" s="68" t="str">
        <f>VLOOKUP(C2285,[6]Consolidado!$B:$E,2,FALSE)</f>
        <v>Proper Cloth</v>
      </c>
      <c r="M2285" s="69" t="str">
        <f>VLOOKUP(C2285,[6]Consolidado!$B:$E,3,FALSE)</f>
        <v>Large Conference Table Top</v>
      </c>
      <c r="N2285" s="70" t="str">
        <f>VLOOKUP(C2285,[6]Consolidado!$B:$H,7,FALSE)</f>
        <v>Junio</v>
      </c>
    </row>
    <row r="2286" spans="1:14" s="71" customFormat="1" ht="16.5" customHeight="1" outlineLevel="1" x14ac:dyDescent="0.2">
      <c r="A2286" s="60" t="s">
        <v>685</v>
      </c>
      <c r="B2286" s="61">
        <v>42865</v>
      </c>
      <c r="C2286" s="71">
        <v>190</v>
      </c>
      <c r="D2286" s="63" t="str">
        <f>VLOOKUP(C2286,[6]Consolidado!$B:$E,4,FALSE)</f>
        <v>Finalizada</v>
      </c>
      <c r="E2286" s="64" t="s">
        <v>25</v>
      </c>
      <c r="F2286" s="65" t="s">
        <v>157</v>
      </c>
      <c r="G2286" s="66">
        <v>1</v>
      </c>
      <c r="H2286" s="67">
        <v>60.5</v>
      </c>
      <c r="I2286" s="85">
        <f t="shared" si="49"/>
        <v>60.5</v>
      </c>
      <c r="J2286" s="86">
        <v>29.922599999999999</v>
      </c>
      <c r="K2286" s="85">
        <f t="shared" si="50"/>
        <v>2.0218831251295009</v>
      </c>
      <c r="L2286" s="68" t="str">
        <f>VLOOKUP(C2286,[6]Consolidado!$B:$E,2,FALSE)</f>
        <v>Proper Cloth</v>
      </c>
      <c r="M2286" s="69" t="str">
        <f>VLOOKUP(C2286,[6]Consolidado!$B:$E,3,FALSE)</f>
        <v>Large Conference Table Top</v>
      </c>
      <c r="N2286" s="70" t="str">
        <f>VLOOKUP(C2286,[6]Consolidado!$B:$H,7,FALSE)</f>
        <v>Junio</v>
      </c>
    </row>
    <row r="2287" spans="1:14" s="71" customFormat="1" ht="16.5" customHeight="1" outlineLevel="1" x14ac:dyDescent="0.2">
      <c r="A2287" s="60" t="s">
        <v>685</v>
      </c>
      <c r="B2287" s="61">
        <v>42865</v>
      </c>
      <c r="C2287" s="71">
        <v>210</v>
      </c>
      <c r="D2287" s="63" t="str">
        <f>VLOOKUP(C2287,[6]Consolidado!$B:$E,4,FALSE)</f>
        <v>Finalizada</v>
      </c>
      <c r="E2287" s="64" t="s">
        <v>40</v>
      </c>
      <c r="F2287" s="65" t="s">
        <v>107</v>
      </c>
      <c r="G2287" s="66">
        <v>100</v>
      </c>
      <c r="H2287" s="67">
        <v>0.24910632133951227</v>
      </c>
      <c r="I2287" s="85">
        <f t="shared" si="49"/>
        <v>24.910632133951228</v>
      </c>
      <c r="J2287" s="86">
        <v>29.922599999999999</v>
      </c>
      <c r="K2287" s="85">
        <f t="shared" si="50"/>
        <v>0.83250226029660623</v>
      </c>
      <c r="L2287" s="68" t="str">
        <f>VLOOKUP(C2287,[6]Consolidado!$B:$E,2,FALSE)</f>
        <v>Alex Weidner</v>
      </c>
      <c r="M2287" s="69" t="str">
        <f>VLOOKUP(C2287,[6]Consolidado!$B:$E,3,FALSE)</f>
        <v>Table w/ Brass Inlay</v>
      </c>
      <c r="N2287" s="70" t="str">
        <f>VLOOKUP(C2287,[6]Consolidado!$B:$H,7,FALSE)</f>
        <v>Mayo</v>
      </c>
    </row>
    <row r="2288" spans="1:14" s="71" customFormat="1" ht="16.5" customHeight="1" outlineLevel="1" x14ac:dyDescent="0.2">
      <c r="A2288" s="60" t="s">
        <v>685</v>
      </c>
      <c r="B2288" s="61">
        <v>42865</v>
      </c>
      <c r="C2288" s="71">
        <v>210</v>
      </c>
      <c r="D2288" s="63" t="str">
        <f>VLOOKUP(C2288,[6]Consolidado!$B:$E,4,FALSE)</f>
        <v>Finalizada</v>
      </c>
      <c r="E2288" s="64" t="s">
        <v>78</v>
      </c>
      <c r="F2288" s="65" t="s">
        <v>439</v>
      </c>
      <c r="G2288" s="66">
        <v>4</v>
      </c>
      <c r="H2288" s="67">
        <v>22.9375</v>
      </c>
      <c r="I2288" s="85">
        <f t="shared" si="49"/>
        <v>91.75</v>
      </c>
      <c r="J2288" s="86">
        <v>29.922599999999999</v>
      </c>
      <c r="K2288" s="85">
        <f t="shared" si="50"/>
        <v>3.0662442434815156</v>
      </c>
      <c r="L2288" s="68" t="str">
        <f>VLOOKUP(C2288,[6]Consolidado!$B:$E,2,FALSE)</f>
        <v>Alex Weidner</v>
      </c>
      <c r="M2288" s="69" t="str">
        <f>VLOOKUP(C2288,[6]Consolidado!$B:$E,3,FALSE)</f>
        <v>Table w/ Brass Inlay</v>
      </c>
      <c r="N2288" s="70" t="str">
        <f>VLOOKUP(C2288,[6]Consolidado!$B:$H,7,FALSE)</f>
        <v>Mayo</v>
      </c>
    </row>
    <row r="2289" spans="1:14" s="71" customFormat="1" ht="16.5" customHeight="1" outlineLevel="1" x14ac:dyDescent="0.2">
      <c r="A2289" s="60" t="s">
        <v>685</v>
      </c>
      <c r="B2289" s="61">
        <v>42865</v>
      </c>
      <c r="C2289" s="71">
        <v>149</v>
      </c>
      <c r="D2289" s="63" t="str">
        <f>VLOOKUP(C2289,[6]Consolidado!$B:$E,4,FALSE)</f>
        <v>Finalizada</v>
      </c>
      <c r="E2289" s="64" t="s">
        <v>78</v>
      </c>
      <c r="F2289" s="65" t="s">
        <v>352</v>
      </c>
      <c r="G2289" s="66">
        <v>7</v>
      </c>
      <c r="H2289" s="67">
        <v>1.8496662205147865</v>
      </c>
      <c r="I2289" s="85">
        <f t="shared" si="49"/>
        <v>12.947663543603506</v>
      </c>
      <c r="J2289" s="86">
        <v>29.922599999999999</v>
      </c>
      <c r="K2289" s="85">
        <f t="shared" si="50"/>
        <v>0.43270516411018783</v>
      </c>
      <c r="L2289" s="68" t="str">
        <f>VLOOKUP(C2289,[6]Consolidado!$B:$E,2,FALSE)</f>
        <v>Canoe Wesfield (Phase 2)</v>
      </c>
      <c r="M2289" s="69" t="str">
        <f>VLOOKUP(C2289,[6]Consolidado!$B:$E,3,FALSE)</f>
        <v>CH-132A Teak Bench (No Elect)</v>
      </c>
      <c r="N2289" s="70" t="str">
        <f>VLOOKUP(C2289,[6]Consolidado!$B:$H,7,FALSE)</f>
        <v>Julio</v>
      </c>
    </row>
    <row r="2290" spans="1:14" s="71" customFormat="1" ht="16.5" customHeight="1" outlineLevel="1" x14ac:dyDescent="0.2">
      <c r="A2290" s="60" t="s">
        <v>685</v>
      </c>
      <c r="B2290" s="61">
        <v>42866</v>
      </c>
      <c r="C2290" s="71">
        <v>252</v>
      </c>
      <c r="D2290" s="63" t="str">
        <f>VLOOKUP(C2290,[6]Consolidado!$B:$E,4,FALSE)</f>
        <v>En Proceso</v>
      </c>
      <c r="E2290" s="64" t="s">
        <v>28</v>
      </c>
      <c r="F2290" s="65" t="s">
        <v>440</v>
      </c>
      <c r="G2290" s="66">
        <v>3</v>
      </c>
      <c r="H2290" s="67">
        <v>182.28</v>
      </c>
      <c r="I2290" s="85">
        <f t="shared" si="49"/>
        <v>546.84</v>
      </c>
      <c r="J2290" s="86">
        <v>29.922599999999999</v>
      </c>
      <c r="K2290" s="85">
        <f t="shared" si="50"/>
        <v>18.275149886707709</v>
      </c>
      <c r="L2290" s="68" t="str">
        <f>VLOOKUP(C2290,[6]Consolidado!$B:$E,2,FALSE)</f>
        <v>Wework</v>
      </c>
      <c r="M2290" s="69" t="str">
        <f>VLOOKUP(C2290,[6]Consolidado!$B:$E,3,FALSE)</f>
        <v>Bonanza Lounge Chair</v>
      </c>
      <c r="N2290" s="70">
        <f>VLOOKUP(C2290,[6]Consolidado!$B:$H,7,FALSE)</f>
        <v>0</v>
      </c>
    </row>
    <row r="2291" spans="1:14" s="71" customFormat="1" ht="16.5" customHeight="1" outlineLevel="1" x14ac:dyDescent="0.2">
      <c r="A2291" s="60" t="s">
        <v>685</v>
      </c>
      <c r="B2291" s="61">
        <v>42866</v>
      </c>
      <c r="C2291" s="71" t="s">
        <v>89</v>
      </c>
      <c r="D2291" s="63" t="str">
        <f>VLOOKUP(C2291,[6]Consolidado!$B:$E,4,FALSE)</f>
        <v>En Proceso</v>
      </c>
      <c r="E2291" s="64" t="s">
        <v>33</v>
      </c>
      <c r="F2291" s="65" t="s">
        <v>90</v>
      </c>
      <c r="G2291" s="66">
        <v>283.24799999999999</v>
      </c>
      <c r="H2291" s="67">
        <v>3.1234075327412754</v>
      </c>
      <c r="I2291" s="85">
        <f t="shared" si="49"/>
        <v>884.69893683390069</v>
      </c>
      <c r="J2291" s="86">
        <v>29.922599999999999</v>
      </c>
      <c r="K2291" s="85">
        <f t="shared" si="50"/>
        <v>29.566245474454114</v>
      </c>
      <c r="L2291" s="68" t="str">
        <f>VLOOKUP(C2291,[6]Consolidado!$B:$E,2,FALSE)</f>
        <v>Empaque</v>
      </c>
      <c r="M2291" s="69" t="str">
        <f>VLOOKUP(C2291,[6]Consolidado!$B:$E,3,FALSE)</f>
        <v>Material de empaque pendiente de distribuir</v>
      </c>
      <c r="N2291" s="70">
        <f>VLOOKUP(C2291,[6]Consolidado!$B:$H,7,FALSE)</f>
        <v>0</v>
      </c>
    </row>
    <row r="2292" spans="1:14" s="71" customFormat="1" ht="16.5" customHeight="1" outlineLevel="1" x14ac:dyDescent="0.2">
      <c r="A2292" s="60" t="s">
        <v>685</v>
      </c>
      <c r="B2292" s="61">
        <v>42866</v>
      </c>
      <c r="C2292" s="71">
        <v>169</v>
      </c>
      <c r="D2292" s="63" t="str">
        <f>VLOOKUP(C2292,[6]Consolidado!$B:$E,4,FALSE)</f>
        <v>Finalizada</v>
      </c>
      <c r="E2292" s="64" t="s">
        <v>78</v>
      </c>
      <c r="F2292" s="65" t="s">
        <v>406</v>
      </c>
      <c r="G2292" s="66">
        <v>4</v>
      </c>
      <c r="H2292" s="67">
        <v>47.1</v>
      </c>
      <c r="I2292" s="85">
        <f t="shared" ref="I2292:I2355" si="51">G2292*H2292</f>
        <v>188.4</v>
      </c>
      <c r="J2292" s="86">
        <v>29.922599999999999</v>
      </c>
      <c r="K2292" s="85">
        <f t="shared" ref="K2292:K2355" si="52">IFERROR(I2292/J2292,0)</f>
        <v>6.2962443103206276</v>
      </c>
      <c r="L2292" s="68" t="str">
        <f>VLOOKUP(C2292,[6]Consolidado!$B:$E,2,FALSE)</f>
        <v>David Berruto-New Line</v>
      </c>
      <c r="M2292" s="69" t="str">
        <f>VLOOKUP(C2292,[6]Consolidado!$B:$E,3,FALSE)</f>
        <v>Platform Bed and sidetables</v>
      </c>
      <c r="N2292" s="70" t="str">
        <f>VLOOKUP(C2292,[6]Consolidado!$B:$H,7,FALSE)</f>
        <v>Junio</v>
      </c>
    </row>
    <row r="2293" spans="1:14" s="71" customFormat="1" ht="16.5" customHeight="1" outlineLevel="1" x14ac:dyDescent="0.2">
      <c r="A2293" s="60" t="s">
        <v>685</v>
      </c>
      <c r="B2293" s="61">
        <v>42867</v>
      </c>
      <c r="C2293" s="71" t="s">
        <v>290</v>
      </c>
      <c r="D2293" s="63" t="str">
        <f>VLOOKUP(C2293,[6]Consolidado!$B:$E,4,FALSE)</f>
        <v>En Proceso</v>
      </c>
      <c r="E2293" s="64" t="s">
        <v>25</v>
      </c>
      <c r="F2293" s="65" t="s">
        <v>201</v>
      </c>
      <c r="G2293" s="66">
        <v>3</v>
      </c>
      <c r="H2293" s="67">
        <v>875.05037037037039</v>
      </c>
      <c r="I2293" s="85">
        <f t="shared" si="51"/>
        <v>2625.1511111111113</v>
      </c>
      <c r="J2293" s="86">
        <v>29.922599999999999</v>
      </c>
      <c r="K2293" s="85">
        <f t="shared" si="52"/>
        <v>87.731384007777109</v>
      </c>
      <c r="L2293" s="68" t="str">
        <f>VLOOKUP(C2293,[6]Consolidado!$B:$E,2,FALSE)</f>
        <v>Acabado</v>
      </c>
      <c r="M2293" s="69" t="str">
        <f>VLOOKUP(C2293,[6]Consolidado!$B:$E,3,FALSE)</f>
        <v>Material de acabado pendiente de distribuir</v>
      </c>
      <c r="N2293" s="70">
        <f>VLOOKUP(C2293,[6]Consolidado!$B:$H,7,FALSE)</f>
        <v>0</v>
      </c>
    </row>
    <row r="2294" spans="1:14" s="71" customFormat="1" ht="16.5" customHeight="1" outlineLevel="1" x14ac:dyDescent="0.2">
      <c r="A2294" s="60" t="s">
        <v>685</v>
      </c>
      <c r="B2294" s="61">
        <v>42870</v>
      </c>
      <c r="C2294" s="71">
        <v>224</v>
      </c>
      <c r="D2294" s="63" t="str">
        <f>VLOOKUP(C2294,[6]Consolidado!$B:$E,4,FALSE)</f>
        <v>Finalizada</v>
      </c>
      <c r="E2294" s="64" t="s">
        <v>40</v>
      </c>
      <c r="F2294" s="65" t="s">
        <v>39</v>
      </c>
      <c r="G2294" s="66">
        <v>100</v>
      </c>
      <c r="H2294" s="67">
        <v>0.76666611584128719</v>
      </c>
      <c r="I2294" s="85">
        <f t="shared" si="51"/>
        <v>76.666611584128717</v>
      </c>
      <c r="J2294" s="86">
        <v>29.922599999999999</v>
      </c>
      <c r="K2294" s="85">
        <f t="shared" si="52"/>
        <v>2.5621641028563267</v>
      </c>
      <c r="L2294" s="68" t="str">
        <f>VLOOKUP(C2294,[6]Consolidado!$B:$E,2,FALSE)</f>
        <v>Canoe Wesfield (Dining Terrace)</v>
      </c>
      <c r="M2294" s="69" t="str">
        <f>VLOOKUP(C2294,[6]Consolidado!$B:$E,3,FALSE)</f>
        <v>CH-15-CH Indoor Bar Stool - Counter Height</v>
      </c>
      <c r="N2294" s="70" t="str">
        <f>VLOOKUP(C2294,[6]Consolidado!$B:$H,7,FALSE)</f>
        <v>Julio</v>
      </c>
    </row>
    <row r="2295" spans="1:14" s="71" customFormat="1" ht="16.5" customHeight="1" outlineLevel="1" x14ac:dyDescent="0.2">
      <c r="A2295" s="60" t="s">
        <v>685</v>
      </c>
      <c r="B2295" s="61">
        <v>42863</v>
      </c>
      <c r="C2295" s="71" t="s">
        <v>290</v>
      </c>
      <c r="D2295" s="63" t="str">
        <f>VLOOKUP(C2295,[6]Consolidado!$B:$E,4,FALSE)</f>
        <v>En Proceso</v>
      </c>
      <c r="E2295" s="64" t="s">
        <v>25</v>
      </c>
      <c r="F2295" s="65" t="s">
        <v>137</v>
      </c>
      <c r="G2295" s="66">
        <v>-0.5625</v>
      </c>
      <c r="H2295" s="67">
        <v>980.21</v>
      </c>
      <c r="I2295" s="85">
        <f t="shared" si="51"/>
        <v>-551.36812499999996</v>
      </c>
      <c r="J2295" s="86">
        <v>29.922599999999999</v>
      </c>
      <c r="K2295" s="85">
        <f t="shared" si="52"/>
        <v>-18.426477812756911</v>
      </c>
      <c r="L2295" s="68" t="str">
        <f>VLOOKUP(C2295,[6]Consolidado!$B:$E,2,FALSE)</f>
        <v>Acabado</v>
      </c>
      <c r="M2295" s="69" t="str">
        <f>VLOOKUP(C2295,[6]Consolidado!$B:$E,3,FALSE)</f>
        <v>Material de acabado pendiente de distribuir</v>
      </c>
      <c r="N2295" s="70">
        <f>VLOOKUP(C2295,[6]Consolidado!$B:$H,7,FALSE)</f>
        <v>0</v>
      </c>
    </row>
    <row r="2296" spans="1:14" s="71" customFormat="1" ht="16.5" customHeight="1" outlineLevel="1" x14ac:dyDescent="0.2">
      <c r="A2296" s="60" t="s">
        <v>685</v>
      </c>
      <c r="B2296" s="61">
        <v>42863</v>
      </c>
      <c r="C2296" s="71" t="s">
        <v>290</v>
      </c>
      <c r="D2296" s="63" t="str">
        <f>VLOOKUP(C2296,[6]Consolidado!$B:$E,4,FALSE)</f>
        <v>En Proceso</v>
      </c>
      <c r="E2296" s="64" t="s">
        <v>25</v>
      </c>
      <c r="F2296" s="65" t="s">
        <v>109</v>
      </c>
      <c r="G2296" s="66">
        <v>-0.40625</v>
      </c>
      <c r="H2296" s="67">
        <v>1236.1455178853266</v>
      </c>
      <c r="I2296" s="85">
        <f t="shared" si="51"/>
        <v>-502.18411664091394</v>
      </c>
      <c r="J2296" s="86">
        <v>29.922599999999999</v>
      </c>
      <c r="K2296" s="85">
        <f t="shared" si="52"/>
        <v>-16.782770101559155</v>
      </c>
      <c r="L2296" s="68" t="str">
        <f>VLOOKUP(C2296,[6]Consolidado!$B:$E,2,FALSE)</f>
        <v>Acabado</v>
      </c>
      <c r="M2296" s="69" t="str">
        <f>VLOOKUP(C2296,[6]Consolidado!$B:$E,3,FALSE)</f>
        <v>Material de acabado pendiente de distribuir</v>
      </c>
      <c r="N2296" s="70">
        <f>VLOOKUP(C2296,[6]Consolidado!$B:$H,7,FALSE)</f>
        <v>0</v>
      </c>
    </row>
    <row r="2297" spans="1:14" s="71" customFormat="1" ht="16.5" customHeight="1" outlineLevel="1" x14ac:dyDescent="0.2">
      <c r="A2297" s="60" t="s">
        <v>685</v>
      </c>
      <c r="B2297" s="61">
        <v>42863</v>
      </c>
      <c r="C2297" s="71" t="s">
        <v>290</v>
      </c>
      <c r="D2297" s="63" t="str">
        <f>VLOOKUP(C2297,[6]Consolidado!$B:$E,4,FALSE)</f>
        <v>En Proceso</v>
      </c>
      <c r="E2297" s="64" t="s">
        <v>25</v>
      </c>
      <c r="F2297" s="65" t="s">
        <v>110</v>
      </c>
      <c r="G2297" s="66">
        <v>-0.1875</v>
      </c>
      <c r="H2297" s="67">
        <v>1334.9349392712552</v>
      </c>
      <c r="I2297" s="85">
        <f t="shared" si="51"/>
        <v>-250.30030111336035</v>
      </c>
      <c r="J2297" s="86">
        <v>29.922599999999999</v>
      </c>
      <c r="K2297" s="85">
        <f t="shared" si="52"/>
        <v>-8.3649248766270432</v>
      </c>
      <c r="L2297" s="68" t="str">
        <f>VLOOKUP(C2297,[6]Consolidado!$B:$E,2,FALSE)</f>
        <v>Acabado</v>
      </c>
      <c r="M2297" s="69" t="str">
        <f>VLOOKUP(C2297,[6]Consolidado!$B:$E,3,FALSE)</f>
        <v>Material de acabado pendiente de distribuir</v>
      </c>
      <c r="N2297" s="70">
        <f>VLOOKUP(C2297,[6]Consolidado!$B:$H,7,FALSE)</f>
        <v>0</v>
      </c>
    </row>
    <row r="2298" spans="1:14" s="71" customFormat="1" ht="16.5" customHeight="1" outlineLevel="1" x14ac:dyDescent="0.2">
      <c r="A2298" s="60" t="s">
        <v>685</v>
      </c>
      <c r="B2298" s="61">
        <v>42863</v>
      </c>
      <c r="C2298" s="71" t="s">
        <v>290</v>
      </c>
      <c r="D2298" s="63" t="str">
        <f>VLOOKUP(C2298,[6]Consolidado!$B:$E,4,FALSE)</f>
        <v>En Proceso</v>
      </c>
      <c r="E2298" s="64" t="s">
        <v>25</v>
      </c>
      <c r="F2298" s="65" t="s">
        <v>119</v>
      </c>
      <c r="G2298" s="66">
        <v>-0.1875</v>
      </c>
      <c r="H2298" s="67">
        <v>624.05857142857144</v>
      </c>
      <c r="I2298" s="85">
        <f t="shared" si="51"/>
        <v>-117.01098214285715</v>
      </c>
      <c r="J2298" s="86">
        <v>29.922599999999999</v>
      </c>
      <c r="K2298" s="85">
        <f t="shared" si="52"/>
        <v>-3.910455045445822</v>
      </c>
      <c r="L2298" s="68" t="str">
        <f>VLOOKUP(C2298,[6]Consolidado!$B:$E,2,FALSE)</f>
        <v>Acabado</v>
      </c>
      <c r="M2298" s="69" t="str">
        <f>VLOOKUP(C2298,[6]Consolidado!$B:$E,3,FALSE)</f>
        <v>Material de acabado pendiente de distribuir</v>
      </c>
      <c r="N2298" s="70">
        <f>VLOOKUP(C2298,[6]Consolidado!$B:$H,7,FALSE)</f>
        <v>0</v>
      </c>
    </row>
    <row r="2299" spans="1:14" s="71" customFormat="1" ht="16.5" customHeight="1" outlineLevel="1" x14ac:dyDescent="0.2">
      <c r="A2299" s="60" t="s">
        <v>685</v>
      </c>
      <c r="B2299" s="61">
        <v>42863</v>
      </c>
      <c r="C2299" s="71" t="s">
        <v>290</v>
      </c>
      <c r="D2299" s="63" t="str">
        <f>VLOOKUP(C2299,[6]Consolidado!$B:$E,4,FALSE)</f>
        <v>En Proceso</v>
      </c>
      <c r="E2299" s="64" t="s">
        <v>25</v>
      </c>
      <c r="F2299" s="65" t="s">
        <v>110</v>
      </c>
      <c r="G2299" s="66">
        <v>-0.28125</v>
      </c>
      <c r="H2299" s="67">
        <v>1334.9349392712552</v>
      </c>
      <c r="I2299" s="85">
        <f t="shared" si="51"/>
        <v>-375.45045167004054</v>
      </c>
      <c r="J2299" s="86">
        <v>29.922599999999999</v>
      </c>
      <c r="K2299" s="85">
        <f t="shared" si="52"/>
        <v>-12.547387314940565</v>
      </c>
      <c r="L2299" s="68" t="str">
        <f>VLOOKUP(C2299,[6]Consolidado!$B:$E,2,FALSE)</f>
        <v>Acabado</v>
      </c>
      <c r="M2299" s="69" t="str">
        <f>VLOOKUP(C2299,[6]Consolidado!$B:$E,3,FALSE)</f>
        <v>Material de acabado pendiente de distribuir</v>
      </c>
      <c r="N2299" s="70">
        <f>VLOOKUP(C2299,[6]Consolidado!$B:$H,7,FALSE)</f>
        <v>0</v>
      </c>
    </row>
    <row r="2300" spans="1:14" s="71" customFormat="1" ht="16.5" customHeight="1" outlineLevel="1" x14ac:dyDescent="0.2">
      <c r="A2300" s="60" t="s">
        <v>685</v>
      </c>
      <c r="B2300" s="61">
        <v>42863</v>
      </c>
      <c r="C2300" s="71" t="s">
        <v>290</v>
      </c>
      <c r="D2300" s="63" t="str">
        <f>VLOOKUP(C2300,[6]Consolidado!$B:$E,4,FALSE)</f>
        <v>En Proceso</v>
      </c>
      <c r="E2300" s="64" t="s">
        <v>25</v>
      </c>
      <c r="F2300" s="65" t="s">
        <v>119</v>
      </c>
      <c r="G2300" s="66">
        <v>-0.375</v>
      </c>
      <c r="H2300" s="67">
        <v>624.05857142857144</v>
      </c>
      <c r="I2300" s="85">
        <f t="shared" si="51"/>
        <v>-234.02196428571429</v>
      </c>
      <c r="J2300" s="86">
        <v>29.922599999999999</v>
      </c>
      <c r="K2300" s="85">
        <f t="shared" si="52"/>
        <v>-7.820910090891644</v>
      </c>
      <c r="L2300" s="68" t="str">
        <f>VLOOKUP(C2300,[6]Consolidado!$B:$E,2,FALSE)</f>
        <v>Acabado</v>
      </c>
      <c r="M2300" s="69" t="str">
        <f>VLOOKUP(C2300,[6]Consolidado!$B:$E,3,FALSE)</f>
        <v>Material de acabado pendiente de distribuir</v>
      </c>
      <c r="N2300" s="70">
        <f>VLOOKUP(C2300,[6]Consolidado!$B:$H,7,FALSE)</f>
        <v>0</v>
      </c>
    </row>
    <row r="2301" spans="1:14" s="71" customFormat="1" ht="16.5" customHeight="1" outlineLevel="1" x14ac:dyDescent="0.2">
      <c r="A2301" s="60" t="s">
        <v>685</v>
      </c>
      <c r="B2301" s="61">
        <v>42863</v>
      </c>
      <c r="C2301" s="71" t="s">
        <v>290</v>
      </c>
      <c r="D2301" s="63" t="str">
        <f>VLOOKUP(C2301,[6]Consolidado!$B:$E,4,FALSE)</f>
        <v>En Proceso</v>
      </c>
      <c r="E2301" s="64" t="s">
        <v>25</v>
      </c>
      <c r="F2301" s="65" t="s">
        <v>109</v>
      </c>
      <c r="G2301" s="66">
        <v>-3.125E-2</v>
      </c>
      <c r="H2301" s="67">
        <v>1236.1455178853266</v>
      </c>
      <c r="I2301" s="85">
        <f t="shared" si="51"/>
        <v>-38.629547433916457</v>
      </c>
      <c r="J2301" s="86">
        <v>29.922599999999999</v>
      </c>
      <c r="K2301" s="85">
        <f t="shared" si="52"/>
        <v>-1.2909823155045503</v>
      </c>
      <c r="L2301" s="68" t="str">
        <f>VLOOKUP(C2301,[6]Consolidado!$B:$E,2,FALSE)</f>
        <v>Acabado</v>
      </c>
      <c r="M2301" s="69" t="str">
        <f>VLOOKUP(C2301,[6]Consolidado!$B:$E,3,FALSE)</f>
        <v>Material de acabado pendiente de distribuir</v>
      </c>
      <c r="N2301" s="70">
        <f>VLOOKUP(C2301,[6]Consolidado!$B:$H,7,FALSE)</f>
        <v>0</v>
      </c>
    </row>
    <row r="2302" spans="1:14" s="71" customFormat="1" ht="16.5" customHeight="1" outlineLevel="1" x14ac:dyDescent="0.2">
      <c r="A2302" s="60" t="s">
        <v>685</v>
      </c>
      <c r="B2302" s="61">
        <v>42863</v>
      </c>
      <c r="C2302" s="71" t="s">
        <v>290</v>
      </c>
      <c r="D2302" s="63" t="str">
        <f>VLOOKUP(C2302,[6]Consolidado!$B:$E,4,FALSE)</f>
        <v>En Proceso</v>
      </c>
      <c r="E2302" s="64" t="s">
        <v>25</v>
      </c>
      <c r="F2302" s="65" t="s">
        <v>110</v>
      </c>
      <c r="G2302" s="66">
        <v>-3.125E-2</v>
      </c>
      <c r="H2302" s="67">
        <v>1334.9349392712552</v>
      </c>
      <c r="I2302" s="85">
        <f t="shared" si="51"/>
        <v>-41.716716852226725</v>
      </c>
      <c r="J2302" s="86">
        <v>29.922599999999999</v>
      </c>
      <c r="K2302" s="85">
        <f t="shared" si="52"/>
        <v>-1.3941541461045071</v>
      </c>
      <c r="L2302" s="68" t="str">
        <f>VLOOKUP(C2302,[6]Consolidado!$B:$E,2,FALSE)</f>
        <v>Acabado</v>
      </c>
      <c r="M2302" s="69" t="str">
        <f>VLOOKUP(C2302,[6]Consolidado!$B:$E,3,FALSE)</f>
        <v>Material de acabado pendiente de distribuir</v>
      </c>
      <c r="N2302" s="70">
        <f>VLOOKUP(C2302,[6]Consolidado!$B:$H,7,FALSE)</f>
        <v>0</v>
      </c>
    </row>
    <row r="2303" spans="1:14" s="71" customFormat="1" ht="16.5" customHeight="1" outlineLevel="1" x14ac:dyDescent="0.2">
      <c r="A2303" s="60" t="s">
        <v>685</v>
      </c>
      <c r="B2303" s="61">
        <v>42863</v>
      </c>
      <c r="C2303" s="71" t="s">
        <v>290</v>
      </c>
      <c r="D2303" s="63" t="str">
        <f>VLOOKUP(C2303,[6]Consolidado!$B:$E,4,FALSE)</f>
        <v>En Proceso</v>
      </c>
      <c r="E2303" s="64" t="s">
        <v>25</v>
      </c>
      <c r="F2303" s="65" t="s">
        <v>119</v>
      </c>
      <c r="G2303" s="66">
        <v>-3.125E-2</v>
      </c>
      <c r="H2303" s="67">
        <v>624.05857142857144</v>
      </c>
      <c r="I2303" s="85">
        <f t="shared" si="51"/>
        <v>-19.501830357142858</v>
      </c>
      <c r="J2303" s="86">
        <v>29.922599999999999</v>
      </c>
      <c r="K2303" s="85">
        <f t="shared" si="52"/>
        <v>-0.65174250757430363</v>
      </c>
      <c r="L2303" s="68" t="str">
        <f>VLOOKUP(C2303,[6]Consolidado!$B:$E,2,FALSE)</f>
        <v>Acabado</v>
      </c>
      <c r="M2303" s="69" t="str">
        <f>VLOOKUP(C2303,[6]Consolidado!$B:$E,3,FALSE)</f>
        <v>Material de acabado pendiente de distribuir</v>
      </c>
      <c r="N2303" s="70">
        <f>VLOOKUP(C2303,[6]Consolidado!$B:$H,7,FALSE)</f>
        <v>0</v>
      </c>
    </row>
    <row r="2304" spans="1:14" s="71" customFormat="1" ht="16.5" customHeight="1" outlineLevel="1" x14ac:dyDescent="0.2">
      <c r="A2304" s="60" t="s">
        <v>685</v>
      </c>
      <c r="B2304" s="61">
        <v>42863</v>
      </c>
      <c r="C2304" s="71" t="s">
        <v>89</v>
      </c>
      <c r="D2304" s="63" t="str">
        <f>VLOOKUP(C2304,[6]Consolidado!$B:$E,4,FALSE)</f>
        <v>En Proceso</v>
      </c>
      <c r="E2304" s="64" t="s">
        <v>33</v>
      </c>
      <c r="F2304" s="65" t="s">
        <v>90</v>
      </c>
      <c r="G2304" s="66">
        <v>-16.2</v>
      </c>
      <c r="H2304" s="67">
        <v>3.1234075327412754</v>
      </c>
      <c r="I2304" s="85">
        <f t="shared" si="51"/>
        <v>-50.599202030408655</v>
      </c>
      <c r="J2304" s="86">
        <v>29.922599999999999</v>
      </c>
      <c r="K2304" s="85">
        <f t="shared" si="52"/>
        <v>-1.6910028550463081</v>
      </c>
      <c r="L2304" s="68" t="str">
        <f>VLOOKUP(C2304,[6]Consolidado!$B:$E,2,FALSE)</f>
        <v>Empaque</v>
      </c>
      <c r="M2304" s="69" t="str">
        <f>VLOOKUP(C2304,[6]Consolidado!$B:$E,3,FALSE)</f>
        <v>Material de empaque pendiente de distribuir</v>
      </c>
      <c r="N2304" s="70">
        <f>VLOOKUP(C2304,[6]Consolidado!$B:$H,7,FALSE)</f>
        <v>0</v>
      </c>
    </row>
    <row r="2305" spans="1:14" s="71" customFormat="1" ht="16.5" customHeight="1" outlineLevel="1" x14ac:dyDescent="0.2">
      <c r="A2305" s="60" t="s">
        <v>685</v>
      </c>
      <c r="B2305" s="61">
        <v>42863</v>
      </c>
      <c r="C2305" s="71">
        <v>192</v>
      </c>
      <c r="D2305" s="63" t="str">
        <f>VLOOKUP(C2305,[6]Consolidado!$B:$E,4,FALSE)</f>
        <v>Finalizada</v>
      </c>
      <c r="E2305" s="64" t="s">
        <v>25</v>
      </c>
      <c r="F2305" s="65" t="s">
        <v>137</v>
      </c>
      <c r="G2305" s="66">
        <v>0.5625</v>
      </c>
      <c r="H2305" s="67">
        <v>980.21</v>
      </c>
      <c r="I2305" s="85">
        <f t="shared" si="51"/>
        <v>551.36812499999996</v>
      </c>
      <c r="J2305" s="86">
        <v>29.922599999999999</v>
      </c>
      <c r="K2305" s="85">
        <f t="shared" si="52"/>
        <v>18.426477812756911</v>
      </c>
      <c r="L2305" s="68" t="str">
        <f>VLOOKUP(C2305,[6]Consolidado!$B:$E,2,FALSE)</f>
        <v>Zoe Cruz</v>
      </c>
      <c r="M2305" s="69" t="str">
        <f>VLOOKUP(C2305,[6]Consolidado!$B:$E,3,FALSE)</f>
        <v>Live Shelving w/ blackened steel support columns</v>
      </c>
      <c r="N2305" s="70" t="str">
        <f>VLOOKUP(C2305,[6]Consolidado!$B:$H,7,FALSE)</f>
        <v>Mayo</v>
      </c>
    </row>
    <row r="2306" spans="1:14" s="71" customFormat="1" ht="16.5" customHeight="1" outlineLevel="1" x14ac:dyDescent="0.2">
      <c r="A2306" s="60" t="s">
        <v>685</v>
      </c>
      <c r="B2306" s="61">
        <v>42863</v>
      </c>
      <c r="C2306" s="71">
        <v>192</v>
      </c>
      <c r="D2306" s="63" t="str">
        <f>VLOOKUP(C2306,[6]Consolidado!$B:$E,4,FALSE)</f>
        <v>Finalizada</v>
      </c>
      <c r="E2306" s="64" t="s">
        <v>25</v>
      </c>
      <c r="F2306" s="65" t="s">
        <v>109</v>
      </c>
      <c r="G2306" s="66">
        <v>0.40625</v>
      </c>
      <c r="H2306" s="67">
        <v>1236.1455178853266</v>
      </c>
      <c r="I2306" s="85">
        <f t="shared" si="51"/>
        <v>502.18411664091394</v>
      </c>
      <c r="J2306" s="86">
        <v>29.922599999999999</v>
      </c>
      <c r="K2306" s="85">
        <f t="shared" si="52"/>
        <v>16.782770101559155</v>
      </c>
      <c r="L2306" s="68" t="str">
        <f>VLOOKUP(C2306,[6]Consolidado!$B:$E,2,FALSE)</f>
        <v>Zoe Cruz</v>
      </c>
      <c r="M2306" s="69" t="str">
        <f>VLOOKUP(C2306,[6]Consolidado!$B:$E,3,FALSE)</f>
        <v>Live Shelving w/ blackened steel support columns</v>
      </c>
      <c r="N2306" s="70" t="str">
        <f>VLOOKUP(C2306,[6]Consolidado!$B:$H,7,FALSE)</f>
        <v>Mayo</v>
      </c>
    </row>
    <row r="2307" spans="1:14" s="71" customFormat="1" ht="16.5" customHeight="1" outlineLevel="1" x14ac:dyDescent="0.2">
      <c r="A2307" s="60" t="s">
        <v>685</v>
      </c>
      <c r="B2307" s="61">
        <v>42863</v>
      </c>
      <c r="C2307" s="71">
        <v>192</v>
      </c>
      <c r="D2307" s="63" t="str">
        <f>VLOOKUP(C2307,[6]Consolidado!$B:$E,4,FALSE)</f>
        <v>Finalizada</v>
      </c>
      <c r="E2307" s="64" t="s">
        <v>25</v>
      </c>
      <c r="F2307" s="65" t="s">
        <v>110</v>
      </c>
      <c r="G2307" s="66">
        <v>0.1875</v>
      </c>
      <c r="H2307" s="67">
        <v>1334.9349392712552</v>
      </c>
      <c r="I2307" s="85">
        <f t="shared" si="51"/>
        <v>250.30030111336035</v>
      </c>
      <c r="J2307" s="86">
        <v>29.922599999999999</v>
      </c>
      <c r="K2307" s="85">
        <f t="shared" si="52"/>
        <v>8.3649248766270432</v>
      </c>
      <c r="L2307" s="68" t="str">
        <f>VLOOKUP(C2307,[6]Consolidado!$B:$E,2,FALSE)</f>
        <v>Zoe Cruz</v>
      </c>
      <c r="M2307" s="69" t="str">
        <f>VLOOKUP(C2307,[6]Consolidado!$B:$E,3,FALSE)</f>
        <v>Live Shelving w/ blackened steel support columns</v>
      </c>
      <c r="N2307" s="70" t="str">
        <f>VLOOKUP(C2307,[6]Consolidado!$B:$H,7,FALSE)</f>
        <v>Mayo</v>
      </c>
    </row>
    <row r="2308" spans="1:14" s="71" customFormat="1" ht="16.5" customHeight="1" outlineLevel="1" x14ac:dyDescent="0.2">
      <c r="A2308" s="60" t="s">
        <v>685</v>
      </c>
      <c r="B2308" s="61">
        <v>42863</v>
      </c>
      <c r="C2308" s="71">
        <v>192</v>
      </c>
      <c r="D2308" s="63" t="str">
        <f>VLOOKUP(C2308,[6]Consolidado!$B:$E,4,FALSE)</f>
        <v>Finalizada</v>
      </c>
      <c r="E2308" s="64" t="s">
        <v>25</v>
      </c>
      <c r="F2308" s="65" t="s">
        <v>119</v>
      </c>
      <c r="G2308" s="66">
        <v>0.1875</v>
      </c>
      <c r="H2308" s="67">
        <v>624.05857142857144</v>
      </c>
      <c r="I2308" s="85">
        <f t="shared" si="51"/>
        <v>117.01098214285715</v>
      </c>
      <c r="J2308" s="86">
        <v>29.922599999999999</v>
      </c>
      <c r="K2308" s="85">
        <f t="shared" si="52"/>
        <v>3.910455045445822</v>
      </c>
      <c r="L2308" s="68" t="str">
        <f>VLOOKUP(C2308,[6]Consolidado!$B:$E,2,FALSE)</f>
        <v>Zoe Cruz</v>
      </c>
      <c r="M2308" s="69" t="str">
        <f>VLOOKUP(C2308,[6]Consolidado!$B:$E,3,FALSE)</f>
        <v>Live Shelving w/ blackened steel support columns</v>
      </c>
      <c r="N2308" s="70" t="str">
        <f>VLOOKUP(C2308,[6]Consolidado!$B:$H,7,FALSE)</f>
        <v>Mayo</v>
      </c>
    </row>
    <row r="2309" spans="1:14" s="71" customFormat="1" ht="16.5" customHeight="1" outlineLevel="1" x14ac:dyDescent="0.2">
      <c r="A2309" s="60" t="s">
        <v>685</v>
      </c>
      <c r="B2309" s="61">
        <v>42863</v>
      </c>
      <c r="C2309" s="71">
        <v>192</v>
      </c>
      <c r="D2309" s="63" t="str">
        <f>VLOOKUP(C2309,[6]Consolidado!$B:$E,4,FALSE)</f>
        <v>Finalizada</v>
      </c>
      <c r="E2309" s="64" t="s">
        <v>25</v>
      </c>
      <c r="F2309" s="65" t="s">
        <v>110</v>
      </c>
      <c r="G2309" s="66">
        <v>0.28125</v>
      </c>
      <c r="H2309" s="67">
        <v>1334.9349392712552</v>
      </c>
      <c r="I2309" s="85">
        <f t="shared" si="51"/>
        <v>375.45045167004054</v>
      </c>
      <c r="J2309" s="86">
        <v>29.922599999999999</v>
      </c>
      <c r="K2309" s="85">
        <f t="shared" si="52"/>
        <v>12.547387314940565</v>
      </c>
      <c r="L2309" s="68" t="str">
        <f>VLOOKUP(C2309,[6]Consolidado!$B:$E,2,FALSE)</f>
        <v>Zoe Cruz</v>
      </c>
      <c r="M2309" s="69" t="str">
        <f>VLOOKUP(C2309,[6]Consolidado!$B:$E,3,FALSE)</f>
        <v>Live Shelving w/ blackened steel support columns</v>
      </c>
      <c r="N2309" s="70" t="str">
        <f>VLOOKUP(C2309,[6]Consolidado!$B:$H,7,FALSE)</f>
        <v>Mayo</v>
      </c>
    </row>
    <row r="2310" spans="1:14" s="71" customFormat="1" ht="16.5" customHeight="1" outlineLevel="1" x14ac:dyDescent="0.2">
      <c r="A2310" s="60" t="s">
        <v>685</v>
      </c>
      <c r="B2310" s="61">
        <v>42863</v>
      </c>
      <c r="C2310" s="71">
        <v>192</v>
      </c>
      <c r="D2310" s="63" t="str">
        <f>VLOOKUP(C2310,[6]Consolidado!$B:$E,4,FALSE)</f>
        <v>Finalizada</v>
      </c>
      <c r="E2310" s="64" t="s">
        <v>25</v>
      </c>
      <c r="F2310" s="65" t="s">
        <v>119</v>
      </c>
      <c r="G2310" s="66">
        <v>0.375</v>
      </c>
      <c r="H2310" s="67">
        <v>624.05857142857144</v>
      </c>
      <c r="I2310" s="85">
        <f t="shared" si="51"/>
        <v>234.02196428571429</v>
      </c>
      <c r="J2310" s="86">
        <v>29.922599999999999</v>
      </c>
      <c r="K2310" s="85">
        <f t="shared" si="52"/>
        <v>7.820910090891644</v>
      </c>
      <c r="L2310" s="68" t="str">
        <f>VLOOKUP(C2310,[6]Consolidado!$B:$E,2,FALSE)</f>
        <v>Zoe Cruz</v>
      </c>
      <c r="M2310" s="69" t="str">
        <f>VLOOKUP(C2310,[6]Consolidado!$B:$E,3,FALSE)</f>
        <v>Live Shelving w/ blackened steel support columns</v>
      </c>
      <c r="N2310" s="70" t="str">
        <f>VLOOKUP(C2310,[6]Consolidado!$B:$H,7,FALSE)</f>
        <v>Mayo</v>
      </c>
    </row>
    <row r="2311" spans="1:14" s="71" customFormat="1" ht="16.5" customHeight="1" outlineLevel="1" x14ac:dyDescent="0.2">
      <c r="A2311" s="60" t="s">
        <v>685</v>
      </c>
      <c r="B2311" s="61">
        <v>42863</v>
      </c>
      <c r="C2311" s="71">
        <v>192</v>
      </c>
      <c r="D2311" s="63" t="str">
        <f>VLOOKUP(C2311,[6]Consolidado!$B:$E,4,FALSE)</f>
        <v>Finalizada</v>
      </c>
      <c r="E2311" s="64" t="s">
        <v>25</v>
      </c>
      <c r="F2311" s="65" t="s">
        <v>109</v>
      </c>
      <c r="G2311" s="66">
        <v>3.125E-2</v>
      </c>
      <c r="H2311" s="67">
        <v>1236.1455178853266</v>
      </c>
      <c r="I2311" s="85">
        <f t="shared" si="51"/>
        <v>38.629547433916457</v>
      </c>
      <c r="J2311" s="86">
        <v>29.922599999999999</v>
      </c>
      <c r="K2311" s="85">
        <f t="shared" si="52"/>
        <v>1.2909823155045503</v>
      </c>
      <c r="L2311" s="68" t="str">
        <f>VLOOKUP(C2311,[6]Consolidado!$B:$E,2,FALSE)</f>
        <v>Zoe Cruz</v>
      </c>
      <c r="M2311" s="69" t="str">
        <f>VLOOKUP(C2311,[6]Consolidado!$B:$E,3,FALSE)</f>
        <v>Live Shelving w/ blackened steel support columns</v>
      </c>
      <c r="N2311" s="70" t="str">
        <f>VLOOKUP(C2311,[6]Consolidado!$B:$H,7,FALSE)</f>
        <v>Mayo</v>
      </c>
    </row>
    <row r="2312" spans="1:14" s="71" customFormat="1" ht="16.5" customHeight="1" outlineLevel="1" x14ac:dyDescent="0.2">
      <c r="A2312" s="60" t="s">
        <v>685</v>
      </c>
      <c r="B2312" s="61">
        <v>42863</v>
      </c>
      <c r="C2312" s="71">
        <v>192</v>
      </c>
      <c r="D2312" s="63" t="str">
        <f>VLOOKUP(C2312,[6]Consolidado!$B:$E,4,FALSE)</f>
        <v>Finalizada</v>
      </c>
      <c r="E2312" s="64" t="s">
        <v>25</v>
      </c>
      <c r="F2312" s="65" t="s">
        <v>110</v>
      </c>
      <c r="G2312" s="66">
        <v>3.125E-2</v>
      </c>
      <c r="H2312" s="67">
        <v>1334.9349392712552</v>
      </c>
      <c r="I2312" s="85">
        <f t="shared" si="51"/>
        <v>41.716716852226725</v>
      </c>
      <c r="J2312" s="86">
        <v>29.922599999999999</v>
      </c>
      <c r="K2312" s="85">
        <f t="shared" si="52"/>
        <v>1.3941541461045071</v>
      </c>
      <c r="L2312" s="68" t="str">
        <f>VLOOKUP(C2312,[6]Consolidado!$B:$E,2,FALSE)</f>
        <v>Zoe Cruz</v>
      </c>
      <c r="M2312" s="69" t="str">
        <f>VLOOKUP(C2312,[6]Consolidado!$B:$E,3,FALSE)</f>
        <v>Live Shelving w/ blackened steel support columns</v>
      </c>
      <c r="N2312" s="70" t="str">
        <f>VLOOKUP(C2312,[6]Consolidado!$B:$H,7,FALSE)</f>
        <v>Mayo</v>
      </c>
    </row>
    <row r="2313" spans="1:14" s="71" customFormat="1" ht="16.5" customHeight="1" outlineLevel="1" x14ac:dyDescent="0.2">
      <c r="A2313" s="60" t="s">
        <v>685</v>
      </c>
      <c r="B2313" s="61">
        <v>42863</v>
      </c>
      <c r="C2313" s="71">
        <v>192</v>
      </c>
      <c r="D2313" s="63" t="str">
        <f>VLOOKUP(C2313,[6]Consolidado!$B:$E,4,FALSE)</f>
        <v>Finalizada</v>
      </c>
      <c r="E2313" s="64" t="s">
        <v>25</v>
      </c>
      <c r="F2313" s="65" t="s">
        <v>119</v>
      </c>
      <c r="G2313" s="66">
        <v>3.125E-2</v>
      </c>
      <c r="H2313" s="67">
        <v>624.05857142857144</v>
      </c>
      <c r="I2313" s="85">
        <f t="shared" si="51"/>
        <v>19.501830357142858</v>
      </c>
      <c r="J2313" s="86">
        <v>29.922599999999999</v>
      </c>
      <c r="K2313" s="85">
        <f t="shared" si="52"/>
        <v>0.65174250757430363</v>
      </c>
      <c r="L2313" s="68" t="str">
        <f>VLOOKUP(C2313,[6]Consolidado!$B:$E,2,FALSE)</f>
        <v>Zoe Cruz</v>
      </c>
      <c r="M2313" s="69" t="str">
        <f>VLOOKUP(C2313,[6]Consolidado!$B:$E,3,FALSE)</f>
        <v>Live Shelving w/ blackened steel support columns</v>
      </c>
      <c r="N2313" s="70" t="str">
        <f>VLOOKUP(C2313,[6]Consolidado!$B:$H,7,FALSE)</f>
        <v>Mayo</v>
      </c>
    </row>
    <row r="2314" spans="1:14" s="71" customFormat="1" ht="16.5" customHeight="1" outlineLevel="1" x14ac:dyDescent="0.2">
      <c r="A2314" s="60" t="s">
        <v>685</v>
      </c>
      <c r="B2314" s="61">
        <v>42863</v>
      </c>
      <c r="C2314" s="71">
        <v>192</v>
      </c>
      <c r="D2314" s="63" t="str">
        <f>VLOOKUP(C2314,[6]Consolidado!$B:$E,4,FALSE)</f>
        <v>Finalizada</v>
      </c>
      <c r="E2314" s="64" t="s">
        <v>33</v>
      </c>
      <c r="F2314" s="65" t="s">
        <v>90</v>
      </c>
      <c r="G2314" s="66">
        <v>16.2</v>
      </c>
      <c r="H2314" s="67">
        <v>3.1234075327412754</v>
      </c>
      <c r="I2314" s="85">
        <f t="shared" si="51"/>
        <v>50.599202030408655</v>
      </c>
      <c r="J2314" s="86">
        <v>29.922599999999999</v>
      </c>
      <c r="K2314" s="85">
        <f t="shared" si="52"/>
        <v>1.6910028550463081</v>
      </c>
      <c r="L2314" s="68" t="str">
        <f>VLOOKUP(C2314,[6]Consolidado!$B:$E,2,FALSE)</f>
        <v>Zoe Cruz</v>
      </c>
      <c r="M2314" s="69" t="str">
        <f>VLOOKUP(C2314,[6]Consolidado!$B:$E,3,FALSE)</f>
        <v>Live Shelving w/ blackened steel support columns</v>
      </c>
      <c r="N2314" s="70" t="str">
        <f>VLOOKUP(C2314,[6]Consolidado!$B:$H,7,FALSE)</f>
        <v>Mayo</v>
      </c>
    </row>
    <row r="2315" spans="1:14" s="71" customFormat="1" ht="16.5" customHeight="1" outlineLevel="1" x14ac:dyDescent="0.2">
      <c r="A2315" s="60" t="s">
        <v>685</v>
      </c>
      <c r="B2315" s="61">
        <v>42866</v>
      </c>
      <c r="C2315" s="71" t="s">
        <v>290</v>
      </c>
      <c r="D2315" s="63" t="str">
        <f>VLOOKUP(C2315,[6]Consolidado!$B:$E,4,FALSE)</f>
        <v>En Proceso</v>
      </c>
      <c r="E2315" s="64" t="s">
        <v>25</v>
      </c>
      <c r="F2315" s="65" t="s">
        <v>114</v>
      </c>
      <c r="G2315" s="66">
        <v>-0.28125</v>
      </c>
      <c r="H2315" s="67">
        <v>942.3399999999998</v>
      </c>
      <c r="I2315" s="85">
        <f t="shared" si="51"/>
        <v>-265.03312499999993</v>
      </c>
      <c r="J2315" s="86">
        <v>29.922599999999999</v>
      </c>
      <c r="K2315" s="85">
        <f t="shared" si="52"/>
        <v>-8.8572893064105376</v>
      </c>
      <c r="L2315" s="68" t="str">
        <f>VLOOKUP(C2315,[6]Consolidado!$B:$E,2,FALSE)</f>
        <v>Acabado</v>
      </c>
      <c r="M2315" s="69" t="str">
        <f>VLOOKUP(C2315,[6]Consolidado!$B:$E,3,FALSE)</f>
        <v>Material de acabado pendiente de distribuir</v>
      </c>
      <c r="N2315" s="70">
        <f>VLOOKUP(C2315,[6]Consolidado!$B:$H,7,FALSE)</f>
        <v>0</v>
      </c>
    </row>
    <row r="2316" spans="1:14" s="71" customFormat="1" ht="16.5" customHeight="1" outlineLevel="1" x14ac:dyDescent="0.2">
      <c r="A2316" s="60" t="s">
        <v>685</v>
      </c>
      <c r="B2316" s="61">
        <v>42866</v>
      </c>
      <c r="C2316" s="71" t="s">
        <v>290</v>
      </c>
      <c r="D2316" s="63" t="str">
        <f>VLOOKUP(C2316,[6]Consolidado!$B:$E,4,FALSE)</f>
        <v>En Proceso</v>
      </c>
      <c r="E2316" s="64" t="s">
        <v>25</v>
      </c>
      <c r="F2316" s="65" t="s">
        <v>193</v>
      </c>
      <c r="G2316" s="66">
        <v>-0.125</v>
      </c>
      <c r="H2316" s="67">
        <v>888.9</v>
      </c>
      <c r="I2316" s="85">
        <f t="shared" si="51"/>
        <v>-111.1125</v>
      </c>
      <c r="J2316" s="86">
        <v>29.922599999999999</v>
      </c>
      <c r="K2316" s="85">
        <f t="shared" si="52"/>
        <v>-3.7133303924124239</v>
      </c>
      <c r="L2316" s="68" t="str">
        <f>VLOOKUP(C2316,[6]Consolidado!$B:$E,2,FALSE)</f>
        <v>Acabado</v>
      </c>
      <c r="M2316" s="69" t="str">
        <f>VLOOKUP(C2316,[6]Consolidado!$B:$E,3,FALSE)</f>
        <v>Material de acabado pendiente de distribuir</v>
      </c>
      <c r="N2316" s="70">
        <f>VLOOKUP(C2316,[6]Consolidado!$B:$H,7,FALSE)</f>
        <v>0</v>
      </c>
    </row>
    <row r="2317" spans="1:14" s="71" customFormat="1" ht="16.5" customHeight="1" outlineLevel="1" x14ac:dyDescent="0.2">
      <c r="A2317" s="60" t="s">
        <v>685</v>
      </c>
      <c r="B2317" s="61">
        <v>42866</v>
      </c>
      <c r="C2317" s="71" t="s">
        <v>290</v>
      </c>
      <c r="D2317" s="63" t="str">
        <f>VLOOKUP(C2317,[6]Consolidado!$B:$E,4,FALSE)</f>
        <v>En Proceso</v>
      </c>
      <c r="E2317" s="64" t="s">
        <v>25</v>
      </c>
      <c r="F2317" s="65" t="s">
        <v>441</v>
      </c>
      <c r="G2317" s="66">
        <v>-3.125E-2</v>
      </c>
      <c r="H2317" s="67">
        <v>888.9</v>
      </c>
      <c r="I2317" s="85">
        <f t="shared" si="51"/>
        <v>-27.778124999999999</v>
      </c>
      <c r="J2317" s="86">
        <v>29.922599999999999</v>
      </c>
      <c r="K2317" s="85">
        <f t="shared" si="52"/>
        <v>-0.92833259810310598</v>
      </c>
      <c r="L2317" s="68" t="str">
        <f>VLOOKUP(C2317,[6]Consolidado!$B:$E,2,FALSE)</f>
        <v>Acabado</v>
      </c>
      <c r="M2317" s="69" t="str">
        <f>VLOOKUP(C2317,[6]Consolidado!$B:$E,3,FALSE)</f>
        <v>Material de acabado pendiente de distribuir</v>
      </c>
      <c r="N2317" s="70">
        <f>VLOOKUP(C2317,[6]Consolidado!$B:$H,7,FALSE)</f>
        <v>0</v>
      </c>
    </row>
    <row r="2318" spans="1:14" s="71" customFormat="1" ht="16.5" customHeight="1" outlineLevel="1" x14ac:dyDescent="0.2">
      <c r="A2318" s="60" t="s">
        <v>685</v>
      </c>
      <c r="B2318" s="61">
        <v>42866</v>
      </c>
      <c r="C2318" s="71" t="s">
        <v>290</v>
      </c>
      <c r="D2318" s="63" t="str">
        <f>VLOOKUP(C2318,[6]Consolidado!$B:$E,4,FALSE)</f>
        <v>En Proceso</v>
      </c>
      <c r="E2318" s="64" t="s">
        <v>25</v>
      </c>
      <c r="F2318" s="65" t="s">
        <v>109</v>
      </c>
      <c r="G2318" s="66">
        <v>-0.1875</v>
      </c>
      <c r="H2318" s="67">
        <v>1236.1455178853266</v>
      </c>
      <c r="I2318" s="85">
        <f t="shared" si="51"/>
        <v>-231.77728460349874</v>
      </c>
      <c r="J2318" s="86">
        <v>29.922599999999999</v>
      </c>
      <c r="K2318" s="85">
        <f t="shared" si="52"/>
        <v>-7.7458938930273025</v>
      </c>
      <c r="L2318" s="68" t="str">
        <f>VLOOKUP(C2318,[6]Consolidado!$B:$E,2,FALSE)</f>
        <v>Acabado</v>
      </c>
      <c r="M2318" s="69" t="str">
        <f>VLOOKUP(C2318,[6]Consolidado!$B:$E,3,FALSE)</f>
        <v>Material de acabado pendiente de distribuir</v>
      </c>
      <c r="N2318" s="70">
        <f>VLOOKUP(C2318,[6]Consolidado!$B:$H,7,FALSE)</f>
        <v>0</v>
      </c>
    </row>
    <row r="2319" spans="1:14" s="71" customFormat="1" ht="16.5" customHeight="1" outlineLevel="1" x14ac:dyDescent="0.2">
      <c r="A2319" s="60" t="s">
        <v>685</v>
      </c>
      <c r="B2319" s="61">
        <v>42866</v>
      </c>
      <c r="C2319" s="71" t="s">
        <v>290</v>
      </c>
      <c r="D2319" s="63" t="str">
        <f>VLOOKUP(C2319,[6]Consolidado!$B:$E,4,FALSE)</f>
        <v>En Proceso</v>
      </c>
      <c r="E2319" s="64" t="s">
        <v>25</v>
      </c>
      <c r="F2319" s="65" t="s">
        <v>110</v>
      </c>
      <c r="G2319" s="66">
        <v>-0.125</v>
      </c>
      <c r="H2319" s="67">
        <v>1334.9349392712552</v>
      </c>
      <c r="I2319" s="85">
        <f t="shared" si="51"/>
        <v>-166.8668674089069</v>
      </c>
      <c r="J2319" s="86">
        <v>29.922599999999999</v>
      </c>
      <c r="K2319" s="85">
        <f t="shared" si="52"/>
        <v>-5.5766165844180282</v>
      </c>
      <c r="L2319" s="68" t="str">
        <f>VLOOKUP(C2319,[6]Consolidado!$B:$E,2,FALSE)</f>
        <v>Acabado</v>
      </c>
      <c r="M2319" s="69" t="str">
        <f>VLOOKUP(C2319,[6]Consolidado!$B:$E,3,FALSE)</f>
        <v>Material de acabado pendiente de distribuir</v>
      </c>
      <c r="N2319" s="70">
        <f>VLOOKUP(C2319,[6]Consolidado!$B:$H,7,FALSE)</f>
        <v>0</v>
      </c>
    </row>
    <row r="2320" spans="1:14" s="71" customFormat="1" ht="16.5" customHeight="1" outlineLevel="1" x14ac:dyDescent="0.2">
      <c r="A2320" s="60" t="s">
        <v>685</v>
      </c>
      <c r="B2320" s="61">
        <v>42866</v>
      </c>
      <c r="C2320" s="71" t="s">
        <v>290</v>
      </c>
      <c r="D2320" s="63" t="str">
        <f>VLOOKUP(C2320,[6]Consolidado!$B:$E,4,FALSE)</f>
        <v>En Proceso</v>
      </c>
      <c r="E2320" s="64" t="s">
        <v>25</v>
      </c>
      <c r="F2320" s="65" t="s">
        <v>119</v>
      </c>
      <c r="G2320" s="66">
        <v>-0.125</v>
      </c>
      <c r="H2320" s="67">
        <v>624.05857142857144</v>
      </c>
      <c r="I2320" s="85">
        <f t="shared" si="51"/>
        <v>-78.00732142857143</v>
      </c>
      <c r="J2320" s="86">
        <v>29.922599999999999</v>
      </c>
      <c r="K2320" s="85">
        <f t="shared" si="52"/>
        <v>-2.6069700302972145</v>
      </c>
      <c r="L2320" s="68" t="str">
        <f>VLOOKUP(C2320,[6]Consolidado!$B:$E,2,FALSE)</f>
        <v>Acabado</v>
      </c>
      <c r="M2320" s="69" t="str">
        <f>VLOOKUP(C2320,[6]Consolidado!$B:$E,3,FALSE)</f>
        <v>Material de acabado pendiente de distribuir</v>
      </c>
      <c r="N2320" s="70">
        <f>VLOOKUP(C2320,[6]Consolidado!$B:$H,7,FALSE)</f>
        <v>0</v>
      </c>
    </row>
    <row r="2321" spans="1:14" s="71" customFormat="1" ht="16.5" customHeight="1" outlineLevel="1" x14ac:dyDescent="0.2">
      <c r="A2321" s="60" t="s">
        <v>685</v>
      </c>
      <c r="B2321" s="61">
        <v>42866</v>
      </c>
      <c r="C2321" s="71" t="s">
        <v>290</v>
      </c>
      <c r="D2321" s="63" t="str">
        <f>VLOOKUP(C2321,[6]Consolidado!$B:$E,4,FALSE)</f>
        <v>En Proceso</v>
      </c>
      <c r="E2321" s="64" t="s">
        <v>25</v>
      </c>
      <c r="F2321" s="65" t="s">
        <v>99</v>
      </c>
      <c r="G2321" s="66">
        <v>-0.125</v>
      </c>
      <c r="H2321" s="67">
        <v>358.12456989247312</v>
      </c>
      <c r="I2321" s="85">
        <f t="shared" si="51"/>
        <v>-44.76557123655914</v>
      </c>
      <c r="J2321" s="86">
        <v>29.922599999999999</v>
      </c>
      <c r="K2321" s="85">
        <f t="shared" si="52"/>
        <v>-1.4960455052889501</v>
      </c>
      <c r="L2321" s="68" t="str">
        <f>VLOOKUP(C2321,[6]Consolidado!$B:$E,2,FALSE)</f>
        <v>Acabado</v>
      </c>
      <c r="M2321" s="69" t="str">
        <f>VLOOKUP(C2321,[6]Consolidado!$B:$E,3,FALSE)</f>
        <v>Material de acabado pendiente de distribuir</v>
      </c>
      <c r="N2321" s="70">
        <f>VLOOKUP(C2321,[6]Consolidado!$B:$H,7,FALSE)</f>
        <v>0</v>
      </c>
    </row>
    <row r="2322" spans="1:14" s="71" customFormat="1" ht="16.5" customHeight="1" outlineLevel="1" x14ac:dyDescent="0.2">
      <c r="A2322" s="60" t="s">
        <v>685</v>
      </c>
      <c r="B2322" s="61">
        <v>42866</v>
      </c>
      <c r="C2322" s="71" t="s">
        <v>89</v>
      </c>
      <c r="D2322" s="63" t="str">
        <f>VLOOKUP(C2322,[6]Consolidado!$B:$E,4,FALSE)</f>
        <v>En Proceso</v>
      </c>
      <c r="E2322" s="64" t="s">
        <v>33</v>
      </c>
      <c r="F2322" s="65" t="s">
        <v>90</v>
      </c>
      <c r="G2322" s="66">
        <v>-7.2</v>
      </c>
      <c r="H2322" s="67">
        <v>3.1234075327412754</v>
      </c>
      <c r="I2322" s="85">
        <f t="shared" si="51"/>
        <v>-22.488534235737184</v>
      </c>
      <c r="J2322" s="86">
        <v>29.922599999999999</v>
      </c>
      <c r="K2322" s="85">
        <f t="shared" si="52"/>
        <v>-0.75155682446502592</v>
      </c>
      <c r="L2322" s="68" t="str">
        <f>VLOOKUP(C2322,[6]Consolidado!$B:$E,2,FALSE)</f>
        <v>Empaque</v>
      </c>
      <c r="M2322" s="69" t="str">
        <f>VLOOKUP(C2322,[6]Consolidado!$B:$E,3,FALSE)</f>
        <v>Material de empaque pendiente de distribuir</v>
      </c>
      <c r="N2322" s="70">
        <f>VLOOKUP(C2322,[6]Consolidado!$B:$H,7,FALSE)</f>
        <v>0</v>
      </c>
    </row>
    <row r="2323" spans="1:14" s="71" customFormat="1" ht="16.5" customHeight="1" outlineLevel="1" x14ac:dyDescent="0.2">
      <c r="A2323" s="60" t="s">
        <v>685</v>
      </c>
      <c r="B2323" s="61">
        <v>42866</v>
      </c>
      <c r="C2323" s="71">
        <v>210</v>
      </c>
      <c r="D2323" s="63" t="str">
        <f>VLOOKUP(C2323,[6]Consolidado!$B:$E,4,FALSE)</f>
        <v>Finalizada</v>
      </c>
      <c r="E2323" s="64" t="s">
        <v>25</v>
      </c>
      <c r="F2323" s="65" t="s">
        <v>114</v>
      </c>
      <c r="G2323" s="66">
        <v>0.28125</v>
      </c>
      <c r="H2323" s="67">
        <v>942.3399999999998</v>
      </c>
      <c r="I2323" s="85">
        <f t="shared" si="51"/>
        <v>265.03312499999993</v>
      </c>
      <c r="J2323" s="86">
        <v>29.922599999999999</v>
      </c>
      <c r="K2323" s="85">
        <f t="shared" si="52"/>
        <v>8.8572893064105376</v>
      </c>
      <c r="L2323" s="68" t="str">
        <f>VLOOKUP(C2323,[6]Consolidado!$B:$E,2,FALSE)</f>
        <v>Alex Weidner</v>
      </c>
      <c r="M2323" s="69" t="str">
        <f>VLOOKUP(C2323,[6]Consolidado!$B:$E,3,FALSE)</f>
        <v>Table w/ Brass Inlay</v>
      </c>
      <c r="N2323" s="70" t="str">
        <f>VLOOKUP(C2323,[6]Consolidado!$B:$H,7,FALSE)</f>
        <v>Mayo</v>
      </c>
    </row>
    <row r="2324" spans="1:14" s="71" customFormat="1" ht="16.5" customHeight="1" outlineLevel="1" x14ac:dyDescent="0.2">
      <c r="A2324" s="60" t="s">
        <v>685</v>
      </c>
      <c r="B2324" s="61">
        <v>42866</v>
      </c>
      <c r="C2324" s="71">
        <v>210</v>
      </c>
      <c r="D2324" s="63" t="str">
        <f>VLOOKUP(C2324,[6]Consolidado!$B:$E,4,FALSE)</f>
        <v>Finalizada</v>
      </c>
      <c r="E2324" s="64" t="s">
        <v>25</v>
      </c>
      <c r="F2324" s="65" t="s">
        <v>193</v>
      </c>
      <c r="G2324" s="66">
        <v>0.125</v>
      </c>
      <c r="H2324" s="67">
        <v>888.9</v>
      </c>
      <c r="I2324" s="85">
        <f t="shared" si="51"/>
        <v>111.1125</v>
      </c>
      <c r="J2324" s="86">
        <v>29.922599999999999</v>
      </c>
      <c r="K2324" s="85">
        <f t="shared" si="52"/>
        <v>3.7133303924124239</v>
      </c>
      <c r="L2324" s="68" t="str">
        <f>VLOOKUP(C2324,[6]Consolidado!$B:$E,2,FALSE)</f>
        <v>Alex Weidner</v>
      </c>
      <c r="M2324" s="69" t="str">
        <f>VLOOKUP(C2324,[6]Consolidado!$B:$E,3,FALSE)</f>
        <v>Table w/ Brass Inlay</v>
      </c>
      <c r="N2324" s="70" t="str">
        <f>VLOOKUP(C2324,[6]Consolidado!$B:$H,7,FALSE)</f>
        <v>Mayo</v>
      </c>
    </row>
    <row r="2325" spans="1:14" s="71" customFormat="1" ht="16.5" customHeight="1" outlineLevel="1" x14ac:dyDescent="0.2">
      <c r="A2325" s="60" t="s">
        <v>685</v>
      </c>
      <c r="B2325" s="61">
        <v>42866</v>
      </c>
      <c r="C2325" s="71">
        <v>210</v>
      </c>
      <c r="D2325" s="63" t="str">
        <f>VLOOKUP(C2325,[6]Consolidado!$B:$E,4,FALSE)</f>
        <v>Finalizada</v>
      </c>
      <c r="E2325" s="64" t="s">
        <v>25</v>
      </c>
      <c r="F2325" s="65" t="s">
        <v>441</v>
      </c>
      <c r="G2325" s="66">
        <v>3.125E-2</v>
      </c>
      <c r="H2325" s="67">
        <v>888.9</v>
      </c>
      <c r="I2325" s="85">
        <f t="shared" si="51"/>
        <v>27.778124999999999</v>
      </c>
      <c r="J2325" s="86">
        <v>29.922599999999999</v>
      </c>
      <c r="K2325" s="85">
        <f t="shared" si="52"/>
        <v>0.92833259810310598</v>
      </c>
      <c r="L2325" s="68" t="str">
        <f>VLOOKUP(C2325,[6]Consolidado!$B:$E,2,FALSE)</f>
        <v>Alex Weidner</v>
      </c>
      <c r="M2325" s="69" t="str">
        <f>VLOOKUP(C2325,[6]Consolidado!$B:$E,3,FALSE)</f>
        <v>Table w/ Brass Inlay</v>
      </c>
      <c r="N2325" s="70" t="str">
        <f>VLOOKUP(C2325,[6]Consolidado!$B:$H,7,FALSE)</f>
        <v>Mayo</v>
      </c>
    </row>
    <row r="2326" spans="1:14" s="71" customFormat="1" ht="16.5" customHeight="1" outlineLevel="1" x14ac:dyDescent="0.2">
      <c r="A2326" s="60" t="s">
        <v>685</v>
      </c>
      <c r="B2326" s="61">
        <v>42866</v>
      </c>
      <c r="C2326" s="71">
        <v>210</v>
      </c>
      <c r="D2326" s="63" t="str">
        <f>VLOOKUP(C2326,[6]Consolidado!$B:$E,4,FALSE)</f>
        <v>Finalizada</v>
      </c>
      <c r="E2326" s="64" t="s">
        <v>25</v>
      </c>
      <c r="F2326" s="65" t="s">
        <v>109</v>
      </c>
      <c r="G2326" s="66">
        <v>0.1875</v>
      </c>
      <c r="H2326" s="67">
        <v>1236.1455178853266</v>
      </c>
      <c r="I2326" s="85">
        <f t="shared" si="51"/>
        <v>231.77728460349874</v>
      </c>
      <c r="J2326" s="86">
        <v>29.922599999999999</v>
      </c>
      <c r="K2326" s="85">
        <f t="shared" si="52"/>
        <v>7.7458938930273025</v>
      </c>
      <c r="L2326" s="68" t="str">
        <f>VLOOKUP(C2326,[6]Consolidado!$B:$E,2,FALSE)</f>
        <v>Alex Weidner</v>
      </c>
      <c r="M2326" s="69" t="str">
        <f>VLOOKUP(C2326,[6]Consolidado!$B:$E,3,FALSE)</f>
        <v>Table w/ Brass Inlay</v>
      </c>
      <c r="N2326" s="70" t="str">
        <f>VLOOKUP(C2326,[6]Consolidado!$B:$H,7,FALSE)</f>
        <v>Mayo</v>
      </c>
    </row>
    <row r="2327" spans="1:14" s="71" customFormat="1" ht="16.5" customHeight="1" outlineLevel="1" x14ac:dyDescent="0.2">
      <c r="A2327" s="60" t="s">
        <v>685</v>
      </c>
      <c r="B2327" s="61">
        <v>42866</v>
      </c>
      <c r="C2327" s="71">
        <v>210</v>
      </c>
      <c r="D2327" s="63" t="str">
        <f>VLOOKUP(C2327,[6]Consolidado!$B:$E,4,FALSE)</f>
        <v>Finalizada</v>
      </c>
      <c r="E2327" s="64" t="s">
        <v>25</v>
      </c>
      <c r="F2327" s="65" t="s">
        <v>110</v>
      </c>
      <c r="G2327" s="66">
        <v>0.125</v>
      </c>
      <c r="H2327" s="67">
        <v>1334.9349392712552</v>
      </c>
      <c r="I2327" s="85">
        <f t="shared" si="51"/>
        <v>166.8668674089069</v>
      </c>
      <c r="J2327" s="86">
        <v>29.922599999999999</v>
      </c>
      <c r="K2327" s="85">
        <f t="shared" si="52"/>
        <v>5.5766165844180282</v>
      </c>
      <c r="L2327" s="68" t="str">
        <f>VLOOKUP(C2327,[6]Consolidado!$B:$E,2,FALSE)</f>
        <v>Alex Weidner</v>
      </c>
      <c r="M2327" s="69" t="str">
        <f>VLOOKUP(C2327,[6]Consolidado!$B:$E,3,FALSE)</f>
        <v>Table w/ Brass Inlay</v>
      </c>
      <c r="N2327" s="70" t="str">
        <f>VLOOKUP(C2327,[6]Consolidado!$B:$H,7,FALSE)</f>
        <v>Mayo</v>
      </c>
    </row>
    <row r="2328" spans="1:14" s="71" customFormat="1" ht="16.5" customHeight="1" outlineLevel="1" x14ac:dyDescent="0.2">
      <c r="A2328" s="60" t="s">
        <v>685</v>
      </c>
      <c r="B2328" s="61">
        <v>42866</v>
      </c>
      <c r="C2328" s="71">
        <v>210</v>
      </c>
      <c r="D2328" s="63" t="str">
        <f>VLOOKUP(C2328,[6]Consolidado!$B:$E,4,FALSE)</f>
        <v>Finalizada</v>
      </c>
      <c r="E2328" s="64" t="s">
        <v>25</v>
      </c>
      <c r="F2328" s="65" t="s">
        <v>119</v>
      </c>
      <c r="G2328" s="66">
        <v>0.125</v>
      </c>
      <c r="H2328" s="67">
        <v>624.05857142857144</v>
      </c>
      <c r="I2328" s="85">
        <f t="shared" si="51"/>
        <v>78.00732142857143</v>
      </c>
      <c r="J2328" s="86">
        <v>29.922599999999999</v>
      </c>
      <c r="K2328" s="85">
        <f t="shared" si="52"/>
        <v>2.6069700302972145</v>
      </c>
      <c r="L2328" s="68" t="str">
        <f>VLOOKUP(C2328,[6]Consolidado!$B:$E,2,FALSE)</f>
        <v>Alex Weidner</v>
      </c>
      <c r="M2328" s="69" t="str">
        <f>VLOOKUP(C2328,[6]Consolidado!$B:$E,3,FALSE)</f>
        <v>Table w/ Brass Inlay</v>
      </c>
      <c r="N2328" s="70" t="str">
        <f>VLOOKUP(C2328,[6]Consolidado!$B:$H,7,FALSE)</f>
        <v>Mayo</v>
      </c>
    </row>
    <row r="2329" spans="1:14" s="71" customFormat="1" ht="16.5" customHeight="1" outlineLevel="1" x14ac:dyDescent="0.2">
      <c r="A2329" s="60" t="s">
        <v>685</v>
      </c>
      <c r="B2329" s="61">
        <v>42866</v>
      </c>
      <c r="C2329" s="71">
        <v>210</v>
      </c>
      <c r="D2329" s="63" t="str">
        <f>VLOOKUP(C2329,[6]Consolidado!$B:$E,4,FALSE)</f>
        <v>Finalizada</v>
      </c>
      <c r="E2329" s="64" t="s">
        <v>25</v>
      </c>
      <c r="F2329" s="65" t="s">
        <v>99</v>
      </c>
      <c r="G2329" s="66">
        <v>0.125</v>
      </c>
      <c r="H2329" s="67">
        <v>358.12456989247312</v>
      </c>
      <c r="I2329" s="85">
        <f t="shared" si="51"/>
        <v>44.76557123655914</v>
      </c>
      <c r="J2329" s="86">
        <v>29.922599999999999</v>
      </c>
      <c r="K2329" s="85">
        <f t="shared" si="52"/>
        <v>1.4960455052889501</v>
      </c>
      <c r="L2329" s="68" t="str">
        <f>VLOOKUP(C2329,[6]Consolidado!$B:$E,2,FALSE)</f>
        <v>Alex Weidner</v>
      </c>
      <c r="M2329" s="69" t="str">
        <f>VLOOKUP(C2329,[6]Consolidado!$B:$E,3,FALSE)</f>
        <v>Table w/ Brass Inlay</v>
      </c>
      <c r="N2329" s="70" t="str">
        <f>VLOOKUP(C2329,[6]Consolidado!$B:$H,7,FALSE)</f>
        <v>Mayo</v>
      </c>
    </row>
    <row r="2330" spans="1:14" s="71" customFormat="1" ht="16.5" customHeight="1" outlineLevel="1" x14ac:dyDescent="0.2">
      <c r="A2330" s="60" t="s">
        <v>685</v>
      </c>
      <c r="B2330" s="61">
        <v>42866</v>
      </c>
      <c r="C2330" s="71">
        <v>210</v>
      </c>
      <c r="D2330" s="63" t="str">
        <f>VLOOKUP(C2330,[6]Consolidado!$B:$E,4,FALSE)</f>
        <v>Finalizada</v>
      </c>
      <c r="E2330" s="64" t="s">
        <v>33</v>
      </c>
      <c r="F2330" s="65" t="s">
        <v>90</v>
      </c>
      <c r="G2330" s="66">
        <v>7.2</v>
      </c>
      <c r="H2330" s="67">
        <v>3.1234075327412754</v>
      </c>
      <c r="I2330" s="85">
        <f t="shared" si="51"/>
        <v>22.488534235737184</v>
      </c>
      <c r="J2330" s="86">
        <v>29.922599999999999</v>
      </c>
      <c r="K2330" s="85">
        <f t="shared" si="52"/>
        <v>0.75155682446502592</v>
      </c>
      <c r="L2330" s="68" t="str">
        <f>VLOOKUP(C2330,[6]Consolidado!$B:$E,2,FALSE)</f>
        <v>Alex Weidner</v>
      </c>
      <c r="M2330" s="69" t="str">
        <f>VLOOKUP(C2330,[6]Consolidado!$B:$E,3,FALSE)</f>
        <v>Table w/ Brass Inlay</v>
      </c>
      <c r="N2330" s="70" t="str">
        <f>VLOOKUP(C2330,[6]Consolidado!$B:$H,7,FALSE)</f>
        <v>Mayo</v>
      </c>
    </row>
    <row r="2331" spans="1:14" s="71" customFormat="1" ht="16.5" customHeight="1" outlineLevel="1" x14ac:dyDescent="0.2">
      <c r="A2331" s="60" t="s">
        <v>685</v>
      </c>
      <c r="B2331" s="61">
        <v>42866</v>
      </c>
      <c r="C2331" s="71" t="s">
        <v>290</v>
      </c>
      <c r="D2331" s="63" t="str">
        <f>VLOOKUP(C2331,[6]Consolidado!$B:$E,4,FALSE)</f>
        <v>En Proceso</v>
      </c>
      <c r="E2331" s="64" t="s">
        <v>25</v>
      </c>
      <c r="F2331" s="65" t="s">
        <v>108</v>
      </c>
      <c r="G2331" s="66">
        <v>-2.0625</v>
      </c>
      <c r="H2331" s="67">
        <v>1043.76</v>
      </c>
      <c r="I2331" s="85">
        <f t="shared" si="51"/>
        <v>-2152.7550000000001</v>
      </c>
      <c r="J2331" s="86">
        <v>29.922599999999999</v>
      </c>
      <c r="K2331" s="85">
        <f t="shared" si="52"/>
        <v>-71.944115818812548</v>
      </c>
      <c r="L2331" s="68" t="str">
        <f>VLOOKUP(C2331,[6]Consolidado!$B:$E,2,FALSE)</f>
        <v>Acabado</v>
      </c>
      <c r="M2331" s="69" t="str">
        <f>VLOOKUP(C2331,[6]Consolidado!$B:$E,3,FALSE)</f>
        <v>Material de acabado pendiente de distribuir</v>
      </c>
      <c r="N2331" s="70">
        <f>VLOOKUP(C2331,[6]Consolidado!$B:$H,7,FALSE)</f>
        <v>0</v>
      </c>
    </row>
    <row r="2332" spans="1:14" s="71" customFormat="1" ht="16.5" customHeight="1" outlineLevel="1" x14ac:dyDescent="0.2">
      <c r="A2332" s="60" t="s">
        <v>685</v>
      </c>
      <c r="B2332" s="61">
        <v>42866</v>
      </c>
      <c r="C2332" s="71" t="s">
        <v>290</v>
      </c>
      <c r="D2332" s="63" t="str">
        <f>VLOOKUP(C2332,[6]Consolidado!$B:$E,4,FALSE)</f>
        <v>En Proceso</v>
      </c>
      <c r="E2332" s="64" t="s">
        <v>25</v>
      </c>
      <c r="F2332" s="65" t="s">
        <v>110</v>
      </c>
      <c r="G2332" s="66">
        <v>-1.03125</v>
      </c>
      <c r="H2332" s="67">
        <v>1334.9349392712552</v>
      </c>
      <c r="I2332" s="85">
        <f t="shared" si="51"/>
        <v>-1376.6516561234819</v>
      </c>
      <c r="J2332" s="86">
        <v>29.922599999999999</v>
      </c>
      <c r="K2332" s="85">
        <f t="shared" si="52"/>
        <v>-46.007086821448738</v>
      </c>
      <c r="L2332" s="68" t="str">
        <f>VLOOKUP(C2332,[6]Consolidado!$B:$E,2,FALSE)</f>
        <v>Acabado</v>
      </c>
      <c r="M2332" s="69" t="str">
        <f>VLOOKUP(C2332,[6]Consolidado!$B:$E,3,FALSE)</f>
        <v>Material de acabado pendiente de distribuir</v>
      </c>
      <c r="N2332" s="70">
        <f>VLOOKUP(C2332,[6]Consolidado!$B:$H,7,FALSE)</f>
        <v>0</v>
      </c>
    </row>
    <row r="2333" spans="1:14" s="71" customFormat="1" ht="16.5" customHeight="1" outlineLevel="1" x14ac:dyDescent="0.2">
      <c r="A2333" s="60" t="s">
        <v>685</v>
      </c>
      <c r="B2333" s="61">
        <v>42866</v>
      </c>
      <c r="C2333" s="71" t="s">
        <v>290</v>
      </c>
      <c r="D2333" s="63" t="str">
        <f>VLOOKUP(C2333,[6]Consolidado!$B:$E,4,FALSE)</f>
        <v>En Proceso</v>
      </c>
      <c r="E2333" s="64" t="s">
        <v>25</v>
      </c>
      <c r="F2333" s="65" t="s">
        <v>119</v>
      </c>
      <c r="G2333" s="66">
        <v>-1.03125</v>
      </c>
      <c r="H2333" s="67">
        <v>624.05857142857144</v>
      </c>
      <c r="I2333" s="85">
        <f t="shared" si="51"/>
        <v>-643.56040178571425</v>
      </c>
      <c r="J2333" s="86">
        <v>29.922599999999999</v>
      </c>
      <c r="K2333" s="85">
        <f t="shared" si="52"/>
        <v>-21.507502749952017</v>
      </c>
      <c r="L2333" s="68" t="str">
        <f>VLOOKUP(C2333,[6]Consolidado!$B:$E,2,FALSE)</f>
        <v>Acabado</v>
      </c>
      <c r="M2333" s="69" t="str">
        <f>VLOOKUP(C2333,[6]Consolidado!$B:$E,3,FALSE)</f>
        <v>Material de acabado pendiente de distribuir</v>
      </c>
      <c r="N2333" s="70">
        <f>VLOOKUP(C2333,[6]Consolidado!$B:$H,7,FALSE)</f>
        <v>0</v>
      </c>
    </row>
    <row r="2334" spans="1:14" s="71" customFormat="1" ht="16.5" customHeight="1" outlineLevel="1" x14ac:dyDescent="0.2">
      <c r="A2334" s="60" t="s">
        <v>685</v>
      </c>
      <c r="B2334" s="61">
        <v>42866</v>
      </c>
      <c r="C2334" s="71" t="s">
        <v>290</v>
      </c>
      <c r="D2334" s="63" t="str">
        <f>VLOOKUP(C2334,[6]Consolidado!$B:$E,4,FALSE)</f>
        <v>En Proceso</v>
      </c>
      <c r="E2334" s="64" t="s">
        <v>25</v>
      </c>
      <c r="F2334" s="65" t="s">
        <v>109</v>
      </c>
      <c r="G2334" s="66">
        <v>-1.8125</v>
      </c>
      <c r="H2334" s="67">
        <v>1236.1455178853266</v>
      </c>
      <c r="I2334" s="85">
        <f t="shared" si="51"/>
        <v>-2240.5137511671546</v>
      </c>
      <c r="J2334" s="86">
        <v>29.922599999999999</v>
      </c>
      <c r="K2334" s="85">
        <f t="shared" si="52"/>
        <v>-74.876974299263921</v>
      </c>
      <c r="L2334" s="68" t="str">
        <f>VLOOKUP(C2334,[6]Consolidado!$B:$E,2,FALSE)</f>
        <v>Acabado</v>
      </c>
      <c r="M2334" s="69" t="str">
        <f>VLOOKUP(C2334,[6]Consolidado!$B:$E,3,FALSE)</f>
        <v>Material de acabado pendiente de distribuir</v>
      </c>
      <c r="N2334" s="70">
        <f>VLOOKUP(C2334,[6]Consolidado!$B:$H,7,FALSE)</f>
        <v>0</v>
      </c>
    </row>
    <row r="2335" spans="1:14" s="71" customFormat="1" ht="16.5" customHeight="1" outlineLevel="1" x14ac:dyDescent="0.2">
      <c r="A2335" s="60" t="s">
        <v>685</v>
      </c>
      <c r="B2335" s="61">
        <v>42866</v>
      </c>
      <c r="C2335" s="71" t="s">
        <v>290</v>
      </c>
      <c r="D2335" s="63" t="str">
        <f>VLOOKUP(C2335,[6]Consolidado!$B:$E,4,FALSE)</f>
        <v>En Proceso</v>
      </c>
      <c r="E2335" s="64" t="s">
        <v>25</v>
      </c>
      <c r="F2335" s="65" t="s">
        <v>110</v>
      </c>
      <c r="G2335" s="66">
        <v>-0.90625</v>
      </c>
      <c r="H2335" s="67">
        <v>1334.9349392712552</v>
      </c>
      <c r="I2335" s="85">
        <f t="shared" si="51"/>
        <v>-1209.7847887145749</v>
      </c>
      <c r="J2335" s="86">
        <v>29.922599999999999</v>
      </c>
      <c r="K2335" s="85">
        <f t="shared" si="52"/>
        <v>-40.430470237030704</v>
      </c>
      <c r="L2335" s="68" t="str">
        <f>VLOOKUP(C2335,[6]Consolidado!$B:$E,2,FALSE)</f>
        <v>Acabado</v>
      </c>
      <c r="M2335" s="69" t="str">
        <f>VLOOKUP(C2335,[6]Consolidado!$B:$E,3,FALSE)</f>
        <v>Material de acabado pendiente de distribuir</v>
      </c>
      <c r="N2335" s="70">
        <f>VLOOKUP(C2335,[6]Consolidado!$B:$H,7,FALSE)</f>
        <v>0</v>
      </c>
    </row>
    <row r="2336" spans="1:14" s="71" customFormat="1" ht="16.5" customHeight="1" outlineLevel="1" x14ac:dyDescent="0.2">
      <c r="A2336" s="60" t="s">
        <v>685</v>
      </c>
      <c r="B2336" s="61">
        <v>42866</v>
      </c>
      <c r="C2336" s="71" t="s">
        <v>290</v>
      </c>
      <c r="D2336" s="63" t="str">
        <f>VLOOKUP(C2336,[6]Consolidado!$B:$E,4,FALSE)</f>
        <v>En Proceso</v>
      </c>
      <c r="E2336" s="64" t="s">
        <v>25</v>
      </c>
      <c r="F2336" s="65" t="s">
        <v>119</v>
      </c>
      <c r="G2336" s="66">
        <v>-0.90625</v>
      </c>
      <c r="H2336" s="67">
        <v>624.05857142857144</v>
      </c>
      <c r="I2336" s="85">
        <f t="shared" si="51"/>
        <v>-565.5530803571429</v>
      </c>
      <c r="J2336" s="86">
        <v>29.922599999999999</v>
      </c>
      <c r="K2336" s="85">
        <f t="shared" si="52"/>
        <v>-18.900532719654805</v>
      </c>
      <c r="L2336" s="68" t="str">
        <f>VLOOKUP(C2336,[6]Consolidado!$B:$E,2,FALSE)</f>
        <v>Acabado</v>
      </c>
      <c r="M2336" s="69" t="str">
        <f>VLOOKUP(C2336,[6]Consolidado!$B:$E,3,FALSE)</f>
        <v>Material de acabado pendiente de distribuir</v>
      </c>
      <c r="N2336" s="70">
        <f>VLOOKUP(C2336,[6]Consolidado!$B:$H,7,FALSE)</f>
        <v>0</v>
      </c>
    </row>
    <row r="2337" spans="1:14" s="71" customFormat="1" ht="16.5" customHeight="1" outlineLevel="1" x14ac:dyDescent="0.2">
      <c r="A2337" s="60" t="s">
        <v>685</v>
      </c>
      <c r="B2337" s="61">
        <v>42866</v>
      </c>
      <c r="C2337" s="71" t="s">
        <v>89</v>
      </c>
      <c r="D2337" s="63" t="str">
        <f>VLOOKUP(C2337,[6]Consolidado!$B:$E,4,FALSE)</f>
        <v>En Proceso</v>
      </c>
      <c r="E2337" s="64" t="s">
        <v>33</v>
      </c>
      <c r="F2337" s="65" t="s">
        <v>90</v>
      </c>
      <c r="G2337" s="66">
        <v>-48.6</v>
      </c>
      <c r="H2337" s="67">
        <v>3.1234075327412754</v>
      </c>
      <c r="I2337" s="85">
        <f t="shared" si="51"/>
        <v>-151.79760609122599</v>
      </c>
      <c r="J2337" s="86">
        <v>29.922599999999999</v>
      </c>
      <c r="K2337" s="85">
        <f t="shared" si="52"/>
        <v>-5.0730085651389247</v>
      </c>
      <c r="L2337" s="68" t="str">
        <f>VLOOKUP(C2337,[6]Consolidado!$B:$E,2,FALSE)</f>
        <v>Empaque</v>
      </c>
      <c r="M2337" s="69" t="str">
        <f>VLOOKUP(C2337,[6]Consolidado!$B:$E,3,FALSE)</f>
        <v>Material de empaque pendiente de distribuir</v>
      </c>
      <c r="N2337" s="70">
        <f>VLOOKUP(C2337,[6]Consolidado!$B:$H,7,FALSE)</f>
        <v>0</v>
      </c>
    </row>
    <row r="2338" spans="1:14" s="71" customFormat="1" ht="16.5" customHeight="1" outlineLevel="1" x14ac:dyDescent="0.2">
      <c r="A2338" s="60" t="s">
        <v>685</v>
      </c>
      <c r="B2338" s="61">
        <v>42866</v>
      </c>
      <c r="C2338" s="71">
        <v>140</v>
      </c>
      <c r="D2338" s="63" t="str">
        <f>VLOOKUP(C2338,[6]Consolidado!$B:$E,4,FALSE)</f>
        <v>Finalizada</v>
      </c>
      <c r="E2338" s="64" t="s">
        <v>25</v>
      </c>
      <c r="F2338" s="65" t="s">
        <v>108</v>
      </c>
      <c r="G2338" s="66">
        <v>2.0625</v>
      </c>
      <c r="H2338" s="67">
        <v>1043.76</v>
      </c>
      <c r="I2338" s="85">
        <f t="shared" si="51"/>
        <v>2152.7550000000001</v>
      </c>
      <c r="J2338" s="86">
        <v>29.922599999999999</v>
      </c>
      <c r="K2338" s="85">
        <f t="shared" si="52"/>
        <v>71.944115818812548</v>
      </c>
      <c r="L2338" s="68" t="str">
        <f>VLOOKUP(C2338,[6]Consolidado!$B:$E,2,FALSE)</f>
        <v>Tungsten</v>
      </c>
      <c r="M2338" s="69" t="str">
        <f>VLOOKUP(C2338,[6]Consolidado!$B:$E,3,FALSE)</f>
        <v>Tungsten office Shelfing in Plywood</v>
      </c>
      <c r="N2338" s="70" t="str">
        <f>VLOOKUP(C2338,[6]Consolidado!$B:$H,7,FALSE)</f>
        <v>Mayo</v>
      </c>
    </row>
    <row r="2339" spans="1:14" s="71" customFormat="1" ht="16.5" customHeight="1" outlineLevel="1" x14ac:dyDescent="0.2">
      <c r="A2339" s="60" t="s">
        <v>685</v>
      </c>
      <c r="B2339" s="61">
        <v>42866</v>
      </c>
      <c r="C2339" s="71">
        <v>140</v>
      </c>
      <c r="D2339" s="63" t="str">
        <f>VLOOKUP(C2339,[6]Consolidado!$B:$E,4,FALSE)</f>
        <v>Finalizada</v>
      </c>
      <c r="E2339" s="64" t="s">
        <v>25</v>
      </c>
      <c r="F2339" s="65" t="s">
        <v>110</v>
      </c>
      <c r="G2339" s="66">
        <v>1.03125</v>
      </c>
      <c r="H2339" s="67">
        <v>1334.9349392712552</v>
      </c>
      <c r="I2339" s="85">
        <f t="shared" si="51"/>
        <v>1376.6516561234819</v>
      </c>
      <c r="J2339" s="86">
        <v>29.922599999999999</v>
      </c>
      <c r="K2339" s="85">
        <f t="shared" si="52"/>
        <v>46.007086821448738</v>
      </c>
      <c r="L2339" s="68" t="str">
        <f>VLOOKUP(C2339,[6]Consolidado!$B:$E,2,FALSE)</f>
        <v>Tungsten</v>
      </c>
      <c r="M2339" s="69" t="str">
        <f>VLOOKUP(C2339,[6]Consolidado!$B:$E,3,FALSE)</f>
        <v>Tungsten office Shelfing in Plywood</v>
      </c>
      <c r="N2339" s="70" t="str">
        <f>VLOOKUP(C2339,[6]Consolidado!$B:$H,7,FALSE)</f>
        <v>Mayo</v>
      </c>
    </row>
    <row r="2340" spans="1:14" s="71" customFormat="1" ht="16.5" customHeight="1" outlineLevel="1" x14ac:dyDescent="0.2">
      <c r="A2340" s="60" t="s">
        <v>685</v>
      </c>
      <c r="B2340" s="61">
        <v>42866</v>
      </c>
      <c r="C2340" s="71">
        <v>140</v>
      </c>
      <c r="D2340" s="63" t="str">
        <f>VLOOKUP(C2340,[6]Consolidado!$B:$E,4,FALSE)</f>
        <v>Finalizada</v>
      </c>
      <c r="E2340" s="64" t="s">
        <v>25</v>
      </c>
      <c r="F2340" s="65" t="s">
        <v>119</v>
      </c>
      <c r="G2340" s="66">
        <v>1.03125</v>
      </c>
      <c r="H2340" s="67">
        <v>624.05857142857144</v>
      </c>
      <c r="I2340" s="85">
        <f t="shared" si="51"/>
        <v>643.56040178571425</v>
      </c>
      <c r="J2340" s="86">
        <v>29.922599999999999</v>
      </c>
      <c r="K2340" s="85">
        <f t="shared" si="52"/>
        <v>21.507502749952017</v>
      </c>
      <c r="L2340" s="68" t="str">
        <f>VLOOKUP(C2340,[6]Consolidado!$B:$E,2,FALSE)</f>
        <v>Tungsten</v>
      </c>
      <c r="M2340" s="69" t="str">
        <f>VLOOKUP(C2340,[6]Consolidado!$B:$E,3,FALSE)</f>
        <v>Tungsten office Shelfing in Plywood</v>
      </c>
      <c r="N2340" s="70" t="str">
        <f>VLOOKUP(C2340,[6]Consolidado!$B:$H,7,FALSE)</f>
        <v>Mayo</v>
      </c>
    </row>
    <row r="2341" spans="1:14" s="71" customFormat="1" ht="16.5" customHeight="1" outlineLevel="1" x14ac:dyDescent="0.2">
      <c r="A2341" s="60" t="s">
        <v>685</v>
      </c>
      <c r="B2341" s="61">
        <v>42866</v>
      </c>
      <c r="C2341" s="71">
        <v>140</v>
      </c>
      <c r="D2341" s="63" t="str">
        <f>VLOOKUP(C2341,[6]Consolidado!$B:$E,4,FALSE)</f>
        <v>Finalizada</v>
      </c>
      <c r="E2341" s="64" t="s">
        <v>25</v>
      </c>
      <c r="F2341" s="65" t="s">
        <v>109</v>
      </c>
      <c r="G2341" s="66">
        <v>1.8125</v>
      </c>
      <c r="H2341" s="67">
        <v>1236.1455178853266</v>
      </c>
      <c r="I2341" s="85">
        <f t="shared" si="51"/>
        <v>2240.5137511671546</v>
      </c>
      <c r="J2341" s="86">
        <v>29.922599999999999</v>
      </c>
      <c r="K2341" s="85">
        <f t="shared" si="52"/>
        <v>74.876974299263921</v>
      </c>
      <c r="L2341" s="68" t="str">
        <f>VLOOKUP(C2341,[6]Consolidado!$B:$E,2,FALSE)</f>
        <v>Tungsten</v>
      </c>
      <c r="M2341" s="69" t="str">
        <f>VLOOKUP(C2341,[6]Consolidado!$B:$E,3,FALSE)</f>
        <v>Tungsten office Shelfing in Plywood</v>
      </c>
      <c r="N2341" s="70" t="str">
        <f>VLOOKUP(C2341,[6]Consolidado!$B:$H,7,FALSE)</f>
        <v>Mayo</v>
      </c>
    </row>
    <row r="2342" spans="1:14" s="71" customFormat="1" ht="16.5" customHeight="1" outlineLevel="1" x14ac:dyDescent="0.2">
      <c r="A2342" s="60" t="s">
        <v>685</v>
      </c>
      <c r="B2342" s="61">
        <v>42866</v>
      </c>
      <c r="C2342" s="71">
        <v>140</v>
      </c>
      <c r="D2342" s="63" t="str">
        <f>VLOOKUP(C2342,[6]Consolidado!$B:$E,4,FALSE)</f>
        <v>Finalizada</v>
      </c>
      <c r="E2342" s="64" t="s">
        <v>25</v>
      </c>
      <c r="F2342" s="65" t="s">
        <v>110</v>
      </c>
      <c r="G2342" s="66">
        <v>0.90625</v>
      </c>
      <c r="H2342" s="67">
        <v>1334.9349392712552</v>
      </c>
      <c r="I2342" s="85">
        <f t="shared" si="51"/>
        <v>1209.7847887145749</v>
      </c>
      <c r="J2342" s="86">
        <v>29.922599999999999</v>
      </c>
      <c r="K2342" s="85">
        <f t="shared" si="52"/>
        <v>40.430470237030704</v>
      </c>
      <c r="L2342" s="68" t="str">
        <f>VLOOKUP(C2342,[6]Consolidado!$B:$E,2,FALSE)</f>
        <v>Tungsten</v>
      </c>
      <c r="M2342" s="69" t="str">
        <f>VLOOKUP(C2342,[6]Consolidado!$B:$E,3,FALSE)</f>
        <v>Tungsten office Shelfing in Plywood</v>
      </c>
      <c r="N2342" s="70" t="str">
        <f>VLOOKUP(C2342,[6]Consolidado!$B:$H,7,FALSE)</f>
        <v>Mayo</v>
      </c>
    </row>
    <row r="2343" spans="1:14" s="71" customFormat="1" ht="16.5" customHeight="1" outlineLevel="1" x14ac:dyDescent="0.2">
      <c r="A2343" s="60" t="s">
        <v>685</v>
      </c>
      <c r="B2343" s="61">
        <v>42866</v>
      </c>
      <c r="C2343" s="71">
        <v>140</v>
      </c>
      <c r="D2343" s="63" t="str">
        <f>VLOOKUP(C2343,[6]Consolidado!$B:$E,4,FALSE)</f>
        <v>Finalizada</v>
      </c>
      <c r="E2343" s="64" t="s">
        <v>25</v>
      </c>
      <c r="F2343" s="65" t="s">
        <v>119</v>
      </c>
      <c r="G2343" s="66">
        <v>0.90625</v>
      </c>
      <c r="H2343" s="67">
        <v>624.05857142857144</v>
      </c>
      <c r="I2343" s="85">
        <f t="shared" si="51"/>
        <v>565.5530803571429</v>
      </c>
      <c r="J2343" s="86">
        <v>29.922599999999999</v>
      </c>
      <c r="K2343" s="85">
        <f t="shared" si="52"/>
        <v>18.900532719654805</v>
      </c>
      <c r="L2343" s="68" t="str">
        <f>VLOOKUP(C2343,[6]Consolidado!$B:$E,2,FALSE)</f>
        <v>Tungsten</v>
      </c>
      <c r="M2343" s="69" t="str">
        <f>VLOOKUP(C2343,[6]Consolidado!$B:$E,3,FALSE)</f>
        <v>Tungsten office Shelfing in Plywood</v>
      </c>
      <c r="N2343" s="70" t="str">
        <f>VLOOKUP(C2343,[6]Consolidado!$B:$H,7,FALSE)</f>
        <v>Mayo</v>
      </c>
    </row>
    <row r="2344" spans="1:14" s="71" customFormat="1" ht="16.5" customHeight="1" outlineLevel="1" x14ac:dyDescent="0.2">
      <c r="A2344" s="60" t="s">
        <v>685</v>
      </c>
      <c r="B2344" s="61">
        <v>42866</v>
      </c>
      <c r="C2344" s="71">
        <v>140</v>
      </c>
      <c r="D2344" s="63" t="str">
        <f>VLOOKUP(C2344,[6]Consolidado!$B:$E,4,FALSE)</f>
        <v>Finalizada</v>
      </c>
      <c r="E2344" s="64" t="s">
        <v>33</v>
      </c>
      <c r="F2344" s="65" t="s">
        <v>90</v>
      </c>
      <c r="G2344" s="66">
        <v>48.6</v>
      </c>
      <c r="H2344" s="67">
        <v>3.1234075327412754</v>
      </c>
      <c r="I2344" s="85">
        <f t="shared" si="51"/>
        <v>151.79760609122599</v>
      </c>
      <c r="J2344" s="86">
        <v>29.922599999999999</v>
      </c>
      <c r="K2344" s="85">
        <f t="shared" si="52"/>
        <v>5.0730085651389247</v>
      </c>
      <c r="L2344" s="68" t="str">
        <f>VLOOKUP(C2344,[6]Consolidado!$B:$E,2,FALSE)</f>
        <v>Tungsten</v>
      </c>
      <c r="M2344" s="69" t="str">
        <f>VLOOKUP(C2344,[6]Consolidado!$B:$E,3,FALSE)</f>
        <v>Tungsten office Shelfing in Plywood</v>
      </c>
      <c r="N2344" s="70" t="str">
        <f>VLOOKUP(C2344,[6]Consolidado!$B:$H,7,FALSE)</f>
        <v>Mayo</v>
      </c>
    </row>
    <row r="2345" spans="1:14" s="71" customFormat="1" ht="16.5" customHeight="1" outlineLevel="1" x14ac:dyDescent="0.2">
      <c r="A2345" s="60" t="s">
        <v>685</v>
      </c>
      <c r="B2345" s="61">
        <v>42866</v>
      </c>
      <c r="C2345" s="71" t="s">
        <v>290</v>
      </c>
      <c r="D2345" s="63" t="str">
        <f>VLOOKUP(C2345,[6]Consolidado!$B:$E,4,FALSE)</f>
        <v>En Proceso</v>
      </c>
      <c r="E2345" s="64" t="s">
        <v>25</v>
      </c>
      <c r="F2345" s="65" t="s">
        <v>120</v>
      </c>
      <c r="G2345" s="66">
        <v>-3.125E-2</v>
      </c>
      <c r="H2345" s="67">
        <v>1231.47</v>
      </c>
      <c r="I2345" s="85">
        <f t="shared" si="51"/>
        <v>-38.483437500000001</v>
      </c>
      <c r="J2345" s="86">
        <v>29.922599999999999</v>
      </c>
      <c r="K2345" s="85">
        <f t="shared" si="52"/>
        <v>-1.2860993864169559</v>
      </c>
      <c r="L2345" s="68" t="str">
        <f>VLOOKUP(C2345,[6]Consolidado!$B:$E,2,FALSE)</f>
        <v>Acabado</v>
      </c>
      <c r="M2345" s="69" t="str">
        <f>VLOOKUP(C2345,[6]Consolidado!$B:$E,3,FALSE)</f>
        <v>Material de acabado pendiente de distribuir</v>
      </c>
      <c r="N2345" s="70">
        <f>VLOOKUP(C2345,[6]Consolidado!$B:$H,7,FALSE)</f>
        <v>0</v>
      </c>
    </row>
    <row r="2346" spans="1:14" s="71" customFormat="1" ht="16.5" customHeight="1" outlineLevel="1" x14ac:dyDescent="0.2">
      <c r="A2346" s="60" t="s">
        <v>685</v>
      </c>
      <c r="B2346" s="61">
        <v>42866</v>
      </c>
      <c r="C2346" s="71" t="s">
        <v>290</v>
      </c>
      <c r="D2346" s="63" t="str">
        <f>VLOOKUP(C2346,[6]Consolidado!$B:$E,4,FALSE)</f>
        <v>En Proceso</v>
      </c>
      <c r="E2346" s="64" t="s">
        <v>25</v>
      </c>
      <c r="F2346" s="65" t="s">
        <v>108</v>
      </c>
      <c r="G2346" s="66">
        <v>-6.25E-2</v>
      </c>
      <c r="H2346" s="67">
        <v>1043.76</v>
      </c>
      <c r="I2346" s="85">
        <f t="shared" si="51"/>
        <v>-65.234999999999999</v>
      </c>
      <c r="J2346" s="86">
        <v>29.922599999999999</v>
      </c>
      <c r="K2346" s="85">
        <f t="shared" si="52"/>
        <v>-2.1801247217821982</v>
      </c>
      <c r="L2346" s="68" t="str">
        <f>VLOOKUP(C2346,[6]Consolidado!$B:$E,2,FALSE)</f>
        <v>Acabado</v>
      </c>
      <c r="M2346" s="69" t="str">
        <f>VLOOKUP(C2346,[6]Consolidado!$B:$E,3,FALSE)</f>
        <v>Material de acabado pendiente de distribuir</v>
      </c>
      <c r="N2346" s="70">
        <f>VLOOKUP(C2346,[6]Consolidado!$B:$H,7,FALSE)</f>
        <v>0</v>
      </c>
    </row>
    <row r="2347" spans="1:14" s="71" customFormat="1" ht="16.5" customHeight="1" outlineLevel="1" x14ac:dyDescent="0.2">
      <c r="A2347" s="60" t="s">
        <v>685</v>
      </c>
      <c r="B2347" s="61">
        <v>42866</v>
      </c>
      <c r="C2347" s="71" t="s">
        <v>290</v>
      </c>
      <c r="D2347" s="63" t="str">
        <f>VLOOKUP(C2347,[6]Consolidado!$B:$E,4,FALSE)</f>
        <v>En Proceso</v>
      </c>
      <c r="E2347" s="64" t="s">
        <v>25</v>
      </c>
      <c r="F2347" s="65" t="s">
        <v>109</v>
      </c>
      <c r="G2347" s="66">
        <v>-6.25E-2</v>
      </c>
      <c r="H2347" s="67">
        <v>1236.1455178853266</v>
      </c>
      <c r="I2347" s="85">
        <f t="shared" si="51"/>
        <v>-77.259094867832914</v>
      </c>
      <c r="J2347" s="86">
        <v>29.922599999999999</v>
      </c>
      <c r="K2347" s="85">
        <f t="shared" si="52"/>
        <v>-2.5819646310091007</v>
      </c>
      <c r="L2347" s="68" t="str">
        <f>VLOOKUP(C2347,[6]Consolidado!$B:$E,2,FALSE)</f>
        <v>Acabado</v>
      </c>
      <c r="M2347" s="69" t="str">
        <f>VLOOKUP(C2347,[6]Consolidado!$B:$E,3,FALSE)</f>
        <v>Material de acabado pendiente de distribuir</v>
      </c>
      <c r="N2347" s="70">
        <f>VLOOKUP(C2347,[6]Consolidado!$B:$H,7,FALSE)</f>
        <v>0</v>
      </c>
    </row>
    <row r="2348" spans="1:14" s="71" customFormat="1" ht="16.5" customHeight="1" outlineLevel="1" x14ac:dyDescent="0.2">
      <c r="A2348" s="60" t="s">
        <v>685</v>
      </c>
      <c r="B2348" s="61">
        <v>42866</v>
      </c>
      <c r="C2348" s="71" t="s">
        <v>290</v>
      </c>
      <c r="D2348" s="63" t="str">
        <f>VLOOKUP(C2348,[6]Consolidado!$B:$E,4,FALSE)</f>
        <v>En Proceso</v>
      </c>
      <c r="E2348" s="64" t="s">
        <v>25</v>
      </c>
      <c r="F2348" s="65" t="s">
        <v>110</v>
      </c>
      <c r="G2348" s="66">
        <v>-6.25E-2</v>
      </c>
      <c r="H2348" s="67">
        <v>1334.9349392712552</v>
      </c>
      <c r="I2348" s="85">
        <f t="shared" si="51"/>
        <v>-83.433433704453449</v>
      </c>
      <c r="J2348" s="86">
        <v>29.922599999999999</v>
      </c>
      <c r="K2348" s="85">
        <f t="shared" si="52"/>
        <v>-2.7883082922090141</v>
      </c>
      <c r="L2348" s="68" t="str">
        <f>VLOOKUP(C2348,[6]Consolidado!$B:$E,2,FALSE)</f>
        <v>Acabado</v>
      </c>
      <c r="M2348" s="69" t="str">
        <f>VLOOKUP(C2348,[6]Consolidado!$B:$E,3,FALSE)</f>
        <v>Material de acabado pendiente de distribuir</v>
      </c>
      <c r="N2348" s="70">
        <f>VLOOKUP(C2348,[6]Consolidado!$B:$H,7,FALSE)</f>
        <v>0</v>
      </c>
    </row>
    <row r="2349" spans="1:14" s="71" customFormat="1" ht="16.5" customHeight="1" outlineLevel="1" x14ac:dyDescent="0.2">
      <c r="A2349" s="60" t="s">
        <v>685</v>
      </c>
      <c r="B2349" s="61">
        <v>42866</v>
      </c>
      <c r="C2349" s="71" t="s">
        <v>290</v>
      </c>
      <c r="D2349" s="63" t="str">
        <f>VLOOKUP(C2349,[6]Consolidado!$B:$E,4,FALSE)</f>
        <v>En Proceso</v>
      </c>
      <c r="E2349" s="64" t="s">
        <v>25</v>
      </c>
      <c r="F2349" s="65" t="s">
        <v>119</v>
      </c>
      <c r="G2349" s="66">
        <v>-6.25E-2</v>
      </c>
      <c r="H2349" s="67">
        <v>624.05857142857144</v>
      </c>
      <c r="I2349" s="85">
        <f t="shared" si="51"/>
        <v>-39.003660714285715</v>
      </c>
      <c r="J2349" s="86">
        <v>29.922599999999999</v>
      </c>
      <c r="K2349" s="85">
        <f t="shared" si="52"/>
        <v>-1.3034850151486073</v>
      </c>
      <c r="L2349" s="68" t="str">
        <f>VLOOKUP(C2349,[6]Consolidado!$B:$E,2,FALSE)</f>
        <v>Acabado</v>
      </c>
      <c r="M2349" s="69" t="str">
        <f>VLOOKUP(C2349,[6]Consolidado!$B:$E,3,FALSE)</f>
        <v>Material de acabado pendiente de distribuir</v>
      </c>
      <c r="N2349" s="70">
        <f>VLOOKUP(C2349,[6]Consolidado!$B:$H,7,FALSE)</f>
        <v>0</v>
      </c>
    </row>
    <row r="2350" spans="1:14" s="71" customFormat="1" ht="16.5" customHeight="1" outlineLevel="1" x14ac:dyDescent="0.2">
      <c r="A2350" s="60" t="s">
        <v>685</v>
      </c>
      <c r="B2350" s="61">
        <v>42866</v>
      </c>
      <c r="C2350" s="71" t="s">
        <v>89</v>
      </c>
      <c r="D2350" s="63" t="str">
        <f>VLOOKUP(C2350,[6]Consolidado!$B:$E,4,FALSE)</f>
        <v>En Proceso</v>
      </c>
      <c r="E2350" s="64" t="s">
        <v>33</v>
      </c>
      <c r="F2350" s="65" t="s">
        <v>90</v>
      </c>
      <c r="G2350" s="66">
        <v>-4.5</v>
      </c>
      <c r="H2350" s="67">
        <v>3.1234075327412754</v>
      </c>
      <c r="I2350" s="85">
        <f t="shared" si="51"/>
        <v>-14.055333897335739</v>
      </c>
      <c r="J2350" s="86">
        <v>29.922599999999999</v>
      </c>
      <c r="K2350" s="85">
        <f t="shared" si="52"/>
        <v>-0.46972301529064114</v>
      </c>
      <c r="L2350" s="68" t="str">
        <f>VLOOKUP(C2350,[6]Consolidado!$B:$E,2,FALSE)</f>
        <v>Empaque</v>
      </c>
      <c r="M2350" s="69" t="str">
        <f>VLOOKUP(C2350,[6]Consolidado!$B:$E,3,FALSE)</f>
        <v>Material de empaque pendiente de distribuir</v>
      </c>
      <c r="N2350" s="70">
        <f>VLOOKUP(C2350,[6]Consolidado!$B:$H,7,FALSE)</f>
        <v>0</v>
      </c>
    </row>
    <row r="2351" spans="1:14" s="71" customFormat="1" ht="16.5" customHeight="1" outlineLevel="1" x14ac:dyDescent="0.2">
      <c r="A2351" s="60" t="s">
        <v>685</v>
      </c>
      <c r="B2351" s="61">
        <v>42866</v>
      </c>
      <c r="C2351" s="71">
        <v>242</v>
      </c>
      <c r="D2351" s="63" t="str">
        <f>VLOOKUP(C2351,[6]Consolidado!$B:$E,4,FALSE)</f>
        <v>Finalizada</v>
      </c>
      <c r="E2351" s="64" t="s">
        <v>25</v>
      </c>
      <c r="F2351" s="65" t="s">
        <v>120</v>
      </c>
      <c r="G2351" s="66">
        <v>3.125E-2</v>
      </c>
      <c r="H2351" s="67">
        <v>1231.47</v>
      </c>
      <c r="I2351" s="85">
        <f t="shared" si="51"/>
        <v>38.483437500000001</v>
      </c>
      <c r="J2351" s="86">
        <v>29.922599999999999</v>
      </c>
      <c r="K2351" s="85">
        <f t="shared" si="52"/>
        <v>1.2860993864169559</v>
      </c>
      <c r="L2351" s="68" t="str">
        <f>VLOOKUP(C2351,[6]Consolidado!$B:$E,2,FALSE)</f>
        <v>Wework</v>
      </c>
      <c r="M2351" s="69" t="str">
        <f>VLOOKUP(C2351,[6]Consolidado!$B:$E,3,FALSE)</f>
        <v>Prototipo de silla</v>
      </c>
      <c r="N2351" s="70" t="str">
        <f>VLOOKUP(C2351,[6]Consolidado!$B:$H,7,FALSE)</f>
        <v>Mayo</v>
      </c>
    </row>
    <row r="2352" spans="1:14" s="71" customFormat="1" ht="16.5" customHeight="1" outlineLevel="1" x14ac:dyDescent="0.2">
      <c r="A2352" s="60" t="s">
        <v>685</v>
      </c>
      <c r="B2352" s="61">
        <v>42866</v>
      </c>
      <c r="C2352" s="71">
        <v>242</v>
      </c>
      <c r="D2352" s="63" t="str">
        <f>VLOOKUP(C2352,[6]Consolidado!$B:$E,4,FALSE)</f>
        <v>Finalizada</v>
      </c>
      <c r="E2352" s="64" t="s">
        <v>25</v>
      </c>
      <c r="F2352" s="65" t="s">
        <v>108</v>
      </c>
      <c r="G2352" s="66">
        <v>6.25E-2</v>
      </c>
      <c r="H2352" s="67">
        <v>1043.76</v>
      </c>
      <c r="I2352" s="85">
        <f t="shared" si="51"/>
        <v>65.234999999999999</v>
      </c>
      <c r="J2352" s="86">
        <v>29.922599999999999</v>
      </c>
      <c r="K2352" s="85">
        <f t="shared" si="52"/>
        <v>2.1801247217821982</v>
      </c>
      <c r="L2352" s="68" t="str">
        <f>VLOOKUP(C2352,[6]Consolidado!$B:$E,2,FALSE)</f>
        <v>Wework</v>
      </c>
      <c r="M2352" s="69" t="str">
        <f>VLOOKUP(C2352,[6]Consolidado!$B:$E,3,FALSE)</f>
        <v>Prototipo de silla</v>
      </c>
      <c r="N2352" s="70" t="str">
        <f>VLOOKUP(C2352,[6]Consolidado!$B:$H,7,FALSE)</f>
        <v>Mayo</v>
      </c>
    </row>
    <row r="2353" spans="1:14" s="71" customFormat="1" ht="16.5" customHeight="1" outlineLevel="1" x14ac:dyDescent="0.2">
      <c r="A2353" s="60" t="s">
        <v>685</v>
      </c>
      <c r="B2353" s="61">
        <v>42866</v>
      </c>
      <c r="C2353" s="71">
        <v>242</v>
      </c>
      <c r="D2353" s="63" t="str">
        <f>VLOOKUP(C2353,[6]Consolidado!$B:$E,4,FALSE)</f>
        <v>Finalizada</v>
      </c>
      <c r="E2353" s="64" t="s">
        <v>25</v>
      </c>
      <c r="F2353" s="65" t="s">
        <v>109</v>
      </c>
      <c r="G2353" s="66">
        <v>6.25E-2</v>
      </c>
      <c r="H2353" s="67">
        <v>1236.1455178853266</v>
      </c>
      <c r="I2353" s="85">
        <f t="shared" si="51"/>
        <v>77.259094867832914</v>
      </c>
      <c r="J2353" s="86">
        <v>29.922599999999999</v>
      </c>
      <c r="K2353" s="85">
        <f t="shared" si="52"/>
        <v>2.5819646310091007</v>
      </c>
      <c r="L2353" s="68" t="str">
        <f>VLOOKUP(C2353,[6]Consolidado!$B:$E,2,FALSE)</f>
        <v>Wework</v>
      </c>
      <c r="M2353" s="69" t="str">
        <f>VLOOKUP(C2353,[6]Consolidado!$B:$E,3,FALSE)</f>
        <v>Prototipo de silla</v>
      </c>
      <c r="N2353" s="70" t="str">
        <f>VLOOKUP(C2353,[6]Consolidado!$B:$H,7,FALSE)</f>
        <v>Mayo</v>
      </c>
    </row>
    <row r="2354" spans="1:14" s="71" customFormat="1" ht="16.5" customHeight="1" outlineLevel="1" x14ac:dyDescent="0.2">
      <c r="A2354" s="60" t="s">
        <v>685</v>
      </c>
      <c r="B2354" s="61">
        <v>42866</v>
      </c>
      <c r="C2354" s="71">
        <v>242</v>
      </c>
      <c r="D2354" s="63" t="str">
        <f>VLOOKUP(C2354,[6]Consolidado!$B:$E,4,FALSE)</f>
        <v>Finalizada</v>
      </c>
      <c r="E2354" s="64" t="s">
        <v>25</v>
      </c>
      <c r="F2354" s="65" t="s">
        <v>110</v>
      </c>
      <c r="G2354" s="66">
        <v>6.25E-2</v>
      </c>
      <c r="H2354" s="67">
        <v>1334.9349392712552</v>
      </c>
      <c r="I2354" s="85">
        <f t="shared" si="51"/>
        <v>83.433433704453449</v>
      </c>
      <c r="J2354" s="86">
        <v>29.922599999999999</v>
      </c>
      <c r="K2354" s="85">
        <f t="shared" si="52"/>
        <v>2.7883082922090141</v>
      </c>
      <c r="L2354" s="68" t="str">
        <f>VLOOKUP(C2354,[6]Consolidado!$B:$E,2,FALSE)</f>
        <v>Wework</v>
      </c>
      <c r="M2354" s="69" t="str">
        <f>VLOOKUP(C2354,[6]Consolidado!$B:$E,3,FALSE)</f>
        <v>Prototipo de silla</v>
      </c>
      <c r="N2354" s="70" t="str">
        <f>VLOOKUP(C2354,[6]Consolidado!$B:$H,7,FALSE)</f>
        <v>Mayo</v>
      </c>
    </row>
    <row r="2355" spans="1:14" s="71" customFormat="1" ht="16.5" customHeight="1" outlineLevel="1" x14ac:dyDescent="0.2">
      <c r="A2355" s="60" t="s">
        <v>685</v>
      </c>
      <c r="B2355" s="61">
        <v>42866</v>
      </c>
      <c r="C2355" s="71">
        <v>242</v>
      </c>
      <c r="D2355" s="63" t="str">
        <f>VLOOKUP(C2355,[6]Consolidado!$B:$E,4,FALSE)</f>
        <v>Finalizada</v>
      </c>
      <c r="E2355" s="64" t="s">
        <v>25</v>
      </c>
      <c r="F2355" s="65" t="s">
        <v>119</v>
      </c>
      <c r="G2355" s="66">
        <v>6.25E-2</v>
      </c>
      <c r="H2355" s="67">
        <v>624.05857142857144</v>
      </c>
      <c r="I2355" s="85">
        <f t="shared" si="51"/>
        <v>39.003660714285715</v>
      </c>
      <c r="J2355" s="86">
        <v>29.922599999999999</v>
      </c>
      <c r="K2355" s="85">
        <f t="shared" si="52"/>
        <v>1.3034850151486073</v>
      </c>
      <c r="L2355" s="68" t="str">
        <f>VLOOKUP(C2355,[6]Consolidado!$B:$E,2,FALSE)</f>
        <v>Wework</v>
      </c>
      <c r="M2355" s="69" t="str">
        <f>VLOOKUP(C2355,[6]Consolidado!$B:$E,3,FALSE)</f>
        <v>Prototipo de silla</v>
      </c>
      <c r="N2355" s="70" t="str">
        <f>VLOOKUP(C2355,[6]Consolidado!$B:$H,7,FALSE)</f>
        <v>Mayo</v>
      </c>
    </row>
    <row r="2356" spans="1:14" s="71" customFormat="1" ht="16.5" customHeight="1" outlineLevel="1" x14ac:dyDescent="0.2">
      <c r="A2356" s="60" t="s">
        <v>685</v>
      </c>
      <c r="B2356" s="61">
        <v>42866</v>
      </c>
      <c r="C2356" s="71">
        <v>242</v>
      </c>
      <c r="D2356" s="63" t="str">
        <f>VLOOKUP(C2356,[6]Consolidado!$B:$E,4,FALSE)</f>
        <v>Finalizada</v>
      </c>
      <c r="E2356" s="64" t="s">
        <v>33</v>
      </c>
      <c r="F2356" s="65" t="s">
        <v>90</v>
      </c>
      <c r="G2356" s="66">
        <v>4.5</v>
      </c>
      <c r="H2356" s="67">
        <v>3.1234075327412754</v>
      </c>
      <c r="I2356" s="85">
        <f t="shared" ref="I2356:I2419" si="53">G2356*H2356</f>
        <v>14.055333897335739</v>
      </c>
      <c r="J2356" s="86">
        <v>29.922599999999999</v>
      </c>
      <c r="K2356" s="85">
        <f t="shared" ref="K2356:K2419" si="54">IFERROR(I2356/J2356,0)</f>
        <v>0.46972301529064114</v>
      </c>
      <c r="L2356" s="68" t="str">
        <f>VLOOKUP(C2356,[6]Consolidado!$B:$E,2,FALSE)</f>
        <v>Wework</v>
      </c>
      <c r="M2356" s="69" t="str">
        <f>VLOOKUP(C2356,[6]Consolidado!$B:$E,3,FALSE)</f>
        <v>Prototipo de silla</v>
      </c>
      <c r="N2356" s="70" t="str">
        <f>VLOOKUP(C2356,[6]Consolidado!$B:$H,7,FALSE)</f>
        <v>Mayo</v>
      </c>
    </row>
    <row r="2357" spans="1:14" s="71" customFormat="1" ht="16.5" customHeight="1" outlineLevel="1" x14ac:dyDescent="0.2">
      <c r="A2357" s="60" t="s">
        <v>685</v>
      </c>
      <c r="B2357" s="61">
        <v>42866</v>
      </c>
      <c r="C2357" s="71" t="s">
        <v>290</v>
      </c>
      <c r="D2357" s="63" t="str">
        <f>VLOOKUP(C2357,[6]Consolidado!$B:$E,4,FALSE)</f>
        <v>En Proceso</v>
      </c>
      <c r="E2357" s="64" t="s">
        <v>25</v>
      </c>
      <c r="F2357" s="65" t="s">
        <v>120</v>
      </c>
      <c r="G2357" s="66">
        <v>-0.21875</v>
      </c>
      <c r="H2357" s="67">
        <v>1231.47</v>
      </c>
      <c r="I2357" s="85">
        <f t="shared" si="53"/>
        <v>-269.38406250000003</v>
      </c>
      <c r="J2357" s="86">
        <v>29.922599999999999</v>
      </c>
      <c r="K2357" s="85">
        <f t="shared" si="54"/>
        <v>-9.0026957049186915</v>
      </c>
      <c r="L2357" s="68" t="str">
        <f>VLOOKUP(C2357,[6]Consolidado!$B:$E,2,FALSE)</f>
        <v>Acabado</v>
      </c>
      <c r="M2357" s="69" t="str">
        <f>VLOOKUP(C2357,[6]Consolidado!$B:$E,3,FALSE)</f>
        <v>Material de acabado pendiente de distribuir</v>
      </c>
      <c r="N2357" s="70">
        <f>VLOOKUP(C2357,[6]Consolidado!$B:$H,7,FALSE)</f>
        <v>0</v>
      </c>
    </row>
    <row r="2358" spans="1:14" s="71" customFormat="1" ht="16.5" customHeight="1" outlineLevel="1" x14ac:dyDescent="0.2">
      <c r="A2358" s="60" t="s">
        <v>685</v>
      </c>
      <c r="B2358" s="61">
        <v>42866</v>
      </c>
      <c r="C2358" s="71" t="s">
        <v>290</v>
      </c>
      <c r="D2358" s="63" t="str">
        <f>VLOOKUP(C2358,[6]Consolidado!$B:$E,4,FALSE)</f>
        <v>En Proceso</v>
      </c>
      <c r="E2358" s="64" t="s">
        <v>25</v>
      </c>
      <c r="F2358" s="65" t="s">
        <v>147</v>
      </c>
      <c r="G2358" s="66">
        <v>-0.125</v>
      </c>
      <c r="H2358" s="67">
        <v>36.844222819259258</v>
      </c>
      <c r="I2358" s="85">
        <f t="shared" si="53"/>
        <v>-4.6055278524074073</v>
      </c>
      <c r="J2358" s="86">
        <v>29.922599999999999</v>
      </c>
      <c r="K2358" s="85">
        <f t="shared" si="54"/>
        <v>-0.15391469499332971</v>
      </c>
      <c r="L2358" s="68" t="str">
        <f>VLOOKUP(C2358,[6]Consolidado!$B:$E,2,FALSE)</f>
        <v>Acabado</v>
      </c>
      <c r="M2358" s="69" t="str">
        <f>VLOOKUP(C2358,[6]Consolidado!$B:$E,3,FALSE)</f>
        <v>Material de acabado pendiente de distribuir</v>
      </c>
      <c r="N2358" s="70">
        <f>VLOOKUP(C2358,[6]Consolidado!$B:$H,7,FALSE)</f>
        <v>0</v>
      </c>
    </row>
    <row r="2359" spans="1:14" s="71" customFormat="1" ht="16.5" customHeight="1" outlineLevel="1" x14ac:dyDescent="0.2">
      <c r="A2359" s="60" t="s">
        <v>685</v>
      </c>
      <c r="B2359" s="61">
        <v>42866</v>
      </c>
      <c r="C2359" s="71" t="s">
        <v>290</v>
      </c>
      <c r="D2359" s="63" t="str">
        <f>VLOOKUP(C2359,[6]Consolidado!$B:$E,4,FALSE)</f>
        <v>En Proceso</v>
      </c>
      <c r="E2359" s="64" t="s">
        <v>25</v>
      </c>
      <c r="F2359" s="65" t="s">
        <v>128</v>
      </c>
      <c r="G2359" s="66">
        <v>-0.25</v>
      </c>
      <c r="H2359" s="67">
        <v>872.04927745364489</v>
      </c>
      <c r="I2359" s="85">
        <f t="shared" si="53"/>
        <v>-218.01231936341122</v>
      </c>
      <c r="J2359" s="86">
        <v>29.922599999999999</v>
      </c>
      <c r="K2359" s="85">
        <f t="shared" si="54"/>
        <v>-7.2858748692764408</v>
      </c>
      <c r="L2359" s="68" t="str">
        <f>VLOOKUP(C2359,[6]Consolidado!$B:$E,2,FALSE)</f>
        <v>Acabado</v>
      </c>
      <c r="M2359" s="69" t="str">
        <f>VLOOKUP(C2359,[6]Consolidado!$B:$E,3,FALSE)</f>
        <v>Material de acabado pendiente de distribuir</v>
      </c>
      <c r="N2359" s="70">
        <f>VLOOKUP(C2359,[6]Consolidado!$B:$H,7,FALSE)</f>
        <v>0</v>
      </c>
    </row>
    <row r="2360" spans="1:14" s="71" customFormat="1" ht="16.5" customHeight="1" outlineLevel="1" x14ac:dyDescent="0.2">
      <c r="A2360" s="60" t="s">
        <v>685</v>
      </c>
      <c r="B2360" s="61">
        <v>42866</v>
      </c>
      <c r="C2360" s="71" t="s">
        <v>290</v>
      </c>
      <c r="D2360" s="63" t="str">
        <f>VLOOKUP(C2360,[6]Consolidado!$B:$E,4,FALSE)</f>
        <v>En Proceso</v>
      </c>
      <c r="E2360" s="64" t="s">
        <v>25</v>
      </c>
      <c r="F2360" s="65" t="s">
        <v>138</v>
      </c>
      <c r="G2360" s="66">
        <v>-0.25</v>
      </c>
      <c r="H2360" s="67">
        <v>838.56593976525971</v>
      </c>
      <c r="I2360" s="85">
        <f t="shared" si="53"/>
        <v>-209.64148494131493</v>
      </c>
      <c r="J2360" s="86">
        <v>29.922599999999999</v>
      </c>
      <c r="K2360" s="85">
        <f t="shared" si="54"/>
        <v>-7.0061253013212399</v>
      </c>
      <c r="L2360" s="68" t="str">
        <f>VLOOKUP(C2360,[6]Consolidado!$B:$E,2,FALSE)</f>
        <v>Acabado</v>
      </c>
      <c r="M2360" s="69" t="str">
        <f>VLOOKUP(C2360,[6]Consolidado!$B:$E,3,FALSE)</f>
        <v>Material de acabado pendiente de distribuir</v>
      </c>
      <c r="N2360" s="70">
        <f>VLOOKUP(C2360,[6]Consolidado!$B:$H,7,FALSE)</f>
        <v>0</v>
      </c>
    </row>
    <row r="2361" spans="1:14" s="71" customFormat="1" ht="16.5" customHeight="1" outlineLevel="1" x14ac:dyDescent="0.2">
      <c r="A2361" s="60" t="s">
        <v>685</v>
      </c>
      <c r="B2361" s="61">
        <v>42866</v>
      </c>
      <c r="C2361" s="71" t="s">
        <v>290</v>
      </c>
      <c r="D2361" s="63" t="str">
        <f>VLOOKUP(C2361,[6]Consolidado!$B:$E,4,FALSE)</f>
        <v>En Proceso</v>
      </c>
      <c r="E2361" s="64" t="s">
        <v>25</v>
      </c>
      <c r="F2361" s="65" t="s">
        <v>99</v>
      </c>
      <c r="G2361" s="66">
        <v>-9.375E-2</v>
      </c>
      <c r="H2361" s="67">
        <v>358.12456989247312</v>
      </c>
      <c r="I2361" s="85">
        <f t="shared" si="53"/>
        <v>-33.574178427419355</v>
      </c>
      <c r="J2361" s="86">
        <v>29.922599999999999</v>
      </c>
      <c r="K2361" s="85">
        <f t="shared" si="54"/>
        <v>-1.1220341289667126</v>
      </c>
      <c r="L2361" s="68" t="str">
        <f>VLOOKUP(C2361,[6]Consolidado!$B:$E,2,FALSE)</f>
        <v>Acabado</v>
      </c>
      <c r="M2361" s="69" t="str">
        <f>VLOOKUP(C2361,[6]Consolidado!$B:$E,3,FALSE)</f>
        <v>Material de acabado pendiente de distribuir</v>
      </c>
      <c r="N2361" s="70">
        <f>VLOOKUP(C2361,[6]Consolidado!$B:$H,7,FALSE)</f>
        <v>0</v>
      </c>
    </row>
    <row r="2362" spans="1:14" s="71" customFormat="1" ht="16.5" customHeight="1" outlineLevel="1" x14ac:dyDescent="0.2">
      <c r="A2362" s="60" t="s">
        <v>685</v>
      </c>
      <c r="B2362" s="61">
        <v>42866</v>
      </c>
      <c r="C2362" s="71" t="s">
        <v>89</v>
      </c>
      <c r="D2362" s="63" t="str">
        <f>VLOOKUP(C2362,[6]Consolidado!$B:$E,4,FALSE)</f>
        <v>En Proceso</v>
      </c>
      <c r="E2362" s="64" t="s">
        <v>33</v>
      </c>
      <c r="F2362" s="65" t="s">
        <v>90</v>
      </c>
      <c r="G2362" s="66">
        <v>-5.4</v>
      </c>
      <c r="H2362" s="67">
        <v>3.1234075327412754</v>
      </c>
      <c r="I2362" s="85">
        <f t="shared" si="53"/>
        <v>-16.86640067680289</v>
      </c>
      <c r="J2362" s="86">
        <v>29.922599999999999</v>
      </c>
      <c r="K2362" s="85">
        <f t="shared" si="54"/>
        <v>-0.56366761834876955</v>
      </c>
      <c r="L2362" s="68" t="str">
        <f>VLOOKUP(C2362,[6]Consolidado!$B:$E,2,FALSE)</f>
        <v>Empaque</v>
      </c>
      <c r="M2362" s="69" t="str">
        <f>VLOOKUP(C2362,[6]Consolidado!$B:$E,3,FALSE)</f>
        <v>Material de empaque pendiente de distribuir</v>
      </c>
      <c r="N2362" s="70">
        <f>VLOOKUP(C2362,[6]Consolidado!$B:$H,7,FALSE)</f>
        <v>0</v>
      </c>
    </row>
    <row r="2363" spans="1:14" s="71" customFormat="1" ht="16.5" customHeight="1" outlineLevel="1" x14ac:dyDescent="0.2">
      <c r="A2363" s="60" t="s">
        <v>685</v>
      </c>
      <c r="B2363" s="61">
        <v>42866</v>
      </c>
      <c r="C2363" s="71">
        <v>203</v>
      </c>
      <c r="D2363" s="63" t="str">
        <f>VLOOKUP(C2363,[6]Consolidado!$B:$E,4,FALSE)</f>
        <v>Finalizada</v>
      </c>
      <c r="E2363" s="64" t="s">
        <v>25</v>
      </c>
      <c r="F2363" s="65" t="s">
        <v>120</v>
      </c>
      <c r="G2363" s="66">
        <v>0.21875</v>
      </c>
      <c r="H2363" s="67">
        <v>1231.47</v>
      </c>
      <c r="I2363" s="85">
        <f t="shared" si="53"/>
        <v>269.38406250000003</v>
      </c>
      <c r="J2363" s="86">
        <v>29.922599999999999</v>
      </c>
      <c r="K2363" s="85">
        <f t="shared" si="54"/>
        <v>9.0026957049186915</v>
      </c>
      <c r="L2363" s="68" t="str">
        <f>VLOOKUP(C2363,[6]Consolidado!$B:$E,2,FALSE)</f>
        <v>Maderas Collective</v>
      </c>
      <c r="M2363" s="69" t="str">
        <f>VLOOKUP(C2363,[6]Consolidado!$B:$E,3,FALSE)</f>
        <v>Phonos</v>
      </c>
      <c r="N2363" s="70" t="str">
        <f>VLOOKUP(C2363,[6]Consolidado!$B:$H,7,FALSE)</f>
        <v>Mayo</v>
      </c>
    </row>
    <row r="2364" spans="1:14" s="71" customFormat="1" ht="16.5" customHeight="1" outlineLevel="1" x14ac:dyDescent="0.2">
      <c r="A2364" s="60" t="s">
        <v>685</v>
      </c>
      <c r="B2364" s="61">
        <v>42866</v>
      </c>
      <c r="C2364" s="71">
        <v>203</v>
      </c>
      <c r="D2364" s="63" t="str">
        <f>VLOOKUP(C2364,[6]Consolidado!$B:$E,4,FALSE)</f>
        <v>Finalizada</v>
      </c>
      <c r="E2364" s="64" t="s">
        <v>25</v>
      </c>
      <c r="F2364" s="65" t="s">
        <v>147</v>
      </c>
      <c r="G2364" s="66">
        <v>0.125</v>
      </c>
      <c r="H2364" s="67">
        <v>36.844222819259258</v>
      </c>
      <c r="I2364" s="85">
        <f t="shared" si="53"/>
        <v>4.6055278524074073</v>
      </c>
      <c r="J2364" s="86">
        <v>29.922599999999999</v>
      </c>
      <c r="K2364" s="85">
        <f t="shared" si="54"/>
        <v>0.15391469499332971</v>
      </c>
      <c r="L2364" s="68" t="str">
        <f>VLOOKUP(C2364,[6]Consolidado!$B:$E,2,FALSE)</f>
        <v>Maderas Collective</v>
      </c>
      <c r="M2364" s="69" t="str">
        <f>VLOOKUP(C2364,[6]Consolidado!$B:$E,3,FALSE)</f>
        <v>Phonos</v>
      </c>
      <c r="N2364" s="70" t="str">
        <f>VLOOKUP(C2364,[6]Consolidado!$B:$H,7,FALSE)</f>
        <v>Mayo</v>
      </c>
    </row>
    <row r="2365" spans="1:14" s="71" customFormat="1" ht="16.5" customHeight="1" outlineLevel="1" x14ac:dyDescent="0.2">
      <c r="A2365" s="60" t="s">
        <v>685</v>
      </c>
      <c r="B2365" s="61">
        <v>42866</v>
      </c>
      <c r="C2365" s="71">
        <v>203</v>
      </c>
      <c r="D2365" s="63" t="str">
        <f>VLOOKUP(C2365,[6]Consolidado!$B:$E,4,FALSE)</f>
        <v>Finalizada</v>
      </c>
      <c r="E2365" s="64" t="s">
        <v>25</v>
      </c>
      <c r="F2365" s="65" t="s">
        <v>128</v>
      </c>
      <c r="G2365" s="66">
        <v>0.25</v>
      </c>
      <c r="H2365" s="67">
        <v>872.04927745364489</v>
      </c>
      <c r="I2365" s="85">
        <f t="shared" si="53"/>
        <v>218.01231936341122</v>
      </c>
      <c r="J2365" s="86">
        <v>29.922599999999999</v>
      </c>
      <c r="K2365" s="85">
        <f t="shared" si="54"/>
        <v>7.2858748692764408</v>
      </c>
      <c r="L2365" s="68" t="str">
        <f>VLOOKUP(C2365,[6]Consolidado!$B:$E,2,FALSE)</f>
        <v>Maderas Collective</v>
      </c>
      <c r="M2365" s="69" t="str">
        <f>VLOOKUP(C2365,[6]Consolidado!$B:$E,3,FALSE)</f>
        <v>Phonos</v>
      </c>
      <c r="N2365" s="70" t="str">
        <f>VLOOKUP(C2365,[6]Consolidado!$B:$H,7,FALSE)</f>
        <v>Mayo</v>
      </c>
    </row>
    <row r="2366" spans="1:14" s="71" customFormat="1" ht="16.5" customHeight="1" outlineLevel="1" x14ac:dyDescent="0.2">
      <c r="A2366" s="60" t="s">
        <v>685</v>
      </c>
      <c r="B2366" s="61">
        <v>42866</v>
      </c>
      <c r="C2366" s="71">
        <v>203</v>
      </c>
      <c r="D2366" s="63" t="str">
        <f>VLOOKUP(C2366,[6]Consolidado!$B:$E,4,FALSE)</f>
        <v>Finalizada</v>
      </c>
      <c r="E2366" s="64" t="s">
        <v>25</v>
      </c>
      <c r="F2366" s="65" t="s">
        <v>138</v>
      </c>
      <c r="G2366" s="66">
        <v>0.25</v>
      </c>
      <c r="H2366" s="67">
        <v>838.56593976525971</v>
      </c>
      <c r="I2366" s="85">
        <f t="shared" si="53"/>
        <v>209.64148494131493</v>
      </c>
      <c r="J2366" s="86">
        <v>29.922599999999999</v>
      </c>
      <c r="K2366" s="85">
        <f t="shared" si="54"/>
        <v>7.0061253013212399</v>
      </c>
      <c r="L2366" s="68" t="str">
        <f>VLOOKUP(C2366,[6]Consolidado!$B:$E,2,FALSE)</f>
        <v>Maderas Collective</v>
      </c>
      <c r="M2366" s="69" t="str">
        <f>VLOOKUP(C2366,[6]Consolidado!$B:$E,3,FALSE)</f>
        <v>Phonos</v>
      </c>
      <c r="N2366" s="70" t="str">
        <f>VLOOKUP(C2366,[6]Consolidado!$B:$H,7,FALSE)</f>
        <v>Mayo</v>
      </c>
    </row>
    <row r="2367" spans="1:14" s="71" customFormat="1" ht="16.5" customHeight="1" outlineLevel="1" x14ac:dyDescent="0.2">
      <c r="A2367" s="60" t="s">
        <v>685</v>
      </c>
      <c r="B2367" s="61">
        <v>42866</v>
      </c>
      <c r="C2367" s="71">
        <v>203</v>
      </c>
      <c r="D2367" s="63" t="str">
        <f>VLOOKUP(C2367,[6]Consolidado!$B:$E,4,FALSE)</f>
        <v>Finalizada</v>
      </c>
      <c r="E2367" s="64" t="s">
        <v>25</v>
      </c>
      <c r="F2367" s="65" t="s">
        <v>99</v>
      </c>
      <c r="G2367" s="66">
        <v>9.375E-2</v>
      </c>
      <c r="H2367" s="67">
        <v>358.12456989247312</v>
      </c>
      <c r="I2367" s="85">
        <f t="shared" si="53"/>
        <v>33.574178427419355</v>
      </c>
      <c r="J2367" s="86">
        <v>29.922599999999999</v>
      </c>
      <c r="K2367" s="85">
        <f t="shared" si="54"/>
        <v>1.1220341289667126</v>
      </c>
      <c r="L2367" s="68" t="str">
        <f>VLOOKUP(C2367,[6]Consolidado!$B:$E,2,FALSE)</f>
        <v>Maderas Collective</v>
      </c>
      <c r="M2367" s="69" t="str">
        <f>VLOOKUP(C2367,[6]Consolidado!$B:$E,3,FALSE)</f>
        <v>Phonos</v>
      </c>
      <c r="N2367" s="70" t="str">
        <f>VLOOKUP(C2367,[6]Consolidado!$B:$H,7,FALSE)</f>
        <v>Mayo</v>
      </c>
    </row>
    <row r="2368" spans="1:14" s="71" customFormat="1" ht="16.5" customHeight="1" outlineLevel="1" x14ac:dyDescent="0.2">
      <c r="A2368" s="60" t="s">
        <v>685</v>
      </c>
      <c r="B2368" s="61">
        <v>42866</v>
      </c>
      <c r="C2368" s="71">
        <v>203</v>
      </c>
      <c r="D2368" s="63" t="str">
        <f>VLOOKUP(C2368,[6]Consolidado!$B:$E,4,FALSE)</f>
        <v>Finalizada</v>
      </c>
      <c r="E2368" s="64" t="s">
        <v>33</v>
      </c>
      <c r="F2368" s="65" t="s">
        <v>90</v>
      </c>
      <c r="G2368" s="66">
        <v>5.4</v>
      </c>
      <c r="H2368" s="67">
        <v>3.1234075327412754</v>
      </c>
      <c r="I2368" s="85">
        <f t="shared" si="53"/>
        <v>16.86640067680289</v>
      </c>
      <c r="J2368" s="86">
        <v>29.922599999999999</v>
      </c>
      <c r="K2368" s="85">
        <f t="shared" si="54"/>
        <v>0.56366761834876955</v>
      </c>
      <c r="L2368" s="68" t="str">
        <f>VLOOKUP(C2368,[6]Consolidado!$B:$E,2,FALSE)</f>
        <v>Maderas Collective</v>
      </c>
      <c r="M2368" s="69" t="str">
        <f>VLOOKUP(C2368,[6]Consolidado!$B:$E,3,FALSE)</f>
        <v>Phonos</v>
      </c>
      <c r="N2368" s="70" t="str">
        <f>VLOOKUP(C2368,[6]Consolidado!$B:$H,7,FALSE)</f>
        <v>Mayo</v>
      </c>
    </row>
    <row r="2369" spans="1:14" s="71" customFormat="1" ht="16.5" customHeight="1" outlineLevel="1" x14ac:dyDescent="0.2">
      <c r="A2369" s="60" t="s">
        <v>685</v>
      </c>
      <c r="B2369" s="61">
        <v>42867</v>
      </c>
      <c r="C2369" s="71" t="s">
        <v>290</v>
      </c>
      <c r="D2369" s="63" t="str">
        <f>VLOOKUP(C2369,[6]Consolidado!$B:$E,4,FALSE)</f>
        <v>En Proceso</v>
      </c>
      <c r="E2369" s="64" t="s">
        <v>25</v>
      </c>
      <c r="F2369" s="65" t="s">
        <v>120</v>
      </c>
      <c r="G2369" s="66">
        <v>-3.125E-2</v>
      </c>
      <c r="H2369" s="67">
        <v>1231.47</v>
      </c>
      <c r="I2369" s="85">
        <f t="shared" si="53"/>
        <v>-38.483437500000001</v>
      </c>
      <c r="J2369" s="86">
        <v>29.922599999999999</v>
      </c>
      <c r="K2369" s="85">
        <f t="shared" si="54"/>
        <v>-1.2860993864169559</v>
      </c>
      <c r="L2369" s="68" t="str">
        <f>VLOOKUP(C2369,[6]Consolidado!$B:$E,2,FALSE)</f>
        <v>Acabado</v>
      </c>
      <c r="M2369" s="69" t="str">
        <f>VLOOKUP(C2369,[6]Consolidado!$B:$E,3,FALSE)</f>
        <v>Material de acabado pendiente de distribuir</v>
      </c>
      <c r="N2369" s="70">
        <f>VLOOKUP(C2369,[6]Consolidado!$B:$H,7,FALSE)</f>
        <v>0</v>
      </c>
    </row>
    <row r="2370" spans="1:14" s="71" customFormat="1" ht="16.5" customHeight="1" outlineLevel="1" x14ac:dyDescent="0.2">
      <c r="A2370" s="60" t="s">
        <v>685</v>
      </c>
      <c r="B2370" s="61">
        <v>42867</v>
      </c>
      <c r="C2370" s="71" t="s">
        <v>290</v>
      </c>
      <c r="D2370" s="63" t="str">
        <f>VLOOKUP(C2370,[6]Consolidado!$B:$E,4,FALSE)</f>
        <v>En Proceso</v>
      </c>
      <c r="E2370" s="64" t="s">
        <v>25</v>
      </c>
      <c r="F2370" s="65" t="s">
        <v>133</v>
      </c>
      <c r="G2370" s="66">
        <v>-0.125</v>
      </c>
      <c r="H2370" s="67">
        <v>10.23468459090909</v>
      </c>
      <c r="I2370" s="85">
        <f t="shared" si="53"/>
        <v>-1.2793355738636363</v>
      </c>
      <c r="J2370" s="86">
        <v>29.922599999999999</v>
      </c>
      <c r="K2370" s="85">
        <f t="shared" si="54"/>
        <v>-4.2754826581367804E-2</v>
      </c>
      <c r="L2370" s="68" t="str">
        <f>VLOOKUP(C2370,[6]Consolidado!$B:$E,2,FALSE)</f>
        <v>Acabado</v>
      </c>
      <c r="M2370" s="69" t="str">
        <f>VLOOKUP(C2370,[6]Consolidado!$B:$E,3,FALSE)</f>
        <v>Material de acabado pendiente de distribuir</v>
      </c>
      <c r="N2370" s="70">
        <f>VLOOKUP(C2370,[6]Consolidado!$B:$H,7,FALSE)</f>
        <v>0</v>
      </c>
    </row>
    <row r="2371" spans="1:14" s="71" customFormat="1" ht="16.5" customHeight="1" outlineLevel="1" x14ac:dyDescent="0.2">
      <c r="A2371" s="60" t="s">
        <v>685</v>
      </c>
      <c r="B2371" s="61">
        <v>42867</v>
      </c>
      <c r="C2371" s="71" t="s">
        <v>290</v>
      </c>
      <c r="D2371" s="63" t="str">
        <f>VLOOKUP(C2371,[6]Consolidado!$B:$E,4,FALSE)</f>
        <v>En Proceso</v>
      </c>
      <c r="E2371" s="64" t="s">
        <v>25</v>
      </c>
      <c r="F2371" s="65" t="s">
        <v>100</v>
      </c>
      <c r="G2371" s="66">
        <v>-0.125</v>
      </c>
      <c r="H2371" s="67">
        <v>406.30000000000007</v>
      </c>
      <c r="I2371" s="85">
        <f t="shared" si="53"/>
        <v>-50.787500000000009</v>
      </c>
      <c r="J2371" s="86">
        <v>29.922599999999999</v>
      </c>
      <c r="K2371" s="85">
        <f t="shared" si="54"/>
        <v>-1.697295689545695</v>
      </c>
      <c r="L2371" s="68" t="str">
        <f>VLOOKUP(C2371,[6]Consolidado!$B:$E,2,FALSE)</f>
        <v>Acabado</v>
      </c>
      <c r="M2371" s="69" t="str">
        <f>VLOOKUP(C2371,[6]Consolidado!$B:$E,3,FALSE)</f>
        <v>Material de acabado pendiente de distribuir</v>
      </c>
      <c r="N2371" s="70">
        <f>VLOOKUP(C2371,[6]Consolidado!$B:$H,7,FALSE)</f>
        <v>0</v>
      </c>
    </row>
    <row r="2372" spans="1:14" s="71" customFormat="1" ht="16.5" customHeight="1" outlineLevel="1" x14ac:dyDescent="0.2">
      <c r="A2372" s="60" t="s">
        <v>685</v>
      </c>
      <c r="B2372" s="61">
        <v>42867</v>
      </c>
      <c r="C2372" s="71" t="s">
        <v>290</v>
      </c>
      <c r="D2372" s="63" t="str">
        <f>VLOOKUP(C2372,[6]Consolidado!$B:$E,4,FALSE)</f>
        <v>En Proceso</v>
      </c>
      <c r="E2372" s="64" t="s">
        <v>25</v>
      </c>
      <c r="F2372" s="65" t="s">
        <v>99</v>
      </c>
      <c r="G2372" s="66">
        <v>-3.125E-2</v>
      </c>
      <c r="H2372" s="67">
        <v>358.12456989247312</v>
      </c>
      <c r="I2372" s="85">
        <f t="shared" si="53"/>
        <v>-11.191392809139785</v>
      </c>
      <c r="J2372" s="86">
        <v>29.922599999999999</v>
      </c>
      <c r="K2372" s="85">
        <f t="shared" si="54"/>
        <v>-0.37401137632223752</v>
      </c>
      <c r="L2372" s="68" t="str">
        <f>VLOOKUP(C2372,[6]Consolidado!$B:$E,2,FALSE)</f>
        <v>Acabado</v>
      </c>
      <c r="M2372" s="69" t="str">
        <f>VLOOKUP(C2372,[6]Consolidado!$B:$E,3,FALSE)</f>
        <v>Material de acabado pendiente de distribuir</v>
      </c>
      <c r="N2372" s="70">
        <f>VLOOKUP(C2372,[6]Consolidado!$B:$H,7,FALSE)</f>
        <v>0</v>
      </c>
    </row>
    <row r="2373" spans="1:14" s="71" customFormat="1" ht="16.5" customHeight="1" outlineLevel="1" x14ac:dyDescent="0.2">
      <c r="A2373" s="60" t="s">
        <v>685</v>
      </c>
      <c r="B2373" s="61">
        <v>42867</v>
      </c>
      <c r="C2373" s="71" t="s">
        <v>290</v>
      </c>
      <c r="D2373" s="63" t="str">
        <f>VLOOKUP(C2373,[6]Consolidado!$B:$E,4,FALSE)</f>
        <v>En Proceso</v>
      </c>
      <c r="E2373" s="64" t="s">
        <v>25</v>
      </c>
      <c r="F2373" s="65" t="s">
        <v>108</v>
      </c>
      <c r="G2373" s="66">
        <v>-3.125E-2</v>
      </c>
      <c r="H2373" s="67">
        <v>1043.76</v>
      </c>
      <c r="I2373" s="85">
        <f t="shared" si="53"/>
        <v>-32.6175</v>
      </c>
      <c r="J2373" s="86">
        <v>29.922599999999999</v>
      </c>
      <c r="K2373" s="85">
        <f t="shared" si="54"/>
        <v>-1.0900623608910991</v>
      </c>
      <c r="L2373" s="68" t="str">
        <f>VLOOKUP(C2373,[6]Consolidado!$B:$E,2,FALSE)</f>
        <v>Acabado</v>
      </c>
      <c r="M2373" s="69" t="str">
        <f>VLOOKUP(C2373,[6]Consolidado!$B:$E,3,FALSE)</f>
        <v>Material de acabado pendiente de distribuir</v>
      </c>
      <c r="N2373" s="70">
        <f>VLOOKUP(C2373,[6]Consolidado!$B:$H,7,FALSE)</f>
        <v>0</v>
      </c>
    </row>
    <row r="2374" spans="1:14" s="71" customFormat="1" ht="16.5" customHeight="1" outlineLevel="1" x14ac:dyDescent="0.2">
      <c r="A2374" s="60" t="s">
        <v>685</v>
      </c>
      <c r="B2374" s="61">
        <v>42867</v>
      </c>
      <c r="C2374" s="71" t="s">
        <v>290</v>
      </c>
      <c r="D2374" s="63" t="str">
        <f>VLOOKUP(C2374,[6]Consolidado!$B:$E,4,FALSE)</f>
        <v>En Proceso</v>
      </c>
      <c r="E2374" s="64" t="s">
        <v>25</v>
      </c>
      <c r="F2374" s="65" t="s">
        <v>109</v>
      </c>
      <c r="G2374" s="66">
        <v>-3.125E-2</v>
      </c>
      <c r="H2374" s="67">
        <v>1236.1455178853266</v>
      </c>
      <c r="I2374" s="85">
        <f t="shared" si="53"/>
        <v>-38.629547433916457</v>
      </c>
      <c r="J2374" s="86">
        <v>29.922599999999999</v>
      </c>
      <c r="K2374" s="85">
        <f t="shared" si="54"/>
        <v>-1.2909823155045503</v>
      </c>
      <c r="L2374" s="68" t="str">
        <f>VLOOKUP(C2374,[6]Consolidado!$B:$E,2,FALSE)</f>
        <v>Acabado</v>
      </c>
      <c r="M2374" s="69" t="str">
        <f>VLOOKUP(C2374,[6]Consolidado!$B:$E,3,FALSE)</f>
        <v>Material de acabado pendiente de distribuir</v>
      </c>
      <c r="N2374" s="70">
        <f>VLOOKUP(C2374,[6]Consolidado!$B:$H,7,FALSE)</f>
        <v>0</v>
      </c>
    </row>
    <row r="2375" spans="1:14" s="71" customFormat="1" ht="16.5" customHeight="1" outlineLevel="1" x14ac:dyDescent="0.2">
      <c r="A2375" s="60" t="s">
        <v>685</v>
      </c>
      <c r="B2375" s="61">
        <v>42867</v>
      </c>
      <c r="C2375" s="71" t="s">
        <v>290</v>
      </c>
      <c r="D2375" s="63" t="str">
        <f>VLOOKUP(C2375,[6]Consolidado!$B:$E,4,FALSE)</f>
        <v>En Proceso</v>
      </c>
      <c r="E2375" s="64" t="s">
        <v>25</v>
      </c>
      <c r="F2375" s="65" t="s">
        <v>110</v>
      </c>
      <c r="G2375" s="66">
        <v>-3.125E-2</v>
      </c>
      <c r="H2375" s="67">
        <v>1334.9349392712552</v>
      </c>
      <c r="I2375" s="85">
        <f t="shared" si="53"/>
        <v>-41.716716852226725</v>
      </c>
      <c r="J2375" s="86">
        <v>29.922599999999999</v>
      </c>
      <c r="K2375" s="85">
        <f t="shared" si="54"/>
        <v>-1.3941541461045071</v>
      </c>
      <c r="L2375" s="68" t="str">
        <f>VLOOKUP(C2375,[6]Consolidado!$B:$E,2,FALSE)</f>
        <v>Acabado</v>
      </c>
      <c r="M2375" s="69" t="str">
        <f>VLOOKUP(C2375,[6]Consolidado!$B:$E,3,FALSE)</f>
        <v>Material de acabado pendiente de distribuir</v>
      </c>
      <c r="N2375" s="70">
        <f>VLOOKUP(C2375,[6]Consolidado!$B:$H,7,FALSE)</f>
        <v>0</v>
      </c>
    </row>
    <row r="2376" spans="1:14" s="71" customFormat="1" ht="16.5" customHeight="1" outlineLevel="1" x14ac:dyDescent="0.2">
      <c r="A2376" s="60" t="s">
        <v>685</v>
      </c>
      <c r="B2376" s="61">
        <v>42867</v>
      </c>
      <c r="C2376" s="71" t="s">
        <v>290</v>
      </c>
      <c r="D2376" s="63" t="str">
        <f>VLOOKUP(C2376,[6]Consolidado!$B:$E,4,FALSE)</f>
        <v>En Proceso</v>
      </c>
      <c r="E2376" s="64" t="s">
        <v>25</v>
      </c>
      <c r="F2376" s="65" t="s">
        <v>119</v>
      </c>
      <c r="G2376" s="66">
        <v>-3.125E-2</v>
      </c>
      <c r="H2376" s="67">
        <v>624.05857142857144</v>
      </c>
      <c r="I2376" s="85">
        <f t="shared" si="53"/>
        <v>-19.501830357142858</v>
      </c>
      <c r="J2376" s="86">
        <v>29.922599999999999</v>
      </c>
      <c r="K2376" s="85">
        <f t="shared" si="54"/>
        <v>-0.65174250757430363</v>
      </c>
      <c r="L2376" s="68" t="str">
        <f>VLOOKUP(C2376,[6]Consolidado!$B:$E,2,FALSE)</f>
        <v>Acabado</v>
      </c>
      <c r="M2376" s="69" t="str">
        <f>VLOOKUP(C2376,[6]Consolidado!$B:$E,3,FALSE)</f>
        <v>Material de acabado pendiente de distribuir</v>
      </c>
      <c r="N2376" s="70">
        <f>VLOOKUP(C2376,[6]Consolidado!$B:$H,7,FALSE)</f>
        <v>0</v>
      </c>
    </row>
    <row r="2377" spans="1:14" s="71" customFormat="1" ht="16.5" customHeight="1" outlineLevel="1" x14ac:dyDescent="0.2">
      <c r="A2377" s="60" t="s">
        <v>685</v>
      </c>
      <c r="B2377" s="61">
        <v>42867</v>
      </c>
      <c r="C2377" s="71">
        <v>187</v>
      </c>
      <c r="D2377" s="63" t="str">
        <f>VLOOKUP(C2377,[6]Consolidado!$B:$E,4,FALSE)</f>
        <v>Finalizada</v>
      </c>
      <c r="E2377" s="64" t="s">
        <v>25</v>
      </c>
      <c r="F2377" s="65" t="s">
        <v>120</v>
      </c>
      <c r="G2377" s="66">
        <v>3.125E-2</v>
      </c>
      <c r="H2377" s="67">
        <v>1231.47</v>
      </c>
      <c r="I2377" s="85">
        <f t="shared" si="53"/>
        <v>38.483437500000001</v>
      </c>
      <c r="J2377" s="86">
        <v>29.922599999999999</v>
      </c>
      <c r="K2377" s="85">
        <f t="shared" si="54"/>
        <v>1.2860993864169559</v>
      </c>
      <c r="L2377" s="68" t="str">
        <f>VLOOKUP(C2377,[6]Consolidado!$B:$E,2,FALSE)</f>
        <v>Maderas Collective</v>
      </c>
      <c r="M2377" s="69" t="str">
        <f>VLOOKUP(C2377,[6]Consolidado!$B:$E,3,FALSE)</f>
        <v>Muestras de Acabado - General</v>
      </c>
      <c r="N2377" s="70" t="str">
        <f>VLOOKUP(C2377,[6]Consolidado!$B:$H,7,FALSE)</f>
        <v>Se cierra mensualmente</v>
      </c>
    </row>
    <row r="2378" spans="1:14" s="71" customFormat="1" ht="16.5" customHeight="1" outlineLevel="1" x14ac:dyDescent="0.2">
      <c r="A2378" s="60" t="s">
        <v>685</v>
      </c>
      <c r="B2378" s="61">
        <v>42867</v>
      </c>
      <c r="C2378" s="71">
        <v>187</v>
      </c>
      <c r="D2378" s="63" t="str">
        <f>VLOOKUP(C2378,[6]Consolidado!$B:$E,4,FALSE)</f>
        <v>Finalizada</v>
      </c>
      <c r="E2378" s="64" t="s">
        <v>25</v>
      </c>
      <c r="F2378" s="65" t="s">
        <v>133</v>
      </c>
      <c r="G2378" s="66">
        <v>0.125</v>
      </c>
      <c r="H2378" s="67">
        <v>10.23468459090909</v>
      </c>
      <c r="I2378" s="85">
        <f t="shared" si="53"/>
        <v>1.2793355738636363</v>
      </c>
      <c r="J2378" s="86">
        <v>29.922599999999999</v>
      </c>
      <c r="K2378" s="85">
        <f t="shared" si="54"/>
        <v>4.2754826581367804E-2</v>
      </c>
      <c r="L2378" s="68" t="str">
        <f>VLOOKUP(C2378,[6]Consolidado!$B:$E,2,FALSE)</f>
        <v>Maderas Collective</v>
      </c>
      <c r="M2378" s="69" t="str">
        <f>VLOOKUP(C2378,[6]Consolidado!$B:$E,3,FALSE)</f>
        <v>Muestras de Acabado - General</v>
      </c>
      <c r="N2378" s="70" t="str">
        <f>VLOOKUP(C2378,[6]Consolidado!$B:$H,7,FALSE)</f>
        <v>Se cierra mensualmente</v>
      </c>
    </row>
    <row r="2379" spans="1:14" s="71" customFormat="1" ht="16.5" customHeight="1" outlineLevel="1" x14ac:dyDescent="0.2">
      <c r="A2379" s="60" t="s">
        <v>685</v>
      </c>
      <c r="B2379" s="61">
        <v>42867</v>
      </c>
      <c r="C2379" s="71">
        <v>187</v>
      </c>
      <c r="D2379" s="63" t="str">
        <f>VLOOKUP(C2379,[6]Consolidado!$B:$E,4,FALSE)</f>
        <v>Finalizada</v>
      </c>
      <c r="E2379" s="64" t="s">
        <v>25</v>
      </c>
      <c r="F2379" s="65" t="s">
        <v>100</v>
      </c>
      <c r="G2379" s="66">
        <v>0.125</v>
      </c>
      <c r="H2379" s="67">
        <v>406.30000000000007</v>
      </c>
      <c r="I2379" s="85">
        <f t="shared" si="53"/>
        <v>50.787500000000009</v>
      </c>
      <c r="J2379" s="86">
        <v>29.922599999999999</v>
      </c>
      <c r="K2379" s="85">
        <f t="shared" si="54"/>
        <v>1.697295689545695</v>
      </c>
      <c r="L2379" s="68" t="str">
        <f>VLOOKUP(C2379,[6]Consolidado!$B:$E,2,FALSE)</f>
        <v>Maderas Collective</v>
      </c>
      <c r="M2379" s="69" t="str">
        <f>VLOOKUP(C2379,[6]Consolidado!$B:$E,3,FALSE)</f>
        <v>Muestras de Acabado - General</v>
      </c>
      <c r="N2379" s="70" t="str">
        <f>VLOOKUP(C2379,[6]Consolidado!$B:$H,7,FALSE)</f>
        <v>Se cierra mensualmente</v>
      </c>
    </row>
    <row r="2380" spans="1:14" s="71" customFormat="1" ht="16.5" customHeight="1" outlineLevel="1" x14ac:dyDescent="0.2">
      <c r="A2380" s="60" t="s">
        <v>685</v>
      </c>
      <c r="B2380" s="61">
        <v>42867</v>
      </c>
      <c r="C2380" s="71">
        <v>187</v>
      </c>
      <c r="D2380" s="63" t="str">
        <f>VLOOKUP(C2380,[6]Consolidado!$B:$E,4,FALSE)</f>
        <v>Finalizada</v>
      </c>
      <c r="E2380" s="64" t="s">
        <v>25</v>
      </c>
      <c r="F2380" s="65" t="s">
        <v>99</v>
      </c>
      <c r="G2380" s="66">
        <v>3.125E-2</v>
      </c>
      <c r="H2380" s="67">
        <v>358.12456989247312</v>
      </c>
      <c r="I2380" s="85">
        <f t="shared" si="53"/>
        <v>11.191392809139785</v>
      </c>
      <c r="J2380" s="86">
        <v>29.922599999999999</v>
      </c>
      <c r="K2380" s="85">
        <f t="shared" si="54"/>
        <v>0.37401137632223752</v>
      </c>
      <c r="L2380" s="68" t="str">
        <f>VLOOKUP(C2380,[6]Consolidado!$B:$E,2,FALSE)</f>
        <v>Maderas Collective</v>
      </c>
      <c r="M2380" s="69" t="str">
        <f>VLOOKUP(C2380,[6]Consolidado!$B:$E,3,FALSE)</f>
        <v>Muestras de Acabado - General</v>
      </c>
      <c r="N2380" s="70" t="str">
        <f>VLOOKUP(C2380,[6]Consolidado!$B:$H,7,FALSE)</f>
        <v>Se cierra mensualmente</v>
      </c>
    </row>
    <row r="2381" spans="1:14" s="71" customFormat="1" ht="16.5" customHeight="1" outlineLevel="1" x14ac:dyDescent="0.2">
      <c r="A2381" s="60" t="s">
        <v>685</v>
      </c>
      <c r="B2381" s="61">
        <v>42867</v>
      </c>
      <c r="C2381" s="71">
        <v>187</v>
      </c>
      <c r="D2381" s="63" t="str">
        <f>VLOOKUP(C2381,[6]Consolidado!$B:$E,4,FALSE)</f>
        <v>Finalizada</v>
      </c>
      <c r="E2381" s="64" t="s">
        <v>25</v>
      </c>
      <c r="F2381" s="65" t="s">
        <v>108</v>
      </c>
      <c r="G2381" s="66">
        <v>3.125E-2</v>
      </c>
      <c r="H2381" s="67">
        <v>1043.76</v>
      </c>
      <c r="I2381" s="85">
        <f t="shared" si="53"/>
        <v>32.6175</v>
      </c>
      <c r="J2381" s="86">
        <v>29.922599999999999</v>
      </c>
      <c r="K2381" s="85">
        <f t="shared" si="54"/>
        <v>1.0900623608910991</v>
      </c>
      <c r="L2381" s="68" t="str">
        <f>VLOOKUP(C2381,[6]Consolidado!$B:$E,2,FALSE)</f>
        <v>Maderas Collective</v>
      </c>
      <c r="M2381" s="69" t="str">
        <f>VLOOKUP(C2381,[6]Consolidado!$B:$E,3,FALSE)</f>
        <v>Muestras de Acabado - General</v>
      </c>
      <c r="N2381" s="70" t="str">
        <f>VLOOKUP(C2381,[6]Consolidado!$B:$H,7,FALSE)</f>
        <v>Se cierra mensualmente</v>
      </c>
    </row>
    <row r="2382" spans="1:14" s="71" customFormat="1" ht="16.5" customHeight="1" outlineLevel="1" x14ac:dyDescent="0.2">
      <c r="A2382" s="60" t="s">
        <v>685</v>
      </c>
      <c r="B2382" s="61">
        <v>42867</v>
      </c>
      <c r="C2382" s="71">
        <v>187</v>
      </c>
      <c r="D2382" s="63" t="str">
        <f>VLOOKUP(C2382,[6]Consolidado!$B:$E,4,FALSE)</f>
        <v>Finalizada</v>
      </c>
      <c r="E2382" s="64" t="s">
        <v>25</v>
      </c>
      <c r="F2382" s="65" t="s">
        <v>109</v>
      </c>
      <c r="G2382" s="66">
        <v>3.125E-2</v>
      </c>
      <c r="H2382" s="67">
        <v>1236.1455178853266</v>
      </c>
      <c r="I2382" s="85">
        <f t="shared" si="53"/>
        <v>38.629547433916457</v>
      </c>
      <c r="J2382" s="86">
        <v>29.922599999999999</v>
      </c>
      <c r="K2382" s="85">
        <f t="shared" si="54"/>
        <v>1.2909823155045503</v>
      </c>
      <c r="L2382" s="68" t="str">
        <f>VLOOKUP(C2382,[6]Consolidado!$B:$E,2,FALSE)</f>
        <v>Maderas Collective</v>
      </c>
      <c r="M2382" s="69" t="str">
        <f>VLOOKUP(C2382,[6]Consolidado!$B:$E,3,FALSE)</f>
        <v>Muestras de Acabado - General</v>
      </c>
      <c r="N2382" s="70" t="str">
        <f>VLOOKUP(C2382,[6]Consolidado!$B:$H,7,FALSE)</f>
        <v>Se cierra mensualmente</v>
      </c>
    </row>
    <row r="2383" spans="1:14" s="71" customFormat="1" ht="16.5" customHeight="1" outlineLevel="1" x14ac:dyDescent="0.2">
      <c r="A2383" s="60" t="s">
        <v>685</v>
      </c>
      <c r="B2383" s="61">
        <v>42867</v>
      </c>
      <c r="C2383" s="71">
        <v>187</v>
      </c>
      <c r="D2383" s="63" t="str">
        <f>VLOOKUP(C2383,[6]Consolidado!$B:$E,4,FALSE)</f>
        <v>Finalizada</v>
      </c>
      <c r="E2383" s="64" t="s">
        <v>25</v>
      </c>
      <c r="F2383" s="65" t="s">
        <v>110</v>
      </c>
      <c r="G2383" s="66">
        <v>3.125E-2</v>
      </c>
      <c r="H2383" s="67">
        <v>1334.9349392712552</v>
      </c>
      <c r="I2383" s="85">
        <f t="shared" si="53"/>
        <v>41.716716852226725</v>
      </c>
      <c r="J2383" s="86">
        <v>29.922599999999999</v>
      </c>
      <c r="K2383" s="85">
        <f t="shared" si="54"/>
        <v>1.3941541461045071</v>
      </c>
      <c r="L2383" s="68" t="str">
        <f>VLOOKUP(C2383,[6]Consolidado!$B:$E,2,FALSE)</f>
        <v>Maderas Collective</v>
      </c>
      <c r="M2383" s="69" t="str">
        <f>VLOOKUP(C2383,[6]Consolidado!$B:$E,3,FALSE)</f>
        <v>Muestras de Acabado - General</v>
      </c>
      <c r="N2383" s="70" t="str">
        <f>VLOOKUP(C2383,[6]Consolidado!$B:$H,7,FALSE)</f>
        <v>Se cierra mensualmente</v>
      </c>
    </row>
    <row r="2384" spans="1:14" s="71" customFormat="1" ht="16.5" customHeight="1" outlineLevel="1" x14ac:dyDescent="0.2">
      <c r="A2384" s="60" t="s">
        <v>685</v>
      </c>
      <c r="B2384" s="61">
        <v>42867</v>
      </c>
      <c r="C2384" s="71">
        <v>187</v>
      </c>
      <c r="D2384" s="63" t="str">
        <f>VLOOKUP(C2384,[6]Consolidado!$B:$E,4,FALSE)</f>
        <v>Finalizada</v>
      </c>
      <c r="E2384" s="64" t="s">
        <v>25</v>
      </c>
      <c r="F2384" s="65" t="s">
        <v>119</v>
      </c>
      <c r="G2384" s="66">
        <v>3.125E-2</v>
      </c>
      <c r="H2384" s="67">
        <v>624.05857142857144</v>
      </c>
      <c r="I2384" s="85">
        <f t="shared" si="53"/>
        <v>19.501830357142858</v>
      </c>
      <c r="J2384" s="86">
        <v>29.922599999999999</v>
      </c>
      <c r="K2384" s="85">
        <f t="shared" si="54"/>
        <v>0.65174250757430363</v>
      </c>
      <c r="L2384" s="68" t="str">
        <f>VLOOKUP(C2384,[6]Consolidado!$B:$E,2,FALSE)</f>
        <v>Maderas Collective</v>
      </c>
      <c r="M2384" s="69" t="str">
        <f>VLOOKUP(C2384,[6]Consolidado!$B:$E,3,FALSE)</f>
        <v>Muestras de Acabado - General</v>
      </c>
      <c r="N2384" s="70" t="str">
        <f>VLOOKUP(C2384,[6]Consolidado!$B:$H,7,FALSE)</f>
        <v>Se cierra mensualmente</v>
      </c>
    </row>
    <row r="2385" spans="1:14" s="71" customFormat="1" ht="16.5" customHeight="1" outlineLevel="1" x14ac:dyDescent="0.2">
      <c r="A2385" s="60" t="s">
        <v>685</v>
      </c>
      <c r="B2385" s="61">
        <v>42870</v>
      </c>
      <c r="C2385" s="71">
        <v>210</v>
      </c>
      <c r="D2385" s="63" t="str">
        <f>VLOOKUP(C2385,[6]Consolidado!$B:$E,4,FALSE)</f>
        <v>Finalizada</v>
      </c>
      <c r="E2385" s="64" t="s">
        <v>51</v>
      </c>
      <c r="F2385" s="65" t="s">
        <v>59</v>
      </c>
      <c r="G2385" s="66">
        <v>-4.1900000000000004</v>
      </c>
      <c r="H2385" s="67">
        <v>70.094915324819553</v>
      </c>
      <c r="I2385" s="85">
        <f t="shared" si="53"/>
        <v>-293.69769521099397</v>
      </c>
      <c r="J2385" s="86">
        <v>29.922599999999999</v>
      </c>
      <c r="K2385" s="85">
        <f t="shared" si="54"/>
        <v>-9.8152465096948127</v>
      </c>
      <c r="L2385" s="68" t="str">
        <f>VLOOKUP(C2385,[6]Consolidado!$B:$E,2,FALSE)</f>
        <v>Alex Weidner</v>
      </c>
      <c r="M2385" s="69" t="str">
        <f>VLOOKUP(C2385,[6]Consolidado!$B:$E,3,FALSE)</f>
        <v>Table w/ Brass Inlay</v>
      </c>
      <c r="N2385" s="70" t="str">
        <f>VLOOKUP(C2385,[6]Consolidado!$B:$H,7,FALSE)</f>
        <v>Mayo</v>
      </c>
    </row>
    <row r="2386" spans="1:14" s="71" customFormat="1" ht="16.5" customHeight="1" outlineLevel="1" x14ac:dyDescent="0.2">
      <c r="A2386" s="60" t="s">
        <v>685</v>
      </c>
      <c r="B2386" s="61">
        <v>42870</v>
      </c>
      <c r="C2386" s="71">
        <v>278</v>
      </c>
      <c r="D2386" s="63" t="str">
        <f>VLOOKUP(C2386,[6]Consolidado!$B:$E,4,FALSE)</f>
        <v>En Proceso</v>
      </c>
      <c r="E2386" s="64" t="s">
        <v>51</v>
      </c>
      <c r="F2386" s="65" t="s">
        <v>129</v>
      </c>
      <c r="G2386" s="66">
        <v>48</v>
      </c>
      <c r="H2386" s="67">
        <v>85.581387924803863</v>
      </c>
      <c r="I2386" s="85">
        <f t="shared" si="53"/>
        <v>4107.9066203905859</v>
      </c>
      <c r="J2386" s="86">
        <v>29.922599999999999</v>
      </c>
      <c r="K2386" s="85">
        <f t="shared" si="54"/>
        <v>137.28441446901627</v>
      </c>
      <c r="L2386" s="68" t="str">
        <f>VLOOKUP(C2386,[6]Consolidado!$B:$E,2,FALSE)</f>
        <v>Maderas Collective</v>
      </c>
      <c r="M2386" s="69" t="str">
        <f>VLOOKUP(C2386,[6]Consolidado!$B:$E,3,FALSE)</f>
        <v>Estante para Acabado</v>
      </c>
      <c r="N2386" s="70" t="str">
        <f>VLOOKUP(C2386,[6]Consolidado!$B:$H,7,FALSE)</f>
        <v>Cierre en Dic. (AF)</v>
      </c>
    </row>
    <row r="2387" spans="1:14" s="71" customFormat="1" ht="16.5" customHeight="1" outlineLevel="1" x14ac:dyDescent="0.2">
      <c r="A2387" s="60" t="s">
        <v>685</v>
      </c>
      <c r="B2387" s="61">
        <v>42871</v>
      </c>
      <c r="C2387" s="71">
        <v>274</v>
      </c>
      <c r="D2387" s="63" t="str">
        <f>VLOOKUP(C2387,[6]Consolidado!$B:$E,4,FALSE)</f>
        <v>Finalizada</v>
      </c>
      <c r="E2387" s="64" t="s">
        <v>28</v>
      </c>
      <c r="F2387" s="65" t="s">
        <v>106</v>
      </c>
      <c r="G2387" s="66">
        <v>2</v>
      </c>
      <c r="H2387" s="67">
        <v>517.43809502614886</v>
      </c>
      <c r="I2387" s="85">
        <f t="shared" si="53"/>
        <v>1034.8761900522977</v>
      </c>
      <c r="J2387" s="86">
        <v>29.922599999999999</v>
      </c>
      <c r="K2387" s="85">
        <f t="shared" si="54"/>
        <v>34.585102566364476</v>
      </c>
      <c r="L2387" s="68" t="str">
        <f>VLOOKUP(C2387,[6]Consolidado!$B:$E,2,FALSE)</f>
        <v>Wework</v>
      </c>
      <c r="M2387" s="69" t="str">
        <f>VLOOKUP(C2387,[6]Consolidado!$B:$E,3,FALSE)</f>
        <v>Silla Prototipo</v>
      </c>
      <c r="N2387" s="70" t="str">
        <f>VLOOKUP(C2387,[6]Consolidado!$B:$H,7,FALSE)</f>
        <v>Mayo</v>
      </c>
    </row>
    <row r="2388" spans="1:14" s="71" customFormat="1" ht="16.5" customHeight="1" outlineLevel="1" x14ac:dyDescent="0.2">
      <c r="A2388" s="60" t="s">
        <v>685</v>
      </c>
      <c r="B2388" s="61">
        <v>42871</v>
      </c>
      <c r="C2388" s="71">
        <v>274</v>
      </c>
      <c r="D2388" s="63" t="str">
        <f>VLOOKUP(C2388,[6]Consolidado!$B:$E,4,FALSE)</f>
        <v>Finalizada</v>
      </c>
      <c r="E2388" s="64" t="s">
        <v>40</v>
      </c>
      <c r="F2388" s="65" t="s">
        <v>107</v>
      </c>
      <c r="G2388" s="66">
        <v>300</v>
      </c>
      <c r="H2388" s="67">
        <v>0.24910632133951227</v>
      </c>
      <c r="I2388" s="85">
        <f t="shared" si="53"/>
        <v>74.731896401853675</v>
      </c>
      <c r="J2388" s="86">
        <v>29.922599999999999</v>
      </c>
      <c r="K2388" s="85">
        <f t="shared" si="54"/>
        <v>2.4975067808898181</v>
      </c>
      <c r="L2388" s="68" t="str">
        <f>VLOOKUP(C2388,[6]Consolidado!$B:$E,2,FALSE)</f>
        <v>Wework</v>
      </c>
      <c r="M2388" s="69" t="str">
        <f>VLOOKUP(C2388,[6]Consolidado!$B:$E,3,FALSE)</f>
        <v>Silla Prototipo</v>
      </c>
      <c r="N2388" s="70" t="str">
        <f>VLOOKUP(C2388,[6]Consolidado!$B:$H,7,FALSE)</f>
        <v>Mayo</v>
      </c>
    </row>
    <row r="2389" spans="1:14" s="71" customFormat="1" ht="16.5" customHeight="1" outlineLevel="1" x14ac:dyDescent="0.2">
      <c r="A2389" s="60" t="s">
        <v>685</v>
      </c>
      <c r="B2389" s="61">
        <v>42871</v>
      </c>
      <c r="C2389" s="71">
        <v>216</v>
      </c>
      <c r="D2389" s="63" t="str">
        <f>VLOOKUP(C2389,[6]Consolidado!$B:$E,4,FALSE)</f>
        <v>Finalizada</v>
      </c>
      <c r="E2389" s="64" t="s">
        <v>40</v>
      </c>
      <c r="F2389" s="65" t="s">
        <v>436</v>
      </c>
      <c r="G2389" s="66">
        <v>700</v>
      </c>
      <c r="H2389" s="67">
        <v>6.279062667916667E-2</v>
      </c>
      <c r="I2389" s="85">
        <f t="shared" si="53"/>
        <v>43.95343867541667</v>
      </c>
      <c r="J2389" s="86">
        <v>29.922599999999999</v>
      </c>
      <c r="K2389" s="85">
        <f t="shared" si="54"/>
        <v>1.4689043958551955</v>
      </c>
      <c r="L2389" s="68" t="str">
        <f>VLOOKUP(C2389,[6]Consolidado!$B:$E,2,FALSE)</f>
        <v>Andee Hess</v>
      </c>
      <c r="M2389" s="69" t="str">
        <f>VLOOKUP(C2389,[6]Consolidado!$B:$E,3,FALSE)</f>
        <v>Consola Prototype</v>
      </c>
      <c r="N2389" s="70" t="str">
        <f>VLOOKUP(C2389,[6]Consolidado!$B:$H,7,FALSE)</f>
        <v>Noviembre</v>
      </c>
    </row>
    <row r="2390" spans="1:14" s="71" customFormat="1" ht="16.5" customHeight="1" outlineLevel="1" x14ac:dyDescent="0.2">
      <c r="A2390" s="60" t="s">
        <v>685</v>
      </c>
      <c r="B2390" s="61">
        <v>42871</v>
      </c>
      <c r="C2390" s="71">
        <v>163</v>
      </c>
      <c r="D2390" s="63" t="str">
        <f>VLOOKUP(C2390,[6]Consolidado!$B:$E,4,FALSE)</f>
        <v>En Proceso</v>
      </c>
      <c r="E2390" s="64" t="s">
        <v>40</v>
      </c>
      <c r="F2390" s="65" t="s">
        <v>442</v>
      </c>
      <c r="G2390" s="66">
        <v>158</v>
      </c>
      <c r="H2390" s="67">
        <v>0</v>
      </c>
      <c r="I2390" s="85">
        <f t="shared" si="53"/>
        <v>0</v>
      </c>
      <c r="J2390" s="86">
        <v>29.922599999999999</v>
      </c>
      <c r="K2390" s="85">
        <f t="shared" si="54"/>
        <v>0</v>
      </c>
      <c r="L2390" s="68" t="str">
        <f>VLOOKUP(C2390,[6]Consolidado!$B:$E,2,FALSE)</f>
        <v>David Berruto-New Line</v>
      </c>
      <c r="M2390" s="69" t="str">
        <f>VLOOKUP(C2390,[6]Consolidado!$B:$E,3,FALSE)</f>
        <v>Folding Lounge Chair</v>
      </c>
      <c r="N2390" s="70">
        <f>VLOOKUP(C2390,[6]Consolidado!$B:$H,7,FALSE)</f>
        <v>0</v>
      </c>
    </row>
    <row r="2391" spans="1:14" s="71" customFormat="1" ht="16.5" customHeight="1" outlineLevel="1" x14ac:dyDescent="0.2">
      <c r="A2391" s="60" t="s">
        <v>685</v>
      </c>
      <c r="B2391" s="61">
        <v>42871</v>
      </c>
      <c r="C2391" s="71">
        <v>274</v>
      </c>
      <c r="D2391" s="63" t="str">
        <f>VLOOKUP(C2391,[6]Consolidado!$B:$E,4,FALSE)</f>
        <v>Finalizada</v>
      </c>
      <c r="E2391" s="64" t="s">
        <v>33</v>
      </c>
      <c r="F2391" s="65" t="s">
        <v>32</v>
      </c>
      <c r="G2391" s="66">
        <v>3</v>
      </c>
      <c r="H2391" s="67">
        <v>29.842295814691809</v>
      </c>
      <c r="I2391" s="85">
        <f t="shared" si="53"/>
        <v>89.526887444075427</v>
      </c>
      <c r="J2391" s="86">
        <v>29.922599999999999</v>
      </c>
      <c r="K2391" s="85">
        <f t="shared" si="54"/>
        <v>2.9919488093974262</v>
      </c>
      <c r="L2391" s="68" t="str">
        <f>VLOOKUP(C2391,[6]Consolidado!$B:$E,2,FALSE)</f>
        <v>Wework</v>
      </c>
      <c r="M2391" s="69" t="str">
        <f>VLOOKUP(C2391,[6]Consolidado!$B:$E,3,FALSE)</f>
        <v>Silla Prototipo</v>
      </c>
      <c r="N2391" s="70" t="str">
        <f>VLOOKUP(C2391,[6]Consolidado!$B:$H,7,FALSE)</f>
        <v>Mayo</v>
      </c>
    </row>
    <row r="2392" spans="1:14" s="71" customFormat="1" ht="16.5" customHeight="1" outlineLevel="1" x14ac:dyDescent="0.2">
      <c r="A2392" s="60" t="s">
        <v>685</v>
      </c>
      <c r="B2392" s="61">
        <v>42871</v>
      </c>
      <c r="C2392" s="71">
        <v>274</v>
      </c>
      <c r="D2392" s="63" t="str">
        <f>VLOOKUP(C2392,[6]Consolidado!$B:$E,4,FALSE)</f>
        <v>Finalizada</v>
      </c>
      <c r="E2392" s="64" t="s">
        <v>33</v>
      </c>
      <c r="F2392" s="65" t="s">
        <v>113</v>
      </c>
      <c r="G2392" s="66">
        <v>6</v>
      </c>
      <c r="H2392" s="67">
        <v>31.396085260667828</v>
      </c>
      <c r="I2392" s="85">
        <f t="shared" si="53"/>
        <v>188.37651156400696</v>
      </c>
      <c r="J2392" s="86">
        <v>29.922599999999999</v>
      </c>
      <c r="K2392" s="85">
        <f t="shared" si="54"/>
        <v>6.2954593372236021</v>
      </c>
      <c r="L2392" s="68" t="str">
        <f>VLOOKUP(C2392,[6]Consolidado!$B:$E,2,FALSE)</f>
        <v>Wework</v>
      </c>
      <c r="M2392" s="69" t="str">
        <f>VLOOKUP(C2392,[6]Consolidado!$B:$E,3,FALSE)</f>
        <v>Silla Prototipo</v>
      </c>
      <c r="N2392" s="70" t="str">
        <f>VLOOKUP(C2392,[6]Consolidado!$B:$H,7,FALSE)</f>
        <v>Mayo</v>
      </c>
    </row>
    <row r="2393" spans="1:14" s="71" customFormat="1" ht="16.5" customHeight="1" outlineLevel="1" x14ac:dyDescent="0.2">
      <c r="A2393" s="60" t="s">
        <v>685</v>
      </c>
      <c r="B2393" s="61">
        <v>42872</v>
      </c>
      <c r="C2393" s="71" t="s">
        <v>290</v>
      </c>
      <c r="D2393" s="63" t="str">
        <f>VLOOKUP(C2393,[6]Consolidado!$B:$E,4,FALSE)</f>
        <v>En Proceso</v>
      </c>
      <c r="E2393" s="64" t="s">
        <v>25</v>
      </c>
      <c r="F2393" s="65" t="s">
        <v>120</v>
      </c>
      <c r="G2393" s="66">
        <v>-0.125</v>
      </c>
      <c r="H2393" s="67">
        <v>1231.47</v>
      </c>
      <c r="I2393" s="85">
        <f t="shared" si="53"/>
        <v>-153.93375</v>
      </c>
      <c r="J2393" s="86">
        <v>29.922599999999999</v>
      </c>
      <c r="K2393" s="85">
        <f t="shared" si="54"/>
        <v>-5.1443975456678235</v>
      </c>
      <c r="L2393" s="68" t="str">
        <f>VLOOKUP(C2393,[6]Consolidado!$B:$E,2,FALSE)</f>
        <v>Acabado</v>
      </c>
      <c r="M2393" s="69" t="str">
        <f>VLOOKUP(C2393,[6]Consolidado!$B:$E,3,FALSE)</f>
        <v>Material de acabado pendiente de distribuir</v>
      </c>
      <c r="N2393" s="70">
        <f>VLOOKUP(C2393,[6]Consolidado!$B:$H,7,FALSE)</f>
        <v>0</v>
      </c>
    </row>
    <row r="2394" spans="1:14" s="71" customFormat="1" ht="16.5" customHeight="1" outlineLevel="1" x14ac:dyDescent="0.2">
      <c r="A2394" s="60" t="s">
        <v>685</v>
      </c>
      <c r="B2394" s="61">
        <v>42872</v>
      </c>
      <c r="C2394" s="71" t="s">
        <v>290</v>
      </c>
      <c r="D2394" s="63" t="str">
        <f>VLOOKUP(C2394,[6]Consolidado!$B:$E,4,FALSE)</f>
        <v>En Proceso</v>
      </c>
      <c r="E2394" s="64" t="s">
        <v>25</v>
      </c>
      <c r="F2394" s="65" t="s">
        <v>108</v>
      </c>
      <c r="G2394" s="66">
        <v>-9.375E-2</v>
      </c>
      <c r="H2394" s="67">
        <v>1043.76</v>
      </c>
      <c r="I2394" s="85">
        <f t="shared" si="53"/>
        <v>-97.852499999999992</v>
      </c>
      <c r="J2394" s="86">
        <v>29.922599999999999</v>
      </c>
      <c r="K2394" s="85">
        <f t="shared" si="54"/>
        <v>-3.2701870826732971</v>
      </c>
      <c r="L2394" s="68" t="str">
        <f>VLOOKUP(C2394,[6]Consolidado!$B:$E,2,FALSE)</f>
        <v>Acabado</v>
      </c>
      <c r="M2394" s="69" t="str">
        <f>VLOOKUP(C2394,[6]Consolidado!$B:$E,3,FALSE)</f>
        <v>Material de acabado pendiente de distribuir</v>
      </c>
      <c r="N2394" s="70">
        <f>VLOOKUP(C2394,[6]Consolidado!$B:$H,7,FALSE)</f>
        <v>0</v>
      </c>
    </row>
    <row r="2395" spans="1:14" s="71" customFormat="1" ht="16.5" customHeight="1" outlineLevel="1" x14ac:dyDescent="0.2">
      <c r="A2395" s="60" t="s">
        <v>685</v>
      </c>
      <c r="B2395" s="61">
        <v>42872</v>
      </c>
      <c r="C2395" s="71" t="s">
        <v>290</v>
      </c>
      <c r="D2395" s="63" t="str">
        <f>VLOOKUP(C2395,[6]Consolidado!$B:$E,4,FALSE)</f>
        <v>En Proceso</v>
      </c>
      <c r="E2395" s="64" t="s">
        <v>25</v>
      </c>
      <c r="F2395" s="65" t="s">
        <v>109</v>
      </c>
      <c r="G2395" s="66">
        <v>-9.375E-2</v>
      </c>
      <c r="H2395" s="67">
        <v>1236.1455178853266</v>
      </c>
      <c r="I2395" s="85">
        <f t="shared" si="53"/>
        <v>-115.88864230174937</v>
      </c>
      <c r="J2395" s="86">
        <v>29.922599999999999</v>
      </c>
      <c r="K2395" s="85">
        <f t="shared" si="54"/>
        <v>-3.8729469465136512</v>
      </c>
      <c r="L2395" s="68" t="str">
        <f>VLOOKUP(C2395,[6]Consolidado!$B:$E,2,FALSE)</f>
        <v>Acabado</v>
      </c>
      <c r="M2395" s="69" t="str">
        <f>VLOOKUP(C2395,[6]Consolidado!$B:$E,3,FALSE)</f>
        <v>Material de acabado pendiente de distribuir</v>
      </c>
      <c r="N2395" s="70">
        <f>VLOOKUP(C2395,[6]Consolidado!$B:$H,7,FALSE)</f>
        <v>0</v>
      </c>
    </row>
    <row r="2396" spans="1:14" s="71" customFormat="1" ht="16.5" customHeight="1" outlineLevel="1" x14ac:dyDescent="0.2">
      <c r="A2396" s="60" t="s">
        <v>685</v>
      </c>
      <c r="B2396" s="61">
        <v>42872</v>
      </c>
      <c r="C2396" s="71" t="s">
        <v>290</v>
      </c>
      <c r="D2396" s="63" t="str">
        <f>VLOOKUP(C2396,[6]Consolidado!$B:$E,4,FALSE)</f>
        <v>En Proceso</v>
      </c>
      <c r="E2396" s="64" t="s">
        <v>25</v>
      </c>
      <c r="F2396" s="65" t="s">
        <v>110</v>
      </c>
      <c r="G2396" s="66">
        <v>-9.375E-2</v>
      </c>
      <c r="H2396" s="67">
        <v>1334.9349392712552</v>
      </c>
      <c r="I2396" s="85">
        <f t="shared" si="53"/>
        <v>-125.15015055668017</v>
      </c>
      <c r="J2396" s="86">
        <v>29.922599999999999</v>
      </c>
      <c r="K2396" s="85">
        <f t="shared" si="54"/>
        <v>-4.1824624383135216</v>
      </c>
      <c r="L2396" s="68" t="str">
        <f>VLOOKUP(C2396,[6]Consolidado!$B:$E,2,FALSE)</f>
        <v>Acabado</v>
      </c>
      <c r="M2396" s="69" t="str">
        <f>VLOOKUP(C2396,[6]Consolidado!$B:$E,3,FALSE)</f>
        <v>Material de acabado pendiente de distribuir</v>
      </c>
      <c r="N2396" s="70">
        <f>VLOOKUP(C2396,[6]Consolidado!$B:$H,7,FALSE)</f>
        <v>0</v>
      </c>
    </row>
    <row r="2397" spans="1:14" s="71" customFormat="1" ht="16.5" customHeight="1" outlineLevel="1" x14ac:dyDescent="0.2">
      <c r="A2397" s="60" t="s">
        <v>685</v>
      </c>
      <c r="B2397" s="61">
        <v>42872</v>
      </c>
      <c r="C2397" s="71" t="s">
        <v>290</v>
      </c>
      <c r="D2397" s="63" t="str">
        <f>VLOOKUP(C2397,[6]Consolidado!$B:$E,4,FALSE)</f>
        <v>En Proceso</v>
      </c>
      <c r="E2397" s="64" t="s">
        <v>25</v>
      </c>
      <c r="F2397" s="65" t="s">
        <v>119</v>
      </c>
      <c r="G2397" s="66">
        <v>-9.375E-2</v>
      </c>
      <c r="H2397" s="67">
        <v>624.05857142857144</v>
      </c>
      <c r="I2397" s="85">
        <f t="shared" si="53"/>
        <v>-58.505491071428573</v>
      </c>
      <c r="J2397" s="86">
        <v>29.922599999999999</v>
      </c>
      <c r="K2397" s="85">
        <f t="shared" si="54"/>
        <v>-1.955227522722911</v>
      </c>
      <c r="L2397" s="68" t="str">
        <f>VLOOKUP(C2397,[6]Consolidado!$B:$E,2,FALSE)</f>
        <v>Acabado</v>
      </c>
      <c r="M2397" s="69" t="str">
        <f>VLOOKUP(C2397,[6]Consolidado!$B:$E,3,FALSE)</f>
        <v>Material de acabado pendiente de distribuir</v>
      </c>
      <c r="N2397" s="70">
        <f>VLOOKUP(C2397,[6]Consolidado!$B:$H,7,FALSE)</f>
        <v>0</v>
      </c>
    </row>
    <row r="2398" spans="1:14" s="71" customFormat="1" ht="16.5" customHeight="1" outlineLevel="1" x14ac:dyDescent="0.2">
      <c r="A2398" s="60" t="s">
        <v>685</v>
      </c>
      <c r="B2398" s="61">
        <v>42872</v>
      </c>
      <c r="C2398" s="71" t="s">
        <v>89</v>
      </c>
      <c r="D2398" s="63" t="str">
        <f>VLOOKUP(C2398,[6]Consolidado!$B:$E,4,FALSE)</f>
        <v>En Proceso</v>
      </c>
      <c r="E2398" s="64" t="s">
        <v>33</v>
      </c>
      <c r="F2398" s="65" t="s">
        <v>90</v>
      </c>
      <c r="G2398" s="66">
        <v>-8.1</v>
      </c>
      <c r="H2398" s="67">
        <v>3.1234075327412754</v>
      </c>
      <c r="I2398" s="85">
        <f t="shared" si="53"/>
        <v>-25.299601015204328</v>
      </c>
      <c r="J2398" s="86">
        <v>29.922599999999999</v>
      </c>
      <c r="K2398" s="85">
        <f t="shared" si="54"/>
        <v>-0.84550142752315405</v>
      </c>
      <c r="L2398" s="68" t="str">
        <f>VLOOKUP(C2398,[6]Consolidado!$B:$E,2,FALSE)</f>
        <v>Empaque</v>
      </c>
      <c r="M2398" s="69" t="str">
        <f>VLOOKUP(C2398,[6]Consolidado!$B:$E,3,FALSE)</f>
        <v>Material de empaque pendiente de distribuir</v>
      </c>
      <c r="N2398" s="70">
        <f>VLOOKUP(C2398,[6]Consolidado!$B:$H,7,FALSE)</f>
        <v>0</v>
      </c>
    </row>
    <row r="2399" spans="1:14" s="71" customFormat="1" ht="16.5" customHeight="1" outlineLevel="1" x14ac:dyDescent="0.2">
      <c r="A2399" s="60" t="s">
        <v>685</v>
      </c>
      <c r="B2399" s="61">
        <v>42872</v>
      </c>
      <c r="C2399" s="71">
        <v>274</v>
      </c>
      <c r="D2399" s="63" t="str">
        <f>VLOOKUP(C2399,[6]Consolidado!$B:$E,4,FALSE)</f>
        <v>Finalizada</v>
      </c>
      <c r="E2399" s="64" t="s">
        <v>25</v>
      </c>
      <c r="F2399" s="65" t="s">
        <v>120</v>
      </c>
      <c r="G2399" s="66">
        <v>0.125</v>
      </c>
      <c r="H2399" s="67">
        <v>1231.47</v>
      </c>
      <c r="I2399" s="85">
        <f t="shared" si="53"/>
        <v>153.93375</v>
      </c>
      <c r="J2399" s="86">
        <v>29.922599999999999</v>
      </c>
      <c r="K2399" s="85">
        <f t="shared" si="54"/>
        <v>5.1443975456678235</v>
      </c>
      <c r="L2399" s="68" t="str">
        <f>VLOOKUP(C2399,[6]Consolidado!$B:$E,2,FALSE)</f>
        <v>Wework</v>
      </c>
      <c r="M2399" s="69" t="str">
        <f>VLOOKUP(C2399,[6]Consolidado!$B:$E,3,FALSE)</f>
        <v>Silla Prototipo</v>
      </c>
      <c r="N2399" s="70" t="str">
        <f>VLOOKUP(C2399,[6]Consolidado!$B:$H,7,FALSE)</f>
        <v>Mayo</v>
      </c>
    </row>
    <row r="2400" spans="1:14" s="71" customFormat="1" ht="16.5" customHeight="1" outlineLevel="1" x14ac:dyDescent="0.2">
      <c r="A2400" s="60" t="s">
        <v>685</v>
      </c>
      <c r="B2400" s="61">
        <v>42872</v>
      </c>
      <c r="C2400" s="71">
        <v>274</v>
      </c>
      <c r="D2400" s="63" t="str">
        <f>VLOOKUP(C2400,[6]Consolidado!$B:$E,4,FALSE)</f>
        <v>Finalizada</v>
      </c>
      <c r="E2400" s="64" t="s">
        <v>25</v>
      </c>
      <c r="F2400" s="65" t="s">
        <v>108</v>
      </c>
      <c r="G2400" s="66">
        <v>9.375E-2</v>
      </c>
      <c r="H2400" s="67">
        <v>1043.76</v>
      </c>
      <c r="I2400" s="85">
        <f t="shared" si="53"/>
        <v>97.852499999999992</v>
      </c>
      <c r="J2400" s="86">
        <v>29.922599999999999</v>
      </c>
      <c r="K2400" s="85">
        <f t="shared" si="54"/>
        <v>3.2701870826732971</v>
      </c>
      <c r="L2400" s="68" t="str">
        <f>VLOOKUP(C2400,[6]Consolidado!$B:$E,2,FALSE)</f>
        <v>Wework</v>
      </c>
      <c r="M2400" s="69" t="str">
        <f>VLOOKUP(C2400,[6]Consolidado!$B:$E,3,FALSE)</f>
        <v>Silla Prototipo</v>
      </c>
      <c r="N2400" s="70" t="str">
        <f>VLOOKUP(C2400,[6]Consolidado!$B:$H,7,FALSE)</f>
        <v>Mayo</v>
      </c>
    </row>
    <row r="2401" spans="1:14" s="71" customFormat="1" ht="16.5" customHeight="1" outlineLevel="1" x14ac:dyDescent="0.2">
      <c r="A2401" s="60" t="s">
        <v>685</v>
      </c>
      <c r="B2401" s="61">
        <v>42872</v>
      </c>
      <c r="C2401" s="71">
        <v>274</v>
      </c>
      <c r="D2401" s="63" t="str">
        <f>VLOOKUP(C2401,[6]Consolidado!$B:$E,4,FALSE)</f>
        <v>Finalizada</v>
      </c>
      <c r="E2401" s="64" t="s">
        <v>25</v>
      </c>
      <c r="F2401" s="65" t="s">
        <v>109</v>
      </c>
      <c r="G2401" s="66">
        <v>9.375E-2</v>
      </c>
      <c r="H2401" s="67">
        <v>1236.1455178853266</v>
      </c>
      <c r="I2401" s="85">
        <f t="shared" si="53"/>
        <v>115.88864230174937</v>
      </c>
      <c r="J2401" s="86">
        <v>29.922599999999999</v>
      </c>
      <c r="K2401" s="85">
        <f t="shared" si="54"/>
        <v>3.8729469465136512</v>
      </c>
      <c r="L2401" s="68" t="str">
        <f>VLOOKUP(C2401,[6]Consolidado!$B:$E,2,FALSE)</f>
        <v>Wework</v>
      </c>
      <c r="M2401" s="69" t="str">
        <f>VLOOKUP(C2401,[6]Consolidado!$B:$E,3,FALSE)</f>
        <v>Silla Prototipo</v>
      </c>
      <c r="N2401" s="70" t="str">
        <f>VLOOKUP(C2401,[6]Consolidado!$B:$H,7,FALSE)</f>
        <v>Mayo</v>
      </c>
    </row>
    <row r="2402" spans="1:14" s="71" customFormat="1" ht="16.5" customHeight="1" outlineLevel="1" x14ac:dyDescent="0.2">
      <c r="A2402" s="60" t="s">
        <v>685</v>
      </c>
      <c r="B2402" s="61">
        <v>42872</v>
      </c>
      <c r="C2402" s="71">
        <v>274</v>
      </c>
      <c r="D2402" s="63" t="str">
        <f>VLOOKUP(C2402,[6]Consolidado!$B:$E,4,FALSE)</f>
        <v>Finalizada</v>
      </c>
      <c r="E2402" s="64" t="s">
        <v>25</v>
      </c>
      <c r="F2402" s="65" t="s">
        <v>110</v>
      </c>
      <c r="G2402" s="66">
        <v>9.375E-2</v>
      </c>
      <c r="H2402" s="67">
        <v>1334.9349392712552</v>
      </c>
      <c r="I2402" s="85">
        <f t="shared" si="53"/>
        <v>125.15015055668017</v>
      </c>
      <c r="J2402" s="86">
        <v>29.922599999999999</v>
      </c>
      <c r="K2402" s="85">
        <f t="shared" si="54"/>
        <v>4.1824624383135216</v>
      </c>
      <c r="L2402" s="68" t="str">
        <f>VLOOKUP(C2402,[6]Consolidado!$B:$E,2,FALSE)</f>
        <v>Wework</v>
      </c>
      <c r="M2402" s="69" t="str">
        <f>VLOOKUP(C2402,[6]Consolidado!$B:$E,3,FALSE)</f>
        <v>Silla Prototipo</v>
      </c>
      <c r="N2402" s="70" t="str">
        <f>VLOOKUP(C2402,[6]Consolidado!$B:$H,7,FALSE)</f>
        <v>Mayo</v>
      </c>
    </row>
    <row r="2403" spans="1:14" s="71" customFormat="1" ht="16.5" customHeight="1" outlineLevel="1" x14ac:dyDescent="0.2">
      <c r="A2403" s="60" t="s">
        <v>685</v>
      </c>
      <c r="B2403" s="61">
        <v>42872</v>
      </c>
      <c r="C2403" s="71">
        <v>274</v>
      </c>
      <c r="D2403" s="63" t="str">
        <f>VLOOKUP(C2403,[6]Consolidado!$B:$E,4,FALSE)</f>
        <v>Finalizada</v>
      </c>
      <c r="E2403" s="64" t="s">
        <v>25</v>
      </c>
      <c r="F2403" s="65" t="s">
        <v>119</v>
      </c>
      <c r="G2403" s="66">
        <v>9.375E-2</v>
      </c>
      <c r="H2403" s="67">
        <v>624.05857142857144</v>
      </c>
      <c r="I2403" s="85">
        <f t="shared" si="53"/>
        <v>58.505491071428573</v>
      </c>
      <c r="J2403" s="86">
        <v>29.922599999999999</v>
      </c>
      <c r="K2403" s="85">
        <f t="shared" si="54"/>
        <v>1.955227522722911</v>
      </c>
      <c r="L2403" s="68" t="str">
        <f>VLOOKUP(C2403,[6]Consolidado!$B:$E,2,FALSE)</f>
        <v>Wework</v>
      </c>
      <c r="M2403" s="69" t="str">
        <f>VLOOKUP(C2403,[6]Consolidado!$B:$E,3,FALSE)</f>
        <v>Silla Prototipo</v>
      </c>
      <c r="N2403" s="70" t="str">
        <f>VLOOKUP(C2403,[6]Consolidado!$B:$H,7,FALSE)</f>
        <v>Mayo</v>
      </c>
    </row>
    <row r="2404" spans="1:14" s="71" customFormat="1" ht="16.5" customHeight="1" outlineLevel="1" x14ac:dyDescent="0.2">
      <c r="A2404" s="60" t="s">
        <v>685</v>
      </c>
      <c r="B2404" s="61">
        <v>42872</v>
      </c>
      <c r="C2404" s="71">
        <v>274</v>
      </c>
      <c r="D2404" s="63" t="str">
        <f>VLOOKUP(C2404,[6]Consolidado!$B:$E,4,FALSE)</f>
        <v>Finalizada</v>
      </c>
      <c r="E2404" s="64" t="s">
        <v>33</v>
      </c>
      <c r="F2404" s="65" t="s">
        <v>90</v>
      </c>
      <c r="G2404" s="66">
        <v>8.1</v>
      </c>
      <c r="H2404" s="67">
        <v>3.1234075327412754</v>
      </c>
      <c r="I2404" s="85">
        <f t="shared" si="53"/>
        <v>25.299601015204328</v>
      </c>
      <c r="J2404" s="86">
        <v>29.922599999999999</v>
      </c>
      <c r="K2404" s="85">
        <f t="shared" si="54"/>
        <v>0.84550142752315405</v>
      </c>
      <c r="L2404" s="68" t="str">
        <f>VLOOKUP(C2404,[6]Consolidado!$B:$E,2,FALSE)</f>
        <v>Wework</v>
      </c>
      <c r="M2404" s="69" t="str">
        <f>VLOOKUP(C2404,[6]Consolidado!$B:$E,3,FALSE)</f>
        <v>Silla Prototipo</v>
      </c>
      <c r="N2404" s="70" t="str">
        <f>VLOOKUP(C2404,[6]Consolidado!$B:$H,7,FALSE)</f>
        <v>Mayo</v>
      </c>
    </row>
    <row r="2405" spans="1:14" s="71" customFormat="1" ht="16.5" customHeight="1" outlineLevel="1" x14ac:dyDescent="0.2">
      <c r="A2405" s="60" t="s">
        <v>685</v>
      </c>
      <c r="B2405" s="61">
        <v>42872</v>
      </c>
      <c r="C2405" s="71" t="s">
        <v>290</v>
      </c>
      <c r="D2405" s="63" t="str">
        <f>VLOOKUP(C2405,[6]Consolidado!$B:$E,4,FALSE)</f>
        <v>En Proceso</v>
      </c>
      <c r="E2405" s="64" t="s">
        <v>25</v>
      </c>
      <c r="F2405" s="65" t="s">
        <v>108</v>
      </c>
      <c r="G2405" s="66">
        <v>-3.125E-2</v>
      </c>
      <c r="H2405" s="67">
        <v>1043.76</v>
      </c>
      <c r="I2405" s="85">
        <f t="shared" si="53"/>
        <v>-32.6175</v>
      </c>
      <c r="J2405" s="86">
        <v>29.922599999999999</v>
      </c>
      <c r="K2405" s="85">
        <f t="shared" si="54"/>
        <v>-1.0900623608910991</v>
      </c>
      <c r="L2405" s="68" t="str">
        <f>VLOOKUP(C2405,[6]Consolidado!$B:$E,2,FALSE)</f>
        <v>Acabado</v>
      </c>
      <c r="M2405" s="69" t="str">
        <f>VLOOKUP(C2405,[6]Consolidado!$B:$E,3,FALSE)</f>
        <v>Material de acabado pendiente de distribuir</v>
      </c>
      <c r="N2405" s="70">
        <f>VLOOKUP(C2405,[6]Consolidado!$B:$H,7,FALSE)</f>
        <v>0</v>
      </c>
    </row>
    <row r="2406" spans="1:14" s="71" customFormat="1" ht="16.5" customHeight="1" outlineLevel="1" x14ac:dyDescent="0.2">
      <c r="A2406" s="60" t="s">
        <v>685</v>
      </c>
      <c r="B2406" s="61">
        <v>42872</v>
      </c>
      <c r="C2406" s="71" t="s">
        <v>290</v>
      </c>
      <c r="D2406" s="63" t="str">
        <f>VLOOKUP(C2406,[6]Consolidado!$B:$E,4,FALSE)</f>
        <v>En Proceso</v>
      </c>
      <c r="E2406" s="64" t="s">
        <v>25</v>
      </c>
      <c r="F2406" s="65" t="s">
        <v>109</v>
      </c>
      <c r="G2406" s="66">
        <v>-3.125E-2</v>
      </c>
      <c r="H2406" s="67">
        <v>1236.1455178853266</v>
      </c>
      <c r="I2406" s="85">
        <f t="shared" si="53"/>
        <v>-38.629547433916457</v>
      </c>
      <c r="J2406" s="86">
        <v>29.922599999999999</v>
      </c>
      <c r="K2406" s="85">
        <f t="shared" si="54"/>
        <v>-1.2909823155045503</v>
      </c>
      <c r="L2406" s="68" t="str">
        <f>VLOOKUP(C2406,[6]Consolidado!$B:$E,2,FALSE)</f>
        <v>Acabado</v>
      </c>
      <c r="M2406" s="69" t="str">
        <f>VLOOKUP(C2406,[6]Consolidado!$B:$E,3,FALSE)</f>
        <v>Material de acabado pendiente de distribuir</v>
      </c>
      <c r="N2406" s="70">
        <f>VLOOKUP(C2406,[6]Consolidado!$B:$H,7,FALSE)</f>
        <v>0</v>
      </c>
    </row>
    <row r="2407" spans="1:14" s="71" customFormat="1" ht="16.5" customHeight="1" outlineLevel="1" x14ac:dyDescent="0.2">
      <c r="A2407" s="60" t="s">
        <v>685</v>
      </c>
      <c r="B2407" s="61">
        <v>42872</v>
      </c>
      <c r="C2407" s="71" t="s">
        <v>290</v>
      </c>
      <c r="D2407" s="63" t="str">
        <f>VLOOKUP(C2407,[6]Consolidado!$B:$E,4,FALSE)</f>
        <v>En Proceso</v>
      </c>
      <c r="E2407" s="64" t="s">
        <v>25</v>
      </c>
      <c r="F2407" s="65" t="s">
        <v>110</v>
      </c>
      <c r="G2407" s="66">
        <v>-3.125E-2</v>
      </c>
      <c r="H2407" s="67">
        <v>1334.9349392712552</v>
      </c>
      <c r="I2407" s="85">
        <f t="shared" si="53"/>
        <v>-41.716716852226725</v>
      </c>
      <c r="J2407" s="86">
        <v>29.922599999999999</v>
      </c>
      <c r="K2407" s="85">
        <f t="shared" si="54"/>
        <v>-1.3941541461045071</v>
      </c>
      <c r="L2407" s="68" t="str">
        <f>VLOOKUP(C2407,[6]Consolidado!$B:$E,2,FALSE)</f>
        <v>Acabado</v>
      </c>
      <c r="M2407" s="69" t="str">
        <f>VLOOKUP(C2407,[6]Consolidado!$B:$E,3,FALSE)</f>
        <v>Material de acabado pendiente de distribuir</v>
      </c>
      <c r="N2407" s="70">
        <f>VLOOKUP(C2407,[6]Consolidado!$B:$H,7,FALSE)</f>
        <v>0</v>
      </c>
    </row>
    <row r="2408" spans="1:14" s="71" customFormat="1" ht="16.5" customHeight="1" outlineLevel="1" x14ac:dyDescent="0.2">
      <c r="A2408" s="60" t="s">
        <v>685</v>
      </c>
      <c r="B2408" s="61">
        <v>42872</v>
      </c>
      <c r="C2408" s="71" t="s">
        <v>290</v>
      </c>
      <c r="D2408" s="63" t="str">
        <f>VLOOKUP(C2408,[6]Consolidado!$B:$E,4,FALSE)</f>
        <v>En Proceso</v>
      </c>
      <c r="E2408" s="64" t="s">
        <v>25</v>
      </c>
      <c r="F2408" s="65" t="s">
        <v>119</v>
      </c>
      <c r="G2408" s="66">
        <v>-3.125E-2</v>
      </c>
      <c r="H2408" s="67">
        <v>624.05857142857144</v>
      </c>
      <c r="I2408" s="85">
        <f t="shared" si="53"/>
        <v>-19.501830357142858</v>
      </c>
      <c r="J2408" s="86">
        <v>29.922599999999999</v>
      </c>
      <c r="K2408" s="85">
        <f t="shared" si="54"/>
        <v>-0.65174250757430363</v>
      </c>
      <c r="L2408" s="68" t="str">
        <f>VLOOKUP(C2408,[6]Consolidado!$B:$E,2,FALSE)</f>
        <v>Acabado</v>
      </c>
      <c r="M2408" s="69" t="str">
        <f>VLOOKUP(C2408,[6]Consolidado!$B:$E,3,FALSE)</f>
        <v>Material de acabado pendiente de distribuir</v>
      </c>
      <c r="N2408" s="70">
        <f>VLOOKUP(C2408,[6]Consolidado!$B:$H,7,FALSE)</f>
        <v>0</v>
      </c>
    </row>
    <row r="2409" spans="1:14" s="71" customFormat="1" ht="16.5" customHeight="1" outlineLevel="1" x14ac:dyDescent="0.2">
      <c r="A2409" s="60" t="s">
        <v>685</v>
      </c>
      <c r="B2409" s="61">
        <v>42872</v>
      </c>
      <c r="C2409" s="71">
        <v>199</v>
      </c>
      <c r="D2409" s="63" t="str">
        <f>VLOOKUP(C2409,[6]Consolidado!$B:$E,4,FALSE)</f>
        <v>Finalizada</v>
      </c>
      <c r="E2409" s="64" t="s">
        <v>25</v>
      </c>
      <c r="F2409" s="65" t="s">
        <v>108</v>
      </c>
      <c r="G2409" s="66">
        <v>3.125E-2</v>
      </c>
      <c r="H2409" s="67">
        <v>1043.76</v>
      </c>
      <c r="I2409" s="85">
        <f t="shared" si="53"/>
        <v>32.6175</v>
      </c>
      <c r="J2409" s="86">
        <v>29.922599999999999</v>
      </c>
      <c r="K2409" s="85">
        <f t="shared" si="54"/>
        <v>1.0900623608910991</v>
      </c>
      <c r="L2409" s="68" t="str">
        <f>VLOOKUP(C2409,[6]Consolidado!$B:$E,2,FALSE)</f>
        <v>Jekyll Ocean Club</v>
      </c>
      <c r="M2409" s="69" t="str">
        <f>VLOOKUP(C2409,[6]Consolidado!$B:$E,3,FALSE)</f>
        <v>Prototipo Top Laminado</v>
      </c>
      <c r="N2409" s="70" t="str">
        <f>VLOOKUP(C2409,[6]Consolidado!$B:$H,7,FALSE)</f>
        <v>Mayo</v>
      </c>
    </row>
    <row r="2410" spans="1:14" s="71" customFormat="1" ht="16.5" customHeight="1" outlineLevel="1" x14ac:dyDescent="0.2">
      <c r="A2410" s="60" t="s">
        <v>685</v>
      </c>
      <c r="B2410" s="61">
        <v>42872</v>
      </c>
      <c r="C2410" s="71">
        <v>199</v>
      </c>
      <c r="D2410" s="63" t="str">
        <f>VLOOKUP(C2410,[6]Consolidado!$B:$E,4,FALSE)</f>
        <v>Finalizada</v>
      </c>
      <c r="E2410" s="64" t="s">
        <v>25</v>
      </c>
      <c r="F2410" s="65" t="s">
        <v>109</v>
      </c>
      <c r="G2410" s="66">
        <v>3.125E-2</v>
      </c>
      <c r="H2410" s="67">
        <v>1236.1455178853266</v>
      </c>
      <c r="I2410" s="85">
        <f t="shared" si="53"/>
        <v>38.629547433916457</v>
      </c>
      <c r="J2410" s="86">
        <v>29.922599999999999</v>
      </c>
      <c r="K2410" s="85">
        <f t="shared" si="54"/>
        <v>1.2909823155045503</v>
      </c>
      <c r="L2410" s="68" t="str">
        <f>VLOOKUP(C2410,[6]Consolidado!$B:$E,2,FALSE)</f>
        <v>Jekyll Ocean Club</v>
      </c>
      <c r="M2410" s="69" t="str">
        <f>VLOOKUP(C2410,[6]Consolidado!$B:$E,3,FALSE)</f>
        <v>Prototipo Top Laminado</v>
      </c>
      <c r="N2410" s="70" t="str">
        <f>VLOOKUP(C2410,[6]Consolidado!$B:$H,7,FALSE)</f>
        <v>Mayo</v>
      </c>
    </row>
    <row r="2411" spans="1:14" s="71" customFormat="1" ht="16.5" customHeight="1" outlineLevel="1" x14ac:dyDescent="0.2">
      <c r="A2411" s="60" t="s">
        <v>685</v>
      </c>
      <c r="B2411" s="61">
        <v>42872</v>
      </c>
      <c r="C2411" s="71">
        <v>199</v>
      </c>
      <c r="D2411" s="63" t="str">
        <f>VLOOKUP(C2411,[6]Consolidado!$B:$E,4,FALSE)</f>
        <v>Finalizada</v>
      </c>
      <c r="E2411" s="64" t="s">
        <v>25</v>
      </c>
      <c r="F2411" s="65" t="s">
        <v>110</v>
      </c>
      <c r="G2411" s="66">
        <v>3.125E-2</v>
      </c>
      <c r="H2411" s="67">
        <v>1334.9349392712552</v>
      </c>
      <c r="I2411" s="85">
        <f t="shared" si="53"/>
        <v>41.716716852226725</v>
      </c>
      <c r="J2411" s="86">
        <v>29.922599999999999</v>
      </c>
      <c r="K2411" s="85">
        <f t="shared" si="54"/>
        <v>1.3941541461045071</v>
      </c>
      <c r="L2411" s="68" t="str">
        <f>VLOOKUP(C2411,[6]Consolidado!$B:$E,2,FALSE)</f>
        <v>Jekyll Ocean Club</v>
      </c>
      <c r="M2411" s="69" t="str">
        <f>VLOOKUP(C2411,[6]Consolidado!$B:$E,3,FALSE)</f>
        <v>Prototipo Top Laminado</v>
      </c>
      <c r="N2411" s="70" t="str">
        <f>VLOOKUP(C2411,[6]Consolidado!$B:$H,7,FALSE)</f>
        <v>Mayo</v>
      </c>
    </row>
    <row r="2412" spans="1:14" s="71" customFormat="1" ht="16.5" customHeight="1" outlineLevel="1" x14ac:dyDescent="0.2">
      <c r="A2412" s="60" t="s">
        <v>685</v>
      </c>
      <c r="B2412" s="61">
        <v>42872</v>
      </c>
      <c r="C2412" s="71">
        <v>199</v>
      </c>
      <c r="D2412" s="63" t="str">
        <f>VLOOKUP(C2412,[6]Consolidado!$B:$E,4,FALSE)</f>
        <v>Finalizada</v>
      </c>
      <c r="E2412" s="64" t="s">
        <v>25</v>
      </c>
      <c r="F2412" s="65" t="s">
        <v>119</v>
      </c>
      <c r="G2412" s="66">
        <v>3.125E-2</v>
      </c>
      <c r="H2412" s="67">
        <v>624.05857142857144</v>
      </c>
      <c r="I2412" s="85">
        <f t="shared" si="53"/>
        <v>19.501830357142858</v>
      </c>
      <c r="J2412" s="86">
        <v>29.922599999999999</v>
      </c>
      <c r="K2412" s="85">
        <f t="shared" si="54"/>
        <v>0.65174250757430363</v>
      </c>
      <c r="L2412" s="68" t="str">
        <f>VLOOKUP(C2412,[6]Consolidado!$B:$E,2,FALSE)</f>
        <v>Jekyll Ocean Club</v>
      </c>
      <c r="M2412" s="69" t="str">
        <f>VLOOKUP(C2412,[6]Consolidado!$B:$E,3,FALSE)</f>
        <v>Prototipo Top Laminado</v>
      </c>
      <c r="N2412" s="70" t="str">
        <f>VLOOKUP(C2412,[6]Consolidado!$B:$H,7,FALSE)</f>
        <v>Mayo</v>
      </c>
    </row>
    <row r="2413" spans="1:14" s="71" customFormat="1" ht="16.5" customHeight="1" outlineLevel="1" x14ac:dyDescent="0.2">
      <c r="A2413" s="60" t="s">
        <v>685</v>
      </c>
      <c r="B2413" s="61">
        <v>42871</v>
      </c>
      <c r="C2413" s="71">
        <v>163</v>
      </c>
      <c r="D2413" s="63" t="str">
        <f>VLOOKUP(C2413,[6]Consolidado!$B:$E,4,FALSE)</f>
        <v>En Proceso</v>
      </c>
      <c r="E2413" s="64" t="s">
        <v>40</v>
      </c>
      <c r="F2413" s="65" t="s">
        <v>85</v>
      </c>
      <c r="G2413" s="66">
        <v>30</v>
      </c>
      <c r="H2413" s="67">
        <v>0.53415708144913965</v>
      </c>
      <c r="I2413" s="85">
        <f t="shared" si="53"/>
        <v>16.02471244347419</v>
      </c>
      <c r="J2413" s="86">
        <v>29.922599999999999</v>
      </c>
      <c r="K2413" s="85">
        <f t="shared" si="54"/>
        <v>0.53553877147955697</v>
      </c>
      <c r="L2413" s="68" t="str">
        <f>VLOOKUP(C2413,[6]Consolidado!$B:$E,2,FALSE)</f>
        <v>David Berruto-New Line</v>
      </c>
      <c r="M2413" s="69" t="str">
        <f>VLOOKUP(C2413,[6]Consolidado!$B:$E,3,FALSE)</f>
        <v>Folding Lounge Chair</v>
      </c>
      <c r="N2413" s="70">
        <f>VLOOKUP(C2413,[6]Consolidado!$B:$H,7,FALSE)</f>
        <v>0</v>
      </c>
    </row>
    <row r="2414" spans="1:14" s="71" customFormat="1" ht="16.5" customHeight="1" outlineLevel="1" x14ac:dyDescent="0.2">
      <c r="A2414" s="60" t="s">
        <v>685</v>
      </c>
      <c r="B2414" s="61">
        <v>42871</v>
      </c>
      <c r="C2414" s="71" t="s">
        <v>290</v>
      </c>
      <c r="D2414" s="63" t="str">
        <f>VLOOKUP(C2414,[6]Consolidado!$B:$E,4,FALSE)</f>
        <v>En Proceso</v>
      </c>
      <c r="E2414" s="64" t="s">
        <v>25</v>
      </c>
      <c r="F2414" s="65" t="s">
        <v>201</v>
      </c>
      <c r="G2414" s="66">
        <v>4</v>
      </c>
      <c r="H2414" s="67">
        <v>875.05037037037039</v>
      </c>
      <c r="I2414" s="85">
        <f t="shared" si="53"/>
        <v>3500.2014814814816</v>
      </c>
      <c r="J2414" s="86">
        <v>29.922599999999999</v>
      </c>
      <c r="K2414" s="85">
        <f t="shared" si="54"/>
        <v>116.97517867703614</v>
      </c>
      <c r="L2414" s="68" t="str">
        <f>VLOOKUP(C2414,[6]Consolidado!$B:$E,2,FALSE)</f>
        <v>Acabado</v>
      </c>
      <c r="M2414" s="69" t="str">
        <f>VLOOKUP(C2414,[6]Consolidado!$B:$E,3,FALSE)</f>
        <v>Material de acabado pendiente de distribuir</v>
      </c>
      <c r="N2414" s="70">
        <f>VLOOKUP(C2414,[6]Consolidado!$B:$H,7,FALSE)</f>
        <v>0</v>
      </c>
    </row>
    <row r="2415" spans="1:14" s="71" customFormat="1" ht="16.5" customHeight="1" outlineLevel="1" x14ac:dyDescent="0.2">
      <c r="A2415" s="60" t="s">
        <v>685</v>
      </c>
      <c r="B2415" s="61">
        <v>42871</v>
      </c>
      <c r="C2415" s="71" t="s">
        <v>290</v>
      </c>
      <c r="D2415" s="63" t="str">
        <f>VLOOKUP(C2415,[6]Consolidado!$B:$E,4,FALSE)</f>
        <v>En Proceso</v>
      </c>
      <c r="E2415" s="64" t="s">
        <v>25</v>
      </c>
      <c r="F2415" s="65" t="s">
        <v>109</v>
      </c>
      <c r="G2415" s="66">
        <v>2</v>
      </c>
      <c r="H2415" s="67">
        <v>1236.1455178853266</v>
      </c>
      <c r="I2415" s="85">
        <f t="shared" si="53"/>
        <v>2472.2910357706533</v>
      </c>
      <c r="J2415" s="86">
        <v>29.922599999999999</v>
      </c>
      <c r="K2415" s="85">
        <f t="shared" si="54"/>
        <v>82.622868192291222</v>
      </c>
      <c r="L2415" s="68" t="str">
        <f>VLOOKUP(C2415,[6]Consolidado!$B:$E,2,FALSE)</f>
        <v>Acabado</v>
      </c>
      <c r="M2415" s="69" t="str">
        <f>VLOOKUP(C2415,[6]Consolidado!$B:$E,3,FALSE)</f>
        <v>Material de acabado pendiente de distribuir</v>
      </c>
      <c r="N2415" s="70">
        <f>VLOOKUP(C2415,[6]Consolidado!$B:$H,7,FALSE)</f>
        <v>0</v>
      </c>
    </row>
    <row r="2416" spans="1:14" s="71" customFormat="1" ht="16.5" customHeight="1" outlineLevel="1" x14ac:dyDescent="0.2">
      <c r="A2416" s="60" t="s">
        <v>685</v>
      </c>
      <c r="B2416" s="61">
        <v>42871</v>
      </c>
      <c r="C2416" s="71" t="s">
        <v>290</v>
      </c>
      <c r="D2416" s="63" t="str">
        <f>VLOOKUP(C2416,[6]Consolidado!$B:$E,4,FALSE)</f>
        <v>En Proceso</v>
      </c>
      <c r="E2416" s="64" t="s">
        <v>25</v>
      </c>
      <c r="F2416" s="65" t="s">
        <v>110</v>
      </c>
      <c r="G2416" s="66">
        <v>2</v>
      </c>
      <c r="H2416" s="67">
        <v>1334.9349392712552</v>
      </c>
      <c r="I2416" s="85">
        <f t="shared" si="53"/>
        <v>2669.8698785425104</v>
      </c>
      <c r="J2416" s="86">
        <v>29.922599999999999</v>
      </c>
      <c r="K2416" s="85">
        <f t="shared" si="54"/>
        <v>89.225865350688451</v>
      </c>
      <c r="L2416" s="68" t="str">
        <f>VLOOKUP(C2416,[6]Consolidado!$B:$E,2,FALSE)</f>
        <v>Acabado</v>
      </c>
      <c r="M2416" s="69" t="str">
        <f>VLOOKUP(C2416,[6]Consolidado!$B:$E,3,FALSE)</f>
        <v>Material de acabado pendiente de distribuir</v>
      </c>
      <c r="N2416" s="70">
        <f>VLOOKUP(C2416,[6]Consolidado!$B:$H,7,FALSE)</f>
        <v>0</v>
      </c>
    </row>
    <row r="2417" spans="1:14" s="71" customFormat="1" ht="16.5" customHeight="1" outlineLevel="1" x14ac:dyDescent="0.2">
      <c r="A2417" s="60" t="s">
        <v>685</v>
      </c>
      <c r="B2417" s="61">
        <v>42871</v>
      </c>
      <c r="C2417" s="71" t="s">
        <v>290</v>
      </c>
      <c r="D2417" s="63" t="str">
        <f>VLOOKUP(C2417,[6]Consolidado!$B:$E,4,FALSE)</f>
        <v>En Proceso</v>
      </c>
      <c r="E2417" s="64" t="s">
        <v>25</v>
      </c>
      <c r="F2417" s="65" t="s">
        <v>119</v>
      </c>
      <c r="G2417" s="66">
        <v>2</v>
      </c>
      <c r="H2417" s="67">
        <v>624.05857142857144</v>
      </c>
      <c r="I2417" s="85">
        <f t="shared" si="53"/>
        <v>1248.1171428571429</v>
      </c>
      <c r="J2417" s="86">
        <v>29.922599999999999</v>
      </c>
      <c r="K2417" s="85">
        <f t="shared" si="54"/>
        <v>41.711520484755432</v>
      </c>
      <c r="L2417" s="68" t="str">
        <f>VLOOKUP(C2417,[6]Consolidado!$B:$E,2,FALSE)</f>
        <v>Acabado</v>
      </c>
      <c r="M2417" s="69" t="str">
        <f>VLOOKUP(C2417,[6]Consolidado!$B:$E,3,FALSE)</f>
        <v>Material de acabado pendiente de distribuir</v>
      </c>
      <c r="N2417" s="70">
        <f>VLOOKUP(C2417,[6]Consolidado!$B:$H,7,FALSE)</f>
        <v>0</v>
      </c>
    </row>
    <row r="2418" spans="1:14" s="71" customFormat="1" ht="16.5" customHeight="1" outlineLevel="1" x14ac:dyDescent="0.2">
      <c r="A2418" s="60" t="s">
        <v>685</v>
      </c>
      <c r="B2418" s="61">
        <v>42872</v>
      </c>
      <c r="C2418" s="71">
        <v>274</v>
      </c>
      <c r="D2418" s="63" t="str">
        <f>VLOOKUP(C2418,[6]Consolidado!$B:$E,4,FALSE)</f>
        <v>Finalizada</v>
      </c>
      <c r="E2418" s="64" t="s">
        <v>78</v>
      </c>
      <c r="F2418" s="65" t="s">
        <v>352</v>
      </c>
      <c r="G2418" s="66">
        <v>12</v>
      </c>
      <c r="H2418" s="67">
        <v>1.8496662205147865</v>
      </c>
      <c r="I2418" s="85">
        <f t="shared" si="53"/>
        <v>22.195994646177439</v>
      </c>
      <c r="J2418" s="86">
        <v>29.922599999999999</v>
      </c>
      <c r="K2418" s="85">
        <f t="shared" si="54"/>
        <v>0.74178028133175056</v>
      </c>
      <c r="L2418" s="68" t="str">
        <f>VLOOKUP(C2418,[6]Consolidado!$B:$E,2,FALSE)</f>
        <v>Wework</v>
      </c>
      <c r="M2418" s="69" t="str">
        <f>VLOOKUP(C2418,[6]Consolidado!$B:$E,3,FALSE)</f>
        <v>Silla Prototipo</v>
      </c>
      <c r="N2418" s="70" t="str">
        <f>VLOOKUP(C2418,[6]Consolidado!$B:$H,7,FALSE)</f>
        <v>Mayo</v>
      </c>
    </row>
    <row r="2419" spans="1:14" s="71" customFormat="1" ht="16.5" customHeight="1" outlineLevel="1" x14ac:dyDescent="0.2">
      <c r="A2419" s="60" t="s">
        <v>685</v>
      </c>
      <c r="B2419" s="61">
        <v>42872</v>
      </c>
      <c r="C2419" s="71">
        <v>274</v>
      </c>
      <c r="D2419" s="63" t="str">
        <f>VLOOKUP(C2419,[6]Consolidado!$B:$E,4,FALSE)</f>
        <v>Finalizada</v>
      </c>
      <c r="E2419" s="64" t="s">
        <v>33</v>
      </c>
      <c r="F2419" s="65" t="s">
        <v>35</v>
      </c>
      <c r="G2419" s="66">
        <v>1</v>
      </c>
      <c r="H2419" s="67">
        <v>186.4570226388889</v>
      </c>
      <c r="I2419" s="85">
        <f t="shared" si="53"/>
        <v>186.4570226388889</v>
      </c>
      <c r="J2419" s="86">
        <v>29.922599999999999</v>
      </c>
      <c r="K2419" s="85">
        <f t="shared" si="54"/>
        <v>6.231310870007583</v>
      </c>
      <c r="L2419" s="68" t="str">
        <f>VLOOKUP(C2419,[6]Consolidado!$B:$E,2,FALSE)</f>
        <v>Wework</v>
      </c>
      <c r="M2419" s="69" t="str">
        <f>VLOOKUP(C2419,[6]Consolidado!$B:$E,3,FALSE)</f>
        <v>Silla Prototipo</v>
      </c>
      <c r="N2419" s="70" t="str">
        <f>VLOOKUP(C2419,[6]Consolidado!$B:$H,7,FALSE)</f>
        <v>Mayo</v>
      </c>
    </row>
    <row r="2420" spans="1:14" s="71" customFormat="1" ht="16.5" customHeight="1" outlineLevel="1" x14ac:dyDescent="0.2">
      <c r="A2420" s="60" t="s">
        <v>685</v>
      </c>
      <c r="B2420" s="61">
        <v>42872</v>
      </c>
      <c r="C2420" s="71">
        <v>274</v>
      </c>
      <c r="D2420" s="63" t="str">
        <f>VLOOKUP(C2420,[6]Consolidado!$B:$E,4,FALSE)</f>
        <v>Finalizada</v>
      </c>
      <c r="E2420" s="64" t="s">
        <v>33</v>
      </c>
      <c r="F2420" s="65" t="s">
        <v>113</v>
      </c>
      <c r="G2420" s="66">
        <v>2</v>
      </c>
      <c r="H2420" s="67">
        <v>31.396085260667828</v>
      </c>
      <c r="I2420" s="85">
        <f t="shared" ref="I2420:I2483" si="55">G2420*H2420</f>
        <v>62.792170521335656</v>
      </c>
      <c r="J2420" s="86">
        <v>29.922599999999999</v>
      </c>
      <c r="K2420" s="85">
        <f t="shared" ref="K2420:K2483" si="56">IFERROR(I2420/J2420,0)</f>
        <v>2.0984864457412007</v>
      </c>
      <c r="L2420" s="68" t="str">
        <f>VLOOKUP(C2420,[6]Consolidado!$B:$E,2,FALSE)</f>
        <v>Wework</v>
      </c>
      <c r="M2420" s="69" t="str">
        <f>VLOOKUP(C2420,[6]Consolidado!$B:$E,3,FALSE)</f>
        <v>Silla Prototipo</v>
      </c>
      <c r="N2420" s="70" t="str">
        <f>VLOOKUP(C2420,[6]Consolidado!$B:$H,7,FALSE)</f>
        <v>Mayo</v>
      </c>
    </row>
    <row r="2421" spans="1:14" s="71" customFormat="1" ht="16.5" customHeight="1" outlineLevel="1" x14ac:dyDescent="0.2">
      <c r="A2421" s="60" t="s">
        <v>685</v>
      </c>
      <c r="B2421" s="61">
        <v>42872</v>
      </c>
      <c r="C2421" s="71">
        <v>169</v>
      </c>
      <c r="D2421" s="63" t="str">
        <f>VLOOKUP(C2421,[6]Consolidado!$B:$E,4,FALSE)</f>
        <v>Finalizada</v>
      </c>
      <c r="E2421" s="64" t="s">
        <v>78</v>
      </c>
      <c r="F2421" s="65" t="s">
        <v>406</v>
      </c>
      <c r="G2421" s="66">
        <v>2</v>
      </c>
      <c r="H2421" s="67">
        <v>47.1</v>
      </c>
      <c r="I2421" s="85">
        <f t="shared" si="55"/>
        <v>94.2</v>
      </c>
      <c r="J2421" s="86">
        <v>29.922599999999999</v>
      </c>
      <c r="K2421" s="85">
        <f t="shared" si="56"/>
        <v>3.1481221551603138</v>
      </c>
      <c r="L2421" s="68" t="str">
        <f>VLOOKUP(C2421,[6]Consolidado!$B:$E,2,FALSE)</f>
        <v>David Berruto-New Line</v>
      </c>
      <c r="M2421" s="69" t="str">
        <f>VLOOKUP(C2421,[6]Consolidado!$B:$E,3,FALSE)</f>
        <v>Platform Bed and sidetables</v>
      </c>
      <c r="N2421" s="70" t="str">
        <f>VLOOKUP(C2421,[6]Consolidado!$B:$H,7,FALSE)</f>
        <v>Junio</v>
      </c>
    </row>
    <row r="2422" spans="1:14" s="71" customFormat="1" ht="16.5" customHeight="1" outlineLevel="1" x14ac:dyDescent="0.2">
      <c r="A2422" s="60" t="s">
        <v>685</v>
      </c>
      <c r="B2422" s="61">
        <v>42872</v>
      </c>
      <c r="C2422" s="71">
        <v>229</v>
      </c>
      <c r="D2422" s="63" t="str">
        <f>VLOOKUP(C2422,[6]Consolidado!$B:$E,4,FALSE)</f>
        <v>Finalizada</v>
      </c>
      <c r="E2422" s="64" t="s">
        <v>28</v>
      </c>
      <c r="F2422" s="65" t="s">
        <v>140</v>
      </c>
      <c r="G2422" s="66">
        <v>1</v>
      </c>
      <c r="H2422" s="67">
        <v>708.48749999999995</v>
      </c>
      <c r="I2422" s="85">
        <f t="shared" si="55"/>
        <v>708.48749999999995</v>
      </c>
      <c r="J2422" s="86">
        <v>29.922599999999999</v>
      </c>
      <c r="K2422" s="85">
        <f t="shared" si="56"/>
        <v>23.67733753082954</v>
      </c>
      <c r="L2422" s="68" t="str">
        <f>VLOOKUP(C2422,[6]Consolidado!$B:$E,2,FALSE)</f>
        <v>Ignitia Office</v>
      </c>
      <c r="M2422" s="69" t="str">
        <f>VLOOKUP(C2422,[6]Consolidado!$B:$E,3,FALSE)</f>
        <v>Custom solid wood desktop on blackened metal base</v>
      </c>
      <c r="N2422" s="70" t="str">
        <f>VLOOKUP(C2422,[6]Consolidado!$B:$H,7,FALSE)</f>
        <v>Julio</v>
      </c>
    </row>
    <row r="2423" spans="1:14" s="71" customFormat="1" ht="16.5" customHeight="1" outlineLevel="1" x14ac:dyDescent="0.2">
      <c r="A2423" s="60" t="s">
        <v>685</v>
      </c>
      <c r="B2423" s="61">
        <v>42873</v>
      </c>
      <c r="C2423" s="71">
        <v>278</v>
      </c>
      <c r="D2423" s="63" t="str">
        <f>VLOOKUP(C2423,[6]Consolidado!$B:$E,4,FALSE)</f>
        <v>En Proceso</v>
      </c>
      <c r="E2423" s="64" t="s">
        <v>51</v>
      </c>
      <c r="F2423" s="65" t="s">
        <v>129</v>
      </c>
      <c r="G2423" s="66">
        <v>6</v>
      </c>
      <c r="H2423" s="67">
        <v>85.581387924803863</v>
      </c>
      <c r="I2423" s="85">
        <f t="shared" si="55"/>
        <v>513.48832754882324</v>
      </c>
      <c r="J2423" s="86">
        <v>29.922599999999999</v>
      </c>
      <c r="K2423" s="85">
        <f t="shared" si="56"/>
        <v>17.160551808627034</v>
      </c>
      <c r="L2423" s="68" t="str">
        <f>VLOOKUP(C2423,[6]Consolidado!$B:$E,2,FALSE)</f>
        <v>Maderas Collective</v>
      </c>
      <c r="M2423" s="69" t="str">
        <f>VLOOKUP(C2423,[6]Consolidado!$B:$E,3,FALSE)</f>
        <v>Estante para Acabado</v>
      </c>
      <c r="N2423" s="70" t="str">
        <f>VLOOKUP(C2423,[6]Consolidado!$B:$H,7,FALSE)</f>
        <v>Cierre en Dic. (AF)</v>
      </c>
    </row>
    <row r="2424" spans="1:14" s="71" customFormat="1" ht="16.5" customHeight="1" outlineLevel="1" x14ac:dyDescent="0.2">
      <c r="A2424" s="60" t="s">
        <v>685</v>
      </c>
      <c r="B2424" s="61">
        <v>42873</v>
      </c>
      <c r="C2424" s="71">
        <v>217</v>
      </c>
      <c r="D2424" s="63" t="str">
        <f>VLOOKUP(C2424,[6]Consolidado!$B:$E,4,FALSE)</f>
        <v>Finalizada</v>
      </c>
      <c r="E2424" s="64" t="s">
        <v>28</v>
      </c>
      <c r="F2424" s="65" t="s">
        <v>27</v>
      </c>
      <c r="G2424" s="66">
        <v>3</v>
      </c>
      <c r="H2424" s="67">
        <v>994.35888888888883</v>
      </c>
      <c r="I2424" s="85">
        <f t="shared" si="55"/>
        <v>2983.0766666666664</v>
      </c>
      <c r="J2424" s="86">
        <v>29.922599999999999</v>
      </c>
      <c r="K2424" s="85">
        <f t="shared" si="56"/>
        <v>99.69309707935362</v>
      </c>
      <c r="L2424" s="68" t="str">
        <f>VLOOKUP(C2424,[6]Consolidado!$B:$E,2,FALSE)</f>
        <v>Andee Hess</v>
      </c>
      <c r="M2424" s="69" t="str">
        <f>VLOOKUP(C2424,[6]Consolidado!$B:$E,3,FALSE)</f>
        <v>Chair Prototype</v>
      </c>
      <c r="N2424" s="70" t="str">
        <f>VLOOKUP(C2424,[6]Consolidado!$B:$H,7,FALSE)</f>
        <v>Noviembre</v>
      </c>
    </row>
    <row r="2425" spans="1:14" s="71" customFormat="1" ht="16.5" customHeight="1" outlineLevel="1" x14ac:dyDescent="0.2">
      <c r="A2425" s="60" t="s">
        <v>685</v>
      </c>
      <c r="B2425" s="61">
        <v>42874</v>
      </c>
      <c r="C2425" s="71">
        <v>220</v>
      </c>
      <c r="D2425" s="63" t="str">
        <f>VLOOKUP(C2425,[6]Consolidado!$B:$E,4,FALSE)</f>
        <v>Finalizada</v>
      </c>
      <c r="E2425" s="64" t="s">
        <v>40</v>
      </c>
      <c r="F2425" s="65" t="s">
        <v>74</v>
      </c>
      <c r="G2425" s="66">
        <v>200</v>
      </c>
      <c r="H2425" s="67">
        <v>0.80249873441502373</v>
      </c>
      <c r="I2425" s="85">
        <f t="shared" si="55"/>
        <v>160.49974688300475</v>
      </c>
      <c r="J2425" s="86">
        <v>29.922599999999999</v>
      </c>
      <c r="K2425" s="85">
        <f t="shared" si="56"/>
        <v>5.3638302447984048</v>
      </c>
      <c r="L2425" s="68" t="str">
        <f>VLOOKUP(C2425,[6]Consolidado!$B:$E,2,FALSE)</f>
        <v>Canoe Wesfield (Dining Terrace)</v>
      </c>
      <c r="M2425" s="69" t="str">
        <f>VLOOKUP(C2425,[6]Consolidado!$B:$E,3,FALSE)</f>
        <v xml:space="preserve">CH-07  Indoor Bar Stool </v>
      </c>
      <c r="N2425" s="70" t="str">
        <f>VLOOKUP(C2425,[6]Consolidado!$B:$H,7,FALSE)</f>
        <v>Julio</v>
      </c>
    </row>
    <row r="2426" spans="1:14" s="71" customFormat="1" ht="16.5" customHeight="1" outlineLevel="1" x14ac:dyDescent="0.2">
      <c r="A2426" s="60" t="s">
        <v>685</v>
      </c>
      <c r="B2426" s="61">
        <v>42874</v>
      </c>
      <c r="C2426" s="71">
        <v>195</v>
      </c>
      <c r="D2426" s="63" t="str">
        <f>VLOOKUP(C2426,[6]Consolidado!$B:$E,4,FALSE)</f>
        <v>Finalizada</v>
      </c>
      <c r="E2426" s="64" t="s">
        <v>40</v>
      </c>
      <c r="F2426" s="65" t="s">
        <v>85</v>
      </c>
      <c r="G2426" s="66">
        <v>30</v>
      </c>
      <c r="H2426" s="67">
        <v>0.53415708144913965</v>
      </c>
      <c r="I2426" s="85">
        <f t="shared" si="55"/>
        <v>16.02471244347419</v>
      </c>
      <c r="J2426" s="86">
        <v>29.922599999999999</v>
      </c>
      <c r="K2426" s="85">
        <f t="shared" si="56"/>
        <v>0.53553877147955697</v>
      </c>
      <c r="L2426" s="68" t="str">
        <f>VLOOKUP(C2426,[6]Consolidado!$B:$E,2,FALSE)</f>
        <v>Zoe Cruz</v>
      </c>
      <c r="M2426" s="69" t="str">
        <f>VLOOKUP(C2426,[6]Consolidado!$B:$E,3,FALSE)</f>
        <v>5' diam. Wood mirror</v>
      </c>
      <c r="N2426" s="70" t="str">
        <f>VLOOKUP(C2426,[6]Consolidado!$B:$H,7,FALSE)</f>
        <v>Mayo</v>
      </c>
    </row>
    <row r="2427" spans="1:14" s="71" customFormat="1" ht="16.5" customHeight="1" outlineLevel="1" x14ac:dyDescent="0.2">
      <c r="A2427" s="60" t="s">
        <v>685</v>
      </c>
      <c r="B2427" s="61">
        <v>42874</v>
      </c>
      <c r="C2427" s="71">
        <v>195</v>
      </c>
      <c r="D2427" s="63" t="str">
        <f>VLOOKUP(C2427,[6]Consolidado!$B:$E,4,FALSE)</f>
        <v>Finalizada</v>
      </c>
      <c r="E2427" s="64" t="s">
        <v>444</v>
      </c>
      <c r="F2427" s="65" t="s">
        <v>443</v>
      </c>
      <c r="G2427" s="66">
        <v>2</v>
      </c>
      <c r="H2427" s="67">
        <v>2239.6350000000002</v>
      </c>
      <c r="I2427" s="85">
        <f t="shared" si="55"/>
        <v>4479.2700000000004</v>
      </c>
      <c r="J2427" s="86">
        <v>29.922599999999999</v>
      </c>
      <c r="K2427" s="85">
        <f t="shared" si="56"/>
        <v>149.69521365122017</v>
      </c>
      <c r="L2427" s="68" t="str">
        <f>VLOOKUP(C2427,[6]Consolidado!$B:$E,2,FALSE)</f>
        <v>Zoe Cruz</v>
      </c>
      <c r="M2427" s="69" t="str">
        <f>VLOOKUP(C2427,[6]Consolidado!$B:$E,3,FALSE)</f>
        <v>5' diam. Wood mirror</v>
      </c>
      <c r="N2427" s="70" t="str">
        <f>VLOOKUP(C2427,[6]Consolidado!$B:$H,7,FALSE)</f>
        <v>Mayo</v>
      </c>
    </row>
    <row r="2428" spans="1:14" s="71" customFormat="1" ht="16.5" customHeight="1" outlineLevel="1" x14ac:dyDescent="0.2">
      <c r="A2428" s="60" t="s">
        <v>685</v>
      </c>
      <c r="B2428" s="61">
        <v>42874</v>
      </c>
      <c r="C2428" s="71">
        <v>195</v>
      </c>
      <c r="D2428" s="63" t="str">
        <f>VLOOKUP(C2428,[6]Consolidado!$B:$E,4,FALSE)</f>
        <v>Finalizada</v>
      </c>
      <c r="E2428" s="64" t="s">
        <v>25</v>
      </c>
      <c r="F2428" s="65" t="s">
        <v>372</v>
      </c>
      <c r="G2428" s="66">
        <v>1</v>
      </c>
      <c r="H2428" s="67">
        <v>125</v>
      </c>
      <c r="I2428" s="85">
        <f t="shared" si="55"/>
        <v>125</v>
      </c>
      <c r="J2428" s="86">
        <v>29.922599999999999</v>
      </c>
      <c r="K2428" s="85">
        <f t="shared" si="56"/>
        <v>4.1774444734080598</v>
      </c>
      <c r="L2428" s="68" t="str">
        <f>VLOOKUP(C2428,[6]Consolidado!$B:$E,2,FALSE)</f>
        <v>Zoe Cruz</v>
      </c>
      <c r="M2428" s="69" t="str">
        <f>VLOOKUP(C2428,[6]Consolidado!$B:$E,3,FALSE)</f>
        <v>5' diam. Wood mirror</v>
      </c>
      <c r="N2428" s="70" t="str">
        <f>VLOOKUP(C2428,[6]Consolidado!$B:$H,7,FALSE)</f>
        <v>Mayo</v>
      </c>
    </row>
    <row r="2429" spans="1:14" s="71" customFormat="1" ht="16.5" customHeight="1" outlineLevel="1" x14ac:dyDescent="0.2">
      <c r="A2429" s="60" t="s">
        <v>685</v>
      </c>
      <c r="B2429" s="61">
        <v>42874</v>
      </c>
      <c r="C2429" s="71" t="s">
        <v>290</v>
      </c>
      <c r="D2429" s="63" t="str">
        <f>VLOOKUP(C2429,[6]Consolidado!$B:$E,4,FALSE)</f>
        <v>En Proceso</v>
      </c>
      <c r="E2429" s="64" t="s">
        <v>25</v>
      </c>
      <c r="F2429" s="65" t="s">
        <v>230</v>
      </c>
      <c r="G2429" s="66">
        <v>3</v>
      </c>
      <c r="H2429" s="67">
        <v>238.47880378364198</v>
      </c>
      <c r="I2429" s="85">
        <f t="shared" si="55"/>
        <v>715.43641135092594</v>
      </c>
      <c r="J2429" s="86">
        <v>29.922599999999999</v>
      </c>
      <c r="K2429" s="85">
        <f t="shared" si="56"/>
        <v>23.909567061382564</v>
      </c>
      <c r="L2429" s="68" t="str">
        <f>VLOOKUP(C2429,[6]Consolidado!$B:$E,2,FALSE)</f>
        <v>Acabado</v>
      </c>
      <c r="M2429" s="69" t="str">
        <f>VLOOKUP(C2429,[6]Consolidado!$B:$E,3,FALSE)</f>
        <v>Material de acabado pendiente de distribuir</v>
      </c>
      <c r="N2429" s="70">
        <f>VLOOKUP(C2429,[6]Consolidado!$B:$H,7,FALSE)</f>
        <v>0</v>
      </c>
    </row>
    <row r="2430" spans="1:14" s="71" customFormat="1" ht="16.5" customHeight="1" outlineLevel="1" x14ac:dyDescent="0.2">
      <c r="A2430" s="60" t="s">
        <v>685</v>
      </c>
      <c r="B2430" s="61">
        <v>42874</v>
      </c>
      <c r="C2430" s="71">
        <v>195</v>
      </c>
      <c r="D2430" s="63" t="str">
        <f>VLOOKUP(C2430,[6]Consolidado!$B:$E,4,FALSE)</f>
        <v>Finalizada</v>
      </c>
      <c r="E2430" s="64" t="s">
        <v>33</v>
      </c>
      <c r="F2430" s="65" t="s">
        <v>32</v>
      </c>
      <c r="G2430" s="66">
        <v>5</v>
      </c>
      <c r="H2430" s="67">
        <v>29.842295814691809</v>
      </c>
      <c r="I2430" s="85">
        <f t="shared" si="55"/>
        <v>149.21147907345903</v>
      </c>
      <c r="J2430" s="86">
        <v>29.922599999999999</v>
      </c>
      <c r="K2430" s="85">
        <f t="shared" si="56"/>
        <v>4.9865813489957098</v>
      </c>
      <c r="L2430" s="68" t="str">
        <f>VLOOKUP(C2430,[6]Consolidado!$B:$E,2,FALSE)</f>
        <v>Zoe Cruz</v>
      </c>
      <c r="M2430" s="69" t="str">
        <f>VLOOKUP(C2430,[6]Consolidado!$B:$E,3,FALSE)</f>
        <v>5' diam. Wood mirror</v>
      </c>
      <c r="N2430" s="70" t="str">
        <f>VLOOKUP(C2430,[6]Consolidado!$B:$H,7,FALSE)</f>
        <v>Mayo</v>
      </c>
    </row>
    <row r="2431" spans="1:14" s="71" customFormat="1" ht="16.5" customHeight="1" outlineLevel="1" x14ac:dyDescent="0.2">
      <c r="A2431" s="60" t="s">
        <v>685</v>
      </c>
      <c r="B2431" s="61">
        <v>42874</v>
      </c>
      <c r="C2431" s="71">
        <v>195</v>
      </c>
      <c r="D2431" s="63" t="str">
        <f>VLOOKUP(C2431,[6]Consolidado!$B:$E,4,FALSE)</f>
        <v>Finalizada</v>
      </c>
      <c r="E2431" s="64" t="s">
        <v>33</v>
      </c>
      <c r="F2431" s="65" t="s">
        <v>113</v>
      </c>
      <c r="G2431" s="66">
        <v>6</v>
      </c>
      <c r="H2431" s="67">
        <v>31.396085260667828</v>
      </c>
      <c r="I2431" s="85">
        <f t="shared" si="55"/>
        <v>188.37651156400696</v>
      </c>
      <c r="J2431" s="86">
        <v>29.922599999999999</v>
      </c>
      <c r="K2431" s="85">
        <f t="shared" si="56"/>
        <v>6.2954593372236021</v>
      </c>
      <c r="L2431" s="68" t="str">
        <f>VLOOKUP(C2431,[6]Consolidado!$B:$E,2,FALSE)</f>
        <v>Zoe Cruz</v>
      </c>
      <c r="M2431" s="69" t="str">
        <f>VLOOKUP(C2431,[6]Consolidado!$B:$E,3,FALSE)</f>
        <v>5' diam. Wood mirror</v>
      </c>
      <c r="N2431" s="70" t="str">
        <f>VLOOKUP(C2431,[6]Consolidado!$B:$H,7,FALSE)</f>
        <v>Mayo</v>
      </c>
    </row>
    <row r="2432" spans="1:14" s="71" customFormat="1" ht="16.5" customHeight="1" outlineLevel="1" x14ac:dyDescent="0.2">
      <c r="A2432" s="60" t="s">
        <v>685</v>
      </c>
      <c r="B2432" s="61">
        <v>42874</v>
      </c>
      <c r="C2432" s="71">
        <v>192</v>
      </c>
      <c r="D2432" s="63" t="str">
        <f>VLOOKUP(C2432,[6]Consolidado!$B:$E,4,FALSE)</f>
        <v>Finalizada</v>
      </c>
      <c r="E2432" s="64" t="s">
        <v>40</v>
      </c>
      <c r="F2432" s="65" t="s">
        <v>91</v>
      </c>
      <c r="G2432" s="66">
        <v>100</v>
      </c>
      <c r="H2432" s="67">
        <v>0.50613260716530251</v>
      </c>
      <c r="I2432" s="85">
        <f t="shared" si="55"/>
        <v>50.613260716530249</v>
      </c>
      <c r="J2432" s="86">
        <v>29.922599999999999</v>
      </c>
      <c r="K2432" s="85">
        <f t="shared" si="56"/>
        <v>1.6914726900914443</v>
      </c>
      <c r="L2432" s="68" t="str">
        <f>VLOOKUP(C2432,[6]Consolidado!$B:$E,2,FALSE)</f>
        <v>Zoe Cruz</v>
      </c>
      <c r="M2432" s="69" t="str">
        <f>VLOOKUP(C2432,[6]Consolidado!$B:$E,3,FALSE)</f>
        <v>Live Shelving w/ blackened steel support columns</v>
      </c>
      <c r="N2432" s="70" t="str">
        <f>VLOOKUP(C2432,[6]Consolidado!$B:$H,7,FALSE)</f>
        <v>Mayo</v>
      </c>
    </row>
    <row r="2433" spans="1:14" s="71" customFormat="1" ht="16.5" customHeight="1" outlineLevel="1" x14ac:dyDescent="0.2">
      <c r="A2433" s="60" t="s">
        <v>685</v>
      </c>
      <c r="B2433" s="61">
        <v>42874</v>
      </c>
      <c r="C2433" s="71">
        <v>217</v>
      </c>
      <c r="D2433" s="63" t="str">
        <f>VLOOKUP(C2433,[6]Consolidado!$B:$E,4,FALSE)</f>
        <v>Finalizada</v>
      </c>
      <c r="E2433" s="64" t="s">
        <v>40</v>
      </c>
      <c r="F2433" s="65" t="s">
        <v>98</v>
      </c>
      <c r="G2433" s="66">
        <v>100</v>
      </c>
      <c r="H2433" s="67">
        <v>0.23351166427355521</v>
      </c>
      <c r="I2433" s="85">
        <f t="shared" si="55"/>
        <v>23.351166427355523</v>
      </c>
      <c r="J2433" s="86">
        <v>29.922599999999999</v>
      </c>
      <c r="K2433" s="85">
        <f t="shared" si="56"/>
        <v>0.78038560911670518</v>
      </c>
      <c r="L2433" s="68" t="str">
        <f>VLOOKUP(C2433,[6]Consolidado!$B:$E,2,FALSE)</f>
        <v>Andee Hess</v>
      </c>
      <c r="M2433" s="69" t="str">
        <f>VLOOKUP(C2433,[6]Consolidado!$B:$E,3,FALSE)</f>
        <v>Chair Prototype</v>
      </c>
      <c r="N2433" s="70" t="str">
        <f>VLOOKUP(C2433,[6]Consolidado!$B:$H,7,FALSE)</f>
        <v>Noviembre</v>
      </c>
    </row>
    <row r="2434" spans="1:14" s="71" customFormat="1" ht="16.5" customHeight="1" outlineLevel="1" x14ac:dyDescent="0.2">
      <c r="A2434" s="60" t="s">
        <v>685</v>
      </c>
      <c r="B2434" s="61">
        <v>42875</v>
      </c>
      <c r="C2434" s="71">
        <v>231</v>
      </c>
      <c r="D2434" s="63" t="str">
        <f>VLOOKUP(C2434,[6]Consolidado!$B:$E,4,FALSE)</f>
        <v>Finalizada</v>
      </c>
      <c r="E2434" s="64" t="s">
        <v>40</v>
      </c>
      <c r="F2434" s="65" t="s">
        <v>74</v>
      </c>
      <c r="G2434" s="66">
        <v>99</v>
      </c>
      <c r="H2434" s="67">
        <v>0.80249873441502373</v>
      </c>
      <c r="I2434" s="85">
        <f t="shared" si="55"/>
        <v>79.447374707087349</v>
      </c>
      <c r="J2434" s="86">
        <v>29.922599999999999</v>
      </c>
      <c r="K2434" s="85">
        <f t="shared" si="56"/>
        <v>2.6550959711752102</v>
      </c>
      <c r="L2434" s="68" t="str">
        <f>VLOOKUP(C2434,[6]Consolidado!$B:$E,2,FALSE)</f>
        <v>Canoe Wesfield (Phase 2 Sofa)</v>
      </c>
      <c r="M2434" s="69" t="str">
        <f>VLOOKUP(C2434,[6]Consolidado!$B:$E,3,FALSE)</f>
        <v>CH-17 Prototipo</v>
      </c>
      <c r="N2434" s="70" t="str">
        <f>VLOOKUP(C2434,[6]Consolidado!$B:$H,7,FALSE)</f>
        <v>Mayo</v>
      </c>
    </row>
    <row r="2435" spans="1:14" s="71" customFormat="1" ht="16.5" customHeight="1" outlineLevel="1" x14ac:dyDescent="0.2">
      <c r="A2435" s="60" t="s">
        <v>685</v>
      </c>
      <c r="B2435" s="61">
        <v>42877</v>
      </c>
      <c r="C2435" s="71" t="s">
        <v>290</v>
      </c>
      <c r="D2435" s="63" t="str">
        <f>VLOOKUP(C2435,[6]Consolidado!$B:$E,4,FALSE)</f>
        <v>En Proceso</v>
      </c>
      <c r="E2435" s="64" t="s">
        <v>25</v>
      </c>
      <c r="F2435" s="65" t="s">
        <v>201</v>
      </c>
      <c r="G2435" s="66">
        <v>3</v>
      </c>
      <c r="H2435" s="67">
        <v>875.05037037037039</v>
      </c>
      <c r="I2435" s="85">
        <f t="shared" si="55"/>
        <v>2625.1511111111113</v>
      </c>
      <c r="J2435" s="86">
        <v>29.922599999999999</v>
      </c>
      <c r="K2435" s="85">
        <f t="shared" si="56"/>
        <v>87.731384007777109</v>
      </c>
      <c r="L2435" s="68" t="str">
        <f>VLOOKUP(C2435,[6]Consolidado!$B:$E,2,FALSE)</f>
        <v>Acabado</v>
      </c>
      <c r="M2435" s="69" t="str">
        <f>VLOOKUP(C2435,[6]Consolidado!$B:$E,3,FALSE)</f>
        <v>Material de acabado pendiente de distribuir</v>
      </c>
      <c r="N2435" s="70">
        <f>VLOOKUP(C2435,[6]Consolidado!$B:$H,7,FALSE)</f>
        <v>0</v>
      </c>
    </row>
    <row r="2436" spans="1:14" s="71" customFormat="1" ht="16.5" customHeight="1" outlineLevel="1" x14ac:dyDescent="0.2">
      <c r="A2436" s="60" t="s">
        <v>685</v>
      </c>
      <c r="B2436" s="61">
        <v>42877</v>
      </c>
      <c r="C2436" s="71" t="s">
        <v>290</v>
      </c>
      <c r="D2436" s="63" t="str">
        <f>VLOOKUP(C2436,[6]Consolidado!$B:$E,4,FALSE)</f>
        <v>En Proceso</v>
      </c>
      <c r="E2436" s="64" t="s">
        <v>25</v>
      </c>
      <c r="F2436" s="65" t="s">
        <v>109</v>
      </c>
      <c r="G2436" s="66">
        <v>3</v>
      </c>
      <c r="H2436" s="67">
        <v>1236.1455178853266</v>
      </c>
      <c r="I2436" s="85">
        <f t="shared" si="55"/>
        <v>3708.4365536559799</v>
      </c>
      <c r="J2436" s="86">
        <v>29.922599999999999</v>
      </c>
      <c r="K2436" s="85">
        <f t="shared" si="56"/>
        <v>123.93430228843684</v>
      </c>
      <c r="L2436" s="68" t="str">
        <f>VLOOKUP(C2436,[6]Consolidado!$B:$E,2,FALSE)</f>
        <v>Acabado</v>
      </c>
      <c r="M2436" s="69" t="str">
        <f>VLOOKUP(C2436,[6]Consolidado!$B:$E,3,FALSE)</f>
        <v>Material de acabado pendiente de distribuir</v>
      </c>
      <c r="N2436" s="70">
        <f>VLOOKUP(C2436,[6]Consolidado!$B:$H,7,FALSE)</f>
        <v>0</v>
      </c>
    </row>
    <row r="2437" spans="1:14" s="71" customFormat="1" ht="16.5" customHeight="1" outlineLevel="1" x14ac:dyDescent="0.2">
      <c r="A2437" s="60" t="s">
        <v>685</v>
      </c>
      <c r="B2437" s="61">
        <v>42877</v>
      </c>
      <c r="C2437" s="71" t="s">
        <v>290</v>
      </c>
      <c r="D2437" s="63" t="str">
        <f>VLOOKUP(C2437,[6]Consolidado!$B:$E,4,FALSE)</f>
        <v>En Proceso</v>
      </c>
      <c r="E2437" s="64" t="s">
        <v>25</v>
      </c>
      <c r="F2437" s="65" t="s">
        <v>110</v>
      </c>
      <c r="G2437" s="66">
        <v>2</v>
      </c>
      <c r="H2437" s="67">
        <v>1334.9349392712552</v>
      </c>
      <c r="I2437" s="85">
        <f t="shared" si="55"/>
        <v>2669.8698785425104</v>
      </c>
      <c r="J2437" s="86">
        <v>29.922599999999999</v>
      </c>
      <c r="K2437" s="85">
        <f t="shared" si="56"/>
        <v>89.225865350688451</v>
      </c>
      <c r="L2437" s="68" t="str">
        <f>VLOOKUP(C2437,[6]Consolidado!$B:$E,2,FALSE)</f>
        <v>Acabado</v>
      </c>
      <c r="M2437" s="69" t="str">
        <f>VLOOKUP(C2437,[6]Consolidado!$B:$E,3,FALSE)</f>
        <v>Material de acabado pendiente de distribuir</v>
      </c>
      <c r="N2437" s="70">
        <f>VLOOKUP(C2437,[6]Consolidado!$B:$H,7,FALSE)</f>
        <v>0</v>
      </c>
    </row>
    <row r="2438" spans="1:14" s="71" customFormat="1" ht="16.5" customHeight="1" outlineLevel="1" x14ac:dyDescent="0.2">
      <c r="A2438" s="60" t="s">
        <v>685</v>
      </c>
      <c r="B2438" s="61">
        <v>42878</v>
      </c>
      <c r="C2438" s="71" t="s">
        <v>290</v>
      </c>
      <c r="D2438" s="63" t="str">
        <f>VLOOKUP(C2438,[6]Consolidado!$B:$E,4,FALSE)</f>
        <v>En Proceso</v>
      </c>
      <c r="E2438" s="64" t="s">
        <v>25</v>
      </c>
      <c r="F2438" s="65" t="s">
        <v>119</v>
      </c>
      <c r="G2438" s="66">
        <v>2</v>
      </c>
      <c r="H2438" s="67">
        <v>624.05857142857144</v>
      </c>
      <c r="I2438" s="85">
        <f t="shared" si="55"/>
        <v>1248.1171428571429</v>
      </c>
      <c r="J2438" s="86">
        <v>29.922599999999999</v>
      </c>
      <c r="K2438" s="85">
        <f t="shared" si="56"/>
        <v>41.711520484755432</v>
      </c>
      <c r="L2438" s="68" t="str">
        <f>VLOOKUP(C2438,[6]Consolidado!$B:$E,2,FALSE)</f>
        <v>Acabado</v>
      </c>
      <c r="M2438" s="69" t="str">
        <f>VLOOKUP(C2438,[6]Consolidado!$B:$E,3,FALSE)</f>
        <v>Material de acabado pendiente de distribuir</v>
      </c>
      <c r="N2438" s="70">
        <f>VLOOKUP(C2438,[6]Consolidado!$B:$H,7,FALSE)</f>
        <v>0</v>
      </c>
    </row>
    <row r="2439" spans="1:14" s="71" customFormat="1" ht="16.5" customHeight="1" outlineLevel="1" x14ac:dyDescent="0.2">
      <c r="A2439" s="60" t="s">
        <v>685</v>
      </c>
      <c r="B2439" s="61">
        <v>42877</v>
      </c>
      <c r="C2439" s="71">
        <v>195</v>
      </c>
      <c r="D2439" s="63" t="str">
        <f>VLOOKUP(C2439,[6]Consolidado!$B:$E,4,FALSE)</f>
        <v>Finalizada</v>
      </c>
      <c r="E2439" s="64" t="s">
        <v>40</v>
      </c>
      <c r="F2439" s="65" t="s">
        <v>446</v>
      </c>
      <c r="G2439" s="66">
        <v>12</v>
      </c>
      <c r="H2439" s="67">
        <v>9.9</v>
      </c>
      <c r="I2439" s="85">
        <f t="shared" si="55"/>
        <v>118.80000000000001</v>
      </c>
      <c r="J2439" s="86">
        <v>29.922599999999999</v>
      </c>
      <c r="K2439" s="85">
        <f t="shared" si="56"/>
        <v>3.9702432275270203</v>
      </c>
      <c r="L2439" s="68" t="str">
        <f>VLOOKUP(C2439,[6]Consolidado!$B:$E,2,FALSE)</f>
        <v>Zoe Cruz</v>
      </c>
      <c r="M2439" s="69" t="str">
        <f>VLOOKUP(C2439,[6]Consolidado!$B:$E,3,FALSE)</f>
        <v>5' diam. Wood mirror</v>
      </c>
      <c r="N2439" s="70" t="str">
        <f>VLOOKUP(C2439,[6]Consolidado!$B:$H,7,FALSE)</f>
        <v>Mayo</v>
      </c>
    </row>
    <row r="2440" spans="1:14" s="71" customFormat="1" ht="16.5" customHeight="1" outlineLevel="1" x14ac:dyDescent="0.2">
      <c r="A2440" s="60" t="s">
        <v>685</v>
      </c>
      <c r="B2440" s="61">
        <v>42878</v>
      </c>
      <c r="C2440" s="71">
        <v>288</v>
      </c>
      <c r="D2440" s="63" t="str">
        <f>VLOOKUP(C2440,[6]Consolidado!$B:$E,4,FALSE)</f>
        <v>Finalizada</v>
      </c>
      <c r="E2440" s="64" t="s">
        <v>51</v>
      </c>
      <c r="F2440" s="65" t="s">
        <v>447</v>
      </c>
      <c r="G2440" s="66">
        <v>6</v>
      </c>
      <c r="H2440" s="67">
        <v>3931.7426649416439</v>
      </c>
      <c r="I2440" s="85">
        <f t="shared" si="55"/>
        <v>23590.455989649861</v>
      </c>
      <c r="J2440" s="86">
        <v>29.922599999999999</v>
      </c>
      <c r="K2440" s="85">
        <f t="shared" si="56"/>
        <v>788.38255999311093</v>
      </c>
      <c r="L2440" s="68" t="str">
        <f>VLOOKUP(C2440,[6]Consolidado!$B:$E,2,FALSE)</f>
        <v>Ash Detroit</v>
      </c>
      <c r="M2440" s="69" t="str">
        <f>VLOOKUP(C2440,[6]Consolidado!$B:$E,3,FALSE)</f>
        <v>Table TB-03 A</v>
      </c>
      <c r="N2440" s="70" t="str">
        <f>VLOOKUP(C2440,[6]Consolidado!$B:$H,7,FALSE)</f>
        <v>Junio</v>
      </c>
    </row>
    <row r="2441" spans="1:14" s="71" customFormat="1" ht="16.5" customHeight="1" outlineLevel="1" x14ac:dyDescent="0.2">
      <c r="A2441" s="60" t="s">
        <v>685</v>
      </c>
      <c r="B2441" s="61">
        <v>42878</v>
      </c>
      <c r="C2441" s="71">
        <v>288</v>
      </c>
      <c r="D2441" s="63" t="str">
        <f>VLOOKUP(C2441,[6]Consolidado!$B:$E,4,FALSE)</f>
        <v>Finalizada</v>
      </c>
      <c r="E2441" s="64" t="s">
        <v>51</v>
      </c>
      <c r="F2441" s="65" t="s">
        <v>236</v>
      </c>
      <c r="G2441" s="66">
        <v>18</v>
      </c>
      <c r="H2441" s="67">
        <v>222.4603023449589</v>
      </c>
      <c r="I2441" s="85">
        <f t="shared" si="55"/>
        <v>4004.2854422092605</v>
      </c>
      <c r="J2441" s="86">
        <v>29.922599999999999</v>
      </c>
      <c r="K2441" s="85">
        <f t="shared" si="56"/>
        <v>133.82144072404338</v>
      </c>
      <c r="L2441" s="68" t="str">
        <f>VLOOKUP(C2441,[6]Consolidado!$B:$E,2,FALSE)</f>
        <v>Ash Detroit</v>
      </c>
      <c r="M2441" s="69" t="str">
        <f>VLOOKUP(C2441,[6]Consolidado!$B:$E,3,FALSE)</f>
        <v>Table TB-03 A</v>
      </c>
      <c r="N2441" s="70" t="str">
        <f>VLOOKUP(C2441,[6]Consolidado!$B:$H,7,FALSE)</f>
        <v>Junio</v>
      </c>
    </row>
    <row r="2442" spans="1:14" s="71" customFormat="1" ht="16.5" customHeight="1" outlineLevel="1" x14ac:dyDescent="0.2">
      <c r="A2442" s="60" t="s">
        <v>685</v>
      </c>
      <c r="B2442" s="61">
        <v>42878</v>
      </c>
      <c r="C2442" s="71">
        <v>287</v>
      </c>
      <c r="D2442" s="63" t="str">
        <f>VLOOKUP(C2442,[6]Consolidado!$B:$E,4,FALSE)</f>
        <v>Finalizada</v>
      </c>
      <c r="E2442" s="64" t="s">
        <v>51</v>
      </c>
      <c r="F2442" s="65" t="s">
        <v>447</v>
      </c>
      <c r="G2442" s="66">
        <v>7</v>
      </c>
      <c r="H2442" s="67">
        <v>3931.7426649416439</v>
      </c>
      <c r="I2442" s="85">
        <f t="shared" si="55"/>
        <v>27522.198654591506</v>
      </c>
      <c r="J2442" s="86">
        <v>29.922599999999999</v>
      </c>
      <c r="K2442" s="85">
        <f t="shared" si="56"/>
        <v>919.77965332529618</v>
      </c>
      <c r="L2442" s="68" t="str">
        <f>VLOOKUP(C2442,[6]Consolidado!$B:$E,2,FALSE)</f>
        <v>Ash Detroit</v>
      </c>
      <c r="M2442" s="69" t="str">
        <f>VLOOKUP(C2442,[6]Consolidado!$B:$E,3,FALSE)</f>
        <v>Table TB-03 B</v>
      </c>
      <c r="N2442" s="70" t="str">
        <f>VLOOKUP(C2442,[6]Consolidado!$B:$H,7,FALSE)</f>
        <v>Junio</v>
      </c>
    </row>
    <row r="2443" spans="1:14" s="71" customFormat="1" ht="16.5" customHeight="1" outlineLevel="1" x14ac:dyDescent="0.2">
      <c r="A2443" s="60" t="s">
        <v>685</v>
      </c>
      <c r="B2443" s="61">
        <v>42878</v>
      </c>
      <c r="C2443" s="71">
        <v>287</v>
      </c>
      <c r="D2443" s="63" t="str">
        <f>VLOOKUP(C2443,[6]Consolidado!$B:$E,4,FALSE)</f>
        <v>Finalizada</v>
      </c>
      <c r="E2443" s="64" t="s">
        <v>51</v>
      </c>
      <c r="F2443" s="65" t="s">
        <v>236</v>
      </c>
      <c r="G2443" s="66">
        <v>24</v>
      </c>
      <c r="H2443" s="67">
        <v>222.4603023449589</v>
      </c>
      <c r="I2443" s="85">
        <f t="shared" si="55"/>
        <v>5339.0472562790137</v>
      </c>
      <c r="J2443" s="86">
        <v>29.922599999999999</v>
      </c>
      <c r="K2443" s="85">
        <f t="shared" si="56"/>
        <v>178.42858763205783</v>
      </c>
      <c r="L2443" s="68" t="str">
        <f>VLOOKUP(C2443,[6]Consolidado!$B:$E,2,FALSE)</f>
        <v>Ash Detroit</v>
      </c>
      <c r="M2443" s="69" t="str">
        <f>VLOOKUP(C2443,[6]Consolidado!$B:$E,3,FALSE)</f>
        <v>Table TB-03 B</v>
      </c>
      <c r="N2443" s="70" t="str">
        <f>VLOOKUP(C2443,[6]Consolidado!$B:$H,7,FALSE)</f>
        <v>Junio</v>
      </c>
    </row>
    <row r="2444" spans="1:14" s="71" customFormat="1" ht="16.5" customHeight="1" outlineLevel="1" x14ac:dyDescent="0.2">
      <c r="A2444" s="60" t="s">
        <v>685</v>
      </c>
      <c r="B2444" s="61">
        <v>42878</v>
      </c>
      <c r="C2444" s="71">
        <v>289</v>
      </c>
      <c r="D2444" s="63" t="str">
        <f>VLOOKUP(C2444,[6]Consolidado!$B:$E,4,FALSE)</f>
        <v>Finalizada</v>
      </c>
      <c r="E2444" s="64" t="s">
        <v>51</v>
      </c>
      <c r="F2444" s="65" t="s">
        <v>447</v>
      </c>
      <c r="G2444" s="66">
        <v>8</v>
      </c>
      <c r="H2444" s="67">
        <v>3931.7426649416439</v>
      </c>
      <c r="I2444" s="85">
        <f t="shared" si="55"/>
        <v>31453.941319533151</v>
      </c>
      <c r="J2444" s="86">
        <v>29.922599999999999</v>
      </c>
      <c r="K2444" s="85">
        <f t="shared" si="56"/>
        <v>1051.1767466574813</v>
      </c>
      <c r="L2444" s="68" t="str">
        <f>VLOOKUP(C2444,[6]Consolidado!$B:$E,2,FALSE)</f>
        <v>Ash Detroit</v>
      </c>
      <c r="M2444" s="69" t="str">
        <f>VLOOKUP(C2444,[6]Consolidado!$B:$E,3,FALSE)</f>
        <v>Table TB-02</v>
      </c>
      <c r="N2444" s="70" t="str">
        <f>VLOOKUP(C2444,[6]Consolidado!$B:$H,7,FALSE)</f>
        <v>Junio</v>
      </c>
    </row>
    <row r="2445" spans="1:14" s="71" customFormat="1" ht="16.5" customHeight="1" outlineLevel="1" x14ac:dyDescent="0.2">
      <c r="A2445" s="60" t="s">
        <v>685</v>
      </c>
      <c r="B2445" s="61">
        <v>42878</v>
      </c>
      <c r="C2445" s="71">
        <v>289</v>
      </c>
      <c r="D2445" s="63" t="str">
        <f>VLOOKUP(C2445,[6]Consolidado!$B:$E,4,FALSE)</f>
        <v>Finalizada</v>
      </c>
      <c r="E2445" s="64" t="s">
        <v>51</v>
      </c>
      <c r="F2445" s="65" t="s">
        <v>236</v>
      </c>
      <c r="G2445" s="66">
        <v>42</v>
      </c>
      <c r="H2445" s="67">
        <v>222.4603023449589</v>
      </c>
      <c r="I2445" s="85">
        <f t="shared" si="55"/>
        <v>9343.3326984882733</v>
      </c>
      <c r="J2445" s="86">
        <v>29.922599999999999</v>
      </c>
      <c r="K2445" s="85">
        <f t="shared" si="56"/>
        <v>312.25002835610121</v>
      </c>
      <c r="L2445" s="68" t="str">
        <f>VLOOKUP(C2445,[6]Consolidado!$B:$E,2,FALSE)</f>
        <v>Ash Detroit</v>
      </c>
      <c r="M2445" s="69" t="str">
        <f>VLOOKUP(C2445,[6]Consolidado!$B:$E,3,FALSE)</f>
        <v>Table TB-02</v>
      </c>
      <c r="N2445" s="70" t="str">
        <f>VLOOKUP(C2445,[6]Consolidado!$B:$H,7,FALSE)</f>
        <v>Junio</v>
      </c>
    </row>
    <row r="2446" spans="1:14" s="71" customFormat="1" ht="16.5" customHeight="1" outlineLevel="1" x14ac:dyDescent="0.2">
      <c r="A2446" s="60" t="s">
        <v>685</v>
      </c>
      <c r="B2446" s="61">
        <v>42878</v>
      </c>
      <c r="C2446" s="71">
        <v>216</v>
      </c>
      <c r="D2446" s="63" t="str">
        <f>VLOOKUP(C2446,[6]Consolidado!$B:$E,4,FALSE)</f>
        <v>Finalizada</v>
      </c>
      <c r="E2446" s="64" t="s">
        <v>23</v>
      </c>
      <c r="F2446" s="65" t="s">
        <v>44</v>
      </c>
      <c r="G2446" s="66">
        <v>1</v>
      </c>
      <c r="H2446" s="67">
        <v>30.957860600844011</v>
      </c>
      <c r="I2446" s="85">
        <f t="shared" si="55"/>
        <v>30.957860600844011</v>
      </c>
      <c r="J2446" s="86">
        <v>29.922599999999999</v>
      </c>
      <c r="K2446" s="85">
        <f t="shared" si="56"/>
        <v>1.0345979494042634</v>
      </c>
      <c r="L2446" s="68" t="str">
        <f>VLOOKUP(C2446,[6]Consolidado!$B:$E,2,FALSE)</f>
        <v>Andee Hess</v>
      </c>
      <c r="M2446" s="69" t="str">
        <f>VLOOKUP(C2446,[6]Consolidado!$B:$E,3,FALSE)</f>
        <v>Consola Prototype</v>
      </c>
      <c r="N2446" s="70" t="str">
        <f>VLOOKUP(C2446,[6]Consolidado!$B:$H,7,FALSE)</f>
        <v>Noviembre</v>
      </c>
    </row>
    <row r="2447" spans="1:14" s="71" customFormat="1" ht="16.5" customHeight="1" outlineLevel="1" x14ac:dyDescent="0.2">
      <c r="A2447" s="60" t="s">
        <v>685</v>
      </c>
      <c r="B2447" s="61">
        <v>42878</v>
      </c>
      <c r="C2447" s="71">
        <v>282</v>
      </c>
      <c r="D2447" s="63" t="str">
        <f>VLOOKUP(C2447,[6]Consolidado!$B:$E,4,FALSE)</f>
        <v>Finalizada</v>
      </c>
      <c r="E2447" s="64" t="s">
        <v>28</v>
      </c>
      <c r="F2447" s="65" t="s">
        <v>140</v>
      </c>
      <c r="G2447" s="66">
        <v>2</v>
      </c>
      <c r="H2447" s="67">
        <v>708.48749999999995</v>
      </c>
      <c r="I2447" s="85">
        <f t="shared" si="55"/>
        <v>1416.9749999999999</v>
      </c>
      <c r="J2447" s="86">
        <v>29.922599999999999</v>
      </c>
      <c r="K2447" s="85">
        <f t="shared" si="56"/>
        <v>47.35467506165908</v>
      </c>
      <c r="L2447" s="68" t="str">
        <f>VLOOKUP(C2447,[6]Consolidado!$B:$E,2,FALSE)</f>
        <v>Dan Boda / Wharf</v>
      </c>
      <c r="M2447" s="69" t="str">
        <f>VLOOKUP(C2447,[6]Consolidado!$B:$E,3,FALSE)</f>
        <v>Pool House Bar Top</v>
      </c>
      <c r="N2447" s="70" t="str">
        <f>VLOOKUP(C2447,[6]Consolidado!$B:$H,7,FALSE)</f>
        <v>Mayo</v>
      </c>
    </row>
    <row r="2448" spans="1:14" s="71" customFormat="1" ht="16.5" customHeight="1" outlineLevel="1" x14ac:dyDescent="0.2">
      <c r="A2448" s="60" t="s">
        <v>685</v>
      </c>
      <c r="B2448" s="61">
        <v>42878</v>
      </c>
      <c r="C2448" s="71">
        <v>282</v>
      </c>
      <c r="D2448" s="63" t="str">
        <f>VLOOKUP(C2448,[6]Consolidado!$B:$E,4,FALSE)</f>
        <v>Finalizada</v>
      </c>
      <c r="E2448" s="64" t="s">
        <v>31</v>
      </c>
      <c r="F2448" s="65" t="s">
        <v>117</v>
      </c>
      <c r="G2448" s="66">
        <v>200</v>
      </c>
      <c r="H2448" s="67">
        <v>2.9806787234042553</v>
      </c>
      <c r="I2448" s="85">
        <f t="shared" si="55"/>
        <v>596.13574468085108</v>
      </c>
      <c r="J2448" s="86">
        <v>29.922599999999999</v>
      </c>
      <c r="K2448" s="85">
        <f t="shared" si="56"/>
        <v>19.922591776144156</v>
      </c>
      <c r="L2448" s="68" t="str">
        <f>VLOOKUP(C2448,[6]Consolidado!$B:$E,2,FALSE)</f>
        <v>Dan Boda / Wharf</v>
      </c>
      <c r="M2448" s="69" t="str">
        <f>VLOOKUP(C2448,[6]Consolidado!$B:$E,3,FALSE)</f>
        <v>Pool House Bar Top</v>
      </c>
      <c r="N2448" s="70" t="str">
        <f>VLOOKUP(C2448,[6]Consolidado!$B:$H,7,FALSE)</f>
        <v>Mayo</v>
      </c>
    </row>
    <row r="2449" spans="1:14" s="71" customFormat="1" ht="16.5" customHeight="1" outlineLevel="1" x14ac:dyDescent="0.2">
      <c r="A2449" s="60" t="s">
        <v>685</v>
      </c>
      <c r="B2449" s="61">
        <v>42878</v>
      </c>
      <c r="C2449" s="71">
        <v>282</v>
      </c>
      <c r="D2449" s="63" t="str">
        <f>VLOOKUP(C2449,[6]Consolidado!$B:$E,4,FALSE)</f>
        <v>Finalizada</v>
      </c>
      <c r="E2449" s="64" t="s">
        <v>40</v>
      </c>
      <c r="F2449" s="65" t="s">
        <v>85</v>
      </c>
      <c r="G2449" s="66">
        <v>150</v>
      </c>
      <c r="H2449" s="67">
        <v>0.53415708144913965</v>
      </c>
      <c r="I2449" s="85">
        <f t="shared" si="55"/>
        <v>80.123562217370946</v>
      </c>
      <c r="J2449" s="86">
        <v>29.922599999999999</v>
      </c>
      <c r="K2449" s="85">
        <f t="shared" si="56"/>
        <v>2.6776938573977844</v>
      </c>
      <c r="L2449" s="68" t="str">
        <f>VLOOKUP(C2449,[6]Consolidado!$B:$E,2,FALSE)</f>
        <v>Dan Boda / Wharf</v>
      </c>
      <c r="M2449" s="69" t="str">
        <f>VLOOKUP(C2449,[6]Consolidado!$B:$E,3,FALSE)</f>
        <v>Pool House Bar Top</v>
      </c>
      <c r="N2449" s="70" t="str">
        <f>VLOOKUP(C2449,[6]Consolidado!$B:$H,7,FALSE)</f>
        <v>Mayo</v>
      </c>
    </row>
    <row r="2450" spans="1:14" s="71" customFormat="1" ht="16.5" customHeight="1" outlineLevel="1" x14ac:dyDescent="0.2">
      <c r="A2450" s="60" t="s">
        <v>685</v>
      </c>
      <c r="B2450" s="61">
        <v>42878</v>
      </c>
      <c r="C2450" s="71">
        <v>282</v>
      </c>
      <c r="D2450" s="63" t="str">
        <f>VLOOKUP(C2450,[6]Consolidado!$B:$E,4,FALSE)</f>
        <v>Finalizada</v>
      </c>
      <c r="E2450" s="64" t="s">
        <v>40</v>
      </c>
      <c r="F2450" s="65" t="s">
        <v>112</v>
      </c>
      <c r="G2450" s="66">
        <v>120</v>
      </c>
      <c r="H2450" s="67">
        <v>0.44456344312992735</v>
      </c>
      <c r="I2450" s="85">
        <f t="shared" si="55"/>
        <v>53.347613175591285</v>
      </c>
      <c r="J2450" s="86">
        <v>29.922599999999999</v>
      </c>
      <c r="K2450" s="85">
        <f t="shared" si="56"/>
        <v>1.7828535346390784</v>
      </c>
      <c r="L2450" s="68" t="str">
        <f>VLOOKUP(C2450,[6]Consolidado!$B:$E,2,FALSE)</f>
        <v>Dan Boda / Wharf</v>
      </c>
      <c r="M2450" s="69" t="str">
        <f>VLOOKUP(C2450,[6]Consolidado!$B:$E,3,FALSE)</f>
        <v>Pool House Bar Top</v>
      </c>
      <c r="N2450" s="70" t="str">
        <f>VLOOKUP(C2450,[6]Consolidado!$B:$H,7,FALSE)</f>
        <v>Mayo</v>
      </c>
    </row>
    <row r="2451" spans="1:14" s="71" customFormat="1" ht="16.5" customHeight="1" outlineLevel="1" x14ac:dyDescent="0.2">
      <c r="A2451" s="60" t="s">
        <v>685</v>
      </c>
      <c r="B2451" s="61">
        <v>42878</v>
      </c>
      <c r="C2451" s="71">
        <v>276</v>
      </c>
      <c r="D2451" s="63" t="str">
        <f>VLOOKUP(C2451,[6]Consolidado!$B:$E,4,FALSE)</f>
        <v>Finalizada</v>
      </c>
      <c r="E2451" s="64" t="s">
        <v>25</v>
      </c>
      <c r="F2451" s="65" t="s">
        <v>157</v>
      </c>
      <c r="G2451" s="66">
        <v>2</v>
      </c>
      <c r="H2451" s="67">
        <v>60.5</v>
      </c>
      <c r="I2451" s="85">
        <f t="shared" si="55"/>
        <v>121</v>
      </c>
      <c r="J2451" s="86">
        <v>29.922599999999999</v>
      </c>
      <c r="K2451" s="85">
        <f t="shared" si="56"/>
        <v>4.0437662502590017</v>
      </c>
      <c r="L2451" s="68" t="str">
        <f>VLOOKUP(C2451,[6]Consolidado!$B:$E,2,FALSE)</f>
        <v>Rottet</v>
      </c>
      <c r="M2451" s="69" t="str">
        <f>VLOOKUP(C2451,[6]Consolidado!$B:$E,3,FALSE)</f>
        <v>Acrylic Chair</v>
      </c>
      <c r="N2451" s="70" t="str">
        <f>VLOOKUP(C2451,[6]Consolidado!$B:$H,7,FALSE)</f>
        <v>Junio</v>
      </c>
    </row>
    <row r="2452" spans="1:14" s="71" customFormat="1" ht="16.5" customHeight="1" outlineLevel="1" x14ac:dyDescent="0.2">
      <c r="A2452" s="60" t="s">
        <v>685</v>
      </c>
      <c r="B2452" s="61">
        <v>42878</v>
      </c>
      <c r="C2452" s="71">
        <v>276</v>
      </c>
      <c r="D2452" s="63" t="str">
        <f>VLOOKUP(C2452,[6]Consolidado!$B:$E,4,FALSE)</f>
        <v>Finalizada</v>
      </c>
      <c r="E2452" s="64" t="s">
        <v>51</v>
      </c>
      <c r="F2452" s="65" t="s">
        <v>282</v>
      </c>
      <c r="G2452" s="66">
        <v>0.5</v>
      </c>
      <c r="H2452" s="67">
        <v>36.591033851784083</v>
      </c>
      <c r="I2452" s="85">
        <f t="shared" si="55"/>
        <v>18.295516925892041</v>
      </c>
      <c r="J2452" s="86">
        <v>29.922599999999999</v>
      </c>
      <c r="K2452" s="85">
        <f t="shared" si="56"/>
        <v>0.61142804856169053</v>
      </c>
      <c r="L2452" s="68" t="str">
        <f>VLOOKUP(C2452,[6]Consolidado!$B:$E,2,FALSE)</f>
        <v>Rottet</v>
      </c>
      <c r="M2452" s="69" t="str">
        <f>VLOOKUP(C2452,[6]Consolidado!$B:$E,3,FALSE)</f>
        <v>Acrylic Chair</v>
      </c>
      <c r="N2452" s="70" t="str">
        <f>VLOOKUP(C2452,[6]Consolidado!$B:$H,7,FALSE)</f>
        <v>Junio</v>
      </c>
    </row>
    <row r="2453" spans="1:14" s="71" customFormat="1" ht="16.5" customHeight="1" outlineLevel="1" x14ac:dyDescent="0.2">
      <c r="A2453" s="60" t="s">
        <v>685</v>
      </c>
      <c r="B2453" s="61">
        <v>42877</v>
      </c>
      <c r="C2453" s="71" t="s">
        <v>290</v>
      </c>
      <c r="D2453" s="63" t="str">
        <f>VLOOKUP(C2453,[6]Consolidado!$B:$E,4,FALSE)</f>
        <v>En Proceso</v>
      </c>
      <c r="E2453" s="64" t="s">
        <v>25</v>
      </c>
      <c r="F2453" s="65" t="s">
        <v>137</v>
      </c>
      <c r="G2453" s="66">
        <v>-0.28125</v>
      </c>
      <c r="H2453" s="67">
        <v>980.21</v>
      </c>
      <c r="I2453" s="85">
        <f t="shared" si="55"/>
        <v>-275.68406249999998</v>
      </c>
      <c r="J2453" s="86">
        <v>29.922599999999999</v>
      </c>
      <c r="K2453" s="85">
        <f t="shared" si="56"/>
        <v>-9.2132389063784554</v>
      </c>
      <c r="L2453" s="68" t="str">
        <f>VLOOKUP(C2453,[6]Consolidado!$B:$E,2,FALSE)</f>
        <v>Acabado</v>
      </c>
      <c r="M2453" s="69" t="str">
        <f>VLOOKUP(C2453,[6]Consolidado!$B:$E,3,FALSE)</f>
        <v>Material de acabado pendiente de distribuir</v>
      </c>
      <c r="N2453" s="70">
        <f>VLOOKUP(C2453,[6]Consolidado!$B:$H,7,FALSE)</f>
        <v>0</v>
      </c>
    </row>
    <row r="2454" spans="1:14" s="71" customFormat="1" ht="16.5" customHeight="1" outlineLevel="1" x14ac:dyDescent="0.2">
      <c r="A2454" s="60" t="s">
        <v>685</v>
      </c>
      <c r="B2454" s="61">
        <v>42877</v>
      </c>
      <c r="C2454" s="71" t="s">
        <v>290</v>
      </c>
      <c r="D2454" s="63" t="str">
        <f>VLOOKUP(C2454,[6]Consolidado!$B:$E,4,FALSE)</f>
        <v>En Proceso</v>
      </c>
      <c r="E2454" s="64" t="s">
        <v>25</v>
      </c>
      <c r="F2454" s="65" t="s">
        <v>109</v>
      </c>
      <c r="G2454" s="66">
        <v>-0.21875</v>
      </c>
      <c r="H2454" s="67">
        <v>1236.1455178853266</v>
      </c>
      <c r="I2454" s="85">
        <f t="shared" si="55"/>
        <v>-270.4068320374152</v>
      </c>
      <c r="J2454" s="86">
        <v>29.922599999999999</v>
      </c>
      <c r="K2454" s="85">
        <f t="shared" si="56"/>
        <v>-9.0368762085318526</v>
      </c>
      <c r="L2454" s="68" t="str">
        <f>VLOOKUP(C2454,[6]Consolidado!$B:$E,2,FALSE)</f>
        <v>Acabado</v>
      </c>
      <c r="M2454" s="69" t="str">
        <f>VLOOKUP(C2454,[6]Consolidado!$B:$E,3,FALSE)</f>
        <v>Material de acabado pendiente de distribuir</v>
      </c>
      <c r="N2454" s="70">
        <f>VLOOKUP(C2454,[6]Consolidado!$B:$H,7,FALSE)</f>
        <v>0</v>
      </c>
    </row>
    <row r="2455" spans="1:14" s="71" customFormat="1" ht="16.5" customHeight="1" outlineLevel="1" x14ac:dyDescent="0.2">
      <c r="A2455" s="60" t="s">
        <v>685</v>
      </c>
      <c r="B2455" s="61">
        <v>42877</v>
      </c>
      <c r="C2455" s="71" t="s">
        <v>290</v>
      </c>
      <c r="D2455" s="63" t="str">
        <f>VLOOKUP(C2455,[6]Consolidado!$B:$E,4,FALSE)</f>
        <v>En Proceso</v>
      </c>
      <c r="E2455" s="64" t="s">
        <v>25</v>
      </c>
      <c r="F2455" s="65" t="s">
        <v>110</v>
      </c>
      <c r="G2455" s="66">
        <v>-0.25</v>
      </c>
      <c r="H2455" s="67">
        <v>1334.9349392712552</v>
      </c>
      <c r="I2455" s="85">
        <f t="shared" si="55"/>
        <v>-333.7337348178138</v>
      </c>
      <c r="J2455" s="86">
        <v>29.922599999999999</v>
      </c>
      <c r="K2455" s="85">
        <f t="shared" si="56"/>
        <v>-11.153233168836056</v>
      </c>
      <c r="L2455" s="68" t="str">
        <f>VLOOKUP(C2455,[6]Consolidado!$B:$E,2,FALSE)</f>
        <v>Acabado</v>
      </c>
      <c r="M2455" s="69" t="str">
        <f>VLOOKUP(C2455,[6]Consolidado!$B:$E,3,FALSE)</f>
        <v>Material de acabado pendiente de distribuir</v>
      </c>
      <c r="N2455" s="70">
        <f>VLOOKUP(C2455,[6]Consolidado!$B:$H,7,FALSE)</f>
        <v>0</v>
      </c>
    </row>
    <row r="2456" spans="1:14" s="71" customFormat="1" ht="16.5" customHeight="1" outlineLevel="1" x14ac:dyDescent="0.2">
      <c r="A2456" s="60" t="s">
        <v>685</v>
      </c>
      <c r="B2456" s="61">
        <v>42877</v>
      </c>
      <c r="C2456" s="71" t="s">
        <v>290</v>
      </c>
      <c r="D2456" s="63" t="str">
        <f>VLOOKUP(C2456,[6]Consolidado!$B:$E,4,FALSE)</f>
        <v>En Proceso</v>
      </c>
      <c r="E2456" s="64" t="s">
        <v>25</v>
      </c>
      <c r="F2456" s="65" t="s">
        <v>119</v>
      </c>
      <c r="G2456" s="66">
        <v>-0.25</v>
      </c>
      <c r="H2456" s="67">
        <v>624.05857142857144</v>
      </c>
      <c r="I2456" s="85">
        <f t="shared" si="55"/>
        <v>-156.01464285714286</v>
      </c>
      <c r="J2456" s="86">
        <v>29.922599999999999</v>
      </c>
      <c r="K2456" s="85">
        <f t="shared" si="56"/>
        <v>-5.213940060594429</v>
      </c>
      <c r="L2456" s="68" t="str">
        <f>VLOOKUP(C2456,[6]Consolidado!$B:$E,2,FALSE)</f>
        <v>Acabado</v>
      </c>
      <c r="M2456" s="69" t="str">
        <f>VLOOKUP(C2456,[6]Consolidado!$B:$E,3,FALSE)</f>
        <v>Material de acabado pendiente de distribuir</v>
      </c>
      <c r="N2456" s="70">
        <f>VLOOKUP(C2456,[6]Consolidado!$B:$H,7,FALSE)</f>
        <v>0</v>
      </c>
    </row>
    <row r="2457" spans="1:14" s="71" customFormat="1" ht="16.5" customHeight="1" outlineLevel="1" x14ac:dyDescent="0.2">
      <c r="A2457" s="60" t="s">
        <v>685</v>
      </c>
      <c r="B2457" s="61">
        <v>42877</v>
      </c>
      <c r="C2457" s="71" t="s">
        <v>290</v>
      </c>
      <c r="D2457" s="63" t="str">
        <f>VLOOKUP(C2457,[6]Consolidado!$B:$E,4,FALSE)</f>
        <v>En Proceso</v>
      </c>
      <c r="E2457" s="64" t="s">
        <v>33</v>
      </c>
      <c r="F2457" s="65" t="s">
        <v>90</v>
      </c>
      <c r="G2457" s="66">
        <v>-16.2</v>
      </c>
      <c r="H2457" s="67">
        <v>3.1234075327412754</v>
      </c>
      <c r="I2457" s="85">
        <f t="shared" si="55"/>
        <v>-50.599202030408655</v>
      </c>
      <c r="J2457" s="86">
        <v>29.922599999999999</v>
      </c>
      <c r="K2457" s="85">
        <f t="shared" si="56"/>
        <v>-1.6910028550463081</v>
      </c>
      <c r="L2457" s="68" t="str">
        <f>VLOOKUP(C2457,[6]Consolidado!$B:$E,2,FALSE)</f>
        <v>Acabado</v>
      </c>
      <c r="M2457" s="69" t="str">
        <f>VLOOKUP(C2457,[6]Consolidado!$B:$E,3,FALSE)</f>
        <v>Material de acabado pendiente de distribuir</v>
      </c>
      <c r="N2457" s="70">
        <f>VLOOKUP(C2457,[6]Consolidado!$B:$H,7,FALSE)</f>
        <v>0</v>
      </c>
    </row>
    <row r="2458" spans="1:14" s="71" customFormat="1" ht="16.5" customHeight="1" outlineLevel="1" x14ac:dyDescent="0.2">
      <c r="A2458" s="60" t="s">
        <v>685</v>
      </c>
      <c r="B2458" s="61">
        <v>42877</v>
      </c>
      <c r="C2458" s="71">
        <v>195</v>
      </c>
      <c r="D2458" s="63" t="str">
        <f>VLOOKUP(C2458,[6]Consolidado!$B:$E,4,FALSE)</f>
        <v>Finalizada</v>
      </c>
      <c r="E2458" s="64" t="s">
        <v>25</v>
      </c>
      <c r="F2458" s="65" t="s">
        <v>137</v>
      </c>
      <c r="G2458" s="66">
        <v>0.28125</v>
      </c>
      <c r="H2458" s="67">
        <v>980.21</v>
      </c>
      <c r="I2458" s="85">
        <f t="shared" si="55"/>
        <v>275.68406249999998</v>
      </c>
      <c r="J2458" s="86">
        <v>29.922599999999999</v>
      </c>
      <c r="K2458" s="85">
        <f t="shared" si="56"/>
        <v>9.2132389063784554</v>
      </c>
      <c r="L2458" s="68" t="str">
        <f>VLOOKUP(C2458,[6]Consolidado!$B:$E,2,FALSE)</f>
        <v>Zoe Cruz</v>
      </c>
      <c r="M2458" s="69" t="str">
        <f>VLOOKUP(C2458,[6]Consolidado!$B:$E,3,FALSE)</f>
        <v>5' diam. Wood mirror</v>
      </c>
      <c r="N2458" s="70" t="str">
        <f>VLOOKUP(C2458,[6]Consolidado!$B:$H,7,FALSE)</f>
        <v>Mayo</v>
      </c>
    </row>
    <row r="2459" spans="1:14" s="71" customFormat="1" ht="16.5" customHeight="1" outlineLevel="1" x14ac:dyDescent="0.2">
      <c r="A2459" s="60" t="s">
        <v>685</v>
      </c>
      <c r="B2459" s="61">
        <v>42877</v>
      </c>
      <c r="C2459" s="71">
        <v>195</v>
      </c>
      <c r="D2459" s="63" t="str">
        <f>VLOOKUP(C2459,[6]Consolidado!$B:$E,4,FALSE)</f>
        <v>Finalizada</v>
      </c>
      <c r="E2459" s="64" t="s">
        <v>25</v>
      </c>
      <c r="F2459" s="65" t="s">
        <v>109</v>
      </c>
      <c r="G2459" s="66">
        <v>0.21875</v>
      </c>
      <c r="H2459" s="67">
        <v>1236.1455178853266</v>
      </c>
      <c r="I2459" s="85">
        <f t="shared" si="55"/>
        <v>270.4068320374152</v>
      </c>
      <c r="J2459" s="86">
        <v>29.922599999999999</v>
      </c>
      <c r="K2459" s="85">
        <f t="shared" si="56"/>
        <v>9.0368762085318526</v>
      </c>
      <c r="L2459" s="68" t="str">
        <f>VLOOKUP(C2459,[6]Consolidado!$B:$E,2,FALSE)</f>
        <v>Zoe Cruz</v>
      </c>
      <c r="M2459" s="69" t="str">
        <f>VLOOKUP(C2459,[6]Consolidado!$B:$E,3,FALSE)</f>
        <v>5' diam. Wood mirror</v>
      </c>
      <c r="N2459" s="70" t="str">
        <f>VLOOKUP(C2459,[6]Consolidado!$B:$H,7,FALSE)</f>
        <v>Mayo</v>
      </c>
    </row>
    <row r="2460" spans="1:14" s="71" customFormat="1" ht="16.5" customHeight="1" outlineLevel="1" x14ac:dyDescent="0.2">
      <c r="A2460" s="60" t="s">
        <v>685</v>
      </c>
      <c r="B2460" s="61">
        <v>42877</v>
      </c>
      <c r="C2460" s="71">
        <v>195</v>
      </c>
      <c r="D2460" s="63" t="str">
        <f>VLOOKUP(C2460,[6]Consolidado!$B:$E,4,FALSE)</f>
        <v>Finalizada</v>
      </c>
      <c r="E2460" s="64" t="s">
        <v>25</v>
      </c>
      <c r="F2460" s="65" t="s">
        <v>110</v>
      </c>
      <c r="G2460" s="66">
        <v>0.25</v>
      </c>
      <c r="H2460" s="67">
        <v>1334.9349392712552</v>
      </c>
      <c r="I2460" s="85">
        <f t="shared" si="55"/>
        <v>333.7337348178138</v>
      </c>
      <c r="J2460" s="86">
        <v>29.922599999999999</v>
      </c>
      <c r="K2460" s="85">
        <f t="shared" si="56"/>
        <v>11.153233168836056</v>
      </c>
      <c r="L2460" s="68" t="str">
        <f>VLOOKUP(C2460,[6]Consolidado!$B:$E,2,FALSE)</f>
        <v>Zoe Cruz</v>
      </c>
      <c r="M2460" s="69" t="str">
        <f>VLOOKUP(C2460,[6]Consolidado!$B:$E,3,FALSE)</f>
        <v>5' diam. Wood mirror</v>
      </c>
      <c r="N2460" s="70" t="str">
        <f>VLOOKUP(C2460,[6]Consolidado!$B:$H,7,FALSE)</f>
        <v>Mayo</v>
      </c>
    </row>
    <row r="2461" spans="1:14" s="71" customFormat="1" ht="16.5" customHeight="1" outlineLevel="1" x14ac:dyDescent="0.2">
      <c r="A2461" s="60" t="s">
        <v>685</v>
      </c>
      <c r="B2461" s="61">
        <v>42877</v>
      </c>
      <c r="C2461" s="71">
        <v>195</v>
      </c>
      <c r="D2461" s="63" t="str">
        <f>VLOOKUP(C2461,[6]Consolidado!$B:$E,4,FALSE)</f>
        <v>Finalizada</v>
      </c>
      <c r="E2461" s="64" t="s">
        <v>25</v>
      </c>
      <c r="F2461" s="65" t="s">
        <v>119</v>
      </c>
      <c r="G2461" s="66">
        <v>0.25</v>
      </c>
      <c r="H2461" s="67">
        <v>624.05857142857144</v>
      </c>
      <c r="I2461" s="85">
        <f t="shared" si="55"/>
        <v>156.01464285714286</v>
      </c>
      <c r="J2461" s="86">
        <v>29.922599999999999</v>
      </c>
      <c r="K2461" s="85">
        <f t="shared" si="56"/>
        <v>5.213940060594429</v>
      </c>
      <c r="L2461" s="68" t="str">
        <f>VLOOKUP(C2461,[6]Consolidado!$B:$E,2,FALSE)</f>
        <v>Zoe Cruz</v>
      </c>
      <c r="M2461" s="69" t="str">
        <f>VLOOKUP(C2461,[6]Consolidado!$B:$E,3,FALSE)</f>
        <v>5' diam. Wood mirror</v>
      </c>
      <c r="N2461" s="70" t="str">
        <f>VLOOKUP(C2461,[6]Consolidado!$B:$H,7,FALSE)</f>
        <v>Mayo</v>
      </c>
    </row>
    <row r="2462" spans="1:14" s="71" customFormat="1" ht="16.5" customHeight="1" outlineLevel="1" x14ac:dyDescent="0.2">
      <c r="A2462" s="60" t="s">
        <v>685</v>
      </c>
      <c r="B2462" s="61">
        <v>42877</v>
      </c>
      <c r="C2462" s="71">
        <v>195</v>
      </c>
      <c r="D2462" s="63" t="str">
        <f>VLOOKUP(C2462,[6]Consolidado!$B:$E,4,FALSE)</f>
        <v>Finalizada</v>
      </c>
      <c r="E2462" s="64" t="s">
        <v>33</v>
      </c>
      <c r="F2462" s="65" t="s">
        <v>90</v>
      </c>
      <c r="G2462" s="66">
        <v>16.2</v>
      </c>
      <c r="H2462" s="67">
        <v>3.1234075327412754</v>
      </c>
      <c r="I2462" s="85">
        <f t="shared" si="55"/>
        <v>50.599202030408655</v>
      </c>
      <c r="J2462" s="86">
        <v>29.922599999999999</v>
      </c>
      <c r="K2462" s="85">
        <f t="shared" si="56"/>
        <v>1.6910028550463081</v>
      </c>
      <c r="L2462" s="68" t="str">
        <f>VLOOKUP(C2462,[6]Consolidado!$B:$E,2,FALSE)</f>
        <v>Zoe Cruz</v>
      </c>
      <c r="M2462" s="69" t="str">
        <f>VLOOKUP(C2462,[6]Consolidado!$B:$E,3,FALSE)</f>
        <v>5' diam. Wood mirror</v>
      </c>
      <c r="N2462" s="70" t="str">
        <f>VLOOKUP(C2462,[6]Consolidado!$B:$H,7,FALSE)</f>
        <v>Mayo</v>
      </c>
    </row>
    <row r="2463" spans="1:14" s="71" customFormat="1" ht="16.5" customHeight="1" outlineLevel="1" x14ac:dyDescent="0.2">
      <c r="A2463" s="60" t="s">
        <v>685</v>
      </c>
      <c r="B2463" s="61">
        <v>42878</v>
      </c>
      <c r="C2463" s="71">
        <v>216</v>
      </c>
      <c r="D2463" s="63" t="str">
        <f>VLOOKUP(C2463,[6]Consolidado!$B:$E,4,FALSE)</f>
        <v>Finalizada</v>
      </c>
      <c r="E2463" s="64" t="s">
        <v>40</v>
      </c>
      <c r="F2463" s="65" t="s">
        <v>165</v>
      </c>
      <c r="G2463" s="66">
        <v>500</v>
      </c>
      <c r="H2463" s="67">
        <v>9.298863002051283E-2</v>
      </c>
      <c r="I2463" s="85">
        <f t="shared" si="55"/>
        <v>46.494315010256415</v>
      </c>
      <c r="J2463" s="86">
        <v>29.922599999999999</v>
      </c>
      <c r="K2463" s="85">
        <f t="shared" si="56"/>
        <v>1.5538193542759124</v>
      </c>
      <c r="L2463" s="68" t="str">
        <f>VLOOKUP(C2463,[6]Consolidado!$B:$E,2,FALSE)</f>
        <v>Andee Hess</v>
      </c>
      <c r="M2463" s="69" t="str">
        <f>VLOOKUP(C2463,[6]Consolidado!$B:$E,3,FALSE)</f>
        <v>Consola Prototype</v>
      </c>
      <c r="N2463" s="70" t="str">
        <f>VLOOKUP(C2463,[6]Consolidado!$B:$H,7,FALSE)</f>
        <v>Noviembre</v>
      </c>
    </row>
    <row r="2464" spans="1:14" s="71" customFormat="1" ht="16.5" customHeight="1" outlineLevel="1" x14ac:dyDescent="0.2">
      <c r="A2464" s="60" t="s">
        <v>685</v>
      </c>
      <c r="B2464" s="61">
        <v>42878</v>
      </c>
      <c r="C2464" s="71">
        <v>229</v>
      </c>
      <c r="D2464" s="63" t="str">
        <f>VLOOKUP(C2464,[6]Consolidado!$B:$E,4,FALSE)</f>
        <v>Finalizada</v>
      </c>
      <c r="E2464" s="64" t="s">
        <v>33</v>
      </c>
      <c r="F2464" s="65" t="s">
        <v>32</v>
      </c>
      <c r="G2464" s="66">
        <v>4</v>
      </c>
      <c r="H2464" s="67">
        <v>29.842295814691809</v>
      </c>
      <c r="I2464" s="85">
        <f t="shared" si="55"/>
        <v>119.36918325876724</v>
      </c>
      <c r="J2464" s="86">
        <v>29.922599999999999</v>
      </c>
      <c r="K2464" s="85">
        <f t="shared" si="56"/>
        <v>3.9892650791965685</v>
      </c>
      <c r="L2464" s="68" t="str">
        <f>VLOOKUP(C2464,[6]Consolidado!$B:$E,2,FALSE)</f>
        <v>Ignitia Office</v>
      </c>
      <c r="M2464" s="69" t="str">
        <f>VLOOKUP(C2464,[6]Consolidado!$B:$E,3,FALSE)</f>
        <v>Custom solid wood desktop on blackened metal base</v>
      </c>
      <c r="N2464" s="70" t="str">
        <f>VLOOKUP(C2464,[6]Consolidado!$B:$H,7,FALSE)</f>
        <v>Julio</v>
      </c>
    </row>
    <row r="2465" spans="1:14" s="71" customFormat="1" ht="16.5" customHeight="1" outlineLevel="1" x14ac:dyDescent="0.2">
      <c r="A2465" s="60" t="s">
        <v>685</v>
      </c>
      <c r="B2465" s="61">
        <v>42878</v>
      </c>
      <c r="C2465" s="71">
        <v>229</v>
      </c>
      <c r="D2465" s="63" t="str">
        <f>VLOOKUP(C2465,[6]Consolidado!$B:$E,4,FALSE)</f>
        <v>Finalizada</v>
      </c>
      <c r="E2465" s="64" t="s">
        <v>33</v>
      </c>
      <c r="F2465" s="65" t="s">
        <v>34</v>
      </c>
      <c r="G2465" s="66">
        <v>1</v>
      </c>
      <c r="H2465" s="67">
        <v>26.308288118131866</v>
      </c>
      <c r="I2465" s="85">
        <f t="shared" si="55"/>
        <v>26.308288118131866</v>
      </c>
      <c r="J2465" s="86">
        <v>29.922599999999999</v>
      </c>
      <c r="K2465" s="85">
        <f t="shared" si="56"/>
        <v>0.87921130243133505</v>
      </c>
      <c r="L2465" s="68" t="str">
        <f>VLOOKUP(C2465,[6]Consolidado!$B:$E,2,FALSE)</f>
        <v>Ignitia Office</v>
      </c>
      <c r="M2465" s="69" t="str">
        <f>VLOOKUP(C2465,[6]Consolidado!$B:$E,3,FALSE)</f>
        <v>Custom solid wood desktop on blackened metal base</v>
      </c>
      <c r="N2465" s="70" t="str">
        <f>VLOOKUP(C2465,[6]Consolidado!$B:$H,7,FALSE)</f>
        <v>Julio</v>
      </c>
    </row>
    <row r="2466" spans="1:14" s="71" customFormat="1" ht="16.5" customHeight="1" outlineLevel="1" x14ac:dyDescent="0.2">
      <c r="A2466" s="60" t="s">
        <v>685</v>
      </c>
      <c r="B2466" s="61">
        <v>42879</v>
      </c>
      <c r="C2466" s="71">
        <v>216</v>
      </c>
      <c r="D2466" s="63" t="str">
        <f>VLOOKUP(C2466,[6]Consolidado!$B:$E,4,FALSE)</f>
        <v>Finalizada</v>
      </c>
      <c r="E2466" s="64" t="s">
        <v>40</v>
      </c>
      <c r="F2466" s="65" t="s">
        <v>165</v>
      </c>
      <c r="G2466" s="66">
        <v>500</v>
      </c>
      <c r="H2466" s="67">
        <v>9.298863002051283E-2</v>
      </c>
      <c r="I2466" s="85">
        <f t="shared" si="55"/>
        <v>46.494315010256415</v>
      </c>
      <c r="J2466" s="86">
        <v>29.922599999999999</v>
      </c>
      <c r="K2466" s="85">
        <f t="shared" si="56"/>
        <v>1.5538193542759124</v>
      </c>
      <c r="L2466" s="68" t="str">
        <f>VLOOKUP(C2466,[6]Consolidado!$B:$E,2,FALSE)</f>
        <v>Andee Hess</v>
      </c>
      <c r="M2466" s="69" t="str">
        <f>VLOOKUP(C2466,[6]Consolidado!$B:$E,3,FALSE)</f>
        <v>Consola Prototype</v>
      </c>
      <c r="N2466" s="70" t="str">
        <f>VLOOKUP(C2466,[6]Consolidado!$B:$H,7,FALSE)</f>
        <v>Noviembre</v>
      </c>
    </row>
    <row r="2467" spans="1:14" s="71" customFormat="1" ht="16.5" customHeight="1" outlineLevel="1" x14ac:dyDescent="0.2">
      <c r="A2467" s="60" t="s">
        <v>685</v>
      </c>
      <c r="B2467" s="61">
        <v>42879</v>
      </c>
      <c r="C2467" s="71">
        <v>216</v>
      </c>
      <c r="D2467" s="63" t="str">
        <f>VLOOKUP(C2467,[6]Consolidado!$B:$E,4,FALSE)</f>
        <v>Finalizada</v>
      </c>
      <c r="E2467" s="64" t="s">
        <v>40</v>
      </c>
      <c r="F2467" s="65" t="s">
        <v>164</v>
      </c>
      <c r="G2467" s="66">
        <v>500</v>
      </c>
      <c r="H2467" s="67">
        <v>9.7104875684848491E-2</v>
      </c>
      <c r="I2467" s="85">
        <f t="shared" si="55"/>
        <v>48.552437842424247</v>
      </c>
      <c r="J2467" s="86">
        <v>29.922599999999999</v>
      </c>
      <c r="K2467" s="85">
        <f t="shared" si="56"/>
        <v>1.622600905082588</v>
      </c>
      <c r="L2467" s="68" t="str">
        <f>VLOOKUP(C2467,[6]Consolidado!$B:$E,2,FALSE)</f>
        <v>Andee Hess</v>
      </c>
      <c r="M2467" s="69" t="str">
        <f>VLOOKUP(C2467,[6]Consolidado!$B:$E,3,FALSE)</f>
        <v>Consola Prototype</v>
      </c>
      <c r="N2467" s="70" t="str">
        <f>VLOOKUP(C2467,[6]Consolidado!$B:$H,7,FALSE)</f>
        <v>Noviembre</v>
      </c>
    </row>
    <row r="2468" spans="1:14" s="71" customFormat="1" ht="16.5" customHeight="1" outlineLevel="1" x14ac:dyDescent="0.2">
      <c r="A2468" s="60" t="s">
        <v>685</v>
      </c>
      <c r="B2468" s="61">
        <v>42879</v>
      </c>
      <c r="C2468" s="71">
        <v>281</v>
      </c>
      <c r="D2468" s="63" t="str">
        <f>VLOOKUP(C2468,[6]Consolidado!$B:$E,4,FALSE)</f>
        <v>Finalizada</v>
      </c>
      <c r="E2468" s="64" t="s">
        <v>51</v>
      </c>
      <c r="F2468" s="65" t="s">
        <v>234</v>
      </c>
      <c r="G2468" s="66">
        <v>6</v>
      </c>
      <c r="H2468" s="67">
        <v>48.261666666666663</v>
      </c>
      <c r="I2468" s="85">
        <f t="shared" si="55"/>
        <v>289.57</v>
      </c>
      <c r="J2468" s="86">
        <v>29.922599999999999</v>
      </c>
      <c r="K2468" s="85">
        <f t="shared" si="56"/>
        <v>9.6773007693181743</v>
      </c>
      <c r="L2468" s="68" t="str">
        <f>VLOOKUP(C2468,[6]Consolidado!$B:$E,2,FALSE)</f>
        <v>Home Studios</v>
      </c>
      <c r="M2468" s="69" t="str">
        <f>VLOOKUP(C2468,[6]Consolidado!$B:$E,3,FALSE)</f>
        <v>Barstool Stilleto</v>
      </c>
      <c r="N2468" s="70" t="str">
        <f>VLOOKUP(C2468,[6]Consolidado!$B:$H,7,FALSE)</f>
        <v>Julio</v>
      </c>
    </row>
    <row r="2469" spans="1:14" s="71" customFormat="1" ht="16.5" customHeight="1" outlineLevel="1" x14ac:dyDescent="0.2">
      <c r="A2469" s="60" t="s">
        <v>685</v>
      </c>
      <c r="B2469" s="61">
        <v>42879</v>
      </c>
      <c r="C2469" s="71">
        <v>281</v>
      </c>
      <c r="D2469" s="63" t="str">
        <f>VLOOKUP(C2469,[6]Consolidado!$B:$E,4,FALSE)</f>
        <v>Finalizada</v>
      </c>
      <c r="E2469" s="64" t="s">
        <v>51</v>
      </c>
      <c r="F2469" s="65" t="s">
        <v>235</v>
      </c>
      <c r="G2469" s="66">
        <v>6</v>
      </c>
      <c r="H2469" s="67">
        <v>34.762499999999996</v>
      </c>
      <c r="I2469" s="85">
        <f t="shared" si="55"/>
        <v>208.57499999999999</v>
      </c>
      <c r="J2469" s="86">
        <v>29.922599999999999</v>
      </c>
      <c r="K2469" s="85">
        <f t="shared" si="56"/>
        <v>6.9704838483286879</v>
      </c>
      <c r="L2469" s="68" t="str">
        <f>VLOOKUP(C2469,[6]Consolidado!$B:$E,2,FALSE)</f>
        <v>Home Studios</v>
      </c>
      <c r="M2469" s="69" t="str">
        <f>VLOOKUP(C2469,[6]Consolidado!$B:$E,3,FALSE)</f>
        <v>Barstool Stilleto</v>
      </c>
      <c r="N2469" s="70" t="str">
        <f>VLOOKUP(C2469,[6]Consolidado!$B:$H,7,FALSE)</f>
        <v>Julio</v>
      </c>
    </row>
    <row r="2470" spans="1:14" s="71" customFormat="1" ht="16.5" customHeight="1" outlineLevel="1" x14ac:dyDescent="0.2">
      <c r="A2470" s="60" t="s">
        <v>685</v>
      </c>
      <c r="B2470" s="61">
        <v>42879</v>
      </c>
      <c r="C2470" s="71">
        <v>281</v>
      </c>
      <c r="D2470" s="63" t="str">
        <f>VLOOKUP(C2470,[6]Consolidado!$B:$E,4,FALSE)</f>
        <v>Finalizada</v>
      </c>
      <c r="E2470" s="64" t="s">
        <v>51</v>
      </c>
      <c r="F2470" s="65" t="s">
        <v>238</v>
      </c>
      <c r="G2470" s="66">
        <v>6</v>
      </c>
      <c r="H2470" s="67">
        <v>25.216666666666669</v>
      </c>
      <c r="I2470" s="85">
        <f t="shared" si="55"/>
        <v>151.30000000000001</v>
      </c>
      <c r="J2470" s="86">
        <v>29.922599999999999</v>
      </c>
      <c r="K2470" s="85">
        <f t="shared" si="56"/>
        <v>5.0563787906131159</v>
      </c>
      <c r="L2470" s="68" t="str">
        <f>VLOOKUP(C2470,[6]Consolidado!$B:$E,2,FALSE)</f>
        <v>Home Studios</v>
      </c>
      <c r="M2470" s="69" t="str">
        <f>VLOOKUP(C2470,[6]Consolidado!$B:$E,3,FALSE)</f>
        <v>Barstool Stilleto</v>
      </c>
      <c r="N2470" s="70" t="str">
        <f>VLOOKUP(C2470,[6]Consolidado!$B:$H,7,FALSE)</f>
        <v>Julio</v>
      </c>
    </row>
    <row r="2471" spans="1:14" s="71" customFormat="1" ht="16.5" customHeight="1" outlineLevel="1" x14ac:dyDescent="0.2">
      <c r="A2471" s="60" t="s">
        <v>685</v>
      </c>
      <c r="B2471" s="61">
        <v>42879</v>
      </c>
      <c r="C2471" s="71">
        <v>281</v>
      </c>
      <c r="D2471" s="63" t="str">
        <f>VLOOKUP(C2471,[6]Consolidado!$B:$E,4,FALSE)</f>
        <v>Finalizada</v>
      </c>
      <c r="E2471" s="64" t="s">
        <v>51</v>
      </c>
      <c r="F2471" s="65" t="s">
        <v>448</v>
      </c>
      <c r="G2471" s="66">
        <v>6</v>
      </c>
      <c r="H2471" s="67">
        <v>15.941666666666668</v>
      </c>
      <c r="I2471" s="85">
        <f t="shared" si="55"/>
        <v>95.65</v>
      </c>
      <c r="J2471" s="86">
        <v>29.922599999999999</v>
      </c>
      <c r="K2471" s="85">
        <f t="shared" si="56"/>
        <v>3.1965805110518475</v>
      </c>
      <c r="L2471" s="68" t="str">
        <f>VLOOKUP(C2471,[6]Consolidado!$B:$E,2,FALSE)</f>
        <v>Home Studios</v>
      </c>
      <c r="M2471" s="69" t="str">
        <f>VLOOKUP(C2471,[6]Consolidado!$B:$E,3,FALSE)</f>
        <v>Barstool Stilleto</v>
      </c>
      <c r="N2471" s="70" t="str">
        <f>VLOOKUP(C2471,[6]Consolidado!$B:$H,7,FALSE)</f>
        <v>Julio</v>
      </c>
    </row>
    <row r="2472" spans="1:14" s="71" customFormat="1" ht="16.5" customHeight="1" outlineLevel="1" x14ac:dyDescent="0.2">
      <c r="A2472" s="60" t="s">
        <v>685</v>
      </c>
      <c r="B2472" s="61">
        <v>42879</v>
      </c>
      <c r="C2472" s="71">
        <v>281</v>
      </c>
      <c r="D2472" s="63" t="str">
        <f>VLOOKUP(C2472,[6]Consolidado!$B:$E,4,FALSE)</f>
        <v>Finalizada</v>
      </c>
      <c r="E2472" s="64" t="s">
        <v>51</v>
      </c>
      <c r="F2472" s="65" t="s">
        <v>210</v>
      </c>
      <c r="G2472" s="66">
        <v>6</v>
      </c>
      <c r="H2472" s="67">
        <v>35.383333333333333</v>
      </c>
      <c r="I2472" s="85">
        <f t="shared" si="55"/>
        <v>212.3</v>
      </c>
      <c r="J2472" s="86">
        <v>29.922599999999999</v>
      </c>
      <c r="K2472" s="85">
        <f t="shared" si="56"/>
        <v>7.094971693636249</v>
      </c>
      <c r="L2472" s="68" t="str">
        <f>VLOOKUP(C2472,[6]Consolidado!$B:$E,2,FALSE)</f>
        <v>Home Studios</v>
      </c>
      <c r="M2472" s="69" t="str">
        <f>VLOOKUP(C2472,[6]Consolidado!$B:$E,3,FALSE)</f>
        <v>Barstool Stilleto</v>
      </c>
      <c r="N2472" s="70" t="str">
        <f>VLOOKUP(C2472,[6]Consolidado!$B:$H,7,FALSE)</f>
        <v>Julio</v>
      </c>
    </row>
    <row r="2473" spans="1:14" s="71" customFormat="1" ht="16.5" customHeight="1" outlineLevel="1" x14ac:dyDescent="0.2">
      <c r="A2473" s="60" t="s">
        <v>685</v>
      </c>
      <c r="B2473" s="61">
        <v>42879</v>
      </c>
      <c r="C2473" s="71">
        <v>281</v>
      </c>
      <c r="D2473" s="63" t="str">
        <f>VLOOKUP(C2473,[6]Consolidado!$B:$E,4,FALSE)</f>
        <v>Finalizada</v>
      </c>
      <c r="E2473" s="64" t="s">
        <v>40</v>
      </c>
      <c r="F2473" s="65" t="s">
        <v>58</v>
      </c>
      <c r="G2473" s="66">
        <v>16</v>
      </c>
      <c r="H2473" s="67">
        <v>0.69666745560277243</v>
      </c>
      <c r="I2473" s="85">
        <f t="shared" si="55"/>
        <v>11.146679289644359</v>
      </c>
      <c r="J2473" s="86">
        <v>29.922599999999999</v>
      </c>
      <c r="K2473" s="85">
        <f t="shared" si="56"/>
        <v>0.37251707036301523</v>
      </c>
      <c r="L2473" s="68" t="str">
        <f>VLOOKUP(C2473,[6]Consolidado!$B:$E,2,FALSE)</f>
        <v>Home Studios</v>
      </c>
      <c r="M2473" s="69" t="str">
        <f>VLOOKUP(C2473,[6]Consolidado!$B:$E,3,FALSE)</f>
        <v>Barstool Stilleto</v>
      </c>
      <c r="N2473" s="70" t="str">
        <f>VLOOKUP(C2473,[6]Consolidado!$B:$H,7,FALSE)</f>
        <v>Julio</v>
      </c>
    </row>
    <row r="2474" spans="1:14" s="71" customFormat="1" ht="16.5" customHeight="1" outlineLevel="1" x14ac:dyDescent="0.2">
      <c r="A2474" s="60" t="s">
        <v>685</v>
      </c>
      <c r="B2474" s="61">
        <v>42879</v>
      </c>
      <c r="C2474" s="71">
        <v>281</v>
      </c>
      <c r="D2474" s="63" t="str">
        <f>VLOOKUP(C2474,[6]Consolidado!$B:$E,4,FALSE)</f>
        <v>Finalizada</v>
      </c>
      <c r="E2474" s="64" t="s">
        <v>31</v>
      </c>
      <c r="F2474" s="65" t="s">
        <v>152</v>
      </c>
      <c r="G2474" s="66">
        <v>16</v>
      </c>
      <c r="H2474" s="67">
        <v>3.7527176833333336</v>
      </c>
      <c r="I2474" s="85">
        <f t="shared" si="55"/>
        <v>60.043482933333337</v>
      </c>
      <c r="J2474" s="86">
        <v>29.922599999999999</v>
      </c>
      <c r="K2474" s="85">
        <f t="shared" si="56"/>
        <v>2.0066265275521959</v>
      </c>
      <c r="L2474" s="68" t="str">
        <f>VLOOKUP(C2474,[6]Consolidado!$B:$E,2,FALSE)</f>
        <v>Home Studios</v>
      </c>
      <c r="M2474" s="69" t="str">
        <f>VLOOKUP(C2474,[6]Consolidado!$B:$E,3,FALSE)</f>
        <v>Barstool Stilleto</v>
      </c>
      <c r="N2474" s="70" t="str">
        <f>VLOOKUP(C2474,[6]Consolidado!$B:$H,7,FALSE)</f>
        <v>Julio</v>
      </c>
    </row>
    <row r="2475" spans="1:14" s="71" customFormat="1" ht="16.5" customHeight="1" outlineLevel="1" x14ac:dyDescent="0.2">
      <c r="A2475" s="60" t="s">
        <v>685</v>
      </c>
      <c r="B2475" s="61">
        <v>42879</v>
      </c>
      <c r="C2475" s="71">
        <v>277</v>
      </c>
      <c r="D2475" s="63" t="str">
        <f>VLOOKUP(C2475,[6]Consolidado!$B:$E,4,FALSE)</f>
        <v>Finalizada</v>
      </c>
      <c r="E2475" s="64" t="s">
        <v>28</v>
      </c>
      <c r="F2475" s="65" t="s">
        <v>106</v>
      </c>
      <c r="G2475" s="66">
        <v>5</v>
      </c>
      <c r="H2475" s="67">
        <v>517.43809502614886</v>
      </c>
      <c r="I2475" s="85">
        <f t="shared" si="55"/>
        <v>2587.1904751307443</v>
      </c>
      <c r="J2475" s="86">
        <v>29.922599999999999</v>
      </c>
      <c r="K2475" s="85">
        <f t="shared" si="56"/>
        <v>86.462756415911201</v>
      </c>
      <c r="L2475" s="68" t="str">
        <f>VLOOKUP(C2475,[6]Consolidado!$B:$E,2,FALSE)</f>
        <v>Rottet</v>
      </c>
      <c r="M2475" s="69" t="str">
        <f>VLOOKUP(C2475,[6]Consolidado!$B:$E,3,FALSE)</f>
        <v>Acrylic Sofa</v>
      </c>
      <c r="N2475" s="70" t="str">
        <f>VLOOKUP(C2475,[6]Consolidado!$B:$H,7,FALSE)</f>
        <v>Junio</v>
      </c>
    </row>
    <row r="2476" spans="1:14" s="71" customFormat="1" ht="16.5" customHeight="1" outlineLevel="1" x14ac:dyDescent="0.2">
      <c r="A2476" s="60" t="s">
        <v>685</v>
      </c>
      <c r="B2476" s="61">
        <v>42879</v>
      </c>
      <c r="C2476" s="71">
        <v>277</v>
      </c>
      <c r="D2476" s="63" t="str">
        <f>VLOOKUP(C2476,[6]Consolidado!$B:$E,4,FALSE)</f>
        <v>Finalizada</v>
      </c>
      <c r="E2476" s="64" t="s">
        <v>40</v>
      </c>
      <c r="F2476" s="65" t="s">
        <v>107</v>
      </c>
      <c r="G2476" s="66">
        <v>100</v>
      </c>
      <c r="H2476" s="67">
        <v>0.24910632133951227</v>
      </c>
      <c r="I2476" s="85">
        <f t="shared" si="55"/>
        <v>24.910632133951228</v>
      </c>
      <c r="J2476" s="86">
        <v>29.922599999999999</v>
      </c>
      <c r="K2476" s="85">
        <f t="shared" si="56"/>
        <v>0.83250226029660623</v>
      </c>
      <c r="L2476" s="68" t="str">
        <f>VLOOKUP(C2476,[6]Consolidado!$B:$E,2,FALSE)</f>
        <v>Rottet</v>
      </c>
      <c r="M2476" s="69" t="str">
        <f>VLOOKUP(C2476,[6]Consolidado!$B:$E,3,FALSE)</f>
        <v>Acrylic Sofa</v>
      </c>
      <c r="N2476" s="70" t="str">
        <f>VLOOKUP(C2476,[6]Consolidado!$B:$H,7,FALSE)</f>
        <v>Junio</v>
      </c>
    </row>
    <row r="2477" spans="1:14" s="71" customFormat="1" ht="16.5" customHeight="1" outlineLevel="1" x14ac:dyDescent="0.2">
      <c r="A2477" s="60" t="s">
        <v>685</v>
      </c>
      <c r="B2477" s="61">
        <v>42879</v>
      </c>
      <c r="C2477" s="71">
        <v>276</v>
      </c>
      <c r="D2477" s="63" t="str">
        <f>VLOOKUP(C2477,[6]Consolidado!$B:$E,4,FALSE)</f>
        <v>Finalizada</v>
      </c>
      <c r="E2477" s="64" t="s">
        <v>28</v>
      </c>
      <c r="F2477" s="65" t="s">
        <v>106</v>
      </c>
      <c r="G2477" s="66">
        <v>1</v>
      </c>
      <c r="H2477" s="67">
        <v>517.43809502614886</v>
      </c>
      <c r="I2477" s="85">
        <f t="shared" si="55"/>
        <v>517.43809502614886</v>
      </c>
      <c r="J2477" s="86">
        <v>29.922599999999999</v>
      </c>
      <c r="K2477" s="85">
        <f t="shared" si="56"/>
        <v>17.292551283182238</v>
      </c>
      <c r="L2477" s="68" t="str">
        <f>VLOOKUP(C2477,[6]Consolidado!$B:$E,2,FALSE)</f>
        <v>Rottet</v>
      </c>
      <c r="M2477" s="69" t="str">
        <f>VLOOKUP(C2477,[6]Consolidado!$B:$E,3,FALSE)</f>
        <v>Acrylic Chair</v>
      </c>
      <c r="N2477" s="70" t="str">
        <f>VLOOKUP(C2477,[6]Consolidado!$B:$H,7,FALSE)</f>
        <v>Junio</v>
      </c>
    </row>
    <row r="2478" spans="1:14" s="71" customFormat="1" ht="16.5" customHeight="1" outlineLevel="1" x14ac:dyDescent="0.2">
      <c r="A2478" s="60" t="s">
        <v>685</v>
      </c>
      <c r="B2478" s="61">
        <v>42879</v>
      </c>
      <c r="C2478" s="71">
        <v>276</v>
      </c>
      <c r="D2478" s="63" t="str">
        <f>VLOOKUP(C2478,[6]Consolidado!$B:$E,4,FALSE)</f>
        <v>Finalizada</v>
      </c>
      <c r="E2478" s="64" t="s">
        <v>40</v>
      </c>
      <c r="F2478" s="65" t="s">
        <v>107</v>
      </c>
      <c r="G2478" s="66">
        <v>100</v>
      </c>
      <c r="H2478" s="67">
        <v>0.24910632133951227</v>
      </c>
      <c r="I2478" s="85">
        <f t="shared" si="55"/>
        <v>24.910632133951228</v>
      </c>
      <c r="J2478" s="86">
        <v>29.922599999999999</v>
      </c>
      <c r="K2478" s="85">
        <f t="shared" si="56"/>
        <v>0.83250226029660623</v>
      </c>
      <c r="L2478" s="68" t="str">
        <f>VLOOKUP(C2478,[6]Consolidado!$B:$E,2,FALSE)</f>
        <v>Rottet</v>
      </c>
      <c r="M2478" s="69" t="str">
        <f>VLOOKUP(C2478,[6]Consolidado!$B:$E,3,FALSE)</f>
        <v>Acrylic Chair</v>
      </c>
      <c r="N2478" s="70" t="str">
        <f>VLOOKUP(C2478,[6]Consolidado!$B:$H,7,FALSE)</f>
        <v>Junio</v>
      </c>
    </row>
    <row r="2479" spans="1:14" s="71" customFormat="1" ht="16.5" customHeight="1" outlineLevel="1" x14ac:dyDescent="0.2">
      <c r="A2479" s="60" t="s">
        <v>685</v>
      </c>
      <c r="B2479" s="61">
        <v>42879</v>
      </c>
      <c r="C2479" s="71">
        <v>282</v>
      </c>
      <c r="D2479" s="63" t="str">
        <f>VLOOKUP(C2479,[6]Consolidado!$B:$E,4,FALSE)</f>
        <v>Finalizada</v>
      </c>
      <c r="E2479" s="64" t="s">
        <v>28</v>
      </c>
      <c r="F2479" s="65" t="s">
        <v>140</v>
      </c>
      <c r="G2479" s="66">
        <v>1</v>
      </c>
      <c r="H2479" s="67">
        <v>708.48749999999995</v>
      </c>
      <c r="I2479" s="85">
        <f t="shared" si="55"/>
        <v>708.48749999999995</v>
      </c>
      <c r="J2479" s="86">
        <v>29.922599999999999</v>
      </c>
      <c r="K2479" s="85">
        <f t="shared" si="56"/>
        <v>23.67733753082954</v>
      </c>
      <c r="L2479" s="68" t="str">
        <f>VLOOKUP(C2479,[6]Consolidado!$B:$E,2,FALSE)</f>
        <v>Dan Boda / Wharf</v>
      </c>
      <c r="M2479" s="69" t="str">
        <f>VLOOKUP(C2479,[6]Consolidado!$B:$E,3,FALSE)</f>
        <v>Pool House Bar Top</v>
      </c>
      <c r="N2479" s="70" t="str">
        <f>VLOOKUP(C2479,[6]Consolidado!$B:$H,7,FALSE)</f>
        <v>Mayo</v>
      </c>
    </row>
    <row r="2480" spans="1:14" s="71" customFormat="1" ht="16.5" customHeight="1" outlineLevel="1" x14ac:dyDescent="0.2">
      <c r="A2480" s="60" t="s">
        <v>685</v>
      </c>
      <c r="B2480" s="61">
        <v>42879</v>
      </c>
      <c r="C2480" s="71">
        <v>217</v>
      </c>
      <c r="D2480" s="63" t="str">
        <f>VLOOKUP(C2480,[6]Consolidado!$B:$E,4,FALSE)</f>
        <v>Finalizada</v>
      </c>
      <c r="E2480" s="64" t="s">
        <v>28</v>
      </c>
      <c r="F2480" s="65" t="s">
        <v>27</v>
      </c>
      <c r="G2480" s="66">
        <v>1</v>
      </c>
      <c r="H2480" s="67">
        <v>994.35888888888883</v>
      </c>
      <c r="I2480" s="85">
        <f t="shared" si="55"/>
        <v>994.35888888888883</v>
      </c>
      <c r="J2480" s="86">
        <v>29.922599999999999</v>
      </c>
      <c r="K2480" s="85">
        <f t="shared" si="56"/>
        <v>33.231032359784543</v>
      </c>
      <c r="L2480" s="68" t="str">
        <f>VLOOKUP(C2480,[6]Consolidado!$B:$E,2,FALSE)</f>
        <v>Andee Hess</v>
      </c>
      <c r="M2480" s="69" t="str">
        <f>VLOOKUP(C2480,[6]Consolidado!$B:$E,3,FALSE)</f>
        <v>Chair Prototype</v>
      </c>
      <c r="N2480" s="70" t="str">
        <f>VLOOKUP(C2480,[6]Consolidado!$B:$H,7,FALSE)</f>
        <v>Noviembre</v>
      </c>
    </row>
    <row r="2481" spans="1:14" s="71" customFormat="1" ht="16.5" customHeight="1" outlineLevel="1" x14ac:dyDescent="0.2">
      <c r="A2481" s="60" t="s">
        <v>685</v>
      </c>
      <c r="B2481" s="61">
        <v>42879</v>
      </c>
      <c r="C2481" s="71">
        <v>227</v>
      </c>
      <c r="D2481" s="63" t="str">
        <f>VLOOKUP(C2481,[6]Consolidado!$B:$E,4,FALSE)</f>
        <v>Finalizada</v>
      </c>
      <c r="E2481" s="64" t="s">
        <v>40</v>
      </c>
      <c r="F2481" s="65" t="s">
        <v>112</v>
      </c>
      <c r="G2481" s="66">
        <v>150</v>
      </c>
      <c r="H2481" s="67">
        <v>0.44456344312992735</v>
      </c>
      <c r="I2481" s="85">
        <f t="shared" si="55"/>
        <v>66.684516469489097</v>
      </c>
      <c r="J2481" s="86">
        <v>29.922599999999999</v>
      </c>
      <c r="K2481" s="85">
        <f t="shared" si="56"/>
        <v>2.2285669182988475</v>
      </c>
      <c r="L2481" s="68" t="str">
        <f>VLOOKUP(C2481,[6]Consolidado!$B:$E,2,FALSE)</f>
        <v>Canoe Wesfield (DT)</v>
      </c>
      <c r="M2481" s="69" t="str">
        <f>VLOOKUP(C2481,[6]Consolidado!$B:$E,3,FALSE)</f>
        <v>CH-513 Block Chair</v>
      </c>
      <c r="N2481" s="70" t="str">
        <f>VLOOKUP(C2481,[6]Consolidado!$B:$H,7,FALSE)</f>
        <v>Julio</v>
      </c>
    </row>
    <row r="2482" spans="1:14" s="71" customFormat="1" ht="16.5" customHeight="1" outlineLevel="1" x14ac:dyDescent="0.2">
      <c r="A2482" s="60" t="s">
        <v>685</v>
      </c>
      <c r="B2482" s="61">
        <v>42879</v>
      </c>
      <c r="C2482" s="71">
        <v>241</v>
      </c>
      <c r="D2482" s="63" t="str">
        <f>VLOOKUP(C2482,[6]Consolidado!$B:$E,4,FALSE)</f>
        <v>Finalizada</v>
      </c>
      <c r="E2482" s="64" t="s">
        <v>40</v>
      </c>
      <c r="F2482" s="65" t="s">
        <v>409</v>
      </c>
      <c r="G2482" s="66">
        <v>10</v>
      </c>
      <c r="H2482" s="67">
        <v>0</v>
      </c>
      <c r="I2482" s="85">
        <f t="shared" si="55"/>
        <v>0</v>
      </c>
      <c r="J2482" s="86">
        <v>29.922599999999999</v>
      </c>
      <c r="K2482" s="85">
        <f t="shared" si="56"/>
        <v>0</v>
      </c>
      <c r="L2482" s="68" t="str">
        <f>VLOOKUP(C2482,[6]Consolidado!$B:$E,2,FALSE)</f>
        <v>Maderas Collective</v>
      </c>
      <c r="M2482" s="69" t="str">
        <f>VLOOKUP(C2482,[6]Consolidado!$B:$E,3,FALSE)</f>
        <v>Repisa bodega</v>
      </c>
      <c r="N2482" s="70" t="str">
        <f>VLOOKUP(C2482,[6]Consolidado!$B:$H,7,FALSE)</f>
        <v>Noviembre</v>
      </c>
    </row>
    <row r="2483" spans="1:14" s="71" customFormat="1" ht="16.5" customHeight="1" outlineLevel="1" x14ac:dyDescent="0.2">
      <c r="A2483" s="60" t="s">
        <v>685</v>
      </c>
      <c r="B2483" s="61">
        <v>42879</v>
      </c>
      <c r="C2483" s="71">
        <v>241</v>
      </c>
      <c r="D2483" s="63" t="str">
        <f>VLOOKUP(C2483,[6]Consolidado!$B:$E,4,FALSE)</f>
        <v>Finalizada</v>
      </c>
      <c r="E2483" s="64" t="s">
        <v>40</v>
      </c>
      <c r="F2483" s="65" t="s">
        <v>434</v>
      </c>
      <c r="G2483" s="66">
        <v>20</v>
      </c>
      <c r="H2483" s="67">
        <v>0.4</v>
      </c>
      <c r="I2483" s="85">
        <f t="shared" si="55"/>
        <v>8</v>
      </c>
      <c r="J2483" s="86">
        <v>29.922599999999999</v>
      </c>
      <c r="K2483" s="85">
        <f t="shared" si="56"/>
        <v>0.26735644629811584</v>
      </c>
      <c r="L2483" s="68" t="str">
        <f>VLOOKUP(C2483,[6]Consolidado!$B:$E,2,FALSE)</f>
        <v>Maderas Collective</v>
      </c>
      <c r="M2483" s="69" t="str">
        <f>VLOOKUP(C2483,[6]Consolidado!$B:$E,3,FALSE)</f>
        <v>Repisa bodega</v>
      </c>
      <c r="N2483" s="70" t="str">
        <f>VLOOKUP(C2483,[6]Consolidado!$B:$H,7,FALSE)</f>
        <v>Noviembre</v>
      </c>
    </row>
    <row r="2484" spans="1:14" s="71" customFormat="1" ht="16.5" customHeight="1" outlineLevel="1" x14ac:dyDescent="0.2">
      <c r="A2484" s="60" t="s">
        <v>685</v>
      </c>
      <c r="B2484" s="61">
        <v>42879</v>
      </c>
      <c r="C2484" s="71">
        <v>281</v>
      </c>
      <c r="D2484" s="63" t="str">
        <f>VLOOKUP(C2484,[6]Consolidado!$B:$E,4,FALSE)</f>
        <v>Finalizada</v>
      </c>
      <c r="E2484" s="64" t="s">
        <v>51</v>
      </c>
      <c r="F2484" s="65" t="s">
        <v>449</v>
      </c>
      <c r="G2484" s="66">
        <v>3.01</v>
      </c>
      <c r="H2484" s="67">
        <v>32.826666666666668</v>
      </c>
      <c r="I2484" s="85">
        <f t="shared" ref="I2484:I2547" si="57">G2484*H2484</f>
        <v>98.808266666666668</v>
      </c>
      <c r="J2484" s="86">
        <v>29.922599999999999</v>
      </c>
      <c r="K2484" s="85">
        <f t="shared" ref="K2484:K2547" si="58">IFERROR(I2484/J2484,0)</f>
        <v>3.3021283801095715</v>
      </c>
      <c r="L2484" s="68" t="str">
        <f>VLOOKUP(C2484,[6]Consolidado!$B:$E,2,FALSE)</f>
        <v>Home Studios</v>
      </c>
      <c r="M2484" s="69" t="str">
        <f>VLOOKUP(C2484,[6]Consolidado!$B:$E,3,FALSE)</f>
        <v>Barstool Stilleto</v>
      </c>
      <c r="N2484" s="70" t="str">
        <f>VLOOKUP(C2484,[6]Consolidado!$B:$H,7,FALSE)</f>
        <v>Julio</v>
      </c>
    </row>
    <row r="2485" spans="1:14" s="71" customFormat="1" ht="16.5" customHeight="1" outlineLevel="1" x14ac:dyDescent="0.2">
      <c r="A2485" s="60" t="s">
        <v>685</v>
      </c>
      <c r="B2485" s="61">
        <v>42879</v>
      </c>
      <c r="C2485" s="71">
        <v>281</v>
      </c>
      <c r="D2485" s="63" t="str">
        <f>VLOOKUP(C2485,[6]Consolidado!$B:$E,4,FALSE)</f>
        <v>Finalizada</v>
      </c>
      <c r="E2485" s="64" t="s">
        <v>51</v>
      </c>
      <c r="F2485" s="65" t="s">
        <v>115</v>
      </c>
      <c r="G2485" s="66">
        <v>6</v>
      </c>
      <c r="H2485" s="67">
        <v>43.972263133743645</v>
      </c>
      <c r="I2485" s="85">
        <f t="shared" si="57"/>
        <v>263.83357880246189</v>
      </c>
      <c r="J2485" s="86">
        <v>29.922599999999999</v>
      </c>
      <c r="K2485" s="85">
        <f t="shared" si="58"/>
        <v>8.8172010053425129</v>
      </c>
      <c r="L2485" s="68" t="str">
        <f>VLOOKUP(C2485,[6]Consolidado!$B:$E,2,FALSE)</f>
        <v>Home Studios</v>
      </c>
      <c r="M2485" s="69" t="str">
        <f>VLOOKUP(C2485,[6]Consolidado!$B:$E,3,FALSE)</f>
        <v>Barstool Stilleto</v>
      </c>
      <c r="N2485" s="70" t="str">
        <f>VLOOKUP(C2485,[6]Consolidado!$B:$H,7,FALSE)</f>
        <v>Julio</v>
      </c>
    </row>
    <row r="2486" spans="1:14" s="71" customFormat="1" ht="16.5" customHeight="1" outlineLevel="1" x14ac:dyDescent="0.2">
      <c r="A2486" s="60" t="s">
        <v>685</v>
      </c>
      <c r="B2486" s="61">
        <v>42879</v>
      </c>
      <c r="C2486" s="71">
        <v>233</v>
      </c>
      <c r="D2486" s="63" t="str">
        <f>VLOOKUP(C2486,[6]Consolidado!$B:$E,4,FALSE)</f>
        <v>En Proceso</v>
      </c>
      <c r="E2486" s="64" t="s">
        <v>33</v>
      </c>
      <c r="F2486" s="65" t="s">
        <v>34</v>
      </c>
      <c r="G2486" s="66">
        <v>1</v>
      </c>
      <c r="H2486" s="67">
        <v>26.308288118131866</v>
      </c>
      <c r="I2486" s="85">
        <f t="shared" si="57"/>
        <v>26.308288118131866</v>
      </c>
      <c r="J2486" s="86">
        <v>29.922599999999999</v>
      </c>
      <c r="K2486" s="85">
        <f t="shared" si="58"/>
        <v>0.87921130243133505</v>
      </c>
      <c r="L2486" s="68" t="str">
        <f>VLOOKUP(C2486,[6]Consolidado!$B:$E,2,FALSE)</f>
        <v>Mike Moser</v>
      </c>
      <c r="M2486" s="69" t="str">
        <f>VLOOKUP(C2486,[6]Consolidado!$B:$E,3,FALSE)</f>
        <v>Chaise Lounge</v>
      </c>
      <c r="N2486" s="70">
        <f>VLOOKUP(C2486,[6]Consolidado!$B:$H,7,FALSE)</f>
        <v>0</v>
      </c>
    </row>
    <row r="2487" spans="1:14" s="71" customFormat="1" ht="16.5" customHeight="1" outlineLevel="1" x14ac:dyDescent="0.2">
      <c r="A2487" s="60" t="s">
        <v>685</v>
      </c>
      <c r="B2487" s="61">
        <v>42880</v>
      </c>
      <c r="C2487" s="71">
        <v>216</v>
      </c>
      <c r="D2487" s="63" t="str">
        <f>VLOOKUP(C2487,[6]Consolidado!$B:$E,4,FALSE)</f>
        <v>Finalizada</v>
      </c>
      <c r="E2487" s="64" t="s">
        <v>40</v>
      </c>
      <c r="F2487" s="65" t="s">
        <v>164</v>
      </c>
      <c r="G2487" s="66">
        <v>1000</v>
      </c>
      <c r="H2487" s="67">
        <v>9.7104875684848491E-2</v>
      </c>
      <c r="I2487" s="85">
        <f t="shared" si="57"/>
        <v>97.104875684848494</v>
      </c>
      <c r="J2487" s="86">
        <v>29.922599999999999</v>
      </c>
      <c r="K2487" s="85">
        <f t="shared" si="58"/>
        <v>3.2452018101651761</v>
      </c>
      <c r="L2487" s="68" t="str">
        <f>VLOOKUP(C2487,[6]Consolidado!$B:$E,2,FALSE)</f>
        <v>Andee Hess</v>
      </c>
      <c r="M2487" s="69" t="str">
        <f>VLOOKUP(C2487,[6]Consolidado!$B:$E,3,FALSE)</f>
        <v>Consola Prototype</v>
      </c>
      <c r="N2487" s="70" t="str">
        <f>VLOOKUP(C2487,[6]Consolidado!$B:$H,7,FALSE)</f>
        <v>Noviembre</v>
      </c>
    </row>
    <row r="2488" spans="1:14" s="71" customFormat="1" ht="16.5" customHeight="1" outlineLevel="1" x14ac:dyDescent="0.2">
      <c r="A2488" s="60" t="s">
        <v>685</v>
      </c>
      <c r="B2488" s="61">
        <v>42880</v>
      </c>
      <c r="C2488" s="71">
        <v>285</v>
      </c>
      <c r="D2488" s="63" t="str">
        <f>VLOOKUP(C2488,[6]Consolidado!$B:$E,4,FALSE)</f>
        <v>Finalizada</v>
      </c>
      <c r="E2488" s="64" t="s">
        <v>40</v>
      </c>
      <c r="F2488" s="65" t="s">
        <v>124</v>
      </c>
      <c r="G2488" s="66">
        <v>200</v>
      </c>
      <c r="H2488" s="67">
        <v>0.15592430580551639</v>
      </c>
      <c r="I2488" s="85">
        <f t="shared" si="57"/>
        <v>31.184861161103278</v>
      </c>
      <c r="J2488" s="86">
        <v>29.922599999999999</v>
      </c>
      <c r="K2488" s="85">
        <f t="shared" si="58"/>
        <v>1.0421842072915883</v>
      </c>
      <c r="L2488" s="68" t="str">
        <f>VLOOKUP(C2488,[6]Consolidado!$B:$E,2,FALSE)</f>
        <v>Maderas Collective</v>
      </c>
      <c r="M2488" s="69" t="str">
        <f>VLOOKUP(C2488,[6]Consolidado!$B:$E,3,FALSE)</f>
        <v>Elaboracion de Tarima</v>
      </c>
      <c r="N2488" s="70" t="str">
        <f>VLOOKUP(C2488,[6]Consolidado!$B:$H,7,FALSE)</f>
        <v>Noviembre</v>
      </c>
    </row>
    <row r="2489" spans="1:14" s="71" customFormat="1" ht="16.5" customHeight="1" outlineLevel="1" x14ac:dyDescent="0.2">
      <c r="A2489" s="60" t="s">
        <v>685</v>
      </c>
      <c r="B2489" s="61">
        <v>42880</v>
      </c>
      <c r="C2489" s="71">
        <v>277</v>
      </c>
      <c r="D2489" s="63" t="str">
        <f>VLOOKUP(C2489,[6]Consolidado!$B:$E,4,FALSE)</f>
        <v>Finalizada</v>
      </c>
      <c r="E2489" s="64" t="s">
        <v>33</v>
      </c>
      <c r="F2489" s="65" t="s">
        <v>113</v>
      </c>
      <c r="G2489" s="66">
        <v>15</v>
      </c>
      <c r="H2489" s="67">
        <v>31.396085260667828</v>
      </c>
      <c r="I2489" s="85">
        <f t="shared" si="57"/>
        <v>470.94127891001745</v>
      </c>
      <c r="J2489" s="86">
        <v>29.922599999999999</v>
      </c>
      <c r="K2489" s="85">
        <f t="shared" si="58"/>
        <v>15.738648343059008</v>
      </c>
      <c r="L2489" s="68" t="str">
        <f>VLOOKUP(C2489,[6]Consolidado!$B:$E,2,FALSE)</f>
        <v>Rottet</v>
      </c>
      <c r="M2489" s="69" t="str">
        <f>VLOOKUP(C2489,[6]Consolidado!$B:$E,3,FALSE)</f>
        <v>Acrylic Sofa</v>
      </c>
      <c r="N2489" s="70" t="str">
        <f>VLOOKUP(C2489,[6]Consolidado!$B:$H,7,FALSE)</f>
        <v>Junio</v>
      </c>
    </row>
    <row r="2490" spans="1:14" s="71" customFormat="1" ht="16.5" customHeight="1" outlineLevel="1" x14ac:dyDescent="0.2">
      <c r="A2490" s="60" t="s">
        <v>685</v>
      </c>
      <c r="B2490" s="61">
        <v>42880</v>
      </c>
      <c r="C2490" s="71">
        <v>277</v>
      </c>
      <c r="D2490" s="63" t="str">
        <f>VLOOKUP(C2490,[6]Consolidado!$B:$E,4,FALSE)</f>
        <v>Finalizada</v>
      </c>
      <c r="E2490" s="64" t="s">
        <v>33</v>
      </c>
      <c r="F2490" s="65" t="s">
        <v>34</v>
      </c>
      <c r="G2490" s="66">
        <v>1</v>
      </c>
      <c r="H2490" s="67">
        <v>26.308288118131866</v>
      </c>
      <c r="I2490" s="85">
        <f t="shared" si="57"/>
        <v>26.308288118131866</v>
      </c>
      <c r="J2490" s="86">
        <v>29.922599999999999</v>
      </c>
      <c r="K2490" s="85">
        <f t="shared" si="58"/>
        <v>0.87921130243133505</v>
      </c>
      <c r="L2490" s="68" t="str">
        <f>VLOOKUP(C2490,[6]Consolidado!$B:$E,2,FALSE)</f>
        <v>Rottet</v>
      </c>
      <c r="M2490" s="69" t="str">
        <f>VLOOKUP(C2490,[6]Consolidado!$B:$E,3,FALSE)</f>
        <v>Acrylic Sofa</v>
      </c>
      <c r="N2490" s="70" t="str">
        <f>VLOOKUP(C2490,[6]Consolidado!$B:$H,7,FALSE)</f>
        <v>Junio</v>
      </c>
    </row>
    <row r="2491" spans="1:14" s="71" customFormat="1" ht="16.5" customHeight="1" outlineLevel="1" x14ac:dyDescent="0.2">
      <c r="A2491" s="60" t="s">
        <v>685</v>
      </c>
      <c r="B2491" s="61">
        <v>42880</v>
      </c>
      <c r="C2491" s="71">
        <v>277</v>
      </c>
      <c r="D2491" s="63" t="str">
        <f>VLOOKUP(C2491,[6]Consolidado!$B:$E,4,FALSE)</f>
        <v>Finalizada</v>
      </c>
      <c r="E2491" s="64" t="s">
        <v>33</v>
      </c>
      <c r="F2491" s="65" t="s">
        <v>35</v>
      </c>
      <c r="G2491" s="66">
        <v>1</v>
      </c>
      <c r="H2491" s="67">
        <v>186.4570226388889</v>
      </c>
      <c r="I2491" s="85">
        <f t="shared" si="57"/>
        <v>186.4570226388889</v>
      </c>
      <c r="J2491" s="86">
        <v>29.922599999999999</v>
      </c>
      <c r="K2491" s="85">
        <f t="shared" si="58"/>
        <v>6.231310870007583</v>
      </c>
      <c r="L2491" s="68" t="str">
        <f>VLOOKUP(C2491,[6]Consolidado!$B:$E,2,FALSE)</f>
        <v>Rottet</v>
      </c>
      <c r="M2491" s="69" t="str">
        <f>VLOOKUP(C2491,[6]Consolidado!$B:$E,3,FALSE)</f>
        <v>Acrylic Sofa</v>
      </c>
      <c r="N2491" s="70" t="str">
        <f>VLOOKUP(C2491,[6]Consolidado!$B:$H,7,FALSE)</f>
        <v>Junio</v>
      </c>
    </row>
    <row r="2492" spans="1:14" s="71" customFormat="1" ht="16.5" customHeight="1" outlineLevel="1" x14ac:dyDescent="0.2">
      <c r="A2492" s="60" t="s">
        <v>685</v>
      </c>
      <c r="B2492" s="61">
        <v>42880</v>
      </c>
      <c r="C2492" s="71">
        <v>277</v>
      </c>
      <c r="D2492" s="63" t="str">
        <f>VLOOKUP(C2492,[6]Consolidado!$B:$E,4,FALSE)</f>
        <v>Finalizada</v>
      </c>
      <c r="E2492" s="64" t="s">
        <v>33</v>
      </c>
      <c r="F2492" s="65" t="s">
        <v>113</v>
      </c>
      <c r="G2492" s="66">
        <v>-5</v>
      </c>
      <c r="H2492" s="67">
        <v>31.396085260667828</v>
      </c>
      <c r="I2492" s="85">
        <f t="shared" si="57"/>
        <v>-156.98042630333913</v>
      </c>
      <c r="J2492" s="86">
        <v>29.922599999999999</v>
      </c>
      <c r="K2492" s="85">
        <f t="shared" si="58"/>
        <v>-5.2462161143530022</v>
      </c>
      <c r="L2492" s="68" t="str">
        <f>VLOOKUP(C2492,[6]Consolidado!$B:$E,2,FALSE)</f>
        <v>Rottet</v>
      </c>
      <c r="M2492" s="69" t="str">
        <f>VLOOKUP(C2492,[6]Consolidado!$B:$E,3,FALSE)</f>
        <v>Acrylic Sofa</v>
      </c>
      <c r="N2492" s="70" t="str">
        <f>VLOOKUP(C2492,[6]Consolidado!$B:$H,7,FALSE)</f>
        <v>Junio</v>
      </c>
    </row>
    <row r="2493" spans="1:14" s="71" customFormat="1" ht="16.5" customHeight="1" outlineLevel="1" x14ac:dyDescent="0.2">
      <c r="A2493" s="60" t="s">
        <v>685</v>
      </c>
      <c r="B2493" s="61">
        <v>42880</v>
      </c>
      <c r="C2493" s="71">
        <v>276</v>
      </c>
      <c r="D2493" s="63" t="str">
        <f>VLOOKUP(C2493,[6]Consolidado!$B:$E,4,FALSE)</f>
        <v>Finalizada</v>
      </c>
      <c r="E2493" s="64" t="s">
        <v>33</v>
      </c>
      <c r="F2493" s="65" t="s">
        <v>113</v>
      </c>
      <c r="G2493" s="66">
        <v>5</v>
      </c>
      <c r="H2493" s="67">
        <v>31.396085260667828</v>
      </c>
      <c r="I2493" s="85">
        <f t="shared" si="57"/>
        <v>156.98042630333913</v>
      </c>
      <c r="J2493" s="86">
        <v>29.922599999999999</v>
      </c>
      <c r="K2493" s="85">
        <f t="shared" si="58"/>
        <v>5.2462161143530022</v>
      </c>
      <c r="L2493" s="68" t="str">
        <f>VLOOKUP(C2493,[6]Consolidado!$B:$E,2,FALSE)</f>
        <v>Rottet</v>
      </c>
      <c r="M2493" s="69" t="str">
        <f>VLOOKUP(C2493,[6]Consolidado!$B:$E,3,FALSE)</f>
        <v>Acrylic Chair</v>
      </c>
      <c r="N2493" s="70" t="str">
        <f>VLOOKUP(C2493,[6]Consolidado!$B:$H,7,FALSE)</f>
        <v>Junio</v>
      </c>
    </row>
    <row r="2494" spans="1:14" s="71" customFormat="1" ht="16.5" customHeight="1" outlineLevel="1" x14ac:dyDescent="0.2">
      <c r="A2494" s="60" t="s">
        <v>685</v>
      </c>
      <c r="B2494" s="61">
        <v>42880</v>
      </c>
      <c r="C2494" s="71">
        <v>281</v>
      </c>
      <c r="D2494" s="63" t="str">
        <f>VLOOKUP(C2494,[6]Consolidado!$B:$E,4,FALSE)</f>
        <v>Finalizada</v>
      </c>
      <c r="E2494" s="64" t="s">
        <v>40</v>
      </c>
      <c r="F2494" s="65" t="s">
        <v>53</v>
      </c>
      <c r="G2494" s="66">
        <v>20</v>
      </c>
      <c r="H2494" s="67">
        <v>0.32</v>
      </c>
      <c r="I2494" s="85">
        <f t="shared" si="57"/>
        <v>6.4</v>
      </c>
      <c r="J2494" s="86">
        <v>29.922599999999999</v>
      </c>
      <c r="K2494" s="85">
        <f t="shared" si="58"/>
        <v>0.21388515703849267</v>
      </c>
      <c r="L2494" s="68" t="str">
        <f>VLOOKUP(C2494,[6]Consolidado!$B:$E,2,FALSE)</f>
        <v>Home Studios</v>
      </c>
      <c r="M2494" s="69" t="str">
        <f>VLOOKUP(C2494,[6]Consolidado!$B:$E,3,FALSE)</f>
        <v>Barstool Stilleto</v>
      </c>
      <c r="N2494" s="70" t="str">
        <f>VLOOKUP(C2494,[6]Consolidado!$B:$H,7,FALSE)</f>
        <v>Julio</v>
      </c>
    </row>
    <row r="2495" spans="1:14" s="71" customFormat="1" ht="16.5" customHeight="1" outlineLevel="1" x14ac:dyDescent="0.2">
      <c r="A2495" s="60" t="s">
        <v>685</v>
      </c>
      <c r="B2495" s="61">
        <v>42881</v>
      </c>
      <c r="C2495" s="71">
        <v>282</v>
      </c>
      <c r="D2495" s="63" t="str">
        <f>VLOOKUP(C2495,[6]Consolidado!$B:$E,4,FALSE)</f>
        <v>Finalizada</v>
      </c>
      <c r="E2495" s="64" t="s">
        <v>28</v>
      </c>
      <c r="F2495" s="65" t="s">
        <v>106</v>
      </c>
      <c r="G2495" s="66">
        <v>6</v>
      </c>
      <c r="H2495" s="67">
        <v>517.43809502614886</v>
      </c>
      <c r="I2495" s="85">
        <f t="shared" si="57"/>
        <v>3104.6285701568931</v>
      </c>
      <c r="J2495" s="86">
        <v>29.922599999999999</v>
      </c>
      <c r="K2495" s="85">
        <f t="shared" si="58"/>
        <v>103.75530769909344</v>
      </c>
      <c r="L2495" s="68" t="str">
        <f>VLOOKUP(C2495,[6]Consolidado!$B:$E,2,FALSE)</f>
        <v>Dan Boda / Wharf</v>
      </c>
      <c r="M2495" s="69" t="str">
        <f>VLOOKUP(C2495,[6]Consolidado!$B:$E,3,FALSE)</f>
        <v>Pool House Bar Top</v>
      </c>
      <c r="N2495" s="70" t="str">
        <f>VLOOKUP(C2495,[6]Consolidado!$B:$H,7,FALSE)</f>
        <v>Mayo</v>
      </c>
    </row>
    <row r="2496" spans="1:14" s="71" customFormat="1" ht="16.5" customHeight="1" outlineLevel="1" x14ac:dyDescent="0.2">
      <c r="A2496" s="60" t="s">
        <v>685</v>
      </c>
      <c r="B2496" s="61">
        <v>42881</v>
      </c>
      <c r="C2496" s="71">
        <v>282</v>
      </c>
      <c r="D2496" s="63" t="str">
        <f>VLOOKUP(C2496,[6]Consolidado!$B:$E,4,FALSE)</f>
        <v>Finalizada</v>
      </c>
      <c r="E2496" s="64" t="s">
        <v>40</v>
      </c>
      <c r="F2496" s="65" t="s">
        <v>107</v>
      </c>
      <c r="G2496" s="66">
        <v>150</v>
      </c>
      <c r="H2496" s="67">
        <v>0.24910632133951227</v>
      </c>
      <c r="I2496" s="85">
        <f t="shared" si="57"/>
        <v>37.365948200926837</v>
      </c>
      <c r="J2496" s="86">
        <v>29.922599999999999</v>
      </c>
      <c r="K2496" s="85">
        <f t="shared" si="58"/>
        <v>1.2487533904449091</v>
      </c>
      <c r="L2496" s="68" t="str">
        <f>VLOOKUP(C2496,[6]Consolidado!$B:$E,2,FALSE)</f>
        <v>Dan Boda / Wharf</v>
      </c>
      <c r="M2496" s="69" t="str">
        <f>VLOOKUP(C2496,[6]Consolidado!$B:$E,3,FALSE)</f>
        <v>Pool House Bar Top</v>
      </c>
      <c r="N2496" s="70" t="str">
        <f>VLOOKUP(C2496,[6]Consolidado!$B:$H,7,FALSE)</f>
        <v>Mayo</v>
      </c>
    </row>
    <row r="2497" spans="1:14" s="71" customFormat="1" ht="16.5" customHeight="1" outlineLevel="1" x14ac:dyDescent="0.2">
      <c r="A2497" s="60" t="s">
        <v>685</v>
      </c>
      <c r="B2497" s="61">
        <v>42880</v>
      </c>
      <c r="C2497" s="71">
        <v>289</v>
      </c>
      <c r="D2497" s="63" t="str">
        <f>VLOOKUP(C2497,[6]Consolidado!$B:$E,4,FALSE)</f>
        <v>Finalizada</v>
      </c>
      <c r="E2497" s="64" t="s">
        <v>51</v>
      </c>
      <c r="F2497" s="65" t="s">
        <v>130</v>
      </c>
      <c r="G2497" s="66">
        <v>24</v>
      </c>
      <c r="H2497" s="67">
        <v>178.03425925925927</v>
      </c>
      <c r="I2497" s="85">
        <f t="shared" si="57"/>
        <v>4272.822222222223</v>
      </c>
      <c r="J2497" s="86">
        <v>29.922599999999999</v>
      </c>
      <c r="K2497" s="85">
        <f t="shared" si="58"/>
        <v>142.79582062461895</v>
      </c>
      <c r="L2497" s="68" t="str">
        <f>VLOOKUP(C2497,[6]Consolidado!$B:$E,2,FALSE)</f>
        <v>Ash Detroit</v>
      </c>
      <c r="M2497" s="69" t="str">
        <f>VLOOKUP(C2497,[6]Consolidado!$B:$E,3,FALSE)</f>
        <v>Table TB-02</v>
      </c>
      <c r="N2497" s="70" t="str">
        <f>VLOOKUP(C2497,[6]Consolidado!$B:$H,7,FALSE)</f>
        <v>Junio</v>
      </c>
    </row>
    <row r="2498" spans="1:14" s="71" customFormat="1" ht="16.5" customHeight="1" outlineLevel="1" x14ac:dyDescent="0.2">
      <c r="A2498" s="60" t="s">
        <v>685</v>
      </c>
      <c r="B2498" s="61">
        <v>42880</v>
      </c>
      <c r="C2498" s="71">
        <v>289</v>
      </c>
      <c r="D2498" s="63" t="str">
        <f>VLOOKUP(C2498,[6]Consolidado!$B:$E,4,FALSE)</f>
        <v>Finalizada</v>
      </c>
      <c r="E2498" s="64" t="s">
        <v>40</v>
      </c>
      <c r="F2498" s="65" t="s">
        <v>250</v>
      </c>
      <c r="G2498" s="66">
        <v>203</v>
      </c>
      <c r="H2498" s="67">
        <v>1.9280000000000002</v>
      </c>
      <c r="I2498" s="85">
        <f t="shared" si="57"/>
        <v>391.38400000000001</v>
      </c>
      <c r="J2498" s="86">
        <v>29.922599999999999</v>
      </c>
      <c r="K2498" s="85">
        <f t="shared" si="58"/>
        <v>13.079879422242721</v>
      </c>
      <c r="L2498" s="68" t="str">
        <f>VLOOKUP(C2498,[6]Consolidado!$B:$E,2,FALSE)</f>
        <v>Ash Detroit</v>
      </c>
      <c r="M2498" s="69" t="str">
        <f>VLOOKUP(C2498,[6]Consolidado!$B:$E,3,FALSE)</f>
        <v>Table TB-02</v>
      </c>
      <c r="N2498" s="70" t="str">
        <f>VLOOKUP(C2498,[6]Consolidado!$B:$H,7,FALSE)</f>
        <v>Junio</v>
      </c>
    </row>
    <row r="2499" spans="1:14" s="71" customFormat="1" ht="16.5" customHeight="1" outlineLevel="1" x14ac:dyDescent="0.2">
      <c r="A2499" s="60" t="s">
        <v>685</v>
      </c>
      <c r="B2499" s="61">
        <v>42880</v>
      </c>
      <c r="C2499" s="71">
        <v>289</v>
      </c>
      <c r="D2499" s="63" t="str">
        <f>VLOOKUP(C2499,[6]Consolidado!$B:$E,4,FALSE)</f>
        <v>Finalizada</v>
      </c>
      <c r="E2499" s="64" t="s">
        <v>51</v>
      </c>
      <c r="F2499" s="65" t="s">
        <v>235</v>
      </c>
      <c r="G2499" s="66">
        <v>6</v>
      </c>
      <c r="H2499" s="67">
        <v>34.762499999999996</v>
      </c>
      <c r="I2499" s="85">
        <f t="shared" si="57"/>
        <v>208.57499999999999</v>
      </c>
      <c r="J2499" s="86">
        <v>29.922599999999999</v>
      </c>
      <c r="K2499" s="85">
        <f t="shared" si="58"/>
        <v>6.9704838483286879</v>
      </c>
      <c r="L2499" s="68" t="str">
        <f>VLOOKUP(C2499,[6]Consolidado!$B:$E,2,FALSE)</f>
        <v>Ash Detroit</v>
      </c>
      <c r="M2499" s="69" t="str">
        <f>VLOOKUP(C2499,[6]Consolidado!$B:$E,3,FALSE)</f>
        <v>Table TB-02</v>
      </c>
      <c r="N2499" s="70" t="str">
        <f>VLOOKUP(C2499,[6]Consolidado!$B:$H,7,FALSE)</f>
        <v>Junio</v>
      </c>
    </row>
    <row r="2500" spans="1:14" s="71" customFormat="1" ht="16.5" customHeight="1" outlineLevel="1" x14ac:dyDescent="0.2">
      <c r="A2500" s="60" t="s">
        <v>685</v>
      </c>
      <c r="B2500" s="61">
        <v>42880</v>
      </c>
      <c r="C2500" s="71">
        <v>287</v>
      </c>
      <c r="D2500" s="63" t="str">
        <f>VLOOKUP(C2500,[6]Consolidado!$B:$E,4,FALSE)</f>
        <v>Finalizada</v>
      </c>
      <c r="E2500" s="64" t="s">
        <v>51</v>
      </c>
      <c r="F2500" s="65" t="s">
        <v>130</v>
      </c>
      <c r="G2500" s="66">
        <v>18</v>
      </c>
      <c r="H2500" s="67">
        <v>178.03425925925927</v>
      </c>
      <c r="I2500" s="85">
        <f t="shared" si="57"/>
        <v>3204.6166666666668</v>
      </c>
      <c r="J2500" s="86">
        <v>29.922599999999999</v>
      </c>
      <c r="K2500" s="85">
        <f t="shared" si="58"/>
        <v>107.0968654684642</v>
      </c>
      <c r="L2500" s="68" t="str">
        <f>VLOOKUP(C2500,[6]Consolidado!$B:$E,2,FALSE)</f>
        <v>Ash Detroit</v>
      </c>
      <c r="M2500" s="69" t="str">
        <f>VLOOKUP(C2500,[6]Consolidado!$B:$E,3,FALSE)</f>
        <v>Table TB-03 B</v>
      </c>
      <c r="N2500" s="70" t="str">
        <f>VLOOKUP(C2500,[6]Consolidado!$B:$H,7,FALSE)</f>
        <v>Junio</v>
      </c>
    </row>
    <row r="2501" spans="1:14" s="71" customFormat="1" ht="16.5" customHeight="1" outlineLevel="1" x14ac:dyDescent="0.2">
      <c r="A2501" s="60" t="s">
        <v>685</v>
      </c>
      <c r="B2501" s="61">
        <v>42880</v>
      </c>
      <c r="C2501" s="71">
        <v>287</v>
      </c>
      <c r="D2501" s="63" t="str">
        <f>VLOOKUP(C2501,[6]Consolidado!$B:$E,4,FALSE)</f>
        <v>Finalizada</v>
      </c>
      <c r="E2501" s="64" t="s">
        <v>40</v>
      </c>
      <c r="F2501" s="65" t="s">
        <v>250</v>
      </c>
      <c r="G2501" s="66">
        <v>88</v>
      </c>
      <c r="H2501" s="67">
        <v>1.9280000000000002</v>
      </c>
      <c r="I2501" s="85">
        <f t="shared" si="57"/>
        <v>169.66400000000002</v>
      </c>
      <c r="J2501" s="86">
        <v>29.922599999999999</v>
      </c>
      <c r="K2501" s="85">
        <f t="shared" si="58"/>
        <v>5.6700955130904402</v>
      </c>
      <c r="L2501" s="68" t="str">
        <f>VLOOKUP(C2501,[6]Consolidado!$B:$E,2,FALSE)</f>
        <v>Ash Detroit</v>
      </c>
      <c r="M2501" s="69" t="str">
        <f>VLOOKUP(C2501,[6]Consolidado!$B:$E,3,FALSE)</f>
        <v>Table TB-03 B</v>
      </c>
      <c r="N2501" s="70" t="str">
        <f>VLOOKUP(C2501,[6]Consolidado!$B:$H,7,FALSE)</f>
        <v>Junio</v>
      </c>
    </row>
    <row r="2502" spans="1:14" s="71" customFormat="1" ht="16.5" customHeight="1" outlineLevel="1" x14ac:dyDescent="0.2">
      <c r="A2502" s="60" t="s">
        <v>685</v>
      </c>
      <c r="B2502" s="61">
        <v>42880</v>
      </c>
      <c r="C2502" s="71">
        <v>287</v>
      </c>
      <c r="D2502" s="63" t="str">
        <f>VLOOKUP(C2502,[6]Consolidado!$B:$E,4,FALSE)</f>
        <v>Finalizada</v>
      </c>
      <c r="E2502" s="64" t="s">
        <v>51</v>
      </c>
      <c r="F2502" s="65" t="s">
        <v>235</v>
      </c>
      <c r="G2502" s="66">
        <v>6</v>
      </c>
      <c r="H2502" s="67">
        <v>34.762499999999996</v>
      </c>
      <c r="I2502" s="85">
        <f t="shared" si="57"/>
        <v>208.57499999999999</v>
      </c>
      <c r="J2502" s="86">
        <v>29.922599999999999</v>
      </c>
      <c r="K2502" s="85">
        <f t="shared" si="58"/>
        <v>6.9704838483286879</v>
      </c>
      <c r="L2502" s="68" t="str">
        <f>VLOOKUP(C2502,[6]Consolidado!$B:$E,2,FALSE)</f>
        <v>Ash Detroit</v>
      </c>
      <c r="M2502" s="69" t="str">
        <f>VLOOKUP(C2502,[6]Consolidado!$B:$E,3,FALSE)</f>
        <v>Table TB-03 B</v>
      </c>
      <c r="N2502" s="70" t="str">
        <f>VLOOKUP(C2502,[6]Consolidado!$B:$H,7,FALSE)</f>
        <v>Junio</v>
      </c>
    </row>
    <row r="2503" spans="1:14" s="71" customFormat="1" ht="16.5" customHeight="1" outlineLevel="1" x14ac:dyDescent="0.2">
      <c r="A2503" s="60" t="s">
        <v>685</v>
      </c>
      <c r="B2503" s="61">
        <v>42880</v>
      </c>
      <c r="C2503" s="71">
        <v>287</v>
      </c>
      <c r="D2503" s="63" t="str">
        <f>VLOOKUP(C2503,[6]Consolidado!$B:$E,4,FALSE)</f>
        <v>Finalizada</v>
      </c>
      <c r="E2503" s="64" t="s">
        <v>51</v>
      </c>
      <c r="F2503" s="65" t="s">
        <v>450</v>
      </c>
      <c r="G2503" s="66">
        <v>6</v>
      </c>
      <c r="H2503" s="67">
        <v>39.713703424600183</v>
      </c>
      <c r="I2503" s="85">
        <f t="shared" si="57"/>
        <v>238.2822205476011</v>
      </c>
      <c r="J2503" s="86">
        <v>29.922599999999999</v>
      </c>
      <c r="K2503" s="85">
        <f t="shared" si="58"/>
        <v>7.9632859627038126</v>
      </c>
      <c r="L2503" s="68" t="str">
        <f>VLOOKUP(C2503,[6]Consolidado!$B:$E,2,FALSE)</f>
        <v>Ash Detroit</v>
      </c>
      <c r="M2503" s="69" t="str">
        <f>VLOOKUP(C2503,[6]Consolidado!$B:$E,3,FALSE)</f>
        <v>Table TB-03 B</v>
      </c>
      <c r="N2503" s="70" t="str">
        <f>VLOOKUP(C2503,[6]Consolidado!$B:$H,7,FALSE)</f>
        <v>Junio</v>
      </c>
    </row>
    <row r="2504" spans="1:14" s="71" customFormat="1" ht="16.5" customHeight="1" outlineLevel="1" x14ac:dyDescent="0.2">
      <c r="A2504" s="60" t="s">
        <v>685</v>
      </c>
      <c r="B2504" s="61">
        <v>42880</v>
      </c>
      <c r="C2504" s="71">
        <v>288</v>
      </c>
      <c r="D2504" s="63" t="str">
        <f>VLOOKUP(C2504,[6]Consolidado!$B:$E,4,FALSE)</f>
        <v>Finalizada</v>
      </c>
      <c r="E2504" s="64" t="s">
        <v>51</v>
      </c>
      <c r="F2504" s="65" t="s">
        <v>130</v>
      </c>
      <c r="G2504" s="66">
        <v>12</v>
      </c>
      <c r="H2504" s="67">
        <v>178.03425925925927</v>
      </c>
      <c r="I2504" s="85">
        <f t="shared" si="57"/>
        <v>2136.4111111111115</v>
      </c>
      <c r="J2504" s="86">
        <v>29.922599999999999</v>
      </c>
      <c r="K2504" s="85">
        <f t="shared" si="58"/>
        <v>71.397910312309477</v>
      </c>
      <c r="L2504" s="68" t="str">
        <f>VLOOKUP(C2504,[6]Consolidado!$B:$E,2,FALSE)</f>
        <v>Ash Detroit</v>
      </c>
      <c r="M2504" s="69" t="str">
        <f>VLOOKUP(C2504,[6]Consolidado!$B:$E,3,FALSE)</f>
        <v>Table TB-03 A</v>
      </c>
      <c r="N2504" s="70" t="str">
        <f>VLOOKUP(C2504,[6]Consolidado!$B:$H,7,FALSE)</f>
        <v>Junio</v>
      </c>
    </row>
    <row r="2505" spans="1:14" s="71" customFormat="1" ht="16.5" customHeight="1" outlineLevel="1" x14ac:dyDescent="0.2">
      <c r="A2505" s="60" t="s">
        <v>685</v>
      </c>
      <c r="B2505" s="61">
        <v>42880</v>
      </c>
      <c r="C2505" s="71">
        <v>288</v>
      </c>
      <c r="D2505" s="63" t="str">
        <f>VLOOKUP(C2505,[6]Consolidado!$B:$E,4,FALSE)</f>
        <v>Finalizada</v>
      </c>
      <c r="E2505" s="64" t="s">
        <v>40</v>
      </c>
      <c r="F2505" s="65" t="s">
        <v>250</v>
      </c>
      <c r="G2505" s="66">
        <v>83</v>
      </c>
      <c r="H2505" s="67">
        <v>1.9280000000000002</v>
      </c>
      <c r="I2505" s="85">
        <f t="shared" si="57"/>
        <v>160.024</v>
      </c>
      <c r="J2505" s="86">
        <v>29.922599999999999</v>
      </c>
      <c r="K2505" s="85">
        <f t="shared" si="58"/>
        <v>5.3479309953012102</v>
      </c>
      <c r="L2505" s="68" t="str">
        <f>VLOOKUP(C2505,[6]Consolidado!$B:$E,2,FALSE)</f>
        <v>Ash Detroit</v>
      </c>
      <c r="M2505" s="69" t="str">
        <f>VLOOKUP(C2505,[6]Consolidado!$B:$E,3,FALSE)</f>
        <v>Table TB-03 A</v>
      </c>
      <c r="N2505" s="70" t="str">
        <f>VLOOKUP(C2505,[6]Consolidado!$B:$H,7,FALSE)</f>
        <v>Junio</v>
      </c>
    </row>
    <row r="2506" spans="1:14" s="71" customFormat="1" ht="16.5" customHeight="1" outlineLevel="1" x14ac:dyDescent="0.2">
      <c r="A2506" s="60" t="s">
        <v>685</v>
      </c>
      <c r="B2506" s="61">
        <v>42881</v>
      </c>
      <c r="C2506" s="71" t="s">
        <v>290</v>
      </c>
      <c r="D2506" s="63" t="str">
        <f>VLOOKUP(C2506,[6]Consolidado!$B:$E,4,FALSE)</f>
        <v>En Proceso</v>
      </c>
      <c r="E2506" s="64" t="s">
        <v>25</v>
      </c>
      <c r="F2506" s="65" t="s">
        <v>133</v>
      </c>
      <c r="G2506" s="66">
        <v>2</v>
      </c>
      <c r="H2506" s="67">
        <v>10.23468459090909</v>
      </c>
      <c r="I2506" s="85">
        <f t="shared" si="57"/>
        <v>20.46936918181818</v>
      </c>
      <c r="J2506" s="86">
        <v>29.922599999999999</v>
      </c>
      <c r="K2506" s="85">
        <f t="shared" si="58"/>
        <v>0.68407722530188486</v>
      </c>
      <c r="L2506" s="68" t="str">
        <f>VLOOKUP(C2506,[6]Consolidado!$B:$E,2,FALSE)</f>
        <v>Acabado</v>
      </c>
      <c r="M2506" s="69" t="str">
        <f>VLOOKUP(C2506,[6]Consolidado!$B:$E,3,FALSE)</f>
        <v>Material de acabado pendiente de distribuir</v>
      </c>
      <c r="N2506" s="70">
        <f>VLOOKUP(C2506,[6]Consolidado!$B:$H,7,FALSE)</f>
        <v>0</v>
      </c>
    </row>
    <row r="2507" spans="1:14" s="71" customFormat="1" ht="16.5" customHeight="1" outlineLevel="1" x14ac:dyDescent="0.2">
      <c r="A2507" s="60" t="s">
        <v>685</v>
      </c>
      <c r="B2507" s="61">
        <v>42881</v>
      </c>
      <c r="C2507" s="71" t="s">
        <v>290</v>
      </c>
      <c r="D2507" s="63" t="str">
        <f>VLOOKUP(C2507,[6]Consolidado!$B:$E,4,FALSE)</f>
        <v>En Proceso</v>
      </c>
      <c r="E2507" s="64" t="s">
        <v>25</v>
      </c>
      <c r="F2507" s="65" t="s">
        <v>147</v>
      </c>
      <c r="G2507" s="66">
        <v>2</v>
      </c>
      <c r="H2507" s="67">
        <v>36.844222819259258</v>
      </c>
      <c r="I2507" s="85">
        <f t="shared" si="57"/>
        <v>73.688445638518516</v>
      </c>
      <c r="J2507" s="86">
        <v>29.922599999999999</v>
      </c>
      <c r="K2507" s="85">
        <f t="shared" si="58"/>
        <v>2.4626351198932754</v>
      </c>
      <c r="L2507" s="68" t="str">
        <f>VLOOKUP(C2507,[6]Consolidado!$B:$E,2,FALSE)</f>
        <v>Acabado</v>
      </c>
      <c r="M2507" s="69" t="str">
        <f>VLOOKUP(C2507,[6]Consolidado!$B:$E,3,FALSE)</f>
        <v>Material de acabado pendiente de distribuir</v>
      </c>
      <c r="N2507" s="70">
        <f>VLOOKUP(C2507,[6]Consolidado!$B:$H,7,FALSE)</f>
        <v>0</v>
      </c>
    </row>
    <row r="2508" spans="1:14" s="71" customFormat="1" ht="16.5" customHeight="1" outlineLevel="1" x14ac:dyDescent="0.2">
      <c r="A2508" s="60" t="s">
        <v>685</v>
      </c>
      <c r="B2508" s="61">
        <v>42881</v>
      </c>
      <c r="C2508" s="71" t="s">
        <v>290</v>
      </c>
      <c r="D2508" s="63" t="str">
        <f>VLOOKUP(C2508,[6]Consolidado!$B:$E,4,FALSE)</f>
        <v>En Proceso</v>
      </c>
      <c r="E2508" s="64" t="s">
        <v>25</v>
      </c>
      <c r="F2508" s="65" t="s">
        <v>120</v>
      </c>
      <c r="G2508" s="66">
        <v>1</v>
      </c>
      <c r="H2508" s="67">
        <v>1231.47</v>
      </c>
      <c r="I2508" s="85">
        <f t="shared" si="57"/>
        <v>1231.47</v>
      </c>
      <c r="J2508" s="86">
        <v>29.922599999999999</v>
      </c>
      <c r="K2508" s="85">
        <f t="shared" si="58"/>
        <v>41.155180365342588</v>
      </c>
      <c r="L2508" s="68" t="str">
        <f>VLOOKUP(C2508,[6]Consolidado!$B:$E,2,FALSE)</f>
        <v>Acabado</v>
      </c>
      <c r="M2508" s="69" t="str">
        <f>VLOOKUP(C2508,[6]Consolidado!$B:$E,3,FALSE)</f>
        <v>Material de acabado pendiente de distribuir</v>
      </c>
      <c r="N2508" s="70">
        <f>VLOOKUP(C2508,[6]Consolidado!$B:$H,7,FALSE)</f>
        <v>0</v>
      </c>
    </row>
    <row r="2509" spans="1:14" s="71" customFormat="1" ht="16.5" customHeight="1" outlineLevel="1" x14ac:dyDescent="0.2">
      <c r="A2509" s="60" t="s">
        <v>685</v>
      </c>
      <c r="B2509" s="61">
        <v>42881</v>
      </c>
      <c r="C2509" s="71" t="s">
        <v>290</v>
      </c>
      <c r="D2509" s="63" t="str">
        <f>VLOOKUP(C2509,[6]Consolidado!$B:$E,4,FALSE)</f>
        <v>En Proceso</v>
      </c>
      <c r="E2509" s="64" t="s">
        <v>25</v>
      </c>
      <c r="F2509" s="65" t="s">
        <v>137</v>
      </c>
      <c r="G2509" s="66">
        <v>1</v>
      </c>
      <c r="H2509" s="67">
        <v>980.21</v>
      </c>
      <c r="I2509" s="85">
        <f t="shared" si="57"/>
        <v>980.21</v>
      </c>
      <c r="J2509" s="86">
        <v>29.922599999999999</v>
      </c>
      <c r="K2509" s="85">
        <f t="shared" si="58"/>
        <v>32.758182778234513</v>
      </c>
      <c r="L2509" s="68" t="str">
        <f>VLOOKUP(C2509,[6]Consolidado!$B:$E,2,FALSE)</f>
        <v>Acabado</v>
      </c>
      <c r="M2509" s="69" t="str">
        <f>VLOOKUP(C2509,[6]Consolidado!$B:$E,3,FALSE)</f>
        <v>Material de acabado pendiente de distribuir</v>
      </c>
      <c r="N2509" s="70">
        <f>VLOOKUP(C2509,[6]Consolidado!$B:$H,7,FALSE)</f>
        <v>0</v>
      </c>
    </row>
    <row r="2510" spans="1:14" s="71" customFormat="1" ht="16.5" customHeight="1" outlineLevel="1" x14ac:dyDescent="0.2">
      <c r="A2510" s="60" t="s">
        <v>685</v>
      </c>
      <c r="B2510" s="61">
        <v>42881</v>
      </c>
      <c r="C2510" s="71" t="s">
        <v>290</v>
      </c>
      <c r="D2510" s="63" t="str">
        <f>VLOOKUP(C2510,[6]Consolidado!$B:$E,4,FALSE)</f>
        <v>En Proceso</v>
      </c>
      <c r="E2510" s="64" t="s">
        <v>25</v>
      </c>
      <c r="F2510" s="65" t="s">
        <v>99</v>
      </c>
      <c r="G2510" s="66">
        <v>1</v>
      </c>
      <c r="H2510" s="67">
        <v>358.12456989247312</v>
      </c>
      <c r="I2510" s="85">
        <f t="shared" si="57"/>
        <v>358.12456989247312</v>
      </c>
      <c r="J2510" s="86">
        <v>29.922599999999999</v>
      </c>
      <c r="K2510" s="85">
        <f t="shared" si="58"/>
        <v>11.968364042311601</v>
      </c>
      <c r="L2510" s="68" t="str">
        <f>VLOOKUP(C2510,[6]Consolidado!$B:$E,2,FALSE)</f>
        <v>Acabado</v>
      </c>
      <c r="M2510" s="69" t="str">
        <f>VLOOKUP(C2510,[6]Consolidado!$B:$E,3,FALSE)</f>
        <v>Material de acabado pendiente de distribuir</v>
      </c>
      <c r="N2510" s="70">
        <f>VLOOKUP(C2510,[6]Consolidado!$B:$H,7,FALSE)</f>
        <v>0</v>
      </c>
    </row>
    <row r="2511" spans="1:14" s="71" customFormat="1" ht="16.5" customHeight="1" outlineLevel="1" x14ac:dyDescent="0.2">
      <c r="A2511" s="60" t="s">
        <v>685</v>
      </c>
      <c r="B2511" s="61">
        <v>42881</v>
      </c>
      <c r="C2511" s="71">
        <v>282</v>
      </c>
      <c r="D2511" s="63" t="str">
        <f>VLOOKUP(C2511,[6]Consolidado!$B:$E,4,FALSE)</f>
        <v>Finalizada</v>
      </c>
      <c r="E2511" s="64" t="s">
        <v>33</v>
      </c>
      <c r="F2511" s="65" t="s">
        <v>113</v>
      </c>
      <c r="G2511" s="66">
        <v>6</v>
      </c>
      <c r="H2511" s="67">
        <v>31.396085260667828</v>
      </c>
      <c r="I2511" s="85">
        <f t="shared" si="57"/>
        <v>188.37651156400696</v>
      </c>
      <c r="J2511" s="86">
        <v>29.922599999999999</v>
      </c>
      <c r="K2511" s="85">
        <f t="shared" si="58"/>
        <v>6.2954593372236021</v>
      </c>
      <c r="L2511" s="68" t="str">
        <f>VLOOKUP(C2511,[6]Consolidado!$B:$E,2,FALSE)</f>
        <v>Dan Boda / Wharf</v>
      </c>
      <c r="M2511" s="69" t="str">
        <f>VLOOKUP(C2511,[6]Consolidado!$B:$E,3,FALSE)</f>
        <v>Pool House Bar Top</v>
      </c>
      <c r="N2511" s="70" t="str">
        <f>VLOOKUP(C2511,[6]Consolidado!$B:$H,7,FALSE)</f>
        <v>Mayo</v>
      </c>
    </row>
    <row r="2512" spans="1:14" s="71" customFormat="1" ht="16.5" customHeight="1" outlineLevel="1" x14ac:dyDescent="0.2">
      <c r="A2512" s="60" t="s">
        <v>685</v>
      </c>
      <c r="B2512" s="61">
        <v>42882</v>
      </c>
      <c r="C2512" s="71">
        <v>276</v>
      </c>
      <c r="D2512" s="63" t="str">
        <f>VLOOKUP(C2512,[6]Consolidado!$B:$E,4,FALSE)</f>
        <v>Finalizada</v>
      </c>
      <c r="E2512" s="64" t="s">
        <v>51</v>
      </c>
      <c r="F2512" s="65" t="s">
        <v>282</v>
      </c>
      <c r="G2512" s="66">
        <v>0.5</v>
      </c>
      <c r="H2512" s="67">
        <v>36.591033851784083</v>
      </c>
      <c r="I2512" s="85">
        <f t="shared" si="57"/>
        <v>18.295516925892041</v>
      </c>
      <c r="J2512" s="86">
        <v>29.922599999999999</v>
      </c>
      <c r="K2512" s="85">
        <f t="shared" si="58"/>
        <v>0.61142804856169053</v>
      </c>
      <c r="L2512" s="68" t="str">
        <f>VLOOKUP(C2512,[6]Consolidado!$B:$E,2,FALSE)</f>
        <v>Rottet</v>
      </c>
      <c r="M2512" s="69" t="str">
        <f>VLOOKUP(C2512,[6]Consolidado!$B:$E,3,FALSE)</f>
        <v>Acrylic Chair</v>
      </c>
      <c r="N2512" s="70" t="str">
        <f>VLOOKUP(C2512,[6]Consolidado!$B:$H,7,FALSE)</f>
        <v>Junio</v>
      </c>
    </row>
    <row r="2513" spans="1:14" s="71" customFormat="1" ht="16.5" customHeight="1" outlineLevel="1" x14ac:dyDescent="0.2">
      <c r="A2513" s="60" t="s">
        <v>685</v>
      </c>
      <c r="B2513" s="61">
        <v>42884</v>
      </c>
      <c r="C2513" s="71">
        <v>293</v>
      </c>
      <c r="D2513" s="63" t="str">
        <f>VLOOKUP(C2513,[6]Consolidado!$B:$E,4,FALSE)</f>
        <v>Finalizada</v>
      </c>
      <c r="E2513" s="64" t="s">
        <v>40</v>
      </c>
      <c r="F2513" s="65" t="s">
        <v>91</v>
      </c>
      <c r="G2513" s="66">
        <v>8</v>
      </c>
      <c r="H2513" s="67">
        <v>0.50613260716530251</v>
      </c>
      <c r="I2513" s="85">
        <f t="shared" si="57"/>
        <v>4.04906085732242</v>
      </c>
      <c r="J2513" s="86">
        <v>29.922599999999999</v>
      </c>
      <c r="K2513" s="85">
        <f t="shared" si="58"/>
        <v>0.13531781520731553</v>
      </c>
      <c r="L2513" s="68" t="str">
        <f>VLOOKUP(C2513,[6]Consolidado!$B:$E,2,FALSE)</f>
        <v>Home Studios</v>
      </c>
      <c r="M2513" s="69" t="str">
        <f>VLOOKUP(C2513,[6]Consolidado!$B:$E,3,FALSE)</f>
        <v>Custom bar stool B</v>
      </c>
      <c r="N2513" s="70" t="str">
        <f>VLOOKUP(C2513,[6]Consolidado!$B:$H,7,FALSE)</f>
        <v>Junio</v>
      </c>
    </row>
    <row r="2514" spans="1:14" s="71" customFormat="1" ht="16.5" customHeight="1" outlineLevel="1" x14ac:dyDescent="0.2">
      <c r="A2514" s="60" t="s">
        <v>685</v>
      </c>
      <c r="B2514" s="61">
        <v>42884</v>
      </c>
      <c r="C2514" s="71">
        <v>282</v>
      </c>
      <c r="D2514" s="63" t="str">
        <f>VLOOKUP(C2514,[6]Consolidado!$B:$E,4,FALSE)</f>
        <v>Finalizada</v>
      </c>
      <c r="E2514" s="64" t="s">
        <v>25</v>
      </c>
      <c r="F2514" s="65" t="s">
        <v>132</v>
      </c>
      <c r="G2514" s="66">
        <v>1</v>
      </c>
      <c r="H2514" s="67">
        <v>699.77015143388712</v>
      </c>
      <c r="I2514" s="85">
        <f t="shared" si="57"/>
        <v>699.77015143388712</v>
      </c>
      <c r="J2514" s="86">
        <v>29.922599999999999</v>
      </c>
      <c r="K2514" s="85">
        <f t="shared" si="58"/>
        <v>23.386007614107303</v>
      </c>
      <c r="L2514" s="68" t="str">
        <f>VLOOKUP(C2514,[6]Consolidado!$B:$E,2,FALSE)</f>
        <v>Dan Boda / Wharf</v>
      </c>
      <c r="M2514" s="69" t="str">
        <f>VLOOKUP(C2514,[6]Consolidado!$B:$E,3,FALSE)</f>
        <v>Pool House Bar Top</v>
      </c>
      <c r="N2514" s="70" t="str">
        <f>VLOOKUP(C2514,[6]Consolidado!$B:$H,7,FALSE)</f>
        <v>Mayo</v>
      </c>
    </row>
    <row r="2515" spans="1:14" s="71" customFormat="1" ht="16.5" customHeight="1" outlineLevel="1" x14ac:dyDescent="0.2">
      <c r="A2515" s="60" t="s">
        <v>685</v>
      </c>
      <c r="B2515" s="61">
        <v>42884</v>
      </c>
      <c r="C2515" s="71">
        <v>190</v>
      </c>
      <c r="D2515" s="63" t="str">
        <f>VLOOKUP(C2515,[6]Consolidado!$B:$E,4,FALSE)</f>
        <v>Finalizada</v>
      </c>
      <c r="E2515" s="64" t="s">
        <v>40</v>
      </c>
      <c r="F2515" s="65" t="s">
        <v>451</v>
      </c>
      <c r="G2515" s="66">
        <v>30</v>
      </c>
      <c r="H2515" s="67">
        <v>7.2915999999999999</v>
      </c>
      <c r="I2515" s="85">
        <f t="shared" si="57"/>
        <v>218.74799999999999</v>
      </c>
      <c r="J2515" s="86">
        <v>29.922599999999999</v>
      </c>
      <c r="K2515" s="85">
        <f t="shared" si="58"/>
        <v>7.3104609893525296</v>
      </c>
      <c r="L2515" s="68" t="str">
        <f>VLOOKUP(C2515,[6]Consolidado!$B:$E,2,FALSE)</f>
        <v>Proper Cloth</v>
      </c>
      <c r="M2515" s="69" t="str">
        <f>VLOOKUP(C2515,[6]Consolidado!$B:$E,3,FALSE)</f>
        <v>Large Conference Table Top</v>
      </c>
      <c r="N2515" s="70" t="str">
        <f>VLOOKUP(C2515,[6]Consolidado!$B:$H,7,FALSE)</f>
        <v>Junio</v>
      </c>
    </row>
    <row r="2516" spans="1:14" s="71" customFormat="1" ht="16.5" customHeight="1" outlineLevel="1" x14ac:dyDescent="0.2">
      <c r="A2516" s="60" t="s">
        <v>685</v>
      </c>
      <c r="B2516" s="61">
        <v>42885</v>
      </c>
      <c r="C2516" s="71">
        <v>282</v>
      </c>
      <c r="D2516" s="63" t="str">
        <f>VLOOKUP(C2516,[6]Consolidado!$B:$E,4,FALSE)</f>
        <v>Finalizada</v>
      </c>
      <c r="E2516" s="64" t="s">
        <v>33</v>
      </c>
      <c r="F2516" s="65" t="s">
        <v>113</v>
      </c>
      <c r="G2516" s="66">
        <v>11</v>
      </c>
      <c r="H2516" s="67">
        <v>31.396085260667828</v>
      </c>
      <c r="I2516" s="85">
        <f t="shared" si="57"/>
        <v>345.35693786734612</v>
      </c>
      <c r="J2516" s="86">
        <v>29.922599999999999</v>
      </c>
      <c r="K2516" s="85">
        <f t="shared" si="58"/>
        <v>11.541675451576605</v>
      </c>
      <c r="L2516" s="68" t="str">
        <f>VLOOKUP(C2516,[6]Consolidado!$B:$E,2,FALSE)</f>
        <v>Dan Boda / Wharf</v>
      </c>
      <c r="M2516" s="69" t="str">
        <f>VLOOKUP(C2516,[6]Consolidado!$B:$E,3,FALSE)</f>
        <v>Pool House Bar Top</v>
      </c>
      <c r="N2516" s="70" t="str">
        <f>VLOOKUP(C2516,[6]Consolidado!$B:$H,7,FALSE)</f>
        <v>Mayo</v>
      </c>
    </row>
    <row r="2517" spans="1:14" s="71" customFormat="1" ht="16.5" customHeight="1" outlineLevel="1" x14ac:dyDescent="0.2">
      <c r="A2517" s="60" t="s">
        <v>685</v>
      </c>
      <c r="B2517" s="61">
        <v>42885</v>
      </c>
      <c r="C2517" s="71">
        <v>282</v>
      </c>
      <c r="D2517" s="63" t="str">
        <f>VLOOKUP(C2517,[6]Consolidado!$B:$E,4,FALSE)</f>
        <v>Finalizada</v>
      </c>
      <c r="E2517" s="64" t="s">
        <v>33</v>
      </c>
      <c r="F2517" s="65" t="s">
        <v>34</v>
      </c>
      <c r="G2517" s="66">
        <v>1</v>
      </c>
      <c r="H2517" s="67">
        <v>26.308288118131866</v>
      </c>
      <c r="I2517" s="85">
        <f t="shared" si="57"/>
        <v>26.308288118131866</v>
      </c>
      <c r="J2517" s="86">
        <v>29.922599999999999</v>
      </c>
      <c r="K2517" s="85">
        <f t="shared" si="58"/>
        <v>0.87921130243133505</v>
      </c>
      <c r="L2517" s="68" t="str">
        <f>VLOOKUP(C2517,[6]Consolidado!$B:$E,2,FALSE)</f>
        <v>Dan Boda / Wharf</v>
      </c>
      <c r="M2517" s="69" t="str">
        <f>VLOOKUP(C2517,[6]Consolidado!$B:$E,3,FALSE)</f>
        <v>Pool House Bar Top</v>
      </c>
      <c r="N2517" s="70" t="str">
        <f>VLOOKUP(C2517,[6]Consolidado!$B:$H,7,FALSE)</f>
        <v>Mayo</v>
      </c>
    </row>
    <row r="2518" spans="1:14" s="71" customFormat="1" ht="16.5" customHeight="1" outlineLevel="1" x14ac:dyDescent="0.2">
      <c r="A2518" s="60" t="s">
        <v>685</v>
      </c>
      <c r="B2518" s="61">
        <v>42885</v>
      </c>
      <c r="C2518" s="71" t="s">
        <v>290</v>
      </c>
      <c r="D2518" s="63" t="str">
        <f>VLOOKUP(C2518,[6]Consolidado!$B:$E,4,FALSE)</f>
        <v>En Proceso</v>
      </c>
      <c r="E2518" s="64" t="s">
        <v>25</v>
      </c>
      <c r="F2518" s="65" t="s">
        <v>109</v>
      </c>
      <c r="G2518" s="66">
        <v>2</v>
      </c>
      <c r="H2518" s="67">
        <v>1236.1455178853266</v>
      </c>
      <c r="I2518" s="85">
        <f t="shared" si="57"/>
        <v>2472.2910357706533</v>
      </c>
      <c r="J2518" s="86">
        <v>29.922599999999999</v>
      </c>
      <c r="K2518" s="85">
        <f t="shared" si="58"/>
        <v>82.622868192291222</v>
      </c>
      <c r="L2518" s="68" t="str">
        <f>VLOOKUP(C2518,[6]Consolidado!$B:$E,2,FALSE)</f>
        <v>Acabado</v>
      </c>
      <c r="M2518" s="69" t="str">
        <f>VLOOKUP(C2518,[6]Consolidado!$B:$E,3,FALSE)</f>
        <v>Material de acabado pendiente de distribuir</v>
      </c>
      <c r="N2518" s="70">
        <f>VLOOKUP(C2518,[6]Consolidado!$B:$H,7,FALSE)</f>
        <v>0</v>
      </c>
    </row>
    <row r="2519" spans="1:14" s="71" customFormat="1" ht="16.5" customHeight="1" outlineLevel="1" x14ac:dyDescent="0.2">
      <c r="A2519" s="60" t="s">
        <v>685</v>
      </c>
      <c r="B2519" s="61">
        <v>42885</v>
      </c>
      <c r="C2519" s="71" t="s">
        <v>290</v>
      </c>
      <c r="D2519" s="63" t="str">
        <f>VLOOKUP(C2519,[6]Consolidado!$B:$E,4,FALSE)</f>
        <v>En Proceso</v>
      </c>
      <c r="E2519" s="64" t="s">
        <v>25</v>
      </c>
      <c r="F2519" s="65" t="s">
        <v>110</v>
      </c>
      <c r="G2519" s="66">
        <v>2</v>
      </c>
      <c r="H2519" s="67">
        <v>1334.9349392712552</v>
      </c>
      <c r="I2519" s="85">
        <f t="shared" si="57"/>
        <v>2669.8698785425104</v>
      </c>
      <c r="J2519" s="86">
        <v>29.922599999999999</v>
      </c>
      <c r="K2519" s="85">
        <f t="shared" si="58"/>
        <v>89.225865350688451</v>
      </c>
      <c r="L2519" s="68" t="str">
        <f>VLOOKUP(C2519,[6]Consolidado!$B:$E,2,FALSE)</f>
        <v>Acabado</v>
      </c>
      <c r="M2519" s="69" t="str">
        <f>VLOOKUP(C2519,[6]Consolidado!$B:$E,3,FALSE)</f>
        <v>Material de acabado pendiente de distribuir</v>
      </c>
      <c r="N2519" s="70">
        <f>VLOOKUP(C2519,[6]Consolidado!$B:$H,7,FALSE)</f>
        <v>0</v>
      </c>
    </row>
    <row r="2520" spans="1:14" s="71" customFormat="1" ht="16.5" customHeight="1" outlineLevel="1" x14ac:dyDescent="0.2">
      <c r="A2520" s="60" t="s">
        <v>685</v>
      </c>
      <c r="B2520" s="61">
        <v>42885</v>
      </c>
      <c r="C2520" s="71" t="s">
        <v>290</v>
      </c>
      <c r="D2520" s="63" t="str">
        <f>VLOOKUP(C2520,[6]Consolidado!$B:$E,4,FALSE)</f>
        <v>En Proceso</v>
      </c>
      <c r="E2520" s="64" t="s">
        <v>25</v>
      </c>
      <c r="F2520" s="65" t="s">
        <v>119</v>
      </c>
      <c r="G2520" s="66">
        <v>2</v>
      </c>
      <c r="H2520" s="67">
        <v>624.05857142857144</v>
      </c>
      <c r="I2520" s="85">
        <f t="shared" si="57"/>
        <v>1248.1171428571429</v>
      </c>
      <c r="J2520" s="86">
        <v>29.922599999999999</v>
      </c>
      <c r="K2520" s="85">
        <f t="shared" si="58"/>
        <v>41.711520484755432</v>
      </c>
      <c r="L2520" s="68" t="str">
        <f>VLOOKUP(C2520,[6]Consolidado!$B:$E,2,FALSE)</f>
        <v>Acabado</v>
      </c>
      <c r="M2520" s="69" t="str">
        <f>VLOOKUP(C2520,[6]Consolidado!$B:$E,3,FALSE)</f>
        <v>Material de acabado pendiente de distribuir</v>
      </c>
      <c r="N2520" s="70">
        <f>VLOOKUP(C2520,[6]Consolidado!$B:$H,7,FALSE)</f>
        <v>0</v>
      </c>
    </row>
    <row r="2521" spans="1:14" s="71" customFormat="1" ht="16.5" customHeight="1" outlineLevel="1" x14ac:dyDescent="0.2">
      <c r="A2521" s="60" t="s">
        <v>685</v>
      </c>
      <c r="B2521" s="61">
        <v>42886</v>
      </c>
      <c r="C2521" s="71">
        <v>276</v>
      </c>
      <c r="D2521" s="63" t="str">
        <f>VLOOKUP(C2521,[6]Consolidado!$B:$E,4,FALSE)</f>
        <v>Finalizada</v>
      </c>
      <c r="E2521" s="64" t="s">
        <v>78</v>
      </c>
      <c r="F2521" s="65" t="s">
        <v>77</v>
      </c>
      <c r="G2521" s="66">
        <v>4</v>
      </c>
      <c r="H2521" s="67">
        <v>8.9782142857142855</v>
      </c>
      <c r="I2521" s="85">
        <f t="shared" si="57"/>
        <v>35.912857142857142</v>
      </c>
      <c r="J2521" s="86">
        <v>29.922599999999999</v>
      </c>
      <c r="K2521" s="85">
        <f t="shared" si="58"/>
        <v>1.2001917327657738</v>
      </c>
      <c r="L2521" s="68" t="str">
        <f>VLOOKUP(C2521,[6]Consolidado!$B:$E,2,FALSE)</f>
        <v>Rottet</v>
      </c>
      <c r="M2521" s="69" t="str">
        <f>VLOOKUP(C2521,[6]Consolidado!$B:$E,3,FALSE)</f>
        <v>Acrylic Chair</v>
      </c>
      <c r="N2521" s="70" t="str">
        <f>VLOOKUP(C2521,[6]Consolidado!$B:$H,7,FALSE)</f>
        <v>Junio</v>
      </c>
    </row>
    <row r="2522" spans="1:14" s="71" customFormat="1" ht="16.5" customHeight="1" outlineLevel="1" x14ac:dyDescent="0.2">
      <c r="A2522" s="60" t="s">
        <v>685</v>
      </c>
      <c r="B2522" s="61">
        <v>42886</v>
      </c>
      <c r="C2522" s="71">
        <v>276</v>
      </c>
      <c r="D2522" s="63" t="str">
        <f>VLOOKUP(C2522,[6]Consolidado!$B:$E,4,FALSE)</f>
        <v>Finalizada</v>
      </c>
      <c r="E2522" s="64" t="s">
        <v>40</v>
      </c>
      <c r="F2522" s="65" t="s">
        <v>124</v>
      </c>
      <c r="G2522" s="66">
        <v>20</v>
      </c>
      <c r="H2522" s="67">
        <v>0.15592430580551639</v>
      </c>
      <c r="I2522" s="85">
        <f t="shared" si="57"/>
        <v>3.1184861161103279</v>
      </c>
      <c r="J2522" s="86">
        <v>29.922599999999999</v>
      </c>
      <c r="K2522" s="85">
        <f t="shared" si="58"/>
        <v>0.10421842072915882</v>
      </c>
      <c r="L2522" s="68" t="str">
        <f>VLOOKUP(C2522,[6]Consolidado!$B:$E,2,FALSE)</f>
        <v>Rottet</v>
      </c>
      <c r="M2522" s="69" t="str">
        <f>VLOOKUP(C2522,[6]Consolidado!$B:$E,3,FALSE)</f>
        <v>Acrylic Chair</v>
      </c>
      <c r="N2522" s="70" t="str">
        <f>VLOOKUP(C2522,[6]Consolidado!$B:$H,7,FALSE)</f>
        <v>Junio</v>
      </c>
    </row>
    <row r="2523" spans="1:14" s="71" customFormat="1" ht="16.5" customHeight="1" outlineLevel="1" x14ac:dyDescent="0.2">
      <c r="A2523" s="60" t="s">
        <v>685</v>
      </c>
      <c r="B2523" s="61">
        <v>42886</v>
      </c>
      <c r="C2523" s="71">
        <v>277</v>
      </c>
      <c r="D2523" s="63" t="str">
        <f>VLOOKUP(C2523,[6]Consolidado!$B:$E,4,FALSE)</f>
        <v>Finalizada</v>
      </c>
      <c r="E2523" s="64" t="s">
        <v>78</v>
      </c>
      <c r="F2523" s="65" t="s">
        <v>77</v>
      </c>
      <c r="G2523" s="66">
        <v>4</v>
      </c>
      <c r="H2523" s="67">
        <v>8.9782142857142855</v>
      </c>
      <c r="I2523" s="85">
        <f t="shared" si="57"/>
        <v>35.912857142857142</v>
      </c>
      <c r="J2523" s="86">
        <v>29.922599999999999</v>
      </c>
      <c r="K2523" s="85">
        <f t="shared" si="58"/>
        <v>1.2001917327657738</v>
      </c>
      <c r="L2523" s="68" t="str">
        <f>VLOOKUP(C2523,[6]Consolidado!$B:$E,2,FALSE)</f>
        <v>Rottet</v>
      </c>
      <c r="M2523" s="69" t="str">
        <f>VLOOKUP(C2523,[6]Consolidado!$B:$E,3,FALSE)</f>
        <v>Acrylic Sofa</v>
      </c>
      <c r="N2523" s="70" t="str">
        <f>VLOOKUP(C2523,[6]Consolidado!$B:$H,7,FALSE)</f>
        <v>Junio</v>
      </c>
    </row>
    <row r="2524" spans="1:14" s="71" customFormat="1" ht="16.5" customHeight="1" outlineLevel="1" x14ac:dyDescent="0.2">
      <c r="A2524" s="60" t="s">
        <v>685</v>
      </c>
      <c r="B2524" s="61">
        <v>42886</v>
      </c>
      <c r="C2524" s="71">
        <v>277</v>
      </c>
      <c r="D2524" s="63" t="str">
        <f>VLOOKUP(C2524,[6]Consolidado!$B:$E,4,FALSE)</f>
        <v>Finalizada</v>
      </c>
      <c r="E2524" s="64" t="s">
        <v>40</v>
      </c>
      <c r="F2524" s="65" t="s">
        <v>124</v>
      </c>
      <c r="G2524" s="66">
        <v>20</v>
      </c>
      <c r="H2524" s="67">
        <v>0.15592430580551639</v>
      </c>
      <c r="I2524" s="85">
        <f t="shared" si="57"/>
        <v>3.1184861161103279</v>
      </c>
      <c r="J2524" s="86">
        <v>29.922599999999999</v>
      </c>
      <c r="K2524" s="85">
        <f t="shared" si="58"/>
        <v>0.10421842072915882</v>
      </c>
      <c r="L2524" s="68" t="str">
        <f>VLOOKUP(C2524,[6]Consolidado!$B:$E,2,FALSE)</f>
        <v>Rottet</v>
      </c>
      <c r="M2524" s="69" t="str">
        <f>VLOOKUP(C2524,[6]Consolidado!$B:$E,3,FALSE)</f>
        <v>Acrylic Sofa</v>
      </c>
      <c r="N2524" s="70" t="str">
        <f>VLOOKUP(C2524,[6]Consolidado!$B:$H,7,FALSE)</f>
        <v>Junio</v>
      </c>
    </row>
    <row r="2525" spans="1:14" s="71" customFormat="1" ht="16.5" customHeight="1" outlineLevel="1" x14ac:dyDescent="0.2">
      <c r="A2525" s="60" t="s">
        <v>685</v>
      </c>
      <c r="B2525" s="61">
        <v>42886</v>
      </c>
      <c r="C2525" s="71">
        <v>277</v>
      </c>
      <c r="D2525" s="63" t="str">
        <f>VLOOKUP(C2525,[6]Consolidado!$B:$E,4,FALSE)</f>
        <v>Finalizada</v>
      </c>
      <c r="E2525" s="64" t="s">
        <v>40</v>
      </c>
      <c r="F2525" s="65" t="s">
        <v>107</v>
      </c>
      <c r="G2525" s="66">
        <v>22</v>
      </c>
      <c r="H2525" s="67">
        <v>0.24910632133951227</v>
      </c>
      <c r="I2525" s="85">
        <f t="shared" si="57"/>
        <v>5.4803390694692702</v>
      </c>
      <c r="J2525" s="86">
        <v>29.922599999999999</v>
      </c>
      <c r="K2525" s="85">
        <f t="shared" si="58"/>
        <v>0.18315049726525337</v>
      </c>
      <c r="L2525" s="68" t="str">
        <f>VLOOKUP(C2525,[6]Consolidado!$B:$E,2,FALSE)</f>
        <v>Rottet</v>
      </c>
      <c r="M2525" s="69" t="str">
        <f>VLOOKUP(C2525,[6]Consolidado!$B:$E,3,FALSE)</f>
        <v>Acrylic Sofa</v>
      </c>
      <c r="N2525" s="70" t="str">
        <f>VLOOKUP(C2525,[6]Consolidado!$B:$H,7,FALSE)</f>
        <v>Junio</v>
      </c>
    </row>
    <row r="2526" spans="1:14" s="71" customFormat="1" ht="16.5" customHeight="1" outlineLevel="1" x14ac:dyDescent="0.2">
      <c r="A2526" s="60" t="s">
        <v>685</v>
      </c>
      <c r="B2526" s="61">
        <v>42886</v>
      </c>
      <c r="C2526" s="71">
        <v>282</v>
      </c>
      <c r="D2526" s="63" t="str">
        <f>VLOOKUP(C2526,[6]Consolidado!$B:$E,4,FALSE)</f>
        <v>Finalizada</v>
      </c>
      <c r="E2526" s="64" t="s">
        <v>40</v>
      </c>
      <c r="F2526" s="65" t="s">
        <v>452</v>
      </c>
      <c r="G2526" s="66">
        <v>100</v>
      </c>
      <c r="H2526" s="67">
        <v>3.76</v>
      </c>
      <c r="I2526" s="85">
        <f t="shared" si="57"/>
        <v>376</v>
      </c>
      <c r="J2526" s="86">
        <v>29.922599999999999</v>
      </c>
      <c r="K2526" s="85">
        <f t="shared" si="58"/>
        <v>12.565752976011444</v>
      </c>
      <c r="L2526" s="68" t="str">
        <f>VLOOKUP(C2526,[6]Consolidado!$B:$E,2,FALSE)</f>
        <v>Dan Boda / Wharf</v>
      </c>
      <c r="M2526" s="69" t="str">
        <f>VLOOKUP(C2526,[6]Consolidado!$B:$E,3,FALSE)</f>
        <v>Pool House Bar Top</v>
      </c>
      <c r="N2526" s="70" t="str">
        <f>VLOOKUP(C2526,[6]Consolidado!$B:$H,7,FALSE)</f>
        <v>Mayo</v>
      </c>
    </row>
    <row r="2527" spans="1:14" s="71" customFormat="1" ht="16.5" customHeight="1" outlineLevel="1" x14ac:dyDescent="0.2">
      <c r="A2527" s="60" t="s">
        <v>685</v>
      </c>
      <c r="B2527" s="61">
        <v>42886</v>
      </c>
      <c r="C2527" s="71">
        <v>277</v>
      </c>
      <c r="D2527" s="63" t="str">
        <f>VLOOKUP(C2527,[6]Consolidado!$B:$E,4,FALSE)</f>
        <v>Finalizada</v>
      </c>
      <c r="E2527" s="64" t="s">
        <v>31</v>
      </c>
      <c r="F2527" s="65" t="s">
        <v>453</v>
      </c>
      <c r="G2527" s="66">
        <v>1</v>
      </c>
      <c r="H2527" s="67">
        <v>12726.47</v>
      </c>
      <c r="I2527" s="85">
        <f t="shared" si="57"/>
        <v>12726.47</v>
      </c>
      <c r="J2527" s="86">
        <v>29.922599999999999</v>
      </c>
      <c r="K2527" s="85">
        <f t="shared" si="58"/>
        <v>425.3129741399477</v>
      </c>
      <c r="L2527" s="68" t="str">
        <f>VLOOKUP(C2527,[6]Consolidado!$B:$E,2,FALSE)</f>
        <v>Rottet</v>
      </c>
      <c r="M2527" s="69" t="str">
        <f>VLOOKUP(C2527,[6]Consolidado!$B:$E,3,FALSE)</f>
        <v>Acrylic Sofa</v>
      </c>
      <c r="N2527" s="70" t="str">
        <f>VLOOKUP(C2527,[6]Consolidado!$B:$H,7,FALSE)</f>
        <v>Junio</v>
      </c>
    </row>
    <row r="2528" spans="1:14" s="71" customFormat="1" ht="16.5" customHeight="1" outlineLevel="1" x14ac:dyDescent="0.2">
      <c r="A2528" s="60" t="s">
        <v>685</v>
      </c>
      <c r="B2528" s="61">
        <v>42886</v>
      </c>
      <c r="C2528" s="71">
        <v>276</v>
      </c>
      <c r="D2528" s="63" t="str">
        <f>VLOOKUP(C2528,[6]Consolidado!$B:$E,4,FALSE)</f>
        <v>Finalizada</v>
      </c>
      <c r="E2528" s="64" t="s">
        <v>31</v>
      </c>
      <c r="F2528" s="65" t="s">
        <v>454</v>
      </c>
      <c r="G2528" s="66">
        <v>1</v>
      </c>
      <c r="H2528" s="67">
        <v>12726.47</v>
      </c>
      <c r="I2528" s="85">
        <f t="shared" si="57"/>
        <v>12726.47</v>
      </c>
      <c r="J2528" s="86">
        <v>29.922599999999999</v>
      </c>
      <c r="K2528" s="85">
        <f t="shared" si="58"/>
        <v>425.3129741399477</v>
      </c>
      <c r="L2528" s="68" t="str">
        <f>VLOOKUP(C2528,[6]Consolidado!$B:$E,2,FALSE)</f>
        <v>Rottet</v>
      </c>
      <c r="M2528" s="69" t="str">
        <f>VLOOKUP(C2528,[6]Consolidado!$B:$E,3,FALSE)</f>
        <v>Acrylic Chair</v>
      </c>
      <c r="N2528" s="70" t="str">
        <f>VLOOKUP(C2528,[6]Consolidado!$B:$H,7,FALSE)</f>
        <v>Junio</v>
      </c>
    </row>
    <row r="2529" spans="1:14" s="71" customFormat="1" ht="16.5" customHeight="1" outlineLevel="1" x14ac:dyDescent="0.2">
      <c r="A2529" s="60" t="s">
        <v>685</v>
      </c>
      <c r="B2529" s="61">
        <v>42886</v>
      </c>
      <c r="C2529" s="71">
        <v>276</v>
      </c>
      <c r="D2529" s="63" t="str">
        <f>VLOOKUP(C2529,[6]Consolidado!$B:$E,4,FALSE)</f>
        <v>Finalizada</v>
      </c>
      <c r="E2529" s="64" t="s">
        <v>31</v>
      </c>
      <c r="F2529" s="65" t="s">
        <v>455</v>
      </c>
      <c r="G2529" s="66">
        <v>1</v>
      </c>
      <c r="H2529" s="67">
        <v>12726.47</v>
      </c>
      <c r="I2529" s="85">
        <f t="shared" si="57"/>
        <v>12726.47</v>
      </c>
      <c r="J2529" s="86">
        <v>29.922599999999999</v>
      </c>
      <c r="K2529" s="85">
        <f t="shared" si="58"/>
        <v>425.3129741399477</v>
      </c>
      <c r="L2529" s="68" t="str">
        <f>VLOOKUP(C2529,[6]Consolidado!$B:$E,2,FALSE)</f>
        <v>Rottet</v>
      </c>
      <c r="M2529" s="69" t="str">
        <f>VLOOKUP(C2529,[6]Consolidado!$B:$E,3,FALSE)</f>
        <v>Acrylic Chair</v>
      </c>
      <c r="N2529" s="70" t="str">
        <f>VLOOKUP(C2529,[6]Consolidado!$B:$H,7,FALSE)</f>
        <v>Junio</v>
      </c>
    </row>
    <row r="2530" spans="1:14" s="71" customFormat="1" ht="16.5" customHeight="1" outlineLevel="1" x14ac:dyDescent="0.2">
      <c r="A2530" s="60" t="s">
        <v>685</v>
      </c>
      <c r="B2530" s="61">
        <v>42886</v>
      </c>
      <c r="C2530" s="71">
        <v>282</v>
      </c>
      <c r="D2530" s="63" t="str">
        <f>VLOOKUP(C2530,[6]Consolidado!$B:$E,4,FALSE)</f>
        <v>Finalizada</v>
      </c>
      <c r="E2530" s="64" t="s">
        <v>40</v>
      </c>
      <c r="F2530" s="65" t="s">
        <v>124</v>
      </c>
      <c r="G2530" s="66">
        <v>50</v>
      </c>
      <c r="H2530" s="67">
        <v>0.15592430580551639</v>
      </c>
      <c r="I2530" s="85">
        <f t="shared" si="57"/>
        <v>7.7962152902758195</v>
      </c>
      <c r="J2530" s="86">
        <v>29.922599999999999</v>
      </c>
      <c r="K2530" s="85">
        <f t="shared" si="58"/>
        <v>0.26054605182289708</v>
      </c>
      <c r="L2530" s="68" t="str">
        <f>VLOOKUP(C2530,[6]Consolidado!$B:$E,2,FALSE)</f>
        <v>Dan Boda / Wharf</v>
      </c>
      <c r="M2530" s="69" t="str">
        <f>VLOOKUP(C2530,[6]Consolidado!$B:$E,3,FALSE)</f>
        <v>Pool House Bar Top</v>
      </c>
      <c r="N2530" s="70" t="str">
        <f>VLOOKUP(C2530,[6]Consolidado!$B:$H,7,FALSE)</f>
        <v>Mayo</v>
      </c>
    </row>
    <row r="2531" spans="1:14" s="71" customFormat="1" ht="16.5" customHeight="1" outlineLevel="1" x14ac:dyDescent="0.2">
      <c r="A2531" s="60" t="s">
        <v>685</v>
      </c>
      <c r="B2531" s="61">
        <v>42886</v>
      </c>
      <c r="C2531" s="71" t="s">
        <v>290</v>
      </c>
      <c r="D2531" s="63" t="str">
        <f>VLOOKUP(C2531,[6]Consolidado!$B:$E,4,FALSE)</f>
        <v>En Proceso</v>
      </c>
      <c r="E2531" s="64" t="s">
        <v>25</v>
      </c>
      <c r="F2531" s="65" t="s">
        <v>120</v>
      </c>
      <c r="G2531" s="66">
        <v>2</v>
      </c>
      <c r="H2531" s="67">
        <v>1231.47</v>
      </c>
      <c r="I2531" s="85">
        <f t="shared" si="57"/>
        <v>2462.94</v>
      </c>
      <c r="J2531" s="86">
        <v>29.922599999999999</v>
      </c>
      <c r="K2531" s="85">
        <f t="shared" si="58"/>
        <v>82.310360730685176</v>
      </c>
      <c r="L2531" s="68" t="str">
        <f>VLOOKUP(C2531,[6]Consolidado!$B:$E,2,FALSE)</f>
        <v>Acabado</v>
      </c>
      <c r="M2531" s="69" t="str">
        <f>VLOOKUP(C2531,[6]Consolidado!$B:$E,3,FALSE)</f>
        <v>Material de acabado pendiente de distribuir</v>
      </c>
      <c r="N2531" s="70">
        <f>VLOOKUP(C2531,[6]Consolidado!$B:$H,7,FALSE)</f>
        <v>0</v>
      </c>
    </row>
    <row r="2532" spans="1:14" s="71" customFormat="1" ht="16.5" customHeight="1" outlineLevel="1" x14ac:dyDescent="0.2">
      <c r="A2532" s="60" t="s">
        <v>685</v>
      </c>
      <c r="B2532" s="61">
        <v>42886</v>
      </c>
      <c r="C2532" s="71" t="s">
        <v>290</v>
      </c>
      <c r="D2532" s="63" t="str">
        <f>VLOOKUP(C2532,[6]Consolidado!$B:$E,4,FALSE)</f>
        <v>En Proceso</v>
      </c>
      <c r="E2532" s="64" t="s">
        <v>25</v>
      </c>
      <c r="F2532" s="65" t="s">
        <v>108</v>
      </c>
      <c r="G2532" s="66">
        <v>2</v>
      </c>
      <c r="H2532" s="67">
        <v>1043.76</v>
      </c>
      <c r="I2532" s="85">
        <f t="shared" si="57"/>
        <v>2087.52</v>
      </c>
      <c r="J2532" s="86">
        <v>29.922599999999999</v>
      </c>
      <c r="K2532" s="85">
        <f t="shared" si="58"/>
        <v>69.763991097030342</v>
      </c>
      <c r="L2532" s="68" t="str">
        <f>VLOOKUP(C2532,[6]Consolidado!$B:$E,2,FALSE)</f>
        <v>Acabado</v>
      </c>
      <c r="M2532" s="69" t="str">
        <f>VLOOKUP(C2532,[6]Consolidado!$B:$E,3,FALSE)</f>
        <v>Material de acabado pendiente de distribuir</v>
      </c>
      <c r="N2532" s="70">
        <f>VLOOKUP(C2532,[6]Consolidado!$B:$H,7,FALSE)</f>
        <v>0</v>
      </c>
    </row>
    <row r="2533" spans="1:14" s="71" customFormat="1" ht="16.5" customHeight="1" outlineLevel="1" x14ac:dyDescent="0.2">
      <c r="A2533" s="60" t="s">
        <v>685</v>
      </c>
      <c r="B2533" s="61">
        <v>42886</v>
      </c>
      <c r="C2533" s="71">
        <v>232</v>
      </c>
      <c r="D2533" s="63" t="str">
        <f>VLOOKUP(C2533,[6]Consolidado!$B:$E,4,FALSE)</f>
        <v>Finalizada</v>
      </c>
      <c r="E2533" s="64" t="s">
        <v>40</v>
      </c>
      <c r="F2533" s="65" t="s">
        <v>39</v>
      </c>
      <c r="G2533" s="66">
        <v>50</v>
      </c>
      <c r="H2533" s="67">
        <v>0.76666611584128719</v>
      </c>
      <c r="I2533" s="85">
        <f t="shared" si="57"/>
        <v>38.333305792064358</v>
      </c>
      <c r="J2533" s="86">
        <v>29.922599999999999</v>
      </c>
      <c r="K2533" s="85">
        <f t="shared" si="58"/>
        <v>1.2810820514281633</v>
      </c>
      <c r="L2533" s="68" t="str">
        <f>VLOOKUP(C2533,[6]Consolidado!$B:$E,2,FALSE)</f>
        <v>Canoe Wesfield (Phase 2 Sofa)</v>
      </c>
      <c r="M2533" s="69" t="str">
        <f>VLOOKUP(C2533,[6]Consolidado!$B:$E,3,FALSE)</f>
        <v>CH-21 Outdoor Sofa</v>
      </c>
      <c r="N2533" s="70" t="str">
        <f>VLOOKUP(C2533,[6]Consolidado!$B:$H,7,FALSE)</f>
        <v>Julio</v>
      </c>
    </row>
    <row r="2534" spans="1:14" s="71" customFormat="1" ht="16.5" customHeight="1" outlineLevel="1" x14ac:dyDescent="0.2">
      <c r="A2534" s="60" t="s">
        <v>685</v>
      </c>
      <c r="B2534" s="61">
        <v>42886</v>
      </c>
      <c r="C2534" s="71">
        <v>303</v>
      </c>
      <c r="D2534" s="63" t="str">
        <f>VLOOKUP(C2534,[6]Consolidado!$B:$E,4,FALSE)</f>
        <v>Finalizada</v>
      </c>
      <c r="E2534" s="64" t="s">
        <v>40</v>
      </c>
      <c r="F2534" s="65" t="s">
        <v>124</v>
      </c>
      <c r="G2534" s="66">
        <v>100</v>
      </c>
      <c r="H2534" s="67">
        <v>0.15592430580551639</v>
      </c>
      <c r="I2534" s="85">
        <f t="shared" si="57"/>
        <v>15.592430580551639</v>
      </c>
      <c r="J2534" s="86">
        <v>29.922599999999999</v>
      </c>
      <c r="K2534" s="85">
        <f t="shared" si="58"/>
        <v>0.52109210364579417</v>
      </c>
      <c r="L2534" s="68" t="str">
        <f>VLOOKUP(C2534,[6]Consolidado!$B:$E,2,FALSE)</f>
        <v>Maderas Collective</v>
      </c>
      <c r="M2534" s="69" t="str">
        <f>VLOOKUP(C2534,[6]Consolidado!$B:$E,3,FALSE)</f>
        <v>Estantes para Bodegas</v>
      </c>
      <c r="N2534" s="70" t="str">
        <f>VLOOKUP(C2534,[6]Consolidado!$B:$H,7,FALSE)</f>
        <v>Junio</v>
      </c>
    </row>
    <row r="2535" spans="1:14" s="71" customFormat="1" ht="16.5" customHeight="1" outlineLevel="1" x14ac:dyDescent="0.2">
      <c r="A2535" s="60" t="s">
        <v>685</v>
      </c>
      <c r="B2535" s="61">
        <v>42886</v>
      </c>
      <c r="C2535" s="71">
        <v>303</v>
      </c>
      <c r="D2535" s="63" t="str">
        <f>VLOOKUP(C2535,[6]Consolidado!$B:$E,4,FALSE)</f>
        <v>Finalizada</v>
      </c>
      <c r="E2535" s="64" t="s">
        <v>40</v>
      </c>
      <c r="F2535" s="65" t="s">
        <v>98</v>
      </c>
      <c r="G2535" s="66">
        <v>100</v>
      </c>
      <c r="H2535" s="67">
        <v>0.23351166427355521</v>
      </c>
      <c r="I2535" s="85">
        <f t="shared" si="57"/>
        <v>23.351166427355523</v>
      </c>
      <c r="J2535" s="86">
        <v>29.922599999999999</v>
      </c>
      <c r="K2535" s="85">
        <f t="shared" si="58"/>
        <v>0.78038560911670518</v>
      </c>
      <c r="L2535" s="68" t="str">
        <f>VLOOKUP(C2535,[6]Consolidado!$B:$E,2,FALSE)</f>
        <v>Maderas Collective</v>
      </c>
      <c r="M2535" s="69" t="str">
        <f>VLOOKUP(C2535,[6]Consolidado!$B:$E,3,FALSE)</f>
        <v>Estantes para Bodegas</v>
      </c>
      <c r="N2535" s="70" t="str">
        <f>VLOOKUP(C2535,[6]Consolidado!$B:$H,7,FALSE)</f>
        <v>Junio</v>
      </c>
    </row>
    <row r="2536" spans="1:14" s="71" customFormat="1" ht="16.5" customHeight="1" outlineLevel="1" x14ac:dyDescent="0.2">
      <c r="A2536" s="60" t="s">
        <v>685</v>
      </c>
      <c r="B2536" s="61">
        <v>42886</v>
      </c>
      <c r="C2536" s="71" t="s">
        <v>290</v>
      </c>
      <c r="D2536" s="63" t="str">
        <f>VLOOKUP(C2536,[6]Consolidado!$B:$E,4,FALSE)</f>
        <v>En Proceso</v>
      </c>
      <c r="E2536" s="64" t="s">
        <v>25</v>
      </c>
      <c r="F2536" s="65" t="s">
        <v>147</v>
      </c>
      <c r="G2536" s="66">
        <v>-1</v>
      </c>
      <c r="H2536" s="67">
        <v>36.844222819259258</v>
      </c>
      <c r="I2536" s="85">
        <f t="shared" si="57"/>
        <v>-36.844222819259258</v>
      </c>
      <c r="J2536" s="86">
        <v>29.922599999999999</v>
      </c>
      <c r="K2536" s="85">
        <f t="shared" si="58"/>
        <v>-1.2313175599466377</v>
      </c>
      <c r="L2536" s="68" t="str">
        <f>VLOOKUP(C2536,[6]Consolidado!$B:$E,2,FALSE)</f>
        <v>Acabado</v>
      </c>
      <c r="M2536" s="69" t="str">
        <f>VLOOKUP(C2536,[6]Consolidado!$B:$E,3,FALSE)</f>
        <v>Material de acabado pendiente de distribuir</v>
      </c>
      <c r="N2536" s="70">
        <f>VLOOKUP(C2536,[6]Consolidado!$B:$H,7,FALSE)</f>
        <v>0</v>
      </c>
    </row>
    <row r="2537" spans="1:14" s="71" customFormat="1" ht="16.5" customHeight="1" outlineLevel="1" x14ac:dyDescent="0.2">
      <c r="A2537" s="60" t="s">
        <v>685</v>
      </c>
      <c r="B2537" s="61">
        <v>42886</v>
      </c>
      <c r="C2537" s="71" t="s">
        <v>290</v>
      </c>
      <c r="D2537" s="63" t="str">
        <f>VLOOKUP(C2537,[6]Consolidado!$B:$E,4,FALSE)</f>
        <v>En Proceso</v>
      </c>
      <c r="E2537" s="64" t="s">
        <v>25</v>
      </c>
      <c r="F2537" s="65" t="s">
        <v>133</v>
      </c>
      <c r="G2537" s="66">
        <v>-0.625</v>
      </c>
      <c r="H2537" s="67">
        <v>10.23468459090909</v>
      </c>
      <c r="I2537" s="85">
        <f t="shared" si="57"/>
        <v>-6.3966778693181814</v>
      </c>
      <c r="J2537" s="86">
        <v>29.922599999999999</v>
      </c>
      <c r="K2537" s="85">
        <f t="shared" si="58"/>
        <v>-0.21377413290683903</v>
      </c>
      <c r="L2537" s="68" t="str">
        <f>VLOOKUP(C2537,[6]Consolidado!$B:$E,2,FALSE)</f>
        <v>Acabado</v>
      </c>
      <c r="M2537" s="69" t="str">
        <f>VLOOKUP(C2537,[6]Consolidado!$B:$E,3,FALSE)</f>
        <v>Material de acabado pendiente de distribuir</v>
      </c>
      <c r="N2537" s="70">
        <f>VLOOKUP(C2537,[6]Consolidado!$B:$H,7,FALSE)</f>
        <v>0</v>
      </c>
    </row>
    <row r="2538" spans="1:14" s="71" customFormat="1" ht="16.5" customHeight="1" outlineLevel="1" x14ac:dyDescent="0.2">
      <c r="A2538" s="60" t="s">
        <v>685</v>
      </c>
      <c r="B2538" s="61">
        <v>42886</v>
      </c>
      <c r="C2538" s="71" t="s">
        <v>290</v>
      </c>
      <c r="D2538" s="63" t="str">
        <f>VLOOKUP(C2538,[6]Consolidado!$B:$E,4,FALSE)</f>
        <v>En Proceso</v>
      </c>
      <c r="E2538" s="64" t="s">
        <v>25</v>
      </c>
      <c r="F2538" s="65" t="s">
        <v>120</v>
      </c>
      <c r="G2538" s="66">
        <v>-0.5625</v>
      </c>
      <c r="H2538" s="67">
        <v>1231.47</v>
      </c>
      <c r="I2538" s="85">
        <f t="shared" si="57"/>
        <v>-692.70187499999997</v>
      </c>
      <c r="J2538" s="86">
        <v>29.922599999999999</v>
      </c>
      <c r="K2538" s="85">
        <f t="shared" si="58"/>
        <v>-23.149788955505205</v>
      </c>
      <c r="L2538" s="68" t="str">
        <f>VLOOKUP(C2538,[6]Consolidado!$B:$E,2,FALSE)</f>
        <v>Acabado</v>
      </c>
      <c r="M2538" s="69" t="str">
        <f>VLOOKUP(C2538,[6]Consolidado!$B:$E,3,FALSE)</f>
        <v>Material de acabado pendiente de distribuir</v>
      </c>
      <c r="N2538" s="70">
        <f>VLOOKUP(C2538,[6]Consolidado!$B:$H,7,FALSE)</f>
        <v>0</v>
      </c>
    </row>
    <row r="2539" spans="1:14" s="71" customFormat="1" ht="16.5" customHeight="1" outlineLevel="1" x14ac:dyDescent="0.2">
      <c r="A2539" s="60" t="s">
        <v>685</v>
      </c>
      <c r="B2539" s="61">
        <v>42886</v>
      </c>
      <c r="C2539" s="71" t="s">
        <v>290</v>
      </c>
      <c r="D2539" s="63" t="str">
        <f>VLOOKUP(C2539,[6]Consolidado!$B:$E,4,FALSE)</f>
        <v>En Proceso</v>
      </c>
      <c r="E2539" s="64" t="s">
        <v>25</v>
      </c>
      <c r="F2539" s="65" t="s">
        <v>99</v>
      </c>
      <c r="G2539" s="66">
        <v>-0.75</v>
      </c>
      <c r="H2539" s="67">
        <v>358.12456989247312</v>
      </c>
      <c r="I2539" s="85">
        <f t="shared" si="57"/>
        <v>-268.59342741935484</v>
      </c>
      <c r="J2539" s="86">
        <v>29.922599999999999</v>
      </c>
      <c r="K2539" s="85">
        <f t="shared" si="58"/>
        <v>-8.9762730317337009</v>
      </c>
      <c r="L2539" s="68" t="str">
        <f>VLOOKUP(C2539,[6]Consolidado!$B:$E,2,FALSE)</f>
        <v>Acabado</v>
      </c>
      <c r="M2539" s="69" t="str">
        <f>VLOOKUP(C2539,[6]Consolidado!$B:$E,3,FALSE)</f>
        <v>Material de acabado pendiente de distribuir</v>
      </c>
      <c r="N2539" s="70">
        <f>VLOOKUP(C2539,[6]Consolidado!$B:$H,7,FALSE)</f>
        <v>0</v>
      </c>
    </row>
    <row r="2540" spans="1:14" s="71" customFormat="1" ht="16.5" customHeight="1" outlineLevel="1" x14ac:dyDescent="0.2">
      <c r="A2540" s="60" t="s">
        <v>685</v>
      </c>
      <c r="B2540" s="61">
        <v>42886</v>
      </c>
      <c r="C2540" s="71" t="s">
        <v>290</v>
      </c>
      <c r="D2540" s="63" t="str">
        <f>VLOOKUP(C2540,[6]Consolidado!$B:$E,4,FALSE)</f>
        <v>En Proceso</v>
      </c>
      <c r="E2540" s="64" t="s">
        <v>25</v>
      </c>
      <c r="F2540" s="65" t="s">
        <v>108</v>
      </c>
      <c r="G2540" s="66">
        <v>-0.75</v>
      </c>
      <c r="H2540" s="67">
        <v>1043.76</v>
      </c>
      <c r="I2540" s="85">
        <f t="shared" si="57"/>
        <v>-782.81999999999994</v>
      </c>
      <c r="J2540" s="86">
        <v>29.922599999999999</v>
      </c>
      <c r="K2540" s="85">
        <f t="shared" si="58"/>
        <v>-26.161496661386376</v>
      </c>
      <c r="L2540" s="68" t="str">
        <f>VLOOKUP(C2540,[6]Consolidado!$B:$E,2,FALSE)</f>
        <v>Acabado</v>
      </c>
      <c r="M2540" s="69" t="str">
        <f>VLOOKUP(C2540,[6]Consolidado!$B:$E,3,FALSE)</f>
        <v>Material de acabado pendiente de distribuir</v>
      </c>
      <c r="N2540" s="70">
        <f>VLOOKUP(C2540,[6]Consolidado!$B:$H,7,FALSE)</f>
        <v>0</v>
      </c>
    </row>
    <row r="2541" spans="1:14" s="71" customFormat="1" ht="16.5" customHeight="1" outlineLevel="1" x14ac:dyDescent="0.2">
      <c r="A2541" s="60" t="s">
        <v>685</v>
      </c>
      <c r="B2541" s="61">
        <v>42886</v>
      </c>
      <c r="C2541" s="71" t="s">
        <v>290</v>
      </c>
      <c r="D2541" s="63" t="str">
        <f>VLOOKUP(C2541,[6]Consolidado!$B:$E,4,FALSE)</f>
        <v>En Proceso</v>
      </c>
      <c r="E2541" s="64" t="s">
        <v>25</v>
      </c>
      <c r="F2541" s="65" t="s">
        <v>109</v>
      </c>
      <c r="G2541" s="66">
        <v>-1</v>
      </c>
      <c r="H2541" s="67">
        <v>1236.1455178853266</v>
      </c>
      <c r="I2541" s="85">
        <f t="shared" si="57"/>
        <v>-1236.1455178853266</v>
      </c>
      <c r="J2541" s="86">
        <v>29.922599999999999</v>
      </c>
      <c r="K2541" s="85">
        <f t="shared" si="58"/>
        <v>-41.311434096145611</v>
      </c>
      <c r="L2541" s="68" t="str">
        <f>VLOOKUP(C2541,[6]Consolidado!$B:$E,2,FALSE)</f>
        <v>Acabado</v>
      </c>
      <c r="M2541" s="69" t="str">
        <f>VLOOKUP(C2541,[6]Consolidado!$B:$E,3,FALSE)</f>
        <v>Material de acabado pendiente de distribuir</v>
      </c>
      <c r="N2541" s="70">
        <f>VLOOKUP(C2541,[6]Consolidado!$B:$H,7,FALSE)</f>
        <v>0</v>
      </c>
    </row>
    <row r="2542" spans="1:14" s="71" customFormat="1" ht="16.5" customHeight="1" outlineLevel="1" x14ac:dyDescent="0.2">
      <c r="A2542" s="60" t="s">
        <v>685</v>
      </c>
      <c r="B2542" s="61">
        <v>42886</v>
      </c>
      <c r="C2542" s="71" t="s">
        <v>290</v>
      </c>
      <c r="D2542" s="63" t="str">
        <f>VLOOKUP(C2542,[6]Consolidado!$B:$E,4,FALSE)</f>
        <v>En Proceso</v>
      </c>
      <c r="E2542" s="64" t="s">
        <v>25</v>
      </c>
      <c r="F2542" s="65" t="s">
        <v>110</v>
      </c>
      <c r="G2542" s="66">
        <v>-0.875</v>
      </c>
      <c r="H2542" s="67">
        <v>1334.9349392712552</v>
      </c>
      <c r="I2542" s="85">
        <f t="shared" si="57"/>
        <v>-1168.0680718623482</v>
      </c>
      <c r="J2542" s="86">
        <v>29.922599999999999</v>
      </c>
      <c r="K2542" s="85">
        <f t="shared" si="58"/>
        <v>-39.036316090926199</v>
      </c>
      <c r="L2542" s="68" t="str">
        <f>VLOOKUP(C2542,[6]Consolidado!$B:$E,2,FALSE)</f>
        <v>Acabado</v>
      </c>
      <c r="M2542" s="69" t="str">
        <f>VLOOKUP(C2542,[6]Consolidado!$B:$E,3,FALSE)</f>
        <v>Material de acabado pendiente de distribuir</v>
      </c>
      <c r="N2542" s="70">
        <f>VLOOKUP(C2542,[6]Consolidado!$B:$H,7,FALSE)</f>
        <v>0</v>
      </c>
    </row>
    <row r="2543" spans="1:14" s="71" customFormat="1" ht="16.5" customHeight="1" outlineLevel="1" x14ac:dyDescent="0.2">
      <c r="A2543" s="60" t="s">
        <v>685</v>
      </c>
      <c r="B2543" s="61">
        <v>42886</v>
      </c>
      <c r="C2543" s="71" t="s">
        <v>290</v>
      </c>
      <c r="D2543" s="63" t="str">
        <f>VLOOKUP(C2543,[6]Consolidado!$B:$E,4,FALSE)</f>
        <v>En Proceso</v>
      </c>
      <c r="E2543" s="64" t="s">
        <v>25</v>
      </c>
      <c r="F2543" s="65" t="s">
        <v>119</v>
      </c>
      <c r="G2543" s="66">
        <v>-0.875</v>
      </c>
      <c r="H2543" s="67">
        <v>624.05857142857144</v>
      </c>
      <c r="I2543" s="85">
        <f t="shared" si="57"/>
        <v>-546.05124999999998</v>
      </c>
      <c r="J2543" s="86">
        <v>29.922599999999999</v>
      </c>
      <c r="K2543" s="85">
        <f t="shared" si="58"/>
        <v>-18.2487902120805</v>
      </c>
      <c r="L2543" s="68" t="str">
        <f>VLOOKUP(C2543,[6]Consolidado!$B:$E,2,FALSE)</f>
        <v>Acabado</v>
      </c>
      <c r="M2543" s="69" t="str">
        <f>VLOOKUP(C2543,[6]Consolidado!$B:$E,3,FALSE)</f>
        <v>Material de acabado pendiente de distribuir</v>
      </c>
      <c r="N2543" s="70">
        <f>VLOOKUP(C2543,[6]Consolidado!$B:$H,7,FALSE)</f>
        <v>0</v>
      </c>
    </row>
    <row r="2544" spans="1:14" s="71" customFormat="1" ht="16.5" customHeight="1" outlineLevel="1" x14ac:dyDescent="0.2">
      <c r="A2544" s="60" t="s">
        <v>685</v>
      </c>
      <c r="B2544" s="61">
        <v>42886</v>
      </c>
      <c r="C2544" s="71" t="s">
        <v>290</v>
      </c>
      <c r="D2544" s="63" t="str">
        <f>VLOOKUP(C2544,[6]Consolidado!$B:$E,4,FALSE)</f>
        <v>En Proceso</v>
      </c>
      <c r="E2544" s="64" t="s">
        <v>25</v>
      </c>
      <c r="F2544" s="65" t="s">
        <v>201</v>
      </c>
      <c r="G2544" s="66">
        <v>-3.125E-2</v>
      </c>
      <c r="H2544" s="67">
        <v>875.05037037037039</v>
      </c>
      <c r="I2544" s="85">
        <f t="shared" si="57"/>
        <v>-27.345324074074075</v>
      </c>
      <c r="J2544" s="86">
        <v>29.922599999999999</v>
      </c>
      <c r="K2544" s="85">
        <f t="shared" si="58"/>
        <v>-0.91386858341434485</v>
      </c>
      <c r="L2544" s="68" t="str">
        <f>VLOOKUP(C2544,[6]Consolidado!$B:$E,2,FALSE)</f>
        <v>Acabado</v>
      </c>
      <c r="M2544" s="69" t="str">
        <f>VLOOKUP(C2544,[6]Consolidado!$B:$E,3,FALSE)</f>
        <v>Material de acabado pendiente de distribuir</v>
      </c>
      <c r="N2544" s="70">
        <f>VLOOKUP(C2544,[6]Consolidado!$B:$H,7,FALSE)</f>
        <v>0</v>
      </c>
    </row>
    <row r="2545" spans="1:14" s="71" customFormat="1" ht="16.5" customHeight="1" outlineLevel="1" x14ac:dyDescent="0.2">
      <c r="A2545" s="60" t="s">
        <v>685</v>
      </c>
      <c r="B2545" s="61">
        <v>42886</v>
      </c>
      <c r="C2545" s="71" t="s">
        <v>89</v>
      </c>
      <c r="D2545" s="63" t="str">
        <f>VLOOKUP(C2545,[6]Consolidado!$B:$E,4,FALSE)</f>
        <v>En Proceso</v>
      </c>
      <c r="E2545" s="64" t="s">
        <v>33</v>
      </c>
      <c r="F2545" s="65" t="s">
        <v>90</v>
      </c>
      <c r="G2545" s="66">
        <v>-21.6</v>
      </c>
      <c r="H2545" s="67">
        <v>3.1234075327412754</v>
      </c>
      <c r="I2545" s="85">
        <f t="shared" si="57"/>
        <v>-67.465602707211559</v>
      </c>
      <c r="J2545" s="86">
        <v>29.922599999999999</v>
      </c>
      <c r="K2545" s="85">
        <f t="shared" si="58"/>
        <v>-2.2546704733950782</v>
      </c>
      <c r="L2545" s="68" t="str">
        <f>VLOOKUP(C2545,[6]Consolidado!$B:$E,2,FALSE)</f>
        <v>Empaque</v>
      </c>
      <c r="M2545" s="69" t="str">
        <f>VLOOKUP(C2545,[6]Consolidado!$B:$E,3,FALSE)</f>
        <v>Material de empaque pendiente de distribuir</v>
      </c>
      <c r="N2545" s="70">
        <f>VLOOKUP(C2545,[6]Consolidado!$B:$H,7,FALSE)</f>
        <v>0</v>
      </c>
    </row>
    <row r="2546" spans="1:14" s="71" customFormat="1" ht="16.5" customHeight="1" outlineLevel="1" x14ac:dyDescent="0.2">
      <c r="A2546" s="60" t="s">
        <v>685</v>
      </c>
      <c r="B2546" s="61">
        <v>42886</v>
      </c>
      <c r="C2546" s="71">
        <v>282</v>
      </c>
      <c r="D2546" s="63" t="str">
        <f>VLOOKUP(C2546,[6]Consolidado!$B:$E,4,FALSE)</f>
        <v>Finalizada</v>
      </c>
      <c r="E2546" s="64" t="s">
        <v>25</v>
      </c>
      <c r="F2546" s="65" t="s">
        <v>147</v>
      </c>
      <c r="G2546" s="66">
        <v>1</v>
      </c>
      <c r="H2546" s="67">
        <v>36.844222819259258</v>
      </c>
      <c r="I2546" s="85">
        <f t="shared" si="57"/>
        <v>36.844222819259258</v>
      </c>
      <c r="J2546" s="86">
        <v>29.922599999999999</v>
      </c>
      <c r="K2546" s="85">
        <f t="shared" si="58"/>
        <v>1.2313175599466377</v>
      </c>
      <c r="L2546" s="68" t="str">
        <f>VLOOKUP(C2546,[6]Consolidado!$B:$E,2,FALSE)</f>
        <v>Dan Boda / Wharf</v>
      </c>
      <c r="M2546" s="69" t="str">
        <f>VLOOKUP(C2546,[6]Consolidado!$B:$E,3,FALSE)</f>
        <v>Pool House Bar Top</v>
      </c>
      <c r="N2546" s="70" t="str">
        <f>VLOOKUP(C2546,[6]Consolidado!$B:$H,7,FALSE)</f>
        <v>Mayo</v>
      </c>
    </row>
    <row r="2547" spans="1:14" s="71" customFormat="1" ht="16.5" customHeight="1" outlineLevel="1" x14ac:dyDescent="0.2">
      <c r="A2547" s="60" t="s">
        <v>685</v>
      </c>
      <c r="B2547" s="61">
        <v>42886</v>
      </c>
      <c r="C2547" s="71">
        <v>282</v>
      </c>
      <c r="D2547" s="63" t="str">
        <f>VLOOKUP(C2547,[6]Consolidado!$B:$E,4,FALSE)</f>
        <v>Finalizada</v>
      </c>
      <c r="E2547" s="64" t="s">
        <v>25</v>
      </c>
      <c r="F2547" s="65" t="s">
        <v>133</v>
      </c>
      <c r="G2547" s="66">
        <v>0.625</v>
      </c>
      <c r="H2547" s="67">
        <v>10.23468459090909</v>
      </c>
      <c r="I2547" s="85">
        <f t="shared" si="57"/>
        <v>6.3966778693181814</v>
      </c>
      <c r="J2547" s="86">
        <v>29.922599999999999</v>
      </c>
      <c r="K2547" s="85">
        <f t="shared" si="58"/>
        <v>0.21377413290683903</v>
      </c>
      <c r="L2547" s="68" t="str">
        <f>VLOOKUP(C2547,[6]Consolidado!$B:$E,2,FALSE)</f>
        <v>Dan Boda / Wharf</v>
      </c>
      <c r="M2547" s="69" t="str">
        <f>VLOOKUP(C2547,[6]Consolidado!$B:$E,3,FALSE)</f>
        <v>Pool House Bar Top</v>
      </c>
      <c r="N2547" s="70" t="str">
        <f>VLOOKUP(C2547,[6]Consolidado!$B:$H,7,FALSE)</f>
        <v>Mayo</v>
      </c>
    </row>
    <row r="2548" spans="1:14" s="71" customFormat="1" ht="16.5" customHeight="1" outlineLevel="1" x14ac:dyDescent="0.2">
      <c r="A2548" s="60" t="s">
        <v>685</v>
      </c>
      <c r="B2548" s="61">
        <v>42886</v>
      </c>
      <c r="C2548" s="71">
        <v>282</v>
      </c>
      <c r="D2548" s="63" t="str">
        <f>VLOOKUP(C2548,[6]Consolidado!$B:$E,4,FALSE)</f>
        <v>Finalizada</v>
      </c>
      <c r="E2548" s="64" t="s">
        <v>25</v>
      </c>
      <c r="F2548" s="65" t="s">
        <v>120</v>
      </c>
      <c r="G2548" s="66">
        <v>0.5625</v>
      </c>
      <c r="H2548" s="67">
        <v>1231.47</v>
      </c>
      <c r="I2548" s="85">
        <f t="shared" ref="I2548:I2555" si="59">G2548*H2548</f>
        <v>692.70187499999997</v>
      </c>
      <c r="J2548" s="86">
        <v>29.922599999999999</v>
      </c>
      <c r="K2548" s="85">
        <f t="shared" ref="K2548:K2555" si="60">IFERROR(I2548/J2548,0)</f>
        <v>23.149788955505205</v>
      </c>
      <c r="L2548" s="68" t="str">
        <f>VLOOKUP(C2548,[6]Consolidado!$B:$E,2,FALSE)</f>
        <v>Dan Boda / Wharf</v>
      </c>
      <c r="M2548" s="69" t="str">
        <f>VLOOKUP(C2548,[6]Consolidado!$B:$E,3,FALSE)</f>
        <v>Pool House Bar Top</v>
      </c>
      <c r="N2548" s="70" t="str">
        <f>VLOOKUP(C2548,[6]Consolidado!$B:$H,7,FALSE)</f>
        <v>Mayo</v>
      </c>
    </row>
    <row r="2549" spans="1:14" s="71" customFormat="1" ht="16.5" customHeight="1" outlineLevel="1" x14ac:dyDescent="0.2">
      <c r="A2549" s="60" t="s">
        <v>685</v>
      </c>
      <c r="B2549" s="61">
        <v>42886</v>
      </c>
      <c r="C2549" s="71">
        <v>282</v>
      </c>
      <c r="D2549" s="63" t="str">
        <f>VLOOKUP(C2549,[6]Consolidado!$B:$E,4,FALSE)</f>
        <v>Finalizada</v>
      </c>
      <c r="E2549" s="64" t="s">
        <v>25</v>
      </c>
      <c r="F2549" s="65" t="s">
        <v>99</v>
      </c>
      <c r="G2549" s="66">
        <v>0.75</v>
      </c>
      <c r="H2549" s="67">
        <v>358.12456989247312</v>
      </c>
      <c r="I2549" s="85">
        <f t="shared" si="59"/>
        <v>268.59342741935484</v>
      </c>
      <c r="J2549" s="86">
        <v>29.922599999999999</v>
      </c>
      <c r="K2549" s="85">
        <f t="shared" si="60"/>
        <v>8.9762730317337009</v>
      </c>
      <c r="L2549" s="68" t="str">
        <f>VLOOKUP(C2549,[6]Consolidado!$B:$E,2,FALSE)</f>
        <v>Dan Boda / Wharf</v>
      </c>
      <c r="M2549" s="69" t="str">
        <f>VLOOKUP(C2549,[6]Consolidado!$B:$E,3,FALSE)</f>
        <v>Pool House Bar Top</v>
      </c>
      <c r="N2549" s="70" t="str">
        <f>VLOOKUP(C2549,[6]Consolidado!$B:$H,7,FALSE)</f>
        <v>Mayo</v>
      </c>
    </row>
    <row r="2550" spans="1:14" s="71" customFormat="1" ht="16.5" customHeight="1" outlineLevel="1" x14ac:dyDescent="0.2">
      <c r="A2550" s="60" t="s">
        <v>685</v>
      </c>
      <c r="B2550" s="61">
        <v>42886</v>
      </c>
      <c r="C2550" s="71">
        <v>282</v>
      </c>
      <c r="D2550" s="63" t="str">
        <f>VLOOKUP(C2550,[6]Consolidado!$B:$E,4,FALSE)</f>
        <v>Finalizada</v>
      </c>
      <c r="E2550" s="64" t="s">
        <v>25</v>
      </c>
      <c r="F2550" s="65" t="s">
        <v>108</v>
      </c>
      <c r="G2550" s="66">
        <v>0.75</v>
      </c>
      <c r="H2550" s="67">
        <v>1043.76</v>
      </c>
      <c r="I2550" s="85">
        <f t="shared" si="59"/>
        <v>782.81999999999994</v>
      </c>
      <c r="J2550" s="86">
        <v>29.922599999999999</v>
      </c>
      <c r="K2550" s="85">
        <f t="shared" si="60"/>
        <v>26.161496661386376</v>
      </c>
      <c r="L2550" s="68" t="str">
        <f>VLOOKUP(C2550,[6]Consolidado!$B:$E,2,FALSE)</f>
        <v>Dan Boda / Wharf</v>
      </c>
      <c r="M2550" s="69" t="str">
        <f>VLOOKUP(C2550,[6]Consolidado!$B:$E,3,FALSE)</f>
        <v>Pool House Bar Top</v>
      </c>
      <c r="N2550" s="70" t="str">
        <f>VLOOKUP(C2550,[6]Consolidado!$B:$H,7,FALSE)</f>
        <v>Mayo</v>
      </c>
    </row>
    <row r="2551" spans="1:14" s="71" customFormat="1" ht="16.5" customHeight="1" outlineLevel="1" x14ac:dyDescent="0.2">
      <c r="A2551" s="60" t="s">
        <v>685</v>
      </c>
      <c r="B2551" s="61">
        <v>42886</v>
      </c>
      <c r="C2551" s="71">
        <v>282</v>
      </c>
      <c r="D2551" s="63" t="str">
        <f>VLOOKUP(C2551,[6]Consolidado!$B:$E,4,FALSE)</f>
        <v>Finalizada</v>
      </c>
      <c r="E2551" s="64" t="s">
        <v>25</v>
      </c>
      <c r="F2551" s="65" t="s">
        <v>109</v>
      </c>
      <c r="G2551" s="66">
        <v>1</v>
      </c>
      <c r="H2551" s="67">
        <v>1236.1455178853266</v>
      </c>
      <c r="I2551" s="85">
        <f t="shared" si="59"/>
        <v>1236.1455178853266</v>
      </c>
      <c r="J2551" s="86">
        <v>29.922599999999999</v>
      </c>
      <c r="K2551" s="85">
        <f t="shared" si="60"/>
        <v>41.311434096145611</v>
      </c>
      <c r="L2551" s="68" t="str">
        <f>VLOOKUP(C2551,[6]Consolidado!$B:$E,2,FALSE)</f>
        <v>Dan Boda / Wharf</v>
      </c>
      <c r="M2551" s="69" t="str">
        <f>VLOOKUP(C2551,[6]Consolidado!$B:$E,3,FALSE)</f>
        <v>Pool House Bar Top</v>
      </c>
      <c r="N2551" s="70" t="str">
        <f>VLOOKUP(C2551,[6]Consolidado!$B:$H,7,FALSE)</f>
        <v>Mayo</v>
      </c>
    </row>
    <row r="2552" spans="1:14" s="71" customFormat="1" ht="16.5" customHeight="1" outlineLevel="1" x14ac:dyDescent="0.2">
      <c r="A2552" s="60" t="s">
        <v>685</v>
      </c>
      <c r="B2552" s="61">
        <v>42886</v>
      </c>
      <c r="C2552" s="71">
        <v>282</v>
      </c>
      <c r="D2552" s="63" t="str">
        <f>VLOOKUP(C2552,[6]Consolidado!$B:$E,4,FALSE)</f>
        <v>Finalizada</v>
      </c>
      <c r="E2552" s="64" t="s">
        <v>25</v>
      </c>
      <c r="F2552" s="65" t="s">
        <v>110</v>
      </c>
      <c r="G2552" s="66">
        <v>0.875</v>
      </c>
      <c r="H2552" s="67">
        <v>1334.9349392712552</v>
      </c>
      <c r="I2552" s="85">
        <f t="shared" si="59"/>
        <v>1168.0680718623482</v>
      </c>
      <c r="J2552" s="86">
        <v>29.922599999999999</v>
      </c>
      <c r="K2552" s="85">
        <f t="shared" si="60"/>
        <v>39.036316090926199</v>
      </c>
      <c r="L2552" s="68" t="str">
        <f>VLOOKUP(C2552,[6]Consolidado!$B:$E,2,FALSE)</f>
        <v>Dan Boda / Wharf</v>
      </c>
      <c r="M2552" s="69" t="str">
        <f>VLOOKUP(C2552,[6]Consolidado!$B:$E,3,FALSE)</f>
        <v>Pool House Bar Top</v>
      </c>
      <c r="N2552" s="70" t="str">
        <f>VLOOKUP(C2552,[6]Consolidado!$B:$H,7,FALSE)</f>
        <v>Mayo</v>
      </c>
    </row>
    <row r="2553" spans="1:14" s="71" customFormat="1" ht="16.5" customHeight="1" outlineLevel="1" x14ac:dyDescent="0.2">
      <c r="A2553" s="60" t="s">
        <v>685</v>
      </c>
      <c r="B2553" s="61">
        <v>42886</v>
      </c>
      <c r="C2553" s="71">
        <v>282</v>
      </c>
      <c r="D2553" s="63" t="str">
        <f>VLOOKUP(C2553,[6]Consolidado!$B:$E,4,FALSE)</f>
        <v>Finalizada</v>
      </c>
      <c r="E2553" s="64" t="s">
        <v>25</v>
      </c>
      <c r="F2553" s="65" t="s">
        <v>119</v>
      </c>
      <c r="G2553" s="66">
        <v>0.875</v>
      </c>
      <c r="H2553" s="67">
        <v>624.05857142857144</v>
      </c>
      <c r="I2553" s="85">
        <f t="shared" si="59"/>
        <v>546.05124999999998</v>
      </c>
      <c r="J2553" s="86">
        <v>29.922599999999999</v>
      </c>
      <c r="K2553" s="85">
        <f t="shared" si="60"/>
        <v>18.2487902120805</v>
      </c>
      <c r="L2553" s="68" t="str">
        <f>VLOOKUP(C2553,[6]Consolidado!$B:$E,2,FALSE)</f>
        <v>Dan Boda / Wharf</v>
      </c>
      <c r="M2553" s="69" t="str">
        <f>VLOOKUP(C2553,[6]Consolidado!$B:$E,3,FALSE)</f>
        <v>Pool House Bar Top</v>
      </c>
      <c r="N2553" s="70" t="str">
        <f>VLOOKUP(C2553,[6]Consolidado!$B:$H,7,FALSE)</f>
        <v>Mayo</v>
      </c>
    </row>
    <row r="2554" spans="1:14" s="71" customFormat="1" ht="16.5" customHeight="1" outlineLevel="1" x14ac:dyDescent="0.2">
      <c r="A2554" s="60" t="s">
        <v>685</v>
      </c>
      <c r="B2554" s="61">
        <v>42886</v>
      </c>
      <c r="C2554" s="71">
        <v>282</v>
      </c>
      <c r="D2554" s="63" t="str">
        <f>VLOOKUP(C2554,[6]Consolidado!$B:$E,4,FALSE)</f>
        <v>Finalizada</v>
      </c>
      <c r="E2554" s="64" t="s">
        <v>25</v>
      </c>
      <c r="F2554" s="65" t="s">
        <v>201</v>
      </c>
      <c r="G2554" s="66">
        <v>3.125E-2</v>
      </c>
      <c r="H2554" s="67">
        <v>875.05037037037039</v>
      </c>
      <c r="I2554" s="85">
        <f t="shared" si="59"/>
        <v>27.345324074074075</v>
      </c>
      <c r="J2554" s="86">
        <v>29.922599999999999</v>
      </c>
      <c r="K2554" s="85">
        <f t="shared" si="60"/>
        <v>0.91386858341434485</v>
      </c>
      <c r="L2554" s="68" t="str">
        <f>VLOOKUP(C2554,[6]Consolidado!$B:$E,2,FALSE)</f>
        <v>Dan Boda / Wharf</v>
      </c>
      <c r="M2554" s="69" t="str">
        <f>VLOOKUP(C2554,[6]Consolidado!$B:$E,3,FALSE)</f>
        <v>Pool House Bar Top</v>
      </c>
      <c r="N2554" s="70" t="str">
        <f>VLOOKUP(C2554,[6]Consolidado!$B:$H,7,FALSE)</f>
        <v>Mayo</v>
      </c>
    </row>
    <row r="2555" spans="1:14" s="71" customFormat="1" ht="16.5" customHeight="1" outlineLevel="1" x14ac:dyDescent="0.2">
      <c r="A2555" s="60" t="s">
        <v>685</v>
      </c>
      <c r="B2555" s="61">
        <v>42886</v>
      </c>
      <c r="C2555" s="71">
        <v>282</v>
      </c>
      <c r="D2555" s="63" t="str">
        <f>VLOOKUP(C2555,[6]Consolidado!$B:$E,4,FALSE)</f>
        <v>Finalizada</v>
      </c>
      <c r="E2555" s="64" t="s">
        <v>33</v>
      </c>
      <c r="F2555" s="65" t="s">
        <v>90</v>
      </c>
      <c r="G2555" s="66">
        <v>21.6</v>
      </c>
      <c r="H2555" s="67">
        <v>3.1234075327412754</v>
      </c>
      <c r="I2555" s="85">
        <f t="shared" si="59"/>
        <v>67.465602707211559</v>
      </c>
      <c r="J2555" s="86">
        <v>29.922599999999999</v>
      </c>
      <c r="K2555" s="85">
        <f t="shared" si="60"/>
        <v>2.2546704733950782</v>
      </c>
      <c r="L2555" s="68" t="str">
        <f>VLOOKUP(C2555,[6]Consolidado!$B:$E,2,FALSE)</f>
        <v>Dan Boda / Wharf</v>
      </c>
      <c r="M2555" s="69" t="str">
        <f>VLOOKUP(C2555,[6]Consolidado!$B:$E,3,FALSE)</f>
        <v>Pool House Bar Top</v>
      </c>
      <c r="N2555" s="70" t="str">
        <f>VLOOKUP(C2555,[6]Consolidado!$B:$H,7,FALSE)</f>
        <v>Mayo</v>
      </c>
    </row>
    <row r="2556" spans="1:14" s="71" customFormat="1" ht="16.5" customHeight="1" thickBot="1" x14ac:dyDescent="0.25">
      <c r="A2556" s="72" t="s">
        <v>686</v>
      </c>
      <c r="B2556" s="73"/>
      <c r="D2556" s="74"/>
      <c r="E2556" s="75"/>
      <c r="F2556" s="76"/>
      <c r="G2556" s="77"/>
      <c r="H2556" s="78"/>
      <c r="I2556" s="79">
        <f>SUBTOTAL(9,I2163:I2555)</f>
        <v>247633.5124888944</v>
      </c>
      <c r="J2556" s="108"/>
      <c r="K2556" s="79">
        <f>SUBTOTAL(9,K2163:K2555)</f>
        <v>8275.8019854188587</v>
      </c>
      <c r="L2556" s="77"/>
      <c r="M2556" s="77"/>
      <c r="N2556" s="77"/>
    </row>
    <row r="2557" spans="1:14" s="71" customFormat="1" ht="16.5" customHeight="1" outlineLevel="1" thickTop="1" x14ac:dyDescent="0.2">
      <c r="A2557" s="60" t="s">
        <v>687</v>
      </c>
      <c r="B2557" s="61">
        <v>42887</v>
      </c>
      <c r="C2557" s="71">
        <v>225</v>
      </c>
      <c r="D2557" s="63" t="str">
        <f>VLOOKUP(C2557,[6]Consolidado!$B:$E,4,FALSE)</f>
        <v>Finalizada</v>
      </c>
      <c r="E2557" s="64" t="s">
        <v>40</v>
      </c>
      <c r="F2557" s="65" t="s">
        <v>39</v>
      </c>
      <c r="G2557" s="66">
        <v>100</v>
      </c>
      <c r="H2557" s="67">
        <v>0.76725842674657707</v>
      </c>
      <c r="I2557" s="85">
        <f t="shared" ref="I2557:I2620" si="61">G2557*H2557</f>
        <v>76.725842674657713</v>
      </c>
      <c r="J2557" s="86">
        <v>30.0428</v>
      </c>
      <c r="K2557" s="85">
        <f t="shared" ref="K2557:K2620" si="62">IFERROR(I2557/J2557,0)</f>
        <v>2.5538845472012501</v>
      </c>
      <c r="L2557" s="68" t="str">
        <f>VLOOKUP(C2557,[6]Consolidado!$B:$E,2,FALSE)</f>
        <v>Canoe Wesfield (DT)</v>
      </c>
      <c r="M2557" s="69" t="str">
        <f>VLOOKUP(C2557,[6]Consolidado!$B:$E,3,FALSE)</f>
        <v>CH-509 Custom Chair</v>
      </c>
      <c r="N2557" s="70" t="str">
        <f>VLOOKUP(C2557,[6]Consolidado!$B:$H,7,FALSE)</f>
        <v>Julio</v>
      </c>
    </row>
    <row r="2558" spans="1:14" s="71" customFormat="1" ht="16.5" customHeight="1" outlineLevel="1" x14ac:dyDescent="0.2">
      <c r="A2558" s="60" t="s">
        <v>687</v>
      </c>
      <c r="B2558" s="61">
        <v>42887</v>
      </c>
      <c r="C2558" s="71">
        <v>303</v>
      </c>
      <c r="D2558" s="63" t="str">
        <f>VLOOKUP(C2558,[6]Consolidado!$B:$E,4,FALSE)</f>
        <v>Finalizada</v>
      </c>
      <c r="E2558" s="64" t="s">
        <v>40</v>
      </c>
      <c r="F2558" s="65" t="s">
        <v>112</v>
      </c>
      <c r="G2558" s="66">
        <v>50</v>
      </c>
      <c r="H2558" s="67">
        <v>0.44456344312992735</v>
      </c>
      <c r="I2558" s="85">
        <f t="shared" si="61"/>
        <v>22.228172156496367</v>
      </c>
      <c r="J2558" s="86">
        <v>30.0428</v>
      </c>
      <c r="K2558" s="85">
        <f t="shared" si="62"/>
        <v>0.73988350474976927</v>
      </c>
      <c r="L2558" s="68" t="str">
        <f>VLOOKUP(C2558,[6]Consolidado!$B:$E,2,FALSE)</f>
        <v>Maderas Collective</v>
      </c>
      <c r="M2558" s="69" t="str">
        <f>VLOOKUP(C2558,[6]Consolidado!$B:$E,3,FALSE)</f>
        <v>Estantes para Bodegas</v>
      </c>
      <c r="N2558" s="70" t="str">
        <f>VLOOKUP(C2558,[6]Consolidado!$B:$H,7,FALSE)</f>
        <v>Junio</v>
      </c>
    </row>
    <row r="2559" spans="1:14" s="71" customFormat="1" ht="16.5" customHeight="1" outlineLevel="1" x14ac:dyDescent="0.2">
      <c r="A2559" s="60" t="s">
        <v>687</v>
      </c>
      <c r="B2559" s="61">
        <v>42887</v>
      </c>
      <c r="C2559" s="71" t="s">
        <v>290</v>
      </c>
      <c r="D2559" s="63" t="str">
        <f>VLOOKUP(C2559,[6]Consolidado!$B:$E,4,FALSE)</f>
        <v>En Proceso</v>
      </c>
      <c r="E2559" s="64" t="s">
        <v>25</v>
      </c>
      <c r="F2559" s="65" t="s">
        <v>99</v>
      </c>
      <c r="G2559" s="66">
        <v>2</v>
      </c>
      <c r="H2559" s="67">
        <v>353.38728494623655</v>
      </c>
      <c r="I2559" s="85">
        <f t="shared" si="61"/>
        <v>706.7745698924731</v>
      </c>
      <c r="J2559" s="86">
        <v>30.0428</v>
      </c>
      <c r="K2559" s="85">
        <f t="shared" si="62"/>
        <v>23.525589155886706</v>
      </c>
      <c r="L2559" s="68" t="str">
        <f>VLOOKUP(C2559,[6]Consolidado!$B:$E,2,FALSE)</f>
        <v>Acabado</v>
      </c>
      <c r="M2559" s="69" t="str">
        <f>VLOOKUP(C2559,[6]Consolidado!$B:$E,3,FALSE)</f>
        <v>Material de acabado pendiente de distribuir</v>
      </c>
      <c r="N2559" s="70">
        <f>VLOOKUP(C2559,[6]Consolidado!$B:$H,7,FALSE)</f>
        <v>0</v>
      </c>
    </row>
    <row r="2560" spans="1:14" s="71" customFormat="1" ht="16.5" customHeight="1" outlineLevel="1" x14ac:dyDescent="0.2">
      <c r="A2560" s="60" t="s">
        <v>687</v>
      </c>
      <c r="B2560" s="61">
        <v>42887</v>
      </c>
      <c r="C2560" s="71">
        <v>303</v>
      </c>
      <c r="D2560" s="63" t="str">
        <f>VLOOKUP(C2560,[6]Consolidado!$B:$E,4,FALSE)</f>
        <v>Finalizada</v>
      </c>
      <c r="E2560" s="64" t="s">
        <v>40</v>
      </c>
      <c r="F2560" s="65" t="s">
        <v>107</v>
      </c>
      <c r="G2560" s="66">
        <v>200</v>
      </c>
      <c r="H2560" s="67">
        <v>0.22429983641449525</v>
      </c>
      <c r="I2560" s="85">
        <f t="shared" si="61"/>
        <v>44.859967282899049</v>
      </c>
      <c r="J2560" s="86">
        <v>30.0428</v>
      </c>
      <c r="K2560" s="85">
        <f t="shared" si="62"/>
        <v>1.4932019413270086</v>
      </c>
      <c r="L2560" s="68" t="str">
        <f>VLOOKUP(C2560,[6]Consolidado!$B:$E,2,FALSE)</f>
        <v>Maderas Collective</v>
      </c>
      <c r="M2560" s="69" t="str">
        <f>VLOOKUP(C2560,[6]Consolidado!$B:$E,3,FALSE)</f>
        <v>Estantes para Bodegas</v>
      </c>
      <c r="N2560" s="70" t="str">
        <f>VLOOKUP(C2560,[6]Consolidado!$B:$H,7,FALSE)</f>
        <v>Junio</v>
      </c>
    </row>
    <row r="2561" spans="1:14" s="71" customFormat="1" ht="16.5" customHeight="1" outlineLevel="1" x14ac:dyDescent="0.2">
      <c r="A2561" s="60" t="s">
        <v>687</v>
      </c>
      <c r="B2561" s="61">
        <v>42887</v>
      </c>
      <c r="C2561" s="71">
        <v>303</v>
      </c>
      <c r="D2561" s="63" t="str">
        <f>VLOOKUP(C2561,[6]Consolidado!$B:$E,4,FALSE)</f>
        <v>Finalizada</v>
      </c>
      <c r="E2561" s="64" t="s">
        <v>40</v>
      </c>
      <c r="F2561" s="65" t="s">
        <v>98</v>
      </c>
      <c r="G2561" s="66">
        <v>100</v>
      </c>
      <c r="H2561" s="67">
        <v>0.23351166427355521</v>
      </c>
      <c r="I2561" s="85">
        <f t="shared" si="61"/>
        <v>23.351166427355523</v>
      </c>
      <c r="J2561" s="86">
        <v>30.0428</v>
      </c>
      <c r="K2561" s="85">
        <f t="shared" si="62"/>
        <v>0.7772633185773471</v>
      </c>
      <c r="L2561" s="68" t="str">
        <f>VLOOKUP(C2561,[6]Consolidado!$B:$E,2,FALSE)</f>
        <v>Maderas Collective</v>
      </c>
      <c r="M2561" s="69" t="str">
        <f>VLOOKUP(C2561,[6]Consolidado!$B:$E,3,FALSE)</f>
        <v>Estantes para Bodegas</v>
      </c>
      <c r="N2561" s="70" t="str">
        <f>VLOOKUP(C2561,[6]Consolidado!$B:$H,7,FALSE)</f>
        <v>Junio</v>
      </c>
    </row>
    <row r="2562" spans="1:14" s="71" customFormat="1" ht="16.5" customHeight="1" outlineLevel="1" x14ac:dyDescent="0.2">
      <c r="A2562" s="60" t="s">
        <v>687</v>
      </c>
      <c r="B2562" s="61">
        <v>42888</v>
      </c>
      <c r="C2562" s="71">
        <v>276</v>
      </c>
      <c r="D2562" s="63" t="str">
        <f>VLOOKUP(C2562,[6]Consolidado!$B:$E,4,FALSE)</f>
        <v>Finalizada</v>
      </c>
      <c r="E2562" s="64" t="s">
        <v>31</v>
      </c>
      <c r="F2562" s="65" t="s">
        <v>160</v>
      </c>
      <c r="G2562" s="66">
        <v>4</v>
      </c>
      <c r="H2562" s="67">
        <v>1.1793181818181819</v>
      </c>
      <c r="I2562" s="85">
        <f t="shared" si="61"/>
        <v>4.7172727272727277</v>
      </c>
      <c r="J2562" s="86">
        <v>30.0428</v>
      </c>
      <c r="K2562" s="85">
        <f t="shared" si="62"/>
        <v>0.1570184113089568</v>
      </c>
      <c r="L2562" s="68" t="str">
        <f>VLOOKUP(C2562,[6]Consolidado!$B:$E,2,FALSE)</f>
        <v>Rottet</v>
      </c>
      <c r="M2562" s="69" t="str">
        <f>VLOOKUP(C2562,[6]Consolidado!$B:$E,3,FALSE)</f>
        <v>Acrylic Chair</v>
      </c>
      <c r="N2562" s="70" t="str">
        <f>VLOOKUP(C2562,[6]Consolidado!$B:$H,7,FALSE)</f>
        <v>Junio</v>
      </c>
    </row>
    <row r="2563" spans="1:14" s="71" customFormat="1" ht="16.5" customHeight="1" outlineLevel="1" x14ac:dyDescent="0.2">
      <c r="A2563" s="60" t="s">
        <v>687</v>
      </c>
      <c r="B2563" s="61">
        <v>42891</v>
      </c>
      <c r="C2563" s="71">
        <v>219</v>
      </c>
      <c r="D2563" s="63" t="str">
        <f>VLOOKUP(C2563,[6]Consolidado!$B:$E,4,FALSE)</f>
        <v>Finalizada</v>
      </c>
      <c r="E2563" s="64" t="s">
        <v>40</v>
      </c>
      <c r="F2563" s="65" t="s">
        <v>98</v>
      </c>
      <c r="G2563" s="66">
        <v>100</v>
      </c>
      <c r="H2563" s="67">
        <v>0.23351166427355521</v>
      </c>
      <c r="I2563" s="85">
        <f t="shared" si="61"/>
        <v>23.351166427355523</v>
      </c>
      <c r="J2563" s="86">
        <v>30.0428</v>
      </c>
      <c r="K2563" s="85">
        <f t="shared" si="62"/>
        <v>0.7772633185773471</v>
      </c>
      <c r="L2563" s="68" t="str">
        <f>VLOOKUP(C2563,[6]Consolidado!$B:$E,2,FALSE)</f>
        <v>Canoe Wesfield (Dining Terrace)</v>
      </c>
      <c r="M2563" s="69" t="str">
        <f>VLOOKUP(C2563,[6]Consolidado!$B:$E,3,FALSE)</f>
        <v>CH-09/CH-91 Dining Chair</v>
      </c>
      <c r="N2563" s="70" t="str">
        <f>VLOOKUP(C2563,[6]Consolidado!$B:$H,7,FALSE)</f>
        <v>Julio</v>
      </c>
    </row>
    <row r="2564" spans="1:14" s="71" customFormat="1" ht="16.5" customHeight="1" outlineLevel="1" x14ac:dyDescent="0.2">
      <c r="A2564" s="60" t="s">
        <v>687</v>
      </c>
      <c r="B2564" s="61">
        <v>42891</v>
      </c>
      <c r="C2564" s="71">
        <v>232</v>
      </c>
      <c r="D2564" s="63" t="str">
        <f>VLOOKUP(C2564,[6]Consolidado!$B:$E,4,FALSE)</f>
        <v>Finalizada</v>
      </c>
      <c r="E2564" s="64" t="s">
        <v>40</v>
      </c>
      <c r="F2564" s="65" t="s">
        <v>39</v>
      </c>
      <c r="G2564" s="66">
        <v>200</v>
      </c>
      <c r="H2564" s="67">
        <v>0.76725842674657707</v>
      </c>
      <c r="I2564" s="85">
        <f t="shared" si="61"/>
        <v>153.45168534931543</v>
      </c>
      <c r="J2564" s="86">
        <v>30.0428</v>
      </c>
      <c r="K2564" s="85">
        <f t="shared" si="62"/>
        <v>5.1077690944025003</v>
      </c>
      <c r="L2564" s="68" t="str">
        <f>VLOOKUP(C2564,[6]Consolidado!$B:$E,2,FALSE)</f>
        <v>Canoe Wesfield (Phase 2 Sofa)</v>
      </c>
      <c r="M2564" s="69" t="str">
        <f>VLOOKUP(C2564,[6]Consolidado!$B:$E,3,FALSE)</f>
        <v>CH-21 Outdoor Sofa</v>
      </c>
      <c r="N2564" s="70" t="str">
        <f>VLOOKUP(C2564,[6]Consolidado!$B:$H,7,FALSE)</f>
        <v>Julio</v>
      </c>
    </row>
    <row r="2565" spans="1:14" s="71" customFormat="1" ht="16.5" customHeight="1" outlineLevel="1" x14ac:dyDescent="0.2">
      <c r="A2565" s="60" t="s">
        <v>687</v>
      </c>
      <c r="B2565" s="61">
        <v>42891</v>
      </c>
      <c r="C2565" s="71">
        <v>219</v>
      </c>
      <c r="D2565" s="63" t="str">
        <f>VLOOKUP(C2565,[6]Consolidado!$B:$E,4,FALSE)</f>
        <v>Finalizada</v>
      </c>
      <c r="E2565" s="64" t="s">
        <v>40</v>
      </c>
      <c r="F2565" s="65" t="s">
        <v>54</v>
      </c>
      <c r="G2565" s="66">
        <v>280</v>
      </c>
      <c r="H2565" s="67">
        <v>1.2567021280709196</v>
      </c>
      <c r="I2565" s="85">
        <f t="shared" si="61"/>
        <v>351.8765958598575</v>
      </c>
      <c r="J2565" s="86">
        <v>30.0428</v>
      </c>
      <c r="K2565" s="85">
        <f t="shared" si="62"/>
        <v>11.712510014374741</v>
      </c>
      <c r="L2565" s="68" t="str">
        <f>VLOOKUP(C2565,[6]Consolidado!$B:$E,2,FALSE)</f>
        <v>Canoe Wesfield (Dining Terrace)</v>
      </c>
      <c r="M2565" s="69" t="str">
        <f>VLOOKUP(C2565,[6]Consolidado!$B:$E,3,FALSE)</f>
        <v>CH-09/CH-91 Dining Chair</v>
      </c>
      <c r="N2565" s="70" t="str">
        <f>VLOOKUP(C2565,[6]Consolidado!$B:$H,7,FALSE)</f>
        <v>Julio</v>
      </c>
    </row>
    <row r="2566" spans="1:14" s="71" customFormat="1" ht="16.5" customHeight="1" outlineLevel="1" x14ac:dyDescent="0.2">
      <c r="A2566" s="60" t="s">
        <v>687</v>
      </c>
      <c r="B2566" s="61">
        <v>42891</v>
      </c>
      <c r="C2566" s="71" t="s">
        <v>290</v>
      </c>
      <c r="D2566" s="63" t="str">
        <f>VLOOKUP(C2566,[6]Consolidado!$B:$E,4,FALSE)</f>
        <v>En Proceso</v>
      </c>
      <c r="E2566" s="64" t="s">
        <v>25</v>
      </c>
      <c r="F2566" s="65" t="s">
        <v>108</v>
      </c>
      <c r="G2566" s="66">
        <v>2</v>
      </c>
      <c r="H2566" s="67">
        <v>1022.5766666666667</v>
      </c>
      <c r="I2566" s="85">
        <f t="shared" si="61"/>
        <v>2045.1533333333334</v>
      </c>
      <c r="J2566" s="86">
        <v>30.0428</v>
      </c>
      <c r="K2566" s="85">
        <f t="shared" si="62"/>
        <v>68.074657932460809</v>
      </c>
      <c r="L2566" s="68" t="str">
        <f>VLOOKUP(C2566,[6]Consolidado!$B:$E,2,FALSE)</f>
        <v>Acabado</v>
      </c>
      <c r="M2566" s="69" t="str">
        <f>VLOOKUP(C2566,[6]Consolidado!$B:$E,3,FALSE)</f>
        <v>Material de acabado pendiente de distribuir</v>
      </c>
      <c r="N2566" s="70">
        <f>VLOOKUP(C2566,[6]Consolidado!$B:$H,7,FALSE)</f>
        <v>0</v>
      </c>
    </row>
    <row r="2567" spans="1:14" s="71" customFormat="1" ht="16.5" customHeight="1" outlineLevel="1" x14ac:dyDescent="0.2">
      <c r="A2567" s="60" t="s">
        <v>687</v>
      </c>
      <c r="B2567" s="61">
        <v>42891</v>
      </c>
      <c r="C2567" s="71" t="s">
        <v>290</v>
      </c>
      <c r="D2567" s="63" t="str">
        <f>VLOOKUP(C2567,[6]Consolidado!$B:$E,4,FALSE)</f>
        <v>En Proceso</v>
      </c>
      <c r="E2567" s="64" t="s">
        <v>25</v>
      </c>
      <c r="F2567" s="65" t="s">
        <v>109</v>
      </c>
      <c r="G2567" s="66">
        <v>2</v>
      </c>
      <c r="H2567" s="67">
        <v>1234.9796738973976</v>
      </c>
      <c r="I2567" s="85">
        <f t="shared" si="61"/>
        <v>2469.9593477947951</v>
      </c>
      <c r="J2567" s="86">
        <v>30.0428</v>
      </c>
      <c r="K2567" s="85">
        <f t="shared" si="62"/>
        <v>82.214685308785974</v>
      </c>
      <c r="L2567" s="68" t="str">
        <f>VLOOKUP(C2567,[6]Consolidado!$B:$E,2,FALSE)</f>
        <v>Acabado</v>
      </c>
      <c r="M2567" s="69" t="str">
        <f>VLOOKUP(C2567,[6]Consolidado!$B:$E,3,FALSE)</f>
        <v>Material de acabado pendiente de distribuir</v>
      </c>
      <c r="N2567" s="70">
        <f>VLOOKUP(C2567,[6]Consolidado!$B:$H,7,FALSE)</f>
        <v>0</v>
      </c>
    </row>
    <row r="2568" spans="1:14" s="71" customFormat="1" ht="16.5" customHeight="1" outlineLevel="1" x14ac:dyDescent="0.2">
      <c r="A2568" s="60" t="s">
        <v>687</v>
      </c>
      <c r="B2568" s="61">
        <v>42891</v>
      </c>
      <c r="C2568" s="71" t="s">
        <v>290</v>
      </c>
      <c r="D2568" s="63" t="str">
        <f>VLOOKUP(C2568,[6]Consolidado!$B:$E,4,FALSE)</f>
        <v>En Proceso</v>
      </c>
      <c r="E2568" s="64" t="s">
        <v>25</v>
      </c>
      <c r="F2568" s="65" t="s">
        <v>110</v>
      </c>
      <c r="G2568" s="66">
        <v>2</v>
      </c>
      <c r="H2568" s="67">
        <v>1332.2199479467902</v>
      </c>
      <c r="I2568" s="85">
        <f t="shared" si="61"/>
        <v>2664.4398958935803</v>
      </c>
      <c r="J2568" s="86">
        <v>30.0428</v>
      </c>
      <c r="K2568" s="85">
        <f t="shared" si="62"/>
        <v>88.688134790817784</v>
      </c>
      <c r="L2568" s="68" t="str">
        <f>VLOOKUP(C2568,[6]Consolidado!$B:$E,2,FALSE)</f>
        <v>Acabado</v>
      </c>
      <c r="M2568" s="69" t="str">
        <f>VLOOKUP(C2568,[6]Consolidado!$B:$E,3,FALSE)</f>
        <v>Material de acabado pendiente de distribuir</v>
      </c>
      <c r="N2568" s="70">
        <f>VLOOKUP(C2568,[6]Consolidado!$B:$H,7,FALSE)</f>
        <v>0</v>
      </c>
    </row>
    <row r="2569" spans="1:14" s="71" customFormat="1" ht="16.5" customHeight="1" outlineLevel="1" x14ac:dyDescent="0.2">
      <c r="A2569" s="60" t="s">
        <v>687</v>
      </c>
      <c r="B2569" s="61">
        <v>42891</v>
      </c>
      <c r="C2569" s="71" t="s">
        <v>290</v>
      </c>
      <c r="D2569" s="63" t="str">
        <f>VLOOKUP(C2569,[6]Consolidado!$B:$E,4,FALSE)</f>
        <v>En Proceso</v>
      </c>
      <c r="E2569" s="64" t="s">
        <v>25</v>
      </c>
      <c r="F2569" s="65" t="s">
        <v>119</v>
      </c>
      <c r="G2569" s="66">
        <v>2</v>
      </c>
      <c r="H2569" s="67">
        <v>622.89392857142855</v>
      </c>
      <c r="I2569" s="85">
        <f t="shared" si="61"/>
        <v>1245.7878571428571</v>
      </c>
      <c r="J2569" s="86">
        <v>30.0428</v>
      </c>
      <c r="K2569" s="85">
        <f t="shared" si="62"/>
        <v>41.467102172329383</v>
      </c>
      <c r="L2569" s="68" t="str">
        <f>VLOOKUP(C2569,[6]Consolidado!$B:$E,2,FALSE)</f>
        <v>Acabado</v>
      </c>
      <c r="M2569" s="69" t="str">
        <f>VLOOKUP(C2569,[6]Consolidado!$B:$E,3,FALSE)</f>
        <v>Material de acabado pendiente de distribuir</v>
      </c>
      <c r="N2569" s="70">
        <f>VLOOKUP(C2569,[6]Consolidado!$B:$H,7,FALSE)</f>
        <v>0</v>
      </c>
    </row>
    <row r="2570" spans="1:14" s="71" customFormat="1" ht="16.5" customHeight="1" outlineLevel="1" x14ac:dyDescent="0.2">
      <c r="A2570" s="60" t="s">
        <v>687</v>
      </c>
      <c r="B2570" s="61">
        <v>42891</v>
      </c>
      <c r="C2570" s="71">
        <v>248</v>
      </c>
      <c r="D2570" s="63" t="str">
        <f>VLOOKUP(C2570,[6]Consolidado!$B:$E,4,FALSE)</f>
        <v>Finalizada</v>
      </c>
      <c r="E2570" s="64" t="s">
        <v>40</v>
      </c>
      <c r="F2570" s="65" t="s">
        <v>107</v>
      </c>
      <c r="G2570" s="66">
        <v>60</v>
      </c>
      <c r="H2570" s="67">
        <v>0.22429983641449525</v>
      </c>
      <c r="I2570" s="85">
        <f t="shared" si="61"/>
        <v>13.457990184869715</v>
      </c>
      <c r="J2570" s="86">
        <v>30.0428</v>
      </c>
      <c r="K2570" s="85">
        <f t="shared" si="62"/>
        <v>0.44796058239810255</v>
      </c>
      <c r="L2570" s="68" t="str">
        <f>VLOOKUP(C2570,[6]Consolidado!$B:$E,2,FALSE)</f>
        <v>Ignitia Office</v>
      </c>
      <c r="M2570" s="69" t="str">
        <f>VLOOKUP(C2570,[6]Consolidado!$B:$E,3,FALSE)</f>
        <v>Meeting Room 3</v>
      </c>
      <c r="N2570" s="70" t="str">
        <f>VLOOKUP(C2570,[6]Consolidado!$B:$H,7,FALSE)</f>
        <v>Julio</v>
      </c>
    </row>
    <row r="2571" spans="1:14" s="71" customFormat="1" ht="16.5" customHeight="1" outlineLevel="1" x14ac:dyDescent="0.2">
      <c r="A2571" s="60" t="s">
        <v>687</v>
      </c>
      <c r="B2571" s="61">
        <v>42891</v>
      </c>
      <c r="C2571" s="71">
        <v>257</v>
      </c>
      <c r="D2571" s="63" t="str">
        <f>VLOOKUP(C2571,[6]Consolidado!$B:$E,4,FALSE)</f>
        <v>Finalizada</v>
      </c>
      <c r="E2571" s="64" t="s">
        <v>40</v>
      </c>
      <c r="F2571" s="65" t="s">
        <v>74</v>
      </c>
      <c r="G2571" s="66">
        <v>80</v>
      </c>
      <c r="H2571" s="67">
        <v>0.80249873441502373</v>
      </c>
      <c r="I2571" s="85">
        <f t="shared" si="61"/>
        <v>64.199898753201893</v>
      </c>
      <c r="J2571" s="86">
        <v>30.0428</v>
      </c>
      <c r="K2571" s="85">
        <f t="shared" si="62"/>
        <v>2.1369479127512045</v>
      </c>
      <c r="L2571" s="68" t="str">
        <f>VLOOKUP(C2571,[6]Consolidado!$B:$E,2,FALSE)</f>
        <v>Ignitia Office</v>
      </c>
      <c r="M2571" s="69" t="str">
        <f>VLOOKUP(C2571,[6]Consolidado!$B:$E,3,FALSE)</f>
        <v>Upholestered Box Sofa in light harwood</v>
      </c>
      <c r="N2571" s="70" t="str">
        <f>VLOOKUP(C2571,[6]Consolidado!$B:$H,7,FALSE)</f>
        <v>Julio</v>
      </c>
    </row>
    <row r="2572" spans="1:14" s="71" customFormat="1" ht="16.5" customHeight="1" outlineLevel="1" x14ac:dyDescent="0.2">
      <c r="A2572" s="60" t="s">
        <v>687</v>
      </c>
      <c r="B2572" s="61">
        <v>42891</v>
      </c>
      <c r="C2572" s="71">
        <v>257</v>
      </c>
      <c r="D2572" s="63" t="str">
        <f>VLOOKUP(C2572,[6]Consolidado!$B:$E,4,FALSE)</f>
        <v>Finalizada</v>
      </c>
      <c r="E2572" s="64" t="s">
        <v>40</v>
      </c>
      <c r="F2572" s="65" t="s">
        <v>39</v>
      </c>
      <c r="G2572" s="66">
        <v>80</v>
      </c>
      <c r="H2572" s="67">
        <v>0.76725842674657707</v>
      </c>
      <c r="I2572" s="85">
        <f t="shared" si="61"/>
        <v>61.380674139726167</v>
      </c>
      <c r="J2572" s="86">
        <v>30.0428</v>
      </c>
      <c r="K2572" s="85">
        <f t="shared" si="62"/>
        <v>2.043107637761</v>
      </c>
      <c r="L2572" s="68" t="str">
        <f>VLOOKUP(C2572,[6]Consolidado!$B:$E,2,FALSE)</f>
        <v>Ignitia Office</v>
      </c>
      <c r="M2572" s="69" t="str">
        <f>VLOOKUP(C2572,[6]Consolidado!$B:$E,3,FALSE)</f>
        <v>Upholestered Box Sofa in light harwood</v>
      </c>
      <c r="N2572" s="70" t="str">
        <f>VLOOKUP(C2572,[6]Consolidado!$B:$H,7,FALSE)</f>
        <v>Julio</v>
      </c>
    </row>
    <row r="2573" spans="1:14" s="71" customFormat="1" ht="16.5" customHeight="1" outlineLevel="1" x14ac:dyDescent="0.2">
      <c r="A2573" s="60" t="s">
        <v>687</v>
      </c>
      <c r="B2573" s="61">
        <v>42891</v>
      </c>
      <c r="C2573" s="71">
        <v>257</v>
      </c>
      <c r="D2573" s="63" t="str">
        <f>VLOOKUP(C2573,[6]Consolidado!$B:$E,4,FALSE)</f>
        <v>Finalizada</v>
      </c>
      <c r="E2573" s="64" t="s">
        <v>40</v>
      </c>
      <c r="F2573" s="65" t="s">
        <v>112</v>
      </c>
      <c r="G2573" s="66">
        <v>60</v>
      </c>
      <c r="H2573" s="67">
        <v>0.44456344312992735</v>
      </c>
      <c r="I2573" s="85">
        <f t="shared" si="61"/>
        <v>26.673806587795642</v>
      </c>
      <c r="J2573" s="86">
        <v>30.0428</v>
      </c>
      <c r="K2573" s="85">
        <f t="shared" si="62"/>
        <v>0.88786020569972313</v>
      </c>
      <c r="L2573" s="68" t="str">
        <f>VLOOKUP(C2573,[6]Consolidado!$B:$E,2,FALSE)</f>
        <v>Ignitia Office</v>
      </c>
      <c r="M2573" s="69" t="str">
        <f>VLOOKUP(C2573,[6]Consolidado!$B:$E,3,FALSE)</f>
        <v>Upholestered Box Sofa in light harwood</v>
      </c>
      <c r="N2573" s="70" t="str">
        <f>VLOOKUP(C2573,[6]Consolidado!$B:$H,7,FALSE)</f>
        <v>Julio</v>
      </c>
    </row>
    <row r="2574" spans="1:14" s="71" customFormat="1" ht="16.5" customHeight="1" outlineLevel="1" x14ac:dyDescent="0.2">
      <c r="A2574" s="60" t="s">
        <v>687</v>
      </c>
      <c r="B2574" s="61">
        <v>42891</v>
      </c>
      <c r="C2574" s="71">
        <v>232</v>
      </c>
      <c r="D2574" s="63" t="str">
        <f>VLOOKUP(C2574,[6]Consolidado!$B:$E,4,FALSE)</f>
        <v>Finalizada</v>
      </c>
      <c r="E2574" s="64" t="s">
        <v>40</v>
      </c>
      <c r="F2574" s="65" t="s">
        <v>39</v>
      </c>
      <c r="G2574" s="66">
        <v>50</v>
      </c>
      <c r="H2574" s="67">
        <v>0.76725842674657707</v>
      </c>
      <c r="I2574" s="85">
        <f t="shared" si="61"/>
        <v>38.362921337328856</v>
      </c>
      <c r="J2574" s="86">
        <v>30.0428</v>
      </c>
      <c r="K2574" s="85">
        <f t="shared" si="62"/>
        <v>1.2769422736006251</v>
      </c>
      <c r="L2574" s="68" t="str">
        <f>VLOOKUP(C2574,[6]Consolidado!$B:$E,2,FALSE)</f>
        <v>Canoe Wesfield (Phase 2 Sofa)</v>
      </c>
      <c r="M2574" s="69" t="str">
        <f>VLOOKUP(C2574,[6]Consolidado!$B:$E,3,FALSE)</f>
        <v>CH-21 Outdoor Sofa</v>
      </c>
      <c r="N2574" s="70" t="str">
        <f>VLOOKUP(C2574,[6]Consolidado!$B:$H,7,FALSE)</f>
        <v>Julio</v>
      </c>
    </row>
    <row r="2575" spans="1:14" s="71" customFormat="1" ht="16.5" customHeight="1" outlineLevel="1" x14ac:dyDescent="0.2">
      <c r="A2575" s="60" t="s">
        <v>687</v>
      </c>
      <c r="B2575" s="61">
        <v>42891</v>
      </c>
      <c r="C2575" s="71">
        <v>219</v>
      </c>
      <c r="D2575" s="63" t="str">
        <f>VLOOKUP(C2575,[6]Consolidado!$B:$E,4,FALSE)</f>
        <v>Finalizada</v>
      </c>
      <c r="E2575" s="64" t="s">
        <v>40</v>
      </c>
      <c r="F2575" s="65" t="s">
        <v>39</v>
      </c>
      <c r="G2575" s="66">
        <v>826</v>
      </c>
      <c r="H2575" s="67">
        <v>0.76725842674657707</v>
      </c>
      <c r="I2575" s="85">
        <f t="shared" si="61"/>
        <v>633.75546049267268</v>
      </c>
      <c r="J2575" s="86">
        <v>30.0428</v>
      </c>
      <c r="K2575" s="85">
        <f t="shared" si="62"/>
        <v>21.095086359882323</v>
      </c>
      <c r="L2575" s="68" t="str">
        <f>VLOOKUP(C2575,[6]Consolidado!$B:$E,2,FALSE)</f>
        <v>Canoe Wesfield (Dining Terrace)</v>
      </c>
      <c r="M2575" s="69" t="str">
        <f>VLOOKUP(C2575,[6]Consolidado!$B:$E,3,FALSE)</f>
        <v>CH-09/CH-91 Dining Chair</v>
      </c>
      <c r="N2575" s="70" t="str">
        <f>VLOOKUP(C2575,[6]Consolidado!$B:$H,7,FALSE)</f>
        <v>Julio</v>
      </c>
    </row>
    <row r="2576" spans="1:14" s="71" customFormat="1" ht="16.5" customHeight="1" outlineLevel="1" x14ac:dyDescent="0.2">
      <c r="A2576" s="60" t="s">
        <v>687</v>
      </c>
      <c r="B2576" s="61">
        <v>42891</v>
      </c>
      <c r="C2576" s="71">
        <v>302</v>
      </c>
      <c r="D2576" s="63" t="str">
        <f>VLOOKUP(C2576,[6]Consolidado!$B:$E,4,FALSE)</f>
        <v>Finalizada</v>
      </c>
      <c r="E2576" s="64" t="s">
        <v>78</v>
      </c>
      <c r="F2576" s="65" t="s">
        <v>77</v>
      </c>
      <c r="G2576" s="66">
        <v>4</v>
      </c>
      <c r="H2576" s="67">
        <v>3.6494321173669468</v>
      </c>
      <c r="I2576" s="85">
        <f t="shared" si="61"/>
        <v>14.597728469467787</v>
      </c>
      <c r="J2576" s="86">
        <v>30.0428</v>
      </c>
      <c r="K2576" s="85">
        <f t="shared" si="62"/>
        <v>0.48589773488049676</v>
      </c>
      <c r="L2576" s="68" t="str">
        <f>VLOOKUP(C2576,[6]Consolidado!$B:$E,2,FALSE)</f>
        <v>Maderas Collective</v>
      </c>
      <c r="M2576" s="69" t="str">
        <f>VLOOKUP(C2576,[6]Consolidado!$B:$E,3,FALSE)</f>
        <v>Silla Prototipo</v>
      </c>
      <c r="N2576" s="70" t="str">
        <f>VLOOKUP(C2576,[6]Consolidado!$B:$H,7,FALSE)</f>
        <v>Junio</v>
      </c>
    </row>
    <row r="2577" spans="1:14" s="71" customFormat="1" ht="16.5" customHeight="1" outlineLevel="1" x14ac:dyDescent="0.2">
      <c r="A2577" s="60" t="s">
        <v>687</v>
      </c>
      <c r="B2577" s="61">
        <v>42888</v>
      </c>
      <c r="C2577" s="71" t="s">
        <v>290</v>
      </c>
      <c r="D2577" s="63" t="str">
        <f>VLOOKUP(C2577,[6]Consolidado!$B:$E,4,FALSE)</f>
        <v>En Proceso</v>
      </c>
      <c r="E2577" s="64" t="s">
        <v>25</v>
      </c>
      <c r="F2577" s="65" t="s">
        <v>404</v>
      </c>
      <c r="G2577" s="66">
        <v>1</v>
      </c>
      <c r="H2577" s="67">
        <v>203.3</v>
      </c>
      <c r="I2577" s="85">
        <f t="shared" si="61"/>
        <v>203.3</v>
      </c>
      <c r="J2577" s="86">
        <v>30.0428</v>
      </c>
      <c r="K2577" s="85">
        <f t="shared" si="62"/>
        <v>6.7670123956488748</v>
      </c>
      <c r="L2577" s="68" t="str">
        <f>VLOOKUP(C2577,[6]Consolidado!$B:$E,2,FALSE)</f>
        <v>Acabado</v>
      </c>
      <c r="M2577" s="69" t="str">
        <f>VLOOKUP(C2577,[6]Consolidado!$B:$E,3,FALSE)</f>
        <v>Material de acabado pendiente de distribuir</v>
      </c>
      <c r="N2577" s="70">
        <f>VLOOKUP(C2577,[6]Consolidado!$B:$H,7,FALSE)</f>
        <v>0</v>
      </c>
    </row>
    <row r="2578" spans="1:14" s="71" customFormat="1" ht="16.5" customHeight="1" outlineLevel="1" x14ac:dyDescent="0.2">
      <c r="A2578" s="60" t="s">
        <v>687</v>
      </c>
      <c r="B2578" s="61">
        <v>42888</v>
      </c>
      <c r="C2578" s="71" t="s">
        <v>290</v>
      </c>
      <c r="D2578" s="63" t="str">
        <f>VLOOKUP(C2578,[6]Consolidado!$B:$E,4,FALSE)</f>
        <v>En Proceso</v>
      </c>
      <c r="E2578" s="64" t="s">
        <v>25</v>
      </c>
      <c r="F2578" s="65" t="s">
        <v>405</v>
      </c>
      <c r="G2578" s="66">
        <v>1</v>
      </c>
      <c r="H2578" s="67">
        <v>203.3</v>
      </c>
      <c r="I2578" s="85">
        <f t="shared" si="61"/>
        <v>203.3</v>
      </c>
      <c r="J2578" s="86">
        <v>30.0428</v>
      </c>
      <c r="K2578" s="85">
        <f t="shared" si="62"/>
        <v>6.7670123956488748</v>
      </c>
      <c r="L2578" s="68" t="str">
        <f>VLOOKUP(C2578,[6]Consolidado!$B:$E,2,FALSE)</f>
        <v>Acabado</v>
      </c>
      <c r="M2578" s="69" t="str">
        <f>VLOOKUP(C2578,[6]Consolidado!$B:$E,3,FALSE)</f>
        <v>Material de acabado pendiente de distribuir</v>
      </c>
      <c r="N2578" s="70">
        <f>VLOOKUP(C2578,[6]Consolidado!$B:$H,7,FALSE)</f>
        <v>0</v>
      </c>
    </row>
    <row r="2579" spans="1:14" s="71" customFormat="1" ht="16.5" customHeight="1" outlineLevel="1" x14ac:dyDescent="0.2">
      <c r="A2579" s="60" t="s">
        <v>687</v>
      </c>
      <c r="B2579" s="61">
        <v>42892</v>
      </c>
      <c r="C2579" s="71">
        <v>248</v>
      </c>
      <c r="D2579" s="63" t="str">
        <f>VLOOKUP(C2579,[6]Consolidado!$B:$E,4,FALSE)</f>
        <v>Finalizada</v>
      </c>
      <c r="E2579" s="64" t="s">
        <v>25</v>
      </c>
      <c r="F2579" s="65" t="s">
        <v>131</v>
      </c>
      <c r="G2579" s="66">
        <v>0.5</v>
      </c>
      <c r="H2579" s="67">
        <v>849.54222932112123</v>
      </c>
      <c r="I2579" s="85">
        <f t="shared" si="61"/>
        <v>424.77111466056061</v>
      </c>
      <c r="J2579" s="86">
        <v>30.0428</v>
      </c>
      <c r="K2579" s="85">
        <f t="shared" si="62"/>
        <v>14.138865706943449</v>
      </c>
      <c r="L2579" s="68" t="str">
        <f>VLOOKUP(C2579,[6]Consolidado!$B:$E,2,FALSE)</f>
        <v>Ignitia Office</v>
      </c>
      <c r="M2579" s="69" t="str">
        <f>VLOOKUP(C2579,[6]Consolidado!$B:$E,3,FALSE)</f>
        <v>Meeting Room 3</v>
      </c>
      <c r="N2579" s="70" t="str">
        <f>VLOOKUP(C2579,[6]Consolidado!$B:$H,7,FALSE)</f>
        <v>Julio</v>
      </c>
    </row>
    <row r="2580" spans="1:14" s="71" customFormat="1" ht="16.5" customHeight="1" outlineLevel="1" x14ac:dyDescent="0.2">
      <c r="A2580" s="60" t="s">
        <v>687</v>
      </c>
      <c r="B2580" s="61">
        <v>42892</v>
      </c>
      <c r="C2580" s="71">
        <v>248</v>
      </c>
      <c r="D2580" s="63" t="str">
        <f>VLOOKUP(C2580,[6]Consolidado!$B:$E,4,FALSE)</f>
        <v>Finalizada</v>
      </c>
      <c r="E2580" s="64" t="s">
        <v>25</v>
      </c>
      <c r="F2580" s="65" t="s">
        <v>132</v>
      </c>
      <c r="G2580" s="66">
        <v>0.5</v>
      </c>
      <c r="H2580" s="67">
        <v>699.77015143388712</v>
      </c>
      <c r="I2580" s="85">
        <f t="shared" si="61"/>
        <v>349.88507571694356</v>
      </c>
      <c r="J2580" s="86">
        <v>30.0428</v>
      </c>
      <c r="K2580" s="85">
        <f t="shared" si="62"/>
        <v>11.646220582533704</v>
      </c>
      <c r="L2580" s="68" t="str">
        <f>VLOOKUP(C2580,[6]Consolidado!$B:$E,2,FALSE)</f>
        <v>Ignitia Office</v>
      </c>
      <c r="M2580" s="69" t="str">
        <f>VLOOKUP(C2580,[6]Consolidado!$B:$E,3,FALSE)</f>
        <v>Meeting Room 3</v>
      </c>
      <c r="N2580" s="70" t="str">
        <f>VLOOKUP(C2580,[6]Consolidado!$B:$H,7,FALSE)</f>
        <v>Julio</v>
      </c>
    </row>
    <row r="2581" spans="1:14" s="71" customFormat="1" ht="16.5" customHeight="1" outlineLevel="1" x14ac:dyDescent="0.2">
      <c r="A2581" s="60" t="s">
        <v>687</v>
      </c>
      <c r="B2581" s="61">
        <v>42892</v>
      </c>
      <c r="C2581" s="71">
        <v>233</v>
      </c>
      <c r="D2581" s="63" t="str">
        <f>VLOOKUP(C2581,[6]Consolidado!$B:$E,4,FALSE)</f>
        <v>En Proceso</v>
      </c>
      <c r="E2581" s="64" t="s">
        <v>25</v>
      </c>
      <c r="F2581" s="65" t="s">
        <v>131</v>
      </c>
      <c r="G2581" s="66">
        <v>0.5</v>
      </c>
      <c r="H2581" s="67">
        <v>849.54222932112123</v>
      </c>
      <c r="I2581" s="85">
        <f t="shared" si="61"/>
        <v>424.77111466056061</v>
      </c>
      <c r="J2581" s="86">
        <v>30.0428</v>
      </c>
      <c r="K2581" s="85">
        <f t="shared" si="62"/>
        <v>14.138865706943449</v>
      </c>
      <c r="L2581" s="68" t="str">
        <f>VLOOKUP(C2581,[6]Consolidado!$B:$E,2,FALSE)</f>
        <v>Mike Moser</v>
      </c>
      <c r="M2581" s="69" t="str">
        <f>VLOOKUP(C2581,[6]Consolidado!$B:$E,3,FALSE)</f>
        <v>Chaise Lounge</v>
      </c>
      <c r="N2581" s="70">
        <f>VLOOKUP(C2581,[6]Consolidado!$B:$H,7,FALSE)</f>
        <v>0</v>
      </c>
    </row>
    <row r="2582" spans="1:14" s="71" customFormat="1" ht="16.5" customHeight="1" outlineLevel="1" x14ac:dyDescent="0.2">
      <c r="A2582" s="60" t="s">
        <v>687</v>
      </c>
      <c r="B2582" s="61">
        <v>42892</v>
      </c>
      <c r="C2582" s="71">
        <v>233</v>
      </c>
      <c r="D2582" s="63" t="str">
        <f>VLOOKUP(C2582,[6]Consolidado!$B:$E,4,FALSE)</f>
        <v>En Proceso</v>
      </c>
      <c r="E2582" s="64" t="s">
        <v>25</v>
      </c>
      <c r="F2582" s="65" t="s">
        <v>132</v>
      </c>
      <c r="G2582" s="66">
        <v>0.5</v>
      </c>
      <c r="H2582" s="67">
        <v>699.77015143388712</v>
      </c>
      <c r="I2582" s="85">
        <f t="shared" si="61"/>
        <v>349.88507571694356</v>
      </c>
      <c r="J2582" s="86">
        <v>30.0428</v>
      </c>
      <c r="K2582" s="85">
        <f t="shared" si="62"/>
        <v>11.646220582533704</v>
      </c>
      <c r="L2582" s="68" t="str">
        <f>VLOOKUP(C2582,[6]Consolidado!$B:$E,2,FALSE)</f>
        <v>Mike Moser</v>
      </c>
      <c r="M2582" s="69" t="str">
        <f>VLOOKUP(C2582,[6]Consolidado!$B:$E,3,FALSE)</f>
        <v>Chaise Lounge</v>
      </c>
      <c r="N2582" s="70">
        <f>VLOOKUP(C2582,[6]Consolidado!$B:$H,7,FALSE)</f>
        <v>0</v>
      </c>
    </row>
    <row r="2583" spans="1:14" s="71" customFormat="1" ht="16.5" customHeight="1" outlineLevel="1" x14ac:dyDescent="0.2">
      <c r="A2583" s="60" t="s">
        <v>687</v>
      </c>
      <c r="B2583" s="61">
        <v>42893</v>
      </c>
      <c r="C2583" s="71">
        <v>190</v>
      </c>
      <c r="D2583" s="63" t="str">
        <f>VLOOKUP(C2583,[6]Consolidado!$B:$E,4,FALSE)</f>
        <v>Finalizada</v>
      </c>
      <c r="E2583" s="64" t="s">
        <v>33</v>
      </c>
      <c r="F2583" s="65" t="s">
        <v>32</v>
      </c>
      <c r="G2583" s="66">
        <v>12</v>
      </c>
      <c r="H2583" s="67">
        <v>29.842295814691809</v>
      </c>
      <c r="I2583" s="85">
        <f t="shared" si="61"/>
        <v>358.10754977630171</v>
      </c>
      <c r="J2583" s="86">
        <v>30.0428</v>
      </c>
      <c r="K2583" s="85">
        <f t="shared" si="62"/>
        <v>11.91991258392366</v>
      </c>
      <c r="L2583" s="68" t="str">
        <f>VLOOKUP(C2583,[6]Consolidado!$B:$E,2,FALSE)</f>
        <v>Proper Cloth</v>
      </c>
      <c r="M2583" s="69" t="str">
        <f>VLOOKUP(C2583,[6]Consolidado!$B:$E,3,FALSE)</f>
        <v>Large Conference Table Top</v>
      </c>
      <c r="N2583" s="70" t="str">
        <f>VLOOKUP(C2583,[6]Consolidado!$B:$H,7,FALSE)</f>
        <v>Junio</v>
      </c>
    </row>
    <row r="2584" spans="1:14" s="71" customFormat="1" ht="16.5" customHeight="1" outlineLevel="1" x14ac:dyDescent="0.2">
      <c r="A2584" s="60" t="s">
        <v>687</v>
      </c>
      <c r="B2584" s="61">
        <v>42893</v>
      </c>
      <c r="C2584" s="71">
        <v>190</v>
      </c>
      <c r="D2584" s="63" t="str">
        <f>VLOOKUP(C2584,[6]Consolidado!$B:$E,4,FALSE)</f>
        <v>Finalizada</v>
      </c>
      <c r="E2584" s="64" t="s">
        <v>33</v>
      </c>
      <c r="F2584" s="65" t="s">
        <v>34</v>
      </c>
      <c r="G2584" s="66">
        <v>2</v>
      </c>
      <c r="H2584" s="67">
        <v>26.30828811813187</v>
      </c>
      <c r="I2584" s="85">
        <f t="shared" si="61"/>
        <v>52.616576236263739</v>
      </c>
      <c r="J2584" s="86">
        <v>30.0428</v>
      </c>
      <c r="K2584" s="85">
        <f t="shared" si="62"/>
        <v>1.7513872287624237</v>
      </c>
      <c r="L2584" s="68" t="str">
        <f>VLOOKUP(C2584,[6]Consolidado!$B:$E,2,FALSE)</f>
        <v>Proper Cloth</v>
      </c>
      <c r="M2584" s="69" t="str">
        <f>VLOOKUP(C2584,[6]Consolidado!$B:$E,3,FALSE)</f>
        <v>Large Conference Table Top</v>
      </c>
      <c r="N2584" s="70" t="str">
        <f>VLOOKUP(C2584,[6]Consolidado!$B:$H,7,FALSE)</f>
        <v>Junio</v>
      </c>
    </row>
    <row r="2585" spans="1:14" s="71" customFormat="1" ht="16.5" customHeight="1" outlineLevel="1" x14ac:dyDescent="0.2">
      <c r="A2585" s="60" t="s">
        <v>687</v>
      </c>
      <c r="B2585" s="61">
        <v>42893</v>
      </c>
      <c r="C2585" s="71">
        <v>232</v>
      </c>
      <c r="D2585" s="63" t="str">
        <f>VLOOKUP(C2585,[6]Consolidado!$B:$E,4,FALSE)</f>
        <v>Finalizada</v>
      </c>
      <c r="E2585" s="64" t="s">
        <v>51</v>
      </c>
      <c r="F2585" s="65" t="s">
        <v>282</v>
      </c>
      <c r="G2585" s="66">
        <v>2.6</v>
      </c>
      <c r="H2585" s="67">
        <v>36.591033851784083</v>
      </c>
      <c r="I2585" s="85">
        <f t="shared" si="61"/>
        <v>95.136688014638622</v>
      </c>
      <c r="J2585" s="86">
        <v>30.0428</v>
      </c>
      <c r="K2585" s="85">
        <f t="shared" si="62"/>
        <v>3.1667051012102276</v>
      </c>
      <c r="L2585" s="68" t="str">
        <f>VLOOKUP(C2585,[6]Consolidado!$B:$E,2,FALSE)</f>
        <v>Canoe Wesfield (Phase 2 Sofa)</v>
      </c>
      <c r="M2585" s="69" t="str">
        <f>VLOOKUP(C2585,[6]Consolidado!$B:$E,3,FALSE)</f>
        <v>CH-21 Outdoor Sofa</v>
      </c>
      <c r="N2585" s="70" t="str">
        <f>VLOOKUP(C2585,[6]Consolidado!$B:$H,7,FALSE)</f>
        <v>Julio</v>
      </c>
    </row>
    <row r="2586" spans="1:14" s="71" customFormat="1" ht="16.5" customHeight="1" outlineLevel="1" x14ac:dyDescent="0.2">
      <c r="A2586" s="60" t="s">
        <v>687</v>
      </c>
      <c r="B2586" s="61">
        <v>42893</v>
      </c>
      <c r="C2586" s="71">
        <v>232</v>
      </c>
      <c r="D2586" s="63" t="str">
        <f>VLOOKUP(C2586,[6]Consolidado!$B:$E,4,FALSE)</f>
        <v>Finalizada</v>
      </c>
      <c r="E2586" s="64" t="s">
        <v>25</v>
      </c>
      <c r="F2586" s="65" t="s">
        <v>157</v>
      </c>
      <c r="G2586" s="66">
        <v>2</v>
      </c>
      <c r="H2586" s="67">
        <v>60.5</v>
      </c>
      <c r="I2586" s="85">
        <f t="shared" si="61"/>
        <v>121</v>
      </c>
      <c r="J2586" s="86">
        <v>30.0428</v>
      </c>
      <c r="K2586" s="85">
        <f t="shared" si="62"/>
        <v>4.0275873087728176</v>
      </c>
      <c r="L2586" s="68" t="str">
        <f>VLOOKUP(C2586,[6]Consolidado!$B:$E,2,FALSE)</f>
        <v>Canoe Wesfield (Phase 2 Sofa)</v>
      </c>
      <c r="M2586" s="69" t="str">
        <f>VLOOKUP(C2586,[6]Consolidado!$B:$E,3,FALSE)</f>
        <v>CH-21 Outdoor Sofa</v>
      </c>
      <c r="N2586" s="70" t="str">
        <f>VLOOKUP(C2586,[6]Consolidado!$B:$H,7,FALSE)</f>
        <v>Julio</v>
      </c>
    </row>
    <row r="2587" spans="1:14" s="71" customFormat="1" ht="16.5" customHeight="1" outlineLevel="1" x14ac:dyDescent="0.2">
      <c r="A2587" s="60" t="s">
        <v>687</v>
      </c>
      <c r="B2587" s="61">
        <v>42893</v>
      </c>
      <c r="C2587" s="71" t="s">
        <v>290</v>
      </c>
      <c r="D2587" s="63" t="str">
        <f>VLOOKUP(C2587,[6]Consolidado!$B:$E,4,FALSE)</f>
        <v>En Proceso</v>
      </c>
      <c r="E2587" s="64" t="s">
        <v>25</v>
      </c>
      <c r="F2587" s="65" t="s">
        <v>100</v>
      </c>
      <c r="G2587" s="66">
        <v>3</v>
      </c>
      <c r="H2587" s="67">
        <v>406.3</v>
      </c>
      <c r="I2587" s="85">
        <f t="shared" si="61"/>
        <v>1218.9000000000001</v>
      </c>
      <c r="J2587" s="86">
        <v>30.0428</v>
      </c>
      <c r="K2587" s="85">
        <f t="shared" si="62"/>
        <v>40.572117112918903</v>
      </c>
      <c r="L2587" s="68" t="str">
        <f>VLOOKUP(C2587,[6]Consolidado!$B:$E,2,FALSE)</f>
        <v>Acabado</v>
      </c>
      <c r="M2587" s="69" t="str">
        <f>VLOOKUP(C2587,[6]Consolidado!$B:$E,3,FALSE)</f>
        <v>Material de acabado pendiente de distribuir</v>
      </c>
      <c r="N2587" s="70">
        <f>VLOOKUP(C2587,[6]Consolidado!$B:$H,7,FALSE)</f>
        <v>0</v>
      </c>
    </row>
    <row r="2588" spans="1:14" s="71" customFormat="1" ht="16.5" customHeight="1" outlineLevel="1" x14ac:dyDescent="0.2">
      <c r="A2588" s="60" t="s">
        <v>687</v>
      </c>
      <c r="B2588" s="61">
        <v>42894</v>
      </c>
      <c r="C2588" s="71">
        <v>230</v>
      </c>
      <c r="D2588" s="63" t="str">
        <f>VLOOKUP(C2588,[6]Consolidado!$B:$E,4,FALSE)</f>
        <v>En Proceso</v>
      </c>
      <c r="E2588" s="64" t="s">
        <v>78</v>
      </c>
      <c r="F2588" s="65" t="s">
        <v>406</v>
      </c>
      <c r="G2588" s="66">
        <v>8</v>
      </c>
      <c r="H2588" s="67">
        <v>299.37</v>
      </c>
      <c r="I2588" s="85">
        <f t="shared" si="61"/>
        <v>2394.96</v>
      </c>
      <c r="J2588" s="86">
        <v>30.0428</v>
      </c>
      <c r="K2588" s="85">
        <f t="shared" si="62"/>
        <v>79.718268603459066</v>
      </c>
      <c r="L2588" s="68" t="str">
        <f>VLOOKUP(C2588,[6]Consolidado!$B:$E,2,FALSE)</f>
        <v>Maderas Collective</v>
      </c>
      <c r="M2588" s="69" t="str">
        <f>VLOOKUP(C2588,[6]Consolidado!$B:$E,3,FALSE)</f>
        <v>Carretilla para mover madera</v>
      </c>
      <c r="N2588" s="70" t="str">
        <f>VLOOKUP(C2588,[6]Consolidado!$B:$H,7,FALSE)</f>
        <v>Cierre en Dic. (AF)</v>
      </c>
    </row>
    <row r="2589" spans="1:14" s="71" customFormat="1" ht="16.5" customHeight="1" outlineLevel="1" x14ac:dyDescent="0.2">
      <c r="A2589" s="60" t="s">
        <v>687</v>
      </c>
      <c r="B2589" s="61">
        <v>42894</v>
      </c>
      <c r="C2589" s="71">
        <v>230</v>
      </c>
      <c r="D2589" s="63" t="str">
        <f>VLOOKUP(C2589,[6]Consolidado!$B:$E,4,FALSE)</f>
        <v>En Proceso</v>
      </c>
      <c r="E2589" s="64" t="s">
        <v>40</v>
      </c>
      <c r="F2589" s="65" t="s">
        <v>53</v>
      </c>
      <c r="G2589" s="66">
        <v>64</v>
      </c>
      <c r="H2589" s="67">
        <v>0.34028639618138429</v>
      </c>
      <c r="I2589" s="85">
        <f t="shared" si="61"/>
        <v>21.778329355608594</v>
      </c>
      <c r="J2589" s="86">
        <v>30.0428</v>
      </c>
      <c r="K2589" s="85">
        <f t="shared" si="62"/>
        <v>0.72491010676796419</v>
      </c>
      <c r="L2589" s="68" t="str">
        <f>VLOOKUP(C2589,[6]Consolidado!$B:$E,2,FALSE)</f>
        <v>Maderas Collective</v>
      </c>
      <c r="M2589" s="69" t="str">
        <f>VLOOKUP(C2589,[6]Consolidado!$B:$E,3,FALSE)</f>
        <v>Carretilla para mover madera</v>
      </c>
      <c r="N2589" s="70" t="str">
        <f>VLOOKUP(C2589,[6]Consolidado!$B:$H,7,FALSE)</f>
        <v>Cierre en Dic. (AF)</v>
      </c>
    </row>
    <row r="2590" spans="1:14" s="71" customFormat="1" ht="16.5" customHeight="1" outlineLevel="1" x14ac:dyDescent="0.2">
      <c r="A2590" s="60" t="s">
        <v>687</v>
      </c>
      <c r="B2590" s="61">
        <v>42894</v>
      </c>
      <c r="C2590" s="71">
        <v>230</v>
      </c>
      <c r="D2590" s="63" t="str">
        <f>VLOOKUP(C2590,[6]Consolidado!$B:$E,4,FALSE)</f>
        <v>En Proceso</v>
      </c>
      <c r="E2590" s="64" t="s">
        <v>40</v>
      </c>
      <c r="F2590" s="65" t="s">
        <v>39</v>
      </c>
      <c r="G2590" s="66">
        <v>32</v>
      </c>
      <c r="H2590" s="67">
        <v>0.76725842674657707</v>
      </c>
      <c r="I2590" s="85">
        <f t="shared" si="61"/>
        <v>24.552269655890466</v>
      </c>
      <c r="J2590" s="86">
        <v>30.0428</v>
      </c>
      <c r="K2590" s="85">
        <f t="shared" si="62"/>
        <v>0.81724305510439998</v>
      </c>
      <c r="L2590" s="68" t="str">
        <f>VLOOKUP(C2590,[6]Consolidado!$B:$E,2,FALSE)</f>
        <v>Maderas Collective</v>
      </c>
      <c r="M2590" s="69" t="str">
        <f>VLOOKUP(C2590,[6]Consolidado!$B:$E,3,FALSE)</f>
        <v>Carretilla para mover madera</v>
      </c>
      <c r="N2590" s="70" t="str">
        <f>VLOOKUP(C2590,[6]Consolidado!$B:$H,7,FALSE)</f>
        <v>Cierre en Dic. (AF)</v>
      </c>
    </row>
    <row r="2591" spans="1:14" s="71" customFormat="1" ht="16.5" customHeight="1" outlineLevel="1" x14ac:dyDescent="0.2">
      <c r="A2591" s="60" t="s">
        <v>687</v>
      </c>
      <c r="B2591" s="61">
        <v>42894</v>
      </c>
      <c r="C2591" s="71">
        <v>227</v>
      </c>
      <c r="D2591" s="63" t="str">
        <f>VLOOKUP(C2591,[6]Consolidado!$B:$E,4,FALSE)</f>
        <v>Finalizada</v>
      </c>
      <c r="E2591" s="64" t="s">
        <v>51</v>
      </c>
      <c r="F2591" s="65" t="s">
        <v>50</v>
      </c>
      <c r="G2591" s="66">
        <v>2.72</v>
      </c>
      <c r="H2591" s="67">
        <v>12.485424028268552</v>
      </c>
      <c r="I2591" s="85">
        <f t="shared" si="61"/>
        <v>33.960353356890465</v>
      </c>
      <c r="J2591" s="86">
        <v>30.0428</v>
      </c>
      <c r="K2591" s="85">
        <f t="shared" si="62"/>
        <v>1.1303990758814246</v>
      </c>
      <c r="L2591" s="68" t="str">
        <f>VLOOKUP(C2591,[6]Consolidado!$B:$E,2,FALSE)</f>
        <v>Canoe Wesfield (DT)</v>
      </c>
      <c r="M2591" s="69" t="str">
        <f>VLOOKUP(C2591,[6]Consolidado!$B:$E,3,FALSE)</f>
        <v>CH-513 Block Chair</v>
      </c>
      <c r="N2591" s="70" t="str">
        <f>VLOOKUP(C2591,[6]Consolidado!$B:$H,7,FALSE)</f>
        <v>Julio</v>
      </c>
    </row>
    <row r="2592" spans="1:14" s="71" customFormat="1" ht="16.5" customHeight="1" outlineLevel="1" x14ac:dyDescent="0.2">
      <c r="A2592" s="60" t="s">
        <v>687</v>
      </c>
      <c r="B2592" s="61">
        <v>42894</v>
      </c>
      <c r="C2592" s="71">
        <v>227</v>
      </c>
      <c r="D2592" s="63" t="str">
        <f>VLOOKUP(C2592,[6]Consolidado!$B:$E,4,FALSE)</f>
        <v>Finalizada</v>
      </c>
      <c r="E2592" s="64" t="s">
        <v>40</v>
      </c>
      <c r="F2592" s="65" t="s">
        <v>52</v>
      </c>
      <c r="G2592" s="66">
        <v>6</v>
      </c>
      <c r="H2592" s="67">
        <v>0.61599999999999999</v>
      </c>
      <c r="I2592" s="85">
        <f t="shared" si="61"/>
        <v>3.6959999999999997</v>
      </c>
      <c r="J2592" s="86">
        <v>30.0428</v>
      </c>
      <c r="K2592" s="85">
        <f t="shared" si="62"/>
        <v>0.12302448506796969</v>
      </c>
      <c r="L2592" s="68" t="str">
        <f>VLOOKUP(C2592,[6]Consolidado!$B:$E,2,FALSE)</f>
        <v>Canoe Wesfield (DT)</v>
      </c>
      <c r="M2592" s="69" t="str">
        <f>VLOOKUP(C2592,[6]Consolidado!$B:$E,3,FALSE)</f>
        <v>CH-513 Block Chair</v>
      </c>
      <c r="N2592" s="70" t="str">
        <f>VLOOKUP(C2592,[6]Consolidado!$B:$H,7,FALSE)</f>
        <v>Julio</v>
      </c>
    </row>
    <row r="2593" spans="1:14" s="71" customFormat="1" ht="16.5" customHeight="1" outlineLevel="1" x14ac:dyDescent="0.2">
      <c r="A2593" s="60" t="s">
        <v>687</v>
      </c>
      <c r="B2593" s="61">
        <v>42894</v>
      </c>
      <c r="C2593" s="71">
        <v>227</v>
      </c>
      <c r="D2593" s="63" t="str">
        <f>VLOOKUP(C2593,[6]Consolidado!$B:$E,4,FALSE)</f>
        <v>Finalizada</v>
      </c>
      <c r="E2593" s="64" t="s">
        <v>40</v>
      </c>
      <c r="F2593" s="65" t="s">
        <v>53</v>
      </c>
      <c r="G2593" s="66">
        <v>6</v>
      </c>
      <c r="H2593" s="67">
        <v>0.34028639618138429</v>
      </c>
      <c r="I2593" s="85">
        <f t="shared" si="61"/>
        <v>2.0417183770883058</v>
      </c>
      <c r="J2593" s="86">
        <v>30.0428</v>
      </c>
      <c r="K2593" s="85">
        <f t="shared" si="62"/>
        <v>6.7960322509496643E-2</v>
      </c>
      <c r="L2593" s="68" t="str">
        <f>VLOOKUP(C2593,[6]Consolidado!$B:$E,2,FALSE)</f>
        <v>Canoe Wesfield (DT)</v>
      </c>
      <c r="M2593" s="69" t="str">
        <f>VLOOKUP(C2593,[6]Consolidado!$B:$E,3,FALSE)</f>
        <v>CH-513 Block Chair</v>
      </c>
      <c r="N2593" s="70" t="str">
        <f>VLOOKUP(C2593,[6]Consolidado!$B:$H,7,FALSE)</f>
        <v>Julio</v>
      </c>
    </row>
    <row r="2594" spans="1:14" s="71" customFormat="1" ht="16.5" customHeight="1" outlineLevel="1" x14ac:dyDescent="0.2">
      <c r="A2594" s="60" t="s">
        <v>687</v>
      </c>
      <c r="B2594" s="61">
        <v>42894</v>
      </c>
      <c r="C2594" s="71">
        <v>252</v>
      </c>
      <c r="D2594" s="63" t="str">
        <f>VLOOKUP(C2594,[6]Consolidado!$B:$E,4,FALSE)</f>
        <v>En Proceso</v>
      </c>
      <c r="E2594" s="64" t="s">
        <v>40</v>
      </c>
      <c r="F2594" s="65" t="s">
        <v>407</v>
      </c>
      <c r="G2594" s="66">
        <v>40</v>
      </c>
      <c r="H2594" s="67">
        <v>4.7030000000000003</v>
      </c>
      <c r="I2594" s="85">
        <f t="shared" si="61"/>
        <v>188.12</v>
      </c>
      <c r="J2594" s="86">
        <v>30.0428</v>
      </c>
      <c r="K2594" s="85">
        <f t="shared" si="62"/>
        <v>6.2617332605482847</v>
      </c>
      <c r="L2594" s="68" t="str">
        <f>VLOOKUP(C2594,[6]Consolidado!$B:$E,2,FALSE)</f>
        <v>Wework</v>
      </c>
      <c r="M2594" s="69" t="str">
        <f>VLOOKUP(C2594,[6]Consolidado!$B:$E,3,FALSE)</f>
        <v>Bonanza Lounge Chair</v>
      </c>
      <c r="N2594" s="70">
        <f>VLOOKUP(C2594,[6]Consolidado!$B:$H,7,FALSE)</f>
        <v>0</v>
      </c>
    </row>
    <row r="2595" spans="1:14" s="71" customFormat="1" ht="16.5" customHeight="1" outlineLevel="1" x14ac:dyDescent="0.2">
      <c r="A2595" s="60" t="s">
        <v>687</v>
      </c>
      <c r="B2595" s="61">
        <v>42894</v>
      </c>
      <c r="C2595" s="71">
        <v>252</v>
      </c>
      <c r="D2595" s="63" t="str">
        <f>VLOOKUP(C2595,[6]Consolidado!$B:$E,4,FALSE)</f>
        <v>En Proceso</v>
      </c>
      <c r="E2595" s="64" t="s">
        <v>40</v>
      </c>
      <c r="F2595" s="65" t="s">
        <v>408</v>
      </c>
      <c r="G2595" s="66">
        <v>40</v>
      </c>
      <c r="H2595" s="67">
        <v>5.8479999999999999</v>
      </c>
      <c r="I2595" s="85">
        <f t="shared" si="61"/>
        <v>233.92</v>
      </c>
      <c r="J2595" s="86">
        <v>30.0428</v>
      </c>
      <c r="K2595" s="85">
        <f t="shared" si="62"/>
        <v>7.7862249856870864</v>
      </c>
      <c r="L2595" s="68" t="str">
        <f>VLOOKUP(C2595,[6]Consolidado!$B:$E,2,FALSE)</f>
        <v>Wework</v>
      </c>
      <c r="M2595" s="69" t="str">
        <f>VLOOKUP(C2595,[6]Consolidado!$B:$E,3,FALSE)</f>
        <v>Bonanza Lounge Chair</v>
      </c>
      <c r="N2595" s="70">
        <f>VLOOKUP(C2595,[6]Consolidado!$B:$H,7,FALSE)</f>
        <v>0</v>
      </c>
    </row>
    <row r="2596" spans="1:14" s="71" customFormat="1" ht="16.5" customHeight="1" outlineLevel="1" x14ac:dyDescent="0.2">
      <c r="A2596" s="60" t="s">
        <v>687</v>
      </c>
      <c r="B2596" s="61">
        <v>42894</v>
      </c>
      <c r="C2596" s="71">
        <v>190</v>
      </c>
      <c r="D2596" s="63" t="str">
        <f>VLOOKUP(C2596,[6]Consolidado!$B:$E,4,FALSE)</f>
        <v>Finalizada</v>
      </c>
      <c r="E2596" s="64" t="s">
        <v>40</v>
      </c>
      <c r="F2596" s="65" t="s">
        <v>112</v>
      </c>
      <c r="G2596" s="66">
        <v>30</v>
      </c>
      <c r="H2596" s="67">
        <v>0.44456344312992735</v>
      </c>
      <c r="I2596" s="85">
        <f t="shared" si="61"/>
        <v>13.336903293897821</v>
      </c>
      <c r="J2596" s="86">
        <v>30.0428</v>
      </c>
      <c r="K2596" s="85">
        <f t="shared" si="62"/>
        <v>0.44393010284986156</v>
      </c>
      <c r="L2596" s="68" t="str">
        <f>VLOOKUP(C2596,[6]Consolidado!$B:$E,2,FALSE)</f>
        <v>Proper Cloth</v>
      </c>
      <c r="M2596" s="69" t="str">
        <f>VLOOKUP(C2596,[6]Consolidado!$B:$E,3,FALSE)</f>
        <v>Large Conference Table Top</v>
      </c>
      <c r="N2596" s="70" t="str">
        <f>VLOOKUP(C2596,[6]Consolidado!$B:$H,7,FALSE)</f>
        <v>Junio</v>
      </c>
    </row>
    <row r="2597" spans="1:14" s="71" customFormat="1" ht="16.5" customHeight="1" outlineLevel="1" x14ac:dyDescent="0.2">
      <c r="A2597" s="60" t="s">
        <v>687</v>
      </c>
      <c r="B2597" s="61">
        <v>42895</v>
      </c>
      <c r="C2597" s="71">
        <v>281</v>
      </c>
      <c r="D2597" s="63" t="str">
        <f>VLOOKUP(C2597,[6]Consolidado!$B:$E,4,FALSE)</f>
        <v>Finalizada</v>
      </c>
      <c r="E2597" s="64" t="s">
        <v>28</v>
      </c>
      <c r="F2597" s="65" t="s">
        <v>106</v>
      </c>
      <c r="G2597" s="66">
        <v>2</v>
      </c>
      <c r="H2597" s="67">
        <v>507.90117905758052</v>
      </c>
      <c r="I2597" s="85">
        <f t="shared" si="61"/>
        <v>1015.802358115161</v>
      </c>
      <c r="J2597" s="86">
        <v>30.0428</v>
      </c>
      <c r="K2597" s="85">
        <f t="shared" si="62"/>
        <v>33.811840378232425</v>
      </c>
      <c r="L2597" s="68" t="str">
        <f>VLOOKUP(C2597,[6]Consolidado!$B:$E,2,FALSE)</f>
        <v>Home Studios</v>
      </c>
      <c r="M2597" s="69" t="str">
        <f>VLOOKUP(C2597,[6]Consolidado!$B:$E,3,FALSE)</f>
        <v>Barstool Stilleto</v>
      </c>
      <c r="N2597" s="70" t="str">
        <f>VLOOKUP(C2597,[6]Consolidado!$B:$H,7,FALSE)</f>
        <v>Julio</v>
      </c>
    </row>
    <row r="2598" spans="1:14" s="71" customFormat="1" ht="16.5" customHeight="1" outlineLevel="1" x14ac:dyDescent="0.2">
      <c r="A2598" s="60" t="s">
        <v>687</v>
      </c>
      <c r="B2598" s="61">
        <v>42895</v>
      </c>
      <c r="C2598" s="71">
        <v>281</v>
      </c>
      <c r="D2598" s="63" t="str">
        <f>VLOOKUP(C2598,[6]Consolidado!$B:$E,4,FALSE)</f>
        <v>Finalizada</v>
      </c>
      <c r="E2598" s="64" t="s">
        <v>40</v>
      </c>
      <c r="F2598" s="65" t="s">
        <v>107</v>
      </c>
      <c r="G2598" s="66">
        <v>10</v>
      </c>
      <c r="H2598" s="67">
        <v>0.22429983641449525</v>
      </c>
      <c r="I2598" s="85">
        <f t="shared" si="61"/>
        <v>2.2429983641449525</v>
      </c>
      <c r="J2598" s="86">
        <v>30.0428</v>
      </c>
      <c r="K2598" s="85">
        <f t="shared" si="62"/>
        <v>7.466009706635042E-2</v>
      </c>
      <c r="L2598" s="68" t="str">
        <f>VLOOKUP(C2598,[6]Consolidado!$B:$E,2,FALSE)</f>
        <v>Home Studios</v>
      </c>
      <c r="M2598" s="69" t="str">
        <f>VLOOKUP(C2598,[6]Consolidado!$B:$E,3,FALSE)</f>
        <v>Barstool Stilleto</v>
      </c>
      <c r="N2598" s="70" t="str">
        <f>VLOOKUP(C2598,[6]Consolidado!$B:$H,7,FALSE)</f>
        <v>Julio</v>
      </c>
    </row>
    <row r="2599" spans="1:14" s="71" customFormat="1" ht="16.5" customHeight="1" outlineLevel="1" x14ac:dyDescent="0.2">
      <c r="A2599" s="60" t="s">
        <v>687</v>
      </c>
      <c r="B2599" s="61">
        <v>42895</v>
      </c>
      <c r="C2599" s="71">
        <v>281</v>
      </c>
      <c r="D2599" s="63" t="str">
        <f>VLOOKUP(C2599,[6]Consolidado!$B:$E,4,FALSE)</f>
        <v>Finalizada</v>
      </c>
      <c r="E2599" s="64" t="s">
        <v>40</v>
      </c>
      <c r="F2599" s="65" t="s">
        <v>293</v>
      </c>
      <c r="G2599" s="66">
        <v>70</v>
      </c>
      <c r="H2599" s="67">
        <v>0.36455696202531646</v>
      </c>
      <c r="I2599" s="85">
        <f t="shared" si="61"/>
        <v>25.518987341772153</v>
      </c>
      <c r="J2599" s="86">
        <v>30.0428</v>
      </c>
      <c r="K2599" s="85">
        <f t="shared" si="62"/>
        <v>0.84942107066492312</v>
      </c>
      <c r="L2599" s="68" t="str">
        <f>VLOOKUP(C2599,[6]Consolidado!$B:$E,2,FALSE)</f>
        <v>Home Studios</v>
      </c>
      <c r="M2599" s="69" t="str">
        <f>VLOOKUP(C2599,[6]Consolidado!$B:$E,3,FALSE)</f>
        <v>Barstool Stilleto</v>
      </c>
      <c r="N2599" s="70" t="str">
        <f>VLOOKUP(C2599,[6]Consolidado!$B:$H,7,FALSE)</f>
        <v>Julio</v>
      </c>
    </row>
    <row r="2600" spans="1:14" s="71" customFormat="1" ht="16.5" customHeight="1" outlineLevel="1" x14ac:dyDescent="0.2">
      <c r="A2600" s="60" t="s">
        <v>687</v>
      </c>
      <c r="B2600" s="61">
        <v>42895</v>
      </c>
      <c r="C2600" s="71">
        <v>288</v>
      </c>
      <c r="D2600" s="63" t="str">
        <f>VLOOKUP(C2600,[6]Consolidado!$B:$E,4,FALSE)</f>
        <v>Finalizada</v>
      </c>
      <c r="E2600" s="64" t="s">
        <v>78</v>
      </c>
      <c r="F2600" s="65" t="s">
        <v>155</v>
      </c>
      <c r="G2600" s="66">
        <v>76</v>
      </c>
      <c r="H2600" s="67">
        <v>12.362321680112691</v>
      </c>
      <c r="I2600" s="85">
        <f t="shared" si="61"/>
        <v>939.53644768856452</v>
      </c>
      <c r="J2600" s="86">
        <v>30.0428</v>
      </c>
      <c r="K2600" s="85">
        <f t="shared" si="62"/>
        <v>31.273265064793048</v>
      </c>
      <c r="L2600" s="68" t="str">
        <f>VLOOKUP(C2600,[6]Consolidado!$B:$E,2,FALSE)</f>
        <v>Ash Detroit</v>
      </c>
      <c r="M2600" s="69" t="str">
        <f>VLOOKUP(C2600,[6]Consolidado!$B:$E,3,FALSE)</f>
        <v>Table TB-03 A</v>
      </c>
      <c r="N2600" s="70" t="str">
        <f>VLOOKUP(C2600,[6]Consolidado!$B:$H,7,FALSE)</f>
        <v>Junio</v>
      </c>
    </row>
    <row r="2601" spans="1:14" s="71" customFormat="1" ht="16.5" customHeight="1" outlineLevel="1" x14ac:dyDescent="0.2">
      <c r="A2601" s="60" t="s">
        <v>687</v>
      </c>
      <c r="B2601" s="61">
        <v>42895</v>
      </c>
      <c r="C2601" s="71">
        <v>287</v>
      </c>
      <c r="D2601" s="63" t="str">
        <f>VLOOKUP(C2601,[6]Consolidado!$B:$E,4,FALSE)</f>
        <v>Finalizada</v>
      </c>
      <c r="E2601" s="64" t="s">
        <v>78</v>
      </c>
      <c r="F2601" s="65" t="s">
        <v>155</v>
      </c>
      <c r="G2601" s="66">
        <v>80</v>
      </c>
      <c r="H2601" s="67">
        <v>12.362321680112691</v>
      </c>
      <c r="I2601" s="85">
        <f t="shared" si="61"/>
        <v>988.98573440901532</v>
      </c>
      <c r="J2601" s="86">
        <v>30.0428</v>
      </c>
      <c r="K2601" s="85">
        <f t="shared" si="62"/>
        <v>32.91922638399268</v>
      </c>
      <c r="L2601" s="68" t="str">
        <f>VLOOKUP(C2601,[6]Consolidado!$B:$E,2,FALSE)</f>
        <v>Ash Detroit</v>
      </c>
      <c r="M2601" s="69" t="str">
        <f>VLOOKUP(C2601,[6]Consolidado!$B:$E,3,FALSE)</f>
        <v>Table TB-03 B</v>
      </c>
      <c r="N2601" s="70" t="str">
        <f>VLOOKUP(C2601,[6]Consolidado!$B:$H,7,FALSE)</f>
        <v>Junio</v>
      </c>
    </row>
    <row r="2602" spans="1:14" s="71" customFormat="1" ht="16.5" customHeight="1" outlineLevel="1" x14ac:dyDescent="0.2">
      <c r="A2602" s="60" t="s">
        <v>687</v>
      </c>
      <c r="B2602" s="61">
        <v>42895</v>
      </c>
      <c r="C2602" s="71">
        <v>289</v>
      </c>
      <c r="D2602" s="63" t="str">
        <f>VLOOKUP(C2602,[6]Consolidado!$B:$E,4,FALSE)</f>
        <v>Finalizada</v>
      </c>
      <c r="E2602" s="64" t="s">
        <v>78</v>
      </c>
      <c r="F2602" s="65" t="s">
        <v>155</v>
      </c>
      <c r="G2602" s="66">
        <v>185</v>
      </c>
      <c r="H2602" s="67">
        <v>12.362321680112691</v>
      </c>
      <c r="I2602" s="85">
        <f t="shared" si="61"/>
        <v>2287.0295108208479</v>
      </c>
      <c r="J2602" s="86">
        <v>30.0428</v>
      </c>
      <c r="K2602" s="85">
        <f t="shared" si="62"/>
        <v>76.125711012983075</v>
      </c>
      <c r="L2602" s="68" t="str">
        <f>VLOOKUP(C2602,[6]Consolidado!$B:$E,2,FALSE)</f>
        <v>Ash Detroit</v>
      </c>
      <c r="M2602" s="69" t="str">
        <f>VLOOKUP(C2602,[6]Consolidado!$B:$E,3,FALSE)</f>
        <v>Table TB-02</v>
      </c>
      <c r="N2602" s="70" t="str">
        <f>VLOOKUP(C2602,[6]Consolidado!$B:$H,7,FALSE)</f>
        <v>Junio</v>
      </c>
    </row>
    <row r="2603" spans="1:14" s="71" customFormat="1" ht="16.5" customHeight="1" outlineLevel="1" x14ac:dyDescent="0.2">
      <c r="A2603" s="60" t="s">
        <v>687</v>
      </c>
      <c r="B2603" s="61">
        <v>42895</v>
      </c>
      <c r="C2603" s="71">
        <v>305</v>
      </c>
      <c r="D2603" s="63" t="str">
        <f>VLOOKUP(C2603,[6]Consolidado!$B:$E,4,FALSE)</f>
        <v>Finalizada</v>
      </c>
      <c r="E2603" s="64" t="s">
        <v>40</v>
      </c>
      <c r="F2603" s="65" t="s">
        <v>85</v>
      </c>
      <c r="G2603" s="66">
        <v>35</v>
      </c>
      <c r="H2603" s="67">
        <v>0.52547530623503114</v>
      </c>
      <c r="I2603" s="85">
        <f t="shared" si="61"/>
        <v>18.391635718226091</v>
      </c>
      <c r="J2603" s="86">
        <v>30.0428</v>
      </c>
      <c r="K2603" s="85">
        <f t="shared" si="62"/>
        <v>0.61218114550661362</v>
      </c>
      <c r="L2603" s="68" t="str">
        <f>VLOOKUP(C2603,[6]Consolidado!$B:$E,2,FALSE)</f>
        <v>BH Office</v>
      </c>
      <c r="M2603" s="69" t="str">
        <f>VLOOKUP(C2603,[6]Consolidado!$B:$E,3,FALSE)</f>
        <v>Desk 1</v>
      </c>
      <c r="N2603" s="70" t="str">
        <f>VLOOKUP(C2603,[6]Consolidado!$B:$H,7,FALSE)</f>
        <v>Noviembre</v>
      </c>
    </row>
    <row r="2604" spans="1:14" s="71" customFormat="1" ht="16.5" customHeight="1" outlineLevel="1" x14ac:dyDescent="0.2">
      <c r="A2604" s="60" t="s">
        <v>687</v>
      </c>
      <c r="B2604" s="61">
        <v>42895</v>
      </c>
      <c r="C2604" s="71">
        <v>305</v>
      </c>
      <c r="D2604" s="63" t="str">
        <f>VLOOKUP(C2604,[6]Consolidado!$B:$E,4,FALSE)</f>
        <v>Finalizada</v>
      </c>
      <c r="E2604" s="64" t="s">
        <v>40</v>
      </c>
      <c r="F2604" s="65" t="s">
        <v>39</v>
      </c>
      <c r="G2604" s="66">
        <v>50</v>
      </c>
      <c r="H2604" s="67">
        <v>0.76725842674657707</v>
      </c>
      <c r="I2604" s="85">
        <f t="shared" si="61"/>
        <v>38.362921337328856</v>
      </c>
      <c r="J2604" s="86">
        <v>30.0428</v>
      </c>
      <c r="K2604" s="85">
        <f t="shared" si="62"/>
        <v>1.2769422736006251</v>
      </c>
      <c r="L2604" s="68" t="str">
        <f>VLOOKUP(C2604,[6]Consolidado!$B:$E,2,FALSE)</f>
        <v>BH Office</v>
      </c>
      <c r="M2604" s="69" t="str">
        <f>VLOOKUP(C2604,[6]Consolidado!$B:$E,3,FALSE)</f>
        <v>Desk 1</v>
      </c>
      <c r="N2604" s="70" t="str">
        <f>VLOOKUP(C2604,[6]Consolidado!$B:$H,7,FALSE)</f>
        <v>Noviembre</v>
      </c>
    </row>
    <row r="2605" spans="1:14" s="71" customFormat="1" ht="16.5" customHeight="1" outlineLevel="1" x14ac:dyDescent="0.2">
      <c r="A2605" s="60" t="s">
        <v>687</v>
      </c>
      <c r="B2605" s="61">
        <v>42895</v>
      </c>
      <c r="C2605" s="71">
        <v>293</v>
      </c>
      <c r="D2605" s="63" t="str">
        <f>VLOOKUP(C2605,[6]Consolidado!$B:$E,4,FALSE)</f>
        <v>Finalizada</v>
      </c>
      <c r="E2605" s="64" t="s">
        <v>78</v>
      </c>
      <c r="F2605" s="65" t="s">
        <v>77</v>
      </c>
      <c r="G2605" s="66">
        <v>4</v>
      </c>
      <c r="H2605" s="67">
        <v>3.6494321173669468</v>
      </c>
      <c r="I2605" s="85">
        <f t="shared" si="61"/>
        <v>14.597728469467787</v>
      </c>
      <c r="J2605" s="86">
        <v>30.0428</v>
      </c>
      <c r="K2605" s="85">
        <f t="shared" si="62"/>
        <v>0.48589773488049676</v>
      </c>
      <c r="L2605" s="68" t="str">
        <f>VLOOKUP(C2605,[6]Consolidado!$B:$E,2,FALSE)</f>
        <v>Home Studios</v>
      </c>
      <c r="M2605" s="69" t="str">
        <f>VLOOKUP(C2605,[6]Consolidado!$B:$E,3,FALSE)</f>
        <v>Custom bar stool B</v>
      </c>
      <c r="N2605" s="70" t="str">
        <f>VLOOKUP(C2605,[6]Consolidado!$B:$H,7,FALSE)</f>
        <v>Junio</v>
      </c>
    </row>
    <row r="2606" spans="1:14" s="71" customFormat="1" ht="16.5" customHeight="1" outlineLevel="1" x14ac:dyDescent="0.2">
      <c r="A2606" s="60" t="s">
        <v>687</v>
      </c>
      <c r="B2606" s="61">
        <v>42895</v>
      </c>
      <c r="C2606" s="71">
        <v>293</v>
      </c>
      <c r="D2606" s="63" t="str">
        <f>VLOOKUP(C2606,[6]Consolidado!$B:$E,4,FALSE)</f>
        <v>Finalizada</v>
      </c>
      <c r="E2606" s="64" t="s">
        <v>33</v>
      </c>
      <c r="F2606" s="65" t="s">
        <v>34</v>
      </c>
      <c r="G2606" s="66">
        <v>2</v>
      </c>
      <c r="H2606" s="67">
        <v>26.30828811813187</v>
      </c>
      <c r="I2606" s="85">
        <f t="shared" si="61"/>
        <v>52.616576236263739</v>
      </c>
      <c r="J2606" s="86">
        <v>30.0428</v>
      </c>
      <c r="K2606" s="85">
        <f t="shared" si="62"/>
        <v>1.7513872287624237</v>
      </c>
      <c r="L2606" s="68" t="str">
        <f>VLOOKUP(C2606,[6]Consolidado!$B:$E,2,FALSE)</f>
        <v>Home Studios</v>
      </c>
      <c r="M2606" s="69" t="str">
        <f>VLOOKUP(C2606,[6]Consolidado!$B:$E,3,FALSE)</f>
        <v>Custom bar stool B</v>
      </c>
      <c r="N2606" s="70" t="str">
        <f>VLOOKUP(C2606,[6]Consolidado!$B:$H,7,FALSE)</f>
        <v>Junio</v>
      </c>
    </row>
    <row r="2607" spans="1:14" s="71" customFormat="1" ht="16.5" customHeight="1" outlineLevel="1" x14ac:dyDescent="0.2">
      <c r="A2607" s="60" t="s">
        <v>687</v>
      </c>
      <c r="B2607" s="61">
        <v>42895</v>
      </c>
      <c r="C2607" s="71">
        <v>293</v>
      </c>
      <c r="D2607" s="63" t="str">
        <f>VLOOKUP(C2607,[6]Consolidado!$B:$E,4,FALSE)</f>
        <v>Finalizada</v>
      </c>
      <c r="E2607" s="64" t="s">
        <v>33</v>
      </c>
      <c r="F2607" s="65" t="s">
        <v>113</v>
      </c>
      <c r="G2607" s="66">
        <v>6</v>
      </c>
      <c r="H2607" s="67">
        <v>31.396085260667828</v>
      </c>
      <c r="I2607" s="85">
        <f t="shared" si="61"/>
        <v>188.37651156400696</v>
      </c>
      <c r="J2607" s="86">
        <v>30.0428</v>
      </c>
      <c r="K2607" s="85">
        <f t="shared" si="62"/>
        <v>6.2702714648437219</v>
      </c>
      <c r="L2607" s="68" t="str">
        <f>VLOOKUP(C2607,[6]Consolidado!$B:$E,2,FALSE)</f>
        <v>Home Studios</v>
      </c>
      <c r="M2607" s="69" t="str">
        <f>VLOOKUP(C2607,[6]Consolidado!$B:$E,3,FALSE)</f>
        <v>Custom bar stool B</v>
      </c>
      <c r="N2607" s="70" t="str">
        <f>VLOOKUP(C2607,[6]Consolidado!$B:$H,7,FALSE)</f>
        <v>Junio</v>
      </c>
    </row>
    <row r="2608" spans="1:14" s="71" customFormat="1" ht="16.5" customHeight="1" outlineLevel="1" x14ac:dyDescent="0.2">
      <c r="A2608" s="60" t="s">
        <v>687</v>
      </c>
      <c r="B2608" s="61">
        <v>42895</v>
      </c>
      <c r="C2608" s="71">
        <v>305</v>
      </c>
      <c r="D2608" s="63" t="str">
        <f>VLOOKUP(C2608,[6]Consolidado!$B:$E,4,FALSE)</f>
        <v>Finalizada</v>
      </c>
      <c r="E2608" s="64" t="s">
        <v>28</v>
      </c>
      <c r="F2608" s="65" t="s">
        <v>211</v>
      </c>
      <c r="G2608" s="66">
        <v>1</v>
      </c>
      <c r="H2608" s="67">
        <v>641.69552469135795</v>
      </c>
      <c r="I2608" s="85">
        <f t="shared" si="61"/>
        <v>641.69552469135795</v>
      </c>
      <c r="J2608" s="86">
        <v>30.0428</v>
      </c>
      <c r="K2608" s="85">
        <f t="shared" si="62"/>
        <v>21.359378110274605</v>
      </c>
      <c r="L2608" s="68" t="str">
        <f>VLOOKUP(C2608,[6]Consolidado!$B:$E,2,FALSE)</f>
        <v>BH Office</v>
      </c>
      <c r="M2608" s="69" t="str">
        <f>VLOOKUP(C2608,[6]Consolidado!$B:$E,3,FALSE)</f>
        <v>Desk 1</v>
      </c>
      <c r="N2608" s="70" t="str">
        <f>VLOOKUP(C2608,[6]Consolidado!$B:$H,7,FALSE)</f>
        <v>Noviembre</v>
      </c>
    </row>
    <row r="2609" spans="1:14" s="71" customFormat="1" ht="16.5" customHeight="1" outlineLevel="1" x14ac:dyDescent="0.2">
      <c r="A2609" s="60" t="s">
        <v>687</v>
      </c>
      <c r="B2609" s="61">
        <v>42895</v>
      </c>
      <c r="C2609" s="71">
        <v>305</v>
      </c>
      <c r="D2609" s="63" t="str">
        <f>VLOOKUP(C2609,[6]Consolidado!$B:$E,4,FALSE)</f>
        <v>Finalizada</v>
      </c>
      <c r="E2609" s="64" t="s">
        <v>28</v>
      </c>
      <c r="F2609" s="65" t="s">
        <v>123</v>
      </c>
      <c r="G2609" s="66">
        <v>0.5</v>
      </c>
      <c r="H2609" s="67">
        <v>627.47967676767666</v>
      </c>
      <c r="I2609" s="85">
        <f t="shared" si="61"/>
        <v>313.73983838383833</v>
      </c>
      <c r="J2609" s="86">
        <v>30.0428</v>
      </c>
      <c r="K2609" s="85">
        <f t="shared" si="62"/>
        <v>10.443095796125473</v>
      </c>
      <c r="L2609" s="68" t="str">
        <f>VLOOKUP(C2609,[6]Consolidado!$B:$E,2,FALSE)</f>
        <v>BH Office</v>
      </c>
      <c r="M2609" s="69" t="str">
        <f>VLOOKUP(C2609,[6]Consolidado!$B:$E,3,FALSE)</f>
        <v>Desk 1</v>
      </c>
      <c r="N2609" s="70" t="str">
        <f>VLOOKUP(C2609,[6]Consolidado!$B:$H,7,FALSE)</f>
        <v>Noviembre</v>
      </c>
    </row>
    <row r="2610" spans="1:14" s="71" customFormat="1" ht="16.5" customHeight="1" outlineLevel="1" x14ac:dyDescent="0.2">
      <c r="A2610" s="60" t="s">
        <v>687</v>
      </c>
      <c r="B2610" s="61">
        <v>42895</v>
      </c>
      <c r="C2610" s="71">
        <v>281</v>
      </c>
      <c r="D2610" s="63" t="str">
        <f>VLOOKUP(C2610,[6]Consolidado!$B:$E,4,FALSE)</f>
        <v>Finalizada</v>
      </c>
      <c r="E2610" s="64" t="s">
        <v>78</v>
      </c>
      <c r="F2610" s="65" t="s">
        <v>410</v>
      </c>
      <c r="G2610" s="66">
        <v>8</v>
      </c>
      <c r="H2610" s="67">
        <v>39.122716859999997</v>
      </c>
      <c r="I2610" s="85">
        <f t="shared" si="61"/>
        <v>312.98173487999998</v>
      </c>
      <c r="J2610" s="86">
        <v>30.0428</v>
      </c>
      <c r="K2610" s="85">
        <f t="shared" si="62"/>
        <v>10.417861680003195</v>
      </c>
      <c r="L2610" s="68" t="str">
        <f>VLOOKUP(C2610,[6]Consolidado!$B:$E,2,FALSE)</f>
        <v>Home Studios</v>
      </c>
      <c r="M2610" s="69" t="str">
        <f>VLOOKUP(C2610,[6]Consolidado!$B:$E,3,FALSE)</f>
        <v>Barstool Stilleto</v>
      </c>
      <c r="N2610" s="70" t="str">
        <f>VLOOKUP(C2610,[6]Consolidado!$B:$H,7,FALSE)</f>
        <v>Julio</v>
      </c>
    </row>
    <row r="2611" spans="1:14" s="71" customFormat="1" ht="16.5" customHeight="1" outlineLevel="1" x14ac:dyDescent="0.2">
      <c r="A2611" s="60" t="s">
        <v>687</v>
      </c>
      <c r="B2611" s="61">
        <v>42896</v>
      </c>
      <c r="C2611" s="71">
        <v>227</v>
      </c>
      <c r="D2611" s="63" t="str">
        <f>VLOOKUP(C2611,[6]Consolidado!$B:$E,4,FALSE)</f>
        <v>Finalizada</v>
      </c>
      <c r="E2611" s="64" t="s">
        <v>51</v>
      </c>
      <c r="F2611" s="65" t="s">
        <v>50</v>
      </c>
      <c r="G2611" s="66">
        <v>1.81</v>
      </c>
      <c r="H2611" s="67">
        <v>12.485424028268552</v>
      </c>
      <c r="I2611" s="85">
        <f t="shared" si="61"/>
        <v>22.598617491166081</v>
      </c>
      <c r="J2611" s="86">
        <v>30.0428</v>
      </c>
      <c r="K2611" s="85">
        <f t="shared" si="62"/>
        <v>0.75221409093580094</v>
      </c>
      <c r="L2611" s="68" t="str">
        <f>VLOOKUP(C2611,[6]Consolidado!$B:$E,2,FALSE)</f>
        <v>Canoe Wesfield (DT)</v>
      </c>
      <c r="M2611" s="69" t="str">
        <f>VLOOKUP(C2611,[6]Consolidado!$B:$E,3,FALSE)</f>
        <v>CH-513 Block Chair</v>
      </c>
      <c r="N2611" s="70" t="str">
        <f>VLOOKUP(C2611,[6]Consolidado!$B:$H,7,FALSE)</f>
        <v>Julio</v>
      </c>
    </row>
    <row r="2612" spans="1:14" s="71" customFormat="1" ht="16.5" customHeight="1" outlineLevel="1" x14ac:dyDescent="0.2">
      <c r="A2612" s="60" t="s">
        <v>687</v>
      </c>
      <c r="B2612" s="61">
        <v>42896</v>
      </c>
      <c r="C2612" s="71">
        <v>227</v>
      </c>
      <c r="D2612" s="63" t="str">
        <f>VLOOKUP(C2612,[6]Consolidado!$B:$E,4,FALSE)</f>
        <v>Finalizada</v>
      </c>
      <c r="E2612" s="64" t="s">
        <v>40</v>
      </c>
      <c r="F2612" s="65" t="s">
        <v>52</v>
      </c>
      <c r="G2612" s="66">
        <v>2</v>
      </c>
      <c r="H2612" s="67">
        <v>0.61599999999999999</v>
      </c>
      <c r="I2612" s="85">
        <f t="shared" si="61"/>
        <v>1.232</v>
      </c>
      <c r="J2612" s="86">
        <v>30.0428</v>
      </c>
      <c r="K2612" s="85">
        <f t="shared" si="62"/>
        <v>4.1008161689323232E-2</v>
      </c>
      <c r="L2612" s="68" t="str">
        <f>VLOOKUP(C2612,[6]Consolidado!$B:$E,2,FALSE)</f>
        <v>Canoe Wesfield (DT)</v>
      </c>
      <c r="M2612" s="69" t="str">
        <f>VLOOKUP(C2612,[6]Consolidado!$B:$E,3,FALSE)</f>
        <v>CH-513 Block Chair</v>
      </c>
      <c r="N2612" s="70" t="str">
        <f>VLOOKUP(C2612,[6]Consolidado!$B:$H,7,FALSE)</f>
        <v>Julio</v>
      </c>
    </row>
    <row r="2613" spans="1:14" s="71" customFormat="1" ht="16.5" customHeight="1" outlineLevel="1" x14ac:dyDescent="0.2">
      <c r="A2613" s="60" t="s">
        <v>687</v>
      </c>
      <c r="B2613" s="61">
        <v>42896</v>
      </c>
      <c r="C2613" s="71">
        <v>227</v>
      </c>
      <c r="D2613" s="63" t="str">
        <f>VLOOKUP(C2613,[6]Consolidado!$B:$E,4,FALSE)</f>
        <v>Finalizada</v>
      </c>
      <c r="E2613" s="64" t="s">
        <v>40</v>
      </c>
      <c r="F2613" s="65" t="s">
        <v>53</v>
      </c>
      <c r="G2613" s="66">
        <v>3</v>
      </c>
      <c r="H2613" s="67">
        <v>0.34028639618138429</v>
      </c>
      <c r="I2613" s="85">
        <f t="shared" si="61"/>
        <v>1.0208591885441529</v>
      </c>
      <c r="J2613" s="86">
        <v>30.0428</v>
      </c>
      <c r="K2613" s="85">
        <f t="shared" si="62"/>
        <v>3.3980161254748321E-2</v>
      </c>
      <c r="L2613" s="68" t="str">
        <f>VLOOKUP(C2613,[6]Consolidado!$B:$E,2,FALSE)</f>
        <v>Canoe Wesfield (DT)</v>
      </c>
      <c r="M2613" s="69" t="str">
        <f>VLOOKUP(C2613,[6]Consolidado!$B:$E,3,FALSE)</f>
        <v>CH-513 Block Chair</v>
      </c>
      <c r="N2613" s="70" t="str">
        <f>VLOOKUP(C2613,[6]Consolidado!$B:$H,7,FALSE)</f>
        <v>Julio</v>
      </c>
    </row>
    <row r="2614" spans="1:14" s="71" customFormat="1" ht="16.5" customHeight="1" outlineLevel="1" x14ac:dyDescent="0.2">
      <c r="A2614" s="60" t="s">
        <v>687</v>
      </c>
      <c r="B2614" s="61">
        <v>42896</v>
      </c>
      <c r="C2614" s="71">
        <v>310</v>
      </c>
      <c r="D2614" s="63" t="str">
        <f>VLOOKUP(C2614,[6]Consolidado!$B:$E,4,FALSE)</f>
        <v>Finalizada</v>
      </c>
      <c r="E2614" s="64" t="s">
        <v>28</v>
      </c>
      <c r="F2614" s="65" t="s">
        <v>106</v>
      </c>
      <c r="G2614" s="66">
        <v>1</v>
      </c>
      <c r="H2614" s="67">
        <v>507.90117905758052</v>
      </c>
      <c r="I2614" s="85">
        <f t="shared" si="61"/>
        <v>507.90117905758052</v>
      </c>
      <c r="J2614" s="86">
        <v>30.0428</v>
      </c>
      <c r="K2614" s="85">
        <f t="shared" si="62"/>
        <v>16.905920189116213</v>
      </c>
      <c r="L2614" s="68" t="str">
        <f>VLOOKUP(C2614,[6]Consolidado!$B:$E,2,FALSE)</f>
        <v>BH Office</v>
      </c>
      <c r="M2614" s="69" t="str">
        <f>VLOOKUP(C2614,[6]Consolidado!$B:$E,3,FALSE)</f>
        <v>Desk 3</v>
      </c>
      <c r="N2614" s="70" t="str">
        <f>VLOOKUP(C2614,[6]Consolidado!$B:$H,7,FALSE)</f>
        <v>Noviembre</v>
      </c>
    </row>
    <row r="2615" spans="1:14" s="71" customFormat="1" ht="16.5" customHeight="1" outlineLevel="1" x14ac:dyDescent="0.2">
      <c r="A2615" s="60" t="s">
        <v>687</v>
      </c>
      <c r="B2615" s="61">
        <v>42895</v>
      </c>
      <c r="C2615" s="71">
        <v>219</v>
      </c>
      <c r="D2615" s="63" t="str">
        <f>VLOOKUP(C2615,[6]Consolidado!$B:$E,4,FALSE)</f>
        <v>Finalizada</v>
      </c>
      <c r="E2615" s="64" t="s">
        <v>40</v>
      </c>
      <c r="F2615" s="65" t="s">
        <v>39</v>
      </c>
      <c r="G2615" s="66">
        <v>826</v>
      </c>
      <c r="H2615" s="67">
        <v>0.76725842674657707</v>
      </c>
      <c r="I2615" s="85">
        <f t="shared" si="61"/>
        <v>633.75546049267268</v>
      </c>
      <c r="J2615" s="86">
        <v>30.0428</v>
      </c>
      <c r="K2615" s="85">
        <f t="shared" si="62"/>
        <v>21.095086359882323</v>
      </c>
      <c r="L2615" s="68" t="str">
        <f>VLOOKUP(C2615,[6]Consolidado!$B:$E,2,FALSE)</f>
        <v>Canoe Wesfield (Dining Terrace)</v>
      </c>
      <c r="M2615" s="69" t="str">
        <f>VLOOKUP(C2615,[6]Consolidado!$B:$E,3,FALSE)</f>
        <v>CH-09/CH-91 Dining Chair</v>
      </c>
      <c r="N2615" s="70" t="str">
        <f>VLOOKUP(C2615,[6]Consolidado!$B:$H,7,FALSE)</f>
        <v>Julio</v>
      </c>
    </row>
    <row r="2616" spans="1:14" s="71" customFormat="1" ht="16.5" customHeight="1" outlineLevel="1" x14ac:dyDescent="0.2">
      <c r="A2616" s="60" t="s">
        <v>687</v>
      </c>
      <c r="B2616" s="61">
        <v>42899</v>
      </c>
      <c r="C2616" s="71">
        <v>288</v>
      </c>
      <c r="D2616" s="63" t="str">
        <f>VLOOKUP(C2616,[6]Consolidado!$B:$E,4,FALSE)</f>
        <v>Finalizada</v>
      </c>
      <c r="E2616" s="64" t="s">
        <v>33</v>
      </c>
      <c r="F2616" s="65" t="s">
        <v>32</v>
      </c>
      <c r="G2616" s="66">
        <v>57</v>
      </c>
      <c r="H2616" s="67">
        <v>29.842295814691809</v>
      </c>
      <c r="I2616" s="85">
        <f t="shared" si="61"/>
        <v>1701.0108614374331</v>
      </c>
      <c r="J2616" s="86">
        <v>30.0428</v>
      </c>
      <c r="K2616" s="85">
        <f t="shared" si="62"/>
        <v>56.619584773637378</v>
      </c>
      <c r="L2616" s="68" t="str">
        <f>VLOOKUP(C2616,[6]Consolidado!$B:$E,2,FALSE)</f>
        <v>Ash Detroit</v>
      </c>
      <c r="M2616" s="69" t="str">
        <f>VLOOKUP(C2616,[6]Consolidado!$B:$E,3,FALSE)</f>
        <v>Table TB-03 A</v>
      </c>
      <c r="N2616" s="70" t="str">
        <f>VLOOKUP(C2616,[6]Consolidado!$B:$H,7,FALSE)</f>
        <v>Junio</v>
      </c>
    </row>
    <row r="2617" spans="1:14" s="71" customFormat="1" ht="16.5" customHeight="1" outlineLevel="1" x14ac:dyDescent="0.2">
      <c r="A2617" s="60" t="s">
        <v>687</v>
      </c>
      <c r="B2617" s="61">
        <v>42899</v>
      </c>
      <c r="C2617" s="71">
        <v>288</v>
      </c>
      <c r="D2617" s="63" t="str">
        <f>VLOOKUP(C2617,[6]Consolidado!$B:$E,4,FALSE)</f>
        <v>Finalizada</v>
      </c>
      <c r="E2617" s="64" t="s">
        <v>33</v>
      </c>
      <c r="F2617" s="65" t="s">
        <v>34</v>
      </c>
      <c r="G2617" s="66">
        <v>9</v>
      </c>
      <c r="H2617" s="67">
        <v>26.30828811813187</v>
      </c>
      <c r="I2617" s="85">
        <f t="shared" si="61"/>
        <v>236.77459306318684</v>
      </c>
      <c r="J2617" s="86">
        <v>30.0428</v>
      </c>
      <c r="K2617" s="85">
        <f t="shared" si="62"/>
        <v>7.8812425294309065</v>
      </c>
      <c r="L2617" s="68" t="str">
        <f>VLOOKUP(C2617,[6]Consolidado!$B:$E,2,FALSE)</f>
        <v>Ash Detroit</v>
      </c>
      <c r="M2617" s="69" t="str">
        <f>VLOOKUP(C2617,[6]Consolidado!$B:$E,3,FALSE)</f>
        <v>Table TB-03 A</v>
      </c>
      <c r="N2617" s="70" t="str">
        <f>VLOOKUP(C2617,[6]Consolidado!$B:$H,7,FALSE)</f>
        <v>Junio</v>
      </c>
    </row>
    <row r="2618" spans="1:14" s="71" customFormat="1" ht="16.5" customHeight="1" outlineLevel="1" x14ac:dyDescent="0.2">
      <c r="A2618" s="60" t="s">
        <v>687</v>
      </c>
      <c r="B2618" s="61">
        <v>42899</v>
      </c>
      <c r="C2618" s="71">
        <v>288</v>
      </c>
      <c r="D2618" s="63" t="str">
        <f>VLOOKUP(C2618,[6]Consolidado!$B:$E,4,FALSE)</f>
        <v>Finalizada</v>
      </c>
      <c r="E2618" s="64" t="s">
        <v>33</v>
      </c>
      <c r="F2618" s="65" t="s">
        <v>35</v>
      </c>
      <c r="G2618" s="66">
        <v>2</v>
      </c>
      <c r="H2618" s="67">
        <v>186.4570226388889</v>
      </c>
      <c r="I2618" s="85">
        <f t="shared" si="61"/>
        <v>372.9140452777778</v>
      </c>
      <c r="J2618" s="86">
        <v>30.0428</v>
      </c>
      <c r="K2618" s="85">
        <f t="shared" si="62"/>
        <v>12.412759305982725</v>
      </c>
      <c r="L2618" s="68" t="str">
        <f>VLOOKUP(C2618,[6]Consolidado!$B:$E,2,FALSE)</f>
        <v>Ash Detroit</v>
      </c>
      <c r="M2618" s="69" t="str">
        <f>VLOOKUP(C2618,[6]Consolidado!$B:$E,3,FALSE)</f>
        <v>Table TB-03 A</v>
      </c>
      <c r="N2618" s="70" t="str">
        <f>VLOOKUP(C2618,[6]Consolidado!$B:$H,7,FALSE)</f>
        <v>Junio</v>
      </c>
    </row>
    <row r="2619" spans="1:14" s="71" customFormat="1" ht="16.5" customHeight="1" outlineLevel="1" x14ac:dyDescent="0.2">
      <c r="A2619" s="60" t="s">
        <v>687</v>
      </c>
      <c r="B2619" s="61">
        <v>42899</v>
      </c>
      <c r="C2619" s="71">
        <v>288</v>
      </c>
      <c r="D2619" s="63" t="str">
        <f>VLOOKUP(C2619,[6]Consolidado!$B:$E,4,FALSE)</f>
        <v>Finalizada</v>
      </c>
      <c r="E2619" s="64" t="s">
        <v>40</v>
      </c>
      <c r="F2619" s="65" t="s">
        <v>39</v>
      </c>
      <c r="G2619" s="66">
        <v>-30</v>
      </c>
      <c r="H2619" s="67">
        <v>0.76725842674657707</v>
      </c>
      <c r="I2619" s="85">
        <f t="shared" si="61"/>
        <v>-23.017752802397311</v>
      </c>
      <c r="J2619" s="86">
        <v>30.0428</v>
      </c>
      <c r="K2619" s="85">
        <f t="shared" si="62"/>
        <v>-0.76616536416037495</v>
      </c>
      <c r="L2619" s="68" t="str">
        <f>VLOOKUP(C2619,[6]Consolidado!$B:$E,2,FALSE)</f>
        <v>Ash Detroit</v>
      </c>
      <c r="M2619" s="69" t="str">
        <f>VLOOKUP(C2619,[6]Consolidado!$B:$E,3,FALSE)</f>
        <v>Table TB-03 A</v>
      </c>
      <c r="N2619" s="70" t="str">
        <f>VLOOKUP(C2619,[6]Consolidado!$B:$H,7,FALSE)</f>
        <v>Junio</v>
      </c>
    </row>
    <row r="2620" spans="1:14" s="71" customFormat="1" ht="16.5" customHeight="1" outlineLevel="1" x14ac:dyDescent="0.2">
      <c r="A2620" s="60" t="s">
        <v>687</v>
      </c>
      <c r="B2620" s="61">
        <v>42899</v>
      </c>
      <c r="C2620" s="71">
        <v>227</v>
      </c>
      <c r="D2620" s="63" t="str">
        <f>VLOOKUP(C2620,[6]Consolidado!$B:$E,4,FALSE)</f>
        <v>Finalizada</v>
      </c>
      <c r="E2620" s="64" t="s">
        <v>40</v>
      </c>
      <c r="F2620" s="65" t="s">
        <v>85</v>
      </c>
      <c r="G2620" s="66">
        <v>50</v>
      </c>
      <c r="H2620" s="67">
        <v>0.52547530623503114</v>
      </c>
      <c r="I2620" s="85">
        <f t="shared" si="61"/>
        <v>26.273765311751557</v>
      </c>
      <c r="J2620" s="86">
        <v>30.0428</v>
      </c>
      <c r="K2620" s="85">
        <f t="shared" si="62"/>
        <v>0.87454449358087649</v>
      </c>
      <c r="L2620" s="68" t="str">
        <f>VLOOKUP(C2620,[6]Consolidado!$B:$E,2,FALSE)</f>
        <v>Canoe Wesfield (DT)</v>
      </c>
      <c r="M2620" s="69" t="str">
        <f>VLOOKUP(C2620,[6]Consolidado!$B:$E,3,FALSE)</f>
        <v>CH-513 Block Chair</v>
      </c>
      <c r="N2620" s="70" t="str">
        <f>VLOOKUP(C2620,[6]Consolidado!$B:$H,7,FALSE)</f>
        <v>Julio</v>
      </c>
    </row>
    <row r="2621" spans="1:14" s="71" customFormat="1" ht="16.5" customHeight="1" outlineLevel="1" x14ac:dyDescent="0.2">
      <c r="A2621" s="60" t="s">
        <v>687</v>
      </c>
      <c r="B2621" s="61">
        <v>42899</v>
      </c>
      <c r="C2621" s="71" t="s">
        <v>233</v>
      </c>
      <c r="D2621" s="63" t="str">
        <f>VLOOKUP(C2621,[6]Consolidado!$B:$E,4,FALSE)</f>
        <v>Finalizada</v>
      </c>
      <c r="E2621" s="64" t="s">
        <v>40</v>
      </c>
      <c r="F2621" s="65" t="s">
        <v>74</v>
      </c>
      <c r="G2621" s="66">
        <v>80</v>
      </c>
      <c r="H2621" s="67">
        <v>0.80249873441502373</v>
      </c>
      <c r="I2621" s="85">
        <f t="shared" ref="I2621:I2684" si="63">G2621*H2621</f>
        <v>64.199898753201893</v>
      </c>
      <c r="J2621" s="86">
        <v>30.0428</v>
      </c>
      <c r="K2621" s="85">
        <f t="shared" ref="K2621:K2684" si="64">IFERROR(I2621/J2621,0)</f>
        <v>2.1369479127512045</v>
      </c>
      <c r="L2621" s="68" t="str">
        <f>VLOOKUP(C2621,[6]Consolidado!$B:$E,2,FALSE)</f>
        <v>Ignitia Office</v>
      </c>
      <c r="M2621" s="69" t="str">
        <f>VLOOKUP(C2621,[6]Consolidado!$B:$E,3,FALSE)</f>
        <v>Modular sofa C</v>
      </c>
      <c r="N2621" s="70" t="str">
        <f>VLOOKUP(C2621,[6]Consolidado!$B:$H,7,FALSE)</f>
        <v>Agosto</v>
      </c>
    </row>
    <row r="2622" spans="1:14" s="71" customFormat="1" ht="16.5" customHeight="1" outlineLevel="1" x14ac:dyDescent="0.2">
      <c r="A2622" s="60" t="s">
        <v>687</v>
      </c>
      <c r="B2622" s="61">
        <v>42899</v>
      </c>
      <c r="C2622" s="71" t="s">
        <v>233</v>
      </c>
      <c r="D2622" s="63" t="str">
        <f>VLOOKUP(C2622,[6]Consolidado!$B:$E,4,FALSE)</f>
        <v>Finalizada</v>
      </c>
      <c r="E2622" s="64" t="s">
        <v>40</v>
      </c>
      <c r="F2622" s="65" t="s">
        <v>39</v>
      </c>
      <c r="G2622" s="66">
        <v>20</v>
      </c>
      <c r="H2622" s="67">
        <v>0.76725842674657707</v>
      </c>
      <c r="I2622" s="85">
        <f t="shared" si="63"/>
        <v>15.345168534931542</v>
      </c>
      <c r="J2622" s="86">
        <v>30.0428</v>
      </c>
      <c r="K2622" s="85">
        <f t="shared" si="64"/>
        <v>0.51077690944025</v>
      </c>
      <c r="L2622" s="68" t="str">
        <f>VLOOKUP(C2622,[6]Consolidado!$B:$E,2,FALSE)</f>
        <v>Ignitia Office</v>
      </c>
      <c r="M2622" s="69" t="str">
        <f>VLOOKUP(C2622,[6]Consolidado!$B:$E,3,FALSE)</f>
        <v>Modular sofa C</v>
      </c>
      <c r="N2622" s="70" t="str">
        <f>VLOOKUP(C2622,[6]Consolidado!$B:$H,7,FALSE)</f>
        <v>Agosto</v>
      </c>
    </row>
    <row r="2623" spans="1:14" s="71" customFormat="1" ht="16.5" customHeight="1" outlineLevel="1" x14ac:dyDescent="0.2">
      <c r="A2623" s="60" t="s">
        <v>687</v>
      </c>
      <c r="B2623" s="61">
        <v>42899</v>
      </c>
      <c r="C2623" s="71">
        <v>287</v>
      </c>
      <c r="D2623" s="63" t="str">
        <f>VLOOKUP(C2623,[6]Consolidado!$B:$E,4,FALSE)</f>
        <v>Finalizada</v>
      </c>
      <c r="E2623" s="64" t="s">
        <v>33</v>
      </c>
      <c r="F2623" s="65" t="s">
        <v>32</v>
      </c>
      <c r="G2623" s="66">
        <v>60</v>
      </c>
      <c r="H2623" s="67">
        <v>29.842295814691809</v>
      </c>
      <c r="I2623" s="85">
        <f t="shared" si="63"/>
        <v>1790.5377488815086</v>
      </c>
      <c r="J2623" s="86">
        <v>30.0428</v>
      </c>
      <c r="K2623" s="85">
        <f t="shared" si="64"/>
        <v>59.5995629196183</v>
      </c>
      <c r="L2623" s="68" t="str">
        <f>VLOOKUP(C2623,[6]Consolidado!$B:$E,2,FALSE)</f>
        <v>Ash Detroit</v>
      </c>
      <c r="M2623" s="69" t="str">
        <f>VLOOKUP(C2623,[6]Consolidado!$B:$E,3,FALSE)</f>
        <v>Table TB-03 B</v>
      </c>
      <c r="N2623" s="70" t="str">
        <f>VLOOKUP(C2623,[6]Consolidado!$B:$H,7,FALSE)</f>
        <v>Junio</v>
      </c>
    </row>
    <row r="2624" spans="1:14" s="71" customFormat="1" ht="16.5" customHeight="1" outlineLevel="1" x14ac:dyDescent="0.2">
      <c r="A2624" s="60" t="s">
        <v>687</v>
      </c>
      <c r="B2624" s="61">
        <v>42899</v>
      </c>
      <c r="C2624" s="71">
        <v>287</v>
      </c>
      <c r="D2624" s="63" t="str">
        <f>VLOOKUP(C2624,[6]Consolidado!$B:$E,4,FALSE)</f>
        <v>Finalizada</v>
      </c>
      <c r="E2624" s="64" t="s">
        <v>33</v>
      </c>
      <c r="F2624" s="65" t="s">
        <v>32</v>
      </c>
      <c r="G2624" s="66">
        <v>-30</v>
      </c>
      <c r="H2624" s="67">
        <v>29.842295814691809</v>
      </c>
      <c r="I2624" s="85">
        <f t="shared" si="63"/>
        <v>-895.2688744407543</v>
      </c>
      <c r="J2624" s="86">
        <v>30.0428</v>
      </c>
      <c r="K2624" s="85">
        <f t="shared" si="64"/>
        <v>-29.79978145980915</v>
      </c>
      <c r="L2624" s="68" t="str">
        <f>VLOOKUP(C2624,[6]Consolidado!$B:$E,2,FALSE)</f>
        <v>Ash Detroit</v>
      </c>
      <c r="M2624" s="69" t="str">
        <f>VLOOKUP(C2624,[6]Consolidado!$B:$E,3,FALSE)</f>
        <v>Table TB-03 B</v>
      </c>
      <c r="N2624" s="70" t="str">
        <f>VLOOKUP(C2624,[6]Consolidado!$B:$H,7,FALSE)</f>
        <v>Junio</v>
      </c>
    </row>
    <row r="2625" spans="1:14" s="71" customFormat="1" ht="16.5" customHeight="1" outlineLevel="1" x14ac:dyDescent="0.2">
      <c r="A2625" s="60" t="s">
        <v>687</v>
      </c>
      <c r="B2625" s="61">
        <v>42900</v>
      </c>
      <c r="C2625" s="71" t="s">
        <v>290</v>
      </c>
      <c r="D2625" s="63" t="str">
        <f>VLOOKUP(C2625,[6]Consolidado!$B:$E,4,FALSE)</f>
        <v>En Proceso</v>
      </c>
      <c r="E2625" s="64" t="s">
        <v>25</v>
      </c>
      <c r="F2625" s="65" t="s">
        <v>137</v>
      </c>
      <c r="G2625" s="66">
        <v>2</v>
      </c>
      <c r="H2625" s="67">
        <v>980.21</v>
      </c>
      <c r="I2625" s="85">
        <f t="shared" si="63"/>
        <v>1960.42</v>
      </c>
      <c r="J2625" s="86">
        <v>30.0428</v>
      </c>
      <c r="K2625" s="85">
        <f t="shared" si="64"/>
        <v>65.254237288135599</v>
      </c>
      <c r="L2625" s="68" t="str">
        <f>VLOOKUP(C2625,[6]Consolidado!$B:$E,2,FALSE)</f>
        <v>Acabado</v>
      </c>
      <c r="M2625" s="69" t="str">
        <f>VLOOKUP(C2625,[6]Consolidado!$B:$E,3,FALSE)</f>
        <v>Material de acabado pendiente de distribuir</v>
      </c>
      <c r="N2625" s="70">
        <f>VLOOKUP(C2625,[6]Consolidado!$B:$H,7,FALSE)</f>
        <v>0</v>
      </c>
    </row>
    <row r="2626" spans="1:14" s="71" customFormat="1" ht="16.5" customHeight="1" outlineLevel="1" x14ac:dyDescent="0.2">
      <c r="A2626" s="60" t="s">
        <v>687</v>
      </c>
      <c r="B2626" s="61">
        <v>42900</v>
      </c>
      <c r="C2626" s="71" t="s">
        <v>89</v>
      </c>
      <c r="D2626" s="63" t="str">
        <f>VLOOKUP(C2626,[6]Consolidado!$B:$E,4,FALSE)</f>
        <v>En Proceso</v>
      </c>
      <c r="E2626" s="64" t="s">
        <v>33</v>
      </c>
      <c r="F2626" s="65" t="s">
        <v>90</v>
      </c>
      <c r="G2626" s="66">
        <v>283.25</v>
      </c>
      <c r="H2626" s="67">
        <v>3.1234075327412754</v>
      </c>
      <c r="I2626" s="85">
        <f t="shared" si="63"/>
        <v>884.70518364896623</v>
      </c>
      <c r="J2626" s="86">
        <v>30.0428</v>
      </c>
      <c r="K2626" s="85">
        <f t="shared" si="64"/>
        <v>29.448160079918193</v>
      </c>
      <c r="L2626" s="68" t="str">
        <f>VLOOKUP(C2626,[6]Consolidado!$B:$E,2,FALSE)</f>
        <v>Empaque</v>
      </c>
      <c r="M2626" s="69" t="str">
        <f>VLOOKUP(C2626,[6]Consolidado!$B:$E,3,FALSE)</f>
        <v>Material de empaque pendiente de distribuir</v>
      </c>
      <c r="N2626" s="70">
        <f>VLOOKUP(C2626,[6]Consolidado!$B:$H,7,FALSE)</f>
        <v>0</v>
      </c>
    </row>
    <row r="2627" spans="1:14" s="71" customFormat="1" ht="16.5" customHeight="1" outlineLevel="1" x14ac:dyDescent="0.2">
      <c r="A2627" s="60" t="s">
        <v>687</v>
      </c>
      <c r="B2627" s="61">
        <v>42900</v>
      </c>
      <c r="C2627" s="71">
        <v>164</v>
      </c>
      <c r="D2627" s="63" t="str">
        <f>VLOOKUP(C2627,[6]Consolidado!$B:$E,4,FALSE)</f>
        <v>En Proceso</v>
      </c>
      <c r="E2627" s="64" t="s">
        <v>49</v>
      </c>
      <c r="F2627" s="65" t="s">
        <v>48</v>
      </c>
      <c r="G2627" s="66">
        <v>0.5</v>
      </c>
      <c r="H2627" s="67">
        <v>845.70000000000016</v>
      </c>
      <c r="I2627" s="85">
        <f t="shared" si="63"/>
        <v>422.85000000000008</v>
      </c>
      <c r="J2627" s="86">
        <v>30.0428</v>
      </c>
      <c r="K2627" s="85">
        <f t="shared" si="64"/>
        <v>14.074919781112282</v>
      </c>
      <c r="L2627" s="68" t="str">
        <f>VLOOKUP(C2627,[6]Consolidado!$B:$E,2,FALSE)</f>
        <v>David Berruto-New Line</v>
      </c>
      <c r="M2627" s="69" t="str">
        <f>VLOOKUP(C2627,[6]Consolidado!$B:$E,3,FALSE)</f>
        <v>Simple Daybed</v>
      </c>
      <c r="N2627" s="70">
        <f>VLOOKUP(C2627,[6]Consolidado!$B:$H,7,FALSE)</f>
        <v>0</v>
      </c>
    </row>
    <row r="2628" spans="1:14" s="71" customFormat="1" ht="16.5" customHeight="1" outlineLevel="1" x14ac:dyDescent="0.2">
      <c r="A2628" s="60" t="s">
        <v>687</v>
      </c>
      <c r="B2628" s="61">
        <v>42900</v>
      </c>
      <c r="C2628" s="71">
        <v>164</v>
      </c>
      <c r="D2628" s="63" t="str">
        <f>VLOOKUP(C2628,[6]Consolidado!$B:$E,4,FALSE)</f>
        <v>En Proceso</v>
      </c>
      <c r="E2628" s="64" t="s">
        <v>49</v>
      </c>
      <c r="F2628" s="65" t="s">
        <v>411</v>
      </c>
      <c r="G2628" s="66">
        <v>5</v>
      </c>
      <c r="H2628" s="67">
        <v>322.7157285365854</v>
      </c>
      <c r="I2628" s="85">
        <f t="shared" si="63"/>
        <v>1613.578642682927</v>
      </c>
      <c r="J2628" s="86">
        <v>30.0428</v>
      </c>
      <c r="K2628" s="85">
        <f t="shared" si="64"/>
        <v>53.709329446087814</v>
      </c>
      <c r="L2628" s="68" t="str">
        <f>VLOOKUP(C2628,[6]Consolidado!$B:$E,2,FALSE)</f>
        <v>David Berruto-New Line</v>
      </c>
      <c r="M2628" s="69" t="str">
        <f>VLOOKUP(C2628,[6]Consolidado!$B:$E,3,FALSE)</f>
        <v>Simple Daybed</v>
      </c>
      <c r="N2628" s="70">
        <f>VLOOKUP(C2628,[6]Consolidado!$B:$H,7,FALSE)</f>
        <v>0</v>
      </c>
    </row>
    <row r="2629" spans="1:14" s="71" customFormat="1" ht="16.5" customHeight="1" outlineLevel="1" x14ac:dyDescent="0.2">
      <c r="A2629" s="60" t="s">
        <v>687</v>
      </c>
      <c r="B2629" s="61">
        <v>42900</v>
      </c>
      <c r="C2629" s="71">
        <v>217</v>
      </c>
      <c r="D2629" s="63" t="str">
        <f>VLOOKUP(C2629,[6]Consolidado!$B:$E,4,FALSE)</f>
        <v>Finalizada</v>
      </c>
      <c r="E2629" s="64" t="s">
        <v>49</v>
      </c>
      <c r="F2629" s="65" t="s">
        <v>48</v>
      </c>
      <c r="G2629" s="66">
        <v>0.25</v>
      </c>
      <c r="H2629" s="67">
        <v>845.70000000000016</v>
      </c>
      <c r="I2629" s="85">
        <f t="shared" si="63"/>
        <v>211.42500000000004</v>
      </c>
      <c r="J2629" s="86">
        <v>30.0428</v>
      </c>
      <c r="K2629" s="85">
        <f t="shared" si="64"/>
        <v>7.037459890556141</v>
      </c>
      <c r="L2629" s="68" t="str">
        <f>VLOOKUP(C2629,[6]Consolidado!$B:$E,2,FALSE)</f>
        <v>Andee Hess</v>
      </c>
      <c r="M2629" s="69" t="str">
        <f>VLOOKUP(C2629,[6]Consolidado!$B:$E,3,FALSE)</f>
        <v>Chair Prototype</v>
      </c>
      <c r="N2629" s="70" t="str">
        <f>VLOOKUP(C2629,[6]Consolidado!$B:$H,7,FALSE)</f>
        <v>Noviembre</v>
      </c>
    </row>
    <row r="2630" spans="1:14" s="71" customFormat="1" ht="16.5" customHeight="1" outlineLevel="1" x14ac:dyDescent="0.2">
      <c r="A2630" s="60" t="s">
        <v>687</v>
      </c>
      <c r="B2630" s="61">
        <v>42900</v>
      </c>
      <c r="C2630" s="71">
        <v>281</v>
      </c>
      <c r="D2630" s="63" t="str">
        <f>VLOOKUP(C2630,[6]Consolidado!$B:$E,4,FALSE)</f>
        <v>Finalizada</v>
      </c>
      <c r="E2630" s="64" t="s">
        <v>49</v>
      </c>
      <c r="F2630" s="65" t="s">
        <v>48</v>
      </c>
      <c r="G2630" s="66">
        <v>0.125</v>
      </c>
      <c r="H2630" s="67">
        <v>845.70000000000016</v>
      </c>
      <c r="I2630" s="85">
        <f t="shared" si="63"/>
        <v>105.71250000000002</v>
      </c>
      <c r="J2630" s="86">
        <v>30.0428</v>
      </c>
      <c r="K2630" s="85">
        <f t="shared" si="64"/>
        <v>3.5187299452780705</v>
      </c>
      <c r="L2630" s="68" t="str">
        <f>VLOOKUP(C2630,[6]Consolidado!$B:$E,2,FALSE)</f>
        <v>Home Studios</v>
      </c>
      <c r="M2630" s="69" t="str">
        <f>VLOOKUP(C2630,[6]Consolidado!$B:$E,3,FALSE)</f>
        <v>Barstool Stilleto</v>
      </c>
      <c r="N2630" s="70" t="str">
        <f>VLOOKUP(C2630,[6]Consolidado!$B:$H,7,FALSE)</f>
        <v>Julio</v>
      </c>
    </row>
    <row r="2631" spans="1:14" s="71" customFormat="1" ht="16.5" customHeight="1" outlineLevel="1" x14ac:dyDescent="0.2">
      <c r="A2631" s="60" t="s">
        <v>687</v>
      </c>
      <c r="B2631" s="61">
        <v>42900</v>
      </c>
      <c r="C2631" s="71">
        <v>281</v>
      </c>
      <c r="D2631" s="63" t="str">
        <f>VLOOKUP(C2631,[6]Consolidado!$B:$E,4,FALSE)</f>
        <v>Finalizada</v>
      </c>
      <c r="E2631" s="64" t="s">
        <v>49</v>
      </c>
      <c r="F2631" s="65" t="s">
        <v>48</v>
      </c>
      <c r="G2631" s="66">
        <v>0.125</v>
      </c>
      <c r="H2631" s="67">
        <v>845.70000000000016</v>
      </c>
      <c r="I2631" s="85">
        <f t="shared" si="63"/>
        <v>105.71250000000002</v>
      </c>
      <c r="J2631" s="86">
        <v>30.0428</v>
      </c>
      <c r="K2631" s="85">
        <f t="shared" si="64"/>
        <v>3.5187299452780705</v>
      </c>
      <c r="L2631" s="68" t="str">
        <f>VLOOKUP(C2631,[6]Consolidado!$B:$E,2,FALSE)</f>
        <v>Home Studios</v>
      </c>
      <c r="M2631" s="69" t="str">
        <f>VLOOKUP(C2631,[6]Consolidado!$B:$E,3,FALSE)</f>
        <v>Barstool Stilleto</v>
      </c>
      <c r="N2631" s="70" t="str">
        <f>VLOOKUP(C2631,[6]Consolidado!$B:$H,7,FALSE)</f>
        <v>Julio</v>
      </c>
    </row>
    <row r="2632" spans="1:14" s="71" customFormat="1" ht="16.5" customHeight="1" outlineLevel="1" x14ac:dyDescent="0.2">
      <c r="A2632" s="60" t="s">
        <v>687</v>
      </c>
      <c r="B2632" s="61">
        <v>42900</v>
      </c>
      <c r="C2632" s="71">
        <v>289</v>
      </c>
      <c r="D2632" s="63" t="str">
        <f>VLOOKUP(C2632,[6]Consolidado!$B:$E,4,FALSE)</f>
        <v>Finalizada</v>
      </c>
      <c r="E2632" s="64" t="s">
        <v>33</v>
      </c>
      <c r="F2632" s="65" t="s">
        <v>32</v>
      </c>
      <c r="G2632" s="66">
        <v>60</v>
      </c>
      <c r="H2632" s="67">
        <v>29.842295814691809</v>
      </c>
      <c r="I2632" s="85">
        <f t="shared" si="63"/>
        <v>1790.5377488815086</v>
      </c>
      <c r="J2632" s="86">
        <v>30.0428</v>
      </c>
      <c r="K2632" s="85">
        <f t="shared" si="64"/>
        <v>59.5995629196183</v>
      </c>
      <c r="L2632" s="68" t="str">
        <f>VLOOKUP(C2632,[6]Consolidado!$B:$E,2,FALSE)</f>
        <v>Ash Detroit</v>
      </c>
      <c r="M2632" s="69" t="str">
        <f>VLOOKUP(C2632,[6]Consolidado!$B:$E,3,FALSE)</f>
        <v>Table TB-02</v>
      </c>
      <c r="N2632" s="70" t="str">
        <f>VLOOKUP(C2632,[6]Consolidado!$B:$H,7,FALSE)</f>
        <v>Junio</v>
      </c>
    </row>
    <row r="2633" spans="1:14" s="71" customFormat="1" ht="16.5" customHeight="1" outlineLevel="1" x14ac:dyDescent="0.2">
      <c r="A2633" s="60" t="s">
        <v>687</v>
      </c>
      <c r="B2633" s="61">
        <v>42901</v>
      </c>
      <c r="C2633" s="71">
        <v>289</v>
      </c>
      <c r="D2633" s="63" t="str">
        <f>VLOOKUP(C2633,[6]Consolidado!$B:$E,4,FALSE)</f>
        <v>Finalizada</v>
      </c>
      <c r="E2633" s="64" t="s">
        <v>33</v>
      </c>
      <c r="F2633" s="65" t="s">
        <v>32</v>
      </c>
      <c r="G2633" s="66">
        <v>-14</v>
      </c>
      <c r="H2633" s="67">
        <v>29.842295814691809</v>
      </c>
      <c r="I2633" s="85">
        <f t="shared" si="63"/>
        <v>-417.79214140568536</v>
      </c>
      <c r="J2633" s="86">
        <v>30.0428</v>
      </c>
      <c r="K2633" s="85">
        <f t="shared" si="64"/>
        <v>-13.906564681244269</v>
      </c>
      <c r="L2633" s="68" t="str">
        <f>VLOOKUP(C2633,[6]Consolidado!$B:$E,2,FALSE)</f>
        <v>Ash Detroit</v>
      </c>
      <c r="M2633" s="69" t="str">
        <f>VLOOKUP(C2633,[6]Consolidado!$B:$E,3,FALSE)</f>
        <v>Table TB-02</v>
      </c>
      <c r="N2633" s="70" t="str">
        <f>VLOOKUP(C2633,[6]Consolidado!$B:$H,7,FALSE)</f>
        <v>Junio</v>
      </c>
    </row>
    <row r="2634" spans="1:14" s="71" customFormat="1" ht="16.5" customHeight="1" outlineLevel="1" x14ac:dyDescent="0.2">
      <c r="A2634" s="60" t="s">
        <v>687</v>
      </c>
      <c r="B2634" s="61">
        <v>42900</v>
      </c>
      <c r="C2634" s="71">
        <v>258</v>
      </c>
      <c r="D2634" s="63" t="str">
        <f>VLOOKUP(C2634,[6]Consolidado!$B:$E,4,FALSE)</f>
        <v>Finalizada</v>
      </c>
      <c r="E2634" s="64" t="s">
        <v>28</v>
      </c>
      <c r="F2634" s="65" t="s">
        <v>27</v>
      </c>
      <c r="G2634" s="66">
        <v>1</v>
      </c>
      <c r="H2634" s="67">
        <v>809.59743055555543</v>
      </c>
      <c r="I2634" s="85">
        <f t="shared" si="63"/>
        <v>809.59743055555543</v>
      </c>
      <c r="J2634" s="86">
        <v>30.0428</v>
      </c>
      <c r="K2634" s="85">
        <f t="shared" si="64"/>
        <v>26.948135012567253</v>
      </c>
      <c r="L2634" s="68" t="str">
        <f>VLOOKUP(C2634,[6]Consolidado!$B:$E,2,FALSE)</f>
        <v>Ignitia Office</v>
      </c>
      <c r="M2634" s="69" t="str">
        <f>VLOOKUP(C2634,[6]Consolidado!$B:$E,3,FALSE)</f>
        <v>Upholestered Box chair in light harwood</v>
      </c>
      <c r="N2634" s="70" t="str">
        <f>VLOOKUP(C2634,[6]Consolidado!$B:$H,7,FALSE)</f>
        <v>Julio</v>
      </c>
    </row>
    <row r="2635" spans="1:14" s="71" customFormat="1" ht="16.5" customHeight="1" outlineLevel="1" x14ac:dyDescent="0.2">
      <c r="A2635" s="60" t="s">
        <v>687</v>
      </c>
      <c r="B2635" s="61">
        <v>42900</v>
      </c>
      <c r="C2635" s="71">
        <v>257</v>
      </c>
      <c r="D2635" s="63" t="str">
        <f>VLOOKUP(C2635,[6]Consolidado!$B:$E,4,FALSE)</f>
        <v>Finalizada</v>
      </c>
      <c r="E2635" s="64" t="s">
        <v>28</v>
      </c>
      <c r="F2635" s="65" t="s">
        <v>27</v>
      </c>
      <c r="G2635" s="66">
        <v>2</v>
      </c>
      <c r="H2635" s="67">
        <v>809.59743055555543</v>
      </c>
      <c r="I2635" s="85">
        <f t="shared" si="63"/>
        <v>1619.1948611111109</v>
      </c>
      <c r="J2635" s="86">
        <v>30.0428</v>
      </c>
      <c r="K2635" s="85">
        <f t="shared" si="64"/>
        <v>53.896270025134505</v>
      </c>
      <c r="L2635" s="68" t="str">
        <f>VLOOKUP(C2635,[6]Consolidado!$B:$E,2,FALSE)</f>
        <v>Ignitia Office</v>
      </c>
      <c r="M2635" s="69" t="str">
        <f>VLOOKUP(C2635,[6]Consolidado!$B:$E,3,FALSE)</f>
        <v>Upholestered Box Sofa in light harwood</v>
      </c>
      <c r="N2635" s="70" t="str">
        <f>VLOOKUP(C2635,[6]Consolidado!$B:$H,7,FALSE)</f>
        <v>Julio</v>
      </c>
    </row>
    <row r="2636" spans="1:14" s="71" customFormat="1" ht="16.5" customHeight="1" outlineLevel="1" x14ac:dyDescent="0.2">
      <c r="A2636" s="60" t="s">
        <v>687</v>
      </c>
      <c r="B2636" s="61">
        <v>42900</v>
      </c>
      <c r="C2636" s="71" t="s">
        <v>126</v>
      </c>
      <c r="D2636" s="63" t="str">
        <f>VLOOKUP(C2636,[6]Consolidado!$B:$E,4,FALSE)</f>
        <v>Finalizada</v>
      </c>
      <c r="E2636" s="64" t="s">
        <v>40</v>
      </c>
      <c r="F2636" s="65" t="s">
        <v>39</v>
      </c>
      <c r="G2636" s="66">
        <v>25</v>
      </c>
      <c r="H2636" s="67">
        <v>0.76725842674657707</v>
      </c>
      <c r="I2636" s="85">
        <f t="shared" si="63"/>
        <v>19.181460668664428</v>
      </c>
      <c r="J2636" s="86">
        <v>30.0428</v>
      </c>
      <c r="K2636" s="85">
        <f t="shared" si="64"/>
        <v>0.63847113680031253</v>
      </c>
      <c r="L2636" s="68" t="str">
        <f>VLOOKUP(C2636,[6]Consolidado!$B:$E,2,FALSE)</f>
        <v>Ignitia Office</v>
      </c>
      <c r="M2636" s="69" t="str">
        <f>VLOOKUP(C2636,[6]Consolidado!$B:$E,3,FALSE)</f>
        <v>Modular sofa A</v>
      </c>
      <c r="N2636" s="70" t="str">
        <f>VLOOKUP(C2636,[6]Consolidado!$B:$H,7,FALSE)</f>
        <v>Agosto</v>
      </c>
    </row>
    <row r="2637" spans="1:14" s="71" customFormat="1" ht="16.5" customHeight="1" outlineLevel="1" x14ac:dyDescent="0.2">
      <c r="A2637" s="60" t="s">
        <v>687</v>
      </c>
      <c r="B2637" s="61">
        <v>42900</v>
      </c>
      <c r="C2637" s="71" t="s">
        <v>126</v>
      </c>
      <c r="D2637" s="63" t="str">
        <f>VLOOKUP(C2637,[6]Consolidado!$B:$E,4,FALSE)</f>
        <v>Finalizada</v>
      </c>
      <c r="E2637" s="64" t="s">
        <v>40</v>
      </c>
      <c r="F2637" s="65" t="s">
        <v>74</v>
      </c>
      <c r="G2637" s="66">
        <v>200</v>
      </c>
      <c r="H2637" s="67">
        <v>0.80249873441502373</v>
      </c>
      <c r="I2637" s="85">
        <f t="shared" si="63"/>
        <v>160.49974688300475</v>
      </c>
      <c r="J2637" s="86">
        <v>30.0428</v>
      </c>
      <c r="K2637" s="85">
        <f t="shared" si="64"/>
        <v>5.3423697818780127</v>
      </c>
      <c r="L2637" s="68" t="str">
        <f>VLOOKUP(C2637,[6]Consolidado!$B:$E,2,FALSE)</f>
        <v>Ignitia Office</v>
      </c>
      <c r="M2637" s="69" t="str">
        <f>VLOOKUP(C2637,[6]Consolidado!$B:$E,3,FALSE)</f>
        <v>Modular sofa A</v>
      </c>
      <c r="N2637" s="70" t="str">
        <f>VLOOKUP(C2637,[6]Consolidado!$B:$H,7,FALSE)</f>
        <v>Agosto</v>
      </c>
    </row>
    <row r="2638" spans="1:14" s="71" customFormat="1" ht="16.5" customHeight="1" outlineLevel="1" x14ac:dyDescent="0.2">
      <c r="A2638" s="60" t="s">
        <v>687</v>
      </c>
      <c r="B2638" s="61">
        <v>42901</v>
      </c>
      <c r="C2638" s="71" t="s">
        <v>290</v>
      </c>
      <c r="D2638" s="63" t="str">
        <f>VLOOKUP(C2638,[6]Consolidado!$B:$E,4,FALSE)</f>
        <v>En Proceso</v>
      </c>
      <c r="E2638" s="64" t="s">
        <v>25</v>
      </c>
      <c r="F2638" s="65" t="s">
        <v>201</v>
      </c>
      <c r="G2638" s="66">
        <v>4</v>
      </c>
      <c r="H2638" s="67">
        <v>875.05880341880345</v>
      </c>
      <c r="I2638" s="85">
        <f t="shared" si="63"/>
        <v>3500.2352136752138</v>
      </c>
      <c r="J2638" s="86">
        <v>30.0428</v>
      </c>
      <c r="K2638" s="85">
        <f t="shared" si="64"/>
        <v>116.50828863072729</v>
      </c>
      <c r="L2638" s="68" t="str">
        <f>VLOOKUP(C2638,[6]Consolidado!$B:$E,2,FALSE)</f>
        <v>Acabado</v>
      </c>
      <c r="M2638" s="69" t="str">
        <f>VLOOKUP(C2638,[6]Consolidado!$B:$E,3,FALSE)</f>
        <v>Material de acabado pendiente de distribuir</v>
      </c>
      <c r="N2638" s="70">
        <f>VLOOKUP(C2638,[6]Consolidado!$B:$H,7,FALSE)</f>
        <v>0</v>
      </c>
    </row>
    <row r="2639" spans="1:14" s="71" customFormat="1" ht="16.5" customHeight="1" outlineLevel="1" x14ac:dyDescent="0.2">
      <c r="A2639" s="60" t="s">
        <v>687</v>
      </c>
      <c r="B2639" s="61">
        <v>42901</v>
      </c>
      <c r="C2639" s="71" t="s">
        <v>290</v>
      </c>
      <c r="D2639" s="63" t="str">
        <f>VLOOKUP(C2639,[6]Consolidado!$B:$E,4,FALSE)</f>
        <v>En Proceso</v>
      </c>
      <c r="E2639" s="64" t="s">
        <v>25</v>
      </c>
      <c r="F2639" s="65" t="s">
        <v>108</v>
      </c>
      <c r="G2639" s="66">
        <v>2</v>
      </c>
      <c r="H2639" s="67">
        <v>1022.5766666666667</v>
      </c>
      <c r="I2639" s="85">
        <f t="shared" si="63"/>
        <v>2045.1533333333334</v>
      </c>
      <c r="J2639" s="86">
        <v>30.0428</v>
      </c>
      <c r="K2639" s="85">
        <f t="shared" si="64"/>
        <v>68.074657932460809</v>
      </c>
      <c r="L2639" s="68" t="str">
        <f>VLOOKUP(C2639,[6]Consolidado!$B:$E,2,FALSE)</f>
        <v>Acabado</v>
      </c>
      <c r="M2639" s="69" t="str">
        <f>VLOOKUP(C2639,[6]Consolidado!$B:$E,3,FALSE)</f>
        <v>Material de acabado pendiente de distribuir</v>
      </c>
      <c r="N2639" s="70">
        <f>VLOOKUP(C2639,[6]Consolidado!$B:$H,7,FALSE)</f>
        <v>0</v>
      </c>
    </row>
    <row r="2640" spans="1:14" s="71" customFormat="1" ht="16.5" customHeight="1" outlineLevel="1" x14ac:dyDescent="0.2">
      <c r="A2640" s="60" t="s">
        <v>687</v>
      </c>
      <c r="B2640" s="61">
        <v>42901</v>
      </c>
      <c r="C2640" s="71" t="s">
        <v>290</v>
      </c>
      <c r="D2640" s="63" t="str">
        <f>VLOOKUP(C2640,[6]Consolidado!$B:$E,4,FALSE)</f>
        <v>En Proceso</v>
      </c>
      <c r="E2640" s="64" t="s">
        <v>25</v>
      </c>
      <c r="F2640" s="65" t="s">
        <v>119</v>
      </c>
      <c r="G2640" s="66">
        <v>3</v>
      </c>
      <c r="H2640" s="67">
        <v>622.89392857142855</v>
      </c>
      <c r="I2640" s="85">
        <f t="shared" si="63"/>
        <v>1868.6817857142855</v>
      </c>
      <c r="J2640" s="86">
        <v>30.0428</v>
      </c>
      <c r="K2640" s="85">
        <f t="shared" si="64"/>
        <v>62.200653258494064</v>
      </c>
      <c r="L2640" s="68" t="str">
        <f>VLOOKUP(C2640,[6]Consolidado!$B:$E,2,FALSE)</f>
        <v>Acabado</v>
      </c>
      <c r="M2640" s="69" t="str">
        <f>VLOOKUP(C2640,[6]Consolidado!$B:$E,3,FALSE)</f>
        <v>Material de acabado pendiente de distribuir</v>
      </c>
      <c r="N2640" s="70">
        <f>VLOOKUP(C2640,[6]Consolidado!$B:$H,7,FALSE)</f>
        <v>0</v>
      </c>
    </row>
    <row r="2641" spans="1:14" s="71" customFormat="1" ht="16.5" customHeight="1" outlineLevel="1" x14ac:dyDescent="0.2">
      <c r="A2641" s="60" t="s">
        <v>687</v>
      </c>
      <c r="B2641" s="61">
        <v>42901</v>
      </c>
      <c r="C2641" s="71" t="s">
        <v>290</v>
      </c>
      <c r="D2641" s="63" t="str">
        <f>VLOOKUP(C2641,[6]Consolidado!$B:$E,4,FALSE)</f>
        <v>En Proceso</v>
      </c>
      <c r="E2641" s="64" t="s">
        <v>25</v>
      </c>
      <c r="F2641" s="65" t="s">
        <v>109</v>
      </c>
      <c r="G2641" s="66">
        <v>3</v>
      </c>
      <c r="H2641" s="67">
        <v>1234.9796738973976</v>
      </c>
      <c r="I2641" s="85">
        <f t="shared" si="63"/>
        <v>3704.9390216921929</v>
      </c>
      <c r="J2641" s="86">
        <v>30.0428</v>
      </c>
      <c r="K2641" s="85">
        <f t="shared" si="64"/>
        <v>123.32202796317897</v>
      </c>
      <c r="L2641" s="68" t="str">
        <f>VLOOKUP(C2641,[6]Consolidado!$B:$E,2,FALSE)</f>
        <v>Acabado</v>
      </c>
      <c r="M2641" s="69" t="str">
        <f>VLOOKUP(C2641,[6]Consolidado!$B:$E,3,FALSE)</f>
        <v>Material de acabado pendiente de distribuir</v>
      </c>
      <c r="N2641" s="70">
        <f>VLOOKUP(C2641,[6]Consolidado!$B:$H,7,FALSE)</f>
        <v>0</v>
      </c>
    </row>
    <row r="2642" spans="1:14" s="71" customFormat="1" ht="16.5" customHeight="1" outlineLevel="1" x14ac:dyDescent="0.2">
      <c r="A2642" s="60" t="s">
        <v>687</v>
      </c>
      <c r="B2642" s="61">
        <v>42901</v>
      </c>
      <c r="C2642" s="71" t="s">
        <v>290</v>
      </c>
      <c r="D2642" s="63" t="str">
        <f>VLOOKUP(C2642,[6]Consolidado!$B:$E,4,FALSE)</f>
        <v>En Proceso</v>
      </c>
      <c r="E2642" s="64" t="s">
        <v>25</v>
      </c>
      <c r="F2642" s="65" t="s">
        <v>110</v>
      </c>
      <c r="G2642" s="66">
        <v>2</v>
      </c>
      <c r="H2642" s="67">
        <v>1332.2199479467902</v>
      </c>
      <c r="I2642" s="85">
        <f t="shared" si="63"/>
        <v>2664.4398958935803</v>
      </c>
      <c r="J2642" s="86">
        <v>30.0428</v>
      </c>
      <c r="K2642" s="85">
        <f t="shared" si="64"/>
        <v>88.688134790817784</v>
      </c>
      <c r="L2642" s="68" t="str">
        <f>VLOOKUP(C2642,[6]Consolidado!$B:$E,2,FALSE)</f>
        <v>Acabado</v>
      </c>
      <c r="M2642" s="69" t="str">
        <f>VLOOKUP(C2642,[6]Consolidado!$B:$E,3,FALSE)</f>
        <v>Material de acabado pendiente de distribuir</v>
      </c>
      <c r="N2642" s="70">
        <f>VLOOKUP(C2642,[6]Consolidado!$B:$H,7,FALSE)</f>
        <v>0</v>
      </c>
    </row>
    <row r="2643" spans="1:14" s="71" customFormat="1" ht="16.5" customHeight="1" outlineLevel="1" x14ac:dyDescent="0.2">
      <c r="A2643" s="60" t="s">
        <v>687</v>
      </c>
      <c r="B2643" s="61">
        <v>42901</v>
      </c>
      <c r="C2643" s="71">
        <v>258</v>
      </c>
      <c r="D2643" s="63" t="str">
        <f>VLOOKUP(C2643,[6]Consolidado!$B:$E,4,FALSE)</f>
        <v>Finalizada</v>
      </c>
      <c r="E2643" s="64" t="s">
        <v>78</v>
      </c>
      <c r="F2643" s="65" t="s">
        <v>352</v>
      </c>
      <c r="G2643" s="66">
        <v>8</v>
      </c>
      <c r="H2643" s="67">
        <v>1.8496662205147865</v>
      </c>
      <c r="I2643" s="85">
        <f t="shared" si="63"/>
        <v>14.797329764118292</v>
      </c>
      <c r="J2643" s="86">
        <v>30.0428</v>
      </c>
      <c r="K2643" s="85">
        <f t="shared" si="64"/>
        <v>0.49254163274123225</v>
      </c>
      <c r="L2643" s="68" t="str">
        <f>VLOOKUP(C2643,[6]Consolidado!$B:$E,2,FALSE)</f>
        <v>Ignitia Office</v>
      </c>
      <c r="M2643" s="69" t="str">
        <f>VLOOKUP(C2643,[6]Consolidado!$B:$E,3,FALSE)</f>
        <v>Upholestered Box chair in light harwood</v>
      </c>
      <c r="N2643" s="70" t="str">
        <f>VLOOKUP(C2643,[6]Consolidado!$B:$H,7,FALSE)</f>
        <v>Julio</v>
      </c>
    </row>
    <row r="2644" spans="1:14" s="71" customFormat="1" ht="16.5" customHeight="1" outlineLevel="1" x14ac:dyDescent="0.2">
      <c r="A2644" s="60" t="s">
        <v>687</v>
      </c>
      <c r="B2644" s="61">
        <v>42901</v>
      </c>
      <c r="C2644" s="71">
        <v>257</v>
      </c>
      <c r="D2644" s="63" t="str">
        <f>VLOOKUP(C2644,[6]Consolidado!$B:$E,4,FALSE)</f>
        <v>Finalizada</v>
      </c>
      <c r="E2644" s="64" t="s">
        <v>78</v>
      </c>
      <c r="F2644" s="65" t="s">
        <v>352</v>
      </c>
      <c r="G2644" s="66">
        <v>16</v>
      </c>
      <c r="H2644" s="67">
        <v>1.8496662205147865</v>
      </c>
      <c r="I2644" s="85">
        <f t="shared" si="63"/>
        <v>29.594659528236583</v>
      </c>
      <c r="J2644" s="86">
        <v>30.0428</v>
      </c>
      <c r="K2644" s="85">
        <f t="shared" si="64"/>
        <v>0.9850832654824645</v>
      </c>
      <c r="L2644" s="68" t="str">
        <f>VLOOKUP(C2644,[6]Consolidado!$B:$E,2,FALSE)</f>
        <v>Ignitia Office</v>
      </c>
      <c r="M2644" s="69" t="str">
        <f>VLOOKUP(C2644,[6]Consolidado!$B:$E,3,FALSE)</f>
        <v>Upholestered Box Sofa in light harwood</v>
      </c>
      <c r="N2644" s="70" t="str">
        <f>VLOOKUP(C2644,[6]Consolidado!$B:$H,7,FALSE)</f>
        <v>Julio</v>
      </c>
    </row>
    <row r="2645" spans="1:14" s="71" customFormat="1" ht="16.5" customHeight="1" outlineLevel="1" x14ac:dyDescent="0.2">
      <c r="A2645" s="60" t="s">
        <v>687</v>
      </c>
      <c r="B2645" s="61">
        <v>42901</v>
      </c>
      <c r="C2645" s="71">
        <v>331</v>
      </c>
      <c r="D2645" s="63" t="str">
        <f>VLOOKUP(C2645,[6]Consolidado!$B:$E,4,FALSE)</f>
        <v>Finalizada</v>
      </c>
      <c r="E2645" s="64" t="s">
        <v>40</v>
      </c>
      <c r="F2645" s="65" t="s">
        <v>54</v>
      </c>
      <c r="G2645" s="66">
        <v>50</v>
      </c>
      <c r="H2645" s="67">
        <v>1.2567021280709196</v>
      </c>
      <c r="I2645" s="85">
        <f t="shared" si="63"/>
        <v>62.835106403545979</v>
      </c>
      <c r="J2645" s="86">
        <v>30.0428</v>
      </c>
      <c r="K2645" s="85">
        <f t="shared" si="64"/>
        <v>2.0915196454240608</v>
      </c>
      <c r="L2645" s="68" t="str">
        <f>VLOOKUP(C2645,[6]Consolidado!$B:$E,2,FALSE)</f>
        <v>Maderas Collective</v>
      </c>
      <c r="M2645" s="69" t="str">
        <f>VLOOKUP(C2645,[6]Consolidado!$B:$E,3,FALSE)</f>
        <v>Bancos para Pintura</v>
      </c>
      <c r="N2645" s="70" t="str">
        <f>VLOOKUP(C2645,[6]Consolidado!$B:$H,7,FALSE)</f>
        <v>Noviembre</v>
      </c>
    </row>
    <row r="2646" spans="1:14" s="71" customFormat="1" ht="16.5" customHeight="1" outlineLevel="1" x14ac:dyDescent="0.2">
      <c r="A2646" s="60" t="s">
        <v>687</v>
      </c>
      <c r="B2646" s="61">
        <v>42902</v>
      </c>
      <c r="C2646" s="71">
        <v>257</v>
      </c>
      <c r="D2646" s="63" t="str">
        <f>VLOOKUP(C2646,[6]Consolidado!$B:$E,4,FALSE)</f>
        <v>Finalizada</v>
      </c>
      <c r="E2646" s="64" t="s">
        <v>33</v>
      </c>
      <c r="F2646" s="65" t="s">
        <v>32</v>
      </c>
      <c r="G2646" s="66">
        <v>16</v>
      </c>
      <c r="H2646" s="67">
        <v>29.842295814691809</v>
      </c>
      <c r="I2646" s="85">
        <f t="shared" si="63"/>
        <v>477.47673303506895</v>
      </c>
      <c r="J2646" s="86">
        <v>30.0428</v>
      </c>
      <c r="K2646" s="85">
        <f t="shared" si="64"/>
        <v>15.893216778564879</v>
      </c>
      <c r="L2646" s="68" t="str">
        <f>VLOOKUP(C2646,[6]Consolidado!$B:$E,2,FALSE)</f>
        <v>Ignitia Office</v>
      </c>
      <c r="M2646" s="69" t="str">
        <f>VLOOKUP(C2646,[6]Consolidado!$B:$E,3,FALSE)</f>
        <v>Upholestered Box Sofa in light harwood</v>
      </c>
      <c r="N2646" s="70" t="str">
        <f>VLOOKUP(C2646,[6]Consolidado!$B:$H,7,FALSE)</f>
        <v>Julio</v>
      </c>
    </row>
    <row r="2647" spans="1:14" s="71" customFormat="1" ht="16.5" customHeight="1" outlineLevel="1" x14ac:dyDescent="0.2">
      <c r="A2647" s="60" t="s">
        <v>687</v>
      </c>
      <c r="B2647" s="61">
        <v>42902</v>
      </c>
      <c r="C2647" s="71">
        <v>257</v>
      </c>
      <c r="D2647" s="63" t="str">
        <f>VLOOKUP(C2647,[6]Consolidado!$B:$E,4,FALSE)</f>
        <v>Finalizada</v>
      </c>
      <c r="E2647" s="64" t="s">
        <v>33</v>
      </c>
      <c r="F2647" s="65" t="s">
        <v>34</v>
      </c>
      <c r="G2647" s="66">
        <v>1</v>
      </c>
      <c r="H2647" s="67">
        <v>26.30828811813187</v>
      </c>
      <c r="I2647" s="85">
        <f t="shared" si="63"/>
        <v>26.30828811813187</v>
      </c>
      <c r="J2647" s="86">
        <v>30.0428</v>
      </c>
      <c r="K2647" s="85">
        <f t="shared" si="64"/>
        <v>0.87569361438121185</v>
      </c>
      <c r="L2647" s="68" t="str">
        <f>VLOOKUP(C2647,[6]Consolidado!$B:$E,2,FALSE)</f>
        <v>Ignitia Office</v>
      </c>
      <c r="M2647" s="69" t="str">
        <f>VLOOKUP(C2647,[6]Consolidado!$B:$E,3,FALSE)</f>
        <v>Upholestered Box Sofa in light harwood</v>
      </c>
      <c r="N2647" s="70" t="str">
        <f>VLOOKUP(C2647,[6]Consolidado!$B:$H,7,FALSE)</f>
        <v>Julio</v>
      </c>
    </row>
    <row r="2648" spans="1:14" s="71" customFormat="1" ht="16.5" customHeight="1" outlineLevel="1" x14ac:dyDescent="0.2">
      <c r="A2648" s="60" t="s">
        <v>687</v>
      </c>
      <c r="B2648" s="61">
        <v>42902</v>
      </c>
      <c r="C2648" s="71">
        <v>257</v>
      </c>
      <c r="D2648" s="63" t="str">
        <f>VLOOKUP(C2648,[6]Consolidado!$B:$E,4,FALSE)</f>
        <v>Finalizada</v>
      </c>
      <c r="E2648" s="64" t="s">
        <v>33</v>
      </c>
      <c r="F2648" s="65" t="s">
        <v>35</v>
      </c>
      <c r="G2648" s="66">
        <v>1</v>
      </c>
      <c r="H2648" s="67">
        <v>186.4570226388889</v>
      </c>
      <c r="I2648" s="85">
        <f t="shared" si="63"/>
        <v>186.4570226388889</v>
      </c>
      <c r="J2648" s="86">
        <v>30.0428</v>
      </c>
      <c r="K2648" s="85">
        <f t="shared" si="64"/>
        <v>6.2063796529913624</v>
      </c>
      <c r="L2648" s="68" t="str">
        <f>VLOOKUP(C2648,[6]Consolidado!$B:$E,2,FALSE)</f>
        <v>Ignitia Office</v>
      </c>
      <c r="M2648" s="69" t="str">
        <f>VLOOKUP(C2648,[6]Consolidado!$B:$E,3,FALSE)</f>
        <v>Upholestered Box Sofa in light harwood</v>
      </c>
      <c r="N2648" s="70" t="str">
        <f>VLOOKUP(C2648,[6]Consolidado!$B:$H,7,FALSE)</f>
        <v>Julio</v>
      </c>
    </row>
    <row r="2649" spans="1:14" s="71" customFormat="1" ht="16.5" customHeight="1" outlineLevel="1" x14ac:dyDescent="0.2">
      <c r="A2649" s="60" t="s">
        <v>687</v>
      </c>
      <c r="B2649" s="61">
        <v>42902</v>
      </c>
      <c r="C2649" s="71" t="s">
        <v>233</v>
      </c>
      <c r="D2649" s="63" t="str">
        <f>VLOOKUP(C2649,[6]Consolidado!$B:$E,4,FALSE)</f>
        <v>Finalizada</v>
      </c>
      <c r="E2649" s="64" t="s">
        <v>40</v>
      </c>
      <c r="F2649" s="65" t="s">
        <v>74</v>
      </c>
      <c r="G2649" s="66">
        <v>80</v>
      </c>
      <c r="H2649" s="67">
        <v>0.80249873441502373</v>
      </c>
      <c r="I2649" s="85">
        <f t="shared" si="63"/>
        <v>64.199898753201893</v>
      </c>
      <c r="J2649" s="86">
        <v>30.0428</v>
      </c>
      <c r="K2649" s="85">
        <f t="shared" si="64"/>
        <v>2.1369479127512045</v>
      </c>
      <c r="L2649" s="68" t="str">
        <f>VLOOKUP(C2649,[6]Consolidado!$B:$E,2,FALSE)</f>
        <v>Ignitia Office</v>
      </c>
      <c r="M2649" s="69" t="str">
        <f>VLOOKUP(C2649,[6]Consolidado!$B:$E,3,FALSE)</f>
        <v>Modular sofa C</v>
      </c>
      <c r="N2649" s="70" t="str">
        <f>VLOOKUP(C2649,[6]Consolidado!$B:$H,7,FALSE)</f>
        <v>Agosto</v>
      </c>
    </row>
    <row r="2650" spans="1:14" s="71" customFormat="1" ht="16.5" customHeight="1" outlineLevel="1" x14ac:dyDescent="0.2">
      <c r="A2650" s="60" t="s">
        <v>687</v>
      </c>
      <c r="B2650" s="61">
        <v>42902</v>
      </c>
      <c r="C2650" s="71">
        <v>232</v>
      </c>
      <c r="D2650" s="63" t="str">
        <f>VLOOKUP(C2650,[6]Consolidado!$B:$E,4,FALSE)</f>
        <v>Finalizada</v>
      </c>
      <c r="E2650" s="64" t="s">
        <v>40</v>
      </c>
      <c r="F2650" s="65" t="s">
        <v>112</v>
      </c>
      <c r="G2650" s="66">
        <v>200</v>
      </c>
      <c r="H2650" s="67">
        <v>0.44456344312992735</v>
      </c>
      <c r="I2650" s="85">
        <f t="shared" si="63"/>
        <v>88.912688625985467</v>
      </c>
      <c r="J2650" s="86">
        <v>30.0428</v>
      </c>
      <c r="K2650" s="85">
        <f t="shared" si="64"/>
        <v>2.9595340189990771</v>
      </c>
      <c r="L2650" s="68" t="str">
        <f>VLOOKUP(C2650,[6]Consolidado!$B:$E,2,FALSE)</f>
        <v>Canoe Wesfield (Phase 2 Sofa)</v>
      </c>
      <c r="M2650" s="69" t="str">
        <f>VLOOKUP(C2650,[6]Consolidado!$B:$E,3,FALSE)</f>
        <v>CH-21 Outdoor Sofa</v>
      </c>
      <c r="N2650" s="70" t="str">
        <f>VLOOKUP(C2650,[6]Consolidado!$B:$H,7,FALSE)</f>
        <v>Julio</v>
      </c>
    </row>
    <row r="2651" spans="1:14" s="71" customFormat="1" ht="16.5" customHeight="1" outlineLevel="1" x14ac:dyDescent="0.2">
      <c r="A2651" s="60" t="s">
        <v>687</v>
      </c>
      <c r="B2651" s="61">
        <v>42902</v>
      </c>
      <c r="C2651" s="71">
        <v>254</v>
      </c>
      <c r="D2651" s="63" t="str">
        <f>VLOOKUP(C2651,[6]Consolidado!$B:$E,4,FALSE)</f>
        <v>Finalizada</v>
      </c>
      <c r="E2651" s="64" t="s">
        <v>40</v>
      </c>
      <c r="F2651" s="65" t="s">
        <v>91</v>
      </c>
      <c r="G2651" s="66">
        <v>20</v>
      </c>
      <c r="H2651" s="67">
        <v>0.50613260716530251</v>
      </c>
      <c r="I2651" s="85">
        <f t="shared" si="63"/>
        <v>10.12265214330605</v>
      </c>
      <c r="J2651" s="86">
        <v>30.0428</v>
      </c>
      <c r="K2651" s="85">
        <f t="shared" si="64"/>
        <v>0.33694103556612731</v>
      </c>
      <c r="L2651" s="68" t="str">
        <f>VLOOKUP(C2651,[6]Consolidado!$B:$E,2,FALSE)</f>
        <v>Ignitia Office</v>
      </c>
      <c r="M2651" s="69" t="str">
        <f>VLOOKUP(C2651,[6]Consolidado!$B:$E,3,FALSE)</f>
        <v>Café Table Chessboard Inlay</v>
      </c>
      <c r="N2651" s="70" t="str">
        <f>VLOOKUP(C2651,[6]Consolidado!$B:$H,7,FALSE)</f>
        <v>Julio</v>
      </c>
    </row>
    <row r="2652" spans="1:14" s="71" customFormat="1" ht="16.5" customHeight="1" outlineLevel="1" x14ac:dyDescent="0.2">
      <c r="A2652" s="60" t="s">
        <v>687</v>
      </c>
      <c r="B2652" s="61">
        <v>42902</v>
      </c>
      <c r="C2652" s="71">
        <v>258</v>
      </c>
      <c r="D2652" s="63" t="str">
        <f>VLOOKUP(C2652,[6]Consolidado!$B:$E,4,FALSE)</f>
        <v>Finalizada</v>
      </c>
      <c r="E2652" s="64" t="s">
        <v>33</v>
      </c>
      <c r="F2652" s="65" t="s">
        <v>32</v>
      </c>
      <c r="G2652" s="66">
        <v>8</v>
      </c>
      <c r="H2652" s="67">
        <v>29.842295814691809</v>
      </c>
      <c r="I2652" s="85">
        <f t="shared" si="63"/>
        <v>238.73836651753447</v>
      </c>
      <c r="J2652" s="86">
        <v>30.0428</v>
      </c>
      <c r="K2652" s="85">
        <f t="shared" si="64"/>
        <v>7.9466083892824395</v>
      </c>
      <c r="L2652" s="68" t="str">
        <f>VLOOKUP(C2652,[6]Consolidado!$B:$E,2,FALSE)</f>
        <v>Ignitia Office</v>
      </c>
      <c r="M2652" s="69" t="str">
        <f>VLOOKUP(C2652,[6]Consolidado!$B:$E,3,FALSE)</f>
        <v>Upholestered Box chair in light harwood</v>
      </c>
      <c r="N2652" s="70" t="str">
        <f>VLOOKUP(C2652,[6]Consolidado!$B:$H,7,FALSE)</f>
        <v>Julio</v>
      </c>
    </row>
    <row r="2653" spans="1:14" s="71" customFormat="1" ht="16.5" customHeight="1" outlineLevel="1" x14ac:dyDescent="0.2">
      <c r="A2653" s="60" t="s">
        <v>687</v>
      </c>
      <c r="B2653" s="61">
        <v>42902</v>
      </c>
      <c r="C2653" s="71">
        <v>258</v>
      </c>
      <c r="D2653" s="63" t="str">
        <f>VLOOKUP(C2653,[6]Consolidado!$B:$E,4,FALSE)</f>
        <v>Finalizada</v>
      </c>
      <c r="E2653" s="64" t="s">
        <v>33</v>
      </c>
      <c r="F2653" s="65" t="s">
        <v>34</v>
      </c>
      <c r="G2653" s="66">
        <v>1</v>
      </c>
      <c r="H2653" s="67">
        <v>26.30828811813187</v>
      </c>
      <c r="I2653" s="85">
        <f t="shared" si="63"/>
        <v>26.30828811813187</v>
      </c>
      <c r="J2653" s="86">
        <v>30.0428</v>
      </c>
      <c r="K2653" s="85">
        <f t="shared" si="64"/>
        <v>0.87569361438121185</v>
      </c>
      <c r="L2653" s="68" t="str">
        <f>VLOOKUP(C2653,[6]Consolidado!$B:$E,2,FALSE)</f>
        <v>Ignitia Office</v>
      </c>
      <c r="M2653" s="69" t="str">
        <f>VLOOKUP(C2653,[6]Consolidado!$B:$E,3,FALSE)</f>
        <v>Upholestered Box chair in light harwood</v>
      </c>
      <c r="N2653" s="70" t="str">
        <f>VLOOKUP(C2653,[6]Consolidado!$B:$H,7,FALSE)</f>
        <v>Julio</v>
      </c>
    </row>
    <row r="2654" spans="1:14" s="71" customFormat="1" ht="16.5" customHeight="1" outlineLevel="1" x14ac:dyDescent="0.2">
      <c r="A2654" s="60" t="s">
        <v>687</v>
      </c>
      <c r="B2654" s="61">
        <v>42902</v>
      </c>
      <c r="C2654" s="71" t="s">
        <v>290</v>
      </c>
      <c r="D2654" s="63" t="str">
        <f>VLOOKUP(C2654,[6]Consolidado!$B:$E,4,FALSE)</f>
        <v>En Proceso</v>
      </c>
      <c r="E2654" s="64" t="s">
        <v>25</v>
      </c>
      <c r="F2654" s="65" t="s">
        <v>413</v>
      </c>
      <c r="G2654" s="66">
        <v>0.375</v>
      </c>
      <c r="H2654" s="67">
        <v>145.64234217335058</v>
      </c>
      <c r="I2654" s="85">
        <f t="shared" si="63"/>
        <v>54.615878315006469</v>
      </c>
      <c r="J2654" s="86">
        <v>30.0428</v>
      </c>
      <c r="K2654" s="85">
        <f t="shared" si="64"/>
        <v>1.8179356889173601</v>
      </c>
      <c r="L2654" s="68" t="str">
        <f>VLOOKUP(C2654,[6]Consolidado!$B:$E,2,FALSE)</f>
        <v>Acabado</v>
      </c>
      <c r="M2654" s="69" t="str">
        <f>VLOOKUP(C2654,[6]Consolidado!$B:$E,3,FALSE)</f>
        <v>Material de acabado pendiente de distribuir</v>
      </c>
      <c r="N2654" s="70">
        <f>VLOOKUP(C2654,[6]Consolidado!$B:$H,7,FALSE)</f>
        <v>0</v>
      </c>
    </row>
    <row r="2655" spans="1:14" s="71" customFormat="1" ht="16.5" customHeight="1" outlineLevel="1" x14ac:dyDescent="0.2">
      <c r="A2655" s="60" t="s">
        <v>687</v>
      </c>
      <c r="B2655" s="61">
        <v>42891</v>
      </c>
      <c r="C2655" s="71" t="s">
        <v>290</v>
      </c>
      <c r="D2655" s="63" t="str">
        <f>VLOOKUP(C2655,[6]Consolidado!$B:$E,4,FALSE)</f>
        <v>En Proceso</v>
      </c>
      <c r="E2655" s="64" t="s">
        <v>25</v>
      </c>
      <c r="F2655" s="65" t="s">
        <v>108</v>
      </c>
      <c r="G2655" s="66">
        <v>-3.125E-2</v>
      </c>
      <c r="H2655" s="67">
        <v>1022.5766666666667</v>
      </c>
      <c r="I2655" s="85">
        <f t="shared" si="63"/>
        <v>-31.955520833333335</v>
      </c>
      <c r="J2655" s="86">
        <v>30.0428</v>
      </c>
      <c r="K2655" s="85">
        <f t="shared" si="64"/>
        <v>-1.0636665301947001</v>
      </c>
      <c r="L2655" s="68" t="str">
        <f>VLOOKUP(C2655,[6]Consolidado!$B:$E,2,FALSE)</f>
        <v>Acabado</v>
      </c>
      <c r="M2655" s="69" t="str">
        <f>VLOOKUP(C2655,[6]Consolidado!$B:$E,3,FALSE)</f>
        <v>Material de acabado pendiente de distribuir</v>
      </c>
      <c r="N2655" s="70">
        <f>VLOOKUP(C2655,[6]Consolidado!$B:$H,7,FALSE)</f>
        <v>0</v>
      </c>
    </row>
    <row r="2656" spans="1:14" s="71" customFormat="1" ht="16.5" customHeight="1" outlineLevel="1" x14ac:dyDescent="0.2">
      <c r="A2656" s="60" t="s">
        <v>687</v>
      </c>
      <c r="B2656" s="61">
        <v>42891</v>
      </c>
      <c r="C2656" s="71" t="s">
        <v>290</v>
      </c>
      <c r="D2656" s="63" t="str">
        <f>VLOOKUP(C2656,[6]Consolidado!$B:$E,4,FALSE)</f>
        <v>En Proceso</v>
      </c>
      <c r="E2656" s="64" t="s">
        <v>25</v>
      </c>
      <c r="F2656" s="65" t="s">
        <v>109</v>
      </c>
      <c r="G2656" s="66">
        <v>-3.125E-2</v>
      </c>
      <c r="H2656" s="67">
        <v>1234.9796738973976</v>
      </c>
      <c r="I2656" s="85">
        <f t="shared" si="63"/>
        <v>-38.593114809293674</v>
      </c>
      <c r="J2656" s="86">
        <v>30.0428</v>
      </c>
      <c r="K2656" s="85">
        <f t="shared" si="64"/>
        <v>-1.2846044579497808</v>
      </c>
      <c r="L2656" s="68" t="str">
        <f>VLOOKUP(C2656,[6]Consolidado!$B:$E,2,FALSE)</f>
        <v>Acabado</v>
      </c>
      <c r="M2656" s="69" t="str">
        <f>VLOOKUP(C2656,[6]Consolidado!$B:$E,3,FALSE)</f>
        <v>Material de acabado pendiente de distribuir</v>
      </c>
      <c r="N2656" s="70">
        <f>VLOOKUP(C2656,[6]Consolidado!$B:$H,7,FALSE)</f>
        <v>0</v>
      </c>
    </row>
    <row r="2657" spans="1:14" s="71" customFormat="1" ht="16.5" customHeight="1" outlineLevel="1" x14ac:dyDescent="0.2">
      <c r="A2657" s="60" t="s">
        <v>687</v>
      </c>
      <c r="B2657" s="61">
        <v>42891</v>
      </c>
      <c r="C2657" s="71" t="s">
        <v>290</v>
      </c>
      <c r="D2657" s="63" t="str">
        <f>VLOOKUP(C2657,[6]Consolidado!$B:$E,4,FALSE)</f>
        <v>En Proceso</v>
      </c>
      <c r="E2657" s="64" t="s">
        <v>25</v>
      </c>
      <c r="F2657" s="65" t="s">
        <v>110</v>
      </c>
      <c r="G2657" s="66">
        <v>-3.125E-2</v>
      </c>
      <c r="H2657" s="67">
        <v>1332.2199479467902</v>
      </c>
      <c r="I2657" s="85">
        <f t="shared" si="63"/>
        <v>-41.631873373337193</v>
      </c>
      <c r="J2657" s="86">
        <v>30.0428</v>
      </c>
      <c r="K2657" s="85">
        <f t="shared" si="64"/>
        <v>-1.3857521061065279</v>
      </c>
      <c r="L2657" s="68" t="str">
        <f>VLOOKUP(C2657,[6]Consolidado!$B:$E,2,FALSE)</f>
        <v>Acabado</v>
      </c>
      <c r="M2657" s="69" t="str">
        <f>VLOOKUP(C2657,[6]Consolidado!$B:$E,3,FALSE)</f>
        <v>Material de acabado pendiente de distribuir</v>
      </c>
      <c r="N2657" s="70">
        <f>VLOOKUP(C2657,[6]Consolidado!$B:$H,7,FALSE)</f>
        <v>0</v>
      </c>
    </row>
    <row r="2658" spans="1:14" s="71" customFormat="1" ht="16.5" customHeight="1" outlineLevel="1" x14ac:dyDescent="0.2">
      <c r="A2658" s="60" t="s">
        <v>687</v>
      </c>
      <c r="B2658" s="61">
        <v>42891</v>
      </c>
      <c r="C2658" s="71" t="s">
        <v>290</v>
      </c>
      <c r="D2658" s="63" t="str">
        <f>VLOOKUP(C2658,[6]Consolidado!$B:$E,4,FALSE)</f>
        <v>En Proceso</v>
      </c>
      <c r="E2658" s="64" t="s">
        <v>25</v>
      </c>
      <c r="F2658" s="65" t="s">
        <v>119</v>
      </c>
      <c r="G2658" s="66">
        <v>-3.125E-2</v>
      </c>
      <c r="H2658" s="67">
        <v>622.89392857142855</v>
      </c>
      <c r="I2658" s="85">
        <f t="shared" si="63"/>
        <v>-19.465435267857142</v>
      </c>
      <c r="J2658" s="86">
        <v>30.0428</v>
      </c>
      <c r="K2658" s="85">
        <f t="shared" si="64"/>
        <v>-0.64792347144264661</v>
      </c>
      <c r="L2658" s="68" t="str">
        <f>VLOOKUP(C2658,[6]Consolidado!$B:$E,2,FALSE)</f>
        <v>Acabado</v>
      </c>
      <c r="M2658" s="69" t="str">
        <f>VLOOKUP(C2658,[6]Consolidado!$B:$E,3,FALSE)</f>
        <v>Material de acabado pendiente de distribuir</v>
      </c>
      <c r="N2658" s="70">
        <f>VLOOKUP(C2658,[6]Consolidado!$B:$H,7,FALSE)</f>
        <v>0</v>
      </c>
    </row>
    <row r="2659" spans="1:14" s="71" customFormat="1" ht="16.5" customHeight="1" outlineLevel="1" x14ac:dyDescent="0.2">
      <c r="A2659" s="60" t="s">
        <v>687</v>
      </c>
      <c r="B2659" s="61">
        <v>42891</v>
      </c>
      <c r="C2659" s="71" t="s">
        <v>290</v>
      </c>
      <c r="D2659" s="63" t="str">
        <f>VLOOKUP(C2659,[6]Consolidado!$B:$E,4,FALSE)</f>
        <v>En Proceso</v>
      </c>
      <c r="E2659" s="64" t="s">
        <v>25</v>
      </c>
      <c r="F2659" s="65" t="s">
        <v>128</v>
      </c>
      <c r="G2659" s="66">
        <v>-3.125E-2</v>
      </c>
      <c r="H2659" s="67">
        <v>872.04927745364489</v>
      </c>
      <c r="I2659" s="85">
        <f t="shared" si="63"/>
        <v>-27.251539920426403</v>
      </c>
      <c r="J2659" s="86">
        <v>30.0428</v>
      </c>
      <c r="K2659" s="85">
        <f t="shared" si="64"/>
        <v>-0.90709054816549728</v>
      </c>
      <c r="L2659" s="68" t="str">
        <f>VLOOKUP(C2659,[6]Consolidado!$B:$E,2,FALSE)</f>
        <v>Acabado</v>
      </c>
      <c r="M2659" s="69" t="str">
        <f>VLOOKUP(C2659,[6]Consolidado!$B:$E,3,FALSE)</f>
        <v>Material de acabado pendiente de distribuir</v>
      </c>
      <c r="N2659" s="70">
        <f>VLOOKUP(C2659,[6]Consolidado!$B:$H,7,FALSE)</f>
        <v>0</v>
      </c>
    </row>
    <row r="2660" spans="1:14" s="71" customFormat="1" ht="16.5" customHeight="1" outlineLevel="1" x14ac:dyDescent="0.2">
      <c r="A2660" s="60" t="s">
        <v>687</v>
      </c>
      <c r="B2660" s="61">
        <v>42891</v>
      </c>
      <c r="C2660" s="71" t="s">
        <v>290</v>
      </c>
      <c r="D2660" s="63" t="str">
        <f>VLOOKUP(C2660,[6]Consolidado!$B:$E,4,FALSE)</f>
        <v>En Proceso</v>
      </c>
      <c r="E2660" s="64" t="s">
        <v>25</v>
      </c>
      <c r="F2660" s="65" t="s">
        <v>138</v>
      </c>
      <c r="G2660" s="66">
        <v>-3.125E-2</v>
      </c>
      <c r="H2660" s="67">
        <v>838.56593976525971</v>
      </c>
      <c r="I2660" s="85">
        <f t="shared" si="63"/>
        <v>-26.205185617664366</v>
      </c>
      <c r="J2660" s="86">
        <v>30.0428</v>
      </c>
      <c r="K2660" s="85">
        <f t="shared" si="64"/>
        <v>-0.87226176047719806</v>
      </c>
      <c r="L2660" s="68" t="str">
        <f>VLOOKUP(C2660,[6]Consolidado!$B:$E,2,FALSE)</f>
        <v>Acabado</v>
      </c>
      <c r="M2660" s="69" t="str">
        <f>VLOOKUP(C2660,[6]Consolidado!$B:$E,3,FALSE)</f>
        <v>Material de acabado pendiente de distribuir</v>
      </c>
      <c r="N2660" s="70">
        <f>VLOOKUP(C2660,[6]Consolidado!$B:$H,7,FALSE)</f>
        <v>0</v>
      </c>
    </row>
    <row r="2661" spans="1:14" s="71" customFormat="1" ht="16.5" customHeight="1" outlineLevel="1" x14ac:dyDescent="0.2">
      <c r="A2661" s="60" t="s">
        <v>687</v>
      </c>
      <c r="B2661" s="61">
        <v>42888</v>
      </c>
      <c r="C2661" s="71">
        <v>276</v>
      </c>
      <c r="D2661" s="63" t="str">
        <f>VLOOKUP(C2661,[6]Consolidado!$B:$E,4,FALSE)</f>
        <v>Finalizada</v>
      </c>
      <c r="E2661" s="64" t="s">
        <v>25</v>
      </c>
      <c r="F2661" s="65" t="s">
        <v>108</v>
      </c>
      <c r="G2661" s="66">
        <v>0.125</v>
      </c>
      <c r="H2661" s="67">
        <v>1022.5766666666667</v>
      </c>
      <c r="I2661" s="85">
        <f t="shared" si="63"/>
        <v>127.82208333333334</v>
      </c>
      <c r="J2661" s="86">
        <v>30.0428</v>
      </c>
      <c r="K2661" s="85">
        <f t="shared" si="64"/>
        <v>4.2546661207788006</v>
      </c>
      <c r="L2661" s="68" t="str">
        <f>VLOOKUP(C2661,[6]Consolidado!$B:$E,2,FALSE)</f>
        <v>Rottet</v>
      </c>
      <c r="M2661" s="69" t="str">
        <f>VLOOKUP(C2661,[6]Consolidado!$B:$E,3,FALSE)</f>
        <v>Acrylic Chair</v>
      </c>
      <c r="N2661" s="70" t="str">
        <f>VLOOKUP(C2661,[6]Consolidado!$B:$H,7,FALSE)</f>
        <v>Junio</v>
      </c>
    </row>
    <row r="2662" spans="1:14" s="71" customFormat="1" ht="16.5" customHeight="1" outlineLevel="1" x14ac:dyDescent="0.2">
      <c r="A2662" s="60" t="s">
        <v>687</v>
      </c>
      <c r="B2662" s="61">
        <v>42888</v>
      </c>
      <c r="C2662" s="71">
        <v>276</v>
      </c>
      <c r="D2662" s="63" t="str">
        <f>VLOOKUP(C2662,[6]Consolidado!$B:$E,4,FALSE)</f>
        <v>Finalizada</v>
      </c>
      <c r="E2662" s="64" t="s">
        <v>25</v>
      </c>
      <c r="F2662" s="65" t="s">
        <v>109</v>
      </c>
      <c r="G2662" s="66">
        <v>9.375E-2</v>
      </c>
      <c r="H2662" s="67">
        <v>1234.9796738973976</v>
      </c>
      <c r="I2662" s="85">
        <f t="shared" si="63"/>
        <v>115.77934442788103</v>
      </c>
      <c r="J2662" s="86">
        <v>30.0428</v>
      </c>
      <c r="K2662" s="85">
        <f t="shared" si="64"/>
        <v>3.8538133738493427</v>
      </c>
      <c r="L2662" s="68" t="str">
        <f>VLOOKUP(C2662,[6]Consolidado!$B:$E,2,FALSE)</f>
        <v>Rottet</v>
      </c>
      <c r="M2662" s="69" t="str">
        <f>VLOOKUP(C2662,[6]Consolidado!$B:$E,3,FALSE)</f>
        <v>Acrylic Chair</v>
      </c>
      <c r="N2662" s="70" t="str">
        <f>VLOOKUP(C2662,[6]Consolidado!$B:$H,7,FALSE)</f>
        <v>Junio</v>
      </c>
    </row>
    <row r="2663" spans="1:14" s="71" customFormat="1" ht="16.5" customHeight="1" outlineLevel="1" x14ac:dyDescent="0.2">
      <c r="A2663" s="60" t="s">
        <v>687</v>
      </c>
      <c r="B2663" s="61">
        <v>42888</v>
      </c>
      <c r="C2663" s="71">
        <v>276</v>
      </c>
      <c r="D2663" s="63" t="str">
        <f>VLOOKUP(C2663,[6]Consolidado!$B:$E,4,FALSE)</f>
        <v>Finalizada</v>
      </c>
      <c r="E2663" s="64" t="s">
        <v>25</v>
      </c>
      <c r="F2663" s="65" t="s">
        <v>110</v>
      </c>
      <c r="G2663" s="66">
        <v>0.125</v>
      </c>
      <c r="H2663" s="67">
        <v>1332.2199479467902</v>
      </c>
      <c r="I2663" s="85">
        <f t="shared" si="63"/>
        <v>166.52749349334877</v>
      </c>
      <c r="J2663" s="86">
        <v>30.0428</v>
      </c>
      <c r="K2663" s="85">
        <f t="shared" si="64"/>
        <v>5.5430084244261115</v>
      </c>
      <c r="L2663" s="68" t="str">
        <f>VLOOKUP(C2663,[6]Consolidado!$B:$E,2,FALSE)</f>
        <v>Rottet</v>
      </c>
      <c r="M2663" s="69" t="str">
        <f>VLOOKUP(C2663,[6]Consolidado!$B:$E,3,FALSE)</f>
        <v>Acrylic Chair</v>
      </c>
      <c r="N2663" s="70" t="str">
        <f>VLOOKUP(C2663,[6]Consolidado!$B:$H,7,FALSE)</f>
        <v>Junio</v>
      </c>
    </row>
    <row r="2664" spans="1:14" s="71" customFormat="1" ht="16.5" customHeight="1" outlineLevel="1" x14ac:dyDescent="0.2">
      <c r="A2664" s="60" t="s">
        <v>687</v>
      </c>
      <c r="B2664" s="61">
        <v>42888</v>
      </c>
      <c r="C2664" s="71">
        <v>276</v>
      </c>
      <c r="D2664" s="63" t="str">
        <f>VLOOKUP(C2664,[6]Consolidado!$B:$E,4,FALSE)</f>
        <v>Finalizada</v>
      </c>
      <c r="E2664" s="64" t="s">
        <v>25</v>
      </c>
      <c r="F2664" s="65" t="s">
        <v>119</v>
      </c>
      <c r="G2664" s="66">
        <v>0.125</v>
      </c>
      <c r="H2664" s="67">
        <v>622.89392857142855</v>
      </c>
      <c r="I2664" s="85">
        <f t="shared" si="63"/>
        <v>77.861741071428568</v>
      </c>
      <c r="J2664" s="86">
        <v>30.0428</v>
      </c>
      <c r="K2664" s="85">
        <f t="shared" si="64"/>
        <v>2.5916938857705865</v>
      </c>
      <c r="L2664" s="68" t="str">
        <f>VLOOKUP(C2664,[6]Consolidado!$B:$E,2,FALSE)</f>
        <v>Rottet</v>
      </c>
      <c r="M2664" s="69" t="str">
        <f>VLOOKUP(C2664,[6]Consolidado!$B:$E,3,FALSE)</f>
        <v>Acrylic Chair</v>
      </c>
      <c r="N2664" s="70" t="str">
        <f>VLOOKUP(C2664,[6]Consolidado!$B:$H,7,FALSE)</f>
        <v>Junio</v>
      </c>
    </row>
    <row r="2665" spans="1:14" s="71" customFormat="1" ht="16.5" customHeight="1" outlineLevel="1" x14ac:dyDescent="0.2">
      <c r="A2665" s="60" t="s">
        <v>687</v>
      </c>
      <c r="B2665" s="61">
        <v>42888</v>
      </c>
      <c r="C2665" s="71">
        <v>276</v>
      </c>
      <c r="D2665" s="63" t="str">
        <f>VLOOKUP(C2665,[6]Consolidado!$B:$E,4,FALSE)</f>
        <v>Finalizada</v>
      </c>
      <c r="E2665" s="64" t="s">
        <v>33</v>
      </c>
      <c r="F2665" s="65" t="s">
        <v>90</v>
      </c>
      <c r="G2665" s="66">
        <v>2.7</v>
      </c>
      <c r="H2665" s="67">
        <v>3.1234075327412754</v>
      </c>
      <c r="I2665" s="85">
        <f t="shared" si="63"/>
        <v>8.4332003384014449</v>
      </c>
      <c r="J2665" s="86">
        <v>30.0428</v>
      </c>
      <c r="K2665" s="85">
        <f t="shared" si="64"/>
        <v>0.28070620376268007</v>
      </c>
      <c r="L2665" s="68" t="str">
        <f>VLOOKUP(C2665,[6]Consolidado!$B:$E,2,FALSE)</f>
        <v>Rottet</v>
      </c>
      <c r="M2665" s="69" t="str">
        <f>VLOOKUP(C2665,[6]Consolidado!$B:$E,3,FALSE)</f>
        <v>Acrylic Chair</v>
      </c>
      <c r="N2665" s="70" t="str">
        <f>VLOOKUP(C2665,[6]Consolidado!$B:$H,7,FALSE)</f>
        <v>Junio</v>
      </c>
    </row>
    <row r="2666" spans="1:14" s="71" customFormat="1" ht="16.5" customHeight="1" outlineLevel="1" x14ac:dyDescent="0.2">
      <c r="A2666" s="60" t="s">
        <v>687</v>
      </c>
      <c r="B2666" s="61">
        <v>42888</v>
      </c>
      <c r="C2666" s="71">
        <v>277</v>
      </c>
      <c r="D2666" s="63" t="str">
        <f>VLOOKUP(C2666,[6]Consolidado!$B:$E,4,FALSE)</f>
        <v>Finalizada</v>
      </c>
      <c r="E2666" s="64" t="s">
        <v>25</v>
      </c>
      <c r="F2666" s="65" t="s">
        <v>108</v>
      </c>
      <c r="G2666" s="66">
        <v>0.1875</v>
      </c>
      <c r="H2666" s="67">
        <v>1022.5766666666667</v>
      </c>
      <c r="I2666" s="85">
        <f t="shared" si="63"/>
        <v>191.733125</v>
      </c>
      <c r="J2666" s="86">
        <v>30.0428</v>
      </c>
      <c r="K2666" s="85">
        <f t="shared" si="64"/>
        <v>6.3819991811682</v>
      </c>
      <c r="L2666" s="68" t="str">
        <f>VLOOKUP(C2666,[6]Consolidado!$B:$E,2,FALSE)</f>
        <v>Rottet</v>
      </c>
      <c r="M2666" s="69" t="str">
        <f>VLOOKUP(C2666,[6]Consolidado!$B:$E,3,FALSE)</f>
        <v>Acrylic Sofa</v>
      </c>
      <c r="N2666" s="70" t="str">
        <f>VLOOKUP(C2666,[6]Consolidado!$B:$H,7,FALSE)</f>
        <v>Junio</v>
      </c>
    </row>
    <row r="2667" spans="1:14" s="71" customFormat="1" ht="16.5" customHeight="1" outlineLevel="1" x14ac:dyDescent="0.2">
      <c r="A2667" s="60" t="s">
        <v>687</v>
      </c>
      <c r="B2667" s="61">
        <v>42888</v>
      </c>
      <c r="C2667" s="71" t="s">
        <v>290</v>
      </c>
      <c r="D2667" s="63" t="str">
        <f>VLOOKUP(C2667,[6]Consolidado!$B:$E,4,FALSE)</f>
        <v>En Proceso</v>
      </c>
      <c r="E2667" s="64" t="s">
        <v>25</v>
      </c>
      <c r="F2667" s="65" t="s">
        <v>108</v>
      </c>
      <c r="G2667" s="66">
        <v>-0.125</v>
      </c>
      <c r="H2667" s="67">
        <v>1022.5766666666667</v>
      </c>
      <c r="I2667" s="85">
        <f t="shared" si="63"/>
        <v>-127.82208333333334</v>
      </c>
      <c r="J2667" s="86">
        <v>30.0428</v>
      </c>
      <c r="K2667" s="85">
        <f t="shared" si="64"/>
        <v>-4.2546661207788006</v>
      </c>
      <c r="L2667" s="68" t="str">
        <f>VLOOKUP(C2667,[6]Consolidado!$B:$E,2,FALSE)</f>
        <v>Acabado</v>
      </c>
      <c r="M2667" s="69" t="str">
        <f>VLOOKUP(C2667,[6]Consolidado!$B:$E,3,FALSE)</f>
        <v>Material de acabado pendiente de distribuir</v>
      </c>
      <c r="N2667" s="70">
        <f>VLOOKUP(C2667,[6]Consolidado!$B:$H,7,FALSE)</f>
        <v>0</v>
      </c>
    </row>
    <row r="2668" spans="1:14" s="71" customFormat="1" ht="16.5" customHeight="1" outlineLevel="1" x14ac:dyDescent="0.2">
      <c r="A2668" s="60" t="s">
        <v>687</v>
      </c>
      <c r="B2668" s="61">
        <v>42888</v>
      </c>
      <c r="C2668" s="71" t="s">
        <v>290</v>
      </c>
      <c r="D2668" s="63" t="str">
        <f>VLOOKUP(C2668,[6]Consolidado!$B:$E,4,FALSE)</f>
        <v>En Proceso</v>
      </c>
      <c r="E2668" s="64" t="s">
        <v>25</v>
      </c>
      <c r="F2668" s="65" t="s">
        <v>109</v>
      </c>
      <c r="G2668" s="66">
        <v>-9.375E-2</v>
      </c>
      <c r="H2668" s="67">
        <v>1234.9796738973976</v>
      </c>
      <c r="I2668" s="85">
        <f t="shared" si="63"/>
        <v>-115.77934442788103</v>
      </c>
      <c r="J2668" s="86">
        <v>30.0428</v>
      </c>
      <c r="K2668" s="85">
        <f t="shared" si="64"/>
        <v>-3.8538133738493427</v>
      </c>
      <c r="L2668" s="68" t="str">
        <f>VLOOKUP(C2668,[6]Consolidado!$B:$E,2,FALSE)</f>
        <v>Acabado</v>
      </c>
      <c r="M2668" s="69" t="str">
        <f>VLOOKUP(C2668,[6]Consolidado!$B:$E,3,FALSE)</f>
        <v>Material de acabado pendiente de distribuir</v>
      </c>
      <c r="N2668" s="70">
        <f>VLOOKUP(C2668,[6]Consolidado!$B:$H,7,FALSE)</f>
        <v>0</v>
      </c>
    </row>
    <row r="2669" spans="1:14" s="71" customFormat="1" ht="16.5" customHeight="1" outlineLevel="1" x14ac:dyDescent="0.2">
      <c r="A2669" s="60" t="s">
        <v>687</v>
      </c>
      <c r="B2669" s="61">
        <v>42888</v>
      </c>
      <c r="C2669" s="71" t="s">
        <v>290</v>
      </c>
      <c r="D2669" s="63" t="str">
        <f>VLOOKUP(C2669,[6]Consolidado!$B:$E,4,FALSE)</f>
        <v>En Proceso</v>
      </c>
      <c r="E2669" s="64" t="s">
        <v>25</v>
      </c>
      <c r="F2669" s="65" t="s">
        <v>110</v>
      </c>
      <c r="G2669" s="66">
        <v>-0.125</v>
      </c>
      <c r="H2669" s="67">
        <v>1332.2199479467902</v>
      </c>
      <c r="I2669" s="85">
        <f t="shared" si="63"/>
        <v>-166.52749349334877</v>
      </c>
      <c r="J2669" s="86">
        <v>30.0428</v>
      </c>
      <c r="K2669" s="85">
        <f t="shared" si="64"/>
        <v>-5.5430084244261115</v>
      </c>
      <c r="L2669" s="68" t="str">
        <f>VLOOKUP(C2669,[6]Consolidado!$B:$E,2,FALSE)</f>
        <v>Acabado</v>
      </c>
      <c r="M2669" s="69" t="str">
        <f>VLOOKUP(C2669,[6]Consolidado!$B:$E,3,FALSE)</f>
        <v>Material de acabado pendiente de distribuir</v>
      </c>
      <c r="N2669" s="70">
        <f>VLOOKUP(C2669,[6]Consolidado!$B:$H,7,FALSE)</f>
        <v>0</v>
      </c>
    </row>
    <row r="2670" spans="1:14" s="71" customFormat="1" ht="16.5" customHeight="1" outlineLevel="1" x14ac:dyDescent="0.2">
      <c r="A2670" s="60" t="s">
        <v>687</v>
      </c>
      <c r="B2670" s="61">
        <v>42888</v>
      </c>
      <c r="C2670" s="71" t="s">
        <v>290</v>
      </c>
      <c r="D2670" s="63" t="str">
        <f>VLOOKUP(C2670,[6]Consolidado!$B:$E,4,FALSE)</f>
        <v>En Proceso</v>
      </c>
      <c r="E2670" s="64" t="s">
        <v>25</v>
      </c>
      <c r="F2670" s="65" t="s">
        <v>119</v>
      </c>
      <c r="G2670" s="66">
        <v>-0.125</v>
      </c>
      <c r="H2670" s="67">
        <v>622.89392857142855</v>
      </c>
      <c r="I2670" s="85">
        <f t="shared" si="63"/>
        <v>-77.861741071428568</v>
      </c>
      <c r="J2670" s="86">
        <v>30.0428</v>
      </c>
      <c r="K2670" s="85">
        <f t="shared" si="64"/>
        <v>-2.5916938857705865</v>
      </c>
      <c r="L2670" s="68" t="str">
        <f>VLOOKUP(C2670,[6]Consolidado!$B:$E,2,FALSE)</f>
        <v>Acabado</v>
      </c>
      <c r="M2670" s="69" t="str">
        <f>VLOOKUP(C2670,[6]Consolidado!$B:$E,3,FALSE)</f>
        <v>Material de acabado pendiente de distribuir</v>
      </c>
      <c r="N2670" s="70">
        <f>VLOOKUP(C2670,[6]Consolidado!$B:$H,7,FALSE)</f>
        <v>0</v>
      </c>
    </row>
    <row r="2671" spans="1:14" s="71" customFormat="1" ht="16.5" customHeight="1" outlineLevel="1" x14ac:dyDescent="0.2">
      <c r="A2671" s="60" t="s">
        <v>687</v>
      </c>
      <c r="B2671" s="61">
        <v>42888</v>
      </c>
      <c r="C2671" s="71" t="s">
        <v>89</v>
      </c>
      <c r="D2671" s="63" t="str">
        <f>VLOOKUP(C2671,[6]Consolidado!$B:$E,4,FALSE)</f>
        <v>En Proceso</v>
      </c>
      <c r="E2671" s="64" t="s">
        <v>33</v>
      </c>
      <c r="F2671" s="65" t="s">
        <v>90</v>
      </c>
      <c r="G2671" s="66">
        <v>-2.7</v>
      </c>
      <c r="H2671" s="67">
        <v>3.1234075327412754</v>
      </c>
      <c r="I2671" s="85">
        <f t="shared" si="63"/>
        <v>-8.4332003384014449</v>
      </c>
      <c r="J2671" s="86">
        <v>30.0428</v>
      </c>
      <c r="K2671" s="85">
        <f t="shared" si="64"/>
        <v>-0.28070620376268007</v>
      </c>
      <c r="L2671" s="68" t="str">
        <f>VLOOKUP(C2671,[6]Consolidado!$B:$E,2,FALSE)</f>
        <v>Empaque</v>
      </c>
      <c r="M2671" s="69" t="str">
        <f>VLOOKUP(C2671,[6]Consolidado!$B:$E,3,FALSE)</f>
        <v>Material de empaque pendiente de distribuir</v>
      </c>
      <c r="N2671" s="70">
        <f>VLOOKUP(C2671,[6]Consolidado!$B:$H,7,FALSE)</f>
        <v>0</v>
      </c>
    </row>
    <row r="2672" spans="1:14" s="71" customFormat="1" ht="16.5" customHeight="1" outlineLevel="1" x14ac:dyDescent="0.2">
      <c r="A2672" s="60" t="s">
        <v>687</v>
      </c>
      <c r="B2672" s="61">
        <v>42888</v>
      </c>
      <c r="C2672" s="71">
        <v>277</v>
      </c>
      <c r="D2672" s="63" t="str">
        <f>VLOOKUP(C2672,[6]Consolidado!$B:$E,4,FALSE)</f>
        <v>Finalizada</v>
      </c>
      <c r="E2672" s="64" t="s">
        <v>25</v>
      </c>
      <c r="F2672" s="65" t="s">
        <v>109</v>
      </c>
      <c r="G2672" s="66">
        <v>0.125</v>
      </c>
      <c r="H2672" s="67">
        <v>1234.9796738973976</v>
      </c>
      <c r="I2672" s="85">
        <f t="shared" si="63"/>
        <v>154.3724592371747</v>
      </c>
      <c r="J2672" s="86">
        <v>30.0428</v>
      </c>
      <c r="K2672" s="85">
        <f t="shared" si="64"/>
        <v>5.1384178317991234</v>
      </c>
      <c r="L2672" s="68" t="str">
        <f>VLOOKUP(C2672,[6]Consolidado!$B:$E,2,FALSE)</f>
        <v>Rottet</v>
      </c>
      <c r="M2672" s="69" t="str">
        <f>VLOOKUP(C2672,[6]Consolidado!$B:$E,3,FALSE)</f>
        <v>Acrylic Sofa</v>
      </c>
      <c r="N2672" s="70" t="str">
        <f>VLOOKUP(C2672,[6]Consolidado!$B:$H,7,FALSE)</f>
        <v>Junio</v>
      </c>
    </row>
    <row r="2673" spans="1:14" s="71" customFormat="1" ht="16.5" customHeight="1" outlineLevel="1" x14ac:dyDescent="0.2">
      <c r="A2673" s="60" t="s">
        <v>687</v>
      </c>
      <c r="B2673" s="61">
        <v>42888</v>
      </c>
      <c r="C2673" s="71">
        <v>277</v>
      </c>
      <c r="D2673" s="63" t="str">
        <f>VLOOKUP(C2673,[6]Consolidado!$B:$E,4,FALSE)</f>
        <v>Finalizada</v>
      </c>
      <c r="E2673" s="64" t="s">
        <v>25</v>
      </c>
      <c r="F2673" s="65" t="s">
        <v>110</v>
      </c>
      <c r="G2673" s="66">
        <v>0.15625</v>
      </c>
      <c r="H2673" s="67">
        <v>1332.2199479467902</v>
      </c>
      <c r="I2673" s="85">
        <f t="shared" si="63"/>
        <v>208.15936686668596</v>
      </c>
      <c r="J2673" s="86">
        <v>30.0428</v>
      </c>
      <c r="K2673" s="85">
        <f t="shared" si="64"/>
        <v>6.9287605305326387</v>
      </c>
      <c r="L2673" s="68" t="str">
        <f>VLOOKUP(C2673,[6]Consolidado!$B:$E,2,FALSE)</f>
        <v>Rottet</v>
      </c>
      <c r="M2673" s="69" t="str">
        <f>VLOOKUP(C2673,[6]Consolidado!$B:$E,3,FALSE)</f>
        <v>Acrylic Sofa</v>
      </c>
      <c r="N2673" s="70" t="str">
        <f>VLOOKUP(C2673,[6]Consolidado!$B:$H,7,FALSE)</f>
        <v>Junio</v>
      </c>
    </row>
    <row r="2674" spans="1:14" s="71" customFormat="1" ht="16.5" customHeight="1" outlineLevel="1" x14ac:dyDescent="0.2">
      <c r="A2674" s="60" t="s">
        <v>687</v>
      </c>
      <c r="B2674" s="61">
        <v>42888</v>
      </c>
      <c r="C2674" s="71">
        <v>277</v>
      </c>
      <c r="D2674" s="63" t="str">
        <f>VLOOKUP(C2674,[6]Consolidado!$B:$E,4,FALSE)</f>
        <v>Finalizada</v>
      </c>
      <c r="E2674" s="64" t="s">
        <v>25</v>
      </c>
      <c r="F2674" s="65" t="s">
        <v>119</v>
      </c>
      <c r="G2674" s="66">
        <v>0.15625</v>
      </c>
      <c r="H2674" s="67">
        <v>622.89392857142855</v>
      </c>
      <c r="I2674" s="85">
        <f t="shared" si="63"/>
        <v>97.327176339285714</v>
      </c>
      <c r="J2674" s="86">
        <v>30.0428</v>
      </c>
      <c r="K2674" s="85">
        <f t="shared" si="64"/>
        <v>3.2396173572132327</v>
      </c>
      <c r="L2674" s="68" t="str">
        <f>VLOOKUP(C2674,[6]Consolidado!$B:$E,2,FALSE)</f>
        <v>Rottet</v>
      </c>
      <c r="M2674" s="69" t="str">
        <f>VLOOKUP(C2674,[6]Consolidado!$B:$E,3,FALSE)</f>
        <v>Acrylic Sofa</v>
      </c>
      <c r="N2674" s="70" t="str">
        <f>VLOOKUP(C2674,[6]Consolidado!$B:$H,7,FALSE)</f>
        <v>Junio</v>
      </c>
    </row>
    <row r="2675" spans="1:14" s="71" customFormat="1" ht="16.5" customHeight="1" outlineLevel="1" x14ac:dyDescent="0.2">
      <c r="A2675" s="60" t="s">
        <v>687</v>
      </c>
      <c r="B2675" s="61">
        <v>42888</v>
      </c>
      <c r="C2675" s="71">
        <v>277</v>
      </c>
      <c r="D2675" s="63" t="str">
        <f>VLOOKUP(C2675,[6]Consolidado!$B:$E,4,FALSE)</f>
        <v>Finalizada</v>
      </c>
      <c r="E2675" s="64" t="s">
        <v>33</v>
      </c>
      <c r="F2675" s="65" t="s">
        <v>90</v>
      </c>
      <c r="G2675" s="66">
        <v>5.4</v>
      </c>
      <c r="H2675" s="67">
        <v>3.1234075327412754</v>
      </c>
      <c r="I2675" s="85">
        <f t="shared" si="63"/>
        <v>16.86640067680289</v>
      </c>
      <c r="J2675" s="86">
        <v>30.0428</v>
      </c>
      <c r="K2675" s="85">
        <f t="shared" si="64"/>
        <v>0.56141240752536015</v>
      </c>
      <c r="L2675" s="68" t="str">
        <f>VLOOKUP(C2675,[6]Consolidado!$B:$E,2,FALSE)</f>
        <v>Rottet</v>
      </c>
      <c r="M2675" s="69" t="str">
        <f>VLOOKUP(C2675,[6]Consolidado!$B:$E,3,FALSE)</f>
        <v>Acrylic Sofa</v>
      </c>
      <c r="N2675" s="70" t="str">
        <f>VLOOKUP(C2675,[6]Consolidado!$B:$H,7,FALSE)</f>
        <v>Junio</v>
      </c>
    </row>
    <row r="2676" spans="1:14" s="71" customFormat="1" ht="16.5" customHeight="1" outlineLevel="1" x14ac:dyDescent="0.2">
      <c r="A2676" s="60" t="s">
        <v>687</v>
      </c>
      <c r="B2676" s="61">
        <v>42895</v>
      </c>
      <c r="C2676" s="71">
        <v>190</v>
      </c>
      <c r="D2676" s="63" t="str">
        <f>VLOOKUP(C2676,[6]Consolidado!$B:$E,4,FALSE)</f>
        <v>Finalizada</v>
      </c>
      <c r="E2676" s="64" t="s">
        <v>25</v>
      </c>
      <c r="F2676" s="65" t="s">
        <v>201</v>
      </c>
      <c r="G2676" s="66">
        <v>3.125E-2</v>
      </c>
      <c r="H2676" s="67">
        <v>875.05880341880345</v>
      </c>
      <c r="I2676" s="85">
        <f t="shared" si="63"/>
        <v>27.345587606837608</v>
      </c>
      <c r="J2676" s="86">
        <v>30.0428</v>
      </c>
      <c r="K2676" s="85">
        <f t="shared" si="64"/>
        <v>0.91022100492755698</v>
      </c>
      <c r="L2676" s="68" t="str">
        <f>VLOOKUP(C2676,[6]Consolidado!$B:$E,2,FALSE)</f>
        <v>Proper Cloth</v>
      </c>
      <c r="M2676" s="69" t="str">
        <f>VLOOKUP(C2676,[6]Consolidado!$B:$E,3,FALSE)</f>
        <v>Large Conference Table Top</v>
      </c>
      <c r="N2676" s="70" t="str">
        <f>VLOOKUP(C2676,[6]Consolidado!$B:$H,7,FALSE)</f>
        <v>Junio</v>
      </c>
    </row>
    <row r="2677" spans="1:14" s="71" customFormat="1" ht="16.5" customHeight="1" outlineLevel="1" x14ac:dyDescent="0.2">
      <c r="A2677" s="60" t="s">
        <v>687</v>
      </c>
      <c r="B2677" s="61">
        <v>42888</v>
      </c>
      <c r="C2677" s="71" t="s">
        <v>290</v>
      </c>
      <c r="D2677" s="63" t="str">
        <f>VLOOKUP(C2677,[6]Consolidado!$B:$E,4,FALSE)</f>
        <v>En Proceso</v>
      </c>
      <c r="E2677" s="64" t="s">
        <v>25</v>
      </c>
      <c r="F2677" s="65" t="s">
        <v>108</v>
      </c>
      <c r="G2677" s="66">
        <v>-0.1875</v>
      </c>
      <c r="H2677" s="67">
        <v>1022.5766666666667</v>
      </c>
      <c r="I2677" s="85">
        <f t="shared" si="63"/>
        <v>-191.733125</v>
      </c>
      <c r="J2677" s="86">
        <v>30.0428</v>
      </c>
      <c r="K2677" s="85">
        <f t="shared" si="64"/>
        <v>-6.3819991811682</v>
      </c>
      <c r="L2677" s="68" t="str">
        <f>VLOOKUP(C2677,[6]Consolidado!$B:$E,2,FALSE)</f>
        <v>Acabado</v>
      </c>
      <c r="M2677" s="69" t="str">
        <f>VLOOKUP(C2677,[6]Consolidado!$B:$E,3,FALSE)</f>
        <v>Material de acabado pendiente de distribuir</v>
      </c>
      <c r="N2677" s="70">
        <f>VLOOKUP(C2677,[6]Consolidado!$B:$H,7,FALSE)</f>
        <v>0</v>
      </c>
    </row>
    <row r="2678" spans="1:14" s="71" customFormat="1" ht="16.5" customHeight="1" outlineLevel="1" x14ac:dyDescent="0.2">
      <c r="A2678" s="60" t="s">
        <v>687</v>
      </c>
      <c r="B2678" s="61">
        <v>42888</v>
      </c>
      <c r="C2678" s="71" t="s">
        <v>290</v>
      </c>
      <c r="D2678" s="63" t="str">
        <f>VLOOKUP(C2678,[6]Consolidado!$B:$E,4,FALSE)</f>
        <v>En Proceso</v>
      </c>
      <c r="E2678" s="64" t="s">
        <v>25</v>
      </c>
      <c r="F2678" s="65" t="s">
        <v>109</v>
      </c>
      <c r="G2678" s="66">
        <v>-0.125</v>
      </c>
      <c r="H2678" s="67">
        <v>1234.9796738973976</v>
      </c>
      <c r="I2678" s="85">
        <f t="shared" si="63"/>
        <v>-154.3724592371747</v>
      </c>
      <c r="J2678" s="86">
        <v>30.0428</v>
      </c>
      <c r="K2678" s="85">
        <f t="shared" si="64"/>
        <v>-5.1384178317991234</v>
      </c>
      <c r="L2678" s="68" t="str">
        <f>VLOOKUP(C2678,[6]Consolidado!$B:$E,2,FALSE)</f>
        <v>Acabado</v>
      </c>
      <c r="M2678" s="69" t="str">
        <f>VLOOKUP(C2678,[6]Consolidado!$B:$E,3,FALSE)</f>
        <v>Material de acabado pendiente de distribuir</v>
      </c>
      <c r="N2678" s="70">
        <f>VLOOKUP(C2678,[6]Consolidado!$B:$H,7,FALSE)</f>
        <v>0</v>
      </c>
    </row>
    <row r="2679" spans="1:14" s="71" customFormat="1" ht="16.5" customHeight="1" outlineLevel="1" x14ac:dyDescent="0.2">
      <c r="A2679" s="60" t="s">
        <v>687</v>
      </c>
      <c r="B2679" s="61">
        <v>42888</v>
      </c>
      <c r="C2679" s="71" t="s">
        <v>290</v>
      </c>
      <c r="D2679" s="63" t="str">
        <f>VLOOKUP(C2679,[6]Consolidado!$B:$E,4,FALSE)</f>
        <v>En Proceso</v>
      </c>
      <c r="E2679" s="64" t="s">
        <v>25</v>
      </c>
      <c r="F2679" s="65" t="s">
        <v>110</v>
      </c>
      <c r="G2679" s="66">
        <v>-0.15625</v>
      </c>
      <c r="H2679" s="67">
        <v>1332.2199479467902</v>
      </c>
      <c r="I2679" s="85">
        <f t="shared" si="63"/>
        <v>-208.15936686668596</v>
      </c>
      <c r="J2679" s="86">
        <v>30.0428</v>
      </c>
      <c r="K2679" s="85">
        <f t="shared" si="64"/>
        <v>-6.9287605305326387</v>
      </c>
      <c r="L2679" s="68" t="str">
        <f>VLOOKUP(C2679,[6]Consolidado!$B:$E,2,FALSE)</f>
        <v>Acabado</v>
      </c>
      <c r="M2679" s="69" t="str">
        <f>VLOOKUP(C2679,[6]Consolidado!$B:$E,3,FALSE)</f>
        <v>Material de acabado pendiente de distribuir</v>
      </c>
      <c r="N2679" s="70">
        <f>VLOOKUP(C2679,[6]Consolidado!$B:$H,7,FALSE)</f>
        <v>0</v>
      </c>
    </row>
    <row r="2680" spans="1:14" s="71" customFormat="1" ht="16.5" customHeight="1" outlineLevel="1" x14ac:dyDescent="0.2">
      <c r="A2680" s="60" t="s">
        <v>687</v>
      </c>
      <c r="B2680" s="61">
        <v>42888</v>
      </c>
      <c r="C2680" s="71" t="s">
        <v>290</v>
      </c>
      <c r="D2680" s="63" t="str">
        <f>VLOOKUP(C2680,[6]Consolidado!$B:$E,4,FALSE)</f>
        <v>En Proceso</v>
      </c>
      <c r="E2680" s="64" t="s">
        <v>25</v>
      </c>
      <c r="F2680" s="65" t="s">
        <v>119</v>
      </c>
      <c r="G2680" s="66">
        <v>-0.15625</v>
      </c>
      <c r="H2680" s="67">
        <v>622.89392857142855</v>
      </c>
      <c r="I2680" s="85">
        <f t="shared" si="63"/>
        <v>-97.327176339285714</v>
      </c>
      <c r="J2680" s="86">
        <v>30.0428</v>
      </c>
      <c r="K2680" s="85">
        <f t="shared" si="64"/>
        <v>-3.2396173572132327</v>
      </c>
      <c r="L2680" s="68" t="str">
        <f>VLOOKUP(C2680,[6]Consolidado!$B:$E,2,FALSE)</f>
        <v>Acabado</v>
      </c>
      <c r="M2680" s="69" t="str">
        <f>VLOOKUP(C2680,[6]Consolidado!$B:$E,3,FALSE)</f>
        <v>Material de acabado pendiente de distribuir</v>
      </c>
      <c r="N2680" s="70">
        <f>VLOOKUP(C2680,[6]Consolidado!$B:$H,7,FALSE)</f>
        <v>0</v>
      </c>
    </row>
    <row r="2681" spans="1:14" s="71" customFormat="1" ht="16.5" customHeight="1" outlineLevel="1" x14ac:dyDescent="0.2">
      <c r="A2681" s="60" t="s">
        <v>687</v>
      </c>
      <c r="B2681" s="61">
        <v>42888</v>
      </c>
      <c r="C2681" s="71" t="s">
        <v>89</v>
      </c>
      <c r="D2681" s="63" t="str">
        <f>VLOOKUP(C2681,[6]Consolidado!$B:$E,4,FALSE)</f>
        <v>En Proceso</v>
      </c>
      <c r="E2681" s="64" t="s">
        <v>33</v>
      </c>
      <c r="F2681" s="65" t="s">
        <v>90</v>
      </c>
      <c r="G2681" s="66">
        <v>-5.4</v>
      </c>
      <c r="H2681" s="67">
        <v>3.1234075327412754</v>
      </c>
      <c r="I2681" s="85">
        <f t="shared" si="63"/>
        <v>-16.86640067680289</v>
      </c>
      <c r="J2681" s="86">
        <v>30.0428</v>
      </c>
      <c r="K2681" s="85">
        <f t="shared" si="64"/>
        <v>-0.56141240752536015</v>
      </c>
      <c r="L2681" s="68" t="str">
        <f>VLOOKUP(C2681,[6]Consolidado!$B:$E,2,FALSE)</f>
        <v>Empaque</v>
      </c>
      <c r="M2681" s="69" t="str">
        <f>VLOOKUP(C2681,[6]Consolidado!$B:$E,3,FALSE)</f>
        <v>Material de empaque pendiente de distribuir</v>
      </c>
      <c r="N2681" s="70">
        <f>VLOOKUP(C2681,[6]Consolidado!$B:$H,7,FALSE)</f>
        <v>0</v>
      </c>
    </row>
    <row r="2682" spans="1:14" s="71" customFormat="1" ht="16.5" customHeight="1" outlineLevel="1" x14ac:dyDescent="0.2">
      <c r="A2682" s="60" t="s">
        <v>687</v>
      </c>
      <c r="B2682" s="61">
        <v>42895</v>
      </c>
      <c r="C2682" s="71">
        <v>190</v>
      </c>
      <c r="D2682" s="63" t="str">
        <f>VLOOKUP(C2682,[6]Consolidado!$B:$E,4,FALSE)</f>
        <v>Finalizada</v>
      </c>
      <c r="E2682" s="64" t="s">
        <v>25</v>
      </c>
      <c r="F2682" s="65" t="s">
        <v>137</v>
      </c>
      <c r="G2682" s="66">
        <v>0.5</v>
      </c>
      <c r="H2682" s="67">
        <v>980.21</v>
      </c>
      <c r="I2682" s="85">
        <f t="shared" si="63"/>
        <v>490.10500000000002</v>
      </c>
      <c r="J2682" s="86">
        <v>30.0428</v>
      </c>
      <c r="K2682" s="85">
        <f t="shared" si="64"/>
        <v>16.3135593220339</v>
      </c>
      <c r="L2682" s="68" t="str">
        <f>VLOOKUP(C2682,[6]Consolidado!$B:$E,2,FALSE)</f>
        <v>Proper Cloth</v>
      </c>
      <c r="M2682" s="69" t="str">
        <f>VLOOKUP(C2682,[6]Consolidado!$B:$E,3,FALSE)</f>
        <v>Large Conference Table Top</v>
      </c>
      <c r="N2682" s="70" t="str">
        <f>VLOOKUP(C2682,[6]Consolidado!$B:$H,7,FALSE)</f>
        <v>Junio</v>
      </c>
    </row>
    <row r="2683" spans="1:14" s="71" customFormat="1" ht="16.5" customHeight="1" outlineLevel="1" x14ac:dyDescent="0.2">
      <c r="A2683" s="60" t="s">
        <v>687</v>
      </c>
      <c r="B2683" s="61">
        <v>42895</v>
      </c>
      <c r="C2683" s="71">
        <v>190</v>
      </c>
      <c r="D2683" s="63" t="str">
        <f>VLOOKUP(C2683,[6]Consolidado!$B:$E,4,FALSE)</f>
        <v>Finalizada</v>
      </c>
      <c r="E2683" s="64" t="s">
        <v>25</v>
      </c>
      <c r="F2683" s="65" t="s">
        <v>109</v>
      </c>
      <c r="G2683" s="66">
        <v>0.625</v>
      </c>
      <c r="H2683" s="67">
        <v>1234.9796738973976</v>
      </c>
      <c r="I2683" s="85">
        <f t="shared" si="63"/>
        <v>771.86229618587345</v>
      </c>
      <c r="J2683" s="86">
        <v>30.0428</v>
      </c>
      <c r="K2683" s="85">
        <f t="shared" si="64"/>
        <v>25.692089158995614</v>
      </c>
      <c r="L2683" s="68" t="str">
        <f>VLOOKUP(C2683,[6]Consolidado!$B:$E,2,FALSE)</f>
        <v>Proper Cloth</v>
      </c>
      <c r="M2683" s="69" t="str">
        <f>VLOOKUP(C2683,[6]Consolidado!$B:$E,3,FALSE)</f>
        <v>Large Conference Table Top</v>
      </c>
      <c r="N2683" s="70" t="str">
        <f>VLOOKUP(C2683,[6]Consolidado!$B:$H,7,FALSE)</f>
        <v>Junio</v>
      </c>
    </row>
    <row r="2684" spans="1:14" s="71" customFormat="1" ht="16.5" customHeight="1" outlineLevel="1" x14ac:dyDescent="0.2">
      <c r="A2684" s="60" t="s">
        <v>687</v>
      </c>
      <c r="B2684" s="61">
        <v>42895</v>
      </c>
      <c r="C2684" s="71">
        <v>190</v>
      </c>
      <c r="D2684" s="63" t="str">
        <f>VLOOKUP(C2684,[6]Consolidado!$B:$E,4,FALSE)</f>
        <v>Finalizada</v>
      </c>
      <c r="E2684" s="64" t="s">
        <v>25</v>
      </c>
      <c r="F2684" s="65" t="s">
        <v>110</v>
      </c>
      <c r="G2684" s="66">
        <v>0.5625</v>
      </c>
      <c r="H2684" s="67">
        <v>1332.2199479467902</v>
      </c>
      <c r="I2684" s="85">
        <f t="shared" si="63"/>
        <v>749.37372072006951</v>
      </c>
      <c r="J2684" s="86">
        <v>30.0428</v>
      </c>
      <c r="K2684" s="85">
        <f t="shared" si="64"/>
        <v>24.943537909917502</v>
      </c>
      <c r="L2684" s="68" t="str">
        <f>VLOOKUP(C2684,[6]Consolidado!$B:$E,2,FALSE)</f>
        <v>Proper Cloth</v>
      </c>
      <c r="M2684" s="69" t="str">
        <f>VLOOKUP(C2684,[6]Consolidado!$B:$E,3,FALSE)</f>
        <v>Large Conference Table Top</v>
      </c>
      <c r="N2684" s="70" t="str">
        <f>VLOOKUP(C2684,[6]Consolidado!$B:$H,7,FALSE)</f>
        <v>Junio</v>
      </c>
    </row>
    <row r="2685" spans="1:14" s="71" customFormat="1" ht="16.5" customHeight="1" outlineLevel="1" x14ac:dyDescent="0.2">
      <c r="A2685" s="60" t="s">
        <v>687</v>
      </c>
      <c r="B2685" s="61">
        <v>42895</v>
      </c>
      <c r="C2685" s="71">
        <v>190</v>
      </c>
      <c r="D2685" s="63" t="str">
        <f>VLOOKUP(C2685,[6]Consolidado!$B:$E,4,FALSE)</f>
        <v>Finalizada</v>
      </c>
      <c r="E2685" s="64" t="s">
        <v>25</v>
      </c>
      <c r="F2685" s="65" t="s">
        <v>119</v>
      </c>
      <c r="G2685" s="66">
        <v>0.8125</v>
      </c>
      <c r="H2685" s="67">
        <v>622.89392857142855</v>
      </c>
      <c r="I2685" s="85">
        <f t="shared" ref="I2685:I2748" si="65">G2685*H2685</f>
        <v>506.10131696428567</v>
      </c>
      <c r="J2685" s="86">
        <v>30.0428</v>
      </c>
      <c r="K2685" s="85">
        <f t="shared" ref="K2685:K2748" si="66">IFERROR(I2685/J2685,0)</f>
        <v>16.846010257508809</v>
      </c>
      <c r="L2685" s="68" t="str">
        <f>VLOOKUP(C2685,[6]Consolidado!$B:$E,2,FALSE)</f>
        <v>Proper Cloth</v>
      </c>
      <c r="M2685" s="69" t="str">
        <f>VLOOKUP(C2685,[6]Consolidado!$B:$E,3,FALSE)</f>
        <v>Large Conference Table Top</v>
      </c>
      <c r="N2685" s="70" t="str">
        <f>VLOOKUP(C2685,[6]Consolidado!$B:$H,7,FALSE)</f>
        <v>Junio</v>
      </c>
    </row>
    <row r="2686" spans="1:14" s="71" customFormat="1" ht="16.5" customHeight="1" outlineLevel="1" x14ac:dyDescent="0.2">
      <c r="A2686" s="60" t="s">
        <v>687</v>
      </c>
      <c r="B2686" s="61">
        <v>42895</v>
      </c>
      <c r="C2686" s="71">
        <v>190</v>
      </c>
      <c r="D2686" s="63" t="str">
        <f>VLOOKUP(C2686,[6]Consolidado!$B:$E,4,FALSE)</f>
        <v>Finalizada</v>
      </c>
      <c r="E2686" s="64" t="s">
        <v>33</v>
      </c>
      <c r="F2686" s="65" t="s">
        <v>90</v>
      </c>
      <c r="G2686" s="66">
        <v>13.5</v>
      </c>
      <c r="H2686" s="67">
        <v>3.1234075327412754</v>
      </c>
      <c r="I2686" s="85">
        <f t="shared" si="65"/>
        <v>42.166001692007214</v>
      </c>
      <c r="J2686" s="86">
        <v>30.0428</v>
      </c>
      <c r="K2686" s="85">
        <f t="shared" si="66"/>
        <v>1.4035310188134</v>
      </c>
      <c r="L2686" s="68" t="str">
        <f>VLOOKUP(C2686,[6]Consolidado!$B:$E,2,FALSE)</f>
        <v>Proper Cloth</v>
      </c>
      <c r="M2686" s="69" t="str">
        <f>VLOOKUP(C2686,[6]Consolidado!$B:$E,3,FALSE)</f>
        <v>Large Conference Table Top</v>
      </c>
      <c r="N2686" s="70" t="str">
        <f>VLOOKUP(C2686,[6]Consolidado!$B:$H,7,FALSE)</f>
        <v>Junio</v>
      </c>
    </row>
    <row r="2687" spans="1:14" s="71" customFormat="1" ht="16.5" customHeight="1" outlineLevel="1" x14ac:dyDescent="0.2">
      <c r="A2687" s="60" t="s">
        <v>687</v>
      </c>
      <c r="B2687" s="61">
        <v>42895</v>
      </c>
      <c r="C2687" s="71" t="s">
        <v>290</v>
      </c>
      <c r="D2687" s="63" t="str">
        <f>VLOOKUP(C2687,[6]Consolidado!$B:$E,4,FALSE)</f>
        <v>En Proceso</v>
      </c>
      <c r="E2687" s="64" t="s">
        <v>25</v>
      </c>
      <c r="F2687" s="65" t="s">
        <v>201</v>
      </c>
      <c r="G2687" s="66">
        <v>-3.125E-2</v>
      </c>
      <c r="H2687" s="67">
        <v>875.05880341880345</v>
      </c>
      <c r="I2687" s="85">
        <f t="shared" si="65"/>
        <v>-27.345587606837608</v>
      </c>
      <c r="J2687" s="86">
        <v>30.0428</v>
      </c>
      <c r="K2687" s="85">
        <f t="shared" si="66"/>
        <v>-0.91022100492755698</v>
      </c>
      <c r="L2687" s="68" t="str">
        <f>VLOOKUP(C2687,[6]Consolidado!$B:$E,2,FALSE)</f>
        <v>Acabado</v>
      </c>
      <c r="M2687" s="69" t="str">
        <f>VLOOKUP(C2687,[6]Consolidado!$B:$E,3,FALSE)</f>
        <v>Material de acabado pendiente de distribuir</v>
      </c>
      <c r="N2687" s="70">
        <f>VLOOKUP(C2687,[6]Consolidado!$B:$H,7,FALSE)</f>
        <v>0</v>
      </c>
    </row>
    <row r="2688" spans="1:14" s="71" customFormat="1" ht="16.5" customHeight="1" outlineLevel="1" x14ac:dyDescent="0.2">
      <c r="A2688" s="60" t="s">
        <v>687</v>
      </c>
      <c r="B2688" s="61">
        <v>42895</v>
      </c>
      <c r="C2688" s="71" t="s">
        <v>290</v>
      </c>
      <c r="D2688" s="63" t="str">
        <f>VLOOKUP(C2688,[6]Consolidado!$B:$E,4,FALSE)</f>
        <v>En Proceso</v>
      </c>
      <c r="E2688" s="64" t="s">
        <v>25</v>
      </c>
      <c r="F2688" s="65" t="s">
        <v>137</v>
      </c>
      <c r="G2688" s="66">
        <v>-0.5</v>
      </c>
      <c r="H2688" s="67">
        <v>980.21</v>
      </c>
      <c r="I2688" s="85">
        <f t="shared" si="65"/>
        <v>-490.10500000000002</v>
      </c>
      <c r="J2688" s="86">
        <v>30.0428</v>
      </c>
      <c r="K2688" s="85">
        <f t="shared" si="66"/>
        <v>-16.3135593220339</v>
      </c>
      <c r="L2688" s="68" t="str">
        <f>VLOOKUP(C2688,[6]Consolidado!$B:$E,2,FALSE)</f>
        <v>Acabado</v>
      </c>
      <c r="M2688" s="69" t="str">
        <f>VLOOKUP(C2688,[6]Consolidado!$B:$E,3,FALSE)</f>
        <v>Material de acabado pendiente de distribuir</v>
      </c>
      <c r="N2688" s="70">
        <f>VLOOKUP(C2688,[6]Consolidado!$B:$H,7,FALSE)</f>
        <v>0</v>
      </c>
    </row>
    <row r="2689" spans="1:14" s="71" customFormat="1" ht="16.5" customHeight="1" outlineLevel="1" x14ac:dyDescent="0.2">
      <c r="A2689" s="60" t="s">
        <v>687</v>
      </c>
      <c r="B2689" s="61">
        <v>42895</v>
      </c>
      <c r="C2689" s="71" t="s">
        <v>290</v>
      </c>
      <c r="D2689" s="63" t="str">
        <f>VLOOKUP(C2689,[6]Consolidado!$B:$E,4,FALSE)</f>
        <v>En Proceso</v>
      </c>
      <c r="E2689" s="64" t="s">
        <v>25</v>
      </c>
      <c r="F2689" s="65" t="s">
        <v>109</v>
      </c>
      <c r="G2689" s="66">
        <v>-0.625</v>
      </c>
      <c r="H2689" s="67">
        <v>1234.9796738973976</v>
      </c>
      <c r="I2689" s="85">
        <f t="shared" si="65"/>
        <v>-771.86229618587345</v>
      </c>
      <c r="J2689" s="86">
        <v>30.0428</v>
      </c>
      <c r="K2689" s="85">
        <f t="shared" si="66"/>
        <v>-25.692089158995614</v>
      </c>
      <c r="L2689" s="68" t="str">
        <f>VLOOKUP(C2689,[6]Consolidado!$B:$E,2,FALSE)</f>
        <v>Acabado</v>
      </c>
      <c r="M2689" s="69" t="str">
        <f>VLOOKUP(C2689,[6]Consolidado!$B:$E,3,FALSE)</f>
        <v>Material de acabado pendiente de distribuir</v>
      </c>
      <c r="N2689" s="70">
        <f>VLOOKUP(C2689,[6]Consolidado!$B:$H,7,FALSE)</f>
        <v>0</v>
      </c>
    </row>
    <row r="2690" spans="1:14" s="71" customFormat="1" ht="16.5" customHeight="1" outlineLevel="1" x14ac:dyDescent="0.2">
      <c r="A2690" s="60" t="s">
        <v>687</v>
      </c>
      <c r="B2690" s="61">
        <v>42895</v>
      </c>
      <c r="C2690" s="71" t="s">
        <v>290</v>
      </c>
      <c r="D2690" s="63" t="str">
        <f>VLOOKUP(C2690,[6]Consolidado!$B:$E,4,FALSE)</f>
        <v>En Proceso</v>
      </c>
      <c r="E2690" s="64" t="s">
        <v>25</v>
      </c>
      <c r="F2690" s="65" t="s">
        <v>110</v>
      </c>
      <c r="G2690" s="66">
        <v>-0.5625</v>
      </c>
      <c r="H2690" s="67">
        <v>1332.2199479467902</v>
      </c>
      <c r="I2690" s="85">
        <f t="shared" si="65"/>
        <v>-749.37372072006951</v>
      </c>
      <c r="J2690" s="86">
        <v>30.0428</v>
      </c>
      <c r="K2690" s="85">
        <f t="shared" si="66"/>
        <v>-24.943537909917502</v>
      </c>
      <c r="L2690" s="68" t="str">
        <f>VLOOKUP(C2690,[6]Consolidado!$B:$E,2,FALSE)</f>
        <v>Acabado</v>
      </c>
      <c r="M2690" s="69" t="str">
        <f>VLOOKUP(C2690,[6]Consolidado!$B:$E,3,FALSE)</f>
        <v>Material de acabado pendiente de distribuir</v>
      </c>
      <c r="N2690" s="70">
        <f>VLOOKUP(C2690,[6]Consolidado!$B:$H,7,FALSE)</f>
        <v>0</v>
      </c>
    </row>
    <row r="2691" spans="1:14" s="71" customFormat="1" ht="16.5" customHeight="1" outlineLevel="1" x14ac:dyDescent="0.2">
      <c r="A2691" s="60" t="s">
        <v>687</v>
      </c>
      <c r="B2691" s="61">
        <v>42895</v>
      </c>
      <c r="C2691" s="71" t="s">
        <v>290</v>
      </c>
      <c r="D2691" s="63" t="str">
        <f>VLOOKUP(C2691,[6]Consolidado!$B:$E,4,FALSE)</f>
        <v>En Proceso</v>
      </c>
      <c r="E2691" s="64" t="s">
        <v>25</v>
      </c>
      <c r="F2691" s="65" t="s">
        <v>119</v>
      </c>
      <c r="G2691" s="66">
        <v>-0.8125</v>
      </c>
      <c r="H2691" s="67">
        <v>622.89392857142855</v>
      </c>
      <c r="I2691" s="85">
        <f t="shared" si="65"/>
        <v>-506.10131696428567</v>
      </c>
      <c r="J2691" s="86">
        <v>30.0428</v>
      </c>
      <c r="K2691" s="85">
        <f t="shared" si="66"/>
        <v>-16.846010257508809</v>
      </c>
      <c r="L2691" s="68" t="str">
        <f>VLOOKUP(C2691,[6]Consolidado!$B:$E,2,FALSE)</f>
        <v>Acabado</v>
      </c>
      <c r="M2691" s="69" t="str">
        <f>VLOOKUP(C2691,[6]Consolidado!$B:$E,3,FALSE)</f>
        <v>Material de acabado pendiente de distribuir</v>
      </c>
      <c r="N2691" s="70">
        <f>VLOOKUP(C2691,[6]Consolidado!$B:$H,7,FALSE)</f>
        <v>0</v>
      </c>
    </row>
    <row r="2692" spans="1:14" s="71" customFormat="1" ht="16.5" customHeight="1" outlineLevel="1" x14ac:dyDescent="0.2">
      <c r="A2692" s="60" t="s">
        <v>687</v>
      </c>
      <c r="B2692" s="61">
        <v>42895</v>
      </c>
      <c r="C2692" s="71" t="s">
        <v>89</v>
      </c>
      <c r="D2692" s="63" t="str">
        <f>VLOOKUP(C2692,[6]Consolidado!$B:$E,4,FALSE)</f>
        <v>En Proceso</v>
      </c>
      <c r="E2692" s="64" t="s">
        <v>33</v>
      </c>
      <c r="F2692" s="65" t="s">
        <v>90</v>
      </c>
      <c r="G2692" s="66">
        <v>-13.5</v>
      </c>
      <c r="H2692" s="67">
        <v>3.1234075327412754</v>
      </c>
      <c r="I2692" s="85">
        <f t="shared" si="65"/>
        <v>-42.166001692007214</v>
      </c>
      <c r="J2692" s="86">
        <v>30.0428</v>
      </c>
      <c r="K2692" s="85">
        <f t="shared" si="66"/>
        <v>-1.4035310188134</v>
      </c>
      <c r="L2692" s="68" t="str">
        <f>VLOOKUP(C2692,[6]Consolidado!$B:$E,2,FALSE)</f>
        <v>Empaque</v>
      </c>
      <c r="M2692" s="69" t="str">
        <f>VLOOKUP(C2692,[6]Consolidado!$B:$E,3,FALSE)</f>
        <v>Material de empaque pendiente de distribuir</v>
      </c>
      <c r="N2692" s="70">
        <f>VLOOKUP(C2692,[6]Consolidado!$B:$H,7,FALSE)</f>
        <v>0</v>
      </c>
    </row>
    <row r="2693" spans="1:14" s="71" customFormat="1" ht="16.5" customHeight="1" outlineLevel="1" x14ac:dyDescent="0.2">
      <c r="A2693" s="60" t="s">
        <v>687</v>
      </c>
      <c r="B2693" s="61">
        <v>42894</v>
      </c>
      <c r="C2693" s="71">
        <v>302</v>
      </c>
      <c r="D2693" s="63" t="str">
        <f>VLOOKUP(C2693,[6]Consolidado!$B:$E,4,FALSE)</f>
        <v>Finalizada</v>
      </c>
      <c r="E2693" s="64" t="s">
        <v>25</v>
      </c>
      <c r="F2693" s="65" t="s">
        <v>108</v>
      </c>
      <c r="G2693" s="66">
        <v>3.125E-2</v>
      </c>
      <c r="H2693" s="67">
        <v>1022.5766666666667</v>
      </c>
      <c r="I2693" s="85">
        <f t="shared" si="65"/>
        <v>31.955520833333335</v>
      </c>
      <c r="J2693" s="86">
        <v>30.0428</v>
      </c>
      <c r="K2693" s="85">
        <f t="shared" si="66"/>
        <v>1.0636665301947001</v>
      </c>
      <c r="L2693" s="68" t="str">
        <f>VLOOKUP(C2693,[6]Consolidado!$B:$E,2,FALSE)</f>
        <v>Maderas Collective</v>
      </c>
      <c r="M2693" s="69" t="str">
        <f>VLOOKUP(C2693,[6]Consolidado!$B:$E,3,FALSE)</f>
        <v>Silla Prototipo</v>
      </c>
      <c r="N2693" s="70" t="str">
        <f>VLOOKUP(C2693,[6]Consolidado!$B:$H,7,FALSE)</f>
        <v>Junio</v>
      </c>
    </row>
    <row r="2694" spans="1:14" s="71" customFormat="1" ht="16.5" customHeight="1" outlineLevel="1" x14ac:dyDescent="0.2">
      <c r="A2694" s="60" t="s">
        <v>687</v>
      </c>
      <c r="B2694" s="61">
        <v>42894</v>
      </c>
      <c r="C2694" s="71">
        <v>302</v>
      </c>
      <c r="D2694" s="63" t="str">
        <f>VLOOKUP(C2694,[6]Consolidado!$B:$E,4,FALSE)</f>
        <v>Finalizada</v>
      </c>
      <c r="E2694" s="64" t="s">
        <v>25</v>
      </c>
      <c r="F2694" s="65" t="s">
        <v>109</v>
      </c>
      <c r="G2694" s="66">
        <v>3.125E-2</v>
      </c>
      <c r="H2694" s="67">
        <v>1234.9796738973976</v>
      </c>
      <c r="I2694" s="85">
        <f t="shared" si="65"/>
        <v>38.593114809293674</v>
      </c>
      <c r="J2694" s="86">
        <v>30.0428</v>
      </c>
      <c r="K2694" s="85">
        <f t="shared" si="66"/>
        <v>1.2846044579497808</v>
      </c>
      <c r="L2694" s="68" t="str">
        <f>VLOOKUP(C2694,[6]Consolidado!$B:$E,2,FALSE)</f>
        <v>Maderas Collective</v>
      </c>
      <c r="M2694" s="69" t="str">
        <f>VLOOKUP(C2694,[6]Consolidado!$B:$E,3,FALSE)</f>
        <v>Silla Prototipo</v>
      </c>
      <c r="N2694" s="70" t="str">
        <f>VLOOKUP(C2694,[6]Consolidado!$B:$H,7,FALSE)</f>
        <v>Junio</v>
      </c>
    </row>
    <row r="2695" spans="1:14" s="71" customFormat="1" ht="16.5" customHeight="1" outlineLevel="1" x14ac:dyDescent="0.2">
      <c r="A2695" s="60" t="s">
        <v>687</v>
      </c>
      <c r="B2695" s="61">
        <v>42894</v>
      </c>
      <c r="C2695" s="71">
        <v>302</v>
      </c>
      <c r="D2695" s="63" t="str">
        <f>VLOOKUP(C2695,[6]Consolidado!$B:$E,4,FALSE)</f>
        <v>Finalizada</v>
      </c>
      <c r="E2695" s="64" t="s">
        <v>25</v>
      </c>
      <c r="F2695" s="65" t="s">
        <v>110</v>
      </c>
      <c r="G2695" s="66">
        <v>3.125E-2</v>
      </c>
      <c r="H2695" s="67">
        <v>1332.2199479467902</v>
      </c>
      <c r="I2695" s="85">
        <f t="shared" si="65"/>
        <v>41.631873373337193</v>
      </c>
      <c r="J2695" s="86">
        <v>30.0428</v>
      </c>
      <c r="K2695" s="85">
        <f t="shared" si="66"/>
        <v>1.3857521061065279</v>
      </c>
      <c r="L2695" s="68" t="str">
        <f>VLOOKUP(C2695,[6]Consolidado!$B:$E,2,FALSE)</f>
        <v>Maderas Collective</v>
      </c>
      <c r="M2695" s="69" t="str">
        <f>VLOOKUP(C2695,[6]Consolidado!$B:$E,3,FALSE)</f>
        <v>Silla Prototipo</v>
      </c>
      <c r="N2695" s="70" t="str">
        <f>VLOOKUP(C2695,[6]Consolidado!$B:$H,7,FALSE)</f>
        <v>Junio</v>
      </c>
    </row>
    <row r="2696" spans="1:14" s="71" customFormat="1" ht="16.5" customHeight="1" outlineLevel="1" x14ac:dyDescent="0.2">
      <c r="A2696" s="60" t="s">
        <v>687</v>
      </c>
      <c r="B2696" s="61">
        <v>42894</v>
      </c>
      <c r="C2696" s="71">
        <v>302</v>
      </c>
      <c r="D2696" s="63" t="str">
        <f>VLOOKUP(C2696,[6]Consolidado!$B:$E,4,FALSE)</f>
        <v>Finalizada</v>
      </c>
      <c r="E2696" s="64" t="s">
        <v>25</v>
      </c>
      <c r="F2696" s="65" t="s">
        <v>119</v>
      </c>
      <c r="G2696" s="66">
        <v>3.125E-2</v>
      </c>
      <c r="H2696" s="67">
        <v>622.89392857142855</v>
      </c>
      <c r="I2696" s="85">
        <f t="shared" si="65"/>
        <v>19.465435267857142</v>
      </c>
      <c r="J2696" s="86">
        <v>30.0428</v>
      </c>
      <c r="K2696" s="85">
        <f t="shared" si="66"/>
        <v>0.64792347144264661</v>
      </c>
      <c r="L2696" s="68" t="str">
        <f>VLOOKUP(C2696,[6]Consolidado!$B:$E,2,FALSE)</f>
        <v>Maderas Collective</v>
      </c>
      <c r="M2696" s="69" t="str">
        <f>VLOOKUP(C2696,[6]Consolidado!$B:$E,3,FALSE)</f>
        <v>Silla Prototipo</v>
      </c>
      <c r="N2696" s="70" t="str">
        <f>VLOOKUP(C2696,[6]Consolidado!$B:$H,7,FALSE)</f>
        <v>Junio</v>
      </c>
    </row>
    <row r="2697" spans="1:14" s="71" customFormat="1" ht="16.5" customHeight="1" outlineLevel="1" x14ac:dyDescent="0.2">
      <c r="A2697" s="60" t="s">
        <v>687</v>
      </c>
      <c r="B2697" s="61">
        <v>42894</v>
      </c>
      <c r="C2697" s="71">
        <v>302</v>
      </c>
      <c r="D2697" s="63" t="str">
        <f>VLOOKUP(C2697,[6]Consolidado!$B:$E,4,FALSE)</f>
        <v>Finalizada</v>
      </c>
      <c r="E2697" s="64" t="s">
        <v>25</v>
      </c>
      <c r="F2697" s="65" t="s">
        <v>120</v>
      </c>
      <c r="G2697" s="66">
        <v>3.125E-2</v>
      </c>
      <c r="H2697" s="67">
        <v>1231.47</v>
      </c>
      <c r="I2697" s="85">
        <f t="shared" si="65"/>
        <v>38.483437500000001</v>
      </c>
      <c r="J2697" s="86">
        <v>30.0428</v>
      </c>
      <c r="K2697" s="85">
        <f t="shared" si="66"/>
        <v>1.2809537559748092</v>
      </c>
      <c r="L2697" s="68" t="str">
        <f>VLOOKUP(C2697,[6]Consolidado!$B:$E,2,FALSE)</f>
        <v>Maderas Collective</v>
      </c>
      <c r="M2697" s="69" t="str">
        <f>VLOOKUP(C2697,[6]Consolidado!$B:$E,3,FALSE)</f>
        <v>Silla Prototipo</v>
      </c>
      <c r="N2697" s="70" t="str">
        <f>VLOOKUP(C2697,[6]Consolidado!$B:$H,7,FALSE)</f>
        <v>Junio</v>
      </c>
    </row>
    <row r="2698" spans="1:14" s="71" customFormat="1" ht="16.5" customHeight="1" outlineLevel="1" x14ac:dyDescent="0.2">
      <c r="A2698" s="60" t="s">
        <v>687</v>
      </c>
      <c r="B2698" s="61">
        <v>42902</v>
      </c>
      <c r="C2698" s="71">
        <v>293</v>
      </c>
      <c r="D2698" s="63" t="str">
        <f>VLOOKUP(C2698,[6]Consolidado!$B:$E,4,FALSE)</f>
        <v>Finalizada</v>
      </c>
      <c r="E2698" s="64" t="s">
        <v>25</v>
      </c>
      <c r="F2698" s="65" t="s">
        <v>108</v>
      </c>
      <c r="G2698" s="66">
        <v>3.125E-2</v>
      </c>
      <c r="H2698" s="67">
        <v>1022.5766666666667</v>
      </c>
      <c r="I2698" s="85">
        <f t="shared" si="65"/>
        <v>31.955520833333335</v>
      </c>
      <c r="J2698" s="86">
        <v>30.0428</v>
      </c>
      <c r="K2698" s="85">
        <f t="shared" si="66"/>
        <v>1.0636665301947001</v>
      </c>
      <c r="L2698" s="68" t="str">
        <f>VLOOKUP(C2698,[6]Consolidado!$B:$E,2,FALSE)</f>
        <v>Home Studios</v>
      </c>
      <c r="M2698" s="69" t="str">
        <f>VLOOKUP(C2698,[6]Consolidado!$B:$E,3,FALSE)</f>
        <v>Custom bar stool B</v>
      </c>
      <c r="N2698" s="70" t="str">
        <f>VLOOKUP(C2698,[6]Consolidado!$B:$H,7,FALSE)</f>
        <v>Junio</v>
      </c>
    </row>
    <row r="2699" spans="1:14" s="71" customFormat="1" ht="16.5" customHeight="1" outlineLevel="1" x14ac:dyDescent="0.2">
      <c r="A2699" s="60" t="s">
        <v>687</v>
      </c>
      <c r="B2699" s="61">
        <v>42894</v>
      </c>
      <c r="C2699" s="71" t="s">
        <v>290</v>
      </c>
      <c r="D2699" s="63" t="str">
        <f>VLOOKUP(C2699,[6]Consolidado!$B:$E,4,FALSE)</f>
        <v>En Proceso</v>
      </c>
      <c r="E2699" s="64" t="s">
        <v>25</v>
      </c>
      <c r="F2699" s="65" t="s">
        <v>108</v>
      </c>
      <c r="G2699" s="66">
        <v>-3.125E-2</v>
      </c>
      <c r="H2699" s="67">
        <v>1022.5766666666667</v>
      </c>
      <c r="I2699" s="85">
        <f t="shared" si="65"/>
        <v>-31.955520833333335</v>
      </c>
      <c r="J2699" s="86">
        <v>30.0428</v>
      </c>
      <c r="K2699" s="85">
        <f t="shared" si="66"/>
        <v>-1.0636665301947001</v>
      </c>
      <c r="L2699" s="68" t="str">
        <f>VLOOKUP(C2699,[6]Consolidado!$B:$E,2,FALSE)</f>
        <v>Acabado</v>
      </c>
      <c r="M2699" s="69" t="str">
        <f>VLOOKUP(C2699,[6]Consolidado!$B:$E,3,FALSE)</f>
        <v>Material de acabado pendiente de distribuir</v>
      </c>
      <c r="N2699" s="70">
        <f>VLOOKUP(C2699,[6]Consolidado!$B:$H,7,FALSE)</f>
        <v>0</v>
      </c>
    </row>
    <row r="2700" spans="1:14" s="71" customFormat="1" ht="16.5" customHeight="1" outlineLevel="1" x14ac:dyDescent="0.2">
      <c r="A2700" s="60" t="s">
        <v>687</v>
      </c>
      <c r="B2700" s="61">
        <v>42894</v>
      </c>
      <c r="C2700" s="71" t="s">
        <v>290</v>
      </c>
      <c r="D2700" s="63" t="str">
        <f>VLOOKUP(C2700,[6]Consolidado!$B:$E,4,FALSE)</f>
        <v>En Proceso</v>
      </c>
      <c r="E2700" s="64" t="s">
        <v>25</v>
      </c>
      <c r="F2700" s="65" t="s">
        <v>109</v>
      </c>
      <c r="G2700" s="66">
        <v>-3.125E-2</v>
      </c>
      <c r="H2700" s="67">
        <v>1234.9796738973976</v>
      </c>
      <c r="I2700" s="85">
        <f t="shared" si="65"/>
        <v>-38.593114809293674</v>
      </c>
      <c r="J2700" s="86">
        <v>30.0428</v>
      </c>
      <c r="K2700" s="85">
        <f t="shared" si="66"/>
        <v>-1.2846044579497808</v>
      </c>
      <c r="L2700" s="68" t="str">
        <f>VLOOKUP(C2700,[6]Consolidado!$B:$E,2,FALSE)</f>
        <v>Acabado</v>
      </c>
      <c r="M2700" s="69" t="str">
        <f>VLOOKUP(C2700,[6]Consolidado!$B:$E,3,FALSE)</f>
        <v>Material de acabado pendiente de distribuir</v>
      </c>
      <c r="N2700" s="70">
        <f>VLOOKUP(C2700,[6]Consolidado!$B:$H,7,FALSE)</f>
        <v>0</v>
      </c>
    </row>
    <row r="2701" spans="1:14" s="71" customFormat="1" ht="16.5" customHeight="1" outlineLevel="1" x14ac:dyDescent="0.2">
      <c r="A2701" s="60" t="s">
        <v>687</v>
      </c>
      <c r="B2701" s="61">
        <v>42894</v>
      </c>
      <c r="C2701" s="71" t="s">
        <v>290</v>
      </c>
      <c r="D2701" s="63" t="str">
        <f>VLOOKUP(C2701,[6]Consolidado!$B:$E,4,FALSE)</f>
        <v>En Proceso</v>
      </c>
      <c r="E2701" s="64" t="s">
        <v>25</v>
      </c>
      <c r="F2701" s="65" t="s">
        <v>110</v>
      </c>
      <c r="G2701" s="66">
        <v>-3.125E-2</v>
      </c>
      <c r="H2701" s="67">
        <v>1332.2199479467902</v>
      </c>
      <c r="I2701" s="85">
        <f t="shared" si="65"/>
        <v>-41.631873373337193</v>
      </c>
      <c r="J2701" s="86">
        <v>30.0428</v>
      </c>
      <c r="K2701" s="85">
        <f t="shared" si="66"/>
        <v>-1.3857521061065279</v>
      </c>
      <c r="L2701" s="68" t="str">
        <f>VLOOKUP(C2701,[6]Consolidado!$B:$E,2,FALSE)</f>
        <v>Acabado</v>
      </c>
      <c r="M2701" s="69" t="str">
        <f>VLOOKUP(C2701,[6]Consolidado!$B:$E,3,FALSE)</f>
        <v>Material de acabado pendiente de distribuir</v>
      </c>
      <c r="N2701" s="70">
        <f>VLOOKUP(C2701,[6]Consolidado!$B:$H,7,FALSE)</f>
        <v>0</v>
      </c>
    </row>
    <row r="2702" spans="1:14" s="71" customFormat="1" ht="16.5" customHeight="1" outlineLevel="1" x14ac:dyDescent="0.2">
      <c r="A2702" s="60" t="s">
        <v>687</v>
      </c>
      <c r="B2702" s="61">
        <v>42894</v>
      </c>
      <c r="C2702" s="71" t="s">
        <v>290</v>
      </c>
      <c r="D2702" s="63" t="str">
        <f>VLOOKUP(C2702,[6]Consolidado!$B:$E,4,FALSE)</f>
        <v>En Proceso</v>
      </c>
      <c r="E2702" s="64" t="s">
        <v>25</v>
      </c>
      <c r="F2702" s="65" t="s">
        <v>119</v>
      </c>
      <c r="G2702" s="66">
        <v>-3.125E-2</v>
      </c>
      <c r="H2702" s="67">
        <v>622.89392857142855</v>
      </c>
      <c r="I2702" s="85">
        <f t="shared" si="65"/>
        <v>-19.465435267857142</v>
      </c>
      <c r="J2702" s="86">
        <v>30.0428</v>
      </c>
      <c r="K2702" s="85">
        <f t="shared" si="66"/>
        <v>-0.64792347144264661</v>
      </c>
      <c r="L2702" s="68" t="str">
        <f>VLOOKUP(C2702,[6]Consolidado!$B:$E,2,FALSE)</f>
        <v>Acabado</v>
      </c>
      <c r="M2702" s="69" t="str">
        <f>VLOOKUP(C2702,[6]Consolidado!$B:$E,3,FALSE)</f>
        <v>Material de acabado pendiente de distribuir</v>
      </c>
      <c r="N2702" s="70">
        <f>VLOOKUP(C2702,[6]Consolidado!$B:$H,7,FALSE)</f>
        <v>0</v>
      </c>
    </row>
    <row r="2703" spans="1:14" s="71" customFormat="1" ht="16.5" customHeight="1" outlineLevel="1" x14ac:dyDescent="0.2">
      <c r="A2703" s="60" t="s">
        <v>687</v>
      </c>
      <c r="B2703" s="61">
        <v>42894</v>
      </c>
      <c r="C2703" s="71" t="s">
        <v>290</v>
      </c>
      <c r="D2703" s="63" t="str">
        <f>VLOOKUP(C2703,[6]Consolidado!$B:$E,4,FALSE)</f>
        <v>En Proceso</v>
      </c>
      <c r="E2703" s="64" t="s">
        <v>25</v>
      </c>
      <c r="F2703" s="65" t="s">
        <v>120</v>
      </c>
      <c r="G2703" s="66">
        <v>-3.125E-2</v>
      </c>
      <c r="H2703" s="67">
        <v>1231.47</v>
      </c>
      <c r="I2703" s="85">
        <f t="shared" si="65"/>
        <v>-38.483437500000001</v>
      </c>
      <c r="J2703" s="86">
        <v>30.0428</v>
      </c>
      <c r="K2703" s="85">
        <f t="shared" si="66"/>
        <v>-1.2809537559748092</v>
      </c>
      <c r="L2703" s="68" t="str">
        <f>VLOOKUP(C2703,[6]Consolidado!$B:$E,2,FALSE)</f>
        <v>Acabado</v>
      </c>
      <c r="M2703" s="69" t="str">
        <f>VLOOKUP(C2703,[6]Consolidado!$B:$E,3,FALSE)</f>
        <v>Material de acabado pendiente de distribuir</v>
      </c>
      <c r="N2703" s="70">
        <f>VLOOKUP(C2703,[6]Consolidado!$B:$H,7,FALSE)</f>
        <v>0</v>
      </c>
    </row>
    <row r="2704" spans="1:14" s="71" customFormat="1" ht="16.5" customHeight="1" outlineLevel="1" x14ac:dyDescent="0.2">
      <c r="A2704" s="60" t="s">
        <v>687</v>
      </c>
      <c r="B2704" s="61">
        <v>42902</v>
      </c>
      <c r="C2704" s="71">
        <v>293</v>
      </c>
      <c r="D2704" s="63" t="str">
        <f>VLOOKUP(C2704,[6]Consolidado!$B:$E,4,FALSE)</f>
        <v>Finalizada</v>
      </c>
      <c r="E2704" s="64" t="s">
        <v>25</v>
      </c>
      <c r="F2704" s="65" t="s">
        <v>109</v>
      </c>
      <c r="G2704" s="66">
        <v>3.125E-2</v>
      </c>
      <c r="H2704" s="67">
        <v>1234.9796738973976</v>
      </c>
      <c r="I2704" s="85">
        <f t="shared" si="65"/>
        <v>38.593114809293674</v>
      </c>
      <c r="J2704" s="86">
        <v>30.0428</v>
      </c>
      <c r="K2704" s="85">
        <f t="shared" si="66"/>
        <v>1.2846044579497808</v>
      </c>
      <c r="L2704" s="68" t="str">
        <f>VLOOKUP(C2704,[6]Consolidado!$B:$E,2,FALSE)</f>
        <v>Home Studios</v>
      </c>
      <c r="M2704" s="69" t="str">
        <f>VLOOKUP(C2704,[6]Consolidado!$B:$E,3,FALSE)</f>
        <v>Custom bar stool B</v>
      </c>
      <c r="N2704" s="70" t="str">
        <f>VLOOKUP(C2704,[6]Consolidado!$B:$H,7,FALSE)</f>
        <v>Junio</v>
      </c>
    </row>
    <row r="2705" spans="1:14" s="71" customFormat="1" ht="16.5" customHeight="1" outlineLevel="1" x14ac:dyDescent="0.2">
      <c r="A2705" s="60" t="s">
        <v>687</v>
      </c>
      <c r="B2705" s="61">
        <v>42902</v>
      </c>
      <c r="C2705" s="71">
        <v>293</v>
      </c>
      <c r="D2705" s="63" t="str">
        <f>VLOOKUP(C2705,[6]Consolidado!$B:$E,4,FALSE)</f>
        <v>Finalizada</v>
      </c>
      <c r="E2705" s="64" t="s">
        <v>25</v>
      </c>
      <c r="F2705" s="65" t="s">
        <v>110</v>
      </c>
      <c r="G2705" s="66">
        <v>3.125E-2</v>
      </c>
      <c r="H2705" s="67">
        <v>1332.2199479467902</v>
      </c>
      <c r="I2705" s="85">
        <f t="shared" si="65"/>
        <v>41.631873373337193</v>
      </c>
      <c r="J2705" s="86">
        <v>30.0428</v>
      </c>
      <c r="K2705" s="85">
        <f t="shared" si="66"/>
        <v>1.3857521061065279</v>
      </c>
      <c r="L2705" s="68" t="str">
        <f>VLOOKUP(C2705,[6]Consolidado!$B:$E,2,FALSE)</f>
        <v>Home Studios</v>
      </c>
      <c r="M2705" s="69" t="str">
        <f>VLOOKUP(C2705,[6]Consolidado!$B:$E,3,FALSE)</f>
        <v>Custom bar stool B</v>
      </c>
      <c r="N2705" s="70" t="str">
        <f>VLOOKUP(C2705,[6]Consolidado!$B:$H,7,FALSE)</f>
        <v>Junio</v>
      </c>
    </row>
    <row r="2706" spans="1:14" s="71" customFormat="1" ht="16.5" customHeight="1" outlineLevel="1" x14ac:dyDescent="0.2">
      <c r="A2706" s="60" t="s">
        <v>687</v>
      </c>
      <c r="B2706" s="61">
        <v>42902</v>
      </c>
      <c r="C2706" s="71">
        <v>293</v>
      </c>
      <c r="D2706" s="63" t="str">
        <f>VLOOKUP(C2706,[6]Consolidado!$B:$E,4,FALSE)</f>
        <v>Finalizada</v>
      </c>
      <c r="E2706" s="64" t="s">
        <v>25</v>
      </c>
      <c r="F2706" s="65" t="s">
        <v>119</v>
      </c>
      <c r="G2706" s="66">
        <v>3.125E-2</v>
      </c>
      <c r="H2706" s="67">
        <v>622.89392857142855</v>
      </c>
      <c r="I2706" s="85">
        <f t="shared" si="65"/>
        <v>19.465435267857142</v>
      </c>
      <c r="J2706" s="86">
        <v>30.0428</v>
      </c>
      <c r="K2706" s="85">
        <f t="shared" si="66"/>
        <v>0.64792347144264661</v>
      </c>
      <c r="L2706" s="68" t="str">
        <f>VLOOKUP(C2706,[6]Consolidado!$B:$E,2,FALSE)</f>
        <v>Home Studios</v>
      </c>
      <c r="M2706" s="69" t="str">
        <f>VLOOKUP(C2706,[6]Consolidado!$B:$E,3,FALSE)</f>
        <v>Custom bar stool B</v>
      </c>
      <c r="N2706" s="70" t="str">
        <f>VLOOKUP(C2706,[6]Consolidado!$B:$H,7,FALSE)</f>
        <v>Junio</v>
      </c>
    </row>
    <row r="2707" spans="1:14" s="71" customFormat="1" ht="16.5" customHeight="1" outlineLevel="1" x14ac:dyDescent="0.2">
      <c r="A2707" s="60" t="s">
        <v>687</v>
      </c>
      <c r="B2707" s="61">
        <v>42902</v>
      </c>
      <c r="C2707" s="71">
        <v>293</v>
      </c>
      <c r="D2707" s="63" t="str">
        <f>VLOOKUP(C2707,[6]Consolidado!$B:$E,4,FALSE)</f>
        <v>Finalizada</v>
      </c>
      <c r="E2707" s="64" t="s">
        <v>25</v>
      </c>
      <c r="F2707" s="65" t="s">
        <v>201</v>
      </c>
      <c r="G2707" s="66">
        <v>3.125E-2</v>
      </c>
      <c r="H2707" s="67">
        <v>875.05880341880345</v>
      </c>
      <c r="I2707" s="85">
        <f t="shared" si="65"/>
        <v>27.345587606837608</v>
      </c>
      <c r="J2707" s="86">
        <v>30.0428</v>
      </c>
      <c r="K2707" s="85">
        <f t="shared" si="66"/>
        <v>0.91022100492755698</v>
      </c>
      <c r="L2707" s="68" t="str">
        <f>VLOOKUP(C2707,[6]Consolidado!$B:$E,2,FALSE)</f>
        <v>Home Studios</v>
      </c>
      <c r="M2707" s="69" t="str">
        <f>VLOOKUP(C2707,[6]Consolidado!$B:$E,3,FALSE)</f>
        <v>Custom bar stool B</v>
      </c>
      <c r="N2707" s="70" t="str">
        <f>VLOOKUP(C2707,[6]Consolidado!$B:$H,7,FALSE)</f>
        <v>Junio</v>
      </c>
    </row>
    <row r="2708" spans="1:14" s="71" customFormat="1" ht="16.5" customHeight="1" outlineLevel="1" x14ac:dyDescent="0.2">
      <c r="A2708" s="60" t="s">
        <v>687</v>
      </c>
      <c r="B2708" s="61">
        <v>42902</v>
      </c>
      <c r="C2708" s="71">
        <v>293</v>
      </c>
      <c r="D2708" s="63" t="str">
        <f>VLOOKUP(C2708,[6]Consolidado!$B:$E,4,FALSE)</f>
        <v>Finalizada</v>
      </c>
      <c r="E2708" s="64" t="s">
        <v>33</v>
      </c>
      <c r="F2708" s="65" t="s">
        <v>90</v>
      </c>
      <c r="G2708" s="66">
        <v>2.7</v>
      </c>
      <c r="H2708" s="67">
        <v>3.1234075327412754</v>
      </c>
      <c r="I2708" s="85">
        <f t="shared" si="65"/>
        <v>8.4332003384014449</v>
      </c>
      <c r="J2708" s="86">
        <v>30.0428</v>
      </c>
      <c r="K2708" s="85">
        <f t="shared" si="66"/>
        <v>0.28070620376268007</v>
      </c>
      <c r="L2708" s="68" t="str">
        <f>VLOOKUP(C2708,[6]Consolidado!$B:$E,2,FALSE)</f>
        <v>Home Studios</v>
      </c>
      <c r="M2708" s="69" t="str">
        <f>VLOOKUP(C2708,[6]Consolidado!$B:$E,3,FALSE)</f>
        <v>Custom bar stool B</v>
      </c>
      <c r="N2708" s="70" t="str">
        <f>VLOOKUP(C2708,[6]Consolidado!$B:$H,7,FALSE)</f>
        <v>Junio</v>
      </c>
    </row>
    <row r="2709" spans="1:14" s="71" customFormat="1" ht="16.5" customHeight="1" outlineLevel="1" x14ac:dyDescent="0.2">
      <c r="A2709" s="60" t="s">
        <v>687</v>
      </c>
      <c r="B2709" s="61">
        <v>42902</v>
      </c>
      <c r="C2709" s="71" t="s">
        <v>290</v>
      </c>
      <c r="D2709" s="63" t="str">
        <f>VLOOKUP(C2709,[6]Consolidado!$B:$E,4,FALSE)</f>
        <v>En Proceso</v>
      </c>
      <c r="E2709" s="64" t="s">
        <v>25</v>
      </c>
      <c r="F2709" s="65" t="s">
        <v>108</v>
      </c>
      <c r="G2709" s="66">
        <v>-3.125E-2</v>
      </c>
      <c r="H2709" s="67">
        <v>1022.5766666666667</v>
      </c>
      <c r="I2709" s="85">
        <f t="shared" si="65"/>
        <v>-31.955520833333335</v>
      </c>
      <c r="J2709" s="86">
        <v>30.0428</v>
      </c>
      <c r="K2709" s="85">
        <f t="shared" si="66"/>
        <v>-1.0636665301947001</v>
      </c>
      <c r="L2709" s="68" t="str">
        <f>VLOOKUP(C2709,[6]Consolidado!$B:$E,2,FALSE)</f>
        <v>Acabado</v>
      </c>
      <c r="M2709" s="69" t="str">
        <f>VLOOKUP(C2709,[6]Consolidado!$B:$E,3,FALSE)</f>
        <v>Material de acabado pendiente de distribuir</v>
      </c>
      <c r="N2709" s="70">
        <f>VLOOKUP(C2709,[6]Consolidado!$B:$H,7,FALSE)</f>
        <v>0</v>
      </c>
    </row>
    <row r="2710" spans="1:14" s="71" customFormat="1" ht="16.5" customHeight="1" outlineLevel="1" x14ac:dyDescent="0.2">
      <c r="A2710" s="60" t="s">
        <v>687</v>
      </c>
      <c r="B2710" s="61">
        <v>42902</v>
      </c>
      <c r="C2710" s="71" t="s">
        <v>290</v>
      </c>
      <c r="D2710" s="63" t="str">
        <f>VLOOKUP(C2710,[6]Consolidado!$B:$E,4,FALSE)</f>
        <v>En Proceso</v>
      </c>
      <c r="E2710" s="64" t="s">
        <v>25</v>
      </c>
      <c r="F2710" s="65" t="s">
        <v>109</v>
      </c>
      <c r="G2710" s="66">
        <v>-3.125E-2</v>
      </c>
      <c r="H2710" s="67">
        <v>1234.9796738973976</v>
      </c>
      <c r="I2710" s="85">
        <f t="shared" si="65"/>
        <v>-38.593114809293674</v>
      </c>
      <c r="J2710" s="86">
        <v>30.0428</v>
      </c>
      <c r="K2710" s="85">
        <f t="shared" si="66"/>
        <v>-1.2846044579497808</v>
      </c>
      <c r="L2710" s="68" t="str">
        <f>VLOOKUP(C2710,[6]Consolidado!$B:$E,2,FALSE)</f>
        <v>Acabado</v>
      </c>
      <c r="M2710" s="69" t="str">
        <f>VLOOKUP(C2710,[6]Consolidado!$B:$E,3,FALSE)</f>
        <v>Material de acabado pendiente de distribuir</v>
      </c>
      <c r="N2710" s="70">
        <f>VLOOKUP(C2710,[6]Consolidado!$B:$H,7,FALSE)</f>
        <v>0</v>
      </c>
    </row>
    <row r="2711" spans="1:14" s="71" customFormat="1" ht="16.5" customHeight="1" outlineLevel="1" x14ac:dyDescent="0.2">
      <c r="A2711" s="60" t="s">
        <v>687</v>
      </c>
      <c r="B2711" s="61">
        <v>42902</v>
      </c>
      <c r="C2711" s="71" t="s">
        <v>290</v>
      </c>
      <c r="D2711" s="63" t="str">
        <f>VLOOKUP(C2711,[6]Consolidado!$B:$E,4,FALSE)</f>
        <v>En Proceso</v>
      </c>
      <c r="E2711" s="64" t="s">
        <v>25</v>
      </c>
      <c r="F2711" s="65" t="s">
        <v>110</v>
      </c>
      <c r="G2711" s="66">
        <v>-3.125E-2</v>
      </c>
      <c r="H2711" s="67">
        <v>1332.2199479467902</v>
      </c>
      <c r="I2711" s="85">
        <f t="shared" si="65"/>
        <v>-41.631873373337193</v>
      </c>
      <c r="J2711" s="86">
        <v>30.0428</v>
      </c>
      <c r="K2711" s="85">
        <f t="shared" si="66"/>
        <v>-1.3857521061065279</v>
      </c>
      <c r="L2711" s="68" t="str">
        <f>VLOOKUP(C2711,[6]Consolidado!$B:$E,2,FALSE)</f>
        <v>Acabado</v>
      </c>
      <c r="M2711" s="69" t="str">
        <f>VLOOKUP(C2711,[6]Consolidado!$B:$E,3,FALSE)</f>
        <v>Material de acabado pendiente de distribuir</v>
      </c>
      <c r="N2711" s="70">
        <f>VLOOKUP(C2711,[6]Consolidado!$B:$H,7,FALSE)</f>
        <v>0</v>
      </c>
    </row>
    <row r="2712" spans="1:14" s="71" customFormat="1" ht="16.5" customHeight="1" outlineLevel="1" x14ac:dyDescent="0.2">
      <c r="A2712" s="60" t="s">
        <v>687</v>
      </c>
      <c r="B2712" s="61">
        <v>42902</v>
      </c>
      <c r="C2712" s="71" t="s">
        <v>290</v>
      </c>
      <c r="D2712" s="63" t="str">
        <f>VLOOKUP(C2712,[6]Consolidado!$B:$E,4,FALSE)</f>
        <v>En Proceso</v>
      </c>
      <c r="E2712" s="64" t="s">
        <v>25</v>
      </c>
      <c r="F2712" s="65" t="s">
        <v>119</v>
      </c>
      <c r="G2712" s="66">
        <v>-3.125E-2</v>
      </c>
      <c r="H2712" s="67">
        <v>622.89392857142855</v>
      </c>
      <c r="I2712" s="85">
        <f t="shared" si="65"/>
        <v>-19.465435267857142</v>
      </c>
      <c r="J2712" s="86">
        <v>30.0428</v>
      </c>
      <c r="K2712" s="85">
        <f t="shared" si="66"/>
        <v>-0.64792347144264661</v>
      </c>
      <c r="L2712" s="68" t="str">
        <f>VLOOKUP(C2712,[6]Consolidado!$B:$E,2,FALSE)</f>
        <v>Acabado</v>
      </c>
      <c r="M2712" s="69" t="str">
        <f>VLOOKUP(C2712,[6]Consolidado!$B:$E,3,FALSE)</f>
        <v>Material de acabado pendiente de distribuir</v>
      </c>
      <c r="N2712" s="70">
        <f>VLOOKUP(C2712,[6]Consolidado!$B:$H,7,FALSE)</f>
        <v>0</v>
      </c>
    </row>
    <row r="2713" spans="1:14" s="71" customFormat="1" ht="16.5" customHeight="1" outlineLevel="1" x14ac:dyDescent="0.2">
      <c r="A2713" s="60" t="s">
        <v>687</v>
      </c>
      <c r="B2713" s="61">
        <v>42902</v>
      </c>
      <c r="C2713" s="71" t="s">
        <v>290</v>
      </c>
      <c r="D2713" s="63" t="str">
        <f>VLOOKUP(C2713,[6]Consolidado!$B:$E,4,FALSE)</f>
        <v>En Proceso</v>
      </c>
      <c r="E2713" s="64" t="s">
        <v>25</v>
      </c>
      <c r="F2713" s="65" t="s">
        <v>201</v>
      </c>
      <c r="G2713" s="66">
        <v>-3.125E-2</v>
      </c>
      <c r="H2713" s="67">
        <v>875.05880341880345</v>
      </c>
      <c r="I2713" s="85">
        <f t="shared" si="65"/>
        <v>-27.345587606837608</v>
      </c>
      <c r="J2713" s="86">
        <v>30.0428</v>
      </c>
      <c r="K2713" s="85">
        <f t="shared" si="66"/>
        <v>-0.91022100492755698</v>
      </c>
      <c r="L2713" s="68" t="str">
        <f>VLOOKUP(C2713,[6]Consolidado!$B:$E,2,FALSE)</f>
        <v>Acabado</v>
      </c>
      <c r="M2713" s="69" t="str">
        <f>VLOOKUP(C2713,[6]Consolidado!$B:$E,3,FALSE)</f>
        <v>Material de acabado pendiente de distribuir</v>
      </c>
      <c r="N2713" s="70">
        <f>VLOOKUP(C2713,[6]Consolidado!$B:$H,7,FALSE)</f>
        <v>0</v>
      </c>
    </row>
    <row r="2714" spans="1:14" s="71" customFormat="1" ht="16.5" customHeight="1" outlineLevel="1" x14ac:dyDescent="0.2">
      <c r="A2714" s="60" t="s">
        <v>687</v>
      </c>
      <c r="B2714" s="61">
        <v>42902</v>
      </c>
      <c r="C2714" s="71" t="s">
        <v>89</v>
      </c>
      <c r="D2714" s="63" t="str">
        <f>VLOOKUP(C2714,[6]Consolidado!$B:$E,4,FALSE)</f>
        <v>En Proceso</v>
      </c>
      <c r="E2714" s="64" t="s">
        <v>33</v>
      </c>
      <c r="F2714" s="65" t="s">
        <v>90</v>
      </c>
      <c r="G2714" s="66">
        <v>-2.7</v>
      </c>
      <c r="H2714" s="67">
        <v>3.1234075327412754</v>
      </c>
      <c r="I2714" s="85">
        <f t="shared" si="65"/>
        <v>-8.4332003384014449</v>
      </c>
      <c r="J2714" s="86">
        <v>30.0428</v>
      </c>
      <c r="K2714" s="85">
        <f t="shared" si="66"/>
        <v>-0.28070620376268007</v>
      </c>
      <c r="L2714" s="68" t="str">
        <f>VLOOKUP(C2714,[6]Consolidado!$B:$E,2,FALSE)</f>
        <v>Empaque</v>
      </c>
      <c r="M2714" s="69" t="str">
        <f>VLOOKUP(C2714,[6]Consolidado!$B:$E,3,FALSE)</f>
        <v>Material de empaque pendiente de distribuir</v>
      </c>
      <c r="N2714" s="70">
        <f>VLOOKUP(C2714,[6]Consolidado!$B:$H,7,FALSE)</f>
        <v>0</v>
      </c>
    </row>
    <row r="2715" spans="1:14" s="71" customFormat="1" ht="16.5" customHeight="1" outlineLevel="1" x14ac:dyDescent="0.2">
      <c r="A2715" s="60" t="s">
        <v>687</v>
      </c>
      <c r="B2715" s="61">
        <v>42902</v>
      </c>
      <c r="C2715" s="71">
        <v>303</v>
      </c>
      <c r="D2715" s="63" t="str">
        <f>VLOOKUP(C2715,[6]Consolidado!$B:$E,4,FALSE)</f>
        <v>Finalizada</v>
      </c>
      <c r="E2715" s="64" t="s">
        <v>25</v>
      </c>
      <c r="F2715" s="65" t="s">
        <v>108</v>
      </c>
      <c r="G2715" s="66">
        <v>0.8125</v>
      </c>
      <c r="H2715" s="67">
        <v>1022.5766666666667</v>
      </c>
      <c r="I2715" s="85">
        <f t="shared" si="65"/>
        <v>830.84354166666674</v>
      </c>
      <c r="J2715" s="86">
        <v>30.0428</v>
      </c>
      <c r="K2715" s="85">
        <f t="shared" si="66"/>
        <v>27.655329785062204</v>
      </c>
      <c r="L2715" s="68" t="str">
        <f>VLOOKUP(C2715,[6]Consolidado!$B:$E,2,FALSE)</f>
        <v>Maderas Collective</v>
      </c>
      <c r="M2715" s="69" t="str">
        <f>VLOOKUP(C2715,[6]Consolidado!$B:$E,3,FALSE)</f>
        <v>Estantes para Bodegas</v>
      </c>
      <c r="N2715" s="70" t="str">
        <f>VLOOKUP(C2715,[6]Consolidado!$B:$H,7,FALSE)</f>
        <v>Junio</v>
      </c>
    </row>
    <row r="2716" spans="1:14" s="71" customFormat="1" ht="16.5" customHeight="1" outlineLevel="1" x14ac:dyDescent="0.2">
      <c r="A2716" s="60" t="s">
        <v>687</v>
      </c>
      <c r="B2716" s="61">
        <v>42902</v>
      </c>
      <c r="C2716" s="71">
        <v>303</v>
      </c>
      <c r="D2716" s="63" t="str">
        <f>VLOOKUP(C2716,[6]Consolidado!$B:$E,4,FALSE)</f>
        <v>Finalizada</v>
      </c>
      <c r="E2716" s="64" t="s">
        <v>25</v>
      </c>
      <c r="F2716" s="65" t="s">
        <v>110</v>
      </c>
      <c r="G2716" s="66">
        <v>0.5625</v>
      </c>
      <c r="H2716" s="67">
        <v>1332.2199479467902</v>
      </c>
      <c r="I2716" s="85">
        <f t="shared" si="65"/>
        <v>749.37372072006951</v>
      </c>
      <c r="J2716" s="86">
        <v>30.0428</v>
      </c>
      <c r="K2716" s="85">
        <f t="shared" si="66"/>
        <v>24.943537909917502</v>
      </c>
      <c r="L2716" s="68" t="str">
        <f>VLOOKUP(C2716,[6]Consolidado!$B:$E,2,FALSE)</f>
        <v>Maderas Collective</v>
      </c>
      <c r="M2716" s="69" t="str">
        <f>VLOOKUP(C2716,[6]Consolidado!$B:$E,3,FALSE)</f>
        <v>Estantes para Bodegas</v>
      </c>
      <c r="N2716" s="70" t="str">
        <f>VLOOKUP(C2716,[6]Consolidado!$B:$H,7,FALSE)</f>
        <v>Junio</v>
      </c>
    </row>
    <row r="2717" spans="1:14" s="71" customFormat="1" ht="16.5" customHeight="1" outlineLevel="1" x14ac:dyDescent="0.2">
      <c r="A2717" s="60" t="s">
        <v>687</v>
      </c>
      <c r="B2717" s="61">
        <v>42902</v>
      </c>
      <c r="C2717" s="71">
        <v>303</v>
      </c>
      <c r="D2717" s="63" t="str">
        <f>VLOOKUP(C2717,[6]Consolidado!$B:$E,4,FALSE)</f>
        <v>Finalizada</v>
      </c>
      <c r="E2717" s="64" t="s">
        <v>25</v>
      </c>
      <c r="F2717" s="65" t="s">
        <v>119</v>
      </c>
      <c r="G2717" s="66">
        <v>0.5625</v>
      </c>
      <c r="H2717" s="67">
        <v>622.89392857142855</v>
      </c>
      <c r="I2717" s="85">
        <f t="shared" si="65"/>
        <v>350.37783482142856</v>
      </c>
      <c r="J2717" s="86">
        <v>30.0428</v>
      </c>
      <c r="K2717" s="85">
        <f t="shared" si="66"/>
        <v>11.662622485967638</v>
      </c>
      <c r="L2717" s="68" t="str">
        <f>VLOOKUP(C2717,[6]Consolidado!$B:$E,2,FALSE)</f>
        <v>Maderas Collective</v>
      </c>
      <c r="M2717" s="69" t="str">
        <f>VLOOKUP(C2717,[6]Consolidado!$B:$E,3,FALSE)</f>
        <v>Estantes para Bodegas</v>
      </c>
      <c r="N2717" s="70" t="str">
        <f>VLOOKUP(C2717,[6]Consolidado!$B:$H,7,FALSE)</f>
        <v>Junio</v>
      </c>
    </row>
    <row r="2718" spans="1:14" s="71" customFormat="1" ht="16.5" customHeight="1" outlineLevel="1" x14ac:dyDescent="0.2">
      <c r="A2718" s="60" t="s">
        <v>687</v>
      </c>
      <c r="B2718" s="61">
        <v>42905</v>
      </c>
      <c r="C2718" s="71">
        <v>289</v>
      </c>
      <c r="D2718" s="63" t="str">
        <f>VLOOKUP(C2718,[6]Consolidado!$B:$E,4,FALSE)</f>
        <v>Finalizada</v>
      </c>
      <c r="E2718" s="64" t="s">
        <v>31</v>
      </c>
      <c r="F2718" s="65" t="s">
        <v>149</v>
      </c>
      <c r="G2718" s="66">
        <v>184</v>
      </c>
      <c r="H2718" s="67">
        <v>1.7360606060606061</v>
      </c>
      <c r="I2718" s="85">
        <f t="shared" si="65"/>
        <v>319.43515151515152</v>
      </c>
      <c r="J2718" s="86">
        <v>30.0428</v>
      </c>
      <c r="K2718" s="85">
        <f t="shared" si="66"/>
        <v>10.632669109242531</v>
      </c>
      <c r="L2718" s="68" t="str">
        <f>VLOOKUP(C2718,[6]Consolidado!$B:$E,2,FALSE)</f>
        <v>Ash Detroit</v>
      </c>
      <c r="M2718" s="69" t="str">
        <f>VLOOKUP(C2718,[6]Consolidado!$B:$E,3,FALSE)</f>
        <v>Table TB-02</v>
      </c>
      <c r="N2718" s="70" t="str">
        <f>VLOOKUP(C2718,[6]Consolidado!$B:$H,7,FALSE)</f>
        <v>Junio</v>
      </c>
    </row>
    <row r="2719" spans="1:14" s="71" customFormat="1" ht="16.5" customHeight="1" outlineLevel="1" x14ac:dyDescent="0.2">
      <c r="A2719" s="60" t="s">
        <v>687</v>
      </c>
      <c r="B2719" s="61">
        <v>42905</v>
      </c>
      <c r="C2719" s="71">
        <v>289</v>
      </c>
      <c r="D2719" s="63" t="str">
        <f>VLOOKUP(C2719,[6]Consolidado!$B:$E,4,FALSE)</f>
        <v>Finalizada</v>
      </c>
      <c r="E2719" s="64" t="s">
        <v>33</v>
      </c>
      <c r="F2719" s="65" t="s">
        <v>35</v>
      </c>
      <c r="G2719" s="66">
        <v>2</v>
      </c>
      <c r="H2719" s="67">
        <v>186.4570226388889</v>
      </c>
      <c r="I2719" s="85">
        <f t="shared" si="65"/>
        <v>372.9140452777778</v>
      </c>
      <c r="J2719" s="86">
        <v>30.0428</v>
      </c>
      <c r="K2719" s="85">
        <f t="shared" si="66"/>
        <v>12.412759305982725</v>
      </c>
      <c r="L2719" s="68" t="str">
        <f>VLOOKUP(C2719,[6]Consolidado!$B:$E,2,FALSE)</f>
        <v>Ash Detroit</v>
      </c>
      <c r="M2719" s="69" t="str">
        <f>VLOOKUP(C2719,[6]Consolidado!$B:$E,3,FALSE)</f>
        <v>Table TB-02</v>
      </c>
      <c r="N2719" s="70" t="str">
        <f>VLOOKUP(C2719,[6]Consolidado!$B:$H,7,FALSE)</f>
        <v>Junio</v>
      </c>
    </row>
    <row r="2720" spans="1:14" s="71" customFormat="1" ht="16.5" customHeight="1" outlineLevel="1" x14ac:dyDescent="0.2">
      <c r="A2720" s="60" t="s">
        <v>687</v>
      </c>
      <c r="B2720" s="61">
        <v>42905</v>
      </c>
      <c r="C2720" s="71">
        <v>289</v>
      </c>
      <c r="D2720" s="63" t="str">
        <f>VLOOKUP(C2720,[6]Consolidado!$B:$E,4,FALSE)</f>
        <v>Finalizada</v>
      </c>
      <c r="E2720" s="64" t="s">
        <v>33</v>
      </c>
      <c r="F2720" s="65" t="s">
        <v>34</v>
      </c>
      <c r="G2720" s="66">
        <v>21</v>
      </c>
      <c r="H2720" s="67">
        <v>26.30828811813187</v>
      </c>
      <c r="I2720" s="85">
        <f t="shared" si="65"/>
        <v>552.47405048076928</v>
      </c>
      <c r="J2720" s="86">
        <v>30.0428</v>
      </c>
      <c r="K2720" s="85">
        <f t="shared" si="66"/>
        <v>18.389565902005447</v>
      </c>
      <c r="L2720" s="68" t="str">
        <f>VLOOKUP(C2720,[6]Consolidado!$B:$E,2,FALSE)</f>
        <v>Ash Detroit</v>
      </c>
      <c r="M2720" s="69" t="str">
        <f>VLOOKUP(C2720,[6]Consolidado!$B:$E,3,FALSE)</f>
        <v>Table TB-02</v>
      </c>
      <c r="N2720" s="70" t="str">
        <f>VLOOKUP(C2720,[6]Consolidado!$B:$H,7,FALSE)</f>
        <v>Junio</v>
      </c>
    </row>
    <row r="2721" spans="1:14" s="71" customFormat="1" ht="16.5" customHeight="1" outlineLevel="1" x14ac:dyDescent="0.2">
      <c r="A2721" s="60" t="s">
        <v>687</v>
      </c>
      <c r="B2721" s="61">
        <v>42902</v>
      </c>
      <c r="C2721" s="71" t="s">
        <v>290</v>
      </c>
      <c r="D2721" s="63" t="str">
        <f>VLOOKUP(C2721,[6]Consolidado!$B:$E,4,FALSE)</f>
        <v>En Proceso</v>
      </c>
      <c r="E2721" s="64" t="s">
        <v>25</v>
      </c>
      <c r="F2721" s="65" t="s">
        <v>193</v>
      </c>
      <c r="G2721" s="66">
        <v>-3.125E-2</v>
      </c>
      <c r="H2721" s="67">
        <v>0</v>
      </c>
      <c r="I2721" s="85">
        <f t="shared" si="65"/>
        <v>0</v>
      </c>
      <c r="J2721" s="86">
        <v>30.0428</v>
      </c>
      <c r="K2721" s="85">
        <f t="shared" si="66"/>
        <v>0</v>
      </c>
      <c r="L2721" s="68" t="str">
        <f>VLOOKUP(C2721,[6]Consolidado!$B:$E,2,FALSE)</f>
        <v>Acabado</v>
      </c>
      <c r="M2721" s="69" t="str">
        <f>VLOOKUP(C2721,[6]Consolidado!$B:$E,3,FALSE)</f>
        <v>Material de acabado pendiente de distribuir</v>
      </c>
      <c r="N2721" s="70">
        <f>VLOOKUP(C2721,[6]Consolidado!$B:$H,7,FALSE)</f>
        <v>0</v>
      </c>
    </row>
    <row r="2722" spans="1:14" s="71" customFormat="1" ht="16.5" customHeight="1" outlineLevel="1" x14ac:dyDescent="0.2">
      <c r="A2722" s="60" t="s">
        <v>687</v>
      </c>
      <c r="B2722" s="61">
        <v>42902</v>
      </c>
      <c r="C2722" s="71" t="s">
        <v>290</v>
      </c>
      <c r="D2722" s="63" t="str">
        <f>VLOOKUP(C2722,[6]Consolidado!$B:$E,4,FALSE)</f>
        <v>En Proceso</v>
      </c>
      <c r="E2722" s="64" t="s">
        <v>25</v>
      </c>
      <c r="F2722" s="65" t="s">
        <v>404</v>
      </c>
      <c r="G2722" s="66">
        <v>-0.125</v>
      </c>
      <c r="H2722" s="67">
        <v>203.3</v>
      </c>
      <c r="I2722" s="85">
        <f t="shared" si="65"/>
        <v>-25.412500000000001</v>
      </c>
      <c r="J2722" s="86">
        <v>30.0428</v>
      </c>
      <c r="K2722" s="85">
        <f t="shared" si="66"/>
        <v>-0.84587654945610935</v>
      </c>
      <c r="L2722" s="68" t="str">
        <f>VLOOKUP(C2722,[6]Consolidado!$B:$E,2,FALSE)</f>
        <v>Acabado</v>
      </c>
      <c r="M2722" s="69" t="str">
        <f>VLOOKUP(C2722,[6]Consolidado!$B:$E,3,FALSE)</f>
        <v>Material de acabado pendiente de distribuir</v>
      </c>
      <c r="N2722" s="70">
        <f>VLOOKUP(C2722,[6]Consolidado!$B:$H,7,FALSE)</f>
        <v>0</v>
      </c>
    </row>
    <row r="2723" spans="1:14" s="71" customFormat="1" ht="16.5" customHeight="1" outlineLevel="1" x14ac:dyDescent="0.2">
      <c r="A2723" s="60" t="s">
        <v>687</v>
      </c>
      <c r="B2723" s="61">
        <v>42902</v>
      </c>
      <c r="C2723" s="71" t="s">
        <v>290</v>
      </c>
      <c r="D2723" s="63" t="str">
        <f>VLOOKUP(C2723,[6]Consolidado!$B:$E,4,FALSE)</f>
        <v>En Proceso</v>
      </c>
      <c r="E2723" s="64" t="s">
        <v>25</v>
      </c>
      <c r="F2723" s="65" t="s">
        <v>405</v>
      </c>
      <c r="G2723" s="66">
        <v>-0.125</v>
      </c>
      <c r="H2723" s="67">
        <v>203.3</v>
      </c>
      <c r="I2723" s="85">
        <f t="shared" si="65"/>
        <v>-25.412500000000001</v>
      </c>
      <c r="J2723" s="86">
        <v>30.0428</v>
      </c>
      <c r="K2723" s="85">
        <f t="shared" si="66"/>
        <v>-0.84587654945610935</v>
      </c>
      <c r="L2723" s="68" t="str">
        <f>VLOOKUP(C2723,[6]Consolidado!$B:$E,2,FALSE)</f>
        <v>Acabado</v>
      </c>
      <c r="M2723" s="69" t="str">
        <f>VLOOKUP(C2723,[6]Consolidado!$B:$E,3,FALSE)</f>
        <v>Material de acabado pendiente de distribuir</v>
      </c>
      <c r="N2723" s="70">
        <f>VLOOKUP(C2723,[6]Consolidado!$B:$H,7,FALSE)</f>
        <v>0</v>
      </c>
    </row>
    <row r="2724" spans="1:14" s="71" customFormat="1" ht="16.5" customHeight="1" outlineLevel="1" x14ac:dyDescent="0.2">
      <c r="A2724" s="60" t="s">
        <v>687</v>
      </c>
      <c r="B2724" s="61">
        <v>42902</v>
      </c>
      <c r="C2724" s="71" t="s">
        <v>290</v>
      </c>
      <c r="D2724" s="63" t="str">
        <f>VLOOKUP(C2724,[6]Consolidado!$B:$E,4,FALSE)</f>
        <v>En Proceso</v>
      </c>
      <c r="E2724" s="64" t="s">
        <v>25</v>
      </c>
      <c r="F2724" s="65" t="s">
        <v>414</v>
      </c>
      <c r="G2724" s="66">
        <v>-3.125E-2</v>
      </c>
      <c r="H2724" s="67">
        <v>590.67076525000004</v>
      </c>
      <c r="I2724" s="85">
        <f t="shared" si="65"/>
        <v>-18.458461414062501</v>
      </c>
      <c r="J2724" s="86">
        <v>30.0428</v>
      </c>
      <c r="K2724" s="85">
        <f t="shared" si="66"/>
        <v>-0.61440549529546185</v>
      </c>
      <c r="L2724" s="68" t="str">
        <f>VLOOKUP(C2724,[6]Consolidado!$B:$E,2,FALSE)</f>
        <v>Acabado</v>
      </c>
      <c r="M2724" s="69" t="str">
        <f>VLOOKUP(C2724,[6]Consolidado!$B:$E,3,FALSE)</f>
        <v>Material de acabado pendiente de distribuir</v>
      </c>
      <c r="N2724" s="70">
        <f>VLOOKUP(C2724,[6]Consolidado!$B:$H,7,FALSE)</f>
        <v>0</v>
      </c>
    </row>
    <row r="2725" spans="1:14" s="71" customFormat="1" ht="16.5" customHeight="1" outlineLevel="1" x14ac:dyDescent="0.2">
      <c r="A2725" s="60" t="s">
        <v>687</v>
      </c>
      <c r="B2725" s="61">
        <v>42902</v>
      </c>
      <c r="C2725" s="71" t="s">
        <v>290</v>
      </c>
      <c r="D2725" s="63" t="str">
        <f>VLOOKUP(C2725,[6]Consolidado!$B:$E,4,FALSE)</f>
        <v>En Proceso</v>
      </c>
      <c r="E2725" s="64" t="s">
        <v>25</v>
      </c>
      <c r="F2725" s="65" t="s">
        <v>110</v>
      </c>
      <c r="G2725" s="66">
        <v>-3.125E-2</v>
      </c>
      <c r="H2725" s="67">
        <v>1332.2199479467902</v>
      </c>
      <c r="I2725" s="85">
        <f t="shared" si="65"/>
        <v>-41.631873373337193</v>
      </c>
      <c r="J2725" s="86">
        <v>30.0428</v>
      </c>
      <c r="K2725" s="85">
        <f t="shared" si="66"/>
        <v>-1.3857521061065279</v>
      </c>
      <c r="L2725" s="68" t="str">
        <f>VLOOKUP(C2725,[6]Consolidado!$B:$E,2,FALSE)</f>
        <v>Acabado</v>
      </c>
      <c r="M2725" s="69" t="str">
        <f>VLOOKUP(C2725,[6]Consolidado!$B:$E,3,FALSE)</f>
        <v>Material de acabado pendiente de distribuir</v>
      </c>
      <c r="N2725" s="70">
        <f>VLOOKUP(C2725,[6]Consolidado!$B:$H,7,FALSE)</f>
        <v>0</v>
      </c>
    </row>
    <row r="2726" spans="1:14" s="71" customFormat="1" ht="16.5" customHeight="1" outlineLevel="1" x14ac:dyDescent="0.2">
      <c r="A2726" s="60" t="s">
        <v>687</v>
      </c>
      <c r="B2726" s="61">
        <v>42902</v>
      </c>
      <c r="C2726" s="71" t="s">
        <v>290</v>
      </c>
      <c r="D2726" s="63" t="str">
        <f>VLOOKUP(C2726,[6]Consolidado!$B:$E,4,FALSE)</f>
        <v>En Proceso</v>
      </c>
      <c r="E2726" s="64" t="s">
        <v>25</v>
      </c>
      <c r="F2726" s="65" t="s">
        <v>119</v>
      </c>
      <c r="G2726" s="66">
        <v>-3.125E-2</v>
      </c>
      <c r="H2726" s="67">
        <v>622.89392857142855</v>
      </c>
      <c r="I2726" s="85">
        <f t="shared" si="65"/>
        <v>-19.465435267857142</v>
      </c>
      <c r="J2726" s="86">
        <v>30.0428</v>
      </c>
      <c r="K2726" s="85">
        <f t="shared" si="66"/>
        <v>-0.64792347144264661</v>
      </c>
      <c r="L2726" s="68" t="str">
        <f>VLOOKUP(C2726,[6]Consolidado!$B:$E,2,FALSE)</f>
        <v>Acabado</v>
      </c>
      <c r="M2726" s="69" t="str">
        <f>VLOOKUP(C2726,[6]Consolidado!$B:$E,3,FALSE)</f>
        <v>Material de acabado pendiente de distribuir</v>
      </c>
      <c r="N2726" s="70">
        <f>VLOOKUP(C2726,[6]Consolidado!$B:$H,7,FALSE)</f>
        <v>0</v>
      </c>
    </row>
    <row r="2727" spans="1:14" s="71" customFormat="1" ht="16.5" customHeight="1" outlineLevel="1" x14ac:dyDescent="0.2">
      <c r="A2727" s="60" t="s">
        <v>687</v>
      </c>
      <c r="B2727" s="61">
        <v>42902</v>
      </c>
      <c r="C2727" s="71" t="s">
        <v>89</v>
      </c>
      <c r="D2727" s="63" t="str">
        <f>VLOOKUP(C2727,[6]Consolidado!$B:$E,4,FALSE)</f>
        <v>En Proceso</v>
      </c>
      <c r="E2727" s="64" t="s">
        <v>33</v>
      </c>
      <c r="F2727" s="65" t="s">
        <v>90</v>
      </c>
      <c r="G2727" s="66">
        <v>-2.7</v>
      </c>
      <c r="H2727" s="67">
        <v>3.1234075327412754</v>
      </c>
      <c r="I2727" s="85">
        <f t="shared" si="65"/>
        <v>-8.4332003384014449</v>
      </c>
      <c r="J2727" s="86">
        <v>30.0428</v>
      </c>
      <c r="K2727" s="85">
        <f t="shared" si="66"/>
        <v>-0.28070620376268007</v>
      </c>
      <c r="L2727" s="68" t="str">
        <f>VLOOKUP(C2727,[6]Consolidado!$B:$E,2,FALSE)</f>
        <v>Empaque</v>
      </c>
      <c r="M2727" s="69" t="str">
        <f>VLOOKUP(C2727,[6]Consolidado!$B:$E,3,FALSE)</f>
        <v>Material de empaque pendiente de distribuir</v>
      </c>
      <c r="N2727" s="70">
        <f>VLOOKUP(C2727,[6]Consolidado!$B:$H,7,FALSE)</f>
        <v>0</v>
      </c>
    </row>
    <row r="2728" spans="1:14" s="71" customFormat="1" ht="16.5" customHeight="1" outlineLevel="1" x14ac:dyDescent="0.2">
      <c r="A2728" s="60" t="s">
        <v>687</v>
      </c>
      <c r="B2728" s="61">
        <v>42902</v>
      </c>
      <c r="C2728" s="71">
        <v>281</v>
      </c>
      <c r="D2728" s="63" t="str">
        <f>VLOOKUP(C2728,[6]Consolidado!$B:$E,4,FALSE)</f>
        <v>Finalizada</v>
      </c>
      <c r="E2728" s="64" t="s">
        <v>25</v>
      </c>
      <c r="F2728" s="65" t="s">
        <v>193</v>
      </c>
      <c r="G2728" s="66">
        <v>3.125E-2</v>
      </c>
      <c r="H2728" s="67">
        <v>0</v>
      </c>
      <c r="I2728" s="85">
        <f t="shared" si="65"/>
        <v>0</v>
      </c>
      <c r="J2728" s="86">
        <v>30.0428</v>
      </c>
      <c r="K2728" s="85">
        <f t="shared" si="66"/>
        <v>0</v>
      </c>
      <c r="L2728" s="68" t="str">
        <f>VLOOKUP(C2728,[6]Consolidado!$B:$E,2,FALSE)</f>
        <v>Home Studios</v>
      </c>
      <c r="M2728" s="69" t="str">
        <f>VLOOKUP(C2728,[6]Consolidado!$B:$E,3,FALSE)</f>
        <v>Barstool Stilleto</v>
      </c>
      <c r="N2728" s="70" t="str">
        <f>VLOOKUP(C2728,[6]Consolidado!$B:$H,7,FALSE)</f>
        <v>Julio</v>
      </c>
    </row>
    <row r="2729" spans="1:14" s="71" customFormat="1" ht="16.5" customHeight="1" outlineLevel="1" x14ac:dyDescent="0.2">
      <c r="A2729" s="60" t="s">
        <v>687</v>
      </c>
      <c r="B2729" s="61">
        <v>42902</v>
      </c>
      <c r="C2729" s="71">
        <v>281</v>
      </c>
      <c r="D2729" s="63" t="str">
        <f>VLOOKUP(C2729,[6]Consolidado!$B:$E,4,FALSE)</f>
        <v>Finalizada</v>
      </c>
      <c r="E2729" s="64" t="s">
        <v>25</v>
      </c>
      <c r="F2729" s="65" t="s">
        <v>404</v>
      </c>
      <c r="G2729" s="66">
        <v>0.125</v>
      </c>
      <c r="H2729" s="67">
        <v>203.3</v>
      </c>
      <c r="I2729" s="85">
        <f t="shared" si="65"/>
        <v>25.412500000000001</v>
      </c>
      <c r="J2729" s="86">
        <v>30.0428</v>
      </c>
      <c r="K2729" s="85">
        <f t="shared" si="66"/>
        <v>0.84587654945610935</v>
      </c>
      <c r="L2729" s="68" t="str">
        <f>VLOOKUP(C2729,[6]Consolidado!$B:$E,2,FALSE)</f>
        <v>Home Studios</v>
      </c>
      <c r="M2729" s="69" t="str">
        <f>VLOOKUP(C2729,[6]Consolidado!$B:$E,3,FALSE)</f>
        <v>Barstool Stilleto</v>
      </c>
      <c r="N2729" s="70" t="str">
        <f>VLOOKUP(C2729,[6]Consolidado!$B:$H,7,FALSE)</f>
        <v>Julio</v>
      </c>
    </row>
    <row r="2730" spans="1:14" s="71" customFormat="1" ht="16.5" customHeight="1" outlineLevel="1" x14ac:dyDescent="0.2">
      <c r="A2730" s="60" t="s">
        <v>687</v>
      </c>
      <c r="B2730" s="61">
        <v>42902</v>
      </c>
      <c r="C2730" s="71">
        <v>281</v>
      </c>
      <c r="D2730" s="63" t="str">
        <f>VLOOKUP(C2730,[6]Consolidado!$B:$E,4,FALSE)</f>
        <v>Finalizada</v>
      </c>
      <c r="E2730" s="64" t="s">
        <v>25</v>
      </c>
      <c r="F2730" s="65" t="s">
        <v>405</v>
      </c>
      <c r="G2730" s="66">
        <v>0.125</v>
      </c>
      <c r="H2730" s="67">
        <v>203.3</v>
      </c>
      <c r="I2730" s="85">
        <f t="shared" si="65"/>
        <v>25.412500000000001</v>
      </c>
      <c r="J2730" s="86">
        <v>30.0428</v>
      </c>
      <c r="K2730" s="85">
        <f t="shared" si="66"/>
        <v>0.84587654945610935</v>
      </c>
      <c r="L2730" s="68" t="str">
        <f>VLOOKUP(C2730,[6]Consolidado!$B:$E,2,FALSE)</f>
        <v>Home Studios</v>
      </c>
      <c r="M2730" s="69" t="str">
        <f>VLOOKUP(C2730,[6]Consolidado!$B:$E,3,FALSE)</f>
        <v>Barstool Stilleto</v>
      </c>
      <c r="N2730" s="70" t="str">
        <f>VLOOKUP(C2730,[6]Consolidado!$B:$H,7,FALSE)</f>
        <v>Julio</v>
      </c>
    </row>
    <row r="2731" spans="1:14" s="71" customFormat="1" ht="16.5" customHeight="1" outlineLevel="1" x14ac:dyDescent="0.2">
      <c r="A2731" s="60" t="s">
        <v>687</v>
      </c>
      <c r="B2731" s="61">
        <v>42902</v>
      </c>
      <c r="C2731" s="71">
        <v>281</v>
      </c>
      <c r="D2731" s="63" t="str">
        <f>VLOOKUP(C2731,[6]Consolidado!$B:$E,4,FALSE)</f>
        <v>Finalizada</v>
      </c>
      <c r="E2731" s="64" t="s">
        <v>25</v>
      </c>
      <c r="F2731" s="65" t="s">
        <v>414</v>
      </c>
      <c r="G2731" s="66">
        <v>3.125E-2</v>
      </c>
      <c r="H2731" s="67">
        <v>590.67076525000004</v>
      </c>
      <c r="I2731" s="85">
        <f t="shared" si="65"/>
        <v>18.458461414062501</v>
      </c>
      <c r="J2731" s="86">
        <v>30.0428</v>
      </c>
      <c r="K2731" s="85">
        <f t="shared" si="66"/>
        <v>0.61440549529546185</v>
      </c>
      <c r="L2731" s="68" t="str">
        <f>VLOOKUP(C2731,[6]Consolidado!$B:$E,2,FALSE)</f>
        <v>Home Studios</v>
      </c>
      <c r="M2731" s="69" t="str">
        <f>VLOOKUP(C2731,[6]Consolidado!$B:$E,3,FALSE)</f>
        <v>Barstool Stilleto</v>
      </c>
      <c r="N2731" s="70" t="str">
        <f>VLOOKUP(C2731,[6]Consolidado!$B:$H,7,FALSE)</f>
        <v>Julio</v>
      </c>
    </row>
    <row r="2732" spans="1:14" s="71" customFormat="1" ht="16.5" customHeight="1" outlineLevel="1" x14ac:dyDescent="0.2">
      <c r="A2732" s="60" t="s">
        <v>687</v>
      </c>
      <c r="B2732" s="61">
        <v>42902</v>
      </c>
      <c r="C2732" s="71">
        <v>281</v>
      </c>
      <c r="D2732" s="63" t="str">
        <f>VLOOKUP(C2732,[6]Consolidado!$B:$E,4,FALSE)</f>
        <v>Finalizada</v>
      </c>
      <c r="E2732" s="64" t="s">
        <v>25</v>
      </c>
      <c r="F2732" s="65" t="s">
        <v>110</v>
      </c>
      <c r="G2732" s="66">
        <v>3.125E-2</v>
      </c>
      <c r="H2732" s="67">
        <v>1332.2199479467902</v>
      </c>
      <c r="I2732" s="85">
        <f t="shared" si="65"/>
        <v>41.631873373337193</v>
      </c>
      <c r="J2732" s="86">
        <v>30.0428</v>
      </c>
      <c r="K2732" s="85">
        <f t="shared" si="66"/>
        <v>1.3857521061065279</v>
      </c>
      <c r="L2732" s="68" t="str">
        <f>VLOOKUP(C2732,[6]Consolidado!$B:$E,2,FALSE)</f>
        <v>Home Studios</v>
      </c>
      <c r="M2732" s="69" t="str">
        <f>VLOOKUP(C2732,[6]Consolidado!$B:$E,3,FALSE)</f>
        <v>Barstool Stilleto</v>
      </c>
      <c r="N2732" s="70" t="str">
        <f>VLOOKUP(C2732,[6]Consolidado!$B:$H,7,FALSE)</f>
        <v>Julio</v>
      </c>
    </row>
    <row r="2733" spans="1:14" s="71" customFormat="1" ht="16.5" customHeight="1" outlineLevel="1" x14ac:dyDescent="0.2">
      <c r="A2733" s="60" t="s">
        <v>687</v>
      </c>
      <c r="B2733" s="61">
        <v>42902</v>
      </c>
      <c r="C2733" s="71">
        <v>281</v>
      </c>
      <c r="D2733" s="63" t="str">
        <f>VLOOKUP(C2733,[6]Consolidado!$B:$E,4,FALSE)</f>
        <v>Finalizada</v>
      </c>
      <c r="E2733" s="64" t="s">
        <v>25</v>
      </c>
      <c r="F2733" s="65" t="s">
        <v>119</v>
      </c>
      <c r="G2733" s="66">
        <v>3.125E-2</v>
      </c>
      <c r="H2733" s="67">
        <v>622.89392857142855</v>
      </c>
      <c r="I2733" s="85">
        <f t="shared" si="65"/>
        <v>19.465435267857142</v>
      </c>
      <c r="J2733" s="86">
        <v>30.0428</v>
      </c>
      <c r="K2733" s="85">
        <f t="shared" si="66"/>
        <v>0.64792347144264661</v>
      </c>
      <c r="L2733" s="68" t="str">
        <f>VLOOKUP(C2733,[6]Consolidado!$B:$E,2,FALSE)</f>
        <v>Home Studios</v>
      </c>
      <c r="M2733" s="69" t="str">
        <f>VLOOKUP(C2733,[6]Consolidado!$B:$E,3,FALSE)</f>
        <v>Barstool Stilleto</v>
      </c>
      <c r="N2733" s="70" t="str">
        <f>VLOOKUP(C2733,[6]Consolidado!$B:$H,7,FALSE)</f>
        <v>Julio</v>
      </c>
    </row>
    <row r="2734" spans="1:14" s="71" customFormat="1" ht="16.5" customHeight="1" outlineLevel="1" x14ac:dyDescent="0.2">
      <c r="A2734" s="60" t="s">
        <v>687</v>
      </c>
      <c r="B2734" s="61">
        <v>42902</v>
      </c>
      <c r="C2734" s="71">
        <v>281</v>
      </c>
      <c r="D2734" s="63" t="str">
        <f>VLOOKUP(C2734,[6]Consolidado!$B:$E,4,FALSE)</f>
        <v>Finalizada</v>
      </c>
      <c r="E2734" s="64" t="s">
        <v>33</v>
      </c>
      <c r="F2734" s="65" t="s">
        <v>90</v>
      </c>
      <c r="G2734" s="66">
        <v>2.7</v>
      </c>
      <c r="H2734" s="67">
        <v>3.1234075327412754</v>
      </c>
      <c r="I2734" s="85">
        <f t="shared" si="65"/>
        <v>8.4332003384014449</v>
      </c>
      <c r="J2734" s="86">
        <v>30.0428</v>
      </c>
      <c r="K2734" s="85">
        <f t="shared" si="66"/>
        <v>0.28070620376268007</v>
      </c>
      <c r="L2734" s="68" t="str">
        <f>VLOOKUP(C2734,[6]Consolidado!$B:$E,2,FALSE)</f>
        <v>Home Studios</v>
      </c>
      <c r="M2734" s="69" t="str">
        <f>VLOOKUP(C2734,[6]Consolidado!$B:$E,3,FALSE)</f>
        <v>Barstool Stilleto</v>
      </c>
      <c r="N2734" s="70" t="str">
        <f>VLOOKUP(C2734,[6]Consolidado!$B:$H,7,FALSE)</f>
        <v>Julio</v>
      </c>
    </row>
    <row r="2735" spans="1:14" s="71" customFormat="1" ht="16.5" customHeight="1" outlineLevel="1" x14ac:dyDescent="0.2">
      <c r="A2735" s="60" t="s">
        <v>687</v>
      </c>
      <c r="B2735" s="61">
        <v>42902</v>
      </c>
      <c r="C2735" s="71" t="s">
        <v>290</v>
      </c>
      <c r="D2735" s="63" t="str">
        <f>VLOOKUP(C2735,[6]Consolidado!$B:$E,4,FALSE)</f>
        <v>En Proceso</v>
      </c>
      <c r="E2735" s="64" t="s">
        <v>25</v>
      </c>
      <c r="F2735" s="65" t="s">
        <v>108</v>
      </c>
      <c r="G2735" s="66">
        <v>-0.8125</v>
      </c>
      <c r="H2735" s="67">
        <v>1022.5766666666667</v>
      </c>
      <c r="I2735" s="85">
        <f t="shared" si="65"/>
        <v>-830.84354166666674</v>
      </c>
      <c r="J2735" s="86">
        <v>30.0428</v>
      </c>
      <c r="K2735" s="85">
        <f t="shared" si="66"/>
        <v>-27.655329785062204</v>
      </c>
      <c r="L2735" s="68" t="str">
        <f>VLOOKUP(C2735,[6]Consolidado!$B:$E,2,FALSE)</f>
        <v>Acabado</v>
      </c>
      <c r="M2735" s="69" t="str">
        <f>VLOOKUP(C2735,[6]Consolidado!$B:$E,3,FALSE)</f>
        <v>Material de acabado pendiente de distribuir</v>
      </c>
      <c r="N2735" s="70">
        <f>VLOOKUP(C2735,[6]Consolidado!$B:$H,7,FALSE)</f>
        <v>0</v>
      </c>
    </row>
    <row r="2736" spans="1:14" s="71" customFormat="1" ht="16.5" customHeight="1" outlineLevel="1" x14ac:dyDescent="0.2">
      <c r="A2736" s="60" t="s">
        <v>687</v>
      </c>
      <c r="B2736" s="61">
        <v>42902</v>
      </c>
      <c r="C2736" s="71" t="s">
        <v>290</v>
      </c>
      <c r="D2736" s="63" t="str">
        <f>VLOOKUP(C2736,[6]Consolidado!$B:$E,4,FALSE)</f>
        <v>En Proceso</v>
      </c>
      <c r="E2736" s="64" t="s">
        <v>25</v>
      </c>
      <c r="F2736" s="65" t="s">
        <v>110</v>
      </c>
      <c r="G2736" s="66">
        <v>-0.5625</v>
      </c>
      <c r="H2736" s="67">
        <v>1332.2199479467902</v>
      </c>
      <c r="I2736" s="85">
        <f t="shared" si="65"/>
        <v>-749.37372072006951</v>
      </c>
      <c r="J2736" s="86">
        <v>30.0428</v>
      </c>
      <c r="K2736" s="85">
        <f t="shared" si="66"/>
        <v>-24.943537909917502</v>
      </c>
      <c r="L2736" s="68" t="str">
        <f>VLOOKUP(C2736,[6]Consolidado!$B:$E,2,FALSE)</f>
        <v>Acabado</v>
      </c>
      <c r="M2736" s="69" t="str">
        <f>VLOOKUP(C2736,[6]Consolidado!$B:$E,3,FALSE)</f>
        <v>Material de acabado pendiente de distribuir</v>
      </c>
      <c r="N2736" s="70">
        <f>VLOOKUP(C2736,[6]Consolidado!$B:$H,7,FALSE)</f>
        <v>0</v>
      </c>
    </row>
    <row r="2737" spans="1:14" s="71" customFormat="1" ht="16.5" customHeight="1" outlineLevel="1" x14ac:dyDescent="0.2">
      <c r="A2737" s="60" t="s">
        <v>687</v>
      </c>
      <c r="B2737" s="61">
        <v>42902</v>
      </c>
      <c r="C2737" s="71" t="s">
        <v>290</v>
      </c>
      <c r="D2737" s="63" t="str">
        <f>VLOOKUP(C2737,[6]Consolidado!$B:$E,4,FALSE)</f>
        <v>En Proceso</v>
      </c>
      <c r="E2737" s="64" t="s">
        <v>25</v>
      </c>
      <c r="F2737" s="65" t="s">
        <v>119</v>
      </c>
      <c r="G2737" s="66">
        <v>-0.5625</v>
      </c>
      <c r="H2737" s="67">
        <v>622.89392857142855</v>
      </c>
      <c r="I2737" s="85">
        <f t="shared" si="65"/>
        <v>-350.37783482142856</v>
      </c>
      <c r="J2737" s="86">
        <v>30.0428</v>
      </c>
      <c r="K2737" s="85">
        <f t="shared" si="66"/>
        <v>-11.662622485967638</v>
      </c>
      <c r="L2737" s="68" t="str">
        <f>VLOOKUP(C2737,[6]Consolidado!$B:$E,2,FALSE)</f>
        <v>Acabado</v>
      </c>
      <c r="M2737" s="69" t="str">
        <f>VLOOKUP(C2737,[6]Consolidado!$B:$E,3,FALSE)</f>
        <v>Material de acabado pendiente de distribuir</v>
      </c>
      <c r="N2737" s="70">
        <f>VLOOKUP(C2737,[6]Consolidado!$B:$H,7,FALSE)</f>
        <v>0</v>
      </c>
    </row>
    <row r="2738" spans="1:14" s="71" customFormat="1" ht="16.5" customHeight="1" outlineLevel="1" x14ac:dyDescent="0.2">
      <c r="A2738" s="60" t="s">
        <v>687</v>
      </c>
      <c r="B2738" s="61">
        <v>42905</v>
      </c>
      <c r="C2738" s="71">
        <v>287</v>
      </c>
      <c r="D2738" s="63" t="str">
        <f>VLOOKUP(C2738,[6]Consolidado!$B:$E,4,FALSE)</f>
        <v>Finalizada</v>
      </c>
      <c r="E2738" s="64" t="s">
        <v>31</v>
      </c>
      <c r="F2738" s="65" t="s">
        <v>149</v>
      </c>
      <c r="G2738" s="66">
        <v>80</v>
      </c>
      <c r="H2738" s="67">
        <v>1.7360606060606061</v>
      </c>
      <c r="I2738" s="85">
        <f t="shared" si="65"/>
        <v>138.88484848484848</v>
      </c>
      <c r="J2738" s="86">
        <v>30.0428</v>
      </c>
      <c r="K2738" s="85">
        <f t="shared" si="66"/>
        <v>4.6228996127141437</v>
      </c>
      <c r="L2738" s="68" t="str">
        <f>VLOOKUP(C2738,[6]Consolidado!$B:$E,2,FALSE)</f>
        <v>Ash Detroit</v>
      </c>
      <c r="M2738" s="69" t="str">
        <f>VLOOKUP(C2738,[6]Consolidado!$B:$E,3,FALSE)</f>
        <v>Table TB-03 B</v>
      </c>
      <c r="N2738" s="70" t="str">
        <f>VLOOKUP(C2738,[6]Consolidado!$B:$H,7,FALSE)</f>
        <v>Junio</v>
      </c>
    </row>
    <row r="2739" spans="1:14" s="71" customFormat="1" ht="16.5" customHeight="1" outlineLevel="1" x14ac:dyDescent="0.2">
      <c r="A2739" s="60" t="s">
        <v>687</v>
      </c>
      <c r="B2739" s="61">
        <v>42905</v>
      </c>
      <c r="C2739" s="71">
        <v>287</v>
      </c>
      <c r="D2739" s="63" t="str">
        <f>VLOOKUP(C2739,[6]Consolidado!$B:$E,4,FALSE)</f>
        <v>Finalizada</v>
      </c>
      <c r="E2739" s="64" t="s">
        <v>33</v>
      </c>
      <c r="F2739" s="65" t="s">
        <v>35</v>
      </c>
      <c r="G2739" s="66">
        <v>2</v>
      </c>
      <c r="H2739" s="67">
        <v>186.4570226388889</v>
      </c>
      <c r="I2739" s="85">
        <f t="shared" si="65"/>
        <v>372.9140452777778</v>
      </c>
      <c r="J2739" s="86">
        <v>30.0428</v>
      </c>
      <c r="K2739" s="85">
        <f t="shared" si="66"/>
        <v>12.412759305982725</v>
      </c>
      <c r="L2739" s="68" t="str">
        <f>VLOOKUP(C2739,[6]Consolidado!$B:$E,2,FALSE)</f>
        <v>Ash Detroit</v>
      </c>
      <c r="M2739" s="69" t="str">
        <f>VLOOKUP(C2739,[6]Consolidado!$B:$E,3,FALSE)</f>
        <v>Table TB-03 B</v>
      </c>
      <c r="N2739" s="70" t="str">
        <f>VLOOKUP(C2739,[6]Consolidado!$B:$H,7,FALSE)</f>
        <v>Junio</v>
      </c>
    </row>
    <row r="2740" spans="1:14" s="71" customFormat="1" ht="16.5" customHeight="1" outlineLevel="1" x14ac:dyDescent="0.2">
      <c r="A2740" s="60" t="s">
        <v>687</v>
      </c>
      <c r="B2740" s="61">
        <v>42905</v>
      </c>
      <c r="C2740" s="71">
        <v>287</v>
      </c>
      <c r="D2740" s="63" t="str">
        <f>VLOOKUP(C2740,[6]Consolidado!$B:$E,4,FALSE)</f>
        <v>Finalizada</v>
      </c>
      <c r="E2740" s="64" t="s">
        <v>33</v>
      </c>
      <c r="F2740" s="65" t="s">
        <v>34</v>
      </c>
      <c r="G2740" s="66">
        <v>9</v>
      </c>
      <c r="H2740" s="67">
        <v>26.30828811813187</v>
      </c>
      <c r="I2740" s="85">
        <f t="shared" si="65"/>
        <v>236.77459306318684</v>
      </c>
      <c r="J2740" s="86">
        <v>30.0428</v>
      </c>
      <c r="K2740" s="85">
        <f t="shared" si="66"/>
        <v>7.8812425294309065</v>
      </c>
      <c r="L2740" s="68" t="str">
        <f>VLOOKUP(C2740,[6]Consolidado!$B:$E,2,FALSE)</f>
        <v>Ash Detroit</v>
      </c>
      <c r="M2740" s="69" t="str">
        <f>VLOOKUP(C2740,[6]Consolidado!$B:$E,3,FALSE)</f>
        <v>Table TB-03 B</v>
      </c>
      <c r="N2740" s="70" t="str">
        <f>VLOOKUP(C2740,[6]Consolidado!$B:$H,7,FALSE)</f>
        <v>Junio</v>
      </c>
    </row>
    <row r="2741" spans="1:14" s="71" customFormat="1" ht="16.5" customHeight="1" outlineLevel="1" x14ac:dyDescent="0.2">
      <c r="A2741" s="60" t="s">
        <v>687</v>
      </c>
      <c r="B2741" s="61">
        <v>42902</v>
      </c>
      <c r="C2741" s="71" t="s">
        <v>233</v>
      </c>
      <c r="D2741" s="63" t="str">
        <f>VLOOKUP(C2741,[6]Consolidado!$B:$E,4,FALSE)</f>
        <v>Finalizada</v>
      </c>
      <c r="E2741" s="64" t="s">
        <v>28</v>
      </c>
      <c r="F2741" s="65" t="s">
        <v>27</v>
      </c>
      <c r="G2741" s="66">
        <v>2</v>
      </c>
      <c r="H2741" s="67">
        <v>809.59743055555543</v>
      </c>
      <c r="I2741" s="85">
        <f t="shared" si="65"/>
        <v>1619.1948611111109</v>
      </c>
      <c r="J2741" s="86">
        <v>30.0428</v>
      </c>
      <c r="K2741" s="85">
        <f t="shared" si="66"/>
        <v>53.896270025134505</v>
      </c>
      <c r="L2741" s="68" t="str">
        <f>VLOOKUP(C2741,[6]Consolidado!$B:$E,2,FALSE)</f>
        <v>Ignitia Office</v>
      </c>
      <c r="M2741" s="69" t="str">
        <f>VLOOKUP(C2741,[6]Consolidado!$B:$E,3,FALSE)</f>
        <v>Modular sofa C</v>
      </c>
      <c r="N2741" s="70" t="str">
        <f>VLOOKUP(C2741,[6]Consolidado!$B:$H,7,FALSE)</f>
        <v>Agosto</v>
      </c>
    </row>
    <row r="2742" spans="1:14" s="71" customFormat="1" ht="16.5" customHeight="1" outlineLevel="1" x14ac:dyDescent="0.2">
      <c r="A2742" s="60" t="s">
        <v>687</v>
      </c>
      <c r="B2742" s="61">
        <v>42903</v>
      </c>
      <c r="C2742" s="71">
        <v>219</v>
      </c>
      <c r="D2742" s="63" t="str">
        <f>VLOOKUP(C2742,[6]Consolidado!$B:$E,4,FALSE)</f>
        <v>Finalizada</v>
      </c>
      <c r="E2742" s="64" t="s">
        <v>40</v>
      </c>
      <c r="F2742" s="65" t="s">
        <v>54</v>
      </c>
      <c r="G2742" s="66">
        <v>50</v>
      </c>
      <c r="H2742" s="67">
        <v>1.2567021280709196</v>
      </c>
      <c r="I2742" s="85">
        <f t="shared" si="65"/>
        <v>62.835106403545979</v>
      </c>
      <c r="J2742" s="86">
        <v>30.0428</v>
      </c>
      <c r="K2742" s="85">
        <f t="shared" si="66"/>
        <v>2.0915196454240608</v>
      </c>
      <c r="L2742" s="68" t="str">
        <f>VLOOKUP(C2742,[6]Consolidado!$B:$E,2,FALSE)</f>
        <v>Canoe Wesfield (Dining Terrace)</v>
      </c>
      <c r="M2742" s="69" t="str">
        <f>VLOOKUP(C2742,[6]Consolidado!$B:$E,3,FALSE)</f>
        <v>CH-09/CH-91 Dining Chair</v>
      </c>
      <c r="N2742" s="70" t="str">
        <f>VLOOKUP(C2742,[6]Consolidado!$B:$H,7,FALSE)</f>
        <v>Julio</v>
      </c>
    </row>
    <row r="2743" spans="1:14" s="71" customFormat="1" ht="16.5" customHeight="1" outlineLevel="1" x14ac:dyDescent="0.2">
      <c r="A2743" s="60" t="s">
        <v>687</v>
      </c>
      <c r="B2743" s="61">
        <v>42903</v>
      </c>
      <c r="C2743" s="71" t="s">
        <v>233</v>
      </c>
      <c r="D2743" s="63" t="str">
        <f>VLOOKUP(C2743,[6]Consolidado!$B:$E,4,FALSE)</f>
        <v>Finalizada</v>
      </c>
      <c r="E2743" s="64" t="s">
        <v>40</v>
      </c>
      <c r="F2743" s="65" t="s">
        <v>107</v>
      </c>
      <c r="G2743" s="66">
        <v>50</v>
      </c>
      <c r="H2743" s="67">
        <v>0.22429983641449525</v>
      </c>
      <c r="I2743" s="85">
        <f t="shared" si="65"/>
        <v>11.214991820724762</v>
      </c>
      <c r="J2743" s="86">
        <v>30.0428</v>
      </c>
      <c r="K2743" s="85">
        <f t="shared" si="66"/>
        <v>0.37330048533175214</v>
      </c>
      <c r="L2743" s="68" t="str">
        <f>VLOOKUP(C2743,[6]Consolidado!$B:$E,2,FALSE)</f>
        <v>Ignitia Office</v>
      </c>
      <c r="M2743" s="69" t="str">
        <f>VLOOKUP(C2743,[6]Consolidado!$B:$E,3,FALSE)</f>
        <v>Modular sofa C</v>
      </c>
      <c r="N2743" s="70" t="str">
        <f>VLOOKUP(C2743,[6]Consolidado!$B:$H,7,FALSE)</f>
        <v>Agosto</v>
      </c>
    </row>
    <row r="2744" spans="1:14" s="71" customFormat="1" ht="16.5" customHeight="1" outlineLevel="1" x14ac:dyDescent="0.2">
      <c r="A2744" s="60" t="s">
        <v>687</v>
      </c>
      <c r="B2744" s="61">
        <v>42903</v>
      </c>
      <c r="C2744" s="71" t="s">
        <v>290</v>
      </c>
      <c r="D2744" s="63" t="str">
        <f>VLOOKUP(C2744,[6]Consolidado!$B:$E,4,FALSE)</f>
        <v>En Proceso</v>
      </c>
      <c r="E2744" s="64" t="s">
        <v>25</v>
      </c>
      <c r="F2744" s="65" t="s">
        <v>109</v>
      </c>
      <c r="G2744" s="66">
        <v>2</v>
      </c>
      <c r="H2744" s="67">
        <v>1234.9796738973976</v>
      </c>
      <c r="I2744" s="85">
        <f t="shared" si="65"/>
        <v>2469.9593477947951</v>
      </c>
      <c r="J2744" s="86">
        <v>30.0428</v>
      </c>
      <c r="K2744" s="85">
        <f t="shared" si="66"/>
        <v>82.214685308785974</v>
      </c>
      <c r="L2744" s="68" t="str">
        <f>VLOOKUP(C2744,[6]Consolidado!$B:$E,2,FALSE)</f>
        <v>Acabado</v>
      </c>
      <c r="M2744" s="69" t="str">
        <f>VLOOKUP(C2744,[6]Consolidado!$B:$E,3,FALSE)</f>
        <v>Material de acabado pendiente de distribuir</v>
      </c>
      <c r="N2744" s="70">
        <f>VLOOKUP(C2744,[6]Consolidado!$B:$H,7,FALSE)</f>
        <v>0</v>
      </c>
    </row>
    <row r="2745" spans="1:14" s="71" customFormat="1" ht="16.5" customHeight="1" outlineLevel="1" x14ac:dyDescent="0.2">
      <c r="A2745" s="60" t="s">
        <v>687</v>
      </c>
      <c r="B2745" s="61">
        <v>42903</v>
      </c>
      <c r="C2745" s="71" t="s">
        <v>290</v>
      </c>
      <c r="D2745" s="63" t="str">
        <f>VLOOKUP(C2745,[6]Consolidado!$B:$E,4,FALSE)</f>
        <v>En Proceso</v>
      </c>
      <c r="E2745" s="64" t="s">
        <v>25</v>
      </c>
      <c r="F2745" s="65" t="s">
        <v>110</v>
      </c>
      <c r="G2745" s="66">
        <v>1</v>
      </c>
      <c r="H2745" s="67">
        <v>1332.2199479467902</v>
      </c>
      <c r="I2745" s="85">
        <f t="shared" si="65"/>
        <v>1332.2199479467902</v>
      </c>
      <c r="J2745" s="86">
        <v>30.0428</v>
      </c>
      <c r="K2745" s="85">
        <f t="shared" si="66"/>
        <v>44.344067395408892</v>
      </c>
      <c r="L2745" s="68" t="str">
        <f>VLOOKUP(C2745,[6]Consolidado!$B:$E,2,FALSE)</f>
        <v>Acabado</v>
      </c>
      <c r="M2745" s="69" t="str">
        <f>VLOOKUP(C2745,[6]Consolidado!$B:$E,3,FALSE)</f>
        <v>Material de acabado pendiente de distribuir</v>
      </c>
      <c r="N2745" s="70">
        <f>VLOOKUP(C2745,[6]Consolidado!$B:$H,7,FALSE)</f>
        <v>0</v>
      </c>
    </row>
    <row r="2746" spans="1:14" s="71" customFormat="1" ht="16.5" customHeight="1" outlineLevel="1" x14ac:dyDescent="0.2">
      <c r="A2746" s="60" t="s">
        <v>687</v>
      </c>
      <c r="B2746" s="61">
        <v>42903</v>
      </c>
      <c r="C2746" s="71" t="s">
        <v>290</v>
      </c>
      <c r="D2746" s="63" t="str">
        <f>VLOOKUP(C2746,[6]Consolidado!$B:$E,4,FALSE)</f>
        <v>En Proceso</v>
      </c>
      <c r="E2746" s="64" t="s">
        <v>25</v>
      </c>
      <c r="F2746" s="65" t="s">
        <v>119</v>
      </c>
      <c r="G2746" s="66">
        <v>2</v>
      </c>
      <c r="H2746" s="67">
        <v>622.89392857142855</v>
      </c>
      <c r="I2746" s="85">
        <f t="shared" si="65"/>
        <v>1245.7878571428571</v>
      </c>
      <c r="J2746" s="86">
        <v>30.0428</v>
      </c>
      <c r="K2746" s="85">
        <f t="shared" si="66"/>
        <v>41.467102172329383</v>
      </c>
      <c r="L2746" s="68" t="str">
        <f>VLOOKUP(C2746,[6]Consolidado!$B:$E,2,FALSE)</f>
        <v>Acabado</v>
      </c>
      <c r="M2746" s="69" t="str">
        <f>VLOOKUP(C2746,[6]Consolidado!$B:$E,3,FALSE)</f>
        <v>Material de acabado pendiente de distribuir</v>
      </c>
      <c r="N2746" s="70">
        <f>VLOOKUP(C2746,[6]Consolidado!$B:$H,7,FALSE)</f>
        <v>0</v>
      </c>
    </row>
    <row r="2747" spans="1:14" s="71" customFormat="1" ht="16.5" customHeight="1" outlineLevel="1" x14ac:dyDescent="0.2">
      <c r="A2747" s="60" t="s">
        <v>687</v>
      </c>
      <c r="B2747" s="61">
        <v>42905</v>
      </c>
      <c r="C2747" s="71">
        <v>288</v>
      </c>
      <c r="D2747" s="63" t="str">
        <f>VLOOKUP(C2747,[6]Consolidado!$B:$E,4,FALSE)</f>
        <v>Finalizada</v>
      </c>
      <c r="E2747" s="64" t="s">
        <v>31</v>
      </c>
      <c r="F2747" s="65" t="s">
        <v>149</v>
      </c>
      <c r="G2747" s="66">
        <v>76</v>
      </c>
      <c r="H2747" s="67">
        <v>1.7360606060606061</v>
      </c>
      <c r="I2747" s="85">
        <f t="shared" si="65"/>
        <v>131.94060606060606</v>
      </c>
      <c r="J2747" s="86">
        <v>30.0428</v>
      </c>
      <c r="K2747" s="85">
        <f t="shared" si="66"/>
        <v>4.3917546320784364</v>
      </c>
      <c r="L2747" s="68" t="str">
        <f>VLOOKUP(C2747,[6]Consolidado!$B:$E,2,FALSE)</f>
        <v>Ash Detroit</v>
      </c>
      <c r="M2747" s="69" t="str">
        <f>VLOOKUP(C2747,[6]Consolidado!$B:$E,3,FALSE)</f>
        <v>Table TB-03 A</v>
      </c>
      <c r="N2747" s="70" t="str">
        <f>VLOOKUP(C2747,[6]Consolidado!$B:$H,7,FALSE)</f>
        <v>Junio</v>
      </c>
    </row>
    <row r="2748" spans="1:14" s="71" customFormat="1" ht="16.5" customHeight="1" outlineLevel="1" x14ac:dyDescent="0.2">
      <c r="A2748" s="60" t="s">
        <v>687</v>
      </c>
      <c r="B2748" s="61">
        <v>42905</v>
      </c>
      <c r="C2748" s="71">
        <v>333</v>
      </c>
      <c r="D2748" s="63" t="str">
        <f>VLOOKUP(C2748,[6]Consolidado!$B:$E,4,FALSE)</f>
        <v>Finalizada</v>
      </c>
      <c r="E2748" s="64" t="s">
        <v>40</v>
      </c>
      <c r="F2748" s="65" t="s">
        <v>74</v>
      </c>
      <c r="G2748" s="66">
        <v>80</v>
      </c>
      <c r="H2748" s="67">
        <v>0.80249873441502373</v>
      </c>
      <c r="I2748" s="85">
        <f t="shared" si="65"/>
        <v>64.199898753201893</v>
      </c>
      <c r="J2748" s="86">
        <v>30.0428</v>
      </c>
      <c r="K2748" s="85">
        <f t="shared" si="66"/>
        <v>2.1369479127512045</v>
      </c>
      <c r="L2748" s="68" t="str">
        <f>VLOOKUP(C2748,[6]Consolidado!$B:$E,2,FALSE)</f>
        <v>Maderas Collective</v>
      </c>
      <c r="M2748" s="69" t="str">
        <f>VLOOKUP(C2748,[6]Consolidado!$B:$E,3,FALSE)</f>
        <v>Bancos para Area de Empaque</v>
      </c>
      <c r="N2748" s="70" t="str">
        <f>VLOOKUP(C2748,[6]Consolidado!$B:$H,7,FALSE)</f>
        <v>Junio</v>
      </c>
    </row>
    <row r="2749" spans="1:14" s="71" customFormat="1" ht="16.5" customHeight="1" outlineLevel="1" x14ac:dyDescent="0.2">
      <c r="A2749" s="60" t="s">
        <v>687</v>
      </c>
      <c r="B2749" s="61">
        <v>42906</v>
      </c>
      <c r="C2749" s="71">
        <v>309</v>
      </c>
      <c r="D2749" s="63" t="str">
        <f>VLOOKUP(C2749,[6]Consolidado!$B:$E,4,FALSE)</f>
        <v>Finalizada</v>
      </c>
      <c r="E2749" s="64" t="s">
        <v>78</v>
      </c>
      <c r="F2749" s="65" t="s">
        <v>352</v>
      </c>
      <c r="G2749" s="66">
        <v>5</v>
      </c>
      <c r="H2749" s="67">
        <v>1.8496662205147865</v>
      </c>
      <c r="I2749" s="85">
        <f t="shared" ref="I2749:I2812" si="67">G2749*H2749</f>
        <v>9.2483311025739319</v>
      </c>
      <c r="J2749" s="86">
        <v>30.0428</v>
      </c>
      <c r="K2749" s="85">
        <f t="shared" ref="K2749:K2812" si="68">IFERROR(I2749/J2749,0)</f>
        <v>0.30783852046327015</v>
      </c>
      <c r="L2749" s="68" t="str">
        <f>VLOOKUP(C2749,[6]Consolidado!$B:$E,2,FALSE)</f>
        <v>BH Office</v>
      </c>
      <c r="M2749" s="69" t="str">
        <f>VLOOKUP(C2749,[6]Consolidado!$B:$E,3,FALSE)</f>
        <v>Coffee table</v>
      </c>
      <c r="N2749" s="70" t="str">
        <f>VLOOKUP(C2749,[6]Consolidado!$B:$H,7,FALSE)</f>
        <v>Junio</v>
      </c>
    </row>
    <row r="2750" spans="1:14" s="71" customFormat="1" ht="16.5" customHeight="1" outlineLevel="1" x14ac:dyDescent="0.2">
      <c r="A2750" s="60" t="s">
        <v>687</v>
      </c>
      <c r="B2750" s="61">
        <v>42908</v>
      </c>
      <c r="C2750" s="71">
        <v>289</v>
      </c>
      <c r="D2750" s="63" t="str">
        <f>VLOOKUP(C2750,[6]Consolidado!$B:$E,4,FALSE)</f>
        <v>Finalizada</v>
      </c>
      <c r="E2750" s="64" t="s">
        <v>33</v>
      </c>
      <c r="F2750" s="65" t="s">
        <v>34</v>
      </c>
      <c r="G2750" s="66">
        <v>-16</v>
      </c>
      <c r="H2750" s="67">
        <v>26.30828811813187</v>
      </c>
      <c r="I2750" s="85">
        <f t="shared" si="67"/>
        <v>-420.93260989010992</v>
      </c>
      <c r="J2750" s="86">
        <v>30.0428</v>
      </c>
      <c r="K2750" s="85">
        <f t="shared" si="68"/>
        <v>-14.01109783009939</v>
      </c>
      <c r="L2750" s="68" t="str">
        <f>VLOOKUP(C2750,[6]Consolidado!$B:$E,2,FALSE)</f>
        <v>Ash Detroit</v>
      </c>
      <c r="M2750" s="69" t="str">
        <f>VLOOKUP(C2750,[6]Consolidado!$B:$E,3,FALSE)</f>
        <v>Table TB-02</v>
      </c>
      <c r="N2750" s="70" t="str">
        <f>VLOOKUP(C2750,[6]Consolidado!$B:$H,7,FALSE)</f>
        <v>Junio</v>
      </c>
    </row>
    <row r="2751" spans="1:14" s="71" customFormat="1" ht="16.5" customHeight="1" outlineLevel="1" x14ac:dyDescent="0.2">
      <c r="A2751" s="60" t="s">
        <v>687</v>
      </c>
      <c r="B2751" s="61">
        <v>42908</v>
      </c>
      <c r="C2751" s="71">
        <v>288</v>
      </c>
      <c r="D2751" s="63" t="str">
        <f>VLOOKUP(C2751,[6]Consolidado!$B:$E,4,FALSE)</f>
        <v>Finalizada</v>
      </c>
      <c r="E2751" s="64" t="s">
        <v>33</v>
      </c>
      <c r="F2751" s="65" t="s">
        <v>34</v>
      </c>
      <c r="G2751" s="66">
        <v>-6</v>
      </c>
      <c r="H2751" s="67">
        <v>26.30828811813187</v>
      </c>
      <c r="I2751" s="85">
        <f t="shared" si="67"/>
        <v>-157.84972870879122</v>
      </c>
      <c r="J2751" s="86">
        <v>30.0428</v>
      </c>
      <c r="K2751" s="85">
        <f t="shared" si="68"/>
        <v>-5.2541616862872704</v>
      </c>
      <c r="L2751" s="68" t="str">
        <f>VLOOKUP(C2751,[6]Consolidado!$B:$E,2,FALSE)</f>
        <v>Ash Detroit</v>
      </c>
      <c r="M2751" s="69" t="str">
        <f>VLOOKUP(C2751,[6]Consolidado!$B:$E,3,FALSE)</f>
        <v>Table TB-03 A</v>
      </c>
      <c r="N2751" s="70" t="str">
        <f>VLOOKUP(C2751,[6]Consolidado!$B:$H,7,FALSE)</f>
        <v>Junio</v>
      </c>
    </row>
    <row r="2752" spans="1:14" s="71" customFormat="1" ht="16.5" customHeight="1" outlineLevel="1" x14ac:dyDescent="0.2">
      <c r="A2752" s="60" t="s">
        <v>687</v>
      </c>
      <c r="B2752" s="61">
        <v>42908</v>
      </c>
      <c r="C2752" s="71">
        <v>287</v>
      </c>
      <c r="D2752" s="63" t="str">
        <f>VLOOKUP(C2752,[6]Consolidado!$B:$E,4,FALSE)</f>
        <v>Finalizada</v>
      </c>
      <c r="E2752" s="64" t="s">
        <v>33</v>
      </c>
      <c r="F2752" s="65" t="s">
        <v>34</v>
      </c>
      <c r="G2752" s="66">
        <v>-6</v>
      </c>
      <c r="H2752" s="67">
        <v>26.30828811813187</v>
      </c>
      <c r="I2752" s="85">
        <f t="shared" si="67"/>
        <v>-157.84972870879122</v>
      </c>
      <c r="J2752" s="86">
        <v>30.0428</v>
      </c>
      <c r="K2752" s="85">
        <f t="shared" si="68"/>
        <v>-5.2541616862872704</v>
      </c>
      <c r="L2752" s="68" t="str">
        <f>VLOOKUP(C2752,[6]Consolidado!$B:$E,2,FALSE)</f>
        <v>Ash Detroit</v>
      </c>
      <c r="M2752" s="69" t="str">
        <f>VLOOKUP(C2752,[6]Consolidado!$B:$E,3,FALSE)</f>
        <v>Table TB-03 B</v>
      </c>
      <c r="N2752" s="70" t="str">
        <f>VLOOKUP(C2752,[6]Consolidado!$B:$H,7,FALSE)</f>
        <v>Junio</v>
      </c>
    </row>
    <row r="2753" spans="1:14" s="71" customFormat="1" ht="16.5" customHeight="1" outlineLevel="1" x14ac:dyDescent="0.2">
      <c r="A2753" s="60" t="s">
        <v>687</v>
      </c>
      <c r="B2753" s="61">
        <v>42908</v>
      </c>
      <c r="C2753" s="71">
        <v>287</v>
      </c>
      <c r="D2753" s="63" t="str">
        <f>VLOOKUP(C2753,[6]Consolidado!$B:$E,4,FALSE)</f>
        <v>Finalizada</v>
      </c>
      <c r="E2753" s="64" t="s">
        <v>25</v>
      </c>
      <c r="F2753" s="65" t="s">
        <v>230</v>
      </c>
      <c r="G2753" s="66">
        <v>0.5</v>
      </c>
      <c r="H2753" s="67">
        <v>238.47880378364198</v>
      </c>
      <c r="I2753" s="85">
        <f t="shared" si="67"/>
        <v>119.23940189182099</v>
      </c>
      <c r="J2753" s="86">
        <v>30.0428</v>
      </c>
      <c r="K2753" s="85">
        <f t="shared" si="68"/>
        <v>3.9689843121087578</v>
      </c>
      <c r="L2753" s="68" t="str">
        <f>VLOOKUP(C2753,[6]Consolidado!$B:$E,2,FALSE)</f>
        <v>Ash Detroit</v>
      </c>
      <c r="M2753" s="69" t="str">
        <f>VLOOKUP(C2753,[6]Consolidado!$B:$E,3,FALSE)</f>
        <v>Table TB-03 B</v>
      </c>
      <c r="N2753" s="70" t="str">
        <f>VLOOKUP(C2753,[6]Consolidado!$B:$H,7,FALSE)</f>
        <v>Junio</v>
      </c>
    </row>
    <row r="2754" spans="1:14" s="71" customFormat="1" ht="16.5" customHeight="1" outlineLevel="1" x14ac:dyDescent="0.2">
      <c r="A2754" s="60" t="s">
        <v>687</v>
      </c>
      <c r="B2754" s="61">
        <v>42905</v>
      </c>
      <c r="C2754" s="71" t="s">
        <v>126</v>
      </c>
      <c r="D2754" s="63" t="str">
        <f>VLOOKUP(C2754,[6]Consolidado!$B:$E,4,FALSE)</f>
        <v>Finalizada</v>
      </c>
      <c r="E2754" s="64" t="s">
        <v>28</v>
      </c>
      <c r="F2754" s="65" t="s">
        <v>27</v>
      </c>
      <c r="G2754" s="66">
        <v>2</v>
      </c>
      <c r="H2754" s="67">
        <v>809.59743055555543</v>
      </c>
      <c r="I2754" s="85">
        <f t="shared" si="67"/>
        <v>1619.1948611111109</v>
      </c>
      <c r="J2754" s="86">
        <v>30.0428</v>
      </c>
      <c r="K2754" s="85">
        <f t="shared" si="68"/>
        <v>53.896270025134505</v>
      </c>
      <c r="L2754" s="68" t="str">
        <f>VLOOKUP(C2754,[6]Consolidado!$B:$E,2,FALSE)</f>
        <v>Ignitia Office</v>
      </c>
      <c r="M2754" s="69" t="str">
        <f>VLOOKUP(C2754,[6]Consolidado!$B:$E,3,FALSE)</f>
        <v>Modular sofa A</v>
      </c>
      <c r="N2754" s="70" t="str">
        <f>VLOOKUP(C2754,[6]Consolidado!$B:$H,7,FALSE)</f>
        <v>Agosto</v>
      </c>
    </row>
    <row r="2755" spans="1:14" s="71" customFormat="1" ht="16.5" customHeight="1" outlineLevel="1" x14ac:dyDescent="0.2">
      <c r="A2755" s="60" t="s">
        <v>687</v>
      </c>
      <c r="B2755" s="61">
        <v>42905</v>
      </c>
      <c r="C2755" s="71" t="s">
        <v>126</v>
      </c>
      <c r="D2755" s="63" t="str">
        <f>VLOOKUP(C2755,[6]Consolidado!$B:$E,4,FALSE)</f>
        <v>Finalizada</v>
      </c>
      <c r="E2755" s="64" t="s">
        <v>40</v>
      </c>
      <c r="F2755" s="65" t="s">
        <v>107</v>
      </c>
      <c r="G2755" s="66">
        <v>50</v>
      </c>
      <c r="H2755" s="67">
        <v>0.22429983641449525</v>
      </c>
      <c r="I2755" s="85">
        <f t="shared" si="67"/>
        <v>11.214991820724762</v>
      </c>
      <c r="J2755" s="86">
        <v>30.0428</v>
      </c>
      <c r="K2755" s="85">
        <f t="shared" si="68"/>
        <v>0.37330048533175214</v>
      </c>
      <c r="L2755" s="68" t="str">
        <f>VLOOKUP(C2755,[6]Consolidado!$B:$E,2,FALSE)</f>
        <v>Ignitia Office</v>
      </c>
      <c r="M2755" s="69" t="str">
        <f>VLOOKUP(C2755,[6]Consolidado!$B:$E,3,FALSE)</f>
        <v>Modular sofa A</v>
      </c>
      <c r="N2755" s="70" t="str">
        <f>VLOOKUP(C2755,[6]Consolidado!$B:$H,7,FALSE)</f>
        <v>Agosto</v>
      </c>
    </row>
    <row r="2756" spans="1:14" s="71" customFormat="1" ht="16.5" customHeight="1" outlineLevel="1" x14ac:dyDescent="0.2">
      <c r="A2756" s="60" t="s">
        <v>687</v>
      </c>
      <c r="B2756" s="61">
        <v>42905</v>
      </c>
      <c r="C2756" s="71">
        <v>256</v>
      </c>
      <c r="D2756" s="63" t="str">
        <f>VLOOKUP(C2756,[6]Consolidado!$B:$E,4,FALSE)</f>
        <v>Finalizada</v>
      </c>
      <c r="E2756" s="64" t="s">
        <v>40</v>
      </c>
      <c r="F2756" s="65" t="s">
        <v>74</v>
      </c>
      <c r="G2756" s="66">
        <v>300</v>
      </c>
      <c r="H2756" s="67">
        <v>0.80249873441502373</v>
      </c>
      <c r="I2756" s="85">
        <f t="shared" si="67"/>
        <v>240.74962032450711</v>
      </c>
      <c r="J2756" s="86">
        <v>30.0428</v>
      </c>
      <c r="K2756" s="85">
        <f t="shared" si="68"/>
        <v>8.0135546728170173</v>
      </c>
      <c r="L2756" s="68" t="str">
        <f>VLOOKUP(C2756,[6]Consolidado!$B:$E,2,FALSE)</f>
        <v>Ignitia Office</v>
      </c>
      <c r="M2756" s="69" t="str">
        <f>VLOOKUP(C2756,[6]Consolidado!$B:$E,3,FALSE)</f>
        <v>Upholestered Slab Sofa</v>
      </c>
      <c r="N2756" s="70" t="str">
        <f>VLOOKUP(C2756,[6]Consolidado!$B:$H,7,FALSE)</f>
        <v>Julio</v>
      </c>
    </row>
    <row r="2757" spans="1:14" s="71" customFormat="1" ht="16.5" customHeight="1" outlineLevel="1" x14ac:dyDescent="0.2">
      <c r="A2757" s="60" t="s">
        <v>687</v>
      </c>
      <c r="B2757" s="61">
        <v>42905</v>
      </c>
      <c r="C2757" s="71">
        <v>256</v>
      </c>
      <c r="D2757" s="63" t="str">
        <f>VLOOKUP(C2757,[6]Consolidado!$B:$E,4,FALSE)</f>
        <v>Finalizada</v>
      </c>
      <c r="E2757" s="64" t="s">
        <v>40</v>
      </c>
      <c r="F2757" s="65" t="s">
        <v>91</v>
      </c>
      <c r="G2757" s="66">
        <v>40</v>
      </c>
      <c r="H2757" s="67">
        <v>0.50613260716530251</v>
      </c>
      <c r="I2757" s="85">
        <f t="shared" si="67"/>
        <v>20.2453042866121</v>
      </c>
      <c r="J2757" s="86">
        <v>30.0428</v>
      </c>
      <c r="K2757" s="85">
        <f t="shared" si="68"/>
        <v>0.67388207113225462</v>
      </c>
      <c r="L2757" s="68" t="str">
        <f>VLOOKUP(C2757,[6]Consolidado!$B:$E,2,FALSE)</f>
        <v>Ignitia Office</v>
      </c>
      <c r="M2757" s="69" t="str">
        <f>VLOOKUP(C2757,[6]Consolidado!$B:$E,3,FALSE)</f>
        <v>Upholestered Slab Sofa</v>
      </c>
      <c r="N2757" s="70" t="str">
        <f>VLOOKUP(C2757,[6]Consolidado!$B:$H,7,FALSE)</f>
        <v>Julio</v>
      </c>
    </row>
    <row r="2758" spans="1:14" s="71" customFormat="1" ht="16.5" customHeight="1" outlineLevel="1" x14ac:dyDescent="0.2">
      <c r="A2758" s="60" t="s">
        <v>687</v>
      </c>
      <c r="B2758" s="61">
        <v>42905</v>
      </c>
      <c r="C2758" s="71">
        <v>256</v>
      </c>
      <c r="D2758" s="63" t="str">
        <f>VLOOKUP(C2758,[6]Consolidado!$B:$E,4,FALSE)</f>
        <v>Finalizada</v>
      </c>
      <c r="E2758" s="64" t="s">
        <v>28</v>
      </c>
      <c r="F2758" s="65" t="s">
        <v>27</v>
      </c>
      <c r="G2758" s="66">
        <v>2</v>
      </c>
      <c r="H2758" s="67">
        <v>809.59743055555543</v>
      </c>
      <c r="I2758" s="85">
        <f t="shared" si="67"/>
        <v>1619.1948611111109</v>
      </c>
      <c r="J2758" s="86">
        <v>30.0428</v>
      </c>
      <c r="K2758" s="85">
        <f t="shared" si="68"/>
        <v>53.896270025134505</v>
      </c>
      <c r="L2758" s="68" t="str">
        <f>VLOOKUP(C2758,[6]Consolidado!$B:$E,2,FALSE)</f>
        <v>Ignitia Office</v>
      </c>
      <c r="M2758" s="69" t="str">
        <f>VLOOKUP(C2758,[6]Consolidado!$B:$E,3,FALSE)</f>
        <v>Upholestered Slab Sofa</v>
      </c>
      <c r="N2758" s="70" t="str">
        <f>VLOOKUP(C2758,[6]Consolidado!$B:$H,7,FALSE)</f>
        <v>Julio</v>
      </c>
    </row>
    <row r="2759" spans="1:14" s="71" customFormat="1" ht="16.5" customHeight="1" outlineLevel="1" x14ac:dyDescent="0.2">
      <c r="A2759" s="60" t="s">
        <v>687</v>
      </c>
      <c r="B2759" s="61">
        <v>42905</v>
      </c>
      <c r="C2759" s="71">
        <v>297</v>
      </c>
      <c r="D2759" s="63" t="str">
        <f>VLOOKUP(C2759,[6]Consolidado!$B:$E,4,FALSE)</f>
        <v>Finalizada</v>
      </c>
      <c r="E2759" s="64" t="s">
        <v>40</v>
      </c>
      <c r="F2759" s="65" t="s">
        <v>39</v>
      </c>
      <c r="G2759" s="66">
        <v>500</v>
      </c>
      <c r="H2759" s="67">
        <v>0.76725842674657707</v>
      </c>
      <c r="I2759" s="85">
        <f t="shared" si="67"/>
        <v>383.62921337328851</v>
      </c>
      <c r="J2759" s="86">
        <v>30.0428</v>
      </c>
      <c r="K2759" s="85">
        <f t="shared" si="68"/>
        <v>12.769422736006248</v>
      </c>
      <c r="L2759" s="68" t="str">
        <f>VLOOKUP(C2759,[6]Consolidado!$B:$E,2,FALSE)</f>
        <v>Chicha [Pina Blanca]</v>
      </c>
      <c r="M2759" s="69" t="str">
        <f>VLOOKUP(C2759,[6]Consolidado!$B:$E,3,FALSE)</f>
        <v>SK-04 Slat Wall</v>
      </c>
      <c r="N2759" s="70" t="str">
        <f>VLOOKUP(C2759,[6]Consolidado!$B:$H,7,FALSE)</f>
        <v>Agosto</v>
      </c>
    </row>
    <row r="2760" spans="1:14" s="71" customFormat="1" ht="16.5" customHeight="1" outlineLevel="1" x14ac:dyDescent="0.2">
      <c r="A2760" s="60" t="s">
        <v>687</v>
      </c>
      <c r="B2760" s="61">
        <v>42908</v>
      </c>
      <c r="C2760" s="71">
        <v>287</v>
      </c>
      <c r="D2760" s="63" t="str">
        <f>VLOOKUP(C2760,[6]Consolidado!$B:$E,4,FALSE)</f>
        <v>Finalizada</v>
      </c>
      <c r="E2760" s="64" t="s">
        <v>25</v>
      </c>
      <c r="F2760" s="65" t="s">
        <v>201</v>
      </c>
      <c r="G2760" s="66">
        <v>1.125</v>
      </c>
      <c r="H2760" s="67">
        <v>875.05880341880345</v>
      </c>
      <c r="I2760" s="85">
        <f t="shared" si="67"/>
        <v>984.44115384615384</v>
      </c>
      <c r="J2760" s="86">
        <v>30.0428</v>
      </c>
      <c r="K2760" s="85">
        <f t="shared" si="68"/>
        <v>32.767956177392051</v>
      </c>
      <c r="L2760" s="68" t="str">
        <f>VLOOKUP(C2760,[6]Consolidado!$B:$E,2,FALSE)</f>
        <v>Ash Detroit</v>
      </c>
      <c r="M2760" s="69" t="str">
        <f>VLOOKUP(C2760,[6]Consolidado!$B:$E,3,FALSE)</f>
        <v>Table TB-03 B</v>
      </c>
      <c r="N2760" s="70" t="str">
        <f>VLOOKUP(C2760,[6]Consolidado!$B:$H,7,FALSE)</f>
        <v>Junio</v>
      </c>
    </row>
    <row r="2761" spans="1:14" s="71" customFormat="1" ht="16.5" customHeight="1" outlineLevel="1" x14ac:dyDescent="0.2">
      <c r="A2761" s="60" t="s">
        <v>687</v>
      </c>
      <c r="B2761" s="61">
        <v>42905</v>
      </c>
      <c r="C2761" s="71" t="s">
        <v>126</v>
      </c>
      <c r="D2761" s="63" t="str">
        <f>VLOOKUP(C2761,[6]Consolidado!$B:$E,4,FALSE)</f>
        <v>Finalizada</v>
      </c>
      <c r="E2761" s="64" t="s">
        <v>40</v>
      </c>
      <c r="F2761" s="65" t="s">
        <v>164</v>
      </c>
      <c r="G2761" s="66">
        <v>100</v>
      </c>
      <c r="H2761" s="67">
        <v>9.7104875684848491E-2</v>
      </c>
      <c r="I2761" s="85">
        <f t="shared" si="67"/>
        <v>9.7104875684848491</v>
      </c>
      <c r="J2761" s="86">
        <v>30.0428</v>
      </c>
      <c r="K2761" s="85">
        <f t="shared" si="68"/>
        <v>0.32322178919690736</v>
      </c>
      <c r="L2761" s="68" t="str">
        <f>VLOOKUP(C2761,[6]Consolidado!$B:$E,2,FALSE)</f>
        <v>Ignitia Office</v>
      </c>
      <c r="M2761" s="69" t="str">
        <f>VLOOKUP(C2761,[6]Consolidado!$B:$E,3,FALSE)</f>
        <v>Modular sofa A</v>
      </c>
      <c r="N2761" s="70" t="str">
        <f>VLOOKUP(C2761,[6]Consolidado!$B:$H,7,FALSE)</f>
        <v>Agosto</v>
      </c>
    </row>
    <row r="2762" spans="1:14" s="71" customFormat="1" ht="16.5" customHeight="1" outlineLevel="1" x14ac:dyDescent="0.2">
      <c r="A2762" s="60" t="s">
        <v>687</v>
      </c>
      <c r="B2762" s="61">
        <v>42906</v>
      </c>
      <c r="C2762" s="71" t="s">
        <v>290</v>
      </c>
      <c r="D2762" s="63" t="str">
        <f>VLOOKUP(C2762,[6]Consolidado!$B:$E,4,FALSE)</f>
        <v>En Proceso</v>
      </c>
      <c r="E2762" s="64" t="s">
        <v>25</v>
      </c>
      <c r="F2762" s="65" t="s">
        <v>415</v>
      </c>
      <c r="G2762" s="66">
        <v>1</v>
      </c>
      <c r="H2762" s="67">
        <v>844.26358841666661</v>
      </c>
      <c r="I2762" s="85">
        <f t="shared" si="67"/>
        <v>844.26358841666661</v>
      </c>
      <c r="J2762" s="86">
        <v>30.0428</v>
      </c>
      <c r="K2762" s="85">
        <f t="shared" si="68"/>
        <v>28.102027388148461</v>
      </c>
      <c r="L2762" s="68" t="str">
        <f>VLOOKUP(C2762,[6]Consolidado!$B:$E,2,FALSE)</f>
        <v>Acabado</v>
      </c>
      <c r="M2762" s="69" t="str">
        <f>VLOOKUP(C2762,[6]Consolidado!$B:$E,3,FALSE)</f>
        <v>Material de acabado pendiente de distribuir</v>
      </c>
      <c r="N2762" s="70">
        <f>VLOOKUP(C2762,[6]Consolidado!$B:$H,7,FALSE)</f>
        <v>0</v>
      </c>
    </row>
    <row r="2763" spans="1:14" s="71" customFormat="1" ht="16.5" customHeight="1" outlineLevel="1" x14ac:dyDescent="0.2">
      <c r="A2763" s="60" t="s">
        <v>687</v>
      </c>
      <c r="B2763" s="61">
        <v>42906</v>
      </c>
      <c r="C2763" s="71" t="s">
        <v>290</v>
      </c>
      <c r="D2763" s="63" t="str">
        <f>VLOOKUP(C2763,[6]Consolidado!$B:$E,4,FALSE)</f>
        <v>En Proceso</v>
      </c>
      <c r="E2763" s="64" t="s">
        <v>25</v>
      </c>
      <c r="F2763" s="65" t="s">
        <v>109</v>
      </c>
      <c r="G2763" s="66">
        <v>2</v>
      </c>
      <c r="H2763" s="67">
        <v>1234.9796738973976</v>
      </c>
      <c r="I2763" s="85">
        <f t="shared" si="67"/>
        <v>2469.9593477947951</v>
      </c>
      <c r="J2763" s="86">
        <v>30.0428</v>
      </c>
      <c r="K2763" s="85">
        <f t="shared" si="68"/>
        <v>82.214685308785974</v>
      </c>
      <c r="L2763" s="68" t="str">
        <f>VLOOKUP(C2763,[6]Consolidado!$B:$E,2,FALSE)</f>
        <v>Acabado</v>
      </c>
      <c r="M2763" s="69" t="str">
        <f>VLOOKUP(C2763,[6]Consolidado!$B:$E,3,FALSE)</f>
        <v>Material de acabado pendiente de distribuir</v>
      </c>
      <c r="N2763" s="70">
        <f>VLOOKUP(C2763,[6]Consolidado!$B:$H,7,FALSE)</f>
        <v>0</v>
      </c>
    </row>
    <row r="2764" spans="1:14" s="71" customFormat="1" ht="16.5" customHeight="1" outlineLevel="1" x14ac:dyDescent="0.2">
      <c r="A2764" s="60" t="s">
        <v>687</v>
      </c>
      <c r="B2764" s="61">
        <v>42906</v>
      </c>
      <c r="C2764" s="71" t="s">
        <v>290</v>
      </c>
      <c r="D2764" s="63" t="str">
        <f>VLOOKUP(C2764,[6]Consolidado!$B:$E,4,FALSE)</f>
        <v>En Proceso</v>
      </c>
      <c r="E2764" s="64" t="s">
        <v>25</v>
      </c>
      <c r="F2764" s="65" t="s">
        <v>119</v>
      </c>
      <c r="G2764" s="66">
        <v>1</v>
      </c>
      <c r="H2764" s="67">
        <v>622.89392857142855</v>
      </c>
      <c r="I2764" s="85">
        <f t="shared" si="67"/>
        <v>622.89392857142855</v>
      </c>
      <c r="J2764" s="86">
        <v>30.0428</v>
      </c>
      <c r="K2764" s="85">
        <f t="shared" si="68"/>
        <v>20.733551086164692</v>
      </c>
      <c r="L2764" s="68" t="str">
        <f>VLOOKUP(C2764,[6]Consolidado!$B:$E,2,FALSE)</f>
        <v>Acabado</v>
      </c>
      <c r="M2764" s="69" t="str">
        <f>VLOOKUP(C2764,[6]Consolidado!$B:$E,3,FALSE)</f>
        <v>Material de acabado pendiente de distribuir</v>
      </c>
      <c r="N2764" s="70">
        <f>VLOOKUP(C2764,[6]Consolidado!$B:$H,7,FALSE)</f>
        <v>0</v>
      </c>
    </row>
    <row r="2765" spans="1:14" s="71" customFormat="1" ht="16.5" customHeight="1" outlineLevel="1" x14ac:dyDescent="0.2">
      <c r="A2765" s="60" t="s">
        <v>687</v>
      </c>
      <c r="B2765" s="61">
        <v>42906</v>
      </c>
      <c r="C2765" s="71">
        <v>314</v>
      </c>
      <c r="D2765" s="63" t="str">
        <f>VLOOKUP(C2765,[6]Consolidado!$B:$E,4,FALSE)</f>
        <v>Finalizada</v>
      </c>
      <c r="E2765" s="64" t="s">
        <v>40</v>
      </c>
      <c r="F2765" s="65" t="s">
        <v>293</v>
      </c>
      <c r="G2765" s="66">
        <v>88</v>
      </c>
      <c r="H2765" s="67">
        <v>0.36455696202531646</v>
      </c>
      <c r="I2765" s="85">
        <f t="shared" si="67"/>
        <v>32.081012658227849</v>
      </c>
      <c r="J2765" s="86">
        <v>30.0428</v>
      </c>
      <c r="K2765" s="85">
        <f t="shared" si="68"/>
        <v>1.0678436316930462</v>
      </c>
      <c r="L2765" s="68" t="str">
        <f>VLOOKUP(C2765,[6]Consolidado!$B:$E,2,FALSE)</f>
        <v>Phipps&amp;CO</v>
      </c>
      <c r="M2765" s="69" t="str">
        <f>VLOOKUP(C2765,[6]Consolidado!$B:$E,3,FALSE)</f>
        <v>Ottoman Style Seat</v>
      </c>
      <c r="N2765" s="70" t="str">
        <f>VLOOKUP(C2765,[6]Consolidado!$B:$H,7,FALSE)</f>
        <v>Agosto</v>
      </c>
    </row>
    <row r="2766" spans="1:14" s="71" customFormat="1" ht="16.5" customHeight="1" outlineLevel="1" x14ac:dyDescent="0.2">
      <c r="A2766" s="60" t="s">
        <v>687</v>
      </c>
      <c r="B2766" s="61">
        <v>42906</v>
      </c>
      <c r="C2766" s="71">
        <v>314</v>
      </c>
      <c r="D2766" s="63" t="str">
        <f>VLOOKUP(C2766,[6]Consolidado!$B:$E,4,FALSE)</f>
        <v>Finalizada</v>
      </c>
      <c r="E2766" s="64" t="s">
        <v>40</v>
      </c>
      <c r="F2766" s="65" t="s">
        <v>39</v>
      </c>
      <c r="G2766" s="66">
        <v>1000</v>
      </c>
      <c r="H2766" s="67">
        <v>0.76725842674657707</v>
      </c>
      <c r="I2766" s="85">
        <f t="shared" si="67"/>
        <v>767.25842674657702</v>
      </c>
      <c r="J2766" s="86">
        <v>30.0428</v>
      </c>
      <c r="K2766" s="85">
        <f t="shared" si="68"/>
        <v>25.538845472012497</v>
      </c>
      <c r="L2766" s="68" t="str">
        <f>VLOOKUP(C2766,[6]Consolidado!$B:$E,2,FALSE)</f>
        <v>Phipps&amp;CO</v>
      </c>
      <c r="M2766" s="69" t="str">
        <f>VLOOKUP(C2766,[6]Consolidado!$B:$E,3,FALSE)</f>
        <v>Ottoman Style Seat</v>
      </c>
      <c r="N2766" s="70" t="str">
        <f>VLOOKUP(C2766,[6]Consolidado!$B:$H,7,FALSE)</f>
        <v>Agosto</v>
      </c>
    </row>
    <row r="2767" spans="1:14" s="71" customFormat="1" ht="16.5" customHeight="1" outlineLevel="1" x14ac:dyDescent="0.2">
      <c r="A2767" s="60" t="s">
        <v>687</v>
      </c>
      <c r="B2767" s="61">
        <v>42906</v>
      </c>
      <c r="C2767" s="71">
        <v>314</v>
      </c>
      <c r="D2767" s="63" t="str">
        <f>VLOOKUP(C2767,[6]Consolidado!$B:$E,4,FALSE)</f>
        <v>Finalizada</v>
      </c>
      <c r="E2767" s="64" t="s">
        <v>40</v>
      </c>
      <c r="F2767" s="65" t="s">
        <v>54</v>
      </c>
      <c r="G2767" s="66">
        <v>360</v>
      </c>
      <c r="H2767" s="67">
        <v>1.2567021280709196</v>
      </c>
      <c r="I2767" s="85">
        <f t="shared" si="67"/>
        <v>452.41276610553109</v>
      </c>
      <c r="J2767" s="86">
        <v>30.0428</v>
      </c>
      <c r="K2767" s="85">
        <f t="shared" si="68"/>
        <v>15.05894144705324</v>
      </c>
      <c r="L2767" s="68" t="str">
        <f>VLOOKUP(C2767,[6]Consolidado!$B:$E,2,FALSE)</f>
        <v>Phipps&amp;CO</v>
      </c>
      <c r="M2767" s="69" t="str">
        <f>VLOOKUP(C2767,[6]Consolidado!$B:$E,3,FALSE)</f>
        <v>Ottoman Style Seat</v>
      </c>
      <c r="N2767" s="70" t="str">
        <f>VLOOKUP(C2767,[6]Consolidado!$B:$H,7,FALSE)</f>
        <v>Agosto</v>
      </c>
    </row>
    <row r="2768" spans="1:14" s="71" customFormat="1" ht="16.5" customHeight="1" outlineLevel="1" x14ac:dyDescent="0.2">
      <c r="A2768" s="60" t="s">
        <v>687</v>
      </c>
      <c r="B2768" s="61">
        <v>42906</v>
      </c>
      <c r="C2768" s="71">
        <v>301</v>
      </c>
      <c r="D2768" s="63" t="str">
        <f>VLOOKUP(C2768,[6]Consolidado!$B:$E,4,FALSE)</f>
        <v>Finalizada</v>
      </c>
      <c r="E2768" s="64" t="s">
        <v>40</v>
      </c>
      <c r="F2768" s="65" t="s">
        <v>74</v>
      </c>
      <c r="G2768" s="66">
        <v>40</v>
      </c>
      <c r="H2768" s="67">
        <v>0.80249873441502373</v>
      </c>
      <c r="I2768" s="85">
        <f t="shared" si="67"/>
        <v>32.099949376600946</v>
      </c>
      <c r="J2768" s="86">
        <v>30.0428</v>
      </c>
      <c r="K2768" s="85">
        <f t="shared" si="68"/>
        <v>1.0684739563756023</v>
      </c>
      <c r="L2768" s="68" t="str">
        <f>VLOOKUP(C2768,[6]Consolidado!$B:$E,2,FALSE)</f>
        <v>Ignitia Office</v>
      </c>
      <c r="M2768" s="69" t="str">
        <f>VLOOKUP(C2768,[6]Consolidado!$B:$E,3,FALSE)</f>
        <v>Upholestered Box side chair</v>
      </c>
      <c r="N2768" s="70" t="str">
        <f>VLOOKUP(C2768,[6]Consolidado!$B:$H,7,FALSE)</f>
        <v>Julio</v>
      </c>
    </row>
    <row r="2769" spans="1:14" s="71" customFormat="1" ht="16.5" customHeight="1" outlineLevel="1" x14ac:dyDescent="0.2">
      <c r="A2769" s="60" t="s">
        <v>687</v>
      </c>
      <c r="B2769" s="61">
        <v>42906</v>
      </c>
      <c r="C2769" s="71">
        <v>301</v>
      </c>
      <c r="D2769" s="63" t="str">
        <f>VLOOKUP(C2769,[6]Consolidado!$B:$E,4,FALSE)</f>
        <v>Finalizada</v>
      </c>
      <c r="E2769" s="64" t="s">
        <v>40</v>
      </c>
      <c r="F2769" s="65" t="s">
        <v>39</v>
      </c>
      <c r="G2769" s="66">
        <v>40</v>
      </c>
      <c r="H2769" s="67">
        <v>0.76725842674657707</v>
      </c>
      <c r="I2769" s="85">
        <f t="shared" si="67"/>
        <v>30.690337069863084</v>
      </c>
      <c r="J2769" s="86">
        <v>30.0428</v>
      </c>
      <c r="K2769" s="85">
        <f t="shared" si="68"/>
        <v>1.0215538188805</v>
      </c>
      <c r="L2769" s="68" t="str">
        <f>VLOOKUP(C2769,[6]Consolidado!$B:$E,2,FALSE)</f>
        <v>Ignitia Office</v>
      </c>
      <c r="M2769" s="69" t="str">
        <f>VLOOKUP(C2769,[6]Consolidado!$B:$E,3,FALSE)</f>
        <v>Upholestered Box side chair</v>
      </c>
      <c r="N2769" s="70" t="str">
        <f>VLOOKUP(C2769,[6]Consolidado!$B:$H,7,FALSE)</f>
        <v>Julio</v>
      </c>
    </row>
    <row r="2770" spans="1:14" s="71" customFormat="1" ht="16.5" customHeight="1" outlineLevel="1" x14ac:dyDescent="0.2">
      <c r="A2770" s="60" t="s">
        <v>687</v>
      </c>
      <c r="B2770" s="61">
        <v>42906</v>
      </c>
      <c r="C2770" s="71">
        <v>301</v>
      </c>
      <c r="D2770" s="63" t="str">
        <f>VLOOKUP(C2770,[6]Consolidado!$B:$E,4,FALSE)</f>
        <v>Finalizada</v>
      </c>
      <c r="E2770" s="64" t="s">
        <v>40</v>
      </c>
      <c r="F2770" s="65" t="s">
        <v>112</v>
      </c>
      <c r="G2770" s="66">
        <v>30</v>
      </c>
      <c r="H2770" s="67">
        <v>0.44456344312992735</v>
      </c>
      <c r="I2770" s="85">
        <f t="shared" si="67"/>
        <v>13.336903293897821</v>
      </c>
      <c r="J2770" s="86">
        <v>30.0428</v>
      </c>
      <c r="K2770" s="85">
        <f t="shared" si="68"/>
        <v>0.44393010284986156</v>
      </c>
      <c r="L2770" s="68" t="str">
        <f>VLOOKUP(C2770,[6]Consolidado!$B:$E,2,FALSE)</f>
        <v>Ignitia Office</v>
      </c>
      <c r="M2770" s="69" t="str">
        <f>VLOOKUP(C2770,[6]Consolidado!$B:$E,3,FALSE)</f>
        <v>Upholestered Box side chair</v>
      </c>
      <c r="N2770" s="70" t="str">
        <f>VLOOKUP(C2770,[6]Consolidado!$B:$H,7,FALSE)</f>
        <v>Julio</v>
      </c>
    </row>
    <row r="2771" spans="1:14" s="71" customFormat="1" ht="16.5" customHeight="1" outlineLevel="1" x14ac:dyDescent="0.2">
      <c r="A2771" s="60" t="s">
        <v>687</v>
      </c>
      <c r="B2771" s="61">
        <v>42908</v>
      </c>
      <c r="C2771" s="71">
        <v>287</v>
      </c>
      <c r="D2771" s="63" t="str">
        <f>VLOOKUP(C2771,[6]Consolidado!$B:$E,4,FALSE)</f>
        <v>Finalizada</v>
      </c>
      <c r="E2771" s="64" t="s">
        <v>25</v>
      </c>
      <c r="F2771" s="65" t="s">
        <v>109</v>
      </c>
      <c r="G2771" s="66">
        <v>1</v>
      </c>
      <c r="H2771" s="67">
        <v>1234.9796738973976</v>
      </c>
      <c r="I2771" s="85">
        <f t="shared" si="67"/>
        <v>1234.9796738973976</v>
      </c>
      <c r="J2771" s="86">
        <v>30.0428</v>
      </c>
      <c r="K2771" s="85">
        <f t="shared" si="68"/>
        <v>41.107342654392987</v>
      </c>
      <c r="L2771" s="68" t="str">
        <f>VLOOKUP(C2771,[6]Consolidado!$B:$E,2,FALSE)</f>
        <v>Ash Detroit</v>
      </c>
      <c r="M2771" s="69" t="str">
        <f>VLOOKUP(C2771,[6]Consolidado!$B:$E,3,FALSE)</f>
        <v>Table TB-03 B</v>
      </c>
      <c r="N2771" s="70" t="str">
        <f>VLOOKUP(C2771,[6]Consolidado!$B:$H,7,FALSE)</f>
        <v>Junio</v>
      </c>
    </row>
    <row r="2772" spans="1:14" s="71" customFormat="1" ht="16.5" customHeight="1" outlineLevel="1" x14ac:dyDescent="0.2">
      <c r="A2772" s="60" t="s">
        <v>687</v>
      </c>
      <c r="B2772" s="61">
        <v>42908</v>
      </c>
      <c r="C2772" s="71">
        <v>287</v>
      </c>
      <c r="D2772" s="63" t="str">
        <f>VLOOKUP(C2772,[6]Consolidado!$B:$E,4,FALSE)</f>
        <v>Finalizada</v>
      </c>
      <c r="E2772" s="64" t="s">
        <v>25</v>
      </c>
      <c r="F2772" s="65" t="s">
        <v>110</v>
      </c>
      <c r="G2772" s="66">
        <v>0.5</v>
      </c>
      <c r="H2772" s="67">
        <v>1332.2199479467902</v>
      </c>
      <c r="I2772" s="85">
        <f t="shared" si="67"/>
        <v>666.10997397339509</v>
      </c>
      <c r="J2772" s="86">
        <v>30.0428</v>
      </c>
      <c r="K2772" s="85">
        <f t="shared" si="68"/>
        <v>22.172033697704446</v>
      </c>
      <c r="L2772" s="68" t="str">
        <f>VLOOKUP(C2772,[6]Consolidado!$B:$E,2,FALSE)</f>
        <v>Ash Detroit</v>
      </c>
      <c r="M2772" s="69" t="str">
        <f>VLOOKUP(C2772,[6]Consolidado!$B:$E,3,FALSE)</f>
        <v>Table TB-03 B</v>
      </c>
      <c r="N2772" s="70" t="str">
        <f>VLOOKUP(C2772,[6]Consolidado!$B:$H,7,FALSE)</f>
        <v>Junio</v>
      </c>
    </row>
    <row r="2773" spans="1:14" s="71" customFormat="1" ht="16.5" customHeight="1" outlineLevel="1" x14ac:dyDescent="0.2">
      <c r="A2773" s="60" t="s">
        <v>687</v>
      </c>
      <c r="B2773" s="61">
        <v>42907</v>
      </c>
      <c r="C2773" s="71" t="s">
        <v>290</v>
      </c>
      <c r="D2773" s="63" t="str">
        <f>VLOOKUP(C2773,[6]Consolidado!$B:$E,4,FALSE)</f>
        <v>En Proceso</v>
      </c>
      <c r="E2773" s="64" t="s">
        <v>25</v>
      </c>
      <c r="F2773" s="65" t="s">
        <v>120</v>
      </c>
      <c r="G2773" s="66">
        <v>2</v>
      </c>
      <c r="H2773" s="67">
        <v>1231.47</v>
      </c>
      <c r="I2773" s="85">
        <f t="shared" si="67"/>
        <v>2462.94</v>
      </c>
      <c r="J2773" s="86">
        <v>30.0428</v>
      </c>
      <c r="K2773" s="85">
        <f t="shared" si="68"/>
        <v>81.981040382387789</v>
      </c>
      <c r="L2773" s="68" t="str">
        <f>VLOOKUP(C2773,[6]Consolidado!$B:$E,2,FALSE)</f>
        <v>Acabado</v>
      </c>
      <c r="M2773" s="69" t="str">
        <f>VLOOKUP(C2773,[6]Consolidado!$B:$E,3,FALSE)</f>
        <v>Material de acabado pendiente de distribuir</v>
      </c>
      <c r="N2773" s="70">
        <f>VLOOKUP(C2773,[6]Consolidado!$B:$H,7,FALSE)</f>
        <v>0</v>
      </c>
    </row>
    <row r="2774" spans="1:14" s="71" customFormat="1" ht="16.5" customHeight="1" outlineLevel="1" x14ac:dyDescent="0.2">
      <c r="A2774" s="60" t="s">
        <v>687</v>
      </c>
      <c r="B2774" s="61">
        <v>42907</v>
      </c>
      <c r="C2774" s="71" t="s">
        <v>290</v>
      </c>
      <c r="D2774" s="63" t="str">
        <f>VLOOKUP(C2774,[6]Consolidado!$B:$E,4,FALSE)</f>
        <v>En Proceso</v>
      </c>
      <c r="E2774" s="64" t="s">
        <v>25</v>
      </c>
      <c r="F2774" s="65" t="s">
        <v>147</v>
      </c>
      <c r="G2774" s="66">
        <v>4</v>
      </c>
      <c r="H2774" s="67">
        <v>110.73537825540741</v>
      </c>
      <c r="I2774" s="85">
        <f t="shared" si="67"/>
        <v>442.94151302162965</v>
      </c>
      <c r="J2774" s="86">
        <v>30.0428</v>
      </c>
      <c r="K2774" s="85">
        <f t="shared" si="68"/>
        <v>14.74368277995492</v>
      </c>
      <c r="L2774" s="68" t="str">
        <f>VLOOKUP(C2774,[6]Consolidado!$B:$E,2,FALSE)</f>
        <v>Acabado</v>
      </c>
      <c r="M2774" s="69" t="str">
        <f>VLOOKUP(C2774,[6]Consolidado!$B:$E,3,FALSE)</f>
        <v>Material de acabado pendiente de distribuir</v>
      </c>
      <c r="N2774" s="70">
        <f>VLOOKUP(C2774,[6]Consolidado!$B:$H,7,FALSE)</f>
        <v>0</v>
      </c>
    </row>
    <row r="2775" spans="1:14" s="71" customFormat="1" ht="16.5" customHeight="1" outlineLevel="1" x14ac:dyDescent="0.2">
      <c r="A2775" s="60" t="s">
        <v>687</v>
      </c>
      <c r="B2775" s="61">
        <v>42907</v>
      </c>
      <c r="C2775" s="71" t="s">
        <v>290</v>
      </c>
      <c r="D2775" s="63" t="str">
        <f>VLOOKUP(C2775,[6]Consolidado!$B:$E,4,FALSE)</f>
        <v>En Proceso</v>
      </c>
      <c r="E2775" s="64" t="s">
        <v>25</v>
      </c>
      <c r="F2775" s="65" t="s">
        <v>416</v>
      </c>
      <c r="G2775" s="66">
        <v>1</v>
      </c>
      <c r="H2775" s="67">
        <v>268.42</v>
      </c>
      <c r="I2775" s="85">
        <f t="shared" si="67"/>
        <v>268.42</v>
      </c>
      <c r="J2775" s="86">
        <v>30.0428</v>
      </c>
      <c r="K2775" s="85">
        <f t="shared" si="68"/>
        <v>8.9345866563702465</v>
      </c>
      <c r="L2775" s="68" t="str">
        <f>VLOOKUP(C2775,[6]Consolidado!$B:$E,2,FALSE)</f>
        <v>Acabado</v>
      </c>
      <c r="M2775" s="69" t="str">
        <f>VLOOKUP(C2775,[6]Consolidado!$B:$E,3,FALSE)</f>
        <v>Material de acabado pendiente de distribuir</v>
      </c>
      <c r="N2775" s="70">
        <f>VLOOKUP(C2775,[6]Consolidado!$B:$H,7,FALSE)</f>
        <v>0</v>
      </c>
    </row>
    <row r="2776" spans="1:14" s="71" customFormat="1" ht="16.5" customHeight="1" outlineLevel="1" x14ac:dyDescent="0.2">
      <c r="A2776" s="60" t="s">
        <v>687</v>
      </c>
      <c r="B2776" s="61">
        <v>42907</v>
      </c>
      <c r="C2776" s="71" t="s">
        <v>290</v>
      </c>
      <c r="D2776" s="63" t="str">
        <f>VLOOKUP(C2776,[6]Consolidado!$B:$E,4,FALSE)</f>
        <v>En Proceso</v>
      </c>
      <c r="E2776" s="64" t="s">
        <v>25</v>
      </c>
      <c r="F2776" s="65" t="s">
        <v>417</v>
      </c>
      <c r="G2776" s="66">
        <v>1</v>
      </c>
      <c r="H2776" s="67">
        <v>209.24</v>
      </c>
      <c r="I2776" s="85">
        <f t="shared" si="67"/>
        <v>209.24</v>
      </c>
      <c r="J2776" s="86">
        <v>30.0428</v>
      </c>
      <c r="K2776" s="85">
        <f t="shared" si="68"/>
        <v>6.9647303180795399</v>
      </c>
      <c r="L2776" s="68" t="str">
        <f>VLOOKUP(C2776,[6]Consolidado!$B:$E,2,FALSE)</f>
        <v>Acabado</v>
      </c>
      <c r="M2776" s="69" t="str">
        <f>VLOOKUP(C2776,[6]Consolidado!$B:$E,3,FALSE)</f>
        <v>Material de acabado pendiente de distribuir</v>
      </c>
      <c r="N2776" s="70">
        <f>VLOOKUP(C2776,[6]Consolidado!$B:$H,7,FALSE)</f>
        <v>0</v>
      </c>
    </row>
    <row r="2777" spans="1:14" s="71" customFormat="1" ht="16.5" customHeight="1" outlineLevel="1" x14ac:dyDescent="0.2">
      <c r="A2777" s="60" t="s">
        <v>687</v>
      </c>
      <c r="B2777" s="61">
        <v>42907</v>
      </c>
      <c r="C2777" s="71" t="s">
        <v>290</v>
      </c>
      <c r="D2777" s="63" t="str">
        <f>VLOOKUP(C2777,[6]Consolidado!$B:$E,4,FALSE)</f>
        <v>En Proceso</v>
      </c>
      <c r="E2777" s="64" t="s">
        <v>25</v>
      </c>
      <c r="F2777" s="65" t="s">
        <v>418</v>
      </c>
      <c r="G2777" s="66">
        <v>1</v>
      </c>
      <c r="H2777" s="67">
        <v>209.24</v>
      </c>
      <c r="I2777" s="85">
        <f t="shared" si="67"/>
        <v>209.24</v>
      </c>
      <c r="J2777" s="86">
        <v>30.0428</v>
      </c>
      <c r="K2777" s="85">
        <f t="shared" si="68"/>
        <v>6.9647303180795399</v>
      </c>
      <c r="L2777" s="68" t="str">
        <f>VLOOKUP(C2777,[6]Consolidado!$B:$E,2,FALSE)</f>
        <v>Acabado</v>
      </c>
      <c r="M2777" s="69" t="str">
        <f>VLOOKUP(C2777,[6]Consolidado!$B:$E,3,FALSE)</f>
        <v>Material de acabado pendiente de distribuir</v>
      </c>
      <c r="N2777" s="70">
        <f>VLOOKUP(C2777,[6]Consolidado!$B:$H,7,FALSE)</f>
        <v>0</v>
      </c>
    </row>
    <row r="2778" spans="1:14" s="71" customFormat="1" ht="16.5" customHeight="1" outlineLevel="1" x14ac:dyDescent="0.2">
      <c r="A2778" s="60" t="s">
        <v>687</v>
      </c>
      <c r="B2778" s="61">
        <v>42907</v>
      </c>
      <c r="C2778" s="71" t="s">
        <v>290</v>
      </c>
      <c r="D2778" s="63" t="str">
        <f>VLOOKUP(C2778,[6]Consolidado!$B:$E,4,FALSE)</f>
        <v>En Proceso</v>
      </c>
      <c r="E2778" s="64" t="s">
        <v>25</v>
      </c>
      <c r="F2778" s="65" t="s">
        <v>419</v>
      </c>
      <c r="G2778" s="66">
        <v>1</v>
      </c>
      <c r="H2778" s="67">
        <v>209.24</v>
      </c>
      <c r="I2778" s="85">
        <f t="shared" si="67"/>
        <v>209.24</v>
      </c>
      <c r="J2778" s="86">
        <v>30.0428</v>
      </c>
      <c r="K2778" s="85">
        <f t="shared" si="68"/>
        <v>6.9647303180795399</v>
      </c>
      <c r="L2778" s="68" t="str">
        <f>VLOOKUP(C2778,[6]Consolidado!$B:$E,2,FALSE)</f>
        <v>Acabado</v>
      </c>
      <c r="M2778" s="69" t="str">
        <f>VLOOKUP(C2778,[6]Consolidado!$B:$E,3,FALSE)</f>
        <v>Material de acabado pendiente de distribuir</v>
      </c>
      <c r="N2778" s="70">
        <f>VLOOKUP(C2778,[6]Consolidado!$B:$H,7,FALSE)</f>
        <v>0</v>
      </c>
    </row>
    <row r="2779" spans="1:14" s="71" customFormat="1" ht="16.5" customHeight="1" outlineLevel="1" x14ac:dyDescent="0.2">
      <c r="A2779" s="60" t="s">
        <v>687</v>
      </c>
      <c r="B2779" s="61">
        <v>42907</v>
      </c>
      <c r="C2779" s="71" t="s">
        <v>290</v>
      </c>
      <c r="D2779" s="63" t="str">
        <f>VLOOKUP(C2779,[6]Consolidado!$B:$E,4,FALSE)</f>
        <v>En Proceso</v>
      </c>
      <c r="E2779" s="64" t="s">
        <v>25</v>
      </c>
      <c r="F2779" s="65" t="s">
        <v>99</v>
      </c>
      <c r="G2779" s="66">
        <v>1</v>
      </c>
      <c r="H2779" s="67">
        <v>353.38728494623655</v>
      </c>
      <c r="I2779" s="85">
        <f t="shared" si="67"/>
        <v>353.38728494623655</v>
      </c>
      <c r="J2779" s="86">
        <v>30.0428</v>
      </c>
      <c r="K2779" s="85">
        <f t="shared" si="68"/>
        <v>11.762794577943353</v>
      </c>
      <c r="L2779" s="68" t="str">
        <f>VLOOKUP(C2779,[6]Consolidado!$B:$E,2,FALSE)</f>
        <v>Acabado</v>
      </c>
      <c r="M2779" s="69" t="str">
        <f>VLOOKUP(C2779,[6]Consolidado!$B:$E,3,FALSE)</f>
        <v>Material de acabado pendiente de distribuir</v>
      </c>
      <c r="N2779" s="70">
        <f>VLOOKUP(C2779,[6]Consolidado!$B:$H,7,FALSE)</f>
        <v>0</v>
      </c>
    </row>
    <row r="2780" spans="1:14" s="71" customFormat="1" ht="16.5" customHeight="1" outlineLevel="1" x14ac:dyDescent="0.2">
      <c r="A2780" s="60" t="s">
        <v>687</v>
      </c>
      <c r="B2780" s="61">
        <v>42907</v>
      </c>
      <c r="C2780" s="71">
        <v>301</v>
      </c>
      <c r="D2780" s="63" t="str">
        <f>VLOOKUP(C2780,[6]Consolidado!$B:$E,4,FALSE)</f>
        <v>Finalizada</v>
      </c>
      <c r="E2780" s="64" t="s">
        <v>28</v>
      </c>
      <c r="F2780" s="65" t="s">
        <v>27</v>
      </c>
      <c r="G2780" s="66">
        <v>0.5</v>
      </c>
      <c r="H2780" s="67">
        <v>809.59743055555543</v>
      </c>
      <c r="I2780" s="85">
        <f t="shared" si="67"/>
        <v>404.79871527777772</v>
      </c>
      <c r="J2780" s="86">
        <v>30.0428</v>
      </c>
      <c r="K2780" s="85">
        <f t="shared" si="68"/>
        <v>13.474067506283626</v>
      </c>
      <c r="L2780" s="68" t="str">
        <f>VLOOKUP(C2780,[6]Consolidado!$B:$E,2,FALSE)</f>
        <v>Ignitia Office</v>
      </c>
      <c r="M2780" s="69" t="str">
        <f>VLOOKUP(C2780,[6]Consolidado!$B:$E,3,FALSE)</f>
        <v>Upholestered Box side chair</v>
      </c>
      <c r="N2780" s="70" t="str">
        <f>VLOOKUP(C2780,[6]Consolidado!$B:$H,7,FALSE)</f>
        <v>Julio</v>
      </c>
    </row>
    <row r="2781" spans="1:14" s="71" customFormat="1" ht="16.5" customHeight="1" outlineLevel="1" x14ac:dyDescent="0.2">
      <c r="A2781" s="60" t="s">
        <v>687</v>
      </c>
      <c r="B2781" s="61">
        <v>42908</v>
      </c>
      <c r="C2781" s="71">
        <v>315</v>
      </c>
      <c r="D2781" s="63" t="str">
        <f>VLOOKUP(C2781,[6]Consolidado!$B:$E,4,FALSE)</f>
        <v>Finalizada</v>
      </c>
      <c r="E2781" s="64" t="s">
        <v>40</v>
      </c>
      <c r="F2781" s="65" t="s">
        <v>98</v>
      </c>
      <c r="G2781" s="66">
        <v>100</v>
      </c>
      <c r="H2781" s="67">
        <v>0.23351166427355521</v>
      </c>
      <c r="I2781" s="85">
        <f t="shared" si="67"/>
        <v>23.351166427355523</v>
      </c>
      <c r="J2781" s="86">
        <v>30.0428</v>
      </c>
      <c r="K2781" s="85">
        <f t="shared" si="68"/>
        <v>0.7772633185773471</v>
      </c>
      <c r="L2781" s="68" t="str">
        <f>VLOOKUP(C2781,[6]Consolidado!$B:$E,2,FALSE)</f>
        <v>Phipps&amp;CO</v>
      </c>
      <c r="M2781" s="69" t="str">
        <f>VLOOKUP(C2781,[6]Consolidado!$B:$E,3,FALSE)</f>
        <v>Sofa 3 person</v>
      </c>
      <c r="N2781" s="70" t="str">
        <f>VLOOKUP(C2781,[6]Consolidado!$B:$H,7,FALSE)</f>
        <v>Agosto</v>
      </c>
    </row>
    <row r="2782" spans="1:14" s="71" customFormat="1" ht="16.5" customHeight="1" outlineLevel="1" x14ac:dyDescent="0.2">
      <c r="A2782" s="60" t="s">
        <v>687</v>
      </c>
      <c r="B2782" s="61">
        <v>42908</v>
      </c>
      <c r="C2782" s="71" t="s">
        <v>290</v>
      </c>
      <c r="D2782" s="63" t="str">
        <f>VLOOKUP(C2782,[6]Consolidado!$B:$E,4,FALSE)</f>
        <v>En Proceso</v>
      </c>
      <c r="E2782" s="64" t="s">
        <v>25</v>
      </c>
      <c r="F2782" s="65" t="s">
        <v>121</v>
      </c>
      <c r="G2782" s="66">
        <v>1</v>
      </c>
      <c r="H2782" s="67">
        <v>240.67717683333333</v>
      </c>
      <c r="I2782" s="85">
        <f t="shared" si="67"/>
        <v>240.67717683333333</v>
      </c>
      <c r="J2782" s="86">
        <v>30.0428</v>
      </c>
      <c r="K2782" s="85">
        <f t="shared" si="68"/>
        <v>8.0111433299603672</v>
      </c>
      <c r="L2782" s="68" t="str">
        <f>VLOOKUP(C2782,[6]Consolidado!$B:$E,2,FALSE)</f>
        <v>Acabado</v>
      </c>
      <c r="M2782" s="69" t="str">
        <f>VLOOKUP(C2782,[6]Consolidado!$B:$E,3,FALSE)</f>
        <v>Material de acabado pendiente de distribuir</v>
      </c>
      <c r="N2782" s="70">
        <f>VLOOKUP(C2782,[6]Consolidado!$B:$H,7,FALSE)</f>
        <v>0</v>
      </c>
    </row>
    <row r="2783" spans="1:14" s="71" customFormat="1" ht="16.5" customHeight="1" outlineLevel="1" x14ac:dyDescent="0.2">
      <c r="A2783" s="60" t="s">
        <v>687</v>
      </c>
      <c r="B2783" s="61">
        <v>42908</v>
      </c>
      <c r="C2783" s="71" t="s">
        <v>26</v>
      </c>
      <c r="D2783" s="63" t="str">
        <f>VLOOKUP(C2783,[6]Consolidado!$B:$E,4,FALSE)</f>
        <v>Finalizada</v>
      </c>
      <c r="E2783" s="64" t="s">
        <v>40</v>
      </c>
      <c r="F2783" s="65" t="s">
        <v>54</v>
      </c>
      <c r="G2783" s="66">
        <v>200</v>
      </c>
      <c r="H2783" s="67">
        <v>1.2567021280709196</v>
      </c>
      <c r="I2783" s="85">
        <f t="shared" si="67"/>
        <v>251.34042561418391</v>
      </c>
      <c r="J2783" s="86">
        <v>30.0428</v>
      </c>
      <c r="K2783" s="85">
        <f t="shared" si="68"/>
        <v>8.3660785816962431</v>
      </c>
      <c r="L2783" s="68" t="str">
        <f>VLOOKUP(C2783,[6]Consolidado!$B:$E,2,FALSE)</f>
        <v>Ignitia Office</v>
      </c>
      <c r="M2783" s="69" t="str">
        <f>VLOOKUP(C2783,[6]Consolidado!$B:$E,3,FALSE)</f>
        <v>Modular sofa B</v>
      </c>
      <c r="N2783" s="70" t="str">
        <f>VLOOKUP(C2783,[6]Consolidado!$B:$H,7,FALSE)</f>
        <v>Agosto</v>
      </c>
    </row>
    <row r="2784" spans="1:14" s="71" customFormat="1" ht="16.5" customHeight="1" outlineLevel="1" x14ac:dyDescent="0.2">
      <c r="A2784" s="60" t="s">
        <v>687</v>
      </c>
      <c r="B2784" s="61">
        <v>42908</v>
      </c>
      <c r="C2784" s="71" t="s">
        <v>26</v>
      </c>
      <c r="D2784" s="63" t="str">
        <f>VLOOKUP(C2784,[6]Consolidado!$B:$E,4,FALSE)</f>
        <v>Finalizada</v>
      </c>
      <c r="E2784" s="64" t="s">
        <v>40</v>
      </c>
      <c r="F2784" s="65" t="s">
        <v>39</v>
      </c>
      <c r="G2784" s="66">
        <v>25</v>
      </c>
      <c r="H2784" s="67">
        <v>0.76725842674657707</v>
      </c>
      <c r="I2784" s="85">
        <f t="shared" si="67"/>
        <v>19.181460668664428</v>
      </c>
      <c r="J2784" s="86">
        <v>30.0428</v>
      </c>
      <c r="K2784" s="85">
        <f t="shared" si="68"/>
        <v>0.63847113680031253</v>
      </c>
      <c r="L2784" s="68" t="str">
        <f>VLOOKUP(C2784,[6]Consolidado!$B:$E,2,FALSE)</f>
        <v>Ignitia Office</v>
      </c>
      <c r="M2784" s="69" t="str">
        <f>VLOOKUP(C2784,[6]Consolidado!$B:$E,3,FALSE)</f>
        <v>Modular sofa B</v>
      </c>
      <c r="N2784" s="70" t="str">
        <f>VLOOKUP(C2784,[6]Consolidado!$B:$H,7,FALSE)</f>
        <v>Agosto</v>
      </c>
    </row>
    <row r="2785" spans="1:14" s="71" customFormat="1" ht="16.5" customHeight="1" outlineLevel="1" x14ac:dyDescent="0.2">
      <c r="A2785" s="60" t="s">
        <v>687</v>
      </c>
      <c r="B2785" s="61">
        <v>42909</v>
      </c>
      <c r="C2785" s="71" t="s">
        <v>26</v>
      </c>
      <c r="D2785" s="63" t="str">
        <f>VLOOKUP(C2785,[6]Consolidado!$B:$E,4,FALSE)</f>
        <v>Finalizada</v>
      </c>
      <c r="E2785" s="64" t="s">
        <v>40</v>
      </c>
      <c r="F2785" s="65" t="s">
        <v>164</v>
      </c>
      <c r="G2785" s="66">
        <v>100</v>
      </c>
      <c r="H2785" s="67">
        <v>9.7104875684848491E-2</v>
      </c>
      <c r="I2785" s="85">
        <f t="shared" si="67"/>
        <v>9.7104875684848491</v>
      </c>
      <c r="J2785" s="86">
        <v>30.0428</v>
      </c>
      <c r="K2785" s="85">
        <f t="shared" si="68"/>
        <v>0.32322178919690736</v>
      </c>
      <c r="L2785" s="68" t="str">
        <f>VLOOKUP(C2785,[6]Consolidado!$B:$E,2,FALSE)</f>
        <v>Ignitia Office</v>
      </c>
      <c r="M2785" s="69" t="str">
        <f>VLOOKUP(C2785,[6]Consolidado!$B:$E,3,FALSE)</f>
        <v>Modular sofa B</v>
      </c>
      <c r="N2785" s="70" t="str">
        <f>VLOOKUP(C2785,[6]Consolidado!$B:$H,7,FALSE)</f>
        <v>Agosto</v>
      </c>
    </row>
    <row r="2786" spans="1:14" s="71" customFormat="1" ht="16.5" customHeight="1" outlineLevel="1" x14ac:dyDescent="0.2">
      <c r="A2786" s="60" t="s">
        <v>687</v>
      </c>
      <c r="B2786" s="61">
        <v>42913</v>
      </c>
      <c r="C2786" s="71" t="s">
        <v>290</v>
      </c>
      <c r="D2786" s="63" t="str">
        <f>VLOOKUP(C2786,[6]Consolidado!$B:$E,4,FALSE)</f>
        <v>En Proceso</v>
      </c>
      <c r="E2786" s="64" t="s">
        <v>25</v>
      </c>
      <c r="F2786" s="65" t="s">
        <v>70</v>
      </c>
      <c r="G2786" s="66">
        <v>10</v>
      </c>
      <c r="H2786" s="67">
        <v>887.4203</v>
      </c>
      <c r="I2786" s="85">
        <f t="shared" si="67"/>
        <v>8874.2029999999995</v>
      </c>
      <c r="J2786" s="86">
        <v>30.0428</v>
      </c>
      <c r="K2786" s="85">
        <f t="shared" si="68"/>
        <v>295.3853502336666</v>
      </c>
      <c r="L2786" s="68" t="str">
        <f>VLOOKUP(C2786,[6]Consolidado!$B:$E,2,FALSE)</f>
        <v>Acabado</v>
      </c>
      <c r="M2786" s="69" t="str">
        <f>VLOOKUP(C2786,[6]Consolidado!$B:$E,3,FALSE)</f>
        <v>Material de acabado pendiente de distribuir</v>
      </c>
      <c r="N2786" s="70">
        <f>VLOOKUP(C2786,[6]Consolidado!$B:$H,7,FALSE)</f>
        <v>0</v>
      </c>
    </row>
    <row r="2787" spans="1:14" s="71" customFormat="1" ht="16.5" customHeight="1" outlineLevel="1" x14ac:dyDescent="0.2">
      <c r="A2787" s="60" t="s">
        <v>687</v>
      </c>
      <c r="B2787" s="61">
        <v>42913</v>
      </c>
      <c r="C2787" s="71" t="s">
        <v>290</v>
      </c>
      <c r="D2787" s="63" t="str">
        <f>VLOOKUP(C2787,[6]Consolidado!$B:$E,4,FALSE)</f>
        <v>En Proceso</v>
      </c>
      <c r="E2787" s="64" t="s">
        <v>25</v>
      </c>
      <c r="F2787" s="65" t="s">
        <v>72</v>
      </c>
      <c r="G2787" s="66">
        <v>4</v>
      </c>
      <c r="H2787" s="67">
        <v>663.14980000000003</v>
      </c>
      <c r="I2787" s="85">
        <f t="shared" si="67"/>
        <v>2652.5992000000001</v>
      </c>
      <c r="J2787" s="86">
        <v>30.0428</v>
      </c>
      <c r="K2787" s="85">
        <f t="shared" si="68"/>
        <v>88.294007216371313</v>
      </c>
      <c r="L2787" s="68" t="str">
        <f>VLOOKUP(C2787,[6]Consolidado!$B:$E,2,FALSE)</f>
        <v>Acabado</v>
      </c>
      <c r="M2787" s="69" t="str">
        <f>VLOOKUP(C2787,[6]Consolidado!$B:$E,3,FALSE)</f>
        <v>Material de acabado pendiente de distribuir</v>
      </c>
      <c r="N2787" s="70">
        <f>VLOOKUP(C2787,[6]Consolidado!$B:$H,7,FALSE)</f>
        <v>0</v>
      </c>
    </row>
    <row r="2788" spans="1:14" s="71" customFormat="1" ht="16.5" customHeight="1" outlineLevel="1" x14ac:dyDescent="0.2">
      <c r="A2788" s="60" t="s">
        <v>687</v>
      </c>
      <c r="B2788" s="61">
        <v>42913</v>
      </c>
      <c r="C2788" s="71" t="s">
        <v>290</v>
      </c>
      <c r="D2788" s="63" t="str">
        <f>VLOOKUP(C2788,[6]Consolidado!$B:$E,4,FALSE)</f>
        <v>En Proceso</v>
      </c>
      <c r="E2788" s="64" t="s">
        <v>25</v>
      </c>
      <c r="F2788" s="65" t="s">
        <v>170</v>
      </c>
      <c r="G2788" s="66">
        <v>1</v>
      </c>
      <c r="H2788" s="67">
        <v>663.1499</v>
      </c>
      <c r="I2788" s="85">
        <f t="shared" si="67"/>
        <v>663.1499</v>
      </c>
      <c r="J2788" s="86">
        <v>30.0428</v>
      </c>
      <c r="K2788" s="85">
        <f t="shared" si="68"/>
        <v>22.073505132677379</v>
      </c>
      <c r="L2788" s="68" t="str">
        <f>VLOOKUP(C2788,[6]Consolidado!$B:$E,2,FALSE)</f>
        <v>Acabado</v>
      </c>
      <c r="M2788" s="69" t="str">
        <f>VLOOKUP(C2788,[6]Consolidado!$B:$E,3,FALSE)</f>
        <v>Material de acabado pendiente de distribuir</v>
      </c>
      <c r="N2788" s="70">
        <f>VLOOKUP(C2788,[6]Consolidado!$B:$H,7,FALSE)</f>
        <v>0</v>
      </c>
    </row>
    <row r="2789" spans="1:14" s="71" customFormat="1" ht="16.5" customHeight="1" outlineLevel="1" x14ac:dyDescent="0.2">
      <c r="A2789" s="60" t="s">
        <v>687</v>
      </c>
      <c r="B2789" s="61">
        <v>42913</v>
      </c>
      <c r="C2789" s="71" t="s">
        <v>290</v>
      </c>
      <c r="D2789" s="63" t="str">
        <f>VLOOKUP(C2789,[6]Consolidado!$B:$E,4,FALSE)</f>
        <v>En Proceso</v>
      </c>
      <c r="E2789" s="64" t="s">
        <v>25</v>
      </c>
      <c r="F2789" s="65" t="s">
        <v>73</v>
      </c>
      <c r="G2789" s="66">
        <v>2</v>
      </c>
      <c r="H2789" s="67">
        <v>663.14980000000003</v>
      </c>
      <c r="I2789" s="85">
        <f t="shared" si="67"/>
        <v>1326.2996000000001</v>
      </c>
      <c r="J2789" s="86">
        <v>30.0428</v>
      </c>
      <c r="K2789" s="85">
        <f t="shared" si="68"/>
        <v>44.147003608185656</v>
      </c>
      <c r="L2789" s="68" t="str">
        <f>VLOOKUP(C2789,[6]Consolidado!$B:$E,2,FALSE)</f>
        <v>Acabado</v>
      </c>
      <c r="M2789" s="69" t="str">
        <f>VLOOKUP(C2789,[6]Consolidado!$B:$E,3,FALSE)</f>
        <v>Material de acabado pendiente de distribuir</v>
      </c>
      <c r="N2789" s="70">
        <f>VLOOKUP(C2789,[6]Consolidado!$B:$H,7,FALSE)</f>
        <v>0</v>
      </c>
    </row>
    <row r="2790" spans="1:14" s="71" customFormat="1" ht="16.5" customHeight="1" outlineLevel="1" x14ac:dyDescent="0.2">
      <c r="A2790" s="60" t="s">
        <v>687</v>
      </c>
      <c r="B2790" s="61">
        <v>42914</v>
      </c>
      <c r="C2790" s="71">
        <v>306</v>
      </c>
      <c r="D2790" s="63" t="str">
        <f>VLOOKUP(C2790,[6]Consolidado!$B:$E,4,FALSE)</f>
        <v>Finalizada</v>
      </c>
      <c r="E2790" s="64" t="s">
        <v>28</v>
      </c>
      <c r="F2790" s="65" t="s">
        <v>93</v>
      </c>
      <c r="G2790" s="66">
        <v>2</v>
      </c>
      <c r="H2790" s="67">
        <v>845.6</v>
      </c>
      <c r="I2790" s="85">
        <f t="shared" si="67"/>
        <v>1691.2</v>
      </c>
      <c r="J2790" s="86">
        <v>30.0428</v>
      </c>
      <c r="K2790" s="85">
        <f t="shared" si="68"/>
        <v>56.293021955343711</v>
      </c>
      <c r="L2790" s="68" t="str">
        <f>VLOOKUP(C2790,[6]Consolidado!$B:$E,2,FALSE)</f>
        <v>BH Office</v>
      </c>
      <c r="M2790" s="69" t="str">
        <f>VLOOKUP(C2790,[6]Consolidado!$B:$E,3,FALSE)</f>
        <v>Desk 2</v>
      </c>
      <c r="N2790" s="70" t="str">
        <f>VLOOKUP(C2790,[6]Consolidado!$B:$H,7,FALSE)</f>
        <v>Agosto</v>
      </c>
    </row>
    <row r="2791" spans="1:14" s="71" customFormat="1" ht="16.5" customHeight="1" outlineLevel="1" x14ac:dyDescent="0.2">
      <c r="A2791" s="60" t="s">
        <v>687</v>
      </c>
      <c r="B2791" s="61">
        <v>42914</v>
      </c>
      <c r="C2791" s="71">
        <v>306</v>
      </c>
      <c r="D2791" s="63" t="str">
        <f>VLOOKUP(C2791,[6]Consolidado!$B:$E,4,FALSE)</f>
        <v>Finalizada</v>
      </c>
      <c r="E2791" s="64" t="s">
        <v>28</v>
      </c>
      <c r="F2791" s="65" t="s">
        <v>27</v>
      </c>
      <c r="G2791" s="66">
        <v>2</v>
      </c>
      <c r="H2791" s="67">
        <v>809.59743055555543</v>
      </c>
      <c r="I2791" s="85">
        <f t="shared" si="67"/>
        <v>1619.1948611111109</v>
      </c>
      <c r="J2791" s="86">
        <v>30.0428</v>
      </c>
      <c r="K2791" s="85">
        <f t="shared" si="68"/>
        <v>53.896270025134505</v>
      </c>
      <c r="L2791" s="68" t="str">
        <f>VLOOKUP(C2791,[6]Consolidado!$B:$E,2,FALSE)</f>
        <v>BH Office</v>
      </c>
      <c r="M2791" s="69" t="str">
        <f>VLOOKUP(C2791,[6]Consolidado!$B:$E,3,FALSE)</f>
        <v>Desk 2</v>
      </c>
      <c r="N2791" s="70" t="str">
        <f>VLOOKUP(C2791,[6]Consolidado!$B:$H,7,FALSE)</f>
        <v>Agosto</v>
      </c>
    </row>
    <row r="2792" spans="1:14" s="71" customFormat="1" ht="16.5" customHeight="1" outlineLevel="1" x14ac:dyDescent="0.2">
      <c r="A2792" s="60" t="s">
        <v>687</v>
      </c>
      <c r="B2792" s="61">
        <v>42914</v>
      </c>
      <c r="C2792" s="71">
        <v>306</v>
      </c>
      <c r="D2792" s="63" t="str">
        <f>VLOOKUP(C2792,[6]Consolidado!$B:$E,4,FALSE)</f>
        <v>Finalizada</v>
      </c>
      <c r="E2792" s="64" t="s">
        <v>40</v>
      </c>
      <c r="F2792" s="65" t="s">
        <v>112</v>
      </c>
      <c r="G2792" s="66">
        <v>80</v>
      </c>
      <c r="H2792" s="67">
        <v>0.44456344312992735</v>
      </c>
      <c r="I2792" s="85">
        <f t="shared" si="67"/>
        <v>35.56507545039419</v>
      </c>
      <c r="J2792" s="86">
        <v>30.0428</v>
      </c>
      <c r="K2792" s="85">
        <f t="shared" si="68"/>
        <v>1.1838136075996308</v>
      </c>
      <c r="L2792" s="68" t="str">
        <f>VLOOKUP(C2792,[6]Consolidado!$B:$E,2,FALSE)</f>
        <v>BH Office</v>
      </c>
      <c r="M2792" s="69" t="str">
        <f>VLOOKUP(C2792,[6]Consolidado!$B:$E,3,FALSE)</f>
        <v>Desk 2</v>
      </c>
      <c r="N2792" s="70" t="str">
        <f>VLOOKUP(C2792,[6]Consolidado!$B:$H,7,FALSE)</f>
        <v>Agosto</v>
      </c>
    </row>
    <row r="2793" spans="1:14" s="71" customFormat="1" ht="16.5" customHeight="1" outlineLevel="1" x14ac:dyDescent="0.2">
      <c r="A2793" s="60" t="s">
        <v>687</v>
      </c>
      <c r="B2793" s="61">
        <v>42914</v>
      </c>
      <c r="C2793" s="71">
        <v>306</v>
      </c>
      <c r="D2793" s="63" t="str">
        <f>VLOOKUP(C2793,[6]Consolidado!$B:$E,4,FALSE)</f>
        <v>Finalizada</v>
      </c>
      <c r="E2793" s="64" t="s">
        <v>40</v>
      </c>
      <c r="F2793" s="65" t="s">
        <v>39</v>
      </c>
      <c r="G2793" s="66">
        <v>90</v>
      </c>
      <c r="H2793" s="67">
        <v>0.76725842674657707</v>
      </c>
      <c r="I2793" s="85">
        <f t="shared" si="67"/>
        <v>69.053258407191933</v>
      </c>
      <c r="J2793" s="86">
        <v>30.0428</v>
      </c>
      <c r="K2793" s="85">
        <f t="shared" si="68"/>
        <v>2.2984960924811246</v>
      </c>
      <c r="L2793" s="68" t="str">
        <f>VLOOKUP(C2793,[6]Consolidado!$B:$E,2,FALSE)</f>
        <v>BH Office</v>
      </c>
      <c r="M2793" s="69" t="str">
        <f>VLOOKUP(C2793,[6]Consolidado!$B:$E,3,FALSE)</f>
        <v>Desk 2</v>
      </c>
      <c r="N2793" s="70" t="str">
        <f>VLOOKUP(C2793,[6]Consolidado!$B:$H,7,FALSE)</f>
        <v>Agosto</v>
      </c>
    </row>
    <row r="2794" spans="1:14" s="71" customFormat="1" ht="16.5" customHeight="1" outlineLevel="1" x14ac:dyDescent="0.2">
      <c r="A2794" s="60" t="s">
        <v>687</v>
      </c>
      <c r="B2794" s="61">
        <v>42914</v>
      </c>
      <c r="C2794" s="71">
        <v>306</v>
      </c>
      <c r="D2794" s="63" t="str">
        <f>VLOOKUP(C2794,[6]Consolidado!$B:$E,4,FALSE)</f>
        <v>Finalizada</v>
      </c>
      <c r="E2794" s="64" t="s">
        <v>40</v>
      </c>
      <c r="F2794" s="65" t="s">
        <v>54</v>
      </c>
      <c r="G2794" s="66">
        <v>10</v>
      </c>
      <c r="H2794" s="67">
        <v>1.2567021280709196</v>
      </c>
      <c r="I2794" s="85">
        <f t="shared" si="67"/>
        <v>12.567021280709197</v>
      </c>
      <c r="J2794" s="86">
        <v>30.0428</v>
      </c>
      <c r="K2794" s="85">
        <f t="shared" si="68"/>
        <v>0.41830392908481223</v>
      </c>
      <c r="L2794" s="68" t="str">
        <f>VLOOKUP(C2794,[6]Consolidado!$B:$E,2,FALSE)</f>
        <v>BH Office</v>
      </c>
      <c r="M2794" s="69" t="str">
        <f>VLOOKUP(C2794,[6]Consolidado!$B:$E,3,FALSE)</f>
        <v>Desk 2</v>
      </c>
      <c r="N2794" s="70" t="str">
        <f>VLOOKUP(C2794,[6]Consolidado!$B:$H,7,FALSE)</f>
        <v>Agosto</v>
      </c>
    </row>
    <row r="2795" spans="1:14" s="71" customFormat="1" ht="16.5" customHeight="1" outlineLevel="1" x14ac:dyDescent="0.2">
      <c r="A2795" s="60" t="s">
        <v>687</v>
      </c>
      <c r="B2795" s="61">
        <v>42914</v>
      </c>
      <c r="C2795" s="71">
        <v>297</v>
      </c>
      <c r="D2795" s="63" t="str">
        <f>VLOOKUP(C2795,[6]Consolidado!$B:$E,4,FALSE)</f>
        <v>Finalizada</v>
      </c>
      <c r="E2795" s="64" t="s">
        <v>40</v>
      </c>
      <c r="F2795" s="65" t="s">
        <v>245</v>
      </c>
      <c r="G2795" s="66">
        <v>100</v>
      </c>
      <c r="H2795" s="67">
        <v>0.3813438027031037</v>
      </c>
      <c r="I2795" s="85">
        <f t="shared" si="67"/>
        <v>38.134380270310366</v>
      </c>
      <c r="J2795" s="86">
        <v>30.0428</v>
      </c>
      <c r="K2795" s="85">
        <f t="shared" si="68"/>
        <v>1.2693350909472607</v>
      </c>
      <c r="L2795" s="68" t="str">
        <f>VLOOKUP(C2795,[6]Consolidado!$B:$E,2,FALSE)</f>
        <v>Chicha [Pina Blanca]</v>
      </c>
      <c r="M2795" s="69" t="str">
        <f>VLOOKUP(C2795,[6]Consolidado!$B:$E,3,FALSE)</f>
        <v>SK-04 Slat Wall</v>
      </c>
      <c r="N2795" s="70" t="str">
        <f>VLOOKUP(C2795,[6]Consolidado!$B:$H,7,FALSE)</f>
        <v>Agosto</v>
      </c>
    </row>
    <row r="2796" spans="1:14" s="71" customFormat="1" ht="16.5" customHeight="1" outlineLevel="1" x14ac:dyDescent="0.2">
      <c r="A2796" s="60" t="s">
        <v>687</v>
      </c>
      <c r="B2796" s="61">
        <v>42914</v>
      </c>
      <c r="C2796" s="71">
        <v>284</v>
      </c>
      <c r="D2796" s="63" t="str">
        <f>VLOOKUP(C2796,[6]Consolidado!$B:$E,4,FALSE)</f>
        <v>Finalizada</v>
      </c>
      <c r="E2796" s="64" t="s">
        <v>40</v>
      </c>
      <c r="F2796" s="65" t="s">
        <v>422</v>
      </c>
      <c r="G2796" s="66">
        <v>1600</v>
      </c>
      <c r="H2796" s="67">
        <v>7.3768669940033227E-2</v>
      </c>
      <c r="I2796" s="85">
        <f t="shared" si="67"/>
        <v>118.02987190405317</v>
      </c>
      <c r="J2796" s="86">
        <v>30.0428</v>
      </c>
      <c r="K2796" s="85">
        <f t="shared" si="68"/>
        <v>3.9287240837755859</v>
      </c>
      <c r="L2796" s="68" t="str">
        <f>VLOOKUP(C2796,[6]Consolidado!$B:$E,2,FALSE)</f>
        <v>Canoe Wesfield (Phase 2 Sofa)</v>
      </c>
      <c r="M2796" s="69" t="str">
        <f>VLOOKUP(C2796,[6]Consolidado!$B:$E,3,FALSE)</f>
        <v xml:space="preserve">CH-17 </v>
      </c>
      <c r="N2796" s="70" t="str">
        <f>VLOOKUP(C2796,[6]Consolidado!$B:$H,7,FALSE)</f>
        <v>Julio</v>
      </c>
    </row>
    <row r="2797" spans="1:14" s="71" customFormat="1" ht="16.5" customHeight="1" outlineLevel="1" x14ac:dyDescent="0.2">
      <c r="A2797" s="60" t="s">
        <v>687</v>
      </c>
      <c r="B2797" s="61">
        <v>42914</v>
      </c>
      <c r="C2797" s="71">
        <v>284</v>
      </c>
      <c r="D2797" s="63" t="str">
        <f>VLOOKUP(C2797,[6]Consolidado!$B:$E,4,FALSE)</f>
        <v>Finalizada</v>
      </c>
      <c r="E2797" s="64" t="s">
        <v>40</v>
      </c>
      <c r="F2797" s="65" t="s">
        <v>212</v>
      </c>
      <c r="G2797" s="66">
        <v>800</v>
      </c>
      <c r="H2797" s="67">
        <v>6.7416000000000004E-2</v>
      </c>
      <c r="I2797" s="85">
        <f t="shared" si="67"/>
        <v>53.9328</v>
      </c>
      <c r="J2797" s="86">
        <v>30.0428</v>
      </c>
      <c r="K2797" s="85">
        <f t="shared" si="68"/>
        <v>1.7951988496411786</v>
      </c>
      <c r="L2797" s="68" t="str">
        <f>VLOOKUP(C2797,[6]Consolidado!$B:$E,2,FALSE)</f>
        <v>Canoe Wesfield (Phase 2 Sofa)</v>
      </c>
      <c r="M2797" s="69" t="str">
        <f>VLOOKUP(C2797,[6]Consolidado!$B:$E,3,FALSE)</f>
        <v xml:space="preserve">CH-17 </v>
      </c>
      <c r="N2797" s="70" t="str">
        <f>VLOOKUP(C2797,[6]Consolidado!$B:$H,7,FALSE)</f>
        <v>Julio</v>
      </c>
    </row>
    <row r="2798" spans="1:14" s="71" customFormat="1" ht="16.5" customHeight="1" outlineLevel="1" x14ac:dyDescent="0.2">
      <c r="A2798" s="60" t="s">
        <v>687</v>
      </c>
      <c r="B2798" s="61">
        <v>42914</v>
      </c>
      <c r="C2798" s="71">
        <v>256</v>
      </c>
      <c r="D2798" s="63" t="str">
        <f>VLOOKUP(C2798,[6]Consolidado!$B:$E,4,FALSE)</f>
        <v>Finalizada</v>
      </c>
      <c r="E2798" s="64" t="s">
        <v>28</v>
      </c>
      <c r="F2798" s="65" t="s">
        <v>27</v>
      </c>
      <c r="G2798" s="66">
        <v>2</v>
      </c>
      <c r="H2798" s="67">
        <v>809.59743055555543</v>
      </c>
      <c r="I2798" s="85">
        <f t="shared" si="67"/>
        <v>1619.1948611111109</v>
      </c>
      <c r="J2798" s="86">
        <v>30.0428</v>
      </c>
      <c r="K2798" s="85">
        <f t="shared" si="68"/>
        <v>53.896270025134505</v>
      </c>
      <c r="L2798" s="68" t="str">
        <f>VLOOKUP(C2798,[6]Consolidado!$B:$E,2,FALSE)</f>
        <v>Ignitia Office</v>
      </c>
      <c r="M2798" s="69" t="str">
        <f>VLOOKUP(C2798,[6]Consolidado!$B:$E,3,FALSE)</f>
        <v>Upholestered Slab Sofa</v>
      </c>
      <c r="N2798" s="70" t="str">
        <f>VLOOKUP(C2798,[6]Consolidado!$B:$H,7,FALSE)</f>
        <v>Julio</v>
      </c>
    </row>
    <row r="2799" spans="1:14" s="71" customFormat="1" ht="16.5" customHeight="1" outlineLevel="1" x14ac:dyDescent="0.2">
      <c r="A2799" s="60" t="s">
        <v>687</v>
      </c>
      <c r="B2799" s="61">
        <v>42914</v>
      </c>
      <c r="C2799" s="71">
        <v>220</v>
      </c>
      <c r="D2799" s="63" t="str">
        <f>VLOOKUP(C2799,[6]Consolidado!$B:$E,4,FALSE)</f>
        <v>Finalizada</v>
      </c>
      <c r="E2799" s="64" t="s">
        <v>40</v>
      </c>
      <c r="F2799" s="65" t="s">
        <v>107</v>
      </c>
      <c r="G2799" s="66">
        <v>50</v>
      </c>
      <c r="H2799" s="67">
        <v>0.22429983641449525</v>
      </c>
      <c r="I2799" s="85">
        <f t="shared" si="67"/>
        <v>11.214991820724762</v>
      </c>
      <c r="J2799" s="86">
        <v>30.0428</v>
      </c>
      <c r="K2799" s="85">
        <f t="shared" si="68"/>
        <v>0.37330048533175214</v>
      </c>
      <c r="L2799" s="68" t="str">
        <f>VLOOKUP(C2799,[6]Consolidado!$B:$E,2,FALSE)</f>
        <v>Canoe Wesfield (Dining Terrace)</v>
      </c>
      <c r="M2799" s="69" t="str">
        <f>VLOOKUP(C2799,[6]Consolidado!$B:$E,3,FALSE)</f>
        <v xml:space="preserve">CH-07  Indoor Bar Stool </v>
      </c>
      <c r="N2799" s="70" t="str">
        <f>VLOOKUP(C2799,[6]Consolidado!$B:$H,7,FALSE)</f>
        <v>Julio</v>
      </c>
    </row>
    <row r="2800" spans="1:14" s="71" customFormat="1" ht="16.5" customHeight="1" outlineLevel="1" x14ac:dyDescent="0.2">
      <c r="A2800" s="60" t="s">
        <v>687</v>
      </c>
      <c r="B2800" s="61">
        <v>42915</v>
      </c>
      <c r="C2800" s="71">
        <v>232</v>
      </c>
      <c r="D2800" s="63" t="str">
        <f>VLOOKUP(C2800,[6]Consolidado!$B:$E,4,FALSE)</f>
        <v>Finalizada</v>
      </c>
      <c r="E2800" s="64" t="s">
        <v>40</v>
      </c>
      <c r="F2800" s="65" t="s">
        <v>124</v>
      </c>
      <c r="G2800" s="66">
        <v>100</v>
      </c>
      <c r="H2800" s="67">
        <v>0.15592430580551639</v>
      </c>
      <c r="I2800" s="85">
        <f t="shared" si="67"/>
        <v>15.592430580551639</v>
      </c>
      <c r="J2800" s="86">
        <v>30.0428</v>
      </c>
      <c r="K2800" s="85">
        <f t="shared" si="68"/>
        <v>0.51900723569546248</v>
      </c>
      <c r="L2800" s="68" t="str">
        <f>VLOOKUP(C2800,[6]Consolidado!$B:$E,2,FALSE)</f>
        <v>Canoe Wesfield (Phase 2 Sofa)</v>
      </c>
      <c r="M2800" s="69" t="str">
        <f>VLOOKUP(C2800,[6]Consolidado!$B:$E,3,FALSE)</f>
        <v>CH-21 Outdoor Sofa</v>
      </c>
      <c r="N2800" s="70" t="str">
        <f>VLOOKUP(C2800,[6]Consolidado!$B:$H,7,FALSE)</f>
        <v>Julio</v>
      </c>
    </row>
    <row r="2801" spans="1:14" s="71" customFormat="1" ht="16.5" customHeight="1" outlineLevel="1" x14ac:dyDescent="0.2">
      <c r="A2801" s="60" t="s">
        <v>687</v>
      </c>
      <c r="B2801" s="61">
        <v>42902</v>
      </c>
      <c r="C2801" s="71">
        <v>257</v>
      </c>
      <c r="D2801" s="63" t="str">
        <f>VLOOKUP(C2801,[6]Consolidado!$B:$E,4,FALSE)</f>
        <v>Finalizada</v>
      </c>
      <c r="E2801" s="64" t="s">
        <v>78</v>
      </c>
      <c r="F2801" s="65" t="s">
        <v>352</v>
      </c>
      <c r="G2801" s="66">
        <v>-16</v>
      </c>
      <c r="H2801" s="67">
        <v>1.8496662205147865</v>
      </c>
      <c r="I2801" s="85">
        <f t="shared" si="67"/>
        <v>-29.594659528236583</v>
      </c>
      <c r="J2801" s="86">
        <v>30.0428</v>
      </c>
      <c r="K2801" s="85">
        <f t="shared" si="68"/>
        <v>-0.9850832654824645</v>
      </c>
      <c r="L2801" s="68" t="str">
        <f>VLOOKUP(C2801,[6]Consolidado!$B:$E,2,FALSE)</f>
        <v>Ignitia Office</v>
      </c>
      <c r="M2801" s="69" t="str">
        <f>VLOOKUP(C2801,[6]Consolidado!$B:$E,3,FALSE)</f>
        <v>Upholestered Box Sofa in light harwood</v>
      </c>
      <c r="N2801" s="70" t="str">
        <f>VLOOKUP(C2801,[6]Consolidado!$B:$H,7,FALSE)</f>
        <v>Julio</v>
      </c>
    </row>
    <row r="2802" spans="1:14" s="71" customFormat="1" ht="16.5" customHeight="1" outlineLevel="1" x14ac:dyDescent="0.2">
      <c r="A2802" s="60" t="s">
        <v>687</v>
      </c>
      <c r="B2802" s="61">
        <v>42902</v>
      </c>
      <c r="C2802" s="71">
        <v>258</v>
      </c>
      <c r="D2802" s="63" t="str">
        <f>VLOOKUP(C2802,[6]Consolidado!$B:$E,4,FALSE)</f>
        <v>Finalizada</v>
      </c>
      <c r="E2802" s="64" t="s">
        <v>78</v>
      </c>
      <c r="F2802" s="65" t="s">
        <v>352</v>
      </c>
      <c r="G2802" s="66">
        <v>-8</v>
      </c>
      <c r="H2802" s="67">
        <v>1.8496662205147865</v>
      </c>
      <c r="I2802" s="85">
        <f t="shared" si="67"/>
        <v>-14.797329764118292</v>
      </c>
      <c r="J2802" s="86">
        <v>30.0428</v>
      </c>
      <c r="K2802" s="85">
        <f t="shared" si="68"/>
        <v>-0.49254163274123225</v>
      </c>
      <c r="L2802" s="68" t="str">
        <f>VLOOKUP(C2802,[6]Consolidado!$B:$E,2,FALSE)</f>
        <v>Ignitia Office</v>
      </c>
      <c r="M2802" s="69" t="str">
        <f>VLOOKUP(C2802,[6]Consolidado!$B:$E,3,FALSE)</f>
        <v>Upholestered Box chair in light harwood</v>
      </c>
      <c r="N2802" s="70" t="str">
        <f>VLOOKUP(C2802,[6]Consolidado!$B:$H,7,FALSE)</f>
        <v>Julio</v>
      </c>
    </row>
    <row r="2803" spans="1:14" s="71" customFormat="1" ht="16.5" customHeight="1" outlineLevel="1" x14ac:dyDescent="0.2">
      <c r="A2803" s="60" t="s">
        <v>687</v>
      </c>
      <c r="B2803" s="61">
        <v>42908</v>
      </c>
      <c r="C2803" s="71">
        <v>287</v>
      </c>
      <c r="D2803" s="63" t="str">
        <f>VLOOKUP(C2803,[6]Consolidado!$B:$E,4,FALSE)</f>
        <v>Finalizada</v>
      </c>
      <c r="E2803" s="64" t="s">
        <v>25</v>
      </c>
      <c r="F2803" s="65" t="s">
        <v>119</v>
      </c>
      <c r="G2803" s="66">
        <v>0.5</v>
      </c>
      <c r="H2803" s="67">
        <v>622.89392857142855</v>
      </c>
      <c r="I2803" s="85">
        <f t="shared" si="67"/>
        <v>311.44696428571427</v>
      </c>
      <c r="J2803" s="86">
        <v>30.0428</v>
      </c>
      <c r="K2803" s="85">
        <f t="shared" si="68"/>
        <v>10.366775543082346</v>
      </c>
      <c r="L2803" s="68" t="str">
        <f>VLOOKUP(C2803,[6]Consolidado!$B:$E,2,FALSE)</f>
        <v>Ash Detroit</v>
      </c>
      <c r="M2803" s="69" t="str">
        <f>VLOOKUP(C2803,[6]Consolidado!$B:$E,3,FALSE)</f>
        <v>Table TB-03 B</v>
      </c>
      <c r="N2803" s="70" t="str">
        <f>VLOOKUP(C2803,[6]Consolidado!$B:$H,7,FALSE)</f>
        <v>Junio</v>
      </c>
    </row>
    <row r="2804" spans="1:14" s="71" customFormat="1" ht="16.5" customHeight="1" outlineLevel="1" x14ac:dyDescent="0.2">
      <c r="A2804" s="60" t="s">
        <v>687</v>
      </c>
      <c r="B2804" s="61">
        <v>42908</v>
      </c>
      <c r="C2804" s="71">
        <v>287</v>
      </c>
      <c r="D2804" s="63" t="str">
        <f>VLOOKUP(C2804,[6]Consolidado!$B:$E,4,FALSE)</f>
        <v>Finalizada</v>
      </c>
      <c r="E2804" s="64" t="s">
        <v>33</v>
      </c>
      <c r="F2804" s="65" t="s">
        <v>90</v>
      </c>
      <c r="G2804" s="66">
        <v>54</v>
      </c>
      <c r="H2804" s="67">
        <v>3.1234075327412754</v>
      </c>
      <c r="I2804" s="85">
        <f t="shared" si="67"/>
        <v>168.66400676802886</v>
      </c>
      <c r="J2804" s="86">
        <v>30.0428</v>
      </c>
      <c r="K2804" s="85">
        <f t="shared" si="68"/>
        <v>5.6141240752536001</v>
      </c>
      <c r="L2804" s="68" t="str">
        <f>VLOOKUP(C2804,[6]Consolidado!$B:$E,2,FALSE)</f>
        <v>Ash Detroit</v>
      </c>
      <c r="M2804" s="69" t="str">
        <f>VLOOKUP(C2804,[6]Consolidado!$B:$E,3,FALSE)</f>
        <v>Table TB-03 B</v>
      </c>
      <c r="N2804" s="70" t="str">
        <f>VLOOKUP(C2804,[6]Consolidado!$B:$H,7,FALSE)</f>
        <v>Junio</v>
      </c>
    </row>
    <row r="2805" spans="1:14" s="71" customFormat="1" ht="16.5" customHeight="1" outlineLevel="1" x14ac:dyDescent="0.2">
      <c r="A2805" s="60" t="s">
        <v>687</v>
      </c>
      <c r="B2805" s="61">
        <v>42908</v>
      </c>
      <c r="C2805" s="71">
        <v>288</v>
      </c>
      <c r="D2805" s="63" t="str">
        <f>VLOOKUP(C2805,[6]Consolidado!$B:$E,4,FALSE)</f>
        <v>Finalizada</v>
      </c>
      <c r="E2805" s="64" t="s">
        <v>25</v>
      </c>
      <c r="F2805" s="65" t="s">
        <v>230</v>
      </c>
      <c r="G2805" s="66">
        <v>0.5</v>
      </c>
      <c r="H2805" s="67">
        <v>238.47880378364198</v>
      </c>
      <c r="I2805" s="85">
        <f t="shared" si="67"/>
        <v>119.23940189182099</v>
      </c>
      <c r="J2805" s="86">
        <v>30.0428</v>
      </c>
      <c r="K2805" s="85">
        <f t="shared" si="68"/>
        <v>3.9689843121087578</v>
      </c>
      <c r="L2805" s="68" t="str">
        <f>VLOOKUP(C2805,[6]Consolidado!$B:$E,2,FALSE)</f>
        <v>Ash Detroit</v>
      </c>
      <c r="M2805" s="69" t="str">
        <f>VLOOKUP(C2805,[6]Consolidado!$B:$E,3,FALSE)</f>
        <v>Table TB-03 A</v>
      </c>
      <c r="N2805" s="70" t="str">
        <f>VLOOKUP(C2805,[6]Consolidado!$B:$H,7,FALSE)</f>
        <v>Junio</v>
      </c>
    </row>
    <row r="2806" spans="1:14" s="71" customFormat="1" ht="16.5" customHeight="1" outlineLevel="1" x14ac:dyDescent="0.2">
      <c r="A2806" s="60" t="s">
        <v>687</v>
      </c>
      <c r="B2806" s="61">
        <v>42908</v>
      </c>
      <c r="C2806" s="71" t="s">
        <v>290</v>
      </c>
      <c r="D2806" s="63" t="str">
        <f>VLOOKUP(C2806,[6]Consolidado!$B:$E,4,FALSE)</f>
        <v>En Proceso</v>
      </c>
      <c r="E2806" s="64" t="s">
        <v>25</v>
      </c>
      <c r="F2806" s="65" t="s">
        <v>230</v>
      </c>
      <c r="G2806" s="66">
        <v>-0.5</v>
      </c>
      <c r="H2806" s="67">
        <v>238.47880378364198</v>
      </c>
      <c r="I2806" s="85">
        <f t="shared" si="67"/>
        <v>-119.23940189182099</v>
      </c>
      <c r="J2806" s="86">
        <v>30.0428</v>
      </c>
      <c r="K2806" s="85">
        <f t="shared" si="68"/>
        <v>-3.9689843121087578</v>
      </c>
      <c r="L2806" s="68" t="str">
        <f>VLOOKUP(C2806,[6]Consolidado!$B:$E,2,FALSE)</f>
        <v>Acabado</v>
      </c>
      <c r="M2806" s="69" t="str">
        <f>VLOOKUP(C2806,[6]Consolidado!$B:$E,3,FALSE)</f>
        <v>Material de acabado pendiente de distribuir</v>
      </c>
      <c r="N2806" s="70">
        <f>VLOOKUP(C2806,[6]Consolidado!$B:$H,7,FALSE)</f>
        <v>0</v>
      </c>
    </row>
    <row r="2807" spans="1:14" s="71" customFormat="1" ht="16.5" customHeight="1" outlineLevel="1" x14ac:dyDescent="0.2">
      <c r="A2807" s="60" t="s">
        <v>687</v>
      </c>
      <c r="B2807" s="61">
        <v>42908</v>
      </c>
      <c r="C2807" s="71" t="s">
        <v>290</v>
      </c>
      <c r="D2807" s="63" t="str">
        <f>VLOOKUP(C2807,[6]Consolidado!$B:$E,4,FALSE)</f>
        <v>En Proceso</v>
      </c>
      <c r="E2807" s="64" t="s">
        <v>25</v>
      </c>
      <c r="F2807" s="65" t="s">
        <v>201</v>
      </c>
      <c r="G2807" s="66">
        <v>-1.125</v>
      </c>
      <c r="H2807" s="67">
        <v>875.05880341880345</v>
      </c>
      <c r="I2807" s="85">
        <f t="shared" si="67"/>
        <v>-984.44115384615384</v>
      </c>
      <c r="J2807" s="86">
        <v>30.0428</v>
      </c>
      <c r="K2807" s="85">
        <f t="shared" si="68"/>
        <v>-32.767956177392051</v>
      </c>
      <c r="L2807" s="68" t="str">
        <f>VLOOKUP(C2807,[6]Consolidado!$B:$E,2,FALSE)</f>
        <v>Acabado</v>
      </c>
      <c r="M2807" s="69" t="str">
        <f>VLOOKUP(C2807,[6]Consolidado!$B:$E,3,FALSE)</f>
        <v>Material de acabado pendiente de distribuir</v>
      </c>
      <c r="N2807" s="70">
        <f>VLOOKUP(C2807,[6]Consolidado!$B:$H,7,FALSE)</f>
        <v>0</v>
      </c>
    </row>
    <row r="2808" spans="1:14" s="71" customFormat="1" ht="16.5" customHeight="1" outlineLevel="1" x14ac:dyDescent="0.2">
      <c r="A2808" s="60" t="s">
        <v>687</v>
      </c>
      <c r="B2808" s="61">
        <v>42908</v>
      </c>
      <c r="C2808" s="71" t="s">
        <v>290</v>
      </c>
      <c r="D2808" s="63" t="str">
        <f>VLOOKUP(C2808,[6]Consolidado!$B:$E,4,FALSE)</f>
        <v>En Proceso</v>
      </c>
      <c r="E2808" s="64" t="s">
        <v>25</v>
      </c>
      <c r="F2808" s="65" t="s">
        <v>109</v>
      </c>
      <c r="G2808" s="66">
        <v>-1</v>
      </c>
      <c r="H2808" s="67">
        <v>1234.9796738973976</v>
      </c>
      <c r="I2808" s="85">
        <f t="shared" si="67"/>
        <v>-1234.9796738973976</v>
      </c>
      <c r="J2808" s="86">
        <v>30.0428</v>
      </c>
      <c r="K2808" s="85">
        <f t="shared" si="68"/>
        <v>-41.107342654392987</v>
      </c>
      <c r="L2808" s="68" t="str">
        <f>VLOOKUP(C2808,[6]Consolidado!$B:$E,2,FALSE)</f>
        <v>Acabado</v>
      </c>
      <c r="M2808" s="69" t="str">
        <f>VLOOKUP(C2808,[6]Consolidado!$B:$E,3,FALSE)</f>
        <v>Material de acabado pendiente de distribuir</v>
      </c>
      <c r="N2808" s="70">
        <f>VLOOKUP(C2808,[6]Consolidado!$B:$H,7,FALSE)</f>
        <v>0</v>
      </c>
    </row>
    <row r="2809" spans="1:14" s="71" customFormat="1" ht="16.5" customHeight="1" outlineLevel="1" x14ac:dyDescent="0.2">
      <c r="A2809" s="60" t="s">
        <v>687</v>
      </c>
      <c r="B2809" s="61">
        <v>42908</v>
      </c>
      <c r="C2809" s="71" t="s">
        <v>290</v>
      </c>
      <c r="D2809" s="63" t="str">
        <f>VLOOKUP(C2809,[6]Consolidado!$B:$E,4,FALSE)</f>
        <v>En Proceso</v>
      </c>
      <c r="E2809" s="64" t="s">
        <v>25</v>
      </c>
      <c r="F2809" s="65" t="s">
        <v>110</v>
      </c>
      <c r="G2809" s="66">
        <v>-0.5</v>
      </c>
      <c r="H2809" s="67">
        <v>1332.2199479467902</v>
      </c>
      <c r="I2809" s="85">
        <f t="shared" si="67"/>
        <v>-666.10997397339509</v>
      </c>
      <c r="J2809" s="86">
        <v>30.0428</v>
      </c>
      <c r="K2809" s="85">
        <f t="shared" si="68"/>
        <v>-22.172033697704446</v>
      </c>
      <c r="L2809" s="68" t="str">
        <f>VLOOKUP(C2809,[6]Consolidado!$B:$E,2,FALSE)</f>
        <v>Acabado</v>
      </c>
      <c r="M2809" s="69" t="str">
        <f>VLOOKUP(C2809,[6]Consolidado!$B:$E,3,FALSE)</f>
        <v>Material de acabado pendiente de distribuir</v>
      </c>
      <c r="N2809" s="70">
        <f>VLOOKUP(C2809,[6]Consolidado!$B:$H,7,FALSE)</f>
        <v>0</v>
      </c>
    </row>
    <row r="2810" spans="1:14" s="71" customFormat="1" ht="16.5" customHeight="1" outlineLevel="1" x14ac:dyDescent="0.2">
      <c r="A2810" s="60" t="s">
        <v>687</v>
      </c>
      <c r="B2810" s="61">
        <v>42908</v>
      </c>
      <c r="C2810" s="71" t="s">
        <v>290</v>
      </c>
      <c r="D2810" s="63" t="str">
        <f>VLOOKUP(C2810,[6]Consolidado!$B:$E,4,FALSE)</f>
        <v>En Proceso</v>
      </c>
      <c r="E2810" s="64" t="s">
        <v>25</v>
      </c>
      <c r="F2810" s="65" t="s">
        <v>119</v>
      </c>
      <c r="G2810" s="66">
        <v>-0.5</v>
      </c>
      <c r="H2810" s="67">
        <v>622.89392857142855</v>
      </c>
      <c r="I2810" s="85">
        <f t="shared" si="67"/>
        <v>-311.44696428571427</v>
      </c>
      <c r="J2810" s="86">
        <v>30.0428</v>
      </c>
      <c r="K2810" s="85">
        <f t="shared" si="68"/>
        <v>-10.366775543082346</v>
      </c>
      <c r="L2810" s="68" t="str">
        <f>VLOOKUP(C2810,[6]Consolidado!$B:$E,2,FALSE)</f>
        <v>Acabado</v>
      </c>
      <c r="M2810" s="69" t="str">
        <f>VLOOKUP(C2810,[6]Consolidado!$B:$E,3,FALSE)</f>
        <v>Material de acabado pendiente de distribuir</v>
      </c>
      <c r="N2810" s="70">
        <f>VLOOKUP(C2810,[6]Consolidado!$B:$H,7,FALSE)</f>
        <v>0</v>
      </c>
    </row>
    <row r="2811" spans="1:14" s="71" customFormat="1" ht="16.5" customHeight="1" outlineLevel="1" x14ac:dyDescent="0.2">
      <c r="A2811" s="60" t="s">
        <v>687</v>
      </c>
      <c r="B2811" s="61">
        <v>42908</v>
      </c>
      <c r="C2811" s="71" t="s">
        <v>89</v>
      </c>
      <c r="D2811" s="63" t="str">
        <f>VLOOKUP(C2811,[6]Consolidado!$B:$E,4,FALSE)</f>
        <v>En Proceso</v>
      </c>
      <c r="E2811" s="64" t="s">
        <v>33</v>
      </c>
      <c r="F2811" s="65" t="s">
        <v>90</v>
      </c>
      <c r="G2811" s="66">
        <v>-54</v>
      </c>
      <c r="H2811" s="67">
        <v>3.1234075327412754</v>
      </c>
      <c r="I2811" s="85">
        <f t="shared" si="67"/>
        <v>-168.66400676802886</v>
      </c>
      <c r="J2811" s="86">
        <v>30.0428</v>
      </c>
      <c r="K2811" s="85">
        <f t="shared" si="68"/>
        <v>-5.6141240752536001</v>
      </c>
      <c r="L2811" s="68" t="str">
        <f>VLOOKUP(C2811,[6]Consolidado!$B:$E,2,FALSE)</f>
        <v>Empaque</v>
      </c>
      <c r="M2811" s="69" t="str">
        <f>VLOOKUP(C2811,[6]Consolidado!$B:$E,3,FALSE)</f>
        <v>Material de empaque pendiente de distribuir</v>
      </c>
      <c r="N2811" s="70">
        <f>VLOOKUP(C2811,[6]Consolidado!$B:$H,7,FALSE)</f>
        <v>0</v>
      </c>
    </row>
    <row r="2812" spans="1:14" s="71" customFormat="1" ht="16.5" customHeight="1" outlineLevel="1" x14ac:dyDescent="0.2">
      <c r="A2812" s="60" t="s">
        <v>687</v>
      </c>
      <c r="B2812" s="61">
        <v>42908</v>
      </c>
      <c r="C2812" s="71">
        <v>288</v>
      </c>
      <c r="D2812" s="63" t="str">
        <f>VLOOKUP(C2812,[6]Consolidado!$B:$E,4,FALSE)</f>
        <v>Finalizada</v>
      </c>
      <c r="E2812" s="64" t="s">
        <v>25</v>
      </c>
      <c r="F2812" s="65" t="s">
        <v>201</v>
      </c>
      <c r="G2812" s="66">
        <v>1.125</v>
      </c>
      <c r="H2812" s="67">
        <v>875.05880341880345</v>
      </c>
      <c r="I2812" s="85">
        <f t="shared" si="67"/>
        <v>984.44115384615384</v>
      </c>
      <c r="J2812" s="86">
        <v>30.0428</v>
      </c>
      <c r="K2812" s="85">
        <f t="shared" si="68"/>
        <v>32.767956177392051</v>
      </c>
      <c r="L2812" s="68" t="str">
        <f>VLOOKUP(C2812,[6]Consolidado!$B:$E,2,FALSE)</f>
        <v>Ash Detroit</v>
      </c>
      <c r="M2812" s="69" t="str">
        <f>VLOOKUP(C2812,[6]Consolidado!$B:$E,3,FALSE)</f>
        <v>Table TB-03 A</v>
      </c>
      <c r="N2812" s="70" t="str">
        <f>VLOOKUP(C2812,[6]Consolidado!$B:$H,7,FALSE)</f>
        <v>Junio</v>
      </c>
    </row>
    <row r="2813" spans="1:14" s="71" customFormat="1" ht="16.5" customHeight="1" outlineLevel="1" x14ac:dyDescent="0.2">
      <c r="A2813" s="60" t="s">
        <v>687</v>
      </c>
      <c r="B2813" s="61">
        <v>42908</v>
      </c>
      <c r="C2813" s="71">
        <v>288</v>
      </c>
      <c r="D2813" s="63" t="str">
        <f>VLOOKUP(C2813,[6]Consolidado!$B:$E,4,FALSE)</f>
        <v>Finalizada</v>
      </c>
      <c r="E2813" s="64" t="s">
        <v>25</v>
      </c>
      <c r="F2813" s="65" t="s">
        <v>109</v>
      </c>
      <c r="G2813" s="66">
        <v>1</v>
      </c>
      <c r="H2813" s="67">
        <v>1234.9796738973976</v>
      </c>
      <c r="I2813" s="85">
        <f t="shared" ref="I2813:I2876" si="69">G2813*H2813</f>
        <v>1234.9796738973976</v>
      </c>
      <c r="J2813" s="86">
        <v>30.0428</v>
      </c>
      <c r="K2813" s="85">
        <f t="shared" ref="K2813:K2876" si="70">IFERROR(I2813/J2813,0)</f>
        <v>41.107342654392987</v>
      </c>
      <c r="L2813" s="68" t="str">
        <f>VLOOKUP(C2813,[6]Consolidado!$B:$E,2,FALSE)</f>
        <v>Ash Detroit</v>
      </c>
      <c r="M2813" s="69" t="str">
        <f>VLOOKUP(C2813,[6]Consolidado!$B:$E,3,FALSE)</f>
        <v>Table TB-03 A</v>
      </c>
      <c r="N2813" s="70" t="str">
        <f>VLOOKUP(C2813,[6]Consolidado!$B:$H,7,FALSE)</f>
        <v>Junio</v>
      </c>
    </row>
    <row r="2814" spans="1:14" s="71" customFormat="1" ht="16.5" customHeight="1" outlineLevel="1" x14ac:dyDescent="0.2">
      <c r="A2814" s="60" t="s">
        <v>687</v>
      </c>
      <c r="B2814" s="61">
        <v>42908</v>
      </c>
      <c r="C2814" s="71">
        <v>288</v>
      </c>
      <c r="D2814" s="63" t="str">
        <f>VLOOKUP(C2814,[6]Consolidado!$B:$E,4,FALSE)</f>
        <v>Finalizada</v>
      </c>
      <c r="E2814" s="64" t="s">
        <v>25</v>
      </c>
      <c r="F2814" s="65" t="s">
        <v>110</v>
      </c>
      <c r="G2814" s="66">
        <v>0.5</v>
      </c>
      <c r="H2814" s="67">
        <v>1332.2199479467902</v>
      </c>
      <c r="I2814" s="85">
        <f t="shared" si="69"/>
        <v>666.10997397339509</v>
      </c>
      <c r="J2814" s="86">
        <v>30.0428</v>
      </c>
      <c r="K2814" s="85">
        <f t="shared" si="70"/>
        <v>22.172033697704446</v>
      </c>
      <c r="L2814" s="68" t="str">
        <f>VLOOKUP(C2814,[6]Consolidado!$B:$E,2,FALSE)</f>
        <v>Ash Detroit</v>
      </c>
      <c r="M2814" s="69" t="str">
        <f>VLOOKUP(C2814,[6]Consolidado!$B:$E,3,FALSE)</f>
        <v>Table TB-03 A</v>
      </c>
      <c r="N2814" s="70" t="str">
        <f>VLOOKUP(C2814,[6]Consolidado!$B:$H,7,FALSE)</f>
        <v>Junio</v>
      </c>
    </row>
    <row r="2815" spans="1:14" s="71" customFormat="1" ht="16.5" customHeight="1" outlineLevel="1" x14ac:dyDescent="0.2">
      <c r="A2815" s="60" t="s">
        <v>687</v>
      </c>
      <c r="B2815" s="61">
        <v>42908</v>
      </c>
      <c r="C2815" s="71">
        <v>288</v>
      </c>
      <c r="D2815" s="63" t="str">
        <f>VLOOKUP(C2815,[6]Consolidado!$B:$E,4,FALSE)</f>
        <v>Finalizada</v>
      </c>
      <c r="E2815" s="64" t="s">
        <v>25</v>
      </c>
      <c r="F2815" s="65" t="s">
        <v>119</v>
      </c>
      <c r="G2815" s="66">
        <v>0.5</v>
      </c>
      <c r="H2815" s="67">
        <v>622.89392857142855</v>
      </c>
      <c r="I2815" s="85">
        <f t="shared" si="69"/>
        <v>311.44696428571427</v>
      </c>
      <c r="J2815" s="86">
        <v>30.0428</v>
      </c>
      <c r="K2815" s="85">
        <f t="shared" si="70"/>
        <v>10.366775543082346</v>
      </c>
      <c r="L2815" s="68" t="str">
        <f>VLOOKUP(C2815,[6]Consolidado!$B:$E,2,FALSE)</f>
        <v>Ash Detroit</v>
      </c>
      <c r="M2815" s="69" t="str">
        <f>VLOOKUP(C2815,[6]Consolidado!$B:$E,3,FALSE)</f>
        <v>Table TB-03 A</v>
      </c>
      <c r="N2815" s="70" t="str">
        <f>VLOOKUP(C2815,[6]Consolidado!$B:$H,7,FALSE)</f>
        <v>Junio</v>
      </c>
    </row>
    <row r="2816" spans="1:14" s="71" customFormat="1" ht="16.5" customHeight="1" outlineLevel="1" x14ac:dyDescent="0.2">
      <c r="A2816" s="60" t="s">
        <v>687</v>
      </c>
      <c r="B2816" s="61">
        <v>42908</v>
      </c>
      <c r="C2816" s="71">
        <v>288</v>
      </c>
      <c r="D2816" s="63" t="str">
        <f>VLOOKUP(C2816,[6]Consolidado!$B:$E,4,FALSE)</f>
        <v>Finalizada</v>
      </c>
      <c r="E2816" s="64" t="s">
        <v>33</v>
      </c>
      <c r="F2816" s="65" t="s">
        <v>90</v>
      </c>
      <c r="G2816" s="66">
        <v>45</v>
      </c>
      <c r="H2816" s="67">
        <v>3.1234075327412754</v>
      </c>
      <c r="I2816" s="85">
        <f t="shared" si="69"/>
        <v>140.5533389733574</v>
      </c>
      <c r="J2816" s="86">
        <v>30.0428</v>
      </c>
      <c r="K2816" s="85">
        <f t="shared" si="70"/>
        <v>4.6784367293780011</v>
      </c>
      <c r="L2816" s="68" t="str">
        <f>VLOOKUP(C2816,[6]Consolidado!$B:$E,2,FALSE)</f>
        <v>Ash Detroit</v>
      </c>
      <c r="M2816" s="69" t="str">
        <f>VLOOKUP(C2816,[6]Consolidado!$B:$E,3,FALSE)</f>
        <v>Table TB-03 A</v>
      </c>
      <c r="N2816" s="70" t="str">
        <f>VLOOKUP(C2816,[6]Consolidado!$B:$H,7,FALSE)</f>
        <v>Junio</v>
      </c>
    </row>
    <row r="2817" spans="1:14" s="71" customFormat="1" ht="16.5" customHeight="1" outlineLevel="1" x14ac:dyDescent="0.2">
      <c r="A2817" s="60" t="s">
        <v>687</v>
      </c>
      <c r="B2817" s="61">
        <v>42908</v>
      </c>
      <c r="C2817" s="71">
        <v>289</v>
      </c>
      <c r="D2817" s="63" t="str">
        <f>VLOOKUP(C2817,[6]Consolidado!$B:$E,4,FALSE)</f>
        <v>Finalizada</v>
      </c>
      <c r="E2817" s="64" t="s">
        <v>25</v>
      </c>
      <c r="F2817" s="65" t="s">
        <v>230</v>
      </c>
      <c r="G2817" s="66">
        <v>0.75</v>
      </c>
      <c r="H2817" s="67">
        <v>238.47880378364198</v>
      </c>
      <c r="I2817" s="85">
        <f t="shared" si="69"/>
        <v>178.85910283773148</v>
      </c>
      <c r="J2817" s="86">
        <v>30.0428</v>
      </c>
      <c r="K2817" s="85">
        <f t="shared" si="70"/>
        <v>5.9534764681631369</v>
      </c>
      <c r="L2817" s="68" t="str">
        <f>VLOOKUP(C2817,[6]Consolidado!$B:$E,2,FALSE)</f>
        <v>Ash Detroit</v>
      </c>
      <c r="M2817" s="69" t="str">
        <f>VLOOKUP(C2817,[6]Consolidado!$B:$E,3,FALSE)</f>
        <v>Table TB-02</v>
      </c>
      <c r="N2817" s="70" t="str">
        <f>VLOOKUP(C2817,[6]Consolidado!$B:$H,7,FALSE)</f>
        <v>Junio</v>
      </c>
    </row>
    <row r="2818" spans="1:14" s="71" customFormat="1" ht="16.5" customHeight="1" outlineLevel="1" x14ac:dyDescent="0.2">
      <c r="A2818" s="60" t="s">
        <v>687</v>
      </c>
      <c r="B2818" s="61">
        <v>42908</v>
      </c>
      <c r="C2818" s="71" t="s">
        <v>290</v>
      </c>
      <c r="D2818" s="63" t="str">
        <f>VLOOKUP(C2818,[6]Consolidado!$B:$E,4,FALSE)</f>
        <v>En Proceso</v>
      </c>
      <c r="E2818" s="64" t="s">
        <v>25</v>
      </c>
      <c r="F2818" s="65" t="s">
        <v>230</v>
      </c>
      <c r="G2818" s="66">
        <v>-0.5</v>
      </c>
      <c r="H2818" s="67">
        <v>238.47880378364198</v>
      </c>
      <c r="I2818" s="85">
        <f t="shared" si="69"/>
        <v>-119.23940189182099</v>
      </c>
      <c r="J2818" s="86">
        <v>30.0428</v>
      </c>
      <c r="K2818" s="85">
        <f t="shared" si="70"/>
        <v>-3.9689843121087578</v>
      </c>
      <c r="L2818" s="68" t="str">
        <f>VLOOKUP(C2818,[6]Consolidado!$B:$E,2,FALSE)</f>
        <v>Acabado</v>
      </c>
      <c r="M2818" s="69" t="str">
        <f>VLOOKUP(C2818,[6]Consolidado!$B:$E,3,FALSE)</f>
        <v>Material de acabado pendiente de distribuir</v>
      </c>
      <c r="N2818" s="70">
        <f>VLOOKUP(C2818,[6]Consolidado!$B:$H,7,FALSE)</f>
        <v>0</v>
      </c>
    </row>
    <row r="2819" spans="1:14" s="71" customFormat="1" ht="16.5" customHeight="1" outlineLevel="1" x14ac:dyDescent="0.2">
      <c r="A2819" s="60" t="s">
        <v>687</v>
      </c>
      <c r="B2819" s="61">
        <v>42908</v>
      </c>
      <c r="C2819" s="71" t="s">
        <v>290</v>
      </c>
      <c r="D2819" s="63" t="str">
        <f>VLOOKUP(C2819,[6]Consolidado!$B:$E,4,FALSE)</f>
        <v>En Proceso</v>
      </c>
      <c r="E2819" s="64" t="s">
        <v>25</v>
      </c>
      <c r="F2819" s="65" t="s">
        <v>201</v>
      </c>
      <c r="G2819" s="66">
        <v>-1.125</v>
      </c>
      <c r="H2819" s="67">
        <v>875.05880341880345</v>
      </c>
      <c r="I2819" s="85">
        <f t="shared" si="69"/>
        <v>-984.44115384615384</v>
      </c>
      <c r="J2819" s="86">
        <v>30.0428</v>
      </c>
      <c r="K2819" s="85">
        <f t="shared" si="70"/>
        <v>-32.767956177392051</v>
      </c>
      <c r="L2819" s="68" t="str">
        <f>VLOOKUP(C2819,[6]Consolidado!$B:$E,2,FALSE)</f>
        <v>Acabado</v>
      </c>
      <c r="M2819" s="69" t="str">
        <f>VLOOKUP(C2819,[6]Consolidado!$B:$E,3,FALSE)</f>
        <v>Material de acabado pendiente de distribuir</v>
      </c>
      <c r="N2819" s="70">
        <f>VLOOKUP(C2819,[6]Consolidado!$B:$H,7,FALSE)</f>
        <v>0</v>
      </c>
    </row>
    <row r="2820" spans="1:14" s="71" customFormat="1" ht="16.5" customHeight="1" outlineLevel="1" x14ac:dyDescent="0.2">
      <c r="A2820" s="60" t="s">
        <v>687</v>
      </c>
      <c r="B2820" s="61">
        <v>42908</v>
      </c>
      <c r="C2820" s="71" t="s">
        <v>290</v>
      </c>
      <c r="D2820" s="63" t="str">
        <f>VLOOKUP(C2820,[6]Consolidado!$B:$E,4,FALSE)</f>
        <v>En Proceso</v>
      </c>
      <c r="E2820" s="64" t="s">
        <v>25</v>
      </c>
      <c r="F2820" s="65" t="s">
        <v>109</v>
      </c>
      <c r="G2820" s="66">
        <v>-1</v>
      </c>
      <c r="H2820" s="67">
        <v>1234.9796738973976</v>
      </c>
      <c r="I2820" s="85">
        <f t="shared" si="69"/>
        <v>-1234.9796738973976</v>
      </c>
      <c r="J2820" s="86">
        <v>30.0428</v>
      </c>
      <c r="K2820" s="85">
        <f t="shared" si="70"/>
        <v>-41.107342654392987</v>
      </c>
      <c r="L2820" s="68" t="str">
        <f>VLOOKUP(C2820,[6]Consolidado!$B:$E,2,FALSE)</f>
        <v>Acabado</v>
      </c>
      <c r="M2820" s="69" t="str">
        <f>VLOOKUP(C2820,[6]Consolidado!$B:$E,3,FALSE)</f>
        <v>Material de acabado pendiente de distribuir</v>
      </c>
      <c r="N2820" s="70">
        <f>VLOOKUP(C2820,[6]Consolidado!$B:$H,7,FALSE)</f>
        <v>0</v>
      </c>
    </row>
    <row r="2821" spans="1:14" s="71" customFormat="1" ht="16.5" customHeight="1" outlineLevel="1" x14ac:dyDescent="0.2">
      <c r="A2821" s="60" t="s">
        <v>687</v>
      </c>
      <c r="B2821" s="61">
        <v>42908</v>
      </c>
      <c r="C2821" s="71" t="s">
        <v>290</v>
      </c>
      <c r="D2821" s="63" t="str">
        <f>VLOOKUP(C2821,[6]Consolidado!$B:$E,4,FALSE)</f>
        <v>En Proceso</v>
      </c>
      <c r="E2821" s="64" t="s">
        <v>25</v>
      </c>
      <c r="F2821" s="65" t="s">
        <v>110</v>
      </c>
      <c r="G2821" s="66">
        <v>-0.5</v>
      </c>
      <c r="H2821" s="67">
        <v>1332.2199479467902</v>
      </c>
      <c r="I2821" s="85">
        <f t="shared" si="69"/>
        <v>-666.10997397339509</v>
      </c>
      <c r="J2821" s="86">
        <v>30.0428</v>
      </c>
      <c r="K2821" s="85">
        <f t="shared" si="70"/>
        <v>-22.172033697704446</v>
      </c>
      <c r="L2821" s="68" t="str">
        <f>VLOOKUP(C2821,[6]Consolidado!$B:$E,2,FALSE)</f>
        <v>Acabado</v>
      </c>
      <c r="M2821" s="69" t="str">
        <f>VLOOKUP(C2821,[6]Consolidado!$B:$E,3,FALSE)</f>
        <v>Material de acabado pendiente de distribuir</v>
      </c>
      <c r="N2821" s="70">
        <f>VLOOKUP(C2821,[6]Consolidado!$B:$H,7,FALSE)</f>
        <v>0</v>
      </c>
    </row>
    <row r="2822" spans="1:14" s="71" customFormat="1" ht="16.5" customHeight="1" outlineLevel="1" x14ac:dyDescent="0.2">
      <c r="A2822" s="60" t="s">
        <v>687</v>
      </c>
      <c r="B2822" s="61">
        <v>42908</v>
      </c>
      <c r="C2822" s="71" t="s">
        <v>290</v>
      </c>
      <c r="D2822" s="63" t="str">
        <f>VLOOKUP(C2822,[6]Consolidado!$B:$E,4,FALSE)</f>
        <v>En Proceso</v>
      </c>
      <c r="E2822" s="64" t="s">
        <v>25</v>
      </c>
      <c r="F2822" s="65" t="s">
        <v>119</v>
      </c>
      <c r="G2822" s="66">
        <v>-0.5</v>
      </c>
      <c r="H2822" s="67">
        <v>622.89392857142855</v>
      </c>
      <c r="I2822" s="85">
        <f t="shared" si="69"/>
        <v>-311.44696428571427</v>
      </c>
      <c r="J2822" s="86">
        <v>30.0428</v>
      </c>
      <c r="K2822" s="85">
        <f t="shared" si="70"/>
        <v>-10.366775543082346</v>
      </c>
      <c r="L2822" s="68" t="str">
        <f>VLOOKUP(C2822,[6]Consolidado!$B:$E,2,FALSE)</f>
        <v>Acabado</v>
      </c>
      <c r="M2822" s="69" t="str">
        <f>VLOOKUP(C2822,[6]Consolidado!$B:$E,3,FALSE)</f>
        <v>Material de acabado pendiente de distribuir</v>
      </c>
      <c r="N2822" s="70">
        <f>VLOOKUP(C2822,[6]Consolidado!$B:$H,7,FALSE)</f>
        <v>0</v>
      </c>
    </row>
    <row r="2823" spans="1:14" s="71" customFormat="1" ht="16.5" customHeight="1" outlineLevel="1" x14ac:dyDescent="0.2">
      <c r="A2823" s="60" t="s">
        <v>687</v>
      </c>
      <c r="B2823" s="61">
        <v>42908</v>
      </c>
      <c r="C2823" s="71" t="s">
        <v>89</v>
      </c>
      <c r="D2823" s="63" t="str">
        <f>VLOOKUP(C2823,[6]Consolidado!$B:$E,4,FALSE)</f>
        <v>En Proceso</v>
      </c>
      <c r="E2823" s="64" t="s">
        <v>33</v>
      </c>
      <c r="F2823" s="65" t="s">
        <v>90</v>
      </c>
      <c r="G2823" s="66">
        <v>-45</v>
      </c>
      <c r="H2823" s="67">
        <v>3.1234075327412754</v>
      </c>
      <c r="I2823" s="85">
        <f t="shared" si="69"/>
        <v>-140.5533389733574</v>
      </c>
      <c r="J2823" s="86">
        <v>30.0428</v>
      </c>
      <c r="K2823" s="85">
        <f t="shared" si="70"/>
        <v>-4.6784367293780011</v>
      </c>
      <c r="L2823" s="68" t="str">
        <f>VLOOKUP(C2823,[6]Consolidado!$B:$E,2,FALSE)</f>
        <v>Empaque</v>
      </c>
      <c r="M2823" s="69" t="str">
        <f>VLOOKUP(C2823,[6]Consolidado!$B:$E,3,FALSE)</f>
        <v>Material de empaque pendiente de distribuir</v>
      </c>
      <c r="N2823" s="70">
        <f>VLOOKUP(C2823,[6]Consolidado!$B:$H,7,FALSE)</f>
        <v>0</v>
      </c>
    </row>
    <row r="2824" spans="1:14" s="71" customFormat="1" ht="16.5" customHeight="1" outlineLevel="1" x14ac:dyDescent="0.2">
      <c r="A2824" s="60" t="s">
        <v>687</v>
      </c>
      <c r="B2824" s="61">
        <v>42908</v>
      </c>
      <c r="C2824" s="71">
        <v>289</v>
      </c>
      <c r="D2824" s="63" t="str">
        <f>VLOOKUP(C2824,[6]Consolidado!$B:$E,4,FALSE)</f>
        <v>Finalizada</v>
      </c>
      <c r="E2824" s="64" t="s">
        <v>25</v>
      </c>
      <c r="F2824" s="65" t="s">
        <v>201</v>
      </c>
      <c r="G2824" s="66">
        <v>1.75</v>
      </c>
      <c r="H2824" s="67">
        <v>875.05880341880345</v>
      </c>
      <c r="I2824" s="85">
        <f t="shared" si="69"/>
        <v>1531.3529059829061</v>
      </c>
      <c r="J2824" s="86">
        <v>30.0428</v>
      </c>
      <c r="K2824" s="85">
        <f t="shared" si="70"/>
        <v>50.972376275943191</v>
      </c>
      <c r="L2824" s="68" t="str">
        <f>VLOOKUP(C2824,[6]Consolidado!$B:$E,2,FALSE)</f>
        <v>Ash Detroit</v>
      </c>
      <c r="M2824" s="69" t="str">
        <f>VLOOKUP(C2824,[6]Consolidado!$B:$E,3,FALSE)</f>
        <v>Table TB-02</v>
      </c>
      <c r="N2824" s="70" t="str">
        <f>VLOOKUP(C2824,[6]Consolidado!$B:$H,7,FALSE)</f>
        <v>Junio</v>
      </c>
    </row>
    <row r="2825" spans="1:14" s="71" customFormat="1" ht="16.5" customHeight="1" outlineLevel="1" x14ac:dyDescent="0.2">
      <c r="A2825" s="60" t="s">
        <v>687</v>
      </c>
      <c r="B2825" s="61">
        <v>42908</v>
      </c>
      <c r="C2825" s="71">
        <v>289</v>
      </c>
      <c r="D2825" s="63" t="str">
        <f>VLOOKUP(C2825,[6]Consolidado!$B:$E,4,FALSE)</f>
        <v>Finalizada</v>
      </c>
      <c r="E2825" s="64" t="s">
        <v>25</v>
      </c>
      <c r="F2825" s="65" t="s">
        <v>109</v>
      </c>
      <c r="G2825" s="66">
        <v>2</v>
      </c>
      <c r="H2825" s="67">
        <v>1234.9796738973976</v>
      </c>
      <c r="I2825" s="85">
        <f t="shared" si="69"/>
        <v>2469.9593477947951</v>
      </c>
      <c r="J2825" s="86">
        <v>30.0428</v>
      </c>
      <c r="K2825" s="85">
        <f t="shared" si="70"/>
        <v>82.214685308785974</v>
      </c>
      <c r="L2825" s="68" t="str">
        <f>VLOOKUP(C2825,[6]Consolidado!$B:$E,2,FALSE)</f>
        <v>Ash Detroit</v>
      </c>
      <c r="M2825" s="69" t="str">
        <f>VLOOKUP(C2825,[6]Consolidado!$B:$E,3,FALSE)</f>
        <v>Table TB-02</v>
      </c>
      <c r="N2825" s="70" t="str">
        <f>VLOOKUP(C2825,[6]Consolidado!$B:$H,7,FALSE)</f>
        <v>Junio</v>
      </c>
    </row>
    <row r="2826" spans="1:14" s="71" customFormat="1" ht="16.5" customHeight="1" outlineLevel="1" x14ac:dyDescent="0.2">
      <c r="A2826" s="60" t="s">
        <v>687</v>
      </c>
      <c r="B2826" s="61">
        <v>42908</v>
      </c>
      <c r="C2826" s="71">
        <v>289</v>
      </c>
      <c r="D2826" s="63" t="str">
        <f>VLOOKUP(C2826,[6]Consolidado!$B:$E,4,FALSE)</f>
        <v>Finalizada</v>
      </c>
      <c r="E2826" s="64" t="s">
        <v>25</v>
      </c>
      <c r="F2826" s="65" t="s">
        <v>110</v>
      </c>
      <c r="G2826" s="66">
        <v>1</v>
      </c>
      <c r="H2826" s="67">
        <v>1332.2199479467902</v>
      </c>
      <c r="I2826" s="85">
        <f t="shared" si="69"/>
        <v>1332.2199479467902</v>
      </c>
      <c r="J2826" s="86">
        <v>30.0428</v>
      </c>
      <c r="K2826" s="85">
        <f t="shared" si="70"/>
        <v>44.344067395408892</v>
      </c>
      <c r="L2826" s="68" t="str">
        <f>VLOOKUP(C2826,[6]Consolidado!$B:$E,2,FALSE)</f>
        <v>Ash Detroit</v>
      </c>
      <c r="M2826" s="69" t="str">
        <f>VLOOKUP(C2826,[6]Consolidado!$B:$E,3,FALSE)</f>
        <v>Table TB-02</v>
      </c>
      <c r="N2826" s="70" t="str">
        <f>VLOOKUP(C2826,[6]Consolidado!$B:$H,7,FALSE)</f>
        <v>Junio</v>
      </c>
    </row>
    <row r="2827" spans="1:14" s="71" customFormat="1" ht="16.5" customHeight="1" outlineLevel="1" x14ac:dyDescent="0.2">
      <c r="A2827" s="60" t="s">
        <v>687</v>
      </c>
      <c r="B2827" s="61">
        <v>42908</v>
      </c>
      <c r="C2827" s="71">
        <v>289</v>
      </c>
      <c r="D2827" s="63" t="str">
        <f>VLOOKUP(C2827,[6]Consolidado!$B:$E,4,FALSE)</f>
        <v>Finalizada</v>
      </c>
      <c r="E2827" s="64" t="s">
        <v>25</v>
      </c>
      <c r="F2827" s="65" t="s">
        <v>119</v>
      </c>
      <c r="G2827" s="66">
        <v>1</v>
      </c>
      <c r="H2827" s="67">
        <v>622.89392857142855</v>
      </c>
      <c r="I2827" s="85">
        <f t="shared" si="69"/>
        <v>622.89392857142855</v>
      </c>
      <c r="J2827" s="86">
        <v>30.0428</v>
      </c>
      <c r="K2827" s="85">
        <f t="shared" si="70"/>
        <v>20.733551086164692</v>
      </c>
      <c r="L2827" s="68" t="str">
        <f>VLOOKUP(C2827,[6]Consolidado!$B:$E,2,FALSE)</f>
        <v>Ash Detroit</v>
      </c>
      <c r="M2827" s="69" t="str">
        <f>VLOOKUP(C2827,[6]Consolidado!$B:$E,3,FALSE)</f>
        <v>Table TB-02</v>
      </c>
      <c r="N2827" s="70" t="str">
        <f>VLOOKUP(C2827,[6]Consolidado!$B:$H,7,FALSE)</f>
        <v>Junio</v>
      </c>
    </row>
    <row r="2828" spans="1:14" s="71" customFormat="1" ht="16.5" customHeight="1" outlineLevel="1" x14ac:dyDescent="0.2">
      <c r="A2828" s="60" t="s">
        <v>687</v>
      </c>
      <c r="B2828" s="61">
        <v>42908</v>
      </c>
      <c r="C2828" s="71">
        <v>289</v>
      </c>
      <c r="D2828" s="63" t="str">
        <f>VLOOKUP(C2828,[6]Consolidado!$B:$E,4,FALSE)</f>
        <v>Finalizada</v>
      </c>
      <c r="E2828" s="64" t="s">
        <v>33</v>
      </c>
      <c r="F2828" s="65" t="s">
        <v>90</v>
      </c>
      <c r="G2828" s="66">
        <v>99</v>
      </c>
      <c r="H2828" s="67">
        <v>3.1234075327412754</v>
      </c>
      <c r="I2828" s="85">
        <f t="shared" si="69"/>
        <v>309.21734574138628</v>
      </c>
      <c r="J2828" s="86">
        <v>30.0428</v>
      </c>
      <c r="K2828" s="85">
        <f t="shared" si="70"/>
        <v>10.292560804631602</v>
      </c>
      <c r="L2828" s="68" t="str">
        <f>VLOOKUP(C2828,[6]Consolidado!$B:$E,2,FALSE)</f>
        <v>Ash Detroit</v>
      </c>
      <c r="M2828" s="69" t="str">
        <f>VLOOKUP(C2828,[6]Consolidado!$B:$E,3,FALSE)</f>
        <v>Table TB-02</v>
      </c>
      <c r="N2828" s="70" t="str">
        <f>VLOOKUP(C2828,[6]Consolidado!$B:$H,7,FALSE)</f>
        <v>Junio</v>
      </c>
    </row>
    <row r="2829" spans="1:14" s="71" customFormat="1" ht="16.5" customHeight="1" outlineLevel="1" x14ac:dyDescent="0.2">
      <c r="A2829" s="60" t="s">
        <v>687</v>
      </c>
      <c r="B2829" s="61">
        <v>42909</v>
      </c>
      <c r="C2829" s="71">
        <v>309</v>
      </c>
      <c r="D2829" s="63" t="str">
        <f>VLOOKUP(C2829,[6]Consolidado!$B:$E,4,FALSE)</f>
        <v>Finalizada</v>
      </c>
      <c r="E2829" s="64" t="s">
        <v>25</v>
      </c>
      <c r="F2829" s="65" t="s">
        <v>415</v>
      </c>
      <c r="G2829" s="66">
        <v>3.125E-2</v>
      </c>
      <c r="H2829" s="67">
        <v>844.26358841666661</v>
      </c>
      <c r="I2829" s="85">
        <f t="shared" si="69"/>
        <v>26.383237138020831</v>
      </c>
      <c r="J2829" s="86">
        <v>30.0428</v>
      </c>
      <c r="K2829" s="85">
        <f t="shared" si="70"/>
        <v>0.87818835587963939</v>
      </c>
      <c r="L2829" s="68" t="str">
        <f>VLOOKUP(C2829,[6]Consolidado!$B:$E,2,FALSE)</f>
        <v>BH Office</v>
      </c>
      <c r="M2829" s="69" t="str">
        <f>VLOOKUP(C2829,[6]Consolidado!$B:$E,3,FALSE)</f>
        <v>Coffee table</v>
      </c>
      <c r="N2829" s="70" t="str">
        <f>VLOOKUP(C2829,[6]Consolidado!$B:$H,7,FALSE)</f>
        <v>Junio</v>
      </c>
    </row>
    <row r="2830" spans="1:14" s="71" customFormat="1" ht="16.5" customHeight="1" outlineLevel="1" x14ac:dyDescent="0.2">
      <c r="A2830" s="60" t="s">
        <v>687</v>
      </c>
      <c r="B2830" s="61">
        <v>42908</v>
      </c>
      <c r="C2830" s="71" t="s">
        <v>290</v>
      </c>
      <c r="D2830" s="63" t="str">
        <f>VLOOKUP(C2830,[6]Consolidado!$B:$E,4,FALSE)</f>
        <v>En Proceso</v>
      </c>
      <c r="E2830" s="64" t="s">
        <v>25</v>
      </c>
      <c r="F2830" s="65" t="s">
        <v>230</v>
      </c>
      <c r="G2830" s="66">
        <v>-0.75</v>
      </c>
      <c r="H2830" s="67">
        <v>238.47880378364198</v>
      </c>
      <c r="I2830" s="85">
        <f t="shared" si="69"/>
        <v>-178.85910283773148</v>
      </c>
      <c r="J2830" s="86">
        <v>30.0428</v>
      </c>
      <c r="K2830" s="85">
        <f t="shared" si="70"/>
        <v>-5.9534764681631369</v>
      </c>
      <c r="L2830" s="68" t="str">
        <f>VLOOKUP(C2830,[6]Consolidado!$B:$E,2,FALSE)</f>
        <v>Acabado</v>
      </c>
      <c r="M2830" s="69" t="str">
        <f>VLOOKUP(C2830,[6]Consolidado!$B:$E,3,FALSE)</f>
        <v>Material de acabado pendiente de distribuir</v>
      </c>
      <c r="N2830" s="70">
        <f>VLOOKUP(C2830,[6]Consolidado!$B:$H,7,FALSE)</f>
        <v>0</v>
      </c>
    </row>
    <row r="2831" spans="1:14" s="71" customFormat="1" ht="16.5" customHeight="1" outlineLevel="1" x14ac:dyDescent="0.2">
      <c r="A2831" s="60" t="s">
        <v>687</v>
      </c>
      <c r="B2831" s="61">
        <v>42908</v>
      </c>
      <c r="C2831" s="71" t="s">
        <v>290</v>
      </c>
      <c r="D2831" s="63" t="str">
        <f>VLOOKUP(C2831,[6]Consolidado!$B:$E,4,FALSE)</f>
        <v>En Proceso</v>
      </c>
      <c r="E2831" s="64" t="s">
        <v>25</v>
      </c>
      <c r="F2831" s="65" t="s">
        <v>201</v>
      </c>
      <c r="G2831" s="66">
        <v>-1.75</v>
      </c>
      <c r="H2831" s="67">
        <v>875.05880341880345</v>
      </c>
      <c r="I2831" s="85">
        <f t="shared" si="69"/>
        <v>-1531.3529059829061</v>
      </c>
      <c r="J2831" s="86">
        <v>30.0428</v>
      </c>
      <c r="K2831" s="85">
        <f t="shared" si="70"/>
        <v>-50.972376275943191</v>
      </c>
      <c r="L2831" s="68" t="str">
        <f>VLOOKUP(C2831,[6]Consolidado!$B:$E,2,FALSE)</f>
        <v>Acabado</v>
      </c>
      <c r="M2831" s="69" t="str">
        <f>VLOOKUP(C2831,[6]Consolidado!$B:$E,3,FALSE)</f>
        <v>Material de acabado pendiente de distribuir</v>
      </c>
      <c r="N2831" s="70">
        <f>VLOOKUP(C2831,[6]Consolidado!$B:$H,7,FALSE)</f>
        <v>0</v>
      </c>
    </row>
    <row r="2832" spans="1:14" s="71" customFormat="1" ht="16.5" customHeight="1" outlineLevel="1" x14ac:dyDescent="0.2">
      <c r="A2832" s="60" t="s">
        <v>687</v>
      </c>
      <c r="B2832" s="61">
        <v>42908</v>
      </c>
      <c r="C2832" s="71" t="s">
        <v>290</v>
      </c>
      <c r="D2832" s="63" t="str">
        <f>VLOOKUP(C2832,[6]Consolidado!$B:$E,4,FALSE)</f>
        <v>En Proceso</v>
      </c>
      <c r="E2832" s="64" t="s">
        <v>25</v>
      </c>
      <c r="F2832" s="65" t="s">
        <v>109</v>
      </c>
      <c r="G2832" s="66">
        <v>-2</v>
      </c>
      <c r="H2832" s="67">
        <v>1234.9796738973976</v>
      </c>
      <c r="I2832" s="85">
        <f t="shared" si="69"/>
        <v>-2469.9593477947951</v>
      </c>
      <c r="J2832" s="86">
        <v>30.0428</v>
      </c>
      <c r="K2832" s="85">
        <f t="shared" si="70"/>
        <v>-82.214685308785974</v>
      </c>
      <c r="L2832" s="68" t="str">
        <f>VLOOKUP(C2832,[6]Consolidado!$B:$E,2,FALSE)</f>
        <v>Acabado</v>
      </c>
      <c r="M2832" s="69" t="str">
        <f>VLOOKUP(C2832,[6]Consolidado!$B:$E,3,FALSE)</f>
        <v>Material de acabado pendiente de distribuir</v>
      </c>
      <c r="N2832" s="70">
        <f>VLOOKUP(C2832,[6]Consolidado!$B:$H,7,FALSE)</f>
        <v>0</v>
      </c>
    </row>
    <row r="2833" spans="1:14" s="71" customFormat="1" ht="16.5" customHeight="1" outlineLevel="1" x14ac:dyDescent="0.2">
      <c r="A2833" s="60" t="s">
        <v>687</v>
      </c>
      <c r="B2833" s="61">
        <v>42908</v>
      </c>
      <c r="C2833" s="71" t="s">
        <v>290</v>
      </c>
      <c r="D2833" s="63" t="str">
        <f>VLOOKUP(C2833,[6]Consolidado!$B:$E,4,FALSE)</f>
        <v>En Proceso</v>
      </c>
      <c r="E2833" s="64" t="s">
        <v>25</v>
      </c>
      <c r="F2833" s="65" t="s">
        <v>110</v>
      </c>
      <c r="G2833" s="66">
        <v>-1</v>
      </c>
      <c r="H2833" s="67">
        <v>1332.2199479467902</v>
      </c>
      <c r="I2833" s="85">
        <f t="shared" si="69"/>
        <v>-1332.2199479467902</v>
      </c>
      <c r="J2833" s="86">
        <v>30.0428</v>
      </c>
      <c r="K2833" s="85">
        <f t="shared" si="70"/>
        <v>-44.344067395408892</v>
      </c>
      <c r="L2833" s="68" t="str">
        <f>VLOOKUP(C2833,[6]Consolidado!$B:$E,2,FALSE)</f>
        <v>Acabado</v>
      </c>
      <c r="M2833" s="69" t="str">
        <f>VLOOKUP(C2833,[6]Consolidado!$B:$E,3,FALSE)</f>
        <v>Material de acabado pendiente de distribuir</v>
      </c>
      <c r="N2833" s="70">
        <f>VLOOKUP(C2833,[6]Consolidado!$B:$H,7,FALSE)</f>
        <v>0</v>
      </c>
    </row>
    <row r="2834" spans="1:14" s="71" customFormat="1" ht="16.5" customHeight="1" outlineLevel="1" x14ac:dyDescent="0.2">
      <c r="A2834" s="60" t="s">
        <v>687</v>
      </c>
      <c r="B2834" s="61">
        <v>42908</v>
      </c>
      <c r="C2834" s="71" t="s">
        <v>290</v>
      </c>
      <c r="D2834" s="63" t="str">
        <f>VLOOKUP(C2834,[6]Consolidado!$B:$E,4,FALSE)</f>
        <v>En Proceso</v>
      </c>
      <c r="E2834" s="64" t="s">
        <v>25</v>
      </c>
      <c r="F2834" s="65" t="s">
        <v>119</v>
      </c>
      <c r="G2834" s="66">
        <v>-1</v>
      </c>
      <c r="H2834" s="67">
        <v>622.89392857142855</v>
      </c>
      <c r="I2834" s="85">
        <f t="shared" si="69"/>
        <v>-622.89392857142855</v>
      </c>
      <c r="J2834" s="86">
        <v>30.0428</v>
      </c>
      <c r="K2834" s="85">
        <f t="shared" si="70"/>
        <v>-20.733551086164692</v>
      </c>
      <c r="L2834" s="68" t="str">
        <f>VLOOKUP(C2834,[6]Consolidado!$B:$E,2,FALSE)</f>
        <v>Acabado</v>
      </c>
      <c r="M2834" s="69" t="str">
        <f>VLOOKUP(C2834,[6]Consolidado!$B:$E,3,FALSE)</f>
        <v>Material de acabado pendiente de distribuir</v>
      </c>
      <c r="N2834" s="70">
        <f>VLOOKUP(C2834,[6]Consolidado!$B:$H,7,FALSE)</f>
        <v>0</v>
      </c>
    </row>
    <row r="2835" spans="1:14" s="71" customFormat="1" ht="16.5" customHeight="1" outlineLevel="1" x14ac:dyDescent="0.2">
      <c r="A2835" s="60" t="s">
        <v>687</v>
      </c>
      <c r="B2835" s="61">
        <v>42908</v>
      </c>
      <c r="C2835" s="71" t="s">
        <v>89</v>
      </c>
      <c r="D2835" s="63" t="str">
        <f>VLOOKUP(C2835,[6]Consolidado!$B:$E,4,FALSE)</f>
        <v>En Proceso</v>
      </c>
      <c r="E2835" s="64" t="s">
        <v>33</v>
      </c>
      <c r="F2835" s="65" t="s">
        <v>90</v>
      </c>
      <c r="G2835" s="66">
        <v>-99</v>
      </c>
      <c r="H2835" s="67">
        <v>3.1234075327412754</v>
      </c>
      <c r="I2835" s="85">
        <f t="shared" si="69"/>
        <v>-309.21734574138628</v>
      </c>
      <c r="J2835" s="86">
        <v>30.0428</v>
      </c>
      <c r="K2835" s="85">
        <f t="shared" si="70"/>
        <v>-10.292560804631602</v>
      </c>
      <c r="L2835" s="68" t="str">
        <f>VLOOKUP(C2835,[6]Consolidado!$B:$E,2,FALSE)</f>
        <v>Empaque</v>
      </c>
      <c r="M2835" s="69" t="str">
        <f>VLOOKUP(C2835,[6]Consolidado!$B:$E,3,FALSE)</f>
        <v>Material de empaque pendiente de distribuir</v>
      </c>
      <c r="N2835" s="70">
        <f>VLOOKUP(C2835,[6]Consolidado!$B:$H,7,FALSE)</f>
        <v>0</v>
      </c>
    </row>
    <row r="2836" spans="1:14" s="71" customFormat="1" ht="16.5" customHeight="1" outlineLevel="1" x14ac:dyDescent="0.2">
      <c r="A2836" s="60" t="s">
        <v>687</v>
      </c>
      <c r="B2836" s="61">
        <v>42909</v>
      </c>
      <c r="C2836" s="71">
        <v>309</v>
      </c>
      <c r="D2836" s="63" t="str">
        <f>VLOOKUP(C2836,[6]Consolidado!$B:$E,4,FALSE)</f>
        <v>Finalizada</v>
      </c>
      <c r="E2836" s="64" t="s">
        <v>25</v>
      </c>
      <c r="F2836" s="65" t="s">
        <v>109</v>
      </c>
      <c r="G2836" s="66">
        <v>0.125</v>
      </c>
      <c r="H2836" s="67">
        <v>1234.9796738973976</v>
      </c>
      <c r="I2836" s="85">
        <f t="shared" si="69"/>
        <v>154.3724592371747</v>
      </c>
      <c r="J2836" s="86">
        <v>30.0428</v>
      </c>
      <c r="K2836" s="85">
        <f t="shared" si="70"/>
        <v>5.1384178317991234</v>
      </c>
      <c r="L2836" s="68" t="str">
        <f>VLOOKUP(C2836,[6]Consolidado!$B:$E,2,FALSE)</f>
        <v>BH Office</v>
      </c>
      <c r="M2836" s="69" t="str">
        <f>VLOOKUP(C2836,[6]Consolidado!$B:$E,3,FALSE)</f>
        <v>Coffee table</v>
      </c>
      <c r="N2836" s="70" t="str">
        <f>VLOOKUP(C2836,[6]Consolidado!$B:$H,7,FALSE)</f>
        <v>Junio</v>
      </c>
    </row>
    <row r="2837" spans="1:14" s="71" customFormat="1" ht="16.5" customHeight="1" outlineLevel="1" x14ac:dyDescent="0.2">
      <c r="A2837" s="60" t="s">
        <v>687</v>
      </c>
      <c r="B2837" s="61">
        <v>42909</v>
      </c>
      <c r="C2837" s="71">
        <v>309</v>
      </c>
      <c r="D2837" s="63" t="str">
        <f>VLOOKUP(C2837,[6]Consolidado!$B:$E,4,FALSE)</f>
        <v>Finalizada</v>
      </c>
      <c r="E2837" s="64" t="s">
        <v>25</v>
      </c>
      <c r="F2837" s="65" t="s">
        <v>110</v>
      </c>
      <c r="G2837" s="66">
        <v>0.15625</v>
      </c>
      <c r="H2837" s="67">
        <v>1332.2199479467902</v>
      </c>
      <c r="I2837" s="85">
        <f t="shared" si="69"/>
        <v>208.15936686668596</v>
      </c>
      <c r="J2837" s="86">
        <v>30.0428</v>
      </c>
      <c r="K2837" s="85">
        <f t="shared" si="70"/>
        <v>6.9287605305326387</v>
      </c>
      <c r="L2837" s="68" t="str">
        <f>VLOOKUP(C2837,[6]Consolidado!$B:$E,2,FALSE)</f>
        <v>BH Office</v>
      </c>
      <c r="M2837" s="69" t="str">
        <f>VLOOKUP(C2837,[6]Consolidado!$B:$E,3,FALSE)</f>
        <v>Coffee table</v>
      </c>
      <c r="N2837" s="70" t="str">
        <f>VLOOKUP(C2837,[6]Consolidado!$B:$H,7,FALSE)</f>
        <v>Junio</v>
      </c>
    </row>
    <row r="2838" spans="1:14" s="71" customFormat="1" ht="16.5" customHeight="1" outlineLevel="1" x14ac:dyDescent="0.2">
      <c r="A2838" s="60" t="s">
        <v>687</v>
      </c>
      <c r="B2838" s="61">
        <v>42909</v>
      </c>
      <c r="C2838" s="71">
        <v>309</v>
      </c>
      <c r="D2838" s="63" t="str">
        <f>VLOOKUP(C2838,[6]Consolidado!$B:$E,4,FALSE)</f>
        <v>Finalizada</v>
      </c>
      <c r="E2838" s="64" t="s">
        <v>25</v>
      </c>
      <c r="F2838" s="65" t="s">
        <v>119</v>
      </c>
      <c r="G2838" s="66">
        <v>0.21875</v>
      </c>
      <c r="H2838" s="67">
        <v>622.89392857142855</v>
      </c>
      <c r="I2838" s="85">
        <f t="shared" si="69"/>
        <v>136.25804687499999</v>
      </c>
      <c r="J2838" s="86">
        <v>30.0428</v>
      </c>
      <c r="K2838" s="85">
        <f t="shared" si="70"/>
        <v>4.5354643000985257</v>
      </c>
      <c r="L2838" s="68" t="str">
        <f>VLOOKUP(C2838,[6]Consolidado!$B:$E,2,FALSE)</f>
        <v>BH Office</v>
      </c>
      <c r="M2838" s="69" t="str">
        <f>VLOOKUP(C2838,[6]Consolidado!$B:$E,3,FALSE)</f>
        <v>Coffee table</v>
      </c>
      <c r="N2838" s="70" t="str">
        <f>VLOOKUP(C2838,[6]Consolidado!$B:$H,7,FALSE)</f>
        <v>Junio</v>
      </c>
    </row>
    <row r="2839" spans="1:14" s="71" customFormat="1" ht="16.5" customHeight="1" outlineLevel="1" x14ac:dyDescent="0.2">
      <c r="A2839" s="60" t="s">
        <v>687</v>
      </c>
      <c r="B2839" s="61">
        <v>42909</v>
      </c>
      <c r="C2839" s="71">
        <v>309</v>
      </c>
      <c r="D2839" s="63" t="str">
        <f>VLOOKUP(C2839,[6]Consolidado!$B:$E,4,FALSE)</f>
        <v>Finalizada</v>
      </c>
      <c r="E2839" s="64" t="s">
        <v>25</v>
      </c>
      <c r="F2839" s="65" t="s">
        <v>108</v>
      </c>
      <c r="G2839" s="66">
        <v>0.125</v>
      </c>
      <c r="H2839" s="67">
        <v>1022.5766666666667</v>
      </c>
      <c r="I2839" s="85">
        <f t="shared" si="69"/>
        <v>127.82208333333334</v>
      </c>
      <c r="J2839" s="86">
        <v>30.0428</v>
      </c>
      <c r="K2839" s="85">
        <f t="shared" si="70"/>
        <v>4.2546661207788006</v>
      </c>
      <c r="L2839" s="68" t="str">
        <f>VLOOKUP(C2839,[6]Consolidado!$B:$E,2,FALSE)</f>
        <v>BH Office</v>
      </c>
      <c r="M2839" s="69" t="str">
        <f>VLOOKUP(C2839,[6]Consolidado!$B:$E,3,FALSE)</f>
        <v>Coffee table</v>
      </c>
      <c r="N2839" s="70" t="str">
        <f>VLOOKUP(C2839,[6]Consolidado!$B:$H,7,FALSE)</f>
        <v>Junio</v>
      </c>
    </row>
    <row r="2840" spans="1:14" s="71" customFormat="1" ht="16.5" customHeight="1" outlineLevel="1" x14ac:dyDescent="0.2">
      <c r="A2840" s="60" t="s">
        <v>687</v>
      </c>
      <c r="B2840" s="61">
        <v>42909</v>
      </c>
      <c r="C2840" s="71">
        <v>309</v>
      </c>
      <c r="D2840" s="63" t="str">
        <f>VLOOKUP(C2840,[6]Consolidado!$B:$E,4,FALSE)</f>
        <v>Finalizada</v>
      </c>
      <c r="E2840" s="64" t="s">
        <v>33</v>
      </c>
      <c r="F2840" s="65" t="s">
        <v>90</v>
      </c>
      <c r="G2840" s="66">
        <v>3.6</v>
      </c>
      <c r="H2840" s="67">
        <v>3.1234075327412754</v>
      </c>
      <c r="I2840" s="85">
        <f t="shared" si="69"/>
        <v>11.244267117868592</v>
      </c>
      <c r="J2840" s="86">
        <v>30.0428</v>
      </c>
      <c r="K2840" s="85">
        <f t="shared" si="70"/>
        <v>0.37427493835024006</v>
      </c>
      <c r="L2840" s="68" t="str">
        <f>VLOOKUP(C2840,[6]Consolidado!$B:$E,2,FALSE)</f>
        <v>BH Office</v>
      </c>
      <c r="M2840" s="69" t="str">
        <f>VLOOKUP(C2840,[6]Consolidado!$B:$E,3,FALSE)</f>
        <v>Coffee table</v>
      </c>
      <c r="N2840" s="70" t="str">
        <f>VLOOKUP(C2840,[6]Consolidado!$B:$H,7,FALSE)</f>
        <v>Junio</v>
      </c>
    </row>
    <row r="2841" spans="1:14" s="71" customFormat="1" ht="16.5" customHeight="1" outlineLevel="1" x14ac:dyDescent="0.2">
      <c r="A2841" s="60" t="s">
        <v>687</v>
      </c>
      <c r="B2841" s="61">
        <v>42908</v>
      </c>
      <c r="C2841" s="71">
        <v>287</v>
      </c>
      <c r="D2841" s="63" t="str">
        <f>VLOOKUP(C2841,[6]Consolidado!$B:$E,4,FALSE)</f>
        <v>Finalizada</v>
      </c>
      <c r="E2841" s="64" t="s">
        <v>40</v>
      </c>
      <c r="F2841" s="65" t="s">
        <v>154</v>
      </c>
      <c r="G2841" s="66">
        <v>20</v>
      </c>
      <c r="H2841" s="67">
        <v>0.53120716944444446</v>
      </c>
      <c r="I2841" s="85">
        <f t="shared" si="69"/>
        <v>10.624143388888889</v>
      </c>
      <c r="J2841" s="86">
        <v>30.0428</v>
      </c>
      <c r="K2841" s="85">
        <f t="shared" si="70"/>
        <v>0.35363359569976466</v>
      </c>
      <c r="L2841" s="68" t="str">
        <f>VLOOKUP(C2841,[6]Consolidado!$B:$E,2,FALSE)</f>
        <v>Ash Detroit</v>
      </c>
      <c r="M2841" s="69" t="str">
        <f>VLOOKUP(C2841,[6]Consolidado!$B:$E,3,FALSE)</f>
        <v>Table TB-03 B</v>
      </c>
      <c r="N2841" s="70" t="str">
        <f>VLOOKUP(C2841,[6]Consolidado!$B:$H,7,FALSE)</f>
        <v>Junio</v>
      </c>
    </row>
    <row r="2842" spans="1:14" s="71" customFormat="1" ht="16.5" customHeight="1" outlineLevel="1" x14ac:dyDescent="0.2">
      <c r="A2842" s="60" t="s">
        <v>687</v>
      </c>
      <c r="B2842" s="61">
        <v>42909</v>
      </c>
      <c r="C2842" s="71" t="s">
        <v>290</v>
      </c>
      <c r="D2842" s="63" t="str">
        <f>VLOOKUP(C2842,[6]Consolidado!$B:$E,4,FALSE)</f>
        <v>En Proceso</v>
      </c>
      <c r="E2842" s="64" t="s">
        <v>25</v>
      </c>
      <c r="F2842" s="65" t="s">
        <v>415</v>
      </c>
      <c r="G2842" s="66">
        <v>-3.125E-2</v>
      </c>
      <c r="H2842" s="67">
        <v>844.26358841666661</v>
      </c>
      <c r="I2842" s="85">
        <f t="shared" si="69"/>
        <v>-26.383237138020831</v>
      </c>
      <c r="J2842" s="86">
        <v>30.0428</v>
      </c>
      <c r="K2842" s="85">
        <f t="shared" si="70"/>
        <v>-0.87818835587963939</v>
      </c>
      <c r="L2842" s="68" t="str">
        <f>VLOOKUP(C2842,[6]Consolidado!$B:$E,2,FALSE)</f>
        <v>Acabado</v>
      </c>
      <c r="M2842" s="69" t="str">
        <f>VLOOKUP(C2842,[6]Consolidado!$B:$E,3,FALSE)</f>
        <v>Material de acabado pendiente de distribuir</v>
      </c>
      <c r="N2842" s="70">
        <f>VLOOKUP(C2842,[6]Consolidado!$B:$H,7,FALSE)</f>
        <v>0</v>
      </c>
    </row>
    <row r="2843" spans="1:14" s="71" customFormat="1" ht="16.5" customHeight="1" outlineLevel="1" x14ac:dyDescent="0.2">
      <c r="A2843" s="60" t="s">
        <v>687</v>
      </c>
      <c r="B2843" s="61">
        <v>42909</v>
      </c>
      <c r="C2843" s="71" t="s">
        <v>290</v>
      </c>
      <c r="D2843" s="63" t="str">
        <f>VLOOKUP(C2843,[6]Consolidado!$B:$E,4,FALSE)</f>
        <v>En Proceso</v>
      </c>
      <c r="E2843" s="64" t="s">
        <v>25</v>
      </c>
      <c r="F2843" s="65" t="s">
        <v>109</v>
      </c>
      <c r="G2843" s="66">
        <v>-0.125</v>
      </c>
      <c r="H2843" s="67">
        <v>1234.9796738973976</v>
      </c>
      <c r="I2843" s="85">
        <f t="shared" si="69"/>
        <v>-154.3724592371747</v>
      </c>
      <c r="J2843" s="86">
        <v>30.0428</v>
      </c>
      <c r="K2843" s="85">
        <f t="shared" si="70"/>
        <v>-5.1384178317991234</v>
      </c>
      <c r="L2843" s="68" t="str">
        <f>VLOOKUP(C2843,[6]Consolidado!$B:$E,2,FALSE)</f>
        <v>Acabado</v>
      </c>
      <c r="M2843" s="69" t="str">
        <f>VLOOKUP(C2843,[6]Consolidado!$B:$E,3,FALSE)</f>
        <v>Material de acabado pendiente de distribuir</v>
      </c>
      <c r="N2843" s="70">
        <f>VLOOKUP(C2843,[6]Consolidado!$B:$H,7,FALSE)</f>
        <v>0</v>
      </c>
    </row>
    <row r="2844" spans="1:14" s="71" customFormat="1" ht="16.5" customHeight="1" outlineLevel="1" x14ac:dyDescent="0.2">
      <c r="A2844" s="60" t="s">
        <v>687</v>
      </c>
      <c r="B2844" s="61">
        <v>42909</v>
      </c>
      <c r="C2844" s="71" t="s">
        <v>290</v>
      </c>
      <c r="D2844" s="63" t="str">
        <f>VLOOKUP(C2844,[6]Consolidado!$B:$E,4,FALSE)</f>
        <v>En Proceso</v>
      </c>
      <c r="E2844" s="64" t="s">
        <v>25</v>
      </c>
      <c r="F2844" s="65" t="s">
        <v>110</v>
      </c>
      <c r="G2844" s="66">
        <v>-0.15625</v>
      </c>
      <c r="H2844" s="67">
        <v>1332.2199479467902</v>
      </c>
      <c r="I2844" s="85">
        <f t="shared" si="69"/>
        <v>-208.15936686668596</v>
      </c>
      <c r="J2844" s="86">
        <v>30.0428</v>
      </c>
      <c r="K2844" s="85">
        <f t="shared" si="70"/>
        <v>-6.9287605305326387</v>
      </c>
      <c r="L2844" s="68" t="str">
        <f>VLOOKUP(C2844,[6]Consolidado!$B:$E,2,FALSE)</f>
        <v>Acabado</v>
      </c>
      <c r="M2844" s="69" t="str">
        <f>VLOOKUP(C2844,[6]Consolidado!$B:$E,3,FALSE)</f>
        <v>Material de acabado pendiente de distribuir</v>
      </c>
      <c r="N2844" s="70">
        <f>VLOOKUP(C2844,[6]Consolidado!$B:$H,7,FALSE)</f>
        <v>0</v>
      </c>
    </row>
    <row r="2845" spans="1:14" s="71" customFormat="1" ht="16.5" customHeight="1" outlineLevel="1" x14ac:dyDescent="0.2">
      <c r="A2845" s="60" t="s">
        <v>687</v>
      </c>
      <c r="B2845" s="61">
        <v>42909</v>
      </c>
      <c r="C2845" s="71" t="s">
        <v>290</v>
      </c>
      <c r="D2845" s="63" t="str">
        <f>VLOOKUP(C2845,[6]Consolidado!$B:$E,4,FALSE)</f>
        <v>En Proceso</v>
      </c>
      <c r="E2845" s="64" t="s">
        <v>25</v>
      </c>
      <c r="F2845" s="65" t="s">
        <v>119</v>
      </c>
      <c r="G2845" s="66">
        <v>-0.21875</v>
      </c>
      <c r="H2845" s="67">
        <v>622.89392857142855</v>
      </c>
      <c r="I2845" s="85">
        <f t="shared" si="69"/>
        <v>-136.25804687499999</v>
      </c>
      <c r="J2845" s="86">
        <v>30.0428</v>
      </c>
      <c r="K2845" s="85">
        <f t="shared" si="70"/>
        <v>-4.5354643000985257</v>
      </c>
      <c r="L2845" s="68" t="str">
        <f>VLOOKUP(C2845,[6]Consolidado!$B:$E,2,FALSE)</f>
        <v>Acabado</v>
      </c>
      <c r="M2845" s="69" t="str">
        <f>VLOOKUP(C2845,[6]Consolidado!$B:$E,3,FALSE)</f>
        <v>Material de acabado pendiente de distribuir</v>
      </c>
      <c r="N2845" s="70">
        <f>VLOOKUP(C2845,[6]Consolidado!$B:$H,7,FALSE)</f>
        <v>0</v>
      </c>
    </row>
    <row r="2846" spans="1:14" s="71" customFormat="1" ht="16.5" customHeight="1" outlineLevel="1" x14ac:dyDescent="0.2">
      <c r="A2846" s="60" t="s">
        <v>687</v>
      </c>
      <c r="B2846" s="61">
        <v>42909</v>
      </c>
      <c r="C2846" s="71" t="s">
        <v>290</v>
      </c>
      <c r="D2846" s="63" t="str">
        <f>VLOOKUP(C2846,[6]Consolidado!$B:$E,4,FALSE)</f>
        <v>En Proceso</v>
      </c>
      <c r="E2846" s="64" t="s">
        <v>25</v>
      </c>
      <c r="F2846" s="65" t="s">
        <v>108</v>
      </c>
      <c r="G2846" s="66">
        <v>-0.125</v>
      </c>
      <c r="H2846" s="67">
        <v>1022.5766666666667</v>
      </c>
      <c r="I2846" s="85">
        <f t="shared" si="69"/>
        <v>-127.82208333333334</v>
      </c>
      <c r="J2846" s="86">
        <v>30.0428</v>
      </c>
      <c r="K2846" s="85">
        <f t="shared" si="70"/>
        <v>-4.2546661207788006</v>
      </c>
      <c r="L2846" s="68" t="str">
        <f>VLOOKUP(C2846,[6]Consolidado!$B:$E,2,FALSE)</f>
        <v>Acabado</v>
      </c>
      <c r="M2846" s="69" t="str">
        <f>VLOOKUP(C2846,[6]Consolidado!$B:$E,3,FALSE)</f>
        <v>Material de acabado pendiente de distribuir</v>
      </c>
      <c r="N2846" s="70">
        <f>VLOOKUP(C2846,[6]Consolidado!$B:$H,7,FALSE)</f>
        <v>0</v>
      </c>
    </row>
    <row r="2847" spans="1:14" s="71" customFormat="1" ht="16.5" customHeight="1" outlineLevel="1" x14ac:dyDescent="0.2">
      <c r="A2847" s="60" t="s">
        <v>687</v>
      </c>
      <c r="B2847" s="61">
        <v>42909</v>
      </c>
      <c r="C2847" s="71" t="s">
        <v>89</v>
      </c>
      <c r="D2847" s="63" t="str">
        <f>VLOOKUP(C2847,[6]Consolidado!$B:$E,4,FALSE)</f>
        <v>En Proceso</v>
      </c>
      <c r="E2847" s="64" t="s">
        <v>33</v>
      </c>
      <c r="F2847" s="65" t="s">
        <v>90</v>
      </c>
      <c r="G2847" s="66">
        <v>-3.6</v>
      </c>
      <c r="H2847" s="67">
        <v>3.1234075327412754</v>
      </c>
      <c r="I2847" s="85">
        <f t="shared" si="69"/>
        <v>-11.244267117868592</v>
      </c>
      <c r="J2847" s="86">
        <v>30.0428</v>
      </c>
      <c r="K2847" s="85">
        <f t="shared" si="70"/>
        <v>-0.37427493835024006</v>
      </c>
      <c r="L2847" s="68" t="str">
        <f>VLOOKUP(C2847,[6]Consolidado!$B:$E,2,FALSE)</f>
        <v>Empaque</v>
      </c>
      <c r="M2847" s="69" t="str">
        <f>VLOOKUP(C2847,[6]Consolidado!$B:$E,3,FALSE)</f>
        <v>Material de empaque pendiente de distribuir</v>
      </c>
      <c r="N2847" s="70">
        <f>VLOOKUP(C2847,[6]Consolidado!$B:$H,7,FALSE)</f>
        <v>0</v>
      </c>
    </row>
    <row r="2848" spans="1:14" s="71" customFormat="1" ht="16.5" customHeight="1" outlineLevel="1" x14ac:dyDescent="0.2">
      <c r="A2848" s="60" t="s">
        <v>687</v>
      </c>
      <c r="B2848" s="61">
        <v>42908</v>
      </c>
      <c r="C2848" s="71">
        <v>287</v>
      </c>
      <c r="D2848" s="63" t="str">
        <f>VLOOKUP(C2848,[6]Consolidado!$B:$E,4,FALSE)</f>
        <v>Finalizada</v>
      </c>
      <c r="E2848" s="64" t="s">
        <v>40</v>
      </c>
      <c r="F2848" s="65" t="s">
        <v>423</v>
      </c>
      <c r="G2848" s="66">
        <v>20</v>
      </c>
      <c r="H2848" s="67">
        <v>0.40263589933333332</v>
      </c>
      <c r="I2848" s="85">
        <f t="shared" si="69"/>
        <v>8.0527179866666661</v>
      </c>
      <c r="J2848" s="86">
        <v>30.0428</v>
      </c>
      <c r="K2848" s="85">
        <f t="shared" si="70"/>
        <v>0.26804152697706823</v>
      </c>
      <c r="L2848" s="68" t="str">
        <f>VLOOKUP(C2848,[6]Consolidado!$B:$E,2,FALSE)</f>
        <v>Ash Detroit</v>
      </c>
      <c r="M2848" s="69" t="str">
        <f>VLOOKUP(C2848,[6]Consolidado!$B:$E,3,FALSE)</f>
        <v>Table TB-03 B</v>
      </c>
      <c r="N2848" s="70" t="str">
        <f>VLOOKUP(C2848,[6]Consolidado!$B:$H,7,FALSE)</f>
        <v>Junio</v>
      </c>
    </row>
    <row r="2849" spans="1:14" s="71" customFormat="1" ht="16.5" customHeight="1" outlineLevel="1" x14ac:dyDescent="0.2">
      <c r="A2849" s="60" t="s">
        <v>687</v>
      </c>
      <c r="B2849" s="61">
        <v>42908</v>
      </c>
      <c r="C2849" s="71">
        <v>309</v>
      </c>
      <c r="D2849" s="63" t="str">
        <f>VLOOKUP(C2849,[6]Consolidado!$B:$E,4,FALSE)</f>
        <v>Finalizada</v>
      </c>
      <c r="E2849" s="64" t="s">
        <v>78</v>
      </c>
      <c r="F2849" s="65" t="s">
        <v>77</v>
      </c>
      <c r="G2849" s="66">
        <v>4</v>
      </c>
      <c r="H2849" s="67">
        <v>3.6494321173669468</v>
      </c>
      <c r="I2849" s="85">
        <f t="shared" si="69"/>
        <v>14.597728469467787</v>
      </c>
      <c r="J2849" s="86">
        <v>30.0428</v>
      </c>
      <c r="K2849" s="85">
        <f t="shared" si="70"/>
        <v>0.48589773488049676</v>
      </c>
      <c r="L2849" s="68" t="str">
        <f>VLOOKUP(C2849,[6]Consolidado!$B:$E,2,FALSE)</f>
        <v>BH Office</v>
      </c>
      <c r="M2849" s="69" t="str">
        <f>VLOOKUP(C2849,[6]Consolidado!$B:$E,3,FALSE)</f>
        <v>Coffee table</v>
      </c>
      <c r="N2849" s="70" t="str">
        <f>VLOOKUP(C2849,[6]Consolidado!$B:$H,7,FALSE)</f>
        <v>Junio</v>
      </c>
    </row>
    <row r="2850" spans="1:14" s="71" customFormat="1" ht="16.5" customHeight="1" outlineLevel="1" x14ac:dyDescent="0.2">
      <c r="A2850" s="60" t="s">
        <v>687</v>
      </c>
      <c r="B2850" s="61">
        <v>42908</v>
      </c>
      <c r="C2850" s="71">
        <v>309</v>
      </c>
      <c r="D2850" s="63" t="str">
        <f>VLOOKUP(C2850,[6]Consolidado!$B:$E,4,FALSE)</f>
        <v>Finalizada</v>
      </c>
      <c r="E2850" s="64" t="s">
        <v>33</v>
      </c>
      <c r="F2850" s="65" t="s">
        <v>34</v>
      </c>
      <c r="G2850" s="66">
        <v>1</v>
      </c>
      <c r="H2850" s="67">
        <v>26.30828811813187</v>
      </c>
      <c r="I2850" s="85">
        <f t="shared" si="69"/>
        <v>26.30828811813187</v>
      </c>
      <c r="J2850" s="86">
        <v>30.0428</v>
      </c>
      <c r="K2850" s="85">
        <f t="shared" si="70"/>
        <v>0.87569361438121185</v>
      </c>
      <c r="L2850" s="68" t="str">
        <f>VLOOKUP(C2850,[6]Consolidado!$B:$E,2,FALSE)</f>
        <v>BH Office</v>
      </c>
      <c r="M2850" s="69" t="str">
        <f>VLOOKUP(C2850,[6]Consolidado!$B:$E,3,FALSE)</f>
        <v>Coffee table</v>
      </c>
      <c r="N2850" s="70" t="str">
        <f>VLOOKUP(C2850,[6]Consolidado!$B:$H,7,FALSE)</f>
        <v>Junio</v>
      </c>
    </row>
    <row r="2851" spans="1:14" s="71" customFormat="1" ht="16.5" customHeight="1" outlineLevel="1" x14ac:dyDescent="0.2">
      <c r="A2851" s="60" t="s">
        <v>687</v>
      </c>
      <c r="B2851" s="61">
        <v>42908</v>
      </c>
      <c r="C2851" s="71">
        <v>309</v>
      </c>
      <c r="D2851" s="63" t="str">
        <f>VLOOKUP(C2851,[6]Consolidado!$B:$E,4,FALSE)</f>
        <v>Finalizada</v>
      </c>
      <c r="E2851" s="64" t="s">
        <v>33</v>
      </c>
      <c r="F2851" s="65" t="s">
        <v>32</v>
      </c>
      <c r="G2851" s="66">
        <v>3</v>
      </c>
      <c r="H2851" s="67">
        <v>29.842295814691809</v>
      </c>
      <c r="I2851" s="85">
        <f t="shared" si="69"/>
        <v>89.526887444075427</v>
      </c>
      <c r="J2851" s="86">
        <v>30.0428</v>
      </c>
      <c r="K2851" s="85">
        <f t="shared" si="70"/>
        <v>2.9799781459809149</v>
      </c>
      <c r="L2851" s="68" t="str">
        <f>VLOOKUP(C2851,[6]Consolidado!$B:$E,2,FALSE)</f>
        <v>BH Office</v>
      </c>
      <c r="M2851" s="69" t="str">
        <f>VLOOKUP(C2851,[6]Consolidado!$B:$E,3,FALSE)</f>
        <v>Coffee table</v>
      </c>
      <c r="N2851" s="70" t="str">
        <f>VLOOKUP(C2851,[6]Consolidado!$B:$H,7,FALSE)</f>
        <v>Junio</v>
      </c>
    </row>
    <row r="2852" spans="1:14" s="71" customFormat="1" ht="16.5" customHeight="1" outlineLevel="1" x14ac:dyDescent="0.2">
      <c r="A2852" s="60" t="s">
        <v>687</v>
      </c>
      <c r="B2852" s="61">
        <v>42891</v>
      </c>
      <c r="C2852" s="71">
        <v>187</v>
      </c>
      <c r="D2852" s="63" t="str">
        <f>VLOOKUP(C2852,[6]Consolidado!$B:$E,4,FALSE)</f>
        <v>Finalizada</v>
      </c>
      <c r="E2852" s="64" t="s">
        <v>25</v>
      </c>
      <c r="F2852" s="65" t="s">
        <v>108</v>
      </c>
      <c r="G2852" s="66">
        <v>3.125E-2</v>
      </c>
      <c r="H2852" s="67">
        <v>1022.5766666666667</v>
      </c>
      <c r="I2852" s="85">
        <f t="shared" si="69"/>
        <v>31.955520833333335</v>
      </c>
      <c r="J2852" s="86">
        <v>30.0428</v>
      </c>
      <c r="K2852" s="85">
        <f t="shared" si="70"/>
        <v>1.0636665301947001</v>
      </c>
      <c r="L2852" s="68" t="str">
        <f>VLOOKUP(C2852,[6]Consolidado!$B:$E,2,FALSE)</f>
        <v>Maderas Collective</v>
      </c>
      <c r="M2852" s="69" t="str">
        <f>VLOOKUP(C2852,[6]Consolidado!$B:$E,3,FALSE)</f>
        <v>Muestras de Acabado - General</v>
      </c>
      <c r="N2852" s="70" t="str">
        <f>VLOOKUP(C2852,[6]Consolidado!$B:$H,7,FALSE)</f>
        <v>Se cierra mensualmente</v>
      </c>
    </row>
    <row r="2853" spans="1:14" s="71" customFormat="1" ht="16.5" customHeight="1" outlineLevel="1" x14ac:dyDescent="0.2">
      <c r="A2853" s="60" t="s">
        <v>687</v>
      </c>
      <c r="B2853" s="61">
        <v>42891</v>
      </c>
      <c r="C2853" s="71">
        <v>187</v>
      </c>
      <c r="D2853" s="63" t="str">
        <f>VLOOKUP(C2853,[6]Consolidado!$B:$E,4,FALSE)</f>
        <v>Finalizada</v>
      </c>
      <c r="E2853" s="64" t="s">
        <v>25</v>
      </c>
      <c r="F2853" s="65" t="s">
        <v>109</v>
      </c>
      <c r="G2853" s="66">
        <v>3.125E-2</v>
      </c>
      <c r="H2853" s="67">
        <v>1234.9796738973976</v>
      </c>
      <c r="I2853" s="85">
        <f t="shared" si="69"/>
        <v>38.593114809293674</v>
      </c>
      <c r="J2853" s="86">
        <v>30.0428</v>
      </c>
      <c r="K2853" s="85">
        <f t="shared" si="70"/>
        <v>1.2846044579497808</v>
      </c>
      <c r="L2853" s="68" t="str">
        <f>VLOOKUP(C2853,[6]Consolidado!$B:$E,2,FALSE)</f>
        <v>Maderas Collective</v>
      </c>
      <c r="M2853" s="69" t="str">
        <f>VLOOKUP(C2853,[6]Consolidado!$B:$E,3,FALSE)</f>
        <v>Muestras de Acabado - General</v>
      </c>
      <c r="N2853" s="70" t="str">
        <f>VLOOKUP(C2853,[6]Consolidado!$B:$H,7,FALSE)</f>
        <v>Se cierra mensualmente</v>
      </c>
    </row>
    <row r="2854" spans="1:14" s="71" customFormat="1" ht="16.5" customHeight="1" outlineLevel="1" x14ac:dyDescent="0.2">
      <c r="A2854" s="60" t="s">
        <v>687</v>
      </c>
      <c r="B2854" s="61">
        <v>42913</v>
      </c>
      <c r="C2854" s="71" t="s">
        <v>290</v>
      </c>
      <c r="D2854" s="63" t="str">
        <f>VLOOKUP(C2854,[6]Consolidado!$B:$E,4,FALSE)</f>
        <v>En Proceso</v>
      </c>
      <c r="E2854" s="64" t="s">
        <v>25</v>
      </c>
      <c r="F2854" s="65" t="s">
        <v>128</v>
      </c>
      <c r="G2854" s="66">
        <v>-3.125E-2</v>
      </c>
      <c r="H2854" s="67">
        <v>872.04927745364489</v>
      </c>
      <c r="I2854" s="85">
        <f t="shared" si="69"/>
        <v>-27.251539920426403</v>
      </c>
      <c r="J2854" s="86">
        <v>30.0428</v>
      </c>
      <c r="K2854" s="85">
        <f t="shared" si="70"/>
        <v>-0.90709054816549728</v>
      </c>
      <c r="L2854" s="68" t="str">
        <f>VLOOKUP(C2854,[6]Consolidado!$B:$E,2,FALSE)</f>
        <v>Acabado</v>
      </c>
      <c r="M2854" s="69" t="str">
        <f>VLOOKUP(C2854,[6]Consolidado!$B:$E,3,FALSE)</f>
        <v>Material de acabado pendiente de distribuir</v>
      </c>
      <c r="N2854" s="70">
        <f>VLOOKUP(C2854,[6]Consolidado!$B:$H,7,FALSE)</f>
        <v>0</v>
      </c>
    </row>
    <row r="2855" spans="1:14" s="71" customFormat="1" ht="16.5" customHeight="1" outlineLevel="1" x14ac:dyDescent="0.2">
      <c r="A2855" s="60" t="s">
        <v>687</v>
      </c>
      <c r="B2855" s="61">
        <v>42913</v>
      </c>
      <c r="C2855" s="71" t="s">
        <v>290</v>
      </c>
      <c r="D2855" s="63" t="str">
        <f>VLOOKUP(C2855,[6]Consolidado!$B:$E,4,FALSE)</f>
        <v>En Proceso</v>
      </c>
      <c r="E2855" s="64" t="s">
        <v>25</v>
      </c>
      <c r="F2855" s="65" t="s">
        <v>138</v>
      </c>
      <c r="G2855" s="66">
        <v>-3.125E-2</v>
      </c>
      <c r="H2855" s="67">
        <v>838.56593976525971</v>
      </c>
      <c r="I2855" s="85">
        <f t="shared" si="69"/>
        <v>-26.205185617664366</v>
      </c>
      <c r="J2855" s="86">
        <v>30.0428</v>
      </c>
      <c r="K2855" s="85">
        <f t="shared" si="70"/>
        <v>-0.87226176047719806</v>
      </c>
      <c r="L2855" s="68" t="str">
        <f>VLOOKUP(C2855,[6]Consolidado!$B:$E,2,FALSE)</f>
        <v>Acabado</v>
      </c>
      <c r="M2855" s="69" t="str">
        <f>VLOOKUP(C2855,[6]Consolidado!$B:$E,3,FALSE)</f>
        <v>Material de acabado pendiente de distribuir</v>
      </c>
      <c r="N2855" s="70">
        <f>VLOOKUP(C2855,[6]Consolidado!$B:$H,7,FALSE)</f>
        <v>0</v>
      </c>
    </row>
    <row r="2856" spans="1:14" s="71" customFormat="1" ht="16.5" customHeight="1" outlineLevel="1" x14ac:dyDescent="0.2">
      <c r="A2856" s="60" t="s">
        <v>687</v>
      </c>
      <c r="B2856" s="61">
        <v>42913</v>
      </c>
      <c r="C2856" s="71" t="s">
        <v>290</v>
      </c>
      <c r="D2856" s="63" t="str">
        <f>VLOOKUP(C2856,[6]Consolidado!$B:$E,4,FALSE)</f>
        <v>En Proceso</v>
      </c>
      <c r="E2856" s="64" t="s">
        <v>25</v>
      </c>
      <c r="F2856" s="65" t="s">
        <v>128</v>
      </c>
      <c r="G2856" s="66">
        <v>-3.125E-2</v>
      </c>
      <c r="H2856" s="67">
        <v>872.04927745364489</v>
      </c>
      <c r="I2856" s="85">
        <f t="shared" si="69"/>
        <v>-27.251539920426403</v>
      </c>
      <c r="J2856" s="86">
        <v>30.0428</v>
      </c>
      <c r="K2856" s="85">
        <f t="shared" si="70"/>
        <v>-0.90709054816549728</v>
      </c>
      <c r="L2856" s="68" t="str">
        <f>VLOOKUP(C2856,[6]Consolidado!$B:$E,2,FALSE)</f>
        <v>Acabado</v>
      </c>
      <c r="M2856" s="69" t="str">
        <f>VLOOKUP(C2856,[6]Consolidado!$B:$E,3,FALSE)</f>
        <v>Material de acabado pendiente de distribuir</v>
      </c>
      <c r="N2856" s="70">
        <f>VLOOKUP(C2856,[6]Consolidado!$B:$H,7,FALSE)</f>
        <v>0</v>
      </c>
    </row>
    <row r="2857" spans="1:14" s="71" customFormat="1" ht="16.5" customHeight="1" outlineLevel="1" x14ac:dyDescent="0.2">
      <c r="A2857" s="60" t="s">
        <v>687</v>
      </c>
      <c r="B2857" s="61">
        <v>42913</v>
      </c>
      <c r="C2857" s="71" t="s">
        <v>290</v>
      </c>
      <c r="D2857" s="63" t="str">
        <f>VLOOKUP(C2857,[6]Consolidado!$B:$E,4,FALSE)</f>
        <v>En Proceso</v>
      </c>
      <c r="E2857" s="64" t="s">
        <v>25</v>
      </c>
      <c r="F2857" s="65" t="s">
        <v>138</v>
      </c>
      <c r="G2857" s="66">
        <v>-3.125E-2</v>
      </c>
      <c r="H2857" s="67">
        <v>838.56593976525971</v>
      </c>
      <c r="I2857" s="85">
        <f t="shared" si="69"/>
        <v>-26.205185617664366</v>
      </c>
      <c r="J2857" s="86">
        <v>30.0428</v>
      </c>
      <c r="K2857" s="85">
        <f t="shared" si="70"/>
        <v>-0.87226176047719806</v>
      </c>
      <c r="L2857" s="68" t="str">
        <f>VLOOKUP(C2857,[6]Consolidado!$B:$E,2,FALSE)</f>
        <v>Acabado</v>
      </c>
      <c r="M2857" s="69" t="str">
        <f>VLOOKUP(C2857,[6]Consolidado!$B:$E,3,FALSE)</f>
        <v>Material de acabado pendiente de distribuir</v>
      </c>
      <c r="N2857" s="70">
        <f>VLOOKUP(C2857,[6]Consolidado!$B:$H,7,FALSE)</f>
        <v>0</v>
      </c>
    </row>
    <row r="2858" spans="1:14" s="71" customFormat="1" ht="16.5" customHeight="1" outlineLevel="1" x14ac:dyDescent="0.2">
      <c r="A2858" s="60" t="s">
        <v>687</v>
      </c>
      <c r="B2858" s="61">
        <v>42913</v>
      </c>
      <c r="C2858" s="71" t="s">
        <v>290</v>
      </c>
      <c r="D2858" s="63" t="str">
        <f>VLOOKUP(C2858,[6]Consolidado!$B:$E,4,FALSE)</f>
        <v>En Proceso</v>
      </c>
      <c r="E2858" s="64" t="s">
        <v>25</v>
      </c>
      <c r="F2858" s="65" t="s">
        <v>120</v>
      </c>
      <c r="G2858" s="66">
        <v>-3.125E-2</v>
      </c>
      <c r="H2858" s="67">
        <v>1231.47</v>
      </c>
      <c r="I2858" s="85">
        <f t="shared" si="69"/>
        <v>-38.483437500000001</v>
      </c>
      <c r="J2858" s="86">
        <v>30.0428</v>
      </c>
      <c r="K2858" s="85">
        <f t="shared" si="70"/>
        <v>-1.2809537559748092</v>
      </c>
      <c r="L2858" s="68" t="str">
        <f>VLOOKUP(C2858,[6]Consolidado!$B:$E,2,FALSE)</f>
        <v>Acabado</v>
      </c>
      <c r="M2858" s="69" t="str">
        <f>VLOOKUP(C2858,[6]Consolidado!$B:$E,3,FALSE)</f>
        <v>Material de acabado pendiente de distribuir</v>
      </c>
      <c r="N2858" s="70">
        <f>VLOOKUP(C2858,[6]Consolidado!$B:$H,7,FALSE)</f>
        <v>0</v>
      </c>
    </row>
    <row r="2859" spans="1:14" s="71" customFormat="1" ht="16.5" customHeight="1" outlineLevel="1" x14ac:dyDescent="0.2">
      <c r="A2859" s="60" t="s">
        <v>687</v>
      </c>
      <c r="B2859" s="61">
        <v>42891</v>
      </c>
      <c r="C2859" s="71">
        <v>187</v>
      </c>
      <c r="D2859" s="63" t="str">
        <f>VLOOKUP(C2859,[6]Consolidado!$B:$E,4,FALSE)</f>
        <v>Finalizada</v>
      </c>
      <c r="E2859" s="64" t="s">
        <v>25</v>
      </c>
      <c r="F2859" s="65" t="s">
        <v>110</v>
      </c>
      <c r="G2859" s="66">
        <v>3.125E-2</v>
      </c>
      <c r="H2859" s="67">
        <v>1332.2199479467902</v>
      </c>
      <c r="I2859" s="85">
        <f t="shared" si="69"/>
        <v>41.631873373337193</v>
      </c>
      <c r="J2859" s="86">
        <v>30.0428</v>
      </c>
      <c r="K2859" s="85">
        <f t="shared" si="70"/>
        <v>1.3857521061065279</v>
      </c>
      <c r="L2859" s="68" t="str">
        <f>VLOOKUP(C2859,[6]Consolidado!$B:$E,2,FALSE)</f>
        <v>Maderas Collective</v>
      </c>
      <c r="M2859" s="69" t="str">
        <f>VLOOKUP(C2859,[6]Consolidado!$B:$E,3,FALSE)</f>
        <v>Muestras de Acabado - General</v>
      </c>
      <c r="N2859" s="70" t="str">
        <f>VLOOKUP(C2859,[6]Consolidado!$B:$H,7,FALSE)</f>
        <v>Se cierra mensualmente</v>
      </c>
    </row>
    <row r="2860" spans="1:14" s="71" customFormat="1" ht="16.5" customHeight="1" outlineLevel="1" x14ac:dyDescent="0.2">
      <c r="A2860" s="60" t="s">
        <v>687</v>
      </c>
      <c r="B2860" s="61">
        <v>42891</v>
      </c>
      <c r="C2860" s="71">
        <v>187</v>
      </c>
      <c r="D2860" s="63" t="str">
        <f>VLOOKUP(C2860,[6]Consolidado!$B:$E,4,FALSE)</f>
        <v>Finalizada</v>
      </c>
      <c r="E2860" s="64" t="s">
        <v>25</v>
      </c>
      <c r="F2860" s="65" t="s">
        <v>119</v>
      </c>
      <c r="G2860" s="66">
        <v>3.125E-2</v>
      </c>
      <c r="H2860" s="67">
        <v>622.89392857142855</v>
      </c>
      <c r="I2860" s="85">
        <f t="shared" si="69"/>
        <v>19.465435267857142</v>
      </c>
      <c r="J2860" s="86">
        <v>30.0428</v>
      </c>
      <c r="K2860" s="85">
        <f t="shared" si="70"/>
        <v>0.64792347144264661</v>
      </c>
      <c r="L2860" s="68" t="str">
        <f>VLOOKUP(C2860,[6]Consolidado!$B:$E,2,FALSE)</f>
        <v>Maderas Collective</v>
      </c>
      <c r="M2860" s="69" t="str">
        <f>VLOOKUP(C2860,[6]Consolidado!$B:$E,3,FALSE)</f>
        <v>Muestras de Acabado - General</v>
      </c>
      <c r="N2860" s="70" t="str">
        <f>VLOOKUP(C2860,[6]Consolidado!$B:$H,7,FALSE)</f>
        <v>Se cierra mensualmente</v>
      </c>
    </row>
    <row r="2861" spans="1:14" s="71" customFormat="1" ht="16.5" customHeight="1" outlineLevel="1" x14ac:dyDescent="0.2">
      <c r="A2861" s="60" t="s">
        <v>687</v>
      </c>
      <c r="B2861" s="61">
        <v>42891</v>
      </c>
      <c r="C2861" s="71">
        <v>187</v>
      </c>
      <c r="D2861" s="63" t="str">
        <f>VLOOKUP(C2861,[6]Consolidado!$B:$E,4,FALSE)</f>
        <v>Finalizada</v>
      </c>
      <c r="E2861" s="64" t="s">
        <v>25</v>
      </c>
      <c r="F2861" s="65" t="s">
        <v>128</v>
      </c>
      <c r="G2861" s="66">
        <v>3.125E-2</v>
      </c>
      <c r="H2861" s="67">
        <v>872.04927745364489</v>
      </c>
      <c r="I2861" s="85">
        <f t="shared" si="69"/>
        <v>27.251539920426403</v>
      </c>
      <c r="J2861" s="86">
        <v>30.0428</v>
      </c>
      <c r="K2861" s="85">
        <f t="shared" si="70"/>
        <v>0.90709054816549728</v>
      </c>
      <c r="L2861" s="68" t="str">
        <f>VLOOKUP(C2861,[6]Consolidado!$B:$E,2,FALSE)</f>
        <v>Maderas Collective</v>
      </c>
      <c r="M2861" s="69" t="str">
        <f>VLOOKUP(C2861,[6]Consolidado!$B:$E,3,FALSE)</f>
        <v>Muestras de Acabado - General</v>
      </c>
      <c r="N2861" s="70" t="str">
        <f>VLOOKUP(C2861,[6]Consolidado!$B:$H,7,FALSE)</f>
        <v>Se cierra mensualmente</v>
      </c>
    </row>
    <row r="2862" spans="1:14" s="71" customFormat="1" ht="16.5" customHeight="1" outlineLevel="1" x14ac:dyDescent="0.2">
      <c r="A2862" s="60" t="s">
        <v>687</v>
      </c>
      <c r="B2862" s="61">
        <v>42891</v>
      </c>
      <c r="C2862" s="71">
        <v>187</v>
      </c>
      <c r="D2862" s="63" t="str">
        <f>VLOOKUP(C2862,[6]Consolidado!$B:$E,4,FALSE)</f>
        <v>Finalizada</v>
      </c>
      <c r="E2862" s="64" t="s">
        <v>25</v>
      </c>
      <c r="F2862" s="65" t="s">
        <v>138</v>
      </c>
      <c r="G2862" s="66">
        <v>3.125E-2</v>
      </c>
      <c r="H2862" s="67">
        <v>838.56593976525971</v>
      </c>
      <c r="I2862" s="85">
        <f t="shared" si="69"/>
        <v>26.205185617664366</v>
      </c>
      <c r="J2862" s="86">
        <v>30.0428</v>
      </c>
      <c r="K2862" s="85">
        <f t="shared" si="70"/>
        <v>0.87226176047719806</v>
      </c>
      <c r="L2862" s="68" t="str">
        <f>VLOOKUP(C2862,[6]Consolidado!$B:$E,2,FALSE)</f>
        <v>Maderas Collective</v>
      </c>
      <c r="M2862" s="69" t="str">
        <f>VLOOKUP(C2862,[6]Consolidado!$B:$E,3,FALSE)</f>
        <v>Muestras de Acabado - General</v>
      </c>
      <c r="N2862" s="70" t="str">
        <f>VLOOKUP(C2862,[6]Consolidado!$B:$H,7,FALSE)</f>
        <v>Se cierra mensualmente</v>
      </c>
    </row>
    <row r="2863" spans="1:14" s="71" customFormat="1" ht="16.5" customHeight="1" outlineLevel="1" x14ac:dyDescent="0.2">
      <c r="A2863" s="60" t="s">
        <v>687</v>
      </c>
      <c r="B2863" s="61">
        <v>42906</v>
      </c>
      <c r="C2863" s="71">
        <v>187</v>
      </c>
      <c r="D2863" s="63" t="str">
        <f>VLOOKUP(C2863,[6]Consolidado!$B:$E,4,FALSE)</f>
        <v>Finalizada</v>
      </c>
      <c r="E2863" s="64" t="s">
        <v>40</v>
      </c>
      <c r="F2863" s="65" t="s">
        <v>169</v>
      </c>
      <c r="G2863" s="66">
        <v>1</v>
      </c>
      <c r="H2863" s="67">
        <v>29.064</v>
      </c>
      <c r="I2863" s="85">
        <f t="shared" si="69"/>
        <v>29.064</v>
      </c>
      <c r="J2863" s="86">
        <v>30.0428</v>
      </c>
      <c r="K2863" s="85">
        <f t="shared" si="70"/>
        <v>0.9674198143981253</v>
      </c>
      <c r="L2863" s="68" t="str">
        <f>VLOOKUP(C2863,[6]Consolidado!$B:$E,2,FALSE)</f>
        <v>Maderas Collective</v>
      </c>
      <c r="M2863" s="69" t="str">
        <f>VLOOKUP(C2863,[6]Consolidado!$B:$E,3,FALSE)</f>
        <v>Muestras de Acabado - General</v>
      </c>
      <c r="N2863" s="70" t="str">
        <f>VLOOKUP(C2863,[6]Consolidado!$B:$H,7,FALSE)</f>
        <v>Se cierra mensualmente</v>
      </c>
    </row>
    <row r="2864" spans="1:14" s="71" customFormat="1" ht="16.5" customHeight="1" outlineLevel="1" x14ac:dyDescent="0.2">
      <c r="A2864" s="60" t="s">
        <v>687</v>
      </c>
      <c r="B2864" s="61">
        <v>42916</v>
      </c>
      <c r="C2864" s="71" t="s">
        <v>290</v>
      </c>
      <c r="D2864" s="63" t="str">
        <f>VLOOKUP(C2864,[6]Consolidado!$B:$E,4,FALSE)</f>
        <v>En Proceso</v>
      </c>
      <c r="E2864" s="64" t="s">
        <v>25</v>
      </c>
      <c r="F2864" s="65" t="s">
        <v>133</v>
      </c>
      <c r="G2864" s="66">
        <v>-0.25</v>
      </c>
      <c r="H2864" s="67">
        <v>142.2564563939394</v>
      </c>
      <c r="I2864" s="85">
        <f t="shared" si="69"/>
        <v>-35.564114098484851</v>
      </c>
      <c r="J2864" s="86">
        <v>30.0428</v>
      </c>
      <c r="K2864" s="85">
        <f t="shared" si="70"/>
        <v>-1.1837816081884796</v>
      </c>
      <c r="L2864" s="68" t="str">
        <f>VLOOKUP(C2864,[6]Consolidado!$B:$E,2,FALSE)</f>
        <v>Acabado</v>
      </c>
      <c r="M2864" s="69" t="str">
        <f>VLOOKUP(C2864,[6]Consolidado!$B:$E,3,FALSE)</f>
        <v>Material de acabado pendiente de distribuir</v>
      </c>
      <c r="N2864" s="70">
        <f>VLOOKUP(C2864,[6]Consolidado!$B:$H,7,FALSE)</f>
        <v>0</v>
      </c>
    </row>
    <row r="2865" spans="1:14" s="71" customFormat="1" ht="16.5" customHeight="1" outlineLevel="1" x14ac:dyDescent="0.2">
      <c r="A2865" s="60" t="s">
        <v>687</v>
      </c>
      <c r="B2865" s="61">
        <v>42916</v>
      </c>
      <c r="C2865" s="71" t="s">
        <v>290</v>
      </c>
      <c r="D2865" s="63" t="str">
        <f>VLOOKUP(C2865,[6]Consolidado!$B:$E,4,FALSE)</f>
        <v>En Proceso</v>
      </c>
      <c r="E2865" s="64" t="s">
        <v>25</v>
      </c>
      <c r="F2865" s="65" t="s">
        <v>120</v>
      </c>
      <c r="G2865" s="66">
        <v>-3.125E-2</v>
      </c>
      <c r="H2865" s="67">
        <v>1231.47</v>
      </c>
      <c r="I2865" s="85">
        <f t="shared" si="69"/>
        <v>-38.483437500000001</v>
      </c>
      <c r="J2865" s="86">
        <v>30.0428</v>
      </c>
      <c r="K2865" s="85">
        <f t="shared" si="70"/>
        <v>-1.2809537559748092</v>
      </c>
      <c r="L2865" s="68" t="str">
        <f>VLOOKUP(C2865,[6]Consolidado!$B:$E,2,FALSE)</f>
        <v>Acabado</v>
      </c>
      <c r="M2865" s="69" t="str">
        <f>VLOOKUP(C2865,[6]Consolidado!$B:$E,3,FALSE)</f>
        <v>Material de acabado pendiente de distribuir</v>
      </c>
      <c r="N2865" s="70">
        <f>VLOOKUP(C2865,[6]Consolidado!$B:$H,7,FALSE)</f>
        <v>0</v>
      </c>
    </row>
    <row r="2866" spans="1:14" s="71" customFormat="1" ht="16.5" customHeight="1" outlineLevel="1" x14ac:dyDescent="0.2">
      <c r="A2866" s="60" t="s">
        <v>687</v>
      </c>
      <c r="B2866" s="61">
        <v>42916</v>
      </c>
      <c r="C2866" s="71" t="s">
        <v>290</v>
      </c>
      <c r="D2866" s="63" t="str">
        <f>VLOOKUP(C2866,[6]Consolidado!$B:$E,4,FALSE)</f>
        <v>En Proceso</v>
      </c>
      <c r="E2866" s="64" t="s">
        <v>25</v>
      </c>
      <c r="F2866" s="65" t="s">
        <v>99</v>
      </c>
      <c r="G2866" s="66">
        <v>-0.5625</v>
      </c>
      <c r="H2866" s="67">
        <v>353.38728494623655</v>
      </c>
      <c r="I2866" s="85">
        <f t="shared" si="69"/>
        <v>-198.78034778225805</v>
      </c>
      <c r="J2866" s="86">
        <v>30.0428</v>
      </c>
      <c r="K2866" s="85">
        <f t="shared" si="70"/>
        <v>-6.6165719500931353</v>
      </c>
      <c r="L2866" s="68" t="str">
        <f>VLOOKUP(C2866,[6]Consolidado!$B:$E,2,FALSE)</f>
        <v>Acabado</v>
      </c>
      <c r="M2866" s="69" t="str">
        <f>VLOOKUP(C2866,[6]Consolidado!$B:$E,3,FALSE)</f>
        <v>Material de acabado pendiente de distribuir</v>
      </c>
      <c r="N2866" s="70">
        <f>VLOOKUP(C2866,[6]Consolidado!$B:$H,7,FALSE)</f>
        <v>0</v>
      </c>
    </row>
    <row r="2867" spans="1:14" s="71" customFormat="1" ht="16.5" customHeight="1" outlineLevel="1" x14ac:dyDescent="0.2">
      <c r="A2867" s="60" t="s">
        <v>687</v>
      </c>
      <c r="B2867" s="61">
        <v>42916</v>
      </c>
      <c r="C2867" s="71" t="s">
        <v>290</v>
      </c>
      <c r="D2867" s="63" t="str">
        <f>VLOOKUP(C2867,[6]Consolidado!$B:$E,4,FALSE)</f>
        <v>En Proceso</v>
      </c>
      <c r="E2867" s="64" t="s">
        <v>25</v>
      </c>
      <c r="F2867" s="65" t="s">
        <v>128</v>
      </c>
      <c r="G2867" s="66">
        <v>-1</v>
      </c>
      <c r="H2867" s="67">
        <v>872.04927745364489</v>
      </c>
      <c r="I2867" s="85">
        <f t="shared" si="69"/>
        <v>-872.04927745364489</v>
      </c>
      <c r="J2867" s="86">
        <v>30.0428</v>
      </c>
      <c r="K2867" s="85">
        <f t="shared" si="70"/>
        <v>-29.026897541295913</v>
      </c>
      <c r="L2867" s="68" t="str">
        <f>VLOOKUP(C2867,[6]Consolidado!$B:$E,2,FALSE)</f>
        <v>Acabado</v>
      </c>
      <c r="M2867" s="69" t="str">
        <f>VLOOKUP(C2867,[6]Consolidado!$B:$E,3,FALSE)</f>
        <v>Material de acabado pendiente de distribuir</v>
      </c>
      <c r="N2867" s="70">
        <f>VLOOKUP(C2867,[6]Consolidado!$B:$H,7,FALSE)</f>
        <v>0</v>
      </c>
    </row>
    <row r="2868" spans="1:14" s="71" customFormat="1" ht="16.5" customHeight="1" outlineLevel="1" x14ac:dyDescent="0.2">
      <c r="A2868" s="60" t="s">
        <v>687</v>
      </c>
      <c r="B2868" s="61">
        <v>42916</v>
      </c>
      <c r="C2868" s="71" t="s">
        <v>290</v>
      </c>
      <c r="D2868" s="63" t="str">
        <f>VLOOKUP(C2868,[6]Consolidado!$B:$E,4,FALSE)</f>
        <v>En Proceso</v>
      </c>
      <c r="E2868" s="64" t="s">
        <v>25</v>
      </c>
      <c r="F2868" s="65" t="s">
        <v>138</v>
      </c>
      <c r="G2868" s="66">
        <v>-0.25</v>
      </c>
      <c r="H2868" s="67">
        <v>838.56593976525971</v>
      </c>
      <c r="I2868" s="85">
        <f t="shared" si="69"/>
        <v>-209.64148494131493</v>
      </c>
      <c r="J2868" s="86">
        <v>30.0428</v>
      </c>
      <c r="K2868" s="85">
        <f t="shared" si="70"/>
        <v>-6.9780940838175844</v>
      </c>
      <c r="L2868" s="68" t="str">
        <f>VLOOKUP(C2868,[6]Consolidado!$B:$E,2,FALSE)</f>
        <v>Acabado</v>
      </c>
      <c r="M2868" s="69" t="str">
        <f>VLOOKUP(C2868,[6]Consolidado!$B:$E,3,FALSE)</f>
        <v>Material de acabado pendiente de distribuir</v>
      </c>
      <c r="N2868" s="70">
        <f>VLOOKUP(C2868,[6]Consolidado!$B:$H,7,FALSE)</f>
        <v>0</v>
      </c>
    </row>
    <row r="2869" spans="1:14" s="71" customFormat="1" ht="16.5" customHeight="1" outlineLevel="1" x14ac:dyDescent="0.2">
      <c r="A2869" s="60" t="s">
        <v>687</v>
      </c>
      <c r="B2869" s="61">
        <v>42916</v>
      </c>
      <c r="C2869" s="71" t="s">
        <v>89</v>
      </c>
      <c r="D2869" s="63" t="str">
        <f>VLOOKUP(C2869,[6]Consolidado!$B:$E,4,FALSE)</f>
        <v>En Proceso</v>
      </c>
      <c r="E2869" s="64" t="s">
        <v>33</v>
      </c>
      <c r="F2869" s="65" t="s">
        <v>90</v>
      </c>
      <c r="G2869" s="66">
        <v>-4.5</v>
      </c>
      <c r="H2869" s="67">
        <v>3.1234075327412754</v>
      </c>
      <c r="I2869" s="85">
        <f t="shared" si="69"/>
        <v>-14.055333897335739</v>
      </c>
      <c r="J2869" s="86">
        <v>30.0428</v>
      </c>
      <c r="K2869" s="85">
        <f t="shared" si="70"/>
        <v>-0.46784367293780005</v>
      </c>
      <c r="L2869" s="68" t="str">
        <f>VLOOKUP(C2869,[6]Consolidado!$B:$E,2,FALSE)</f>
        <v>Empaque</v>
      </c>
      <c r="M2869" s="69" t="str">
        <f>VLOOKUP(C2869,[6]Consolidado!$B:$E,3,FALSE)</f>
        <v>Material de empaque pendiente de distribuir</v>
      </c>
      <c r="N2869" s="70">
        <f>VLOOKUP(C2869,[6]Consolidado!$B:$H,7,FALSE)</f>
        <v>0</v>
      </c>
    </row>
    <row r="2870" spans="1:14" s="71" customFormat="1" ht="16.5" customHeight="1" outlineLevel="1" x14ac:dyDescent="0.2">
      <c r="A2870" s="60" t="s">
        <v>687</v>
      </c>
      <c r="B2870" s="61">
        <v>42916</v>
      </c>
      <c r="C2870" s="71">
        <v>216</v>
      </c>
      <c r="D2870" s="63" t="str">
        <f>VLOOKUP(C2870,[6]Consolidado!$B:$E,4,FALSE)</f>
        <v>Finalizada</v>
      </c>
      <c r="E2870" s="64" t="s">
        <v>25</v>
      </c>
      <c r="F2870" s="65" t="s">
        <v>133</v>
      </c>
      <c r="G2870" s="66">
        <v>0.25</v>
      </c>
      <c r="H2870" s="67">
        <v>142.2564563939394</v>
      </c>
      <c r="I2870" s="85">
        <f t="shared" si="69"/>
        <v>35.564114098484851</v>
      </c>
      <c r="J2870" s="86">
        <v>30.0428</v>
      </c>
      <c r="K2870" s="85">
        <f t="shared" si="70"/>
        <v>1.1837816081884796</v>
      </c>
      <c r="L2870" s="68" t="str">
        <f>VLOOKUP(C2870,[6]Consolidado!$B:$E,2,FALSE)</f>
        <v>Andee Hess</v>
      </c>
      <c r="M2870" s="69" t="str">
        <f>VLOOKUP(C2870,[6]Consolidado!$B:$E,3,FALSE)</f>
        <v>Consola Prototype</v>
      </c>
      <c r="N2870" s="70" t="str">
        <f>VLOOKUP(C2870,[6]Consolidado!$B:$H,7,FALSE)</f>
        <v>Noviembre</v>
      </c>
    </row>
    <row r="2871" spans="1:14" s="71" customFormat="1" ht="16.5" customHeight="1" outlineLevel="1" x14ac:dyDescent="0.2">
      <c r="A2871" s="60" t="s">
        <v>687</v>
      </c>
      <c r="B2871" s="61">
        <v>42916</v>
      </c>
      <c r="C2871" s="71">
        <v>216</v>
      </c>
      <c r="D2871" s="63" t="str">
        <f>VLOOKUP(C2871,[6]Consolidado!$B:$E,4,FALSE)</f>
        <v>Finalizada</v>
      </c>
      <c r="E2871" s="64" t="s">
        <v>25</v>
      </c>
      <c r="F2871" s="65" t="s">
        <v>120</v>
      </c>
      <c r="G2871" s="66">
        <v>3.125E-2</v>
      </c>
      <c r="H2871" s="67">
        <v>1231.47</v>
      </c>
      <c r="I2871" s="85">
        <f t="shared" si="69"/>
        <v>38.483437500000001</v>
      </c>
      <c r="J2871" s="86">
        <v>30.0428</v>
      </c>
      <c r="K2871" s="85">
        <f t="shared" si="70"/>
        <v>1.2809537559748092</v>
      </c>
      <c r="L2871" s="68" t="str">
        <f>VLOOKUP(C2871,[6]Consolidado!$B:$E,2,FALSE)</f>
        <v>Andee Hess</v>
      </c>
      <c r="M2871" s="69" t="str">
        <f>VLOOKUP(C2871,[6]Consolidado!$B:$E,3,FALSE)</f>
        <v>Consola Prototype</v>
      </c>
      <c r="N2871" s="70" t="str">
        <f>VLOOKUP(C2871,[6]Consolidado!$B:$H,7,FALSE)</f>
        <v>Noviembre</v>
      </c>
    </row>
    <row r="2872" spans="1:14" s="71" customFormat="1" ht="16.5" customHeight="1" outlineLevel="1" x14ac:dyDescent="0.2">
      <c r="A2872" s="60" t="s">
        <v>687</v>
      </c>
      <c r="B2872" s="61">
        <v>42916</v>
      </c>
      <c r="C2872" s="71">
        <v>216</v>
      </c>
      <c r="D2872" s="63" t="str">
        <f>VLOOKUP(C2872,[6]Consolidado!$B:$E,4,FALSE)</f>
        <v>Finalizada</v>
      </c>
      <c r="E2872" s="64" t="s">
        <v>25</v>
      </c>
      <c r="F2872" s="65" t="s">
        <v>99</v>
      </c>
      <c r="G2872" s="66">
        <v>0.5625</v>
      </c>
      <c r="H2872" s="67">
        <v>353.38728494623655</v>
      </c>
      <c r="I2872" s="85">
        <f t="shared" si="69"/>
        <v>198.78034778225805</v>
      </c>
      <c r="J2872" s="86">
        <v>30.0428</v>
      </c>
      <c r="K2872" s="85">
        <f t="shared" si="70"/>
        <v>6.6165719500931353</v>
      </c>
      <c r="L2872" s="68" t="str">
        <f>VLOOKUP(C2872,[6]Consolidado!$B:$E,2,FALSE)</f>
        <v>Andee Hess</v>
      </c>
      <c r="M2872" s="69" t="str">
        <f>VLOOKUP(C2872,[6]Consolidado!$B:$E,3,FALSE)</f>
        <v>Consola Prototype</v>
      </c>
      <c r="N2872" s="70" t="str">
        <f>VLOOKUP(C2872,[6]Consolidado!$B:$H,7,FALSE)</f>
        <v>Noviembre</v>
      </c>
    </row>
    <row r="2873" spans="1:14" s="71" customFormat="1" ht="16.5" customHeight="1" outlineLevel="1" x14ac:dyDescent="0.2">
      <c r="A2873" s="60" t="s">
        <v>687</v>
      </c>
      <c r="B2873" s="61">
        <v>42916</v>
      </c>
      <c r="C2873" s="71">
        <v>216</v>
      </c>
      <c r="D2873" s="63" t="str">
        <f>VLOOKUP(C2873,[6]Consolidado!$B:$E,4,FALSE)</f>
        <v>Finalizada</v>
      </c>
      <c r="E2873" s="64" t="s">
        <v>25</v>
      </c>
      <c r="F2873" s="65" t="s">
        <v>128</v>
      </c>
      <c r="G2873" s="66">
        <v>1</v>
      </c>
      <c r="H2873" s="67">
        <v>872.04927745364489</v>
      </c>
      <c r="I2873" s="85">
        <f t="shared" si="69"/>
        <v>872.04927745364489</v>
      </c>
      <c r="J2873" s="86">
        <v>30.0428</v>
      </c>
      <c r="K2873" s="85">
        <f t="shared" si="70"/>
        <v>29.026897541295913</v>
      </c>
      <c r="L2873" s="68" t="str">
        <f>VLOOKUP(C2873,[6]Consolidado!$B:$E,2,FALSE)</f>
        <v>Andee Hess</v>
      </c>
      <c r="M2873" s="69" t="str">
        <f>VLOOKUP(C2873,[6]Consolidado!$B:$E,3,FALSE)</f>
        <v>Consola Prototype</v>
      </c>
      <c r="N2873" s="70" t="str">
        <f>VLOOKUP(C2873,[6]Consolidado!$B:$H,7,FALSE)</f>
        <v>Noviembre</v>
      </c>
    </row>
    <row r="2874" spans="1:14" s="71" customFormat="1" ht="16.5" customHeight="1" outlineLevel="1" x14ac:dyDescent="0.2">
      <c r="A2874" s="60" t="s">
        <v>687</v>
      </c>
      <c r="B2874" s="61">
        <v>42916</v>
      </c>
      <c r="C2874" s="71">
        <v>216</v>
      </c>
      <c r="D2874" s="63" t="str">
        <f>VLOOKUP(C2874,[6]Consolidado!$B:$E,4,FALSE)</f>
        <v>Finalizada</v>
      </c>
      <c r="E2874" s="64" t="s">
        <v>25</v>
      </c>
      <c r="F2874" s="65" t="s">
        <v>138</v>
      </c>
      <c r="G2874" s="66">
        <v>0.25</v>
      </c>
      <c r="H2874" s="67">
        <v>838.56593976525971</v>
      </c>
      <c r="I2874" s="85">
        <f t="shared" si="69"/>
        <v>209.64148494131493</v>
      </c>
      <c r="J2874" s="86">
        <v>30.0428</v>
      </c>
      <c r="K2874" s="85">
        <f t="shared" si="70"/>
        <v>6.9780940838175844</v>
      </c>
      <c r="L2874" s="68" t="str">
        <f>VLOOKUP(C2874,[6]Consolidado!$B:$E,2,FALSE)</f>
        <v>Andee Hess</v>
      </c>
      <c r="M2874" s="69" t="str">
        <f>VLOOKUP(C2874,[6]Consolidado!$B:$E,3,FALSE)</f>
        <v>Consola Prototype</v>
      </c>
      <c r="N2874" s="70" t="str">
        <f>VLOOKUP(C2874,[6]Consolidado!$B:$H,7,FALSE)</f>
        <v>Noviembre</v>
      </c>
    </row>
    <row r="2875" spans="1:14" s="71" customFormat="1" ht="16.5" customHeight="1" outlineLevel="1" x14ac:dyDescent="0.2">
      <c r="A2875" s="60" t="s">
        <v>687</v>
      </c>
      <c r="B2875" s="61">
        <v>42916</v>
      </c>
      <c r="C2875" s="71">
        <v>216</v>
      </c>
      <c r="D2875" s="63" t="str">
        <f>VLOOKUP(C2875,[6]Consolidado!$B:$E,4,FALSE)</f>
        <v>Finalizada</v>
      </c>
      <c r="E2875" s="64" t="s">
        <v>33</v>
      </c>
      <c r="F2875" s="65" t="s">
        <v>90</v>
      </c>
      <c r="G2875" s="66">
        <v>4.5</v>
      </c>
      <c r="H2875" s="67">
        <v>3.1234075327412754</v>
      </c>
      <c r="I2875" s="85">
        <f t="shared" si="69"/>
        <v>14.055333897335739</v>
      </c>
      <c r="J2875" s="86">
        <v>30.0428</v>
      </c>
      <c r="K2875" s="85">
        <f t="shared" si="70"/>
        <v>0.46784367293780005</v>
      </c>
      <c r="L2875" s="68" t="str">
        <f>VLOOKUP(C2875,[6]Consolidado!$B:$E,2,FALSE)</f>
        <v>Andee Hess</v>
      </c>
      <c r="M2875" s="69" t="str">
        <f>VLOOKUP(C2875,[6]Consolidado!$B:$E,3,FALSE)</f>
        <v>Consola Prototype</v>
      </c>
      <c r="N2875" s="70" t="str">
        <f>VLOOKUP(C2875,[6]Consolidado!$B:$H,7,FALSE)</f>
        <v>Noviembre</v>
      </c>
    </row>
    <row r="2876" spans="1:14" s="71" customFormat="1" ht="16.5" customHeight="1" outlineLevel="1" x14ac:dyDescent="0.2">
      <c r="A2876" s="60" t="s">
        <v>687</v>
      </c>
      <c r="B2876" s="61">
        <v>42916</v>
      </c>
      <c r="C2876" s="71" t="s">
        <v>290</v>
      </c>
      <c r="D2876" s="63" t="str">
        <f>VLOOKUP(C2876,[6]Consolidado!$B:$E,4,FALSE)</f>
        <v>En Proceso</v>
      </c>
      <c r="E2876" s="64" t="s">
        <v>25</v>
      </c>
      <c r="F2876" s="65" t="s">
        <v>128</v>
      </c>
      <c r="G2876" s="66">
        <v>-0.125</v>
      </c>
      <c r="H2876" s="67">
        <v>872.04927745364489</v>
      </c>
      <c r="I2876" s="85">
        <f t="shared" si="69"/>
        <v>-109.00615968170561</v>
      </c>
      <c r="J2876" s="86">
        <v>30.0428</v>
      </c>
      <c r="K2876" s="85">
        <f t="shared" si="70"/>
        <v>-3.6283621926619891</v>
      </c>
      <c r="L2876" s="68" t="str">
        <f>VLOOKUP(C2876,[6]Consolidado!$B:$E,2,FALSE)</f>
        <v>Acabado</v>
      </c>
      <c r="M2876" s="69" t="str">
        <f>VLOOKUP(C2876,[6]Consolidado!$B:$E,3,FALSE)</f>
        <v>Material de acabado pendiente de distribuir</v>
      </c>
      <c r="N2876" s="70">
        <f>VLOOKUP(C2876,[6]Consolidado!$B:$H,7,FALSE)</f>
        <v>0</v>
      </c>
    </row>
    <row r="2877" spans="1:14" s="71" customFormat="1" ht="16.5" customHeight="1" outlineLevel="1" x14ac:dyDescent="0.2">
      <c r="A2877" s="60" t="s">
        <v>687</v>
      </c>
      <c r="B2877" s="61">
        <v>42916</v>
      </c>
      <c r="C2877" s="71" t="s">
        <v>290</v>
      </c>
      <c r="D2877" s="63" t="str">
        <f>VLOOKUP(C2877,[6]Consolidado!$B:$E,4,FALSE)</f>
        <v>En Proceso</v>
      </c>
      <c r="E2877" s="64" t="s">
        <v>25</v>
      </c>
      <c r="F2877" s="65" t="s">
        <v>138</v>
      </c>
      <c r="G2877" s="66">
        <v>-9.375E-2</v>
      </c>
      <c r="H2877" s="67">
        <v>838.56593976525971</v>
      </c>
      <c r="I2877" s="85">
        <f t="shared" ref="I2877:I2940" si="71">G2877*H2877</f>
        <v>-78.615556852993095</v>
      </c>
      <c r="J2877" s="86">
        <v>30.0428</v>
      </c>
      <c r="K2877" s="85">
        <f t="shared" ref="K2877:K2940" si="72">IFERROR(I2877/J2877,0)</f>
        <v>-2.6167852814315942</v>
      </c>
      <c r="L2877" s="68" t="str">
        <f>VLOOKUP(C2877,[6]Consolidado!$B:$E,2,FALSE)</f>
        <v>Acabado</v>
      </c>
      <c r="M2877" s="69" t="str">
        <f>VLOOKUP(C2877,[6]Consolidado!$B:$E,3,FALSE)</f>
        <v>Material de acabado pendiente de distribuir</v>
      </c>
      <c r="N2877" s="70">
        <f>VLOOKUP(C2877,[6]Consolidado!$B:$H,7,FALSE)</f>
        <v>0</v>
      </c>
    </row>
    <row r="2878" spans="1:14" s="71" customFormat="1" ht="16.5" customHeight="1" outlineLevel="1" x14ac:dyDescent="0.2">
      <c r="A2878" s="60" t="s">
        <v>687</v>
      </c>
      <c r="B2878" s="61">
        <v>42916</v>
      </c>
      <c r="C2878" s="71" t="s">
        <v>290</v>
      </c>
      <c r="D2878" s="63" t="str">
        <f>VLOOKUP(C2878,[6]Consolidado!$B:$E,4,FALSE)</f>
        <v>En Proceso</v>
      </c>
      <c r="E2878" s="64" t="s">
        <v>25</v>
      </c>
      <c r="F2878" s="65" t="s">
        <v>133</v>
      </c>
      <c r="G2878" s="66">
        <v>-0.125</v>
      </c>
      <c r="H2878" s="67">
        <v>142.2564563939394</v>
      </c>
      <c r="I2878" s="85">
        <f t="shared" si="71"/>
        <v>-17.782057049242425</v>
      </c>
      <c r="J2878" s="86">
        <v>30.0428</v>
      </c>
      <c r="K2878" s="85">
        <f t="shared" si="72"/>
        <v>-0.59189080409423978</v>
      </c>
      <c r="L2878" s="68" t="str">
        <f>VLOOKUP(C2878,[6]Consolidado!$B:$E,2,FALSE)</f>
        <v>Acabado</v>
      </c>
      <c r="M2878" s="69" t="str">
        <f>VLOOKUP(C2878,[6]Consolidado!$B:$E,3,FALSE)</f>
        <v>Material de acabado pendiente de distribuir</v>
      </c>
      <c r="N2878" s="70">
        <f>VLOOKUP(C2878,[6]Consolidado!$B:$H,7,FALSE)</f>
        <v>0</v>
      </c>
    </row>
    <row r="2879" spans="1:14" s="71" customFormat="1" ht="16.5" customHeight="1" outlineLevel="1" x14ac:dyDescent="0.2">
      <c r="A2879" s="60" t="s">
        <v>687</v>
      </c>
      <c r="B2879" s="61">
        <v>42916</v>
      </c>
      <c r="C2879" s="71" t="s">
        <v>89</v>
      </c>
      <c r="D2879" s="63" t="str">
        <f>VLOOKUP(C2879,[6]Consolidado!$B:$E,4,FALSE)</f>
        <v>En Proceso</v>
      </c>
      <c r="E2879" s="64" t="s">
        <v>33</v>
      </c>
      <c r="F2879" s="65" t="s">
        <v>90</v>
      </c>
      <c r="G2879" s="66">
        <v>-0.9</v>
      </c>
      <c r="H2879" s="67">
        <v>3.1234075327412754</v>
      </c>
      <c r="I2879" s="85">
        <f t="shared" si="71"/>
        <v>-2.811066779467148</v>
      </c>
      <c r="J2879" s="86">
        <v>30.0428</v>
      </c>
      <c r="K2879" s="85">
        <f t="shared" si="72"/>
        <v>-9.3568734587560015E-2</v>
      </c>
      <c r="L2879" s="68" t="str">
        <f>VLOOKUP(C2879,[6]Consolidado!$B:$E,2,FALSE)</f>
        <v>Empaque</v>
      </c>
      <c r="M2879" s="69" t="str">
        <f>VLOOKUP(C2879,[6]Consolidado!$B:$E,3,FALSE)</f>
        <v>Material de empaque pendiente de distribuir</v>
      </c>
      <c r="N2879" s="70">
        <f>VLOOKUP(C2879,[6]Consolidado!$B:$H,7,FALSE)</f>
        <v>0</v>
      </c>
    </row>
    <row r="2880" spans="1:14" s="71" customFormat="1" ht="16.5" customHeight="1" outlineLevel="1" x14ac:dyDescent="0.2">
      <c r="A2880" s="60" t="s">
        <v>687</v>
      </c>
      <c r="B2880" s="61">
        <v>42916</v>
      </c>
      <c r="C2880" s="71">
        <v>217</v>
      </c>
      <c r="D2880" s="63" t="str">
        <f>VLOOKUP(C2880,[6]Consolidado!$B:$E,4,FALSE)</f>
        <v>Finalizada</v>
      </c>
      <c r="E2880" s="64" t="s">
        <v>25</v>
      </c>
      <c r="F2880" s="65" t="s">
        <v>128</v>
      </c>
      <c r="G2880" s="66">
        <v>0.125</v>
      </c>
      <c r="H2880" s="67">
        <v>872.04927745364489</v>
      </c>
      <c r="I2880" s="85">
        <f t="shared" si="71"/>
        <v>109.00615968170561</v>
      </c>
      <c r="J2880" s="86">
        <v>30.0428</v>
      </c>
      <c r="K2880" s="85">
        <f t="shared" si="72"/>
        <v>3.6283621926619891</v>
      </c>
      <c r="L2880" s="68" t="str">
        <f>VLOOKUP(C2880,[6]Consolidado!$B:$E,2,FALSE)</f>
        <v>Andee Hess</v>
      </c>
      <c r="M2880" s="69" t="str">
        <f>VLOOKUP(C2880,[6]Consolidado!$B:$E,3,FALSE)</f>
        <v>Chair Prototype</v>
      </c>
      <c r="N2880" s="70" t="str">
        <f>VLOOKUP(C2880,[6]Consolidado!$B:$H,7,FALSE)</f>
        <v>Noviembre</v>
      </c>
    </row>
    <row r="2881" spans="1:14" s="71" customFormat="1" ht="16.5" customHeight="1" outlineLevel="1" x14ac:dyDescent="0.2">
      <c r="A2881" s="60" t="s">
        <v>687</v>
      </c>
      <c r="B2881" s="61">
        <v>42916</v>
      </c>
      <c r="C2881" s="71">
        <v>217</v>
      </c>
      <c r="D2881" s="63" t="str">
        <f>VLOOKUP(C2881,[6]Consolidado!$B:$E,4,FALSE)</f>
        <v>Finalizada</v>
      </c>
      <c r="E2881" s="64" t="s">
        <v>25</v>
      </c>
      <c r="F2881" s="65" t="s">
        <v>138</v>
      </c>
      <c r="G2881" s="66">
        <v>9.375E-2</v>
      </c>
      <c r="H2881" s="67">
        <v>838.56593976525971</v>
      </c>
      <c r="I2881" s="85">
        <f t="shared" si="71"/>
        <v>78.615556852993095</v>
      </c>
      <c r="J2881" s="86">
        <v>30.0428</v>
      </c>
      <c r="K2881" s="85">
        <f t="shared" si="72"/>
        <v>2.6167852814315942</v>
      </c>
      <c r="L2881" s="68" t="str">
        <f>VLOOKUP(C2881,[6]Consolidado!$B:$E,2,FALSE)</f>
        <v>Andee Hess</v>
      </c>
      <c r="M2881" s="69" t="str">
        <f>VLOOKUP(C2881,[6]Consolidado!$B:$E,3,FALSE)</f>
        <v>Chair Prototype</v>
      </c>
      <c r="N2881" s="70" t="str">
        <f>VLOOKUP(C2881,[6]Consolidado!$B:$H,7,FALSE)</f>
        <v>Noviembre</v>
      </c>
    </row>
    <row r="2882" spans="1:14" s="71" customFormat="1" ht="16.5" customHeight="1" outlineLevel="1" x14ac:dyDescent="0.2">
      <c r="A2882" s="60" t="s">
        <v>687</v>
      </c>
      <c r="B2882" s="61">
        <v>42916</v>
      </c>
      <c r="C2882" s="71">
        <v>217</v>
      </c>
      <c r="D2882" s="63" t="str">
        <f>VLOOKUP(C2882,[6]Consolidado!$B:$E,4,FALSE)</f>
        <v>Finalizada</v>
      </c>
      <c r="E2882" s="64" t="s">
        <v>25</v>
      </c>
      <c r="F2882" s="65" t="s">
        <v>133</v>
      </c>
      <c r="G2882" s="66">
        <v>0.125</v>
      </c>
      <c r="H2882" s="67">
        <v>142.2564563939394</v>
      </c>
      <c r="I2882" s="85">
        <f t="shared" si="71"/>
        <v>17.782057049242425</v>
      </c>
      <c r="J2882" s="86">
        <v>30.0428</v>
      </c>
      <c r="K2882" s="85">
        <f t="shared" si="72"/>
        <v>0.59189080409423978</v>
      </c>
      <c r="L2882" s="68" t="str">
        <f>VLOOKUP(C2882,[6]Consolidado!$B:$E,2,FALSE)</f>
        <v>Andee Hess</v>
      </c>
      <c r="M2882" s="69" t="str">
        <f>VLOOKUP(C2882,[6]Consolidado!$B:$E,3,FALSE)</f>
        <v>Chair Prototype</v>
      </c>
      <c r="N2882" s="70" t="str">
        <f>VLOOKUP(C2882,[6]Consolidado!$B:$H,7,FALSE)</f>
        <v>Noviembre</v>
      </c>
    </row>
    <row r="2883" spans="1:14" s="71" customFormat="1" ht="16.5" customHeight="1" outlineLevel="1" x14ac:dyDescent="0.2">
      <c r="A2883" s="60" t="s">
        <v>687</v>
      </c>
      <c r="B2883" s="61">
        <v>42916</v>
      </c>
      <c r="C2883" s="71">
        <v>217</v>
      </c>
      <c r="D2883" s="63" t="str">
        <f>VLOOKUP(C2883,[6]Consolidado!$B:$E,4,FALSE)</f>
        <v>Finalizada</v>
      </c>
      <c r="E2883" s="64" t="s">
        <v>33</v>
      </c>
      <c r="F2883" s="65" t="s">
        <v>90</v>
      </c>
      <c r="G2883" s="66">
        <v>0.9</v>
      </c>
      <c r="H2883" s="67">
        <v>3.1234075327412754</v>
      </c>
      <c r="I2883" s="85">
        <f t="shared" si="71"/>
        <v>2.811066779467148</v>
      </c>
      <c r="J2883" s="86">
        <v>30.0428</v>
      </c>
      <c r="K2883" s="85">
        <f t="shared" si="72"/>
        <v>9.3568734587560015E-2</v>
      </c>
      <c r="L2883" s="68" t="str">
        <f>VLOOKUP(C2883,[6]Consolidado!$B:$E,2,FALSE)</f>
        <v>Andee Hess</v>
      </c>
      <c r="M2883" s="69" t="str">
        <f>VLOOKUP(C2883,[6]Consolidado!$B:$E,3,FALSE)</f>
        <v>Chair Prototype</v>
      </c>
      <c r="N2883" s="70" t="str">
        <f>VLOOKUP(C2883,[6]Consolidado!$B:$H,7,FALSE)</f>
        <v>Noviembre</v>
      </c>
    </row>
    <row r="2884" spans="1:14" s="71" customFormat="1" ht="16.5" customHeight="1" outlineLevel="1" x14ac:dyDescent="0.2">
      <c r="A2884" s="60" t="s">
        <v>687</v>
      </c>
      <c r="B2884" s="61">
        <v>42891</v>
      </c>
      <c r="C2884" s="71">
        <v>223</v>
      </c>
      <c r="D2884" s="63" t="str">
        <f>VLOOKUP(C2884,[6]Consolidado!$B:$E,4,FALSE)</f>
        <v>Finalizada</v>
      </c>
      <c r="E2884" s="64" t="s">
        <v>51</v>
      </c>
      <c r="F2884" s="65" t="s">
        <v>231</v>
      </c>
      <c r="G2884" s="66">
        <v>337.12</v>
      </c>
      <c r="H2884" s="67">
        <v>201.13951516412698</v>
      </c>
      <c r="I2884" s="85">
        <f t="shared" si="71"/>
        <v>67808.153352130481</v>
      </c>
      <c r="J2884" s="86">
        <v>30.0428</v>
      </c>
      <c r="K2884" s="85">
        <f t="shared" si="72"/>
        <v>2257.0517179534027</v>
      </c>
      <c r="L2884" s="68" t="str">
        <f>VLOOKUP(C2884,[6]Consolidado!$B:$E,2,FALSE)</f>
        <v>Canoe Wesfield (Dining Terrace)</v>
      </c>
      <c r="M2884" s="69" t="str">
        <f>VLOOKUP(C2884,[6]Consolidado!$B:$E,3,FALSE)</f>
        <v>CH-15 Indoor Bar Stool</v>
      </c>
      <c r="N2884" s="70" t="str">
        <f>VLOOKUP(C2884,[6]Consolidado!$B:$H,7,FALSE)</f>
        <v>Julio</v>
      </c>
    </row>
    <row r="2885" spans="1:14" s="71" customFormat="1" ht="16.5" customHeight="1" outlineLevel="1" x14ac:dyDescent="0.2">
      <c r="A2885" s="60" t="s">
        <v>687</v>
      </c>
      <c r="B2885" s="61">
        <v>42891</v>
      </c>
      <c r="C2885" s="71">
        <v>223</v>
      </c>
      <c r="D2885" s="63" t="str">
        <f>VLOOKUP(C2885,[6]Consolidado!$B:$E,4,FALSE)</f>
        <v>Finalizada</v>
      </c>
      <c r="E2885" s="64" t="s">
        <v>51</v>
      </c>
      <c r="F2885" s="65" t="s">
        <v>424</v>
      </c>
      <c r="G2885" s="66">
        <v>8.5399999999999991</v>
      </c>
      <c r="H2885" s="67">
        <v>1265.0611600000002</v>
      </c>
      <c r="I2885" s="85">
        <f t="shared" si="71"/>
        <v>10803.622306400001</v>
      </c>
      <c r="J2885" s="86">
        <v>30.0428</v>
      </c>
      <c r="K2885" s="85">
        <f t="shared" si="72"/>
        <v>359.6077032234013</v>
      </c>
      <c r="L2885" s="68" t="str">
        <f>VLOOKUP(C2885,[6]Consolidado!$B:$E,2,FALSE)</f>
        <v>Canoe Wesfield (Dining Terrace)</v>
      </c>
      <c r="M2885" s="69" t="str">
        <f>VLOOKUP(C2885,[6]Consolidado!$B:$E,3,FALSE)</f>
        <v>CH-15 Indoor Bar Stool</v>
      </c>
      <c r="N2885" s="70" t="str">
        <f>VLOOKUP(C2885,[6]Consolidado!$B:$H,7,FALSE)</f>
        <v>Julio</v>
      </c>
    </row>
    <row r="2886" spans="1:14" s="71" customFormat="1" ht="16.5" customHeight="1" outlineLevel="1" x14ac:dyDescent="0.2">
      <c r="A2886" s="60" t="s">
        <v>687</v>
      </c>
      <c r="B2886" s="61">
        <v>42891</v>
      </c>
      <c r="C2886" s="71">
        <v>224</v>
      </c>
      <c r="D2886" s="63" t="str">
        <f>VLOOKUP(C2886,[6]Consolidado!$B:$E,4,FALSE)</f>
        <v>Finalizada</v>
      </c>
      <c r="E2886" s="64" t="s">
        <v>51</v>
      </c>
      <c r="F2886" s="65" t="s">
        <v>231</v>
      </c>
      <c r="G2886" s="66">
        <v>2.67</v>
      </c>
      <c r="H2886" s="67">
        <v>201.13951516412698</v>
      </c>
      <c r="I2886" s="85">
        <f t="shared" si="71"/>
        <v>537.04250548821904</v>
      </c>
      <c r="J2886" s="86">
        <v>30.0428</v>
      </c>
      <c r="K2886" s="85">
        <f t="shared" si="72"/>
        <v>17.875913879139727</v>
      </c>
      <c r="L2886" s="68" t="str">
        <f>VLOOKUP(C2886,[6]Consolidado!$B:$E,2,FALSE)</f>
        <v>Canoe Wesfield (Dining Terrace)</v>
      </c>
      <c r="M2886" s="69" t="str">
        <f>VLOOKUP(C2886,[6]Consolidado!$B:$E,3,FALSE)</f>
        <v>CH-15-CH Indoor Bar Stool - Counter Height</v>
      </c>
      <c r="N2886" s="70" t="str">
        <f>VLOOKUP(C2886,[6]Consolidado!$B:$H,7,FALSE)</f>
        <v>Julio</v>
      </c>
    </row>
    <row r="2887" spans="1:14" s="71" customFormat="1" ht="16.5" customHeight="1" outlineLevel="1" x14ac:dyDescent="0.2">
      <c r="A2887" s="60" t="s">
        <v>687</v>
      </c>
      <c r="B2887" s="61">
        <v>42891</v>
      </c>
      <c r="C2887" s="71">
        <v>224</v>
      </c>
      <c r="D2887" s="63" t="str">
        <f>VLOOKUP(C2887,[6]Consolidado!$B:$E,4,FALSE)</f>
        <v>Finalizada</v>
      </c>
      <c r="E2887" s="64" t="s">
        <v>51</v>
      </c>
      <c r="F2887" s="65" t="s">
        <v>424</v>
      </c>
      <c r="G2887" s="66">
        <v>0.61</v>
      </c>
      <c r="H2887" s="67">
        <v>1265.0611600000002</v>
      </c>
      <c r="I2887" s="85">
        <f t="shared" si="71"/>
        <v>771.68730760000005</v>
      </c>
      <c r="J2887" s="86">
        <v>30.0428</v>
      </c>
      <c r="K2887" s="85">
        <f t="shared" si="72"/>
        <v>25.686264515957237</v>
      </c>
      <c r="L2887" s="68" t="str">
        <f>VLOOKUP(C2887,[6]Consolidado!$B:$E,2,FALSE)</f>
        <v>Canoe Wesfield (Dining Terrace)</v>
      </c>
      <c r="M2887" s="69" t="str">
        <f>VLOOKUP(C2887,[6]Consolidado!$B:$E,3,FALSE)</f>
        <v>CH-15-CH Indoor Bar Stool - Counter Height</v>
      </c>
      <c r="N2887" s="70" t="str">
        <f>VLOOKUP(C2887,[6]Consolidado!$B:$H,7,FALSE)</f>
        <v>Julio</v>
      </c>
    </row>
    <row r="2888" spans="1:14" s="71" customFormat="1" ht="16.5" customHeight="1" outlineLevel="1" x14ac:dyDescent="0.2">
      <c r="A2888" s="60" t="s">
        <v>687</v>
      </c>
      <c r="B2888" s="61">
        <v>42891</v>
      </c>
      <c r="C2888" s="71">
        <v>229</v>
      </c>
      <c r="D2888" s="63" t="str">
        <f>VLOOKUP(C2888,[6]Consolidado!$B:$E,4,FALSE)</f>
        <v>Finalizada</v>
      </c>
      <c r="E2888" s="64" t="s">
        <v>78</v>
      </c>
      <c r="F2888" s="65" t="s">
        <v>148</v>
      </c>
      <c r="G2888" s="66">
        <v>832</v>
      </c>
      <c r="H2888" s="67">
        <v>19.819722144444441</v>
      </c>
      <c r="I2888" s="85">
        <f t="shared" si="71"/>
        <v>16490.008824177774</v>
      </c>
      <c r="J2888" s="86">
        <v>30.0428</v>
      </c>
      <c r="K2888" s="85">
        <f t="shared" si="72"/>
        <v>548.8838864612411</v>
      </c>
      <c r="L2888" s="68" t="str">
        <f>VLOOKUP(C2888,[6]Consolidado!$B:$E,2,FALSE)</f>
        <v>Ignitia Office</v>
      </c>
      <c r="M2888" s="69" t="str">
        <f>VLOOKUP(C2888,[6]Consolidado!$B:$E,3,FALSE)</f>
        <v>Custom solid wood desktop on blackened metal base</v>
      </c>
      <c r="N2888" s="70" t="str">
        <f>VLOOKUP(C2888,[6]Consolidado!$B:$H,7,FALSE)</f>
        <v>Julio</v>
      </c>
    </row>
    <row r="2889" spans="1:14" s="71" customFormat="1" ht="16.5" customHeight="1" outlineLevel="1" x14ac:dyDescent="0.2">
      <c r="A2889" s="60" t="s">
        <v>687</v>
      </c>
      <c r="B2889" s="61">
        <v>42893</v>
      </c>
      <c r="C2889" s="71">
        <v>229</v>
      </c>
      <c r="D2889" s="63" t="str">
        <f>VLOOKUP(C2889,[6]Consolidado!$B:$E,4,FALSE)</f>
        <v>Finalizada</v>
      </c>
      <c r="E2889" s="64" t="s">
        <v>78</v>
      </c>
      <c r="F2889" s="65" t="s">
        <v>425</v>
      </c>
      <c r="G2889" s="66">
        <v>6</v>
      </c>
      <c r="H2889" s="67">
        <v>4.1559069420000005</v>
      </c>
      <c r="I2889" s="85">
        <f t="shared" si="71"/>
        <v>24.935441652000002</v>
      </c>
      <c r="J2889" s="86">
        <v>30.0428</v>
      </c>
      <c r="K2889" s="85">
        <f t="shared" si="72"/>
        <v>0.82999725897719256</v>
      </c>
      <c r="L2889" s="68" t="str">
        <f>VLOOKUP(C2889,[6]Consolidado!$B:$E,2,FALSE)</f>
        <v>Ignitia Office</v>
      </c>
      <c r="M2889" s="69" t="str">
        <f>VLOOKUP(C2889,[6]Consolidado!$B:$E,3,FALSE)</f>
        <v>Custom solid wood desktop on blackened metal base</v>
      </c>
      <c r="N2889" s="70" t="str">
        <f>VLOOKUP(C2889,[6]Consolidado!$B:$H,7,FALSE)</f>
        <v>Julio</v>
      </c>
    </row>
    <row r="2890" spans="1:14" s="71" customFormat="1" ht="16.5" customHeight="1" outlineLevel="1" x14ac:dyDescent="0.2">
      <c r="A2890" s="60" t="s">
        <v>687</v>
      </c>
      <c r="B2890" s="61">
        <v>42893</v>
      </c>
      <c r="C2890" s="71">
        <v>229</v>
      </c>
      <c r="D2890" s="63" t="str">
        <f>VLOOKUP(C2890,[6]Consolidado!$B:$E,4,FALSE)</f>
        <v>Finalizada</v>
      </c>
      <c r="E2890" s="64" t="s">
        <v>78</v>
      </c>
      <c r="F2890" s="65" t="s">
        <v>136</v>
      </c>
      <c r="G2890" s="66">
        <v>6</v>
      </c>
      <c r="H2890" s="67">
        <v>3.9558476210000002</v>
      </c>
      <c r="I2890" s="85">
        <f t="shared" si="71"/>
        <v>23.735085726000001</v>
      </c>
      <c r="J2890" s="86">
        <v>30.0428</v>
      </c>
      <c r="K2890" s="85">
        <f t="shared" si="72"/>
        <v>0.79004239704687984</v>
      </c>
      <c r="L2890" s="68" t="str">
        <f>VLOOKUP(C2890,[6]Consolidado!$B:$E,2,FALSE)</f>
        <v>Ignitia Office</v>
      </c>
      <c r="M2890" s="69" t="str">
        <f>VLOOKUP(C2890,[6]Consolidado!$B:$E,3,FALSE)</f>
        <v>Custom solid wood desktop on blackened metal base</v>
      </c>
      <c r="N2890" s="70" t="str">
        <f>VLOOKUP(C2890,[6]Consolidado!$B:$H,7,FALSE)</f>
        <v>Julio</v>
      </c>
    </row>
    <row r="2891" spans="1:14" s="71" customFormat="1" ht="16.5" customHeight="1" outlineLevel="1" x14ac:dyDescent="0.2">
      <c r="A2891" s="60" t="s">
        <v>687</v>
      </c>
      <c r="B2891" s="61">
        <v>42893</v>
      </c>
      <c r="C2891" s="71">
        <v>229</v>
      </c>
      <c r="D2891" s="63" t="str">
        <f>VLOOKUP(C2891,[6]Consolidado!$B:$E,4,FALSE)</f>
        <v>Finalizada</v>
      </c>
      <c r="E2891" s="64" t="s">
        <v>40</v>
      </c>
      <c r="F2891" s="65" t="s">
        <v>97</v>
      </c>
      <c r="G2891" s="66">
        <v>6</v>
      </c>
      <c r="H2891" s="67">
        <v>0.36</v>
      </c>
      <c r="I2891" s="85">
        <f t="shared" si="71"/>
        <v>2.16</v>
      </c>
      <c r="J2891" s="86">
        <v>30.0428</v>
      </c>
      <c r="K2891" s="85">
        <f t="shared" si="72"/>
        <v>7.1897426338423859E-2</v>
      </c>
      <c r="L2891" s="68" t="str">
        <f>VLOOKUP(C2891,[6]Consolidado!$B:$E,2,FALSE)</f>
        <v>Ignitia Office</v>
      </c>
      <c r="M2891" s="69" t="str">
        <f>VLOOKUP(C2891,[6]Consolidado!$B:$E,3,FALSE)</f>
        <v>Custom solid wood desktop on blackened metal base</v>
      </c>
      <c r="N2891" s="70" t="str">
        <f>VLOOKUP(C2891,[6]Consolidado!$B:$H,7,FALSE)</f>
        <v>Julio</v>
      </c>
    </row>
    <row r="2892" spans="1:14" s="71" customFormat="1" ht="16.5" customHeight="1" outlineLevel="1" x14ac:dyDescent="0.2">
      <c r="A2892" s="60" t="s">
        <v>687</v>
      </c>
      <c r="B2892" s="61">
        <v>42893</v>
      </c>
      <c r="C2892" s="71">
        <v>229</v>
      </c>
      <c r="D2892" s="63" t="str">
        <f>VLOOKUP(C2892,[6]Consolidado!$B:$E,4,FALSE)</f>
        <v>Finalizada</v>
      </c>
      <c r="E2892" s="64" t="s">
        <v>78</v>
      </c>
      <c r="F2892" s="65" t="s">
        <v>95</v>
      </c>
      <c r="G2892" s="66">
        <v>8</v>
      </c>
      <c r="H2892" s="67">
        <v>4.0345360814179188</v>
      </c>
      <c r="I2892" s="85">
        <f t="shared" si="71"/>
        <v>32.27628865134335</v>
      </c>
      <c r="J2892" s="86">
        <v>30.0428</v>
      </c>
      <c r="K2892" s="85">
        <f t="shared" si="72"/>
        <v>1.0743435582350298</v>
      </c>
      <c r="L2892" s="68" t="str">
        <f>VLOOKUP(C2892,[6]Consolidado!$B:$E,2,FALSE)</f>
        <v>Ignitia Office</v>
      </c>
      <c r="M2892" s="69" t="str">
        <f>VLOOKUP(C2892,[6]Consolidado!$B:$E,3,FALSE)</f>
        <v>Custom solid wood desktop on blackened metal base</v>
      </c>
      <c r="N2892" s="70" t="str">
        <f>VLOOKUP(C2892,[6]Consolidado!$B:$H,7,FALSE)</f>
        <v>Julio</v>
      </c>
    </row>
    <row r="2893" spans="1:14" s="71" customFormat="1" ht="16.5" customHeight="1" outlineLevel="1" x14ac:dyDescent="0.2">
      <c r="A2893" s="60" t="s">
        <v>687</v>
      </c>
      <c r="B2893" s="61">
        <v>42893</v>
      </c>
      <c r="C2893" s="71">
        <v>229</v>
      </c>
      <c r="D2893" s="63" t="str">
        <f>VLOOKUP(C2893,[6]Consolidado!$B:$E,4,FALSE)</f>
        <v>Finalizada</v>
      </c>
      <c r="E2893" s="64" t="s">
        <v>78</v>
      </c>
      <c r="F2893" s="65" t="s">
        <v>96</v>
      </c>
      <c r="G2893" s="66">
        <v>8</v>
      </c>
      <c r="H2893" s="67">
        <v>5.7931912280000004</v>
      </c>
      <c r="I2893" s="85">
        <f t="shared" si="71"/>
        <v>46.345529824000003</v>
      </c>
      <c r="J2893" s="86">
        <v>30.0428</v>
      </c>
      <c r="K2893" s="85">
        <f t="shared" si="72"/>
        <v>1.5426501465908637</v>
      </c>
      <c r="L2893" s="68" t="str">
        <f>VLOOKUP(C2893,[6]Consolidado!$B:$E,2,FALSE)</f>
        <v>Ignitia Office</v>
      </c>
      <c r="M2893" s="69" t="str">
        <f>VLOOKUP(C2893,[6]Consolidado!$B:$E,3,FALSE)</f>
        <v>Custom solid wood desktop on blackened metal base</v>
      </c>
      <c r="N2893" s="70" t="str">
        <f>VLOOKUP(C2893,[6]Consolidado!$B:$H,7,FALSE)</f>
        <v>Julio</v>
      </c>
    </row>
    <row r="2894" spans="1:14" s="71" customFormat="1" ht="16.5" customHeight="1" outlineLevel="1" x14ac:dyDescent="0.2">
      <c r="A2894" s="60" t="s">
        <v>687</v>
      </c>
      <c r="B2894" s="61">
        <v>42893</v>
      </c>
      <c r="C2894" s="71">
        <v>229</v>
      </c>
      <c r="D2894" s="63" t="str">
        <f>VLOOKUP(C2894,[6]Consolidado!$B:$E,4,FALSE)</f>
        <v>Finalizada</v>
      </c>
      <c r="E2894" s="64" t="s">
        <v>40</v>
      </c>
      <c r="F2894" s="65" t="s">
        <v>97</v>
      </c>
      <c r="G2894" s="66">
        <v>16</v>
      </c>
      <c r="H2894" s="67">
        <v>0.36</v>
      </c>
      <c r="I2894" s="85">
        <f t="shared" si="71"/>
        <v>5.76</v>
      </c>
      <c r="J2894" s="86">
        <v>30.0428</v>
      </c>
      <c r="K2894" s="85">
        <f t="shared" si="72"/>
        <v>0.19172647023579692</v>
      </c>
      <c r="L2894" s="68" t="str">
        <f>VLOOKUP(C2894,[6]Consolidado!$B:$E,2,FALSE)</f>
        <v>Ignitia Office</v>
      </c>
      <c r="M2894" s="69" t="str">
        <f>VLOOKUP(C2894,[6]Consolidado!$B:$E,3,FALSE)</f>
        <v>Custom solid wood desktop on blackened metal base</v>
      </c>
      <c r="N2894" s="70" t="str">
        <f>VLOOKUP(C2894,[6]Consolidado!$B:$H,7,FALSE)</f>
        <v>Julio</v>
      </c>
    </row>
    <row r="2895" spans="1:14" s="71" customFormat="1" ht="16.5" customHeight="1" outlineLevel="1" x14ac:dyDescent="0.2">
      <c r="A2895" s="60" t="s">
        <v>687</v>
      </c>
      <c r="B2895" s="61">
        <v>42895</v>
      </c>
      <c r="C2895" s="71">
        <v>219</v>
      </c>
      <c r="D2895" s="63" t="str">
        <f>VLOOKUP(C2895,[6]Consolidado!$B:$E,4,FALSE)</f>
        <v>Finalizada</v>
      </c>
      <c r="E2895" s="64" t="s">
        <v>40</v>
      </c>
      <c r="F2895" s="65" t="s">
        <v>76</v>
      </c>
      <c r="G2895" s="66">
        <v>850</v>
      </c>
      <c r="H2895" s="67">
        <v>0.8080671880000001</v>
      </c>
      <c r="I2895" s="85">
        <f t="shared" si="71"/>
        <v>686.8571098000001</v>
      </c>
      <c r="J2895" s="86">
        <v>30.0428</v>
      </c>
      <c r="K2895" s="85">
        <f t="shared" si="72"/>
        <v>22.862619655957506</v>
      </c>
      <c r="L2895" s="68" t="str">
        <f>VLOOKUP(C2895,[6]Consolidado!$B:$E,2,FALSE)</f>
        <v>Canoe Wesfield (Dining Terrace)</v>
      </c>
      <c r="M2895" s="69" t="str">
        <f>VLOOKUP(C2895,[6]Consolidado!$B:$E,3,FALSE)</f>
        <v>CH-09/CH-91 Dining Chair</v>
      </c>
      <c r="N2895" s="70" t="str">
        <f>VLOOKUP(C2895,[6]Consolidado!$B:$H,7,FALSE)</f>
        <v>Julio</v>
      </c>
    </row>
    <row r="2896" spans="1:14" s="71" customFormat="1" ht="16.5" customHeight="1" outlineLevel="1" x14ac:dyDescent="0.2">
      <c r="A2896" s="60" t="s">
        <v>687</v>
      </c>
      <c r="B2896" s="61">
        <v>42899</v>
      </c>
      <c r="C2896" s="71">
        <v>281</v>
      </c>
      <c r="D2896" s="63" t="str">
        <f>VLOOKUP(C2896,[6]Consolidado!$B:$E,4,FALSE)</f>
        <v>Finalizada</v>
      </c>
      <c r="E2896" s="64" t="s">
        <v>40</v>
      </c>
      <c r="F2896" s="65" t="s">
        <v>111</v>
      </c>
      <c r="G2896" s="66">
        <v>8</v>
      </c>
      <c r="H2896" s="67">
        <v>0.21241564532000001</v>
      </c>
      <c r="I2896" s="85">
        <f t="shared" si="71"/>
        <v>1.6993251625600001</v>
      </c>
      <c r="J2896" s="86">
        <v>30.0428</v>
      </c>
      <c r="K2896" s="85">
        <f t="shared" si="72"/>
        <v>5.6563474861198025E-2</v>
      </c>
      <c r="L2896" s="68" t="str">
        <f>VLOOKUP(C2896,[6]Consolidado!$B:$E,2,FALSE)</f>
        <v>Home Studios</v>
      </c>
      <c r="M2896" s="69" t="str">
        <f>VLOOKUP(C2896,[6]Consolidado!$B:$E,3,FALSE)</f>
        <v>Barstool Stilleto</v>
      </c>
      <c r="N2896" s="70" t="str">
        <f>VLOOKUP(C2896,[6]Consolidado!$B:$H,7,FALSE)</f>
        <v>Julio</v>
      </c>
    </row>
    <row r="2897" spans="1:14" s="71" customFormat="1" ht="16.5" customHeight="1" outlineLevel="1" x14ac:dyDescent="0.2">
      <c r="A2897" s="60" t="s">
        <v>687</v>
      </c>
      <c r="B2897" s="61">
        <v>42896</v>
      </c>
      <c r="C2897" s="71">
        <v>223</v>
      </c>
      <c r="D2897" s="63" t="str">
        <f>VLOOKUP(C2897,[6]Consolidado!$B:$E,4,FALSE)</f>
        <v>Finalizada</v>
      </c>
      <c r="E2897" s="64" t="s">
        <v>51</v>
      </c>
      <c r="F2897" s="65" t="s">
        <v>231</v>
      </c>
      <c r="G2897" s="66">
        <v>63.21</v>
      </c>
      <c r="H2897" s="67">
        <v>201.13951516412698</v>
      </c>
      <c r="I2897" s="85">
        <f t="shared" si="71"/>
        <v>12714.028753524466</v>
      </c>
      <c r="J2897" s="86">
        <v>30.0428</v>
      </c>
      <c r="K2897" s="85">
        <f t="shared" si="72"/>
        <v>423.197197116263</v>
      </c>
      <c r="L2897" s="68" t="str">
        <f>VLOOKUP(C2897,[6]Consolidado!$B:$E,2,FALSE)</f>
        <v>Canoe Wesfield (Dining Terrace)</v>
      </c>
      <c r="M2897" s="69" t="str">
        <f>VLOOKUP(C2897,[6]Consolidado!$B:$E,3,FALSE)</f>
        <v>CH-15 Indoor Bar Stool</v>
      </c>
      <c r="N2897" s="70" t="str">
        <f>VLOOKUP(C2897,[6]Consolidado!$B:$H,7,FALSE)</f>
        <v>Julio</v>
      </c>
    </row>
    <row r="2898" spans="1:14" s="71" customFormat="1" ht="16.5" customHeight="1" outlineLevel="1" x14ac:dyDescent="0.2">
      <c r="A2898" s="60" t="s">
        <v>687</v>
      </c>
      <c r="B2898" s="61">
        <v>42906</v>
      </c>
      <c r="C2898" s="71">
        <v>221</v>
      </c>
      <c r="D2898" s="63" t="str">
        <f>VLOOKUP(C2898,[6]Consolidado!$B:$E,4,FALSE)</f>
        <v>Finalizada</v>
      </c>
      <c r="E2898" s="64" t="s">
        <v>51</v>
      </c>
      <c r="F2898" s="65" t="s">
        <v>420</v>
      </c>
      <c r="G2898" s="66">
        <v>22.78</v>
      </c>
      <c r="H2898" s="67">
        <v>303.10952541534118</v>
      </c>
      <c r="I2898" s="85">
        <f t="shared" si="71"/>
        <v>6904.8349889614728</v>
      </c>
      <c r="J2898" s="86">
        <v>30.0428</v>
      </c>
      <c r="K2898" s="85">
        <f t="shared" si="72"/>
        <v>229.83327083232831</v>
      </c>
      <c r="L2898" s="68" t="str">
        <f>VLOOKUP(C2898,[6]Consolidado!$B:$E,2,FALSE)</f>
        <v>Canoe Wesfield (Phase 2)</v>
      </c>
      <c r="M2898" s="69" t="str">
        <f>VLOOKUP(C2898,[6]Consolidado!$B:$E,3,FALSE)</f>
        <v>CH 115 Chair , Tgeak &amp; Metal (Lounge Chair)</v>
      </c>
      <c r="N2898" s="70" t="str">
        <f>VLOOKUP(C2898,[6]Consolidado!$B:$H,7,FALSE)</f>
        <v>Julio</v>
      </c>
    </row>
    <row r="2899" spans="1:14" s="71" customFormat="1" ht="16.5" customHeight="1" outlineLevel="1" x14ac:dyDescent="0.2">
      <c r="A2899" s="60" t="s">
        <v>687</v>
      </c>
      <c r="B2899" s="61">
        <v>42906</v>
      </c>
      <c r="C2899" s="71">
        <v>221</v>
      </c>
      <c r="D2899" s="63" t="str">
        <f>VLOOKUP(C2899,[6]Consolidado!$B:$E,4,FALSE)</f>
        <v>Finalizada</v>
      </c>
      <c r="E2899" s="64" t="s">
        <v>51</v>
      </c>
      <c r="F2899" s="65" t="s">
        <v>426</v>
      </c>
      <c r="G2899" s="66">
        <v>0.61</v>
      </c>
      <c r="H2899" s="67">
        <v>141.7834</v>
      </c>
      <c r="I2899" s="85">
        <f t="shared" si="71"/>
        <v>86.487874000000005</v>
      </c>
      <c r="J2899" s="86">
        <v>30.0428</v>
      </c>
      <c r="K2899" s="85">
        <f t="shared" si="72"/>
        <v>2.8788220139267979</v>
      </c>
      <c r="L2899" s="68" t="str">
        <f>VLOOKUP(C2899,[6]Consolidado!$B:$E,2,FALSE)</f>
        <v>Canoe Wesfield (Phase 2)</v>
      </c>
      <c r="M2899" s="69" t="str">
        <f>VLOOKUP(C2899,[6]Consolidado!$B:$E,3,FALSE)</f>
        <v>CH 115 Chair , Tgeak &amp; Metal (Lounge Chair)</v>
      </c>
      <c r="N2899" s="70" t="str">
        <f>VLOOKUP(C2899,[6]Consolidado!$B:$H,7,FALSE)</f>
        <v>Julio</v>
      </c>
    </row>
    <row r="2900" spans="1:14" s="71" customFormat="1" ht="16.5" customHeight="1" outlineLevel="1" x14ac:dyDescent="0.2">
      <c r="A2900" s="60" t="s">
        <v>687</v>
      </c>
      <c r="B2900" s="61">
        <v>42906</v>
      </c>
      <c r="C2900" s="71">
        <v>297</v>
      </c>
      <c r="D2900" s="63" t="str">
        <f>VLOOKUP(C2900,[6]Consolidado!$B:$E,4,FALSE)</f>
        <v>Finalizada</v>
      </c>
      <c r="E2900" s="64" t="s">
        <v>40</v>
      </c>
      <c r="F2900" s="65" t="s">
        <v>154</v>
      </c>
      <c r="G2900" s="66">
        <v>3000</v>
      </c>
      <c r="H2900" s="67">
        <v>0.53120716944444446</v>
      </c>
      <c r="I2900" s="85">
        <f t="shared" si="71"/>
        <v>1593.6215083333334</v>
      </c>
      <c r="J2900" s="86">
        <v>30.0428</v>
      </c>
      <c r="K2900" s="85">
        <f t="shared" si="72"/>
        <v>53.0450393549647</v>
      </c>
      <c r="L2900" s="68" t="str">
        <f>VLOOKUP(C2900,[6]Consolidado!$B:$E,2,FALSE)</f>
        <v>Chicha [Pina Blanca]</v>
      </c>
      <c r="M2900" s="69" t="str">
        <f>VLOOKUP(C2900,[6]Consolidado!$B:$E,3,FALSE)</f>
        <v>SK-04 Slat Wall</v>
      </c>
      <c r="N2900" s="70" t="str">
        <f>VLOOKUP(C2900,[6]Consolidado!$B:$H,7,FALSE)</f>
        <v>Agosto</v>
      </c>
    </row>
    <row r="2901" spans="1:14" s="71" customFormat="1" ht="16.5" customHeight="1" outlineLevel="1" x14ac:dyDescent="0.2">
      <c r="A2901" s="60" t="s">
        <v>687</v>
      </c>
      <c r="B2901" s="61">
        <v>42906</v>
      </c>
      <c r="C2901" s="71">
        <v>220</v>
      </c>
      <c r="D2901" s="63" t="str">
        <f>VLOOKUP(C2901,[6]Consolidado!$B:$E,4,FALSE)</f>
        <v>Finalizada</v>
      </c>
      <c r="E2901" s="64" t="s">
        <v>51</v>
      </c>
      <c r="F2901" s="65" t="s">
        <v>231</v>
      </c>
      <c r="G2901" s="66">
        <v>255.6</v>
      </c>
      <c r="H2901" s="67">
        <v>201.13951516412698</v>
      </c>
      <c r="I2901" s="85">
        <f t="shared" si="71"/>
        <v>51411.260075950857</v>
      </c>
      <c r="J2901" s="86">
        <v>30.0428</v>
      </c>
      <c r="K2901" s="85">
        <f t="shared" si="72"/>
        <v>1711.2672612389943</v>
      </c>
      <c r="L2901" s="68" t="str">
        <f>VLOOKUP(C2901,[6]Consolidado!$B:$E,2,FALSE)</f>
        <v>Canoe Wesfield (Dining Terrace)</v>
      </c>
      <c r="M2901" s="69" t="str">
        <f>VLOOKUP(C2901,[6]Consolidado!$B:$E,3,FALSE)</f>
        <v xml:space="preserve">CH-07  Indoor Bar Stool </v>
      </c>
      <c r="N2901" s="70" t="str">
        <f>VLOOKUP(C2901,[6]Consolidado!$B:$H,7,FALSE)</f>
        <v>Julio</v>
      </c>
    </row>
    <row r="2902" spans="1:14" s="71" customFormat="1" ht="16.5" customHeight="1" outlineLevel="1" x14ac:dyDescent="0.2">
      <c r="A2902" s="60" t="s">
        <v>687</v>
      </c>
      <c r="B2902" s="61">
        <v>42906</v>
      </c>
      <c r="C2902" s="71">
        <v>220</v>
      </c>
      <c r="D2902" s="63" t="str">
        <f>VLOOKUP(C2902,[6]Consolidado!$B:$E,4,FALSE)</f>
        <v>Finalizada</v>
      </c>
      <c r="E2902" s="64" t="s">
        <v>51</v>
      </c>
      <c r="F2902" s="65" t="s">
        <v>237</v>
      </c>
      <c r="G2902" s="66">
        <v>50.08</v>
      </c>
      <c r="H2902" s="67">
        <v>352.31234448818896</v>
      </c>
      <c r="I2902" s="85">
        <f t="shared" si="71"/>
        <v>17643.802211968501</v>
      </c>
      <c r="J2902" s="86">
        <v>30.0428</v>
      </c>
      <c r="K2902" s="85">
        <f t="shared" si="72"/>
        <v>587.28887493737273</v>
      </c>
      <c r="L2902" s="68" t="str">
        <f>VLOOKUP(C2902,[6]Consolidado!$B:$E,2,FALSE)</f>
        <v>Canoe Wesfield (Dining Terrace)</v>
      </c>
      <c r="M2902" s="69" t="str">
        <f>VLOOKUP(C2902,[6]Consolidado!$B:$E,3,FALSE)</f>
        <v xml:space="preserve">CH-07  Indoor Bar Stool </v>
      </c>
      <c r="N2902" s="70" t="str">
        <f>VLOOKUP(C2902,[6]Consolidado!$B:$H,7,FALSE)</f>
        <v>Julio</v>
      </c>
    </row>
    <row r="2903" spans="1:14" s="71" customFormat="1" ht="16.5" customHeight="1" outlineLevel="1" x14ac:dyDescent="0.2">
      <c r="A2903" s="60" t="s">
        <v>687</v>
      </c>
      <c r="B2903" s="61">
        <v>42906</v>
      </c>
      <c r="C2903" s="71">
        <v>226</v>
      </c>
      <c r="D2903" s="63" t="str">
        <f>VLOOKUP(C2903,[6]Consolidado!$B:$E,4,FALSE)</f>
        <v>Finalizada</v>
      </c>
      <c r="E2903" s="64" t="s">
        <v>51</v>
      </c>
      <c r="F2903" s="65" t="s">
        <v>427</v>
      </c>
      <c r="G2903" s="66">
        <v>1.52</v>
      </c>
      <c r="H2903" s="67">
        <v>649.00032324561414</v>
      </c>
      <c r="I2903" s="85">
        <f t="shared" si="71"/>
        <v>986.48049133333348</v>
      </c>
      <c r="J2903" s="86">
        <v>30.0428</v>
      </c>
      <c r="K2903" s="85">
        <f t="shared" si="72"/>
        <v>32.835837249967831</v>
      </c>
      <c r="L2903" s="68" t="str">
        <f>VLOOKUP(C2903,[6]Consolidado!$B:$E,2,FALSE)</f>
        <v>Canoe Wesfield (Phase 2)</v>
      </c>
      <c r="M2903" s="69" t="str">
        <f>VLOOKUP(C2903,[6]Consolidado!$B:$E,3,FALSE)</f>
        <v>CH-132B Bench, Teak( W/ Duplex)</v>
      </c>
      <c r="N2903" s="70" t="str">
        <f>VLOOKUP(C2903,[6]Consolidado!$B:$H,7,FALSE)</f>
        <v>Julio</v>
      </c>
    </row>
    <row r="2904" spans="1:14" s="71" customFormat="1" ht="16.5" customHeight="1" outlineLevel="1" x14ac:dyDescent="0.2">
      <c r="A2904" s="60" t="s">
        <v>687</v>
      </c>
      <c r="B2904" s="61">
        <v>42906</v>
      </c>
      <c r="C2904" s="71">
        <v>228</v>
      </c>
      <c r="D2904" s="63" t="str">
        <f>VLOOKUP(C2904,[6]Consolidado!$B:$E,4,FALSE)</f>
        <v>Finalizada</v>
      </c>
      <c r="E2904" s="64" t="s">
        <v>51</v>
      </c>
      <c r="F2904" s="65" t="s">
        <v>427</v>
      </c>
      <c r="G2904" s="66">
        <v>3.04</v>
      </c>
      <c r="H2904" s="67">
        <v>649.00032324561414</v>
      </c>
      <c r="I2904" s="85">
        <f t="shared" si="71"/>
        <v>1972.960982666667</v>
      </c>
      <c r="J2904" s="86">
        <v>30.0428</v>
      </c>
      <c r="K2904" s="85">
        <f t="shared" si="72"/>
        <v>65.671674499935662</v>
      </c>
      <c r="L2904" s="68" t="str">
        <f>VLOOKUP(C2904,[6]Consolidado!$B:$E,2,FALSE)</f>
        <v>Canoe Wesfield (Phase 2)</v>
      </c>
      <c r="M2904" s="69" t="str">
        <f>VLOOKUP(C2904,[6]Consolidado!$B:$E,3,FALSE)</f>
        <v>TBL-107 Table, Teak (W/Duplex)</v>
      </c>
      <c r="N2904" s="70" t="str">
        <f>VLOOKUP(C2904,[6]Consolidado!$B:$H,7,FALSE)</f>
        <v>Julio</v>
      </c>
    </row>
    <row r="2905" spans="1:14" s="71" customFormat="1" ht="16.5" customHeight="1" outlineLevel="1" x14ac:dyDescent="0.2">
      <c r="A2905" s="60" t="s">
        <v>687</v>
      </c>
      <c r="B2905" s="61">
        <v>42906</v>
      </c>
      <c r="C2905" s="71">
        <v>259</v>
      </c>
      <c r="D2905" s="63" t="str">
        <f>VLOOKUP(C2905,[6]Consolidado!$B:$E,4,FALSE)</f>
        <v>Finalizada</v>
      </c>
      <c r="E2905" s="64" t="s">
        <v>40</v>
      </c>
      <c r="F2905" s="65" t="s">
        <v>81</v>
      </c>
      <c r="G2905" s="66">
        <v>20</v>
      </c>
      <c r="H2905" s="67">
        <v>0.68488464885714284</v>
      </c>
      <c r="I2905" s="85">
        <f t="shared" si="71"/>
        <v>13.697692977142857</v>
      </c>
      <c r="J2905" s="86">
        <v>30.0428</v>
      </c>
      <c r="K2905" s="85">
        <f t="shared" si="72"/>
        <v>0.45593929251410847</v>
      </c>
      <c r="L2905" s="68" t="str">
        <f>VLOOKUP(C2905,[6]Consolidado!$B:$E,2,FALSE)</f>
        <v>Ignitia Office</v>
      </c>
      <c r="M2905" s="69" t="str">
        <f>VLOOKUP(C2905,[6]Consolidado!$B:$E,3,FALSE)</f>
        <v>Coffee table w/column support base</v>
      </c>
      <c r="N2905" s="70" t="str">
        <f>VLOOKUP(C2905,[6]Consolidado!$B:$H,7,FALSE)</f>
        <v>Julio</v>
      </c>
    </row>
    <row r="2906" spans="1:14" s="71" customFormat="1" ht="16.5" customHeight="1" outlineLevel="1" x14ac:dyDescent="0.2">
      <c r="A2906" s="60" t="s">
        <v>687</v>
      </c>
      <c r="B2906" s="61">
        <v>42907</v>
      </c>
      <c r="C2906" s="71">
        <v>223</v>
      </c>
      <c r="D2906" s="63" t="str">
        <f>VLOOKUP(C2906,[6]Consolidado!$B:$E,4,FALSE)</f>
        <v>Finalizada</v>
      </c>
      <c r="E2906" s="64" t="s">
        <v>78</v>
      </c>
      <c r="F2906" s="65" t="s">
        <v>82</v>
      </c>
      <c r="G2906" s="66">
        <v>4</v>
      </c>
      <c r="H2906" s="67">
        <v>7.5415032000000011</v>
      </c>
      <c r="I2906" s="85">
        <f t="shared" si="71"/>
        <v>30.166012800000004</v>
      </c>
      <c r="J2906" s="86">
        <v>30.0428</v>
      </c>
      <c r="K2906" s="85">
        <f t="shared" si="72"/>
        <v>1.0041012422277553</v>
      </c>
      <c r="L2906" s="68" t="str">
        <f>VLOOKUP(C2906,[6]Consolidado!$B:$E,2,FALSE)</f>
        <v>Canoe Wesfield (Dining Terrace)</v>
      </c>
      <c r="M2906" s="69" t="str">
        <f>VLOOKUP(C2906,[6]Consolidado!$B:$E,3,FALSE)</f>
        <v>CH-15 Indoor Bar Stool</v>
      </c>
      <c r="N2906" s="70" t="str">
        <f>VLOOKUP(C2906,[6]Consolidado!$B:$H,7,FALSE)</f>
        <v>Julio</v>
      </c>
    </row>
    <row r="2907" spans="1:14" s="71" customFormat="1" ht="16.5" customHeight="1" outlineLevel="1" x14ac:dyDescent="0.2">
      <c r="A2907" s="60" t="s">
        <v>687</v>
      </c>
      <c r="B2907" s="61">
        <v>42913</v>
      </c>
      <c r="C2907" s="71">
        <v>187</v>
      </c>
      <c r="D2907" s="63" t="str">
        <f>VLOOKUP(C2907,[6]Consolidado!$B:$E,4,FALSE)</f>
        <v>Finalizada</v>
      </c>
      <c r="E2907" s="64" t="s">
        <v>25</v>
      </c>
      <c r="F2907" s="65" t="s">
        <v>128</v>
      </c>
      <c r="G2907" s="66">
        <v>3.125E-2</v>
      </c>
      <c r="H2907" s="67">
        <v>872.04927745364489</v>
      </c>
      <c r="I2907" s="85">
        <f t="shared" si="71"/>
        <v>27.251539920426403</v>
      </c>
      <c r="J2907" s="86">
        <v>30.0428</v>
      </c>
      <c r="K2907" s="85">
        <f t="shared" si="72"/>
        <v>0.90709054816549728</v>
      </c>
      <c r="L2907" s="68" t="str">
        <f>VLOOKUP(C2907,[6]Consolidado!$B:$E,2,FALSE)</f>
        <v>Maderas Collective</v>
      </c>
      <c r="M2907" s="69" t="str">
        <f>VLOOKUP(C2907,[6]Consolidado!$B:$E,3,FALSE)</f>
        <v>Muestras de Acabado - General</v>
      </c>
      <c r="N2907" s="70" t="str">
        <f>VLOOKUP(C2907,[6]Consolidado!$B:$H,7,FALSE)</f>
        <v>Se cierra mensualmente</v>
      </c>
    </row>
    <row r="2908" spans="1:14" s="71" customFormat="1" ht="16.5" customHeight="1" outlineLevel="1" x14ac:dyDescent="0.2">
      <c r="A2908" s="60" t="s">
        <v>687</v>
      </c>
      <c r="B2908" s="61">
        <v>42913</v>
      </c>
      <c r="C2908" s="71">
        <v>187</v>
      </c>
      <c r="D2908" s="63" t="str">
        <f>VLOOKUP(C2908,[6]Consolidado!$B:$E,4,FALSE)</f>
        <v>Finalizada</v>
      </c>
      <c r="E2908" s="64" t="s">
        <v>25</v>
      </c>
      <c r="F2908" s="65" t="s">
        <v>138</v>
      </c>
      <c r="G2908" s="66">
        <v>3.125E-2</v>
      </c>
      <c r="H2908" s="67">
        <v>838.56593976525971</v>
      </c>
      <c r="I2908" s="85">
        <f t="shared" si="71"/>
        <v>26.205185617664366</v>
      </c>
      <c r="J2908" s="86">
        <v>30.0428</v>
      </c>
      <c r="K2908" s="85">
        <f t="shared" si="72"/>
        <v>0.87226176047719806</v>
      </c>
      <c r="L2908" s="68" t="str">
        <f>VLOOKUP(C2908,[6]Consolidado!$B:$E,2,FALSE)</f>
        <v>Maderas Collective</v>
      </c>
      <c r="M2908" s="69" t="str">
        <f>VLOOKUP(C2908,[6]Consolidado!$B:$E,3,FALSE)</f>
        <v>Muestras de Acabado - General</v>
      </c>
      <c r="N2908" s="70" t="str">
        <f>VLOOKUP(C2908,[6]Consolidado!$B:$H,7,FALSE)</f>
        <v>Se cierra mensualmente</v>
      </c>
    </row>
    <row r="2909" spans="1:14" s="71" customFormat="1" ht="16.5" customHeight="1" outlineLevel="1" x14ac:dyDescent="0.2">
      <c r="A2909" s="60" t="s">
        <v>687</v>
      </c>
      <c r="B2909" s="61">
        <v>42908</v>
      </c>
      <c r="C2909" s="71">
        <v>261</v>
      </c>
      <c r="D2909" s="63" t="str">
        <f>VLOOKUP(C2909,[6]Consolidado!$B:$E,4,FALSE)</f>
        <v>Finalizada</v>
      </c>
      <c r="E2909" s="64" t="s">
        <v>159</v>
      </c>
      <c r="F2909" s="65" t="s">
        <v>428</v>
      </c>
      <c r="G2909" s="66">
        <v>1</v>
      </c>
      <c r="H2909" s="67">
        <v>8014.6735756222488</v>
      </c>
      <c r="I2909" s="85">
        <f t="shared" si="71"/>
        <v>8014.6735756222488</v>
      </c>
      <c r="J2909" s="86">
        <v>30.0428</v>
      </c>
      <c r="K2909" s="85">
        <f t="shared" si="72"/>
        <v>266.77518658787625</v>
      </c>
      <c r="L2909" s="68" t="str">
        <f>VLOOKUP(C2909,[6]Consolidado!$B:$E,2,FALSE)</f>
        <v>Ignitia Office</v>
      </c>
      <c r="M2909" s="69" t="str">
        <f>VLOOKUP(C2909,[6]Consolidado!$B:$E,3,FALSE)</f>
        <v>Small work table Similar Desk but light wood</v>
      </c>
      <c r="N2909" s="70" t="str">
        <f>VLOOKUP(C2909,[6]Consolidado!$B:$H,7,FALSE)</f>
        <v>Julio</v>
      </c>
    </row>
    <row r="2910" spans="1:14" s="71" customFormat="1" ht="16.5" customHeight="1" outlineLevel="1" x14ac:dyDescent="0.2">
      <c r="A2910" s="60" t="s">
        <v>687</v>
      </c>
      <c r="B2910" s="61">
        <v>42908</v>
      </c>
      <c r="C2910" s="71">
        <v>262</v>
      </c>
      <c r="D2910" s="63" t="str">
        <f>VLOOKUP(C2910,[6]Consolidado!$B:$E,4,FALSE)</f>
        <v>Finalizada</v>
      </c>
      <c r="E2910" s="64" t="s">
        <v>159</v>
      </c>
      <c r="F2910" s="65" t="s">
        <v>428</v>
      </c>
      <c r="G2910" s="66">
        <v>1</v>
      </c>
      <c r="H2910" s="67">
        <v>8014.6735756222488</v>
      </c>
      <c r="I2910" s="85">
        <f t="shared" si="71"/>
        <v>8014.6735756222488</v>
      </c>
      <c r="J2910" s="86">
        <v>30.0428</v>
      </c>
      <c r="K2910" s="85">
        <f t="shared" si="72"/>
        <v>266.77518658787625</v>
      </c>
      <c r="L2910" s="68" t="str">
        <f>VLOOKUP(C2910,[6]Consolidado!$B:$E,2,FALSE)</f>
        <v>Ignitia Office</v>
      </c>
      <c r="M2910" s="69" t="str">
        <f>VLOOKUP(C2910,[6]Consolidado!$B:$E,3,FALSE)</f>
        <v>Medium work table Similar Desk but light wood</v>
      </c>
      <c r="N2910" s="70" t="str">
        <f>VLOOKUP(C2910,[6]Consolidado!$B:$H,7,FALSE)</f>
        <v>Agosto</v>
      </c>
    </row>
    <row r="2911" spans="1:14" s="71" customFormat="1" ht="16.5" customHeight="1" outlineLevel="1" x14ac:dyDescent="0.2">
      <c r="A2911" s="60" t="s">
        <v>687</v>
      </c>
      <c r="B2911" s="61">
        <v>42908</v>
      </c>
      <c r="C2911" s="71">
        <v>284</v>
      </c>
      <c r="D2911" s="63" t="str">
        <f>VLOOKUP(C2911,[6]Consolidado!$B:$E,4,FALSE)</f>
        <v>Finalizada</v>
      </c>
      <c r="E2911" s="64" t="s">
        <v>40</v>
      </c>
      <c r="F2911" s="65" t="s">
        <v>76</v>
      </c>
      <c r="G2911" s="66">
        <v>200</v>
      </c>
      <c r="H2911" s="67">
        <v>0.8080671880000001</v>
      </c>
      <c r="I2911" s="85">
        <f t="shared" si="71"/>
        <v>161.61343760000003</v>
      </c>
      <c r="J2911" s="86">
        <v>30.0428</v>
      </c>
      <c r="K2911" s="85">
        <f t="shared" si="72"/>
        <v>5.3794399190488242</v>
      </c>
      <c r="L2911" s="68" t="str">
        <f>VLOOKUP(C2911,[6]Consolidado!$B:$E,2,FALSE)</f>
        <v>Canoe Wesfield (Phase 2 Sofa)</v>
      </c>
      <c r="M2911" s="69" t="str">
        <f>VLOOKUP(C2911,[6]Consolidado!$B:$E,3,FALSE)</f>
        <v xml:space="preserve">CH-17 </v>
      </c>
      <c r="N2911" s="70" t="str">
        <f>VLOOKUP(C2911,[6]Consolidado!$B:$H,7,FALSE)</f>
        <v>Julio</v>
      </c>
    </row>
    <row r="2912" spans="1:14" s="71" customFormat="1" ht="16.5" customHeight="1" outlineLevel="1" x14ac:dyDescent="0.2">
      <c r="A2912" s="60" t="s">
        <v>687</v>
      </c>
      <c r="B2912" s="61">
        <v>42908</v>
      </c>
      <c r="C2912" s="71">
        <v>284</v>
      </c>
      <c r="D2912" s="63" t="str">
        <f>VLOOKUP(C2912,[6]Consolidado!$B:$E,4,FALSE)</f>
        <v>Finalizada</v>
      </c>
      <c r="E2912" s="64" t="s">
        <v>40</v>
      </c>
      <c r="F2912" s="65" t="s">
        <v>84</v>
      </c>
      <c r="G2912" s="66">
        <v>300</v>
      </c>
      <c r="H2912" s="67">
        <v>0.9660466194666667</v>
      </c>
      <c r="I2912" s="85">
        <f t="shared" si="71"/>
        <v>289.81398583999999</v>
      </c>
      <c r="J2912" s="86">
        <v>30.0428</v>
      </c>
      <c r="K2912" s="85">
        <f t="shared" si="72"/>
        <v>9.6467035642483392</v>
      </c>
      <c r="L2912" s="68" t="str">
        <f>VLOOKUP(C2912,[6]Consolidado!$B:$E,2,FALSE)</f>
        <v>Canoe Wesfield (Phase 2 Sofa)</v>
      </c>
      <c r="M2912" s="69" t="str">
        <f>VLOOKUP(C2912,[6]Consolidado!$B:$E,3,FALSE)</f>
        <v xml:space="preserve">CH-17 </v>
      </c>
      <c r="N2912" s="70" t="str">
        <f>VLOOKUP(C2912,[6]Consolidado!$B:$H,7,FALSE)</f>
        <v>Julio</v>
      </c>
    </row>
    <row r="2913" spans="1:14" s="71" customFormat="1" ht="16.5" customHeight="1" outlineLevel="1" x14ac:dyDescent="0.2">
      <c r="A2913" s="60" t="s">
        <v>687</v>
      </c>
      <c r="B2913" s="61">
        <v>42908</v>
      </c>
      <c r="C2913" s="71">
        <v>284</v>
      </c>
      <c r="D2913" s="63" t="str">
        <f>VLOOKUP(C2913,[6]Consolidado!$B:$E,4,FALSE)</f>
        <v>Finalizada</v>
      </c>
      <c r="E2913" s="64" t="s">
        <v>40</v>
      </c>
      <c r="F2913" s="65" t="s">
        <v>154</v>
      </c>
      <c r="G2913" s="66">
        <v>300</v>
      </c>
      <c r="H2913" s="67">
        <v>0.53120716944444446</v>
      </c>
      <c r="I2913" s="85">
        <f t="shared" si="71"/>
        <v>159.36215083333335</v>
      </c>
      <c r="J2913" s="86">
        <v>30.0428</v>
      </c>
      <c r="K2913" s="85">
        <f t="shared" si="72"/>
        <v>5.30450393549647</v>
      </c>
      <c r="L2913" s="68" t="str">
        <f>VLOOKUP(C2913,[6]Consolidado!$B:$E,2,FALSE)</f>
        <v>Canoe Wesfield (Phase 2 Sofa)</v>
      </c>
      <c r="M2913" s="69" t="str">
        <f>VLOOKUP(C2913,[6]Consolidado!$B:$E,3,FALSE)</f>
        <v xml:space="preserve">CH-17 </v>
      </c>
      <c r="N2913" s="70" t="str">
        <f>VLOOKUP(C2913,[6]Consolidado!$B:$H,7,FALSE)</f>
        <v>Julio</v>
      </c>
    </row>
    <row r="2914" spans="1:14" s="71" customFormat="1" ht="16.5" customHeight="1" outlineLevel="1" x14ac:dyDescent="0.2">
      <c r="A2914" s="60" t="s">
        <v>687</v>
      </c>
      <c r="B2914" s="61">
        <v>42908</v>
      </c>
      <c r="C2914" s="71">
        <v>284</v>
      </c>
      <c r="D2914" s="63" t="str">
        <f>VLOOKUP(C2914,[6]Consolidado!$B:$E,4,FALSE)</f>
        <v>Finalizada</v>
      </c>
      <c r="E2914" s="64" t="s">
        <v>40</v>
      </c>
      <c r="F2914" s="65" t="s">
        <v>164</v>
      </c>
      <c r="G2914" s="66">
        <v>1300</v>
      </c>
      <c r="H2914" s="67">
        <v>9.7104875684848491E-2</v>
      </c>
      <c r="I2914" s="85">
        <f t="shared" si="71"/>
        <v>126.23633839030303</v>
      </c>
      <c r="J2914" s="86">
        <v>30.0428</v>
      </c>
      <c r="K2914" s="85">
        <f t="shared" si="72"/>
        <v>4.2018832595597955</v>
      </c>
      <c r="L2914" s="68" t="str">
        <f>VLOOKUP(C2914,[6]Consolidado!$B:$E,2,FALSE)</f>
        <v>Canoe Wesfield (Phase 2 Sofa)</v>
      </c>
      <c r="M2914" s="69" t="str">
        <f>VLOOKUP(C2914,[6]Consolidado!$B:$E,3,FALSE)</f>
        <v xml:space="preserve">CH-17 </v>
      </c>
      <c r="N2914" s="70" t="str">
        <f>VLOOKUP(C2914,[6]Consolidado!$B:$H,7,FALSE)</f>
        <v>Julio</v>
      </c>
    </row>
    <row r="2915" spans="1:14" s="71" customFormat="1" ht="16.5" customHeight="1" outlineLevel="1" x14ac:dyDescent="0.2">
      <c r="A2915" s="60" t="s">
        <v>687</v>
      </c>
      <c r="B2915" s="61">
        <v>42908</v>
      </c>
      <c r="C2915" s="71">
        <v>284</v>
      </c>
      <c r="D2915" s="63" t="str">
        <f>VLOOKUP(C2915,[6]Consolidado!$B:$E,4,FALSE)</f>
        <v>Finalizada</v>
      </c>
      <c r="E2915" s="64" t="s">
        <v>29</v>
      </c>
      <c r="F2915" s="65" t="s">
        <v>79</v>
      </c>
      <c r="G2915" s="66">
        <v>4</v>
      </c>
      <c r="H2915" s="67">
        <v>20.418821550000004</v>
      </c>
      <c r="I2915" s="85">
        <f t="shared" si="71"/>
        <v>81.675286200000016</v>
      </c>
      <c r="J2915" s="86">
        <v>30.0428</v>
      </c>
      <c r="K2915" s="85">
        <f t="shared" si="72"/>
        <v>2.7186309598306422</v>
      </c>
      <c r="L2915" s="68" t="str">
        <f>VLOOKUP(C2915,[6]Consolidado!$B:$E,2,FALSE)</f>
        <v>Canoe Wesfield (Phase 2 Sofa)</v>
      </c>
      <c r="M2915" s="69" t="str">
        <f>VLOOKUP(C2915,[6]Consolidado!$B:$E,3,FALSE)</f>
        <v xml:space="preserve">CH-17 </v>
      </c>
      <c r="N2915" s="70" t="str">
        <f>VLOOKUP(C2915,[6]Consolidado!$B:$H,7,FALSE)</f>
        <v>Julio</v>
      </c>
    </row>
    <row r="2916" spans="1:14" s="71" customFormat="1" ht="16.5" customHeight="1" outlineLevel="1" x14ac:dyDescent="0.2">
      <c r="A2916" s="60" t="s">
        <v>687</v>
      </c>
      <c r="B2916" s="61">
        <v>42913</v>
      </c>
      <c r="C2916" s="71">
        <v>187</v>
      </c>
      <c r="D2916" s="63" t="str">
        <f>VLOOKUP(C2916,[6]Consolidado!$B:$E,4,FALSE)</f>
        <v>Finalizada</v>
      </c>
      <c r="E2916" s="64" t="s">
        <v>25</v>
      </c>
      <c r="F2916" s="65" t="s">
        <v>128</v>
      </c>
      <c r="G2916" s="66">
        <v>3.125E-2</v>
      </c>
      <c r="H2916" s="67">
        <v>872.04927745364489</v>
      </c>
      <c r="I2916" s="85">
        <f t="shared" si="71"/>
        <v>27.251539920426403</v>
      </c>
      <c r="J2916" s="86">
        <v>30.0428</v>
      </c>
      <c r="K2916" s="85">
        <f t="shared" si="72"/>
        <v>0.90709054816549728</v>
      </c>
      <c r="L2916" s="68" t="str">
        <f>VLOOKUP(C2916,[6]Consolidado!$B:$E,2,FALSE)</f>
        <v>Maderas Collective</v>
      </c>
      <c r="M2916" s="69" t="str">
        <f>VLOOKUP(C2916,[6]Consolidado!$B:$E,3,FALSE)</f>
        <v>Muestras de Acabado - General</v>
      </c>
      <c r="N2916" s="70" t="str">
        <f>VLOOKUP(C2916,[6]Consolidado!$B:$H,7,FALSE)</f>
        <v>Se cierra mensualmente</v>
      </c>
    </row>
    <row r="2917" spans="1:14" s="71" customFormat="1" ht="16.5" customHeight="1" outlineLevel="1" x14ac:dyDescent="0.2">
      <c r="A2917" s="60" t="s">
        <v>687</v>
      </c>
      <c r="B2917" s="61">
        <v>42913</v>
      </c>
      <c r="C2917" s="71">
        <v>187</v>
      </c>
      <c r="D2917" s="63" t="str">
        <f>VLOOKUP(C2917,[6]Consolidado!$B:$E,4,FALSE)</f>
        <v>Finalizada</v>
      </c>
      <c r="E2917" s="64" t="s">
        <v>25</v>
      </c>
      <c r="F2917" s="65" t="s">
        <v>138</v>
      </c>
      <c r="G2917" s="66">
        <v>3.125E-2</v>
      </c>
      <c r="H2917" s="67">
        <v>838.56593976525971</v>
      </c>
      <c r="I2917" s="85">
        <f t="shared" si="71"/>
        <v>26.205185617664366</v>
      </c>
      <c r="J2917" s="86">
        <v>30.0428</v>
      </c>
      <c r="K2917" s="85">
        <f t="shared" si="72"/>
        <v>0.87226176047719806</v>
      </c>
      <c r="L2917" s="68" t="str">
        <f>VLOOKUP(C2917,[6]Consolidado!$B:$E,2,FALSE)</f>
        <v>Maderas Collective</v>
      </c>
      <c r="M2917" s="69" t="str">
        <f>VLOOKUP(C2917,[6]Consolidado!$B:$E,3,FALSE)</f>
        <v>Muestras de Acabado - General</v>
      </c>
      <c r="N2917" s="70" t="str">
        <f>VLOOKUP(C2917,[6]Consolidado!$B:$H,7,FALSE)</f>
        <v>Se cierra mensualmente</v>
      </c>
    </row>
    <row r="2918" spans="1:14" s="71" customFormat="1" ht="16.5" customHeight="1" outlineLevel="1" x14ac:dyDescent="0.2">
      <c r="A2918" s="60" t="s">
        <v>687</v>
      </c>
      <c r="B2918" s="61">
        <v>42913</v>
      </c>
      <c r="C2918" s="71">
        <v>187</v>
      </c>
      <c r="D2918" s="63" t="str">
        <f>VLOOKUP(C2918,[6]Consolidado!$B:$E,4,FALSE)</f>
        <v>Finalizada</v>
      </c>
      <c r="E2918" s="64" t="s">
        <v>25</v>
      </c>
      <c r="F2918" s="65" t="s">
        <v>120</v>
      </c>
      <c r="G2918" s="66">
        <v>3.125E-2</v>
      </c>
      <c r="H2918" s="67">
        <v>1231.47</v>
      </c>
      <c r="I2918" s="85">
        <f t="shared" si="71"/>
        <v>38.483437500000001</v>
      </c>
      <c r="J2918" s="86">
        <v>30.0428</v>
      </c>
      <c r="K2918" s="85">
        <f t="shared" si="72"/>
        <v>1.2809537559748092</v>
      </c>
      <c r="L2918" s="68" t="str">
        <f>VLOOKUP(C2918,[6]Consolidado!$B:$E,2,FALSE)</f>
        <v>Maderas Collective</v>
      </c>
      <c r="M2918" s="69" t="str">
        <f>VLOOKUP(C2918,[6]Consolidado!$B:$E,3,FALSE)</f>
        <v>Muestras de Acabado - General</v>
      </c>
      <c r="N2918" s="70" t="str">
        <f>VLOOKUP(C2918,[6]Consolidado!$B:$H,7,FALSE)</f>
        <v>Se cierra mensualmente</v>
      </c>
    </row>
    <row r="2919" spans="1:14" s="71" customFormat="1" ht="16.5" customHeight="1" outlineLevel="1" x14ac:dyDescent="0.2">
      <c r="A2919" s="60" t="s">
        <v>687</v>
      </c>
      <c r="B2919" s="61">
        <v>42909</v>
      </c>
      <c r="C2919" s="71">
        <v>290</v>
      </c>
      <c r="D2919" s="63" t="str">
        <f>VLOOKUP(C2919,[6]Consolidado!$B:$E,4,FALSE)</f>
        <v>Finalizada</v>
      </c>
      <c r="E2919" s="64" t="s">
        <v>51</v>
      </c>
      <c r="F2919" s="65" t="s">
        <v>429</v>
      </c>
      <c r="G2919" s="66">
        <v>18</v>
      </c>
      <c r="H2919" s="67">
        <v>234.59555555555556</v>
      </c>
      <c r="I2919" s="85">
        <f t="shared" si="71"/>
        <v>4222.72</v>
      </c>
      <c r="J2919" s="86">
        <v>30.0428</v>
      </c>
      <c r="K2919" s="85">
        <f t="shared" si="72"/>
        <v>140.55680562397646</v>
      </c>
      <c r="L2919" s="68" t="str">
        <f>VLOOKUP(C2919,[6]Consolidado!$B:$E,2,FALSE)</f>
        <v>Kaffitar</v>
      </c>
      <c r="M2919" s="69" t="str">
        <f>VLOOKUP(C2919,[6]Consolidado!$B:$E,3,FALSE)</f>
        <v xml:space="preserve">Slab Table </v>
      </c>
      <c r="N2919" s="70" t="str">
        <f>VLOOKUP(C2919,[6]Consolidado!$B:$H,7,FALSE)</f>
        <v>Julio</v>
      </c>
    </row>
    <row r="2920" spans="1:14" s="71" customFormat="1" ht="16.5" customHeight="1" outlineLevel="1" x14ac:dyDescent="0.2">
      <c r="A2920" s="60" t="s">
        <v>687</v>
      </c>
      <c r="B2920" s="61">
        <v>42909</v>
      </c>
      <c r="C2920" s="71">
        <v>290</v>
      </c>
      <c r="D2920" s="63" t="str">
        <f>VLOOKUP(C2920,[6]Consolidado!$B:$E,4,FALSE)</f>
        <v>Finalizada</v>
      </c>
      <c r="E2920" s="64" t="s">
        <v>51</v>
      </c>
      <c r="F2920" s="65" t="s">
        <v>67</v>
      </c>
      <c r="G2920" s="66">
        <v>12</v>
      </c>
      <c r="H2920" s="67">
        <v>117.71899999999998</v>
      </c>
      <c r="I2920" s="85">
        <f t="shared" si="71"/>
        <v>1412.6279999999997</v>
      </c>
      <c r="J2920" s="86">
        <v>30.0428</v>
      </c>
      <c r="K2920" s="85">
        <f t="shared" si="72"/>
        <v>47.020517395182864</v>
      </c>
      <c r="L2920" s="68" t="str">
        <f>VLOOKUP(C2920,[6]Consolidado!$B:$E,2,FALSE)</f>
        <v>Kaffitar</v>
      </c>
      <c r="M2920" s="69" t="str">
        <f>VLOOKUP(C2920,[6]Consolidado!$B:$E,3,FALSE)</f>
        <v xml:space="preserve">Slab Table </v>
      </c>
      <c r="N2920" s="70" t="str">
        <f>VLOOKUP(C2920,[6]Consolidado!$B:$H,7,FALSE)</f>
        <v>Julio</v>
      </c>
    </row>
    <row r="2921" spans="1:14" s="71" customFormat="1" ht="16.5" customHeight="1" outlineLevel="1" x14ac:dyDescent="0.2">
      <c r="A2921" s="60" t="s">
        <v>687</v>
      </c>
      <c r="B2921" s="61">
        <v>42909</v>
      </c>
      <c r="C2921" s="71">
        <v>290</v>
      </c>
      <c r="D2921" s="63" t="str">
        <f>VLOOKUP(C2921,[6]Consolidado!$B:$E,4,FALSE)</f>
        <v>Finalizada</v>
      </c>
      <c r="E2921" s="64" t="s">
        <v>40</v>
      </c>
      <c r="F2921" s="65" t="s">
        <v>169</v>
      </c>
      <c r="G2921" s="66">
        <v>6</v>
      </c>
      <c r="H2921" s="67">
        <v>29.064</v>
      </c>
      <c r="I2921" s="85">
        <f t="shared" si="71"/>
        <v>174.38400000000001</v>
      </c>
      <c r="J2921" s="86">
        <v>30.0428</v>
      </c>
      <c r="K2921" s="85">
        <f t="shared" si="72"/>
        <v>5.8045188863887525</v>
      </c>
      <c r="L2921" s="68" t="str">
        <f>VLOOKUP(C2921,[6]Consolidado!$B:$E,2,FALSE)</f>
        <v>Kaffitar</v>
      </c>
      <c r="M2921" s="69" t="str">
        <f>VLOOKUP(C2921,[6]Consolidado!$B:$E,3,FALSE)</f>
        <v xml:space="preserve">Slab Table </v>
      </c>
      <c r="N2921" s="70" t="str">
        <f>VLOOKUP(C2921,[6]Consolidado!$B:$H,7,FALSE)</f>
        <v>Julio</v>
      </c>
    </row>
    <row r="2922" spans="1:14" s="71" customFormat="1" ht="16.5" customHeight="1" outlineLevel="1" x14ac:dyDescent="0.2">
      <c r="A2922" s="60" t="s">
        <v>687</v>
      </c>
      <c r="B2922" s="61">
        <v>42909</v>
      </c>
      <c r="C2922" s="71">
        <v>290</v>
      </c>
      <c r="D2922" s="63" t="str">
        <f>VLOOKUP(C2922,[6]Consolidado!$B:$E,4,FALSE)</f>
        <v>Finalizada</v>
      </c>
      <c r="E2922" s="64" t="s">
        <v>40</v>
      </c>
      <c r="F2922" s="65" t="s">
        <v>430</v>
      </c>
      <c r="G2922" s="66">
        <v>14</v>
      </c>
      <c r="H2922" s="67">
        <v>11.023999999999999</v>
      </c>
      <c r="I2922" s="85">
        <f t="shared" si="71"/>
        <v>154.33599999999998</v>
      </c>
      <c r="J2922" s="86">
        <v>30.0428</v>
      </c>
      <c r="K2922" s="85">
        <f t="shared" si="72"/>
        <v>5.1372042552624917</v>
      </c>
      <c r="L2922" s="68" t="str">
        <f>VLOOKUP(C2922,[6]Consolidado!$B:$E,2,FALSE)</f>
        <v>Kaffitar</v>
      </c>
      <c r="M2922" s="69" t="str">
        <f>VLOOKUP(C2922,[6]Consolidado!$B:$E,3,FALSE)</f>
        <v xml:space="preserve">Slab Table </v>
      </c>
      <c r="N2922" s="70" t="str">
        <f>VLOOKUP(C2922,[6]Consolidado!$B:$H,7,FALSE)</f>
        <v>Julio</v>
      </c>
    </row>
    <row r="2923" spans="1:14" s="71" customFormat="1" ht="16.5" customHeight="1" outlineLevel="1" x14ac:dyDescent="0.2">
      <c r="A2923" s="60" t="s">
        <v>687</v>
      </c>
      <c r="B2923" s="61">
        <v>42909</v>
      </c>
      <c r="C2923" s="71">
        <v>290</v>
      </c>
      <c r="D2923" s="63" t="str">
        <f>VLOOKUP(C2923,[6]Consolidado!$B:$E,4,FALSE)</f>
        <v>Finalizada</v>
      </c>
      <c r="E2923" s="64" t="s">
        <v>40</v>
      </c>
      <c r="F2923" s="65" t="s">
        <v>102</v>
      </c>
      <c r="G2923" s="66">
        <v>14</v>
      </c>
      <c r="H2923" s="67">
        <v>0.93862245212964945</v>
      </c>
      <c r="I2923" s="85">
        <f t="shared" si="71"/>
        <v>13.140714329815092</v>
      </c>
      <c r="J2923" s="86">
        <v>30.0428</v>
      </c>
      <c r="K2923" s="85">
        <f t="shared" si="72"/>
        <v>0.43739978729729223</v>
      </c>
      <c r="L2923" s="68" t="str">
        <f>VLOOKUP(C2923,[6]Consolidado!$B:$E,2,FALSE)</f>
        <v>Kaffitar</v>
      </c>
      <c r="M2923" s="69" t="str">
        <f>VLOOKUP(C2923,[6]Consolidado!$B:$E,3,FALSE)</f>
        <v xml:space="preserve">Slab Table </v>
      </c>
      <c r="N2923" s="70" t="str">
        <f>VLOOKUP(C2923,[6]Consolidado!$B:$H,7,FALSE)</f>
        <v>Julio</v>
      </c>
    </row>
    <row r="2924" spans="1:14" s="71" customFormat="1" ht="16.5" customHeight="1" outlineLevel="1" x14ac:dyDescent="0.2">
      <c r="A2924" s="60" t="s">
        <v>687</v>
      </c>
      <c r="B2924" s="61">
        <v>42909</v>
      </c>
      <c r="C2924" s="71">
        <v>290</v>
      </c>
      <c r="D2924" s="63" t="str">
        <f>VLOOKUP(C2924,[6]Consolidado!$B:$E,4,FALSE)</f>
        <v>Finalizada</v>
      </c>
      <c r="E2924" s="64" t="s">
        <v>40</v>
      </c>
      <c r="F2924" s="65" t="s">
        <v>252</v>
      </c>
      <c r="G2924" s="66">
        <v>14</v>
      </c>
      <c r="H2924" s="67">
        <v>0.88800000000000001</v>
      </c>
      <c r="I2924" s="85">
        <f t="shared" si="71"/>
        <v>12.432</v>
      </c>
      <c r="J2924" s="86">
        <v>30.0428</v>
      </c>
      <c r="K2924" s="85">
        <f t="shared" si="72"/>
        <v>0.41380963159226175</v>
      </c>
      <c r="L2924" s="68" t="str">
        <f>VLOOKUP(C2924,[6]Consolidado!$B:$E,2,FALSE)</f>
        <v>Kaffitar</v>
      </c>
      <c r="M2924" s="69" t="str">
        <f>VLOOKUP(C2924,[6]Consolidado!$B:$E,3,FALSE)</f>
        <v xml:space="preserve">Slab Table </v>
      </c>
      <c r="N2924" s="70" t="str">
        <f>VLOOKUP(C2924,[6]Consolidado!$B:$H,7,FALSE)</f>
        <v>Julio</v>
      </c>
    </row>
    <row r="2925" spans="1:14" s="71" customFormat="1" ht="16.5" customHeight="1" outlineLevel="1" x14ac:dyDescent="0.2">
      <c r="A2925" s="60" t="s">
        <v>687</v>
      </c>
      <c r="B2925" s="61">
        <v>42909</v>
      </c>
      <c r="C2925" s="71">
        <v>290</v>
      </c>
      <c r="D2925" s="63" t="str">
        <f>VLOOKUP(C2925,[6]Consolidado!$B:$E,4,FALSE)</f>
        <v>Finalizada</v>
      </c>
      <c r="E2925" s="64" t="s">
        <v>78</v>
      </c>
      <c r="F2925" s="65" t="s">
        <v>86</v>
      </c>
      <c r="G2925" s="66">
        <v>12</v>
      </c>
      <c r="H2925" s="67">
        <v>16.954822642714571</v>
      </c>
      <c r="I2925" s="85">
        <f t="shared" si="71"/>
        <v>203.45787171257484</v>
      </c>
      <c r="J2925" s="86">
        <v>30.0428</v>
      </c>
      <c r="K2925" s="85">
        <f t="shared" si="72"/>
        <v>6.7722672890867308</v>
      </c>
      <c r="L2925" s="68" t="str">
        <f>VLOOKUP(C2925,[6]Consolidado!$B:$E,2,FALSE)</f>
        <v>Kaffitar</v>
      </c>
      <c r="M2925" s="69" t="str">
        <f>VLOOKUP(C2925,[6]Consolidado!$B:$E,3,FALSE)</f>
        <v xml:space="preserve">Slab Table </v>
      </c>
      <c r="N2925" s="70" t="str">
        <f>VLOOKUP(C2925,[6]Consolidado!$B:$H,7,FALSE)</f>
        <v>Julio</v>
      </c>
    </row>
    <row r="2926" spans="1:14" s="71" customFormat="1" ht="16.5" customHeight="1" outlineLevel="1" x14ac:dyDescent="0.2">
      <c r="A2926" s="60" t="s">
        <v>687</v>
      </c>
      <c r="B2926" s="61">
        <v>42909</v>
      </c>
      <c r="C2926" s="71">
        <v>290</v>
      </c>
      <c r="D2926" s="63" t="str">
        <f>VLOOKUP(C2926,[6]Consolidado!$B:$E,4,FALSE)</f>
        <v>Finalizada</v>
      </c>
      <c r="E2926" s="64" t="s">
        <v>78</v>
      </c>
      <c r="F2926" s="65" t="s">
        <v>87</v>
      </c>
      <c r="G2926" s="66">
        <v>12</v>
      </c>
      <c r="H2926" s="67">
        <v>6.8841155533333342</v>
      </c>
      <c r="I2926" s="85">
        <f t="shared" si="71"/>
        <v>82.609386640000011</v>
      </c>
      <c r="J2926" s="86">
        <v>30.0428</v>
      </c>
      <c r="K2926" s="85">
        <f t="shared" si="72"/>
        <v>2.7497232827832296</v>
      </c>
      <c r="L2926" s="68" t="str">
        <f>VLOOKUP(C2926,[6]Consolidado!$B:$E,2,FALSE)</f>
        <v>Kaffitar</v>
      </c>
      <c r="M2926" s="69" t="str">
        <f>VLOOKUP(C2926,[6]Consolidado!$B:$E,3,FALSE)</f>
        <v xml:space="preserve">Slab Table </v>
      </c>
      <c r="N2926" s="70" t="str">
        <f>VLOOKUP(C2926,[6]Consolidado!$B:$H,7,FALSE)</f>
        <v>Julio</v>
      </c>
    </row>
    <row r="2927" spans="1:14" s="71" customFormat="1" ht="16.5" customHeight="1" outlineLevel="1" x14ac:dyDescent="0.2">
      <c r="A2927" s="60" t="s">
        <v>687</v>
      </c>
      <c r="B2927" s="61">
        <v>42913</v>
      </c>
      <c r="C2927" s="71">
        <v>149</v>
      </c>
      <c r="D2927" s="63" t="str">
        <f>VLOOKUP(C2927,[6]Consolidado!$B:$E,4,FALSE)</f>
        <v>Finalizada</v>
      </c>
      <c r="E2927" s="64" t="s">
        <v>78</v>
      </c>
      <c r="F2927" s="65" t="s">
        <v>431</v>
      </c>
      <c r="G2927" s="66">
        <v>2</v>
      </c>
      <c r="H2927" s="67">
        <v>350.14122000000003</v>
      </c>
      <c r="I2927" s="85">
        <f t="shared" si="71"/>
        <v>700.28244000000007</v>
      </c>
      <c r="J2927" s="86">
        <v>30.0428</v>
      </c>
      <c r="K2927" s="85">
        <f t="shared" si="72"/>
        <v>23.309493123144318</v>
      </c>
      <c r="L2927" s="68" t="str">
        <f>VLOOKUP(C2927,[6]Consolidado!$B:$E,2,FALSE)</f>
        <v>Canoe Wesfield (Phase 2)</v>
      </c>
      <c r="M2927" s="69" t="str">
        <f>VLOOKUP(C2927,[6]Consolidado!$B:$E,3,FALSE)</f>
        <v>CH-132A Teak Bench (No Elect)</v>
      </c>
      <c r="N2927" s="70" t="str">
        <f>VLOOKUP(C2927,[6]Consolidado!$B:$H,7,FALSE)</f>
        <v>Julio</v>
      </c>
    </row>
    <row r="2928" spans="1:14" s="71" customFormat="1" ht="16.5" customHeight="1" outlineLevel="1" x14ac:dyDescent="0.2">
      <c r="A2928" s="60" t="s">
        <v>687</v>
      </c>
      <c r="B2928" s="61">
        <v>42913</v>
      </c>
      <c r="C2928" s="71">
        <v>149</v>
      </c>
      <c r="D2928" s="63" t="str">
        <f>VLOOKUP(C2928,[6]Consolidado!$B:$E,4,FALSE)</f>
        <v>Finalizada</v>
      </c>
      <c r="E2928" s="64" t="s">
        <v>78</v>
      </c>
      <c r="F2928" s="65" t="s">
        <v>80</v>
      </c>
      <c r="G2928" s="66">
        <v>1</v>
      </c>
      <c r="H2928" s="67">
        <v>224.19559174882224</v>
      </c>
      <c r="I2928" s="85">
        <f t="shared" si="71"/>
        <v>224.19559174882224</v>
      </c>
      <c r="J2928" s="86">
        <v>30.0428</v>
      </c>
      <c r="K2928" s="85">
        <f t="shared" si="72"/>
        <v>7.4625398347964316</v>
      </c>
      <c r="L2928" s="68" t="str">
        <f>VLOOKUP(C2928,[6]Consolidado!$B:$E,2,FALSE)</f>
        <v>Canoe Wesfield (Phase 2)</v>
      </c>
      <c r="M2928" s="69" t="str">
        <f>VLOOKUP(C2928,[6]Consolidado!$B:$E,3,FALSE)</f>
        <v>CH-132A Teak Bench (No Elect)</v>
      </c>
      <c r="N2928" s="70" t="str">
        <f>VLOOKUP(C2928,[6]Consolidado!$B:$H,7,FALSE)</f>
        <v>Julio</v>
      </c>
    </row>
    <row r="2929" spans="1:14" s="71" customFormat="1" ht="16.5" customHeight="1" outlineLevel="1" x14ac:dyDescent="0.2">
      <c r="A2929" s="60" t="s">
        <v>687</v>
      </c>
      <c r="B2929" s="61">
        <v>42913</v>
      </c>
      <c r="C2929" s="71">
        <v>226</v>
      </c>
      <c r="D2929" s="63" t="str">
        <f>VLOOKUP(C2929,[6]Consolidado!$B:$E,4,FALSE)</f>
        <v>Finalizada</v>
      </c>
      <c r="E2929" s="64" t="s">
        <v>78</v>
      </c>
      <c r="F2929" s="65" t="s">
        <v>431</v>
      </c>
      <c r="G2929" s="66">
        <v>4</v>
      </c>
      <c r="H2929" s="67">
        <v>350.14122000000003</v>
      </c>
      <c r="I2929" s="85">
        <f t="shared" si="71"/>
        <v>1400.5648800000001</v>
      </c>
      <c r="J2929" s="86">
        <v>30.0428</v>
      </c>
      <c r="K2929" s="85">
        <f t="shared" si="72"/>
        <v>46.618986246288635</v>
      </c>
      <c r="L2929" s="68" t="str">
        <f>VLOOKUP(C2929,[6]Consolidado!$B:$E,2,FALSE)</f>
        <v>Canoe Wesfield (Phase 2)</v>
      </c>
      <c r="M2929" s="69" t="str">
        <f>VLOOKUP(C2929,[6]Consolidado!$B:$E,3,FALSE)</f>
        <v>CH-132B Bench, Teak( W/ Duplex)</v>
      </c>
      <c r="N2929" s="70" t="str">
        <f>VLOOKUP(C2929,[6]Consolidado!$B:$H,7,FALSE)</f>
        <v>Julio</v>
      </c>
    </row>
    <row r="2930" spans="1:14" s="71" customFormat="1" ht="16.5" customHeight="1" outlineLevel="1" x14ac:dyDescent="0.2">
      <c r="A2930" s="60" t="s">
        <v>687</v>
      </c>
      <c r="B2930" s="61">
        <v>42913</v>
      </c>
      <c r="C2930" s="71">
        <v>226</v>
      </c>
      <c r="D2930" s="63" t="str">
        <f>VLOOKUP(C2930,[6]Consolidado!$B:$E,4,FALSE)</f>
        <v>Finalizada</v>
      </c>
      <c r="E2930" s="64" t="s">
        <v>78</v>
      </c>
      <c r="F2930" s="65" t="s">
        <v>80</v>
      </c>
      <c r="G2930" s="66">
        <v>2</v>
      </c>
      <c r="H2930" s="67">
        <v>224.19559174882224</v>
      </c>
      <c r="I2930" s="85">
        <f t="shared" si="71"/>
        <v>448.39118349764448</v>
      </c>
      <c r="J2930" s="86">
        <v>30.0428</v>
      </c>
      <c r="K2930" s="85">
        <f t="shared" si="72"/>
        <v>14.925079669592863</v>
      </c>
      <c r="L2930" s="68" t="str">
        <f>VLOOKUP(C2930,[6]Consolidado!$B:$E,2,FALSE)</f>
        <v>Canoe Wesfield (Phase 2)</v>
      </c>
      <c r="M2930" s="69" t="str">
        <f>VLOOKUP(C2930,[6]Consolidado!$B:$E,3,FALSE)</f>
        <v>CH-132B Bench, Teak( W/ Duplex)</v>
      </c>
      <c r="N2930" s="70" t="str">
        <f>VLOOKUP(C2930,[6]Consolidado!$B:$H,7,FALSE)</f>
        <v>Julio</v>
      </c>
    </row>
    <row r="2931" spans="1:14" s="71" customFormat="1" ht="16.5" customHeight="1" outlineLevel="1" x14ac:dyDescent="0.2">
      <c r="A2931" s="60" t="s">
        <v>687</v>
      </c>
      <c r="B2931" s="61">
        <v>42913</v>
      </c>
      <c r="C2931" s="71">
        <v>228</v>
      </c>
      <c r="D2931" s="63" t="str">
        <f>VLOOKUP(C2931,[6]Consolidado!$B:$E,4,FALSE)</f>
        <v>Finalizada</v>
      </c>
      <c r="E2931" s="64" t="s">
        <v>78</v>
      </c>
      <c r="F2931" s="65" t="s">
        <v>431</v>
      </c>
      <c r="G2931" s="66">
        <v>4</v>
      </c>
      <c r="H2931" s="67">
        <v>350.14122000000003</v>
      </c>
      <c r="I2931" s="85">
        <f t="shared" si="71"/>
        <v>1400.5648800000001</v>
      </c>
      <c r="J2931" s="86">
        <v>30.0428</v>
      </c>
      <c r="K2931" s="85">
        <f t="shared" si="72"/>
        <v>46.618986246288635</v>
      </c>
      <c r="L2931" s="68" t="str">
        <f>VLOOKUP(C2931,[6]Consolidado!$B:$E,2,FALSE)</f>
        <v>Canoe Wesfield (Phase 2)</v>
      </c>
      <c r="M2931" s="69" t="str">
        <f>VLOOKUP(C2931,[6]Consolidado!$B:$E,3,FALSE)</f>
        <v>TBL-107 Table, Teak (W/Duplex)</v>
      </c>
      <c r="N2931" s="70" t="str">
        <f>VLOOKUP(C2931,[6]Consolidado!$B:$H,7,FALSE)</f>
        <v>Julio</v>
      </c>
    </row>
    <row r="2932" spans="1:14" s="71" customFormat="1" ht="16.5" customHeight="1" outlineLevel="1" x14ac:dyDescent="0.2">
      <c r="A2932" s="60" t="s">
        <v>687</v>
      </c>
      <c r="B2932" s="61">
        <v>42913</v>
      </c>
      <c r="C2932" s="71">
        <v>228</v>
      </c>
      <c r="D2932" s="63" t="str">
        <f>VLOOKUP(C2932,[6]Consolidado!$B:$E,4,FALSE)</f>
        <v>Finalizada</v>
      </c>
      <c r="E2932" s="64" t="s">
        <v>78</v>
      </c>
      <c r="F2932" s="65" t="s">
        <v>80</v>
      </c>
      <c r="G2932" s="66">
        <v>2</v>
      </c>
      <c r="H2932" s="67">
        <v>224.19559174882224</v>
      </c>
      <c r="I2932" s="85">
        <f t="shared" si="71"/>
        <v>448.39118349764448</v>
      </c>
      <c r="J2932" s="86">
        <v>30.0428</v>
      </c>
      <c r="K2932" s="85">
        <f t="shared" si="72"/>
        <v>14.925079669592863</v>
      </c>
      <c r="L2932" s="68" t="str">
        <f>VLOOKUP(C2932,[6]Consolidado!$B:$E,2,FALSE)</f>
        <v>Canoe Wesfield (Phase 2)</v>
      </c>
      <c r="M2932" s="69" t="str">
        <f>VLOOKUP(C2932,[6]Consolidado!$B:$E,3,FALSE)</f>
        <v>TBL-107 Table, Teak (W/Duplex)</v>
      </c>
      <c r="N2932" s="70" t="str">
        <f>VLOOKUP(C2932,[6]Consolidado!$B:$H,7,FALSE)</f>
        <v>Julio</v>
      </c>
    </row>
    <row r="2933" spans="1:14" s="71" customFormat="1" ht="16.5" customHeight="1" outlineLevel="1" x14ac:dyDescent="0.2">
      <c r="A2933" s="60" t="s">
        <v>687</v>
      </c>
      <c r="B2933" s="61">
        <v>42914</v>
      </c>
      <c r="C2933" s="71">
        <v>284</v>
      </c>
      <c r="D2933" s="63" t="str">
        <f>VLOOKUP(C2933,[6]Consolidado!$B:$E,4,FALSE)</f>
        <v>Finalizada</v>
      </c>
      <c r="E2933" s="64" t="s">
        <v>40</v>
      </c>
      <c r="F2933" s="65" t="s">
        <v>76</v>
      </c>
      <c r="G2933" s="66">
        <v>600</v>
      </c>
      <c r="H2933" s="67">
        <v>0.8080671880000001</v>
      </c>
      <c r="I2933" s="85">
        <f t="shared" si="71"/>
        <v>484.84031280000005</v>
      </c>
      <c r="J2933" s="86">
        <v>30.0428</v>
      </c>
      <c r="K2933" s="85">
        <f t="shared" si="72"/>
        <v>16.138319757146473</v>
      </c>
      <c r="L2933" s="68" t="str">
        <f>VLOOKUP(C2933,[6]Consolidado!$B:$E,2,FALSE)</f>
        <v>Canoe Wesfield (Phase 2 Sofa)</v>
      </c>
      <c r="M2933" s="69" t="str">
        <f>VLOOKUP(C2933,[6]Consolidado!$B:$E,3,FALSE)</f>
        <v xml:space="preserve">CH-17 </v>
      </c>
      <c r="N2933" s="70" t="str">
        <f>VLOOKUP(C2933,[6]Consolidado!$B:$H,7,FALSE)</f>
        <v>Julio</v>
      </c>
    </row>
    <row r="2934" spans="1:14" s="71" customFormat="1" ht="16.5" customHeight="1" outlineLevel="1" x14ac:dyDescent="0.2">
      <c r="A2934" s="60" t="s">
        <v>687</v>
      </c>
      <c r="B2934" s="61">
        <v>42914</v>
      </c>
      <c r="C2934" s="71">
        <v>225</v>
      </c>
      <c r="D2934" s="63" t="str">
        <f>VLOOKUP(C2934,[6]Consolidado!$B:$E,4,FALSE)</f>
        <v>Finalizada</v>
      </c>
      <c r="E2934" s="64" t="s">
        <v>78</v>
      </c>
      <c r="F2934" s="65" t="s">
        <v>77</v>
      </c>
      <c r="G2934" s="66">
        <v>6</v>
      </c>
      <c r="H2934" s="67">
        <v>3.6494321173669468</v>
      </c>
      <c r="I2934" s="85">
        <f t="shared" si="71"/>
        <v>21.89659270420168</v>
      </c>
      <c r="J2934" s="86">
        <v>30.0428</v>
      </c>
      <c r="K2934" s="85">
        <f t="shared" si="72"/>
        <v>0.72884660232074505</v>
      </c>
      <c r="L2934" s="68" t="str">
        <f>VLOOKUP(C2934,[6]Consolidado!$B:$E,2,FALSE)</f>
        <v>Canoe Wesfield (DT)</v>
      </c>
      <c r="M2934" s="69" t="str">
        <f>VLOOKUP(C2934,[6]Consolidado!$B:$E,3,FALSE)</f>
        <v>CH-509 Custom Chair</v>
      </c>
      <c r="N2934" s="70" t="str">
        <f>VLOOKUP(C2934,[6]Consolidado!$B:$H,7,FALSE)</f>
        <v>Julio</v>
      </c>
    </row>
    <row r="2935" spans="1:14" s="71" customFormat="1" ht="16.5" customHeight="1" outlineLevel="1" x14ac:dyDescent="0.2">
      <c r="A2935" s="60" t="s">
        <v>687</v>
      </c>
      <c r="B2935" s="61">
        <v>42914</v>
      </c>
      <c r="C2935" s="71">
        <v>232</v>
      </c>
      <c r="D2935" s="63" t="str">
        <f>VLOOKUP(C2935,[6]Consolidado!$B:$E,4,FALSE)</f>
        <v>Finalizada</v>
      </c>
      <c r="E2935" s="64" t="s">
        <v>78</v>
      </c>
      <c r="F2935" s="65" t="s">
        <v>77</v>
      </c>
      <c r="G2935" s="66">
        <v>24</v>
      </c>
      <c r="H2935" s="67">
        <v>3.6494321173669468</v>
      </c>
      <c r="I2935" s="85">
        <f t="shared" si="71"/>
        <v>87.586370816806721</v>
      </c>
      <c r="J2935" s="86">
        <v>30.0428</v>
      </c>
      <c r="K2935" s="85">
        <f t="shared" si="72"/>
        <v>2.9153864092829802</v>
      </c>
      <c r="L2935" s="68" t="str">
        <f>VLOOKUP(C2935,[6]Consolidado!$B:$E,2,FALSE)</f>
        <v>Canoe Wesfield (Phase 2 Sofa)</v>
      </c>
      <c r="M2935" s="69" t="str">
        <f>VLOOKUP(C2935,[6]Consolidado!$B:$E,3,FALSE)</f>
        <v>CH-21 Outdoor Sofa</v>
      </c>
      <c r="N2935" s="70" t="str">
        <f>VLOOKUP(C2935,[6]Consolidado!$B:$H,7,FALSE)</f>
        <v>Julio</v>
      </c>
    </row>
    <row r="2936" spans="1:14" s="71" customFormat="1" ht="16.5" customHeight="1" outlineLevel="1" x14ac:dyDescent="0.2">
      <c r="A2936" s="60" t="s">
        <v>687</v>
      </c>
      <c r="B2936" s="61">
        <v>42914</v>
      </c>
      <c r="C2936" s="71">
        <v>232</v>
      </c>
      <c r="D2936" s="63" t="str">
        <f>VLOOKUP(C2936,[6]Consolidado!$B:$E,4,FALSE)</f>
        <v>Finalizada</v>
      </c>
      <c r="E2936" s="64" t="s">
        <v>33</v>
      </c>
      <c r="F2936" s="65" t="s">
        <v>113</v>
      </c>
      <c r="G2936" s="66">
        <v>14</v>
      </c>
      <c r="H2936" s="67">
        <v>31.396085260667828</v>
      </c>
      <c r="I2936" s="85">
        <f t="shared" si="71"/>
        <v>439.54519364934959</v>
      </c>
      <c r="J2936" s="86">
        <v>30.0428</v>
      </c>
      <c r="K2936" s="85">
        <f t="shared" si="72"/>
        <v>14.630633417968685</v>
      </c>
      <c r="L2936" s="68" t="str">
        <f>VLOOKUP(C2936,[6]Consolidado!$B:$E,2,FALSE)</f>
        <v>Canoe Wesfield (Phase 2 Sofa)</v>
      </c>
      <c r="M2936" s="69" t="str">
        <f>VLOOKUP(C2936,[6]Consolidado!$B:$E,3,FALSE)</f>
        <v>CH-21 Outdoor Sofa</v>
      </c>
      <c r="N2936" s="70" t="str">
        <f>VLOOKUP(C2936,[6]Consolidado!$B:$H,7,FALSE)</f>
        <v>Julio</v>
      </c>
    </row>
    <row r="2937" spans="1:14" s="71" customFormat="1" ht="16.5" customHeight="1" outlineLevel="1" x14ac:dyDescent="0.2">
      <c r="A2937" s="60" t="s">
        <v>687</v>
      </c>
      <c r="B2937" s="61">
        <v>42914</v>
      </c>
      <c r="C2937" s="71">
        <v>232</v>
      </c>
      <c r="D2937" s="63" t="str">
        <f>VLOOKUP(C2937,[6]Consolidado!$B:$E,4,FALSE)</f>
        <v>Finalizada</v>
      </c>
      <c r="E2937" s="64" t="s">
        <v>28</v>
      </c>
      <c r="F2937" s="65" t="s">
        <v>106</v>
      </c>
      <c r="G2937" s="66">
        <v>5</v>
      </c>
      <c r="H2937" s="67">
        <v>507.90117905758052</v>
      </c>
      <c r="I2937" s="85">
        <f t="shared" si="71"/>
        <v>2539.5058952879026</v>
      </c>
      <c r="J2937" s="86">
        <v>30.0428</v>
      </c>
      <c r="K2937" s="85">
        <f t="shared" si="72"/>
        <v>84.529600945581052</v>
      </c>
      <c r="L2937" s="68" t="str">
        <f>VLOOKUP(C2937,[6]Consolidado!$B:$E,2,FALSE)</f>
        <v>Canoe Wesfield (Phase 2 Sofa)</v>
      </c>
      <c r="M2937" s="69" t="str">
        <f>VLOOKUP(C2937,[6]Consolidado!$B:$E,3,FALSE)</f>
        <v>CH-21 Outdoor Sofa</v>
      </c>
      <c r="N2937" s="70" t="str">
        <f>VLOOKUP(C2937,[6]Consolidado!$B:$H,7,FALSE)</f>
        <v>Julio</v>
      </c>
    </row>
    <row r="2938" spans="1:14" s="71" customFormat="1" ht="16.5" customHeight="1" outlineLevel="1" x14ac:dyDescent="0.2">
      <c r="A2938" s="60" t="s">
        <v>687</v>
      </c>
      <c r="B2938" s="61">
        <v>42914</v>
      </c>
      <c r="C2938" s="71">
        <v>232</v>
      </c>
      <c r="D2938" s="63" t="str">
        <f>VLOOKUP(C2938,[6]Consolidado!$B:$E,4,FALSE)</f>
        <v>Finalizada</v>
      </c>
      <c r="E2938" s="64" t="s">
        <v>40</v>
      </c>
      <c r="F2938" s="65" t="s">
        <v>124</v>
      </c>
      <c r="G2938" s="66">
        <v>100</v>
      </c>
      <c r="H2938" s="67">
        <v>0.15592430580551639</v>
      </c>
      <c r="I2938" s="85">
        <f t="shared" si="71"/>
        <v>15.592430580551639</v>
      </c>
      <c r="J2938" s="86">
        <v>30.0428</v>
      </c>
      <c r="K2938" s="85">
        <f t="shared" si="72"/>
        <v>0.51900723569546248</v>
      </c>
      <c r="L2938" s="68" t="str">
        <f>VLOOKUP(C2938,[6]Consolidado!$B:$E,2,FALSE)</f>
        <v>Canoe Wesfield (Phase 2 Sofa)</v>
      </c>
      <c r="M2938" s="69" t="str">
        <f>VLOOKUP(C2938,[6]Consolidado!$B:$E,3,FALSE)</f>
        <v>CH-21 Outdoor Sofa</v>
      </c>
      <c r="N2938" s="70" t="str">
        <f>VLOOKUP(C2938,[6]Consolidado!$B:$H,7,FALSE)</f>
        <v>Julio</v>
      </c>
    </row>
    <row r="2939" spans="1:14" s="71" customFormat="1" ht="16.5" customHeight="1" outlineLevel="1" x14ac:dyDescent="0.2">
      <c r="A2939" s="60" t="s">
        <v>687</v>
      </c>
      <c r="B2939" s="61">
        <v>42914</v>
      </c>
      <c r="C2939" s="71">
        <v>219</v>
      </c>
      <c r="D2939" s="63" t="str">
        <f>VLOOKUP(C2939,[6]Consolidado!$B:$E,4,FALSE)</f>
        <v>Finalizada</v>
      </c>
      <c r="E2939" s="64" t="s">
        <v>78</v>
      </c>
      <c r="F2939" s="65" t="s">
        <v>77</v>
      </c>
      <c r="G2939" s="66">
        <v>92</v>
      </c>
      <c r="H2939" s="67">
        <v>3.6494321173669468</v>
      </c>
      <c r="I2939" s="85">
        <f t="shared" si="71"/>
        <v>335.74775479775911</v>
      </c>
      <c r="J2939" s="86">
        <v>30.0428</v>
      </c>
      <c r="K2939" s="85">
        <f t="shared" si="72"/>
        <v>11.175647902251425</v>
      </c>
      <c r="L2939" s="68" t="str">
        <f>VLOOKUP(C2939,[6]Consolidado!$B:$E,2,FALSE)</f>
        <v>Canoe Wesfield (Dining Terrace)</v>
      </c>
      <c r="M2939" s="69" t="str">
        <f>VLOOKUP(C2939,[6]Consolidado!$B:$E,3,FALSE)</f>
        <v>CH-09/CH-91 Dining Chair</v>
      </c>
      <c r="N2939" s="70" t="str">
        <f>VLOOKUP(C2939,[6]Consolidado!$B:$H,7,FALSE)</f>
        <v>Julio</v>
      </c>
    </row>
    <row r="2940" spans="1:14" s="71" customFormat="1" ht="16.5" customHeight="1" outlineLevel="1" x14ac:dyDescent="0.2">
      <c r="A2940" s="60" t="s">
        <v>687</v>
      </c>
      <c r="B2940" s="61">
        <v>42914</v>
      </c>
      <c r="C2940" s="71">
        <v>228</v>
      </c>
      <c r="D2940" s="63" t="str">
        <f>VLOOKUP(C2940,[6]Consolidado!$B:$E,4,FALSE)</f>
        <v>Finalizada</v>
      </c>
      <c r="E2940" s="64" t="s">
        <v>78</v>
      </c>
      <c r="F2940" s="65" t="s">
        <v>77</v>
      </c>
      <c r="G2940" s="66">
        <v>16</v>
      </c>
      <c r="H2940" s="67">
        <v>3.6494321173669468</v>
      </c>
      <c r="I2940" s="85">
        <f t="shared" si="71"/>
        <v>58.390913877871149</v>
      </c>
      <c r="J2940" s="86">
        <v>30.0428</v>
      </c>
      <c r="K2940" s="85">
        <f t="shared" si="72"/>
        <v>1.943590939521987</v>
      </c>
      <c r="L2940" s="68" t="str">
        <f>VLOOKUP(C2940,[6]Consolidado!$B:$E,2,FALSE)</f>
        <v>Canoe Wesfield (Phase 2)</v>
      </c>
      <c r="M2940" s="69" t="str">
        <f>VLOOKUP(C2940,[6]Consolidado!$B:$E,3,FALSE)</f>
        <v>TBL-107 Table, Teak (W/Duplex)</v>
      </c>
      <c r="N2940" s="70" t="str">
        <f>VLOOKUP(C2940,[6]Consolidado!$B:$H,7,FALSE)</f>
        <v>Julio</v>
      </c>
    </row>
    <row r="2941" spans="1:14" s="71" customFormat="1" ht="16.5" customHeight="1" outlineLevel="1" x14ac:dyDescent="0.2">
      <c r="A2941" s="60" t="s">
        <v>687</v>
      </c>
      <c r="B2941" s="61">
        <v>42914</v>
      </c>
      <c r="C2941" s="71">
        <v>219</v>
      </c>
      <c r="D2941" s="63" t="str">
        <f>VLOOKUP(C2941,[6]Consolidado!$B:$E,4,FALSE)</f>
        <v>Finalizada</v>
      </c>
      <c r="E2941" s="64" t="s">
        <v>78</v>
      </c>
      <c r="F2941" s="65" t="s">
        <v>77</v>
      </c>
      <c r="G2941" s="66">
        <v>10</v>
      </c>
      <c r="H2941" s="67">
        <v>3.6494321173669468</v>
      </c>
      <c r="I2941" s="85">
        <f t="shared" ref="I2941:I2947" si="73">G2941*H2941</f>
        <v>36.494321173669469</v>
      </c>
      <c r="J2941" s="86">
        <v>30.0428</v>
      </c>
      <c r="K2941" s="85">
        <f t="shared" ref="K2941:K2947" si="74">IFERROR(I2941/J2941,0)</f>
        <v>1.2147443372012419</v>
      </c>
      <c r="L2941" s="68" t="str">
        <f>VLOOKUP(C2941,[6]Consolidado!$B:$E,2,FALSE)</f>
        <v>Canoe Wesfield (Dining Terrace)</v>
      </c>
      <c r="M2941" s="69" t="str">
        <f>VLOOKUP(C2941,[6]Consolidado!$B:$E,3,FALSE)</f>
        <v>CH-09/CH-91 Dining Chair</v>
      </c>
      <c r="N2941" s="70" t="str">
        <f>VLOOKUP(C2941,[6]Consolidado!$B:$H,7,FALSE)</f>
        <v>Julio</v>
      </c>
    </row>
    <row r="2942" spans="1:14" s="71" customFormat="1" ht="16.5" customHeight="1" outlineLevel="1" x14ac:dyDescent="0.2">
      <c r="A2942" s="60" t="s">
        <v>687</v>
      </c>
      <c r="B2942" s="61">
        <v>42914</v>
      </c>
      <c r="C2942" s="71">
        <v>249</v>
      </c>
      <c r="D2942" s="63" t="str">
        <f>VLOOKUP(C2942,[6]Consolidado!$B:$E,4,FALSE)</f>
        <v>Finalizada</v>
      </c>
      <c r="E2942" s="64" t="s">
        <v>159</v>
      </c>
      <c r="F2942" s="65" t="s">
        <v>163</v>
      </c>
      <c r="G2942" s="66">
        <v>1</v>
      </c>
      <c r="H2942" s="67">
        <v>6141.5295378471355</v>
      </c>
      <c r="I2942" s="85">
        <f t="shared" si="73"/>
        <v>6141.5295378471355</v>
      </c>
      <c r="J2942" s="86">
        <v>30.0428</v>
      </c>
      <c r="K2942" s="85">
        <f t="shared" si="74"/>
        <v>204.42600349658272</v>
      </c>
      <c r="L2942" s="68" t="str">
        <f>VLOOKUP(C2942,[6]Consolidado!$B:$E,2,FALSE)</f>
        <v>Ignitia Office</v>
      </c>
      <c r="M2942" s="69" t="str">
        <f>VLOOKUP(C2942,[6]Consolidado!$B:$E,3,FALSE)</f>
        <v>Long Community Table in Light wood  w/base</v>
      </c>
      <c r="N2942" s="70" t="str">
        <f>VLOOKUP(C2942,[6]Consolidado!$B:$H,7,FALSE)</f>
        <v>Agosto</v>
      </c>
    </row>
    <row r="2943" spans="1:14" s="71" customFormat="1" ht="16.5" customHeight="1" outlineLevel="1" x14ac:dyDescent="0.2">
      <c r="A2943" s="60" t="s">
        <v>687</v>
      </c>
      <c r="B2943" s="61">
        <v>42915</v>
      </c>
      <c r="C2943" s="71">
        <v>284</v>
      </c>
      <c r="D2943" s="63" t="str">
        <f>VLOOKUP(C2943,[6]Consolidado!$B:$E,4,FALSE)</f>
        <v>Finalizada</v>
      </c>
      <c r="E2943" s="64" t="s">
        <v>40</v>
      </c>
      <c r="F2943" s="65" t="s">
        <v>76</v>
      </c>
      <c r="G2943" s="66">
        <v>500</v>
      </c>
      <c r="H2943" s="67">
        <v>0.8080671880000001</v>
      </c>
      <c r="I2943" s="85">
        <f t="shared" si="73"/>
        <v>404.03359400000005</v>
      </c>
      <c r="J2943" s="86">
        <v>30.0428</v>
      </c>
      <c r="K2943" s="85">
        <f t="shared" si="74"/>
        <v>13.448599797622061</v>
      </c>
      <c r="L2943" s="68" t="str">
        <f>VLOOKUP(C2943,[6]Consolidado!$B:$E,2,FALSE)</f>
        <v>Canoe Wesfield (Phase 2 Sofa)</v>
      </c>
      <c r="M2943" s="69" t="str">
        <f>VLOOKUP(C2943,[6]Consolidado!$B:$E,3,FALSE)</f>
        <v xml:space="preserve">CH-17 </v>
      </c>
      <c r="N2943" s="70" t="str">
        <f>VLOOKUP(C2943,[6]Consolidado!$B:$H,7,FALSE)</f>
        <v>Julio</v>
      </c>
    </row>
    <row r="2944" spans="1:14" s="71" customFormat="1" ht="16.5" customHeight="1" outlineLevel="1" x14ac:dyDescent="0.2">
      <c r="A2944" s="60" t="s">
        <v>687</v>
      </c>
      <c r="B2944" s="61">
        <v>42915</v>
      </c>
      <c r="C2944" s="71">
        <v>223</v>
      </c>
      <c r="D2944" s="63" t="str">
        <f>VLOOKUP(C2944,[6]Consolidado!$B:$E,4,FALSE)</f>
        <v>Finalizada</v>
      </c>
      <c r="E2944" s="64" t="s">
        <v>78</v>
      </c>
      <c r="F2944" s="65" t="s">
        <v>82</v>
      </c>
      <c r="G2944" s="66">
        <v>336</v>
      </c>
      <c r="H2944" s="67">
        <v>7.5415032000000011</v>
      </c>
      <c r="I2944" s="85">
        <f t="shared" si="73"/>
        <v>2533.9450752000002</v>
      </c>
      <c r="J2944" s="86">
        <v>30.0428</v>
      </c>
      <c r="K2944" s="85">
        <f t="shared" si="74"/>
        <v>84.344504347131434</v>
      </c>
      <c r="L2944" s="68" t="str">
        <f>VLOOKUP(C2944,[6]Consolidado!$B:$E,2,FALSE)</f>
        <v>Canoe Wesfield (Dining Terrace)</v>
      </c>
      <c r="M2944" s="69" t="str">
        <f>VLOOKUP(C2944,[6]Consolidado!$B:$E,3,FALSE)</f>
        <v>CH-15 Indoor Bar Stool</v>
      </c>
      <c r="N2944" s="70" t="str">
        <f>VLOOKUP(C2944,[6]Consolidado!$B:$H,7,FALSE)</f>
        <v>Julio</v>
      </c>
    </row>
    <row r="2945" spans="1:17" s="71" customFormat="1" ht="16.5" customHeight="1" outlineLevel="1" x14ac:dyDescent="0.2">
      <c r="A2945" s="60" t="s">
        <v>687</v>
      </c>
      <c r="B2945" s="61">
        <v>42915</v>
      </c>
      <c r="C2945" s="71">
        <v>224</v>
      </c>
      <c r="D2945" s="63" t="str">
        <f>VLOOKUP(C2945,[6]Consolidado!$B:$E,4,FALSE)</f>
        <v>Finalizada</v>
      </c>
      <c r="E2945" s="64" t="s">
        <v>78</v>
      </c>
      <c r="F2945" s="65" t="s">
        <v>82</v>
      </c>
      <c r="G2945" s="66">
        <v>12</v>
      </c>
      <c r="H2945" s="67">
        <v>7.5415032000000011</v>
      </c>
      <c r="I2945" s="85">
        <f t="shared" si="73"/>
        <v>90.498038400000013</v>
      </c>
      <c r="J2945" s="86">
        <v>30.0428</v>
      </c>
      <c r="K2945" s="85">
        <f t="shared" si="74"/>
        <v>3.0123037266832657</v>
      </c>
      <c r="L2945" s="68" t="str">
        <f>VLOOKUP(C2945,[6]Consolidado!$B:$E,2,FALSE)</f>
        <v>Canoe Wesfield (Dining Terrace)</v>
      </c>
      <c r="M2945" s="69" t="str">
        <f>VLOOKUP(C2945,[6]Consolidado!$B:$E,3,FALSE)</f>
        <v>CH-15-CH Indoor Bar Stool - Counter Height</v>
      </c>
      <c r="N2945" s="70" t="str">
        <f>VLOOKUP(C2945,[6]Consolidado!$B:$H,7,FALSE)</f>
        <v>Julio</v>
      </c>
    </row>
    <row r="2946" spans="1:17" s="71" customFormat="1" ht="16.5" customHeight="1" outlineLevel="1" x14ac:dyDescent="0.2">
      <c r="A2946" s="60" t="s">
        <v>687</v>
      </c>
      <c r="B2946" s="61">
        <v>42915</v>
      </c>
      <c r="C2946" s="71">
        <v>220</v>
      </c>
      <c r="D2946" s="63" t="str">
        <f>VLOOKUP(C2946,[6]Consolidado!$B:$E,4,FALSE)</f>
        <v>Finalizada</v>
      </c>
      <c r="E2946" s="64" t="s">
        <v>78</v>
      </c>
      <c r="F2946" s="65" t="s">
        <v>82</v>
      </c>
      <c r="G2946" s="66">
        <v>160</v>
      </c>
      <c r="H2946" s="67">
        <v>7.5415032000000011</v>
      </c>
      <c r="I2946" s="85">
        <f t="shared" si="73"/>
        <v>1206.6405120000002</v>
      </c>
      <c r="J2946" s="86">
        <v>30.0428</v>
      </c>
      <c r="K2946" s="85">
        <f t="shared" si="74"/>
        <v>40.164049689110207</v>
      </c>
      <c r="L2946" s="68" t="str">
        <f>VLOOKUP(C2946,[6]Consolidado!$B:$E,2,FALSE)</f>
        <v>Canoe Wesfield (Dining Terrace)</v>
      </c>
      <c r="M2946" s="69" t="str">
        <f>VLOOKUP(C2946,[6]Consolidado!$B:$E,3,FALSE)</f>
        <v xml:space="preserve">CH-07  Indoor Bar Stool </v>
      </c>
      <c r="N2946" s="70" t="str">
        <f>VLOOKUP(C2946,[6]Consolidado!$B:$H,7,FALSE)</f>
        <v>Julio</v>
      </c>
    </row>
    <row r="2947" spans="1:17" s="71" customFormat="1" ht="15.6" customHeight="1" outlineLevel="1" x14ac:dyDescent="0.2">
      <c r="A2947" s="60" t="s">
        <v>687</v>
      </c>
      <c r="B2947" s="61">
        <v>42909</v>
      </c>
      <c r="C2947" s="71">
        <v>290</v>
      </c>
      <c r="D2947" s="63" t="str">
        <f>VLOOKUP(C2947,[6]Consolidado!$B:$E,4,FALSE)</f>
        <v>Finalizada</v>
      </c>
      <c r="E2947" s="64" t="s">
        <v>40</v>
      </c>
      <c r="F2947" s="65" t="s">
        <v>52</v>
      </c>
      <c r="G2947" s="66">
        <v>6</v>
      </c>
      <c r="H2947" s="67">
        <v>0.61599999999999999</v>
      </c>
      <c r="I2947" s="85">
        <f t="shared" si="73"/>
        <v>3.6959999999999997</v>
      </c>
      <c r="J2947" s="86">
        <v>30.0428</v>
      </c>
      <c r="K2947" s="85">
        <f t="shared" si="74"/>
        <v>0.12302448506796969</v>
      </c>
      <c r="L2947" s="68" t="str">
        <f>VLOOKUP(C2947,[6]Consolidado!$B:$E,2,FALSE)</f>
        <v>Kaffitar</v>
      </c>
      <c r="M2947" s="69" t="str">
        <f>VLOOKUP(C2947,[6]Consolidado!$B:$E,3,FALSE)</f>
        <v xml:space="preserve">Slab Table </v>
      </c>
      <c r="N2947" s="70" t="str">
        <f>VLOOKUP(C2947,[6]Consolidado!$B:$H,7,FALSE)</f>
        <v>Julio</v>
      </c>
    </row>
    <row r="2948" spans="1:17" s="105" customFormat="1" ht="16.5" customHeight="1" outlineLevel="1" x14ac:dyDescent="0.2">
      <c r="A2948" s="92" t="s">
        <v>687</v>
      </c>
      <c r="B2948" s="115">
        <v>42899</v>
      </c>
      <c r="C2948" s="105">
        <v>281</v>
      </c>
      <c r="D2948" s="95" t="str">
        <f>VLOOKUP(C2948,[6]Consolidado!$B:$E,4,FALSE)</f>
        <v>Finalizada</v>
      </c>
      <c r="E2948" s="96" t="s">
        <v>629</v>
      </c>
      <c r="F2948" s="97" t="s">
        <v>688</v>
      </c>
      <c r="G2948" s="117">
        <v>4</v>
      </c>
      <c r="H2948" s="99">
        <f>I2948/G2948</f>
        <v>100</v>
      </c>
      <c r="I2948" s="100">
        <v>400</v>
      </c>
      <c r="J2948" s="118">
        <v>29.974599999999999</v>
      </c>
      <c r="K2948" s="100">
        <f>I2948/J2948</f>
        <v>13.344631788247383</v>
      </c>
      <c r="L2948" s="102" t="str">
        <f>VLOOKUP(C2948,[6]Consolidado!$B:$E,2,FALSE)</f>
        <v>Home Studios</v>
      </c>
      <c r="M2948" s="103" t="str">
        <f>VLOOKUP(C2948,[6]Consolidado!$B:$E,3,FALSE)</f>
        <v>Barstool Stilleto</v>
      </c>
      <c r="N2948" s="104" t="str">
        <f>VLOOKUP(C2948,[6]Consolidado!$B:$H,7,FALSE)</f>
        <v>Julio</v>
      </c>
    </row>
    <row r="2949" spans="1:17" s="105" customFormat="1" ht="16.5" customHeight="1" outlineLevel="1" x14ac:dyDescent="0.2">
      <c r="A2949" s="92" t="s">
        <v>687</v>
      </c>
      <c r="B2949" s="115">
        <v>42899</v>
      </c>
      <c r="C2949" s="121">
        <v>293</v>
      </c>
      <c r="D2949" s="95" t="str">
        <f>VLOOKUP(C2949,[6]Consolidado!$B:$E,4,FALSE)</f>
        <v>Finalizada</v>
      </c>
      <c r="E2949" s="96" t="s">
        <v>629</v>
      </c>
      <c r="F2949" s="97" t="s">
        <v>689</v>
      </c>
      <c r="G2949" s="117">
        <v>1</v>
      </c>
      <c r="H2949" s="99">
        <f t="shared" ref="H2949:H2959" si="75">I2949/G2949</f>
        <v>200</v>
      </c>
      <c r="I2949" s="100">
        <v>200</v>
      </c>
      <c r="J2949" s="118">
        <v>29.974599999999999</v>
      </c>
      <c r="K2949" s="100">
        <f t="shared" ref="K2949:K2958" si="76">I2949/J2949</f>
        <v>6.6723158941236917</v>
      </c>
      <c r="L2949" s="102" t="str">
        <f>VLOOKUP(C2949,[6]Consolidado!$B:$E,2,FALSE)</f>
        <v>Home Studios</v>
      </c>
      <c r="M2949" s="103" t="str">
        <f>VLOOKUP(C2949,[6]Consolidado!$B:$E,3,FALSE)</f>
        <v>Custom bar stool B</v>
      </c>
      <c r="N2949" s="104" t="str">
        <f>VLOOKUP(C2949,[6]Consolidado!$B:$H,7,FALSE)</f>
        <v>Junio</v>
      </c>
      <c r="O2949" s="121" t="s">
        <v>690</v>
      </c>
    </row>
    <row r="2950" spans="1:17" s="105" customFormat="1" ht="16.5" customHeight="1" outlineLevel="1" x14ac:dyDescent="0.2">
      <c r="A2950" s="92" t="s">
        <v>687</v>
      </c>
      <c r="B2950" s="115">
        <v>42899</v>
      </c>
      <c r="C2950" s="121">
        <v>302</v>
      </c>
      <c r="D2950" s="95" t="str">
        <f>VLOOKUP(C2950,[6]Consolidado!$B:$E,4,FALSE)</f>
        <v>Finalizada</v>
      </c>
      <c r="E2950" s="96" t="s">
        <v>629</v>
      </c>
      <c r="F2950" s="97" t="s">
        <v>691</v>
      </c>
      <c r="G2950" s="117">
        <v>1</v>
      </c>
      <c r="H2950" s="99">
        <f t="shared" si="75"/>
        <v>250</v>
      </c>
      <c r="I2950" s="100">
        <v>250</v>
      </c>
      <c r="J2950" s="118">
        <v>29.974599999999999</v>
      </c>
      <c r="K2950" s="100">
        <f t="shared" si="76"/>
        <v>8.3403948676546147</v>
      </c>
      <c r="L2950" s="102" t="str">
        <f>VLOOKUP(C2950,[6]Consolidado!$B:$E,2,FALSE)</f>
        <v>Maderas Collective</v>
      </c>
      <c r="M2950" s="103" t="str">
        <f>VLOOKUP(C2950,[6]Consolidado!$B:$E,3,FALSE)</f>
        <v>Silla Prototipo</v>
      </c>
      <c r="N2950" s="104" t="str">
        <f>VLOOKUP(C2950,[6]Consolidado!$B:$H,7,FALSE)</f>
        <v>Junio</v>
      </c>
      <c r="O2950" s="121" t="s">
        <v>692</v>
      </c>
    </row>
    <row r="2951" spans="1:17" s="105" customFormat="1" ht="16.5" customHeight="1" outlineLevel="1" x14ac:dyDescent="0.2">
      <c r="A2951" s="92" t="s">
        <v>687</v>
      </c>
      <c r="B2951" s="115">
        <v>42899</v>
      </c>
      <c r="C2951" s="121">
        <v>293</v>
      </c>
      <c r="D2951" s="95" t="str">
        <f>VLOOKUP(C2951,[6]Consolidado!$B:$E,4,FALSE)</f>
        <v>Finalizada</v>
      </c>
      <c r="E2951" s="96" t="s">
        <v>629</v>
      </c>
      <c r="F2951" s="97" t="s">
        <v>693</v>
      </c>
      <c r="G2951" s="117">
        <v>1</v>
      </c>
      <c r="H2951" s="99">
        <f t="shared" si="75"/>
        <v>120</v>
      </c>
      <c r="I2951" s="100">
        <v>120</v>
      </c>
      <c r="J2951" s="118">
        <v>29.974599999999999</v>
      </c>
      <c r="K2951" s="100">
        <f t="shared" si="76"/>
        <v>4.0033895364742147</v>
      </c>
      <c r="L2951" s="102" t="str">
        <f>VLOOKUP(C2951,[6]Consolidado!$B:$E,2,FALSE)</f>
        <v>Home Studios</v>
      </c>
      <c r="M2951" s="103" t="str">
        <f>VLOOKUP(C2951,[6]Consolidado!$B:$E,3,FALSE)</f>
        <v>Custom bar stool B</v>
      </c>
      <c r="N2951" s="104" t="str">
        <f>VLOOKUP(C2951,[6]Consolidado!$B:$H,7,FALSE)</f>
        <v>Junio</v>
      </c>
      <c r="O2951" s="121" t="s">
        <v>690</v>
      </c>
    </row>
    <row r="2952" spans="1:17" s="105" customFormat="1" ht="16.5" customHeight="1" outlineLevel="1" x14ac:dyDescent="0.2">
      <c r="A2952" s="92" t="s">
        <v>687</v>
      </c>
      <c r="B2952" s="115">
        <v>42895</v>
      </c>
      <c r="C2952" s="105">
        <v>281</v>
      </c>
      <c r="D2952" s="95" t="str">
        <f>VLOOKUP(C2952,[6]Consolidado!$B:$E,4,FALSE)</f>
        <v>Finalizada</v>
      </c>
      <c r="E2952" s="96" t="s">
        <v>629</v>
      </c>
      <c r="F2952" s="97" t="s">
        <v>694</v>
      </c>
      <c r="G2952" s="117">
        <v>1</v>
      </c>
      <c r="H2952" s="99">
        <f t="shared" si="75"/>
        <v>170</v>
      </c>
      <c r="I2952" s="100">
        <v>170</v>
      </c>
      <c r="J2952" s="118">
        <f t="shared" ref="J2952:J2959" si="77">I2952/K2952</f>
        <v>29.958600000000001</v>
      </c>
      <c r="K2952" s="100">
        <v>5.6744974731796542</v>
      </c>
      <c r="L2952" s="102" t="str">
        <f>VLOOKUP(C2952,[6]Consolidado!$B:$E,2,FALSE)</f>
        <v>Home Studios</v>
      </c>
      <c r="M2952" s="103" t="str">
        <f>VLOOKUP(C2952,[6]Consolidado!$B:$E,3,FALSE)</f>
        <v>Barstool Stilleto</v>
      </c>
      <c r="N2952" s="104" t="str">
        <f>VLOOKUP(C2952,[6]Consolidado!$B:$H,7,FALSE)</f>
        <v>Julio</v>
      </c>
      <c r="Q2952" s="105" t="s">
        <v>695</v>
      </c>
    </row>
    <row r="2953" spans="1:17" s="105" customFormat="1" ht="16.5" customHeight="1" outlineLevel="1" x14ac:dyDescent="0.2">
      <c r="A2953" s="92" t="s">
        <v>687</v>
      </c>
      <c r="B2953" s="115">
        <v>42901</v>
      </c>
      <c r="C2953" s="105">
        <v>164</v>
      </c>
      <c r="D2953" s="95" t="str">
        <f>VLOOKUP(C2953,[6]Consolidado!$B:$E,4,FALSE)</f>
        <v>En Proceso</v>
      </c>
      <c r="E2953" s="96" t="s">
        <v>629</v>
      </c>
      <c r="F2953" s="97" t="s">
        <v>696</v>
      </c>
      <c r="G2953" s="117">
        <v>1</v>
      </c>
      <c r="H2953" s="99">
        <f t="shared" si="75"/>
        <v>2000</v>
      </c>
      <c r="I2953" s="100">
        <v>2000</v>
      </c>
      <c r="J2953" s="118">
        <v>29.982700000000001</v>
      </c>
      <c r="K2953" s="100">
        <f t="shared" si="76"/>
        <v>66.705133293532597</v>
      </c>
      <c r="L2953" s="102" t="str">
        <f>VLOOKUP(C2953,[6]Consolidado!$B:$E,2,FALSE)</f>
        <v>David Berruto-New Line</v>
      </c>
      <c r="M2953" s="103" t="str">
        <f>VLOOKUP(C2953,[6]Consolidado!$B:$E,3,FALSE)</f>
        <v>Simple Daybed</v>
      </c>
      <c r="N2953" s="104">
        <f>VLOOKUP(C2953,[6]Consolidado!$B:$H,7,FALSE)</f>
        <v>0</v>
      </c>
    </row>
    <row r="2954" spans="1:17" s="105" customFormat="1" ht="16.5" customHeight="1" outlineLevel="1" x14ac:dyDescent="0.2">
      <c r="A2954" s="92" t="s">
        <v>687</v>
      </c>
      <c r="B2954" s="115">
        <v>42901</v>
      </c>
      <c r="C2954" s="105">
        <v>164</v>
      </c>
      <c r="D2954" s="95" t="str">
        <f>VLOOKUP(C2954,[6]Consolidado!$B:$E,4,FALSE)</f>
        <v>En Proceso</v>
      </c>
      <c r="E2954" s="96" t="s">
        <v>629</v>
      </c>
      <c r="F2954" s="97" t="s">
        <v>697</v>
      </c>
      <c r="G2954" s="117">
        <v>140</v>
      </c>
      <c r="H2954" s="99">
        <f t="shared" si="75"/>
        <v>1.0714285714285714</v>
      </c>
      <c r="I2954" s="100">
        <v>150</v>
      </c>
      <c r="J2954" s="118">
        <v>29.982700000000001</v>
      </c>
      <c r="K2954" s="100">
        <f t="shared" si="76"/>
        <v>5.0028849970149452</v>
      </c>
      <c r="L2954" s="102" t="str">
        <f>VLOOKUP(C2954,[6]Consolidado!$B:$E,2,FALSE)</f>
        <v>David Berruto-New Line</v>
      </c>
      <c r="M2954" s="103" t="str">
        <f>VLOOKUP(C2954,[6]Consolidado!$B:$E,3,FALSE)</f>
        <v>Simple Daybed</v>
      </c>
      <c r="N2954" s="104">
        <f>VLOOKUP(C2954,[6]Consolidado!$B:$H,7,FALSE)</f>
        <v>0</v>
      </c>
    </row>
    <row r="2955" spans="1:17" s="105" customFormat="1" ht="16.5" customHeight="1" outlineLevel="1" x14ac:dyDescent="0.2">
      <c r="A2955" s="92" t="s">
        <v>687</v>
      </c>
      <c r="B2955" s="115">
        <v>42901</v>
      </c>
      <c r="C2955" s="105">
        <v>217</v>
      </c>
      <c r="D2955" s="95" t="str">
        <f>VLOOKUP(C2955,[6]Consolidado!$B:$E,4,FALSE)</f>
        <v>Finalizada</v>
      </c>
      <c r="E2955" s="96" t="s">
        <v>629</v>
      </c>
      <c r="F2955" s="97" t="s">
        <v>698</v>
      </c>
      <c r="G2955" s="117">
        <v>1</v>
      </c>
      <c r="H2955" s="99">
        <f t="shared" si="75"/>
        <v>700</v>
      </c>
      <c r="I2955" s="100">
        <v>700</v>
      </c>
      <c r="J2955" s="118">
        <v>29.982700000000001</v>
      </c>
      <c r="K2955" s="100">
        <f t="shared" si="76"/>
        <v>23.346796652736412</v>
      </c>
      <c r="L2955" s="102" t="str">
        <f>VLOOKUP(C2955,[6]Consolidado!$B:$E,2,FALSE)</f>
        <v>Andee Hess</v>
      </c>
      <c r="M2955" s="103" t="str">
        <f>VLOOKUP(C2955,[6]Consolidado!$B:$E,3,FALSE)</f>
        <v>Chair Prototype</v>
      </c>
      <c r="N2955" s="104" t="str">
        <f>VLOOKUP(C2955,[6]Consolidado!$B:$H,7,FALSE)</f>
        <v>Noviembre</v>
      </c>
    </row>
    <row r="2956" spans="1:17" s="105" customFormat="1" ht="16.5" customHeight="1" outlineLevel="1" x14ac:dyDescent="0.2">
      <c r="A2956" s="92" t="s">
        <v>687</v>
      </c>
      <c r="B2956" s="115">
        <v>42901</v>
      </c>
      <c r="C2956" s="105">
        <v>281</v>
      </c>
      <c r="D2956" s="95" t="str">
        <f>VLOOKUP(C2956,[6]Consolidado!$B:$E,4,FALSE)</f>
        <v>Finalizada</v>
      </c>
      <c r="E2956" s="96" t="s">
        <v>629</v>
      </c>
      <c r="F2956" s="97" t="s">
        <v>699</v>
      </c>
      <c r="G2956" s="117">
        <v>2</v>
      </c>
      <c r="H2956" s="99">
        <f t="shared" si="75"/>
        <v>200</v>
      </c>
      <c r="I2956" s="100">
        <v>400</v>
      </c>
      <c r="J2956" s="118">
        <v>29.982700000000001</v>
      </c>
      <c r="K2956" s="100">
        <f t="shared" si="76"/>
        <v>13.34102665870652</v>
      </c>
      <c r="L2956" s="102" t="str">
        <f>VLOOKUP(C2956,[6]Consolidado!$B:$E,2,FALSE)</f>
        <v>Home Studios</v>
      </c>
      <c r="M2956" s="103" t="str">
        <f>VLOOKUP(C2956,[6]Consolidado!$B:$E,3,FALSE)</f>
        <v>Barstool Stilleto</v>
      </c>
      <c r="N2956" s="104" t="str">
        <f>VLOOKUP(C2956,[6]Consolidado!$B:$H,7,FALSE)</f>
        <v>Julio</v>
      </c>
    </row>
    <row r="2957" spans="1:17" s="105" customFormat="1" ht="16.5" customHeight="1" outlineLevel="1" x14ac:dyDescent="0.2">
      <c r="A2957" s="92" t="s">
        <v>687</v>
      </c>
      <c r="B2957" s="115">
        <v>42901</v>
      </c>
      <c r="C2957" s="105">
        <v>281</v>
      </c>
      <c r="D2957" s="95" t="str">
        <f>VLOOKUP(C2957,[6]Consolidado!$B:$E,4,FALSE)</f>
        <v>Finalizada</v>
      </c>
      <c r="E2957" s="96" t="s">
        <v>629</v>
      </c>
      <c r="F2957" s="97" t="s">
        <v>700</v>
      </c>
      <c r="G2957" s="117">
        <v>2</v>
      </c>
      <c r="H2957" s="99">
        <f t="shared" si="75"/>
        <v>100</v>
      </c>
      <c r="I2957" s="100">
        <v>200</v>
      </c>
      <c r="J2957" s="118">
        <v>29.982700000000001</v>
      </c>
      <c r="K2957" s="100">
        <f t="shared" si="76"/>
        <v>6.6705133293532599</v>
      </c>
      <c r="L2957" s="102" t="str">
        <f>VLOOKUP(C2957,[6]Consolidado!$B:$E,2,FALSE)</f>
        <v>Home Studios</v>
      </c>
      <c r="M2957" s="103" t="str">
        <f>VLOOKUP(C2957,[6]Consolidado!$B:$E,3,FALSE)</f>
        <v>Barstool Stilleto</v>
      </c>
      <c r="N2957" s="104" t="str">
        <f>VLOOKUP(C2957,[6]Consolidado!$B:$H,7,FALSE)</f>
        <v>Julio</v>
      </c>
    </row>
    <row r="2958" spans="1:17" s="105" customFormat="1" ht="16.5" customHeight="1" outlineLevel="1" x14ac:dyDescent="0.2">
      <c r="A2958" s="92" t="s">
        <v>687</v>
      </c>
      <c r="B2958" s="115">
        <v>42901</v>
      </c>
      <c r="C2958" s="121">
        <v>293</v>
      </c>
      <c r="D2958" s="95" t="str">
        <f>VLOOKUP(C2958,[6]Consolidado!$B:$E,4,FALSE)</f>
        <v>Finalizada</v>
      </c>
      <c r="E2958" s="96" t="s">
        <v>629</v>
      </c>
      <c r="F2958" s="97" t="s">
        <v>701</v>
      </c>
      <c r="G2958" s="117">
        <v>1</v>
      </c>
      <c r="H2958" s="99">
        <f t="shared" si="75"/>
        <v>200</v>
      </c>
      <c r="I2958" s="100">
        <v>200</v>
      </c>
      <c r="J2958" s="118">
        <v>29.982700000000001</v>
      </c>
      <c r="K2958" s="100">
        <f t="shared" si="76"/>
        <v>6.6705133293532599</v>
      </c>
      <c r="L2958" s="102" t="str">
        <f>VLOOKUP(C2958,[6]Consolidado!$B:$E,2,FALSE)</f>
        <v>Home Studios</v>
      </c>
      <c r="M2958" s="103" t="str">
        <f>VLOOKUP(C2958,[6]Consolidado!$B:$E,3,FALSE)</f>
        <v>Custom bar stool B</v>
      </c>
      <c r="N2958" s="104" t="str">
        <f>VLOOKUP(C2958,[6]Consolidado!$B:$H,7,FALSE)</f>
        <v>Junio</v>
      </c>
      <c r="O2958" s="121" t="s">
        <v>690</v>
      </c>
    </row>
    <row r="2959" spans="1:17" s="105" customFormat="1" ht="16.5" customHeight="1" outlineLevel="1" x14ac:dyDescent="0.2">
      <c r="A2959" s="92" t="s">
        <v>687</v>
      </c>
      <c r="B2959" s="115">
        <v>42916</v>
      </c>
      <c r="C2959" s="105">
        <v>256</v>
      </c>
      <c r="D2959" s="95" t="str">
        <f>VLOOKUP(C2959,[6]Consolidado!$B:$E,4,FALSE)</f>
        <v>Finalizada</v>
      </c>
      <c r="E2959" s="96" t="s">
        <v>702</v>
      </c>
      <c r="F2959" s="97" t="s">
        <v>703</v>
      </c>
      <c r="G2959" s="117">
        <v>50</v>
      </c>
      <c r="H2959" s="122">
        <f t="shared" si="75"/>
        <v>2869.8384700000001</v>
      </c>
      <c r="I2959" s="100">
        <v>143491.9235</v>
      </c>
      <c r="J2959" s="118">
        <f t="shared" si="77"/>
        <v>30.0428</v>
      </c>
      <c r="K2959" s="100">
        <v>4776.25</v>
      </c>
      <c r="L2959" s="102" t="str">
        <f>VLOOKUP(C2959,[6]Consolidado!$B:$E,2,FALSE)</f>
        <v>Ignitia Office</v>
      </c>
      <c r="M2959" s="103" t="str">
        <f>VLOOKUP(C2959,[6]Consolidado!$B:$E,3,FALSE)</f>
        <v>Upholestered Slab Sofa</v>
      </c>
      <c r="N2959" s="104" t="str">
        <f>VLOOKUP(C2959,[6]Consolidado!$B:$H,7,FALSE)</f>
        <v>Julio</v>
      </c>
    </row>
    <row r="2960" spans="1:17" s="71" customFormat="1" ht="16.5" customHeight="1" outlineLevel="1" x14ac:dyDescent="0.2">
      <c r="A2960" s="60" t="s">
        <v>687</v>
      </c>
      <c r="B2960" s="61"/>
      <c r="D2960" s="63"/>
      <c r="E2960" s="64"/>
      <c r="F2960" s="65"/>
      <c r="G2960" s="66"/>
      <c r="H2960" s="67"/>
      <c r="I2960" s="85"/>
      <c r="J2960" s="86"/>
      <c r="K2960" s="85"/>
      <c r="L2960" s="68" t="e">
        <f>VLOOKUP(C2960,[6]Consolidado!$B:$E,2,FALSE)</f>
        <v>#N/A</v>
      </c>
      <c r="M2960" s="69" t="e">
        <f>VLOOKUP(C2960,[6]Consolidado!$B:$E,3,FALSE)</f>
        <v>#N/A</v>
      </c>
      <c r="N2960" s="70" t="e">
        <f>VLOOKUP(C2960,[6]Consolidado!$B:$H,7,FALSE)</f>
        <v>#N/A</v>
      </c>
    </row>
    <row r="2961" spans="1:14" s="71" customFormat="1" ht="16.5" customHeight="1" outlineLevel="1" x14ac:dyDescent="0.2">
      <c r="A2961" s="60" t="s">
        <v>687</v>
      </c>
      <c r="B2961" s="61"/>
      <c r="D2961" s="63"/>
      <c r="E2961" s="64"/>
      <c r="F2961" s="65"/>
      <c r="G2961" s="66"/>
      <c r="H2961" s="67"/>
      <c r="I2961" s="85"/>
      <c r="J2961" s="86"/>
      <c r="K2961" s="85"/>
      <c r="L2961" s="68" t="e">
        <f>VLOOKUP(C2961,[6]Consolidado!$B:$E,2,FALSE)</f>
        <v>#N/A</v>
      </c>
      <c r="M2961" s="69" t="e">
        <f>VLOOKUP(C2961,[6]Consolidado!$B:$E,3,FALSE)</f>
        <v>#N/A</v>
      </c>
      <c r="N2961" s="70" t="e">
        <f>VLOOKUP(C2961,[6]Consolidado!$B:$H,7,FALSE)</f>
        <v>#N/A</v>
      </c>
    </row>
    <row r="2962" spans="1:14" s="71" customFormat="1" ht="16.5" customHeight="1" outlineLevel="1" x14ac:dyDescent="0.2">
      <c r="A2962" s="60" t="s">
        <v>687</v>
      </c>
      <c r="B2962" s="61"/>
      <c r="D2962" s="63"/>
      <c r="E2962" s="64"/>
      <c r="F2962" s="65"/>
      <c r="G2962" s="66"/>
      <c r="H2962" s="67"/>
      <c r="I2962" s="85"/>
      <c r="J2962" s="86"/>
      <c r="K2962" s="85"/>
      <c r="L2962" s="68" t="e">
        <f>VLOOKUP(C2962,[6]Consolidado!$B:$E,2,FALSE)</f>
        <v>#N/A</v>
      </c>
      <c r="M2962" s="69" t="e">
        <f>VLOOKUP(C2962,[6]Consolidado!$B:$E,3,FALSE)</f>
        <v>#N/A</v>
      </c>
      <c r="N2962" s="70" t="e">
        <f>VLOOKUP(C2962,[6]Consolidado!$B:$H,7,FALSE)</f>
        <v>#N/A</v>
      </c>
    </row>
    <row r="2963" spans="1:14" s="71" customFormat="1" ht="16.5" customHeight="1" outlineLevel="1" x14ac:dyDescent="0.2">
      <c r="A2963" s="60" t="s">
        <v>687</v>
      </c>
      <c r="B2963" s="61"/>
      <c r="D2963" s="63"/>
      <c r="E2963" s="64"/>
      <c r="F2963" s="65"/>
      <c r="G2963" s="66"/>
      <c r="H2963" s="67"/>
      <c r="I2963" s="85"/>
      <c r="J2963" s="86"/>
      <c r="K2963" s="85"/>
      <c r="L2963" s="68" t="e">
        <f>VLOOKUP(C2963,[6]Consolidado!$B:$E,2,FALSE)</f>
        <v>#N/A</v>
      </c>
      <c r="M2963" s="69" t="e">
        <f>VLOOKUP(C2963,[6]Consolidado!$B:$E,3,FALSE)</f>
        <v>#N/A</v>
      </c>
      <c r="N2963" s="70" t="e">
        <f>VLOOKUP(C2963,[6]Consolidado!$B:$H,7,FALSE)</f>
        <v>#N/A</v>
      </c>
    </row>
    <row r="2964" spans="1:14" s="71" customFormat="1" ht="16.5" customHeight="1" outlineLevel="1" x14ac:dyDescent="0.2">
      <c r="A2964" s="60" t="s">
        <v>687</v>
      </c>
      <c r="B2964" s="61"/>
      <c r="D2964" s="63"/>
      <c r="E2964" s="64"/>
      <c r="F2964" s="65"/>
      <c r="G2964" s="66"/>
      <c r="H2964" s="67"/>
      <c r="I2964" s="85"/>
      <c r="J2964" s="86"/>
      <c r="K2964" s="85"/>
      <c r="L2964" s="68" t="e">
        <f>VLOOKUP(C2964,[6]Consolidado!$B:$E,2,FALSE)</f>
        <v>#N/A</v>
      </c>
      <c r="M2964" s="69" t="e">
        <f>VLOOKUP(C2964,[6]Consolidado!$B:$E,3,FALSE)</f>
        <v>#N/A</v>
      </c>
      <c r="N2964" s="70" t="e">
        <f>VLOOKUP(C2964,[6]Consolidado!$B:$H,7,FALSE)</f>
        <v>#N/A</v>
      </c>
    </row>
    <row r="2965" spans="1:14" s="71" customFormat="1" ht="16.5" customHeight="1" outlineLevel="1" x14ac:dyDescent="0.2">
      <c r="A2965" s="60" t="s">
        <v>687</v>
      </c>
      <c r="B2965" s="61"/>
      <c r="D2965" s="63"/>
      <c r="E2965" s="64"/>
      <c r="F2965" s="65"/>
      <c r="G2965" s="66"/>
      <c r="H2965" s="67"/>
      <c r="I2965" s="85"/>
      <c r="J2965" s="86"/>
      <c r="K2965" s="85"/>
      <c r="L2965" s="68" t="e">
        <f>VLOOKUP(C2965,[6]Consolidado!$B:$E,2,FALSE)</f>
        <v>#N/A</v>
      </c>
      <c r="M2965" s="69" t="e">
        <f>VLOOKUP(C2965,[6]Consolidado!$B:$E,3,FALSE)</f>
        <v>#N/A</v>
      </c>
      <c r="N2965" s="70" t="e">
        <f>VLOOKUP(C2965,[6]Consolidado!$B:$H,7,FALSE)</f>
        <v>#N/A</v>
      </c>
    </row>
    <row r="2966" spans="1:14" s="71" customFormat="1" ht="16.5" customHeight="1" outlineLevel="1" x14ac:dyDescent="0.2">
      <c r="A2966" s="60" t="s">
        <v>687</v>
      </c>
      <c r="B2966" s="61"/>
      <c r="D2966" s="63"/>
      <c r="E2966" s="64"/>
      <c r="F2966" s="65"/>
      <c r="G2966" s="66"/>
      <c r="H2966" s="67"/>
      <c r="I2966" s="85"/>
      <c r="J2966" s="86"/>
      <c r="K2966" s="85"/>
      <c r="L2966" s="68" t="e">
        <f>VLOOKUP(C2966,[6]Consolidado!$B:$E,2,FALSE)</f>
        <v>#N/A</v>
      </c>
      <c r="M2966" s="69" t="e">
        <f>VLOOKUP(C2966,[6]Consolidado!$B:$E,3,FALSE)</f>
        <v>#N/A</v>
      </c>
      <c r="N2966" s="70" t="e">
        <f>VLOOKUP(C2966,[6]Consolidado!$B:$H,7,FALSE)</f>
        <v>#N/A</v>
      </c>
    </row>
    <row r="2967" spans="1:14" s="71" customFormat="1" ht="16.5" customHeight="1" thickBot="1" x14ac:dyDescent="0.25">
      <c r="A2967" s="72" t="s">
        <v>704</v>
      </c>
      <c r="B2967" s="73"/>
      <c r="D2967" s="74"/>
      <c r="E2967" s="75"/>
      <c r="F2967" s="76"/>
      <c r="G2967" s="77"/>
      <c r="H2967" s="78"/>
      <c r="I2967" s="79">
        <f>SUBTOTAL(9,I2557:I2966)</f>
        <v>475477.85796207574</v>
      </c>
      <c r="J2967" s="108"/>
      <c r="K2967" s="79">
        <f>SUBTOTAL(9,K2557:K2966)</f>
        <v>15827.015429403174</v>
      </c>
      <c r="L2967" s="77"/>
      <c r="M2967" s="77"/>
      <c r="N2967" s="77"/>
    </row>
    <row r="2968" spans="1:14" s="71" customFormat="1" ht="16.5" customHeight="1" outlineLevel="1" thickTop="1" x14ac:dyDescent="0.2">
      <c r="A2968" s="60" t="s">
        <v>705</v>
      </c>
      <c r="B2968" s="61">
        <v>42919</v>
      </c>
      <c r="C2968" s="71" t="s">
        <v>26</v>
      </c>
      <c r="D2968" s="63" t="str">
        <f>VLOOKUP(C2968,[6]Consolidado!$B:$E,4,FALSE)</f>
        <v>Finalizada</v>
      </c>
      <c r="E2968" s="64" t="s">
        <v>28</v>
      </c>
      <c r="F2968" s="65" t="s">
        <v>27</v>
      </c>
      <c r="G2968" s="66">
        <v>2.5</v>
      </c>
      <c r="H2968" s="67">
        <v>787.01749646892654</v>
      </c>
      <c r="I2968" s="85">
        <f>G2968*H2968</f>
        <v>1967.5437411723165</v>
      </c>
      <c r="J2968" s="86">
        <v>30.1676</v>
      </c>
      <c r="K2968" s="85">
        <f>IFERROR(I2968/J2968,0)</f>
        <v>65.220426589198894</v>
      </c>
      <c r="L2968" s="68" t="str">
        <f>VLOOKUP(C2968,[6]Consolidado!$B:$E,2,FALSE)</f>
        <v>Ignitia Office</v>
      </c>
      <c r="M2968" s="69" t="str">
        <f>VLOOKUP(C2968,[6]Consolidado!$B:$E,3,FALSE)</f>
        <v>Modular sofa B</v>
      </c>
      <c r="N2968" s="70" t="str">
        <f>VLOOKUP(C2968,[6]Consolidado!$B:$H,7,FALSE)</f>
        <v>Agosto</v>
      </c>
    </row>
    <row r="2969" spans="1:14" s="71" customFormat="1" ht="16.5" customHeight="1" outlineLevel="1" x14ac:dyDescent="0.2">
      <c r="A2969" s="60" t="s">
        <v>705</v>
      </c>
      <c r="B2969" s="61">
        <v>42919</v>
      </c>
      <c r="C2969" s="71">
        <v>226</v>
      </c>
      <c r="D2969" s="63" t="str">
        <f>VLOOKUP(C2969,[6]Consolidado!$B:$E,4,FALSE)</f>
        <v>Finalizada</v>
      </c>
      <c r="E2969" s="64" t="s">
        <v>33</v>
      </c>
      <c r="F2969" s="65" t="s">
        <v>32</v>
      </c>
      <c r="G2969" s="66">
        <v>16</v>
      </c>
      <c r="H2969" s="67">
        <v>30.068855534528456</v>
      </c>
      <c r="I2969" s="85">
        <f>G2969*H2969</f>
        <v>481.1016885524553</v>
      </c>
      <c r="J2969" s="86">
        <v>30.1676</v>
      </c>
      <c r="K2969" s="85">
        <f>IFERROR(I2969/J2969,0)</f>
        <v>15.947628865155176</v>
      </c>
      <c r="L2969" s="68" t="str">
        <f>VLOOKUP(C2969,[6]Consolidado!$B:$E,2,FALSE)</f>
        <v>Canoe Wesfield (Phase 2)</v>
      </c>
      <c r="M2969" s="69" t="str">
        <f>VLOOKUP(C2969,[6]Consolidado!$B:$E,3,FALSE)</f>
        <v>CH-132B Bench, Teak( W/ Duplex)</v>
      </c>
      <c r="N2969" s="70" t="str">
        <f>VLOOKUP(C2969,[6]Consolidado!$B:$H,7,FALSE)</f>
        <v>Julio</v>
      </c>
    </row>
    <row r="2970" spans="1:14" s="71" customFormat="1" ht="16.5" customHeight="1" outlineLevel="1" x14ac:dyDescent="0.2">
      <c r="A2970" s="60" t="s">
        <v>705</v>
      </c>
      <c r="B2970" s="61">
        <v>42919</v>
      </c>
      <c r="C2970" s="71">
        <v>226</v>
      </c>
      <c r="D2970" s="63" t="str">
        <f>VLOOKUP(C2970,[6]Consolidado!$B:$E,4,FALSE)</f>
        <v>Finalizada</v>
      </c>
      <c r="E2970" s="64" t="s">
        <v>33</v>
      </c>
      <c r="F2970" s="65" t="s">
        <v>34</v>
      </c>
      <c r="G2970" s="66">
        <v>2</v>
      </c>
      <c r="H2970" s="67">
        <v>33.182217334633599</v>
      </c>
      <c r="I2970" s="85">
        <f>G2970*H2970</f>
        <v>66.364434669267197</v>
      </c>
      <c r="J2970" s="86">
        <v>30.1676</v>
      </c>
      <c r="K2970" s="85">
        <f>IFERROR(I2970/J2970,0)</f>
        <v>2.1998579492325274</v>
      </c>
      <c r="L2970" s="68" t="str">
        <f>VLOOKUP(C2970,[6]Consolidado!$B:$E,2,FALSE)</f>
        <v>Canoe Wesfield (Phase 2)</v>
      </c>
      <c r="M2970" s="69" t="str">
        <f>VLOOKUP(C2970,[6]Consolidado!$B:$E,3,FALSE)</f>
        <v>CH-132B Bench, Teak( W/ Duplex)</v>
      </c>
      <c r="N2970" s="70" t="str">
        <f>VLOOKUP(C2970,[6]Consolidado!$B:$H,7,FALSE)</f>
        <v>Julio</v>
      </c>
    </row>
    <row r="2971" spans="1:14" s="71" customFormat="1" ht="16.5" customHeight="1" outlineLevel="1" x14ac:dyDescent="0.2">
      <c r="A2971" s="60" t="s">
        <v>705</v>
      </c>
      <c r="B2971" s="61">
        <v>42919</v>
      </c>
      <c r="C2971" s="71">
        <v>228</v>
      </c>
      <c r="D2971" s="63" t="str">
        <f>VLOOKUP(C2971,[6]Consolidado!$B:$E,4,FALSE)</f>
        <v>Finalizada</v>
      </c>
      <c r="E2971" s="64" t="s">
        <v>33</v>
      </c>
      <c r="F2971" s="65" t="s">
        <v>32</v>
      </c>
      <c r="G2971" s="66">
        <v>12</v>
      </c>
      <c r="H2971" s="67">
        <v>30.068855534528456</v>
      </c>
      <c r="I2971" s="85">
        <f t="shared" ref="I2971:I3034" si="78">G2971*H2971</f>
        <v>360.82626641434149</v>
      </c>
      <c r="J2971" s="86">
        <v>30.1676</v>
      </c>
      <c r="K2971" s="85">
        <f t="shared" ref="K2971:K3034" si="79">IFERROR(I2971/J2971,0)</f>
        <v>11.960721648866382</v>
      </c>
      <c r="L2971" s="68" t="str">
        <f>VLOOKUP(C2971,[6]Consolidado!$B:$E,2,FALSE)</f>
        <v>Canoe Wesfield (Phase 2)</v>
      </c>
      <c r="M2971" s="69" t="str">
        <f>VLOOKUP(C2971,[6]Consolidado!$B:$E,3,FALSE)</f>
        <v>TBL-107 Table, Teak (W/Duplex)</v>
      </c>
      <c r="N2971" s="70" t="str">
        <f>VLOOKUP(C2971,[6]Consolidado!$B:$H,7,FALSE)</f>
        <v>Julio</v>
      </c>
    </row>
    <row r="2972" spans="1:14" s="71" customFormat="1" ht="16.5" customHeight="1" outlineLevel="1" x14ac:dyDescent="0.2">
      <c r="A2972" s="60" t="s">
        <v>705</v>
      </c>
      <c r="B2972" s="61">
        <v>42919</v>
      </c>
      <c r="C2972" s="71">
        <v>228</v>
      </c>
      <c r="D2972" s="63" t="str">
        <f>VLOOKUP(C2972,[6]Consolidado!$B:$E,4,FALSE)</f>
        <v>Finalizada</v>
      </c>
      <c r="E2972" s="64" t="s">
        <v>33</v>
      </c>
      <c r="F2972" s="65" t="s">
        <v>34</v>
      </c>
      <c r="G2972" s="66">
        <v>1</v>
      </c>
      <c r="H2972" s="67">
        <v>33.182217334633599</v>
      </c>
      <c r="I2972" s="85">
        <f t="shared" si="78"/>
        <v>33.182217334633599</v>
      </c>
      <c r="J2972" s="86">
        <v>30.1676</v>
      </c>
      <c r="K2972" s="85">
        <f t="shared" si="79"/>
        <v>1.0999289746162637</v>
      </c>
      <c r="L2972" s="68" t="str">
        <f>VLOOKUP(C2972,[6]Consolidado!$B:$E,2,FALSE)</f>
        <v>Canoe Wesfield (Phase 2)</v>
      </c>
      <c r="M2972" s="69" t="str">
        <f>VLOOKUP(C2972,[6]Consolidado!$B:$E,3,FALSE)</f>
        <v>TBL-107 Table, Teak (W/Duplex)</v>
      </c>
      <c r="N2972" s="70" t="str">
        <f>VLOOKUP(C2972,[6]Consolidado!$B:$H,7,FALSE)</f>
        <v>Julio</v>
      </c>
    </row>
    <row r="2973" spans="1:14" s="71" customFormat="1" ht="16.5" customHeight="1" outlineLevel="1" x14ac:dyDescent="0.2">
      <c r="A2973" s="60" t="s">
        <v>705</v>
      </c>
      <c r="B2973" s="61">
        <v>42919</v>
      </c>
      <c r="C2973" s="71">
        <v>228</v>
      </c>
      <c r="D2973" s="63" t="str">
        <f>VLOOKUP(C2973,[6]Consolidado!$B:$E,4,FALSE)</f>
        <v>Finalizada</v>
      </c>
      <c r="E2973" s="64" t="s">
        <v>33</v>
      </c>
      <c r="F2973" s="65" t="s">
        <v>35</v>
      </c>
      <c r="G2973" s="66">
        <v>1</v>
      </c>
      <c r="H2973" s="67">
        <v>241.49376046717171</v>
      </c>
      <c r="I2973" s="85">
        <f t="shared" si="78"/>
        <v>241.49376046717171</v>
      </c>
      <c r="J2973" s="86">
        <v>30.1676</v>
      </c>
      <c r="K2973" s="85">
        <f t="shared" si="79"/>
        <v>8.0050703558510357</v>
      </c>
      <c r="L2973" s="68" t="str">
        <f>VLOOKUP(C2973,[6]Consolidado!$B:$E,2,FALSE)</f>
        <v>Canoe Wesfield (Phase 2)</v>
      </c>
      <c r="M2973" s="69" t="str">
        <f>VLOOKUP(C2973,[6]Consolidado!$B:$E,3,FALSE)</f>
        <v>TBL-107 Table, Teak (W/Duplex)</v>
      </c>
      <c r="N2973" s="70" t="str">
        <f>VLOOKUP(C2973,[6]Consolidado!$B:$H,7,FALSE)</f>
        <v>Julio</v>
      </c>
    </row>
    <row r="2974" spans="1:14" s="71" customFormat="1" ht="16.5" customHeight="1" outlineLevel="1" x14ac:dyDescent="0.2">
      <c r="A2974" s="60" t="s">
        <v>705</v>
      </c>
      <c r="B2974" s="61">
        <v>42919</v>
      </c>
      <c r="C2974" s="71">
        <v>219</v>
      </c>
      <c r="D2974" s="63" t="str">
        <f>VLOOKUP(C2974,[6]Consolidado!$B:$E,4,FALSE)</f>
        <v>Finalizada</v>
      </c>
      <c r="E2974" s="64" t="s">
        <v>33</v>
      </c>
      <c r="F2974" s="65" t="s">
        <v>32</v>
      </c>
      <c r="G2974" s="66">
        <v>46</v>
      </c>
      <c r="H2974" s="67">
        <v>30.068855534528456</v>
      </c>
      <c r="I2974" s="85">
        <f t="shared" si="78"/>
        <v>1383.1673545883091</v>
      </c>
      <c r="J2974" s="86">
        <v>30.1676</v>
      </c>
      <c r="K2974" s="85">
        <f t="shared" si="79"/>
        <v>45.849432987321137</v>
      </c>
      <c r="L2974" s="68" t="str">
        <f>VLOOKUP(C2974,[6]Consolidado!$B:$E,2,FALSE)</f>
        <v>Canoe Wesfield (Dining Terrace)</v>
      </c>
      <c r="M2974" s="69" t="str">
        <f>VLOOKUP(C2974,[6]Consolidado!$B:$E,3,FALSE)</f>
        <v>CH-09/CH-91 Dining Chair</v>
      </c>
      <c r="N2974" s="70" t="str">
        <f>VLOOKUP(C2974,[6]Consolidado!$B:$H,7,FALSE)</f>
        <v>Julio</v>
      </c>
    </row>
    <row r="2975" spans="1:14" s="71" customFormat="1" ht="16.5" customHeight="1" outlineLevel="1" x14ac:dyDescent="0.2">
      <c r="A2975" s="60" t="s">
        <v>705</v>
      </c>
      <c r="B2975" s="61">
        <v>42919</v>
      </c>
      <c r="C2975" s="71">
        <v>219</v>
      </c>
      <c r="D2975" s="63" t="str">
        <f>VLOOKUP(C2975,[6]Consolidado!$B:$E,4,FALSE)</f>
        <v>Finalizada</v>
      </c>
      <c r="E2975" s="64" t="s">
        <v>33</v>
      </c>
      <c r="F2975" s="65" t="s">
        <v>34</v>
      </c>
      <c r="G2975" s="66">
        <v>4</v>
      </c>
      <c r="H2975" s="67">
        <v>33.182217334633599</v>
      </c>
      <c r="I2975" s="85">
        <f t="shared" si="78"/>
        <v>132.72886933853439</v>
      </c>
      <c r="J2975" s="86">
        <v>30.1676</v>
      </c>
      <c r="K2975" s="85">
        <f t="shared" si="79"/>
        <v>4.3997158984650548</v>
      </c>
      <c r="L2975" s="68" t="str">
        <f>VLOOKUP(C2975,[6]Consolidado!$B:$E,2,FALSE)</f>
        <v>Canoe Wesfield (Dining Terrace)</v>
      </c>
      <c r="M2975" s="69" t="str">
        <f>VLOOKUP(C2975,[6]Consolidado!$B:$E,3,FALSE)</f>
        <v>CH-09/CH-91 Dining Chair</v>
      </c>
      <c r="N2975" s="70" t="str">
        <f>VLOOKUP(C2975,[6]Consolidado!$B:$H,7,FALSE)</f>
        <v>Julio</v>
      </c>
    </row>
    <row r="2976" spans="1:14" s="71" customFormat="1" ht="16.5" customHeight="1" outlineLevel="1" x14ac:dyDescent="0.2">
      <c r="A2976" s="60" t="s">
        <v>705</v>
      </c>
      <c r="B2976" s="61">
        <v>42919</v>
      </c>
      <c r="C2976" s="71">
        <v>219</v>
      </c>
      <c r="D2976" s="63" t="str">
        <f>VLOOKUP(C2976,[6]Consolidado!$B:$E,4,FALSE)</f>
        <v>Finalizada</v>
      </c>
      <c r="E2976" s="64" t="s">
        <v>33</v>
      </c>
      <c r="F2976" s="65" t="s">
        <v>35</v>
      </c>
      <c r="G2976" s="66">
        <v>1</v>
      </c>
      <c r="H2976" s="67">
        <v>241.49376046717171</v>
      </c>
      <c r="I2976" s="85">
        <f t="shared" si="78"/>
        <v>241.49376046717171</v>
      </c>
      <c r="J2976" s="86">
        <v>30.1676</v>
      </c>
      <c r="K2976" s="85">
        <f t="shared" si="79"/>
        <v>8.0050703558510357</v>
      </c>
      <c r="L2976" s="68" t="str">
        <f>VLOOKUP(C2976,[6]Consolidado!$B:$E,2,FALSE)</f>
        <v>Canoe Wesfield (Dining Terrace)</v>
      </c>
      <c r="M2976" s="69" t="str">
        <f>VLOOKUP(C2976,[6]Consolidado!$B:$E,3,FALSE)</f>
        <v>CH-09/CH-91 Dining Chair</v>
      </c>
      <c r="N2976" s="70" t="str">
        <f>VLOOKUP(C2976,[6]Consolidado!$B:$H,7,FALSE)</f>
        <v>Julio</v>
      </c>
    </row>
    <row r="2977" spans="1:14" s="71" customFormat="1" ht="16.5" customHeight="1" outlineLevel="1" x14ac:dyDescent="0.2">
      <c r="A2977" s="60" t="s">
        <v>705</v>
      </c>
      <c r="B2977" s="61">
        <v>42919</v>
      </c>
      <c r="C2977" s="71">
        <v>225</v>
      </c>
      <c r="D2977" s="63" t="str">
        <f>VLOOKUP(C2977,[6]Consolidado!$B:$E,4,FALSE)</f>
        <v>Finalizada</v>
      </c>
      <c r="E2977" s="64" t="s">
        <v>33</v>
      </c>
      <c r="F2977" s="65" t="s">
        <v>32</v>
      </c>
      <c r="G2977" s="66">
        <v>4</v>
      </c>
      <c r="H2977" s="67">
        <v>30.068855534528456</v>
      </c>
      <c r="I2977" s="85">
        <f t="shared" si="78"/>
        <v>120.27542213811383</v>
      </c>
      <c r="J2977" s="86">
        <v>30.1676</v>
      </c>
      <c r="K2977" s="85">
        <f t="shared" si="79"/>
        <v>3.986907216288794</v>
      </c>
      <c r="L2977" s="68" t="str">
        <f>VLOOKUP(C2977,[6]Consolidado!$B:$E,2,FALSE)</f>
        <v>Canoe Wesfield (DT)</v>
      </c>
      <c r="M2977" s="69" t="str">
        <f>VLOOKUP(C2977,[6]Consolidado!$B:$E,3,FALSE)</f>
        <v>CH-509 Custom Chair</v>
      </c>
      <c r="N2977" s="70" t="str">
        <f>VLOOKUP(C2977,[6]Consolidado!$B:$H,7,FALSE)</f>
        <v>Julio</v>
      </c>
    </row>
    <row r="2978" spans="1:14" s="71" customFormat="1" ht="16.5" customHeight="1" outlineLevel="1" x14ac:dyDescent="0.2">
      <c r="A2978" s="60" t="s">
        <v>705</v>
      </c>
      <c r="B2978" s="61">
        <v>42919</v>
      </c>
      <c r="C2978" s="71">
        <v>225</v>
      </c>
      <c r="D2978" s="63" t="str">
        <f>VLOOKUP(C2978,[6]Consolidado!$B:$E,4,FALSE)</f>
        <v>Finalizada</v>
      </c>
      <c r="E2978" s="64" t="s">
        <v>33</v>
      </c>
      <c r="F2978" s="65" t="s">
        <v>34</v>
      </c>
      <c r="G2978" s="66">
        <v>1</v>
      </c>
      <c r="H2978" s="67">
        <v>33.182217334633599</v>
      </c>
      <c r="I2978" s="85">
        <f t="shared" si="78"/>
        <v>33.182217334633599</v>
      </c>
      <c r="J2978" s="86">
        <v>30.1676</v>
      </c>
      <c r="K2978" s="85">
        <f t="shared" si="79"/>
        <v>1.0999289746162637</v>
      </c>
      <c r="L2978" s="68" t="str">
        <f>VLOOKUP(C2978,[6]Consolidado!$B:$E,2,FALSE)</f>
        <v>Canoe Wesfield (DT)</v>
      </c>
      <c r="M2978" s="69" t="str">
        <f>VLOOKUP(C2978,[6]Consolidado!$B:$E,3,FALSE)</f>
        <v>CH-509 Custom Chair</v>
      </c>
      <c r="N2978" s="70" t="str">
        <f>VLOOKUP(C2978,[6]Consolidado!$B:$H,7,FALSE)</f>
        <v>Julio</v>
      </c>
    </row>
    <row r="2979" spans="1:14" s="71" customFormat="1" ht="16.5" customHeight="1" outlineLevel="1" x14ac:dyDescent="0.2">
      <c r="A2979" s="60" t="s">
        <v>705</v>
      </c>
      <c r="B2979" s="61">
        <v>42919</v>
      </c>
      <c r="C2979" s="71">
        <v>227</v>
      </c>
      <c r="D2979" s="63" t="str">
        <f>VLOOKUP(C2979,[6]Consolidado!$B:$E,4,FALSE)</f>
        <v>Finalizada</v>
      </c>
      <c r="E2979" s="64" t="s">
        <v>40</v>
      </c>
      <c r="F2979" s="65" t="s">
        <v>39</v>
      </c>
      <c r="G2979" s="66">
        <v>300</v>
      </c>
      <c r="H2979" s="67">
        <v>0.76725842674657718</v>
      </c>
      <c r="I2979" s="85">
        <f t="shared" si="78"/>
        <v>230.17752802397317</v>
      </c>
      <c r="J2979" s="86">
        <v>30.1676</v>
      </c>
      <c r="K2979" s="85">
        <f t="shared" si="79"/>
        <v>7.6299582341310934</v>
      </c>
      <c r="L2979" s="68" t="str">
        <f>VLOOKUP(C2979,[6]Consolidado!$B:$E,2,FALSE)</f>
        <v>Canoe Wesfield (DT)</v>
      </c>
      <c r="M2979" s="69" t="str">
        <f>VLOOKUP(C2979,[6]Consolidado!$B:$E,3,FALSE)</f>
        <v>CH-513 Block Chair</v>
      </c>
      <c r="N2979" s="70" t="str">
        <f>VLOOKUP(C2979,[6]Consolidado!$B:$H,7,FALSE)</f>
        <v>Julio</v>
      </c>
    </row>
    <row r="2980" spans="1:14" s="71" customFormat="1" ht="16.5" customHeight="1" outlineLevel="1" x14ac:dyDescent="0.2">
      <c r="A2980" s="60" t="s">
        <v>705</v>
      </c>
      <c r="B2980" s="61">
        <v>42919</v>
      </c>
      <c r="C2980" s="71">
        <v>220</v>
      </c>
      <c r="D2980" s="63" t="str">
        <f>VLOOKUP(C2980,[6]Consolidado!$B:$E,4,FALSE)</f>
        <v>Finalizada</v>
      </c>
      <c r="E2980" s="64" t="s">
        <v>33</v>
      </c>
      <c r="F2980" s="65" t="s">
        <v>32</v>
      </c>
      <c r="G2980" s="66">
        <v>5</v>
      </c>
      <c r="H2980" s="67">
        <v>30.068855534528456</v>
      </c>
      <c r="I2980" s="85">
        <f t="shared" si="78"/>
        <v>150.34427767264228</v>
      </c>
      <c r="J2980" s="86">
        <v>30.1676</v>
      </c>
      <c r="K2980" s="85">
        <f t="shared" si="79"/>
        <v>4.9836340203609923</v>
      </c>
      <c r="L2980" s="68" t="str">
        <f>VLOOKUP(C2980,[6]Consolidado!$B:$E,2,FALSE)</f>
        <v>Canoe Wesfield (Dining Terrace)</v>
      </c>
      <c r="M2980" s="69" t="str">
        <f>VLOOKUP(C2980,[6]Consolidado!$B:$E,3,FALSE)</f>
        <v xml:space="preserve">CH-07  Indoor Bar Stool </v>
      </c>
      <c r="N2980" s="70" t="str">
        <f>VLOOKUP(C2980,[6]Consolidado!$B:$H,7,FALSE)</f>
        <v>Julio</v>
      </c>
    </row>
    <row r="2981" spans="1:14" s="71" customFormat="1" ht="16.5" customHeight="1" outlineLevel="1" x14ac:dyDescent="0.2">
      <c r="A2981" s="60" t="s">
        <v>705</v>
      </c>
      <c r="B2981" s="61">
        <v>42920</v>
      </c>
      <c r="C2981" s="71">
        <v>220</v>
      </c>
      <c r="D2981" s="63" t="str">
        <f>VLOOKUP(C2981,[6]Consolidado!$B:$E,4,FALSE)</f>
        <v>Finalizada</v>
      </c>
      <c r="E2981" s="64" t="s">
        <v>33</v>
      </c>
      <c r="F2981" s="65" t="s">
        <v>35</v>
      </c>
      <c r="G2981" s="66">
        <v>1</v>
      </c>
      <c r="H2981" s="67">
        <v>241.49376046717171</v>
      </c>
      <c r="I2981" s="85">
        <f t="shared" si="78"/>
        <v>241.49376046717171</v>
      </c>
      <c r="J2981" s="86">
        <v>30.1676</v>
      </c>
      <c r="K2981" s="85">
        <f t="shared" si="79"/>
        <v>8.0050703558510357</v>
      </c>
      <c r="L2981" s="68" t="str">
        <f>VLOOKUP(C2981,[6]Consolidado!$B:$E,2,FALSE)</f>
        <v>Canoe Wesfield (Dining Terrace)</v>
      </c>
      <c r="M2981" s="69" t="str">
        <f>VLOOKUP(C2981,[6]Consolidado!$B:$E,3,FALSE)</f>
        <v xml:space="preserve">CH-07  Indoor Bar Stool </v>
      </c>
      <c r="N2981" s="70" t="str">
        <f>VLOOKUP(C2981,[6]Consolidado!$B:$H,7,FALSE)</f>
        <v>Julio</v>
      </c>
    </row>
    <row r="2982" spans="1:14" s="71" customFormat="1" ht="16.5" customHeight="1" outlineLevel="1" x14ac:dyDescent="0.2">
      <c r="A2982" s="60" t="s">
        <v>705</v>
      </c>
      <c r="B2982" s="61">
        <v>42920</v>
      </c>
      <c r="C2982" s="71">
        <v>220</v>
      </c>
      <c r="D2982" s="63" t="str">
        <f>VLOOKUP(C2982,[6]Consolidado!$B:$E,4,FALSE)</f>
        <v>Finalizada</v>
      </c>
      <c r="E2982" s="64" t="s">
        <v>33</v>
      </c>
      <c r="F2982" s="65" t="s">
        <v>32</v>
      </c>
      <c r="G2982" s="66">
        <v>10</v>
      </c>
      <c r="H2982" s="67">
        <v>30.068855534528456</v>
      </c>
      <c r="I2982" s="85">
        <f t="shared" si="78"/>
        <v>300.68855534528456</v>
      </c>
      <c r="J2982" s="86">
        <v>30.1676</v>
      </c>
      <c r="K2982" s="85">
        <f t="shared" si="79"/>
        <v>9.9672680407219847</v>
      </c>
      <c r="L2982" s="68" t="str">
        <f>VLOOKUP(C2982,[6]Consolidado!$B:$E,2,FALSE)</f>
        <v>Canoe Wesfield (Dining Terrace)</v>
      </c>
      <c r="M2982" s="69" t="str">
        <f>VLOOKUP(C2982,[6]Consolidado!$B:$E,3,FALSE)</f>
        <v xml:space="preserve">CH-07  Indoor Bar Stool </v>
      </c>
      <c r="N2982" s="70" t="str">
        <f>VLOOKUP(C2982,[6]Consolidado!$B:$H,7,FALSE)</f>
        <v>Julio</v>
      </c>
    </row>
    <row r="2983" spans="1:14" s="71" customFormat="1" ht="16.5" customHeight="1" outlineLevel="1" x14ac:dyDescent="0.2">
      <c r="A2983" s="60" t="s">
        <v>705</v>
      </c>
      <c r="B2983" s="61">
        <v>42920</v>
      </c>
      <c r="C2983" s="71">
        <v>232</v>
      </c>
      <c r="D2983" s="63" t="str">
        <f>VLOOKUP(C2983,[6]Consolidado!$B:$E,4,FALSE)</f>
        <v>Finalizada</v>
      </c>
      <c r="E2983" s="64" t="s">
        <v>33</v>
      </c>
      <c r="F2983" s="65" t="s">
        <v>32</v>
      </c>
      <c r="G2983" s="66">
        <v>15</v>
      </c>
      <c r="H2983" s="67">
        <v>30.068855534528456</v>
      </c>
      <c r="I2983" s="85">
        <f t="shared" si="78"/>
        <v>451.03283301792686</v>
      </c>
      <c r="J2983" s="86">
        <v>30.1676</v>
      </c>
      <c r="K2983" s="85">
        <f t="shared" si="79"/>
        <v>14.950902061082978</v>
      </c>
      <c r="L2983" s="68" t="str">
        <f>VLOOKUP(C2983,[6]Consolidado!$B:$E,2,FALSE)</f>
        <v>Canoe Wesfield (Phase 2 Sofa)</v>
      </c>
      <c r="M2983" s="69" t="str">
        <f>VLOOKUP(C2983,[6]Consolidado!$B:$E,3,FALSE)</f>
        <v>CH-21 Outdoor Sofa</v>
      </c>
      <c r="N2983" s="70" t="str">
        <f>VLOOKUP(C2983,[6]Consolidado!$B:$H,7,FALSE)</f>
        <v>Julio</v>
      </c>
    </row>
    <row r="2984" spans="1:14" s="71" customFormat="1" ht="16.5" customHeight="1" outlineLevel="1" x14ac:dyDescent="0.2">
      <c r="A2984" s="60" t="s">
        <v>705</v>
      </c>
      <c r="B2984" s="61">
        <v>42920</v>
      </c>
      <c r="C2984" s="71">
        <v>232</v>
      </c>
      <c r="D2984" s="63" t="str">
        <f>VLOOKUP(C2984,[6]Consolidado!$B:$E,4,FALSE)</f>
        <v>Finalizada</v>
      </c>
      <c r="E2984" s="64" t="s">
        <v>33</v>
      </c>
      <c r="F2984" s="65" t="s">
        <v>35</v>
      </c>
      <c r="G2984" s="66">
        <v>1</v>
      </c>
      <c r="H2984" s="67">
        <v>241.49376046717171</v>
      </c>
      <c r="I2984" s="85">
        <f t="shared" si="78"/>
        <v>241.49376046717171</v>
      </c>
      <c r="J2984" s="86">
        <v>30.1676</v>
      </c>
      <c r="K2984" s="85">
        <f t="shared" si="79"/>
        <v>8.0050703558510357</v>
      </c>
      <c r="L2984" s="68" t="str">
        <f>VLOOKUP(C2984,[6]Consolidado!$B:$E,2,FALSE)</f>
        <v>Canoe Wesfield (Phase 2 Sofa)</v>
      </c>
      <c r="M2984" s="69" t="str">
        <f>VLOOKUP(C2984,[6]Consolidado!$B:$E,3,FALSE)</f>
        <v>CH-21 Outdoor Sofa</v>
      </c>
      <c r="N2984" s="70" t="str">
        <f>VLOOKUP(C2984,[6]Consolidado!$B:$H,7,FALSE)</f>
        <v>Julio</v>
      </c>
    </row>
    <row r="2985" spans="1:14" s="71" customFormat="1" ht="16.5" customHeight="1" outlineLevel="1" x14ac:dyDescent="0.2">
      <c r="A2985" s="60" t="s">
        <v>705</v>
      </c>
      <c r="B2985" s="61">
        <v>42920</v>
      </c>
      <c r="C2985" s="71">
        <v>232</v>
      </c>
      <c r="D2985" s="63" t="str">
        <f>VLOOKUP(C2985,[6]Consolidado!$B:$E,4,FALSE)</f>
        <v>Finalizada</v>
      </c>
      <c r="E2985" s="64" t="s">
        <v>33</v>
      </c>
      <c r="F2985" s="65" t="s">
        <v>34</v>
      </c>
      <c r="G2985" s="66">
        <v>1</v>
      </c>
      <c r="H2985" s="67">
        <v>33.182217334633599</v>
      </c>
      <c r="I2985" s="85">
        <f t="shared" si="78"/>
        <v>33.182217334633599</v>
      </c>
      <c r="J2985" s="86">
        <v>30.1676</v>
      </c>
      <c r="K2985" s="85">
        <f t="shared" si="79"/>
        <v>1.0999289746162637</v>
      </c>
      <c r="L2985" s="68" t="str">
        <f>VLOOKUP(C2985,[6]Consolidado!$B:$E,2,FALSE)</f>
        <v>Canoe Wesfield (Phase 2 Sofa)</v>
      </c>
      <c r="M2985" s="69" t="str">
        <f>VLOOKUP(C2985,[6]Consolidado!$B:$E,3,FALSE)</f>
        <v>CH-21 Outdoor Sofa</v>
      </c>
      <c r="N2985" s="70" t="str">
        <f>VLOOKUP(C2985,[6]Consolidado!$B:$H,7,FALSE)</f>
        <v>Julio</v>
      </c>
    </row>
    <row r="2986" spans="1:14" s="71" customFormat="1" ht="16.5" customHeight="1" outlineLevel="1" x14ac:dyDescent="0.2">
      <c r="A2986" s="60" t="s">
        <v>705</v>
      </c>
      <c r="B2986" s="61">
        <v>42920</v>
      </c>
      <c r="C2986" s="71">
        <v>345</v>
      </c>
      <c r="D2986" s="63" t="str">
        <f>VLOOKUP(C2986,[6]Consolidado!$B:$E,4,FALSE)</f>
        <v>Finalizada</v>
      </c>
      <c r="E2986" s="64" t="s">
        <v>49</v>
      </c>
      <c r="F2986" s="65" t="s">
        <v>48</v>
      </c>
      <c r="G2986" s="66">
        <v>1</v>
      </c>
      <c r="H2986" s="67">
        <v>845.70000000000016</v>
      </c>
      <c r="I2986" s="85">
        <f t="shared" si="78"/>
        <v>845.70000000000016</v>
      </c>
      <c r="J2986" s="86">
        <v>30.1676</v>
      </c>
      <c r="K2986" s="85">
        <f t="shared" si="79"/>
        <v>28.033386812341721</v>
      </c>
      <c r="L2986" s="68" t="str">
        <f>VLOOKUP(C2986,[6]Consolidado!$B:$E,2,FALSE)</f>
        <v>Ignitia Office</v>
      </c>
      <c r="M2986" s="69" t="str">
        <f>VLOOKUP(C2986,[6]Consolidado!$B:$E,3,FALSE)</f>
        <v>Tapizados Sofa Unipersonal-Prototipo</v>
      </c>
      <c r="N2986" s="70" t="str">
        <f>VLOOKUP(C2986,[6]Consolidado!$B:$H,7,FALSE)</f>
        <v>Noviembre</v>
      </c>
    </row>
    <row r="2987" spans="1:14" s="71" customFormat="1" ht="16.5" customHeight="1" outlineLevel="1" x14ac:dyDescent="0.2">
      <c r="A2987" s="60" t="s">
        <v>705</v>
      </c>
      <c r="B2987" s="61">
        <v>42920</v>
      </c>
      <c r="C2987" s="71">
        <v>227</v>
      </c>
      <c r="D2987" s="63" t="str">
        <f>VLOOKUP(C2987,[6]Consolidado!$B:$E,4,FALSE)</f>
        <v>Finalizada</v>
      </c>
      <c r="E2987" s="64" t="s">
        <v>51</v>
      </c>
      <c r="F2987" s="65" t="s">
        <v>50</v>
      </c>
      <c r="G2987" s="66">
        <v>15</v>
      </c>
      <c r="H2987" s="67">
        <v>12.485424028268552</v>
      </c>
      <c r="I2987" s="85">
        <f t="shared" si="78"/>
        <v>187.28136042402829</v>
      </c>
      <c r="J2987" s="86">
        <v>30.1676</v>
      </c>
      <c r="K2987" s="85">
        <f t="shared" si="79"/>
        <v>6.2080298208683589</v>
      </c>
      <c r="L2987" s="68" t="str">
        <f>VLOOKUP(C2987,[6]Consolidado!$B:$E,2,FALSE)</f>
        <v>Canoe Wesfield (DT)</v>
      </c>
      <c r="M2987" s="69" t="str">
        <f>VLOOKUP(C2987,[6]Consolidado!$B:$E,3,FALSE)</f>
        <v>CH-513 Block Chair</v>
      </c>
      <c r="N2987" s="70" t="str">
        <f>VLOOKUP(C2987,[6]Consolidado!$B:$H,7,FALSE)</f>
        <v>Julio</v>
      </c>
    </row>
    <row r="2988" spans="1:14" s="71" customFormat="1" ht="16.5" customHeight="1" outlineLevel="1" x14ac:dyDescent="0.2">
      <c r="A2988" s="60" t="s">
        <v>705</v>
      </c>
      <c r="B2988" s="61">
        <v>42920</v>
      </c>
      <c r="C2988" s="71">
        <v>227</v>
      </c>
      <c r="D2988" s="63" t="str">
        <f>VLOOKUP(C2988,[6]Consolidado!$B:$E,4,FALSE)</f>
        <v>Finalizada</v>
      </c>
      <c r="E2988" s="64" t="s">
        <v>40</v>
      </c>
      <c r="F2988" s="65" t="s">
        <v>52</v>
      </c>
      <c r="G2988" s="66">
        <v>30</v>
      </c>
      <c r="H2988" s="67">
        <v>0.61599999999999999</v>
      </c>
      <c r="I2988" s="85">
        <f t="shared" si="78"/>
        <v>18.48</v>
      </c>
      <c r="J2988" s="86">
        <v>30.1676</v>
      </c>
      <c r="K2988" s="85">
        <f t="shared" si="79"/>
        <v>0.61257773240164948</v>
      </c>
      <c r="L2988" s="68" t="str">
        <f>VLOOKUP(C2988,[6]Consolidado!$B:$E,2,FALSE)</f>
        <v>Canoe Wesfield (DT)</v>
      </c>
      <c r="M2988" s="69" t="str">
        <f>VLOOKUP(C2988,[6]Consolidado!$B:$E,3,FALSE)</f>
        <v>CH-513 Block Chair</v>
      </c>
      <c r="N2988" s="70" t="str">
        <f>VLOOKUP(C2988,[6]Consolidado!$B:$H,7,FALSE)</f>
        <v>Julio</v>
      </c>
    </row>
    <row r="2989" spans="1:14" s="71" customFormat="1" ht="16.5" customHeight="1" outlineLevel="1" x14ac:dyDescent="0.2">
      <c r="A2989" s="60" t="s">
        <v>705</v>
      </c>
      <c r="B2989" s="61">
        <v>42920</v>
      </c>
      <c r="C2989" s="71">
        <v>227</v>
      </c>
      <c r="D2989" s="63" t="str">
        <f>VLOOKUP(C2989,[6]Consolidado!$B:$E,4,FALSE)</f>
        <v>Finalizada</v>
      </c>
      <c r="E2989" s="64" t="s">
        <v>40</v>
      </c>
      <c r="F2989" s="65" t="s">
        <v>53</v>
      </c>
      <c r="G2989" s="66">
        <v>30</v>
      </c>
      <c r="H2989" s="67">
        <v>0.34028639618138434</v>
      </c>
      <c r="I2989" s="85">
        <f t="shared" si="78"/>
        <v>10.20859188544153</v>
      </c>
      <c r="J2989" s="86">
        <v>30.1676</v>
      </c>
      <c r="K2989" s="85">
        <f t="shared" si="79"/>
        <v>0.33839589113623658</v>
      </c>
      <c r="L2989" s="68" t="str">
        <f>VLOOKUP(C2989,[6]Consolidado!$B:$E,2,FALSE)</f>
        <v>Canoe Wesfield (DT)</v>
      </c>
      <c r="M2989" s="69" t="str">
        <f>VLOOKUP(C2989,[6]Consolidado!$B:$E,3,FALSE)</f>
        <v>CH-513 Block Chair</v>
      </c>
      <c r="N2989" s="70" t="str">
        <f>VLOOKUP(C2989,[6]Consolidado!$B:$H,7,FALSE)</f>
        <v>Julio</v>
      </c>
    </row>
    <row r="2990" spans="1:14" s="71" customFormat="1" ht="16.5" customHeight="1" outlineLevel="1" x14ac:dyDescent="0.2">
      <c r="A2990" s="60" t="s">
        <v>705</v>
      </c>
      <c r="B2990" s="61">
        <v>42920</v>
      </c>
      <c r="C2990" s="71">
        <v>284</v>
      </c>
      <c r="D2990" s="63" t="str">
        <f>VLOOKUP(C2990,[6]Consolidado!$B:$E,4,FALSE)</f>
        <v>Finalizada</v>
      </c>
      <c r="E2990" s="64" t="s">
        <v>40</v>
      </c>
      <c r="F2990" s="65" t="s">
        <v>54</v>
      </c>
      <c r="G2990" s="66">
        <v>40</v>
      </c>
      <c r="H2990" s="67">
        <v>1.2238494880446531</v>
      </c>
      <c r="I2990" s="85">
        <f t="shared" si="78"/>
        <v>48.953979521786124</v>
      </c>
      <c r="J2990" s="86">
        <v>30.1676</v>
      </c>
      <c r="K2990" s="85">
        <f t="shared" si="79"/>
        <v>1.6227336454270849</v>
      </c>
      <c r="L2990" s="68" t="str">
        <f>VLOOKUP(C2990,[6]Consolidado!$B:$E,2,FALSE)</f>
        <v>Canoe Wesfield (Phase 2 Sofa)</v>
      </c>
      <c r="M2990" s="69" t="str">
        <f>VLOOKUP(C2990,[6]Consolidado!$B:$E,3,FALSE)</f>
        <v xml:space="preserve">CH-17 </v>
      </c>
      <c r="N2990" s="70" t="str">
        <f>VLOOKUP(C2990,[6]Consolidado!$B:$H,7,FALSE)</f>
        <v>Julio</v>
      </c>
    </row>
    <row r="2991" spans="1:14" s="71" customFormat="1" ht="16.5" customHeight="1" outlineLevel="1" x14ac:dyDescent="0.2">
      <c r="A2991" s="60" t="s">
        <v>705</v>
      </c>
      <c r="B2991" s="61">
        <v>42921</v>
      </c>
      <c r="C2991" s="71">
        <v>226</v>
      </c>
      <c r="D2991" s="63" t="str">
        <f>VLOOKUP(C2991,[6]Consolidado!$B:$E,4,FALSE)</f>
        <v>Finalizada</v>
      </c>
      <c r="E2991" s="64" t="s">
        <v>51</v>
      </c>
      <c r="F2991" s="65" t="s">
        <v>55</v>
      </c>
      <c r="G2991" s="66">
        <v>0.91</v>
      </c>
      <c r="H2991" s="67">
        <v>61.821201157742394</v>
      </c>
      <c r="I2991" s="85">
        <f t="shared" si="78"/>
        <v>56.257293053545581</v>
      </c>
      <c r="J2991" s="86">
        <v>30.1676</v>
      </c>
      <c r="K2991" s="85">
        <f t="shared" si="79"/>
        <v>1.8648249464175335</v>
      </c>
      <c r="L2991" s="68" t="str">
        <f>VLOOKUP(C2991,[6]Consolidado!$B:$E,2,FALSE)</f>
        <v>Canoe Wesfield (Phase 2)</v>
      </c>
      <c r="M2991" s="69" t="str">
        <f>VLOOKUP(C2991,[6]Consolidado!$B:$E,3,FALSE)</f>
        <v>CH-132B Bench, Teak( W/ Duplex)</v>
      </c>
      <c r="N2991" s="70" t="str">
        <f>VLOOKUP(C2991,[6]Consolidado!$B:$H,7,FALSE)</f>
        <v>Julio</v>
      </c>
    </row>
    <row r="2992" spans="1:14" s="71" customFormat="1" ht="16.5" customHeight="1" outlineLevel="1" x14ac:dyDescent="0.2">
      <c r="A2992" s="60" t="s">
        <v>705</v>
      </c>
      <c r="B2992" s="61">
        <v>42921</v>
      </c>
      <c r="C2992" s="71">
        <v>246</v>
      </c>
      <c r="D2992" s="63" t="str">
        <f>VLOOKUP(C2992,[6]Consolidado!$B:$E,4,FALSE)</f>
        <v>Finalizada</v>
      </c>
      <c r="E2992" s="64" t="s">
        <v>51</v>
      </c>
      <c r="F2992" s="65" t="s">
        <v>56</v>
      </c>
      <c r="G2992" s="66">
        <v>48</v>
      </c>
      <c r="H2992" s="67">
        <v>28.13551851851852</v>
      </c>
      <c r="I2992" s="85">
        <f t="shared" si="78"/>
        <v>1350.5048888888889</v>
      </c>
      <c r="J2992" s="86">
        <v>30.1676</v>
      </c>
      <c r="K2992" s="85">
        <f t="shared" si="79"/>
        <v>44.766732815632963</v>
      </c>
      <c r="L2992" s="68" t="str">
        <f>VLOOKUP(C2992,[6]Consolidado!$B:$E,2,FALSE)</f>
        <v>Ignitia Office</v>
      </c>
      <c r="M2992" s="69" t="str">
        <f>VLOOKUP(C2992,[6]Consolidado!$B:$E,3,FALSE)</f>
        <v>Pantry 1. Banca Café sin respaldo. Counter Height</v>
      </c>
      <c r="N2992" s="70" t="str">
        <f>VLOOKUP(C2992,[6]Consolidado!$B:$H,7,FALSE)</f>
        <v>Julio</v>
      </c>
    </row>
    <row r="2993" spans="1:14" s="71" customFormat="1" ht="16.5" customHeight="1" outlineLevel="1" x14ac:dyDescent="0.2">
      <c r="A2993" s="60" t="s">
        <v>705</v>
      </c>
      <c r="B2993" s="61">
        <v>42921</v>
      </c>
      <c r="C2993" s="71">
        <v>246</v>
      </c>
      <c r="D2993" s="63" t="str">
        <f>VLOOKUP(C2993,[6]Consolidado!$B:$E,4,FALSE)</f>
        <v>Finalizada</v>
      </c>
      <c r="E2993" s="64" t="s">
        <v>51</v>
      </c>
      <c r="F2993" s="65" t="s">
        <v>57</v>
      </c>
      <c r="G2993" s="66">
        <v>6</v>
      </c>
      <c r="H2993" s="67">
        <v>42.268333333333338</v>
      </c>
      <c r="I2993" s="85">
        <f t="shared" si="78"/>
        <v>253.61</v>
      </c>
      <c r="J2993" s="86">
        <v>30.1676</v>
      </c>
      <c r="K2993" s="85">
        <f t="shared" si="79"/>
        <v>8.4067012291332421</v>
      </c>
      <c r="L2993" s="68" t="str">
        <f>VLOOKUP(C2993,[6]Consolidado!$B:$E,2,FALSE)</f>
        <v>Ignitia Office</v>
      </c>
      <c r="M2993" s="69" t="str">
        <f>VLOOKUP(C2993,[6]Consolidado!$B:$E,3,FALSE)</f>
        <v>Pantry 1. Banca Café sin respaldo. Counter Height</v>
      </c>
      <c r="N2993" s="70" t="str">
        <f>VLOOKUP(C2993,[6]Consolidado!$B:$H,7,FALSE)</f>
        <v>Julio</v>
      </c>
    </row>
    <row r="2994" spans="1:14" s="71" customFormat="1" ht="16.5" customHeight="1" outlineLevel="1" x14ac:dyDescent="0.2">
      <c r="A2994" s="60" t="s">
        <v>705</v>
      </c>
      <c r="B2994" s="61">
        <v>42921</v>
      </c>
      <c r="C2994" s="71">
        <v>246</v>
      </c>
      <c r="D2994" s="63" t="str">
        <f>VLOOKUP(C2994,[6]Consolidado!$B:$E,4,FALSE)</f>
        <v>Finalizada</v>
      </c>
      <c r="E2994" s="64" t="s">
        <v>40</v>
      </c>
      <c r="F2994" s="65" t="s">
        <v>58</v>
      </c>
      <c r="G2994" s="66">
        <v>32</v>
      </c>
      <c r="H2994" s="67">
        <v>0.69666745560277243</v>
      </c>
      <c r="I2994" s="85">
        <f t="shared" si="78"/>
        <v>22.293358579288718</v>
      </c>
      <c r="J2994" s="86">
        <v>30.1676</v>
      </c>
      <c r="K2994" s="85">
        <f t="shared" si="79"/>
        <v>0.73898349816653353</v>
      </c>
      <c r="L2994" s="68" t="str">
        <f>VLOOKUP(C2994,[6]Consolidado!$B:$E,2,FALSE)</f>
        <v>Ignitia Office</v>
      </c>
      <c r="M2994" s="69" t="str">
        <f>VLOOKUP(C2994,[6]Consolidado!$B:$E,3,FALSE)</f>
        <v>Pantry 1. Banca Café sin respaldo. Counter Height</v>
      </c>
      <c r="N2994" s="70" t="str">
        <f>VLOOKUP(C2994,[6]Consolidado!$B:$H,7,FALSE)</f>
        <v>Julio</v>
      </c>
    </row>
    <row r="2995" spans="1:14" s="71" customFormat="1" ht="16.5" customHeight="1" outlineLevel="1" x14ac:dyDescent="0.2">
      <c r="A2995" s="60" t="s">
        <v>705</v>
      </c>
      <c r="B2995" s="61">
        <v>42921</v>
      </c>
      <c r="C2995" s="71">
        <v>249</v>
      </c>
      <c r="D2995" s="63" t="str">
        <f>VLOOKUP(C2995,[6]Consolidado!$B:$E,4,FALSE)</f>
        <v>Finalizada</v>
      </c>
      <c r="E2995" s="64" t="s">
        <v>51</v>
      </c>
      <c r="F2995" s="65" t="s">
        <v>59</v>
      </c>
      <c r="G2995" s="66">
        <v>24</v>
      </c>
      <c r="H2995" s="67">
        <v>76.189115156082124</v>
      </c>
      <c r="I2995" s="85">
        <f t="shared" si="78"/>
        <v>1828.538763745971</v>
      </c>
      <c r="J2995" s="86">
        <v>30.1676</v>
      </c>
      <c r="K2995" s="85">
        <f t="shared" si="79"/>
        <v>60.61266934545575</v>
      </c>
      <c r="L2995" s="68" t="str">
        <f>VLOOKUP(C2995,[6]Consolidado!$B:$E,2,FALSE)</f>
        <v>Ignitia Office</v>
      </c>
      <c r="M2995" s="69" t="str">
        <f>VLOOKUP(C2995,[6]Consolidado!$B:$E,3,FALSE)</f>
        <v>Long Community Table in Light wood  w/base</v>
      </c>
      <c r="N2995" s="70" t="str">
        <f>VLOOKUP(C2995,[6]Consolidado!$B:$H,7,FALSE)</f>
        <v>Agosto</v>
      </c>
    </row>
    <row r="2996" spans="1:14" s="71" customFormat="1" ht="16.5" customHeight="1" outlineLevel="1" x14ac:dyDescent="0.2">
      <c r="A2996" s="60" t="s">
        <v>705</v>
      </c>
      <c r="B2996" s="61">
        <v>42921</v>
      </c>
      <c r="C2996" s="71">
        <v>249</v>
      </c>
      <c r="D2996" s="63" t="str">
        <f>VLOOKUP(C2996,[6]Consolidado!$B:$E,4,FALSE)</f>
        <v>Finalizada</v>
      </c>
      <c r="E2996" s="64" t="s">
        <v>51</v>
      </c>
      <c r="F2996" s="65" t="s">
        <v>60</v>
      </c>
      <c r="G2996" s="66">
        <v>6</v>
      </c>
      <c r="H2996" s="67">
        <v>111.13666666666666</v>
      </c>
      <c r="I2996" s="85">
        <f t="shared" si="78"/>
        <v>666.81999999999994</v>
      </c>
      <c r="J2996" s="86">
        <v>30.1676</v>
      </c>
      <c r="K2996" s="85">
        <f t="shared" si="79"/>
        <v>22.103846510826184</v>
      </c>
      <c r="L2996" s="68" t="str">
        <f>VLOOKUP(C2996,[6]Consolidado!$B:$E,2,FALSE)</f>
        <v>Ignitia Office</v>
      </c>
      <c r="M2996" s="69" t="str">
        <f>VLOOKUP(C2996,[6]Consolidado!$B:$E,3,FALSE)</f>
        <v>Long Community Table in Light wood  w/base</v>
      </c>
      <c r="N2996" s="70" t="str">
        <f>VLOOKUP(C2996,[6]Consolidado!$B:$H,7,FALSE)</f>
        <v>Agosto</v>
      </c>
    </row>
    <row r="2997" spans="1:14" s="71" customFormat="1" ht="16.5" customHeight="1" outlineLevel="1" x14ac:dyDescent="0.2">
      <c r="A2997" s="60" t="s">
        <v>705</v>
      </c>
      <c r="B2997" s="61">
        <v>42921</v>
      </c>
      <c r="C2997" s="71">
        <v>249</v>
      </c>
      <c r="D2997" s="63" t="str">
        <f>VLOOKUP(C2997,[6]Consolidado!$B:$E,4,FALSE)</f>
        <v>Finalizada</v>
      </c>
      <c r="E2997" s="64" t="s">
        <v>51</v>
      </c>
      <c r="F2997" s="65" t="s">
        <v>59</v>
      </c>
      <c r="G2997" s="66">
        <v>2.7</v>
      </c>
      <c r="H2997" s="67">
        <v>76.189115156082124</v>
      </c>
      <c r="I2997" s="85">
        <f t="shared" si="78"/>
        <v>205.71061092142176</v>
      </c>
      <c r="J2997" s="86">
        <v>30.1676</v>
      </c>
      <c r="K2997" s="85">
        <f t="shared" si="79"/>
        <v>6.8189253013637732</v>
      </c>
      <c r="L2997" s="68" t="str">
        <f>VLOOKUP(C2997,[6]Consolidado!$B:$E,2,FALSE)</f>
        <v>Ignitia Office</v>
      </c>
      <c r="M2997" s="69" t="str">
        <f>VLOOKUP(C2997,[6]Consolidado!$B:$E,3,FALSE)</f>
        <v>Long Community Table in Light wood  w/base</v>
      </c>
      <c r="N2997" s="70" t="str">
        <f>VLOOKUP(C2997,[6]Consolidado!$B:$H,7,FALSE)</f>
        <v>Agosto</v>
      </c>
    </row>
    <row r="2998" spans="1:14" s="71" customFormat="1" ht="16.5" customHeight="1" outlineLevel="1" x14ac:dyDescent="0.2">
      <c r="A2998" s="60" t="s">
        <v>705</v>
      </c>
      <c r="B2998" s="61">
        <v>42921</v>
      </c>
      <c r="C2998" s="71">
        <v>249</v>
      </c>
      <c r="D2998" s="63" t="str">
        <f>VLOOKUP(C2998,[6]Consolidado!$B:$E,4,FALSE)</f>
        <v>Finalizada</v>
      </c>
      <c r="E2998" s="64" t="s">
        <v>51</v>
      </c>
      <c r="F2998" s="65" t="s">
        <v>61</v>
      </c>
      <c r="G2998" s="66">
        <v>6</v>
      </c>
      <c r="H2998" s="67">
        <v>62.919999999999995</v>
      </c>
      <c r="I2998" s="85">
        <f t="shared" si="78"/>
        <v>377.52</v>
      </c>
      <c r="J2998" s="86">
        <v>30.1676</v>
      </c>
      <c r="K2998" s="85">
        <f t="shared" si="79"/>
        <v>12.51408796191941</v>
      </c>
      <c r="L2998" s="68" t="str">
        <f>VLOOKUP(C2998,[6]Consolidado!$B:$E,2,FALSE)</f>
        <v>Ignitia Office</v>
      </c>
      <c r="M2998" s="69" t="str">
        <f>VLOOKUP(C2998,[6]Consolidado!$B:$E,3,FALSE)</f>
        <v>Long Community Table in Light wood  w/base</v>
      </c>
      <c r="N2998" s="70" t="str">
        <f>VLOOKUP(C2998,[6]Consolidado!$B:$H,7,FALSE)</f>
        <v>Agosto</v>
      </c>
    </row>
    <row r="2999" spans="1:14" s="71" customFormat="1" ht="16.5" customHeight="1" outlineLevel="1" x14ac:dyDescent="0.2">
      <c r="A2999" s="60" t="s">
        <v>705</v>
      </c>
      <c r="B2999" s="61">
        <v>42921</v>
      </c>
      <c r="C2999" s="71">
        <v>247</v>
      </c>
      <c r="D2999" s="63" t="str">
        <f>VLOOKUP(C2999,[6]Consolidado!$B:$E,4,FALSE)</f>
        <v>Finalizada</v>
      </c>
      <c r="E2999" s="64" t="s">
        <v>51</v>
      </c>
      <c r="F2999" s="65" t="s">
        <v>59</v>
      </c>
      <c r="G2999" s="66">
        <v>6</v>
      </c>
      <c r="H2999" s="67">
        <v>76.189115156082124</v>
      </c>
      <c r="I2999" s="85">
        <f t="shared" si="78"/>
        <v>457.13469093649275</v>
      </c>
      <c r="J2999" s="86">
        <v>30.1676</v>
      </c>
      <c r="K2999" s="85">
        <f t="shared" si="79"/>
        <v>15.153167336363937</v>
      </c>
      <c r="L2999" s="68" t="str">
        <f>VLOOKUP(C2999,[6]Consolidado!$B:$E,2,FALSE)</f>
        <v>Ignitia Office</v>
      </c>
      <c r="M2999" s="69" t="str">
        <f>VLOOKUP(C2999,[6]Consolidado!$B:$E,3,FALSE)</f>
        <v>Meeting Room 2</v>
      </c>
      <c r="N2999" s="70" t="str">
        <f>VLOOKUP(C2999,[6]Consolidado!$B:$H,7,FALSE)</f>
        <v>Julio</v>
      </c>
    </row>
    <row r="3000" spans="1:14" s="71" customFormat="1" ht="16.5" customHeight="1" outlineLevel="1" x14ac:dyDescent="0.2">
      <c r="A3000" s="60" t="s">
        <v>705</v>
      </c>
      <c r="B3000" s="61">
        <v>42921</v>
      </c>
      <c r="C3000" s="71">
        <v>248</v>
      </c>
      <c r="D3000" s="63" t="str">
        <f>VLOOKUP(C3000,[6]Consolidado!$B:$E,4,FALSE)</f>
        <v>Finalizada</v>
      </c>
      <c r="E3000" s="64" t="s">
        <v>51</v>
      </c>
      <c r="F3000" s="65" t="s">
        <v>62</v>
      </c>
      <c r="G3000" s="66">
        <v>6</v>
      </c>
      <c r="H3000" s="67">
        <v>742.44833333333327</v>
      </c>
      <c r="I3000" s="85">
        <f t="shared" si="78"/>
        <v>4454.6899999999996</v>
      </c>
      <c r="J3000" s="86">
        <v>30.1676</v>
      </c>
      <c r="K3000" s="85">
        <f t="shared" si="79"/>
        <v>147.66471313594715</v>
      </c>
      <c r="L3000" s="68" t="str">
        <f>VLOOKUP(C3000,[6]Consolidado!$B:$E,2,FALSE)</f>
        <v>Ignitia Office</v>
      </c>
      <c r="M3000" s="69" t="str">
        <f>VLOOKUP(C3000,[6]Consolidado!$B:$E,3,FALSE)</f>
        <v>Meeting Room 3</v>
      </c>
      <c r="N3000" s="70" t="str">
        <f>VLOOKUP(C3000,[6]Consolidado!$B:$H,7,FALSE)</f>
        <v>Julio</v>
      </c>
    </row>
    <row r="3001" spans="1:14" s="71" customFormat="1" ht="16.5" customHeight="1" outlineLevel="1" x14ac:dyDescent="0.2">
      <c r="A3001" s="60" t="s">
        <v>705</v>
      </c>
      <c r="B3001" s="61">
        <v>42921</v>
      </c>
      <c r="C3001" s="71">
        <v>272</v>
      </c>
      <c r="D3001" s="63" t="str">
        <f>VLOOKUP(C3001,[6]Consolidado!$B:$E,4,FALSE)</f>
        <v>Finalizada</v>
      </c>
      <c r="E3001" s="64" t="s">
        <v>51</v>
      </c>
      <c r="F3001" s="65" t="s">
        <v>63</v>
      </c>
      <c r="G3001" s="66">
        <v>2.15</v>
      </c>
      <c r="H3001" s="67">
        <v>163.46</v>
      </c>
      <c r="I3001" s="85">
        <f t="shared" si="78"/>
        <v>351.43900000000002</v>
      </c>
      <c r="J3001" s="86">
        <v>30.1676</v>
      </c>
      <c r="K3001" s="85">
        <f t="shared" si="79"/>
        <v>11.649551174107321</v>
      </c>
      <c r="L3001" s="68" t="str">
        <f>VLOOKUP(C3001,[6]Consolidado!$B:$E,2,FALSE)</f>
        <v>Ignitia Office</v>
      </c>
      <c r="M3001" s="69" t="str">
        <f>VLOOKUP(C3001,[6]Consolidado!$B:$E,3,FALSE)</f>
        <v xml:space="preserve">8 seater desk </v>
      </c>
      <c r="N3001" s="70" t="str">
        <f>VLOOKUP(C3001,[6]Consolidado!$B:$H,7,FALSE)</f>
        <v>Julio</v>
      </c>
    </row>
    <row r="3002" spans="1:14" s="71" customFormat="1" ht="16.5" customHeight="1" outlineLevel="1" x14ac:dyDescent="0.2">
      <c r="A3002" s="60" t="s">
        <v>705</v>
      </c>
      <c r="B3002" s="61">
        <v>42921</v>
      </c>
      <c r="C3002" s="71">
        <v>272</v>
      </c>
      <c r="D3002" s="63" t="str">
        <f>VLOOKUP(C3002,[6]Consolidado!$B:$E,4,FALSE)</f>
        <v>Finalizada</v>
      </c>
      <c r="E3002" s="64" t="s">
        <v>51</v>
      </c>
      <c r="F3002" s="65" t="s">
        <v>64</v>
      </c>
      <c r="G3002" s="66">
        <v>42</v>
      </c>
      <c r="H3002" s="67">
        <v>105.27525641025643</v>
      </c>
      <c r="I3002" s="85">
        <f t="shared" si="78"/>
        <v>4421.5607692307703</v>
      </c>
      <c r="J3002" s="86">
        <v>30.1676</v>
      </c>
      <c r="K3002" s="85">
        <f t="shared" si="79"/>
        <v>146.56654056772066</v>
      </c>
      <c r="L3002" s="68" t="str">
        <f>VLOOKUP(C3002,[6]Consolidado!$B:$E,2,FALSE)</f>
        <v>Ignitia Office</v>
      </c>
      <c r="M3002" s="69" t="str">
        <f>VLOOKUP(C3002,[6]Consolidado!$B:$E,3,FALSE)</f>
        <v xml:space="preserve">8 seater desk </v>
      </c>
      <c r="N3002" s="70" t="str">
        <f>VLOOKUP(C3002,[6]Consolidado!$B:$H,7,FALSE)</f>
        <v>Julio</v>
      </c>
    </row>
    <row r="3003" spans="1:14" s="71" customFormat="1" ht="16.5" customHeight="1" outlineLevel="1" x14ac:dyDescent="0.2">
      <c r="A3003" s="60" t="s">
        <v>705</v>
      </c>
      <c r="B3003" s="61">
        <v>42921</v>
      </c>
      <c r="C3003" s="71">
        <v>272</v>
      </c>
      <c r="D3003" s="63" t="str">
        <f>VLOOKUP(C3003,[6]Consolidado!$B:$E,4,FALSE)</f>
        <v>Finalizada</v>
      </c>
      <c r="E3003" s="64" t="s">
        <v>51</v>
      </c>
      <c r="F3003" s="65" t="s">
        <v>65</v>
      </c>
      <c r="G3003" s="66">
        <v>0.68</v>
      </c>
      <c r="H3003" s="67">
        <v>57.181111111111107</v>
      </c>
      <c r="I3003" s="85">
        <f t="shared" si="78"/>
        <v>38.883155555555554</v>
      </c>
      <c r="J3003" s="86">
        <v>30.1676</v>
      </c>
      <c r="K3003" s="85">
        <f t="shared" si="79"/>
        <v>1.2889045053486374</v>
      </c>
      <c r="L3003" s="68" t="str">
        <f>VLOOKUP(C3003,[6]Consolidado!$B:$E,2,FALSE)</f>
        <v>Ignitia Office</v>
      </c>
      <c r="M3003" s="69" t="str">
        <f>VLOOKUP(C3003,[6]Consolidado!$B:$E,3,FALSE)</f>
        <v xml:space="preserve">8 seater desk </v>
      </c>
      <c r="N3003" s="70" t="str">
        <f>VLOOKUP(C3003,[6]Consolidado!$B:$H,7,FALSE)</f>
        <v>Julio</v>
      </c>
    </row>
    <row r="3004" spans="1:14" s="71" customFormat="1" ht="16.5" customHeight="1" outlineLevel="1" x14ac:dyDescent="0.2">
      <c r="A3004" s="60" t="s">
        <v>705</v>
      </c>
      <c r="B3004" s="61">
        <v>42921</v>
      </c>
      <c r="C3004" s="71">
        <v>272</v>
      </c>
      <c r="D3004" s="63" t="str">
        <f>VLOOKUP(C3004,[6]Consolidado!$B:$E,4,FALSE)</f>
        <v>Finalizada</v>
      </c>
      <c r="E3004" s="64" t="s">
        <v>51</v>
      </c>
      <c r="F3004" s="65" t="s">
        <v>66</v>
      </c>
      <c r="G3004" s="66">
        <v>0.3</v>
      </c>
      <c r="H3004" s="67">
        <v>51.261666666666663</v>
      </c>
      <c r="I3004" s="85">
        <f t="shared" si="78"/>
        <v>15.378499999999999</v>
      </c>
      <c r="J3004" s="86">
        <v>30.1676</v>
      </c>
      <c r="K3004" s="85">
        <f t="shared" si="79"/>
        <v>0.50976875853564751</v>
      </c>
      <c r="L3004" s="68" t="str">
        <f>VLOOKUP(C3004,[6]Consolidado!$B:$E,2,FALSE)</f>
        <v>Ignitia Office</v>
      </c>
      <c r="M3004" s="69" t="str">
        <f>VLOOKUP(C3004,[6]Consolidado!$B:$E,3,FALSE)</f>
        <v xml:space="preserve">8 seater desk </v>
      </c>
      <c r="N3004" s="70" t="str">
        <f>VLOOKUP(C3004,[6]Consolidado!$B:$H,7,FALSE)</f>
        <v>Julio</v>
      </c>
    </row>
    <row r="3005" spans="1:14" s="71" customFormat="1" ht="16.5" customHeight="1" outlineLevel="1" x14ac:dyDescent="0.2">
      <c r="A3005" s="60" t="s">
        <v>705</v>
      </c>
      <c r="B3005" s="61">
        <v>42921</v>
      </c>
      <c r="C3005" s="71">
        <v>272</v>
      </c>
      <c r="D3005" s="63" t="str">
        <f>VLOOKUP(C3005,[6]Consolidado!$B:$E,4,FALSE)</f>
        <v>Finalizada</v>
      </c>
      <c r="E3005" s="64" t="s">
        <v>51</v>
      </c>
      <c r="F3005" s="65" t="s">
        <v>67</v>
      </c>
      <c r="G3005" s="66">
        <v>12</v>
      </c>
      <c r="H3005" s="67">
        <v>117.71899999999997</v>
      </c>
      <c r="I3005" s="85">
        <f t="shared" si="78"/>
        <v>1412.6279999999997</v>
      </c>
      <c r="J3005" s="86">
        <v>30.1676</v>
      </c>
      <c r="K3005" s="85">
        <f t="shared" si="79"/>
        <v>46.825998753629712</v>
      </c>
      <c r="L3005" s="68" t="str">
        <f>VLOOKUP(C3005,[6]Consolidado!$B:$E,2,FALSE)</f>
        <v>Ignitia Office</v>
      </c>
      <c r="M3005" s="69" t="str">
        <f>VLOOKUP(C3005,[6]Consolidado!$B:$E,3,FALSE)</f>
        <v xml:space="preserve">8 seater desk </v>
      </c>
      <c r="N3005" s="70" t="str">
        <f>VLOOKUP(C3005,[6]Consolidado!$B:$H,7,FALSE)</f>
        <v>Julio</v>
      </c>
    </row>
    <row r="3006" spans="1:14" s="71" customFormat="1" ht="16.5" customHeight="1" outlineLevel="1" x14ac:dyDescent="0.2">
      <c r="A3006" s="60" t="s">
        <v>705</v>
      </c>
      <c r="B3006" s="61">
        <v>42921</v>
      </c>
      <c r="C3006" s="71">
        <v>272</v>
      </c>
      <c r="D3006" s="63" t="str">
        <f>VLOOKUP(C3006,[6]Consolidado!$B:$E,4,FALSE)</f>
        <v>Finalizada</v>
      </c>
      <c r="E3006" s="64" t="s">
        <v>51</v>
      </c>
      <c r="F3006" s="65" t="s">
        <v>68</v>
      </c>
      <c r="G3006" s="66">
        <v>18</v>
      </c>
      <c r="H3006" s="67">
        <v>7.6744444444444433</v>
      </c>
      <c r="I3006" s="85">
        <f t="shared" si="78"/>
        <v>138.13999999999999</v>
      </c>
      <c r="J3006" s="86">
        <v>30.1676</v>
      </c>
      <c r="K3006" s="85">
        <f t="shared" si="79"/>
        <v>4.579084845993715</v>
      </c>
      <c r="L3006" s="68" t="str">
        <f>VLOOKUP(C3006,[6]Consolidado!$B:$E,2,FALSE)</f>
        <v>Ignitia Office</v>
      </c>
      <c r="M3006" s="69" t="str">
        <f>VLOOKUP(C3006,[6]Consolidado!$B:$E,3,FALSE)</f>
        <v xml:space="preserve">8 seater desk </v>
      </c>
      <c r="N3006" s="70" t="str">
        <f>VLOOKUP(C3006,[6]Consolidado!$B:$H,7,FALSE)</f>
        <v>Julio</v>
      </c>
    </row>
    <row r="3007" spans="1:14" s="71" customFormat="1" ht="16.5" customHeight="1" outlineLevel="1" x14ac:dyDescent="0.2">
      <c r="A3007" s="60" t="s">
        <v>705</v>
      </c>
      <c r="B3007" s="61">
        <v>42921</v>
      </c>
      <c r="C3007" s="71">
        <v>272</v>
      </c>
      <c r="D3007" s="63" t="str">
        <f>VLOOKUP(C3007,[6]Consolidado!$B:$E,4,FALSE)</f>
        <v>Finalizada</v>
      </c>
      <c r="E3007" s="64" t="s">
        <v>51</v>
      </c>
      <c r="F3007" s="65" t="s">
        <v>69</v>
      </c>
      <c r="G3007" s="66">
        <v>1</v>
      </c>
      <c r="H3007" s="67">
        <v>2316.7759999999998</v>
      </c>
      <c r="I3007" s="85">
        <f t="shared" si="78"/>
        <v>2316.7759999999998</v>
      </c>
      <c r="J3007" s="86">
        <v>30.1676</v>
      </c>
      <c r="K3007" s="85">
        <f t="shared" si="79"/>
        <v>76.796828385420113</v>
      </c>
      <c r="L3007" s="68" t="str">
        <f>VLOOKUP(C3007,[6]Consolidado!$B:$E,2,FALSE)</f>
        <v>Ignitia Office</v>
      </c>
      <c r="M3007" s="69" t="str">
        <f>VLOOKUP(C3007,[6]Consolidado!$B:$E,3,FALSE)</f>
        <v xml:space="preserve">8 seater desk </v>
      </c>
      <c r="N3007" s="70" t="str">
        <f>VLOOKUP(C3007,[6]Consolidado!$B:$H,7,FALSE)</f>
        <v>Julio</v>
      </c>
    </row>
    <row r="3008" spans="1:14" s="71" customFormat="1" ht="16.5" customHeight="1" outlineLevel="1" x14ac:dyDescent="0.2">
      <c r="A3008" s="60" t="s">
        <v>705</v>
      </c>
      <c r="B3008" s="61">
        <v>42921</v>
      </c>
      <c r="C3008" s="71" t="s">
        <v>290</v>
      </c>
      <c r="D3008" s="63" t="str">
        <f>VLOOKUP(C3008,[6]Consolidado!$B:$E,4,FALSE)</f>
        <v>En Proceso</v>
      </c>
      <c r="E3008" s="64" t="s">
        <v>25</v>
      </c>
      <c r="F3008" s="65" t="s">
        <v>70</v>
      </c>
      <c r="G3008" s="66">
        <v>5</v>
      </c>
      <c r="H3008" s="67">
        <v>887.4203</v>
      </c>
      <c r="I3008" s="85">
        <f t="shared" si="78"/>
        <v>4437.1014999999998</v>
      </c>
      <c r="J3008" s="86">
        <v>30.1676</v>
      </c>
      <c r="K3008" s="85">
        <f t="shared" si="79"/>
        <v>147.08168697543059</v>
      </c>
      <c r="L3008" s="68" t="str">
        <f>VLOOKUP(C3008,[6]Consolidado!$B:$E,2,FALSE)</f>
        <v>Acabado</v>
      </c>
      <c r="M3008" s="69" t="str">
        <f>VLOOKUP(C3008,[6]Consolidado!$B:$E,3,FALSE)</f>
        <v>Material de acabado pendiente de distribuir</v>
      </c>
      <c r="N3008" s="70">
        <f>VLOOKUP(C3008,[6]Consolidado!$B:$H,7,FALSE)</f>
        <v>0</v>
      </c>
    </row>
    <row r="3009" spans="1:14" s="71" customFormat="1" ht="16.5" customHeight="1" outlineLevel="1" x14ac:dyDescent="0.2">
      <c r="A3009" s="60" t="s">
        <v>705</v>
      </c>
      <c r="B3009" s="61">
        <v>42921</v>
      </c>
      <c r="C3009" s="71" t="s">
        <v>290</v>
      </c>
      <c r="D3009" s="63" t="str">
        <f>VLOOKUP(C3009,[6]Consolidado!$B:$E,4,FALSE)</f>
        <v>En Proceso</v>
      </c>
      <c r="E3009" s="64" t="s">
        <v>25</v>
      </c>
      <c r="F3009" s="65" t="s">
        <v>72</v>
      </c>
      <c r="G3009" s="66">
        <v>3</v>
      </c>
      <c r="H3009" s="67">
        <v>663.14980000000003</v>
      </c>
      <c r="I3009" s="85">
        <f t="shared" si="78"/>
        <v>1989.4494</v>
      </c>
      <c r="J3009" s="86">
        <v>30.1676</v>
      </c>
      <c r="K3009" s="85">
        <f t="shared" si="79"/>
        <v>65.946558559514173</v>
      </c>
      <c r="L3009" s="68" t="str">
        <f>VLOOKUP(C3009,[6]Consolidado!$B:$E,2,FALSE)</f>
        <v>Acabado</v>
      </c>
      <c r="M3009" s="69" t="str">
        <f>VLOOKUP(C3009,[6]Consolidado!$B:$E,3,FALSE)</f>
        <v>Material de acabado pendiente de distribuir</v>
      </c>
      <c r="N3009" s="70">
        <f>VLOOKUP(C3009,[6]Consolidado!$B:$H,7,FALSE)</f>
        <v>0</v>
      </c>
    </row>
    <row r="3010" spans="1:14" s="71" customFormat="1" ht="16.5" customHeight="1" outlineLevel="1" x14ac:dyDescent="0.2">
      <c r="A3010" s="60" t="s">
        <v>705</v>
      </c>
      <c r="B3010" s="61">
        <v>42921</v>
      </c>
      <c r="C3010" s="71" t="s">
        <v>290</v>
      </c>
      <c r="D3010" s="63" t="str">
        <f>VLOOKUP(C3010,[6]Consolidado!$B:$E,4,FALSE)</f>
        <v>En Proceso</v>
      </c>
      <c r="E3010" s="64" t="s">
        <v>25</v>
      </c>
      <c r="F3010" s="65" t="s">
        <v>73</v>
      </c>
      <c r="G3010" s="66">
        <v>2</v>
      </c>
      <c r="H3010" s="67">
        <v>663.14980000000003</v>
      </c>
      <c r="I3010" s="85">
        <f t="shared" si="78"/>
        <v>1326.2996000000001</v>
      </c>
      <c r="J3010" s="86">
        <v>30.1676</v>
      </c>
      <c r="K3010" s="85">
        <f t="shared" si="79"/>
        <v>43.964372373009454</v>
      </c>
      <c r="L3010" s="68" t="str">
        <f>VLOOKUP(C3010,[6]Consolidado!$B:$E,2,FALSE)</f>
        <v>Acabado</v>
      </c>
      <c r="M3010" s="69" t="str">
        <f>VLOOKUP(C3010,[6]Consolidado!$B:$E,3,FALSE)</f>
        <v>Material de acabado pendiente de distribuir</v>
      </c>
      <c r="N3010" s="70">
        <f>VLOOKUP(C3010,[6]Consolidado!$B:$H,7,FALSE)</f>
        <v>0</v>
      </c>
    </row>
    <row r="3011" spans="1:14" s="71" customFormat="1" ht="16.5" customHeight="1" outlineLevel="1" x14ac:dyDescent="0.2">
      <c r="A3011" s="60" t="s">
        <v>705</v>
      </c>
      <c r="B3011" s="61">
        <v>42922</v>
      </c>
      <c r="C3011" s="71">
        <v>340</v>
      </c>
      <c r="D3011" s="63" t="str">
        <f>VLOOKUP(C3011,[6]Consolidado!$B:$E,4,FALSE)</f>
        <v>Finalizada</v>
      </c>
      <c r="E3011" s="64" t="s">
        <v>33</v>
      </c>
      <c r="F3011" s="65" t="s">
        <v>32</v>
      </c>
      <c r="G3011" s="66">
        <v>3</v>
      </c>
      <c r="H3011" s="67">
        <v>30.068855534528456</v>
      </c>
      <c r="I3011" s="85">
        <f t="shared" si="78"/>
        <v>90.206566603585372</v>
      </c>
      <c r="J3011" s="86">
        <v>30.1676</v>
      </c>
      <c r="K3011" s="85">
        <f t="shared" si="79"/>
        <v>2.9901804122165956</v>
      </c>
      <c r="L3011" s="68" t="str">
        <f>VLOOKUP(C3011,[6]Consolidado!$B:$E,2,FALSE)</f>
        <v>Maderas Collective</v>
      </c>
      <c r="M3011" s="69" t="str">
        <f>VLOOKUP(C3011,[6]Consolidado!$B:$E,3,FALSE)</f>
        <v>Reparacion de Acabado-Wesfield</v>
      </c>
      <c r="N3011" s="70" t="str">
        <f>VLOOKUP(C3011,[6]Consolidado!$B:$H,7,FALSE)</f>
        <v>Julio</v>
      </c>
    </row>
    <row r="3012" spans="1:14" s="71" customFormat="1" ht="16.5" customHeight="1" outlineLevel="1" x14ac:dyDescent="0.2">
      <c r="A3012" s="60" t="s">
        <v>705</v>
      </c>
      <c r="B3012" s="61">
        <v>42922</v>
      </c>
      <c r="C3012" s="71">
        <v>340</v>
      </c>
      <c r="D3012" s="63" t="str">
        <f>VLOOKUP(C3012,[6]Consolidado!$B:$E,4,FALSE)</f>
        <v>Finalizada</v>
      </c>
      <c r="E3012" s="64" t="s">
        <v>33</v>
      </c>
      <c r="F3012" s="65" t="s">
        <v>34</v>
      </c>
      <c r="G3012" s="66">
        <v>1</v>
      </c>
      <c r="H3012" s="67">
        <v>33.182217334633599</v>
      </c>
      <c r="I3012" s="85">
        <f t="shared" si="78"/>
        <v>33.182217334633599</v>
      </c>
      <c r="J3012" s="86">
        <v>30.1676</v>
      </c>
      <c r="K3012" s="85">
        <f t="shared" si="79"/>
        <v>1.0999289746162637</v>
      </c>
      <c r="L3012" s="68" t="str">
        <f>VLOOKUP(C3012,[6]Consolidado!$B:$E,2,FALSE)</f>
        <v>Maderas Collective</v>
      </c>
      <c r="M3012" s="69" t="str">
        <f>VLOOKUP(C3012,[6]Consolidado!$B:$E,3,FALSE)</f>
        <v>Reparacion de Acabado-Wesfield</v>
      </c>
      <c r="N3012" s="70" t="str">
        <f>VLOOKUP(C3012,[6]Consolidado!$B:$H,7,FALSE)</f>
        <v>Julio</v>
      </c>
    </row>
    <row r="3013" spans="1:14" s="71" customFormat="1" ht="16.5" customHeight="1" outlineLevel="1" x14ac:dyDescent="0.2">
      <c r="A3013" s="60" t="s">
        <v>705</v>
      </c>
      <c r="B3013" s="61">
        <v>42922</v>
      </c>
      <c r="C3013" s="71">
        <v>228</v>
      </c>
      <c r="D3013" s="63" t="str">
        <f>VLOOKUP(C3013,[6]Consolidado!$B:$E,4,FALSE)</f>
        <v>Finalizada</v>
      </c>
      <c r="E3013" s="64" t="s">
        <v>40</v>
      </c>
      <c r="F3013" s="65" t="s">
        <v>74</v>
      </c>
      <c r="G3013" s="66">
        <v>140</v>
      </c>
      <c r="H3013" s="67">
        <v>0.80249873441502373</v>
      </c>
      <c r="I3013" s="85">
        <f t="shared" si="78"/>
        <v>112.34982281810332</v>
      </c>
      <c r="J3013" s="86">
        <v>30.1676</v>
      </c>
      <c r="K3013" s="85">
        <f t="shared" si="79"/>
        <v>3.7241882953268846</v>
      </c>
      <c r="L3013" s="68" t="str">
        <f>VLOOKUP(C3013,[6]Consolidado!$B:$E,2,FALSE)</f>
        <v>Canoe Wesfield (Phase 2)</v>
      </c>
      <c r="M3013" s="69" t="str">
        <f>VLOOKUP(C3013,[6]Consolidado!$B:$E,3,FALSE)</f>
        <v>TBL-107 Table, Teak (W/Duplex)</v>
      </c>
      <c r="N3013" s="70" t="str">
        <f>VLOOKUP(C3013,[6]Consolidado!$B:$H,7,FALSE)</f>
        <v>Julio</v>
      </c>
    </row>
    <row r="3014" spans="1:14" s="71" customFormat="1" ht="16.5" customHeight="1" outlineLevel="1" x14ac:dyDescent="0.2">
      <c r="A3014" s="60" t="s">
        <v>705</v>
      </c>
      <c r="B3014" s="61">
        <v>42922</v>
      </c>
      <c r="C3014" s="71">
        <v>228</v>
      </c>
      <c r="D3014" s="63" t="str">
        <f>VLOOKUP(C3014,[6]Consolidado!$B:$E,4,FALSE)</f>
        <v>Finalizada</v>
      </c>
      <c r="E3014" s="64" t="s">
        <v>40</v>
      </c>
      <c r="F3014" s="65" t="s">
        <v>54</v>
      </c>
      <c r="G3014" s="66">
        <v>10</v>
      </c>
      <c r="H3014" s="67">
        <v>1.2238494880446531</v>
      </c>
      <c r="I3014" s="85">
        <f t="shared" si="78"/>
        <v>12.238494880446531</v>
      </c>
      <c r="J3014" s="86">
        <v>30.1676</v>
      </c>
      <c r="K3014" s="85">
        <f t="shared" si="79"/>
        <v>0.40568341135677122</v>
      </c>
      <c r="L3014" s="68" t="str">
        <f>VLOOKUP(C3014,[6]Consolidado!$B:$E,2,FALSE)</f>
        <v>Canoe Wesfield (Phase 2)</v>
      </c>
      <c r="M3014" s="69" t="str">
        <f>VLOOKUP(C3014,[6]Consolidado!$B:$E,3,FALSE)</f>
        <v>TBL-107 Table, Teak (W/Duplex)</v>
      </c>
      <c r="N3014" s="70" t="str">
        <f>VLOOKUP(C3014,[6]Consolidado!$B:$H,7,FALSE)</f>
        <v>Julio</v>
      </c>
    </row>
    <row r="3015" spans="1:14" s="71" customFormat="1" ht="16.5" customHeight="1" outlineLevel="1" x14ac:dyDescent="0.2">
      <c r="A3015" s="60" t="s">
        <v>705</v>
      </c>
      <c r="B3015" s="61">
        <v>42922</v>
      </c>
      <c r="C3015" s="71">
        <v>265</v>
      </c>
      <c r="D3015" s="63" t="str">
        <f>VLOOKUP(C3015,[6]Consolidado!$B:$E,4,FALSE)</f>
        <v>Finalizada</v>
      </c>
      <c r="E3015" s="64" t="s">
        <v>40</v>
      </c>
      <c r="F3015" s="65" t="s">
        <v>39</v>
      </c>
      <c r="G3015" s="66">
        <v>50</v>
      </c>
      <c r="H3015" s="67">
        <v>0.76725842674657718</v>
      </c>
      <c r="I3015" s="85">
        <f t="shared" si="78"/>
        <v>38.362921337328856</v>
      </c>
      <c r="J3015" s="86">
        <v>30.1676</v>
      </c>
      <c r="K3015" s="85">
        <f t="shared" si="79"/>
        <v>1.2716597056885153</v>
      </c>
      <c r="L3015" s="68" t="str">
        <f>VLOOKUP(C3015,[6]Consolidado!$B:$E,2,FALSE)</f>
        <v>Ignitia Office</v>
      </c>
      <c r="M3015" s="69" t="str">
        <f>VLOOKUP(C3015,[6]Consolidado!$B:$E,3,FALSE)</f>
        <v xml:space="preserve">Nook table&amp;benches </v>
      </c>
      <c r="N3015" s="70" t="str">
        <f>VLOOKUP(C3015,[6]Consolidado!$B:$H,7,FALSE)</f>
        <v>Julio</v>
      </c>
    </row>
    <row r="3016" spans="1:14" s="71" customFormat="1" ht="16.5" customHeight="1" outlineLevel="1" x14ac:dyDescent="0.2">
      <c r="A3016" s="60" t="s">
        <v>705</v>
      </c>
      <c r="B3016" s="61">
        <v>42922</v>
      </c>
      <c r="C3016" s="71" t="s">
        <v>290</v>
      </c>
      <c r="D3016" s="63" t="str">
        <f>VLOOKUP(C3016,[6]Consolidado!$B:$E,4,FALSE)</f>
        <v>En Proceso</v>
      </c>
      <c r="E3016" s="64" t="s">
        <v>25</v>
      </c>
      <c r="F3016" s="65" t="s">
        <v>70</v>
      </c>
      <c r="G3016" s="66">
        <v>10</v>
      </c>
      <c r="H3016" s="67">
        <v>887.4203</v>
      </c>
      <c r="I3016" s="85">
        <f t="shared" si="78"/>
        <v>8874.2029999999995</v>
      </c>
      <c r="J3016" s="86">
        <v>30.1676</v>
      </c>
      <c r="K3016" s="85">
        <f t="shared" si="79"/>
        <v>294.16337395086117</v>
      </c>
      <c r="L3016" s="68" t="str">
        <f>VLOOKUP(C3016,[6]Consolidado!$B:$E,2,FALSE)</f>
        <v>Acabado</v>
      </c>
      <c r="M3016" s="69" t="str">
        <f>VLOOKUP(C3016,[6]Consolidado!$B:$E,3,FALSE)</f>
        <v>Material de acabado pendiente de distribuir</v>
      </c>
      <c r="N3016" s="70">
        <f>VLOOKUP(C3016,[6]Consolidado!$B:$H,7,FALSE)</f>
        <v>0</v>
      </c>
    </row>
    <row r="3017" spans="1:14" s="71" customFormat="1" ht="16.5" customHeight="1" outlineLevel="1" x14ac:dyDescent="0.2">
      <c r="A3017" s="60" t="s">
        <v>705</v>
      </c>
      <c r="B3017" s="61">
        <v>42923</v>
      </c>
      <c r="C3017" s="71">
        <v>240</v>
      </c>
      <c r="D3017" s="63" t="str">
        <f>VLOOKUP(C3017,[6]Consolidado!$B:$E,4,FALSE)</f>
        <v>Finalizada</v>
      </c>
      <c r="E3017" s="64" t="s">
        <v>40</v>
      </c>
      <c r="F3017" s="65" t="s">
        <v>39</v>
      </c>
      <c r="G3017" s="66">
        <v>240</v>
      </c>
      <c r="H3017" s="67">
        <v>0.76725842674657718</v>
      </c>
      <c r="I3017" s="85">
        <f t="shared" si="78"/>
        <v>184.14202241917852</v>
      </c>
      <c r="J3017" s="86">
        <v>30.1676</v>
      </c>
      <c r="K3017" s="85">
        <f t="shared" si="79"/>
        <v>6.1039665873048738</v>
      </c>
      <c r="L3017" s="68" t="str">
        <f>VLOOKUP(C3017,[6]Consolidado!$B:$E,2,FALSE)</f>
        <v>Wharf</v>
      </c>
      <c r="M3017" s="69" t="str">
        <f>VLOOKUP(C3017,[6]Consolidado!$B:$E,3,FALSE)</f>
        <v>M-5 Banquette</v>
      </c>
      <c r="N3017" s="70" t="str">
        <f>VLOOKUP(C3017,[6]Consolidado!$B:$H,7,FALSE)</f>
        <v>Agosto</v>
      </c>
    </row>
    <row r="3018" spans="1:14" s="71" customFormat="1" ht="16.5" customHeight="1" outlineLevel="1" x14ac:dyDescent="0.2">
      <c r="A3018" s="60" t="s">
        <v>705</v>
      </c>
      <c r="B3018" s="61">
        <v>42923</v>
      </c>
      <c r="C3018" s="71">
        <v>240</v>
      </c>
      <c r="D3018" s="63" t="str">
        <f>VLOOKUP(C3018,[6]Consolidado!$B:$E,4,FALSE)</f>
        <v>Finalizada</v>
      </c>
      <c r="E3018" s="64" t="s">
        <v>40</v>
      </c>
      <c r="F3018" s="65" t="s">
        <v>54</v>
      </c>
      <c r="G3018" s="66">
        <v>200</v>
      </c>
      <c r="H3018" s="67">
        <v>1.2238494880446531</v>
      </c>
      <c r="I3018" s="85">
        <f t="shared" si="78"/>
        <v>244.76989760893062</v>
      </c>
      <c r="J3018" s="86">
        <v>30.1676</v>
      </c>
      <c r="K3018" s="85">
        <f t="shared" si="79"/>
        <v>8.1136682271354239</v>
      </c>
      <c r="L3018" s="68" t="str">
        <f>VLOOKUP(C3018,[6]Consolidado!$B:$E,2,FALSE)</f>
        <v>Wharf</v>
      </c>
      <c r="M3018" s="69" t="str">
        <f>VLOOKUP(C3018,[6]Consolidado!$B:$E,3,FALSE)</f>
        <v>M-5 Banquette</v>
      </c>
      <c r="N3018" s="70" t="str">
        <f>VLOOKUP(C3018,[6]Consolidado!$B:$H,7,FALSE)</f>
        <v>Agosto</v>
      </c>
    </row>
    <row r="3019" spans="1:14" s="71" customFormat="1" ht="16.5" customHeight="1" outlineLevel="1" x14ac:dyDescent="0.2">
      <c r="A3019" s="60" t="s">
        <v>705</v>
      </c>
      <c r="B3019" s="61">
        <v>42917</v>
      </c>
      <c r="C3019" s="71">
        <v>227</v>
      </c>
      <c r="D3019" s="63" t="str">
        <f>VLOOKUP(C3019,[6]Consolidado!$B:$E,4,FALSE)</f>
        <v>Finalizada</v>
      </c>
      <c r="E3019" s="64" t="s">
        <v>40</v>
      </c>
      <c r="F3019" s="65" t="s">
        <v>76</v>
      </c>
      <c r="G3019" s="66">
        <v>200</v>
      </c>
      <c r="H3019" s="67">
        <v>0.80806718799999999</v>
      </c>
      <c r="I3019" s="85">
        <f t="shared" si="78"/>
        <v>161.6134376</v>
      </c>
      <c r="J3019" s="86">
        <v>30.1676</v>
      </c>
      <c r="K3019" s="85">
        <f t="shared" si="79"/>
        <v>5.3571857754677206</v>
      </c>
      <c r="L3019" s="68" t="str">
        <f>VLOOKUP(C3019,[6]Consolidado!$B:$E,2,FALSE)</f>
        <v>Canoe Wesfield (DT)</v>
      </c>
      <c r="M3019" s="69" t="str">
        <f>VLOOKUP(C3019,[6]Consolidado!$B:$E,3,FALSE)</f>
        <v>CH-513 Block Chair</v>
      </c>
      <c r="N3019" s="70" t="str">
        <f>VLOOKUP(C3019,[6]Consolidado!$B:$H,7,FALSE)</f>
        <v>Julio</v>
      </c>
    </row>
    <row r="3020" spans="1:14" s="71" customFormat="1" ht="16.5" customHeight="1" outlineLevel="1" x14ac:dyDescent="0.2">
      <c r="A3020" s="60" t="s">
        <v>705</v>
      </c>
      <c r="B3020" s="61">
        <v>42918</v>
      </c>
      <c r="C3020" s="71">
        <v>284</v>
      </c>
      <c r="D3020" s="63" t="str">
        <f>VLOOKUP(C3020,[6]Consolidado!$B:$E,4,FALSE)</f>
        <v>Finalizada</v>
      </c>
      <c r="E3020" s="64" t="s">
        <v>40</v>
      </c>
      <c r="F3020" s="65" t="s">
        <v>76</v>
      </c>
      <c r="G3020" s="66">
        <v>1000</v>
      </c>
      <c r="H3020" s="67">
        <v>0.80806718799999999</v>
      </c>
      <c r="I3020" s="85">
        <f t="shared" si="78"/>
        <v>808.06718799999999</v>
      </c>
      <c r="J3020" s="86">
        <v>30.1676</v>
      </c>
      <c r="K3020" s="85">
        <f t="shared" si="79"/>
        <v>26.785928877338602</v>
      </c>
      <c r="L3020" s="68" t="str">
        <f>VLOOKUP(C3020,[6]Consolidado!$B:$E,2,FALSE)</f>
        <v>Canoe Wesfield (Phase 2 Sofa)</v>
      </c>
      <c r="M3020" s="69" t="str">
        <f>VLOOKUP(C3020,[6]Consolidado!$B:$E,3,FALSE)</f>
        <v xml:space="preserve">CH-17 </v>
      </c>
      <c r="N3020" s="70" t="str">
        <f>VLOOKUP(C3020,[6]Consolidado!$B:$H,7,FALSE)</f>
        <v>Julio</v>
      </c>
    </row>
    <row r="3021" spans="1:14" s="71" customFormat="1" ht="16.5" customHeight="1" outlineLevel="1" x14ac:dyDescent="0.2">
      <c r="A3021" s="60" t="s">
        <v>705</v>
      </c>
      <c r="B3021" s="61">
        <v>42919</v>
      </c>
      <c r="C3021" s="71">
        <v>219</v>
      </c>
      <c r="D3021" s="63" t="str">
        <f>VLOOKUP(C3021,[6]Consolidado!$B:$E,4,FALSE)</f>
        <v>Finalizada</v>
      </c>
      <c r="E3021" s="64" t="s">
        <v>78</v>
      </c>
      <c r="F3021" s="65" t="s">
        <v>77</v>
      </c>
      <c r="G3021" s="66">
        <v>23</v>
      </c>
      <c r="H3021" s="67">
        <v>3.6494321173669468</v>
      </c>
      <c r="I3021" s="85">
        <f t="shared" si="78"/>
        <v>83.936938699439779</v>
      </c>
      <c r="J3021" s="86">
        <v>30.1676</v>
      </c>
      <c r="K3021" s="85">
        <f t="shared" si="79"/>
        <v>2.7823538730107726</v>
      </c>
      <c r="L3021" s="68" t="str">
        <f>VLOOKUP(C3021,[6]Consolidado!$B:$E,2,FALSE)</f>
        <v>Canoe Wesfield (Dining Terrace)</v>
      </c>
      <c r="M3021" s="69" t="str">
        <f>VLOOKUP(C3021,[6]Consolidado!$B:$E,3,FALSE)</f>
        <v>CH-09/CH-91 Dining Chair</v>
      </c>
      <c r="N3021" s="70" t="str">
        <f>VLOOKUP(C3021,[6]Consolidado!$B:$H,7,FALSE)</f>
        <v>Julio</v>
      </c>
    </row>
    <row r="3022" spans="1:14" s="71" customFormat="1" ht="16.5" customHeight="1" outlineLevel="1" x14ac:dyDescent="0.2">
      <c r="A3022" s="60" t="s">
        <v>705</v>
      </c>
      <c r="B3022" s="61">
        <v>42920</v>
      </c>
      <c r="C3022" s="71">
        <v>226</v>
      </c>
      <c r="D3022" s="63" t="str">
        <f>VLOOKUP(C3022,[6]Consolidado!$B:$E,4,FALSE)</f>
        <v>Finalizada</v>
      </c>
      <c r="E3022" s="64" t="s">
        <v>78</v>
      </c>
      <c r="F3022" s="65" t="s">
        <v>80</v>
      </c>
      <c r="G3022" s="66">
        <v>1</v>
      </c>
      <c r="H3022" s="67">
        <v>224.19559174882224</v>
      </c>
      <c r="I3022" s="85">
        <f t="shared" si="78"/>
        <v>224.19559174882224</v>
      </c>
      <c r="J3022" s="86">
        <v>30.1676</v>
      </c>
      <c r="K3022" s="85">
        <f t="shared" si="79"/>
        <v>7.4316681389577637</v>
      </c>
      <c r="L3022" s="68" t="str">
        <f>VLOOKUP(C3022,[6]Consolidado!$B:$E,2,FALSE)</f>
        <v>Canoe Wesfield (Phase 2)</v>
      </c>
      <c r="M3022" s="69" t="str">
        <f>VLOOKUP(C3022,[6]Consolidado!$B:$E,3,FALSE)</f>
        <v>CH-132B Bench, Teak( W/ Duplex)</v>
      </c>
      <c r="N3022" s="70" t="str">
        <f>VLOOKUP(C3022,[6]Consolidado!$B:$H,7,FALSE)</f>
        <v>Julio</v>
      </c>
    </row>
    <row r="3023" spans="1:14" s="71" customFormat="1" ht="16.5" customHeight="1" outlineLevel="1" x14ac:dyDescent="0.2">
      <c r="A3023" s="60" t="s">
        <v>705</v>
      </c>
      <c r="B3023" s="61">
        <v>42920</v>
      </c>
      <c r="C3023" s="71">
        <v>284</v>
      </c>
      <c r="D3023" s="63" t="str">
        <f>VLOOKUP(C3023,[6]Consolidado!$B:$E,4,FALSE)</f>
        <v>Finalizada</v>
      </c>
      <c r="E3023" s="64" t="s">
        <v>40</v>
      </c>
      <c r="F3023" s="65" t="s">
        <v>76</v>
      </c>
      <c r="G3023" s="66">
        <v>400</v>
      </c>
      <c r="H3023" s="67">
        <v>0.80806718799999999</v>
      </c>
      <c r="I3023" s="85">
        <f t="shared" si="78"/>
        <v>323.22687519999999</v>
      </c>
      <c r="J3023" s="86">
        <v>30.1676</v>
      </c>
      <c r="K3023" s="85">
        <f t="shared" si="79"/>
        <v>10.714371550935441</v>
      </c>
      <c r="L3023" s="68" t="str">
        <f>VLOOKUP(C3023,[6]Consolidado!$B:$E,2,FALSE)</f>
        <v>Canoe Wesfield (Phase 2 Sofa)</v>
      </c>
      <c r="M3023" s="69" t="str">
        <f>VLOOKUP(C3023,[6]Consolidado!$B:$E,3,FALSE)</f>
        <v xml:space="preserve">CH-17 </v>
      </c>
      <c r="N3023" s="70" t="str">
        <f>VLOOKUP(C3023,[6]Consolidado!$B:$H,7,FALSE)</f>
        <v>Julio</v>
      </c>
    </row>
    <row r="3024" spans="1:14" s="71" customFormat="1" ht="16.5" customHeight="1" outlineLevel="1" x14ac:dyDescent="0.2">
      <c r="A3024" s="60" t="s">
        <v>705</v>
      </c>
      <c r="B3024" s="61">
        <v>42921</v>
      </c>
      <c r="C3024" s="71">
        <v>149</v>
      </c>
      <c r="D3024" s="63" t="str">
        <f>VLOOKUP(C3024,[6]Consolidado!$B:$E,4,FALSE)</f>
        <v>Finalizada</v>
      </c>
      <c r="E3024" s="64" t="s">
        <v>78</v>
      </c>
      <c r="F3024" s="65" t="s">
        <v>77</v>
      </c>
      <c r="G3024" s="66">
        <v>30</v>
      </c>
      <c r="H3024" s="67">
        <v>3.6494321173669468</v>
      </c>
      <c r="I3024" s="85">
        <f t="shared" si="78"/>
        <v>109.4829635210084</v>
      </c>
      <c r="J3024" s="86">
        <v>30.1676</v>
      </c>
      <c r="K3024" s="85">
        <f t="shared" si="79"/>
        <v>3.6291572256662246</v>
      </c>
      <c r="L3024" s="68" t="str">
        <f>VLOOKUP(C3024,[6]Consolidado!$B:$E,2,FALSE)</f>
        <v>Canoe Wesfield (Phase 2)</v>
      </c>
      <c r="M3024" s="69" t="str">
        <f>VLOOKUP(C3024,[6]Consolidado!$B:$E,3,FALSE)</f>
        <v>CH-132A Teak Bench (No Elect)</v>
      </c>
      <c r="N3024" s="70" t="str">
        <f>VLOOKUP(C3024,[6]Consolidado!$B:$H,7,FALSE)</f>
        <v>Julio</v>
      </c>
    </row>
    <row r="3025" spans="1:14" s="71" customFormat="1" ht="16.5" customHeight="1" outlineLevel="1" x14ac:dyDescent="0.2">
      <c r="A3025" s="60" t="s">
        <v>705</v>
      </c>
      <c r="B3025" s="61">
        <v>42921</v>
      </c>
      <c r="C3025" s="71">
        <v>224</v>
      </c>
      <c r="D3025" s="63" t="str">
        <f>VLOOKUP(C3025,[6]Consolidado!$B:$E,4,FALSE)</f>
        <v>Finalizada</v>
      </c>
      <c r="E3025" s="64" t="s">
        <v>40</v>
      </c>
      <c r="F3025" s="65" t="s">
        <v>81</v>
      </c>
      <c r="G3025" s="66">
        <v>12</v>
      </c>
      <c r="H3025" s="67">
        <v>0.68488464885714284</v>
      </c>
      <c r="I3025" s="85">
        <f t="shared" si="78"/>
        <v>8.2186157862857137</v>
      </c>
      <c r="J3025" s="86">
        <v>30.1676</v>
      </c>
      <c r="K3025" s="85">
        <f t="shared" si="79"/>
        <v>0.27243187347636916</v>
      </c>
      <c r="L3025" s="68" t="str">
        <f>VLOOKUP(C3025,[6]Consolidado!$B:$E,2,FALSE)</f>
        <v>Canoe Wesfield (Dining Terrace)</v>
      </c>
      <c r="M3025" s="69" t="str">
        <f>VLOOKUP(C3025,[6]Consolidado!$B:$E,3,FALSE)</f>
        <v>CH-15-CH Indoor Bar Stool - Counter Height</v>
      </c>
      <c r="N3025" s="70" t="str">
        <f>VLOOKUP(C3025,[6]Consolidado!$B:$H,7,FALSE)</f>
        <v>Julio</v>
      </c>
    </row>
    <row r="3026" spans="1:14" s="71" customFormat="1" ht="16.5" customHeight="1" outlineLevel="1" x14ac:dyDescent="0.2">
      <c r="A3026" s="60" t="s">
        <v>705</v>
      </c>
      <c r="B3026" s="61">
        <v>42921</v>
      </c>
      <c r="C3026" s="71">
        <v>223</v>
      </c>
      <c r="D3026" s="63" t="str">
        <f>VLOOKUP(C3026,[6]Consolidado!$B:$E,4,FALSE)</f>
        <v>Finalizada</v>
      </c>
      <c r="E3026" s="64" t="s">
        <v>40</v>
      </c>
      <c r="F3026" s="65" t="s">
        <v>81</v>
      </c>
      <c r="G3026" s="66">
        <v>336</v>
      </c>
      <c r="H3026" s="67">
        <v>0.68488464885714284</v>
      </c>
      <c r="I3026" s="85">
        <f t="shared" si="78"/>
        <v>230.121242016</v>
      </c>
      <c r="J3026" s="86">
        <v>30.1676</v>
      </c>
      <c r="K3026" s="85">
        <f t="shared" si="79"/>
        <v>7.6280924573383366</v>
      </c>
      <c r="L3026" s="68" t="str">
        <f>VLOOKUP(C3026,[6]Consolidado!$B:$E,2,FALSE)</f>
        <v>Canoe Wesfield (Dining Terrace)</v>
      </c>
      <c r="M3026" s="69" t="str">
        <f>VLOOKUP(C3026,[6]Consolidado!$B:$E,3,FALSE)</f>
        <v>CH-15 Indoor Bar Stool</v>
      </c>
      <c r="N3026" s="70" t="str">
        <f>VLOOKUP(C3026,[6]Consolidado!$B:$H,7,FALSE)</f>
        <v>Julio</v>
      </c>
    </row>
    <row r="3027" spans="1:14" s="71" customFormat="1" ht="16.5" customHeight="1" outlineLevel="1" x14ac:dyDescent="0.2">
      <c r="A3027" s="60" t="s">
        <v>705</v>
      </c>
      <c r="B3027" s="61">
        <v>42922</v>
      </c>
      <c r="C3027" s="71">
        <v>227</v>
      </c>
      <c r="D3027" s="63" t="str">
        <f>VLOOKUP(C3027,[6]Consolidado!$B:$E,4,FALSE)</f>
        <v>Finalizada</v>
      </c>
      <c r="E3027" s="64" t="s">
        <v>33</v>
      </c>
      <c r="F3027" s="65" t="s">
        <v>32</v>
      </c>
      <c r="G3027" s="66">
        <v>5</v>
      </c>
      <c r="H3027" s="67">
        <v>30.068855534528456</v>
      </c>
      <c r="I3027" s="85">
        <f t="shared" si="78"/>
        <v>150.34427767264228</v>
      </c>
      <c r="J3027" s="86">
        <v>30.1676</v>
      </c>
      <c r="K3027" s="85">
        <f t="shared" si="79"/>
        <v>4.9836340203609923</v>
      </c>
      <c r="L3027" s="68" t="str">
        <f>VLOOKUP(C3027,[6]Consolidado!$B:$E,2,FALSE)</f>
        <v>Canoe Wesfield (DT)</v>
      </c>
      <c r="M3027" s="69" t="str">
        <f>VLOOKUP(C3027,[6]Consolidado!$B:$E,3,FALSE)</f>
        <v>CH-513 Block Chair</v>
      </c>
      <c r="N3027" s="70" t="str">
        <f>VLOOKUP(C3027,[6]Consolidado!$B:$H,7,FALSE)</f>
        <v>Julio</v>
      </c>
    </row>
    <row r="3028" spans="1:14" s="71" customFormat="1" ht="16.5" customHeight="1" outlineLevel="1" x14ac:dyDescent="0.2">
      <c r="A3028" s="60" t="s">
        <v>705</v>
      </c>
      <c r="B3028" s="61">
        <v>42922</v>
      </c>
      <c r="C3028" s="71">
        <v>227</v>
      </c>
      <c r="D3028" s="63" t="str">
        <f>VLOOKUP(C3028,[6]Consolidado!$B:$E,4,FALSE)</f>
        <v>Finalizada</v>
      </c>
      <c r="E3028" s="64" t="s">
        <v>33</v>
      </c>
      <c r="F3028" s="65" t="s">
        <v>34</v>
      </c>
      <c r="G3028" s="66">
        <v>1</v>
      </c>
      <c r="H3028" s="67">
        <v>33.182217334633599</v>
      </c>
      <c r="I3028" s="85">
        <f t="shared" si="78"/>
        <v>33.182217334633599</v>
      </c>
      <c r="J3028" s="86">
        <v>30.1676</v>
      </c>
      <c r="K3028" s="85">
        <f t="shared" si="79"/>
        <v>1.0999289746162637</v>
      </c>
      <c r="L3028" s="68" t="str">
        <f>VLOOKUP(C3028,[6]Consolidado!$B:$E,2,FALSE)</f>
        <v>Canoe Wesfield (DT)</v>
      </c>
      <c r="M3028" s="69" t="str">
        <f>VLOOKUP(C3028,[6]Consolidado!$B:$E,3,FALSE)</f>
        <v>CH-513 Block Chair</v>
      </c>
      <c r="N3028" s="70" t="str">
        <f>VLOOKUP(C3028,[6]Consolidado!$B:$H,7,FALSE)</f>
        <v>Julio</v>
      </c>
    </row>
    <row r="3029" spans="1:14" s="71" customFormat="1" ht="16.5" customHeight="1" outlineLevel="1" x14ac:dyDescent="0.2">
      <c r="A3029" s="60" t="s">
        <v>705</v>
      </c>
      <c r="B3029" s="61">
        <v>42922</v>
      </c>
      <c r="C3029" s="71">
        <v>227</v>
      </c>
      <c r="D3029" s="63" t="str">
        <f>VLOOKUP(C3029,[6]Consolidado!$B:$E,4,FALSE)</f>
        <v>Finalizada</v>
      </c>
      <c r="E3029" s="64" t="s">
        <v>78</v>
      </c>
      <c r="F3029" s="65" t="s">
        <v>77</v>
      </c>
      <c r="G3029" s="66">
        <v>16</v>
      </c>
      <c r="H3029" s="67">
        <v>3.6494321173669468</v>
      </c>
      <c r="I3029" s="85">
        <f t="shared" si="78"/>
        <v>58.390913877871149</v>
      </c>
      <c r="J3029" s="86">
        <v>30.1676</v>
      </c>
      <c r="K3029" s="85">
        <f t="shared" si="79"/>
        <v>1.9355505203553198</v>
      </c>
      <c r="L3029" s="68" t="str">
        <f>VLOOKUP(C3029,[6]Consolidado!$B:$E,2,FALSE)</f>
        <v>Canoe Wesfield (DT)</v>
      </c>
      <c r="M3029" s="69" t="str">
        <f>VLOOKUP(C3029,[6]Consolidado!$B:$E,3,FALSE)</f>
        <v>CH-513 Block Chair</v>
      </c>
      <c r="N3029" s="70" t="str">
        <f>VLOOKUP(C3029,[6]Consolidado!$B:$H,7,FALSE)</f>
        <v>Julio</v>
      </c>
    </row>
    <row r="3030" spans="1:14" s="71" customFormat="1" ht="16.5" customHeight="1" outlineLevel="1" x14ac:dyDescent="0.2">
      <c r="A3030" s="60" t="s">
        <v>705</v>
      </c>
      <c r="B3030" s="61">
        <v>42922</v>
      </c>
      <c r="C3030" s="71">
        <v>284</v>
      </c>
      <c r="D3030" s="63" t="str">
        <f>VLOOKUP(C3030,[6]Consolidado!$B:$E,4,FALSE)</f>
        <v>Finalizada</v>
      </c>
      <c r="E3030" s="64" t="s">
        <v>33</v>
      </c>
      <c r="F3030" s="65" t="s">
        <v>32</v>
      </c>
      <c r="G3030" s="66">
        <v>56</v>
      </c>
      <c r="H3030" s="67">
        <v>30.068855534528456</v>
      </c>
      <c r="I3030" s="85">
        <f t="shared" si="78"/>
        <v>1683.8559099335935</v>
      </c>
      <c r="J3030" s="86">
        <v>30.1676</v>
      </c>
      <c r="K3030" s="85">
        <f t="shared" si="79"/>
        <v>55.816701028043113</v>
      </c>
      <c r="L3030" s="68" t="str">
        <f>VLOOKUP(C3030,[6]Consolidado!$B:$E,2,FALSE)</f>
        <v>Canoe Wesfield (Phase 2 Sofa)</v>
      </c>
      <c r="M3030" s="69" t="str">
        <f>VLOOKUP(C3030,[6]Consolidado!$B:$E,3,FALSE)</f>
        <v xml:space="preserve">CH-17 </v>
      </c>
      <c r="N3030" s="70" t="str">
        <f>VLOOKUP(C3030,[6]Consolidado!$B:$H,7,FALSE)</f>
        <v>Julio</v>
      </c>
    </row>
    <row r="3031" spans="1:14" s="71" customFormat="1" ht="16.5" customHeight="1" outlineLevel="1" x14ac:dyDescent="0.2">
      <c r="A3031" s="60" t="s">
        <v>705</v>
      </c>
      <c r="B3031" s="61">
        <v>42922</v>
      </c>
      <c r="C3031" s="71">
        <v>284</v>
      </c>
      <c r="D3031" s="63" t="str">
        <f>VLOOKUP(C3031,[6]Consolidado!$B:$E,4,FALSE)</f>
        <v>Finalizada</v>
      </c>
      <c r="E3031" s="64" t="s">
        <v>33</v>
      </c>
      <c r="F3031" s="65" t="s">
        <v>35</v>
      </c>
      <c r="G3031" s="66">
        <v>1</v>
      </c>
      <c r="H3031" s="67">
        <v>241.49376046717171</v>
      </c>
      <c r="I3031" s="85">
        <f t="shared" si="78"/>
        <v>241.49376046717171</v>
      </c>
      <c r="J3031" s="86">
        <v>30.1676</v>
      </c>
      <c r="K3031" s="85">
        <f t="shared" si="79"/>
        <v>8.0050703558510357</v>
      </c>
      <c r="L3031" s="68" t="str">
        <f>VLOOKUP(C3031,[6]Consolidado!$B:$E,2,FALSE)</f>
        <v>Canoe Wesfield (Phase 2 Sofa)</v>
      </c>
      <c r="M3031" s="69" t="str">
        <f>VLOOKUP(C3031,[6]Consolidado!$B:$E,3,FALSE)</f>
        <v xml:space="preserve">CH-17 </v>
      </c>
      <c r="N3031" s="70" t="str">
        <f>VLOOKUP(C3031,[6]Consolidado!$B:$H,7,FALSE)</f>
        <v>Julio</v>
      </c>
    </row>
    <row r="3032" spans="1:14" s="71" customFormat="1" ht="16.5" customHeight="1" outlineLevel="1" x14ac:dyDescent="0.2">
      <c r="A3032" s="60" t="s">
        <v>705</v>
      </c>
      <c r="B3032" s="61">
        <v>42922</v>
      </c>
      <c r="C3032" s="71">
        <v>284</v>
      </c>
      <c r="D3032" s="63" t="str">
        <f>VLOOKUP(C3032,[6]Consolidado!$B:$E,4,FALSE)</f>
        <v>Finalizada</v>
      </c>
      <c r="E3032" s="64" t="s">
        <v>33</v>
      </c>
      <c r="F3032" s="65" t="s">
        <v>34</v>
      </c>
      <c r="G3032" s="66">
        <v>2</v>
      </c>
      <c r="H3032" s="67">
        <v>33.182217334633599</v>
      </c>
      <c r="I3032" s="85">
        <f t="shared" si="78"/>
        <v>66.364434669267197</v>
      </c>
      <c r="J3032" s="86">
        <v>30.1676</v>
      </c>
      <c r="K3032" s="85">
        <f t="shared" si="79"/>
        <v>2.1998579492325274</v>
      </c>
      <c r="L3032" s="68" t="str">
        <f>VLOOKUP(C3032,[6]Consolidado!$B:$E,2,FALSE)</f>
        <v>Canoe Wesfield (Phase 2 Sofa)</v>
      </c>
      <c r="M3032" s="69" t="str">
        <f>VLOOKUP(C3032,[6]Consolidado!$B:$E,3,FALSE)</f>
        <v xml:space="preserve">CH-17 </v>
      </c>
      <c r="N3032" s="70" t="str">
        <f>VLOOKUP(C3032,[6]Consolidado!$B:$H,7,FALSE)</f>
        <v>Julio</v>
      </c>
    </row>
    <row r="3033" spans="1:14" s="71" customFormat="1" ht="16.5" customHeight="1" outlineLevel="1" x14ac:dyDescent="0.2">
      <c r="A3033" s="60" t="s">
        <v>705</v>
      </c>
      <c r="B3033" s="61">
        <v>42922</v>
      </c>
      <c r="C3033" s="71">
        <v>284</v>
      </c>
      <c r="D3033" s="63" t="str">
        <f>VLOOKUP(C3033,[6]Consolidado!$B:$E,4,FALSE)</f>
        <v>Finalizada</v>
      </c>
      <c r="E3033" s="64" t="s">
        <v>78</v>
      </c>
      <c r="F3033" s="65" t="s">
        <v>82</v>
      </c>
      <c r="G3033" s="66">
        <v>90</v>
      </c>
      <c r="H3033" s="67">
        <v>7.5415032000000011</v>
      </c>
      <c r="I3033" s="85">
        <f t="shared" si="78"/>
        <v>678.73528800000008</v>
      </c>
      <c r="J3033" s="86">
        <v>30.1676</v>
      </c>
      <c r="K3033" s="85">
        <f t="shared" si="79"/>
        <v>22.498816213421023</v>
      </c>
      <c r="L3033" s="68" t="str">
        <f>VLOOKUP(C3033,[6]Consolidado!$B:$E,2,FALSE)</f>
        <v>Canoe Wesfield (Phase 2 Sofa)</v>
      </c>
      <c r="M3033" s="69" t="str">
        <f>VLOOKUP(C3033,[6]Consolidado!$B:$E,3,FALSE)</f>
        <v xml:space="preserve">CH-17 </v>
      </c>
      <c r="N3033" s="70" t="str">
        <f>VLOOKUP(C3033,[6]Consolidado!$B:$H,7,FALSE)</f>
        <v>Julio</v>
      </c>
    </row>
    <row r="3034" spans="1:14" s="71" customFormat="1" ht="16.5" customHeight="1" outlineLevel="1" x14ac:dyDescent="0.2">
      <c r="A3034" s="60" t="s">
        <v>705</v>
      </c>
      <c r="B3034" s="61">
        <v>42922</v>
      </c>
      <c r="C3034" s="71">
        <v>284</v>
      </c>
      <c r="D3034" s="63" t="str">
        <f>VLOOKUP(C3034,[6]Consolidado!$B:$E,4,FALSE)</f>
        <v>Finalizada</v>
      </c>
      <c r="E3034" s="64" t="s">
        <v>78</v>
      </c>
      <c r="F3034" s="65" t="s">
        <v>83</v>
      </c>
      <c r="G3034" s="66">
        <v>90</v>
      </c>
      <c r="H3034" s="67">
        <v>8.4552088529571758</v>
      </c>
      <c r="I3034" s="85">
        <f t="shared" si="78"/>
        <v>760.96879676614583</v>
      </c>
      <c r="J3034" s="86">
        <v>30.1676</v>
      </c>
      <c r="K3034" s="85">
        <f t="shared" si="79"/>
        <v>25.224704542825609</v>
      </c>
      <c r="L3034" s="68" t="str">
        <f>VLOOKUP(C3034,[6]Consolidado!$B:$E,2,FALSE)</f>
        <v>Canoe Wesfield (Phase 2 Sofa)</v>
      </c>
      <c r="M3034" s="69" t="str">
        <f>VLOOKUP(C3034,[6]Consolidado!$B:$E,3,FALSE)</f>
        <v xml:space="preserve">CH-17 </v>
      </c>
      <c r="N3034" s="70" t="str">
        <f>VLOOKUP(C3034,[6]Consolidado!$B:$H,7,FALSE)</f>
        <v>Julio</v>
      </c>
    </row>
    <row r="3035" spans="1:14" s="71" customFormat="1" ht="16.5" customHeight="1" outlineLevel="1" x14ac:dyDescent="0.2">
      <c r="A3035" s="60" t="s">
        <v>705</v>
      </c>
      <c r="B3035" s="61">
        <v>42922</v>
      </c>
      <c r="C3035" s="71">
        <v>253</v>
      </c>
      <c r="D3035" s="63" t="str">
        <f>VLOOKUP(C3035,[6]Consolidado!$B:$E,4,FALSE)</f>
        <v>Finalizada</v>
      </c>
      <c r="E3035" s="64" t="s">
        <v>40</v>
      </c>
      <c r="F3035" s="65" t="s">
        <v>84</v>
      </c>
      <c r="G3035" s="66">
        <v>80</v>
      </c>
      <c r="H3035" s="67">
        <v>0.9660466194666667</v>
      </c>
      <c r="I3035" s="85">
        <f t="shared" ref="I3035:I3098" si="80">G3035*H3035</f>
        <v>77.283729557333331</v>
      </c>
      <c r="J3035" s="86">
        <v>30.1676</v>
      </c>
      <c r="K3035" s="85">
        <f t="shared" ref="K3035:K3098" si="81">IFERROR(I3035/J3035,0)</f>
        <v>2.561812327044025</v>
      </c>
      <c r="L3035" s="68" t="str">
        <f>VLOOKUP(C3035,[6]Consolidado!$B:$E,2,FALSE)</f>
        <v>Ignitia Office</v>
      </c>
      <c r="M3035" s="69" t="str">
        <f>VLOOKUP(C3035,[6]Consolidado!$B:$E,3,FALSE)</f>
        <v>Reception Desk</v>
      </c>
      <c r="N3035" s="70" t="str">
        <f>VLOOKUP(C3035,[6]Consolidado!$B:$H,7,FALSE)</f>
        <v>Julio</v>
      </c>
    </row>
    <row r="3036" spans="1:14" s="71" customFormat="1" ht="16.5" customHeight="1" outlineLevel="1" x14ac:dyDescent="0.2">
      <c r="A3036" s="60" t="s">
        <v>705</v>
      </c>
      <c r="B3036" s="61">
        <v>42922</v>
      </c>
      <c r="C3036" s="71">
        <v>253</v>
      </c>
      <c r="D3036" s="63" t="str">
        <f>VLOOKUP(C3036,[6]Consolidado!$B:$E,4,FALSE)</f>
        <v>Finalizada</v>
      </c>
      <c r="E3036" s="64" t="s">
        <v>40</v>
      </c>
      <c r="F3036" s="65" t="s">
        <v>85</v>
      </c>
      <c r="G3036" s="66">
        <v>280</v>
      </c>
      <c r="H3036" s="67">
        <v>0.52547530623503114</v>
      </c>
      <c r="I3036" s="85">
        <f t="shared" si="80"/>
        <v>147.13308574580873</v>
      </c>
      <c r="J3036" s="86">
        <v>30.1676</v>
      </c>
      <c r="K3036" s="85">
        <f t="shared" si="81"/>
        <v>4.8771889625229958</v>
      </c>
      <c r="L3036" s="68" t="str">
        <f>VLOOKUP(C3036,[6]Consolidado!$B:$E,2,FALSE)</f>
        <v>Ignitia Office</v>
      </c>
      <c r="M3036" s="69" t="str">
        <f>VLOOKUP(C3036,[6]Consolidado!$B:$E,3,FALSE)</f>
        <v>Reception Desk</v>
      </c>
      <c r="N3036" s="70" t="str">
        <f>VLOOKUP(C3036,[6]Consolidado!$B:$H,7,FALSE)</f>
        <v>Julio</v>
      </c>
    </row>
    <row r="3037" spans="1:14" s="71" customFormat="1" ht="16.5" customHeight="1" outlineLevel="1" x14ac:dyDescent="0.2">
      <c r="A3037" s="60" t="s">
        <v>705</v>
      </c>
      <c r="B3037" s="61">
        <v>42922</v>
      </c>
      <c r="C3037" s="71">
        <v>349</v>
      </c>
      <c r="D3037" s="63" t="str">
        <f>VLOOKUP(C3037,[6]Consolidado!$B:$E,4,FALSE)</f>
        <v>Finalizada</v>
      </c>
      <c r="E3037" s="64" t="s">
        <v>78</v>
      </c>
      <c r="F3037" s="65" t="s">
        <v>77</v>
      </c>
      <c r="G3037" s="66">
        <v>180</v>
      </c>
      <c r="H3037" s="67">
        <v>3.6494321173669468</v>
      </c>
      <c r="I3037" s="85">
        <f t="shared" si="80"/>
        <v>656.8977811260504</v>
      </c>
      <c r="J3037" s="86">
        <v>30.1676</v>
      </c>
      <c r="K3037" s="85">
        <f t="shared" si="81"/>
        <v>21.774943353997347</v>
      </c>
      <c r="L3037" s="68" t="str">
        <f>VLOOKUP(C3037,[6]Consolidado!$B:$E,2,FALSE)</f>
        <v>Canoe Westfield</v>
      </c>
      <c r="M3037" s="69" t="str">
        <f>VLOOKUP(C3037,[6]Consolidado!$B:$E,3,FALSE)</f>
        <v>Phase 1 _ Insumos de Reposicion</v>
      </c>
      <c r="N3037" s="70" t="str">
        <f>VLOOKUP(C3037,[6]Consolidado!$B:$H,7,FALSE)</f>
        <v>Julio</v>
      </c>
    </row>
    <row r="3038" spans="1:14" s="71" customFormat="1" ht="16.5" customHeight="1" outlineLevel="1" x14ac:dyDescent="0.2">
      <c r="A3038" s="60" t="s">
        <v>705</v>
      </c>
      <c r="B3038" s="61">
        <v>42922</v>
      </c>
      <c r="C3038" s="71">
        <v>349</v>
      </c>
      <c r="D3038" s="63" t="str">
        <f>VLOOKUP(C3038,[6]Consolidado!$B:$E,4,FALSE)</f>
        <v>Finalizada</v>
      </c>
      <c r="E3038" s="64" t="s">
        <v>78</v>
      </c>
      <c r="F3038" s="65" t="s">
        <v>80</v>
      </c>
      <c r="G3038" s="66">
        <v>10</v>
      </c>
      <c r="H3038" s="67">
        <v>224.19559174882224</v>
      </c>
      <c r="I3038" s="85">
        <f t="shared" si="80"/>
        <v>2241.9559174882224</v>
      </c>
      <c r="J3038" s="86">
        <v>30.1676</v>
      </c>
      <c r="K3038" s="85">
        <f t="shared" si="81"/>
        <v>74.316681389577639</v>
      </c>
      <c r="L3038" s="68" t="str">
        <f>VLOOKUP(C3038,[6]Consolidado!$B:$E,2,FALSE)</f>
        <v>Canoe Westfield</v>
      </c>
      <c r="M3038" s="69" t="str">
        <f>VLOOKUP(C3038,[6]Consolidado!$B:$E,3,FALSE)</f>
        <v>Phase 1 _ Insumos de Reposicion</v>
      </c>
      <c r="N3038" s="70" t="str">
        <f>VLOOKUP(C3038,[6]Consolidado!$B:$H,7,FALSE)</f>
        <v>Julio</v>
      </c>
    </row>
    <row r="3039" spans="1:14" s="71" customFormat="1" ht="16.5" customHeight="1" outlineLevel="1" x14ac:dyDescent="0.2">
      <c r="A3039" s="60" t="s">
        <v>705</v>
      </c>
      <c r="B3039" s="61">
        <v>42923</v>
      </c>
      <c r="C3039" s="71">
        <v>272</v>
      </c>
      <c r="D3039" s="63" t="str">
        <f>VLOOKUP(C3039,[6]Consolidado!$B:$E,4,FALSE)</f>
        <v>Finalizada</v>
      </c>
      <c r="E3039" s="64" t="s">
        <v>78</v>
      </c>
      <c r="F3039" s="65" t="s">
        <v>86</v>
      </c>
      <c r="G3039" s="66">
        <v>8</v>
      </c>
      <c r="H3039" s="67">
        <v>16.954822642714571</v>
      </c>
      <c r="I3039" s="85">
        <f t="shared" si="80"/>
        <v>135.63858114171657</v>
      </c>
      <c r="J3039" s="86">
        <v>30.1676</v>
      </c>
      <c r="K3039" s="85">
        <f t="shared" si="81"/>
        <v>4.4961674492407937</v>
      </c>
      <c r="L3039" s="68" t="str">
        <f>VLOOKUP(C3039,[6]Consolidado!$B:$E,2,FALSE)</f>
        <v>Ignitia Office</v>
      </c>
      <c r="M3039" s="69" t="str">
        <f>VLOOKUP(C3039,[6]Consolidado!$B:$E,3,FALSE)</f>
        <v xml:space="preserve">8 seater desk </v>
      </c>
      <c r="N3039" s="70" t="str">
        <f>VLOOKUP(C3039,[6]Consolidado!$B:$H,7,FALSE)</f>
        <v>Julio</v>
      </c>
    </row>
    <row r="3040" spans="1:14" s="71" customFormat="1" ht="16.5" customHeight="1" outlineLevel="1" x14ac:dyDescent="0.2">
      <c r="A3040" s="60" t="s">
        <v>705</v>
      </c>
      <c r="B3040" s="61">
        <v>42923</v>
      </c>
      <c r="C3040" s="71">
        <v>272</v>
      </c>
      <c r="D3040" s="63" t="str">
        <f>VLOOKUP(C3040,[6]Consolidado!$B:$E,4,FALSE)</f>
        <v>Finalizada</v>
      </c>
      <c r="E3040" s="64" t="s">
        <v>78</v>
      </c>
      <c r="F3040" s="65" t="s">
        <v>87</v>
      </c>
      <c r="G3040" s="66">
        <v>8</v>
      </c>
      <c r="H3040" s="67">
        <v>6.8841155533333342</v>
      </c>
      <c r="I3040" s="85">
        <f t="shared" si="80"/>
        <v>55.072924426666674</v>
      </c>
      <c r="J3040" s="86">
        <v>30.1676</v>
      </c>
      <c r="K3040" s="85">
        <f t="shared" si="81"/>
        <v>1.8255653226198529</v>
      </c>
      <c r="L3040" s="68" t="str">
        <f>VLOOKUP(C3040,[6]Consolidado!$B:$E,2,FALSE)</f>
        <v>Ignitia Office</v>
      </c>
      <c r="M3040" s="69" t="str">
        <f>VLOOKUP(C3040,[6]Consolidado!$B:$E,3,FALSE)</f>
        <v xml:space="preserve">8 seater desk </v>
      </c>
      <c r="N3040" s="70" t="str">
        <f>VLOOKUP(C3040,[6]Consolidado!$B:$H,7,FALSE)</f>
        <v>Julio</v>
      </c>
    </row>
    <row r="3041" spans="1:14" s="71" customFormat="1" ht="16.5" customHeight="1" outlineLevel="1" x14ac:dyDescent="0.2">
      <c r="A3041" s="60" t="s">
        <v>705</v>
      </c>
      <c r="B3041" s="61">
        <v>42923</v>
      </c>
      <c r="C3041" s="71">
        <v>240</v>
      </c>
      <c r="D3041" s="63" t="str">
        <f>VLOOKUP(C3041,[6]Consolidado!$B:$E,4,FALSE)</f>
        <v>Finalizada</v>
      </c>
      <c r="E3041" s="64" t="s">
        <v>40</v>
      </c>
      <c r="F3041" s="65" t="s">
        <v>84</v>
      </c>
      <c r="G3041" s="66">
        <v>300</v>
      </c>
      <c r="H3041" s="67">
        <v>0.9660466194666667</v>
      </c>
      <c r="I3041" s="85">
        <f t="shared" si="80"/>
        <v>289.81398583999999</v>
      </c>
      <c r="J3041" s="86">
        <v>30.1676</v>
      </c>
      <c r="K3041" s="85">
        <f t="shared" si="81"/>
        <v>9.6067962264150939</v>
      </c>
      <c r="L3041" s="68" t="str">
        <f>VLOOKUP(C3041,[6]Consolidado!$B:$E,2,FALSE)</f>
        <v>Wharf</v>
      </c>
      <c r="M3041" s="69" t="str">
        <f>VLOOKUP(C3041,[6]Consolidado!$B:$E,3,FALSE)</f>
        <v>M-5 Banquette</v>
      </c>
      <c r="N3041" s="70" t="str">
        <f>VLOOKUP(C3041,[6]Consolidado!$B:$H,7,FALSE)</f>
        <v>Agosto</v>
      </c>
    </row>
    <row r="3042" spans="1:14" s="71" customFormat="1" ht="16.5" customHeight="1" outlineLevel="1" x14ac:dyDescent="0.2">
      <c r="A3042" s="60" t="s">
        <v>705</v>
      </c>
      <c r="B3042" s="61">
        <v>42923</v>
      </c>
      <c r="C3042" s="71">
        <v>339</v>
      </c>
      <c r="D3042" s="63" t="str">
        <f>VLOOKUP(C3042,[6]Consolidado!$B:$E,4,FALSE)</f>
        <v>Finalizada</v>
      </c>
      <c r="E3042" s="64" t="s">
        <v>51</v>
      </c>
      <c r="F3042" s="65" t="s">
        <v>88</v>
      </c>
      <c r="G3042" s="66">
        <v>6</v>
      </c>
      <c r="H3042" s="67">
        <v>61.783333333333331</v>
      </c>
      <c r="I3042" s="85">
        <f t="shared" si="80"/>
        <v>370.7</v>
      </c>
      <c r="J3042" s="86">
        <v>30.1676</v>
      </c>
      <c r="K3042" s="85">
        <f t="shared" si="81"/>
        <v>12.288017608294991</v>
      </c>
      <c r="L3042" s="68" t="str">
        <f>VLOOKUP(C3042,[6]Consolidado!$B:$E,2,FALSE)</f>
        <v>Home Studios</v>
      </c>
      <c r="M3042" s="69" t="str">
        <f>VLOOKUP(C3042,[6]Consolidado!$B:$E,3,FALSE)</f>
        <v>Custom Barstool (Stilleto) OT REF 281</v>
      </c>
      <c r="N3042" s="70" t="str">
        <f>VLOOKUP(C3042,[6]Consolidado!$B:$H,7,FALSE)</f>
        <v>Julio</v>
      </c>
    </row>
    <row r="3043" spans="1:14" s="71" customFormat="1" ht="16.5" customHeight="1" outlineLevel="1" x14ac:dyDescent="0.2">
      <c r="A3043" s="60" t="s">
        <v>705</v>
      </c>
      <c r="B3043" s="61">
        <v>42923</v>
      </c>
      <c r="C3043" s="71">
        <v>339</v>
      </c>
      <c r="D3043" s="63" t="str">
        <f>VLOOKUP(C3043,[6]Consolidado!$B:$E,4,FALSE)</f>
        <v>Finalizada</v>
      </c>
      <c r="E3043" s="64" t="s">
        <v>51</v>
      </c>
      <c r="F3043" s="65" t="s">
        <v>68</v>
      </c>
      <c r="G3043" s="66">
        <v>6</v>
      </c>
      <c r="H3043" s="67">
        <v>7.6744444444444433</v>
      </c>
      <c r="I3043" s="85">
        <f t="shared" si="80"/>
        <v>46.04666666666666</v>
      </c>
      <c r="J3043" s="86">
        <v>30.1676</v>
      </c>
      <c r="K3043" s="85">
        <f t="shared" si="81"/>
        <v>1.526361615331238</v>
      </c>
      <c r="L3043" s="68" t="str">
        <f>VLOOKUP(C3043,[6]Consolidado!$B:$E,2,FALSE)</f>
        <v>Home Studios</v>
      </c>
      <c r="M3043" s="69" t="str">
        <f>VLOOKUP(C3043,[6]Consolidado!$B:$E,3,FALSE)</f>
        <v>Custom Barstool (Stilleto) OT REF 281</v>
      </c>
      <c r="N3043" s="70" t="str">
        <f>VLOOKUP(C3043,[6]Consolidado!$B:$H,7,FALSE)</f>
        <v>Julio</v>
      </c>
    </row>
    <row r="3044" spans="1:14" s="71" customFormat="1" ht="16.5" customHeight="1" outlineLevel="1" x14ac:dyDescent="0.2">
      <c r="A3044" s="60" t="s">
        <v>705</v>
      </c>
      <c r="B3044" s="61">
        <v>42923</v>
      </c>
      <c r="C3044" s="71">
        <v>339</v>
      </c>
      <c r="D3044" s="63" t="str">
        <f>VLOOKUP(C3044,[6]Consolidado!$B:$E,4,FALSE)</f>
        <v>Finalizada</v>
      </c>
      <c r="E3044" s="64" t="s">
        <v>78</v>
      </c>
      <c r="F3044" s="65" t="s">
        <v>87</v>
      </c>
      <c r="G3044" s="66">
        <v>4</v>
      </c>
      <c r="H3044" s="67">
        <v>6.8841155533333342</v>
      </c>
      <c r="I3044" s="85">
        <f t="shared" si="80"/>
        <v>27.536462213333337</v>
      </c>
      <c r="J3044" s="86">
        <v>30.1676</v>
      </c>
      <c r="K3044" s="85">
        <f t="shared" si="81"/>
        <v>0.91278266130992647</v>
      </c>
      <c r="L3044" s="68" t="str">
        <f>VLOOKUP(C3044,[6]Consolidado!$B:$E,2,FALSE)</f>
        <v>Home Studios</v>
      </c>
      <c r="M3044" s="69" t="str">
        <f>VLOOKUP(C3044,[6]Consolidado!$B:$E,3,FALSE)</f>
        <v>Custom Barstool (Stilleto) OT REF 281</v>
      </c>
      <c r="N3044" s="70" t="str">
        <f>VLOOKUP(C3044,[6]Consolidado!$B:$H,7,FALSE)</f>
        <v>Julio</v>
      </c>
    </row>
    <row r="3045" spans="1:14" s="71" customFormat="1" ht="16.5" customHeight="1" outlineLevel="1" x14ac:dyDescent="0.2">
      <c r="A3045" s="60" t="s">
        <v>705</v>
      </c>
      <c r="B3045" s="61">
        <v>42923</v>
      </c>
      <c r="C3045" s="71">
        <v>227</v>
      </c>
      <c r="D3045" s="63" t="str">
        <f>VLOOKUP(C3045,[6]Consolidado!$B:$E,4,FALSE)</f>
        <v>Finalizada</v>
      </c>
      <c r="E3045" s="64" t="s">
        <v>33</v>
      </c>
      <c r="F3045" s="65" t="s">
        <v>32</v>
      </c>
      <c r="G3045" s="66">
        <v>5</v>
      </c>
      <c r="H3045" s="67">
        <v>30.068855534528456</v>
      </c>
      <c r="I3045" s="85">
        <f t="shared" si="80"/>
        <v>150.34427767264228</v>
      </c>
      <c r="J3045" s="86">
        <v>30.1676</v>
      </c>
      <c r="K3045" s="85">
        <f t="shared" si="81"/>
        <v>4.9836340203609923</v>
      </c>
      <c r="L3045" s="68" t="str">
        <f>VLOOKUP(C3045,[6]Consolidado!$B:$E,2,FALSE)</f>
        <v>Canoe Wesfield (DT)</v>
      </c>
      <c r="M3045" s="69" t="str">
        <f>VLOOKUP(C3045,[6]Consolidado!$B:$E,3,FALSE)</f>
        <v>CH-513 Block Chair</v>
      </c>
      <c r="N3045" s="70" t="str">
        <f>VLOOKUP(C3045,[6]Consolidado!$B:$H,7,FALSE)</f>
        <v>Julio</v>
      </c>
    </row>
    <row r="3046" spans="1:14" s="71" customFormat="1" ht="16.5" customHeight="1" outlineLevel="1" x14ac:dyDescent="0.2">
      <c r="A3046" s="60" t="s">
        <v>705</v>
      </c>
      <c r="B3046" s="61">
        <v>42923</v>
      </c>
      <c r="C3046" s="71">
        <v>227</v>
      </c>
      <c r="D3046" s="63" t="str">
        <f>VLOOKUP(C3046,[6]Consolidado!$B:$E,4,FALSE)</f>
        <v>Finalizada</v>
      </c>
      <c r="E3046" s="64" t="s">
        <v>78</v>
      </c>
      <c r="F3046" s="65" t="s">
        <v>77</v>
      </c>
      <c r="G3046" s="66">
        <v>16</v>
      </c>
      <c r="H3046" s="67">
        <v>3.6494321173669468</v>
      </c>
      <c r="I3046" s="85">
        <f t="shared" si="80"/>
        <v>58.390913877871149</v>
      </c>
      <c r="J3046" s="86">
        <v>30.1676</v>
      </c>
      <c r="K3046" s="85">
        <f t="shared" si="81"/>
        <v>1.9355505203553198</v>
      </c>
      <c r="L3046" s="68" t="str">
        <f>VLOOKUP(C3046,[6]Consolidado!$B:$E,2,FALSE)</f>
        <v>Canoe Wesfield (DT)</v>
      </c>
      <c r="M3046" s="69" t="str">
        <f>VLOOKUP(C3046,[6]Consolidado!$B:$E,3,FALSE)</f>
        <v>CH-513 Block Chair</v>
      </c>
      <c r="N3046" s="70" t="str">
        <f>VLOOKUP(C3046,[6]Consolidado!$B:$H,7,FALSE)</f>
        <v>Julio</v>
      </c>
    </row>
    <row r="3047" spans="1:14" s="71" customFormat="1" ht="16.5" customHeight="1" outlineLevel="1" x14ac:dyDescent="0.2">
      <c r="A3047" s="60" t="s">
        <v>705</v>
      </c>
      <c r="B3047" s="61">
        <v>42923</v>
      </c>
      <c r="C3047" s="71">
        <v>220</v>
      </c>
      <c r="D3047" s="63" t="str">
        <f>VLOOKUP(C3047,[6]Consolidado!$B:$E,4,FALSE)</f>
        <v>Finalizada</v>
      </c>
      <c r="E3047" s="64" t="s">
        <v>33</v>
      </c>
      <c r="F3047" s="65" t="s">
        <v>32</v>
      </c>
      <c r="G3047" s="66">
        <v>20</v>
      </c>
      <c r="H3047" s="67">
        <v>30.068855534528456</v>
      </c>
      <c r="I3047" s="85">
        <f t="shared" si="80"/>
        <v>601.37711069056911</v>
      </c>
      <c r="J3047" s="86">
        <v>30.1676</v>
      </c>
      <c r="K3047" s="85">
        <f t="shared" si="81"/>
        <v>19.934536081443969</v>
      </c>
      <c r="L3047" s="68" t="str">
        <f>VLOOKUP(C3047,[6]Consolidado!$B:$E,2,FALSE)</f>
        <v>Canoe Wesfield (Dining Terrace)</v>
      </c>
      <c r="M3047" s="69" t="str">
        <f>VLOOKUP(C3047,[6]Consolidado!$B:$E,3,FALSE)</f>
        <v xml:space="preserve">CH-07  Indoor Bar Stool </v>
      </c>
      <c r="N3047" s="70" t="str">
        <f>VLOOKUP(C3047,[6]Consolidado!$B:$H,7,FALSE)</f>
        <v>Julio</v>
      </c>
    </row>
    <row r="3048" spans="1:14" s="71" customFormat="1" ht="16.5" customHeight="1" outlineLevel="1" x14ac:dyDescent="0.2">
      <c r="A3048" s="60" t="s">
        <v>705</v>
      </c>
      <c r="B3048" s="61">
        <v>42923</v>
      </c>
      <c r="C3048" s="71">
        <v>220</v>
      </c>
      <c r="D3048" s="63" t="str">
        <f>VLOOKUP(C3048,[6]Consolidado!$B:$E,4,FALSE)</f>
        <v>Finalizada</v>
      </c>
      <c r="E3048" s="64" t="s">
        <v>33</v>
      </c>
      <c r="F3048" s="65" t="s">
        <v>34</v>
      </c>
      <c r="G3048" s="66">
        <v>2</v>
      </c>
      <c r="H3048" s="67">
        <v>33.182217334633599</v>
      </c>
      <c r="I3048" s="85">
        <f t="shared" si="80"/>
        <v>66.364434669267197</v>
      </c>
      <c r="J3048" s="86">
        <v>30.1676</v>
      </c>
      <c r="K3048" s="85">
        <f t="shared" si="81"/>
        <v>2.1998579492325274</v>
      </c>
      <c r="L3048" s="68" t="str">
        <f>VLOOKUP(C3048,[6]Consolidado!$B:$E,2,FALSE)</f>
        <v>Canoe Wesfield (Dining Terrace)</v>
      </c>
      <c r="M3048" s="69" t="str">
        <f>VLOOKUP(C3048,[6]Consolidado!$B:$E,3,FALSE)</f>
        <v xml:space="preserve">CH-07  Indoor Bar Stool </v>
      </c>
      <c r="N3048" s="70" t="str">
        <f>VLOOKUP(C3048,[6]Consolidado!$B:$H,7,FALSE)</f>
        <v>Julio</v>
      </c>
    </row>
    <row r="3049" spans="1:14" s="71" customFormat="1" ht="16.5" customHeight="1" outlineLevel="1" x14ac:dyDescent="0.2">
      <c r="A3049" s="60" t="s">
        <v>705</v>
      </c>
      <c r="B3049" s="61">
        <v>42923</v>
      </c>
      <c r="C3049" s="71">
        <v>220</v>
      </c>
      <c r="D3049" s="63" t="str">
        <f>VLOOKUP(C3049,[6]Consolidado!$B:$E,4,FALSE)</f>
        <v>Finalizada</v>
      </c>
      <c r="E3049" s="64" t="s">
        <v>33</v>
      </c>
      <c r="F3049" s="65" t="s">
        <v>35</v>
      </c>
      <c r="G3049" s="66">
        <v>1</v>
      </c>
      <c r="H3049" s="67">
        <v>241.49376046717171</v>
      </c>
      <c r="I3049" s="85">
        <f t="shared" si="80"/>
        <v>241.49376046717171</v>
      </c>
      <c r="J3049" s="86">
        <v>30.1676</v>
      </c>
      <c r="K3049" s="85">
        <f t="shared" si="81"/>
        <v>8.0050703558510357</v>
      </c>
      <c r="L3049" s="68" t="str">
        <f>VLOOKUP(C3049,[6]Consolidado!$B:$E,2,FALSE)</f>
        <v>Canoe Wesfield (Dining Terrace)</v>
      </c>
      <c r="M3049" s="69" t="str">
        <f>VLOOKUP(C3049,[6]Consolidado!$B:$E,3,FALSE)</f>
        <v xml:space="preserve">CH-07  Indoor Bar Stool </v>
      </c>
      <c r="N3049" s="70" t="str">
        <f>VLOOKUP(C3049,[6]Consolidado!$B:$H,7,FALSE)</f>
        <v>Julio</v>
      </c>
    </row>
    <row r="3050" spans="1:14" s="71" customFormat="1" ht="16.5" customHeight="1" outlineLevel="1" x14ac:dyDescent="0.2">
      <c r="A3050" s="60" t="s">
        <v>705</v>
      </c>
      <c r="B3050" s="61">
        <v>42923</v>
      </c>
      <c r="C3050" s="71">
        <v>221</v>
      </c>
      <c r="D3050" s="63" t="str">
        <f>VLOOKUP(C3050,[6]Consolidado!$B:$E,4,FALSE)</f>
        <v>Finalizada</v>
      </c>
      <c r="E3050" s="64" t="s">
        <v>33</v>
      </c>
      <c r="F3050" s="65" t="s">
        <v>32</v>
      </c>
      <c r="G3050" s="66">
        <v>9</v>
      </c>
      <c r="H3050" s="67">
        <v>30.068855534528456</v>
      </c>
      <c r="I3050" s="85">
        <f t="shared" si="80"/>
        <v>270.61969981075612</v>
      </c>
      <c r="J3050" s="86">
        <v>30.1676</v>
      </c>
      <c r="K3050" s="85">
        <f t="shared" si="81"/>
        <v>8.9705412366497868</v>
      </c>
      <c r="L3050" s="68" t="str">
        <f>VLOOKUP(C3050,[6]Consolidado!$B:$E,2,FALSE)</f>
        <v>Canoe Wesfield (Phase 2)</v>
      </c>
      <c r="M3050" s="69" t="str">
        <f>VLOOKUP(C3050,[6]Consolidado!$B:$E,3,FALSE)</f>
        <v>CH 115 Chair , Tgeak &amp; Metal (Lounge Chair)</v>
      </c>
      <c r="N3050" s="70" t="str">
        <f>VLOOKUP(C3050,[6]Consolidado!$B:$H,7,FALSE)</f>
        <v>Julio</v>
      </c>
    </row>
    <row r="3051" spans="1:14" s="71" customFormat="1" ht="16.5" customHeight="1" outlineLevel="1" x14ac:dyDescent="0.2">
      <c r="A3051" s="60" t="s">
        <v>705</v>
      </c>
      <c r="B3051" s="61">
        <v>42923</v>
      </c>
      <c r="C3051" s="71">
        <v>221</v>
      </c>
      <c r="D3051" s="63" t="str">
        <f>VLOOKUP(C3051,[6]Consolidado!$B:$E,4,FALSE)</f>
        <v>Finalizada</v>
      </c>
      <c r="E3051" s="64" t="s">
        <v>33</v>
      </c>
      <c r="F3051" s="65" t="s">
        <v>34</v>
      </c>
      <c r="G3051" s="66">
        <v>1</v>
      </c>
      <c r="H3051" s="67">
        <v>33.182217334633599</v>
      </c>
      <c r="I3051" s="85">
        <f t="shared" si="80"/>
        <v>33.182217334633599</v>
      </c>
      <c r="J3051" s="86">
        <v>30.1676</v>
      </c>
      <c r="K3051" s="85">
        <f t="shared" si="81"/>
        <v>1.0999289746162637</v>
      </c>
      <c r="L3051" s="68" t="str">
        <f>VLOOKUP(C3051,[6]Consolidado!$B:$E,2,FALSE)</f>
        <v>Canoe Wesfield (Phase 2)</v>
      </c>
      <c r="M3051" s="69" t="str">
        <f>VLOOKUP(C3051,[6]Consolidado!$B:$E,3,FALSE)</f>
        <v>CH 115 Chair , Tgeak &amp; Metal (Lounge Chair)</v>
      </c>
      <c r="N3051" s="70" t="str">
        <f>VLOOKUP(C3051,[6]Consolidado!$B:$H,7,FALSE)</f>
        <v>Julio</v>
      </c>
    </row>
    <row r="3052" spans="1:14" s="71" customFormat="1" ht="16.5" customHeight="1" outlineLevel="1" x14ac:dyDescent="0.2">
      <c r="A3052" s="60" t="s">
        <v>705</v>
      </c>
      <c r="B3052" s="61">
        <v>42923</v>
      </c>
      <c r="C3052" s="71">
        <v>221</v>
      </c>
      <c r="D3052" s="63" t="str">
        <f>VLOOKUP(C3052,[6]Consolidado!$B:$E,4,FALSE)</f>
        <v>Finalizada</v>
      </c>
      <c r="E3052" s="64" t="s">
        <v>78</v>
      </c>
      <c r="F3052" s="65" t="s">
        <v>82</v>
      </c>
      <c r="G3052" s="66">
        <v>8</v>
      </c>
      <c r="H3052" s="67">
        <v>7.5415032000000011</v>
      </c>
      <c r="I3052" s="85">
        <f t="shared" si="80"/>
        <v>60.332025600000009</v>
      </c>
      <c r="J3052" s="86">
        <v>30.1676</v>
      </c>
      <c r="K3052" s="85">
        <f t="shared" si="81"/>
        <v>1.9998947745263134</v>
      </c>
      <c r="L3052" s="68" t="str">
        <f>VLOOKUP(C3052,[6]Consolidado!$B:$E,2,FALSE)</f>
        <v>Canoe Wesfield (Phase 2)</v>
      </c>
      <c r="M3052" s="69" t="str">
        <f>VLOOKUP(C3052,[6]Consolidado!$B:$E,3,FALSE)</f>
        <v>CH 115 Chair , Tgeak &amp; Metal (Lounge Chair)</v>
      </c>
      <c r="N3052" s="70" t="str">
        <f>VLOOKUP(C3052,[6]Consolidado!$B:$H,7,FALSE)</f>
        <v>Julio</v>
      </c>
    </row>
    <row r="3053" spans="1:14" s="71" customFormat="1" ht="16.5" customHeight="1" outlineLevel="1" x14ac:dyDescent="0.2">
      <c r="A3053" s="60" t="s">
        <v>705</v>
      </c>
      <c r="B3053" s="61">
        <v>42923</v>
      </c>
      <c r="C3053" s="71">
        <v>221</v>
      </c>
      <c r="D3053" s="63" t="str">
        <f>VLOOKUP(C3053,[6]Consolidado!$B:$E,4,FALSE)</f>
        <v>Finalizada</v>
      </c>
      <c r="E3053" s="64" t="s">
        <v>33</v>
      </c>
      <c r="F3053" s="65" t="s">
        <v>35</v>
      </c>
      <c r="G3053" s="66">
        <v>1</v>
      </c>
      <c r="H3053" s="67">
        <v>241.49376046717171</v>
      </c>
      <c r="I3053" s="85">
        <f t="shared" si="80"/>
        <v>241.49376046717171</v>
      </c>
      <c r="J3053" s="86">
        <v>30.1676</v>
      </c>
      <c r="K3053" s="85">
        <f t="shared" si="81"/>
        <v>8.0050703558510357</v>
      </c>
      <c r="L3053" s="68" t="str">
        <f>VLOOKUP(C3053,[6]Consolidado!$B:$E,2,FALSE)</f>
        <v>Canoe Wesfield (Phase 2)</v>
      </c>
      <c r="M3053" s="69" t="str">
        <f>VLOOKUP(C3053,[6]Consolidado!$B:$E,3,FALSE)</f>
        <v>CH 115 Chair , Tgeak &amp; Metal (Lounge Chair)</v>
      </c>
      <c r="N3053" s="70" t="str">
        <f>VLOOKUP(C3053,[6]Consolidado!$B:$H,7,FALSE)</f>
        <v>Julio</v>
      </c>
    </row>
    <row r="3054" spans="1:14" s="71" customFormat="1" ht="16.5" customHeight="1" outlineLevel="1" x14ac:dyDescent="0.2">
      <c r="A3054" s="60" t="s">
        <v>705</v>
      </c>
      <c r="B3054" s="61">
        <v>42923</v>
      </c>
      <c r="C3054" s="71">
        <v>220</v>
      </c>
      <c r="D3054" s="63" t="str">
        <f>VLOOKUP(C3054,[6]Consolidado!$B:$E,4,FALSE)</f>
        <v>Finalizada</v>
      </c>
      <c r="E3054" s="64" t="s">
        <v>40</v>
      </c>
      <c r="F3054" s="65" t="s">
        <v>81</v>
      </c>
      <c r="G3054" s="66">
        <v>500</v>
      </c>
      <c r="H3054" s="67">
        <v>0.68488464885714284</v>
      </c>
      <c r="I3054" s="85">
        <f t="shared" si="80"/>
        <v>342.4423244285714</v>
      </c>
      <c r="J3054" s="86">
        <v>30.1676</v>
      </c>
      <c r="K3054" s="85">
        <f t="shared" si="81"/>
        <v>11.35132806151538</v>
      </c>
      <c r="L3054" s="68" t="str">
        <f>VLOOKUP(C3054,[6]Consolidado!$B:$E,2,FALSE)</f>
        <v>Canoe Wesfield (Dining Terrace)</v>
      </c>
      <c r="M3054" s="69" t="str">
        <f>VLOOKUP(C3054,[6]Consolidado!$B:$E,3,FALSE)</f>
        <v xml:space="preserve">CH-07  Indoor Bar Stool </v>
      </c>
      <c r="N3054" s="70" t="str">
        <f>VLOOKUP(C3054,[6]Consolidado!$B:$H,7,FALSE)</f>
        <v>Julio</v>
      </c>
    </row>
    <row r="3055" spans="1:14" s="71" customFormat="1" ht="16.5" customHeight="1" outlineLevel="1" x14ac:dyDescent="0.2">
      <c r="A3055" s="60" t="s">
        <v>705</v>
      </c>
      <c r="B3055" s="61">
        <v>42923</v>
      </c>
      <c r="C3055" s="71">
        <v>223</v>
      </c>
      <c r="D3055" s="63" t="str">
        <f>VLOOKUP(C3055,[6]Consolidado!$B:$E,4,FALSE)</f>
        <v>Finalizada</v>
      </c>
      <c r="E3055" s="64" t="s">
        <v>33</v>
      </c>
      <c r="F3055" s="65" t="s">
        <v>32</v>
      </c>
      <c r="G3055" s="66">
        <v>42</v>
      </c>
      <c r="H3055" s="67">
        <v>30.068855534528456</v>
      </c>
      <c r="I3055" s="85">
        <f t="shared" si="80"/>
        <v>1262.8919324501951</v>
      </c>
      <c r="J3055" s="86">
        <v>30.1676</v>
      </c>
      <c r="K3055" s="85">
        <f t="shared" si="81"/>
        <v>41.862525771032338</v>
      </c>
      <c r="L3055" s="68" t="str">
        <f>VLOOKUP(C3055,[6]Consolidado!$B:$E,2,FALSE)</f>
        <v>Canoe Wesfield (Dining Terrace)</v>
      </c>
      <c r="M3055" s="69" t="str">
        <f>VLOOKUP(C3055,[6]Consolidado!$B:$E,3,FALSE)</f>
        <v>CH-15 Indoor Bar Stool</v>
      </c>
      <c r="N3055" s="70" t="str">
        <f>VLOOKUP(C3055,[6]Consolidado!$B:$H,7,FALSE)</f>
        <v>Julio</v>
      </c>
    </row>
    <row r="3056" spans="1:14" s="71" customFormat="1" ht="16.5" customHeight="1" outlineLevel="1" x14ac:dyDescent="0.2">
      <c r="A3056" s="60" t="s">
        <v>705</v>
      </c>
      <c r="B3056" s="61">
        <v>42923</v>
      </c>
      <c r="C3056" s="71">
        <v>223</v>
      </c>
      <c r="D3056" s="63" t="str">
        <f>VLOOKUP(C3056,[6]Consolidado!$B:$E,4,FALSE)</f>
        <v>Finalizada</v>
      </c>
      <c r="E3056" s="64" t="s">
        <v>33</v>
      </c>
      <c r="F3056" s="65" t="s">
        <v>34</v>
      </c>
      <c r="G3056" s="66">
        <v>10</v>
      </c>
      <c r="H3056" s="67">
        <v>33.182217334633599</v>
      </c>
      <c r="I3056" s="85">
        <f t="shared" si="80"/>
        <v>331.822173346336</v>
      </c>
      <c r="J3056" s="86">
        <v>30.1676</v>
      </c>
      <c r="K3056" s="85">
        <f t="shared" si="81"/>
        <v>10.999289746162638</v>
      </c>
      <c r="L3056" s="68" t="str">
        <f>VLOOKUP(C3056,[6]Consolidado!$B:$E,2,FALSE)</f>
        <v>Canoe Wesfield (Dining Terrace)</v>
      </c>
      <c r="M3056" s="69" t="str">
        <f>VLOOKUP(C3056,[6]Consolidado!$B:$E,3,FALSE)</f>
        <v>CH-15 Indoor Bar Stool</v>
      </c>
      <c r="N3056" s="70" t="str">
        <f>VLOOKUP(C3056,[6]Consolidado!$B:$H,7,FALSE)</f>
        <v>Julio</v>
      </c>
    </row>
    <row r="3057" spans="1:14" s="71" customFormat="1" ht="16.5" customHeight="1" outlineLevel="1" x14ac:dyDescent="0.2">
      <c r="A3057" s="60" t="s">
        <v>705</v>
      </c>
      <c r="B3057" s="61">
        <v>42923</v>
      </c>
      <c r="C3057" s="71">
        <v>223</v>
      </c>
      <c r="D3057" s="63" t="str">
        <f>VLOOKUP(C3057,[6]Consolidado!$B:$E,4,FALSE)</f>
        <v>Finalizada</v>
      </c>
      <c r="E3057" s="64" t="s">
        <v>33</v>
      </c>
      <c r="F3057" s="65" t="s">
        <v>35</v>
      </c>
      <c r="G3057" s="66">
        <v>3</v>
      </c>
      <c r="H3057" s="67">
        <v>241.49376046717171</v>
      </c>
      <c r="I3057" s="85">
        <f t="shared" si="80"/>
        <v>724.48128140151516</v>
      </c>
      <c r="J3057" s="86">
        <v>30.1676</v>
      </c>
      <c r="K3057" s="85">
        <f t="shared" si="81"/>
        <v>24.015211067553107</v>
      </c>
      <c r="L3057" s="68" t="str">
        <f>VLOOKUP(C3057,[6]Consolidado!$B:$E,2,FALSE)</f>
        <v>Canoe Wesfield (Dining Terrace)</v>
      </c>
      <c r="M3057" s="69" t="str">
        <f>VLOOKUP(C3057,[6]Consolidado!$B:$E,3,FALSE)</f>
        <v>CH-15 Indoor Bar Stool</v>
      </c>
      <c r="N3057" s="70" t="str">
        <f>VLOOKUP(C3057,[6]Consolidado!$B:$H,7,FALSE)</f>
        <v>Julio</v>
      </c>
    </row>
    <row r="3058" spans="1:14" s="71" customFormat="1" ht="16.5" customHeight="1" outlineLevel="1" x14ac:dyDescent="0.2">
      <c r="A3058" s="60" t="s">
        <v>705</v>
      </c>
      <c r="B3058" s="61">
        <v>42923</v>
      </c>
      <c r="C3058" s="71">
        <v>224</v>
      </c>
      <c r="D3058" s="63" t="str">
        <f>VLOOKUP(C3058,[6]Consolidado!$B:$E,4,FALSE)</f>
        <v>Finalizada</v>
      </c>
      <c r="E3058" s="64" t="s">
        <v>33</v>
      </c>
      <c r="F3058" s="65" t="s">
        <v>32</v>
      </c>
      <c r="G3058" s="66">
        <v>5</v>
      </c>
      <c r="H3058" s="67">
        <v>30.068855534528456</v>
      </c>
      <c r="I3058" s="85">
        <f t="shared" si="80"/>
        <v>150.34427767264228</v>
      </c>
      <c r="J3058" s="86">
        <v>30.1676</v>
      </c>
      <c r="K3058" s="85">
        <f t="shared" si="81"/>
        <v>4.9836340203609923</v>
      </c>
      <c r="L3058" s="68" t="str">
        <f>VLOOKUP(C3058,[6]Consolidado!$B:$E,2,FALSE)</f>
        <v>Canoe Wesfield (Dining Terrace)</v>
      </c>
      <c r="M3058" s="69" t="str">
        <f>VLOOKUP(C3058,[6]Consolidado!$B:$E,3,FALSE)</f>
        <v>CH-15-CH Indoor Bar Stool - Counter Height</v>
      </c>
      <c r="N3058" s="70" t="str">
        <f>VLOOKUP(C3058,[6]Consolidado!$B:$H,7,FALSE)</f>
        <v>Julio</v>
      </c>
    </row>
    <row r="3059" spans="1:14" s="71" customFormat="1" ht="16.5" customHeight="1" outlineLevel="1" x14ac:dyDescent="0.2">
      <c r="A3059" s="60" t="s">
        <v>705</v>
      </c>
      <c r="B3059" s="61">
        <v>42923</v>
      </c>
      <c r="C3059" s="71">
        <v>224</v>
      </c>
      <c r="D3059" s="63" t="str">
        <f>VLOOKUP(C3059,[6]Consolidado!$B:$E,4,FALSE)</f>
        <v>Finalizada</v>
      </c>
      <c r="E3059" s="64" t="s">
        <v>33</v>
      </c>
      <c r="F3059" s="65" t="s">
        <v>34</v>
      </c>
      <c r="G3059" s="66">
        <v>2</v>
      </c>
      <c r="H3059" s="67">
        <v>33.182217334633599</v>
      </c>
      <c r="I3059" s="85">
        <f t="shared" si="80"/>
        <v>66.364434669267197</v>
      </c>
      <c r="J3059" s="86">
        <v>30.1676</v>
      </c>
      <c r="K3059" s="85">
        <f t="shared" si="81"/>
        <v>2.1998579492325274</v>
      </c>
      <c r="L3059" s="68" t="str">
        <f>VLOOKUP(C3059,[6]Consolidado!$B:$E,2,FALSE)</f>
        <v>Canoe Wesfield (Dining Terrace)</v>
      </c>
      <c r="M3059" s="69" t="str">
        <f>VLOOKUP(C3059,[6]Consolidado!$B:$E,3,FALSE)</f>
        <v>CH-15-CH Indoor Bar Stool - Counter Height</v>
      </c>
      <c r="N3059" s="70" t="str">
        <f>VLOOKUP(C3059,[6]Consolidado!$B:$H,7,FALSE)</f>
        <v>Julio</v>
      </c>
    </row>
    <row r="3060" spans="1:14" s="71" customFormat="1" ht="16.5" customHeight="1" outlineLevel="1" x14ac:dyDescent="0.2">
      <c r="A3060" s="60" t="s">
        <v>705</v>
      </c>
      <c r="B3060" s="61">
        <v>42924</v>
      </c>
      <c r="C3060" s="71" t="s">
        <v>89</v>
      </c>
      <c r="D3060" s="63" t="str">
        <f>VLOOKUP(C3060,[6]Consolidado!$B:$E,4,FALSE)</f>
        <v>En Proceso</v>
      </c>
      <c r="E3060" s="64" t="s">
        <v>33</v>
      </c>
      <c r="F3060" s="65" t="s">
        <v>90</v>
      </c>
      <c r="G3060" s="66">
        <v>283.24799999999999</v>
      </c>
      <c r="H3060" s="67">
        <v>3.1466686239601929</v>
      </c>
      <c r="I3060" s="85">
        <f t="shared" si="80"/>
        <v>891.28759439947669</v>
      </c>
      <c r="J3060" s="86">
        <v>30.1676</v>
      </c>
      <c r="K3060" s="85">
        <f t="shared" si="81"/>
        <v>29.544531033276652</v>
      </c>
      <c r="L3060" s="68" t="str">
        <f>VLOOKUP(C3060,[6]Consolidado!$B:$E,2,FALSE)</f>
        <v>Empaque</v>
      </c>
      <c r="M3060" s="69" t="str">
        <f>VLOOKUP(C3060,[6]Consolidado!$B:$E,3,FALSE)</f>
        <v>Material de empaque pendiente de distribuir</v>
      </c>
      <c r="N3060" s="70">
        <f>VLOOKUP(C3060,[6]Consolidado!$B:$H,7,FALSE)</f>
        <v>0</v>
      </c>
    </row>
    <row r="3061" spans="1:14" s="71" customFormat="1" ht="16.5" customHeight="1" outlineLevel="1" x14ac:dyDescent="0.2">
      <c r="A3061" s="60" t="s">
        <v>705</v>
      </c>
      <c r="B3061" s="61">
        <v>42924</v>
      </c>
      <c r="C3061" s="71">
        <v>264</v>
      </c>
      <c r="D3061" s="63" t="str">
        <f>VLOOKUP(C3061,[6]Consolidado!$B:$E,4,FALSE)</f>
        <v>Finalizada</v>
      </c>
      <c r="E3061" s="64" t="s">
        <v>40</v>
      </c>
      <c r="F3061" s="65" t="s">
        <v>91</v>
      </c>
      <c r="G3061" s="66">
        <v>60</v>
      </c>
      <c r="H3061" s="67">
        <v>0.50613260716530251</v>
      </c>
      <c r="I3061" s="85">
        <f t="shared" si="80"/>
        <v>30.367956429918152</v>
      </c>
      <c r="J3061" s="86">
        <v>30.1676</v>
      </c>
      <c r="K3061" s="85">
        <f t="shared" si="81"/>
        <v>1.006641444129402</v>
      </c>
      <c r="L3061" s="68" t="str">
        <f>VLOOKUP(C3061,[6]Consolidado!$B:$E,2,FALSE)</f>
        <v>Ignitia Office</v>
      </c>
      <c r="M3061" s="69" t="str">
        <f>VLOOKUP(C3061,[6]Consolidado!$B:$E,3,FALSE)</f>
        <v>PTV chair. Oversized&amp;upholstered</v>
      </c>
      <c r="N3061" s="70" t="str">
        <f>VLOOKUP(C3061,[6]Consolidado!$B:$H,7,FALSE)</f>
        <v>Agosto</v>
      </c>
    </row>
    <row r="3062" spans="1:14" s="71" customFormat="1" ht="16.5" customHeight="1" outlineLevel="1" x14ac:dyDescent="0.2">
      <c r="A3062" s="60" t="s">
        <v>705</v>
      </c>
      <c r="B3062" s="61">
        <v>42924</v>
      </c>
      <c r="C3062" s="71">
        <v>264</v>
      </c>
      <c r="D3062" s="63" t="str">
        <f>VLOOKUP(C3062,[6]Consolidado!$B:$E,4,FALSE)</f>
        <v>Finalizada</v>
      </c>
      <c r="E3062" s="64" t="s">
        <v>40</v>
      </c>
      <c r="F3062" s="65" t="s">
        <v>92</v>
      </c>
      <c r="G3062" s="66">
        <v>60</v>
      </c>
      <c r="H3062" s="67">
        <v>0.35764760225000003</v>
      </c>
      <c r="I3062" s="85">
        <f t="shared" si="80"/>
        <v>21.458856135000001</v>
      </c>
      <c r="J3062" s="86">
        <v>30.1676</v>
      </c>
      <c r="K3062" s="85">
        <f t="shared" si="81"/>
        <v>0.71132128956231189</v>
      </c>
      <c r="L3062" s="68" t="str">
        <f>VLOOKUP(C3062,[6]Consolidado!$B:$E,2,FALSE)</f>
        <v>Ignitia Office</v>
      </c>
      <c r="M3062" s="69" t="str">
        <f>VLOOKUP(C3062,[6]Consolidado!$B:$E,3,FALSE)</f>
        <v>PTV chair. Oversized&amp;upholstered</v>
      </c>
      <c r="N3062" s="70" t="str">
        <f>VLOOKUP(C3062,[6]Consolidado!$B:$H,7,FALSE)</f>
        <v>Agosto</v>
      </c>
    </row>
    <row r="3063" spans="1:14" s="71" customFormat="1" ht="16.5" customHeight="1" outlineLevel="1" x14ac:dyDescent="0.2">
      <c r="A3063" s="60" t="s">
        <v>705</v>
      </c>
      <c r="B3063" s="61">
        <v>42924</v>
      </c>
      <c r="C3063" s="71">
        <v>264</v>
      </c>
      <c r="D3063" s="63" t="str">
        <f>VLOOKUP(C3063,[6]Consolidado!$B:$E,4,FALSE)</f>
        <v>Finalizada</v>
      </c>
      <c r="E3063" s="64" t="s">
        <v>40</v>
      </c>
      <c r="F3063" s="65" t="s">
        <v>76</v>
      </c>
      <c r="G3063" s="66">
        <v>60</v>
      </c>
      <c r="H3063" s="67">
        <v>0.80806718799999999</v>
      </c>
      <c r="I3063" s="85">
        <f t="shared" si="80"/>
        <v>48.484031279999996</v>
      </c>
      <c r="J3063" s="86">
        <v>30.1676</v>
      </c>
      <c r="K3063" s="85">
        <f t="shared" si="81"/>
        <v>1.6071557326403161</v>
      </c>
      <c r="L3063" s="68" t="str">
        <f>VLOOKUP(C3063,[6]Consolidado!$B:$E,2,FALSE)</f>
        <v>Ignitia Office</v>
      </c>
      <c r="M3063" s="69" t="str">
        <f>VLOOKUP(C3063,[6]Consolidado!$B:$E,3,FALSE)</f>
        <v>PTV chair. Oversized&amp;upholstered</v>
      </c>
      <c r="N3063" s="70" t="str">
        <f>VLOOKUP(C3063,[6]Consolidado!$B:$H,7,FALSE)</f>
        <v>Agosto</v>
      </c>
    </row>
    <row r="3064" spans="1:14" s="71" customFormat="1" ht="16.5" customHeight="1" outlineLevel="1" x14ac:dyDescent="0.2">
      <c r="A3064" s="60" t="s">
        <v>705</v>
      </c>
      <c r="B3064" s="61">
        <v>42924</v>
      </c>
      <c r="C3064" s="71">
        <v>264</v>
      </c>
      <c r="D3064" s="63" t="str">
        <f>VLOOKUP(C3064,[6]Consolidado!$B:$E,4,FALSE)</f>
        <v>Finalizada</v>
      </c>
      <c r="E3064" s="64" t="s">
        <v>28</v>
      </c>
      <c r="F3064" s="65" t="s">
        <v>27</v>
      </c>
      <c r="G3064" s="66">
        <v>8</v>
      </c>
      <c r="H3064" s="67">
        <v>787.01749646892654</v>
      </c>
      <c r="I3064" s="85">
        <f t="shared" si="80"/>
        <v>6296.1399717514123</v>
      </c>
      <c r="J3064" s="86">
        <v>30.1676</v>
      </c>
      <c r="K3064" s="85">
        <f t="shared" si="81"/>
        <v>208.70536508543643</v>
      </c>
      <c r="L3064" s="68" t="str">
        <f>VLOOKUP(C3064,[6]Consolidado!$B:$E,2,FALSE)</f>
        <v>Ignitia Office</v>
      </c>
      <c r="M3064" s="69" t="str">
        <f>VLOOKUP(C3064,[6]Consolidado!$B:$E,3,FALSE)</f>
        <v>PTV chair. Oversized&amp;upholstered</v>
      </c>
      <c r="N3064" s="70" t="str">
        <f>VLOOKUP(C3064,[6]Consolidado!$B:$H,7,FALSE)</f>
        <v>Agosto</v>
      </c>
    </row>
    <row r="3065" spans="1:14" s="71" customFormat="1" ht="16.5" customHeight="1" outlineLevel="1" x14ac:dyDescent="0.2">
      <c r="A3065" s="60" t="s">
        <v>705</v>
      </c>
      <c r="B3065" s="61">
        <v>42924</v>
      </c>
      <c r="C3065" s="71">
        <v>264</v>
      </c>
      <c r="D3065" s="63" t="str">
        <f>VLOOKUP(C3065,[6]Consolidado!$B:$E,4,FALSE)</f>
        <v>Finalizada</v>
      </c>
      <c r="E3065" s="64" t="s">
        <v>28</v>
      </c>
      <c r="F3065" s="65" t="s">
        <v>93</v>
      </c>
      <c r="G3065" s="66">
        <v>8</v>
      </c>
      <c r="H3065" s="67">
        <v>845.59999999999991</v>
      </c>
      <c r="I3065" s="85">
        <f t="shared" si="80"/>
        <v>6764.7999999999993</v>
      </c>
      <c r="J3065" s="86">
        <v>30.1676</v>
      </c>
      <c r="K3065" s="85">
        <f t="shared" si="81"/>
        <v>224.24057598217954</v>
      </c>
      <c r="L3065" s="68" t="str">
        <f>VLOOKUP(C3065,[6]Consolidado!$B:$E,2,FALSE)</f>
        <v>Ignitia Office</v>
      </c>
      <c r="M3065" s="69" t="str">
        <f>VLOOKUP(C3065,[6]Consolidado!$B:$E,3,FALSE)</f>
        <v>PTV chair. Oversized&amp;upholstered</v>
      </c>
      <c r="N3065" s="70" t="str">
        <f>VLOOKUP(C3065,[6]Consolidado!$B:$H,7,FALSE)</f>
        <v>Agosto</v>
      </c>
    </row>
    <row r="3066" spans="1:14" s="71" customFormat="1" ht="16.5" customHeight="1" outlineLevel="1" x14ac:dyDescent="0.2">
      <c r="A3066" s="60" t="s">
        <v>705</v>
      </c>
      <c r="B3066" s="61">
        <v>42924</v>
      </c>
      <c r="C3066" s="71">
        <v>229</v>
      </c>
      <c r="D3066" s="63" t="str">
        <f>VLOOKUP(C3066,[6]Consolidado!$B:$E,4,FALSE)</f>
        <v>Finalizada</v>
      </c>
      <c r="E3066" s="64" t="s">
        <v>78</v>
      </c>
      <c r="F3066" s="65" t="s">
        <v>83</v>
      </c>
      <c r="G3066" s="66">
        <v>1248</v>
      </c>
      <c r="H3066" s="67">
        <v>8.4552088529571758</v>
      </c>
      <c r="I3066" s="85">
        <f t="shared" si="80"/>
        <v>10552.100648490556</v>
      </c>
      <c r="J3066" s="86">
        <v>30.1676</v>
      </c>
      <c r="K3066" s="85">
        <f t="shared" si="81"/>
        <v>349.78256966051509</v>
      </c>
      <c r="L3066" s="68" t="str">
        <f>VLOOKUP(C3066,[6]Consolidado!$B:$E,2,FALSE)</f>
        <v>Ignitia Office</v>
      </c>
      <c r="M3066" s="69" t="str">
        <f>VLOOKUP(C3066,[6]Consolidado!$B:$E,3,FALSE)</f>
        <v>Custom solid wood desktop on blackened metal base</v>
      </c>
      <c r="N3066" s="70" t="str">
        <f>VLOOKUP(C3066,[6]Consolidado!$B:$H,7,FALSE)</f>
        <v>Julio</v>
      </c>
    </row>
    <row r="3067" spans="1:14" s="71" customFormat="1" ht="16.5" customHeight="1" outlineLevel="1" x14ac:dyDescent="0.2">
      <c r="A3067" s="60" t="s">
        <v>705</v>
      </c>
      <c r="B3067" s="61">
        <v>42924</v>
      </c>
      <c r="C3067" s="71">
        <v>229</v>
      </c>
      <c r="D3067" s="63" t="str">
        <f>VLOOKUP(C3067,[6]Consolidado!$B:$E,4,FALSE)</f>
        <v>Finalizada</v>
      </c>
      <c r="E3067" s="64" t="s">
        <v>78</v>
      </c>
      <c r="F3067" s="65" t="s">
        <v>94</v>
      </c>
      <c r="G3067" s="66">
        <v>1248</v>
      </c>
      <c r="H3067" s="67">
        <v>4.597527710939473</v>
      </c>
      <c r="I3067" s="85">
        <f t="shared" si="80"/>
        <v>5737.714583252462</v>
      </c>
      <c r="J3067" s="86">
        <v>30.1676</v>
      </c>
      <c r="K3067" s="85">
        <f t="shared" si="81"/>
        <v>190.19459894895391</v>
      </c>
      <c r="L3067" s="68" t="str">
        <f>VLOOKUP(C3067,[6]Consolidado!$B:$E,2,FALSE)</f>
        <v>Ignitia Office</v>
      </c>
      <c r="M3067" s="69" t="str">
        <f>VLOOKUP(C3067,[6]Consolidado!$B:$E,3,FALSE)</f>
        <v>Custom solid wood desktop on blackened metal base</v>
      </c>
      <c r="N3067" s="70" t="str">
        <f>VLOOKUP(C3067,[6]Consolidado!$B:$H,7,FALSE)</f>
        <v>Julio</v>
      </c>
    </row>
    <row r="3068" spans="1:14" s="71" customFormat="1" ht="16.5" customHeight="1" outlineLevel="1" x14ac:dyDescent="0.2">
      <c r="A3068" s="60" t="s">
        <v>705</v>
      </c>
      <c r="B3068" s="61">
        <v>42924</v>
      </c>
      <c r="C3068" s="71">
        <v>229</v>
      </c>
      <c r="D3068" s="63" t="str">
        <f>VLOOKUP(C3068,[6]Consolidado!$B:$E,4,FALSE)</f>
        <v>Finalizada</v>
      </c>
      <c r="E3068" s="64" t="s">
        <v>78</v>
      </c>
      <c r="F3068" s="65" t="s">
        <v>95</v>
      </c>
      <c r="G3068" s="66">
        <v>832</v>
      </c>
      <c r="H3068" s="67">
        <v>4.0345360814179188</v>
      </c>
      <c r="I3068" s="85">
        <f t="shared" si="80"/>
        <v>3356.7340197397084</v>
      </c>
      <c r="J3068" s="86">
        <v>30.1676</v>
      </c>
      <c r="K3068" s="85">
        <f t="shared" si="81"/>
        <v>111.2695083380749</v>
      </c>
      <c r="L3068" s="68" t="str">
        <f>VLOOKUP(C3068,[6]Consolidado!$B:$E,2,FALSE)</f>
        <v>Ignitia Office</v>
      </c>
      <c r="M3068" s="69" t="str">
        <f>VLOOKUP(C3068,[6]Consolidado!$B:$E,3,FALSE)</f>
        <v>Custom solid wood desktop on blackened metal base</v>
      </c>
      <c r="N3068" s="70" t="str">
        <f>VLOOKUP(C3068,[6]Consolidado!$B:$H,7,FALSE)</f>
        <v>Julio</v>
      </c>
    </row>
    <row r="3069" spans="1:14" s="71" customFormat="1" ht="16.5" customHeight="1" outlineLevel="1" x14ac:dyDescent="0.2">
      <c r="A3069" s="60" t="s">
        <v>705</v>
      </c>
      <c r="B3069" s="61">
        <v>42924</v>
      </c>
      <c r="C3069" s="71">
        <v>229</v>
      </c>
      <c r="D3069" s="63" t="str">
        <f>VLOOKUP(C3069,[6]Consolidado!$B:$E,4,FALSE)</f>
        <v>Finalizada</v>
      </c>
      <c r="E3069" s="64" t="s">
        <v>78</v>
      </c>
      <c r="F3069" s="65" t="s">
        <v>96</v>
      </c>
      <c r="G3069" s="66">
        <v>832</v>
      </c>
      <c r="H3069" s="67">
        <v>5.7931912280000004</v>
      </c>
      <c r="I3069" s="85">
        <f t="shared" si="80"/>
        <v>4819.9351016959999</v>
      </c>
      <c r="J3069" s="86">
        <v>30.1676</v>
      </c>
      <c r="K3069" s="85">
        <f t="shared" si="81"/>
        <v>159.77191098052214</v>
      </c>
      <c r="L3069" s="68" t="str">
        <f>VLOOKUP(C3069,[6]Consolidado!$B:$E,2,FALSE)</f>
        <v>Ignitia Office</v>
      </c>
      <c r="M3069" s="69" t="str">
        <f>VLOOKUP(C3069,[6]Consolidado!$B:$E,3,FALSE)</f>
        <v>Custom solid wood desktop on blackened metal base</v>
      </c>
      <c r="N3069" s="70" t="str">
        <f>VLOOKUP(C3069,[6]Consolidado!$B:$H,7,FALSE)</f>
        <v>Julio</v>
      </c>
    </row>
    <row r="3070" spans="1:14" s="71" customFormat="1" ht="16.5" customHeight="1" outlineLevel="1" x14ac:dyDescent="0.2">
      <c r="A3070" s="60" t="s">
        <v>705</v>
      </c>
      <c r="B3070" s="61">
        <v>42924</v>
      </c>
      <c r="C3070" s="71">
        <v>229</v>
      </c>
      <c r="D3070" s="63" t="str">
        <f>VLOOKUP(C3070,[6]Consolidado!$B:$E,4,FALSE)</f>
        <v>Finalizada</v>
      </c>
      <c r="E3070" s="64" t="s">
        <v>40</v>
      </c>
      <c r="F3070" s="65" t="s">
        <v>97</v>
      </c>
      <c r="G3070" s="66">
        <v>832</v>
      </c>
      <c r="H3070" s="67">
        <v>0.39687445127304649</v>
      </c>
      <c r="I3070" s="85">
        <f t="shared" si="80"/>
        <v>330.19954345917466</v>
      </c>
      <c r="J3070" s="86">
        <v>30.1676</v>
      </c>
      <c r="K3070" s="85">
        <f t="shared" si="81"/>
        <v>10.945502574257636</v>
      </c>
      <c r="L3070" s="68" t="str">
        <f>VLOOKUP(C3070,[6]Consolidado!$B:$E,2,FALSE)</f>
        <v>Ignitia Office</v>
      </c>
      <c r="M3070" s="69" t="str">
        <f>VLOOKUP(C3070,[6]Consolidado!$B:$E,3,FALSE)</f>
        <v>Custom solid wood desktop on blackened metal base</v>
      </c>
      <c r="N3070" s="70" t="str">
        <f>VLOOKUP(C3070,[6]Consolidado!$B:$H,7,FALSE)</f>
        <v>Julio</v>
      </c>
    </row>
    <row r="3071" spans="1:14" s="71" customFormat="1" ht="16.5" customHeight="1" outlineLevel="1" x14ac:dyDescent="0.2">
      <c r="A3071" s="60" t="s">
        <v>705</v>
      </c>
      <c r="B3071" s="61">
        <v>42925</v>
      </c>
      <c r="C3071" s="71">
        <v>264</v>
      </c>
      <c r="D3071" s="63" t="str">
        <f>VLOOKUP(C3071,[6]Consolidado!$B:$E,4,FALSE)</f>
        <v>Finalizada</v>
      </c>
      <c r="E3071" s="64" t="s">
        <v>40</v>
      </c>
      <c r="F3071" s="65" t="s">
        <v>98</v>
      </c>
      <c r="G3071" s="66">
        <v>200</v>
      </c>
      <c r="H3071" s="67">
        <v>0.23351166427355521</v>
      </c>
      <c r="I3071" s="85">
        <f t="shared" si="80"/>
        <v>46.702332854711045</v>
      </c>
      <c r="J3071" s="86">
        <v>30.1676</v>
      </c>
      <c r="K3071" s="85">
        <f t="shared" si="81"/>
        <v>1.5480957336583303</v>
      </c>
      <c r="L3071" s="68" t="str">
        <f>VLOOKUP(C3071,[6]Consolidado!$B:$E,2,FALSE)</f>
        <v>Ignitia Office</v>
      </c>
      <c r="M3071" s="69" t="str">
        <f>VLOOKUP(C3071,[6]Consolidado!$B:$E,3,FALSE)</f>
        <v>PTV chair. Oversized&amp;upholstered</v>
      </c>
      <c r="N3071" s="70" t="str">
        <f>VLOOKUP(C3071,[6]Consolidado!$B:$H,7,FALSE)</f>
        <v>Agosto</v>
      </c>
    </row>
    <row r="3072" spans="1:14" s="71" customFormat="1" ht="16.5" customHeight="1" outlineLevel="1" x14ac:dyDescent="0.2">
      <c r="A3072" s="60" t="s">
        <v>705</v>
      </c>
      <c r="B3072" s="61">
        <v>42926</v>
      </c>
      <c r="C3072" s="71" t="s">
        <v>290</v>
      </c>
      <c r="D3072" s="63" t="str">
        <f>VLOOKUP(C3072,[6]Consolidado!$B:$E,4,FALSE)</f>
        <v>En Proceso</v>
      </c>
      <c r="E3072" s="64" t="s">
        <v>25</v>
      </c>
      <c r="F3072" s="65" t="s">
        <v>99</v>
      </c>
      <c r="G3072" s="66">
        <v>2</v>
      </c>
      <c r="H3072" s="67">
        <v>349.53824092741934</v>
      </c>
      <c r="I3072" s="85">
        <f t="shared" si="80"/>
        <v>699.07648185483868</v>
      </c>
      <c r="J3072" s="86">
        <v>30.1676</v>
      </c>
      <c r="K3072" s="85">
        <f t="shared" si="81"/>
        <v>23.173089070885275</v>
      </c>
      <c r="L3072" s="68" t="str">
        <f>VLOOKUP(C3072,[6]Consolidado!$B:$E,2,FALSE)</f>
        <v>Acabado</v>
      </c>
      <c r="M3072" s="69" t="str">
        <f>VLOOKUP(C3072,[6]Consolidado!$B:$E,3,FALSE)</f>
        <v>Material de acabado pendiente de distribuir</v>
      </c>
      <c r="N3072" s="70">
        <f>VLOOKUP(C3072,[6]Consolidado!$B:$H,7,FALSE)</f>
        <v>0</v>
      </c>
    </row>
    <row r="3073" spans="1:14" s="71" customFormat="1" ht="16.5" customHeight="1" outlineLevel="1" x14ac:dyDescent="0.2">
      <c r="A3073" s="60" t="s">
        <v>705</v>
      </c>
      <c r="B3073" s="61">
        <v>42926</v>
      </c>
      <c r="C3073" s="71" t="s">
        <v>290</v>
      </c>
      <c r="D3073" s="63" t="str">
        <f>VLOOKUP(C3073,[6]Consolidado!$B:$E,4,FALSE)</f>
        <v>En Proceso</v>
      </c>
      <c r="E3073" s="64" t="s">
        <v>25</v>
      </c>
      <c r="F3073" s="65" t="s">
        <v>100</v>
      </c>
      <c r="G3073" s="66">
        <v>1</v>
      </c>
      <c r="H3073" s="67">
        <v>406.29999999999995</v>
      </c>
      <c r="I3073" s="85">
        <f t="shared" si="80"/>
        <v>406.29999999999995</v>
      </c>
      <c r="J3073" s="86">
        <v>30.1676</v>
      </c>
      <c r="K3073" s="85">
        <f t="shared" si="81"/>
        <v>13.468091594956176</v>
      </c>
      <c r="L3073" s="68" t="str">
        <f>VLOOKUP(C3073,[6]Consolidado!$B:$E,2,FALSE)</f>
        <v>Acabado</v>
      </c>
      <c r="M3073" s="69" t="str">
        <f>VLOOKUP(C3073,[6]Consolidado!$B:$E,3,FALSE)</f>
        <v>Material de acabado pendiente de distribuir</v>
      </c>
      <c r="N3073" s="70">
        <f>VLOOKUP(C3073,[6]Consolidado!$B:$H,7,FALSE)</f>
        <v>0</v>
      </c>
    </row>
    <row r="3074" spans="1:14" s="71" customFormat="1" ht="16.5" customHeight="1" outlineLevel="1" x14ac:dyDescent="0.2">
      <c r="A3074" s="60" t="s">
        <v>705</v>
      </c>
      <c r="B3074" s="61">
        <v>42926</v>
      </c>
      <c r="C3074" s="71">
        <v>249</v>
      </c>
      <c r="D3074" s="63" t="str">
        <f>VLOOKUP(C3074,[6]Consolidado!$B:$E,4,FALSE)</f>
        <v>Finalizada</v>
      </c>
      <c r="E3074" s="64" t="s">
        <v>78</v>
      </c>
      <c r="F3074" s="65" t="s">
        <v>87</v>
      </c>
      <c r="G3074" s="66">
        <v>6</v>
      </c>
      <c r="H3074" s="67">
        <v>6.8841155533333342</v>
      </c>
      <c r="I3074" s="85">
        <f t="shared" si="80"/>
        <v>41.304693320000005</v>
      </c>
      <c r="J3074" s="86">
        <v>30.1676</v>
      </c>
      <c r="K3074" s="85">
        <f t="shared" si="81"/>
        <v>1.3691739919648898</v>
      </c>
      <c r="L3074" s="68" t="str">
        <f>VLOOKUP(C3074,[6]Consolidado!$B:$E,2,FALSE)</f>
        <v>Ignitia Office</v>
      </c>
      <c r="M3074" s="69" t="str">
        <f>VLOOKUP(C3074,[6]Consolidado!$B:$E,3,FALSE)</f>
        <v>Long Community Table in Light wood  w/base</v>
      </c>
      <c r="N3074" s="70" t="str">
        <f>VLOOKUP(C3074,[6]Consolidado!$B:$H,7,FALSE)</f>
        <v>Agosto</v>
      </c>
    </row>
    <row r="3075" spans="1:14" s="71" customFormat="1" ht="16.5" customHeight="1" outlineLevel="1" x14ac:dyDescent="0.2">
      <c r="A3075" s="60" t="s">
        <v>705</v>
      </c>
      <c r="B3075" s="61">
        <v>42926</v>
      </c>
      <c r="C3075" s="71">
        <v>249</v>
      </c>
      <c r="D3075" s="63" t="str">
        <f>VLOOKUP(C3075,[6]Consolidado!$B:$E,4,FALSE)</f>
        <v>Finalizada</v>
      </c>
      <c r="E3075" s="64" t="s">
        <v>51</v>
      </c>
      <c r="F3075" s="65" t="s">
        <v>101</v>
      </c>
      <c r="G3075" s="66">
        <v>1.84</v>
      </c>
      <c r="H3075" s="67">
        <v>23.795112669802929</v>
      </c>
      <c r="I3075" s="85">
        <f t="shared" si="80"/>
        <v>43.783007312437391</v>
      </c>
      <c r="J3075" s="86">
        <v>30.1676</v>
      </c>
      <c r="K3075" s="85">
        <f t="shared" si="81"/>
        <v>1.4513255052585354</v>
      </c>
      <c r="L3075" s="68" t="str">
        <f>VLOOKUP(C3075,[6]Consolidado!$B:$E,2,FALSE)</f>
        <v>Ignitia Office</v>
      </c>
      <c r="M3075" s="69" t="str">
        <f>VLOOKUP(C3075,[6]Consolidado!$B:$E,3,FALSE)</f>
        <v>Long Community Table in Light wood  w/base</v>
      </c>
      <c r="N3075" s="70" t="str">
        <f>VLOOKUP(C3075,[6]Consolidado!$B:$H,7,FALSE)</f>
        <v>Agosto</v>
      </c>
    </row>
    <row r="3076" spans="1:14" s="71" customFormat="1" ht="16.5" customHeight="1" outlineLevel="1" x14ac:dyDescent="0.2">
      <c r="A3076" s="60" t="s">
        <v>705</v>
      </c>
      <c r="B3076" s="61">
        <v>42926</v>
      </c>
      <c r="C3076" s="71">
        <v>249</v>
      </c>
      <c r="D3076" s="63" t="str">
        <f>VLOOKUP(C3076,[6]Consolidado!$B:$E,4,FALSE)</f>
        <v>Finalizada</v>
      </c>
      <c r="E3076" s="64" t="s">
        <v>40</v>
      </c>
      <c r="F3076" s="65" t="s">
        <v>58</v>
      </c>
      <c r="G3076" s="66">
        <v>16</v>
      </c>
      <c r="H3076" s="67">
        <v>0.69666745560277243</v>
      </c>
      <c r="I3076" s="85">
        <f t="shared" si="80"/>
        <v>11.146679289644359</v>
      </c>
      <c r="J3076" s="86">
        <v>30.1676</v>
      </c>
      <c r="K3076" s="85">
        <f t="shared" si="81"/>
        <v>0.36949174908326676</v>
      </c>
      <c r="L3076" s="68" t="str">
        <f>VLOOKUP(C3076,[6]Consolidado!$B:$E,2,FALSE)</f>
        <v>Ignitia Office</v>
      </c>
      <c r="M3076" s="69" t="str">
        <f>VLOOKUP(C3076,[6]Consolidado!$B:$E,3,FALSE)</f>
        <v>Long Community Table in Light wood  w/base</v>
      </c>
      <c r="N3076" s="70" t="str">
        <f>VLOOKUP(C3076,[6]Consolidado!$B:$H,7,FALSE)</f>
        <v>Agosto</v>
      </c>
    </row>
    <row r="3077" spans="1:14" s="71" customFormat="1" ht="16.5" customHeight="1" outlineLevel="1" x14ac:dyDescent="0.2">
      <c r="A3077" s="60" t="s">
        <v>705</v>
      </c>
      <c r="B3077" s="61">
        <v>42926</v>
      </c>
      <c r="C3077" s="71">
        <v>249</v>
      </c>
      <c r="D3077" s="63" t="str">
        <f>VLOOKUP(C3077,[6]Consolidado!$B:$E,4,FALSE)</f>
        <v>Finalizada</v>
      </c>
      <c r="E3077" s="64" t="s">
        <v>40</v>
      </c>
      <c r="F3077" s="65" t="s">
        <v>102</v>
      </c>
      <c r="G3077" s="66">
        <v>16</v>
      </c>
      <c r="H3077" s="67">
        <v>0.93862245212964945</v>
      </c>
      <c r="I3077" s="85">
        <f t="shared" si="80"/>
        <v>15.017959234074391</v>
      </c>
      <c r="J3077" s="86">
        <v>30.1676</v>
      </c>
      <c r="K3077" s="85">
        <f t="shared" si="81"/>
        <v>0.497817500698577</v>
      </c>
      <c r="L3077" s="68" t="str">
        <f>VLOOKUP(C3077,[6]Consolidado!$B:$E,2,FALSE)</f>
        <v>Ignitia Office</v>
      </c>
      <c r="M3077" s="69" t="str">
        <f>VLOOKUP(C3077,[6]Consolidado!$B:$E,3,FALSE)</f>
        <v>Long Community Table in Light wood  w/base</v>
      </c>
      <c r="N3077" s="70" t="str">
        <f>VLOOKUP(C3077,[6]Consolidado!$B:$H,7,FALSE)</f>
        <v>Agosto</v>
      </c>
    </row>
    <row r="3078" spans="1:14" s="71" customFormat="1" ht="16.5" customHeight="1" outlineLevel="1" x14ac:dyDescent="0.2">
      <c r="A3078" s="60" t="s">
        <v>705</v>
      </c>
      <c r="B3078" s="61">
        <v>42926</v>
      </c>
      <c r="C3078" s="71">
        <v>306</v>
      </c>
      <c r="D3078" s="63" t="str">
        <f>VLOOKUP(C3078,[6]Consolidado!$B:$E,4,FALSE)</f>
        <v>Finalizada</v>
      </c>
      <c r="E3078" s="64" t="s">
        <v>78</v>
      </c>
      <c r="F3078" s="65" t="s">
        <v>103</v>
      </c>
      <c r="G3078" s="66">
        <v>6</v>
      </c>
      <c r="H3078" s="67">
        <v>90.421363636363637</v>
      </c>
      <c r="I3078" s="85">
        <f t="shared" si="80"/>
        <v>542.52818181818179</v>
      </c>
      <c r="J3078" s="86">
        <v>30.1676</v>
      </c>
      <c r="K3078" s="85">
        <f t="shared" si="81"/>
        <v>17.983803213320972</v>
      </c>
      <c r="L3078" s="68" t="str">
        <f>VLOOKUP(C3078,[6]Consolidado!$B:$E,2,FALSE)</f>
        <v>BH Office</v>
      </c>
      <c r="M3078" s="69" t="str">
        <f>VLOOKUP(C3078,[6]Consolidado!$B:$E,3,FALSE)</f>
        <v>Desk 2</v>
      </c>
      <c r="N3078" s="70" t="str">
        <f>VLOOKUP(C3078,[6]Consolidado!$B:$H,7,FALSE)</f>
        <v>Agosto</v>
      </c>
    </row>
    <row r="3079" spans="1:14" s="71" customFormat="1" ht="16.5" customHeight="1" outlineLevel="1" x14ac:dyDescent="0.2">
      <c r="A3079" s="60" t="s">
        <v>705</v>
      </c>
      <c r="B3079" s="61">
        <v>42926</v>
      </c>
      <c r="C3079" s="71">
        <v>306</v>
      </c>
      <c r="D3079" s="63" t="str">
        <f>VLOOKUP(C3079,[6]Consolidado!$B:$E,4,FALSE)</f>
        <v>Finalizada</v>
      </c>
      <c r="E3079" s="64" t="s">
        <v>78</v>
      </c>
      <c r="F3079" s="65" t="s">
        <v>104</v>
      </c>
      <c r="G3079" s="66">
        <v>2</v>
      </c>
      <c r="H3079" s="67">
        <v>19.496764705882352</v>
      </c>
      <c r="I3079" s="85">
        <f t="shared" si="80"/>
        <v>38.993529411764705</v>
      </c>
      <c r="J3079" s="86">
        <v>30.1676</v>
      </c>
      <c r="K3079" s="85">
        <f t="shared" si="81"/>
        <v>1.2925631940149267</v>
      </c>
      <c r="L3079" s="68" t="str">
        <f>VLOOKUP(C3079,[6]Consolidado!$B:$E,2,FALSE)</f>
        <v>BH Office</v>
      </c>
      <c r="M3079" s="69" t="str">
        <f>VLOOKUP(C3079,[6]Consolidado!$B:$E,3,FALSE)</f>
        <v>Desk 2</v>
      </c>
      <c r="N3079" s="70" t="str">
        <f>VLOOKUP(C3079,[6]Consolidado!$B:$H,7,FALSE)</f>
        <v>Agosto</v>
      </c>
    </row>
    <row r="3080" spans="1:14" s="71" customFormat="1" ht="16.5" customHeight="1" outlineLevel="1" x14ac:dyDescent="0.2">
      <c r="A3080" s="60" t="s">
        <v>705</v>
      </c>
      <c r="B3080" s="61">
        <v>42926</v>
      </c>
      <c r="C3080" s="71">
        <v>267</v>
      </c>
      <c r="D3080" s="63" t="str">
        <f>VLOOKUP(C3080,[6]Consolidado!$B:$E,4,FALSE)</f>
        <v>Finalizada</v>
      </c>
      <c r="E3080" s="64" t="s">
        <v>40</v>
      </c>
      <c r="F3080" s="65" t="s">
        <v>85</v>
      </c>
      <c r="G3080" s="66">
        <v>100</v>
      </c>
      <c r="H3080" s="67">
        <v>0.52547530623503114</v>
      </c>
      <c r="I3080" s="85">
        <f t="shared" si="80"/>
        <v>52.547530623503114</v>
      </c>
      <c r="J3080" s="86">
        <v>30.1676</v>
      </c>
      <c r="K3080" s="85">
        <f t="shared" si="81"/>
        <v>1.7418532009010699</v>
      </c>
      <c r="L3080" s="68" t="str">
        <f>VLOOKUP(C3080,[6]Consolidado!$B:$E,2,FALSE)</f>
        <v>Ignitia Office</v>
      </c>
      <c r="M3080" s="69" t="str">
        <f>VLOOKUP(C3080,[6]Consolidado!$B:$E,3,FALSE)</f>
        <v>Main Communa hight top table</v>
      </c>
      <c r="N3080" s="70" t="str">
        <f>VLOOKUP(C3080,[6]Consolidado!$B:$H,7,FALSE)</f>
        <v>Julio</v>
      </c>
    </row>
    <row r="3081" spans="1:14" s="71" customFormat="1" ht="16.5" customHeight="1" outlineLevel="1" x14ac:dyDescent="0.2">
      <c r="A3081" s="60" t="s">
        <v>705</v>
      </c>
      <c r="B3081" s="61">
        <v>42926</v>
      </c>
      <c r="C3081" s="71">
        <v>267</v>
      </c>
      <c r="D3081" s="63" t="str">
        <f>VLOOKUP(C3081,[6]Consolidado!$B:$E,4,FALSE)</f>
        <v>Finalizada</v>
      </c>
      <c r="E3081" s="64" t="s">
        <v>40</v>
      </c>
      <c r="F3081" s="65" t="s">
        <v>54</v>
      </c>
      <c r="G3081" s="66">
        <v>60</v>
      </c>
      <c r="H3081" s="67">
        <v>1.2238494880446531</v>
      </c>
      <c r="I3081" s="85">
        <f t="shared" si="80"/>
        <v>73.430969282679186</v>
      </c>
      <c r="J3081" s="86">
        <v>30.1676</v>
      </c>
      <c r="K3081" s="85">
        <f t="shared" si="81"/>
        <v>2.4341004681406271</v>
      </c>
      <c r="L3081" s="68" t="str">
        <f>VLOOKUP(C3081,[6]Consolidado!$B:$E,2,FALSE)</f>
        <v>Ignitia Office</v>
      </c>
      <c r="M3081" s="69" t="str">
        <f>VLOOKUP(C3081,[6]Consolidado!$B:$E,3,FALSE)</f>
        <v>Main Communa hight top table</v>
      </c>
      <c r="N3081" s="70" t="str">
        <f>VLOOKUP(C3081,[6]Consolidado!$B:$H,7,FALSE)</f>
        <v>Julio</v>
      </c>
    </row>
    <row r="3082" spans="1:14" s="71" customFormat="1" ht="16.5" customHeight="1" outlineLevel="1" x14ac:dyDescent="0.2">
      <c r="A3082" s="60" t="s">
        <v>705</v>
      </c>
      <c r="B3082" s="61">
        <v>42926</v>
      </c>
      <c r="C3082" s="71">
        <v>247</v>
      </c>
      <c r="D3082" s="63" t="str">
        <f>VLOOKUP(C3082,[6]Consolidado!$B:$E,4,FALSE)</f>
        <v>Finalizada</v>
      </c>
      <c r="E3082" s="64" t="s">
        <v>51</v>
      </c>
      <c r="F3082" s="65" t="s">
        <v>101</v>
      </c>
      <c r="G3082" s="66">
        <v>0.4</v>
      </c>
      <c r="H3082" s="67">
        <v>23.795112669802929</v>
      </c>
      <c r="I3082" s="85">
        <f t="shared" si="80"/>
        <v>9.5180450679211717</v>
      </c>
      <c r="J3082" s="86">
        <v>30.1676</v>
      </c>
      <c r="K3082" s="85">
        <f t="shared" si="81"/>
        <v>0.31550554462142072</v>
      </c>
      <c r="L3082" s="68" t="str">
        <f>VLOOKUP(C3082,[6]Consolidado!$B:$E,2,FALSE)</f>
        <v>Ignitia Office</v>
      </c>
      <c r="M3082" s="69" t="str">
        <f>VLOOKUP(C3082,[6]Consolidado!$B:$E,3,FALSE)</f>
        <v>Meeting Room 2</v>
      </c>
      <c r="N3082" s="70" t="str">
        <f>VLOOKUP(C3082,[6]Consolidado!$B:$H,7,FALSE)</f>
        <v>Julio</v>
      </c>
    </row>
    <row r="3083" spans="1:14" s="71" customFormat="1" ht="16.5" customHeight="1" outlineLevel="1" x14ac:dyDescent="0.2">
      <c r="A3083" s="60" t="s">
        <v>705</v>
      </c>
      <c r="B3083" s="61">
        <v>42926</v>
      </c>
      <c r="C3083" s="71">
        <v>247</v>
      </c>
      <c r="D3083" s="63" t="str">
        <f>VLOOKUP(C3083,[6]Consolidado!$B:$E,4,FALSE)</f>
        <v>Finalizada</v>
      </c>
      <c r="E3083" s="64" t="s">
        <v>40</v>
      </c>
      <c r="F3083" s="65" t="s">
        <v>58</v>
      </c>
      <c r="G3083" s="66">
        <v>8</v>
      </c>
      <c r="H3083" s="67">
        <v>0.69666745560277243</v>
      </c>
      <c r="I3083" s="85">
        <f t="shared" si="80"/>
        <v>5.5733396448221795</v>
      </c>
      <c r="J3083" s="86">
        <v>30.1676</v>
      </c>
      <c r="K3083" s="85">
        <f t="shared" si="81"/>
        <v>0.18474587454163338</v>
      </c>
      <c r="L3083" s="68" t="str">
        <f>VLOOKUP(C3083,[6]Consolidado!$B:$E,2,FALSE)</f>
        <v>Ignitia Office</v>
      </c>
      <c r="M3083" s="69" t="str">
        <f>VLOOKUP(C3083,[6]Consolidado!$B:$E,3,FALSE)</f>
        <v>Meeting Room 2</v>
      </c>
      <c r="N3083" s="70" t="str">
        <f>VLOOKUP(C3083,[6]Consolidado!$B:$H,7,FALSE)</f>
        <v>Julio</v>
      </c>
    </row>
    <row r="3084" spans="1:14" s="71" customFormat="1" ht="16.5" customHeight="1" outlineLevel="1" x14ac:dyDescent="0.2">
      <c r="A3084" s="60" t="s">
        <v>705</v>
      </c>
      <c r="B3084" s="61">
        <v>42926</v>
      </c>
      <c r="C3084" s="71">
        <v>247</v>
      </c>
      <c r="D3084" s="63" t="str">
        <f>VLOOKUP(C3084,[6]Consolidado!$B:$E,4,FALSE)</f>
        <v>Finalizada</v>
      </c>
      <c r="E3084" s="64" t="s">
        <v>40</v>
      </c>
      <c r="F3084" s="65" t="s">
        <v>102</v>
      </c>
      <c r="G3084" s="66">
        <v>8</v>
      </c>
      <c r="H3084" s="67">
        <v>0.93862245212964945</v>
      </c>
      <c r="I3084" s="85">
        <f t="shared" si="80"/>
        <v>7.5089796170371956</v>
      </c>
      <c r="J3084" s="86">
        <v>30.1676</v>
      </c>
      <c r="K3084" s="85">
        <f t="shared" si="81"/>
        <v>0.2489087503492885</v>
      </c>
      <c r="L3084" s="68" t="str">
        <f>VLOOKUP(C3084,[6]Consolidado!$B:$E,2,FALSE)</f>
        <v>Ignitia Office</v>
      </c>
      <c r="M3084" s="69" t="str">
        <f>VLOOKUP(C3084,[6]Consolidado!$B:$E,3,FALSE)</f>
        <v>Meeting Room 2</v>
      </c>
      <c r="N3084" s="70" t="str">
        <f>VLOOKUP(C3084,[6]Consolidado!$B:$H,7,FALSE)</f>
        <v>Julio</v>
      </c>
    </row>
    <row r="3085" spans="1:14" s="71" customFormat="1" ht="16.5" customHeight="1" outlineLevel="1" x14ac:dyDescent="0.2">
      <c r="A3085" s="60" t="s">
        <v>705</v>
      </c>
      <c r="B3085" s="61">
        <v>42926</v>
      </c>
      <c r="C3085" s="71">
        <v>264</v>
      </c>
      <c r="D3085" s="63" t="str">
        <f>VLOOKUP(C3085,[6]Consolidado!$B:$E,4,FALSE)</f>
        <v>Finalizada</v>
      </c>
      <c r="E3085" s="64" t="s">
        <v>40</v>
      </c>
      <c r="F3085" s="65" t="s">
        <v>98</v>
      </c>
      <c r="G3085" s="66">
        <v>200</v>
      </c>
      <c r="H3085" s="67">
        <v>0.23351166427355521</v>
      </c>
      <c r="I3085" s="85">
        <f t="shared" si="80"/>
        <v>46.702332854711045</v>
      </c>
      <c r="J3085" s="86">
        <v>30.1676</v>
      </c>
      <c r="K3085" s="85">
        <f t="shared" si="81"/>
        <v>1.5480957336583303</v>
      </c>
      <c r="L3085" s="68" t="str">
        <f>VLOOKUP(C3085,[6]Consolidado!$B:$E,2,FALSE)</f>
        <v>Ignitia Office</v>
      </c>
      <c r="M3085" s="69" t="str">
        <f>VLOOKUP(C3085,[6]Consolidado!$B:$E,3,FALSE)</f>
        <v>PTV chair. Oversized&amp;upholstered</v>
      </c>
      <c r="N3085" s="70" t="str">
        <f>VLOOKUP(C3085,[6]Consolidado!$B:$H,7,FALSE)</f>
        <v>Agosto</v>
      </c>
    </row>
    <row r="3086" spans="1:14" s="71" customFormat="1" ht="16.5" customHeight="1" outlineLevel="1" x14ac:dyDescent="0.2">
      <c r="A3086" s="60" t="s">
        <v>705</v>
      </c>
      <c r="B3086" s="61">
        <v>42926</v>
      </c>
      <c r="C3086" s="71">
        <v>254</v>
      </c>
      <c r="D3086" s="63" t="str">
        <f>VLOOKUP(C3086,[6]Consolidado!$B:$E,4,FALSE)</f>
        <v>Finalizada</v>
      </c>
      <c r="E3086" s="64" t="s">
        <v>49</v>
      </c>
      <c r="F3086" s="65" t="s">
        <v>105</v>
      </c>
      <c r="G3086" s="66">
        <v>2</v>
      </c>
      <c r="H3086" s="67">
        <v>53</v>
      </c>
      <c r="I3086" s="85">
        <f t="shared" si="80"/>
        <v>106</v>
      </c>
      <c r="J3086" s="86">
        <v>30.1676</v>
      </c>
      <c r="K3086" s="85">
        <f t="shared" si="81"/>
        <v>3.5137034434293746</v>
      </c>
      <c r="L3086" s="68" t="str">
        <f>VLOOKUP(C3086,[6]Consolidado!$B:$E,2,FALSE)</f>
        <v>Ignitia Office</v>
      </c>
      <c r="M3086" s="69" t="str">
        <f>VLOOKUP(C3086,[6]Consolidado!$B:$E,3,FALSE)</f>
        <v>Café Table Chessboard Inlay</v>
      </c>
      <c r="N3086" s="70" t="str">
        <f>VLOOKUP(C3086,[6]Consolidado!$B:$H,7,FALSE)</f>
        <v>Julio</v>
      </c>
    </row>
    <row r="3087" spans="1:14" s="71" customFormat="1" ht="16.5" customHeight="1" outlineLevel="1" x14ac:dyDescent="0.2">
      <c r="A3087" s="60" t="s">
        <v>705</v>
      </c>
      <c r="B3087" s="61">
        <v>42926</v>
      </c>
      <c r="C3087" s="71">
        <v>265</v>
      </c>
      <c r="D3087" s="63" t="str">
        <f>VLOOKUP(C3087,[6]Consolidado!$B:$E,4,FALSE)</f>
        <v>Finalizada</v>
      </c>
      <c r="E3087" s="64" t="s">
        <v>28</v>
      </c>
      <c r="F3087" s="65" t="s">
        <v>27</v>
      </c>
      <c r="G3087" s="66">
        <v>2</v>
      </c>
      <c r="H3087" s="67">
        <v>787.01749646892654</v>
      </c>
      <c r="I3087" s="85">
        <f t="shared" si="80"/>
        <v>1574.0349929378531</v>
      </c>
      <c r="J3087" s="86">
        <v>30.1676</v>
      </c>
      <c r="K3087" s="85">
        <f t="shared" si="81"/>
        <v>52.176341271359107</v>
      </c>
      <c r="L3087" s="68" t="str">
        <f>VLOOKUP(C3087,[6]Consolidado!$B:$E,2,FALSE)</f>
        <v>Ignitia Office</v>
      </c>
      <c r="M3087" s="69" t="str">
        <f>VLOOKUP(C3087,[6]Consolidado!$B:$E,3,FALSE)</f>
        <v xml:space="preserve">Nook table&amp;benches </v>
      </c>
      <c r="N3087" s="70" t="str">
        <f>VLOOKUP(C3087,[6]Consolidado!$B:$H,7,FALSE)</f>
        <v>Julio</v>
      </c>
    </row>
    <row r="3088" spans="1:14" s="71" customFormat="1" ht="16.5" customHeight="1" outlineLevel="1" x14ac:dyDescent="0.2">
      <c r="A3088" s="60" t="s">
        <v>705</v>
      </c>
      <c r="B3088" s="61">
        <v>42926</v>
      </c>
      <c r="C3088" s="71">
        <v>264</v>
      </c>
      <c r="D3088" s="63" t="str">
        <f>VLOOKUP(C3088,[6]Consolidado!$B:$E,4,FALSE)</f>
        <v>Finalizada</v>
      </c>
      <c r="E3088" s="64" t="s">
        <v>40</v>
      </c>
      <c r="F3088" s="65" t="s">
        <v>98</v>
      </c>
      <c r="G3088" s="66">
        <v>300</v>
      </c>
      <c r="H3088" s="67">
        <v>0.23351166427355521</v>
      </c>
      <c r="I3088" s="85">
        <f t="shared" si="80"/>
        <v>70.053499282066568</v>
      </c>
      <c r="J3088" s="86">
        <v>30.1676</v>
      </c>
      <c r="K3088" s="85">
        <f t="shared" si="81"/>
        <v>2.3221436004874954</v>
      </c>
      <c r="L3088" s="68" t="str">
        <f>VLOOKUP(C3088,[6]Consolidado!$B:$E,2,FALSE)</f>
        <v>Ignitia Office</v>
      </c>
      <c r="M3088" s="69" t="str">
        <f>VLOOKUP(C3088,[6]Consolidado!$B:$E,3,FALSE)</f>
        <v>PTV chair. Oversized&amp;upholstered</v>
      </c>
      <c r="N3088" s="70" t="str">
        <f>VLOOKUP(C3088,[6]Consolidado!$B:$H,7,FALSE)</f>
        <v>Agosto</v>
      </c>
    </row>
    <row r="3089" spans="1:14" s="71" customFormat="1" ht="16.5" customHeight="1" outlineLevel="1" x14ac:dyDescent="0.2">
      <c r="A3089" s="60" t="s">
        <v>705</v>
      </c>
      <c r="B3089" s="61">
        <v>42926</v>
      </c>
      <c r="C3089" s="71">
        <v>291</v>
      </c>
      <c r="D3089" s="63" t="str">
        <f>VLOOKUP(C3089,[6]Consolidado!$B:$E,4,FALSE)</f>
        <v>Finalizada</v>
      </c>
      <c r="E3089" s="64" t="s">
        <v>28</v>
      </c>
      <c r="F3089" s="65" t="s">
        <v>106</v>
      </c>
      <c r="G3089" s="66">
        <v>3</v>
      </c>
      <c r="H3089" s="67">
        <v>500.86834894040703</v>
      </c>
      <c r="I3089" s="85">
        <f t="shared" si="80"/>
        <v>1502.6050468212211</v>
      </c>
      <c r="J3089" s="86">
        <v>30.1676</v>
      </c>
      <c r="K3089" s="85">
        <f t="shared" si="81"/>
        <v>49.80857101066114</v>
      </c>
      <c r="L3089" s="68" t="str">
        <f>VLOOKUP(C3089,[6]Consolidado!$B:$E,2,FALSE)</f>
        <v>Kaffitar</v>
      </c>
      <c r="M3089" s="69" t="str">
        <f>VLOOKUP(C3089,[6]Consolidado!$B:$E,3,FALSE)</f>
        <v>Slab Bar Top</v>
      </c>
      <c r="N3089" s="70" t="str">
        <f>VLOOKUP(C3089,[6]Consolidado!$B:$H,7,FALSE)</f>
        <v>Julio</v>
      </c>
    </row>
    <row r="3090" spans="1:14" s="71" customFormat="1" ht="16.5" customHeight="1" outlineLevel="1" x14ac:dyDescent="0.2">
      <c r="A3090" s="60" t="s">
        <v>705</v>
      </c>
      <c r="B3090" s="61">
        <v>42926</v>
      </c>
      <c r="C3090" s="71">
        <v>291</v>
      </c>
      <c r="D3090" s="63" t="str">
        <f>VLOOKUP(C3090,[6]Consolidado!$B:$E,4,FALSE)</f>
        <v>Finalizada</v>
      </c>
      <c r="E3090" s="64" t="s">
        <v>40</v>
      </c>
      <c r="F3090" s="65" t="s">
        <v>107</v>
      </c>
      <c r="G3090" s="66">
        <v>300</v>
      </c>
      <c r="H3090" s="67">
        <v>0.22429983641449525</v>
      </c>
      <c r="I3090" s="85">
        <f t="shared" si="80"/>
        <v>67.289950924348574</v>
      </c>
      <c r="J3090" s="86">
        <v>30.1676</v>
      </c>
      <c r="K3090" s="85">
        <f t="shared" si="81"/>
        <v>2.2305370968969549</v>
      </c>
      <c r="L3090" s="68" t="str">
        <f>VLOOKUP(C3090,[6]Consolidado!$B:$E,2,FALSE)</f>
        <v>Kaffitar</v>
      </c>
      <c r="M3090" s="69" t="str">
        <f>VLOOKUP(C3090,[6]Consolidado!$B:$E,3,FALSE)</f>
        <v>Slab Bar Top</v>
      </c>
      <c r="N3090" s="70" t="str">
        <f>VLOOKUP(C3090,[6]Consolidado!$B:$H,7,FALSE)</f>
        <v>Julio</v>
      </c>
    </row>
    <row r="3091" spans="1:14" s="71" customFormat="1" ht="16.5" customHeight="1" outlineLevel="1" x14ac:dyDescent="0.2">
      <c r="A3091" s="60" t="s">
        <v>705</v>
      </c>
      <c r="B3091" s="61">
        <v>42926</v>
      </c>
      <c r="C3091" s="71">
        <v>290</v>
      </c>
      <c r="D3091" s="63" t="str">
        <f>VLOOKUP(C3091,[6]Consolidado!$B:$E,4,FALSE)</f>
        <v>Finalizada</v>
      </c>
      <c r="E3091" s="64" t="s">
        <v>28</v>
      </c>
      <c r="F3091" s="65" t="s">
        <v>106</v>
      </c>
      <c r="G3091" s="66">
        <v>3</v>
      </c>
      <c r="H3091" s="67">
        <v>500.86834894040703</v>
      </c>
      <c r="I3091" s="85">
        <f t="shared" si="80"/>
        <v>1502.6050468212211</v>
      </c>
      <c r="J3091" s="86">
        <v>30.1676</v>
      </c>
      <c r="K3091" s="85">
        <f t="shared" si="81"/>
        <v>49.80857101066114</v>
      </c>
      <c r="L3091" s="68" t="str">
        <f>VLOOKUP(C3091,[6]Consolidado!$B:$E,2,FALSE)</f>
        <v>Kaffitar</v>
      </c>
      <c r="M3091" s="69" t="str">
        <f>VLOOKUP(C3091,[6]Consolidado!$B:$E,3,FALSE)</f>
        <v xml:space="preserve">Slab Table </v>
      </c>
      <c r="N3091" s="70" t="str">
        <f>VLOOKUP(C3091,[6]Consolidado!$B:$H,7,FALSE)</f>
        <v>Julio</v>
      </c>
    </row>
    <row r="3092" spans="1:14" s="71" customFormat="1" ht="16.5" customHeight="1" outlineLevel="1" x14ac:dyDescent="0.2">
      <c r="A3092" s="60" t="s">
        <v>705</v>
      </c>
      <c r="B3092" s="61">
        <v>42926</v>
      </c>
      <c r="C3092" s="71">
        <v>290</v>
      </c>
      <c r="D3092" s="63" t="str">
        <f>VLOOKUP(C3092,[6]Consolidado!$B:$E,4,FALSE)</f>
        <v>Finalizada</v>
      </c>
      <c r="E3092" s="64" t="s">
        <v>40</v>
      </c>
      <c r="F3092" s="65" t="s">
        <v>107</v>
      </c>
      <c r="G3092" s="66">
        <v>300</v>
      </c>
      <c r="H3092" s="67">
        <v>0.22429983641449525</v>
      </c>
      <c r="I3092" s="85">
        <f t="shared" si="80"/>
        <v>67.289950924348574</v>
      </c>
      <c r="J3092" s="86">
        <v>30.1676</v>
      </c>
      <c r="K3092" s="85">
        <f t="shared" si="81"/>
        <v>2.2305370968969549</v>
      </c>
      <c r="L3092" s="68" t="str">
        <f>VLOOKUP(C3092,[6]Consolidado!$B:$E,2,FALSE)</f>
        <v>Kaffitar</v>
      </c>
      <c r="M3092" s="69" t="str">
        <f>VLOOKUP(C3092,[6]Consolidado!$B:$E,3,FALSE)</f>
        <v xml:space="preserve">Slab Table </v>
      </c>
      <c r="N3092" s="70" t="str">
        <f>VLOOKUP(C3092,[6]Consolidado!$B:$H,7,FALSE)</f>
        <v>Julio</v>
      </c>
    </row>
    <row r="3093" spans="1:14" s="71" customFormat="1" ht="16.5" customHeight="1" outlineLevel="1" x14ac:dyDescent="0.2">
      <c r="A3093" s="60" t="s">
        <v>705</v>
      </c>
      <c r="B3093" s="61">
        <v>42926</v>
      </c>
      <c r="C3093" s="71" t="s">
        <v>290</v>
      </c>
      <c r="D3093" s="63" t="str">
        <f>VLOOKUP(C3093,[6]Consolidado!$B:$E,4,FALSE)</f>
        <v>En Proceso</v>
      </c>
      <c r="E3093" s="64" t="s">
        <v>25</v>
      </c>
      <c r="F3093" s="65" t="s">
        <v>108</v>
      </c>
      <c r="G3093" s="66">
        <v>3</v>
      </c>
      <c r="H3093" s="67">
        <v>986.72794871794883</v>
      </c>
      <c r="I3093" s="85">
        <f t="shared" si="80"/>
        <v>2960.1838461538464</v>
      </c>
      <c r="J3093" s="86">
        <v>30.1676</v>
      </c>
      <c r="K3093" s="85">
        <f t="shared" si="81"/>
        <v>98.124605409573391</v>
      </c>
      <c r="L3093" s="68" t="str">
        <f>VLOOKUP(C3093,[6]Consolidado!$B:$E,2,FALSE)</f>
        <v>Acabado</v>
      </c>
      <c r="M3093" s="69" t="str">
        <f>VLOOKUP(C3093,[6]Consolidado!$B:$E,3,FALSE)</f>
        <v>Material de acabado pendiente de distribuir</v>
      </c>
      <c r="N3093" s="70">
        <f>VLOOKUP(C3093,[6]Consolidado!$B:$H,7,FALSE)</f>
        <v>0</v>
      </c>
    </row>
    <row r="3094" spans="1:14" s="71" customFormat="1" ht="16.5" customHeight="1" outlineLevel="1" x14ac:dyDescent="0.2">
      <c r="A3094" s="60" t="s">
        <v>705</v>
      </c>
      <c r="B3094" s="61">
        <v>42926</v>
      </c>
      <c r="C3094" s="71" t="s">
        <v>290</v>
      </c>
      <c r="D3094" s="63" t="str">
        <f>VLOOKUP(C3094,[6]Consolidado!$B:$E,4,FALSE)</f>
        <v>En Proceso</v>
      </c>
      <c r="E3094" s="64" t="s">
        <v>25</v>
      </c>
      <c r="F3094" s="65" t="s">
        <v>109</v>
      </c>
      <c r="G3094" s="66">
        <v>3</v>
      </c>
      <c r="H3094" s="67">
        <v>1231.6764492649318</v>
      </c>
      <c r="I3094" s="85">
        <f t="shared" si="80"/>
        <v>3695.0293477947953</v>
      </c>
      <c r="J3094" s="86">
        <v>30.1676</v>
      </c>
      <c r="K3094" s="85">
        <f t="shared" si="81"/>
        <v>122.48337115961479</v>
      </c>
      <c r="L3094" s="68" t="str">
        <f>VLOOKUP(C3094,[6]Consolidado!$B:$E,2,FALSE)</f>
        <v>Acabado</v>
      </c>
      <c r="M3094" s="69" t="str">
        <f>VLOOKUP(C3094,[6]Consolidado!$B:$E,3,FALSE)</f>
        <v>Material de acabado pendiente de distribuir</v>
      </c>
      <c r="N3094" s="70">
        <f>VLOOKUP(C3094,[6]Consolidado!$B:$H,7,FALSE)</f>
        <v>0</v>
      </c>
    </row>
    <row r="3095" spans="1:14" s="71" customFormat="1" ht="16.5" customHeight="1" outlineLevel="1" x14ac:dyDescent="0.2">
      <c r="A3095" s="60" t="s">
        <v>705</v>
      </c>
      <c r="B3095" s="61">
        <v>42926</v>
      </c>
      <c r="C3095" s="71" t="s">
        <v>290</v>
      </c>
      <c r="D3095" s="63" t="str">
        <f>VLOOKUP(C3095,[6]Consolidado!$B:$E,4,FALSE)</f>
        <v>En Proceso</v>
      </c>
      <c r="E3095" s="64" t="s">
        <v>25</v>
      </c>
      <c r="F3095" s="65" t="s">
        <v>110</v>
      </c>
      <c r="G3095" s="66">
        <v>3</v>
      </c>
      <c r="H3095" s="67">
        <v>1322.9114062629101</v>
      </c>
      <c r="I3095" s="85">
        <f t="shared" si="80"/>
        <v>3968.7342187887302</v>
      </c>
      <c r="J3095" s="86">
        <v>30.1676</v>
      </c>
      <c r="K3095" s="85">
        <f t="shared" si="81"/>
        <v>131.5561801001316</v>
      </c>
      <c r="L3095" s="68" t="str">
        <f>VLOOKUP(C3095,[6]Consolidado!$B:$E,2,FALSE)</f>
        <v>Acabado</v>
      </c>
      <c r="M3095" s="69" t="str">
        <f>VLOOKUP(C3095,[6]Consolidado!$B:$E,3,FALSE)</f>
        <v>Material de acabado pendiente de distribuir</v>
      </c>
      <c r="N3095" s="70">
        <f>VLOOKUP(C3095,[6]Consolidado!$B:$H,7,FALSE)</f>
        <v>0</v>
      </c>
    </row>
    <row r="3096" spans="1:14" s="71" customFormat="1" ht="16.5" customHeight="1" outlineLevel="1" x14ac:dyDescent="0.2">
      <c r="A3096" s="60" t="s">
        <v>705</v>
      </c>
      <c r="B3096" s="61">
        <v>42926</v>
      </c>
      <c r="C3096" s="71">
        <v>306</v>
      </c>
      <c r="D3096" s="63" t="str">
        <f>VLOOKUP(C3096,[6]Consolidado!$B:$E,4,FALSE)</f>
        <v>Finalizada</v>
      </c>
      <c r="E3096" s="64" t="s">
        <v>40</v>
      </c>
      <c r="F3096" s="65" t="s">
        <v>111</v>
      </c>
      <c r="G3096" s="66">
        <v>60</v>
      </c>
      <c r="H3096" s="67">
        <v>0.21241564532000001</v>
      </c>
      <c r="I3096" s="85">
        <f t="shared" si="80"/>
        <v>12.7449387192</v>
      </c>
      <c r="J3096" s="86">
        <v>30.1676</v>
      </c>
      <c r="K3096" s="85">
        <f t="shared" si="81"/>
        <v>0.42247108550895662</v>
      </c>
      <c r="L3096" s="68" t="str">
        <f>VLOOKUP(C3096,[6]Consolidado!$B:$E,2,FALSE)</f>
        <v>BH Office</v>
      </c>
      <c r="M3096" s="69" t="str">
        <f>VLOOKUP(C3096,[6]Consolidado!$B:$E,3,FALSE)</f>
        <v>Desk 2</v>
      </c>
      <c r="N3096" s="70" t="str">
        <f>VLOOKUP(C3096,[6]Consolidado!$B:$H,7,FALSE)</f>
        <v>Agosto</v>
      </c>
    </row>
    <row r="3097" spans="1:14" s="71" customFormat="1" ht="16.5" customHeight="1" outlineLevel="1" x14ac:dyDescent="0.2">
      <c r="A3097" s="60" t="s">
        <v>705</v>
      </c>
      <c r="B3097" s="61">
        <v>42927</v>
      </c>
      <c r="C3097" s="71">
        <v>343</v>
      </c>
      <c r="D3097" s="63" t="str">
        <f>VLOOKUP(C3097,[6]Consolidado!$B:$E,4,FALSE)</f>
        <v>Finalizada</v>
      </c>
      <c r="E3097" s="64" t="s">
        <v>40</v>
      </c>
      <c r="F3097" s="65" t="s">
        <v>85</v>
      </c>
      <c r="G3097" s="66">
        <v>45</v>
      </c>
      <c r="H3097" s="67">
        <v>0.52547530623503114</v>
      </c>
      <c r="I3097" s="85">
        <f t="shared" si="80"/>
        <v>23.646388780576402</v>
      </c>
      <c r="J3097" s="86">
        <v>30.1676</v>
      </c>
      <c r="K3097" s="85">
        <f t="shared" si="81"/>
        <v>0.78383394040548138</v>
      </c>
      <c r="L3097" s="68" t="str">
        <f>VLOOKUP(C3097,[6]Consolidado!$B:$E,2,FALSE)</f>
        <v>Tapatio Spring resort</v>
      </c>
      <c r="M3097" s="69" t="str">
        <f>VLOOKUP(C3097,[6]Consolidado!$B:$E,3,FALSE)</f>
        <v>Custom Nightstand</v>
      </c>
      <c r="N3097" s="70" t="str">
        <f>VLOOKUP(C3097,[6]Consolidado!$B:$H,7,FALSE)</f>
        <v>Julio</v>
      </c>
    </row>
    <row r="3098" spans="1:14" s="71" customFormat="1" ht="16.5" customHeight="1" outlineLevel="1" x14ac:dyDescent="0.2">
      <c r="A3098" s="60" t="s">
        <v>705</v>
      </c>
      <c r="B3098" s="61">
        <v>42927</v>
      </c>
      <c r="C3098" s="71">
        <v>343</v>
      </c>
      <c r="D3098" s="63" t="str">
        <f>VLOOKUP(C3098,[6]Consolidado!$B:$E,4,FALSE)</f>
        <v>Finalizada</v>
      </c>
      <c r="E3098" s="64" t="s">
        <v>40</v>
      </c>
      <c r="F3098" s="65" t="s">
        <v>112</v>
      </c>
      <c r="G3098" s="66">
        <v>30</v>
      </c>
      <c r="H3098" s="67">
        <v>0.44456344312992729</v>
      </c>
      <c r="I3098" s="85">
        <f t="shared" si="80"/>
        <v>13.336903293897819</v>
      </c>
      <c r="J3098" s="86">
        <v>30.1676</v>
      </c>
      <c r="K3098" s="85">
        <f t="shared" si="81"/>
        <v>0.44209361347597487</v>
      </c>
      <c r="L3098" s="68" t="str">
        <f>VLOOKUP(C3098,[6]Consolidado!$B:$E,2,FALSE)</f>
        <v>Tapatio Spring resort</v>
      </c>
      <c r="M3098" s="69" t="str">
        <f>VLOOKUP(C3098,[6]Consolidado!$B:$E,3,FALSE)</f>
        <v>Custom Nightstand</v>
      </c>
      <c r="N3098" s="70" t="str">
        <f>VLOOKUP(C3098,[6]Consolidado!$B:$H,7,FALSE)</f>
        <v>Julio</v>
      </c>
    </row>
    <row r="3099" spans="1:14" s="71" customFormat="1" ht="16.5" customHeight="1" outlineLevel="1" x14ac:dyDescent="0.2">
      <c r="A3099" s="60" t="s">
        <v>705</v>
      </c>
      <c r="B3099" s="61">
        <v>42927</v>
      </c>
      <c r="C3099" s="71">
        <v>343</v>
      </c>
      <c r="D3099" s="63" t="str">
        <f>VLOOKUP(C3099,[6]Consolidado!$B:$E,4,FALSE)</f>
        <v>Finalizada</v>
      </c>
      <c r="E3099" s="64" t="s">
        <v>40</v>
      </c>
      <c r="F3099" s="65" t="s">
        <v>39</v>
      </c>
      <c r="G3099" s="66">
        <v>40</v>
      </c>
      <c r="H3099" s="67">
        <v>0.76725842674657718</v>
      </c>
      <c r="I3099" s="85">
        <f t="shared" ref="I3099:I3162" si="82">G3099*H3099</f>
        <v>30.690337069863087</v>
      </c>
      <c r="J3099" s="86">
        <v>30.1676</v>
      </c>
      <c r="K3099" s="85">
        <f t="shared" ref="K3099:K3162" si="83">IFERROR(I3099/J3099,0)</f>
        <v>1.0173277645508123</v>
      </c>
      <c r="L3099" s="68" t="str">
        <f>VLOOKUP(C3099,[6]Consolidado!$B:$E,2,FALSE)</f>
        <v>Tapatio Spring resort</v>
      </c>
      <c r="M3099" s="69" t="str">
        <f>VLOOKUP(C3099,[6]Consolidado!$B:$E,3,FALSE)</f>
        <v>Custom Nightstand</v>
      </c>
      <c r="N3099" s="70" t="str">
        <f>VLOOKUP(C3099,[6]Consolidado!$B:$H,7,FALSE)</f>
        <v>Julio</v>
      </c>
    </row>
    <row r="3100" spans="1:14" s="71" customFormat="1" ht="16.5" customHeight="1" outlineLevel="1" x14ac:dyDescent="0.2">
      <c r="A3100" s="60" t="s">
        <v>705</v>
      </c>
      <c r="B3100" s="61">
        <v>42927</v>
      </c>
      <c r="C3100" s="71">
        <v>343</v>
      </c>
      <c r="D3100" s="63" t="str">
        <f>VLOOKUP(C3100,[6]Consolidado!$B:$E,4,FALSE)</f>
        <v>Finalizada</v>
      </c>
      <c r="E3100" s="64" t="s">
        <v>28</v>
      </c>
      <c r="F3100" s="65" t="s">
        <v>106</v>
      </c>
      <c r="G3100" s="66">
        <v>2</v>
      </c>
      <c r="H3100" s="67">
        <v>500.86834894040703</v>
      </c>
      <c r="I3100" s="85">
        <f t="shared" si="82"/>
        <v>1001.7366978808141</v>
      </c>
      <c r="J3100" s="86">
        <v>30.1676</v>
      </c>
      <c r="K3100" s="85">
        <f t="shared" si="83"/>
        <v>33.205714007107431</v>
      </c>
      <c r="L3100" s="68" t="str">
        <f>VLOOKUP(C3100,[6]Consolidado!$B:$E,2,FALSE)</f>
        <v>Tapatio Spring resort</v>
      </c>
      <c r="M3100" s="69" t="str">
        <f>VLOOKUP(C3100,[6]Consolidado!$B:$E,3,FALSE)</f>
        <v>Custom Nightstand</v>
      </c>
      <c r="N3100" s="70" t="str">
        <f>VLOOKUP(C3100,[6]Consolidado!$B:$H,7,FALSE)</f>
        <v>Julio</v>
      </c>
    </row>
    <row r="3101" spans="1:14" s="71" customFormat="1" ht="16.5" customHeight="1" outlineLevel="1" x14ac:dyDescent="0.2">
      <c r="A3101" s="60" t="s">
        <v>705</v>
      </c>
      <c r="B3101" s="61">
        <v>42927</v>
      </c>
      <c r="C3101" s="71">
        <v>343</v>
      </c>
      <c r="D3101" s="63" t="str">
        <f>VLOOKUP(C3101,[6]Consolidado!$B:$E,4,FALSE)</f>
        <v>Finalizada</v>
      </c>
      <c r="E3101" s="64" t="s">
        <v>40</v>
      </c>
      <c r="F3101" s="65" t="s">
        <v>98</v>
      </c>
      <c r="G3101" s="66">
        <v>40</v>
      </c>
      <c r="H3101" s="67">
        <v>0.23351166427355521</v>
      </c>
      <c r="I3101" s="85">
        <f t="shared" si="82"/>
        <v>9.3404665709422083</v>
      </c>
      <c r="J3101" s="86">
        <v>30.1676</v>
      </c>
      <c r="K3101" s="85">
        <f t="shared" si="83"/>
        <v>0.30961914673166602</v>
      </c>
      <c r="L3101" s="68" t="str">
        <f>VLOOKUP(C3101,[6]Consolidado!$B:$E,2,FALSE)</f>
        <v>Tapatio Spring resort</v>
      </c>
      <c r="M3101" s="69" t="str">
        <f>VLOOKUP(C3101,[6]Consolidado!$B:$E,3,FALSE)</f>
        <v>Custom Nightstand</v>
      </c>
      <c r="N3101" s="70" t="str">
        <f>VLOOKUP(C3101,[6]Consolidado!$B:$H,7,FALSE)</f>
        <v>Julio</v>
      </c>
    </row>
    <row r="3102" spans="1:14" s="71" customFormat="1" ht="16.5" customHeight="1" outlineLevel="1" x14ac:dyDescent="0.2">
      <c r="A3102" s="60" t="s">
        <v>705</v>
      </c>
      <c r="B3102" s="61">
        <v>42927</v>
      </c>
      <c r="C3102" s="71">
        <v>341</v>
      </c>
      <c r="D3102" s="63" t="str">
        <f>VLOOKUP(C3102,[6]Consolidado!$B:$E,4,FALSE)</f>
        <v>Finalizada</v>
      </c>
      <c r="E3102" s="64" t="s">
        <v>40</v>
      </c>
      <c r="F3102" s="65" t="s">
        <v>85</v>
      </c>
      <c r="G3102" s="66">
        <v>90</v>
      </c>
      <c r="H3102" s="67">
        <v>0.52547530623503114</v>
      </c>
      <c r="I3102" s="85">
        <f t="shared" si="82"/>
        <v>47.292777561152803</v>
      </c>
      <c r="J3102" s="86">
        <v>30.1676</v>
      </c>
      <c r="K3102" s="85">
        <f t="shared" si="83"/>
        <v>1.5676678808109628</v>
      </c>
      <c r="L3102" s="68" t="str">
        <f>VLOOKUP(C3102,[6]Consolidado!$B:$E,2,FALSE)</f>
        <v>Tapatio Spring resort</v>
      </c>
      <c r="M3102" s="69" t="str">
        <f>VLOOKUP(C3102,[6]Consolidado!$B:$E,3,FALSE)</f>
        <v>Custom Headboard</v>
      </c>
      <c r="N3102" s="70" t="str">
        <f>VLOOKUP(C3102,[6]Consolidado!$B:$H,7,FALSE)</f>
        <v>Julio</v>
      </c>
    </row>
    <row r="3103" spans="1:14" s="71" customFormat="1" ht="16.5" customHeight="1" outlineLevel="1" x14ac:dyDescent="0.2">
      <c r="A3103" s="60" t="s">
        <v>705</v>
      </c>
      <c r="B3103" s="61">
        <v>42927</v>
      </c>
      <c r="C3103" s="71">
        <v>341</v>
      </c>
      <c r="D3103" s="63" t="str">
        <f>VLOOKUP(C3103,[6]Consolidado!$B:$E,4,FALSE)</f>
        <v>Finalizada</v>
      </c>
      <c r="E3103" s="64" t="s">
        <v>40</v>
      </c>
      <c r="F3103" s="65" t="s">
        <v>39</v>
      </c>
      <c r="G3103" s="66">
        <v>90</v>
      </c>
      <c r="H3103" s="67">
        <v>0.76725842674657718</v>
      </c>
      <c r="I3103" s="85">
        <f t="shared" si="82"/>
        <v>69.053258407191947</v>
      </c>
      <c r="J3103" s="86">
        <v>30.1676</v>
      </c>
      <c r="K3103" s="85">
        <f t="shared" si="83"/>
        <v>2.288987470239328</v>
      </c>
      <c r="L3103" s="68" t="str">
        <f>VLOOKUP(C3103,[6]Consolidado!$B:$E,2,FALSE)</f>
        <v>Tapatio Spring resort</v>
      </c>
      <c r="M3103" s="69" t="str">
        <f>VLOOKUP(C3103,[6]Consolidado!$B:$E,3,FALSE)</f>
        <v>Custom Headboard</v>
      </c>
      <c r="N3103" s="70" t="str">
        <f>VLOOKUP(C3103,[6]Consolidado!$B:$H,7,FALSE)</f>
        <v>Julio</v>
      </c>
    </row>
    <row r="3104" spans="1:14" s="71" customFormat="1" ht="16.5" customHeight="1" outlineLevel="1" x14ac:dyDescent="0.2">
      <c r="A3104" s="60" t="s">
        <v>705</v>
      </c>
      <c r="B3104" s="61">
        <v>42927</v>
      </c>
      <c r="C3104" s="71">
        <v>290</v>
      </c>
      <c r="D3104" s="63" t="str">
        <f>VLOOKUP(C3104,[6]Consolidado!$B:$E,4,FALSE)</f>
        <v>Finalizada</v>
      </c>
      <c r="E3104" s="64" t="s">
        <v>33</v>
      </c>
      <c r="F3104" s="65" t="s">
        <v>113</v>
      </c>
      <c r="G3104" s="66">
        <v>15</v>
      </c>
      <c r="H3104" s="67">
        <v>34.044358889459929</v>
      </c>
      <c r="I3104" s="85">
        <f t="shared" si="82"/>
        <v>510.66538334189892</v>
      </c>
      <c r="J3104" s="86">
        <v>30.1676</v>
      </c>
      <c r="K3104" s="85">
        <f t="shared" si="83"/>
        <v>16.927610527251055</v>
      </c>
      <c r="L3104" s="68" t="str">
        <f>VLOOKUP(C3104,[6]Consolidado!$B:$E,2,FALSE)</f>
        <v>Kaffitar</v>
      </c>
      <c r="M3104" s="69" t="str">
        <f>VLOOKUP(C3104,[6]Consolidado!$B:$E,3,FALSE)</f>
        <v xml:space="preserve">Slab Table </v>
      </c>
      <c r="N3104" s="70" t="str">
        <f>VLOOKUP(C3104,[6]Consolidado!$B:$H,7,FALSE)</f>
        <v>Julio</v>
      </c>
    </row>
    <row r="3105" spans="1:14" s="71" customFormat="1" ht="16.5" customHeight="1" outlineLevel="1" x14ac:dyDescent="0.2">
      <c r="A3105" s="60" t="s">
        <v>705</v>
      </c>
      <c r="B3105" s="61">
        <v>42927</v>
      </c>
      <c r="C3105" s="71">
        <v>291</v>
      </c>
      <c r="D3105" s="63" t="str">
        <f>VLOOKUP(C3105,[6]Consolidado!$B:$E,4,FALSE)</f>
        <v>Finalizada</v>
      </c>
      <c r="E3105" s="64" t="s">
        <v>33</v>
      </c>
      <c r="F3105" s="65" t="s">
        <v>113</v>
      </c>
      <c r="G3105" s="66">
        <v>6</v>
      </c>
      <c r="H3105" s="67">
        <v>34.044358889459929</v>
      </c>
      <c r="I3105" s="85">
        <f t="shared" si="82"/>
        <v>204.26615333675957</v>
      </c>
      <c r="J3105" s="86">
        <v>30.1676</v>
      </c>
      <c r="K3105" s="85">
        <f t="shared" si="83"/>
        <v>6.7710442109004223</v>
      </c>
      <c r="L3105" s="68" t="str">
        <f>VLOOKUP(C3105,[6]Consolidado!$B:$E,2,FALSE)</f>
        <v>Kaffitar</v>
      </c>
      <c r="M3105" s="69" t="str">
        <f>VLOOKUP(C3105,[6]Consolidado!$B:$E,3,FALSE)</f>
        <v>Slab Bar Top</v>
      </c>
      <c r="N3105" s="70" t="str">
        <f>VLOOKUP(C3105,[6]Consolidado!$B:$H,7,FALSE)</f>
        <v>Julio</v>
      </c>
    </row>
    <row r="3106" spans="1:14" s="71" customFormat="1" ht="16.5" customHeight="1" outlineLevel="1" x14ac:dyDescent="0.2">
      <c r="A3106" s="60" t="s">
        <v>705</v>
      </c>
      <c r="B3106" s="61">
        <v>42927</v>
      </c>
      <c r="C3106" s="71">
        <v>253</v>
      </c>
      <c r="D3106" s="63" t="str">
        <f>VLOOKUP(C3106,[6]Consolidado!$B:$E,4,FALSE)</f>
        <v>Finalizada</v>
      </c>
      <c r="E3106" s="64" t="s">
        <v>78</v>
      </c>
      <c r="F3106" s="65" t="s">
        <v>104</v>
      </c>
      <c r="G3106" s="66">
        <v>6</v>
      </c>
      <c r="H3106" s="67">
        <v>19.496764705882352</v>
      </c>
      <c r="I3106" s="85">
        <f t="shared" si="82"/>
        <v>116.98058823529411</v>
      </c>
      <c r="J3106" s="86">
        <v>30.1676</v>
      </c>
      <c r="K3106" s="85">
        <f t="shared" si="83"/>
        <v>3.8776895820447801</v>
      </c>
      <c r="L3106" s="68" t="str">
        <f>VLOOKUP(C3106,[6]Consolidado!$B:$E,2,FALSE)</f>
        <v>Ignitia Office</v>
      </c>
      <c r="M3106" s="69" t="str">
        <f>VLOOKUP(C3106,[6]Consolidado!$B:$E,3,FALSE)</f>
        <v>Reception Desk</v>
      </c>
      <c r="N3106" s="70" t="str">
        <f>VLOOKUP(C3106,[6]Consolidado!$B:$H,7,FALSE)</f>
        <v>Julio</v>
      </c>
    </row>
    <row r="3107" spans="1:14" s="71" customFormat="1" ht="16.5" customHeight="1" outlineLevel="1" x14ac:dyDescent="0.2">
      <c r="A3107" s="60" t="s">
        <v>705</v>
      </c>
      <c r="B3107" s="61">
        <v>42927</v>
      </c>
      <c r="C3107" s="71" t="s">
        <v>290</v>
      </c>
      <c r="D3107" s="63" t="str">
        <f>VLOOKUP(C3107,[6]Consolidado!$B:$E,4,FALSE)</f>
        <v>En Proceso</v>
      </c>
      <c r="E3107" s="64" t="s">
        <v>25</v>
      </c>
      <c r="F3107" s="65" t="s">
        <v>114</v>
      </c>
      <c r="G3107" s="66">
        <v>1</v>
      </c>
      <c r="H3107" s="67">
        <v>970.11999999999989</v>
      </c>
      <c r="I3107" s="85">
        <f t="shared" si="82"/>
        <v>970.11999999999989</v>
      </c>
      <c r="J3107" s="86">
        <v>30.1676</v>
      </c>
      <c r="K3107" s="85">
        <f t="shared" si="83"/>
        <v>32.157679099431171</v>
      </c>
      <c r="L3107" s="68" t="str">
        <f>VLOOKUP(C3107,[6]Consolidado!$B:$E,2,FALSE)</f>
        <v>Acabado</v>
      </c>
      <c r="M3107" s="69" t="str">
        <f>VLOOKUP(C3107,[6]Consolidado!$B:$E,3,FALSE)</f>
        <v>Material de acabado pendiente de distribuir</v>
      </c>
      <c r="N3107" s="70">
        <f>VLOOKUP(C3107,[6]Consolidado!$B:$H,7,FALSE)</f>
        <v>0</v>
      </c>
    </row>
    <row r="3108" spans="1:14" s="71" customFormat="1" ht="16.5" customHeight="1" outlineLevel="1" x14ac:dyDescent="0.2">
      <c r="A3108" s="60" t="s">
        <v>705</v>
      </c>
      <c r="B3108" s="61">
        <v>42927</v>
      </c>
      <c r="C3108" s="71">
        <v>253</v>
      </c>
      <c r="D3108" s="63" t="str">
        <f>VLOOKUP(C3108,[6]Consolidado!$B:$E,4,FALSE)</f>
        <v>Finalizada</v>
      </c>
      <c r="E3108" s="64" t="s">
        <v>40</v>
      </c>
      <c r="F3108" s="65" t="s">
        <v>92</v>
      </c>
      <c r="G3108" s="66">
        <v>50</v>
      </c>
      <c r="H3108" s="67">
        <v>0.35764760225000003</v>
      </c>
      <c r="I3108" s="85">
        <f t="shared" si="82"/>
        <v>17.882380112500002</v>
      </c>
      <c r="J3108" s="86">
        <v>30.1676</v>
      </c>
      <c r="K3108" s="85">
        <f t="shared" si="83"/>
        <v>0.59276774130192667</v>
      </c>
      <c r="L3108" s="68" t="str">
        <f>VLOOKUP(C3108,[6]Consolidado!$B:$E,2,FALSE)</f>
        <v>Ignitia Office</v>
      </c>
      <c r="M3108" s="69" t="str">
        <f>VLOOKUP(C3108,[6]Consolidado!$B:$E,3,FALSE)</f>
        <v>Reception Desk</v>
      </c>
      <c r="N3108" s="70" t="str">
        <f>VLOOKUP(C3108,[6]Consolidado!$B:$H,7,FALSE)</f>
        <v>Julio</v>
      </c>
    </row>
    <row r="3109" spans="1:14" s="71" customFormat="1" ht="16.5" customHeight="1" outlineLevel="1" x14ac:dyDescent="0.2">
      <c r="A3109" s="60" t="s">
        <v>705</v>
      </c>
      <c r="B3109" s="61">
        <v>42927</v>
      </c>
      <c r="C3109" s="71">
        <v>264</v>
      </c>
      <c r="D3109" s="63" t="str">
        <f>VLOOKUP(C3109,[6]Consolidado!$B:$E,4,FALSE)</f>
        <v>Finalizada</v>
      </c>
      <c r="E3109" s="64" t="s">
        <v>51</v>
      </c>
      <c r="F3109" s="65" t="s">
        <v>115</v>
      </c>
      <c r="G3109" s="66">
        <v>24</v>
      </c>
      <c r="H3109" s="67">
        <v>49.911406085704805</v>
      </c>
      <c r="I3109" s="85">
        <f t="shared" si="82"/>
        <v>1197.8737460569153</v>
      </c>
      <c r="J3109" s="86">
        <v>30.1676</v>
      </c>
      <c r="K3109" s="85">
        <f t="shared" si="83"/>
        <v>39.707293455790825</v>
      </c>
      <c r="L3109" s="68" t="str">
        <f>VLOOKUP(C3109,[6]Consolidado!$B:$E,2,FALSE)</f>
        <v>Ignitia Office</v>
      </c>
      <c r="M3109" s="69" t="str">
        <f>VLOOKUP(C3109,[6]Consolidado!$B:$E,3,FALSE)</f>
        <v>PTV chair. Oversized&amp;upholstered</v>
      </c>
      <c r="N3109" s="70" t="str">
        <f>VLOOKUP(C3109,[6]Consolidado!$B:$H,7,FALSE)</f>
        <v>Agosto</v>
      </c>
    </row>
    <row r="3110" spans="1:14" s="71" customFormat="1" ht="16.5" customHeight="1" outlineLevel="1" x14ac:dyDescent="0.2">
      <c r="A3110" s="60" t="s">
        <v>705</v>
      </c>
      <c r="B3110" s="61">
        <v>42927</v>
      </c>
      <c r="C3110" s="71">
        <v>266</v>
      </c>
      <c r="D3110" s="63" t="str">
        <f>VLOOKUP(C3110,[6]Consolidado!$B:$E,4,FALSE)</f>
        <v>Finalizada</v>
      </c>
      <c r="E3110" s="64" t="s">
        <v>51</v>
      </c>
      <c r="F3110" s="65" t="s">
        <v>115</v>
      </c>
      <c r="G3110" s="66">
        <v>6</v>
      </c>
      <c r="H3110" s="67">
        <v>49.911406085704805</v>
      </c>
      <c r="I3110" s="85">
        <f t="shared" si="82"/>
        <v>299.46843651422881</v>
      </c>
      <c r="J3110" s="86">
        <v>30.1676</v>
      </c>
      <c r="K3110" s="85">
        <f t="shared" si="83"/>
        <v>9.9268233639477064</v>
      </c>
      <c r="L3110" s="68" t="str">
        <f>VLOOKUP(C3110,[6]Consolidado!$B:$E,2,FALSE)</f>
        <v>Ignitia Office</v>
      </c>
      <c r="M3110" s="69" t="str">
        <f>VLOOKUP(C3110,[6]Consolidado!$B:$E,3,FALSE)</f>
        <v xml:space="preserve">Skylight Upholstered Box side chair </v>
      </c>
      <c r="N3110" s="70" t="str">
        <f>VLOOKUP(C3110,[6]Consolidado!$B:$H,7,FALSE)</f>
        <v>Julio</v>
      </c>
    </row>
    <row r="3111" spans="1:14" s="71" customFormat="1" ht="16.5" customHeight="1" outlineLevel="1" x14ac:dyDescent="0.2">
      <c r="A3111" s="60" t="s">
        <v>705</v>
      </c>
      <c r="B3111" s="61">
        <v>42927</v>
      </c>
      <c r="C3111" s="71">
        <v>264</v>
      </c>
      <c r="D3111" s="63" t="str">
        <f>VLOOKUP(C3111,[6]Consolidado!$B:$E,4,FALSE)</f>
        <v>Finalizada</v>
      </c>
      <c r="E3111" s="64" t="s">
        <v>40</v>
      </c>
      <c r="F3111" s="65" t="s">
        <v>98</v>
      </c>
      <c r="G3111" s="66">
        <v>100</v>
      </c>
      <c r="H3111" s="67">
        <v>0.23351166427355521</v>
      </c>
      <c r="I3111" s="85">
        <f t="shared" si="82"/>
        <v>23.351166427355523</v>
      </c>
      <c r="J3111" s="86">
        <v>30.1676</v>
      </c>
      <c r="K3111" s="85">
        <f t="shared" si="83"/>
        <v>0.77404786682916515</v>
      </c>
      <c r="L3111" s="68" t="str">
        <f>VLOOKUP(C3111,[6]Consolidado!$B:$E,2,FALSE)</f>
        <v>Ignitia Office</v>
      </c>
      <c r="M3111" s="69" t="str">
        <f>VLOOKUP(C3111,[6]Consolidado!$B:$E,3,FALSE)</f>
        <v>PTV chair. Oversized&amp;upholstered</v>
      </c>
      <c r="N3111" s="70" t="str">
        <f>VLOOKUP(C3111,[6]Consolidado!$B:$H,7,FALSE)</f>
        <v>Agosto</v>
      </c>
    </row>
    <row r="3112" spans="1:14" s="71" customFormat="1" ht="16.5" customHeight="1" outlineLevel="1" x14ac:dyDescent="0.2">
      <c r="A3112" s="60" t="s">
        <v>705</v>
      </c>
      <c r="B3112" s="61">
        <v>42927</v>
      </c>
      <c r="C3112" s="71">
        <v>342</v>
      </c>
      <c r="D3112" s="63" t="str">
        <f>VLOOKUP(C3112,[6]Consolidado!$B:$E,4,FALSE)</f>
        <v>Finalizada</v>
      </c>
      <c r="E3112" s="64" t="s">
        <v>40</v>
      </c>
      <c r="F3112" s="65" t="s">
        <v>85</v>
      </c>
      <c r="G3112" s="66">
        <v>90</v>
      </c>
      <c r="H3112" s="67">
        <v>0.52547530623503114</v>
      </c>
      <c r="I3112" s="85">
        <f t="shared" si="82"/>
        <v>47.292777561152803</v>
      </c>
      <c r="J3112" s="86">
        <v>30.1676</v>
      </c>
      <c r="K3112" s="85">
        <f t="shared" si="83"/>
        <v>1.5676678808109628</v>
      </c>
      <c r="L3112" s="68" t="str">
        <f>VLOOKUP(C3112,[6]Consolidado!$B:$E,2,FALSE)</f>
        <v>Tapatio Spring resort</v>
      </c>
      <c r="M3112" s="69" t="str">
        <f>VLOOKUP(C3112,[6]Consolidado!$B:$E,3,FALSE)</f>
        <v>Custom Wood Vanity</v>
      </c>
      <c r="N3112" s="70" t="str">
        <f>VLOOKUP(C3112,[6]Consolidado!$B:$H,7,FALSE)</f>
        <v>Julio</v>
      </c>
    </row>
    <row r="3113" spans="1:14" s="71" customFormat="1" ht="16.5" customHeight="1" outlineLevel="1" x14ac:dyDescent="0.2">
      <c r="A3113" s="60" t="s">
        <v>705</v>
      </c>
      <c r="B3113" s="61">
        <v>42927</v>
      </c>
      <c r="C3113" s="71" t="s">
        <v>290</v>
      </c>
      <c r="D3113" s="63" t="str">
        <f>VLOOKUP(C3113,[6]Consolidado!$B:$E,4,FALSE)</f>
        <v>En Proceso</v>
      </c>
      <c r="E3113" s="64" t="s">
        <v>25</v>
      </c>
      <c r="F3113" s="65" t="s">
        <v>119</v>
      </c>
      <c r="G3113" s="66">
        <v>3</v>
      </c>
      <c r="H3113" s="67">
        <v>619.40000000000009</v>
      </c>
      <c r="I3113" s="85">
        <f t="shared" si="82"/>
        <v>1858.2000000000003</v>
      </c>
      <c r="J3113" s="86">
        <v>30.1676</v>
      </c>
      <c r="K3113" s="85">
        <f t="shared" si="83"/>
        <v>61.595884326230802</v>
      </c>
      <c r="L3113" s="68" t="str">
        <f>VLOOKUP(C3113,[6]Consolidado!$B:$E,2,FALSE)</f>
        <v>Acabado</v>
      </c>
      <c r="M3113" s="69" t="str">
        <f>VLOOKUP(C3113,[6]Consolidado!$B:$E,3,FALSE)</f>
        <v>Material de acabado pendiente de distribuir</v>
      </c>
      <c r="N3113" s="70">
        <f>VLOOKUP(C3113,[6]Consolidado!$B:$H,7,FALSE)</f>
        <v>0</v>
      </c>
    </row>
    <row r="3114" spans="1:14" s="71" customFormat="1" ht="16.5" customHeight="1" outlineLevel="1" x14ac:dyDescent="0.2">
      <c r="A3114" s="60" t="s">
        <v>705</v>
      </c>
      <c r="B3114" s="61">
        <v>42927</v>
      </c>
      <c r="C3114" s="71" t="s">
        <v>290</v>
      </c>
      <c r="D3114" s="63" t="str">
        <f>VLOOKUP(C3114,[6]Consolidado!$B:$E,4,FALSE)</f>
        <v>En Proceso</v>
      </c>
      <c r="E3114" s="64" t="s">
        <v>25</v>
      </c>
      <c r="F3114" s="65" t="s">
        <v>120</v>
      </c>
      <c r="G3114" s="66">
        <v>2</v>
      </c>
      <c r="H3114" s="67">
        <v>1231.47</v>
      </c>
      <c r="I3114" s="85">
        <f t="shared" si="82"/>
        <v>2462.94</v>
      </c>
      <c r="J3114" s="86">
        <v>30.1676</v>
      </c>
      <c r="K3114" s="85">
        <f t="shared" si="83"/>
        <v>81.641893952452307</v>
      </c>
      <c r="L3114" s="68" t="str">
        <f>VLOOKUP(C3114,[6]Consolidado!$B:$E,2,FALSE)</f>
        <v>Acabado</v>
      </c>
      <c r="M3114" s="69" t="str">
        <f>VLOOKUP(C3114,[6]Consolidado!$B:$E,3,FALSE)</f>
        <v>Material de acabado pendiente de distribuir</v>
      </c>
      <c r="N3114" s="70">
        <f>VLOOKUP(C3114,[6]Consolidado!$B:$H,7,FALSE)</f>
        <v>0</v>
      </c>
    </row>
    <row r="3115" spans="1:14" s="71" customFormat="1" ht="16.5" customHeight="1" outlineLevel="1" x14ac:dyDescent="0.2">
      <c r="A3115" s="60" t="s">
        <v>705</v>
      </c>
      <c r="B3115" s="61">
        <v>42927</v>
      </c>
      <c r="C3115" s="71" t="s">
        <v>290</v>
      </c>
      <c r="D3115" s="63" t="str">
        <f>VLOOKUP(C3115,[6]Consolidado!$B:$E,4,FALSE)</f>
        <v>En Proceso</v>
      </c>
      <c r="E3115" s="64" t="s">
        <v>25</v>
      </c>
      <c r="F3115" s="65" t="s">
        <v>121</v>
      </c>
      <c r="G3115" s="66">
        <v>1</v>
      </c>
      <c r="H3115" s="67">
        <v>351.09239227777783</v>
      </c>
      <c r="I3115" s="85">
        <f t="shared" si="82"/>
        <v>351.09239227777783</v>
      </c>
      <c r="J3115" s="86">
        <v>30.1676</v>
      </c>
      <c r="K3115" s="85">
        <f t="shared" si="83"/>
        <v>11.638061770832875</v>
      </c>
      <c r="L3115" s="68" t="str">
        <f>VLOOKUP(C3115,[6]Consolidado!$B:$E,2,FALSE)</f>
        <v>Acabado</v>
      </c>
      <c r="M3115" s="69" t="str">
        <f>VLOOKUP(C3115,[6]Consolidado!$B:$E,3,FALSE)</f>
        <v>Material de acabado pendiente de distribuir</v>
      </c>
      <c r="N3115" s="70">
        <f>VLOOKUP(C3115,[6]Consolidado!$B:$H,7,FALSE)</f>
        <v>0</v>
      </c>
    </row>
    <row r="3116" spans="1:14" s="71" customFormat="1" ht="16.5" customHeight="1" outlineLevel="1" x14ac:dyDescent="0.2">
      <c r="A3116" s="60" t="s">
        <v>705</v>
      </c>
      <c r="B3116" s="61">
        <v>42927</v>
      </c>
      <c r="C3116" s="71">
        <v>267</v>
      </c>
      <c r="D3116" s="63" t="str">
        <f>VLOOKUP(C3116,[6]Consolidado!$B:$E,4,FALSE)</f>
        <v>Finalizada</v>
      </c>
      <c r="E3116" s="64" t="s">
        <v>51</v>
      </c>
      <c r="F3116" s="65" t="s">
        <v>122</v>
      </c>
      <c r="G3116" s="66">
        <v>2.25</v>
      </c>
      <c r="H3116" s="67">
        <v>235.28833333333333</v>
      </c>
      <c r="I3116" s="85">
        <f t="shared" si="82"/>
        <v>529.39874999999995</v>
      </c>
      <c r="J3116" s="86">
        <v>30.1676</v>
      </c>
      <c r="K3116" s="85">
        <f t="shared" si="83"/>
        <v>17.548586894549118</v>
      </c>
      <c r="L3116" s="68" t="str">
        <f>VLOOKUP(C3116,[6]Consolidado!$B:$E,2,FALSE)</f>
        <v>Ignitia Office</v>
      </c>
      <c r="M3116" s="69" t="str">
        <f>VLOOKUP(C3116,[6]Consolidado!$B:$E,3,FALSE)</f>
        <v>Main Communa hight top table</v>
      </c>
      <c r="N3116" s="70" t="str">
        <f>VLOOKUP(C3116,[6]Consolidado!$B:$H,7,FALSE)</f>
        <v>Julio</v>
      </c>
    </row>
    <row r="3117" spans="1:14" s="71" customFormat="1" ht="16.5" customHeight="1" outlineLevel="1" x14ac:dyDescent="0.2">
      <c r="A3117" s="60" t="s">
        <v>705</v>
      </c>
      <c r="B3117" s="61">
        <v>42927</v>
      </c>
      <c r="C3117" s="71">
        <v>268</v>
      </c>
      <c r="D3117" s="63" t="str">
        <f>VLOOKUP(C3117,[6]Consolidado!$B:$E,4,FALSE)</f>
        <v>Finalizada</v>
      </c>
      <c r="E3117" s="64" t="s">
        <v>51</v>
      </c>
      <c r="F3117" s="65" t="s">
        <v>122</v>
      </c>
      <c r="G3117" s="66">
        <v>2.25</v>
      </c>
      <c r="H3117" s="67">
        <v>235.28833333333333</v>
      </c>
      <c r="I3117" s="85">
        <f t="shared" si="82"/>
        <v>529.39874999999995</v>
      </c>
      <c r="J3117" s="86">
        <v>30.1676</v>
      </c>
      <c r="K3117" s="85">
        <f t="shared" si="83"/>
        <v>17.548586894549118</v>
      </c>
      <c r="L3117" s="68" t="str">
        <f>VLOOKUP(C3117,[6]Consolidado!$B:$E,2,FALSE)</f>
        <v>Ignitia Office</v>
      </c>
      <c r="M3117" s="69" t="str">
        <f>VLOOKUP(C3117,[6]Consolidado!$B:$E,3,FALSE)</f>
        <v>Communal Slab  table</v>
      </c>
      <c r="N3117" s="70" t="str">
        <f>VLOOKUP(C3117,[6]Consolidado!$B:$H,7,FALSE)</f>
        <v>Julio</v>
      </c>
    </row>
    <row r="3118" spans="1:14" s="71" customFormat="1" ht="16.5" customHeight="1" outlineLevel="1" x14ac:dyDescent="0.2">
      <c r="A3118" s="60" t="s">
        <v>705</v>
      </c>
      <c r="B3118" s="61">
        <v>42927</v>
      </c>
      <c r="C3118" s="71">
        <v>283</v>
      </c>
      <c r="D3118" s="63" t="str">
        <f>VLOOKUP(C3118,[6]Consolidado!$B:$E,4,FALSE)</f>
        <v>Finalizada</v>
      </c>
      <c r="E3118" s="64" t="s">
        <v>51</v>
      </c>
      <c r="F3118" s="65" t="s">
        <v>122</v>
      </c>
      <c r="G3118" s="66">
        <v>1.5</v>
      </c>
      <c r="H3118" s="67">
        <v>235.28833333333333</v>
      </c>
      <c r="I3118" s="85">
        <f t="shared" si="82"/>
        <v>352.9325</v>
      </c>
      <c r="J3118" s="86">
        <v>30.1676</v>
      </c>
      <c r="K3118" s="85">
        <f t="shared" si="83"/>
        <v>11.699057929699412</v>
      </c>
      <c r="L3118" s="68" t="str">
        <f>VLOOKUP(C3118,[6]Consolidado!$B:$E,2,FALSE)</f>
        <v>Wharf</v>
      </c>
      <c r="M3118" s="69" t="str">
        <f>VLOOKUP(C3118,[6]Consolidado!$B:$E,3,FALSE)</f>
        <v xml:space="preserve">Wharf Bar </v>
      </c>
      <c r="N3118" s="70" t="str">
        <f>VLOOKUP(C3118,[6]Consolidado!$B:$H,7,FALSE)</f>
        <v>Agosto</v>
      </c>
    </row>
    <row r="3119" spans="1:14" s="71" customFormat="1" ht="16.5" customHeight="1" outlineLevel="1" x14ac:dyDescent="0.2">
      <c r="A3119" s="60" t="s">
        <v>705</v>
      </c>
      <c r="B3119" s="61">
        <v>42928</v>
      </c>
      <c r="C3119" s="71">
        <v>283</v>
      </c>
      <c r="D3119" s="63" t="str">
        <f>VLOOKUP(C3119,[6]Consolidado!$B:$E,4,FALSE)</f>
        <v>Finalizada</v>
      </c>
      <c r="E3119" s="64" t="s">
        <v>28</v>
      </c>
      <c r="F3119" s="65" t="s">
        <v>123</v>
      </c>
      <c r="G3119" s="66">
        <v>9</v>
      </c>
      <c r="H3119" s="67">
        <v>634.20000000000005</v>
      </c>
      <c r="I3119" s="85">
        <f t="shared" si="82"/>
        <v>5707.8</v>
      </c>
      <c r="J3119" s="86">
        <v>30.1676</v>
      </c>
      <c r="K3119" s="85">
        <f t="shared" si="83"/>
        <v>189.20298598496402</v>
      </c>
      <c r="L3119" s="68" t="str">
        <f>VLOOKUP(C3119,[6]Consolidado!$B:$E,2,FALSE)</f>
        <v>Wharf</v>
      </c>
      <c r="M3119" s="69" t="str">
        <f>VLOOKUP(C3119,[6]Consolidado!$B:$E,3,FALSE)</f>
        <v xml:space="preserve">Wharf Bar </v>
      </c>
      <c r="N3119" s="70" t="str">
        <f>VLOOKUP(C3119,[6]Consolidado!$B:$H,7,FALSE)</f>
        <v>Agosto</v>
      </c>
    </row>
    <row r="3120" spans="1:14" s="71" customFormat="1" ht="16.5" customHeight="1" outlineLevel="1" x14ac:dyDescent="0.2">
      <c r="A3120" s="60" t="s">
        <v>705</v>
      </c>
      <c r="B3120" s="61">
        <v>42928</v>
      </c>
      <c r="C3120" s="71">
        <v>290</v>
      </c>
      <c r="D3120" s="63" t="str">
        <f>VLOOKUP(C3120,[6]Consolidado!$B:$E,4,FALSE)</f>
        <v>Finalizada</v>
      </c>
      <c r="E3120" s="64" t="s">
        <v>40</v>
      </c>
      <c r="F3120" s="65" t="s">
        <v>124</v>
      </c>
      <c r="G3120" s="66">
        <v>50</v>
      </c>
      <c r="H3120" s="67">
        <v>0.15592430580551639</v>
      </c>
      <c r="I3120" s="85">
        <f t="shared" si="82"/>
        <v>7.7962152902758195</v>
      </c>
      <c r="J3120" s="86">
        <v>30.1676</v>
      </c>
      <c r="K3120" s="85">
        <f t="shared" si="83"/>
        <v>0.25843008029395176</v>
      </c>
      <c r="L3120" s="68" t="str">
        <f>VLOOKUP(C3120,[6]Consolidado!$B:$E,2,FALSE)</f>
        <v>Kaffitar</v>
      </c>
      <c r="M3120" s="69" t="str">
        <f>VLOOKUP(C3120,[6]Consolidado!$B:$E,3,FALSE)</f>
        <v xml:space="preserve">Slab Table </v>
      </c>
      <c r="N3120" s="70" t="str">
        <f>VLOOKUP(C3120,[6]Consolidado!$B:$H,7,FALSE)</f>
        <v>Julio</v>
      </c>
    </row>
    <row r="3121" spans="1:14" s="71" customFormat="1" ht="16.5" customHeight="1" outlineLevel="1" x14ac:dyDescent="0.2">
      <c r="A3121" s="60" t="s">
        <v>705</v>
      </c>
      <c r="B3121" s="61">
        <v>42928</v>
      </c>
      <c r="C3121" s="71">
        <v>256</v>
      </c>
      <c r="D3121" s="63" t="str">
        <f>VLOOKUP(C3121,[6]Consolidado!$B:$E,4,FALSE)</f>
        <v>Finalizada</v>
      </c>
      <c r="E3121" s="64" t="s">
        <v>78</v>
      </c>
      <c r="F3121" s="65" t="s">
        <v>77</v>
      </c>
      <c r="G3121" s="66">
        <v>6</v>
      </c>
      <c r="H3121" s="67">
        <v>3.6494321173669468</v>
      </c>
      <c r="I3121" s="85">
        <f t="shared" si="82"/>
        <v>21.89659270420168</v>
      </c>
      <c r="J3121" s="86">
        <v>30.1676</v>
      </c>
      <c r="K3121" s="85">
        <f t="shared" si="83"/>
        <v>0.72583144513324493</v>
      </c>
      <c r="L3121" s="68" t="str">
        <f>VLOOKUP(C3121,[6]Consolidado!$B:$E,2,FALSE)</f>
        <v>Ignitia Office</v>
      </c>
      <c r="M3121" s="69" t="str">
        <f>VLOOKUP(C3121,[6]Consolidado!$B:$E,3,FALSE)</f>
        <v>Upholestered Slab Sofa</v>
      </c>
      <c r="N3121" s="70" t="str">
        <f>VLOOKUP(C3121,[6]Consolidado!$B:$H,7,FALSE)</f>
        <v>Julio</v>
      </c>
    </row>
    <row r="3122" spans="1:14" s="71" customFormat="1" ht="16.5" customHeight="1" outlineLevel="1" x14ac:dyDescent="0.2">
      <c r="A3122" s="60" t="s">
        <v>705</v>
      </c>
      <c r="B3122" s="61">
        <v>42928</v>
      </c>
      <c r="C3122" s="71">
        <v>343</v>
      </c>
      <c r="D3122" s="63" t="str">
        <f>VLOOKUP(C3122,[6]Consolidado!$B:$E,4,FALSE)</f>
        <v>Finalizada</v>
      </c>
      <c r="E3122" s="64" t="s">
        <v>78</v>
      </c>
      <c r="F3122" s="65" t="s">
        <v>125</v>
      </c>
      <c r="G3122" s="66">
        <v>4</v>
      </c>
      <c r="H3122" s="67">
        <v>46.277392277777786</v>
      </c>
      <c r="I3122" s="85">
        <f t="shared" si="82"/>
        <v>185.10956911111114</v>
      </c>
      <c r="J3122" s="86">
        <v>30.1676</v>
      </c>
      <c r="K3122" s="85">
        <f t="shared" si="83"/>
        <v>6.1360389660135759</v>
      </c>
      <c r="L3122" s="68" t="str">
        <f>VLOOKUP(C3122,[6]Consolidado!$B:$E,2,FALSE)</f>
        <v>Tapatio Spring resort</v>
      </c>
      <c r="M3122" s="69" t="str">
        <f>VLOOKUP(C3122,[6]Consolidado!$B:$E,3,FALSE)</f>
        <v>Custom Nightstand</v>
      </c>
      <c r="N3122" s="70" t="str">
        <f>VLOOKUP(C3122,[6]Consolidado!$B:$H,7,FALSE)</f>
        <v>Julio</v>
      </c>
    </row>
    <row r="3123" spans="1:14" s="71" customFormat="1" ht="16.5" customHeight="1" outlineLevel="1" x14ac:dyDescent="0.2">
      <c r="A3123" s="60" t="s">
        <v>705</v>
      </c>
      <c r="B3123" s="61">
        <v>42928</v>
      </c>
      <c r="C3123" s="71" t="s">
        <v>126</v>
      </c>
      <c r="D3123" s="63" t="str">
        <f>VLOOKUP(C3123,[6]Consolidado!$B:$E,4,FALSE)</f>
        <v>Finalizada</v>
      </c>
      <c r="E3123" s="64" t="s">
        <v>78</v>
      </c>
      <c r="F3123" s="65" t="s">
        <v>82</v>
      </c>
      <c r="G3123" s="66">
        <v>10</v>
      </c>
      <c r="H3123" s="67">
        <v>7.5415032000000011</v>
      </c>
      <c r="I3123" s="85">
        <f t="shared" si="82"/>
        <v>75.415032000000011</v>
      </c>
      <c r="J3123" s="86">
        <v>30.1676</v>
      </c>
      <c r="K3123" s="85">
        <f t="shared" si="83"/>
        <v>2.4998684681578918</v>
      </c>
      <c r="L3123" s="68" t="str">
        <f>VLOOKUP(C3123,[6]Consolidado!$B:$E,2,FALSE)</f>
        <v>Ignitia Office</v>
      </c>
      <c r="M3123" s="69" t="str">
        <f>VLOOKUP(C3123,[6]Consolidado!$B:$E,3,FALSE)</f>
        <v>Modular sofa A</v>
      </c>
      <c r="N3123" s="70" t="str">
        <f>VLOOKUP(C3123,[6]Consolidado!$B:$H,7,FALSE)</f>
        <v>Agosto</v>
      </c>
    </row>
    <row r="3124" spans="1:14" s="71" customFormat="1" ht="16.5" customHeight="1" outlineLevel="1" x14ac:dyDescent="0.2">
      <c r="A3124" s="60" t="s">
        <v>705</v>
      </c>
      <c r="B3124" s="61">
        <v>42928</v>
      </c>
      <c r="C3124" s="71" t="s">
        <v>126</v>
      </c>
      <c r="D3124" s="63" t="str">
        <f>VLOOKUP(C3124,[6]Consolidado!$B:$E,4,FALSE)</f>
        <v>Finalizada</v>
      </c>
      <c r="E3124" s="64" t="s">
        <v>78</v>
      </c>
      <c r="F3124" s="65" t="s">
        <v>83</v>
      </c>
      <c r="G3124" s="66">
        <v>10</v>
      </c>
      <c r="H3124" s="67">
        <v>8.4552088529571758</v>
      </c>
      <c r="I3124" s="85">
        <f t="shared" si="82"/>
        <v>84.552088529571762</v>
      </c>
      <c r="J3124" s="86">
        <v>30.1676</v>
      </c>
      <c r="K3124" s="85">
        <f t="shared" si="83"/>
        <v>2.8027449492028453</v>
      </c>
      <c r="L3124" s="68" t="str">
        <f>VLOOKUP(C3124,[6]Consolidado!$B:$E,2,FALSE)</f>
        <v>Ignitia Office</v>
      </c>
      <c r="M3124" s="69" t="str">
        <f>VLOOKUP(C3124,[6]Consolidado!$B:$E,3,FALSE)</f>
        <v>Modular sofa A</v>
      </c>
      <c r="N3124" s="70" t="str">
        <f>VLOOKUP(C3124,[6]Consolidado!$B:$H,7,FALSE)</f>
        <v>Agosto</v>
      </c>
    </row>
    <row r="3125" spans="1:14" s="71" customFormat="1" ht="16.5" customHeight="1" outlineLevel="1" x14ac:dyDescent="0.2">
      <c r="A3125" s="60" t="s">
        <v>705</v>
      </c>
      <c r="B3125" s="61">
        <v>42928</v>
      </c>
      <c r="C3125" s="71">
        <v>255</v>
      </c>
      <c r="D3125" s="63" t="str">
        <f>VLOOKUP(C3125,[6]Consolidado!$B:$E,4,FALSE)</f>
        <v>Finalizada</v>
      </c>
      <c r="E3125" s="64" t="s">
        <v>28</v>
      </c>
      <c r="F3125" s="65" t="s">
        <v>106</v>
      </c>
      <c r="G3125" s="66">
        <v>2</v>
      </c>
      <c r="H3125" s="67">
        <v>500.86834894040703</v>
      </c>
      <c r="I3125" s="85">
        <f t="shared" si="82"/>
        <v>1001.7366978808141</v>
      </c>
      <c r="J3125" s="86">
        <v>30.1676</v>
      </c>
      <c r="K3125" s="85">
        <f t="shared" si="83"/>
        <v>33.205714007107431</v>
      </c>
      <c r="L3125" s="68" t="str">
        <f>VLOOKUP(C3125,[6]Consolidado!$B:$E,2,FALSE)</f>
        <v>Ignitia Office</v>
      </c>
      <c r="M3125" s="69" t="str">
        <f>VLOOKUP(C3125,[6]Consolidado!$B:$E,3,FALSE)</f>
        <v>Huxol design Nugget table</v>
      </c>
      <c r="N3125" s="70" t="str">
        <f>VLOOKUP(C3125,[6]Consolidado!$B:$H,7,FALSE)</f>
        <v>Julio</v>
      </c>
    </row>
    <row r="3126" spans="1:14" s="71" customFormat="1" ht="16.5" customHeight="1" outlineLevel="1" x14ac:dyDescent="0.2">
      <c r="A3126" s="60" t="s">
        <v>705</v>
      </c>
      <c r="B3126" s="61">
        <v>42929</v>
      </c>
      <c r="C3126" s="71">
        <v>341</v>
      </c>
      <c r="D3126" s="63" t="str">
        <f>VLOOKUP(C3126,[6]Consolidado!$B:$E,4,FALSE)</f>
        <v>Finalizada</v>
      </c>
      <c r="E3126" s="64" t="s">
        <v>40</v>
      </c>
      <c r="F3126" s="65" t="s">
        <v>84</v>
      </c>
      <c r="G3126" s="66">
        <v>60</v>
      </c>
      <c r="H3126" s="67">
        <v>0.9660466194666667</v>
      </c>
      <c r="I3126" s="85">
        <f t="shared" si="82"/>
        <v>57.962797168000002</v>
      </c>
      <c r="J3126" s="86">
        <v>30.1676</v>
      </c>
      <c r="K3126" s="85">
        <f t="shared" si="83"/>
        <v>1.9213592452830188</v>
      </c>
      <c r="L3126" s="68" t="str">
        <f>VLOOKUP(C3126,[6]Consolidado!$B:$E,2,FALSE)</f>
        <v>Tapatio Spring resort</v>
      </c>
      <c r="M3126" s="69" t="str">
        <f>VLOOKUP(C3126,[6]Consolidado!$B:$E,3,FALSE)</f>
        <v>Custom Headboard</v>
      </c>
      <c r="N3126" s="70" t="str">
        <f>VLOOKUP(C3126,[6]Consolidado!$B:$H,7,FALSE)</f>
        <v>Julio</v>
      </c>
    </row>
    <row r="3127" spans="1:14" s="71" customFormat="1" ht="16.5" customHeight="1" outlineLevel="1" x14ac:dyDescent="0.2">
      <c r="A3127" s="60" t="s">
        <v>705</v>
      </c>
      <c r="B3127" s="61">
        <v>42929</v>
      </c>
      <c r="C3127" s="71">
        <v>341</v>
      </c>
      <c r="D3127" s="63" t="str">
        <f>VLOOKUP(C3127,[6]Consolidado!$B:$E,4,FALSE)</f>
        <v>Finalizada</v>
      </c>
      <c r="E3127" s="64" t="s">
        <v>40</v>
      </c>
      <c r="F3127" s="65" t="s">
        <v>39</v>
      </c>
      <c r="G3127" s="66">
        <v>60</v>
      </c>
      <c r="H3127" s="67">
        <v>0.76725842674657718</v>
      </c>
      <c r="I3127" s="85">
        <f t="shared" si="82"/>
        <v>46.035505604794629</v>
      </c>
      <c r="J3127" s="86">
        <v>30.1676</v>
      </c>
      <c r="K3127" s="85">
        <f t="shared" si="83"/>
        <v>1.5259916468262185</v>
      </c>
      <c r="L3127" s="68" t="str">
        <f>VLOOKUP(C3127,[6]Consolidado!$B:$E,2,FALSE)</f>
        <v>Tapatio Spring resort</v>
      </c>
      <c r="M3127" s="69" t="str">
        <f>VLOOKUP(C3127,[6]Consolidado!$B:$E,3,FALSE)</f>
        <v>Custom Headboard</v>
      </c>
      <c r="N3127" s="70" t="str">
        <f>VLOOKUP(C3127,[6]Consolidado!$B:$H,7,FALSE)</f>
        <v>Julio</v>
      </c>
    </row>
    <row r="3128" spans="1:14" s="71" customFormat="1" ht="16.5" customHeight="1" outlineLevel="1" x14ac:dyDescent="0.2">
      <c r="A3128" s="60" t="s">
        <v>705</v>
      </c>
      <c r="B3128" s="61">
        <v>42929</v>
      </c>
      <c r="C3128" s="71">
        <v>341</v>
      </c>
      <c r="D3128" s="63" t="str">
        <f>VLOOKUP(C3128,[6]Consolidado!$B:$E,4,FALSE)</f>
        <v>Finalizada</v>
      </c>
      <c r="E3128" s="64" t="s">
        <v>40</v>
      </c>
      <c r="F3128" s="65" t="s">
        <v>112</v>
      </c>
      <c r="G3128" s="66">
        <v>40</v>
      </c>
      <c r="H3128" s="67">
        <v>0.44456344312992729</v>
      </c>
      <c r="I3128" s="85">
        <f t="shared" si="82"/>
        <v>17.782537725197091</v>
      </c>
      <c r="J3128" s="86">
        <v>30.1676</v>
      </c>
      <c r="K3128" s="85">
        <f t="shared" si="83"/>
        <v>0.58945815130129975</v>
      </c>
      <c r="L3128" s="68" t="str">
        <f>VLOOKUP(C3128,[6]Consolidado!$B:$E,2,FALSE)</f>
        <v>Tapatio Spring resort</v>
      </c>
      <c r="M3128" s="69" t="str">
        <f>VLOOKUP(C3128,[6]Consolidado!$B:$E,3,FALSE)</f>
        <v>Custom Headboard</v>
      </c>
      <c r="N3128" s="70" t="str">
        <f>VLOOKUP(C3128,[6]Consolidado!$B:$H,7,FALSE)</f>
        <v>Julio</v>
      </c>
    </row>
    <row r="3129" spans="1:14" s="71" customFormat="1" ht="16.5" customHeight="1" outlineLevel="1" x14ac:dyDescent="0.2">
      <c r="A3129" s="60" t="s">
        <v>705</v>
      </c>
      <c r="B3129" s="61">
        <v>42929</v>
      </c>
      <c r="C3129" s="71">
        <v>264</v>
      </c>
      <c r="D3129" s="63" t="str">
        <f>VLOOKUP(C3129,[6]Consolidado!$B:$E,4,FALSE)</f>
        <v>Finalizada</v>
      </c>
      <c r="E3129" s="64" t="s">
        <v>28</v>
      </c>
      <c r="F3129" s="65" t="s">
        <v>127</v>
      </c>
      <c r="G3129" s="66">
        <v>40</v>
      </c>
      <c r="H3129" s="67">
        <v>191.3</v>
      </c>
      <c r="I3129" s="85">
        <f t="shared" si="82"/>
        <v>7652</v>
      </c>
      <c r="J3129" s="86">
        <v>30.1676</v>
      </c>
      <c r="K3129" s="85">
        <f t="shared" si="83"/>
        <v>253.64961084076955</v>
      </c>
      <c r="L3129" s="68" t="str">
        <f>VLOOKUP(C3129,[6]Consolidado!$B:$E,2,FALSE)</f>
        <v>Ignitia Office</v>
      </c>
      <c r="M3129" s="69" t="str">
        <f>VLOOKUP(C3129,[6]Consolidado!$B:$E,3,FALSE)</f>
        <v>PTV chair. Oversized&amp;upholstered</v>
      </c>
      <c r="N3129" s="70" t="str">
        <f>VLOOKUP(C3129,[6]Consolidado!$B:$H,7,FALSE)</f>
        <v>Agosto</v>
      </c>
    </row>
    <row r="3130" spans="1:14" s="71" customFormat="1" ht="16.5" customHeight="1" outlineLevel="1" x14ac:dyDescent="0.2">
      <c r="A3130" s="60" t="s">
        <v>705</v>
      </c>
      <c r="B3130" s="61">
        <v>42929</v>
      </c>
      <c r="C3130" s="71">
        <v>343</v>
      </c>
      <c r="D3130" s="63" t="str">
        <f>VLOOKUP(C3130,[6]Consolidado!$B:$E,4,FALSE)</f>
        <v>Finalizada</v>
      </c>
      <c r="E3130" s="64" t="s">
        <v>40</v>
      </c>
      <c r="F3130" s="65" t="s">
        <v>91</v>
      </c>
      <c r="G3130" s="66">
        <v>20</v>
      </c>
      <c r="H3130" s="67">
        <v>0.50613260716530251</v>
      </c>
      <c r="I3130" s="85">
        <f t="shared" si="82"/>
        <v>10.12265214330605</v>
      </c>
      <c r="J3130" s="86">
        <v>30.1676</v>
      </c>
      <c r="K3130" s="85">
        <f t="shared" si="83"/>
        <v>0.33554714804313401</v>
      </c>
      <c r="L3130" s="68" t="str">
        <f>VLOOKUP(C3130,[6]Consolidado!$B:$E,2,FALSE)</f>
        <v>Tapatio Spring resort</v>
      </c>
      <c r="M3130" s="69" t="str">
        <f>VLOOKUP(C3130,[6]Consolidado!$B:$E,3,FALSE)</f>
        <v>Custom Nightstand</v>
      </c>
      <c r="N3130" s="70" t="str">
        <f>VLOOKUP(C3130,[6]Consolidado!$B:$H,7,FALSE)</f>
        <v>Julio</v>
      </c>
    </row>
    <row r="3131" spans="1:14" s="71" customFormat="1" ht="16.5" customHeight="1" outlineLevel="1" x14ac:dyDescent="0.2">
      <c r="A3131" s="60" t="s">
        <v>705</v>
      </c>
      <c r="B3131" s="61">
        <v>42929</v>
      </c>
      <c r="C3131" s="71" t="s">
        <v>290</v>
      </c>
      <c r="D3131" s="63" t="str">
        <f>VLOOKUP(C3131,[6]Consolidado!$B:$E,4,FALSE)</f>
        <v>En Proceso</v>
      </c>
      <c r="E3131" s="64" t="s">
        <v>25</v>
      </c>
      <c r="F3131" s="65" t="s">
        <v>99</v>
      </c>
      <c r="G3131" s="66">
        <v>3</v>
      </c>
      <c r="H3131" s="67">
        <v>349.53824092741934</v>
      </c>
      <c r="I3131" s="85">
        <f t="shared" si="82"/>
        <v>1048.614722782258</v>
      </c>
      <c r="J3131" s="86">
        <v>30.1676</v>
      </c>
      <c r="K3131" s="85">
        <f t="shared" si="83"/>
        <v>34.759633606327917</v>
      </c>
      <c r="L3131" s="68" t="str">
        <f>VLOOKUP(C3131,[6]Consolidado!$B:$E,2,FALSE)</f>
        <v>Acabado</v>
      </c>
      <c r="M3131" s="69" t="str">
        <f>VLOOKUP(C3131,[6]Consolidado!$B:$E,3,FALSE)</f>
        <v>Material de acabado pendiente de distribuir</v>
      </c>
      <c r="N3131" s="70">
        <f>VLOOKUP(C3131,[6]Consolidado!$B:$H,7,FALSE)</f>
        <v>0</v>
      </c>
    </row>
    <row r="3132" spans="1:14" s="71" customFormat="1" ht="16.5" customHeight="1" outlineLevel="1" x14ac:dyDescent="0.2">
      <c r="A3132" s="60" t="s">
        <v>705</v>
      </c>
      <c r="B3132" s="61">
        <v>42929</v>
      </c>
      <c r="C3132" s="71" t="s">
        <v>290</v>
      </c>
      <c r="D3132" s="63" t="str">
        <f>VLOOKUP(C3132,[6]Consolidado!$B:$E,4,FALSE)</f>
        <v>En Proceso</v>
      </c>
      <c r="E3132" s="64" t="s">
        <v>25</v>
      </c>
      <c r="F3132" s="65" t="s">
        <v>128</v>
      </c>
      <c r="G3132" s="66">
        <v>10</v>
      </c>
      <c r="H3132" s="67">
        <v>872.04927745364489</v>
      </c>
      <c r="I3132" s="85">
        <f t="shared" si="82"/>
        <v>8720.4927745364494</v>
      </c>
      <c r="J3132" s="86">
        <v>30.1676</v>
      </c>
      <c r="K3132" s="85">
        <f t="shared" si="83"/>
        <v>289.06816500273305</v>
      </c>
      <c r="L3132" s="68" t="str">
        <f>VLOOKUP(C3132,[6]Consolidado!$B:$E,2,FALSE)</f>
        <v>Acabado</v>
      </c>
      <c r="M3132" s="69" t="str">
        <f>VLOOKUP(C3132,[6]Consolidado!$B:$E,3,FALSE)</f>
        <v>Material de acabado pendiente de distribuir</v>
      </c>
      <c r="N3132" s="70">
        <f>VLOOKUP(C3132,[6]Consolidado!$B:$H,7,FALSE)</f>
        <v>0</v>
      </c>
    </row>
    <row r="3133" spans="1:14" s="71" customFormat="1" ht="16.5" customHeight="1" outlineLevel="1" x14ac:dyDescent="0.2">
      <c r="A3133" s="60" t="s">
        <v>705</v>
      </c>
      <c r="B3133" s="61">
        <v>42929</v>
      </c>
      <c r="C3133" s="71" t="s">
        <v>290</v>
      </c>
      <c r="D3133" s="63" t="str">
        <f>VLOOKUP(C3133,[6]Consolidado!$B:$E,4,FALSE)</f>
        <v>En Proceso</v>
      </c>
      <c r="E3133" s="64" t="s">
        <v>25</v>
      </c>
      <c r="F3133" s="65" t="s">
        <v>120</v>
      </c>
      <c r="G3133" s="66">
        <v>3</v>
      </c>
      <c r="H3133" s="67">
        <v>1231.47</v>
      </c>
      <c r="I3133" s="85">
        <f t="shared" si="82"/>
        <v>3694.41</v>
      </c>
      <c r="J3133" s="86">
        <v>30.1676</v>
      </c>
      <c r="K3133" s="85">
        <f t="shared" si="83"/>
        <v>122.46284092867845</v>
      </c>
      <c r="L3133" s="68" t="str">
        <f>VLOOKUP(C3133,[6]Consolidado!$B:$E,2,FALSE)</f>
        <v>Acabado</v>
      </c>
      <c r="M3133" s="69" t="str">
        <f>VLOOKUP(C3133,[6]Consolidado!$B:$E,3,FALSE)</f>
        <v>Material de acabado pendiente de distribuir</v>
      </c>
      <c r="N3133" s="70">
        <f>VLOOKUP(C3133,[6]Consolidado!$B:$H,7,FALSE)</f>
        <v>0</v>
      </c>
    </row>
    <row r="3134" spans="1:14" s="71" customFormat="1" ht="16.5" customHeight="1" outlineLevel="1" x14ac:dyDescent="0.2">
      <c r="A3134" s="60" t="s">
        <v>705</v>
      </c>
      <c r="B3134" s="61">
        <v>42930</v>
      </c>
      <c r="C3134" s="71">
        <v>260</v>
      </c>
      <c r="D3134" s="63" t="str">
        <f>VLOOKUP(C3134,[6]Consolidado!$B:$E,4,FALSE)</f>
        <v>Finalizada</v>
      </c>
      <c r="E3134" s="64" t="s">
        <v>33</v>
      </c>
      <c r="F3134" s="65" t="s">
        <v>32</v>
      </c>
      <c r="G3134" s="66">
        <v>5</v>
      </c>
      <c r="H3134" s="67">
        <v>30.068855534528456</v>
      </c>
      <c r="I3134" s="85">
        <f t="shared" si="82"/>
        <v>150.34427767264228</v>
      </c>
      <c r="J3134" s="86">
        <v>30.1676</v>
      </c>
      <c r="K3134" s="85">
        <f t="shared" si="83"/>
        <v>4.9836340203609923</v>
      </c>
      <c r="L3134" s="68" t="str">
        <f>VLOOKUP(C3134,[6]Consolidado!$B:$E,2,FALSE)</f>
        <v>Ignitia Office</v>
      </c>
      <c r="M3134" s="69" t="str">
        <f>VLOOKUP(C3134,[6]Consolidado!$B:$E,3,FALSE)</f>
        <v>side table smaller version coffee table</v>
      </c>
      <c r="N3134" s="70" t="str">
        <f>VLOOKUP(C3134,[6]Consolidado!$B:$H,7,FALSE)</f>
        <v>Julio</v>
      </c>
    </row>
    <row r="3135" spans="1:14" s="71" customFormat="1" ht="16.5" customHeight="1" outlineLevel="1" x14ac:dyDescent="0.2">
      <c r="A3135" s="60" t="s">
        <v>705</v>
      </c>
      <c r="B3135" s="61">
        <v>42930</v>
      </c>
      <c r="C3135" s="71">
        <v>260</v>
      </c>
      <c r="D3135" s="63" t="str">
        <f>VLOOKUP(C3135,[6]Consolidado!$B:$E,4,FALSE)</f>
        <v>Finalizada</v>
      </c>
      <c r="E3135" s="64" t="s">
        <v>33</v>
      </c>
      <c r="F3135" s="65" t="s">
        <v>34</v>
      </c>
      <c r="G3135" s="66">
        <v>1</v>
      </c>
      <c r="H3135" s="67">
        <v>33.182217334633599</v>
      </c>
      <c r="I3135" s="85">
        <f t="shared" si="82"/>
        <v>33.182217334633599</v>
      </c>
      <c r="J3135" s="86">
        <v>30.1676</v>
      </c>
      <c r="K3135" s="85">
        <f t="shared" si="83"/>
        <v>1.0999289746162637</v>
      </c>
      <c r="L3135" s="68" t="str">
        <f>VLOOKUP(C3135,[6]Consolidado!$B:$E,2,FALSE)</f>
        <v>Ignitia Office</v>
      </c>
      <c r="M3135" s="69" t="str">
        <f>VLOOKUP(C3135,[6]Consolidado!$B:$E,3,FALSE)</f>
        <v>side table smaller version coffee table</v>
      </c>
      <c r="N3135" s="70" t="str">
        <f>VLOOKUP(C3135,[6]Consolidado!$B:$H,7,FALSE)</f>
        <v>Julio</v>
      </c>
    </row>
    <row r="3136" spans="1:14" s="71" customFormat="1" ht="16.5" customHeight="1" outlineLevel="1" x14ac:dyDescent="0.2">
      <c r="A3136" s="60" t="s">
        <v>705</v>
      </c>
      <c r="B3136" s="61">
        <v>42929</v>
      </c>
      <c r="C3136" s="71">
        <v>256</v>
      </c>
      <c r="D3136" s="63" t="str">
        <f>VLOOKUP(C3136,[6]Consolidado!$B:$E,4,FALSE)</f>
        <v>Finalizada</v>
      </c>
      <c r="E3136" s="64" t="s">
        <v>33</v>
      </c>
      <c r="F3136" s="65" t="s">
        <v>32</v>
      </c>
      <c r="G3136" s="66">
        <v>9</v>
      </c>
      <c r="H3136" s="67">
        <v>30.068855534528456</v>
      </c>
      <c r="I3136" s="85">
        <f t="shared" si="82"/>
        <v>270.61969981075612</v>
      </c>
      <c r="J3136" s="86">
        <v>30.1676</v>
      </c>
      <c r="K3136" s="85">
        <f t="shared" si="83"/>
        <v>8.9705412366497868</v>
      </c>
      <c r="L3136" s="68" t="str">
        <f>VLOOKUP(C3136,[6]Consolidado!$B:$E,2,FALSE)</f>
        <v>Ignitia Office</v>
      </c>
      <c r="M3136" s="69" t="str">
        <f>VLOOKUP(C3136,[6]Consolidado!$B:$E,3,FALSE)</f>
        <v>Upholestered Slab Sofa</v>
      </c>
      <c r="N3136" s="70" t="str">
        <f>VLOOKUP(C3136,[6]Consolidado!$B:$H,7,FALSE)</f>
        <v>Julio</v>
      </c>
    </row>
    <row r="3137" spans="1:14" s="71" customFormat="1" ht="16.5" customHeight="1" outlineLevel="1" x14ac:dyDescent="0.2">
      <c r="A3137" s="60" t="s">
        <v>705</v>
      </c>
      <c r="B3137" s="61">
        <v>42929</v>
      </c>
      <c r="C3137" s="71">
        <v>256</v>
      </c>
      <c r="D3137" s="63" t="str">
        <f>VLOOKUP(C3137,[6]Consolidado!$B:$E,4,FALSE)</f>
        <v>Finalizada</v>
      </c>
      <c r="E3137" s="64" t="s">
        <v>33</v>
      </c>
      <c r="F3137" s="65" t="s">
        <v>34</v>
      </c>
      <c r="G3137" s="66">
        <v>1</v>
      </c>
      <c r="H3137" s="67">
        <v>33.182217334633599</v>
      </c>
      <c r="I3137" s="85">
        <f t="shared" si="82"/>
        <v>33.182217334633599</v>
      </c>
      <c r="J3137" s="86">
        <v>30.1676</v>
      </c>
      <c r="K3137" s="85">
        <f t="shared" si="83"/>
        <v>1.0999289746162637</v>
      </c>
      <c r="L3137" s="68" t="str">
        <f>VLOOKUP(C3137,[6]Consolidado!$B:$E,2,FALSE)</f>
        <v>Ignitia Office</v>
      </c>
      <c r="M3137" s="69" t="str">
        <f>VLOOKUP(C3137,[6]Consolidado!$B:$E,3,FALSE)</f>
        <v>Upholestered Slab Sofa</v>
      </c>
      <c r="N3137" s="70" t="str">
        <f>VLOOKUP(C3137,[6]Consolidado!$B:$H,7,FALSE)</f>
        <v>Julio</v>
      </c>
    </row>
    <row r="3138" spans="1:14" s="71" customFormat="1" ht="16.5" customHeight="1" outlineLevel="1" x14ac:dyDescent="0.2">
      <c r="A3138" s="60" t="s">
        <v>705</v>
      </c>
      <c r="B3138" s="61">
        <v>42929</v>
      </c>
      <c r="C3138" s="71">
        <v>346</v>
      </c>
      <c r="D3138" s="63" t="str">
        <f>VLOOKUP(C3138,[6]Consolidado!$B:$E,4,FALSE)</f>
        <v>Finalizada</v>
      </c>
      <c r="E3138" s="64" t="s">
        <v>51</v>
      </c>
      <c r="F3138" s="65" t="s">
        <v>64</v>
      </c>
      <c r="G3138" s="66">
        <v>12</v>
      </c>
      <c r="H3138" s="67">
        <v>105.27525641025643</v>
      </c>
      <c r="I3138" s="85">
        <f t="shared" si="82"/>
        <v>1263.3030769230772</v>
      </c>
      <c r="J3138" s="86">
        <v>30.1676</v>
      </c>
      <c r="K3138" s="85">
        <f t="shared" si="83"/>
        <v>41.876154447920193</v>
      </c>
      <c r="L3138" s="68" t="str">
        <f>VLOOKUP(C3138,[6]Consolidado!$B:$E,2,FALSE)</f>
        <v>Ignitia Office</v>
      </c>
      <c r="M3138" s="69" t="str">
        <f>VLOOKUP(C3138,[6]Consolidado!$B:$E,3,FALSE)</f>
        <v>Custom solid wood desktop on blackened metal base</v>
      </c>
      <c r="N3138" s="70" t="str">
        <f>VLOOKUP(C3138,[6]Consolidado!$B:$H,7,FALSE)</f>
        <v>Julio</v>
      </c>
    </row>
    <row r="3139" spans="1:14" s="71" customFormat="1" ht="16.5" customHeight="1" outlineLevel="1" x14ac:dyDescent="0.2">
      <c r="A3139" s="60" t="s">
        <v>705</v>
      </c>
      <c r="B3139" s="61">
        <v>42929</v>
      </c>
      <c r="C3139" s="71">
        <v>346</v>
      </c>
      <c r="D3139" s="63" t="str">
        <f>VLOOKUP(C3139,[6]Consolidado!$B:$E,4,FALSE)</f>
        <v>Finalizada</v>
      </c>
      <c r="E3139" s="64" t="s">
        <v>51</v>
      </c>
      <c r="F3139" s="65" t="s">
        <v>129</v>
      </c>
      <c r="G3139" s="66">
        <v>12</v>
      </c>
      <c r="H3139" s="67">
        <v>105.42929341209394</v>
      </c>
      <c r="I3139" s="85">
        <f t="shared" si="82"/>
        <v>1265.1515209451272</v>
      </c>
      <c r="J3139" s="86">
        <v>30.1676</v>
      </c>
      <c r="K3139" s="85">
        <f t="shared" si="83"/>
        <v>41.937426939667965</v>
      </c>
      <c r="L3139" s="68" t="str">
        <f>VLOOKUP(C3139,[6]Consolidado!$B:$E,2,FALSE)</f>
        <v>Ignitia Office</v>
      </c>
      <c r="M3139" s="69" t="str">
        <f>VLOOKUP(C3139,[6]Consolidado!$B:$E,3,FALSE)</f>
        <v>Custom solid wood desktop on blackened metal base</v>
      </c>
      <c r="N3139" s="70" t="str">
        <f>VLOOKUP(C3139,[6]Consolidado!$B:$H,7,FALSE)</f>
        <v>Julio</v>
      </c>
    </row>
    <row r="3140" spans="1:14" s="71" customFormat="1" ht="16.5" customHeight="1" outlineLevel="1" x14ac:dyDescent="0.2">
      <c r="A3140" s="60" t="s">
        <v>705</v>
      </c>
      <c r="B3140" s="61">
        <v>42929</v>
      </c>
      <c r="C3140" s="71">
        <v>346</v>
      </c>
      <c r="D3140" s="63" t="str">
        <f>VLOOKUP(C3140,[6]Consolidado!$B:$E,4,FALSE)</f>
        <v>Finalizada</v>
      </c>
      <c r="E3140" s="64" t="s">
        <v>40</v>
      </c>
      <c r="F3140" s="65" t="s">
        <v>52</v>
      </c>
      <c r="G3140" s="66">
        <v>16</v>
      </c>
      <c r="H3140" s="67">
        <v>0.61599999999999999</v>
      </c>
      <c r="I3140" s="85">
        <f t="shared" si="82"/>
        <v>9.8559999999999999</v>
      </c>
      <c r="J3140" s="86">
        <v>30.1676</v>
      </c>
      <c r="K3140" s="85">
        <f t="shared" si="83"/>
        <v>0.32670812394754639</v>
      </c>
      <c r="L3140" s="68" t="str">
        <f>VLOOKUP(C3140,[6]Consolidado!$B:$E,2,FALSE)</f>
        <v>Ignitia Office</v>
      </c>
      <c r="M3140" s="69" t="str">
        <f>VLOOKUP(C3140,[6]Consolidado!$B:$E,3,FALSE)</f>
        <v>Custom solid wood desktop on blackened metal base</v>
      </c>
      <c r="N3140" s="70" t="str">
        <f>VLOOKUP(C3140,[6]Consolidado!$B:$H,7,FALSE)</f>
        <v>Julio</v>
      </c>
    </row>
    <row r="3141" spans="1:14" s="71" customFormat="1" ht="16.5" customHeight="1" outlineLevel="1" x14ac:dyDescent="0.2">
      <c r="A3141" s="60" t="s">
        <v>705</v>
      </c>
      <c r="B3141" s="61">
        <v>42929</v>
      </c>
      <c r="C3141" s="71">
        <v>271</v>
      </c>
      <c r="D3141" s="63" t="str">
        <f>VLOOKUP(C3141,[6]Consolidado!$B:$E,4,FALSE)</f>
        <v>Finalizada</v>
      </c>
      <c r="E3141" s="64" t="s">
        <v>51</v>
      </c>
      <c r="F3141" s="65" t="s">
        <v>56</v>
      </c>
      <c r="G3141" s="66">
        <v>48</v>
      </c>
      <c r="H3141" s="67">
        <v>28.13551851851852</v>
      </c>
      <c r="I3141" s="85">
        <f t="shared" si="82"/>
        <v>1350.5048888888889</v>
      </c>
      <c r="J3141" s="86">
        <v>30.1676</v>
      </c>
      <c r="K3141" s="85">
        <f t="shared" si="83"/>
        <v>44.766732815632963</v>
      </c>
      <c r="L3141" s="68" t="str">
        <f>VLOOKUP(C3141,[6]Consolidado!$B:$E,2,FALSE)</f>
        <v>Ignitia Office</v>
      </c>
      <c r="M3141" s="69" t="str">
        <f>VLOOKUP(C3141,[6]Consolidado!$B:$E,3,FALSE)</f>
        <v>Meeting Room 4 side table stool modules</v>
      </c>
      <c r="N3141" s="70" t="str">
        <f>VLOOKUP(C3141,[6]Consolidado!$B:$H,7,FALSE)</f>
        <v>Agosto</v>
      </c>
    </row>
    <row r="3142" spans="1:14" s="71" customFormat="1" ht="16.5" customHeight="1" outlineLevel="1" x14ac:dyDescent="0.2">
      <c r="A3142" s="60" t="s">
        <v>705</v>
      </c>
      <c r="B3142" s="61">
        <v>42929</v>
      </c>
      <c r="C3142" s="71">
        <v>261</v>
      </c>
      <c r="D3142" s="63" t="str">
        <f>VLOOKUP(C3142,[6]Consolidado!$B:$E,4,FALSE)</f>
        <v>Finalizada</v>
      </c>
      <c r="E3142" s="64" t="s">
        <v>51</v>
      </c>
      <c r="F3142" s="65" t="s">
        <v>63</v>
      </c>
      <c r="G3142" s="66">
        <v>1.9</v>
      </c>
      <c r="H3142" s="67">
        <v>163.46</v>
      </c>
      <c r="I3142" s="85">
        <f t="shared" si="82"/>
        <v>310.57400000000001</v>
      </c>
      <c r="J3142" s="86">
        <v>30.1676</v>
      </c>
      <c r="K3142" s="85">
        <f t="shared" si="83"/>
        <v>10.294952200373912</v>
      </c>
      <c r="L3142" s="68" t="str">
        <f>VLOOKUP(C3142,[6]Consolidado!$B:$E,2,FALSE)</f>
        <v>Ignitia Office</v>
      </c>
      <c r="M3142" s="69" t="str">
        <f>VLOOKUP(C3142,[6]Consolidado!$B:$E,3,FALSE)</f>
        <v>Small work table Similar Desk but light wood</v>
      </c>
      <c r="N3142" s="70" t="str">
        <f>VLOOKUP(C3142,[6]Consolidado!$B:$H,7,FALSE)</f>
        <v>Julio</v>
      </c>
    </row>
    <row r="3143" spans="1:14" s="71" customFormat="1" ht="16.5" customHeight="1" outlineLevel="1" x14ac:dyDescent="0.2">
      <c r="A3143" s="60" t="s">
        <v>705</v>
      </c>
      <c r="B3143" s="61">
        <v>42929</v>
      </c>
      <c r="C3143" s="71">
        <v>261</v>
      </c>
      <c r="D3143" s="63" t="str">
        <f>VLOOKUP(C3143,[6]Consolidado!$B:$E,4,FALSE)</f>
        <v>Finalizada</v>
      </c>
      <c r="E3143" s="64" t="s">
        <v>51</v>
      </c>
      <c r="F3143" s="65" t="s">
        <v>64</v>
      </c>
      <c r="G3143" s="66">
        <v>12</v>
      </c>
      <c r="H3143" s="67">
        <v>105.27525641025643</v>
      </c>
      <c r="I3143" s="85">
        <f t="shared" si="82"/>
        <v>1263.3030769230772</v>
      </c>
      <c r="J3143" s="86">
        <v>30.1676</v>
      </c>
      <c r="K3143" s="85">
        <f t="shared" si="83"/>
        <v>41.876154447920193</v>
      </c>
      <c r="L3143" s="68" t="str">
        <f>VLOOKUP(C3143,[6]Consolidado!$B:$E,2,FALSE)</f>
        <v>Ignitia Office</v>
      </c>
      <c r="M3143" s="69" t="str">
        <f>VLOOKUP(C3143,[6]Consolidado!$B:$E,3,FALSE)</f>
        <v>Small work table Similar Desk but light wood</v>
      </c>
      <c r="N3143" s="70" t="str">
        <f>VLOOKUP(C3143,[6]Consolidado!$B:$H,7,FALSE)</f>
        <v>Julio</v>
      </c>
    </row>
    <row r="3144" spans="1:14" s="71" customFormat="1" ht="16.5" customHeight="1" outlineLevel="1" x14ac:dyDescent="0.2">
      <c r="A3144" s="60" t="s">
        <v>705</v>
      </c>
      <c r="B3144" s="61">
        <v>42929</v>
      </c>
      <c r="C3144" s="71">
        <v>261</v>
      </c>
      <c r="D3144" s="63" t="str">
        <f>VLOOKUP(C3144,[6]Consolidado!$B:$E,4,FALSE)</f>
        <v>Finalizada</v>
      </c>
      <c r="E3144" s="64" t="s">
        <v>51</v>
      </c>
      <c r="F3144" s="65" t="s">
        <v>65</v>
      </c>
      <c r="G3144" s="66">
        <v>3</v>
      </c>
      <c r="H3144" s="67">
        <v>57.181111111111107</v>
      </c>
      <c r="I3144" s="85">
        <f t="shared" si="82"/>
        <v>171.54333333333332</v>
      </c>
      <c r="J3144" s="86">
        <v>30.1676</v>
      </c>
      <c r="K3144" s="85">
        <f t="shared" si="83"/>
        <v>5.686343405949871</v>
      </c>
      <c r="L3144" s="68" t="str">
        <f>VLOOKUP(C3144,[6]Consolidado!$B:$E,2,FALSE)</f>
        <v>Ignitia Office</v>
      </c>
      <c r="M3144" s="69" t="str">
        <f>VLOOKUP(C3144,[6]Consolidado!$B:$E,3,FALSE)</f>
        <v>Small work table Similar Desk but light wood</v>
      </c>
      <c r="N3144" s="70" t="str">
        <f>VLOOKUP(C3144,[6]Consolidado!$B:$H,7,FALSE)</f>
        <v>Julio</v>
      </c>
    </row>
    <row r="3145" spans="1:14" s="71" customFormat="1" ht="16.5" customHeight="1" outlineLevel="1" x14ac:dyDescent="0.2">
      <c r="A3145" s="60" t="s">
        <v>705</v>
      </c>
      <c r="B3145" s="61">
        <v>42929</v>
      </c>
      <c r="C3145" s="71">
        <v>261</v>
      </c>
      <c r="D3145" s="63" t="str">
        <f>VLOOKUP(C3145,[6]Consolidado!$B:$E,4,FALSE)</f>
        <v>Finalizada</v>
      </c>
      <c r="E3145" s="64" t="s">
        <v>51</v>
      </c>
      <c r="F3145" s="65" t="s">
        <v>66</v>
      </c>
      <c r="G3145" s="66">
        <v>0.5</v>
      </c>
      <c r="H3145" s="67">
        <v>51.261666666666663</v>
      </c>
      <c r="I3145" s="85">
        <f t="shared" si="82"/>
        <v>25.630833333333332</v>
      </c>
      <c r="J3145" s="86">
        <v>30.1676</v>
      </c>
      <c r="K3145" s="85">
        <f t="shared" si="83"/>
        <v>0.84961459755941249</v>
      </c>
      <c r="L3145" s="68" t="str">
        <f>VLOOKUP(C3145,[6]Consolidado!$B:$E,2,FALSE)</f>
        <v>Ignitia Office</v>
      </c>
      <c r="M3145" s="69" t="str">
        <f>VLOOKUP(C3145,[6]Consolidado!$B:$E,3,FALSE)</f>
        <v>Small work table Similar Desk but light wood</v>
      </c>
      <c r="N3145" s="70" t="str">
        <f>VLOOKUP(C3145,[6]Consolidado!$B:$H,7,FALSE)</f>
        <v>Julio</v>
      </c>
    </row>
    <row r="3146" spans="1:14" s="71" customFormat="1" ht="16.5" customHeight="1" outlineLevel="1" x14ac:dyDescent="0.2">
      <c r="A3146" s="60" t="s">
        <v>705</v>
      </c>
      <c r="B3146" s="61">
        <v>42929</v>
      </c>
      <c r="C3146" s="71">
        <v>261</v>
      </c>
      <c r="D3146" s="63" t="str">
        <f>VLOOKUP(C3146,[6]Consolidado!$B:$E,4,FALSE)</f>
        <v>Finalizada</v>
      </c>
      <c r="E3146" s="64" t="s">
        <v>51</v>
      </c>
      <c r="F3146" s="65" t="s">
        <v>67</v>
      </c>
      <c r="G3146" s="66">
        <v>3</v>
      </c>
      <c r="H3146" s="67">
        <v>117.71899999999997</v>
      </c>
      <c r="I3146" s="85">
        <f t="shared" si="82"/>
        <v>353.15699999999993</v>
      </c>
      <c r="J3146" s="86">
        <v>30.1676</v>
      </c>
      <c r="K3146" s="85">
        <f t="shared" si="83"/>
        <v>11.706499688407428</v>
      </c>
      <c r="L3146" s="68" t="str">
        <f>VLOOKUP(C3146,[6]Consolidado!$B:$E,2,FALSE)</f>
        <v>Ignitia Office</v>
      </c>
      <c r="M3146" s="69" t="str">
        <f>VLOOKUP(C3146,[6]Consolidado!$B:$E,3,FALSE)</f>
        <v>Small work table Similar Desk but light wood</v>
      </c>
      <c r="N3146" s="70" t="str">
        <f>VLOOKUP(C3146,[6]Consolidado!$B:$H,7,FALSE)</f>
        <v>Julio</v>
      </c>
    </row>
    <row r="3147" spans="1:14" s="71" customFormat="1" ht="16.5" customHeight="1" outlineLevel="1" x14ac:dyDescent="0.2">
      <c r="A3147" s="60" t="s">
        <v>705</v>
      </c>
      <c r="B3147" s="61">
        <v>42929</v>
      </c>
      <c r="C3147" s="71">
        <v>261</v>
      </c>
      <c r="D3147" s="63" t="str">
        <f>VLOOKUP(C3147,[6]Consolidado!$B:$E,4,FALSE)</f>
        <v>Finalizada</v>
      </c>
      <c r="E3147" s="64" t="s">
        <v>51</v>
      </c>
      <c r="F3147" s="65" t="s">
        <v>68</v>
      </c>
      <c r="G3147" s="66">
        <v>12</v>
      </c>
      <c r="H3147" s="67">
        <v>7.6744444444444433</v>
      </c>
      <c r="I3147" s="85">
        <f t="shared" si="82"/>
        <v>92.09333333333332</v>
      </c>
      <c r="J3147" s="86">
        <v>30.1676</v>
      </c>
      <c r="K3147" s="85">
        <f t="shared" si="83"/>
        <v>3.0527232306624761</v>
      </c>
      <c r="L3147" s="68" t="str">
        <f>VLOOKUP(C3147,[6]Consolidado!$B:$E,2,FALSE)</f>
        <v>Ignitia Office</v>
      </c>
      <c r="M3147" s="69" t="str">
        <f>VLOOKUP(C3147,[6]Consolidado!$B:$E,3,FALSE)</f>
        <v>Small work table Similar Desk but light wood</v>
      </c>
      <c r="N3147" s="70" t="str">
        <f>VLOOKUP(C3147,[6]Consolidado!$B:$H,7,FALSE)</f>
        <v>Julio</v>
      </c>
    </row>
    <row r="3148" spans="1:14" s="71" customFormat="1" ht="16.5" customHeight="1" outlineLevel="1" x14ac:dyDescent="0.2">
      <c r="A3148" s="60" t="s">
        <v>705</v>
      </c>
      <c r="B3148" s="61">
        <v>42929</v>
      </c>
      <c r="C3148" s="71">
        <v>261</v>
      </c>
      <c r="D3148" s="63" t="str">
        <f>VLOOKUP(C3148,[6]Consolidado!$B:$E,4,FALSE)</f>
        <v>Finalizada</v>
      </c>
      <c r="E3148" s="64" t="s">
        <v>78</v>
      </c>
      <c r="F3148" s="65" t="s">
        <v>87</v>
      </c>
      <c r="G3148" s="66">
        <v>5</v>
      </c>
      <c r="H3148" s="67">
        <v>6.8841155533333342</v>
      </c>
      <c r="I3148" s="85">
        <f t="shared" si="82"/>
        <v>34.420577766666668</v>
      </c>
      <c r="J3148" s="86">
        <v>30.1676</v>
      </c>
      <c r="K3148" s="85">
        <f t="shared" si="83"/>
        <v>1.1409783266374078</v>
      </c>
      <c r="L3148" s="68" t="str">
        <f>VLOOKUP(C3148,[6]Consolidado!$B:$E,2,FALSE)</f>
        <v>Ignitia Office</v>
      </c>
      <c r="M3148" s="69" t="str">
        <f>VLOOKUP(C3148,[6]Consolidado!$B:$E,3,FALSE)</f>
        <v>Small work table Similar Desk but light wood</v>
      </c>
      <c r="N3148" s="70" t="str">
        <f>VLOOKUP(C3148,[6]Consolidado!$B:$H,7,FALSE)</f>
        <v>Julio</v>
      </c>
    </row>
    <row r="3149" spans="1:14" s="71" customFormat="1" ht="16.5" customHeight="1" outlineLevel="1" x14ac:dyDescent="0.2">
      <c r="A3149" s="60" t="s">
        <v>705</v>
      </c>
      <c r="B3149" s="61">
        <v>42929</v>
      </c>
      <c r="C3149" s="71">
        <v>262</v>
      </c>
      <c r="D3149" s="63" t="str">
        <f>VLOOKUP(C3149,[6]Consolidado!$B:$E,4,FALSE)</f>
        <v>Finalizada</v>
      </c>
      <c r="E3149" s="64" t="s">
        <v>51</v>
      </c>
      <c r="F3149" s="65" t="s">
        <v>63</v>
      </c>
      <c r="G3149" s="66">
        <v>1.9</v>
      </c>
      <c r="H3149" s="67">
        <v>163.46</v>
      </c>
      <c r="I3149" s="85">
        <f t="shared" si="82"/>
        <v>310.57400000000001</v>
      </c>
      <c r="J3149" s="86">
        <v>30.1676</v>
      </c>
      <c r="K3149" s="85">
        <f t="shared" si="83"/>
        <v>10.294952200373912</v>
      </c>
      <c r="L3149" s="68" t="str">
        <f>VLOOKUP(C3149,[6]Consolidado!$B:$E,2,FALSE)</f>
        <v>Ignitia Office</v>
      </c>
      <c r="M3149" s="69" t="str">
        <f>VLOOKUP(C3149,[6]Consolidado!$B:$E,3,FALSE)</f>
        <v>Medium work table Similar Desk but light wood</v>
      </c>
      <c r="N3149" s="70" t="str">
        <f>VLOOKUP(C3149,[6]Consolidado!$B:$H,7,FALSE)</f>
        <v>Agosto</v>
      </c>
    </row>
    <row r="3150" spans="1:14" s="71" customFormat="1" ht="16.5" customHeight="1" outlineLevel="1" x14ac:dyDescent="0.2">
      <c r="A3150" s="60" t="s">
        <v>705</v>
      </c>
      <c r="B3150" s="61">
        <v>42929</v>
      </c>
      <c r="C3150" s="71">
        <v>262</v>
      </c>
      <c r="D3150" s="63" t="str">
        <f>VLOOKUP(C3150,[6]Consolidado!$B:$E,4,FALSE)</f>
        <v>Finalizada</v>
      </c>
      <c r="E3150" s="64" t="s">
        <v>51</v>
      </c>
      <c r="F3150" s="65" t="s">
        <v>64</v>
      </c>
      <c r="G3150" s="66">
        <v>12</v>
      </c>
      <c r="H3150" s="67">
        <v>105.27525641025643</v>
      </c>
      <c r="I3150" s="85">
        <f t="shared" si="82"/>
        <v>1263.3030769230772</v>
      </c>
      <c r="J3150" s="86">
        <v>30.1676</v>
      </c>
      <c r="K3150" s="85">
        <f t="shared" si="83"/>
        <v>41.876154447920193</v>
      </c>
      <c r="L3150" s="68" t="str">
        <f>VLOOKUP(C3150,[6]Consolidado!$B:$E,2,FALSE)</f>
        <v>Ignitia Office</v>
      </c>
      <c r="M3150" s="69" t="str">
        <f>VLOOKUP(C3150,[6]Consolidado!$B:$E,3,FALSE)</f>
        <v>Medium work table Similar Desk but light wood</v>
      </c>
      <c r="N3150" s="70" t="str">
        <f>VLOOKUP(C3150,[6]Consolidado!$B:$H,7,FALSE)</f>
        <v>Agosto</v>
      </c>
    </row>
    <row r="3151" spans="1:14" s="71" customFormat="1" ht="16.5" customHeight="1" outlineLevel="1" x14ac:dyDescent="0.2">
      <c r="A3151" s="60" t="s">
        <v>705</v>
      </c>
      <c r="B3151" s="61">
        <v>42929</v>
      </c>
      <c r="C3151" s="71">
        <v>262</v>
      </c>
      <c r="D3151" s="63" t="str">
        <f>VLOOKUP(C3151,[6]Consolidado!$B:$E,4,FALSE)</f>
        <v>Finalizada</v>
      </c>
      <c r="E3151" s="64" t="s">
        <v>51</v>
      </c>
      <c r="F3151" s="65" t="s">
        <v>65</v>
      </c>
      <c r="G3151" s="66">
        <v>3</v>
      </c>
      <c r="H3151" s="67">
        <v>57.181111111111107</v>
      </c>
      <c r="I3151" s="85">
        <f t="shared" si="82"/>
        <v>171.54333333333332</v>
      </c>
      <c r="J3151" s="86">
        <v>30.1676</v>
      </c>
      <c r="K3151" s="85">
        <f t="shared" si="83"/>
        <v>5.686343405949871</v>
      </c>
      <c r="L3151" s="68" t="str">
        <f>VLOOKUP(C3151,[6]Consolidado!$B:$E,2,FALSE)</f>
        <v>Ignitia Office</v>
      </c>
      <c r="M3151" s="69" t="str">
        <f>VLOOKUP(C3151,[6]Consolidado!$B:$E,3,FALSE)</f>
        <v>Medium work table Similar Desk but light wood</v>
      </c>
      <c r="N3151" s="70" t="str">
        <f>VLOOKUP(C3151,[6]Consolidado!$B:$H,7,FALSE)</f>
        <v>Agosto</v>
      </c>
    </row>
    <row r="3152" spans="1:14" s="71" customFormat="1" ht="16.5" customHeight="1" outlineLevel="1" x14ac:dyDescent="0.2">
      <c r="A3152" s="60" t="s">
        <v>705</v>
      </c>
      <c r="B3152" s="61">
        <v>42929</v>
      </c>
      <c r="C3152" s="71">
        <v>262</v>
      </c>
      <c r="D3152" s="63" t="str">
        <f>VLOOKUP(C3152,[6]Consolidado!$B:$E,4,FALSE)</f>
        <v>Finalizada</v>
      </c>
      <c r="E3152" s="64" t="s">
        <v>51</v>
      </c>
      <c r="F3152" s="65" t="s">
        <v>67</v>
      </c>
      <c r="G3152" s="66">
        <v>3</v>
      </c>
      <c r="H3152" s="67">
        <v>117.71899999999997</v>
      </c>
      <c r="I3152" s="85">
        <f t="shared" si="82"/>
        <v>353.15699999999993</v>
      </c>
      <c r="J3152" s="86">
        <v>30.1676</v>
      </c>
      <c r="K3152" s="85">
        <f t="shared" si="83"/>
        <v>11.706499688407428</v>
      </c>
      <c r="L3152" s="68" t="str">
        <f>VLOOKUP(C3152,[6]Consolidado!$B:$E,2,FALSE)</f>
        <v>Ignitia Office</v>
      </c>
      <c r="M3152" s="69" t="str">
        <f>VLOOKUP(C3152,[6]Consolidado!$B:$E,3,FALSE)</f>
        <v>Medium work table Similar Desk but light wood</v>
      </c>
      <c r="N3152" s="70" t="str">
        <f>VLOOKUP(C3152,[6]Consolidado!$B:$H,7,FALSE)</f>
        <v>Agosto</v>
      </c>
    </row>
    <row r="3153" spans="1:14" s="71" customFormat="1" ht="16.5" customHeight="1" outlineLevel="1" x14ac:dyDescent="0.2">
      <c r="A3153" s="60" t="s">
        <v>705</v>
      </c>
      <c r="B3153" s="61">
        <v>42929</v>
      </c>
      <c r="C3153" s="71">
        <v>262</v>
      </c>
      <c r="D3153" s="63" t="str">
        <f>VLOOKUP(C3153,[6]Consolidado!$B:$E,4,FALSE)</f>
        <v>Finalizada</v>
      </c>
      <c r="E3153" s="64" t="s">
        <v>78</v>
      </c>
      <c r="F3153" s="65" t="s">
        <v>87</v>
      </c>
      <c r="G3153" s="66">
        <v>5</v>
      </c>
      <c r="H3153" s="67">
        <v>6.8841155533333342</v>
      </c>
      <c r="I3153" s="85">
        <f t="shared" si="82"/>
        <v>34.420577766666668</v>
      </c>
      <c r="J3153" s="86">
        <v>30.1676</v>
      </c>
      <c r="K3153" s="85">
        <f t="shared" si="83"/>
        <v>1.1409783266374078</v>
      </c>
      <c r="L3153" s="68" t="str">
        <f>VLOOKUP(C3153,[6]Consolidado!$B:$E,2,FALSE)</f>
        <v>Ignitia Office</v>
      </c>
      <c r="M3153" s="69" t="str">
        <f>VLOOKUP(C3153,[6]Consolidado!$B:$E,3,FALSE)</f>
        <v>Medium work table Similar Desk but light wood</v>
      </c>
      <c r="N3153" s="70" t="str">
        <f>VLOOKUP(C3153,[6]Consolidado!$B:$H,7,FALSE)</f>
        <v>Agosto</v>
      </c>
    </row>
    <row r="3154" spans="1:14" s="71" customFormat="1" ht="16.5" customHeight="1" outlineLevel="1" x14ac:dyDescent="0.2">
      <c r="A3154" s="60" t="s">
        <v>705</v>
      </c>
      <c r="B3154" s="61">
        <v>42929</v>
      </c>
      <c r="C3154" s="71">
        <v>265</v>
      </c>
      <c r="D3154" s="63" t="str">
        <f>VLOOKUP(C3154,[6]Consolidado!$B:$E,4,FALSE)</f>
        <v>Finalizada</v>
      </c>
      <c r="E3154" s="64" t="s">
        <v>51</v>
      </c>
      <c r="F3154" s="65" t="s">
        <v>130</v>
      </c>
      <c r="G3154" s="66">
        <v>1.5</v>
      </c>
      <c r="H3154" s="67">
        <v>224.12</v>
      </c>
      <c r="I3154" s="85">
        <f t="shared" si="82"/>
        <v>336.18</v>
      </c>
      <c r="J3154" s="86">
        <v>30.1676</v>
      </c>
      <c r="K3154" s="85">
        <f t="shared" si="83"/>
        <v>11.143743618981954</v>
      </c>
      <c r="L3154" s="68" t="str">
        <f>VLOOKUP(C3154,[6]Consolidado!$B:$E,2,FALSE)</f>
        <v>Ignitia Office</v>
      </c>
      <c r="M3154" s="69" t="str">
        <f>VLOOKUP(C3154,[6]Consolidado!$B:$E,3,FALSE)</f>
        <v xml:space="preserve">Nook table&amp;benches </v>
      </c>
      <c r="N3154" s="70" t="str">
        <f>VLOOKUP(C3154,[6]Consolidado!$B:$H,7,FALSE)</f>
        <v>Julio</v>
      </c>
    </row>
    <row r="3155" spans="1:14" s="71" customFormat="1" ht="16.5" customHeight="1" outlineLevel="1" x14ac:dyDescent="0.2">
      <c r="A3155" s="60" t="s">
        <v>705</v>
      </c>
      <c r="B3155" s="61">
        <v>42929</v>
      </c>
      <c r="C3155" s="71">
        <v>265</v>
      </c>
      <c r="D3155" s="63" t="str">
        <f>VLOOKUP(C3155,[6]Consolidado!$B:$E,4,FALSE)</f>
        <v>Finalizada</v>
      </c>
      <c r="E3155" s="64" t="s">
        <v>78</v>
      </c>
      <c r="F3155" s="65" t="s">
        <v>87</v>
      </c>
      <c r="G3155" s="66">
        <v>8</v>
      </c>
      <c r="H3155" s="67">
        <v>6.8841155533333342</v>
      </c>
      <c r="I3155" s="85">
        <f t="shared" si="82"/>
        <v>55.072924426666674</v>
      </c>
      <c r="J3155" s="86">
        <v>30.1676</v>
      </c>
      <c r="K3155" s="85">
        <f t="shared" si="83"/>
        <v>1.8255653226198529</v>
      </c>
      <c r="L3155" s="68" t="str">
        <f>VLOOKUP(C3155,[6]Consolidado!$B:$E,2,FALSE)</f>
        <v>Ignitia Office</v>
      </c>
      <c r="M3155" s="69" t="str">
        <f>VLOOKUP(C3155,[6]Consolidado!$B:$E,3,FALSE)</f>
        <v xml:space="preserve">Nook table&amp;benches </v>
      </c>
      <c r="N3155" s="70" t="str">
        <f>VLOOKUP(C3155,[6]Consolidado!$B:$H,7,FALSE)</f>
        <v>Julio</v>
      </c>
    </row>
    <row r="3156" spans="1:14" s="71" customFormat="1" ht="16.5" customHeight="1" outlineLevel="1" x14ac:dyDescent="0.2">
      <c r="A3156" s="60" t="s">
        <v>705</v>
      </c>
      <c r="B3156" s="61">
        <v>42929</v>
      </c>
      <c r="C3156" s="71">
        <v>247</v>
      </c>
      <c r="D3156" s="63" t="str">
        <f>VLOOKUP(C3156,[6]Consolidado!$B:$E,4,FALSE)</f>
        <v>Finalizada</v>
      </c>
      <c r="E3156" s="64" t="s">
        <v>28</v>
      </c>
      <c r="F3156" s="65" t="s">
        <v>93</v>
      </c>
      <c r="G3156" s="66">
        <v>2</v>
      </c>
      <c r="H3156" s="67">
        <v>845.59999999999991</v>
      </c>
      <c r="I3156" s="85">
        <f t="shared" si="82"/>
        <v>1691.1999999999998</v>
      </c>
      <c r="J3156" s="86">
        <v>30.1676</v>
      </c>
      <c r="K3156" s="85">
        <f t="shared" si="83"/>
        <v>56.060143995544884</v>
      </c>
      <c r="L3156" s="68" t="str">
        <f>VLOOKUP(C3156,[6]Consolidado!$B:$E,2,FALSE)</f>
        <v>Ignitia Office</v>
      </c>
      <c r="M3156" s="69" t="str">
        <f>VLOOKUP(C3156,[6]Consolidado!$B:$E,3,FALSE)</f>
        <v>Meeting Room 2</v>
      </c>
      <c r="N3156" s="70" t="str">
        <f>VLOOKUP(C3156,[6]Consolidado!$B:$H,7,FALSE)</f>
        <v>Julio</v>
      </c>
    </row>
    <row r="3157" spans="1:14" s="71" customFormat="1" ht="16.5" customHeight="1" outlineLevel="1" x14ac:dyDescent="0.2">
      <c r="A3157" s="60" t="s">
        <v>705</v>
      </c>
      <c r="B3157" s="61">
        <v>42929</v>
      </c>
      <c r="C3157" s="71">
        <v>245</v>
      </c>
      <c r="D3157" s="63" t="str">
        <f>VLOOKUP(C3157,[6]Consolidado!$B:$E,4,FALSE)</f>
        <v>Finalizada</v>
      </c>
      <c r="E3157" s="64" t="s">
        <v>51</v>
      </c>
      <c r="F3157" s="65" t="s">
        <v>56</v>
      </c>
      <c r="G3157" s="66">
        <v>126</v>
      </c>
      <c r="H3157" s="67">
        <v>28.13551851851852</v>
      </c>
      <c r="I3157" s="85">
        <f t="shared" si="82"/>
        <v>3545.0753333333337</v>
      </c>
      <c r="J3157" s="86">
        <v>30.1676</v>
      </c>
      <c r="K3157" s="85">
        <f t="shared" si="83"/>
        <v>117.51267364103653</v>
      </c>
      <c r="L3157" s="68" t="str">
        <f>VLOOKUP(C3157,[6]Consolidado!$B:$E,2,FALSE)</f>
        <v>Ignitia Office</v>
      </c>
      <c r="M3157" s="69" t="str">
        <f>VLOOKUP(C3157,[6]Consolidado!$B:$E,3,FALSE)</f>
        <v>Pantry 1. Banca Café con respaldo. Counter Height</v>
      </c>
      <c r="N3157" s="70" t="str">
        <f>VLOOKUP(C3157,[6]Consolidado!$B:$H,7,FALSE)</f>
        <v>Julio</v>
      </c>
    </row>
    <row r="3158" spans="1:14" s="71" customFormat="1" ht="16.5" customHeight="1" outlineLevel="1" x14ac:dyDescent="0.2">
      <c r="A3158" s="60" t="s">
        <v>705</v>
      </c>
      <c r="B3158" s="61">
        <v>42929</v>
      </c>
      <c r="C3158" s="71">
        <v>245</v>
      </c>
      <c r="D3158" s="63" t="str">
        <f>VLOOKUP(C3158,[6]Consolidado!$B:$E,4,FALSE)</f>
        <v>Finalizada</v>
      </c>
      <c r="E3158" s="64" t="s">
        <v>51</v>
      </c>
      <c r="F3158" s="65" t="s">
        <v>57</v>
      </c>
      <c r="G3158" s="66">
        <v>12</v>
      </c>
      <c r="H3158" s="67">
        <v>42.268333333333338</v>
      </c>
      <c r="I3158" s="85">
        <f t="shared" si="82"/>
        <v>507.22</v>
      </c>
      <c r="J3158" s="86">
        <v>30.1676</v>
      </c>
      <c r="K3158" s="85">
        <f t="shared" si="83"/>
        <v>16.813402458266484</v>
      </c>
      <c r="L3158" s="68" t="str">
        <f>VLOOKUP(C3158,[6]Consolidado!$B:$E,2,FALSE)</f>
        <v>Ignitia Office</v>
      </c>
      <c r="M3158" s="69" t="str">
        <f>VLOOKUP(C3158,[6]Consolidado!$B:$E,3,FALSE)</f>
        <v>Pantry 1. Banca Café con respaldo. Counter Height</v>
      </c>
      <c r="N3158" s="70" t="str">
        <f>VLOOKUP(C3158,[6]Consolidado!$B:$H,7,FALSE)</f>
        <v>Julio</v>
      </c>
    </row>
    <row r="3159" spans="1:14" s="71" customFormat="1" ht="16.5" customHeight="1" outlineLevel="1" x14ac:dyDescent="0.2">
      <c r="A3159" s="60" t="s">
        <v>705</v>
      </c>
      <c r="B3159" s="61">
        <v>42929</v>
      </c>
      <c r="C3159" s="71">
        <v>245</v>
      </c>
      <c r="D3159" s="63" t="str">
        <f>VLOOKUP(C3159,[6]Consolidado!$B:$E,4,FALSE)</f>
        <v>Finalizada</v>
      </c>
      <c r="E3159" s="64" t="s">
        <v>40</v>
      </c>
      <c r="F3159" s="65" t="s">
        <v>58</v>
      </c>
      <c r="G3159" s="66">
        <v>72</v>
      </c>
      <c r="H3159" s="67">
        <v>0.69666745560277243</v>
      </c>
      <c r="I3159" s="85">
        <f t="shared" si="82"/>
        <v>50.160056803399613</v>
      </c>
      <c r="J3159" s="86">
        <v>30.1676</v>
      </c>
      <c r="K3159" s="85">
        <f t="shared" si="83"/>
        <v>1.6627128708747003</v>
      </c>
      <c r="L3159" s="68" t="str">
        <f>VLOOKUP(C3159,[6]Consolidado!$B:$E,2,FALSE)</f>
        <v>Ignitia Office</v>
      </c>
      <c r="M3159" s="69" t="str">
        <f>VLOOKUP(C3159,[6]Consolidado!$B:$E,3,FALSE)</f>
        <v>Pantry 1. Banca Café con respaldo. Counter Height</v>
      </c>
      <c r="N3159" s="70" t="str">
        <f>VLOOKUP(C3159,[6]Consolidado!$B:$H,7,FALSE)</f>
        <v>Julio</v>
      </c>
    </row>
    <row r="3160" spans="1:14" s="71" customFormat="1" ht="16.5" customHeight="1" outlineLevel="1" x14ac:dyDescent="0.2">
      <c r="A3160" s="60" t="s">
        <v>705</v>
      </c>
      <c r="B3160" s="61">
        <v>42929</v>
      </c>
      <c r="C3160" s="71">
        <v>243</v>
      </c>
      <c r="D3160" s="63" t="str">
        <f>VLOOKUP(C3160,[6]Consolidado!$B:$E,4,FALSE)</f>
        <v>Finalizada</v>
      </c>
      <c r="E3160" s="64" t="s">
        <v>51</v>
      </c>
      <c r="F3160" s="65" t="s">
        <v>56</v>
      </c>
      <c r="G3160" s="66">
        <v>24</v>
      </c>
      <c r="H3160" s="67">
        <v>28.13551851851852</v>
      </c>
      <c r="I3160" s="85">
        <f t="shared" si="82"/>
        <v>675.25244444444445</v>
      </c>
      <c r="J3160" s="86">
        <v>30.1676</v>
      </c>
      <c r="K3160" s="85">
        <f t="shared" si="83"/>
        <v>22.383366407816482</v>
      </c>
      <c r="L3160" s="68" t="str">
        <f>VLOOKUP(C3160,[6]Consolidado!$B:$E,2,FALSE)</f>
        <v>Ignitia Office</v>
      </c>
      <c r="M3160" s="69" t="str">
        <f>VLOOKUP(C3160,[6]Consolidado!$B:$E,3,FALSE)</f>
        <v>Lounge 1. Banca Café con respaldo</v>
      </c>
      <c r="N3160" s="70" t="str">
        <f>VLOOKUP(C3160,[6]Consolidado!$B:$H,7,FALSE)</f>
        <v>Agosto</v>
      </c>
    </row>
    <row r="3161" spans="1:14" s="71" customFormat="1" ht="16.5" customHeight="1" outlineLevel="1" x14ac:dyDescent="0.2">
      <c r="A3161" s="60" t="s">
        <v>705</v>
      </c>
      <c r="B3161" s="61">
        <v>42929</v>
      </c>
      <c r="C3161" s="71">
        <v>243</v>
      </c>
      <c r="D3161" s="63" t="str">
        <f>VLOOKUP(C3161,[6]Consolidado!$B:$E,4,FALSE)</f>
        <v>Finalizada</v>
      </c>
      <c r="E3161" s="64" t="s">
        <v>51</v>
      </c>
      <c r="F3161" s="65" t="s">
        <v>57</v>
      </c>
      <c r="G3161" s="66">
        <v>3</v>
      </c>
      <c r="H3161" s="67">
        <v>42.268333333333338</v>
      </c>
      <c r="I3161" s="85">
        <f t="shared" si="82"/>
        <v>126.80500000000001</v>
      </c>
      <c r="J3161" s="86">
        <v>30.1676</v>
      </c>
      <c r="K3161" s="85">
        <f t="shared" si="83"/>
        <v>4.2033506145666211</v>
      </c>
      <c r="L3161" s="68" t="str">
        <f>VLOOKUP(C3161,[6]Consolidado!$B:$E,2,FALSE)</f>
        <v>Ignitia Office</v>
      </c>
      <c r="M3161" s="69" t="str">
        <f>VLOOKUP(C3161,[6]Consolidado!$B:$E,3,FALSE)</f>
        <v>Lounge 1. Banca Café con respaldo</v>
      </c>
      <c r="N3161" s="70" t="str">
        <f>VLOOKUP(C3161,[6]Consolidado!$B:$H,7,FALSE)</f>
        <v>Agosto</v>
      </c>
    </row>
    <row r="3162" spans="1:14" s="71" customFormat="1" ht="16.5" customHeight="1" outlineLevel="1" x14ac:dyDescent="0.2">
      <c r="A3162" s="60" t="s">
        <v>705</v>
      </c>
      <c r="B3162" s="61">
        <v>42929</v>
      </c>
      <c r="C3162" s="71">
        <v>243</v>
      </c>
      <c r="D3162" s="63" t="str">
        <f>VLOOKUP(C3162,[6]Consolidado!$B:$E,4,FALSE)</f>
        <v>Finalizada</v>
      </c>
      <c r="E3162" s="64" t="s">
        <v>40</v>
      </c>
      <c r="F3162" s="65" t="s">
        <v>58</v>
      </c>
      <c r="G3162" s="66">
        <v>16</v>
      </c>
      <c r="H3162" s="67">
        <v>0.69666745560277243</v>
      </c>
      <c r="I3162" s="85">
        <f t="shared" si="82"/>
        <v>11.146679289644359</v>
      </c>
      <c r="J3162" s="86">
        <v>30.1676</v>
      </c>
      <c r="K3162" s="85">
        <f t="shared" si="83"/>
        <v>0.36949174908326676</v>
      </c>
      <c r="L3162" s="68" t="str">
        <f>VLOOKUP(C3162,[6]Consolidado!$B:$E,2,FALSE)</f>
        <v>Ignitia Office</v>
      </c>
      <c r="M3162" s="69" t="str">
        <f>VLOOKUP(C3162,[6]Consolidado!$B:$E,3,FALSE)</f>
        <v>Lounge 1. Banca Café con respaldo</v>
      </c>
      <c r="N3162" s="70" t="str">
        <f>VLOOKUP(C3162,[6]Consolidado!$B:$H,7,FALSE)</f>
        <v>Agosto</v>
      </c>
    </row>
    <row r="3163" spans="1:14" s="71" customFormat="1" ht="16.5" customHeight="1" outlineLevel="1" x14ac:dyDescent="0.2">
      <c r="A3163" s="60" t="s">
        <v>705</v>
      </c>
      <c r="B3163" s="61">
        <v>42929</v>
      </c>
      <c r="C3163" s="71">
        <v>244</v>
      </c>
      <c r="D3163" s="63" t="str">
        <f>VLOOKUP(C3163,[6]Consolidado!$B:$E,4,FALSE)</f>
        <v>Finalizada</v>
      </c>
      <c r="E3163" s="64" t="s">
        <v>51</v>
      </c>
      <c r="F3163" s="65" t="s">
        <v>56</v>
      </c>
      <c r="G3163" s="66">
        <v>24</v>
      </c>
      <c r="H3163" s="67">
        <v>28.13551851851852</v>
      </c>
      <c r="I3163" s="85">
        <f t="shared" ref="I3163:I3226" si="84">G3163*H3163</f>
        <v>675.25244444444445</v>
      </c>
      <c r="J3163" s="86">
        <v>30.1676</v>
      </c>
      <c r="K3163" s="85">
        <f t="shared" ref="K3163:K3226" si="85">IFERROR(I3163/J3163,0)</f>
        <v>22.383366407816482</v>
      </c>
      <c r="L3163" s="68" t="str">
        <f>VLOOKUP(C3163,[6]Consolidado!$B:$E,2,FALSE)</f>
        <v>Ignitia Office</v>
      </c>
      <c r="M3163" s="69" t="str">
        <f>VLOOKUP(C3163,[6]Consolidado!$B:$E,3,FALSE)</f>
        <v>Lounge 1. Banca Café sin respaldo</v>
      </c>
      <c r="N3163" s="70" t="str">
        <f>VLOOKUP(C3163,[6]Consolidado!$B:$H,7,FALSE)</f>
        <v>Agosto</v>
      </c>
    </row>
    <row r="3164" spans="1:14" s="71" customFormat="1" ht="16.5" customHeight="1" outlineLevel="1" x14ac:dyDescent="0.2">
      <c r="A3164" s="60" t="s">
        <v>705</v>
      </c>
      <c r="B3164" s="61">
        <v>42929</v>
      </c>
      <c r="C3164" s="71">
        <v>244</v>
      </c>
      <c r="D3164" s="63" t="str">
        <f>VLOOKUP(C3164,[6]Consolidado!$B:$E,4,FALSE)</f>
        <v>Finalizada</v>
      </c>
      <c r="E3164" s="64" t="s">
        <v>51</v>
      </c>
      <c r="F3164" s="65" t="s">
        <v>57</v>
      </c>
      <c r="G3164" s="66">
        <v>3</v>
      </c>
      <c r="H3164" s="67">
        <v>42.268333333333338</v>
      </c>
      <c r="I3164" s="85">
        <f t="shared" si="84"/>
        <v>126.80500000000001</v>
      </c>
      <c r="J3164" s="86">
        <v>30.1676</v>
      </c>
      <c r="K3164" s="85">
        <f t="shared" si="85"/>
        <v>4.2033506145666211</v>
      </c>
      <c r="L3164" s="68" t="str">
        <f>VLOOKUP(C3164,[6]Consolidado!$B:$E,2,FALSE)</f>
        <v>Ignitia Office</v>
      </c>
      <c r="M3164" s="69" t="str">
        <f>VLOOKUP(C3164,[6]Consolidado!$B:$E,3,FALSE)</f>
        <v>Lounge 1. Banca Café sin respaldo</v>
      </c>
      <c r="N3164" s="70" t="str">
        <f>VLOOKUP(C3164,[6]Consolidado!$B:$H,7,FALSE)</f>
        <v>Agosto</v>
      </c>
    </row>
    <row r="3165" spans="1:14" s="71" customFormat="1" ht="16.5" customHeight="1" outlineLevel="1" x14ac:dyDescent="0.2">
      <c r="A3165" s="60" t="s">
        <v>705</v>
      </c>
      <c r="B3165" s="61">
        <v>42929</v>
      </c>
      <c r="C3165" s="71">
        <v>244</v>
      </c>
      <c r="D3165" s="63" t="str">
        <f>VLOOKUP(C3165,[6]Consolidado!$B:$E,4,FALSE)</f>
        <v>Finalizada</v>
      </c>
      <c r="E3165" s="64" t="s">
        <v>40</v>
      </c>
      <c r="F3165" s="65" t="s">
        <v>58</v>
      </c>
      <c r="G3165" s="66">
        <v>40</v>
      </c>
      <c r="H3165" s="67">
        <v>0.69666745560277243</v>
      </c>
      <c r="I3165" s="85">
        <f t="shared" si="84"/>
        <v>27.866698224110898</v>
      </c>
      <c r="J3165" s="86">
        <v>30.1676</v>
      </c>
      <c r="K3165" s="85">
        <f t="shared" si="85"/>
        <v>0.92372937270816702</v>
      </c>
      <c r="L3165" s="68" t="str">
        <f>VLOOKUP(C3165,[6]Consolidado!$B:$E,2,FALSE)</f>
        <v>Ignitia Office</v>
      </c>
      <c r="M3165" s="69" t="str">
        <f>VLOOKUP(C3165,[6]Consolidado!$B:$E,3,FALSE)</f>
        <v>Lounge 1. Banca Café sin respaldo</v>
      </c>
      <c r="N3165" s="70" t="str">
        <f>VLOOKUP(C3165,[6]Consolidado!$B:$H,7,FALSE)</f>
        <v>Agosto</v>
      </c>
    </row>
    <row r="3166" spans="1:14" s="71" customFormat="1" ht="16.5" customHeight="1" outlineLevel="1" x14ac:dyDescent="0.2">
      <c r="A3166" s="60" t="s">
        <v>705</v>
      </c>
      <c r="B3166" s="61">
        <v>42930</v>
      </c>
      <c r="C3166" s="71">
        <v>259</v>
      </c>
      <c r="D3166" s="63" t="str">
        <f>VLOOKUP(C3166,[6]Consolidado!$B:$E,4,FALSE)</f>
        <v>Finalizada</v>
      </c>
      <c r="E3166" s="64" t="s">
        <v>33</v>
      </c>
      <c r="F3166" s="65" t="s">
        <v>32</v>
      </c>
      <c r="G3166" s="66">
        <v>1</v>
      </c>
      <c r="H3166" s="67">
        <v>30.068855534528456</v>
      </c>
      <c r="I3166" s="85">
        <f t="shared" si="84"/>
        <v>30.068855534528456</v>
      </c>
      <c r="J3166" s="86">
        <v>30.1676</v>
      </c>
      <c r="K3166" s="85">
        <f t="shared" si="85"/>
        <v>0.99672680407219849</v>
      </c>
      <c r="L3166" s="68" t="str">
        <f>VLOOKUP(C3166,[6]Consolidado!$B:$E,2,FALSE)</f>
        <v>Ignitia Office</v>
      </c>
      <c r="M3166" s="69" t="str">
        <f>VLOOKUP(C3166,[6]Consolidado!$B:$E,3,FALSE)</f>
        <v>Coffee table w/column support base</v>
      </c>
      <c r="N3166" s="70" t="str">
        <f>VLOOKUP(C3166,[6]Consolidado!$B:$H,7,FALSE)</f>
        <v>Julio</v>
      </c>
    </row>
    <row r="3167" spans="1:14" s="71" customFormat="1" ht="16.5" customHeight="1" outlineLevel="1" x14ac:dyDescent="0.2">
      <c r="A3167" s="60" t="s">
        <v>705</v>
      </c>
      <c r="B3167" s="61">
        <v>42930</v>
      </c>
      <c r="C3167" s="71">
        <v>259</v>
      </c>
      <c r="D3167" s="63" t="str">
        <f>VLOOKUP(C3167,[6]Consolidado!$B:$E,4,FALSE)</f>
        <v>Finalizada</v>
      </c>
      <c r="E3167" s="64" t="s">
        <v>33</v>
      </c>
      <c r="F3167" s="65" t="s">
        <v>34</v>
      </c>
      <c r="G3167" s="66">
        <v>1</v>
      </c>
      <c r="H3167" s="67">
        <v>33.182217334633599</v>
      </c>
      <c r="I3167" s="85">
        <f t="shared" si="84"/>
        <v>33.182217334633599</v>
      </c>
      <c r="J3167" s="86">
        <v>30.1676</v>
      </c>
      <c r="K3167" s="85">
        <f t="shared" si="85"/>
        <v>1.0999289746162637</v>
      </c>
      <c r="L3167" s="68" t="str">
        <f>VLOOKUP(C3167,[6]Consolidado!$B:$E,2,FALSE)</f>
        <v>Ignitia Office</v>
      </c>
      <c r="M3167" s="69" t="str">
        <f>VLOOKUP(C3167,[6]Consolidado!$B:$E,3,FALSE)</f>
        <v>Coffee table w/column support base</v>
      </c>
      <c r="N3167" s="70" t="str">
        <f>VLOOKUP(C3167,[6]Consolidado!$B:$H,7,FALSE)</f>
        <v>Julio</v>
      </c>
    </row>
    <row r="3168" spans="1:14" s="71" customFormat="1" ht="16.5" customHeight="1" outlineLevel="1" x14ac:dyDescent="0.2">
      <c r="A3168" s="60" t="s">
        <v>705</v>
      </c>
      <c r="B3168" s="61">
        <v>42930</v>
      </c>
      <c r="C3168" s="71">
        <v>264</v>
      </c>
      <c r="D3168" s="63" t="str">
        <f>VLOOKUP(C3168,[6]Consolidado!$B:$E,4,FALSE)</f>
        <v>Finalizada</v>
      </c>
      <c r="E3168" s="64" t="s">
        <v>25</v>
      </c>
      <c r="F3168" s="65" t="s">
        <v>131</v>
      </c>
      <c r="G3168" s="66">
        <v>2</v>
      </c>
      <c r="H3168" s="67">
        <v>907.57143753372645</v>
      </c>
      <c r="I3168" s="85">
        <f t="shared" si="84"/>
        <v>1815.1428750674529</v>
      </c>
      <c r="J3168" s="86">
        <v>30.1676</v>
      </c>
      <c r="K3168" s="85">
        <f t="shared" si="85"/>
        <v>60.168620475856642</v>
      </c>
      <c r="L3168" s="68" t="str">
        <f>VLOOKUP(C3168,[6]Consolidado!$B:$E,2,FALSE)</f>
        <v>Ignitia Office</v>
      </c>
      <c r="M3168" s="69" t="str">
        <f>VLOOKUP(C3168,[6]Consolidado!$B:$E,3,FALSE)</f>
        <v>PTV chair. Oversized&amp;upholstered</v>
      </c>
      <c r="N3168" s="70" t="str">
        <f>VLOOKUP(C3168,[6]Consolidado!$B:$H,7,FALSE)</f>
        <v>Agosto</v>
      </c>
    </row>
    <row r="3169" spans="1:14" s="71" customFormat="1" ht="16.5" customHeight="1" outlineLevel="1" x14ac:dyDescent="0.2">
      <c r="A3169" s="60" t="s">
        <v>705</v>
      </c>
      <c r="B3169" s="61">
        <v>42930</v>
      </c>
      <c r="C3169" s="71">
        <v>264</v>
      </c>
      <c r="D3169" s="63" t="str">
        <f>VLOOKUP(C3169,[6]Consolidado!$B:$E,4,FALSE)</f>
        <v>Finalizada</v>
      </c>
      <c r="E3169" s="64" t="s">
        <v>25</v>
      </c>
      <c r="F3169" s="65" t="s">
        <v>132</v>
      </c>
      <c r="G3169" s="66">
        <v>4</v>
      </c>
      <c r="H3169" s="67">
        <v>734.70800969687446</v>
      </c>
      <c r="I3169" s="85">
        <f t="shared" si="84"/>
        <v>2938.8320387874978</v>
      </c>
      <c r="J3169" s="86">
        <v>30.1676</v>
      </c>
      <c r="K3169" s="85">
        <f t="shared" si="85"/>
        <v>97.416832588190573</v>
      </c>
      <c r="L3169" s="68" t="str">
        <f>VLOOKUP(C3169,[6]Consolidado!$B:$E,2,FALSE)</f>
        <v>Ignitia Office</v>
      </c>
      <c r="M3169" s="69" t="str">
        <f>VLOOKUP(C3169,[6]Consolidado!$B:$E,3,FALSE)</f>
        <v>PTV chair. Oversized&amp;upholstered</v>
      </c>
      <c r="N3169" s="70" t="str">
        <f>VLOOKUP(C3169,[6]Consolidado!$B:$H,7,FALSE)</f>
        <v>Agosto</v>
      </c>
    </row>
    <row r="3170" spans="1:14" s="71" customFormat="1" ht="16.5" customHeight="1" outlineLevel="1" x14ac:dyDescent="0.2">
      <c r="A3170" s="60" t="s">
        <v>705</v>
      </c>
      <c r="B3170" s="61">
        <v>42930</v>
      </c>
      <c r="C3170" s="71" t="s">
        <v>290</v>
      </c>
      <c r="D3170" s="63" t="str">
        <f>VLOOKUP(C3170,[6]Consolidado!$B:$E,4,FALSE)</f>
        <v>En Proceso</v>
      </c>
      <c r="E3170" s="64" t="s">
        <v>25</v>
      </c>
      <c r="F3170" s="65" t="s">
        <v>133</v>
      </c>
      <c r="G3170" s="66">
        <v>3</v>
      </c>
      <c r="H3170" s="67">
        <v>142.2564563939394</v>
      </c>
      <c r="I3170" s="85">
        <f t="shared" si="84"/>
        <v>426.76936918181821</v>
      </c>
      <c r="J3170" s="86">
        <v>30.1676</v>
      </c>
      <c r="K3170" s="85">
        <f t="shared" si="85"/>
        <v>14.146613226833365</v>
      </c>
      <c r="L3170" s="68" t="str">
        <f>VLOOKUP(C3170,[6]Consolidado!$B:$E,2,FALSE)</f>
        <v>Acabado</v>
      </c>
      <c r="M3170" s="69" t="str">
        <f>VLOOKUP(C3170,[6]Consolidado!$B:$E,3,FALSE)</f>
        <v>Material de acabado pendiente de distribuir</v>
      </c>
      <c r="N3170" s="70">
        <f>VLOOKUP(C3170,[6]Consolidado!$B:$H,7,FALSE)</f>
        <v>0</v>
      </c>
    </row>
    <row r="3171" spans="1:14" s="71" customFormat="1" ht="16.5" customHeight="1" outlineLevel="1" x14ac:dyDescent="0.2">
      <c r="A3171" s="60" t="s">
        <v>705</v>
      </c>
      <c r="B3171" s="61">
        <v>42930</v>
      </c>
      <c r="C3171" s="71" t="s">
        <v>290</v>
      </c>
      <c r="D3171" s="63" t="str">
        <f>VLOOKUP(C3171,[6]Consolidado!$B:$E,4,FALSE)</f>
        <v>En Proceso</v>
      </c>
      <c r="E3171" s="64" t="s">
        <v>25</v>
      </c>
      <c r="F3171" s="65" t="s">
        <v>120</v>
      </c>
      <c r="G3171" s="66">
        <v>3</v>
      </c>
      <c r="H3171" s="67">
        <v>1231.47</v>
      </c>
      <c r="I3171" s="85">
        <f t="shared" si="84"/>
        <v>3694.41</v>
      </c>
      <c r="J3171" s="86">
        <v>30.1676</v>
      </c>
      <c r="K3171" s="85">
        <f t="shared" si="85"/>
        <v>122.46284092867845</v>
      </c>
      <c r="L3171" s="68" t="str">
        <f>VLOOKUP(C3171,[6]Consolidado!$B:$E,2,FALSE)</f>
        <v>Acabado</v>
      </c>
      <c r="M3171" s="69" t="str">
        <f>VLOOKUP(C3171,[6]Consolidado!$B:$E,3,FALSE)</f>
        <v>Material de acabado pendiente de distribuir</v>
      </c>
      <c r="N3171" s="70">
        <f>VLOOKUP(C3171,[6]Consolidado!$B:$H,7,FALSE)</f>
        <v>0</v>
      </c>
    </row>
    <row r="3172" spans="1:14" s="71" customFormat="1" ht="16.5" customHeight="1" outlineLevel="1" x14ac:dyDescent="0.2">
      <c r="A3172" s="60" t="s">
        <v>705</v>
      </c>
      <c r="B3172" s="61">
        <v>42930</v>
      </c>
      <c r="C3172" s="71">
        <v>247</v>
      </c>
      <c r="D3172" s="63" t="str">
        <f>VLOOKUP(C3172,[6]Consolidado!$B:$E,4,FALSE)</f>
        <v>Finalizada</v>
      </c>
      <c r="E3172" s="64" t="s">
        <v>40</v>
      </c>
      <c r="F3172" s="65" t="s">
        <v>85</v>
      </c>
      <c r="G3172" s="66">
        <v>30</v>
      </c>
      <c r="H3172" s="67">
        <v>0.52547530623503114</v>
      </c>
      <c r="I3172" s="85">
        <f t="shared" si="84"/>
        <v>15.764259187050934</v>
      </c>
      <c r="J3172" s="86">
        <v>30.1676</v>
      </c>
      <c r="K3172" s="85">
        <f t="shared" si="85"/>
        <v>0.52255596027032092</v>
      </c>
      <c r="L3172" s="68" t="str">
        <f>VLOOKUP(C3172,[6]Consolidado!$B:$E,2,FALSE)</f>
        <v>Ignitia Office</v>
      </c>
      <c r="M3172" s="69" t="str">
        <f>VLOOKUP(C3172,[6]Consolidado!$B:$E,3,FALSE)</f>
        <v>Meeting Room 2</v>
      </c>
      <c r="N3172" s="70" t="str">
        <f>VLOOKUP(C3172,[6]Consolidado!$B:$H,7,FALSE)</f>
        <v>Julio</v>
      </c>
    </row>
    <row r="3173" spans="1:14" s="71" customFormat="1" ht="16.5" customHeight="1" outlineLevel="1" x14ac:dyDescent="0.2">
      <c r="A3173" s="60" t="s">
        <v>705</v>
      </c>
      <c r="B3173" s="61">
        <v>42930</v>
      </c>
      <c r="C3173" s="71">
        <v>265</v>
      </c>
      <c r="D3173" s="63" t="str">
        <f>VLOOKUP(C3173,[6]Consolidado!$B:$E,4,FALSE)</f>
        <v>Finalizada</v>
      </c>
      <c r="E3173" s="64" t="s">
        <v>49</v>
      </c>
      <c r="F3173" s="65" t="s">
        <v>134</v>
      </c>
      <c r="G3173" s="66">
        <v>6</v>
      </c>
      <c r="H3173" s="67">
        <v>846.49338399999999</v>
      </c>
      <c r="I3173" s="85">
        <f t="shared" si="84"/>
        <v>5078.9603040000002</v>
      </c>
      <c r="J3173" s="86">
        <v>30.1676</v>
      </c>
      <c r="K3173" s="85">
        <f t="shared" si="85"/>
        <v>168.358116124584</v>
      </c>
      <c r="L3173" s="68" t="str">
        <f>VLOOKUP(C3173,[6]Consolidado!$B:$E,2,FALSE)</f>
        <v>Ignitia Office</v>
      </c>
      <c r="M3173" s="69" t="str">
        <f>VLOOKUP(C3173,[6]Consolidado!$B:$E,3,FALSE)</f>
        <v xml:space="preserve">Nook table&amp;benches </v>
      </c>
      <c r="N3173" s="70" t="str">
        <f>VLOOKUP(C3173,[6]Consolidado!$B:$H,7,FALSE)</f>
        <v>Julio</v>
      </c>
    </row>
    <row r="3174" spans="1:14" s="71" customFormat="1" ht="16.5" customHeight="1" outlineLevel="1" x14ac:dyDescent="0.2">
      <c r="A3174" s="60" t="s">
        <v>705</v>
      </c>
      <c r="B3174" s="61">
        <v>42930</v>
      </c>
      <c r="C3174" s="71">
        <v>258</v>
      </c>
      <c r="D3174" s="63" t="str">
        <f>VLOOKUP(C3174,[6]Consolidado!$B:$E,4,FALSE)</f>
        <v>Finalizada</v>
      </c>
      <c r="E3174" s="64" t="s">
        <v>49</v>
      </c>
      <c r="F3174" s="65" t="s">
        <v>135</v>
      </c>
      <c r="G3174" s="66">
        <v>8</v>
      </c>
      <c r="H3174" s="67">
        <v>2172.2558219999996</v>
      </c>
      <c r="I3174" s="85">
        <f t="shared" si="84"/>
        <v>17378.046575999997</v>
      </c>
      <c r="J3174" s="86">
        <v>30.1676</v>
      </c>
      <c r="K3174" s="85">
        <f t="shared" si="85"/>
        <v>576.05001975629477</v>
      </c>
      <c r="L3174" s="68" t="str">
        <f>VLOOKUP(C3174,[6]Consolidado!$B:$E,2,FALSE)</f>
        <v>Ignitia Office</v>
      </c>
      <c r="M3174" s="69" t="str">
        <f>VLOOKUP(C3174,[6]Consolidado!$B:$E,3,FALSE)</f>
        <v>Upholestered Box chair in light harwood</v>
      </c>
      <c r="N3174" s="70" t="str">
        <f>VLOOKUP(C3174,[6]Consolidado!$B:$H,7,FALSE)</f>
        <v>Julio</v>
      </c>
    </row>
    <row r="3175" spans="1:14" s="71" customFormat="1" ht="16.5" customHeight="1" outlineLevel="1" x14ac:dyDescent="0.2">
      <c r="A3175" s="60" t="s">
        <v>705</v>
      </c>
      <c r="B3175" s="61">
        <v>42930</v>
      </c>
      <c r="C3175" s="71">
        <v>308</v>
      </c>
      <c r="D3175" s="63" t="str">
        <f>VLOOKUP(C3175,[6]Consolidado!$B:$E,4,FALSE)</f>
        <v>Finalizada</v>
      </c>
      <c r="E3175" s="64" t="s">
        <v>40</v>
      </c>
      <c r="F3175" s="65" t="s">
        <v>54</v>
      </c>
      <c r="G3175" s="66">
        <v>60</v>
      </c>
      <c r="H3175" s="67">
        <v>1.2238494880446531</v>
      </c>
      <c r="I3175" s="85">
        <f t="shared" si="84"/>
        <v>73.430969282679186</v>
      </c>
      <c r="J3175" s="86">
        <v>30.1676</v>
      </c>
      <c r="K3175" s="85">
        <f t="shared" si="85"/>
        <v>2.4341004681406271</v>
      </c>
      <c r="L3175" s="68" t="str">
        <f>VLOOKUP(C3175,[6]Consolidado!$B:$E,2,FALSE)</f>
        <v>BH Office</v>
      </c>
      <c r="M3175" s="69" t="str">
        <f>VLOOKUP(C3175,[6]Consolidado!$B:$E,3,FALSE)</f>
        <v>Credenza</v>
      </c>
      <c r="N3175" s="70" t="str">
        <f>VLOOKUP(C3175,[6]Consolidado!$B:$H,7,FALSE)</f>
        <v>Agosto</v>
      </c>
    </row>
    <row r="3176" spans="1:14" s="71" customFormat="1" ht="16.5" customHeight="1" outlineLevel="1" x14ac:dyDescent="0.2">
      <c r="A3176" s="60" t="s">
        <v>705</v>
      </c>
      <c r="B3176" s="61">
        <v>42930</v>
      </c>
      <c r="C3176" s="71">
        <v>308</v>
      </c>
      <c r="D3176" s="63" t="str">
        <f>VLOOKUP(C3176,[6]Consolidado!$B:$E,4,FALSE)</f>
        <v>Finalizada</v>
      </c>
      <c r="E3176" s="64" t="s">
        <v>40</v>
      </c>
      <c r="F3176" s="65" t="s">
        <v>85</v>
      </c>
      <c r="G3176" s="66">
        <v>40</v>
      </c>
      <c r="H3176" s="67">
        <v>0.52547530623503114</v>
      </c>
      <c r="I3176" s="85">
        <f t="shared" si="84"/>
        <v>21.019012249401246</v>
      </c>
      <c r="J3176" s="86">
        <v>30.1676</v>
      </c>
      <c r="K3176" s="85">
        <f t="shared" si="85"/>
        <v>0.69674128036042793</v>
      </c>
      <c r="L3176" s="68" t="str">
        <f>VLOOKUP(C3176,[6]Consolidado!$B:$E,2,FALSE)</f>
        <v>BH Office</v>
      </c>
      <c r="M3176" s="69" t="str">
        <f>VLOOKUP(C3176,[6]Consolidado!$B:$E,3,FALSE)</f>
        <v>Credenza</v>
      </c>
      <c r="N3176" s="70" t="str">
        <f>VLOOKUP(C3176,[6]Consolidado!$B:$H,7,FALSE)</f>
        <v>Agosto</v>
      </c>
    </row>
    <row r="3177" spans="1:14" s="71" customFormat="1" ht="16.5" customHeight="1" outlineLevel="1" x14ac:dyDescent="0.2">
      <c r="A3177" s="60" t="s">
        <v>705</v>
      </c>
      <c r="B3177" s="61">
        <v>42930</v>
      </c>
      <c r="C3177" s="71">
        <v>308</v>
      </c>
      <c r="D3177" s="63" t="str">
        <f>VLOOKUP(C3177,[6]Consolidado!$B:$E,4,FALSE)</f>
        <v>Finalizada</v>
      </c>
      <c r="E3177" s="64" t="s">
        <v>40</v>
      </c>
      <c r="F3177" s="65" t="s">
        <v>91</v>
      </c>
      <c r="G3177" s="66">
        <v>30</v>
      </c>
      <c r="H3177" s="67">
        <v>0.50613260716530251</v>
      </c>
      <c r="I3177" s="85">
        <f t="shared" si="84"/>
        <v>15.183978214959076</v>
      </c>
      <c r="J3177" s="86">
        <v>30.1676</v>
      </c>
      <c r="K3177" s="85">
        <f t="shared" si="85"/>
        <v>0.50332072206470102</v>
      </c>
      <c r="L3177" s="68" t="str">
        <f>VLOOKUP(C3177,[6]Consolidado!$B:$E,2,FALSE)</f>
        <v>BH Office</v>
      </c>
      <c r="M3177" s="69" t="str">
        <f>VLOOKUP(C3177,[6]Consolidado!$B:$E,3,FALSE)</f>
        <v>Credenza</v>
      </c>
      <c r="N3177" s="70" t="str">
        <f>VLOOKUP(C3177,[6]Consolidado!$B:$H,7,FALSE)</f>
        <v>Agosto</v>
      </c>
    </row>
    <row r="3178" spans="1:14" s="71" customFormat="1" ht="16.5" customHeight="1" outlineLevel="1" x14ac:dyDescent="0.2">
      <c r="A3178" s="60" t="s">
        <v>705</v>
      </c>
      <c r="B3178" s="61">
        <v>42930</v>
      </c>
      <c r="C3178" s="71">
        <v>308</v>
      </c>
      <c r="D3178" s="63" t="str">
        <f>VLOOKUP(C3178,[6]Consolidado!$B:$E,4,FALSE)</f>
        <v>Finalizada</v>
      </c>
      <c r="E3178" s="64" t="s">
        <v>40</v>
      </c>
      <c r="F3178" s="65" t="s">
        <v>98</v>
      </c>
      <c r="G3178" s="66">
        <v>50</v>
      </c>
      <c r="H3178" s="67">
        <v>0.23351166427355521</v>
      </c>
      <c r="I3178" s="85">
        <f t="shared" si="84"/>
        <v>11.675583213677761</v>
      </c>
      <c r="J3178" s="86">
        <v>30.1676</v>
      </c>
      <c r="K3178" s="85">
        <f t="shared" si="85"/>
        <v>0.38702393341458258</v>
      </c>
      <c r="L3178" s="68" t="str">
        <f>VLOOKUP(C3178,[6]Consolidado!$B:$E,2,FALSE)</f>
        <v>BH Office</v>
      </c>
      <c r="M3178" s="69" t="str">
        <f>VLOOKUP(C3178,[6]Consolidado!$B:$E,3,FALSE)</f>
        <v>Credenza</v>
      </c>
      <c r="N3178" s="70" t="str">
        <f>VLOOKUP(C3178,[6]Consolidado!$B:$H,7,FALSE)</f>
        <v>Agosto</v>
      </c>
    </row>
    <row r="3179" spans="1:14" s="71" customFormat="1" ht="16.5" customHeight="1" outlineLevel="1" x14ac:dyDescent="0.2">
      <c r="A3179" s="60" t="s">
        <v>705</v>
      </c>
      <c r="B3179" s="61">
        <v>42930</v>
      </c>
      <c r="C3179" s="71">
        <v>299</v>
      </c>
      <c r="D3179" s="63" t="str">
        <f>VLOOKUP(C3179,[6]Consolidado!$B:$E,4,FALSE)</f>
        <v>Finalizada</v>
      </c>
      <c r="E3179" s="64" t="s">
        <v>40</v>
      </c>
      <c r="F3179" s="65" t="s">
        <v>91</v>
      </c>
      <c r="G3179" s="66">
        <v>90</v>
      </c>
      <c r="H3179" s="67">
        <v>0.50613260716530251</v>
      </c>
      <c r="I3179" s="85">
        <f t="shared" si="84"/>
        <v>45.551934644877228</v>
      </c>
      <c r="J3179" s="86">
        <v>30.1676</v>
      </c>
      <c r="K3179" s="85">
        <f t="shared" si="85"/>
        <v>1.5099621661941032</v>
      </c>
      <c r="L3179" s="68" t="str">
        <f>VLOOKUP(C3179,[6]Consolidado!$B:$E,2,FALSE)</f>
        <v>Chicha [Pina Blanca]</v>
      </c>
      <c r="M3179" s="69" t="str">
        <f>VLOOKUP(C3179,[6]Consolidado!$B:$E,3,FALSE)</f>
        <v>SK-06 Bar</v>
      </c>
      <c r="N3179" s="70" t="str">
        <f>VLOOKUP(C3179,[6]Consolidado!$B:$H,7,FALSE)</f>
        <v>Agosto</v>
      </c>
    </row>
    <row r="3180" spans="1:14" s="71" customFormat="1" ht="16.5" customHeight="1" outlineLevel="1" x14ac:dyDescent="0.2">
      <c r="A3180" s="60" t="s">
        <v>705</v>
      </c>
      <c r="B3180" s="61">
        <v>42930</v>
      </c>
      <c r="C3180" s="71">
        <v>299</v>
      </c>
      <c r="D3180" s="63" t="str">
        <f>VLOOKUP(C3180,[6]Consolidado!$B:$E,4,FALSE)</f>
        <v>Finalizada</v>
      </c>
      <c r="E3180" s="64" t="s">
        <v>40</v>
      </c>
      <c r="F3180" s="65" t="s">
        <v>98</v>
      </c>
      <c r="G3180" s="66">
        <v>150</v>
      </c>
      <c r="H3180" s="67">
        <v>0.23351166427355521</v>
      </c>
      <c r="I3180" s="85">
        <f t="shared" si="84"/>
        <v>35.026749641033284</v>
      </c>
      <c r="J3180" s="86">
        <v>30.1676</v>
      </c>
      <c r="K3180" s="85">
        <f t="shared" si="85"/>
        <v>1.1610718002437477</v>
      </c>
      <c r="L3180" s="68" t="str">
        <f>VLOOKUP(C3180,[6]Consolidado!$B:$E,2,FALSE)</f>
        <v>Chicha [Pina Blanca]</v>
      </c>
      <c r="M3180" s="69" t="str">
        <f>VLOOKUP(C3180,[6]Consolidado!$B:$E,3,FALSE)</f>
        <v>SK-06 Bar</v>
      </c>
      <c r="N3180" s="70" t="str">
        <f>VLOOKUP(C3180,[6]Consolidado!$B:$H,7,FALSE)</f>
        <v>Agosto</v>
      </c>
    </row>
    <row r="3181" spans="1:14" s="71" customFormat="1" ht="16.5" customHeight="1" outlineLevel="1" x14ac:dyDescent="0.2">
      <c r="A3181" s="60" t="s">
        <v>705</v>
      </c>
      <c r="B3181" s="61">
        <v>42931</v>
      </c>
      <c r="C3181" s="71">
        <v>248</v>
      </c>
      <c r="D3181" s="63" t="str">
        <f>VLOOKUP(C3181,[6]Consolidado!$B:$E,4,FALSE)</f>
        <v>Finalizada</v>
      </c>
      <c r="E3181" s="64" t="s">
        <v>78</v>
      </c>
      <c r="F3181" s="65" t="s">
        <v>136</v>
      </c>
      <c r="G3181" s="66">
        <v>20</v>
      </c>
      <c r="H3181" s="67">
        <v>3.9558476210000002</v>
      </c>
      <c r="I3181" s="85">
        <f t="shared" si="84"/>
        <v>79.116952420000004</v>
      </c>
      <c r="J3181" s="86">
        <v>30.1676</v>
      </c>
      <c r="K3181" s="85">
        <f t="shared" si="85"/>
        <v>2.6225802655829433</v>
      </c>
      <c r="L3181" s="68" t="str">
        <f>VLOOKUP(C3181,[6]Consolidado!$B:$E,2,FALSE)</f>
        <v>Ignitia Office</v>
      </c>
      <c r="M3181" s="69" t="str">
        <f>VLOOKUP(C3181,[6]Consolidado!$B:$E,3,FALSE)</f>
        <v>Meeting Room 3</v>
      </c>
      <c r="N3181" s="70" t="str">
        <f>VLOOKUP(C3181,[6]Consolidado!$B:$H,7,FALSE)</f>
        <v>Julio</v>
      </c>
    </row>
    <row r="3182" spans="1:14" s="71" customFormat="1" ht="16.5" customHeight="1" outlineLevel="1" x14ac:dyDescent="0.2">
      <c r="A3182" s="60" t="s">
        <v>705</v>
      </c>
      <c r="B3182" s="61">
        <v>42931</v>
      </c>
      <c r="C3182" s="71" t="s">
        <v>290</v>
      </c>
      <c r="D3182" s="63" t="str">
        <f>VLOOKUP(C3182,[6]Consolidado!$B:$E,4,FALSE)</f>
        <v>En Proceso</v>
      </c>
      <c r="E3182" s="64" t="s">
        <v>25</v>
      </c>
      <c r="F3182" s="65" t="s">
        <v>137</v>
      </c>
      <c r="G3182" s="66">
        <v>1</v>
      </c>
      <c r="H3182" s="67">
        <v>980.21</v>
      </c>
      <c r="I3182" s="85">
        <f t="shared" si="84"/>
        <v>980.21</v>
      </c>
      <c r="J3182" s="86">
        <v>30.1676</v>
      </c>
      <c r="K3182" s="85">
        <f t="shared" si="85"/>
        <v>32.492143889470825</v>
      </c>
      <c r="L3182" s="68" t="str">
        <f>VLOOKUP(C3182,[6]Consolidado!$B:$E,2,FALSE)</f>
        <v>Acabado</v>
      </c>
      <c r="M3182" s="69" t="str">
        <f>VLOOKUP(C3182,[6]Consolidado!$B:$E,3,FALSE)</f>
        <v>Material de acabado pendiente de distribuir</v>
      </c>
      <c r="N3182" s="70">
        <f>VLOOKUP(C3182,[6]Consolidado!$B:$H,7,FALSE)</f>
        <v>0</v>
      </c>
    </row>
    <row r="3183" spans="1:14" s="71" customFormat="1" ht="16.5" customHeight="1" outlineLevel="1" x14ac:dyDescent="0.2">
      <c r="A3183" s="60" t="s">
        <v>705</v>
      </c>
      <c r="B3183" s="61">
        <v>42931</v>
      </c>
      <c r="C3183" s="71" t="s">
        <v>290</v>
      </c>
      <c r="D3183" s="63" t="str">
        <f>VLOOKUP(C3183,[6]Consolidado!$B:$E,4,FALSE)</f>
        <v>En Proceso</v>
      </c>
      <c r="E3183" s="64" t="s">
        <v>25</v>
      </c>
      <c r="F3183" s="65" t="s">
        <v>138</v>
      </c>
      <c r="G3183" s="66">
        <v>5</v>
      </c>
      <c r="H3183" s="67">
        <v>838.56593976525971</v>
      </c>
      <c r="I3183" s="85">
        <f t="shared" si="84"/>
        <v>4192.8296988262982</v>
      </c>
      <c r="J3183" s="86">
        <v>30.1676</v>
      </c>
      <c r="K3183" s="85">
        <f t="shared" si="85"/>
        <v>138.98452972149917</v>
      </c>
      <c r="L3183" s="68" t="str">
        <f>VLOOKUP(C3183,[6]Consolidado!$B:$E,2,FALSE)</f>
        <v>Acabado</v>
      </c>
      <c r="M3183" s="69" t="str">
        <f>VLOOKUP(C3183,[6]Consolidado!$B:$E,3,FALSE)</f>
        <v>Material de acabado pendiente de distribuir</v>
      </c>
      <c r="N3183" s="70">
        <f>VLOOKUP(C3183,[6]Consolidado!$B:$H,7,FALSE)</f>
        <v>0</v>
      </c>
    </row>
    <row r="3184" spans="1:14" s="71" customFormat="1" ht="16.5" customHeight="1" outlineLevel="1" x14ac:dyDescent="0.2">
      <c r="A3184" s="60" t="s">
        <v>705</v>
      </c>
      <c r="B3184" s="61">
        <v>42933</v>
      </c>
      <c r="C3184" s="71">
        <v>343</v>
      </c>
      <c r="D3184" s="63" t="str">
        <f>VLOOKUP(C3184,[6]Consolidado!$B:$E,4,FALSE)</f>
        <v>Finalizada</v>
      </c>
      <c r="E3184" s="64" t="s">
        <v>78</v>
      </c>
      <c r="F3184" s="65" t="s">
        <v>77</v>
      </c>
      <c r="G3184" s="66">
        <v>8</v>
      </c>
      <c r="H3184" s="67">
        <v>3.6494321173669468</v>
      </c>
      <c r="I3184" s="85">
        <f t="shared" si="84"/>
        <v>29.195456938935575</v>
      </c>
      <c r="J3184" s="86">
        <v>30.1676</v>
      </c>
      <c r="K3184" s="85">
        <f t="shared" si="85"/>
        <v>0.96777526017765991</v>
      </c>
      <c r="L3184" s="68" t="str">
        <f>VLOOKUP(C3184,[6]Consolidado!$B:$E,2,FALSE)</f>
        <v>Tapatio Spring resort</v>
      </c>
      <c r="M3184" s="69" t="str">
        <f>VLOOKUP(C3184,[6]Consolidado!$B:$E,3,FALSE)</f>
        <v>Custom Nightstand</v>
      </c>
      <c r="N3184" s="70" t="str">
        <f>VLOOKUP(C3184,[6]Consolidado!$B:$H,7,FALSE)</f>
        <v>Julio</v>
      </c>
    </row>
    <row r="3185" spans="1:14" s="71" customFormat="1" ht="16.5" customHeight="1" outlineLevel="1" x14ac:dyDescent="0.2">
      <c r="A3185" s="60" t="s">
        <v>705</v>
      </c>
      <c r="B3185" s="61">
        <v>42933</v>
      </c>
      <c r="C3185" s="71">
        <v>342</v>
      </c>
      <c r="D3185" s="63" t="str">
        <f>VLOOKUP(C3185,[6]Consolidado!$B:$E,4,FALSE)</f>
        <v>Finalizada</v>
      </c>
      <c r="E3185" s="64" t="s">
        <v>28</v>
      </c>
      <c r="F3185" s="65" t="s">
        <v>106</v>
      </c>
      <c r="G3185" s="66">
        <v>3</v>
      </c>
      <c r="H3185" s="67">
        <v>500.86834894040703</v>
      </c>
      <c r="I3185" s="85">
        <f t="shared" si="84"/>
        <v>1502.6050468212211</v>
      </c>
      <c r="J3185" s="86">
        <v>30.1676</v>
      </c>
      <c r="K3185" s="85">
        <f t="shared" si="85"/>
        <v>49.80857101066114</v>
      </c>
      <c r="L3185" s="68" t="str">
        <f>VLOOKUP(C3185,[6]Consolidado!$B:$E,2,FALSE)</f>
        <v>Tapatio Spring resort</v>
      </c>
      <c r="M3185" s="69" t="str">
        <f>VLOOKUP(C3185,[6]Consolidado!$B:$E,3,FALSE)</f>
        <v>Custom Wood Vanity</v>
      </c>
      <c r="N3185" s="70" t="str">
        <f>VLOOKUP(C3185,[6]Consolidado!$B:$H,7,FALSE)</f>
        <v>Julio</v>
      </c>
    </row>
    <row r="3186" spans="1:14" s="71" customFormat="1" ht="16.5" customHeight="1" outlineLevel="1" x14ac:dyDescent="0.2">
      <c r="A3186" s="60" t="s">
        <v>705</v>
      </c>
      <c r="B3186" s="61">
        <v>42933</v>
      </c>
      <c r="C3186" s="71">
        <v>342</v>
      </c>
      <c r="D3186" s="63" t="str">
        <f>VLOOKUP(C3186,[6]Consolidado!$B:$E,4,FALSE)</f>
        <v>Finalizada</v>
      </c>
      <c r="E3186" s="64" t="s">
        <v>40</v>
      </c>
      <c r="F3186" s="65" t="s">
        <v>107</v>
      </c>
      <c r="G3186" s="66">
        <v>100</v>
      </c>
      <c r="H3186" s="67">
        <v>0.22429983641449525</v>
      </c>
      <c r="I3186" s="85">
        <f t="shared" si="84"/>
        <v>22.429983641449525</v>
      </c>
      <c r="J3186" s="86">
        <v>30.1676</v>
      </c>
      <c r="K3186" s="85">
        <f t="shared" si="85"/>
        <v>0.74351236563231826</v>
      </c>
      <c r="L3186" s="68" t="str">
        <f>VLOOKUP(C3186,[6]Consolidado!$B:$E,2,FALSE)</f>
        <v>Tapatio Spring resort</v>
      </c>
      <c r="M3186" s="69" t="str">
        <f>VLOOKUP(C3186,[6]Consolidado!$B:$E,3,FALSE)</f>
        <v>Custom Wood Vanity</v>
      </c>
      <c r="N3186" s="70" t="str">
        <f>VLOOKUP(C3186,[6]Consolidado!$B:$H,7,FALSE)</f>
        <v>Julio</v>
      </c>
    </row>
    <row r="3187" spans="1:14" s="71" customFormat="1" ht="16.5" customHeight="1" outlineLevel="1" x14ac:dyDescent="0.2">
      <c r="A3187" s="60" t="s">
        <v>705</v>
      </c>
      <c r="B3187" s="61">
        <v>42933</v>
      </c>
      <c r="C3187" s="71">
        <v>343</v>
      </c>
      <c r="D3187" s="63" t="str">
        <f>VLOOKUP(C3187,[6]Consolidado!$B:$E,4,FALSE)</f>
        <v>Finalizada</v>
      </c>
      <c r="E3187" s="64" t="s">
        <v>28</v>
      </c>
      <c r="F3187" s="65" t="s">
        <v>106</v>
      </c>
      <c r="G3187" s="66">
        <v>2</v>
      </c>
      <c r="H3187" s="67">
        <v>500.86834894040703</v>
      </c>
      <c r="I3187" s="85">
        <f t="shared" si="84"/>
        <v>1001.7366978808141</v>
      </c>
      <c r="J3187" s="86">
        <v>30.1676</v>
      </c>
      <c r="K3187" s="85">
        <f t="shared" si="85"/>
        <v>33.205714007107431</v>
      </c>
      <c r="L3187" s="68" t="str">
        <f>VLOOKUP(C3187,[6]Consolidado!$B:$E,2,FALSE)</f>
        <v>Tapatio Spring resort</v>
      </c>
      <c r="M3187" s="69" t="str">
        <f>VLOOKUP(C3187,[6]Consolidado!$B:$E,3,FALSE)</f>
        <v>Custom Nightstand</v>
      </c>
      <c r="N3187" s="70" t="str">
        <f>VLOOKUP(C3187,[6]Consolidado!$B:$H,7,FALSE)</f>
        <v>Julio</v>
      </c>
    </row>
    <row r="3188" spans="1:14" s="71" customFormat="1" ht="16.5" customHeight="1" outlineLevel="1" x14ac:dyDescent="0.2">
      <c r="A3188" s="60" t="s">
        <v>705</v>
      </c>
      <c r="B3188" s="61">
        <v>42933</v>
      </c>
      <c r="C3188" s="71">
        <v>343</v>
      </c>
      <c r="D3188" s="63" t="str">
        <f>VLOOKUP(C3188,[6]Consolidado!$B:$E,4,FALSE)</f>
        <v>Finalizada</v>
      </c>
      <c r="E3188" s="64" t="s">
        <v>40</v>
      </c>
      <c r="F3188" s="65" t="s">
        <v>107</v>
      </c>
      <c r="G3188" s="66">
        <v>100</v>
      </c>
      <c r="H3188" s="67">
        <v>0.22429983641449525</v>
      </c>
      <c r="I3188" s="85">
        <f t="shared" si="84"/>
        <v>22.429983641449525</v>
      </c>
      <c r="J3188" s="86">
        <v>30.1676</v>
      </c>
      <c r="K3188" s="85">
        <f t="shared" si="85"/>
        <v>0.74351236563231826</v>
      </c>
      <c r="L3188" s="68" t="str">
        <f>VLOOKUP(C3188,[6]Consolidado!$B:$E,2,FALSE)</f>
        <v>Tapatio Spring resort</v>
      </c>
      <c r="M3188" s="69" t="str">
        <f>VLOOKUP(C3188,[6]Consolidado!$B:$E,3,FALSE)</f>
        <v>Custom Nightstand</v>
      </c>
      <c r="N3188" s="70" t="str">
        <f>VLOOKUP(C3188,[6]Consolidado!$B:$H,7,FALSE)</f>
        <v>Julio</v>
      </c>
    </row>
    <row r="3189" spans="1:14" s="71" customFormat="1" ht="16.5" customHeight="1" outlineLevel="1" x14ac:dyDescent="0.2">
      <c r="A3189" s="60" t="s">
        <v>705</v>
      </c>
      <c r="B3189" s="61">
        <v>42933</v>
      </c>
      <c r="C3189" s="71">
        <v>341</v>
      </c>
      <c r="D3189" s="63" t="str">
        <f>VLOOKUP(C3189,[6]Consolidado!$B:$E,4,FALSE)</f>
        <v>Finalizada</v>
      </c>
      <c r="E3189" s="64" t="s">
        <v>28</v>
      </c>
      <c r="F3189" s="65" t="s">
        <v>106</v>
      </c>
      <c r="G3189" s="66">
        <v>3</v>
      </c>
      <c r="H3189" s="67">
        <v>500.86834894040703</v>
      </c>
      <c r="I3189" s="85">
        <f t="shared" si="84"/>
        <v>1502.6050468212211</v>
      </c>
      <c r="J3189" s="86">
        <v>30.1676</v>
      </c>
      <c r="K3189" s="85">
        <f t="shared" si="85"/>
        <v>49.80857101066114</v>
      </c>
      <c r="L3189" s="68" t="str">
        <f>VLOOKUP(C3189,[6]Consolidado!$B:$E,2,FALSE)</f>
        <v>Tapatio Spring resort</v>
      </c>
      <c r="M3189" s="69" t="str">
        <f>VLOOKUP(C3189,[6]Consolidado!$B:$E,3,FALSE)</f>
        <v>Custom Headboard</v>
      </c>
      <c r="N3189" s="70" t="str">
        <f>VLOOKUP(C3189,[6]Consolidado!$B:$H,7,FALSE)</f>
        <v>Julio</v>
      </c>
    </row>
    <row r="3190" spans="1:14" s="71" customFormat="1" ht="16.5" customHeight="1" outlineLevel="1" x14ac:dyDescent="0.2">
      <c r="A3190" s="60" t="s">
        <v>705</v>
      </c>
      <c r="B3190" s="61">
        <v>42933</v>
      </c>
      <c r="C3190" s="71">
        <v>341</v>
      </c>
      <c r="D3190" s="63" t="str">
        <f>VLOOKUP(C3190,[6]Consolidado!$B:$E,4,FALSE)</f>
        <v>Finalizada</v>
      </c>
      <c r="E3190" s="64" t="s">
        <v>40</v>
      </c>
      <c r="F3190" s="65" t="s">
        <v>107</v>
      </c>
      <c r="G3190" s="66">
        <v>100</v>
      </c>
      <c r="H3190" s="67">
        <v>0.22429983641449525</v>
      </c>
      <c r="I3190" s="85">
        <f t="shared" si="84"/>
        <v>22.429983641449525</v>
      </c>
      <c r="J3190" s="86">
        <v>30.1676</v>
      </c>
      <c r="K3190" s="85">
        <f t="shared" si="85"/>
        <v>0.74351236563231826</v>
      </c>
      <c r="L3190" s="68" t="str">
        <f>VLOOKUP(C3190,[6]Consolidado!$B:$E,2,FALSE)</f>
        <v>Tapatio Spring resort</v>
      </c>
      <c r="M3190" s="69" t="str">
        <f>VLOOKUP(C3190,[6]Consolidado!$B:$E,3,FALSE)</f>
        <v>Custom Headboard</v>
      </c>
      <c r="N3190" s="70" t="str">
        <f>VLOOKUP(C3190,[6]Consolidado!$B:$H,7,FALSE)</f>
        <v>Julio</v>
      </c>
    </row>
    <row r="3191" spans="1:14" s="71" customFormat="1" ht="16.5" customHeight="1" outlineLevel="1" x14ac:dyDescent="0.2">
      <c r="A3191" s="60" t="s">
        <v>705</v>
      </c>
      <c r="B3191" s="61">
        <v>42933</v>
      </c>
      <c r="C3191" s="71">
        <v>255</v>
      </c>
      <c r="D3191" s="63" t="str">
        <f>VLOOKUP(C3191,[6]Consolidado!$B:$E,4,FALSE)</f>
        <v>Finalizada</v>
      </c>
      <c r="E3191" s="64" t="s">
        <v>40</v>
      </c>
      <c r="F3191" s="65" t="s">
        <v>112</v>
      </c>
      <c r="G3191" s="66">
        <v>100</v>
      </c>
      <c r="H3191" s="67">
        <v>0.44456344312992729</v>
      </c>
      <c r="I3191" s="85">
        <f t="shared" si="84"/>
        <v>44.456344312992726</v>
      </c>
      <c r="J3191" s="86">
        <v>30.1676</v>
      </c>
      <c r="K3191" s="85">
        <f t="shared" si="85"/>
        <v>1.4736453782532495</v>
      </c>
      <c r="L3191" s="68" t="str">
        <f>VLOOKUP(C3191,[6]Consolidado!$B:$E,2,FALSE)</f>
        <v>Ignitia Office</v>
      </c>
      <c r="M3191" s="69" t="str">
        <f>VLOOKUP(C3191,[6]Consolidado!$B:$E,3,FALSE)</f>
        <v>Huxol design Nugget table</v>
      </c>
      <c r="N3191" s="70" t="str">
        <f>VLOOKUP(C3191,[6]Consolidado!$B:$H,7,FALSE)</f>
        <v>Julio</v>
      </c>
    </row>
    <row r="3192" spans="1:14" s="71" customFormat="1" ht="16.5" customHeight="1" outlineLevel="1" x14ac:dyDescent="0.2">
      <c r="A3192" s="60" t="s">
        <v>705</v>
      </c>
      <c r="B3192" s="61">
        <v>42933</v>
      </c>
      <c r="C3192" s="71">
        <v>229</v>
      </c>
      <c r="D3192" s="63" t="str">
        <f>VLOOKUP(C3192,[6]Consolidado!$B:$E,4,FALSE)</f>
        <v>Finalizada</v>
      </c>
      <c r="E3192" s="64" t="s">
        <v>40</v>
      </c>
      <c r="F3192" s="65" t="s">
        <v>81</v>
      </c>
      <c r="G3192" s="66">
        <v>2120</v>
      </c>
      <c r="H3192" s="67">
        <v>0.68488464885714284</v>
      </c>
      <c r="I3192" s="85">
        <f t="shared" si="84"/>
        <v>1451.9554555771429</v>
      </c>
      <c r="J3192" s="86">
        <v>30.1676</v>
      </c>
      <c r="K3192" s="85">
        <f t="shared" si="85"/>
        <v>48.129630980825219</v>
      </c>
      <c r="L3192" s="68" t="str">
        <f>VLOOKUP(C3192,[6]Consolidado!$B:$E,2,FALSE)</f>
        <v>Ignitia Office</v>
      </c>
      <c r="M3192" s="69" t="str">
        <f>VLOOKUP(C3192,[6]Consolidado!$B:$E,3,FALSE)</f>
        <v>Custom solid wood desktop on blackened metal base</v>
      </c>
      <c r="N3192" s="70" t="str">
        <f>VLOOKUP(C3192,[6]Consolidado!$B:$H,7,FALSE)</f>
        <v>Julio</v>
      </c>
    </row>
    <row r="3193" spans="1:14" s="71" customFormat="1" ht="16.5" customHeight="1" outlineLevel="1" x14ac:dyDescent="0.2">
      <c r="A3193" s="60" t="s">
        <v>705</v>
      </c>
      <c r="B3193" s="61">
        <v>42933</v>
      </c>
      <c r="C3193" s="71">
        <v>308</v>
      </c>
      <c r="D3193" s="63" t="str">
        <f>VLOOKUP(C3193,[6]Consolidado!$B:$E,4,FALSE)</f>
        <v>Finalizada</v>
      </c>
      <c r="E3193" s="64" t="s">
        <v>28</v>
      </c>
      <c r="F3193" s="65" t="s">
        <v>106</v>
      </c>
      <c r="G3193" s="66">
        <v>1</v>
      </c>
      <c r="H3193" s="67">
        <v>500.86834894040703</v>
      </c>
      <c r="I3193" s="85">
        <f t="shared" si="84"/>
        <v>500.86834894040703</v>
      </c>
      <c r="J3193" s="86">
        <v>30.1676</v>
      </c>
      <c r="K3193" s="85">
        <f t="shared" si="85"/>
        <v>16.602857003553716</v>
      </c>
      <c r="L3193" s="68" t="str">
        <f>VLOOKUP(C3193,[6]Consolidado!$B:$E,2,FALSE)</f>
        <v>BH Office</v>
      </c>
      <c r="M3193" s="69" t="str">
        <f>VLOOKUP(C3193,[6]Consolidado!$B:$E,3,FALSE)</f>
        <v>Credenza</v>
      </c>
      <c r="N3193" s="70" t="str">
        <f>VLOOKUP(C3193,[6]Consolidado!$B:$H,7,FALSE)</f>
        <v>Agosto</v>
      </c>
    </row>
    <row r="3194" spans="1:14" s="71" customFormat="1" ht="16.5" customHeight="1" outlineLevel="1" x14ac:dyDescent="0.2">
      <c r="A3194" s="60" t="s">
        <v>705</v>
      </c>
      <c r="B3194" s="61">
        <v>42933</v>
      </c>
      <c r="C3194" s="71">
        <v>308</v>
      </c>
      <c r="D3194" s="63" t="str">
        <f>VLOOKUP(C3194,[6]Consolidado!$B:$E,4,FALSE)</f>
        <v>Finalizada</v>
      </c>
      <c r="E3194" s="64" t="s">
        <v>28</v>
      </c>
      <c r="F3194" s="65" t="s">
        <v>139</v>
      </c>
      <c r="G3194" s="66">
        <v>1</v>
      </c>
      <c r="H3194" s="67">
        <v>387.98947368421057</v>
      </c>
      <c r="I3194" s="85">
        <f t="shared" si="84"/>
        <v>387.98947368421057</v>
      </c>
      <c r="J3194" s="86">
        <v>30.1676</v>
      </c>
      <c r="K3194" s="85">
        <f t="shared" si="85"/>
        <v>12.861131600929824</v>
      </c>
      <c r="L3194" s="68" t="str">
        <f>VLOOKUP(C3194,[6]Consolidado!$B:$E,2,FALSE)</f>
        <v>BH Office</v>
      </c>
      <c r="M3194" s="69" t="str">
        <f>VLOOKUP(C3194,[6]Consolidado!$B:$E,3,FALSE)</f>
        <v>Credenza</v>
      </c>
      <c r="N3194" s="70" t="str">
        <f>VLOOKUP(C3194,[6]Consolidado!$B:$H,7,FALSE)</f>
        <v>Agosto</v>
      </c>
    </row>
    <row r="3195" spans="1:14" s="71" customFormat="1" ht="16.5" customHeight="1" outlineLevel="1" x14ac:dyDescent="0.2">
      <c r="A3195" s="60" t="s">
        <v>705</v>
      </c>
      <c r="B3195" s="61">
        <v>42933</v>
      </c>
      <c r="C3195" s="71">
        <v>308</v>
      </c>
      <c r="D3195" s="63" t="str">
        <f>VLOOKUP(C3195,[6]Consolidado!$B:$E,4,FALSE)</f>
        <v>Finalizada</v>
      </c>
      <c r="E3195" s="64" t="s">
        <v>28</v>
      </c>
      <c r="F3195" s="65" t="s">
        <v>140</v>
      </c>
      <c r="G3195" s="66">
        <v>1</v>
      </c>
      <c r="H3195" s="67">
        <v>739.9</v>
      </c>
      <c r="I3195" s="85">
        <f t="shared" si="84"/>
        <v>739.9</v>
      </c>
      <c r="J3195" s="86">
        <v>30.1676</v>
      </c>
      <c r="K3195" s="85">
        <f t="shared" si="85"/>
        <v>24.526312998050887</v>
      </c>
      <c r="L3195" s="68" t="str">
        <f>VLOOKUP(C3195,[6]Consolidado!$B:$E,2,FALSE)</f>
        <v>BH Office</v>
      </c>
      <c r="M3195" s="69" t="str">
        <f>VLOOKUP(C3195,[6]Consolidado!$B:$E,3,FALSE)</f>
        <v>Credenza</v>
      </c>
      <c r="N3195" s="70" t="str">
        <f>VLOOKUP(C3195,[6]Consolidado!$B:$H,7,FALSE)</f>
        <v>Agosto</v>
      </c>
    </row>
    <row r="3196" spans="1:14" s="71" customFormat="1" ht="16.5" customHeight="1" outlineLevel="1" x14ac:dyDescent="0.2">
      <c r="A3196" s="60" t="s">
        <v>705</v>
      </c>
      <c r="B3196" s="61">
        <v>42933</v>
      </c>
      <c r="C3196" s="71">
        <v>308</v>
      </c>
      <c r="D3196" s="63" t="str">
        <f>VLOOKUP(C3196,[6]Consolidado!$B:$E,4,FALSE)</f>
        <v>Finalizada</v>
      </c>
      <c r="E3196" s="64" t="s">
        <v>78</v>
      </c>
      <c r="F3196" s="65" t="s">
        <v>141</v>
      </c>
      <c r="G3196" s="66">
        <v>2</v>
      </c>
      <c r="H3196" s="67">
        <v>54.5</v>
      </c>
      <c r="I3196" s="85">
        <f t="shared" si="84"/>
        <v>109</v>
      </c>
      <c r="J3196" s="86">
        <v>30.1676</v>
      </c>
      <c r="K3196" s="85">
        <f t="shared" si="85"/>
        <v>3.6131478805075643</v>
      </c>
      <c r="L3196" s="68" t="str">
        <f>VLOOKUP(C3196,[6]Consolidado!$B:$E,2,FALSE)</f>
        <v>BH Office</v>
      </c>
      <c r="M3196" s="69" t="str">
        <f>VLOOKUP(C3196,[6]Consolidado!$B:$E,3,FALSE)</f>
        <v>Credenza</v>
      </c>
      <c r="N3196" s="70" t="str">
        <f>VLOOKUP(C3196,[6]Consolidado!$B:$H,7,FALSE)</f>
        <v>Agosto</v>
      </c>
    </row>
    <row r="3197" spans="1:14" s="71" customFormat="1" ht="16.5" customHeight="1" outlineLevel="1" x14ac:dyDescent="0.2">
      <c r="A3197" s="60" t="s">
        <v>705</v>
      </c>
      <c r="B3197" s="61">
        <v>42933</v>
      </c>
      <c r="C3197" s="71">
        <v>308</v>
      </c>
      <c r="D3197" s="63" t="str">
        <f>VLOOKUP(C3197,[6]Consolidado!$B:$E,4,FALSE)</f>
        <v>Finalizada</v>
      </c>
      <c r="E3197" s="64" t="s">
        <v>40</v>
      </c>
      <c r="F3197" s="65" t="s">
        <v>142</v>
      </c>
      <c r="G3197" s="66">
        <v>50</v>
      </c>
      <c r="H3197" s="67">
        <v>0.70363456562500004</v>
      </c>
      <c r="I3197" s="85">
        <f t="shared" si="84"/>
        <v>35.181728281250003</v>
      </c>
      <c r="J3197" s="86">
        <v>30.1676</v>
      </c>
      <c r="K3197" s="85">
        <f t="shared" si="85"/>
        <v>1.1662090547889128</v>
      </c>
      <c r="L3197" s="68" t="str">
        <f>VLOOKUP(C3197,[6]Consolidado!$B:$E,2,FALSE)</f>
        <v>BH Office</v>
      </c>
      <c r="M3197" s="69" t="str">
        <f>VLOOKUP(C3197,[6]Consolidado!$B:$E,3,FALSE)</f>
        <v>Credenza</v>
      </c>
      <c r="N3197" s="70" t="str">
        <f>VLOOKUP(C3197,[6]Consolidado!$B:$H,7,FALSE)</f>
        <v>Agosto</v>
      </c>
    </row>
    <row r="3198" spans="1:14" s="71" customFormat="1" ht="16.5" customHeight="1" outlineLevel="1" x14ac:dyDescent="0.2">
      <c r="A3198" s="60" t="s">
        <v>705</v>
      </c>
      <c r="B3198" s="61">
        <v>42933</v>
      </c>
      <c r="C3198" s="71">
        <v>342</v>
      </c>
      <c r="D3198" s="63" t="str">
        <f>VLOOKUP(C3198,[6]Consolidado!$B:$E,4,FALSE)</f>
        <v>Finalizada</v>
      </c>
      <c r="E3198" s="64" t="s">
        <v>33</v>
      </c>
      <c r="F3198" s="65" t="s">
        <v>113</v>
      </c>
      <c r="G3198" s="66">
        <v>6</v>
      </c>
      <c r="H3198" s="67">
        <v>34.044358889459929</v>
      </c>
      <c r="I3198" s="85">
        <f t="shared" si="84"/>
        <v>204.26615333675957</v>
      </c>
      <c r="J3198" s="86">
        <v>30.1676</v>
      </c>
      <c r="K3198" s="85">
        <f t="shared" si="85"/>
        <v>6.7710442109004223</v>
      </c>
      <c r="L3198" s="68" t="str">
        <f>VLOOKUP(C3198,[6]Consolidado!$B:$E,2,FALSE)</f>
        <v>Tapatio Spring resort</v>
      </c>
      <c r="M3198" s="69" t="str">
        <f>VLOOKUP(C3198,[6]Consolidado!$B:$E,3,FALSE)</f>
        <v>Custom Wood Vanity</v>
      </c>
      <c r="N3198" s="70" t="str">
        <f>VLOOKUP(C3198,[6]Consolidado!$B:$H,7,FALSE)</f>
        <v>Julio</v>
      </c>
    </row>
    <row r="3199" spans="1:14" s="71" customFormat="1" ht="16.5" customHeight="1" outlineLevel="1" x14ac:dyDescent="0.2">
      <c r="A3199" s="60" t="s">
        <v>705</v>
      </c>
      <c r="B3199" s="61">
        <v>42933</v>
      </c>
      <c r="C3199" s="71">
        <v>343</v>
      </c>
      <c r="D3199" s="63" t="str">
        <f>VLOOKUP(C3199,[6]Consolidado!$B:$E,4,FALSE)</f>
        <v>Finalizada</v>
      </c>
      <c r="E3199" s="64" t="s">
        <v>33</v>
      </c>
      <c r="F3199" s="65" t="s">
        <v>113</v>
      </c>
      <c r="G3199" s="66">
        <v>5</v>
      </c>
      <c r="H3199" s="67">
        <v>34.044358889459929</v>
      </c>
      <c r="I3199" s="85">
        <f t="shared" si="84"/>
        <v>170.22179444729966</v>
      </c>
      <c r="J3199" s="86">
        <v>30.1676</v>
      </c>
      <c r="K3199" s="85">
        <f t="shared" si="85"/>
        <v>5.6425368424170186</v>
      </c>
      <c r="L3199" s="68" t="str">
        <f>VLOOKUP(C3199,[6]Consolidado!$B:$E,2,FALSE)</f>
        <v>Tapatio Spring resort</v>
      </c>
      <c r="M3199" s="69" t="str">
        <f>VLOOKUP(C3199,[6]Consolidado!$B:$E,3,FALSE)</f>
        <v>Custom Nightstand</v>
      </c>
      <c r="N3199" s="70" t="str">
        <f>VLOOKUP(C3199,[6]Consolidado!$B:$H,7,FALSE)</f>
        <v>Julio</v>
      </c>
    </row>
    <row r="3200" spans="1:14" s="71" customFormat="1" ht="16.5" customHeight="1" outlineLevel="1" x14ac:dyDescent="0.2">
      <c r="A3200" s="60" t="s">
        <v>705</v>
      </c>
      <c r="B3200" s="61">
        <v>42933</v>
      </c>
      <c r="C3200" s="71">
        <v>341</v>
      </c>
      <c r="D3200" s="63" t="str">
        <f>VLOOKUP(C3200,[6]Consolidado!$B:$E,4,FALSE)</f>
        <v>Finalizada</v>
      </c>
      <c r="E3200" s="64" t="s">
        <v>33</v>
      </c>
      <c r="F3200" s="65" t="s">
        <v>113</v>
      </c>
      <c r="G3200" s="66">
        <v>7</v>
      </c>
      <c r="H3200" s="67">
        <v>34.044358889459929</v>
      </c>
      <c r="I3200" s="85">
        <f t="shared" si="84"/>
        <v>238.31051222621949</v>
      </c>
      <c r="J3200" s="86">
        <v>30.1676</v>
      </c>
      <c r="K3200" s="85">
        <f t="shared" si="85"/>
        <v>7.8995515793838251</v>
      </c>
      <c r="L3200" s="68" t="str">
        <f>VLOOKUP(C3200,[6]Consolidado!$B:$E,2,FALSE)</f>
        <v>Tapatio Spring resort</v>
      </c>
      <c r="M3200" s="69" t="str">
        <f>VLOOKUP(C3200,[6]Consolidado!$B:$E,3,FALSE)</f>
        <v>Custom Headboard</v>
      </c>
      <c r="N3200" s="70" t="str">
        <f>VLOOKUP(C3200,[6]Consolidado!$B:$H,7,FALSE)</f>
        <v>Julio</v>
      </c>
    </row>
    <row r="3201" spans="1:14" s="71" customFormat="1" ht="16.5" customHeight="1" outlineLevel="1" x14ac:dyDescent="0.2">
      <c r="A3201" s="60" t="s">
        <v>705</v>
      </c>
      <c r="B3201" s="61">
        <v>42934</v>
      </c>
      <c r="C3201" s="71">
        <v>343</v>
      </c>
      <c r="D3201" s="63" t="str">
        <f>VLOOKUP(C3201,[6]Consolidado!$B:$E,4,FALSE)</f>
        <v>Finalizada</v>
      </c>
      <c r="E3201" s="64" t="s">
        <v>78</v>
      </c>
      <c r="F3201" s="65" t="s">
        <v>77</v>
      </c>
      <c r="G3201" s="66">
        <v>8</v>
      </c>
      <c r="H3201" s="67">
        <v>3.6494321173669468</v>
      </c>
      <c r="I3201" s="85">
        <f t="shared" si="84"/>
        <v>29.195456938935575</v>
      </c>
      <c r="J3201" s="86">
        <v>30.1676</v>
      </c>
      <c r="K3201" s="85">
        <f t="shared" si="85"/>
        <v>0.96777526017765991</v>
      </c>
      <c r="L3201" s="68" t="str">
        <f>VLOOKUP(C3201,[6]Consolidado!$B:$E,2,FALSE)</f>
        <v>Tapatio Spring resort</v>
      </c>
      <c r="M3201" s="69" t="str">
        <f>VLOOKUP(C3201,[6]Consolidado!$B:$E,3,FALSE)</f>
        <v>Custom Nightstand</v>
      </c>
      <c r="N3201" s="70" t="str">
        <f>VLOOKUP(C3201,[6]Consolidado!$B:$H,7,FALSE)</f>
        <v>Julio</v>
      </c>
    </row>
    <row r="3202" spans="1:14" s="71" customFormat="1" ht="16.5" customHeight="1" outlineLevel="1" x14ac:dyDescent="0.2">
      <c r="A3202" s="60" t="s">
        <v>705</v>
      </c>
      <c r="B3202" s="61">
        <v>42934</v>
      </c>
      <c r="C3202" s="71">
        <v>342</v>
      </c>
      <c r="D3202" s="63" t="str">
        <f>VLOOKUP(C3202,[6]Consolidado!$B:$E,4,FALSE)</f>
        <v>Finalizada</v>
      </c>
      <c r="E3202" s="64" t="s">
        <v>78</v>
      </c>
      <c r="F3202" s="65" t="s">
        <v>77</v>
      </c>
      <c r="G3202" s="66">
        <v>4</v>
      </c>
      <c r="H3202" s="67">
        <v>3.6494321173669468</v>
      </c>
      <c r="I3202" s="85">
        <f t="shared" si="84"/>
        <v>14.597728469467787</v>
      </c>
      <c r="J3202" s="86">
        <v>30.1676</v>
      </c>
      <c r="K3202" s="85">
        <f t="shared" si="85"/>
        <v>0.48388763008882996</v>
      </c>
      <c r="L3202" s="68" t="str">
        <f>VLOOKUP(C3202,[6]Consolidado!$B:$E,2,FALSE)</f>
        <v>Tapatio Spring resort</v>
      </c>
      <c r="M3202" s="69" t="str">
        <f>VLOOKUP(C3202,[6]Consolidado!$B:$E,3,FALSE)</f>
        <v>Custom Wood Vanity</v>
      </c>
      <c r="N3202" s="70" t="str">
        <f>VLOOKUP(C3202,[6]Consolidado!$B:$H,7,FALSE)</f>
        <v>Julio</v>
      </c>
    </row>
    <row r="3203" spans="1:14" s="71" customFormat="1" ht="16.5" customHeight="1" outlineLevel="1" x14ac:dyDescent="0.2">
      <c r="A3203" s="60" t="s">
        <v>705</v>
      </c>
      <c r="B3203" s="61">
        <v>42934</v>
      </c>
      <c r="C3203" s="71">
        <v>295</v>
      </c>
      <c r="D3203" s="63" t="str">
        <f>VLOOKUP(C3203,[6]Consolidado!$B:$E,4,FALSE)</f>
        <v>Finalizada</v>
      </c>
      <c r="E3203" s="64" t="s">
        <v>28</v>
      </c>
      <c r="F3203" s="65" t="s">
        <v>27</v>
      </c>
      <c r="G3203" s="66">
        <v>6</v>
      </c>
      <c r="H3203" s="67">
        <v>787.01749646892654</v>
      </c>
      <c r="I3203" s="85">
        <f t="shared" si="84"/>
        <v>4722.1049788135588</v>
      </c>
      <c r="J3203" s="86">
        <v>30.1676</v>
      </c>
      <c r="K3203" s="85">
        <f t="shared" si="85"/>
        <v>156.52902381407731</v>
      </c>
      <c r="L3203" s="68" t="str">
        <f>VLOOKUP(C3203,[6]Consolidado!$B:$E,2,FALSE)</f>
        <v>Chicha [Pina Blanca]</v>
      </c>
      <c r="M3203" s="69" t="str">
        <f>VLOOKUP(C3203,[6]Consolidado!$B:$E,3,FALSE)</f>
        <v>BQ-01 Banquette 1</v>
      </c>
      <c r="N3203" s="70" t="str">
        <f>VLOOKUP(C3203,[6]Consolidado!$B:$H,7,FALSE)</f>
        <v>Agosto</v>
      </c>
    </row>
    <row r="3204" spans="1:14" s="71" customFormat="1" ht="16.5" customHeight="1" outlineLevel="1" x14ac:dyDescent="0.2">
      <c r="A3204" s="60" t="s">
        <v>705</v>
      </c>
      <c r="B3204" s="61">
        <v>42934</v>
      </c>
      <c r="C3204" s="71">
        <v>295</v>
      </c>
      <c r="D3204" s="63" t="str">
        <f>VLOOKUP(C3204,[6]Consolidado!$B:$E,4,FALSE)</f>
        <v>Finalizada</v>
      </c>
      <c r="E3204" s="64" t="s">
        <v>40</v>
      </c>
      <c r="F3204" s="65" t="s">
        <v>84</v>
      </c>
      <c r="G3204" s="66">
        <v>300</v>
      </c>
      <c r="H3204" s="67">
        <v>0.9660466194666667</v>
      </c>
      <c r="I3204" s="85">
        <f t="shared" si="84"/>
        <v>289.81398583999999</v>
      </c>
      <c r="J3204" s="86">
        <v>30.1676</v>
      </c>
      <c r="K3204" s="85">
        <f t="shared" si="85"/>
        <v>9.6067962264150939</v>
      </c>
      <c r="L3204" s="68" t="str">
        <f>VLOOKUP(C3204,[6]Consolidado!$B:$E,2,FALSE)</f>
        <v>Chicha [Pina Blanca]</v>
      </c>
      <c r="M3204" s="69" t="str">
        <f>VLOOKUP(C3204,[6]Consolidado!$B:$E,3,FALSE)</f>
        <v>BQ-01 Banquette 1</v>
      </c>
      <c r="N3204" s="70" t="str">
        <f>VLOOKUP(C3204,[6]Consolidado!$B:$H,7,FALSE)</f>
        <v>Agosto</v>
      </c>
    </row>
    <row r="3205" spans="1:14" s="71" customFormat="1" ht="16.5" customHeight="1" outlineLevel="1" x14ac:dyDescent="0.2">
      <c r="A3205" s="60" t="s">
        <v>705</v>
      </c>
      <c r="B3205" s="61">
        <v>42934</v>
      </c>
      <c r="C3205" s="71">
        <v>295</v>
      </c>
      <c r="D3205" s="63" t="str">
        <f>VLOOKUP(C3205,[6]Consolidado!$B:$E,4,FALSE)</f>
        <v>Finalizada</v>
      </c>
      <c r="E3205" s="64" t="s">
        <v>40</v>
      </c>
      <c r="F3205" s="65" t="s">
        <v>92</v>
      </c>
      <c r="G3205" s="66">
        <v>100</v>
      </c>
      <c r="H3205" s="67">
        <v>0.35764760225000003</v>
      </c>
      <c r="I3205" s="85">
        <f t="shared" si="84"/>
        <v>35.764760225000003</v>
      </c>
      <c r="J3205" s="86">
        <v>30.1676</v>
      </c>
      <c r="K3205" s="85">
        <f t="shared" si="85"/>
        <v>1.1855354826038533</v>
      </c>
      <c r="L3205" s="68" t="str">
        <f>VLOOKUP(C3205,[6]Consolidado!$B:$E,2,FALSE)</f>
        <v>Chicha [Pina Blanca]</v>
      </c>
      <c r="M3205" s="69" t="str">
        <f>VLOOKUP(C3205,[6]Consolidado!$B:$E,3,FALSE)</f>
        <v>BQ-01 Banquette 1</v>
      </c>
      <c r="N3205" s="70" t="str">
        <f>VLOOKUP(C3205,[6]Consolidado!$B:$H,7,FALSE)</f>
        <v>Agosto</v>
      </c>
    </row>
    <row r="3206" spans="1:14" s="71" customFormat="1" ht="16.5" customHeight="1" outlineLevel="1" x14ac:dyDescent="0.2">
      <c r="A3206" s="60" t="s">
        <v>705</v>
      </c>
      <c r="B3206" s="61">
        <v>42934</v>
      </c>
      <c r="C3206" s="71">
        <v>272</v>
      </c>
      <c r="D3206" s="63" t="str">
        <f>VLOOKUP(C3206,[6]Consolidado!$B:$E,4,FALSE)</f>
        <v>Finalizada</v>
      </c>
      <c r="E3206" s="64" t="s">
        <v>78</v>
      </c>
      <c r="F3206" s="65" t="s">
        <v>86</v>
      </c>
      <c r="G3206" s="66">
        <v>10</v>
      </c>
      <c r="H3206" s="67">
        <v>16.954822642714571</v>
      </c>
      <c r="I3206" s="85">
        <f t="shared" si="84"/>
        <v>169.54822642714572</v>
      </c>
      <c r="J3206" s="86">
        <v>30.1676</v>
      </c>
      <c r="K3206" s="85">
        <f t="shared" si="85"/>
        <v>5.6202093115509921</v>
      </c>
      <c r="L3206" s="68" t="str">
        <f>VLOOKUP(C3206,[6]Consolidado!$B:$E,2,FALSE)</f>
        <v>Ignitia Office</v>
      </c>
      <c r="M3206" s="69" t="str">
        <f>VLOOKUP(C3206,[6]Consolidado!$B:$E,3,FALSE)</f>
        <v xml:space="preserve">8 seater desk </v>
      </c>
      <c r="N3206" s="70" t="str">
        <f>VLOOKUP(C3206,[6]Consolidado!$B:$H,7,FALSE)</f>
        <v>Julio</v>
      </c>
    </row>
    <row r="3207" spans="1:14" s="71" customFormat="1" ht="16.5" customHeight="1" outlineLevel="1" x14ac:dyDescent="0.2">
      <c r="A3207" s="60" t="s">
        <v>705</v>
      </c>
      <c r="B3207" s="61">
        <v>42934</v>
      </c>
      <c r="C3207" s="71">
        <v>272</v>
      </c>
      <c r="D3207" s="63" t="str">
        <f>VLOOKUP(C3207,[6]Consolidado!$B:$E,4,FALSE)</f>
        <v>Finalizada</v>
      </c>
      <c r="E3207" s="64" t="s">
        <v>78</v>
      </c>
      <c r="F3207" s="65" t="s">
        <v>87</v>
      </c>
      <c r="G3207" s="66">
        <v>10</v>
      </c>
      <c r="H3207" s="67">
        <v>6.8841155533333342</v>
      </c>
      <c r="I3207" s="85">
        <f t="shared" si="84"/>
        <v>68.841155533333335</v>
      </c>
      <c r="J3207" s="86">
        <v>30.1676</v>
      </c>
      <c r="K3207" s="85">
        <f t="shared" si="85"/>
        <v>2.2819566532748157</v>
      </c>
      <c r="L3207" s="68" t="str">
        <f>VLOOKUP(C3207,[6]Consolidado!$B:$E,2,FALSE)</f>
        <v>Ignitia Office</v>
      </c>
      <c r="M3207" s="69" t="str">
        <f>VLOOKUP(C3207,[6]Consolidado!$B:$E,3,FALSE)</f>
        <v xml:space="preserve">8 seater desk </v>
      </c>
      <c r="N3207" s="70" t="str">
        <f>VLOOKUP(C3207,[6]Consolidado!$B:$H,7,FALSE)</f>
        <v>Julio</v>
      </c>
    </row>
    <row r="3208" spans="1:14" s="71" customFormat="1" ht="16.5" customHeight="1" outlineLevel="1" x14ac:dyDescent="0.2">
      <c r="A3208" s="60" t="s">
        <v>705</v>
      </c>
      <c r="B3208" s="61">
        <v>42934</v>
      </c>
      <c r="C3208" s="71">
        <v>229</v>
      </c>
      <c r="D3208" s="63" t="str">
        <f>VLOOKUP(C3208,[6]Consolidado!$B:$E,4,FALSE)</f>
        <v>Finalizada</v>
      </c>
      <c r="E3208" s="64" t="s">
        <v>33</v>
      </c>
      <c r="F3208" s="65" t="s">
        <v>32</v>
      </c>
      <c r="G3208" s="66">
        <v>340</v>
      </c>
      <c r="H3208" s="67">
        <v>30.068855534528456</v>
      </c>
      <c r="I3208" s="85">
        <f t="shared" si="84"/>
        <v>10223.410881739675</v>
      </c>
      <c r="J3208" s="86">
        <v>30.1676</v>
      </c>
      <c r="K3208" s="85">
        <f t="shared" si="85"/>
        <v>338.88711338454749</v>
      </c>
      <c r="L3208" s="68" t="str">
        <f>VLOOKUP(C3208,[6]Consolidado!$B:$E,2,FALSE)</f>
        <v>Ignitia Office</v>
      </c>
      <c r="M3208" s="69" t="str">
        <f>VLOOKUP(C3208,[6]Consolidado!$B:$E,3,FALSE)</f>
        <v>Custom solid wood desktop on blackened metal base</v>
      </c>
      <c r="N3208" s="70" t="str">
        <f>VLOOKUP(C3208,[6]Consolidado!$B:$H,7,FALSE)</f>
        <v>Julio</v>
      </c>
    </row>
    <row r="3209" spans="1:14" s="71" customFormat="1" ht="16.5" customHeight="1" outlineLevel="1" x14ac:dyDescent="0.2">
      <c r="A3209" s="60" t="s">
        <v>705</v>
      </c>
      <c r="B3209" s="61">
        <v>42934</v>
      </c>
      <c r="C3209" s="71">
        <v>229</v>
      </c>
      <c r="D3209" s="63" t="str">
        <f>VLOOKUP(C3209,[6]Consolidado!$B:$E,4,FALSE)</f>
        <v>Finalizada</v>
      </c>
      <c r="E3209" s="64" t="s">
        <v>33</v>
      </c>
      <c r="F3209" s="65" t="s">
        <v>35</v>
      </c>
      <c r="G3209" s="66">
        <v>15</v>
      </c>
      <c r="H3209" s="67">
        <v>241.49376046717171</v>
      </c>
      <c r="I3209" s="85">
        <f t="shared" si="84"/>
        <v>3622.4064070075756</v>
      </c>
      <c r="J3209" s="86">
        <v>30.1676</v>
      </c>
      <c r="K3209" s="85">
        <f t="shared" si="85"/>
        <v>120.07605533776554</v>
      </c>
      <c r="L3209" s="68" t="str">
        <f>VLOOKUP(C3209,[6]Consolidado!$B:$E,2,FALSE)</f>
        <v>Ignitia Office</v>
      </c>
      <c r="M3209" s="69" t="str">
        <f>VLOOKUP(C3209,[6]Consolidado!$B:$E,3,FALSE)</f>
        <v>Custom solid wood desktop on blackened metal base</v>
      </c>
      <c r="N3209" s="70" t="str">
        <f>VLOOKUP(C3209,[6]Consolidado!$B:$H,7,FALSE)</f>
        <v>Julio</v>
      </c>
    </row>
    <row r="3210" spans="1:14" s="71" customFormat="1" ht="16.5" customHeight="1" outlineLevel="1" x14ac:dyDescent="0.2">
      <c r="A3210" s="60" t="s">
        <v>705</v>
      </c>
      <c r="B3210" s="61">
        <v>42934</v>
      </c>
      <c r="C3210" s="71">
        <v>229</v>
      </c>
      <c r="D3210" s="63" t="str">
        <f>VLOOKUP(C3210,[6]Consolidado!$B:$E,4,FALSE)</f>
        <v>Finalizada</v>
      </c>
      <c r="E3210" s="64" t="s">
        <v>33</v>
      </c>
      <c r="F3210" s="65" t="s">
        <v>34</v>
      </c>
      <c r="G3210" s="66">
        <v>26</v>
      </c>
      <c r="H3210" s="67">
        <v>33.182217334633599</v>
      </c>
      <c r="I3210" s="85">
        <f t="shared" si="84"/>
        <v>862.73765070047352</v>
      </c>
      <c r="J3210" s="86">
        <v>30.1676</v>
      </c>
      <c r="K3210" s="85">
        <f t="shared" si="85"/>
        <v>28.598153340022858</v>
      </c>
      <c r="L3210" s="68" t="str">
        <f>VLOOKUP(C3210,[6]Consolidado!$B:$E,2,FALSE)</f>
        <v>Ignitia Office</v>
      </c>
      <c r="M3210" s="69" t="str">
        <f>VLOOKUP(C3210,[6]Consolidado!$B:$E,3,FALSE)</f>
        <v>Custom solid wood desktop on blackened metal base</v>
      </c>
      <c r="N3210" s="70" t="str">
        <f>VLOOKUP(C3210,[6]Consolidado!$B:$H,7,FALSE)</f>
        <v>Julio</v>
      </c>
    </row>
    <row r="3211" spans="1:14" s="71" customFormat="1" ht="16.5" customHeight="1" outlineLevel="1" x14ac:dyDescent="0.2">
      <c r="A3211" s="60" t="s">
        <v>705</v>
      </c>
      <c r="B3211" s="61">
        <v>42934</v>
      </c>
      <c r="C3211" s="71">
        <v>346</v>
      </c>
      <c r="D3211" s="63" t="str">
        <f>VLOOKUP(C3211,[6]Consolidado!$B:$E,4,FALSE)</f>
        <v>Finalizada</v>
      </c>
      <c r="E3211" s="64" t="s">
        <v>33</v>
      </c>
      <c r="F3211" s="65" t="s">
        <v>32</v>
      </c>
      <c r="G3211" s="66">
        <v>10</v>
      </c>
      <c r="H3211" s="67">
        <v>30.068855534528456</v>
      </c>
      <c r="I3211" s="85">
        <f t="shared" si="84"/>
        <v>300.68855534528456</v>
      </c>
      <c r="J3211" s="86">
        <v>30.1676</v>
      </c>
      <c r="K3211" s="85">
        <f t="shared" si="85"/>
        <v>9.9672680407219847</v>
      </c>
      <c r="L3211" s="68" t="str">
        <f>VLOOKUP(C3211,[6]Consolidado!$B:$E,2,FALSE)</f>
        <v>Ignitia Office</v>
      </c>
      <c r="M3211" s="69" t="str">
        <f>VLOOKUP(C3211,[6]Consolidado!$B:$E,3,FALSE)</f>
        <v>Custom solid wood desktop on blackened metal base</v>
      </c>
      <c r="N3211" s="70" t="str">
        <f>VLOOKUP(C3211,[6]Consolidado!$B:$H,7,FALSE)</f>
        <v>Julio</v>
      </c>
    </row>
    <row r="3212" spans="1:14" s="71" customFormat="1" ht="16.5" customHeight="1" outlineLevel="1" x14ac:dyDescent="0.2">
      <c r="A3212" s="60" t="s">
        <v>705</v>
      </c>
      <c r="B3212" s="61">
        <v>42934</v>
      </c>
      <c r="C3212" s="71">
        <v>346</v>
      </c>
      <c r="D3212" s="63" t="str">
        <f>VLOOKUP(C3212,[6]Consolidado!$B:$E,4,FALSE)</f>
        <v>Finalizada</v>
      </c>
      <c r="E3212" s="64" t="s">
        <v>33</v>
      </c>
      <c r="F3212" s="65" t="s">
        <v>35</v>
      </c>
      <c r="G3212" s="66">
        <v>1</v>
      </c>
      <c r="H3212" s="67">
        <v>241.49376046717171</v>
      </c>
      <c r="I3212" s="85">
        <f t="shared" si="84"/>
        <v>241.49376046717171</v>
      </c>
      <c r="J3212" s="86">
        <v>30.1676</v>
      </c>
      <c r="K3212" s="85">
        <f t="shared" si="85"/>
        <v>8.0050703558510357</v>
      </c>
      <c r="L3212" s="68" t="str">
        <f>VLOOKUP(C3212,[6]Consolidado!$B:$E,2,FALSE)</f>
        <v>Ignitia Office</v>
      </c>
      <c r="M3212" s="69" t="str">
        <f>VLOOKUP(C3212,[6]Consolidado!$B:$E,3,FALSE)</f>
        <v>Custom solid wood desktop on blackened metal base</v>
      </c>
      <c r="N3212" s="70" t="str">
        <f>VLOOKUP(C3212,[6]Consolidado!$B:$H,7,FALSE)</f>
        <v>Julio</v>
      </c>
    </row>
    <row r="3213" spans="1:14" s="71" customFormat="1" ht="16.5" customHeight="1" outlineLevel="1" x14ac:dyDescent="0.2">
      <c r="A3213" s="60" t="s">
        <v>705</v>
      </c>
      <c r="B3213" s="61">
        <v>42934</v>
      </c>
      <c r="C3213" s="71">
        <v>346</v>
      </c>
      <c r="D3213" s="63" t="str">
        <f>VLOOKUP(C3213,[6]Consolidado!$B:$E,4,FALSE)</f>
        <v>Finalizada</v>
      </c>
      <c r="E3213" s="64" t="s">
        <v>33</v>
      </c>
      <c r="F3213" s="65" t="s">
        <v>34</v>
      </c>
      <c r="G3213" s="66">
        <v>2</v>
      </c>
      <c r="H3213" s="67">
        <v>33.182217334633599</v>
      </c>
      <c r="I3213" s="85">
        <f t="shared" si="84"/>
        <v>66.364434669267197</v>
      </c>
      <c r="J3213" s="86">
        <v>30.1676</v>
      </c>
      <c r="K3213" s="85">
        <f t="shared" si="85"/>
        <v>2.1998579492325274</v>
      </c>
      <c r="L3213" s="68" t="str">
        <f>VLOOKUP(C3213,[6]Consolidado!$B:$E,2,FALSE)</f>
        <v>Ignitia Office</v>
      </c>
      <c r="M3213" s="69" t="str">
        <f>VLOOKUP(C3213,[6]Consolidado!$B:$E,3,FALSE)</f>
        <v>Custom solid wood desktop on blackened metal base</v>
      </c>
      <c r="N3213" s="70" t="str">
        <f>VLOOKUP(C3213,[6]Consolidado!$B:$H,7,FALSE)</f>
        <v>Julio</v>
      </c>
    </row>
    <row r="3214" spans="1:14" s="71" customFormat="1" ht="16.5" customHeight="1" outlineLevel="1" x14ac:dyDescent="0.2">
      <c r="A3214" s="60" t="s">
        <v>705</v>
      </c>
      <c r="B3214" s="61">
        <v>42934</v>
      </c>
      <c r="C3214" s="71">
        <v>272</v>
      </c>
      <c r="D3214" s="63" t="str">
        <f>VLOOKUP(C3214,[6]Consolidado!$B:$E,4,FALSE)</f>
        <v>Finalizada</v>
      </c>
      <c r="E3214" s="64" t="s">
        <v>78</v>
      </c>
      <c r="F3214" s="65" t="s">
        <v>145</v>
      </c>
      <c r="G3214" s="66">
        <v>4</v>
      </c>
      <c r="H3214" s="67">
        <v>8.3384478021978019</v>
      </c>
      <c r="I3214" s="85">
        <f t="shared" si="84"/>
        <v>33.353791208791208</v>
      </c>
      <c r="J3214" s="86">
        <v>30.1676</v>
      </c>
      <c r="K3214" s="85">
        <f t="shared" si="85"/>
        <v>1.1056163303939064</v>
      </c>
      <c r="L3214" s="68" t="str">
        <f>VLOOKUP(C3214,[6]Consolidado!$B:$E,2,FALSE)</f>
        <v>Ignitia Office</v>
      </c>
      <c r="M3214" s="69" t="str">
        <f>VLOOKUP(C3214,[6]Consolidado!$B:$E,3,FALSE)</f>
        <v xml:space="preserve">8 seater desk </v>
      </c>
      <c r="N3214" s="70" t="str">
        <f>VLOOKUP(C3214,[6]Consolidado!$B:$H,7,FALSE)</f>
        <v>Julio</v>
      </c>
    </row>
    <row r="3215" spans="1:14" s="71" customFormat="1" ht="16.5" customHeight="1" outlineLevel="1" x14ac:dyDescent="0.2">
      <c r="A3215" s="60" t="s">
        <v>705</v>
      </c>
      <c r="B3215" s="61">
        <v>42934</v>
      </c>
      <c r="C3215" s="71">
        <v>272</v>
      </c>
      <c r="D3215" s="63" t="str">
        <f>VLOOKUP(C3215,[6]Consolidado!$B:$E,4,FALSE)</f>
        <v>Finalizada</v>
      </c>
      <c r="E3215" s="64" t="s">
        <v>78</v>
      </c>
      <c r="F3215" s="65" t="s">
        <v>146</v>
      </c>
      <c r="G3215" s="66">
        <v>4</v>
      </c>
      <c r="H3215" s="67">
        <v>9.6840267079999993</v>
      </c>
      <c r="I3215" s="85">
        <f t="shared" si="84"/>
        <v>38.736106831999997</v>
      </c>
      <c r="J3215" s="86">
        <v>30.1676</v>
      </c>
      <c r="K3215" s="85">
        <f t="shared" si="85"/>
        <v>1.2840301128362879</v>
      </c>
      <c r="L3215" s="68" t="str">
        <f>VLOOKUP(C3215,[6]Consolidado!$B:$E,2,FALSE)</f>
        <v>Ignitia Office</v>
      </c>
      <c r="M3215" s="69" t="str">
        <f>VLOOKUP(C3215,[6]Consolidado!$B:$E,3,FALSE)</f>
        <v xml:space="preserve">8 seater desk </v>
      </c>
      <c r="N3215" s="70" t="str">
        <f>VLOOKUP(C3215,[6]Consolidado!$B:$H,7,FALSE)</f>
        <v>Julio</v>
      </c>
    </row>
    <row r="3216" spans="1:14" s="71" customFormat="1" ht="16.5" customHeight="1" outlineLevel="1" x14ac:dyDescent="0.2">
      <c r="A3216" s="60" t="s">
        <v>705</v>
      </c>
      <c r="B3216" s="61">
        <v>42934</v>
      </c>
      <c r="C3216" s="71" t="s">
        <v>89</v>
      </c>
      <c r="D3216" s="63" t="str">
        <f>VLOOKUP(C3216,[6]Consolidado!$B:$E,4,FALSE)</f>
        <v>En Proceso</v>
      </c>
      <c r="E3216" s="64" t="s">
        <v>33</v>
      </c>
      <c r="F3216" s="65" t="s">
        <v>90</v>
      </c>
      <c r="G3216" s="66">
        <v>283.24799999999999</v>
      </c>
      <c r="H3216" s="67">
        <v>3.1466686239601929</v>
      </c>
      <c r="I3216" s="85">
        <f t="shared" si="84"/>
        <v>891.28759439947669</v>
      </c>
      <c r="J3216" s="86">
        <v>30.1676</v>
      </c>
      <c r="K3216" s="85">
        <f t="shared" si="85"/>
        <v>29.544531033276652</v>
      </c>
      <c r="L3216" s="68" t="str">
        <f>VLOOKUP(C3216,[6]Consolidado!$B:$E,2,FALSE)</f>
        <v>Empaque</v>
      </c>
      <c r="M3216" s="69" t="str">
        <f>VLOOKUP(C3216,[6]Consolidado!$B:$E,3,FALSE)</f>
        <v>Material de empaque pendiente de distribuir</v>
      </c>
      <c r="N3216" s="70">
        <f>VLOOKUP(C3216,[6]Consolidado!$B:$H,7,FALSE)</f>
        <v>0</v>
      </c>
    </row>
    <row r="3217" spans="1:14" s="71" customFormat="1" ht="16.5" customHeight="1" outlineLevel="1" x14ac:dyDescent="0.2">
      <c r="A3217" s="60" t="s">
        <v>705</v>
      </c>
      <c r="B3217" s="61">
        <v>42934</v>
      </c>
      <c r="C3217" s="71" t="s">
        <v>290</v>
      </c>
      <c r="D3217" s="63" t="str">
        <f>VLOOKUP(C3217,[6]Consolidado!$B:$E,4,FALSE)</f>
        <v>En Proceso</v>
      </c>
      <c r="E3217" s="64" t="s">
        <v>25</v>
      </c>
      <c r="F3217" s="65" t="s">
        <v>120</v>
      </c>
      <c r="G3217" s="66">
        <v>3</v>
      </c>
      <c r="H3217" s="67">
        <v>1231.47</v>
      </c>
      <c r="I3217" s="85">
        <f t="shared" si="84"/>
        <v>3694.41</v>
      </c>
      <c r="J3217" s="86">
        <v>30.1676</v>
      </c>
      <c r="K3217" s="85">
        <f t="shared" si="85"/>
        <v>122.46284092867845</v>
      </c>
      <c r="L3217" s="68" t="str">
        <f>VLOOKUP(C3217,[6]Consolidado!$B:$E,2,FALSE)</f>
        <v>Acabado</v>
      </c>
      <c r="M3217" s="69" t="str">
        <f>VLOOKUP(C3217,[6]Consolidado!$B:$E,3,FALSE)</f>
        <v>Material de acabado pendiente de distribuir</v>
      </c>
      <c r="N3217" s="70">
        <f>VLOOKUP(C3217,[6]Consolidado!$B:$H,7,FALSE)</f>
        <v>0</v>
      </c>
    </row>
    <row r="3218" spans="1:14" s="71" customFormat="1" ht="16.5" customHeight="1" outlineLevel="1" x14ac:dyDescent="0.2">
      <c r="A3218" s="60" t="s">
        <v>705</v>
      </c>
      <c r="B3218" s="61">
        <v>42934</v>
      </c>
      <c r="C3218" s="71" t="s">
        <v>290</v>
      </c>
      <c r="D3218" s="63" t="str">
        <f>VLOOKUP(C3218,[6]Consolidado!$B:$E,4,FALSE)</f>
        <v>En Proceso</v>
      </c>
      <c r="E3218" s="64" t="s">
        <v>25</v>
      </c>
      <c r="F3218" s="65" t="s">
        <v>147</v>
      </c>
      <c r="G3218" s="66">
        <v>2</v>
      </c>
      <c r="H3218" s="67">
        <v>307.77845941846914</v>
      </c>
      <c r="I3218" s="85">
        <f t="shared" si="84"/>
        <v>615.55691883693828</v>
      </c>
      <c r="J3218" s="86">
        <v>30.1676</v>
      </c>
      <c r="K3218" s="85">
        <f t="shared" si="85"/>
        <v>20.404570427774775</v>
      </c>
      <c r="L3218" s="68" t="str">
        <f>VLOOKUP(C3218,[6]Consolidado!$B:$E,2,FALSE)</f>
        <v>Acabado</v>
      </c>
      <c r="M3218" s="69" t="str">
        <f>VLOOKUP(C3218,[6]Consolidado!$B:$E,3,FALSE)</f>
        <v>Material de acabado pendiente de distribuir</v>
      </c>
      <c r="N3218" s="70">
        <f>VLOOKUP(C3218,[6]Consolidado!$B:$H,7,FALSE)</f>
        <v>0</v>
      </c>
    </row>
    <row r="3219" spans="1:14" s="71" customFormat="1" ht="16.5" customHeight="1" outlineLevel="1" x14ac:dyDescent="0.2">
      <c r="A3219" s="60" t="s">
        <v>705</v>
      </c>
      <c r="B3219" s="61">
        <v>42934</v>
      </c>
      <c r="C3219" s="71" t="s">
        <v>290</v>
      </c>
      <c r="D3219" s="63" t="str">
        <f>VLOOKUP(C3219,[6]Consolidado!$B:$E,4,FALSE)</f>
        <v>En Proceso</v>
      </c>
      <c r="E3219" s="64" t="s">
        <v>25</v>
      </c>
      <c r="F3219" s="65" t="s">
        <v>120</v>
      </c>
      <c r="G3219" s="66">
        <v>2</v>
      </c>
      <c r="H3219" s="67">
        <v>1231.47</v>
      </c>
      <c r="I3219" s="85">
        <f t="shared" si="84"/>
        <v>2462.94</v>
      </c>
      <c r="J3219" s="86">
        <v>30.1676</v>
      </c>
      <c r="K3219" s="85">
        <f t="shared" si="85"/>
        <v>81.641893952452307</v>
      </c>
      <c r="L3219" s="68" t="str">
        <f>VLOOKUP(C3219,[6]Consolidado!$B:$E,2,FALSE)</f>
        <v>Acabado</v>
      </c>
      <c r="M3219" s="69" t="str">
        <f>VLOOKUP(C3219,[6]Consolidado!$B:$E,3,FALSE)</f>
        <v>Material de acabado pendiente de distribuir</v>
      </c>
      <c r="N3219" s="70">
        <f>VLOOKUP(C3219,[6]Consolidado!$B:$H,7,FALSE)</f>
        <v>0</v>
      </c>
    </row>
    <row r="3220" spans="1:14" s="71" customFormat="1" ht="16.5" customHeight="1" outlineLevel="1" x14ac:dyDescent="0.2">
      <c r="A3220" s="60" t="s">
        <v>705</v>
      </c>
      <c r="B3220" s="61">
        <v>42935</v>
      </c>
      <c r="C3220" s="71">
        <v>254</v>
      </c>
      <c r="D3220" s="63" t="str">
        <f>VLOOKUP(C3220,[6]Consolidado!$B:$E,4,FALSE)</f>
        <v>Finalizada</v>
      </c>
      <c r="E3220" s="64" t="s">
        <v>40</v>
      </c>
      <c r="F3220" s="65" t="s">
        <v>102</v>
      </c>
      <c r="G3220" s="66">
        <v>72</v>
      </c>
      <c r="H3220" s="67">
        <v>0.93862245212964945</v>
      </c>
      <c r="I3220" s="85">
        <f t="shared" si="84"/>
        <v>67.580816553334756</v>
      </c>
      <c r="J3220" s="86">
        <v>30.1676</v>
      </c>
      <c r="K3220" s="85">
        <f t="shared" si="85"/>
        <v>2.2401787531435962</v>
      </c>
      <c r="L3220" s="68" t="str">
        <f>VLOOKUP(C3220,[6]Consolidado!$B:$E,2,FALSE)</f>
        <v>Ignitia Office</v>
      </c>
      <c r="M3220" s="69" t="str">
        <f>VLOOKUP(C3220,[6]Consolidado!$B:$E,3,FALSE)</f>
        <v>Café Table Chessboard Inlay</v>
      </c>
      <c r="N3220" s="70" t="str">
        <f>VLOOKUP(C3220,[6]Consolidado!$B:$H,7,FALSE)</f>
        <v>Julio</v>
      </c>
    </row>
    <row r="3221" spans="1:14" s="71" customFormat="1" ht="16.5" customHeight="1" outlineLevel="1" x14ac:dyDescent="0.2">
      <c r="A3221" s="60" t="s">
        <v>705</v>
      </c>
      <c r="B3221" s="61">
        <v>42935</v>
      </c>
      <c r="C3221" s="71" t="s">
        <v>89</v>
      </c>
      <c r="D3221" s="63" t="str">
        <f>VLOOKUP(C3221,[6]Consolidado!$B:$E,4,FALSE)</f>
        <v>En Proceso</v>
      </c>
      <c r="E3221" s="64" t="s">
        <v>33</v>
      </c>
      <c r="F3221" s="65" t="s">
        <v>90</v>
      </c>
      <c r="G3221" s="66">
        <v>283.25</v>
      </c>
      <c r="H3221" s="67">
        <v>3.1466686239601929</v>
      </c>
      <c r="I3221" s="85">
        <f t="shared" si="84"/>
        <v>891.29388773672463</v>
      </c>
      <c r="J3221" s="86">
        <v>30.1676</v>
      </c>
      <c r="K3221" s="85">
        <f t="shared" si="85"/>
        <v>29.544739645736637</v>
      </c>
      <c r="L3221" s="68" t="str">
        <f>VLOOKUP(C3221,[6]Consolidado!$B:$E,2,FALSE)</f>
        <v>Empaque</v>
      </c>
      <c r="M3221" s="69" t="str">
        <f>VLOOKUP(C3221,[6]Consolidado!$B:$E,3,FALSE)</f>
        <v>Material de empaque pendiente de distribuir</v>
      </c>
      <c r="N3221" s="70">
        <f>VLOOKUP(C3221,[6]Consolidado!$B:$H,7,FALSE)</f>
        <v>0</v>
      </c>
    </row>
    <row r="3222" spans="1:14" s="71" customFormat="1" ht="16.5" customHeight="1" outlineLevel="1" x14ac:dyDescent="0.2">
      <c r="A3222" s="60" t="s">
        <v>705</v>
      </c>
      <c r="B3222" s="61">
        <v>42935</v>
      </c>
      <c r="C3222" s="71">
        <v>346</v>
      </c>
      <c r="D3222" s="63" t="str">
        <f>VLOOKUP(C3222,[6]Consolidado!$B:$E,4,FALSE)</f>
        <v>Finalizada</v>
      </c>
      <c r="E3222" s="64" t="s">
        <v>78</v>
      </c>
      <c r="F3222" s="65" t="s">
        <v>148</v>
      </c>
      <c r="G3222" s="66">
        <v>16</v>
      </c>
      <c r="H3222" s="67">
        <v>19.819722144444441</v>
      </c>
      <c r="I3222" s="85">
        <f t="shared" si="84"/>
        <v>317.11555431111105</v>
      </c>
      <c r="J3222" s="86">
        <v>30.1676</v>
      </c>
      <c r="K3222" s="85">
        <f t="shared" si="85"/>
        <v>10.511792595735526</v>
      </c>
      <c r="L3222" s="68" t="str">
        <f>VLOOKUP(C3222,[6]Consolidado!$B:$E,2,FALSE)</f>
        <v>Ignitia Office</v>
      </c>
      <c r="M3222" s="69" t="str">
        <f>VLOOKUP(C3222,[6]Consolidado!$B:$E,3,FALSE)</f>
        <v>Custom solid wood desktop on blackened metal base</v>
      </c>
      <c r="N3222" s="70" t="str">
        <f>VLOOKUP(C3222,[6]Consolidado!$B:$H,7,FALSE)</f>
        <v>Julio</v>
      </c>
    </row>
    <row r="3223" spans="1:14" s="71" customFormat="1" ht="16.5" customHeight="1" outlineLevel="1" x14ac:dyDescent="0.2">
      <c r="A3223" s="60" t="s">
        <v>705</v>
      </c>
      <c r="B3223" s="61">
        <v>42935</v>
      </c>
      <c r="C3223" s="71">
        <v>229</v>
      </c>
      <c r="D3223" s="63" t="str">
        <f>VLOOKUP(C3223,[6]Consolidado!$B:$E,4,FALSE)</f>
        <v>Finalizada</v>
      </c>
      <c r="E3223" s="64" t="s">
        <v>40</v>
      </c>
      <c r="F3223" s="65" t="s">
        <v>97</v>
      </c>
      <c r="G3223" s="66">
        <v>1400</v>
      </c>
      <c r="H3223" s="67">
        <v>0.39687445127304649</v>
      </c>
      <c r="I3223" s="85">
        <f t="shared" si="84"/>
        <v>555.62423178226504</v>
      </c>
      <c r="J3223" s="86">
        <v>30.1676</v>
      </c>
      <c r="K3223" s="85">
        <f t="shared" si="85"/>
        <v>18.417912985529675</v>
      </c>
      <c r="L3223" s="68" t="str">
        <f>VLOOKUP(C3223,[6]Consolidado!$B:$E,2,FALSE)</f>
        <v>Ignitia Office</v>
      </c>
      <c r="M3223" s="69" t="str">
        <f>VLOOKUP(C3223,[6]Consolidado!$B:$E,3,FALSE)</f>
        <v>Custom solid wood desktop on blackened metal base</v>
      </c>
      <c r="N3223" s="70" t="str">
        <f>VLOOKUP(C3223,[6]Consolidado!$B:$H,7,FALSE)</f>
        <v>Julio</v>
      </c>
    </row>
    <row r="3224" spans="1:14" s="71" customFormat="1" ht="16.5" customHeight="1" outlineLevel="1" x14ac:dyDescent="0.2">
      <c r="A3224" s="60" t="s">
        <v>705</v>
      </c>
      <c r="B3224" s="61">
        <v>42935</v>
      </c>
      <c r="C3224" s="71">
        <v>229</v>
      </c>
      <c r="D3224" s="63" t="str">
        <f>VLOOKUP(C3224,[6]Consolidado!$B:$E,4,FALSE)</f>
        <v>Finalizada</v>
      </c>
      <c r="E3224" s="64" t="s">
        <v>33</v>
      </c>
      <c r="F3224" s="65" t="s">
        <v>35</v>
      </c>
      <c r="G3224" s="66">
        <v>15</v>
      </c>
      <c r="H3224" s="67">
        <v>241.49376046717171</v>
      </c>
      <c r="I3224" s="85">
        <f t="shared" si="84"/>
        <v>3622.4064070075756</v>
      </c>
      <c r="J3224" s="86">
        <v>30.1676</v>
      </c>
      <c r="K3224" s="85">
        <f t="shared" si="85"/>
        <v>120.07605533776554</v>
      </c>
      <c r="L3224" s="68" t="str">
        <f>VLOOKUP(C3224,[6]Consolidado!$B:$E,2,FALSE)</f>
        <v>Ignitia Office</v>
      </c>
      <c r="M3224" s="69" t="str">
        <f>VLOOKUP(C3224,[6]Consolidado!$B:$E,3,FALSE)</f>
        <v>Custom solid wood desktop on blackened metal base</v>
      </c>
      <c r="N3224" s="70" t="str">
        <f>VLOOKUP(C3224,[6]Consolidado!$B:$H,7,FALSE)</f>
        <v>Julio</v>
      </c>
    </row>
    <row r="3225" spans="1:14" s="71" customFormat="1" ht="16.5" customHeight="1" outlineLevel="1" x14ac:dyDescent="0.2">
      <c r="A3225" s="60" t="s">
        <v>705</v>
      </c>
      <c r="B3225" s="61">
        <v>42935</v>
      </c>
      <c r="C3225" s="71">
        <v>229</v>
      </c>
      <c r="D3225" s="63" t="str">
        <f>VLOOKUP(C3225,[6]Consolidado!$B:$E,4,FALSE)</f>
        <v>Finalizada</v>
      </c>
      <c r="E3225" s="64" t="s">
        <v>33</v>
      </c>
      <c r="F3225" s="65" t="s">
        <v>34</v>
      </c>
      <c r="G3225" s="66">
        <v>100</v>
      </c>
      <c r="H3225" s="67">
        <v>33.182217334633599</v>
      </c>
      <c r="I3225" s="85">
        <f t="shared" si="84"/>
        <v>3318.2217334633597</v>
      </c>
      <c r="J3225" s="86">
        <v>30.1676</v>
      </c>
      <c r="K3225" s="85">
        <f t="shared" si="85"/>
        <v>109.99289746162637</v>
      </c>
      <c r="L3225" s="68" t="str">
        <f>VLOOKUP(C3225,[6]Consolidado!$B:$E,2,FALSE)</f>
        <v>Ignitia Office</v>
      </c>
      <c r="M3225" s="69" t="str">
        <f>VLOOKUP(C3225,[6]Consolidado!$B:$E,3,FALSE)</f>
        <v>Custom solid wood desktop on blackened metal base</v>
      </c>
      <c r="N3225" s="70" t="str">
        <f>VLOOKUP(C3225,[6]Consolidado!$B:$H,7,FALSE)</f>
        <v>Julio</v>
      </c>
    </row>
    <row r="3226" spans="1:14" s="71" customFormat="1" ht="16.5" customHeight="1" outlineLevel="1" x14ac:dyDescent="0.2">
      <c r="A3226" s="60" t="s">
        <v>705</v>
      </c>
      <c r="B3226" s="61">
        <v>42935</v>
      </c>
      <c r="C3226" s="71">
        <v>229</v>
      </c>
      <c r="D3226" s="63" t="str">
        <f>VLOOKUP(C3226,[6]Consolidado!$B:$E,4,FALSE)</f>
        <v>Finalizada</v>
      </c>
      <c r="E3226" s="64" t="s">
        <v>78</v>
      </c>
      <c r="F3226" s="65" t="s">
        <v>94</v>
      </c>
      <c r="G3226" s="66">
        <v>102</v>
      </c>
      <c r="H3226" s="67">
        <v>4.597527710939473</v>
      </c>
      <c r="I3226" s="85">
        <f t="shared" si="84"/>
        <v>468.94782651582625</v>
      </c>
      <c r="J3226" s="86">
        <v>30.1676</v>
      </c>
      <c r="K3226" s="85">
        <f t="shared" si="85"/>
        <v>15.544750875635657</v>
      </c>
      <c r="L3226" s="68" t="str">
        <f>VLOOKUP(C3226,[6]Consolidado!$B:$E,2,FALSE)</f>
        <v>Ignitia Office</v>
      </c>
      <c r="M3226" s="69" t="str">
        <f>VLOOKUP(C3226,[6]Consolidado!$B:$E,3,FALSE)</f>
        <v>Custom solid wood desktop on blackened metal base</v>
      </c>
      <c r="N3226" s="70" t="str">
        <f>VLOOKUP(C3226,[6]Consolidado!$B:$H,7,FALSE)</f>
        <v>Julio</v>
      </c>
    </row>
    <row r="3227" spans="1:14" s="71" customFormat="1" ht="16.5" customHeight="1" outlineLevel="1" x14ac:dyDescent="0.2">
      <c r="A3227" s="60" t="s">
        <v>705</v>
      </c>
      <c r="B3227" s="61">
        <v>42935</v>
      </c>
      <c r="C3227" s="71">
        <v>229</v>
      </c>
      <c r="D3227" s="63" t="str">
        <f>VLOOKUP(C3227,[6]Consolidado!$B:$E,4,FALSE)</f>
        <v>Finalizada</v>
      </c>
      <c r="E3227" s="64" t="s">
        <v>78</v>
      </c>
      <c r="F3227" s="65" t="s">
        <v>95</v>
      </c>
      <c r="G3227" s="66">
        <v>68</v>
      </c>
      <c r="H3227" s="67">
        <v>4.0345360814179188</v>
      </c>
      <c r="I3227" s="85">
        <f t="shared" ref="I3227:I3290" si="86">G3227*H3227</f>
        <v>274.34845353641845</v>
      </c>
      <c r="J3227" s="86">
        <v>30.1676</v>
      </c>
      <c r="K3227" s="85">
        <f t="shared" ref="K3227:K3290" si="87">IFERROR(I3227/J3227,0)</f>
        <v>9.0941425084003509</v>
      </c>
      <c r="L3227" s="68" t="str">
        <f>VLOOKUP(C3227,[6]Consolidado!$B:$E,2,FALSE)</f>
        <v>Ignitia Office</v>
      </c>
      <c r="M3227" s="69" t="str">
        <f>VLOOKUP(C3227,[6]Consolidado!$B:$E,3,FALSE)</f>
        <v>Custom solid wood desktop on blackened metal base</v>
      </c>
      <c r="N3227" s="70" t="str">
        <f>VLOOKUP(C3227,[6]Consolidado!$B:$H,7,FALSE)</f>
        <v>Julio</v>
      </c>
    </row>
    <row r="3228" spans="1:14" s="71" customFormat="1" ht="16.5" customHeight="1" outlineLevel="1" x14ac:dyDescent="0.2">
      <c r="A3228" s="60" t="s">
        <v>705</v>
      </c>
      <c r="B3228" s="61">
        <v>42935</v>
      </c>
      <c r="C3228" s="71">
        <v>229</v>
      </c>
      <c r="D3228" s="63" t="str">
        <f>VLOOKUP(C3228,[6]Consolidado!$B:$E,4,FALSE)</f>
        <v>Finalizada</v>
      </c>
      <c r="E3228" s="64" t="s">
        <v>78</v>
      </c>
      <c r="F3228" s="65" t="s">
        <v>96</v>
      </c>
      <c r="G3228" s="66">
        <v>68</v>
      </c>
      <c r="H3228" s="67">
        <v>5.7931912280000004</v>
      </c>
      <c r="I3228" s="85">
        <f t="shared" si="86"/>
        <v>393.93700350400002</v>
      </c>
      <c r="J3228" s="86">
        <v>30.1676</v>
      </c>
      <c r="K3228" s="85">
        <f t="shared" si="87"/>
        <v>13.058281185908061</v>
      </c>
      <c r="L3228" s="68" t="str">
        <f>VLOOKUP(C3228,[6]Consolidado!$B:$E,2,FALSE)</f>
        <v>Ignitia Office</v>
      </c>
      <c r="M3228" s="69" t="str">
        <f>VLOOKUP(C3228,[6]Consolidado!$B:$E,3,FALSE)</f>
        <v>Custom solid wood desktop on blackened metal base</v>
      </c>
      <c r="N3228" s="70" t="str">
        <f>VLOOKUP(C3228,[6]Consolidado!$B:$H,7,FALSE)</f>
        <v>Julio</v>
      </c>
    </row>
    <row r="3229" spans="1:14" s="71" customFormat="1" ht="16.5" customHeight="1" outlineLevel="1" x14ac:dyDescent="0.2">
      <c r="A3229" s="60" t="s">
        <v>705</v>
      </c>
      <c r="B3229" s="61">
        <v>42935</v>
      </c>
      <c r="C3229" s="71">
        <v>346</v>
      </c>
      <c r="D3229" s="63" t="str">
        <f>VLOOKUP(C3229,[6]Consolidado!$B:$E,4,FALSE)</f>
        <v>Finalizada</v>
      </c>
      <c r="E3229" s="64" t="s">
        <v>78</v>
      </c>
      <c r="F3229" s="65" t="s">
        <v>95</v>
      </c>
      <c r="G3229" s="66">
        <v>16</v>
      </c>
      <c r="H3229" s="67">
        <v>4.0345360814179188</v>
      </c>
      <c r="I3229" s="85">
        <f t="shared" si="86"/>
        <v>64.5525773026867</v>
      </c>
      <c r="J3229" s="86">
        <v>30.1676</v>
      </c>
      <c r="K3229" s="85">
        <f t="shared" si="87"/>
        <v>2.139798237270671</v>
      </c>
      <c r="L3229" s="68" t="str">
        <f>VLOOKUP(C3229,[6]Consolidado!$B:$E,2,FALSE)</f>
        <v>Ignitia Office</v>
      </c>
      <c r="M3229" s="69" t="str">
        <f>VLOOKUP(C3229,[6]Consolidado!$B:$E,3,FALSE)</f>
        <v>Custom solid wood desktop on blackened metal base</v>
      </c>
      <c r="N3229" s="70" t="str">
        <f>VLOOKUP(C3229,[6]Consolidado!$B:$H,7,FALSE)</f>
        <v>Julio</v>
      </c>
    </row>
    <row r="3230" spans="1:14" s="71" customFormat="1" ht="16.5" customHeight="1" outlineLevel="1" x14ac:dyDescent="0.2">
      <c r="A3230" s="60" t="s">
        <v>705</v>
      </c>
      <c r="B3230" s="61">
        <v>42935</v>
      </c>
      <c r="C3230" s="71">
        <v>346</v>
      </c>
      <c r="D3230" s="63" t="str">
        <f>VLOOKUP(C3230,[6]Consolidado!$B:$E,4,FALSE)</f>
        <v>Finalizada</v>
      </c>
      <c r="E3230" s="64" t="s">
        <v>78</v>
      </c>
      <c r="F3230" s="65" t="s">
        <v>94</v>
      </c>
      <c r="G3230" s="66">
        <v>24</v>
      </c>
      <c r="H3230" s="67">
        <v>4.597527710939473</v>
      </c>
      <c r="I3230" s="85">
        <f t="shared" si="86"/>
        <v>110.34066506254734</v>
      </c>
      <c r="J3230" s="86">
        <v>30.1676</v>
      </c>
      <c r="K3230" s="85">
        <f t="shared" si="87"/>
        <v>3.6575884413260367</v>
      </c>
      <c r="L3230" s="68" t="str">
        <f>VLOOKUP(C3230,[6]Consolidado!$B:$E,2,FALSE)</f>
        <v>Ignitia Office</v>
      </c>
      <c r="M3230" s="69" t="str">
        <f>VLOOKUP(C3230,[6]Consolidado!$B:$E,3,FALSE)</f>
        <v>Custom solid wood desktop on blackened metal base</v>
      </c>
      <c r="N3230" s="70" t="str">
        <f>VLOOKUP(C3230,[6]Consolidado!$B:$H,7,FALSE)</f>
        <v>Julio</v>
      </c>
    </row>
    <row r="3231" spans="1:14" s="71" customFormat="1" ht="16.5" customHeight="1" outlineLevel="1" x14ac:dyDescent="0.2">
      <c r="A3231" s="60" t="s">
        <v>705</v>
      </c>
      <c r="B3231" s="61">
        <v>42935</v>
      </c>
      <c r="C3231" s="71">
        <v>346</v>
      </c>
      <c r="D3231" s="63" t="str">
        <f>VLOOKUP(C3231,[6]Consolidado!$B:$E,4,FALSE)</f>
        <v>Finalizada</v>
      </c>
      <c r="E3231" s="64" t="s">
        <v>78</v>
      </c>
      <c r="F3231" s="65" t="s">
        <v>96</v>
      </c>
      <c r="G3231" s="66">
        <v>16</v>
      </c>
      <c r="H3231" s="67">
        <v>5.7931912280000004</v>
      </c>
      <c r="I3231" s="85">
        <f t="shared" si="86"/>
        <v>92.691059648000007</v>
      </c>
      <c r="J3231" s="86">
        <v>30.1676</v>
      </c>
      <c r="K3231" s="85">
        <f t="shared" si="87"/>
        <v>3.0725367496254261</v>
      </c>
      <c r="L3231" s="68" t="str">
        <f>VLOOKUP(C3231,[6]Consolidado!$B:$E,2,FALSE)</f>
        <v>Ignitia Office</v>
      </c>
      <c r="M3231" s="69" t="str">
        <f>VLOOKUP(C3231,[6]Consolidado!$B:$E,3,FALSE)</f>
        <v>Custom solid wood desktop on blackened metal base</v>
      </c>
      <c r="N3231" s="70" t="str">
        <f>VLOOKUP(C3231,[6]Consolidado!$B:$H,7,FALSE)</f>
        <v>Julio</v>
      </c>
    </row>
    <row r="3232" spans="1:14" s="71" customFormat="1" ht="16.5" customHeight="1" outlineLevel="1" x14ac:dyDescent="0.2">
      <c r="A3232" s="60" t="s">
        <v>705</v>
      </c>
      <c r="B3232" s="61">
        <v>42935</v>
      </c>
      <c r="C3232" s="71">
        <v>246</v>
      </c>
      <c r="D3232" s="63" t="str">
        <f>VLOOKUP(C3232,[6]Consolidado!$B:$E,4,FALSE)</f>
        <v>Finalizada</v>
      </c>
      <c r="E3232" s="64" t="s">
        <v>31</v>
      </c>
      <c r="F3232" s="65" t="s">
        <v>149</v>
      </c>
      <c r="G3232" s="66">
        <v>32</v>
      </c>
      <c r="H3232" s="67">
        <v>1.7013852813852814</v>
      </c>
      <c r="I3232" s="85">
        <f t="shared" si="86"/>
        <v>54.444329004329006</v>
      </c>
      <c r="J3232" s="86">
        <v>30.1676</v>
      </c>
      <c r="K3232" s="85">
        <f t="shared" si="87"/>
        <v>1.8047285499784207</v>
      </c>
      <c r="L3232" s="68" t="str">
        <f>VLOOKUP(C3232,[6]Consolidado!$B:$E,2,FALSE)</f>
        <v>Ignitia Office</v>
      </c>
      <c r="M3232" s="69" t="str">
        <f>VLOOKUP(C3232,[6]Consolidado!$B:$E,3,FALSE)</f>
        <v>Pantry 1. Banca Café sin respaldo. Counter Height</v>
      </c>
      <c r="N3232" s="70" t="str">
        <f>VLOOKUP(C3232,[6]Consolidado!$B:$H,7,FALSE)</f>
        <v>Julio</v>
      </c>
    </row>
    <row r="3233" spans="1:14" s="71" customFormat="1" ht="16.5" customHeight="1" outlineLevel="1" x14ac:dyDescent="0.2">
      <c r="A3233" s="60" t="s">
        <v>705</v>
      </c>
      <c r="B3233" s="61">
        <v>42935</v>
      </c>
      <c r="C3233" s="71">
        <v>229</v>
      </c>
      <c r="D3233" s="63" t="str">
        <f>VLOOKUP(C3233,[6]Consolidado!$B:$E,4,FALSE)</f>
        <v>Finalizada</v>
      </c>
      <c r="E3233" s="64" t="s">
        <v>40</v>
      </c>
      <c r="F3233" s="65" t="s">
        <v>150</v>
      </c>
      <c r="G3233" s="66">
        <v>130</v>
      </c>
      <c r="H3233" s="67">
        <v>0.49624400375000005</v>
      </c>
      <c r="I3233" s="85">
        <f t="shared" si="86"/>
        <v>64.5117204875</v>
      </c>
      <c r="J3233" s="86">
        <v>30.1676</v>
      </c>
      <c r="K3233" s="85">
        <f t="shared" si="87"/>
        <v>2.1384439096083216</v>
      </c>
      <c r="L3233" s="68" t="str">
        <f>VLOOKUP(C3233,[6]Consolidado!$B:$E,2,FALSE)</f>
        <v>Ignitia Office</v>
      </c>
      <c r="M3233" s="69" t="str">
        <f>VLOOKUP(C3233,[6]Consolidado!$B:$E,3,FALSE)</f>
        <v>Custom solid wood desktop on blackened metal base</v>
      </c>
      <c r="N3233" s="70" t="str">
        <f>VLOOKUP(C3233,[6]Consolidado!$B:$H,7,FALSE)</f>
        <v>Julio</v>
      </c>
    </row>
    <row r="3234" spans="1:14" s="71" customFormat="1" ht="16.5" customHeight="1" outlineLevel="1" x14ac:dyDescent="0.2">
      <c r="A3234" s="60" t="s">
        <v>705</v>
      </c>
      <c r="B3234" s="61">
        <v>42936</v>
      </c>
      <c r="C3234" s="71">
        <v>339</v>
      </c>
      <c r="D3234" s="63" t="str">
        <f>VLOOKUP(C3234,[6]Consolidado!$B:$E,4,FALSE)</f>
        <v>Finalizada</v>
      </c>
      <c r="E3234" s="64" t="s">
        <v>28</v>
      </c>
      <c r="F3234" s="65" t="s">
        <v>106</v>
      </c>
      <c r="G3234" s="66">
        <v>1</v>
      </c>
      <c r="H3234" s="67">
        <v>500.86834894040703</v>
      </c>
      <c r="I3234" s="85">
        <f t="shared" si="86"/>
        <v>500.86834894040703</v>
      </c>
      <c r="J3234" s="86">
        <v>30.1676</v>
      </c>
      <c r="K3234" s="85">
        <f t="shared" si="87"/>
        <v>16.602857003553716</v>
      </c>
      <c r="L3234" s="68" t="str">
        <f>VLOOKUP(C3234,[6]Consolidado!$B:$E,2,FALSE)</f>
        <v>Home Studios</v>
      </c>
      <c r="M3234" s="69" t="str">
        <f>VLOOKUP(C3234,[6]Consolidado!$B:$E,3,FALSE)</f>
        <v>Custom Barstool (Stilleto) OT REF 281</v>
      </c>
      <c r="N3234" s="70" t="str">
        <f>VLOOKUP(C3234,[6]Consolidado!$B:$H,7,FALSE)</f>
        <v>Julio</v>
      </c>
    </row>
    <row r="3235" spans="1:14" s="71" customFormat="1" ht="16.5" customHeight="1" outlineLevel="1" x14ac:dyDescent="0.2">
      <c r="A3235" s="60" t="s">
        <v>705</v>
      </c>
      <c r="B3235" s="61">
        <v>42936</v>
      </c>
      <c r="C3235" s="71">
        <v>339</v>
      </c>
      <c r="D3235" s="63" t="str">
        <f>VLOOKUP(C3235,[6]Consolidado!$B:$E,4,FALSE)</f>
        <v>Finalizada</v>
      </c>
      <c r="E3235" s="64" t="s">
        <v>40</v>
      </c>
      <c r="F3235" s="65" t="s">
        <v>107</v>
      </c>
      <c r="G3235" s="66">
        <v>100</v>
      </c>
      <c r="H3235" s="67">
        <v>0.22429983641449525</v>
      </c>
      <c r="I3235" s="85">
        <f t="shared" si="86"/>
        <v>22.429983641449525</v>
      </c>
      <c r="J3235" s="86">
        <v>30.1676</v>
      </c>
      <c r="K3235" s="85">
        <f t="shared" si="87"/>
        <v>0.74351236563231826</v>
      </c>
      <c r="L3235" s="68" t="str">
        <f>VLOOKUP(C3235,[6]Consolidado!$B:$E,2,FALSE)</f>
        <v>Home Studios</v>
      </c>
      <c r="M3235" s="69" t="str">
        <f>VLOOKUP(C3235,[6]Consolidado!$B:$E,3,FALSE)</f>
        <v>Custom Barstool (Stilleto) OT REF 281</v>
      </c>
      <c r="N3235" s="70" t="str">
        <f>VLOOKUP(C3235,[6]Consolidado!$B:$H,7,FALSE)</f>
        <v>Julio</v>
      </c>
    </row>
    <row r="3236" spans="1:14" s="71" customFormat="1" ht="16.5" customHeight="1" outlineLevel="1" x14ac:dyDescent="0.2">
      <c r="A3236" s="60" t="s">
        <v>705</v>
      </c>
      <c r="B3236" s="61">
        <v>42936</v>
      </c>
      <c r="C3236" s="71">
        <v>261</v>
      </c>
      <c r="D3236" s="63" t="str">
        <f>VLOOKUP(C3236,[6]Consolidado!$B:$E,4,FALSE)</f>
        <v>Finalizada</v>
      </c>
      <c r="E3236" s="64" t="s">
        <v>78</v>
      </c>
      <c r="F3236" s="65" t="s">
        <v>95</v>
      </c>
      <c r="G3236" s="66">
        <v>3</v>
      </c>
      <c r="H3236" s="67">
        <v>4.0345360814179188</v>
      </c>
      <c r="I3236" s="85">
        <f t="shared" si="86"/>
        <v>12.103608244253756</v>
      </c>
      <c r="J3236" s="86">
        <v>30.1676</v>
      </c>
      <c r="K3236" s="85">
        <f t="shared" si="87"/>
        <v>0.40121216948825084</v>
      </c>
      <c r="L3236" s="68" t="str">
        <f>VLOOKUP(C3236,[6]Consolidado!$B:$E,2,FALSE)</f>
        <v>Ignitia Office</v>
      </c>
      <c r="M3236" s="69" t="str">
        <f>VLOOKUP(C3236,[6]Consolidado!$B:$E,3,FALSE)</f>
        <v>Small work table Similar Desk but light wood</v>
      </c>
      <c r="N3236" s="70" t="str">
        <f>VLOOKUP(C3236,[6]Consolidado!$B:$H,7,FALSE)</f>
        <v>Julio</v>
      </c>
    </row>
    <row r="3237" spans="1:14" s="71" customFormat="1" ht="16.5" customHeight="1" outlineLevel="1" x14ac:dyDescent="0.2">
      <c r="A3237" s="60" t="s">
        <v>705</v>
      </c>
      <c r="B3237" s="61">
        <v>42936</v>
      </c>
      <c r="C3237" s="71">
        <v>261</v>
      </c>
      <c r="D3237" s="63" t="str">
        <f>VLOOKUP(C3237,[6]Consolidado!$B:$E,4,FALSE)</f>
        <v>Finalizada</v>
      </c>
      <c r="E3237" s="64" t="s">
        <v>78</v>
      </c>
      <c r="F3237" s="65" t="s">
        <v>96</v>
      </c>
      <c r="G3237" s="66">
        <v>3</v>
      </c>
      <c r="H3237" s="67">
        <v>5.7931912280000004</v>
      </c>
      <c r="I3237" s="85">
        <f t="shared" si="86"/>
        <v>17.379573684</v>
      </c>
      <c r="J3237" s="86">
        <v>30.1676</v>
      </c>
      <c r="K3237" s="85">
        <f t="shared" si="87"/>
        <v>0.5761006405547674</v>
      </c>
      <c r="L3237" s="68" t="str">
        <f>VLOOKUP(C3237,[6]Consolidado!$B:$E,2,FALSE)</f>
        <v>Ignitia Office</v>
      </c>
      <c r="M3237" s="69" t="str">
        <f>VLOOKUP(C3237,[6]Consolidado!$B:$E,3,FALSE)</f>
        <v>Small work table Similar Desk but light wood</v>
      </c>
      <c r="N3237" s="70" t="str">
        <f>VLOOKUP(C3237,[6]Consolidado!$B:$H,7,FALSE)</f>
        <v>Julio</v>
      </c>
    </row>
    <row r="3238" spans="1:14" s="71" customFormat="1" ht="16.5" customHeight="1" outlineLevel="1" x14ac:dyDescent="0.2">
      <c r="A3238" s="60" t="s">
        <v>705</v>
      </c>
      <c r="B3238" s="61">
        <v>42936</v>
      </c>
      <c r="C3238" s="71">
        <v>261</v>
      </c>
      <c r="D3238" s="63" t="str">
        <f>VLOOKUP(C3238,[6]Consolidado!$B:$E,4,FALSE)</f>
        <v>Finalizada</v>
      </c>
      <c r="E3238" s="64" t="s">
        <v>40</v>
      </c>
      <c r="F3238" s="65" t="s">
        <v>102</v>
      </c>
      <c r="G3238" s="66">
        <v>8</v>
      </c>
      <c r="H3238" s="67">
        <v>0.93862245212964945</v>
      </c>
      <c r="I3238" s="85">
        <f t="shared" si="86"/>
        <v>7.5089796170371956</v>
      </c>
      <c r="J3238" s="86">
        <v>30.1676</v>
      </c>
      <c r="K3238" s="85">
        <f t="shared" si="87"/>
        <v>0.2489087503492885</v>
      </c>
      <c r="L3238" s="68" t="str">
        <f>VLOOKUP(C3238,[6]Consolidado!$B:$E,2,FALSE)</f>
        <v>Ignitia Office</v>
      </c>
      <c r="M3238" s="69" t="str">
        <f>VLOOKUP(C3238,[6]Consolidado!$B:$E,3,FALSE)</f>
        <v>Small work table Similar Desk but light wood</v>
      </c>
      <c r="N3238" s="70" t="str">
        <f>VLOOKUP(C3238,[6]Consolidado!$B:$H,7,FALSE)</f>
        <v>Julio</v>
      </c>
    </row>
    <row r="3239" spans="1:14" s="71" customFormat="1" ht="16.5" customHeight="1" outlineLevel="1" x14ac:dyDescent="0.2">
      <c r="A3239" s="60" t="s">
        <v>705</v>
      </c>
      <c r="B3239" s="61">
        <v>42936</v>
      </c>
      <c r="C3239" s="71">
        <v>261</v>
      </c>
      <c r="D3239" s="63" t="str">
        <f>VLOOKUP(C3239,[6]Consolidado!$B:$E,4,FALSE)</f>
        <v>Finalizada</v>
      </c>
      <c r="E3239" s="64" t="s">
        <v>40</v>
      </c>
      <c r="F3239" s="65" t="s">
        <v>58</v>
      </c>
      <c r="G3239" s="66">
        <v>8</v>
      </c>
      <c r="H3239" s="67">
        <v>0.69666745560277243</v>
      </c>
      <c r="I3239" s="85">
        <f t="shared" si="86"/>
        <v>5.5733396448221795</v>
      </c>
      <c r="J3239" s="86">
        <v>30.1676</v>
      </c>
      <c r="K3239" s="85">
        <f t="shared" si="87"/>
        <v>0.18474587454163338</v>
      </c>
      <c r="L3239" s="68" t="str">
        <f>VLOOKUP(C3239,[6]Consolidado!$B:$E,2,FALSE)</f>
        <v>Ignitia Office</v>
      </c>
      <c r="M3239" s="69" t="str">
        <f>VLOOKUP(C3239,[6]Consolidado!$B:$E,3,FALSE)</f>
        <v>Small work table Similar Desk but light wood</v>
      </c>
      <c r="N3239" s="70" t="str">
        <f>VLOOKUP(C3239,[6]Consolidado!$B:$H,7,FALSE)</f>
        <v>Julio</v>
      </c>
    </row>
    <row r="3240" spans="1:14" s="71" customFormat="1" ht="16.5" customHeight="1" outlineLevel="1" x14ac:dyDescent="0.2">
      <c r="A3240" s="60" t="s">
        <v>705</v>
      </c>
      <c r="B3240" s="61">
        <v>42936</v>
      </c>
      <c r="C3240" s="71">
        <v>261</v>
      </c>
      <c r="D3240" s="63" t="str">
        <f>VLOOKUP(C3240,[6]Consolidado!$B:$E,4,FALSE)</f>
        <v>Finalizada</v>
      </c>
      <c r="E3240" s="64" t="s">
        <v>78</v>
      </c>
      <c r="F3240" s="65" t="s">
        <v>86</v>
      </c>
      <c r="G3240" s="66">
        <v>5</v>
      </c>
      <c r="H3240" s="67">
        <v>16.954822642714571</v>
      </c>
      <c r="I3240" s="85">
        <f t="shared" si="86"/>
        <v>84.774113213572861</v>
      </c>
      <c r="J3240" s="86">
        <v>30.1676</v>
      </c>
      <c r="K3240" s="85">
        <f t="shared" si="87"/>
        <v>2.8101046557754961</v>
      </c>
      <c r="L3240" s="68" t="str">
        <f>VLOOKUP(C3240,[6]Consolidado!$B:$E,2,FALSE)</f>
        <v>Ignitia Office</v>
      </c>
      <c r="M3240" s="69" t="str">
        <f>VLOOKUP(C3240,[6]Consolidado!$B:$E,3,FALSE)</f>
        <v>Small work table Similar Desk but light wood</v>
      </c>
      <c r="N3240" s="70" t="str">
        <f>VLOOKUP(C3240,[6]Consolidado!$B:$H,7,FALSE)</f>
        <v>Julio</v>
      </c>
    </row>
    <row r="3241" spans="1:14" s="71" customFormat="1" ht="16.5" customHeight="1" outlineLevel="1" x14ac:dyDescent="0.2">
      <c r="A3241" s="60" t="s">
        <v>705</v>
      </c>
      <c r="B3241" s="61">
        <v>42936</v>
      </c>
      <c r="C3241" s="71">
        <v>265</v>
      </c>
      <c r="D3241" s="63" t="str">
        <f>VLOOKUP(C3241,[6]Consolidado!$B:$E,4,FALSE)</f>
        <v>Finalizada</v>
      </c>
      <c r="E3241" s="64" t="s">
        <v>78</v>
      </c>
      <c r="F3241" s="65" t="s">
        <v>82</v>
      </c>
      <c r="G3241" s="66">
        <v>8</v>
      </c>
      <c r="H3241" s="67">
        <v>7.5415032000000011</v>
      </c>
      <c r="I3241" s="85">
        <f t="shared" si="86"/>
        <v>60.332025600000009</v>
      </c>
      <c r="J3241" s="86">
        <v>30.1676</v>
      </c>
      <c r="K3241" s="85">
        <f t="shared" si="87"/>
        <v>1.9998947745263134</v>
      </c>
      <c r="L3241" s="68" t="str">
        <f>VLOOKUP(C3241,[6]Consolidado!$B:$E,2,FALSE)</f>
        <v>Ignitia Office</v>
      </c>
      <c r="M3241" s="69" t="str">
        <f>VLOOKUP(C3241,[6]Consolidado!$B:$E,3,FALSE)</f>
        <v xml:space="preserve">Nook table&amp;benches </v>
      </c>
      <c r="N3241" s="70" t="str">
        <f>VLOOKUP(C3241,[6]Consolidado!$B:$H,7,FALSE)</f>
        <v>Julio</v>
      </c>
    </row>
    <row r="3242" spans="1:14" s="71" customFormat="1" ht="16.5" customHeight="1" outlineLevel="1" x14ac:dyDescent="0.2">
      <c r="A3242" s="60" t="s">
        <v>705</v>
      </c>
      <c r="B3242" s="61">
        <v>42936</v>
      </c>
      <c r="C3242" s="71">
        <v>265</v>
      </c>
      <c r="D3242" s="63" t="str">
        <f>VLOOKUP(C3242,[6]Consolidado!$B:$E,4,FALSE)</f>
        <v>Finalizada</v>
      </c>
      <c r="E3242" s="64" t="s">
        <v>78</v>
      </c>
      <c r="F3242" s="65" t="s">
        <v>83</v>
      </c>
      <c r="G3242" s="66">
        <v>8</v>
      </c>
      <c r="H3242" s="67">
        <v>8.4552088529571758</v>
      </c>
      <c r="I3242" s="85">
        <f t="shared" si="86"/>
        <v>67.641670823657407</v>
      </c>
      <c r="J3242" s="86">
        <v>30.1676</v>
      </c>
      <c r="K3242" s="85">
        <f t="shared" si="87"/>
        <v>2.2421959593622764</v>
      </c>
      <c r="L3242" s="68" t="str">
        <f>VLOOKUP(C3242,[6]Consolidado!$B:$E,2,FALSE)</f>
        <v>Ignitia Office</v>
      </c>
      <c r="M3242" s="69" t="str">
        <f>VLOOKUP(C3242,[6]Consolidado!$B:$E,3,FALSE)</f>
        <v xml:space="preserve">Nook table&amp;benches </v>
      </c>
      <c r="N3242" s="70" t="str">
        <f>VLOOKUP(C3242,[6]Consolidado!$B:$H,7,FALSE)</f>
        <v>Julio</v>
      </c>
    </row>
    <row r="3243" spans="1:14" s="71" customFormat="1" ht="16.5" customHeight="1" outlineLevel="1" x14ac:dyDescent="0.2">
      <c r="A3243" s="60" t="s">
        <v>705</v>
      </c>
      <c r="B3243" s="61">
        <v>42936</v>
      </c>
      <c r="C3243" s="71">
        <v>339</v>
      </c>
      <c r="D3243" s="63" t="str">
        <f>VLOOKUP(C3243,[6]Consolidado!$B:$E,4,FALSE)</f>
        <v>Finalizada</v>
      </c>
      <c r="E3243" s="64" t="s">
        <v>33</v>
      </c>
      <c r="F3243" s="65" t="s">
        <v>113</v>
      </c>
      <c r="G3243" s="66">
        <v>5</v>
      </c>
      <c r="H3243" s="67">
        <v>34.044358889459929</v>
      </c>
      <c r="I3243" s="85">
        <f t="shared" si="86"/>
        <v>170.22179444729966</v>
      </c>
      <c r="J3243" s="86">
        <v>30.1676</v>
      </c>
      <c r="K3243" s="85">
        <f t="shared" si="87"/>
        <v>5.6425368424170186</v>
      </c>
      <c r="L3243" s="68" t="str">
        <f>VLOOKUP(C3243,[6]Consolidado!$B:$E,2,FALSE)</f>
        <v>Home Studios</v>
      </c>
      <c r="M3243" s="69" t="str">
        <f>VLOOKUP(C3243,[6]Consolidado!$B:$E,3,FALSE)</f>
        <v>Custom Barstool (Stilleto) OT REF 281</v>
      </c>
      <c r="N3243" s="70" t="str">
        <f>VLOOKUP(C3243,[6]Consolidado!$B:$H,7,FALSE)</f>
        <v>Julio</v>
      </c>
    </row>
    <row r="3244" spans="1:14" s="71" customFormat="1" ht="16.5" customHeight="1" outlineLevel="1" x14ac:dyDescent="0.2">
      <c r="A3244" s="60" t="s">
        <v>705</v>
      </c>
      <c r="B3244" s="61">
        <v>42936</v>
      </c>
      <c r="C3244" s="71">
        <v>269</v>
      </c>
      <c r="D3244" s="63" t="str">
        <f>VLOOKUP(C3244,[6]Consolidado!$B:$E,4,FALSE)</f>
        <v>Finalizada</v>
      </c>
      <c r="E3244" s="64" t="s">
        <v>40</v>
      </c>
      <c r="F3244" s="65" t="s">
        <v>98</v>
      </c>
      <c r="G3244" s="66">
        <v>100</v>
      </c>
      <c r="H3244" s="67">
        <v>0.23351166427355521</v>
      </c>
      <c r="I3244" s="85">
        <f t="shared" si="86"/>
        <v>23.351166427355523</v>
      </c>
      <c r="J3244" s="86">
        <v>30.1676</v>
      </c>
      <c r="K3244" s="85">
        <f t="shared" si="87"/>
        <v>0.77404786682916515</v>
      </c>
      <c r="L3244" s="68" t="str">
        <f>VLOOKUP(C3244,[6]Consolidado!$B:$E,2,FALSE)</f>
        <v>Ignitia Office</v>
      </c>
      <c r="M3244" s="69" t="str">
        <f>VLOOKUP(C3244,[6]Consolidado!$B:$E,3,FALSE)</f>
        <v>Oval Conference table on Pedestal base</v>
      </c>
      <c r="N3244" s="70" t="str">
        <f>VLOOKUP(C3244,[6]Consolidado!$B:$H,7,FALSE)</f>
        <v>Agosto</v>
      </c>
    </row>
    <row r="3245" spans="1:14" s="71" customFormat="1" ht="16.5" customHeight="1" outlineLevel="1" x14ac:dyDescent="0.2">
      <c r="A3245" s="60" t="s">
        <v>705</v>
      </c>
      <c r="B3245" s="61">
        <v>42936</v>
      </c>
      <c r="C3245" s="71">
        <v>339</v>
      </c>
      <c r="D3245" s="63" t="str">
        <f>VLOOKUP(C3245,[6]Consolidado!$B:$E,4,FALSE)</f>
        <v>Finalizada</v>
      </c>
      <c r="E3245" s="64" t="s">
        <v>49</v>
      </c>
      <c r="F3245" s="65" t="s">
        <v>151</v>
      </c>
      <c r="G3245" s="66">
        <v>6</v>
      </c>
      <c r="H3245" s="67">
        <v>30.574117647058824</v>
      </c>
      <c r="I3245" s="85">
        <f t="shared" si="86"/>
        <v>183.44470588235293</v>
      </c>
      <c r="J3245" s="86">
        <v>30.1676</v>
      </c>
      <c r="K3245" s="85">
        <f t="shared" si="87"/>
        <v>6.0808518371482299</v>
      </c>
      <c r="L3245" s="68" t="str">
        <f>VLOOKUP(C3245,[6]Consolidado!$B:$E,2,FALSE)</f>
        <v>Home Studios</v>
      </c>
      <c r="M3245" s="69" t="str">
        <f>VLOOKUP(C3245,[6]Consolidado!$B:$E,3,FALSE)</f>
        <v>Custom Barstool (Stilleto) OT REF 281</v>
      </c>
      <c r="N3245" s="70" t="str">
        <f>VLOOKUP(C3245,[6]Consolidado!$B:$H,7,FALSE)</f>
        <v>Julio</v>
      </c>
    </row>
    <row r="3246" spans="1:14" s="71" customFormat="1" ht="16.5" customHeight="1" outlineLevel="1" x14ac:dyDescent="0.2">
      <c r="A3246" s="60" t="s">
        <v>705</v>
      </c>
      <c r="B3246" s="61">
        <v>42936</v>
      </c>
      <c r="C3246" s="71">
        <v>339</v>
      </c>
      <c r="D3246" s="63" t="str">
        <f>VLOOKUP(C3246,[6]Consolidado!$B:$E,4,FALSE)</f>
        <v>Finalizada</v>
      </c>
      <c r="E3246" s="64" t="s">
        <v>31</v>
      </c>
      <c r="F3246" s="65" t="s">
        <v>152</v>
      </c>
      <c r="G3246" s="66">
        <v>1</v>
      </c>
      <c r="H3246" s="67">
        <v>3.752717683333334</v>
      </c>
      <c r="I3246" s="85">
        <f t="shared" si="86"/>
        <v>3.752717683333334</v>
      </c>
      <c r="J3246" s="86">
        <v>30.1676</v>
      </c>
      <c r="K3246" s="85">
        <f t="shared" si="87"/>
        <v>0.12439563251081737</v>
      </c>
      <c r="L3246" s="68" t="str">
        <f>VLOOKUP(C3246,[6]Consolidado!$B:$E,2,FALSE)</f>
        <v>Home Studios</v>
      </c>
      <c r="M3246" s="69" t="str">
        <f>VLOOKUP(C3246,[6]Consolidado!$B:$E,3,FALSE)</f>
        <v>Custom Barstool (Stilleto) OT REF 281</v>
      </c>
      <c r="N3246" s="70" t="str">
        <f>VLOOKUP(C3246,[6]Consolidado!$B:$H,7,FALSE)</f>
        <v>Julio</v>
      </c>
    </row>
    <row r="3247" spans="1:14" s="71" customFormat="1" ht="16.5" customHeight="1" outlineLevel="1" x14ac:dyDescent="0.2">
      <c r="A3247" s="60" t="s">
        <v>705</v>
      </c>
      <c r="B3247" s="61">
        <v>42937</v>
      </c>
      <c r="C3247" s="71">
        <v>262</v>
      </c>
      <c r="D3247" s="63" t="str">
        <f>VLOOKUP(C3247,[6]Consolidado!$B:$E,4,FALSE)</f>
        <v>Finalizada</v>
      </c>
      <c r="E3247" s="64" t="s">
        <v>51</v>
      </c>
      <c r="F3247" s="65" t="s">
        <v>101</v>
      </c>
      <c r="G3247" s="66">
        <v>1.84</v>
      </c>
      <c r="H3247" s="67">
        <v>23.795112669802929</v>
      </c>
      <c r="I3247" s="85">
        <f t="shared" si="86"/>
        <v>43.783007312437391</v>
      </c>
      <c r="J3247" s="86">
        <v>30.1676</v>
      </c>
      <c r="K3247" s="85">
        <f t="shared" si="87"/>
        <v>1.4513255052585354</v>
      </c>
      <c r="L3247" s="68" t="str">
        <f>VLOOKUP(C3247,[6]Consolidado!$B:$E,2,FALSE)</f>
        <v>Ignitia Office</v>
      </c>
      <c r="M3247" s="69" t="str">
        <f>VLOOKUP(C3247,[6]Consolidado!$B:$E,3,FALSE)</f>
        <v>Medium work table Similar Desk but light wood</v>
      </c>
      <c r="N3247" s="70" t="str">
        <f>VLOOKUP(C3247,[6]Consolidado!$B:$H,7,FALSE)</f>
        <v>Agosto</v>
      </c>
    </row>
    <row r="3248" spans="1:14" s="71" customFormat="1" ht="16.5" customHeight="1" outlineLevel="1" x14ac:dyDescent="0.2">
      <c r="A3248" s="60" t="s">
        <v>705</v>
      </c>
      <c r="B3248" s="61">
        <v>42937</v>
      </c>
      <c r="C3248" s="71">
        <v>262</v>
      </c>
      <c r="D3248" s="63" t="str">
        <f>VLOOKUP(C3248,[6]Consolidado!$B:$E,4,FALSE)</f>
        <v>Finalizada</v>
      </c>
      <c r="E3248" s="64" t="s">
        <v>78</v>
      </c>
      <c r="F3248" s="65" t="s">
        <v>95</v>
      </c>
      <c r="G3248" s="66">
        <v>3</v>
      </c>
      <c r="H3248" s="67">
        <v>4.0345360814179188</v>
      </c>
      <c r="I3248" s="85">
        <f t="shared" si="86"/>
        <v>12.103608244253756</v>
      </c>
      <c r="J3248" s="86">
        <v>30.1676</v>
      </c>
      <c r="K3248" s="85">
        <f t="shared" si="87"/>
        <v>0.40121216948825084</v>
      </c>
      <c r="L3248" s="68" t="str">
        <f>VLOOKUP(C3248,[6]Consolidado!$B:$E,2,FALSE)</f>
        <v>Ignitia Office</v>
      </c>
      <c r="M3248" s="69" t="str">
        <f>VLOOKUP(C3248,[6]Consolidado!$B:$E,3,FALSE)</f>
        <v>Medium work table Similar Desk but light wood</v>
      </c>
      <c r="N3248" s="70" t="str">
        <f>VLOOKUP(C3248,[6]Consolidado!$B:$H,7,FALSE)</f>
        <v>Agosto</v>
      </c>
    </row>
    <row r="3249" spans="1:14" s="71" customFormat="1" ht="16.5" customHeight="1" outlineLevel="1" x14ac:dyDescent="0.2">
      <c r="A3249" s="60" t="s">
        <v>705</v>
      </c>
      <c r="B3249" s="61">
        <v>42937</v>
      </c>
      <c r="C3249" s="71">
        <v>262</v>
      </c>
      <c r="D3249" s="63" t="str">
        <f>VLOOKUP(C3249,[6]Consolidado!$B:$E,4,FALSE)</f>
        <v>Finalizada</v>
      </c>
      <c r="E3249" s="64" t="s">
        <v>78</v>
      </c>
      <c r="F3249" s="65" t="s">
        <v>96</v>
      </c>
      <c r="G3249" s="66">
        <v>3</v>
      </c>
      <c r="H3249" s="67">
        <v>5.7931912280000004</v>
      </c>
      <c r="I3249" s="85">
        <f t="shared" si="86"/>
        <v>17.379573684</v>
      </c>
      <c r="J3249" s="86">
        <v>30.1676</v>
      </c>
      <c r="K3249" s="85">
        <f t="shared" si="87"/>
        <v>0.5761006405547674</v>
      </c>
      <c r="L3249" s="68" t="str">
        <f>VLOOKUP(C3249,[6]Consolidado!$B:$E,2,FALSE)</f>
        <v>Ignitia Office</v>
      </c>
      <c r="M3249" s="69" t="str">
        <f>VLOOKUP(C3249,[6]Consolidado!$B:$E,3,FALSE)</f>
        <v>Medium work table Similar Desk but light wood</v>
      </c>
      <c r="N3249" s="70" t="str">
        <f>VLOOKUP(C3249,[6]Consolidado!$B:$H,7,FALSE)</f>
        <v>Agosto</v>
      </c>
    </row>
    <row r="3250" spans="1:14" s="71" customFormat="1" ht="16.5" customHeight="1" outlineLevel="1" x14ac:dyDescent="0.2">
      <c r="A3250" s="60" t="s">
        <v>705</v>
      </c>
      <c r="B3250" s="61">
        <v>42937</v>
      </c>
      <c r="C3250" s="71">
        <v>262</v>
      </c>
      <c r="D3250" s="63" t="str">
        <f>VLOOKUP(C3250,[6]Consolidado!$B:$E,4,FALSE)</f>
        <v>Finalizada</v>
      </c>
      <c r="E3250" s="64" t="s">
        <v>40</v>
      </c>
      <c r="F3250" s="65" t="s">
        <v>102</v>
      </c>
      <c r="G3250" s="66">
        <v>8</v>
      </c>
      <c r="H3250" s="67">
        <v>0.93862245212964945</v>
      </c>
      <c r="I3250" s="85">
        <f t="shared" si="86"/>
        <v>7.5089796170371956</v>
      </c>
      <c r="J3250" s="86">
        <v>30.1676</v>
      </c>
      <c r="K3250" s="85">
        <f t="shared" si="87"/>
        <v>0.2489087503492885</v>
      </c>
      <c r="L3250" s="68" t="str">
        <f>VLOOKUP(C3250,[6]Consolidado!$B:$E,2,FALSE)</f>
        <v>Ignitia Office</v>
      </c>
      <c r="M3250" s="69" t="str">
        <f>VLOOKUP(C3250,[6]Consolidado!$B:$E,3,FALSE)</f>
        <v>Medium work table Similar Desk but light wood</v>
      </c>
      <c r="N3250" s="70" t="str">
        <f>VLOOKUP(C3250,[6]Consolidado!$B:$H,7,FALSE)</f>
        <v>Agosto</v>
      </c>
    </row>
    <row r="3251" spans="1:14" s="71" customFormat="1" ht="16.5" customHeight="1" outlineLevel="1" x14ac:dyDescent="0.2">
      <c r="A3251" s="60" t="s">
        <v>705</v>
      </c>
      <c r="B3251" s="61">
        <v>42937</v>
      </c>
      <c r="C3251" s="71">
        <v>262</v>
      </c>
      <c r="D3251" s="63" t="str">
        <f>VLOOKUP(C3251,[6]Consolidado!$B:$E,4,FALSE)</f>
        <v>Finalizada</v>
      </c>
      <c r="E3251" s="64" t="s">
        <v>40</v>
      </c>
      <c r="F3251" s="65" t="s">
        <v>58</v>
      </c>
      <c r="G3251" s="66">
        <v>8</v>
      </c>
      <c r="H3251" s="67">
        <v>0.69666745560277243</v>
      </c>
      <c r="I3251" s="85">
        <f t="shared" si="86"/>
        <v>5.5733396448221795</v>
      </c>
      <c r="J3251" s="86">
        <v>30.1676</v>
      </c>
      <c r="K3251" s="85">
        <f t="shared" si="87"/>
        <v>0.18474587454163338</v>
      </c>
      <c r="L3251" s="68" t="str">
        <f>VLOOKUP(C3251,[6]Consolidado!$B:$E,2,FALSE)</f>
        <v>Ignitia Office</v>
      </c>
      <c r="M3251" s="69" t="str">
        <f>VLOOKUP(C3251,[6]Consolidado!$B:$E,3,FALSE)</f>
        <v>Medium work table Similar Desk but light wood</v>
      </c>
      <c r="N3251" s="70" t="str">
        <f>VLOOKUP(C3251,[6]Consolidado!$B:$H,7,FALSE)</f>
        <v>Agosto</v>
      </c>
    </row>
    <row r="3252" spans="1:14" s="71" customFormat="1" ht="16.5" customHeight="1" outlineLevel="1" x14ac:dyDescent="0.2">
      <c r="A3252" s="60" t="s">
        <v>705</v>
      </c>
      <c r="B3252" s="61">
        <v>42937</v>
      </c>
      <c r="C3252" s="71">
        <v>262</v>
      </c>
      <c r="D3252" s="63" t="str">
        <f>VLOOKUP(C3252,[6]Consolidado!$B:$E,4,FALSE)</f>
        <v>Finalizada</v>
      </c>
      <c r="E3252" s="64" t="s">
        <v>78</v>
      </c>
      <c r="F3252" s="65" t="s">
        <v>86</v>
      </c>
      <c r="G3252" s="66">
        <v>5</v>
      </c>
      <c r="H3252" s="67">
        <v>16.954822642714571</v>
      </c>
      <c r="I3252" s="85">
        <f t="shared" si="86"/>
        <v>84.774113213572861</v>
      </c>
      <c r="J3252" s="86">
        <v>30.1676</v>
      </c>
      <c r="K3252" s="85">
        <f t="shared" si="87"/>
        <v>2.8101046557754961</v>
      </c>
      <c r="L3252" s="68" t="str">
        <f>VLOOKUP(C3252,[6]Consolidado!$B:$E,2,FALSE)</f>
        <v>Ignitia Office</v>
      </c>
      <c r="M3252" s="69" t="str">
        <f>VLOOKUP(C3252,[6]Consolidado!$B:$E,3,FALSE)</f>
        <v>Medium work table Similar Desk but light wood</v>
      </c>
      <c r="N3252" s="70" t="str">
        <f>VLOOKUP(C3252,[6]Consolidado!$B:$H,7,FALSE)</f>
        <v>Agosto</v>
      </c>
    </row>
    <row r="3253" spans="1:14" s="71" customFormat="1" ht="16.5" customHeight="1" outlineLevel="1" x14ac:dyDescent="0.2">
      <c r="A3253" s="60" t="s">
        <v>705</v>
      </c>
      <c r="B3253" s="61">
        <v>42937</v>
      </c>
      <c r="C3253" s="71">
        <v>262</v>
      </c>
      <c r="D3253" s="63" t="str">
        <f>VLOOKUP(C3253,[6]Consolidado!$B:$E,4,FALSE)</f>
        <v>Finalizada</v>
      </c>
      <c r="E3253" s="64" t="s">
        <v>78</v>
      </c>
      <c r="F3253" s="65" t="s">
        <v>87</v>
      </c>
      <c r="G3253" s="66">
        <v>5</v>
      </c>
      <c r="H3253" s="67">
        <v>6.8841155533333342</v>
      </c>
      <c r="I3253" s="85">
        <f t="shared" si="86"/>
        <v>34.420577766666668</v>
      </c>
      <c r="J3253" s="86">
        <v>30.1676</v>
      </c>
      <c r="K3253" s="85">
        <f t="shared" si="87"/>
        <v>1.1409783266374078</v>
      </c>
      <c r="L3253" s="68" t="str">
        <f>VLOOKUP(C3253,[6]Consolidado!$B:$E,2,FALSE)</f>
        <v>Ignitia Office</v>
      </c>
      <c r="M3253" s="69" t="str">
        <f>VLOOKUP(C3253,[6]Consolidado!$B:$E,3,FALSE)</f>
        <v>Medium work table Similar Desk but light wood</v>
      </c>
      <c r="N3253" s="70" t="str">
        <f>VLOOKUP(C3253,[6]Consolidado!$B:$H,7,FALSE)</f>
        <v>Agosto</v>
      </c>
    </row>
    <row r="3254" spans="1:14" s="71" customFormat="1" ht="16.5" customHeight="1" outlineLevel="1" x14ac:dyDescent="0.2">
      <c r="A3254" s="60" t="s">
        <v>705</v>
      </c>
      <c r="B3254" s="61">
        <v>42937</v>
      </c>
      <c r="C3254" s="71">
        <v>314</v>
      </c>
      <c r="D3254" s="63" t="str">
        <f>VLOOKUP(C3254,[6]Consolidado!$B:$E,4,FALSE)</f>
        <v>Finalizada</v>
      </c>
      <c r="E3254" s="64" t="s">
        <v>40</v>
      </c>
      <c r="F3254" s="65" t="s">
        <v>39</v>
      </c>
      <c r="G3254" s="66">
        <v>300</v>
      </c>
      <c r="H3254" s="67">
        <v>0.76725842674657718</v>
      </c>
      <c r="I3254" s="85">
        <f t="shared" si="86"/>
        <v>230.17752802397317</v>
      </c>
      <c r="J3254" s="86">
        <v>30.1676</v>
      </c>
      <c r="K3254" s="85">
        <f t="shared" si="87"/>
        <v>7.6299582341310934</v>
      </c>
      <c r="L3254" s="68" t="str">
        <f>VLOOKUP(C3254,[6]Consolidado!$B:$E,2,FALSE)</f>
        <v>Phipps&amp;CO</v>
      </c>
      <c r="M3254" s="69" t="str">
        <f>VLOOKUP(C3254,[6]Consolidado!$B:$E,3,FALSE)</f>
        <v>Ottoman Style Seat</v>
      </c>
      <c r="N3254" s="70" t="str">
        <f>VLOOKUP(C3254,[6]Consolidado!$B:$H,7,FALSE)</f>
        <v>Agosto</v>
      </c>
    </row>
    <row r="3255" spans="1:14" s="71" customFormat="1" ht="16.5" customHeight="1" outlineLevel="1" x14ac:dyDescent="0.2">
      <c r="A3255" s="60" t="s">
        <v>705</v>
      </c>
      <c r="B3255" s="61">
        <v>42937</v>
      </c>
      <c r="C3255" s="71" t="s">
        <v>290</v>
      </c>
      <c r="D3255" s="63" t="str">
        <f>VLOOKUP(C3255,[6]Consolidado!$B:$E,4,FALSE)</f>
        <v>En Proceso</v>
      </c>
      <c r="E3255" s="64" t="s">
        <v>25</v>
      </c>
      <c r="F3255" s="65" t="s">
        <v>99</v>
      </c>
      <c r="G3255" s="66">
        <v>2</v>
      </c>
      <c r="H3255" s="67">
        <v>349.53824092741934</v>
      </c>
      <c r="I3255" s="85">
        <f t="shared" si="86"/>
        <v>699.07648185483868</v>
      </c>
      <c r="J3255" s="86">
        <v>30.1676</v>
      </c>
      <c r="K3255" s="85">
        <f t="shared" si="87"/>
        <v>23.173089070885275</v>
      </c>
      <c r="L3255" s="68" t="str">
        <f>VLOOKUP(C3255,[6]Consolidado!$B:$E,2,FALSE)</f>
        <v>Acabado</v>
      </c>
      <c r="M3255" s="69" t="str">
        <f>VLOOKUP(C3255,[6]Consolidado!$B:$E,3,FALSE)</f>
        <v>Material de acabado pendiente de distribuir</v>
      </c>
      <c r="N3255" s="70">
        <f>VLOOKUP(C3255,[6]Consolidado!$B:$H,7,FALSE)</f>
        <v>0</v>
      </c>
    </row>
    <row r="3256" spans="1:14" s="71" customFormat="1" ht="16.5" customHeight="1" outlineLevel="1" x14ac:dyDescent="0.2">
      <c r="A3256" s="60" t="s">
        <v>705</v>
      </c>
      <c r="B3256" s="61">
        <v>42937</v>
      </c>
      <c r="C3256" s="71" t="s">
        <v>290</v>
      </c>
      <c r="D3256" s="63" t="str">
        <f>VLOOKUP(C3256,[6]Consolidado!$B:$E,4,FALSE)</f>
        <v>En Proceso</v>
      </c>
      <c r="E3256" s="64" t="s">
        <v>25</v>
      </c>
      <c r="F3256" s="65" t="s">
        <v>109</v>
      </c>
      <c r="G3256" s="66">
        <v>3</v>
      </c>
      <c r="H3256" s="67">
        <v>1231.6764492649318</v>
      </c>
      <c r="I3256" s="85">
        <f t="shared" si="86"/>
        <v>3695.0293477947953</v>
      </c>
      <c r="J3256" s="86">
        <v>30.1676</v>
      </c>
      <c r="K3256" s="85">
        <f t="shared" si="87"/>
        <v>122.48337115961479</v>
      </c>
      <c r="L3256" s="68" t="str">
        <f>VLOOKUP(C3256,[6]Consolidado!$B:$E,2,FALSE)</f>
        <v>Acabado</v>
      </c>
      <c r="M3256" s="69" t="str">
        <f>VLOOKUP(C3256,[6]Consolidado!$B:$E,3,FALSE)</f>
        <v>Material de acabado pendiente de distribuir</v>
      </c>
      <c r="N3256" s="70">
        <f>VLOOKUP(C3256,[6]Consolidado!$B:$H,7,FALSE)</f>
        <v>0</v>
      </c>
    </row>
    <row r="3257" spans="1:14" s="71" customFormat="1" ht="16.5" customHeight="1" outlineLevel="1" x14ac:dyDescent="0.2">
      <c r="A3257" s="60" t="s">
        <v>705</v>
      </c>
      <c r="B3257" s="61">
        <v>42937</v>
      </c>
      <c r="C3257" s="71" t="s">
        <v>290</v>
      </c>
      <c r="D3257" s="63" t="str">
        <f>VLOOKUP(C3257,[6]Consolidado!$B:$E,4,FALSE)</f>
        <v>En Proceso</v>
      </c>
      <c r="E3257" s="64" t="s">
        <v>25</v>
      </c>
      <c r="F3257" s="65" t="s">
        <v>108</v>
      </c>
      <c r="G3257" s="66">
        <v>2</v>
      </c>
      <c r="H3257" s="67">
        <v>986.72794871794883</v>
      </c>
      <c r="I3257" s="85">
        <f t="shared" si="86"/>
        <v>1973.4558974358977</v>
      </c>
      <c r="J3257" s="86">
        <v>30.1676</v>
      </c>
      <c r="K3257" s="85">
        <f t="shared" si="87"/>
        <v>65.416403606382261</v>
      </c>
      <c r="L3257" s="68" t="str">
        <f>VLOOKUP(C3257,[6]Consolidado!$B:$E,2,FALSE)</f>
        <v>Acabado</v>
      </c>
      <c r="M3257" s="69" t="str">
        <f>VLOOKUP(C3257,[6]Consolidado!$B:$E,3,FALSE)</f>
        <v>Material de acabado pendiente de distribuir</v>
      </c>
      <c r="N3257" s="70">
        <f>VLOOKUP(C3257,[6]Consolidado!$B:$H,7,FALSE)</f>
        <v>0</v>
      </c>
    </row>
    <row r="3258" spans="1:14" s="71" customFormat="1" ht="16.5" customHeight="1" outlineLevel="1" x14ac:dyDescent="0.2">
      <c r="A3258" s="60" t="s">
        <v>705</v>
      </c>
      <c r="B3258" s="61">
        <v>42937</v>
      </c>
      <c r="C3258" s="71" t="s">
        <v>290</v>
      </c>
      <c r="D3258" s="63" t="str">
        <f>VLOOKUP(C3258,[6]Consolidado!$B:$E,4,FALSE)</f>
        <v>En Proceso</v>
      </c>
      <c r="E3258" s="64" t="s">
        <v>25</v>
      </c>
      <c r="F3258" s="65" t="s">
        <v>110</v>
      </c>
      <c r="G3258" s="66">
        <v>3</v>
      </c>
      <c r="H3258" s="67">
        <v>1322.9114062629101</v>
      </c>
      <c r="I3258" s="85">
        <f t="shared" si="86"/>
        <v>3968.7342187887302</v>
      </c>
      <c r="J3258" s="86">
        <v>30.1676</v>
      </c>
      <c r="K3258" s="85">
        <f t="shared" si="87"/>
        <v>131.5561801001316</v>
      </c>
      <c r="L3258" s="68" t="str">
        <f>VLOOKUP(C3258,[6]Consolidado!$B:$E,2,FALSE)</f>
        <v>Acabado</v>
      </c>
      <c r="M3258" s="69" t="str">
        <f>VLOOKUP(C3258,[6]Consolidado!$B:$E,3,FALSE)</f>
        <v>Material de acabado pendiente de distribuir</v>
      </c>
      <c r="N3258" s="70">
        <f>VLOOKUP(C3258,[6]Consolidado!$B:$H,7,FALSE)</f>
        <v>0</v>
      </c>
    </row>
    <row r="3259" spans="1:14" s="71" customFormat="1" ht="16.5" customHeight="1" outlineLevel="1" x14ac:dyDescent="0.2">
      <c r="A3259" s="60" t="s">
        <v>705</v>
      </c>
      <c r="B3259" s="61">
        <v>42937</v>
      </c>
      <c r="C3259" s="71" t="s">
        <v>290</v>
      </c>
      <c r="D3259" s="63" t="str">
        <f>VLOOKUP(C3259,[6]Consolidado!$B:$E,4,FALSE)</f>
        <v>En Proceso</v>
      </c>
      <c r="E3259" s="64" t="s">
        <v>25</v>
      </c>
      <c r="F3259" s="65" t="s">
        <v>119</v>
      </c>
      <c r="G3259" s="66">
        <v>4</v>
      </c>
      <c r="H3259" s="67">
        <v>619.40000000000009</v>
      </c>
      <c r="I3259" s="85">
        <f t="shared" si="86"/>
        <v>2477.6000000000004</v>
      </c>
      <c r="J3259" s="86">
        <v>30.1676</v>
      </c>
      <c r="K3259" s="85">
        <f t="shared" si="87"/>
        <v>82.127845768307736</v>
      </c>
      <c r="L3259" s="68" t="str">
        <f>VLOOKUP(C3259,[6]Consolidado!$B:$E,2,FALSE)</f>
        <v>Acabado</v>
      </c>
      <c r="M3259" s="69" t="str">
        <f>VLOOKUP(C3259,[6]Consolidado!$B:$E,3,FALSE)</f>
        <v>Material de acabado pendiente de distribuir</v>
      </c>
      <c r="N3259" s="70">
        <f>VLOOKUP(C3259,[6]Consolidado!$B:$H,7,FALSE)</f>
        <v>0</v>
      </c>
    </row>
    <row r="3260" spans="1:14" s="71" customFormat="1" ht="16.5" customHeight="1" outlineLevel="1" x14ac:dyDescent="0.2">
      <c r="A3260" s="60" t="s">
        <v>705</v>
      </c>
      <c r="B3260" s="61">
        <v>42937</v>
      </c>
      <c r="C3260" s="71">
        <v>239</v>
      </c>
      <c r="D3260" s="63" t="str">
        <f>VLOOKUP(C3260,[6]Consolidado!$B:$E,4,FALSE)</f>
        <v>Finalizada</v>
      </c>
      <c r="E3260" s="64" t="s">
        <v>40</v>
      </c>
      <c r="F3260" s="65" t="s">
        <v>39</v>
      </c>
      <c r="G3260" s="66">
        <v>400</v>
      </c>
      <c r="H3260" s="67">
        <v>0.76725842674657718</v>
      </c>
      <c r="I3260" s="85">
        <f t="shared" si="86"/>
        <v>306.90337069863085</v>
      </c>
      <c r="J3260" s="86">
        <v>30.1676</v>
      </c>
      <c r="K3260" s="85">
        <f t="shared" si="87"/>
        <v>10.173277645508122</v>
      </c>
      <c r="L3260" s="68" t="str">
        <f>VLOOKUP(C3260,[6]Consolidado!$B:$E,2,FALSE)</f>
        <v>Wharf</v>
      </c>
      <c r="M3260" s="69" t="str">
        <f>VLOOKUP(C3260,[6]Consolidado!$B:$E,3,FALSE)</f>
        <v>M-4 Banquette</v>
      </c>
      <c r="N3260" s="70" t="str">
        <f>VLOOKUP(C3260,[6]Consolidado!$B:$H,7,FALSE)</f>
        <v>Agosto</v>
      </c>
    </row>
    <row r="3261" spans="1:14" s="71" customFormat="1" ht="16.5" customHeight="1" outlineLevel="1" x14ac:dyDescent="0.2">
      <c r="A3261" s="60" t="s">
        <v>705</v>
      </c>
      <c r="B3261" s="61">
        <v>42937</v>
      </c>
      <c r="C3261" s="71">
        <v>239</v>
      </c>
      <c r="D3261" s="63" t="str">
        <f>VLOOKUP(C3261,[6]Consolidado!$B:$E,4,FALSE)</f>
        <v>Finalizada</v>
      </c>
      <c r="E3261" s="64" t="s">
        <v>40</v>
      </c>
      <c r="F3261" s="65" t="s">
        <v>54</v>
      </c>
      <c r="G3261" s="66">
        <v>350</v>
      </c>
      <c r="H3261" s="67">
        <v>1.2238494880446531</v>
      </c>
      <c r="I3261" s="85">
        <f t="shared" si="86"/>
        <v>428.34732081562856</v>
      </c>
      <c r="J3261" s="86">
        <v>30.1676</v>
      </c>
      <c r="K3261" s="85">
        <f t="shared" si="87"/>
        <v>14.198919397486991</v>
      </c>
      <c r="L3261" s="68" t="str">
        <f>VLOOKUP(C3261,[6]Consolidado!$B:$E,2,FALSE)</f>
        <v>Wharf</v>
      </c>
      <c r="M3261" s="69" t="str">
        <f>VLOOKUP(C3261,[6]Consolidado!$B:$E,3,FALSE)</f>
        <v>M-4 Banquette</v>
      </c>
      <c r="N3261" s="70" t="str">
        <f>VLOOKUP(C3261,[6]Consolidado!$B:$H,7,FALSE)</f>
        <v>Agosto</v>
      </c>
    </row>
    <row r="3262" spans="1:14" s="71" customFormat="1" ht="16.5" customHeight="1" outlineLevel="1" x14ac:dyDescent="0.2">
      <c r="A3262" s="60" t="s">
        <v>705</v>
      </c>
      <c r="B3262" s="61">
        <v>42937</v>
      </c>
      <c r="C3262" s="71">
        <v>239</v>
      </c>
      <c r="D3262" s="63" t="str">
        <f>VLOOKUP(C3262,[6]Consolidado!$B:$E,4,FALSE)</f>
        <v>Finalizada</v>
      </c>
      <c r="E3262" s="64" t="s">
        <v>40</v>
      </c>
      <c r="F3262" s="65" t="s">
        <v>84</v>
      </c>
      <c r="G3262" s="66">
        <v>500</v>
      </c>
      <c r="H3262" s="67">
        <v>0.9660466194666667</v>
      </c>
      <c r="I3262" s="85">
        <f t="shared" si="86"/>
        <v>483.02330973333335</v>
      </c>
      <c r="J3262" s="86">
        <v>30.1676</v>
      </c>
      <c r="K3262" s="85">
        <f t="shared" si="87"/>
        <v>16.011327044025158</v>
      </c>
      <c r="L3262" s="68" t="str">
        <f>VLOOKUP(C3262,[6]Consolidado!$B:$E,2,FALSE)</f>
        <v>Wharf</v>
      </c>
      <c r="M3262" s="69" t="str">
        <f>VLOOKUP(C3262,[6]Consolidado!$B:$E,3,FALSE)</f>
        <v>M-4 Banquette</v>
      </c>
      <c r="N3262" s="70" t="str">
        <f>VLOOKUP(C3262,[6]Consolidado!$B:$H,7,FALSE)</f>
        <v>Agosto</v>
      </c>
    </row>
    <row r="3263" spans="1:14" s="71" customFormat="1" ht="16.5" customHeight="1" outlineLevel="1" x14ac:dyDescent="0.2">
      <c r="A3263" s="60" t="s">
        <v>705</v>
      </c>
      <c r="B3263" s="61">
        <v>42937</v>
      </c>
      <c r="C3263" s="71">
        <v>295</v>
      </c>
      <c r="D3263" s="63" t="str">
        <f>VLOOKUP(C3263,[6]Consolidado!$B:$E,4,FALSE)</f>
        <v>Finalizada</v>
      </c>
      <c r="E3263" s="64" t="s">
        <v>40</v>
      </c>
      <c r="F3263" s="65" t="s">
        <v>150</v>
      </c>
      <c r="G3263" s="66">
        <v>680</v>
      </c>
      <c r="H3263" s="67">
        <v>0.49624400375000005</v>
      </c>
      <c r="I3263" s="85">
        <f t="shared" si="86"/>
        <v>337.44592255000003</v>
      </c>
      <c r="J3263" s="86">
        <v>30.1676</v>
      </c>
      <c r="K3263" s="85">
        <f t="shared" si="87"/>
        <v>11.185706604105068</v>
      </c>
      <c r="L3263" s="68" t="str">
        <f>VLOOKUP(C3263,[6]Consolidado!$B:$E,2,FALSE)</f>
        <v>Chicha [Pina Blanca]</v>
      </c>
      <c r="M3263" s="69" t="str">
        <f>VLOOKUP(C3263,[6]Consolidado!$B:$E,3,FALSE)</f>
        <v>BQ-01 Banquette 1</v>
      </c>
      <c r="N3263" s="70" t="str">
        <f>VLOOKUP(C3263,[6]Consolidado!$B:$H,7,FALSE)</f>
        <v>Agosto</v>
      </c>
    </row>
    <row r="3264" spans="1:14" s="71" customFormat="1" ht="16.5" customHeight="1" outlineLevel="1" x14ac:dyDescent="0.2">
      <c r="A3264" s="60" t="s">
        <v>705</v>
      </c>
      <c r="B3264" s="61">
        <v>42937</v>
      </c>
      <c r="C3264" s="71">
        <v>255</v>
      </c>
      <c r="D3264" s="63" t="str">
        <f>VLOOKUP(C3264,[6]Consolidado!$B:$E,4,FALSE)</f>
        <v>Finalizada</v>
      </c>
      <c r="E3264" s="64" t="s">
        <v>40</v>
      </c>
      <c r="F3264" s="65" t="s">
        <v>112</v>
      </c>
      <c r="G3264" s="66">
        <v>200</v>
      </c>
      <c r="H3264" s="67">
        <v>0.44456344312992729</v>
      </c>
      <c r="I3264" s="85">
        <f t="shared" si="86"/>
        <v>88.912688625985453</v>
      </c>
      <c r="J3264" s="86">
        <v>30.1676</v>
      </c>
      <c r="K3264" s="85">
        <f t="shared" si="87"/>
        <v>2.947290756506499</v>
      </c>
      <c r="L3264" s="68" t="str">
        <f>VLOOKUP(C3264,[6]Consolidado!$B:$E,2,FALSE)</f>
        <v>Ignitia Office</v>
      </c>
      <c r="M3264" s="69" t="str">
        <f>VLOOKUP(C3264,[6]Consolidado!$B:$E,3,FALSE)</f>
        <v>Huxol design Nugget table</v>
      </c>
      <c r="N3264" s="70" t="str">
        <f>VLOOKUP(C3264,[6]Consolidado!$B:$H,7,FALSE)</f>
        <v>Julio</v>
      </c>
    </row>
    <row r="3265" spans="1:14" s="71" customFormat="1" ht="16.5" customHeight="1" outlineLevel="1" x14ac:dyDescent="0.2">
      <c r="A3265" s="60" t="s">
        <v>705</v>
      </c>
      <c r="B3265" s="61">
        <v>42937</v>
      </c>
      <c r="C3265" s="71">
        <v>265</v>
      </c>
      <c r="D3265" s="63" t="str">
        <f>VLOOKUP(C3265,[6]Consolidado!$B:$E,4,FALSE)</f>
        <v>Finalizada</v>
      </c>
      <c r="E3265" s="64" t="s">
        <v>40</v>
      </c>
      <c r="F3265" s="65" t="s">
        <v>81</v>
      </c>
      <c r="G3265" s="66">
        <v>30</v>
      </c>
      <c r="H3265" s="67">
        <v>0.68488464885714284</v>
      </c>
      <c r="I3265" s="85">
        <f t="shared" si="86"/>
        <v>20.546539465714286</v>
      </c>
      <c r="J3265" s="86">
        <v>30.1676</v>
      </c>
      <c r="K3265" s="85">
        <f t="shared" si="87"/>
        <v>0.68107968369092287</v>
      </c>
      <c r="L3265" s="68" t="str">
        <f>VLOOKUP(C3265,[6]Consolidado!$B:$E,2,FALSE)</f>
        <v>Ignitia Office</v>
      </c>
      <c r="M3265" s="69" t="str">
        <f>VLOOKUP(C3265,[6]Consolidado!$B:$E,3,FALSE)</f>
        <v xml:space="preserve">Nook table&amp;benches </v>
      </c>
      <c r="N3265" s="70" t="str">
        <f>VLOOKUP(C3265,[6]Consolidado!$B:$H,7,FALSE)</f>
        <v>Julio</v>
      </c>
    </row>
    <row r="3266" spans="1:14" s="71" customFormat="1" ht="16.5" customHeight="1" outlineLevel="1" x14ac:dyDescent="0.2">
      <c r="A3266" s="60" t="s">
        <v>705</v>
      </c>
      <c r="B3266" s="61">
        <v>42937</v>
      </c>
      <c r="C3266" s="71">
        <v>265</v>
      </c>
      <c r="D3266" s="63" t="str">
        <f>VLOOKUP(C3266,[6]Consolidado!$B:$E,4,FALSE)</f>
        <v>Finalizada</v>
      </c>
      <c r="E3266" s="64" t="s">
        <v>40</v>
      </c>
      <c r="F3266" s="65" t="s">
        <v>76</v>
      </c>
      <c r="G3266" s="66">
        <v>50</v>
      </c>
      <c r="H3266" s="67">
        <v>0.80806718799999999</v>
      </c>
      <c r="I3266" s="85">
        <f t="shared" si="86"/>
        <v>40.403359399999999</v>
      </c>
      <c r="J3266" s="86">
        <v>30.1676</v>
      </c>
      <c r="K3266" s="85">
        <f t="shared" si="87"/>
        <v>1.3392964438669301</v>
      </c>
      <c r="L3266" s="68" t="str">
        <f>VLOOKUP(C3266,[6]Consolidado!$B:$E,2,FALSE)</f>
        <v>Ignitia Office</v>
      </c>
      <c r="M3266" s="69" t="str">
        <f>VLOOKUP(C3266,[6]Consolidado!$B:$E,3,FALSE)</f>
        <v xml:space="preserve">Nook table&amp;benches </v>
      </c>
      <c r="N3266" s="70" t="str">
        <f>VLOOKUP(C3266,[6]Consolidado!$B:$H,7,FALSE)</f>
        <v>Julio</v>
      </c>
    </row>
    <row r="3267" spans="1:14" s="71" customFormat="1" ht="16.5" customHeight="1" outlineLevel="1" x14ac:dyDescent="0.2">
      <c r="A3267" s="60" t="s">
        <v>705</v>
      </c>
      <c r="B3267" s="61">
        <v>42938</v>
      </c>
      <c r="C3267" s="71">
        <v>301</v>
      </c>
      <c r="D3267" s="63" t="str">
        <f>VLOOKUP(C3267,[6]Consolidado!$B:$E,4,FALSE)</f>
        <v>Finalizada</v>
      </c>
      <c r="E3267" s="64" t="s">
        <v>49</v>
      </c>
      <c r="F3267" s="65" t="s">
        <v>153</v>
      </c>
      <c r="G3267" s="66">
        <v>4.5</v>
      </c>
      <c r="H3267" s="67">
        <v>844.87286978947361</v>
      </c>
      <c r="I3267" s="85">
        <f t="shared" si="86"/>
        <v>3801.9279140526314</v>
      </c>
      <c r="J3267" s="86">
        <v>30.1676</v>
      </c>
      <c r="K3267" s="85">
        <f t="shared" si="87"/>
        <v>126.02686040827349</v>
      </c>
      <c r="L3267" s="68" t="str">
        <f>VLOOKUP(C3267,[6]Consolidado!$B:$E,2,FALSE)</f>
        <v>Ignitia Office</v>
      </c>
      <c r="M3267" s="69" t="str">
        <f>VLOOKUP(C3267,[6]Consolidado!$B:$E,3,FALSE)</f>
        <v>Upholestered Box side chair</v>
      </c>
      <c r="N3267" s="70" t="str">
        <f>VLOOKUP(C3267,[6]Consolidado!$B:$H,7,FALSE)</f>
        <v>Julio</v>
      </c>
    </row>
    <row r="3268" spans="1:14" s="71" customFormat="1" ht="16.5" customHeight="1" outlineLevel="1" x14ac:dyDescent="0.2">
      <c r="A3268" s="60" t="s">
        <v>705</v>
      </c>
      <c r="B3268" s="61">
        <v>42938</v>
      </c>
      <c r="C3268" s="71">
        <v>295</v>
      </c>
      <c r="D3268" s="63" t="str">
        <f>VLOOKUP(C3268,[6]Consolidado!$B:$E,4,FALSE)</f>
        <v>Finalizada</v>
      </c>
      <c r="E3268" s="64" t="s">
        <v>40</v>
      </c>
      <c r="F3268" s="65" t="s">
        <v>84</v>
      </c>
      <c r="G3268" s="66">
        <v>300</v>
      </c>
      <c r="H3268" s="67">
        <v>0.9660466194666667</v>
      </c>
      <c r="I3268" s="85">
        <f t="shared" si="86"/>
        <v>289.81398583999999</v>
      </c>
      <c r="J3268" s="86">
        <v>30.1676</v>
      </c>
      <c r="K3268" s="85">
        <f t="shared" si="87"/>
        <v>9.6067962264150939</v>
      </c>
      <c r="L3268" s="68" t="str">
        <f>VLOOKUP(C3268,[6]Consolidado!$B:$E,2,FALSE)</f>
        <v>Chicha [Pina Blanca]</v>
      </c>
      <c r="M3268" s="69" t="str">
        <f>VLOOKUP(C3268,[6]Consolidado!$B:$E,3,FALSE)</f>
        <v>BQ-01 Banquette 1</v>
      </c>
      <c r="N3268" s="70" t="str">
        <f>VLOOKUP(C3268,[6]Consolidado!$B:$H,7,FALSE)</f>
        <v>Agosto</v>
      </c>
    </row>
    <row r="3269" spans="1:14" s="71" customFormat="1" ht="16.5" customHeight="1" outlineLevel="1" x14ac:dyDescent="0.2">
      <c r="A3269" s="60" t="s">
        <v>705</v>
      </c>
      <c r="B3269" s="61">
        <v>42938</v>
      </c>
      <c r="C3269" s="71">
        <v>295</v>
      </c>
      <c r="D3269" s="63" t="str">
        <f>VLOOKUP(C3269,[6]Consolidado!$B:$E,4,FALSE)</f>
        <v>Finalizada</v>
      </c>
      <c r="E3269" s="64" t="s">
        <v>40</v>
      </c>
      <c r="F3269" s="65" t="s">
        <v>150</v>
      </c>
      <c r="G3269" s="66">
        <v>100</v>
      </c>
      <c r="H3269" s="67">
        <v>0.49624400375000005</v>
      </c>
      <c r="I3269" s="85">
        <f t="shared" si="86"/>
        <v>49.624400375000008</v>
      </c>
      <c r="J3269" s="86">
        <v>30.1676</v>
      </c>
      <c r="K3269" s="85">
        <f t="shared" si="87"/>
        <v>1.6449568535448629</v>
      </c>
      <c r="L3269" s="68" t="str">
        <f>VLOOKUP(C3269,[6]Consolidado!$B:$E,2,FALSE)</f>
        <v>Chicha [Pina Blanca]</v>
      </c>
      <c r="M3269" s="69" t="str">
        <f>VLOOKUP(C3269,[6]Consolidado!$B:$E,3,FALSE)</f>
        <v>BQ-01 Banquette 1</v>
      </c>
      <c r="N3269" s="70" t="str">
        <f>VLOOKUP(C3269,[6]Consolidado!$B:$H,7,FALSE)</f>
        <v>Agosto</v>
      </c>
    </row>
    <row r="3270" spans="1:14" s="71" customFormat="1" ht="16.5" customHeight="1" outlineLevel="1" x14ac:dyDescent="0.2">
      <c r="A3270" s="60" t="s">
        <v>705</v>
      </c>
      <c r="B3270" s="61">
        <v>42938</v>
      </c>
      <c r="C3270" s="71">
        <v>295</v>
      </c>
      <c r="D3270" s="63" t="str">
        <f>VLOOKUP(C3270,[6]Consolidado!$B:$E,4,FALSE)</f>
        <v>Finalizada</v>
      </c>
      <c r="E3270" s="64" t="s">
        <v>40</v>
      </c>
      <c r="F3270" s="65" t="s">
        <v>154</v>
      </c>
      <c r="G3270" s="66">
        <v>680</v>
      </c>
      <c r="H3270" s="67">
        <v>0.53120716944444446</v>
      </c>
      <c r="I3270" s="85">
        <f t="shared" si="86"/>
        <v>361.22087522222222</v>
      </c>
      <c r="J3270" s="86">
        <v>30.1676</v>
      </c>
      <c r="K3270" s="85">
        <f t="shared" si="87"/>
        <v>11.973802199121648</v>
      </c>
      <c r="L3270" s="68" t="str">
        <f>VLOOKUP(C3270,[6]Consolidado!$B:$E,2,FALSE)</f>
        <v>Chicha [Pina Blanca]</v>
      </c>
      <c r="M3270" s="69" t="str">
        <f>VLOOKUP(C3270,[6]Consolidado!$B:$E,3,FALSE)</f>
        <v>BQ-01 Banquette 1</v>
      </c>
      <c r="N3270" s="70" t="str">
        <f>VLOOKUP(C3270,[6]Consolidado!$B:$H,7,FALSE)</f>
        <v>Agosto</v>
      </c>
    </row>
    <row r="3271" spans="1:14" s="71" customFormat="1" ht="16.5" customHeight="1" outlineLevel="1" x14ac:dyDescent="0.2">
      <c r="A3271" s="60" t="s">
        <v>705</v>
      </c>
      <c r="B3271" s="61">
        <v>42938</v>
      </c>
      <c r="C3271" s="71" t="s">
        <v>290</v>
      </c>
      <c r="D3271" s="63" t="str">
        <f>VLOOKUP(C3271,[6]Consolidado!$B:$E,4,FALSE)</f>
        <v>En Proceso</v>
      </c>
      <c r="E3271" s="64" t="s">
        <v>25</v>
      </c>
      <c r="F3271" s="65" t="s">
        <v>99</v>
      </c>
      <c r="G3271" s="66">
        <v>2</v>
      </c>
      <c r="H3271" s="67">
        <v>349.53824092741934</v>
      </c>
      <c r="I3271" s="85">
        <f t="shared" si="86"/>
        <v>699.07648185483868</v>
      </c>
      <c r="J3271" s="86">
        <v>30.1676</v>
      </c>
      <c r="K3271" s="85">
        <f t="shared" si="87"/>
        <v>23.173089070885275</v>
      </c>
      <c r="L3271" s="68" t="str">
        <f>VLOOKUP(C3271,[6]Consolidado!$B:$E,2,FALSE)</f>
        <v>Acabado</v>
      </c>
      <c r="M3271" s="69" t="str">
        <f>VLOOKUP(C3271,[6]Consolidado!$B:$E,3,FALSE)</f>
        <v>Material de acabado pendiente de distribuir</v>
      </c>
      <c r="N3271" s="70">
        <f>VLOOKUP(C3271,[6]Consolidado!$B:$H,7,FALSE)</f>
        <v>0</v>
      </c>
    </row>
    <row r="3272" spans="1:14" s="71" customFormat="1" ht="16.5" customHeight="1" outlineLevel="1" x14ac:dyDescent="0.2">
      <c r="A3272" s="60" t="s">
        <v>705</v>
      </c>
      <c r="B3272" s="61">
        <v>42938</v>
      </c>
      <c r="C3272" s="71" t="s">
        <v>126</v>
      </c>
      <c r="D3272" s="63" t="str">
        <f>VLOOKUP(C3272,[6]Consolidado!$B:$E,4,FALSE)</f>
        <v>Finalizada</v>
      </c>
      <c r="E3272" s="64" t="s">
        <v>28</v>
      </c>
      <c r="F3272" s="65" t="s">
        <v>27</v>
      </c>
      <c r="G3272" s="66">
        <v>1.5</v>
      </c>
      <c r="H3272" s="67">
        <v>787.01749646892654</v>
      </c>
      <c r="I3272" s="85">
        <f t="shared" si="86"/>
        <v>1180.5262447033897</v>
      </c>
      <c r="J3272" s="86">
        <v>30.1676</v>
      </c>
      <c r="K3272" s="85">
        <f t="shared" si="87"/>
        <v>39.132255953519326</v>
      </c>
      <c r="L3272" s="68" t="str">
        <f>VLOOKUP(C3272,[6]Consolidado!$B:$E,2,FALSE)</f>
        <v>Ignitia Office</v>
      </c>
      <c r="M3272" s="69" t="str">
        <f>VLOOKUP(C3272,[6]Consolidado!$B:$E,3,FALSE)</f>
        <v>Modular sofa A</v>
      </c>
      <c r="N3272" s="70" t="str">
        <f>VLOOKUP(C3272,[6]Consolidado!$B:$H,7,FALSE)</f>
        <v>Agosto</v>
      </c>
    </row>
    <row r="3273" spans="1:14" s="71" customFormat="1" ht="16.5" customHeight="1" outlineLevel="1" x14ac:dyDescent="0.2">
      <c r="A3273" s="60" t="s">
        <v>705</v>
      </c>
      <c r="B3273" s="61">
        <v>42938</v>
      </c>
      <c r="C3273" s="71">
        <v>248</v>
      </c>
      <c r="D3273" s="63" t="str">
        <f>VLOOKUP(C3273,[6]Consolidado!$B:$E,4,FALSE)</f>
        <v>Finalizada</v>
      </c>
      <c r="E3273" s="64" t="s">
        <v>78</v>
      </c>
      <c r="F3273" s="65" t="s">
        <v>155</v>
      </c>
      <c r="G3273" s="66">
        <v>7</v>
      </c>
      <c r="H3273" s="67">
        <v>12.471553327840557</v>
      </c>
      <c r="I3273" s="85">
        <f t="shared" si="86"/>
        <v>87.3008732948839</v>
      </c>
      <c r="J3273" s="86">
        <v>30.1676</v>
      </c>
      <c r="K3273" s="85">
        <f t="shared" si="87"/>
        <v>2.8938620670813688</v>
      </c>
      <c r="L3273" s="68" t="str">
        <f>VLOOKUP(C3273,[6]Consolidado!$B:$E,2,FALSE)</f>
        <v>Ignitia Office</v>
      </c>
      <c r="M3273" s="69" t="str">
        <f>VLOOKUP(C3273,[6]Consolidado!$B:$E,3,FALSE)</f>
        <v>Meeting Room 3</v>
      </c>
      <c r="N3273" s="70" t="str">
        <f>VLOOKUP(C3273,[6]Consolidado!$B:$H,7,FALSE)</f>
        <v>Julio</v>
      </c>
    </row>
    <row r="3274" spans="1:14" s="71" customFormat="1" ht="16.5" customHeight="1" outlineLevel="1" x14ac:dyDescent="0.2">
      <c r="A3274" s="60" t="s">
        <v>705</v>
      </c>
      <c r="B3274" s="61">
        <v>42938</v>
      </c>
      <c r="C3274" s="71">
        <v>248</v>
      </c>
      <c r="D3274" s="63" t="str">
        <f>VLOOKUP(C3274,[6]Consolidado!$B:$E,4,FALSE)</f>
        <v>Finalizada</v>
      </c>
      <c r="E3274" s="64" t="s">
        <v>31</v>
      </c>
      <c r="F3274" s="65" t="s">
        <v>149</v>
      </c>
      <c r="G3274" s="66">
        <v>7</v>
      </c>
      <c r="H3274" s="67">
        <v>1.7013852813852814</v>
      </c>
      <c r="I3274" s="85">
        <f t="shared" si="86"/>
        <v>11.90969696969697</v>
      </c>
      <c r="J3274" s="86">
        <v>30.1676</v>
      </c>
      <c r="K3274" s="85">
        <f t="shared" si="87"/>
        <v>0.39478437030777952</v>
      </c>
      <c r="L3274" s="68" t="str">
        <f>VLOOKUP(C3274,[6]Consolidado!$B:$E,2,FALSE)</f>
        <v>Ignitia Office</v>
      </c>
      <c r="M3274" s="69" t="str">
        <f>VLOOKUP(C3274,[6]Consolidado!$B:$E,3,FALSE)</f>
        <v>Meeting Room 3</v>
      </c>
      <c r="N3274" s="70" t="str">
        <f>VLOOKUP(C3274,[6]Consolidado!$B:$H,7,FALSE)</f>
        <v>Julio</v>
      </c>
    </row>
    <row r="3275" spans="1:14" s="71" customFormat="1" ht="16.5" customHeight="1" outlineLevel="1" x14ac:dyDescent="0.2">
      <c r="A3275" s="60" t="s">
        <v>705</v>
      </c>
      <c r="B3275" s="61">
        <v>42938</v>
      </c>
      <c r="C3275" s="71" t="s">
        <v>290</v>
      </c>
      <c r="D3275" s="63" t="str">
        <f>VLOOKUP(C3275,[6]Consolidado!$B:$E,4,FALSE)</f>
        <v>En Proceso</v>
      </c>
      <c r="E3275" s="64" t="s">
        <v>25</v>
      </c>
      <c r="F3275" s="65" t="s">
        <v>114</v>
      </c>
      <c r="G3275" s="66">
        <v>1</v>
      </c>
      <c r="H3275" s="67">
        <v>970.11999999999989</v>
      </c>
      <c r="I3275" s="85">
        <f t="shared" si="86"/>
        <v>970.11999999999989</v>
      </c>
      <c r="J3275" s="86">
        <v>30.1676</v>
      </c>
      <c r="K3275" s="85">
        <f t="shared" si="87"/>
        <v>32.157679099431171</v>
      </c>
      <c r="L3275" s="68" t="str">
        <f>VLOOKUP(C3275,[6]Consolidado!$B:$E,2,FALSE)</f>
        <v>Acabado</v>
      </c>
      <c r="M3275" s="69" t="str">
        <f>VLOOKUP(C3275,[6]Consolidado!$B:$E,3,FALSE)</f>
        <v>Material de acabado pendiente de distribuir</v>
      </c>
      <c r="N3275" s="70">
        <f>VLOOKUP(C3275,[6]Consolidado!$B:$H,7,FALSE)</f>
        <v>0</v>
      </c>
    </row>
    <row r="3276" spans="1:14" s="71" customFormat="1" ht="16.5" customHeight="1" outlineLevel="1" x14ac:dyDescent="0.2">
      <c r="A3276" s="60" t="s">
        <v>705</v>
      </c>
      <c r="B3276" s="61">
        <v>42938</v>
      </c>
      <c r="C3276" s="71">
        <v>253</v>
      </c>
      <c r="D3276" s="63" t="str">
        <f>VLOOKUP(C3276,[6]Consolidado!$B:$E,4,FALSE)</f>
        <v>Finalizada</v>
      </c>
      <c r="E3276" s="64" t="s">
        <v>78</v>
      </c>
      <c r="F3276" s="65" t="s">
        <v>77</v>
      </c>
      <c r="G3276" s="66">
        <v>9</v>
      </c>
      <c r="H3276" s="67">
        <v>3.6494321173669468</v>
      </c>
      <c r="I3276" s="85">
        <f t="shared" si="86"/>
        <v>32.84488905630252</v>
      </c>
      <c r="J3276" s="86">
        <v>30.1676</v>
      </c>
      <c r="K3276" s="85">
        <f t="shared" si="87"/>
        <v>1.0887471676998675</v>
      </c>
      <c r="L3276" s="68" t="str">
        <f>VLOOKUP(C3276,[6]Consolidado!$B:$E,2,FALSE)</f>
        <v>Ignitia Office</v>
      </c>
      <c r="M3276" s="69" t="str">
        <f>VLOOKUP(C3276,[6]Consolidado!$B:$E,3,FALSE)</f>
        <v>Reception Desk</v>
      </c>
      <c r="N3276" s="70" t="str">
        <f>VLOOKUP(C3276,[6]Consolidado!$B:$H,7,FALSE)</f>
        <v>Julio</v>
      </c>
    </row>
    <row r="3277" spans="1:14" s="71" customFormat="1" ht="16.5" customHeight="1" outlineLevel="1" x14ac:dyDescent="0.2">
      <c r="A3277" s="60" t="s">
        <v>705</v>
      </c>
      <c r="B3277" s="61">
        <v>42940</v>
      </c>
      <c r="C3277" s="71">
        <v>265</v>
      </c>
      <c r="D3277" s="63" t="str">
        <f>VLOOKUP(C3277,[6]Consolidado!$B:$E,4,FALSE)</f>
        <v>Finalizada</v>
      </c>
      <c r="E3277" s="64" t="s">
        <v>33</v>
      </c>
      <c r="F3277" s="65" t="s">
        <v>32</v>
      </c>
      <c r="G3277" s="66">
        <v>13</v>
      </c>
      <c r="H3277" s="67">
        <v>30.068855534528456</v>
      </c>
      <c r="I3277" s="85">
        <f t="shared" si="86"/>
        <v>390.89512194886993</v>
      </c>
      <c r="J3277" s="86">
        <v>30.1676</v>
      </c>
      <c r="K3277" s="85">
        <f t="shared" si="87"/>
        <v>12.95744845293858</v>
      </c>
      <c r="L3277" s="68" t="str">
        <f>VLOOKUP(C3277,[6]Consolidado!$B:$E,2,FALSE)</f>
        <v>Ignitia Office</v>
      </c>
      <c r="M3277" s="69" t="str">
        <f>VLOOKUP(C3277,[6]Consolidado!$B:$E,3,FALSE)</f>
        <v xml:space="preserve">Nook table&amp;benches </v>
      </c>
      <c r="N3277" s="70" t="str">
        <f>VLOOKUP(C3277,[6]Consolidado!$B:$H,7,FALSE)</f>
        <v>Julio</v>
      </c>
    </row>
    <row r="3278" spans="1:14" s="71" customFormat="1" ht="16.5" customHeight="1" outlineLevel="1" x14ac:dyDescent="0.2">
      <c r="A3278" s="60" t="s">
        <v>705</v>
      </c>
      <c r="B3278" s="61">
        <v>42940</v>
      </c>
      <c r="C3278" s="71">
        <v>265</v>
      </c>
      <c r="D3278" s="63" t="str">
        <f>VLOOKUP(C3278,[6]Consolidado!$B:$E,4,FALSE)</f>
        <v>Finalizada</v>
      </c>
      <c r="E3278" s="64" t="s">
        <v>33</v>
      </c>
      <c r="F3278" s="65" t="s">
        <v>34</v>
      </c>
      <c r="G3278" s="66">
        <v>1</v>
      </c>
      <c r="H3278" s="67">
        <v>33.182217334633599</v>
      </c>
      <c r="I3278" s="85">
        <f t="shared" si="86"/>
        <v>33.182217334633599</v>
      </c>
      <c r="J3278" s="86">
        <v>30.1676</v>
      </c>
      <c r="K3278" s="85">
        <f t="shared" si="87"/>
        <v>1.0999289746162637</v>
      </c>
      <c r="L3278" s="68" t="str">
        <f>VLOOKUP(C3278,[6]Consolidado!$B:$E,2,FALSE)</f>
        <v>Ignitia Office</v>
      </c>
      <c r="M3278" s="69" t="str">
        <f>VLOOKUP(C3278,[6]Consolidado!$B:$E,3,FALSE)</f>
        <v xml:space="preserve">Nook table&amp;benches </v>
      </c>
      <c r="N3278" s="70" t="str">
        <f>VLOOKUP(C3278,[6]Consolidado!$B:$H,7,FALSE)</f>
        <v>Julio</v>
      </c>
    </row>
    <row r="3279" spans="1:14" s="71" customFormat="1" ht="16.5" customHeight="1" outlineLevel="1" x14ac:dyDescent="0.2">
      <c r="A3279" s="60" t="s">
        <v>705</v>
      </c>
      <c r="B3279" s="61">
        <v>42940</v>
      </c>
      <c r="C3279" s="71">
        <v>266</v>
      </c>
      <c r="D3279" s="63" t="str">
        <f>VLOOKUP(C3279,[6]Consolidado!$B:$E,4,FALSE)</f>
        <v>Finalizada</v>
      </c>
      <c r="E3279" s="64" t="s">
        <v>33</v>
      </c>
      <c r="F3279" s="65" t="s">
        <v>32</v>
      </c>
      <c r="G3279" s="66">
        <v>16</v>
      </c>
      <c r="H3279" s="67">
        <v>30.068855534528456</v>
      </c>
      <c r="I3279" s="85">
        <f t="shared" si="86"/>
        <v>481.1016885524553</v>
      </c>
      <c r="J3279" s="86">
        <v>30.1676</v>
      </c>
      <c r="K3279" s="85">
        <f t="shared" si="87"/>
        <v>15.947628865155176</v>
      </c>
      <c r="L3279" s="68" t="str">
        <f>VLOOKUP(C3279,[6]Consolidado!$B:$E,2,FALSE)</f>
        <v>Ignitia Office</v>
      </c>
      <c r="M3279" s="69" t="str">
        <f>VLOOKUP(C3279,[6]Consolidado!$B:$E,3,FALSE)</f>
        <v xml:space="preserve">Skylight Upholstered Box side chair </v>
      </c>
      <c r="N3279" s="70" t="str">
        <f>VLOOKUP(C3279,[6]Consolidado!$B:$H,7,FALSE)</f>
        <v>Julio</v>
      </c>
    </row>
    <row r="3280" spans="1:14" s="71" customFormat="1" ht="16.5" customHeight="1" outlineLevel="1" x14ac:dyDescent="0.2">
      <c r="A3280" s="60" t="s">
        <v>705</v>
      </c>
      <c r="B3280" s="61">
        <v>42940</v>
      </c>
      <c r="C3280" s="71">
        <v>266</v>
      </c>
      <c r="D3280" s="63" t="str">
        <f>VLOOKUP(C3280,[6]Consolidado!$B:$E,4,FALSE)</f>
        <v>Finalizada</v>
      </c>
      <c r="E3280" s="64" t="s">
        <v>33</v>
      </c>
      <c r="F3280" s="65" t="s">
        <v>34</v>
      </c>
      <c r="G3280" s="66">
        <v>1</v>
      </c>
      <c r="H3280" s="67">
        <v>33.182217334633599</v>
      </c>
      <c r="I3280" s="85">
        <f t="shared" si="86"/>
        <v>33.182217334633599</v>
      </c>
      <c r="J3280" s="86">
        <v>30.1676</v>
      </c>
      <c r="K3280" s="85">
        <f t="shared" si="87"/>
        <v>1.0999289746162637</v>
      </c>
      <c r="L3280" s="68" t="str">
        <f>VLOOKUP(C3280,[6]Consolidado!$B:$E,2,FALSE)</f>
        <v>Ignitia Office</v>
      </c>
      <c r="M3280" s="69" t="str">
        <f>VLOOKUP(C3280,[6]Consolidado!$B:$E,3,FALSE)</f>
        <v xml:space="preserve">Skylight Upholstered Box side chair </v>
      </c>
      <c r="N3280" s="70" t="str">
        <f>VLOOKUP(C3280,[6]Consolidado!$B:$H,7,FALSE)</f>
        <v>Julio</v>
      </c>
    </row>
    <row r="3281" spans="1:14" s="71" customFormat="1" ht="16.5" customHeight="1" outlineLevel="1" x14ac:dyDescent="0.2">
      <c r="A3281" s="60" t="s">
        <v>705</v>
      </c>
      <c r="B3281" s="61">
        <v>42940</v>
      </c>
      <c r="C3281" s="71">
        <v>266</v>
      </c>
      <c r="D3281" s="63" t="str">
        <f>VLOOKUP(C3281,[6]Consolidado!$B:$E,4,FALSE)</f>
        <v>Finalizada</v>
      </c>
      <c r="E3281" s="64" t="s">
        <v>78</v>
      </c>
      <c r="F3281" s="65" t="s">
        <v>82</v>
      </c>
      <c r="G3281" s="66">
        <v>12</v>
      </c>
      <c r="H3281" s="67">
        <v>7.5415032000000011</v>
      </c>
      <c r="I3281" s="85">
        <f t="shared" si="86"/>
        <v>90.498038400000013</v>
      </c>
      <c r="J3281" s="86">
        <v>30.1676</v>
      </c>
      <c r="K3281" s="85">
        <f t="shared" si="87"/>
        <v>2.9998421617894699</v>
      </c>
      <c r="L3281" s="68" t="str">
        <f>VLOOKUP(C3281,[6]Consolidado!$B:$E,2,FALSE)</f>
        <v>Ignitia Office</v>
      </c>
      <c r="M3281" s="69" t="str">
        <f>VLOOKUP(C3281,[6]Consolidado!$B:$E,3,FALSE)</f>
        <v xml:space="preserve">Skylight Upholstered Box side chair </v>
      </c>
      <c r="N3281" s="70" t="str">
        <f>VLOOKUP(C3281,[6]Consolidado!$B:$H,7,FALSE)</f>
        <v>Julio</v>
      </c>
    </row>
    <row r="3282" spans="1:14" s="71" customFormat="1" ht="16.5" customHeight="1" outlineLevel="1" x14ac:dyDescent="0.2">
      <c r="A3282" s="60" t="s">
        <v>705</v>
      </c>
      <c r="B3282" s="61">
        <v>42940</v>
      </c>
      <c r="C3282" s="71">
        <v>270</v>
      </c>
      <c r="D3282" s="63" t="str">
        <f>VLOOKUP(C3282,[6]Consolidado!$B:$E,4,FALSE)</f>
        <v>Finalizada</v>
      </c>
      <c r="E3282" s="64" t="s">
        <v>78</v>
      </c>
      <c r="F3282" s="65" t="s">
        <v>77</v>
      </c>
      <c r="G3282" s="66">
        <v>16</v>
      </c>
      <c r="H3282" s="67">
        <v>3.6494321173669468</v>
      </c>
      <c r="I3282" s="85">
        <f t="shared" si="86"/>
        <v>58.390913877871149</v>
      </c>
      <c r="J3282" s="86">
        <v>30.1676</v>
      </c>
      <c r="K3282" s="85">
        <f t="shared" si="87"/>
        <v>1.9355505203553198</v>
      </c>
      <c r="L3282" s="68" t="str">
        <f>VLOOKUP(C3282,[6]Consolidado!$B:$E,2,FALSE)</f>
        <v>Ignitia Office</v>
      </c>
      <c r="M3282" s="69" t="str">
        <f>VLOOKUP(C3282,[6]Consolidado!$B:$E,3,FALSE)</f>
        <v>One module of 2 part Upholstered Sofa</v>
      </c>
      <c r="N3282" s="70" t="str">
        <f>VLOOKUP(C3282,[6]Consolidado!$B:$H,7,FALSE)</f>
        <v>Julio</v>
      </c>
    </row>
    <row r="3283" spans="1:14" s="71" customFormat="1" ht="16.5" customHeight="1" outlineLevel="1" x14ac:dyDescent="0.2">
      <c r="A3283" s="60" t="s">
        <v>705</v>
      </c>
      <c r="B3283" s="61">
        <v>42940</v>
      </c>
      <c r="C3283" s="71">
        <v>270</v>
      </c>
      <c r="D3283" s="63" t="str">
        <f>VLOOKUP(C3283,[6]Consolidado!$B:$E,4,FALSE)</f>
        <v>Finalizada</v>
      </c>
      <c r="E3283" s="64" t="s">
        <v>33</v>
      </c>
      <c r="F3283" s="65" t="s">
        <v>32</v>
      </c>
      <c r="G3283" s="66">
        <v>16</v>
      </c>
      <c r="H3283" s="67">
        <v>30.068855534528456</v>
      </c>
      <c r="I3283" s="85">
        <f t="shared" si="86"/>
        <v>481.1016885524553</v>
      </c>
      <c r="J3283" s="86">
        <v>30.1676</v>
      </c>
      <c r="K3283" s="85">
        <f t="shared" si="87"/>
        <v>15.947628865155176</v>
      </c>
      <c r="L3283" s="68" t="str">
        <f>VLOOKUP(C3283,[6]Consolidado!$B:$E,2,FALSE)</f>
        <v>Ignitia Office</v>
      </c>
      <c r="M3283" s="69" t="str">
        <f>VLOOKUP(C3283,[6]Consolidado!$B:$E,3,FALSE)</f>
        <v>One module of 2 part Upholstered Sofa</v>
      </c>
      <c r="N3283" s="70" t="str">
        <f>VLOOKUP(C3283,[6]Consolidado!$B:$H,7,FALSE)</f>
        <v>Julio</v>
      </c>
    </row>
    <row r="3284" spans="1:14" s="71" customFormat="1" ht="16.5" customHeight="1" outlineLevel="1" x14ac:dyDescent="0.2">
      <c r="A3284" s="60" t="s">
        <v>705</v>
      </c>
      <c r="B3284" s="61">
        <v>42940</v>
      </c>
      <c r="C3284" s="71">
        <v>270</v>
      </c>
      <c r="D3284" s="63" t="str">
        <f>VLOOKUP(C3284,[6]Consolidado!$B:$E,4,FALSE)</f>
        <v>Finalizada</v>
      </c>
      <c r="E3284" s="64" t="s">
        <v>33</v>
      </c>
      <c r="F3284" s="65" t="s">
        <v>34</v>
      </c>
      <c r="G3284" s="66">
        <v>1</v>
      </c>
      <c r="H3284" s="67">
        <v>33.182217334633599</v>
      </c>
      <c r="I3284" s="85">
        <f t="shared" si="86"/>
        <v>33.182217334633599</v>
      </c>
      <c r="J3284" s="86">
        <v>30.1676</v>
      </c>
      <c r="K3284" s="85">
        <f t="shared" si="87"/>
        <v>1.0999289746162637</v>
      </c>
      <c r="L3284" s="68" t="str">
        <f>VLOOKUP(C3284,[6]Consolidado!$B:$E,2,FALSE)</f>
        <v>Ignitia Office</v>
      </c>
      <c r="M3284" s="69" t="str">
        <f>VLOOKUP(C3284,[6]Consolidado!$B:$E,3,FALSE)</f>
        <v>One module of 2 part Upholstered Sofa</v>
      </c>
      <c r="N3284" s="70" t="str">
        <f>VLOOKUP(C3284,[6]Consolidado!$B:$H,7,FALSE)</f>
        <v>Julio</v>
      </c>
    </row>
    <row r="3285" spans="1:14" s="71" customFormat="1" ht="16.5" customHeight="1" outlineLevel="1" x14ac:dyDescent="0.2">
      <c r="A3285" s="60" t="s">
        <v>705</v>
      </c>
      <c r="B3285" s="61">
        <v>42940</v>
      </c>
      <c r="C3285" s="71">
        <v>248</v>
      </c>
      <c r="D3285" s="63" t="str">
        <f>VLOOKUP(C3285,[6]Consolidado!$B:$E,4,FALSE)</f>
        <v>Finalizada</v>
      </c>
      <c r="E3285" s="64" t="s">
        <v>33</v>
      </c>
      <c r="F3285" s="65" t="s">
        <v>32</v>
      </c>
      <c r="G3285" s="66">
        <v>13</v>
      </c>
      <c r="H3285" s="67">
        <v>30.068855534528456</v>
      </c>
      <c r="I3285" s="85">
        <f t="shared" si="86"/>
        <v>390.89512194886993</v>
      </c>
      <c r="J3285" s="86">
        <v>30.1676</v>
      </c>
      <c r="K3285" s="85">
        <f t="shared" si="87"/>
        <v>12.95744845293858</v>
      </c>
      <c r="L3285" s="68" t="str">
        <f>VLOOKUP(C3285,[6]Consolidado!$B:$E,2,FALSE)</f>
        <v>Ignitia Office</v>
      </c>
      <c r="M3285" s="69" t="str">
        <f>VLOOKUP(C3285,[6]Consolidado!$B:$E,3,FALSE)</f>
        <v>Meeting Room 3</v>
      </c>
      <c r="N3285" s="70" t="str">
        <f>VLOOKUP(C3285,[6]Consolidado!$B:$H,7,FALSE)</f>
        <v>Julio</v>
      </c>
    </row>
    <row r="3286" spans="1:14" s="71" customFormat="1" ht="16.5" customHeight="1" outlineLevel="1" x14ac:dyDescent="0.2">
      <c r="A3286" s="60" t="s">
        <v>705</v>
      </c>
      <c r="B3286" s="61">
        <v>42940</v>
      </c>
      <c r="C3286" s="71">
        <v>248</v>
      </c>
      <c r="D3286" s="63" t="str">
        <f>VLOOKUP(C3286,[6]Consolidado!$B:$E,4,FALSE)</f>
        <v>Finalizada</v>
      </c>
      <c r="E3286" s="64" t="s">
        <v>33</v>
      </c>
      <c r="F3286" s="65" t="s">
        <v>35</v>
      </c>
      <c r="G3286" s="66">
        <v>1</v>
      </c>
      <c r="H3286" s="67">
        <v>241.49376046717171</v>
      </c>
      <c r="I3286" s="85">
        <f t="shared" si="86"/>
        <v>241.49376046717171</v>
      </c>
      <c r="J3286" s="86">
        <v>30.1676</v>
      </c>
      <c r="K3286" s="85">
        <f t="shared" si="87"/>
        <v>8.0050703558510357</v>
      </c>
      <c r="L3286" s="68" t="str">
        <f>VLOOKUP(C3286,[6]Consolidado!$B:$E,2,FALSE)</f>
        <v>Ignitia Office</v>
      </c>
      <c r="M3286" s="69" t="str">
        <f>VLOOKUP(C3286,[6]Consolidado!$B:$E,3,FALSE)</f>
        <v>Meeting Room 3</v>
      </c>
      <c r="N3286" s="70" t="str">
        <f>VLOOKUP(C3286,[6]Consolidado!$B:$H,7,FALSE)</f>
        <v>Julio</v>
      </c>
    </row>
    <row r="3287" spans="1:14" s="71" customFormat="1" ht="16.5" customHeight="1" outlineLevel="1" x14ac:dyDescent="0.2">
      <c r="A3287" s="60" t="s">
        <v>705</v>
      </c>
      <c r="B3287" s="61">
        <v>42940</v>
      </c>
      <c r="C3287" s="71">
        <v>298</v>
      </c>
      <c r="D3287" s="63" t="str">
        <f>VLOOKUP(C3287,[6]Consolidado!$B:$E,4,FALSE)</f>
        <v>Finalizada</v>
      </c>
      <c r="E3287" s="64" t="s">
        <v>40</v>
      </c>
      <c r="F3287" s="65" t="s">
        <v>85</v>
      </c>
      <c r="G3287" s="66">
        <v>400</v>
      </c>
      <c r="H3287" s="67">
        <v>0.52547530623503114</v>
      </c>
      <c r="I3287" s="85">
        <f t="shared" si="86"/>
        <v>210.19012249401246</v>
      </c>
      <c r="J3287" s="86">
        <v>30.1676</v>
      </c>
      <c r="K3287" s="85">
        <f t="shared" si="87"/>
        <v>6.9674128036042795</v>
      </c>
      <c r="L3287" s="68" t="str">
        <f>VLOOKUP(C3287,[6]Consolidado!$B:$E,2,FALSE)</f>
        <v>Chicha [Pina Blanca]</v>
      </c>
      <c r="M3287" s="69" t="str">
        <f>VLOOKUP(C3287,[6]Consolidado!$B:$E,3,FALSE)</f>
        <v>SK-05 Back Bar Slat Wall</v>
      </c>
      <c r="N3287" s="70" t="str">
        <f>VLOOKUP(C3287,[6]Consolidado!$B:$H,7,FALSE)</f>
        <v>Agosto</v>
      </c>
    </row>
    <row r="3288" spans="1:14" s="71" customFormat="1" ht="16.5" customHeight="1" outlineLevel="1" x14ac:dyDescent="0.2">
      <c r="A3288" s="60" t="s">
        <v>705</v>
      </c>
      <c r="B3288" s="61">
        <v>42940</v>
      </c>
      <c r="C3288" s="71">
        <v>298</v>
      </c>
      <c r="D3288" s="63" t="str">
        <f>VLOOKUP(C3288,[6]Consolidado!$B:$E,4,FALSE)</f>
        <v>Finalizada</v>
      </c>
      <c r="E3288" s="64" t="s">
        <v>40</v>
      </c>
      <c r="F3288" s="65" t="s">
        <v>39</v>
      </c>
      <c r="G3288" s="66">
        <v>100</v>
      </c>
      <c r="H3288" s="67">
        <v>0.76725842674657718</v>
      </c>
      <c r="I3288" s="85">
        <f t="shared" si="86"/>
        <v>76.725842674657713</v>
      </c>
      <c r="J3288" s="86">
        <v>30.1676</v>
      </c>
      <c r="K3288" s="85">
        <f t="shared" si="87"/>
        <v>2.5433194113770305</v>
      </c>
      <c r="L3288" s="68" t="str">
        <f>VLOOKUP(C3288,[6]Consolidado!$B:$E,2,FALSE)</f>
        <v>Chicha [Pina Blanca]</v>
      </c>
      <c r="M3288" s="69" t="str">
        <f>VLOOKUP(C3288,[6]Consolidado!$B:$E,3,FALSE)</f>
        <v>SK-05 Back Bar Slat Wall</v>
      </c>
      <c r="N3288" s="70" t="str">
        <f>VLOOKUP(C3288,[6]Consolidado!$B:$H,7,FALSE)</f>
        <v>Agosto</v>
      </c>
    </row>
    <row r="3289" spans="1:14" s="71" customFormat="1" ht="16.5" customHeight="1" outlineLevel="1" x14ac:dyDescent="0.2">
      <c r="A3289" s="60" t="s">
        <v>705</v>
      </c>
      <c r="B3289" s="61">
        <v>42940</v>
      </c>
      <c r="C3289" s="71">
        <v>249</v>
      </c>
      <c r="D3289" s="63" t="str">
        <f>VLOOKUP(C3289,[6]Consolidado!$B:$E,4,FALSE)</f>
        <v>Finalizada</v>
      </c>
      <c r="E3289" s="64" t="s">
        <v>51</v>
      </c>
      <c r="F3289" s="65" t="s">
        <v>59</v>
      </c>
      <c r="G3289" s="66">
        <v>12</v>
      </c>
      <c r="H3289" s="67">
        <v>76.189115156082124</v>
      </c>
      <c r="I3289" s="85">
        <f t="shared" si="86"/>
        <v>914.26938187298549</v>
      </c>
      <c r="J3289" s="86">
        <v>30.1676</v>
      </c>
      <c r="K3289" s="85">
        <f t="shared" si="87"/>
        <v>30.306334672727875</v>
      </c>
      <c r="L3289" s="68" t="str">
        <f>VLOOKUP(C3289,[6]Consolidado!$B:$E,2,FALSE)</f>
        <v>Ignitia Office</v>
      </c>
      <c r="M3289" s="69" t="str">
        <f>VLOOKUP(C3289,[6]Consolidado!$B:$E,3,FALSE)</f>
        <v>Long Community Table in Light wood  w/base</v>
      </c>
      <c r="N3289" s="70" t="str">
        <f>VLOOKUP(C3289,[6]Consolidado!$B:$H,7,FALSE)</f>
        <v>Agosto</v>
      </c>
    </row>
    <row r="3290" spans="1:14" s="71" customFormat="1" ht="16.5" customHeight="1" outlineLevel="1" x14ac:dyDescent="0.2">
      <c r="A3290" s="60" t="s">
        <v>705</v>
      </c>
      <c r="B3290" s="61">
        <v>42940</v>
      </c>
      <c r="C3290" s="71">
        <v>249</v>
      </c>
      <c r="D3290" s="63" t="str">
        <f>VLOOKUP(C3290,[6]Consolidado!$B:$E,4,FALSE)</f>
        <v>Finalizada</v>
      </c>
      <c r="E3290" s="64" t="s">
        <v>51</v>
      </c>
      <c r="F3290" s="65" t="s">
        <v>156</v>
      </c>
      <c r="G3290" s="66">
        <v>12</v>
      </c>
      <c r="H3290" s="67">
        <v>61.956666666666671</v>
      </c>
      <c r="I3290" s="85">
        <f t="shared" si="86"/>
        <v>743.48</v>
      </c>
      <c r="J3290" s="86">
        <v>30.1676</v>
      </c>
      <c r="K3290" s="85">
        <f t="shared" si="87"/>
        <v>24.644983359630864</v>
      </c>
      <c r="L3290" s="68" t="str">
        <f>VLOOKUP(C3290,[6]Consolidado!$B:$E,2,FALSE)</f>
        <v>Ignitia Office</v>
      </c>
      <c r="M3290" s="69" t="str">
        <f>VLOOKUP(C3290,[6]Consolidado!$B:$E,3,FALSE)</f>
        <v>Long Community Table in Light wood  w/base</v>
      </c>
      <c r="N3290" s="70" t="str">
        <f>VLOOKUP(C3290,[6]Consolidado!$B:$H,7,FALSE)</f>
        <v>Agosto</v>
      </c>
    </row>
    <row r="3291" spans="1:14" s="71" customFormat="1" ht="16.5" customHeight="1" outlineLevel="1" x14ac:dyDescent="0.2">
      <c r="A3291" s="60" t="s">
        <v>705</v>
      </c>
      <c r="B3291" s="61">
        <v>42941</v>
      </c>
      <c r="C3291" s="71" t="s">
        <v>290</v>
      </c>
      <c r="D3291" s="63" t="str">
        <f>VLOOKUP(C3291,[6]Consolidado!$B:$E,4,FALSE)</f>
        <v>En Proceso</v>
      </c>
      <c r="E3291" s="64" t="s">
        <v>25</v>
      </c>
      <c r="F3291" s="65" t="s">
        <v>109</v>
      </c>
      <c r="G3291" s="66">
        <v>2</v>
      </c>
      <c r="H3291" s="67">
        <v>1231.6764492649318</v>
      </c>
      <c r="I3291" s="85">
        <f t="shared" ref="I3291:I3354" si="88">G3291*H3291</f>
        <v>2463.3528985298635</v>
      </c>
      <c r="J3291" s="86">
        <v>30.1676</v>
      </c>
      <c r="K3291" s="85">
        <f t="shared" ref="K3291:K3354" si="89">IFERROR(I3291/J3291,0)</f>
        <v>81.655580773076522</v>
      </c>
      <c r="L3291" s="68" t="str">
        <f>VLOOKUP(C3291,[6]Consolidado!$B:$E,2,FALSE)</f>
        <v>Acabado</v>
      </c>
      <c r="M3291" s="69" t="str">
        <f>VLOOKUP(C3291,[6]Consolidado!$B:$E,3,FALSE)</f>
        <v>Material de acabado pendiente de distribuir</v>
      </c>
      <c r="N3291" s="70">
        <f>VLOOKUP(C3291,[6]Consolidado!$B:$H,7,FALSE)</f>
        <v>0</v>
      </c>
    </row>
    <row r="3292" spans="1:14" s="71" customFormat="1" ht="16.5" customHeight="1" outlineLevel="1" x14ac:dyDescent="0.2">
      <c r="A3292" s="60" t="s">
        <v>705</v>
      </c>
      <c r="B3292" s="61">
        <v>42941</v>
      </c>
      <c r="C3292" s="71" t="s">
        <v>290</v>
      </c>
      <c r="D3292" s="63" t="str">
        <f>VLOOKUP(C3292,[6]Consolidado!$B:$E,4,FALSE)</f>
        <v>En Proceso</v>
      </c>
      <c r="E3292" s="64" t="s">
        <v>25</v>
      </c>
      <c r="F3292" s="65" t="s">
        <v>108</v>
      </c>
      <c r="G3292" s="66">
        <v>2</v>
      </c>
      <c r="H3292" s="67">
        <v>986.72794871794883</v>
      </c>
      <c r="I3292" s="85">
        <f t="shared" si="88"/>
        <v>1973.4558974358977</v>
      </c>
      <c r="J3292" s="86">
        <v>30.1676</v>
      </c>
      <c r="K3292" s="85">
        <f t="shared" si="89"/>
        <v>65.416403606382261</v>
      </c>
      <c r="L3292" s="68" t="str">
        <f>VLOOKUP(C3292,[6]Consolidado!$B:$E,2,FALSE)</f>
        <v>Acabado</v>
      </c>
      <c r="M3292" s="69" t="str">
        <f>VLOOKUP(C3292,[6]Consolidado!$B:$E,3,FALSE)</f>
        <v>Material de acabado pendiente de distribuir</v>
      </c>
      <c r="N3292" s="70">
        <f>VLOOKUP(C3292,[6]Consolidado!$B:$H,7,FALSE)</f>
        <v>0</v>
      </c>
    </row>
    <row r="3293" spans="1:14" s="71" customFormat="1" ht="16.5" customHeight="1" outlineLevel="1" x14ac:dyDescent="0.2">
      <c r="A3293" s="60" t="s">
        <v>705</v>
      </c>
      <c r="B3293" s="61">
        <v>42941</v>
      </c>
      <c r="C3293" s="71" t="s">
        <v>290</v>
      </c>
      <c r="D3293" s="63" t="str">
        <f>VLOOKUP(C3293,[6]Consolidado!$B:$E,4,FALSE)</f>
        <v>En Proceso</v>
      </c>
      <c r="E3293" s="64" t="s">
        <v>25</v>
      </c>
      <c r="F3293" s="65" t="s">
        <v>119</v>
      </c>
      <c r="G3293" s="66">
        <v>3</v>
      </c>
      <c r="H3293" s="67">
        <v>619.40000000000009</v>
      </c>
      <c r="I3293" s="85">
        <f t="shared" si="88"/>
        <v>1858.2000000000003</v>
      </c>
      <c r="J3293" s="86">
        <v>30.1676</v>
      </c>
      <c r="K3293" s="85">
        <f t="shared" si="89"/>
        <v>61.595884326230802</v>
      </c>
      <c r="L3293" s="68" t="str">
        <f>VLOOKUP(C3293,[6]Consolidado!$B:$E,2,FALSE)</f>
        <v>Acabado</v>
      </c>
      <c r="M3293" s="69" t="str">
        <f>VLOOKUP(C3293,[6]Consolidado!$B:$E,3,FALSE)</f>
        <v>Material de acabado pendiente de distribuir</v>
      </c>
      <c r="N3293" s="70">
        <f>VLOOKUP(C3293,[6]Consolidado!$B:$H,7,FALSE)</f>
        <v>0</v>
      </c>
    </row>
    <row r="3294" spans="1:14" s="71" customFormat="1" ht="16.5" customHeight="1" outlineLevel="1" x14ac:dyDescent="0.2">
      <c r="A3294" s="60" t="s">
        <v>705</v>
      </c>
      <c r="B3294" s="61">
        <v>42941</v>
      </c>
      <c r="C3294" s="71" t="s">
        <v>290</v>
      </c>
      <c r="D3294" s="63" t="str">
        <f>VLOOKUP(C3294,[6]Consolidado!$B:$E,4,FALSE)</f>
        <v>En Proceso</v>
      </c>
      <c r="E3294" s="64" t="s">
        <v>25</v>
      </c>
      <c r="F3294" s="65" t="s">
        <v>110</v>
      </c>
      <c r="G3294" s="66">
        <v>2</v>
      </c>
      <c r="H3294" s="67">
        <v>1322.9114062629101</v>
      </c>
      <c r="I3294" s="85">
        <f t="shared" si="88"/>
        <v>2645.8228125258202</v>
      </c>
      <c r="J3294" s="86">
        <v>30.1676</v>
      </c>
      <c r="K3294" s="85">
        <f t="shared" si="89"/>
        <v>87.704120066754399</v>
      </c>
      <c r="L3294" s="68" t="str">
        <f>VLOOKUP(C3294,[6]Consolidado!$B:$E,2,FALSE)</f>
        <v>Acabado</v>
      </c>
      <c r="M3294" s="69" t="str">
        <f>VLOOKUP(C3294,[6]Consolidado!$B:$E,3,FALSE)</f>
        <v>Material de acabado pendiente de distribuir</v>
      </c>
      <c r="N3294" s="70">
        <f>VLOOKUP(C3294,[6]Consolidado!$B:$H,7,FALSE)</f>
        <v>0</v>
      </c>
    </row>
    <row r="3295" spans="1:14" s="71" customFormat="1" ht="16.5" customHeight="1" outlineLevel="1" x14ac:dyDescent="0.2">
      <c r="A3295" s="60" t="s">
        <v>705</v>
      </c>
      <c r="B3295" s="61">
        <v>42941</v>
      </c>
      <c r="C3295" s="71">
        <v>243</v>
      </c>
      <c r="D3295" s="63" t="str">
        <f>VLOOKUP(C3295,[6]Consolidado!$B:$E,4,FALSE)</f>
        <v>Finalizada</v>
      </c>
      <c r="E3295" s="64" t="s">
        <v>40</v>
      </c>
      <c r="F3295" s="65" t="s">
        <v>58</v>
      </c>
      <c r="G3295" s="66">
        <v>10</v>
      </c>
      <c r="H3295" s="67">
        <v>0.69666745560277243</v>
      </c>
      <c r="I3295" s="85">
        <f t="shared" si="88"/>
        <v>6.9666745560277246</v>
      </c>
      <c r="J3295" s="86">
        <v>30.1676</v>
      </c>
      <c r="K3295" s="85">
        <f t="shared" si="89"/>
        <v>0.23093234317704175</v>
      </c>
      <c r="L3295" s="68" t="str">
        <f>VLOOKUP(C3295,[6]Consolidado!$B:$E,2,FALSE)</f>
        <v>Ignitia Office</v>
      </c>
      <c r="M3295" s="69" t="str">
        <f>VLOOKUP(C3295,[6]Consolidado!$B:$E,3,FALSE)</f>
        <v>Lounge 1. Banca Café con respaldo</v>
      </c>
      <c r="N3295" s="70" t="str">
        <f>VLOOKUP(C3295,[6]Consolidado!$B:$H,7,FALSE)</f>
        <v>Agosto</v>
      </c>
    </row>
    <row r="3296" spans="1:14" s="71" customFormat="1" ht="16.5" customHeight="1" outlineLevel="1" x14ac:dyDescent="0.2">
      <c r="A3296" s="60" t="s">
        <v>705</v>
      </c>
      <c r="B3296" s="61">
        <v>42941</v>
      </c>
      <c r="C3296" s="71">
        <v>245</v>
      </c>
      <c r="D3296" s="63" t="str">
        <f>VLOOKUP(C3296,[6]Consolidado!$B:$E,4,FALSE)</f>
        <v>Finalizada</v>
      </c>
      <c r="E3296" s="64" t="s">
        <v>25</v>
      </c>
      <c r="F3296" s="65" t="s">
        <v>157</v>
      </c>
      <c r="G3296" s="66">
        <v>5</v>
      </c>
      <c r="H3296" s="67">
        <v>99</v>
      </c>
      <c r="I3296" s="85">
        <f t="shared" si="88"/>
        <v>495</v>
      </c>
      <c r="J3296" s="86">
        <v>30.1676</v>
      </c>
      <c r="K3296" s="85">
        <f t="shared" si="89"/>
        <v>16.408332117901324</v>
      </c>
      <c r="L3296" s="68" t="str">
        <f>VLOOKUP(C3296,[6]Consolidado!$B:$E,2,FALSE)</f>
        <v>Ignitia Office</v>
      </c>
      <c r="M3296" s="69" t="str">
        <f>VLOOKUP(C3296,[6]Consolidado!$B:$E,3,FALSE)</f>
        <v>Pantry 1. Banca Café con respaldo. Counter Height</v>
      </c>
      <c r="N3296" s="70" t="str">
        <f>VLOOKUP(C3296,[6]Consolidado!$B:$H,7,FALSE)</f>
        <v>Julio</v>
      </c>
    </row>
    <row r="3297" spans="1:14" s="71" customFormat="1" ht="16.5" customHeight="1" outlineLevel="1" x14ac:dyDescent="0.2">
      <c r="A3297" s="60" t="s">
        <v>705</v>
      </c>
      <c r="B3297" s="61">
        <v>42941</v>
      </c>
      <c r="C3297" s="71">
        <v>267</v>
      </c>
      <c r="D3297" s="63" t="str">
        <f>VLOOKUP(C3297,[6]Consolidado!$B:$E,4,FALSE)</f>
        <v>Finalizada</v>
      </c>
      <c r="E3297" s="64" t="s">
        <v>33</v>
      </c>
      <c r="F3297" s="65" t="s">
        <v>32</v>
      </c>
      <c r="G3297" s="66">
        <v>19</v>
      </c>
      <c r="H3297" s="67">
        <v>30.068855534528456</v>
      </c>
      <c r="I3297" s="85">
        <f t="shared" si="88"/>
        <v>571.30825515604067</v>
      </c>
      <c r="J3297" s="86">
        <v>30.1676</v>
      </c>
      <c r="K3297" s="85">
        <f t="shared" si="89"/>
        <v>18.937809277371773</v>
      </c>
      <c r="L3297" s="68" t="str">
        <f>VLOOKUP(C3297,[6]Consolidado!$B:$E,2,FALSE)</f>
        <v>Ignitia Office</v>
      </c>
      <c r="M3297" s="69" t="str">
        <f>VLOOKUP(C3297,[6]Consolidado!$B:$E,3,FALSE)</f>
        <v>Main Communa hight top table</v>
      </c>
      <c r="N3297" s="70" t="str">
        <f>VLOOKUP(C3297,[6]Consolidado!$B:$H,7,FALSE)</f>
        <v>Julio</v>
      </c>
    </row>
    <row r="3298" spans="1:14" s="71" customFormat="1" ht="16.5" customHeight="1" outlineLevel="1" x14ac:dyDescent="0.2">
      <c r="A3298" s="60" t="s">
        <v>705</v>
      </c>
      <c r="B3298" s="61">
        <v>42941</v>
      </c>
      <c r="C3298" s="71">
        <v>267</v>
      </c>
      <c r="D3298" s="63" t="str">
        <f>VLOOKUP(C3298,[6]Consolidado!$B:$E,4,FALSE)</f>
        <v>Finalizada</v>
      </c>
      <c r="E3298" s="64" t="s">
        <v>78</v>
      </c>
      <c r="F3298" s="65" t="s">
        <v>77</v>
      </c>
      <c r="G3298" s="66">
        <v>10</v>
      </c>
      <c r="H3298" s="67">
        <v>3.6494321173669468</v>
      </c>
      <c r="I3298" s="85">
        <f t="shared" si="88"/>
        <v>36.494321173669469</v>
      </c>
      <c r="J3298" s="86">
        <v>30.1676</v>
      </c>
      <c r="K3298" s="85">
        <f t="shared" si="89"/>
        <v>1.209719075222075</v>
      </c>
      <c r="L3298" s="68" t="str">
        <f>VLOOKUP(C3298,[6]Consolidado!$B:$E,2,FALSE)</f>
        <v>Ignitia Office</v>
      </c>
      <c r="M3298" s="69" t="str">
        <f>VLOOKUP(C3298,[6]Consolidado!$B:$E,3,FALSE)</f>
        <v>Main Communa hight top table</v>
      </c>
      <c r="N3298" s="70" t="str">
        <f>VLOOKUP(C3298,[6]Consolidado!$B:$H,7,FALSE)</f>
        <v>Julio</v>
      </c>
    </row>
    <row r="3299" spans="1:14" s="71" customFormat="1" ht="16.5" customHeight="1" outlineLevel="1" x14ac:dyDescent="0.2">
      <c r="A3299" s="60" t="s">
        <v>705</v>
      </c>
      <c r="B3299" s="61">
        <v>42941</v>
      </c>
      <c r="C3299" s="71">
        <v>301</v>
      </c>
      <c r="D3299" s="63" t="str">
        <f>VLOOKUP(C3299,[6]Consolidado!$B:$E,4,FALSE)</f>
        <v>Finalizada</v>
      </c>
      <c r="E3299" s="64" t="s">
        <v>33</v>
      </c>
      <c r="F3299" s="65" t="s">
        <v>32</v>
      </c>
      <c r="G3299" s="66">
        <v>8</v>
      </c>
      <c r="H3299" s="67">
        <v>30.068855534528456</v>
      </c>
      <c r="I3299" s="85">
        <f t="shared" si="88"/>
        <v>240.55084427622765</v>
      </c>
      <c r="J3299" s="86">
        <v>30.1676</v>
      </c>
      <c r="K3299" s="85">
        <f t="shared" si="89"/>
        <v>7.9738144325775879</v>
      </c>
      <c r="L3299" s="68" t="str">
        <f>VLOOKUP(C3299,[6]Consolidado!$B:$E,2,FALSE)</f>
        <v>Ignitia Office</v>
      </c>
      <c r="M3299" s="69" t="str">
        <f>VLOOKUP(C3299,[6]Consolidado!$B:$E,3,FALSE)</f>
        <v>Upholestered Box side chair</v>
      </c>
      <c r="N3299" s="70" t="str">
        <f>VLOOKUP(C3299,[6]Consolidado!$B:$H,7,FALSE)</f>
        <v>Julio</v>
      </c>
    </row>
    <row r="3300" spans="1:14" s="71" customFormat="1" ht="16.5" customHeight="1" outlineLevel="1" x14ac:dyDescent="0.2">
      <c r="A3300" s="60" t="s">
        <v>705</v>
      </c>
      <c r="B3300" s="61">
        <v>42941</v>
      </c>
      <c r="C3300" s="71">
        <v>301</v>
      </c>
      <c r="D3300" s="63" t="str">
        <f>VLOOKUP(C3300,[6]Consolidado!$B:$E,4,FALSE)</f>
        <v>Finalizada</v>
      </c>
      <c r="E3300" s="64" t="s">
        <v>33</v>
      </c>
      <c r="F3300" s="65" t="s">
        <v>34</v>
      </c>
      <c r="G3300" s="66">
        <v>1</v>
      </c>
      <c r="H3300" s="67">
        <v>33.182217334633599</v>
      </c>
      <c r="I3300" s="85">
        <f t="shared" si="88"/>
        <v>33.182217334633599</v>
      </c>
      <c r="J3300" s="86">
        <v>30.1676</v>
      </c>
      <c r="K3300" s="85">
        <f t="shared" si="89"/>
        <v>1.0999289746162637</v>
      </c>
      <c r="L3300" s="68" t="str">
        <f>VLOOKUP(C3300,[6]Consolidado!$B:$E,2,FALSE)</f>
        <v>Ignitia Office</v>
      </c>
      <c r="M3300" s="69" t="str">
        <f>VLOOKUP(C3300,[6]Consolidado!$B:$E,3,FALSE)</f>
        <v>Upholestered Box side chair</v>
      </c>
      <c r="N3300" s="70" t="str">
        <f>VLOOKUP(C3300,[6]Consolidado!$B:$H,7,FALSE)</f>
        <v>Julio</v>
      </c>
    </row>
    <row r="3301" spans="1:14" s="71" customFormat="1" ht="16.5" customHeight="1" outlineLevel="1" x14ac:dyDescent="0.2">
      <c r="A3301" s="60" t="s">
        <v>705</v>
      </c>
      <c r="B3301" s="61">
        <v>42941</v>
      </c>
      <c r="C3301" s="71">
        <v>301</v>
      </c>
      <c r="D3301" s="63" t="str">
        <f>VLOOKUP(C3301,[6]Consolidado!$B:$E,4,FALSE)</f>
        <v>Finalizada</v>
      </c>
      <c r="E3301" s="64" t="s">
        <v>33</v>
      </c>
      <c r="F3301" s="65" t="s">
        <v>35</v>
      </c>
      <c r="G3301" s="66">
        <v>1</v>
      </c>
      <c r="H3301" s="67">
        <v>241.49376046717171</v>
      </c>
      <c r="I3301" s="85">
        <f t="shared" si="88"/>
        <v>241.49376046717171</v>
      </c>
      <c r="J3301" s="86">
        <v>30.1676</v>
      </c>
      <c r="K3301" s="85">
        <f t="shared" si="89"/>
        <v>8.0050703558510357</v>
      </c>
      <c r="L3301" s="68" t="str">
        <f>VLOOKUP(C3301,[6]Consolidado!$B:$E,2,FALSE)</f>
        <v>Ignitia Office</v>
      </c>
      <c r="M3301" s="69" t="str">
        <f>VLOOKUP(C3301,[6]Consolidado!$B:$E,3,FALSE)</f>
        <v>Upholestered Box side chair</v>
      </c>
      <c r="N3301" s="70" t="str">
        <f>VLOOKUP(C3301,[6]Consolidado!$B:$H,7,FALSE)</f>
        <v>Julio</v>
      </c>
    </row>
    <row r="3302" spans="1:14" s="71" customFormat="1" ht="16.5" customHeight="1" outlineLevel="1" x14ac:dyDescent="0.2">
      <c r="A3302" s="60" t="s">
        <v>705</v>
      </c>
      <c r="B3302" s="61">
        <v>42941</v>
      </c>
      <c r="C3302" s="71">
        <v>301</v>
      </c>
      <c r="D3302" s="63" t="str">
        <f>VLOOKUP(C3302,[6]Consolidado!$B:$E,4,FALSE)</f>
        <v>Finalizada</v>
      </c>
      <c r="E3302" s="64" t="s">
        <v>78</v>
      </c>
      <c r="F3302" s="65" t="s">
        <v>77</v>
      </c>
      <c r="G3302" s="66">
        <v>8</v>
      </c>
      <c r="H3302" s="67">
        <v>3.6494321173669468</v>
      </c>
      <c r="I3302" s="85">
        <f t="shared" si="88"/>
        <v>29.195456938935575</v>
      </c>
      <c r="J3302" s="86">
        <v>30.1676</v>
      </c>
      <c r="K3302" s="85">
        <f t="shared" si="89"/>
        <v>0.96777526017765991</v>
      </c>
      <c r="L3302" s="68" t="str">
        <f>VLOOKUP(C3302,[6]Consolidado!$B:$E,2,FALSE)</f>
        <v>Ignitia Office</v>
      </c>
      <c r="M3302" s="69" t="str">
        <f>VLOOKUP(C3302,[6]Consolidado!$B:$E,3,FALSE)</f>
        <v>Upholestered Box side chair</v>
      </c>
      <c r="N3302" s="70" t="str">
        <f>VLOOKUP(C3302,[6]Consolidado!$B:$H,7,FALSE)</f>
        <v>Julio</v>
      </c>
    </row>
    <row r="3303" spans="1:14" s="71" customFormat="1" ht="16.5" customHeight="1" outlineLevel="1" x14ac:dyDescent="0.2">
      <c r="A3303" s="60" t="s">
        <v>705</v>
      </c>
      <c r="B3303" s="61">
        <v>42941</v>
      </c>
      <c r="C3303" s="71">
        <v>245</v>
      </c>
      <c r="D3303" s="63" t="str">
        <f>VLOOKUP(C3303,[6]Consolidado!$B:$E,4,FALSE)</f>
        <v>Finalizada</v>
      </c>
      <c r="E3303" s="64" t="s">
        <v>33</v>
      </c>
      <c r="F3303" s="65" t="s">
        <v>32</v>
      </c>
      <c r="G3303" s="66">
        <v>18</v>
      </c>
      <c r="H3303" s="67">
        <v>30.068855534528456</v>
      </c>
      <c r="I3303" s="85">
        <f t="shared" si="88"/>
        <v>541.23939962151223</v>
      </c>
      <c r="J3303" s="86">
        <v>30.1676</v>
      </c>
      <c r="K3303" s="85">
        <f t="shared" si="89"/>
        <v>17.941082473299574</v>
      </c>
      <c r="L3303" s="68" t="str">
        <f>VLOOKUP(C3303,[6]Consolidado!$B:$E,2,FALSE)</f>
        <v>Ignitia Office</v>
      </c>
      <c r="M3303" s="69" t="str">
        <f>VLOOKUP(C3303,[6]Consolidado!$B:$E,3,FALSE)</f>
        <v>Pantry 1. Banca Café con respaldo. Counter Height</v>
      </c>
      <c r="N3303" s="70" t="str">
        <f>VLOOKUP(C3303,[6]Consolidado!$B:$H,7,FALSE)</f>
        <v>Julio</v>
      </c>
    </row>
    <row r="3304" spans="1:14" s="71" customFormat="1" ht="16.5" customHeight="1" outlineLevel="1" x14ac:dyDescent="0.2">
      <c r="A3304" s="60" t="s">
        <v>705</v>
      </c>
      <c r="B3304" s="61">
        <v>42941</v>
      </c>
      <c r="C3304" s="71">
        <v>245</v>
      </c>
      <c r="D3304" s="63" t="str">
        <f>VLOOKUP(C3304,[6]Consolidado!$B:$E,4,FALSE)</f>
        <v>Finalizada</v>
      </c>
      <c r="E3304" s="64" t="s">
        <v>33</v>
      </c>
      <c r="F3304" s="65" t="s">
        <v>35</v>
      </c>
      <c r="G3304" s="66">
        <v>2</v>
      </c>
      <c r="H3304" s="67">
        <v>241.49376046717171</v>
      </c>
      <c r="I3304" s="85">
        <f t="shared" si="88"/>
        <v>482.98752093434342</v>
      </c>
      <c r="J3304" s="86">
        <v>30.1676</v>
      </c>
      <c r="K3304" s="85">
        <f t="shared" si="89"/>
        <v>16.010140711702071</v>
      </c>
      <c r="L3304" s="68" t="str">
        <f>VLOOKUP(C3304,[6]Consolidado!$B:$E,2,FALSE)</f>
        <v>Ignitia Office</v>
      </c>
      <c r="M3304" s="69" t="str">
        <f>VLOOKUP(C3304,[6]Consolidado!$B:$E,3,FALSE)</f>
        <v>Pantry 1. Banca Café con respaldo. Counter Height</v>
      </c>
      <c r="N3304" s="70" t="str">
        <f>VLOOKUP(C3304,[6]Consolidado!$B:$H,7,FALSE)</f>
        <v>Julio</v>
      </c>
    </row>
    <row r="3305" spans="1:14" s="71" customFormat="1" ht="16.5" customHeight="1" outlineLevel="1" x14ac:dyDescent="0.2">
      <c r="A3305" s="60" t="s">
        <v>705</v>
      </c>
      <c r="B3305" s="61">
        <v>42941</v>
      </c>
      <c r="C3305" s="71">
        <v>245</v>
      </c>
      <c r="D3305" s="63" t="str">
        <f>VLOOKUP(C3305,[6]Consolidado!$B:$E,4,FALSE)</f>
        <v>Finalizada</v>
      </c>
      <c r="E3305" s="64" t="s">
        <v>33</v>
      </c>
      <c r="F3305" s="65" t="s">
        <v>34</v>
      </c>
      <c r="G3305" s="66">
        <v>4</v>
      </c>
      <c r="H3305" s="67">
        <v>33.182217334633599</v>
      </c>
      <c r="I3305" s="85">
        <f t="shared" si="88"/>
        <v>132.72886933853439</v>
      </c>
      <c r="J3305" s="86">
        <v>30.1676</v>
      </c>
      <c r="K3305" s="85">
        <f t="shared" si="89"/>
        <v>4.3997158984650548</v>
      </c>
      <c r="L3305" s="68" t="str">
        <f>VLOOKUP(C3305,[6]Consolidado!$B:$E,2,FALSE)</f>
        <v>Ignitia Office</v>
      </c>
      <c r="M3305" s="69" t="str">
        <f>VLOOKUP(C3305,[6]Consolidado!$B:$E,3,FALSE)</f>
        <v>Pantry 1. Banca Café con respaldo. Counter Height</v>
      </c>
      <c r="N3305" s="70" t="str">
        <f>VLOOKUP(C3305,[6]Consolidado!$B:$H,7,FALSE)</f>
        <v>Julio</v>
      </c>
    </row>
    <row r="3306" spans="1:14" s="71" customFormat="1" ht="16.5" customHeight="1" outlineLevel="1" x14ac:dyDescent="0.2">
      <c r="A3306" s="60" t="s">
        <v>705</v>
      </c>
      <c r="B3306" s="61">
        <v>42941</v>
      </c>
      <c r="C3306" s="71">
        <v>245</v>
      </c>
      <c r="D3306" s="63" t="str">
        <f>VLOOKUP(C3306,[6]Consolidado!$B:$E,4,FALSE)</f>
        <v>Finalizada</v>
      </c>
      <c r="E3306" s="64" t="s">
        <v>31</v>
      </c>
      <c r="F3306" s="65" t="s">
        <v>149</v>
      </c>
      <c r="G3306" s="66">
        <v>72</v>
      </c>
      <c r="H3306" s="67">
        <v>1.7013852813852814</v>
      </c>
      <c r="I3306" s="85">
        <f t="shared" si="88"/>
        <v>122.49974025974026</v>
      </c>
      <c r="J3306" s="86">
        <v>30.1676</v>
      </c>
      <c r="K3306" s="85">
        <f t="shared" si="89"/>
        <v>4.0606392374514471</v>
      </c>
      <c r="L3306" s="68" t="str">
        <f>VLOOKUP(C3306,[6]Consolidado!$B:$E,2,FALSE)</f>
        <v>Ignitia Office</v>
      </c>
      <c r="M3306" s="69" t="str">
        <f>VLOOKUP(C3306,[6]Consolidado!$B:$E,3,FALSE)</f>
        <v>Pantry 1. Banca Café con respaldo. Counter Height</v>
      </c>
      <c r="N3306" s="70" t="str">
        <f>VLOOKUP(C3306,[6]Consolidado!$B:$H,7,FALSE)</f>
        <v>Julio</v>
      </c>
    </row>
    <row r="3307" spans="1:14" s="71" customFormat="1" ht="16.5" customHeight="1" outlineLevel="1" x14ac:dyDescent="0.2">
      <c r="A3307" s="60" t="s">
        <v>705</v>
      </c>
      <c r="B3307" s="61">
        <v>42941</v>
      </c>
      <c r="C3307" s="71">
        <v>247</v>
      </c>
      <c r="D3307" s="63" t="str">
        <f>VLOOKUP(C3307,[6]Consolidado!$B:$E,4,FALSE)</f>
        <v>Finalizada</v>
      </c>
      <c r="E3307" s="64" t="s">
        <v>33</v>
      </c>
      <c r="F3307" s="65" t="s">
        <v>32</v>
      </c>
      <c r="G3307" s="66">
        <v>11</v>
      </c>
      <c r="H3307" s="67">
        <v>30.068855534528456</v>
      </c>
      <c r="I3307" s="85">
        <f t="shared" si="88"/>
        <v>330.75741087981299</v>
      </c>
      <c r="J3307" s="86">
        <v>30.1676</v>
      </c>
      <c r="K3307" s="85">
        <f t="shared" si="89"/>
        <v>10.963994844794183</v>
      </c>
      <c r="L3307" s="68" t="str">
        <f>VLOOKUP(C3307,[6]Consolidado!$B:$E,2,FALSE)</f>
        <v>Ignitia Office</v>
      </c>
      <c r="M3307" s="69" t="str">
        <f>VLOOKUP(C3307,[6]Consolidado!$B:$E,3,FALSE)</f>
        <v>Meeting Room 2</v>
      </c>
      <c r="N3307" s="70" t="str">
        <f>VLOOKUP(C3307,[6]Consolidado!$B:$H,7,FALSE)</f>
        <v>Julio</v>
      </c>
    </row>
    <row r="3308" spans="1:14" s="71" customFormat="1" ht="16.5" customHeight="1" outlineLevel="1" x14ac:dyDescent="0.2">
      <c r="A3308" s="60" t="s">
        <v>705</v>
      </c>
      <c r="B3308" s="61">
        <v>42941</v>
      </c>
      <c r="C3308" s="71">
        <v>247</v>
      </c>
      <c r="D3308" s="63" t="str">
        <f>VLOOKUP(C3308,[6]Consolidado!$B:$E,4,FALSE)</f>
        <v>Finalizada</v>
      </c>
      <c r="E3308" s="64" t="s">
        <v>33</v>
      </c>
      <c r="F3308" s="65" t="s">
        <v>34</v>
      </c>
      <c r="G3308" s="66">
        <v>1</v>
      </c>
      <c r="H3308" s="67">
        <v>33.182217334633599</v>
      </c>
      <c r="I3308" s="85">
        <f t="shared" si="88"/>
        <v>33.182217334633599</v>
      </c>
      <c r="J3308" s="86">
        <v>30.1676</v>
      </c>
      <c r="K3308" s="85">
        <f t="shared" si="89"/>
        <v>1.0999289746162637</v>
      </c>
      <c r="L3308" s="68" t="str">
        <f>VLOOKUP(C3308,[6]Consolidado!$B:$E,2,FALSE)</f>
        <v>Ignitia Office</v>
      </c>
      <c r="M3308" s="69" t="str">
        <f>VLOOKUP(C3308,[6]Consolidado!$B:$E,3,FALSE)</f>
        <v>Meeting Room 2</v>
      </c>
      <c r="N3308" s="70" t="str">
        <f>VLOOKUP(C3308,[6]Consolidado!$B:$H,7,FALSE)</f>
        <v>Julio</v>
      </c>
    </row>
    <row r="3309" spans="1:14" s="71" customFormat="1" ht="16.5" customHeight="1" outlineLevel="1" x14ac:dyDescent="0.2">
      <c r="A3309" s="60" t="s">
        <v>705</v>
      </c>
      <c r="B3309" s="61">
        <v>42941</v>
      </c>
      <c r="C3309" s="71">
        <v>247</v>
      </c>
      <c r="D3309" s="63" t="str">
        <f>VLOOKUP(C3309,[6]Consolidado!$B:$E,4,FALSE)</f>
        <v>Finalizada</v>
      </c>
      <c r="E3309" s="64" t="s">
        <v>78</v>
      </c>
      <c r="F3309" s="65" t="s">
        <v>148</v>
      </c>
      <c r="G3309" s="66">
        <v>4</v>
      </c>
      <c r="H3309" s="67">
        <v>19.819722144444441</v>
      </c>
      <c r="I3309" s="85">
        <f t="shared" si="88"/>
        <v>79.278888577777764</v>
      </c>
      <c r="J3309" s="86">
        <v>30.1676</v>
      </c>
      <c r="K3309" s="85">
        <f t="shared" si="89"/>
        <v>2.6279481489338816</v>
      </c>
      <c r="L3309" s="68" t="str">
        <f>VLOOKUP(C3309,[6]Consolidado!$B:$E,2,FALSE)</f>
        <v>Ignitia Office</v>
      </c>
      <c r="M3309" s="69" t="str">
        <f>VLOOKUP(C3309,[6]Consolidado!$B:$E,3,FALSE)</f>
        <v>Meeting Room 2</v>
      </c>
      <c r="N3309" s="70" t="str">
        <f>VLOOKUP(C3309,[6]Consolidado!$B:$H,7,FALSE)</f>
        <v>Julio</v>
      </c>
    </row>
    <row r="3310" spans="1:14" s="71" customFormat="1" ht="16.5" customHeight="1" outlineLevel="1" x14ac:dyDescent="0.2">
      <c r="A3310" s="60" t="s">
        <v>705</v>
      </c>
      <c r="B3310" s="61">
        <v>42941</v>
      </c>
      <c r="C3310" s="71">
        <v>255</v>
      </c>
      <c r="D3310" s="63" t="str">
        <f>VLOOKUP(C3310,[6]Consolidado!$B:$E,4,FALSE)</f>
        <v>Finalizada</v>
      </c>
      <c r="E3310" s="64" t="s">
        <v>33</v>
      </c>
      <c r="F3310" s="65" t="s">
        <v>32</v>
      </c>
      <c r="G3310" s="66">
        <v>6</v>
      </c>
      <c r="H3310" s="67">
        <v>30.068855534528456</v>
      </c>
      <c r="I3310" s="85">
        <f t="shared" si="88"/>
        <v>180.41313320717074</v>
      </c>
      <c r="J3310" s="86">
        <v>30.1676</v>
      </c>
      <c r="K3310" s="85">
        <f t="shared" si="89"/>
        <v>5.9803608244331912</v>
      </c>
      <c r="L3310" s="68" t="str">
        <f>VLOOKUP(C3310,[6]Consolidado!$B:$E,2,FALSE)</f>
        <v>Ignitia Office</v>
      </c>
      <c r="M3310" s="69" t="str">
        <f>VLOOKUP(C3310,[6]Consolidado!$B:$E,3,FALSE)</f>
        <v>Huxol design Nugget table</v>
      </c>
      <c r="N3310" s="70" t="str">
        <f>VLOOKUP(C3310,[6]Consolidado!$B:$H,7,FALSE)</f>
        <v>Julio</v>
      </c>
    </row>
    <row r="3311" spans="1:14" s="71" customFormat="1" ht="16.5" customHeight="1" outlineLevel="1" x14ac:dyDescent="0.2">
      <c r="A3311" s="60" t="s">
        <v>705</v>
      </c>
      <c r="B3311" s="61">
        <v>42941</v>
      </c>
      <c r="C3311" s="71">
        <v>255</v>
      </c>
      <c r="D3311" s="63" t="str">
        <f>VLOOKUP(C3311,[6]Consolidado!$B:$E,4,FALSE)</f>
        <v>Finalizada</v>
      </c>
      <c r="E3311" s="64" t="s">
        <v>78</v>
      </c>
      <c r="F3311" s="65" t="s">
        <v>77</v>
      </c>
      <c r="G3311" s="66">
        <v>4</v>
      </c>
      <c r="H3311" s="67">
        <v>3.6494321173669468</v>
      </c>
      <c r="I3311" s="85">
        <f t="shared" si="88"/>
        <v>14.597728469467787</v>
      </c>
      <c r="J3311" s="86">
        <v>30.1676</v>
      </c>
      <c r="K3311" s="85">
        <f t="shared" si="89"/>
        <v>0.48388763008882996</v>
      </c>
      <c r="L3311" s="68" t="str">
        <f>VLOOKUP(C3311,[6]Consolidado!$B:$E,2,FALSE)</f>
        <v>Ignitia Office</v>
      </c>
      <c r="M3311" s="69" t="str">
        <f>VLOOKUP(C3311,[6]Consolidado!$B:$E,3,FALSE)</f>
        <v>Huxol design Nugget table</v>
      </c>
      <c r="N3311" s="70" t="str">
        <f>VLOOKUP(C3311,[6]Consolidado!$B:$H,7,FALSE)</f>
        <v>Julio</v>
      </c>
    </row>
    <row r="3312" spans="1:14" s="71" customFormat="1" ht="16.5" customHeight="1" outlineLevel="1" x14ac:dyDescent="0.2">
      <c r="A3312" s="60" t="s">
        <v>705</v>
      </c>
      <c r="B3312" s="61">
        <v>42941</v>
      </c>
      <c r="C3312" s="71">
        <v>253</v>
      </c>
      <c r="D3312" s="63" t="str">
        <f>VLOOKUP(C3312,[6]Consolidado!$B:$E,4,FALSE)</f>
        <v>Finalizada</v>
      </c>
      <c r="E3312" s="64" t="s">
        <v>33</v>
      </c>
      <c r="F3312" s="65" t="s">
        <v>32</v>
      </c>
      <c r="G3312" s="66">
        <v>12</v>
      </c>
      <c r="H3312" s="67">
        <v>30.068855534528456</v>
      </c>
      <c r="I3312" s="85">
        <f t="shared" si="88"/>
        <v>360.82626641434149</v>
      </c>
      <c r="J3312" s="86">
        <v>30.1676</v>
      </c>
      <c r="K3312" s="85">
        <f t="shared" si="89"/>
        <v>11.960721648866382</v>
      </c>
      <c r="L3312" s="68" t="str">
        <f>VLOOKUP(C3312,[6]Consolidado!$B:$E,2,FALSE)</f>
        <v>Ignitia Office</v>
      </c>
      <c r="M3312" s="69" t="str">
        <f>VLOOKUP(C3312,[6]Consolidado!$B:$E,3,FALSE)</f>
        <v>Reception Desk</v>
      </c>
      <c r="N3312" s="70" t="str">
        <f>VLOOKUP(C3312,[6]Consolidado!$B:$H,7,FALSE)</f>
        <v>Julio</v>
      </c>
    </row>
    <row r="3313" spans="1:14" s="71" customFormat="1" ht="16.5" customHeight="1" outlineLevel="1" x14ac:dyDescent="0.2">
      <c r="A3313" s="60" t="s">
        <v>705</v>
      </c>
      <c r="B3313" s="61">
        <v>42941</v>
      </c>
      <c r="C3313" s="71">
        <v>253</v>
      </c>
      <c r="D3313" s="63" t="str">
        <f>VLOOKUP(C3313,[6]Consolidado!$B:$E,4,FALSE)</f>
        <v>Finalizada</v>
      </c>
      <c r="E3313" s="64" t="s">
        <v>33</v>
      </c>
      <c r="F3313" s="65" t="s">
        <v>34</v>
      </c>
      <c r="G3313" s="66">
        <v>1</v>
      </c>
      <c r="H3313" s="67">
        <v>33.182217334633599</v>
      </c>
      <c r="I3313" s="85">
        <f t="shared" si="88"/>
        <v>33.182217334633599</v>
      </c>
      <c r="J3313" s="86">
        <v>30.1676</v>
      </c>
      <c r="K3313" s="85">
        <f t="shared" si="89"/>
        <v>1.0999289746162637</v>
      </c>
      <c r="L3313" s="68" t="str">
        <f>VLOOKUP(C3313,[6]Consolidado!$B:$E,2,FALSE)</f>
        <v>Ignitia Office</v>
      </c>
      <c r="M3313" s="69" t="str">
        <f>VLOOKUP(C3313,[6]Consolidado!$B:$E,3,FALSE)</f>
        <v>Reception Desk</v>
      </c>
      <c r="N3313" s="70" t="str">
        <f>VLOOKUP(C3313,[6]Consolidado!$B:$H,7,FALSE)</f>
        <v>Julio</v>
      </c>
    </row>
    <row r="3314" spans="1:14" s="71" customFormat="1" ht="16.5" customHeight="1" outlineLevel="1" x14ac:dyDescent="0.2">
      <c r="A3314" s="60" t="s">
        <v>705</v>
      </c>
      <c r="B3314" s="61">
        <v>42941</v>
      </c>
      <c r="C3314" s="71">
        <v>253</v>
      </c>
      <c r="D3314" s="63" t="str">
        <f>VLOOKUP(C3314,[6]Consolidado!$B:$E,4,FALSE)</f>
        <v>Finalizada</v>
      </c>
      <c r="E3314" s="64" t="s">
        <v>33</v>
      </c>
      <c r="F3314" s="65" t="s">
        <v>35</v>
      </c>
      <c r="G3314" s="66">
        <v>1</v>
      </c>
      <c r="H3314" s="67">
        <v>241.49376046717171</v>
      </c>
      <c r="I3314" s="85">
        <f t="shared" si="88"/>
        <v>241.49376046717171</v>
      </c>
      <c r="J3314" s="86">
        <v>30.1676</v>
      </c>
      <c r="K3314" s="85">
        <f t="shared" si="89"/>
        <v>8.0050703558510357</v>
      </c>
      <c r="L3314" s="68" t="str">
        <f>VLOOKUP(C3314,[6]Consolidado!$B:$E,2,FALSE)</f>
        <v>Ignitia Office</v>
      </c>
      <c r="M3314" s="69" t="str">
        <f>VLOOKUP(C3314,[6]Consolidado!$B:$E,3,FALSE)</f>
        <v>Reception Desk</v>
      </c>
      <c r="N3314" s="70" t="str">
        <f>VLOOKUP(C3314,[6]Consolidado!$B:$H,7,FALSE)</f>
        <v>Julio</v>
      </c>
    </row>
    <row r="3315" spans="1:14" s="71" customFormat="1" ht="16.5" customHeight="1" outlineLevel="1" x14ac:dyDescent="0.2">
      <c r="A3315" s="60" t="s">
        <v>705</v>
      </c>
      <c r="B3315" s="61">
        <v>42941</v>
      </c>
      <c r="C3315" s="71">
        <v>261</v>
      </c>
      <c r="D3315" s="63" t="str">
        <f>VLOOKUP(C3315,[6]Consolidado!$B:$E,4,FALSE)</f>
        <v>Finalizada</v>
      </c>
      <c r="E3315" s="64" t="s">
        <v>33</v>
      </c>
      <c r="F3315" s="65" t="s">
        <v>32</v>
      </c>
      <c r="G3315" s="66">
        <v>6</v>
      </c>
      <c r="H3315" s="67">
        <v>30.068855534528456</v>
      </c>
      <c r="I3315" s="85">
        <f t="shared" si="88"/>
        <v>180.41313320717074</v>
      </c>
      <c r="J3315" s="86">
        <v>30.1676</v>
      </c>
      <c r="K3315" s="85">
        <f t="shared" si="89"/>
        <v>5.9803608244331912</v>
      </c>
      <c r="L3315" s="68" t="str">
        <f>VLOOKUP(C3315,[6]Consolidado!$B:$E,2,FALSE)</f>
        <v>Ignitia Office</v>
      </c>
      <c r="M3315" s="69" t="str">
        <f>VLOOKUP(C3315,[6]Consolidado!$B:$E,3,FALSE)</f>
        <v>Small work table Similar Desk but light wood</v>
      </c>
      <c r="N3315" s="70" t="str">
        <f>VLOOKUP(C3315,[6]Consolidado!$B:$H,7,FALSE)</f>
        <v>Julio</v>
      </c>
    </row>
    <row r="3316" spans="1:14" s="71" customFormat="1" ht="16.5" customHeight="1" outlineLevel="1" x14ac:dyDescent="0.2">
      <c r="A3316" s="60" t="s">
        <v>705</v>
      </c>
      <c r="B3316" s="61">
        <v>42941</v>
      </c>
      <c r="C3316" s="71">
        <v>261</v>
      </c>
      <c r="D3316" s="63" t="str">
        <f>VLOOKUP(C3316,[6]Consolidado!$B:$E,4,FALSE)</f>
        <v>Finalizada</v>
      </c>
      <c r="E3316" s="64" t="s">
        <v>33</v>
      </c>
      <c r="F3316" s="65" t="s">
        <v>34</v>
      </c>
      <c r="G3316" s="66">
        <v>1</v>
      </c>
      <c r="H3316" s="67">
        <v>33.182217334633599</v>
      </c>
      <c r="I3316" s="85">
        <f t="shared" si="88"/>
        <v>33.182217334633599</v>
      </c>
      <c r="J3316" s="86">
        <v>30.1676</v>
      </c>
      <c r="K3316" s="85">
        <f t="shared" si="89"/>
        <v>1.0999289746162637</v>
      </c>
      <c r="L3316" s="68" t="str">
        <f>VLOOKUP(C3316,[6]Consolidado!$B:$E,2,FALSE)</f>
        <v>Ignitia Office</v>
      </c>
      <c r="M3316" s="69" t="str">
        <f>VLOOKUP(C3316,[6]Consolidado!$B:$E,3,FALSE)</f>
        <v>Small work table Similar Desk but light wood</v>
      </c>
      <c r="N3316" s="70" t="str">
        <f>VLOOKUP(C3316,[6]Consolidado!$B:$H,7,FALSE)</f>
        <v>Julio</v>
      </c>
    </row>
    <row r="3317" spans="1:14" s="71" customFormat="1" ht="16.5" customHeight="1" outlineLevel="1" x14ac:dyDescent="0.2">
      <c r="A3317" s="60" t="s">
        <v>705</v>
      </c>
      <c r="B3317" s="61">
        <v>42941</v>
      </c>
      <c r="C3317" s="71">
        <v>261</v>
      </c>
      <c r="D3317" s="63" t="str">
        <f>VLOOKUP(C3317,[6]Consolidado!$B:$E,4,FALSE)</f>
        <v>Finalizada</v>
      </c>
      <c r="E3317" s="64" t="s">
        <v>78</v>
      </c>
      <c r="F3317" s="65" t="s">
        <v>86</v>
      </c>
      <c r="G3317" s="66">
        <v>5</v>
      </c>
      <c r="H3317" s="67">
        <v>16.954822642714571</v>
      </c>
      <c r="I3317" s="85">
        <f t="shared" si="88"/>
        <v>84.774113213572861</v>
      </c>
      <c r="J3317" s="86">
        <v>30.1676</v>
      </c>
      <c r="K3317" s="85">
        <f t="shared" si="89"/>
        <v>2.8101046557754961</v>
      </c>
      <c r="L3317" s="68" t="str">
        <f>VLOOKUP(C3317,[6]Consolidado!$B:$E,2,FALSE)</f>
        <v>Ignitia Office</v>
      </c>
      <c r="M3317" s="69" t="str">
        <f>VLOOKUP(C3317,[6]Consolidado!$B:$E,3,FALSE)</f>
        <v>Small work table Similar Desk but light wood</v>
      </c>
      <c r="N3317" s="70" t="str">
        <f>VLOOKUP(C3317,[6]Consolidado!$B:$H,7,FALSE)</f>
        <v>Julio</v>
      </c>
    </row>
    <row r="3318" spans="1:14" s="71" customFormat="1" ht="16.5" customHeight="1" outlineLevel="1" x14ac:dyDescent="0.2">
      <c r="A3318" s="60" t="s">
        <v>705</v>
      </c>
      <c r="B3318" s="61">
        <v>42941</v>
      </c>
      <c r="C3318" s="71">
        <v>245</v>
      </c>
      <c r="D3318" s="63" t="str">
        <f>VLOOKUP(C3318,[6]Consolidado!$B:$E,4,FALSE)</f>
        <v>Finalizada</v>
      </c>
      <c r="E3318" s="64" t="s">
        <v>40</v>
      </c>
      <c r="F3318" s="65" t="s">
        <v>81</v>
      </c>
      <c r="G3318" s="66">
        <v>150</v>
      </c>
      <c r="H3318" s="67">
        <v>0.68488464885714284</v>
      </c>
      <c r="I3318" s="85">
        <f t="shared" si="88"/>
        <v>102.73269732857143</v>
      </c>
      <c r="J3318" s="86">
        <v>30.1676</v>
      </c>
      <c r="K3318" s="85">
        <f t="shared" si="89"/>
        <v>3.4053984184546144</v>
      </c>
      <c r="L3318" s="68" t="str">
        <f>VLOOKUP(C3318,[6]Consolidado!$B:$E,2,FALSE)</f>
        <v>Ignitia Office</v>
      </c>
      <c r="M3318" s="69" t="str">
        <f>VLOOKUP(C3318,[6]Consolidado!$B:$E,3,FALSE)</f>
        <v>Pantry 1. Banca Café con respaldo. Counter Height</v>
      </c>
      <c r="N3318" s="70" t="str">
        <f>VLOOKUP(C3318,[6]Consolidado!$B:$H,7,FALSE)</f>
        <v>Julio</v>
      </c>
    </row>
    <row r="3319" spans="1:14" s="71" customFormat="1" ht="16.5" customHeight="1" outlineLevel="1" x14ac:dyDescent="0.2">
      <c r="A3319" s="60" t="s">
        <v>705</v>
      </c>
      <c r="B3319" s="61">
        <v>42941</v>
      </c>
      <c r="C3319" s="71">
        <v>269</v>
      </c>
      <c r="D3319" s="63" t="str">
        <f>VLOOKUP(C3319,[6]Consolidado!$B:$E,4,FALSE)</f>
        <v>Finalizada</v>
      </c>
      <c r="E3319" s="64" t="s">
        <v>40</v>
      </c>
      <c r="F3319" s="65" t="s">
        <v>84</v>
      </c>
      <c r="G3319" s="66">
        <v>400</v>
      </c>
      <c r="H3319" s="67">
        <v>0.9660466194666667</v>
      </c>
      <c r="I3319" s="85">
        <f t="shared" si="88"/>
        <v>386.41864778666667</v>
      </c>
      <c r="J3319" s="86">
        <v>30.1676</v>
      </c>
      <c r="K3319" s="85">
        <f t="shared" si="89"/>
        <v>12.809061635220125</v>
      </c>
      <c r="L3319" s="68" t="str">
        <f>VLOOKUP(C3319,[6]Consolidado!$B:$E,2,FALSE)</f>
        <v>Ignitia Office</v>
      </c>
      <c r="M3319" s="69" t="str">
        <f>VLOOKUP(C3319,[6]Consolidado!$B:$E,3,FALSE)</f>
        <v>Oval Conference table on Pedestal base</v>
      </c>
      <c r="N3319" s="70" t="str">
        <f>VLOOKUP(C3319,[6]Consolidado!$B:$H,7,FALSE)</f>
        <v>Agosto</v>
      </c>
    </row>
    <row r="3320" spans="1:14" s="71" customFormat="1" ht="16.5" customHeight="1" outlineLevel="1" x14ac:dyDescent="0.2">
      <c r="A3320" s="60" t="s">
        <v>705</v>
      </c>
      <c r="B3320" s="61">
        <v>42941</v>
      </c>
      <c r="C3320" s="71">
        <v>269</v>
      </c>
      <c r="D3320" s="63" t="str">
        <f>VLOOKUP(C3320,[6]Consolidado!$B:$E,4,FALSE)</f>
        <v>Finalizada</v>
      </c>
      <c r="E3320" s="64" t="s">
        <v>40</v>
      </c>
      <c r="F3320" s="65" t="s">
        <v>112</v>
      </c>
      <c r="G3320" s="66">
        <v>100</v>
      </c>
      <c r="H3320" s="67">
        <v>0.44456344312992729</v>
      </c>
      <c r="I3320" s="85">
        <f t="shared" si="88"/>
        <v>44.456344312992726</v>
      </c>
      <c r="J3320" s="86">
        <v>30.1676</v>
      </c>
      <c r="K3320" s="85">
        <f t="shared" si="89"/>
        <v>1.4736453782532495</v>
      </c>
      <c r="L3320" s="68" t="str">
        <f>VLOOKUP(C3320,[6]Consolidado!$B:$E,2,FALSE)</f>
        <v>Ignitia Office</v>
      </c>
      <c r="M3320" s="69" t="str">
        <f>VLOOKUP(C3320,[6]Consolidado!$B:$E,3,FALSE)</f>
        <v>Oval Conference table on Pedestal base</v>
      </c>
      <c r="N3320" s="70" t="str">
        <f>VLOOKUP(C3320,[6]Consolidado!$B:$H,7,FALSE)</f>
        <v>Agosto</v>
      </c>
    </row>
    <row r="3321" spans="1:14" s="71" customFormat="1" ht="16.5" customHeight="1" outlineLevel="1" x14ac:dyDescent="0.2">
      <c r="A3321" s="60" t="s">
        <v>705</v>
      </c>
      <c r="B3321" s="61">
        <v>42941</v>
      </c>
      <c r="C3321" s="71">
        <v>272</v>
      </c>
      <c r="D3321" s="63" t="str">
        <f>VLOOKUP(C3321,[6]Consolidado!$B:$E,4,FALSE)</f>
        <v>Finalizada</v>
      </c>
      <c r="E3321" s="64" t="s">
        <v>33</v>
      </c>
      <c r="F3321" s="65" t="s">
        <v>32</v>
      </c>
      <c r="G3321" s="66">
        <v>13</v>
      </c>
      <c r="H3321" s="67">
        <v>30.068855534528456</v>
      </c>
      <c r="I3321" s="85">
        <f t="shared" si="88"/>
        <v>390.89512194886993</v>
      </c>
      <c r="J3321" s="86">
        <v>30.1676</v>
      </c>
      <c r="K3321" s="85">
        <f t="shared" si="89"/>
        <v>12.95744845293858</v>
      </c>
      <c r="L3321" s="68" t="str">
        <f>VLOOKUP(C3321,[6]Consolidado!$B:$E,2,FALSE)</f>
        <v>Ignitia Office</v>
      </c>
      <c r="M3321" s="69" t="str">
        <f>VLOOKUP(C3321,[6]Consolidado!$B:$E,3,FALSE)</f>
        <v xml:space="preserve">8 seater desk </v>
      </c>
      <c r="N3321" s="70" t="str">
        <f>VLOOKUP(C3321,[6]Consolidado!$B:$H,7,FALSE)</f>
        <v>Julio</v>
      </c>
    </row>
    <row r="3322" spans="1:14" s="71" customFormat="1" ht="16.5" customHeight="1" outlineLevel="1" x14ac:dyDescent="0.2">
      <c r="A3322" s="60" t="s">
        <v>705</v>
      </c>
      <c r="B3322" s="61">
        <v>42941</v>
      </c>
      <c r="C3322" s="71">
        <v>272</v>
      </c>
      <c r="D3322" s="63" t="str">
        <f>VLOOKUP(C3322,[6]Consolidado!$B:$E,4,FALSE)</f>
        <v>Finalizada</v>
      </c>
      <c r="E3322" s="64" t="s">
        <v>33</v>
      </c>
      <c r="F3322" s="65" t="s">
        <v>34</v>
      </c>
      <c r="G3322" s="66">
        <v>2</v>
      </c>
      <c r="H3322" s="67">
        <v>33.182217334633599</v>
      </c>
      <c r="I3322" s="85">
        <f t="shared" si="88"/>
        <v>66.364434669267197</v>
      </c>
      <c r="J3322" s="86">
        <v>30.1676</v>
      </c>
      <c r="K3322" s="85">
        <f t="shared" si="89"/>
        <v>2.1998579492325274</v>
      </c>
      <c r="L3322" s="68" t="str">
        <f>VLOOKUP(C3322,[6]Consolidado!$B:$E,2,FALSE)</f>
        <v>Ignitia Office</v>
      </c>
      <c r="M3322" s="69" t="str">
        <f>VLOOKUP(C3322,[6]Consolidado!$B:$E,3,FALSE)</f>
        <v xml:space="preserve">8 seater desk </v>
      </c>
      <c r="N3322" s="70" t="str">
        <f>VLOOKUP(C3322,[6]Consolidado!$B:$H,7,FALSE)</f>
        <v>Julio</v>
      </c>
    </row>
    <row r="3323" spans="1:14" s="71" customFormat="1" ht="16.5" customHeight="1" outlineLevel="1" x14ac:dyDescent="0.2">
      <c r="A3323" s="60" t="s">
        <v>705</v>
      </c>
      <c r="B3323" s="61">
        <v>42942</v>
      </c>
      <c r="C3323" s="71">
        <v>247</v>
      </c>
      <c r="D3323" s="63" t="str">
        <f>VLOOKUP(C3323,[6]Consolidado!$B:$E,4,FALSE)</f>
        <v>Finalizada</v>
      </c>
      <c r="E3323" s="64" t="s">
        <v>40</v>
      </c>
      <c r="F3323" s="65" t="s">
        <v>81</v>
      </c>
      <c r="G3323" s="66">
        <v>80</v>
      </c>
      <c r="H3323" s="67">
        <v>0.68488464885714284</v>
      </c>
      <c r="I3323" s="85">
        <f t="shared" si="88"/>
        <v>54.790771908571429</v>
      </c>
      <c r="J3323" s="86">
        <v>30.1676</v>
      </c>
      <c r="K3323" s="85">
        <f t="shared" si="89"/>
        <v>1.816212489842461</v>
      </c>
      <c r="L3323" s="68" t="str">
        <f>VLOOKUP(C3323,[6]Consolidado!$B:$E,2,FALSE)</f>
        <v>Ignitia Office</v>
      </c>
      <c r="M3323" s="69" t="str">
        <f>VLOOKUP(C3323,[6]Consolidado!$B:$E,3,FALSE)</f>
        <v>Meeting Room 2</v>
      </c>
      <c r="N3323" s="70" t="str">
        <f>VLOOKUP(C3323,[6]Consolidado!$B:$H,7,FALSE)</f>
        <v>Julio</v>
      </c>
    </row>
    <row r="3324" spans="1:14" s="71" customFormat="1" ht="16.5" customHeight="1" outlineLevel="1" x14ac:dyDescent="0.2">
      <c r="A3324" s="60" t="s">
        <v>705</v>
      </c>
      <c r="B3324" s="61">
        <v>42942</v>
      </c>
      <c r="C3324" s="71">
        <v>267</v>
      </c>
      <c r="D3324" s="63" t="str">
        <f>VLOOKUP(C3324,[6]Consolidado!$B:$E,4,FALSE)</f>
        <v>Finalizada</v>
      </c>
      <c r="E3324" s="64" t="s">
        <v>40</v>
      </c>
      <c r="F3324" s="65" t="s">
        <v>81</v>
      </c>
      <c r="G3324" s="66">
        <v>100</v>
      </c>
      <c r="H3324" s="67">
        <v>0.68488464885714284</v>
      </c>
      <c r="I3324" s="85">
        <f t="shared" si="88"/>
        <v>68.488464885714279</v>
      </c>
      <c r="J3324" s="86">
        <v>30.1676</v>
      </c>
      <c r="K3324" s="85">
        <f t="shared" si="89"/>
        <v>2.270265612303076</v>
      </c>
      <c r="L3324" s="68" t="str">
        <f>VLOOKUP(C3324,[6]Consolidado!$B:$E,2,FALSE)</f>
        <v>Ignitia Office</v>
      </c>
      <c r="M3324" s="69" t="str">
        <f>VLOOKUP(C3324,[6]Consolidado!$B:$E,3,FALSE)</f>
        <v>Main Communa hight top table</v>
      </c>
      <c r="N3324" s="70" t="str">
        <f>VLOOKUP(C3324,[6]Consolidado!$B:$H,7,FALSE)</f>
        <v>Julio</v>
      </c>
    </row>
    <row r="3325" spans="1:14" s="71" customFormat="1" ht="16.5" customHeight="1" outlineLevel="1" x14ac:dyDescent="0.2">
      <c r="A3325" s="60" t="s">
        <v>705</v>
      </c>
      <c r="B3325" s="61">
        <v>42942</v>
      </c>
      <c r="C3325" s="71">
        <v>267</v>
      </c>
      <c r="D3325" s="63" t="str">
        <f>VLOOKUP(C3325,[6]Consolidado!$B:$E,4,FALSE)</f>
        <v>Finalizada</v>
      </c>
      <c r="E3325" s="64" t="s">
        <v>40</v>
      </c>
      <c r="F3325" s="65" t="s">
        <v>154</v>
      </c>
      <c r="G3325" s="66">
        <v>60</v>
      </c>
      <c r="H3325" s="67">
        <v>0.53120716944444446</v>
      </c>
      <c r="I3325" s="85">
        <f t="shared" si="88"/>
        <v>31.872430166666668</v>
      </c>
      <c r="J3325" s="86">
        <v>30.1676</v>
      </c>
      <c r="K3325" s="85">
        <f t="shared" si="89"/>
        <v>1.0565119587460279</v>
      </c>
      <c r="L3325" s="68" t="str">
        <f>VLOOKUP(C3325,[6]Consolidado!$B:$E,2,FALSE)</f>
        <v>Ignitia Office</v>
      </c>
      <c r="M3325" s="69" t="str">
        <f>VLOOKUP(C3325,[6]Consolidado!$B:$E,3,FALSE)</f>
        <v>Main Communa hight top table</v>
      </c>
      <c r="N3325" s="70" t="str">
        <f>VLOOKUP(C3325,[6]Consolidado!$B:$H,7,FALSE)</f>
        <v>Julio</v>
      </c>
    </row>
    <row r="3326" spans="1:14" s="71" customFormat="1" ht="16.5" customHeight="1" outlineLevel="1" x14ac:dyDescent="0.2">
      <c r="A3326" s="60" t="s">
        <v>705</v>
      </c>
      <c r="B3326" s="61">
        <v>42942</v>
      </c>
      <c r="C3326" s="71">
        <v>249</v>
      </c>
      <c r="D3326" s="63" t="str">
        <f>VLOOKUP(C3326,[6]Consolidado!$B:$E,4,FALSE)</f>
        <v>Finalizada</v>
      </c>
      <c r="E3326" s="64" t="s">
        <v>40</v>
      </c>
      <c r="F3326" s="65" t="s">
        <v>81</v>
      </c>
      <c r="G3326" s="66">
        <v>80</v>
      </c>
      <c r="H3326" s="67">
        <v>0.68488464885714284</v>
      </c>
      <c r="I3326" s="85">
        <f t="shared" si="88"/>
        <v>54.790771908571429</v>
      </c>
      <c r="J3326" s="86">
        <v>30.1676</v>
      </c>
      <c r="K3326" s="85">
        <f t="shared" si="89"/>
        <v>1.816212489842461</v>
      </c>
      <c r="L3326" s="68" t="str">
        <f>VLOOKUP(C3326,[6]Consolidado!$B:$E,2,FALSE)</f>
        <v>Ignitia Office</v>
      </c>
      <c r="M3326" s="69" t="str">
        <f>VLOOKUP(C3326,[6]Consolidado!$B:$E,3,FALSE)</f>
        <v>Long Community Table in Light wood  w/base</v>
      </c>
      <c r="N3326" s="70" t="str">
        <f>VLOOKUP(C3326,[6]Consolidado!$B:$H,7,FALSE)</f>
        <v>Agosto</v>
      </c>
    </row>
    <row r="3327" spans="1:14" s="71" customFormat="1" ht="16.5" customHeight="1" outlineLevel="1" x14ac:dyDescent="0.2">
      <c r="A3327" s="60" t="s">
        <v>705</v>
      </c>
      <c r="B3327" s="61">
        <v>42942</v>
      </c>
      <c r="C3327" s="71">
        <v>272</v>
      </c>
      <c r="D3327" s="63" t="str">
        <f>VLOOKUP(C3327,[6]Consolidado!$B:$E,4,FALSE)</f>
        <v>Finalizada</v>
      </c>
      <c r="E3327" s="64" t="s">
        <v>40</v>
      </c>
      <c r="F3327" s="65" t="s">
        <v>81</v>
      </c>
      <c r="G3327" s="66">
        <v>160</v>
      </c>
      <c r="H3327" s="67">
        <v>0.68488464885714284</v>
      </c>
      <c r="I3327" s="85">
        <f t="shared" si="88"/>
        <v>109.58154381714286</v>
      </c>
      <c r="J3327" s="86">
        <v>30.1676</v>
      </c>
      <c r="K3327" s="85">
        <f t="shared" si="89"/>
        <v>3.632424979684922</v>
      </c>
      <c r="L3327" s="68" t="str">
        <f>VLOOKUP(C3327,[6]Consolidado!$B:$E,2,FALSE)</f>
        <v>Ignitia Office</v>
      </c>
      <c r="M3327" s="69" t="str">
        <f>VLOOKUP(C3327,[6]Consolidado!$B:$E,3,FALSE)</f>
        <v xml:space="preserve">8 seater desk </v>
      </c>
      <c r="N3327" s="70" t="str">
        <f>VLOOKUP(C3327,[6]Consolidado!$B:$H,7,FALSE)</f>
        <v>Julio</v>
      </c>
    </row>
    <row r="3328" spans="1:14" s="71" customFormat="1" ht="16.5" customHeight="1" outlineLevel="1" x14ac:dyDescent="0.2">
      <c r="A3328" s="60" t="s">
        <v>705</v>
      </c>
      <c r="B3328" s="61">
        <v>42942</v>
      </c>
      <c r="C3328" s="71">
        <v>272</v>
      </c>
      <c r="D3328" s="63" t="str">
        <f>VLOOKUP(C3328,[6]Consolidado!$B:$E,4,FALSE)</f>
        <v>Finalizada</v>
      </c>
      <c r="E3328" s="64" t="s">
        <v>40</v>
      </c>
      <c r="F3328" s="65" t="s">
        <v>154</v>
      </c>
      <c r="G3328" s="66">
        <v>80</v>
      </c>
      <c r="H3328" s="67">
        <v>0.53120716944444446</v>
      </c>
      <c r="I3328" s="85">
        <f t="shared" si="88"/>
        <v>42.496573555555557</v>
      </c>
      <c r="J3328" s="86">
        <v>30.1676</v>
      </c>
      <c r="K3328" s="85">
        <f t="shared" si="89"/>
        <v>1.4086826116613704</v>
      </c>
      <c r="L3328" s="68" t="str">
        <f>VLOOKUP(C3328,[6]Consolidado!$B:$E,2,FALSE)</f>
        <v>Ignitia Office</v>
      </c>
      <c r="M3328" s="69" t="str">
        <f>VLOOKUP(C3328,[6]Consolidado!$B:$E,3,FALSE)</f>
        <v xml:space="preserve">8 seater desk </v>
      </c>
      <c r="N3328" s="70" t="str">
        <f>VLOOKUP(C3328,[6]Consolidado!$B:$H,7,FALSE)</f>
        <v>Julio</v>
      </c>
    </row>
    <row r="3329" spans="1:14" s="71" customFormat="1" ht="16.5" customHeight="1" outlineLevel="1" x14ac:dyDescent="0.2">
      <c r="A3329" s="60" t="s">
        <v>705</v>
      </c>
      <c r="B3329" s="61">
        <v>42942</v>
      </c>
      <c r="C3329" s="71">
        <v>249</v>
      </c>
      <c r="D3329" s="63" t="str">
        <f>VLOOKUP(C3329,[6]Consolidado!$B:$E,4,FALSE)</f>
        <v>Finalizada</v>
      </c>
      <c r="E3329" s="64" t="s">
        <v>40</v>
      </c>
      <c r="F3329" s="65" t="s">
        <v>102</v>
      </c>
      <c r="G3329" s="66">
        <v>16</v>
      </c>
      <c r="H3329" s="67">
        <v>0.93862245212964945</v>
      </c>
      <c r="I3329" s="85">
        <f t="shared" si="88"/>
        <v>15.017959234074391</v>
      </c>
      <c r="J3329" s="86">
        <v>30.1676</v>
      </c>
      <c r="K3329" s="85">
        <f t="shared" si="89"/>
        <v>0.497817500698577</v>
      </c>
      <c r="L3329" s="68" t="str">
        <f>VLOOKUP(C3329,[6]Consolidado!$B:$E,2,FALSE)</f>
        <v>Ignitia Office</v>
      </c>
      <c r="M3329" s="69" t="str">
        <f>VLOOKUP(C3329,[6]Consolidado!$B:$E,3,FALSE)</f>
        <v>Long Community Table in Light wood  w/base</v>
      </c>
      <c r="N3329" s="70" t="str">
        <f>VLOOKUP(C3329,[6]Consolidado!$B:$H,7,FALSE)</f>
        <v>Agosto</v>
      </c>
    </row>
    <row r="3330" spans="1:14" s="71" customFormat="1" ht="16.5" customHeight="1" outlineLevel="1" x14ac:dyDescent="0.2">
      <c r="A3330" s="60" t="s">
        <v>705</v>
      </c>
      <c r="B3330" s="61">
        <v>42942</v>
      </c>
      <c r="C3330" s="71">
        <v>249</v>
      </c>
      <c r="D3330" s="63" t="str">
        <f>VLOOKUP(C3330,[6]Consolidado!$B:$E,4,FALSE)</f>
        <v>Finalizada</v>
      </c>
      <c r="E3330" s="64" t="s">
        <v>40</v>
      </c>
      <c r="F3330" s="65" t="s">
        <v>58</v>
      </c>
      <c r="G3330" s="66">
        <v>16</v>
      </c>
      <c r="H3330" s="67">
        <v>0.69666745560277243</v>
      </c>
      <c r="I3330" s="85">
        <f t="shared" si="88"/>
        <v>11.146679289644359</v>
      </c>
      <c r="J3330" s="86">
        <v>30.1676</v>
      </c>
      <c r="K3330" s="85">
        <f t="shared" si="89"/>
        <v>0.36949174908326676</v>
      </c>
      <c r="L3330" s="68" t="str">
        <f>VLOOKUP(C3330,[6]Consolidado!$B:$E,2,FALSE)</f>
        <v>Ignitia Office</v>
      </c>
      <c r="M3330" s="69" t="str">
        <f>VLOOKUP(C3330,[6]Consolidado!$B:$E,3,FALSE)</f>
        <v>Long Community Table in Light wood  w/base</v>
      </c>
      <c r="N3330" s="70" t="str">
        <f>VLOOKUP(C3330,[6]Consolidado!$B:$H,7,FALSE)</f>
        <v>Agosto</v>
      </c>
    </row>
    <row r="3331" spans="1:14" s="71" customFormat="1" ht="16.5" customHeight="1" outlineLevel="1" x14ac:dyDescent="0.2">
      <c r="A3331" s="60" t="s">
        <v>705</v>
      </c>
      <c r="B3331" s="61">
        <v>42942</v>
      </c>
      <c r="C3331" s="71" t="s">
        <v>89</v>
      </c>
      <c r="D3331" s="63" t="str">
        <f>VLOOKUP(C3331,[6]Consolidado!$B:$E,4,FALSE)</f>
        <v>En Proceso</v>
      </c>
      <c r="E3331" s="64" t="s">
        <v>33</v>
      </c>
      <c r="F3331" s="65" t="s">
        <v>90</v>
      </c>
      <c r="G3331" s="66">
        <v>283.25</v>
      </c>
      <c r="H3331" s="67">
        <v>3.1466686239601929</v>
      </c>
      <c r="I3331" s="85">
        <f t="shared" si="88"/>
        <v>891.29388773672463</v>
      </c>
      <c r="J3331" s="86">
        <v>30.1676</v>
      </c>
      <c r="K3331" s="85">
        <f t="shared" si="89"/>
        <v>29.544739645736637</v>
      </c>
      <c r="L3331" s="68" t="str">
        <f>VLOOKUP(C3331,[6]Consolidado!$B:$E,2,FALSE)</f>
        <v>Empaque</v>
      </c>
      <c r="M3331" s="69" t="str">
        <f>VLOOKUP(C3331,[6]Consolidado!$B:$E,3,FALSE)</f>
        <v>Material de empaque pendiente de distribuir</v>
      </c>
      <c r="N3331" s="70">
        <f>VLOOKUP(C3331,[6]Consolidado!$B:$H,7,FALSE)</f>
        <v>0</v>
      </c>
    </row>
    <row r="3332" spans="1:14" s="71" customFormat="1" ht="16.5" customHeight="1" outlineLevel="1" x14ac:dyDescent="0.2">
      <c r="A3332" s="60" t="s">
        <v>705</v>
      </c>
      <c r="B3332" s="61">
        <v>42942</v>
      </c>
      <c r="C3332" s="71">
        <v>248</v>
      </c>
      <c r="D3332" s="63" t="str">
        <f>VLOOKUP(C3332,[6]Consolidado!$B:$E,4,FALSE)</f>
        <v>Finalizada</v>
      </c>
      <c r="E3332" s="64" t="s">
        <v>159</v>
      </c>
      <c r="F3332" s="65" t="s">
        <v>158</v>
      </c>
      <c r="G3332" s="66">
        <v>1</v>
      </c>
      <c r="H3332" s="67">
        <v>10065.524113811302</v>
      </c>
      <c r="I3332" s="85">
        <f t="shared" si="88"/>
        <v>10065.524113811302</v>
      </c>
      <c r="J3332" s="86">
        <v>30.1676</v>
      </c>
      <c r="K3332" s="85">
        <f t="shared" si="89"/>
        <v>333.65345979830352</v>
      </c>
      <c r="L3332" s="68" t="str">
        <f>VLOOKUP(C3332,[6]Consolidado!$B:$E,2,FALSE)</f>
        <v>Ignitia Office</v>
      </c>
      <c r="M3332" s="69" t="str">
        <f>VLOOKUP(C3332,[6]Consolidado!$B:$E,3,FALSE)</f>
        <v>Meeting Room 3</v>
      </c>
      <c r="N3332" s="70" t="str">
        <f>VLOOKUP(C3332,[6]Consolidado!$B:$H,7,FALSE)</f>
        <v>Julio</v>
      </c>
    </row>
    <row r="3333" spans="1:14" s="71" customFormat="1" ht="16.5" customHeight="1" outlineLevel="1" x14ac:dyDescent="0.2">
      <c r="A3333" s="60" t="s">
        <v>705</v>
      </c>
      <c r="B3333" s="61">
        <v>42942</v>
      </c>
      <c r="C3333" s="71">
        <v>283</v>
      </c>
      <c r="D3333" s="63" t="str">
        <f>VLOOKUP(C3333,[6]Consolidado!$B:$E,4,FALSE)</f>
        <v>Finalizada</v>
      </c>
      <c r="E3333" s="64" t="s">
        <v>40</v>
      </c>
      <c r="F3333" s="65" t="s">
        <v>124</v>
      </c>
      <c r="G3333" s="66">
        <v>300</v>
      </c>
      <c r="H3333" s="67">
        <v>0.15592430580551639</v>
      </c>
      <c r="I3333" s="85">
        <f t="shared" si="88"/>
        <v>46.777291741654913</v>
      </c>
      <c r="J3333" s="86">
        <v>30.1676</v>
      </c>
      <c r="K3333" s="85">
        <f t="shared" si="89"/>
        <v>1.5505804817637105</v>
      </c>
      <c r="L3333" s="68" t="str">
        <f>VLOOKUP(C3333,[6]Consolidado!$B:$E,2,FALSE)</f>
        <v>Wharf</v>
      </c>
      <c r="M3333" s="69" t="str">
        <f>VLOOKUP(C3333,[6]Consolidado!$B:$E,3,FALSE)</f>
        <v xml:space="preserve">Wharf Bar </v>
      </c>
      <c r="N3333" s="70" t="str">
        <f>VLOOKUP(C3333,[6]Consolidado!$B:$H,7,FALSE)</f>
        <v>Agosto</v>
      </c>
    </row>
    <row r="3334" spans="1:14" s="71" customFormat="1" ht="16.5" customHeight="1" outlineLevel="1" x14ac:dyDescent="0.2">
      <c r="A3334" s="60" t="s">
        <v>705</v>
      </c>
      <c r="B3334" s="61">
        <v>42942</v>
      </c>
      <c r="C3334" s="71">
        <v>253</v>
      </c>
      <c r="D3334" s="63" t="str">
        <f>VLOOKUP(C3334,[6]Consolidado!$B:$E,4,FALSE)</f>
        <v>Finalizada</v>
      </c>
      <c r="E3334" s="64" t="s">
        <v>31</v>
      </c>
      <c r="F3334" s="65" t="s">
        <v>160</v>
      </c>
      <c r="G3334" s="66">
        <v>4</v>
      </c>
      <c r="H3334" s="67">
        <v>1.1793181818181819</v>
      </c>
      <c r="I3334" s="85">
        <f t="shared" si="88"/>
        <v>4.7172727272727277</v>
      </c>
      <c r="J3334" s="86">
        <v>30.1676</v>
      </c>
      <c r="K3334" s="85">
        <f t="shared" si="89"/>
        <v>0.15636884363597792</v>
      </c>
      <c r="L3334" s="68" t="str">
        <f>VLOOKUP(C3334,[6]Consolidado!$B:$E,2,FALSE)</f>
        <v>Ignitia Office</v>
      </c>
      <c r="M3334" s="69" t="str">
        <f>VLOOKUP(C3334,[6]Consolidado!$B:$E,3,FALSE)</f>
        <v>Reception Desk</v>
      </c>
      <c r="N3334" s="70" t="str">
        <f>VLOOKUP(C3334,[6]Consolidado!$B:$H,7,FALSE)</f>
        <v>Julio</v>
      </c>
    </row>
    <row r="3335" spans="1:14" s="71" customFormat="1" ht="16.5" customHeight="1" outlineLevel="1" x14ac:dyDescent="0.2">
      <c r="A3335" s="60" t="s">
        <v>705</v>
      </c>
      <c r="B3335" s="61">
        <v>42942</v>
      </c>
      <c r="C3335" s="71">
        <v>247</v>
      </c>
      <c r="D3335" s="63" t="str">
        <f>VLOOKUP(C3335,[6]Consolidado!$B:$E,4,FALSE)</f>
        <v>Finalizada</v>
      </c>
      <c r="E3335" s="64" t="s">
        <v>159</v>
      </c>
      <c r="F3335" s="65" t="s">
        <v>158</v>
      </c>
      <c r="G3335" s="66">
        <v>1</v>
      </c>
      <c r="H3335" s="67">
        <v>10065.524113811302</v>
      </c>
      <c r="I3335" s="85">
        <f t="shared" si="88"/>
        <v>10065.524113811302</v>
      </c>
      <c r="J3335" s="86">
        <v>30.1676</v>
      </c>
      <c r="K3335" s="85">
        <f t="shared" si="89"/>
        <v>333.65345979830352</v>
      </c>
      <c r="L3335" s="68" t="str">
        <f>VLOOKUP(C3335,[6]Consolidado!$B:$E,2,FALSE)</f>
        <v>Ignitia Office</v>
      </c>
      <c r="M3335" s="69" t="str">
        <f>VLOOKUP(C3335,[6]Consolidado!$B:$E,3,FALSE)</f>
        <v>Meeting Room 2</v>
      </c>
      <c r="N3335" s="70" t="str">
        <f>VLOOKUP(C3335,[6]Consolidado!$B:$H,7,FALSE)</f>
        <v>Julio</v>
      </c>
    </row>
    <row r="3336" spans="1:14" s="71" customFormat="1" ht="16.5" customHeight="1" outlineLevel="1" x14ac:dyDescent="0.2">
      <c r="A3336" s="60" t="s">
        <v>705</v>
      </c>
      <c r="B3336" s="61">
        <v>42942</v>
      </c>
      <c r="C3336" s="71">
        <v>272</v>
      </c>
      <c r="D3336" s="63" t="str">
        <f>VLOOKUP(C3336,[6]Consolidado!$B:$E,4,FALSE)</f>
        <v>Finalizada</v>
      </c>
      <c r="E3336" s="64" t="s">
        <v>159</v>
      </c>
      <c r="F3336" s="65" t="s">
        <v>161</v>
      </c>
      <c r="G3336" s="66">
        <v>8</v>
      </c>
      <c r="H3336" s="67">
        <v>243.64354456365265</v>
      </c>
      <c r="I3336" s="85">
        <f t="shared" si="88"/>
        <v>1949.1483565092212</v>
      </c>
      <c r="J3336" s="86">
        <v>30.1676</v>
      </c>
      <c r="K3336" s="85">
        <f t="shared" si="89"/>
        <v>64.610653698312802</v>
      </c>
      <c r="L3336" s="68" t="str">
        <f>VLOOKUP(C3336,[6]Consolidado!$B:$E,2,FALSE)</f>
        <v>Ignitia Office</v>
      </c>
      <c r="M3336" s="69" t="str">
        <f>VLOOKUP(C3336,[6]Consolidado!$B:$E,3,FALSE)</f>
        <v xml:space="preserve">8 seater desk </v>
      </c>
      <c r="N3336" s="70" t="str">
        <f>VLOOKUP(C3336,[6]Consolidado!$B:$H,7,FALSE)</f>
        <v>Julio</v>
      </c>
    </row>
    <row r="3337" spans="1:14" s="71" customFormat="1" ht="16.5" customHeight="1" outlineLevel="1" x14ac:dyDescent="0.2">
      <c r="A3337" s="60" t="s">
        <v>705</v>
      </c>
      <c r="B3337" s="61">
        <v>42942</v>
      </c>
      <c r="C3337" s="71">
        <v>269</v>
      </c>
      <c r="D3337" s="63" t="str">
        <f>VLOOKUP(C3337,[6]Consolidado!$B:$E,4,FALSE)</f>
        <v>Finalizada</v>
      </c>
      <c r="E3337" s="64" t="s">
        <v>159</v>
      </c>
      <c r="F3337" s="65" t="s">
        <v>162</v>
      </c>
      <c r="G3337" s="66">
        <v>1</v>
      </c>
      <c r="H3337" s="67">
        <v>8268.1090934878557</v>
      </c>
      <c r="I3337" s="85">
        <f t="shared" si="88"/>
        <v>8268.1090934878557</v>
      </c>
      <c r="J3337" s="86">
        <v>30.1676</v>
      </c>
      <c r="K3337" s="85">
        <f t="shared" si="89"/>
        <v>274.07248483432079</v>
      </c>
      <c r="L3337" s="68" t="str">
        <f>VLOOKUP(C3337,[6]Consolidado!$B:$E,2,FALSE)</f>
        <v>Ignitia Office</v>
      </c>
      <c r="M3337" s="69" t="str">
        <f>VLOOKUP(C3337,[6]Consolidado!$B:$E,3,FALSE)</f>
        <v>Oval Conference table on Pedestal base</v>
      </c>
      <c r="N3337" s="70" t="str">
        <f>VLOOKUP(C3337,[6]Consolidado!$B:$H,7,FALSE)</f>
        <v>Agosto</v>
      </c>
    </row>
    <row r="3338" spans="1:14" s="71" customFormat="1" ht="16.5" customHeight="1" outlineLevel="1" x14ac:dyDescent="0.2">
      <c r="A3338" s="60" t="s">
        <v>705</v>
      </c>
      <c r="B3338" s="61">
        <v>42942</v>
      </c>
      <c r="C3338" s="71">
        <v>249</v>
      </c>
      <c r="D3338" s="63" t="str">
        <f>VLOOKUP(C3338,[6]Consolidado!$B:$E,4,FALSE)</f>
        <v>Finalizada</v>
      </c>
      <c r="E3338" s="64" t="s">
        <v>159</v>
      </c>
      <c r="F3338" s="65" t="s">
        <v>163</v>
      </c>
      <c r="G3338" s="66">
        <v>2</v>
      </c>
      <c r="H3338" s="67">
        <v>6141.5295378471355</v>
      </c>
      <c r="I3338" s="85">
        <f t="shared" si="88"/>
        <v>12283.059075694271</v>
      </c>
      <c r="J3338" s="86">
        <v>30.1676</v>
      </c>
      <c r="K3338" s="85">
        <f t="shared" si="89"/>
        <v>407.16063179352255</v>
      </c>
      <c r="L3338" s="68" t="str">
        <f>VLOOKUP(C3338,[6]Consolidado!$B:$E,2,FALSE)</f>
        <v>Ignitia Office</v>
      </c>
      <c r="M3338" s="69" t="str">
        <f>VLOOKUP(C3338,[6]Consolidado!$B:$E,3,FALSE)</f>
        <v>Long Community Table in Light wood  w/base</v>
      </c>
      <c r="N3338" s="70" t="str">
        <f>VLOOKUP(C3338,[6]Consolidado!$B:$H,7,FALSE)</f>
        <v>Agosto</v>
      </c>
    </row>
    <row r="3339" spans="1:14" s="71" customFormat="1" ht="16.5" customHeight="1" outlineLevel="1" x14ac:dyDescent="0.2">
      <c r="A3339" s="60" t="s">
        <v>705</v>
      </c>
      <c r="B3339" s="61">
        <v>42943</v>
      </c>
      <c r="C3339" s="71">
        <v>295</v>
      </c>
      <c r="D3339" s="63" t="str">
        <f>VLOOKUP(C3339,[6]Consolidado!$B:$E,4,FALSE)</f>
        <v>Finalizada</v>
      </c>
      <c r="E3339" s="64" t="s">
        <v>40</v>
      </c>
      <c r="F3339" s="65" t="s">
        <v>164</v>
      </c>
      <c r="G3339" s="66">
        <v>800</v>
      </c>
      <c r="H3339" s="67">
        <v>9.7104875684848491E-2</v>
      </c>
      <c r="I3339" s="85">
        <f t="shared" si="88"/>
        <v>77.683900547878793</v>
      </c>
      <c r="J3339" s="86">
        <v>30.1676</v>
      </c>
      <c r="K3339" s="85">
        <f t="shared" si="89"/>
        <v>2.5750772533406301</v>
      </c>
      <c r="L3339" s="68" t="str">
        <f>VLOOKUP(C3339,[6]Consolidado!$B:$E,2,FALSE)</f>
        <v>Chicha [Pina Blanca]</v>
      </c>
      <c r="M3339" s="69" t="str">
        <f>VLOOKUP(C3339,[6]Consolidado!$B:$E,3,FALSE)</f>
        <v>BQ-01 Banquette 1</v>
      </c>
      <c r="N3339" s="70" t="str">
        <f>VLOOKUP(C3339,[6]Consolidado!$B:$H,7,FALSE)</f>
        <v>Agosto</v>
      </c>
    </row>
    <row r="3340" spans="1:14" s="71" customFormat="1" ht="16.5" customHeight="1" outlineLevel="1" x14ac:dyDescent="0.2">
      <c r="A3340" s="60" t="s">
        <v>705</v>
      </c>
      <c r="B3340" s="61">
        <v>42943</v>
      </c>
      <c r="C3340" s="71">
        <v>295</v>
      </c>
      <c r="D3340" s="63" t="str">
        <f>VLOOKUP(C3340,[6]Consolidado!$B:$E,4,FALSE)</f>
        <v>Finalizada</v>
      </c>
      <c r="E3340" s="64" t="s">
        <v>40</v>
      </c>
      <c r="F3340" s="65" t="s">
        <v>165</v>
      </c>
      <c r="G3340" s="66">
        <v>200</v>
      </c>
      <c r="H3340" s="67">
        <v>9.2988630020512844E-2</v>
      </c>
      <c r="I3340" s="85">
        <f t="shared" si="88"/>
        <v>18.597726004102569</v>
      </c>
      <c r="J3340" s="86">
        <v>30.1676</v>
      </c>
      <c r="K3340" s="85">
        <f t="shared" si="89"/>
        <v>0.61648013113746436</v>
      </c>
      <c r="L3340" s="68" t="str">
        <f>VLOOKUP(C3340,[6]Consolidado!$B:$E,2,FALSE)</f>
        <v>Chicha [Pina Blanca]</v>
      </c>
      <c r="M3340" s="69" t="str">
        <f>VLOOKUP(C3340,[6]Consolidado!$B:$E,3,FALSE)</f>
        <v>BQ-01 Banquette 1</v>
      </c>
      <c r="N3340" s="70" t="str">
        <f>VLOOKUP(C3340,[6]Consolidado!$B:$H,7,FALSE)</f>
        <v>Agosto</v>
      </c>
    </row>
    <row r="3341" spans="1:14" s="71" customFormat="1" ht="16.5" customHeight="1" outlineLevel="1" x14ac:dyDescent="0.2">
      <c r="A3341" s="60" t="s">
        <v>705</v>
      </c>
      <c r="B3341" s="61">
        <v>42943</v>
      </c>
      <c r="C3341" s="71">
        <v>311</v>
      </c>
      <c r="D3341" s="63" t="str">
        <f>VLOOKUP(C3341,[6]Consolidado!$B:$E,4,FALSE)</f>
        <v>Finalizada</v>
      </c>
      <c r="E3341" s="64" t="s">
        <v>78</v>
      </c>
      <c r="F3341" s="65" t="s">
        <v>86</v>
      </c>
      <c r="G3341" s="66">
        <v>2</v>
      </c>
      <c r="H3341" s="67">
        <v>16.954822642714571</v>
      </c>
      <c r="I3341" s="85">
        <f t="shared" si="88"/>
        <v>33.909645285429143</v>
      </c>
      <c r="J3341" s="86">
        <v>30.1676</v>
      </c>
      <c r="K3341" s="85">
        <f t="shared" si="89"/>
        <v>1.1240418623101984</v>
      </c>
      <c r="L3341" s="68" t="str">
        <f>VLOOKUP(C3341,[6]Consolidado!$B:$E,2,FALSE)</f>
        <v>BH Office</v>
      </c>
      <c r="M3341" s="69" t="str">
        <f>VLOOKUP(C3341,[6]Consolidado!$B:$E,3,FALSE)</f>
        <v>Floating Credenza</v>
      </c>
      <c r="N3341" s="70" t="str">
        <f>VLOOKUP(C3341,[6]Consolidado!$B:$H,7,FALSE)</f>
        <v>Agosto</v>
      </c>
    </row>
    <row r="3342" spans="1:14" s="71" customFormat="1" ht="16.5" customHeight="1" outlineLevel="1" x14ac:dyDescent="0.2">
      <c r="A3342" s="60" t="s">
        <v>705</v>
      </c>
      <c r="B3342" s="61">
        <v>42943</v>
      </c>
      <c r="C3342" s="71">
        <v>311</v>
      </c>
      <c r="D3342" s="63" t="str">
        <f>VLOOKUP(C3342,[6]Consolidado!$B:$E,4,FALSE)</f>
        <v>Finalizada</v>
      </c>
      <c r="E3342" s="64" t="s">
        <v>78</v>
      </c>
      <c r="F3342" s="65" t="s">
        <v>87</v>
      </c>
      <c r="G3342" s="66">
        <v>2</v>
      </c>
      <c r="H3342" s="67">
        <v>6.8841155533333342</v>
      </c>
      <c r="I3342" s="85">
        <f t="shared" si="88"/>
        <v>13.768231106666668</v>
      </c>
      <c r="J3342" s="86">
        <v>30.1676</v>
      </c>
      <c r="K3342" s="85">
        <f t="shared" si="89"/>
        <v>0.45639133065496323</v>
      </c>
      <c r="L3342" s="68" t="str">
        <f>VLOOKUP(C3342,[6]Consolidado!$B:$E,2,FALSE)</f>
        <v>BH Office</v>
      </c>
      <c r="M3342" s="69" t="str">
        <f>VLOOKUP(C3342,[6]Consolidado!$B:$E,3,FALSE)</f>
        <v>Floating Credenza</v>
      </c>
      <c r="N3342" s="70" t="str">
        <f>VLOOKUP(C3342,[6]Consolidado!$B:$H,7,FALSE)</f>
        <v>Agosto</v>
      </c>
    </row>
    <row r="3343" spans="1:14" s="71" customFormat="1" ht="16.5" customHeight="1" outlineLevel="1" x14ac:dyDescent="0.2">
      <c r="A3343" s="60" t="s">
        <v>705</v>
      </c>
      <c r="B3343" s="61">
        <v>42943</v>
      </c>
      <c r="C3343" s="71" t="s">
        <v>290</v>
      </c>
      <c r="D3343" s="63" t="str">
        <f>VLOOKUP(C3343,[6]Consolidado!$B:$E,4,FALSE)</f>
        <v>En Proceso</v>
      </c>
      <c r="E3343" s="64" t="s">
        <v>25</v>
      </c>
      <c r="F3343" s="65" t="s">
        <v>109</v>
      </c>
      <c r="G3343" s="66">
        <v>2</v>
      </c>
      <c r="H3343" s="67">
        <v>1231.6764492649318</v>
      </c>
      <c r="I3343" s="85">
        <f t="shared" si="88"/>
        <v>2463.3528985298635</v>
      </c>
      <c r="J3343" s="86">
        <v>30.1676</v>
      </c>
      <c r="K3343" s="85">
        <f t="shared" si="89"/>
        <v>81.655580773076522</v>
      </c>
      <c r="L3343" s="68" t="str">
        <f>VLOOKUP(C3343,[6]Consolidado!$B:$E,2,FALSE)</f>
        <v>Acabado</v>
      </c>
      <c r="M3343" s="69" t="str">
        <f>VLOOKUP(C3343,[6]Consolidado!$B:$E,3,FALSE)</f>
        <v>Material de acabado pendiente de distribuir</v>
      </c>
      <c r="N3343" s="70">
        <f>VLOOKUP(C3343,[6]Consolidado!$B:$H,7,FALSE)</f>
        <v>0</v>
      </c>
    </row>
    <row r="3344" spans="1:14" s="71" customFormat="1" ht="16.5" customHeight="1" outlineLevel="1" x14ac:dyDescent="0.2">
      <c r="A3344" s="60" t="s">
        <v>705</v>
      </c>
      <c r="B3344" s="61">
        <v>42943</v>
      </c>
      <c r="C3344" s="71" t="s">
        <v>290</v>
      </c>
      <c r="D3344" s="63" t="str">
        <f>VLOOKUP(C3344,[6]Consolidado!$B:$E,4,FALSE)</f>
        <v>En Proceso</v>
      </c>
      <c r="E3344" s="64" t="s">
        <v>25</v>
      </c>
      <c r="F3344" s="65" t="s">
        <v>119</v>
      </c>
      <c r="G3344" s="66">
        <v>2</v>
      </c>
      <c r="H3344" s="67">
        <v>619.40000000000009</v>
      </c>
      <c r="I3344" s="85">
        <f t="shared" si="88"/>
        <v>1238.8000000000002</v>
      </c>
      <c r="J3344" s="86">
        <v>30.1676</v>
      </c>
      <c r="K3344" s="85">
        <f t="shared" si="89"/>
        <v>41.063922884153868</v>
      </c>
      <c r="L3344" s="68" t="str">
        <f>VLOOKUP(C3344,[6]Consolidado!$B:$E,2,FALSE)</f>
        <v>Acabado</v>
      </c>
      <c r="M3344" s="69" t="str">
        <f>VLOOKUP(C3344,[6]Consolidado!$B:$E,3,FALSE)</f>
        <v>Material de acabado pendiente de distribuir</v>
      </c>
      <c r="N3344" s="70">
        <f>VLOOKUP(C3344,[6]Consolidado!$B:$H,7,FALSE)</f>
        <v>0</v>
      </c>
    </row>
    <row r="3345" spans="1:14" s="71" customFormat="1" ht="16.5" customHeight="1" outlineLevel="1" x14ac:dyDescent="0.2">
      <c r="A3345" s="60" t="s">
        <v>705</v>
      </c>
      <c r="B3345" s="61">
        <v>42943</v>
      </c>
      <c r="C3345" s="71" t="s">
        <v>290</v>
      </c>
      <c r="D3345" s="63" t="str">
        <f>VLOOKUP(C3345,[6]Consolidado!$B:$E,4,FALSE)</f>
        <v>En Proceso</v>
      </c>
      <c r="E3345" s="64" t="s">
        <v>25</v>
      </c>
      <c r="F3345" s="65" t="s">
        <v>100</v>
      </c>
      <c r="G3345" s="66">
        <v>2</v>
      </c>
      <c r="H3345" s="67">
        <v>406.29999999999995</v>
      </c>
      <c r="I3345" s="85">
        <f t="shared" si="88"/>
        <v>812.59999999999991</v>
      </c>
      <c r="J3345" s="86">
        <v>30.1676</v>
      </c>
      <c r="K3345" s="85">
        <f t="shared" si="89"/>
        <v>26.936183189912352</v>
      </c>
      <c r="L3345" s="68" t="str">
        <f>VLOOKUP(C3345,[6]Consolidado!$B:$E,2,FALSE)</f>
        <v>Acabado</v>
      </c>
      <c r="M3345" s="69" t="str">
        <f>VLOOKUP(C3345,[6]Consolidado!$B:$E,3,FALSE)</f>
        <v>Material de acabado pendiente de distribuir</v>
      </c>
      <c r="N3345" s="70">
        <f>VLOOKUP(C3345,[6]Consolidado!$B:$H,7,FALSE)</f>
        <v>0</v>
      </c>
    </row>
    <row r="3346" spans="1:14" s="71" customFormat="1" ht="16.5" customHeight="1" outlineLevel="1" x14ac:dyDescent="0.2">
      <c r="A3346" s="60" t="s">
        <v>705</v>
      </c>
      <c r="B3346" s="61">
        <v>42943</v>
      </c>
      <c r="C3346" s="71">
        <v>347</v>
      </c>
      <c r="D3346" s="63" t="str">
        <f>VLOOKUP(C3346,[6]Consolidado!$B:$E,4,FALSE)</f>
        <v>Finalizada</v>
      </c>
      <c r="E3346" s="64" t="s">
        <v>51</v>
      </c>
      <c r="F3346" s="65" t="s">
        <v>166</v>
      </c>
      <c r="G3346" s="66">
        <v>198</v>
      </c>
      <c r="H3346" s="67">
        <v>131.10666666666665</v>
      </c>
      <c r="I3346" s="85">
        <f t="shared" si="88"/>
        <v>25959.119999999999</v>
      </c>
      <c r="J3346" s="86">
        <v>30.1676</v>
      </c>
      <c r="K3346" s="85">
        <f t="shared" si="89"/>
        <v>860.49669181505988</v>
      </c>
      <c r="L3346" s="68" t="str">
        <f>VLOOKUP(C3346,[6]Consolidado!$B:$E,2,FALSE)</f>
        <v>Bell Works</v>
      </c>
      <c r="M3346" s="69" t="str">
        <f>VLOOKUP(C3346,[6]Consolidado!$B:$E,3,FALSE)</f>
        <v>Café Table Base</v>
      </c>
      <c r="N3346" s="70" t="str">
        <f>VLOOKUP(C3346,[6]Consolidado!$B:$H,7,FALSE)</f>
        <v>Agosto</v>
      </c>
    </row>
    <row r="3347" spans="1:14" s="71" customFormat="1" ht="16.5" customHeight="1" outlineLevel="1" x14ac:dyDescent="0.2">
      <c r="A3347" s="60" t="s">
        <v>705</v>
      </c>
      <c r="B3347" s="61">
        <v>42943</v>
      </c>
      <c r="C3347" s="71">
        <v>347</v>
      </c>
      <c r="D3347" s="63" t="str">
        <f>VLOOKUP(C3347,[6]Consolidado!$B:$E,4,FALSE)</f>
        <v>Finalizada</v>
      </c>
      <c r="E3347" s="64" t="s">
        <v>51</v>
      </c>
      <c r="F3347" s="65" t="s">
        <v>167</v>
      </c>
      <c r="G3347" s="66">
        <v>126</v>
      </c>
      <c r="H3347" s="67">
        <v>148.31166666666667</v>
      </c>
      <c r="I3347" s="85">
        <f t="shared" si="88"/>
        <v>18687.27</v>
      </c>
      <c r="J3347" s="86">
        <v>30.1676</v>
      </c>
      <c r="K3347" s="85">
        <f t="shared" si="89"/>
        <v>619.44834855938154</v>
      </c>
      <c r="L3347" s="68" t="str">
        <f>VLOOKUP(C3347,[6]Consolidado!$B:$E,2,FALSE)</f>
        <v>Bell Works</v>
      </c>
      <c r="M3347" s="69" t="str">
        <f>VLOOKUP(C3347,[6]Consolidado!$B:$E,3,FALSE)</f>
        <v>Café Table Base</v>
      </c>
      <c r="N3347" s="70" t="str">
        <f>VLOOKUP(C3347,[6]Consolidado!$B:$H,7,FALSE)</f>
        <v>Agosto</v>
      </c>
    </row>
    <row r="3348" spans="1:14" s="71" customFormat="1" ht="16.5" customHeight="1" outlineLevel="1" x14ac:dyDescent="0.2">
      <c r="A3348" s="60" t="s">
        <v>705</v>
      </c>
      <c r="B3348" s="61">
        <v>42943</v>
      </c>
      <c r="C3348" s="71">
        <v>347</v>
      </c>
      <c r="D3348" s="63" t="str">
        <f>VLOOKUP(C3348,[6]Consolidado!$B:$E,4,FALSE)</f>
        <v>Finalizada</v>
      </c>
      <c r="E3348" s="64" t="s">
        <v>51</v>
      </c>
      <c r="F3348" s="65" t="s">
        <v>168</v>
      </c>
      <c r="G3348" s="66">
        <v>42</v>
      </c>
      <c r="H3348" s="67">
        <v>114.96453703703703</v>
      </c>
      <c r="I3348" s="85">
        <f t="shared" si="88"/>
        <v>4828.5105555555556</v>
      </c>
      <c r="J3348" s="86">
        <v>30.1676</v>
      </c>
      <c r="K3348" s="85">
        <f t="shared" si="89"/>
        <v>160.05617137443997</v>
      </c>
      <c r="L3348" s="68" t="str">
        <f>VLOOKUP(C3348,[6]Consolidado!$B:$E,2,FALSE)</f>
        <v>Bell Works</v>
      </c>
      <c r="M3348" s="69" t="str">
        <f>VLOOKUP(C3348,[6]Consolidado!$B:$E,3,FALSE)</f>
        <v>Café Table Base</v>
      </c>
      <c r="N3348" s="70" t="str">
        <f>VLOOKUP(C3348,[6]Consolidado!$B:$H,7,FALSE)</f>
        <v>Agosto</v>
      </c>
    </row>
    <row r="3349" spans="1:14" s="71" customFormat="1" ht="16.5" customHeight="1" outlineLevel="1" x14ac:dyDescent="0.2">
      <c r="A3349" s="60" t="s">
        <v>705</v>
      </c>
      <c r="B3349" s="61">
        <v>42943</v>
      </c>
      <c r="C3349" s="71">
        <v>347</v>
      </c>
      <c r="D3349" s="63" t="str">
        <f>VLOOKUP(C3349,[6]Consolidado!$B:$E,4,FALSE)</f>
        <v>Finalizada</v>
      </c>
      <c r="E3349" s="64" t="s">
        <v>40</v>
      </c>
      <c r="F3349" s="65" t="s">
        <v>102</v>
      </c>
      <c r="G3349" s="66">
        <v>90</v>
      </c>
      <c r="H3349" s="67">
        <v>0.93862245212964945</v>
      </c>
      <c r="I3349" s="85">
        <f t="shared" si="88"/>
        <v>84.476020691668452</v>
      </c>
      <c r="J3349" s="86">
        <v>30.1676</v>
      </c>
      <c r="K3349" s="85">
        <f t="shared" si="89"/>
        <v>2.8002234414294955</v>
      </c>
      <c r="L3349" s="68" t="str">
        <f>VLOOKUP(C3349,[6]Consolidado!$B:$E,2,FALSE)</f>
        <v>Bell Works</v>
      </c>
      <c r="M3349" s="69" t="str">
        <f>VLOOKUP(C3349,[6]Consolidado!$B:$E,3,FALSE)</f>
        <v>Café Table Base</v>
      </c>
      <c r="N3349" s="70" t="str">
        <f>VLOOKUP(C3349,[6]Consolidado!$B:$H,7,FALSE)</f>
        <v>Agosto</v>
      </c>
    </row>
    <row r="3350" spans="1:14" s="71" customFormat="1" ht="16.5" customHeight="1" outlineLevel="1" x14ac:dyDescent="0.2">
      <c r="A3350" s="60" t="s">
        <v>705</v>
      </c>
      <c r="B3350" s="61">
        <v>42943</v>
      </c>
      <c r="C3350" s="71">
        <v>295</v>
      </c>
      <c r="D3350" s="63" t="str">
        <f>VLOOKUP(C3350,[6]Consolidado!$B:$E,4,FALSE)</f>
        <v>Finalizada</v>
      </c>
      <c r="E3350" s="64" t="s">
        <v>40</v>
      </c>
      <c r="F3350" s="65" t="s">
        <v>154</v>
      </c>
      <c r="G3350" s="66">
        <v>110</v>
      </c>
      <c r="H3350" s="67">
        <v>0.53120716944444446</v>
      </c>
      <c r="I3350" s="85">
        <f t="shared" si="88"/>
        <v>58.432788638888894</v>
      </c>
      <c r="J3350" s="86">
        <v>30.1676</v>
      </c>
      <c r="K3350" s="85">
        <f t="shared" si="89"/>
        <v>1.9369385910343844</v>
      </c>
      <c r="L3350" s="68" t="str">
        <f>VLOOKUP(C3350,[6]Consolidado!$B:$E,2,FALSE)</f>
        <v>Chicha [Pina Blanca]</v>
      </c>
      <c r="M3350" s="69" t="str">
        <f>VLOOKUP(C3350,[6]Consolidado!$B:$E,3,FALSE)</f>
        <v>BQ-01 Banquette 1</v>
      </c>
      <c r="N3350" s="70" t="str">
        <f>VLOOKUP(C3350,[6]Consolidado!$B:$H,7,FALSE)</f>
        <v>Agosto</v>
      </c>
    </row>
    <row r="3351" spans="1:14" s="71" customFormat="1" ht="16.5" customHeight="1" outlineLevel="1" x14ac:dyDescent="0.2">
      <c r="A3351" s="60" t="s">
        <v>705</v>
      </c>
      <c r="B3351" s="61">
        <v>42943</v>
      </c>
      <c r="C3351" s="71">
        <v>314</v>
      </c>
      <c r="D3351" s="63" t="str">
        <f>VLOOKUP(C3351,[6]Consolidado!$B:$E,4,FALSE)</f>
        <v>Finalizada</v>
      </c>
      <c r="E3351" s="64" t="s">
        <v>40</v>
      </c>
      <c r="F3351" s="65" t="s">
        <v>39</v>
      </c>
      <c r="G3351" s="66">
        <v>160</v>
      </c>
      <c r="H3351" s="67">
        <v>0.76725842674657718</v>
      </c>
      <c r="I3351" s="85">
        <f t="shared" si="88"/>
        <v>122.76134827945235</v>
      </c>
      <c r="J3351" s="86">
        <v>30.1676</v>
      </c>
      <c r="K3351" s="85">
        <f t="shared" si="89"/>
        <v>4.0693110582032492</v>
      </c>
      <c r="L3351" s="68" t="str">
        <f>VLOOKUP(C3351,[6]Consolidado!$B:$E,2,FALSE)</f>
        <v>Phipps&amp;CO</v>
      </c>
      <c r="M3351" s="69" t="str">
        <f>VLOOKUP(C3351,[6]Consolidado!$B:$E,3,FALSE)</f>
        <v>Ottoman Style Seat</v>
      </c>
      <c r="N3351" s="70" t="str">
        <f>VLOOKUP(C3351,[6]Consolidado!$B:$H,7,FALSE)</f>
        <v>Agosto</v>
      </c>
    </row>
    <row r="3352" spans="1:14" s="71" customFormat="1" ht="16.5" customHeight="1" outlineLevel="1" x14ac:dyDescent="0.2">
      <c r="A3352" s="60" t="s">
        <v>705</v>
      </c>
      <c r="B3352" s="61">
        <v>42943</v>
      </c>
      <c r="C3352" s="71">
        <v>249</v>
      </c>
      <c r="D3352" s="63" t="str">
        <f>VLOOKUP(C3352,[6]Consolidado!$B:$E,4,FALSE)</f>
        <v>Finalizada</v>
      </c>
      <c r="E3352" s="64" t="s">
        <v>78</v>
      </c>
      <c r="F3352" s="65" t="s">
        <v>87</v>
      </c>
      <c r="G3352" s="66">
        <v>15</v>
      </c>
      <c r="H3352" s="67">
        <v>6.8841155533333342</v>
      </c>
      <c r="I3352" s="85">
        <f t="shared" si="88"/>
        <v>103.26173330000002</v>
      </c>
      <c r="J3352" s="86">
        <v>30.1676</v>
      </c>
      <c r="K3352" s="85">
        <f t="shared" si="89"/>
        <v>3.4229349799122244</v>
      </c>
      <c r="L3352" s="68" t="str">
        <f>VLOOKUP(C3352,[6]Consolidado!$B:$E,2,FALSE)</f>
        <v>Ignitia Office</v>
      </c>
      <c r="M3352" s="69" t="str">
        <f>VLOOKUP(C3352,[6]Consolidado!$B:$E,3,FALSE)</f>
        <v>Long Community Table in Light wood  w/base</v>
      </c>
      <c r="N3352" s="70" t="str">
        <f>VLOOKUP(C3352,[6]Consolidado!$B:$H,7,FALSE)</f>
        <v>Agosto</v>
      </c>
    </row>
    <row r="3353" spans="1:14" s="71" customFormat="1" ht="16.5" customHeight="1" outlineLevel="1" x14ac:dyDescent="0.2">
      <c r="A3353" s="60" t="s">
        <v>705</v>
      </c>
      <c r="B3353" s="61">
        <v>42943</v>
      </c>
      <c r="C3353" s="71">
        <v>264</v>
      </c>
      <c r="D3353" s="63" t="str">
        <f>VLOOKUP(C3353,[6]Consolidado!$B:$E,4,FALSE)</f>
        <v>Finalizada</v>
      </c>
      <c r="E3353" s="64" t="s">
        <v>78</v>
      </c>
      <c r="F3353" s="65" t="s">
        <v>82</v>
      </c>
      <c r="G3353" s="66">
        <v>30</v>
      </c>
      <c r="H3353" s="67">
        <v>7.5415032000000011</v>
      </c>
      <c r="I3353" s="85">
        <f t="shared" si="88"/>
        <v>226.24509600000005</v>
      </c>
      <c r="J3353" s="86">
        <v>30.1676</v>
      </c>
      <c r="K3353" s="85">
        <f t="shared" si="89"/>
        <v>7.4996054044736749</v>
      </c>
      <c r="L3353" s="68" t="str">
        <f>VLOOKUP(C3353,[6]Consolidado!$B:$E,2,FALSE)</f>
        <v>Ignitia Office</v>
      </c>
      <c r="M3353" s="69" t="str">
        <f>VLOOKUP(C3353,[6]Consolidado!$B:$E,3,FALSE)</f>
        <v>PTV chair. Oversized&amp;upholstered</v>
      </c>
      <c r="N3353" s="70" t="str">
        <f>VLOOKUP(C3353,[6]Consolidado!$B:$H,7,FALSE)</f>
        <v>Agosto</v>
      </c>
    </row>
    <row r="3354" spans="1:14" s="71" customFormat="1" ht="16.5" customHeight="1" outlineLevel="1" x14ac:dyDescent="0.2">
      <c r="A3354" s="60" t="s">
        <v>705</v>
      </c>
      <c r="B3354" s="61">
        <v>42920</v>
      </c>
      <c r="C3354" s="71">
        <v>232</v>
      </c>
      <c r="D3354" s="63" t="str">
        <f>VLOOKUP(C3354,[6]Consolidado!$B:$E,4,FALSE)</f>
        <v>Finalizada</v>
      </c>
      <c r="E3354" s="64" t="s">
        <v>33</v>
      </c>
      <c r="F3354" s="65" t="s">
        <v>113</v>
      </c>
      <c r="G3354" s="66">
        <v>-6</v>
      </c>
      <c r="H3354" s="67">
        <v>34.044358889459929</v>
      </c>
      <c r="I3354" s="85">
        <f t="shared" si="88"/>
        <v>-204.26615333675957</v>
      </c>
      <c r="J3354" s="86">
        <v>30.1676</v>
      </c>
      <c r="K3354" s="85">
        <f t="shared" si="89"/>
        <v>-6.7710442109004223</v>
      </c>
      <c r="L3354" s="68" t="str">
        <f>VLOOKUP(C3354,[6]Consolidado!$B:$E,2,FALSE)</f>
        <v>Canoe Wesfield (Phase 2 Sofa)</v>
      </c>
      <c r="M3354" s="69" t="str">
        <f>VLOOKUP(C3354,[6]Consolidado!$B:$E,3,FALSE)</f>
        <v>CH-21 Outdoor Sofa</v>
      </c>
      <c r="N3354" s="70" t="str">
        <f>VLOOKUP(C3354,[6]Consolidado!$B:$H,7,FALSE)</f>
        <v>Julio</v>
      </c>
    </row>
    <row r="3355" spans="1:14" s="71" customFormat="1" ht="16.5" customHeight="1" outlineLevel="1" x14ac:dyDescent="0.2">
      <c r="A3355" s="60" t="s">
        <v>705</v>
      </c>
      <c r="B3355" s="61">
        <v>42920</v>
      </c>
      <c r="C3355" s="71">
        <v>219</v>
      </c>
      <c r="D3355" s="63" t="str">
        <f>VLOOKUP(C3355,[6]Consolidado!$B:$E,4,FALSE)</f>
        <v>Finalizada</v>
      </c>
      <c r="E3355" s="64" t="s">
        <v>33</v>
      </c>
      <c r="F3355" s="65" t="s">
        <v>32</v>
      </c>
      <c r="G3355" s="66">
        <v>-13</v>
      </c>
      <c r="H3355" s="67">
        <v>30.068855534528456</v>
      </c>
      <c r="I3355" s="85">
        <f t="shared" ref="I3355:I3418" si="90">G3355*H3355</f>
        <v>-390.89512194886993</v>
      </c>
      <c r="J3355" s="86">
        <v>30.1676</v>
      </c>
      <c r="K3355" s="85">
        <f t="shared" ref="K3355:K3418" si="91">IFERROR(I3355/J3355,0)</f>
        <v>-12.95744845293858</v>
      </c>
      <c r="L3355" s="68" t="str">
        <f>VLOOKUP(C3355,[6]Consolidado!$B:$E,2,FALSE)</f>
        <v>Canoe Wesfield (Dining Terrace)</v>
      </c>
      <c r="M3355" s="69" t="str">
        <f>VLOOKUP(C3355,[6]Consolidado!$B:$E,3,FALSE)</f>
        <v>CH-09/CH-91 Dining Chair</v>
      </c>
      <c r="N3355" s="70" t="str">
        <f>VLOOKUP(C3355,[6]Consolidado!$B:$H,7,FALSE)</f>
        <v>Julio</v>
      </c>
    </row>
    <row r="3356" spans="1:14" s="71" customFormat="1" ht="16.5" customHeight="1" outlineLevel="1" x14ac:dyDescent="0.2">
      <c r="A3356" s="60" t="s">
        <v>705</v>
      </c>
      <c r="B3356" s="61">
        <v>42921</v>
      </c>
      <c r="C3356" s="71">
        <v>290</v>
      </c>
      <c r="D3356" s="63" t="str">
        <f>VLOOKUP(C3356,[6]Consolidado!$B:$E,4,FALSE)</f>
        <v>Finalizada</v>
      </c>
      <c r="E3356" s="64" t="s">
        <v>40</v>
      </c>
      <c r="F3356" s="65" t="s">
        <v>169</v>
      </c>
      <c r="G3356" s="66">
        <v>-6</v>
      </c>
      <c r="H3356" s="67">
        <v>29.064000000000004</v>
      </c>
      <c r="I3356" s="85">
        <f t="shared" si="90"/>
        <v>-174.38400000000001</v>
      </c>
      <c r="J3356" s="86">
        <v>30.1676</v>
      </c>
      <c r="K3356" s="85">
        <f t="shared" si="91"/>
        <v>-5.7805062384810197</v>
      </c>
      <c r="L3356" s="68" t="str">
        <f>VLOOKUP(C3356,[6]Consolidado!$B:$E,2,FALSE)</f>
        <v>Kaffitar</v>
      </c>
      <c r="M3356" s="69" t="str">
        <f>VLOOKUP(C3356,[6]Consolidado!$B:$E,3,FALSE)</f>
        <v xml:space="preserve">Slab Table </v>
      </c>
      <c r="N3356" s="70" t="str">
        <f>VLOOKUP(C3356,[6]Consolidado!$B:$H,7,FALSE)</f>
        <v>Julio</v>
      </c>
    </row>
    <row r="3357" spans="1:14" s="71" customFormat="1" ht="16.5" customHeight="1" outlineLevel="1" x14ac:dyDescent="0.2">
      <c r="A3357" s="60" t="s">
        <v>705</v>
      </c>
      <c r="B3357" s="61">
        <v>42927</v>
      </c>
      <c r="C3357" s="71">
        <v>291</v>
      </c>
      <c r="D3357" s="63" t="str">
        <f>VLOOKUP(C3357,[6]Consolidado!$B:$E,4,FALSE)</f>
        <v>Finalizada</v>
      </c>
      <c r="E3357" s="64" t="s">
        <v>28</v>
      </c>
      <c r="F3357" s="65" t="s">
        <v>106</v>
      </c>
      <c r="G3357" s="66">
        <v>-1</v>
      </c>
      <c r="H3357" s="67">
        <v>500.86834894040703</v>
      </c>
      <c r="I3357" s="85">
        <f t="shared" si="90"/>
        <v>-500.86834894040703</v>
      </c>
      <c r="J3357" s="86">
        <v>30.1676</v>
      </c>
      <c r="K3357" s="85">
        <f t="shared" si="91"/>
        <v>-16.602857003553716</v>
      </c>
      <c r="L3357" s="68" t="str">
        <f>VLOOKUP(C3357,[6]Consolidado!$B:$E,2,FALSE)</f>
        <v>Kaffitar</v>
      </c>
      <c r="M3357" s="69" t="str">
        <f>VLOOKUP(C3357,[6]Consolidado!$B:$E,3,FALSE)</f>
        <v>Slab Bar Top</v>
      </c>
      <c r="N3357" s="70" t="str">
        <f>VLOOKUP(C3357,[6]Consolidado!$B:$H,7,FALSE)</f>
        <v>Julio</v>
      </c>
    </row>
    <row r="3358" spans="1:14" s="71" customFormat="1" ht="16.5" customHeight="1" outlineLevel="1" x14ac:dyDescent="0.2">
      <c r="A3358" s="60" t="s">
        <v>705</v>
      </c>
      <c r="B3358" s="61">
        <v>42927</v>
      </c>
      <c r="C3358" s="71">
        <v>284</v>
      </c>
      <c r="D3358" s="63" t="str">
        <f>VLOOKUP(C3358,[6]Consolidado!$B:$E,4,FALSE)</f>
        <v>Finalizada</v>
      </c>
      <c r="E3358" s="64" t="s">
        <v>33</v>
      </c>
      <c r="F3358" s="65" t="s">
        <v>32</v>
      </c>
      <c r="G3358" s="66">
        <v>-6</v>
      </c>
      <c r="H3358" s="67">
        <v>30.068855534528456</v>
      </c>
      <c r="I3358" s="85">
        <f t="shared" si="90"/>
        <v>-180.41313320717074</v>
      </c>
      <c r="J3358" s="86">
        <v>30.1676</v>
      </c>
      <c r="K3358" s="85">
        <f t="shared" si="91"/>
        <v>-5.9803608244331912</v>
      </c>
      <c r="L3358" s="68" t="str">
        <f>VLOOKUP(C3358,[6]Consolidado!$B:$E,2,FALSE)</f>
        <v>Canoe Wesfield (Phase 2 Sofa)</v>
      </c>
      <c r="M3358" s="69" t="str">
        <f>VLOOKUP(C3358,[6]Consolidado!$B:$E,3,FALSE)</f>
        <v xml:space="preserve">CH-17 </v>
      </c>
      <c r="N3358" s="70" t="str">
        <f>VLOOKUP(C3358,[6]Consolidado!$B:$H,7,FALSE)</f>
        <v>Julio</v>
      </c>
    </row>
    <row r="3359" spans="1:14" s="71" customFormat="1" ht="16.5" customHeight="1" outlineLevel="1" x14ac:dyDescent="0.2">
      <c r="A3359" s="60" t="s">
        <v>705</v>
      </c>
      <c r="B3359" s="61">
        <v>42927</v>
      </c>
      <c r="C3359" s="71">
        <v>226</v>
      </c>
      <c r="D3359" s="63" t="str">
        <f>VLOOKUP(C3359,[6]Consolidado!$B:$E,4,FALSE)</f>
        <v>Finalizada</v>
      </c>
      <c r="E3359" s="64" t="s">
        <v>33</v>
      </c>
      <c r="F3359" s="65" t="s">
        <v>32</v>
      </c>
      <c r="G3359" s="66">
        <v>-4</v>
      </c>
      <c r="H3359" s="67">
        <v>30.068855534528456</v>
      </c>
      <c r="I3359" s="85">
        <f t="shared" si="90"/>
        <v>-120.27542213811383</v>
      </c>
      <c r="J3359" s="86">
        <v>30.1676</v>
      </c>
      <c r="K3359" s="85">
        <f t="shared" si="91"/>
        <v>-3.986907216288794</v>
      </c>
      <c r="L3359" s="68" t="str">
        <f>VLOOKUP(C3359,[6]Consolidado!$B:$E,2,FALSE)</f>
        <v>Canoe Wesfield (Phase 2)</v>
      </c>
      <c r="M3359" s="69" t="str">
        <f>VLOOKUP(C3359,[6]Consolidado!$B:$E,3,FALSE)</f>
        <v>CH-132B Bench, Teak( W/ Duplex)</v>
      </c>
      <c r="N3359" s="70" t="str">
        <f>VLOOKUP(C3359,[6]Consolidado!$B:$H,7,FALSE)</f>
        <v>Julio</v>
      </c>
    </row>
    <row r="3360" spans="1:14" s="71" customFormat="1" ht="16.5" customHeight="1" outlineLevel="1" x14ac:dyDescent="0.2">
      <c r="A3360" s="60" t="s">
        <v>705</v>
      </c>
      <c r="B3360" s="61">
        <v>42936</v>
      </c>
      <c r="C3360" s="71">
        <v>229</v>
      </c>
      <c r="D3360" s="63" t="str">
        <f>VLOOKUP(C3360,[6]Consolidado!$B:$E,4,FALSE)</f>
        <v>Finalizada</v>
      </c>
      <c r="E3360" s="64" t="s">
        <v>33</v>
      </c>
      <c r="F3360" s="65" t="s">
        <v>32</v>
      </c>
      <c r="G3360" s="66">
        <v>-15</v>
      </c>
      <c r="H3360" s="67">
        <v>30.068855534528456</v>
      </c>
      <c r="I3360" s="85">
        <f t="shared" si="90"/>
        <v>-451.03283301792686</v>
      </c>
      <c r="J3360" s="86">
        <v>30.1676</v>
      </c>
      <c r="K3360" s="85">
        <f t="shared" si="91"/>
        <v>-14.950902061082978</v>
      </c>
      <c r="L3360" s="68" t="str">
        <f>VLOOKUP(C3360,[6]Consolidado!$B:$E,2,FALSE)</f>
        <v>Ignitia Office</v>
      </c>
      <c r="M3360" s="69" t="str">
        <f>VLOOKUP(C3360,[6]Consolidado!$B:$E,3,FALSE)</f>
        <v>Custom solid wood desktop on blackened metal base</v>
      </c>
      <c r="N3360" s="70" t="str">
        <f>VLOOKUP(C3360,[6]Consolidado!$B:$H,7,FALSE)</f>
        <v>Julio</v>
      </c>
    </row>
    <row r="3361" spans="1:14" s="71" customFormat="1" ht="16.5" customHeight="1" outlineLevel="1" x14ac:dyDescent="0.2">
      <c r="A3361" s="60" t="s">
        <v>705</v>
      </c>
      <c r="B3361" s="61">
        <v>42936</v>
      </c>
      <c r="C3361" s="71">
        <v>229</v>
      </c>
      <c r="D3361" s="63" t="str">
        <f>VLOOKUP(C3361,[6]Consolidado!$B:$E,4,FALSE)</f>
        <v>Finalizada</v>
      </c>
      <c r="E3361" s="64" t="s">
        <v>33</v>
      </c>
      <c r="F3361" s="65" t="s">
        <v>34</v>
      </c>
      <c r="G3361" s="66">
        <v>-76</v>
      </c>
      <c r="H3361" s="67">
        <v>33.182217334633599</v>
      </c>
      <c r="I3361" s="85">
        <f t="shared" si="90"/>
        <v>-2521.8485174321536</v>
      </c>
      <c r="J3361" s="86">
        <v>30.1676</v>
      </c>
      <c r="K3361" s="85">
        <f t="shared" si="91"/>
        <v>-83.594602070836046</v>
      </c>
      <c r="L3361" s="68" t="str">
        <f>VLOOKUP(C3361,[6]Consolidado!$B:$E,2,FALSE)</f>
        <v>Ignitia Office</v>
      </c>
      <c r="M3361" s="69" t="str">
        <f>VLOOKUP(C3361,[6]Consolidado!$B:$E,3,FALSE)</f>
        <v>Custom solid wood desktop on blackened metal base</v>
      </c>
      <c r="N3361" s="70" t="str">
        <f>VLOOKUP(C3361,[6]Consolidado!$B:$H,7,FALSE)</f>
        <v>Julio</v>
      </c>
    </row>
    <row r="3362" spans="1:14" s="71" customFormat="1" ht="16.5" customHeight="1" outlineLevel="1" x14ac:dyDescent="0.2">
      <c r="A3362" s="60" t="s">
        <v>705</v>
      </c>
      <c r="B3362" s="61">
        <v>42936</v>
      </c>
      <c r="C3362" s="71">
        <v>229</v>
      </c>
      <c r="D3362" s="63" t="str">
        <f>VLOOKUP(C3362,[6]Consolidado!$B:$E,4,FALSE)</f>
        <v>Finalizada</v>
      </c>
      <c r="E3362" s="64" t="s">
        <v>33</v>
      </c>
      <c r="F3362" s="65" t="s">
        <v>35</v>
      </c>
      <c r="G3362" s="66">
        <v>-16</v>
      </c>
      <c r="H3362" s="67">
        <v>241.49376046717171</v>
      </c>
      <c r="I3362" s="85">
        <f t="shared" si="90"/>
        <v>-3863.9001674747474</v>
      </c>
      <c r="J3362" s="86">
        <v>30.1676</v>
      </c>
      <c r="K3362" s="85">
        <f t="shared" si="91"/>
        <v>-128.08112569361657</v>
      </c>
      <c r="L3362" s="68" t="str">
        <f>VLOOKUP(C3362,[6]Consolidado!$B:$E,2,FALSE)</f>
        <v>Ignitia Office</v>
      </c>
      <c r="M3362" s="69" t="str">
        <f>VLOOKUP(C3362,[6]Consolidado!$B:$E,3,FALSE)</f>
        <v>Custom solid wood desktop on blackened metal base</v>
      </c>
      <c r="N3362" s="70" t="str">
        <f>VLOOKUP(C3362,[6]Consolidado!$B:$H,7,FALSE)</f>
        <v>Julio</v>
      </c>
    </row>
    <row r="3363" spans="1:14" s="71" customFormat="1" ht="16.5" customHeight="1" outlineLevel="1" x14ac:dyDescent="0.2">
      <c r="A3363" s="60" t="s">
        <v>705</v>
      </c>
      <c r="B3363" s="61">
        <v>42936</v>
      </c>
      <c r="C3363" s="71">
        <v>229</v>
      </c>
      <c r="D3363" s="63" t="str">
        <f>VLOOKUP(C3363,[6]Consolidado!$B:$E,4,FALSE)</f>
        <v>Finalizada</v>
      </c>
      <c r="E3363" s="64" t="s">
        <v>78</v>
      </c>
      <c r="F3363" s="65" t="s">
        <v>94</v>
      </c>
      <c r="G3363" s="66">
        <v>-38</v>
      </c>
      <c r="H3363" s="67">
        <v>4.597527710939473</v>
      </c>
      <c r="I3363" s="85">
        <f t="shared" si="90"/>
        <v>-174.70605301569998</v>
      </c>
      <c r="J3363" s="86">
        <v>30.1676</v>
      </c>
      <c r="K3363" s="85">
        <f t="shared" si="91"/>
        <v>-5.7911816987662252</v>
      </c>
      <c r="L3363" s="68" t="str">
        <f>VLOOKUP(C3363,[6]Consolidado!$B:$E,2,FALSE)</f>
        <v>Ignitia Office</v>
      </c>
      <c r="M3363" s="69" t="str">
        <f>VLOOKUP(C3363,[6]Consolidado!$B:$E,3,FALSE)</f>
        <v>Custom solid wood desktop on blackened metal base</v>
      </c>
      <c r="N3363" s="70" t="str">
        <f>VLOOKUP(C3363,[6]Consolidado!$B:$H,7,FALSE)</f>
        <v>Julio</v>
      </c>
    </row>
    <row r="3364" spans="1:14" s="71" customFormat="1" ht="16.5" customHeight="1" outlineLevel="1" x14ac:dyDescent="0.2">
      <c r="A3364" s="60" t="s">
        <v>705</v>
      </c>
      <c r="B3364" s="61">
        <v>42936</v>
      </c>
      <c r="C3364" s="71">
        <v>229</v>
      </c>
      <c r="D3364" s="63" t="str">
        <f>VLOOKUP(C3364,[6]Consolidado!$B:$E,4,FALSE)</f>
        <v>Finalizada</v>
      </c>
      <c r="E3364" s="64" t="s">
        <v>78</v>
      </c>
      <c r="F3364" s="65" t="s">
        <v>95</v>
      </c>
      <c r="G3364" s="66">
        <v>-15</v>
      </c>
      <c r="H3364" s="67">
        <v>4.0345360814179188</v>
      </c>
      <c r="I3364" s="85">
        <f t="shared" si="90"/>
        <v>-60.518041221268781</v>
      </c>
      <c r="J3364" s="86">
        <v>30.1676</v>
      </c>
      <c r="K3364" s="85">
        <f t="shared" si="91"/>
        <v>-2.0060608474412542</v>
      </c>
      <c r="L3364" s="68" t="str">
        <f>VLOOKUP(C3364,[6]Consolidado!$B:$E,2,FALSE)</f>
        <v>Ignitia Office</v>
      </c>
      <c r="M3364" s="69" t="str">
        <f>VLOOKUP(C3364,[6]Consolidado!$B:$E,3,FALSE)</f>
        <v>Custom solid wood desktop on blackened metal base</v>
      </c>
      <c r="N3364" s="70" t="str">
        <f>VLOOKUP(C3364,[6]Consolidado!$B:$H,7,FALSE)</f>
        <v>Julio</v>
      </c>
    </row>
    <row r="3365" spans="1:14" s="71" customFormat="1" ht="16.5" customHeight="1" outlineLevel="1" x14ac:dyDescent="0.2">
      <c r="A3365" s="60" t="s">
        <v>705</v>
      </c>
      <c r="B3365" s="61">
        <v>42936</v>
      </c>
      <c r="C3365" s="71">
        <v>229</v>
      </c>
      <c r="D3365" s="63" t="str">
        <f>VLOOKUP(C3365,[6]Consolidado!$B:$E,4,FALSE)</f>
        <v>Finalizada</v>
      </c>
      <c r="E3365" s="64" t="s">
        <v>78</v>
      </c>
      <c r="F3365" s="65" t="s">
        <v>96</v>
      </c>
      <c r="G3365" s="66">
        <v>-59</v>
      </c>
      <c r="H3365" s="67">
        <v>5.7931912280000004</v>
      </c>
      <c r="I3365" s="85">
        <f t="shared" si="90"/>
        <v>-341.79828245200002</v>
      </c>
      <c r="J3365" s="86">
        <v>30.1676</v>
      </c>
      <c r="K3365" s="85">
        <f t="shared" si="91"/>
        <v>-11.329979264243759</v>
      </c>
      <c r="L3365" s="68" t="str">
        <f>VLOOKUP(C3365,[6]Consolidado!$B:$E,2,FALSE)</f>
        <v>Ignitia Office</v>
      </c>
      <c r="M3365" s="69" t="str">
        <f>VLOOKUP(C3365,[6]Consolidado!$B:$E,3,FALSE)</f>
        <v>Custom solid wood desktop on blackened metal base</v>
      </c>
      <c r="N3365" s="70" t="str">
        <f>VLOOKUP(C3365,[6]Consolidado!$B:$H,7,FALSE)</f>
        <v>Julio</v>
      </c>
    </row>
    <row r="3366" spans="1:14" s="71" customFormat="1" ht="16.5" customHeight="1" outlineLevel="1" x14ac:dyDescent="0.2">
      <c r="A3366" s="60" t="s">
        <v>705</v>
      </c>
      <c r="B3366" s="61">
        <v>42936</v>
      </c>
      <c r="C3366" s="71">
        <v>229</v>
      </c>
      <c r="D3366" s="63" t="str">
        <f>VLOOKUP(C3366,[6]Consolidado!$B:$E,4,FALSE)</f>
        <v>Finalizada</v>
      </c>
      <c r="E3366" s="64" t="s">
        <v>40</v>
      </c>
      <c r="F3366" s="65" t="s">
        <v>97</v>
      </c>
      <c r="G3366" s="66">
        <v>-142</v>
      </c>
      <c r="H3366" s="67">
        <v>0.39687445127304649</v>
      </c>
      <c r="I3366" s="85">
        <f t="shared" si="90"/>
        <v>-56.356172080772602</v>
      </c>
      <c r="J3366" s="86">
        <v>30.1676</v>
      </c>
      <c r="K3366" s="85">
        <f t="shared" si="91"/>
        <v>-1.8681026028180101</v>
      </c>
      <c r="L3366" s="68" t="str">
        <f>VLOOKUP(C3366,[6]Consolidado!$B:$E,2,FALSE)</f>
        <v>Ignitia Office</v>
      </c>
      <c r="M3366" s="69" t="str">
        <f>VLOOKUP(C3366,[6]Consolidado!$B:$E,3,FALSE)</f>
        <v>Custom solid wood desktop on blackened metal base</v>
      </c>
      <c r="N3366" s="70" t="str">
        <f>VLOOKUP(C3366,[6]Consolidado!$B:$H,7,FALSE)</f>
        <v>Julio</v>
      </c>
    </row>
    <row r="3367" spans="1:14" s="71" customFormat="1" ht="16.5" customHeight="1" outlineLevel="1" x14ac:dyDescent="0.2">
      <c r="A3367" s="60" t="s">
        <v>705</v>
      </c>
      <c r="B3367" s="61">
        <v>42936</v>
      </c>
      <c r="C3367" s="71" t="s">
        <v>290</v>
      </c>
      <c r="D3367" s="63" t="str">
        <f>VLOOKUP(C3367,[6]Consolidado!$B:$E,4,FALSE)</f>
        <v>En Proceso</v>
      </c>
      <c r="E3367" s="64" t="s">
        <v>25</v>
      </c>
      <c r="F3367" s="65" t="s">
        <v>70</v>
      </c>
      <c r="G3367" s="66">
        <v>-10</v>
      </c>
      <c r="H3367" s="67">
        <v>887.4203</v>
      </c>
      <c r="I3367" s="85">
        <f t="shared" si="90"/>
        <v>-8874.2029999999995</v>
      </c>
      <c r="J3367" s="86">
        <v>30.1676</v>
      </c>
      <c r="K3367" s="85">
        <f t="shared" si="91"/>
        <v>-294.16337395086117</v>
      </c>
      <c r="L3367" s="68" t="str">
        <f>VLOOKUP(C3367,[6]Consolidado!$B:$E,2,FALSE)</f>
        <v>Acabado</v>
      </c>
      <c r="M3367" s="69" t="str">
        <f>VLOOKUP(C3367,[6]Consolidado!$B:$E,3,FALSE)</f>
        <v>Material de acabado pendiente de distribuir</v>
      </c>
      <c r="N3367" s="70">
        <f>VLOOKUP(C3367,[6]Consolidado!$B:$H,7,FALSE)</f>
        <v>0</v>
      </c>
    </row>
    <row r="3368" spans="1:14" s="71" customFormat="1" ht="16.5" customHeight="1" outlineLevel="1" x14ac:dyDescent="0.2">
      <c r="A3368" s="60" t="s">
        <v>705</v>
      </c>
      <c r="B3368" s="61">
        <v>42936</v>
      </c>
      <c r="C3368" s="71" t="s">
        <v>290</v>
      </c>
      <c r="D3368" s="63" t="str">
        <f>VLOOKUP(C3368,[6]Consolidado!$B:$E,4,FALSE)</f>
        <v>En Proceso</v>
      </c>
      <c r="E3368" s="64" t="s">
        <v>25</v>
      </c>
      <c r="F3368" s="65" t="s">
        <v>72</v>
      </c>
      <c r="G3368" s="66">
        <v>-3</v>
      </c>
      <c r="H3368" s="67">
        <v>663.14980000000003</v>
      </c>
      <c r="I3368" s="85">
        <f t="shared" si="90"/>
        <v>-1989.4494</v>
      </c>
      <c r="J3368" s="86">
        <v>30.1676</v>
      </c>
      <c r="K3368" s="85">
        <f t="shared" si="91"/>
        <v>-65.946558559514173</v>
      </c>
      <c r="L3368" s="68" t="str">
        <f>VLOOKUP(C3368,[6]Consolidado!$B:$E,2,FALSE)</f>
        <v>Acabado</v>
      </c>
      <c r="M3368" s="69" t="str">
        <f>VLOOKUP(C3368,[6]Consolidado!$B:$E,3,FALSE)</f>
        <v>Material de acabado pendiente de distribuir</v>
      </c>
      <c r="N3368" s="70">
        <f>VLOOKUP(C3368,[6]Consolidado!$B:$H,7,FALSE)</f>
        <v>0</v>
      </c>
    </row>
    <row r="3369" spans="1:14" s="71" customFormat="1" ht="16.5" customHeight="1" outlineLevel="1" x14ac:dyDescent="0.2">
      <c r="A3369" s="60" t="s">
        <v>705</v>
      </c>
      <c r="B3369" s="61">
        <v>42936</v>
      </c>
      <c r="C3369" s="71" t="s">
        <v>290</v>
      </c>
      <c r="D3369" s="63" t="str">
        <f>VLOOKUP(C3369,[6]Consolidado!$B:$E,4,FALSE)</f>
        <v>En Proceso</v>
      </c>
      <c r="E3369" s="64" t="s">
        <v>25</v>
      </c>
      <c r="F3369" s="65" t="s">
        <v>73</v>
      </c>
      <c r="G3369" s="66">
        <v>-2</v>
      </c>
      <c r="H3369" s="67">
        <v>663.14980000000003</v>
      </c>
      <c r="I3369" s="85">
        <f t="shared" si="90"/>
        <v>-1326.2996000000001</v>
      </c>
      <c r="J3369" s="86">
        <v>30.1676</v>
      </c>
      <c r="K3369" s="85">
        <f t="shared" si="91"/>
        <v>-43.964372373009454</v>
      </c>
      <c r="L3369" s="68" t="str">
        <f>VLOOKUP(C3369,[6]Consolidado!$B:$E,2,FALSE)</f>
        <v>Acabado</v>
      </c>
      <c r="M3369" s="69" t="str">
        <f>VLOOKUP(C3369,[6]Consolidado!$B:$E,3,FALSE)</f>
        <v>Material de acabado pendiente de distribuir</v>
      </c>
      <c r="N3369" s="70">
        <f>VLOOKUP(C3369,[6]Consolidado!$B:$H,7,FALSE)</f>
        <v>0</v>
      </c>
    </row>
    <row r="3370" spans="1:14" s="71" customFormat="1" ht="16.5" customHeight="1" outlineLevel="1" x14ac:dyDescent="0.2">
      <c r="A3370" s="60" t="s">
        <v>705</v>
      </c>
      <c r="B3370" s="61">
        <v>42936</v>
      </c>
      <c r="C3370" s="71" t="s">
        <v>290</v>
      </c>
      <c r="D3370" s="63" t="str">
        <f>VLOOKUP(C3370,[6]Consolidado!$B:$E,4,FALSE)</f>
        <v>En Proceso</v>
      </c>
      <c r="E3370" s="64" t="s">
        <v>25</v>
      </c>
      <c r="F3370" s="65" t="s">
        <v>170</v>
      </c>
      <c r="G3370" s="66">
        <v>-1</v>
      </c>
      <c r="H3370" s="67">
        <v>0</v>
      </c>
      <c r="I3370" s="85">
        <f t="shared" si="90"/>
        <v>0</v>
      </c>
      <c r="J3370" s="86">
        <v>30.1676</v>
      </c>
      <c r="K3370" s="85">
        <f t="shared" si="91"/>
        <v>0</v>
      </c>
      <c r="L3370" s="68" t="str">
        <f>VLOOKUP(C3370,[6]Consolidado!$B:$E,2,FALSE)</f>
        <v>Acabado</v>
      </c>
      <c r="M3370" s="69" t="str">
        <f>VLOOKUP(C3370,[6]Consolidado!$B:$E,3,FALSE)</f>
        <v>Material de acabado pendiente de distribuir</v>
      </c>
      <c r="N3370" s="70">
        <f>VLOOKUP(C3370,[6]Consolidado!$B:$H,7,FALSE)</f>
        <v>0</v>
      </c>
    </row>
    <row r="3371" spans="1:14" s="71" customFormat="1" ht="16.5" customHeight="1" outlineLevel="1" x14ac:dyDescent="0.2">
      <c r="A3371" s="60" t="s">
        <v>705</v>
      </c>
      <c r="B3371" s="61">
        <v>42936</v>
      </c>
      <c r="C3371" s="71">
        <v>339</v>
      </c>
      <c r="D3371" s="63" t="str">
        <f>VLOOKUP(C3371,[6]Consolidado!$B:$E,4,FALSE)</f>
        <v>Finalizada</v>
      </c>
      <c r="E3371" s="64" t="s">
        <v>33</v>
      </c>
      <c r="F3371" s="65" t="s">
        <v>113</v>
      </c>
      <c r="G3371" s="66">
        <v>-2</v>
      </c>
      <c r="H3371" s="67">
        <v>34.044358889459929</v>
      </c>
      <c r="I3371" s="85">
        <f t="shared" si="90"/>
        <v>-68.088717778919857</v>
      </c>
      <c r="J3371" s="86">
        <v>30.1676</v>
      </c>
      <c r="K3371" s="85">
        <f t="shared" si="91"/>
        <v>-2.2570147369668074</v>
      </c>
      <c r="L3371" s="68" t="str">
        <f>VLOOKUP(C3371,[6]Consolidado!$B:$E,2,FALSE)</f>
        <v>Home Studios</v>
      </c>
      <c r="M3371" s="69" t="str">
        <f>VLOOKUP(C3371,[6]Consolidado!$B:$E,3,FALSE)</f>
        <v>Custom Barstool (Stilleto) OT REF 281</v>
      </c>
      <c r="N3371" s="70" t="str">
        <f>VLOOKUP(C3371,[6]Consolidado!$B:$H,7,FALSE)</f>
        <v>Julio</v>
      </c>
    </row>
    <row r="3372" spans="1:14" s="71" customFormat="1" ht="16.5" customHeight="1" outlineLevel="1" x14ac:dyDescent="0.2">
      <c r="A3372" s="60" t="s">
        <v>705</v>
      </c>
      <c r="B3372" s="61">
        <v>42943</v>
      </c>
      <c r="C3372" s="71">
        <v>272</v>
      </c>
      <c r="D3372" s="63" t="str">
        <f>VLOOKUP(C3372,[6]Consolidado!$B:$E,4,FALSE)</f>
        <v>Finalizada</v>
      </c>
      <c r="E3372" s="64" t="s">
        <v>78</v>
      </c>
      <c r="F3372" s="65" t="s">
        <v>86</v>
      </c>
      <c r="G3372" s="66">
        <v>-4</v>
      </c>
      <c r="H3372" s="67">
        <v>16.954822642714571</v>
      </c>
      <c r="I3372" s="85">
        <f t="shared" si="90"/>
        <v>-67.819290570858286</v>
      </c>
      <c r="J3372" s="86">
        <v>30.1676</v>
      </c>
      <c r="K3372" s="85">
        <f t="shared" si="91"/>
        <v>-2.2480837246203969</v>
      </c>
      <c r="L3372" s="68" t="str">
        <f>VLOOKUP(C3372,[6]Consolidado!$B:$E,2,FALSE)</f>
        <v>Ignitia Office</v>
      </c>
      <c r="M3372" s="69" t="str">
        <f>VLOOKUP(C3372,[6]Consolidado!$B:$E,3,FALSE)</f>
        <v xml:space="preserve">8 seater desk </v>
      </c>
      <c r="N3372" s="70" t="str">
        <f>VLOOKUP(C3372,[6]Consolidado!$B:$H,7,FALSE)</f>
        <v>Julio</v>
      </c>
    </row>
    <row r="3373" spans="1:14" s="71" customFormat="1" ht="16.5" customHeight="1" outlineLevel="1" x14ac:dyDescent="0.2">
      <c r="A3373" s="60" t="s">
        <v>705</v>
      </c>
      <c r="B3373" s="61">
        <v>42943</v>
      </c>
      <c r="C3373" s="71">
        <v>272</v>
      </c>
      <c r="D3373" s="63" t="str">
        <f>VLOOKUP(C3373,[6]Consolidado!$B:$E,4,FALSE)</f>
        <v>Finalizada</v>
      </c>
      <c r="E3373" s="64" t="s">
        <v>33</v>
      </c>
      <c r="F3373" s="65" t="s">
        <v>34</v>
      </c>
      <c r="G3373" s="66">
        <v>-1</v>
      </c>
      <c r="H3373" s="67">
        <v>33.182217334633599</v>
      </c>
      <c r="I3373" s="85">
        <f t="shared" si="90"/>
        <v>-33.182217334633599</v>
      </c>
      <c r="J3373" s="86">
        <v>30.1676</v>
      </c>
      <c r="K3373" s="85">
        <f t="shared" si="91"/>
        <v>-1.0999289746162637</v>
      </c>
      <c r="L3373" s="68" t="str">
        <f>VLOOKUP(C3373,[6]Consolidado!$B:$E,2,FALSE)</f>
        <v>Ignitia Office</v>
      </c>
      <c r="M3373" s="69" t="str">
        <f>VLOOKUP(C3373,[6]Consolidado!$B:$E,3,FALSE)</f>
        <v xml:space="preserve">8 seater desk </v>
      </c>
      <c r="N3373" s="70" t="str">
        <f>VLOOKUP(C3373,[6]Consolidado!$B:$H,7,FALSE)</f>
        <v>Julio</v>
      </c>
    </row>
    <row r="3374" spans="1:14" s="71" customFormat="1" ht="16.5" customHeight="1" outlineLevel="1" x14ac:dyDescent="0.2">
      <c r="A3374" s="60" t="s">
        <v>705</v>
      </c>
      <c r="B3374" s="61">
        <v>42943</v>
      </c>
      <c r="C3374" s="71">
        <v>247</v>
      </c>
      <c r="D3374" s="63" t="str">
        <f>VLOOKUP(C3374,[6]Consolidado!$B:$E,4,FALSE)</f>
        <v>Finalizada</v>
      </c>
      <c r="E3374" s="64" t="s">
        <v>33</v>
      </c>
      <c r="F3374" s="65" t="s">
        <v>32</v>
      </c>
      <c r="G3374" s="66">
        <v>-5</v>
      </c>
      <c r="H3374" s="67">
        <v>30.068855534528456</v>
      </c>
      <c r="I3374" s="85">
        <f t="shared" si="90"/>
        <v>-150.34427767264228</v>
      </c>
      <c r="J3374" s="86">
        <v>30.1676</v>
      </c>
      <c r="K3374" s="85">
        <f t="shared" si="91"/>
        <v>-4.9836340203609923</v>
      </c>
      <c r="L3374" s="68" t="str">
        <f>VLOOKUP(C3374,[6]Consolidado!$B:$E,2,FALSE)</f>
        <v>Ignitia Office</v>
      </c>
      <c r="M3374" s="69" t="str">
        <f>VLOOKUP(C3374,[6]Consolidado!$B:$E,3,FALSE)</f>
        <v>Meeting Room 2</v>
      </c>
      <c r="N3374" s="70" t="str">
        <f>VLOOKUP(C3374,[6]Consolidado!$B:$H,7,FALSE)</f>
        <v>Julio</v>
      </c>
    </row>
    <row r="3375" spans="1:14" s="71" customFormat="1" ht="16.5" customHeight="1" outlineLevel="1" x14ac:dyDescent="0.2">
      <c r="A3375" s="60" t="s">
        <v>705</v>
      </c>
      <c r="B3375" s="61">
        <v>42943</v>
      </c>
      <c r="C3375" s="71">
        <v>247</v>
      </c>
      <c r="D3375" s="63" t="str">
        <f>VLOOKUP(C3375,[6]Consolidado!$B:$E,4,FALSE)</f>
        <v>Finalizada</v>
      </c>
      <c r="E3375" s="64" t="s">
        <v>78</v>
      </c>
      <c r="F3375" s="65" t="s">
        <v>148</v>
      </c>
      <c r="G3375" s="66">
        <v>-4</v>
      </c>
      <c r="H3375" s="67">
        <v>19.819722144444441</v>
      </c>
      <c r="I3375" s="85">
        <f t="shared" si="90"/>
        <v>-79.278888577777764</v>
      </c>
      <c r="J3375" s="86">
        <v>30.1676</v>
      </c>
      <c r="K3375" s="85">
        <f t="shared" si="91"/>
        <v>-2.6279481489338816</v>
      </c>
      <c r="L3375" s="68" t="str">
        <f>VLOOKUP(C3375,[6]Consolidado!$B:$E,2,FALSE)</f>
        <v>Ignitia Office</v>
      </c>
      <c r="M3375" s="69" t="str">
        <f>VLOOKUP(C3375,[6]Consolidado!$B:$E,3,FALSE)</f>
        <v>Meeting Room 2</v>
      </c>
      <c r="N3375" s="70" t="str">
        <f>VLOOKUP(C3375,[6]Consolidado!$B:$H,7,FALSE)</f>
        <v>Julio</v>
      </c>
    </row>
    <row r="3376" spans="1:14" s="71" customFormat="1" ht="16.5" customHeight="1" outlineLevel="1" x14ac:dyDescent="0.2">
      <c r="A3376" s="60" t="s">
        <v>705</v>
      </c>
      <c r="B3376" s="61">
        <v>42943</v>
      </c>
      <c r="C3376" s="71">
        <v>253</v>
      </c>
      <c r="D3376" s="63" t="str">
        <f>VLOOKUP(C3376,[6]Consolidado!$B:$E,4,FALSE)</f>
        <v>Finalizada</v>
      </c>
      <c r="E3376" s="64" t="s">
        <v>33</v>
      </c>
      <c r="F3376" s="65" t="s">
        <v>32</v>
      </c>
      <c r="G3376" s="66">
        <v>-2</v>
      </c>
      <c r="H3376" s="67">
        <v>30.068855534528456</v>
      </c>
      <c r="I3376" s="85">
        <f t="shared" si="90"/>
        <v>-60.137711069056913</v>
      </c>
      <c r="J3376" s="86">
        <v>30.1676</v>
      </c>
      <c r="K3376" s="85">
        <f t="shared" si="91"/>
        <v>-1.993453608144397</v>
      </c>
      <c r="L3376" s="68" t="str">
        <f>VLOOKUP(C3376,[6]Consolidado!$B:$E,2,FALSE)</f>
        <v>Ignitia Office</v>
      </c>
      <c r="M3376" s="69" t="str">
        <f>VLOOKUP(C3376,[6]Consolidado!$B:$E,3,FALSE)</f>
        <v>Reception Desk</v>
      </c>
      <c r="N3376" s="70" t="str">
        <f>VLOOKUP(C3376,[6]Consolidado!$B:$H,7,FALSE)</f>
        <v>Julio</v>
      </c>
    </row>
    <row r="3377" spans="1:14" s="71" customFormat="1" ht="16.5" customHeight="1" outlineLevel="1" x14ac:dyDescent="0.2">
      <c r="A3377" s="60" t="s">
        <v>705</v>
      </c>
      <c r="B3377" s="61">
        <v>42943</v>
      </c>
      <c r="C3377" s="71">
        <v>266</v>
      </c>
      <c r="D3377" s="63" t="str">
        <f>VLOOKUP(C3377,[6]Consolidado!$B:$E,4,FALSE)</f>
        <v>Finalizada</v>
      </c>
      <c r="E3377" s="64" t="s">
        <v>33</v>
      </c>
      <c r="F3377" s="65" t="s">
        <v>32</v>
      </c>
      <c r="G3377" s="66">
        <v>-8</v>
      </c>
      <c r="H3377" s="67">
        <v>30.068855534528456</v>
      </c>
      <c r="I3377" s="85">
        <f t="shared" si="90"/>
        <v>-240.55084427622765</v>
      </c>
      <c r="J3377" s="86">
        <v>30.1676</v>
      </c>
      <c r="K3377" s="85">
        <f t="shared" si="91"/>
        <v>-7.9738144325775879</v>
      </c>
      <c r="L3377" s="68" t="str">
        <f>VLOOKUP(C3377,[6]Consolidado!$B:$E,2,FALSE)</f>
        <v>Ignitia Office</v>
      </c>
      <c r="M3377" s="69" t="str">
        <f>VLOOKUP(C3377,[6]Consolidado!$B:$E,3,FALSE)</f>
        <v xml:space="preserve">Skylight Upholstered Box side chair </v>
      </c>
      <c r="N3377" s="70" t="str">
        <f>VLOOKUP(C3377,[6]Consolidado!$B:$H,7,FALSE)</f>
        <v>Julio</v>
      </c>
    </row>
    <row r="3378" spans="1:14" s="71" customFormat="1" ht="16.5" customHeight="1" outlineLevel="1" x14ac:dyDescent="0.2">
      <c r="A3378" s="60" t="s">
        <v>705</v>
      </c>
      <c r="B3378" s="61">
        <v>42943</v>
      </c>
      <c r="C3378" s="71">
        <v>266</v>
      </c>
      <c r="D3378" s="63" t="str">
        <f>VLOOKUP(C3378,[6]Consolidado!$B:$E,4,FALSE)</f>
        <v>Finalizada</v>
      </c>
      <c r="E3378" s="64" t="s">
        <v>33</v>
      </c>
      <c r="F3378" s="65" t="s">
        <v>34</v>
      </c>
      <c r="G3378" s="66">
        <v>-1</v>
      </c>
      <c r="H3378" s="67">
        <v>33.182217334633599</v>
      </c>
      <c r="I3378" s="85">
        <f t="shared" si="90"/>
        <v>-33.182217334633599</v>
      </c>
      <c r="J3378" s="86">
        <v>30.1676</v>
      </c>
      <c r="K3378" s="85">
        <f t="shared" si="91"/>
        <v>-1.0999289746162637</v>
      </c>
      <c r="L3378" s="68" t="str">
        <f>VLOOKUP(C3378,[6]Consolidado!$B:$E,2,FALSE)</f>
        <v>Ignitia Office</v>
      </c>
      <c r="M3378" s="69" t="str">
        <f>VLOOKUP(C3378,[6]Consolidado!$B:$E,3,FALSE)</f>
        <v xml:space="preserve">Skylight Upholstered Box side chair </v>
      </c>
      <c r="N3378" s="70" t="str">
        <f>VLOOKUP(C3378,[6]Consolidado!$B:$H,7,FALSE)</f>
        <v>Julio</v>
      </c>
    </row>
    <row r="3379" spans="1:14" s="71" customFormat="1" ht="16.5" customHeight="1" outlineLevel="1" x14ac:dyDescent="0.2">
      <c r="A3379" s="60" t="s">
        <v>705</v>
      </c>
      <c r="B3379" s="61">
        <v>42943</v>
      </c>
      <c r="C3379" s="71">
        <v>265</v>
      </c>
      <c r="D3379" s="63" t="str">
        <f>VLOOKUP(C3379,[6]Consolidado!$B:$E,4,FALSE)</f>
        <v>Finalizada</v>
      </c>
      <c r="E3379" s="64" t="s">
        <v>33</v>
      </c>
      <c r="F3379" s="65" t="s">
        <v>32</v>
      </c>
      <c r="G3379" s="66">
        <v>-6</v>
      </c>
      <c r="H3379" s="67">
        <v>30.068855534528456</v>
      </c>
      <c r="I3379" s="85">
        <f t="shared" si="90"/>
        <v>-180.41313320717074</v>
      </c>
      <c r="J3379" s="86">
        <v>30.1676</v>
      </c>
      <c r="K3379" s="85">
        <f t="shared" si="91"/>
        <v>-5.9803608244331912</v>
      </c>
      <c r="L3379" s="68" t="str">
        <f>VLOOKUP(C3379,[6]Consolidado!$B:$E,2,FALSE)</f>
        <v>Ignitia Office</v>
      </c>
      <c r="M3379" s="69" t="str">
        <f>VLOOKUP(C3379,[6]Consolidado!$B:$E,3,FALSE)</f>
        <v xml:space="preserve">Nook table&amp;benches </v>
      </c>
      <c r="N3379" s="70" t="str">
        <f>VLOOKUP(C3379,[6]Consolidado!$B:$H,7,FALSE)</f>
        <v>Julio</v>
      </c>
    </row>
    <row r="3380" spans="1:14" s="71" customFormat="1" ht="16.5" customHeight="1" outlineLevel="1" x14ac:dyDescent="0.2">
      <c r="A3380" s="60" t="s">
        <v>705</v>
      </c>
      <c r="B3380" s="61">
        <v>42943</v>
      </c>
      <c r="C3380" s="71">
        <v>301</v>
      </c>
      <c r="D3380" s="63" t="str">
        <f>VLOOKUP(C3380,[6]Consolidado!$B:$E,4,FALSE)</f>
        <v>Finalizada</v>
      </c>
      <c r="E3380" s="64" t="s">
        <v>33</v>
      </c>
      <c r="F3380" s="65" t="s">
        <v>32</v>
      </c>
      <c r="G3380" s="66">
        <v>-4</v>
      </c>
      <c r="H3380" s="67">
        <v>30.068855534528456</v>
      </c>
      <c r="I3380" s="85">
        <f t="shared" si="90"/>
        <v>-120.27542213811383</v>
      </c>
      <c r="J3380" s="86">
        <v>30.1676</v>
      </c>
      <c r="K3380" s="85">
        <f t="shared" si="91"/>
        <v>-3.986907216288794</v>
      </c>
      <c r="L3380" s="68" t="str">
        <f>VLOOKUP(C3380,[6]Consolidado!$B:$E,2,FALSE)</f>
        <v>Ignitia Office</v>
      </c>
      <c r="M3380" s="69" t="str">
        <f>VLOOKUP(C3380,[6]Consolidado!$B:$E,3,FALSE)</f>
        <v>Upholestered Box side chair</v>
      </c>
      <c r="N3380" s="70" t="str">
        <f>VLOOKUP(C3380,[6]Consolidado!$B:$H,7,FALSE)</f>
        <v>Julio</v>
      </c>
    </row>
    <row r="3381" spans="1:14" s="71" customFormat="1" ht="16.5" customHeight="1" outlineLevel="1" x14ac:dyDescent="0.2">
      <c r="A3381" s="60" t="s">
        <v>705</v>
      </c>
      <c r="B3381" s="61">
        <v>42923</v>
      </c>
      <c r="C3381" s="71" t="s">
        <v>290</v>
      </c>
      <c r="D3381" s="63" t="str">
        <f>VLOOKUP(C3381,[6]Consolidado!$B:$E,4,FALSE)</f>
        <v>En Proceso</v>
      </c>
      <c r="E3381" s="64" t="s">
        <v>25</v>
      </c>
      <c r="F3381" s="65" t="s">
        <v>72</v>
      </c>
      <c r="G3381" s="66">
        <v>-1.0625</v>
      </c>
      <c r="H3381" s="67">
        <v>663.14980000000003</v>
      </c>
      <c r="I3381" s="85">
        <f t="shared" si="90"/>
        <v>-704.59666249999998</v>
      </c>
      <c r="J3381" s="86">
        <v>30.1676</v>
      </c>
      <c r="K3381" s="85">
        <f t="shared" si="91"/>
        <v>-23.35607282316127</v>
      </c>
      <c r="L3381" s="68" t="str">
        <f>VLOOKUP(C3381,[6]Consolidado!$B:$E,2,FALSE)</f>
        <v>Acabado</v>
      </c>
      <c r="M3381" s="69" t="str">
        <f>VLOOKUP(C3381,[6]Consolidado!$B:$E,3,FALSE)</f>
        <v>Material de acabado pendiente de distribuir</v>
      </c>
      <c r="N3381" s="70">
        <f>VLOOKUP(C3381,[6]Consolidado!$B:$H,7,FALSE)</f>
        <v>0</v>
      </c>
    </row>
    <row r="3382" spans="1:14" s="71" customFormat="1" ht="16.5" customHeight="1" outlineLevel="1" x14ac:dyDescent="0.2">
      <c r="A3382" s="60" t="s">
        <v>705</v>
      </c>
      <c r="B3382" s="61">
        <v>42923</v>
      </c>
      <c r="C3382" s="71" t="s">
        <v>290</v>
      </c>
      <c r="D3382" s="63" t="str">
        <f>VLOOKUP(C3382,[6]Consolidado!$B:$E,4,FALSE)</f>
        <v>En Proceso</v>
      </c>
      <c r="E3382" s="64" t="s">
        <v>25</v>
      </c>
      <c r="F3382" s="65" t="s">
        <v>73</v>
      </c>
      <c r="G3382" s="66">
        <v>-0.28125</v>
      </c>
      <c r="H3382" s="67">
        <v>663.14980000000003</v>
      </c>
      <c r="I3382" s="85">
        <f t="shared" si="90"/>
        <v>-186.51088125000001</v>
      </c>
      <c r="J3382" s="86">
        <v>30.1676</v>
      </c>
      <c r="K3382" s="85">
        <f t="shared" si="91"/>
        <v>-6.1824898649544551</v>
      </c>
      <c r="L3382" s="68" t="str">
        <f>VLOOKUP(C3382,[6]Consolidado!$B:$E,2,FALSE)</f>
        <v>Acabado</v>
      </c>
      <c r="M3382" s="69" t="str">
        <f>VLOOKUP(C3382,[6]Consolidado!$B:$E,3,FALSE)</f>
        <v>Material de acabado pendiente de distribuir</v>
      </c>
      <c r="N3382" s="70">
        <f>VLOOKUP(C3382,[6]Consolidado!$B:$H,7,FALSE)</f>
        <v>0</v>
      </c>
    </row>
    <row r="3383" spans="1:14" s="71" customFormat="1" ht="16.5" customHeight="1" outlineLevel="1" x14ac:dyDescent="0.2">
      <c r="A3383" s="60" t="s">
        <v>705</v>
      </c>
      <c r="B3383" s="61">
        <v>42923</v>
      </c>
      <c r="C3383" s="71" t="s">
        <v>290</v>
      </c>
      <c r="D3383" s="63" t="str">
        <f>VLOOKUP(C3383,[6]Consolidado!$B:$E,4,FALSE)</f>
        <v>En Proceso</v>
      </c>
      <c r="E3383" s="64" t="s">
        <v>25</v>
      </c>
      <c r="F3383" s="65" t="s">
        <v>71</v>
      </c>
      <c r="G3383" s="66">
        <v>-1</v>
      </c>
      <c r="H3383" s="67">
        <v>270.66406060606062</v>
      </c>
      <c r="I3383" s="85">
        <f t="shared" si="90"/>
        <v>-270.66406060606062</v>
      </c>
      <c r="J3383" s="86">
        <v>30.1676</v>
      </c>
      <c r="K3383" s="85">
        <f t="shared" si="91"/>
        <v>-8.9720117147555865</v>
      </c>
      <c r="L3383" s="68" t="str">
        <f>VLOOKUP(C3383,[6]Consolidado!$B:$E,2,FALSE)</f>
        <v>Acabado</v>
      </c>
      <c r="M3383" s="69" t="str">
        <f>VLOOKUP(C3383,[6]Consolidado!$B:$E,3,FALSE)</f>
        <v>Material de acabado pendiente de distribuir</v>
      </c>
      <c r="N3383" s="70">
        <f>VLOOKUP(C3383,[6]Consolidado!$B:$H,7,FALSE)</f>
        <v>0</v>
      </c>
    </row>
    <row r="3384" spans="1:14" s="71" customFormat="1" ht="16.5" customHeight="1" outlineLevel="1" x14ac:dyDescent="0.2">
      <c r="A3384" s="60" t="s">
        <v>705</v>
      </c>
      <c r="B3384" s="61">
        <v>42923</v>
      </c>
      <c r="C3384" s="71" t="s">
        <v>290</v>
      </c>
      <c r="D3384" s="63" t="str">
        <f>VLOOKUP(C3384,[6]Consolidado!$B:$E,4,FALSE)</f>
        <v>En Proceso</v>
      </c>
      <c r="E3384" s="64" t="s">
        <v>25</v>
      </c>
      <c r="F3384" s="65" t="s">
        <v>70</v>
      </c>
      <c r="G3384" s="66">
        <v>-1.25</v>
      </c>
      <c r="H3384" s="67">
        <v>887.4203</v>
      </c>
      <c r="I3384" s="85">
        <f t="shared" si="90"/>
        <v>-1109.2753749999999</v>
      </c>
      <c r="J3384" s="86">
        <v>30.1676</v>
      </c>
      <c r="K3384" s="85">
        <f t="shared" si="91"/>
        <v>-36.770421743857646</v>
      </c>
      <c r="L3384" s="68" t="str">
        <f>VLOOKUP(C3384,[6]Consolidado!$B:$E,2,FALSE)</f>
        <v>Acabado</v>
      </c>
      <c r="M3384" s="69" t="str">
        <f>VLOOKUP(C3384,[6]Consolidado!$B:$E,3,FALSE)</f>
        <v>Material de acabado pendiente de distribuir</v>
      </c>
      <c r="N3384" s="70">
        <f>VLOOKUP(C3384,[6]Consolidado!$B:$H,7,FALSE)</f>
        <v>0</v>
      </c>
    </row>
    <row r="3385" spans="1:14" s="71" customFormat="1" ht="16.5" customHeight="1" outlineLevel="1" x14ac:dyDescent="0.2">
      <c r="A3385" s="60" t="s">
        <v>705</v>
      </c>
      <c r="B3385" s="61">
        <v>42923</v>
      </c>
      <c r="C3385" s="71" t="s">
        <v>89</v>
      </c>
      <c r="D3385" s="63" t="str">
        <f>VLOOKUP(C3385,[6]Consolidado!$B:$E,4,FALSE)</f>
        <v>En Proceso</v>
      </c>
      <c r="E3385" s="64" t="s">
        <v>33</v>
      </c>
      <c r="F3385" s="65" t="s">
        <v>90</v>
      </c>
      <c r="G3385" s="66">
        <v>-226.8</v>
      </c>
      <c r="H3385" s="67">
        <v>3.1466686239601929</v>
      </c>
      <c r="I3385" s="85">
        <f t="shared" si="90"/>
        <v>-713.66444391417178</v>
      </c>
      <c r="J3385" s="86">
        <v>30.1676</v>
      </c>
      <c r="K3385" s="85">
        <f t="shared" si="91"/>
        <v>-23.656652962588069</v>
      </c>
      <c r="L3385" s="68" t="str">
        <f>VLOOKUP(C3385,[6]Consolidado!$B:$E,2,FALSE)</f>
        <v>Empaque</v>
      </c>
      <c r="M3385" s="69" t="str">
        <f>VLOOKUP(C3385,[6]Consolidado!$B:$E,3,FALSE)</f>
        <v>Material de empaque pendiente de distribuir</v>
      </c>
      <c r="N3385" s="70">
        <f>VLOOKUP(C3385,[6]Consolidado!$B:$H,7,FALSE)</f>
        <v>0</v>
      </c>
    </row>
    <row r="3386" spans="1:14" s="71" customFormat="1" ht="16.5" customHeight="1" outlineLevel="1" x14ac:dyDescent="0.2">
      <c r="A3386" s="60" t="s">
        <v>705</v>
      </c>
      <c r="B3386" s="61">
        <v>42923</v>
      </c>
      <c r="C3386" s="71">
        <v>223</v>
      </c>
      <c r="D3386" s="63" t="str">
        <f>VLOOKUP(C3386,[6]Consolidado!$B:$E,4,FALSE)</f>
        <v>Finalizada</v>
      </c>
      <c r="E3386" s="64" t="s">
        <v>25</v>
      </c>
      <c r="F3386" s="65" t="s">
        <v>72</v>
      </c>
      <c r="G3386" s="66">
        <v>1.0625</v>
      </c>
      <c r="H3386" s="67">
        <v>663.14980000000003</v>
      </c>
      <c r="I3386" s="85">
        <f t="shared" si="90"/>
        <v>704.59666249999998</v>
      </c>
      <c r="J3386" s="86">
        <v>30.1676</v>
      </c>
      <c r="K3386" s="85">
        <f t="shared" si="91"/>
        <v>23.35607282316127</v>
      </c>
      <c r="L3386" s="68" t="str">
        <f>VLOOKUP(C3386,[6]Consolidado!$B:$E,2,FALSE)</f>
        <v>Canoe Wesfield (Dining Terrace)</v>
      </c>
      <c r="M3386" s="69" t="str">
        <f>VLOOKUP(C3386,[6]Consolidado!$B:$E,3,FALSE)</f>
        <v>CH-15 Indoor Bar Stool</v>
      </c>
      <c r="N3386" s="70" t="str">
        <f>VLOOKUP(C3386,[6]Consolidado!$B:$H,7,FALSE)</f>
        <v>Julio</v>
      </c>
    </row>
    <row r="3387" spans="1:14" s="71" customFormat="1" ht="16.5" customHeight="1" outlineLevel="1" x14ac:dyDescent="0.2">
      <c r="A3387" s="60" t="s">
        <v>705</v>
      </c>
      <c r="B3387" s="61">
        <v>42923</v>
      </c>
      <c r="C3387" s="71">
        <v>223</v>
      </c>
      <c r="D3387" s="63" t="str">
        <f>VLOOKUP(C3387,[6]Consolidado!$B:$E,4,FALSE)</f>
        <v>Finalizada</v>
      </c>
      <c r="E3387" s="64" t="s">
        <v>25</v>
      </c>
      <c r="F3387" s="65" t="s">
        <v>73</v>
      </c>
      <c r="G3387" s="66">
        <v>0.28125</v>
      </c>
      <c r="H3387" s="67">
        <v>663.14980000000003</v>
      </c>
      <c r="I3387" s="85">
        <f t="shared" si="90"/>
        <v>186.51088125000001</v>
      </c>
      <c r="J3387" s="86">
        <v>30.1676</v>
      </c>
      <c r="K3387" s="85">
        <f t="shared" si="91"/>
        <v>6.1824898649544551</v>
      </c>
      <c r="L3387" s="68" t="str">
        <f>VLOOKUP(C3387,[6]Consolidado!$B:$E,2,FALSE)</f>
        <v>Canoe Wesfield (Dining Terrace)</v>
      </c>
      <c r="M3387" s="69" t="str">
        <f>VLOOKUP(C3387,[6]Consolidado!$B:$E,3,FALSE)</f>
        <v>CH-15 Indoor Bar Stool</v>
      </c>
      <c r="N3387" s="70" t="str">
        <f>VLOOKUP(C3387,[6]Consolidado!$B:$H,7,FALSE)</f>
        <v>Julio</v>
      </c>
    </row>
    <row r="3388" spans="1:14" s="71" customFormat="1" ht="16.5" customHeight="1" outlineLevel="1" x14ac:dyDescent="0.2">
      <c r="A3388" s="60" t="s">
        <v>705</v>
      </c>
      <c r="B3388" s="61">
        <v>42923</v>
      </c>
      <c r="C3388" s="71">
        <v>223</v>
      </c>
      <c r="D3388" s="63" t="str">
        <f>VLOOKUP(C3388,[6]Consolidado!$B:$E,4,FALSE)</f>
        <v>Finalizada</v>
      </c>
      <c r="E3388" s="64" t="s">
        <v>25</v>
      </c>
      <c r="F3388" s="65" t="s">
        <v>71</v>
      </c>
      <c r="G3388" s="66">
        <v>1</v>
      </c>
      <c r="H3388" s="67">
        <v>270.66406060606062</v>
      </c>
      <c r="I3388" s="85">
        <f t="shared" si="90"/>
        <v>270.66406060606062</v>
      </c>
      <c r="J3388" s="86">
        <v>30.1676</v>
      </c>
      <c r="K3388" s="85">
        <f t="shared" si="91"/>
        <v>8.9720117147555865</v>
      </c>
      <c r="L3388" s="68" t="str">
        <f>VLOOKUP(C3388,[6]Consolidado!$B:$E,2,FALSE)</f>
        <v>Canoe Wesfield (Dining Terrace)</v>
      </c>
      <c r="M3388" s="69" t="str">
        <f>VLOOKUP(C3388,[6]Consolidado!$B:$E,3,FALSE)</f>
        <v>CH-15 Indoor Bar Stool</v>
      </c>
      <c r="N3388" s="70" t="str">
        <f>VLOOKUP(C3388,[6]Consolidado!$B:$H,7,FALSE)</f>
        <v>Julio</v>
      </c>
    </row>
    <row r="3389" spans="1:14" s="71" customFormat="1" ht="16.5" customHeight="1" outlineLevel="1" x14ac:dyDescent="0.2">
      <c r="A3389" s="60" t="s">
        <v>705</v>
      </c>
      <c r="B3389" s="61">
        <v>42923</v>
      </c>
      <c r="C3389" s="71">
        <v>223</v>
      </c>
      <c r="D3389" s="63" t="str">
        <f>VLOOKUP(C3389,[6]Consolidado!$B:$E,4,FALSE)</f>
        <v>Finalizada</v>
      </c>
      <c r="E3389" s="64" t="s">
        <v>25</v>
      </c>
      <c r="F3389" s="65" t="s">
        <v>70</v>
      </c>
      <c r="G3389" s="66">
        <v>1.25</v>
      </c>
      <c r="H3389" s="67">
        <v>887.4203</v>
      </c>
      <c r="I3389" s="85">
        <f t="shared" si="90"/>
        <v>1109.2753749999999</v>
      </c>
      <c r="J3389" s="86">
        <v>30.1676</v>
      </c>
      <c r="K3389" s="85">
        <f t="shared" si="91"/>
        <v>36.770421743857646</v>
      </c>
      <c r="L3389" s="68" t="str">
        <f>VLOOKUP(C3389,[6]Consolidado!$B:$E,2,FALSE)</f>
        <v>Canoe Wesfield (Dining Terrace)</v>
      </c>
      <c r="M3389" s="69" t="str">
        <f>VLOOKUP(C3389,[6]Consolidado!$B:$E,3,FALSE)</f>
        <v>CH-15 Indoor Bar Stool</v>
      </c>
      <c r="N3389" s="70" t="str">
        <f>VLOOKUP(C3389,[6]Consolidado!$B:$H,7,FALSE)</f>
        <v>Julio</v>
      </c>
    </row>
    <row r="3390" spans="1:14" s="71" customFormat="1" ht="16.5" customHeight="1" outlineLevel="1" x14ac:dyDescent="0.2">
      <c r="A3390" s="60" t="s">
        <v>705</v>
      </c>
      <c r="B3390" s="61">
        <v>42923</v>
      </c>
      <c r="C3390" s="71">
        <v>223</v>
      </c>
      <c r="D3390" s="63" t="str">
        <f>VLOOKUP(C3390,[6]Consolidado!$B:$E,4,FALSE)</f>
        <v>Finalizada</v>
      </c>
      <c r="E3390" s="64" t="s">
        <v>33</v>
      </c>
      <c r="F3390" s="65" t="s">
        <v>90</v>
      </c>
      <c r="G3390" s="66">
        <v>226.8</v>
      </c>
      <c r="H3390" s="67">
        <v>3.1466686239601929</v>
      </c>
      <c r="I3390" s="85">
        <f t="shared" si="90"/>
        <v>713.66444391417178</v>
      </c>
      <c r="J3390" s="86">
        <v>30.1676</v>
      </c>
      <c r="K3390" s="85">
        <f t="shared" si="91"/>
        <v>23.656652962588069</v>
      </c>
      <c r="L3390" s="68" t="str">
        <f>VLOOKUP(C3390,[6]Consolidado!$B:$E,2,FALSE)</f>
        <v>Canoe Wesfield (Dining Terrace)</v>
      </c>
      <c r="M3390" s="69" t="str">
        <f>VLOOKUP(C3390,[6]Consolidado!$B:$E,3,FALSE)</f>
        <v>CH-15 Indoor Bar Stool</v>
      </c>
      <c r="N3390" s="70" t="str">
        <f>VLOOKUP(C3390,[6]Consolidado!$B:$H,7,FALSE)</f>
        <v>Julio</v>
      </c>
    </row>
    <row r="3391" spans="1:14" s="71" customFormat="1" ht="16.5" customHeight="1" outlineLevel="1" x14ac:dyDescent="0.2">
      <c r="A3391" s="60" t="s">
        <v>705</v>
      </c>
      <c r="B3391" s="61">
        <v>42923</v>
      </c>
      <c r="C3391" s="71" t="s">
        <v>290</v>
      </c>
      <c r="D3391" s="63" t="str">
        <f>VLOOKUP(C3391,[6]Consolidado!$B:$E,4,FALSE)</f>
        <v>En Proceso</v>
      </c>
      <c r="E3391" s="64" t="s">
        <v>25</v>
      </c>
      <c r="F3391" s="65" t="s">
        <v>72</v>
      </c>
      <c r="G3391" s="66">
        <v>-3.125E-2</v>
      </c>
      <c r="H3391" s="67">
        <v>663.14980000000003</v>
      </c>
      <c r="I3391" s="85">
        <f t="shared" si="90"/>
        <v>-20.723431250000001</v>
      </c>
      <c r="J3391" s="86">
        <v>30.1676</v>
      </c>
      <c r="K3391" s="85">
        <f t="shared" si="91"/>
        <v>-0.68694331832827271</v>
      </c>
      <c r="L3391" s="68" t="str">
        <f>VLOOKUP(C3391,[6]Consolidado!$B:$E,2,FALSE)</f>
        <v>Acabado</v>
      </c>
      <c r="M3391" s="69" t="str">
        <f>VLOOKUP(C3391,[6]Consolidado!$B:$E,3,FALSE)</f>
        <v>Material de acabado pendiente de distribuir</v>
      </c>
      <c r="N3391" s="70">
        <f>VLOOKUP(C3391,[6]Consolidado!$B:$H,7,FALSE)</f>
        <v>0</v>
      </c>
    </row>
    <row r="3392" spans="1:14" s="71" customFormat="1" ht="16.5" customHeight="1" outlineLevel="1" x14ac:dyDescent="0.2">
      <c r="A3392" s="60" t="s">
        <v>705</v>
      </c>
      <c r="B3392" s="61">
        <v>42923</v>
      </c>
      <c r="C3392" s="71" t="s">
        <v>290</v>
      </c>
      <c r="D3392" s="63" t="str">
        <f>VLOOKUP(C3392,[6]Consolidado!$B:$E,4,FALSE)</f>
        <v>En Proceso</v>
      </c>
      <c r="E3392" s="64" t="s">
        <v>25</v>
      </c>
      <c r="F3392" s="65" t="s">
        <v>73</v>
      </c>
      <c r="G3392" s="66">
        <v>-3.125E-2</v>
      </c>
      <c r="H3392" s="67">
        <v>663.14980000000003</v>
      </c>
      <c r="I3392" s="85">
        <f t="shared" si="90"/>
        <v>-20.723431250000001</v>
      </c>
      <c r="J3392" s="86">
        <v>30.1676</v>
      </c>
      <c r="K3392" s="85">
        <f t="shared" si="91"/>
        <v>-0.68694331832827271</v>
      </c>
      <c r="L3392" s="68" t="str">
        <f>VLOOKUP(C3392,[6]Consolidado!$B:$E,2,FALSE)</f>
        <v>Acabado</v>
      </c>
      <c r="M3392" s="69" t="str">
        <f>VLOOKUP(C3392,[6]Consolidado!$B:$E,3,FALSE)</f>
        <v>Material de acabado pendiente de distribuir</v>
      </c>
      <c r="N3392" s="70">
        <f>VLOOKUP(C3392,[6]Consolidado!$B:$H,7,FALSE)</f>
        <v>0</v>
      </c>
    </row>
    <row r="3393" spans="1:14" s="71" customFormat="1" ht="16.5" customHeight="1" outlineLevel="1" x14ac:dyDescent="0.2">
      <c r="A3393" s="60" t="s">
        <v>705</v>
      </c>
      <c r="B3393" s="61">
        <v>42923</v>
      </c>
      <c r="C3393" s="71" t="s">
        <v>290</v>
      </c>
      <c r="D3393" s="63" t="str">
        <f>VLOOKUP(C3393,[6]Consolidado!$B:$E,4,FALSE)</f>
        <v>En Proceso</v>
      </c>
      <c r="E3393" s="64" t="s">
        <v>25</v>
      </c>
      <c r="F3393" s="65" t="s">
        <v>71</v>
      </c>
      <c r="G3393" s="66">
        <v>-0.125</v>
      </c>
      <c r="H3393" s="67">
        <v>270.66406060606062</v>
      </c>
      <c r="I3393" s="85">
        <f t="shared" si="90"/>
        <v>-33.833007575757577</v>
      </c>
      <c r="J3393" s="86">
        <v>30.1676</v>
      </c>
      <c r="K3393" s="85">
        <f t="shared" si="91"/>
        <v>-1.1215014643444483</v>
      </c>
      <c r="L3393" s="68" t="str">
        <f>VLOOKUP(C3393,[6]Consolidado!$B:$E,2,FALSE)</f>
        <v>Acabado</v>
      </c>
      <c r="M3393" s="69" t="str">
        <f>VLOOKUP(C3393,[6]Consolidado!$B:$E,3,FALSE)</f>
        <v>Material de acabado pendiente de distribuir</v>
      </c>
      <c r="N3393" s="70">
        <f>VLOOKUP(C3393,[6]Consolidado!$B:$H,7,FALSE)</f>
        <v>0</v>
      </c>
    </row>
    <row r="3394" spans="1:14" s="71" customFormat="1" ht="16.5" customHeight="1" outlineLevel="1" x14ac:dyDescent="0.2">
      <c r="A3394" s="60" t="s">
        <v>705</v>
      </c>
      <c r="B3394" s="61">
        <v>42923</v>
      </c>
      <c r="C3394" s="71" t="s">
        <v>290</v>
      </c>
      <c r="D3394" s="63" t="str">
        <f>VLOOKUP(C3394,[6]Consolidado!$B:$E,4,FALSE)</f>
        <v>En Proceso</v>
      </c>
      <c r="E3394" s="64" t="s">
        <v>25</v>
      </c>
      <c r="F3394" s="65" t="s">
        <v>70</v>
      </c>
      <c r="G3394" s="66">
        <v>-0.125</v>
      </c>
      <c r="H3394" s="67">
        <v>887.4203</v>
      </c>
      <c r="I3394" s="85">
        <f t="shared" si="90"/>
        <v>-110.9275375</v>
      </c>
      <c r="J3394" s="86">
        <v>30.1676</v>
      </c>
      <c r="K3394" s="85">
        <f t="shared" si="91"/>
        <v>-3.6770421743857646</v>
      </c>
      <c r="L3394" s="68" t="str">
        <f>VLOOKUP(C3394,[6]Consolidado!$B:$E,2,FALSE)</f>
        <v>Acabado</v>
      </c>
      <c r="M3394" s="69" t="str">
        <f>VLOOKUP(C3394,[6]Consolidado!$B:$E,3,FALSE)</f>
        <v>Material de acabado pendiente de distribuir</v>
      </c>
      <c r="N3394" s="70">
        <f>VLOOKUP(C3394,[6]Consolidado!$B:$H,7,FALSE)</f>
        <v>0</v>
      </c>
    </row>
    <row r="3395" spans="1:14" s="71" customFormat="1" ht="16.5" customHeight="1" outlineLevel="1" x14ac:dyDescent="0.2">
      <c r="A3395" s="60" t="s">
        <v>705</v>
      </c>
      <c r="B3395" s="61">
        <v>42923</v>
      </c>
      <c r="C3395" s="71" t="s">
        <v>89</v>
      </c>
      <c r="D3395" s="63" t="str">
        <f>VLOOKUP(C3395,[6]Consolidado!$B:$E,4,FALSE)</f>
        <v>En Proceso</v>
      </c>
      <c r="E3395" s="64" t="s">
        <v>33</v>
      </c>
      <c r="F3395" s="65" t="s">
        <v>90</v>
      </c>
      <c r="G3395" s="66">
        <v>-15</v>
      </c>
      <c r="H3395" s="67">
        <v>3.1466686239601929</v>
      </c>
      <c r="I3395" s="85">
        <f t="shared" si="90"/>
        <v>-47.20002935940289</v>
      </c>
      <c r="J3395" s="86">
        <v>30.1676</v>
      </c>
      <c r="K3395" s="85">
        <f t="shared" si="91"/>
        <v>-1.5645934499066181</v>
      </c>
      <c r="L3395" s="68" t="str">
        <f>VLOOKUP(C3395,[6]Consolidado!$B:$E,2,FALSE)</f>
        <v>Empaque</v>
      </c>
      <c r="M3395" s="69" t="str">
        <f>VLOOKUP(C3395,[6]Consolidado!$B:$E,3,FALSE)</f>
        <v>Material de empaque pendiente de distribuir</v>
      </c>
      <c r="N3395" s="70">
        <f>VLOOKUP(C3395,[6]Consolidado!$B:$H,7,FALSE)</f>
        <v>0</v>
      </c>
    </row>
    <row r="3396" spans="1:14" s="71" customFormat="1" ht="16.5" customHeight="1" outlineLevel="1" x14ac:dyDescent="0.2">
      <c r="A3396" s="60" t="s">
        <v>705</v>
      </c>
      <c r="B3396" s="61">
        <v>42923</v>
      </c>
      <c r="C3396" s="71">
        <v>224</v>
      </c>
      <c r="D3396" s="63" t="str">
        <f>VLOOKUP(C3396,[6]Consolidado!$B:$E,4,FALSE)</f>
        <v>Finalizada</v>
      </c>
      <c r="E3396" s="64" t="s">
        <v>25</v>
      </c>
      <c r="F3396" s="65" t="s">
        <v>72</v>
      </c>
      <c r="G3396" s="66">
        <v>3.125E-2</v>
      </c>
      <c r="H3396" s="67">
        <v>663.14980000000003</v>
      </c>
      <c r="I3396" s="85">
        <f t="shared" si="90"/>
        <v>20.723431250000001</v>
      </c>
      <c r="J3396" s="86">
        <v>30.1676</v>
      </c>
      <c r="K3396" s="85">
        <f t="shared" si="91"/>
        <v>0.68694331832827271</v>
      </c>
      <c r="L3396" s="68" t="str">
        <f>VLOOKUP(C3396,[6]Consolidado!$B:$E,2,FALSE)</f>
        <v>Canoe Wesfield (Dining Terrace)</v>
      </c>
      <c r="M3396" s="69" t="str">
        <f>VLOOKUP(C3396,[6]Consolidado!$B:$E,3,FALSE)</f>
        <v>CH-15-CH Indoor Bar Stool - Counter Height</v>
      </c>
      <c r="N3396" s="70" t="str">
        <f>VLOOKUP(C3396,[6]Consolidado!$B:$H,7,FALSE)</f>
        <v>Julio</v>
      </c>
    </row>
    <row r="3397" spans="1:14" s="71" customFormat="1" ht="16.5" customHeight="1" outlineLevel="1" x14ac:dyDescent="0.2">
      <c r="A3397" s="60" t="s">
        <v>705</v>
      </c>
      <c r="B3397" s="61">
        <v>42923</v>
      </c>
      <c r="C3397" s="71">
        <v>224</v>
      </c>
      <c r="D3397" s="63" t="str">
        <f>VLOOKUP(C3397,[6]Consolidado!$B:$E,4,FALSE)</f>
        <v>Finalizada</v>
      </c>
      <c r="E3397" s="64" t="s">
        <v>25</v>
      </c>
      <c r="F3397" s="65" t="s">
        <v>73</v>
      </c>
      <c r="G3397" s="66">
        <v>3.125E-2</v>
      </c>
      <c r="H3397" s="67">
        <v>663.14980000000003</v>
      </c>
      <c r="I3397" s="85">
        <f t="shared" si="90"/>
        <v>20.723431250000001</v>
      </c>
      <c r="J3397" s="86">
        <v>30.1676</v>
      </c>
      <c r="K3397" s="85">
        <f t="shared" si="91"/>
        <v>0.68694331832827271</v>
      </c>
      <c r="L3397" s="68" t="str">
        <f>VLOOKUP(C3397,[6]Consolidado!$B:$E,2,FALSE)</f>
        <v>Canoe Wesfield (Dining Terrace)</v>
      </c>
      <c r="M3397" s="69" t="str">
        <f>VLOOKUP(C3397,[6]Consolidado!$B:$E,3,FALSE)</f>
        <v>CH-15-CH Indoor Bar Stool - Counter Height</v>
      </c>
      <c r="N3397" s="70" t="str">
        <f>VLOOKUP(C3397,[6]Consolidado!$B:$H,7,FALSE)</f>
        <v>Julio</v>
      </c>
    </row>
    <row r="3398" spans="1:14" s="71" customFormat="1" ht="16.5" customHeight="1" outlineLevel="1" x14ac:dyDescent="0.2">
      <c r="A3398" s="60" t="s">
        <v>705</v>
      </c>
      <c r="B3398" s="61">
        <v>42923</v>
      </c>
      <c r="C3398" s="71">
        <v>224</v>
      </c>
      <c r="D3398" s="63" t="str">
        <f>VLOOKUP(C3398,[6]Consolidado!$B:$E,4,FALSE)</f>
        <v>Finalizada</v>
      </c>
      <c r="E3398" s="64" t="s">
        <v>25</v>
      </c>
      <c r="F3398" s="65" t="s">
        <v>71</v>
      </c>
      <c r="G3398" s="66">
        <v>0.125</v>
      </c>
      <c r="H3398" s="67">
        <v>270.66406060606062</v>
      </c>
      <c r="I3398" s="85">
        <f t="shared" si="90"/>
        <v>33.833007575757577</v>
      </c>
      <c r="J3398" s="86">
        <v>30.1676</v>
      </c>
      <c r="K3398" s="85">
        <f t="shared" si="91"/>
        <v>1.1215014643444483</v>
      </c>
      <c r="L3398" s="68" t="str">
        <f>VLOOKUP(C3398,[6]Consolidado!$B:$E,2,FALSE)</f>
        <v>Canoe Wesfield (Dining Terrace)</v>
      </c>
      <c r="M3398" s="69" t="str">
        <f>VLOOKUP(C3398,[6]Consolidado!$B:$E,3,FALSE)</f>
        <v>CH-15-CH Indoor Bar Stool - Counter Height</v>
      </c>
      <c r="N3398" s="70" t="str">
        <f>VLOOKUP(C3398,[6]Consolidado!$B:$H,7,FALSE)</f>
        <v>Julio</v>
      </c>
    </row>
    <row r="3399" spans="1:14" s="71" customFormat="1" ht="16.5" customHeight="1" outlineLevel="1" x14ac:dyDescent="0.2">
      <c r="A3399" s="60" t="s">
        <v>705</v>
      </c>
      <c r="B3399" s="61">
        <v>42923</v>
      </c>
      <c r="C3399" s="71">
        <v>224</v>
      </c>
      <c r="D3399" s="63" t="str">
        <f>VLOOKUP(C3399,[6]Consolidado!$B:$E,4,FALSE)</f>
        <v>Finalizada</v>
      </c>
      <c r="E3399" s="64" t="s">
        <v>25</v>
      </c>
      <c r="F3399" s="65" t="s">
        <v>70</v>
      </c>
      <c r="G3399" s="66">
        <v>0.125</v>
      </c>
      <c r="H3399" s="67">
        <v>887.4203</v>
      </c>
      <c r="I3399" s="85">
        <f t="shared" si="90"/>
        <v>110.9275375</v>
      </c>
      <c r="J3399" s="86">
        <v>30.1676</v>
      </c>
      <c r="K3399" s="85">
        <f t="shared" si="91"/>
        <v>3.6770421743857646</v>
      </c>
      <c r="L3399" s="68" t="str">
        <f>VLOOKUP(C3399,[6]Consolidado!$B:$E,2,FALSE)</f>
        <v>Canoe Wesfield (Dining Terrace)</v>
      </c>
      <c r="M3399" s="69" t="str">
        <f>VLOOKUP(C3399,[6]Consolidado!$B:$E,3,FALSE)</f>
        <v>CH-15-CH Indoor Bar Stool - Counter Height</v>
      </c>
      <c r="N3399" s="70" t="str">
        <f>VLOOKUP(C3399,[6]Consolidado!$B:$H,7,FALSE)</f>
        <v>Julio</v>
      </c>
    </row>
    <row r="3400" spans="1:14" s="71" customFormat="1" ht="16.5" customHeight="1" outlineLevel="1" x14ac:dyDescent="0.2">
      <c r="A3400" s="60" t="s">
        <v>705</v>
      </c>
      <c r="B3400" s="61">
        <v>42923</v>
      </c>
      <c r="C3400" s="71">
        <v>224</v>
      </c>
      <c r="D3400" s="63" t="str">
        <f>VLOOKUP(C3400,[6]Consolidado!$B:$E,4,FALSE)</f>
        <v>Finalizada</v>
      </c>
      <c r="E3400" s="64" t="s">
        <v>33</v>
      </c>
      <c r="F3400" s="65" t="s">
        <v>90</v>
      </c>
      <c r="G3400" s="66">
        <v>15</v>
      </c>
      <c r="H3400" s="67">
        <v>3.1466686239601929</v>
      </c>
      <c r="I3400" s="85">
        <f t="shared" si="90"/>
        <v>47.20002935940289</v>
      </c>
      <c r="J3400" s="86">
        <v>30.1676</v>
      </c>
      <c r="K3400" s="85">
        <f t="shared" si="91"/>
        <v>1.5645934499066181</v>
      </c>
      <c r="L3400" s="68" t="str">
        <f>VLOOKUP(C3400,[6]Consolidado!$B:$E,2,FALSE)</f>
        <v>Canoe Wesfield (Dining Terrace)</v>
      </c>
      <c r="M3400" s="69" t="str">
        <f>VLOOKUP(C3400,[6]Consolidado!$B:$E,3,FALSE)</f>
        <v>CH-15-CH Indoor Bar Stool - Counter Height</v>
      </c>
      <c r="N3400" s="70" t="str">
        <f>VLOOKUP(C3400,[6]Consolidado!$B:$H,7,FALSE)</f>
        <v>Julio</v>
      </c>
    </row>
    <row r="3401" spans="1:14" s="71" customFormat="1" ht="16.5" customHeight="1" outlineLevel="1" x14ac:dyDescent="0.2">
      <c r="A3401" s="60" t="s">
        <v>705</v>
      </c>
      <c r="B3401" s="61">
        <v>42923</v>
      </c>
      <c r="C3401" s="71" t="s">
        <v>290</v>
      </c>
      <c r="D3401" s="63" t="str">
        <f>VLOOKUP(C3401,[6]Consolidado!$B:$E,4,FALSE)</f>
        <v>En Proceso</v>
      </c>
      <c r="E3401" s="64" t="s">
        <v>25</v>
      </c>
      <c r="F3401" s="65" t="s">
        <v>72</v>
      </c>
      <c r="G3401" s="66">
        <v>-1.5</v>
      </c>
      <c r="H3401" s="67">
        <v>663.14980000000003</v>
      </c>
      <c r="I3401" s="85">
        <f t="shared" si="90"/>
        <v>-994.72469999999998</v>
      </c>
      <c r="J3401" s="86">
        <v>30.1676</v>
      </c>
      <c r="K3401" s="85">
        <f t="shared" si="91"/>
        <v>-32.973279279757087</v>
      </c>
      <c r="L3401" s="68" t="str">
        <f>VLOOKUP(C3401,[6]Consolidado!$B:$E,2,FALSE)</f>
        <v>Acabado</v>
      </c>
      <c r="M3401" s="69" t="str">
        <f>VLOOKUP(C3401,[6]Consolidado!$B:$E,3,FALSE)</f>
        <v>Material de acabado pendiente de distribuir</v>
      </c>
      <c r="N3401" s="70">
        <f>VLOOKUP(C3401,[6]Consolidado!$B:$H,7,FALSE)</f>
        <v>0</v>
      </c>
    </row>
    <row r="3402" spans="1:14" s="71" customFormat="1" ht="16.5" customHeight="1" outlineLevel="1" x14ac:dyDescent="0.2">
      <c r="A3402" s="60" t="s">
        <v>705</v>
      </c>
      <c r="B3402" s="61">
        <v>42923</v>
      </c>
      <c r="C3402" s="71" t="s">
        <v>290</v>
      </c>
      <c r="D3402" s="63" t="str">
        <f>VLOOKUP(C3402,[6]Consolidado!$B:$E,4,FALSE)</f>
        <v>En Proceso</v>
      </c>
      <c r="E3402" s="64" t="s">
        <v>25</v>
      </c>
      <c r="F3402" s="65" t="s">
        <v>73</v>
      </c>
      <c r="G3402" s="66">
        <v>-0.75</v>
      </c>
      <c r="H3402" s="67">
        <v>663.14980000000003</v>
      </c>
      <c r="I3402" s="85">
        <f t="shared" si="90"/>
        <v>-497.36234999999999</v>
      </c>
      <c r="J3402" s="86">
        <v>30.1676</v>
      </c>
      <c r="K3402" s="85">
        <f t="shared" si="91"/>
        <v>-16.486639639878543</v>
      </c>
      <c r="L3402" s="68" t="str">
        <f>VLOOKUP(C3402,[6]Consolidado!$B:$E,2,FALSE)</f>
        <v>Acabado</v>
      </c>
      <c r="M3402" s="69" t="str">
        <f>VLOOKUP(C3402,[6]Consolidado!$B:$E,3,FALSE)</f>
        <v>Material de acabado pendiente de distribuir</v>
      </c>
      <c r="N3402" s="70">
        <f>VLOOKUP(C3402,[6]Consolidado!$B:$H,7,FALSE)</f>
        <v>0</v>
      </c>
    </row>
    <row r="3403" spans="1:14" s="71" customFormat="1" ht="16.5" customHeight="1" outlineLevel="1" x14ac:dyDescent="0.2">
      <c r="A3403" s="60" t="s">
        <v>705</v>
      </c>
      <c r="B3403" s="61">
        <v>42923</v>
      </c>
      <c r="C3403" s="71" t="s">
        <v>290</v>
      </c>
      <c r="D3403" s="63" t="str">
        <f>VLOOKUP(C3403,[6]Consolidado!$B:$E,4,FALSE)</f>
        <v>En Proceso</v>
      </c>
      <c r="E3403" s="64" t="s">
        <v>25</v>
      </c>
      <c r="F3403" s="65" t="s">
        <v>71</v>
      </c>
      <c r="G3403" s="66">
        <v>-3.5</v>
      </c>
      <c r="H3403" s="67">
        <v>270.66406060606062</v>
      </c>
      <c r="I3403" s="85">
        <f t="shared" si="90"/>
        <v>-947.32421212121221</v>
      </c>
      <c r="J3403" s="86">
        <v>30.1676</v>
      </c>
      <c r="K3403" s="85">
        <f t="shared" si="91"/>
        <v>-31.402041001644552</v>
      </c>
      <c r="L3403" s="68" t="str">
        <f>VLOOKUP(C3403,[6]Consolidado!$B:$E,2,FALSE)</f>
        <v>Acabado</v>
      </c>
      <c r="M3403" s="69" t="str">
        <f>VLOOKUP(C3403,[6]Consolidado!$B:$E,3,FALSE)</f>
        <v>Material de acabado pendiente de distribuir</v>
      </c>
      <c r="N3403" s="70">
        <f>VLOOKUP(C3403,[6]Consolidado!$B:$H,7,FALSE)</f>
        <v>0</v>
      </c>
    </row>
    <row r="3404" spans="1:14" s="71" customFormat="1" ht="16.5" customHeight="1" outlineLevel="1" x14ac:dyDescent="0.2">
      <c r="A3404" s="60" t="s">
        <v>705</v>
      </c>
      <c r="B3404" s="61">
        <v>42923</v>
      </c>
      <c r="C3404" s="71" t="s">
        <v>290</v>
      </c>
      <c r="D3404" s="63" t="str">
        <f>VLOOKUP(C3404,[6]Consolidado!$B:$E,4,FALSE)</f>
        <v>En Proceso</v>
      </c>
      <c r="E3404" s="64" t="s">
        <v>25</v>
      </c>
      <c r="F3404" s="65" t="s">
        <v>70</v>
      </c>
      <c r="G3404" s="66">
        <v>-5</v>
      </c>
      <c r="H3404" s="67">
        <v>887.4203</v>
      </c>
      <c r="I3404" s="85">
        <f t="shared" si="90"/>
        <v>-4437.1014999999998</v>
      </c>
      <c r="J3404" s="86">
        <v>30.1676</v>
      </c>
      <c r="K3404" s="85">
        <f t="shared" si="91"/>
        <v>-147.08168697543059</v>
      </c>
      <c r="L3404" s="68" t="str">
        <f>VLOOKUP(C3404,[6]Consolidado!$B:$E,2,FALSE)</f>
        <v>Acabado</v>
      </c>
      <c r="M3404" s="69" t="str">
        <f>VLOOKUP(C3404,[6]Consolidado!$B:$E,3,FALSE)</f>
        <v>Material de acabado pendiente de distribuir</v>
      </c>
      <c r="N3404" s="70">
        <f>VLOOKUP(C3404,[6]Consolidado!$B:$H,7,FALSE)</f>
        <v>0</v>
      </c>
    </row>
    <row r="3405" spans="1:14" s="71" customFormat="1" ht="16.5" customHeight="1" outlineLevel="1" x14ac:dyDescent="0.2">
      <c r="A3405" s="60" t="s">
        <v>705</v>
      </c>
      <c r="B3405" s="61">
        <v>42923</v>
      </c>
      <c r="C3405" s="71" t="s">
        <v>89</v>
      </c>
      <c r="D3405" s="63" t="str">
        <f>VLOOKUP(C3405,[6]Consolidado!$B:$E,4,FALSE)</f>
        <v>En Proceso</v>
      </c>
      <c r="E3405" s="64" t="s">
        <v>33</v>
      </c>
      <c r="F3405" s="65" t="s">
        <v>90</v>
      </c>
      <c r="G3405" s="66">
        <v>-64.8</v>
      </c>
      <c r="H3405" s="67">
        <v>3.1466686239601929</v>
      </c>
      <c r="I3405" s="85">
        <f t="shared" si="90"/>
        <v>-203.90412683262048</v>
      </c>
      <c r="J3405" s="86">
        <v>30.1676</v>
      </c>
      <c r="K3405" s="85">
        <f t="shared" si="91"/>
        <v>-6.75904370359659</v>
      </c>
      <c r="L3405" s="68" t="str">
        <f>VLOOKUP(C3405,[6]Consolidado!$B:$E,2,FALSE)</f>
        <v>Empaque</v>
      </c>
      <c r="M3405" s="69" t="str">
        <f>VLOOKUP(C3405,[6]Consolidado!$B:$E,3,FALSE)</f>
        <v>Material de empaque pendiente de distribuir</v>
      </c>
      <c r="N3405" s="70">
        <f>VLOOKUP(C3405,[6]Consolidado!$B:$H,7,FALSE)</f>
        <v>0</v>
      </c>
    </row>
    <row r="3406" spans="1:14" s="71" customFormat="1" ht="16.5" customHeight="1" outlineLevel="1" x14ac:dyDescent="0.2">
      <c r="A3406" s="60" t="s">
        <v>705</v>
      </c>
      <c r="B3406" s="61">
        <v>42923</v>
      </c>
      <c r="C3406" s="71">
        <v>284</v>
      </c>
      <c r="D3406" s="63" t="str">
        <f>VLOOKUP(C3406,[6]Consolidado!$B:$E,4,FALSE)</f>
        <v>Finalizada</v>
      </c>
      <c r="E3406" s="64" t="s">
        <v>25</v>
      </c>
      <c r="F3406" s="65" t="s">
        <v>72</v>
      </c>
      <c r="G3406" s="66">
        <v>1.5</v>
      </c>
      <c r="H3406" s="67">
        <v>663.14980000000003</v>
      </c>
      <c r="I3406" s="85">
        <f t="shared" si="90"/>
        <v>994.72469999999998</v>
      </c>
      <c r="J3406" s="86">
        <v>30.1676</v>
      </c>
      <c r="K3406" s="85">
        <f t="shared" si="91"/>
        <v>32.973279279757087</v>
      </c>
      <c r="L3406" s="68" t="str">
        <f>VLOOKUP(C3406,[6]Consolidado!$B:$E,2,FALSE)</f>
        <v>Canoe Wesfield (Phase 2 Sofa)</v>
      </c>
      <c r="M3406" s="69" t="str">
        <f>VLOOKUP(C3406,[6]Consolidado!$B:$E,3,FALSE)</f>
        <v xml:space="preserve">CH-17 </v>
      </c>
      <c r="N3406" s="70" t="str">
        <f>VLOOKUP(C3406,[6]Consolidado!$B:$H,7,FALSE)</f>
        <v>Julio</v>
      </c>
    </row>
    <row r="3407" spans="1:14" s="71" customFormat="1" ht="16.5" customHeight="1" outlineLevel="1" x14ac:dyDescent="0.2">
      <c r="A3407" s="60" t="s">
        <v>705</v>
      </c>
      <c r="B3407" s="61">
        <v>42923</v>
      </c>
      <c r="C3407" s="71">
        <v>284</v>
      </c>
      <c r="D3407" s="63" t="str">
        <f>VLOOKUP(C3407,[6]Consolidado!$B:$E,4,FALSE)</f>
        <v>Finalizada</v>
      </c>
      <c r="E3407" s="64" t="s">
        <v>25</v>
      </c>
      <c r="F3407" s="65" t="s">
        <v>73</v>
      </c>
      <c r="G3407" s="66">
        <v>0.75</v>
      </c>
      <c r="H3407" s="67">
        <v>663.14980000000003</v>
      </c>
      <c r="I3407" s="85">
        <f t="shared" si="90"/>
        <v>497.36234999999999</v>
      </c>
      <c r="J3407" s="86">
        <v>30.1676</v>
      </c>
      <c r="K3407" s="85">
        <f t="shared" si="91"/>
        <v>16.486639639878543</v>
      </c>
      <c r="L3407" s="68" t="str">
        <f>VLOOKUP(C3407,[6]Consolidado!$B:$E,2,FALSE)</f>
        <v>Canoe Wesfield (Phase 2 Sofa)</v>
      </c>
      <c r="M3407" s="69" t="str">
        <f>VLOOKUP(C3407,[6]Consolidado!$B:$E,3,FALSE)</f>
        <v xml:space="preserve">CH-17 </v>
      </c>
      <c r="N3407" s="70" t="str">
        <f>VLOOKUP(C3407,[6]Consolidado!$B:$H,7,FALSE)</f>
        <v>Julio</v>
      </c>
    </row>
    <row r="3408" spans="1:14" s="71" customFormat="1" ht="16.5" customHeight="1" outlineLevel="1" x14ac:dyDescent="0.2">
      <c r="A3408" s="60" t="s">
        <v>705</v>
      </c>
      <c r="B3408" s="61">
        <v>42923</v>
      </c>
      <c r="C3408" s="71">
        <v>284</v>
      </c>
      <c r="D3408" s="63" t="str">
        <f>VLOOKUP(C3408,[6]Consolidado!$B:$E,4,FALSE)</f>
        <v>Finalizada</v>
      </c>
      <c r="E3408" s="64" t="s">
        <v>25</v>
      </c>
      <c r="F3408" s="65" t="s">
        <v>71</v>
      </c>
      <c r="G3408" s="66">
        <v>3.5</v>
      </c>
      <c r="H3408" s="67">
        <v>270.66406060606062</v>
      </c>
      <c r="I3408" s="85">
        <f t="shared" si="90"/>
        <v>947.32421212121221</v>
      </c>
      <c r="J3408" s="86">
        <v>30.1676</v>
      </c>
      <c r="K3408" s="85">
        <f t="shared" si="91"/>
        <v>31.402041001644552</v>
      </c>
      <c r="L3408" s="68" t="str">
        <f>VLOOKUP(C3408,[6]Consolidado!$B:$E,2,FALSE)</f>
        <v>Canoe Wesfield (Phase 2 Sofa)</v>
      </c>
      <c r="M3408" s="69" t="str">
        <f>VLOOKUP(C3408,[6]Consolidado!$B:$E,3,FALSE)</f>
        <v xml:space="preserve">CH-17 </v>
      </c>
      <c r="N3408" s="70" t="str">
        <f>VLOOKUP(C3408,[6]Consolidado!$B:$H,7,FALSE)</f>
        <v>Julio</v>
      </c>
    </row>
    <row r="3409" spans="1:14" s="71" customFormat="1" ht="16.5" customHeight="1" outlineLevel="1" x14ac:dyDescent="0.2">
      <c r="A3409" s="60" t="s">
        <v>705</v>
      </c>
      <c r="B3409" s="61">
        <v>42923</v>
      </c>
      <c r="C3409" s="71">
        <v>284</v>
      </c>
      <c r="D3409" s="63" t="str">
        <f>VLOOKUP(C3409,[6]Consolidado!$B:$E,4,FALSE)</f>
        <v>Finalizada</v>
      </c>
      <c r="E3409" s="64" t="s">
        <v>25</v>
      </c>
      <c r="F3409" s="65" t="s">
        <v>70</v>
      </c>
      <c r="G3409" s="66">
        <v>5</v>
      </c>
      <c r="H3409" s="67">
        <v>887.4203</v>
      </c>
      <c r="I3409" s="85">
        <f t="shared" si="90"/>
        <v>4437.1014999999998</v>
      </c>
      <c r="J3409" s="86">
        <v>30.1676</v>
      </c>
      <c r="K3409" s="85">
        <f t="shared" si="91"/>
        <v>147.08168697543059</v>
      </c>
      <c r="L3409" s="68" t="str">
        <f>VLOOKUP(C3409,[6]Consolidado!$B:$E,2,FALSE)</f>
        <v>Canoe Wesfield (Phase 2 Sofa)</v>
      </c>
      <c r="M3409" s="69" t="str">
        <f>VLOOKUP(C3409,[6]Consolidado!$B:$E,3,FALSE)</f>
        <v xml:space="preserve">CH-17 </v>
      </c>
      <c r="N3409" s="70" t="str">
        <f>VLOOKUP(C3409,[6]Consolidado!$B:$H,7,FALSE)</f>
        <v>Julio</v>
      </c>
    </row>
    <row r="3410" spans="1:14" s="71" customFormat="1" ht="16.5" customHeight="1" outlineLevel="1" x14ac:dyDescent="0.2">
      <c r="A3410" s="60" t="s">
        <v>705</v>
      </c>
      <c r="B3410" s="61">
        <v>42923</v>
      </c>
      <c r="C3410" s="71">
        <v>284</v>
      </c>
      <c r="D3410" s="63" t="str">
        <f>VLOOKUP(C3410,[6]Consolidado!$B:$E,4,FALSE)</f>
        <v>Finalizada</v>
      </c>
      <c r="E3410" s="64" t="s">
        <v>33</v>
      </c>
      <c r="F3410" s="65" t="s">
        <v>90</v>
      </c>
      <c r="G3410" s="66">
        <v>64.8</v>
      </c>
      <c r="H3410" s="67">
        <v>3.1466686239601929</v>
      </c>
      <c r="I3410" s="85">
        <f t="shared" si="90"/>
        <v>203.90412683262048</v>
      </c>
      <c r="J3410" s="86">
        <v>30.1676</v>
      </c>
      <c r="K3410" s="85">
        <f t="shared" si="91"/>
        <v>6.75904370359659</v>
      </c>
      <c r="L3410" s="68" t="str">
        <f>VLOOKUP(C3410,[6]Consolidado!$B:$E,2,FALSE)</f>
        <v>Canoe Wesfield (Phase 2 Sofa)</v>
      </c>
      <c r="M3410" s="69" t="str">
        <f>VLOOKUP(C3410,[6]Consolidado!$B:$E,3,FALSE)</f>
        <v xml:space="preserve">CH-17 </v>
      </c>
      <c r="N3410" s="70" t="str">
        <f>VLOOKUP(C3410,[6]Consolidado!$B:$H,7,FALSE)</f>
        <v>Julio</v>
      </c>
    </row>
    <row r="3411" spans="1:14" s="71" customFormat="1" ht="16.5" customHeight="1" outlineLevel="1" x14ac:dyDescent="0.2">
      <c r="A3411" s="60" t="s">
        <v>705</v>
      </c>
      <c r="B3411" s="61">
        <v>42923</v>
      </c>
      <c r="C3411" s="71" t="s">
        <v>290</v>
      </c>
      <c r="D3411" s="63" t="str">
        <f>VLOOKUP(C3411,[6]Consolidado!$B:$E,4,FALSE)</f>
        <v>En Proceso</v>
      </c>
      <c r="E3411" s="64" t="s">
        <v>25</v>
      </c>
      <c r="F3411" s="65" t="s">
        <v>72</v>
      </c>
      <c r="G3411" s="66">
        <v>-0.1875</v>
      </c>
      <c r="H3411" s="67">
        <v>663.14980000000003</v>
      </c>
      <c r="I3411" s="85">
        <f t="shared" si="90"/>
        <v>-124.3405875</v>
      </c>
      <c r="J3411" s="86">
        <v>30.1676</v>
      </c>
      <c r="K3411" s="85">
        <f t="shared" si="91"/>
        <v>-4.1216599099696358</v>
      </c>
      <c r="L3411" s="68" t="str">
        <f>VLOOKUP(C3411,[6]Consolidado!$B:$E,2,FALSE)</f>
        <v>Acabado</v>
      </c>
      <c r="M3411" s="69" t="str">
        <f>VLOOKUP(C3411,[6]Consolidado!$B:$E,3,FALSE)</f>
        <v>Material de acabado pendiente de distribuir</v>
      </c>
      <c r="N3411" s="70">
        <f>VLOOKUP(C3411,[6]Consolidado!$B:$H,7,FALSE)</f>
        <v>0</v>
      </c>
    </row>
    <row r="3412" spans="1:14" s="71" customFormat="1" ht="16.5" customHeight="1" outlineLevel="1" x14ac:dyDescent="0.2">
      <c r="A3412" s="60" t="s">
        <v>705</v>
      </c>
      <c r="B3412" s="61">
        <v>42923</v>
      </c>
      <c r="C3412" s="71" t="s">
        <v>290</v>
      </c>
      <c r="D3412" s="63" t="str">
        <f>VLOOKUP(C3412,[6]Consolidado!$B:$E,4,FALSE)</f>
        <v>En Proceso</v>
      </c>
      <c r="E3412" s="64" t="s">
        <v>25</v>
      </c>
      <c r="F3412" s="65" t="s">
        <v>73</v>
      </c>
      <c r="G3412" s="66">
        <v>-9.375E-2</v>
      </c>
      <c r="H3412" s="67">
        <v>663.14980000000003</v>
      </c>
      <c r="I3412" s="85">
        <f t="shared" si="90"/>
        <v>-62.170293749999999</v>
      </c>
      <c r="J3412" s="86">
        <v>30.1676</v>
      </c>
      <c r="K3412" s="85">
        <f t="shared" si="91"/>
        <v>-2.0608299549848179</v>
      </c>
      <c r="L3412" s="68" t="str">
        <f>VLOOKUP(C3412,[6]Consolidado!$B:$E,2,FALSE)</f>
        <v>Acabado</v>
      </c>
      <c r="M3412" s="69" t="str">
        <f>VLOOKUP(C3412,[6]Consolidado!$B:$E,3,FALSE)</f>
        <v>Material de acabado pendiente de distribuir</v>
      </c>
      <c r="N3412" s="70">
        <f>VLOOKUP(C3412,[6]Consolidado!$B:$H,7,FALSE)</f>
        <v>0</v>
      </c>
    </row>
    <row r="3413" spans="1:14" s="71" customFormat="1" ht="16.5" customHeight="1" outlineLevel="1" x14ac:dyDescent="0.2">
      <c r="A3413" s="60" t="s">
        <v>705</v>
      </c>
      <c r="B3413" s="61">
        <v>42923</v>
      </c>
      <c r="C3413" s="71" t="s">
        <v>290</v>
      </c>
      <c r="D3413" s="63" t="str">
        <f>VLOOKUP(C3413,[6]Consolidado!$B:$E,4,FALSE)</f>
        <v>En Proceso</v>
      </c>
      <c r="E3413" s="64" t="s">
        <v>25</v>
      </c>
      <c r="F3413" s="65" t="s">
        <v>71</v>
      </c>
      <c r="G3413" s="66">
        <v>-0.625</v>
      </c>
      <c r="H3413" s="67">
        <v>270.66406060606062</v>
      </c>
      <c r="I3413" s="85">
        <f t="shared" si="90"/>
        <v>-169.16503787878787</v>
      </c>
      <c r="J3413" s="86">
        <v>30.1676</v>
      </c>
      <c r="K3413" s="85">
        <f t="shared" si="91"/>
        <v>-5.6075073217222409</v>
      </c>
      <c r="L3413" s="68" t="str">
        <f>VLOOKUP(C3413,[6]Consolidado!$B:$E,2,FALSE)</f>
        <v>Acabado</v>
      </c>
      <c r="M3413" s="69" t="str">
        <f>VLOOKUP(C3413,[6]Consolidado!$B:$E,3,FALSE)</f>
        <v>Material de acabado pendiente de distribuir</v>
      </c>
      <c r="N3413" s="70">
        <f>VLOOKUP(C3413,[6]Consolidado!$B:$H,7,FALSE)</f>
        <v>0</v>
      </c>
    </row>
    <row r="3414" spans="1:14" s="71" customFormat="1" ht="16.5" customHeight="1" outlineLevel="1" x14ac:dyDescent="0.2">
      <c r="A3414" s="60" t="s">
        <v>705</v>
      </c>
      <c r="B3414" s="61">
        <v>42923</v>
      </c>
      <c r="C3414" s="71" t="s">
        <v>290</v>
      </c>
      <c r="D3414" s="63" t="str">
        <f>VLOOKUP(C3414,[6]Consolidado!$B:$E,4,FALSE)</f>
        <v>En Proceso</v>
      </c>
      <c r="E3414" s="64" t="s">
        <v>25</v>
      </c>
      <c r="F3414" s="65" t="s">
        <v>70</v>
      </c>
      <c r="G3414" s="66">
        <v>-1.96875</v>
      </c>
      <c r="H3414" s="67">
        <v>887.4203</v>
      </c>
      <c r="I3414" s="85">
        <f t="shared" si="90"/>
        <v>-1747.1087156250001</v>
      </c>
      <c r="J3414" s="86">
        <v>30.1676</v>
      </c>
      <c r="K3414" s="85">
        <f t="shared" si="91"/>
        <v>-57.913414246575798</v>
      </c>
      <c r="L3414" s="68" t="str">
        <f>VLOOKUP(C3414,[6]Consolidado!$B:$E,2,FALSE)</f>
        <v>Acabado</v>
      </c>
      <c r="M3414" s="69" t="str">
        <f>VLOOKUP(C3414,[6]Consolidado!$B:$E,3,FALSE)</f>
        <v>Material de acabado pendiente de distribuir</v>
      </c>
      <c r="N3414" s="70">
        <f>VLOOKUP(C3414,[6]Consolidado!$B:$H,7,FALSE)</f>
        <v>0</v>
      </c>
    </row>
    <row r="3415" spans="1:14" s="71" customFormat="1" ht="16.5" customHeight="1" outlineLevel="1" x14ac:dyDescent="0.2">
      <c r="A3415" s="60" t="s">
        <v>705</v>
      </c>
      <c r="B3415" s="61">
        <v>42923</v>
      </c>
      <c r="C3415" s="71" t="s">
        <v>89</v>
      </c>
      <c r="D3415" s="63" t="str">
        <f>VLOOKUP(C3415,[6]Consolidado!$B:$E,4,FALSE)</f>
        <v>En Proceso</v>
      </c>
      <c r="E3415" s="64" t="s">
        <v>33</v>
      </c>
      <c r="F3415" s="65" t="s">
        <v>90</v>
      </c>
      <c r="G3415" s="66">
        <v>-208.8</v>
      </c>
      <c r="H3415" s="67">
        <v>3.1466686239601929</v>
      </c>
      <c r="I3415" s="85">
        <f t="shared" si="90"/>
        <v>-657.02440868288829</v>
      </c>
      <c r="J3415" s="86">
        <v>30.1676</v>
      </c>
      <c r="K3415" s="85">
        <f t="shared" si="91"/>
        <v>-21.779140822700125</v>
      </c>
      <c r="L3415" s="68" t="str">
        <f>VLOOKUP(C3415,[6]Consolidado!$B:$E,2,FALSE)</f>
        <v>Empaque</v>
      </c>
      <c r="M3415" s="69" t="str">
        <f>VLOOKUP(C3415,[6]Consolidado!$B:$E,3,FALSE)</f>
        <v>Material de empaque pendiente de distribuir</v>
      </c>
      <c r="N3415" s="70">
        <f>VLOOKUP(C3415,[6]Consolidado!$B:$H,7,FALSE)</f>
        <v>0</v>
      </c>
    </row>
    <row r="3416" spans="1:14" s="71" customFormat="1" ht="16.5" customHeight="1" outlineLevel="1" x14ac:dyDescent="0.2">
      <c r="A3416" s="60" t="s">
        <v>705</v>
      </c>
      <c r="B3416" s="61">
        <v>42923</v>
      </c>
      <c r="C3416" s="71">
        <v>232</v>
      </c>
      <c r="D3416" s="63" t="str">
        <f>VLOOKUP(C3416,[6]Consolidado!$B:$E,4,FALSE)</f>
        <v>Finalizada</v>
      </c>
      <c r="E3416" s="64" t="s">
        <v>25</v>
      </c>
      <c r="F3416" s="65" t="s">
        <v>72</v>
      </c>
      <c r="G3416" s="66">
        <v>0.1875</v>
      </c>
      <c r="H3416" s="67">
        <v>663.14980000000003</v>
      </c>
      <c r="I3416" s="85">
        <f t="shared" si="90"/>
        <v>124.3405875</v>
      </c>
      <c r="J3416" s="86">
        <v>30.1676</v>
      </c>
      <c r="K3416" s="85">
        <f t="shared" si="91"/>
        <v>4.1216599099696358</v>
      </c>
      <c r="L3416" s="68" t="str">
        <f>VLOOKUP(C3416,[6]Consolidado!$B:$E,2,FALSE)</f>
        <v>Canoe Wesfield (Phase 2 Sofa)</v>
      </c>
      <c r="M3416" s="69" t="str">
        <f>VLOOKUP(C3416,[6]Consolidado!$B:$E,3,FALSE)</f>
        <v>CH-21 Outdoor Sofa</v>
      </c>
      <c r="N3416" s="70" t="str">
        <f>VLOOKUP(C3416,[6]Consolidado!$B:$H,7,FALSE)</f>
        <v>Julio</v>
      </c>
    </row>
    <row r="3417" spans="1:14" s="71" customFormat="1" ht="16.5" customHeight="1" outlineLevel="1" x14ac:dyDescent="0.2">
      <c r="A3417" s="60" t="s">
        <v>705</v>
      </c>
      <c r="B3417" s="61">
        <v>42923</v>
      </c>
      <c r="C3417" s="71">
        <v>232</v>
      </c>
      <c r="D3417" s="63" t="str">
        <f>VLOOKUP(C3417,[6]Consolidado!$B:$E,4,FALSE)</f>
        <v>Finalizada</v>
      </c>
      <c r="E3417" s="64" t="s">
        <v>25</v>
      </c>
      <c r="F3417" s="65" t="s">
        <v>73</v>
      </c>
      <c r="G3417" s="66">
        <v>9.375E-2</v>
      </c>
      <c r="H3417" s="67">
        <v>663.14980000000003</v>
      </c>
      <c r="I3417" s="85">
        <f t="shared" si="90"/>
        <v>62.170293749999999</v>
      </c>
      <c r="J3417" s="86">
        <v>30.1676</v>
      </c>
      <c r="K3417" s="85">
        <f t="shared" si="91"/>
        <v>2.0608299549848179</v>
      </c>
      <c r="L3417" s="68" t="str">
        <f>VLOOKUP(C3417,[6]Consolidado!$B:$E,2,FALSE)</f>
        <v>Canoe Wesfield (Phase 2 Sofa)</v>
      </c>
      <c r="M3417" s="69" t="str">
        <f>VLOOKUP(C3417,[6]Consolidado!$B:$E,3,FALSE)</f>
        <v>CH-21 Outdoor Sofa</v>
      </c>
      <c r="N3417" s="70" t="str">
        <f>VLOOKUP(C3417,[6]Consolidado!$B:$H,7,FALSE)</f>
        <v>Julio</v>
      </c>
    </row>
    <row r="3418" spans="1:14" s="71" customFormat="1" ht="16.5" customHeight="1" outlineLevel="1" x14ac:dyDescent="0.2">
      <c r="A3418" s="60" t="s">
        <v>705</v>
      </c>
      <c r="B3418" s="61">
        <v>42923</v>
      </c>
      <c r="C3418" s="71">
        <v>232</v>
      </c>
      <c r="D3418" s="63" t="str">
        <f>VLOOKUP(C3418,[6]Consolidado!$B:$E,4,FALSE)</f>
        <v>Finalizada</v>
      </c>
      <c r="E3418" s="64" t="s">
        <v>25</v>
      </c>
      <c r="F3418" s="65" t="s">
        <v>71</v>
      </c>
      <c r="G3418" s="66">
        <v>0.625</v>
      </c>
      <c r="H3418" s="67">
        <v>270.66406060606062</v>
      </c>
      <c r="I3418" s="85">
        <f t="shared" si="90"/>
        <v>169.16503787878787</v>
      </c>
      <c r="J3418" s="86">
        <v>30.1676</v>
      </c>
      <c r="K3418" s="85">
        <f t="shared" si="91"/>
        <v>5.6075073217222409</v>
      </c>
      <c r="L3418" s="68" t="str">
        <f>VLOOKUP(C3418,[6]Consolidado!$B:$E,2,FALSE)</f>
        <v>Canoe Wesfield (Phase 2 Sofa)</v>
      </c>
      <c r="M3418" s="69" t="str">
        <f>VLOOKUP(C3418,[6]Consolidado!$B:$E,3,FALSE)</f>
        <v>CH-21 Outdoor Sofa</v>
      </c>
      <c r="N3418" s="70" t="str">
        <f>VLOOKUP(C3418,[6]Consolidado!$B:$H,7,FALSE)</f>
        <v>Julio</v>
      </c>
    </row>
    <row r="3419" spans="1:14" s="71" customFormat="1" ht="16.5" customHeight="1" outlineLevel="1" x14ac:dyDescent="0.2">
      <c r="A3419" s="60" t="s">
        <v>705</v>
      </c>
      <c r="B3419" s="61">
        <v>42923</v>
      </c>
      <c r="C3419" s="71">
        <v>232</v>
      </c>
      <c r="D3419" s="63" t="str">
        <f>VLOOKUP(C3419,[6]Consolidado!$B:$E,4,FALSE)</f>
        <v>Finalizada</v>
      </c>
      <c r="E3419" s="64" t="s">
        <v>25</v>
      </c>
      <c r="F3419" s="65" t="s">
        <v>70</v>
      </c>
      <c r="G3419" s="66">
        <v>1.96875</v>
      </c>
      <c r="H3419" s="67">
        <v>887.4203</v>
      </c>
      <c r="I3419" s="85">
        <f t="shared" ref="I3419:I3482" si="92">G3419*H3419</f>
        <v>1747.1087156250001</v>
      </c>
      <c r="J3419" s="86">
        <v>30.1676</v>
      </c>
      <c r="K3419" s="85">
        <f t="shared" ref="K3419:K3482" si="93">IFERROR(I3419/J3419,0)</f>
        <v>57.913414246575798</v>
      </c>
      <c r="L3419" s="68" t="str">
        <f>VLOOKUP(C3419,[6]Consolidado!$B:$E,2,FALSE)</f>
        <v>Canoe Wesfield (Phase 2 Sofa)</v>
      </c>
      <c r="M3419" s="69" t="str">
        <f>VLOOKUP(C3419,[6]Consolidado!$B:$E,3,FALSE)</f>
        <v>CH-21 Outdoor Sofa</v>
      </c>
      <c r="N3419" s="70" t="str">
        <f>VLOOKUP(C3419,[6]Consolidado!$B:$H,7,FALSE)</f>
        <v>Julio</v>
      </c>
    </row>
    <row r="3420" spans="1:14" s="71" customFormat="1" ht="16.5" customHeight="1" outlineLevel="1" x14ac:dyDescent="0.2">
      <c r="A3420" s="60" t="s">
        <v>705</v>
      </c>
      <c r="B3420" s="61">
        <v>42923</v>
      </c>
      <c r="C3420" s="71">
        <v>232</v>
      </c>
      <c r="D3420" s="63" t="str">
        <f>VLOOKUP(C3420,[6]Consolidado!$B:$E,4,FALSE)</f>
        <v>Finalizada</v>
      </c>
      <c r="E3420" s="64" t="s">
        <v>33</v>
      </c>
      <c r="F3420" s="65" t="s">
        <v>90</v>
      </c>
      <c r="G3420" s="66">
        <v>208.8</v>
      </c>
      <c r="H3420" s="67">
        <v>3.1466686239601929</v>
      </c>
      <c r="I3420" s="85">
        <f t="shared" si="92"/>
        <v>657.02440868288829</v>
      </c>
      <c r="J3420" s="86">
        <v>30.1676</v>
      </c>
      <c r="K3420" s="85">
        <f t="shared" si="93"/>
        <v>21.779140822700125</v>
      </c>
      <c r="L3420" s="68" t="str">
        <f>VLOOKUP(C3420,[6]Consolidado!$B:$E,2,FALSE)</f>
        <v>Canoe Wesfield (Phase 2 Sofa)</v>
      </c>
      <c r="M3420" s="69" t="str">
        <f>VLOOKUP(C3420,[6]Consolidado!$B:$E,3,FALSE)</f>
        <v>CH-21 Outdoor Sofa</v>
      </c>
      <c r="N3420" s="70" t="str">
        <f>VLOOKUP(C3420,[6]Consolidado!$B:$H,7,FALSE)</f>
        <v>Julio</v>
      </c>
    </row>
    <row r="3421" spans="1:14" s="71" customFormat="1" ht="16.5" customHeight="1" outlineLevel="1" x14ac:dyDescent="0.2">
      <c r="A3421" s="60" t="s">
        <v>705</v>
      </c>
      <c r="B3421" s="61">
        <v>42923</v>
      </c>
      <c r="C3421" s="71" t="s">
        <v>290</v>
      </c>
      <c r="D3421" s="63" t="str">
        <f>VLOOKUP(C3421,[6]Consolidado!$B:$E,4,FALSE)</f>
        <v>En Proceso</v>
      </c>
      <c r="E3421" s="64" t="s">
        <v>25</v>
      </c>
      <c r="F3421" s="65" t="s">
        <v>133</v>
      </c>
      <c r="G3421" s="66">
        <v>-0.125</v>
      </c>
      <c r="H3421" s="67">
        <v>142.2564563939394</v>
      </c>
      <c r="I3421" s="85">
        <f t="shared" si="92"/>
        <v>-17.782057049242425</v>
      </c>
      <c r="J3421" s="86">
        <v>30.1676</v>
      </c>
      <c r="K3421" s="85">
        <f t="shared" si="93"/>
        <v>-0.5894422177847235</v>
      </c>
      <c r="L3421" s="68" t="str">
        <f>VLOOKUP(C3421,[6]Consolidado!$B:$E,2,FALSE)</f>
        <v>Acabado</v>
      </c>
      <c r="M3421" s="69" t="str">
        <f>VLOOKUP(C3421,[6]Consolidado!$B:$E,3,FALSE)</f>
        <v>Material de acabado pendiente de distribuir</v>
      </c>
      <c r="N3421" s="70">
        <f>VLOOKUP(C3421,[6]Consolidado!$B:$H,7,FALSE)</f>
        <v>0</v>
      </c>
    </row>
    <row r="3422" spans="1:14" s="71" customFormat="1" ht="16.5" customHeight="1" outlineLevel="1" x14ac:dyDescent="0.2">
      <c r="A3422" s="60" t="s">
        <v>705</v>
      </c>
      <c r="B3422" s="61">
        <v>42923</v>
      </c>
      <c r="C3422" s="71" t="s">
        <v>290</v>
      </c>
      <c r="D3422" s="63" t="str">
        <f>VLOOKUP(C3422,[6]Consolidado!$B:$E,4,FALSE)</f>
        <v>En Proceso</v>
      </c>
      <c r="E3422" s="64" t="s">
        <v>25</v>
      </c>
      <c r="F3422" s="65" t="s">
        <v>120</v>
      </c>
      <c r="G3422" s="66">
        <v>-3.125E-2</v>
      </c>
      <c r="H3422" s="67">
        <v>1231.47</v>
      </c>
      <c r="I3422" s="85">
        <f t="shared" si="92"/>
        <v>-38.483437500000001</v>
      </c>
      <c r="J3422" s="86">
        <v>30.1676</v>
      </c>
      <c r="K3422" s="85">
        <f t="shared" si="93"/>
        <v>-1.2756545930070673</v>
      </c>
      <c r="L3422" s="68" t="str">
        <f>VLOOKUP(C3422,[6]Consolidado!$B:$E,2,FALSE)</f>
        <v>Acabado</v>
      </c>
      <c r="M3422" s="69" t="str">
        <f>VLOOKUP(C3422,[6]Consolidado!$B:$E,3,FALSE)</f>
        <v>Material de acabado pendiente de distribuir</v>
      </c>
      <c r="N3422" s="70">
        <f>VLOOKUP(C3422,[6]Consolidado!$B:$H,7,FALSE)</f>
        <v>0</v>
      </c>
    </row>
    <row r="3423" spans="1:14" s="71" customFormat="1" ht="16.5" customHeight="1" outlineLevel="1" x14ac:dyDescent="0.2">
      <c r="A3423" s="60" t="s">
        <v>705</v>
      </c>
      <c r="B3423" s="61">
        <v>42923</v>
      </c>
      <c r="C3423" s="71" t="s">
        <v>290</v>
      </c>
      <c r="D3423" s="63" t="str">
        <f>VLOOKUP(C3423,[6]Consolidado!$B:$E,4,FALSE)</f>
        <v>En Proceso</v>
      </c>
      <c r="E3423" s="64" t="s">
        <v>25</v>
      </c>
      <c r="F3423" s="65" t="s">
        <v>99</v>
      </c>
      <c r="G3423" s="66">
        <v>-6.25E-2</v>
      </c>
      <c r="H3423" s="67">
        <v>349.53824092741934</v>
      </c>
      <c r="I3423" s="85">
        <f t="shared" si="92"/>
        <v>-21.846140057963709</v>
      </c>
      <c r="J3423" s="86">
        <v>30.1676</v>
      </c>
      <c r="K3423" s="85">
        <f t="shared" si="93"/>
        <v>-0.72415903346516486</v>
      </c>
      <c r="L3423" s="68" t="str">
        <f>VLOOKUP(C3423,[6]Consolidado!$B:$E,2,FALSE)</f>
        <v>Acabado</v>
      </c>
      <c r="M3423" s="69" t="str">
        <f>VLOOKUP(C3423,[6]Consolidado!$B:$E,3,FALSE)</f>
        <v>Material de acabado pendiente de distribuir</v>
      </c>
      <c r="N3423" s="70">
        <f>VLOOKUP(C3423,[6]Consolidado!$B:$H,7,FALSE)</f>
        <v>0</v>
      </c>
    </row>
    <row r="3424" spans="1:14" s="71" customFormat="1" ht="16.5" customHeight="1" outlineLevel="1" x14ac:dyDescent="0.2">
      <c r="A3424" s="60" t="s">
        <v>705</v>
      </c>
      <c r="B3424" s="61">
        <v>42923</v>
      </c>
      <c r="C3424" s="71" t="s">
        <v>290</v>
      </c>
      <c r="D3424" s="63" t="str">
        <f>VLOOKUP(C3424,[6]Consolidado!$B:$E,4,FALSE)</f>
        <v>En Proceso</v>
      </c>
      <c r="E3424" s="64" t="s">
        <v>25</v>
      </c>
      <c r="F3424" s="65" t="s">
        <v>108</v>
      </c>
      <c r="G3424" s="66">
        <v>-0.125</v>
      </c>
      <c r="H3424" s="67">
        <v>986.72794871794883</v>
      </c>
      <c r="I3424" s="85">
        <f t="shared" si="92"/>
        <v>-123.3409935897436</v>
      </c>
      <c r="J3424" s="86">
        <v>30.1676</v>
      </c>
      <c r="K3424" s="85">
        <f t="shared" si="93"/>
        <v>-4.0885252253988913</v>
      </c>
      <c r="L3424" s="68" t="str">
        <f>VLOOKUP(C3424,[6]Consolidado!$B:$E,2,FALSE)</f>
        <v>Acabado</v>
      </c>
      <c r="M3424" s="69" t="str">
        <f>VLOOKUP(C3424,[6]Consolidado!$B:$E,3,FALSE)</f>
        <v>Material de acabado pendiente de distribuir</v>
      </c>
      <c r="N3424" s="70">
        <f>VLOOKUP(C3424,[6]Consolidado!$B:$H,7,FALSE)</f>
        <v>0</v>
      </c>
    </row>
    <row r="3425" spans="1:14" s="71" customFormat="1" ht="16.5" customHeight="1" outlineLevel="1" x14ac:dyDescent="0.2">
      <c r="A3425" s="60" t="s">
        <v>705</v>
      </c>
      <c r="B3425" s="61">
        <v>42923</v>
      </c>
      <c r="C3425" s="71" t="s">
        <v>290</v>
      </c>
      <c r="D3425" s="63" t="str">
        <f>VLOOKUP(C3425,[6]Consolidado!$B:$E,4,FALSE)</f>
        <v>En Proceso</v>
      </c>
      <c r="E3425" s="64" t="s">
        <v>25</v>
      </c>
      <c r="F3425" s="65" t="s">
        <v>109</v>
      </c>
      <c r="G3425" s="66">
        <v>-0.125</v>
      </c>
      <c r="H3425" s="67">
        <v>1231.6764492649318</v>
      </c>
      <c r="I3425" s="85">
        <f t="shared" si="92"/>
        <v>-153.95955615811647</v>
      </c>
      <c r="J3425" s="86">
        <v>30.1676</v>
      </c>
      <c r="K3425" s="85">
        <f t="shared" si="93"/>
        <v>-5.1034737983172827</v>
      </c>
      <c r="L3425" s="68" t="str">
        <f>VLOOKUP(C3425,[6]Consolidado!$B:$E,2,FALSE)</f>
        <v>Acabado</v>
      </c>
      <c r="M3425" s="69" t="str">
        <f>VLOOKUP(C3425,[6]Consolidado!$B:$E,3,FALSE)</f>
        <v>Material de acabado pendiente de distribuir</v>
      </c>
      <c r="N3425" s="70">
        <f>VLOOKUP(C3425,[6]Consolidado!$B:$H,7,FALSE)</f>
        <v>0</v>
      </c>
    </row>
    <row r="3426" spans="1:14" s="71" customFormat="1" ht="16.5" customHeight="1" outlineLevel="1" x14ac:dyDescent="0.2">
      <c r="A3426" s="60" t="s">
        <v>705</v>
      </c>
      <c r="B3426" s="61">
        <v>42923</v>
      </c>
      <c r="C3426" s="71" t="s">
        <v>290</v>
      </c>
      <c r="D3426" s="63" t="str">
        <f>VLOOKUP(C3426,[6]Consolidado!$B:$E,4,FALSE)</f>
        <v>En Proceso</v>
      </c>
      <c r="E3426" s="64" t="s">
        <v>25</v>
      </c>
      <c r="F3426" s="65" t="s">
        <v>110</v>
      </c>
      <c r="G3426" s="66">
        <v>-0.125</v>
      </c>
      <c r="H3426" s="67">
        <v>1322.9114062629101</v>
      </c>
      <c r="I3426" s="85">
        <f t="shared" si="92"/>
        <v>-165.36392578286376</v>
      </c>
      <c r="J3426" s="86">
        <v>30.1676</v>
      </c>
      <c r="K3426" s="85">
        <f t="shared" si="93"/>
        <v>-5.4815075041721499</v>
      </c>
      <c r="L3426" s="68" t="str">
        <f>VLOOKUP(C3426,[6]Consolidado!$B:$E,2,FALSE)</f>
        <v>Acabado</v>
      </c>
      <c r="M3426" s="69" t="str">
        <f>VLOOKUP(C3426,[6]Consolidado!$B:$E,3,FALSE)</f>
        <v>Material de acabado pendiente de distribuir</v>
      </c>
      <c r="N3426" s="70">
        <f>VLOOKUP(C3426,[6]Consolidado!$B:$H,7,FALSE)</f>
        <v>0</v>
      </c>
    </row>
    <row r="3427" spans="1:14" s="71" customFormat="1" ht="16.5" customHeight="1" outlineLevel="1" x14ac:dyDescent="0.2">
      <c r="A3427" s="60" t="s">
        <v>705</v>
      </c>
      <c r="B3427" s="61">
        <v>42923</v>
      </c>
      <c r="C3427" s="71" t="s">
        <v>290</v>
      </c>
      <c r="D3427" s="63" t="str">
        <f>VLOOKUP(C3427,[6]Consolidado!$B:$E,4,FALSE)</f>
        <v>En Proceso</v>
      </c>
      <c r="E3427" s="64" t="s">
        <v>25</v>
      </c>
      <c r="F3427" s="65" t="s">
        <v>119</v>
      </c>
      <c r="G3427" s="66">
        <v>-0.125</v>
      </c>
      <c r="H3427" s="67">
        <v>619.40000000000009</v>
      </c>
      <c r="I3427" s="85">
        <f t="shared" si="92"/>
        <v>-77.425000000000011</v>
      </c>
      <c r="J3427" s="86">
        <v>30.1676</v>
      </c>
      <c r="K3427" s="85">
        <f t="shared" si="93"/>
        <v>-2.5664951802596168</v>
      </c>
      <c r="L3427" s="68" t="str">
        <f>VLOOKUP(C3427,[6]Consolidado!$B:$E,2,FALSE)</f>
        <v>Acabado</v>
      </c>
      <c r="M3427" s="69" t="str">
        <f>VLOOKUP(C3427,[6]Consolidado!$B:$E,3,FALSE)</f>
        <v>Material de acabado pendiente de distribuir</v>
      </c>
      <c r="N3427" s="70">
        <f>VLOOKUP(C3427,[6]Consolidado!$B:$H,7,FALSE)</f>
        <v>0</v>
      </c>
    </row>
    <row r="3428" spans="1:14" s="71" customFormat="1" ht="16.5" customHeight="1" outlineLevel="1" x14ac:dyDescent="0.2">
      <c r="A3428" s="60" t="s">
        <v>705</v>
      </c>
      <c r="B3428" s="61">
        <v>42923</v>
      </c>
      <c r="C3428" s="71" t="s">
        <v>89</v>
      </c>
      <c r="D3428" s="63" t="str">
        <f>VLOOKUP(C3428,[6]Consolidado!$B:$E,4,FALSE)</f>
        <v>En Proceso</v>
      </c>
      <c r="E3428" s="64" t="s">
        <v>33</v>
      </c>
      <c r="F3428" s="65" t="s">
        <v>90</v>
      </c>
      <c r="G3428" s="66">
        <v>-4.5</v>
      </c>
      <c r="H3428" s="67">
        <v>3.1466686239601929</v>
      </c>
      <c r="I3428" s="85">
        <f t="shared" si="92"/>
        <v>-14.160008807820867</v>
      </c>
      <c r="J3428" s="86">
        <v>30.1676</v>
      </c>
      <c r="K3428" s="85">
        <f t="shared" si="93"/>
        <v>-0.46937803497198544</v>
      </c>
      <c r="L3428" s="68" t="str">
        <f>VLOOKUP(C3428,[6]Consolidado!$B:$E,2,FALSE)</f>
        <v>Empaque</v>
      </c>
      <c r="M3428" s="69" t="str">
        <f>VLOOKUP(C3428,[6]Consolidado!$B:$E,3,FALSE)</f>
        <v>Material de empaque pendiente de distribuir</v>
      </c>
      <c r="N3428" s="70">
        <f>VLOOKUP(C3428,[6]Consolidado!$B:$H,7,FALSE)</f>
        <v>0</v>
      </c>
    </row>
    <row r="3429" spans="1:14" s="71" customFormat="1" ht="16.5" customHeight="1" outlineLevel="1" x14ac:dyDescent="0.2">
      <c r="A3429" s="60" t="s">
        <v>705</v>
      </c>
      <c r="B3429" s="61">
        <v>42923</v>
      </c>
      <c r="C3429" s="71">
        <v>149</v>
      </c>
      <c r="D3429" s="63" t="str">
        <f>VLOOKUP(C3429,[6]Consolidado!$B:$E,4,FALSE)</f>
        <v>Finalizada</v>
      </c>
      <c r="E3429" s="64" t="s">
        <v>25</v>
      </c>
      <c r="F3429" s="65" t="s">
        <v>133</v>
      </c>
      <c r="G3429" s="66">
        <v>0.125</v>
      </c>
      <c r="H3429" s="67">
        <v>142.2564563939394</v>
      </c>
      <c r="I3429" s="85">
        <f t="shared" si="92"/>
        <v>17.782057049242425</v>
      </c>
      <c r="J3429" s="86">
        <v>30.1676</v>
      </c>
      <c r="K3429" s="85">
        <f t="shared" si="93"/>
        <v>0.5894422177847235</v>
      </c>
      <c r="L3429" s="68" t="str">
        <f>VLOOKUP(C3429,[6]Consolidado!$B:$E,2,FALSE)</f>
        <v>Canoe Wesfield (Phase 2)</v>
      </c>
      <c r="M3429" s="69" t="str">
        <f>VLOOKUP(C3429,[6]Consolidado!$B:$E,3,FALSE)</f>
        <v>CH-132A Teak Bench (No Elect)</v>
      </c>
      <c r="N3429" s="70" t="str">
        <f>VLOOKUP(C3429,[6]Consolidado!$B:$H,7,FALSE)</f>
        <v>Julio</v>
      </c>
    </row>
    <row r="3430" spans="1:14" s="71" customFormat="1" ht="16.5" customHeight="1" outlineLevel="1" x14ac:dyDescent="0.2">
      <c r="A3430" s="60" t="s">
        <v>705</v>
      </c>
      <c r="B3430" s="61">
        <v>42923</v>
      </c>
      <c r="C3430" s="71">
        <v>149</v>
      </c>
      <c r="D3430" s="63" t="str">
        <f>VLOOKUP(C3430,[6]Consolidado!$B:$E,4,FALSE)</f>
        <v>Finalizada</v>
      </c>
      <c r="E3430" s="64" t="s">
        <v>25</v>
      </c>
      <c r="F3430" s="65" t="s">
        <v>120</v>
      </c>
      <c r="G3430" s="66">
        <v>3.125E-2</v>
      </c>
      <c r="H3430" s="67">
        <v>1231.47</v>
      </c>
      <c r="I3430" s="85">
        <f t="shared" si="92"/>
        <v>38.483437500000001</v>
      </c>
      <c r="J3430" s="86">
        <v>30.1676</v>
      </c>
      <c r="K3430" s="85">
        <f t="shared" si="93"/>
        <v>1.2756545930070673</v>
      </c>
      <c r="L3430" s="68" t="str">
        <f>VLOOKUP(C3430,[6]Consolidado!$B:$E,2,FALSE)</f>
        <v>Canoe Wesfield (Phase 2)</v>
      </c>
      <c r="M3430" s="69" t="str">
        <f>VLOOKUP(C3430,[6]Consolidado!$B:$E,3,FALSE)</f>
        <v>CH-132A Teak Bench (No Elect)</v>
      </c>
      <c r="N3430" s="70" t="str">
        <f>VLOOKUP(C3430,[6]Consolidado!$B:$H,7,FALSE)</f>
        <v>Julio</v>
      </c>
    </row>
    <row r="3431" spans="1:14" s="71" customFormat="1" ht="16.5" customHeight="1" outlineLevel="1" x14ac:dyDescent="0.2">
      <c r="A3431" s="60" t="s">
        <v>705</v>
      </c>
      <c r="B3431" s="61">
        <v>42923</v>
      </c>
      <c r="C3431" s="71">
        <v>149</v>
      </c>
      <c r="D3431" s="63" t="str">
        <f>VLOOKUP(C3431,[6]Consolidado!$B:$E,4,FALSE)</f>
        <v>Finalizada</v>
      </c>
      <c r="E3431" s="64" t="s">
        <v>25</v>
      </c>
      <c r="F3431" s="65" t="s">
        <v>99</v>
      </c>
      <c r="G3431" s="66">
        <v>6.25E-2</v>
      </c>
      <c r="H3431" s="67">
        <v>349.53824092741934</v>
      </c>
      <c r="I3431" s="85">
        <f t="shared" si="92"/>
        <v>21.846140057963709</v>
      </c>
      <c r="J3431" s="86">
        <v>30.1676</v>
      </c>
      <c r="K3431" s="85">
        <f t="shared" si="93"/>
        <v>0.72415903346516486</v>
      </c>
      <c r="L3431" s="68" t="str">
        <f>VLOOKUP(C3431,[6]Consolidado!$B:$E,2,FALSE)</f>
        <v>Canoe Wesfield (Phase 2)</v>
      </c>
      <c r="M3431" s="69" t="str">
        <f>VLOOKUP(C3431,[6]Consolidado!$B:$E,3,FALSE)</f>
        <v>CH-132A Teak Bench (No Elect)</v>
      </c>
      <c r="N3431" s="70" t="str">
        <f>VLOOKUP(C3431,[6]Consolidado!$B:$H,7,FALSE)</f>
        <v>Julio</v>
      </c>
    </row>
    <row r="3432" spans="1:14" s="71" customFormat="1" ht="16.5" customHeight="1" outlineLevel="1" x14ac:dyDescent="0.2">
      <c r="A3432" s="60" t="s">
        <v>705</v>
      </c>
      <c r="B3432" s="61">
        <v>42923</v>
      </c>
      <c r="C3432" s="71">
        <v>149</v>
      </c>
      <c r="D3432" s="63" t="str">
        <f>VLOOKUP(C3432,[6]Consolidado!$B:$E,4,FALSE)</f>
        <v>Finalizada</v>
      </c>
      <c r="E3432" s="64" t="s">
        <v>25</v>
      </c>
      <c r="F3432" s="65" t="s">
        <v>108</v>
      </c>
      <c r="G3432" s="66">
        <v>0.125</v>
      </c>
      <c r="H3432" s="67">
        <v>986.72794871794883</v>
      </c>
      <c r="I3432" s="85">
        <f t="shared" si="92"/>
        <v>123.3409935897436</v>
      </c>
      <c r="J3432" s="86">
        <v>30.1676</v>
      </c>
      <c r="K3432" s="85">
        <f t="shared" si="93"/>
        <v>4.0885252253988913</v>
      </c>
      <c r="L3432" s="68" t="str">
        <f>VLOOKUP(C3432,[6]Consolidado!$B:$E,2,FALSE)</f>
        <v>Canoe Wesfield (Phase 2)</v>
      </c>
      <c r="M3432" s="69" t="str">
        <f>VLOOKUP(C3432,[6]Consolidado!$B:$E,3,FALSE)</f>
        <v>CH-132A Teak Bench (No Elect)</v>
      </c>
      <c r="N3432" s="70" t="str">
        <f>VLOOKUP(C3432,[6]Consolidado!$B:$H,7,FALSE)</f>
        <v>Julio</v>
      </c>
    </row>
    <row r="3433" spans="1:14" s="71" customFormat="1" ht="16.5" customHeight="1" outlineLevel="1" x14ac:dyDescent="0.2">
      <c r="A3433" s="60" t="s">
        <v>705</v>
      </c>
      <c r="B3433" s="61">
        <v>42923</v>
      </c>
      <c r="C3433" s="71">
        <v>149</v>
      </c>
      <c r="D3433" s="63" t="str">
        <f>VLOOKUP(C3433,[6]Consolidado!$B:$E,4,FALSE)</f>
        <v>Finalizada</v>
      </c>
      <c r="E3433" s="64" t="s">
        <v>25</v>
      </c>
      <c r="F3433" s="65" t="s">
        <v>109</v>
      </c>
      <c r="G3433" s="66">
        <v>0.125</v>
      </c>
      <c r="H3433" s="67">
        <v>1231.6764492649318</v>
      </c>
      <c r="I3433" s="85">
        <f t="shared" si="92"/>
        <v>153.95955615811647</v>
      </c>
      <c r="J3433" s="86">
        <v>30.1676</v>
      </c>
      <c r="K3433" s="85">
        <f t="shared" si="93"/>
        <v>5.1034737983172827</v>
      </c>
      <c r="L3433" s="68" t="str">
        <f>VLOOKUP(C3433,[6]Consolidado!$B:$E,2,FALSE)</f>
        <v>Canoe Wesfield (Phase 2)</v>
      </c>
      <c r="M3433" s="69" t="str">
        <f>VLOOKUP(C3433,[6]Consolidado!$B:$E,3,FALSE)</f>
        <v>CH-132A Teak Bench (No Elect)</v>
      </c>
      <c r="N3433" s="70" t="str">
        <f>VLOOKUP(C3433,[6]Consolidado!$B:$H,7,FALSE)</f>
        <v>Julio</v>
      </c>
    </row>
    <row r="3434" spans="1:14" s="71" customFormat="1" ht="16.5" customHeight="1" outlineLevel="1" x14ac:dyDescent="0.2">
      <c r="A3434" s="60" t="s">
        <v>705</v>
      </c>
      <c r="B3434" s="61">
        <v>42923</v>
      </c>
      <c r="C3434" s="71">
        <v>149</v>
      </c>
      <c r="D3434" s="63" t="str">
        <f>VLOOKUP(C3434,[6]Consolidado!$B:$E,4,FALSE)</f>
        <v>Finalizada</v>
      </c>
      <c r="E3434" s="64" t="s">
        <v>25</v>
      </c>
      <c r="F3434" s="65" t="s">
        <v>110</v>
      </c>
      <c r="G3434" s="66">
        <v>0.125</v>
      </c>
      <c r="H3434" s="67">
        <v>1322.9114062629101</v>
      </c>
      <c r="I3434" s="85">
        <f t="shared" si="92"/>
        <v>165.36392578286376</v>
      </c>
      <c r="J3434" s="86">
        <v>30.1676</v>
      </c>
      <c r="K3434" s="85">
        <f t="shared" si="93"/>
        <v>5.4815075041721499</v>
      </c>
      <c r="L3434" s="68" t="str">
        <f>VLOOKUP(C3434,[6]Consolidado!$B:$E,2,FALSE)</f>
        <v>Canoe Wesfield (Phase 2)</v>
      </c>
      <c r="M3434" s="69" t="str">
        <f>VLOOKUP(C3434,[6]Consolidado!$B:$E,3,FALSE)</f>
        <v>CH-132A Teak Bench (No Elect)</v>
      </c>
      <c r="N3434" s="70" t="str">
        <f>VLOOKUP(C3434,[6]Consolidado!$B:$H,7,FALSE)</f>
        <v>Julio</v>
      </c>
    </row>
    <row r="3435" spans="1:14" s="71" customFormat="1" ht="16.5" customHeight="1" outlineLevel="1" x14ac:dyDescent="0.2">
      <c r="A3435" s="60" t="s">
        <v>705</v>
      </c>
      <c r="B3435" s="61">
        <v>42923</v>
      </c>
      <c r="C3435" s="71">
        <v>149</v>
      </c>
      <c r="D3435" s="63" t="str">
        <f>VLOOKUP(C3435,[6]Consolidado!$B:$E,4,FALSE)</f>
        <v>Finalizada</v>
      </c>
      <c r="E3435" s="64" t="s">
        <v>25</v>
      </c>
      <c r="F3435" s="65" t="s">
        <v>119</v>
      </c>
      <c r="G3435" s="66">
        <v>0.125</v>
      </c>
      <c r="H3435" s="67">
        <v>619.40000000000009</v>
      </c>
      <c r="I3435" s="85">
        <f t="shared" si="92"/>
        <v>77.425000000000011</v>
      </c>
      <c r="J3435" s="86">
        <v>30.1676</v>
      </c>
      <c r="K3435" s="85">
        <f t="shared" si="93"/>
        <v>2.5664951802596168</v>
      </c>
      <c r="L3435" s="68" t="str">
        <f>VLOOKUP(C3435,[6]Consolidado!$B:$E,2,FALSE)</f>
        <v>Canoe Wesfield (Phase 2)</v>
      </c>
      <c r="M3435" s="69" t="str">
        <f>VLOOKUP(C3435,[6]Consolidado!$B:$E,3,FALSE)</f>
        <v>CH-132A Teak Bench (No Elect)</v>
      </c>
      <c r="N3435" s="70" t="str">
        <f>VLOOKUP(C3435,[6]Consolidado!$B:$H,7,FALSE)</f>
        <v>Julio</v>
      </c>
    </row>
    <row r="3436" spans="1:14" s="71" customFormat="1" ht="16.5" customHeight="1" outlineLevel="1" x14ac:dyDescent="0.2">
      <c r="A3436" s="60" t="s">
        <v>705</v>
      </c>
      <c r="B3436" s="61">
        <v>42923</v>
      </c>
      <c r="C3436" s="71">
        <v>149</v>
      </c>
      <c r="D3436" s="63" t="str">
        <f>VLOOKUP(C3436,[6]Consolidado!$B:$E,4,FALSE)</f>
        <v>Finalizada</v>
      </c>
      <c r="E3436" s="64" t="s">
        <v>33</v>
      </c>
      <c r="F3436" s="65" t="s">
        <v>90</v>
      </c>
      <c r="G3436" s="66">
        <v>4.5</v>
      </c>
      <c r="H3436" s="67">
        <v>3.1466686239601929</v>
      </c>
      <c r="I3436" s="85">
        <f t="shared" si="92"/>
        <v>14.160008807820867</v>
      </c>
      <c r="J3436" s="86">
        <v>30.1676</v>
      </c>
      <c r="K3436" s="85">
        <f t="shared" si="93"/>
        <v>0.46937803497198544</v>
      </c>
      <c r="L3436" s="68" t="str">
        <f>VLOOKUP(C3436,[6]Consolidado!$B:$E,2,FALSE)</f>
        <v>Canoe Wesfield (Phase 2)</v>
      </c>
      <c r="M3436" s="69" t="str">
        <f>VLOOKUP(C3436,[6]Consolidado!$B:$E,3,FALSE)</f>
        <v>CH-132A Teak Bench (No Elect)</v>
      </c>
      <c r="N3436" s="70" t="str">
        <f>VLOOKUP(C3436,[6]Consolidado!$B:$H,7,FALSE)</f>
        <v>Julio</v>
      </c>
    </row>
    <row r="3437" spans="1:14" s="71" customFormat="1" ht="16.5" customHeight="1" outlineLevel="1" x14ac:dyDescent="0.2">
      <c r="A3437" s="60" t="s">
        <v>705</v>
      </c>
      <c r="B3437" s="61">
        <v>42923</v>
      </c>
      <c r="C3437" s="71" t="s">
        <v>290</v>
      </c>
      <c r="D3437" s="63" t="str">
        <f>VLOOKUP(C3437,[6]Consolidado!$B:$E,4,FALSE)</f>
        <v>En Proceso</v>
      </c>
      <c r="E3437" s="64" t="s">
        <v>25</v>
      </c>
      <c r="F3437" s="65" t="s">
        <v>72</v>
      </c>
      <c r="G3437" s="66">
        <v>-3.125E-2</v>
      </c>
      <c r="H3437" s="67">
        <v>663.14980000000003</v>
      </c>
      <c r="I3437" s="85">
        <f t="shared" si="92"/>
        <v>-20.723431250000001</v>
      </c>
      <c r="J3437" s="86">
        <v>30.1676</v>
      </c>
      <c r="K3437" s="85">
        <f t="shared" si="93"/>
        <v>-0.68694331832827271</v>
      </c>
      <c r="L3437" s="68" t="str">
        <f>VLOOKUP(C3437,[6]Consolidado!$B:$E,2,FALSE)</f>
        <v>Acabado</v>
      </c>
      <c r="M3437" s="69" t="str">
        <f>VLOOKUP(C3437,[6]Consolidado!$B:$E,3,FALSE)</f>
        <v>Material de acabado pendiente de distribuir</v>
      </c>
      <c r="N3437" s="70">
        <f>VLOOKUP(C3437,[6]Consolidado!$B:$H,7,FALSE)</f>
        <v>0</v>
      </c>
    </row>
    <row r="3438" spans="1:14" s="71" customFormat="1" ht="16.5" customHeight="1" outlineLevel="1" x14ac:dyDescent="0.2">
      <c r="A3438" s="60" t="s">
        <v>705</v>
      </c>
      <c r="B3438" s="61">
        <v>42923</v>
      </c>
      <c r="C3438" s="71" t="s">
        <v>290</v>
      </c>
      <c r="D3438" s="63" t="str">
        <f>VLOOKUP(C3438,[6]Consolidado!$B:$E,4,FALSE)</f>
        <v>En Proceso</v>
      </c>
      <c r="E3438" s="64" t="s">
        <v>25</v>
      </c>
      <c r="F3438" s="65" t="s">
        <v>73</v>
      </c>
      <c r="G3438" s="66">
        <v>-3.125E-2</v>
      </c>
      <c r="H3438" s="67">
        <v>663.14980000000003</v>
      </c>
      <c r="I3438" s="85">
        <f t="shared" si="92"/>
        <v>-20.723431250000001</v>
      </c>
      <c r="J3438" s="86">
        <v>30.1676</v>
      </c>
      <c r="K3438" s="85">
        <f t="shared" si="93"/>
        <v>-0.68694331832827271</v>
      </c>
      <c r="L3438" s="68" t="str">
        <f>VLOOKUP(C3438,[6]Consolidado!$B:$E,2,FALSE)</f>
        <v>Acabado</v>
      </c>
      <c r="M3438" s="69" t="str">
        <f>VLOOKUP(C3438,[6]Consolidado!$B:$E,3,FALSE)</f>
        <v>Material de acabado pendiente de distribuir</v>
      </c>
      <c r="N3438" s="70">
        <f>VLOOKUP(C3438,[6]Consolidado!$B:$H,7,FALSE)</f>
        <v>0</v>
      </c>
    </row>
    <row r="3439" spans="1:14" s="71" customFormat="1" ht="16.5" customHeight="1" outlineLevel="1" x14ac:dyDescent="0.2">
      <c r="A3439" s="60" t="s">
        <v>705</v>
      </c>
      <c r="B3439" s="61">
        <v>42923</v>
      </c>
      <c r="C3439" s="71" t="s">
        <v>290</v>
      </c>
      <c r="D3439" s="63" t="str">
        <f>VLOOKUP(C3439,[6]Consolidado!$B:$E,4,FALSE)</f>
        <v>En Proceso</v>
      </c>
      <c r="E3439" s="64" t="s">
        <v>25</v>
      </c>
      <c r="F3439" s="65" t="s">
        <v>71</v>
      </c>
      <c r="G3439" s="66">
        <v>-0.125</v>
      </c>
      <c r="H3439" s="67">
        <v>270.66406060606062</v>
      </c>
      <c r="I3439" s="85">
        <f t="shared" si="92"/>
        <v>-33.833007575757577</v>
      </c>
      <c r="J3439" s="86">
        <v>30.1676</v>
      </c>
      <c r="K3439" s="85">
        <f t="shared" si="93"/>
        <v>-1.1215014643444483</v>
      </c>
      <c r="L3439" s="68" t="str">
        <f>VLOOKUP(C3439,[6]Consolidado!$B:$E,2,FALSE)</f>
        <v>Acabado</v>
      </c>
      <c r="M3439" s="69" t="str">
        <f>VLOOKUP(C3439,[6]Consolidado!$B:$E,3,FALSE)</f>
        <v>Material de acabado pendiente de distribuir</v>
      </c>
      <c r="N3439" s="70">
        <f>VLOOKUP(C3439,[6]Consolidado!$B:$H,7,FALSE)</f>
        <v>0</v>
      </c>
    </row>
    <row r="3440" spans="1:14" s="71" customFormat="1" ht="16.5" customHeight="1" outlineLevel="1" x14ac:dyDescent="0.2">
      <c r="A3440" s="60" t="s">
        <v>705</v>
      </c>
      <c r="B3440" s="61">
        <v>42923</v>
      </c>
      <c r="C3440" s="71" t="s">
        <v>290</v>
      </c>
      <c r="D3440" s="63" t="str">
        <f>VLOOKUP(C3440,[6]Consolidado!$B:$E,4,FALSE)</f>
        <v>En Proceso</v>
      </c>
      <c r="E3440" s="64" t="s">
        <v>25</v>
      </c>
      <c r="F3440" s="65" t="s">
        <v>70</v>
      </c>
      <c r="G3440" s="66">
        <v>-0.125</v>
      </c>
      <c r="H3440" s="67">
        <v>887.4203</v>
      </c>
      <c r="I3440" s="85">
        <f t="shared" si="92"/>
        <v>-110.9275375</v>
      </c>
      <c r="J3440" s="86">
        <v>30.1676</v>
      </c>
      <c r="K3440" s="85">
        <f t="shared" si="93"/>
        <v>-3.6770421743857646</v>
      </c>
      <c r="L3440" s="68" t="str">
        <f>VLOOKUP(C3440,[6]Consolidado!$B:$E,2,FALSE)</f>
        <v>Acabado</v>
      </c>
      <c r="M3440" s="69" t="str">
        <f>VLOOKUP(C3440,[6]Consolidado!$B:$E,3,FALSE)</f>
        <v>Material de acabado pendiente de distribuir</v>
      </c>
      <c r="N3440" s="70">
        <f>VLOOKUP(C3440,[6]Consolidado!$B:$H,7,FALSE)</f>
        <v>0</v>
      </c>
    </row>
    <row r="3441" spans="1:14" s="71" customFormat="1" ht="16.5" customHeight="1" outlineLevel="1" x14ac:dyDescent="0.2">
      <c r="A3441" s="60" t="s">
        <v>705</v>
      </c>
      <c r="B3441" s="61">
        <v>42923</v>
      </c>
      <c r="C3441" s="71">
        <v>340</v>
      </c>
      <c r="D3441" s="63" t="str">
        <f>VLOOKUP(C3441,[6]Consolidado!$B:$E,4,FALSE)</f>
        <v>Finalizada</v>
      </c>
      <c r="E3441" s="64" t="s">
        <v>25</v>
      </c>
      <c r="F3441" s="65" t="s">
        <v>72</v>
      </c>
      <c r="G3441" s="66">
        <v>3.125E-2</v>
      </c>
      <c r="H3441" s="67">
        <v>663.14980000000003</v>
      </c>
      <c r="I3441" s="85">
        <f t="shared" si="92"/>
        <v>20.723431250000001</v>
      </c>
      <c r="J3441" s="86">
        <v>30.1676</v>
      </c>
      <c r="K3441" s="85">
        <f t="shared" si="93"/>
        <v>0.68694331832827271</v>
      </c>
      <c r="L3441" s="68" t="str">
        <f>VLOOKUP(C3441,[6]Consolidado!$B:$E,2,FALSE)</f>
        <v>Maderas Collective</v>
      </c>
      <c r="M3441" s="69" t="str">
        <f>VLOOKUP(C3441,[6]Consolidado!$B:$E,3,FALSE)</f>
        <v>Reparacion de Acabado-Wesfield</v>
      </c>
      <c r="N3441" s="70" t="str">
        <f>VLOOKUP(C3441,[6]Consolidado!$B:$H,7,FALSE)</f>
        <v>Julio</v>
      </c>
    </row>
    <row r="3442" spans="1:14" s="71" customFormat="1" ht="16.5" customHeight="1" outlineLevel="1" x14ac:dyDescent="0.2">
      <c r="A3442" s="60" t="s">
        <v>705</v>
      </c>
      <c r="B3442" s="61">
        <v>42923</v>
      </c>
      <c r="C3442" s="71">
        <v>340</v>
      </c>
      <c r="D3442" s="63" t="str">
        <f>VLOOKUP(C3442,[6]Consolidado!$B:$E,4,FALSE)</f>
        <v>Finalizada</v>
      </c>
      <c r="E3442" s="64" t="s">
        <v>25</v>
      </c>
      <c r="F3442" s="65" t="s">
        <v>73</v>
      </c>
      <c r="G3442" s="66">
        <v>3.125E-2</v>
      </c>
      <c r="H3442" s="67">
        <v>663.14980000000003</v>
      </c>
      <c r="I3442" s="85">
        <f t="shared" si="92"/>
        <v>20.723431250000001</v>
      </c>
      <c r="J3442" s="86">
        <v>30.1676</v>
      </c>
      <c r="K3442" s="85">
        <f t="shared" si="93"/>
        <v>0.68694331832827271</v>
      </c>
      <c r="L3442" s="68" t="str">
        <f>VLOOKUP(C3442,[6]Consolidado!$B:$E,2,FALSE)</f>
        <v>Maderas Collective</v>
      </c>
      <c r="M3442" s="69" t="str">
        <f>VLOOKUP(C3442,[6]Consolidado!$B:$E,3,FALSE)</f>
        <v>Reparacion de Acabado-Wesfield</v>
      </c>
      <c r="N3442" s="70" t="str">
        <f>VLOOKUP(C3442,[6]Consolidado!$B:$H,7,FALSE)</f>
        <v>Julio</v>
      </c>
    </row>
    <row r="3443" spans="1:14" s="71" customFormat="1" ht="16.5" customHeight="1" outlineLevel="1" x14ac:dyDescent="0.2">
      <c r="A3443" s="60" t="s">
        <v>705</v>
      </c>
      <c r="B3443" s="61">
        <v>42923</v>
      </c>
      <c r="C3443" s="71">
        <v>340</v>
      </c>
      <c r="D3443" s="63" t="str">
        <f>VLOOKUP(C3443,[6]Consolidado!$B:$E,4,FALSE)</f>
        <v>Finalizada</v>
      </c>
      <c r="E3443" s="64" t="s">
        <v>25</v>
      </c>
      <c r="F3443" s="65" t="s">
        <v>71</v>
      </c>
      <c r="G3443" s="66">
        <v>0.125</v>
      </c>
      <c r="H3443" s="67">
        <v>270.66406060606062</v>
      </c>
      <c r="I3443" s="85">
        <f t="shared" si="92"/>
        <v>33.833007575757577</v>
      </c>
      <c r="J3443" s="86">
        <v>30.1676</v>
      </c>
      <c r="K3443" s="85">
        <f t="shared" si="93"/>
        <v>1.1215014643444483</v>
      </c>
      <c r="L3443" s="68" t="str">
        <f>VLOOKUP(C3443,[6]Consolidado!$B:$E,2,FALSE)</f>
        <v>Maderas Collective</v>
      </c>
      <c r="M3443" s="69" t="str">
        <f>VLOOKUP(C3443,[6]Consolidado!$B:$E,3,FALSE)</f>
        <v>Reparacion de Acabado-Wesfield</v>
      </c>
      <c r="N3443" s="70" t="str">
        <f>VLOOKUP(C3443,[6]Consolidado!$B:$H,7,FALSE)</f>
        <v>Julio</v>
      </c>
    </row>
    <row r="3444" spans="1:14" s="71" customFormat="1" ht="16.5" customHeight="1" outlineLevel="1" x14ac:dyDescent="0.2">
      <c r="A3444" s="60" t="s">
        <v>705</v>
      </c>
      <c r="B3444" s="61">
        <v>42923</v>
      </c>
      <c r="C3444" s="71">
        <v>340</v>
      </c>
      <c r="D3444" s="63" t="str">
        <f>VLOOKUP(C3444,[6]Consolidado!$B:$E,4,FALSE)</f>
        <v>Finalizada</v>
      </c>
      <c r="E3444" s="64" t="s">
        <v>25</v>
      </c>
      <c r="F3444" s="65" t="s">
        <v>70</v>
      </c>
      <c r="G3444" s="66">
        <v>0.125</v>
      </c>
      <c r="H3444" s="67">
        <v>887.4203</v>
      </c>
      <c r="I3444" s="85">
        <f t="shared" si="92"/>
        <v>110.9275375</v>
      </c>
      <c r="J3444" s="86">
        <v>30.1676</v>
      </c>
      <c r="K3444" s="85">
        <f t="shared" si="93"/>
        <v>3.6770421743857646</v>
      </c>
      <c r="L3444" s="68" t="str">
        <f>VLOOKUP(C3444,[6]Consolidado!$B:$E,2,FALSE)</f>
        <v>Maderas Collective</v>
      </c>
      <c r="M3444" s="69" t="str">
        <f>VLOOKUP(C3444,[6]Consolidado!$B:$E,3,FALSE)</f>
        <v>Reparacion de Acabado-Wesfield</v>
      </c>
      <c r="N3444" s="70" t="str">
        <f>VLOOKUP(C3444,[6]Consolidado!$B:$H,7,FALSE)</f>
        <v>Julio</v>
      </c>
    </row>
    <row r="3445" spans="1:14" s="71" customFormat="1" ht="16.5" customHeight="1" outlineLevel="1" x14ac:dyDescent="0.2">
      <c r="A3445" s="60" t="s">
        <v>705</v>
      </c>
      <c r="B3445" s="61">
        <v>42923</v>
      </c>
      <c r="C3445" s="71" t="s">
        <v>290</v>
      </c>
      <c r="D3445" s="63" t="str">
        <f>VLOOKUP(C3445,[6]Consolidado!$B:$E,4,FALSE)</f>
        <v>En Proceso</v>
      </c>
      <c r="E3445" s="64" t="s">
        <v>25</v>
      </c>
      <c r="F3445" s="65" t="s">
        <v>72</v>
      </c>
      <c r="G3445" s="66">
        <v>-6.25E-2</v>
      </c>
      <c r="H3445" s="67">
        <v>663.14980000000003</v>
      </c>
      <c r="I3445" s="85">
        <f t="shared" si="92"/>
        <v>-41.446862500000002</v>
      </c>
      <c r="J3445" s="86">
        <v>30.1676</v>
      </c>
      <c r="K3445" s="85">
        <f t="shared" si="93"/>
        <v>-1.3738866366565454</v>
      </c>
      <c r="L3445" s="68" t="str">
        <f>VLOOKUP(C3445,[6]Consolidado!$B:$E,2,FALSE)</f>
        <v>Acabado</v>
      </c>
      <c r="M3445" s="69" t="str">
        <f>VLOOKUP(C3445,[6]Consolidado!$B:$E,3,FALSE)</f>
        <v>Material de acabado pendiente de distribuir</v>
      </c>
      <c r="N3445" s="70">
        <f>VLOOKUP(C3445,[6]Consolidado!$B:$H,7,FALSE)</f>
        <v>0</v>
      </c>
    </row>
    <row r="3446" spans="1:14" s="71" customFormat="1" ht="16.5" customHeight="1" outlineLevel="1" x14ac:dyDescent="0.2">
      <c r="A3446" s="60" t="s">
        <v>705</v>
      </c>
      <c r="B3446" s="61">
        <v>42923</v>
      </c>
      <c r="C3446" s="71" t="s">
        <v>290</v>
      </c>
      <c r="D3446" s="63" t="str">
        <f>VLOOKUP(C3446,[6]Consolidado!$B:$E,4,FALSE)</f>
        <v>En Proceso</v>
      </c>
      <c r="E3446" s="64" t="s">
        <v>25</v>
      </c>
      <c r="F3446" s="65" t="s">
        <v>73</v>
      </c>
      <c r="G3446" s="66">
        <v>-3.125E-2</v>
      </c>
      <c r="H3446" s="67">
        <v>663.14980000000003</v>
      </c>
      <c r="I3446" s="85">
        <f t="shared" si="92"/>
        <v>-20.723431250000001</v>
      </c>
      <c r="J3446" s="86">
        <v>30.1676</v>
      </c>
      <c r="K3446" s="85">
        <f t="shared" si="93"/>
        <v>-0.68694331832827271</v>
      </c>
      <c r="L3446" s="68" t="str">
        <f>VLOOKUP(C3446,[6]Consolidado!$B:$E,2,FALSE)</f>
        <v>Acabado</v>
      </c>
      <c r="M3446" s="69" t="str">
        <f>VLOOKUP(C3446,[6]Consolidado!$B:$E,3,FALSE)</f>
        <v>Material de acabado pendiente de distribuir</v>
      </c>
      <c r="N3446" s="70">
        <f>VLOOKUP(C3446,[6]Consolidado!$B:$H,7,FALSE)</f>
        <v>0</v>
      </c>
    </row>
    <row r="3447" spans="1:14" s="71" customFormat="1" ht="16.5" customHeight="1" outlineLevel="1" x14ac:dyDescent="0.2">
      <c r="A3447" s="60" t="s">
        <v>705</v>
      </c>
      <c r="B3447" s="61">
        <v>42923</v>
      </c>
      <c r="C3447" s="71" t="s">
        <v>290</v>
      </c>
      <c r="D3447" s="63" t="str">
        <f>VLOOKUP(C3447,[6]Consolidado!$B:$E,4,FALSE)</f>
        <v>En Proceso</v>
      </c>
      <c r="E3447" s="64" t="s">
        <v>25</v>
      </c>
      <c r="F3447" s="65" t="s">
        <v>71</v>
      </c>
      <c r="G3447" s="66">
        <v>-9.375E-2</v>
      </c>
      <c r="H3447" s="67">
        <v>270.66406060606062</v>
      </c>
      <c r="I3447" s="85">
        <f t="shared" si="92"/>
        <v>-25.374755681818183</v>
      </c>
      <c r="J3447" s="86">
        <v>30.1676</v>
      </c>
      <c r="K3447" s="85">
        <f t="shared" si="93"/>
        <v>-0.84112609825833617</v>
      </c>
      <c r="L3447" s="68" t="str">
        <f>VLOOKUP(C3447,[6]Consolidado!$B:$E,2,FALSE)</f>
        <v>Acabado</v>
      </c>
      <c r="M3447" s="69" t="str">
        <f>VLOOKUP(C3447,[6]Consolidado!$B:$E,3,FALSE)</f>
        <v>Material de acabado pendiente de distribuir</v>
      </c>
      <c r="N3447" s="70">
        <f>VLOOKUP(C3447,[6]Consolidado!$B:$H,7,FALSE)</f>
        <v>0</v>
      </c>
    </row>
    <row r="3448" spans="1:14" s="71" customFormat="1" ht="16.5" customHeight="1" outlineLevel="1" x14ac:dyDescent="0.2">
      <c r="A3448" s="60" t="s">
        <v>705</v>
      </c>
      <c r="B3448" s="61">
        <v>42923</v>
      </c>
      <c r="C3448" s="71" t="s">
        <v>290</v>
      </c>
      <c r="D3448" s="63" t="str">
        <f>VLOOKUP(C3448,[6]Consolidado!$B:$E,4,FALSE)</f>
        <v>En Proceso</v>
      </c>
      <c r="E3448" s="64" t="s">
        <v>25</v>
      </c>
      <c r="F3448" s="65" t="s">
        <v>70</v>
      </c>
      <c r="G3448" s="66">
        <v>-0.625</v>
      </c>
      <c r="H3448" s="67">
        <v>887.4203</v>
      </c>
      <c r="I3448" s="85">
        <f t="shared" si="92"/>
        <v>-554.63768749999997</v>
      </c>
      <c r="J3448" s="86">
        <v>30.1676</v>
      </c>
      <c r="K3448" s="85">
        <f t="shared" si="93"/>
        <v>-18.385210871928823</v>
      </c>
      <c r="L3448" s="68" t="str">
        <f>VLOOKUP(C3448,[6]Consolidado!$B:$E,2,FALSE)</f>
        <v>Acabado</v>
      </c>
      <c r="M3448" s="69" t="str">
        <f>VLOOKUP(C3448,[6]Consolidado!$B:$E,3,FALSE)</f>
        <v>Material de acabado pendiente de distribuir</v>
      </c>
      <c r="N3448" s="70">
        <f>VLOOKUP(C3448,[6]Consolidado!$B:$H,7,FALSE)</f>
        <v>0</v>
      </c>
    </row>
    <row r="3449" spans="1:14" s="71" customFormat="1" ht="16.5" customHeight="1" outlineLevel="1" x14ac:dyDescent="0.2">
      <c r="A3449" s="60" t="s">
        <v>705</v>
      </c>
      <c r="B3449" s="61">
        <v>42923</v>
      </c>
      <c r="C3449" s="71">
        <v>340</v>
      </c>
      <c r="D3449" s="63" t="str">
        <f>VLOOKUP(C3449,[6]Consolidado!$B:$E,4,FALSE)</f>
        <v>Finalizada</v>
      </c>
      <c r="E3449" s="64" t="s">
        <v>25</v>
      </c>
      <c r="F3449" s="65" t="s">
        <v>72</v>
      </c>
      <c r="G3449" s="66">
        <v>6.25E-2</v>
      </c>
      <c r="H3449" s="67">
        <v>663.14980000000003</v>
      </c>
      <c r="I3449" s="85">
        <f t="shared" si="92"/>
        <v>41.446862500000002</v>
      </c>
      <c r="J3449" s="86">
        <v>30.1676</v>
      </c>
      <c r="K3449" s="85">
        <f t="shared" si="93"/>
        <v>1.3738866366565454</v>
      </c>
      <c r="L3449" s="68" t="str">
        <f>VLOOKUP(C3449,[6]Consolidado!$B:$E,2,FALSE)</f>
        <v>Maderas Collective</v>
      </c>
      <c r="M3449" s="69" t="str">
        <f>VLOOKUP(C3449,[6]Consolidado!$B:$E,3,FALSE)</f>
        <v>Reparacion de Acabado-Wesfield</v>
      </c>
      <c r="N3449" s="70" t="str">
        <f>VLOOKUP(C3449,[6]Consolidado!$B:$H,7,FALSE)</f>
        <v>Julio</v>
      </c>
    </row>
    <row r="3450" spans="1:14" s="71" customFormat="1" ht="16.5" customHeight="1" outlineLevel="1" x14ac:dyDescent="0.2">
      <c r="A3450" s="60" t="s">
        <v>705</v>
      </c>
      <c r="B3450" s="61">
        <v>42923</v>
      </c>
      <c r="C3450" s="71">
        <v>340</v>
      </c>
      <c r="D3450" s="63" t="str">
        <f>VLOOKUP(C3450,[6]Consolidado!$B:$E,4,FALSE)</f>
        <v>Finalizada</v>
      </c>
      <c r="E3450" s="64" t="s">
        <v>25</v>
      </c>
      <c r="F3450" s="65" t="s">
        <v>73</v>
      </c>
      <c r="G3450" s="66">
        <v>3.125E-2</v>
      </c>
      <c r="H3450" s="67">
        <v>663.14980000000003</v>
      </c>
      <c r="I3450" s="85">
        <f t="shared" si="92"/>
        <v>20.723431250000001</v>
      </c>
      <c r="J3450" s="86">
        <v>30.1676</v>
      </c>
      <c r="K3450" s="85">
        <f t="shared" si="93"/>
        <v>0.68694331832827271</v>
      </c>
      <c r="L3450" s="68" t="str">
        <f>VLOOKUP(C3450,[6]Consolidado!$B:$E,2,FALSE)</f>
        <v>Maderas Collective</v>
      </c>
      <c r="M3450" s="69" t="str">
        <f>VLOOKUP(C3450,[6]Consolidado!$B:$E,3,FALSE)</f>
        <v>Reparacion de Acabado-Wesfield</v>
      </c>
      <c r="N3450" s="70" t="str">
        <f>VLOOKUP(C3450,[6]Consolidado!$B:$H,7,FALSE)</f>
        <v>Julio</v>
      </c>
    </row>
    <row r="3451" spans="1:14" s="71" customFormat="1" ht="16.5" customHeight="1" outlineLevel="1" x14ac:dyDescent="0.2">
      <c r="A3451" s="60" t="s">
        <v>705</v>
      </c>
      <c r="B3451" s="61">
        <v>42923</v>
      </c>
      <c r="C3451" s="71">
        <v>340</v>
      </c>
      <c r="D3451" s="63" t="str">
        <f>VLOOKUP(C3451,[6]Consolidado!$B:$E,4,FALSE)</f>
        <v>Finalizada</v>
      </c>
      <c r="E3451" s="64" t="s">
        <v>25</v>
      </c>
      <c r="F3451" s="65" t="s">
        <v>71</v>
      </c>
      <c r="G3451" s="66">
        <v>9.375E-2</v>
      </c>
      <c r="H3451" s="67">
        <v>270.66406060606062</v>
      </c>
      <c r="I3451" s="85">
        <f t="shared" si="92"/>
        <v>25.374755681818183</v>
      </c>
      <c r="J3451" s="86">
        <v>30.1676</v>
      </c>
      <c r="K3451" s="85">
        <f t="shared" si="93"/>
        <v>0.84112609825833617</v>
      </c>
      <c r="L3451" s="68" t="str">
        <f>VLOOKUP(C3451,[6]Consolidado!$B:$E,2,FALSE)</f>
        <v>Maderas Collective</v>
      </c>
      <c r="M3451" s="69" t="str">
        <f>VLOOKUP(C3451,[6]Consolidado!$B:$E,3,FALSE)</f>
        <v>Reparacion de Acabado-Wesfield</v>
      </c>
      <c r="N3451" s="70" t="str">
        <f>VLOOKUP(C3451,[6]Consolidado!$B:$H,7,FALSE)</f>
        <v>Julio</v>
      </c>
    </row>
    <row r="3452" spans="1:14" s="71" customFormat="1" ht="16.5" customHeight="1" outlineLevel="1" x14ac:dyDescent="0.2">
      <c r="A3452" s="60" t="s">
        <v>705</v>
      </c>
      <c r="B3452" s="61">
        <v>42923</v>
      </c>
      <c r="C3452" s="71">
        <v>340</v>
      </c>
      <c r="D3452" s="63" t="str">
        <f>VLOOKUP(C3452,[6]Consolidado!$B:$E,4,FALSE)</f>
        <v>Finalizada</v>
      </c>
      <c r="E3452" s="64" t="s">
        <v>25</v>
      </c>
      <c r="F3452" s="65" t="s">
        <v>70</v>
      </c>
      <c r="G3452" s="66">
        <v>0.625</v>
      </c>
      <c r="H3452" s="67">
        <v>887.4203</v>
      </c>
      <c r="I3452" s="85">
        <f t="shared" si="92"/>
        <v>554.63768749999997</v>
      </c>
      <c r="J3452" s="86">
        <v>30.1676</v>
      </c>
      <c r="K3452" s="85">
        <f t="shared" si="93"/>
        <v>18.385210871928823</v>
      </c>
      <c r="L3452" s="68" t="str">
        <f>VLOOKUP(C3452,[6]Consolidado!$B:$E,2,FALSE)</f>
        <v>Maderas Collective</v>
      </c>
      <c r="M3452" s="69" t="str">
        <f>VLOOKUP(C3452,[6]Consolidado!$B:$E,3,FALSE)</f>
        <v>Reparacion de Acabado-Wesfield</v>
      </c>
      <c r="N3452" s="70" t="str">
        <f>VLOOKUP(C3452,[6]Consolidado!$B:$H,7,FALSE)</f>
        <v>Julio</v>
      </c>
    </row>
    <row r="3453" spans="1:14" s="71" customFormat="1" ht="16.5" customHeight="1" outlineLevel="1" x14ac:dyDescent="0.2">
      <c r="A3453" s="60" t="s">
        <v>705</v>
      </c>
      <c r="B3453" s="61">
        <v>42923</v>
      </c>
      <c r="C3453" s="71" t="s">
        <v>290</v>
      </c>
      <c r="D3453" s="63" t="str">
        <f>VLOOKUP(C3453,[6]Consolidado!$B:$E,4,FALSE)</f>
        <v>En Proceso</v>
      </c>
      <c r="E3453" s="64" t="s">
        <v>25</v>
      </c>
      <c r="F3453" s="65" t="s">
        <v>72</v>
      </c>
      <c r="G3453" s="66">
        <v>-3.125E-2</v>
      </c>
      <c r="H3453" s="67">
        <v>663.14980000000003</v>
      </c>
      <c r="I3453" s="85">
        <f t="shared" si="92"/>
        <v>-20.723431250000001</v>
      </c>
      <c r="J3453" s="86">
        <v>30.1676</v>
      </c>
      <c r="K3453" s="85">
        <f t="shared" si="93"/>
        <v>-0.68694331832827271</v>
      </c>
      <c r="L3453" s="68" t="str">
        <f>VLOOKUP(C3453,[6]Consolidado!$B:$E,2,FALSE)</f>
        <v>Acabado</v>
      </c>
      <c r="M3453" s="69" t="str">
        <f>VLOOKUP(C3453,[6]Consolidado!$B:$E,3,FALSE)</f>
        <v>Material de acabado pendiente de distribuir</v>
      </c>
      <c r="N3453" s="70">
        <f>VLOOKUP(C3453,[6]Consolidado!$B:$H,7,FALSE)</f>
        <v>0</v>
      </c>
    </row>
    <row r="3454" spans="1:14" s="71" customFormat="1" ht="16.5" customHeight="1" outlineLevel="1" x14ac:dyDescent="0.2">
      <c r="A3454" s="60" t="s">
        <v>705</v>
      </c>
      <c r="B3454" s="61">
        <v>42923</v>
      </c>
      <c r="C3454" s="71" t="s">
        <v>290</v>
      </c>
      <c r="D3454" s="63" t="str">
        <f>VLOOKUP(C3454,[6]Consolidado!$B:$E,4,FALSE)</f>
        <v>En Proceso</v>
      </c>
      <c r="E3454" s="64" t="s">
        <v>25</v>
      </c>
      <c r="F3454" s="65" t="s">
        <v>73</v>
      </c>
      <c r="G3454" s="66">
        <v>-3.125E-2</v>
      </c>
      <c r="H3454" s="67">
        <v>663.14980000000003</v>
      </c>
      <c r="I3454" s="85">
        <f t="shared" si="92"/>
        <v>-20.723431250000001</v>
      </c>
      <c r="J3454" s="86">
        <v>30.1676</v>
      </c>
      <c r="K3454" s="85">
        <f t="shared" si="93"/>
        <v>-0.68694331832827271</v>
      </c>
      <c r="L3454" s="68" t="str">
        <f>VLOOKUP(C3454,[6]Consolidado!$B:$E,2,FALSE)</f>
        <v>Acabado</v>
      </c>
      <c r="M3454" s="69" t="str">
        <f>VLOOKUP(C3454,[6]Consolidado!$B:$E,3,FALSE)</f>
        <v>Material de acabado pendiente de distribuir</v>
      </c>
      <c r="N3454" s="70">
        <f>VLOOKUP(C3454,[6]Consolidado!$B:$H,7,FALSE)</f>
        <v>0</v>
      </c>
    </row>
    <row r="3455" spans="1:14" s="71" customFormat="1" ht="16.5" customHeight="1" outlineLevel="1" x14ac:dyDescent="0.2">
      <c r="A3455" s="60" t="s">
        <v>705</v>
      </c>
      <c r="B3455" s="61">
        <v>42923</v>
      </c>
      <c r="C3455" s="71" t="s">
        <v>290</v>
      </c>
      <c r="D3455" s="63" t="str">
        <f>VLOOKUP(C3455,[6]Consolidado!$B:$E,4,FALSE)</f>
        <v>En Proceso</v>
      </c>
      <c r="E3455" s="64" t="s">
        <v>25</v>
      </c>
      <c r="F3455" s="65" t="s">
        <v>71</v>
      </c>
      <c r="G3455" s="66">
        <v>-6.25E-2</v>
      </c>
      <c r="H3455" s="67">
        <v>270.66406060606062</v>
      </c>
      <c r="I3455" s="85">
        <f t="shared" si="92"/>
        <v>-16.916503787878789</v>
      </c>
      <c r="J3455" s="86">
        <v>30.1676</v>
      </c>
      <c r="K3455" s="85">
        <f t="shared" si="93"/>
        <v>-0.56075073217222415</v>
      </c>
      <c r="L3455" s="68" t="str">
        <f>VLOOKUP(C3455,[6]Consolidado!$B:$E,2,FALSE)</f>
        <v>Acabado</v>
      </c>
      <c r="M3455" s="69" t="str">
        <f>VLOOKUP(C3455,[6]Consolidado!$B:$E,3,FALSE)</f>
        <v>Material de acabado pendiente de distribuir</v>
      </c>
      <c r="N3455" s="70">
        <f>VLOOKUP(C3455,[6]Consolidado!$B:$H,7,FALSE)</f>
        <v>0</v>
      </c>
    </row>
    <row r="3456" spans="1:14" s="71" customFormat="1" ht="16.5" customHeight="1" outlineLevel="1" x14ac:dyDescent="0.2">
      <c r="A3456" s="60" t="s">
        <v>705</v>
      </c>
      <c r="B3456" s="61">
        <v>42923</v>
      </c>
      <c r="C3456" s="71" t="s">
        <v>290</v>
      </c>
      <c r="D3456" s="63" t="str">
        <f>VLOOKUP(C3456,[6]Consolidado!$B:$E,4,FALSE)</f>
        <v>En Proceso</v>
      </c>
      <c r="E3456" s="64" t="s">
        <v>25</v>
      </c>
      <c r="F3456" s="65" t="s">
        <v>70</v>
      </c>
      <c r="G3456" s="66">
        <v>-0.25</v>
      </c>
      <c r="H3456" s="67">
        <v>887.4203</v>
      </c>
      <c r="I3456" s="85">
        <f t="shared" si="92"/>
        <v>-221.855075</v>
      </c>
      <c r="J3456" s="86">
        <v>30.1676</v>
      </c>
      <c r="K3456" s="85">
        <f t="shared" si="93"/>
        <v>-7.3540843487715293</v>
      </c>
      <c r="L3456" s="68" t="str">
        <f>VLOOKUP(C3456,[6]Consolidado!$B:$E,2,FALSE)</f>
        <v>Acabado</v>
      </c>
      <c r="M3456" s="69" t="str">
        <f>VLOOKUP(C3456,[6]Consolidado!$B:$E,3,FALSE)</f>
        <v>Material de acabado pendiente de distribuir</v>
      </c>
      <c r="N3456" s="70">
        <f>VLOOKUP(C3456,[6]Consolidado!$B:$H,7,FALSE)</f>
        <v>0</v>
      </c>
    </row>
    <row r="3457" spans="1:14" s="71" customFormat="1" ht="16.5" customHeight="1" outlineLevel="1" x14ac:dyDescent="0.2">
      <c r="A3457" s="60" t="s">
        <v>705</v>
      </c>
      <c r="B3457" s="61">
        <v>42923</v>
      </c>
      <c r="C3457" s="71">
        <v>340</v>
      </c>
      <c r="D3457" s="63" t="str">
        <f>VLOOKUP(C3457,[6]Consolidado!$B:$E,4,FALSE)</f>
        <v>Finalizada</v>
      </c>
      <c r="E3457" s="64" t="s">
        <v>25</v>
      </c>
      <c r="F3457" s="65" t="s">
        <v>72</v>
      </c>
      <c r="G3457" s="66">
        <v>3.125E-2</v>
      </c>
      <c r="H3457" s="67">
        <v>663.14980000000003</v>
      </c>
      <c r="I3457" s="85">
        <f t="shared" si="92"/>
        <v>20.723431250000001</v>
      </c>
      <c r="J3457" s="86">
        <v>30.1676</v>
      </c>
      <c r="K3457" s="85">
        <f t="shared" si="93"/>
        <v>0.68694331832827271</v>
      </c>
      <c r="L3457" s="68" t="str">
        <f>VLOOKUP(C3457,[6]Consolidado!$B:$E,2,FALSE)</f>
        <v>Maderas Collective</v>
      </c>
      <c r="M3457" s="69" t="str">
        <f>VLOOKUP(C3457,[6]Consolidado!$B:$E,3,FALSE)</f>
        <v>Reparacion de Acabado-Wesfield</v>
      </c>
      <c r="N3457" s="70" t="str">
        <f>VLOOKUP(C3457,[6]Consolidado!$B:$H,7,FALSE)</f>
        <v>Julio</v>
      </c>
    </row>
    <row r="3458" spans="1:14" s="71" customFormat="1" ht="16.5" customHeight="1" outlineLevel="1" x14ac:dyDescent="0.2">
      <c r="A3458" s="60" t="s">
        <v>705</v>
      </c>
      <c r="B3458" s="61">
        <v>42923</v>
      </c>
      <c r="C3458" s="71">
        <v>340</v>
      </c>
      <c r="D3458" s="63" t="str">
        <f>VLOOKUP(C3458,[6]Consolidado!$B:$E,4,FALSE)</f>
        <v>Finalizada</v>
      </c>
      <c r="E3458" s="64" t="s">
        <v>25</v>
      </c>
      <c r="F3458" s="65" t="s">
        <v>73</v>
      </c>
      <c r="G3458" s="66">
        <v>3.125E-2</v>
      </c>
      <c r="H3458" s="67">
        <v>663.14980000000003</v>
      </c>
      <c r="I3458" s="85">
        <f t="shared" si="92"/>
        <v>20.723431250000001</v>
      </c>
      <c r="J3458" s="86">
        <v>30.1676</v>
      </c>
      <c r="K3458" s="85">
        <f t="shared" si="93"/>
        <v>0.68694331832827271</v>
      </c>
      <c r="L3458" s="68" t="str">
        <f>VLOOKUP(C3458,[6]Consolidado!$B:$E,2,FALSE)</f>
        <v>Maderas Collective</v>
      </c>
      <c r="M3458" s="69" t="str">
        <f>VLOOKUP(C3458,[6]Consolidado!$B:$E,3,FALSE)</f>
        <v>Reparacion de Acabado-Wesfield</v>
      </c>
      <c r="N3458" s="70" t="str">
        <f>VLOOKUP(C3458,[6]Consolidado!$B:$H,7,FALSE)</f>
        <v>Julio</v>
      </c>
    </row>
    <row r="3459" spans="1:14" s="71" customFormat="1" ht="16.5" customHeight="1" outlineLevel="1" x14ac:dyDescent="0.2">
      <c r="A3459" s="60" t="s">
        <v>705</v>
      </c>
      <c r="B3459" s="61">
        <v>42923</v>
      </c>
      <c r="C3459" s="71">
        <v>340</v>
      </c>
      <c r="D3459" s="63" t="str">
        <f>VLOOKUP(C3459,[6]Consolidado!$B:$E,4,FALSE)</f>
        <v>Finalizada</v>
      </c>
      <c r="E3459" s="64" t="s">
        <v>25</v>
      </c>
      <c r="F3459" s="65" t="s">
        <v>71</v>
      </c>
      <c r="G3459" s="66">
        <v>6.25E-2</v>
      </c>
      <c r="H3459" s="67">
        <v>270.66406060606062</v>
      </c>
      <c r="I3459" s="85">
        <f t="shared" si="92"/>
        <v>16.916503787878789</v>
      </c>
      <c r="J3459" s="86">
        <v>30.1676</v>
      </c>
      <c r="K3459" s="85">
        <f t="shared" si="93"/>
        <v>0.56075073217222415</v>
      </c>
      <c r="L3459" s="68" t="str">
        <f>VLOOKUP(C3459,[6]Consolidado!$B:$E,2,FALSE)</f>
        <v>Maderas Collective</v>
      </c>
      <c r="M3459" s="69" t="str">
        <f>VLOOKUP(C3459,[6]Consolidado!$B:$E,3,FALSE)</f>
        <v>Reparacion de Acabado-Wesfield</v>
      </c>
      <c r="N3459" s="70" t="str">
        <f>VLOOKUP(C3459,[6]Consolidado!$B:$H,7,FALSE)</f>
        <v>Julio</v>
      </c>
    </row>
    <row r="3460" spans="1:14" s="71" customFormat="1" ht="16.5" customHeight="1" outlineLevel="1" x14ac:dyDescent="0.2">
      <c r="A3460" s="60" t="s">
        <v>705</v>
      </c>
      <c r="B3460" s="61">
        <v>42923</v>
      </c>
      <c r="C3460" s="71">
        <v>340</v>
      </c>
      <c r="D3460" s="63" t="str">
        <f>VLOOKUP(C3460,[6]Consolidado!$B:$E,4,FALSE)</f>
        <v>Finalizada</v>
      </c>
      <c r="E3460" s="64" t="s">
        <v>25</v>
      </c>
      <c r="F3460" s="65" t="s">
        <v>70</v>
      </c>
      <c r="G3460" s="66">
        <v>0.25</v>
      </c>
      <c r="H3460" s="67">
        <v>887.4203</v>
      </c>
      <c r="I3460" s="85">
        <f t="shared" si="92"/>
        <v>221.855075</v>
      </c>
      <c r="J3460" s="86">
        <v>30.1676</v>
      </c>
      <c r="K3460" s="85">
        <f t="shared" si="93"/>
        <v>7.3540843487715293</v>
      </c>
      <c r="L3460" s="68" t="str">
        <f>VLOOKUP(C3460,[6]Consolidado!$B:$E,2,FALSE)</f>
        <v>Maderas Collective</v>
      </c>
      <c r="M3460" s="69" t="str">
        <f>VLOOKUP(C3460,[6]Consolidado!$B:$E,3,FALSE)</f>
        <v>Reparacion de Acabado-Wesfield</v>
      </c>
      <c r="N3460" s="70" t="str">
        <f>VLOOKUP(C3460,[6]Consolidado!$B:$H,7,FALSE)</f>
        <v>Julio</v>
      </c>
    </row>
    <row r="3461" spans="1:14" s="71" customFormat="1" ht="16.5" customHeight="1" outlineLevel="1" x14ac:dyDescent="0.2">
      <c r="A3461" s="60" t="s">
        <v>705</v>
      </c>
      <c r="B3461" s="61">
        <v>42923</v>
      </c>
      <c r="C3461" s="71" t="s">
        <v>89</v>
      </c>
      <c r="D3461" s="63" t="str">
        <f>VLOOKUP(C3461,[6]Consolidado!$B:$E,4,FALSE)</f>
        <v>En Proceso</v>
      </c>
      <c r="E3461" s="64" t="s">
        <v>33</v>
      </c>
      <c r="F3461" s="65" t="s">
        <v>90</v>
      </c>
      <c r="G3461" s="66">
        <v>-4.5</v>
      </c>
      <c r="H3461" s="67">
        <v>3.1466686239601929</v>
      </c>
      <c r="I3461" s="85">
        <f t="shared" si="92"/>
        <v>-14.160008807820867</v>
      </c>
      <c r="J3461" s="86">
        <v>30.1676</v>
      </c>
      <c r="K3461" s="85">
        <f t="shared" si="93"/>
        <v>-0.46937803497198544</v>
      </c>
      <c r="L3461" s="68" t="str">
        <f>VLOOKUP(C3461,[6]Consolidado!$B:$E,2,FALSE)</f>
        <v>Empaque</v>
      </c>
      <c r="M3461" s="69" t="str">
        <f>VLOOKUP(C3461,[6]Consolidado!$B:$E,3,FALSE)</f>
        <v>Material de empaque pendiente de distribuir</v>
      </c>
      <c r="N3461" s="70">
        <f>VLOOKUP(C3461,[6]Consolidado!$B:$H,7,FALSE)</f>
        <v>0</v>
      </c>
    </row>
    <row r="3462" spans="1:14" s="71" customFormat="1" ht="16.5" customHeight="1" outlineLevel="1" x14ac:dyDescent="0.2">
      <c r="A3462" s="60" t="s">
        <v>705</v>
      </c>
      <c r="B3462" s="61">
        <v>42923</v>
      </c>
      <c r="C3462" s="71">
        <v>340</v>
      </c>
      <c r="D3462" s="63" t="str">
        <f>VLOOKUP(C3462,[6]Consolidado!$B:$E,4,FALSE)</f>
        <v>Finalizada</v>
      </c>
      <c r="E3462" s="64" t="s">
        <v>33</v>
      </c>
      <c r="F3462" s="65" t="s">
        <v>90</v>
      </c>
      <c r="G3462" s="66">
        <v>4.5</v>
      </c>
      <c r="H3462" s="67">
        <v>3.1466686239601929</v>
      </c>
      <c r="I3462" s="85">
        <f t="shared" si="92"/>
        <v>14.160008807820867</v>
      </c>
      <c r="J3462" s="86">
        <v>30.1676</v>
      </c>
      <c r="K3462" s="85">
        <f t="shared" si="93"/>
        <v>0.46937803497198544</v>
      </c>
      <c r="L3462" s="68" t="str">
        <f>VLOOKUP(C3462,[6]Consolidado!$B:$E,2,FALSE)</f>
        <v>Maderas Collective</v>
      </c>
      <c r="M3462" s="69" t="str">
        <f>VLOOKUP(C3462,[6]Consolidado!$B:$E,3,FALSE)</f>
        <v>Reparacion de Acabado-Wesfield</v>
      </c>
      <c r="N3462" s="70" t="str">
        <f>VLOOKUP(C3462,[6]Consolidado!$B:$H,7,FALSE)</f>
        <v>Julio</v>
      </c>
    </row>
    <row r="3463" spans="1:14" s="71" customFormat="1" ht="16.5" customHeight="1" outlineLevel="1" x14ac:dyDescent="0.2">
      <c r="A3463" s="60" t="s">
        <v>705</v>
      </c>
      <c r="B3463" s="61">
        <v>42923</v>
      </c>
      <c r="C3463" s="71" t="s">
        <v>290</v>
      </c>
      <c r="D3463" s="63" t="str">
        <f>VLOOKUP(C3463,[6]Consolidado!$B:$E,4,FALSE)</f>
        <v>En Proceso</v>
      </c>
      <c r="E3463" s="64" t="s">
        <v>25</v>
      </c>
      <c r="F3463" s="65" t="s">
        <v>72</v>
      </c>
      <c r="G3463" s="66">
        <v>-3.125E-2</v>
      </c>
      <c r="H3463" s="67">
        <v>663.14980000000003</v>
      </c>
      <c r="I3463" s="85">
        <f t="shared" si="92"/>
        <v>-20.723431250000001</v>
      </c>
      <c r="J3463" s="86">
        <v>30.1676</v>
      </c>
      <c r="K3463" s="85">
        <f t="shared" si="93"/>
        <v>-0.68694331832827271</v>
      </c>
      <c r="L3463" s="68" t="str">
        <f>VLOOKUP(C3463,[6]Consolidado!$B:$E,2,FALSE)</f>
        <v>Acabado</v>
      </c>
      <c r="M3463" s="69" t="str">
        <f>VLOOKUP(C3463,[6]Consolidado!$B:$E,3,FALSE)</f>
        <v>Material de acabado pendiente de distribuir</v>
      </c>
      <c r="N3463" s="70">
        <f>VLOOKUP(C3463,[6]Consolidado!$B:$H,7,FALSE)</f>
        <v>0</v>
      </c>
    </row>
    <row r="3464" spans="1:14" s="71" customFormat="1" ht="16.5" customHeight="1" outlineLevel="1" x14ac:dyDescent="0.2">
      <c r="A3464" s="60" t="s">
        <v>705</v>
      </c>
      <c r="B3464" s="61">
        <v>42923</v>
      </c>
      <c r="C3464" s="71" t="s">
        <v>290</v>
      </c>
      <c r="D3464" s="63" t="str">
        <f>VLOOKUP(C3464,[6]Consolidado!$B:$E,4,FALSE)</f>
        <v>En Proceso</v>
      </c>
      <c r="E3464" s="64" t="s">
        <v>25</v>
      </c>
      <c r="F3464" s="65" t="s">
        <v>73</v>
      </c>
      <c r="G3464" s="66">
        <v>-3.125E-2</v>
      </c>
      <c r="H3464" s="67">
        <v>663.14980000000003</v>
      </c>
      <c r="I3464" s="85">
        <f t="shared" si="92"/>
        <v>-20.723431250000001</v>
      </c>
      <c r="J3464" s="86">
        <v>30.1676</v>
      </c>
      <c r="K3464" s="85">
        <f t="shared" si="93"/>
        <v>-0.68694331832827271</v>
      </c>
      <c r="L3464" s="68" t="str">
        <f>VLOOKUP(C3464,[6]Consolidado!$B:$E,2,FALSE)</f>
        <v>Acabado</v>
      </c>
      <c r="M3464" s="69" t="str">
        <f>VLOOKUP(C3464,[6]Consolidado!$B:$E,3,FALSE)</f>
        <v>Material de acabado pendiente de distribuir</v>
      </c>
      <c r="N3464" s="70">
        <f>VLOOKUP(C3464,[6]Consolidado!$B:$H,7,FALSE)</f>
        <v>0</v>
      </c>
    </row>
    <row r="3465" spans="1:14" s="71" customFormat="1" ht="16.5" customHeight="1" outlineLevel="1" x14ac:dyDescent="0.2">
      <c r="A3465" s="60" t="s">
        <v>705</v>
      </c>
      <c r="B3465" s="61">
        <v>42923</v>
      </c>
      <c r="C3465" s="71" t="s">
        <v>290</v>
      </c>
      <c r="D3465" s="63" t="str">
        <f>VLOOKUP(C3465,[6]Consolidado!$B:$E,4,FALSE)</f>
        <v>En Proceso</v>
      </c>
      <c r="E3465" s="64" t="s">
        <v>25</v>
      </c>
      <c r="F3465" s="65" t="s">
        <v>71</v>
      </c>
      <c r="G3465" s="66">
        <v>-0.125</v>
      </c>
      <c r="H3465" s="67">
        <v>270.66406060606062</v>
      </c>
      <c r="I3465" s="85">
        <f t="shared" si="92"/>
        <v>-33.833007575757577</v>
      </c>
      <c r="J3465" s="86">
        <v>30.1676</v>
      </c>
      <c r="K3465" s="85">
        <f t="shared" si="93"/>
        <v>-1.1215014643444483</v>
      </c>
      <c r="L3465" s="68" t="str">
        <f>VLOOKUP(C3465,[6]Consolidado!$B:$E,2,FALSE)</f>
        <v>Acabado</v>
      </c>
      <c r="M3465" s="69" t="str">
        <f>VLOOKUP(C3465,[6]Consolidado!$B:$E,3,FALSE)</f>
        <v>Material de acabado pendiente de distribuir</v>
      </c>
      <c r="N3465" s="70">
        <f>VLOOKUP(C3465,[6]Consolidado!$B:$H,7,FALSE)</f>
        <v>0</v>
      </c>
    </row>
    <row r="3466" spans="1:14" s="71" customFormat="1" ht="16.5" customHeight="1" outlineLevel="1" x14ac:dyDescent="0.2">
      <c r="A3466" s="60" t="s">
        <v>705</v>
      </c>
      <c r="B3466" s="61">
        <v>42923</v>
      </c>
      <c r="C3466" s="71" t="s">
        <v>290</v>
      </c>
      <c r="D3466" s="63" t="str">
        <f>VLOOKUP(C3466,[6]Consolidado!$B:$E,4,FALSE)</f>
        <v>En Proceso</v>
      </c>
      <c r="E3466" s="64" t="s">
        <v>25</v>
      </c>
      <c r="F3466" s="65" t="s">
        <v>70</v>
      </c>
      <c r="G3466" s="66">
        <v>-0.1875</v>
      </c>
      <c r="H3466" s="67">
        <v>887.4203</v>
      </c>
      <c r="I3466" s="85">
        <f t="shared" si="92"/>
        <v>-166.39130625000001</v>
      </c>
      <c r="J3466" s="86">
        <v>30.1676</v>
      </c>
      <c r="K3466" s="85">
        <f t="shared" si="93"/>
        <v>-5.5155632615786478</v>
      </c>
      <c r="L3466" s="68" t="str">
        <f>VLOOKUP(C3466,[6]Consolidado!$B:$E,2,FALSE)</f>
        <v>Acabado</v>
      </c>
      <c r="M3466" s="69" t="str">
        <f>VLOOKUP(C3466,[6]Consolidado!$B:$E,3,FALSE)</f>
        <v>Material de acabado pendiente de distribuir</v>
      </c>
      <c r="N3466" s="70">
        <f>VLOOKUP(C3466,[6]Consolidado!$B:$H,7,FALSE)</f>
        <v>0</v>
      </c>
    </row>
    <row r="3467" spans="1:14" s="71" customFormat="1" ht="16.5" customHeight="1" outlineLevel="1" x14ac:dyDescent="0.2">
      <c r="A3467" s="60" t="s">
        <v>705</v>
      </c>
      <c r="B3467" s="61">
        <v>42923</v>
      </c>
      <c r="C3467" s="71" t="s">
        <v>89</v>
      </c>
      <c r="D3467" s="63" t="str">
        <f>VLOOKUP(C3467,[6]Consolidado!$B:$E,4,FALSE)</f>
        <v>En Proceso</v>
      </c>
      <c r="E3467" s="64" t="s">
        <v>33</v>
      </c>
      <c r="F3467" s="65" t="s">
        <v>90</v>
      </c>
      <c r="G3467" s="66">
        <v>-7.2</v>
      </c>
      <c r="H3467" s="67">
        <v>3.1466686239601929</v>
      </c>
      <c r="I3467" s="85">
        <f t="shared" si="92"/>
        <v>-22.656014092513388</v>
      </c>
      <c r="J3467" s="86">
        <v>30.1676</v>
      </c>
      <c r="K3467" s="85">
        <f t="shared" si="93"/>
        <v>-0.75100485595517663</v>
      </c>
      <c r="L3467" s="68" t="str">
        <f>VLOOKUP(C3467,[6]Consolidado!$B:$E,2,FALSE)</f>
        <v>Empaque</v>
      </c>
      <c r="M3467" s="69" t="str">
        <f>VLOOKUP(C3467,[6]Consolidado!$B:$E,3,FALSE)</f>
        <v>Material de empaque pendiente de distribuir</v>
      </c>
      <c r="N3467" s="70">
        <f>VLOOKUP(C3467,[6]Consolidado!$B:$H,7,FALSE)</f>
        <v>0</v>
      </c>
    </row>
    <row r="3468" spans="1:14" s="71" customFormat="1" ht="16.5" customHeight="1" outlineLevel="1" x14ac:dyDescent="0.2">
      <c r="A3468" s="60" t="s">
        <v>705</v>
      </c>
      <c r="B3468" s="61">
        <v>42923</v>
      </c>
      <c r="C3468" s="71">
        <v>221</v>
      </c>
      <c r="D3468" s="63" t="str">
        <f>VLOOKUP(C3468,[6]Consolidado!$B:$E,4,FALSE)</f>
        <v>Finalizada</v>
      </c>
      <c r="E3468" s="64" t="s">
        <v>25</v>
      </c>
      <c r="F3468" s="65" t="s">
        <v>72</v>
      </c>
      <c r="G3468" s="66">
        <v>3.125E-2</v>
      </c>
      <c r="H3468" s="67">
        <v>663.14980000000003</v>
      </c>
      <c r="I3468" s="85">
        <f t="shared" si="92"/>
        <v>20.723431250000001</v>
      </c>
      <c r="J3468" s="86">
        <v>30.1676</v>
      </c>
      <c r="K3468" s="85">
        <f t="shared" si="93"/>
        <v>0.68694331832827271</v>
      </c>
      <c r="L3468" s="68" t="str">
        <f>VLOOKUP(C3468,[6]Consolidado!$B:$E,2,FALSE)</f>
        <v>Canoe Wesfield (Phase 2)</v>
      </c>
      <c r="M3468" s="69" t="str">
        <f>VLOOKUP(C3468,[6]Consolidado!$B:$E,3,FALSE)</f>
        <v>CH 115 Chair , Tgeak &amp; Metal (Lounge Chair)</v>
      </c>
      <c r="N3468" s="70" t="str">
        <f>VLOOKUP(C3468,[6]Consolidado!$B:$H,7,FALSE)</f>
        <v>Julio</v>
      </c>
    </row>
    <row r="3469" spans="1:14" s="71" customFormat="1" ht="16.5" customHeight="1" outlineLevel="1" x14ac:dyDescent="0.2">
      <c r="A3469" s="60" t="s">
        <v>705</v>
      </c>
      <c r="B3469" s="61">
        <v>42923</v>
      </c>
      <c r="C3469" s="71">
        <v>221</v>
      </c>
      <c r="D3469" s="63" t="str">
        <f>VLOOKUP(C3469,[6]Consolidado!$B:$E,4,FALSE)</f>
        <v>Finalizada</v>
      </c>
      <c r="E3469" s="64" t="s">
        <v>25</v>
      </c>
      <c r="F3469" s="65" t="s">
        <v>73</v>
      </c>
      <c r="G3469" s="66">
        <v>3.125E-2</v>
      </c>
      <c r="H3469" s="67">
        <v>663.14980000000003</v>
      </c>
      <c r="I3469" s="85">
        <f t="shared" si="92"/>
        <v>20.723431250000001</v>
      </c>
      <c r="J3469" s="86">
        <v>30.1676</v>
      </c>
      <c r="K3469" s="85">
        <f t="shared" si="93"/>
        <v>0.68694331832827271</v>
      </c>
      <c r="L3469" s="68" t="str">
        <f>VLOOKUP(C3469,[6]Consolidado!$B:$E,2,FALSE)</f>
        <v>Canoe Wesfield (Phase 2)</v>
      </c>
      <c r="M3469" s="69" t="str">
        <f>VLOOKUP(C3469,[6]Consolidado!$B:$E,3,FALSE)</f>
        <v>CH 115 Chair , Tgeak &amp; Metal (Lounge Chair)</v>
      </c>
      <c r="N3469" s="70" t="str">
        <f>VLOOKUP(C3469,[6]Consolidado!$B:$H,7,FALSE)</f>
        <v>Julio</v>
      </c>
    </row>
    <row r="3470" spans="1:14" s="71" customFormat="1" ht="16.5" customHeight="1" outlineLevel="1" x14ac:dyDescent="0.2">
      <c r="A3470" s="60" t="s">
        <v>705</v>
      </c>
      <c r="B3470" s="61">
        <v>42923</v>
      </c>
      <c r="C3470" s="71">
        <v>221</v>
      </c>
      <c r="D3470" s="63" t="str">
        <f>VLOOKUP(C3470,[6]Consolidado!$B:$E,4,FALSE)</f>
        <v>Finalizada</v>
      </c>
      <c r="E3470" s="64" t="s">
        <v>25</v>
      </c>
      <c r="F3470" s="65" t="s">
        <v>71</v>
      </c>
      <c r="G3470" s="66">
        <v>0.125</v>
      </c>
      <c r="H3470" s="67">
        <v>270.66406060606062</v>
      </c>
      <c r="I3470" s="85">
        <f t="shared" si="92"/>
        <v>33.833007575757577</v>
      </c>
      <c r="J3470" s="86">
        <v>30.1676</v>
      </c>
      <c r="K3470" s="85">
        <f t="shared" si="93"/>
        <v>1.1215014643444483</v>
      </c>
      <c r="L3470" s="68" t="str">
        <f>VLOOKUP(C3470,[6]Consolidado!$B:$E,2,FALSE)</f>
        <v>Canoe Wesfield (Phase 2)</v>
      </c>
      <c r="M3470" s="69" t="str">
        <f>VLOOKUP(C3470,[6]Consolidado!$B:$E,3,FALSE)</f>
        <v>CH 115 Chair , Tgeak &amp; Metal (Lounge Chair)</v>
      </c>
      <c r="N3470" s="70" t="str">
        <f>VLOOKUP(C3470,[6]Consolidado!$B:$H,7,FALSE)</f>
        <v>Julio</v>
      </c>
    </row>
    <row r="3471" spans="1:14" s="71" customFormat="1" ht="16.5" customHeight="1" outlineLevel="1" x14ac:dyDescent="0.2">
      <c r="A3471" s="60" t="s">
        <v>705</v>
      </c>
      <c r="B3471" s="61">
        <v>42923</v>
      </c>
      <c r="C3471" s="71">
        <v>221</v>
      </c>
      <c r="D3471" s="63" t="str">
        <f>VLOOKUP(C3471,[6]Consolidado!$B:$E,4,FALSE)</f>
        <v>Finalizada</v>
      </c>
      <c r="E3471" s="64" t="s">
        <v>25</v>
      </c>
      <c r="F3471" s="65" t="s">
        <v>70</v>
      </c>
      <c r="G3471" s="66">
        <v>0.1875</v>
      </c>
      <c r="H3471" s="67">
        <v>887.4203</v>
      </c>
      <c r="I3471" s="85">
        <f t="shared" si="92"/>
        <v>166.39130625000001</v>
      </c>
      <c r="J3471" s="86">
        <v>30.1676</v>
      </c>
      <c r="K3471" s="85">
        <f t="shared" si="93"/>
        <v>5.5155632615786478</v>
      </c>
      <c r="L3471" s="68" t="str">
        <f>VLOOKUP(C3471,[6]Consolidado!$B:$E,2,FALSE)</f>
        <v>Canoe Wesfield (Phase 2)</v>
      </c>
      <c r="M3471" s="69" t="str">
        <f>VLOOKUP(C3471,[6]Consolidado!$B:$E,3,FALSE)</f>
        <v>CH 115 Chair , Tgeak &amp; Metal (Lounge Chair)</v>
      </c>
      <c r="N3471" s="70" t="str">
        <f>VLOOKUP(C3471,[6]Consolidado!$B:$H,7,FALSE)</f>
        <v>Julio</v>
      </c>
    </row>
    <row r="3472" spans="1:14" s="71" customFormat="1" ht="16.5" customHeight="1" outlineLevel="1" x14ac:dyDescent="0.2">
      <c r="A3472" s="60" t="s">
        <v>705</v>
      </c>
      <c r="B3472" s="61">
        <v>42923</v>
      </c>
      <c r="C3472" s="71">
        <v>221</v>
      </c>
      <c r="D3472" s="63" t="str">
        <f>VLOOKUP(C3472,[6]Consolidado!$B:$E,4,FALSE)</f>
        <v>Finalizada</v>
      </c>
      <c r="E3472" s="64" t="s">
        <v>33</v>
      </c>
      <c r="F3472" s="65" t="s">
        <v>90</v>
      </c>
      <c r="G3472" s="66">
        <v>7.2</v>
      </c>
      <c r="H3472" s="67">
        <v>3.1466686239601929</v>
      </c>
      <c r="I3472" s="85">
        <f t="shared" si="92"/>
        <v>22.656014092513388</v>
      </c>
      <c r="J3472" s="86">
        <v>30.1676</v>
      </c>
      <c r="K3472" s="85">
        <f t="shared" si="93"/>
        <v>0.75100485595517663</v>
      </c>
      <c r="L3472" s="68" t="str">
        <f>VLOOKUP(C3472,[6]Consolidado!$B:$E,2,FALSE)</f>
        <v>Canoe Wesfield (Phase 2)</v>
      </c>
      <c r="M3472" s="69" t="str">
        <f>VLOOKUP(C3472,[6]Consolidado!$B:$E,3,FALSE)</f>
        <v>CH 115 Chair , Tgeak &amp; Metal (Lounge Chair)</v>
      </c>
      <c r="N3472" s="70" t="str">
        <f>VLOOKUP(C3472,[6]Consolidado!$B:$H,7,FALSE)</f>
        <v>Julio</v>
      </c>
    </row>
    <row r="3473" spans="1:14" s="71" customFormat="1" ht="16.5" customHeight="1" outlineLevel="1" x14ac:dyDescent="0.2">
      <c r="A3473" s="60" t="s">
        <v>705</v>
      </c>
      <c r="B3473" s="61">
        <v>42923</v>
      </c>
      <c r="C3473" s="71" t="s">
        <v>290</v>
      </c>
      <c r="D3473" s="63" t="str">
        <f>VLOOKUP(C3473,[6]Consolidado!$B:$E,4,FALSE)</f>
        <v>En Proceso</v>
      </c>
      <c r="E3473" s="64" t="s">
        <v>25</v>
      </c>
      <c r="F3473" s="65" t="s">
        <v>133</v>
      </c>
      <c r="G3473" s="66">
        <v>-9.375E-2</v>
      </c>
      <c r="H3473" s="67">
        <v>142.2564563939394</v>
      </c>
      <c r="I3473" s="85">
        <f t="shared" si="92"/>
        <v>-13.336542786931819</v>
      </c>
      <c r="J3473" s="86">
        <v>30.1676</v>
      </c>
      <c r="K3473" s="85">
        <f t="shared" si="93"/>
        <v>-0.44208166333854265</v>
      </c>
      <c r="L3473" s="68" t="str">
        <f>VLOOKUP(C3473,[6]Consolidado!$B:$E,2,FALSE)</f>
        <v>Acabado</v>
      </c>
      <c r="M3473" s="69" t="str">
        <f>VLOOKUP(C3473,[6]Consolidado!$B:$E,3,FALSE)</f>
        <v>Material de acabado pendiente de distribuir</v>
      </c>
      <c r="N3473" s="70">
        <f>VLOOKUP(C3473,[6]Consolidado!$B:$H,7,FALSE)</f>
        <v>0</v>
      </c>
    </row>
    <row r="3474" spans="1:14" s="71" customFormat="1" ht="16.5" customHeight="1" outlineLevel="1" x14ac:dyDescent="0.2">
      <c r="A3474" s="60" t="s">
        <v>705</v>
      </c>
      <c r="B3474" s="61">
        <v>42923</v>
      </c>
      <c r="C3474" s="71" t="s">
        <v>290</v>
      </c>
      <c r="D3474" s="63" t="str">
        <f>VLOOKUP(C3474,[6]Consolidado!$B:$E,4,FALSE)</f>
        <v>En Proceso</v>
      </c>
      <c r="E3474" s="64" t="s">
        <v>25</v>
      </c>
      <c r="F3474" s="65" t="s">
        <v>120</v>
      </c>
      <c r="G3474" s="66">
        <v>-6.25E-2</v>
      </c>
      <c r="H3474" s="67">
        <v>1231.47</v>
      </c>
      <c r="I3474" s="85">
        <f t="shared" si="92"/>
        <v>-76.966875000000002</v>
      </c>
      <c r="J3474" s="86">
        <v>30.1676</v>
      </c>
      <c r="K3474" s="85">
        <f t="shared" si="93"/>
        <v>-2.5513091860141346</v>
      </c>
      <c r="L3474" s="68" t="str">
        <f>VLOOKUP(C3474,[6]Consolidado!$B:$E,2,FALSE)</f>
        <v>Acabado</v>
      </c>
      <c r="M3474" s="69" t="str">
        <f>VLOOKUP(C3474,[6]Consolidado!$B:$E,3,FALSE)</f>
        <v>Material de acabado pendiente de distribuir</v>
      </c>
      <c r="N3474" s="70">
        <f>VLOOKUP(C3474,[6]Consolidado!$B:$H,7,FALSE)</f>
        <v>0</v>
      </c>
    </row>
    <row r="3475" spans="1:14" s="71" customFormat="1" ht="16.5" customHeight="1" outlineLevel="1" x14ac:dyDescent="0.2">
      <c r="A3475" s="60" t="s">
        <v>705</v>
      </c>
      <c r="B3475" s="61">
        <v>42923</v>
      </c>
      <c r="C3475" s="71" t="s">
        <v>290</v>
      </c>
      <c r="D3475" s="63" t="str">
        <f>VLOOKUP(C3475,[6]Consolidado!$B:$E,4,FALSE)</f>
        <v>En Proceso</v>
      </c>
      <c r="E3475" s="64" t="s">
        <v>25</v>
      </c>
      <c r="F3475" s="65" t="s">
        <v>99</v>
      </c>
      <c r="G3475" s="66">
        <v>-0.15625</v>
      </c>
      <c r="H3475" s="67">
        <v>349.53824092741934</v>
      </c>
      <c r="I3475" s="85">
        <f t="shared" si="92"/>
        <v>-54.615350144909272</v>
      </c>
      <c r="J3475" s="86">
        <v>30.1676</v>
      </c>
      <c r="K3475" s="85">
        <f t="shared" si="93"/>
        <v>-1.8103975836629123</v>
      </c>
      <c r="L3475" s="68" t="str">
        <f>VLOOKUP(C3475,[6]Consolidado!$B:$E,2,FALSE)</f>
        <v>Acabado</v>
      </c>
      <c r="M3475" s="69" t="str">
        <f>VLOOKUP(C3475,[6]Consolidado!$B:$E,3,FALSE)</f>
        <v>Material de acabado pendiente de distribuir</v>
      </c>
      <c r="N3475" s="70">
        <f>VLOOKUP(C3475,[6]Consolidado!$B:$H,7,FALSE)</f>
        <v>0</v>
      </c>
    </row>
    <row r="3476" spans="1:14" s="71" customFormat="1" ht="16.5" customHeight="1" outlineLevel="1" x14ac:dyDescent="0.2">
      <c r="A3476" s="60" t="s">
        <v>705</v>
      </c>
      <c r="B3476" s="61">
        <v>42923</v>
      </c>
      <c r="C3476" s="71" t="s">
        <v>290</v>
      </c>
      <c r="D3476" s="63" t="str">
        <f>VLOOKUP(C3476,[6]Consolidado!$B:$E,4,FALSE)</f>
        <v>En Proceso</v>
      </c>
      <c r="E3476" s="64" t="s">
        <v>25</v>
      </c>
      <c r="F3476" s="65" t="s">
        <v>108</v>
      </c>
      <c r="G3476" s="66">
        <v>-0.25</v>
      </c>
      <c r="H3476" s="67">
        <v>986.72794871794883</v>
      </c>
      <c r="I3476" s="85">
        <f t="shared" si="92"/>
        <v>-246.68198717948721</v>
      </c>
      <c r="J3476" s="86">
        <v>30.1676</v>
      </c>
      <c r="K3476" s="85">
        <f t="shared" si="93"/>
        <v>-8.1770504507977826</v>
      </c>
      <c r="L3476" s="68" t="str">
        <f>VLOOKUP(C3476,[6]Consolidado!$B:$E,2,FALSE)</f>
        <v>Acabado</v>
      </c>
      <c r="M3476" s="69" t="str">
        <f>VLOOKUP(C3476,[6]Consolidado!$B:$E,3,FALSE)</f>
        <v>Material de acabado pendiente de distribuir</v>
      </c>
      <c r="N3476" s="70">
        <f>VLOOKUP(C3476,[6]Consolidado!$B:$H,7,FALSE)</f>
        <v>0</v>
      </c>
    </row>
    <row r="3477" spans="1:14" s="71" customFormat="1" ht="16.5" customHeight="1" outlineLevel="1" x14ac:dyDescent="0.2">
      <c r="A3477" s="60" t="s">
        <v>705</v>
      </c>
      <c r="B3477" s="61">
        <v>42923</v>
      </c>
      <c r="C3477" s="71" t="s">
        <v>290</v>
      </c>
      <c r="D3477" s="63" t="str">
        <f>VLOOKUP(C3477,[6]Consolidado!$B:$E,4,FALSE)</f>
        <v>En Proceso</v>
      </c>
      <c r="E3477" s="64" t="s">
        <v>25</v>
      </c>
      <c r="F3477" s="65" t="s">
        <v>109</v>
      </c>
      <c r="G3477" s="66">
        <v>-0.25</v>
      </c>
      <c r="H3477" s="67">
        <v>1231.6764492649318</v>
      </c>
      <c r="I3477" s="85">
        <f t="shared" si="92"/>
        <v>-307.91911231623294</v>
      </c>
      <c r="J3477" s="86">
        <v>30.1676</v>
      </c>
      <c r="K3477" s="85">
        <f t="shared" si="93"/>
        <v>-10.206947596634565</v>
      </c>
      <c r="L3477" s="68" t="str">
        <f>VLOOKUP(C3477,[6]Consolidado!$B:$E,2,FALSE)</f>
        <v>Acabado</v>
      </c>
      <c r="M3477" s="69" t="str">
        <f>VLOOKUP(C3477,[6]Consolidado!$B:$E,3,FALSE)</f>
        <v>Material de acabado pendiente de distribuir</v>
      </c>
      <c r="N3477" s="70">
        <f>VLOOKUP(C3477,[6]Consolidado!$B:$H,7,FALSE)</f>
        <v>0</v>
      </c>
    </row>
    <row r="3478" spans="1:14" s="71" customFormat="1" ht="16.5" customHeight="1" outlineLevel="1" x14ac:dyDescent="0.2">
      <c r="A3478" s="60" t="s">
        <v>705</v>
      </c>
      <c r="B3478" s="61">
        <v>42923</v>
      </c>
      <c r="C3478" s="71" t="s">
        <v>290</v>
      </c>
      <c r="D3478" s="63" t="str">
        <f>VLOOKUP(C3478,[6]Consolidado!$B:$E,4,FALSE)</f>
        <v>En Proceso</v>
      </c>
      <c r="E3478" s="64" t="s">
        <v>25</v>
      </c>
      <c r="F3478" s="65" t="s">
        <v>110</v>
      </c>
      <c r="G3478" s="66">
        <v>-0.25</v>
      </c>
      <c r="H3478" s="67">
        <v>1322.9114062629101</v>
      </c>
      <c r="I3478" s="85">
        <f t="shared" si="92"/>
        <v>-330.72785156572752</v>
      </c>
      <c r="J3478" s="86">
        <v>30.1676</v>
      </c>
      <c r="K3478" s="85">
        <f t="shared" si="93"/>
        <v>-10.9630150083443</v>
      </c>
      <c r="L3478" s="68" t="str">
        <f>VLOOKUP(C3478,[6]Consolidado!$B:$E,2,FALSE)</f>
        <v>Acabado</v>
      </c>
      <c r="M3478" s="69" t="str">
        <f>VLOOKUP(C3478,[6]Consolidado!$B:$E,3,FALSE)</f>
        <v>Material de acabado pendiente de distribuir</v>
      </c>
      <c r="N3478" s="70">
        <f>VLOOKUP(C3478,[6]Consolidado!$B:$H,7,FALSE)</f>
        <v>0</v>
      </c>
    </row>
    <row r="3479" spans="1:14" s="71" customFormat="1" ht="16.5" customHeight="1" outlineLevel="1" x14ac:dyDescent="0.2">
      <c r="A3479" s="60" t="s">
        <v>705</v>
      </c>
      <c r="B3479" s="61">
        <v>42923</v>
      </c>
      <c r="C3479" s="71" t="s">
        <v>290</v>
      </c>
      <c r="D3479" s="63" t="str">
        <f>VLOOKUP(C3479,[6]Consolidado!$B:$E,4,FALSE)</f>
        <v>En Proceso</v>
      </c>
      <c r="E3479" s="64" t="s">
        <v>25</v>
      </c>
      <c r="F3479" s="65" t="s">
        <v>119</v>
      </c>
      <c r="G3479" s="66">
        <v>-0.25</v>
      </c>
      <c r="H3479" s="67">
        <v>619.40000000000009</v>
      </c>
      <c r="I3479" s="85">
        <f t="shared" si="92"/>
        <v>-154.85000000000002</v>
      </c>
      <c r="J3479" s="86">
        <v>30.1676</v>
      </c>
      <c r="K3479" s="85">
        <f t="shared" si="93"/>
        <v>-5.1329903605192335</v>
      </c>
      <c r="L3479" s="68" t="str">
        <f>VLOOKUP(C3479,[6]Consolidado!$B:$E,2,FALSE)</f>
        <v>Acabado</v>
      </c>
      <c r="M3479" s="69" t="str">
        <f>VLOOKUP(C3479,[6]Consolidado!$B:$E,3,FALSE)</f>
        <v>Material de acabado pendiente de distribuir</v>
      </c>
      <c r="N3479" s="70">
        <f>VLOOKUP(C3479,[6]Consolidado!$B:$H,7,FALSE)</f>
        <v>0</v>
      </c>
    </row>
    <row r="3480" spans="1:14" s="71" customFormat="1" ht="16.5" customHeight="1" outlineLevel="1" x14ac:dyDescent="0.2">
      <c r="A3480" s="60" t="s">
        <v>705</v>
      </c>
      <c r="B3480" s="61">
        <v>42923</v>
      </c>
      <c r="C3480" s="71" t="s">
        <v>89</v>
      </c>
      <c r="D3480" s="63" t="str">
        <f>VLOOKUP(C3480,[6]Consolidado!$B:$E,4,FALSE)</f>
        <v>En Proceso</v>
      </c>
      <c r="E3480" s="64" t="s">
        <v>33</v>
      </c>
      <c r="F3480" s="65" t="s">
        <v>90</v>
      </c>
      <c r="G3480" s="66">
        <v>-9</v>
      </c>
      <c r="H3480" s="67">
        <v>3.1466686239601929</v>
      </c>
      <c r="I3480" s="85">
        <f t="shared" si="92"/>
        <v>-28.320017615641735</v>
      </c>
      <c r="J3480" s="86">
        <v>30.1676</v>
      </c>
      <c r="K3480" s="85">
        <f t="shared" si="93"/>
        <v>-0.93875606994397087</v>
      </c>
      <c r="L3480" s="68" t="str">
        <f>VLOOKUP(C3480,[6]Consolidado!$B:$E,2,FALSE)</f>
        <v>Empaque</v>
      </c>
      <c r="M3480" s="69" t="str">
        <f>VLOOKUP(C3480,[6]Consolidado!$B:$E,3,FALSE)</f>
        <v>Material de empaque pendiente de distribuir</v>
      </c>
      <c r="N3480" s="70">
        <f>VLOOKUP(C3480,[6]Consolidado!$B:$H,7,FALSE)</f>
        <v>0</v>
      </c>
    </row>
    <row r="3481" spans="1:14" s="71" customFormat="1" ht="16.5" customHeight="1" outlineLevel="1" x14ac:dyDescent="0.2">
      <c r="A3481" s="60" t="s">
        <v>705</v>
      </c>
      <c r="B3481" s="61">
        <v>42923</v>
      </c>
      <c r="C3481" s="71">
        <v>226</v>
      </c>
      <c r="D3481" s="63" t="str">
        <f>VLOOKUP(C3481,[6]Consolidado!$B:$E,4,FALSE)</f>
        <v>Finalizada</v>
      </c>
      <c r="E3481" s="64" t="s">
        <v>25</v>
      </c>
      <c r="F3481" s="65" t="s">
        <v>133</v>
      </c>
      <c r="G3481" s="66">
        <v>9.375E-2</v>
      </c>
      <c r="H3481" s="67">
        <v>142.2564563939394</v>
      </c>
      <c r="I3481" s="85">
        <f t="shared" si="92"/>
        <v>13.336542786931819</v>
      </c>
      <c r="J3481" s="86">
        <v>30.1676</v>
      </c>
      <c r="K3481" s="85">
        <f t="shared" si="93"/>
        <v>0.44208166333854265</v>
      </c>
      <c r="L3481" s="68" t="str">
        <f>VLOOKUP(C3481,[6]Consolidado!$B:$E,2,FALSE)</f>
        <v>Canoe Wesfield (Phase 2)</v>
      </c>
      <c r="M3481" s="69" t="str">
        <f>VLOOKUP(C3481,[6]Consolidado!$B:$E,3,FALSE)</f>
        <v>CH-132B Bench, Teak( W/ Duplex)</v>
      </c>
      <c r="N3481" s="70" t="str">
        <f>VLOOKUP(C3481,[6]Consolidado!$B:$H,7,FALSE)</f>
        <v>Julio</v>
      </c>
    </row>
    <row r="3482" spans="1:14" s="71" customFormat="1" ht="16.5" customHeight="1" outlineLevel="1" x14ac:dyDescent="0.2">
      <c r="A3482" s="60" t="s">
        <v>705</v>
      </c>
      <c r="B3482" s="61">
        <v>42923</v>
      </c>
      <c r="C3482" s="71">
        <v>226</v>
      </c>
      <c r="D3482" s="63" t="str">
        <f>VLOOKUP(C3482,[6]Consolidado!$B:$E,4,FALSE)</f>
        <v>Finalizada</v>
      </c>
      <c r="E3482" s="64" t="s">
        <v>25</v>
      </c>
      <c r="F3482" s="65" t="s">
        <v>120</v>
      </c>
      <c r="G3482" s="66">
        <v>6.25E-2</v>
      </c>
      <c r="H3482" s="67">
        <v>1231.47</v>
      </c>
      <c r="I3482" s="85">
        <f t="shared" si="92"/>
        <v>76.966875000000002</v>
      </c>
      <c r="J3482" s="86">
        <v>30.1676</v>
      </c>
      <c r="K3482" s="85">
        <f t="shared" si="93"/>
        <v>2.5513091860141346</v>
      </c>
      <c r="L3482" s="68" t="str">
        <f>VLOOKUP(C3482,[6]Consolidado!$B:$E,2,FALSE)</f>
        <v>Canoe Wesfield (Phase 2)</v>
      </c>
      <c r="M3482" s="69" t="str">
        <f>VLOOKUP(C3482,[6]Consolidado!$B:$E,3,FALSE)</f>
        <v>CH-132B Bench, Teak( W/ Duplex)</v>
      </c>
      <c r="N3482" s="70" t="str">
        <f>VLOOKUP(C3482,[6]Consolidado!$B:$H,7,FALSE)</f>
        <v>Julio</v>
      </c>
    </row>
    <row r="3483" spans="1:14" s="71" customFormat="1" ht="16.5" customHeight="1" outlineLevel="1" x14ac:dyDescent="0.2">
      <c r="A3483" s="60" t="s">
        <v>705</v>
      </c>
      <c r="B3483" s="61">
        <v>42923</v>
      </c>
      <c r="C3483" s="71">
        <v>226</v>
      </c>
      <c r="D3483" s="63" t="str">
        <f>VLOOKUP(C3483,[6]Consolidado!$B:$E,4,FALSE)</f>
        <v>Finalizada</v>
      </c>
      <c r="E3483" s="64" t="s">
        <v>25</v>
      </c>
      <c r="F3483" s="65" t="s">
        <v>99</v>
      </c>
      <c r="G3483" s="66">
        <v>0.15625</v>
      </c>
      <c r="H3483" s="67">
        <v>349.53824092741934</v>
      </c>
      <c r="I3483" s="85">
        <f t="shared" ref="I3483:I3546" si="94">G3483*H3483</f>
        <v>54.615350144909272</v>
      </c>
      <c r="J3483" s="86">
        <v>30.1676</v>
      </c>
      <c r="K3483" s="85">
        <f t="shared" ref="K3483:K3546" si="95">IFERROR(I3483/J3483,0)</f>
        <v>1.8103975836629123</v>
      </c>
      <c r="L3483" s="68" t="str">
        <f>VLOOKUP(C3483,[6]Consolidado!$B:$E,2,FALSE)</f>
        <v>Canoe Wesfield (Phase 2)</v>
      </c>
      <c r="M3483" s="69" t="str">
        <f>VLOOKUP(C3483,[6]Consolidado!$B:$E,3,FALSE)</f>
        <v>CH-132B Bench, Teak( W/ Duplex)</v>
      </c>
      <c r="N3483" s="70" t="str">
        <f>VLOOKUP(C3483,[6]Consolidado!$B:$H,7,FALSE)</f>
        <v>Julio</v>
      </c>
    </row>
    <row r="3484" spans="1:14" s="71" customFormat="1" ht="16.5" customHeight="1" outlineLevel="1" x14ac:dyDescent="0.2">
      <c r="A3484" s="60" t="s">
        <v>705</v>
      </c>
      <c r="B3484" s="61">
        <v>42923</v>
      </c>
      <c r="C3484" s="71">
        <v>226</v>
      </c>
      <c r="D3484" s="63" t="str">
        <f>VLOOKUP(C3484,[6]Consolidado!$B:$E,4,FALSE)</f>
        <v>Finalizada</v>
      </c>
      <c r="E3484" s="64" t="s">
        <v>25</v>
      </c>
      <c r="F3484" s="65" t="s">
        <v>108</v>
      </c>
      <c r="G3484" s="66">
        <v>0.25</v>
      </c>
      <c r="H3484" s="67">
        <v>986.72794871794883</v>
      </c>
      <c r="I3484" s="85">
        <f t="shared" si="94"/>
        <v>246.68198717948721</v>
      </c>
      <c r="J3484" s="86">
        <v>30.1676</v>
      </c>
      <c r="K3484" s="85">
        <f t="shared" si="95"/>
        <v>8.1770504507977826</v>
      </c>
      <c r="L3484" s="68" t="str">
        <f>VLOOKUP(C3484,[6]Consolidado!$B:$E,2,FALSE)</f>
        <v>Canoe Wesfield (Phase 2)</v>
      </c>
      <c r="M3484" s="69" t="str">
        <f>VLOOKUP(C3484,[6]Consolidado!$B:$E,3,FALSE)</f>
        <v>CH-132B Bench, Teak( W/ Duplex)</v>
      </c>
      <c r="N3484" s="70" t="str">
        <f>VLOOKUP(C3484,[6]Consolidado!$B:$H,7,FALSE)</f>
        <v>Julio</v>
      </c>
    </row>
    <row r="3485" spans="1:14" s="71" customFormat="1" ht="16.5" customHeight="1" outlineLevel="1" x14ac:dyDescent="0.2">
      <c r="A3485" s="60" t="s">
        <v>705</v>
      </c>
      <c r="B3485" s="61">
        <v>42923</v>
      </c>
      <c r="C3485" s="71">
        <v>226</v>
      </c>
      <c r="D3485" s="63" t="str">
        <f>VLOOKUP(C3485,[6]Consolidado!$B:$E,4,FALSE)</f>
        <v>Finalizada</v>
      </c>
      <c r="E3485" s="64" t="s">
        <v>25</v>
      </c>
      <c r="F3485" s="65" t="s">
        <v>109</v>
      </c>
      <c r="G3485" s="66">
        <v>0.25</v>
      </c>
      <c r="H3485" s="67">
        <v>1231.6764492649318</v>
      </c>
      <c r="I3485" s="85">
        <f t="shared" si="94"/>
        <v>307.91911231623294</v>
      </c>
      <c r="J3485" s="86">
        <v>30.1676</v>
      </c>
      <c r="K3485" s="85">
        <f t="shared" si="95"/>
        <v>10.206947596634565</v>
      </c>
      <c r="L3485" s="68" t="str">
        <f>VLOOKUP(C3485,[6]Consolidado!$B:$E,2,FALSE)</f>
        <v>Canoe Wesfield (Phase 2)</v>
      </c>
      <c r="M3485" s="69" t="str">
        <f>VLOOKUP(C3485,[6]Consolidado!$B:$E,3,FALSE)</f>
        <v>CH-132B Bench, Teak( W/ Duplex)</v>
      </c>
      <c r="N3485" s="70" t="str">
        <f>VLOOKUP(C3485,[6]Consolidado!$B:$H,7,FALSE)</f>
        <v>Julio</v>
      </c>
    </row>
    <row r="3486" spans="1:14" s="71" customFormat="1" ht="16.5" customHeight="1" outlineLevel="1" x14ac:dyDescent="0.2">
      <c r="A3486" s="60" t="s">
        <v>705</v>
      </c>
      <c r="B3486" s="61">
        <v>42923</v>
      </c>
      <c r="C3486" s="71">
        <v>226</v>
      </c>
      <c r="D3486" s="63" t="str">
        <f>VLOOKUP(C3486,[6]Consolidado!$B:$E,4,FALSE)</f>
        <v>Finalizada</v>
      </c>
      <c r="E3486" s="64" t="s">
        <v>25</v>
      </c>
      <c r="F3486" s="65" t="s">
        <v>110</v>
      </c>
      <c r="G3486" s="66">
        <v>0.25</v>
      </c>
      <c r="H3486" s="67">
        <v>1322.9114062629101</v>
      </c>
      <c r="I3486" s="85">
        <f t="shared" si="94"/>
        <v>330.72785156572752</v>
      </c>
      <c r="J3486" s="86">
        <v>30.1676</v>
      </c>
      <c r="K3486" s="85">
        <f t="shared" si="95"/>
        <v>10.9630150083443</v>
      </c>
      <c r="L3486" s="68" t="str">
        <f>VLOOKUP(C3486,[6]Consolidado!$B:$E,2,FALSE)</f>
        <v>Canoe Wesfield (Phase 2)</v>
      </c>
      <c r="M3486" s="69" t="str">
        <f>VLOOKUP(C3486,[6]Consolidado!$B:$E,3,FALSE)</f>
        <v>CH-132B Bench, Teak( W/ Duplex)</v>
      </c>
      <c r="N3486" s="70" t="str">
        <f>VLOOKUP(C3486,[6]Consolidado!$B:$H,7,FALSE)</f>
        <v>Julio</v>
      </c>
    </row>
    <row r="3487" spans="1:14" s="71" customFormat="1" ht="16.5" customHeight="1" outlineLevel="1" x14ac:dyDescent="0.2">
      <c r="A3487" s="60" t="s">
        <v>705</v>
      </c>
      <c r="B3487" s="61">
        <v>42923</v>
      </c>
      <c r="C3487" s="71">
        <v>226</v>
      </c>
      <c r="D3487" s="63" t="str">
        <f>VLOOKUP(C3487,[6]Consolidado!$B:$E,4,FALSE)</f>
        <v>Finalizada</v>
      </c>
      <c r="E3487" s="64" t="s">
        <v>25</v>
      </c>
      <c r="F3487" s="65" t="s">
        <v>119</v>
      </c>
      <c r="G3487" s="66">
        <v>0.25</v>
      </c>
      <c r="H3487" s="67">
        <v>619.40000000000009</v>
      </c>
      <c r="I3487" s="85">
        <f t="shared" si="94"/>
        <v>154.85000000000002</v>
      </c>
      <c r="J3487" s="86">
        <v>30.1676</v>
      </c>
      <c r="K3487" s="85">
        <f t="shared" si="95"/>
        <v>5.1329903605192335</v>
      </c>
      <c r="L3487" s="68" t="str">
        <f>VLOOKUP(C3487,[6]Consolidado!$B:$E,2,FALSE)</f>
        <v>Canoe Wesfield (Phase 2)</v>
      </c>
      <c r="M3487" s="69" t="str">
        <f>VLOOKUP(C3487,[6]Consolidado!$B:$E,3,FALSE)</f>
        <v>CH-132B Bench, Teak( W/ Duplex)</v>
      </c>
      <c r="N3487" s="70" t="str">
        <f>VLOOKUP(C3487,[6]Consolidado!$B:$H,7,FALSE)</f>
        <v>Julio</v>
      </c>
    </row>
    <row r="3488" spans="1:14" s="71" customFormat="1" ht="16.5" customHeight="1" outlineLevel="1" x14ac:dyDescent="0.2">
      <c r="A3488" s="60" t="s">
        <v>705</v>
      </c>
      <c r="B3488" s="61">
        <v>42923</v>
      </c>
      <c r="C3488" s="71">
        <v>226</v>
      </c>
      <c r="D3488" s="63" t="str">
        <f>VLOOKUP(C3488,[6]Consolidado!$B:$E,4,FALSE)</f>
        <v>Finalizada</v>
      </c>
      <c r="E3488" s="64" t="s">
        <v>33</v>
      </c>
      <c r="F3488" s="65" t="s">
        <v>90</v>
      </c>
      <c r="G3488" s="66">
        <v>9</v>
      </c>
      <c r="H3488" s="67">
        <v>3.1466686239601929</v>
      </c>
      <c r="I3488" s="85">
        <f t="shared" si="94"/>
        <v>28.320017615641735</v>
      </c>
      <c r="J3488" s="86">
        <v>30.1676</v>
      </c>
      <c r="K3488" s="85">
        <f t="shared" si="95"/>
        <v>0.93875606994397087</v>
      </c>
      <c r="L3488" s="68" t="str">
        <f>VLOOKUP(C3488,[6]Consolidado!$B:$E,2,FALSE)</f>
        <v>Canoe Wesfield (Phase 2)</v>
      </c>
      <c r="M3488" s="69" t="str">
        <f>VLOOKUP(C3488,[6]Consolidado!$B:$E,3,FALSE)</f>
        <v>CH-132B Bench, Teak( W/ Duplex)</v>
      </c>
      <c r="N3488" s="70" t="str">
        <f>VLOOKUP(C3488,[6]Consolidado!$B:$H,7,FALSE)</f>
        <v>Julio</v>
      </c>
    </row>
    <row r="3489" spans="1:14" s="71" customFormat="1" ht="16.5" customHeight="1" outlineLevel="1" x14ac:dyDescent="0.2">
      <c r="A3489" s="60" t="s">
        <v>705</v>
      </c>
      <c r="B3489" s="61">
        <v>42923</v>
      </c>
      <c r="C3489" s="71" t="s">
        <v>290</v>
      </c>
      <c r="D3489" s="63" t="str">
        <f>VLOOKUP(C3489,[6]Consolidado!$B:$E,4,FALSE)</f>
        <v>En Proceso</v>
      </c>
      <c r="E3489" s="64" t="s">
        <v>25</v>
      </c>
      <c r="F3489" s="65" t="s">
        <v>72</v>
      </c>
      <c r="G3489" s="66">
        <v>-6.25E-2</v>
      </c>
      <c r="H3489" s="67">
        <v>663.14980000000003</v>
      </c>
      <c r="I3489" s="85">
        <f t="shared" si="94"/>
        <v>-41.446862500000002</v>
      </c>
      <c r="J3489" s="86">
        <v>30.1676</v>
      </c>
      <c r="K3489" s="85">
        <f t="shared" si="95"/>
        <v>-1.3738866366565454</v>
      </c>
      <c r="L3489" s="68" t="str">
        <f>VLOOKUP(C3489,[6]Consolidado!$B:$E,2,FALSE)</f>
        <v>Acabado</v>
      </c>
      <c r="M3489" s="69" t="str">
        <f>VLOOKUP(C3489,[6]Consolidado!$B:$E,3,FALSE)</f>
        <v>Material de acabado pendiente de distribuir</v>
      </c>
      <c r="N3489" s="70">
        <f>VLOOKUP(C3489,[6]Consolidado!$B:$H,7,FALSE)</f>
        <v>0</v>
      </c>
    </row>
    <row r="3490" spans="1:14" s="71" customFormat="1" ht="16.5" customHeight="1" outlineLevel="1" x14ac:dyDescent="0.2">
      <c r="A3490" s="60" t="s">
        <v>705</v>
      </c>
      <c r="B3490" s="61">
        <v>42923</v>
      </c>
      <c r="C3490" s="71" t="s">
        <v>290</v>
      </c>
      <c r="D3490" s="63" t="str">
        <f>VLOOKUP(C3490,[6]Consolidado!$B:$E,4,FALSE)</f>
        <v>En Proceso</v>
      </c>
      <c r="E3490" s="64" t="s">
        <v>25</v>
      </c>
      <c r="F3490" s="65" t="s">
        <v>73</v>
      </c>
      <c r="G3490" s="66">
        <v>-3.125E-2</v>
      </c>
      <c r="H3490" s="67">
        <v>663.14980000000003</v>
      </c>
      <c r="I3490" s="85">
        <f t="shared" si="94"/>
        <v>-20.723431250000001</v>
      </c>
      <c r="J3490" s="86">
        <v>30.1676</v>
      </c>
      <c r="K3490" s="85">
        <f t="shared" si="95"/>
        <v>-0.68694331832827271</v>
      </c>
      <c r="L3490" s="68" t="str">
        <f>VLOOKUP(C3490,[6]Consolidado!$B:$E,2,FALSE)</f>
        <v>Acabado</v>
      </c>
      <c r="M3490" s="69" t="str">
        <f>VLOOKUP(C3490,[6]Consolidado!$B:$E,3,FALSE)</f>
        <v>Material de acabado pendiente de distribuir</v>
      </c>
      <c r="N3490" s="70">
        <f>VLOOKUP(C3490,[6]Consolidado!$B:$H,7,FALSE)</f>
        <v>0</v>
      </c>
    </row>
    <row r="3491" spans="1:14" s="71" customFormat="1" ht="16.5" customHeight="1" outlineLevel="1" x14ac:dyDescent="0.2">
      <c r="A3491" s="60" t="s">
        <v>705</v>
      </c>
      <c r="B3491" s="61">
        <v>42923</v>
      </c>
      <c r="C3491" s="71" t="s">
        <v>290</v>
      </c>
      <c r="D3491" s="63" t="str">
        <f>VLOOKUP(C3491,[6]Consolidado!$B:$E,4,FALSE)</f>
        <v>En Proceso</v>
      </c>
      <c r="E3491" s="64" t="s">
        <v>25</v>
      </c>
      <c r="F3491" s="65" t="s">
        <v>71</v>
      </c>
      <c r="G3491" s="66">
        <v>-0.53125</v>
      </c>
      <c r="H3491" s="67">
        <v>270.66406060606062</v>
      </c>
      <c r="I3491" s="85">
        <f t="shared" si="94"/>
        <v>-143.79028219696971</v>
      </c>
      <c r="J3491" s="86">
        <v>30.1676</v>
      </c>
      <c r="K3491" s="85">
        <f t="shared" si="95"/>
        <v>-4.7663812234639051</v>
      </c>
      <c r="L3491" s="68" t="str">
        <f>VLOOKUP(C3491,[6]Consolidado!$B:$E,2,FALSE)</f>
        <v>Acabado</v>
      </c>
      <c r="M3491" s="69" t="str">
        <f>VLOOKUP(C3491,[6]Consolidado!$B:$E,3,FALSE)</f>
        <v>Material de acabado pendiente de distribuir</v>
      </c>
      <c r="N3491" s="70">
        <f>VLOOKUP(C3491,[6]Consolidado!$B:$H,7,FALSE)</f>
        <v>0</v>
      </c>
    </row>
    <row r="3492" spans="1:14" s="71" customFormat="1" ht="16.5" customHeight="1" outlineLevel="1" x14ac:dyDescent="0.2">
      <c r="A3492" s="60" t="s">
        <v>705</v>
      </c>
      <c r="B3492" s="61">
        <v>42923</v>
      </c>
      <c r="C3492" s="71" t="s">
        <v>290</v>
      </c>
      <c r="D3492" s="63" t="str">
        <f>VLOOKUP(C3492,[6]Consolidado!$B:$E,4,FALSE)</f>
        <v>En Proceso</v>
      </c>
      <c r="E3492" s="64" t="s">
        <v>25</v>
      </c>
      <c r="F3492" s="65" t="s">
        <v>70</v>
      </c>
      <c r="G3492" s="66">
        <v>-1.1875</v>
      </c>
      <c r="H3492" s="67">
        <v>887.4203</v>
      </c>
      <c r="I3492" s="85">
        <f t="shared" si="94"/>
        <v>-1053.8116062500001</v>
      </c>
      <c r="J3492" s="86">
        <v>30.1676</v>
      </c>
      <c r="K3492" s="85">
        <f t="shared" si="95"/>
        <v>-34.931900656664766</v>
      </c>
      <c r="L3492" s="68" t="str">
        <f>VLOOKUP(C3492,[6]Consolidado!$B:$E,2,FALSE)</f>
        <v>Acabado</v>
      </c>
      <c r="M3492" s="69" t="str">
        <f>VLOOKUP(C3492,[6]Consolidado!$B:$E,3,FALSE)</f>
        <v>Material de acabado pendiente de distribuir</v>
      </c>
      <c r="N3492" s="70">
        <f>VLOOKUP(C3492,[6]Consolidado!$B:$H,7,FALSE)</f>
        <v>0</v>
      </c>
    </row>
    <row r="3493" spans="1:14" s="71" customFormat="1" ht="16.5" customHeight="1" outlineLevel="1" x14ac:dyDescent="0.2">
      <c r="A3493" s="60" t="s">
        <v>705</v>
      </c>
      <c r="B3493" s="61">
        <v>42923</v>
      </c>
      <c r="C3493" s="71" t="s">
        <v>89</v>
      </c>
      <c r="D3493" s="63" t="str">
        <f>VLOOKUP(C3493,[6]Consolidado!$B:$E,4,FALSE)</f>
        <v>En Proceso</v>
      </c>
      <c r="E3493" s="64" t="s">
        <v>33</v>
      </c>
      <c r="F3493" s="65" t="s">
        <v>90</v>
      </c>
      <c r="G3493" s="66">
        <v>-7.2</v>
      </c>
      <c r="H3493" s="67">
        <v>3.1466686239601929</v>
      </c>
      <c r="I3493" s="85">
        <f t="shared" si="94"/>
        <v>-22.656014092513388</v>
      </c>
      <c r="J3493" s="86">
        <v>30.1676</v>
      </c>
      <c r="K3493" s="85">
        <f t="shared" si="95"/>
        <v>-0.75100485595517663</v>
      </c>
      <c r="L3493" s="68" t="str">
        <f>VLOOKUP(C3493,[6]Consolidado!$B:$E,2,FALSE)</f>
        <v>Empaque</v>
      </c>
      <c r="M3493" s="69" t="str">
        <f>VLOOKUP(C3493,[6]Consolidado!$B:$E,3,FALSE)</f>
        <v>Material de empaque pendiente de distribuir</v>
      </c>
      <c r="N3493" s="70">
        <f>VLOOKUP(C3493,[6]Consolidado!$B:$H,7,FALSE)</f>
        <v>0</v>
      </c>
    </row>
    <row r="3494" spans="1:14" s="71" customFormat="1" ht="16.5" customHeight="1" outlineLevel="1" x14ac:dyDescent="0.2">
      <c r="A3494" s="60" t="s">
        <v>705</v>
      </c>
      <c r="B3494" s="61">
        <v>42923</v>
      </c>
      <c r="C3494" s="71">
        <v>228</v>
      </c>
      <c r="D3494" s="63" t="str">
        <f>VLOOKUP(C3494,[6]Consolidado!$B:$E,4,FALSE)</f>
        <v>Finalizada</v>
      </c>
      <c r="E3494" s="64" t="s">
        <v>25</v>
      </c>
      <c r="F3494" s="65" t="s">
        <v>72</v>
      </c>
      <c r="G3494" s="66">
        <v>6.25E-2</v>
      </c>
      <c r="H3494" s="67">
        <v>663.14980000000003</v>
      </c>
      <c r="I3494" s="85">
        <f t="shared" si="94"/>
        <v>41.446862500000002</v>
      </c>
      <c r="J3494" s="86">
        <v>30.1676</v>
      </c>
      <c r="K3494" s="85">
        <f t="shared" si="95"/>
        <v>1.3738866366565454</v>
      </c>
      <c r="L3494" s="68" t="str">
        <f>VLOOKUP(C3494,[6]Consolidado!$B:$E,2,FALSE)</f>
        <v>Canoe Wesfield (Phase 2)</v>
      </c>
      <c r="M3494" s="69" t="str">
        <f>VLOOKUP(C3494,[6]Consolidado!$B:$E,3,FALSE)</f>
        <v>TBL-107 Table, Teak (W/Duplex)</v>
      </c>
      <c r="N3494" s="70" t="str">
        <f>VLOOKUP(C3494,[6]Consolidado!$B:$H,7,FALSE)</f>
        <v>Julio</v>
      </c>
    </row>
    <row r="3495" spans="1:14" s="71" customFormat="1" ht="16.5" customHeight="1" outlineLevel="1" x14ac:dyDescent="0.2">
      <c r="A3495" s="60" t="s">
        <v>705</v>
      </c>
      <c r="B3495" s="61">
        <v>42923</v>
      </c>
      <c r="C3495" s="71">
        <v>228</v>
      </c>
      <c r="D3495" s="63" t="str">
        <f>VLOOKUP(C3495,[6]Consolidado!$B:$E,4,FALSE)</f>
        <v>Finalizada</v>
      </c>
      <c r="E3495" s="64" t="s">
        <v>25</v>
      </c>
      <c r="F3495" s="65" t="s">
        <v>73</v>
      </c>
      <c r="G3495" s="66">
        <v>3.125E-2</v>
      </c>
      <c r="H3495" s="67">
        <v>663.14980000000003</v>
      </c>
      <c r="I3495" s="85">
        <f t="shared" si="94"/>
        <v>20.723431250000001</v>
      </c>
      <c r="J3495" s="86">
        <v>30.1676</v>
      </c>
      <c r="K3495" s="85">
        <f t="shared" si="95"/>
        <v>0.68694331832827271</v>
      </c>
      <c r="L3495" s="68" t="str">
        <f>VLOOKUP(C3495,[6]Consolidado!$B:$E,2,FALSE)</f>
        <v>Canoe Wesfield (Phase 2)</v>
      </c>
      <c r="M3495" s="69" t="str">
        <f>VLOOKUP(C3495,[6]Consolidado!$B:$E,3,FALSE)</f>
        <v>TBL-107 Table, Teak (W/Duplex)</v>
      </c>
      <c r="N3495" s="70" t="str">
        <f>VLOOKUP(C3495,[6]Consolidado!$B:$H,7,FALSE)</f>
        <v>Julio</v>
      </c>
    </row>
    <row r="3496" spans="1:14" s="71" customFormat="1" ht="16.5" customHeight="1" outlineLevel="1" x14ac:dyDescent="0.2">
      <c r="A3496" s="60" t="s">
        <v>705</v>
      </c>
      <c r="B3496" s="61">
        <v>42923</v>
      </c>
      <c r="C3496" s="71">
        <v>228</v>
      </c>
      <c r="D3496" s="63" t="str">
        <f>VLOOKUP(C3496,[6]Consolidado!$B:$E,4,FALSE)</f>
        <v>Finalizada</v>
      </c>
      <c r="E3496" s="64" t="s">
        <v>25</v>
      </c>
      <c r="F3496" s="65" t="s">
        <v>71</v>
      </c>
      <c r="G3496" s="66">
        <v>0.53125</v>
      </c>
      <c r="H3496" s="67">
        <v>270.66406060606062</v>
      </c>
      <c r="I3496" s="85">
        <f t="shared" si="94"/>
        <v>143.79028219696971</v>
      </c>
      <c r="J3496" s="86">
        <v>30.1676</v>
      </c>
      <c r="K3496" s="85">
        <f t="shared" si="95"/>
        <v>4.7663812234639051</v>
      </c>
      <c r="L3496" s="68" t="str">
        <f>VLOOKUP(C3496,[6]Consolidado!$B:$E,2,FALSE)</f>
        <v>Canoe Wesfield (Phase 2)</v>
      </c>
      <c r="M3496" s="69" t="str">
        <f>VLOOKUP(C3496,[6]Consolidado!$B:$E,3,FALSE)</f>
        <v>TBL-107 Table, Teak (W/Duplex)</v>
      </c>
      <c r="N3496" s="70" t="str">
        <f>VLOOKUP(C3496,[6]Consolidado!$B:$H,7,FALSE)</f>
        <v>Julio</v>
      </c>
    </row>
    <row r="3497" spans="1:14" s="71" customFormat="1" ht="16.5" customHeight="1" outlineLevel="1" x14ac:dyDescent="0.2">
      <c r="A3497" s="60" t="s">
        <v>705</v>
      </c>
      <c r="B3497" s="61">
        <v>42923</v>
      </c>
      <c r="C3497" s="71">
        <v>228</v>
      </c>
      <c r="D3497" s="63" t="str">
        <f>VLOOKUP(C3497,[6]Consolidado!$B:$E,4,FALSE)</f>
        <v>Finalizada</v>
      </c>
      <c r="E3497" s="64" t="s">
        <v>25</v>
      </c>
      <c r="F3497" s="65" t="s">
        <v>70</v>
      </c>
      <c r="G3497" s="66">
        <v>1.1875</v>
      </c>
      <c r="H3497" s="67">
        <v>887.4203</v>
      </c>
      <c r="I3497" s="85">
        <f t="shared" si="94"/>
        <v>1053.8116062500001</v>
      </c>
      <c r="J3497" s="86">
        <v>30.1676</v>
      </c>
      <c r="K3497" s="85">
        <f t="shared" si="95"/>
        <v>34.931900656664766</v>
      </c>
      <c r="L3497" s="68" t="str">
        <f>VLOOKUP(C3497,[6]Consolidado!$B:$E,2,FALSE)</f>
        <v>Canoe Wesfield (Phase 2)</v>
      </c>
      <c r="M3497" s="69" t="str">
        <f>VLOOKUP(C3497,[6]Consolidado!$B:$E,3,FALSE)</f>
        <v>TBL-107 Table, Teak (W/Duplex)</v>
      </c>
      <c r="N3497" s="70" t="str">
        <f>VLOOKUP(C3497,[6]Consolidado!$B:$H,7,FALSE)</f>
        <v>Julio</v>
      </c>
    </row>
    <row r="3498" spans="1:14" s="71" customFormat="1" ht="16.5" customHeight="1" outlineLevel="1" x14ac:dyDescent="0.2">
      <c r="A3498" s="60" t="s">
        <v>705</v>
      </c>
      <c r="B3498" s="61">
        <v>42923</v>
      </c>
      <c r="C3498" s="71">
        <v>228</v>
      </c>
      <c r="D3498" s="63" t="str">
        <f>VLOOKUP(C3498,[6]Consolidado!$B:$E,4,FALSE)</f>
        <v>Finalizada</v>
      </c>
      <c r="E3498" s="64" t="s">
        <v>33</v>
      </c>
      <c r="F3498" s="65" t="s">
        <v>90</v>
      </c>
      <c r="G3498" s="66">
        <v>7.2</v>
      </c>
      <c r="H3498" s="67">
        <v>3.1466686239601929</v>
      </c>
      <c r="I3498" s="85">
        <f t="shared" si="94"/>
        <v>22.656014092513388</v>
      </c>
      <c r="J3498" s="86">
        <v>30.1676</v>
      </c>
      <c r="K3498" s="85">
        <f t="shared" si="95"/>
        <v>0.75100485595517663</v>
      </c>
      <c r="L3498" s="68" t="str">
        <f>VLOOKUP(C3498,[6]Consolidado!$B:$E,2,FALSE)</f>
        <v>Canoe Wesfield (Phase 2)</v>
      </c>
      <c r="M3498" s="69" t="str">
        <f>VLOOKUP(C3498,[6]Consolidado!$B:$E,3,FALSE)</f>
        <v>TBL-107 Table, Teak (W/Duplex)</v>
      </c>
      <c r="N3498" s="70" t="str">
        <f>VLOOKUP(C3498,[6]Consolidado!$B:$H,7,FALSE)</f>
        <v>Julio</v>
      </c>
    </row>
    <row r="3499" spans="1:14" s="71" customFormat="1" ht="16.5" customHeight="1" outlineLevel="1" x14ac:dyDescent="0.2">
      <c r="A3499" s="60" t="s">
        <v>705</v>
      </c>
      <c r="B3499" s="61">
        <v>42923</v>
      </c>
      <c r="C3499" s="71" t="s">
        <v>290</v>
      </c>
      <c r="D3499" s="63" t="str">
        <f>VLOOKUP(C3499,[6]Consolidado!$B:$E,4,FALSE)</f>
        <v>En Proceso</v>
      </c>
      <c r="E3499" s="64" t="s">
        <v>25</v>
      </c>
      <c r="F3499" s="65" t="s">
        <v>72</v>
      </c>
      <c r="G3499" s="66">
        <v>-3.125E-2</v>
      </c>
      <c r="H3499" s="67">
        <v>663.14980000000003</v>
      </c>
      <c r="I3499" s="85">
        <f t="shared" si="94"/>
        <v>-20.723431250000001</v>
      </c>
      <c r="J3499" s="86">
        <v>30.1676</v>
      </c>
      <c r="K3499" s="85">
        <f t="shared" si="95"/>
        <v>-0.68694331832827271</v>
      </c>
      <c r="L3499" s="68" t="str">
        <f>VLOOKUP(C3499,[6]Consolidado!$B:$E,2,FALSE)</f>
        <v>Acabado</v>
      </c>
      <c r="M3499" s="69" t="str">
        <f>VLOOKUP(C3499,[6]Consolidado!$B:$E,3,FALSE)</f>
        <v>Material de acabado pendiente de distribuir</v>
      </c>
      <c r="N3499" s="70">
        <f>VLOOKUP(C3499,[6]Consolidado!$B:$H,7,FALSE)</f>
        <v>0</v>
      </c>
    </row>
    <row r="3500" spans="1:14" s="71" customFormat="1" ht="16.5" customHeight="1" outlineLevel="1" x14ac:dyDescent="0.2">
      <c r="A3500" s="60" t="s">
        <v>705</v>
      </c>
      <c r="B3500" s="61">
        <v>42923</v>
      </c>
      <c r="C3500" s="71" t="s">
        <v>290</v>
      </c>
      <c r="D3500" s="63" t="str">
        <f>VLOOKUP(C3500,[6]Consolidado!$B:$E,4,FALSE)</f>
        <v>En Proceso</v>
      </c>
      <c r="E3500" s="64" t="s">
        <v>25</v>
      </c>
      <c r="F3500" s="65" t="s">
        <v>73</v>
      </c>
      <c r="G3500" s="66">
        <v>-3.125E-2</v>
      </c>
      <c r="H3500" s="67">
        <v>663.14980000000003</v>
      </c>
      <c r="I3500" s="85">
        <f t="shared" si="94"/>
        <v>-20.723431250000001</v>
      </c>
      <c r="J3500" s="86">
        <v>30.1676</v>
      </c>
      <c r="K3500" s="85">
        <f t="shared" si="95"/>
        <v>-0.68694331832827271</v>
      </c>
      <c r="L3500" s="68" t="str">
        <f>VLOOKUP(C3500,[6]Consolidado!$B:$E,2,FALSE)</f>
        <v>Acabado</v>
      </c>
      <c r="M3500" s="69" t="str">
        <f>VLOOKUP(C3500,[6]Consolidado!$B:$E,3,FALSE)</f>
        <v>Material de acabado pendiente de distribuir</v>
      </c>
      <c r="N3500" s="70">
        <f>VLOOKUP(C3500,[6]Consolidado!$B:$H,7,FALSE)</f>
        <v>0</v>
      </c>
    </row>
    <row r="3501" spans="1:14" s="71" customFormat="1" ht="16.5" customHeight="1" outlineLevel="1" x14ac:dyDescent="0.2">
      <c r="A3501" s="60" t="s">
        <v>705</v>
      </c>
      <c r="B3501" s="61">
        <v>42923</v>
      </c>
      <c r="C3501" s="71" t="s">
        <v>290</v>
      </c>
      <c r="D3501" s="63" t="str">
        <f>VLOOKUP(C3501,[6]Consolidado!$B:$E,4,FALSE)</f>
        <v>En Proceso</v>
      </c>
      <c r="E3501" s="64" t="s">
        <v>25</v>
      </c>
      <c r="F3501" s="65" t="s">
        <v>71</v>
      </c>
      <c r="G3501" s="66">
        <v>-0.15625</v>
      </c>
      <c r="H3501" s="67">
        <v>270.66406060606062</v>
      </c>
      <c r="I3501" s="85">
        <f t="shared" si="94"/>
        <v>-42.291259469696968</v>
      </c>
      <c r="J3501" s="86">
        <v>30.1676</v>
      </c>
      <c r="K3501" s="85">
        <f t="shared" si="95"/>
        <v>-1.4018768304305602</v>
      </c>
      <c r="L3501" s="68" t="str">
        <f>VLOOKUP(C3501,[6]Consolidado!$B:$E,2,FALSE)</f>
        <v>Acabado</v>
      </c>
      <c r="M3501" s="69" t="str">
        <f>VLOOKUP(C3501,[6]Consolidado!$B:$E,3,FALSE)</f>
        <v>Material de acabado pendiente de distribuir</v>
      </c>
      <c r="N3501" s="70">
        <f>VLOOKUP(C3501,[6]Consolidado!$B:$H,7,FALSE)</f>
        <v>0</v>
      </c>
    </row>
    <row r="3502" spans="1:14" s="71" customFormat="1" ht="16.5" customHeight="1" outlineLevel="1" x14ac:dyDescent="0.2">
      <c r="A3502" s="60" t="s">
        <v>705</v>
      </c>
      <c r="B3502" s="61">
        <v>42923</v>
      </c>
      <c r="C3502" s="71" t="s">
        <v>290</v>
      </c>
      <c r="D3502" s="63" t="str">
        <f>VLOOKUP(C3502,[6]Consolidado!$B:$E,4,FALSE)</f>
        <v>En Proceso</v>
      </c>
      <c r="E3502" s="64" t="s">
        <v>25</v>
      </c>
      <c r="F3502" s="65" t="s">
        <v>70</v>
      </c>
      <c r="G3502" s="66">
        <v>-0.375</v>
      </c>
      <c r="H3502" s="67">
        <v>887.4203</v>
      </c>
      <c r="I3502" s="85">
        <f t="shared" si="94"/>
        <v>-332.78261250000003</v>
      </c>
      <c r="J3502" s="86">
        <v>30.1676</v>
      </c>
      <c r="K3502" s="85">
        <f t="shared" si="95"/>
        <v>-11.031126523157296</v>
      </c>
      <c r="L3502" s="68" t="str">
        <f>VLOOKUP(C3502,[6]Consolidado!$B:$E,2,FALSE)</f>
        <v>Acabado</v>
      </c>
      <c r="M3502" s="69" t="str">
        <f>VLOOKUP(C3502,[6]Consolidado!$B:$E,3,FALSE)</f>
        <v>Material de acabado pendiente de distribuir</v>
      </c>
      <c r="N3502" s="70">
        <f>VLOOKUP(C3502,[6]Consolidado!$B:$H,7,FALSE)</f>
        <v>0</v>
      </c>
    </row>
    <row r="3503" spans="1:14" s="71" customFormat="1" ht="16.5" customHeight="1" outlineLevel="1" x14ac:dyDescent="0.2">
      <c r="A3503" s="60" t="s">
        <v>705</v>
      </c>
      <c r="B3503" s="61">
        <v>42923</v>
      </c>
      <c r="C3503" s="71" t="s">
        <v>89</v>
      </c>
      <c r="D3503" s="63" t="str">
        <f>VLOOKUP(C3503,[6]Consolidado!$B:$E,4,FALSE)</f>
        <v>En Proceso</v>
      </c>
      <c r="E3503" s="64" t="s">
        <v>33</v>
      </c>
      <c r="F3503" s="65" t="s">
        <v>90</v>
      </c>
      <c r="G3503" s="66">
        <v>-2.7</v>
      </c>
      <c r="H3503" s="67">
        <v>3.1466686239601929</v>
      </c>
      <c r="I3503" s="85">
        <f t="shared" si="94"/>
        <v>-8.4960052846925205</v>
      </c>
      <c r="J3503" s="86">
        <v>30.1676</v>
      </c>
      <c r="K3503" s="85">
        <f t="shared" si="95"/>
        <v>-0.28162682098319125</v>
      </c>
      <c r="L3503" s="68" t="str">
        <f>VLOOKUP(C3503,[6]Consolidado!$B:$E,2,FALSE)</f>
        <v>Empaque</v>
      </c>
      <c r="M3503" s="69" t="str">
        <f>VLOOKUP(C3503,[6]Consolidado!$B:$E,3,FALSE)</f>
        <v>Material de empaque pendiente de distribuir</v>
      </c>
      <c r="N3503" s="70">
        <f>VLOOKUP(C3503,[6]Consolidado!$B:$H,7,FALSE)</f>
        <v>0</v>
      </c>
    </row>
    <row r="3504" spans="1:14" s="71" customFormat="1" ht="16.5" customHeight="1" outlineLevel="1" x14ac:dyDescent="0.2">
      <c r="A3504" s="60" t="s">
        <v>705</v>
      </c>
      <c r="B3504" s="61">
        <v>42923</v>
      </c>
      <c r="C3504" s="71">
        <v>225</v>
      </c>
      <c r="D3504" s="63" t="str">
        <f>VLOOKUP(C3504,[6]Consolidado!$B:$E,4,FALSE)</f>
        <v>Finalizada</v>
      </c>
      <c r="E3504" s="64" t="s">
        <v>25</v>
      </c>
      <c r="F3504" s="65" t="s">
        <v>72</v>
      </c>
      <c r="G3504" s="66">
        <v>3.125E-2</v>
      </c>
      <c r="H3504" s="67">
        <v>663.14980000000003</v>
      </c>
      <c r="I3504" s="85">
        <f t="shared" si="94"/>
        <v>20.723431250000001</v>
      </c>
      <c r="J3504" s="86">
        <v>30.1676</v>
      </c>
      <c r="K3504" s="85">
        <f t="shared" si="95"/>
        <v>0.68694331832827271</v>
      </c>
      <c r="L3504" s="68" t="str">
        <f>VLOOKUP(C3504,[6]Consolidado!$B:$E,2,FALSE)</f>
        <v>Canoe Wesfield (DT)</v>
      </c>
      <c r="M3504" s="69" t="str">
        <f>VLOOKUP(C3504,[6]Consolidado!$B:$E,3,FALSE)</f>
        <v>CH-509 Custom Chair</v>
      </c>
      <c r="N3504" s="70" t="str">
        <f>VLOOKUP(C3504,[6]Consolidado!$B:$H,7,FALSE)</f>
        <v>Julio</v>
      </c>
    </row>
    <row r="3505" spans="1:14" s="71" customFormat="1" ht="16.5" customHeight="1" outlineLevel="1" x14ac:dyDescent="0.2">
      <c r="A3505" s="60" t="s">
        <v>705</v>
      </c>
      <c r="B3505" s="61">
        <v>42923</v>
      </c>
      <c r="C3505" s="71">
        <v>225</v>
      </c>
      <c r="D3505" s="63" t="str">
        <f>VLOOKUP(C3505,[6]Consolidado!$B:$E,4,FALSE)</f>
        <v>Finalizada</v>
      </c>
      <c r="E3505" s="64" t="s">
        <v>25</v>
      </c>
      <c r="F3505" s="65" t="s">
        <v>73</v>
      </c>
      <c r="G3505" s="66">
        <v>3.125E-2</v>
      </c>
      <c r="H3505" s="67">
        <v>663.14980000000003</v>
      </c>
      <c r="I3505" s="85">
        <f t="shared" si="94"/>
        <v>20.723431250000001</v>
      </c>
      <c r="J3505" s="86">
        <v>30.1676</v>
      </c>
      <c r="K3505" s="85">
        <f t="shared" si="95"/>
        <v>0.68694331832827271</v>
      </c>
      <c r="L3505" s="68" t="str">
        <f>VLOOKUP(C3505,[6]Consolidado!$B:$E,2,FALSE)</f>
        <v>Canoe Wesfield (DT)</v>
      </c>
      <c r="M3505" s="69" t="str">
        <f>VLOOKUP(C3505,[6]Consolidado!$B:$E,3,FALSE)</f>
        <v>CH-509 Custom Chair</v>
      </c>
      <c r="N3505" s="70" t="str">
        <f>VLOOKUP(C3505,[6]Consolidado!$B:$H,7,FALSE)</f>
        <v>Julio</v>
      </c>
    </row>
    <row r="3506" spans="1:14" s="71" customFormat="1" ht="16.5" customHeight="1" outlineLevel="1" x14ac:dyDescent="0.2">
      <c r="A3506" s="60" t="s">
        <v>705</v>
      </c>
      <c r="B3506" s="61">
        <v>42923</v>
      </c>
      <c r="C3506" s="71">
        <v>225</v>
      </c>
      <c r="D3506" s="63" t="str">
        <f>VLOOKUP(C3506,[6]Consolidado!$B:$E,4,FALSE)</f>
        <v>Finalizada</v>
      </c>
      <c r="E3506" s="64" t="s">
        <v>25</v>
      </c>
      <c r="F3506" s="65" t="s">
        <v>71</v>
      </c>
      <c r="G3506" s="66">
        <v>0.15625</v>
      </c>
      <c r="H3506" s="67">
        <v>270.66406060606062</v>
      </c>
      <c r="I3506" s="85">
        <f t="shared" si="94"/>
        <v>42.291259469696968</v>
      </c>
      <c r="J3506" s="86">
        <v>30.1676</v>
      </c>
      <c r="K3506" s="85">
        <f t="shared" si="95"/>
        <v>1.4018768304305602</v>
      </c>
      <c r="L3506" s="68" t="str">
        <f>VLOOKUP(C3506,[6]Consolidado!$B:$E,2,FALSE)</f>
        <v>Canoe Wesfield (DT)</v>
      </c>
      <c r="M3506" s="69" t="str">
        <f>VLOOKUP(C3506,[6]Consolidado!$B:$E,3,FALSE)</f>
        <v>CH-509 Custom Chair</v>
      </c>
      <c r="N3506" s="70" t="str">
        <f>VLOOKUP(C3506,[6]Consolidado!$B:$H,7,FALSE)</f>
        <v>Julio</v>
      </c>
    </row>
    <row r="3507" spans="1:14" s="71" customFormat="1" ht="16.5" customHeight="1" outlineLevel="1" x14ac:dyDescent="0.2">
      <c r="A3507" s="60" t="s">
        <v>705</v>
      </c>
      <c r="B3507" s="61">
        <v>42923</v>
      </c>
      <c r="C3507" s="71">
        <v>225</v>
      </c>
      <c r="D3507" s="63" t="str">
        <f>VLOOKUP(C3507,[6]Consolidado!$B:$E,4,FALSE)</f>
        <v>Finalizada</v>
      </c>
      <c r="E3507" s="64" t="s">
        <v>25</v>
      </c>
      <c r="F3507" s="65" t="s">
        <v>70</v>
      </c>
      <c r="G3507" s="66">
        <v>0.375</v>
      </c>
      <c r="H3507" s="67">
        <v>887.4203</v>
      </c>
      <c r="I3507" s="85">
        <f t="shared" si="94"/>
        <v>332.78261250000003</v>
      </c>
      <c r="J3507" s="86">
        <v>30.1676</v>
      </c>
      <c r="K3507" s="85">
        <f t="shared" si="95"/>
        <v>11.031126523157296</v>
      </c>
      <c r="L3507" s="68" t="str">
        <f>VLOOKUP(C3507,[6]Consolidado!$B:$E,2,FALSE)</f>
        <v>Canoe Wesfield (DT)</v>
      </c>
      <c r="M3507" s="69" t="str">
        <f>VLOOKUP(C3507,[6]Consolidado!$B:$E,3,FALSE)</f>
        <v>CH-509 Custom Chair</v>
      </c>
      <c r="N3507" s="70" t="str">
        <f>VLOOKUP(C3507,[6]Consolidado!$B:$H,7,FALSE)</f>
        <v>Julio</v>
      </c>
    </row>
    <row r="3508" spans="1:14" s="71" customFormat="1" ht="16.5" customHeight="1" outlineLevel="1" x14ac:dyDescent="0.2">
      <c r="A3508" s="60" t="s">
        <v>705</v>
      </c>
      <c r="B3508" s="61">
        <v>42923</v>
      </c>
      <c r="C3508" s="71">
        <v>225</v>
      </c>
      <c r="D3508" s="63" t="str">
        <f>VLOOKUP(C3508,[6]Consolidado!$B:$E,4,FALSE)</f>
        <v>Finalizada</v>
      </c>
      <c r="E3508" s="64" t="s">
        <v>33</v>
      </c>
      <c r="F3508" s="65" t="s">
        <v>90</v>
      </c>
      <c r="G3508" s="66">
        <v>2.7</v>
      </c>
      <c r="H3508" s="67">
        <v>3.1466686239601929</v>
      </c>
      <c r="I3508" s="85">
        <f t="shared" si="94"/>
        <v>8.4960052846925205</v>
      </c>
      <c r="J3508" s="86">
        <v>30.1676</v>
      </c>
      <c r="K3508" s="85">
        <f t="shared" si="95"/>
        <v>0.28162682098319125</v>
      </c>
      <c r="L3508" s="68" t="str">
        <f>VLOOKUP(C3508,[6]Consolidado!$B:$E,2,FALSE)</f>
        <v>Canoe Wesfield (DT)</v>
      </c>
      <c r="M3508" s="69" t="str">
        <f>VLOOKUP(C3508,[6]Consolidado!$B:$E,3,FALSE)</f>
        <v>CH-509 Custom Chair</v>
      </c>
      <c r="N3508" s="70" t="str">
        <f>VLOOKUP(C3508,[6]Consolidado!$B:$H,7,FALSE)</f>
        <v>Julio</v>
      </c>
    </row>
    <row r="3509" spans="1:14" s="71" customFormat="1" ht="16.5" customHeight="1" outlineLevel="1" x14ac:dyDescent="0.2">
      <c r="A3509" s="60" t="s">
        <v>705</v>
      </c>
      <c r="B3509" s="61">
        <v>42923</v>
      </c>
      <c r="C3509" s="71" t="s">
        <v>290</v>
      </c>
      <c r="D3509" s="63" t="str">
        <f>VLOOKUP(C3509,[6]Consolidado!$B:$E,4,FALSE)</f>
        <v>En Proceso</v>
      </c>
      <c r="E3509" s="64" t="s">
        <v>25</v>
      </c>
      <c r="F3509" s="65" t="s">
        <v>72</v>
      </c>
      <c r="G3509" s="66">
        <v>-3.125E-2</v>
      </c>
      <c r="H3509" s="67">
        <v>663.14980000000003</v>
      </c>
      <c r="I3509" s="85">
        <f t="shared" si="94"/>
        <v>-20.723431250000001</v>
      </c>
      <c r="J3509" s="86">
        <v>30.1676</v>
      </c>
      <c r="K3509" s="85">
        <f t="shared" si="95"/>
        <v>-0.68694331832827271</v>
      </c>
      <c r="L3509" s="68" t="str">
        <f>VLOOKUP(C3509,[6]Consolidado!$B:$E,2,FALSE)</f>
        <v>Acabado</v>
      </c>
      <c r="M3509" s="69" t="str">
        <f>VLOOKUP(C3509,[6]Consolidado!$B:$E,3,FALSE)</f>
        <v>Material de acabado pendiente de distribuir</v>
      </c>
      <c r="N3509" s="70">
        <f>VLOOKUP(C3509,[6]Consolidado!$B:$H,7,FALSE)</f>
        <v>0</v>
      </c>
    </row>
    <row r="3510" spans="1:14" s="71" customFormat="1" ht="16.5" customHeight="1" outlineLevel="1" x14ac:dyDescent="0.2">
      <c r="A3510" s="60" t="s">
        <v>705</v>
      </c>
      <c r="B3510" s="61">
        <v>42923</v>
      </c>
      <c r="C3510" s="71" t="s">
        <v>290</v>
      </c>
      <c r="D3510" s="63" t="str">
        <f>VLOOKUP(C3510,[6]Consolidado!$B:$E,4,FALSE)</f>
        <v>En Proceso</v>
      </c>
      <c r="E3510" s="64" t="s">
        <v>25</v>
      </c>
      <c r="F3510" s="65" t="s">
        <v>73</v>
      </c>
      <c r="G3510" s="66">
        <v>-3.125E-2</v>
      </c>
      <c r="H3510" s="67">
        <v>663.14980000000003</v>
      </c>
      <c r="I3510" s="85">
        <f t="shared" si="94"/>
        <v>-20.723431250000001</v>
      </c>
      <c r="J3510" s="86">
        <v>30.1676</v>
      </c>
      <c r="K3510" s="85">
        <f t="shared" si="95"/>
        <v>-0.68694331832827271</v>
      </c>
      <c r="L3510" s="68" t="str">
        <f>VLOOKUP(C3510,[6]Consolidado!$B:$E,2,FALSE)</f>
        <v>Acabado</v>
      </c>
      <c r="M3510" s="69" t="str">
        <f>VLOOKUP(C3510,[6]Consolidado!$B:$E,3,FALSE)</f>
        <v>Material de acabado pendiente de distribuir</v>
      </c>
      <c r="N3510" s="70">
        <f>VLOOKUP(C3510,[6]Consolidado!$B:$H,7,FALSE)</f>
        <v>0</v>
      </c>
    </row>
    <row r="3511" spans="1:14" s="71" customFormat="1" ht="16.5" customHeight="1" outlineLevel="1" x14ac:dyDescent="0.2">
      <c r="A3511" s="60" t="s">
        <v>705</v>
      </c>
      <c r="B3511" s="61">
        <v>42923</v>
      </c>
      <c r="C3511" s="71" t="s">
        <v>290</v>
      </c>
      <c r="D3511" s="63" t="str">
        <f>VLOOKUP(C3511,[6]Consolidado!$B:$E,4,FALSE)</f>
        <v>En Proceso</v>
      </c>
      <c r="E3511" s="64" t="s">
        <v>25</v>
      </c>
      <c r="F3511" s="65" t="s">
        <v>71</v>
      </c>
      <c r="G3511" s="66">
        <v>-0.21875</v>
      </c>
      <c r="H3511" s="67">
        <v>270.66406060606062</v>
      </c>
      <c r="I3511" s="85">
        <f t="shared" si="94"/>
        <v>-59.207763257575763</v>
      </c>
      <c r="J3511" s="86">
        <v>30.1676</v>
      </c>
      <c r="K3511" s="85">
        <f t="shared" si="95"/>
        <v>-1.9626275626027845</v>
      </c>
      <c r="L3511" s="68" t="str">
        <f>VLOOKUP(C3511,[6]Consolidado!$B:$E,2,FALSE)</f>
        <v>Acabado</v>
      </c>
      <c r="M3511" s="69" t="str">
        <f>VLOOKUP(C3511,[6]Consolidado!$B:$E,3,FALSE)</f>
        <v>Material de acabado pendiente de distribuir</v>
      </c>
      <c r="N3511" s="70">
        <f>VLOOKUP(C3511,[6]Consolidado!$B:$H,7,FALSE)</f>
        <v>0</v>
      </c>
    </row>
    <row r="3512" spans="1:14" s="71" customFormat="1" ht="16.5" customHeight="1" outlineLevel="1" x14ac:dyDescent="0.2">
      <c r="A3512" s="60" t="s">
        <v>705</v>
      </c>
      <c r="B3512" s="61">
        <v>42923</v>
      </c>
      <c r="C3512" s="71" t="s">
        <v>290</v>
      </c>
      <c r="D3512" s="63" t="str">
        <f>VLOOKUP(C3512,[6]Consolidado!$B:$E,4,FALSE)</f>
        <v>En Proceso</v>
      </c>
      <c r="E3512" s="64" t="s">
        <v>25</v>
      </c>
      <c r="F3512" s="65" t="s">
        <v>70</v>
      </c>
      <c r="G3512" s="66">
        <v>-0.5</v>
      </c>
      <c r="H3512" s="67">
        <v>887.4203</v>
      </c>
      <c r="I3512" s="85">
        <f t="shared" si="94"/>
        <v>-443.71015</v>
      </c>
      <c r="J3512" s="86">
        <v>30.1676</v>
      </c>
      <c r="K3512" s="85">
        <f t="shared" si="95"/>
        <v>-14.708168697543059</v>
      </c>
      <c r="L3512" s="68" t="str">
        <f>VLOOKUP(C3512,[6]Consolidado!$B:$E,2,FALSE)</f>
        <v>Acabado</v>
      </c>
      <c r="M3512" s="69" t="str">
        <f>VLOOKUP(C3512,[6]Consolidado!$B:$E,3,FALSE)</f>
        <v>Material de acabado pendiente de distribuir</v>
      </c>
      <c r="N3512" s="70">
        <f>VLOOKUP(C3512,[6]Consolidado!$B:$H,7,FALSE)</f>
        <v>0</v>
      </c>
    </row>
    <row r="3513" spans="1:14" s="71" customFormat="1" ht="16.5" customHeight="1" outlineLevel="1" x14ac:dyDescent="0.2">
      <c r="A3513" s="60" t="s">
        <v>705</v>
      </c>
      <c r="B3513" s="61">
        <v>42923</v>
      </c>
      <c r="C3513" s="71" t="s">
        <v>89</v>
      </c>
      <c r="D3513" s="63" t="str">
        <f>VLOOKUP(C3513,[6]Consolidado!$B:$E,4,FALSE)</f>
        <v>En Proceso</v>
      </c>
      <c r="E3513" s="64" t="s">
        <v>33</v>
      </c>
      <c r="F3513" s="65" t="s">
        <v>90</v>
      </c>
      <c r="G3513" s="66">
        <v>-14.4</v>
      </c>
      <c r="H3513" s="67">
        <v>3.1466686239601929</v>
      </c>
      <c r="I3513" s="85">
        <f t="shared" si="94"/>
        <v>-45.312028185026776</v>
      </c>
      <c r="J3513" s="86">
        <v>30.1676</v>
      </c>
      <c r="K3513" s="85">
        <f t="shared" si="95"/>
        <v>-1.5020097119103533</v>
      </c>
      <c r="L3513" s="68" t="str">
        <f>VLOOKUP(C3513,[6]Consolidado!$B:$E,2,FALSE)</f>
        <v>Empaque</v>
      </c>
      <c r="M3513" s="69" t="str">
        <f>VLOOKUP(C3513,[6]Consolidado!$B:$E,3,FALSE)</f>
        <v>Material de empaque pendiente de distribuir</v>
      </c>
      <c r="N3513" s="70">
        <f>VLOOKUP(C3513,[6]Consolidado!$B:$H,7,FALSE)</f>
        <v>0</v>
      </c>
    </row>
    <row r="3514" spans="1:14" s="71" customFormat="1" ht="16.5" customHeight="1" outlineLevel="1" x14ac:dyDescent="0.2">
      <c r="A3514" s="60" t="s">
        <v>705</v>
      </c>
      <c r="B3514" s="61">
        <v>42923</v>
      </c>
      <c r="C3514" s="71">
        <v>227</v>
      </c>
      <c r="D3514" s="63" t="str">
        <f>VLOOKUP(C3514,[6]Consolidado!$B:$E,4,FALSE)</f>
        <v>Finalizada</v>
      </c>
      <c r="E3514" s="64" t="s">
        <v>25</v>
      </c>
      <c r="F3514" s="65" t="s">
        <v>72</v>
      </c>
      <c r="G3514" s="66">
        <v>3.125E-2</v>
      </c>
      <c r="H3514" s="67">
        <v>663.14980000000003</v>
      </c>
      <c r="I3514" s="85">
        <f t="shared" si="94"/>
        <v>20.723431250000001</v>
      </c>
      <c r="J3514" s="86">
        <v>30.1676</v>
      </c>
      <c r="K3514" s="85">
        <f t="shared" si="95"/>
        <v>0.68694331832827271</v>
      </c>
      <c r="L3514" s="68" t="str">
        <f>VLOOKUP(C3514,[6]Consolidado!$B:$E,2,FALSE)</f>
        <v>Canoe Wesfield (DT)</v>
      </c>
      <c r="M3514" s="69" t="str">
        <f>VLOOKUP(C3514,[6]Consolidado!$B:$E,3,FALSE)</f>
        <v>CH-513 Block Chair</v>
      </c>
      <c r="N3514" s="70" t="str">
        <f>VLOOKUP(C3514,[6]Consolidado!$B:$H,7,FALSE)</f>
        <v>Julio</v>
      </c>
    </row>
    <row r="3515" spans="1:14" s="71" customFormat="1" ht="16.5" customHeight="1" outlineLevel="1" x14ac:dyDescent="0.2">
      <c r="A3515" s="60" t="s">
        <v>705</v>
      </c>
      <c r="B3515" s="61">
        <v>42923</v>
      </c>
      <c r="C3515" s="71">
        <v>227</v>
      </c>
      <c r="D3515" s="63" t="str">
        <f>VLOOKUP(C3515,[6]Consolidado!$B:$E,4,FALSE)</f>
        <v>Finalizada</v>
      </c>
      <c r="E3515" s="64" t="s">
        <v>25</v>
      </c>
      <c r="F3515" s="65" t="s">
        <v>73</v>
      </c>
      <c r="G3515" s="66">
        <v>3.125E-2</v>
      </c>
      <c r="H3515" s="67">
        <v>663.14980000000003</v>
      </c>
      <c r="I3515" s="85">
        <f t="shared" si="94"/>
        <v>20.723431250000001</v>
      </c>
      <c r="J3515" s="86">
        <v>30.1676</v>
      </c>
      <c r="K3515" s="85">
        <f t="shared" si="95"/>
        <v>0.68694331832827271</v>
      </c>
      <c r="L3515" s="68" t="str">
        <f>VLOOKUP(C3515,[6]Consolidado!$B:$E,2,FALSE)</f>
        <v>Canoe Wesfield (DT)</v>
      </c>
      <c r="M3515" s="69" t="str">
        <f>VLOOKUP(C3515,[6]Consolidado!$B:$E,3,FALSE)</f>
        <v>CH-513 Block Chair</v>
      </c>
      <c r="N3515" s="70" t="str">
        <f>VLOOKUP(C3515,[6]Consolidado!$B:$H,7,FALSE)</f>
        <v>Julio</v>
      </c>
    </row>
    <row r="3516" spans="1:14" s="71" customFormat="1" ht="16.5" customHeight="1" outlineLevel="1" x14ac:dyDescent="0.2">
      <c r="A3516" s="60" t="s">
        <v>705</v>
      </c>
      <c r="B3516" s="61">
        <v>42923</v>
      </c>
      <c r="C3516" s="71">
        <v>227</v>
      </c>
      <c r="D3516" s="63" t="str">
        <f>VLOOKUP(C3516,[6]Consolidado!$B:$E,4,FALSE)</f>
        <v>Finalizada</v>
      </c>
      <c r="E3516" s="64" t="s">
        <v>25</v>
      </c>
      <c r="F3516" s="65" t="s">
        <v>71</v>
      </c>
      <c r="G3516" s="66">
        <v>0.21875</v>
      </c>
      <c r="H3516" s="67">
        <v>270.66406060606062</v>
      </c>
      <c r="I3516" s="85">
        <f t="shared" si="94"/>
        <v>59.207763257575763</v>
      </c>
      <c r="J3516" s="86">
        <v>30.1676</v>
      </c>
      <c r="K3516" s="85">
        <f t="shared" si="95"/>
        <v>1.9626275626027845</v>
      </c>
      <c r="L3516" s="68" t="str">
        <f>VLOOKUP(C3516,[6]Consolidado!$B:$E,2,FALSE)</f>
        <v>Canoe Wesfield (DT)</v>
      </c>
      <c r="M3516" s="69" t="str">
        <f>VLOOKUP(C3516,[6]Consolidado!$B:$E,3,FALSE)</f>
        <v>CH-513 Block Chair</v>
      </c>
      <c r="N3516" s="70" t="str">
        <f>VLOOKUP(C3516,[6]Consolidado!$B:$H,7,FALSE)</f>
        <v>Julio</v>
      </c>
    </row>
    <row r="3517" spans="1:14" s="71" customFormat="1" ht="16.5" customHeight="1" outlineLevel="1" x14ac:dyDescent="0.2">
      <c r="A3517" s="60" t="s">
        <v>705</v>
      </c>
      <c r="B3517" s="61">
        <v>42923</v>
      </c>
      <c r="C3517" s="71">
        <v>227</v>
      </c>
      <c r="D3517" s="63" t="str">
        <f>VLOOKUP(C3517,[6]Consolidado!$B:$E,4,FALSE)</f>
        <v>Finalizada</v>
      </c>
      <c r="E3517" s="64" t="s">
        <v>25</v>
      </c>
      <c r="F3517" s="65" t="s">
        <v>70</v>
      </c>
      <c r="G3517" s="66">
        <v>0.5</v>
      </c>
      <c r="H3517" s="67">
        <v>887.4203</v>
      </c>
      <c r="I3517" s="85">
        <f t="shared" si="94"/>
        <v>443.71015</v>
      </c>
      <c r="J3517" s="86">
        <v>30.1676</v>
      </c>
      <c r="K3517" s="85">
        <f t="shared" si="95"/>
        <v>14.708168697543059</v>
      </c>
      <c r="L3517" s="68" t="str">
        <f>VLOOKUP(C3517,[6]Consolidado!$B:$E,2,FALSE)</f>
        <v>Canoe Wesfield (DT)</v>
      </c>
      <c r="M3517" s="69" t="str">
        <f>VLOOKUP(C3517,[6]Consolidado!$B:$E,3,FALSE)</f>
        <v>CH-513 Block Chair</v>
      </c>
      <c r="N3517" s="70" t="str">
        <f>VLOOKUP(C3517,[6]Consolidado!$B:$H,7,FALSE)</f>
        <v>Julio</v>
      </c>
    </row>
    <row r="3518" spans="1:14" s="71" customFormat="1" ht="16.5" customHeight="1" outlineLevel="1" x14ac:dyDescent="0.2">
      <c r="A3518" s="60" t="s">
        <v>705</v>
      </c>
      <c r="B3518" s="61">
        <v>42923</v>
      </c>
      <c r="C3518" s="71">
        <v>227</v>
      </c>
      <c r="D3518" s="63" t="str">
        <f>VLOOKUP(C3518,[6]Consolidado!$B:$E,4,FALSE)</f>
        <v>Finalizada</v>
      </c>
      <c r="E3518" s="64" t="s">
        <v>33</v>
      </c>
      <c r="F3518" s="65" t="s">
        <v>90</v>
      </c>
      <c r="G3518" s="66">
        <v>14.4</v>
      </c>
      <c r="H3518" s="67">
        <v>3.1466686239601929</v>
      </c>
      <c r="I3518" s="85">
        <f t="shared" si="94"/>
        <v>45.312028185026776</v>
      </c>
      <c r="J3518" s="86">
        <v>30.1676</v>
      </c>
      <c r="K3518" s="85">
        <f t="shared" si="95"/>
        <v>1.5020097119103533</v>
      </c>
      <c r="L3518" s="68" t="str">
        <f>VLOOKUP(C3518,[6]Consolidado!$B:$E,2,FALSE)</f>
        <v>Canoe Wesfield (DT)</v>
      </c>
      <c r="M3518" s="69" t="str">
        <f>VLOOKUP(C3518,[6]Consolidado!$B:$E,3,FALSE)</f>
        <v>CH-513 Block Chair</v>
      </c>
      <c r="N3518" s="70" t="str">
        <f>VLOOKUP(C3518,[6]Consolidado!$B:$H,7,FALSE)</f>
        <v>Julio</v>
      </c>
    </row>
    <row r="3519" spans="1:14" s="71" customFormat="1" ht="16.5" customHeight="1" outlineLevel="1" x14ac:dyDescent="0.2">
      <c r="A3519" s="60" t="s">
        <v>705</v>
      </c>
      <c r="B3519" s="61">
        <v>42923</v>
      </c>
      <c r="C3519" s="71" t="s">
        <v>290</v>
      </c>
      <c r="D3519" s="63" t="str">
        <f>VLOOKUP(C3519,[6]Consolidado!$B:$E,4,FALSE)</f>
        <v>En Proceso</v>
      </c>
      <c r="E3519" s="64" t="s">
        <v>25</v>
      </c>
      <c r="F3519" s="65" t="s">
        <v>72</v>
      </c>
      <c r="G3519" s="66">
        <v>-0.5</v>
      </c>
      <c r="H3519" s="67">
        <v>663.14980000000003</v>
      </c>
      <c r="I3519" s="85">
        <f t="shared" si="94"/>
        <v>-331.57490000000001</v>
      </c>
      <c r="J3519" s="86">
        <v>30.1676</v>
      </c>
      <c r="K3519" s="85">
        <f t="shared" si="95"/>
        <v>-10.991093093252363</v>
      </c>
      <c r="L3519" s="68" t="str">
        <f>VLOOKUP(C3519,[6]Consolidado!$B:$E,2,FALSE)</f>
        <v>Acabado</v>
      </c>
      <c r="M3519" s="69" t="str">
        <f>VLOOKUP(C3519,[6]Consolidado!$B:$E,3,FALSE)</f>
        <v>Material de acabado pendiente de distribuir</v>
      </c>
      <c r="N3519" s="70">
        <f>VLOOKUP(C3519,[6]Consolidado!$B:$H,7,FALSE)</f>
        <v>0</v>
      </c>
    </row>
    <row r="3520" spans="1:14" s="71" customFormat="1" ht="16.5" customHeight="1" outlineLevel="1" x14ac:dyDescent="0.2">
      <c r="A3520" s="60" t="s">
        <v>705</v>
      </c>
      <c r="B3520" s="61">
        <v>42923</v>
      </c>
      <c r="C3520" s="71" t="s">
        <v>290</v>
      </c>
      <c r="D3520" s="63" t="str">
        <f>VLOOKUP(C3520,[6]Consolidado!$B:$E,4,FALSE)</f>
        <v>En Proceso</v>
      </c>
      <c r="E3520" s="64" t="s">
        <v>25</v>
      </c>
      <c r="F3520" s="65" t="s">
        <v>73</v>
      </c>
      <c r="G3520" s="66">
        <v>-0.28125</v>
      </c>
      <c r="H3520" s="67">
        <v>663.14980000000003</v>
      </c>
      <c r="I3520" s="85">
        <f t="shared" si="94"/>
        <v>-186.51088125000001</v>
      </c>
      <c r="J3520" s="86">
        <v>30.1676</v>
      </c>
      <c r="K3520" s="85">
        <f t="shared" si="95"/>
        <v>-6.1824898649544551</v>
      </c>
      <c r="L3520" s="68" t="str">
        <f>VLOOKUP(C3520,[6]Consolidado!$B:$E,2,FALSE)</f>
        <v>Acabado</v>
      </c>
      <c r="M3520" s="69" t="str">
        <f>VLOOKUP(C3520,[6]Consolidado!$B:$E,3,FALSE)</f>
        <v>Material de acabado pendiente de distribuir</v>
      </c>
      <c r="N3520" s="70">
        <f>VLOOKUP(C3520,[6]Consolidado!$B:$H,7,FALSE)</f>
        <v>0</v>
      </c>
    </row>
    <row r="3521" spans="1:14" s="71" customFormat="1" ht="16.5" customHeight="1" outlineLevel="1" x14ac:dyDescent="0.2">
      <c r="A3521" s="60" t="s">
        <v>705</v>
      </c>
      <c r="B3521" s="61">
        <v>42923</v>
      </c>
      <c r="C3521" s="71" t="s">
        <v>290</v>
      </c>
      <c r="D3521" s="63" t="str">
        <f>VLOOKUP(C3521,[6]Consolidado!$B:$E,4,FALSE)</f>
        <v>En Proceso</v>
      </c>
      <c r="E3521" s="64" t="s">
        <v>25</v>
      </c>
      <c r="F3521" s="65" t="s">
        <v>71</v>
      </c>
      <c r="G3521" s="66">
        <v>-1.5</v>
      </c>
      <c r="H3521" s="67">
        <v>270.66406060606062</v>
      </c>
      <c r="I3521" s="85">
        <f t="shared" si="94"/>
        <v>-405.99609090909092</v>
      </c>
      <c r="J3521" s="86">
        <v>30.1676</v>
      </c>
      <c r="K3521" s="85">
        <f t="shared" si="95"/>
        <v>-13.458017572133379</v>
      </c>
      <c r="L3521" s="68" t="str">
        <f>VLOOKUP(C3521,[6]Consolidado!$B:$E,2,FALSE)</f>
        <v>Acabado</v>
      </c>
      <c r="M3521" s="69" t="str">
        <f>VLOOKUP(C3521,[6]Consolidado!$B:$E,3,FALSE)</f>
        <v>Material de acabado pendiente de distribuir</v>
      </c>
      <c r="N3521" s="70">
        <f>VLOOKUP(C3521,[6]Consolidado!$B:$H,7,FALSE)</f>
        <v>0</v>
      </c>
    </row>
    <row r="3522" spans="1:14" s="71" customFormat="1" ht="16.5" customHeight="1" outlineLevel="1" x14ac:dyDescent="0.2">
      <c r="A3522" s="60" t="s">
        <v>705</v>
      </c>
      <c r="B3522" s="61">
        <v>42923</v>
      </c>
      <c r="C3522" s="71" t="s">
        <v>290</v>
      </c>
      <c r="D3522" s="63" t="str">
        <f>VLOOKUP(C3522,[6]Consolidado!$B:$E,4,FALSE)</f>
        <v>En Proceso</v>
      </c>
      <c r="E3522" s="64" t="s">
        <v>25</v>
      </c>
      <c r="F3522" s="65" t="s">
        <v>70</v>
      </c>
      <c r="G3522" s="66">
        <v>-1.375</v>
      </c>
      <c r="H3522" s="67">
        <v>887.4203</v>
      </c>
      <c r="I3522" s="85">
        <f t="shared" si="94"/>
        <v>-1220.2029124999999</v>
      </c>
      <c r="J3522" s="86">
        <v>30.1676</v>
      </c>
      <c r="K3522" s="85">
        <f t="shared" si="95"/>
        <v>-40.447463918243407</v>
      </c>
      <c r="L3522" s="68" t="str">
        <f>VLOOKUP(C3522,[6]Consolidado!$B:$E,2,FALSE)</f>
        <v>Acabado</v>
      </c>
      <c r="M3522" s="69" t="str">
        <f>VLOOKUP(C3522,[6]Consolidado!$B:$E,3,FALSE)</f>
        <v>Material de acabado pendiente de distribuir</v>
      </c>
      <c r="N3522" s="70">
        <f>VLOOKUP(C3522,[6]Consolidado!$B:$H,7,FALSE)</f>
        <v>0</v>
      </c>
    </row>
    <row r="3523" spans="1:14" s="71" customFormat="1" ht="16.5" customHeight="1" outlineLevel="1" x14ac:dyDescent="0.2">
      <c r="A3523" s="60" t="s">
        <v>705</v>
      </c>
      <c r="B3523" s="61">
        <v>42923</v>
      </c>
      <c r="C3523" s="71" t="s">
        <v>89</v>
      </c>
      <c r="D3523" s="63" t="str">
        <f>VLOOKUP(C3523,[6]Consolidado!$B:$E,4,FALSE)</f>
        <v>En Proceso</v>
      </c>
      <c r="E3523" s="64" t="s">
        <v>33</v>
      </c>
      <c r="F3523" s="65" t="s">
        <v>90</v>
      </c>
      <c r="G3523" s="66">
        <v>-62.1</v>
      </c>
      <c r="H3523" s="67">
        <v>3.1466686239601929</v>
      </c>
      <c r="I3523" s="85">
        <f t="shared" si="94"/>
        <v>-195.40812154792798</v>
      </c>
      <c r="J3523" s="86">
        <v>30.1676</v>
      </c>
      <c r="K3523" s="85">
        <f t="shared" si="95"/>
        <v>-6.4774168826133991</v>
      </c>
      <c r="L3523" s="68" t="str">
        <f>VLOOKUP(C3523,[6]Consolidado!$B:$E,2,FALSE)</f>
        <v>Empaque</v>
      </c>
      <c r="M3523" s="69" t="str">
        <f>VLOOKUP(C3523,[6]Consolidado!$B:$E,3,FALSE)</f>
        <v>Material de empaque pendiente de distribuir</v>
      </c>
      <c r="N3523" s="70">
        <f>VLOOKUP(C3523,[6]Consolidado!$B:$H,7,FALSE)</f>
        <v>0</v>
      </c>
    </row>
    <row r="3524" spans="1:14" s="71" customFormat="1" ht="16.5" customHeight="1" outlineLevel="1" x14ac:dyDescent="0.2">
      <c r="A3524" s="60" t="s">
        <v>705</v>
      </c>
      <c r="B3524" s="61">
        <v>42923</v>
      </c>
      <c r="C3524" s="71">
        <v>219</v>
      </c>
      <c r="D3524" s="63" t="str">
        <f>VLOOKUP(C3524,[6]Consolidado!$B:$E,4,FALSE)</f>
        <v>Finalizada</v>
      </c>
      <c r="E3524" s="64" t="s">
        <v>25</v>
      </c>
      <c r="F3524" s="65" t="s">
        <v>72</v>
      </c>
      <c r="G3524" s="66">
        <v>0.5</v>
      </c>
      <c r="H3524" s="67">
        <v>663.14980000000003</v>
      </c>
      <c r="I3524" s="85">
        <f t="shared" si="94"/>
        <v>331.57490000000001</v>
      </c>
      <c r="J3524" s="86">
        <v>30.1676</v>
      </c>
      <c r="K3524" s="85">
        <f t="shared" si="95"/>
        <v>10.991093093252363</v>
      </c>
      <c r="L3524" s="68" t="str">
        <f>VLOOKUP(C3524,[6]Consolidado!$B:$E,2,FALSE)</f>
        <v>Canoe Wesfield (Dining Terrace)</v>
      </c>
      <c r="M3524" s="69" t="str">
        <f>VLOOKUP(C3524,[6]Consolidado!$B:$E,3,FALSE)</f>
        <v>CH-09/CH-91 Dining Chair</v>
      </c>
      <c r="N3524" s="70" t="str">
        <f>VLOOKUP(C3524,[6]Consolidado!$B:$H,7,FALSE)</f>
        <v>Julio</v>
      </c>
    </row>
    <row r="3525" spans="1:14" s="71" customFormat="1" ht="16.5" customHeight="1" outlineLevel="1" x14ac:dyDescent="0.2">
      <c r="A3525" s="60" t="s">
        <v>705</v>
      </c>
      <c r="B3525" s="61">
        <v>42923</v>
      </c>
      <c r="C3525" s="71">
        <v>219</v>
      </c>
      <c r="D3525" s="63" t="str">
        <f>VLOOKUP(C3525,[6]Consolidado!$B:$E,4,FALSE)</f>
        <v>Finalizada</v>
      </c>
      <c r="E3525" s="64" t="s">
        <v>25</v>
      </c>
      <c r="F3525" s="65" t="s">
        <v>73</v>
      </c>
      <c r="G3525" s="66">
        <v>0.28125</v>
      </c>
      <c r="H3525" s="67">
        <v>663.14980000000003</v>
      </c>
      <c r="I3525" s="85">
        <f t="shared" si="94"/>
        <v>186.51088125000001</v>
      </c>
      <c r="J3525" s="86">
        <v>30.1676</v>
      </c>
      <c r="K3525" s="85">
        <f t="shared" si="95"/>
        <v>6.1824898649544551</v>
      </c>
      <c r="L3525" s="68" t="str">
        <f>VLOOKUP(C3525,[6]Consolidado!$B:$E,2,FALSE)</f>
        <v>Canoe Wesfield (Dining Terrace)</v>
      </c>
      <c r="M3525" s="69" t="str">
        <f>VLOOKUP(C3525,[6]Consolidado!$B:$E,3,FALSE)</f>
        <v>CH-09/CH-91 Dining Chair</v>
      </c>
      <c r="N3525" s="70" t="str">
        <f>VLOOKUP(C3525,[6]Consolidado!$B:$H,7,FALSE)</f>
        <v>Julio</v>
      </c>
    </row>
    <row r="3526" spans="1:14" s="71" customFormat="1" ht="16.5" customHeight="1" outlineLevel="1" x14ac:dyDescent="0.2">
      <c r="A3526" s="60" t="s">
        <v>705</v>
      </c>
      <c r="B3526" s="61">
        <v>42923</v>
      </c>
      <c r="C3526" s="71">
        <v>219</v>
      </c>
      <c r="D3526" s="63" t="str">
        <f>VLOOKUP(C3526,[6]Consolidado!$B:$E,4,FALSE)</f>
        <v>Finalizada</v>
      </c>
      <c r="E3526" s="64" t="s">
        <v>25</v>
      </c>
      <c r="F3526" s="65" t="s">
        <v>71</v>
      </c>
      <c r="G3526" s="66">
        <v>1.5</v>
      </c>
      <c r="H3526" s="67">
        <v>270.66406060606062</v>
      </c>
      <c r="I3526" s="85">
        <f t="shared" si="94"/>
        <v>405.99609090909092</v>
      </c>
      <c r="J3526" s="86">
        <v>30.1676</v>
      </c>
      <c r="K3526" s="85">
        <f t="shared" si="95"/>
        <v>13.458017572133379</v>
      </c>
      <c r="L3526" s="68" t="str">
        <f>VLOOKUP(C3526,[6]Consolidado!$B:$E,2,FALSE)</f>
        <v>Canoe Wesfield (Dining Terrace)</v>
      </c>
      <c r="M3526" s="69" t="str">
        <f>VLOOKUP(C3526,[6]Consolidado!$B:$E,3,FALSE)</f>
        <v>CH-09/CH-91 Dining Chair</v>
      </c>
      <c r="N3526" s="70" t="str">
        <f>VLOOKUP(C3526,[6]Consolidado!$B:$H,7,FALSE)</f>
        <v>Julio</v>
      </c>
    </row>
    <row r="3527" spans="1:14" s="71" customFormat="1" ht="16.5" customHeight="1" outlineLevel="1" x14ac:dyDescent="0.2">
      <c r="A3527" s="60" t="s">
        <v>705</v>
      </c>
      <c r="B3527" s="61">
        <v>42923</v>
      </c>
      <c r="C3527" s="71">
        <v>219</v>
      </c>
      <c r="D3527" s="63" t="str">
        <f>VLOOKUP(C3527,[6]Consolidado!$B:$E,4,FALSE)</f>
        <v>Finalizada</v>
      </c>
      <c r="E3527" s="64" t="s">
        <v>25</v>
      </c>
      <c r="F3527" s="65" t="s">
        <v>70</v>
      </c>
      <c r="G3527" s="66">
        <v>1.375</v>
      </c>
      <c r="H3527" s="67">
        <v>887.4203</v>
      </c>
      <c r="I3527" s="85">
        <f t="shared" si="94"/>
        <v>1220.2029124999999</v>
      </c>
      <c r="J3527" s="86">
        <v>30.1676</v>
      </c>
      <c r="K3527" s="85">
        <f t="shared" si="95"/>
        <v>40.447463918243407</v>
      </c>
      <c r="L3527" s="68" t="str">
        <f>VLOOKUP(C3527,[6]Consolidado!$B:$E,2,FALSE)</f>
        <v>Canoe Wesfield (Dining Terrace)</v>
      </c>
      <c r="M3527" s="69" t="str">
        <f>VLOOKUP(C3527,[6]Consolidado!$B:$E,3,FALSE)</f>
        <v>CH-09/CH-91 Dining Chair</v>
      </c>
      <c r="N3527" s="70" t="str">
        <f>VLOOKUP(C3527,[6]Consolidado!$B:$H,7,FALSE)</f>
        <v>Julio</v>
      </c>
    </row>
    <row r="3528" spans="1:14" s="71" customFormat="1" ht="16.5" customHeight="1" outlineLevel="1" x14ac:dyDescent="0.2">
      <c r="A3528" s="60" t="s">
        <v>705</v>
      </c>
      <c r="B3528" s="61">
        <v>42923</v>
      </c>
      <c r="C3528" s="71">
        <v>219</v>
      </c>
      <c r="D3528" s="63" t="str">
        <f>VLOOKUP(C3528,[6]Consolidado!$B:$E,4,FALSE)</f>
        <v>Finalizada</v>
      </c>
      <c r="E3528" s="64" t="s">
        <v>33</v>
      </c>
      <c r="F3528" s="65" t="s">
        <v>90</v>
      </c>
      <c r="G3528" s="66">
        <v>62.1</v>
      </c>
      <c r="H3528" s="67">
        <v>3.1466686239601929</v>
      </c>
      <c r="I3528" s="85">
        <f t="shared" si="94"/>
        <v>195.40812154792798</v>
      </c>
      <c r="J3528" s="86">
        <v>30.1676</v>
      </c>
      <c r="K3528" s="85">
        <f t="shared" si="95"/>
        <v>6.4774168826133991</v>
      </c>
      <c r="L3528" s="68" t="str">
        <f>VLOOKUP(C3528,[6]Consolidado!$B:$E,2,FALSE)</f>
        <v>Canoe Wesfield (Dining Terrace)</v>
      </c>
      <c r="M3528" s="69" t="str">
        <f>VLOOKUP(C3528,[6]Consolidado!$B:$E,3,FALSE)</f>
        <v>CH-09/CH-91 Dining Chair</v>
      </c>
      <c r="N3528" s="70" t="str">
        <f>VLOOKUP(C3528,[6]Consolidado!$B:$H,7,FALSE)</f>
        <v>Julio</v>
      </c>
    </row>
    <row r="3529" spans="1:14" s="71" customFormat="1" ht="16.5" customHeight="1" outlineLevel="1" x14ac:dyDescent="0.2">
      <c r="A3529" s="60" t="s">
        <v>705</v>
      </c>
      <c r="B3529" s="61">
        <v>42923</v>
      </c>
      <c r="C3529" s="71" t="s">
        <v>290</v>
      </c>
      <c r="D3529" s="63" t="str">
        <f>VLOOKUP(C3529,[6]Consolidado!$B:$E,4,FALSE)</f>
        <v>En Proceso</v>
      </c>
      <c r="E3529" s="64" t="s">
        <v>25</v>
      </c>
      <c r="F3529" s="65" t="s">
        <v>72</v>
      </c>
      <c r="G3529" s="66">
        <v>-0.3125</v>
      </c>
      <c r="H3529" s="67">
        <v>663.14980000000003</v>
      </c>
      <c r="I3529" s="85">
        <f t="shared" si="94"/>
        <v>-207.23431250000002</v>
      </c>
      <c r="J3529" s="86">
        <v>30.1676</v>
      </c>
      <c r="K3529" s="85">
        <f t="shared" si="95"/>
        <v>-6.8694331832827276</v>
      </c>
      <c r="L3529" s="68" t="str">
        <f>VLOOKUP(C3529,[6]Consolidado!$B:$E,2,FALSE)</f>
        <v>Acabado</v>
      </c>
      <c r="M3529" s="69" t="str">
        <f>VLOOKUP(C3529,[6]Consolidado!$B:$E,3,FALSE)</f>
        <v>Material de acabado pendiente de distribuir</v>
      </c>
      <c r="N3529" s="70">
        <f>VLOOKUP(C3529,[6]Consolidado!$B:$H,7,FALSE)</f>
        <v>0</v>
      </c>
    </row>
    <row r="3530" spans="1:14" s="71" customFormat="1" ht="16.5" customHeight="1" outlineLevel="1" x14ac:dyDescent="0.2">
      <c r="A3530" s="60" t="s">
        <v>705</v>
      </c>
      <c r="B3530" s="61">
        <v>42923</v>
      </c>
      <c r="C3530" s="71" t="s">
        <v>290</v>
      </c>
      <c r="D3530" s="63" t="str">
        <f>VLOOKUP(C3530,[6]Consolidado!$B:$E,4,FALSE)</f>
        <v>En Proceso</v>
      </c>
      <c r="E3530" s="64" t="s">
        <v>25</v>
      </c>
      <c r="F3530" s="65" t="s">
        <v>73</v>
      </c>
      <c r="G3530" s="66">
        <v>-0.1875</v>
      </c>
      <c r="H3530" s="67">
        <v>663.14980000000003</v>
      </c>
      <c r="I3530" s="85">
        <f t="shared" si="94"/>
        <v>-124.3405875</v>
      </c>
      <c r="J3530" s="86">
        <v>30.1676</v>
      </c>
      <c r="K3530" s="85">
        <f t="shared" si="95"/>
        <v>-4.1216599099696358</v>
      </c>
      <c r="L3530" s="68" t="str">
        <f>VLOOKUP(C3530,[6]Consolidado!$B:$E,2,FALSE)</f>
        <v>Acabado</v>
      </c>
      <c r="M3530" s="69" t="str">
        <f>VLOOKUP(C3530,[6]Consolidado!$B:$E,3,FALSE)</f>
        <v>Material de acabado pendiente de distribuir</v>
      </c>
      <c r="N3530" s="70">
        <f>VLOOKUP(C3530,[6]Consolidado!$B:$H,7,FALSE)</f>
        <v>0</v>
      </c>
    </row>
    <row r="3531" spans="1:14" s="71" customFormat="1" ht="16.5" customHeight="1" outlineLevel="1" x14ac:dyDescent="0.2">
      <c r="A3531" s="60" t="s">
        <v>705</v>
      </c>
      <c r="B3531" s="61">
        <v>42923</v>
      </c>
      <c r="C3531" s="71" t="s">
        <v>290</v>
      </c>
      <c r="D3531" s="63" t="str">
        <f>VLOOKUP(C3531,[6]Consolidado!$B:$E,4,FALSE)</f>
        <v>En Proceso</v>
      </c>
      <c r="E3531" s="64" t="s">
        <v>25</v>
      </c>
      <c r="F3531" s="65" t="s">
        <v>71</v>
      </c>
      <c r="G3531" s="66">
        <v>-1</v>
      </c>
      <c r="H3531" s="67">
        <v>270.66406060606062</v>
      </c>
      <c r="I3531" s="85">
        <f t="shared" si="94"/>
        <v>-270.66406060606062</v>
      </c>
      <c r="J3531" s="86">
        <v>30.1676</v>
      </c>
      <c r="K3531" s="85">
        <f t="shared" si="95"/>
        <v>-8.9720117147555865</v>
      </c>
      <c r="L3531" s="68" t="str">
        <f>VLOOKUP(C3531,[6]Consolidado!$B:$E,2,FALSE)</f>
        <v>Acabado</v>
      </c>
      <c r="M3531" s="69" t="str">
        <f>VLOOKUP(C3531,[6]Consolidado!$B:$E,3,FALSE)</f>
        <v>Material de acabado pendiente de distribuir</v>
      </c>
      <c r="N3531" s="70">
        <f>VLOOKUP(C3531,[6]Consolidado!$B:$H,7,FALSE)</f>
        <v>0</v>
      </c>
    </row>
    <row r="3532" spans="1:14" s="71" customFormat="1" ht="16.5" customHeight="1" outlineLevel="1" x14ac:dyDescent="0.2">
      <c r="A3532" s="60" t="s">
        <v>705</v>
      </c>
      <c r="B3532" s="61">
        <v>42923</v>
      </c>
      <c r="C3532" s="71" t="s">
        <v>290</v>
      </c>
      <c r="D3532" s="63" t="str">
        <f>VLOOKUP(C3532,[6]Consolidado!$B:$E,4,FALSE)</f>
        <v>En Proceso</v>
      </c>
      <c r="E3532" s="64" t="s">
        <v>25</v>
      </c>
      <c r="F3532" s="65" t="s">
        <v>70</v>
      </c>
      <c r="G3532" s="66">
        <v>-2</v>
      </c>
      <c r="H3532" s="67">
        <v>887.4203</v>
      </c>
      <c r="I3532" s="85">
        <f t="shared" si="94"/>
        <v>-1774.8406</v>
      </c>
      <c r="J3532" s="86">
        <v>30.1676</v>
      </c>
      <c r="K3532" s="85">
        <f t="shared" si="95"/>
        <v>-58.832674790172234</v>
      </c>
      <c r="L3532" s="68" t="str">
        <f>VLOOKUP(C3532,[6]Consolidado!$B:$E,2,FALSE)</f>
        <v>Acabado</v>
      </c>
      <c r="M3532" s="69" t="str">
        <f>VLOOKUP(C3532,[6]Consolidado!$B:$E,3,FALSE)</f>
        <v>Material de acabado pendiente de distribuir</v>
      </c>
      <c r="N3532" s="70">
        <f>VLOOKUP(C3532,[6]Consolidado!$B:$H,7,FALSE)</f>
        <v>0</v>
      </c>
    </row>
    <row r="3533" spans="1:14" s="71" customFormat="1" ht="16.5" customHeight="1" outlineLevel="1" x14ac:dyDescent="0.2">
      <c r="A3533" s="60" t="s">
        <v>705</v>
      </c>
      <c r="B3533" s="61">
        <v>42923</v>
      </c>
      <c r="C3533" s="71" t="s">
        <v>89</v>
      </c>
      <c r="D3533" s="63" t="str">
        <f>VLOOKUP(C3533,[6]Consolidado!$B:$E,4,FALSE)</f>
        <v>En Proceso</v>
      </c>
      <c r="E3533" s="64" t="s">
        <v>33</v>
      </c>
      <c r="F3533" s="65" t="s">
        <v>90</v>
      </c>
      <c r="G3533" s="66">
        <v>-70</v>
      </c>
      <c r="H3533" s="67">
        <v>3.1466686239601929</v>
      </c>
      <c r="I3533" s="85">
        <f t="shared" si="94"/>
        <v>-220.26680367721349</v>
      </c>
      <c r="J3533" s="86">
        <v>30.1676</v>
      </c>
      <c r="K3533" s="85">
        <f t="shared" si="95"/>
        <v>-7.3014360995642171</v>
      </c>
      <c r="L3533" s="68" t="str">
        <f>VLOOKUP(C3533,[6]Consolidado!$B:$E,2,FALSE)</f>
        <v>Empaque</v>
      </c>
      <c r="M3533" s="69" t="str">
        <f>VLOOKUP(C3533,[6]Consolidado!$B:$E,3,FALSE)</f>
        <v>Material de empaque pendiente de distribuir</v>
      </c>
      <c r="N3533" s="70">
        <f>VLOOKUP(C3533,[6]Consolidado!$B:$H,7,FALSE)</f>
        <v>0</v>
      </c>
    </row>
    <row r="3534" spans="1:14" s="71" customFormat="1" ht="16.5" customHeight="1" outlineLevel="1" x14ac:dyDescent="0.2">
      <c r="A3534" s="60" t="s">
        <v>705</v>
      </c>
      <c r="B3534" s="61">
        <v>42923</v>
      </c>
      <c r="C3534" s="71">
        <v>220</v>
      </c>
      <c r="D3534" s="63" t="str">
        <f>VLOOKUP(C3534,[6]Consolidado!$B:$E,4,FALSE)</f>
        <v>Finalizada</v>
      </c>
      <c r="E3534" s="64" t="s">
        <v>25</v>
      </c>
      <c r="F3534" s="65" t="s">
        <v>72</v>
      </c>
      <c r="G3534" s="66">
        <v>0.3125</v>
      </c>
      <c r="H3534" s="67">
        <v>663.14980000000003</v>
      </c>
      <c r="I3534" s="85">
        <f t="shared" si="94"/>
        <v>207.23431250000002</v>
      </c>
      <c r="J3534" s="86">
        <v>30.1676</v>
      </c>
      <c r="K3534" s="85">
        <f t="shared" si="95"/>
        <v>6.8694331832827276</v>
      </c>
      <c r="L3534" s="68" t="str">
        <f>VLOOKUP(C3534,[6]Consolidado!$B:$E,2,FALSE)</f>
        <v>Canoe Wesfield (Dining Terrace)</v>
      </c>
      <c r="M3534" s="69" t="str">
        <f>VLOOKUP(C3534,[6]Consolidado!$B:$E,3,FALSE)</f>
        <v xml:space="preserve">CH-07  Indoor Bar Stool </v>
      </c>
      <c r="N3534" s="70" t="str">
        <f>VLOOKUP(C3534,[6]Consolidado!$B:$H,7,FALSE)</f>
        <v>Julio</v>
      </c>
    </row>
    <row r="3535" spans="1:14" s="71" customFormat="1" ht="16.5" customHeight="1" outlineLevel="1" x14ac:dyDescent="0.2">
      <c r="A3535" s="60" t="s">
        <v>705</v>
      </c>
      <c r="B3535" s="61">
        <v>42923</v>
      </c>
      <c r="C3535" s="71">
        <v>220</v>
      </c>
      <c r="D3535" s="63" t="str">
        <f>VLOOKUP(C3535,[6]Consolidado!$B:$E,4,FALSE)</f>
        <v>Finalizada</v>
      </c>
      <c r="E3535" s="64" t="s">
        <v>25</v>
      </c>
      <c r="F3535" s="65" t="s">
        <v>73</v>
      </c>
      <c r="G3535" s="66">
        <v>0.1875</v>
      </c>
      <c r="H3535" s="67">
        <v>663.14980000000003</v>
      </c>
      <c r="I3535" s="85">
        <f t="shared" si="94"/>
        <v>124.3405875</v>
      </c>
      <c r="J3535" s="86">
        <v>30.1676</v>
      </c>
      <c r="K3535" s="85">
        <f t="shared" si="95"/>
        <v>4.1216599099696358</v>
      </c>
      <c r="L3535" s="68" t="str">
        <f>VLOOKUP(C3535,[6]Consolidado!$B:$E,2,FALSE)</f>
        <v>Canoe Wesfield (Dining Terrace)</v>
      </c>
      <c r="M3535" s="69" t="str">
        <f>VLOOKUP(C3535,[6]Consolidado!$B:$E,3,FALSE)</f>
        <v xml:space="preserve">CH-07  Indoor Bar Stool </v>
      </c>
      <c r="N3535" s="70" t="str">
        <f>VLOOKUP(C3535,[6]Consolidado!$B:$H,7,FALSE)</f>
        <v>Julio</v>
      </c>
    </row>
    <row r="3536" spans="1:14" s="71" customFormat="1" ht="16.5" customHeight="1" outlineLevel="1" x14ac:dyDescent="0.2">
      <c r="A3536" s="60" t="s">
        <v>705</v>
      </c>
      <c r="B3536" s="61">
        <v>42923</v>
      </c>
      <c r="C3536" s="71">
        <v>220</v>
      </c>
      <c r="D3536" s="63" t="str">
        <f>VLOOKUP(C3536,[6]Consolidado!$B:$E,4,FALSE)</f>
        <v>Finalizada</v>
      </c>
      <c r="E3536" s="64" t="s">
        <v>25</v>
      </c>
      <c r="F3536" s="65" t="s">
        <v>71</v>
      </c>
      <c r="G3536" s="66">
        <v>1</v>
      </c>
      <c r="H3536" s="67">
        <v>270.66406060606062</v>
      </c>
      <c r="I3536" s="85">
        <f t="shared" si="94"/>
        <v>270.66406060606062</v>
      </c>
      <c r="J3536" s="86">
        <v>30.1676</v>
      </c>
      <c r="K3536" s="85">
        <f t="shared" si="95"/>
        <v>8.9720117147555865</v>
      </c>
      <c r="L3536" s="68" t="str">
        <f>VLOOKUP(C3536,[6]Consolidado!$B:$E,2,FALSE)</f>
        <v>Canoe Wesfield (Dining Terrace)</v>
      </c>
      <c r="M3536" s="69" t="str">
        <f>VLOOKUP(C3536,[6]Consolidado!$B:$E,3,FALSE)</f>
        <v xml:space="preserve">CH-07  Indoor Bar Stool </v>
      </c>
      <c r="N3536" s="70" t="str">
        <f>VLOOKUP(C3536,[6]Consolidado!$B:$H,7,FALSE)</f>
        <v>Julio</v>
      </c>
    </row>
    <row r="3537" spans="1:14" s="71" customFormat="1" ht="16.5" customHeight="1" outlineLevel="1" x14ac:dyDescent="0.2">
      <c r="A3537" s="60" t="s">
        <v>705</v>
      </c>
      <c r="B3537" s="61">
        <v>42923</v>
      </c>
      <c r="C3537" s="71">
        <v>220</v>
      </c>
      <c r="D3537" s="63" t="str">
        <f>VLOOKUP(C3537,[6]Consolidado!$B:$E,4,FALSE)</f>
        <v>Finalizada</v>
      </c>
      <c r="E3537" s="64" t="s">
        <v>25</v>
      </c>
      <c r="F3537" s="65" t="s">
        <v>70</v>
      </c>
      <c r="G3537" s="66">
        <v>2</v>
      </c>
      <c r="H3537" s="67">
        <v>887.4203</v>
      </c>
      <c r="I3537" s="85">
        <f t="shared" si="94"/>
        <v>1774.8406</v>
      </c>
      <c r="J3537" s="86">
        <v>30.1676</v>
      </c>
      <c r="K3537" s="85">
        <f t="shared" si="95"/>
        <v>58.832674790172234</v>
      </c>
      <c r="L3537" s="68" t="str">
        <f>VLOOKUP(C3537,[6]Consolidado!$B:$E,2,FALSE)</f>
        <v>Canoe Wesfield (Dining Terrace)</v>
      </c>
      <c r="M3537" s="69" t="str">
        <f>VLOOKUP(C3537,[6]Consolidado!$B:$E,3,FALSE)</f>
        <v xml:space="preserve">CH-07  Indoor Bar Stool </v>
      </c>
      <c r="N3537" s="70" t="str">
        <f>VLOOKUP(C3537,[6]Consolidado!$B:$H,7,FALSE)</f>
        <v>Julio</v>
      </c>
    </row>
    <row r="3538" spans="1:14" s="71" customFormat="1" ht="16.5" customHeight="1" outlineLevel="1" x14ac:dyDescent="0.2">
      <c r="A3538" s="60" t="s">
        <v>705</v>
      </c>
      <c r="B3538" s="61">
        <v>42923</v>
      </c>
      <c r="C3538" s="71">
        <v>220</v>
      </c>
      <c r="D3538" s="63" t="str">
        <f>VLOOKUP(C3538,[6]Consolidado!$B:$E,4,FALSE)</f>
        <v>Finalizada</v>
      </c>
      <c r="E3538" s="64" t="s">
        <v>33</v>
      </c>
      <c r="F3538" s="65" t="s">
        <v>90</v>
      </c>
      <c r="G3538" s="66">
        <v>70</v>
      </c>
      <c r="H3538" s="67">
        <v>3.1466686239601929</v>
      </c>
      <c r="I3538" s="85">
        <f t="shared" si="94"/>
        <v>220.26680367721349</v>
      </c>
      <c r="J3538" s="86">
        <v>30.1676</v>
      </c>
      <c r="K3538" s="85">
        <f t="shared" si="95"/>
        <v>7.3014360995642171</v>
      </c>
      <c r="L3538" s="68" t="str">
        <f>VLOOKUP(C3538,[6]Consolidado!$B:$E,2,FALSE)</f>
        <v>Canoe Wesfield (Dining Terrace)</v>
      </c>
      <c r="M3538" s="69" t="str">
        <f>VLOOKUP(C3538,[6]Consolidado!$B:$E,3,FALSE)</f>
        <v xml:space="preserve">CH-07  Indoor Bar Stool </v>
      </c>
      <c r="N3538" s="70" t="str">
        <f>VLOOKUP(C3538,[6]Consolidado!$B:$H,7,FALSE)</f>
        <v>Julio</v>
      </c>
    </row>
    <row r="3539" spans="1:14" s="71" customFormat="1" ht="16.5" customHeight="1" outlineLevel="1" x14ac:dyDescent="0.2">
      <c r="A3539" s="60" t="s">
        <v>705</v>
      </c>
      <c r="B3539" s="61">
        <v>42944</v>
      </c>
      <c r="C3539" s="71">
        <v>311</v>
      </c>
      <c r="D3539" s="63" t="str">
        <f>VLOOKUP(C3539,[6]Consolidado!$B:$E,4,FALSE)</f>
        <v>Finalizada</v>
      </c>
      <c r="E3539" s="64" t="s">
        <v>40</v>
      </c>
      <c r="F3539" s="65" t="s">
        <v>92</v>
      </c>
      <c r="G3539" s="66">
        <v>50</v>
      </c>
      <c r="H3539" s="67">
        <v>0.35764760225000003</v>
      </c>
      <c r="I3539" s="85">
        <f t="shared" si="94"/>
        <v>17.882380112500002</v>
      </c>
      <c r="J3539" s="86">
        <v>30.1676</v>
      </c>
      <c r="K3539" s="85">
        <f t="shared" si="95"/>
        <v>0.59276774130192667</v>
      </c>
      <c r="L3539" s="68" t="str">
        <f>VLOOKUP(C3539,[6]Consolidado!$B:$E,2,FALSE)</f>
        <v>BH Office</v>
      </c>
      <c r="M3539" s="69" t="str">
        <f>VLOOKUP(C3539,[6]Consolidado!$B:$E,3,FALSE)</f>
        <v>Floating Credenza</v>
      </c>
      <c r="N3539" s="70" t="str">
        <f>VLOOKUP(C3539,[6]Consolidado!$B:$H,7,FALSE)</f>
        <v>Agosto</v>
      </c>
    </row>
    <row r="3540" spans="1:14" s="71" customFormat="1" ht="16.5" customHeight="1" outlineLevel="1" x14ac:dyDescent="0.2">
      <c r="A3540" s="60" t="s">
        <v>705</v>
      </c>
      <c r="B3540" s="61">
        <v>42944</v>
      </c>
      <c r="C3540" s="71">
        <v>311</v>
      </c>
      <c r="D3540" s="63" t="str">
        <f>VLOOKUP(C3540,[6]Consolidado!$B:$E,4,FALSE)</f>
        <v>Finalizada</v>
      </c>
      <c r="E3540" s="64" t="s">
        <v>40</v>
      </c>
      <c r="F3540" s="65" t="s">
        <v>154</v>
      </c>
      <c r="G3540" s="66">
        <v>50</v>
      </c>
      <c r="H3540" s="67">
        <v>0.53120716944444446</v>
      </c>
      <c r="I3540" s="85">
        <f t="shared" si="94"/>
        <v>26.560358472222223</v>
      </c>
      <c r="J3540" s="86">
        <v>30.1676</v>
      </c>
      <c r="K3540" s="85">
        <f t="shared" si="95"/>
        <v>0.88042663228835649</v>
      </c>
      <c r="L3540" s="68" t="str">
        <f>VLOOKUP(C3540,[6]Consolidado!$B:$E,2,FALSE)</f>
        <v>BH Office</v>
      </c>
      <c r="M3540" s="69" t="str">
        <f>VLOOKUP(C3540,[6]Consolidado!$B:$E,3,FALSE)</f>
        <v>Floating Credenza</v>
      </c>
      <c r="N3540" s="70" t="str">
        <f>VLOOKUP(C3540,[6]Consolidado!$B:$H,7,FALSE)</f>
        <v>Agosto</v>
      </c>
    </row>
    <row r="3541" spans="1:14" s="71" customFormat="1" ht="16.5" customHeight="1" outlineLevel="1" x14ac:dyDescent="0.2">
      <c r="A3541" s="60" t="s">
        <v>705</v>
      </c>
      <c r="B3541" s="61">
        <v>42944</v>
      </c>
      <c r="C3541" s="71">
        <v>296</v>
      </c>
      <c r="D3541" s="63" t="str">
        <f>VLOOKUP(C3541,[6]Consolidado!$B:$E,4,FALSE)</f>
        <v>Finalizada</v>
      </c>
      <c r="E3541" s="64" t="s">
        <v>28</v>
      </c>
      <c r="F3541" s="65" t="s">
        <v>27</v>
      </c>
      <c r="G3541" s="66">
        <v>9</v>
      </c>
      <c r="H3541" s="67">
        <v>787.01749646892654</v>
      </c>
      <c r="I3541" s="85">
        <f t="shared" si="94"/>
        <v>7083.1574682203391</v>
      </c>
      <c r="J3541" s="86">
        <v>30.1676</v>
      </c>
      <c r="K3541" s="85">
        <f t="shared" si="95"/>
        <v>234.793535721116</v>
      </c>
      <c r="L3541" s="68" t="str">
        <f>VLOOKUP(C3541,[6]Consolidado!$B:$E,2,FALSE)</f>
        <v>Chicha [Pina Blanca]</v>
      </c>
      <c r="M3541" s="69" t="str">
        <f>VLOOKUP(C3541,[6]Consolidado!$B:$E,3,FALSE)</f>
        <v>BQ-02 Banquette 2</v>
      </c>
      <c r="N3541" s="70" t="str">
        <f>VLOOKUP(C3541,[6]Consolidado!$B:$H,7,FALSE)</f>
        <v>Agosto</v>
      </c>
    </row>
    <row r="3542" spans="1:14" s="71" customFormat="1" ht="16.5" customHeight="1" outlineLevel="1" x14ac:dyDescent="0.2">
      <c r="A3542" s="60" t="s">
        <v>705</v>
      </c>
      <c r="B3542" s="61">
        <v>42944</v>
      </c>
      <c r="C3542" s="71">
        <v>296</v>
      </c>
      <c r="D3542" s="63" t="str">
        <f>VLOOKUP(C3542,[6]Consolidado!$B:$E,4,FALSE)</f>
        <v>Finalizada</v>
      </c>
      <c r="E3542" s="64" t="s">
        <v>28</v>
      </c>
      <c r="F3542" s="65" t="s">
        <v>172</v>
      </c>
      <c r="G3542" s="66">
        <v>6</v>
      </c>
      <c r="H3542" s="67">
        <v>1325.74</v>
      </c>
      <c r="I3542" s="85">
        <f t="shared" si="94"/>
        <v>7954.4400000000005</v>
      </c>
      <c r="J3542" s="86">
        <v>30.1676</v>
      </c>
      <c r="K3542" s="85">
        <f t="shared" si="95"/>
        <v>263.67493602407882</v>
      </c>
      <c r="L3542" s="68" t="str">
        <f>VLOOKUP(C3542,[6]Consolidado!$B:$E,2,FALSE)</f>
        <v>Chicha [Pina Blanca]</v>
      </c>
      <c r="M3542" s="69" t="str">
        <f>VLOOKUP(C3542,[6]Consolidado!$B:$E,3,FALSE)</f>
        <v>BQ-02 Banquette 2</v>
      </c>
      <c r="N3542" s="70" t="str">
        <f>VLOOKUP(C3542,[6]Consolidado!$B:$H,7,FALSE)</f>
        <v>Agosto</v>
      </c>
    </row>
    <row r="3543" spans="1:14" s="71" customFormat="1" ht="16.5" customHeight="1" outlineLevel="1" x14ac:dyDescent="0.2">
      <c r="A3543" s="60" t="s">
        <v>705</v>
      </c>
      <c r="B3543" s="61">
        <v>42944</v>
      </c>
      <c r="C3543" s="71">
        <v>311</v>
      </c>
      <c r="D3543" s="63" t="str">
        <f>VLOOKUP(C3543,[6]Consolidado!$B:$E,4,FALSE)</f>
        <v>Finalizada</v>
      </c>
      <c r="E3543" s="64" t="s">
        <v>78</v>
      </c>
      <c r="F3543" s="65" t="s">
        <v>141</v>
      </c>
      <c r="G3543" s="66">
        <v>4</v>
      </c>
      <c r="H3543" s="67">
        <v>54.5</v>
      </c>
      <c r="I3543" s="85">
        <f t="shared" si="94"/>
        <v>218</v>
      </c>
      <c r="J3543" s="86">
        <v>30.1676</v>
      </c>
      <c r="K3543" s="85">
        <f t="shared" si="95"/>
        <v>7.2262957610151286</v>
      </c>
      <c r="L3543" s="68" t="str">
        <f>VLOOKUP(C3543,[6]Consolidado!$B:$E,2,FALSE)</f>
        <v>BH Office</v>
      </c>
      <c r="M3543" s="69" t="str">
        <f>VLOOKUP(C3543,[6]Consolidado!$B:$E,3,FALSE)</f>
        <v>Floating Credenza</v>
      </c>
      <c r="N3543" s="70" t="str">
        <f>VLOOKUP(C3543,[6]Consolidado!$B:$H,7,FALSE)</f>
        <v>Agosto</v>
      </c>
    </row>
    <row r="3544" spans="1:14" s="71" customFormat="1" ht="16.5" customHeight="1" outlineLevel="1" x14ac:dyDescent="0.2">
      <c r="A3544" s="60" t="s">
        <v>705</v>
      </c>
      <c r="B3544" s="61">
        <v>42921</v>
      </c>
      <c r="C3544" s="71">
        <v>311</v>
      </c>
      <c r="D3544" s="63" t="str">
        <f>VLOOKUP(C3544,[6]Consolidado!$B:$E,4,FALSE)</f>
        <v>Finalizada</v>
      </c>
      <c r="E3544" s="64" t="s">
        <v>51</v>
      </c>
      <c r="F3544" s="65" t="s">
        <v>173</v>
      </c>
      <c r="G3544" s="66">
        <v>6</v>
      </c>
      <c r="H3544" s="67">
        <v>265.96666666666664</v>
      </c>
      <c r="I3544" s="85">
        <f t="shared" si="94"/>
        <v>1595.7999999999997</v>
      </c>
      <c r="J3544" s="86">
        <v>30.1676</v>
      </c>
      <c r="K3544" s="85">
        <f t="shared" si="95"/>
        <v>52.897810896458445</v>
      </c>
      <c r="L3544" s="68" t="str">
        <f>VLOOKUP(C3544,[6]Consolidado!$B:$E,2,FALSE)</f>
        <v>BH Office</v>
      </c>
      <c r="M3544" s="69" t="str">
        <f>VLOOKUP(C3544,[6]Consolidado!$B:$E,3,FALSE)</f>
        <v>Floating Credenza</v>
      </c>
      <c r="N3544" s="70" t="str">
        <f>VLOOKUP(C3544,[6]Consolidado!$B:$H,7,FALSE)</f>
        <v>Agosto</v>
      </c>
    </row>
    <row r="3545" spans="1:14" s="71" customFormat="1" ht="16.5" customHeight="1" outlineLevel="1" x14ac:dyDescent="0.2">
      <c r="A3545" s="60" t="s">
        <v>705</v>
      </c>
      <c r="B3545" s="61">
        <v>42921</v>
      </c>
      <c r="C3545" s="71">
        <v>311</v>
      </c>
      <c r="D3545" s="63" t="str">
        <f>VLOOKUP(C3545,[6]Consolidado!$B:$E,4,FALSE)</f>
        <v>Finalizada</v>
      </c>
      <c r="E3545" s="64" t="s">
        <v>40</v>
      </c>
      <c r="F3545" s="65" t="s">
        <v>174</v>
      </c>
      <c r="G3545" s="66">
        <v>4</v>
      </c>
      <c r="H3545" s="67">
        <v>18.064</v>
      </c>
      <c r="I3545" s="85">
        <f t="shared" si="94"/>
        <v>72.256</v>
      </c>
      <c r="J3545" s="86">
        <v>30.1676</v>
      </c>
      <c r="K3545" s="85">
        <f t="shared" si="95"/>
        <v>2.3951524151738952</v>
      </c>
      <c r="L3545" s="68" t="str">
        <f>VLOOKUP(C3545,[6]Consolidado!$B:$E,2,FALSE)</f>
        <v>BH Office</v>
      </c>
      <c r="M3545" s="69" t="str">
        <f>VLOOKUP(C3545,[6]Consolidado!$B:$E,3,FALSE)</f>
        <v>Floating Credenza</v>
      </c>
      <c r="N3545" s="70" t="str">
        <f>VLOOKUP(C3545,[6]Consolidado!$B:$H,7,FALSE)</f>
        <v>Agosto</v>
      </c>
    </row>
    <row r="3546" spans="1:14" s="71" customFormat="1" ht="16.5" customHeight="1" outlineLevel="1" x14ac:dyDescent="0.2">
      <c r="A3546" s="60" t="s">
        <v>705</v>
      </c>
      <c r="B3546" s="61">
        <v>42921</v>
      </c>
      <c r="C3546" s="71">
        <v>311</v>
      </c>
      <c r="D3546" s="63" t="str">
        <f>VLOOKUP(C3546,[6]Consolidado!$B:$E,4,FALSE)</f>
        <v>Finalizada</v>
      </c>
      <c r="E3546" s="64" t="s">
        <v>40</v>
      </c>
      <c r="F3546" s="65" t="s">
        <v>175</v>
      </c>
      <c r="G3546" s="66">
        <v>4</v>
      </c>
      <c r="H3546" s="67">
        <v>3.9980016700969485</v>
      </c>
      <c r="I3546" s="85">
        <f t="shared" si="94"/>
        <v>15.992006680387794</v>
      </c>
      <c r="J3546" s="86">
        <v>30.1676</v>
      </c>
      <c r="K3546" s="85">
        <f t="shared" si="95"/>
        <v>0.53010536736060521</v>
      </c>
      <c r="L3546" s="68" t="str">
        <f>VLOOKUP(C3546,[6]Consolidado!$B:$E,2,FALSE)</f>
        <v>BH Office</v>
      </c>
      <c r="M3546" s="69" t="str">
        <f>VLOOKUP(C3546,[6]Consolidado!$B:$E,3,FALSE)</f>
        <v>Floating Credenza</v>
      </c>
      <c r="N3546" s="70" t="str">
        <f>VLOOKUP(C3546,[6]Consolidado!$B:$H,7,FALSE)</f>
        <v>Agosto</v>
      </c>
    </row>
    <row r="3547" spans="1:14" s="71" customFormat="1" ht="16.5" customHeight="1" outlineLevel="1" x14ac:dyDescent="0.2">
      <c r="A3547" s="60" t="s">
        <v>705</v>
      </c>
      <c r="B3547" s="61">
        <v>42921</v>
      </c>
      <c r="C3547" s="71">
        <v>311</v>
      </c>
      <c r="D3547" s="63" t="str">
        <f>VLOOKUP(C3547,[6]Consolidado!$B:$E,4,FALSE)</f>
        <v>Finalizada</v>
      </c>
      <c r="E3547" s="64" t="s">
        <v>40</v>
      </c>
      <c r="F3547" s="65" t="s">
        <v>176</v>
      </c>
      <c r="G3547" s="66">
        <v>4</v>
      </c>
      <c r="H3547" s="67">
        <v>0</v>
      </c>
      <c r="I3547" s="85">
        <f t="shared" ref="I3547:I3610" si="96">G3547*H3547</f>
        <v>0</v>
      </c>
      <c r="J3547" s="86">
        <v>30.1676</v>
      </c>
      <c r="K3547" s="85">
        <f t="shared" ref="K3547:K3610" si="97">IFERROR(I3547/J3547,0)</f>
        <v>0</v>
      </c>
      <c r="L3547" s="68" t="str">
        <f>VLOOKUP(C3547,[6]Consolidado!$B:$E,2,FALSE)</f>
        <v>BH Office</v>
      </c>
      <c r="M3547" s="69" t="str">
        <f>VLOOKUP(C3547,[6]Consolidado!$B:$E,3,FALSE)</f>
        <v>Floating Credenza</v>
      </c>
      <c r="N3547" s="70" t="str">
        <f>VLOOKUP(C3547,[6]Consolidado!$B:$H,7,FALSE)</f>
        <v>Agosto</v>
      </c>
    </row>
    <row r="3548" spans="1:14" s="71" customFormat="1" ht="16.5" customHeight="1" outlineLevel="1" x14ac:dyDescent="0.2">
      <c r="A3548" s="60" t="s">
        <v>705</v>
      </c>
      <c r="B3548" s="61">
        <v>42923</v>
      </c>
      <c r="C3548" s="71">
        <v>255</v>
      </c>
      <c r="D3548" s="63" t="str">
        <f>VLOOKUP(C3548,[6]Consolidado!$B:$E,4,FALSE)</f>
        <v>Finalizada</v>
      </c>
      <c r="E3548" s="64" t="s">
        <v>28</v>
      </c>
      <c r="F3548" s="65" t="s">
        <v>106</v>
      </c>
      <c r="G3548" s="66">
        <v>1</v>
      </c>
      <c r="H3548" s="67">
        <v>500.86834894040703</v>
      </c>
      <c r="I3548" s="85">
        <f t="shared" si="96"/>
        <v>500.86834894040703</v>
      </c>
      <c r="J3548" s="86">
        <v>30.1676</v>
      </c>
      <c r="K3548" s="85">
        <f t="shared" si="97"/>
        <v>16.602857003553716</v>
      </c>
      <c r="L3548" s="68" t="str">
        <f>VLOOKUP(C3548,[6]Consolidado!$B:$E,2,FALSE)</f>
        <v>Ignitia Office</v>
      </c>
      <c r="M3548" s="69" t="str">
        <f>VLOOKUP(C3548,[6]Consolidado!$B:$E,3,FALSE)</f>
        <v>Huxol design Nugget table</v>
      </c>
      <c r="N3548" s="70" t="str">
        <f>VLOOKUP(C3548,[6]Consolidado!$B:$H,7,FALSE)</f>
        <v>Julio</v>
      </c>
    </row>
    <row r="3549" spans="1:14" s="71" customFormat="1" ht="16.5" customHeight="1" outlineLevel="1" x14ac:dyDescent="0.2">
      <c r="A3549" s="60" t="s">
        <v>705</v>
      </c>
      <c r="B3549" s="61">
        <v>42923</v>
      </c>
      <c r="C3549" s="71">
        <v>255</v>
      </c>
      <c r="D3549" s="63" t="str">
        <f>VLOOKUP(C3549,[6]Consolidado!$B:$E,4,FALSE)</f>
        <v>Finalizada</v>
      </c>
      <c r="E3549" s="64" t="s">
        <v>28</v>
      </c>
      <c r="F3549" s="65" t="s">
        <v>177</v>
      </c>
      <c r="G3549" s="66">
        <v>2</v>
      </c>
      <c r="H3549" s="67">
        <v>1391.3</v>
      </c>
      <c r="I3549" s="85">
        <f t="shared" si="96"/>
        <v>2782.6</v>
      </c>
      <c r="J3549" s="86">
        <v>30.1676</v>
      </c>
      <c r="K3549" s="85">
        <f t="shared" si="97"/>
        <v>92.238030204590345</v>
      </c>
      <c r="L3549" s="68" t="str">
        <f>VLOOKUP(C3549,[6]Consolidado!$B:$E,2,FALSE)</f>
        <v>Ignitia Office</v>
      </c>
      <c r="M3549" s="69" t="str">
        <f>VLOOKUP(C3549,[6]Consolidado!$B:$E,3,FALSE)</f>
        <v>Huxol design Nugget table</v>
      </c>
      <c r="N3549" s="70" t="str">
        <f>VLOOKUP(C3549,[6]Consolidado!$B:$H,7,FALSE)</f>
        <v>Julio</v>
      </c>
    </row>
    <row r="3550" spans="1:14" s="71" customFormat="1" ht="16.5" customHeight="1" outlineLevel="1" x14ac:dyDescent="0.2">
      <c r="A3550" s="60" t="s">
        <v>705</v>
      </c>
      <c r="B3550" s="61">
        <v>42925</v>
      </c>
      <c r="C3550" s="71">
        <v>272</v>
      </c>
      <c r="D3550" s="63" t="str">
        <f>VLOOKUP(C3550,[6]Consolidado!$B:$E,4,FALSE)</f>
        <v>Finalizada</v>
      </c>
      <c r="E3550" s="64" t="s">
        <v>40</v>
      </c>
      <c r="F3550" s="65" t="s">
        <v>178</v>
      </c>
      <c r="G3550" s="66">
        <v>8</v>
      </c>
      <c r="H3550" s="67">
        <v>9.3360000000000003</v>
      </c>
      <c r="I3550" s="85">
        <f t="shared" si="96"/>
        <v>74.688000000000002</v>
      </c>
      <c r="J3550" s="86">
        <v>30.1676</v>
      </c>
      <c r="K3550" s="85">
        <f t="shared" si="97"/>
        <v>2.4757687054986146</v>
      </c>
      <c r="L3550" s="68" t="str">
        <f>VLOOKUP(C3550,[6]Consolidado!$B:$E,2,FALSE)</f>
        <v>Ignitia Office</v>
      </c>
      <c r="M3550" s="69" t="str">
        <f>VLOOKUP(C3550,[6]Consolidado!$B:$E,3,FALSE)</f>
        <v xml:space="preserve">8 seater desk </v>
      </c>
      <c r="N3550" s="70" t="str">
        <f>VLOOKUP(C3550,[6]Consolidado!$B:$H,7,FALSE)</f>
        <v>Julio</v>
      </c>
    </row>
    <row r="3551" spans="1:14" s="71" customFormat="1" ht="16.5" customHeight="1" outlineLevel="1" x14ac:dyDescent="0.2">
      <c r="A3551" s="60" t="s">
        <v>705</v>
      </c>
      <c r="B3551" s="61">
        <v>42925</v>
      </c>
      <c r="C3551" s="71">
        <v>272</v>
      </c>
      <c r="D3551" s="63" t="str">
        <f>VLOOKUP(C3551,[6]Consolidado!$B:$E,4,FALSE)</f>
        <v>Finalizada</v>
      </c>
      <c r="E3551" s="64" t="s">
        <v>40</v>
      </c>
      <c r="F3551" s="65" t="s">
        <v>179</v>
      </c>
      <c r="G3551" s="66">
        <v>6</v>
      </c>
      <c r="H3551" s="67">
        <v>6.08</v>
      </c>
      <c r="I3551" s="85">
        <f t="shared" si="96"/>
        <v>36.480000000000004</v>
      </c>
      <c r="J3551" s="86">
        <v>30.1676</v>
      </c>
      <c r="K3551" s="85">
        <f t="shared" si="97"/>
        <v>1.2092443548707887</v>
      </c>
      <c r="L3551" s="68" t="str">
        <f>VLOOKUP(C3551,[6]Consolidado!$B:$E,2,FALSE)</f>
        <v>Ignitia Office</v>
      </c>
      <c r="M3551" s="69" t="str">
        <f>VLOOKUP(C3551,[6]Consolidado!$B:$E,3,FALSE)</f>
        <v xml:space="preserve">8 seater desk </v>
      </c>
      <c r="N3551" s="70" t="str">
        <f>VLOOKUP(C3551,[6]Consolidado!$B:$H,7,FALSE)</f>
        <v>Julio</v>
      </c>
    </row>
    <row r="3552" spans="1:14" s="71" customFormat="1" ht="16.5" customHeight="1" outlineLevel="1" x14ac:dyDescent="0.2">
      <c r="A3552" s="60" t="s">
        <v>705</v>
      </c>
      <c r="B3552" s="61">
        <v>42925</v>
      </c>
      <c r="C3552" s="71">
        <v>272</v>
      </c>
      <c r="D3552" s="63" t="str">
        <f>VLOOKUP(C3552,[6]Consolidado!$B:$E,4,FALSE)</f>
        <v>Finalizada</v>
      </c>
      <c r="E3552" s="64" t="s">
        <v>40</v>
      </c>
      <c r="F3552" s="65" t="s">
        <v>180</v>
      </c>
      <c r="G3552" s="66">
        <v>28</v>
      </c>
      <c r="H3552" s="67">
        <v>3.056</v>
      </c>
      <c r="I3552" s="85">
        <f t="shared" si="96"/>
        <v>85.567999999999998</v>
      </c>
      <c r="J3552" s="86">
        <v>30.1676</v>
      </c>
      <c r="K3552" s="85">
        <f t="shared" si="97"/>
        <v>2.8364205306355164</v>
      </c>
      <c r="L3552" s="68" t="str">
        <f>VLOOKUP(C3552,[6]Consolidado!$B:$E,2,FALSE)</f>
        <v>Ignitia Office</v>
      </c>
      <c r="M3552" s="69" t="str">
        <f>VLOOKUP(C3552,[6]Consolidado!$B:$E,3,FALSE)</f>
        <v xml:space="preserve">8 seater desk </v>
      </c>
      <c r="N3552" s="70" t="str">
        <f>VLOOKUP(C3552,[6]Consolidado!$B:$H,7,FALSE)</f>
        <v>Julio</v>
      </c>
    </row>
    <row r="3553" spans="1:14" s="71" customFormat="1" ht="16.5" customHeight="1" outlineLevel="1" x14ac:dyDescent="0.2">
      <c r="A3553" s="60" t="s">
        <v>705</v>
      </c>
      <c r="B3553" s="61">
        <v>42925</v>
      </c>
      <c r="C3553" s="71">
        <v>343</v>
      </c>
      <c r="D3553" s="63" t="str">
        <f>VLOOKUP(C3553,[6]Consolidado!$B:$E,4,FALSE)</f>
        <v>Finalizada</v>
      </c>
      <c r="E3553" s="64" t="s">
        <v>28</v>
      </c>
      <c r="F3553" s="65" t="s">
        <v>181</v>
      </c>
      <c r="G3553" s="66">
        <v>2</v>
      </c>
      <c r="H3553" s="67">
        <v>1297.3900000000001</v>
      </c>
      <c r="I3553" s="85">
        <f t="shared" si="96"/>
        <v>2594.7800000000002</v>
      </c>
      <c r="J3553" s="86">
        <v>30.1676</v>
      </c>
      <c r="K3553" s="85">
        <f t="shared" si="97"/>
        <v>86.012145480581822</v>
      </c>
      <c r="L3553" s="68" t="str">
        <f>VLOOKUP(C3553,[6]Consolidado!$B:$E,2,FALSE)</f>
        <v>Tapatio Spring resort</v>
      </c>
      <c r="M3553" s="69" t="str">
        <f>VLOOKUP(C3553,[6]Consolidado!$B:$E,3,FALSE)</f>
        <v>Custom Nightstand</v>
      </c>
      <c r="N3553" s="70" t="str">
        <f>VLOOKUP(C3553,[6]Consolidado!$B:$H,7,FALSE)</f>
        <v>Julio</v>
      </c>
    </row>
    <row r="3554" spans="1:14" s="71" customFormat="1" ht="16.5" customHeight="1" outlineLevel="1" x14ac:dyDescent="0.2">
      <c r="A3554" s="60" t="s">
        <v>705</v>
      </c>
      <c r="B3554" s="61">
        <v>42929</v>
      </c>
      <c r="C3554" s="71">
        <v>341</v>
      </c>
      <c r="D3554" s="63" t="str">
        <f>VLOOKUP(C3554,[6]Consolidado!$B:$E,4,FALSE)</f>
        <v>Finalizada</v>
      </c>
      <c r="E3554" s="64" t="s">
        <v>28</v>
      </c>
      <c r="F3554" s="65" t="s">
        <v>181</v>
      </c>
      <c r="G3554" s="66">
        <v>1</v>
      </c>
      <c r="H3554" s="67">
        <v>1297.3900000000001</v>
      </c>
      <c r="I3554" s="85">
        <f t="shared" si="96"/>
        <v>1297.3900000000001</v>
      </c>
      <c r="J3554" s="86">
        <v>30.1676</v>
      </c>
      <c r="K3554" s="85">
        <f t="shared" si="97"/>
        <v>43.006072740290911</v>
      </c>
      <c r="L3554" s="68" t="str">
        <f>VLOOKUP(C3554,[6]Consolidado!$B:$E,2,FALSE)</f>
        <v>Tapatio Spring resort</v>
      </c>
      <c r="M3554" s="69" t="str">
        <f>VLOOKUP(C3554,[6]Consolidado!$B:$E,3,FALSE)</f>
        <v>Custom Headboard</v>
      </c>
      <c r="N3554" s="70" t="str">
        <f>VLOOKUP(C3554,[6]Consolidado!$B:$H,7,FALSE)</f>
        <v>Julio</v>
      </c>
    </row>
    <row r="3555" spans="1:14" s="71" customFormat="1" ht="16.5" customHeight="1" outlineLevel="1" x14ac:dyDescent="0.2">
      <c r="A3555" s="60" t="s">
        <v>705</v>
      </c>
      <c r="B3555" s="61">
        <v>42929</v>
      </c>
      <c r="C3555" s="71">
        <v>272</v>
      </c>
      <c r="D3555" s="63" t="str">
        <f>VLOOKUP(C3555,[6]Consolidado!$B:$E,4,FALSE)</f>
        <v>Finalizada</v>
      </c>
      <c r="E3555" s="64" t="s">
        <v>40</v>
      </c>
      <c r="F3555" s="65" t="s">
        <v>182</v>
      </c>
      <c r="G3555" s="66">
        <v>50</v>
      </c>
      <c r="H3555" s="67">
        <v>0.76349999999999996</v>
      </c>
      <c r="I3555" s="85">
        <f t="shared" si="96"/>
        <v>38.174999999999997</v>
      </c>
      <c r="J3555" s="86">
        <v>30.1676</v>
      </c>
      <c r="K3555" s="85">
        <f t="shared" si="97"/>
        <v>1.2654304618199657</v>
      </c>
      <c r="L3555" s="68" t="str">
        <f>VLOOKUP(C3555,[6]Consolidado!$B:$E,2,FALSE)</f>
        <v>Ignitia Office</v>
      </c>
      <c r="M3555" s="69" t="str">
        <f>VLOOKUP(C3555,[6]Consolidado!$B:$E,3,FALSE)</f>
        <v xml:space="preserve">8 seater desk </v>
      </c>
      <c r="N3555" s="70" t="str">
        <f>VLOOKUP(C3555,[6]Consolidado!$B:$H,7,FALSE)</f>
        <v>Julio</v>
      </c>
    </row>
    <row r="3556" spans="1:14" s="71" customFormat="1" ht="16.5" customHeight="1" outlineLevel="1" x14ac:dyDescent="0.2">
      <c r="A3556" s="60" t="s">
        <v>705</v>
      </c>
      <c r="B3556" s="61">
        <v>42929</v>
      </c>
      <c r="C3556" s="71">
        <v>272</v>
      </c>
      <c r="D3556" s="63" t="str">
        <f>VLOOKUP(C3556,[6]Consolidado!$B:$E,4,FALSE)</f>
        <v>Finalizada</v>
      </c>
      <c r="E3556" s="64" t="s">
        <v>40</v>
      </c>
      <c r="F3556" s="65" t="s">
        <v>183</v>
      </c>
      <c r="G3556" s="66">
        <v>50</v>
      </c>
      <c r="H3556" s="67">
        <v>0.43200000000000005</v>
      </c>
      <c r="I3556" s="85">
        <f t="shared" si="96"/>
        <v>21.6</v>
      </c>
      <c r="J3556" s="86">
        <v>30.1676</v>
      </c>
      <c r="K3556" s="85">
        <f t="shared" si="97"/>
        <v>0.71599994696296698</v>
      </c>
      <c r="L3556" s="68" t="str">
        <f>VLOOKUP(C3556,[6]Consolidado!$B:$E,2,FALSE)</f>
        <v>Ignitia Office</v>
      </c>
      <c r="M3556" s="69" t="str">
        <f>VLOOKUP(C3556,[6]Consolidado!$B:$E,3,FALSE)</f>
        <v xml:space="preserve">8 seater desk </v>
      </c>
      <c r="N3556" s="70" t="str">
        <f>VLOOKUP(C3556,[6]Consolidado!$B:$H,7,FALSE)</f>
        <v>Julio</v>
      </c>
    </row>
    <row r="3557" spans="1:14" s="71" customFormat="1" ht="16.5" customHeight="1" outlineLevel="1" x14ac:dyDescent="0.2">
      <c r="A3557" s="60" t="s">
        <v>705</v>
      </c>
      <c r="B3557" s="61">
        <v>42929</v>
      </c>
      <c r="C3557" s="71">
        <v>272</v>
      </c>
      <c r="D3557" s="63" t="str">
        <f>VLOOKUP(C3557,[6]Consolidado!$B:$E,4,FALSE)</f>
        <v>Finalizada</v>
      </c>
      <c r="E3557" s="64" t="s">
        <v>40</v>
      </c>
      <c r="F3557" s="65" t="s">
        <v>178</v>
      </c>
      <c r="G3557" s="66">
        <v>12</v>
      </c>
      <c r="H3557" s="67">
        <v>9.3360000000000003</v>
      </c>
      <c r="I3557" s="85">
        <f t="shared" si="96"/>
        <v>112.03200000000001</v>
      </c>
      <c r="J3557" s="86">
        <v>30.1676</v>
      </c>
      <c r="K3557" s="85">
        <f t="shared" si="97"/>
        <v>3.7136530582479219</v>
      </c>
      <c r="L3557" s="68" t="str">
        <f>VLOOKUP(C3557,[6]Consolidado!$B:$E,2,FALSE)</f>
        <v>Ignitia Office</v>
      </c>
      <c r="M3557" s="69" t="str">
        <f>VLOOKUP(C3557,[6]Consolidado!$B:$E,3,FALSE)</f>
        <v xml:space="preserve">8 seater desk </v>
      </c>
      <c r="N3557" s="70" t="str">
        <f>VLOOKUP(C3557,[6]Consolidado!$B:$H,7,FALSE)</f>
        <v>Julio</v>
      </c>
    </row>
    <row r="3558" spans="1:14" s="71" customFormat="1" ht="16.5" customHeight="1" outlineLevel="1" x14ac:dyDescent="0.2">
      <c r="A3558" s="60" t="s">
        <v>705</v>
      </c>
      <c r="B3558" s="61">
        <v>42929</v>
      </c>
      <c r="C3558" s="71">
        <v>272</v>
      </c>
      <c r="D3558" s="63" t="str">
        <f>VLOOKUP(C3558,[6]Consolidado!$B:$E,4,FALSE)</f>
        <v>Finalizada</v>
      </c>
      <c r="E3558" s="64" t="s">
        <v>40</v>
      </c>
      <c r="F3558" s="65" t="s">
        <v>179</v>
      </c>
      <c r="G3558" s="66">
        <v>12</v>
      </c>
      <c r="H3558" s="67">
        <v>6.08</v>
      </c>
      <c r="I3558" s="85">
        <f t="shared" si="96"/>
        <v>72.960000000000008</v>
      </c>
      <c r="J3558" s="86">
        <v>30.1676</v>
      </c>
      <c r="K3558" s="85">
        <f t="shared" si="97"/>
        <v>2.4184887097415775</v>
      </c>
      <c r="L3558" s="68" t="str">
        <f>VLOOKUP(C3558,[6]Consolidado!$B:$E,2,FALSE)</f>
        <v>Ignitia Office</v>
      </c>
      <c r="M3558" s="69" t="str">
        <f>VLOOKUP(C3558,[6]Consolidado!$B:$E,3,FALSE)</f>
        <v xml:space="preserve">8 seater desk </v>
      </c>
      <c r="N3558" s="70" t="str">
        <f>VLOOKUP(C3558,[6]Consolidado!$B:$H,7,FALSE)</f>
        <v>Julio</v>
      </c>
    </row>
    <row r="3559" spans="1:14" s="71" customFormat="1" ht="16.5" customHeight="1" outlineLevel="1" x14ac:dyDescent="0.2">
      <c r="A3559" s="60" t="s">
        <v>705</v>
      </c>
      <c r="B3559" s="61">
        <v>42929</v>
      </c>
      <c r="C3559" s="71">
        <v>272</v>
      </c>
      <c r="D3559" s="63" t="str">
        <f>VLOOKUP(C3559,[6]Consolidado!$B:$E,4,FALSE)</f>
        <v>Finalizada</v>
      </c>
      <c r="E3559" s="64" t="s">
        <v>51</v>
      </c>
      <c r="F3559" s="65" t="s">
        <v>184</v>
      </c>
      <c r="G3559" s="66">
        <v>1.82</v>
      </c>
      <c r="H3559" s="67">
        <v>26.228021978021978</v>
      </c>
      <c r="I3559" s="85">
        <f t="shared" si="96"/>
        <v>47.734999999999999</v>
      </c>
      <c r="J3559" s="86">
        <v>30.1676</v>
      </c>
      <c r="K3559" s="85">
        <f t="shared" si="97"/>
        <v>1.5823267346424641</v>
      </c>
      <c r="L3559" s="68" t="str">
        <f>VLOOKUP(C3559,[6]Consolidado!$B:$E,2,FALSE)</f>
        <v>Ignitia Office</v>
      </c>
      <c r="M3559" s="69" t="str">
        <f>VLOOKUP(C3559,[6]Consolidado!$B:$E,3,FALSE)</f>
        <v xml:space="preserve">8 seater desk </v>
      </c>
      <c r="N3559" s="70" t="str">
        <f>VLOOKUP(C3559,[6]Consolidado!$B:$H,7,FALSE)</f>
        <v>Julio</v>
      </c>
    </row>
    <row r="3560" spans="1:14" s="71" customFormat="1" ht="16.5" customHeight="1" outlineLevel="1" x14ac:dyDescent="0.2">
      <c r="A3560" s="60" t="s">
        <v>705</v>
      </c>
      <c r="B3560" s="61">
        <v>42933</v>
      </c>
      <c r="C3560" s="71">
        <v>345</v>
      </c>
      <c r="D3560" s="63" t="str">
        <f>VLOOKUP(C3560,[6]Consolidado!$B:$E,4,FALSE)</f>
        <v>Finalizada</v>
      </c>
      <c r="E3560" s="64" t="s">
        <v>49</v>
      </c>
      <c r="F3560" s="65" t="s">
        <v>185</v>
      </c>
      <c r="G3560" s="66">
        <v>8</v>
      </c>
      <c r="H3560" s="67">
        <v>150</v>
      </c>
      <c r="I3560" s="85">
        <f t="shared" si="96"/>
        <v>1200</v>
      </c>
      <c r="J3560" s="86">
        <v>30.1676</v>
      </c>
      <c r="K3560" s="85">
        <f t="shared" si="97"/>
        <v>39.777774831275941</v>
      </c>
      <c r="L3560" s="68" t="str">
        <f>VLOOKUP(C3560,[6]Consolidado!$B:$E,2,FALSE)</f>
        <v>Ignitia Office</v>
      </c>
      <c r="M3560" s="69" t="str">
        <f>VLOOKUP(C3560,[6]Consolidado!$B:$E,3,FALSE)</f>
        <v>Tapizados Sofa Unipersonal-Prototipo</v>
      </c>
      <c r="N3560" s="70" t="str">
        <f>VLOOKUP(C3560,[6]Consolidado!$B:$H,7,FALSE)</f>
        <v>Noviembre</v>
      </c>
    </row>
    <row r="3561" spans="1:14" s="71" customFormat="1" ht="16.5" customHeight="1" outlineLevel="1" x14ac:dyDescent="0.2">
      <c r="A3561" s="60" t="s">
        <v>705</v>
      </c>
      <c r="B3561" s="61">
        <v>42933</v>
      </c>
      <c r="C3561" s="71">
        <v>258</v>
      </c>
      <c r="D3561" s="63" t="str">
        <f>VLOOKUP(C3561,[6]Consolidado!$B:$E,4,FALSE)</f>
        <v>Finalizada</v>
      </c>
      <c r="E3561" s="64" t="s">
        <v>49</v>
      </c>
      <c r="F3561" s="65" t="s">
        <v>186</v>
      </c>
      <c r="G3561" s="66">
        <v>1</v>
      </c>
      <c r="H3561" s="67">
        <v>739.5</v>
      </c>
      <c r="I3561" s="85">
        <f t="shared" si="96"/>
        <v>739.5</v>
      </c>
      <c r="J3561" s="86">
        <v>30.1676</v>
      </c>
      <c r="K3561" s="85">
        <f t="shared" si="97"/>
        <v>24.513053739773795</v>
      </c>
      <c r="L3561" s="68" t="str">
        <f>VLOOKUP(C3561,[6]Consolidado!$B:$E,2,FALSE)</f>
        <v>Ignitia Office</v>
      </c>
      <c r="M3561" s="69" t="str">
        <f>VLOOKUP(C3561,[6]Consolidado!$B:$E,3,FALSE)</f>
        <v>Upholestered Box chair in light harwood</v>
      </c>
      <c r="N3561" s="70" t="str">
        <f>VLOOKUP(C3561,[6]Consolidado!$B:$H,7,FALSE)</f>
        <v>Julio</v>
      </c>
    </row>
    <row r="3562" spans="1:14" s="71" customFormat="1" ht="16.5" customHeight="1" outlineLevel="1" x14ac:dyDescent="0.2">
      <c r="A3562" s="60" t="s">
        <v>705</v>
      </c>
      <c r="B3562" s="61">
        <v>42935</v>
      </c>
      <c r="C3562" s="71">
        <v>257</v>
      </c>
      <c r="D3562" s="63" t="str">
        <f>VLOOKUP(C3562,[6]Consolidado!$B:$E,4,FALSE)</f>
        <v>Finalizada</v>
      </c>
      <c r="E3562" s="64" t="s">
        <v>49</v>
      </c>
      <c r="F3562" s="65" t="s">
        <v>187</v>
      </c>
      <c r="G3562" s="66">
        <v>2</v>
      </c>
      <c r="H3562" s="67">
        <v>1232.5</v>
      </c>
      <c r="I3562" s="85">
        <f t="shared" si="96"/>
        <v>2465</v>
      </c>
      <c r="J3562" s="86">
        <v>30.1676</v>
      </c>
      <c r="K3562" s="85">
        <f t="shared" si="97"/>
        <v>81.710179132579327</v>
      </c>
      <c r="L3562" s="68" t="str">
        <f>VLOOKUP(C3562,[6]Consolidado!$B:$E,2,FALSE)</f>
        <v>Ignitia Office</v>
      </c>
      <c r="M3562" s="69" t="str">
        <f>VLOOKUP(C3562,[6]Consolidado!$B:$E,3,FALSE)</f>
        <v>Upholestered Box Sofa in light harwood</v>
      </c>
      <c r="N3562" s="70" t="str">
        <f>VLOOKUP(C3562,[6]Consolidado!$B:$H,7,FALSE)</f>
        <v>Julio</v>
      </c>
    </row>
    <row r="3563" spans="1:14" s="71" customFormat="1" ht="16.5" customHeight="1" outlineLevel="1" x14ac:dyDescent="0.2">
      <c r="A3563" s="60" t="s">
        <v>705</v>
      </c>
      <c r="B3563" s="61">
        <v>42933</v>
      </c>
      <c r="C3563" s="71">
        <v>258</v>
      </c>
      <c r="D3563" s="63" t="str">
        <f>VLOOKUP(C3563,[6]Consolidado!$B:$E,4,FALSE)</f>
        <v>Finalizada</v>
      </c>
      <c r="E3563" s="64" t="s">
        <v>49</v>
      </c>
      <c r="F3563" s="65" t="s">
        <v>188</v>
      </c>
      <c r="G3563" s="66">
        <v>7</v>
      </c>
      <c r="H3563" s="67">
        <v>50.642398286937897</v>
      </c>
      <c r="I3563" s="85">
        <f t="shared" si="96"/>
        <v>354.49678800856526</v>
      </c>
      <c r="J3563" s="86">
        <v>30.1676</v>
      </c>
      <c r="K3563" s="85">
        <f t="shared" si="97"/>
        <v>11.750911176512725</v>
      </c>
      <c r="L3563" s="68" t="str">
        <f>VLOOKUP(C3563,[6]Consolidado!$B:$E,2,FALSE)</f>
        <v>Ignitia Office</v>
      </c>
      <c r="M3563" s="69" t="str">
        <f>VLOOKUP(C3563,[6]Consolidado!$B:$E,3,FALSE)</f>
        <v>Upholestered Box chair in light harwood</v>
      </c>
      <c r="N3563" s="70" t="str">
        <f>VLOOKUP(C3563,[6]Consolidado!$B:$H,7,FALSE)</f>
        <v>Julio</v>
      </c>
    </row>
    <row r="3564" spans="1:14" s="71" customFormat="1" ht="16.5" customHeight="1" outlineLevel="1" x14ac:dyDescent="0.2">
      <c r="A3564" s="60" t="s">
        <v>705</v>
      </c>
      <c r="B3564" s="61">
        <v>42933</v>
      </c>
      <c r="C3564" s="71">
        <v>258</v>
      </c>
      <c r="D3564" s="63" t="str">
        <f>VLOOKUP(C3564,[6]Consolidado!$B:$E,4,FALSE)</f>
        <v>Finalizada</v>
      </c>
      <c r="E3564" s="64" t="s">
        <v>49</v>
      </c>
      <c r="F3564" s="65" t="s">
        <v>189</v>
      </c>
      <c r="G3564" s="66">
        <v>4</v>
      </c>
      <c r="H3564" s="67">
        <v>11</v>
      </c>
      <c r="I3564" s="85">
        <f t="shared" si="96"/>
        <v>44</v>
      </c>
      <c r="J3564" s="86">
        <v>30.1676</v>
      </c>
      <c r="K3564" s="85">
        <f t="shared" si="97"/>
        <v>1.4585184104801177</v>
      </c>
      <c r="L3564" s="68" t="str">
        <f>VLOOKUP(C3564,[6]Consolidado!$B:$E,2,FALSE)</f>
        <v>Ignitia Office</v>
      </c>
      <c r="M3564" s="69" t="str">
        <f>VLOOKUP(C3564,[6]Consolidado!$B:$E,3,FALSE)</f>
        <v>Upholestered Box chair in light harwood</v>
      </c>
      <c r="N3564" s="70" t="str">
        <f>VLOOKUP(C3564,[6]Consolidado!$B:$H,7,FALSE)</f>
        <v>Julio</v>
      </c>
    </row>
    <row r="3565" spans="1:14" s="71" customFormat="1" ht="16.5" customHeight="1" outlineLevel="1" x14ac:dyDescent="0.2">
      <c r="A3565" s="60" t="s">
        <v>705</v>
      </c>
      <c r="B3565" s="61">
        <v>42933</v>
      </c>
      <c r="C3565" s="71">
        <v>258</v>
      </c>
      <c r="D3565" s="63" t="str">
        <f>VLOOKUP(C3565,[6]Consolidado!$B:$E,4,FALSE)</f>
        <v>Finalizada</v>
      </c>
      <c r="E3565" s="64" t="s">
        <v>49</v>
      </c>
      <c r="F3565" s="65" t="s">
        <v>190</v>
      </c>
      <c r="G3565" s="66">
        <v>4</v>
      </c>
      <c r="H3565" s="67">
        <v>17.5</v>
      </c>
      <c r="I3565" s="85">
        <f t="shared" si="96"/>
        <v>70</v>
      </c>
      <c r="J3565" s="86">
        <v>30.1676</v>
      </c>
      <c r="K3565" s="85">
        <f t="shared" si="97"/>
        <v>2.3203701984910965</v>
      </c>
      <c r="L3565" s="68" t="str">
        <f>VLOOKUP(C3565,[6]Consolidado!$B:$E,2,FALSE)</f>
        <v>Ignitia Office</v>
      </c>
      <c r="M3565" s="69" t="str">
        <f>VLOOKUP(C3565,[6]Consolidado!$B:$E,3,FALSE)</f>
        <v>Upholestered Box chair in light harwood</v>
      </c>
      <c r="N3565" s="70" t="str">
        <f>VLOOKUP(C3565,[6]Consolidado!$B:$H,7,FALSE)</f>
        <v>Julio</v>
      </c>
    </row>
    <row r="3566" spans="1:14" s="71" customFormat="1" ht="16.5" customHeight="1" outlineLevel="1" x14ac:dyDescent="0.2">
      <c r="A3566" s="60" t="s">
        <v>705</v>
      </c>
      <c r="B3566" s="61">
        <v>42933</v>
      </c>
      <c r="C3566" s="71">
        <v>265</v>
      </c>
      <c r="D3566" s="63" t="str">
        <f>VLOOKUP(C3566,[6]Consolidado!$B:$E,4,FALSE)</f>
        <v>Finalizada</v>
      </c>
      <c r="E3566" s="64" t="s">
        <v>49</v>
      </c>
      <c r="F3566" s="65" t="s">
        <v>186</v>
      </c>
      <c r="G3566" s="66">
        <v>2</v>
      </c>
      <c r="H3566" s="67">
        <v>739.5</v>
      </c>
      <c r="I3566" s="85">
        <f t="shared" si="96"/>
        <v>1479</v>
      </c>
      <c r="J3566" s="86">
        <v>30.1676</v>
      </c>
      <c r="K3566" s="85">
        <f t="shared" si="97"/>
        <v>49.026107479547591</v>
      </c>
      <c r="L3566" s="68" t="str">
        <f>VLOOKUP(C3566,[6]Consolidado!$B:$E,2,FALSE)</f>
        <v>Ignitia Office</v>
      </c>
      <c r="M3566" s="69" t="str">
        <f>VLOOKUP(C3566,[6]Consolidado!$B:$E,3,FALSE)</f>
        <v xml:space="preserve">Nook table&amp;benches </v>
      </c>
      <c r="N3566" s="70" t="str">
        <f>VLOOKUP(C3566,[6]Consolidado!$B:$H,7,FALSE)</f>
        <v>Julio</v>
      </c>
    </row>
    <row r="3567" spans="1:14" s="71" customFormat="1" ht="16.5" customHeight="1" outlineLevel="1" x14ac:dyDescent="0.2">
      <c r="A3567" s="60" t="s">
        <v>705</v>
      </c>
      <c r="B3567" s="61">
        <v>42933</v>
      </c>
      <c r="C3567" s="71">
        <v>265</v>
      </c>
      <c r="D3567" s="63" t="str">
        <f>VLOOKUP(C3567,[6]Consolidado!$B:$E,4,FALSE)</f>
        <v>Finalizada</v>
      </c>
      <c r="E3567" s="64" t="s">
        <v>49</v>
      </c>
      <c r="F3567" s="65" t="s">
        <v>188</v>
      </c>
      <c r="G3567" s="66">
        <v>2</v>
      </c>
      <c r="H3567" s="67">
        <v>50.642398286937897</v>
      </c>
      <c r="I3567" s="85">
        <f t="shared" si="96"/>
        <v>101.28479657387579</v>
      </c>
      <c r="J3567" s="86">
        <v>30.1676</v>
      </c>
      <c r="K3567" s="85">
        <f t="shared" si="97"/>
        <v>3.35740319328935</v>
      </c>
      <c r="L3567" s="68" t="str">
        <f>VLOOKUP(C3567,[6]Consolidado!$B:$E,2,FALSE)</f>
        <v>Ignitia Office</v>
      </c>
      <c r="M3567" s="69" t="str">
        <f>VLOOKUP(C3567,[6]Consolidado!$B:$E,3,FALSE)</f>
        <v xml:space="preserve">Nook table&amp;benches </v>
      </c>
      <c r="N3567" s="70" t="str">
        <f>VLOOKUP(C3567,[6]Consolidado!$B:$H,7,FALSE)</f>
        <v>Julio</v>
      </c>
    </row>
    <row r="3568" spans="1:14" s="71" customFormat="1" ht="16.5" customHeight="1" outlineLevel="1" x14ac:dyDescent="0.2">
      <c r="A3568" s="60" t="s">
        <v>705</v>
      </c>
      <c r="B3568" s="61">
        <v>42933</v>
      </c>
      <c r="C3568" s="71">
        <v>265</v>
      </c>
      <c r="D3568" s="63" t="str">
        <f>VLOOKUP(C3568,[6]Consolidado!$B:$E,4,FALSE)</f>
        <v>Finalizada</v>
      </c>
      <c r="E3568" s="64" t="s">
        <v>49</v>
      </c>
      <c r="F3568" s="65" t="s">
        <v>191</v>
      </c>
      <c r="G3568" s="66">
        <v>2</v>
      </c>
      <c r="H3568" s="67">
        <v>25.2</v>
      </c>
      <c r="I3568" s="85">
        <f t="shared" si="96"/>
        <v>50.4</v>
      </c>
      <c r="J3568" s="86">
        <v>30.1676</v>
      </c>
      <c r="K3568" s="85">
        <f t="shared" si="97"/>
        <v>1.6706665429135894</v>
      </c>
      <c r="L3568" s="68" t="str">
        <f>VLOOKUP(C3568,[6]Consolidado!$B:$E,2,FALSE)</f>
        <v>Ignitia Office</v>
      </c>
      <c r="M3568" s="69" t="str">
        <f>VLOOKUP(C3568,[6]Consolidado!$B:$E,3,FALSE)</f>
        <v xml:space="preserve">Nook table&amp;benches </v>
      </c>
      <c r="N3568" s="70" t="str">
        <f>VLOOKUP(C3568,[6]Consolidado!$B:$H,7,FALSE)</f>
        <v>Julio</v>
      </c>
    </row>
    <row r="3569" spans="1:14" s="71" customFormat="1" ht="16.5" customHeight="1" outlineLevel="1" x14ac:dyDescent="0.2">
      <c r="A3569" s="60" t="s">
        <v>705</v>
      </c>
      <c r="B3569" s="61">
        <v>42933</v>
      </c>
      <c r="C3569" s="71">
        <v>265</v>
      </c>
      <c r="D3569" s="63" t="str">
        <f>VLOOKUP(C3569,[6]Consolidado!$B:$E,4,FALSE)</f>
        <v>Finalizada</v>
      </c>
      <c r="E3569" s="64" t="s">
        <v>49</v>
      </c>
      <c r="F3569" s="65" t="s">
        <v>189</v>
      </c>
      <c r="G3569" s="66">
        <v>8</v>
      </c>
      <c r="H3569" s="67">
        <v>11</v>
      </c>
      <c r="I3569" s="85">
        <f t="shared" si="96"/>
        <v>88</v>
      </c>
      <c r="J3569" s="86">
        <v>30.1676</v>
      </c>
      <c r="K3569" s="85">
        <f t="shared" si="97"/>
        <v>2.9170368209602353</v>
      </c>
      <c r="L3569" s="68" t="str">
        <f>VLOOKUP(C3569,[6]Consolidado!$B:$E,2,FALSE)</f>
        <v>Ignitia Office</v>
      </c>
      <c r="M3569" s="69" t="str">
        <f>VLOOKUP(C3569,[6]Consolidado!$B:$E,3,FALSE)</f>
        <v xml:space="preserve">Nook table&amp;benches </v>
      </c>
      <c r="N3569" s="70" t="str">
        <f>VLOOKUP(C3569,[6]Consolidado!$B:$H,7,FALSE)</f>
        <v>Julio</v>
      </c>
    </row>
    <row r="3570" spans="1:14" s="71" customFormat="1" ht="16.5" customHeight="1" outlineLevel="1" x14ac:dyDescent="0.2">
      <c r="A3570" s="60" t="s">
        <v>705</v>
      </c>
      <c r="B3570" s="61">
        <v>42933</v>
      </c>
      <c r="C3570" s="71">
        <v>265</v>
      </c>
      <c r="D3570" s="63" t="str">
        <f>VLOOKUP(C3570,[6]Consolidado!$B:$E,4,FALSE)</f>
        <v>Finalizada</v>
      </c>
      <c r="E3570" s="64" t="s">
        <v>49</v>
      </c>
      <c r="F3570" s="65" t="s">
        <v>190</v>
      </c>
      <c r="G3570" s="66">
        <v>7</v>
      </c>
      <c r="H3570" s="67">
        <v>17.5</v>
      </c>
      <c r="I3570" s="85">
        <f t="shared" si="96"/>
        <v>122.5</v>
      </c>
      <c r="J3570" s="86">
        <v>30.1676</v>
      </c>
      <c r="K3570" s="85">
        <f t="shared" si="97"/>
        <v>4.0606478473594185</v>
      </c>
      <c r="L3570" s="68" t="str">
        <f>VLOOKUP(C3570,[6]Consolidado!$B:$E,2,FALSE)</f>
        <v>Ignitia Office</v>
      </c>
      <c r="M3570" s="69" t="str">
        <f>VLOOKUP(C3570,[6]Consolidado!$B:$E,3,FALSE)</f>
        <v xml:space="preserve">Nook table&amp;benches </v>
      </c>
      <c r="N3570" s="70" t="str">
        <f>VLOOKUP(C3570,[6]Consolidado!$B:$H,7,FALSE)</f>
        <v>Julio</v>
      </c>
    </row>
    <row r="3571" spans="1:14" s="71" customFormat="1" ht="16.5" customHeight="1" outlineLevel="1" x14ac:dyDescent="0.2">
      <c r="A3571" s="60" t="s">
        <v>705</v>
      </c>
      <c r="B3571" s="61">
        <v>42933</v>
      </c>
      <c r="C3571" s="71">
        <v>350</v>
      </c>
      <c r="D3571" s="63" t="str">
        <f>VLOOKUP(C3571,[6]Consolidado!$B:$E,4,FALSE)</f>
        <v>Finalizada</v>
      </c>
      <c r="E3571" s="64" t="s">
        <v>49</v>
      </c>
      <c r="F3571" s="65" t="s">
        <v>192</v>
      </c>
      <c r="G3571" s="66">
        <v>1</v>
      </c>
      <c r="H3571" s="67">
        <v>100</v>
      </c>
      <c r="I3571" s="85">
        <f t="shared" si="96"/>
        <v>100</v>
      </c>
      <c r="J3571" s="86">
        <v>30.1676</v>
      </c>
      <c r="K3571" s="85">
        <f t="shared" si="97"/>
        <v>3.3148145692729947</v>
      </c>
      <c r="L3571" s="68" t="str">
        <f>VLOOKUP(C3571,[6]Consolidado!$B:$E,2,FALSE)</f>
        <v>Home Studios</v>
      </c>
      <c r="M3571" s="69" t="str">
        <f>VLOOKUP(C3571,[6]Consolidado!$B:$E,3,FALSE)</f>
        <v>prototipo de asiento</v>
      </c>
      <c r="N3571" s="70" t="str">
        <f>VLOOKUP(C3571,[6]Consolidado!$B:$H,7,FALSE)</f>
        <v>Julio</v>
      </c>
    </row>
    <row r="3572" spans="1:14" s="71" customFormat="1" ht="16.5" customHeight="1" outlineLevel="1" x14ac:dyDescent="0.2">
      <c r="A3572" s="60" t="s">
        <v>705</v>
      </c>
      <c r="B3572" s="61">
        <v>42935</v>
      </c>
      <c r="C3572" s="71">
        <v>257</v>
      </c>
      <c r="D3572" s="63" t="str">
        <f>VLOOKUP(C3572,[6]Consolidado!$B:$E,4,FALSE)</f>
        <v>Finalizada</v>
      </c>
      <c r="E3572" s="64" t="s">
        <v>49</v>
      </c>
      <c r="F3572" s="65" t="s">
        <v>153</v>
      </c>
      <c r="G3572" s="66">
        <v>12</v>
      </c>
      <c r="H3572" s="67">
        <v>844.87286978947361</v>
      </c>
      <c r="I3572" s="85">
        <f t="shared" si="96"/>
        <v>10138.474437473684</v>
      </c>
      <c r="J3572" s="86">
        <v>30.1676</v>
      </c>
      <c r="K3572" s="85">
        <f t="shared" si="97"/>
        <v>336.07162775539598</v>
      </c>
      <c r="L3572" s="68" t="str">
        <f>VLOOKUP(C3572,[6]Consolidado!$B:$E,2,FALSE)</f>
        <v>Ignitia Office</v>
      </c>
      <c r="M3572" s="69" t="str">
        <f>VLOOKUP(C3572,[6]Consolidado!$B:$E,3,FALSE)</f>
        <v>Upholestered Box Sofa in light harwood</v>
      </c>
      <c r="N3572" s="70" t="str">
        <f>VLOOKUP(C3572,[6]Consolidado!$B:$H,7,FALSE)</f>
        <v>Julio</v>
      </c>
    </row>
    <row r="3573" spans="1:14" s="71" customFormat="1" ht="16.5" customHeight="1" outlineLevel="1" x14ac:dyDescent="0.2">
      <c r="A3573" s="60" t="s">
        <v>705</v>
      </c>
      <c r="B3573" s="61">
        <v>42935</v>
      </c>
      <c r="C3573" s="71">
        <v>257</v>
      </c>
      <c r="D3573" s="63" t="str">
        <f>VLOOKUP(C3573,[6]Consolidado!$B:$E,4,FALSE)</f>
        <v>Finalizada</v>
      </c>
      <c r="E3573" s="64" t="s">
        <v>49</v>
      </c>
      <c r="F3573" s="65" t="s">
        <v>186</v>
      </c>
      <c r="G3573" s="66">
        <v>3</v>
      </c>
      <c r="H3573" s="67">
        <v>739.5</v>
      </c>
      <c r="I3573" s="85">
        <f t="shared" si="96"/>
        <v>2218.5</v>
      </c>
      <c r="J3573" s="86">
        <v>30.1676</v>
      </c>
      <c r="K3573" s="85">
        <f t="shared" si="97"/>
        <v>73.539161219321386</v>
      </c>
      <c r="L3573" s="68" t="str">
        <f>VLOOKUP(C3573,[6]Consolidado!$B:$E,2,FALSE)</f>
        <v>Ignitia Office</v>
      </c>
      <c r="M3573" s="69" t="str">
        <f>VLOOKUP(C3573,[6]Consolidado!$B:$E,3,FALSE)</f>
        <v>Upholestered Box Sofa in light harwood</v>
      </c>
      <c r="N3573" s="70" t="str">
        <f>VLOOKUP(C3573,[6]Consolidado!$B:$H,7,FALSE)</f>
        <v>Julio</v>
      </c>
    </row>
    <row r="3574" spans="1:14" s="71" customFormat="1" ht="16.5" customHeight="1" outlineLevel="1" x14ac:dyDescent="0.2">
      <c r="A3574" s="60" t="s">
        <v>705</v>
      </c>
      <c r="B3574" s="61">
        <v>42933</v>
      </c>
      <c r="C3574" s="71">
        <v>258</v>
      </c>
      <c r="D3574" s="63" t="str">
        <f>VLOOKUP(C3574,[6]Consolidado!$B:$E,4,FALSE)</f>
        <v>Finalizada</v>
      </c>
      <c r="E3574" s="64" t="s">
        <v>49</v>
      </c>
      <c r="F3574" s="65" t="s">
        <v>187</v>
      </c>
      <c r="G3574" s="66">
        <v>2</v>
      </c>
      <c r="H3574" s="67">
        <v>1232.5</v>
      </c>
      <c r="I3574" s="85">
        <f t="shared" si="96"/>
        <v>2465</v>
      </c>
      <c r="J3574" s="86">
        <v>30.1676</v>
      </c>
      <c r="K3574" s="85">
        <f t="shared" si="97"/>
        <v>81.710179132579327</v>
      </c>
      <c r="L3574" s="68" t="str">
        <f>VLOOKUP(C3574,[6]Consolidado!$B:$E,2,FALSE)</f>
        <v>Ignitia Office</v>
      </c>
      <c r="M3574" s="69" t="str">
        <f>VLOOKUP(C3574,[6]Consolidado!$B:$E,3,FALSE)</f>
        <v>Upholestered Box chair in light harwood</v>
      </c>
      <c r="N3574" s="70" t="str">
        <f>VLOOKUP(C3574,[6]Consolidado!$B:$H,7,FALSE)</f>
        <v>Julio</v>
      </c>
    </row>
    <row r="3575" spans="1:14" s="71" customFormat="1" ht="16.5" customHeight="1" outlineLevel="1" x14ac:dyDescent="0.2">
      <c r="A3575" s="60" t="s">
        <v>705</v>
      </c>
      <c r="B3575" s="61">
        <v>42935</v>
      </c>
      <c r="C3575" s="71">
        <v>257</v>
      </c>
      <c r="D3575" s="63" t="str">
        <f>VLOOKUP(C3575,[6]Consolidado!$B:$E,4,FALSE)</f>
        <v>Finalizada</v>
      </c>
      <c r="E3575" s="64" t="s">
        <v>49</v>
      </c>
      <c r="F3575" s="65" t="s">
        <v>189</v>
      </c>
      <c r="G3575" s="66">
        <v>8</v>
      </c>
      <c r="H3575" s="67">
        <v>11</v>
      </c>
      <c r="I3575" s="85">
        <f t="shared" si="96"/>
        <v>88</v>
      </c>
      <c r="J3575" s="86">
        <v>30.1676</v>
      </c>
      <c r="K3575" s="85">
        <f t="shared" si="97"/>
        <v>2.9170368209602353</v>
      </c>
      <c r="L3575" s="68" t="str">
        <f>VLOOKUP(C3575,[6]Consolidado!$B:$E,2,FALSE)</f>
        <v>Ignitia Office</v>
      </c>
      <c r="M3575" s="69" t="str">
        <f>VLOOKUP(C3575,[6]Consolidado!$B:$E,3,FALSE)</f>
        <v>Upholestered Box Sofa in light harwood</v>
      </c>
      <c r="N3575" s="70" t="str">
        <f>VLOOKUP(C3575,[6]Consolidado!$B:$H,7,FALSE)</f>
        <v>Julio</v>
      </c>
    </row>
    <row r="3576" spans="1:14" s="71" customFormat="1" ht="16.5" customHeight="1" outlineLevel="1" x14ac:dyDescent="0.2">
      <c r="A3576" s="60" t="s">
        <v>705</v>
      </c>
      <c r="B3576" s="61">
        <v>42935</v>
      </c>
      <c r="C3576" s="71">
        <v>257</v>
      </c>
      <c r="D3576" s="63" t="str">
        <f>VLOOKUP(C3576,[6]Consolidado!$B:$E,4,FALSE)</f>
        <v>Finalizada</v>
      </c>
      <c r="E3576" s="64" t="s">
        <v>49</v>
      </c>
      <c r="F3576" s="65" t="s">
        <v>190</v>
      </c>
      <c r="G3576" s="66">
        <v>7</v>
      </c>
      <c r="H3576" s="67">
        <v>17.5</v>
      </c>
      <c r="I3576" s="85">
        <f t="shared" si="96"/>
        <v>122.5</v>
      </c>
      <c r="J3576" s="86">
        <v>30.1676</v>
      </c>
      <c r="K3576" s="85">
        <f t="shared" si="97"/>
        <v>4.0606478473594185</v>
      </c>
      <c r="L3576" s="68" t="str">
        <f>VLOOKUP(C3576,[6]Consolidado!$B:$E,2,FALSE)</f>
        <v>Ignitia Office</v>
      </c>
      <c r="M3576" s="69" t="str">
        <f>VLOOKUP(C3576,[6]Consolidado!$B:$E,3,FALSE)</f>
        <v>Upholestered Box Sofa in light harwood</v>
      </c>
      <c r="N3576" s="70" t="str">
        <f>VLOOKUP(C3576,[6]Consolidado!$B:$H,7,FALSE)</f>
        <v>Julio</v>
      </c>
    </row>
    <row r="3577" spans="1:14" s="71" customFormat="1" ht="16.5" customHeight="1" outlineLevel="1" x14ac:dyDescent="0.2">
      <c r="A3577" s="60" t="s">
        <v>705</v>
      </c>
      <c r="B3577" s="61">
        <v>42936</v>
      </c>
      <c r="C3577" s="71" t="s">
        <v>290</v>
      </c>
      <c r="D3577" s="63" t="str">
        <f>VLOOKUP(C3577,[6]Consolidado!$B:$E,4,FALSE)</f>
        <v>En Proceso</v>
      </c>
      <c r="E3577" s="64" t="s">
        <v>25</v>
      </c>
      <c r="F3577" s="65" t="s">
        <v>193</v>
      </c>
      <c r="G3577" s="66">
        <v>1</v>
      </c>
      <c r="H3577" s="67">
        <v>789.48</v>
      </c>
      <c r="I3577" s="85">
        <f t="shared" si="96"/>
        <v>789.48</v>
      </c>
      <c r="J3577" s="86">
        <v>30.1676</v>
      </c>
      <c r="K3577" s="85">
        <f t="shared" si="97"/>
        <v>26.16979806149644</v>
      </c>
      <c r="L3577" s="68" t="str">
        <f>VLOOKUP(C3577,[6]Consolidado!$B:$E,2,FALSE)</f>
        <v>Acabado</v>
      </c>
      <c r="M3577" s="69" t="str">
        <f>VLOOKUP(C3577,[6]Consolidado!$B:$E,3,FALSE)</f>
        <v>Material de acabado pendiente de distribuir</v>
      </c>
      <c r="N3577" s="70">
        <f>VLOOKUP(C3577,[6]Consolidado!$B:$H,7,FALSE)</f>
        <v>0</v>
      </c>
    </row>
    <row r="3578" spans="1:14" s="71" customFormat="1" ht="16.5" customHeight="1" outlineLevel="1" x14ac:dyDescent="0.2">
      <c r="A3578" s="60" t="s">
        <v>705</v>
      </c>
      <c r="B3578" s="61">
        <v>42936</v>
      </c>
      <c r="C3578" s="71" t="s">
        <v>290</v>
      </c>
      <c r="D3578" s="63" t="str">
        <f>VLOOKUP(C3578,[6]Consolidado!$B:$E,4,FALSE)</f>
        <v>En Proceso</v>
      </c>
      <c r="E3578" s="64" t="s">
        <v>25</v>
      </c>
      <c r="F3578" s="65" t="s">
        <v>194</v>
      </c>
      <c r="G3578" s="66">
        <v>1</v>
      </c>
      <c r="H3578" s="67">
        <v>789.47743333333335</v>
      </c>
      <c r="I3578" s="85">
        <f t="shared" si="96"/>
        <v>789.47743333333335</v>
      </c>
      <c r="J3578" s="86">
        <v>30.1676</v>
      </c>
      <c r="K3578" s="85">
        <f t="shared" si="97"/>
        <v>26.169712981255827</v>
      </c>
      <c r="L3578" s="68" t="str">
        <f>VLOOKUP(C3578,[6]Consolidado!$B:$E,2,FALSE)</f>
        <v>Acabado</v>
      </c>
      <c r="M3578" s="69" t="str">
        <f>VLOOKUP(C3578,[6]Consolidado!$B:$E,3,FALSE)</f>
        <v>Material de acabado pendiente de distribuir</v>
      </c>
      <c r="N3578" s="70">
        <f>VLOOKUP(C3578,[6]Consolidado!$B:$H,7,FALSE)</f>
        <v>0</v>
      </c>
    </row>
    <row r="3579" spans="1:14" s="71" customFormat="1" ht="16.5" customHeight="1" outlineLevel="1" x14ac:dyDescent="0.2">
      <c r="A3579" s="60" t="s">
        <v>705</v>
      </c>
      <c r="B3579" s="61">
        <v>42936</v>
      </c>
      <c r="C3579" s="71" t="s">
        <v>290</v>
      </c>
      <c r="D3579" s="63" t="str">
        <f>VLOOKUP(C3579,[6]Consolidado!$B:$E,4,FALSE)</f>
        <v>En Proceso</v>
      </c>
      <c r="E3579" s="64" t="s">
        <v>25</v>
      </c>
      <c r="F3579" s="65" t="s">
        <v>195</v>
      </c>
      <c r="G3579" s="66">
        <v>1</v>
      </c>
      <c r="H3579" s="67">
        <v>789.47743333333335</v>
      </c>
      <c r="I3579" s="85">
        <f t="shared" si="96"/>
        <v>789.47743333333335</v>
      </c>
      <c r="J3579" s="86">
        <v>30.1676</v>
      </c>
      <c r="K3579" s="85">
        <f t="shared" si="97"/>
        <v>26.169712981255827</v>
      </c>
      <c r="L3579" s="68" t="str">
        <f>VLOOKUP(C3579,[6]Consolidado!$B:$E,2,FALSE)</f>
        <v>Acabado</v>
      </c>
      <c r="M3579" s="69" t="str">
        <f>VLOOKUP(C3579,[6]Consolidado!$B:$E,3,FALSE)</f>
        <v>Material de acabado pendiente de distribuir</v>
      </c>
      <c r="N3579" s="70">
        <f>VLOOKUP(C3579,[6]Consolidado!$B:$H,7,FALSE)</f>
        <v>0</v>
      </c>
    </row>
    <row r="3580" spans="1:14" s="71" customFormat="1" ht="16.5" customHeight="1" outlineLevel="1" x14ac:dyDescent="0.2">
      <c r="A3580" s="60" t="s">
        <v>705</v>
      </c>
      <c r="B3580" s="61">
        <v>42936</v>
      </c>
      <c r="C3580" s="71" t="s">
        <v>290</v>
      </c>
      <c r="D3580" s="63" t="str">
        <f>VLOOKUP(C3580,[6]Consolidado!$B:$E,4,FALSE)</f>
        <v>En Proceso</v>
      </c>
      <c r="E3580" s="64" t="s">
        <v>25</v>
      </c>
      <c r="F3580" s="65" t="s">
        <v>196</v>
      </c>
      <c r="G3580" s="66">
        <v>1</v>
      </c>
      <c r="H3580" s="67">
        <v>789.47743333333335</v>
      </c>
      <c r="I3580" s="85">
        <f t="shared" si="96"/>
        <v>789.47743333333335</v>
      </c>
      <c r="J3580" s="86">
        <v>30.1676</v>
      </c>
      <c r="K3580" s="85">
        <f t="shared" si="97"/>
        <v>26.169712981255827</v>
      </c>
      <c r="L3580" s="68" t="str">
        <f>VLOOKUP(C3580,[6]Consolidado!$B:$E,2,FALSE)</f>
        <v>Acabado</v>
      </c>
      <c r="M3580" s="69" t="str">
        <f>VLOOKUP(C3580,[6]Consolidado!$B:$E,3,FALSE)</f>
        <v>Material de acabado pendiente de distribuir</v>
      </c>
      <c r="N3580" s="70">
        <f>VLOOKUP(C3580,[6]Consolidado!$B:$H,7,FALSE)</f>
        <v>0</v>
      </c>
    </row>
    <row r="3581" spans="1:14" s="71" customFormat="1" ht="16.5" customHeight="1" outlineLevel="1" x14ac:dyDescent="0.2">
      <c r="A3581" s="60" t="s">
        <v>705</v>
      </c>
      <c r="B3581" s="61">
        <v>42937</v>
      </c>
      <c r="C3581" s="71">
        <v>257</v>
      </c>
      <c r="D3581" s="63" t="str">
        <f>VLOOKUP(C3581,[6]Consolidado!$B:$E,4,FALSE)</f>
        <v>Finalizada</v>
      </c>
      <c r="E3581" s="64" t="s">
        <v>49</v>
      </c>
      <c r="F3581" s="65" t="s">
        <v>191</v>
      </c>
      <c r="G3581" s="66">
        <v>10</v>
      </c>
      <c r="H3581" s="67">
        <v>25.2</v>
      </c>
      <c r="I3581" s="85">
        <f t="shared" si="96"/>
        <v>252</v>
      </c>
      <c r="J3581" s="86">
        <v>30.1676</v>
      </c>
      <c r="K3581" s="85">
        <f t="shared" si="97"/>
        <v>8.3533327145679479</v>
      </c>
      <c r="L3581" s="68" t="str">
        <f>VLOOKUP(C3581,[6]Consolidado!$B:$E,2,FALSE)</f>
        <v>Ignitia Office</v>
      </c>
      <c r="M3581" s="69" t="str">
        <f>VLOOKUP(C3581,[6]Consolidado!$B:$E,3,FALSE)</f>
        <v>Upholestered Box Sofa in light harwood</v>
      </c>
      <c r="N3581" s="70" t="str">
        <f>VLOOKUP(C3581,[6]Consolidado!$B:$H,7,FALSE)</f>
        <v>Julio</v>
      </c>
    </row>
    <row r="3582" spans="1:14" s="71" customFormat="1" ht="16.5" customHeight="1" outlineLevel="1" x14ac:dyDescent="0.2">
      <c r="A3582" s="60" t="s">
        <v>705</v>
      </c>
      <c r="B3582" s="61">
        <v>42937</v>
      </c>
      <c r="C3582" s="71">
        <v>253</v>
      </c>
      <c r="D3582" s="63" t="str">
        <f>VLOOKUP(C3582,[6]Consolidado!$B:$E,4,FALSE)</f>
        <v>Finalizada</v>
      </c>
      <c r="E3582" s="64" t="s">
        <v>78</v>
      </c>
      <c r="F3582" s="65" t="s">
        <v>197</v>
      </c>
      <c r="G3582" s="66">
        <v>2</v>
      </c>
      <c r="H3582" s="67">
        <v>121.3</v>
      </c>
      <c r="I3582" s="85">
        <f t="shared" si="96"/>
        <v>242.6</v>
      </c>
      <c r="J3582" s="86">
        <v>30.1676</v>
      </c>
      <c r="K3582" s="85">
        <f t="shared" si="97"/>
        <v>8.041740145056286</v>
      </c>
      <c r="L3582" s="68" t="str">
        <f>VLOOKUP(C3582,[6]Consolidado!$B:$E,2,FALSE)</f>
        <v>Ignitia Office</v>
      </c>
      <c r="M3582" s="69" t="str">
        <f>VLOOKUP(C3582,[6]Consolidado!$B:$E,3,FALSE)</f>
        <v>Reception Desk</v>
      </c>
      <c r="N3582" s="70" t="str">
        <f>VLOOKUP(C3582,[6]Consolidado!$B:$H,7,FALSE)</f>
        <v>Julio</v>
      </c>
    </row>
    <row r="3583" spans="1:14" s="71" customFormat="1" ht="16.5" customHeight="1" outlineLevel="1" x14ac:dyDescent="0.2">
      <c r="A3583" s="60" t="s">
        <v>705</v>
      </c>
      <c r="B3583" s="61">
        <v>42937</v>
      </c>
      <c r="C3583" s="71">
        <v>253</v>
      </c>
      <c r="D3583" s="63" t="str">
        <f>VLOOKUP(C3583,[6]Consolidado!$B:$E,4,FALSE)</f>
        <v>Finalizada</v>
      </c>
      <c r="E3583" s="64" t="s">
        <v>78</v>
      </c>
      <c r="F3583" s="65" t="s">
        <v>80</v>
      </c>
      <c r="G3583" s="66">
        <v>1</v>
      </c>
      <c r="H3583" s="67">
        <v>224.19559174882224</v>
      </c>
      <c r="I3583" s="85">
        <f t="shared" si="96"/>
        <v>224.19559174882224</v>
      </c>
      <c r="J3583" s="86">
        <v>30.1676</v>
      </c>
      <c r="K3583" s="85">
        <f t="shared" si="97"/>
        <v>7.4316681389577637</v>
      </c>
      <c r="L3583" s="68" t="str">
        <f>VLOOKUP(C3583,[6]Consolidado!$B:$E,2,FALSE)</f>
        <v>Ignitia Office</v>
      </c>
      <c r="M3583" s="69" t="str">
        <f>VLOOKUP(C3583,[6]Consolidado!$B:$E,3,FALSE)</f>
        <v>Reception Desk</v>
      </c>
      <c r="N3583" s="70" t="str">
        <f>VLOOKUP(C3583,[6]Consolidado!$B:$H,7,FALSE)</f>
        <v>Julio</v>
      </c>
    </row>
    <row r="3584" spans="1:14" s="71" customFormat="1" ht="16.5" customHeight="1" outlineLevel="1" x14ac:dyDescent="0.2">
      <c r="A3584" s="60" t="s">
        <v>705</v>
      </c>
      <c r="B3584" s="61">
        <v>42938</v>
      </c>
      <c r="C3584" s="71">
        <v>301</v>
      </c>
      <c r="D3584" s="63" t="str">
        <f>VLOOKUP(C3584,[6]Consolidado!$B:$E,4,FALSE)</f>
        <v>Finalizada</v>
      </c>
      <c r="E3584" s="64" t="s">
        <v>49</v>
      </c>
      <c r="F3584" s="65" t="s">
        <v>198</v>
      </c>
      <c r="G3584" s="66">
        <v>3</v>
      </c>
      <c r="H3584" s="67">
        <v>10.909090909090908</v>
      </c>
      <c r="I3584" s="85">
        <f t="shared" si="96"/>
        <v>32.727272727272727</v>
      </c>
      <c r="J3584" s="86">
        <v>30.1676</v>
      </c>
      <c r="K3584" s="85">
        <f t="shared" si="97"/>
        <v>1.0848484044893438</v>
      </c>
      <c r="L3584" s="68" t="str">
        <f>VLOOKUP(C3584,[6]Consolidado!$B:$E,2,FALSE)</f>
        <v>Ignitia Office</v>
      </c>
      <c r="M3584" s="69" t="str">
        <f>VLOOKUP(C3584,[6]Consolidado!$B:$E,3,FALSE)</f>
        <v>Upholestered Box side chair</v>
      </c>
      <c r="N3584" s="70" t="str">
        <f>VLOOKUP(C3584,[6]Consolidado!$B:$H,7,FALSE)</f>
        <v>Julio</v>
      </c>
    </row>
    <row r="3585" spans="1:14" s="71" customFormat="1" ht="16.5" customHeight="1" outlineLevel="1" x14ac:dyDescent="0.2">
      <c r="A3585" s="60" t="s">
        <v>705</v>
      </c>
      <c r="B3585" s="61">
        <v>42947</v>
      </c>
      <c r="C3585" s="71" t="s">
        <v>126</v>
      </c>
      <c r="D3585" s="63" t="str">
        <f>VLOOKUP(C3585,[6]Consolidado!$B:$E,4,FALSE)</f>
        <v>Finalizada</v>
      </c>
      <c r="E3585" s="64" t="s">
        <v>49</v>
      </c>
      <c r="F3585" s="65" t="s">
        <v>187</v>
      </c>
      <c r="G3585" s="66">
        <v>1.125</v>
      </c>
      <c r="H3585" s="67">
        <v>1232.5</v>
      </c>
      <c r="I3585" s="85">
        <f t="shared" si="96"/>
        <v>1386.5625</v>
      </c>
      <c r="J3585" s="86">
        <v>30.1676</v>
      </c>
      <c r="K3585" s="85">
        <f t="shared" si="97"/>
        <v>45.961975762075866</v>
      </c>
      <c r="L3585" s="68" t="str">
        <f>VLOOKUP(C3585,[6]Consolidado!$B:$E,2,FALSE)</f>
        <v>Ignitia Office</v>
      </c>
      <c r="M3585" s="69" t="str">
        <f>VLOOKUP(C3585,[6]Consolidado!$B:$E,3,FALSE)</f>
        <v>Modular sofa A</v>
      </c>
      <c r="N3585" s="70" t="str">
        <f>VLOOKUP(C3585,[6]Consolidado!$B:$H,7,FALSE)</f>
        <v>Agosto</v>
      </c>
    </row>
    <row r="3586" spans="1:14" s="71" customFormat="1" ht="16.5" customHeight="1" outlineLevel="1" x14ac:dyDescent="0.2">
      <c r="A3586" s="60" t="s">
        <v>705</v>
      </c>
      <c r="B3586" s="61">
        <v>42940</v>
      </c>
      <c r="C3586" s="71">
        <v>270</v>
      </c>
      <c r="D3586" s="63" t="str">
        <f>VLOOKUP(C3586,[6]Consolidado!$B:$E,4,FALSE)</f>
        <v>Finalizada</v>
      </c>
      <c r="E3586" s="64" t="s">
        <v>49</v>
      </c>
      <c r="F3586" s="65" t="s">
        <v>153</v>
      </c>
      <c r="G3586" s="66">
        <v>12</v>
      </c>
      <c r="H3586" s="67">
        <v>844.87286978947361</v>
      </c>
      <c r="I3586" s="85">
        <f t="shared" si="96"/>
        <v>10138.474437473684</v>
      </c>
      <c r="J3586" s="86">
        <v>30.1676</v>
      </c>
      <c r="K3586" s="85">
        <f t="shared" si="97"/>
        <v>336.07162775539598</v>
      </c>
      <c r="L3586" s="68" t="str">
        <f>VLOOKUP(C3586,[6]Consolidado!$B:$E,2,FALSE)</f>
        <v>Ignitia Office</v>
      </c>
      <c r="M3586" s="69" t="str">
        <f>VLOOKUP(C3586,[6]Consolidado!$B:$E,3,FALSE)</f>
        <v>One module of 2 part Upholstered Sofa</v>
      </c>
      <c r="N3586" s="70" t="str">
        <f>VLOOKUP(C3586,[6]Consolidado!$B:$H,7,FALSE)</f>
        <v>Julio</v>
      </c>
    </row>
    <row r="3587" spans="1:14" s="71" customFormat="1" ht="16.5" customHeight="1" outlineLevel="1" x14ac:dyDescent="0.2">
      <c r="A3587" s="60" t="s">
        <v>705</v>
      </c>
      <c r="B3587" s="61">
        <v>42940</v>
      </c>
      <c r="C3587" s="71">
        <v>283</v>
      </c>
      <c r="D3587" s="63" t="str">
        <f>VLOOKUP(C3587,[6]Consolidado!$B:$E,4,FALSE)</f>
        <v>Finalizada</v>
      </c>
      <c r="E3587" s="64" t="s">
        <v>28</v>
      </c>
      <c r="F3587" s="65" t="s">
        <v>181</v>
      </c>
      <c r="G3587" s="66">
        <v>5</v>
      </c>
      <c r="H3587" s="67">
        <v>1297.3900000000001</v>
      </c>
      <c r="I3587" s="85">
        <f t="shared" si="96"/>
        <v>6486.9500000000007</v>
      </c>
      <c r="J3587" s="86">
        <v>30.1676</v>
      </c>
      <c r="K3587" s="85">
        <f t="shared" si="97"/>
        <v>215.03036370145458</v>
      </c>
      <c r="L3587" s="68" t="str">
        <f>VLOOKUP(C3587,[6]Consolidado!$B:$E,2,FALSE)</f>
        <v>Wharf</v>
      </c>
      <c r="M3587" s="69" t="str">
        <f>VLOOKUP(C3587,[6]Consolidado!$B:$E,3,FALSE)</f>
        <v xml:space="preserve">Wharf Bar </v>
      </c>
      <c r="N3587" s="70" t="str">
        <f>VLOOKUP(C3587,[6]Consolidado!$B:$H,7,FALSE)</f>
        <v>Agosto</v>
      </c>
    </row>
    <row r="3588" spans="1:14" s="71" customFormat="1" ht="16.5" customHeight="1" outlineLevel="1" x14ac:dyDescent="0.2">
      <c r="A3588" s="60" t="s">
        <v>705</v>
      </c>
      <c r="B3588" s="61">
        <v>42940</v>
      </c>
      <c r="C3588" s="71">
        <v>283</v>
      </c>
      <c r="D3588" s="63" t="str">
        <f>VLOOKUP(C3588,[6]Consolidado!$B:$E,4,FALSE)</f>
        <v>Finalizada</v>
      </c>
      <c r="E3588" s="64" t="s">
        <v>28</v>
      </c>
      <c r="F3588" s="65" t="s">
        <v>199</v>
      </c>
      <c r="G3588" s="66">
        <v>1</v>
      </c>
      <c r="H3588" s="67">
        <v>1753.04</v>
      </c>
      <c r="I3588" s="85">
        <f t="shared" si="96"/>
        <v>1753.04</v>
      </c>
      <c r="J3588" s="86">
        <v>30.1676</v>
      </c>
      <c r="K3588" s="85">
        <f t="shared" si="97"/>
        <v>58.110025325183308</v>
      </c>
      <c r="L3588" s="68" t="str">
        <f>VLOOKUP(C3588,[6]Consolidado!$B:$E,2,FALSE)</f>
        <v>Wharf</v>
      </c>
      <c r="M3588" s="69" t="str">
        <f>VLOOKUP(C3588,[6]Consolidado!$B:$E,3,FALSE)</f>
        <v xml:space="preserve">Wharf Bar </v>
      </c>
      <c r="N3588" s="70" t="str">
        <f>VLOOKUP(C3588,[6]Consolidado!$B:$H,7,FALSE)</f>
        <v>Agosto</v>
      </c>
    </row>
    <row r="3589" spans="1:14" s="71" customFormat="1" ht="16.5" customHeight="1" outlineLevel="1" x14ac:dyDescent="0.2">
      <c r="A3589" s="60" t="s">
        <v>705</v>
      </c>
      <c r="B3589" s="61">
        <v>42940</v>
      </c>
      <c r="C3589" s="71" t="s">
        <v>290</v>
      </c>
      <c r="D3589" s="63" t="str">
        <f>VLOOKUP(C3589,[6]Consolidado!$B:$E,4,FALSE)</f>
        <v>En Proceso</v>
      </c>
      <c r="E3589" s="64" t="s">
        <v>25</v>
      </c>
      <c r="F3589" s="65" t="s">
        <v>200</v>
      </c>
      <c r="G3589" s="66">
        <v>1</v>
      </c>
      <c r="H3589" s="67">
        <v>907.9</v>
      </c>
      <c r="I3589" s="85">
        <f t="shared" si="96"/>
        <v>907.9</v>
      </c>
      <c r="J3589" s="86">
        <v>30.1676</v>
      </c>
      <c r="K3589" s="85">
        <f t="shared" si="97"/>
        <v>30.095201474429519</v>
      </c>
      <c r="L3589" s="68" t="str">
        <f>VLOOKUP(C3589,[6]Consolidado!$B:$E,2,FALSE)</f>
        <v>Acabado</v>
      </c>
      <c r="M3589" s="69" t="str">
        <f>VLOOKUP(C3589,[6]Consolidado!$B:$E,3,FALSE)</f>
        <v>Material de acabado pendiente de distribuir</v>
      </c>
      <c r="N3589" s="70">
        <f>VLOOKUP(C3589,[6]Consolidado!$B:$H,7,FALSE)</f>
        <v>0</v>
      </c>
    </row>
    <row r="3590" spans="1:14" s="71" customFormat="1" ht="16.5" customHeight="1" outlineLevel="1" x14ac:dyDescent="0.2">
      <c r="A3590" s="60" t="s">
        <v>705</v>
      </c>
      <c r="B3590" s="61">
        <v>42940</v>
      </c>
      <c r="C3590" s="71" t="s">
        <v>290</v>
      </c>
      <c r="D3590" s="63" t="str">
        <f>VLOOKUP(C3590,[6]Consolidado!$B:$E,4,FALSE)</f>
        <v>En Proceso</v>
      </c>
      <c r="E3590" s="64" t="s">
        <v>25</v>
      </c>
      <c r="F3590" s="65" t="s">
        <v>201</v>
      </c>
      <c r="G3590" s="66">
        <v>3</v>
      </c>
      <c r="H3590" s="67">
        <v>875.05880341880345</v>
      </c>
      <c r="I3590" s="85">
        <f t="shared" si="96"/>
        <v>2625.1764102564102</v>
      </c>
      <c r="J3590" s="86">
        <v>30.1676</v>
      </c>
      <c r="K3590" s="85">
        <f t="shared" si="97"/>
        <v>87.019730116297296</v>
      </c>
      <c r="L3590" s="68" t="str">
        <f>VLOOKUP(C3590,[6]Consolidado!$B:$E,2,FALSE)</f>
        <v>Acabado</v>
      </c>
      <c r="M3590" s="69" t="str">
        <f>VLOOKUP(C3590,[6]Consolidado!$B:$E,3,FALSE)</f>
        <v>Material de acabado pendiente de distribuir</v>
      </c>
      <c r="N3590" s="70">
        <f>VLOOKUP(C3590,[6]Consolidado!$B:$H,7,FALSE)</f>
        <v>0</v>
      </c>
    </row>
    <row r="3591" spans="1:14" s="71" customFormat="1" ht="16.5" customHeight="1" outlineLevel="1" x14ac:dyDescent="0.2">
      <c r="A3591" s="60" t="s">
        <v>705</v>
      </c>
      <c r="B3591" s="61">
        <v>42941</v>
      </c>
      <c r="C3591" s="71">
        <v>266</v>
      </c>
      <c r="D3591" s="63" t="str">
        <f>VLOOKUP(C3591,[6]Consolidado!$B:$E,4,FALSE)</f>
        <v>Finalizada</v>
      </c>
      <c r="E3591" s="64" t="s">
        <v>40</v>
      </c>
      <c r="F3591" s="65" t="s">
        <v>180</v>
      </c>
      <c r="G3591" s="66">
        <v>8</v>
      </c>
      <c r="H3591" s="67">
        <v>3.056</v>
      </c>
      <c r="I3591" s="85">
        <f t="shared" si="96"/>
        <v>24.448</v>
      </c>
      <c r="J3591" s="86">
        <v>30.1676</v>
      </c>
      <c r="K3591" s="85">
        <f t="shared" si="97"/>
        <v>0.81040586589586183</v>
      </c>
      <c r="L3591" s="68" t="str">
        <f>VLOOKUP(C3591,[6]Consolidado!$B:$E,2,FALSE)</f>
        <v>Ignitia Office</v>
      </c>
      <c r="M3591" s="69" t="str">
        <f>VLOOKUP(C3591,[6]Consolidado!$B:$E,3,FALSE)</f>
        <v xml:space="preserve">Skylight Upholstered Box side chair </v>
      </c>
      <c r="N3591" s="70" t="str">
        <f>VLOOKUP(C3591,[6]Consolidado!$B:$H,7,FALSE)</f>
        <v>Julio</v>
      </c>
    </row>
    <row r="3592" spans="1:14" s="71" customFormat="1" ht="16.5" customHeight="1" outlineLevel="1" x14ac:dyDescent="0.2">
      <c r="A3592" s="60" t="s">
        <v>705</v>
      </c>
      <c r="B3592" s="61">
        <v>42941</v>
      </c>
      <c r="C3592" s="71">
        <v>266</v>
      </c>
      <c r="D3592" s="63" t="str">
        <f>VLOOKUP(C3592,[6]Consolidado!$B:$E,4,FALSE)</f>
        <v>Finalizada</v>
      </c>
      <c r="E3592" s="64" t="s">
        <v>40</v>
      </c>
      <c r="F3592" s="65" t="s">
        <v>182</v>
      </c>
      <c r="G3592" s="66">
        <v>8</v>
      </c>
      <c r="H3592" s="67">
        <v>0.76349999999999996</v>
      </c>
      <c r="I3592" s="85">
        <f t="shared" si="96"/>
        <v>6.1079999999999997</v>
      </c>
      <c r="J3592" s="86">
        <v>30.1676</v>
      </c>
      <c r="K3592" s="85">
        <f t="shared" si="97"/>
        <v>0.2024688738911945</v>
      </c>
      <c r="L3592" s="68" t="str">
        <f>VLOOKUP(C3592,[6]Consolidado!$B:$E,2,FALSE)</f>
        <v>Ignitia Office</v>
      </c>
      <c r="M3592" s="69" t="str">
        <f>VLOOKUP(C3592,[6]Consolidado!$B:$E,3,FALSE)</f>
        <v xml:space="preserve">Skylight Upholstered Box side chair </v>
      </c>
      <c r="N3592" s="70" t="str">
        <f>VLOOKUP(C3592,[6]Consolidado!$B:$H,7,FALSE)</f>
        <v>Julio</v>
      </c>
    </row>
    <row r="3593" spans="1:14" s="71" customFormat="1" ht="16.5" customHeight="1" outlineLevel="1" x14ac:dyDescent="0.2">
      <c r="A3593" s="60" t="s">
        <v>705</v>
      </c>
      <c r="B3593" s="61">
        <v>42941</v>
      </c>
      <c r="C3593" s="71">
        <v>266</v>
      </c>
      <c r="D3593" s="63" t="str">
        <f>VLOOKUP(C3593,[6]Consolidado!$B:$E,4,FALSE)</f>
        <v>Finalizada</v>
      </c>
      <c r="E3593" s="64" t="s">
        <v>40</v>
      </c>
      <c r="F3593" s="65" t="s">
        <v>202</v>
      </c>
      <c r="G3593" s="66">
        <v>32</v>
      </c>
      <c r="H3593" s="67">
        <v>0.624</v>
      </c>
      <c r="I3593" s="85">
        <f t="shared" si="96"/>
        <v>19.968</v>
      </c>
      <c r="J3593" s="86">
        <v>30.1676</v>
      </c>
      <c r="K3593" s="85">
        <f t="shared" si="97"/>
        <v>0.66190217319243161</v>
      </c>
      <c r="L3593" s="68" t="str">
        <f>VLOOKUP(C3593,[6]Consolidado!$B:$E,2,FALSE)</f>
        <v>Ignitia Office</v>
      </c>
      <c r="M3593" s="69" t="str">
        <f>VLOOKUP(C3593,[6]Consolidado!$B:$E,3,FALSE)</f>
        <v xml:space="preserve">Skylight Upholstered Box side chair </v>
      </c>
      <c r="N3593" s="70" t="str">
        <f>VLOOKUP(C3593,[6]Consolidado!$B:$H,7,FALSE)</f>
        <v>Julio</v>
      </c>
    </row>
    <row r="3594" spans="1:14" s="71" customFormat="1" ht="16.5" customHeight="1" outlineLevel="1" x14ac:dyDescent="0.2">
      <c r="A3594" s="60" t="s">
        <v>705</v>
      </c>
      <c r="B3594" s="61">
        <v>42941</v>
      </c>
      <c r="C3594" s="71">
        <v>266</v>
      </c>
      <c r="D3594" s="63" t="str">
        <f>VLOOKUP(C3594,[6]Consolidado!$B:$E,4,FALSE)</f>
        <v>Finalizada</v>
      </c>
      <c r="E3594" s="64" t="s">
        <v>40</v>
      </c>
      <c r="F3594" s="65" t="s">
        <v>203</v>
      </c>
      <c r="G3594" s="66">
        <v>8</v>
      </c>
      <c r="H3594" s="67">
        <v>2</v>
      </c>
      <c r="I3594" s="85">
        <f t="shared" si="96"/>
        <v>16</v>
      </c>
      <c r="J3594" s="86">
        <v>30.1676</v>
      </c>
      <c r="K3594" s="85">
        <f t="shared" si="97"/>
        <v>0.53037033108367915</v>
      </c>
      <c r="L3594" s="68" t="str">
        <f>VLOOKUP(C3594,[6]Consolidado!$B:$E,2,FALSE)</f>
        <v>Ignitia Office</v>
      </c>
      <c r="M3594" s="69" t="str">
        <f>VLOOKUP(C3594,[6]Consolidado!$B:$E,3,FALSE)</f>
        <v xml:space="preserve">Skylight Upholstered Box side chair </v>
      </c>
      <c r="N3594" s="70" t="str">
        <f>VLOOKUP(C3594,[6]Consolidado!$B:$H,7,FALSE)</f>
        <v>Julio</v>
      </c>
    </row>
    <row r="3595" spans="1:14" s="71" customFormat="1" ht="16.5" customHeight="1" outlineLevel="1" x14ac:dyDescent="0.2">
      <c r="A3595" s="60" t="s">
        <v>705</v>
      </c>
      <c r="B3595" s="61">
        <v>42941</v>
      </c>
      <c r="C3595" s="71">
        <v>266</v>
      </c>
      <c r="D3595" s="63" t="str">
        <f>VLOOKUP(C3595,[6]Consolidado!$B:$E,4,FALSE)</f>
        <v>Finalizada</v>
      </c>
      <c r="E3595" s="64" t="s">
        <v>40</v>
      </c>
      <c r="F3595" s="65" t="s">
        <v>204</v>
      </c>
      <c r="G3595" s="66">
        <v>8</v>
      </c>
      <c r="H3595" s="67">
        <v>1.952</v>
      </c>
      <c r="I3595" s="85">
        <f t="shared" si="96"/>
        <v>15.616</v>
      </c>
      <c r="J3595" s="86">
        <v>30.1676</v>
      </c>
      <c r="K3595" s="85">
        <f t="shared" si="97"/>
        <v>0.51764144313767091</v>
      </c>
      <c r="L3595" s="68" t="str">
        <f>VLOOKUP(C3595,[6]Consolidado!$B:$E,2,FALSE)</f>
        <v>Ignitia Office</v>
      </c>
      <c r="M3595" s="69" t="str">
        <f>VLOOKUP(C3595,[6]Consolidado!$B:$E,3,FALSE)</f>
        <v xml:space="preserve">Skylight Upholstered Box side chair </v>
      </c>
      <c r="N3595" s="70" t="str">
        <f>VLOOKUP(C3595,[6]Consolidado!$B:$H,7,FALSE)</f>
        <v>Julio</v>
      </c>
    </row>
    <row r="3596" spans="1:14" s="71" customFormat="1" ht="16.5" customHeight="1" outlineLevel="1" x14ac:dyDescent="0.2">
      <c r="A3596" s="60" t="s">
        <v>705</v>
      </c>
      <c r="B3596" s="61">
        <v>42943</v>
      </c>
      <c r="C3596" s="71">
        <v>283</v>
      </c>
      <c r="D3596" s="63" t="str">
        <f>VLOOKUP(C3596,[6]Consolidado!$B:$E,4,FALSE)</f>
        <v>Finalizada</v>
      </c>
      <c r="E3596" s="64" t="s">
        <v>51</v>
      </c>
      <c r="F3596" s="65" t="s">
        <v>205</v>
      </c>
      <c r="G3596" s="66">
        <v>24</v>
      </c>
      <c r="H3596" s="67">
        <v>115.07981976450469</v>
      </c>
      <c r="I3596" s="85">
        <f t="shared" si="96"/>
        <v>2761.9156743481126</v>
      </c>
      <c r="J3596" s="86">
        <v>30.1676</v>
      </c>
      <c r="K3596" s="85">
        <f t="shared" si="97"/>
        <v>91.552383164325718</v>
      </c>
      <c r="L3596" s="68" t="str">
        <f>VLOOKUP(C3596,[6]Consolidado!$B:$E,2,FALSE)</f>
        <v>Wharf</v>
      </c>
      <c r="M3596" s="69" t="str">
        <f>VLOOKUP(C3596,[6]Consolidado!$B:$E,3,FALSE)</f>
        <v xml:space="preserve">Wharf Bar </v>
      </c>
      <c r="N3596" s="70" t="str">
        <f>VLOOKUP(C3596,[6]Consolidado!$B:$H,7,FALSE)</f>
        <v>Agosto</v>
      </c>
    </row>
    <row r="3597" spans="1:14" s="71" customFormat="1" ht="16.5" customHeight="1" outlineLevel="1" x14ac:dyDescent="0.2">
      <c r="A3597" s="60" t="s">
        <v>705</v>
      </c>
      <c r="B3597" s="61">
        <v>42943</v>
      </c>
      <c r="C3597" s="71">
        <v>283</v>
      </c>
      <c r="D3597" s="63" t="str">
        <f>VLOOKUP(C3597,[6]Consolidado!$B:$E,4,FALSE)</f>
        <v>Finalizada</v>
      </c>
      <c r="E3597" s="64" t="s">
        <v>40</v>
      </c>
      <c r="F3597" s="65" t="s">
        <v>174</v>
      </c>
      <c r="G3597" s="66">
        <v>110</v>
      </c>
      <c r="H3597" s="67">
        <v>18.064</v>
      </c>
      <c r="I3597" s="85">
        <f t="shared" si="96"/>
        <v>1987.04</v>
      </c>
      <c r="J3597" s="86">
        <v>30.1676</v>
      </c>
      <c r="K3597" s="85">
        <f t="shared" si="97"/>
        <v>65.866691417282112</v>
      </c>
      <c r="L3597" s="68" t="str">
        <f>VLOOKUP(C3597,[6]Consolidado!$B:$E,2,FALSE)</f>
        <v>Wharf</v>
      </c>
      <c r="M3597" s="69" t="str">
        <f>VLOOKUP(C3597,[6]Consolidado!$B:$E,3,FALSE)</f>
        <v xml:space="preserve">Wharf Bar </v>
      </c>
      <c r="N3597" s="70" t="str">
        <f>VLOOKUP(C3597,[6]Consolidado!$B:$H,7,FALSE)</f>
        <v>Agosto</v>
      </c>
    </row>
    <row r="3598" spans="1:14" s="71" customFormat="1" ht="16.5" customHeight="1" outlineLevel="1" x14ac:dyDescent="0.2">
      <c r="A3598" s="60" t="s">
        <v>705</v>
      </c>
      <c r="B3598" s="61">
        <v>42943</v>
      </c>
      <c r="C3598" s="71">
        <v>283</v>
      </c>
      <c r="D3598" s="63" t="str">
        <f>VLOOKUP(C3598,[6]Consolidado!$B:$E,4,FALSE)</f>
        <v>Finalizada</v>
      </c>
      <c r="E3598" s="64" t="s">
        <v>40</v>
      </c>
      <c r="F3598" s="65" t="s">
        <v>175</v>
      </c>
      <c r="G3598" s="66">
        <v>50</v>
      </c>
      <c r="H3598" s="67">
        <v>3.9980016700969485</v>
      </c>
      <c r="I3598" s="85">
        <f t="shared" si="96"/>
        <v>199.90008350484743</v>
      </c>
      <c r="J3598" s="86">
        <v>30.1676</v>
      </c>
      <c r="K3598" s="85">
        <f t="shared" si="97"/>
        <v>6.6263170920075654</v>
      </c>
      <c r="L3598" s="68" t="str">
        <f>VLOOKUP(C3598,[6]Consolidado!$B:$E,2,FALSE)</f>
        <v>Wharf</v>
      </c>
      <c r="M3598" s="69" t="str">
        <f>VLOOKUP(C3598,[6]Consolidado!$B:$E,3,FALSE)</f>
        <v xml:space="preserve">Wharf Bar </v>
      </c>
      <c r="N3598" s="70" t="str">
        <f>VLOOKUP(C3598,[6]Consolidado!$B:$H,7,FALSE)</f>
        <v>Agosto</v>
      </c>
    </row>
    <row r="3599" spans="1:14" s="71" customFormat="1" ht="16.5" customHeight="1" outlineLevel="1" x14ac:dyDescent="0.2">
      <c r="A3599" s="60" t="s">
        <v>705</v>
      </c>
      <c r="B3599" s="61">
        <v>42943</v>
      </c>
      <c r="C3599" s="71">
        <v>283</v>
      </c>
      <c r="D3599" s="63" t="str">
        <f>VLOOKUP(C3599,[6]Consolidado!$B:$E,4,FALSE)</f>
        <v>Finalizada</v>
      </c>
      <c r="E3599" s="64" t="s">
        <v>51</v>
      </c>
      <c r="F3599" s="65" t="s">
        <v>65</v>
      </c>
      <c r="G3599" s="66">
        <v>6</v>
      </c>
      <c r="H3599" s="67">
        <v>57.181111111111107</v>
      </c>
      <c r="I3599" s="85">
        <f t="shared" si="96"/>
        <v>343.08666666666664</v>
      </c>
      <c r="J3599" s="86">
        <v>30.1676</v>
      </c>
      <c r="K3599" s="85">
        <f t="shared" si="97"/>
        <v>11.372686811899742</v>
      </c>
      <c r="L3599" s="68" t="str">
        <f>VLOOKUP(C3599,[6]Consolidado!$B:$E,2,FALSE)</f>
        <v>Wharf</v>
      </c>
      <c r="M3599" s="69" t="str">
        <f>VLOOKUP(C3599,[6]Consolidado!$B:$E,3,FALSE)</f>
        <v xml:space="preserve">Wharf Bar </v>
      </c>
      <c r="N3599" s="70" t="str">
        <f>VLOOKUP(C3599,[6]Consolidado!$B:$H,7,FALSE)</f>
        <v>Agosto</v>
      </c>
    </row>
    <row r="3600" spans="1:14" s="71" customFormat="1" ht="16.5" customHeight="1" outlineLevel="1" x14ac:dyDescent="0.2">
      <c r="A3600" s="60" t="s">
        <v>705</v>
      </c>
      <c r="B3600" s="61">
        <v>42944</v>
      </c>
      <c r="C3600" s="71">
        <v>249</v>
      </c>
      <c r="D3600" s="63" t="str">
        <f>VLOOKUP(C3600,[6]Consolidado!$B:$E,4,FALSE)</f>
        <v>Finalizada</v>
      </c>
      <c r="E3600" s="64" t="s">
        <v>78</v>
      </c>
      <c r="F3600" s="65" t="s">
        <v>86</v>
      </c>
      <c r="G3600" s="66">
        <v>16</v>
      </c>
      <c r="H3600" s="67">
        <v>16.954822642714571</v>
      </c>
      <c r="I3600" s="85">
        <f t="shared" si="96"/>
        <v>271.27716228343314</v>
      </c>
      <c r="J3600" s="86">
        <v>30.1676</v>
      </c>
      <c r="K3600" s="85">
        <f t="shared" si="97"/>
        <v>8.9923348984815874</v>
      </c>
      <c r="L3600" s="68" t="str">
        <f>VLOOKUP(C3600,[6]Consolidado!$B:$E,2,FALSE)</f>
        <v>Ignitia Office</v>
      </c>
      <c r="M3600" s="69" t="str">
        <f>VLOOKUP(C3600,[6]Consolidado!$B:$E,3,FALSE)</f>
        <v>Long Community Table in Light wood  w/base</v>
      </c>
      <c r="N3600" s="70" t="str">
        <f>VLOOKUP(C3600,[6]Consolidado!$B:$H,7,FALSE)</f>
        <v>Agosto</v>
      </c>
    </row>
    <row r="3601" spans="1:14" s="71" customFormat="1" ht="16.5" customHeight="1" outlineLevel="1" x14ac:dyDescent="0.2">
      <c r="A3601" s="60" t="s">
        <v>705</v>
      </c>
      <c r="B3601" s="61">
        <v>42944</v>
      </c>
      <c r="C3601" s="71">
        <v>249</v>
      </c>
      <c r="D3601" s="63" t="str">
        <f>VLOOKUP(C3601,[6]Consolidado!$B:$E,4,FALSE)</f>
        <v>Finalizada</v>
      </c>
      <c r="E3601" s="64" t="s">
        <v>33</v>
      </c>
      <c r="F3601" s="65" t="s">
        <v>32</v>
      </c>
      <c r="G3601" s="66">
        <v>15</v>
      </c>
      <c r="H3601" s="67">
        <v>30.068855534528456</v>
      </c>
      <c r="I3601" s="85">
        <f t="shared" si="96"/>
        <v>451.03283301792686</v>
      </c>
      <c r="J3601" s="86">
        <v>30.1676</v>
      </c>
      <c r="K3601" s="85">
        <f t="shared" si="97"/>
        <v>14.950902061082978</v>
      </c>
      <c r="L3601" s="68" t="str">
        <f>VLOOKUP(C3601,[6]Consolidado!$B:$E,2,FALSE)</f>
        <v>Ignitia Office</v>
      </c>
      <c r="M3601" s="69" t="str">
        <f>VLOOKUP(C3601,[6]Consolidado!$B:$E,3,FALSE)</f>
        <v>Long Community Table in Light wood  w/base</v>
      </c>
      <c r="N3601" s="70" t="str">
        <f>VLOOKUP(C3601,[6]Consolidado!$B:$H,7,FALSE)</f>
        <v>Agosto</v>
      </c>
    </row>
    <row r="3602" spans="1:14" s="71" customFormat="1" ht="16.5" customHeight="1" outlineLevel="1" x14ac:dyDescent="0.2">
      <c r="A3602" s="60" t="s">
        <v>705</v>
      </c>
      <c r="B3602" s="61">
        <v>42944</v>
      </c>
      <c r="C3602" s="71">
        <v>249</v>
      </c>
      <c r="D3602" s="63" t="str">
        <f>VLOOKUP(C3602,[6]Consolidado!$B:$E,4,FALSE)</f>
        <v>Finalizada</v>
      </c>
      <c r="E3602" s="64" t="s">
        <v>33</v>
      </c>
      <c r="F3602" s="65" t="s">
        <v>35</v>
      </c>
      <c r="G3602" s="66">
        <v>1</v>
      </c>
      <c r="H3602" s="67">
        <v>241.49376046717171</v>
      </c>
      <c r="I3602" s="85">
        <f t="shared" si="96"/>
        <v>241.49376046717171</v>
      </c>
      <c r="J3602" s="86">
        <v>30.1676</v>
      </c>
      <c r="K3602" s="85">
        <f t="shared" si="97"/>
        <v>8.0050703558510357</v>
      </c>
      <c r="L3602" s="68" t="str">
        <f>VLOOKUP(C3602,[6]Consolidado!$B:$E,2,FALSE)</f>
        <v>Ignitia Office</v>
      </c>
      <c r="M3602" s="69" t="str">
        <f>VLOOKUP(C3602,[6]Consolidado!$B:$E,3,FALSE)</f>
        <v>Long Community Table in Light wood  w/base</v>
      </c>
      <c r="N3602" s="70" t="str">
        <f>VLOOKUP(C3602,[6]Consolidado!$B:$H,7,FALSE)</f>
        <v>Agosto</v>
      </c>
    </row>
    <row r="3603" spans="1:14" s="71" customFormat="1" ht="16.5" customHeight="1" outlineLevel="1" x14ac:dyDescent="0.2">
      <c r="A3603" s="60" t="s">
        <v>705</v>
      </c>
      <c r="B3603" s="61">
        <v>42945</v>
      </c>
      <c r="C3603" s="71">
        <v>262</v>
      </c>
      <c r="D3603" s="63" t="str">
        <f>VLOOKUP(C3603,[6]Consolidado!$B:$E,4,FALSE)</f>
        <v>Finalizada</v>
      </c>
      <c r="E3603" s="64" t="s">
        <v>78</v>
      </c>
      <c r="F3603" s="65" t="s">
        <v>86</v>
      </c>
      <c r="G3603" s="66">
        <v>5</v>
      </c>
      <c r="H3603" s="67">
        <v>16.954822642714571</v>
      </c>
      <c r="I3603" s="85">
        <f t="shared" si="96"/>
        <v>84.774113213572861</v>
      </c>
      <c r="J3603" s="86">
        <v>30.1676</v>
      </c>
      <c r="K3603" s="85">
        <f t="shared" si="97"/>
        <v>2.8101046557754961</v>
      </c>
      <c r="L3603" s="68" t="str">
        <f>VLOOKUP(C3603,[6]Consolidado!$B:$E,2,FALSE)</f>
        <v>Ignitia Office</v>
      </c>
      <c r="M3603" s="69" t="str">
        <f>VLOOKUP(C3603,[6]Consolidado!$B:$E,3,FALSE)</f>
        <v>Medium work table Similar Desk but light wood</v>
      </c>
      <c r="N3603" s="70" t="str">
        <f>VLOOKUP(C3603,[6]Consolidado!$B:$H,7,FALSE)</f>
        <v>Agosto</v>
      </c>
    </row>
    <row r="3604" spans="1:14" s="71" customFormat="1" ht="16.5" customHeight="1" outlineLevel="1" x14ac:dyDescent="0.2">
      <c r="A3604" s="60" t="s">
        <v>705</v>
      </c>
      <c r="B3604" s="61">
        <v>42945</v>
      </c>
      <c r="C3604" s="71">
        <v>264</v>
      </c>
      <c r="D3604" s="63" t="str">
        <f>VLOOKUP(C3604,[6]Consolidado!$B:$E,4,FALSE)</f>
        <v>Finalizada</v>
      </c>
      <c r="E3604" s="64" t="s">
        <v>40</v>
      </c>
      <c r="F3604" s="65" t="s">
        <v>91</v>
      </c>
      <c r="G3604" s="66">
        <v>60</v>
      </c>
      <c r="H3604" s="67">
        <v>0.50613260716530251</v>
      </c>
      <c r="I3604" s="85">
        <f t="shared" si="96"/>
        <v>30.367956429918152</v>
      </c>
      <c r="J3604" s="86">
        <v>30.1676</v>
      </c>
      <c r="K3604" s="85">
        <f t="shared" si="97"/>
        <v>1.006641444129402</v>
      </c>
      <c r="L3604" s="68" t="str">
        <f>VLOOKUP(C3604,[6]Consolidado!$B:$E,2,FALSE)</f>
        <v>Ignitia Office</v>
      </c>
      <c r="M3604" s="69" t="str">
        <f>VLOOKUP(C3604,[6]Consolidado!$B:$E,3,FALSE)</f>
        <v>PTV chair. Oversized&amp;upholstered</v>
      </c>
      <c r="N3604" s="70" t="str">
        <f>VLOOKUP(C3604,[6]Consolidado!$B:$H,7,FALSE)</f>
        <v>Agosto</v>
      </c>
    </row>
    <row r="3605" spans="1:14" s="71" customFormat="1" ht="16.5" customHeight="1" outlineLevel="1" x14ac:dyDescent="0.2">
      <c r="A3605" s="60" t="s">
        <v>705</v>
      </c>
      <c r="B3605" s="61">
        <v>42945</v>
      </c>
      <c r="C3605" s="71">
        <v>264</v>
      </c>
      <c r="D3605" s="63" t="str">
        <f>VLOOKUP(C3605,[6]Consolidado!$B:$E,4,FALSE)</f>
        <v>Finalizada</v>
      </c>
      <c r="E3605" s="64" t="s">
        <v>40</v>
      </c>
      <c r="F3605" s="65" t="s">
        <v>92</v>
      </c>
      <c r="G3605" s="66">
        <v>60</v>
      </c>
      <c r="H3605" s="67">
        <v>0.35764760225000003</v>
      </c>
      <c r="I3605" s="85">
        <f t="shared" si="96"/>
        <v>21.458856135000001</v>
      </c>
      <c r="J3605" s="86">
        <v>30.1676</v>
      </c>
      <c r="K3605" s="85">
        <f t="shared" si="97"/>
        <v>0.71132128956231189</v>
      </c>
      <c r="L3605" s="68" t="str">
        <f>VLOOKUP(C3605,[6]Consolidado!$B:$E,2,FALSE)</f>
        <v>Ignitia Office</v>
      </c>
      <c r="M3605" s="69" t="str">
        <f>VLOOKUP(C3605,[6]Consolidado!$B:$E,3,FALSE)</f>
        <v>PTV chair. Oversized&amp;upholstered</v>
      </c>
      <c r="N3605" s="70" t="str">
        <f>VLOOKUP(C3605,[6]Consolidado!$B:$H,7,FALSE)</f>
        <v>Agosto</v>
      </c>
    </row>
    <row r="3606" spans="1:14" s="71" customFormat="1" ht="16.5" customHeight="1" outlineLevel="1" x14ac:dyDescent="0.2">
      <c r="A3606" s="60" t="s">
        <v>705</v>
      </c>
      <c r="B3606" s="61">
        <v>42945</v>
      </c>
      <c r="C3606" s="71">
        <v>264</v>
      </c>
      <c r="D3606" s="63" t="str">
        <f>VLOOKUP(C3606,[6]Consolidado!$B:$E,4,FALSE)</f>
        <v>Finalizada</v>
      </c>
      <c r="E3606" s="64" t="s">
        <v>40</v>
      </c>
      <c r="F3606" s="65" t="s">
        <v>76</v>
      </c>
      <c r="G3606" s="66">
        <v>60</v>
      </c>
      <c r="H3606" s="67">
        <v>0.80806718799999999</v>
      </c>
      <c r="I3606" s="85">
        <f t="shared" si="96"/>
        <v>48.484031279999996</v>
      </c>
      <c r="J3606" s="86">
        <v>30.1676</v>
      </c>
      <c r="K3606" s="85">
        <f t="shared" si="97"/>
        <v>1.6071557326403161</v>
      </c>
      <c r="L3606" s="68" t="str">
        <f>VLOOKUP(C3606,[6]Consolidado!$B:$E,2,FALSE)</f>
        <v>Ignitia Office</v>
      </c>
      <c r="M3606" s="69" t="str">
        <f>VLOOKUP(C3606,[6]Consolidado!$B:$E,3,FALSE)</f>
        <v>PTV chair. Oversized&amp;upholstered</v>
      </c>
      <c r="N3606" s="70" t="str">
        <f>VLOOKUP(C3606,[6]Consolidado!$B:$H,7,FALSE)</f>
        <v>Agosto</v>
      </c>
    </row>
    <row r="3607" spans="1:14" s="71" customFormat="1" ht="16.5" customHeight="1" outlineLevel="1" x14ac:dyDescent="0.2">
      <c r="A3607" s="60" t="s">
        <v>705</v>
      </c>
      <c r="B3607" s="61">
        <v>42945</v>
      </c>
      <c r="C3607" s="71">
        <v>264</v>
      </c>
      <c r="D3607" s="63" t="str">
        <f>VLOOKUP(C3607,[6]Consolidado!$B:$E,4,FALSE)</f>
        <v>Finalizada</v>
      </c>
      <c r="E3607" s="64" t="s">
        <v>40</v>
      </c>
      <c r="F3607" s="65" t="s">
        <v>54</v>
      </c>
      <c r="G3607" s="66">
        <v>60</v>
      </c>
      <c r="H3607" s="67">
        <v>1.2238494880446531</v>
      </c>
      <c r="I3607" s="85">
        <f t="shared" si="96"/>
        <v>73.430969282679186</v>
      </c>
      <c r="J3607" s="86">
        <v>30.1676</v>
      </c>
      <c r="K3607" s="85">
        <f t="shared" si="97"/>
        <v>2.4341004681406271</v>
      </c>
      <c r="L3607" s="68" t="str">
        <f>VLOOKUP(C3607,[6]Consolidado!$B:$E,2,FALSE)</f>
        <v>Ignitia Office</v>
      </c>
      <c r="M3607" s="69" t="str">
        <f>VLOOKUP(C3607,[6]Consolidado!$B:$E,3,FALSE)</f>
        <v>PTV chair. Oversized&amp;upholstered</v>
      </c>
      <c r="N3607" s="70" t="str">
        <f>VLOOKUP(C3607,[6]Consolidado!$B:$H,7,FALSE)</f>
        <v>Agosto</v>
      </c>
    </row>
    <row r="3608" spans="1:14" s="71" customFormat="1" ht="16.5" customHeight="1" outlineLevel="1" x14ac:dyDescent="0.2">
      <c r="A3608" s="60" t="s">
        <v>705</v>
      </c>
      <c r="B3608" s="61">
        <v>42945</v>
      </c>
      <c r="C3608" s="71">
        <v>264</v>
      </c>
      <c r="D3608" s="63" t="str">
        <f>VLOOKUP(C3608,[6]Consolidado!$B:$E,4,FALSE)</f>
        <v>Finalizada</v>
      </c>
      <c r="E3608" s="64" t="s">
        <v>51</v>
      </c>
      <c r="F3608" s="65" t="s">
        <v>206</v>
      </c>
      <c r="G3608" s="66">
        <v>2.2999999999999998</v>
      </c>
      <c r="H3608" s="67">
        <v>352.82835739282592</v>
      </c>
      <c r="I3608" s="85">
        <f t="shared" si="96"/>
        <v>811.50522200349951</v>
      </c>
      <c r="J3608" s="86">
        <v>30.1676</v>
      </c>
      <c r="K3608" s="85">
        <f t="shared" si="97"/>
        <v>26.899893329383161</v>
      </c>
      <c r="L3608" s="68" t="str">
        <f>VLOOKUP(C3608,[6]Consolidado!$B:$E,2,FALSE)</f>
        <v>Ignitia Office</v>
      </c>
      <c r="M3608" s="69" t="str">
        <f>VLOOKUP(C3608,[6]Consolidado!$B:$E,3,FALSE)</f>
        <v>PTV chair. Oversized&amp;upholstered</v>
      </c>
      <c r="N3608" s="70" t="str">
        <f>VLOOKUP(C3608,[6]Consolidado!$B:$H,7,FALSE)</f>
        <v>Agosto</v>
      </c>
    </row>
    <row r="3609" spans="1:14" s="71" customFormat="1" ht="16.5" customHeight="1" outlineLevel="1" x14ac:dyDescent="0.2">
      <c r="A3609" s="60" t="s">
        <v>705</v>
      </c>
      <c r="B3609" s="61">
        <v>42945</v>
      </c>
      <c r="C3609" s="71">
        <v>264</v>
      </c>
      <c r="D3609" s="63" t="str">
        <f>VLOOKUP(C3609,[6]Consolidado!$B:$E,4,FALSE)</f>
        <v>Finalizada</v>
      </c>
      <c r="E3609" s="64" t="s">
        <v>40</v>
      </c>
      <c r="F3609" s="65" t="s">
        <v>207</v>
      </c>
      <c r="G3609" s="66">
        <v>20</v>
      </c>
      <c r="H3609" s="67">
        <v>1.4159999999999999</v>
      </c>
      <c r="I3609" s="85">
        <f t="shared" si="96"/>
        <v>28.32</v>
      </c>
      <c r="J3609" s="86">
        <v>30.1676</v>
      </c>
      <c r="K3609" s="85">
        <f t="shared" si="97"/>
        <v>0.9387554860181121</v>
      </c>
      <c r="L3609" s="68" t="str">
        <f>VLOOKUP(C3609,[6]Consolidado!$B:$E,2,FALSE)</f>
        <v>Ignitia Office</v>
      </c>
      <c r="M3609" s="69" t="str">
        <f>VLOOKUP(C3609,[6]Consolidado!$B:$E,3,FALSE)</f>
        <v>PTV chair. Oversized&amp;upholstered</v>
      </c>
      <c r="N3609" s="70" t="str">
        <f>VLOOKUP(C3609,[6]Consolidado!$B:$H,7,FALSE)</f>
        <v>Agosto</v>
      </c>
    </row>
    <row r="3610" spans="1:14" s="71" customFormat="1" ht="16.5" customHeight="1" outlineLevel="1" x14ac:dyDescent="0.2">
      <c r="A3610" s="60" t="s">
        <v>705</v>
      </c>
      <c r="B3610" s="61">
        <v>42945</v>
      </c>
      <c r="C3610" s="71">
        <v>264</v>
      </c>
      <c r="D3610" s="63" t="str">
        <f>VLOOKUP(C3610,[6]Consolidado!$B:$E,4,FALSE)</f>
        <v>Finalizada</v>
      </c>
      <c r="E3610" s="64" t="s">
        <v>40</v>
      </c>
      <c r="F3610" s="65" t="s">
        <v>208</v>
      </c>
      <c r="G3610" s="66">
        <v>20</v>
      </c>
      <c r="H3610" s="67">
        <v>2</v>
      </c>
      <c r="I3610" s="85">
        <f t="shared" si="96"/>
        <v>40</v>
      </c>
      <c r="J3610" s="86">
        <v>30.1676</v>
      </c>
      <c r="K3610" s="85">
        <f t="shared" si="97"/>
        <v>1.3259258277091979</v>
      </c>
      <c r="L3610" s="68" t="str">
        <f>VLOOKUP(C3610,[6]Consolidado!$B:$E,2,FALSE)</f>
        <v>Ignitia Office</v>
      </c>
      <c r="M3610" s="69" t="str">
        <f>VLOOKUP(C3610,[6]Consolidado!$B:$E,3,FALSE)</f>
        <v>PTV chair. Oversized&amp;upholstered</v>
      </c>
      <c r="N3610" s="70" t="str">
        <f>VLOOKUP(C3610,[6]Consolidado!$B:$H,7,FALSE)</f>
        <v>Agosto</v>
      </c>
    </row>
    <row r="3611" spans="1:14" s="71" customFormat="1" ht="16.5" customHeight="1" outlineLevel="1" x14ac:dyDescent="0.2">
      <c r="A3611" s="60" t="s">
        <v>705</v>
      </c>
      <c r="B3611" s="61">
        <v>42945</v>
      </c>
      <c r="C3611" s="71">
        <v>264</v>
      </c>
      <c r="D3611" s="63" t="str">
        <f>VLOOKUP(C3611,[6]Consolidado!$B:$E,4,FALSE)</f>
        <v>Finalizada</v>
      </c>
      <c r="E3611" s="64" t="s">
        <v>40</v>
      </c>
      <c r="F3611" s="65" t="s">
        <v>182</v>
      </c>
      <c r="G3611" s="66">
        <v>40</v>
      </c>
      <c r="H3611" s="67">
        <v>0.76349999999999996</v>
      </c>
      <c r="I3611" s="85">
        <f t="shared" ref="I3611:I3674" si="98">G3611*H3611</f>
        <v>30.54</v>
      </c>
      <c r="J3611" s="86">
        <v>30.1676</v>
      </c>
      <c r="K3611" s="85">
        <f t="shared" ref="K3611:K3674" si="99">IFERROR(I3611/J3611,0)</f>
        <v>1.0123443694559726</v>
      </c>
      <c r="L3611" s="68" t="str">
        <f>VLOOKUP(C3611,[6]Consolidado!$B:$E,2,FALSE)</f>
        <v>Ignitia Office</v>
      </c>
      <c r="M3611" s="69" t="str">
        <f>VLOOKUP(C3611,[6]Consolidado!$B:$E,3,FALSE)</f>
        <v>PTV chair. Oversized&amp;upholstered</v>
      </c>
      <c r="N3611" s="70" t="str">
        <f>VLOOKUP(C3611,[6]Consolidado!$B:$H,7,FALSE)</f>
        <v>Agosto</v>
      </c>
    </row>
    <row r="3612" spans="1:14" s="71" customFormat="1" ht="16.5" customHeight="1" outlineLevel="1" x14ac:dyDescent="0.2">
      <c r="A3612" s="60" t="s">
        <v>705</v>
      </c>
      <c r="B3612" s="61">
        <v>42945</v>
      </c>
      <c r="C3612" s="71">
        <v>264</v>
      </c>
      <c r="D3612" s="63" t="str">
        <f>VLOOKUP(C3612,[6]Consolidado!$B:$E,4,FALSE)</f>
        <v>Finalizada</v>
      </c>
      <c r="E3612" s="64" t="s">
        <v>40</v>
      </c>
      <c r="F3612" s="65" t="s">
        <v>202</v>
      </c>
      <c r="G3612" s="66">
        <v>40</v>
      </c>
      <c r="H3612" s="67">
        <v>0.624</v>
      </c>
      <c r="I3612" s="85">
        <f t="shared" si="98"/>
        <v>24.96</v>
      </c>
      <c r="J3612" s="86">
        <v>30.1676</v>
      </c>
      <c r="K3612" s="85">
        <f t="shared" si="99"/>
        <v>0.82737771649053959</v>
      </c>
      <c r="L3612" s="68" t="str">
        <f>VLOOKUP(C3612,[6]Consolidado!$B:$E,2,FALSE)</f>
        <v>Ignitia Office</v>
      </c>
      <c r="M3612" s="69" t="str">
        <f>VLOOKUP(C3612,[6]Consolidado!$B:$E,3,FALSE)</f>
        <v>PTV chair. Oversized&amp;upholstered</v>
      </c>
      <c r="N3612" s="70" t="str">
        <f>VLOOKUP(C3612,[6]Consolidado!$B:$H,7,FALSE)</f>
        <v>Agosto</v>
      </c>
    </row>
    <row r="3613" spans="1:14" s="71" customFormat="1" ht="16.5" customHeight="1" outlineLevel="1" x14ac:dyDescent="0.2">
      <c r="A3613" s="60" t="s">
        <v>705</v>
      </c>
      <c r="B3613" s="61">
        <v>42945</v>
      </c>
      <c r="C3613" s="71">
        <v>264</v>
      </c>
      <c r="D3613" s="63" t="str">
        <f>VLOOKUP(C3613,[6]Consolidado!$B:$E,4,FALSE)</f>
        <v>Finalizada</v>
      </c>
      <c r="E3613" s="64" t="s">
        <v>40</v>
      </c>
      <c r="F3613" s="65" t="s">
        <v>183</v>
      </c>
      <c r="G3613" s="66">
        <v>40</v>
      </c>
      <c r="H3613" s="67">
        <v>0.43200000000000005</v>
      </c>
      <c r="I3613" s="85">
        <f t="shared" si="98"/>
        <v>17.28</v>
      </c>
      <c r="J3613" s="86">
        <v>30.1676</v>
      </c>
      <c r="K3613" s="85">
        <f t="shared" si="99"/>
        <v>0.5727999575703735</v>
      </c>
      <c r="L3613" s="68" t="str">
        <f>VLOOKUP(C3613,[6]Consolidado!$B:$E,2,FALSE)</f>
        <v>Ignitia Office</v>
      </c>
      <c r="M3613" s="69" t="str">
        <f>VLOOKUP(C3613,[6]Consolidado!$B:$E,3,FALSE)</f>
        <v>PTV chair. Oversized&amp;upholstered</v>
      </c>
      <c r="N3613" s="70" t="str">
        <f>VLOOKUP(C3613,[6]Consolidado!$B:$H,7,FALSE)</f>
        <v>Agosto</v>
      </c>
    </row>
    <row r="3614" spans="1:14" s="71" customFormat="1" ht="16.5" customHeight="1" outlineLevel="1" x14ac:dyDescent="0.2">
      <c r="A3614" s="60" t="s">
        <v>705</v>
      </c>
      <c r="B3614" s="61">
        <v>42945</v>
      </c>
      <c r="C3614" s="71">
        <v>306</v>
      </c>
      <c r="D3614" s="63" t="str">
        <f>VLOOKUP(C3614,[6]Consolidado!$B:$E,4,FALSE)</f>
        <v>Finalizada</v>
      </c>
      <c r="E3614" s="64" t="s">
        <v>51</v>
      </c>
      <c r="F3614" s="65" t="s">
        <v>209</v>
      </c>
      <c r="G3614" s="66">
        <v>3.125E-2</v>
      </c>
      <c r="H3614" s="67">
        <v>2029.91</v>
      </c>
      <c r="I3614" s="85">
        <f t="shared" si="98"/>
        <v>63.434687500000003</v>
      </c>
      <c r="J3614" s="86">
        <v>30.1676</v>
      </c>
      <c r="K3614" s="85">
        <f t="shared" si="99"/>
        <v>2.1027422632227952</v>
      </c>
      <c r="L3614" s="68" t="str">
        <f>VLOOKUP(C3614,[6]Consolidado!$B:$E,2,FALSE)</f>
        <v>BH Office</v>
      </c>
      <c r="M3614" s="69" t="str">
        <f>VLOOKUP(C3614,[6]Consolidado!$B:$E,3,FALSE)</f>
        <v>Desk 2</v>
      </c>
      <c r="N3614" s="70" t="str">
        <f>VLOOKUP(C3614,[6]Consolidado!$B:$H,7,FALSE)</f>
        <v>Agosto</v>
      </c>
    </row>
    <row r="3615" spans="1:14" s="71" customFormat="1" ht="16.5" customHeight="1" outlineLevel="1" x14ac:dyDescent="0.2">
      <c r="A3615" s="60" t="s">
        <v>705</v>
      </c>
      <c r="B3615" s="61">
        <v>42945</v>
      </c>
      <c r="C3615" s="71" t="s">
        <v>290</v>
      </c>
      <c r="D3615" s="63" t="str">
        <f>VLOOKUP(C3615,[6]Consolidado!$B:$E,4,FALSE)</f>
        <v>En Proceso</v>
      </c>
      <c r="E3615" s="64" t="s">
        <v>25</v>
      </c>
      <c r="F3615" s="65" t="s">
        <v>119</v>
      </c>
      <c r="G3615" s="66">
        <v>3</v>
      </c>
      <c r="H3615" s="67">
        <v>619.40000000000009</v>
      </c>
      <c r="I3615" s="85">
        <f t="shared" si="98"/>
        <v>1858.2000000000003</v>
      </c>
      <c r="J3615" s="86">
        <v>30.1676</v>
      </c>
      <c r="K3615" s="85">
        <f t="shared" si="99"/>
        <v>61.595884326230802</v>
      </c>
      <c r="L3615" s="68" t="str">
        <f>VLOOKUP(C3615,[6]Consolidado!$B:$E,2,FALSE)</f>
        <v>Acabado</v>
      </c>
      <c r="M3615" s="69" t="str">
        <f>VLOOKUP(C3615,[6]Consolidado!$B:$E,3,FALSE)</f>
        <v>Material de acabado pendiente de distribuir</v>
      </c>
      <c r="N3615" s="70">
        <f>VLOOKUP(C3615,[6]Consolidado!$B:$H,7,FALSE)</f>
        <v>0</v>
      </c>
    </row>
    <row r="3616" spans="1:14" s="71" customFormat="1" ht="16.5" customHeight="1" outlineLevel="1" x14ac:dyDescent="0.2">
      <c r="A3616" s="60" t="s">
        <v>705</v>
      </c>
      <c r="B3616" s="61">
        <v>42945</v>
      </c>
      <c r="C3616" s="71" t="s">
        <v>290</v>
      </c>
      <c r="D3616" s="63" t="str">
        <f>VLOOKUP(C3616,[6]Consolidado!$B:$E,4,FALSE)</f>
        <v>En Proceso</v>
      </c>
      <c r="E3616" s="64" t="s">
        <v>25</v>
      </c>
      <c r="F3616" s="65" t="s">
        <v>110</v>
      </c>
      <c r="G3616" s="66">
        <v>2</v>
      </c>
      <c r="H3616" s="67">
        <v>1322.9114062629101</v>
      </c>
      <c r="I3616" s="85">
        <f t="shared" si="98"/>
        <v>2645.8228125258202</v>
      </c>
      <c r="J3616" s="86">
        <v>30.1676</v>
      </c>
      <c r="K3616" s="85">
        <f t="shared" si="99"/>
        <v>87.704120066754399</v>
      </c>
      <c r="L3616" s="68" t="str">
        <f>VLOOKUP(C3616,[6]Consolidado!$B:$E,2,FALSE)</f>
        <v>Acabado</v>
      </c>
      <c r="M3616" s="69" t="str">
        <f>VLOOKUP(C3616,[6]Consolidado!$B:$E,3,FALSE)</f>
        <v>Material de acabado pendiente de distribuir</v>
      </c>
      <c r="N3616" s="70">
        <f>VLOOKUP(C3616,[6]Consolidado!$B:$H,7,FALSE)</f>
        <v>0</v>
      </c>
    </row>
    <row r="3617" spans="1:14" s="71" customFormat="1" ht="16.5" customHeight="1" outlineLevel="1" x14ac:dyDescent="0.2">
      <c r="A3617" s="60" t="s">
        <v>705</v>
      </c>
      <c r="B3617" s="61">
        <v>42945</v>
      </c>
      <c r="C3617" s="71" t="s">
        <v>290</v>
      </c>
      <c r="D3617" s="63" t="str">
        <f>VLOOKUP(C3617,[6]Consolidado!$B:$E,4,FALSE)</f>
        <v>En Proceso</v>
      </c>
      <c r="E3617" s="64" t="s">
        <v>25</v>
      </c>
      <c r="F3617" s="65" t="s">
        <v>109</v>
      </c>
      <c r="G3617" s="66">
        <v>2</v>
      </c>
      <c r="H3617" s="67">
        <v>1231.6764492649318</v>
      </c>
      <c r="I3617" s="85">
        <f t="shared" si="98"/>
        <v>2463.3528985298635</v>
      </c>
      <c r="J3617" s="86">
        <v>30.1676</v>
      </c>
      <c r="K3617" s="85">
        <f t="shared" si="99"/>
        <v>81.655580773076522</v>
      </c>
      <c r="L3617" s="68" t="str">
        <f>VLOOKUP(C3617,[6]Consolidado!$B:$E,2,FALSE)</f>
        <v>Acabado</v>
      </c>
      <c r="M3617" s="69" t="str">
        <f>VLOOKUP(C3617,[6]Consolidado!$B:$E,3,FALSE)</f>
        <v>Material de acabado pendiente de distribuir</v>
      </c>
      <c r="N3617" s="70">
        <f>VLOOKUP(C3617,[6]Consolidado!$B:$H,7,FALSE)</f>
        <v>0</v>
      </c>
    </row>
    <row r="3618" spans="1:14" s="71" customFormat="1" ht="16.5" customHeight="1" outlineLevel="1" x14ac:dyDescent="0.2">
      <c r="A3618" s="60" t="s">
        <v>705</v>
      </c>
      <c r="B3618" s="61">
        <v>42945</v>
      </c>
      <c r="C3618" s="71" t="s">
        <v>290</v>
      </c>
      <c r="D3618" s="63" t="str">
        <f>VLOOKUP(C3618,[6]Consolidado!$B:$E,4,FALSE)</f>
        <v>En Proceso</v>
      </c>
      <c r="E3618" s="64" t="s">
        <v>25</v>
      </c>
      <c r="F3618" s="65" t="s">
        <v>108</v>
      </c>
      <c r="G3618" s="66">
        <v>2</v>
      </c>
      <c r="H3618" s="67">
        <v>986.72794871794883</v>
      </c>
      <c r="I3618" s="85">
        <f t="shared" si="98"/>
        <v>1973.4558974358977</v>
      </c>
      <c r="J3618" s="86">
        <v>30.1676</v>
      </c>
      <c r="K3618" s="85">
        <f t="shared" si="99"/>
        <v>65.416403606382261</v>
      </c>
      <c r="L3618" s="68" t="str">
        <f>VLOOKUP(C3618,[6]Consolidado!$B:$E,2,FALSE)</f>
        <v>Acabado</v>
      </c>
      <c r="M3618" s="69" t="str">
        <f>VLOOKUP(C3618,[6]Consolidado!$B:$E,3,FALSE)</f>
        <v>Material de acabado pendiente de distribuir</v>
      </c>
      <c r="N3618" s="70">
        <f>VLOOKUP(C3618,[6]Consolidado!$B:$H,7,FALSE)</f>
        <v>0</v>
      </c>
    </row>
    <row r="3619" spans="1:14" s="71" customFormat="1" ht="16.5" customHeight="1" outlineLevel="1" x14ac:dyDescent="0.2">
      <c r="A3619" s="60" t="s">
        <v>705</v>
      </c>
      <c r="B3619" s="61">
        <v>42945</v>
      </c>
      <c r="C3619" s="71" t="s">
        <v>290</v>
      </c>
      <c r="D3619" s="63" t="str">
        <f>VLOOKUP(C3619,[6]Consolidado!$B:$E,4,FALSE)</f>
        <v>En Proceso</v>
      </c>
      <c r="E3619" s="64" t="s">
        <v>25</v>
      </c>
      <c r="F3619" s="65" t="s">
        <v>137</v>
      </c>
      <c r="G3619" s="66">
        <v>2</v>
      </c>
      <c r="H3619" s="67">
        <v>980.21</v>
      </c>
      <c r="I3619" s="85">
        <f t="shared" si="98"/>
        <v>1960.42</v>
      </c>
      <c r="J3619" s="86">
        <v>30.1676</v>
      </c>
      <c r="K3619" s="85">
        <f t="shared" si="99"/>
        <v>64.984287778941649</v>
      </c>
      <c r="L3619" s="68" t="str">
        <f>VLOOKUP(C3619,[6]Consolidado!$B:$E,2,FALSE)</f>
        <v>Acabado</v>
      </c>
      <c r="M3619" s="69" t="str">
        <f>VLOOKUP(C3619,[6]Consolidado!$B:$E,3,FALSE)</f>
        <v>Material de acabado pendiente de distribuir</v>
      </c>
      <c r="N3619" s="70">
        <f>VLOOKUP(C3619,[6]Consolidado!$B:$H,7,FALSE)</f>
        <v>0</v>
      </c>
    </row>
    <row r="3620" spans="1:14" s="71" customFormat="1" ht="16.5" customHeight="1" outlineLevel="1" x14ac:dyDescent="0.2">
      <c r="A3620" s="60" t="s">
        <v>705</v>
      </c>
      <c r="B3620" s="61">
        <v>42945</v>
      </c>
      <c r="C3620" s="71">
        <v>269</v>
      </c>
      <c r="D3620" s="63" t="str">
        <f>VLOOKUP(C3620,[6]Consolidado!$B:$E,4,FALSE)</f>
        <v>Finalizada</v>
      </c>
      <c r="E3620" s="64" t="s">
        <v>51</v>
      </c>
      <c r="F3620" s="65" t="s">
        <v>210</v>
      </c>
      <c r="G3620" s="66">
        <v>3.36</v>
      </c>
      <c r="H3620" s="67">
        <v>33.280000000000008</v>
      </c>
      <c r="I3620" s="85">
        <f t="shared" si="98"/>
        <v>111.82080000000002</v>
      </c>
      <c r="J3620" s="86">
        <v>30.1676</v>
      </c>
      <c r="K3620" s="85">
        <f t="shared" si="99"/>
        <v>3.7066521698776178</v>
      </c>
      <c r="L3620" s="68" t="str">
        <f>VLOOKUP(C3620,[6]Consolidado!$B:$E,2,FALSE)</f>
        <v>Ignitia Office</v>
      </c>
      <c r="M3620" s="69" t="str">
        <f>VLOOKUP(C3620,[6]Consolidado!$B:$E,3,FALSE)</f>
        <v>Oval Conference table on Pedestal base</v>
      </c>
      <c r="N3620" s="70" t="str">
        <f>VLOOKUP(C3620,[6]Consolidado!$B:$H,7,FALSE)</f>
        <v>Agosto</v>
      </c>
    </row>
    <row r="3621" spans="1:14" s="71" customFormat="1" ht="16.5" customHeight="1" outlineLevel="1" x14ac:dyDescent="0.2">
      <c r="A3621" s="60" t="s">
        <v>705</v>
      </c>
      <c r="B3621" s="61">
        <v>42945</v>
      </c>
      <c r="C3621" s="71">
        <v>244</v>
      </c>
      <c r="D3621" s="63" t="str">
        <f>VLOOKUP(C3621,[6]Consolidado!$B:$E,4,FALSE)</f>
        <v>Finalizada</v>
      </c>
      <c r="E3621" s="64" t="s">
        <v>33</v>
      </c>
      <c r="F3621" s="65" t="s">
        <v>32</v>
      </c>
      <c r="G3621" s="66">
        <v>10</v>
      </c>
      <c r="H3621" s="67">
        <v>30.068855534528456</v>
      </c>
      <c r="I3621" s="85">
        <f t="shared" si="98"/>
        <v>300.68855534528456</v>
      </c>
      <c r="J3621" s="86">
        <v>30.1676</v>
      </c>
      <c r="K3621" s="85">
        <f t="shared" si="99"/>
        <v>9.9672680407219847</v>
      </c>
      <c r="L3621" s="68" t="str">
        <f>VLOOKUP(C3621,[6]Consolidado!$B:$E,2,FALSE)</f>
        <v>Ignitia Office</v>
      </c>
      <c r="M3621" s="69" t="str">
        <f>VLOOKUP(C3621,[6]Consolidado!$B:$E,3,FALSE)</f>
        <v>Lounge 1. Banca Café sin respaldo</v>
      </c>
      <c r="N3621" s="70" t="str">
        <f>VLOOKUP(C3621,[6]Consolidado!$B:$H,7,FALSE)</f>
        <v>Agosto</v>
      </c>
    </row>
    <row r="3622" spans="1:14" s="71" customFormat="1" ht="16.5" customHeight="1" outlineLevel="1" x14ac:dyDescent="0.2">
      <c r="A3622" s="60" t="s">
        <v>705</v>
      </c>
      <c r="B3622" s="61">
        <v>42945</v>
      </c>
      <c r="C3622" s="71">
        <v>244</v>
      </c>
      <c r="D3622" s="63" t="str">
        <f>VLOOKUP(C3622,[6]Consolidado!$B:$E,4,FALSE)</f>
        <v>Finalizada</v>
      </c>
      <c r="E3622" s="64" t="s">
        <v>33</v>
      </c>
      <c r="F3622" s="65" t="s">
        <v>34</v>
      </c>
      <c r="G3622" s="66">
        <v>2</v>
      </c>
      <c r="H3622" s="67">
        <v>33.182217334633599</v>
      </c>
      <c r="I3622" s="85">
        <f t="shared" si="98"/>
        <v>66.364434669267197</v>
      </c>
      <c r="J3622" s="86">
        <v>30.1676</v>
      </c>
      <c r="K3622" s="85">
        <f t="shared" si="99"/>
        <v>2.1998579492325274</v>
      </c>
      <c r="L3622" s="68" t="str">
        <f>VLOOKUP(C3622,[6]Consolidado!$B:$E,2,FALSE)</f>
        <v>Ignitia Office</v>
      </c>
      <c r="M3622" s="69" t="str">
        <f>VLOOKUP(C3622,[6]Consolidado!$B:$E,3,FALSE)</f>
        <v>Lounge 1. Banca Café sin respaldo</v>
      </c>
      <c r="N3622" s="70" t="str">
        <f>VLOOKUP(C3622,[6]Consolidado!$B:$H,7,FALSE)</f>
        <v>Agosto</v>
      </c>
    </row>
    <row r="3623" spans="1:14" s="71" customFormat="1" ht="16.5" customHeight="1" outlineLevel="1" x14ac:dyDescent="0.2">
      <c r="A3623" s="60" t="s">
        <v>705</v>
      </c>
      <c r="B3623" s="61">
        <v>42945</v>
      </c>
      <c r="C3623" s="71">
        <v>244</v>
      </c>
      <c r="D3623" s="63" t="str">
        <f>VLOOKUP(C3623,[6]Consolidado!$B:$E,4,FALSE)</f>
        <v>Finalizada</v>
      </c>
      <c r="E3623" s="64" t="s">
        <v>31</v>
      </c>
      <c r="F3623" s="65" t="s">
        <v>149</v>
      </c>
      <c r="G3623" s="66">
        <v>40</v>
      </c>
      <c r="H3623" s="67">
        <v>1.7013852813852814</v>
      </c>
      <c r="I3623" s="85">
        <f t="shared" si="98"/>
        <v>68.055411255411258</v>
      </c>
      <c r="J3623" s="86">
        <v>30.1676</v>
      </c>
      <c r="K3623" s="85">
        <f t="shared" si="99"/>
        <v>2.2559106874730261</v>
      </c>
      <c r="L3623" s="68" t="str">
        <f>VLOOKUP(C3623,[6]Consolidado!$B:$E,2,FALSE)</f>
        <v>Ignitia Office</v>
      </c>
      <c r="M3623" s="69" t="str">
        <f>VLOOKUP(C3623,[6]Consolidado!$B:$E,3,FALSE)</f>
        <v>Lounge 1. Banca Café sin respaldo</v>
      </c>
      <c r="N3623" s="70" t="str">
        <f>VLOOKUP(C3623,[6]Consolidado!$B:$H,7,FALSE)</f>
        <v>Agosto</v>
      </c>
    </row>
    <row r="3624" spans="1:14" s="71" customFormat="1" ht="16.5" customHeight="1" outlineLevel="1" x14ac:dyDescent="0.2">
      <c r="A3624" s="60" t="s">
        <v>705</v>
      </c>
      <c r="B3624" s="61">
        <v>42945</v>
      </c>
      <c r="C3624" s="71">
        <v>243</v>
      </c>
      <c r="D3624" s="63" t="str">
        <f>VLOOKUP(C3624,[6]Consolidado!$B:$E,4,FALSE)</f>
        <v>Finalizada</v>
      </c>
      <c r="E3624" s="64" t="s">
        <v>33</v>
      </c>
      <c r="F3624" s="65" t="s">
        <v>32</v>
      </c>
      <c r="G3624" s="66">
        <v>4</v>
      </c>
      <c r="H3624" s="67">
        <v>30.068855534528456</v>
      </c>
      <c r="I3624" s="85">
        <f t="shared" si="98"/>
        <v>120.27542213811383</v>
      </c>
      <c r="J3624" s="86">
        <v>30.1676</v>
      </c>
      <c r="K3624" s="85">
        <f t="shared" si="99"/>
        <v>3.986907216288794</v>
      </c>
      <c r="L3624" s="68" t="str">
        <f>VLOOKUP(C3624,[6]Consolidado!$B:$E,2,FALSE)</f>
        <v>Ignitia Office</v>
      </c>
      <c r="M3624" s="69" t="str">
        <f>VLOOKUP(C3624,[6]Consolidado!$B:$E,3,FALSE)</f>
        <v>Lounge 1. Banca Café con respaldo</v>
      </c>
      <c r="N3624" s="70" t="str">
        <f>VLOOKUP(C3624,[6]Consolidado!$B:$H,7,FALSE)</f>
        <v>Agosto</v>
      </c>
    </row>
    <row r="3625" spans="1:14" s="71" customFormat="1" ht="16.5" customHeight="1" outlineLevel="1" x14ac:dyDescent="0.2">
      <c r="A3625" s="60" t="s">
        <v>705</v>
      </c>
      <c r="B3625" s="61">
        <v>42945</v>
      </c>
      <c r="C3625" s="71">
        <v>243</v>
      </c>
      <c r="D3625" s="63" t="str">
        <f>VLOOKUP(C3625,[6]Consolidado!$B:$E,4,FALSE)</f>
        <v>Finalizada</v>
      </c>
      <c r="E3625" s="64" t="s">
        <v>33</v>
      </c>
      <c r="F3625" s="65" t="s">
        <v>35</v>
      </c>
      <c r="G3625" s="66">
        <v>1</v>
      </c>
      <c r="H3625" s="67">
        <v>241.49376046717171</v>
      </c>
      <c r="I3625" s="85">
        <f t="shared" si="98"/>
        <v>241.49376046717171</v>
      </c>
      <c r="J3625" s="86">
        <v>30.1676</v>
      </c>
      <c r="K3625" s="85">
        <f t="shared" si="99"/>
        <v>8.0050703558510357</v>
      </c>
      <c r="L3625" s="68" t="str">
        <f>VLOOKUP(C3625,[6]Consolidado!$B:$E,2,FALSE)</f>
        <v>Ignitia Office</v>
      </c>
      <c r="M3625" s="69" t="str">
        <f>VLOOKUP(C3625,[6]Consolidado!$B:$E,3,FALSE)</f>
        <v>Lounge 1. Banca Café con respaldo</v>
      </c>
      <c r="N3625" s="70" t="str">
        <f>VLOOKUP(C3625,[6]Consolidado!$B:$H,7,FALSE)</f>
        <v>Agosto</v>
      </c>
    </row>
    <row r="3626" spans="1:14" s="71" customFormat="1" ht="16.5" customHeight="1" outlineLevel="1" x14ac:dyDescent="0.2">
      <c r="A3626" s="60" t="s">
        <v>705</v>
      </c>
      <c r="B3626" s="61">
        <v>42945</v>
      </c>
      <c r="C3626" s="71">
        <v>243</v>
      </c>
      <c r="D3626" s="63" t="str">
        <f>VLOOKUP(C3626,[6]Consolidado!$B:$E,4,FALSE)</f>
        <v>Finalizada</v>
      </c>
      <c r="E3626" s="64" t="s">
        <v>31</v>
      </c>
      <c r="F3626" s="65" t="s">
        <v>149</v>
      </c>
      <c r="G3626" s="66">
        <v>16</v>
      </c>
      <c r="H3626" s="67">
        <v>1.7013852813852814</v>
      </c>
      <c r="I3626" s="85">
        <f t="shared" si="98"/>
        <v>27.222164502164503</v>
      </c>
      <c r="J3626" s="86">
        <v>30.1676</v>
      </c>
      <c r="K3626" s="85">
        <f t="shared" si="99"/>
        <v>0.90236427498921035</v>
      </c>
      <c r="L3626" s="68" t="str">
        <f>VLOOKUP(C3626,[6]Consolidado!$B:$E,2,FALSE)</f>
        <v>Ignitia Office</v>
      </c>
      <c r="M3626" s="69" t="str">
        <f>VLOOKUP(C3626,[6]Consolidado!$B:$E,3,FALSE)</f>
        <v>Lounge 1. Banca Café con respaldo</v>
      </c>
      <c r="N3626" s="70" t="str">
        <f>VLOOKUP(C3626,[6]Consolidado!$B:$H,7,FALSE)</f>
        <v>Agosto</v>
      </c>
    </row>
    <row r="3627" spans="1:14" s="71" customFormat="1" ht="16.5" customHeight="1" outlineLevel="1" x14ac:dyDescent="0.2">
      <c r="A3627" s="60" t="s">
        <v>705</v>
      </c>
      <c r="B3627" s="61">
        <v>42946</v>
      </c>
      <c r="C3627" s="71">
        <v>311</v>
      </c>
      <c r="D3627" s="63" t="str">
        <f>VLOOKUP(C3627,[6]Consolidado!$B:$E,4,FALSE)</f>
        <v>Finalizada</v>
      </c>
      <c r="E3627" s="64" t="s">
        <v>28</v>
      </c>
      <c r="F3627" s="65" t="s">
        <v>106</v>
      </c>
      <c r="G3627" s="66">
        <v>1</v>
      </c>
      <c r="H3627" s="67">
        <v>500.86834894040703</v>
      </c>
      <c r="I3627" s="85">
        <f t="shared" si="98"/>
        <v>500.86834894040703</v>
      </c>
      <c r="J3627" s="86">
        <v>30.1676</v>
      </c>
      <c r="K3627" s="85">
        <f t="shared" si="99"/>
        <v>16.602857003553716</v>
      </c>
      <c r="L3627" s="68" t="str">
        <f>VLOOKUP(C3627,[6]Consolidado!$B:$E,2,FALSE)</f>
        <v>BH Office</v>
      </c>
      <c r="M3627" s="69" t="str">
        <f>VLOOKUP(C3627,[6]Consolidado!$B:$E,3,FALSE)</f>
        <v>Floating Credenza</v>
      </c>
      <c r="N3627" s="70" t="str">
        <f>VLOOKUP(C3627,[6]Consolidado!$B:$H,7,FALSE)</f>
        <v>Agosto</v>
      </c>
    </row>
    <row r="3628" spans="1:14" s="71" customFormat="1" ht="16.5" customHeight="1" outlineLevel="1" x14ac:dyDescent="0.2">
      <c r="A3628" s="60" t="s">
        <v>705</v>
      </c>
      <c r="B3628" s="61">
        <v>42947</v>
      </c>
      <c r="C3628" s="71">
        <v>244</v>
      </c>
      <c r="D3628" s="63" t="str">
        <f>VLOOKUP(C3628,[6]Consolidado!$B:$E,4,FALSE)</f>
        <v>Finalizada</v>
      </c>
      <c r="E3628" s="64" t="s">
        <v>40</v>
      </c>
      <c r="F3628" s="65" t="s">
        <v>81</v>
      </c>
      <c r="G3628" s="66">
        <v>40</v>
      </c>
      <c r="H3628" s="67">
        <v>0.68488464885714284</v>
      </c>
      <c r="I3628" s="85">
        <f t="shared" si="98"/>
        <v>27.395385954285715</v>
      </c>
      <c r="J3628" s="86">
        <v>30.1676</v>
      </c>
      <c r="K3628" s="85">
        <f t="shared" si="99"/>
        <v>0.90810624492123049</v>
      </c>
      <c r="L3628" s="68" t="str">
        <f>VLOOKUP(C3628,[6]Consolidado!$B:$E,2,FALSE)</f>
        <v>Ignitia Office</v>
      </c>
      <c r="M3628" s="69" t="str">
        <f>VLOOKUP(C3628,[6]Consolidado!$B:$E,3,FALSE)</f>
        <v>Lounge 1. Banca Café sin respaldo</v>
      </c>
      <c r="N3628" s="70" t="str">
        <f>VLOOKUP(C3628,[6]Consolidado!$B:$H,7,FALSE)</f>
        <v>Agosto</v>
      </c>
    </row>
    <row r="3629" spans="1:14" s="71" customFormat="1" ht="16.5" customHeight="1" outlineLevel="1" x14ac:dyDescent="0.2">
      <c r="A3629" s="60" t="s">
        <v>705</v>
      </c>
      <c r="B3629" s="61">
        <v>42947</v>
      </c>
      <c r="C3629" s="71">
        <v>243</v>
      </c>
      <c r="D3629" s="63" t="str">
        <f>VLOOKUP(C3629,[6]Consolidado!$B:$E,4,FALSE)</f>
        <v>Finalizada</v>
      </c>
      <c r="E3629" s="64" t="s">
        <v>40</v>
      </c>
      <c r="F3629" s="65" t="s">
        <v>81</v>
      </c>
      <c r="G3629" s="66">
        <v>35</v>
      </c>
      <c r="H3629" s="67">
        <v>0.68488464885714284</v>
      </c>
      <c r="I3629" s="85">
        <f t="shared" si="98"/>
        <v>23.970962709999998</v>
      </c>
      <c r="J3629" s="86">
        <v>30.1676</v>
      </c>
      <c r="K3629" s="85">
        <f t="shared" si="99"/>
        <v>0.79459296430607662</v>
      </c>
      <c r="L3629" s="68" t="str">
        <f>VLOOKUP(C3629,[6]Consolidado!$B:$E,2,FALSE)</f>
        <v>Ignitia Office</v>
      </c>
      <c r="M3629" s="69" t="str">
        <f>VLOOKUP(C3629,[6]Consolidado!$B:$E,3,FALSE)</f>
        <v>Lounge 1. Banca Café con respaldo</v>
      </c>
      <c r="N3629" s="70" t="str">
        <f>VLOOKUP(C3629,[6]Consolidado!$B:$H,7,FALSE)</f>
        <v>Agosto</v>
      </c>
    </row>
    <row r="3630" spans="1:14" s="71" customFormat="1" ht="16.5" customHeight="1" outlineLevel="1" x14ac:dyDescent="0.2">
      <c r="A3630" s="60" t="s">
        <v>705</v>
      </c>
      <c r="B3630" s="61">
        <v>42947</v>
      </c>
      <c r="C3630" s="71">
        <v>283</v>
      </c>
      <c r="D3630" s="63" t="str">
        <f>VLOOKUP(C3630,[6]Consolidado!$B:$E,4,FALSE)</f>
        <v>Finalizada</v>
      </c>
      <c r="E3630" s="64" t="s">
        <v>28</v>
      </c>
      <c r="F3630" s="65" t="s">
        <v>211</v>
      </c>
      <c r="G3630" s="66">
        <v>1</v>
      </c>
      <c r="H3630" s="67">
        <v>641.69552469135795</v>
      </c>
      <c r="I3630" s="85">
        <f t="shared" si="98"/>
        <v>641.69552469135795</v>
      </c>
      <c r="J3630" s="86">
        <v>30.1676</v>
      </c>
      <c r="K3630" s="85">
        <f t="shared" si="99"/>
        <v>21.271016742841923</v>
      </c>
      <c r="L3630" s="68" t="str">
        <f>VLOOKUP(C3630,[6]Consolidado!$B:$E,2,FALSE)</f>
        <v>Wharf</v>
      </c>
      <c r="M3630" s="69" t="str">
        <f>VLOOKUP(C3630,[6]Consolidado!$B:$E,3,FALSE)</f>
        <v xml:space="preserve">Wharf Bar </v>
      </c>
      <c r="N3630" s="70" t="str">
        <f>VLOOKUP(C3630,[6]Consolidado!$B:$H,7,FALSE)</f>
        <v>Agosto</v>
      </c>
    </row>
    <row r="3631" spans="1:14" s="71" customFormat="1" ht="16.5" customHeight="1" outlineLevel="1" x14ac:dyDescent="0.2">
      <c r="A3631" s="60" t="s">
        <v>705</v>
      </c>
      <c r="B3631" s="61">
        <v>42947</v>
      </c>
      <c r="C3631" s="71">
        <v>240</v>
      </c>
      <c r="D3631" s="63" t="str">
        <f>VLOOKUP(C3631,[6]Consolidado!$B:$E,4,FALSE)</f>
        <v>Finalizada</v>
      </c>
      <c r="E3631" s="64" t="s">
        <v>40</v>
      </c>
      <c r="F3631" s="65" t="s">
        <v>112</v>
      </c>
      <c r="G3631" s="66">
        <v>300</v>
      </c>
      <c r="H3631" s="67">
        <v>0.44456344312992729</v>
      </c>
      <c r="I3631" s="85">
        <f t="shared" si="98"/>
        <v>133.36903293897819</v>
      </c>
      <c r="J3631" s="86">
        <v>30.1676</v>
      </c>
      <c r="K3631" s="85">
        <f t="shared" si="99"/>
        <v>4.4209361347597484</v>
      </c>
      <c r="L3631" s="68" t="str">
        <f>VLOOKUP(C3631,[6]Consolidado!$B:$E,2,FALSE)</f>
        <v>Wharf</v>
      </c>
      <c r="M3631" s="69" t="str">
        <f>VLOOKUP(C3631,[6]Consolidado!$B:$E,3,FALSE)</f>
        <v>M-5 Banquette</v>
      </c>
      <c r="N3631" s="70" t="str">
        <f>VLOOKUP(C3631,[6]Consolidado!$B:$H,7,FALSE)</f>
        <v>Agosto</v>
      </c>
    </row>
    <row r="3632" spans="1:14" s="71" customFormat="1" ht="16.5" customHeight="1" outlineLevel="1" x14ac:dyDescent="0.2">
      <c r="A3632" s="60" t="s">
        <v>705</v>
      </c>
      <c r="B3632" s="61">
        <v>42947</v>
      </c>
      <c r="C3632" s="71">
        <v>239</v>
      </c>
      <c r="D3632" s="63" t="str">
        <f>VLOOKUP(C3632,[6]Consolidado!$B:$E,4,FALSE)</f>
        <v>Finalizada</v>
      </c>
      <c r="E3632" s="64" t="s">
        <v>40</v>
      </c>
      <c r="F3632" s="65" t="s">
        <v>39</v>
      </c>
      <c r="G3632" s="66">
        <v>300</v>
      </c>
      <c r="H3632" s="67">
        <v>0.76725842674657718</v>
      </c>
      <c r="I3632" s="85">
        <f t="shared" si="98"/>
        <v>230.17752802397317</v>
      </c>
      <c r="J3632" s="86">
        <v>30.1676</v>
      </c>
      <c r="K3632" s="85">
        <f t="shared" si="99"/>
        <v>7.6299582341310934</v>
      </c>
      <c r="L3632" s="68" t="str">
        <f>VLOOKUP(C3632,[6]Consolidado!$B:$E,2,FALSE)</f>
        <v>Wharf</v>
      </c>
      <c r="M3632" s="69" t="str">
        <f>VLOOKUP(C3632,[6]Consolidado!$B:$E,3,FALSE)</f>
        <v>M-4 Banquette</v>
      </c>
      <c r="N3632" s="70" t="str">
        <f>VLOOKUP(C3632,[6]Consolidado!$B:$H,7,FALSE)</f>
        <v>Agosto</v>
      </c>
    </row>
    <row r="3633" spans="1:14" s="71" customFormat="1" ht="16.5" customHeight="1" outlineLevel="1" x14ac:dyDescent="0.2">
      <c r="A3633" s="60" t="s">
        <v>705</v>
      </c>
      <c r="B3633" s="61">
        <v>42947</v>
      </c>
      <c r="C3633" s="71">
        <v>271</v>
      </c>
      <c r="D3633" s="63" t="str">
        <f>VLOOKUP(C3633,[6]Consolidado!$B:$E,4,FALSE)</f>
        <v>Finalizada</v>
      </c>
      <c r="E3633" s="64" t="s">
        <v>78</v>
      </c>
      <c r="F3633" s="65" t="s">
        <v>82</v>
      </c>
      <c r="G3633" s="66">
        <v>16</v>
      </c>
      <c r="H3633" s="67">
        <v>7.5415032000000011</v>
      </c>
      <c r="I3633" s="85">
        <f t="shared" si="98"/>
        <v>120.66405120000002</v>
      </c>
      <c r="J3633" s="86">
        <v>30.1676</v>
      </c>
      <c r="K3633" s="85">
        <f t="shared" si="99"/>
        <v>3.9997895490526267</v>
      </c>
      <c r="L3633" s="68" t="str">
        <f>VLOOKUP(C3633,[6]Consolidado!$B:$E,2,FALSE)</f>
        <v>Ignitia Office</v>
      </c>
      <c r="M3633" s="69" t="str">
        <f>VLOOKUP(C3633,[6]Consolidado!$B:$E,3,FALSE)</f>
        <v>Meeting Room 4 side table stool modules</v>
      </c>
      <c r="N3633" s="70" t="str">
        <f>VLOOKUP(C3633,[6]Consolidado!$B:$H,7,FALSE)</f>
        <v>Agosto</v>
      </c>
    </row>
    <row r="3634" spans="1:14" s="71" customFormat="1" ht="16.5" customHeight="1" outlineLevel="1" x14ac:dyDescent="0.2">
      <c r="A3634" s="60" t="s">
        <v>705</v>
      </c>
      <c r="B3634" s="61">
        <v>42947</v>
      </c>
      <c r="C3634" s="71">
        <v>271</v>
      </c>
      <c r="D3634" s="63" t="str">
        <f>VLOOKUP(C3634,[6]Consolidado!$B:$E,4,FALSE)</f>
        <v>Finalizada</v>
      </c>
      <c r="E3634" s="64" t="s">
        <v>78</v>
      </c>
      <c r="F3634" s="65" t="s">
        <v>77</v>
      </c>
      <c r="G3634" s="66">
        <v>4</v>
      </c>
      <c r="H3634" s="67">
        <v>3.6494321173669468</v>
      </c>
      <c r="I3634" s="85">
        <f t="shared" si="98"/>
        <v>14.597728469467787</v>
      </c>
      <c r="J3634" s="86">
        <v>30.1676</v>
      </c>
      <c r="K3634" s="85">
        <f t="shared" si="99"/>
        <v>0.48388763008882996</v>
      </c>
      <c r="L3634" s="68" t="str">
        <f>VLOOKUP(C3634,[6]Consolidado!$B:$E,2,FALSE)</f>
        <v>Ignitia Office</v>
      </c>
      <c r="M3634" s="69" t="str">
        <f>VLOOKUP(C3634,[6]Consolidado!$B:$E,3,FALSE)</f>
        <v>Meeting Room 4 side table stool modules</v>
      </c>
      <c r="N3634" s="70" t="str">
        <f>VLOOKUP(C3634,[6]Consolidado!$B:$H,7,FALSE)</f>
        <v>Agosto</v>
      </c>
    </row>
    <row r="3635" spans="1:14" s="71" customFormat="1" ht="16.5" customHeight="1" outlineLevel="1" x14ac:dyDescent="0.2">
      <c r="A3635" s="60" t="s">
        <v>705</v>
      </c>
      <c r="B3635" s="61">
        <v>42947</v>
      </c>
      <c r="C3635" s="71">
        <v>264</v>
      </c>
      <c r="D3635" s="63" t="str">
        <f>VLOOKUP(C3635,[6]Consolidado!$B:$E,4,FALSE)</f>
        <v>Finalizada</v>
      </c>
      <c r="E3635" s="64" t="s">
        <v>40</v>
      </c>
      <c r="F3635" s="65" t="s">
        <v>112</v>
      </c>
      <c r="G3635" s="66">
        <v>300</v>
      </c>
      <c r="H3635" s="67">
        <v>0.44456344312992729</v>
      </c>
      <c r="I3635" s="85">
        <f t="shared" si="98"/>
        <v>133.36903293897819</v>
      </c>
      <c r="J3635" s="86">
        <v>30.1676</v>
      </c>
      <c r="K3635" s="85">
        <f t="shared" si="99"/>
        <v>4.4209361347597484</v>
      </c>
      <c r="L3635" s="68" t="str">
        <f>VLOOKUP(C3635,[6]Consolidado!$B:$E,2,FALSE)</f>
        <v>Ignitia Office</v>
      </c>
      <c r="M3635" s="69" t="str">
        <f>VLOOKUP(C3635,[6]Consolidado!$B:$E,3,FALSE)</f>
        <v>PTV chair. Oversized&amp;upholstered</v>
      </c>
      <c r="N3635" s="70" t="str">
        <f>VLOOKUP(C3635,[6]Consolidado!$B:$H,7,FALSE)</f>
        <v>Agosto</v>
      </c>
    </row>
    <row r="3636" spans="1:14" s="71" customFormat="1" ht="16.5" customHeight="1" outlineLevel="1" x14ac:dyDescent="0.2">
      <c r="A3636" s="60" t="s">
        <v>705</v>
      </c>
      <c r="B3636" s="61">
        <v>42947</v>
      </c>
      <c r="C3636" s="71">
        <v>364</v>
      </c>
      <c r="D3636" s="63" t="str">
        <f>VLOOKUP(C3636,[6]Consolidado!$B:$E,4,FALSE)</f>
        <v>En Proceso</v>
      </c>
      <c r="E3636" s="64" t="s">
        <v>40</v>
      </c>
      <c r="F3636" s="65" t="s">
        <v>165</v>
      </c>
      <c r="G3636" s="66">
        <v>200</v>
      </c>
      <c r="H3636" s="67">
        <v>9.2988630020512844E-2</v>
      </c>
      <c r="I3636" s="85">
        <f t="shared" si="98"/>
        <v>18.597726004102569</v>
      </c>
      <c r="J3636" s="86">
        <v>30.1676</v>
      </c>
      <c r="K3636" s="85">
        <f t="shared" si="99"/>
        <v>0.61648013113746436</v>
      </c>
      <c r="L3636" s="68" t="str">
        <f>VLOOKUP(C3636,[6]Consolidado!$B:$E,2,FALSE)</f>
        <v>Maderas Collective</v>
      </c>
      <c r="M3636" s="69" t="str">
        <f>VLOOKUP(C3636,[6]Consolidado!$B:$E,3,FALSE)</f>
        <v>Caja para cuchillas</v>
      </c>
      <c r="N3636" s="70" t="str">
        <f>VLOOKUP(C3636,[6]Consolidado!$B:$H,7,FALSE)</f>
        <v>Cierre en Dic. (AF)</v>
      </c>
    </row>
    <row r="3637" spans="1:14" s="71" customFormat="1" ht="16.5" customHeight="1" outlineLevel="1" x14ac:dyDescent="0.2">
      <c r="A3637" s="60" t="s">
        <v>705</v>
      </c>
      <c r="B3637" s="61">
        <v>42947</v>
      </c>
      <c r="C3637" s="71">
        <v>364</v>
      </c>
      <c r="D3637" s="63" t="str">
        <f>VLOOKUP(C3637,[6]Consolidado!$B:$E,4,FALSE)</f>
        <v>En Proceso</v>
      </c>
      <c r="E3637" s="64" t="s">
        <v>40</v>
      </c>
      <c r="F3637" s="65" t="s">
        <v>98</v>
      </c>
      <c r="G3637" s="66">
        <v>100</v>
      </c>
      <c r="H3637" s="67">
        <v>0.23351166427355521</v>
      </c>
      <c r="I3637" s="85">
        <f t="shared" si="98"/>
        <v>23.351166427355523</v>
      </c>
      <c r="J3637" s="86">
        <v>30.1676</v>
      </c>
      <c r="K3637" s="85">
        <f t="shared" si="99"/>
        <v>0.77404786682916515</v>
      </c>
      <c r="L3637" s="68" t="str">
        <f>VLOOKUP(C3637,[6]Consolidado!$B:$E,2,FALSE)</f>
        <v>Maderas Collective</v>
      </c>
      <c r="M3637" s="69" t="str">
        <f>VLOOKUP(C3637,[6]Consolidado!$B:$E,3,FALSE)</f>
        <v>Caja para cuchillas</v>
      </c>
      <c r="N3637" s="70" t="str">
        <f>VLOOKUP(C3637,[6]Consolidado!$B:$H,7,FALSE)</f>
        <v>Cierre en Dic. (AF)</v>
      </c>
    </row>
    <row r="3638" spans="1:14" s="71" customFormat="1" ht="16.5" customHeight="1" outlineLevel="1" x14ac:dyDescent="0.2">
      <c r="A3638" s="60" t="s">
        <v>705</v>
      </c>
      <c r="B3638" s="61">
        <v>42947</v>
      </c>
      <c r="C3638" s="71">
        <v>307</v>
      </c>
      <c r="D3638" s="63" t="str">
        <f>VLOOKUP(C3638,[6]Consolidado!$B:$E,4,FALSE)</f>
        <v>Finalizada</v>
      </c>
      <c r="E3638" s="64" t="s">
        <v>51</v>
      </c>
      <c r="F3638" s="65" t="s">
        <v>69</v>
      </c>
      <c r="G3638" s="66">
        <v>0.75</v>
      </c>
      <c r="H3638" s="67">
        <v>2316.7759999999998</v>
      </c>
      <c r="I3638" s="85">
        <f t="shared" si="98"/>
        <v>1737.5819999999999</v>
      </c>
      <c r="J3638" s="86">
        <v>30.1676</v>
      </c>
      <c r="K3638" s="85">
        <f t="shared" si="99"/>
        <v>57.597621289065088</v>
      </c>
      <c r="L3638" s="68" t="str">
        <f>VLOOKUP(C3638,[6]Consolidado!$B:$E,2,FALSE)</f>
        <v>BH Office</v>
      </c>
      <c r="M3638" s="69" t="str">
        <f>VLOOKUP(C3638,[6]Consolidado!$B:$E,3,FALSE)</f>
        <v>Shelves</v>
      </c>
      <c r="N3638" s="70" t="str">
        <f>VLOOKUP(C3638,[6]Consolidado!$B:$H,7,FALSE)</f>
        <v>Agosto</v>
      </c>
    </row>
    <row r="3639" spans="1:14" s="71" customFormat="1" ht="16.5" customHeight="1" outlineLevel="1" x14ac:dyDescent="0.2">
      <c r="A3639" s="60" t="s">
        <v>705</v>
      </c>
      <c r="B3639" s="61">
        <v>42947</v>
      </c>
      <c r="C3639" s="71">
        <v>272</v>
      </c>
      <c r="D3639" s="63" t="str">
        <f>VLOOKUP(C3639,[6]Consolidado!$B:$E,4,FALSE)</f>
        <v>Finalizada</v>
      </c>
      <c r="E3639" s="64" t="s">
        <v>51</v>
      </c>
      <c r="F3639" s="65" t="s">
        <v>69</v>
      </c>
      <c r="G3639" s="66">
        <v>-0.75</v>
      </c>
      <c r="H3639" s="67">
        <v>2316.7759999999998</v>
      </c>
      <c r="I3639" s="85">
        <f t="shared" si="98"/>
        <v>-1737.5819999999999</v>
      </c>
      <c r="J3639" s="86">
        <v>30.1676</v>
      </c>
      <c r="K3639" s="85">
        <f t="shared" si="99"/>
        <v>-57.597621289065088</v>
      </c>
      <c r="L3639" s="68" t="str">
        <f>VLOOKUP(C3639,[6]Consolidado!$B:$E,2,FALSE)</f>
        <v>Ignitia Office</v>
      </c>
      <c r="M3639" s="69" t="str">
        <f>VLOOKUP(C3639,[6]Consolidado!$B:$E,3,FALSE)</f>
        <v xml:space="preserve">8 seater desk </v>
      </c>
      <c r="N3639" s="70" t="str">
        <f>VLOOKUP(C3639,[6]Consolidado!$B:$H,7,FALSE)</f>
        <v>Julio</v>
      </c>
    </row>
    <row r="3640" spans="1:14" s="71" customFormat="1" ht="16.5" customHeight="1" outlineLevel="1" x14ac:dyDescent="0.2">
      <c r="A3640" s="60" t="s">
        <v>705</v>
      </c>
      <c r="B3640" s="61">
        <v>42947</v>
      </c>
      <c r="C3640" s="71" t="s">
        <v>290</v>
      </c>
      <c r="D3640" s="63" t="str">
        <f>VLOOKUP(C3640,[6]Consolidado!$B:$E,4,FALSE)</f>
        <v>En Proceso</v>
      </c>
      <c r="E3640" s="64" t="s">
        <v>25</v>
      </c>
      <c r="F3640" s="65" t="s">
        <v>100</v>
      </c>
      <c r="G3640" s="66">
        <v>3</v>
      </c>
      <c r="H3640" s="67">
        <v>406.29999999999995</v>
      </c>
      <c r="I3640" s="85">
        <f t="shared" si="98"/>
        <v>1218.8999999999999</v>
      </c>
      <c r="J3640" s="86">
        <v>30.1676</v>
      </c>
      <c r="K3640" s="85">
        <f t="shared" si="99"/>
        <v>40.404274784868527</v>
      </c>
      <c r="L3640" s="68" t="str">
        <f>VLOOKUP(C3640,[6]Consolidado!$B:$E,2,FALSE)</f>
        <v>Acabado</v>
      </c>
      <c r="M3640" s="69" t="str">
        <f>VLOOKUP(C3640,[6]Consolidado!$B:$E,3,FALSE)</f>
        <v>Material de acabado pendiente de distribuir</v>
      </c>
      <c r="N3640" s="70">
        <f>VLOOKUP(C3640,[6]Consolidado!$B:$H,7,FALSE)</f>
        <v>0</v>
      </c>
    </row>
    <row r="3641" spans="1:14" s="71" customFormat="1" ht="16.5" customHeight="1" outlineLevel="1" x14ac:dyDescent="0.2">
      <c r="A3641" s="60" t="s">
        <v>705</v>
      </c>
      <c r="B3641" s="61">
        <v>42947</v>
      </c>
      <c r="C3641" s="71">
        <v>295</v>
      </c>
      <c r="D3641" s="63" t="str">
        <f>VLOOKUP(C3641,[6]Consolidado!$B:$E,4,FALSE)</f>
        <v>Finalizada</v>
      </c>
      <c r="E3641" s="64" t="s">
        <v>40</v>
      </c>
      <c r="F3641" s="65" t="s">
        <v>154</v>
      </c>
      <c r="G3641" s="66">
        <v>120</v>
      </c>
      <c r="H3641" s="67">
        <v>0.53120716944444446</v>
      </c>
      <c r="I3641" s="85">
        <f t="shared" si="98"/>
        <v>63.744860333333335</v>
      </c>
      <c r="J3641" s="86">
        <v>30.1676</v>
      </c>
      <c r="K3641" s="85">
        <f t="shared" si="99"/>
        <v>2.1130239174920558</v>
      </c>
      <c r="L3641" s="68" t="str">
        <f>VLOOKUP(C3641,[6]Consolidado!$B:$E,2,FALSE)</f>
        <v>Chicha [Pina Blanca]</v>
      </c>
      <c r="M3641" s="69" t="str">
        <f>VLOOKUP(C3641,[6]Consolidado!$B:$E,3,FALSE)</f>
        <v>BQ-01 Banquette 1</v>
      </c>
      <c r="N3641" s="70" t="str">
        <f>VLOOKUP(C3641,[6]Consolidado!$B:$H,7,FALSE)</f>
        <v>Agosto</v>
      </c>
    </row>
    <row r="3642" spans="1:14" s="71" customFormat="1" ht="16.5" customHeight="1" outlineLevel="1" x14ac:dyDescent="0.2">
      <c r="A3642" s="60" t="s">
        <v>705</v>
      </c>
      <c r="B3642" s="61">
        <v>42947</v>
      </c>
      <c r="C3642" s="71">
        <v>337</v>
      </c>
      <c r="D3642" s="63" t="str">
        <f>VLOOKUP(C3642,[6]Consolidado!$B:$E,4,FALSE)</f>
        <v>Finalizada</v>
      </c>
      <c r="E3642" s="64" t="s">
        <v>40</v>
      </c>
      <c r="F3642" s="65" t="s">
        <v>81</v>
      </c>
      <c r="G3642" s="66">
        <v>35</v>
      </c>
      <c r="H3642" s="67">
        <v>0.68488464885714284</v>
      </c>
      <c r="I3642" s="85">
        <f t="shared" si="98"/>
        <v>23.970962709999998</v>
      </c>
      <c r="J3642" s="86">
        <v>30.1676</v>
      </c>
      <c r="K3642" s="85">
        <f t="shared" si="99"/>
        <v>0.79459296430607662</v>
      </c>
      <c r="L3642" s="68" t="str">
        <f>VLOOKUP(C3642,[6]Consolidado!$B:$E,2,FALSE)</f>
        <v>BH Office</v>
      </c>
      <c r="M3642" s="69" t="str">
        <f>VLOOKUP(C3642,[6]Consolidado!$B:$E,3,FALSE)</f>
        <v>Desk 1 - ROBLE</v>
      </c>
      <c r="N3642" s="70" t="str">
        <f>VLOOKUP(C3642,[6]Consolidado!$B:$H,7,FALSE)</f>
        <v>Agosto</v>
      </c>
    </row>
    <row r="3643" spans="1:14" s="71" customFormat="1" ht="16.5" customHeight="1" outlineLevel="1" x14ac:dyDescent="0.2">
      <c r="A3643" s="60" t="s">
        <v>705</v>
      </c>
      <c r="B3643" s="61">
        <v>42947</v>
      </c>
      <c r="C3643" s="71">
        <v>337</v>
      </c>
      <c r="D3643" s="63" t="str">
        <f>VLOOKUP(C3643,[6]Consolidado!$B:$E,4,FALSE)</f>
        <v>Finalizada</v>
      </c>
      <c r="E3643" s="64" t="s">
        <v>78</v>
      </c>
      <c r="F3643" s="65" t="s">
        <v>77</v>
      </c>
      <c r="G3643" s="66">
        <v>8</v>
      </c>
      <c r="H3643" s="67">
        <v>3.6494321173669468</v>
      </c>
      <c r="I3643" s="85">
        <f t="shared" si="98"/>
        <v>29.195456938935575</v>
      </c>
      <c r="J3643" s="86">
        <v>30.1676</v>
      </c>
      <c r="K3643" s="85">
        <f t="shared" si="99"/>
        <v>0.96777526017765991</v>
      </c>
      <c r="L3643" s="68" t="str">
        <f>VLOOKUP(C3643,[6]Consolidado!$B:$E,2,FALSE)</f>
        <v>BH Office</v>
      </c>
      <c r="M3643" s="69" t="str">
        <f>VLOOKUP(C3643,[6]Consolidado!$B:$E,3,FALSE)</f>
        <v>Desk 1 - ROBLE</v>
      </c>
      <c r="N3643" s="70" t="str">
        <f>VLOOKUP(C3643,[6]Consolidado!$B:$H,7,FALSE)</f>
        <v>Agosto</v>
      </c>
    </row>
    <row r="3644" spans="1:14" s="71" customFormat="1" ht="16.5" customHeight="1" outlineLevel="1" x14ac:dyDescent="0.2">
      <c r="A3644" s="60" t="s">
        <v>705</v>
      </c>
      <c r="B3644" s="61">
        <v>42947</v>
      </c>
      <c r="C3644" s="71">
        <v>344</v>
      </c>
      <c r="D3644" s="63" t="str">
        <f>VLOOKUP(C3644,[6]Consolidado!$B:$E,4,FALSE)</f>
        <v>Finalizada</v>
      </c>
      <c r="E3644" s="64" t="s">
        <v>51</v>
      </c>
      <c r="F3644" s="65" t="s">
        <v>115</v>
      </c>
      <c r="G3644" s="66">
        <v>24</v>
      </c>
      <c r="H3644" s="67">
        <v>49.911406085704805</v>
      </c>
      <c r="I3644" s="85">
        <f t="shared" si="98"/>
        <v>1197.8737460569153</v>
      </c>
      <c r="J3644" s="86">
        <v>30.1676</v>
      </c>
      <c r="K3644" s="85">
        <f t="shared" si="99"/>
        <v>39.707293455790825</v>
      </c>
      <c r="L3644" s="68" t="str">
        <f>VLOOKUP(C3644,[6]Consolidado!$B:$E,2,FALSE)</f>
        <v>Home Studios</v>
      </c>
      <c r="M3644" s="69" t="str">
        <f>VLOOKUP(C3644,[6]Consolidado!$B:$E,3,FALSE)</f>
        <v>Custom Bar Stool B</v>
      </c>
      <c r="N3644" s="70" t="str">
        <f>VLOOKUP(C3644,[6]Consolidado!$B:$H,7,FALSE)</f>
        <v>Agosto</v>
      </c>
    </row>
    <row r="3645" spans="1:14" s="71" customFormat="1" ht="16.5" customHeight="1" outlineLevel="1" x14ac:dyDescent="0.2">
      <c r="A3645" s="60" t="s">
        <v>705</v>
      </c>
      <c r="B3645" s="61">
        <v>42947</v>
      </c>
      <c r="C3645" s="71">
        <v>364</v>
      </c>
      <c r="D3645" s="63" t="str">
        <f>VLOOKUP(C3645,[6]Consolidado!$B:$E,4,FALSE)</f>
        <v>En Proceso</v>
      </c>
      <c r="E3645" s="64" t="s">
        <v>40</v>
      </c>
      <c r="F3645" s="65" t="s">
        <v>212</v>
      </c>
      <c r="G3645" s="66">
        <v>100</v>
      </c>
      <c r="H3645" s="67">
        <v>6.7416000000000004E-2</v>
      </c>
      <c r="I3645" s="85">
        <f t="shared" si="98"/>
        <v>6.7416</v>
      </c>
      <c r="J3645" s="86">
        <v>30.1676</v>
      </c>
      <c r="K3645" s="85">
        <f t="shared" si="99"/>
        <v>0.22347153900210823</v>
      </c>
      <c r="L3645" s="68" t="str">
        <f>VLOOKUP(C3645,[6]Consolidado!$B:$E,2,FALSE)</f>
        <v>Maderas Collective</v>
      </c>
      <c r="M3645" s="69" t="str">
        <f>VLOOKUP(C3645,[6]Consolidado!$B:$E,3,FALSE)</f>
        <v>Caja para cuchillas</v>
      </c>
      <c r="N3645" s="70" t="str">
        <f>VLOOKUP(C3645,[6]Consolidado!$B:$H,7,FALSE)</f>
        <v>Cierre en Dic. (AF)</v>
      </c>
    </row>
    <row r="3646" spans="1:14" s="71" customFormat="1" ht="16.5" customHeight="1" outlineLevel="1" x14ac:dyDescent="0.2">
      <c r="A3646" s="60" t="s">
        <v>705</v>
      </c>
      <c r="B3646" s="61">
        <v>42947</v>
      </c>
      <c r="C3646" s="71">
        <v>306</v>
      </c>
      <c r="D3646" s="63" t="str">
        <f>VLOOKUP(C3646,[6]Consolidado!$B:$E,4,FALSE)</f>
        <v>Finalizada</v>
      </c>
      <c r="E3646" s="64" t="s">
        <v>78</v>
      </c>
      <c r="F3646" s="65" t="s">
        <v>77</v>
      </c>
      <c r="G3646" s="66">
        <v>5</v>
      </c>
      <c r="H3646" s="67">
        <v>3.6494321173669468</v>
      </c>
      <c r="I3646" s="85">
        <f t="shared" si="98"/>
        <v>18.247160586834735</v>
      </c>
      <c r="J3646" s="86">
        <v>30.1676</v>
      </c>
      <c r="K3646" s="85">
        <f t="shared" si="99"/>
        <v>0.6048595376110375</v>
      </c>
      <c r="L3646" s="68" t="str">
        <f>VLOOKUP(C3646,[6]Consolidado!$B:$E,2,FALSE)</f>
        <v>BH Office</v>
      </c>
      <c r="M3646" s="69" t="str">
        <f>VLOOKUP(C3646,[6]Consolidado!$B:$E,3,FALSE)</f>
        <v>Desk 2</v>
      </c>
      <c r="N3646" s="70" t="str">
        <f>VLOOKUP(C3646,[6]Consolidado!$B:$H,7,FALSE)</f>
        <v>Agosto</v>
      </c>
    </row>
    <row r="3647" spans="1:14" s="71" customFormat="1" ht="16.5" customHeight="1" outlineLevel="1" x14ac:dyDescent="0.2">
      <c r="A3647" s="60" t="s">
        <v>705</v>
      </c>
      <c r="B3647" s="61">
        <v>42947</v>
      </c>
      <c r="C3647" s="71">
        <v>249</v>
      </c>
      <c r="D3647" s="63" t="str">
        <f>VLOOKUP(C3647,[6]Consolidado!$B:$E,4,FALSE)</f>
        <v>Finalizada</v>
      </c>
      <c r="E3647" s="64" t="s">
        <v>40</v>
      </c>
      <c r="F3647" s="65" t="s">
        <v>182</v>
      </c>
      <c r="G3647" s="66">
        <v>2</v>
      </c>
      <c r="H3647" s="67">
        <v>0.76349999999999996</v>
      </c>
      <c r="I3647" s="85">
        <f t="shared" si="98"/>
        <v>1.5269999999999999</v>
      </c>
      <c r="J3647" s="86">
        <v>30.1676</v>
      </c>
      <c r="K3647" s="85">
        <f t="shared" si="99"/>
        <v>5.0617218472798625E-2</v>
      </c>
      <c r="L3647" s="68" t="str">
        <f>VLOOKUP(C3647,[6]Consolidado!$B:$E,2,FALSE)</f>
        <v>Ignitia Office</v>
      </c>
      <c r="M3647" s="69" t="str">
        <f>VLOOKUP(C3647,[6]Consolidado!$B:$E,3,FALSE)</f>
        <v>Long Community Table in Light wood  w/base</v>
      </c>
      <c r="N3647" s="70" t="str">
        <f>VLOOKUP(C3647,[6]Consolidado!$B:$H,7,FALSE)</f>
        <v>Agosto</v>
      </c>
    </row>
    <row r="3648" spans="1:14" s="71" customFormat="1" ht="16.5" customHeight="1" outlineLevel="1" x14ac:dyDescent="0.2">
      <c r="A3648" s="60" t="s">
        <v>705</v>
      </c>
      <c r="B3648" s="61">
        <v>42947</v>
      </c>
      <c r="C3648" s="71">
        <v>249</v>
      </c>
      <c r="D3648" s="63" t="str">
        <f>VLOOKUP(C3648,[6]Consolidado!$B:$E,4,FALSE)</f>
        <v>Finalizada</v>
      </c>
      <c r="E3648" s="64" t="s">
        <v>40</v>
      </c>
      <c r="F3648" s="65" t="s">
        <v>183</v>
      </c>
      <c r="G3648" s="66">
        <v>2</v>
      </c>
      <c r="H3648" s="67">
        <v>0.43200000000000005</v>
      </c>
      <c r="I3648" s="85">
        <f t="shared" si="98"/>
        <v>0.8640000000000001</v>
      </c>
      <c r="J3648" s="86">
        <v>30.1676</v>
      </c>
      <c r="K3648" s="85">
        <f t="shared" si="99"/>
        <v>2.8639997878518678E-2</v>
      </c>
      <c r="L3648" s="68" t="str">
        <f>VLOOKUP(C3648,[6]Consolidado!$B:$E,2,FALSE)</f>
        <v>Ignitia Office</v>
      </c>
      <c r="M3648" s="69" t="str">
        <f>VLOOKUP(C3648,[6]Consolidado!$B:$E,3,FALSE)</f>
        <v>Long Community Table in Light wood  w/base</v>
      </c>
      <c r="N3648" s="70" t="str">
        <f>VLOOKUP(C3648,[6]Consolidado!$B:$H,7,FALSE)</f>
        <v>Agosto</v>
      </c>
    </row>
    <row r="3649" spans="1:14" s="71" customFormat="1" ht="16.5" customHeight="1" outlineLevel="1" x14ac:dyDescent="0.2">
      <c r="A3649" s="60" t="s">
        <v>705</v>
      </c>
      <c r="B3649" s="61">
        <v>42947</v>
      </c>
      <c r="C3649" s="71" t="s">
        <v>126</v>
      </c>
      <c r="D3649" s="63" t="str">
        <f>VLOOKUP(C3649,[6]Consolidado!$B:$E,4,FALSE)</f>
        <v>Finalizada</v>
      </c>
      <c r="E3649" s="64" t="s">
        <v>49</v>
      </c>
      <c r="F3649" s="65" t="s">
        <v>213</v>
      </c>
      <c r="G3649" s="66">
        <v>3</v>
      </c>
      <c r="H3649" s="67">
        <v>1656.7900139999999</v>
      </c>
      <c r="I3649" s="85">
        <f t="shared" si="98"/>
        <v>4970.3700419999996</v>
      </c>
      <c r="J3649" s="86">
        <v>30.1676</v>
      </c>
      <c r="K3649" s="85">
        <f t="shared" si="99"/>
        <v>164.75855029899625</v>
      </c>
      <c r="L3649" s="68" t="str">
        <f>VLOOKUP(C3649,[6]Consolidado!$B:$E,2,FALSE)</f>
        <v>Ignitia Office</v>
      </c>
      <c r="M3649" s="69" t="str">
        <f>VLOOKUP(C3649,[6]Consolidado!$B:$E,3,FALSE)</f>
        <v>Modular sofa A</v>
      </c>
      <c r="N3649" s="70" t="str">
        <f>VLOOKUP(C3649,[6]Consolidado!$B:$H,7,FALSE)</f>
        <v>Agosto</v>
      </c>
    </row>
    <row r="3650" spans="1:14" s="71" customFormat="1" ht="16.5" customHeight="1" outlineLevel="1" x14ac:dyDescent="0.2">
      <c r="A3650" s="60" t="s">
        <v>705</v>
      </c>
      <c r="B3650" s="61">
        <v>42947</v>
      </c>
      <c r="C3650" s="71" t="s">
        <v>126</v>
      </c>
      <c r="D3650" s="63" t="str">
        <f>VLOOKUP(C3650,[6]Consolidado!$B:$E,4,FALSE)</f>
        <v>Finalizada</v>
      </c>
      <c r="E3650" s="64" t="s">
        <v>49</v>
      </c>
      <c r="F3650" s="65" t="s">
        <v>214</v>
      </c>
      <c r="G3650" s="66">
        <v>3</v>
      </c>
      <c r="H3650" s="67">
        <v>1656.7900139999999</v>
      </c>
      <c r="I3650" s="85">
        <f t="shared" si="98"/>
        <v>4970.3700419999996</v>
      </c>
      <c r="J3650" s="86">
        <v>30.1676</v>
      </c>
      <c r="K3650" s="85">
        <f t="shared" si="99"/>
        <v>164.75855029899625</v>
      </c>
      <c r="L3650" s="68" t="str">
        <f>VLOOKUP(C3650,[6]Consolidado!$B:$E,2,FALSE)</f>
        <v>Ignitia Office</v>
      </c>
      <c r="M3650" s="69" t="str">
        <f>VLOOKUP(C3650,[6]Consolidado!$B:$E,3,FALSE)</f>
        <v>Modular sofa A</v>
      </c>
      <c r="N3650" s="70" t="str">
        <f>VLOOKUP(C3650,[6]Consolidado!$B:$H,7,FALSE)</f>
        <v>Agosto</v>
      </c>
    </row>
    <row r="3651" spans="1:14" s="71" customFormat="1" ht="16.5" customHeight="1" outlineLevel="1" x14ac:dyDescent="0.2">
      <c r="A3651" s="60" t="s">
        <v>705</v>
      </c>
      <c r="B3651" s="61">
        <v>42947</v>
      </c>
      <c r="C3651" s="71" t="s">
        <v>126</v>
      </c>
      <c r="D3651" s="63" t="str">
        <f>VLOOKUP(C3651,[6]Consolidado!$B:$E,4,FALSE)</f>
        <v>Finalizada</v>
      </c>
      <c r="E3651" s="64" t="s">
        <v>49</v>
      </c>
      <c r="F3651" s="65" t="s">
        <v>215</v>
      </c>
      <c r="G3651" s="66">
        <v>2</v>
      </c>
      <c r="H3651" s="67">
        <v>1656.8200527999998</v>
      </c>
      <c r="I3651" s="85">
        <f t="shared" si="98"/>
        <v>3313.6401055999995</v>
      </c>
      <c r="J3651" s="86">
        <v>30.1676</v>
      </c>
      <c r="K3651" s="85">
        <f t="shared" si="99"/>
        <v>109.84102499370184</v>
      </c>
      <c r="L3651" s="68" t="str">
        <f>VLOOKUP(C3651,[6]Consolidado!$B:$E,2,FALSE)</f>
        <v>Ignitia Office</v>
      </c>
      <c r="M3651" s="69" t="str">
        <f>VLOOKUP(C3651,[6]Consolidado!$B:$E,3,FALSE)</f>
        <v>Modular sofa A</v>
      </c>
      <c r="N3651" s="70" t="str">
        <f>VLOOKUP(C3651,[6]Consolidado!$B:$H,7,FALSE)</f>
        <v>Agosto</v>
      </c>
    </row>
    <row r="3652" spans="1:14" s="71" customFormat="1" ht="16.5" customHeight="1" outlineLevel="1" x14ac:dyDescent="0.2">
      <c r="A3652" s="60" t="s">
        <v>705</v>
      </c>
      <c r="B3652" s="61">
        <v>42947</v>
      </c>
      <c r="C3652" s="71" t="s">
        <v>126</v>
      </c>
      <c r="D3652" s="63" t="str">
        <f>VLOOKUP(C3652,[6]Consolidado!$B:$E,4,FALSE)</f>
        <v>Finalizada</v>
      </c>
      <c r="E3652" s="64" t="s">
        <v>49</v>
      </c>
      <c r="F3652" s="65" t="s">
        <v>216</v>
      </c>
      <c r="G3652" s="66">
        <v>2.5</v>
      </c>
      <c r="H3652" s="67">
        <v>1656.8200527999998</v>
      </c>
      <c r="I3652" s="85">
        <f t="shared" si="98"/>
        <v>4142.0501319999994</v>
      </c>
      <c r="J3652" s="86">
        <v>30.1676</v>
      </c>
      <c r="K3652" s="85">
        <f t="shared" si="99"/>
        <v>137.30128124212729</v>
      </c>
      <c r="L3652" s="68" t="str">
        <f>VLOOKUP(C3652,[6]Consolidado!$B:$E,2,FALSE)</f>
        <v>Ignitia Office</v>
      </c>
      <c r="M3652" s="69" t="str">
        <f>VLOOKUP(C3652,[6]Consolidado!$B:$E,3,FALSE)</f>
        <v>Modular sofa A</v>
      </c>
      <c r="N3652" s="70" t="str">
        <f>VLOOKUP(C3652,[6]Consolidado!$B:$H,7,FALSE)</f>
        <v>Agosto</v>
      </c>
    </row>
    <row r="3653" spans="1:14" s="71" customFormat="1" ht="16.5" customHeight="1" outlineLevel="1" x14ac:dyDescent="0.2">
      <c r="A3653" s="60" t="s">
        <v>705</v>
      </c>
      <c r="B3653" s="61">
        <v>42947</v>
      </c>
      <c r="C3653" s="71" t="s">
        <v>126</v>
      </c>
      <c r="D3653" s="63" t="str">
        <f>VLOOKUP(C3653,[6]Consolidado!$B:$E,4,FALSE)</f>
        <v>Finalizada</v>
      </c>
      <c r="E3653" s="64" t="s">
        <v>49</v>
      </c>
      <c r="F3653" s="65" t="s">
        <v>217</v>
      </c>
      <c r="G3653" s="66">
        <v>4.5</v>
      </c>
      <c r="H3653" s="67">
        <v>1656.7900139999999</v>
      </c>
      <c r="I3653" s="85">
        <f t="shared" si="98"/>
        <v>7455.5550629999998</v>
      </c>
      <c r="J3653" s="86">
        <v>30.1676</v>
      </c>
      <c r="K3653" s="85">
        <f t="shared" si="99"/>
        <v>247.1378254484944</v>
      </c>
      <c r="L3653" s="68" t="str">
        <f>VLOOKUP(C3653,[6]Consolidado!$B:$E,2,FALSE)</f>
        <v>Ignitia Office</v>
      </c>
      <c r="M3653" s="69" t="str">
        <f>VLOOKUP(C3653,[6]Consolidado!$B:$E,3,FALSE)</f>
        <v>Modular sofa A</v>
      </c>
      <c r="N3653" s="70" t="str">
        <f>VLOOKUP(C3653,[6]Consolidado!$B:$H,7,FALSE)</f>
        <v>Agosto</v>
      </c>
    </row>
    <row r="3654" spans="1:14" s="71" customFormat="1" ht="16.5" customHeight="1" outlineLevel="1" x14ac:dyDescent="0.2">
      <c r="A3654" s="60" t="s">
        <v>705</v>
      </c>
      <c r="B3654" s="61">
        <v>42947</v>
      </c>
      <c r="C3654" s="71" t="s">
        <v>126</v>
      </c>
      <c r="D3654" s="63" t="str">
        <f>VLOOKUP(C3654,[6]Consolidado!$B:$E,4,FALSE)</f>
        <v>Finalizada</v>
      </c>
      <c r="E3654" s="64" t="s">
        <v>49</v>
      </c>
      <c r="F3654" s="65" t="s">
        <v>186</v>
      </c>
      <c r="G3654" s="66">
        <v>1.5</v>
      </c>
      <c r="H3654" s="67">
        <v>739.5</v>
      </c>
      <c r="I3654" s="85">
        <f t="shared" si="98"/>
        <v>1109.25</v>
      </c>
      <c r="J3654" s="86">
        <v>30.1676</v>
      </c>
      <c r="K3654" s="85">
        <f t="shared" si="99"/>
        <v>36.769580609660693</v>
      </c>
      <c r="L3654" s="68" t="str">
        <f>VLOOKUP(C3654,[6]Consolidado!$B:$E,2,FALSE)</f>
        <v>Ignitia Office</v>
      </c>
      <c r="M3654" s="69" t="str">
        <f>VLOOKUP(C3654,[6]Consolidado!$B:$E,3,FALSE)</f>
        <v>Modular sofa A</v>
      </c>
      <c r="N3654" s="70" t="str">
        <f>VLOOKUP(C3654,[6]Consolidado!$B:$H,7,FALSE)</f>
        <v>Agosto</v>
      </c>
    </row>
    <row r="3655" spans="1:14" s="71" customFormat="1" ht="16.5" customHeight="1" outlineLevel="1" x14ac:dyDescent="0.2">
      <c r="A3655" s="60" t="s">
        <v>705</v>
      </c>
      <c r="B3655" s="61">
        <v>42940</v>
      </c>
      <c r="C3655" s="71">
        <v>270</v>
      </c>
      <c r="D3655" s="63" t="str">
        <f>VLOOKUP(C3655,[6]Consolidado!$B:$E,4,FALSE)</f>
        <v>Finalizada</v>
      </c>
      <c r="E3655" s="64" t="s">
        <v>49</v>
      </c>
      <c r="F3655" s="65" t="s">
        <v>187</v>
      </c>
      <c r="G3655" s="66">
        <v>4</v>
      </c>
      <c r="H3655" s="67">
        <v>1232.5</v>
      </c>
      <c r="I3655" s="85">
        <f t="shared" si="98"/>
        <v>4930</v>
      </c>
      <c r="J3655" s="86">
        <v>30.1676</v>
      </c>
      <c r="K3655" s="85">
        <f t="shared" si="99"/>
        <v>163.42035826515865</v>
      </c>
      <c r="L3655" s="68" t="str">
        <f>VLOOKUP(C3655,[6]Consolidado!$B:$E,2,FALSE)</f>
        <v>Ignitia Office</v>
      </c>
      <c r="M3655" s="69" t="str">
        <f>VLOOKUP(C3655,[6]Consolidado!$B:$E,3,FALSE)</f>
        <v>One module of 2 part Upholstered Sofa</v>
      </c>
      <c r="N3655" s="70" t="str">
        <f>VLOOKUP(C3655,[6]Consolidado!$B:$H,7,FALSE)</f>
        <v>Julio</v>
      </c>
    </row>
    <row r="3656" spans="1:14" s="71" customFormat="1" ht="16.5" customHeight="1" outlineLevel="1" x14ac:dyDescent="0.2">
      <c r="A3656" s="60" t="s">
        <v>705</v>
      </c>
      <c r="B3656" s="61">
        <v>42942</v>
      </c>
      <c r="C3656" s="71">
        <v>271</v>
      </c>
      <c r="D3656" s="63" t="str">
        <f>VLOOKUP(C3656,[6]Consolidado!$B:$E,4,FALSE)</f>
        <v>Finalizada</v>
      </c>
      <c r="E3656" s="64" t="s">
        <v>49</v>
      </c>
      <c r="F3656" s="65" t="s">
        <v>218</v>
      </c>
      <c r="G3656" s="66">
        <v>1</v>
      </c>
      <c r="H3656" s="67">
        <v>36.32</v>
      </c>
      <c r="I3656" s="85">
        <f t="shared" si="98"/>
        <v>36.32</v>
      </c>
      <c r="J3656" s="86">
        <v>30.1676</v>
      </c>
      <c r="K3656" s="85">
        <f t="shared" si="99"/>
        <v>1.2039406515599518</v>
      </c>
      <c r="L3656" s="68" t="str">
        <f>VLOOKUP(C3656,[6]Consolidado!$B:$E,2,FALSE)</f>
        <v>Ignitia Office</v>
      </c>
      <c r="M3656" s="69" t="str">
        <f>VLOOKUP(C3656,[6]Consolidado!$B:$E,3,FALSE)</f>
        <v>Meeting Room 4 side table stool modules</v>
      </c>
      <c r="N3656" s="70" t="str">
        <f>VLOOKUP(C3656,[6]Consolidado!$B:$H,7,FALSE)</f>
        <v>Agosto</v>
      </c>
    </row>
    <row r="3657" spans="1:14" s="71" customFormat="1" ht="16.5" customHeight="1" outlineLevel="1" x14ac:dyDescent="0.2">
      <c r="A3657" s="60" t="s">
        <v>705</v>
      </c>
      <c r="B3657" s="61">
        <v>42942</v>
      </c>
      <c r="C3657" s="71">
        <v>271</v>
      </c>
      <c r="D3657" s="63" t="str">
        <f>VLOOKUP(C3657,[6]Consolidado!$B:$E,4,FALSE)</f>
        <v>Finalizada</v>
      </c>
      <c r="E3657" s="64" t="s">
        <v>49</v>
      </c>
      <c r="F3657" s="65" t="s">
        <v>219</v>
      </c>
      <c r="G3657" s="66">
        <v>1</v>
      </c>
      <c r="H3657" s="67">
        <v>97.1</v>
      </c>
      <c r="I3657" s="85">
        <f t="shared" si="98"/>
        <v>97.1</v>
      </c>
      <c r="J3657" s="86">
        <v>30.1676</v>
      </c>
      <c r="K3657" s="85">
        <f t="shared" si="99"/>
        <v>3.2186849467640779</v>
      </c>
      <c r="L3657" s="68" t="str">
        <f>VLOOKUP(C3657,[6]Consolidado!$B:$E,2,FALSE)</f>
        <v>Ignitia Office</v>
      </c>
      <c r="M3657" s="69" t="str">
        <f>VLOOKUP(C3657,[6]Consolidado!$B:$E,3,FALSE)</f>
        <v>Meeting Room 4 side table stool modules</v>
      </c>
      <c r="N3657" s="70" t="str">
        <f>VLOOKUP(C3657,[6]Consolidado!$B:$H,7,FALSE)</f>
        <v>Agosto</v>
      </c>
    </row>
    <row r="3658" spans="1:14" s="71" customFormat="1" ht="16.5" customHeight="1" outlineLevel="1" x14ac:dyDescent="0.2">
      <c r="A3658" s="60" t="s">
        <v>705</v>
      </c>
      <c r="B3658" s="61">
        <v>42942</v>
      </c>
      <c r="C3658" s="71">
        <v>271</v>
      </c>
      <c r="D3658" s="63" t="str">
        <f>VLOOKUP(C3658,[6]Consolidado!$B:$E,4,FALSE)</f>
        <v>Finalizada</v>
      </c>
      <c r="E3658" s="64" t="s">
        <v>49</v>
      </c>
      <c r="F3658" s="65" t="s">
        <v>220</v>
      </c>
      <c r="G3658" s="66">
        <v>2</v>
      </c>
      <c r="H3658" s="67">
        <v>2790.3041319999998</v>
      </c>
      <c r="I3658" s="85">
        <f t="shared" si="98"/>
        <v>5580.6082639999995</v>
      </c>
      <c r="J3658" s="86">
        <v>30.1676</v>
      </c>
      <c r="K3658" s="85">
        <f t="shared" si="99"/>
        <v>184.98681578912473</v>
      </c>
      <c r="L3658" s="68" t="str">
        <f>VLOOKUP(C3658,[6]Consolidado!$B:$E,2,FALSE)</f>
        <v>Ignitia Office</v>
      </c>
      <c r="M3658" s="69" t="str">
        <f>VLOOKUP(C3658,[6]Consolidado!$B:$E,3,FALSE)</f>
        <v>Meeting Room 4 side table stool modules</v>
      </c>
      <c r="N3658" s="70" t="str">
        <f>VLOOKUP(C3658,[6]Consolidado!$B:$H,7,FALSE)</f>
        <v>Agosto</v>
      </c>
    </row>
    <row r="3659" spans="1:14" s="71" customFormat="1" ht="16.5" customHeight="1" outlineLevel="1" x14ac:dyDescent="0.2">
      <c r="A3659" s="60" t="s">
        <v>705</v>
      </c>
      <c r="B3659" s="61">
        <v>42942</v>
      </c>
      <c r="C3659" s="71">
        <v>271</v>
      </c>
      <c r="D3659" s="63" t="str">
        <f>VLOOKUP(C3659,[6]Consolidado!$B:$E,4,FALSE)</f>
        <v>Finalizada</v>
      </c>
      <c r="E3659" s="64" t="s">
        <v>49</v>
      </c>
      <c r="F3659" s="65" t="s">
        <v>221</v>
      </c>
      <c r="G3659" s="66">
        <v>4</v>
      </c>
      <c r="H3659" s="67">
        <v>1042.4214569999999</v>
      </c>
      <c r="I3659" s="85">
        <f t="shared" si="98"/>
        <v>4169.6858279999997</v>
      </c>
      <c r="J3659" s="86">
        <v>30.1676</v>
      </c>
      <c r="K3659" s="85">
        <f t="shared" si="99"/>
        <v>138.2173533194553</v>
      </c>
      <c r="L3659" s="68" t="str">
        <f>VLOOKUP(C3659,[6]Consolidado!$B:$E,2,FALSE)</f>
        <v>Ignitia Office</v>
      </c>
      <c r="M3659" s="69" t="str">
        <f>VLOOKUP(C3659,[6]Consolidado!$B:$E,3,FALSE)</f>
        <v>Meeting Room 4 side table stool modules</v>
      </c>
      <c r="N3659" s="70" t="str">
        <f>VLOOKUP(C3659,[6]Consolidado!$B:$H,7,FALSE)</f>
        <v>Agosto</v>
      </c>
    </row>
    <row r="3660" spans="1:14" s="71" customFormat="1" ht="16.5" customHeight="1" outlineLevel="1" x14ac:dyDescent="0.2">
      <c r="A3660" s="60" t="s">
        <v>705</v>
      </c>
      <c r="B3660" s="61">
        <v>42942</v>
      </c>
      <c r="C3660" s="71">
        <v>271</v>
      </c>
      <c r="D3660" s="63" t="str">
        <f>VLOOKUP(C3660,[6]Consolidado!$B:$E,4,FALSE)</f>
        <v>Finalizada</v>
      </c>
      <c r="E3660" s="64" t="s">
        <v>49</v>
      </c>
      <c r="F3660" s="65" t="s">
        <v>222</v>
      </c>
      <c r="G3660" s="66">
        <v>1.5</v>
      </c>
      <c r="H3660" s="67">
        <v>1818.9874808</v>
      </c>
      <c r="I3660" s="85">
        <f t="shared" si="98"/>
        <v>2728.4812211999997</v>
      </c>
      <c r="J3660" s="86">
        <v>30.1676</v>
      </c>
      <c r="K3660" s="85">
        <f t="shared" si="99"/>
        <v>90.444093040215321</v>
      </c>
      <c r="L3660" s="68" t="str">
        <f>VLOOKUP(C3660,[6]Consolidado!$B:$E,2,FALSE)</f>
        <v>Ignitia Office</v>
      </c>
      <c r="M3660" s="69" t="str">
        <f>VLOOKUP(C3660,[6]Consolidado!$B:$E,3,FALSE)</f>
        <v>Meeting Room 4 side table stool modules</v>
      </c>
      <c r="N3660" s="70" t="str">
        <f>VLOOKUP(C3660,[6]Consolidado!$B:$H,7,FALSE)</f>
        <v>Agosto</v>
      </c>
    </row>
    <row r="3661" spans="1:14" s="71" customFormat="1" ht="16.5" customHeight="1" outlineLevel="1" x14ac:dyDescent="0.2">
      <c r="A3661" s="60" t="s">
        <v>705</v>
      </c>
      <c r="B3661" s="61">
        <v>42943</v>
      </c>
      <c r="C3661" s="71">
        <v>264</v>
      </c>
      <c r="D3661" s="63" t="str">
        <f>VLOOKUP(C3661,[6]Consolidado!$B:$E,4,FALSE)</f>
        <v>Finalizada</v>
      </c>
      <c r="E3661" s="64" t="s">
        <v>49</v>
      </c>
      <c r="F3661" s="65" t="s">
        <v>222</v>
      </c>
      <c r="G3661" s="66">
        <v>8.5</v>
      </c>
      <c r="H3661" s="67">
        <v>1818.9874808</v>
      </c>
      <c r="I3661" s="85">
        <f t="shared" si="98"/>
        <v>15461.393586799999</v>
      </c>
      <c r="J3661" s="86">
        <v>30.1676</v>
      </c>
      <c r="K3661" s="85">
        <f t="shared" si="99"/>
        <v>512.51652722788685</v>
      </c>
      <c r="L3661" s="68" t="str">
        <f>VLOOKUP(C3661,[6]Consolidado!$B:$E,2,FALSE)</f>
        <v>Ignitia Office</v>
      </c>
      <c r="M3661" s="69" t="str">
        <f>VLOOKUP(C3661,[6]Consolidado!$B:$E,3,FALSE)</f>
        <v>PTV chair. Oversized&amp;upholstered</v>
      </c>
      <c r="N3661" s="70" t="str">
        <f>VLOOKUP(C3661,[6]Consolidado!$B:$H,7,FALSE)</f>
        <v>Agosto</v>
      </c>
    </row>
    <row r="3662" spans="1:14" s="71" customFormat="1" ht="16.5" customHeight="1" outlineLevel="1" x14ac:dyDescent="0.2">
      <c r="A3662" s="60" t="s">
        <v>705</v>
      </c>
      <c r="B3662" s="61">
        <v>42943</v>
      </c>
      <c r="C3662" s="71">
        <v>264</v>
      </c>
      <c r="D3662" s="63" t="str">
        <f>VLOOKUP(C3662,[6]Consolidado!$B:$E,4,FALSE)</f>
        <v>Finalizada</v>
      </c>
      <c r="E3662" s="64" t="s">
        <v>49</v>
      </c>
      <c r="F3662" s="65" t="s">
        <v>186</v>
      </c>
      <c r="G3662" s="66">
        <v>3</v>
      </c>
      <c r="H3662" s="67">
        <v>739.5</v>
      </c>
      <c r="I3662" s="85">
        <f t="shared" si="98"/>
        <v>2218.5</v>
      </c>
      <c r="J3662" s="86">
        <v>30.1676</v>
      </c>
      <c r="K3662" s="85">
        <f t="shared" si="99"/>
        <v>73.539161219321386</v>
      </c>
      <c r="L3662" s="68" t="str">
        <f>VLOOKUP(C3662,[6]Consolidado!$B:$E,2,FALSE)</f>
        <v>Ignitia Office</v>
      </c>
      <c r="M3662" s="69" t="str">
        <f>VLOOKUP(C3662,[6]Consolidado!$B:$E,3,FALSE)</f>
        <v>PTV chair. Oversized&amp;upholstered</v>
      </c>
      <c r="N3662" s="70" t="str">
        <f>VLOOKUP(C3662,[6]Consolidado!$B:$H,7,FALSE)</f>
        <v>Agosto</v>
      </c>
    </row>
    <row r="3663" spans="1:14" s="71" customFormat="1" ht="16.5" customHeight="1" outlineLevel="1" x14ac:dyDescent="0.2">
      <c r="A3663" s="60" t="s">
        <v>705</v>
      </c>
      <c r="B3663" s="61">
        <v>42943</v>
      </c>
      <c r="C3663" s="71">
        <v>264</v>
      </c>
      <c r="D3663" s="63" t="str">
        <f>VLOOKUP(C3663,[6]Consolidado!$B:$E,4,FALSE)</f>
        <v>Finalizada</v>
      </c>
      <c r="E3663" s="64" t="s">
        <v>49</v>
      </c>
      <c r="F3663" s="65" t="s">
        <v>223</v>
      </c>
      <c r="G3663" s="66">
        <v>11</v>
      </c>
      <c r="H3663" s="67">
        <v>2753.7068606666667</v>
      </c>
      <c r="I3663" s="85">
        <f t="shared" si="98"/>
        <v>30290.775467333333</v>
      </c>
      <c r="J3663" s="86">
        <v>30.1676</v>
      </c>
      <c r="K3663" s="85">
        <f t="shared" si="99"/>
        <v>1004.0830383369354</v>
      </c>
      <c r="L3663" s="68" t="str">
        <f>VLOOKUP(C3663,[6]Consolidado!$B:$E,2,FALSE)</f>
        <v>Ignitia Office</v>
      </c>
      <c r="M3663" s="69" t="str">
        <f>VLOOKUP(C3663,[6]Consolidado!$B:$E,3,FALSE)</f>
        <v>PTV chair. Oversized&amp;upholstered</v>
      </c>
      <c r="N3663" s="70" t="str">
        <f>VLOOKUP(C3663,[6]Consolidado!$B:$H,7,FALSE)</f>
        <v>Agosto</v>
      </c>
    </row>
    <row r="3664" spans="1:14" s="71" customFormat="1" ht="16.5" customHeight="1" outlineLevel="1" x14ac:dyDescent="0.2">
      <c r="A3664" s="60" t="s">
        <v>705</v>
      </c>
      <c r="B3664" s="61">
        <v>42943</v>
      </c>
      <c r="C3664" s="71">
        <v>264</v>
      </c>
      <c r="D3664" s="63" t="str">
        <f>VLOOKUP(C3664,[6]Consolidado!$B:$E,4,FALSE)</f>
        <v>Finalizada</v>
      </c>
      <c r="E3664" s="64" t="s">
        <v>49</v>
      </c>
      <c r="F3664" s="65" t="s">
        <v>224</v>
      </c>
      <c r="G3664" s="66">
        <v>3</v>
      </c>
      <c r="H3664" s="67">
        <v>2650.9240999999997</v>
      </c>
      <c r="I3664" s="85">
        <f t="shared" si="98"/>
        <v>7952.7722999999987</v>
      </c>
      <c r="J3664" s="86">
        <v>30.1676</v>
      </c>
      <c r="K3664" s="85">
        <f t="shared" si="99"/>
        <v>263.619654861507</v>
      </c>
      <c r="L3664" s="68" t="str">
        <f>VLOOKUP(C3664,[6]Consolidado!$B:$E,2,FALSE)</f>
        <v>Ignitia Office</v>
      </c>
      <c r="M3664" s="69" t="str">
        <f>VLOOKUP(C3664,[6]Consolidado!$B:$E,3,FALSE)</f>
        <v>PTV chair. Oversized&amp;upholstered</v>
      </c>
      <c r="N3664" s="70" t="str">
        <f>VLOOKUP(C3664,[6]Consolidado!$B:$H,7,FALSE)</f>
        <v>Agosto</v>
      </c>
    </row>
    <row r="3665" spans="1:14" s="71" customFormat="1" ht="16.5" customHeight="1" outlineLevel="1" x14ac:dyDescent="0.2">
      <c r="A3665" s="60" t="s">
        <v>705</v>
      </c>
      <c r="B3665" s="61">
        <v>42929</v>
      </c>
      <c r="C3665" s="71">
        <v>264</v>
      </c>
      <c r="D3665" s="63" t="str">
        <f>VLOOKUP(C3665,[6]Consolidado!$B:$E,4,FALSE)</f>
        <v>Finalizada</v>
      </c>
      <c r="E3665" s="64" t="s">
        <v>78</v>
      </c>
      <c r="F3665" s="65" t="s">
        <v>225</v>
      </c>
      <c r="G3665" s="66">
        <v>5</v>
      </c>
      <c r="H3665" s="67">
        <v>2108.9782714285716</v>
      </c>
      <c r="I3665" s="85">
        <f t="shared" si="98"/>
        <v>10544.891357142858</v>
      </c>
      <c r="J3665" s="86">
        <v>30.1676</v>
      </c>
      <c r="K3665" s="85">
        <f t="shared" si="99"/>
        <v>349.54359502058031</v>
      </c>
      <c r="L3665" s="68" t="str">
        <f>VLOOKUP(C3665,[6]Consolidado!$B:$E,2,FALSE)</f>
        <v>Ignitia Office</v>
      </c>
      <c r="M3665" s="69" t="str">
        <f>VLOOKUP(C3665,[6]Consolidado!$B:$E,3,FALSE)</f>
        <v>PTV chair. Oversized&amp;upholstered</v>
      </c>
      <c r="N3665" s="70" t="str">
        <f>VLOOKUP(C3665,[6]Consolidado!$B:$H,7,FALSE)</f>
        <v>Agosto</v>
      </c>
    </row>
    <row r="3666" spans="1:14" s="71" customFormat="1" ht="16.5" customHeight="1" outlineLevel="1" x14ac:dyDescent="0.2">
      <c r="A3666" s="60" t="s">
        <v>705</v>
      </c>
      <c r="B3666" s="61">
        <v>42945</v>
      </c>
      <c r="C3666" s="71">
        <v>266</v>
      </c>
      <c r="D3666" s="63" t="str">
        <f>VLOOKUP(C3666,[6]Consolidado!$B:$E,4,FALSE)</f>
        <v>Finalizada</v>
      </c>
      <c r="E3666" s="64" t="s">
        <v>78</v>
      </c>
      <c r="F3666" s="65" t="s">
        <v>225</v>
      </c>
      <c r="G3666" s="66">
        <v>2</v>
      </c>
      <c r="H3666" s="67">
        <v>2108.9782714285716</v>
      </c>
      <c r="I3666" s="85">
        <f t="shared" si="98"/>
        <v>4217.9565428571432</v>
      </c>
      <c r="J3666" s="86">
        <v>30.1676</v>
      </c>
      <c r="K3666" s="85">
        <f t="shared" si="99"/>
        <v>139.8174380082321</v>
      </c>
      <c r="L3666" s="68" t="str">
        <f>VLOOKUP(C3666,[6]Consolidado!$B:$E,2,FALSE)</f>
        <v>Ignitia Office</v>
      </c>
      <c r="M3666" s="69" t="str">
        <f>VLOOKUP(C3666,[6]Consolidado!$B:$E,3,FALSE)</f>
        <v xml:space="preserve">Skylight Upholstered Box side chair </v>
      </c>
      <c r="N3666" s="70" t="str">
        <f>VLOOKUP(C3666,[6]Consolidado!$B:$H,7,FALSE)</f>
        <v>Julio</v>
      </c>
    </row>
    <row r="3667" spans="1:14" s="71" customFormat="1" ht="16.5" customHeight="1" outlineLevel="1" x14ac:dyDescent="0.2">
      <c r="A3667" s="60" t="s">
        <v>705</v>
      </c>
      <c r="B3667" s="61">
        <v>42933</v>
      </c>
      <c r="C3667" s="71">
        <v>343</v>
      </c>
      <c r="D3667" s="63" t="str">
        <f>VLOOKUP(C3667,[6]Consolidado!$B:$E,4,FALSE)</f>
        <v>Finalizada</v>
      </c>
      <c r="E3667" s="64" t="s">
        <v>78</v>
      </c>
      <c r="F3667" s="65" t="s">
        <v>226</v>
      </c>
      <c r="G3667" s="66">
        <v>2</v>
      </c>
      <c r="H3667" s="67">
        <v>36.554996800000005</v>
      </c>
      <c r="I3667" s="85">
        <f t="shared" si="98"/>
        <v>73.10999360000001</v>
      </c>
      <c r="J3667" s="86">
        <v>30.1676</v>
      </c>
      <c r="K3667" s="85">
        <f t="shared" si="99"/>
        <v>2.4234607194473545</v>
      </c>
      <c r="L3667" s="68" t="str">
        <f>VLOOKUP(C3667,[6]Consolidado!$B:$E,2,FALSE)</f>
        <v>Tapatio Spring resort</v>
      </c>
      <c r="M3667" s="69" t="str">
        <f>VLOOKUP(C3667,[6]Consolidado!$B:$E,3,FALSE)</f>
        <v>Custom Nightstand</v>
      </c>
      <c r="N3667" s="70" t="str">
        <f>VLOOKUP(C3667,[6]Consolidado!$B:$H,7,FALSE)</f>
        <v>Julio</v>
      </c>
    </row>
    <row r="3668" spans="1:14" s="71" customFormat="1" ht="16.5" customHeight="1" outlineLevel="1" x14ac:dyDescent="0.2">
      <c r="A3668" s="60" t="s">
        <v>705</v>
      </c>
      <c r="B3668" s="61">
        <v>42941</v>
      </c>
      <c r="C3668" s="71">
        <v>266</v>
      </c>
      <c r="D3668" s="63" t="str">
        <f>VLOOKUP(C3668,[6]Consolidado!$B:$E,4,FALSE)</f>
        <v>Finalizada</v>
      </c>
      <c r="E3668" s="64" t="s">
        <v>49</v>
      </c>
      <c r="F3668" s="65" t="s">
        <v>227</v>
      </c>
      <c r="G3668" s="66">
        <v>16</v>
      </c>
      <c r="H3668" s="67">
        <v>3351.338921</v>
      </c>
      <c r="I3668" s="85">
        <f t="shared" si="98"/>
        <v>53621.422736</v>
      </c>
      <c r="J3668" s="86">
        <v>30.1676</v>
      </c>
      <c r="K3668" s="85">
        <f t="shared" si="99"/>
        <v>1777.4507331043901</v>
      </c>
      <c r="L3668" s="68" t="str">
        <f>VLOOKUP(C3668,[6]Consolidado!$B:$E,2,FALSE)</f>
        <v>Ignitia Office</v>
      </c>
      <c r="M3668" s="69" t="str">
        <f>VLOOKUP(C3668,[6]Consolidado!$B:$E,3,FALSE)</f>
        <v xml:space="preserve">Skylight Upholstered Box side chair </v>
      </c>
      <c r="N3668" s="70" t="str">
        <f>VLOOKUP(C3668,[6]Consolidado!$B:$H,7,FALSE)</f>
        <v>Julio</v>
      </c>
    </row>
    <row r="3669" spans="1:14" s="71" customFormat="1" ht="16.5" customHeight="1" outlineLevel="1" x14ac:dyDescent="0.2">
      <c r="A3669" s="60" t="s">
        <v>705</v>
      </c>
      <c r="B3669" s="61">
        <v>42935</v>
      </c>
      <c r="C3669" s="71">
        <v>339</v>
      </c>
      <c r="D3669" s="63" t="str">
        <f>VLOOKUP(C3669,[6]Consolidado!$B:$E,4,FALSE)</f>
        <v>Finalizada</v>
      </c>
      <c r="E3669" s="64" t="s">
        <v>49</v>
      </c>
      <c r="F3669" s="65" t="s">
        <v>228</v>
      </c>
      <c r="G3669" s="66">
        <v>1.5</v>
      </c>
      <c r="H3669" s="67">
        <v>72</v>
      </c>
      <c r="I3669" s="85">
        <f t="shared" si="98"/>
        <v>108</v>
      </c>
      <c r="J3669" s="86">
        <v>30.1676</v>
      </c>
      <c r="K3669" s="85">
        <f t="shared" si="99"/>
        <v>3.5799997348148342</v>
      </c>
      <c r="L3669" s="68" t="str">
        <f>VLOOKUP(C3669,[6]Consolidado!$B:$E,2,FALSE)</f>
        <v>Home Studios</v>
      </c>
      <c r="M3669" s="69" t="str">
        <f>VLOOKUP(C3669,[6]Consolidado!$B:$E,3,FALSE)</f>
        <v>Custom Barstool (Stilleto) OT REF 281</v>
      </c>
      <c r="N3669" s="70" t="str">
        <f>VLOOKUP(C3669,[6]Consolidado!$B:$H,7,FALSE)</f>
        <v>Julio</v>
      </c>
    </row>
    <row r="3670" spans="1:14" s="71" customFormat="1" ht="16.5" customHeight="1" outlineLevel="1" x14ac:dyDescent="0.2">
      <c r="A3670" s="60" t="s">
        <v>705</v>
      </c>
      <c r="B3670" s="61">
        <v>42935</v>
      </c>
      <c r="C3670" s="71">
        <v>339</v>
      </c>
      <c r="D3670" s="63" t="str">
        <f>VLOOKUP(C3670,[6]Consolidado!$B:$E,4,FALSE)</f>
        <v>Finalizada</v>
      </c>
      <c r="E3670" s="64" t="s">
        <v>49</v>
      </c>
      <c r="F3670" s="65" t="s">
        <v>229</v>
      </c>
      <c r="G3670" s="66">
        <v>1</v>
      </c>
      <c r="H3670" s="67">
        <v>194.21</v>
      </c>
      <c r="I3670" s="85">
        <f t="shared" si="98"/>
        <v>194.21</v>
      </c>
      <c r="J3670" s="86">
        <v>30.1676</v>
      </c>
      <c r="K3670" s="85">
        <f t="shared" si="99"/>
        <v>6.4377013749850835</v>
      </c>
      <c r="L3670" s="68" t="str">
        <f>VLOOKUP(C3670,[6]Consolidado!$B:$E,2,FALSE)</f>
        <v>Home Studios</v>
      </c>
      <c r="M3670" s="69" t="str">
        <f>VLOOKUP(C3670,[6]Consolidado!$B:$E,3,FALSE)</f>
        <v>Custom Barstool (Stilleto) OT REF 281</v>
      </c>
      <c r="N3670" s="70" t="str">
        <f>VLOOKUP(C3670,[6]Consolidado!$B:$H,7,FALSE)</f>
        <v>Julio</v>
      </c>
    </row>
    <row r="3671" spans="1:14" s="71" customFormat="1" ht="16.5" customHeight="1" outlineLevel="1" x14ac:dyDescent="0.2">
      <c r="A3671" s="60" t="s">
        <v>705</v>
      </c>
      <c r="B3671" s="61">
        <v>42934</v>
      </c>
      <c r="C3671" s="71">
        <v>272</v>
      </c>
      <c r="D3671" s="63" t="str">
        <f>VLOOKUP(C3671,[6]Consolidado!$B:$E,4,FALSE)</f>
        <v>Finalizada</v>
      </c>
      <c r="E3671" s="64" t="s">
        <v>40</v>
      </c>
      <c r="F3671" s="65" t="s">
        <v>203</v>
      </c>
      <c r="G3671" s="66">
        <v>4</v>
      </c>
      <c r="H3671" s="67">
        <v>2</v>
      </c>
      <c r="I3671" s="85">
        <f t="shared" si="98"/>
        <v>8</v>
      </c>
      <c r="J3671" s="86">
        <v>30.1676</v>
      </c>
      <c r="K3671" s="85">
        <f t="shared" si="99"/>
        <v>0.26518516554183957</v>
      </c>
      <c r="L3671" s="68" t="str">
        <f>VLOOKUP(C3671,[6]Consolidado!$B:$E,2,FALSE)</f>
        <v>Ignitia Office</v>
      </c>
      <c r="M3671" s="69" t="str">
        <f>VLOOKUP(C3671,[6]Consolidado!$B:$E,3,FALSE)</f>
        <v xml:space="preserve">8 seater desk </v>
      </c>
      <c r="N3671" s="70" t="str">
        <f>VLOOKUP(C3671,[6]Consolidado!$B:$H,7,FALSE)</f>
        <v>Julio</v>
      </c>
    </row>
    <row r="3672" spans="1:14" s="71" customFormat="1" ht="16.5" customHeight="1" outlineLevel="1" x14ac:dyDescent="0.2">
      <c r="A3672" s="60" t="s">
        <v>705</v>
      </c>
      <c r="B3672" s="61">
        <v>42934</v>
      </c>
      <c r="C3672" s="71">
        <v>272</v>
      </c>
      <c r="D3672" s="63" t="str">
        <f>VLOOKUP(C3672,[6]Consolidado!$B:$E,4,FALSE)</f>
        <v>Finalizada</v>
      </c>
      <c r="E3672" s="64" t="s">
        <v>40</v>
      </c>
      <c r="F3672" s="65" t="s">
        <v>182</v>
      </c>
      <c r="G3672" s="66">
        <v>8</v>
      </c>
      <c r="H3672" s="67">
        <v>0.76349999999999996</v>
      </c>
      <c r="I3672" s="85">
        <f t="shared" si="98"/>
        <v>6.1079999999999997</v>
      </c>
      <c r="J3672" s="86">
        <v>30.1676</v>
      </c>
      <c r="K3672" s="85">
        <f t="shared" si="99"/>
        <v>0.2024688738911945</v>
      </c>
      <c r="L3672" s="68" t="str">
        <f>VLOOKUP(C3672,[6]Consolidado!$B:$E,2,FALSE)</f>
        <v>Ignitia Office</v>
      </c>
      <c r="M3672" s="69" t="str">
        <f>VLOOKUP(C3672,[6]Consolidado!$B:$E,3,FALSE)</f>
        <v xml:space="preserve">8 seater desk </v>
      </c>
      <c r="N3672" s="70" t="str">
        <f>VLOOKUP(C3672,[6]Consolidado!$B:$H,7,FALSE)</f>
        <v>Julio</v>
      </c>
    </row>
    <row r="3673" spans="1:14" s="71" customFormat="1" ht="16.5" customHeight="1" outlineLevel="1" x14ac:dyDescent="0.2">
      <c r="A3673" s="60" t="s">
        <v>705</v>
      </c>
      <c r="B3673" s="61">
        <v>42934</v>
      </c>
      <c r="C3673" s="71">
        <v>272</v>
      </c>
      <c r="D3673" s="63" t="str">
        <f>VLOOKUP(C3673,[6]Consolidado!$B:$E,4,FALSE)</f>
        <v>Finalizada</v>
      </c>
      <c r="E3673" s="64" t="s">
        <v>40</v>
      </c>
      <c r="F3673" s="65" t="s">
        <v>183</v>
      </c>
      <c r="G3673" s="66">
        <v>8</v>
      </c>
      <c r="H3673" s="67">
        <v>0.43200000000000005</v>
      </c>
      <c r="I3673" s="85">
        <f t="shared" si="98"/>
        <v>3.4560000000000004</v>
      </c>
      <c r="J3673" s="86">
        <v>30.1676</v>
      </c>
      <c r="K3673" s="85">
        <f t="shared" si="99"/>
        <v>0.11455999151407471</v>
      </c>
      <c r="L3673" s="68" t="str">
        <f>VLOOKUP(C3673,[6]Consolidado!$B:$E,2,FALSE)</f>
        <v>Ignitia Office</v>
      </c>
      <c r="M3673" s="69" t="str">
        <f>VLOOKUP(C3673,[6]Consolidado!$B:$E,3,FALSE)</f>
        <v xml:space="preserve">8 seater desk </v>
      </c>
      <c r="N3673" s="70" t="str">
        <f>VLOOKUP(C3673,[6]Consolidado!$B:$H,7,FALSE)</f>
        <v>Julio</v>
      </c>
    </row>
    <row r="3674" spans="1:14" s="71" customFormat="1" ht="16.5" customHeight="1" outlineLevel="1" x14ac:dyDescent="0.2">
      <c r="A3674" s="60" t="s">
        <v>705</v>
      </c>
      <c r="B3674" s="61">
        <v>42928</v>
      </c>
      <c r="C3674" s="71" t="s">
        <v>290</v>
      </c>
      <c r="D3674" s="63" t="str">
        <f>VLOOKUP(C3674,[6]Consolidado!$B:$E,4,FALSE)</f>
        <v>En Proceso</v>
      </c>
      <c r="E3674" s="64" t="s">
        <v>25</v>
      </c>
      <c r="F3674" s="65" t="s">
        <v>133</v>
      </c>
      <c r="G3674" s="66">
        <v>-0.25</v>
      </c>
      <c r="H3674" s="67">
        <v>142.2564563939394</v>
      </c>
      <c r="I3674" s="85">
        <f t="shared" si="98"/>
        <v>-35.564114098484851</v>
      </c>
      <c r="J3674" s="86">
        <v>30.1676</v>
      </c>
      <c r="K3674" s="85">
        <f t="shared" si="99"/>
        <v>-1.178884435569447</v>
      </c>
      <c r="L3674" s="68" t="str">
        <f>VLOOKUP(C3674,[6]Consolidado!$B:$E,2,FALSE)</f>
        <v>Acabado</v>
      </c>
      <c r="M3674" s="69" t="str">
        <f>VLOOKUP(C3674,[6]Consolidado!$B:$E,3,FALSE)</f>
        <v>Material de acabado pendiente de distribuir</v>
      </c>
      <c r="N3674" s="70">
        <f>VLOOKUP(C3674,[6]Consolidado!$B:$H,7,FALSE)</f>
        <v>0</v>
      </c>
    </row>
    <row r="3675" spans="1:14" s="71" customFormat="1" ht="16.5" customHeight="1" outlineLevel="1" x14ac:dyDescent="0.2">
      <c r="A3675" s="60" t="s">
        <v>705</v>
      </c>
      <c r="B3675" s="61">
        <v>42928</v>
      </c>
      <c r="C3675" s="71" t="s">
        <v>290</v>
      </c>
      <c r="D3675" s="63" t="str">
        <f>VLOOKUP(C3675,[6]Consolidado!$B:$E,4,FALSE)</f>
        <v>En Proceso</v>
      </c>
      <c r="E3675" s="64" t="s">
        <v>25</v>
      </c>
      <c r="F3675" s="65" t="s">
        <v>120</v>
      </c>
      <c r="G3675" s="66">
        <v>-6.25E-2</v>
      </c>
      <c r="H3675" s="67">
        <v>1231.47</v>
      </c>
      <c r="I3675" s="85">
        <f t="shared" ref="I3675:I3738" si="100">G3675*H3675</f>
        <v>-76.966875000000002</v>
      </c>
      <c r="J3675" s="86">
        <v>30.1676</v>
      </c>
      <c r="K3675" s="85">
        <f t="shared" ref="K3675:K3738" si="101">IFERROR(I3675/J3675,0)</f>
        <v>-2.5513091860141346</v>
      </c>
      <c r="L3675" s="68" t="str">
        <f>VLOOKUP(C3675,[6]Consolidado!$B:$E,2,FALSE)</f>
        <v>Acabado</v>
      </c>
      <c r="M3675" s="69" t="str">
        <f>VLOOKUP(C3675,[6]Consolidado!$B:$E,3,FALSE)</f>
        <v>Material de acabado pendiente de distribuir</v>
      </c>
      <c r="N3675" s="70">
        <f>VLOOKUP(C3675,[6]Consolidado!$B:$H,7,FALSE)</f>
        <v>0</v>
      </c>
    </row>
    <row r="3676" spans="1:14" s="71" customFormat="1" ht="16.5" customHeight="1" outlineLevel="1" x14ac:dyDescent="0.2">
      <c r="A3676" s="60" t="s">
        <v>705</v>
      </c>
      <c r="B3676" s="61">
        <v>42928</v>
      </c>
      <c r="C3676" s="71" t="s">
        <v>290</v>
      </c>
      <c r="D3676" s="63" t="str">
        <f>VLOOKUP(C3676,[6]Consolidado!$B:$E,4,FALSE)</f>
        <v>En Proceso</v>
      </c>
      <c r="E3676" s="64" t="s">
        <v>25</v>
      </c>
      <c r="F3676" s="65" t="s">
        <v>201</v>
      </c>
      <c r="G3676" s="66">
        <v>-0.3125</v>
      </c>
      <c r="H3676" s="67">
        <v>875.05880341880345</v>
      </c>
      <c r="I3676" s="85">
        <f t="shared" si="100"/>
        <v>-273.45587606837609</v>
      </c>
      <c r="J3676" s="86">
        <v>30.1676</v>
      </c>
      <c r="K3676" s="85">
        <f t="shared" si="101"/>
        <v>-9.0645552204476356</v>
      </c>
      <c r="L3676" s="68" t="str">
        <f>VLOOKUP(C3676,[6]Consolidado!$B:$E,2,FALSE)</f>
        <v>Acabado</v>
      </c>
      <c r="M3676" s="69" t="str">
        <f>VLOOKUP(C3676,[6]Consolidado!$B:$E,3,FALSE)</f>
        <v>Material de acabado pendiente de distribuir</v>
      </c>
      <c r="N3676" s="70">
        <f>VLOOKUP(C3676,[6]Consolidado!$B:$H,7,FALSE)</f>
        <v>0</v>
      </c>
    </row>
    <row r="3677" spans="1:14" s="71" customFormat="1" ht="16.5" customHeight="1" outlineLevel="1" x14ac:dyDescent="0.2">
      <c r="A3677" s="60" t="s">
        <v>705</v>
      </c>
      <c r="B3677" s="61">
        <v>42928</v>
      </c>
      <c r="C3677" s="71" t="s">
        <v>290</v>
      </c>
      <c r="D3677" s="63" t="str">
        <f>VLOOKUP(C3677,[6]Consolidado!$B:$E,4,FALSE)</f>
        <v>En Proceso</v>
      </c>
      <c r="E3677" s="64" t="s">
        <v>25</v>
      </c>
      <c r="F3677" s="65" t="s">
        <v>99</v>
      </c>
      <c r="G3677" s="66">
        <v>-0.25</v>
      </c>
      <c r="H3677" s="67">
        <v>349.53824092741934</v>
      </c>
      <c r="I3677" s="85">
        <f t="shared" si="100"/>
        <v>-87.384560231854834</v>
      </c>
      <c r="J3677" s="86">
        <v>30.1676</v>
      </c>
      <c r="K3677" s="85">
        <f t="shared" si="101"/>
        <v>-2.8966361338606594</v>
      </c>
      <c r="L3677" s="68" t="str">
        <f>VLOOKUP(C3677,[6]Consolidado!$B:$E,2,FALSE)</f>
        <v>Acabado</v>
      </c>
      <c r="M3677" s="69" t="str">
        <f>VLOOKUP(C3677,[6]Consolidado!$B:$E,3,FALSE)</f>
        <v>Material de acabado pendiente de distribuir</v>
      </c>
      <c r="N3677" s="70">
        <f>VLOOKUP(C3677,[6]Consolidado!$B:$H,7,FALSE)</f>
        <v>0</v>
      </c>
    </row>
    <row r="3678" spans="1:14" s="71" customFormat="1" ht="16.5" customHeight="1" outlineLevel="1" x14ac:dyDescent="0.2">
      <c r="A3678" s="60" t="s">
        <v>705</v>
      </c>
      <c r="B3678" s="61">
        <v>42928</v>
      </c>
      <c r="C3678" s="71" t="s">
        <v>290</v>
      </c>
      <c r="D3678" s="63" t="str">
        <f>VLOOKUP(C3678,[6]Consolidado!$B:$E,4,FALSE)</f>
        <v>En Proceso</v>
      </c>
      <c r="E3678" s="64" t="s">
        <v>25</v>
      </c>
      <c r="F3678" s="65" t="s">
        <v>230</v>
      </c>
      <c r="G3678" s="66">
        <v>-0.1875</v>
      </c>
      <c r="H3678" s="67">
        <v>238.47880378364198</v>
      </c>
      <c r="I3678" s="85">
        <f t="shared" si="100"/>
        <v>-44.714775709432871</v>
      </c>
      <c r="J3678" s="86">
        <v>30.1676</v>
      </c>
      <c r="K3678" s="85">
        <f t="shared" si="101"/>
        <v>-1.482211899834023</v>
      </c>
      <c r="L3678" s="68" t="str">
        <f>VLOOKUP(C3678,[6]Consolidado!$B:$E,2,FALSE)</f>
        <v>Acabado</v>
      </c>
      <c r="M3678" s="69" t="str">
        <f>VLOOKUP(C3678,[6]Consolidado!$B:$E,3,FALSE)</f>
        <v>Material de acabado pendiente de distribuir</v>
      </c>
      <c r="N3678" s="70">
        <f>VLOOKUP(C3678,[6]Consolidado!$B:$H,7,FALSE)</f>
        <v>0</v>
      </c>
    </row>
    <row r="3679" spans="1:14" s="71" customFormat="1" ht="16.5" customHeight="1" outlineLevel="1" x14ac:dyDescent="0.2">
      <c r="A3679" s="60" t="s">
        <v>705</v>
      </c>
      <c r="B3679" s="61">
        <v>42928</v>
      </c>
      <c r="C3679" s="71" t="s">
        <v>290</v>
      </c>
      <c r="D3679" s="63" t="str">
        <f>VLOOKUP(C3679,[6]Consolidado!$B:$E,4,FALSE)</f>
        <v>En Proceso</v>
      </c>
      <c r="E3679" s="64" t="s">
        <v>25</v>
      </c>
      <c r="F3679" s="65" t="s">
        <v>108</v>
      </c>
      <c r="G3679" s="66">
        <v>-0.15625</v>
      </c>
      <c r="H3679" s="67">
        <v>986.72794871794883</v>
      </c>
      <c r="I3679" s="85">
        <f t="shared" si="100"/>
        <v>-154.17624198717951</v>
      </c>
      <c r="J3679" s="86">
        <v>30.1676</v>
      </c>
      <c r="K3679" s="85">
        <f t="shared" si="101"/>
        <v>-5.1106565317486146</v>
      </c>
      <c r="L3679" s="68" t="str">
        <f>VLOOKUP(C3679,[6]Consolidado!$B:$E,2,FALSE)</f>
        <v>Acabado</v>
      </c>
      <c r="M3679" s="69" t="str">
        <f>VLOOKUP(C3679,[6]Consolidado!$B:$E,3,FALSE)</f>
        <v>Material de acabado pendiente de distribuir</v>
      </c>
      <c r="N3679" s="70">
        <f>VLOOKUP(C3679,[6]Consolidado!$B:$H,7,FALSE)</f>
        <v>0</v>
      </c>
    </row>
    <row r="3680" spans="1:14" s="71" customFormat="1" ht="16.5" customHeight="1" outlineLevel="1" x14ac:dyDescent="0.2">
      <c r="A3680" s="60" t="s">
        <v>705</v>
      </c>
      <c r="B3680" s="61">
        <v>42928</v>
      </c>
      <c r="C3680" s="71" t="s">
        <v>290</v>
      </c>
      <c r="D3680" s="63" t="str">
        <f>VLOOKUP(C3680,[6]Consolidado!$B:$E,4,FALSE)</f>
        <v>En Proceso</v>
      </c>
      <c r="E3680" s="64" t="s">
        <v>25</v>
      </c>
      <c r="F3680" s="65" t="s">
        <v>109</v>
      </c>
      <c r="G3680" s="66">
        <v>-0.40625</v>
      </c>
      <c r="H3680" s="67">
        <v>1231.6764492649318</v>
      </c>
      <c r="I3680" s="85">
        <f t="shared" si="100"/>
        <v>-500.3685575138785</v>
      </c>
      <c r="J3680" s="86">
        <v>30.1676</v>
      </c>
      <c r="K3680" s="85">
        <f t="shared" si="101"/>
        <v>-16.586289844531169</v>
      </c>
      <c r="L3680" s="68" t="str">
        <f>VLOOKUP(C3680,[6]Consolidado!$B:$E,2,FALSE)</f>
        <v>Acabado</v>
      </c>
      <c r="M3680" s="69" t="str">
        <f>VLOOKUP(C3680,[6]Consolidado!$B:$E,3,FALSE)</f>
        <v>Material de acabado pendiente de distribuir</v>
      </c>
      <c r="N3680" s="70">
        <f>VLOOKUP(C3680,[6]Consolidado!$B:$H,7,FALSE)</f>
        <v>0</v>
      </c>
    </row>
    <row r="3681" spans="1:14" s="71" customFormat="1" ht="16.5" customHeight="1" outlineLevel="1" x14ac:dyDescent="0.2">
      <c r="A3681" s="60" t="s">
        <v>705</v>
      </c>
      <c r="B3681" s="61">
        <v>42928</v>
      </c>
      <c r="C3681" s="71" t="s">
        <v>290</v>
      </c>
      <c r="D3681" s="63" t="str">
        <f>VLOOKUP(C3681,[6]Consolidado!$B:$E,4,FALSE)</f>
        <v>En Proceso</v>
      </c>
      <c r="E3681" s="64" t="s">
        <v>25</v>
      </c>
      <c r="F3681" s="65" t="s">
        <v>110</v>
      </c>
      <c r="G3681" s="66">
        <v>-0.28125</v>
      </c>
      <c r="H3681" s="67">
        <v>1322.9114062629101</v>
      </c>
      <c r="I3681" s="85">
        <f t="shared" si="100"/>
        <v>-372.06883301144347</v>
      </c>
      <c r="J3681" s="86">
        <v>30.1676</v>
      </c>
      <c r="K3681" s="85">
        <f t="shared" si="101"/>
        <v>-12.333391884387339</v>
      </c>
      <c r="L3681" s="68" t="str">
        <f>VLOOKUP(C3681,[6]Consolidado!$B:$E,2,FALSE)</f>
        <v>Acabado</v>
      </c>
      <c r="M3681" s="69" t="str">
        <f>VLOOKUP(C3681,[6]Consolidado!$B:$E,3,FALSE)</f>
        <v>Material de acabado pendiente de distribuir</v>
      </c>
      <c r="N3681" s="70">
        <f>VLOOKUP(C3681,[6]Consolidado!$B:$H,7,FALSE)</f>
        <v>0</v>
      </c>
    </row>
    <row r="3682" spans="1:14" s="71" customFormat="1" ht="16.5" customHeight="1" outlineLevel="1" x14ac:dyDescent="0.2">
      <c r="A3682" s="60" t="s">
        <v>705</v>
      </c>
      <c r="B3682" s="61">
        <v>42928</v>
      </c>
      <c r="C3682" s="71" t="s">
        <v>290</v>
      </c>
      <c r="D3682" s="63" t="str">
        <f>VLOOKUP(C3682,[6]Consolidado!$B:$E,4,FALSE)</f>
        <v>En Proceso</v>
      </c>
      <c r="E3682" s="64" t="s">
        <v>25</v>
      </c>
      <c r="F3682" s="65" t="s">
        <v>119</v>
      </c>
      <c r="G3682" s="66">
        <v>-0.28125</v>
      </c>
      <c r="H3682" s="67">
        <v>619.40000000000009</v>
      </c>
      <c r="I3682" s="85">
        <f t="shared" si="100"/>
        <v>-174.20625000000001</v>
      </c>
      <c r="J3682" s="86">
        <v>30.1676</v>
      </c>
      <c r="K3682" s="85">
        <f t="shared" si="101"/>
        <v>-5.7746141555841373</v>
      </c>
      <c r="L3682" s="68" t="str">
        <f>VLOOKUP(C3682,[6]Consolidado!$B:$E,2,FALSE)</f>
        <v>Acabado</v>
      </c>
      <c r="M3682" s="69" t="str">
        <f>VLOOKUP(C3682,[6]Consolidado!$B:$E,3,FALSE)</f>
        <v>Material de acabado pendiente de distribuir</v>
      </c>
      <c r="N3682" s="70">
        <f>VLOOKUP(C3682,[6]Consolidado!$B:$H,7,FALSE)</f>
        <v>0</v>
      </c>
    </row>
    <row r="3683" spans="1:14" s="71" customFormat="1" ht="16.5" customHeight="1" outlineLevel="1" x14ac:dyDescent="0.2">
      <c r="A3683" s="60" t="s">
        <v>705</v>
      </c>
      <c r="B3683" s="61">
        <v>42928</v>
      </c>
      <c r="C3683" s="71" t="s">
        <v>89</v>
      </c>
      <c r="D3683" s="63" t="str">
        <f>VLOOKUP(C3683,[6]Consolidado!$B:$E,4,FALSE)</f>
        <v>En Proceso</v>
      </c>
      <c r="E3683" s="64" t="s">
        <v>33</v>
      </c>
      <c r="F3683" s="65" t="s">
        <v>90</v>
      </c>
      <c r="G3683" s="66">
        <v>-9</v>
      </c>
      <c r="H3683" s="67">
        <v>3.1466686239601929</v>
      </c>
      <c r="I3683" s="85">
        <f t="shared" si="100"/>
        <v>-28.320017615641735</v>
      </c>
      <c r="J3683" s="86">
        <v>30.1676</v>
      </c>
      <c r="K3683" s="85">
        <f t="shared" si="101"/>
        <v>-0.93875606994397087</v>
      </c>
      <c r="L3683" s="68" t="str">
        <f>VLOOKUP(C3683,[6]Consolidado!$B:$E,2,FALSE)</f>
        <v>Empaque</v>
      </c>
      <c r="M3683" s="69" t="str">
        <f>VLOOKUP(C3683,[6]Consolidado!$B:$E,3,FALSE)</f>
        <v>Material de empaque pendiente de distribuir</v>
      </c>
      <c r="N3683" s="70">
        <f>VLOOKUP(C3683,[6]Consolidado!$B:$H,7,FALSE)</f>
        <v>0</v>
      </c>
    </row>
    <row r="3684" spans="1:14" s="71" customFormat="1" ht="16.5" customHeight="1" outlineLevel="1" x14ac:dyDescent="0.2">
      <c r="A3684" s="60" t="s">
        <v>705</v>
      </c>
      <c r="B3684" s="61">
        <v>42928</v>
      </c>
      <c r="C3684" s="71">
        <v>290</v>
      </c>
      <c r="D3684" s="63" t="str">
        <f>VLOOKUP(C3684,[6]Consolidado!$B:$E,4,FALSE)</f>
        <v>Finalizada</v>
      </c>
      <c r="E3684" s="64" t="s">
        <v>25</v>
      </c>
      <c r="F3684" s="65" t="s">
        <v>133</v>
      </c>
      <c r="G3684" s="66">
        <v>0.25</v>
      </c>
      <c r="H3684" s="67">
        <v>142.2564563939394</v>
      </c>
      <c r="I3684" s="85">
        <f t="shared" si="100"/>
        <v>35.564114098484851</v>
      </c>
      <c r="J3684" s="86">
        <v>30.1676</v>
      </c>
      <c r="K3684" s="85">
        <f t="shared" si="101"/>
        <v>1.178884435569447</v>
      </c>
      <c r="L3684" s="68" t="str">
        <f>VLOOKUP(C3684,[6]Consolidado!$B:$E,2,FALSE)</f>
        <v>Kaffitar</v>
      </c>
      <c r="M3684" s="69" t="str">
        <f>VLOOKUP(C3684,[6]Consolidado!$B:$E,3,FALSE)</f>
        <v xml:space="preserve">Slab Table </v>
      </c>
      <c r="N3684" s="70" t="str">
        <f>VLOOKUP(C3684,[6]Consolidado!$B:$H,7,FALSE)</f>
        <v>Julio</v>
      </c>
    </row>
    <row r="3685" spans="1:14" s="71" customFormat="1" ht="16.5" customHeight="1" outlineLevel="1" x14ac:dyDescent="0.2">
      <c r="A3685" s="60" t="s">
        <v>705</v>
      </c>
      <c r="B3685" s="61">
        <v>42928</v>
      </c>
      <c r="C3685" s="71">
        <v>290</v>
      </c>
      <c r="D3685" s="63" t="str">
        <f>VLOOKUP(C3685,[6]Consolidado!$B:$E,4,FALSE)</f>
        <v>Finalizada</v>
      </c>
      <c r="E3685" s="64" t="s">
        <v>25</v>
      </c>
      <c r="F3685" s="65" t="s">
        <v>120</v>
      </c>
      <c r="G3685" s="66">
        <v>6.25E-2</v>
      </c>
      <c r="H3685" s="67">
        <v>1231.47</v>
      </c>
      <c r="I3685" s="85">
        <f t="shared" si="100"/>
        <v>76.966875000000002</v>
      </c>
      <c r="J3685" s="86">
        <v>30.1676</v>
      </c>
      <c r="K3685" s="85">
        <f t="shared" si="101"/>
        <v>2.5513091860141346</v>
      </c>
      <c r="L3685" s="68" t="str">
        <f>VLOOKUP(C3685,[6]Consolidado!$B:$E,2,FALSE)</f>
        <v>Kaffitar</v>
      </c>
      <c r="M3685" s="69" t="str">
        <f>VLOOKUP(C3685,[6]Consolidado!$B:$E,3,FALSE)</f>
        <v xml:space="preserve">Slab Table </v>
      </c>
      <c r="N3685" s="70" t="str">
        <f>VLOOKUP(C3685,[6]Consolidado!$B:$H,7,FALSE)</f>
        <v>Julio</v>
      </c>
    </row>
    <row r="3686" spans="1:14" s="71" customFormat="1" ht="16.5" customHeight="1" outlineLevel="1" x14ac:dyDescent="0.2">
      <c r="A3686" s="60" t="s">
        <v>705</v>
      </c>
      <c r="B3686" s="61">
        <v>42928</v>
      </c>
      <c r="C3686" s="71">
        <v>290</v>
      </c>
      <c r="D3686" s="63" t="str">
        <f>VLOOKUP(C3686,[6]Consolidado!$B:$E,4,FALSE)</f>
        <v>Finalizada</v>
      </c>
      <c r="E3686" s="64" t="s">
        <v>25</v>
      </c>
      <c r="F3686" s="65" t="s">
        <v>201</v>
      </c>
      <c r="G3686" s="66">
        <v>0.3125</v>
      </c>
      <c r="H3686" s="67">
        <v>875.05880341880345</v>
      </c>
      <c r="I3686" s="85">
        <f t="shared" si="100"/>
        <v>273.45587606837609</v>
      </c>
      <c r="J3686" s="86">
        <v>30.1676</v>
      </c>
      <c r="K3686" s="85">
        <f t="shared" si="101"/>
        <v>9.0645552204476356</v>
      </c>
      <c r="L3686" s="68" t="str">
        <f>VLOOKUP(C3686,[6]Consolidado!$B:$E,2,FALSE)</f>
        <v>Kaffitar</v>
      </c>
      <c r="M3686" s="69" t="str">
        <f>VLOOKUP(C3686,[6]Consolidado!$B:$E,3,FALSE)</f>
        <v xml:space="preserve">Slab Table </v>
      </c>
      <c r="N3686" s="70" t="str">
        <f>VLOOKUP(C3686,[6]Consolidado!$B:$H,7,FALSE)</f>
        <v>Julio</v>
      </c>
    </row>
    <row r="3687" spans="1:14" s="71" customFormat="1" ht="16.5" customHeight="1" outlineLevel="1" x14ac:dyDescent="0.2">
      <c r="A3687" s="60" t="s">
        <v>705</v>
      </c>
      <c r="B3687" s="61">
        <v>42928</v>
      </c>
      <c r="C3687" s="71">
        <v>290</v>
      </c>
      <c r="D3687" s="63" t="str">
        <f>VLOOKUP(C3687,[6]Consolidado!$B:$E,4,FALSE)</f>
        <v>Finalizada</v>
      </c>
      <c r="E3687" s="64" t="s">
        <v>25</v>
      </c>
      <c r="F3687" s="65" t="s">
        <v>99</v>
      </c>
      <c r="G3687" s="66">
        <v>0.25</v>
      </c>
      <c r="H3687" s="67">
        <v>349.53824092741934</v>
      </c>
      <c r="I3687" s="85">
        <f t="shared" si="100"/>
        <v>87.384560231854834</v>
      </c>
      <c r="J3687" s="86">
        <v>30.1676</v>
      </c>
      <c r="K3687" s="85">
        <f t="shared" si="101"/>
        <v>2.8966361338606594</v>
      </c>
      <c r="L3687" s="68" t="str">
        <f>VLOOKUP(C3687,[6]Consolidado!$B:$E,2,FALSE)</f>
        <v>Kaffitar</v>
      </c>
      <c r="M3687" s="69" t="str">
        <f>VLOOKUP(C3687,[6]Consolidado!$B:$E,3,FALSE)</f>
        <v xml:space="preserve">Slab Table </v>
      </c>
      <c r="N3687" s="70" t="str">
        <f>VLOOKUP(C3687,[6]Consolidado!$B:$H,7,FALSE)</f>
        <v>Julio</v>
      </c>
    </row>
    <row r="3688" spans="1:14" s="71" customFormat="1" ht="16.5" customHeight="1" outlineLevel="1" x14ac:dyDescent="0.2">
      <c r="A3688" s="60" t="s">
        <v>705</v>
      </c>
      <c r="B3688" s="61">
        <v>42928</v>
      </c>
      <c r="C3688" s="71">
        <v>290</v>
      </c>
      <c r="D3688" s="63" t="str">
        <f>VLOOKUP(C3688,[6]Consolidado!$B:$E,4,FALSE)</f>
        <v>Finalizada</v>
      </c>
      <c r="E3688" s="64" t="s">
        <v>25</v>
      </c>
      <c r="F3688" s="65" t="s">
        <v>230</v>
      </c>
      <c r="G3688" s="66">
        <v>0.1875</v>
      </c>
      <c r="H3688" s="67">
        <v>238.47880378364198</v>
      </c>
      <c r="I3688" s="85">
        <f t="shared" si="100"/>
        <v>44.714775709432871</v>
      </c>
      <c r="J3688" s="86">
        <v>30.1676</v>
      </c>
      <c r="K3688" s="85">
        <f t="shared" si="101"/>
        <v>1.482211899834023</v>
      </c>
      <c r="L3688" s="68" t="str">
        <f>VLOOKUP(C3688,[6]Consolidado!$B:$E,2,FALSE)</f>
        <v>Kaffitar</v>
      </c>
      <c r="M3688" s="69" t="str">
        <f>VLOOKUP(C3688,[6]Consolidado!$B:$E,3,FALSE)</f>
        <v xml:space="preserve">Slab Table </v>
      </c>
      <c r="N3688" s="70" t="str">
        <f>VLOOKUP(C3688,[6]Consolidado!$B:$H,7,FALSE)</f>
        <v>Julio</v>
      </c>
    </row>
    <row r="3689" spans="1:14" s="71" customFormat="1" ht="16.5" customHeight="1" outlineLevel="1" x14ac:dyDescent="0.2">
      <c r="A3689" s="60" t="s">
        <v>705</v>
      </c>
      <c r="B3689" s="61">
        <v>42928</v>
      </c>
      <c r="C3689" s="71">
        <v>290</v>
      </c>
      <c r="D3689" s="63" t="str">
        <f>VLOOKUP(C3689,[6]Consolidado!$B:$E,4,FALSE)</f>
        <v>Finalizada</v>
      </c>
      <c r="E3689" s="64" t="s">
        <v>25</v>
      </c>
      <c r="F3689" s="65" t="s">
        <v>108</v>
      </c>
      <c r="G3689" s="66">
        <v>0.15625</v>
      </c>
      <c r="H3689" s="67">
        <v>986.72794871794883</v>
      </c>
      <c r="I3689" s="85">
        <f t="shared" si="100"/>
        <v>154.17624198717951</v>
      </c>
      <c r="J3689" s="86">
        <v>30.1676</v>
      </c>
      <c r="K3689" s="85">
        <f t="shared" si="101"/>
        <v>5.1106565317486146</v>
      </c>
      <c r="L3689" s="68" t="str">
        <f>VLOOKUP(C3689,[6]Consolidado!$B:$E,2,FALSE)</f>
        <v>Kaffitar</v>
      </c>
      <c r="M3689" s="69" t="str">
        <f>VLOOKUP(C3689,[6]Consolidado!$B:$E,3,FALSE)</f>
        <v xml:space="preserve">Slab Table </v>
      </c>
      <c r="N3689" s="70" t="str">
        <f>VLOOKUP(C3689,[6]Consolidado!$B:$H,7,FALSE)</f>
        <v>Julio</v>
      </c>
    </row>
    <row r="3690" spans="1:14" s="71" customFormat="1" ht="16.5" customHeight="1" outlineLevel="1" x14ac:dyDescent="0.2">
      <c r="A3690" s="60" t="s">
        <v>705</v>
      </c>
      <c r="B3690" s="61">
        <v>42928</v>
      </c>
      <c r="C3690" s="71">
        <v>290</v>
      </c>
      <c r="D3690" s="63" t="str">
        <f>VLOOKUP(C3690,[6]Consolidado!$B:$E,4,FALSE)</f>
        <v>Finalizada</v>
      </c>
      <c r="E3690" s="64" t="s">
        <v>25</v>
      </c>
      <c r="F3690" s="65" t="s">
        <v>109</v>
      </c>
      <c r="G3690" s="66">
        <v>0.40625</v>
      </c>
      <c r="H3690" s="67">
        <v>1231.6764492649318</v>
      </c>
      <c r="I3690" s="85">
        <f t="shared" si="100"/>
        <v>500.3685575138785</v>
      </c>
      <c r="J3690" s="86">
        <v>30.1676</v>
      </c>
      <c r="K3690" s="85">
        <f t="shared" si="101"/>
        <v>16.586289844531169</v>
      </c>
      <c r="L3690" s="68" t="str">
        <f>VLOOKUP(C3690,[6]Consolidado!$B:$E,2,FALSE)</f>
        <v>Kaffitar</v>
      </c>
      <c r="M3690" s="69" t="str">
        <f>VLOOKUP(C3690,[6]Consolidado!$B:$E,3,FALSE)</f>
        <v xml:space="preserve">Slab Table </v>
      </c>
      <c r="N3690" s="70" t="str">
        <f>VLOOKUP(C3690,[6]Consolidado!$B:$H,7,FALSE)</f>
        <v>Julio</v>
      </c>
    </row>
    <row r="3691" spans="1:14" s="71" customFormat="1" ht="16.5" customHeight="1" outlineLevel="1" x14ac:dyDescent="0.2">
      <c r="A3691" s="60" t="s">
        <v>705</v>
      </c>
      <c r="B3691" s="61">
        <v>42928</v>
      </c>
      <c r="C3691" s="71">
        <v>290</v>
      </c>
      <c r="D3691" s="63" t="str">
        <f>VLOOKUP(C3691,[6]Consolidado!$B:$E,4,FALSE)</f>
        <v>Finalizada</v>
      </c>
      <c r="E3691" s="64" t="s">
        <v>25</v>
      </c>
      <c r="F3691" s="65" t="s">
        <v>110</v>
      </c>
      <c r="G3691" s="66">
        <v>0.28125</v>
      </c>
      <c r="H3691" s="67">
        <v>1322.9114062629101</v>
      </c>
      <c r="I3691" s="85">
        <f t="shared" si="100"/>
        <v>372.06883301144347</v>
      </c>
      <c r="J3691" s="86">
        <v>30.1676</v>
      </c>
      <c r="K3691" s="85">
        <f t="shared" si="101"/>
        <v>12.333391884387339</v>
      </c>
      <c r="L3691" s="68" t="str">
        <f>VLOOKUP(C3691,[6]Consolidado!$B:$E,2,FALSE)</f>
        <v>Kaffitar</v>
      </c>
      <c r="M3691" s="69" t="str">
        <f>VLOOKUP(C3691,[6]Consolidado!$B:$E,3,FALSE)</f>
        <v xml:space="preserve">Slab Table </v>
      </c>
      <c r="N3691" s="70" t="str">
        <f>VLOOKUP(C3691,[6]Consolidado!$B:$H,7,FALSE)</f>
        <v>Julio</v>
      </c>
    </row>
    <row r="3692" spans="1:14" s="71" customFormat="1" ht="16.5" customHeight="1" outlineLevel="1" x14ac:dyDescent="0.2">
      <c r="A3692" s="60" t="s">
        <v>705</v>
      </c>
      <c r="B3692" s="61">
        <v>42928</v>
      </c>
      <c r="C3692" s="71">
        <v>290</v>
      </c>
      <c r="D3692" s="63" t="str">
        <f>VLOOKUP(C3692,[6]Consolidado!$B:$E,4,FALSE)</f>
        <v>Finalizada</v>
      </c>
      <c r="E3692" s="64" t="s">
        <v>25</v>
      </c>
      <c r="F3692" s="65" t="s">
        <v>119</v>
      </c>
      <c r="G3692" s="66">
        <v>0.28125</v>
      </c>
      <c r="H3692" s="67">
        <v>619.40000000000009</v>
      </c>
      <c r="I3692" s="85">
        <f t="shared" si="100"/>
        <v>174.20625000000001</v>
      </c>
      <c r="J3692" s="86">
        <v>30.1676</v>
      </c>
      <c r="K3692" s="85">
        <f t="shared" si="101"/>
        <v>5.7746141555841373</v>
      </c>
      <c r="L3692" s="68" t="str">
        <f>VLOOKUP(C3692,[6]Consolidado!$B:$E,2,FALSE)</f>
        <v>Kaffitar</v>
      </c>
      <c r="M3692" s="69" t="str">
        <f>VLOOKUP(C3692,[6]Consolidado!$B:$E,3,FALSE)</f>
        <v xml:space="preserve">Slab Table </v>
      </c>
      <c r="N3692" s="70" t="str">
        <f>VLOOKUP(C3692,[6]Consolidado!$B:$H,7,FALSE)</f>
        <v>Julio</v>
      </c>
    </row>
    <row r="3693" spans="1:14" s="71" customFormat="1" ht="16.5" customHeight="1" outlineLevel="1" x14ac:dyDescent="0.2">
      <c r="A3693" s="60" t="s">
        <v>705</v>
      </c>
      <c r="B3693" s="61">
        <v>42928</v>
      </c>
      <c r="C3693" s="71">
        <v>290</v>
      </c>
      <c r="D3693" s="63" t="str">
        <f>VLOOKUP(C3693,[6]Consolidado!$B:$E,4,FALSE)</f>
        <v>Finalizada</v>
      </c>
      <c r="E3693" s="64" t="s">
        <v>33</v>
      </c>
      <c r="F3693" s="65" t="s">
        <v>90</v>
      </c>
      <c r="G3693" s="66">
        <v>9</v>
      </c>
      <c r="H3693" s="67">
        <v>3.1466686239601929</v>
      </c>
      <c r="I3693" s="85">
        <f t="shared" si="100"/>
        <v>28.320017615641735</v>
      </c>
      <c r="J3693" s="86">
        <v>30.1676</v>
      </c>
      <c r="K3693" s="85">
        <f t="shared" si="101"/>
        <v>0.93875606994397087</v>
      </c>
      <c r="L3693" s="68" t="str">
        <f>VLOOKUP(C3693,[6]Consolidado!$B:$E,2,FALSE)</f>
        <v>Kaffitar</v>
      </c>
      <c r="M3693" s="69" t="str">
        <f>VLOOKUP(C3693,[6]Consolidado!$B:$E,3,FALSE)</f>
        <v xml:space="preserve">Slab Table </v>
      </c>
      <c r="N3693" s="70" t="str">
        <f>VLOOKUP(C3693,[6]Consolidado!$B:$H,7,FALSE)</f>
        <v>Julio</v>
      </c>
    </row>
    <row r="3694" spans="1:14" s="71" customFormat="1" ht="16.5" customHeight="1" outlineLevel="1" x14ac:dyDescent="0.2">
      <c r="A3694" s="60" t="s">
        <v>705</v>
      </c>
      <c r="B3694" s="61">
        <v>42928</v>
      </c>
      <c r="C3694" s="71" t="s">
        <v>290</v>
      </c>
      <c r="D3694" s="63" t="str">
        <f>VLOOKUP(C3694,[6]Consolidado!$B:$E,4,FALSE)</f>
        <v>En Proceso</v>
      </c>
      <c r="E3694" s="64" t="s">
        <v>25</v>
      </c>
      <c r="F3694" s="65" t="s">
        <v>108</v>
      </c>
      <c r="G3694" s="66">
        <v>-0.125</v>
      </c>
      <c r="H3694" s="67">
        <v>986.72794871794883</v>
      </c>
      <c r="I3694" s="85">
        <f t="shared" si="100"/>
        <v>-123.3409935897436</v>
      </c>
      <c r="J3694" s="86">
        <v>30.1676</v>
      </c>
      <c r="K3694" s="85">
        <f t="shared" si="101"/>
        <v>-4.0885252253988913</v>
      </c>
      <c r="L3694" s="68" t="str">
        <f>VLOOKUP(C3694,[6]Consolidado!$B:$E,2,FALSE)</f>
        <v>Acabado</v>
      </c>
      <c r="M3694" s="69" t="str">
        <f>VLOOKUP(C3694,[6]Consolidado!$B:$E,3,FALSE)</f>
        <v>Material de acabado pendiente de distribuir</v>
      </c>
      <c r="N3694" s="70">
        <f>VLOOKUP(C3694,[6]Consolidado!$B:$H,7,FALSE)</f>
        <v>0</v>
      </c>
    </row>
    <row r="3695" spans="1:14" s="71" customFormat="1" ht="16.5" customHeight="1" outlineLevel="1" x14ac:dyDescent="0.2">
      <c r="A3695" s="60" t="s">
        <v>705</v>
      </c>
      <c r="B3695" s="61">
        <v>42928</v>
      </c>
      <c r="C3695" s="71" t="s">
        <v>290</v>
      </c>
      <c r="D3695" s="63" t="str">
        <f>VLOOKUP(C3695,[6]Consolidado!$B:$E,4,FALSE)</f>
        <v>En Proceso</v>
      </c>
      <c r="E3695" s="64" t="s">
        <v>25</v>
      </c>
      <c r="F3695" s="65" t="s">
        <v>109</v>
      </c>
      <c r="G3695" s="66">
        <v>-0.1875</v>
      </c>
      <c r="H3695" s="67">
        <v>1231.6764492649318</v>
      </c>
      <c r="I3695" s="85">
        <f t="shared" si="100"/>
        <v>-230.93933423717471</v>
      </c>
      <c r="J3695" s="86">
        <v>30.1676</v>
      </c>
      <c r="K3695" s="85">
        <f t="shared" si="101"/>
        <v>-7.6552106974759244</v>
      </c>
      <c r="L3695" s="68" t="str">
        <f>VLOOKUP(C3695,[6]Consolidado!$B:$E,2,FALSE)</f>
        <v>Acabado</v>
      </c>
      <c r="M3695" s="69" t="str">
        <f>VLOOKUP(C3695,[6]Consolidado!$B:$E,3,FALSE)</f>
        <v>Material de acabado pendiente de distribuir</v>
      </c>
      <c r="N3695" s="70">
        <f>VLOOKUP(C3695,[6]Consolidado!$B:$H,7,FALSE)</f>
        <v>0</v>
      </c>
    </row>
    <row r="3696" spans="1:14" s="71" customFormat="1" ht="16.5" customHeight="1" outlineLevel="1" x14ac:dyDescent="0.2">
      <c r="A3696" s="60" t="s">
        <v>705</v>
      </c>
      <c r="B3696" s="61">
        <v>42928</v>
      </c>
      <c r="C3696" s="71" t="s">
        <v>290</v>
      </c>
      <c r="D3696" s="63" t="str">
        <f>VLOOKUP(C3696,[6]Consolidado!$B:$E,4,FALSE)</f>
        <v>En Proceso</v>
      </c>
      <c r="E3696" s="64" t="s">
        <v>25</v>
      </c>
      <c r="F3696" s="65" t="s">
        <v>110</v>
      </c>
      <c r="G3696" s="66">
        <v>-0.15625</v>
      </c>
      <c r="H3696" s="67">
        <v>1322.9114062629101</v>
      </c>
      <c r="I3696" s="85">
        <f t="shared" si="100"/>
        <v>-206.70490722857971</v>
      </c>
      <c r="J3696" s="86">
        <v>30.1676</v>
      </c>
      <c r="K3696" s="85">
        <f t="shared" si="101"/>
        <v>-6.8518843802151883</v>
      </c>
      <c r="L3696" s="68" t="str">
        <f>VLOOKUP(C3696,[6]Consolidado!$B:$E,2,FALSE)</f>
        <v>Acabado</v>
      </c>
      <c r="M3696" s="69" t="str">
        <f>VLOOKUP(C3696,[6]Consolidado!$B:$E,3,FALSE)</f>
        <v>Material de acabado pendiente de distribuir</v>
      </c>
      <c r="N3696" s="70">
        <f>VLOOKUP(C3696,[6]Consolidado!$B:$H,7,FALSE)</f>
        <v>0</v>
      </c>
    </row>
    <row r="3697" spans="1:14" s="71" customFormat="1" ht="16.5" customHeight="1" outlineLevel="1" x14ac:dyDescent="0.2">
      <c r="A3697" s="60" t="s">
        <v>705</v>
      </c>
      <c r="B3697" s="61">
        <v>42928</v>
      </c>
      <c r="C3697" s="71" t="s">
        <v>290</v>
      </c>
      <c r="D3697" s="63" t="str">
        <f>VLOOKUP(C3697,[6]Consolidado!$B:$E,4,FALSE)</f>
        <v>En Proceso</v>
      </c>
      <c r="E3697" s="64" t="s">
        <v>25</v>
      </c>
      <c r="F3697" s="65" t="s">
        <v>119</v>
      </c>
      <c r="G3697" s="66">
        <v>-0.15625</v>
      </c>
      <c r="H3697" s="67">
        <v>619.40000000000009</v>
      </c>
      <c r="I3697" s="85">
        <f t="shared" si="100"/>
        <v>-96.781250000000014</v>
      </c>
      <c r="J3697" s="86">
        <v>30.1676</v>
      </c>
      <c r="K3697" s="85">
        <f t="shared" si="101"/>
        <v>-3.2081189753245209</v>
      </c>
      <c r="L3697" s="68" t="str">
        <f>VLOOKUP(C3697,[6]Consolidado!$B:$E,2,FALSE)</f>
        <v>Acabado</v>
      </c>
      <c r="M3697" s="69" t="str">
        <f>VLOOKUP(C3697,[6]Consolidado!$B:$E,3,FALSE)</f>
        <v>Material de acabado pendiente de distribuir</v>
      </c>
      <c r="N3697" s="70">
        <f>VLOOKUP(C3697,[6]Consolidado!$B:$H,7,FALSE)</f>
        <v>0</v>
      </c>
    </row>
    <row r="3698" spans="1:14" s="71" customFormat="1" ht="16.5" customHeight="1" outlineLevel="1" x14ac:dyDescent="0.2">
      <c r="A3698" s="60" t="s">
        <v>705</v>
      </c>
      <c r="B3698" s="61">
        <v>42928</v>
      </c>
      <c r="C3698" s="71" t="s">
        <v>290</v>
      </c>
      <c r="D3698" s="63" t="str">
        <f>VLOOKUP(C3698,[6]Consolidado!$B:$E,4,FALSE)</f>
        <v>En Proceso</v>
      </c>
      <c r="E3698" s="64" t="s">
        <v>25</v>
      </c>
      <c r="F3698" s="65" t="s">
        <v>133</v>
      </c>
      <c r="G3698" s="66">
        <v>-0.125</v>
      </c>
      <c r="H3698" s="67">
        <v>142.2564563939394</v>
      </c>
      <c r="I3698" s="85">
        <f t="shared" si="100"/>
        <v>-17.782057049242425</v>
      </c>
      <c r="J3698" s="86">
        <v>30.1676</v>
      </c>
      <c r="K3698" s="85">
        <f t="shared" si="101"/>
        <v>-0.5894422177847235</v>
      </c>
      <c r="L3698" s="68" t="str">
        <f>VLOOKUP(C3698,[6]Consolidado!$B:$E,2,FALSE)</f>
        <v>Acabado</v>
      </c>
      <c r="M3698" s="69" t="str">
        <f>VLOOKUP(C3698,[6]Consolidado!$B:$E,3,FALSE)</f>
        <v>Material de acabado pendiente de distribuir</v>
      </c>
      <c r="N3698" s="70">
        <f>VLOOKUP(C3698,[6]Consolidado!$B:$H,7,FALSE)</f>
        <v>0</v>
      </c>
    </row>
    <row r="3699" spans="1:14" s="71" customFormat="1" ht="16.5" customHeight="1" outlineLevel="1" x14ac:dyDescent="0.2">
      <c r="A3699" s="60" t="s">
        <v>705</v>
      </c>
      <c r="B3699" s="61">
        <v>42928</v>
      </c>
      <c r="C3699" s="71" t="s">
        <v>290</v>
      </c>
      <c r="D3699" s="63" t="str">
        <f>VLOOKUP(C3699,[6]Consolidado!$B:$E,4,FALSE)</f>
        <v>En Proceso</v>
      </c>
      <c r="E3699" s="64" t="s">
        <v>25</v>
      </c>
      <c r="F3699" s="65" t="s">
        <v>201</v>
      </c>
      <c r="G3699" s="66">
        <v>-9.375E-2</v>
      </c>
      <c r="H3699" s="67">
        <v>875.05880341880345</v>
      </c>
      <c r="I3699" s="85">
        <f t="shared" si="100"/>
        <v>-82.03676282051282</v>
      </c>
      <c r="J3699" s="86">
        <v>30.1676</v>
      </c>
      <c r="K3699" s="85">
        <f t="shared" si="101"/>
        <v>-2.7193665661342905</v>
      </c>
      <c r="L3699" s="68" t="str">
        <f>VLOOKUP(C3699,[6]Consolidado!$B:$E,2,FALSE)</f>
        <v>Acabado</v>
      </c>
      <c r="M3699" s="69" t="str">
        <f>VLOOKUP(C3699,[6]Consolidado!$B:$E,3,FALSE)</f>
        <v>Material de acabado pendiente de distribuir</v>
      </c>
      <c r="N3699" s="70">
        <f>VLOOKUP(C3699,[6]Consolidado!$B:$H,7,FALSE)</f>
        <v>0</v>
      </c>
    </row>
    <row r="3700" spans="1:14" s="71" customFormat="1" ht="16.5" customHeight="1" outlineLevel="1" x14ac:dyDescent="0.2">
      <c r="A3700" s="60" t="s">
        <v>705</v>
      </c>
      <c r="B3700" s="61">
        <v>42928</v>
      </c>
      <c r="C3700" s="71" t="s">
        <v>290</v>
      </c>
      <c r="D3700" s="63" t="str">
        <f>VLOOKUP(C3700,[6]Consolidado!$B:$E,4,FALSE)</f>
        <v>En Proceso</v>
      </c>
      <c r="E3700" s="64" t="s">
        <v>25</v>
      </c>
      <c r="F3700" s="65" t="s">
        <v>99</v>
      </c>
      <c r="G3700" s="66">
        <v>-0.125</v>
      </c>
      <c r="H3700" s="67">
        <v>349.53824092741934</v>
      </c>
      <c r="I3700" s="85">
        <f t="shared" si="100"/>
        <v>-43.692280115927417</v>
      </c>
      <c r="J3700" s="86">
        <v>30.1676</v>
      </c>
      <c r="K3700" s="85">
        <f t="shared" si="101"/>
        <v>-1.4483180669303297</v>
      </c>
      <c r="L3700" s="68" t="str">
        <f>VLOOKUP(C3700,[6]Consolidado!$B:$E,2,FALSE)</f>
        <v>Acabado</v>
      </c>
      <c r="M3700" s="69" t="str">
        <f>VLOOKUP(C3700,[6]Consolidado!$B:$E,3,FALSE)</f>
        <v>Material de acabado pendiente de distribuir</v>
      </c>
      <c r="N3700" s="70">
        <f>VLOOKUP(C3700,[6]Consolidado!$B:$H,7,FALSE)</f>
        <v>0</v>
      </c>
    </row>
    <row r="3701" spans="1:14" s="71" customFormat="1" ht="16.5" customHeight="1" outlineLevel="1" x14ac:dyDescent="0.2">
      <c r="A3701" s="60" t="s">
        <v>705</v>
      </c>
      <c r="B3701" s="61">
        <v>42928</v>
      </c>
      <c r="C3701" s="71" t="s">
        <v>89</v>
      </c>
      <c r="D3701" s="63" t="str">
        <f>VLOOKUP(C3701,[6]Consolidado!$B:$E,4,FALSE)</f>
        <v>En Proceso</v>
      </c>
      <c r="E3701" s="64" t="s">
        <v>33</v>
      </c>
      <c r="F3701" s="65" t="s">
        <v>90</v>
      </c>
      <c r="G3701" s="66">
        <v>-5.4</v>
      </c>
      <c r="H3701" s="67">
        <v>3.1466686239601929</v>
      </c>
      <c r="I3701" s="85">
        <f t="shared" si="100"/>
        <v>-16.992010569385041</v>
      </c>
      <c r="J3701" s="86">
        <v>30.1676</v>
      </c>
      <c r="K3701" s="85">
        <f t="shared" si="101"/>
        <v>-0.5632536419663825</v>
      </c>
      <c r="L3701" s="68" t="str">
        <f>VLOOKUP(C3701,[6]Consolidado!$B:$E,2,FALSE)</f>
        <v>Empaque</v>
      </c>
      <c r="M3701" s="69" t="str">
        <f>VLOOKUP(C3701,[6]Consolidado!$B:$E,3,FALSE)</f>
        <v>Material de empaque pendiente de distribuir</v>
      </c>
      <c r="N3701" s="70">
        <f>VLOOKUP(C3701,[6]Consolidado!$B:$H,7,FALSE)</f>
        <v>0</v>
      </c>
    </row>
    <row r="3702" spans="1:14" s="71" customFormat="1" ht="16.5" customHeight="1" outlineLevel="1" x14ac:dyDescent="0.2">
      <c r="A3702" s="60" t="s">
        <v>705</v>
      </c>
      <c r="B3702" s="61">
        <v>42928</v>
      </c>
      <c r="C3702" s="71">
        <v>291</v>
      </c>
      <c r="D3702" s="63" t="str">
        <f>VLOOKUP(C3702,[6]Consolidado!$B:$E,4,FALSE)</f>
        <v>Finalizada</v>
      </c>
      <c r="E3702" s="64" t="s">
        <v>25</v>
      </c>
      <c r="F3702" s="65" t="s">
        <v>108</v>
      </c>
      <c r="G3702" s="66">
        <v>0.125</v>
      </c>
      <c r="H3702" s="67">
        <v>986.72794871794883</v>
      </c>
      <c r="I3702" s="85">
        <f t="shared" si="100"/>
        <v>123.3409935897436</v>
      </c>
      <c r="J3702" s="86">
        <v>30.1676</v>
      </c>
      <c r="K3702" s="85">
        <f t="shared" si="101"/>
        <v>4.0885252253988913</v>
      </c>
      <c r="L3702" s="68" t="str">
        <f>VLOOKUP(C3702,[6]Consolidado!$B:$E,2,FALSE)</f>
        <v>Kaffitar</v>
      </c>
      <c r="M3702" s="69" t="str">
        <f>VLOOKUP(C3702,[6]Consolidado!$B:$E,3,FALSE)</f>
        <v>Slab Bar Top</v>
      </c>
      <c r="N3702" s="70" t="str">
        <f>VLOOKUP(C3702,[6]Consolidado!$B:$H,7,FALSE)</f>
        <v>Julio</v>
      </c>
    </row>
    <row r="3703" spans="1:14" s="71" customFormat="1" ht="16.5" customHeight="1" outlineLevel="1" x14ac:dyDescent="0.2">
      <c r="A3703" s="60" t="s">
        <v>705</v>
      </c>
      <c r="B3703" s="61">
        <v>42928</v>
      </c>
      <c r="C3703" s="71">
        <v>291</v>
      </c>
      <c r="D3703" s="63" t="str">
        <f>VLOOKUP(C3703,[6]Consolidado!$B:$E,4,FALSE)</f>
        <v>Finalizada</v>
      </c>
      <c r="E3703" s="64" t="s">
        <v>25</v>
      </c>
      <c r="F3703" s="65" t="s">
        <v>109</v>
      </c>
      <c r="G3703" s="66">
        <v>0.1875</v>
      </c>
      <c r="H3703" s="67">
        <v>1231.6764492649318</v>
      </c>
      <c r="I3703" s="85">
        <f t="shared" si="100"/>
        <v>230.93933423717471</v>
      </c>
      <c r="J3703" s="86">
        <v>30.1676</v>
      </c>
      <c r="K3703" s="85">
        <f t="shared" si="101"/>
        <v>7.6552106974759244</v>
      </c>
      <c r="L3703" s="68" t="str">
        <f>VLOOKUP(C3703,[6]Consolidado!$B:$E,2,FALSE)</f>
        <v>Kaffitar</v>
      </c>
      <c r="M3703" s="69" t="str">
        <f>VLOOKUP(C3703,[6]Consolidado!$B:$E,3,FALSE)</f>
        <v>Slab Bar Top</v>
      </c>
      <c r="N3703" s="70" t="str">
        <f>VLOOKUP(C3703,[6]Consolidado!$B:$H,7,FALSE)</f>
        <v>Julio</v>
      </c>
    </row>
    <row r="3704" spans="1:14" s="71" customFormat="1" ht="16.5" customHeight="1" outlineLevel="1" x14ac:dyDescent="0.2">
      <c r="A3704" s="60" t="s">
        <v>705</v>
      </c>
      <c r="B3704" s="61">
        <v>42928</v>
      </c>
      <c r="C3704" s="71">
        <v>291</v>
      </c>
      <c r="D3704" s="63" t="str">
        <f>VLOOKUP(C3704,[6]Consolidado!$B:$E,4,FALSE)</f>
        <v>Finalizada</v>
      </c>
      <c r="E3704" s="64" t="s">
        <v>25</v>
      </c>
      <c r="F3704" s="65" t="s">
        <v>110</v>
      </c>
      <c r="G3704" s="66">
        <v>0.15625</v>
      </c>
      <c r="H3704" s="67">
        <v>1322.9114062629101</v>
      </c>
      <c r="I3704" s="85">
        <f t="shared" si="100"/>
        <v>206.70490722857971</v>
      </c>
      <c r="J3704" s="86">
        <v>30.1676</v>
      </c>
      <c r="K3704" s="85">
        <f t="shared" si="101"/>
        <v>6.8518843802151883</v>
      </c>
      <c r="L3704" s="68" t="str">
        <f>VLOOKUP(C3704,[6]Consolidado!$B:$E,2,FALSE)</f>
        <v>Kaffitar</v>
      </c>
      <c r="M3704" s="69" t="str">
        <f>VLOOKUP(C3704,[6]Consolidado!$B:$E,3,FALSE)</f>
        <v>Slab Bar Top</v>
      </c>
      <c r="N3704" s="70" t="str">
        <f>VLOOKUP(C3704,[6]Consolidado!$B:$H,7,FALSE)</f>
        <v>Julio</v>
      </c>
    </row>
    <row r="3705" spans="1:14" s="71" customFormat="1" ht="16.5" customHeight="1" outlineLevel="1" x14ac:dyDescent="0.2">
      <c r="A3705" s="60" t="s">
        <v>705</v>
      </c>
      <c r="B3705" s="61">
        <v>42928</v>
      </c>
      <c r="C3705" s="71">
        <v>291</v>
      </c>
      <c r="D3705" s="63" t="str">
        <f>VLOOKUP(C3705,[6]Consolidado!$B:$E,4,FALSE)</f>
        <v>Finalizada</v>
      </c>
      <c r="E3705" s="64" t="s">
        <v>25</v>
      </c>
      <c r="F3705" s="65" t="s">
        <v>119</v>
      </c>
      <c r="G3705" s="66">
        <v>0.15625</v>
      </c>
      <c r="H3705" s="67">
        <v>619.40000000000009</v>
      </c>
      <c r="I3705" s="85">
        <f t="shared" si="100"/>
        <v>96.781250000000014</v>
      </c>
      <c r="J3705" s="86">
        <v>30.1676</v>
      </c>
      <c r="K3705" s="85">
        <f t="shared" si="101"/>
        <v>3.2081189753245209</v>
      </c>
      <c r="L3705" s="68" t="str">
        <f>VLOOKUP(C3705,[6]Consolidado!$B:$E,2,FALSE)</f>
        <v>Kaffitar</v>
      </c>
      <c r="M3705" s="69" t="str">
        <f>VLOOKUP(C3705,[6]Consolidado!$B:$E,3,FALSE)</f>
        <v>Slab Bar Top</v>
      </c>
      <c r="N3705" s="70" t="str">
        <f>VLOOKUP(C3705,[6]Consolidado!$B:$H,7,FALSE)</f>
        <v>Julio</v>
      </c>
    </row>
    <row r="3706" spans="1:14" s="71" customFormat="1" ht="16.5" customHeight="1" outlineLevel="1" x14ac:dyDescent="0.2">
      <c r="A3706" s="60" t="s">
        <v>705</v>
      </c>
      <c r="B3706" s="61">
        <v>42928</v>
      </c>
      <c r="C3706" s="71">
        <v>291</v>
      </c>
      <c r="D3706" s="63" t="str">
        <f>VLOOKUP(C3706,[6]Consolidado!$B:$E,4,FALSE)</f>
        <v>Finalizada</v>
      </c>
      <c r="E3706" s="64" t="s">
        <v>25</v>
      </c>
      <c r="F3706" s="65" t="s">
        <v>133</v>
      </c>
      <c r="G3706" s="66">
        <v>0.125</v>
      </c>
      <c r="H3706" s="67">
        <v>142.2564563939394</v>
      </c>
      <c r="I3706" s="85">
        <f t="shared" si="100"/>
        <v>17.782057049242425</v>
      </c>
      <c r="J3706" s="86">
        <v>30.1676</v>
      </c>
      <c r="K3706" s="85">
        <f t="shared" si="101"/>
        <v>0.5894422177847235</v>
      </c>
      <c r="L3706" s="68" t="str">
        <f>VLOOKUP(C3706,[6]Consolidado!$B:$E,2,FALSE)</f>
        <v>Kaffitar</v>
      </c>
      <c r="M3706" s="69" t="str">
        <f>VLOOKUP(C3706,[6]Consolidado!$B:$E,3,FALSE)</f>
        <v>Slab Bar Top</v>
      </c>
      <c r="N3706" s="70" t="str">
        <f>VLOOKUP(C3706,[6]Consolidado!$B:$H,7,FALSE)</f>
        <v>Julio</v>
      </c>
    </row>
    <row r="3707" spans="1:14" s="71" customFormat="1" ht="16.5" customHeight="1" outlineLevel="1" x14ac:dyDescent="0.2">
      <c r="A3707" s="60" t="s">
        <v>705</v>
      </c>
      <c r="B3707" s="61">
        <v>42928</v>
      </c>
      <c r="C3707" s="71">
        <v>291</v>
      </c>
      <c r="D3707" s="63" t="str">
        <f>VLOOKUP(C3707,[6]Consolidado!$B:$E,4,FALSE)</f>
        <v>Finalizada</v>
      </c>
      <c r="E3707" s="64" t="s">
        <v>25</v>
      </c>
      <c r="F3707" s="65" t="s">
        <v>201</v>
      </c>
      <c r="G3707" s="66">
        <v>9.375E-2</v>
      </c>
      <c r="H3707" s="67">
        <v>875.05880341880345</v>
      </c>
      <c r="I3707" s="85">
        <f t="shared" si="100"/>
        <v>82.03676282051282</v>
      </c>
      <c r="J3707" s="86">
        <v>30.1676</v>
      </c>
      <c r="K3707" s="85">
        <f t="shared" si="101"/>
        <v>2.7193665661342905</v>
      </c>
      <c r="L3707" s="68" t="str">
        <f>VLOOKUP(C3707,[6]Consolidado!$B:$E,2,FALSE)</f>
        <v>Kaffitar</v>
      </c>
      <c r="M3707" s="69" t="str">
        <f>VLOOKUP(C3707,[6]Consolidado!$B:$E,3,FALSE)</f>
        <v>Slab Bar Top</v>
      </c>
      <c r="N3707" s="70" t="str">
        <f>VLOOKUP(C3707,[6]Consolidado!$B:$H,7,FALSE)</f>
        <v>Julio</v>
      </c>
    </row>
    <row r="3708" spans="1:14" s="71" customFormat="1" ht="16.5" customHeight="1" outlineLevel="1" x14ac:dyDescent="0.2">
      <c r="A3708" s="60" t="s">
        <v>705</v>
      </c>
      <c r="B3708" s="61">
        <v>42928</v>
      </c>
      <c r="C3708" s="71">
        <v>291</v>
      </c>
      <c r="D3708" s="63" t="str">
        <f>VLOOKUP(C3708,[6]Consolidado!$B:$E,4,FALSE)</f>
        <v>Finalizada</v>
      </c>
      <c r="E3708" s="64" t="s">
        <v>25</v>
      </c>
      <c r="F3708" s="65" t="s">
        <v>99</v>
      </c>
      <c r="G3708" s="66">
        <v>0.125</v>
      </c>
      <c r="H3708" s="67">
        <v>349.53824092741934</v>
      </c>
      <c r="I3708" s="85">
        <f t="shared" si="100"/>
        <v>43.692280115927417</v>
      </c>
      <c r="J3708" s="86">
        <v>30.1676</v>
      </c>
      <c r="K3708" s="85">
        <f t="shared" si="101"/>
        <v>1.4483180669303297</v>
      </c>
      <c r="L3708" s="68" t="str">
        <f>VLOOKUP(C3708,[6]Consolidado!$B:$E,2,FALSE)</f>
        <v>Kaffitar</v>
      </c>
      <c r="M3708" s="69" t="str">
        <f>VLOOKUP(C3708,[6]Consolidado!$B:$E,3,FALSE)</f>
        <v>Slab Bar Top</v>
      </c>
      <c r="N3708" s="70" t="str">
        <f>VLOOKUP(C3708,[6]Consolidado!$B:$H,7,FALSE)</f>
        <v>Julio</v>
      </c>
    </row>
    <row r="3709" spans="1:14" s="71" customFormat="1" ht="16.5" customHeight="1" outlineLevel="1" x14ac:dyDescent="0.2">
      <c r="A3709" s="60" t="s">
        <v>705</v>
      </c>
      <c r="B3709" s="61">
        <v>42928</v>
      </c>
      <c r="C3709" s="71">
        <v>291</v>
      </c>
      <c r="D3709" s="63" t="str">
        <f>VLOOKUP(C3709,[6]Consolidado!$B:$E,4,FALSE)</f>
        <v>Finalizada</v>
      </c>
      <c r="E3709" s="64" t="s">
        <v>33</v>
      </c>
      <c r="F3709" s="65" t="s">
        <v>90</v>
      </c>
      <c r="G3709" s="66">
        <v>5.4</v>
      </c>
      <c r="H3709" s="67">
        <v>3.1466686239601929</v>
      </c>
      <c r="I3709" s="85">
        <f t="shared" si="100"/>
        <v>16.992010569385041</v>
      </c>
      <c r="J3709" s="86">
        <v>30.1676</v>
      </c>
      <c r="K3709" s="85">
        <f t="shared" si="101"/>
        <v>0.5632536419663825</v>
      </c>
      <c r="L3709" s="68" t="str">
        <f>VLOOKUP(C3709,[6]Consolidado!$B:$E,2,FALSE)</f>
        <v>Kaffitar</v>
      </c>
      <c r="M3709" s="69" t="str">
        <f>VLOOKUP(C3709,[6]Consolidado!$B:$E,3,FALSE)</f>
        <v>Slab Bar Top</v>
      </c>
      <c r="N3709" s="70" t="str">
        <f>VLOOKUP(C3709,[6]Consolidado!$B:$H,7,FALSE)</f>
        <v>Julio</v>
      </c>
    </row>
    <row r="3710" spans="1:14" s="71" customFormat="1" ht="16.5" customHeight="1" outlineLevel="1" x14ac:dyDescent="0.2">
      <c r="A3710" s="60" t="s">
        <v>705</v>
      </c>
      <c r="B3710" s="61">
        <v>42928</v>
      </c>
      <c r="C3710" s="71" t="s">
        <v>290</v>
      </c>
      <c r="D3710" s="63" t="str">
        <f>VLOOKUP(C3710,[6]Consolidado!$B:$E,4,FALSE)</f>
        <v>En Proceso</v>
      </c>
      <c r="E3710" s="64" t="s">
        <v>25</v>
      </c>
      <c r="F3710" s="65" t="s">
        <v>230</v>
      </c>
      <c r="G3710" s="66">
        <v>-4</v>
      </c>
      <c r="H3710" s="67">
        <v>238.47880378364198</v>
      </c>
      <c r="I3710" s="85">
        <f t="shared" si="100"/>
        <v>-953.91521513456792</v>
      </c>
      <c r="J3710" s="86">
        <v>30.1676</v>
      </c>
      <c r="K3710" s="85">
        <f t="shared" si="101"/>
        <v>-31.62052052979249</v>
      </c>
      <c r="L3710" s="68" t="str">
        <f>VLOOKUP(C3710,[6]Consolidado!$B:$E,2,FALSE)</f>
        <v>Acabado</v>
      </c>
      <c r="M3710" s="69" t="str">
        <f>VLOOKUP(C3710,[6]Consolidado!$B:$E,3,FALSE)</f>
        <v>Material de acabado pendiente de distribuir</v>
      </c>
      <c r="N3710" s="70">
        <f>VLOOKUP(C3710,[6]Consolidado!$B:$H,7,FALSE)</f>
        <v>0</v>
      </c>
    </row>
    <row r="3711" spans="1:14" s="71" customFormat="1" ht="16.5" customHeight="1" outlineLevel="1" x14ac:dyDescent="0.2">
      <c r="A3711" s="60" t="s">
        <v>705</v>
      </c>
      <c r="B3711" s="61">
        <v>42928</v>
      </c>
      <c r="C3711" s="71" t="s">
        <v>290</v>
      </c>
      <c r="D3711" s="63" t="str">
        <f>VLOOKUP(C3711,[6]Consolidado!$B:$E,4,FALSE)</f>
        <v>En Proceso</v>
      </c>
      <c r="E3711" s="64" t="s">
        <v>25</v>
      </c>
      <c r="F3711" s="65" t="s">
        <v>201</v>
      </c>
      <c r="G3711" s="66">
        <v>-8</v>
      </c>
      <c r="H3711" s="67">
        <v>875.05880341880345</v>
      </c>
      <c r="I3711" s="85">
        <f t="shared" si="100"/>
        <v>-7000.4704273504276</v>
      </c>
      <c r="J3711" s="86">
        <v>30.1676</v>
      </c>
      <c r="K3711" s="85">
        <f t="shared" si="101"/>
        <v>-232.05261364345947</v>
      </c>
      <c r="L3711" s="68" t="str">
        <f>VLOOKUP(C3711,[6]Consolidado!$B:$E,2,FALSE)</f>
        <v>Acabado</v>
      </c>
      <c r="M3711" s="69" t="str">
        <f>VLOOKUP(C3711,[6]Consolidado!$B:$E,3,FALSE)</f>
        <v>Material de acabado pendiente de distribuir</v>
      </c>
      <c r="N3711" s="70">
        <f>VLOOKUP(C3711,[6]Consolidado!$B:$H,7,FALSE)</f>
        <v>0</v>
      </c>
    </row>
    <row r="3712" spans="1:14" s="71" customFormat="1" ht="16.5" customHeight="1" outlineLevel="1" x14ac:dyDescent="0.2">
      <c r="A3712" s="60" t="s">
        <v>705</v>
      </c>
      <c r="B3712" s="61">
        <v>42928</v>
      </c>
      <c r="C3712" s="71" t="s">
        <v>290</v>
      </c>
      <c r="D3712" s="63" t="str">
        <f>VLOOKUP(C3712,[6]Consolidado!$B:$E,4,FALSE)</f>
        <v>En Proceso</v>
      </c>
      <c r="E3712" s="64" t="s">
        <v>25</v>
      </c>
      <c r="F3712" s="65" t="s">
        <v>109</v>
      </c>
      <c r="G3712" s="66">
        <v>-5</v>
      </c>
      <c r="H3712" s="67">
        <v>1231.6764492649318</v>
      </c>
      <c r="I3712" s="85">
        <f t="shared" si="100"/>
        <v>-6158.3822463246588</v>
      </c>
      <c r="J3712" s="86">
        <v>30.1676</v>
      </c>
      <c r="K3712" s="85">
        <f t="shared" si="101"/>
        <v>-204.13895193269133</v>
      </c>
      <c r="L3712" s="68" t="str">
        <f>VLOOKUP(C3712,[6]Consolidado!$B:$E,2,FALSE)</f>
        <v>Acabado</v>
      </c>
      <c r="M3712" s="69" t="str">
        <f>VLOOKUP(C3712,[6]Consolidado!$B:$E,3,FALSE)</f>
        <v>Material de acabado pendiente de distribuir</v>
      </c>
      <c r="N3712" s="70">
        <f>VLOOKUP(C3712,[6]Consolidado!$B:$H,7,FALSE)</f>
        <v>0</v>
      </c>
    </row>
    <row r="3713" spans="1:14" s="71" customFormat="1" ht="16.5" customHeight="1" outlineLevel="1" x14ac:dyDescent="0.2">
      <c r="A3713" s="60" t="s">
        <v>705</v>
      </c>
      <c r="B3713" s="61">
        <v>42928</v>
      </c>
      <c r="C3713" s="71" t="s">
        <v>290</v>
      </c>
      <c r="D3713" s="63" t="str">
        <f>VLOOKUP(C3713,[6]Consolidado!$B:$E,4,FALSE)</f>
        <v>En Proceso</v>
      </c>
      <c r="E3713" s="64" t="s">
        <v>25</v>
      </c>
      <c r="F3713" s="65" t="s">
        <v>128</v>
      </c>
      <c r="G3713" s="66">
        <v>-8</v>
      </c>
      <c r="H3713" s="67">
        <v>872.04927745364489</v>
      </c>
      <c r="I3713" s="85">
        <f t="shared" si="100"/>
        <v>-6976.3942196291591</v>
      </c>
      <c r="J3713" s="86">
        <v>30.1676</v>
      </c>
      <c r="K3713" s="85">
        <f t="shared" si="101"/>
        <v>-231.25453200218641</v>
      </c>
      <c r="L3713" s="68" t="str">
        <f>VLOOKUP(C3713,[6]Consolidado!$B:$E,2,FALSE)</f>
        <v>Acabado</v>
      </c>
      <c r="M3713" s="69" t="str">
        <f>VLOOKUP(C3713,[6]Consolidado!$B:$E,3,FALSE)</f>
        <v>Material de acabado pendiente de distribuir</v>
      </c>
      <c r="N3713" s="70">
        <f>VLOOKUP(C3713,[6]Consolidado!$B:$H,7,FALSE)</f>
        <v>0</v>
      </c>
    </row>
    <row r="3714" spans="1:14" s="71" customFormat="1" ht="16.5" customHeight="1" outlineLevel="1" x14ac:dyDescent="0.2">
      <c r="A3714" s="60" t="s">
        <v>705</v>
      </c>
      <c r="B3714" s="61">
        <v>42928</v>
      </c>
      <c r="C3714" s="71" t="s">
        <v>290</v>
      </c>
      <c r="D3714" s="63" t="str">
        <f>VLOOKUP(C3714,[6]Consolidado!$B:$E,4,FALSE)</f>
        <v>En Proceso</v>
      </c>
      <c r="E3714" s="64" t="s">
        <v>25</v>
      </c>
      <c r="F3714" s="65" t="s">
        <v>138</v>
      </c>
      <c r="G3714" s="66">
        <v>-6</v>
      </c>
      <c r="H3714" s="67">
        <v>838.56593976525971</v>
      </c>
      <c r="I3714" s="85">
        <f t="shared" si="100"/>
        <v>-5031.3956385915581</v>
      </c>
      <c r="J3714" s="86">
        <v>30.1676</v>
      </c>
      <c r="K3714" s="85">
        <f t="shared" si="101"/>
        <v>-166.78143566579899</v>
      </c>
      <c r="L3714" s="68" t="str">
        <f>VLOOKUP(C3714,[6]Consolidado!$B:$E,2,FALSE)</f>
        <v>Acabado</v>
      </c>
      <c r="M3714" s="69" t="str">
        <f>VLOOKUP(C3714,[6]Consolidado!$B:$E,3,FALSE)</f>
        <v>Material de acabado pendiente de distribuir</v>
      </c>
      <c r="N3714" s="70">
        <f>VLOOKUP(C3714,[6]Consolidado!$B:$H,7,FALSE)</f>
        <v>0</v>
      </c>
    </row>
    <row r="3715" spans="1:14" s="71" customFormat="1" ht="16.5" customHeight="1" outlineLevel="1" x14ac:dyDescent="0.2">
      <c r="A3715" s="60" t="s">
        <v>705</v>
      </c>
      <c r="B3715" s="61">
        <v>42928</v>
      </c>
      <c r="C3715" s="71" t="s">
        <v>290</v>
      </c>
      <c r="D3715" s="63" t="str">
        <f>VLOOKUP(C3715,[6]Consolidado!$B:$E,4,FALSE)</f>
        <v>En Proceso</v>
      </c>
      <c r="E3715" s="64" t="s">
        <v>25</v>
      </c>
      <c r="F3715" s="65" t="s">
        <v>147</v>
      </c>
      <c r="G3715" s="66">
        <v>-2</v>
      </c>
      <c r="H3715" s="67">
        <v>307.77845941846914</v>
      </c>
      <c r="I3715" s="85">
        <f t="shared" si="100"/>
        <v>-615.55691883693828</v>
      </c>
      <c r="J3715" s="86">
        <v>30.1676</v>
      </c>
      <c r="K3715" s="85">
        <f t="shared" si="101"/>
        <v>-20.404570427774775</v>
      </c>
      <c r="L3715" s="68" t="str">
        <f>VLOOKUP(C3715,[6]Consolidado!$B:$E,2,FALSE)</f>
        <v>Acabado</v>
      </c>
      <c r="M3715" s="69" t="str">
        <f>VLOOKUP(C3715,[6]Consolidado!$B:$E,3,FALSE)</f>
        <v>Material de acabado pendiente de distribuir</v>
      </c>
      <c r="N3715" s="70">
        <f>VLOOKUP(C3715,[6]Consolidado!$B:$H,7,FALSE)</f>
        <v>0</v>
      </c>
    </row>
    <row r="3716" spans="1:14" s="71" customFormat="1" ht="16.5" customHeight="1" outlineLevel="1" x14ac:dyDescent="0.2">
      <c r="A3716" s="60" t="s">
        <v>705</v>
      </c>
      <c r="B3716" s="61">
        <v>42928</v>
      </c>
      <c r="C3716" s="71" t="s">
        <v>290</v>
      </c>
      <c r="D3716" s="63" t="str">
        <f>VLOOKUP(C3716,[6]Consolidado!$B:$E,4,FALSE)</f>
        <v>En Proceso</v>
      </c>
      <c r="E3716" s="64" t="s">
        <v>25</v>
      </c>
      <c r="F3716" s="65" t="s">
        <v>133</v>
      </c>
      <c r="G3716" s="66">
        <v>-2</v>
      </c>
      <c r="H3716" s="67">
        <v>142.2564563939394</v>
      </c>
      <c r="I3716" s="85">
        <f t="shared" si="100"/>
        <v>-284.5129127878788</v>
      </c>
      <c r="J3716" s="86">
        <v>30.1676</v>
      </c>
      <c r="K3716" s="85">
        <f t="shared" si="101"/>
        <v>-9.431075484555576</v>
      </c>
      <c r="L3716" s="68" t="str">
        <f>VLOOKUP(C3716,[6]Consolidado!$B:$E,2,FALSE)</f>
        <v>Acabado</v>
      </c>
      <c r="M3716" s="69" t="str">
        <f>VLOOKUP(C3716,[6]Consolidado!$B:$E,3,FALSE)</f>
        <v>Material de acabado pendiente de distribuir</v>
      </c>
      <c r="N3716" s="70">
        <f>VLOOKUP(C3716,[6]Consolidado!$B:$H,7,FALSE)</f>
        <v>0</v>
      </c>
    </row>
    <row r="3717" spans="1:14" s="71" customFormat="1" ht="16.5" customHeight="1" outlineLevel="1" x14ac:dyDescent="0.2">
      <c r="A3717" s="60" t="s">
        <v>705</v>
      </c>
      <c r="B3717" s="61">
        <v>42928</v>
      </c>
      <c r="C3717" s="71" t="s">
        <v>290</v>
      </c>
      <c r="D3717" s="63" t="str">
        <f>VLOOKUP(C3717,[6]Consolidado!$B:$E,4,FALSE)</f>
        <v>En Proceso</v>
      </c>
      <c r="E3717" s="64" t="s">
        <v>25</v>
      </c>
      <c r="F3717" s="65" t="s">
        <v>120</v>
      </c>
      <c r="G3717" s="66">
        <v>-5</v>
      </c>
      <c r="H3717" s="67">
        <v>1231.47</v>
      </c>
      <c r="I3717" s="85">
        <f t="shared" si="100"/>
        <v>-6157.35</v>
      </c>
      <c r="J3717" s="86">
        <v>30.1676</v>
      </c>
      <c r="K3717" s="85">
        <f t="shared" si="101"/>
        <v>-204.10473488113075</v>
      </c>
      <c r="L3717" s="68" t="str">
        <f>VLOOKUP(C3717,[6]Consolidado!$B:$E,2,FALSE)</f>
        <v>Acabado</v>
      </c>
      <c r="M3717" s="69" t="str">
        <f>VLOOKUP(C3717,[6]Consolidado!$B:$E,3,FALSE)</f>
        <v>Material de acabado pendiente de distribuir</v>
      </c>
      <c r="N3717" s="70">
        <f>VLOOKUP(C3717,[6]Consolidado!$B:$H,7,FALSE)</f>
        <v>0</v>
      </c>
    </row>
    <row r="3718" spans="1:14" s="71" customFormat="1" ht="16.5" customHeight="1" outlineLevel="1" x14ac:dyDescent="0.2">
      <c r="A3718" s="60" t="s">
        <v>705</v>
      </c>
      <c r="B3718" s="61">
        <v>42928</v>
      </c>
      <c r="C3718" s="71" t="s">
        <v>290</v>
      </c>
      <c r="D3718" s="63" t="str">
        <f>VLOOKUP(C3718,[6]Consolidado!$B:$E,4,FALSE)</f>
        <v>En Proceso</v>
      </c>
      <c r="E3718" s="64" t="s">
        <v>25</v>
      </c>
      <c r="F3718" s="65" t="s">
        <v>99</v>
      </c>
      <c r="G3718" s="66">
        <v>-2.5</v>
      </c>
      <c r="H3718" s="67">
        <v>349.53824092741934</v>
      </c>
      <c r="I3718" s="85">
        <f t="shared" si="100"/>
        <v>-873.84560231854834</v>
      </c>
      <c r="J3718" s="86">
        <v>30.1676</v>
      </c>
      <c r="K3718" s="85">
        <f t="shared" si="101"/>
        <v>-28.966361338606596</v>
      </c>
      <c r="L3718" s="68" t="str">
        <f>VLOOKUP(C3718,[6]Consolidado!$B:$E,2,FALSE)</f>
        <v>Acabado</v>
      </c>
      <c r="M3718" s="69" t="str">
        <f>VLOOKUP(C3718,[6]Consolidado!$B:$E,3,FALSE)</f>
        <v>Material de acabado pendiente de distribuir</v>
      </c>
      <c r="N3718" s="70">
        <f>VLOOKUP(C3718,[6]Consolidado!$B:$H,7,FALSE)</f>
        <v>0</v>
      </c>
    </row>
    <row r="3719" spans="1:14" s="71" customFormat="1" ht="16.5" customHeight="1" outlineLevel="1" x14ac:dyDescent="0.2">
      <c r="A3719" s="60" t="s">
        <v>705</v>
      </c>
      <c r="B3719" s="61">
        <v>42928</v>
      </c>
      <c r="C3719" s="71" t="s">
        <v>89</v>
      </c>
      <c r="D3719" s="63" t="str">
        <f>VLOOKUP(C3719,[6]Consolidado!$B:$E,4,FALSE)</f>
        <v>En Proceso</v>
      </c>
      <c r="E3719" s="64" t="s">
        <v>33</v>
      </c>
      <c r="F3719" s="65" t="s">
        <v>90</v>
      </c>
      <c r="G3719" s="66">
        <v>-1350</v>
      </c>
      <c r="H3719" s="67">
        <v>3.1466686239601929</v>
      </c>
      <c r="I3719" s="85">
        <f t="shared" si="100"/>
        <v>-4248.0026423462605</v>
      </c>
      <c r="J3719" s="86">
        <v>30.1676</v>
      </c>
      <c r="K3719" s="85">
        <f t="shared" si="101"/>
        <v>-140.81341049159565</v>
      </c>
      <c r="L3719" s="68" t="str">
        <f>VLOOKUP(C3719,[6]Consolidado!$B:$E,2,FALSE)</f>
        <v>Empaque</v>
      </c>
      <c r="M3719" s="69" t="str">
        <f>VLOOKUP(C3719,[6]Consolidado!$B:$E,3,FALSE)</f>
        <v>Material de empaque pendiente de distribuir</v>
      </c>
      <c r="N3719" s="70">
        <f>VLOOKUP(C3719,[6]Consolidado!$B:$H,7,FALSE)</f>
        <v>0</v>
      </c>
    </row>
    <row r="3720" spans="1:14" s="71" customFormat="1" ht="16.5" customHeight="1" outlineLevel="1" x14ac:dyDescent="0.2">
      <c r="A3720" s="60" t="s">
        <v>705</v>
      </c>
      <c r="B3720" s="61">
        <v>42928</v>
      </c>
      <c r="C3720" s="71">
        <v>229</v>
      </c>
      <c r="D3720" s="63" t="str">
        <f>VLOOKUP(C3720,[6]Consolidado!$B:$E,4,FALSE)</f>
        <v>Finalizada</v>
      </c>
      <c r="E3720" s="64" t="s">
        <v>25</v>
      </c>
      <c r="F3720" s="65" t="s">
        <v>230</v>
      </c>
      <c r="G3720" s="66">
        <v>4</v>
      </c>
      <c r="H3720" s="67">
        <v>238.47880378364198</v>
      </c>
      <c r="I3720" s="85">
        <f t="shared" si="100"/>
        <v>953.91521513456792</v>
      </c>
      <c r="J3720" s="86">
        <v>30.1676</v>
      </c>
      <c r="K3720" s="85">
        <f t="shared" si="101"/>
        <v>31.62052052979249</v>
      </c>
      <c r="L3720" s="68" t="str">
        <f>VLOOKUP(C3720,[6]Consolidado!$B:$E,2,FALSE)</f>
        <v>Ignitia Office</v>
      </c>
      <c r="M3720" s="69" t="str">
        <f>VLOOKUP(C3720,[6]Consolidado!$B:$E,3,FALSE)</f>
        <v>Custom solid wood desktop on blackened metal base</v>
      </c>
      <c r="N3720" s="70" t="str">
        <f>VLOOKUP(C3720,[6]Consolidado!$B:$H,7,FALSE)</f>
        <v>Julio</v>
      </c>
    </row>
    <row r="3721" spans="1:14" s="71" customFormat="1" ht="16.5" customHeight="1" outlineLevel="1" x14ac:dyDescent="0.2">
      <c r="A3721" s="60" t="s">
        <v>705</v>
      </c>
      <c r="B3721" s="61">
        <v>42928</v>
      </c>
      <c r="C3721" s="71">
        <v>229</v>
      </c>
      <c r="D3721" s="63" t="str">
        <f>VLOOKUP(C3721,[6]Consolidado!$B:$E,4,FALSE)</f>
        <v>Finalizada</v>
      </c>
      <c r="E3721" s="64" t="s">
        <v>25</v>
      </c>
      <c r="F3721" s="65" t="s">
        <v>201</v>
      </c>
      <c r="G3721" s="66">
        <v>8</v>
      </c>
      <c r="H3721" s="67">
        <v>875.05880341880345</v>
      </c>
      <c r="I3721" s="85">
        <f t="shared" si="100"/>
        <v>7000.4704273504276</v>
      </c>
      <c r="J3721" s="86">
        <v>30.1676</v>
      </c>
      <c r="K3721" s="85">
        <f t="shared" si="101"/>
        <v>232.05261364345947</v>
      </c>
      <c r="L3721" s="68" t="str">
        <f>VLOOKUP(C3721,[6]Consolidado!$B:$E,2,FALSE)</f>
        <v>Ignitia Office</v>
      </c>
      <c r="M3721" s="69" t="str">
        <f>VLOOKUP(C3721,[6]Consolidado!$B:$E,3,FALSE)</f>
        <v>Custom solid wood desktop on blackened metal base</v>
      </c>
      <c r="N3721" s="70" t="str">
        <f>VLOOKUP(C3721,[6]Consolidado!$B:$H,7,FALSE)</f>
        <v>Julio</v>
      </c>
    </row>
    <row r="3722" spans="1:14" s="71" customFormat="1" ht="16.5" customHeight="1" outlineLevel="1" x14ac:dyDescent="0.2">
      <c r="A3722" s="60" t="s">
        <v>705</v>
      </c>
      <c r="B3722" s="61">
        <v>42928</v>
      </c>
      <c r="C3722" s="71">
        <v>229</v>
      </c>
      <c r="D3722" s="63" t="str">
        <f>VLOOKUP(C3722,[6]Consolidado!$B:$E,4,FALSE)</f>
        <v>Finalizada</v>
      </c>
      <c r="E3722" s="64" t="s">
        <v>25</v>
      </c>
      <c r="F3722" s="65" t="s">
        <v>109</v>
      </c>
      <c r="G3722" s="66">
        <v>5</v>
      </c>
      <c r="H3722" s="67">
        <v>1231.6764492649318</v>
      </c>
      <c r="I3722" s="85">
        <f t="shared" si="100"/>
        <v>6158.3822463246588</v>
      </c>
      <c r="J3722" s="86">
        <v>30.1676</v>
      </c>
      <c r="K3722" s="85">
        <f t="shared" si="101"/>
        <v>204.13895193269133</v>
      </c>
      <c r="L3722" s="68" t="str">
        <f>VLOOKUP(C3722,[6]Consolidado!$B:$E,2,FALSE)</f>
        <v>Ignitia Office</v>
      </c>
      <c r="M3722" s="69" t="str">
        <f>VLOOKUP(C3722,[6]Consolidado!$B:$E,3,FALSE)</f>
        <v>Custom solid wood desktop on blackened metal base</v>
      </c>
      <c r="N3722" s="70" t="str">
        <f>VLOOKUP(C3722,[6]Consolidado!$B:$H,7,FALSE)</f>
        <v>Julio</v>
      </c>
    </row>
    <row r="3723" spans="1:14" s="71" customFormat="1" ht="16.5" customHeight="1" outlineLevel="1" x14ac:dyDescent="0.2">
      <c r="A3723" s="60" t="s">
        <v>705</v>
      </c>
      <c r="B3723" s="61">
        <v>42928</v>
      </c>
      <c r="C3723" s="71">
        <v>229</v>
      </c>
      <c r="D3723" s="63" t="str">
        <f>VLOOKUP(C3723,[6]Consolidado!$B:$E,4,FALSE)</f>
        <v>Finalizada</v>
      </c>
      <c r="E3723" s="64" t="s">
        <v>25</v>
      </c>
      <c r="F3723" s="65" t="s">
        <v>128</v>
      </c>
      <c r="G3723" s="66">
        <v>8</v>
      </c>
      <c r="H3723" s="67">
        <v>872.04927745364489</v>
      </c>
      <c r="I3723" s="85">
        <f t="shared" si="100"/>
        <v>6976.3942196291591</v>
      </c>
      <c r="J3723" s="86">
        <v>30.1676</v>
      </c>
      <c r="K3723" s="85">
        <f t="shared" si="101"/>
        <v>231.25453200218641</v>
      </c>
      <c r="L3723" s="68" t="str">
        <f>VLOOKUP(C3723,[6]Consolidado!$B:$E,2,FALSE)</f>
        <v>Ignitia Office</v>
      </c>
      <c r="M3723" s="69" t="str">
        <f>VLOOKUP(C3723,[6]Consolidado!$B:$E,3,FALSE)</f>
        <v>Custom solid wood desktop on blackened metal base</v>
      </c>
      <c r="N3723" s="70" t="str">
        <f>VLOOKUP(C3723,[6]Consolidado!$B:$H,7,FALSE)</f>
        <v>Julio</v>
      </c>
    </row>
    <row r="3724" spans="1:14" s="71" customFormat="1" ht="16.5" customHeight="1" outlineLevel="1" x14ac:dyDescent="0.2">
      <c r="A3724" s="60" t="s">
        <v>705</v>
      </c>
      <c r="B3724" s="61">
        <v>42928</v>
      </c>
      <c r="C3724" s="71">
        <v>229</v>
      </c>
      <c r="D3724" s="63" t="str">
        <f>VLOOKUP(C3724,[6]Consolidado!$B:$E,4,FALSE)</f>
        <v>Finalizada</v>
      </c>
      <c r="E3724" s="64" t="s">
        <v>25</v>
      </c>
      <c r="F3724" s="65" t="s">
        <v>138</v>
      </c>
      <c r="G3724" s="66">
        <v>6</v>
      </c>
      <c r="H3724" s="67">
        <v>838.56593976525971</v>
      </c>
      <c r="I3724" s="85">
        <f t="shared" si="100"/>
        <v>5031.3956385915581</v>
      </c>
      <c r="J3724" s="86">
        <v>30.1676</v>
      </c>
      <c r="K3724" s="85">
        <f t="shared" si="101"/>
        <v>166.78143566579899</v>
      </c>
      <c r="L3724" s="68" t="str">
        <f>VLOOKUP(C3724,[6]Consolidado!$B:$E,2,FALSE)</f>
        <v>Ignitia Office</v>
      </c>
      <c r="M3724" s="69" t="str">
        <f>VLOOKUP(C3724,[6]Consolidado!$B:$E,3,FALSE)</f>
        <v>Custom solid wood desktop on blackened metal base</v>
      </c>
      <c r="N3724" s="70" t="str">
        <f>VLOOKUP(C3724,[6]Consolidado!$B:$H,7,FALSE)</f>
        <v>Julio</v>
      </c>
    </row>
    <row r="3725" spans="1:14" s="71" customFormat="1" ht="16.5" customHeight="1" outlineLevel="1" x14ac:dyDescent="0.2">
      <c r="A3725" s="60" t="s">
        <v>705</v>
      </c>
      <c r="B3725" s="61">
        <v>42928</v>
      </c>
      <c r="C3725" s="71">
        <v>229</v>
      </c>
      <c r="D3725" s="63" t="str">
        <f>VLOOKUP(C3725,[6]Consolidado!$B:$E,4,FALSE)</f>
        <v>Finalizada</v>
      </c>
      <c r="E3725" s="64" t="s">
        <v>25</v>
      </c>
      <c r="F3725" s="65" t="s">
        <v>147</v>
      </c>
      <c r="G3725" s="66">
        <v>2</v>
      </c>
      <c r="H3725" s="67">
        <v>307.77845941846914</v>
      </c>
      <c r="I3725" s="85">
        <f t="shared" si="100"/>
        <v>615.55691883693828</v>
      </c>
      <c r="J3725" s="86">
        <v>30.1676</v>
      </c>
      <c r="K3725" s="85">
        <f t="shared" si="101"/>
        <v>20.404570427774775</v>
      </c>
      <c r="L3725" s="68" t="str">
        <f>VLOOKUP(C3725,[6]Consolidado!$B:$E,2,FALSE)</f>
        <v>Ignitia Office</v>
      </c>
      <c r="M3725" s="69" t="str">
        <f>VLOOKUP(C3725,[6]Consolidado!$B:$E,3,FALSE)</f>
        <v>Custom solid wood desktop on blackened metal base</v>
      </c>
      <c r="N3725" s="70" t="str">
        <f>VLOOKUP(C3725,[6]Consolidado!$B:$H,7,FALSE)</f>
        <v>Julio</v>
      </c>
    </row>
    <row r="3726" spans="1:14" s="71" customFormat="1" ht="16.5" customHeight="1" outlineLevel="1" x14ac:dyDescent="0.2">
      <c r="A3726" s="60" t="s">
        <v>705</v>
      </c>
      <c r="B3726" s="61">
        <v>42928</v>
      </c>
      <c r="C3726" s="71">
        <v>229</v>
      </c>
      <c r="D3726" s="63" t="str">
        <f>VLOOKUP(C3726,[6]Consolidado!$B:$E,4,FALSE)</f>
        <v>Finalizada</v>
      </c>
      <c r="E3726" s="64" t="s">
        <v>25</v>
      </c>
      <c r="F3726" s="65" t="s">
        <v>133</v>
      </c>
      <c r="G3726" s="66">
        <v>2</v>
      </c>
      <c r="H3726" s="67">
        <v>142.2564563939394</v>
      </c>
      <c r="I3726" s="85">
        <f t="shared" si="100"/>
        <v>284.5129127878788</v>
      </c>
      <c r="J3726" s="86">
        <v>30.1676</v>
      </c>
      <c r="K3726" s="85">
        <f t="shared" si="101"/>
        <v>9.431075484555576</v>
      </c>
      <c r="L3726" s="68" t="str">
        <f>VLOOKUP(C3726,[6]Consolidado!$B:$E,2,FALSE)</f>
        <v>Ignitia Office</v>
      </c>
      <c r="M3726" s="69" t="str">
        <f>VLOOKUP(C3726,[6]Consolidado!$B:$E,3,FALSE)</f>
        <v>Custom solid wood desktop on blackened metal base</v>
      </c>
      <c r="N3726" s="70" t="str">
        <f>VLOOKUP(C3726,[6]Consolidado!$B:$H,7,FALSE)</f>
        <v>Julio</v>
      </c>
    </row>
    <row r="3727" spans="1:14" s="71" customFormat="1" ht="16.5" customHeight="1" outlineLevel="1" x14ac:dyDescent="0.2">
      <c r="A3727" s="60" t="s">
        <v>705</v>
      </c>
      <c r="B3727" s="61">
        <v>42928</v>
      </c>
      <c r="C3727" s="71">
        <v>229</v>
      </c>
      <c r="D3727" s="63" t="str">
        <f>VLOOKUP(C3727,[6]Consolidado!$B:$E,4,FALSE)</f>
        <v>Finalizada</v>
      </c>
      <c r="E3727" s="64" t="s">
        <v>25</v>
      </c>
      <c r="F3727" s="65" t="s">
        <v>120</v>
      </c>
      <c r="G3727" s="66">
        <v>5</v>
      </c>
      <c r="H3727" s="67">
        <v>1231.47</v>
      </c>
      <c r="I3727" s="85">
        <f t="shared" si="100"/>
        <v>6157.35</v>
      </c>
      <c r="J3727" s="86">
        <v>30.1676</v>
      </c>
      <c r="K3727" s="85">
        <f t="shared" si="101"/>
        <v>204.10473488113075</v>
      </c>
      <c r="L3727" s="68" t="str">
        <f>VLOOKUP(C3727,[6]Consolidado!$B:$E,2,FALSE)</f>
        <v>Ignitia Office</v>
      </c>
      <c r="M3727" s="69" t="str">
        <f>VLOOKUP(C3727,[6]Consolidado!$B:$E,3,FALSE)</f>
        <v>Custom solid wood desktop on blackened metal base</v>
      </c>
      <c r="N3727" s="70" t="str">
        <f>VLOOKUP(C3727,[6]Consolidado!$B:$H,7,FALSE)</f>
        <v>Julio</v>
      </c>
    </row>
    <row r="3728" spans="1:14" s="71" customFormat="1" ht="16.5" customHeight="1" outlineLevel="1" x14ac:dyDescent="0.2">
      <c r="A3728" s="60" t="s">
        <v>705</v>
      </c>
      <c r="B3728" s="61">
        <v>42928</v>
      </c>
      <c r="C3728" s="71">
        <v>229</v>
      </c>
      <c r="D3728" s="63" t="str">
        <f>VLOOKUP(C3728,[6]Consolidado!$B:$E,4,FALSE)</f>
        <v>Finalizada</v>
      </c>
      <c r="E3728" s="64" t="s">
        <v>25</v>
      </c>
      <c r="F3728" s="65" t="s">
        <v>99</v>
      </c>
      <c r="G3728" s="66">
        <v>2.5</v>
      </c>
      <c r="H3728" s="67">
        <v>349.53824092741934</v>
      </c>
      <c r="I3728" s="85">
        <f t="shared" si="100"/>
        <v>873.84560231854834</v>
      </c>
      <c r="J3728" s="86">
        <v>30.1676</v>
      </c>
      <c r="K3728" s="85">
        <f t="shared" si="101"/>
        <v>28.966361338606596</v>
      </c>
      <c r="L3728" s="68" t="str">
        <f>VLOOKUP(C3728,[6]Consolidado!$B:$E,2,FALSE)</f>
        <v>Ignitia Office</v>
      </c>
      <c r="M3728" s="69" t="str">
        <f>VLOOKUP(C3728,[6]Consolidado!$B:$E,3,FALSE)</f>
        <v>Custom solid wood desktop on blackened metal base</v>
      </c>
      <c r="N3728" s="70" t="str">
        <f>VLOOKUP(C3728,[6]Consolidado!$B:$H,7,FALSE)</f>
        <v>Julio</v>
      </c>
    </row>
    <row r="3729" spans="1:14" s="71" customFormat="1" ht="16.5" customHeight="1" outlineLevel="1" x14ac:dyDescent="0.2">
      <c r="A3729" s="60" t="s">
        <v>705</v>
      </c>
      <c r="B3729" s="61">
        <v>42928</v>
      </c>
      <c r="C3729" s="71">
        <v>229</v>
      </c>
      <c r="D3729" s="63" t="str">
        <f>VLOOKUP(C3729,[6]Consolidado!$B:$E,4,FALSE)</f>
        <v>Finalizada</v>
      </c>
      <c r="E3729" s="64" t="s">
        <v>33</v>
      </c>
      <c r="F3729" s="65" t="s">
        <v>90</v>
      </c>
      <c r="G3729" s="66">
        <v>1350</v>
      </c>
      <c r="H3729" s="67">
        <v>3.1466686239601929</v>
      </c>
      <c r="I3729" s="85">
        <f t="shared" si="100"/>
        <v>4248.0026423462605</v>
      </c>
      <c r="J3729" s="86">
        <v>30.1676</v>
      </c>
      <c r="K3729" s="85">
        <f t="shared" si="101"/>
        <v>140.81341049159565</v>
      </c>
      <c r="L3729" s="68" t="str">
        <f>VLOOKUP(C3729,[6]Consolidado!$B:$E,2,FALSE)</f>
        <v>Ignitia Office</v>
      </c>
      <c r="M3729" s="69" t="str">
        <f>VLOOKUP(C3729,[6]Consolidado!$B:$E,3,FALSE)</f>
        <v>Custom solid wood desktop on blackened metal base</v>
      </c>
      <c r="N3729" s="70" t="str">
        <f>VLOOKUP(C3729,[6]Consolidado!$B:$H,7,FALSE)</f>
        <v>Julio</v>
      </c>
    </row>
    <row r="3730" spans="1:14" s="71" customFormat="1" ht="16.5" customHeight="1" outlineLevel="1" x14ac:dyDescent="0.2">
      <c r="A3730" s="60" t="s">
        <v>705</v>
      </c>
      <c r="B3730" s="61">
        <v>42928</v>
      </c>
      <c r="C3730" s="71" t="s">
        <v>290</v>
      </c>
      <c r="D3730" s="63" t="str">
        <f>VLOOKUP(C3730,[6]Consolidado!$B:$E,4,FALSE)</f>
        <v>En Proceso</v>
      </c>
      <c r="E3730" s="64" t="s">
        <v>25</v>
      </c>
      <c r="F3730" s="65" t="s">
        <v>230</v>
      </c>
      <c r="G3730" s="66">
        <v>-6.25E-2</v>
      </c>
      <c r="H3730" s="67">
        <v>238.47880378364198</v>
      </c>
      <c r="I3730" s="85">
        <f t="shared" si="100"/>
        <v>-14.904925236477624</v>
      </c>
      <c r="J3730" s="86">
        <v>30.1676</v>
      </c>
      <c r="K3730" s="85">
        <f t="shared" si="101"/>
        <v>-0.49407063327800765</v>
      </c>
      <c r="L3730" s="68" t="str">
        <f>VLOOKUP(C3730,[6]Consolidado!$B:$E,2,FALSE)</f>
        <v>Acabado</v>
      </c>
      <c r="M3730" s="69" t="str">
        <f>VLOOKUP(C3730,[6]Consolidado!$B:$E,3,FALSE)</f>
        <v>Material de acabado pendiente de distribuir</v>
      </c>
      <c r="N3730" s="70">
        <f>VLOOKUP(C3730,[6]Consolidado!$B:$H,7,FALSE)</f>
        <v>0</v>
      </c>
    </row>
    <row r="3731" spans="1:14" s="71" customFormat="1" ht="16.5" customHeight="1" outlineLevel="1" x14ac:dyDescent="0.2">
      <c r="A3731" s="60" t="s">
        <v>705</v>
      </c>
      <c r="B3731" s="61">
        <v>42928</v>
      </c>
      <c r="C3731" s="71" t="s">
        <v>290</v>
      </c>
      <c r="D3731" s="63" t="str">
        <f>VLOOKUP(C3731,[6]Consolidado!$B:$E,4,FALSE)</f>
        <v>En Proceso</v>
      </c>
      <c r="E3731" s="64" t="s">
        <v>25</v>
      </c>
      <c r="F3731" s="65" t="s">
        <v>201</v>
      </c>
      <c r="G3731" s="66">
        <v>-0.1875</v>
      </c>
      <c r="H3731" s="67">
        <v>875.05880341880345</v>
      </c>
      <c r="I3731" s="85">
        <f t="shared" si="100"/>
        <v>-164.07352564102564</v>
      </c>
      <c r="J3731" s="86">
        <v>30.1676</v>
      </c>
      <c r="K3731" s="85">
        <f t="shared" si="101"/>
        <v>-5.438733132268581</v>
      </c>
      <c r="L3731" s="68" t="str">
        <f>VLOOKUP(C3731,[6]Consolidado!$B:$E,2,FALSE)</f>
        <v>Acabado</v>
      </c>
      <c r="M3731" s="69" t="str">
        <f>VLOOKUP(C3731,[6]Consolidado!$B:$E,3,FALSE)</f>
        <v>Material de acabado pendiente de distribuir</v>
      </c>
      <c r="N3731" s="70">
        <f>VLOOKUP(C3731,[6]Consolidado!$B:$H,7,FALSE)</f>
        <v>0</v>
      </c>
    </row>
    <row r="3732" spans="1:14" s="71" customFormat="1" ht="16.5" customHeight="1" outlineLevel="1" x14ac:dyDescent="0.2">
      <c r="A3732" s="60" t="s">
        <v>705</v>
      </c>
      <c r="B3732" s="61">
        <v>42928</v>
      </c>
      <c r="C3732" s="71" t="s">
        <v>290</v>
      </c>
      <c r="D3732" s="63" t="str">
        <f>VLOOKUP(C3732,[6]Consolidado!$B:$E,4,FALSE)</f>
        <v>En Proceso</v>
      </c>
      <c r="E3732" s="64" t="s">
        <v>25</v>
      </c>
      <c r="F3732" s="65" t="s">
        <v>109</v>
      </c>
      <c r="G3732" s="66">
        <v>-0.125</v>
      </c>
      <c r="H3732" s="67">
        <v>1231.6764492649318</v>
      </c>
      <c r="I3732" s="85">
        <f t="shared" si="100"/>
        <v>-153.95955615811647</v>
      </c>
      <c r="J3732" s="86">
        <v>30.1676</v>
      </c>
      <c r="K3732" s="85">
        <f t="shared" si="101"/>
        <v>-5.1034737983172827</v>
      </c>
      <c r="L3732" s="68" t="str">
        <f>VLOOKUP(C3732,[6]Consolidado!$B:$E,2,FALSE)</f>
        <v>Acabado</v>
      </c>
      <c r="M3732" s="69" t="str">
        <f>VLOOKUP(C3732,[6]Consolidado!$B:$E,3,FALSE)</f>
        <v>Material de acabado pendiente de distribuir</v>
      </c>
      <c r="N3732" s="70">
        <f>VLOOKUP(C3732,[6]Consolidado!$B:$H,7,FALSE)</f>
        <v>0</v>
      </c>
    </row>
    <row r="3733" spans="1:14" s="71" customFormat="1" ht="16.5" customHeight="1" outlineLevel="1" x14ac:dyDescent="0.2">
      <c r="A3733" s="60" t="s">
        <v>705</v>
      </c>
      <c r="B3733" s="61">
        <v>42928</v>
      </c>
      <c r="C3733" s="71" t="s">
        <v>290</v>
      </c>
      <c r="D3733" s="63" t="str">
        <f>VLOOKUP(C3733,[6]Consolidado!$B:$E,4,FALSE)</f>
        <v>En Proceso</v>
      </c>
      <c r="E3733" s="64" t="s">
        <v>25</v>
      </c>
      <c r="F3733" s="65" t="s">
        <v>110</v>
      </c>
      <c r="G3733" s="66">
        <v>-6.25E-2</v>
      </c>
      <c r="H3733" s="67">
        <v>1322.9114062629101</v>
      </c>
      <c r="I3733" s="85">
        <f t="shared" si="100"/>
        <v>-82.68196289143188</v>
      </c>
      <c r="J3733" s="86">
        <v>30.1676</v>
      </c>
      <c r="K3733" s="85">
        <f t="shared" si="101"/>
        <v>-2.740753752086075</v>
      </c>
      <c r="L3733" s="68" t="str">
        <f>VLOOKUP(C3733,[6]Consolidado!$B:$E,2,FALSE)</f>
        <v>Acabado</v>
      </c>
      <c r="M3733" s="69" t="str">
        <f>VLOOKUP(C3733,[6]Consolidado!$B:$E,3,FALSE)</f>
        <v>Material de acabado pendiente de distribuir</v>
      </c>
      <c r="N3733" s="70">
        <f>VLOOKUP(C3733,[6]Consolidado!$B:$H,7,FALSE)</f>
        <v>0</v>
      </c>
    </row>
    <row r="3734" spans="1:14" s="71" customFormat="1" ht="16.5" customHeight="1" outlineLevel="1" x14ac:dyDescent="0.2">
      <c r="A3734" s="60" t="s">
        <v>705</v>
      </c>
      <c r="B3734" s="61">
        <v>42928</v>
      </c>
      <c r="C3734" s="71" t="s">
        <v>290</v>
      </c>
      <c r="D3734" s="63" t="str">
        <f>VLOOKUP(C3734,[6]Consolidado!$B:$E,4,FALSE)</f>
        <v>En Proceso</v>
      </c>
      <c r="E3734" s="64" t="s">
        <v>25</v>
      </c>
      <c r="F3734" s="65" t="s">
        <v>119</v>
      </c>
      <c r="G3734" s="66">
        <v>-6.25E-2</v>
      </c>
      <c r="H3734" s="67">
        <v>619.40000000000009</v>
      </c>
      <c r="I3734" s="85">
        <f t="shared" si="100"/>
        <v>-38.712500000000006</v>
      </c>
      <c r="J3734" s="86">
        <v>30.1676</v>
      </c>
      <c r="K3734" s="85">
        <f t="shared" si="101"/>
        <v>-1.2832475901298084</v>
      </c>
      <c r="L3734" s="68" t="str">
        <f>VLOOKUP(C3734,[6]Consolidado!$B:$E,2,FALSE)</f>
        <v>Acabado</v>
      </c>
      <c r="M3734" s="69" t="str">
        <f>VLOOKUP(C3734,[6]Consolidado!$B:$E,3,FALSE)</f>
        <v>Material de acabado pendiente de distribuir</v>
      </c>
      <c r="N3734" s="70">
        <f>VLOOKUP(C3734,[6]Consolidado!$B:$H,7,FALSE)</f>
        <v>0</v>
      </c>
    </row>
    <row r="3735" spans="1:14" s="71" customFormat="1" ht="16.5" customHeight="1" outlineLevel="1" x14ac:dyDescent="0.2">
      <c r="A3735" s="60" t="s">
        <v>705</v>
      </c>
      <c r="B3735" s="61">
        <v>42928</v>
      </c>
      <c r="C3735" s="71" t="s">
        <v>290</v>
      </c>
      <c r="D3735" s="63" t="str">
        <f>VLOOKUP(C3735,[6]Consolidado!$B:$E,4,FALSE)</f>
        <v>En Proceso</v>
      </c>
      <c r="E3735" s="64" t="s">
        <v>25</v>
      </c>
      <c r="F3735" s="65" t="s">
        <v>128</v>
      </c>
      <c r="G3735" s="66">
        <v>-0.1875</v>
      </c>
      <c r="H3735" s="67">
        <v>872.04927745364489</v>
      </c>
      <c r="I3735" s="85">
        <f t="shared" si="100"/>
        <v>-163.5092395225584</v>
      </c>
      <c r="J3735" s="86">
        <v>30.1676</v>
      </c>
      <c r="K3735" s="85">
        <f t="shared" si="101"/>
        <v>-5.4200280938012435</v>
      </c>
      <c r="L3735" s="68" t="str">
        <f>VLOOKUP(C3735,[6]Consolidado!$B:$E,2,FALSE)</f>
        <v>Acabado</v>
      </c>
      <c r="M3735" s="69" t="str">
        <f>VLOOKUP(C3735,[6]Consolidado!$B:$E,3,FALSE)</f>
        <v>Material de acabado pendiente de distribuir</v>
      </c>
      <c r="N3735" s="70">
        <f>VLOOKUP(C3735,[6]Consolidado!$B:$H,7,FALSE)</f>
        <v>0</v>
      </c>
    </row>
    <row r="3736" spans="1:14" s="71" customFormat="1" ht="16.5" customHeight="1" outlineLevel="1" x14ac:dyDescent="0.2">
      <c r="A3736" s="60" t="s">
        <v>705</v>
      </c>
      <c r="B3736" s="61">
        <v>42928</v>
      </c>
      <c r="C3736" s="71" t="s">
        <v>290</v>
      </c>
      <c r="D3736" s="63" t="str">
        <f>VLOOKUP(C3736,[6]Consolidado!$B:$E,4,FALSE)</f>
        <v>En Proceso</v>
      </c>
      <c r="E3736" s="64" t="s">
        <v>25</v>
      </c>
      <c r="F3736" s="65" t="s">
        <v>138</v>
      </c>
      <c r="G3736" s="66">
        <v>-0.1875</v>
      </c>
      <c r="H3736" s="67">
        <v>838.56593976525971</v>
      </c>
      <c r="I3736" s="85">
        <f t="shared" si="100"/>
        <v>-157.23111370598619</v>
      </c>
      <c r="J3736" s="86">
        <v>30.1676</v>
      </c>
      <c r="K3736" s="85">
        <f t="shared" si="101"/>
        <v>-5.2119198645562186</v>
      </c>
      <c r="L3736" s="68" t="str">
        <f>VLOOKUP(C3736,[6]Consolidado!$B:$E,2,FALSE)</f>
        <v>Acabado</v>
      </c>
      <c r="M3736" s="69" t="str">
        <f>VLOOKUP(C3736,[6]Consolidado!$B:$E,3,FALSE)</f>
        <v>Material de acabado pendiente de distribuir</v>
      </c>
      <c r="N3736" s="70">
        <f>VLOOKUP(C3736,[6]Consolidado!$B:$H,7,FALSE)</f>
        <v>0</v>
      </c>
    </row>
    <row r="3737" spans="1:14" s="71" customFormat="1" ht="16.5" customHeight="1" outlineLevel="1" x14ac:dyDescent="0.2">
      <c r="A3737" s="60" t="s">
        <v>705</v>
      </c>
      <c r="B3737" s="61">
        <v>42928</v>
      </c>
      <c r="C3737" s="71" t="s">
        <v>290</v>
      </c>
      <c r="D3737" s="63" t="str">
        <f>VLOOKUP(C3737,[6]Consolidado!$B:$E,4,FALSE)</f>
        <v>En Proceso</v>
      </c>
      <c r="E3737" s="64" t="s">
        <v>25</v>
      </c>
      <c r="F3737" s="65" t="s">
        <v>120</v>
      </c>
      <c r="G3737" s="66">
        <v>-0.125</v>
      </c>
      <c r="H3737" s="67">
        <v>1231.47</v>
      </c>
      <c r="I3737" s="85">
        <f t="shared" si="100"/>
        <v>-153.93375</v>
      </c>
      <c r="J3737" s="86">
        <v>30.1676</v>
      </c>
      <c r="K3737" s="85">
        <f t="shared" si="101"/>
        <v>-5.1026183720282692</v>
      </c>
      <c r="L3737" s="68" t="str">
        <f>VLOOKUP(C3737,[6]Consolidado!$B:$E,2,FALSE)</f>
        <v>Acabado</v>
      </c>
      <c r="M3737" s="69" t="str">
        <f>VLOOKUP(C3737,[6]Consolidado!$B:$E,3,FALSE)</f>
        <v>Material de acabado pendiente de distribuir</v>
      </c>
      <c r="N3737" s="70">
        <f>VLOOKUP(C3737,[6]Consolidado!$B:$H,7,FALSE)</f>
        <v>0</v>
      </c>
    </row>
    <row r="3738" spans="1:14" s="71" customFormat="1" ht="16.5" customHeight="1" outlineLevel="1" x14ac:dyDescent="0.2">
      <c r="A3738" s="60" t="s">
        <v>705</v>
      </c>
      <c r="B3738" s="61">
        <v>42928</v>
      </c>
      <c r="C3738" s="71" t="s">
        <v>89</v>
      </c>
      <c r="D3738" s="63" t="str">
        <f>VLOOKUP(C3738,[6]Consolidado!$B:$E,4,FALSE)</f>
        <v>En Proceso</v>
      </c>
      <c r="E3738" s="64" t="s">
        <v>33</v>
      </c>
      <c r="F3738" s="65" t="s">
        <v>90</v>
      </c>
      <c r="G3738" s="66">
        <v>-9</v>
      </c>
      <c r="H3738" s="67">
        <v>3.1466686239601929</v>
      </c>
      <c r="I3738" s="85">
        <f t="shared" si="100"/>
        <v>-28.320017615641735</v>
      </c>
      <c r="J3738" s="86">
        <v>30.1676</v>
      </c>
      <c r="K3738" s="85">
        <f t="shared" si="101"/>
        <v>-0.93875606994397087</v>
      </c>
      <c r="L3738" s="68" t="str">
        <f>VLOOKUP(C3738,[6]Consolidado!$B:$E,2,FALSE)</f>
        <v>Empaque</v>
      </c>
      <c r="M3738" s="69" t="str">
        <f>VLOOKUP(C3738,[6]Consolidado!$B:$E,3,FALSE)</f>
        <v>Material de empaque pendiente de distribuir</v>
      </c>
      <c r="N3738" s="70">
        <f>VLOOKUP(C3738,[6]Consolidado!$B:$H,7,FALSE)</f>
        <v>0</v>
      </c>
    </row>
    <row r="3739" spans="1:14" s="71" customFormat="1" ht="16.5" customHeight="1" outlineLevel="1" x14ac:dyDescent="0.2">
      <c r="A3739" s="60" t="s">
        <v>705</v>
      </c>
      <c r="B3739" s="61">
        <v>42928</v>
      </c>
      <c r="C3739" s="71">
        <v>346</v>
      </c>
      <c r="D3739" s="63" t="str">
        <f>VLOOKUP(C3739,[6]Consolidado!$B:$E,4,FALSE)</f>
        <v>Finalizada</v>
      </c>
      <c r="E3739" s="64" t="s">
        <v>25</v>
      </c>
      <c r="F3739" s="65" t="s">
        <v>230</v>
      </c>
      <c r="G3739" s="66">
        <v>6.25E-2</v>
      </c>
      <c r="H3739" s="67">
        <v>238.47880378364198</v>
      </c>
      <c r="I3739" s="85">
        <f t="shared" ref="I3739:I3802" si="102">G3739*H3739</f>
        <v>14.904925236477624</v>
      </c>
      <c r="J3739" s="86">
        <v>30.1676</v>
      </c>
      <c r="K3739" s="85">
        <f t="shared" ref="K3739:K3802" si="103">IFERROR(I3739/J3739,0)</f>
        <v>0.49407063327800765</v>
      </c>
      <c r="L3739" s="68" t="str">
        <f>VLOOKUP(C3739,[6]Consolidado!$B:$E,2,FALSE)</f>
        <v>Ignitia Office</v>
      </c>
      <c r="M3739" s="69" t="str">
        <f>VLOOKUP(C3739,[6]Consolidado!$B:$E,3,FALSE)</f>
        <v>Custom solid wood desktop on blackened metal base</v>
      </c>
      <c r="N3739" s="70" t="str">
        <f>VLOOKUP(C3739,[6]Consolidado!$B:$H,7,FALSE)</f>
        <v>Julio</v>
      </c>
    </row>
    <row r="3740" spans="1:14" s="71" customFormat="1" ht="16.5" customHeight="1" outlineLevel="1" x14ac:dyDescent="0.2">
      <c r="A3740" s="60" t="s">
        <v>705</v>
      </c>
      <c r="B3740" s="61">
        <v>42928</v>
      </c>
      <c r="C3740" s="71">
        <v>346</v>
      </c>
      <c r="D3740" s="63" t="str">
        <f>VLOOKUP(C3740,[6]Consolidado!$B:$E,4,FALSE)</f>
        <v>Finalizada</v>
      </c>
      <c r="E3740" s="64" t="s">
        <v>25</v>
      </c>
      <c r="F3740" s="65" t="s">
        <v>201</v>
      </c>
      <c r="G3740" s="66">
        <v>0.1875</v>
      </c>
      <c r="H3740" s="67">
        <v>875.05880341880345</v>
      </c>
      <c r="I3740" s="85">
        <f t="shared" si="102"/>
        <v>164.07352564102564</v>
      </c>
      <c r="J3740" s="86">
        <v>30.1676</v>
      </c>
      <c r="K3740" s="85">
        <f t="shared" si="103"/>
        <v>5.438733132268581</v>
      </c>
      <c r="L3740" s="68" t="str">
        <f>VLOOKUP(C3740,[6]Consolidado!$B:$E,2,FALSE)</f>
        <v>Ignitia Office</v>
      </c>
      <c r="M3740" s="69" t="str">
        <f>VLOOKUP(C3740,[6]Consolidado!$B:$E,3,FALSE)</f>
        <v>Custom solid wood desktop on blackened metal base</v>
      </c>
      <c r="N3740" s="70" t="str">
        <f>VLOOKUP(C3740,[6]Consolidado!$B:$H,7,FALSE)</f>
        <v>Julio</v>
      </c>
    </row>
    <row r="3741" spans="1:14" s="71" customFormat="1" ht="16.5" customHeight="1" outlineLevel="1" x14ac:dyDescent="0.2">
      <c r="A3741" s="60" t="s">
        <v>705</v>
      </c>
      <c r="B3741" s="61">
        <v>42928</v>
      </c>
      <c r="C3741" s="71">
        <v>346</v>
      </c>
      <c r="D3741" s="63" t="str">
        <f>VLOOKUP(C3741,[6]Consolidado!$B:$E,4,FALSE)</f>
        <v>Finalizada</v>
      </c>
      <c r="E3741" s="64" t="s">
        <v>25</v>
      </c>
      <c r="F3741" s="65" t="s">
        <v>109</v>
      </c>
      <c r="G3741" s="66">
        <v>0.125</v>
      </c>
      <c r="H3741" s="67">
        <v>1231.6764492649318</v>
      </c>
      <c r="I3741" s="85">
        <f t="shared" si="102"/>
        <v>153.95955615811647</v>
      </c>
      <c r="J3741" s="86">
        <v>30.1676</v>
      </c>
      <c r="K3741" s="85">
        <f t="shared" si="103"/>
        <v>5.1034737983172827</v>
      </c>
      <c r="L3741" s="68" t="str">
        <f>VLOOKUP(C3741,[6]Consolidado!$B:$E,2,FALSE)</f>
        <v>Ignitia Office</v>
      </c>
      <c r="M3741" s="69" t="str">
        <f>VLOOKUP(C3741,[6]Consolidado!$B:$E,3,FALSE)</f>
        <v>Custom solid wood desktop on blackened metal base</v>
      </c>
      <c r="N3741" s="70" t="str">
        <f>VLOOKUP(C3741,[6]Consolidado!$B:$H,7,FALSE)</f>
        <v>Julio</v>
      </c>
    </row>
    <row r="3742" spans="1:14" s="71" customFormat="1" ht="16.5" customHeight="1" outlineLevel="1" x14ac:dyDescent="0.2">
      <c r="A3742" s="60" t="s">
        <v>705</v>
      </c>
      <c r="B3742" s="61">
        <v>42928</v>
      </c>
      <c r="C3742" s="71">
        <v>346</v>
      </c>
      <c r="D3742" s="63" t="str">
        <f>VLOOKUP(C3742,[6]Consolidado!$B:$E,4,FALSE)</f>
        <v>Finalizada</v>
      </c>
      <c r="E3742" s="64" t="s">
        <v>25</v>
      </c>
      <c r="F3742" s="65" t="s">
        <v>110</v>
      </c>
      <c r="G3742" s="66">
        <v>6.25E-2</v>
      </c>
      <c r="H3742" s="67">
        <v>1322.9114062629101</v>
      </c>
      <c r="I3742" s="85">
        <f t="shared" si="102"/>
        <v>82.68196289143188</v>
      </c>
      <c r="J3742" s="86">
        <v>30.1676</v>
      </c>
      <c r="K3742" s="85">
        <f t="shared" si="103"/>
        <v>2.740753752086075</v>
      </c>
      <c r="L3742" s="68" t="str">
        <f>VLOOKUP(C3742,[6]Consolidado!$B:$E,2,FALSE)</f>
        <v>Ignitia Office</v>
      </c>
      <c r="M3742" s="69" t="str">
        <f>VLOOKUP(C3742,[6]Consolidado!$B:$E,3,FALSE)</f>
        <v>Custom solid wood desktop on blackened metal base</v>
      </c>
      <c r="N3742" s="70" t="str">
        <f>VLOOKUP(C3742,[6]Consolidado!$B:$H,7,FALSE)</f>
        <v>Julio</v>
      </c>
    </row>
    <row r="3743" spans="1:14" s="71" customFormat="1" ht="16.5" customHeight="1" outlineLevel="1" x14ac:dyDescent="0.2">
      <c r="A3743" s="60" t="s">
        <v>705</v>
      </c>
      <c r="B3743" s="61">
        <v>42928</v>
      </c>
      <c r="C3743" s="71">
        <v>346</v>
      </c>
      <c r="D3743" s="63" t="str">
        <f>VLOOKUP(C3743,[6]Consolidado!$B:$E,4,FALSE)</f>
        <v>Finalizada</v>
      </c>
      <c r="E3743" s="64" t="s">
        <v>25</v>
      </c>
      <c r="F3743" s="65" t="s">
        <v>119</v>
      </c>
      <c r="G3743" s="66">
        <v>6.25E-2</v>
      </c>
      <c r="H3743" s="67">
        <v>619.40000000000009</v>
      </c>
      <c r="I3743" s="85">
        <f t="shared" si="102"/>
        <v>38.712500000000006</v>
      </c>
      <c r="J3743" s="86">
        <v>30.1676</v>
      </c>
      <c r="K3743" s="85">
        <f t="shared" si="103"/>
        <v>1.2832475901298084</v>
      </c>
      <c r="L3743" s="68" t="str">
        <f>VLOOKUP(C3743,[6]Consolidado!$B:$E,2,FALSE)</f>
        <v>Ignitia Office</v>
      </c>
      <c r="M3743" s="69" t="str">
        <f>VLOOKUP(C3743,[6]Consolidado!$B:$E,3,FALSE)</f>
        <v>Custom solid wood desktop on blackened metal base</v>
      </c>
      <c r="N3743" s="70" t="str">
        <f>VLOOKUP(C3743,[6]Consolidado!$B:$H,7,FALSE)</f>
        <v>Julio</v>
      </c>
    </row>
    <row r="3744" spans="1:14" s="71" customFormat="1" ht="16.5" customHeight="1" outlineLevel="1" x14ac:dyDescent="0.2">
      <c r="A3744" s="60" t="s">
        <v>705</v>
      </c>
      <c r="B3744" s="61">
        <v>42928</v>
      </c>
      <c r="C3744" s="71">
        <v>346</v>
      </c>
      <c r="D3744" s="63" t="str">
        <f>VLOOKUP(C3744,[6]Consolidado!$B:$E,4,FALSE)</f>
        <v>Finalizada</v>
      </c>
      <c r="E3744" s="64" t="s">
        <v>25</v>
      </c>
      <c r="F3744" s="65" t="s">
        <v>128</v>
      </c>
      <c r="G3744" s="66">
        <v>0.1875</v>
      </c>
      <c r="H3744" s="67">
        <v>872.04927745364489</v>
      </c>
      <c r="I3744" s="85">
        <f t="shared" si="102"/>
        <v>163.5092395225584</v>
      </c>
      <c r="J3744" s="86">
        <v>30.1676</v>
      </c>
      <c r="K3744" s="85">
        <f t="shared" si="103"/>
        <v>5.4200280938012435</v>
      </c>
      <c r="L3744" s="68" t="str">
        <f>VLOOKUP(C3744,[6]Consolidado!$B:$E,2,FALSE)</f>
        <v>Ignitia Office</v>
      </c>
      <c r="M3744" s="69" t="str">
        <f>VLOOKUP(C3744,[6]Consolidado!$B:$E,3,FALSE)</f>
        <v>Custom solid wood desktop on blackened metal base</v>
      </c>
      <c r="N3744" s="70" t="str">
        <f>VLOOKUP(C3744,[6]Consolidado!$B:$H,7,FALSE)</f>
        <v>Julio</v>
      </c>
    </row>
    <row r="3745" spans="1:14" s="71" customFormat="1" ht="16.5" customHeight="1" outlineLevel="1" x14ac:dyDescent="0.2">
      <c r="A3745" s="60" t="s">
        <v>705</v>
      </c>
      <c r="B3745" s="61">
        <v>42928</v>
      </c>
      <c r="C3745" s="71">
        <v>346</v>
      </c>
      <c r="D3745" s="63" t="str">
        <f>VLOOKUP(C3745,[6]Consolidado!$B:$E,4,FALSE)</f>
        <v>Finalizada</v>
      </c>
      <c r="E3745" s="64" t="s">
        <v>25</v>
      </c>
      <c r="F3745" s="65" t="s">
        <v>138</v>
      </c>
      <c r="G3745" s="66">
        <v>0.1875</v>
      </c>
      <c r="H3745" s="67">
        <v>838.56593976525971</v>
      </c>
      <c r="I3745" s="85">
        <f t="shared" si="102"/>
        <v>157.23111370598619</v>
      </c>
      <c r="J3745" s="86">
        <v>30.1676</v>
      </c>
      <c r="K3745" s="85">
        <f t="shared" si="103"/>
        <v>5.2119198645562186</v>
      </c>
      <c r="L3745" s="68" t="str">
        <f>VLOOKUP(C3745,[6]Consolidado!$B:$E,2,FALSE)</f>
        <v>Ignitia Office</v>
      </c>
      <c r="M3745" s="69" t="str">
        <f>VLOOKUP(C3745,[6]Consolidado!$B:$E,3,FALSE)</f>
        <v>Custom solid wood desktop on blackened metal base</v>
      </c>
      <c r="N3745" s="70" t="str">
        <f>VLOOKUP(C3745,[6]Consolidado!$B:$H,7,FALSE)</f>
        <v>Julio</v>
      </c>
    </row>
    <row r="3746" spans="1:14" s="71" customFormat="1" ht="16.5" customHeight="1" outlineLevel="1" x14ac:dyDescent="0.2">
      <c r="A3746" s="60" t="s">
        <v>705</v>
      </c>
      <c r="B3746" s="61">
        <v>42928</v>
      </c>
      <c r="C3746" s="71">
        <v>346</v>
      </c>
      <c r="D3746" s="63" t="str">
        <f>VLOOKUP(C3746,[6]Consolidado!$B:$E,4,FALSE)</f>
        <v>Finalizada</v>
      </c>
      <c r="E3746" s="64" t="s">
        <v>25</v>
      </c>
      <c r="F3746" s="65" t="s">
        <v>120</v>
      </c>
      <c r="G3746" s="66">
        <v>0.125</v>
      </c>
      <c r="H3746" s="67">
        <v>1231.47</v>
      </c>
      <c r="I3746" s="85">
        <f t="shared" si="102"/>
        <v>153.93375</v>
      </c>
      <c r="J3746" s="86">
        <v>30.1676</v>
      </c>
      <c r="K3746" s="85">
        <f t="shared" si="103"/>
        <v>5.1026183720282692</v>
      </c>
      <c r="L3746" s="68" t="str">
        <f>VLOOKUP(C3746,[6]Consolidado!$B:$E,2,FALSE)</f>
        <v>Ignitia Office</v>
      </c>
      <c r="M3746" s="69" t="str">
        <f>VLOOKUP(C3746,[6]Consolidado!$B:$E,3,FALSE)</f>
        <v>Custom solid wood desktop on blackened metal base</v>
      </c>
      <c r="N3746" s="70" t="str">
        <f>VLOOKUP(C3746,[6]Consolidado!$B:$H,7,FALSE)</f>
        <v>Julio</v>
      </c>
    </row>
    <row r="3747" spans="1:14" s="71" customFormat="1" ht="16.5" customHeight="1" outlineLevel="1" x14ac:dyDescent="0.2">
      <c r="A3747" s="60" t="s">
        <v>705</v>
      </c>
      <c r="B3747" s="61">
        <v>42928</v>
      </c>
      <c r="C3747" s="71">
        <v>346</v>
      </c>
      <c r="D3747" s="63" t="str">
        <f>VLOOKUP(C3747,[6]Consolidado!$B:$E,4,FALSE)</f>
        <v>Finalizada</v>
      </c>
      <c r="E3747" s="64" t="s">
        <v>33</v>
      </c>
      <c r="F3747" s="65" t="s">
        <v>90</v>
      </c>
      <c r="G3747" s="66">
        <v>9</v>
      </c>
      <c r="H3747" s="67">
        <v>3.1466686239601929</v>
      </c>
      <c r="I3747" s="85">
        <f t="shared" si="102"/>
        <v>28.320017615641735</v>
      </c>
      <c r="J3747" s="86">
        <v>30.1676</v>
      </c>
      <c r="K3747" s="85">
        <f t="shared" si="103"/>
        <v>0.93875606994397087</v>
      </c>
      <c r="L3747" s="68" t="str">
        <f>VLOOKUP(C3747,[6]Consolidado!$B:$E,2,FALSE)</f>
        <v>Ignitia Office</v>
      </c>
      <c r="M3747" s="69" t="str">
        <f>VLOOKUP(C3747,[6]Consolidado!$B:$E,3,FALSE)</f>
        <v>Custom solid wood desktop on blackened metal base</v>
      </c>
      <c r="N3747" s="70" t="str">
        <f>VLOOKUP(C3747,[6]Consolidado!$B:$H,7,FALSE)</f>
        <v>Julio</v>
      </c>
    </row>
    <row r="3748" spans="1:14" s="71" customFormat="1" ht="16.5" customHeight="1" outlineLevel="1" x14ac:dyDescent="0.2">
      <c r="A3748" s="60" t="s">
        <v>705</v>
      </c>
      <c r="B3748" s="61">
        <v>42928</v>
      </c>
      <c r="C3748" s="71" t="s">
        <v>290</v>
      </c>
      <c r="D3748" s="63" t="str">
        <f>VLOOKUP(C3748,[6]Consolidado!$B:$E,4,FALSE)</f>
        <v>En Proceso</v>
      </c>
      <c r="E3748" s="64" t="s">
        <v>25</v>
      </c>
      <c r="F3748" s="65" t="s">
        <v>137</v>
      </c>
      <c r="G3748" s="66">
        <v>-0.125</v>
      </c>
      <c r="H3748" s="67">
        <v>980.21</v>
      </c>
      <c r="I3748" s="85">
        <f t="shared" si="102"/>
        <v>-122.52625</v>
      </c>
      <c r="J3748" s="86">
        <v>30.1676</v>
      </c>
      <c r="K3748" s="85">
        <f t="shared" si="103"/>
        <v>-4.0615179861838531</v>
      </c>
      <c r="L3748" s="68" t="str">
        <f>VLOOKUP(C3748,[6]Consolidado!$B:$E,2,FALSE)</f>
        <v>Acabado</v>
      </c>
      <c r="M3748" s="69" t="str">
        <f>VLOOKUP(C3748,[6]Consolidado!$B:$E,3,FALSE)</f>
        <v>Material de acabado pendiente de distribuir</v>
      </c>
      <c r="N3748" s="70">
        <f>VLOOKUP(C3748,[6]Consolidado!$B:$H,7,FALSE)</f>
        <v>0</v>
      </c>
    </row>
    <row r="3749" spans="1:14" s="71" customFormat="1" ht="16.5" customHeight="1" outlineLevel="1" x14ac:dyDescent="0.2">
      <c r="A3749" s="60" t="s">
        <v>705</v>
      </c>
      <c r="B3749" s="61">
        <v>42928</v>
      </c>
      <c r="C3749" s="71" t="s">
        <v>290</v>
      </c>
      <c r="D3749" s="63" t="str">
        <f>VLOOKUP(C3749,[6]Consolidado!$B:$E,4,FALSE)</f>
        <v>En Proceso</v>
      </c>
      <c r="E3749" s="64" t="s">
        <v>25</v>
      </c>
      <c r="F3749" s="65" t="s">
        <v>110</v>
      </c>
      <c r="G3749" s="66">
        <v>-0.1875</v>
      </c>
      <c r="H3749" s="67">
        <v>1322.9114062629101</v>
      </c>
      <c r="I3749" s="85">
        <f t="shared" si="102"/>
        <v>-248.04588867429564</v>
      </c>
      <c r="J3749" s="86">
        <v>30.1676</v>
      </c>
      <c r="K3749" s="85">
        <f t="shared" si="103"/>
        <v>-8.2222612562582249</v>
      </c>
      <c r="L3749" s="68" t="str">
        <f>VLOOKUP(C3749,[6]Consolidado!$B:$E,2,FALSE)</f>
        <v>Acabado</v>
      </c>
      <c r="M3749" s="69" t="str">
        <f>VLOOKUP(C3749,[6]Consolidado!$B:$E,3,FALSE)</f>
        <v>Material de acabado pendiente de distribuir</v>
      </c>
      <c r="N3749" s="70">
        <f>VLOOKUP(C3749,[6]Consolidado!$B:$H,7,FALSE)</f>
        <v>0</v>
      </c>
    </row>
    <row r="3750" spans="1:14" s="71" customFormat="1" ht="16.5" customHeight="1" outlineLevel="1" x14ac:dyDescent="0.2">
      <c r="A3750" s="60" t="s">
        <v>705</v>
      </c>
      <c r="B3750" s="61">
        <v>42928</v>
      </c>
      <c r="C3750" s="71" t="s">
        <v>290</v>
      </c>
      <c r="D3750" s="63" t="str">
        <f>VLOOKUP(C3750,[6]Consolidado!$B:$E,4,FALSE)</f>
        <v>En Proceso</v>
      </c>
      <c r="E3750" s="64" t="s">
        <v>25</v>
      </c>
      <c r="F3750" s="65" t="s">
        <v>119</v>
      </c>
      <c r="G3750" s="66">
        <v>-0.1875</v>
      </c>
      <c r="H3750" s="67">
        <v>619.40000000000009</v>
      </c>
      <c r="I3750" s="85">
        <f t="shared" si="102"/>
        <v>-116.13750000000002</v>
      </c>
      <c r="J3750" s="86">
        <v>30.1676</v>
      </c>
      <c r="K3750" s="85">
        <f t="shared" si="103"/>
        <v>-3.8497427703894251</v>
      </c>
      <c r="L3750" s="68" t="str">
        <f>VLOOKUP(C3750,[6]Consolidado!$B:$E,2,FALSE)</f>
        <v>Acabado</v>
      </c>
      <c r="M3750" s="69" t="str">
        <f>VLOOKUP(C3750,[6]Consolidado!$B:$E,3,FALSE)</f>
        <v>Material de acabado pendiente de distribuir</v>
      </c>
      <c r="N3750" s="70">
        <f>VLOOKUP(C3750,[6]Consolidado!$B:$H,7,FALSE)</f>
        <v>0</v>
      </c>
    </row>
    <row r="3751" spans="1:14" s="71" customFormat="1" ht="16.5" customHeight="1" outlineLevel="1" x14ac:dyDescent="0.2">
      <c r="A3751" s="60" t="s">
        <v>705</v>
      </c>
      <c r="B3751" s="61">
        <v>42928</v>
      </c>
      <c r="C3751" s="71" t="s">
        <v>290</v>
      </c>
      <c r="D3751" s="63" t="str">
        <f>VLOOKUP(C3751,[6]Consolidado!$B:$E,4,FALSE)</f>
        <v>En Proceso</v>
      </c>
      <c r="E3751" s="64" t="s">
        <v>25</v>
      </c>
      <c r="F3751" s="65" t="s">
        <v>201</v>
      </c>
      <c r="G3751" s="66">
        <v>-0.1875</v>
      </c>
      <c r="H3751" s="67">
        <v>875.05880341880345</v>
      </c>
      <c r="I3751" s="85">
        <f t="shared" si="102"/>
        <v>-164.07352564102564</v>
      </c>
      <c r="J3751" s="86">
        <v>30.1676</v>
      </c>
      <c r="K3751" s="85">
        <f t="shared" si="103"/>
        <v>-5.438733132268581</v>
      </c>
      <c r="L3751" s="68" t="str">
        <f>VLOOKUP(C3751,[6]Consolidado!$B:$E,2,FALSE)</f>
        <v>Acabado</v>
      </c>
      <c r="M3751" s="69" t="str">
        <f>VLOOKUP(C3751,[6]Consolidado!$B:$E,3,FALSE)</f>
        <v>Material de acabado pendiente de distribuir</v>
      </c>
      <c r="N3751" s="70">
        <f>VLOOKUP(C3751,[6]Consolidado!$B:$H,7,FALSE)</f>
        <v>0</v>
      </c>
    </row>
    <row r="3752" spans="1:14" s="71" customFormat="1" ht="16.5" customHeight="1" outlineLevel="1" x14ac:dyDescent="0.2">
      <c r="A3752" s="60" t="s">
        <v>705</v>
      </c>
      <c r="B3752" s="61">
        <v>42928</v>
      </c>
      <c r="C3752" s="71" t="s">
        <v>290</v>
      </c>
      <c r="D3752" s="63" t="str">
        <f>VLOOKUP(C3752,[6]Consolidado!$B:$E,4,FALSE)</f>
        <v>En Proceso</v>
      </c>
      <c r="E3752" s="64" t="s">
        <v>25</v>
      </c>
      <c r="F3752" s="65" t="s">
        <v>230</v>
      </c>
      <c r="G3752" s="66">
        <v>-6.25E-2</v>
      </c>
      <c r="H3752" s="67">
        <v>238.47880378364198</v>
      </c>
      <c r="I3752" s="85">
        <f t="shared" si="102"/>
        <v>-14.904925236477624</v>
      </c>
      <c r="J3752" s="86">
        <v>30.1676</v>
      </c>
      <c r="K3752" s="85">
        <f t="shared" si="103"/>
        <v>-0.49407063327800765</v>
      </c>
      <c r="L3752" s="68" t="str">
        <f>VLOOKUP(C3752,[6]Consolidado!$B:$E,2,FALSE)</f>
        <v>Acabado</v>
      </c>
      <c r="M3752" s="69" t="str">
        <f>VLOOKUP(C3752,[6]Consolidado!$B:$E,3,FALSE)</f>
        <v>Material de acabado pendiente de distribuir</v>
      </c>
      <c r="N3752" s="70">
        <f>VLOOKUP(C3752,[6]Consolidado!$B:$H,7,FALSE)</f>
        <v>0</v>
      </c>
    </row>
    <row r="3753" spans="1:14" s="71" customFormat="1" ht="16.5" customHeight="1" outlineLevel="1" x14ac:dyDescent="0.2">
      <c r="A3753" s="60" t="s">
        <v>705</v>
      </c>
      <c r="B3753" s="61">
        <v>42928</v>
      </c>
      <c r="C3753" s="71" t="s">
        <v>89</v>
      </c>
      <c r="D3753" s="63" t="str">
        <f>VLOOKUP(C3753,[6]Consolidado!$B:$E,4,FALSE)</f>
        <v>En Proceso</v>
      </c>
      <c r="E3753" s="64" t="s">
        <v>33</v>
      </c>
      <c r="F3753" s="65" t="s">
        <v>90</v>
      </c>
      <c r="G3753" s="66">
        <v>-10.8</v>
      </c>
      <c r="H3753" s="67">
        <v>3.1466686239601929</v>
      </c>
      <c r="I3753" s="85">
        <f t="shared" si="102"/>
        <v>-33.984021138770082</v>
      </c>
      <c r="J3753" s="86">
        <v>30.1676</v>
      </c>
      <c r="K3753" s="85">
        <f t="shared" si="103"/>
        <v>-1.126507283932765</v>
      </c>
      <c r="L3753" s="68" t="str">
        <f>VLOOKUP(C3753,[6]Consolidado!$B:$E,2,FALSE)</f>
        <v>Empaque</v>
      </c>
      <c r="M3753" s="69" t="str">
        <f>VLOOKUP(C3753,[6]Consolidado!$B:$E,3,FALSE)</f>
        <v>Material de empaque pendiente de distribuir</v>
      </c>
      <c r="N3753" s="70">
        <f>VLOOKUP(C3753,[6]Consolidado!$B:$H,7,FALSE)</f>
        <v>0</v>
      </c>
    </row>
    <row r="3754" spans="1:14" s="71" customFormat="1" ht="16.5" customHeight="1" outlineLevel="1" x14ac:dyDescent="0.2">
      <c r="A3754" s="60" t="s">
        <v>705</v>
      </c>
      <c r="B3754" s="61">
        <v>42928</v>
      </c>
      <c r="C3754" s="71">
        <v>246</v>
      </c>
      <c r="D3754" s="63" t="str">
        <f>VLOOKUP(C3754,[6]Consolidado!$B:$E,4,FALSE)</f>
        <v>Finalizada</v>
      </c>
      <c r="E3754" s="64" t="s">
        <v>25</v>
      </c>
      <c r="F3754" s="65" t="s">
        <v>137</v>
      </c>
      <c r="G3754" s="66">
        <v>0.125</v>
      </c>
      <c r="H3754" s="67">
        <v>980.21</v>
      </c>
      <c r="I3754" s="85">
        <f t="shared" si="102"/>
        <v>122.52625</v>
      </c>
      <c r="J3754" s="86">
        <v>30.1676</v>
      </c>
      <c r="K3754" s="85">
        <f t="shared" si="103"/>
        <v>4.0615179861838531</v>
      </c>
      <c r="L3754" s="68" t="str">
        <f>VLOOKUP(C3754,[6]Consolidado!$B:$E,2,FALSE)</f>
        <v>Ignitia Office</v>
      </c>
      <c r="M3754" s="69" t="str">
        <f>VLOOKUP(C3754,[6]Consolidado!$B:$E,3,FALSE)</f>
        <v>Pantry 1. Banca Café sin respaldo. Counter Height</v>
      </c>
      <c r="N3754" s="70" t="str">
        <f>VLOOKUP(C3754,[6]Consolidado!$B:$H,7,FALSE)</f>
        <v>Julio</v>
      </c>
    </row>
    <row r="3755" spans="1:14" s="71" customFormat="1" ht="16.5" customHeight="1" outlineLevel="1" x14ac:dyDescent="0.2">
      <c r="A3755" s="60" t="s">
        <v>705</v>
      </c>
      <c r="B3755" s="61">
        <v>42928</v>
      </c>
      <c r="C3755" s="71">
        <v>246</v>
      </c>
      <c r="D3755" s="63" t="str">
        <f>VLOOKUP(C3755,[6]Consolidado!$B:$E,4,FALSE)</f>
        <v>Finalizada</v>
      </c>
      <c r="E3755" s="64" t="s">
        <v>25</v>
      </c>
      <c r="F3755" s="65" t="s">
        <v>110</v>
      </c>
      <c r="G3755" s="66">
        <v>0.1875</v>
      </c>
      <c r="H3755" s="67">
        <v>1322.9114062629101</v>
      </c>
      <c r="I3755" s="85">
        <f t="shared" si="102"/>
        <v>248.04588867429564</v>
      </c>
      <c r="J3755" s="86">
        <v>30.1676</v>
      </c>
      <c r="K3755" s="85">
        <f t="shared" si="103"/>
        <v>8.2222612562582249</v>
      </c>
      <c r="L3755" s="68" t="str">
        <f>VLOOKUP(C3755,[6]Consolidado!$B:$E,2,FALSE)</f>
        <v>Ignitia Office</v>
      </c>
      <c r="M3755" s="69" t="str">
        <f>VLOOKUP(C3755,[6]Consolidado!$B:$E,3,FALSE)</f>
        <v>Pantry 1. Banca Café sin respaldo. Counter Height</v>
      </c>
      <c r="N3755" s="70" t="str">
        <f>VLOOKUP(C3755,[6]Consolidado!$B:$H,7,FALSE)</f>
        <v>Julio</v>
      </c>
    </row>
    <row r="3756" spans="1:14" s="71" customFormat="1" ht="16.5" customHeight="1" outlineLevel="1" x14ac:dyDescent="0.2">
      <c r="A3756" s="60" t="s">
        <v>705</v>
      </c>
      <c r="B3756" s="61">
        <v>42928</v>
      </c>
      <c r="C3756" s="71">
        <v>246</v>
      </c>
      <c r="D3756" s="63" t="str">
        <f>VLOOKUP(C3756,[6]Consolidado!$B:$E,4,FALSE)</f>
        <v>Finalizada</v>
      </c>
      <c r="E3756" s="64" t="s">
        <v>25</v>
      </c>
      <c r="F3756" s="65" t="s">
        <v>119</v>
      </c>
      <c r="G3756" s="66">
        <v>0.1875</v>
      </c>
      <c r="H3756" s="67">
        <v>619.40000000000009</v>
      </c>
      <c r="I3756" s="85">
        <f t="shared" si="102"/>
        <v>116.13750000000002</v>
      </c>
      <c r="J3756" s="86">
        <v>30.1676</v>
      </c>
      <c r="K3756" s="85">
        <f t="shared" si="103"/>
        <v>3.8497427703894251</v>
      </c>
      <c r="L3756" s="68" t="str">
        <f>VLOOKUP(C3756,[6]Consolidado!$B:$E,2,FALSE)</f>
        <v>Ignitia Office</v>
      </c>
      <c r="M3756" s="69" t="str">
        <f>VLOOKUP(C3756,[6]Consolidado!$B:$E,3,FALSE)</f>
        <v>Pantry 1. Banca Café sin respaldo. Counter Height</v>
      </c>
      <c r="N3756" s="70" t="str">
        <f>VLOOKUP(C3756,[6]Consolidado!$B:$H,7,FALSE)</f>
        <v>Julio</v>
      </c>
    </row>
    <row r="3757" spans="1:14" s="71" customFormat="1" ht="16.5" customHeight="1" outlineLevel="1" x14ac:dyDescent="0.2">
      <c r="A3757" s="60" t="s">
        <v>705</v>
      </c>
      <c r="B3757" s="61">
        <v>42928</v>
      </c>
      <c r="C3757" s="71">
        <v>246</v>
      </c>
      <c r="D3757" s="63" t="str">
        <f>VLOOKUP(C3757,[6]Consolidado!$B:$E,4,FALSE)</f>
        <v>Finalizada</v>
      </c>
      <c r="E3757" s="64" t="s">
        <v>25</v>
      </c>
      <c r="F3757" s="65" t="s">
        <v>201</v>
      </c>
      <c r="G3757" s="66">
        <v>0.1875</v>
      </c>
      <c r="H3757" s="67">
        <v>875.05880341880345</v>
      </c>
      <c r="I3757" s="85">
        <f t="shared" si="102"/>
        <v>164.07352564102564</v>
      </c>
      <c r="J3757" s="86">
        <v>30.1676</v>
      </c>
      <c r="K3757" s="85">
        <f t="shared" si="103"/>
        <v>5.438733132268581</v>
      </c>
      <c r="L3757" s="68" t="str">
        <f>VLOOKUP(C3757,[6]Consolidado!$B:$E,2,FALSE)</f>
        <v>Ignitia Office</v>
      </c>
      <c r="M3757" s="69" t="str">
        <f>VLOOKUP(C3757,[6]Consolidado!$B:$E,3,FALSE)</f>
        <v>Pantry 1. Banca Café sin respaldo. Counter Height</v>
      </c>
      <c r="N3757" s="70" t="str">
        <f>VLOOKUP(C3757,[6]Consolidado!$B:$H,7,FALSE)</f>
        <v>Julio</v>
      </c>
    </row>
    <row r="3758" spans="1:14" s="71" customFormat="1" ht="16.5" customHeight="1" outlineLevel="1" x14ac:dyDescent="0.2">
      <c r="A3758" s="60" t="s">
        <v>705</v>
      </c>
      <c r="B3758" s="61">
        <v>42928</v>
      </c>
      <c r="C3758" s="71">
        <v>246</v>
      </c>
      <c r="D3758" s="63" t="str">
        <f>VLOOKUP(C3758,[6]Consolidado!$B:$E,4,FALSE)</f>
        <v>Finalizada</v>
      </c>
      <c r="E3758" s="64" t="s">
        <v>25</v>
      </c>
      <c r="F3758" s="65" t="s">
        <v>230</v>
      </c>
      <c r="G3758" s="66">
        <v>6.25E-2</v>
      </c>
      <c r="H3758" s="67">
        <v>238.47880378364198</v>
      </c>
      <c r="I3758" s="85">
        <f t="shared" si="102"/>
        <v>14.904925236477624</v>
      </c>
      <c r="J3758" s="86">
        <v>30.1676</v>
      </c>
      <c r="K3758" s="85">
        <f t="shared" si="103"/>
        <v>0.49407063327800765</v>
      </c>
      <c r="L3758" s="68" t="str">
        <f>VLOOKUP(C3758,[6]Consolidado!$B:$E,2,FALSE)</f>
        <v>Ignitia Office</v>
      </c>
      <c r="M3758" s="69" t="str">
        <f>VLOOKUP(C3758,[6]Consolidado!$B:$E,3,FALSE)</f>
        <v>Pantry 1. Banca Café sin respaldo. Counter Height</v>
      </c>
      <c r="N3758" s="70" t="str">
        <f>VLOOKUP(C3758,[6]Consolidado!$B:$H,7,FALSE)</f>
        <v>Julio</v>
      </c>
    </row>
    <row r="3759" spans="1:14" s="71" customFormat="1" ht="16.5" customHeight="1" outlineLevel="1" x14ac:dyDescent="0.2">
      <c r="A3759" s="60" t="s">
        <v>705</v>
      </c>
      <c r="B3759" s="61">
        <v>42928</v>
      </c>
      <c r="C3759" s="71">
        <v>246</v>
      </c>
      <c r="D3759" s="63" t="str">
        <f>VLOOKUP(C3759,[6]Consolidado!$B:$E,4,FALSE)</f>
        <v>Finalizada</v>
      </c>
      <c r="E3759" s="64" t="s">
        <v>33</v>
      </c>
      <c r="F3759" s="65" t="s">
        <v>90</v>
      </c>
      <c r="G3759" s="66">
        <v>10.8</v>
      </c>
      <c r="H3759" s="67">
        <v>3.1466686239601929</v>
      </c>
      <c r="I3759" s="85">
        <f t="shared" si="102"/>
        <v>33.984021138770082</v>
      </c>
      <c r="J3759" s="86">
        <v>30.1676</v>
      </c>
      <c r="K3759" s="85">
        <f t="shared" si="103"/>
        <v>1.126507283932765</v>
      </c>
      <c r="L3759" s="68" t="str">
        <f>VLOOKUP(C3759,[6]Consolidado!$B:$E,2,FALSE)</f>
        <v>Ignitia Office</v>
      </c>
      <c r="M3759" s="69" t="str">
        <f>VLOOKUP(C3759,[6]Consolidado!$B:$E,3,FALSE)</f>
        <v>Pantry 1. Banca Café sin respaldo. Counter Height</v>
      </c>
      <c r="N3759" s="70" t="str">
        <f>VLOOKUP(C3759,[6]Consolidado!$B:$H,7,FALSE)</f>
        <v>Julio</v>
      </c>
    </row>
    <row r="3760" spans="1:14" s="71" customFormat="1" ht="16.5" customHeight="1" outlineLevel="1" x14ac:dyDescent="0.2">
      <c r="A3760" s="60" t="s">
        <v>705</v>
      </c>
      <c r="B3760" s="61">
        <v>42928</v>
      </c>
      <c r="C3760" s="71" t="s">
        <v>290</v>
      </c>
      <c r="D3760" s="63" t="str">
        <f>VLOOKUP(C3760,[6]Consolidado!$B:$E,4,FALSE)</f>
        <v>En Proceso</v>
      </c>
      <c r="E3760" s="64" t="s">
        <v>25</v>
      </c>
      <c r="F3760" s="65" t="s">
        <v>100</v>
      </c>
      <c r="G3760" s="66">
        <v>-0.125</v>
      </c>
      <c r="H3760" s="67">
        <v>406.29999999999995</v>
      </c>
      <c r="I3760" s="85">
        <f t="shared" si="102"/>
        <v>-50.787499999999994</v>
      </c>
      <c r="J3760" s="86">
        <v>30.1676</v>
      </c>
      <c r="K3760" s="85">
        <f t="shared" si="103"/>
        <v>-1.683511449369522</v>
      </c>
      <c r="L3760" s="68" t="str">
        <f>VLOOKUP(C3760,[6]Consolidado!$B:$E,2,FALSE)</f>
        <v>Acabado</v>
      </c>
      <c r="M3760" s="69" t="str">
        <f>VLOOKUP(C3760,[6]Consolidado!$B:$E,3,FALSE)</f>
        <v>Material de acabado pendiente de distribuir</v>
      </c>
      <c r="N3760" s="70">
        <f>VLOOKUP(C3760,[6]Consolidado!$B:$H,7,FALSE)</f>
        <v>0</v>
      </c>
    </row>
    <row r="3761" spans="1:14" s="71" customFormat="1" ht="16.5" customHeight="1" outlineLevel="1" x14ac:dyDescent="0.2">
      <c r="A3761" s="60" t="s">
        <v>705</v>
      </c>
      <c r="B3761" s="61">
        <v>42928</v>
      </c>
      <c r="C3761" s="71" t="s">
        <v>290</v>
      </c>
      <c r="D3761" s="63" t="str">
        <f>VLOOKUP(C3761,[6]Consolidado!$B:$E,4,FALSE)</f>
        <v>En Proceso</v>
      </c>
      <c r="E3761" s="64" t="s">
        <v>25</v>
      </c>
      <c r="F3761" s="65" t="s">
        <v>120</v>
      </c>
      <c r="G3761" s="66">
        <v>-3.125E-2</v>
      </c>
      <c r="H3761" s="67">
        <v>1231.47</v>
      </c>
      <c r="I3761" s="85">
        <f t="shared" si="102"/>
        <v>-38.483437500000001</v>
      </c>
      <c r="J3761" s="86">
        <v>30.1676</v>
      </c>
      <c r="K3761" s="85">
        <f t="shared" si="103"/>
        <v>-1.2756545930070673</v>
      </c>
      <c r="L3761" s="68" t="str">
        <f>VLOOKUP(C3761,[6]Consolidado!$B:$E,2,FALSE)</f>
        <v>Acabado</v>
      </c>
      <c r="M3761" s="69" t="str">
        <f>VLOOKUP(C3761,[6]Consolidado!$B:$E,3,FALSE)</f>
        <v>Material de acabado pendiente de distribuir</v>
      </c>
      <c r="N3761" s="70">
        <f>VLOOKUP(C3761,[6]Consolidado!$B:$H,7,FALSE)</f>
        <v>0</v>
      </c>
    </row>
    <row r="3762" spans="1:14" s="71" customFormat="1" ht="16.5" customHeight="1" outlineLevel="1" x14ac:dyDescent="0.2">
      <c r="A3762" s="60" t="s">
        <v>705</v>
      </c>
      <c r="B3762" s="61">
        <v>42928</v>
      </c>
      <c r="C3762" s="71" t="s">
        <v>290</v>
      </c>
      <c r="D3762" s="63" t="str">
        <f>VLOOKUP(C3762,[6]Consolidado!$B:$E,4,FALSE)</f>
        <v>En Proceso</v>
      </c>
      <c r="E3762" s="64" t="s">
        <v>25</v>
      </c>
      <c r="F3762" s="65" t="s">
        <v>108</v>
      </c>
      <c r="G3762" s="66">
        <v>-0.125</v>
      </c>
      <c r="H3762" s="67">
        <v>986.72794871794883</v>
      </c>
      <c r="I3762" s="85">
        <f t="shared" si="102"/>
        <v>-123.3409935897436</v>
      </c>
      <c r="J3762" s="86">
        <v>30.1676</v>
      </c>
      <c r="K3762" s="85">
        <f t="shared" si="103"/>
        <v>-4.0885252253988913</v>
      </c>
      <c r="L3762" s="68" t="str">
        <f>VLOOKUP(C3762,[6]Consolidado!$B:$E,2,FALSE)</f>
        <v>Acabado</v>
      </c>
      <c r="M3762" s="69" t="str">
        <f>VLOOKUP(C3762,[6]Consolidado!$B:$E,3,FALSE)</f>
        <v>Material de acabado pendiente de distribuir</v>
      </c>
      <c r="N3762" s="70">
        <f>VLOOKUP(C3762,[6]Consolidado!$B:$H,7,FALSE)</f>
        <v>0</v>
      </c>
    </row>
    <row r="3763" spans="1:14" s="71" customFormat="1" ht="16.5" customHeight="1" outlineLevel="1" x14ac:dyDescent="0.2">
      <c r="A3763" s="60" t="s">
        <v>705</v>
      </c>
      <c r="B3763" s="61">
        <v>42928</v>
      </c>
      <c r="C3763" s="71" t="s">
        <v>290</v>
      </c>
      <c r="D3763" s="63" t="str">
        <f>VLOOKUP(C3763,[6]Consolidado!$B:$E,4,FALSE)</f>
        <v>En Proceso</v>
      </c>
      <c r="E3763" s="64" t="s">
        <v>25</v>
      </c>
      <c r="F3763" s="65" t="s">
        <v>109</v>
      </c>
      <c r="G3763" s="66">
        <v>-0.125</v>
      </c>
      <c r="H3763" s="67">
        <v>1231.6764492649318</v>
      </c>
      <c r="I3763" s="85">
        <f t="shared" si="102"/>
        <v>-153.95955615811647</v>
      </c>
      <c r="J3763" s="86">
        <v>30.1676</v>
      </c>
      <c r="K3763" s="85">
        <f t="shared" si="103"/>
        <v>-5.1034737983172827</v>
      </c>
      <c r="L3763" s="68" t="str">
        <f>VLOOKUP(C3763,[6]Consolidado!$B:$E,2,FALSE)</f>
        <v>Acabado</v>
      </c>
      <c r="M3763" s="69" t="str">
        <f>VLOOKUP(C3763,[6]Consolidado!$B:$E,3,FALSE)</f>
        <v>Material de acabado pendiente de distribuir</v>
      </c>
      <c r="N3763" s="70">
        <f>VLOOKUP(C3763,[6]Consolidado!$B:$H,7,FALSE)</f>
        <v>0</v>
      </c>
    </row>
    <row r="3764" spans="1:14" s="71" customFormat="1" ht="16.5" customHeight="1" outlineLevel="1" x14ac:dyDescent="0.2">
      <c r="A3764" s="60" t="s">
        <v>705</v>
      </c>
      <c r="B3764" s="61">
        <v>42928</v>
      </c>
      <c r="C3764" s="71" t="s">
        <v>290</v>
      </c>
      <c r="D3764" s="63" t="str">
        <f>VLOOKUP(C3764,[6]Consolidado!$B:$E,4,FALSE)</f>
        <v>En Proceso</v>
      </c>
      <c r="E3764" s="64" t="s">
        <v>25</v>
      </c>
      <c r="F3764" s="65" t="s">
        <v>110</v>
      </c>
      <c r="G3764" s="66">
        <v>-0.125</v>
      </c>
      <c r="H3764" s="67">
        <v>1322.9114062629101</v>
      </c>
      <c r="I3764" s="85">
        <f t="shared" si="102"/>
        <v>-165.36392578286376</v>
      </c>
      <c r="J3764" s="86">
        <v>30.1676</v>
      </c>
      <c r="K3764" s="85">
        <f t="shared" si="103"/>
        <v>-5.4815075041721499</v>
      </c>
      <c r="L3764" s="68" t="str">
        <f>VLOOKUP(C3764,[6]Consolidado!$B:$E,2,FALSE)</f>
        <v>Acabado</v>
      </c>
      <c r="M3764" s="69" t="str">
        <f>VLOOKUP(C3764,[6]Consolidado!$B:$E,3,FALSE)</f>
        <v>Material de acabado pendiente de distribuir</v>
      </c>
      <c r="N3764" s="70">
        <f>VLOOKUP(C3764,[6]Consolidado!$B:$H,7,FALSE)</f>
        <v>0</v>
      </c>
    </row>
    <row r="3765" spans="1:14" s="71" customFormat="1" ht="16.5" customHeight="1" outlineLevel="1" x14ac:dyDescent="0.2">
      <c r="A3765" s="60" t="s">
        <v>705</v>
      </c>
      <c r="B3765" s="61">
        <v>42928</v>
      </c>
      <c r="C3765" s="71" t="s">
        <v>290</v>
      </c>
      <c r="D3765" s="63" t="str">
        <f>VLOOKUP(C3765,[6]Consolidado!$B:$E,4,FALSE)</f>
        <v>En Proceso</v>
      </c>
      <c r="E3765" s="64" t="s">
        <v>25</v>
      </c>
      <c r="F3765" s="65" t="s">
        <v>119</v>
      </c>
      <c r="G3765" s="66">
        <v>-0.125</v>
      </c>
      <c r="H3765" s="67">
        <v>619.40000000000009</v>
      </c>
      <c r="I3765" s="85">
        <f t="shared" si="102"/>
        <v>-77.425000000000011</v>
      </c>
      <c r="J3765" s="86">
        <v>30.1676</v>
      </c>
      <c r="K3765" s="85">
        <f t="shared" si="103"/>
        <v>-2.5664951802596168</v>
      </c>
      <c r="L3765" s="68" t="str">
        <f>VLOOKUP(C3765,[6]Consolidado!$B:$E,2,FALSE)</f>
        <v>Acabado</v>
      </c>
      <c r="M3765" s="69" t="str">
        <f>VLOOKUP(C3765,[6]Consolidado!$B:$E,3,FALSE)</f>
        <v>Material de acabado pendiente de distribuir</v>
      </c>
      <c r="N3765" s="70">
        <f>VLOOKUP(C3765,[6]Consolidado!$B:$H,7,FALSE)</f>
        <v>0</v>
      </c>
    </row>
    <row r="3766" spans="1:14" s="71" customFormat="1" ht="16.5" customHeight="1" outlineLevel="1" x14ac:dyDescent="0.2">
      <c r="A3766" s="60" t="s">
        <v>705</v>
      </c>
      <c r="B3766" s="61">
        <v>42928</v>
      </c>
      <c r="C3766" s="71" t="s">
        <v>89</v>
      </c>
      <c r="D3766" s="63" t="str">
        <f>VLOOKUP(C3766,[6]Consolidado!$B:$E,4,FALSE)</f>
        <v>En Proceso</v>
      </c>
      <c r="E3766" s="64" t="s">
        <v>33</v>
      </c>
      <c r="F3766" s="65" t="s">
        <v>90</v>
      </c>
      <c r="G3766" s="66">
        <v>-2.7</v>
      </c>
      <c r="H3766" s="67">
        <v>3.1466686239601929</v>
      </c>
      <c r="I3766" s="85">
        <f t="shared" si="102"/>
        <v>-8.4960052846925205</v>
      </c>
      <c r="J3766" s="86">
        <v>30.1676</v>
      </c>
      <c r="K3766" s="85">
        <f t="shared" si="103"/>
        <v>-0.28162682098319125</v>
      </c>
      <c r="L3766" s="68" t="str">
        <f>VLOOKUP(C3766,[6]Consolidado!$B:$E,2,FALSE)</f>
        <v>Empaque</v>
      </c>
      <c r="M3766" s="69" t="str">
        <f>VLOOKUP(C3766,[6]Consolidado!$B:$E,3,FALSE)</f>
        <v>Material de empaque pendiente de distribuir</v>
      </c>
      <c r="N3766" s="70">
        <f>VLOOKUP(C3766,[6]Consolidado!$B:$H,7,FALSE)</f>
        <v>0</v>
      </c>
    </row>
    <row r="3767" spans="1:14" s="71" customFormat="1" ht="16.5" customHeight="1" outlineLevel="1" x14ac:dyDescent="0.2">
      <c r="A3767" s="60" t="s">
        <v>705</v>
      </c>
      <c r="B3767" s="61">
        <v>42928</v>
      </c>
      <c r="C3767" s="71">
        <v>254</v>
      </c>
      <c r="D3767" s="63" t="str">
        <f>VLOOKUP(C3767,[6]Consolidado!$B:$E,4,FALSE)</f>
        <v>Finalizada</v>
      </c>
      <c r="E3767" s="64" t="s">
        <v>25</v>
      </c>
      <c r="F3767" s="65" t="s">
        <v>100</v>
      </c>
      <c r="G3767" s="66">
        <v>0.125</v>
      </c>
      <c r="H3767" s="67">
        <v>406.29999999999995</v>
      </c>
      <c r="I3767" s="85">
        <f t="shared" si="102"/>
        <v>50.787499999999994</v>
      </c>
      <c r="J3767" s="86">
        <v>30.1676</v>
      </c>
      <c r="K3767" s="85">
        <f t="shared" si="103"/>
        <v>1.683511449369522</v>
      </c>
      <c r="L3767" s="68" t="str">
        <f>VLOOKUP(C3767,[6]Consolidado!$B:$E,2,FALSE)</f>
        <v>Ignitia Office</v>
      </c>
      <c r="M3767" s="69" t="str">
        <f>VLOOKUP(C3767,[6]Consolidado!$B:$E,3,FALSE)</f>
        <v>Café Table Chessboard Inlay</v>
      </c>
      <c r="N3767" s="70" t="str">
        <f>VLOOKUP(C3767,[6]Consolidado!$B:$H,7,FALSE)</f>
        <v>Julio</v>
      </c>
    </row>
    <row r="3768" spans="1:14" s="71" customFormat="1" ht="16.5" customHeight="1" outlineLevel="1" x14ac:dyDescent="0.2">
      <c r="A3768" s="60" t="s">
        <v>705</v>
      </c>
      <c r="B3768" s="61">
        <v>42928</v>
      </c>
      <c r="C3768" s="71">
        <v>254</v>
      </c>
      <c r="D3768" s="63" t="str">
        <f>VLOOKUP(C3768,[6]Consolidado!$B:$E,4,FALSE)</f>
        <v>Finalizada</v>
      </c>
      <c r="E3768" s="64" t="s">
        <v>25</v>
      </c>
      <c r="F3768" s="65" t="s">
        <v>120</v>
      </c>
      <c r="G3768" s="66">
        <v>3.125E-2</v>
      </c>
      <c r="H3768" s="67">
        <v>1231.47</v>
      </c>
      <c r="I3768" s="85">
        <f t="shared" si="102"/>
        <v>38.483437500000001</v>
      </c>
      <c r="J3768" s="86">
        <v>30.1676</v>
      </c>
      <c r="K3768" s="85">
        <f t="shared" si="103"/>
        <v>1.2756545930070673</v>
      </c>
      <c r="L3768" s="68" t="str">
        <f>VLOOKUP(C3768,[6]Consolidado!$B:$E,2,FALSE)</f>
        <v>Ignitia Office</v>
      </c>
      <c r="M3768" s="69" t="str">
        <f>VLOOKUP(C3768,[6]Consolidado!$B:$E,3,FALSE)</f>
        <v>Café Table Chessboard Inlay</v>
      </c>
      <c r="N3768" s="70" t="str">
        <f>VLOOKUP(C3768,[6]Consolidado!$B:$H,7,FALSE)</f>
        <v>Julio</v>
      </c>
    </row>
    <row r="3769" spans="1:14" s="71" customFormat="1" ht="16.5" customHeight="1" outlineLevel="1" x14ac:dyDescent="0.2">
      <c r="A3769" s="60" t="s">
        <v>705</v>
      </c>
      <c r="B3769" s="61">
        <v>42928</v>
      </c>
      <c r="C3769" s="71">
        <v>254</v>
      </c>
      <c r="D3769" s="63" t="str">
        <f>VLOOKUP(C3769,[6]Consolidado!$B:$E,4,FALSE)</f>
        <v>Finalizada</v>
      </c>
      <c r="E3769" s="64" t="s">
        <v>25</v>
      </c>
      <c r="F3769" s="65" t="s">
        <v>108</v>
      </c>
      <c r="G3769" s="66">
        <v>0.125</v>
      </c>
      <c r="H3769" s="67">
        <v>986.72794871794883</v>
      </c>
      <c r="I3769" s="85">
        <f t="shared" si="102"/>
        <v>123.3409935897436</v>
      </c>
      <c r="J3769" s="86">
        <v>30.1676</v>
      </c>
      <c r="K3769" s="85">
        <f t="shared" si="103"/>
        <v>4.0885252253988913</v>
      </c>
      <c r="L3769" s="68" t="str">
        <f>VLOOKUP(C3769,[6]Consolidado!$B:$E,2,FALSE)</f>
        <v>Ignitia Office</v>
      </c>
      <c r="M3769" s="69" t="str">
        <f>VLOOKUP(C3769,[6]Consolidado!$B:$E,3,FALSE)</f>
        <v>Café Table Chessboard Inlay</v>
      </c>
      <c r="N3769" s="70" t="str">
        <f>VLOOKUP(C3769,[6]Consolidado!$B:$H,7,FALSE)</f>
        <v>Julio</v>
      </c>
    </row>
    <row r="3770" spans="1:14" s="71" customFormat="1" ht="16.5" customHeight="1" outlineLevel="1" x14ac:dyDescent="0.2">
      <c r="A3770" s="60" t="s">
        <v>705</v>
      </c>
      <c r="B3770" s="61">
        <v>42928</v>
      </c>
      <c r="C3770" s="71">
        <v>254</v>
      </c>
      <c r="D3770" s="63" t="str">
        <f>VLOOKUP(C3770,[6]Consolidado!$B:$E,4,FALSE)</f>
        <v>Finalizada</v>
      </c>
      <c r="E3770" s="64" t="s">
        <v>25</v>
      </c>
      <c r="F3770" s="65" t="s">
        <v>109</v>
      </c>
      <c r="G3770" s="66">
        <v>0.125</v>
      </c>
      <c r="H3770" s="67">
        <v>1231.6764492649318</v>
      </c>
      <c r="I3770" s="85">
        <f t="shared" si="102"/>
        <v>153.95955615811647</v>
      </c>
      <c r="J3770" s="86">
        <v>30.1676</v>
      </c>
      <c r="K3770" s="85">
        <f t="shared" si="103"/>
        <v>5.1034737983172827</v>
      </c>
      <c r="L3770" s="68" t="str">
        <f>VLOOKUP(C3770,[6]Consolidado!$B:$E,2,FALSE)</f>
        <v>Ignitia Office</v>
      </c>
      <c r="M3770" s="69" t="str">
        <f>VLOOKUP(C3770,[6]Consolidado!$B:$E,3,FALSE)</f>
        <v>Café Table Chessboard Inlay</v>
      </c>
      <c r="N3770" s="70" t="str">
        <f>VLOOKUP(C3770,[6]Consolidado!$B:$H,7,FALSE)</f>
        <v>Julio</v>
      </c>
    </row>
    <row r="3771" spans="1:14" s="71" customFormat="1" ht="16.5" customHeight="1" outlineLevel="1" x14ac:dyDescent="0.2">
      <c r="A3771" s="60" t="s">
        <v>705</v>
      </c>
      <c r="B3771" s="61">
        <v>42928</v>
      </c>
      <c r="C3771" s="71">
        <v>254</v>
      </c>
      <c r="D3771" s="63" t="str">
        <f>VLOOKUP(C3771,[6]Consolidado!$B:$E,4,FALSE)</f>
        <v>Finalizada</v>
      </c>
      <c r="E3771" s="64" t="s">
        <v>25</v>
      </c>
      <c r="F3771" s="65" t="s">
        <v>110</v>
      </c>
      <c r="G3771" s="66">
        <v>0.125</v>
      </c>
      <c r="H3771" s="67">
        <v>1322.9114062629101</v>
      </c>
      <c r="I3771" s="85">
        <f t="shared" si="102"/>
        <v>165.36392578286376</v>
      </c>
      <c r="J3771" s="86">
        <v>30.1676</v>
      </c>
      <c r="K3771" s="85">
        <f t="shared" si="103"/>
        <v>5.4815075041721499</v>
      </c>
      <c r="L3771" s="68" t="str">
        <f>VLOOKUP(C3771,[6]Consolidado!$B:$E,2,FALSE)</f>
        <v>Ignitia Office</v>
      </c>
      <c r="M3771" s="69" t="str">
        <f>VLOOKUP(C3771,[6]Consolidado!$B:$E,3,FALSE)</f>
        <v>Café Table Chessboard Inlay</v>
      </c>
      <c r="N3771" s="70" t="str">
        <f>VLOOKUP(C3771,[6]Consolidado!$B:$H,7,FALSE)</f>
        <v>Julio</v>
      </c>
    </row>
    <row r="3772" spans="1:14" s="71" customFormat="1" ht="16.5" customHeight="1" outlineLevel="1" x14ac:dyDescent="0.2">
      <c r="A3772" s="60" t="s">
        <v>705</v>
      </c>
      <c r="B3772" s="61">
        <v>42928</v>
      </c>
      <c r="C3772" s="71">
        <v>254</v>
      </c>
      <c r="D3772" s="63" t="str">
        <f>VLOOKUP(C3772,[6]Consolidado!$B:$E,4,FALSE)</f>
        <v>Finalizada</v>
      </c>
      <c r="E3772" s="64" t="s">
        <v>25</v>
      </c>
      <c r="F3772" s="65" t="s">
        <v>119</v>
      </c>
      <c r="G3772" s="66">
        <v>0.125</v>
      </c>
      <c r="H3772" s="67">
        <v>619.40000000000009</v>
      </c>
      <c r="I3772" s="85">
        <f t="shared" si="102"/>
        <v>77.425000000000011</v>
      </c>
      <c r="J3772" s="86">
        <v>30.1676</v>
      </c>
      <c r="K3772" s="85">
        <f t="shared" si="103"/>
        <v>2.5664951802596168</v>
      </c>
      <c r="L3772" s="68" t="str">
        <f>VLOOKUP(C3772,[6]Consolidado!$B:$E,2,FALSE)</f>
        <v>Ignitia Office</v>
      </c>
      <c r="M3772" s="69" t="str">
        <f>VLOOKUP(C3772,[6]Consolidado!$B:$E,3,FALSE)</f>
        <v>Café Table Chessboard Inlay</v>
      </c>
      <c r="N3772" s="70" t="str">
        <f>VLOOKUP(C3772,[6]Consolidado!$B:$H,7,FALSE)</f>
        <v>Julio</v>
      </c>
    </row>
    <row r="3773" spans="1:14" s="71" customFormat="1" ht="16.5" customHeight="1" outlineLevel="1" x14ac:dyDescent="0.2">
      <c r="A3773" s="60" t="s">
        <v>705</v>
      </c>
      <c r="B3773" s="61">
        <v>42928</v>
      </c>
      <c r="C3773" s="71">
        <v>254</v>
      </c>
      <c r="D3773" s="63" t="str">
        <f>VLOOKUP(C3773,[6]Consolidado!$B:$E,4,FALSE)</f>
        <v>Finalizada</v>
      </c>
      <c r="E3773" s="64" t="s">
        <v>33</v>
      </c>
      <c r="F3773" s="65" t="s">
        <v>90</v>
      </c>
      <c r="G3773" s="66">
        <v>2.7</v>
      </c>
      <c r="H3773" s="67">
        <v>3.1466686239601929</v>
      </c>
      <c r="I3773" s="85">
        <f t="shared" si="102"/>
        <v>8.4960052846925205</v>
      </c>
      <c r="J3773" s="86">
        <v>30.1676</v>
      </c>
      <c r="K3773" s="85">
        <f t="shared" si="103"/>
        <v>0.28162682098319125</v>
      </c>
      <c r="L3773" s="68" t="str">
        <f>VLOOKUP(C3773,[6]Consolidado!$B:$E,2,FALSE)</f>
        <v>Ignitia Office</v>
      </c>
      <c r="M3773" s="69" t="str">
        <f>VLOOKUP(C3773,[6]Consolidado!$B:$E,3,FALSE)</f>
        <v>Café Table Chessboard Inlay</v>
      </c>
      <c r="N3773" s="70" t="str">
        <f>VLOOKUP(C3773,[6]Consolidado!$B:$H,7,FALSE)</f>
        <v>Julio</v>
      </c>
    </row>
    <row r="3774" spans="1:14" s="71" customFormat="1" ht="16.5" customHeight="1" outlineLevel="1" x14ac:dyDescent="0.2">
      <c r="A3774" s="60" t="s">
        <v>705</v>
      </c>
      <c r="B3774" s="61">
        <v>42928</v>
      </c>
      <c r="C3774" s="71" t="s">
        <v>290</v>
      </c>
      <c r="D3774" s="63" t="str">
        <f>VLOOKUP(C3774,[6]Consolidado!$B:$E,4,FALSE)</f>
        <v>En Proceso</v>
      </c>
      <c r="E3774" s="64" t="s">
        <v>25</v>
      </c>
      <c r="F3774" s="65" t="s">
        <v>108</v>
      </c>
      <c r="G3774" s="66">
        <v>-0.25</v>
      </c>
      <c r="H3774" s="67">
        <v>986.72794871794883</v>
      </c>
      <c r="I3774" s="85">
        <f t="shared" si="102"/>
        <v>-246.68198717948721</v>
      </c>
      <c r="J3774" s="86">
        <v>30.1676</v>
      </c>
      <c r="K3774" s="85">
        <f t="shared" si="103"/>
        <v>-8.1770504507977826</v>
      </c>
      <c r="L3774" s="68" t="str">
        <f>VLOOKUP(C3774,[6]Consolidado!$B:$E,2,FALSE)</f>
        <v>Acabado</v>
      </c>
      <c r="M3774" s="69" t="str">
        <f>VLOOKUP(C3774,[6]Consolidado!$B:$E,3,FALSE)</f>
        <v>Material de acabado pendiente de distribuir</v>
      </c>
      <c r="N3774" s="70">
        <f>VLOOKUP(C3774,[6]Consolidado!$B:$H,7,FALSE)</f>
        <v>0</v>
      </c>
    </row>
    <row r="3775" spans="1:14" s="71" customFormat="1" ht="16.5" customHeight="1" outlineLevel="1" x14ac:dyDescent="0.2">
      <c r="A3775" s="60" t="s">
        <v>705</v>
      </c>
      <c r="B3775" s="61">
        <v>42928</v>
      </c>
      <c r="C3775" s="71" t="s">
        <v>290</v>
      </c>
      <c r="D3775" s="63" t="str">
        <f>VLOOKUP(C3775,[6]Consolidado!$B:$E,4,FALSE)</f>
        <v>En Proceso</v>
      </c>
      <c r="E3775" s="64" t="s">
        <v>25</v>
      </c>
      <c r="F3775" s="65" t="s">
        <v>109</v>
      </c>
      <c r="G3775" s="66">
        <v>-0.3125</v>
      </c>
      <c r="H3775" s="67">
        <v>1231.6764492649318</v>
      </c>
      <c r="I3775" s="85">
        <f t="shared" si="102"/>
        <v>-384.89889039529118</v>
      </c>
      <c r="J3775" s="86">
        <v>30.1676</v>
      </c>
      <c r="K3775" s="85">
        <f t="shared" si="103"/>
        <v>-12.758684495793208</v>
      </c>
      <c r="L3775" s="68" t="str">
        <f>VLOOKUP(C3775,[6]Consolidado!$B:$E,2,FALSE)</f>
        <v>Acabado</v>
      </c>
      <c r="M3775" s="69" t="str">
        <f>VLOOKUP(C3775,[6]Consolidado!$B:$E,3,FALSE)</f>
        <v>Material de acabado pendiente de distribuir</v>
      </c>
      <c r="N3775" s="70">
        <f>VLOOKUP(C3775,[6]Consolidado!$B:$H,7,FALSE)</f>
        <v>0</v>
      </c>
    </row>
    <row r="3776" spans="1:14" s="71" customFormat="1" ht="16.5" customHeight="1" outlineLevel="1" x14ac:dyDescent="0.2">
      <c r="A3776" s="60" t="s">
        <v>705</v>
      </c>
      <c r="B3776" s="61">
        <v>42928</v>
      </c>
      <c r="C3776" s="71" t="s">
        <v>290</v>
      </c>
      <c r="D3776" s="63" t="str">
        <f>VLOOKUP(C3776,[6]Consolidado!$B:$E,4,FALSE)</f>
        <v>En Proceso</v>
      </c>
      <c r="E3776" s="64" t="s">
        <v>25</v>
      </c>
      <c r="F3776" s="65" t="s">
        <v>110</v>
      </c>
      <c r="G3776" s="66">
        <v>-0.28125</v>
      </c>
      <c r="H3776" s="67">
        <v>1322.9114062629101</v>
      </c>
      <c r="I3776" s="85">
        <f t="shared" si="102"/>
        <v>-372.06883301144347</v>
      </c>
      <c r="J3776" s="86">
        <v>30.1676</v>
      </c>
      <c r="K3776" s="85">
        <f t="shared" si="103"/>
        <v>-12.333391884387339</v>
      </c>
      <c r="L3776" s="68" t="str">
        <f>VLOOKUP(C3776,[6]Consolidado!$B:$E,2,FALSE)</f>
        <v>Acabado</v>
      </c>
      <c r="M3776" s="69" t="str">
        <f>VLOOKUP(C3776,[6]Consolidado!$B:$E,3,FALSE)</f>
        <v>Material de acabado pendiente de distribuir</v>
      </c>
      <c r="N3776" s="70">
        <f>VLOOKUP(C3776,[6]Consolidado!$B:$H,7,FALSE)</f>
        <v>0</v>
      </c>
    </row>
    <row r="3777" spans="1:14" s="71" customFormat="1" ht="16.5" customHeight="1" outlineLevel="1" x14ac:dyDescent="0.2">
      <c r="A3777" s="60" t="s">
        <v>705</v>
      </c>
      <c r="B3777" s="61">
        <v>42928</v>
      </c>
      <c r="C3777" s="71" t="s">
        <v>290</v>
      </c>
      <c r="D3777" s="63" t="str">
        <f>VLOOKUP(C3777,[6]Consolidado!$B:$E,4,FALSE)</f>
        <v>En Proceso</v>
      </c>
      <c r="E3777" s="64" t="s">
        <v>25</v>
      </c>
      <c r="F3777" s="65" t="s">
        <v>119</v>
      </c>
      <c r="G3777" s="66">
        <v>-0.28125</v>
      </c>
      <c r="H3777" s="67">
        <v>619.40000000000009</v>
      </c>
      <c r="I3777" s="85">
        <f t="shared" si="102"/>
        <v>-174.20625000000001</v>
      </c>
      <c r="J3777" s="86">
        <v>30.1676</v>
      </c>
      <c r="K3777" s="85">
        <f t="shared" si="103"/>
        <v>-5.7746141555841373</v>
      </c>
      <c r="L3777" s="68" t="str">
        <f>VLOOKUP(C3777,[6]Consolidado!$B:$E,2,FALSE)</f>
        <v>Acabado</v>
      </c>
      <c r="M3777" s="69" t="str">
        <f>VLOOKUP(C3777,[6]Consolidado!$B:$E,3,FALSE)</f>
        <v>Material de acabado pendiente de distribuir</v>
      </c>
      <c r="N3777" s="70">
        <f>VLOOKUP(C3777,[6]Consolidado!$B:$H,7,FALSE)</f>
        <v>0</v>
      </c>
    </row>
    <row r="3778" spans="1:14" s="71" customFormat="1" ht="16.5" customHeight="1" outlineLevel="1" x14ac:dyDescent="0.2">
      <c r="A3778" s="60" t="s">
        <v>705</v>
      </c>
      <c r="B3778" s="61">
        <v>42928</v>
      </c>
      <c r="C3778" s="71" t="s">
        <v>290</v>
      </c>
      <c r="D3778" s="63" t="str">
        <f>VLOOKUP(C3778,[6]Consolidado!$B:$E,4,FALSE)</f>
        <v>En Proceso</v>
      </c>
      <c r="E3778" s="64" t="s">
        <v>25</v>
      </c>
      <c r="F3778" s="65" t="s">
        <v>133</v>
      </c>
      <c r="G3778" s="66">
        <v>-1</v>
      </c>
      <c r="H3778" s="67">
        <v>142.2564563939394</v>
      </c>
      <c r="I3778" s="85">
        <f t="shared" si="102"/>
        <v>-142.2564563939394</v>
      </c>
      <c r="J3778" s="86">
        <v>30.1676</v>
      </c>
      <c r="K3778" s="85">
        <f t="shared" si="103"/>
        <v>-4.715537742277788</v>
      </c>
      <c r="L3778" s="68" t="str">
        <f>VLOOKUP(C3778,[6]Consolidado!$B:$E,2,FALSE)</f>
        <v>Acabado</v>
      </c>
      <c r="M3778" s="69" t="str">
        <f>VLOOKUP(C3778,[6]Consolidado!$B:$E,3,FALSE)</f>
        <v>Material de acabado pendiente de distribuir</v>
      </c>
      <c r="N3778" s="70">
        <f>VLOOKUP(C3778,[6]Consolidado!$B:$H,7,FALSE)</f>
        <v>0</v>
      </c>
    </row>
    <row r="3779" spans="1:14" s="71" customFormat="1" ht="16.5" customHeight="1" outlineLevel="1" x14ac:dyDescent="0.2">
      <c r="A3779" s="60" t="s">
        <v>705</v>
      </c>
      <c r="B3779" s="61">
        <v>42928</v>
      </c>
      <c r="C3779" s="71" t="s">
        <v>290</v>
      </c>
      <c r="D3779" s="63" t="str">
        <f>VLOOKUP(C3779,[6]Consolidado!$B:$E,4,FALSE)</f>
        <v>En Proceso</v>
      </c>
      <c r="E3779" s="64" t="s">
        <v>25</v>
      </c>
      <c r="F3779" s="65" t="s">
        <v>120</v>
      </c>
      <c r="G3779" s="66">
        <v>-0.25</v>
      </c>
      <c r="H3779" s="67">
        <v>1231.47</v>
      </c>
      <c r="I3779" s="85">
        <f t="shared" si="102"/>
        <v>-307.86750000000001</v>
      </c>
      <c r="J3779" s="86">
        <v>30.1676</v>
      </c>
      <c r="K3779" s="85">
        <f t="shared" si="103"/>
        <v>-10.205236744056538</v>
      </c>
      <c r="L3779" s="68" t="str">
        <f>VLOOKUP(C3779,[6]Consolidado!$B:$E,2,FALSE)</f>
        <v>Acabado</v>
      </c>
      <c r="M3779" s="69" t="str">
        <f>VLOOKUP(C3779,[6]Consolidado!$B:$E,3,FALSE)</f>
        <v>Material de acabado pendiente de distribuir</v>
      </c>
      <c r="N3779" s="70">
        <f>VLOOKUP(C3779,[6]Consolidado!$B:$H,7,FALSE)</f>
        <v>0</v>
      </c>
    </row>
    <row r="3780" spans="1:14" s="71" customFormat="1" ht="16.5" customHeight="1" outlineLevel="1" x14ac:dyDescent="0.2">
      <c r="A3780" s="60" t="s">
        <v>705</v>
      </c>
      <c r="B3780" s="61">
        <v>42928</v>
      </c>
      <c r="C3780" s="71" t="s">
        <v>290</v>
      </c>
      <c r="D3780" s="63" t="str">
        <f>VLOOKUP(C3780,[6]Consolidado!$B:$E,4,FALSE)</f>
        <v>En Proceso</v>
      </c>
      <c r="E3780" s="64" t="s">
        <v>25</v>
      </c>
      <c r="F3780" s="65" t="s">
        <v>147</v>
      </c>
      <c r="G3780" s="66">
        <v>-0.125</v>
      </c>
      <c r="H3780" s="67">
        <v>307.77845941846914</v>
      </c>
      <c r="I3780" s="85">
        <f t="shared" si="102"/>
        <v>-38.472307427308643</v>
      </c>
      <c r="J3780" s="86">
        <v>30.1676</v>
      </c>
      <c r="K3780" s="85">
        <f t="shared" si="103"/>
        <v>-1.2752856517359235</v>
      </c>
      <c r="L3780" s="68" t="str">
        <f>VLOOKUP(C3780,[6]Consolidado!$B:$E,2,FALSE)</f>
        <v>Acabado</v>
      </c>
      <c r="M3780" s="69" t="str">
        <f>VLOOKUP(C3780,[6]Consolidado!$B:$E,3,FALSE)</f>
        <v>Material de acabado pendiente de distribuir</v>
      </c>
      <c r="N3780" s="70">
        <f>VLOOKUP(C3780,[6]Consolidado!$B:$H,7,FALSE)</f>
        <v>0</v>
      </c>
    </row>
    <row r="3781" spans="1:14" s="71" customFormat="1" ht="16.5" customHeight="1" outlineLevel="1" x14ac:dyDescent="0.2">
      <c r="A3781" s="60" t="s">
        <v>705</v>
      </c>
      <c r="B3781" s="61">
        <v>42928</v>
      </c>
      <c r="C3781" s="71" t="s">
        <v>290</v>
      </c>
      <c r="D3781" s="63" t="str">
        <f>VLOOKUP(C3781,[6]Consolidado!$B:$E,4,FALSE)</f>
        <v>En Proceso</v>
      </c>
      <c r="E3781" s="64" t="s">
        <v>25</v>
      </c>
      <c r="F3781" s="65" t="s">
        <v>99</v>
      </c>
      <c r="G3781" s="66">
        <v>-0.4375</v>
      </c>
      <c r="H3781" s="67">
        <v>349.53824092741934</v>
      </c>
      <c r="I3781" s="85">
        <f t="shared" si="102"/>
        <v>-152.92298040574596</v>
      </c>
      <c r="J3781" s="86">
        <v>30.1676</v>
      </c>
      <c r="K3781" s="85">
        <f t="shared" si="103"/>
        <v>-5.0691132342561547</v>
      </c>
      <c r="L3781" s="68" t="str">
        <f>VLOOKUP(C3781,[6]Consolidado!$B:$E,2,FALSE)</f>
        <v>Acabado</v>
      </c>
      <c r="M3781" s="69" t="str">
        <f>VLOOKUP(C3781,[6]Consolidado!$B:$E,3,FALSE)</f>
        <v>Material de acabado pendiente de distribuir</v>
      </c>
      <c r="N3781" s="70">
        <f>VLOOKUP(C3781,[6]Consolidado!$B:$H,7,FALSE)</f>
        <v>0</v>
      </c>
    </row>
    <row r="3782" spans="1:14" s="71" customFormat="1" ht="16.5" customHeight="1" outlineLevel="1" x14ac:dyDescent="0.2">
      <c r="A3782" s="60" t="s">
        <v>705</v>
      </c>
      <c r="B3782" s="61">
        <v>42928</v>
      </c>
      <c r="C3782" s="71" t="s">
        <v>89</v>
      </c>
      <c r="D3782" s="63" t="str">
        <f>VLOOKUP(C3782,[6]Consolidado!$B:$E,4,FALSE)</f>
        <v>En Proceso</v>
      </c>
      <c r="E3782" s="64" t="s">
        <v>33</v>
      </c>
      <c r="F3782" s="65" t="s">
        <v>90</v>
      </c>
      <c r="G3782" s="66">
        <v>-14.4</v>
      </c>
      <c r="H3782" s="67">
        <v>3.1466686239601929</v>
      </c>
      <c r="I3782" s="85">
        <f t="shared" si="102"/>
        <v>-45.312028185026776</v>
      </c>
      <c r="J3782" s="86">
        <v>30.1676</v>
      </c>
      <c r="K3782" s="85">
        <f t="shared" si="103"/>
        <v>-1.5020097119103533</v>
      </c>
      <c r="L3782" s="68" t="str">
        <f>VLOOKUP(C3782,[6]Consolidado!$B:$E,2,FALSE)</f>
        <v>Empaque</v>
      </c>
      <c r="M3782" s="69" t="str">
        <f>VLOOKUP(C3782,[6]Consolidado!$B:$E,3,FALSE)</f>
        <v>Material de empaque pendiente de distribuir</v>
      </c>
      <c r="N3782" s="70">
        <f>VLOOKUP(C3782,[6]Consolidado!$B:$H,7,FALSE)</f>
        <v>0</v>
      </c>
    </row>
    <row r="3783" spans="1:14" s="71" customFormat="1" ht="16.5" customHeight="1" outlineLevel="1" x14ac:dyDescent="0.2">
      <c r="A3783" s="60" t="s">
        <v>705</v>
      </c>
      <c r="B3783" s="61">
        <v>42928</v>
      </c>
      <c r="C3783" s="71">
        <v>256</v>
      </c>
      <c r="D3783" s="63" t="str">
        <f>VLOOKUP(C3783,[6]Consolidado!$B:$E,4,FALSE)</f>
        <v>Finalizada</v>
      </c>
      <c r="E3783" s="64" t="s">
        <v>25</v>
      </c>
      <c r="F3783" s="65" t="s">
        <v>108</v>
      </c>
      <c r="G3783" s="66">
        <v>0.25</v>
      </c>
      <c r="H3783" s="67">
        <v>986.72794871794883</v>
      </c>
      <c r="I3783" s="85">
        <f t="shared" si="102"/>
        <v>246.68198717948721</v>
      </c>
      <c r="J3783" s="86">
        <v>30.1676</v>
      </c>
      <c r="K3783" s="85">
        <f t="shared" si="103"/>
        <v>8.1770504507977826</v>
      </c>
      <c r="L3783" s="68" t="str">
        <f>VLOOKUP(C3783,[6]Consolidado!$B:$E,2,FALSE)</f>
        <v>Ignitia Office</v>
      </c>
      <c r="M3783" s="69" t="str">
        <f>VLOOKUP(C3783,[6]Consolidado!$B:$E,3,FALSE)</f>
        <v>Upholestered Slab Sofa</v>
      </c>
      <c r="N3783" s="70" t="str">
        <f>VLOOKUP(C3783,[6]Consolidado!$B:$H,7,FALSE)</f>
        <v>Julio</v>
      </c>
    </row>
    <row r="3784" spans="1:14" s="71" customFormat="1" ht="16.5" customHeight="1" outlineLevel="1" x14ac:dyDescent="0.2">
      <c r="A3784" s="60" t="s">
        <v>705</v>
      </c>
      <c r="B3784" s="61">
        <v>42928</v>
      </c>
      <c r="C3784" s="71">
        <v>256</v>
      </c>
      <c r="D3784" s="63" t="str">
        <f>VLOOKUP(C3784,[6]Consolidado!$B:$E,4,FALSE)</f>
        <v>Finalizada</v>
      </c>
      <c r="E3784" s="64" t="s">
        <v>25</v>
      </c>
      <c r="F3784" s="65" t="s">
        <v>109</v>
      </c>
      <c r="G3784" s="66">
        <v>0.3125</v>
      </c>
      <c r="H3784" s="67">
        <v>1231.6764492649318</v>
      </c>
      <c r="I3784" s="85">
        <f t="shared" si="102"/>
        <v>384.89889039529118</v>
      </c>
      <c r="J3784" s="86">
        <v>30.1676</v>
      </c>
      <c r="K3784" s="85">
        <f t="shared" si="103"/>
        <v>12.758684495793208</v>
      </c>
      <c r="L3784" s="68" t="str">
        <f>VLOOKUP(C3784,[6]Consolidado!$B:$E,2,FALSE)</f>
        <v>Ignitia Office</v>
      </c>
      <c r="M3784" s="69" t="str">
        <f>VLOOKUP(C3784,[6]Consolidado!$B:$E,3,FALSE)</f>
        <v>Upholestered Slab Sofa</v>
      </c>
      <c r="N3784" s="70" t="str">
        <f>VLOOKUP(C3784,[6]Consolidado!$B:$H,7,FALSE)</f>
        <v>Julio</v>
      </c>
    </row>
    <row r="3785" spans="1:14" s="71" customFormat="1" ht="16.5" customHeight="1" outlineLevel="1" x14ac:dyDescent="0.2">
      <c r="A3785" s="60" t="s">
        <v>705</v>
      </c>
      <c r="B3785" s="61">
        <v>42928</v>
      </c>
      <c r="C3785" s="71">
        <v>256</v>
      </c>
      <c r="D3785" s="63" t="str">
        <f>VLOOKUP(C3785,[6]Consolidado!$B:$E,4,FALSE)</f>
        <v>Finalizada</v>
      </c>
      <c r="E3785" s="64" t="s">
        <v>25</v>
      </c>
      <c r="F3785" s="65" t="s">
        <v>110</v>
      </c>
      <c r="G3785" s="66">
        <v>0.28125</v>
      </c>
      <c r="H3785" s="67">
        <v>1322.9114062629101</v>
      </c>
      <c r="I3785" s="85">
        <f t="shared" si="102"/>
        <v>372.06883301144347</v>
      </c>
      <c r="J3785" s="86">
        <v>30.1676</v>
      </c>
      <c r="K3785" s="85">
        <f t="shared" si="103"/>
        <v>12.333391884387339</v>
      </c>
      <c r="L3785" s="68" t="str">
        <f>VLOOKUP(C3785,[6]Consolidado!$B:$E,2,FALSE)</f>
        <v>Ignitia Office</v>
      </c>
      <c r="M3785" s="69" t="str">
        <f>VLOOKUP(C3785,[6]Consolidado!$B:$E,3,FALSE)</f>
        <v>Upholestered Slab Sofa</v>
      </c>
      <c r="N3785" s="70" t="str">
        <f>VLOOKUP(C3785,[6]Consolidado!$B:$H,7,FALSE)</f>
        <v>Julio</v>
      </c>
    </row>
    <row r="3786" spans="1:14" s="71" customFormat="1" ht="16.5" customHeight="1" outlineLevel="1" x14ac:dyDescent="0.2">
      <c r="A3786" s="60" t="s">
        <v>705</v>
      </c>
      <c r="B3786" s="61">
        <v>42928</v>
      </c>
      <c r="C3786" s="71">
        <v>256</v>
      </c>
      <c r="D3786" s="63" t="str">
        <f>VLOOKUP(C3786,[6]Consolidado!$B:$E,4,FALSE)</f>
        <v>Finalizada</v>
      </c>
      <c r="E3786" s="64" t="s">
        <v>25</v>
      </c>
      <c r="F3786" s="65" t="s">
        <v>119</v>
      </c>
      <c r="G3786" s="66">
        <v>0.28125</v>
      </c>
      <c r="H3786" s="67">
        <v>619.40000000000009</v>
      </c>
      <c r="I3786" s="85">
        <f t="shared" si="102"/>
        <v>174.20625000000001</v>
      </c>
      <c r="J3786" s="86">
        <v>30.1676</v>
      </c>
      <c r="K3786" s="85">
        <f t="shared" si="103"/>
        <v>5.7746141555841373</v>
      </c>
      <c r="L3786" s="68" t="str">
        <f>VLOOKUP(C3786,[6]Consolidado!$B:$E,2,FALSE)</f>
        <v>Ignitia Office</v>
      </c>
      <c r="M3786" s="69" t="str">
        <f>VLOOKUP(C3786,[6]Consolidado!$B:$E,3,FALSE)</f>
        <v>Upholestered Slab Sofa</v>
      </c>
      <c r="N3786" s="70" t="str">
        <f>VLOOKUP(C3786,[6]Consolidado!$B:$H,7,FALSE)</f>
        <v>Julio</v>
      </c>
    </row>
    <row r="3787" spans="1:14" s="71" customFormat="1" ht="16.5" customHeight="1" outlineLevel="1" x14ac:dyDescent="0.2">
      <c r="A3787" s="60" t="s">
        <v>705</v>
      </c>
      <c r="B3787" s="61">
        <v>42928</v>
      </c>
      <c r="C3787" s="71">
        <v>256</v>
      </c>
      <c r="D3787" s="63" t="str">
        <f>VLOOKUP(C3787,[6]Consolidado!$B:$E,4,FALSE)</f>
        <v>Finalizada</v>
      </c>
      <c r="E3787" s="64" t="s">
        <v>25</v>
      </c>
      <c r="F3787" s="65" t="s">
        <v>133</v>
      </c>
      <c r="G3787" s="66">
        <v>1</v>
      </c>
      <c r="H3787" s="67">
        <v>142.2564563939394</v>
      </c>
      <c r="I3787" s="85">
        <f t="shared" si="102"/>
        <v>142.2564563939394</v>
      </c>
      <c r="J3787" s="86">
        <v>30.1676</v>
      </c>
      <c r="K3787" s="85">
        <f t="shared" si="103"/>
        <v>4.715537742277788</v>
      </c>
      <c r="L3787" s="68" t="str">
        <f>VLOOKUP(C3787,[6]Consolidado!$B:$E,2,FALSE)</f>
        <v>Ignitia Office</v>
      </c>
      <c r="M3787" s="69" t="str">
        <f>VLOOKUP(C3787,[6]Consolidado!$B:$E,3,FALSE)</f>
        <v>Upholestered Slab Sofa</v>
      </c>
      <c r="N3787" s="70" t="str">
        <f>VLOOKUP(C3787,[6]Consolidado!$B:$H,7,FALSE)</f>
        <v>Julio</v>
      </c>
    </row>
    <row r="3788" spans="1:14" s="71" customFormat="1" ht="16.5" customHeight="1" outlineLevel="1" x14ac:dyDescent="0.2">
      <c r="A3788" s="60" t="s">
        <v>705</v>
      </c>
      <c r="B3788" s="61">
        <v>42928</v>
      </c>
      <c r="C3788" s="71">
        <v>256</v>
      </c>
      <c r="D3788" s="63" t="str">
        <f>VLOOKUP(C3788,[6]Consolidado!$B:$E,4,FALSE)</f>
        <v>Finalizada</v>
      </c>
      <c r="E3788" s="64" t="s">
        <v>25</v>
      </c>
      <c r="F3788" s="65" t="s">
        <v>120</v>
      </c>
      <c r="G3788" s="66">
        <v>0.25</v>
      </c>
      <c r="H3788" s="67">
        <v>1231.47</v>
      </c>
      <c r="I3788" s="85">
        <f t="shared" si="102"/>
        <v>307.86750000000001</v>
      </c>
      <c r="J3788" s="86">
        <v>30.1676</v>
      </c>
      <c r="K3788" s="85">
        <f t="shared" si="103"/>
        <v>10.205236744056538</v>
      </c>
      <c r="L3788" s="68" t="str">
        <f>VLOOKUP(C3788,[6]Consolidado!$B:$E,2,FALSE)</f>
        <v>Ignitia Office</v>
      </c>
      <c r="M3788" s="69" t="str">
        <f>VLOOKUP(C3788,[6]Consolidado!$B:$E,3,FALSE)</f>
        <v>Upholestered Slab Sofa</v>
      </c>
      <c r="N3788" s="70" t="str">
        <f>VLOOKUP(C3788,[6]Consolidado!$B:$H,7,FALSE)</f>
        <v>Julio</v>
      </c>
    </row>
    <row r="3789" spans="1:14" s="71" customFormat="1" ht="16.5" customHeight="1" outlineLevel="1" x14ac:dyDescent="0.2">
      <c r="A3789" s="60" t="s">
        <v>705</v>
      </c>
      <c r="B3789" s="61">
        <v>42928</v>
      </c>
      <c r="C3789" s="71">
        <v>256</v>
      </c>
      <c r="D3789" s="63" t="str">
        <f>VLOOKUP(C3789,[6]Consolidado!$B:$E,4,FALSE)</f>
        <v>Finalizada</v>
      </c>
      <c r="E3789" s="64" t="s">
        <v>25</v>
      </c>
      <c r="F3789" s="65" t="s">
        <v>147</v>
      </c>
      <c r="G3789" s="66">
        <v>0.125</v>
      </c>
      <c r="H3789" s="67">
        <v>307.77845941846914</v>
      </c>
      <c r="I3789" s="85">
        <f t="shared" si="102"/>
        <v>38.472307427308643</v>
      </c>
      <c r="J3789" s="86">
        <v>30.1676</v>
      </c>
      <c r="K3789" s="85">
        <f t="shared" si="103"/>
        <v>1.2752856517359235</v>
      </c>
      <c r="L3789" s="68" t="str">
        <f>VLOOKUP(C3789,[6]Consolidado!$B:$E,2,FALSE)</f>
        <v>Ignitia Office</v>
      </c>
      <c r="M3789" s="69" t="str">
        <f>VLOOKUP(C3789,[6]Consolidado!$B:$E,3,FALSE)</f>
        <v>Upholestered Slab Sofa</v>
      </c>
      <c r="N3789" s="70" t="str">
        <f>VLOOKUP(C3789,[6]Consolidado!$B:$H,7,FALSE)</f>
        <v>Julio</v>
      </c>
    </row>
    <row r="3790" spans="1:14" s="71" customFormat="1" ht="16.5" customHeight="1" outlineLevel="1" x14ac:dyDescent="0.2">
      <c r="A3790" s="60" t="s">
        <v>705</v>
      </c>
      <c r="B3790" s="61">
        <v>42928</v>
      </c>
      <c r="C3790" s="71">
        <v>256</v>
      </c>
      <c r="D3790" s="63" t="str">
        <f>VLOOKUP(C3790,[6]Consolidado!$B:$E,4,FALSE)</f>
        <v>Finalizada</v>
      </c>
      <c r="E3790" s="64" t="s">
        <v>25</v>
      </c>
      <c r="F3790" s="65" t="s">
        <v>99</v>
      </c>
      <c r="G3790" s="66">
        <v>0.4375</v>
      </c>
      <c r="H3790" s="67">
        <v>349.53824092741934</v>
      </c>
      <c r="I3790" s="85">
        <f t="shared" si="102"/>
        <v>152.92298040574596</v>
      </c>
      <c r="J3790" s="86">
        <v>30.1676</v>
      </c>
      <c r="K3790" s="85">
        <f t="shared" si="103"/>
        <v>5.0691132342561547</v>
      </c>
      <c r="L3790" s="68" t="str">
        <f>VLOOKUP(C3790,[6]Consolidado!$B:$E,2,FALSE)</f>
        <v>Ignitia Office</v>
      </c>
      <c r="M3790" s="69" t="str">
        <f>VLOOKUP(C3790,[6]Consolidado!$B:$E,3,FALSE)</f>
        <v>Upholestered Slab Sofa</v>
      </c>
      <c r="N3790" s="70" t="str">
        <f>VLOOKUP(C3790,[6]Consolidado!$B:$H,7,FALSE)</f>
        <v>Julio</v>
      </c>
    </row>
    <row r="3791" spans="1:14" s="71" customFormat="1" ht="16.5" customHeight="1" outlineLevel="1" x14ac:dyDescent="0.2">
      <c r="A3791" s="60" t="s">
        <v>705</v>
      </c>
      <c r="B3791" s="61">
        <v>42928</v>
      </c>
      <c r="C3791" s="71">
        <v>256</v>
      </c>
      <c r="D3791" s="63" t="str">
        <f>VLOOKUP(C3791,[6]Consolidado!$B:$E,4,FALSE)</f>
        <v>Finalizada</v>
      </c>
      <c r="E3791" s="64" t="s">
        <v>33</v>
      </c>
      <c r="F3791" s="65" t="s">
        <v>90</v>
      </c>
      <c r="G3791" s="66">
        <v>14.4</v>
      </c>
      <c r="H3791" s="67">
        <v>3.1466686239601929</v>
      </c>
      <c r="I3791" s="85">
        <f t="shared" si="102"/>
        <v>45.312028185026776</v>
      </c>
      <c r="J3791" s="86">
        <v>30.1676</v>
      </c>
      <c r="K3791" s="85">
        <f t="shared" si="103"/>
        <v>1.5020097119103533</v>
      </c>
      <c r="L3791" s="68" t="str">
        <f>VLOOKUP(C3791,[6]Consolidado!$B:$E,2,FALSE)</f>
        <v>Ignitia Office</v>
      </c>
      <c r="M3791" s="69" t="str">
        <f>VLOOKUP(C3791,[6]Consolidado!$B:$E,3,FALSE)</f>
        <v>Upholestered Slab Sofa</v>
      </c>
      <c r="N3791" s="70" t="str">
        <f>VLOOKUP(C3791,[6]Consolidado!$B:$H,7,FALSE)</f>
        <v>Julio</v>
      </c>
    </row>
    <row r="3792" spans="1:14" s="71" customFormat="1" ht="16.5" customHeight="1" outlineLevel="1" x14ac:dyDescent="0.2">
      <c r="A3792" s="60" t="s">
        <v>705</v>
      </c>
      <c r="B3792" s="61">
        <v>42928</v>
      </c>
      <c r="C3792" s="71" t="s">
        <v>290</v>
      </c>
      <c r="D3792" s="63" t="str">
        <f>VLOOKUP(C3792,[6]Consolidado!$B:$E,4,FALSE)</f>
        <v>En Proceso</v>
      </c>
      <c r="E3792" s="64" t="s">
        <v>25</v>
      </c>
      <c r="F3792" s="65" t="s">
        <v>100</v>
      </c>
      <c r="G3792" s="66">
        <v>-0.25</v>
      </c>
      <c r="H3792" s="67">
        <v>406.29999999999995</v>
      </c>
      <c r="I3792" s="85">
        <f t="shared" si="102"/>
        <v>-101.57499999999999</v>
      </c>
      <c r="J3792" s="86">
        <v>30.1676</v>
      </c>
      <c r="K3792" s="85">
        <f t="shared" si="103"/>
        <v>-3.367022898739044</v>
      </c>
      <c r="L3792" s="68" t="str">
        <f>VLOOKUP(C3792,[6]Consolidado!$B:$E,2,FALSE)</f>
        <v>Acabado</v>
      </c>
      <c r="M3792" s="69" t="str">
        <f>VLOOKUP(C3792,[6]Consolidado!$B:$E,3,FALSE)</f>
        <v>Material de acabado pendiente de distribuir</v>
      </c>
      <c r="N3792" s="70">
        <f>VLOOKUP(C3792,[6]Consolidado!$B:$H,7,FALSE)</f>
        <v>0</v>
      </c>
    </row>
    <row r="3793" spans="1:14" s="71" customFormat="1" ht="16.5" customHeight="1" outlineLevel="1" x14ac:dyDescent="0.2">
      <c r="A3793" s="60" t="s">
        <v>705</v>
      </c>
      <c r="B3793" s="61">
        <v>42928</v>
      </c>
      <c r="C3793" s="71" t="s">
        <v>290</v>
      </c>
      <c r="D3793" s="63" t="str">
        <f>VLOOKUP(C3793,[6]Consolidado!$B:$E,4,FALSE)</f>
        <v>En Proceso</v>
      </c>
      <c r="E3793" s="64" t="s">
        <v>25</v>
      </c>
      <c r="F3793" s="65" t="s">
        <v>108</v>
      </c>
      <c r="G3793" s="66">
        <v>-0.1875</v>
      </c>
      <c r="H3793" s="67">
        <v>986.72794871794883</v>
      </c>
      <c r="I3793" s="85">
        <f t="shared" si="102"/>
        <v>-185.0114903846154</v>
      </c>
      <c r="J3793" s="86">
        <v>30.1676</v>
      </c>
      <c r="K3793" s="85">
        <f t="shared" si="103"/>
        <v>-6.1327878380983369</v>
      </c>
      <c r="L3793" s="68" t="str">
        <f>VLOOKUP(C3793,[6]Consolidado!$B:$E,2,FALSE)</f>
        <v>Acabado</v>
      </c>
      <c r="M3793" s="69" t="str">
        <f>VLOOKUP(C3793,[6]Consolidado!$B:$E,3,FALSE)</f>
        <v>Material de acabado pendiente de distribuir</v>
      </c>
      <c r="N3793" s="70">
        <f>VLOOKUP(C3793,[6]Consolidado!$B:$H,7,FALSE)</f>
        <v>0</v>
      </c>
    </row>
    <row r="3794" spans="1:14" s="71" customFormat="1" ht="16.5" customHeight="1" outlineLevel="1" x14ac:dyDescent="0.2">
      <c r="A3794" s="60" t="s">
        <v>705</v>
      </c>
      <c r="B3794" s="61">
        <v>42928</v>
      </c>
      <c r="C3794" s="71" t="s">
        <v>290</v>
      </c>
      <c r="D3794" s="63" t="str">
        <f>VLOOKUP(C3794,[6]Consolidado!$B:$E,4,FALSE)</f>
        <v>En Proceso</v>
      </c>
      <c r="E3794" s="64" t="s">
        <v>25</v>
      </c>
      <c r="F3794" s="65" t="s">
        <v>109</v>
      </c>
      <c r="G3794" s="66">
        <v>-0.21875</v>
      </c>
      <c r="H3794" s="67">
        <v>1231.6764492649318</v>
      </c>
      <c r="I3794" s="85">
        <f t="shared" si="102"/>
        <v>-269.42922327670385</v>
      </c>
      <c r="J3794" s="86">
        <v>30.1676</v>
      </c>
      <c r="K3794" s="85">
        <f t="shared" si="103"/>
        <v>-8.9310791470552466</v>
      </c>
      <c r="L3794" s="68" t="str">
        <f>VLOOKUP(C3794,[6]Consolidado!$B:$E,2,FALSE)</f>
        <v>Acabado</v>
      </c>
      <c r="M3794" s="69" t="str">
        <f>VLOOKUP(C3794,[6]Consolidado!$B:$E,3,FALSE)</f>
        <v>Material de acabado pendiente de distribuir</v>
      </c>
      <c r="N3794" s="70">
        <f>VLOOKUP(C3794,[6]Consolidado!$B:$H,7,FALSE)</f>
        <v>0</v>
      </c>
    </row>
    <row r="3795" spans="1:14" s="71" customFormat="1" ht="16.5" customHeight="1" outlineLevel="1" x14ac:dyDescent="0.2">
      <c r="A3795" s="60" t="s">
        <v>705</v>
      </c>
      <c r="B3795" s="61">
        <v>42928</v>
      </c>
      <c r="C3795" s="71" t="s">
        <v>290</v>
      </c>
      <c r="D3795" s="63" t="str">
        <f>VLOOKUP(C3795,[6]Consolidado!$B:$E,4,FALSE)</f>
        <v>En Proceso</v>
      </c>
      <c r="E3795" s="64" t="s">
        <v>25</v>
      </c>
      <c r="F3795" s="65" t="s">
        <v>110</v>
      </c>
      <c r="G3795" s="66">
        <v>-0.21875</v>
      </c>
      <c r="H3795" s="67">
        <v>1322.9114062629101</v>
      </c>
      <c r="I3795" s="85">
        <f t="shared" si="102"/>
        <v>-289.38687012001157</v>
      </c>
      <c r="J3795" s="86">
        <v>30.1676</v>
      </c>
      <c r="K3795" s="85">
        <f t="shared" si="103"/>
        <v>-9.5926381323012624</v>
      </c>
      <c r="L3795" s="68" t="str">
        <f>VLOOKUP(C3795,[6]Consolidado!$B:$E,2,FALSE)</f>
        <v>Acabado</v>
      </c>
      <c r="M3795" s="69" t="str">
        <f>VLOOKUP(C3795,[6]Consolidado!$B:$E,3,FALSE)</f>
        <v>Material de acabado pendiente de distribuir</v>
      </c>
      <c r="N3795" s="70">
        <f>VLOOKUP(C3795,[6]Consolidado!$B:$H,7,FALSE)</f>
        <v>0</v>
      </c>
    </row>
    <row r="3796" spans="1:14" s="71" customFormat="1" ht="16.5" customHeight="1" outlineLevel="1" x14ac:dyDescent="0.2">
      <c r="A3796" s="60" t="s">
        <v>705</v>
      </c>
      <c r="B3796" s="61">
        <v>42928</v>
      </c>
      <c r="C3796" s="71" t="s">
        <v>290</v>
      </c>
      <c r="D3796" s="63" t="str">
        <f>VLOOKUP(C3796,[6]Consolidado!$B:$E,4,FALSE)</f>
        <v>En Proceso</v>
      </c>
      <c r="E3796" s="64" t="s">
        <v>25</v>
      </c>
      <c r="F3796" s="65" t="s">
        <v>119</v>
      </c>
      <c r="G3796" s="66">
        <v>-0.21875</v>
      </c>
      <c r="H3796" s="67">
        <v>619.40000000000009</v>
      </c>
      <c r="I3796" s="85">
        <f t="shared" si="102"/>
        <v>-135.49375000000003</v>
      </c>
      <c r="J3796" s="86">
        <v>30.1676</v>
      </c>
      <c r="K3796" s="85">
        <f t="shared" si="103"/>
        <v>-4.4913665654543298</v>
      </c>
      <c r="L3796" s="68" t="str">
        <f>VLOOKUP(C3796,[6]Consolidado!$B:$E,2,FALSE)</f>
        <v>Acabado</v>
      </c>
      <c r="M3796" s="69" t="str">
        <f>VLOOKUP(C3796,[6]Consolidado!$B:$E,3,FALSE)</f>
        <v>Material de acabado pendiente de distribuir</v>
      </c>
      <c r="N3796" s="70">
        <f>VLOOKUP(C3796,[6]Consolidado!$B:$H,7,FALSE)</f>
        <v>0</v>
      </c>
    </row>
    <row r="3797" spans="1:14" s="71" customFormat="1" ht="16.5" customHeight="1" outlineLevel="1" x14ac:dyDescent="0.2">
      <c r="A3797" s="60" t="s">
        <v>705</v>
      </c>
      <c r="B3797" s="61">
        <v>42928</v>
      </c>
      <c r="C3797" s="71" t="s">
        <v>89</v>
      </c>
      <c r="D3797" s="63" t="str">
        <f>VLOOKUP(C3797,[6]Consolidado!$B:$E,4,FALSE)</f>
        <v>En Proceso</v>
      </c>
      <c r="E3797" s="64" t="s">
        <v>33</v>
      </c>
      <c r="F3797" s="65" t="s">
        <v>90</v>
      </c>
      <c r="G3797" s="66">
        <v>-1.8</v>
      </c>
      <c r="H3797" s="67">
        <v>3.1466686239601929</v>
      </c>
      <c r="I3797" s="85">
        <f t="shared" si="102"/>
        <v>-5.664003523128347</v>
      </c>
      <c r="J3797" s="86">
        <v>30.1676</v>
      </c>
      <c r="K3797" s="85">
        <f t="shared" si="103"/>
        <v>-0.18775121398879416</v>
      </c>
      <c r="L3797" s="68" t="str">
        <f>VLOOKUP(C3797,[6]Consolidado!$B:$E,2,FALSE)</f>
        <v>Empaque</v>
      </c>
      <c r="M3797" s="69" t="str">
        <f>VLOOKUP(C3797,[6]Consolidado!$B:$E,3,FALSE)</f>
        <v>Material de empaque pendiente de distribuir</v>
      </c>
      <c r="N3797" s="70">
        <f>VLOOKUP(C3797,[6]Consolidado!$B:$H,7,FALSE)</f>
        <v>0</v>
      </c>
    </row>
    <row r="3798" spans="1:14" s="71" customFormat="1" ht="16.5" customHeight="1" outlineLevel="1" x14ac:dyDescent="0.2">
      <c r="A3798" s="60" t="s">
        <v>705</v>
      </c>
      <c r="B3798" s="61">
        <v>42928</v>
      </c>
      <c r="C3798" s="71">
        <v>259</v>
      </c>
      <c r="D3798" s="63" t="str">
        <f>VLOOKUP(C3798,[6]Consolidado!$B:$E,4,FALSE)</f>
        <v>Finalizada</v>
      </c>
      <c r="E3798" s="64" t="s">
        <v>25</v>
      </c>
      <c r="F3798" s="65" t="s">
        <v>100</v>
      </c>
      <c r="G3798" s="66">
        <v>0.25</v>
      </c>
      <c r="H3798" s="67">
        <v>406.29999999999995</v>
      </c>
      <c r="I3798" s="85">
        <f t="shared" si="102"/>
        <v>101.57499999999999</v>
      </c>
      <c r="J3798" s="86">
        <v>30.1676</v>
      </c>
      <c r="K3798" s="85">
        <f t="shared" si="103"/>
        <v>3.367022898739044</v>
      </c>
      <c r="L3798" s="68" t="str">
        <f>VLOOKUP(C3798,[6]Consolidado!$B:$E,2,FALSE)</f>
        <v>Ignitia Office</v>
      </c>
      <c r="M3798" s="69" t="str">
        <f>VLOOKUP(C3798,[6]Consolidado!$B:$E,3,FALSE)</f>
        <v>Coffee table w/column support base</v>
      </c>
      <c r="N3798" s="70" t="str">
        <f>VLOOKUP(C3798,[6]Consolidado!$B:$H,7,FALSE)</f>
        <v>Julio</v>
      </c>
    </row>
    <row r="3799" spans="1:14" s="71" customFormat="1" ht="16.5" customHeight="1" outlineLevel="1" x14ac:dyDescent="0.2">
      <c r="A3799" s="60" t="s">
        <v>705</v>
      </c>
      <c r="B3799" s="61">
        <v>42928</v>
      </c>
      <c r="C3799" s="71">
        <v>259</v>
      </c>
      <c r="D3799" s="63" t="str">
        <f>VLOOKUP(C3799,[6]Consolidado!$B:$E,4,FALSE)</f>
        <v>Finalizada</v>
      </c>
      <c r="E3799" s="64" t="s">
        <v>25</v>
      </c>
      <c r="F3799" s="65" t="s">
        <v>108</v>
      </c>
      <c r="G3799" s="66">
        <v>0.1875</v>
      </c>
      <c r="H3799" s="67">
        <v>986.72794871794883</v>
      </c>
      <c r="I3799" s="85">
        <f t="shared" si="102"/>
        <v>185.0114903846154</v>
      </c>
      <c r="J3799" s="86">
        <v>30.1676</v>
      </c>
      <c r="K3799" s="85">
        <f t="shared" si="103"/>
        <v>6.1327878380983369</v>
      </c>
      <c r="L3799" s="68" t="str">
        <f>VLOOKUP(C3799,[6]Consolidado!$B:$E,2,FALSE)</f>
        <v>Ignitia Office</v>
      </c>
      <c r="M3799" s="69" t="str">
        <f>VLOOKUP(C3799,[6]Consolidado!$B:$E,3,FALSE)</f>
        <v>Coffee table w/column support base</v>
      </c>
      <c r="N3799" s="70" t="str">
        <f>VLOOKUP(C3799,[6]Consolidado!$B:$H,7,FALSE)</f>
        <v>Julio</v>
      </c>
    </row>
    <row r="3800" spans="1:14" s="71" customFormat="1" ht="16.5" customHeight="1" outlineLevel="1" x14ac:dyDescent="0.2">
      <c r="A3800" s="60" t="s">
        <v>705</v>
      </c>
      <c r="B3800" s="61">
        <v>42928</v>
      </c>
      <c r="C3800" s="71">
        <v>259</v>
      </c>
      <c r="D3800" s="63" t="str">
        <f>VLOOKUP(C3800,[6]Consolidado!$B:$E,4,FALSE)</f>
        <v>Finalizada</v>
      </c>
      <c r="E3800" s="64" t="s">
        <v>25</v>
      </c>
      <c r="F3800" s="65" t="s">
        <v>109</v>
      </c>
      <c r="G3800" s="66">
        <v>0.21875</v>
      </c>
      <c r="H3800" s="67">
        <v>1231.6764492649318</v>
      </c>
      <c r="I3800" s="85">
        <f t="shared" si="102"/>
        <v>269.42922327670385</v>
      </c>
      <c r="J3800" s="86">
        <v>30.1676</v>
      </c>
      <c r="K3800" s="85">
        <f t="shared" si="103"/>
        <v>8.9310791470552466</v>
      </c>
      <c r="L3800" s="68" t="str">
        <f>VLOOKUP(C3800,[6]Consolidado!$B:$E,2,FALSE)</f>
        <v>Ignitia Office</v>
      </c>
      <c r="M3800" s="69" t="str">
        <f>VLOOKUP(C3800,[6]Consolidado!$B:$E,3,FALSE)</f>
        <v>Coffee table w/column support base</v>
      </c>
      <c r="N3800" s="70" t="str">
        <f>VLOOKUP(C3800,[6]Consolidado!$B:$H,7,FALSE)</f>
        <v>Julio</v>
      </c>
    </row>
    <row r="3801" spans="1:14" s="71" customFormat="1" ht="16.5" customHeight="1" outlineLevel="1" x14ac:dyDescent="0.2">
      <c r="A3801" s="60" t="s">
        <v>705</v>
      </c>
      <c r="B3801" s="61">
        <v>42928</v>
      </c>
      <c r="C3801" s="71">
        <v>259</v>
      </c>
      <c r="D3801" s="63" t="str">
        <f>VLOOKUP(C3801,[6]Consolidado!$B:$E,4,FALSE)</f>
        <v>Finalizada</v>
      </c>
      <c r="E3801" s="64" t="s">
        <v>25</v>
      </c>
      <c r="F3801" s="65" t="s">
        <v>110</v>
      </c>
      <c r="G3801" s="66">
        <v>0.21875</v>
      </c>
      <c r="H3801" s="67">
        <v>1322.9114062629101</v>
      </c>
      <c r="I3801" s="85">
        <f t="shared" si="102"/>
        <v>289.38687012001157</v>
      </c>
      <c r="J3801" s="86">
        <v>30.1676</v>
      </c>
      <c r="K3801" s="85">
        <f t="shared" si="103"/>
        <v>9.5926381323012624</v>
      </c>
      <c r="L3801" s="68" t="str">
        <f>VLOOKUP(C3801,[6]Consolidado!$B:$E,2,FALSE)</f>
        <v>Ignitia Office</v>
      </c>
      <c r="M3801" s="69" t="str">
        <f>VLOOKUP(C3801,[6]Consolidado!$B:$E,3,FALSE)</f>
        <v>Coffee table w/column support base</v>
      </c>
      <c r="N3801" s="70" t="str">
        <f>VLOOKUP(C3801,[6]Consolidado!$B:$H,7,FALSE)</f>
        <v>Julio</v>
      </c>
    </row>
    <row r="3802" spans="1:14" s="71" customFormat="1" ht="16.5" customHeight="1" outlineLevel="1" x14ac:dyDescent="0.2">
      <c r="A3802" s="60" t="s">
        <v>705</v>
      </c>
      <c r="B3802" s="61">
        <v>42928</v>
      </c>
      <c r="C3802" s="71">
        <v>259</v>
      </c>
      <c r="D3802" s="63" t="str">
        <f>VLOOKUP(C3802,[6]Consolidado!$B:$E,4,FALSE)</f>
        <v>Finalizada</v>
      </c>
      <c r="E3802" s="64" t="s">
        <v>25</v>
      </c>
      <c r="F3802" s="65" t="s">
        <v>119</v>
      </c>
      <c r="G3802" s="66">
        <v>0.21875</v>
      </c>
      <c r="H3802" s="67">
        <v>619.40000000000009</v>
      </c>
      <c r="I3802" s="85">
        <f t="shared" si="102"/>
        <v>135.49375000000003</v>
      </c>
      <c r="J3802" s="86">
        <v>30.1676</v>
      </c>
      <c r="K3802" s="85">
        <f t="shared" si="103"/>
        <v>4.4913665654543298</v>
      </c>
      <c r="L3802" s="68" t="str">
        <f>VLOOKUP(C3802,[6]Consolidado!$B:$E,2,FALSE)</f>
        <v>Ignitia Office</v>
      </c>
      <c r="M3802" s="69" t="str">
        <f>VLOOKUP(C3802,[6]Consolidado!$B:$E,3,FALSE)</f>
        <v>Coffee table w/column support base</v>
      </c>
      <c r="N3802" s="70" t="str">
        <f>VLOOKUP(C3802,[6]Consolidado!$B:$H,7,FALSE)</f>
        <v>Julio</v>
      </c>
    </row>
    <row r="3803" spans="1:14" s="71" customFormat="1" ht="16.5" customHeight="1" outlineLevel="1" x14ac:dyDescent="0.2">
      <c r="A3803" s="60" t="s">
        <v>705</v>
      </c>
      <c r="B3803" s="61">
        <v>42928</v>
      </c>
      <c r="C3803" s="71">
        <v>259</v>
      </c>
      <c r="D3803" s="63" t="str">
        <f>VLOOKUP(C3803,[6]Consolidado!$B:$E,4,FALSE)</f>
        <v>Finalizada</v>
      </c>
      <c r="E3803" s="64" t="s">
        <v>33</v>
      </c>
      <c r="F3803" s="65" t="s">
        <v>90</v>
      </c>
      <c r="G3803" s="66">
        <v>1.8</v>
      </c>
      <c r="H3803" s="67">
        <v>3.1466686239601929</v>
      </c>
      <c r="I3803" s="85">
        <f t="shared" ref="I3803:I3866" si="104">G3803*H3803</f>
        <v>5.664003523128347</v>
      </c>
      <c r="J3803" s="86">
        <v>30.1676</v>
      </c>
      <c r="K3803" s="85">
        <f t="shared" ref="K3803:K3866" si="105">IFERROR(I3803/J3803,0)</f>
        <v>0.18775121398879416</v>
      </c>
      <c r="L3803" s="68" t="str">
        <f>VLOOKUP(C3803,[6]Consolidado!$B:$E,2,FALSE)</f>
        <v>Ignitia Office</v>
      </c>
      <c r="M3803" s="69" t="str">
        <f>VLOOKUP(C3803,[6]Consolidado!$B:$E,3,FALSE)</f>
        <v>Coffee table w/column support base</v>
      </c>
      <c r="N3803" s="70" t="str">
        <f>VLOOKUP(C3803,[6]Consolidado!$B:$H,7,FALSE)</f>
        <v>Julio</v>
      </c>
    </row>
    <row r="3804" spans="1:14" s="71" customFormat="1" ht="16.5" customHeight="1" outlineLevel="1" x14ac:dyDescent="0.2">
      <c r="A3804" s="60" t="s">
        <v>705</v>
      </c>
      <c r="B3804" s="61">
        <v>42928</v>
      </c>
      <c r="C3804" s="71" t="s">
        <v>290</v>
      </c>
      <c r="D3804" s="63" t="str">
        <f>VLOOKUP(C3804,[6]Consolidado!$B:$E,4,FALSE)</f>
        <v>En Proceso</v>
      </c>
      <c r="E3804" s="64" t="s">
        <v>25</v>
      </c>
      <c r="F3804" s="65" t="s">
        <v>100</v>
      </c>
      <c r="G3804" s="66">
        <v>-0.25</v>
      </c>
      <c r="H3804" s="67">
        <v>406.29999999999995</v>
      </c>
      <c r="I3804" s="85">
        <f t="shared" si="104"/>
        <v>-101.57499999999999</v>
      </c>
      <c r="J3804" s="86">
        <v>30.1676</v>
      </c>
      <c r="K3804" s="85">
        <f t="shared" si="105"/>
        <v>-3.367022898739044</v>
      </c>
      <c r="L3804" s="68" t="str">
        <f>VLOOKUP(C3804,[6]Consolidado!$B:$E,2,FALSE)</f>
        <v>Acabado</v>
      </c>
      <c r="M3804" s="69" t="str">
        <f>VLOOKUP(C3804,[6]Consolidado!$B:$E,3,FALSE)</f>
        <v>Material de acabado pendiente de distribuir</v>
      </c>
      <c r="N3804" s="70">
        <f>VLOOKUP(C3804,[6]Consolidado!$B:$H,7,FALSE)</f>
        <v>0</v>
      </c>
    </row>
    <row r="3805" spans="1:14" s="71" customFormat="1" ht="16.5" customHeight="1" outlineLevel="1" x14ac:dyDescent="0.2">
      <c r="A3805" s="60" t="s">
        <v>705</v>
      </c>
      <c r="B3805" s="61">
        <v>42928</v>
      </c>
      <c r="C3805" s="71" t="s">
        <v>290</v>
      </c>
      <c r="D3805" s="63" t="str">
        <f>VLOOKUP(C3805,[6]Consolidado!$B:$E,4,FALSE)</f>
        <v>En Proceso</v>
      </c>
      <c r="E3805" s="64" t="s">
        <v>25</v>
      </c>
      <c r="F3805" s="65" t="s">
        <v>120</v>
      </c>
      <c r="G3805" s="66">
        <v>-6.25E-2</v>
      </c>
      <c r="H3805" s="67">
        <v>1231.47</v>
      </c>
      <c r="I3805" s="85">
        <f t="shared" si="104"/>
        <v>-76.966875000000002</v>
      </c>
      <c r="J3805" s="86">
        <v>30.1676</v>
      </c>
      <c r="K3805" s="85">
        <f t="shared" si="105"/>
        <v>-2.5513091860141346</v>
      </c>
      <c r="L3805" s="68" t="str">
        <f>VLOOKUP(C3805,[6]Consolidado!$B:$E,2,FALSE)</f>
        <v>Acabado</v>
      </c>
      <c r="M3805" s="69" t="str">
        <f>VLOOKUP(C3805,[6]Consolidado!$B:$E,3,FALSE)</f>
        <v>Material de acabado pendiente de distribuir</v>
      </c>
      <c r="N3805" s="70">
        <f>VLOOKUP(C3805,[6]Consolidado!$B:$H,7,FALSE)</f>
        <v>0</v>
      </c>
    </row>
    <row r="3806" spans="1:14" s="71" customFormat="1" ht="16.5" customHeight="1" outlineLevel="1" x14ac:dyDescent="0.2">
      <c r="A3806" s="60" t="s">
        <v>705</v>
      </c>
      <c r="B3806" s="61">
        <v>42928</v>
      </c>
      <c r="C3806" s="71" t="s">
        <v>290</v>
      </c>
      <c r="D3806" s="63" t="str">
        <f>VLOOKUP(C3806,[6]Consolidado!$B:$E,4,FALSE)</f>
        <v>En Proceso</v>
      </c>
      <c r="E3806" s="64" t="s">
        <v>25</v>
      </c>
      <c r="F3806" s="65" t="s">
        <v>108</v>
      </c>
      <c r="G3806" s="66">
        <v>-0.25</v>
      </c>
      <c r="H3806" s="67">
        <v>986.72794871794883</v>
      </c>
      <c r="I3806" s="85">
        <f t="shared" si="104"/>
        <v>-246.68198717948721</v>
      </c>
      <c r="J3806" s="86">
        <v>30.1676</v>
      </c>
      <c r="K3806" s="85">
        <f t="shared" si="105"/>
        <v>-8.1770504507977826</v>
      </c>
      <c r="L3806" s="68" t="str">
        <f>VLOOKUP(C3806,[6]Consolidado!$B:$E,2,FALSE)</f>
        <v>Acabado</v>
      </c>
      <c r="M3806" s="69" t="str">
        <f>VLOOKUP(C3806,[6]Consolidado!$B:$E,3,FALSE)</f>
        <v>Material de acabado pendiente de distribuir</v>
      </c>
      <c r="N3806" s="70">
        <f>VLOOKUP(C3806,[6]Consolidado!$B:$H,7,FALSE)</f>
        <v>0</v>
      </c>
    </row>
    <row r="3807" spans="1:14" s="71" customFormat="1" ht="16.5" customHeight="1" outlineLevel="1" x14ac:dyDescent="0.2">
      <c r="A3807" s="60" t="s">
        <v>705</v>
      </c>
      <c r="B3807" s="61">
        <v>42928</v>
      </c>
      <c r="C3807" s="71" t="s">
        <v>290</v>
      </c>
      <c r="D3807" s="63" t="str">
        <f>VLOOKUP(C3807,[6]Consolidado!$B:$E,4,FALSE)</f>
        <v>En Proceso</v>
      </c>
      <c r="E3807" s="64" t="s">
        <v>25</v>
      </c>
      <c r="F3807" s="65" t="s">
        <v>109</v>
      </c>
      <c r="G3807" s="66">
        <v>-0.375</v>
      </c>
      <c r="H3807" s="67">
        <v>1231.6764492649318</v>
      </c>
      <c r="I3807" s="85">
        <f t="shared" si="104"/>
        <v>-461.87866847434941</v>
      </c>
      <c r="J3807" s="86">
        <v>30.1676</v>
      </c>
      <c r="K3807" s="85">
        <f t="shared" si="105"/>
        <v>-15.310421394951849</v>
      </c>
      <c r="L3807" s="68" t="str">
        <f>VLOOKUP(C3807,[6]Consolidado!$B:$E,2,FALSE)</f>
        <v>Acabado</v>
      </c>
      <c r="M3807" s="69" t="str">
        <f>VLOOKUP(C3807,[6]Consolidado!$B:$E,3,FALSE)</f>
        <v>Material de acabado pendiente de distribuir</v>
      </c>
      <c r="N3807" s="70">
        <f>VLOOKUP(C3807,[6]Consolidado!$B:$H,7,FALSE)</f>
        <v>0</v>
      </c>
    </row>
    <row r="3808" spans="1:14" s="71" customFormat="1" ht="16.5" customHeight="1" outlineLevel="1" x14ac:dyDescent="0.2">
      <c r="A3808" s="60" t="s">
        <v>705</v>
      </c>
      <c r="B3808" s="61">
        <v>42928</v>
      </c>
      <c r="C3808" s="71" t="s">
        <v>290</v>
      </c>
      <c r="D3808" s="63" t="str">
        <f>VLOOKUP(C3808,[6]Consolidado!$B:$E,4,FALSE)</f>
        <v>En Proceso</v>
      </c>
      <c r="E3808" s="64" t="s">
        <v>25</v>
      </c>
      <c r="F3808" s="65" t="s">
        <v>110</v>
      </c>
      <c r="G3808" s="66">
        <v>-0.3125</v>
      </c>
      <c r="H3808" s="67">
        <v>1322.9114062629101</v>
      </c>
      <c r="I3808" s="85">
        <f t="shared" si="104"/>
        <v>-413.40981445715943</v>
      </c>
      <c r="J3808" s="86">
        <v>30.1676</v>
      </c>
      <c r="K3808" s="85">
        <f t="shared" si="105"/>
        <v>-13.703768760430377</v>
      </c>
      <c r="L3808" s="68" t="str">
        <f>VLOOKUP(C3808,[6]Consolidado!$B:$E,2,FALSE)</f>
        <v>Acabado</v>
      </c>
      <c r="M3808" s="69" t="str">
        <f>VLOOKUP(C3808,[6]Consolidado!$B:$E,3,FALSE)</f>
        <v>Material de acabado pendiente de distribuir</v>
      </c>
      <c r="N3808" s="70">
        <f>VLOOKUP(C3808,[6]Consolidado!$B:$H,7,FALSE)</f>
        <v>0</v>
      </c>
    </row>
    <row r="3809" spans="1:14" s="71" customFormat="1" ht="16.5" customHeight="1" outlineLevel="1" x14ac:dyDescent="0.2">
      <c r="A3809" s="60" t="s">
        <v>705</v>
      </c>
      <c r="B3809" s="61">
        <v>42928</v>
      </c>
      <c r="C3809" s="71" t="s">
        <v>290</v>
      </c>
      <c r="D3809" s="63" t="str">
        <f>VLOOKUP(C3809,[6]Consolidado!$B:$E,4,FALSE)</f>
        <v>En Proceso</v>
      </c>
      <c r="E3809" s="64" t="s">
        <v>25</v>
      </c>
      <c r="F3809" s="65" t="s">
        <v>119</v>
      </c>
      <c r="G3809" s="66">
        <v>-0.3125</v>
      </c>
      <c r="H3809" s="67">
        <v>619.40000000000009</v>
      </c>
      <c r="I3809" s="85">
        <f t="shared" si="104"/>
        <v>-193.56250000000003</v>
      </c>
      <c r="J3809" s="86">
        <v>30.1676</v>
      </c>
      <c r="K3809" s="85">
        <f t="shared" si="105"/>
        <v>-6.4162379506490419</v>
      </c>
      <c r="L3809" s="68" t="str">
        <f>VLOOKUP(C3809,[6]Consolidado!$B:$E,2,FALSE)</f>
        <v>Acabado</v>
      </c>
      <c r="M3809" s="69" t="str">
        <f>VLOOKUP(C3809,[6]Consolidado!$B:$E,3,FALSE)</f>
        <v>Material de acabado pendiente de distribuir</v>
      </c>
      <c r="N3809" s="70">
        <f>VLOOKUP(C3809,[6]Consolidado!$B:$H,7,FALSE)</f>
        <v>0</v>
      </c>
    </row>
    <row r="3810" spans="1:14" s="71" customFormat="1" ht="16.5" customHeight="1" outlineLevel="1" x14ac:dyDescent="0.2">
      <c r="A3810" s="60" t="s">
        <v>705</v>
      </c>
      <c r="B3810" s="61">
        <v>42928</v>
      </c>
      <c r="C3810" s="71" t="s">
        <v>89</v>
      </c>
      <c r="D3810" s="63" t="str">
        <f>VLOOKUP(C3810,[6]Consolidado!$B:$E,4,FALSE)</f>
        <v>En Proceso</v>
      </c>
      <c r="E3810" s="64" t="s">
        <v>33</v>
      </c>
      <c r="F3810" s="65" t="s">
        <v>90</v>
      </c>
      <c r="G3810" s="66">
        <v>-2.7</v>
      </c>
      <c r="H3810" s="67">
        <v>3.1466686239601929</v>
      </c>
      <c r="I3810" s="85">
        <f t="shared" si="104"/>
        <v>-8.4960052846925205</v>
      </c>
      <c r="J3810" s="86">
        <v>30.1676</v>
      </c>
      <c r="K3810" s="85">
        <f t="shared" si="105"/>
        <v>-0.28162682098319125</v>
      </c>
      <c r="L3810" s="68" t="str">
        <f>VLOOKUP(C3810,[6]Consolidado!$B:$E,2,FALSE)</f>
        <v>Empaque</v>
      </c>
      <c r="M3810" s="69" t="str">
        <f>VLOOKUP(C3810,[6]Consolidado!$B:$E,3,FALSE)</f>
        <v>Material de empaque pendiente de distribuir</v>
      </c>
      <c r="N3810" s="70">
        <f>VLOOKUP(C3810,[6]Consolidado!$B:$H,7,FALSE)</f>
        <v>0</v>
      </c>
    </row>
    <row r="3811" spans="1:14" s="71" customFormat="1" ht="16.5" customHeight="1" outlineLevel="1" x14ac:dyDescent="0.2">
      <c r="A3811" s="60" t="s">
        <v>705</v>
      </c>
      <c r="B3811" s="61">
        <v>42928</v>
      </c>
      <c r="C3811" s="71">
        <v>260</v>
      </c>
      <c r="D3811" s="63" t="str">
        <f>VLOOKUP(C3811,[6]Consolidado!$B:$E,4,FALSE)</f>
        <v>Finalizada</v>
      </c>
      <c r="E3811" s="64" t="s">
        <v>25</v>
      </c>
      <c r="F3811" s="65" t="s">
        <v>100</v>
      </c>
      <c r="G3811" s="66">
        <v>0.25</v>
      </c>
      <c r="H3811" s="67">
        <v>406.29999999999995</v>
      </c>
      <c r="I3811" s="85">
        <f t="shared" si="104"/>
        <v>101.57499999999999</v>
      </c>
      <c r="J3811" s="86">
        <v>30.1676</v>
      </c>
      <c r="K3811" s="85">
        <f t="shared" si="105"/>
        <v>3.367022898739044</v>
      </c>
      <c r="L3811" s="68" t="str">
        <f>VLOOKUP(C3811,[6]Consolidado!$B:$E,2,FALSE)</f>
        <v>Ignitia Office</v>
      </c>
      <c r="M3811" s="69" t="str">
        <f>VLOOKUP(C3811,[6]Consolidado!$B:$E,3,FALSE)</f>
        <v>side table smaller version coffee table</v>
      </c>
      <c r="N3811" s="70" t="str">
        <f>VLOOKUP(C3811,[6]Consolidado!$B:$H,7,FALSE)</f>
        <v>Julio</v>
      </c>
    </row>
    <row r="3812" spans="1:14" s="71" customFormat="1" ht="16.5" customHeight="1" outlineLevel="1" x14ac:dyDescent="0.2">
      <c r="A3812" s="60" t="s">
        <v>705</v>
      </c>
      <c r="B3812" s="61">
        <v>42928</v>
      </c>
      <c r="C3812" s="71">
        <v>260</v>
      </c>
      <c r="D3812" s="63" t="str">
        <f>VLOOKUP(C3812,[6]Consolidado!$B:$E,4,FALSE)</f>
        <v>Finalizada</v>
      </c>
      <c r="E3812" s="64" t="s">
        <v>25</v>
      </c>
      <c r="F3812" s="65" t="s">
        <v>120</v>
      </c>
      <c r="G3812" s="66">
        <v>6.25E-2</v>
      </c>
      <c r="H3812" s="67">
        <v>1231.47</v>
      </c>
      <c r="I3812" s="85">
        <f t="shared" si="104"/>
        <v>76.966875000000002</v>
      </c>
      <c r="J3812" s="86">
        <v>30.1676</v>
      </c>
      <c r="K3812" s="85">
        <f t="shared" si="105"/>
        <v>2.5513091860141346</v>
      </c>
      <c r="L3812" s="68" t="str">
        <f>VLOOKUP(C3812,[6]Consolidado!$B:$E,2,FALSE)</f>
        <v>Ignitia Office</v>
      </c>
      <c r="M3812" s="69" t="str">
        <f>VLOOKUP(C3812,[6]Consolidado!$B:$E,3,FALSE)</f>
        <v>side table smaller version coffee table</v>
      </c>
      <c r="N3812" s="70" t="str">
        <f>VLOOKUP(C3812,[6]Consolidado!$B:$H,7,FALSE)</f>
        <v>Julio</v>
      </c>
    </row>
    <row r="3813" spans="1:14" s="71" customFormat="1" ht="16.5" customHeight="1" outlineLevel="1" x14ac:dyDescent="0.2">
      <c r="A3813" s="60" t="s">
        <v>705</v>
      </c>
      <c r="B3813" s="61">
        <v>42928</v>
      </c>
      <c r="C3813" s="71">
        <v>260</v>
      </c>
      <c r="D3813" s="63" t="str">
        <f>VLOOKUP(C3813,[6]Consolidado!$B:$E,4,FALSE)</f>
        <v>Finalizada</v>
      </c>
      <c r="E3813" s="64" t="s">
        <v>25</v>
      </c>
      <c r="F3813" s="65" t="s">
        <v>108</v>
      </c>
      <c r="G3813" s="66">
        <v>0.25</v>
      </c>
      <c r="H3813" s="67">
        <v>986.72794871794883</v>
      </c>
      <c r="I3813" s="85">
        <f t="shared" si="104"/>
        <v>246.68198717948721</v>
      </c>
      <c r="J3813" s="86">
        <v>30.1676</v>
      </c>
      <c r="K3813" s="85">
        <f t="shared" si="105"/>
        <v>8.1770504507977826</v>
      </c>
      <c r="L3813" s="68" t="str">
        <f>VLOOKUP(C3813,[6]Consolidado!$B:$E,2,FALSE)</f>
        <v>Ignitia Office</v>
      </c>
      <c r="M3813" s="69" t="str">
        <f>VLOOKUP(C3813,[6]Consolidado!$B:$E,3,FALSE)</f>
        <v>side table smaller version coffee table</v>
      </c>
      <c r="N3813" s="70" t="str">
        <f>VLOOKUP(C3813,[6]Consolidado!$B:$H,7,FALSE)</f>
        <v>Julio</v>
      </c>
    </row>
    <row r="3814" spans="1:14" s="71" customFormat="1" ht="16.5" customHeight="1" outlineLevel="1" x14ac:dyDescent="0.2">
      <c r="A3814" s="60" t="s">
        <v>705</v>
      </c>
      <c r="B3814" s="61">
        <v>42928</v>
      </c>
      <c r="C3814" s="71">
        <v>260</v>
      </c>
      <c r="D3814" s="63" t="str">
        <f>VLOOKUP(C3814,[6]Consolidado!$B:$E,4,FALSE)</f>
        <v>Finalizada</v>
      </c>
      <c r="E3814" s="64" t="s">
        <v>25</v>
      </c>
      <c r="F3814" s="65" t="s">
        <v>109</v>
      </c>
      <c r="G3814" s="66">
        <v>0.375</v>
      </c>
      <c r="H3814" s="67">
        <v>1231.6764492649318</v>
      </c>
      <c r="I3814" s="85">
        <f t="shared" si="104"/>
        <v>461.87866847434941</v>
      </c>
      <c r="J3814" s="86">
        <v>30.1676</v>
      </c>
      <c r="K3814" s="85">
        <f t="shared" si="105"/>
        <v>15.310421394951849</v>
      </c>
      <c r="L3814" s="68" t="str">
        <f>VLOOKUP(C3814,[6]Consolidado!$B:$E,2,FALSE)</f>
        <v>Ignitia Office</v>
      </c>
      <c r="M3814" s="69" t="str">
        <f>VLOOKUP(C3814,[6]Consolidado!$B:$E,3,FALSE)</f>
        <v>side table smaller version coffee table</v>
      </c>
      <c r="N3814" s="70" t="str">
        <f>VLOOKUP(C3814,[6]Consolidado!$B:$H,7,FALSE)</f>
        <v>Julio</v>
      </c>
    </row>
    <row r="3815" spans="1:14" s="71" customFormat="1" ht="16.5" customHeight="1" outlineLevel="1" x14ac:dyDescent="0.2">
      <c r="A3815" s="60" t="s">
        <v>705</v>
      </c>
      <c r="B3815" s="61">
        <v>42928</v>
      </c>
      <c r="C3815" s="71">
        <v>260</v>
      </c>
      <c r="D3815" s="63" t="str">
        <f>VLOOKUP(C3815,[6]Consolidado!$B:$E,4,FALSE)</f>
        <v>Finalizada</v>
      </c>
      <c r="E3815" s="64" t="s">
        <v>25</v>
      </c>
      <c r="F3815" s="65" t="s">
        <v>110</v>
      </c>
      <c r="G3815" s="66">
        <v>0.3125</v>
      </c>
      <c r="H3815" s="67">
        <v>1322.9114062629101</v>
      </c>
      <c r="I3815" s="85">
        <f t="shared" si="104"/>
        <v>413.40981445715943</v>
      </c>
      <c r="J3815" s="86">
        <v>30.1676</v>
      </c>
      <c r="K3815" s="85">
        <f t="shared" si="105"/>
        <v>13.703768760430377</v>
      </c>
      <c r="L3815" s="68" t="str">
        <f>VLOOKUP(C3815,[6]Consolidado!$B:$E,2,FALSE)</f>
        <v>Ignitia Office</v>
      </c>
      <c r="M3815" s="69" t="str">
        <f>VLOOKUP(C3815,[6]Consolidado!$B:$E,3,FALSE)</f>
        <v>side table smaller version coffee table</v>
      </c>
      <c r="N3815" s="70" t="str">
        <f>VLOOKUP(C3815,[6]Consolidado!$B:$H,7,FALSE)</f>
        <v>Julio</v>
      </c>
    </row>
    <row r="3816" spans="1:14" s="71" customFormat="1" ht="16.5" customHeight="1" outlineLevel="1" x14ac:dyDescent="0.2">
      <c r="A3816" s="60" t="s">
        <v>705</v>
      </c>
      <c r="B3816" s="61">
        <v>42928</v>
      </c>
      <c r="C3816" s="71">
        <v>260</v>
      </c>
      <c r="D3816" s="63" t="str">
        <f>VLOOKUP(C3816,[6]Consolidado!$B:$E,4,FALSE)</f>
        <v>Finalizada</v>
      </c>
      <c r="E3816" s="64" t="s">
        <v>25</v>
      </c>
      <c r="F3816" s="65" t="s">
        <v>119</v>
      </c>
      <c r="G3816" s="66">
        <v>0.3125</v>
      </c>
      <c r="H3816" s="67">
        <v>619.40000000000009</v>
      </c>
      <c r="I3816" s="85">
        <f t="shared" si="104"/>
        <v>193.56250000000003</v>
      </c>
      <c r="J3816" s="86">
        <v>30.1676</v>
      </c>
      <c r="K3816" s="85">
        <f t="shared" si="105"/>
        <v>6.4162379506490419</v>
      </c>
      <c r="L3816" s="68" t="str">
        <f>VLOOKUP(C3816,[6]Consolidado!$B:$E,2,FALSE)</f>
        <v>Ignitia Office</v>
      </c>
      <c r="M3816" s="69" t="str">
        <f>VLOOKUP(C3816,[6]Consolidado!$B:$E,3,FALSE)</f>
        <v>side table smaller version coffee table</v>
      </c>
      <c r="N3816" s="70" t="str">
        <f>VLOOKUP(C3816,[6]Consolidado!$B:$H,7,FALSE)</f>
        <v>Julio</v>
      </c>
    </row>
    <row r="3817" spans="1:14" s="71" customFormat="1" ht="16.5" customHeight="1" outlineLevel="1" x14ac:dyDescent="0.2">
      <c r="A3817" s="60" t="s">
        <v>705</v>
      </c>
      <c r="B3817" s="61">
        <v>42928</v>
      </c>
      <c r="C3817" s="71">
        <v>260</v>
      </c>
      <c r="D3817" s="63" t="str">
        <f>VLOOKUP(C3817,[6]Consolidado!$B:$E,4,FALSE)</f>
        <v>Finalizada</v>
      </c>
      <c r="E3817" s="64" t="s">
        <v>33</v>
      </c>
      <c r="F3817" s="65" t="s">
        <v>90</v>
      </c>
      <c r="G3817" s="66">
        <v>2.7</v>
      </c>
      <c r="H3817" s="67">
        <v>3.1466686239601929</v>
      </c>
      <c r="I3817" s="85">
        <f t="shared" si="104"/>
        <v>8.4960052846925205</v>
      </c>
      <c r="J3817" s="86">
        <v>30.1676</v>
      </c>
      <c r="K3817" s="85">
        <f t="shared" si="105"/>
        <v>0.28162682098319125</v>
      </c>
      <c r="L3817" s="68" t="str">
        <f>VLOOKUP(C3817,[6]Consolidado!$B:$E,2,FALSE)</f>
        <v>Ignitia Office</v>
      </c>
      <c r="M3817" s="69" t="str">
        <f>VLOOKUP(C3817,[6]Consolidado!$B:$E,3,FALSE)</f>
        <v>side table smaller version coffee table</v>
      </c>
      <c r="N3817" s="70" t="str">
        <f>VLOOKUP(C3817,[6]Consolidado!$B:$H,7,FALSE)</f>
        <v>Julio</v>
      </c>
    </row>
    <row r="3818" spans="1:14" s="71" customFormat="1" ht="16.5" customHeight="1" outlineLevel="1" x14ac:dyDescent="0.2">
      <c r="A3818" s="60" t="s">
        <v>705</v>
      </c>
      <c r="B3818" s="61">
        <v>42928</v>
      </c>
      <c r="C3818" s="71" t="s">
        <v>290</v>
      </c>
      <c r="D3818" s="63" t="str">
        <f>VLOOKUP(C3818,[6]Consolidado!$B:$E,4,FALSE)</f>
        <v>En Proceso</v>
      </c>
      <c r="E3818" s="64" t="s">
        <v>25</v>
      </c>
      <c r="F3818" s="65" t="s">
        <v>108</v>
      </c>
      <c r="G3818" s="66">
        <v>-0.15625</v>
      </c>
      <c r="H3818" s="67">
        <v>986.72794871794883</v>
      </c>
      <c r="I3818" s="85">
        <f t="shared" si="104"/>
        <v>-154.17624198717951</v>
      </c>
      <c r="J3818" s="86">
        <v>30.1676</v>
      </c>
      <c r="K3818" s="85">
        <f t="shared" si="105"/>
        <v>-5.1106565317486146</v>
      </c>
      <c r="L3818" s="68" t="str">
        <f>VLOOKUP(C3818,[6]Consolidado!$B:$E,2,FALSE)</f>
        <v>Acabado</v>
      </c>
      <c r="M3818" s="69" t="str">
        <f>VLOOKUP(C3818,[6]Consolidado!$B:$E,3,FALSE)</f>
        <v>Material de acabado pendiente de distribuir</v>
      </c>
      <c r="N3818" s="70">
        <f>VLOOKUP(C3818,[6]Consolidado!$B:$H,7,FALSE)</f>
        <v>0</v>
      </c>
    </row>
    <row r="3819" spans="1:14" s="71" customFormat="1" ht="16.5" customHeight="1" outlineLevel="1" x14ac:dyDescent="0.2">
      <c r="A3819" s="60" t="s">
        <v>705</v>
      </c>
      <c r="B3819" s="61">
        <v>42928</v>
      </c>
      <c r="C3819" s="71" t="s">
        <v>290</v>
      </c>
      <c r="D3819" s="63" t="str">
        <f>VLOOKUP(C3819,[6]Consolidado!$B:$E,4,FALSE)</f>
        <v>En Proceso</v>
      </c>
      <c r="E3819" s="64" t="s">
        <v>25</v>
      </c>
      <c r="F3819" s="65" t="s">
        <v>109</v>
      </c>
      <c r="G3819" s="66">
        <v>-0.15625</v>
      </c>
      <c r="H3819" s="67">
        <v>1231.6764492649318</v>
      </c>
      <c r="I3819" s="85">
        <f t="shared" si="104"/>
        <v>-192.44944519764559</v>
      </c>
      <c r="J3819" s="86">
        <v>30.1676</v>
      </c>
      <c r="K3819" s="85">
        <f t="shared" si="105"/>
        <v>-6.379342247896604</v>
      </c>
      <c r="L3819" s="68" t="str">
        <f>VLOOKUP(C3819,[6]Consolidado!$B:$E,2,FALSE)</f>
        <v>Acabado</v>
      </c>
      <c r="M3819" s="69" t="str">
        <f>VLOOKUP(C3819,[6]Consolidado!$B:$E,3,FALSE)</f>
        <v>Material de acabado pendiente de distribuir</v>
      </c>
      <c r="N3819" s="70">
        <f>VLOOKUP(C3819,[6]Consolidado!$B:$H,7,FALSE)</f>
        <v>0</v>
      </c>
    </row>
    <row r="3820" spans="1:14" s="71" customFormat="1" ht="16.5" customHeight="1" outlineLevel="1" x14ac:dyDescent="0.2">
      <c r="A3820" s="60" t="s">
        <v>705</v>
      </c>
      <c r="B3820" s="61">
        <v>42928</v>
      </c>
      <c r="C3820" s="71" t="s">
        <v>290</v>
      </c>
      <c r="D3820" s="63" t="str">
        <f>VLOOKUP(C3820,[6]Consolidado!$B:$E,4,FALSE)</f>
        <v>En Proceso</v>
      </c>
      <c r="E3820" s="64" t="s">
        <v>25</v>
      </c>
      <c r="F3820" s="65" t="s">
        <v>110</v>
      </c>
      <c r="G3820" s="66">
        <v>-0.15625</v>
      </c>
      <c r="H3820" s="67">
        <v>1322.9114062629101</v>
      </c>
      <c r="I3820" s="85">
        <f t="shared" si="104"/>
        <v>-206.70490722857971</v>
      </c>
      <c r="J3820" s="86">
        <v>30.1676</v>
      </c>
      <c r="K3820" s="85">
        <f t="shared" si="105"/>
        <v>-6.8518843802151883</v>
      </c>
      <c r="L3820" s="68" t="str">
        <f>VLOOKUP(C3820,[6]Consolidado!$B:$E,2,FALSE)</f>
        <v>Acabado</v>
      </c>
      <c r="M3820" s="69" t="str">
        <f>VLOOKUP(C3820,[6]Consolidado!$B:$E,3,FALSE)</f>
        <v>Material de acabado pendiente de distribuir</v>
      </c>
      <c r="N3820" s="70">
        <f>VLOOKUP(C3820,[6]Consolidado!$B:$H,7,FALSE)</f>
        <v>0</v>
      </c>
    </row>
    <row r="3821" spans="1:14" s="71" customFormat="1" ht="16.5" customHeight="1" outlineLevel="1" x14ac:dyDescent="0.2">
      <c r="A3821" s="60" t="s">
        <v>705</v>
      </c>
      <c r="B3821" s="61">
        <v>42928</v>
      </c>
      <c r="C3821" s="71" t="s">
        <v>290</v>
      </c>
      <c r="D3821" s="63" t="str">
        <f>VLOOKUP(C3821,[6]Consolidado!$B:$E,4,FALSE)</f>
        <v>En Proceso</v>
      </c>
      <c r="E3821" s="64" t="s">
        <v>25</v>
      </c>
      <c r="F3821" s="65" t="s">
        <v>119</v>
      </c>
      <c r="G3821" s="66">
        <v>-0.15625</v>
      </c>
      <c r="H3821" s="67">
        <v>619.40000000000009</v>
      </c>
      <c r="I3821" s="85">
        <f t="shared" si="104"/>
        <v>-96.781250000000014</v>
      </c>
      <c r="J3821" s="86">
        <v>30.1676</v>
      </c>
      <c r="K3821" s="85">
        <f t="shared" si="105"/>
        <v>-3.2081189753245209</v>
      </c>
      <c r="L3821" s="68" t="str">
        <f>VLOOKUP(C3821,[6]Consolidado!$B:$E,2,FALSE)</f>
        <v>Acabado</v>
      </c>
      <c r="M3821" s="69" t="str">
        <f>VLOOKUP(C3821,[6]Consolidado!$B:$E,3,FALSE)</f>
        <v>Material de acabado pendiente de distribuir</v>
      </c>
      <c r="N3821" s="70">
        <f>VLOOKUP(C3821,[6]Consolidado!$B:$H,7,FALSE)</f>
        <v>0</v>
      </c>
    </row>
    <row r="3822" spans="1:14" s="71" customFormat="1" ht="16.5" customHeight="1" outlineLevel="1" x14ac:dyDescent="0.2">
      <c r="A3822" s="60" t="s">
        <v>705</v>
      </c>
      <c r="B3822" s="61">
        <v>42928</v>
      </c>
      <c r="C3822" s="71" t="s">
        <v>290</v>
      </c>
      <c r="D3822" s="63" t="str">
        <f>VLOOKUP(C3822,[6]Consolidado!$B:$E,4,FALSE)</f>
        <v>En Proceso</v>
      </c>
      <c r="E3822" s="64" t="s">
        <v>25</v>
      </c>
      <c r="F3822" s="65" t="s">
        <v>120</v>
      </c>
      <c r="G3822" s="66">
        <v>-0.125</v>
      </c>
      <c r="H3822" s="67">
        <v>1231.47</v>
      </c>
      <c r="I3822" s="85">
        <f t="shared" si="104"/>
        <v>-153.93375</v>
      </c>
      <c r="J3822" s="86">
        <v>30.1676</v>
      </c>
      <c r="K3822" s="85">
        <f t="shared" si="105"/>
        <v>-5.1026183720282692</v>
      </c>
      <c r="L3822" s="68" t="str">
        <f>VLOOKUP(C3822,[6]Consolidado!$B:$E,2,FALSE)</f>
        <v>Acabado</v>
      </c>
      <c r="M3822" s="69" t="str">
        <f>VLOOKUP(C3822,[6]Consolidado!$B:$E,3,FALSE)</f>
        <v>Material de acabado pendiente de distribuir</v>
      </c>
      <c r="N3822" s="70">
        <f>VLOOKUP(C3822,[6]Consolidado!$B:$H,7,FALSE)</f>
        <v>0</v>
      </c>
    </row>
    <row r="3823" spans="1:14" s="71" customFormat="1" ht="16.5" customHeight="1" outlineLevel="1" x14ac:dyDescent="0.2">
      <c r="A3823" s="60" t="s">
        <v>705</v>
      </c>
      <c r="B3823" s="61">
        <v>42928</v>
      </c>
      <c r="C3823" s="71" t="s">
        <v>89</v>
      </c>
      <c r="D3823" s="63" t="str">
        <f>VLOOKUP(C3823,[6]Consolidado!$B:$E,4,FALSE)</f>
        <v>En Proceso</v>
      </c>
      <c r="E3823" s="64" t="s">
        <v>33</v>
      </c>
      <c r="F3823" s="65" t="s">
        <v>90</v>
      </c>
      <c r="G3823" s="66">
        <v>-10.8</v>
      </c>
      <c r="H3823" s="67">
        <v>3.1466686239601929</v>
      </c>
      <c r="I3823" s="85">
        <f t="shared" si="104"/>
        <v>-33.984021138770082</v>
      </c>
      <c r="J3823" s="86">
        <v>30.1676</v>
      </c>
      <c r="K3823" s="85">
        <f t="shared" si="105"/>
        <v>-1.126507283932765</v>
      </c>
      <c r="L3823" s="68" t="str">
        <f>VLOOKUP(C3823,[6]Consolidado!$B:$E,2,FALSE)</f>
        <v>Empaque</v>
      </c>
      <c r="M3823" s="69" t="str">
        <f>VLOOKUP(C3823,[6]Consolidado!$B:$E,3,FALSE)</f>
        <v>Material de empaque pendiente de distribuir</v>
      </c>
      <c r="N3823" s="70">
        <f>VLOOKUP(C3823,[6]Consolidado!$B:$H,7,FALSE)</f>
        <v>0</v>
      </c>
    </row>
    <row r="3824" spans="1:14" s="71" customFormat="1" ht="16.5" customHeight="1" outlineLevel="1" x14ac:dyDescent="0.2">
      <c r="A3824" s="60" t="s">
        <v>705</v>
      </c>
      <c r="B3824" s="61">
        <v>42928</v>
      </c>
      <c r="C3824" s="71">
        <v>268</v>
      </c>
      <c r="D3824" s="63" t="str">
        <f>VLOOKUP(C3824,[6]Consolidado!$B:$E,4,FALSE)</f>
        <v>Finalizada</v>
      </c>
      <c r="E3824" s="64" t="s">
        <v>25</v>
      </c>
      <c r="F3824" s="65" t="s">
        <v>108</v>
      </c>
      <c r="G3824" s="66">
        <v>0.15625</v>
      </c>
      <c r="H3824" s="67">
        <v>986.72794871794883</v>
      </c>
      <c r="I3824" s="85">
        <f t="shared" si="104"/>
        <v>154.17624198717951</v>
      </c>
      <c r="J3824" s="86">
        <v>30.1676</v>
      </c>
      <c r="K3824" s="85">
        <f t="shared" si="105"/>
        <v>5.1106565317486146</v>
      </c>
      <c r="L3824" s="68" t="str">
        <f>VLOOKUP(C3824,[6]Consolidado!$B:$E,2,FALSE)</f>
        <v>Ignitia Office</v>
      </c>
      <c r="M3824" s="69" t="str">
        <f>VLOOKUP(C3824,[6]Consolidado!$B:$E,3,FALSE)</f>
        <v>Communal Slab  table</v>
      </c>
      <c r="N3824" s="70" t="str">
        <f>VLOOKUP(C3824,[6]Consolidado!$B:$H,7,FALSE)</f>
        <v>Julio</v>
      </c>
    </row>
    <row r="3825" spans="1:14" s="71" customFormat="1" ht="16.5" customHeight="1" outlineLevel="1" x14ac:dyDescent="0.2">
      <c r="A3825" s="60" t="s">
        <v>705</v>
      </c>
      <c r="B3825" s="61">
        <v>42928</v>
      </c>
      <c r="C3825" s="71">
        <v>268</v>
      </c>
      <c r="D3825" s="63" t="str">
        <f>VLOOKUP(C3825,[6]Consolidado!$B:$E,4,FALSE)</f>
        <v>Finalizada</v>
      </c>
      <c r="E3825" s="64" t="s">
        <v>25</v>
      </c>
      <c r="F3825" s="65" t="s">
        <v>109</v>
      </c>
      <c r="G3825" s="66">
        <v>0.15625</v>
      </c>
      <c r="H3825" s="67">
        <v>1231.6764492649318</v>
      </c>
      <c r="I3825" s="85">
        <f t="shared" si="104"/>
        <v>192.44944519764559</v>
      </c>
      <c r="J3825" s="86">
        <v>30.1676</v>
      </c>
      <c r="K3825" s="85">
        <f t="shared" si="105"/>
        <v>6.379342247896604</v>
      </c>
      <c r="L3825" s="68" t="str">
        <f>VLOOKUP(C3825,[6]Consolidado!$B:$E,2,FALSE)</f>
        <v>Ignitia Office</v>
      </c>
      <c r="M3825" s="69" t="str">
        <f>VLOOKUP(C3825,[6]Consolidado!$B:$E,3,FALSE)</f>
        <v>Communal Slab  table</v>
      </c>
      <c r="N3825" s="70" t="str">
        <f>VLOOKUP(C3825,[6]Consolidado!$B:$H,7,FALSE)</f>
        <v>Julio</v>
      </c>
    </row>
    <row r="3826" spans="1:14" s="71" customFormat="1" ht="16.5" customHeight="1" outlineLevel="1" x14ac:dyDescent="0.2">
      <c r="A3826" s="60" t="s">
        <v>705</v>
      </c>
      <c r="B3826" s="61">
        <v>42928</v>
      </c>
      <c r="C3826" s="71">
        <v>268</v>
      </c>
      <c r="D3826" s="63" t="str">
        <f>VLOOKUP(C3826,[6]Consolidado!$B:$E,4,FALSE)</f>
        <v>Finalizada</v>
      </c>
      <c r="E3826" s="64" t="s">
        <v>25</v>
      </c>
      <c r="F3826" s="65" t="s">
        <v>110</v>
      </c>
      <c r="G3826" s="66">
        <v>0.15625</v>
      </c>
      <c r="H3826" s="67">
        <v>1322.9114062629101</v>
      </c>
      <c r="I3826" s="85">
        <f t="shared" si="104"/>
        <v>206.70490722857971</v>
      </c>
      <c r="J3826" s="86">
        <v>30.1676</v>
      </c>
      <c r="K3826" s="85">
        <f t="shared" si="105"/>
        <v>6.8518843802151883</v>
      </c>
      <c r="L3826" s="68" t="str">
        <f>VLOOKUP(C3826,[6]Consolidado!$B:$E,2,FALSE)</f>
        <v>Ignitia Office</v>
      </c>
      <c r="M3826" s="69" t="str">
        <f>VLOOKUP(C3826,[6]Consolidado!$B:$E,3,FALSE)</f>
        <v>Communal Slab  table</v>
      </c>
      <c r="N3826" s="70" t="str">
        <f>VLOOKUP(C3826,[6]Consolidado!$B:$H,7,FALSE)</f>
        <v>Julio</v>
      </c>
    </row>
    <row r="3827" spans="1:14" s="71" customFormat="1" ht="16.5" customHeight="1" outlineLevel="1" x14ac:dyDescent="0.2">
      <c r="A3827" s="60" t="s">
        <v>705</v>
      </c>
      <c r="B3827" s="61">
        <v>42928</v>
      </c>
      <c r="C3827" s="71">
        <v>268</v>
      </c>
      <c r="D3827" s="63" t="str">
        <f>VLOOKUP(C3827,[6]Consolidado!$B:$E,4,FALSE)</f>
        <v>Finalizada</v>
      </c>
      <c r="E3827" s="64" t="s">
        <v>25</v>
      </c>
      <c r="F3827" s="65" t="s">
        <v>119</v>
      </c>
      <c r="G3827" s="66">
        <v>0.15625</v>
      </c>
      <c r="H3827" s="67">
        <v>619.40000000000009</v>
      </c>
      <c r="I3827" s="85">
        <f t="shared" si="104"/>
        <v>96.781250000000014</v>
      </c>
      <c r="J3827" s="86">
        <v>30.1676</v>
      </c>
      <c r="K3827" s="85">
        <f t="shared" si="105"/>
        <v>3.2081189753245209</v>
      </c>
      <c r="L3827" s="68" t="str">
        <f>VLOOKUP(C3827,[6]Consolidado!$B:$E,2,FALSE)</f>
        <v>Ignitia Office</v>
      </c>
      <c r="M3827" s="69" t="str">
        <f>VLOOKUP(C3827,[6]Consolidado!$B:$E,3,FALSE)</f>
        <v>Communal Slab  table</v>
      </c>
      <c r="N3827" s="70" t="str">
        <f>VLOOKUP(C3827,[6]Consolidado!$B:$H,7,FALSE)</f>
        <v>Julio</v>
      </c>
    </row>
    <row r="3828" spans="1:14" s="71" customFormat="1" ht="16.5" customHeight="1" outlineLevel="1" x14ac:dyDescent="0.2">
      <c r="A3828" s="60" t="s">
        <v>705</v>
      </c>
      <c r="B3828" s="61">
        <v>42928</v>
      </c>
      <c r="C3828" s="71">
        <v>268</v>
      </c>
      <c r="D3828" s="63" t="str">
        <f>VLOOKUP(C3828,[6]Consolidado!$B:$E,4,FALSE)</f>
        <v>Finalizada</v>
      </c>
      <c r="E3828" s="64" t="s">
        <v>25</v>
      </c>
      <c r="F3828" s="65" t="s">
        <v>120</v>
      </c>
      <c r="G3828" s="66">
        <v>0.125</v>
      </c>
      <c r="H3828" s="67">
        <v>1231.47</v>
      </c>
      <c r="I3828" s="85">
        <f t="shared" si="104"/>
        <v>153.93375</v>
      </c>
      <c r="J3828" s="86">
        <v>30.1676</v>
      </c>
      <c r="K3828" s="85">
        <f t="shared" si="105"/>
        <v>5.1026183720282692</v>
      </c>
      <c r="L3828" s="68" t="str">
        <f>VLOOKUP(C3828,[6]Consolidado!$B:$E,2,FALSE)</f>
        <v>Ignitia Office</v>
      </c>
      <c r="M3828" s="69" t="str">
        <f>VLOOKUP(C3828,[6]Consolidado!$B:$E,3,FALSE)</f>
        <v>Communal Slab  table</v>
      </c>
      <c r="N3828" s="70" t="str">
        <f>VLOOKUP(C3828,[6]Consolidado!$B:$H,7,FALSE)</f>
        <v>Julio</v>
      </c>
    </row>
    <row r="3829" spans="1:14" s="71" customFormat="1" ht="16.5" customHeight="1" outlineLevel="1" x14ac:dyDescent="0.2">
      <c r="A3829" s="60" t="s">
        <v>705</v>
      </c>
      <c r="B3829" s="61">
        <v>42928</v>
      </c>
      <c r="C3829" s="71">
        <v>268</v>
      </c>
      <c r="D3829" s="63" t="str">
        <f>VLOOKUP(C3829,[6]Consolidado!$B:$E,4,FALSE)</f>
        <v>Finalizada</v>
      </c>
      <c r="E3829" s="64" t="s">
        <v>33</v>
      </c>
      <c r="F3829" s="65" t="s">
        <v>90</v>
      </c>
      <c r="G3829" s="66">
        <v>10.8</v>
      </c>
      <c r="H3829" s="67">
        <v>3.1466686239601929</v>
      </c>
      <c r="I3829" s="85">
        <f t="shared" si="104"/>
        <v>33.984021138770082</v>
      </c>
      <c r="J3829" s="86">
        <v>30.1676</v>
      </c>
      <c r="K3829" s="85">
        <f t="shared" si="105"/>
        <v>1.126507283932765</v>
      </c>
      <c r="L3829" s="68" t="str">
        <f>VLOOKUP(C3829,[6]Consolidado!$B:$E,2,FALSE)</f>
        <v>Ignitia Office</v>
      </c>
      <c r="M3829" s="69" t="str">
        <f>VLOOKUP(C3829,[6]Consolidado!$B:$E,3,FALSE)</f>
        <v>Communal Slab  table</v>
      </c>
      <c r="N3829" s="70" t="str">
        <f>VLOOKUP(C3829,[6]Consolidado!$B:$H,7,FALSE)</f>
        <v>Julio</v>
      </c>
    </row>
    <row r="3830" spans="1:14" s="71" customFormat="1" ht="16.5" customHeight="1" outlineLevel="1" x14ac:dyDescent="0.2">
      <c r="A3830" s="60" t="s">
        <v>705</v>
      </c>
      <c r="B3830" s="61">
        <v>42943</v>
      </c>
      <c r="C3830" s="71" t="s">
        <v>290</v>
      </c>
      <c r="D3830" s="63" t="str">
        <f>VLOOKUP(C3830,[6]Consolidado!$B:$E,4,FALSE)</f>
        <v>En Proceso</v>
      </c>
      <c r="E3830" s="64" t="s">
        <v>25</v>
      </c>
      <c r="F3830" s="65" t="s">
        <v>137</v>
      </c>
      <c r="G3830" s="66">
        <v>-0.125</v>
      </c>
      <c r="H3830" s="67">
        <v>980.21</v>
      </c>
      <c r="I3830" s="85">
        <f t="shared" si="104"/>
        <v>-122.52625</v>
      </c>
      <c r="J3830" s="86">
        <v>30.1676</v>
      </c>
      <c r="K3830" s="85">
        <f t="shared" si="105"/>
        <v>-4.0615179861838531</v>
      </c>
      <c r="L3830" s="68" t="str">
        <f>VLOOKUP(C3830,[6]Consolidado!$B:$E,2,FALSE)</f>
        <v>Acabado</v>
      </c>
      <c r="M3830" s="69" t="str">
        <f>VLOOKUP(C3830,[6]Consolidado!$B:$E,3,FALSE)</f>
        <v>Material de acabado pendiente de distribuir</v>
      </c>
      <c r="N3830" s="70">
        <f>VLOOKUP(C3830,[6]Consolidado!$B:$H,7,FALSE)</f>
        <v>0</v>
      </c>
    </row>
    <row r="3831" spans="1:14" s="71" customFormat="1" ht="16.5" customHeight="1" outlineLevel="1" x14ac:dyDescent="0.2">
      <c r="A3831" s="60" t="s">
        <v>705</v>
      </c>
      <c r="B3831" s="61">
        <v>42943</v>
      </c>
      <c r="C3831" s="71" t="s">
        <v>290</v>
      </c>
      <c r="D3831" s="63" t="str">
        <f>VLOOKUP(C3831,[6]Consolidado!$B:$E,4,FALSE)</f>
        <v>En Proceso</v>
      </c>
      <c r="E3831" s="64" t="s">
        <v>25</v>
      </c>
      <c r="F3831" s="65" t="s">
        <v>108</v>
      </c>
      <c r="G3831" s="66">
        <v>-0.125</v>
      </c>
      <c r="H3831" s="67">
        <v>986.72794871794883</v>
      </c>
      <c r="I3831" s="85">
        <f t="shared" si="104"/>
        <v>-123.3409935897436</v>
      </c>
      <c r="J3831" s="86">
        <v>30.1676</v>
      </c>
      <c r="K3831" s="85">
        <f t="shared" si="105"/>
        <v>-4.0885252253988913</v>
      </c>
      <c r="L3831" s="68" t="str">
        <f>VLOOKUP(C3831,[6]Consolidado!$B:$E,2,FALSE)</f>
        <v>Acabado</v>
      </c>
      <c r="M3831" s="69" t="str">
        <f>VLOOKUP(C3831,[6]Consolidado!$B:$E,3,FALSE)</f>
        <v>Material de acabado pendiente de distribuir</v>
      </c>
      <c r="N3831" s="70">
        <f>VLOOKUP(C3831,[6]Consolidado!$B:$H,7,FALSE)</f>
        <v>0</v>
      </c>
    </row>
    <row r="3832" spans="1:14" s="71" customFormat="1" ht="16.5" customHeight="1" outlineLevel="1" x14ac:dyDescent="0.2">
      <c r="A3832" s="60" t="s">
        <v>705</v>
      </c>
      <c r="B3832" s="61">
        <v>42943</v>
      </c>
      <c r="C3832" s="71" t="s">
        <v>290</v>
      </c>
      <c r="D3832" s="63" t="str">
        <f>VLOOKUP(C3832,[6]Consolidado!$B:$E,4,FALSE)</f>
        <v>En Proceso</v>
      </c>
      <c r="E3832" s="64" t="s">
        <v>25</v>
      </c>
      <c r="F3832" s="65" t="s">
        <v>109</v>
      </c>
      <c r="G3832" s="66">
        <v>-0.6875</v>
      </c>
      <c r="H3832" s="67">
        <v>1231.6764492649318</v>
      </c>
      <c r="I3832" s="85">
        <f t="shared" si="104"/>
        <v>-846.77755886964064</v>
      </c>
      <c r="J3832" s="86">
        <v>30.1676</v>
      </c>
      <c r="K3832" s="85">
        <f t="shared" si="105"/>
        <v>-28.06910589074506</v>
      </c>
      <c r="L3832" s="68" t="str">
        <f>VLOOKUP(C3832,[6]Consolidado!$B:$E,2,FALSE)</f>
        <v>Acabado</v>
      </c>
      <c r="M3832" s="69" t="str">
        <f>VLOOKUP(C3832,[6]Consolidado!$B:$E,3,FALSE)</f>
        <v>Material de acabado pendiente de distribuir</v>
      </c>
      <c r="N3832" s="70">
        <f>VLOOKUP(C3832,[6]Consolidado!$B:$H,7,FALSE)</f>
        <v>0</v>
      </c>
    </row>
    <row r="3833" spans="1:14" s="71" customFormat="1" ht="16.5" customHeight="1" outlineLevel="1" x14ac:dyDescent="0.2">
      <c r="A3833" s="60" t="s">
        <v>705</v>
      </c>
      <c r="B3833" s="61">
        <v>42943</v>
      </c>
      <c r="C3833" s="71" t="s">
        <v>290</v>
      </c>
      <c r="D3833" s="63" t="str">
        <f>VLOOKUP(C3833,[6]Consolidado!$B:$E,4,FALSE)</f>
        <v>En Proceso</v>
      </c>
      <c r="E3833" s="64" t="s">
        <v>25</v>
      </c>
      <c r="F3833" s="65" t="s">
        <v>110</v>
      </c>
      <c r="G3833" s="66">
        <v>-0.46875</v>
      </c>
      <c r="H3833" s="67">
        <v>1322.9114062629101</v>
      </c>
      <c r="I3833" s="85">
        <f t="shared" si="104"/>
        <v>-620.11472168573914</v>
      </c>
      <c r="J3833" s="86">
        <v>30.1676</v>
      </c>
      <c r="K3833" s="85">
        <f t="shared" si="105"/>
        <v>-20.555653140645564</v>
      </c>
      <c r="L3833" s="68" t="str">
        <f>VLOOKUP(C3833,[6]Consolidado!$B:$E,2,FALSE)</f>
        <v>Acabado</v>
      </c>
      <c r="M3833" s="69" t="str">
        <f>VLOOKUP(C3833,[6]Consolidado!$B:$E,3,FALSE)</f>
        <v>Material de acabado pendiente de distribuir</v>
      </c>
      <c r="N3833" s="70">
        <f>VLOOKUP(C3833,[6]Consolidado!$B:$H,7,FALSE)</f>
        <v>0</v>
      </c>
    </row>
    <row r="3834" spans="1:14" s="71" customFormat="1" ht="16.5" customHeight="1" outlineLevel="1" x14ac:dyDescent="0.2">
      <c r="A3834" s="60" t="s">
        <v>705</v>
      </c>
      <c r="B3834" s="61">
        <v>42943</v>
      </c>
      <c r="C3834" s="71" t="s">
        <v>290</v>
      </c>
      <c r="D3834" s="63" t="str">
        <f>VLOOKUP(C3834,[6]Consolidado!$B:$E,4,FALSE)</f>
        <v>En Proceso</v>
      </c>
      <c r="E3834" s="64" t="s">
        <v>25</v>
      </c>
      <c r="F3834" s="65" t="s">
        <v>119</v>
      </c>
      <c r="G3834" s="66">
        <v>-0.53125</v>
      </c>
      <c r="H3834" s="67">
        <v>619.40000000000009</v>
      </c>
      <c r="I3834" s="85">
        <f t="shared" si="104"/>
        <v>-329.05625000000003</v>
      </c>
      <c r="J3834" s="86">
        <v>30.1676</v>
      </c>
      <c r="K3834" s="85">
        <f t="shared" si="105"/>
        <v>-10.907604516103371</v>
      </c>
      <c r="L3834" s="68" t="str">
        <f>VLOOKUP(C3834,[6]Consolidado!$B:$E,2,FALSE)</f>
        <v>Acabado</v>
      </c>
      <c r="M3834" s="69" t="str">
        <f>VLOOKUP(C3834,[6]Consolidado!$B:$E,3,FALSE)</f>
        <v>Material de acabado pendiente de distribuir</v>
      </c>
      <c r="N3834" s="70">
        <f>VLOOKUP(C3834,[6]Consolidado!$B:$H,7,FALSE)</f>
        <v>0</v>
      </c>
    </row>
    <row r="3835" spans="1:14" s="71" customFormat="1" ht="16.5" customHeight="1" outlineLevel="1" x14ac:dyDescent="0.2">
      <c r="A3835" s="60" t="s">
        <v>705</v>
      </c>
      <c r="B3835" s="61">
        <v>42943</v>
      </c>
      <c r="C3835" s="71" t="s">
        <v>290</v>
      </c>
      <c r="D3835" s="63" t="str">
        <f>VLOOKUP(C3835,[6]Consolidado!$B:$E,4,FALSE)</f>
        <v>En Proceso</v>
      </c>
      <c r="E3835" s="64" t="s">
        <v>25</v>
      </c>
      <c r="F3835" s="65" t="s">
        <v>120</v>
      </c>
      <c r="G3835" s="66">
        <v>-3.125E-2</v>
      </c>
      <c r="H3835" s="67">
        <v>1231.47</v>
      </c>
      <c r="I3835" s="85">
        <f t="shared" si="104"/>
        <v>-38.483437500000001</v>
      </c>
      <c r="J3835" s="86">
        <v>30.1676</v>
      </c>
      <c r="K3835" s="85">
        <f t="shared" si="105"/>
        <v>-1.2756545930070673</v>
      </c>
      <c r="L3835" s="68" t="str">
        <f>VLOOKUP(C3835,[6]Consolidado!$B:$E,2,FALSE)</f>
        <v>Acabado</v>
      </c>
      <c r="M3835" s="69" t="str">
        <f>VLOOKUP(C3835,[6]Consolidado!$B:$E,3,FALSE)</f>
        <v>Material de acabado pendiente de distribuir</v>
      </c>
      <c r="N3835" s="70">
        <f>VLOOKUP(C3835,[6]Consolidado!$B:$H,7,FALSE)</f>
        <v>0</v>
      </c>
    </row>
    <row r="3836" spans="1:14" s="71" customFormat="1" ht="16.5" customHeight="1" outlineLevel="1" x14ac:dyDescent="0.2">
      <c r="A3836" s="60" t="s">
        <v>705</v>
      </c>
      <c r="B3836" s="61">
        <v>42943</v>
      </c>
      <c r="C3836" s="71" t="s">
        <v>290</v>
      </c>
      <c r="D3836" s="63" t="str">
        <f>VLOOKUP(C3836,[6]Consolidado!$B:$E,4,FALSE)</f>
        <v>En Proceso</v>
      </c>
      <c r="E3836" s="64" t="s">
        <v>25</v>
      </c>
      <c r="F3836" s="65" t="s">
        <v>230</v>
      </c>
      <c r="G3836" s="66">
        <v>-6.25E-2</v>
      </c>
      <c r="H3836" s="67">
        <v>238.47880378364198</v>
      </c>
      <c r="I3836" s="85">
        <f t="shared" si="104"/>
        <v>-14.904925236477624</v>
      </c>
      <c r="J3836" s="86">
        <v>30.1676</v>
      </c>
      <c r="K3836" s="85">
        <f t="shared" si="105"/>
        <v>-0.49407063327800765</v>
      </c>
      <c r="L3836" s="68" t="str">
        <f>VLOOKUP(C3836,[6]Consolidado!$B:$E,2,FALSE)</f>
        <v>Acabado</v>
      </c>
      <c r="M3836" s="69" t="str">
        <f>VLOOKUP(C3836,[6]Consolidado!$B:$E,3,FALSE)</f>
        <v>Material de acabado pendiente de distribuir</v>
      </c>
      <c r="N3836" s="70">
        <f>VLOOKUP(C3836,[6]Consolidado!$B:$H,7,FALSE)</f>
        <v>0</v>
      </c>
    </row>
    <row r="3837" spans="1:14" s="71" customFormat="1" ht="16.5" customHeight="1" outlineLevel="1" x14ac:dyDescent="0.2">
      <c r="A3837" s="60" t="s">
        <v>705</v>
      </c>
      <c r="B3837" s="61">
        <v>42943</v>
      </c>
      <c r="C3837" s="71" t="s">
        <v>290</v>
      </c>
      <c r="D3837" s="63" t="str">
        <f>VLOOKUP(C3837,[6]Consolidado!$B:$E,4,FALSE)</f>
        <v>En Proceso</v>
      </c>
      <c r="E3837" s="64" t="s">
        <v>25</v>
      </c>
      <c r="F3837" s="65" t="s">
        <v>201</v>
      </c>
      <c r="G3837" s="66">
        <v>-0.625</v>
      </c>
      <c r="H3837" s="67">
        <v>875.05880341880345</v>
      </c>
      <c r="I3837" s="85">
        <f t="shared" si="104"/>
        <v>-546.91175213675217</v>
      </c>
      <c r="J3837" s="86">
        <v>30.1676</v>
      </c>
      <c r="K3837" s="85">
        <f t="shared" si="105"/>
        <v>-18.129110440895271</v>
      </c>
      <c r="L3837" s="68" t="str">
        <f>VLOOKUP(C3837,[6]Consolidado!$B:$E,2,FALSE)</f>
        <v>Acabado</v>
      </c>
      <c r="M3837" s="69" t="str">
        <f>VLOOKUP(C3837,[6]Consolidado!$B:$E,3,FALSE)</f>
        <v>Material de acabado pendiente de distribuir</v>
      </c>
      <c r="N3837" s="70">
        <f>VLOOKUP(C3837,[6]Consolidado!$B:$H,7,FALSE)</f>
        <v>0</v>
      </c>
    </row>
    <row r="3838" spans="1:14" s="71" customFormat="1" ht="16.5" customHeight="1" outlineLevel="1" x14ac:dyDescent="0.2">
      <c r="A3838" s="60" t="s">
        <v>705</v>
      </c>
      <c r="B3838" s="61">
        <v>42943</v>
      </c>
      <c r="C3838" s="71" t="s">
        <v>89</v>
      </c>
      <c r="D3838" s="63" t="str">
        <f>VLOOKUP(C3838,[6]Consolidado!$B:$E,4,FALSE)</f>
        <v>En Proceso</v>
      </c>
      <c r="E3838" s="64" t="s">
        <v>33</v>
      </c>
      <c r="F3838" s="65" t="s">
        <v>90</v>
      </c>
      <c r="G3838" s="66">
        <v>-32.4</v>
      </c>
      <c r="H3838" s="67">
        <v>3.1466686239601929</v>
      </c>
      <c r="I3838" s="85">
        <f t="shared" si="104"/>
        <v>-101.95206341631024</v>
      </c>
      <c r="J3838" s="86">
        <v>30.1676</v>
      </c>
      <c r="K3838" s="85">
        <f t="shared" si="105"/>
        <v>-3.379521851798295</v>
      </c>
      <c r="L3838" s="68" t="str">
        <f>VLOOKUP(C3838,[6]Consolidado!$B:$E,2,FALSE)</f>
        <v>Empaque</v>
      </c>
      <c r="M3838" s="69" t="str">
        <f>VLOOKUP(C3838,[6]Consolidado!$B:$E,3,FALSE)</f>
        <v>Material de empaque pendiente de distribuir</v>
      </c>
      <c r="N3838" s="70">
        <f>VLOOKUP(C3838,[6]Consolidado!$B:$H,7,FALSE)</f>
        <v>0</v>
      </c>
    </row>
    <row r="3839" spans="1:14" s="71" customFormat="1" ht="16.5" customHeight="1" outlineLevel="1" x14ac:dyDescent="0.2">
      <c r="A3839" s="60" t="s">
        <v>705</v>
      </c>
      <c r="B3839" s="61">
        <v>42943</v>
      </c>
      <c r="C3839" s="71">
        <v>245</v>
      </c>
      <c r="D3839" s="63" t="str">
        <f>VLOOKUP(C3839,[6]Consolidado!$B:$E,4,FALSE)</f>
        <v>Finalizada</v>
      </c>
      <c r="E3839" s="64" t="s">
        <v>25</v>
      </c>
      <c r="F3839" s="65" t="s">
        <v>137</v>
      </c>
      <c r="G3839" s="66">
        <v>0.125</v>
      </c>
      <c r="H3839" s="67">
        <v>980.21</v>
      </c>
      <c r="I3839" s="85">
        <f t="shared" si="104"/>
        <v>122.52625</v>
      </c>
      <c r="J3839" s="86">
        <v>30.1676</v>
      </c>
      <c r="K3839" s="85">
        <f t="shared" si="105"/>
        <v>4.0615179861838531</v>
      </c>
      <c r="L3839" s="68" t="str">
        <f>VLOOKUP(C3839,[6]Consolidado!$B:$E,2,FALSE)</f>
        <v>Ignitia Office</v>
      </c>
      <c r="M3839" s="69" t="str">
        <f>VLOOKUP(C3839,[6]Consolidado!$B:$E,3,FALSE)</f>
        <v>Pantry 1. Banca Café con respaldo. Counter Height</v>
      </c>
      <c r="N3839" s="70" t="str">
        <f>VLOOKUP(C3839,[6]Consolidado!$B:$H,7,FALSE)</f>
        <v>Julio</v>
      </c>
    </row>
    <row r="3840" spans="1:14" s="71" customFormat="1" ht="16.5" customHeight="1" outlineLevel="1" x14ac:dyDescent="0.2">
      <c r="A3840" s="60" t="s">
        <v>705</v>
      </c>
      <c r="B3840" s="61">
        <v>42943</v>
      </c>
      <c r="C3840" s="71">
        <v>245</v>
      </c>
      <c r="D3840" s="63" t="str">
        <f>VLOOKUP(C3840,[6]Consolidado!$B:$E,4,FALSE)</f>
        <v>Finalizada</v>
      </c>
      <c r="E3840" s="64" t="s">
        <v>25</v>
      </c>
      <c r="F3840" s="65" t="s">
        <v>108</v>
      </c>
      <c r="G3840" s="66">
        <v>0.125</v>
      </c>
      <c r="H3840" s="67">
        <v>986.72794871794883</v>
      </c>
      <c r="I3840" s="85">
        <f t="shared" si="104"/>
        <v>123.3409935897436</v>
      </c>
      <c r="J3840" s="86">
        <v>30.1676</v>
      </c>
      <c r="K3840" s="85">
        <f t="shared" si="105"/>
        <v>4.0885252253988913</v>
      </c>
      <c r="L3840" s="68" t="str">
        <f>VLOOKUP(C3840,[6]Consolidado!$B:$E,2,FALSE)</f>
        <v>Ignitia Office</v>
      </c>
      <c r="M3840" s="69" t="str">
        <f>VLOOKUP(C3840,[6]Consolidado!$B:$E,3,FALSE)</f>
        <v>Pantry 1. Banca Café con respaldo. Counter Height</v>
      </c>
      <c r="N3840" s="70" t="str">
        <f>VLOOKUP(C3840,[6]Consolidado!$B:$H,7,FALSE)</f>
        <v>Julio</v>
      </c>
    </row>
    <row r="3841" spans="1:14" s="71" customFormat="1" ht="16.5" customHeight="1" outlineLevel="1" x14ac:dyDescent="0.2">
      <c r="A3841" s="60" t="s">
        <v>705</v>
      </c>
      <c r="B3841" s="61">
        <v>42943</v>
      </c>
      <c r="C3841" s="71">
        <v>245</v>
      </c>
      <c r="D3841" s="63" t="str">
        <f>VLOOKUP(C3841,[6]Consolidado!$B:$E,4,FALSE)</f>
        <v>Finalizada</v>
      </c>
      <c r="E3841" s="64" t="s">
        <v>25</v>
      </c>
      <c r="F3841" s="65" t="s">
        <v>109</v>
      </c>
      <c r="G3841" s="66">
        <v>0.6875</v>
      </c>
      <c r="H3841" s="67">
        <v>1231.6764492649318</v>
      </c>
      <c r="I3841" s="85">
        <f t="shared" si="104"/>
        <v>846.77755886964064</v>
      </c>
      <c r="J3841" s="86">
        <v>30.1676</v>
      </c>
      <c r="K3841" s="85">
        <f t="shared" si="105"/>
        <v>28.06910589074506</v>
      </c>
      <c r="L3841" s="68" t="str">
        <f>VLOOKUP(C3841,[6]Consolidado!$B:$E,2,FALSE)</f>
        <v>Ignitia Office</v>
      </c>
      <c r="M3841" s="69" t="str">
        <f>VLOOKUP(C3841,[6]Consolidado!$B:$E,3,FALSE)</f>
        <v>Pantry 1. Banca Café con respaldo. Counter Height</v>
      </c>
      <c r="N3841" s="70" t="str">
        <f>VLOOKUP(C3841,[6]Consolidado!$B:$H,7,FALSE)</f>
        <v>Julio</v>
      </c>
    </row>
    <row r="3842" spans="1:14" s="71" customFormat="1" ht="16.5" customHeight="1" outlineLevel="1" x14ac:dyDescent="0.2">
      <c r="A3842" s="60" t="s">
        <v>705</v>
      </c>
      <c r="B3842" s="61">
        <v>42943</v>
      </c>
      <c r="C3842" s="71">
        <v>245</v>
      </c>
      <c r="D3842" s="63" t="str">
        <f>VLOOKUP(C3842,[6]Consolidado!$B:$E,4,FALSE)</f>
        <v>Finalizada</v>
      </c>
      <c r="E3842" s="64" t="s">
        <v>25</v>
      </c>
      <c r="F3842" s="65" t="s">
        <v>110</v>
      </c>
      <c r="G3842" s="66">
        <v>0.46875</v>
      </c>
      <c r="H3842" s="67">
        <v>1322.9114062629101</v>
      </c>
      <c r="I3842" s="85">
        <f t="shared" si="104"/>
        <v>620.11472168573914</v>
      </c>
      <c r="J3842" s="86">
        <v>30.1676</v>
      </c>
      <c r="K3842" s="85">
        <f t="shared" si="105"/>
        <v>20.555653140645564</v>
      </c>
      <c r="L3842" s="68" t="str">
        <f>VLOOKUP(C3842,[6]Consolidado!$B:$E,2,FALSE)</f>
        <v>Ignitia Office</v>
      </c>
      <c r="M3842" s="69" t="str">
        <f>VLOOKUP(C3842,[6]Consolidado!$B:$E,3,FALSE)</f>
        <v>Pantry 1. Banca Café con respaldo. Counter Height</v>
      </c>
      <c r="N3842" s="70" t="str">
        <f>VLOOKUP(C3842,[6]Consolidado!$B:$H,7,FALSE)</f>
        <v>Julio</v>
      </c>
    </row>
    <row r="3843" spans="1:14" s="71" customFormat="1" ht="16.5" customHeight="1" outlineLevel="1" x14ac:dyDescent="0.2">
      <c r="A3843" s="60" t="s">
        <v>705</v>
      </c>
      <c r="B3843" s="61">
        <v>42943</v>
      </c>
      <c r="C3843" s="71">
        <v>245</v>
      </c>
      <c r="D3843" s="63" t="str">
        <f>VLOOKUP(C3843,[6]Consolidado!$B:$E,4,FALSE)</f>
        <v>Finalizada</v>
      </c>
      <c r="E3843" s="64" t="s">
        <v>25</v>
      </c>
      <c r="F3843" s="65" t="s">
        <v>119</v>
      </c>
      <c r="G3843" s="66">
        <v>0.53125</v>
      </c>
      <c r="H3843" s="67">
        <v>619.40000000000009</v>
      </c>
      <c r="I3843" s="85">
        <f t="shared" si="104"/>
        <v>329.05625000000003</v>
      </c>
      <c r="J3843" s="86">
        <v>30.1676</v>
      </c>
      <c r="K3843" s="85">
        <f t="shared" si="105"/>
        <v>10.907604516103371</v>
      </c>
      <c r="L3843" s="68" t="str">
        <f>VLOOKUP(C3843,[6]Consolidado!$B:$E,2,FALSE)</f>
        <v>Ignitia Office</v>
      </c>
      <c r="M3843" s="69" t="str">
        <f>VLOOKUP(C3843,[6]Consolidado!$B:$E,3,FALSE)</f>
        <v>Pantry 1. Banca Café con respaldo. Counter Height</v>
      </c>
      <c r="N3843" s="70" t="str">
        <f>VLOOKUP(C3843,[6]Consolidado!$B:$H,7,FALSE)</f>
        <v>Julio</v>
      </c>
    </row>
    <row r="3844" spans="1:14" s="71" customFormat="1" ht="16.5" customHeight="1" outlineLevel="1" x14ac:dyDescent="0.2">
      <c r="A3844" s="60" t="s">
        <v>705</v>
      </c>
      <c r="B3844" s="61">
        <v>42943</v>
      </c>
      <c r="C3844" s="71">
        <v>245</v>
      </c>
      <c r="D3844" s="63" t="str">
        <f>VLOOKUP(C3844,[6]Consolidado!$B:$E,4,FALSE)</f>
        <v>Finalizada</v>
      </c>
      <c r="E3844" s="64" t="s">
        <v>25</v>
      </c>
      <c r="F3844" s="65" t="s">
        <v>120</v>
      </c>
      <c r="G3844" s="66">
        <v>3.125E-2</v>
      </c>
      <c r="H3844" s="67">
        <v>1231.47</v>
      </c>
      <c r="I3844" s="85">
        <f t="shared" si="104"/>
        <v>38.483437500000001</v>
      </c>
      <c r="J3844" s="86">
        <v>30.1676</v>
      </c>
      <c r="K3844" s="85">
        <f t="shared" si="105"/>
        <v>1.2756545930070673</v>
      </c>
      <c r="L3844" s="68" t="str">
        <f>VLOOKUP(C3844,[6]Consolidado!$B:$E,2,FALSE)</f>
        <v>Ignitia Office</v>
      </c>
      <c r="M3844" s="69" t="str">
        <f>VLOOKUP(C3844,[6]Consolidado!$B:$E,3,FALSE)</f>
        <v>Pantry 1. Banca Café con respaldo. Counter Height</v>
      </c>
      <c r="N3844" s="70" t="str">
        <f>VLOOKUP(C3844,[6]Consolidado!$B:$H,7,FALSE)</f>
        <v>Julio</v>
      </c>
    </row>
    <row r="3845" spans="1:14" s="71" customFormat="1" ht="16.5" customHeight="1" outlineLevel="1" x14ac:dyDescent="0.2">
      <c r="A3845" s="60" t="s">
        <v>705</v>
      </c>
      <c r="B3845" s="61">
        <v>42943</v>
      </c>
      <c r="C3845" s="71">
        <v>245</v>
      </c>
      <c r="D3845" s="63" t="str">
        <f>VLOOKUP(C3845,[6]Consolidado!$B:$E,4,FALSE)</f>
        <v>Finalizada</v>
      </c>
      <c r="E3845" s="64" t="s">
        <v>25</v>
      </c>
      <c r="F3845" s="65" t="s">
        <v>230</v>
      </c>
      <c r="G3845" s="66">
        <v>6.25E-2</v>
      </c>
      <c r="H3845" s="67">
        <v>238.47880378364198</v>
      </c>
      <c r="I3845" s="85">
        <f t="shared" si="104"/>
        <v>14.904925236477624</v>
      </c>
      <c r="J3845" s="86">
        <v>30.1676</v>
      </c>
      <c r="K3845" s="85">
        <f t="shared" si="105"/>
        <v>0.49407063327800765</v>
      </c>
      <c r="L3845" s="68" t="str">
        <f>VLOOKUP(C3845,[6]Consolidado!$B:$E,2,FALSE)</f>
        <v>Ignitia Office</v>
      </c>
      <c r="M3845" s="69" t="str">
        <f>VLOOKUP(C3845,[6]Consolidado!$B:$E,3,FALSE)</f>
        <v>Pantry 1. Banca Café con respaldo. Counter Height</v>
      </c>
      <c r="N3845" s="70" t="str">
        <f>VLOOKUP(C3845,[6]Consolidado!$B:$H,7,FALSE)</f>
        <v>Julio</v>
      </c>
    </row>
    <row r="3846" spans="1:14" s="71" customFormat="1" ht="16.5" customHeight="1" outlineLevel="1" x14ac:dyDescent="0.2">
      <c r="A3846" s="60" t="s">
        <v>705</v>
      </c>
      <c r="B3846" s="61">
        <v>42943</v>
      </c>
      <c r="C3846" s="71">
        <v>245</v>
      </c>
      <c r="D3846" s="63" t="str">
        <f>VLOOKUP(C3846,[6]Consolidado!$B:$E,4,FALSE)</f>
        <v>Finalizada</v>
      </c>
      <c r="E3846" s="64" t="s">
        <v>25</v>
      </c>
      <c r="F3846" s="65" t="s">
        <v>201</v>
      </c>
      <c r="G3846" s="66">
        <v>0.625</v>
      </c>
      <c r="H3846" s="67">
        <v>875.05880341880345</v>
      </c>
      <c r="I3846" s="85">
        <f t="shared" si="104"/>
        <v>546.91175213675217</v>
      </c>
      <c r="J3846" s="86">
        <v>30.1676</v>
      </c>
      <c r="K3846" s="85">
        <f t="shared" si="105"/>
        <v>18.129110440895271</v>
      </c>
      <c r="L3846" s="68" t="str">
        <f>VLOOKUP(C3846,[6]Consolidado!$B:$E,2,FALSE)</f>
        <v>Ignitia Office</v>
      </c>
      <c r="M3846" s="69" t="str">
        <f>VLOOKUP(C3846,[6]Consolidado!$B:$E,3,FALSE)</f>
        <v>Pantry 1. Banca Café con respaldo. Counter Height</v>
      </c>
      <c r="N3846" s="70" t="str">
        <f>VLOOKUP(C3846,[6]Consolidado!$B:$H,7,FALSE)</f>
        <v>Julio</v>
      </c>
    </row>
    <row r="3847" spans="1:14" s="71" customFormat="1" ht="16.5" customHeight="1" outlineLevel="1" x14ac:dyDescent="0.2">
      <c r="A3847" s="60" t="s">
        <v>705</v>
      </c>
      <c r="B3847" s="61">
        <v>42943</v>
      </c>
      <c r="C3847" s="71">
        <v>245</v>
      </c>
      <c r="D3847" s="63" t="str">
        <f>VLOOKUP(C3847,[6]Consolidado!$B:$E,4,FALSE)</f>
        <v>Finalizada</v>
      </c>
      <c r="E3847" s="64" t="s">
        <v>33</v>
      </c>
      <c r="F3847" s="65" t="s">
        <v>90</v>
      </c>
      <c r="G3847" s="66">
        <v>32.4</v>
      </c>
      <c r="H3847" s="67">
        <v>3.1466686239601929</v>
      </c>
      <c r="I3847" s="85">
        <f t="shared" si="104"/>
        <v>101.95206341631024</v>
      </c>
      <c r="J3847" s="86">
        <v>30.1676</v>
      </c>
      <c r="K3847" s="85">
        <f t="shared" si="105"/>
        <v>3.379521851798295</v>
      </c>
      <c r="L3847" s="68" t="str">
        <f>VLOOKUP(C3847,[6]Consolidado!$B:$E,2,FALSE)</f>
        <v>Ignitia Office</v>
      </c>
      <c r="M3847" s="69" t="str">
        <f>VLOOKUP(C3847,[6]Consolidado!$B:$E,3,FALSE)</f>
        <v>Pantry 1. Banca Café con respaldo. Counter Height</v>
      </c>
      <c r="N3847" s="70" t="str">
        <f>VLOOKUP(C3847,[6]Consolidado!$B:$H,7,FALSE)</f>
        <v>Julio</v>
      </c>
    </row>
    <row r="3848" spans="1:14" s="71" customFormat="1" ht="16.5" customHeight="1" outlineLevel="1" x14ac:dyDescent="0.2">
      <c r="A3848" s="60" t="s">
        <v>705</v>
      </c>
      <c r="B3848" s="61">
        <v>42943</v>
      </c>
      <c r="C3848" s="71" t="s">
        <v>290</v>
      </c>
      <c r="D3848" s="63" t="str">
        <f>VLOOKUP(C3848,[6]Consolidado!$B:$E,4,FALSE)</f>
        <v>En Proceso</v>
      </c>
      <c r="E3848" s="64" t="s">
        <v>25</v>
      </c>
      <c r="F3848" s="65" t="s">
        <v>120</v>
      </c>
      <c r="G3848" s="66">
        <v>-0.15625</v>
      </c>
      <c r="H3848" s="67">
        <v>1231.47</v>
      </c>
      <c r="I3848" s="85">
        <f t="shared" si="104"/>
        <v>-192.41718750000001</v>
      </c>
      <c r="J3848" s="86">
        <v>30.1676</v>
      </c>
      <c r="K3848" s="85">
        <f t="shared" si="105"/>
        <v>-6.378272965035336</v>
      </c>
      <c r="L3848" s="68" t="str">
        <f>VLOOKUP(C3848,[6]Consolidado!$B:$E,2,FALSE)</f>
        <v>Acabado</v>
      </c>
      <c r="M3848" s="69" t="str">
        <f>VLOOKUP(C3848,[6]Consolidado!$B:$E,3,FALSE)</f>
        <v>Material de acabado pendiente de distribuir</v>
      </c>
      <c r="N3848" s="70">
        <f>VLOOKUP(C3848,[6]Consolidado!$B:$H,7,FALSE)</f>
        <v>0</v>
      </c>
    </row>
    <row r="3849" spans="1:14" s="71" customFormat="1" ht="16.5" customHeight="1" outlineLevel="1" x14ac:dyDescent="0.2">
      <c r="A3849" s="60" t="s">
        <v>705</v>
      </c>
      <c r="B3849" s="61">
        <v>42943</v>
      </c>
      <c r="C3849" s="71" t="s">
        <v>290</v>
      </c>
      <c r="D3849" s="63" t="str">
        <f>VLOOKUP(C3849,[6]Consolidado!$B:$E,4,FALSE)</f>
        <v>En Proceso</v>
      </c>
      <c r="E3849" s="64" t="s">
        <v>25</v>
      </c>
      <c r="F3849" s="65" t="s">
        <v>108</v>
      </c>
      <c r="G3849" s="66">
        <v>-0.3125</v>
      </c>
      <c r="H3849" s="67">
        <v>986.72794871794883</v>
      </c>
      <c r="I3849" s="85">
        <f t="shared" si="104"/>
        <v>-308.35248397435902</v>
      </c>
      <c r="J3849" s="86">
        <v>30.1676</v>
      </c>
      <c r="K3849" s="85">
        <f t="shared" si="105"/>
        <v>-10.221313063497229</v>
      </c>
      <c r="L3849" s="68" t="str">
        <f>VLOOKUP(C3849,[6]Consolidado!$B:$E,2,FALSE)</f>
        <v>Acabado</v>
      </c>
      <c r="M3849" s="69" t="str">
        <f>VLOOKUP(C3849,[6]Consolidado!$B:$E,3,FALSE)</f>
        <v>Material de acabado pendiente de distribuir</v>
      </c>
      <c r="N3849" s="70">
        <f>VLOOKUP(C3849,[6]Consolidado!$B:$H,7,FALSE)</f>
        <v>0</v>
      </c>
    </row>
    <row r="3850" spans="1:14" s="71" customFormat="1" ht="16.5" customHeight="1" outlineLevel="1" x14ac:dyDescent="0.2">
      <c r="A3850" s="60" t="s">
        <v>705</v>
      </c>
      <c r="B3850" s="61">
        <v>42943</v>
      </c>
      <c r="C3850" s="71" t="s">
        <v>290</v>
      </c>
      <c r="D3850" s="63" t="str">
        <f>VLOOKUP(C3850,[6]Consolidado!$B:$E,4,FALSE)</f>
        <v>En Proceso</v>
      </c>
      <c r="E3850" s="64" t="s">
        <v>25</v>
      </c>
      <c r="F3850" s="65" t="s">
        <v>109</v>
      </c>
      <c r="G3850" s="66">
        <v>-0.25</v>
      </c>
      <c r="H3850" s="67">
        <v>1231.6764492649318</v>
      </c>
      <c r="I3850" s="85">
        <f t="shared" si="104"/>
        <v>-307.91911231623294</v>
      </c>
      <c r="J3850" s="86">
        <v>30.1676</v>
      </c>
      <c r="K3850" s="85">
        <f t="shared" si="105"/>
        <v>-10.206947596634565</v>
      </c>
      <c r="L3850" s="68" t="str">
        <f>VLOOKUP(C3850,[6]Consolidado!$B:$E,2,FALSE)</f>
        <v>Acabado</v>
      </c>
      <c r="M3850" s="69" t="str">
        <f>VLOOKUP(C3850,[6]Consolidado!$B:$E,3,FALSE)</f>
        <v>Material de acabado pendiente de distribuir</v>
      </c>
      <c r="N3850" s="70">
        <f>VLOOKUP(C3850,[6]Consolidado!$B:$H,7,FALSE)</f>
        <v>0</v>
      </c>
    </row>
    <row r="3851" spans="1:14" s="71" customFormat="1" ht="16.5" customHeight="1" outlineLevel="1" x14ac:dyDescent="0.2">
      <c r="A3851" s="60" t="s">
        <v>705</v>
      </c>
      <c r="B3851" s="61">
        <v>42943</v>
      </c>
      <c r="C3851" s="71" t="s">
        <v>290</v>
      </c>
      <c r="D3851" s="63" t="str">
        <f>VLOOKUP(C3851,[6]Consolidado!$B:$E,4,FALSE)</f>
        <v>En Proceso</v>
      </c>
      <c r="E3851" s="64" t="s">
        <v>25</v>
      </c>
      <c r="F3851" s="65" t="s">
        <v>110</v>
      </c>
      <c r="G3851" s="66">
        <v>-0.28125</v>
      </c>
      <c r="H3851" s="67">
        <v>1322.9114062629101</v>
      </c>
      <c r="I3851" s="85">
        <f t="shared" si="104"/>
        <v>-372.06883301144347</v>
      </c>
      <c r="J3851" s="86">
        <v>30.1676</v>
      </c>
      <c r="K3851" s="85">
        <f t="shared" si="105"/>
        <v>-12.333391884387339</v>
      </c>
      <c r="L3851" s="68" t="str">
        <f>VLOOKUP(C3851,[6]Consolidado!$B:$E,2,FALSE)</f>
        <v>Acabado</v>
      </c>
      <c r="M3851" s="69" t="str">
        <f>VLOOKUP(C3851,[6]Consolidado!$B:$E,3,FALSE)</f>
        <v>Material de acabado pendiente de distribuir</v>
      </c>
      <c r="N3851" s="70">
        <f>VLOOKUP(C3851,[6]Consolidado!$B:$H,7,FALSE)</f>
        <v>0</v>
      </c>
    </row>
    <row r="3852" spans="1:14" s="71" customFormat="1" ht="16.5" customHeight="1" outlineLevel="1" x14ac:dyDescent="0.2">
      <c r="A3852" s="60" t="s">
        <v>705</v>
      </c>
      <c r="B3852" s="61">
        <v>42943</v>
      </c>
      <c r="C3852" s="71" t="s">
        <v>290</v>
      </c>
      <c r="D3852" s="63" t="str">
        <f>VLOOKUP(C3852,[6]Consolidado!$B:$E,4,FALSE)</f>
        <v>En Proceso</v>
      </c>
      <c r="E3852" s="64" t="s">
        <v>25</v>
      </c>
      <c r="F3852" s="65" t="s">
        <v>119</v>
      </c>
      <c r="G3852" s="66">
        <v>-0.28125</v>
      </c>
      <c r="H3852" s="67">
        <v>619.40000000000009</v>
      </c>
      <c r="I3852" s="85">
        <f t="shared" si="104"/>
        <v>-174.20625000000001</v>
      </c>
      <c r="J3852" s="86">
        <v>30.1676</v>
      </c>
      <c r="K3852" s="85">
        <f t="shared" si="105"/>
        <v>-5.7746141555841373</v>
      </c>
      <c r="L3852" s="68" t="str">
        <f>VLOOKUP(C3852,[6]Consolidado!$B:$E,2,FALSE)</f>
        <v>Acabado</v>
      </c>
      <c r="M3852" s="69" t="str">
        <f>VLOOKUP(C3852,[6]Consolidado!$B:$E,3,FALSE)</f>
        <v>Material de acabado pendiente de distribuir</v>
      </c>
      <c r="N3852" s="70">
        <f>VLOOKUP(C3852,[6]Consolidado!$B:$H,7,FALSE)</f>
        <v>0</v>
      </c>
    </row>
    <row r="3853" spans="1:14" s="71" customFormat="1" ht="16.5" customHeight="1" outlineLevel="1" x14ac:dyDescent="0.2">
      <c r="A3853" s="60" t="s">
        <v>705</v>
      </c>
      <c r="B3853" s="61">
        <v>42943</v>
      </c>
      <c r="C3853" s="71" t="s">
        <v>290</v>
      </c>
      <c r="D3853" s="63" t="str">
        <f>VLOOKUP(C3853,[6]Consolidado!$B:$E,4,FALSE)</f>
        <v>En Proceso</v>
      </c>
      <c r="E3853" s="64" t="s">
        <v>25</v>
      </c>
      <c r="F3853" s="65" t="s">
        <v>201</v>
      </c>
      <c r="G3853" s="66">
        <v>-0.125</v>
      </c>
      <c r="H3853" s="67">
        <v>875.05880341880345</v>
      </c>
      <c r="I3853" s="85">
        <f t="shared" si="104"/>
        <v>-109.38235042735043</v>
      </c>
      <c r="J3853" s="86">
        <v>30.1676</v>
      </c>
      <c r="K3853" s="85">
        <f t="shared" si="105"/>
        <v>-3.6258220881790542</v>
      </c>
      <c r="L3853" s="68" t="str">
        <f>VLOOKUP(C3853,[6]Consolidado!$B:$E,2,FALSE)</f>
        <v>Acabado</v>
      </c>
      <c r="M3853" s="69" t="str">
        <f>VLOOKUP(C3853,[6]Consolidado!$B:$E,3,FALSE)</f>
        <v>Material de acabado pendiente de distribuir</v>
      </c>
      <c r="N3853" s="70">
        <f>VLOOKUP(C3853,[6]Consolidado!$B:$H,7,FALSE)</f>
        <v>0</v>
      </c>
    </row>
    <row r="3854" spans="1:14" s="71" customFormat="1" ht="16.5" customHeight="1" outlineLevel="1" x14ac:dyDescent="0.2">
      <c r="A3854" s="60" t="s">
        <v>705</v>
      </c>
      <c r="B3854" s="61">
        <v>42943</v>
      </c>
      <c r="C3854" s="71" t="s">
        <v>290</v>
      </c>
      <c r="D3854" s="63" t="str">
        <f>VLOOKUP(C3854,[6]Consolidado!$B:$E,4,FALSE)</f>
        <v>En Proceso</v>
      </c>
      <c r="E3854" s="64" t="s">
        <v>25</v>
      </c>
      <c r="F3854" s="65" t="s">
        <v>230</v>
      </c>
      <c r="G3854" s="66">
        <v>-6.25E-2</v>
      </c>
      <c r="H3854" s="67">
        <v>238.47880378364198</v>
      </c>
      <c r="I3854" s="85">
        <f t="shared" si="104"/>
        <v>-14.904925236477624</v>
      </c>
      <c r="J3854" s="86">
        <v>30.1676</v>
      </c>
      <c r="K3854" s="85">
        <f t="shared" si="105"/>
        <v>-0.49407063327800765</v>
      </c>
      <c r="L3854" s="68" t="str">
        <f>VLOOKUP(C3854,[6]Consolidado!$B:$E,2,FALSE)</f>
        <v>Acabado</v>
      </c>
      <c r="M3854" s="69" t="str">
        <f>VLOOKUP(C3854,[6]Consolidado!$B:$E,3,FALSE)</f>
        <v>Material de acabado pendiente de distribuir</v>
      </c>
      <c r="N3854" s="70">
        <f>VLOOKUP(C3854,[6]Consolidado!$B:$H,7,FALSE)</f>
        <v>0</v>
      </c>
    </row>
    <row r="3855" spans="1:14" s="71" customFormat="1" ht="16.5" customHeight="1" outlineLevel="1" x14ac:dyDescent="0.2">
      <c r="A3855" s="60" t="s">
        <v>705</v>
      </c>
      <c r="B3855" s="61">
        <v>42943</v>
      </c>
      <c r="C3855" s="71" t="s">
        <v>89</v>
      </c>
      <c r="D3855" s="63" t="str">
        <f>VLOOKUP(C3855,[6]Consolidado!$B:$E,4,FALSE)</f>
        <v>En Proceso</v>
      </c>
      <c r="E3855" s="64" t="s">
        <v>33</v>
      </c>
      <c r="F3855" s="65" t="s">
        <v>90</v>
      </c>
      <c r="G3855" s="66">
        <v>-9</v>
      </c>
      <c r="H3855" s="67">
        <v>3.1466686239601929</v>
      </c>
      <c r="I3855" s="85">
        <f t="shared" si="104"/>
        <v>-28.320017615641735</v>
      </c>
      <c r="J3855" s="86">
        <v>30.1676</v>
      </c>
      <c r="K3855" s="85">
        <f t="shared" si="105"/>
        <v>-0.93875606994397087</v>
      </c>
      <c r="L3855" s="68" t="str">
        <f>VLOOKUP(C3855,[6]Consolidado!$B:$E,2,FALSE)</f>
        <v>Empaque</v>
      </c>
      <c r="M3855" s="69" t="str">
        <f>VLOOKUP(C3855,[6]Consolidado!$B:$E,3,FALSE)</f>
        <v>Material de empaque pendiente de distribuir</v>
      </c>
      <c r="N3855" s="70">
        <f>VLOOKUP(C3855,[6]Consolidado!$B:$H,7,FALSE)</f>
        <v>0</v>
      </c>
    </row>
    <row r="3856" spans="1:14" s="71" customFormat="1" ht="16.5" customHeight="1" outlineLevel="1" x14ac:dyDescent="0.2">
      <c r="A3856" s="60" t="s">
        <v>705</v>
      </c>
      <c r="B3856" s="61">
        <v>42943</v>
      </c>
      <c r="C3856" s="71">
        <v>247</v>
      </c>
      <c r="D3856" s="63" t="str">
        <f>VLOOKUP(C3856,[6]Consolidado!$B:$E,4,FALSE)</f>
        <v>Finalizada</v>
      </c>
      <c r="E3856" s="64" t="s">
        <v>25</v>
      </c>
      <c r="F3856" s="65" t="s">
        <v>120</v>
      </c>
      <c r="G3856" s="66">
        <v>0.15625</v>
      </c>
      <c r="H3856" s="67">
        <v>1231.47</v>
      </c>
      <c r="I3856" s="85">
        <f t="shared" si="104"/>
        <v>192.41718750000001</v>
      </c>
      <c r="J3856" s="86">
        <v>30.1676</v>
      </c>
      <c r="K3856" s="85">
        <f t="shared" si="105"/>
        <v>6.378272965035336</v>
      </c>
      <c r="L3856" s="68" t="str">
        <f>VLOOKUP(C3856,[6]Consolidado!$B:$E,2,FALSE)</f>
        <v>Ignitia Office</v>
      </c>
      <c r="M3856" s="69" t="str">
        <f>VLOOKUP(C3856,[6]Consolidado!$B:$E,3,FALSE)</f>
        <v>Meeting Room 2</v>
      </c>
      <c r="N3856" s="70" t="str">
        <f>VLOOKUP(C3856,[6]Consolidado!$B:$H,7,FALSE)</f>
        <v>Julio</v>
      </c>
    </row>
    <row r="3857" spans="1:14" s="71" customFormat="1" ht="16.5" customHeight="1" outlineLevel="1" x14ac:dyDescent="0.2">
      <c r="A3857" s="60" t="s">
        <v>705</v>
      </c>
      <c r="B3857" s="61">
        <v>42943</v>
      </c>
      <c r="C3857" s="71">
        <v>247</v>
      </c>
      <c r="D3857" s="63" t="str">
        <f>VLOOKUP(C3857,[6]Consolidado!$B:$E,4,FALSE)</f>
        <v>Finalizada</v>
      </c>
      <c r="E3857" s="64" t="s">
        <v>25</v>
      </c>
      <c r="F3857" s="65" t="s">
        <v>108</v>
      </c>
      <c r="G3857" s="66">
        <v>0.3125</v>
      </c>
      <c r="H3857" s="67">
        <v>986.72794871794883</v>
      </c>
      <c r="I3857" s="85">
        <f t="shared" si="104"/>
        <v>308.35248397435902</v>
      </c>
      <c r="J3857" s="86">
        <v>30.1676</v>
      </c>
      <c r="K3857" s="85">
        <f t="shared" si="105"/>
        <v>10.221313063497229</v>
      </c>
      <c r="L3857" s="68" t="str">
        <f>VLOOKUP(C3857,[6]Consolidado!$B:$E,2,FALSE)</f>
        <v>Ignitia Office</v>
      </c>
      <c r="M3857" s="69" t="str">
        <f>VLOOKUP(C3857,[6]Consolidado!$B:$E,3,FALSE)</f>
        <v>Meeting Room 2</v>
      </c>
      <c r="N3857" s="70" t="str">
        <f>VLOOKUP(C3857,[6]Consolidado!$B:$H,7,FALSE)</f>
        <v>Julio</v>
      </c>
    </row>
    <row r="3858" spans="1:14" s="71" customFormat="1" ht="16.5" customHeight="1" outlineLevel="1" x14ac:dyDescent="0.2">
      <c r="A3858" s="60" t="s">
        <v>705</v>
      </c>
      <c r="B3858" s="61">
        <v>42943</v>
      </c>
      <c r="C3858" s="71">
        <v>247</v>
      </c>
      <c r="D3858" s="63" t="str">
        <f>VLOOKUP(C3858,[6]Consolidado!$B:$E,4,FALSE)</f>
        <v>Finalizada</v>
      </c>
      <c r="E3858" s="64" t="s">
        <v>25</v>
      </c>
      <c r="F3858" s="65" t="s">
        <v>109</v>
      </c>
      <c r="G3858" s="66">
        <v>0.25</v>
      </c>
      <c r="H3858" s="67">
        <v>1231.6764492649318</v>
      </c>
      <c r="I3858" s="85">
        <f t="shared" si="104"/>
        <v>307.91911231623294</v>
      </c>
      <c r="J3858" s="86">
        <v>30.1676</v>
      </c>
      <c r="K3858" s="85">
        <f t="shared" si="105"/>
        <v>10.206947596634565</v>
      </c>
      <c r="L3858" s="68" t="str">
        <f>VLOOKUP(C3858,[6]Consolidado!$B:$E,2,FALSE)</f>
        <v>Ignitia Office</v>
      </c>
      <c r="M3858" s="69" t="str">
        <f>VLOOKUP(C3858,[6]Consolidado!$B:$E,3,FALSE)</f>
        <v>Meeting Room 2</v>
      </c>
      <c r="N3858" s="70" t="str">
        <f>VLOOKUP(C3858,[6]Consolidado!$B:$H,7,FALSE)</f>
        <v>Julio</v>
      </c>
    </row>
    <row r="3859" spans="1:14" s="71" customFormat="1" ht="16.5" customHeight="1" outlineLevel="1" x14ac:dyDescent="0.2">
      <c r="A3859" s="60" t="s">
        <v>705</v>
      </c>
      <c r="B3859" s="61">
        <v>42943</v>
      </c>
      <c r="C3859" s="71">
        <v>247</v>
      </c>
      <c r="D3859" s="63" t="str">
        <f>VLOOKUP(C3859,[6]Consolidado!$B:$E,4,FALSE)</f>
        <v>Finalizada</v>
      </c>
      <c r="E3859" s="64" t="s">
        <v>25</v>
      </c>
      <c r="F3859" s="65" t="s">
        <v>110</v>
      </c>
      <c r="G3859" s="66">
        <v>0.28125</v>
      </c>
      <c r="H3859" s="67">
        <v>1322.9114062629101</v>
      </c>
      <c r="I3859" s="85">
        <f t="shared" si="104"/>
        <v>372.06883301144347</v>
      </c>
      <c r="J3859" s="86">
        <v>30.1676</v>
      </c>
      <c r="K3859" s="85">
        <f t="shared" si="105"/>
        <v>12.333391884387339</v>
      </c>
      <c r="L3859" s="68" t="str">
        <f>VLOOKUP(C3859,[6]Consolidado!$B:$E,2,FALSE)</f>
        <v>Ignitia Office</v>
      </c>
      <c r="M3859" s="69" t="str">
        <f>VLOOKUP(C3859,[6]Consolidado!$B:$E,3,FALSE)</f>
        <v>Meeting Room 2</v>
      </c>
      <c r="N3859" s="70" t="str">
        <f>VLOOKUP(C3859,[6]Consolidado!$B:$H,7,FALSE)</f>
        <v>Julio</v>
      </c>
    </row>
    <row r="3860" spans="1:14" s="71" customFormat="1" ht="16.5" customHeight="1" outlineLevel="1" x14ac:dyDescent="0.2">
      <c r="A3860" s="60" t="s">
        <v>705</v>
      </c>
      <c r="B3860" s="61">
        <v>42943</v>
      </c>
      <c r="C3860" s="71">
        <v>247</v>
      </c>
      <c r="D3860" s="63" t="str">
        <f>VLOOKUP(C3860,[6]Consolidado!$B:$E,4,FALSE)</f>
        <v>Finalizada</v>
      </c>
      <c r="E3860" s="64" t="s">
        <v>25</v>
      </c>
      <c r="F3860" s="65" t="s">
        <v>119</v>
      </c>
      <c r="G3860" s="66">
        <v>0.28125</v>
      </c>
      <c r="H3860" s="67">
        <v>619.40000000000009</v>
      </c>
      <c r="I3860" s="85">
        <f t="shared" si="104"/>
        <v>174.20625000000001</v>
      </c>
      <c r="J3860" s="86">
        <v>30.1676</v>
      </c>
      <c r="K3860" s="85">
        <f t="shared" si="105"/>
        <v>5.7746141555841373</v>
      </c>
      <c r="L3860" s="68" t="str">
        <f>VLOOKUP(C3860,[6]Consolidado!$B:$E,2,FALSE)</f>
        <v>Ignitia Office</v>
      </c>
      <c r="M3860" s="69" t="str">
        <f>VLOOKUP(C3860,[6]Consolidado!$B:$E,3,FALSE)</f>
        <v>Meeting Room 2</v>
      </c>
      <c r="N3860" s="70" t="str">
        <f>VLOOKUP(C3860,[6]Consolidado!$B:$H,7,FALSE)</f>
        <v>Julio</v>
      </c>
    </row>
    <row r="3861" spans="1:14" s="71" customFormat="1" ht="16.5" customHeight="1" outlineLevel="1" x14ac:dyDescent="0.2">
      <c r="A3861" s="60" t="s">
        <v>705</v>
      </c>
      <c r="B3861" s="61">
        <v>42943</v>
      </c>
      <c r="C3861" s="71">
        <v>247</v>
      </c>
      <c r="D3861" s="63" t="str">
        <f>VLOOKUP(C3861,[6]Consolidado!$B:$E,4,FALSE)</f>
        <v>Finalizada</v>
      </c>
      <c r="E3861" s="64" t="s">
        <v>25</v>
      </c>
      <c r="F3861" s="65" t="s">
        <v>201</v>
      </c>
      <c r="G3861" s="66">
        <v>0.125</v>
      </c>
      <c r="H3861" s="67">
        <v>875.05880341880345</v>
      </c>
      <c r="I3861" s="85">
        <f t="shared" si="104"/>
        <v>109.38235042735043</v>
      </c>
      <c r="J3861" s="86">
        <v>30.1676</v>
      </c>
      <c r="K3861" s="85">
        <f t="shared" si="105"/>
        <v>3.6258220881790542</v>
      </c>
      <c r="L3861" s="68" t="str">
        <f>VLOOKUP(C3861,[6]Consolidado!$B:$E,2,FALSE)</f>
        <v>Ignitia Office</v>
      </c>
      <c r="M3861" s="69" t="str">
        <f>VLOOKUP(C3861,[6]Consolidado!$B:$E,3,FALSE)</f>
        <v>Meeting Room 2</v>
      </c>
      <c r="N3861" s="70" t="str">
        <f>VLOOKUP(C3861,[6]Consolidado!$B:$H,7,FALSE)</f>
        <v>Julio</v>
      </c>
    </row>
    <row r="3862" spans="1:14" s="71" customFormat="1" ht="16.5" customHeight="1" outlineLevel="1" x14ac:dyDescent="0.2">
      <c r="A3862" s="60" t="s">
        <v>705</v>
      </c>
      <c r="B3862" s="61">
        <v>42943</v>
      </c>
      <c r="C3862" s="71">
        <v>247</v>
      </c>
      <c r="D3862" s="63" t="str">
        <f>VLOOKUP(C3862,[6]Consolidado!$B:$E,4,FALSE)</f>
        <v>Finalizada</v>
      </c>
      <c r="E3862" s="64" t="s">
        <v>25</v>
      </c>
      <c r="F3862" s="65" t="s">
        <v>230</v>
      </c>
      <c r="G3862" s="66">
        <v>6.25E-2</v>
      </c>
      <c r="H3862" s="67">
        <v>238.47880378364198</v>
      </c>
      <c r="I3862" s="85">
        <f t="shared" si="104"/>
        <v>14.904925236477624</v>
      </c>
      <c r="J3862" s="86">
        <v>30.1676</v>
      </c>
      <c r="K3862" s="85">
        <f t="shared" si="105"/>
        <v>0.49407063327800765</v>
      </c>
      <c r="L3862" s="68" t="str">
        <f>VLOOKUP(C3862,[6]Consolidado!$B:$E,2,FALSE)</f>
        <v>Ignitia Office</v>
      </c>
      <c r="M3862" s="69" t="str">
        <f>VLOOKUP(C3862,[6]Consolidado!$B:$E,3,FALSE)</f>
        <v>Meeting Room 2</v>
      </c>
      <c r="N3862" s="70" t="str">
        <f>VLOOKUP(C3862,[6]Consolidado!$B:$H,7,FALSE)</f>
        <v>Julio</v>
      </c>
    </row>
    <row r="3863" spans="1:14" s="71" customFormat="1" ht="16.5" customHeight="1" outlineLevel="1" x14ac:dyDescent="0.2">
      <c r="A3863" s="60" t="s">
        <v>705</v>
      </c>
      <c r="B3863" s="61">
        <v>42943</v>
      </c>
      <c r="C3863" s="71">
        <v>247</v>
      </c>
      <c r="D3863" s="63" t="str">
        <f>VLOOKUP(C3863,[6]Consolidado!$B:$E,4,FALSE)</f>
        <v>Finalizada</v>
      </c>
      <c r="E3863" s="64" t="s">
        <v>33</v>
      </c>
      <c r="F3863" s="65" t="s">
        <v>90</v>
      </c>
      <c r="G3863" s="66">
        <v>9</v>
      </c>
      <c r="H3863" s="67">
        <v>3.1466686239601929</v>
      </c>
      <c r="I3863" s="85">
        <f t="shared" si="104"/>
        <v>28.320017615641735</v>
      </c>
      <c r="J3863" s="86">
        <v>30.1676</v>
      </c>
      <c r="K3863" s="85">
        <f t="shared" si="105"/>
        <v>0.93875606994397087</v>
      </c>
      <c r="L3863" s="68" t="str">
        <f>VLOOKUP(C3863,[6]Consolidado!$B:$E,2,FALSE)</f>
        <v>Ignitia Office</v>
      </c>
      <c r="M3863" s="69" t="str">
        <f>VLOOKUP(C3863,[6]Consolidado!$B:$E,3,FALSE)</f>
        <v>Meeting Room 2</v>
      </c>
      <c r="N3863" s="70" t="str">
        <f>VLOOKUP(C3863,[6]Consolidado!$B:$H,7,FALSE)</f>
        <v>Julio</v>
      </c>
    </row>
    <row r="3864" spans="1:14" s="71" customFormat="1" ht="16.5" customHeight="1" outlineLevel="1" x14ac:dyDescent="0.2">
      <c r="A3864" s="60" t="s">
        <v>705</v>
      </c>
      <c r="B3864" s="61">
        <v>42943</v>
      </c>
      <c r="C3864" s="71" t="s">
        <v>290</v>
      </c>
      <c r="D3864" s="63" t="str">
        <f>VLOOKUP(C3864,[6]Consolidado!$B:$E,4,FALSE)</f>
        <v>En Proceso</v>
      </c>
      <c r="E3864" s="64" t="s">
        <v>25</v>
      </c>
      <c r="F3864" s="65" t="s">
        <v>108</v>
      </c>
      <c r="G3864" s="66">
        <v>-0.625</v>
      </c>
      <c r="H3864" s="67">
        <v>986.72794871794883</v>
      </c>
      <c r="I3864" s="85">
        <f t="shared" si="104"/>
        <v>-616.70496794871804</v>
      </c>
      <c r="J3864" s="86">
        <v>30.1676</v>
      </c>
      <c r="K3864" s="85">
        <f t="shared" si="105"/>
        <v>-20.442626126994458</v>
      </c>
      <c r="L3864" s="68" t="str">
        <f>VLOOKUP(C3864,[6]Consolidado!$B:$E,2,FALSE)</f>
        <v>Acabado</v>
      </c>
      <c r="M3864" s="69" t="str">
        <f>VLOOKUP(C3864,[6]Consolidado!$B:$E,3,FALSE)</f>
        <v>Material de acabado pendiente de distribuir</v>
      </c>
      <c r="N3864" s="70">
        <f>VLOOKUP(C3864,[6]Consolidado!$B:$H,7,FALSE)</f>
        <v>0</v>
      </c>
    </row>
    <row r="3865" spans="1:14" s="71" customFormat="1" ht="16.5" customHeight="1" outlineLevel="1" x14ac:dyDescent="0.2">
      <c r="A3865" s="60" t="s">
        <v>705</v>
      </c>
      <c r="B3865" s="61">
        <v>42943</v>
      </c>
      <c r="C3865" s="71" t="s">
        <v>290</v>
      </c>
      <c r="D3865" s="63" t="str">
        <f>VLOOKUP(C3865,[6]Consolidado!$B:$E,4,FALSE)</f>
        <v>En Proceso</v>
      </c>
      <c r="E3865" s="64" t="s">
        <v>25</v>
      </c>
      <c r="F3865" s="65" t="s">
        <v>109</v>
      </c>
      <c r="G3865" s="66">
        <v>-0.5</v>
      </c>
      <c r="H3865" s="67">
        <v>1231.6764492649318</v>
      </c>
      <c r="I3865" s="85">
        <f t="shared" si="104"/>
        <v>-615.83822463246588</v>
      </c>
      <c r="J3865" s="86">
        <v>30.1676</v>
      </c>
      <c r="K3865" s="85">
        <f t="shared" si="105"/>
        <v>-20.413895193269131</v>
      </c>
      <c r="L3865" s="68" t="str">
        <f>VLOOKUP(C3865,[6]Consolidado!$B:$E,2,FALSE)</f>
        <v>Acabado</v>
      </c>
      <c r="M3865" s="69" t="str">
        <f>VLOOKUP(C3865,[6]Consolidado!$B:$E,3,FALSE)</f>
        <v>Material de acabado pendiente de distribuir</v>
      </c>
      <c r="N3865" s="70">
        <f>VLOOKUP(C3865,[6]Consolidado!$B:$H,7,FALSE)</f>
        <v>0</v>
      </c>
    </row>
    <row r="3866" spans="1:14" s="71" customFormat="1" ht="16.5" customHeight="1" outlineLevel="1" x14ac:dyDescent="0.2">
      <c r="A3866" s="60" t="s">
        <v>705</v>
      </c>
      <c r="B3866" s="61">
        <v>42943</v>
      </c>
      <c r="C3866" s="71" t="s">
        <v>290</v>
      </c>
      <c r="D3866" s="63" t="str">
        <f>VLOOKUP(C3866,[6]Consolidado!$B:$E,4,FALSE)</f>
        <v>En Proceso</v>
      </c>
      <c r="E3866" s="64" t="s">
        <v>25</v>
      </c>
      <c r="F3866" s="65" t="s">
        <v>110</v>
      </c>
      <c r="G3866" s="66">
        <v>-0.65625</v>
      </c>
      <c r="H3866" s="67">
        <v>1322.9114062629101</v>
      </c>
      <c r="I3866" s="85">
        <f t="shared" si="104"/>
        <v>-868.16061036003475</v>
      </c>
      <c r="J3866" s="86">
        <v>30.1676</v>
      </c>
      <c r="K3866" s="85">
        <f t="shared" si="105"/>
        <v>-28.777914396903789</v>
      </c>
      <c r="L3866" s="68" t="str">
        <f>VLOOKUP(C3866,[6]Consolidado!$B:$E,2,FALSE)</f>
        <v>Acabado</v>
      </c>
      <c r="M3866" s="69" t="str">
        <f>VLOOKUP(C3866,[6]Consolidado!$B:$E,3,FALSE)</f>
        <v>Material de acabado pendiente de distribuir</v>
      </c>
      <c r="N3866" s="70">
        <f>VLOOKUP(C3866,[6]Consolidado!$B:$H,7,FALSE)</f>
        <v>0</v>
      </c>
    </row>
    <row r="3867" spans="1:14" s="71" customFormat="1" ht="16.5" customHeight="1" outlineLevel="1" x14ac:dyDescent="0.2">
      <c r="A3867" s="60" t="s">
        <v>705</v>
      </c>
      <c r="B3867" s="61">
        <v>42943</v>
      </c>
      <c r="C3867" s="71" t="s">
        <v>290</v>
      </c>
      <c r="D3867" s="63" t="str">
        <f>VLOOKUP(C3867,[6]Consolidado!$B:$E,4,FALSE)</f>
        <v>En Proceso</v>
      </c>
      <c r="E3867" s="64" t="s">
        <v>25</v>
      </c>
      <c r="F3867" s="65" t="s">
        <v>119</v>
      </c>
      <c r="G3867" s="66">
        <v>-0.65625</v>
      </c>
      <c r="H3867" s="67">
        <v>619.40000000000009</v>
      </c>
      <c r="I3867" s="85">
        <f t="shared" ref="I3867:I3930" si="106">G3867*H3867</f>
        <v>-406.48125000000005</v>
      </c>
      <c r="J3867" s="86">
        <v>30.1676</v>
      </c>
      <c r="K3867" s="85">
        <f t="shared" ref="K3867:K3930" si="107">IFERROR(I3867/J3867,0)</f>
        <v>-13.474099696362988</v>
      </c>
      <c r="L3867" s="68" t="str">
        <f>VLOOKUP(C3867,[6]Consolidado!$B:$E,2,FALSE)</f>
        <v>Acabado</v>
      </c>
      <c r="M3867" s="69" t="str">
        <f>VLOOKUP(C3867,[6]Consolidado!$B:$E,3,FALSE)</f>
        <v>Material de acabado pendiente de distribuir</v>
      </c>
      <c r="N3867" s="70">
        <f>VLOOKUP(C3867,[6]Consolidado!$B:$H,7,FALSE)</f>
        <v>0</v>
      </c>
    </row>
    <row r="3868" spans="1:14" s="71" customFormat="1" ht="16.5" customHeight="1" outlineLevel="1" x14ac:dyDescent="0.2">
      <c r="A3868" s="60" t="s">
        <v>705</v>
      </c>
      <c r="B3868" s="61">
        <v>42943</v>
      </c>
      <c r="C3868" s="71" t="s">
        <v>290</v>
      </c>
      <c r="D3868" s="63" t="str">
        <f>VLOOKUP(C3868,[6]Consolidado!$B:$E,4,FALSE)</f>
        <v>En Proceso</v>
      </c>
      <c r="E3868" s="64" t="s">
        <v>25</v>
      </c>
      <c r="F3868" s="65" t="s">
        <v>196</v>
      </c>
      <c r="G3868" s="66">
        <v>-6.25E-2</v>
      </c>
      <c r="H3868" s="67">
        <v>789.47743333333335</v>
      </c>
      <c r="I3868" s="85">
        <f t="shared" si="106"/>
        <v>-49.342339583333334</v>
      </c>
      <c r="J3868" s="86">
        <v>30.1676</v>
      </c>
      <c r="K3868" s="85">
        <f t="shared" si="107"/>
        <v>-1.6356070613284892</v>
      </c>
      <c r="L3868" s="68" t="str">
        <f>VLOOKUP(C3868,[6]Consolidado!$B:$E,2,FALSE)</f>
        <v>Acabado</v>
      </c>
      <c r="M3868" s="69" t="str">
        <f>VLOOKUP(C3868,[6]Consolidado!$B:$E,3,FALSE)</f>
        <v>Material de acabado pendiente de distribuir</v>
      </c>
      <c r="N3868" s="70">
        <f>VLOOKUP(C3868,[6]Consolidado!$B:$H,7,FALSE)</f>
        <v>0</v>
      </c>
    </row>
    <row r="3869" spans="1:14" s="71" customFormat="1" ht="16.5" customHeight="1" outlineLevel="1" x14ac:dyDescent="0.2">
      <c r="A3869" s="60" t="s">
        <v>705</v>
      </c>
      <c r="B3869" s="61">
        <v>42943</v>
      </c>
      <c r="C3869" s="71" t="s">
        <v>290</v>
      </c>
      <c r="D3869" s="63" t="str">
        <f>VLOOKUP(C3869,[6]Consolidado!$B:$E,4,FALSE)</f>
        <v>En Proceso</v>
      </c>
      <c r="E3869" s="64" t="s">
        <v>25</v>
      </c>
      <c r="F3869" s="65" t="s">
        <v>194</v>
      </c>
      <c r="G3869" s="66">
        <v>-6.25E-2</v>
      </c>
      <c r="H3869" s="67">
        <v>789.47743333333335</v>
      </c>
      <c r="I3869" s="85">
        <f t="shared" si="106"/>
        <v>-49.342339583333334</v>
      </c>
      <c r="J3869" s="86">
        <v>30.1676</v>
      </c>
      <c r="K3869" s="85">
        <f t="shared" si="107"/>
        <v>-1.6356070613284892</v>
      </c>
      <c r="L3869" s="68" t="str">
        <f>VLOOKUP(C3869,[6]Consolidado!$B:$E,2,FALSE)</f>
        <v>Acabado</v>
      </c>
      <c r="M3869" s="69" t="str">
        <f>VLOOKUP(C3869,[6]Consolidado!$B:$E,3,FALSE)</f>
        <v>Material de acabado pendiente de distribuir</v>
      </c>
      <c r="N3869" s="70">
        <f>VLOOKUP(C3869,[6]Consolidado!$B:$H,7,FALSE)</f>
        <v>0</v>
      </c>
    </row>
    <row r="3870" spans="1:14" s="71" customFormat="1" ht="16.5" customHeight="1" outlineLevel="1" x14ac:dyDescent="0.2">
      <c r="A3870" s="60" t="s">
        <v>705</v>
      </c>
      <c r="B3870" s="61">
        <v>42943</v>
      </c>
      <c r="C3870" s="71" t="s">
        <v>290</v>
      </c>
      <c r="D3870" s="63" t="str">
        <f>VLOOKUP(C3870,[6]Consolidado!$B:$E,4,FALSE)</f>
        <v>En Proceso</v>
      </c>
      <c r="E3870" s="64" t="s">
        <v>25</v>
      </c>
      <c r="F3870" s="65" t="s">
        <v>195</v>
      </c>
      <c r="G3870" s="66">
        <v>-6.25E-2</v>
      </c>
      <c r="H3870" s="67">
        <v>789.47743333333335</v>
      </c>
      <c r="I3870" s="85">
        <f t="shared" si="106"/>
        <v>-49.342339583333334</v>
      </c>
      <c r="J3870" s="86">
        <v>30.1676</v>
      </c>
      <c r="K3870" s="85">
        <f t="shared" si="107"/>
        <v>-1.6356070613284892</v>
      </c>
      <c r="L3870" s="68" t="str">
        <f>VLOOKUP(C3870,[6]Consolidado!$B:$E,2,FALSE)</f>
        <v>Acabado</v>
      </c>
      <c r="M3870" s="69" t="str">
        <f>VLOOKUP(C3870,[6]Consolidado!$B:$E,3,FALSE)</f>
        <v>Material de acabado pendiente de distribuir</v>
      </c>
      <c r="N3870" s="70">
        <f>VLOOKUP(C3870,[6]Consolidado!$B:$H,7,FALSE)</f>
        <v>0</v>
      </c>
    </row>
    <row r="3871" spans="1:14" s="71" customFormat="1" ht="16.5" customHeight="1" outlineLevel="1" x14ac:dyDescent="0.2">
      <c r="A3871" s="60" t="s">
        <v>705</v>
      </c>
      <c r="B3871" s="61">
        <v>42943</v>
      </c>
      <c r="C3871" s="71" t="s">
        <v>290</v>
      </c>
      <c r="D3871" s="63" t="str">
        <f>VLOOKUP(C3871,[6]Consolidado!$B:$E,4,FALSE)</f>
        <v>En Proceso</v>
      </c>
      <c r="E3871" s="64" t="s">
        <v>25</v>
      </c>
      <c r="F3871" s="65" t="s">
        <v>99</v>
      </c>
      <c r="G3871" s="66">
        <v>-0.65625</v>
      </c>
      <c r="H3871" s="67">
        <v>349.53824092741934</v>
      </c>
      <c r="I3871" s="85">
        <f t="shared" si="106"/>
        <v>-229.38447060861893</v>
      </c>
      <c r="J3871" s="86">
        <v>30.1676</v>
      </c>
      <c r="K3871" s="85">
        <f t="shared" si="107"/>
        <v>-7.6036698513842307</v>
      </c>
      <c r="L3871" s="68" t="str">
        <f>VLOOKUP(C3871,[6]Consolidado!$B:$E,2,FALSE)</f>
        <v>Acabado</v>
      </c>
      <c r="M3871" s="69" t="str">
        <f>VLOOKUP(C3871,[6]Consolidado!$B:$E,3,FALSE)</f>
        <v>Material de acabado pendiente de distribuir</v>
      </c>
      <c r="N3871" s="70">
        <f>VLOOKUP(C3871,[6]Consolidado!$B:$H,7,FALSE)</f>
        <v>0</v>
      </c>
    </row>
    <row r="3872" spans="1:14" s="71" customFormat="1" ht="16.5" customHeight="1" outlineLevel="1" x14ac:dyDescent="0.2">
      <c r="A3872" s="60" t="s">
        <v>705</v>
      </c>
      <c r="B3872" s="61">
        <v>42943</v>
      </c>
      <c r="C3872" s="71" t="s">
        <v>290</v>
      </c>
      <c r="D3872" s="63" t="str">
        <f>VLOOKUP(C3872,[6]Consolidado!$B:$E,4,FALSE)</f>
        <v>En Proceso</v>
      </c>
      <c r="E3872" s="64" t="s">
        <v>25</v>
      </c>
      <c r="F3872" s="65" t="s">
        <v>230</v>
      </c>
      <c r="G3872" s="66">
        <v>-6.25E-2</v>
      </c>
      <c r="H3872" s="67">
        <v>238.47880378364198</v>
      </c>
      <c r="I3872" s="85">
        <f t="shared" si="106"/>
        <v>-14.904925236477624</v>
      </c>
      <c r="J3872" s="86">
        <v>30.1676</v>
      </c>
      <c r="K3872" s="85">
        <f t="shared" si="107"/>
        <v>-0.49407063327800765</v>
      </c>
      <c r="L3872" s="68" t="str">
        <f>VLOOKUP(C3872,[6]Consolidado!$B:$E,2,FALSE)</f>
        <v>Acabado</v>
      </c>
      <c r="M3872" s="69" t="str">
        <f>VLOOKUP(C3872,[6]Consolidado!$B:$E,3,FALSE)</f>
        <v>Material de acabado pendiente de distribuir</v>
      </c>
      <c r="N3872" s="70">
        <f>VLOOKUP(C3872,[6]Consolidado!$B:$H,7,FALSE)</f>
        <v>0</v>
      </c>
    </row>
    <row r="3873" spans="1:14" s="71" customFormat="1" ht="16.5" customHeight="1" outlineLevel="1" x14ac:dyDescent="0.2">
      <c r="A3873" s="60" t="s">
        <v>705</v>
      </c>
      <c r="B3873" s="61">
        <v>42943</v>
      </c>
      <c r="C3873" s="71" t="s">
        <v>290</v>
      </c>
      <c r="D3873" s="63" t="str">
        <f>VLOOKUP(C3873,[6]Consolidado!$B:$E,4,FALSE)</f>
        <v>En Proceso</v>
      </c>
      <c r="E3873" s="64" t="s">
        <v>25</v>
      </c>
      <c r="F3873" s="65" t="s">
        <v>120</v>
      </c>
      <c r="G3873" s="66">
        <v>-0.3125</v>
      </c>
      <c r="H3873" s="67">
        <v>1231.47</v>
      </c>
      <c r="I3873" s="85">
        <f t="shared" si="106"/>
        <v>-384.83437500000002</v>
      </c>
      <c r="J3873" s="86">
        <v>30.1676</v>
      </c>
      <c r="K3873" s="85">
        <f t="shared" si="107"/>
        <v>-12.756545930070672</v>
      </c>
      <c r="L3873" s="68" t="str">
        <f>VLOOKUP(C3873,[6]Consolidado!$B:$E,2,FALSE)</f>
        <v>Acabado</v>
      </c>
      <c r="M3873" s="69" t="str">
        <f>VLOOKUP(C3873,[6]Consolidado!$B:$E,3,FALSE)</f>
        <v>Material de acabado pendiente de distribuir</v>
      </c>
      <c r="N3873" s="70">
        <f>VLOOKUP(C3873,[6]Consolidado!$B:$H,7,FALSE)</f>
        <v>0</v>
      </c>
    </row>
    <row r="3874" spans="1:14" s="71" customFormat="1" ht="16.5" customHeight="1" outlineLevel="1" x14ac:dyDescent="0.2">
      <c r="A3874" s="60" t="s">
        <v>705</v>
      </c>
      <c r="B3874" s="61">
        <v>42943</v>
      </c>
      <c r="C3874" s="71" t="s">
        <v>290</v>
      </c>
      <c r="D3874" s="63" t="str">
        <f>VLOOKUP(C3874,[6]Consolidado!$B:$E,4,FALSE)</f>
        <v>En Proceso</v>
      </c>
      <c r="E3874" s="64" t="s">
        <v>25</v>
      </c>
      <c r="F3874" s="65" t="s">
        <v>147</v>
      </c>
      <c r="G3874" s="66">
        <v>-0.125</v>
      </c>
      <c r="H3874" s="67">
        <v>307.77845941846914</v>
      </c>
      <c r="I3874" s="85">
        <f t="shared" si="106"/>
        <v>-38.472307427308643</v>
      </c>
      <c r="J3874" s="86">
        <v>30.1676</v>
      </c>
      <c r="K3874" s="85">
        <f t="shared" si="107"/>
        <v>-1.2752856517359235</v>
      </c>
      <c r="L3874" s="68" t="str">
        <f>VLOOKUP(C3874,[6]Consolidado!$B:$E,2,FALSE)</f>
        <v>Acabado</v>
      </c>
      <c r="M3874" s="69" t="str">
        <f>VLOOKUP(C3874,[6]Consolidado!$B:$E,3,FALSE)</f>
        <v>Material de acabado pendiente de distribuir</v>
      </c>
      <c r="N3874" s="70">
        <f>VLOOKUP(C3874,[6]Consolidado!$B:$H,7,FALSE)</f>
        <v>0</v>
      </c>
    </row>
    <row r="3875" spans="1:14" s="71" customFormat="1" ht="16.5" customHeight="1" outlineLevel="1" x14ac:dyDescent="0.2">
      <c r="A3875" s="60" t="s">
        <v>705</v>
      </c>
      <c r="B3875" s="61">
        <v>42943</v>
      </c>
      <c r="C3875" s="71" t="s">
        <v>290</v>
      </c>
      <c r="D3875" s="63" t="str">
        <f>VLOOKUP(C3875,[6]Consolidado!$B:$E,4,FALSE)</f>
        <v>En Proceso</v>
      </c>
      <c r="E3875" s="64" t="s">
        <v>25</v>
      </c>
      <c r="F3875" s="65" t="s">
        <v>114</v>
      </c>
      <c r="G3875" s="66">
        <v>-0.25</v>
      </c>
      <c r="H3875" s="67">
        <v>970.11999999999989</v>
      </c>
      <c r="I3875" s="85">
        <f t="shared" si="106"/>
        <v>-242.52999999999997</v>
      </c>
      <c r="J3875" s="86">
        <v>30.1676</v>
      </c>
      <c r="K3875" s="85">
        <f t="shared" si="107"/>
        <v>-8.0394197748577927</v>
      </c>
      <c r="L3875" s="68" t="str">
        <f>VLOOKUP(C3875,[6]Consolidado!$B:$E,2,FALSE)</f>
        <v>Acabado</v>
      </c>
      <c r="M3875" s="69" t="str">
        <f>VLOOKUP(C3875,[6]Consolidado!$B:$E,3,FALSE)</f>
        <v>Material de acabado pendiente de distribuir</v>
      </c>
      <c r="N3875" s="70">
        <f>VLOOKUP(C3875,[6]Consolidado!$B:$H,7,FALSE)</f>
        <v>0</v>
      </c>
    </row>
    <row r="3876" spans="1:14" s="71" customFormat="1" ht="16.5" customHeight="1" outlineLevel="1" x14ac:dyDescent="0.2">
      <c r="A3876" s="60" t="s">
        <v>705</v>
      </c>
      <c r="B3876" s="61">
        <v>42943</v>
      </c>
      <c r="C3876" s="71" t="s">
        <v>89</v>
      </c>
      <c r="D3876" s="63" t="str">
        <f>VLOOKUP(C3876,[6]Consolidado!$B:$E,4,FALSE)</f>
        <v>En Proceso</v>
      </c>
      <c r="E3876" s="64" t="s">
        <v>33</v>
      </c>
      <c r="F3876" s="65" t="s">
        <v>90</v>
      </c>
      <c r="G3876" s="66">
        <v>-30.6</v>
      </c>
      <c r="H3876" s="67">
        <v>3.1466686239601929</v>
      </c>
      <c r="I3876" s="85">
        <f t="shared" si="106"/>
        <v>-96.288059893181909</v>
      </c>
      <c r="J3876" s="86">
        <v>30.1676</v>
      </c>
      <c r="K3876" s="85">
        <f t="shared" si="107"/>
        <v>-3.1917706378095012</v>
      </c>
      <c r="L3876" s="68" t="str">
        <f>VLOOKUP(C3876,[6]Consolidado!$B:$E,2,FALSE)</f>
        <v>Empaque</v>
      </c>
      <c r="M3876" s="69" t="str">
        <f>VLOOKUP(C3876,[6]Consolidado!$B:$E,3,FALSE)</f>
        <v>Material de empaque pendiente de distribuir</v>
      </c>
      <c r="N3876" s="70">
        <f>VLOOKUP(C3876,[6]Consolidado!$B:$H,7,FALSE)</f>
        <v>0</v>
      </c>
    </row>
    <row r="3877" spans="1:14" s="71" customFormat="1" ht="16.5" customHeight="1" outlineLevel="1" x14ac:dyDescent="0.2">
      <c r="A3877" s="60" t="s">
        <v>705</v>
      </c>
      <c r="B3877" s="61">
        <v>42943</v>
      </c>
      <c r="C3877" s="71">
        <v>248</v>
      </c>
      <c r="D3877" s="63" t="str">
        <f>VLOOKUP(C3877,[6]Consolidado!$B:$E,4,FALSE)</f>
        <v>Finalizada</v>
      </c>
      <c r="E3877" s="64" t="s">
        <v>25</v>
      </c>
      <c r="F3877" s="65" t="s">
        <v>108</v>
      </c>
      <c r="G3877" s="66">
        <v>0.625</v>
      </c>
      <c r="H3877" s="67">
        <v>986.72794871794883</v>
      </c>
      <c r="I3877" s="85">
        <f t="shared" si="106"/>
        <v>616.70496794871804</v>
      </c>
      <c r="J3877" s="86">
        <v>30.1676</v>
      </c>
      <c r="K3877" s="85">
        <f t="shared" si="107"/>
        <v>20.442626126994458</v>
      </c>
      <c r="L3877" s="68" t="str">
        <f>VLOOKUP(C3877,[6]Consolidado!$B:$E,2,FALSE)</f>
        <v>Ignitia Office</v>
      </c>
      <c r="M3877" s="69" t="str">
        <f>VLOOKUP(C3877,[6]Consolidado!$B:$E,3,FALSE)</f>
        <v>Meeting Room 3</v>
      </c>
      <c r="N3877" s="70" t="str">
        <f>VLOOKUP(C3877,[6]Consolidado!$B:$H,7,FALSE)</f>
        <v>Julio</v>
      </c>
    </row>
    <row r="3878" spans="1:14" s="71" customFormat="1" ht="16.5" customHeight="1" outlineLevel="1" x14ac:dyDescent="0.2">
      <c r="A3878" s="60" t="s">
        <v>705</v>
      </c>
      <c r="B3878" s="61">
        <v>42943</v>
      </c>
      <c r="C3878" s="71">
        <v>248</v>
      </c>
      <c r="D3878" s="63" t="str">
        <f>VLOOKUP(C3878,[6]Consolidado!$B:$E,4,FALSE)</f>
        <v>Finalizada</v>
      </c>
      <c r="E3878" s="64" t="s">
        <v>25</v>
      </c>
      <c r="F3878" s="65" t="s">
        <v>109</v>
      </c>
      <c r="G3878" s="66">
        <v>0.5</v>
      </c>
      <c r="H3878" s="67">
        <v>1231.6764492649318</v>
      </c>
      <c r="I3878" s="85">
        <f t="shared" si="106"/>
        <v>615.83822463246588</v>
      </c>
      <c r="J3878" s="86">
        <v>30.1676</v>
      </c>
      <c r="K3878" s="85">
        <f t="shared" si="107"/>
        <v>20.413895193269131</v>
      </c>
      <c r="L3878" s="68" t="str">
        <f>VLOOKUP(C3878,[6]Consolidado!$B:$E,2,FALSE)</f>
        <v>Ignitia Office</v>
      </c>
      <c r="M3878" s="69" t="str">
        <f>VLOOKUP(C3878,[6]Consolidado!$B:$E,3,FALSE)</f>
        <v>Meeting Room 3</v>
      </c>
      <c r="N3878" s="70" t="str">
        <f>VLOOKUP(C3878,[6]Consolidado!$B:$H,7,FALSE)</f>
        <v>Julio</v>
      </c>
    </row>
    <row r="3879" spans="1:14" s="71" customFormat="1" ht="16.5" customHeight="1" outlineLevel="1" x14ac:dyDescent="0.2">
      <c r="A3879" s="60" t="s">
        <v>705</v>
      </c>
      <c r="B3879" s="61">
        <v>42943</v>
      </c>
      <c r="C3879" s="71">
        <v>248</v>
      </c>
      <c r="D3879" s="63" t="str">
        <f>VLOOKUP(C3879,[6]Consolidado!$B:$E,4,FALSE)</f>
        <v>Finalizada</v>
      </c>
      <c r="E3879" s="64" t="s">
        <v>25</v>
      </c>
      <c r="F3879" s="65" t="s">
        <v>110</v>
      </c>
      <c r="G3879" s="66">
        <v>0.65625</v>
      </c>
      <c r="H3879" s="67">
        <v>1322.9114062629101</v>
      </c>
      <c r="I3879" s="85">
        <f t="shared" si="106"/>
        <v>868.16061036003475</v>
      </c>
      <c r="J3879" s="86">
        <v>30.1676</v>
      </c>
      <c r="K3879" s="85">
        <f t="shared" si="107"/>
        <v>28.777914396903789</v>
      </c>
      <c r="L3879" s="68" t="str">
        <f>VLOOKUP(C3879,[6]Consolidado!$B:$E,2,FALSE)</f>
        <v>Ignitia Office</v>
      </c>
      <c r="M3879" s="69" t="str">
        <f>VLOOKUP(C3879,[6]Consolidado!$B:$E,3,FALSE)</f>
        <v>Meeting Room 3</v>
      </c>
      <c r="N3879" s="70" t="str">
        <f>VLOOKUP(C3879,[6]Consolidado!$B:$H,7,FALSE)</f>
        <v>Julio</v>
      </c>
    </row>
    <row r="3880" spans="1:14" s="71" customFormat="1" ht="16.5" customHeight="1" outlineLevel="1" x14ac:dyDescent="0.2">
      <c r="A3880" s="60" t="s">
        <v>705</v>
      </c>
      <c r="B3880" s="61">
        <v>42943</v>
      </c>
      <c r="C3880" s="71">
        <v>248</v>
      </c>
      <c r="D3880" s="63" t="str">
        <f>VLOOKUP(C3880,[6]Consolidado!$B:$E,4,FALSE)</f>
        <v>Finalizada</v>
      </c>
      <c r="E3880" s="64" t="s">
        <v>25</v>
      </c>
      <c r="F3880" s="65" t="s">
        <v>119</v>
      </c>
      <c r="G3880" s="66">
        <v>0.65625</v>
      </c>
      <c r="H3880" s="67">
        <v>619.40000000000009</v>
      </c>
      <c r="I3880" s="85">
        <f t="shared" si="106"/>
        <v>406.48125000000005</v>
      </c>
      <c r="J3880" s="86">
        <v>30.1676</v>
      </c>
      <c r="K3880" s="85">
        <f t="shared" si="107"/>
        <v>13.474099696362988</v>
      </c>
      <c r="L3880" s="68" t="str">
        <f>VLOOKUP(C3880,[6]Consolidado!$B:$E,2,FALSE)</f>
        <v>Ignitia Office</v>
      </c>
      <c r="M3880" s="69" t="str">
        <f>VLOOKUP(C3880,[6]Consolidado!$B:$E,3,FALSE)</f>
        <v>Meeting Room 3</v>
      </c>
      <c r="N3880" s="70" t="str">
        <f>VLOOKUP(C3880,[6]Consolidado!$B:$H,7,FALSE)</f>
        <v>Julio</v>
      </c>
    </row>
    <row r="3881" spans="1:14" s="71" customFormat="1" ht="16.5" customHeight="1" outlineLevel="1" x14ac:dyDescent="0.2">
      <c r="A3881" s="60" t="s">
        <v>705</v>
      </c>
      <c r="B3881" s="61">
        <v>42943</v>
      </c>
      <c r="C3881" s="71">
        <v>248</v>
      </c>
      <c r="D3881" s="63" t="str">
        <f>VLOOKUP(C3881,[6]Consolidado!$B:$E,4,FALSE)</f>
        <v>Finalizada</v>
      </c>
      <c r="E3881" s="64" t="s">
        <v>25</v>
      </c>
      <c r="F3881" s="65" t="s">
        <v>196</v>
      </c>
      <c r="G3881" s="66">
        <v>6.25E-2</v>
      </c>
      <c r="H3881" s="67">
        <v>789.47743333333335</v>
      </c>
      <c r="I3881" s="85">
        <f t="shared" si="106"/>
        <v>49.342339583333334</v>
      </c>
      <c r="J3881" s="86">
        <v>30.1676</v>
      </c>
      <c r="K3881" s="85">
        <f t="shared" si="107"/>
        <v>1.6356070613284892</v>
      </c>
      <c r="L3881" s="68" t="str">
        <f>VLOOKUP(C3881,[6]Consolidado!$B:$E,2,FALSE)</f>
        <v>Ignitia Office</v>
      </c>
      <c r="M3881" s="69" t="str">
        <f>VLOOKUP(C3881,[6]Consolidado!$B:$E,3,FALSE)</f>
        <v>Meeting Room 3</v>
      </c>
      <c r="N3881" s="70" t="str">
        <f>VLOOKUP(C3881,[6]Consolidado!$B:$H,7,FALSE)</f>
        <v>Julio</v>
      </c>
    </row>
    <row r="3882" spans="1:14" s="71" customFormat="1" ht="16.5" customHeight="1" outlineLevel="1" x14ac:dyDescent="0.2">
      <c r="A3882" s="60" t="s">
        <v>705</v>
      </c>
      <c r="B3882" s="61">
        <v>42943</v>
      </c>
      <c r="C3882" s="71">
        <v>248</v>
      </c>
      <c r="D3882" s="63" t="str">
        <f>VLOOKUP(C3882,[6]Consolidado!$B:$E,4,FALSE)</f>
        <v>Finalizada</v>
      </c>
      <c r="E3882" s="64" t="s">
        <v>25</v>
      </c>
      <c r="F3882" s="65" t="s">
        <v>194</v>
      </c>
      <c r="G3882" s="66">
        <v>6.25E-2</v>
      </c>
      <c r="H3882" s="67">
        <v>789.47743333333335</v>
      </c>
      <c r="I3882" s="85">
        <f t="shared" si="106"/>
        <v>49.342339583333334</v>
      </c>
      <c r="J3882" s="86">
        <v>30.1676</v>
      </c>
      <c r="K3882" s="85">
        <f t="shared" si="107"/>
        <v>1.6356070613284892</v>
      </c>
      <c r="L3882" s="68" t="str">
        <f>VLOOKUP(C3882,[6]Consolidado!$B:$E,2,FALSE)</f>
        <v>Ignitia Office</v>
      </c>
      <c r="M3882" s="69" t="str">
        <f>VLOOKUP(C3882,[6]Consolidado!$B:$E,3,FALSE)</f>
        <v>Meeting Room 3</v>
      </c>
      <c r="N3882" s="70" t="str">
        <f>VLOOKUP(C3882,[6]Consolidado!$B:$H,7,FALSE)</f>
        <v>Julio</v>
      </c>
    </row>
    <row r="3883" spans="1:14" s="71" customFormat="1" ht="16.5" customHeight="1" outlineLevel="1" x14ac:dyDescent="0.2">
      <c r="A3883" s="60" t="s">
        <v>705</v>
      </c>
      <c r="B3883" s="61">
        <v>42943</v>
      </c>
      <c r="C3883" s="71">
        <v>248</v>
      </c>
      <c r="D3883" s="63" t="str">
        <f>VLOOKUP(C3883,[6]Consolidado!$B:$E,4,FALSE)</f>
        <v>Finalizada</v>
      </c>
      <c r="E3883" s="64" t="s">
        <v>25</v>
      </c>
      <c r="F3883" s="65" t="s">
        <v>195</v>
      </c>
      <c r="G3883" s="66">
        <v>6.25E-2</v>
      </c>
      <c r="H3883" s="67">
        <v>789.47743333333335</v>
      </c>
      <c r="I3883" s="85">
        <f t="shared" si="106"/>
        <v>49.342339583333334</v>
      </c>
      <c r="J3883" s="86">
        <v>30.1676</v>
      </c>
      <c r="K3883" s="85">
        <f t="shared" si="107"/>
        <v>1.6356070613284892</v>
      </c>
      <c r="L3883" s="68" t="str">
        <f>VLOOKUP(C3883,[6]Consolidado!$B:$E,2,FALSE)</f>
        <v>Ignitia Office</v>
      </c>
      <c r="M3883" s="69" t="str">
        <f>VLOOKUP(C3883,[6]Consolidado!$B:$E,3,FALSE)</f>
        <v>Meeting Room 3</v>
      </c>
      <c r="N3883" s="70" t="str">
        <f>VLOOKUP(C3883,[6]Consolidado!$B:$H,7,FALSE)</f>
        <v>Julio</v>
      </c>
    </row>
    <row r="3884" spans="1:14" s="71" customFormat="1" ht="16.5" customHeight="1" outlineLevel="1" x14ac:dyDescent="0.2">
      <c r="A3884" s="60" t="s">
        <v>705</v>
      </c>
      <c r="B3884" s="61">
        <v>42943</v>
      </c>
      <c r="C3884" s="71">
        <v>248</v>
      </c>
      <c r="D3884" s="63" t="str">
        <f>VLOOKUP(C3884,[6]Consolidado!$B:$E,4,FALSE)</f>
        <v>Finalizada</v>
      </c>
      <c r="E3884" s="64" t="s">
        <v>25</v>
      </c>
      <c r="F3884" s="65" t="s">
        <v>99</v>
      </c>
      <c r="G3884" s="66">
        <v>0.65625</v>
      </c>
      <c r="H3884" s="67">
        <v>349.53824092741934</v>
      </c>
      <c r="I3884" s="85">
        <f t="shared" si="106"/>
        <v>229.38447060861893</v>
      </c>
      <c r="J3884" s="86">
        <v>30.1676</v>
      </c>
      <c r="K3884" s="85">
        <f t="shared" si="107"/>
        <v>7.6036698513842307</v>
      </c>
      <c r="L3884" s="68" t="str">
        <f>VLOOKUP(C3884,[6]Consolidado!$B:$E,2,FALSE)</f>
        <v>Ignitia Office</v>
      </c>
      <c r="M3884" s="69" t="str">
        <f>VLOOKUP(C3884,[6]Consolidado!$B:$E,3,FALSE)</f>
        <v>Meeting Room 3</v>
      </c>
      <c r="N3884" s="70" t="str">
        <f>VLOOKUP(C3884,[6]Consolidado!$B:$H,7,FALSE)</f>
        <v>Julio</v>
      </c>
    </row>
    <row r="3885" spans="1:14" s="71" customFormat="1" ht="16.5" customHeight="1" outlineLevel="1" x14ac:dyDescent="0.2">
      <c r="A3885" s="60" t="s">
        <v>705</v>
      </c>
      <c r="B3885" s="61">
        <v>42943</v>
      </c>
      <c r="C3885" s="71">
        <v>248</v>
      </c>
      <c r="D3885" s="63" t="str">
        <f>VLOOKUP(C3885,[6]Consolidado!$B:$E,4,FALSE)</f>
        <v>Finalizada</v>
      </c>
      <c r="E3885" s="64" t="s">
        <v>25</v>
      </c>
      <c r="F3885" s="65" t="s">
        <v>230</v>
      </c>
      <c r="G3885" s="66">
        <v>6.25E-2</v>
      </c>
      <c r="H3885" s="67">
        <v>238.47880378364198</v>
      </c>
      <c r="I3885" s="85">
        <f t="shared" si="106"/>
        <v>14.904925236477624</v>
      </c>
      <c r="J3885" s="86">
        <v>30.1676</v>
      </c>
      <c r="K3885" s="85">
        <f t="shared" si="107"/>
        <v>0.49407063327800765</v>
      </c>
      <c r="L3885" s="68" t="str">
        <f>VLOOKUP(C3885,[6]Consolidado!$B:$E,2,FALSE)</f>
        <v>Ignitia Office</v>
      </c>
      <c r="M3885" s="69" t="str">
        <f>VLOOKUP(C3885,[6]Consolidado!$B:$E,3,FALSE)</f>
        <v>Meeting Room 3</v>
      </c>
      <c r="N3885" s="70" t="str">
        <f>VLOOKUP(C3885,[6]Consolidado!$B:$H,7,FALSE)</f>
        <v>Julio</v>
      </c>
    </row>
    <row r="3886" spans="1:14" s="71" customFormat="1" ht="16.5" customHeight="1" outlineLevel="1" x14ac:dyDescent="0.2">
      <c r="A3886" s="60" t="s">
        <v>705</v>
      </c>
      <c r="B3886" s="61">
        <v>42943</v>
      </c>
      <c r="C3886" s="71">
        <v>248</v>
      </c>
      <c r="D3886" s="63" t="str">
        <f>VLOOKUP(C3886,[6]Consolidado!$B:$E,4,FALSE)</f>
        <v>Finalizada</v>
      </c>
      <c r="E3886" s="64" t="s">
        <v>25</v>
      </c>
      <c r="F3886" s="65" t="s">
        <v>120</v>
      </c>
      <c r="G3886" s="66">
        <v>0.3125</v>
      </c>
      <c r="H3886" s="67">
        <v>1231.47</v>
      </c>
      <c r="I3886" s="85">
        <f t="shared" si="106"/>
        <v>384.83437500000002</v>
      </c>
      <c r="J3886" s="86">
        <v>30.1676</v>
      </c>
      <c r="K3886" s="85">
        <f t="shared" si="107"/>
        <v>12.756545930070672</v>
      </c>
      <c r="L3886" s="68" t="str">
        <f>VLOOKUP(C3886,[6]Consolidado!$B:$E,2,FALSE)</f>
        <v>Ignitia Office</v>
      </c>
      <c r="M3886" s="69" t="str">
        <f>VLOOKUP(C3886,[6]Consolidado!$B:$E,3,FALSE)</f>
        <v>Meeting Room 3</v>
      </c>
      <c r="N3886" s="70" t="str">
        <f>VLOOKUP(C3886,[6]Consolidado!$B:$H,7,FALSE)</f>
        <v>Julio</v>
      </c>
    </row>
    <row r="3887" spans="1:14" s="71" customFormat="1" ht="16.5" customHeight="1" outlineLevel="1" x14ac:dyDescent="0.2">
      <c r="A3887" s="60" t="s">
        <v>705</v>
      </c>
      <c r="B3887" s="61">
        <v>42943</v>
      </c>
      <c r="C3887" s="71">
        <v>248</v>
      </c>
      <c r="D3887" s="63" t="str">
        <f>VLOOKUP(C3887,[6]Consolidado!$B:$E,4,FALSE)</f>
        <v>Finalizada</v>
      </c>
      <c r="E3887" s="64" t="s">
        <v>25</v>
      </c>
      <c r="F3887" s="65" t="s">
        <v>147</v>
      </c>
      <c r="G3887" s="66">
        <v>0.125</v>
      </c>
      <c r="H3887" s="67">
        <v>307.77845941846914</v>
      </c>
      <c r="I3887" s="85">
        <f t="shared" si="106"/>
        <v>38.472307427308643</v>
      </c>
      <c r="J3887" s="86">
        <v>30.1676</v>
      </c>
      <c r="K3887" s="85">
        <f t="shared" si="107"/>
        <v>1.2752856517359235</v>
      </c>
      <c r="L3887" s="68" t="str">
        <f>VLOOKUP(C3887,[6]Consolidado!$B:$E,2,FALSE)</f>
        <v>Ignitia Office</v>
      </c>
      <c r="M3887" s="69" t="str">
        <f>VLOOKUP(C3887,[6]Consolidado!$B:$E,3,FALSE)</f>
        <v>Meeting Room 3</v>
      </c>
      <c r="N3887" s="70" t="str">
        <f>VLOOKUP(C3887,[6]Consolidado!$B:$H,7,FALSE)</f>
        <v>Julio</v>
      </c>
    </row>
    <row r="3888" spans="1:14" s="71" customFormat="1" ht="16.5" customHeight="1" outlineLevel="1" x14ac:dyDescent="0.2">
      <c r="A3888" s="60" t="s">
        <v>705</v>
      </c>
      <c r="B3888" s="61">
        <v>42943</v>
      </c>
      <c r="C3888" s="71">
        <v>248</v>
      </c>
      <c r="D3888" s="63" t="str">
        <f>VLOOKUP(C3888,[6]Consolidado!$B:$E,4,FALSE)</f>
        <v>Finalizada</v>
      </c>
      <c r="E3888" s="64" t="s">
        <v>25</v>
      </c>
      <c r="F3888" s="65" t="s">
        <v>114</v>
      </c>
      <c r="G3888" s="66">
        <v>0.25</v>
      </c>
      <c r="H3888" s="67">
        <v>970.11999999999989</v>
      </c>
      <c r="I3888" s="85">
        <f t="shared" si="106"/>
        <v>242.52999999999997</v>
      </c>
      <c r="J3888" s="86">
        <v>30.1676</v>
      </c>
      <c r="K3888" s="85">
        <f t="shared" si="107"/>
        <v>8.0394197748577927</v>
      </c>
      <c r="L3888" s="68" t="str">
        <f>VLOOKUP(C3888,[6]Consolidado!$B:$E,2,FALSE)</f>
        <v>Ignitia Office</v>
      </c>
      <c r="M3888" s="69" t="str">
        <f>VLOOKUP(C3888,[6]Consolidado!$B:$E,3,FALSE)</f>
        <v>Meeting Room 3</v>
      </c>
      <c r="N3888" s="70" t="str">
        <f>VLOOKUP(C3888,[6]Consolidado!$B:$H,7,FALSE)</f>
        <v>Julio</v>
      </c>
    </row>
    <row r="3889" spans="1:14" s="71" customFormat="1" ht="16.5" customHeight="1" outlineLevel="1" x14ac:dyDescent="0.2">
      <c r="A3889" s="60" t="s">
        <v>705</v>
      </c>
      <c r="B3889" s="61">
        <v>42943</v>
      </c>
      <c r="C3889" s="71">
        <v>248</v>
      </c>
      <c r="D3889" s="63" t="str">
        <f>VLOOKUP(C3889,[6]Consolidado!$B:$E,4,FALSE)</f>
        <v>Finalizada</v>
      </c>
      <c r="E3889" s="64" t="s">
        <v>33</v>
      </c>
      <c r="F3889" s="65" t="s">
        <v>90</v>
      </c>
      <c r="G3889" s="66">
        <v>30.6</v>
      </c>
      <c r="H3889" s="67">
        <v>3.1466686239601929</v>
      </c>
      <c r="I3889" s="85">
        <f t="shared" si="106"/>
        <v>96.288059893181909</v>
      </c>
      <c r="J3889" s="86">
        <v>30.1676</v>
      </c>
      <c r="K3889" s="85">
        <f t="shared" si="107"/>
        <v>3.1917706378095012</v>
      </c>
      <c r="L3889" s="68" t="str">
        <f>VLOOKUP(C3889,[6]Consolidado!$B:$E,2,FALSE)</f>
        <v>Ignitia Office</v>
      </c>
      <c r="M3889" s="69" t="str">
        <f>VLOOKUP(C3889,[6]Consolidado!$B:$E,3,FALSE)</f>
        <v>Meeting Room 3</v>
      </c>
      <c r="N3889" s="70" t="str">
        <f>VLOOKUP(C3889,[6]Consolidado!$B:$H,7,FALSE)</f>
        <v>Julio</v>
      </c>
    </row>
    <row r="3890" spans="1:14" s="71" customFormat="1" ht="16.5" customHeight="1" outlineLevel="1" x14ac:dyDescent="0.2">
      <c r="A3890" s="60" t="s">
        <v>705</v>
      </c>
      <c r="B3890" s="61">
        <v>42943</v>
      </c>
      <c r="C3890" s="71" t="s">
        <v>290</v>
      </c>
      <c r="D3890" s="63" t="str">
        <f>VLOOKUP(C3890,[6]Consolidado!$B:$E,4,FALSE)</f>
        <v>En Proceso</v>
      </c>
      <c r="E3890" s="64" t="s">
        <v>25</v>
      </c>
      <c r="F3890" s="65" t="s">
        <v>137</v>
      </c>
      <c r="G3890" s="66">
        <v>-0.5</v>
      </c>
      <c r="H3890" s="67">
        <v>980.21</v>
      </c>
      <c r="I3890" s="85">
        <f t="shared" si="106"/>
        <v>-490.10500000000002</v>
      </c>
      <c r="J3890" s="86">
        <v>30.1676</v>
      </c>
      <c r="K3890" s="85">
        <f t="shared" si="107"/>
        <v>-16.246071944735412</v>
      </c>
      <c r="L3890" s="68" t="str">
        <f>VLOOKUP(C3890,[6]Consolidado!$B:$E,2,FALSE)</f>
        <v>Acabado</v>
      </c>
      <c r="M3890" s="69" t="str">
        <f>VLOOKUP(C3890,[6]Consolidado!$B:$E,3,FALSE)</f>
        <v>Material de acabado pendiente de distribuir</v>
      </c>
      <c r="N3890" s="70">
        <f>VLOOKUP(C3890,[6]Consolidado!$B:$H,7,FALSE)</f>
        <v>0</v>
      </c>
    </row>
    <row r="3891" spans="1:14" s="71" customFormat="1" ht="16.5" customHeight="1" outlineLevel="1" x14ac:dyDescent="0.2">
      <c r="A3891" s="60" t="s">
        <v>705</v>
      </c>
      <c r="B3891" s="61">
        <v>42943</v>
      </c>
      <c r="C3891" s="71" t="s">
        <v>290</v>
      </c>
      <c r="D3891" s="63" t="str">
        <f>VLOOKUP(C3891,[6]Consolidado!$B:$E,4,FALSE)</f>
        <v>En Proceso</v>
      </c>
      <c r="E3891" s="64" t="s">
        <v>25</v>
      </c>
      <c r="F3891" s="65" t="s">
        <v>109</v>
      </c>
      <c r="G3891" s="66">
        <v>-0.5625</v>
      </c>
      <c r="H3891" s="67">
        <v>1231.6764492649318</v>
      </c>
      <c r="I3891" s="85">
        <f t="shared" si="106"/>
        <v>-692.81800271152406</v>
      </c>
      <c r="J3891" s="86">
        <v>30.1676</v>
      </c>
      <c r="K3891" s="85">
        <f t="shared" si="107"/>
        <v>-22.965632092427771</v>
      </c>
      <c r="L3891" s="68" t="str">
        <f>VLOOKUP(C3891,[6]Consolidado!$B:$E,2,FALSE)</f>
        <v>Acabado</v>
      </c>
      <c r="M3891" s="69" t="str">
        <f>VLOOKUP(C3891,[6]Consolidado!$B:$E,3,FALSE)</f>
        <v>Material de acabado pendiente de distribuir</v>
      </c>
      <c r="N3891" s="70">
        <f>VLOOKUP(C3891,[6]Consolidado!$B:$H,7,FALSE)</f>
        <v>0</v>
      </c>
    </row>
    <row r="3892" spans="1:14" s="71" customFormat="1" ht="16.5" customHeight="1" outlineLevel="1" x14ac:dyDescent="0.2">
      <c r="A3892" s="60" t="s">
        <v>705</v>
      </c>
      <c r="B3892" s="61">
        <v>42943</v>
      </c>
      <c r="C3892" s="71" t="s">
        <v>290</v>
      </c>
      <c r="D3892" s="63" t="str">
        <f>VLOOKUP(C3892,[6]Consolidado!$B:$E,4,FALSE)</f>
        <v>En Proceso</v>
      </c>
      <c r="E3892" s="64" t="s">
        <v>25</v>
      </c>
      <c r="F3892" s="65" t="s">
        <v>110</v>
      </c>
      <c r="G3892" s="66">
        <v>-0.59375</v>
      </c>
      <c r="H3892" s="67">
        <v>1322.9114062629101</v>
      </c>
      <c r="I3892" s="85">
        <f t="shared" si="106"/>
        <v>-785.47864746860284</v>
      </c>
      <c r="J3892" s="86">
        <v>30.1676</v>
      </c>
      <c r="K3892" s="85">
        <f t="shared" si="107"/>
        <v>-26.037160644817714</v>
      </c>
      <c r="L3892" s="68" t="str">
        <f>VLOOKUP(C3892,[6]Consolidado!$B:$E,2,FALSE)</f>
        <v>Acabado</v>
      </c>
      <c r="M3892" s="69" t="str">
        <f>VLOOKUP(C3892,[6]Consolidado!$B:$E,3,FALSE)</f>
        <v>Material de acabado pendiente de distribuir</v>
      </c>
      <c r="N3892" s="70">
        <f>VLOOKUP(C3892,[6]Consolidado!$B:$H,7,FALSE)</f>
        <v>0</v>
      </c>
    </row>
    <row r="3893" spans="1:14" s="71" customFormat="1" ht="16.5" customHeight="1" outlineLevel="1" x14ac:dyDescent="0.2">
      <c r="A3893" s="60" t="s">
        <v>705</v>
      </c>
      <c r="B3893" s="61">
        <v>42943</v>
      </c>
      <c r="C3893" s="71" t="s">
        <v>290</v>
      </c>
      <c r="D3893" s="63" t="str">
        <f>VLOOKUP(C3893,[6]Consolidado!$B:$E,4,FALSE)</f>
        <v>En Proceso</v>
      </c>
      <c r="E3893" s="64" t="s">
        <v>25</v>
      </c>
      <c r="F3893" s="65" t="s">
        <v>119</v>
      </c>
      <c r="G3893" s="66">
        <v>-0.59375</v>
      </c>
      <c r="H3893" s="67">
        <v>619.40000000000009</v>
      </c>
      <c r="I3893" s="85">
        <f t="shared" si="106"/>
        <v>-367.76875000000007</v>
      </c>
      <c r="J3893" s="86">
        <v>30.1676</v>
      </c>
      <c r="K3893" s="85">
        <f t="shared" si="107"/>
        <v>-12.19085210623318</v>
      </c>
      <c r="L3893" s="68" t="str">
        <f>VLOOKUP(C3893,[6]Consolidado!$B:$E,2,FALSE)</f>
        <v>Acabado</v>
      </c>
      <c r="M3893" s="69" t="str">
        <f>VLOOKUP(C3893,[6]Consolidado!$B:$E,3,FALSE)</f>
        <v>Material de acabado pendiente de distribuir</v>
      </c>
      <c r="N3893" s="70">
        <f>VLOOKUP(C3893,[6]Consolidado!$B:$H,7,FALSE)</f>
        <v>0</v>
      </c>
    </row>
    <row r="3894" spans="1:14" s="71" customFormat="1" ht="16.5" customHeight="1" outlineLevel="1" x14ac:dyDescent="0.2">
      <c r="A3894" s="60" t="s">
        <v>705</v>
      </c>
      <c r="B3894" s="61">
        <v>42943</v>
      </c>
      <c r="C3894" s="71" t="s">
        <v>290</v>
      </c>
      <c r="D3894" s="63" t="str">
        <f>VLOOKUP(C3894,[6]Consolidado!$B:$E,4,FALSE)</f>
        <v>En Proceso</v>
      </c>
      <c r="E3894" s="64" t="s">
        <v>25</v>
      </c>
      <c r="F3894" s="65" t="s">
        <v>193</v>
      </c>
      <c r="G3894" s="66">
        <v>-3.125E-2</v>
      </c>
      <c r="H3894" s="67">
        <v>789.48</v>
      </c>
      <c r="I3894" s="85">
        <f t="shared" si="106"/>
        <v>-24.671250000000001</v>
      </c>
      <c r="J3894" s="86">
        <v>30.1676</v>
      </c>
      <c r="K3894" s="85">
        <f t="shared" si="107"/>
        <v>-0.81780618942176375</v>
      </c>
      <c r="L3894" s="68" t="str">
        <f>VLOOKUP(C3894,[6]Consolidado!$B:$E,2,FALSE)</f>
        <v>Acabado</v>
      </c>
      <c r="M3894" s="69" t="str">
        <f>VLOOKUP(C3894,[6]Consolidado!$B:$E,3,FALSE)</f>
        <v>Material de acabado pendiente de distribuir</v>
      </c>
      <c r="N3894" s="70">
        <f>VLOOKUP(C3894,[6]Consolidado!$B:$H,7,FALSE)</f>
        <v>0</v>
      </c>
    </row>
    <row r="3895" spans="1:14" s="71" customFormat="1" ht="16.5" customHeight="1" outlineLevel="1" x14ac:dyDescent="0.2">
      <c r="A3895" s="60" t="s">
        <v>705</v>
      </c>
      <c r="B3895" s="61">
        <v>42943</v>
      </c>
      <c r="C3895" s="71" t="s">
        <v>290</v>
      </c>
      <c r="D3895" s="63" t="str">
        <f>VLOOKUP(C3895,[6]Consolidado!$B:$E,4,FALSE)</f>
        <v>En Proceso</v>
      </c>
      <c r="E3895" s="64" t="s">
        <v>25</v>
      </c>
      <c r="F3895" s="65" t="s">
        <v>120</v>
      </c>
      <c r="G3895" s="66">
        <v>-6.25E-2</v>
      </c>
      <c r="H3895" s="67">
        <v>1231.47</v>
      </c>
      <c r="I3895" s="85">
        <f t="shared" si="106"/>
        <v>-76.966875000000002</v>
      </c>
      <c r="J3895" s="86">
        <v>30.1676</v>
      </c>
      <c r="K3895" s="85">
        <f t="shared" si="107"/>
        <v>-2.5513091860141346</v>
      </c>
      <c r="L3895" s="68" t="str">
        <f>VLOOKUP(C3895,[6]Consolidado!$B:$E,2,FALSE)</f>
        <v>Acabado</v>
      </c>
      <c r="M3895" s="69" t="str">
        <f>VLOOKUP(C3895,[6]Consolidado!$B:$E,3,FALSE)</f>
        <v>Material de acabado pendiente de distribuir</v>
      </c>
      <c r="N3895" s="70">
        <f>VLOOKUP(C3895,[6]Consolidado!$B:$H,7,FALSE)</f>
        <v>0</v>
      </c>
    </row>
    <row r="3896" spans="1:14" s="71" customFormat="1" ht="16.5" customHeight="1" outlineLevel="1" x14ac:dyDescent="0.2">
      <c r="A3896" s="60" t="s">
        <v>705</v>
      </c>
      <c r="B3896" s="61">
        <v>42943</v>
      </c>
      <c r="C3896" s="71" t="s">
        <v>290</v>
      </c>
      <c r="D3896" s="63" t="str">
        <f>VLOOKUP(C3896,[6]Consolidado!$B:$E,4,FALSE)</f>
        <v>En Proceso</v>
      </c>
      <c r="E3896" s="64" t="s">
        <v>25</v>
      </c>
      <c r="F3896" s="65" t="s">
        <v>108</v>
      </c>
      <c r="G3896" s="66">
        <v>-0.125</v>
      </c>
      <c r="H3896" s="67">
        <v>986.72794871794883</v>
      </c>
      <c r="I3896" s="85">
        <f t="shared" si="106"/>
        <v>-123.3409935897436</v>
      </c>
      <c r="J3896" s="86">
        <v>30.1676</v>
      </c>
      <c r="K3896" s="85">
        <f t="shared" si="107"/>
        <v>-4.0885252253988913</v>
      </c>
      <c r="L3896" s="68" t="str">
        <f>VLOOKUP(C3896,[6]Consolidado!$B:$E,2,FALSE)</f>
        <v>Acabado</v>
      </c>
      <c r="M3896" s="69" t="str">
        <f>VLOOKUP(C3896,[6]Consolidado!$B:$E,3,FALSE)</f>
        <v>Material de acabado pendiente de distribuir</v>
      </c>
      <c r="N3896" s="70">
        <f>VLOOKUP(C3896,[6]Consolidado!$B:$H,7,FALSE)</f>
        <v>0</v>
      </c>
    </row>
    <row r="3897" spans="1:14" s="71" customFormat="1" ht="16.5" customHeight="1" outlineLevel="1" x14ac:dyDescent="0.2">
      <c r="A3897" s="60" t="s">
        <v>705</v>
      </c>
      <c r="B3897" s="61">
        <v>42943</v>
      </c>
      <c r="C3897" s="71" t="s">
        <v>89</v>
      </c>
      <c r="D3897" s="63" t="str">
        <f>VLOOKUP(C3897,[6]Consolidado!$B:$E,4,FALSE)</f>
        <v>En Proceso</v>
      </c>
      <c r="E3897" s="64" t="s">
        <v>33</v>
      </c>
      <c r="F3897" s="65" t="s">
        <v>90</v>
      </c>
      <c r="G3897" s="66">
        <v>-9</v>
      </c>
      <c r="H3897" s="67">
        <v>3.1466686239601929</v>
      </c>
      <c r="I3897" s="85">
        <f t="shared" si="106"/>
        <v>-28.320017615641735</v>
      </c>
      <c r="J3897" s="86">
        <v>30.1676</v>
      </c>
      <c r="K3897" s="85">
        <f t="shared" si="107"/>
        <v>-0.93875606994397087</v>
      </c>
      <c r="L3897" s="68" t="str">
        <f>VLOOKUP(C3897,[6]Consolidado!$B:$E,2,FALSE)</f>
        <v>Empaque</v>
      </c>
      <c r="M3897" s="69" t="str">
        <f>VLOOKUP(C3897,[6]Consolidado!$B:$E,3,FALSE)</f>
        <v>Material de empaque pendiente de distribuir</v>
      </c>
      <c r="N3897" s="70">
        <f>VLOOKUP(C3897,[6]Consolidado!$B:$H,7,FALSE)</f>
        <v>0</v>
      </c>
    </row>
    <row r="3898" spans="1:14" s="71" customFormat="1" ht="16.5" customHeight="1" outlineLevel="1" x14ac:dyDescent="0.2">
      <c r="A3898" s="60" t="s">
        <v>705</v>
      </c>
      <c r="B3898" s="61">
        <v>42943</v>
      </c>
      <c r="C3898" s="71">
        <v>253</v>
      </c>
      <c r="D3898" s="63" t="str">
        <f>VLOOKUP(C3898,[6]Consolidado!$B:$E,4,FALSE)</f>
        <v>Finalizada</v>
      </c>
      <c r="E3898" s="64" t="s">
        <v>25</v>
      </c>
      <c r="F3898" s="65" t="s">
        <v>137</v>
      </c>
      <c r="G3898" s="66">
        <v>0.5</v>
      </c>
      <c r="H3898" s="67">
        <v>980.21</v>
      </c>
      <c r="I3898" s="85">
        <f t="shared" si="106"/>
        <v>490.10500000000002</v>
      </c>
      <c r="J3898" s="86">
        <v>30.1676</v>
      </c>
      <c r="K3898" s="85">
        <f t="shared" si="107"/>
        <v>16.246071944735412</v>
      </c>
      <c r="L3898" s="68" t="str">
        <f>VLOOKUP(C3898,[6]Consolidado!$B:$E,2,FALSE)</f>
        <v>Ignitia Office</v>
      </c>
      <c r="M3898" s="69" t="str">
        <f>VLOOKUP(C3898,[6]Consolidado!$B:$E,3,FALSE)</f>
        <v>Reception Desk</v>
      </c>
      <c r="N3898" s="70" t="str">
        <f>VLOOKUP(C3898,[6]Consolidado!$B:$H,7,FALSE)</f>
        <v>Julio</v>
      </c>
    </row>
    <row r="3899" spans="1:14" s="71" customFormat="1" ht="16.5" customHeight="1" outlineLevel="1" x14ac:dyDescent="0.2">
      <c r="A3899" s="60" t="s">
        <v>705</v>
      </c>
      <c r="B3899" s="61">
        <v>42943</v>
      </c>
      <c r="C3899" s="71">
        <v>253</v>
      </c>
      <c r="D3899" s="63" t="str">
        <f>VLOOKUP(C3899,[6]Consolidado!$B:$E,4,FALSE)</f>
        <v>Finalizada</v>
      </c>
      <c r="E3899" s="64" t="s">
        <v>25</v>
      </c>
      <c r="F3899" s="65" t="s">
        <v>109</v>
      </c>
      <c r="G3899" s="66">
        <v>0.5625</v>
      </c>
      <c r="H3899" s="67">
        <v>1231.6764492649318</v>
      </c>
      <c r="I3899" s="85">
        <f t="shared" si="106"/>
        <v>692.81800271152406</v>
      </c>
      <c r="J3899" s="86">
        <v>30.1676</v>
      </c>
      <c r="K3899" s="85">
        <f t="shared" si="107"/>
        <v>22.965632092427771</v>
      </c>
      <c r="L3899" s="68" t="str">
        <f>VLOOKUP(C3899,[6]Consolidado!$B:$E,2,FALSE)</f>
        <v>Ignitia Office</v>
      </c>
      <c r="M3899" s="69" t="str">
        <f>VLOOKUP(C3899,[6]Consolidado!$B:$E,3,FALSE)</f>
        <v>Reception Desk</v>
      </c>
      <c r="N3899" s="70" t="str">
        <f>VLOOKUP(C3899,[6]Consolidado!$B:$H,7,FALSE)</f>
        <v>Julio</v>
      </c>
    </row>
    <row r="3900" spans="1:14" s="71" customFormat="1" ht="16.5" customHeight="1" outlineLevel="1" x14ac:dyDescent="0.2">
      <c r="A3900" s="60" t="s">
        <v>705</v>
      </c>
      <c r="B3900" s="61">
        <v>42943</v>
      </c>
      <c r="C3900" s="71">
        <v>253</v>
      </c>
      <c r="D3900" s="63" t="str">
        <f>VLOOKUP(C3900,[6]Consolidado!$B:$E,4,FALSE)</f>
        <v>Finalizada</v>
      </c>
      <c r="E3900" s="64" t="s">
        <v>25</v>
      </c>
      <c r="F3900" s="65" t="s">
        <v>110</v>
      </c>
      <c r="G3900" s="66">
        <v>0.59375</v>
      </c>
      <c r="H3900" s="67">
        <v>1322.9114062629101</v>
      </c>
      <c r="I3900" s="85">
        <f t="shared" si="106"/>
        <v>785.47864746860284</v>
      </c>
      <c r="J3900" s="86">
        <v>30.1676</v>
      </c>
      <c r="K3900" s="85">
        <f t="shared" si="107"/>
        <v>26.037160644817714</v>
      </c>
      <c r="L3900" s="68" t="str">
        <f>VLOOKUP(C3900,[6]Consolidado!$B:$E,2,FALSE)</f>
        <v>Ignitia Office</v>
      </c>
      <c r="M3900" s="69" t="str">
        <f>VLOOKUP(C3900,[6]Consolidado!$B:$E,3,FALSE)</f>
        <v>Reception Desk</v>
      </c>
      <c r="N3900" s="70" t="str">
        <f>VLOOKUP(C3900,[6]Consolidado!$B:$H,7,FALSE)</f>
        <v>Julio</v>
      </c>
    </row>
    <row r="3901" spans="1:14" s="71" customFormat="1" ht="16.5" customHeight="1" outlineLevel="1" x14ac:dyDescent="0.2">
      <c r="A3901" s="60" t="s">
        <v>705</v>
      </c>
      <c r="B3901" s="61">
        <v>42943</v>
      </c>
      <c r="C3901" s="71">
        <v>253</v>
      </c>
      <c r="D3901" s="63" t="str">
        <f>VLOOKUP(C3901,[6]Consolidado!$B:$E,4,FALSE)</f>
        <v>Finalizada</v>
      </c>
      <c r="E3901" s="64" t="s">
        <v>25</v>
      </c>
      <c r="F3901" s="65" t="s">
        <v>119</v>
      </c>
      <c r="G3901" s="66">
        <v>0.59375</v>
      </c>
      <c r="H3901" s="67">
        <v>619.40000000000009</v>
      </c>
      <c r="I3901" s="85">
        <f t="shared" si="106"/>
        <v>367.76875000000007</v>
      </c>
      <c r="J3901" s="86">
        <v>30.1676</v>
      </c>
      <c r="K3901" s="85">
        <f t="shared" si="107"/>
        <v>12.19085210623318</v>
      </c>
      <c r="L3901" s="68" t="str">
        <f>VLOOKUP(C3901,[6]Consolidado!$B:$E,2,FALSE)</f>
        <v>Ignitia Office</v>
      </c>
      <c r="M3901" s="69" t="str">
        <f>VLOOKUP(C3901,[6]Consolidado!$B:$E,3,FALSE)</f>
        <v>Reception Desk</v>
      </c>
      <c r="N3901" s="70" t="str">
        <f>VLOOKUP(C3901,[6]Consolidado!$B:$H,7,FALSE)</f>
        <v>Julio</v>
      </c>
    </row>
    <row r="3902" spans="1:14" s="71" customFormat="1" ht="16.5" customHeight="1" outlineLevel="1" x14ac:dyDescent="0.2">
      <c r="A3902" s="60" t="s">
        <v>705</v>
      </c>
      <c r="B3902" s="61">
        <v>42943</v>
      </c>
      <c r="C3902" s="71">
        <v>253</v>
      </c>
      <c r="D3902" s="63" t="str">
        <f>VLOOKUP(C3902,[6]Consolidado!$B:$E,4,FALSE)</f>
        <v>Finalizada</v>
      </c>
      <c r="E3902" s="64" t="s">
        <v>25</v>
      </c>
      <c r="F3902" s="65" t="s">
        <v>193</v>
      </c>
      <c r="G3902" s="66">
        <v>3.125E-2</v>
      </c>
      <c r="H3902" s="67">
        <v>789.48</v>
      </c>
      <c r="I3902" s="85">
        <f t="shared" si="106"/>
        <v>24.671250000000001</v>
      </c>
      <c r="J3902" s="86">
        <v>30.1676</v>
      </c>
      <c r="K3902" s="85">
        <f t="shared" si="107"/>
        <v>0.81780618942176375</v>
      </c>
      <c r="L3902" s="68" t="str">
        <f>VLOOKUP(C3902,[6]Consolidado!$B:$E,2,FALSE)</f>
        <v>Ignitia Office</v>
      </c>
      <c r="M3902" s="69" t="str">
        <f>VLOOKUP(C3902,[6]Consolidado!$B:$E,3,FALSE)</f>
        <v>Reception Desk</v>
      </c>
      <c r="N3902" s="70" t="str">
        <f>VLOOKUP(C3902,[6]Consolidado!$B:$H,7,FALSE)</f>
        <v>Julio</v>
      </c>
    </row>
    <row r="3903" spans="1:14" s="71" customFormat="1" ht="16.5" customHeight="1" outlineLevel="1" x14ac:dyDescent="0.2">
      <c r="A3903" s="60" t="s">
        <v>705</v>
      </c>
      <c r="B3903" s="61">
        <v>42943</v>
      </c>
      <c r="C3903" s="71">
        <v>253</v>
      </c>
      <c r="D3903" s="63" t="str">
        <f>VLOOKUP(C3903,[6]Consolidado!$B:$E,4,FALSE)</f>
        <v>Finalizada</v>
      </c>
      <c r="E3903" s="64" t="s">
        <v>25</v>
      </c>
      <c r="F3903" s="65" t="s">
        <v>120</v>
      </c>
      <c r="G3903" s="66">
        <v>6.25E-2</v>
      </c>
      <c r="H3903" s="67">
        <v>1231.47</v>
      </c>
      <c r="I3903" s="85">
        <f t="shared" si="106"/>
        <v>76.966875000000002</v>
      </c>
      <c r="J3903" s="86">
        <v>30.1676</v>
      </c>
      <c r="K3903" s="85">
        <f t="shared" si="107"/>
        <v>2.5513091860141346</v>
      </c>
      <c r="L3903" s="68" t="str">
        <f>VLOOKUP(C3903,[6]Consolidado!$B:$E,2,FALSE)</f>
        <v>Ignitia Office</v>
      </c>
      <c r="M3903" s="69" t="str">
        <f>VLOOKUP(C3903,[6]Consolidado!$B:$E,3,FALSE)</f>
        <v>Reception Desk</v>
      </c>
      <c r="N3903" s="70" t="str">
        <f>VLOOKUP(C3903,[6]Consolidado!$B:$H,7,FALSE)</f>
        <v>Julio</v>
      </c>
    </row>
    <row r="3904" spans="1:14" s="71" customFormat="1" ht="16.5" customHeight="1" outlineLevel="1" x14ac:dyDescent="0.2">
      <c r="A3904" s="60" t="s">
        <v>705</v>
      </c>
      <c r="B3904" s="61">
        <v>42943</v>
      </c>
      <c r="C3904" s="71">
        <v>253</v>
      </c>
      <c r="D3904" s="63" t="str">
        <f>VLOOKUP(C3904,[6]Consolidado!$B:$E,4,FALSE)</f>
        <v>Finalizada</v>
      </c>
      <c r="E3904" s="64" t="s">
        <v>25</v>
      </c>
      <c r="F3904" s="65" t="s">
        <v>108</v>
      </c>
      <c r="G3904" s="66">
        <v>0.125</v>
      </c>
      <c r="H3904" s="67">
        <v>986.72794871794883</v>
      </c>
      <c r="I3904" s="85">
        <f t="shared" si="106"/>
        <v>123.3409935897436</v>
      </c>
      <c r="J3904" s="86">
        <v>30.1676</v>
      </c>
      <c r="K3904" s="85">
        <f t="shared" si="107"/>
        <v>4.0885252253988913</v>
      </c>
      <c r="L3904" s="68" t="str">
        <f>VLOOKUP(C3904,[6]Consolidado!$B:$E,2,FALSE)</f>
        <v>Ignitia Office</v>
      </c>
      <c r="M3904" s="69" t="str">
        <f>VLOOKUP(C3904,[6]Consolidado!$B:$E,3,FALSE)</f>
        <v>Reception Desk</v>
      </c>
      <c r="N3904" s="70" t="str">
        <f>VLOOKUP(C3904,[6]Consolidado!$B:$H,7,FALSE)</f>
        <v>Julio</v>
      </c>
    </row>
    <row r="3905" spans="1:14" s="71" customFormat="1" ht="16.5" customHeight="1" outlineLevel="1" x14ac:dyDescent="0.2">
      <c r="A3905" s="60" t="s">
        <v>705</v>
      </c>
      <c r="B3905" s="61">
        <v>42943</v>
      </c>
      <c r="C3905" s="71">
        <v>253</v>
      </c>
      <c r="D3905" s="63" t="str">
        <f>VLOOKUP(C3905,[6]Consolidado!$B:$E,4,FALSE)</f>
        <v>Finalizada</v>
      </c>
      <c r="E3905" s="64" t="s">
        <v>33</v>
      </c>
      <c r="F3905" s="65" t="s">
        <v>90</v>
      </c>
      <c r="G3905" s="66">
        <v>9</v>
      </c>
      <c r="H3905" s="67">
        <v>3.1466686239601929</v>
      </c>
      <c r="I3905" s="85">
        <f t="shared" si="106"/>
        <v>28.320017615641735</v>
      </c>
      <c r="J3905" s="86">
        <v>30.1676</v>
      </c>
      <c r="K3905" s="85">
        <f t="shared" si="107"/>
        <v>0.93875606994397087</v>
      </c>
      <c r="L3905" s="68" t="str">
        <f>VLOOKUP(C3905,[6]Consolidado!$B:$E,2,FALSE)</f>
        <v>Ignitia Office</v>
      </c>
      <c r="M3905" s="69" t="str">
        <f>VLOOKUP(C3905,[6]Consolidado!$B:$E,3,FALSE)</f>
        <v>Reception Desk</v>
      </c>
      <c r="N3905" s="70" t="str">
        <f>VLOOKUP(C3905,[6]Consolidado!$B:$H,7,FALSE)</f>
        <v>Julio</v>
      </c>
    </row>
    <row r="3906" spans="1:14" s="71" customFormat="1" ht="16.5" customHeight="1" outlineLevel="1" x14ac:dyDescent="0.2">
      <c r="A3906" s="60" t="s">
        <v>705</v>
      </c>
      <c r="B3906" s="61">
        <v>42943</v>
      </c>
      <c r="C3906" s="71" t="s">
        <v>290</v>
      </c>
      <c r="D3906" s="63" t="str">
        <f>VLOOKUP(C3906,[6]Consolidado!$B:$E,4,FALSE)</f>
        <v>En Proceso</v>
      </c>
      <c r="E3906" s="64" t="s">
        <v>25</v>
      </c>
      <c r="F3906" s="65" t="s">
        <v>137</v>
      </c>
      <c r="G3906" s="66">
        <v>-0.375</v>
      </c>
      <c r="H3906" s="67">
        <v>980.21</v>
      </c>
      <c r="I3906" s="85">
        <f t="shared" si="106"/>
        <v>-367.57875000000001</v>
      </c>
      <c r="J3906" s="86">
        <v>30.1676</v>
      </c>
      <c r="K3906" s="85">
        <f t="shared" si="107"/>
        <v>-12.184553958551559</v>
      </c>
      <c r="L3906" s="68" t="str">
        <f>VLOOKUP(C3906,[6]Consolidado!$B:$E,2,FALSE)</f>
        <v>Acabado</v>
      </c>
      <c r="M3906" s="69" t="str">
        <f>VLOOKUP(C3906,[6]Consolidado!$B:$E,3,FALSE)</f>
        <v>Material de acabado pendiente de distribuir</v>
      </c>
      <c r="N3906" s="70">
        <f>VLOOKUP(C3906,[6]Consolidado!$B:$H,7,FALSE)</f>
        <v>0</v>
      </c>
    </row>
    <row r="3907" spans="1:14" s="71" customFormat="1" ht="16.5" customHeight="1" outlineLevel="1" x14ac:dyDescent="0.2">
      <c r="A3907" s="60" t="s">
        <v>705</v>
      </c>
      <c r="B3907" s="61">
        <v>42943</v>
      </c>
      <c r="C3907" s="71" t="s">
        <v>290</v>
      </c>
      <c r="D3907" s="63" t="str">
        <f>VLOOKUP(C3907,[6]Consolidado!$B:$E,4,FALSE)</f>
        <v>En Proceso</v>
      </c>
      <c r="E3907" s="64" t="s">
        <v>25</v>
      </c>
      <c r="F3907" s="65" t="s">
        <v>109</v>
      </c>
      <c r="G3907" s="66">
        <v>-0.375</v>
      </c>
      <c r="H3907" s="67">
        <v>1231.6764492649318</v>
      </c>
      <c r="I3907" s="85">
        <f t="shared" si="106"/>
        <v>-461.87866847434941</v>
      </c>
      <c r="J3907" s="86">
        <v>30.1676</v>
      </c>
      <c r="K3907" s="85">
        <f t="shared" si="107"/>
        <v>-15.310421394951849</v>
      </c>
      <c r="L3907" s="68" t="str">
        <f>VLOOKUP(C3907,[6]Consolidado!$B:$E,2,FALSE)</f>
        <v>Acabado</v>
      </c>
      <c r="M3907" s="69" t="str">
        <f>VLOOKUP(C3907,[6]Consolidado!$B:$E,3,FALSE)</f>
        <v>Material de acabado pendiente de distribuir</v>
      </c>
      <c r="N3907" s="70">
        <f>VLOOKUP(C3907,[6]Consolidado!$B:$H,7,FALSE)</f>
        <v>0</v>
      </c>
    </row>
    <row r="3908" spans="1:14" s="71" customFormat="1" ht="16.5" customHeight="1" outlineLevel="1" x14ac:dyDescent="0.2">
      <c r="A3908" s="60" t="s">
        <v>705</v>
      </c>
      <c r="B3908" s="61">
        <v>42943</v>
      </c>
      <c r="C3908" s="71" t="s">
        <v>290</v>
      </c>
      <c r="D3908" s="63" t="str">
        <f>VLOOKUP(C3908,[6]Consolidado!$B:$E,4,FALSE)</f>
        <v>En Proceso</v>
      </c>
      <c r="E3908" s="64" t="s">
        <v>25</v>
      </c>
      <c r="F3908" s="65" t="s">
        <v>110</v>
      </c>
      <c r="G3908" s="66">
        <v>-0.375</v>
      </c>
      <c r="H3908" s="67">
        <v>1322.9114062629101</v>
      </c>
      <c r="I3908" s="85">
        <f t="shared" si="106"/>
        <v>-496.09177734859128</v>
      </c>
      <c r="J3908" s="86">
        <v>30.1676</v>
      </c>
      <c r="K3908" s="85">
        <f t="shared" si="107"/>
        <v>-16.44452251251645</v>
      </c>
      <c r="L3908" s="68" t="str">
        <f>VLOOKUP(C3908,[6]Consolidado!$B:$E,2,FALSE)</f>
        <v>Acabado</v>
      </c>
      <c r="M3908" s="69" t="str">
        <f>VLOOKUP(C3908,[6]Consolidado!$B:$E,3,FALSE)</f>
        <v>Material de acabado pendiente de distribuir</v>
      </c>
      <c r="N3908" s="70">
        <f>VLOOKUP(C3908,[6]Consolidado!$B:$H,7,FALSE)</f>
        <v>0</v>
      </c>
    </row>
    <row r="3909" spans="1:14" s="71" customFormat="1" ht="16.5" customHeight="1" outlineLevel="1" x14ac:dyDescent="0.2">
      <c r="A3909" s="60" t="s">
        <v>705</v>
      </c>
      <c r="B3909" s="61">
        <v>42943</v>
      </c>
      <c r="C3909" s="71" t="s">
        <v>290</v>
      </c>
      <c r="D3909" s="63" t="str">
        <f>VLOOKUP(C3909,[6]Consolidado!$B:$E,4,FALSE)</f>
        <v>En Proceso</v>
      </c>
      <c r="E3909" s="64" t="s">
        <v>25</v>
      </c>
      <c r="F3909" s="65" t="s">
        <v>119</v>
      </c>
      <c r="G3909" s="66">
        <v>-0.375</v>
      </c>
      <c r="H3909" s="67">
        <v>619.40000000000009</v>
      </c>
      <c r="I3909" s="85">
        <f t="shared" si="106"/>
        <v>-232.27500000000003</v>
      </c>
      <c r="J3909" s="86">
        <v>30.1676</v>
      </c>
      <c r="K3909" s="85">
        <f t="shared" si="107"/>
        <v>-7.6994855407788503</v>
      </c>
      <c r="L3909" s="68" t="str">
        <f>VLOOKUP(C3909,[6]Consolidado!$B:$E,2,FALSE)</f>
        <v>Acabado</v>
      </c>
      <c r="M3909" s="69" t="str">
        <f>VLOOKUP(C3909,[6]Consolidado!$B:$E,3,FALSE)</f>
        <v>Material de acabado pendiente de distribuir</v>
      </c>
      <c r="N3909" s="70">
        <f>VLOOKUP(C3909,[6]Consolidado!$B:$H,7,FALSE)</f>
        <v>0</v>
      </c>
    </row>
    <row r="3910" spans="1:14" s="71" customFormat="1" ht="16.5" customHeight="1" outlineLevel="1" x14ac:dyDescent="0.2">
      <c r="A3910" s="60" t="s">
        <v>705</v>
      </c>
      <c r="B3910" s="61">
        <v>42943</v>
      </c>
      <c r="C3910" s="71" t="s">
        <v>89</v>
      </c>
      <c r="D3910" s="63" t="str">
        <f>VLOOKUP(C3910,[6]Consolidado!$B:$E,4,FALSE)</f>
        <v>En Proceso</v>
      </c>
      <c r="E3910" s="64" t="s">
        <v>33</v>
      </c>
      <c r="F3910" s="65" t="s">
        <v>90</v>
      </c>
      <c r="G3910" s="66">
        <v>-2.7</v>
      </c>
      <c r="H3910" s="67">
        <v>3.1466686239601929</v>
      </c>
      <c r="I3910" s="85">
        <f t="shared" si="106"/>
        <v>-8.4960052846925205</v>
      </c>
      <c r="J3910" s="86">
        <v>30.1676</v>
      </c>
      <c r="K3910" s="85">
        <f t="shared" si="107"/>
        <v>-0.28162682098319125</v>
      </c>
      <c r="L3910" s="68" t="str">
        <f>VLOOKUP(C3910,[6]Consolidado!$B:$E,2,FALSE)</f>
        <v>Empaque</v>
      </c>
      <c r="M3910" s="69" t="str">
        <f>VLOOKUP(C3910,[6]Consolidado!$B:$E,3,FALSE)</f>
        <v>Material de empaque pendiente de distribuir</v>
      </c>
      <c r="N3910" s="70">
        <f>VLOOKUP(C3910,[6]Consolidado!$B:$H,7,FALSE)</f>
        <v>0</v>
      </c>
    </row>
    <row r="3911" spans="1:14" s="71" customFormat="1" ht="16.5" customHeight="1" outlineLevel="1" x14ac:dyDescent="0.2">
      <c r="A3911" s="60" t="s">
        <v>705</v>
      </c>
      <c r="B3911" s="61">
        <v>42943</v>
      </c>
      <c r="C3911" s="71">
        <v>255</v>
      </c>
      <c r="D3911" s="63" t="str">
        <f>VLOOKUP(C3911,[6]Consolidado!$B:$E,4,FALSE)</f>
        <v>Finalizada</v>
      </c>
      <c r="E3911" s="64" t="s">
        <v>25</v>
      </c>
      <c r="F3911" s="65" t="s">
        <v>137</v>
      </c>
      <c r="G3911" s="66">
        <v>0.375</v>
      </c>
      <c r="H3911" s="67">
        <v>980.21</v>
      </c>
      <c r="I3911" s="85">
        <f t="shared" si="106"/>
        <v>367.57875000000001</v>
      </c>
      <c r="J3911" s="86">
        <v>30.1676</v>
      </c>
      <c r="K3911" s="85">
        <f t="shared" si="107"/>
        <v>12.184553958551559</v>
      </c>
      <c r="L3911" s="68" t="str">
        <f>VLOOKUP(C3911,[6]Consolidado!$B:$E,2,FALSE)</f>
        <v>Ignitia Office</v>
      </c>
      <c r="M3911" s="69" t="str">
        <f>VLOOKUP(C3911,[6]Consolidado!$B:$E,3,FALSE)</f>
        <v>Huxol design Nugget table</v>
      </c>
      <c r="N3911" s="70" t="str">
        <f>VLOOKUP(C3911,[6]Consolidado!$B:$H,7,FALSE)</f>
        <v>Julio</v>
      </c>
    </row>
    <row r="3912" spans="1:14" s="71" customFormat="1" ht="16.5" customHeight="1" outlineLevel="1" x14ac:dyDescent="0.2">
      <c r="A3912" s="60" t="s">
        <v>705</v>
      </c>
      <c r="B3912" s="61">
        <v>42943</v>
      </c>
      <c r="C3912" s="71">
        <v>255</v>
      </c>
      <c r="D3912" s="63" t="str">
        <f>VLOOKUP(C3912,[6]Consolidado!$B:$E,4,FALSE)</f>
        <v>Finalizada</v>
      </c>
      <c r="E3912" s="64" t="s">
        <v>25</v>
      </c>
      <c r="F3912" s="65" t="s">
        <v>109</v>
      </c>
      <c r="G3912" s="66">
        <v>0.375</v>
      </c>
      <c r="H3912" s="67">
        <v>1231.6764492649318</v>
      </c>
      <c r="I3912" s="85">
        <f t="shared" si="106"/>
        <v>461.87866847434941</v>
      </c>
      <c r="J3912" s="86">
        <v>30.1676</v>
      </c>
      <c r="K3912" s="85">
        <f t="shared" si="107"/>
        <v>15.310421394951849</v>
      </c>
      <c r="L3912" s="68" t="str">
        <f>VLOOKUP(C3912,[6]Consolidado!$B:$E,2,FALSE)</f>
        <v>Ignitia Office</v>
      </c>
      <c r="M3912" s="69" t="str">
        <f>VLOOKUP(C3912,[6]Consolidado!$B:$E,3,FALSE)</f>
        <v>Huxol design Nugget table</v>
      </c>
      <c r="N3912" s="70" t="str">
        <f>VLOOKUP(C3912,[6]Consolidado!$B:$H,7,FALSE)</f>
        <v>Julio</v>
      </c>
    </row>
    <row r="3913" spans="1:14" s="71" customFormat="1" ht="16.5" customHeight="1" outlineLevel="1" x14ac:dyDescent="0.2">
      <c r="A3913" s="60" t="s">
        <v>705</v>
      </c>
      <c r="B3913" s="61">
        <v>42943</v>
      </c>
      <c r="C3913" s="71">
        <v>255</v>
      </c>
      <c r="D3913" s="63" t="str">
        <f>VLOOKUP(C3913,[6]Consolidado!$B:$E,4,FALSE)</f>
        <v>Finalizada</v>
      </c>
      <c r="E3913" s="64" t="s">
        <v>25</v>
      </c>
      <c r="F3913" s="65" t="s">
        <v>110</v>
      </c>
      <c r="G3913" s="66">
        <v>0.375</v>
      </c>
      <c r="H3913" s="67">
        <v>1322.9114062629101</v>
      </c>
      <c r="I3913" s="85">
        <f t="shared" si="106"/>
        <v>496.09177734859128</v>
      </c>
      <c r="J3913" s="86">
        <v>30.1676</v>
      </c>
      <c r="K3913" s="85">
        <f t="shared" si="107"/>
        <v>16.44452251251645</v>
      </c>
      <c r="L3913" s="68" t="str">
        <f>VLOOKUP(C3913,[6]Consolidado!$B:$E,2,FALSE)</f>
        <v>Ignitia Office</v>
      </c>
      <c r="M3913" s="69" t="str">
        <f>VLOOKUP(C3913,[6]Consolidado!$B:$E,3,FALSE)</f>
        <v>Huxol design Nugget table</v>
      </c>
      <c r="N3913" s="70" t="str">
        <f>VLOOKUP(C3913,[6]Consolidado!$B:$H,7,FALSE)</f>
        <v>Julio</v>
      </c>
    </row>
    <row r="3914" spans="1:14" s="71" customFormat="1" ht="16.5" customHeight="1" outlineLevel="1" x14ac:dyDescent="0.2">
      <c r="A3914" s="60" t="s">
        <v>705</v>
      </c>
      <c r="B3914" s="61">
        <v>42943</v>
      </c>
      <c r="C3914" s="71">
        <v>255</v>
      </c>
      <c r="D3914" s="63" t="str">
        <f>VLOOKUP(C3914,[6]Consolidado!$B:$E,4,FALSE)</f>
        <v>Finalizada</v>
      </c>
      <c r="E3914" s="64" t="s">
        <v>25</v>
      </c>
      <c r="F3914" s="65" t="s">
        <v>119</v>
      </c>
      <c r="G3914" s="66">
        <v>0.375</v>
      </c>
      <c r="H3914" s="67">
        <v>619.40000000000009</v>
      </c>
      <c r="I3914" s="85">
        <f t="shared" si="106"/>
        <v>232.27500000000003</v>
      </c>
      <c r="J3914" s="86">
        <v>30.1676</v>
      </c>
      <c r="K3914" s="85">
        <f t="shared" si="107"/>
        <v>7.6994855407788503</v>
      </c>
      <c r="L3914" s="68" t="str">
        <f>VLOOKUP(C3914,[6]Consolidado!$B:$E,2,FALSE)</f>
        <v>Ignitia Office</v>
      </c>
      <c r="M3914" s="69" t="str">
        <f>VLOOKUP(C3914,[6]Consolidado!$B:$E,3,FALSE)</f>
        <v>Huxol design Nugget table</v>
      </c>
      <c r="N3914" s="70" t="str">
        <f>VLOOKUP(C3914,[6]Consolidado!$B:$H,7,FALSE)</f>
        <v>Julio</v>
      </c>
    </row>
    <row r="3915" spans="1:14" s="71" customFormat="1" ht="16.5" customHeight="1" outlineLevel="1" x14ac:dyDescent="0.2">
      <c r="A3915" s="60" t="s">
        <v>705</v>
      </c>
      <c r="B3915" s="61">
        <v>42943</v>
      </c>
      <c r="C3915" s="71">
        <v>255</v>
      </c>
      <c r="D3915" s="63" t="str">
        <f>VLOOKUP(C3915,[6]Consolidado!$B:$E,4,FALSE)</f>
        <v>Finalizada</v>
      </c>
      <c r="E3915" s="64" t="s">
        <v>33</v>
      </c>
      <c r="F3915" s="65" t="s">
        <v>90</v>
      </c>
      <c r="G3915" s="66">
        <v>2.7</v>
      </c>
      <c r="H3915" s="67">
        <v>3.1466686239601929</v>
      </c>
      <c r="I3915" s="85">
        <f t="shared" si="106"/>
        <v>8.4960052846925205</v>
      </c>
      <c r="J3915" s="86">
        <v>30.1676</v>
      </c>
      <c r="K3915" s="85">
        <f t="shared" si="107"/>
        <v>0.28162682098319125</v>
      </c>
      <c r="L3915" s="68" t="str">
        <f>VLOOKUP(C3915,[6]Consolidado!$B:$E,2,FALSE)</f>
        <v>Ignitia Office</v>
      </c>
      <c r="M3915" s="69" t="str">
        <f>VLOOKUP(C3915,[6]Consolidado!$B:$E,3,FALSE)</f>
        <v>Huxol design Nugget table</v>
      </c>
      <c r="N3915" s="70" t="str">
        <f>VLOOKUP(C3915,[6]Consolidado!$B:$H,7,FALSE)</f>
        <v>Julio</v>
      </c>
    </row>
    <row r="3916" spans="1:14" s="71" customFormat="1" ht="16.5" customHeight="1" outlineLevel="1" x14ac:dyDescent="0.2">
      <c r="A3916" s="60" t="s">
        <v>705</v>
      </c>
      <c r="B3916" s="61">
        <v>42943</v>
      </c>
      <c r="C3916" s="71" t="s">
        <v>290</v>
      </c>
      <c r="D3916" s="63" t="str">
        <f>VLOOKUP(C3916,[6]Consolidado!$B:$E,4,FALSE)</f>
        <v>En Proceso</v>
      </c>
      <c r="E3916" s="64" t="s">
        <v>25</v>
      </c>
      <c r="F3916" s="65" t="s">
        <v>108</v>
      </c>
      <c r="G3916" s="66">
        <v>-0.25</v>
      </c>
      <c r="H3916" s="67">
        <v>986.72794871794883</v>
      </c>
      <c r="I3916" s="85">
        <f t="shared" si="106"/>
        <v>-246.68198717948721</v>
      </c>
      <c r="J3916" s="86">
        <v>30.1676</v>
      </c>
      <c r="K3916" s="85">
        <f t="shared" si="107"/>
        <v>-8.1770504507977826</v>
      </c>
      <c r="L3916" s="68" t="str">
        <f>VLOOKUP(C3916,[6]Consolidado!$B:$E,2,FALSE)</f>
        <v>Acabado</v>
      </c>
      <c r="M3916" s="69" t="str">
        <f>VLOOKUP(C3916,[6]Consolidado!$B:$E,3,FALSE)</f>
        <v>Material de acabado pendiente de distribuir</v>
      </c>
      <c r="N3916" s="70">
        <f>VLOOKUP(C3916,[6]Consolidado!$B:$H,7,FALSE)</f>
        <v>0</v>
      </c>
    </row>
    <row r="3917" spans="1:14" s="71" customFormat="1" ht="16.5" customHeight="1" outlineLevel="1" x14ac:dyDescent="0.2">
      <c r="A3917" s="60" t="s">
        <v>705</v>
      </c>
      <c r="B3917" s="61">
        <v>42943</v>
      </c>
      <c r="C3917" s="71" t="s">
        <v>290</v>
      </c>
      <c r="D3917" s="63" t="str">
        <f>VLOOKUP(C3917,[6]Consolidado!$B:$E,4,FALSE)</f>
        <v>En Proceso</v>
      </c>
      <c r="E3917" s="64" t="s">
        <v>25</v>
      </c>
      <c r="F3917" s="65" t="s">
        <v>109</v>
      </c>
      <c r="G3917" s="66">
        <v>-0.3125</v>
      </c>
      <c r="H3917" s="67">
        <v>1231.6764492649318</v>
      </c>
      <c r="I3917" s="85">
        <f t="shared" si="106"/>
        <v>-384.89889039529118</v>
      </c>
      <c r="J3917" s="86">
        <v>30.1676</v>
      </c>
      <c r="K3917" s="85">
        <f t="shared" si="107"/>
        <v>-12.758684495793208</v>
      </c>
      <c r="L3917" s="68" t="str">
        <f>VLOOKUP(C3917,[6]Consolidado!$B:$E,2,FALSE)</f>
        <v>Acabado</v>
      </c>
      <c r="M3917" s="69" t="str">
        <f>VLOOKUP(C3917,[6]Consolidado!$B:$E,3,FALSE)</f>
        <v>Material de acabado pendiente de distribuir</v>
      </c>
      <c r="N3917" s="70">
        <f>VLOOKUP(C3917,[6]Consolidado!$B:$H,7,FALSE)</f>
        <v>0</v>
      </c>
    </row>
    <row r="3918" spans="1:14" s="71" customFormat="1" ht="16.5" customHeight="1" outlineLevel="1" x14ac:dyDescent="0.2">
      <c r="A3918" s="60" t="s">
        <v>705</v>
      </c>
      <c r="B3918" s="61">
        <v>42943</v>
      </c>
      <c r="C3918" s="71" t="s">
        <v>290</v>
      </c>
      <c r="D3918" s="63" t="str">
        <f>VLOOKUP(C3918,[6]Consolidado!$B:$E,4,FALSE)</f>
        <v>En Proceso</v>
      </c>
      <c r="E3918" s="64" t="s">
        <v>25</v>
      </c>
      <c r="F3918" s="65" t="s">
        <v>137</v>
      </c>
      <c r="G3918" s="66">
        <v>-0.3125</v>
      </c>
      <c r="H3918" s="67">
        <v>980.21</v>
      </c>
      <c r="I3918" s="85">
        <f t="shared" si="106"/>
        <v>-306.31562500000001</v>
      </c>
      <c r="J3918" s="86">
        <v>30.1676</v>
      </c>
      <c r="K3918" s="85">
        <f t="shared" si="107"/>
        <v>-10.153794965459632</v>
      </c>
      <c r="L3918" s="68" t="str">
        <f>VLOOKUP(C3918,[6]Consolidado!$B:$E,2,FALSE)</f>
        <v>Acabado</v>
      </c>
      <c r="M3918" s="69" t="str">
        <f>VLOOKUP(C3918,[6]Consolidado!$B:$E,3,FALSE)</f>
        <v>Material de acabado pendiente de distribuir</v>
      </c>
      <c r="N3918" s="70">
        <f>VLOOKUP(C3918,[6]Consolidado!$B:$H,7,FALSE)</f>
        <v>0</v>
      </c>
    </row>
    <row r="3919" spans="1:14" s="71" customFormat="1" ht="16.5" customHeight="1" outlineLevel="1" x14ac:dyDescent="0.2">
      <c r="A3919" s="60" t="s">
        <v>705</v>
      </c>
      <c r="B3919" s="61">
        <v>42943</v>
      </c>
      <c r="C3919" s="71" t="s">
        <v>290</v>
      </c>
      <c r="D3919" s="63" t="str">
        <f>VLOOKUP(C3919,[6]Consolidado!$B:$E,4,FALSE)</f>
        <v>En Proceso</v>
      </c>
      <c r="E3919" s="64" t="s">
        <v>25</v>
      </c>
      <c r="F3919" s="65" t="s">
        <v>110</v>
      </c>
      <c r="G3919" s="66">
        <v>-0.4375</v>
      </c>
      <c r="H3919" s="67">
        <v>1322.9114062629101</v>
      </c>
      <c r="I3919" s="85">
        <f t="shared" si="106"/>
        <v>-578.77374024002313</v>
      </c>
      <c r="J3919" s="86">
        <v>30.1676</v>
      </c>
      <c r="K3919" s="85">
        <f t="shared" si="107"/>
        <v>-19.185276264602525</v>
      </c>
      <c r="L3919" s="68" t="str">
        <f>VLOOKUP(C3919,[6]Consolidado!$B:$E,2,FALSE)</f>
        <v>Acabado</v>
      </c>
      <c r="M3919" s="69" t="str">
        <f>VLOOKUP(C3919,[6]Consolidado!$B:$E,3,FALSE)</f>
        <v>Material de acabado pendiente de distribuir</v>
      </c>
      <c r="N3919" s="70">
        <f>VLOOKUP(C3919,[6]Consolidado!$B:$H,7,FALSE)</f>
        <v>0</v>
      </c>
    </row>
    <row r="3920" spans="1:14" s="71" customFormat="1" ht="16.5" customHeight="1" outlineLevel="1" x14ac:dyDescent="0.2">
      <c r="A3920" s="60" t="s">
        <v>705</v>
      </c>
      <c r="B3920" s="61">
        <v>42943</v>
      </c>
      <c r="C3920" s="71" t="s">
        <v>290</v>
      </c>
      <c r="D3920" s="63" t="str">
        <f>VLOOKUP(C3920,[6]Consolidado!$B:$E,4,FALSE)</f>
        <v>En Proceso</v>
      </c>
      <c r="E3920" s="64" t="s">
        <v>25</v>
      </c>
      <c r="F3920" s="65" t="s">
        <v>119</v>
      </c>
      <c r="G3920" s="66">
        <v>-0.59375</v>
      </c>
      <c r="H3920" s="67">
        <v>619.40000000000009</v>
      </c>
      <c r="I3920" s="85">
        <f t="shared" si="106"/>
        <v>-367.76875000000007</v>
      </c>
      <c r="J3920" s="86">
        <v>30.1676</v>
      </c>
      <c r="K3920" s="85">
        <f t="shared" si="107"/>
        <v>-12.19085210623318</v>
      </c>
      <c r="L3920" s="68" t="str">
        <f>VLOOKUP(C3920,[6]Consolidado!$B:$E,2,FALSE)</f>
        <v>Acabado</v>
      </c>
      <c r="M3920" s="69" t="str">
        <f>VLOOKUP(C3920,[6]Consolidado!$B:$E,3,FALSE)</f>
        <v>Material de acabado pendiente de distribuir</v>
      </c>
      <c r="N3920" s="70">
        <f>VLOOKUP(C3920,[6]Consolidado!$B:$H,7,FALSE)</f>
        <v>0</v>
      </c>
    </row>
    <row r="3921" spans="1:14" s="71" customFormat="1" ht="16.5" customHeight="1" outlineLevel="1" x14ac:dyDescent="0.2">
      <c r="A3921" s="60" t="s">
        <v>705</v>
      </c>
      <c r="B3921" s="61">
        <v>42943</v>
      </c>
      <c r="C3921" s="71" t="s">
        <v>290</v>
      </c>
      <c r="D3921" s="63" t="str">
        <f>VLOOKUP(C3921,[6]Consolidado!$B:$E,4,FALSE)</f>
        <v>En Proceso</v>
      </c>
      <c r="E3921" s="64" t="s">
        <v>25</v>
      </c>
      <c r="F3921" s="65" t="s">
        <v>100</v>
      </c>
      <c r="G3921" s="66">
        <v>-0.5</v>
      </c>
      <c r="H3921" s="67">
        <v>406.29999999999995</v>
      </c>
      <c r="I3921" s="85">
        <f t="shared" si="106"/>
        <v>-203.14999999999998</v>
      </c>
      <c r="J3921" s="86">
        <v>30.1676</v>
      </c>
      <c r="K3921" s="85">
        <f t="shared" si="107"/>
        <v>-6.7340457974780881</v>
      </c>
      <c r="L3921" s="68" t="str">
        <f>VLOOKUP(C3921,[6]Consolidado!$B:$E,2,FALSE)</f>
        <v>Acabado</v>
      </c>
      <c r="M3921" s="69" t="str">
        <f>VLOOKUP(C3921,[6]Consolidado!$B:$E,3,FALSE)</f>
        <v>Material de acabado pendiente de distribuir</v>
      </c>
      <c r="N3921" s="70">
        <f>VLOOKUP(C3921,[6]Consolidado!$B:$H,7,FALSE)</f>
        <v>0</v>
      </c>
    </row>
    <row r="3922" spans="1:14" s="71" customFormat="1" ht="16.5" customHeight="1" outlineLevel="1" x14ac:dyDescent="0.2">
      <c r="A3922" s="60" t="s">
        <v>705</v>
      </c>
      <c r="B3922" s="61">
        <v>42943</v>
      </c>
      <c r="C3922" s="71" t="s">
        <v>89</v>
      </c>
      <c r="D3922" s="63" t="str">
        <f>VLOOKUP(C3922,[6]Consolidado!$B:$E,4,FALSE)</f>
        <v>En Proceso</v>
      </c>
      <c r="E3922" s="64" t="s">
        <v>33</v>
      </c>
      <c r="F3922" s="65" t="s">
        <v>90</v>
      </c>
      <c r="G3922" s="66">
        <v>-1.8</v>
      </c>
      <c r="H3922" s="67">
        <v>3.1466686239601929</v>
      </c>
      <c r="I3922" s="85">
        <f t="shared" si="106"/>
        <v>-5.664003523128347</v>
      </c>
      <c r="J3922" s="86">
        <v>30.1676</v>
      </c>
      <c r="K3922" s="85">
        <f t="shared" si="107"/>
        <v>-0.18775121398879416</v>
      </c>
      <c r="L3922" s="68" t="str">
        <f>VLOOKUP(C3922,[6]Consolidado!$B:$E,2,FALSE)</f>
        <v>Empaque</v>
      </c>
      <c r="M3922" s="69" t="str">
        <f>VLOOKUP(C3922,[6]Consolidado!$B:$E,3,FALSE)</f>
        <v>Material de empaque pendiente de distribuir</v>
      </c>
      <c r="N3922" s="70">
        <f>VLOOKUP(C3922,[6]Consolidado!$B:$H,7,FALSE)</f>
        <v>0</v>
      </c>
    </row>
    <row r="3923" spans="1:14" s="71" customFormat="1" ht="16.5" customHeight="1" outlineLevel="1" x14ac:dyDescent="0.2">
      <c r="A3923" s="60" t="s">
        <v>705</v>
      </c>
      <c r="B3923" s="61">
        <v>42943</v>
      </c>
      <c r="C3923" s="71">
        <v>257</v>
      </c>
      <c r="D3923" s="63" t="str">
        <f>VLOOKUP(C3923,[6]Consolidado!$B:$E,4,FALSE)</f>
        <v>Finalizada</v>
      </c>
      <c r="E3923" s="64" t="s">
        <v>25</v>
      </c>
      <c r="F3923" s="65" t="s">
        <v>108</v>
      </c>
      <c r="G3923" s="66">
        <v>0.25</v>
      </c>
      <c r="H3923" s="67">
        <v>986.72794871794883</v>
      </c>
      <c r="I3923" s="85">
        <f t="shared" si="106"/>
        <v>246.68198717948721</v>
      </c>
      <c r="J3923" s="86">
        <v>30.1676</v>
      </c>
      <c r="K3923" s="85">
        <f t="shared" si="107"/>
        <v>8.1770504507977826</v>
      </c>
      <c r="L3923" s="68" t="str">
        <f>VLOOKUP(C3923,[6]Consolidado!$B:$E,2,FALSE)</f>
        <v>Ignitia Office</v>
      </c>
      <c r="M3923" s="69" t="str">
        <f>VLOOKUP(C3923,[6]Consolidado!$B:$E,3,FALSE)</f>
        <v>Upholestered Box Sofa in light harwood</v>
      </c>
      <c r="N3923" s="70" t="str">
        <f>VLOOKUP(C3923,[6]Consolidado!$B:$H,7,FALSE)</f>
        <v>Julio</v>
      </c>
    </row>
    <row r="3924" spans="1:14" s="71" customFormat="1" ht="16.5" customHeight="1" outlineLevel="1" x14ac:dyDescent="0.2">
      <c r="A3924" s="60" t="s">
        <v>705</v>
      </c>
      <c r="B3924" s="61">
        <v>42943</v>
      </c>
      <c r="C3924" s="71">
        <v>257</v>
      </c>
      <c r="D3924" s="63" t="str">
        <f>VLOOKUP(C3924,[6]Consolidado!$B:$E,4,FALSE)</f>
        <v>Finalizada</v>
      </c>
      <c r="E3924" s="64" t="s">
        <v>25</v>
      </c>
      <c r="F3924" s="65" t="s">
        <v>109</v>
      </c>
      <c r="G3924" s="66">
        <v>0.3125</v>
      </c>
      <c r="H3924" s="67">
        <v>1231.6764492649318</v>
      </c>
      <c r="I3924" s="85">
        <f t="shared" si="106"/>
        <v>384.89889039529118</v>
      </c>
      <c r="J3924" s="86">
        <v>30.1676</v>
      </c>
      <c r="K3924" s="85">
        <f t="shared" si="107"/>
        <v>12.758684495793208</v>
      </c>
      <c r="L3924" s="68" t="str">
        <f>VLOOKUP(C3924,[6]Consolidado!$B:$E,2,FALSE)</f>
        <v>Ignitia Office</v>
      </c>
      <c r="M3924" s="69" t="str">
        <f>VLOOKUP(C3924,[6]Consolidado!$B:$E,3,FALSE)</f>
        <v>Upholestered Box Sofa in light harwood</v>
      </c>
      <c r="N3924" s="70" t="str">
        <f>VLOOKUP(C3924,[6]Consolidado!$B:$H,7,FALSE)</f>
        <v>Julio</v>
      </c>
    </row>
    <row r="3925" spans="1:14" s="71" customFormat="1" ht="16.5" customHeight="1" outlineLevel="1" x14ac:dyDescent="0.2">
      <c r="A3925" s="60" t="s">
        <v>705</v>
      </c>
      <c r="B3925" s="61">
        <v>42943</v>
      </c>
      <c r="C3925" s="71">
        <v>257</v>
      </c>
      <c r="D3925" s="63" t="str">
        <f>VLOOKUP(C3925,[6]Consolidado!$B:$E,4,FALSE)</f>
        <v>Finalizada</v>
      </c>
      <c r="E3925" s="64" t="s">
        <v>25</v>
      </c>
      <c r="F3925" s="65" t="s">
        <v>137</v>
      </c>
      <c r="G3925" s="66">
        <v>0.3125</v>
      </c>
      <c r="H3925" s="67">
        <v>980.21</v>
      </c>
      <c r="I3925" s="85">
        <f t="shared" si="106"/>
        <v>306.31562500000001</v>
      </c>
      <c r="J3925" s="86">
        <v>30.1676</v>
      </c>
      <c r="K3925" s="85">
        <f t="shared" si="107"/>
        <v>10.153794965459632</v>
      </c>
      <c r="L3925" s="68" t="str">
        <f>VLOOKUP(C3925,[6]Consolidado!$B:$E,2,FALSE)</f>
        <v>Ignitia Office</v>
      </c>
      <c r="M3925" s="69" t="str">
        <f>VLOOKUP(C3925,[6]Consolidado!$B:$E,3,FALSE)</f>
        <v>Upholestered Box Sofa in light harwood</v>
      </c>
      <c r="N3925" s="70" t="str">
        <f>VLOOKUP(C3925,[6]Consolidado!$B:$H,7,FALSE)</f>
        <v>Julio</v>
      </c>
    </row>
    <row r="3926" spans="1:14" s="71" customFormat="1" ht="16.5" customHeight="1" outlineLevel="1" x14ac:dyDescent="0.2">
      <c r="A3926" s="60" t="s">
        <v>705</v>
      </c>
      <c r="B3926" s="61">
        <v>42943</v>
      </c>
      <c r="C3926" s="71">
        <v>257</v>
      </c>
      <c r="D3926" s="63" t="str">
        <f>VLOOKUP(C3926,[6]Consolidado!$B:$E,4,FALSE)</f>
        <v>Finalizada</v>
      </c>
      <c r="E3926" s="64" t="s">
        <v>25</v>
      </c>
      <c r="F3926" s="65" t="s">
        <v>110</v>
      </c>
      <c r="G3926" s="66">
        <v>0.4375</v>
      </c>
      <c r="H3926" s="67">
        <v>1322.9114062629101</v>
      </c>
      <c r="I3926" s="85">
        <f t="shared" si="106"/>
        <v>578.77374024002313</v>
      </c>
      <c r="J3926" s="86">
        <v>30.1676</v>
      </c>
      <c r="K3926" s="85">
        <f t="shared" si="107"/>
        <v>19.185276264602525</v>
      </c>
      <c r="L3926" s="68" t="str">
        <f>VLOOKUP(C3926,[6]Consolidado!$B:$E,2,FALSE)</f>
        <v>Ignitia Office</v>
      </c>
      <c r="M3926" s="69" t="str">
        <f>VLOOKUP(C3926,[6]Consolidado!$B:$E,3,FALSE)</f>
        <v>Upholestered Box Sofa in light harwood</v>
      </c>
      <c r="N3926" s="70" t="str">
        <f>VLOOKUP(C3926,[6]Consolidado!$B:$H,7,FALSE)</f>
        <v>Julio</v>
      </c>
    </row>
    <row r="3927" spans="1:14" s="71" customFormat="1" ht="16.5" customHeight="1" outlineLevel="1" x14ac:dyDescent="0.2">
      <c r="A3927" s="60" t="s">
        <v>705</v>
      </c>
      <c r="B3927" s="61">
        <v>42943</v>
      </c>
      <c r="C3927" s="71">
        <v>257</v>
      </c>
      <c r="D3927" s="63" t="str">
        <f>VLOOKUP(C3927,[6]Consolidado!$B:$E,4,FALSE)</f>
        <v>Finalizada</v>
      </c>
      <c r="E3927" s="64" t="s">
        <v>25</v>
      </c>
      <c r="F3927" s="65" t="s">
        <v>119</v>
      </c>
      <c r="G3927" s="66">
        <v>0.59375</v>
      </c>
      <c r="H3927" s="67">
        <v>619.40000000000009</v>
      </c>
      <c r="I3927" s="85">
        <f t="shared" si="106"/>
        <v>367.76875000000007</v>
      </c>
      <c r="J3927" s="86">
        <v>30.1676</v>
      </c>
      <c r="K3927" s="85">
        <f t="shared" si="107"/>
        <v>12.19085210623318</v>
      </c>
      <c r="L3927" s="68" t="str">
        <f>VLOOKUP(C3927,[6]Consolidado!$B:$E,2,FALSE)</f>
        <v>Ignitia Office</v>
      </c>
      <c r="M3927" s="69" t="str">
        <f>VLOOKUP(C3927,[6]Consolidado!$B:$E,3,FALSE)</f>
        <v>Upholestered Box Sofa in light harwood</v>
      </c>
      <c r="N3927" s="70" t="str">
        <f>VLOOKUP(C3927,[6]Consolidado!$B:$H,7,FALSE)</f>
        <v>Julio</v>
      </c>
    </row>
    <row r="3928" spans="1:14" s="71" customFormat="1" ht="16.5" customHeight="1" outlineLevel="1" x14ac:dyDescent="0.2">
      <c r="A3928" s="60" t="s">
        <v>705</v>
      </c>
      <c r="B3928" s="61">
        <v>42943</v>
      </c>
      <c r="C3928" s="71">
        <v>257</v>
      </c>
      <c r="D3928" s="63" t="str">
        <f>VLOOKUP(C3928,[6]Consolidado!$B:$E,4,FALSE)</f>
        <v>Finalizada</v>
      </c>
      <c r="E3928" s="64" t="s">
        <v>25</v>
      </c>
      <c r="F3928" s="65" t="s">
        <v>100</v>
      </c>
      <c r="G3928" s="66">
        <v>0.5</v>
      </c>
      <c r="H3928" s="67">
        <v>406.29999999999995</v>
      </c>
      <c r="I3928" s="85">
        <f t="shared" si="106"/>
        <v>203.14999999999998</v>
      </c>
      <c r="J3928" s="86">
        <v>30.1676</v>
      </c>
      <c r="K3928" s="85">
        <f t="shared" si="107"/>
        <v>6.7340457974780881</v>
      </c>
      <c r="L3928" s="68" t="str">
        <f>VLOOKUP(C3928,[6]Consolidado!$B:$E,2,FALSE)</f>
        <v>Ignitia Office</v>
      </c>
      <c r="M3928" s="69" t="str">
        <f>VLOOKUP(C3928,[6]Consolidado!$B:$E,3,FALSE)</f>
        <v>Upholestered Box Sofa in light harwood</v>
      </c>
      <c r="N3928" s="70" t="str">
        <f>VLOOKUP(C3928,[6]Consolidado!$B:$H,7,FALSE)</f>
        <v>Julio</v>
      </c>
    </row>
    <row r="3929" spans="1:14" s="71" customFormat="1" ht="16.5" customHeight="1" outlineLevel="1" x14ac:dyDescent="0.2">
      <c r="A3929" s="60" t="s">
        <v>705</v>
      </c>
      <c r="B3929" s="61">
        <v>42943</v>
      </c>
      <c r="C3929" s="71">
        <v>257</v>
      </c>
      <c r="D3929" s="63" t="str">
        <f>VLOOKUP(C3929,[6]Consolidado!$B:$E,4,FALSE)</f>
        <v>Finalizada</v>
      </c>
      <c r="E3929" s="64" t="s">
        <v>33</v>
      </c>
      <c r="F3929" s="65" t="s">
        <v>90</v>
      </c>
      <c r="G3929" s="66">
        <v>1.8</v>
      </c>
      <c r="H3929" s="67">
        <v>3.1466686239601929</v>
      </c>
      <c r="I3929" s="85">
        <f t="shared" si="106"/>
        <v>5.664003523128347</v>
      </c>
      <c r="J3929" s="86">
        <v>30.1676</v>
      </c>
      <c r="K3929" s="85">
        <f t="shared" si="107"/>
        <v>0.18775121398879416</v>
      </c>
      <c r="L3929" s="68" t="str">
        <f>VLOOKUP(C3929,[6]Consolidado!$B:$E,2,FALSE)</f>
        <v>Ignitia Office</v>
      </c>
      <c r="M3929" s="69" t="str">
        <f>VLOOKUP(C3929,[6]Consolidado!$B:$E,3,FALSE)</f>
        <v>Upholestered Box Sofa in light harwood</v>
      </c>
      <c r="N3929" s="70" t="str">
        <f>VLOOKUP(C3929,[6]Consolidado!$B:$H,7,FALSE)</f>
        <v>Julio</v>
      </c>
    </row>
    <row r="3930" spans="1:14" s="71" customFormat="1" ht="16.5" customHeight="1" outlineLevel="1" x14ac:dyDescent="0.2">
      <c r="A3930" s="60" t="s">
        <v>705</v>
      </c>
      <c r="B3930" s="61">
        <v>42943</v>
      </c>
      <c r="C3930" s="71" t="s">
        <v>290</v>
      </c>
      <c r="D3930" s="63" t="str">
        <f>VLOOKUP(C3930,[6]Consolidado!$B:$E,4,FALSE)</f>
        <v>En Proceso</v>
      </c>
      <c r="E3930" s="64" t="s">
        <v>25</v>
      </c>
      <c r="F3930" s="65" t="s">
        <v>100</v>
      </c>
      <c r="G3930" s="66">
        <v>-3.125E-2</v>
      </c>
      <c r="H3930" s="67">
        <v>406.29999999999995</v>
      </c>
      <c r="I3930" s="85">
        <f t="shared" si="106"/>
        <v>-12.696874999999999</v>
      </c>
      <c r="J3930" s="86">
        <v>30.1676</v>
      </c>
      <c r="K3930" s="85">
        <f t="shared" si="107"/>
        <v>-0.4208778623423805</v>
      </c>
      <c r="L3930" s="68" t="str">
        <f>VLOOKUP(C3930,[6]Consolidado!$B:$E,2,FALSE)</f>
        <v>Acabado</v>
      </c>
      <c r="M3930" s="69" t="str">
        <f>VLOOKUP(C3930,[6]Consolidado!$B:$E,3,FALSE)</f>
        <v>Material de acabado pendiente de distribuir</v>
      </c>
      <c r="N3930" s="70">
        <f>VLOOKUP(C3930,[6]Consolidado!$B:$H,7,FALSE)</f>
        <v>0</v>
      </c>
    </row>
    <row r="3931" spans="1:14" s="71" customFormat="1" ht="16.5" customHeight="1" outlineLevel="1" x14ac:dyDescent="0.2">
      <c r="A3931" s="60" t="s">
        <v>705</v>
      </c>
      <c r="B3931" s="61">
        <v>42943</v>
      </c>
      <c r="C3931" s="71" t="s">
        <v>290</v>
      </c>
      <c r="D3931" s="63" t="str">
        <f>VLOOKUP(C3931,[6]Consolidado!$B:$E,4,FALSE)</f>
        <v>En Proceso</v>
      </c>
      <c r="E3931" s="64" t="s">
        <v>25</v>
      </c>
      <c r="F3931" s="65" t="s">
        <v>137</v>
      </c>
      <c r="G3931" s="66">
        <v>-0.125</v>
      </c>
      <c r="H3931" s="67">
        <v>980.21</v>
      </c>
      <c r="I3931" s="85">
        <f t="shared" ref="I3931:I3994" si="108">G3931*H3931</f>
        <v>-122.52625</v>
      </c>
      <c r="J3931" s="86">
        <v>30.1676</v>
      </c>
      <c r="K3931" s="85">
        <f t="shared" ref="K3931:K3994" si="109">IFERROR(I3931/J3931,0)</f>
        <v>-4.0615179861838531</v>
      </c>
      <c r="L3931" s="68" t="str">
        <f>VLOOKUP(C3931,[6]Consolidado!$B:$E,2,FALSE)</f>
        <v>Acabado</v>
      </c>
      <c r="M3931" s="69" t="str">
        <f>VLOOKUP(C3931,[6]Consolidado!$B:$E,3,FALSE)</f>
        <v>Material de acabado pendiente de distribuir</v>
      </c>
      <c r="N3931" s="70">
        <f>VLOOKUP(C3931,[6]Consolidado!$B:$H,7,FALSE)</f>
        <v>0</v>
      </c>
    </row>
    <row r="3932" spans="1:14" s="71" customFormat="1" ht="16.5" customHeight="1" outlineLevel="1" x14ac:dyDescent="0.2">
      <c r="A3932" s="60" t="s">
        <v>705</v>
      </c>
      <c r="B3932" s="61">
        <v>42943</v>
      </c>
      <c r="C3932" s="71" t="s">
        <v>290</v>
      </c>
      <c r="D3932" s="63" t="str">
        <f>VLOOKUP(C3932,[6]Consolidado!$B:$E,4,FALSE)</f>
        <v>En Proceso</v>
      </c>
      <c r="E3932" s="64" t="s">
        <v>25</v>
      </c>
      <c r="F3932" s="65" t="s">
        <v>109</v>
      </c>
      <c r="G3932" s="66">
        <v>-0.125</v>
      </c>
      <c r="H3932" s="67">
        <v>1231.6764492649318</v>
      </c>
      <c r="I3932" s="85">
        <f t="shared" si="108"/>
        <v>-153.95955615811647</v>
      </c>
      <c r="J3932" s="86">
        <v>30.1676</v>
      </c>
      <c r="K3932" s="85">
        <f t="shared" si="109"/>
        <v>-5.1034737983172827</v>
      </c>
      <c r="L3932" s="68" t="str">
        <f>VLOOKUP(C3932,[6]Consolidado!$B:$E,2,FALSE)</f>
        <v>Acabado</v>
      </c>
      <c r="M3932" s="69" t="str">
        <f>VLOOKUP(C3932,[6]Consolidado!$B:$E,3,FALSE)</f>
        <v>Material de acabado pendiente de distribuir</v>
      </c>
      <c r="N3932" s="70">
        <f>VLOOKUP(C3932,[6]Consolidado!$B:$H,7,FALSE)</f>
        <v>0</v>
      </c>
    </row>
    <row r="3933" spans="1:14" s="71" customFormat="1" ht="16.5" customHeight="1" outlineLevel="1" x14ac:dyDescent="0.2">
      <c r="A3933" s="60" t="s">
        <v>705</v>
      </c>
      <c r="B3933" s="61">
        <v>42943</v>
      </c>
      <c r="C3933" s="71" t="s">
        <v>290</v>
      </c>
      <c r="D3933" s="63" t="str">
        <f>VLOOKUP(C3933,[6]Consolidado!$B:$E,4,FALSE)</f>
        <v>En Proceso</v>
      </c>
      <c r="E3933" s="64" t="s">
        <v>25</v>
      </c>
      <c r="F3933" s="65" t="s">
        <v>110</v>
      </c>
      <c r="G3933" s="66">
        <v>-0.125</v>
      </c>
      <c r="H3933" s="67">
        <v>1322.9114062629101</v>
      </c>
      <c r="I3933" s="85">
        <f t="shared" si="108"/>
        <v>-165.36392578286376</v>
      </c>
      <c r="J3933" s="86">
        <v>30.1676</v>
      </c>
      <c r="K3933" s="85">
        <f t="shared" si="109"/>
        <v>-5.4815075041721499</v>
      </c>
      <c r="L3933" s="68" t="str">
        <f>VLOOKUP(C3933,[6]Consolidado!$B:$E,2,FALSE)</f>
        <v>Acabado</v>
      </c>
      <c r="M3933" s="69" t="str">
        <f>VLOOKUP(C3933,[6]Consolidado!$B:$E,3,FALSE)</f>
        <v>Material de acabado pendiente de distribuir</v>
      </c>
      <c r="N3933" s="70">
        <f>VLOOKUP(C3933,[6]Consolidado!$B:$H,7,FALSE)</f>
        <v>0</v>
      </c>
    </row>
    <row r="3934" spans="1:14" s="71" customFormat="1" ht="16.5" customHeight="1" outlineLevel="1" x14ac:dyDescent="0.2">
      <c r="A3934" s="60" t="s">
        <v>705</v>
      </c>
      <c r="B3934" s="61">
        <v>42943</v>
      </c>
      <c r="C3934" s="71" t="s">
        <v>290</v>
      </c>
      <c r="D3934" s="63" t="str">
        <f>VLOOKUP(C3934,[6]Consolidado!$B:$E,4,FALSE)</f>
        <v>En Proceso</v>
      </c>
      <c r="E3934" s="64" t="s">
        <v>25</v>
      </c>
      <c r="F3934" s="65" t="s">
        <v>119</v>
      </c>
      <c r="G3934" s="66">
        <v>-0.125</v>
      </c>
      <c r="H3934" s="67">
        <v>619.40000000000009</v>
      </c>
      <c r="I3934" s="85">
        <f t="shared" si="108"/>
        <v>-77.425000000000011</v>
      </c>
      <c r="J3934" s="86">
        <v>30.1676</v>
      </c>
      <c r="K3934" s="85">
        <f t="shared" si="109"/>
        <v>-2.5664951802596168</v>
      </c>
      <c r="L3934" s="68" t="str">
        <f>VLOOKUP(C3934,[6]Consolidado!$B:$E,2,FALSE)</f>
        <v>Acabado</v>
      </c>
      <c r="M3934" s="69" t="str">
        <f>VLOOKUP(C3934,[6]Consolidado!$B:$E,3,FALSE)</f>
        <v>Material de acabado pendiente de distribuir</v>
      </c>
      <c r="N3934" s="70">
        <f>VLOOKUP(C3934,[6]Consolidado!$B:$H,7,FALSE)</f>
        <v>0</v>
      </c>
    </row>
    <row r="3935" spans="1:14" s="71" customFormat="1" ht="16.5" customHeight="1" outlineLevel="1" x14ac:dyDescent="0.2">
      <c r="A3935" s="60" t="s">
        <v>705</v>
      </c>
      <c r="B3935" s="61">
        <v>42943</v>
      </c>
      <c r="C3935" s="71" t="s">
        <v>89</v>
      </c>
      <c r="D3935" s="63" t="str">
        <f>VLOOKUP(C3935,[6]Consolidado!$B:$E,4,FALSE)</f>
        <v>En Proceso</v>
      </c>
      <c r="E3935" s="64" t="s">
        <v>33</v>
      </c>
      <c r="F3935" s="65" t="s">
        <v>90</v>
      </c>
      <c r="G3935" s="66">
        <v>-8.1</v>
      </c>
      <c r="H3935" s="67">
        <v>3.1466686239601929</v>
      </c>
      <c r="I3935" s="85">
        <f t="shared" si="108"/>
        <v>-25.48801585407756</v>
      </c>
      <c r="J3935" s="86">
        <v>30.1676</v>
      </c>
      <c r="K3935" s="85">
        <f t="shared" si="109"/>
        <v>-0.84488046294957375</v>
      </c>
      <c r="L3935" s="68" t="str">
        <f>VLOOKUP(C3935,[6]Consolidado!$B:$E,2,FALSE)</f>
        <v>Empaque</v>
      </c>
      <c r="M3935" s="69" t="str">
        <f>VLOOKUP(C3935,[6]Consolidado!$B:$E,3,FALSE)</f>
        <v>Material de empaque pendiente de distribuir</v>
      </c>
      <c r="N3935" s="70">
        <f>VLOOKUP(C3935,[6]Consolidado!$B:$H,7,FALSE)</f>
        <v>0</v>
      </c>
    </row>
    <row r="3936" spans="1:14" s="71" customFormat="1" ht="16.5" customHeight="1" outlineLevel="1" x14ac:dyDescent="0.2">
      <c r="A3936" s="60" t="s">
        <v>705</v>
      </c>
      <c r="B3936" s="61">
        <v>42943</v>
      </c>
      <c r="C3936" s="71">
        <v>258</v>
      </c>
      <c r="D3936" s="63" t="str">
        <f>VLOOKUP(C3936,[6]Consolidado!$B:$E,4,FALSE)</f>
        <v>Finalizada</v>
      </c>
      <c r="E3936" s="64" t="s">
        <v>25</v>
      </c>
      <c r="F3936" s="65" t="s">
        <v>100</v>
      </c>
      <c r="G3936" s="66">
        <v>3.125E-2</v>
      </c>
      <c r="H3936" s="67">
        <v>406.29999999999995</v>
      </c>
      <c r="I3936" s="85">
        <f t="shared" si="108"/>
        <v>12.696874999999999</v>
      </c>
      <c r="J3936" s="86">
        <v>30.1676</v>
      </c>
      <c r="K3936" s="85">
        <f t="shared" si="109"/>
        <v>0.4208778623423805</v>
      </c>
      <c r="L3936" s="68" t="str">
        <f>VLOOKUP(C3936,[6]Consolidado!$B:$E,2,FALSE)</f>
        <v>Ignitia Office</v>
      </c>
      <c r="M3936" s="69" t="str">
        <f>VLOOKUP(C3936,[6]Consolidado!$B:$E,3,FALSE)</f>
        <v>Upholestered Box chair in light harwood</v>
      </c>
      <c r="N3936" s="70" t="str">
        <f>VLOOKUP(C3936,[6]Consolidado!$B:$H,7,FALSE)</f>
        <v>Julio</v>
      </c>
    </row>
    <row r="3937" spans="1:14" s="71" customFormat="1" ht="16.5" customHeight="1" outlineLevel="1" x14ac:dyDescent="0.2">
      <c r="A3937" s="60" t="s">
        <v>705</v>
      </c>
      <c r="B3937" s="61">
        <v>42943</v>
      </c>
      <c r="C3937" s="71">
        <v>258</v>
      </c>
      <c r="D3937" s="63" t="str">
        <f>VLOOKUP(C3937,[6]Consolidado!$B:$E,4,FALSE)</f>
        <v>Finalizada</v>
      </c>
      <c r="E3937" s="64" t="s">
        <v>25</v>
      </c>
      <c r="F3937" s="65" t="s">
        <v>137</v>
      </c>
      <c r="G3937" s="66">
        <v>0.125</v>
      </c>
      <c r="H3937" s="67">
        <v>980.21</v>
      </c>
      <c r="I3937" s="85">
        <f t="shared" si="108"/>
        <v>122.52625</v>
      </c>
      <c r="J3937" s="86">
        <v>30.1676</v>
      </c>
      <c r="K3937" s="85">
        <f t="shared" si="109"/>
        <v>4.0615179861838531</v>
      </c>
      <c r="L3937" s="68" t="str">
        <f>VLOOKUP(C3937,[6]Consolidado!$B:$E,2,FALSE)</f>
        <v>Ignitia Office</v>
      </c>
      <c r="M3937" s="69" t="str">
        <f>VLOOKUP(C3937,[6]Consolidado!$B:$E,3,FALSE)</f>
        <v>Upholestered Box chair in light harwood</v>
      </c>
      <c r="N3937" s="70" t="str">
        <f>VLOOKUP(C3937,[6]Consolidado!$B:$H,7,FALSE)</f>
        <v>Julio</v>
      </c>
    </row>
    <row r="3938" spans="1:14" s="71" customFormat="1" ht="16.5" customHeight="1" outlineLevel="1" x14ac:dyDescent="0.2">
      <c r="A3938" s="60" t="s">
        <v>705</v>
      </c>
      <c r="B3938" s="61">
        <v>42943</v>
      </c>
      <c r="C3938" s="71">
        <v>258</v>
      </c>
      <c r="D3938" s="63" t="str">
        <f>VLOOKUP(C3938,[6]Consolidado!$B:$E,4,FALSE)</f>
        <v>Finalizada</v>
      </c>
      <c r="E3938" s="64" t="s">
        <v>25</v>
      </c>
      <c r="F3938" s="65" t="s">
        <v>109</v>
      </c>
      <c r="G3938" s="66">
        <v>0.125</v>
      </c>
      <c r="H3938" s="67">
        <v>1231.6764492649318</v>
      </c>
      <c r="I3938" s="85">
        <f t="shared" si="108"/>
        <v>153.95955615811647</v>
      </c>
      <c r="J3938" s="86">
        <v>30.1676</v>
      </c>
      <c r="K3938" s="85">
        <f t="shared" si="109"/>
        <v>5.1034737983172827</v>
      </c>
      <c r="L3938" s="68" t="str">
        <f>VLOOKUP(C3938,[6]Consolidado!$B:$E,2,FALSE)</f>
        <v>Ignitia Office</v>
      </c>
      <c r="M3938" s="69" t="str">
        <f>VLOOKUP(C3938,[6]Consolidado!$B:$E,3,FALSE)</f>
        <v>Upholestered Box chair in light harwood</v>
      </c>
      <c r="N3938" s="70" t="str">
        <f>VLOOKUP(C3938,[6]Consolidado!$B:$H,7,FALSE)</f>
        <v>Julio</v>
      </c>
    </row>
    <row r="3939" spans="1:14" s="71" customFormat="1" ht="16.5" customHeight="1" outlineLevel="1" x14ac:dyDescent="0.2">
      <c r="A3939" s="60" t="s">
        <v>705</v>
      </c>
      <c r="B3939" s="61">
        <v>42943</v>
      </c>
      <c r="C3939" s="71">
        <v>258</v>
      </c>
      <c r="D3939" s="63" t="str">
        <f>VLOOKUP(C3939,[6]Consolidado!$B:$E,4,FALSE)</f>
        <v>Finalizada</v>
      </c>
      <c r="E3939" s="64" t="s">
        <v>25</v>
      </c>
      <c r="F3939" s="65" t="s">
        <v>110</v>
      </c>
      <c r="G3939" s="66">
        <v>0.125</v>
      </c>
      <c r="H3939" s="67">
        <v>1322.9114062629101</v>
      </c>
      <c r="I3939" s="85">
        <f t="shared" si="108"/>
        <v>165.36392578286376</v>
      </c>
      <c r="J3939" s="86">
        <v>30.1676</v>
      </c>
      <c r="K3939" s="85">
        <f t="shared" si="109"/>
        <v>5.4815075041721499</v>
      </c>
      <c r="L3939" s="68" t="str">
        <f>VLOOKUP(C3939,[6]Consolidado!$B:$E,2,FALSE)</f>
        <v>Ignitia Office</v>
      </c>
      <c r="M3939" s="69" t="str">
        <f>VLOOKUP(C3939,[6]Consolidado!$B:$E,3,FALSE)</f>
        <v>Upholestered Box chair in light harwood</v>
      </c>
      <c r="N3939" s="70" t="str">
        <f>VLOOKUP(C3939,[6]Consolidado!$B:$H,7,FALSE)</f>
        <v>Julio</v>
      </c>
    </row>
    <row r="3940" spans="1:14" s="71" customFormat="1" ht="16.5" customHeight="1" outlineLevel="1" x14ac:dyDescent="0.2">
      <c r="A3940" s="60" t="s">
        <v>705</v>
      </c>
      <c r="B3940" s="61">
        <v>42943</v>
      </c>
      <c r="C3940" s="71">
        <v>258</v>
      </c>
      <c r="D3940" s="63" t="str">
        <f>VLOOKUP(C3940,[6]Consolidado!$B:$E,4,FALSE)</f>
        <v>Finalizada</v>
      </c>
      <c r="E3940" s="64" t="s">
        <v>25</v>
      </c>
      <c r="F3940" s="65" t="s">
        <v>119</v>
      </c>
      <c r="G3940" s="66">
        <v>0.125</v>
      </c>
      <c r="H3940" s="67">
        <v>619.40000000000009</v>
      </c>
      <c r="I3940" s="85">
        <f t="shared" si="108"/>
        <v>77.425000000000011</v>
      </c>
      <c r="J3940" s="86">
        <v>30.1676</v>
      </c>
      <c r="K3940" s="85">
        <f t="shared" si="109"/>
        <v>2.5664951802596168</v>
      </c>
      <c r="L3940" s="68" t="str">
        <f>VLOOKUP(C3940,[6]Consolidado!$B:$E,2,FALSE)</f>
        <v>Ignitia Office</v>
      </c>
      <c r="M3940" s="69" t="str">
        <f>VLOOKUP(C3940,[6]Consolidado!$B:$E,3,FALSE)</f>
        <v>Upholestered Box chair in light harwood</v>
      </c>
      <c r="N3940" s="70" t="str">
        <f>VLOOKUP(C3940,[6]Consolidado!$B:$H,7,FALSE)</f>
        <v>Julio</v>
      </c>
    </row>
    <row r="3941" spans="1:14" s="71" customFormat="1" ht="16.5" customHeight="1" outlineLevel="1" x14ac:dyDescent="0.2">
      <c r="A3941" s="60" t="s">
        <v>705</v>
      </c>
      <c r="B3941" s="61">
        <v>42943</v>
      </c>
      <c r="C3941" s="71">
        <v>258</v>
      </c>
      <c r="D3941" s="63" t="str">
        <f>VLOOKUP(C3941,[6]Consolidado!$B:$E,4,FALSE)</f>
        <v>Finalizada</v>
      </c>
      <c r="E3941" s="64" t="s">
        <v>33</v>
      </c>
      <c r="F3941" s="65" t="s">
        <v>90</v>
      </c>
      <c r="G3941" s="66">
        <v>8.1</v>
      </c>
      <c r="H3941" s="67">
        <v>3.1466686239601929</v>
      </c>
      <c r="I3941" s="85">
        <f t="shared" si="108"/>
        <v>25.48801585407756</v>
      </c>
      <c r="J3941" s="86">
        <v>30.1676</v>
      </c>
      <c r="K3941" s="85">
        <f t="shared" si="109"/>
        <v>0.84488046294957375</v>
      </c>
      <c r="L3941" s="68" t="str">
        <f>VLOOKUP(C3941,[6]Consolidado!$B:$E,2,FALSE)</f>
        <v>Ignitia Office</v>
      </c>
      <c r="M3941" s="69" t="str">
        <f>VLOOKUP(C3941,[6]Consolidado!$B:$E,3,FALSE)</f>
        <v>Upholestered Box chair in light harwood</v>
      </c>
      <c r="N3941" s="70" t="str">
        <f>VLOOKUP(C3941,[6]Consolidado!$B:$H,7,FALSE)</f>
        <v>Julio</v>
      </c>
    </row>
    <row r="3942" spans="1:14" s="71" customFormat="1" ht="16.5" customHeight="1" outlineLevel="1" x14ac:dyDescent="0.2">
      <c r="A3942" s="60" t="s">
        <v>705</v>
      </c>
      <c r="B3942" s="61">
        <v>42943</v>
      </c>
      <c r="C3942" s="71" t="s">
        <v>290</v>
      </c>
      <c r="D3942" s="63" t="str">
        <f>VLOOKUP(C3942,[6]Consolidado!$B:$E,4,FALSE)</f>
        <v>En Proceso</v>
      </c>
      <c r="E3942" s="64" t="s">
        <v>25</v>
      </c>
      <c r="F3942" s="65" t="s">
        <v>108</v>
      </c>
      <c r="G3942" s="66">
        <v>-0.28125</v>
      </c>
      <c r="H3942" s="67">
        <v>986.72794871794883</v>
      </c>
      <c r="I3942" s="85">
        <f t="shared" si="108"/>
        <v>-277.5172355769231</v>
      </c>
      <c r="J3942" s="86">
        <v>30.1676</v>
      </c>
      <c r="K3942" s="85">
        <f t="shared" si="109"/>
        <v>-9.199181757147505</v>
      </c>
      <c r="L3942" s="68" t="str">
        <f>VLOOKUP(C3942,[6]Consolidado!$B:$E,2,FALSE)</f>
        <v>Acabado</v>
      </c>
      <c r="M3942" s="69" t="str">
        <f>VLOOKUP(C3942,[6]Consolidado!$B:$E,3,FALSE)</f>
        <v>Material de acabado pendiente de distribuir</v>
      </c>
      <c r="N3942" s="70">
        <f>VLOOKUP(C3942,[6]Consolidado!$B:$H,7,FALSE)</f>
        <v>0</v>
      </c>
    </row>
    <row r="3943" spans="1:14" s="71" customFormat="1" ht="16.5" customHeight="1" outlineLevel="1" x14ac:dyDescent="0.2">
      <c r="A3943" s="60" t="s">
        <v>705</v>
      </c>
      <c r="B3943" s="61">
        <v>42943</v>
      </c>
      <c r="C3943" s="71" t="s">
        <v>290</v>
      </c>
      <c r="D3943" s="63" t="str">
        <f>VLOOKUP(C3943,[6]Consolidado!$B:$E,4,FALSE)</f>
        <v>En Proceso</v>
      </c>
      <c r="E3943" s="64" t="s">
        <v>25</v>
      </c>
      <c r="F3943" s="65" t="s">
        <v>109</v>
      </c>
      <c r="G3943" s="66">
        <v>-0.15625</v>
      </c>
      <c r="H3943" s="67">
        <v>1231.6764492649318</v>
      </c>
      <c r="I3943" s="85">
        <f t="shared" si="108"/>
        <v>-192.44944519764559</v>
      </c>
      <c r="J3943" s="86">
        <v>30.1676</v>
      </c>
      <c r="K3943" s="85">
        <f t="shared" si="109"/>
        <v>-6.379342247896604</v>
      </c>
      <c r="L3943" s="68" t="str">
        <f>VLOOKUP(C3943,[6]Consolidado!$B:$E,2,FALSE)</f>
        <v>Acabado</v>
      </c>
      <c r="M3943" s="69" t="str">
        <f>VLOOKUP(C3943,[6]Consolidado!$B:$E,3,FALSE)</f>
        <v>Material de acabado pendiente de distribuir</v>
      </c>
      <c r="N3943" s="70">
        <f>VLOOKUP(C3943,[6]Consolidado!$B:$H,7,FALSE)</f>
        <v>0</v>
      </c>
    </row>
    <row r="3944" spans="1:14" s="71" customFormat="1" ht="16.5" customHeight="1" outlineLevel="1" x14ac:dyDescent="0.2">
      <c r="A3944" s="60" t="s">
        <v>705</v>
      </c>
      <c r="B3944" s="61">
        <v>42943</v>
      </c>
      <c r="C3944" s="71" t="s">
        <v>290</v>
      </c>
      <c r="D3944" s="63" t="str">
        <f>VLOOKUP(C3944,[6]Consolidado!$B:$E,4,FALSE)</f>
        <v>En Proceso</v>
      </c>
      <c r="E3944" s="64" t="s">
        <v>25</v>
      </c>
      <c r="F3944" s="65" t="s">
        <v>110</v>
      </c>
      <c r="G3944" s="66">
        <v>-0.21875</v>
      </c>
      <c r="H3944" s="67">
        <v>1322.9114062629101</v>
      </c>
      <c r="I3944" s="85">
        <f t="shared" si="108"/>
        <v>-289.38687012001157</v>
      </c>
      <c r="J3944" s="86">
        <v>30.1676</v>
      </c>
      <c r="K3944" s="85">
        <f t="shared" si="109"/>
        <v>-9.5926381323012624</v>
      </c>
      <c r="L3944" s="68" t="str">
        <f>VLOOKUP(C3944,[6]Consolidado!$B:$E,2,FALSE)</f>
        <v>Acabado</v>
      </c>
      <c r="M3944" s="69" t="str">
        <f>VLOOKUP(C3944,[6]Consolidado!$B:$E,3,FALSE)</f>
        <v>Material de acabado pendiente de distribuir</v>
      </c>
      <c r="N3944" s="70">
        <f>VLOOKUP(C3944,[6]Consolidado!$B:$H,7,FALSE)</f>
        <v>0</v>
      </c>
    </row>
    <row r="3945" spans="1:14" s="71" customFormat="1" ht="16.5" customHeight="1" outlineLevel="1" x14ac:dyDescent="0.2">
      <c r="A3945" s="60" t="s">
        <v>705</v>
      </c>
      <c r="B3945" s="61">
        <v>42943</v>
      </c>
      <c r="C3945" s="71" t="s">
        <v>290</v>
      </c>
      <c r="D3945" s="63" t="str">
        <f>VLOOKUP(C3945,[6]Consolidado!$B:$E,4,FALSE)</f>
        <v>En Proceso</v>
      </c>
      <c r="E3945" s="64" t="s">
        <v>25</v>
      </c>
      <c r="F3945" s="65" t="s">
        <v>119</v>
      </c>
      <c r="G3945" s="66">
        <v>-0.21875</v>
      </c>
      <c r="H3945" s="67">
        <v>619.40000000000009</v>
      </c>
      <c r="I3945" s="85">
        <f t="shared" si="108"/>
        <v>-135.49375000000003</v>
      </c>
      <c r="J3945" s="86">
        <v>30.1676</v>
      </c>
      <c r="K3945" s="85">
        <f t="shared" si="109"/>
        <v>-4.4913665654543298</v>
      </c>
      <c r="L3945" s="68" t="str">
        <f>VLOOKUP(C3945,[6]Consolidado!$B:$E,2,FALSE)</f>
        <v>Acabado</v>
      </c>
      <c r="M3945" s="69" t="str">
        <f>VLOOKUP(C3945,[6]Consolidado!$B:$E,3,FALSE)</f>
        <v>Material de acabado pendiente de distribuir</v>
      </c>
      <c r="N3945" s="70">
        <f>VLOOKUP(C3945,[6]Consolidado!$B:$H,7,FALSE)</f>
        <v>0</v>
      </c>
    </row>
    <row r="3946" spans="1:14" s="71" customFormat="1" ht="16.5" customHeight="1" outlineLevel="1" x14ac:dyDescent="0.2">
      <c r="A3946" s="60" t="s">
        <v>705</v>
      </c>
      <c r="B3946" s="61">
        <v>42943</v>
      </c>
      <c r="C3946" s="71" t="s">
        <v>290</v>
      </c>
      <c r="D3946" s="63" t="str">
        <f>VLOOKUP(C3946,[6]Consolidado!$B:$E,4,FALSE)</f>
        <v>En Proceso</v>
      </c>
      <c r="E3946" s="64" t="s">
        <v>25</v>
      </c>
      <c r="F3946" s="65" t="s">
        <v>120</v>
      </c>
      <c r="G3946" s="66">
        <v>-0.125</v>
      </c>
      <c r="H3946" s="67">
        <v>1231.47</v>
      </c>
      <c r="I3946" s="85">
        <f t="shared" si="108"/>
        <v>-153.93375</v>
      </c>
      <c r="J3946" s="86">
        <v>30.1676</v>
      </c>
      <c r="K3946" s="85">
        <f t="shared" si="109"/>
        <v>-5.1026183720282692</v>
      </c>
      <c r="L3946" s="68" t="str">
        <f>VLOOKUP(C3946,[6]Consolidado!$B:$E,2,FALSE)</f>
        <v>Acabado</v>
      </c>
      <c r="M3946" s="69" t="str">
        <f>VLOOKUP(C3946,[6]Consolidado!$B:$E,3,FALSE)</f>
        <v>Material de acabado pendiente de distribuir</v>
      </c>
      <c r="N3946" s="70">
        <f>VLOOKUP(C3946,[6]Consolidado!$B:$H,7,FALSE)</f>
        <v>0</v>
      </c>
    </row>
    <row r="3947" spans="1:14" s="71" customFormat="1" ht="16.5" customHeight="1" outlineLevel="1" x14ac:dyDescent="0.2">
      <c r="A3947" s="60" t="s">
        <v>705</v>
      </c>
      <c r="B3947" s="61">
        <v>42943</v>
      </c>
      <c r="C3947" s="71" t="s">
        <v>290</v>
      </c>
      <c r="D3947" s="63" t="str">
        <f>VLOOKUP(C3947,[6]Consolidado!$B:$E,4,FALSE)</f>
        <v>En Proceso</v>
      </c>
      <c r="E3947" s="64" t="s">
        <v>25</v>
      </c>
      <c r="F3947" s="65" t="s">
        <v>201</v>
      </c>
      <c r="G3947" s="66">
        <v>-6.25E-2</v>
      </c>
      <c r="H3947" s="67">
        <v>875.05880341880345</v>
      </c>
      <c r="I3947" s="85">
        <f t="shared" si="108"/>
        <v>-54.691175213675216</v>
      </c>
      <c r="J3947" s="86">
        <v>30.1676</v>
      </c>
      <c r="K3947" s="85">
        <f t="shared" si="109"/>
        <v>-1.8129110440895271</v>
      </c>
      <c r="L3947" s="68" t="str">
        <f>VLOOKUP(C3947,[6]Consolidado!$B:$E,2,FALSE)</f>
        <v>Acabado</v>
      </c>
      <c r="M3947" s="69" t="str">
        <f>VLOOKUP(C3947,[6]Consolidado!$B:$E,3,FALSE)</f>
        <v>Material de acabado pendiente de distribuir</v>
      </c>
      <c r="N3947" s="70">
        <f>VLOOKUP(C3947,[6]Consolidado!$B:$H,7,FALSE)</f>
        <v>0</v>
      </c>
    </row>
    <row r="3948" spans="1:14" s="71" customFormat="1" ht="16.5" customHeight="1" outlineLevel="1" x14ac:dyDescent="0.2">
      <c r="A3948" s="60" t="s">
        <v>705</v>
      </c>
      <c r="B3948" s="61">
        <v>42943</v>
      </c>
      <c r="C3948" s="71" t="s">
        <v>290</v>
      </c>
      <c r="D3948" s="63" t="str">
        <f>VLOOKUP(C3948,[6]Consolidado!$B:$E,4,FALSE)</f>
        <v>En Proceso</v>
      </c>
      <c r="E3948" s="64" t="s">
        <v>25</v>
      </c>
      <c r="F3948" s="65" t="s">
        <v>230</v>
      </c>
      <c r="G3948" s="66">
        <v>-3.125E-2</v>
      </c>
      <c r="H3948" s="67">
        <v>238.47880378364198</v>
      </c>
      <c r="I3948" s="85">
        <f t="shared" si="108"/>
        <v>-7.4524626182388118</v>
      </c>
      <c r="J3948" s="86">
        <v>30.1676</v>
      </c>
      <c r="K3948" s="85">
        <f t="shared" si="109"/>
        <v>-0.24703531663900383</v>
      </c>
      <c r="L3948" s="68" t="str">
        <f>VLOOKUP(C3948,[6]Consolidado!$B:$E,2,FALSE)</f>
        <v>Acabado</v>
      </c>
      <c r="M3948" s="69" t="str">
        <f>VLOOKUP(C3948,[6]Consolidado!$B:$E,3,FALSE)</f>
        <v>Material de acabado pendiente de distribuir</v>
      </c>
      <c r="N3948" s="70">
        <f>VLOOKUP(C3948,[6]Consolidado!$B:$H,7,FALSE)</f>
        <v>0</v>
      </c>
    </row>
    <row r="3949" spans="1:14" s="71" customFormat="1" ht="16.5" customHeight="1" outlineLevel="1" x14ac:dyDescent="0.2">
      <c r="A3949" s="60" t="s">
        <v>705</v>
      </c>
      <c r="B3949" s="61">
        <v>42943</v>
      </c>
      <c r="C3949" s="71" t="s">
        <v>89</v>
      </c>
      <c r="D3949" s="63" t="str">
        <f>VLOOKUP(C3949,[6]Consolidado!$B:$E,4,FALSE)</f>
        <v>En Proceso</v>
      </c>
      <c r="E3949" s="64" t="s">
        <v>33</v>
      </c>
      <c r="F3949" s="65" t="s">
        <v>90</v>
      </c>
      <c r="G3949" s="66">
        <v>-9</v>
      </c>
      <c r="H3949" s="67">
        <v>3.1466686239601929</v>
      </c>
      <c r="I3949" s="85">
        <f t="shared" si="108"/>
        <v>-28.320017615641735</v>
      </c>
      <c r="J3949" s="86">
        <v>30.1676</v>
      </c>
      <c r="K3949" s="85">
        <f t="shared" si="109"/>
        <v>-0.93875606994397087</v>
      </c>
      <c r="L3949" s="68" t="str">
        <f>VLOOKUP(C3949,[6]Consolidado!$B:$E,2,FALSE)</f>
        <v>Empaque</v>
      </c>
      <c r="M3949" s="69" t="str">
        <f>VLOOKUP(C3949,[6]Consolidado!$B:$E,3,FALSE)</f>
        <v>Material de empaque pendiente de distribuir</v>
      </c>
      <c r="N3949" s="70">
        <f>VLOOKUP(C3949,[6]Consolidado!$B:$H,7,FALSE)</f>
        <v>0</v>
      </c>
    </row>
    <row r="3950" spans="1:14" s="71" customFormat="1" ht="16.5" customHeight="1" outlineLevel="1" x14ac:dyDescent="0.2">
      <c r="A3950" s="60" t="s">
        <v>705</v>
      </c>
      <c r="B3950" s="61">
        <v>42943</v>
      </c>
      <c r="C3950" s="71">
        <v>266</v>
      </c>
      <c r="D3950" s="63" t="str">
        <f>VLOOKUP(C3950,[6]Consolidado!$B:$E,4,FALSE)</f>
        <v>Finalizada</v>
      </c>
      <c r="E3950" s="64" t="s">
        <v>25</v>
      </c>
      <c r="F3950" s="65" t="s">
        <v>108</v>
      </c>
      <c r="G3950" s="66">
        <v>0.28125</v>
      </c>
      <c r="H3950" s="67">
        <v>986.72794871794883</v>
      </c>
      <c r="I3950" s="85">
        <f t="shared" si="108"/>
        <v>277.5172355769231</v>
      </c>
      <c r="J3950" s="86">
        <v>30.1676</v>
      </c>
      <c r="K3950" s="85">
        <f t="shared" si="109"/>
        <v>9.199181757147505</v>
      </c>
      <c r="L3950" s="68" t="str">
        <f>VLOOKUP(C3950,[6]Consolidado!$B:$E,2,FALSE)</f>
        <v>Ignitia Office</v>
      </c>
      <c r="M3950" s="69" t="str">
        <f>VLOOKUP(C3950,[6]Consolidado!$B:$E,3,FALSE)</f>
        <v xml:space="preserve">Skylight Upholstered Box side chair </v>
      </c>
      <c r="N3950" s="70" t="str">
        <f>VLOOKUP(C3950,[6]Consolidado!$B:$H,7,FALSE)</f>
        <v>Julio</v>
      </c>
    </row>
    <row r="3951" spans="1:14" s="71" customFormat="1" ht="16.5" customHeight="1" outlineLevel="1" x14ac:dyDescent="0.2">
      <c r="A3951" s="60" t="s">
        <v>705</v>
      </c>
      <c r="B3951" s="61">
        <v>42943</v>
      </c>
      <c r="C3951" s="71">
        <v>266</v>
      </c>
      <c r="D3951" s="63" t="str">
        <f>VLOOKUP(C3951,[6]Consolidado!$B:$E,4,FALSE)</f>
        <v>Finalizada</v>
      </c>
      <c r="E3951" s="64" t="s">
        <v>25</v>
      </c>
      <c r="F3951" s="65" t="s">
        <v>109</v>
      </c>
      <c r="G3951" s="66">
        <v>0.15625</v>
      </c>
      <c r="H3951" s="67">
        <v>1231.6764492649318</v>
      </c>
      <c r="I3951" s="85">
        <f t="shared" si="108"/>
        <v>192.44944519764559</v>
      </c>
      <c r="J3951" s="86">
        <v>30.1676</v>
      </c>
      <c r="K3951" s="85">
        <f t="shared" si="109"/>
        <v>6.379342247896604</v>
      </c>
      <c r="L3951" s="68" t="str">
        <f>VLOOKUP(C3951,[6]Consolidado!$B:$E,2,FALSE)</f>
        <v>Ignitia Office</v>
      </c>
      <c r="M3951" s="69" t="str">
        <f>VLOOKUP(C3951,[6]Consolidado!$B:$E,3,FALSE)</f>
        <v xml:space="preserve">Skylight Upholstered Box side chair </v>
      </c>
      <c r="N3951" s="70" t="str">
        <f>VLOOKUP(C3951,[6]Consolidado!$B:$H,7,FALSE)</f>
        <v>Julio</v>
      </c>
    </row>
    <row r="3952" spans="1:14" s="71" customFormat="1" ht="16.5" customHeight="1" outlineLevel="1" x14ac:dyDescent="0.2">
      <c r="A3952" s="60" t="s">
        <v>705</v>
      </c>
      <c r="B3952" s="61">
        <v>42943</v>
      </c>
      <c r="C3952" s="71">
        <v>266</v>
      </c>
      <c r="D3952" s="63" t="str">
        <f>VLOOKUP(C3952,[6]Consolidado!$B:$E,4,FALSE)</f>
        <v>Finalizada</v>
      </c>
      <c r="E3952" s="64" t="s">
        <v>25</v>
      </c>
      <c r="F3952" s="65" t="s">
        <v>110</v>
      </c>
      <c r="G3952" s="66">
        <v>0.21875</v>
      </c>
      <c r="H3952" s="67">
        <v>1322.9114062629101</v>
      </c>
      <c r="I3952" s="85">
        <f t="shared" si="108"/>
        <v>289.38687012001157</v>
      </c>
      <c r="J3952" s="86">
        <v>30.1676</v>
      </c>
      <c r="K3952" s="85">
        <f t="shared" si="109"/>
        <v>9.5926381323012624</v>
      </c>
      <c r="L3952" s="68" t="str">
        <f>VLOOKUP(C3952,[6]Consolidado!$B:$E,2,FALSE)</f>
        <v>Ignitia Office</v>
      </c>
      <c r="M3952" s="69" t="str">
        <f>VLOOKUP(C3952,[6]Consolidado!$B:$E,3,FALSE)</f>
        <v xml:space="preserve">Skylight Upholstered Box side chair </v>
      </c>
      <c r="N3952" s="70" t="str">
        <f>VLOOKUP(C3952,[6]Consolidado!$B:$H,7,FALSE)</f>
        <v>Julio</v>
      </c>
    </row>
    <row r="3953" spans="1:14" s="71" customFormat="1" ht="16.5" customHeight="1" outlineLevel="1" x14ac:dyDescent="0.2">
      <c r="A3953" s="60" t="s">
        <v>705</v>
      </c>
      <c r="B3953" s="61">
        <v>42943</v>
      </c>
      <c r="C3953" s="71">
        <v>266</v>
      </c>
      <c r="D3953" s="63" t="str">
        <f>VLOOKUP(C3953,[6]Consolidado!$B:$E,4,FALSE)</f>
        <v>Finalizada</v>
      </c>
      <c r="E3953" s="64" t="s">
        <v>25</v>
      </c>
      <c r="F3953" s="65" t="s">
        <v>119</v>
      </c>
      <c r="G3953" s="66">
        <v>0.21875</v>
      </c>
      <c r="H3953" s="67">
        <v>619.40000000000009</v>
      </c>
      <c r="I3953" s="85">
        <f t="shared" si="108"/>
        <v>135.49375000000003</v>
      </c>
      <c r="J3953" s="86">
        <v>30.1676</v>
      </c>
      <c r="K3953" s="85">
        <f t="shared" si="109"/>
        <v>4.4913665654543298</v>
      </c>
      <c r="L3953" s="68" t="str">
        <f>VLOOKUP(C3953,[6]Consolidado!$B:$E,2,FALSE)</f>
        <v>Ignitia Office</v>
      </c>
      <c r="M3953" s="69" t="str">
        <f>VLOOKUP(C3953,[6]Consolidado!$B:$E,3,FALSE)</f>
        <v xml:space="preserve">Skylight Upholstered Box side chair </v>
      </c>
      <c r="N3953" s="70" t="str">
        <f>VLOOKUP(C3953,[6]Consolidado!$B:$H,7,FALSE)</f>
        <v>Julio</v>
      </c>
    </row>
    <row r="3954" spans="1:14" s="71" customFormat="1" ht="16.5" customHeight="1" outlineLevel="1" x14ac:dyDescent="0.2">
      <c r="A3954" s="60" t="s">
        <v>705</v>
      </c>
      <c r="B3954" s="61">
        <v>42943</v>
      </c>
      <c r="C3954" s="71">
        <v>266</v>
      </c>
      <c r="D3954" s="63" t="str">
        <f>VLOOKUP(C3954,[6]Consolidado!$B:$E,4,FALSE)</f>
        <v>Finalizada</v>
      </c>
      <c r="E3954" s="64" t="s">
        <v>25</v>
      </c>
      <c r="F3954" s="65" t="s">
        <v>120</v>
      </c>
      <c r="G3954" s="66">
        <v>0.125</v>
      </c>
      <c r="H3954" s="67">
        <v>1231.47</v>
      </c>
      <c r="I3954" s="85">
        <f t="shared" si="108"/>
        <v>153.93375</v>
      </c>
      <c r="J3954" s="86">
        <v>30.1676</v>
      </c>
      <c r="K3954" s="85">
        <f t="shared" si="109"/>
        <v>5.1026183720282692</v>
      </c>
      <c r="L3954" s="68" t="str">
        <f>VLOOKUP(C3954,[6]Consolidado!$B:$E,2,FALSE)</f>
        <v>Ignitia Office</v>
      </c>
      <c r="M3954" s="69" t="str">
        <f>VLOOKUP(C3954,[6]Consolidado!$B:$E,3,FALSE)</f>
        <v xml:space="preserve">Skylight Upholstered Box side chair </v>
      </c>
      <c r="N3954" s="70" t="str">
        <f>VLOOKUP(C3954,[6]Consolidado!$B:$H,7,FALSE)</f>
        <v>Julio</v>
      </c>
    </row>
    <row r="3955" spans="1:14" s="71" customFormat="1" ht="16.5" customHeight="1" outlineLevel="1" x14ac:dyDescent="0.2">
      <c r="A3955" s="60" t="s">
        <v>705</v>
      </c>
      <c r="B3955" s="61">
        <v>42943</v>
      </c>
      <c r="C3955" s="71">
        <v>266</v>
      </c>
      <c r="D3955" s="63" t="str">
        <f>VLOOKUP(C3955,[6]Consolidado!$B:$E,4,FALSE)</f>
        <v>Finalizada</v>
      </c>
      <c r="E3955" s="64" t="s">
        <v>25</v>
      </c>
      <c r="F3955" s="65" t="s">
        <v>201</v>
      </c>
      <c r="G3955" s="66">
        <v>6.25E-2</v>
      </c>
      <c r="H3955" s="67">
        <v>875.05880341880345</v>
      </c>
      <c r="I3955" s="85">
        <f t="shared" si="108"/>
        <v>54.691175213675216</v>
      </c>
      <c r="J3955" s="86">
        <v>30.1676</v>
      </c>
      <c r="K3955" s="85">
        <f t="shared" si="109"/>
        <v>1.8129110440895271</v>
      </c>
      <c r="L3955" s="68" t="str">
        <f>VLOOKUP(C3955,[6]Consolidado!$B:$E,2,FALSE)</f>
        <v>Ignitia Office</v>
      </c>
      <c r="M3955" s="69" t="str">
        <f>VLOOKUP(C3955,[6]Consolidado!$B:$E,3,FALSE)</f>
        <v xml:space="preserve">Skylight Upholstered Box side chair </v>
      </c>
      <c r="N3955" s="70" t="str">
        <f>VLOOKUP(C3955,[6]Consolidado!$B:$H,7,FALSE)</f>
        <v>Julio</v>
      </c>
    </row>
    <row r="3956" spans="1:14" s="71" customFormat="1" ht="16.5" customHeight="1" outlineLevel="1" x14ac:dyDescent="0.2">
      <c r="A3956" s="60" t="s">
        <v>705</v>
      </c>
      <c r="B3956" s="61">
        <v>42943</v>
      </c>
      <c r="C3956" s="71">
        <v>266</v>
      </c>
      <c r="D3956" s="63" t="str">
        <f>VLOOKUP(C3956,[6]Consolidado!$B:$E,4,FALSE)</f>
        <v>Finalizada</v>
      </c>
      <c r="E3956" s="64" t="s">
        <v>25</v>
      </c>
      <c r="F3956" s="65" t="s">
        <v>230</v>
      </c>
      <c r="G3956" s="66">
        <v>3.125E-2</v>
      </c>
      <c r="H3956" s="67">
        <v>238.47880378364198</v>
      </c>
      <c r="I3956" s="85">
        <f t="shared" si="108"/>
        <v>7.4524626182388118</v>
      </c>
      <c r="J3956" s="86">
        <v>30.1676</v>
      </c>
      <c r="K3956" s="85">
        <f t="shared" si="109"/>
        <v>0.24703531663900383</v>
      </c>
      <c r="L3956" s="68" t="str">
        <f>VLOOKUP(C3956,[6]Consolidado!$B:$E,2,FALSE)</f>
        <v>Ignitia Office</v>
      </c>
      <c r="M3956" s="69" t="str">
        <f>VLOOKUP(C3956,[6]Consolidado!$B:$E,3,FALSE)</f>
        <v xml:space="preserve">Skylight Upholstered Box side chair </v>
      </c>
      <c r="N3956" s="70" t="str">
        <f>VLOOKUP(C3956,[6]Consolidado!$B:$H,7,FALSE)</f>
        <v>Julio</v>
      </c>
    </row>
    <row r="3957" spans="1:14" s="71" customFormat="1" ht="16.5" customHeight="1" outlineLevel="1" x14ac:dyDescent="0.2">
      <c r="A3957" s="60" t="s">
        <v>705</v>
      </c>
      <c r="B3957" s="61">
        <v>42943</v>
      </c>
      <c r="C3957" s="71">
        <v>266</v>
      </c>
      <c r="D3957" s="63" t="str">
        <f>VLOOKUP(C3957,[6]Consolidado!$B:$E,4,FALSE)</f>
        <v>Finalizada</v>
      </c>
      <c r="E3957" s="64" t="s">
        <v>33</v>
      </c>
      <c r="F3957" s="65" t="s">
        <v>90</v>
      </c>
      <c r="G3957" s="66">
        <v>9</v>
      </c>
      <c r="H3957" s="67">
        <v>3.1466686239601929</v>
      </c>
      <c r="I3957" s="85">
        <f t="shared" si="108"/>
        <v>28.320017615641735</v>
      </c>
      <c r="J3957" s="86">
        <v>30.1676</v>
      </c>
      <c r="K3957" s="85">
        <f t="shared" si="109"/>
        <v>0.93875606994397087</v>
      </c>
      <c r="L3957" s="68" t="str">
        <f>VLOOKUP(C3957,[6]Consolidado!$B:$E,2,FALSE)</f>
        <v>Ignitia Office</v>
      </c>
      <c r="M3957" s="69" t="str">
        <f>VLOOKUP(C3957,[6]Consolidado!$B:$E,3,FALSE)</f>
        <v xml:space="preserve">Skylight Upholstered Box side chair </v>
      </c>
      <c r="N3957" s="70" t="str">
        <f>VLOOKUP(C3957,[6]Consolidado!$B:$H,7,FALSE)</f>
        <v>Julio</v>
      </c>
    </row>
    <row r="3958" spans="1:14" s="71" customFormat="1" ht="16.5" customHeight="1" outlineLevel="1" x14ac:dyDescent="0.2">
      <c r="A3958" s="60" t="s">
        <v>705</v>
      </c>
      <c r="B3958" s="61">
        <v>42943</v>
      </c>
      <c r="C3958" s="71" t="s">
        <v>290</v>
      </c>
      <c r="D3958" s="63" t="str">
        <f>VLOOKUP(C3958,[6]Consolidado!$B:$E,4,FALSE)</f>
        <v>En Proceso</v>
      </c>
      <c r="E3958" s="64" t="s">
        <v>25</v>
      </c>
      <c r="F3958" s="65" t="s">
        <v>137</v>
      </c>
      <c r="G3958" s="66">
        <v>-0.21875</v>
      </c>
      <c r="H3958" s="67">
        <v>980.21</v>
      </c>
      <c r="I3958" s="85">
        <f t="shared" si="108"/>
        <v>-214.42093750000001</v>
      </c>
      <c r="J3958" s="86">
        <v>30.1676</v>
      </c>
      <c r="K3958" s="85">
        <f t="shared" si="109"/>
        <v>-7.1076564758217424</v>
      </c>
      <c r="L3958" s="68" t="str">
        <f>VLOOKUP(C3958,[6]Consolidado!$B:$E,2,FALSE)</f>
        <v>Acabado</v>
      </c>
      <c r="M3958" s="69" t="str">
        <f>VLOOKUP(C3958,[6]Consolidado!$B:$E,3,FALSE)</f>
        <v>Material de acabado pendiente de distribuir</v>
      </c>
      <c r="N3958" s="70">
        <f>VLOOKUP(C3958,[6]Consolidado!$B:$H,7,FALSE)</f>
        <v>0</v>
      </c>
    </row>
    <row r="3959" spans="1:14" s="71" customFormat="1" ht="16.5" customHeight="1" outlineLevel="1" x14ac:dyDescent="0.2">
      <c r="A3959" s="60" t="s">
        <v>705</v>
      </c>
      <c r="B3959" s="61">
        <v>42943</v>
      </c>
      <c r="C3959" s="71" t="s">
        <v>290</v>
      </c>
      <c r="D3959" s="63" t="str">
        <f>VLOOKUP(C3959,[6]Consolidado!$B:$E,4,FALSE)</f>
        <v>En Proceso</v>
      </c>
      <c r="E3959" s="64" t="s">
        <v>25</v>
      </c>
      <c r="F3959" s="65" t="s">
        <v>109</v>
      </c>
      <c r="G3959" s="66">
        <v>-0.125</v>
      </c>
      <c r="H3959" s="67">
        <v>1231.6764492649318</v>
      </c>
      <c r="I3959" s="85">
        <f t="shared" si="108"/>
        <v>-153.95955615811647</v>
      </c>
      <c r="J3959" s="86">
        <v>30.1676</v>
      </c>
      <c r="K3959" s="85">
        <f t="shared" si="109"/>
        <v>-5.1034737983172827</v>
      </c>
      <c r="L3959" s="68" t="str">
        <f>VLOOKUP(C3959,[6]Consolidado!$B:$E,2,FALSE)</f>
        <v>Acabado</v>
      </c>
      <c r="M3959" s="69" t="str">
        <f>VLOOKUP(C3959,[6]Consolidado!$B:$E,3,FALSE)</f>
        <v>Material de acabado pendiente de distribuir</v>
      </c>
      <c r="N3959" s="70">
        <f>VLOOKUP(C3959,[6]Consolidado!$B:$H,7,FALSE)</f>
        <v>0</v>
      </c>
    </row>
    <row r="3960" spans="1:14" s="71" customFormat="1" ht="16.5" customHeight="1" outlineLevel="1" x14ac:dyDescent="0.2">
      <c r="A3960" s="60" t="s">
        <v>705</v>
      </c>
      <c r="B3960" s="61">
        <v>42943</v>
      </c>
      <c r="C3960" s="71" t="s">
        <v>290</v>
      </c>
      <c r="D3960" s="63" t="str">
        <f>VLOOKUP(C3960,[6]Consolidado!$B:$E,4,FALSE)</f>
        <v>En Proceso</v>
      </c>
      <c r="E3960" s="64" t="s">
        <v>25</v>
      </c>
      <c r="F3960" s="65" t="s">
        <v>110</v>
      </c>
      <c r="G3960" s="66">
        <v>-0.1875</v>
      </c>
      <c r="H3960" s="67">
        <v>1322.9114062629101</v>
      </c>
      <c r="I3960" s="85">
        <f t="shared" si="108"/>
        <v>-248.04588867429564</v>
      </c>
      <c r="J3960" s="86">
        <v>30.1676</v>
      </c>
      <c r="K3960" s="85">
        <f t="shared" si="109"/>
        <v>-8.2222612562582249</v>
      </c>
      <c r="L3960" s="68" t="str">
        <f>VLOOKUP(C3960,[6]Consolidado!$B:$E,2,FALSE)</f>
        <v>Acabado</v>
      </c>
      <c r="M3960" s="69" t="str">
        <f>VLOOKUP(C3960,[6]Consolidado!$B:$E,3,FALSE)</f>
        <v>Material de acabado pendiente de distribuir</v>
      </c>
      <c r="N3960" s="70">
        <f>VLOOKUP(C3960,[6]Consolidado!$B:$H,7,FALSE)</f>
        <v>0</v>
      </c>
    </row>
    <row r="3961" spans="1:14" s="71" customFormat="1" ht="16.5" customHeight="1" outlineLevel="1" x14ac:dyDescent="0.2">
      <c r="A3961" s="60" t="s">
        <v>705</v>
      </c>
      <c r="B3961" s="61">
        <v>42943</v>
      </c>
      <c r="C3961" s="71" t="s">
        <v>290</v>
      </c>
      <c r="D3961" s="63" t="str">
        <f>VLOOKUP(C3961,[6]Consolidado!$B:$E,4,FALSE)</f>
        <v>En Proceso</v>
      </c>
      <c r="E3961" s="64" t="s">
        <v>25</v>
      </c>
      <c r="F3961" s="65" t="s">
        <v>119</v>
      </c>
      <c r="G3961" s="66">
        <v>-0.1875</v>
      </c>
      <c r="H3961" s="67">
        <v>619.40000000000009</v>
      </c>
      <c r="I3961" s="85">
        <f t="shared" si="108"/>
        <v>-116.13750000000002</v>
      </c>
      <c r="J3961" s="86">
        <v>30.1676</v>
      </c>
      <c r="K3961" s="85">
        <f t="shared" si="109"/>
        <v>-3.8497427703894251</v>
      </c>
      <c r="L3961" s="68" t="str">
        <f>VLOOKUP(C3961,[6]Consolidado!$B:$E,2,FALSE)</f>
        <v>Acabado</v>
      </c>
      <c r="M3961" s="69" t="str">
        <f>VLOOKUP(C3961,[6]Consolidado!$B:$E,3,FALSE)</f>
        <v>Material de acabado pendiente de distribuir</v>
      </c>
      <c r="N3961" s="70">
        <f>VLOOKUP(C3961,[6]Consolidado!$B:$H,7,FALSE)</f>
        <v>0</v>
      </c>
    </row>
    <row r="3962" spans="1:14" s="71" customFormat="1" ht="16.5" customHeight="1" outlineLevel="1" x14ac:dyDescent="0.2">
      <c r="A3962" s="60" t="s">
        <v>705</v>
      </c>
      <c r="B3962" s="61">
        <v>42943</v>
      </c>
      <c r="C3962" s="71" t="s">
        <v>89</v>
      </c>
      <c r="D3962" s="63" t="str">
        <f>VLOOKUP(C3962,[6]Consolidado!$B:$E,4,FALSE)</f>
        <v>En Proceso</v>
      </c>
      <c r="E3962" s="64" t="s">
        <v>33</v>
      </c>
      <c r="F3962" s="65" t="s">
        <v>90</v>
      </c>
      <c r="G3962" s="66">
        <v>-18</v>
      </c>
      <c r="H3962" s="67">
        <v>3.1466686239601929</v>
      </c>
      <c r="I3962" s="85">
        <f t="shared" si="108"/>
        <v>-56.64003523128347</v>
      </c>
      <c r="J3962" s="86">
        <v>30.1676</v>
      </c>
      <c r="K3962" s="85">
        <f t="shared" si="109"/>
        <v>-1.8775121398879417</v>
      </c>
      <c r="L3962" s="68" t="str">
        <f>VLOOKUP(C3962,[6]Consolidado!$B:$E,2,FALSE)</f>
        <v>Empaque</v>
      </c>
      <c r="M3962" s="69" t="str">
        <f>VLOOKUP(C3962,[6]Consolidado!$B:$E,3,FALSE)</f>
        <v>Material de empaque pendiente de distribuir</v>
      </c>
      <c r="N3962" s="70">
        <f>VLOOKUP(C3962,[6]Consolidado!$B:$H,7,FALSE)</f>
        <v>0</v>
      </c>
    </row>
    <row r="3963" spans="1:14" s="71" customFormat="1" ht="16.5" customHeight="1" outlineLevel="1" x14ac:dyDescent="0.2">
      <c r="A3963" s="60" t="s">
        <v>705</v>
      </c>
      <c r="B3963" s="61">
        <v>42943</v>
      </c>
      <c r="C3963" s="71">
        <v>270</v>
      </c>
      <c r="D3963" s="63" t="str">
        <f>VLOOKUP(C3963,[6]Consolidado!$B:$E,4,FALSE)</f>
        <v>Finalizada</v>
      </c>
      <c r="E3963" s="64" t="s">
        <v>25</v>
      </c>
      <c r="F3963" s="65" t="s">
        <v>137</v>
      </c>
      <c r="G3963" s="66">
        <v>0.21875</v>
      </c>
      <c r="H3963" s="67">
        <v>980.21</v>
      </c>
      <c r="I3963" s="85">
        <f t="shared" si="108"/>
        <v>214.42093750000001</v>
      </c>
      <c r="J3963" s="86">
        <v>30.1676</v>
      </c>
      <c r="K3963" s="85">
        <f t="shared" si="109"/>
        <v>7.1076564758217424</v>
      </c>
      <c r="L3963" s="68" t="str">
        <f>VLOOKUP(C3963,[6]Consolidado!$B:$E,2,FALSE)</f>
        <v>Ignitia Office</v>
      </c>
      <c r="M3963" s="69" t="str">
        <f>VLOOKUP(C3963,[6]Consolidado!$B:$E,3,FALSE)</f>
        <v>One module of 2 part Upholstered Sofa</v>
      </c>
      <c r="N3963" s="70" t="str">
        <f>VLOOKUP(C3963,[6]Consolidado!$B:$H,7,FALSE)</f>
        <v>Julio</v>
      </c>
    </row>
    <row r="3964" spans="1:14" s="71" customFormat="1" ht="16.5" customHeight="1" outlineLevel="1" x14ac:dyDescent="0.2">
      <c r="A3964" s="60" t="s">
        <v>705</v>
      </c>
      <c r="B3964" s="61">
        <v>42943</v>
      </c>
      <c r="C3964" s="71">
        <v>270</v>
      </c>
      <c r="D3964" s="63" t="str">
        <f>VLOOKUP(C3964,[6]Consolidado!$B:$E,4,FALSE)</f>
        <v>Finalizada</v>
      </c>
      <c r="E3964" s="64" t="s">
        <v>25</v>
      </c>
      <c r="F3964" s="65" t="s">
        <v>109</v>
      </c>
      <c r="G3964" s="66">
        <v>0.125</v>
      </c>
      <c r="H3964" s="67">
        <v>1231.6764492649318</v>
      </c>
      <c r="I3964" s="85">
        <f t="shared" si="108"/>
        <v>153.95955615811647</v>
      </c>
      <c r="J3964" s="86">
        <v>30.1676</v>
      </c>
      <c r="K3964" s="85">
        <f t="shared" si="109"/>
        <v>5.1034737983172827</v>
      </c>
      <c r="L3964" s="68" t="str">
        <f>VLOOKUP(C3964,[6]Consolidado!$B:$E,2,FALSE)</f>
        <v>Ignitia Office</v>
      </c>
      <c r="M3964" s="69" t="str">
        <f>VLOOKUP(C3964,[6]Consolidado!$B:$E,3,FALSE)</f>
        <v>One module of 2 part Upholstered Sofa</v>
      </c>
      <c r="N3964" s="70" t="str">
        <f>VLOOKUP(C3964,[6]Consolidado!$B:$H,7,FALSE)</f>
        <v>Julio</v>
      </c>
    </row>
    <row r="3965" spans="1:14" s="71" customFormat="1" ht="16.5" customHeight="1" outlineLevel="1" x14ac:dyDescent="0.2">
      <c r="A3965" s="60" t="s">
        <v>705</v>
      </c>
      <c r="B3965" s="61">
        <v>42943</v>
      </c>
      <c r="C3965" s="71">
        <v>270</v>
      </c>
      <c r="D3965" s="63" t="str">
        <f>VLOOKUP(C3965,[6]Consolidado!$B:$E,4,FALSE)</f>
        <v>Finalizada</v>
      </c>
      <c r="E3965" s="64" t="s">
        <v>25</v>
      </c>
      <c r="F3965" s="65" t="s">
        <v>110</v>
      </c>
      <c r="G3965" s="66">
        <v>0.1875</v>
      </c>
      <c r="H3965" s="67">
        <v>1322.9114062629101</v>
      </c>
      <c r="I3965" s="85">
        <f t="shared" si="108"/>
        <v>248.04588867429564</v>
      </c>
      <c r="J3965" s="86">
        <v>30.1676</v>
      </c>
      <c r="K3965" s="85">
        <f t="shared" si="109"/>
        <v>8.2222612562582249</v>
      </c>
      <c r="L3965" s="68" t="str">
        <f>VLOOKUP(C3965,[6]Consolidado!$B:$E,2,FALSE)</f>
        <v>Ignitia Office</v>
      </c>
      <c r="M3965" s="69" t="str">
        <f>VLOOKUP(C3965,[6]Consolidado!$B:$E,3,FALSE)</f>
        <v>One module of 2 part Upholstered Sofa</v>
      </c>
      <c r="N3965" s="70" t="str">
        <f>VLOOKUP(C3965,[6]Consolidado!$B:$H,7,FALSE)</f>
        <v>Julio</v>
      </c>
    </row>
    <row r="3966" spans="1:14" s="71" customFormat="1" ht="16.5" customHeight="1" outlineLevel="1" x14ac:dyDescent="0.2">
      <c r="A3966" s="60" t="s">
        <v>705</v>
      </c>
      <c r="B3966" s="61">
        <v>42943</v>
      </c>
      <c r="C3966" s="71">
        <v>270</v>
      </c>
      <c r="D3966" s="63" t="str">
        <f>VLOOKUP(C3966,[6]Consolidado!$B:$E,4,FALSE)</f>
        <v>Finalizada</v>
      </c>
      <c r="E3966" s="64" t="s">
        <v>25</v>
      </c>
      <c r="F3966" s="65" t="s">
        <v>119</v>
      </c>
      <c r="G3966" s="66">
        <v>0.1875</v>
      </c>
      <c r="H3966" s="67">
        <v>619.40000000000009</v>
      </c>
      <c r="I3966" s="85">
        <f t="shared" si="108"/>
        <v>116.13750000000002</v>
      </c>
      <c r="J3966" s="86">
        <v>30.1676</v>
      </c>
      <c r="K3966" s="85">
        <f t="shared" si="109"/>
        <v>3.8497427703894251</v>
      </c>
      <c r="L3966" s="68" t="str">
        <f>VLOOKUP(C3966,[6]Consolidado!$B:$E,2,FALSE)</f>
        <v>Ignitia Office</v>
      </c>
      <c r="M3966" s="69" t="str">
        <f>VLOOKUP(C3966,[6]Consolidado!$B:$E,3,FALSE)</f>
        <v>One module of 2 part Upholstered Sofa</v>
      </c>
      <c r="N3966" s="70" t="str">
        <f>VLOOKUP(C3966,[6]Consolidado!$B:$H,7,FALSE)</f>
        <v>Julio</v>
      </c>
    </row>
    <row r="3967" spans="1:14" s="71" customFormat="1" ht="16.5" customHeight="1" outlineLevel="1" x14ac:dyDescent="0.2">
      <c r="A3967" s="60" t="s">
        <v>705</v>
      </c>
      <c r="B3967" s="61">
        <v>42943</v>
      </c>
      <c r="C3967" s="71">
        <v>270</v>
      </c>
      <c r="D3967" s="63" t="str">
        <f>VLOOKUP(C3967,[6]Consolidado!$B:$E,4,FALSE)</f>
        <v>Finalizada</v>
      </c>
      <c r="E3967" s="64" t="s">
        <v>33</v>
      </c>
      <c r="F3967" s="65" t="s">
        <v>90</v>
      </c>
      <c r="G3967" s="66">
        <v>18</v>
      </c>
      <c r="H3967" s="67">
        <v>3.1466686239601929</v>
      </c>
      <c r="I3967" s="85">
        <f t="shared" si="108"/>
        <v>56.64003523128347</v>
      </c>
      <c r="J3967" s="86">
        <v>30.1676</v>
      </c>
      <c r="K3967" s="85">
        <f t="shared" si="109"/>
        <v>1.8775121398879417</v>
      </c>
      <c r="L3967" s="68" t="str">
        <f>VLOOKUP(C3967,[6]Consolidado!$B:$E,2,FALSE)</f>
        <v>Ignitia Office</v>
      </c>
      <c r="M3967" s="69" t="str">
        <f>VLOOKUP(C3967,[6]Consolidado!$B:$E,3,FALSE)</f>
        <v>One module of 2 part Upholstered Sofa</v>
      </c>
      <c r="N3967" s="70" t="str">
        <f>VLOOKUP(C3967,[6]Consolidado!$B:$H,7,FALSE)</f>
        <v>Julio</v>
      </c>
    </row>
    <row r="3968" spans="1:14" s="71" customFormat="1" ht="16.5" customHeight="1" outlineLevel="1" x14ac:dyDescent="0.2">
      <c r="A3968" s="60" t="s">
        <v>705</v>
      </c>
      <c r="B3968" s="61">
        <v>42943</v>
      </c>
      <c r="C3968" s="71" t="s">
        <v>290</v>
      </c>
      <c r="D3968" s="63" t="str">
        <f>VLOOKUP(C3968,[6]Consolidado!$B:$E,4,FALSE)</f>
        <v>En Proceso</v>
      </c>
      <c r="E3968" s="64" t="s">
        <v>25</v>
      </c>
      <c r="F3968" s="65" t="s">
        <v>137</v>
      </c>
      <c r="G3968" s="66">
        <v>-0.1875</v>
      </c>
      <c r="H3968" s="67">
        <v>980.21</v>
      </c>
      <c r="I3968" s="85">
        <f t="shared" si="108"/>
        <v>-183.78937500000001</v>
      </c>
      <c r="J3968" s="86">
        <v>30.1676</v>
      </c>
      <c r="K3968" s="85">
        <f t="shared" si="109"/>
        <v>-6.0922769792757796</v>
      </c>
      <c r="L3968" s="68" t="str">
        <f>VLOOKUP(C3968,[6]Consolidado!$B:$E,2,FALSE)</f>
        <v>Acabado</v>
      </c>
      <c r="M3968" s="69" t="str">
        <f>VLOOKUP(C3968,[6]Consolidado!$B:$E,3,FALSE)</f>
        <v>Material de acabado pendiente de distribuir</v>
      </c>
      <c r="N3968" s="70">
        <f>VLOOKUP(C3968,[6]Consolidado!$B:$H,7,FALSE)</f>
        <v>0</v>
      </c>
    </row>
    <row r="3969" spans="1:14" s="71" customFormat="1" ht="16.5" customHeight="1" outlineLevel="1" x14ac:dyDescent="0.2">
      <c r="A3969" s="60" t="s">
        <v>705</v>
      </c>
      <c r="B3969" s="61">
        <v>42943</v>
      </c>
      <c r="C3969" s="71" t="s">
        <v>290</v>
      </c>
      <c r="D3969" s="63" t="str">
        <f>VLOOKUP(C3969,[6]Consolidado!$B:$E,4,FALSE)</f>
        <v>En Proceso</v>
      </c>
      <c r="E3969" s="64" t="s">
        <v>25</v>
      </c>
      <c r="F3969" s="65" t="s">
        <v>109</v>
      </c>
      <c r="G3969" s="66">
        <v>-0.125</v>
      </c>
      <c r="H3969" s="67">
        <v>1231.6764492649318</v>
      </c>
      <c r="I3969" s="85">
        <f t="shared" si="108"/>
        <v>-153.95955615811647</v>
      </c>
      <c r="J3969" s="86">
        <v>30.1676</v>
      </c>
      <c r="K3969" s="85">
        <f t="shared" si="109"/>
        <v>-5.1034737983172827</v>
      </c>
      <c r="L3969" s="68" t="str">
        <f>VLOOKUP(C3969,[6]Consolidado!$B:$E,2,FALSE)</f>
        <v>Acabado</v>
      </c>
      <c r="M3969" s="69" t="str">
        <f>VLOOKUP(C3969,[6]Consolidado!$B:$E,3,FALSE)</f>
        <v>Material de acabado pendiente de distribuir</v>
      </c>
      <c r="N3969" s="70">
        <f>VLOOKUP(C3969,[6]Consolidado!$B:$H,7,FALSE)</f>
        <v>0</v>
      </c>
    </row>
    <row r="3970" spans="1:14" s="71" customFormat="1" ht="16.5" customHeight="1" outlineLevel="1" x14ac:dyDescent="0.2">
      <c r="A3970" s="60" t="s">
        <v>705</v>
      </c>
      <c r="B3970" s="61">
        <v>42943</v>
      </c>
      <c r="C3970" s="71" t="s">
        <v>290</v>
      </c>
      <c r="D3970" s="63" t="str">
        <f>VLOOKUP(C3970,[6]Consolidado!$B:$E,4,FALSE)</f>
        <v>En Proceso</v>
      </c>
      <c r="E3970" s="64" t="s">
        <v>25</v>
      </c>
      <c r="F3970" s="65" t="s">
        <v>110</v>
      </c>
      <c r="G3970" s="66">
        <v>-0.15625</v>
      </c>
      <c r="H3970" s="67">
        <v>1322.9114062629101</v>
      </c>
      <c r="I3970" s="85">
        <f t="shared" si="108"/>
        <v>-206.70490722857971</v>
      </c>
      <c r="J3970" s="86">
        <v>30.1676</v>
      </c>
      <c r="K3970" s="85">
        <f t="shared" si="109"/>
        <v>-6.8518843802151883</v>
      </c>
      <c r="L3970" s="68" t="str">
        <f>VLOOKUP(C3970,[6]Consolidado!$B:$E,2,FALSE)</f>
        <v>Acabado</v>
      </c>
      <c r="M3970" s="69" t="str">
        <f>VLOOKUP(C3970,[6]Consolidado!$B:$E,3,FALSE)</f>
        <v>Material de acabado pendiente de distribuir</v>
      </c>
      <c r="N3970" s="70">
        <f>VLOOKUP(C3970,[6]Consolidado!$B:$H,7,FALSE)</f>
        <v>0</v>
      </c>
    </row>
    <row r="3971" spans="1:14" s="71" customFormat="1" ht="16.5" customHeight="1" outlineLevel="1" x14ac:dyDescent="0.2">
      <c r="A3971" s="60" t="s">
        <v>705</v>
      </c>
      <c r="B3971" s="61">
        <v>42943</v>
      </c>
      <c r="C3971" s="71" t="s">
        <v>290</v>
      </c>
      <c r="D3971" s="63" t="str">
        <f>VLOOKUP(C3971,[6]Consolidado!$B:$E,4,FALSE)</f>
        <v>En Proceso</v>
      </c>
      <c r="E3971" s="64" t="s">
        <v>25</v>
      </c>
      <c r="F3971" s="65" t="s">
        <v>119</v>
      </c>
      <c r="G3971" s="66">
        <v>-0.15625</v>
      </c>
      <c r="H3971" s="67">
        <v>619.40000000000009</v>
      </c>
      <c r="I3971" s="85">
        <f t="shared" si="108"/>
        <v>-96.781250000000014</v>
      </c>
      <c r="J3971" s="86">
        <v>30.1676</v>
      </c>
      <c r="K3971" s="85">
        <f t="shared" si="109"/>
        <v>-3.2081189753245209</v>
      </c>
      <c r="L3971" s="68" t="str">
        <f>VLOOKUP(C3971,[6]Consolidado!$B:$E,2,FALSE)</f>
        <v>Acabado</v>
      </c>
      <c r="M3971" s="69" t="str">
        <f>VLOOKUP(C3971,[6]Consolidado!$B:$E,3,FALSE)</f>
        <v>Material de acabado pendiente de distribuir</v>
      </c>
      <c r="N3971" s="70">
        <f>VLOOKUP(C3971,[6]Consolidado!$B:$H,7,FALSE)</f>
        <v>0</v>
      </c>
    </row>
    <row r="3972" spans="1:14" s="71" customFormat="1" ht="16.5" customHeight="1" outlineLevel="1" x14ac:dyDescent="0.2">
      <c r="A3972" s="60" t="s">
        <v>705</v>
      </c>
      <c r="B3972" s="61">
        <v>42943</v>
      </c>
      <c r="C3972" s="71" t="s">
        <v>89</v>
      </c>
      <c r="D3972" s="63" t="str">
        <f>VLOOKUP(C3972,[6]Consolidado!$B:$E,4,FALSE)</f>
        <v>En Proceso</v>
      </c>
      <c r="E3972" s="64" t="s">
        <v>33</v>
      </c>
      <c r="F3972" s="65" t="s">
        <v>90</v>
      </c>
      <c r="G3972" s="66">
        <v>-5.4</v>
      </c>
      <c r="H3972" s="67">
        <v>3.1466686239601929</v>
      </c>
      <c r="I3972" s="85">
        <f t="shared" si="108"/>
        <v>-16.992010569385041</v>
      </c>
      <c r="J3972" s="86">
        <v>30.1676</v>
      </c>
      <c r="K3972" s="85">
        <f t="shared" si="109"/>
        <v>-0.5632536419663825</v>
      </c>
      <c r="L3972" s="68" t="str">
        <f>VLOOKUP(C3972,[6]Consolidado!$B:$E,2,FALSE)</f>
        <v>Empaque</v>
      </c>
      <c r="M3972" s="69" t="str">
        <f>VLOOKUP(C3972,[6]Consolidado!$B:$E,3,FALSE)</f>
        <v>Material de empaque pendiente de distribuir</v>
      </c>
      <c r="N3972" s="70">
        <f>VLOOKUP(C3972,[6]Consolidado!$B:$H,7,FALSE)</f>
        <v>0</v>
      </c>
    </row>
    <row r="3973" spans="1:14" s="71" customFormat="1" ht="16.5" customHeight="1" outlineLevel="1" x14ac:dyDescent="0.2">
      <c r="A3973" s="60" t="s">
        <v>705</v>
      </c>
      <c r="B3973" s="61">
        <v>42943</v>
      </c>
      <c r="C3973" s="71">
        <v>301</v>
      </c>
      <c r="D3973" s="63" t="str">
        <f>VLOOKUP(C3973,[6]Consolidado!$B:$E,4,FALSE)</f>
        <v>Finalizada</v>
      </c>
      <c r="E3973" s="64" t="s">
        <v>25</v>
      </c>
      <c r="F3973" s="65" t="s">
        <v>137</v>
      </c>
      <c r="G3973" s="66">
        <v>0.1875</v>
      </c>
      <c r="H3973" s="67">
        <v>980.21</v>
      </c>
      <c r="I3973" s="85">
        <f t="shared" si="108"/>
        <v>183.78937500000001</v>
      </c>
      <c r="J3973" s="86">
        <v>30.1676</v>
      </c>
      <c r="K3973" s="85">
        <f t="shared" si="109"/>
        <v>6.0922769792757796</v>
      </c>
      <c r="L3973" s="68" t="str">
        <f>VLOOKUP(C3973,[6]Consolidado!$B:$E,2,FALSE)</f>
        <v>Ignitia Office</v>
      </c>
      <c r="M3973" s="69" t="str">
        <f>VLOOKUP(C3973,[6]Consolidado!$B:$E,3,FALSE)</f>
        <v>Upholestered Box side chair</v>
      </c>
      <c r="N3973" s="70" t="str">
        <f>VLOOKUP(C3973,[6]Consolidado!$B:$H,7,FALSE)</f>
        <v>Julio</v>
      </c>
    </row>
    <row r="3974" spans="1:14" s="71" customFormat="1" ht="16.5" customHeight="1" outlineLevel="1" x14ac:dyDescent="0.2">
      <c r="A3974" s="60" t="s">
        <v>705</v>
      </c>
      <c r="B3974" s="61">
        <v>42943</v>
      </c>
      <c r="C3974" s="71">
        <v>301</v>
      </c>
      <c r="D3974" s="63" t="str">
        <f>VLOOKUP(C3974,[6]Consolidado!$B:$E,4,FALSE)</f>
        <v>Finalizada</v>
      </c>
      <c r="E3974" s="64" t="s">
        <v>25</v>
      </c>
      <c r="F3974" s="65" t="s">
        <v>109</v>
      </c>
      <c r="G3974" s="66">
        <v>0.125</v>
      </c>
      <c r="H3974" s="67">
        <v>1231.6764492649318</v>
      </c>
      <c r="I3974" s="85">
        <f t="shared" si="108"/>
        <v>153.95955615811647</v>
      </c>
      <c r="J3974" s="86">
        <v>30.1676</v>
      </c>
      <c r="K3974" s="85">
        <f t="shared" si="109"/>
        <v>5.1034737983172827</v>
      </c>
      <c r="L3974" s="68" t="str">
        <f>VLOOKUP(C3974,[6]Consolidado!$B:$E,2,FALSE)</f>
        <v>Ignitia Office</v>
      </c>
      <c r="M3974" s="69" t="str">
        <f>VLOOKUP(C3974,[6]Consolidado!$B:$E,3,FALSE)</f>
        <v>Upholestered Box side chair</v>
      </c>
      <c r="N3974" s="70" t="str">
        <f>VLOOKUP(C3974,[6]Consolidado!$B:$H,7,FALSE)</f>
        <v>Julio</v>
      </c>
    </row>
    <row r="3975" spans="1:14" s="71" customFormat="1" ht="16.5" customHeight="1" outlineLevel="1" x14ac:dyDescent="0.2">
      <c r="A3975" s="60" t="s">
        <v>705</v>
      </c>
      <c r="B3975" s="61">
        <v>42943</v>
      </c>
      <c r="C3975" s="71">
        <v>301</v>
      </c>
      <c r="D3975" s="63" t="str">
        <f>VLOOKUP(C3975,[6]Consolidado!$B:$E,4,FALSE)</f>
        <v>Finalizada</v>
      </c>
      <c r="E3975" s="64" t="s">
        <v>25</v>
      </c>
      <c r="F3975" s="65" t="s">
        <v>110</v>
      </c>
      <c r="G3975" s="66">
        <v>0.15625</v>
      </c>
      <c r="H3975" s="67">
        <v>1322.9114062629101</v>
      </c>
      <c r="I3975" s="85">
        <f t="shared" si="108"/>
        <v>206.70490722857971</v>
      </c>
      <c r="J3975" s="86">
        <v>30.1676</v>
      </c>
      <c r="K3975" s="85">
        <f t="shared" si="109"/>
        <v>6.8518843802151883</v>
      </c>
      <c r="L3975" s="68" t="str">
        <f>VLOOKUP(C3975,[6]Consolidado!$B:$E,2,FALSE)</f>
        <v>Ignitia Office</v>
      </c>
      <c r="M3975" s="69" t="str">
        <f>VLOOKUP(C3975,[6]Consolidado!$B:$E,3,FALSE)</f>
        <v>Upholestered Box side chair</v>
      </c>
      <c r="N3975" s="70" t="str">
        <f>VLOOKUP(C3975,[6]Consolidado!$B:$H,7,FALSE)</f>
        <v>Julio</v>
      </c>
    </row>
    <row r="3976" spans="1:14" s="71" customFormat="1" ht="16.5" customHeight="1" outlineLevel="1" x14ac:dyDescent="0.2">
      <c r="A3976" s="60" t="s">
        <v>705</v>
      </c>
      <c r="B3976" s="61">
        <v>42943</v>
      </c>
      <c r="C3976" s="71">
        <v>301</v>
      </c>
      <c r="D3976" s="63" t="str">
        <f>VLOOKUP(C3976,[6]Consolidado!$B:$E,4,FALSE)</f>
        <v>Finalizada</v>
      </c>
      <c r="E3976" s="64" t="s">
        <v>25</v>
      </c>
      <c r="F3976" s="65" t="s">
        <v>119</v>
      </c>
      <c r="G3976" s="66">
        <v>0.15625</v>
      </c>
      <c r="H3976" s="67">
        <v>619.40000000000009</v>
      </c>
      <c r="I3976" s="85">
        <f t="shared" si="108"/>
        <v>96.781250000000014</v>
      </c>
      <c r="J3976" s="86">
        <v>30.1676</v>
      </c>
      <c r="K3976" s="85">
        <f t="shared" si="109"/>
        <v>3.2081189753245209</v>
      </c>
      <c r="L3976" s="68" t="str">
        <f>VLOOKUP(C3976,[6]Consolidado!$B:$E,2,FALSE)</f>
        <v>Ignitia Office</v>
      </c>
      <c r="M3976" s="69" t="str">
        <f>VLOOKUP(C3976,[6]Consolidado!$B:$E,3,FALSE)</f>
        <v>Upholestered Box side chair</v>
      </c>
      <c r="N3976" s="70" t="str">
        <f>VLOOKUP(C3976,[6]Consolidado!$B:$H,7,FALSE)</f>
        <v>Julio</v>
      </c>
    </row>
    <row r="3977" spans="1:14" s="71" customFormat="1" ht="16.5" customHeight="1" outlineLevel="1" x14ac:dyDescent="0.2">
      <c r="A3977" s="60" t="s">
        <v>705</v>
      </c>
      <c r="B3977" s="61">
        <v>42943</v>
      </c>
      <c r="C3977" s="71">
        <v>301</v>
      </c>
      <c r="D3977" s="63" t="str">
        <f>VLOOKUP(C3977,[6]Consolidado!$B:$E,4,FALSE)</f>
        <v>Finalizada</v>
      </c>
      <c r="E3977" s="64" t="s">
        <v>33</v>
      </c>
      <c r="F3977" s="65" t="s">
        <v>90</v>
      </c>
      <c r="G3977" s="66">
        <v>5.4</v>
      </c>
      <c r="H3977" s="67">
        <v>3.1466686239601929</v>
      </c>
      <c r="I3977" s="85">
        <f t="shared" si="108"/>
        <v>16.992010569385041</v>
      </c>
      <c r="J3977" s="86">
        <v>30.1676</v>
      </c>
      <c r="K3977" s="85">
        <f t="shared" si="109"/>
        <v>0.5632536419663825</v>
      </c>
      <c r="L3977" s="68" t="str">
        <f>VLOOKUP(C3977,[6]Consolidado!$B:$E,2,FALSE)</f>
        <v>Ignitia Office</v>
      </c>
      <c r="M3977" s="69" t="str">
        <f>VLOOKUP(C3977,[6]Consolidado!$B:$E,3,FALSE)</f>
        <v>Upholestered Box side chair</v>
      </c>
      <c r="N3977" s="70" t="str">
        <f>VLOOKUP(C3977,[6]Consolidado!$B:$H,7,FALSE)</f>
        <v>Julio</v>
      </c>
    </row>
    <row r="3978" spans="1:14" s="71" customFormat="1" ht="16.5" customHeight="1" outlineLevel="1" x14ac:dyDescent="0.2">
      <c r="A3978" s="60" t="s">
        <v>705</v>
      </c>
      <c r="B3978" s="61">
        <v>42943</v>
      </c>
      <c r="C3978" s="71" t="s">
        <v>290</v>
      </c>
      <c r="D3978" s="63" t="str">
        <f>VLOOKUP(C3978,[6]Consolidado!$B:$E,4,FALSE)</f>
        <v>En Proceso</v>
      </c>
      <c r="E3978" s="64" t="s">
        <v>25</v>
      </c>
      <c r="F3978" s="65" t="s">
        <v>201</v>
      </c>
      <c r="G3978" s="66">
        <v>-0.1875</v>
      </c>
      <c r="H3978" s="67">
        <v>875.05880341880345</v>
      </c>
      <c r="I3978" s="85">
        <f t="shared" si="108"/>
        <v>-164.07352564102564</v>
      </c>
      <c r="J3978" s="86">
        <v>30.1676</v>
      </c>
      <c r="K3978" s="85">
        <f t="shared" si="109"/>
        <v>-5.438733132268581</v>
      </c>
      <c r="L3978" s="68" t="str">
        <f>VLOOKUP(C3978,[6]Consolidado!$B:$E,2,FALSE)</f>
        <v>Acabado</v>
      </c>
      <c r="M3978" s="69" t="str">
        <f>VLOOKUP(C3978,[6]Consolidado!$B:$E,3,FALSE)</f>
        <v>Material de acabado pendiente de distribuir</v>
      </c>
      <c r="N3978" s="70">
        <f>VLOOKUP(C3978,[6]Consolidado!$B:$H,7,FALSE)</f>
        <v>0</v>
      </c>
    </row>
    <row r="3979" spans="1:14" s="71" customFormat="1" ht="16.5" customHeight="1" outlineLevel="1" x14ac:dyDescent="0.2">
      <c r="A3979" s="60" t="s">
        <v>705</v>
      </c>
      <c r="B3979" s="61">
        <v>42943</v>
      </c>
      <c r="C3979" s="71" t="s">
        <v>290</v>
      </c>
      <c r="D3979" s="63" t="str">
        <f>VLOOKUP(C3979,[6]Consolidado!$B:$E,4,FALSE)</f>
        <v>En Proceso</v>
      </c>
      <c r="E3979" s="64" t="s">
        <v>25</v>
      </c>
      <c r="F3979" s="65" t="s">
        <v>230</v>
      </c>
      <c r="G3979" s="66">
        <v>-6.25E-2</v>
      </c>
      <c r="H3979" s="67">
        <v>238.47880378364198</v>
      </c>
      <c r="I3979" s="85">
        <f t="shared" si="108"/>
        <v>-14.904925236477624</v>
      </c>
      <c r="J3979" s="86">
        <v>30.1676</v>
      </c>
      <c r="K3979" s="85">
        <f t="shared" si="109"/>
        <v>-0.49407063327800765</v>
      </c>
      <c r="L3979" s="68" t="str">
        <f>VLOOKUP(C3979,[6]Consolidado!$B:$E,2,FALSE)</f>
        <v>Acabado</v>
      </c>
      <c r="M3979" s="69" t="str">
        <f>VLOOKUP(C3979,[6]Consolidado!$B:$E,3,FALSE)</f>
        <v>Material de acabado pendiente de distribuir</v>
      </c>
      <c r="N3979" s="70">
        <f>VLOOKUP(C3979,[6]Consolidado!$B:$H,7,FALSE)</f>
        <v>0</v>
      </c>
    </row>
    <row r="3980" spans="1:14" s="71" customFormat="1" ht="16.5" customHeight="1" outlineLevel="1" x14ac:dyDescent="0.2">
      <c r="A3980" s="60" t="s">
        <v>705</v>
      </c>
      <c r="B3980" s="61">
        <v>42943</v>
      </c>
      <c r="C3980" s="71" t="s">
        <v>290</v>
      </c>
      <c r="D3980" s="63" t="str">
        <f>VLOOKUP(C3980,[6]Consolidado!$B:$E,4,FALSE)</f>
        <v>En Proceso</v>
      </c>
      <c r="E3980" s="64" t="s">
        <v>25</v>
      </c>
      <c r="F3980" s="65" t="s">
        <v>108</v>
      </c>
      <c r="G3980" s="66">
        <v>-0.125</v>
      </c>
      <c r="H3980" s="67">
        <v>986.72794871794883</v>
      </c>
      <c r="I3980" s="85">
        <f t="shared" si="108"/>
        <v>-123.3409935897436</v>
      </c>
      <c r="J3980" s="86">
        <v>30.1676</v>
      </c>
      <c r="K3980" s="85">
        <f t="shared" si="109"/>
        <v>-4.0885252253988913</v>
      </c>
      <c r="L3980" s="68" t="str">
        <f>VLOOKUP(C3980,[6]Consolidado!$B:$E,2,FALSE)</f>
        <v>Acabado</v>
      </c>
      <c r="M3980" s="69" t="str">
        <f>VLOOKUP(C3980,[6]Consolidado!$B:$E,3,FALSE)</f>
        <v>Material de acabado pendiente de distribuir</v>
      </c>
      <c r="N3980" s="70">
        <f>VLOOKUP(C3980,[6]Consolidado!$B:$H,7,FALSE)</f>
        <v>0</v>
      </c>
    </row>
    <row r="3981" spans="1:14" s="71" customFormat="1" ht="16.5" customHeight="1" outlineLevel="1" x14ac:dyDescent="0.2">
      <c r="A3981" s="60" t="s">
        <v>705</v>
      </c>
      <c r="B3981" s="61">
        <v>42943</v>
      </c>
      <c r="C3981" s="71" t="s">
        <v>290</v>
      </c>
      <c r="D3981" s="63" t="str">
        <f>VLOOKUP(C3981,[6]Consolidado!$B:$E,4,FALSE)</f>
        <v>En Proceso</v>
      </c>
      <c r="E3981" s="64" t="s">
        <v>25</v>
      </c>
      <c r="F3981" s="65" t="s">
        <v>109</v>
      </c>
      <c r="G3981" s="66">
        <v>-0.25</v>
      </c>
      <c r="H3981" s="67">
        <v>1231.6764492649318</v>
      </c>
      <c r="I3981" s="85">
        <f t="shared" si="108"/>
        <v>-307.91911231623294</v>
      </c>
      <c r="J3981" s="86">
        <v>30.1676</v>
      </c>
      <c r="K3981" s="85">
        <f t="shared" si="109"/>
        <v>-10.206947596634565</v>
      </c>
      <c r="L3981" s="68" t="str">
        <f>VLOOKUP(C3981,[6]Consolidado!$B:$E,2,FALSE)</f>
        <v>Acabado</v>
      </c>
      <c r="M3981" s="69" t="str">
        <f>VLOOKUP(C3981,[6]Consolidado!$B:$E,3,FALSE)</f>
        <v>Material de acabado pendiente de distribuir</v>
      </c>
      <c r="N3981" s="70">
        <f>VLOOKUP(C3981,[6]Consolidado!$B:$H,7,FALSE)</f>
        <v>0</v>
      </c>
    </row>
    <row r="3982" spans="1:14" s="71" customFormat="1" ht="16.5" customHeight="1" outlineLevel="1" x14ac:dyDescent="0.2">
      <c r="A3982" s="60" t="s">
        <v>705</v>
      </c>
      <c r="B3982" s="61">
        <v>42943</v>
      </c>
      <c r="C3982" s="71" t="s">
        <v>290</v>
      </c>
      <c r="D3982" s="63" t="str">
        <f>VLOOKUP(C3982,[6]Consolidado!$B:$E,4,FALSE)</f>
        <v>En Proceso</v>
      </c>
      <c r="E3982" s="64" t="s">
        <v>25</v>
      </c>
      <c r="F3982" s="65" t="s">
        <v>110</v>
      </c>
      <c r="G3982" s="66">
        <v>-0.1875</v>
      </c>
      <c r="H3982" s="67">
        <v>1322.9114062629101</v>
      </c>
      <c r="I3982" s="85">
        <f t="shared" si="108"/>
        <v>-248.04588867429564</v>
      </c>
      <c r="J3982" s="86">
        <v>30.1676</v>
      </c>
      <c r="K3982" s="85">
        <f t="shared" si="109"/>
        <v>-8.2222612562582249</v>
      </c>
      <c r="L3982" s="68" t="str">
        <f>VLOOKUP(C3982,[6]Consolidado!$B:$E,2,FALSE)</f>
        <v>Acabado</v>
      </c>
      <c r="M3982" s="69" t="str">
        <f>VLOOKUP(C3982,[6]Consolidado!$B:$E,3,FALSE)</f>
        <v>Material de acabado pendiente de distribuir</v>
      </c>
      <c r="N3982" s="70">
        <f>VLOOKUP(C3982,[6]Consolidado!$B:$H,7,FALSE)</f>
        <v>0</v>
      </c>
    </row>
    <row r="3983" spans="1:14" s="71" customFormat="1" ht="16.5" customHeight="1" outlineLevel="1" x14ac:dyDescent="0.2">
      <c r="A3983" s="60" t="s">
        <v>705</v>
      </c>
      <c r="B3983" s="61">
        <v>42943</v>
      </c>
      <c r="C3983" s="71" t="s">
        <v>290</v>
      </c>
      <c r="D3983" s="63" t="str">
        <f>VLOOKUP(C3983,[6]Consolidado!$B:$E,4,FALSE)</f>
        <v>En Proceso</v>
      </c>
      <c r="E3983" s="64" t="s">
        <v>25</v>
      </c>
      <c r="F3983" s="65" t="s">
        <v>119</v>
      </c>
      <c r="G3983" s="66">
        <v>-0.1875</v>
      </c>
      <c r="H3983" s="67">
        <v>619.40000000000009</v>
      </c>
      <c r="I3983" s="85">
        <f t="shared" si="108"/>
        <v>-116.13750000000002</v>
      </c>
      <c r="J3983" s="86">
        <v>30.1676</v>
      </c>
      <c r="K3983" s="85">
        <f t="shared" si="109"/>
        <v>-3.8497427703894251</v>
      </c>
      <c r="L3983" s="68" t="str">
        <f>VLOOKUP(C3983,[6]Consolidado!$B:$E,2,FALSE)</f>
        <v>Acabado</v>
      </c>
      <c r="M3983" s="69" t="str">
        <f>VLOOKUP(C3983,[6]Consolidado!$B:$E,3,FALSE)</f>
        <v>Material de acabado pendiente de distribuir</v>
      </c>
      <c r="N3983" s="70">
        <f>VLOOKUP(C3983,[6]Consolidado!$B:$H,7,FALSE)</f>
        <v>0</v>
      </c>
    </row>
    <row r="3984" spans="1:14" s="71" customFormat="1" ht="16.5" customHeight="1" outlineLevel="1" x14ac:dyDescent="0.2">
      <c r="A3984" s="60" t="s">
        <v>705</v>
      </c>
      <c r="B3984" s="61">
        <v>42943</v>
      </c>
      <c r="C3984" s="71" t="s">
        <v>89</v>
      </c>
      <c r="D3984" s="63" t="str">
        <f>VLOOKUP(C3984,[6]Consolidado!$B:$E,4,FALSE)</f>
        <v>En Proceso</v>
      </c>
      <c r="E3984" s="64" t="s">
        <v>33</v>
      </c>
      <c r="F3984" s="65" t="s">
        <v>90</v>
      </c>
      <c r="G3984" s="66">
        <v>-7.2</v>
      </c>
      <c r="H3984" s="67">
        <v>3.1466686239601929</v>
      </c>
      <c r="I3984" s="85">
        <f t="shared" si="108"/>
        <v>-22.656014092513388</v>
      </c>
      <c r="J3984" s="86">
        <v>30.1676</v>
      </c>
      <c r="K3984" s="85">
        <f t="shared" si="109"/>
        <v>-0.75100485595517663</v>
      </c>
      <c r="L3984" s="68" t="str">
        <f>VLOOKUP(C3984,[6]Consolidado!$B:$E,2,FALSE)</f>
        <v>Empaque</v>
      </c>
      <c r="M3984" s="69" t="str">
        <f>VLOOKUP(C3984,[6]Consolidado!$B:$E,3,FALSE)</f>
        <v>Material de empaque pendiente de distribuir</v>
      </c>
      <c r="N3984" s="70">
        <f>VLOOKUP(C3984,[6]Consolidado!$B:$H,7,FALSE)</f>
        <v>0</v>
      </c>
    </row>
    <row r="3985" spans="1:14" s="71" customFormat="1" ht="16.5" customHeight="1" outlineLevel="1" x14ac:dyDescent="0.2">
      <c r="A3985" s="60" t="s">
        <v>705</v>
      </c>
      <c r="B3985" s="61">
        <v>42943</v>
      </c>
      <c r="C3985" s="71">
        <v>261</v>
      </c>
      <c r="D3985" s="63" t="str">
        <f>VLOOKUP(C3985,[6]Consolidado!$B:$E,4,FALSE)</f>
        <v>Finalizada</v>
      </c>
      <c r="E3985" s="64" t="s">
        <v>25</v>
      </c>
      <c r="F3985" s="65" t="s">
        <v>201</v>
      </c>
      <c r="G3985" s="66">
        <v>0.1875</v>
      </c>
      <c r="H3985" s="67">
        <v>875.05880341880345</v>
      </c>
      <c r="I3985" s="85">
        <f t="shared" si="108"/>
        <v>164.07352564102564</v>
      </c>
      <c r="J3985" s="86">
        <v>30.1676</v>
      </c>
      <c r="K3985" s="85">
        <f t="shared" si="109"/>
        <v>5.438733132268581</v>
      </c>
      <c r="L3985" s="68" t="str">
        <f>VLOOKUP(C3985,[6]Consolidado!$B:$E,2,FALSE)</f>
        <v>Ignitia Office</v>
      </c>
      <c r="M3985" s="69" t="str">
        <f>VLOOKUP(C3985,[6]Consolidado!$B:$E,3,FALSE)</f>
        <v>Small work table Similar Desk but light wood</v>
      </c>
      <c r="N3985" s="70" t="str">
        <f>VLOOKUP(C3985,[6]Consolidado!$B:$H,7,FALSE)</f>
        <v>Julio</v>
      </c>
    </row>
    <row r="3986" spans="1:14" s="71" customFormat="1" ht="16.5" customHeight="1" outlineLevel="1" x14ac:dyDescent="0.2">
      <c r="A3986" s="60" t="s">
        <v>705</v>
      </c>
      <c r="B3986" s="61">
        <v>42943</v>
      </c>
      <c r="C3986" s="71">
        <v>261</v>
      </c>
      <c r="D3986" s="63" t="str">
        <f>VLOOKUP(C3986,[6]Consolidado!$B:$E,4,FALSE)</f>
        <v>Finalizada</v>
      </c>
      <c r="E3986" s="64" t="s">
        <v>25</v>
      </c>
      <c r="F3986" s="65" t="s">
        <v>230</v>
      </c>
      <c r="G3986" s="66">
        <v>6.25E-2</v>
      </c>
      <c r="H3986" s="67">
        <v>238.47880378364198</v>
      </c>
      <c r="I3986" s="85">
        <f t="shared" si="108"/>
        <v>14.904925236477624</v>
      </c>
      <c r="J3986" s="86">
        <v>30.1676</v>
      </c>
      <c r="K3986" s="85">
        <f t="shared" si="109"/>
        <v>0.49407063327800765</v>
      </c>
      <c r="L3986" s="68" t="str">
        <f>VLOOKUP(C3986,[6]Consolidado!$B:$E,2,FALSE)</f>
        <v>Ignitia Office</v>
      </c>
      <c r="M3986" s="69" t="str">
        <f>VLOOKUP(C3986,[6]Consolidado!$B:$E,3,FALSE)</f>
        <v>Small work table Similar Desk but light wood</v>
      </c>
      <c r="N3986" s="70" t="str">
        <f>VLOOKUP(C3986,[6]Consolidado!$B:$H,7,FALSE)</f>
        <v>Julio</v>
      </c>
    </row>
    <row r="3987" spans="1:14" s="71" customFormat="1" ht="16.5" customHeight="1" outlineLevel="1" x14ac:dyDescent="0.2">
      <c r="A3987" s="60" t="s">
        <v>705</v>
      </c>
      <c r="B3987" s="61">
        <v>42943</v>
      </c>
      <c r="C3987" s="71">
        <v>261</v>
      </c>
      <c r="D3987" s="63" t="str">
        <f>VLOOKUP(C3987,[6]Consolidado!$B:$E,4,FALSE)</f>
        <v>Finalizada</v>
      </c>
      <c r="E3987" s="64" t="s">
        <v>25</v>
      </c>
      <c r="F3987" s="65" t="s">
        <v>108</v>
      </c>
      <c r="G3987" s="66">
        <v>0.125</v>
      </c>
      <c r="H3987" s="67">
        <v>986.72794871794883</v>
      </c>
      <c r="I3987" s="85">
        <f t="shared" si="108"/>
        <v>123.3409935897436</v>
      </c>
      <c r="J3987" s="86">
        <v>30.1676</v>
      </c>
      <c r="K3987" s="85">
        <f t="shared" si="109"/>
        <v>4.0885252253988913</v>
      </c>
      <c r="L3987" s="68" t="str">
        <f>VLOOKUP(C3987,[6]Consolidado!$B:$E,2,FALSE)</f>
        <v>Ignitia Office</v>
      </c>
      <c r="M3987" s="69" t="str">
        <f>VLOOKUP(C3987,[6]Consolidado!$B:$E,3,FALSE)</f>
        <v>Small work table Similar Desk but light wood</v>
      </c>
      <c r="N3987" s="70" t="str">
        <f>VLOOKUP(C3987,[6]Consolidado!$B:$H,7,FALSE)</f>
        <v>Julio</v>
      </c>
    </row>
    <row r="3988" spans="1:14" s="71" customFormat="1" ht="16.5" customHeight="1" outlineLevel="1" x14ac:dyDescent="0.2">
      <c r="A3988" s="60" t="s">
        <v>705</v>
      </c>
      <c r="B3988" s="61">
        <v>42943</v>
      </c>
      <c r="C3988" s="71">
        <v>261</v>
      </c>
      <c r="D3988" s="63" t="str">
        <f>VLOOKUP(C3988,[6]Consolidado!$B:$E,4,FALSE)</f>
        <v>Finalizada</v>
      </c>
      <c r="E3988" s="64" t="s">
        <v>25</v>
      </c>
      <c r="F3988" s="65" t="s">
        <v>109</v>
      </c>
      <c r="G3988" s="66">
        <v>0.25</v>
      </c>
      <c r="H3988" s="67">
        <v>1231.6764492649318</v>
      </c>
      <c r="I3988" s="85">
        <f t="shared" si="108"/>
        <v>307.91911231623294</v>
      </c>
      <c r="J3988" s="86">
        <v>30.1676</v>
      </c>
      <c r="K3988" s="85">
        <f t="shared" si="109"/>
        <v>10.206947596634565</v>
      </c>
      <c r="L3988" s="68" t="str">
        <f>VLOOKUP(C3988,[6]Consolidado!$B:$E,2,FALSE)</f>
        <v>Ignitia Office</v>
      </c>
      <c r="M3988" s="69" t="str">
        <f>VLOOKUP(C3988,[6]Consolidado!$B:$E,3,FALSE)</f>
        <v>Small work table Similar Desk but light wood</v>
      </c>
      <c r="N3988" s="70" t="str">
        <f>VLOOKUP(C3988,[6]Consolidado!$B:$H,7,FALSE)</f>
        <v>Julio</v>
      </c>
    </row>
    <row r="3989" spans="1:14" s="71" customFormat="1" ht="16.5" customHeight="1" outlineLevel="1" x14ac:dyDescent="0.2">
      <c r="A3989" s="60" t="s">
        <v>705</v>
      </c>
      <c r="B3989" s="61">
        <v>42943</v>
      </c>
      <c r="C3989" s="71">
        <v>261</v>
      </c>
      <c r="D3989" s="63" t="str">
        <f>VLOOKUP(C3989,[6]Consolidado!$B:$E,4,FALSE)</f>
        <v>Finalizada</v>
      </c>
      <c r="E3989" s="64" t="s">
        <v>25</v>
      </c>
      <c r="F3989" s="65" t="s">
        <v>110</v>
      </c>
      <c r="G3989" s="66">
        <v>0.1875</v>
      </c>
      <c r="H3989" s="67">
        <v>1322.9114062629101</v>
      </c>
      <c r="I3989" s="85">
        <f t="shared" si="108"/>
        <v>248.04588867429564</v>
      </c>
      <c r="J3989" s="86">
        <v>30.1676</v>
      </c>
      <c r="K3989" s="85">
        <f t="shared" si="109"/>
        <v>8.2222612562582249</v>
      </c>
      <c r="L3989" s="68" t="str">
        <f>VLOOKUP(C3989,[6]Consolidado!$B:$E,2,FALSE)</f>
        <v>Ignitia Office</v>
      </c>
      <c r="M3989" s="69" t="str">
        <f>VLOOKUP(C3989,[6]Consolidado!$B:$E,3,FALSE)</f>
        <v>Small work table Similar Desk but light wood</v>
      </c>
      <c r="N3989" s="70" t="str">
        <f>VLOOKUP(C3989,[6]Consolidado!$B:$H,7,FALSE)</f>
        <v>Julio</v>
      </c>
    </row>
    <row r="3990" spans="1:14" s="71" customFormat="1" ht="16.5" customHeight="1" outlineLevel="1" x14ac:dyDescent="0.2">
      <c r="A3990" s="60" t="s">
        <v>705</v>
      </c>
      <c r="B3990" s="61">
        <v>42943</v>
      </c>
      <c r="C3990" s="71">
        <v>261</v>
      </c>
      <c r="D3990" s="63" t="str">
        <f>VLOOKUP(C3990,[6]Consolidado!$B:$E,4,FALSE)</f>
        <v>Finalizada</v>
      </c>
      <c r="E3990" s="64" t="s">
        <v>25</v>
      </c>
      <c r="F3990" s="65" t="s">
        <v>119</v>
      </c>
      <c r="G3990" s="66">
        <v>0.1875</v>
      </c>
      <c r="H3990" s="67">
        <v>619.40000000000009</v>
      </c>
      <c r="I3990" s="85">
        <f t="shared" si="108"/>
        <v>116.13750000000002</v>
      </c>
      <c r="J3990" s="86">
        <v>30.1676</v>
      </c>
      <c r="K3990" s="85">
        <f t="shared" si="109"/>
        <v>3.8497427703894251</v>
      </c>
      <c r="L3990" s="68" t="str">
        <f>VLOOKUP(C3990,[6]Consolidado!$B:$E,2,FALSE)</f>
        <v>Ignitia Office</v>
      </c>
      <c r="M3990" s="69" t="str">
        <f>VLOOKUP(C3990,[6]Consolidado!$B:$E,3,FALSE)</f>
        <v>Small work table Similar Desk but light wood</v>
      </c>
      <c r="N3990" s="70" t="str">
        <f>VLOOKUP(C3990,[6]Consolidado!$B:$H,7,FALSE)</f>
        <v>Julio</v>
      </c>
    </row>
    <row r="3991" spans="1:14" s="71" customFormat="1" ht="16.5" customHeight="1" outlineLevel="1" x14ac:dyDescent="0.2">
      <c r="A3991" s="60" t="s">
        <v>705</v>
      </c>
      <c r="B3991" s="61">
        <v>42943</v>
      </c>
      <c r="C3991" s="71">
        <v>261</v>
      </c>
      <c r="D3991" s="63" t="str">
        <f>VLOOKUP(C3991,[6]Consolidado!$B:$E,4,FALSE)</f>
        <v>Finalizada</v>
      </c>
      <c r="E3991" s="64" t="s">
        <v>33</v>
      </c>
      <c r="F3991" s="65" t="s">
        <v>90</v>
      </c>
      <c r="G3991" s="66">
        <v>7.2</v>
      </c>
      <c r="H3991" s="67">
        <v>3.1466686239601929</v>
      </c>
      <c r="I3991" s="85">
        <f t="shared" si="108"/>
        <v>22.656014092513388</v>
      </c>
      <c r="J3991" s="86">
        <v>30.1676</v>
      </c>
      <c r="K3991" s="85">
        <f t="shared" si="109"/>
        <v>0.75100485595517663</v>
      </c>
      <c r="L3991" s="68" t="str">
        <f>VLOOKUP(C3991,[6]Consolidado!$B:$E,2,FALSE)</f>
        <v>Ignitia Office</v>
      </c>
      <c r="M3991" s="69" t="str">
        <f>VLOOKUP(C3991,[6]Consolidado!$B:$E,3,FALSE)</f>
        <v>Small work table Similar Desk but light wood</v>
      </c>
      <c r="N3991" s="70" t="str">
        <f>VLOOKUP(C3991,[6]Consolidado!$B:$H,7,FALSE)</f>
        <v>Julio</v>
      </c>
    </row>
    <row r="3992" spans="1:14" s="71" customFormat="1" ht="16.5" customHeight="1" outlineLevel="1" x14ac:dyDescent="0.2">
      <c r="A3992" s="60" t="s">
        <v>705</v>
      </c>
      <c r="B3992" s="61">
        <v>42943</v>
      </c>
      <c r="C3992" s="71" t="s">
        <v>290</v>
      </c>
      <c r="D3992" s="63" t="str">
        <f>VLOOKUP(C3992,[6]Consolidado!$B:$E,4,FALSE)</f>
        <v>En Proceso</v>
      </c>
      <c r="E3992" s="64" t="s">
        <v>25</v>
      </c>
      <c r="F3992" s="65" t="s">
        <v>100</v>
      </c>
      <c r="G3992" s="66">
        <v>-0.1875</v>
      </c>
      <c r="H3992" s="67">
        <v>406.29999999999995</v>
      </c>
      <c r="I3992" s="85">
        <f t="shared" si="108"/>
        <v>-76.181249999999991</v>
      </c>
      <c r="J3992" s="86">
        <v>30.1676</v>
      </c>
      <c r="K3992" s="85">
        <f t="shared" si="109"/>
        <v>-2.5252671740542829</v>
      </c>
      <c r="L3992" s="68" t="str">
        <f>VLOOKUP(C3992,[6]Consolidado!$B:$E,2,FALSE)</f>
        <v>Acabado</v>
      </c>
      <c r="M3992" s="69" t="str">
        <f>VLOOKUP(C3992,[6]Consolidado!$B:$E,3,FALSE)</f>
        <v>Material de acabado pendiente de distribuir</v>
      </c>
      <c r="N3992" s="70">
        <f>VLOOKUP(C3992,[6]Consolidado!$B:$H,7,FALSE)</f>
        <v>0</v>
      </c>
    </row>
    <row r="3993" spans="1:14" s="71" customFormat="1" ht="16.5" customHeight="1" outlineLevel="1" x14ac:dyDescent="0.2">
      <c r="A3993" s="60" t="s">
        <v>705</v>
      </c>
      <c r="B3993" s="61">
        <v>42943</v>
      </c>
      <c r="C3993" s="71" t="s">
        <v>290</v>
      </c>
      <c r="D3993" s="63" t="str">
        <f>VLOOKUP(C3993,[6]Consolidado!$B:$E,4,FALSE)</f>
        <v>En Proceso</v>
      </c>
      <c r="E3993" s="64" t="s">
        <v>25</v>
      </c>
      <c r="F3993" s="65" t="s">
        <v>108</v>
      </c>
      <c r="G3993" s="66">
        <v>-0.375</v>
      </c>
      <c r="H3993" s="67">
        <v>986.72794871794883</v>
      </c>
      <c r="I3993" s="85">
        <f t="shared" si="108"/>
        <v>-370.0229807692308</v>
      </c>
      <c r="J3993" s="86">
        <v>30.1676</v>
      </c>
      <c r="K3993" s="85">
        <f t="shared" si="109"/>
        <v>-12.265575676196674</v>
      </c>
      <c r="L3993" s="68" t="str">
        <f>VLOOKUP(C3993,[6]Consolidado!$B:$E,2,FALSE)</f>
        <v>Acabado</v>
      </c>
      <c r="M3993" s="69" t="str">
        <f>VLOOKUP(C3993,[6]Consolidado!$B:$E,3,FALSE)</f>
        <v>Material de acabado pendiente de distribuir</v>
      </c>
      <c r="N3993" s="70">
        <f>VLOOKUP(C3993,[6]Consolidado!$B:$H,7,FALSE)</f>
        <v>0</v>
      </c>
    </row>
    <row r="3994" spans="1:14" s="71" customFormat="1" ht="16.5" customHeight="1" outlineLevel="1" x14ac:dyDescent="0.2">
      <c r="A3994" s="60" t="s">
        <v>705</v>
      </c>
      <c r="B3994" s="61">
        <v>42943</v>
      </c>
      <c r="C3994" s="71" t="s">
        <v>290</v>
      </c>
      <c r="D3994" s="63" t="str">
        <f>VLOOKUP(C3994,[6]Consolidado!$B:$E,4,FALSE)</f>
        <v>En Proceso</v>
      </c>
      <c r="E3994" s="64" t="s">
        <v>25</v>
      </c>
      <c r="F3994" s="65" t="s">
        <v>109</v>
      </c>
      <c r="G3994" s="66">
        <v>-0.375</v>
      </c>
      <c r="H3994" s="67">
        <v>1231.6764492649318</v>
      </c>
      <c r="I3994" s="85">
        <f t="shared" si="108"/>
        <v>-461.87866847434941</v>
      </c>
      <c r="J3994" s="86">
        <v>30.1676</v>
      </c>
      <c r="K3994" s="85">
        <f t="shared" si="109"/>
        <v>-15.310421394951849</v>
      </c>
      <c r="L3994" s="68" t="str">
        <f>VLOOKUP(C3994,[6]Consolidado!$B:$E,2,FALSE)</f>
        <v>Acabado</v>
      </c>
      <c r="M3994" s="69" t="str">
        <f>VLOOKUP(C3994,[6]Consolidado!$B:$E,3,FALSE)</f>
        <v>Material de acabado pendiente de distribuir</v>
      </c>
      <c r="N3994" s="70">
        <f>VLOOKUP(C3994,[6]Consolidado!$B:$H,7,FALSE)</f>
        <v>0</v>
      </c>
    </row>
    <row r="3995" spans="1:14" s="71" customFormat="1" ht="16.5" customHeight="1" outlineLevel="1" x14ac:dyDescent="0.2">
      <c r="A3995" s="60" t="s">
        <v>705</v>
      </c>
      <c r="B3995" s="61">
        <v>42943</v>
      </c>
      <c r="C3995" s="71" t="s">
        <v>290</v>
      </c>
      <c r="D3995" s="63" t="str">
        <f>VLOOKUP(C3995,[6]Consolidado!$B:$E,4,FALSE)</f>
        <v>En Proceso</v>
      </c>
      <c r="E3995" s="64" t="s">
        <v>25</v>
      </c>
      <c r="F3995" s="65" t="s">
        <v>110</v>
      </c>
      <c r="G3995" s="66">
        <v>-0.375</v>
      </c>
      <c r="H3995" s="67">
        <v>1322.9114062629101</v>
      </c>
      <c r="I3995" s="85">
        <f t="shared" ref="I3995:I4058" si="110">G3995*H3995</f>
        <v>-496.09177734859128</v>
      </c>
      <c r="J3995" s="86">
        <v>30.1676</v>
      </c>
      <c r="K3995" s="85">
        <f t="shared" ref="K3995:K4058" si="111">IFERROR(I3995/J3995,0)</f>
        <v>-16.44452251251645</v>
      </c>
      <c r="L3995" s="68" t="str">
        <f>VLOOKUP(C3995,[6]Consolidado!$B:$E,2,FALSE)</f>
        <v>Acabado</v>
      </c>
      <c r="M3995" s="69" t="str">
        <f>VLOOKUP(C3995,[6]Consolidado!$B:$E,3,FALSE)</f>
        <v>Material de acabado pendiente de distribuir</v>
      </c>
      <c r="N3995" s="70">
        <f>VLOOKUP(C3995,[6]Consolidado!$B:$H,7,FALSE)</f>
        <v>0</v>
      </c>
    </row>
    <row r="3996" spans="1:14" s="71" customFormat="1" ht="16.5" customHeight="1" outlineLevel="1" x14ac:dyDescent="0.2">
      <c r="A3996" s="60" t="s">
        <v>705</v>
      </c>
      <c r="B3996" s="61">
        <v>42943</v>
      </c>
      <c r="C3996" s="71" t="s">
        <v>290</v>
      </c>
      <c r="D3996" s="63" t="str">
        <f>VLOOKUP(C3996,[6]Consolidado!$B:$E,4,FALSE)</f>
        <v>En Proceso</v>
      </c>
      <c r="E3996" s="64" t="s">
        <v>25</v>
      </c>
      <c r="F3996" s="65" t="s">
        <v>119</v>
      </c>
      <c r="G3996" s="66">
        <v>-0.375</v>
      </c>
      <c r="H3996" s="67">
        <v>619.40000000000009</v>
      </c>
      <c r="I3996" s="85">
        <f t="shared" si="110"/>
        <v>-232.27500000000003</v>
      </c>
      <c r="J3996" s="86">
        <v>30.1676</v>
      </c>
      <c r="K3996" s="85">
        <f t="shared" si="111"/>
        <v>-7.6994855407788503</v>
      </c>
      <c r="L3996" s="68" t="str">
        <f>VLOOKUP(C3996,[6]Consolidado!$B:$E,2,FALSE)</f>
        <v>Acabado</v>
      </c>
      <c r="M3996" s="69" t="str">
        <f>VLOOKUP(C3996,[6]Consolidado!$B:$E,3,FALSE)</f>
        <v>Material de acabado pendiente de distribuir</v>
      </c>
      <c r="N3996" s="70">
        <f>VLOOKUP(C3996,[6]Consolidado!$B:$H,7,FALSE)</f>
        <v>0</v>
      </c>
    </row>
    <row r="3997" spans="1:14" s="71" customFormat="1" ht="16.5" customHeight="1" outlineLevel="1" x14ac:dyDescent="0.2">
      <c r="A3997" s="60" t="s">
        <v>705</v>
      </c>
      <c r="B3997" s="61">
        <v>42943</v>
      </c>
      <c r="C3997" s="71" t="s">
        <v>290</v>
      </c>
      <c r="D3997" s="63" t="str">
        <f>VLOOKUP(C3997,[6]Consolidado!$B:$E,4,FALSE)</f>
        <v>En Proceso</v>
      </c>
      <c r="E3997" s="64" t="s">
        <v>25</v>
      </c>
      <c r="F3997" s="65" t="s">
        <v>201</v>
      </c>
      <c r="G3997" s="66">
        <v>-6.25E-2</v>
      </c>
      <c r="H3997" s="67">
        <v>875.05880341880345</v>
      </c>
      <c r="I3997" s="85">
        <f t="shared" si="110"/>
        <v>-54.691175213675216</v>
      </c>
      <c r="J3997" s="86">
        <v>30.1676</v>
      </c>
      <c r="K3997" s="85">
        <f t="shared" si="111"/>
        <v>-1.8129110440895271</v>
      </c>
      <c r="L3997" s="68" t="str">
        <f>VLOOKUP(C3997,[6]Consolidado!$B:$E,2,FALSE)</f>
        <v>Acabado</v>
      </c>
      <c r="M3997" s="69" t="str">
        <f>VLOOKUP(C3997,[6]Consolidado!$B:$E,3,FALSE)</f>
        <v>Material de acabado pendiente de distribuir</v>
      </c>
      <c r="N3997" s="70">
        <f>VLOOKUP(C3997,[6]Consolidado!$B:$H,7,FALSE)</f>
        <v>0</v>
      </c>
    </row>
    <row r="3998" spans="1:14" s="71" customFormat="1" ht="16.5" customHeight="1" outlineLevel="1" x14ac:dyDescent="0.2">
      <c r="A3998" s="60" t="s">
        <v>705</v>
      </c>
      <c r="B3998" s="61">
        <v>42943</v>
      </c>
      <c r="C3998" s="71" t="s">
        <v>290</v>
      </c>
      <c r="D3998" s="63" t="str">
        <f>VLOOKUP(C3998,[6]Consolidado!$B:$E,4,FALSE)</f>
        <v>En Proceso</v>
      </c>
      <c r="E3998" s="64" t="s">
        <v>25</v>
      </c>
      <c r="F3998" s="65" t="s">
        <v>230</v>
      </c>
      <c r="G3998" s="66">
        <v>-3.125E-2</v>
      </c>
      <c r="H3998" s="67">
        <v>238.47880378364198</v>
      </c>
      <c r="I3998" s="85">
        <f t="shared" si="110"/>
        <v>-7.4524626182388118</v>
      </c>
      <c r="J3998" s="86">
        <v>30.1676</v>
      </c>
      <c r="K3998" s="85">
        <f t="shared" si="111"/>
        <v>-0.24703531663900383</v>
      </c>
      <c r="L3998" s="68" t="str">
        <f>VLOOKUP(C3998,[6]Consolidado!$B:$E,2,FALSE)</f>
        <v>Acabado</v>
      </c>
      <c r="M3998" s="69" t="str">
        <f>VLOOKUP(C3998,[6]Consolidado!$B:$E,3,FALSE)</f>
        <v>Material de acabado pendiente de distribuir</v>
      </c>
      <c r="N3998" s="70">
        <f>VLOOKUP(C3998,[6]Consolidado!$B:$H,7,FALSE)</f>
        <v>0</v>
      </c>
    </row>
    <row r="3999" spans="1:14" s="71" customFormat="1" ht="16.5" customHeight="1" outlineLevel="1" x14ac:dyDescent="0.2">
      <c r="A3999" s="60" t="s">
        <v>705</v>
      </c>
      <c r="B3999" s="61">
        <v>42943</v>
      </c>
      <c r="C3999" s="71" t="s">
        <v>290</v>
      </c>
      <c r="D3999" s="63" t="str">
        <f>VLOOKUP(C3999,[6]Consolidado!$B:$E,4,FALSE)</f>
        <v>En Proceso</v>
      </c>
      <c r="E3999" s="64" t="s">
        <v>25</v>
      </c>
      <c r="F3999" s="65" t="s">
        <v>99</v>
      </c>
      <c r="G3999" s="66">
        <v>-6.25E-2</v>
      </c>
      <c r="H3999" s="67">
        <v>349.53824092741934</v>
      </c>
      <c r="I3999" s="85">
        <f t="shared" si="110"/>
        <v>-21.846140057963709</v>
      </c>
      <c r="J3999" s="86">
        <v>30.1676</v>
      </c>
      <c r="K3999" s="85">
        <f t="shared" si="111"/>
        <v>-0.72415903346516486</v>
      </c>
      <c r="L3999" s="68" t="str">
        <f>VLOOKUP(C3999,[6]Consolidado!$B:$E,2,FALSE)</f>
        <v>Acabado</v>
      </c>
      <c r="M3999" s="69" t="str">
        <f>VLOOKUP(C3999,[6]Consolidado!$B:$E,3,FALSE)</f>
        <v>Material de acabado pendiente de distribuir</v>
      </c>
      <c r="N3999" s="70">
        <f>VLOOKUP(C3999,[6]Consolidado!$B:$H,7,FALSE)</f>
        <v>0</v>
      </c>
    </row>
    <row r="4000" spans="1:14" s="71" customFormat="1" ht="16.5" customHeight="1" outlineLevel="1" x14ac:dyDescent="0.2">
      <c r="A4000" s="60" t="s">
        <v>705</v>
      </c>
      <c r="B4000" s="61">
        <v>42943</v>
      </c>
      <c r="C4000" s="71" t="s">
        <v>89</v>
      </c>
      <c r="D4000" s="63" t="str">
        <f>VLOOKUP(C4000,[6]Consolidado!$B:$E,4,FALSE)</f>
        <v>En Proceso</v>
      </c>
      <c r="E4000" s="64" t="s">
        <v>33</v>
      </c>
      <c r="F4000" s="65" t="s">
        <v>90</v>
      </c>
      <c r="G4000" s="66">
        <v>-10.8</v>
      </c>
      <c r="H4000" s="67">
        <v>3.1466686239601929</v>
      </c>
      <c r="I4000" s="85">
        <f t="shared" si="110"/>
        <v>-33.984021138770082</v>
      </c>
      <c r="J4000" s="86">
        <v>30.1676</v>
      </c>
      <c r="K4000" s="85">
        <f t="shared" si="111"/>
        <v>-1.126507283932765</v>
      </c>
      <c r="L4000" s="68" t="str">
        <f>VLOOKUP(C4000,[6]Consolidado!$B:$E,2,FALSE)</f>
        <v>Empaque</v>
      </c>
      <c r="M4000" s="69" t="str">
        <f>VLOOKUP(C4000,[6]Consolidado!$B:$E,3,FALSE)</f>
        <v>Material de empaque pendiente de distribuir</v>
      </c>
      <c r="N4000" s="70">
        <f>VLOOKUP(C4000,[6]Consolidado!$B:$H,7,FALSE)</f>
        <v>0</v>
      </c>
    </row>
    <row r="4001" spans="1:14" s="71" customFormat="1" ht="16.5" customHeight="1" outlineLevel="1" x14ac:dyDescent="0.2">
      <c r="A4001" s="60" t="s">
        <v>705</v>
      </c>
      <c r="B4001" s="61">
        <v>42943</v>
      </c>
      <c r="C4001" s="71">
        <v>265</v>
      </c>
      <c r="D4001" s="63" t="str">
        <f>VLOOKUP(C4001,[6]Consolidado!$B:$E,4,FALSE)</f>
        <v>Finalizada</v>
      </c>
      <c r="E4001" s="64" t="s">
        <v>25</v>
      </c>
      <c r="F4001" s="65" t="s">
        <v>100</v>
      </c>
      <c r="G4001" s="66">
        <v>0.1875</v>
      </c>
      <c r="H4001" s="67">
        <v>406.29999999999995</v>
      </c>
      <c r="I4001" s="85">
        <f t="shared" si="110"/>
        <v>76.181249999999991</v>
      </c>
      <c r="J4001" s="86">
        <v>30.1676</v>
      </c>
      <c r="K4001" s="85">
        <f t="shared" si="111"/>
        <v>2.5252671740542829</v>
      </c>
      <c r="L4001" s="68" t="str">
        <f>VLOOKUP(C4001,[6]Consolidado!$B:$E,2,FALSE)</f>
        <v>Ignitia Office</v>
      </c>
      <c r="M4001" s="69" t="str">
        <f>VLOOKUP(C4001,[6]Consolidado!$B:$E,3,FALSE)</f>
        <v xml:space="preserve">Nook table&amp;benches </v>
      </c>
      <c r="N4001" s="70" t="str">
        <f>VLOOKUP(C4001,[6]Consolidado!$B:$H,7,FALSE)</f>
        <v>Julio</v>
      </c>
    </row>
    <row r="4002" spans="1:14" s="71" customFormat="1" ht="16.5" customHeight="1" outlineLevel="1" x14ac:dyDescent="0.2">
      <c r="A4002" s="60" t="s">
        <v>705</v>
      </c>
      <c r="B4002" s="61">
        <v>42943</v>
      </c>
      <c r="C4002" s="71">
        <v>265</v>
      </c>
      <c r="D4002" s="63" t="str">
        <f>VLOOKUP(C4002,[6]Consolidado!$B:$E,4,FALSE)</f>
        <v>Finalizada</v>
      </c>
      <c r="E4002" s="64" t="s">
        <v>25</v>
      </c>
      <c r="F4002" s="65" t="s">
        <v>108</v>
      </c>
      <c r="G4002" s="66">
        <v>0.375</v>
      </c>
      <c r="H4002" s="67">
        <v>986.72794871794883</v>
      </c>
      <c r="I4002" s="85">
        <f t="shared" si="110"/>
        <v>370.0229807692308</v>
      </c>
      <c r="J4002" s="86">
        <v>30.1676</v>
      </c>
      <c r="K4002" s="85">
        <f t="shared" si="111"/>
        <v>12.265575676196674</v>
      </c>
      <c r="L4002" s="68" t="str">
        <f>VLOOKUP(C4002,[6]Consolidado!$B:$E,2,FALSE)</f>
        <v>Ignitia Office</v>
      </c>
      <c r="M4002" s="69" t="str">
        <f>VLOOKUP(C4002,[6]Consolidado!$B:$E,3,FALSE)</f>
        <v xml:space="preserve">Nook table&amp;benches </v>
      </c>
      <c r="N4002" s="70" t="str">
        <f>VLOOKUP(C4002,[6]Consolidado!$B:$H,7,FALSE)</f>
        <v>Julio</v>
      </c>
    </row>
    <row r="4003" spans="1:14" s="71" customFormat="1" ht="16.5" customHeight="1" outlineLevel="1" x14ac:dyDescent="0.2">
      <c r="A4003" s="60" t="s">
        <v>705</v>
      </c>
      <c r="B4003" s="61">
        <v>42943</v>
      </c>
      <c r="C4003" s="71">
        <v>265</v>
      </c>
      <c r="D4003" s="63" t="str">
        <f>VLOOKUP(C4003,[6]Consolidado!$B:$E,4,FALSE)</f>
        <v>Finalizada</v>
      </c>
      <c r="E4003" s="64" t="s">
        <v>25</v>
      </c>
      <c r="F4003" s="65" t="s">
        <v>109</v>
      </c>
      <c r="G4003" s="66">
        <v>0.375</v>
      </c>
      <c r="H4003" s="67">
        <v>1231.6764492649318</v>
      </c>
      <c r="I4003" s="85">
        <f t="shared" si="110"/>
        <v>461.87866847434941</v>
      </c>
      <c r="J4003" s="86">
        <v>30.1676</v>
      </c>
      <c r="K4003" s="85">
        <f t="shared" si="111"/>
        <v>15.310421394951849</v>
      </c>
      <c r="L4003" s="68" t="str">
        <f>VLOOKUP(C4003,[6]Consolidado!$B:$E,2,FALSE)</f>
        <v>Ignitia Office</v>
      </c>
      <c r="M4003" s="69" t="str">
        <f>VLOOKUP(C4003,[6]Consolidado!$B:$E,3,FALSE)</f>
        <v xml:space="preserve">Nook table&amp;benches </v>
      </c>
      <c r="N4003" s="70" t="str">
        <f>VLOOKUP(C4003,[6]Consolidado!$B:$H,7,FALSE)</f>
        <v>Julio</v>
      </c>
    </row>
    <row r="4004" spans="1:14" s="71" customFormat="1" ht="16.5" customHeight="1" outlineLevel="1" x14ac:dyDescent="0.2">
      <c r="A4004" s="60" t="s">
        <v>705</v>
      </c>
      <c r="B4004" s="61">
        <v>42943</v>
      </c>
      <c r="C4004" s="71">
        <v>265</v>
      </c>
      <c r="D4004" s="63" t="str">
        <f>VLOOKUP(C4004,[6]Consolidado!$B:$E,4,FALSE)</f>
        <v>Finalizada</v>
      </c>
      <c r="E4004" s="64" t="s">
        <v>25</v>
      </c>
      <c r="F4004" s="65" t="s">
        <v>110</v>
      </c>
      <c r="G4004" s="66">
        <v>0.375</v>
      </c>
      <c r="H4004" s="67">
        <v>1322.9114062629101</v>
      </c>
      <c r="I4004" s="85">
        <f t="shared" si="110"/>
        <v>496.09177734859128</v>
      </c>
      <c r="J4004" s="86">
        <v>30.1676</v>
      </c>
      <c r="K4004" s="85">
        <f t="shared" si="111"/>
        <v>16.44452251251645</v>
      </c>
      <c r="L4004" s="68" t="str">
        <f>VLOOKUP(C4004,[6]Consolidado!$B:$E,2,FALSE)</f>
        <v>Ignitia Office</v>
      </c>
      <c r="M4004" s="69" t="str">
        <f>VLOOKUP(C4004,[6]Consolidado!$B:$E,3,FALSE)</f>
        <v xml:space="preserve">Nook table&amp;benches </v>
      </c>
      <c r="N4004" s="70" t="str">
        <f>VLOOKUP(C4004,[6]Consolidado!$B:$H,7,FALSE)</f>
        <v>Julio</v>
      </c>
    </row>
    <row r="4005" spans="1:14" s="71" customFormat="1" ht="16.5" customHeight="1" outlineLevel="1" x14ac:dyDescent="0.2">
      <c r="A4005" s="60" t="s">
        <v>705</v>
      </c>
      <c r="B4005" s="61">
        <v>42943</v>
      </c>
      <c r="C4005" s="71">
        <v>265</v>
      </c>
      <c r="D4005" s="63" t="str">
        <f>VLOOKUP(C4005,[6]Consolidado!$B:$E,4,FALSE)</f>
        <v>Finalizada</v>
      </c>
      <c r="E4005" s="64" t="s">
        <v>25</v>
      </c>
      <c r="F4005" s="65" t="s">
        <v>119</v>
      </c>
      <c r="G4005" s="66">
        <v>0.375</v>
      </c>
      <c r="H4005" s="67">
        <v>619.40000000000009</v>
      </c>
      <c r="I4005" s="85">
        <f t="shared" si="110"/>
        <v>232.27500000000003</v>
      </c>
      <c r="J4005" s="86">
        <v>30.1676</v>
      </c>
      <c r="K4005" s="85">
        <f t="shared" si="111"/>
        <v>7.6994855407788503</v>
      </c>
      <c r="L4005" s="68" t="str">
        <f>VLOOKUP(C4005,[6]Consolidado!$B:$E,2,FALSE)</f>
        <v>Ignitia Office</v>
      </c>
      <c r="M4005" s="69" t="str">
        <f>VLOOKUP(C4005,[6]Consolidado!$B:$E,3,FALSE)</f>
        <v xml:space="preserve">Nook table&amp;benches </v>
      </c>
      <c r="N4005" s="70" t="str">
        <f>VLOOKUP(C4005,[6]Consolidado!$B:$H,7,FALSE)</f>
        <v>Julio</v>
      </c>
    </row>
    <row r="4006" spans="1:14" s="71" customFormat="1" ht="16.5" customHeight="1" outlineLevel="1" x14ac:dyDescent="0.2">
      <c r="A4006" s="60" t="s">
        <v>705</v>
      </c>
      <c r="B4006" s="61">
        <v>42943</v>
      </c>
      <c r="C4006" s="71">
        <v>265</v>
      </c>
      <c r="D4006" s="63" t="str">
        <f>VLOOKUP(C4006,[6]Consolidado!$B:$E,4,FALSE)</f>
        <v>Finalizada</v>
      </c>
      <c r="E4006" s="64" t="s">
        <v>25</v>
      </c>
      <c r="F4006" s="65" t="s">
        <v>201</v>
      </c>
      <c r="G4006" s="66">
        <v>6.25E-2</v>
      </c>
      <c r="H4006" s="67">
        <v>875.05880341880345</v>
      </c>
      <c r="I4006" s="85">
        <f t="shared" si="110"/>
        <v>54.691175213675216</v>
      </c>
      <c r="J4006" s="86">
        <v>30.1676</v>
      </c>
      <c r="K4006" s="85">
        <f t="shared" si="111"/>
        <v>1.8129110440895271</v>
      </c>
      <c r="L4006" s="68" t="str">
        <f>VLOOKUP(C4006,[6]Consolidado!$B:$E,2,FALSE)</f>
        <v>Ignitia Office</v>
      </c>
      <c r="M4006" s="69" t="str">
        <f>VLOOKUP(C4006,[6]Consolidado!$B:$E,3,FALSE)</f>
        <v xml:space="preserve">Nook table&amp;benches </v>
      </c>
      <c r="N4006" s="70" t="str">
        <f>VLOOKUP(C4006,[6]Consolidado!$B:$H,7,FALSE)</f>
        <v>Julio</v>
      </c>
    </row>
    <row r="4007" spans="1:14" s="71" customFormat="1" ht="16.5" customHeight="1" outlineLevel="1" x14ac:dyDescent="0.2">
      <c r="A4007" s="60" t="s">
        <v>705</v>
      </c>
      <c r="B4007" s="61">
        <v>42943</v>
      </c>
      <c r="C4007" s="71">
        <v>265</v>
      </c>
      <c r="D4007" s="63" t="str">
        <f>VLOOKUP(C4007,[6]Consolidado!$B:$E,4,FALSE)</f>
        <v>Finalizada</v>
      </c>
      <c r="E4007" s="64" t="s">
        <v>25</v>
      </c>
      <c r="F4007" s="65" t="s">
        <v>230</v>
      </c>
      <c r="G4007" s="66">
        <v>3.125E-2</v>
      </c>
      <c r="H4007" s="67">
        <v>238.47880378364198</v>
      </c>
      <c r="I4007" s="85">
        <f t="shared" si="110"/>
        <v>7.4524626182388118</v>
      </c>
      <c r="J4007" s="86">
        <v>30.1676</v>
      </c>
      <c r="K4007" s="85">
        <f t="shared" si="111"/>
        <v>0.24703531663900383</v>
      </c>
      <c r="L4007" s="68" t="str">
        <f>VLOOKUP(C4007,[6]Consolidado!$B:$E,2,FALSE)</f>
        <v>Ignitia Office</v>
      </c>
      <c r="M4007" s="69" t="str">
        <f>VLOOKUP(C4007,[6]Consolidado!$B:$E,3,FALSE)</f>
        <v xml:space="preserve">Nook table&amp;benches </v>
      </c>
      <c r="N4007" s="70" t="str">
        <f>VLOOKUP(C4007,[6]Consolidado!$B:$H,7,FALSE)</f>
        <v>Julio</v>
      </c>
    </row>
    <row r="4008" spans="1:14" s="71" customFormat="1" ht="16.5" customHeight="1" outlineLevel="1" x14ac:dyDescent="0.2">
      <c r="A4008" s="60" t="s">
        <v>705</v>
      </c>
      <c r="B4008" s="61">
        <v>42943</v>
      </c>
      <c r="C4008" s="71">
        <v>265</v>
      </c>
      <c r="D4008" s="63" t="str">
        <f>VLOOKUP(C4008,[6]Consolidado!$B:$E,4,FALSE)</f>
        <v>Finalizada</v>
      </c>
      <c r="E4008" s="64" t="s">
        <v>25</v>
      </c>
      <c r="F4008" s="65" t="s">
        <v>99</v>
      </c>
      <c r="G4008" s="66">
        <v>6.25E-2</v>
      </c>
      <c r="H4008" s="67">
        <v>349.53824092741934</v>
      </c>
      <c r="I4008" s="85">
        <f t="shared" si="110"/>
        <v>21.846140057963709</v>
      </c>
      <c r="J4008" s="86">
        <v>30.1676</v>
      </c>
      <c r="K4008" s="85">
        <f t="shared" si="111"/>
        <v>0.72415903346516486</v>
      </c>
      <c r="L4008" s="68" t="str">
        <f>VLOOKUP(C4008,[6]Consolidado!$B:$E,2,FALSE)</f>
        <v>Ignitia Office</v>
      </c>
      <c r="M4008" s="69" t="str">
        <f>VLOOKUP(C4008,[6]Consolidado!$B:$E,3,FALSE)</f>
        <v xml:space="preserve">Nook table&amp;benches </v>
      </c>
      <c r="N4008" s="70" t="str">
        <f>VLOOKUP(C4008,[6]Consolidado!$B:$H,7,FALSE)</f>
        <v>Julio</v>
      </c>
    </row>
    <row r="4009" spans="1:14" s="71" customFormat="1" ht="16.5" customHeight="1" outlineLevel="1" x14ac:dyDescent="0.2">
      <c r="A4009" s="60" t="s">
        <v>705</v>
      </c>
      <c r="B4009" s="61">
        <v>42943</v>
      </c>
      <c r="C4009" s="71">
        <v>265</v>
      </c>
      <c r="D4009" s="63" t="str">
        <f>VLOOKUP(C4009,[6]Consolidado!$B:$E,4,FALSE)</f>
        <v>Finalizada</v>
      </c>
      <c r="E4009" s="64" t="s">
        <v>33</v>
      </c>
      <c r="F4009" s="65" t="s">
        <v>90</v>
      </c>
      <c r="G4009" s="66">
        <v>10.8</v>
      </c>
      <c r="H4009" s="67">
        <v>3.1466686239601929</v>
      </c>
      <c r="I4009" s="85">
        <f t="shared" si="110"/>
        <v>33.984021138770082</v>
      </c>
      <c r="J4009" s="86">
        <v>30.1676</v>
      </c>
      <c r="K4009" s="85">
        <f t="shared" si="111"/>
        <v>1.126507283932765</v>
      </c>
      <c r="L4009" s="68" t="str">
        <f>VLOOKUP(C4009,[6]Consolidado!$B:$E,2,FALSE)</f>
        <v>Ignitia Office</v>
      </c>
      <c r="M4009" s="69" t="str">
        <f>VLOOKUP(C4009,[6]Consolidado!$B:$E,3,FALSE)</f>
        <v xml:space="preserve">Nook table&amp;benches </v>
      </c>
      <c r="N4009" s="70" t="str">
        <f>VLOOKUP(C4009,[6]Consolidado!$B:$H,7,FALSE)</f>
        <v>Julio</v>
      </c>
    </row>
    <row r="4010" spans="1:14" s="71" customFormat="1" ht="16.5" customHeight="1" outlineLevel="1" x14ac:dyDescent="0.2">
      <c r="A4010" s="60" t="s">
        <v>705</v>
      </c>
      <c r="B4010" s="61">
        <v>42943</v>
      </c>
      <c r="C4010" s="71" t="s">
        <v>290</v>
      </c>
      <c r="D4010" s="63" t="str">
        <f>VLOOKUP(C4010,[6]Consolidado!$B:$E,4,FALSE)</f>
        <v>En Proceso</v>
      </c>
      <c r="E4010" s="64" t="s">
        <v>25</v>
      </c>
      <c r="F4010" s="65" t="s">
        <v>195</v>
      </c>
      <c r="G4010" s="66">
        <v>-0.21875</v>
      </c>
      <c r="H4010" s="67">
        <v>789.47743333333335</v>
      </c>
      <c r="I4010" s="85">
        <f t="shared" si="110"/>
        <v>-172.69818854166667</v>
      </c>
      <c r="J4010" s="86">
        <v>30.1676</v>
      </c>
      <c r="K4010" s="85">
        <f t="shared" si="111"/>
        <v>-5.7246247146497122</v>
      </c>
      <c r="L4010" s="68" t="str">
        <f>VLOOKUP(C4010,[6]Consolidado!$B:$E,2,FALSE)</f>
        <v>Acabado</v>
      </c>
      <c r="M4010" s="69" t="str">
        <f>VLOOKUP(C4010,[6]Consolidado!$B:$E,3,FALSE)</f>
        <v>Material de acabado pendiente de distribuir</v>
      </c>
      <c r="N4010" s="70">
        <f>VLOOKUP(C4010,[6]Consolidado!$B:$H,7,FALSE)</f>
        <v>0</v>
      </c>
    </row>
    <row r="4011" spans="1:14" s="71" customFormat="1" ht="16.5" customHeight="1" outlineLevel="1" x14ac:dyDescent="0.2">
      <c r="A4011" s="60" t="s">
        <v>705</v>
      </c>
      <c r="B4011" s="61">
        <v>42943</v>
      </c>
      <c r="C4011" s="71" t="s">
        <v>290</v>
      </c>
      <c r="D4011" s="63" t="str">
        <f>VLOOKUP(C4011,[6]Consolidado!$B:$E,4,FALSE)</f>
        <v>En Proceso</v>
      </c>
      <c r="E4011" s="64" t="s">
        <v>25</v>
      </c>
      <c r="F4011" s="65" t="s">
        <v>200</v>
      </c>
      <c r="G4011" s="66">
        <v>-0.46875</v>
      </c>
      <c r="H4011" s="67">
        <v>907.9</v>
      </c>
      <c r="I4011" s="85">
        <f t="shared" si="110"/>
        <v>-425.578125</v>
      </c>
      <c r="J4011" s="86">
        <v>30.1676</v>
      </c>
      <c r="K4011" s="85">
        <f t="shared" si="111"/>
        <v>-14.107125691138837</v>
      </c>
      <c r="L4011" s="68" t="str">
        <f>VLOOKUP(C4011,[6]Consolidado!$B:$E,2,FALSE)</f>
        <v>Acabado</v>
      </c>
      <c r="M4011" s="69" t="str">
        <f>VLOOKUP(C4011,[6]Consolidado!$B:$E,3,FALSE)</f>
        <v>Material de acabado pendiente de distribuir</v>
      </c>
      <c r="N4011" s="70">
        <f>VLOOKUP(C4011,[6]Consolidado!$B:$H,7,FALSE)</f>
        <v>0</v>
      </c>
    </row>
    <row r="4012" spans="1:14" s="71" customFormat="1" ht="16.5" customHeight="1" outlineLevel="1" x14ac:dyDescent="0.2">
      <c r="A4012" s="60" t="s">
        <v>705</v>
      </c>
      <c r="B4012" s="61">
        <v>42943</v>
      </c>
      <c r="C4012" s="71" t="s">
        <v>290</v>
      </c>
      <c r="D4012" s="63" t="str">
        <f>VLOOKUP(C4012,[6]Consolidado!$B:$E,4,FALSE)</f>
        <v>En Proceso</v>
      </c>
      <c r="E4012" s="64" t="s">
        <v>25</v>
      </c>
      <c r="F4012" s="65" t="s">
        <v>109</v>
      </c>
      <c r="G4012" s="66">
        <v>-0.5</v>
      </c>
      <c r="H4012" s="67">
        <v>1231.6764492649318</v>
      </c>
      <c r="I4012" s="85">
        <f t="shared" si="110"/>
        <v>-615.83822463246588</v>
      </c>
      <c r="J4012" s="86">
        <v>30.1676</v>
      </c>
      <c r="K4012" s="85">
        <f t="shared" si="111"/>
        <v>-20.413895193269131</v>
      </c>
      <c r="L4012" s="68" t="str">
        <f>VLOOKUP(C4012,[6]Consolidado!$B:$E,2,FALSE)</f>
        <v>Acabado</v>
      </c>
      <c r="M4012" s="69" t="str">
        <f>VLOOKUP(C4012,[6]Consolidado!$B:$E,3,FALSE)</f>
        <v>Material de acabado pendiente de distribuir</v>
      </c>
      <c r="N4012" s="70">
        <f>VLOOKUP(C4012,[6]Consolidado!$B:$H,7,FALSE)</f>
        <v>0</v>
      </c>
    </row>
    <row r="4013" spans="1:14" s="71" customFormat="1" ht="16.5" customHeight="1" outlineLevel="1" x14ac:dyDescent="0.2">
      <c r="A4013" s="60" t="s">
        <v>705</v>
      </c>
      <c r="B4013" s="61">
        <v>42943</v>
      </c>
      <c r="C4013" s="71" t="s">
        <v>290</v>
      </c>
      <c r="D4013" s="63" t="str">
        <f>VLOOKUP(C4013,[6]Consolidado!$B:$E,4,FALSE)</f>
        <v>En Proceso</v>
      </c>
      <c r="E4013" s="64" t="s">
        <v>25</v>
      </c>
      <c r="F4013" s="65" t="s">
        <v>110</v>
      </c>
      <c r="G4013" s="66">
        <v>-0.59375</v>
      </c>
      <c r="H4013" s="67">
        <v>1322.9114062629101</v>
      </c>
      <c r="I4013" s="85">
        <f t="shared" si="110"/>
        <v>-785.47864746860284</v>
      </c>
      <c r="J4013" s="86">
        <v>30.1676</v>
      </c>
      <c r="K4013" s="85">
        <f t="shared" si="111"/>
        <v>-26.037160644817714</v>
      </c>
      <c r="L4013" s="68" t="str">
        <f>VLOOKUP(C4013,[6]Consolidado!$B:$E,2,FALSE)</f>
        <v>Acabado</v>
      </c>
      <c r="M4013" s="69" t="str">
        <f>VLOOKUP(C4013,[6]Consolidado!$B:$E,3,FALSE)</f>
        <v>Material de acabado pendiente de distribuir</v>
      </c>
      <c r="N4013" s="70">
        <f>VLOOKUP(C4013,[6]Consolidado!$B:$H,7,FALSE)</f>
        <v>0</v>
      </c>
    </row>
    <row r="4014" spans="1:14" s="71" customFormat="1" ht="16.5" customHeight="1" outlineLevel="1" x14ac:dyDescent="0.2">
      <c r="A4014" s="60" t="s">
        <v>705</v>
      </c>
      <c r="B4014" s="61">
        <v>42943</v>
      </c>
      <c r="C4014" s="71" t="s">
        <v>290</v>
      </c>
      <c r="D4014" s="63" t="str">
        <f>VLOOKUP(C4014,[6]Consolidado!$B:$E,4,FALSE)</f>
        <v>En Proceso</v>
      </c>
      <c r="E4014" s="64" t="s">
        <v>25</v>
      </c>
      <c r="F4014" s="65" t="s">
        <v>119</v>
      </c>
      <c r="G4014" s="66">
        <v>-0.59375</v>
      </c>
      <c r="H4014" s="67">
        <v>619.40000000000009</v>
      </c>
      <c r="I4014" s="85">
        <f t="shared" si="110"/>
        <v>-367.76875000000007</v>
      </c>
      <c r="J4014" s="86">
        <v>30.1676</v>
      </c>
      <c r="K4014" s="85">
        <f t="shared" si="111"/>
        <v>-12.19085210623318</v>
      </c>
      <c r="L4014" s="68" t="str">
        <f>VLOOKUP(C4014,[6]Consolidado!$B:$E,2,FALSE)</f>
        <v>Acabado</v>
      </c>
      <c r="M4014" s="69" t="str">
        <f>VLOOKUP(C4014,[6]Consolidado!$B:$E,3,FALSE)</f>
        <v>Material de acabado pendiente de distribuir</v>
      </c>
      <c r="N4014" s="70">
        <f>VLOOKUP(C4014,[6]Consolidado!$B:$H,7,FALSE)</f>
        <v>0</v>
      </c>
    </row>
    <row r="4015" spans="1:14" s="71" customFormat="1" ht="16.5" customHeight="1" outlineLevel="1" x14ac:dyDescent="0.2">
      <c r="A4015" s="60" t="s">
        <v>705</v>
      </c>
      <c r="B4015" s="61">
        <v>42943</v>
      </c>
      <c r="C4015" s="71" t="s">
        <v>290</v>
      </c>
      <c r="D4015" s="63" t="str">
        <f>VLOOKUP(C4015,[6]Consolidado!$B:$E,4,FALSE)</f>
        <v>En Proceso</v>
      </c>
      <c r="E4015" s="64" t="s">
        <v>25</v>
      </c>
      <c r="F4015" s="65" t="s">
        <v>201</v>
      </c>
      <c r="G4015" s="66">
        <v>-9.375E-2</v>
      </c>
      <c r="H4015" s="67">
        <v>875.05880341880345</v>
      </c>
      <c r="I4015" s="85">
        <f t="shared" si="110"/>
        <v>-82.03676282051282</v>
      </c>
      <c r="J4015" s="86">
        <v>30.1676</v>
      </c>
      <c r="K4015" s="85">
        <f t="shared" si="111"/>
        <v>-2.7193665661342905</v>
      </c>
      <c r="L4015" s="68" t="str">
        <f>VLOOKUP(C4015,[6]Consolidado!$B:$E,2,FALSE)</f>
        <v>Acabado</v>
      </c>
      <c r="M4015" s="69" t="str">
        <f>VLOOKUP(C4015,[6]Consolidado!$B:$E,3,FALSE)</f>
        <v>Material de acabado pendiente de distribuir</v>
      </c>
      <c r="N4015" s="70">
        <f>VLOOKUP(C4015,[6]Consolidado!$B:$H,7,FALSE)</f>
        <v>0</v>
      </c>
    </row>
    <row r="4016" spans="1:14" s="71" customFormat="1" ht="16.5" customHeight="1" outlineLevel="1" x14ac:dyDescent="0.2">
      <c r="A4016" s="60" t="s">
        <v>705</v>
      </c>
      <c r="B4016" s="61">
        <v>42943</v>
      </c>
      <c r="C4016" s="71" t="s">
        <v>89</v>
      </c>
      <c r="D4016" s="63" t="str">
        <f>VLOOKUP(C4016,[6]Consolidado!$B:$E,4,FALSE)</f>
        <v>En Proceso</v>
      </c>
      <c r="E4016" s="64" t="s">
        <v>33</v>
      </c>
      <c r="F4016" s="65" t="s">
        <v>90</v>
      </c>
      <c r="G4016" s="66">
        <v>-16.2</v>
      </c>
      <c r="H4016" s="67">
        <v>3.1466686239601929</v>
      </c>
      <c r="I4016" s="85">
        <f t="shared" si="110"/>
        <v>-50.976031708155119</v>
      </c>
      <c r="J4016" s="86">
        <v>30.1676</v>
      </c>
      <c r="K4016" s="85">
        <f t="shared" si="111"/>
        <v>-1.6897609258991475</v>
      </c>
      <c r="L4016" s="68" t="str">
        <f>VLOOKUP(C4016,[6]Consolidado!$B:$E,2,FALSE)</f>
        <v>Empaque</v>
      </c>
      <c r="M4016" s="69" t="str">
        <f>VLOOKUP(C4016,[6]Consolidado!$B:$E,3,FALSE)</f>
        <v>Material de empaque pendiente de distribuir</v>
      </c>
      <c r="N4016" s="70">
        <f>VLOOKUP(C4016,[6]Consolidado!$B:$H,7,FALSE)</f>
        <v>0</v>
      </c>
    </row>
    <row r="4017" spans="1:14" s="71" customFormat="1" ht="16.5" customHeight="1" outlineLevel="1" x14ac:dyDescent="0.2">
      <c r="A4017" s="60" t="s">
        <v>705</v>
      </c>
      <c r="B4017" s="61">
        <v>42943</v>
      </c>
      <c r="C4017" s="71">
        <v>267</v>
      </c>
      <c r="D4017" s="63" t="str">
        <f>VLOOKUP(C4017,[6]Consolidado!$B:$E,4,FALSE)</f>
        <v>Finalizada</v>
      </c>
      <c r="E4017" s="64" t="s">
        <v>25</v>
      </c>
      <c r="F4017" s="65" t="s">
        <v>195</v>
      </c>
      <c r="G4017" s="66">
        <v>0.21875</v>
      </c>
      <c r="H4017" s="67">
        <v>789.47743333333335</v>
      </c>
      <c r="I4017" s="85">
        <f t="shared" si="110"/>
        <v>172.69818854166667</v>
      </c>
      <c r="J4017" s="86">
        <v>30.1676</v>
      </c>
      <c r="K4017" s="85">
        <f t="shared" si="111"/>
        <v>5.7246247146497122</v>
      </c>
      <c r="L4017" s="68" t="str">
        <f>VLOOKUP(C4017,[6]Consolidado!$B:$E,2,FALSE)</f>
        <v>Ignitia Office</v>
      </c>
      <c r="M4017" s="69" t="str">
        <f>VLOOKUP(C4017,[6]Consolidado!$B:$E,3,FALSE)</f>
        <v>Main Communa hight top table</v>
      </c>
      <c r="N4017" s="70" t="str">
        <f>VLOOKUP(C4017,[6]Consolidado!$B:$H,7,FALSE)</f>
        <v>Julio</v>
      </c>
    </row>
    <row r="4018" spans="1:14" s="71" customFormat="1" ht="16.5" customHeight="1" outlineLevel="1" x14ac:dyDescent="0.2">
      <c r="A4018" s="60" t="s">
        <v>705</v>
      </c>
      <c r="B4018" s="61">
        <v>42943</v>
      </c>
      <c r="C4018" s="71">
        <v>267</v>
      </c>
      <c r="D4018" s="63" t="str">
        <f>VLOOKUP(C4018,[6]Consolidado!$B:$E,4,FALSE)</f>
        <v>Finalizada</v>
      </c>
      <c r="E4018" s="64" t="s">
        <v>25</v>
      </c>
      <c r="F4018" s="65" t="s">
        <v>200</v>
      </c>
      <c r="G4018" s="66">
        <v>0.46875</v>
      </c>
      <c r="H4018" s="67">
        <v>907.9</v>
      </c>
      <c r="I4018" s="85">
        <f t="shared" si="110"/>
        <v>425.578125</v>
      </c>
      <c r="J4018" s="86">
        <v>30.1676</v>
      </c>
      <c r="K4018" s="85">
        <f t="shared" si="111"/>
        <v>14.107125691138837</v>
      </c>
      <c r="L4018" s="68" t="str">
        <f>VLOOKUP(C4018,[6]Consolidado!$B:$E,2,FALSE)</f>
        <v>Ignitia Office</v>
      </c>
      <c r="M4018" s="69" t="str">
        <f>VLOOKUP(C4018,[6]Consolidado!$B:$E,3,FALSE)</f>
        <v>Main Communa hight top table</v>
      </c>
      <c r="N4018" s="70" t="str">
        <f>VLOOKUP(C4018,[6]Consolidado!$B:$H,7,FALSE)</f>
        <v>Julio</v>
      </c>
    </row>
    <row r="4019" spans="1:14" s="71" customFormat="1" ht="16.5" customHeight="1" outlineLevel="1" x14ac:dyDescent="0.2">
      <c r="A4019" s="60" t="s">
        <v>705</v>
      </c>
      <c r="B4019" s="61">
        <v>42943</v>
      </c>
      <c r="C4019" s="71">
        <v>267</v>
      </c>
      <c r="D4019" s="63" t="str">
        <f>VLOOKUP(C4019,[6]Consolidado!$B:$E,4,FALSE)</f>
        <v>Finalizada</v>
      </c>
      <c r="E4019" s="64" t="s">
        <v>25</v>
      </c>
      <c r="F4019" s="65" t="s">
        <v>109</v>
      </c>
      <c r="G4019" s="66">
        <v>0.5</v>
      </c>
      <c r="H4019" s="67">
        <v>1231.6764492649318</v>
      </c>
      <c r="I4019" s="85">
        <f t="shared" si="110"/>
        <v>615.83822463246588</v>
      </c>
      <c r="J4019" s="86">
        <v>30.1676</v>
      </c>
      <c r="K4019" s="85">
        <f t="shared" si="111"/>
        <v>20.413895193269131</v>
      </c>
      <c r="L4019" s="68" t="str">
        <f>VLOOKUP(C4019,[6]Consolidado!$B:$E,2,FALSE)</f>
        <v>Ignitia Office</v>
      </c>
      <c r="M4019" s="69" t="str">
        <f>VLOOKUP(C4019,[6]Consolidado!$B:$E,3,FALSE)</f>
        <v>Main Communa hight top table</v>
      </c>
      <c r="N4019" s="70" t="str">
        <f>VLOOKUP(C4019,[6]Consolidado!$B:$H,7,FALSE)</f>
        <v>Julio</v>
      </c>
    </row>
    <row r="4020" spans="1:14" s="71" customFormat="1" ht="16.5" customHeight="1" outlineLevel="1" x14ac:dyDescent="0.2">
      <c r="A4020" s="60" t="s">
        <v>705</v>
      </c>
      <c r="B4020" s="61">
        <v>42943</v>
      </c>
      <c r="C4020" s="71">
        <v>267</v>
      </c>
      <c r="D4020" s="63" t="str">
        <f>VLOOKUP(C4020,[6]Consolidado!$B:$E,4,FALSE)</f>
        <v>Finalizada</v>
      </c>
      <c r="E4020" s="64" t="s">
        <v>25</v>
      </c>
      <c r="F4020" s="65" t="s">
        <v>110</v>
      </c>
      <c r="G4020" s="66">
        <v>0.59375</v>
      </c>
      <c r="H4020" s="67">
        <v>1322.9114062629101</v>
      </c>
      <c r="I4020" s="85">
        <f t="shared" si="110"/>
        <v>785.47864746860284</v>
      </c>
      <c r="J4020" s="86">
        <v>30.1676</v>
      </c>
      <c r="K4020" s="85">
        <f t="shared" si="111"/>
        <v>26.037160644817714</v>
      </c>
      <c r="L4020" s="68" t="str">
        <f>VLOOKUP(C4020,[6]Consolidado!$B:$E,2,FALSE)</f>
        <v>Ignitia Office</v>
      </c>
      <c r="M4020" s="69" t="str">
        <f>VLOOKUP(C4020,[6]Consolidado!$B:$E,3,FALSE)</f>
        <v>Main Communa hight top table</v>
      </c>
      <c r="N4020" s="70" t="str">
        <f>VLOOKUP(C4020,[6]Consolidado!$B:$H,7,FALSE)</f>
        <v>Julio</v>
      </c>
    </row>
    <row r="4021" spans="1:14" s="71" customFormat="1" ht="16.5" customHeight="1" outlineLevel="1" x14ac:dyDescent="0.2">
      <c r="A4021" s="60" t="s">
        <v>705</v>
      </c>
      <c r="B4021" s="61">
        <v>42943</v>
      </c>
      <c r="C4021" s="71">
        <v>267</v>
      </c>
      <c r="D4021" s="63" t="str">
        <f>VLOOKUP(C4021,[6]Consolidado!$B:$E,4,FALSE)</f>
        <v>Finalizada</v>
      </c>
      <c r="E4021" s="64" t="s">
        <v>25</v>
      </c>
      <c r="F4021" s="65" t="s">
        <v>119</v>
      </c>
      <c r="G4021" s="66">
        <v>0.59375</v>
      </c>
      <c r="H4021" s="67">
        <v>619.40000000000009</v>
      </c>
      <c r="I4021" s="85">
        <f t="shared" si="110"/>
        <v>367.76875000000007</v>
      </c>
      <c r="J4021" s="86">
        <v>30.1676</v>
      </c>
      <c r="K4021" s="85">
        <f t="shared" si="111"/>
        <v>12.19085210623318</v>
      </c>
      <c r="L4021" s="68" t="str">
        <f>VLOOKUP(C4021,[6]Consolidado!$B:$E,2,FALSE)</f>
        <v>Ignitia Office</v>
      </c>
      <c r="M4021" s="69" t="str">
        <f>VLOOKUP(C4021,[6]Consolidado!$B:$E,3,FALSE)</f>
        <v>Main Communa hight top table</v>
      </c>
      <c r="N4021" s="70" t="str">
        <f>VLOOKUP(C4021,[6]Consolidado!$B:$H,7,FALSE)</f>
        <v>Julio</v>
      </c>
    </row>
    <row r="4022" spans="1:14" s="71" customFormat="1" ht="16.5" customHeight="1" outlineLevel="1" x14ac:dyDescent="0.2">
      <c r="A4022" s="60" t="s">
        <v>705</v>
      </c>
      <c r="B4022" s="61">
        <v>42943</v>
      </c>
      <c r="C4022" s="71">
        <v>267</v>
      </c>
      <c r="D4022" s="63" t="str">
        <f>VLOOKUP(C4022,[6]Consolidado!$B:$E,4,FALSE)</f>
        <v>Finalizada</v>
      </c>
      <c r="E4022" s="64" t="s">
        <v>25</v>
      </c>
      <c r="F4022" s="65" t="s">
        <v>201</v>
      </c>
      <c r="G4022" s="66">
        <v>9.375E-2</v>
      </c>
      <c r="H4022" s="67">
        <v>875.05880341880345</v>
      </c>
      <c r="I4022" s="85">
        <f t="shared" si="110"/>
        <v>82.03676282051282</v>
      </c>
      <c r="J4022" s="86">
        <v>30.1676</v>
      </c>
      <c r="K4022" s="85">
        <f t="shared" si="111"/>
        <v>2.7193665661342905</v>
      </c>
      <c r="L4022" s="68" t="str">
        <f>VLOOKUP(C4022,[6]Consolidado!$B:$E,2,FALSE)</f>
        <v>Ignitia Office</v>
      </c>
      <c r="M4022" s="69" t="str">
        <f>VLOOKUP(C4022,[6]Consolidado!$B:$E,3,FALSE)</f>
        <v>Main Communa hight top table</v>
      </c>
      <c r="N4022" s="70" t="str">
        <f>VLOOKUP(C4022,[6]Consolidado!$B:$H,7,FALSE)</f>
        <v>Julio</v>
      </c>
    </row>
    <row r="4023" spans="1:14" s="71" customFormat="1" ht="16.5" customHeight="1" outlineLevel="1" x14ac:dyDescent="0.2">
      <c r="A4023" s="60" t="s">
        <v>705</v>
      </c>
      <c r="B4023" s="61">
        <v>42943</v>
      </c>
      <c r="C4023" s="71">
        <v>267</v>
      </c>
      <c r="D4023" s="63" t="str">
        <f>VLOOKUP(C4023,[6]Consolidado!$B:$E,4,FALSE)</f>
        <v>Finalizada</v>
      </c>
      <c r="E4023" s="64" t="s">
        <v>33</v>
      </c>
      <c r="F4023" s="65" t="s">
        <v>90</v>
      </c>
      <c r="G4023" s="66">
        <v>16.2</v>
      </c>
      <c r="H4023" s="67">
        <v>3.1466686239601929</v>
      </c>
      <c r="I4023" s="85">
        <f t="shared" si="110"/>
        <v>50.976031708155119</v>
      </c>
      <c r="J4023" s="86">
        <v>30.1676</v>
      </c>
      <c r="K4023" s="85">
        <f t="shared" si="111"/>
        <v>1.6897609258991475</v>
      </c>
      <c r="L4023" s="68" t="str">
        <f>VLOOKUP(C4023,[6]Consolidado!$B:$E,2,FALSE)</f>
        <v>Ignitia Office</v>
      </c>
      <c r="M4023" s="69" t="str">
        <f>VLOOKUP(C4023,[6]Consolidado!$B:$E,3,FALSE)</f>
        <v>Main Communa hight top table</v>
      </c>
      <c r="N4023" s="70" t="str">
        <f>VLOOKUP(C4023,[6]Consolidado!$B:$H,7,FALSE)</f>
        <v>Julio</v>
      </c>
    </row>
    <row r="4024" spans="1:14" s="71" customFormat="1" ht="16.5" customHeight="1" outlineLevel="1" x14ac:dyDescent="0.2">
      <c r="A4024" s="60" t="s">
        <v>705</v>
      </c>
      <c r="B4024" s="61">
        <v>42943</v>
      </c>
      <c r="C4024" s="71" t="s">
        <v>290</v>
      </c>
      <c r="D4024" s="63" t="str">
        <f>VLOOKUP(C4024,[6]Consolidado!$B:$E,4,FALSE)</f>
        <v>En Proceso</v>
      </c>
      <c r="E4024" s="64" t="s">
        <v>25</v>
      </c>
      <c r="F4024" s="65" t="s">
        <v>108</v>
      </c>
      <c r="G4024" s="66">
        <v>-0.3125</v>
      </c>
      <c r="H4024" s="67">
        <v>986.72794871794883</v>
      </c>
      <c r="I4024" s="85">
        <f t="shared" si="110"/>
        <v>-308.35248397435902</v>
      </c>
      <c r="J4024" s="86">
        <v>30.1676</v>
      </c>
      <c r="K4024" s="85">
        <f t="shared" si="111"/>
        <v>-10.221313063497229</v>
      </c>
      <c r="L4024" s="68" t="str">
        <f>VLOOKUP(C4024,[6]Consolidado!$B:$E,2,FALSE)</f>
        <v>Acabado</v>
      </c>
      <c r="M4024" s="69" t="str">
        <f>VLOOKUP(C4024,[6]Consolidado!$B:$E,3,FALSE)</f>
        <v>Material de acabado pendiente de distribuir</v>
      </c>
      <c r="N4024" s="70">
        <f>VLOOKUP(C4024,[6]Consolidado!$B:$H,7,FALSE)</f>
        <v>0</v>
      </c>
    </row>
    <row r="4025" spans="1:14" s="71" customFormat="1" ht="16.5" customHeight="1" outlineLevel="1" x14ac:dyDescent="0.2">
      <c r="A4025" s="60" t="s">
        <v>705</v>
      </c>
      <c r="B4025" s="61">
        <v>42943</v>
      </c>
      <c r="C4025" s="71" t="s">
        <v>290</v>
      </c>
      <c r="D4025" s="63" t="str">
        <f>VLOOKUP(C4025,[6]Consolidado!$B:$E,4,FALSE)</f>
        <v>En Proceso</v>
      </c>
      <c r="E4025" s="64" t="s">
        <v>25</v>
      </c>
      <c r="F4025" s="65" t="s">
        <v>109</v>
      </c>
      <c r="G4025" s="66">
        <v>-1.125</v>
      </c>
      <c r="H4025" s="67">
        <v>1231.6764492649318</v>
      </c>
      <c r="I4025" s="85">
        <f t="shared" si="110"/>
        <v>-1385.6360054230481</v>
      </c>
      <c r="J4025" s="86">
        <v>30.1676</v>
      </c>
      <c r="K4025" s="85">
        <f t="shared" si="111"/>
        <v>-45.931264184855543</v>
      </c>
      <c r="L4025" s="68" t="str">
        <f>VLOOKUP(C4025,[6]Consolidado!$B:$E,2,FALSE)</f>
        <v>Acabado</v>
      </c>
      <c r="M4025" s="69" t="str">
        <f>VLOOKUP(C4025,[6]Consolidado!$B:$E,3,FALSE)</f>
        <v>Material de acabado pendiente de distribuir</v>
      </c>
      <c r="N4025" s="70">
        <f>VLOOKUP(C4025,[6]Consolidado!$B:$H,7,FALSE)</f>
        <v>0</v>
      </c>
    </row>
    <row r="4026" spans="1:14" s="71" customFormat="1" ht="16.5" customHeight="1" outlineLevel="1" x14ac:dyDescent="0.2">
      <c r="A4026" s="60" t="s">
        <v>705</v>
      </c>
      <c r="B4026" s="61">
        <v>42943</v>
      </c>
      <c r="C4026" s="71" t="s">
        <v>290</v>
      </c>
      <c r="D4026" s="63" t="str">
        <f>VLOOKUP(C4026,[6]Consolidado!$B:$E,4,FALSE)</f>
        <v>En Proceso</v>
      </c>
      <c r="E4026" s="64" t="s">
        <v>25</v>
      </c>
      <c r="F4026" s="65" t="s">
        <v>110</v>
      </c>
      <c r="G4026" s="66">
        <v>-0.71875</v>
      </c>
      <c r="H4026" s="67">
        <v>1322.9114062629101</v>
      </c>
      <c r="I4026" s="85">
        <f t="shared" si="110"/>
        <v>-950.84257325146666</v>
      </c>
      <c r="J4026" s="86">
        <v>30.1676</v>
      </c>
      <c r="K4026" s="85">
        <f t="shared" si="111"/>
        <v>-31.518668148989864</v>
      </c>
      <c r="L4026" s="68" t="str">
        <f>VLOOKUP(C4026,[6]Consolidado!$B:$E,2,FALSE)</f>
        <v>Acabado</v>
      </c>
      <c r="M4026" s="69" t="str">
        <f>VLOOKUP(C4026,[6]Consolidado!$B:$E,3,FALSE)</f>
        <v>Material de acabado pendiente de distribuir</v>
      </c>
      <c r="N4026" s="70">
        <f>VLOOKUP(C4026,[6]Consolidado!$B:$H,7,FALSE)</f>
        <v>0</v>
      </c>
    </row>
    <row r="4027" spans="1:14" s="71" customFormat="1" ht="16.5" customHeight="1" outlineLevel="1" x14ac:dyDescent="0.2">
      <c r="A4027" s="60" t="s">
        <v>705</v>
      </c>
      <c r="B4027" s="61">
        <v>42943</v>
      </c>
      <c r="C4027" s="71" t="s">
        <v>290</v>
      </c>
      <c r="D4027" s="63" t="str">
        <f>VLOOKUP(C4027,[6]Consolidado!$B:$E,4,FALSE)</f>
        <v>En Proceso</v>
      </c>
      <c r="E4027" s="64" t="s">
        <v>25</v>
      </c>
      <c r="F4027" s="65" t="s">
        <v>119</v>
      </c>
      <c r="G4027" s="66">
        <v>-0.71875</v>
      </c>
      <c r="H4027" s="67">
        <v>619.40000000000009</v>
      </c>
      <c r="I4027" s="85">
        <f t="shared" si="110"/>
        <v>-445.19375000000008</v>
      </c>
      <c r="J4027" s="86">
        <v>30.1676</v>
      </c>
      <c r="K4027" s="85">
        <f t="shared" si="111"/>
        <v>-14.757347286492797</v>
      </c>
      <c r="L4027" s="68" t="str">
        <f>VLOOKUP(C4027,[6]Consolidado!$B:$E,2,FALSE)</f>
        <v>Acabado</v>
      </c>
      <c r="M4027" s="69" t="str">
        <f>VLOOKUP(C4027,[6]Consolidado!$B:$E,3,FALSE)</f>
        <v>Material de acabado pendiente de distribuir</v>
      </c>
      <c r="N4027" s="70">
        <f>VLOOKUP(C4027,[6]Consolidado!$B:$H,7,FALSE)</f>
        <v>0</v>
      </c>
    </row>
    <row r="4028" spans="1:14" s="71" customFormat="1" ht="16.5" customHeight="1" outlineLevel="1" x14ac:dyDescent="0.2">
      <c r="A4028" s="60" t="s">
        <v>705</v>
      </c>
      <c r="B4028" s="61">
        <v>42943</v>
      </c>
      <c r="C4028" s="71" t="s">
        <v>290</v>
      </c>
      <c r="D4028" s="63" t="str">
        <f>VLOOKUP(C4028,[6]Consolidado!$B:$E,4,FALSE)</f>
        <v>En Proceso</v>
      </c>
      <c r="E4028" s="64" t="s">
        <v>25</v>
      </c>
      <c r="F4028" s="65" t="s">
        <v>99</v>
      </c>
      <c r="G4028" s="66">
        <v>-6.25E-2</v>
      </c>
      <c r="H4028" s="67">
        <v>349.53824092741934</v>
      </c>
      <c r="I4028" s="85">
        <f t="shared" si="110"/>
        <v>-21.846140057963709</v>
      </c>
      <c r="J4028" s="86">
        <v>30.1676</v>
      </c>
      <c r="K4028" s="85">
        <f t="shared" si="111"/>
        <v>-0.72415903346516486</v>
      </c>
      <c r="L4028" s="68" t="str">
        <f>VLOOKUP(C4028,[6]Consolidado!$B:$E,2,FALSE)</f>
        <v>Acabado</v>
      </c>
      <c r="M4028" s="69" t="str">
        <f>VLOOKUP(C4028,[6]Consolidado!$B:$E,3,FALSE)</f>
        <v>Material de acabado pendiente de distribuir</v>
      </c>
      <c r="N4028" s="70">
        <f>VLOOKUP(C4028,[6]Consolidado!$B:$H,7,FALSE)</f>
        <v>0</v>
      </c>
    </row>
    <row r="4029" spans="1:14" s="71" customFormat="1" ht="16.5" customHeight="1" outlineLevel="1" x14ac:dyDescent="0.2">
      <c r="A4029" s="60" t="s">
        <v>705</v>
      </c>
      <c r="B4029" s="61">
        <v>42943</v>
      </c>
      <c r="C4029" s="71" t="s">
        <v>290</v>
      </c>
      <c r="D4029" s="63" t="str">
        <f>VLOOKUP(C4029,[6]Consolidado!$B:$E,4,FALSE)</f>
        <v>En Proceso</v>
      </c>
      <c r="E4029" s="64" t="s">
        <v>25</v>
      </c>
      <c r="F4029" s="65" t="s">
        <v>201</v>
      </c>
      <c r="G4029" s="66">
        <v>-1.0625</v>
      </c>
      <c r="H4029" s="67">
        <v>875.05880341880345</v>
      </c>
      <c r="I4029" s="85">
        <f t="shared" si="110"/>
        <v>-929.7499786324787</v>
      </c>
      <c r="J4029" s="86">
        <v>30.1676</v>
      </c>
      <c r="K4029" s="85">
        <f t="shared" si="111"/>
        <v>-30.819487749521961</v>
      </c>
      <c r="L4029" s="68" t="str">
        <f>VLOOKUP(C4029,[6]Consolidado!$B:$E,2,FALSE)</f>
        <v>Acabado</v>
      </c>
      <c r="M4029" s="69" t="str">
        <f>VLOOKUP(C4029,[6]Consolidado!$B:$E,3,FALSE)</f>
        <v>Material de acabado pendiente de distribuir</v>
      </c>
      <c r="N4029" s="70">
        <f>VLOOKUP(C4029,[6]Consolidado!$B:$H,7,FALSE)</f>
        <v>0</v>
      </c>
    </row>
    <row r="4030" spans="1:14" s="71" customFormat="1" ht="16.5" customHeight="1" outlineLevel="1" x14ac:dyDescent="0.2">
      <c r="A4030" s="60" t="s">
        <v>705</v>
      </c>
      <c r="B4030" s="61">
        <v>42943</v>
      </c>
      <c r="C4030" s="71" t="s">
        <v>290</v>
      </c>
      <c r="D4030" s="63" t="str">
        <f>VLOOKUP(C4030,[6]Consolidado!$B:$E,4,FALSE)</f>
        <v>En Proceso</v>
      </c>
      <c r="E4030" s="64" t="s">
        <v>25</v>
      </c>
      <c r="F4030" s="65" t="s">
        <v>230</v>
      </c>
      <c r="G4030" s="66">
        <v>-0.25</v>
      </c>
      <c r="H4030" s="67">
        <v>238.47880378364198</v>
      </c>
      <c r="I4030" s="85">
        <f t="shared" si="110"/>
        <v>-59.619700945910495</v>
      </c>
      <c r="J4030" s="86">
        <v>30.1676</v>
      </c>
      <c r="K4030" s="85">
        <f t="shared" si="111"/>
        <v>-1.9762825331120306</v>
      </c>
      <c r="L4030" s="68" t="str">
        <f>VLOOKUP(C4030,[6]Consolidado!$B:$E,2,FALSE)</f>
        <v>Acabado</v>
      </c>
      <c r="M4030" s="69" t="str">
        <f>VLOOKUP(C4030,[6]Consolidado!$B:$E,3,FALSE)</f>
        <v>Material de acabado pendiente de distribuir</v>
      </c>
      <c r="N4030" s="70">
        <f>VLOOKUP(C4030,[6]Consolidado!$B:$H,7,FALSE)</f>
        <v>0</v>
      </c>
    </row>
    <row r="4031" spans="1:14" s="71" customFormat="1" ht="16.5" customHeight="1" outlineLevel="1" x14ac:dyDescent="0.2">
      <c r="A4031" s="60" t="s">
        <v>705</v>
      </c>
      <c r="B4031" s="61">
        <v>42943</v>
      </c>
      <c r="C4031" s="71" t="s">
        <v>290</v>
      </c>
      <c r="D4031" s="63" t="str">
        <f>VLOOKUP(C4031,[6]Consolidado!$B:$E,4,FALSE)</f>
        <v>En Proceso</v>
      </c>
      <c r="E4031" s="64" t="s">
        <v>25</v>
      </c>
      <c r="F4031" s="65" t="s">
        <v>120</v>
      </c>
      <c r="G4031" s="66">
        <v>-0.25</v>
      </c>
      <c r="H4031" s="67">
        <v>1231.47</v>
      </c>
      <c r="I4031" s="85">
        <f t="shared" si="110"/>
        <v>-307.86750000000001</v>
      </c>
      <c r="J4031" s="86">
        <v>30.1676</v>
      </c>
      <c r="K4031" s="85">
        <f t="shared" si="111"/>
        <v>-10.205236744056538</v>
      </c>
      <c r="L4031" s="68" t="str">
        <f>VLOOKUP(C4031,[6]Consolidado!$B:$E,2,FALSE)</f>
        <v>Acabado</v>
      </c>
      <c r="M4031" s="69" t="str">
        <f>VLOOKUP(C4031,[6]Consolidado!$B:$E,3,FALSE)</f>
        <v>Material de acabado pendiente de distribuir</v>
      </c>
      <c r="N4031" s="70">
        <f>VLOOKUP(C4031,[6]Consolidado!$B:$H,7,FALSE)</f>
        <v>0</v>
      </c>
    </row>
    <row r="4032" spans="1:14" s="71" customFormat="1" ht="16.5" customHeight="1" outlineLevel="1" x14ac:dyDescent="0.2">
      <c r="A4032" s="60" t="s">
        <v>705</v>
      </c>
      <c r="B4032" s="61">
        <v>42943</v>
      </c>
      <c r="C4032" s="71" t="s">
        <v>290</v>
      </c>
      <c r="D4032" s="63" t="str">
        <f>VLOOKUP(C4032,[6]Consolidado!$B:$E,4,FALSE)</f>
        <v>En Proceso</v>
      </c>
      <c r="E4032" s="64" t="s">
        <v>25</v>
      </c>
      <c r="F4032" s="65" t="s">
        <v>147</v>
      </c>
      <c r="G4032" s="66">
        <v>-0.125</v>
      </c>
      <c r="H4032" s="67">
        <v>307.77845941846914</v>
      </c>
      <c r="I4032" s="85">
        <f t="shared" si="110"/>
        <v>-38.472307427308643</v>
      </c>
      <c r="J4032" s="86">
        <v>30.1676</v>
      </c>
      <c r="K4032" s="85">
        <f t="shared" si="111"/>
        <v>-1.2752856517359235</v>
      </c>
      <c r="L4032" s="68" t="str">
        <f>VLOOKUP(C4032,[6]Consolidado!$B:$E,2,FALSE)</f>
        <v>Acabado</v>
      </c>
      <c r="M4032" s="69" t="str">
        <f>VLOOKUP(C4032,[6]Consolidado!$B:$E,3,FALSE)</f>
        <v>Material de acabado pendiente de distribuir</v>
      </c>
      <c r="N4032" s="70">
        <f>VLOOKUP(C4032,[6]Consolidado!$B:$H,7,FALSE)</f>
        <v>0</v>
      </c>
    </row>
    <row r="4033" spans="1:14" s="71" customFormat="1" ht="16.5" customHeight="1" outlineLevel="1" x14ac:dyDescent="0.2">
      <c r="A4033" s="60" t="s">
        <v>705</v>
      </c>
      <c r="B4033" s="61">
        <v>42943</v>
      </c>
      <c r="C4033" s="71" t="s">
        <v>89</v>
      </c>
      <c r="D4033" s="63" t="str">
        <f>VLOOKUP(C4033,[6]Consolidado!$B:$E,4,FALSE)</f>
        <v>En Proceso</v>
      </c>
      <c r="E4033" s="64" t="s">
        <v>33</v>
      </c>
      <c r="F4033" s="65" t="s">
        <v>90</v>
      </c>
      <c r="G4033" s="66">
        <v>-7.2</v>
      </c>
      <c r="H4033" s="67">
        <v>3.1466686239601929</v>
      </c>
      <c r="I4033" s="85">
        <f t="shared" si="110"/>
        <v>-22.656014092513388</v>
      </c>
      <c r="J4033" s="86">
        <v>30.1676</v>
      </c>
      <c r="K4033" s="85">
        <f t="shared" si="111"/>
        <v>-0.75100485595517663</v>
      </c>
      <c r="L4033" s="68" t="str">
        <f>VLOOKUP(C4033,[6]Consolidado!$B:$E,2,FALSE)</f>
        <v>Empaque</v>
      </c>
      <c r="M4033" s="69" t="str">
        <f>VLOOKUP(C4033,[6]Consolidado!$B:$E,3,FALSE)</f>
        <v>Material de empaque pendiente de distribuir</v>
      </c>
      <c r="N4033" s="70">
        <f>VLOOKUP(C4033,[6]Consolidado!$B:$H,7,FALSE)</f>
        <v>0</v>
      </c>
    </row>
    <row r="4034" spans="1:14" s="71" customFormat="1" ht="16.5" customHeight="1" outlineLevel="1" x14ac:dyDescent="0.2">
      <c r="A4034" s="60" t="s">
        <v>705</v>
      </c>
      <c r="B4034" s="61">
        <v>42943</v>
      </c>
      <c r="C4034" s="71">
        <v>272</v>
      </c>
      <c r="D4034" s="63" t="str">
        <f>VLOOKUP(C4034,[6]Consolidado!$B:$E,4,FALSE)</f>
        <v>Finalizada</v>
      </c>
      <c r="E4034" s="64" t="s">
        <v>25</v>
      </c>
      <c r="F4034" s="65" t="s">
        <v>108</v>
      </c>
      <c r="G4034" s="66">
        <v>0.3125</v>
      </c>
      <c r="H4034" s="67">
        <v>986.72794871794883</v>
      </c>
      <c r="I4034" s="85">
        <f t="shared" si="110"/>
        <v>308.35248397435902</v>
      </c>
      <c r="J4034" s="86">
        <v>30.1676</v>
      </c>
      <c r="K4034" s="85">
        <f t="shared" si="111"/>
        <v>10.221313063497229</v>
      </c>
      <c r="L4034" s="68" t="str">
        <f>VLOOKUP(C4034,[6]Consolidado!$B:$E,2,FALSE)</f>
        <v>Ignitia Office</v>
      </c>
      <c r="M4034" s="69" t="str">
        <f>VLOOKUP(C4034,[6]Consolidado!$B:$E,3,FALSE)</f>
        <v xml:space="preserve">8 seater desk </v>
      </c>
      <c r="N4034" s="70" t="str">
        <f>VLOOKUP(C4034,[6]Consolidado!$B:$H,7,FALSE)</f>
        <v>Julio</v>
      </c>
    </row>
    <row r="4035" spans="1:14" s="71" customFormat="1" ht="16.5" customHeight="1" outlineLevel="1" x14ac:dyDescent="0.2">
      <c r="A4035" s="60" t="s">
        <v>705</v>
      </c>
      <c r="B4035" s="61">
        <v>42943</v>
      </c>
      <c r="C4035" s="71">
        <v>272</v>
      </c>
      <c r="D4035" s="63" t="str">
        <f>VLOOKUP(C4035,[6]Consolidado!$B:$E,4,FALSE)</f>
        <v>Finalizada</v>
      </c>
      <c r="E4035" s="64" t="s">
        <v>25</v>
      </c>
      <c r="F4035" s="65" t="s">
        <v>109</v>
      </c>
      <c r="G4035" s="66">
        <v>1.125</v>
      </c>
      <c r="H4035" s="67">
        <v>1231.6764492649318</v>
      </c>
      <c r="I4035" s="85">
        <f t="shared" si="110"/>
        <v>1385.6360054230481</v>
      </c>
      <c r="J4035" s="86">
        <v>30.1676</v>
      </c>
      <c r="K4035" s="85">
        <f t="shared" si="111"/>
        <v>45.931264184855543</v>
      </c>
      <c r="L4035" s="68" t="str">
        <f>VLOOKUP(C4035,[6]Consolidado!$B:$E,2,FALSE)</f>
        <v>Ignitia Office</v>
      </c>
      <c r="M4035" s="69" t="str">
        <f>VLOOKUP(C4035,[6]Consolidado!$B:$E,3,FALSE)</f>
        <v xml:space="preserve">8 seater desk </v>
      </c>
      <c r="N4035" s="70" t="str">
        <f>VLOOKUP(C4035,[6]Consolidado!$B:$H,7,FALSE)</f>
        <v>Julio</v>
      </c>
    </row>
    <row r="4036" spans="1:14" s="71" customFormat="1" ht="16.5" customHeight="1" outlineLevel="1" x14ac:dyDescent="0.2">
      <c r="A4036" s="60" t="s">
        <v>705</v>
      </c>
      <c r="B4036" s="61">
        <v>42943</v>
      </c>
      <c r="C4036" s="71">
        <v>272</v>
      </c>
      <c r="D4036" s="63" t="str">
        <f>VLOOKUP(C4036,[6]Consolidado!$B:$E,4,FALSE)</f>
        <v>Finalizada</v>
      </c>
      <c r="E4036" s="64" t="s">
        <v>25</v>
      </c>
      <c r="F4036" s="65" t="s">
        <v>110</v>
      </c>
      <c r="G4036" s="66">
        <v>0.71875</v>
      </c>
      <c r="H4036" s="67">
        <v>1322.9114062629101</v>
      </c>
      <c r="I4036" s="85">
        <f t="shared" si="110"/>
        <v>950.84257325146666</v>
      </c>
      <c r="J4036" s="86">
        <v>30.1676</v>
      </c>
      <c r="K4036" s="85">
        <f t="shared" si="111"/>
        <v>31.518668148989864</v>
      </c>
      <c r="L4036" s="68" t="str">
        <f>VLOOKUP(C4036,[6]Consolidado!$B:$E,2,FALSE)</f>
        <v>Ignitia Office</v>
      </c>
      <c r="M4036" s="69" t="str">
        <f>VLOOKUP(C4036,[6]Consolidado!$B:$E,3,FALSE)</f>
        <v xml:space="preserve">8 seater desk </v>
      </c>
      <c r="N4036" s="70" t="str">
        <f>VLOOKUP(C4036,[6]Consolidado!$B:$H,7,FALSE)</f>
        <v>Julio</v>
      </c>
    </row>
    <row r="4037" spans="1:14" s="71" customFormat="1" ht="16.5" customHeight="1" outlineLevel="1" x14ac:dyDescent="0.2">
      <c r="A4037" s="60" t="s">
        <v>705</v>
      </c>
      <c r="B4037" s="61">
        <v>42943</v>
      </c>
      <c r="C4037" s="71">
        <v>272</v>
      </c>
      <c r="D4037" s="63" t="str">
        <f>VLOOKUP(C4037,[6]Consolidado!$B:$E,4,FALSE)</f>
        <v>Finalizada</v>
      </c>
      <c r="E4037" s="64" t="s">
        <v>25</v>
      </c>
      <c r="F4037" s="65" t="s">
        <v>119</v>
      </c>
      <c r="G4037" s="66">
        <v>0.71875</v>
      </c>
      <c r="H4037" s="67">
        <v>619.40000000000009</v>
      </c>
      <c r="I4037" s="85">
        <f t="shared" si="110"/>
        <v>445.19375000000008</v>
      </c>
      <c r="J4037" s="86">
        <v>30.1676</v>
      </c>
      <c r="K4037" s="85">
        <f t="shared" si="111"/>
        <v>14.757347286492797</v>
      </c>
      <c r="L4037" s="68" t="str">
        <f>VLOOKUP(C4037,[6]Consolidado!$B:$E,2,FALSE)</f>
        <v>Ignitia Office</v>
      </c>
      <c r="M4037" s="69" t="str">
        <f>VLOOKUP(C4037,[6]Consolidado!$B:$E,3,FALSE)</f>
        <v xml:space="preserve">8 seater desk </v>
      </c>
      <c r="N4037" s="70" t="str">
        <f>VLOOKUP(C4037,[6]Consolidado!$B:$H,7,FALSE)</f>
        <v>Julio</v>
      </c>
    </row>
    <row r="4038" spans="1:14" s="71" customFormat="1" ht="16.5" customHeight="1" outlineLevel="1" x14ac:dyDescent="0.2">
      <c r="A4038" s="60" t="s">
        <v>705</v>
      </c>
      <c r="B4038" s="61">
        <v>42943</v>
      </c>
      <c r="C4038" s="71">
        <v>272</v>
      </c>
      <c r="D4038" s="63" t="str">
        <f>VLOOKUP(C4038,[6]Consolidado!$B:$E,4,FALSE)</f>
        <v>Finalizada</v>
      </c>
      <c r="E4038" s="64" t="s">
        <v>25</v>
      </c>
      <c r="F4038" s="65" t="s">
        <v>99</v>
      </c>
      <c r="G4038" s="66">
        <v>6.25E-2</v>
      </c>
      <c r="H4038" s="67">
        <v>349.53824092741934</v>
      </c>
      <c r="I4038" s="85">
        <f t="shared" si="110"/>
        <v>21.846140057963709</v>
      </c>
      <c r="J4038" s="86">
        <v>30.1676</v>
      </c>
      <c r="K4038" s="85">
        <f t="shared" si="111"/>
        <v>0.72415903346516486</v>
      </c>
      <c r="L4038" s="68" t="str">
        <f>VLOOKUP(C4038,[6]Consolidado!$B:$E,2,FALSE)</f>
        <v>Ignitia Office</v>
      </c>
      <c r="M4038" s="69" t="str">
        <f>VLOOKUP(C4038,[6]Consolidado!$B:$E,3,FALSE)</f>
        <v xml:space="preserve">8 seater desk </v>
      </c>
      <c r="N4038" s="70" t="str">
        <f>VLOOKUP(C4038,[6]Consolidado!$B:$H,7,FALSE)</f>
        <v>Julio</v>
      </c>
    </row>
    <row r="4039" spans="1:14" s="71" customFormat="1" ht="16.5" customHeight="1" outlineLevel="1" x14ac:dyDescent="0.2">
      <c r="A4039" s="60" t="s">
        <v>705</v>
      </c>
      <c r="B4039" s="61">
        <v>42943</v>
      </c>
      <c r="C4039" s="71">
        <v>272</v>
      </c>
      <c r="D4039" s="63" t="str">
        <f>VLOOKUP(C4039,[6]Consolidado!$B:$E,4,FALSE)</f>
        <v>Finalizada</v>
      </c>
      <c r="E4039" s="64" t="s">
        <v>25</v>
      </c>
      <c r="F4039" s="65" t="s">
        <v>201</v>
      </c>
      <c r="G4039" s="66">
        <v>1.0625</v>
      </c>
      <c r="H4039" s="67">
        <v>875.05880341880345</v>
      </c>
      <c r="I4039" s="85">
        <f t="shared" si="110"/>
        <v>929.7499786324787</v>
      </c>
      <c r="J4039" s="86">
        <v>30.1676</v>
      </c>
      <c r="K4039" s="85">
        <f t="shared" si="111"/>
        <v>30.819487749521961</v>
      </c>
      <c r="L4039" s="68" t="str">
        <f>VLOOKUP(C4039,[6]Consolidado!$B:$E,2,FALSE)</f>
        <v>Ignitia Office</v>
      </c>
      <c r="M4039" s="69" t="str">
        <f>VLOOKUP(C4039,[6]Consolidado!$B:$E,3,FALSE)</f>
        <v xml:space="preserve">8 seater desk </v>
      </c>
      <c r="N4039" s="70" t="str">
        <f>VLOOKUP(C4039,[6]Consolidado!$B:$H,7,FALSE)</f>
        <v>Julio</v>
      </c>
    </row>
    <row r="4040" spans="1:14" s="71" customFormat="1" ht="16.5" customHeight="1" outlineLevel="1" x14ac:dyDescent="0.2">
      <c r="A4040" s="60" t="s">
        <v>705</v>
      </c>
      <c r="B4040" s="61">
        <v>42943</v>
      </c>
      <c r="C4040" s="71">
        <v>272</v>
      </c>
      <c r="D4040" s="63" t="str">
        <f>VLOOKUP(C4040,[6]Consolidado!$B:$E,4,FALSE)</f>
        <v>Finalizada</v>
      </c>
      <c r="E4040" s="64" t="s">
        <v>25</v>
      </c>
      <c r="F4040" s="65" t="s">
        <v>230</v>
      </c>
      <c r="G4040" s="66">
        <v>0.25</v>
      </c>
      <c r="H4040" s="67">
        <v>238.47880378364198</v>
      </c>
      <c r="I4040" s="85">
        <f t="shared" si="110"/>
        <v>59.619700945910495</v>
      </c>
      <c r="J4040" s="86">
        <v>30.1676</v>
      </c>
      <c r="K4040" s="85">
        <f t="shared" si="111"/>
        <v>1.9762825331120306</v>
      </c>
      <c r="L4040" s="68" t="str">
        <f>VLOOKUP(C4040,[6]Consolidado!$B:$E,2,FALSE)</f>
        <v>Ignitia Office</v>
      </c>
      <c r="M4040" s="69" t="str">
        <f>VLOOKUP(C4040,[6]Consolidado!$B:$E,3,FALSE)</f>
        <v xml:space="preserve">8 seater desk </v>
      </c>
      <c r="N4040" s="70" t="str">
        <f>VLOOKUP(C4040,[6]Consolidado!$B:$H,7,FALSE)</f>
        <v>Julio</v>
      </c>
    </row>
    <row r="4041" spans="1:14" s="71" customFormat="1" ht="16.5" customHeight="1" outlineLevel="1" x14ac:dyDescent="0.2">
      <c r="A4041" s="60" t="s">
        <v>705</v>
      </c>
      <c r="B4041" s="61">
        <v>42943</v>
      </c>
      <c r="C4041" s="71">
        <v>272</v>
      </c>
      <c r="D4041" s="63" t="str">
        <f>VLOOKUP(C4041,[6]Consolidado!$B:$E,4,FALSE)</f>
        <v>Finalizada</v>
      </c>
      <c r="E4041" s="64" t="s">
        <v>25</v>
      </c>
      <c r="F4041" s="65" t="s">
        <v>120</v>
      </c>
      <c r="G4041" s="66">
        <v>0.25</v>
      </c>
      <c r="H4041" s="67">
        <v>1231.47</v>
      </c>
      <c r="I4041" s="85">
        <f t="shared" si="110"/>
        <v>307.86750000000001</v>
      </c>
      <c r="J4041" s="86">
        <v>30.1676</v>
      </c>
      <c r="K4041" s="85">
        <f t="shared" si="111"/>
        <v>10.205236744056538</v>
      </c>
      <c r="L4041" s="68" t="str">
        <f>VLOOKUP(C4041,[6]Consolidado!$B:$E,2,FALSE)</f>
        <v>Ignitia Office</v>
      </c>
      <c r="M4041" s="69" t="str">
        <f>VLOOKUP(C4041,[6]Consolidado!$B:$E,3,FALSE)</f>
        <v xml:space="preserve">8 seater desk </v>
      </c>
      <c r="N4041" s="70" t="str">
        <f>VLOOKUP(C4041,[6]Consolidado!$B:$H,7,FALSE)</f>
        <v>Julio</v>
      </c>
    </row>
    <row r="4042" spans="1:14" s="71" customFormat="1" ht="16.5" customHeight="1" outlineLevel="1" x14ac:dyDescent="0.2">
      <c r="A4042" s="60" t="s">
        <v>705</v>
      </c>
      <c r="B4042" s="61">
        <v>42943</v>
      </c>
      <c r="C4042" s="71">
        <v>272</v>
      </c>
      <c r="D4042" s="63" t="str">
        <f>VLOOKUP(C4042,[6]Consolidado!$B:$E,4,FALSE)</f>
        <v>Finalizada</v>
      </c>
      <c r="E4042" s="64" t="s">
        <v>25</v>
      </c>
      <c r="F4042" s="65" t="s">
        <v>147</v>
      </c>
      <c r="G4042" s="66">
        <v>0.125</v>
      </c>
      <c r="H4042" s="67">
        <v>307.77845941846914</v>
      </c>
      <c r="I4042" s="85">
        <f t="shared" si="110"/>
        <v>38.472307427308643</v>
      </c>
      <c r="J4042" s="86">
        <v>30.1676</v>
      </c>
      <c r="K4042" s="85">
        <f t="shared" si="111"/>
        <v>1.2752856517359235</v>
      </c>
      <c r="L4042" s="68" t="str">
        <f>VLOOKUP(C4042,[6]Consolidado!$B:$E,2,FALSE)</f>
        <v>Ignitia Office</v>
      </c>
      <c r="M4042" s="69" t="str">
        <f>VLOOKUP(C4042,[6]Consolidado!$B:$E,3,FALSE)</f>
        <v xml:space="preserve">8 seater desk </v>
      </c>
      <c r="N4042" s="70" t="str">
        <f>VLOOKUP(C4042,[6]Consolidado!$B:$H,7,FALSE)</f>
        <v>Julio</v>
      </c>
    </row>
    <row r="4043" spans="1:14" s="71" customFormat="1" ht="16.5" customHeight="1" outlineLevel="1" x14ac:dyDescent="0.2">
      <c r="A4043" s="60" t="s">
        <v>705</v>
      </c>
      <c r="B4043" s="61">
        <v>42943</v>
      </c>
      <c r="C4043" s="71">
        <v>272</v>
      </c>
      <c r="D4043" s="63" t="str">
        <f>VLOOKUP(C4043,[6]Consolidado!$B:$E,4,FALSE)</f>
        <v>Finalizada</v>
      </c>
      <c r="E4043" s="64" t="s">
        <v>33</v>
      </c>
      <c r="F4043" s="65" t="s">
        <v>90</v>
      </c>
      <c r="G4043" s="66">
        <v>7.2</v>
      </c>
      <c r="H4043" s="67">
        <v>3.1466686239601929</v>
      </c>
      <c r="I4043" s="85">
        <f t="shared" si="110"/>
        <v>22.656014092513388</v>
      </c>
      <c r="J4043" s="86">
        <v>30.1676</v>
      </c>
      <c r="K4043" s="85">
        <f t="shared" si="111"/>
        <v>0.75100485595517663</v>
      </c>
      <c r="L4043" s="68" t="str">
        <f>VLOOKUP(C4043,[6]Consolidado!$B:$E,2,FALSE)</f>
        <v>Ignitia Office</v>
      </c>
      <c r="M4043" s="69" t="str">
        <f>VLOOKUP(C4043,[6]Consolidado!$B:$E,3,FALSE)</f>
        <v xml:space="preserve">8 seater desk </v>
      </c>
      <c r="N4043" s="70" t="str">
        <f>VLOOKUP(C4043,[6]Consolidado!$B:$H,7,FALSE)</f>
        <v>Julio</v>
      </c>
    </row>
    <row r="4044" spans="1:14" s="71" customFormat="1" ht="16.5" customHeight="1" outlineLevel="1" x14ac:dyDescent="0.2">
      <c r="A4044" s="60" t="s">
        <v>705</v>
      </c>
      <c r="B4044" s="61">
        <v>42938</v>
      </c>
      <c r="C4044" s="71" t="s">
        <v>290</v>
      </c>
      <c r="D4044" s="63" t="str">
        <f>VLOOKUP(C4044,[6]Consolidado!$B:$E,4,FALSE)</f>
        <v>En Proceso</v>
      </c>
      <c r="E4044" s="64" t="s">
        <v>25</v>
      </c>
      <c r="F4044" s="65" t="s">
        <v>193</v>
      </c>
      <c r="G4044" s="66">
        <v>-3.125E-2</v>
      </c>
      <c r="H4044" s="67">
        <v>789.48</v>
      </c>
      <c r="I4044" s="85">
        <f t="shared" si="110"/>
        <v>-24.671250000000001</v>
      </c>
      <c r="J4044" s="86">
        <v>30.1676</v>
      </c>
      <c r="K4044" s="85">
        <f t="shared" si="111"/>
        <v>-0.81780618942176375</v>
      </c>
      <c r="L4044" s="68" t="str">
        <f>VLOOKUP(C4044,[6]Consolidado!$B:$E,2,FALSE)</f>
        <v>Acabado</v>
      </c>
      <c r="M4044" s="69" t="str">
        <f>VLOOKUP(C4044,[6]Consolidado!$B:$E,3,FALSE)</f>
        <v>Material de acabado pendiente de distribuir</v>
      </c>
      <c r="N4044" s="70">
        <f>VLOOKUP(C4044,[6]Consolidado!$B:$H,7,FALSE)</f>
        <v>0</v>
      </c>
    </row>
    <row r="4045" spans="1:14" s="71" customFormat="1" ht="16.5" customHeight="1" outlineLevel="1" x14ac:dyDescent="0.2">
      <c r="A4045" s="60" t="s">
        <v>705</v>
      </c>
      <c r="B4045" s="61">
        <v>42938</v>
      </c>
      <c r="C4045" s="71" t="s">
        <v>290</v>
      </c>
      <c r="D4045" s="63" t="str">
        <f>VLOOKUP(C4045,[6]Consolidado!$B:$E,4,FALSE)</f>
        <v>En Proceso</v>
      </c>
      <c r="E4045" s="64" t="s">
        <v>25</v>
      </c>
      <c r="F4045" s="65" t="s">
        <v>109</v>
      </c>
      <c r="G4045" s="66">
        <v>-6.25E-2</v>
      </c>
      <c r="H4045" s="67">
        <v>1231.6764492649318</v>
      </c>
      <c r="I4045" s="85">
        <f t="shared" si="110"/>
        <v>-76.979778079058235</v>
      </c>
      <c r="J4045" s="86">
        <v>30.1676</v>
      </c>
      <c r="K4045" s="85">
        <f t="shared" si="111"/>
        <v>-2.5517368991586413</v>
      </c>
      <c r="L4045" s="68" t="str">
        <f>VLOOKUP(C4045,[6]Consolidado!$B:$E,2,FALSE)</f>
        <v>Acabado</v>
      </c>
      <c r="M4045" s="69" t="str">
        <f>VLOOKUP(C4045,[6]Consolidado!$B:$E,3,FALSE)</f>
        <v>Material de acabado pendiente de distribuir</v>
      </c>
      <c r="N4045" s="70">
        <f>VLOOKUP(C4045,[6]Consolidado!$B:$H,7,FALSE)</f>
        <v>0</v>
      </c>
    </row>
    <row r="4046" spans="1:14" s="71" customFormat="1" ht="16.5" customHeight="1" outlineLevel="1" x14ac:dyDescent="0.2">
      <c r="A4046" s="60" t="s">
        <v>705</v>
      </c>
      <c r="B4046" s="61">
        <v>42938</v>
      </c>
      <c r="C4046" s="71" t="s">
        <v>290</v>
      </c>
      <c r="D4046" s="63" t="str">
        <f>VLOOKUP(C4046,[6]Consolidado!$B:$E,4,FALSE)</f>
        <v>En Proceso</v>
      </c>
      <c r="E4046" s="64" t="s">
        <v>25</v>
      </c>
      <c r="F4046" s="65" t="s">
        <v>110</v>
      </c>
      <c r="G4046" s="66">
        <v>-9.375E-2</v>
      </c>
      <c r="H4046" s="67">
        <v>1322.9114062629101</v>
      </c>
      <c r="I4046" s="85">
        <f t="shared" si="110"/>
        <v>-124.02294433714782</v>
      </c>
      <c r="J4046" s="86">
        <v>30.1676</v>
      </c>
      <c r="K4046" s="85">
        <f t="shared" si="111"/>
        <v>-4.1111306281291125</v>
      </c>
      <c r="L4046" s="68" t="str">
        <f>VLOOKUP(C4046,[6]Consolidado!$B:$E,2,FALSE)</f>
        <v>Acabado</v>
      </c>
      <c r="M4046" s="69" t="str">
        <f>VLOOKUP(C4046,[6]Consolidado!$B:$E,3,FALSE)</f>
        <v>Material de acabado pendiente de distribuir</v>
      </c>
      <c r="N4046" s="70">
        <f>VLOOKUP(C4046,[6]Consolidado!$B:$H,7,FALSE)</f>
        <v>0</v>
      </c>
    </row>
    <row r="4047" spans="1:14" s="71" customFormat="1" ht="16.5" customHeight="1" outlineLevel="1" x14ac:dyDescent="0.2">
      <c r="A4047" s="60" t="s">
        <v>705</v>
      </c>
      <c r="B4047" s="61">
        <v>42938</v>
      </c>
      <c r="C4047" s="71" t="s">
        <v>290</v>
      </c>
      <c r="D4047" s="63" t="str">
        <f>VLOOKUP(C4047,[6]Consolidado!$B:$E,4,FALSE)</f>
        <v>En Proceso</v>
      </c>
      <c r="E4047" s="64" t="s">
        <v>25</v>
      </c>
      <c r="F4047" s="65" t="s">
        <v>119</v>
      </c>
      <c r="G4047" s="66">
        <v>-9.375E-2</v>
      </c>
      <c r="H4047" s="67">
        <v>619.40000000000009</v>
      </c>
      <c r="I4047" s="85">
        <f t="shared" si="110"/>
        <v>-58.068750000000009</v>
      </c>
      <c r="J4047" s="86">
        <v>30.1676</v>
      </c>
      <c r="K4047" s="85">
        <f t="shared" si="111"/>
        <v>-1.9248713851947126</v>
      </c>
      <c r="L4047" s="68" t="str">
        <f>VLOOKUP(C4047,[6]Consolidado!$B:$E,2,FALSE)</f>
        <v>Acabado</v>
      </c>
      <c r="M4047" s="69" t="str">
        <f>VLOOKUP(C4047,[6]Consolidado!$B:$E,3,FALSE)</f>
        <v>Material de acabado pendiente de distribuir</v>
      </c>
      <c r="N4047" s="70">
        <f>VLOOKUP(C4047,[6]Consolidado!$B:$H,7,FALSE)</f>
        <v>0</v>
      </c>
    </row>
    <row r="4048" spans="1:14" s="71" customFormat="1" ht="16.5" customHeight="1" outlineLevel="1" x14ac:dyDescent="0.2">
      <c r="A4048" s="60" t="s">
        <v>705</v>
      </c>
      <c r="B4048" s="61">
        <v>42938</v>
      </c>
      <c r="C4048" s="71" t="s">
        <v>290</v>
      </c>
      <c r="D4048" s="63" t="str">
        <f>VLOOKUP(C4048,[6]Consolidado!$B:$E,4,FALSE)</f>
        <v>En Proceso</v>
      </c>
      <c r="E4048" s="64" t="s">
        <v>25</v>
      </c>
      <c r="F4048" s="65" t="s">
        <v>230</v>
      </c>
      <c r="G4048" s="66">
        <v>-3.125E-2</v>
      </c>
      <c r="H4048" s="67">
        <v>238.47880378364198</v>
      </c>
      <c r="I4048" s="85">
        <f t="shared" si="110"/>
        <v>-7.4524626182388118</v>
      </c>
      <c r="J4048" s="86">
        <v>30.1676</v>
      </c>
      <c r="K4048" s="85">
        <f t="shared" si="111"/>
        <v>-0.24703531663900383</v>
      </c>
      <c r="L4048" s="68" t="str">
        <f>VLOOKUP(C4048,[6]Consolidado!$B:$E,2,FALSE)</f>
        <v>Acabado</v>
      </c>
      <c r="M4048" s="69" t="str">
        <f>VLOOKUP(C4048,[6]Consolidado!$B:$E,3,FALSE)</f>
        <v>Material de acabado pendiente de distribuir</v>
      </c>
      <c r="N4048" s="70">
        <f>VLOOKUP(C4048,[6]Consolidado!$B:$H,7,FALSE)</f>
        <v>0</v>
      </c>
    </row>
    <row r="4049" spans="1:14" s="71" customFormat="1" ht="16.5" customHeight="1" outlineLevel="1" x14ac:dyDescent="0.2">
      <c r="A4049" s="60" t="s">
        <v>705</v>
      </c>
      <c r="B4049" s="61">
        <v>42938</v>
      </c>
      <c r="C4049" s="71" t="s">
        <v>89</v>
      </c>
      <c r="D4049" s="63" t="str">
        <f>VLOOKUP(C4049,[6]Consolidado!$B:$E,4,FALSE)</f>
        <v>En Proceso</v>
      </c>
      <c r="E4049" s="64" t="s">
        <v>33</v>
      </c>
      <c r="F4049" s="65" t="s">
        <v>90</v>
      </c>
      <c r="G4049" s="66">
        <v>-2.7</v>
      </c>
      <c r="H4049" s="67">
        <v>3.1466686239601929</v>
      </c>
      <c r="I4049" s="85">
        <f t="shared" si="110"/>
        <v>-8.4960052846925205</v>
      </c>
      <c r="J4049" s="86">
        <v>30.1676</v>
      </c>
      <c r="K4049" s="85">
        <f t="shared" si="111"/>
        <v>-0.28162682098319125</v>
      </c>
      <c r="L4049" s="68" t="str">
        <f>VLOOKUP(C4049,[6]Consolidado!$B:$E,2,FALSE)</f>
        <v>Empaque</v>
      </c>
      <c r="M4049" s="69" t="str">
        <f>VLOOKUP(C4049,[6]Consolidado!$B:$E,3,FALSE)</f>
        <v>Material de empaque pendiente de distribuir</v>
      </c>
      <c r="N4049" s="70">
        <f>VLOOKUP(C4049,[6]Consolidado!$B:$H,7,FALSE)</f>
        <v>0</v>
      </c>
    </row>
    <row r="4050" spans="1:14" s="71" customFormat="1" ht="16.5" customHeight="1" outlineLevel="1" x14ac:dyDescent="0.2">
      <c r="A4050" s="60" t="s">
        <v>705</v>
      </c>
      <c r="B4050" s="61">
        <v>42938</v>
      </c>
      <c r="C4050" s="71">
        <v>339</v>
      </c>
      <c r="D4050" s="63" t="str">
        <f>VLOOKUP(C4050,[6]Consolidado!$B:$E,4,FALSE)</f>
        <v>Finalizada</v>
      </c>
      <c r="E4050" s="64" t="s">
        <v>25</v>
      </c>
      <c r="F4050" s="65" t="s">
        <v>193</v>
      </c>
      <c r="G4050" s="66">
        <v>3.125E-2</v>
      </c>
      <c r="H4050" s="67">
        <v>789.48</v>
      </c>
      <c r="I4050" s="85">
        <f t="shared" si="110"/>
        <v>24.671250000000001</v>
      </c>
      <c r="J4050" s="86">
        <v>30.1676</v>
      </c>
      <c r="K4050" s="85">
        <f t="shared" si="111"/>
        <v>0.81780618942176375</v>
      </c>
      <c r="L4050" s="68" t="str">
        <f>VLOOKUP(C4050,[6]Consolidado!$B:$E,2,FALSE)</f>
        <v>Home Studios</v>
      </c>
      <c r="M4050" s="69" t="str">
        <f>VLOOKUP(C4050,[6]Consolidado!$B:$E,3,FALSE)</f>
        <v>Custom Barstool (Stilleto) OT REF 281</v>
      </c>
      <c r="N4050" s="70" t="str">
        <f>VLOOKUP(C4050,[6]Consolidado!$B:$H,7,FALSE)</f>
        <v>Julio</v>
      </c>
    </row>
    <row r="4051" spans="1:14" s="71" customFormat="1" ht="16.5" customHeight="1" outlineLevel="1" x14ac:dyDescent="0.2">
      <c r="A4051" s="60" t="s">
        <v>705</v>
      </c>
      <c r="B4051" s="61">
        <v>42938</v>
      </c>
      <c r="C4051" s="71">
        <v>339</v>
      </c>
      <c r="D4051" s="63" t="str">
        <f>VLOOKUP(C4051,[6]Consolidado!$B:$E,4,FALSE)</f>
        <v>Finalizada</v>
      </c>
      <c r="E4051" s="64" t="s">
        <v>25</v>
      </c>
      <c r="F4051" s="65" t="s">
        <v>109</v>
      </c>
      <c r="G4051" s="66">
        <v>6.25E-2</v>
      </c>
      <c r="H4051" s="67">
        <v>1231.6764492649318</v>
      </c>
      <c r="I4051" s="85">
        <f t="shared" si="110"/>
        <v>76.979778079058235</v>
      </c>
      <c r="J4051" s="86">
        <v>30.1676</v>
      </c>
      <c r="K4051" s="85">
        <f t="shared" si="111"/>
        <v>2.5517368991586413</v>
      </c>
      <c r="L4051" s="68" t="str">
        <f>VLOOKUP(C4051,[6]Consolidado!$B:$E,2,FALSE)</f>
        <v>Home Studios</v>
      </c>
      <c r="M4051" s="69" t="str">
        <f>VLOOKUP(C4051,[6]Consolidado!$B:$E,3,FALSE)</f>
        <v>Custom Barstool (Stilleto) OT REF 281</v>
      </c>
      <c r="N4051" s="70" t="str">
        <f>VLOOKUP(C4051,[6]Consolidado!$B:$H,7,FALSE)</f>
        <v>Julio</v>
      </c>
    </row>
    <row r="4052" spans="1:14" s="71" customFormat="1" ht="16.5" customHeight="1" outlineLevel="1" x14ac:dyDescent="0.2">
      <c r="A4052" s="60" t="s">
        <v>705</v>
      </c>
      <c r="B4052" s="61">
        <v>42938</v>
      </c>
      <c r="C4052" s="71">
        <v>339</v>
      </c>
      <c r="D4052" s="63" t="str">
        <f>VLOOKUP(C4052,[6]Consolidado!$B:$E,4,FALSE)</f>
        <v>Finalizada</v>
      </c>
      <c r="E4052" s="64" t="s">
        <v>25</v>
      </c>
      <c r="F4052" s="65" t="s">
        <v>110</v>
      </c>
      <c r="G4052" s="66">
        <v>9.375E-2</v>
      </c>
      <c r="H4052" s="67">
        <v>1322.9114062629101</v>
      </c>
      <c r="I4052" s="85">
        <f t="shared" si="110"/>
        <v>124.02294433714782</v>
      </c>
      <c r="J4052" s="86">
        <v>30.1676</v>
      </c>
      <c r="K4052" s="85">
        <f t="shared" si="111"/>
        <v>4.1111306281291125</v>
      </c>
      <c r="L4052" s="68" t="str">
        <f>VLOOKUP(C4052,[6]Consolidado!$B:$E,2,FALSE)</f>
        <v>Home Studios</v>
      </c>
      <c r="M4052" s="69" t="str">
        <f>VLOOKUP(C4052,[6]Consolidado!$B:$E,3,FALSE)</f>
        <v>Custom Barstool (Stilleto) OT REF 281</v>
      </c>
      <c r="N4052" s="70" t="str">
        <f>VLOOKUP(C4052,[6]Consolidado!$B:$H,7,FALSE)</f>
        <v>Julio</v>
      </c>
    </row>
    <row r="4053" spans="1:14" s="71" customFormat="1" ht="16.5" customHeight="1" outlineLevel="1" x14ac:dyDescent="0.2">
      <c r="A4053" s="60" t="s">
        <v>705</v>
      </c>
      <c r="B4053" s="61">
        <v>42938</v>
      </c>
      <c r="C4053" s="71">
        <v>339</v>
      </c>
      <c r="D4053" s="63" t="str">
        <f>VLOOKUP(C4053,[6]Consolidado!$B:$E,4,FALSE)</f>
        <v>Finalizada</v>
      </c>
      <c r="E4053" s="64" t="s">
        <v>25</v>
      </c>
      <c r="F4053" s="65" t="s">
        <v>119</v>
      </c>
      <c r="G4053" s="66">
        <v>9.375E-2</v>
      </c>
      <c r="H4053" s="67">
        <v>619.40000000000009</v>
      </c>
      <c r="I4053" s="85">
        <f t="shared" si="110"/>
        <v>58.068750000000009</v>
      </c>
      <c r="J4053" s="86">
        <v>30.1676</v>
      </c>
      <c r="K4053" s="85">
        <f t="shared" si="111"/>
        <v>1.9248713851947126</v>
      </c>
      <c r="L4053" s="68" t="str">
        <f>VLOOKUP(C4053,[6]Consolidado!$B:$E,2,FALSE)</f>
        <v>Home Studios</v>
      </c>
      <c r="M4053" s="69" t="str">
        <f>VLOOKUP(C4053,[6]Consolidado!$B:$E,3,FALSE)</f>
        <v>Custom Barstool (Stilleto) OT REF 281</v>
      </c>
      <c r="N4053" s="70" t="str">
        <f>VLOOKUP(C4053,[6]Consolidado!$B:$H,7,FALSE)</f>
        <v>Julio</v>
      </c>
    </row>
    <row r="4054" spans="1:14" s="71" customFormat="1" ht="16.5" customHeight="1" outlineLevel="1" x14ac:dyDescent="0.2">
      <c r="A4054" s="60" t="s">
        <v>705</v>
      </c>
      <c r="B4054" s="61">
        <v>42938</v>
      </c>
      <c r="C4054" s="71">
        <v>339</v>
      </c>
      <c r="D4054" s="63" t="str">
        <f>VLOOKUP(C4054,[6]Consolidado!$B:$E,4,FALSE)</f>
        <v>Finalizada</v>
      </c>
      <c r="E4054" s="64" t="s">
        <v>25</v>
      </c>
      <c r="F4054" s="65" t="s">
        <v>230</v>
      </c>
      <c r="G4054" s="66">
        <v>3.125E-2</v>
      </c>
      <c r="H4054" s="67">
        <v>238.47880378364198</v>
      </c>
      <c r="I4054" s="85">
        <f t="shared" si="110"/>
        <v>7.4524626182388118</v>
      </c>
      <c r="J4054" s="86">
        <v>30.1676</v>
      </c>
      <c r="K4054" s="85">
        <f t="shared" si="111"/>
        <v>0.24703531663900383</v>
      </c>
      <c r="L4054" s="68" t="str">
        <f>VLOOKUP(C4054,[6]Consolidado!$B:$E,2,FALSE)</f>
        <v>Home Studios</v>
      </c>
      <c r="M4054" s="69" t="str">
        <f>VLOOKUP(C4054,[6]Consolidado!$B:$E,3,FALSE)</f>
        <v>Custom Barstool (Stilleto) OT REF 281</v>
      </c>
      <c r="N4054" s="70" t="str">
        <f>VLOOKUP(C4054,[6]Consolidado!$B:$H,7,FALSE)</f>
        <v>Julio</v>
      </c>
    </row>
    <row r="4055" spans="1:14" s="71" customFormat="1" ht="16.5" customHeight="1" outlineLevel="1" x14ac:dyDescent="0.2">
      <c r="A4055" s="60" t="s">
        <v>705</v>
      </c>
      <c r="B4055" s="61">
        <v>42938</v>
      </c>
      <c r="C4055" s="71">
        <v>339</v>
      </c>
      <c r="D4055" s="63" t="str">
        <f>VLOOKUP(C4055,[6]Consolidado!$B:$E,4,FALSE)</f>
        <v>Finalizada</v>
      </c>
      <c r="E4055" s="64" t="s">
        <v>33</v>
      </c>
      <c r="F4055" s="65" t="s">
        <v>90</v>
      </c>
      <c r="G4055" s="66">
        <v>2.7</v>
      </c>
      <c r="H4055" s="67">
        <v>3.1466686239601929</v>
      </c>
      <c r="I4055" s="85">
        <f t="shared" si="110"/>
        <v>8.4960052846925205</v>
      </c>
      <c r="J4055" s="86">
        <v>30.1676</v>
      </c>
      <c r="K4055" s="85">
        <f t="shared" si="111"/>
        <v>0.28162682098319125</v>
      </c>
      <c r="L4055" s="68" t="str">
        <f>VLOOKUP(C4055,[6]Consolidado!$B:$E,2,FALSE)</f>
        <v>Home Studios</v>
      </c>
      <c r="M4055" s="69" t="str">
        <f>VLOOKUP(C4055,[6]Consolidado!$B:$E,3,FALSE)</f>
        <v>Custom Barstool (Stilleto) OT REF 281</v>
      </c>
      <c r="N4055" s="70" t="str">
        <f>VLOOKUP(C4055,[6]Consolidado!$B:$H,7,FALSE)</f>
        <v>Julio</v>
      </c>
    </row>
    <row r="4056" spans="1:14" s="71" customFormat="1" ht="16.5" customHeight="1" outlineLevel="1" x14ac:dyDescent="0.2">
      <c r="A4056" s="60" t="s">
        <v>705</v>
      </c>
      <c r="B4056" s="61">
        <v>42934</v>
      </c>
      <c r="C4056" s="71" t="s">
        <v>290</v>
      </c>
      <c r="D4056" s="63" t="str">
        <f>VLOOKUP(C4056,[6]Consolidado!$B:$E,4,FALSE)</f>
        <v>En Proceso</v>
      </c>
      <c r="E4056" s="64" t="s">
        <v>25</v>
      </c>
      <c r="F4056" s="65" t="s">
        <v>137</v>
      </c>
      <c r="G4056" s="66">
        <v>-0.1875</v>
      </c>
      <c r="H4056" s="67">
        <v>980.21</v>
      </c>
      <c r="I4056" s="85">
        <f t="shared" si="110"/>
        <v>-183.78937500000001</v>
      </c>
      <c r="J4056" s="86">
        <v>30.1676</v>
      </c>
      <c r="K4056" s="85">
        <f t="shared" si="111"/>
        <v>-6.0922769792757796</v>
      </c>
      <c r="L4056" s="68" t="str">
        <f>VLOOKUP(C4056,[6]Consolidado!$B:$E,2,FALSE)</f>
        <v>Acabado</v>
      </c>
      <c r="M4056" s="69" t="str">
        <f>VLOOKUP(C4056,[6]Consolidado!$B:$E,3,FALSE)</f>
        <v>Material de acabado pendiente de distribuir</v>
      </c>
      <c r="N4056" s="70">
        <f>VLOOKUP(C4056,[6]Consolidado!$B:$H,7,FALSE)</f>
        <v>0</v>
      </c>
    </row>
    <row r="4057" spans="1:14" s="71" customFormat="1" ht="16.5" customHeight="1" outlineLevel="1" x14ac:dyDescent="0.2">
      <c r="A4057" s="60" t="s">
        <v>705</v>
      </c>
      <c r="B4057" s="61">
        <v>42934</v>
      </c>
      <c r="C4057" s="71" t="s">
        <v>290</v>
      </c>
      <c r="D4057" s="63" t="str">
        <f>VLOOKUP(C4057,[6]Consolidado!$B:$E,4,FALSE)</f>
        <v>En Proceso</v>
      </c>
      <c r="E4057" s="64" t="s">
        <v>25</v>
      </c>
      <c r="F4057" s="65" t="s">
        <v>109</v>
      </c>
      <c r="G4057" s="66">
        <v>-0.125</v>
      </c>
      <c r="H4057" s="67">
        <v>1231.6764492649318</v>
      </c>
      <c r="I4057" s="85">
        <f t="shared" si="110"/>
        <v>-153.95955615811647</v>
      </c>
      <c r="J4057" s="86">
        <v>30.1676</v>
      </c>
      <c r="K4057" s="85">
        <f t="shared" si="111"/>
        <v>-5.1034737983172827</v>
      </c>
      <c r="L4057" s="68" t="str">
        <f>VLOOKUP(C4057,[6]Consolidado!$B:$E,2,FALSE)</f>
        <v>Acabado</v>
      </c>
      <c r="M4057" s="69" t="str">
        <f>VLOOKUP(C4057,[6]Consolidado!$B:$E,3,FALSE)</f>
        <v>Material de acabado pendiente de distribuir</v>
      </c>
      <c r="N4057" s="70">
        <f>VLOOKUP(C4057,[6]Consolidado!$B:$H,7,FALSE)</f>
        <v>0</v>
      </c>
    </row>
    <row r="4058" spans="1:14" s="71" customFormat="1" ht="16.5" customHeight="1" outlineLevel="1" x14ac:dyDescent="0.2">
      <c r="A4058" s="60" t="s">
        <v>705</v>
      </c>
      <c r="B4058" s="61">
        <v>42934</v>
      </c>
      <c r="C4058" s="71" t="s">
        <v>290</v>
      </c>
      <c r="D4058" s="63" t="str">
        <f>VLOOKUP(C4058,[6]Consolidado!$B:$E,4,FALSE)</f>
        <v>En Proceso</v>
      </c>
      <c r="E4058" s="64" t="s">
        <v>25</v>
      </c>
      <c r="F4058" s="65" t="s">
        <v>110</v>
      </c>
      <c r="G4058" s="66">
        <v>-0.15625</v>
      </c>
      <c r="H4058" s="67">
        <v>1322.9114062629101</v>
      </c>
      <c r="I4058" s="85">
        <f t="shared" si="110"/>
        <v>-206.70490722857971</v>
      </c>
      <c r="J4058" s="86">
        <v>30.1676</v>
      </c>
      <c r="K4058" s="85">
        <f t="shared" si="111"/>
        <v>-6.8518843802151883</v>
      </c>
      <c r="L4058" s="68" t="str">
        <f>VLOOKUP(C4058,[6]Consolidado!$B:$E,2,FALSE)</f>
        <v>Acabado</v>
      </c>
      <c r="M4058" s="69" t="str">
        <f>VLOOKUP(C4058,[6]Consolidado!$B:$E,3,FALSE)</f>
        <v>Material de acabado pendiente de distribuir</v>
      </c>
      <c r="N4058" s="70">
        <f>VLOOKUP(C4058,[6]Consolidado!$B:$H,7,FALSE)</f>
        <v>0</v>
      </c>
    </row>
    <row r="4059" spans="1:14" s="71" customFormat="1" ht="16.5" customHeight="1" outlineLevel="1" x14ac:dyDescent="0.2">
      <c r="A4059" s="60" t="s">
        <v>705</v>
      </c>
      <c r="B4059" s="61">
        <v>42934</v>
      </c>
      <c r="C4059" s="71" t="s">
        <v>290</v>
      </c>
      <c r="D4059" s="63" t="str">
        <f>VLOOKUP(C4059,[6]Consolidado!$B:$E,4,FALSE)</f>
        <v>En Proceso</v>
      </c>
      <c r="E4059" s="64" t="s">
        <v>25</v>
      </c>
      <c r="F4059" s="65" t="s">
        <v>119</v>
      </c>
      <c r="G4059" s="66">
        <v>-0.25</v>
      </c>
      <c r="H4059" s="67">
        <v>619.40000000000009</v>
      </c>
      <c r="I4059" s="85">
        <f t="shared" ref="I4059:I4122" si="112">G4059*H4059</f>
        <v>-154.85000000000002</v>
      </c>
      <c r="J4059" s="86">
        <v>30.1676</v>
      </c>
      <c r="K4059" s="85">
        <f t="shared" ref="K4059:K4122" si="113">IFERROR(I4059/J4059,0)</f>
        <v>-5.1329903605192335</v>
      </c>
      <c r="L4059" s="68" t="str">
        <f>VLOOKUP(C4059,[6]Consolidado!$B:$E,2,FALSE)</f>
        <v>Acabado</v>
      </c>
      <c r="M4059" s="69" t="str">
        <f>VLOOKUP(C4059,[6]Consolidado!$B:$E,3,FALSE)</f>
        <v>Material de acabado pendiente de distribuir</v>
      </c>
      <c r="N4059" s="70">
        <f>VLOOKUP(C4059,[6]Consolidado!$B:$H,7,FALSE)</f>
        <v>0</v>
      </c>
    </row>
    <row r="4060" spans="1:14" s="71" customFormat="1" ht="16.5" customHeight="1" outlineLevel="1" x14ac:dyDescent="0.2">
      <c r="A4060" s="60" t="s">
        <v>705</v>
      </c>
      <c r="B4060" s="61">
        <v>42934</v>
      </c>
      <c r="C4060" s="71" t="s">
        <v>89</v>
      </c>
      <c r="D4060" s="63" t="str">
        <f>VLOOKUP(C4060,[6]Consolidado!$B:$E,4,FALSE)</f>
        <v>En Proceso</v>
      </c>
      <c r="E4060" s="64" t="s">
        <v>33</v>
      </c>
      <c r="F4060" s="65" t="s">
        <v>90</v>
      </c>
      <c r="G4060" s="66">
        <v>-8.1</v>
      </c>
      <c r="H4060" s="67">
        <v>3.1466686239601929</v>
      </c>
      <c r="I4060" s="85">
        <f t="shared" si="112"/>
        <v>-25.48801585407756</v>
      </c>
      <c r="J4060" s="86">
        <v>30.1676</v>
      </c>
      <c r="K4060" s="85">
        <f t="shared" si="113"/>
        <v>-0.84488046294957375</v>
      </c>
      <c r="L4060" s="68" t="str">
        <f>VLOOKUP(C4060,[6]Consolidado!$B:$E,2,FALSE)</f>
        <v>Empaque</v>
      </c>
      <c r="M4060" s="69" t="str">
        <f>VLOOKUP(C4060,[6]Consolidado!$B:$E,3,FALSE)</f>
        <v>Material de empaque pendiente de distribuir</v>
      </c>
      <c r="N4060" s="70">
        <f>VLOOKUP(C4060,[6]Consolidado!$B:$H,7,FALSE)</f>
        <v>0</v>
      </c>
    </row>
    <row r="4061" spans="1:14" s="71" customFormat="1" ht="16.5" customHeight="1" outlineLevel="1" x14ac:dyDescent="0.2">
      <c r="A4061" s="60" t="s">
        <v>705</v>
      </c>
      <c r="B4061" s="61">
        <v>42934</v>
      </c>
      <c r="C4061" s="71">
        <v>341</v>
      </c>
      <c r="D4061" s="63" t="str">
        <f>VLOOKUP(C4061,[6]Consolidado!$B:$E,4,FALSE)</f>
        <v>Finalizada</v>
      </c>
      <c r="E4061" s="64" t="s">
        <v>25</v>
      </c>
      <c r="F4061" s="65" t="s">
        <v>137</v>
      </c>
      <c r="G4061" s="66">
        <v>0.1875</v>
      </c>
      <c r="H4061" s="67">
        <v>980.21</v>
      </c>
      <c r="I4061" s="85">
        <f t="shared" si="112"/>
        <v>183.78937500000001</v>
      </c>
      <c r="J4061" s="86">
        <v>30.1676</v>
      </c>
      <c r="K4061" s="85">
        <f t="shared" si="113"/>
        <v>6.0922769792757796</v>
      </c>
      <c r="L4061" s="68" t="str">
        <f>VLOOKUP(C4061,[6]Consolidado!$B:$E,2,FALSE)</f>
        <v>Tapatio Spring resort</v>
      </c>
      <c r="M4061" s="69" t="str">
        <f>VLOOKUP(C4061,[6]Consolidado!$B:$E,3,FALSE)</f>
        <v>Custom Headboard</v>
      </c>
      <c r="N4061" s="70" t="str">
        <f>VLOOKUP(C4061,[6]Consolidado!$B:$H,7,FALSE)</f>
        <v>Julio</v>
      </c>
    </row>
    <row r="4062" spans="1:14" s="71" customFormat="1" ht="16.5" customHeight="1" outlineLevel="1" x14ac:dyDescent="0.2">
      <c r="A4062" s="60" t="s">
        <v>705</v>
      </c>
      <c r="B4062" s="61">
        <v>42934</v>
      </c>
      <c r="C4062" s="71">
        <v>341</v>
      </c>
      <c r="D4062" s="63" t="str">
        <f>VLOOKUP(C4062,[6]Consolidado!$B:$E,4,FALSE)</f>
        <v>Finalizada</v>
      </c>
      <c r="E4062" s="64" t="s">
        <v>25</v>
      </c>
      <c r="F4062" s="65" t="s">
        <v>109</v>
      </c>
      <c r="G4062" s="66">
        <v>0.125</v>
      </c>
      <c r="H4062" s="67">
        <v>1231.6764492649318</v>
      </c>
      <c r="I4062" s="85">
        <f t="shared" si="112"/>
        <v>153.95955615811647</v>
      </c>
      <c r="J4062" s="86">
        <v>30.1676</v>
      </c>
      <c r="K4062" s="85">
        <f t="shared" si="113"/>
        <v>5.1034737983172827</v>
      </c>
      <c r="L4062" s="68" t="str">
        <f>VLOOKUP(C4062,[6]Consolidado!$B:$E,2,FALSE)</f>
        <v>Tapatio Spring resort</v>
      </c>
      <c r="M4062" s="69" t="str">
        <f>VLOOKUP(C4062,[6]Consolidado!$B:$E,3,FALSE)</f>
        <v>Custom Headboard</v>
      </c>
      <c r="N4062" s="70" t="str">
        <f>VLOOKUP(C4062,[6]Consolidado!$B:$H,7,FALSE)</f>
        <v>Julio</v>
      </c>
    </row>
    <row r="4063" spans="1:14" s="71" customFormat="1" ht="16.5" customHeight="1" outlineLevel="1" x14ac:dyDescent="0.2">
      <c r="A4063" s="60" t="s">
        <v>705</v>
      </c>
      <c r="B4063" s="61">
        <v>42934</v>
      </c>
      <c r="C4063" s="71">
        <v>341</v>
      </c>
      <c r="D4063" s="63" t="str">
        <f>VLOOKUP(C4063,[6]Consolidado!$B:$E,4,FALSE)</f>
        <v>Finalizada</v>
      </c>
      <c r="E4063" s="64" t="s">
        <v>25</v>
      </c>
      <c r="F4063" s="65" t="s">
        <v>110</v>
      </c>
      <c r="G4063" s="66">
        <v>0.15625</v>
      </c>
      <c r="H4063" s="67">
        <v>1322.9114062629101</v>
      </c>
      <c r="I4063" s="85">
        <f t="shared" si="112"/>
        <v>206.70490722857971</v>
      </c>
      <c r="J4063" s="86">
        <v>30.1676</v>
      </c>
      <c r="K4063" s="85">
        <f t="shared" si="113"/>
        <v>6.8518843802151883</v>
      </c>
      <c r="L4063" s="68" t="str">
        <f>VLOOKUP(C4063,[6]Consolidado!$B:$E,2,FALSE)</f>
        <v>Tapatio Spring resort</v>
      </c>
      <c r="M4063" s="69" t="str">
        <f>VLOOKUP(C4063,[6]Consolidado!$B:$E,3,FALSE)</f>
        <v>Custom Headboard</v>
      </c>
      <c r="N4063" s="70" t="str">
        <f>VLOOKUP(C4063,[6]Consolidado!$B:$H,7,FALSE)</f>
        <v>Julio</v>
      </c>
    </row>
    <row r="4064" spans="1:14" s="71" customFormat="1" ht="16.5" customHeight="1" outlineLevel="1" x14ac:dyDescent="0.2">
      <c r="A4064" s="60" t="s">
        <v>705</v>
      </c>
      <c r="B4064" s="61">
        <v>42934</v>
      </c>
      <c r="C4064" s="71">
        <v>341</v>
      </c>
      <c r="D4064" s="63" t="str">
        <f>VLOOKUP(C4064,[6]Consolidado!$B:$E,4,FALSE)</f>
        <v>Finalizada</v>
      </c>
      <c r="E4064" s="64" t="s">
        <v>25</v>
      </c>
      <c r="F4064" s="65" t="s">
        <v>119</v>
      </c>
      <c r="G4064" s="66">
        <v>0.25</v>
      </c>
      <c r="H4064" s="67">
        <v>619.40000000000009</v>
      </c>
      <c r="I4064" s="85">
        <f t="shared" si="112"/>
        <v>154.85000000000002</v>
      </c>
      <c r="J4064" s="86">
        <v>30.1676</v>
      </c>
      <c r="K4064" s="85">
        <f t="shared" si="113"/>
        <v>5.1329903605192335</v>
      </c>
      <c r="L4064" s="68" t="str">
        <f>VLOOKUP(C4064,[6]Consolidado!$B:$E,2,FALSE)</f>
        <v>Tapatio Spring resort</v>
      </c>
      <c r="M4064" s="69" t="str">
        <f>VLOOKUP(C4064,[6]Consolidado!$B:$E,3,FALSE)</f>
        <v>Custom Headboard</v>
      </c>
      <c r="N4064" s="70" t="str">
        <f>VLOOKUP(C4064,[6]Consolidado!$B:$H,7,FALSE)</f>
        <v>Julio</v>
      </c>
    </row>
    <row r="4065" spans="1:14" s="71" customFormat="1" ht="16.5" customHeight="1" outlineLevel="1" x14ac:dyDescent="0.2">
      <c r="A4065" s="60" t="s">
        <v>705</v>
      </c>
      <c r="B4065" s="61">
        <v>42934</v>
      </c>
      <c r="C4065" s="71">
        <v>341</v>
      </c>
      <c r="D4065" s="63" t="str">
        <f>VLOOKUP(C4065,[6]Consolidado!$B:$E,4,FALSE)</f>
        <v>Finalizada</v>
      </c>
      <c r="E4065" s="64" t="s">
        <v>33</v>
      </c>
      <c r="F4065" s="65" t="s">
        <v>90</v>
      </c>
      <c r="G4065" s="66">
        <v>8.1</v>
      </c>
      <c r="H4065" s="67">
        <v>3.1466686239601929</v>
      </c>
      <c r="I4065" s="85">
        <f t="shared" si="112"/>
        <v>25.48801585407756</v>
      </c>
      <c r="J4065" s="86">
        <v>30.1676</v>
      </c>
      <c r="K4065" s="85">
        <f t="shared" si="113"/>
        <v>0.84488046294957375</v>
      </c>
      <c r="L4065" s="68" t="str">
        <f>VLOOKUP(C4065,[6]Consolidado!$B:$E,2,FALSE)</f>
        <v>Tapatio Spring resort</v>
      </c>
      <c r="M4065" s="69" t="str">
        <f>VLOOKUP(C4065,[6]Consolidado!$B:$E,3,FALSE)</f>
        <v>Custom Headboard</v>
      </c>
      <c r="N4065" s="70" t="str">
        <f>VLOOKUP(C4065,[6]Consolidado!$B:$H,7,FALSE)</f>
        <v>Julio</v>
      </c>
    </row>
    <row r="4066" spans="1:14" s="71" customFormat="1" ht="16.5" customHeight="1" outlineLevel="1" x14ac:dyDescent="0.2">
      <c r="A4066" s="60" t="s">
        <v>705</v>
      </c>
      <c r="B4066" s="61">
        <v>42934</v>
      </c>
      <c r="C4066" s="71" t="s">
        <v>290</v>
      </c>
      <c r="D4066" s="63" t="str">
        <f>VLOOKUP(C4066,[6]Consolidado!$B:$E,4,FALSE)</f>
        <v>En Proceso</v>
      </c>
      <c r="E4066" s="64" t="s">
        <v>25</v>
      </c>
      <c r="F4066" s="65" t="s">
        <v>137</v>
      </c>
      <c r="G4066" s="66">
        <v>-0.15625</v>
      </c>
      <c r="H4066" s="67">
        <v>980.21</v>
      </c>
      <c r="I4066" s="85">
        <f t="shared" si="112"/>
        <v>-153.15781250000001</v>
      </c>
      <c r="J4066" s="86">
        <v>30.1676</v>
      </c>
      <c r="K4066" s="85">
        <f t="shared" si="113"/>
        <v>-5.0768974827298159</v>
      </c>
      <c r="L4066" s="68" t="str">
        <f>VLOOKUP(C4066,[6]Consolidado!$B:$E,2,FALSE)</f>
        <v>Acabado</v>
      </c>
      <c r="M4066" s="69" t="str">
        <f>VLOOKUP(C4066,[6]Consolidado!$B:$E,3,FALSE)</f>
        <v>Material de acabado pendiente de distribuir</v>
      </c>
      <c r="N4066" s="70">
        <f>VLOOKUP(C4066,[6]Consolidado!$B:$H,7,FALSE)</f>
        <v>0</v>
      </c>
    </row>
    <row r="4067" spans="1:14" s="71" customFormat="1" ht="16.5" customHeight="1" outlineLevel="1" x14ac:dyDescent="0.2">
      <c r="A4067" s="60" t="s">
        <v>705</v>
      </c>
      <c r="B4067" s="61">
        <v>42934</v>
      </c>
      <c r="C4067" s="71" t="s">
        <v>290</v>
      </c>
      <c r="D4067" s="63" t="str">
        <f>VLOOKUP(C4067,[6]Consolidado!$B:$E,4,FALSE)</f>
        <v>En Proceso</v>
      </c>
      <c r="E4067" s="64" t="s">
        <v>25</v>
      </c>
      <c r="F4067" s="65" t="s">
        <v>109</v>
      </c>
      <c r="G4067" s="66">
        <v>-0.15625</v>
      </c>
      <c r="H4067" s="67">
        <v>1231.6764492649318</v>
      </c>
      <c r="I4067" s="85">
        <f t="shared" si="112"/>
        <v>-192.44944519764559</v>
      </c>
      <c r="J4067" s="86">
        <v>30.1676</v>
      </c>
      <c r="K4067" s="85">
        <f t="shared" si="113"/>
        <v>-6.379342247896604</v>
      </c>
      <c r="L4067" s="68" t="str">
        <f>VLOOKUP(C4067,[6]Consolidado!$B:$E,2,FALSE)</f>
        <v>Acabado</v>
      </c>
      <c r="M4067" s="69" t="str">
        <f>VLOOKUP(C4067,[6]Consolidado!$B:$E,3,FALSE)</f>
        <v>Material de acabado pendiente de distribuir</v>
      </c>
      <c r="N4067" s="70">
        <f>VLOOKUP(C4067,[6]Consolidado!$B:$H,7,FALSE)</f>
        <v>0</v>
      </c>
    </row>
    <row r="4068" spans="1:14" s="71" customFormat="1" ht="16.5" customHeight="1" outlineLevel="1" x14ac:dyDescent="0.2">
      <c r="A4068" s="60" t="s">
        <v>705</v>
      </c>
      <c r="B4068" s="61">
        <v>42934</v>
      </c>
      <c r="C4068" s="71" t="s">
        <v>290</v>
      </c>
      <c r="D4068" s="63" t="str">
        <f>VLOOKUP(C4068,[6]Consolidado!$B:$E,4,FALSE)</f>
        <v>En Proceso</v>
      </c>
      <c r="E4068" s="64" t="s">
        <v>25</v>
      </c>
      <c r="F4068" s="65" t="s">
        <v>110</v>
      </c>
      <c r="G4068" s="66">
        <v>-0.15625</v>
      </c>
      <c r="H4068" s="67">
        <v>1322.9114062629101</v>
      </c>
      <c r="I4068" s="85">
        <f t="shared" si="112"/>
        <v>-206.70490722857971</v>
      </c>
      <c r="J4068" s="86">
        <v>30.1676</v>
      </c>
      <c r="K4068" s="85">
        <f t="shared" si="113"/>
        <v>-6.8518843802151883</v>
      </c>
      <c r="L4068" s="68" t="str">
        <f>VLOOKUP(C4068,[6]Consolidado!$B:$E,2,FALSE)</f>
        <v>Acabado</v>
      </c>
      <c r="M4068" s="69" t="str">
        <f>VLOOKUP(C4068,[6]Consolidado!$B:$E,3,FALSE)</f>
        <v>Material de acabado pendiente de distribuir</v>
      </c>
      <c r="N4068" s="70">
        <f>VLOOKUP(C4068,[6]Consolidado!$B:$H,7,FALSE)</f>
        <v>0</v>
      </c>
    </row>
    <row r="4069" spans="1:14" s="71" customFormat="1" ht="16.5" customHeight="1" outlineLevel="1" x14ac:dyDescent="0.2">
      <c r="A4069" s="60" t="s">
        <v>705</v>
      </c>
      <c r="B4069" s="61">
        <v>42934</v>
      </c>
      <c r="C4069" s="71" t="s">
        <v>290</v>
      </c>
      <c r="D4069" s="63" t="str">
        <f>VLOOKUP(C4069,[6]Consolidado!$B:$E,4,FALSE)</f>
        <v>En Proceso</v>
      </c>
      <c r="E4069" s="64" t="s">
        <v>25</v>
      </c>
      <c r="F4069" s="65" t="s">
        <v>119</v>
      </c>
      <c r="G4069" s="66">
        <v>-0.15625</v>
      </c>
      <c r="H4069" s="67">
        <v>619.40000000000009</v>
      </c>
      <c r="I4069" s="85">
        <f t="shared" si="112"/>
        <v>-96.781250000000014</v>
      </c>
      <c r="J4069" s="86">
        <v>30.1676</v>
      </c>
      <c r="K4069" s="85">
        <f t="shared" si="113"/>
        <v>-3.2081189753245209</v>
      </c>
      <c r="L4069" s="68" t="str">
        <f>VLOOKUP(C4069,[6]Consolidado!$B:$E,2,FALSE)</f>
        <v>Acabado</v>
      </c>
      <c r="M4069" s="69" t="str">
        <f>VLOOKUP(C4069,[6]Consolidado!$B:$E,3,FALSE)</f>
        <v>Material de acabado pendiente de distribuir</v>
      </c>
      <c r="N4069" s="70">
        <f>VLOOKUP(C4069,[6]Consolidado!$B:$H,7,FALSE)</f>
        <v>0</v>
      </c>
    </row>
    <row r="4070" spans="1:14" s="71" customFormat="1" ht="16.5" customHeight="1" outlineLevel="1" x14ac:dyDescent="0.2">
      <c r="A4070" s="60" t="s">
        <v>705</v>
      </c>
      <c r="B4070" s="61">
        <v>42934</v>
      </c>
      <c r="C4070" s="71" t="s">
        <v>89</v>
      </c>
      <c r="D4070" s="63" t="str">
        <f>VLOOKUP(C4070,[6]Consolidado!$B:$E,4,FALSE)</f>
        <v>En Proceso</v>
      </c>
      <c r="E4070" s="64" t="s">
        <v>33</v>
      </c>
      <c r="F4070" s="65" t="s">
        <v>90</v>
      </c>
      <c r="G4070" s="66">
        <v>-8.1</v>
      </c>
      <c r="H4070" s="67">
        <v>3.1466686239601929</v>
      </c>
      <c r="I4070" s="85">
        <f t="shared" si="112"/>
        <v>-25.48801585407756</v>
      </c>
      <c r="J4070" s="86">
        <v>30.1676</v>
      </c>
      <c r="K4070" s="85">
        <f t="shared" si="113"/>
        <v>-0.84488046294957375</v>
      </c>
      <c r="L4070" s="68" t="str">
        <f>VLOOKUP(C4070,[6]Consolidado!$B:$E,2,FALSE)</f>
        <v>Empaque</v>
      </c>
      <c r="M4070" s="69" t="str">
        <f>VLOOKUP(C4070,[6]Consolidado!$B:$E,3,FALSE)</f>
        <v>Material de empaque pendiente de distribuir</v>
      </c>
      <c r="N4070" s="70">
        <f>VLOOKUP(C4070,[6]Consolidado!$B:$H,7,FALSE)</f>
        <v>0</v>
      </c>
    </row>
    <row r="4071" spans="1:14" s="71" customFormat="1" ht="16.5" customHeight="1" outlineLevel="1" x14ac:dyDescent="0.2">
      <c r="A4071" s="60" t="s">
        <v>705</v>
      </c>
      <c r="B4071" s="61">
        <v>42934</v>
      </c>
      <c r="C4071" s="71">
        <v>342</v>
      </c>
      <c r="D4071" s="63" t="str">
        <f>VLOOKUP(C4071,[6]Consolidado!$B:$E,4,FALSE)</f>
        <v>Finalizada</v>
      </c>
      <c r="E4071" s="64" t="s">
        <v>25</v>
      </c>
      <c r="F4071" s="65" t="s">
        <v>137</v>
      </c>
      <c r="G4071" s="66">
        <v>0.15625</v>
      </c>
      <c r="H4071" s="67">
        <v>980.21</v>
      </c>
      <c r="I4071" s="85">
        <f t="shared" si="112"/>
        <v>153.15781250000001</v>
      </c>
      <c r="J4071" s="86">
        <v>30.1676</v>
      </c>
      <c r="K4071" s="85">
        <f t="shared" si="113"/>
        <v>5.0768974827298159</v>
      </c>
      <c r="L4071" s="68" t="str">
        <f>VLOOKUP(C4071,[6]Consolidado!$B:$E,2,FALSE)</f>
        <v>Tapatio Spring resort</v>
      </c>
      <c r="M4071" s="69" t="str">
        <f>VLOOKUP(C4071,[6]Consolidado!$B:$E,3,FALSE)</f>
        <v>Custom Wood Vanity</v>
      </c>
      <c r="N4071" s="70" t="str">
        <f>VLOOKUP(C4071,[6]Consolidado!$B:$H,7,FALSE)</f>
        <v>Julio</v>
      </c>
    </row>
    <row r="4072" spans="1:14" s="71" customFormat="1" ht="16.5" customHeight="1" outlineLevel="1" x14ac:dyDescent="0.2">
      <c r="A4072" s="60" t="s">
        <v>705</v>
      </c>
      <c r="B4072" s="61">
        <v>42934</v>
      </c>
      <c r="C4072" s="71">
        <v>342</v>
      </c>
      <c r="D4072" s="63" t="str">
        <f>VLOOKUP(C4072,[6]Consolidado!$B:$E,4,FALSE)</f>
        <v>Finalizada</v>
      </c>
      <c r="E4072" s="64" t="s">
        <v>25</v>
      </c>
      <c r="F4072" s="65" t="s">
        <v>109</v>
      </c>
      <c r="G4072" s="66">
        <v>0.15625</v>
      </c>
      <c r="H4072" s="67">
        <v>1231.6764492649318</v>
      </c>
      <c r="I4072" s="85">
        <f t="shared" si="112"/>
        <v>192.44944519764559</v>
      </c>
      <c r="J4072" s="86">
        <v>30.1676</v>
      </c>
      <c r="K4072" s="85">
        <f t="shared" si="113"/>
        <v>6.379342247896604</v>
      </c>
      <c r="L4072" s="68" t="str">
        <f>VLOOKUP(C4072,[6]Consolidado!$B:$E,2,FALSE)</f>
        <v>Tapatio Spring resort</v>
      </c>
      <c r="M4072" s="69" t="str">
        <f>VLOOKUP(C4072,[6]Consolidado!$B:$E,3,FALSE)</f>
        <v>Custom Wood Vanity</v>
      </c>
      <c r="N4072" s="70" t="str">
        <f>VLOOKUP(C4072,[6]Consolidado!$B:$H,7,FALSE)</f>
        <v>Julio</v>
      </c>
    </row>
    <row r="4073" spans="1:14" s="71" customFormat="1" ht="16.5" customHeight="1" outlineLevel="1" x14ac:dyDescent="0.2">
      <c r="A4073" s="60" t="s">
        <v>705</v>
      </c>
      <c r="B4073" s="61">
        <v>42934</v>
      </c>
      <c r="C4073" s="71">
        <v>342</v>
      </c>
      <c r="D4073" s="63" t="str">
        <f>VLOOKUP(C4073,[6]Consolidado!$B:$E,4,FALSE)</f>
        <v>Finalizada</v>
      </c>
      <c r="E4073" s="64" t="s">
        <v>25</v>
      </c>
      <c r="F4073" s="65" t="s">
        <v>110</v>
      </c>
      <c r="G4073" s="66">
        <v>0.15625</v>
      </c>
      <c r="H4073" s="67">
        <v>1322.9114062629101</v>
      </c>
      <c r="I4073" s="85">
        <f t="shared" si="112"/>
        <v>206.70490722857971</v>
      </c>
      <c r="J4073" s="86">
        <v>30.1676</v>
      </c>
      <c r="K4073" s="85">
        <f t="shared" si="113"/>
        <v>6.8518843802151883</v>
      </c>
      <c r="L4073" s="68" t="str">
        <f>VLOOKUP(C4073,[6]Consolidado!$B:$E,2,FALSE)</f>
        <v>Tapatio Spring resort</v>
      </c>
      <c r="M4073" s="69" t="str">
        <f>VLOOKUP(C4073,[6]Consolidado!$B:$E,3,FALSE)</f>
        <v>Custom Wood Vanity</v>
      </c>
      <c r="N4073" s="70" t="str">
        <f>VLOOKUP(C4073,[6]Consolidado!$B:$H,7,FALSE)</f>
        <v>Julio</v>
      </c>
    </row>
    <row r="4074" spans="1:14" s="71" customFormat="1" ht="16.5" customHeight="1" outlineLevel="1" x14ac:dyDescent="0.2">
      <c r="A4074" s="60" t="s">
        <v>705</v>
      </c>
      <c r="B4074" s="61">
        <v>42934</v>
      </c>
      <c r="C4074" s="71">
        <v>342</v>
      </c>
      <c r="D4074" s="63" t="str">
        <f>VLOOKUP(C4074,[6]Consolidado!$B:$E,4,FALSE)</f>
        <v>Finalizada</v>
      </c>
      <c r="E4074" s="64" t="s">
        <v>25</v>
      </c>
      <c r="F4074" s="65" t="s">
        <v>119</v>
      </c>
      <c r="G4074" s="66">
        <v>0.15625</v>
      </c>
      <c r="H4074" s="67">
        <v>619.40000000000009</v>
      </c>
      <c r="I4074" s="85">
        <f t="shared" si="112"/>
        <v>96.781250000000014</v>
      </c>
      <c r="J4074" s="86">
        <v>30.1676</v>
      </c>
      <c r="K4074" s="85">
        <f t="shared" si="113"/>
        <v>3.2081189753245209</v>
      </c>
      <c r="L4074" s="68" t="str">
        <f>VLOOKUP(C4074,[6]Consolidado!$B:$E,2,FALSE)</f>
        <v>Tapatio Spring resort</v>
      </c>
      <c r="M4074" s="69" t="str">
        <f>VLOOKUP(C4074,[6]Consolidado!$B:$E,3,FALSE)</f>
        <v>Custom Wood Vanity</v>
      </c>
      <c r="N4074" s="70" t="str">
        <f>VLOOKUP(C4074,[6]Consolidado!$B:$H,7,FALSE)</f>
        <v>Julio</v>
      </c>
    </row>
    <row r="4075" spans="1:14" s="71" customFormat="1" ht="16.5" customHeight="1" outlineLevel="1" x14ac:dyDescent="0.2">
      <c r="A4075" s="60" t="s">
        <v>705</v>
      </c>
      <c r="B4075" s="61">
        <v>42934</v>
      </c>
      <c r="C4075" s="71">
        <v>342</v>
      </c>
      <c r="D4075" s="63" t="str">
        <f>VLOOKUP(C4075,[6]Consolidado!$B:$E,4,FALSE)</f>
        <v>Finalizada</v>
      </c>
      <c r="E4075" s="64" t="s">
        <v>33</v>
      </c>
      <c r="F4075" s="65" t="s">
        <v>90</v>
      </c>
      <c r="G4075" s="66">
        <v>8.1</v>
      </c>
      <c r="H4075" s="67">
        <v>3.1466686239601929</v>
      </c>
      <c r="I4075" s="85">
        <f t="shared" si="112"/>
        <v>25.48801585407756</v>
      </c>
      <c r="J4075" s="86">
        <v>30.1676</v>
      </c>
      <c r="K4075" s="85">
        <f t="shared" si="113"/>
        <v>0.84488046294957375</v>
      </c>
      <c r="L4075" s="68" t="str">
        <f>VLOOKUP(C4075,[6]Consolidado!$B:$E,2,FALSE)</f>
        <v>Tapatio Spring resort</v>
      </c>
      <c r="M4075" s="69" t="str">
        <f>VLOOKUP(C4075,[6]Consolidado!$B:$E,3,FALSE)</f>
        <v>Custom Wood Vanity</v>
      </c>
      <c r="N4075" s="70" t="str">
        <f>VLOOKUP(C4075,[6]Consolidado!$B:$H,7,FALSE)</f>
        <v>Julio</v>
      </c>
    </row>
    <row r="4076" spans="1:14" s="71" customFormat="1" ht="16.5" customHeight="1" outlineLevel="1" x14ac:dyDescent="0.2">
      <c r="A4076" s="60" t="s">
        <v>705</v>
      </c>
      <c r="B4076" s="61">
        <v>42934</v>
      </c>
      <c r="C4076" s="71" t="s">
        <v>290</v>
      </c>
      <c r="D4076" s="63" t="str">
        <f>VLOOKUP(C4076,[6]Consolidado!$B:$E,4,FALSE)</f>
        <v>En Proceso</v>
      </c>
      <c r="E4076" s="64" t="s">
        <v>25</v>
      </c>
      <c r="F4076" s="65" t="s">
        <v>137</v>
      </c>
      <c r="G4076" s="66">
        <v>-0.25</v>
      </c>
      <c r="H4076" s="67">
        <v>980.21</v>
      </c>
      <c r="I4076" s="85">
        <f t="shared" si="112"/>
        <v>-245.05250000000001</v>
      </c>
      <c r="J4076" s="86">
        <v>30.1676</v>
      </c>
      <c r="K4076" s="85">
        <f t="shared" si="113"/>
        <v>-8.1230359723677061</v>
      </c>
      <c r="L4076" s="68" t="str">
        <f>VLOOKUP(C4076,[6]Consolidado!$B:$E,2,FALSE)</f>
        <v>Acabado</v>
      </c>
      <c r="M4076" s="69" t="str">
        <f>VLOOKUP(C4076,[6]Consolidado!$B:$E,3,FALSE)</f>
        <v>Material de acabado pendiente de distribuir</v>
      </c>
      <c r="N4076" s="70">
        <f>VLOOKUP(C4076,[6]Consolidado!$B:$H,7,FALSE)</f>
        <v>0</v>
      </c>
    </row>
    <row r="4077" spans="1:14" s="71" customFormat="1" ht="16.5" customHeight="1" outlineLevel="1" x14ac:dyDescent="0.2">
      <c r="A4077" s="60" t="s">
        <v>705</v>
      </c>
      <c r="B4077" s="61">
        <v>42934</v>
      </c>
      <c r="C4077" s="71" t="s">
        <v>290</v>
      </c>
      <c r="D4077" s="63" t="str">
        <f>VLOOKUP(C4077,[6]Consolidado!$B:$E,4,FALSE)</f>
        <v>En Proceso</v>
      </c>
      <c r="E4077" s="64" t="s">
        <v>25</v>
      </c>
      <c r="F4077" s="65" t="s">
        <v>108</v>
      </c>
      <c r="G4077" s="66">
        <v>-3.125E-2</v>
      </c>
      <c r="H4077" s="67">
        <v>986.72794871794883</v>
      </c>
      <c r="I4077" s="85">
        <f t="shared" si="112"/>
        <v>-30.835248397435901</v>
      </c>
      <c r="J4077" s="86">
        <v>30.1676</v>
      </c>
      <c r="K4077" s="85">
        <f t="shared" si="113"/>
        <v>-1.0221313063497228</v>
      </c>
      <c r="L4077" s="68" t="str">
        <f>VLOOKUP(C4077,[6]Consolidado!$B:$E,2,FALSE)</f>
        <v>Acabado</v>
      </c>
      <c r="M4077" s="69" t="str">
        <f>VLOOKUP(C4077,[6]Consolidado!$B:$E,3,FALSE)</f>
        <v>Material de acabado pendiente de distribuir</v>
      </c>
      <c r="N4077" s="70">
        <f>VLOOKUP(C4077,[6]Consolidado!$B:$H,7,FALSE)</f>
        <v>0</v>
      </c>
    </row>
    <row r="4078" spans="1:14" s="71" customFormat="1" ht="16.5" customHeight="1" outlineLevel="1" x14ac:dyDescent="0.2">
      <c r="A4078" s="60" t="s">
        <v>705</v>
      </c>
      <c r="B4078" s="61">
        <v>42934</v>
      </c>
      <c r="C4078" s="71" t="s">
        <v>290</v>
      </c>
      <c r="D4078" s="63" t="str">
        <f>VLOOKUP(C4078,[6]Consolidado!$B:$E,4,FALSE)</f>
        <v>En Proceso</v>
      </c>
      <c r="E4078" s="64" t="s">
        <v>25</v>
      </c>
      <c r="F4078" s="65" t="s">
        <v>109</v>
      </c>
      <c r="G4078" s="66">
        <v>-0.21875</v>
      </c>
      <c r="H4078" s="67">
        <v>1231.6764492649318</v>
      </c>
      <c r="I4078" s="85">
        <f t="shared" si="112"/>
        <v>-269.42922327670385</v>
      </c>
      <c r="J4078" s="86">
        <v>30.1676</v>
      </c>
      <c r="K4078" s="85">
        <f t="shared" si="113"/>
        <v>-8.9310791470552466</v>
      </c>
      <c r="L4078" s="68" t="str">
        <f>VLOOKUP(C4078,[6]Consolidado!$B:$E,2,FALSE)</f>
        <v>Acabado</v>
      </c>
      <c r="M4078" s="69" t="str">
        <f>VLOOKUP(C4078,[6]Consolidado!$B:$E,3,FALSE)</f>
        <v>Material de acabado pendiente de distribuir</v>
      </c>
      <c r="N4078" s="70">
        <f>VLOOKUP(C4078,[6]Consolidado!$B:$H,7,FALSE)</f>
        <v>0</v>
      </c>
    </row>
    <row r="4079" spans="1:14" s="71" customFormat="1" ht="16.5" customHeight="1" outlineLevel="1" x14ac:dyDescent="0.2">
      <c r="A4079" s="60" t="s">
        <v>705</v>
      </c>
      <c r="B4079" s="61">
        <v>42934</v>
      </c>
      <c r="C4079" s="71" t="s">
        <v>290</v>
      </c>
      <c r="D4079" s="63" t="str">
        <f>VLOOKUP(C4079,[6]Consolidado!$B:$E,4,FALSE)</f>
        <v>En Proceso</v>
      </c>
      <c r="E4079" s="64" t="s">
        <v>25</v>
      </c>
      <c r="F4079" s="65" t="s">
        <v>110</v>
      </c>
      <c r="G4079" s="66">
        <v>-0.25</v>
      </c>
      <c r="H4079" s="67">
        <v>1322.9114062629101</v>
      </c>
      <c r="I4079" s="85">
        <f t="shared" si="112"/>
        <v>-330.72785156572752</v>
      </c>
      <c r="J4079" s="86">
        <v>30.1676</v>
      </c>
      <c r="K4079" s="85">
        <f t="shared" si="113"/>
        <v>-10.9630150083443</v>
      </c>
      <c r="L4079" s="68" t="str">
        <f>VLOOKUP(C4079,[6]Consolidado!$B:$E,2,FALSE)</f>
        <v>Acabado</v>
      </c>
      <c r="M4079" s="69" t="str">
        <f>VLOOKUP(C4079,[6]Consolidado!$B:$E,3,FALSE)</f>
        <v>Material de acabado pendiente de distribuir</v>
      </c>
      <c r="N4079" s="70">
        <f>VLOOKUP(C4079,[6]Consolidado!$B:$H,7,FALSE)</f>
        <v>0</v>
      </c>
    </row>
    <row r="4080" spans="1:14" s="71" customFormat="1" ht="16.5" customHeight="1" outlineLevel="1" x14ac:dyDescent="0.2">
      <c r="A4080" s="60" t="s">
        <v>705</v>
      </c>
      <c r="B4080" s="61">
        <v>42934</v>
      </c>
      <c r="C4080" s="71" t="s">
        <v>290</v>
      </c>
      <c r="D4080" s="63" t="str">
        <f>VLOOKUP(C4080,[6]Consolidado!$B:$E,4,FALSE)</f>
        <v>En Proceso</v>
      </c>
      <c r="E4080" s="64" t="s">
        <v>25</v>
      </c>
      <c r="F4080" s="65" t="s">
        <v>119</v>
      </c>
      <c r="G4080" s="66">
        <v>-0.375</v>
      </c>
      <c r="H4080" s="67">
        <v>619.40000000000009</v>
      </c>
      <c r="I4080" s="85">
        <f t="shared" si="112"/>
        <v>-232.27500000000003</v>
      </c>
      <c r="J4080" s="86">
        <v>30.1676</v>
      </c>
      <c r="K4080" s="85">
        <f t="shared" si="113"/>
        <v>-7.6994855407788503</v>
      </c>
      <c r="L4080" s="68" t="str">
        <f>VLOOKUP(C4080,[6]Consolidado!$B:$E,2,FALSE)</f>
        <v>Acabado</v>
      </c>
      <c r="M4080" s="69" t="str">
        <f>VLOOKUP(C4080,[6]Consolidado!$B:$E,3,FALSE)</f>
        <v>Material de acabado pendiente de distribuir</v>
      </c>
      <c r="N4080" s="70">
        <f>VLOOKUP(C4080,[6]Consolidado!$B:$H,7,FALSE)</f>
        <v>0</v>
      </c>
    </row>
    <row r="4081" spans="1:14" s="71" customFormat="1" ht="16.5" customHeight="1" outlineLevel="1" x14ac:dyDescent="0.2">
      <c r="A4081" s="60" t="s">
        <v>705</v>
      </c>
      <c r="B4081" s="61">
        <v>42934</v>
      </c>
      <c r="C4081" s="71" t="s">
        <v>290</v>
      </c>
      <c r="D4081" s="63" t="str">
        <f>VLOOKUP(C4081,[6]Consolidado!$B:$E,4,FALSE)</f>
        <v>En Proceso</v>
      </c>
      <c r="E4081" s="64" t="s">
        <v>25</v>
      </c>
      <c r="F4081" s="65" t="s">
        <v>100</v>
      </c>
      <c r="G4081" s="66">
        <v>-3.125E-2</v>
      </c>
      <c r="H4081" s="67">
        <v>406.29999999999995</v>
      </c>
      <c r="I4081" s="85">
        <f t="shared" si="112"/>
        <v>-12.696874999999999</v>
      </c>
      <c r="J4081" s="86">
        <v>30.1676</v>
      </c>
      <c r="K4081" s="85">
        <f t="shared" si="113"/>
        <v>-0.4208778623423805</v>
      </c>
      <c r="L4081" s="68" t="str">
        <f>VLOOKUP(C4081,[6]Consolidado!$B:$E,2,FALSE)</f>
        <v>Acabado</v>
      </c>
      <c r="M4081" s="69" t="str">
        <f>VLOOKUP(C4081,[6]Consolidado!$B:$E,3,FALSE)</f>
        <v>Material de acabado pendiente de distribuir</v>
      </c>
      <c r="N4081" s="70">
        <f>VLOOKUP(C4081,[6]Consolidado!$B:$H,7,FALSE)</f>
        <v>0</v>
      </c>
    </row>
    <row r="4082" spans="1:14" s="71" customFormat="1" ht="16.5" customHeight="1" outlineLevel="1" x14ac:dyDescent="0.2">
      <c r="A4082" s="60" t="s">
        <v>705</v>
      </c>
      <c r="B4082" s="61">
        <v>42934</v>
      </c>
      <c r="C4082" s="71" t="s">
        <v>290</v>
      </c>
      <c r="D4082" s="63" t="str">
        <f>VLOOKUP(C4082,[6]Consolidado!$B:$E,4,FALSE)</f>
        <v>En Proceso</v>
      </c>
      <c r="E4082" s="64" t="s">
        <v>25</v>
      </c>
      <c r="F4082" s="65" t="s">
        <v>120</v>
      </c>
      <c r="G4082" s="66">
        <v>-3.125E-2</v>
      </c>
      <c r="H4082" s="67">
        <v>1231.47</v>
      </c>
      <c r="I4082" s="85">
        <f t="shared" si="112"/>
        <v>-38.483437500000001</v>
      </c>
      <c r="J4082" s="86">
        <v>30.1676</v>
      </c>
      <c r="K4082" s="85">
        <f t="shared" si="113"/>
        <v>-1.2756545930070673</v>
      </c>
      <c r="L4082" s="68" t="str">
        <f>VLOOKUP(C4082,[6]Consolidado!$B:$E,2,FALSE)</f>
        <v>Acabado</v>
      </c>
      <c r="M4082" s="69" t="str">
        <f>VLOOKUP(C4082,[6]Consolidado!$B:$E,3,FALSE)</f>
        <v>Material de acabado pendiente de distribuir</v>
      </c>
      <c r="N4082" s="70">
        <f>VLOOKUP(C4082,[6]Consolidado!$B:$H,7,FALSE)</f>
        <v>0</v>
      </c>
    </row>
    <row r="4083" spans="1:14" s="71" customFormat="1" ht="16.5" customHeight="1" outlineLevel="1" x14ac:dyDescent="0.2">
      <c r="A4083" s="60" t="s">
        <v>705</v>
      </c>
      <c r="B4083" s="61">
        <v>42934</v>
      </c>
      <c r="C4083" s="71" t="s">
        <v>89</v>
      </c>
      <c r="D4083" s="63" t="str">
        <f>VLOOKUP(C4083,[6]Consolidado!$B:$E,4,FALSE)</f>
        <v>En Proceso</v>
      </c>
      <c r="E4083" s="64" t="s">
        <v>33</v>
      </c>
      <c r="F4083" s="65" t="s">
        <v>90</v>
      </c>
      <c r="G4083" s="66">
        <v>-5.4</v>
      </c>
      <c r="H4083" s="67">
        <v>3.1466686239601929</v>
      </c>
      <c r="I4083" s="85">
        <f t="shared" si="112"/>
        <v>-16.992010569385041</v>
      </c>
      <c r="J4083" s="86">
        <v>30.1676</v>
      </c>
      <c r="K4083" s="85">
        <f t="shared" si="113"/>
        <v>-0.5632536419663825</v>
      </c>
      <c r="L4083" s="68" t="str">
        <f>VLOOKUP(C4083,[6]Consolidado!$B:$E,2,FALSE)</f>
        <v>Empaque</v>
      </c>
      <c r="M4083" s="69" t="str">
        <f>VLOOKUP(C4083,[6]Consolidado!$B:$E,3,FALSE)</f>
        <v>Material de empaque pendiente de distribuir</v>
      </c>
      <c r="N4083" s="70">
        <f>VLOOKUP(C4083,[6]Consolidado!$B:$H,7,FALSE)</f>
        <v>0</v>
      </c>
    </row>
    <row r="4084" spans="1:14" s="71" customFormat="1" ht="16.5" customHeight="1" outlineLevel="1" x14ac:dyDescent="0.2">
      <c r="A4084" s="60" t="s">
        <v>705</v>
      </c>
      <c r="B4084" s="61">
        <v>42934</v>
      </c>
      <c r="C4084" s="71">
        <v>343</v>
      </c>
      <c r="D4084" s="63" t="str">
        <f>VLOOKUP(C4084,[6]Consolidado!$B:$E,4,FALSE)</f>
        <v>Finalizada</v>
      </c>
      <c r="E4084" s="64" t="s">
        <v>25</v>
      </c>
      <c r="F4084" s="65" t="s">
        <v>137</v>
      </c>
      <c r="G4084" s="66">
        <v>0.25</v>
      </c>
      <c r="H4084" s="67">
        <v>980.21</v>
      </c>
      <c r="I4084" s="85">
        <f t="shared" si="112"/>
        <v>245.05250000000001</v>
      </c>
      <c r="J4084" s="86">
        <v>30.1676</v>
      </c>
      <c r="K4084" s="85">
        <f t="shared" si="113"/>
        <v>8.1230359723677061</v>
      </c>
      <c r="L4084" s="68" t="str">
        <f>VLOOKUP(C4084,[6]Consolidado!$B:$E,2,FALSE)</f>
        <v>Tapatio Spring resort</v>
      </c>
      <c r="M4084" s="69" t="str">
        <f>VLOOKUP(C4084,[6]Consolidado!$B:$E,3,FALSE)</f>
        <v>Custom Nightstand</v>
      </c>
      <c r="N4084" s="70" t="str">
        <f>VLOOKUP(C4084,[6]Consolidado!$B:$H,7,FALSE)</f>
        <v>Julio</v>
      </c>
    </row>
    <row r="4085" spans="1:14" s="71" customFormat="1" ht="16.5" customHeight="1" outlineLevel="1" x14ac:dyDescent="0.2">
      <c r="A4085" s="60" t="s">
        <v>705</v>
      </c>
      <c r="B4085" s="61">
        <v>42934</v>
      </c>
      <c r="C4085" s="71">
        <v>343</v>
      </c>
      <c r="D4085" s="63" t="str">
        <f>VLOOKUP(C4085,[6]Consolidado!$B:$E,4,FALSE)</f>
        <v>Finalizada</v>
      </c>
      <c r="E4085" s="64" t="s">
        <v>25</v>
      </c>
      <c r="F4085" s="65" t="s">
        <v>108</v>
      </c>
      <c r="G4085" s="66">
        <v>3.125E-2</v>
      </c>
      <c r="H4085" s="67">
        <v>986.72794871794883</v>
      </c>
      <c r="I4085" s="85">
        <f t="shared" si="112"/>
        <v>30.835248397435901</v>
      </c>
      <c r="J4085" s="86">
        <v>30.1676</v>
      </c>
      <c r="K4085" s="85">
        <f t="shared" si="113"/>
        <v>1.0221313063497228</v>
      </c>
      <c r="L4085" s="68" t="str">
        <f>VLOOKUP(C4085,[6]Consolidado!$B:$E,2,FALSE)</f>
        <v>Tapatio Spring resort</v>
      </c>
      <c r="M4085" s="69" t="str">
        <f>VLOOKUP(C4085,[6]Consolidado!$B:$E,3,FALSE)</f>
        <v>Custom Nightstand</v>
      </c>
      <c r="N4085" s="70" t="str">
        <f>VLOOKUP(C4085,[6]Consolidado!$B:$H,7,FALSE)</f>
        <v>Julio</v>
      </c>
    </row>
    <row r="4086" spans="1:14" s="71" customFormat="1" ht="16.5" customHeight="1" outlineLevel="1" x14ac:dyDescent="0.2">
      <c r="A4086" s="60" t="s">
        <v>705</v>
      </c>
      <c r="B4086" s="61">
        <v>42934</v>
      </c>
      <c r="C4086" s="71">
        <v>343</v>
      </c>
      <c r="D4086" s="63" t="str">
        <f>VLOOKUP(C4086,[6]Consolidado!$B:$E,4,FALSE)</f>
        <v>Finalizada</v>
      </c>
      <c r="E4086" s="64" t="s">
        <v>25</v>
      </c>
      <c r="F4086" s="65" t="s">
        <v>109</v>
      </c>
      <c r="G4086" s="66">
        <v>0.21875</v>
      </c>
      <c r="H4086" s="67">
        <v>1231.6764492649318</v>
      </c>
      <c r="I4086" s="85">
        <f t="shared" si="112"/>
        <v>269.42922327670385</v>
      </c>
      <c r="J4086" s="86">
        <v>30.1676</v>
      </c>
      <c r="K4086" s="85">
        <f t="shared" si="113"/>
        <v>8.9310791470552466</v>
      </c>
      <c r="L4086" s="68" t="str">
        <f>VLOOKUP(C4086,[6]Consolidado!$B:$E,2,FALSE)</f>
        <v>Tapatio Spring resort</v>
      </c>
      <c r="M4086" s="69" t="str">
        <f>VLOOKUP(C4086,[6]Consolidado!$B:$E,3,FALSE)</f>
        <v>Custom Nightstand</v>
      </c>
      <c r="N4086" s="70" t="str">
        <f>VLOOKUP(C4086,[6]Consolidado!$B:$H,7,FALSE)</f>
        <v>Julio</v>
      </c>
    </row>
    <row r="4087" spans="1:14" s="71" customFormat="1" ht="16.5" customHeight="1" outlineLevel="1" x14ac:dyDescent="0.2">
      <c r="A4087" s="60" t="s">
        <v>705</v>
      </c>
      <c r="B4087" s="61">
        <v>42934</v>
      </c>
      <c r="C4087" s="71">
        <v>343</v>
      </c>
      <c r="D4087" s="63" t="str">
        <f>VLOOKUP(C4087,[6]Consolidado!$B:$E,4,FALSE)</f>
        <v>Finalizada</v>
      </c>
      <c r="E4087" s="64" t="s">
        <v>25</v>
      </c>
      <c r="F4087" s="65" t="s">
        <v>110</v>
      </c>
      <c r="G4087" s="66">
        <v>0.25</v>
      </c>
      <c r="H4087" s="67">
        <v>1322.9114062629101</v>
      </c>
      <c r="I4087" s="85">
        <f t="shared" si="112"/>
        <v>330.72785156572752</v>
      </c>
      <c r="J4087" s="86">
        <v>30.1676</v>
      </c>
      <c r="K4087" s="85">
        <f t="shared" si="113"/>
        <v>10.9630150083443</v>
      </c>
      <c r="L4087" s="68" t="str">
        <f>VLOOKUP(C4087,[6]Consolidado!$B:$E,2,FALSE)</f>
        <v>Tapatio Spring resort</v>
      </c>
      <c r="M4087" s="69" t="str">
        <f>VLOOKUP(C4087,[6]Consolidado!$B:$E,3,FALSE)</f>
        <v>Custom Nightstand</v>
      </c>
      <c r="N4087" s="70" t="str">
        <f>VLOOKUP(C4087,[6]Consolidado!$B:$H,7,FALSE)</f>
        <v>Julio</v>
      </c>
    </row>
    <row r="4088" spans="1:14" s="71" customFormat="1" ht="16.5" customHeight="1" outlineLevel="1" x14ac:dyDescent="0.2">
      <c r="A4088" s="60" t="s">
        <v>705</v>
      </c>
      <c r="B4088" s="61">
        <v>42934</v>
      </c>
      <c r="C4088" s="71">
        <v>343</v>
      </c>
      <c r="D4088" s="63" t="str">
        <f>VLOOKUP(C4088,[6]Consolidado!$B:$E,4,FALSE)</f>
        <v>Finalizada</v>
      </c>
      <c r="E4088" s="64" t="s">
        <v>25</v>
      </c>
      <c r="F4088" s="65" t="s">
        <v>119</v>
      </c>
      <c r="G4088" s="66">
        <v>0.375</v>
      </c>
      <c r="H4088" s="67">
        <v>619.40000000000009</v>
      </c>
      <c r="I4088" s="85">
        <f t="shared" si="112"/>
        <v>232.27500000000003</v>
      </c>
      <c r="J4088" s="86">
        <v>30.1676</v>
      </c>
      <c r="K4088" s="85">
        <f t="shared" si="113"/>
        <v>7.6994855407788503</v>
      </c>
      <c r="L4088" s="68" t="str">
        <f>VLOOKUP(C4088,[6]Consolidado!$B:$E,2,FALSE)</f>
        <v>Tapatio Spring resort</v>
      </c>
      <c r="M4088" s="69" t="str">
        <f>VLOOKUP(C4088,[6]Consolidado!$B:$E,3,FALSE)</f>
        <v>Custom Nightstand</v>
      </c>
      <c r="N4088" s="70" t="str">
        <f>VLOOKUP(C4088,[6]Consolidado!$B:$H,7,FALSE)</f>
        <v>Julio</v>
      </c>
    </row>
    <row r="4089" spans="1:14" s="71" customFormat="1" ht="16.5" customHeight="1" outlineLevel="1" x14ac:dyDescent="0.2">
      <c r="A4089" s="60" t="s">
        <v>705</v>
      </c>
      <c r="B4089" s="61">
        <v>42934</v>
      </c>
      <c r="C4089" s="71">
        <v>343</v>
      </c>
      <c r="D4089" s="63" t="str">
        <f>VLOOKUP(C4089,[6]Consolidado!$B:$E,4,FALSE)</f>
        <v>Finalizada</v>
      </c>
      <c r="E4089" s="64" t="s">
        <v>25</v>
      </c>
      <c r="F4089" s="65" t="s">
        <v>100</v>
      </c>
      <c r="G4089" s="66">
        <v>3.125E-2</v>
      </c>
      <c r="H4089" s="67">
        <v>406.29999999999995</v>
      </c>
      <c r="I4089" s="85">
        <f t="shared" si="112"/>
        <v>12.696874999999999</v>
      </c>
      <c r="J4089" s="86">
        <v>30.1676</v>
      </c>
      <c r="K4089" s="85">
        <f t="shared" si="113"/>
        <v>0.4208778623423805</v>
      </c>
      <c r="L4089" s="68" t="str">
        <f>VLOOKUP(C4089,[6]Consolidado!$B:$E,2,FALSE)</f>
        <v>Tapatio Spring resort</v>
      </c>
      <c r="M4089" s="69" t="str">
        <f>VLOOKUP(C4089,[6]Consolidado!$B:$E,3,FALSE)</f>
        <v>Custom Nightstand</v>
      </c>
      <c r="N4089" s="70" t="str">
        <f>VLOOKUP(C4089,[6]Consolidado!$B:$H,7,FALSE)</f>
        <v>Julio</v>
      </c>
    </row>
    <row r="4090" spans="1:14" s="71" customFormat="1" ht="16.5" customHeight="1" outlineLevel="1" x14ac:dyDescent="0.2">
      <c r="A4090" s="60" t="s">
        <v>705</v>
      </c>
      <c r="B4090" s="61">
        <v>42934</v>
      </c>
      <c r="C4090" s="71">
        <v>343</v>
      </c>
      <c r="D4090" s="63" t="str">
        <f>VLOOKUP(C4090,[6]Consolidado!$B:$E,4,FALSE)</f>
        <v>Finalizada</v>
      </c>
      <c r="E4090" s="64" t="s">
        <v>25</v>
      </c>
      <c r="F4090" s="65" t="s">
        <v>120</v>
      </c>
      <c r="G4090" s="66">
        <v>3.125E-2</v>
      </c>
      <c r="H4090" s="67">
        <v>1231.47</v>
      </c>
      <c r="I4090" s="85">
        <f t="shared" si="112"/>
        <v>38.483437500000001</v>
      </c>
      <c r="J4090" s="86">
        <v>30.1676</v>
      </c>
      <c r="K4090" s="85">
        <f t="shared" si="113"/>
        <v>1.2756545930070673</v>
      </c>
      <c r="L4090" s="68" t="str">
        <f>VLOOKUP(C4090,[6]Consolidado!$B:$E,2,FALSE)</f>
        <v>Tapatio Spring resort</v>
      </c>
      <c r="M4090" s="69" t="str">
        <f>VLOOKUP(C4090,[6]Consolidado!$B:$E,3,FALSE)</f>
        <v>Custom Nightstand</v>
      </c>
      <c r="N4090" s="70" t="str">
        <f>VLOOKUP(C4090,[6]Consolidado!$B:$H,7,FALSE)</f>
        <v>Julio</v>
      </c>
    </row>
    <row r="4091" spans="1:14" s="71" customFormat="1" ht="16.5" customHeight="1" outlineLevel="1" x14ac:dyDescent="0.2">
      <c r="A4091" s="60" t="s">
        <v>705</v>
      </c>
      <c r="B4091" s="61">
        <v>42934</v>
      </c>
      <c r="C4091" s="71">
        <v>343</v>
      </c>
      <c r="D4091" s="63" t="str">
        <f>VLOOKUP(C4091,[6]Consolidado!$B:$E,4,FALSE)</f>
        <v>Finalizada</v>
      </c>
      <c r="E4091" s="64" t="s">
        <v>33</v>
      </c>
      <c r="F4091" s="65" t="s">
        <v>90</v>
      </c>
      <c r="G4091" s="66">
        <v>5.4</v>
      </c>
      <c r="H4091" s="67">
        <v>3.1466686239601929</v>
      </c>
      <c r="I4091" s="85">
        <f t="shared" si="112"/>
        <v>16.992010569385041</v>
      </c>
      <c r="J4091" s="86">
        <v>30.1676</v>
      </c>
      <c r="K4091" s="85">
        <f t="shared" si="113"/>
        <v>0.5632536419663825</v>
      </c>
      <c r="L4091" s="68" t="str">
        <f>VLOOKUP(C4091,[6]Consolidado!$B:$E,2,FALSE)</f>
        <v>Tapatio Spring resort</v>
      </c>
      <c r="M4091" s="69" t="str">
        <f>VLOOKUP(C4091,[6]Consolidado!$B:$E,3,FALSE)</f>
        <v>Custom Nightstand</v>
      </c>
      <c r="N4091" s="70" t="str">
        <f>VLOOKUP(C4091,[6]Consolidado!$B:$H,7,FALSE)</f>
        <v>Julio</v>
      </c>
    </row>
    <row r="4092" spans="1:14" s="71" customFormat="1" ht="16.5" customHeight="1" outlineLevel="1" x14ac:dyDescent="0.2">
      <c r="A4092" s="60" t="s">
        <v>705</v>
      </c>
      <c r="B4092" s="61">
        <v>42933</v>
      </c>
      <c r="C4092" s="71">
        <v>258</v>
      </c>
      <c r="D4092" s="63" t="str">
        <f>VLOOKUP(C4092,[6]Consolidado!$B:$E,4,FALSE)</f>
        <v>Finalizada</v>
      </c>
      <c r="E4092" s="64" t="s">
        <v>49</v>
      </c>
      <c r="F4092" s="65" t="s">
        <v>191</v>
      </c>
      <c r="G4092" s="66">
        <v>7</v>
      </c>
      <c r="H4092" s="67">
        <v>25.2</v>
      </c>
      <c r="I4092" s="85">
        <f t="shared" si="112"/>
        <v>176.4</v>
      </c>
      <c r="J4092" s="86">
        <v>30.1676</v>
      </c>
      <c r="K4092" s="85">
        <f t="shared" si="113"/>
        <v>5.8473329001975634</v>
      </c>
      <c r="L4092" s="68" t="str">
        <f>VLOOKUP(C4092,[6]Consolidado!$B:$E,2,FALSE)</f>
        <v>Ignitia Office</v>
      </c>
      <c r="M4092" s="69" t="str">
        <f>VLOOKUP(C4092,[6]Consolidado!$B:$E,3,FALSE)</f>
        <v>Upholestered Box chair in light harwood</v>
      </c>
      <c r="N4092" s="70" t="str">
        <f>VLOOKUP(C4092,[6]Consolidado!$B:$H,7,FALSE)</f>
        <v>Julio</v>
      </c>
    </row>
    <row r="4093" spans="1:14" s="71" customFormat="1" ht="16.5" customHeight="1" outlineLevel="1" x14ac:dyDescent="0.2">
      <c r="A4093" s="60" t="s">
        <v>705</v>
      </c>
      <c r="B4093" s="61">
        <v>42921</v>
      </c>
      <c r="C4093" s="71">
        <v>290</v>
      </c>
      <c r="D4093" s="63" t="str">
        <f>VLOOKUP(C4093,[6]Consolidado!$B:$E,4,FALSE)</f>
        <v>Finalizada</v>
      </c>
      <c r="E4093" s="64" t="s">
        <v>40</v>
      </c>
      <c r="F4093" s="65" t="s">
        <v>52</v>
      </c>
      <c r="G4093" s="66">
        <v>-6</v>
      </c>
      <c r="H4093" s="67">
        <v>0.61599999999999999</v>
      </c>
      <c r="I4093" s="85">
        <f t="shared" si="112"/>
        <v>-3.6959999999999997</v>
      </c>
      <c r="J4093" s="86">
        <v>30.1676</v>
      </c>
      <c r="K4093" s="85">
        <f t="shared" si="113"/>
        <v>-0.12251554648032988</v>
      </c>
      <c r="L4093" s="68" t="str">
        <f>VLOOKUP(C4093,[6]Consolidado!$B:$E,2,FALSE)</f>
        <v>Kaffitar</v>
      </c>
      <c r="M4093" s="69" t="str">
        <f>VLOOKUP(C4093,[6]Consolidado!$B:$E,3,FALSE)</f>
        <v xml:space="preserve">Slab Table </v>
      </c>
      <c r="N4093" s="70" t="str">
        <f>VLOOKUP(C4093,[6]Consolidado!$B:$H,7,FALSE)</f>
        <v>Julio</v>
      </c>
    </row>
    <row r="4094" spans="1:14" s="71" customFormat="1" ht="16.5" customHeight="1" outlineLevel="1" x14ac:dyDescent="0.2">
      <c r="A4094" s="60" t="s">
        <v>705</v>
      </c>
      <c r="B4094" s="61">
        <v>42919</v>
      </c>
      <c r="C4094" s="71" t="s">
        <v>290</v>
      </c>
      <c r="D4094" s="63" t="str">
        <f>VLOOKUP(C4094,[6]Consolidado!$B:$E,4,FALSE)</f>
        <v>En Proceso</v>
      </c>
      <c r="E4094" s="64" t="s">
        <v>25</v>
      </c>
      <c r="F4094" s="65" t="s">
        <v>100</v>
      </c>
      <c r="G4094" s="66">
        <v>-3.125E-2</v>
      </c>
      <c r="H4094" s="67">
        <v>406.29999999999995</v>
      </c>
      <c r="I4094" s="85">
        <f t="shared" si="112"/>
        <v>-12.696874999999999</v>
      </c>
      <c r="J4094" s="86">
        <v>30.1676</v>
      </c>
      <c r="K4094" s="85">
        <f t="shared" si="113"/>
        <v>-0.4208778623423805</v>
      </c>
      <c r="L4094" s="68" t="str">
        <f>VLOOKUP(C4094,[6]Consolidado!$B:$E,2,FALSE)</f>
        <v>Acabado</v>
      </c>
      <c r="M4094" s="69" t="str">
        <f>VLOOKUP(C4094,[6]Consolidado!$B:$E,3,FALSE)</f>
        <v>Material de acabado pendiente de distribuir</v>
      </c>
      <c r="N4094" s="70">
        <f>VLOOKUP(C4094,[6]Consolidado!$B:$H,7,FALSE)</f>
        <v>0</v>
      </c>
    </row>
    <row r="4095" spans="1:14" s="71" customFormat="1" ht="16.5" customHeight="1" outlineLevel="1" x14ac:dyDescent="0.2">
      <c r="A4095" s="60" t="s">
        <v>705</v>
      </c>
      <c r="B4095" s="61">
        <v>42919</v>
      </c>
      <c r="C4095" s="71" t="s">
        <v>290</v>
      </c>
      <c r="D4095" s="63" t="str">
        <f>VLOOKUP(C4095,[6]Consolidado!$B:$E,4,FALSE)</f>
        <v>En Proceso</v>
      </c>
      <c r="E4095" s="64" t="s">
        <v>25</v>
      </c>
      <c r="F4095" s="65" t="s">
        <v>109</v>
      </c>
      <c r="G4095" s="66">
        <v>-3.125E-2</v>
      </c>
      <c r="H4095" s="67">
        <v>1231.6764492649318</v>
      </c>
      <c r="I4095" s="85">
        <f t="shared" si="112"/>
        <v>-38.489889039529118</v>
      </c>
      <c r="J4095" s="86">
        <v>30.1676</v>
      </c>
      <c r="K4095" s="85">
        <f t="shared" si="113"/>
        <v>-1.2758684495793207</v>
      </c>
      <c r="L4095" s="68" t="str">
        <f>VLOOKUP(C4095,[6]Consolidado!$B:$E,2,FALSE)</f>
        <v>Acabado</v>
      </c>
      <c r="M4095" s="69" t="str">
        <f>VLOOKUP(C4095,[6]Consolidado!$B:$E,3,FALSE)</f>
        <v>Material de acabado pendiente de distribuir</v>
      </c>
      <c r="N4095" s="70">
        <f>VLOOKUP(C4095,[6]Consolidado!$B:$H,7,FALSE)</f>
        <v>0</v>
      </c>
    </row>
    <row r="4096" spans="1:14" s="71" customFormat="1" ht="16.5" customHeight="1" outlineLevel="1" x14ac:dyDescent="0.2">
      <c r="A4096" s="60" t="s">
        <v>705</v>
      </c>
      <c r="B4096" s="61">
        <v>42919</v>
      </c>
      <c r="C4096" s="71" t="s">
        <v>290</v>
      </c>
      <c r="D4096" s="63" t="str">
        <f>VLOOKUP(C4096,[6]Consolidado!$B:$E,4,FALSE)</f>
        <v>En Proceso</v>
      </c>
      <c r="E4096" s="64" t="s">
        <v>25</v>
      </c>
      <c r="F4096" s="65" t="s">
        <v>110</v>
      </c>
      <c r="G4096" s="66">
        <v>-3.125E-2</v>
      </c>
      <c r="H4096" s="67">
        <v>1322.9114062629101</v>
      </c>
      <c r="I4096" s="85">
        <f t="shared" si="112"/>
        <v>-41.34098144571594</v>
      </c>
      <c r="J4096" s="86">
        <v>30.1676</v>
      </c>
      <c r="K4096" s="85">
        <f t="shared" si="113"/>
        <v>-1.3703768760430375</v>
      </c>
      <c r="L4096" s="68" t="str">
        <f>VLOOKUP(C4096,[6]Consolidado!$B:$E,2,FALSE)</f>
        <v>Acabado</v>
      </c>
      <c r="M4096" s="69" t="str">
        <f>VLOOKUP(C4096,[6]Consolidado!$B:$E,3,FALSE)</f>
        <v>Material de acabado pendiente de distribuir</v>
      </c>
      <c r="N4096" s="70">
        <f>VLOOKUP(C4096,[6]Consolidado!$B:$H,7,FALSE)</f>
        <v>0</v>
      </c>
    </row>
    <row r="4097" spans="1:14" s="71" customFormat="1" ht="16.5" customHeight="1" outlineLevel="1" x14ac:dyDescent="0.2">
      <c r="A4097" s="60" t="s">
        <v>705</v>
      </c>
      <c r="B4097" s="61">
        <v>42919</v>
      </c>
      <c r="C4097" s="71" t="s">
        <v>290</v>
      </c>
      <c r="D4097" s="63" t="str">
        <f>VLOOKUP(C4097,[6]Consolidado!$B:$E,4,FALSE)</f>
        <v>En Proceso</v>
      </c>
      <c r="E4097" s="64" t="s">
        <v>25</v>
      </c>
      <c r="F4097" s="65" t="s">
        <v>119</v>
      </c>
      <c r="G4097" s="66">
        <v>-3.125E-2</v>
      </c>
      <c r="H4097" s="67">
        <v>619.40000000000009</v>
      </c>
      <c r="I4097" s="85">
        <f t="shared" si="112"/>
        <v>-19.356250000000003</v>
      </c>
      <c r="J4097" s="86">
        <v>30.1676</v>
      </c>
      <c r="K4097" s="85">
        <f t="shared" si="113"/>
        <v>-0.64162379506490419</v>
      </c>
      <c r="L4097" s="68" t="str">
        <f>VLOOKUP(C4097,[6]Consolidado!$B:$E,2,FALSE)</f>
        <v>Acabado</v>
      </c>
      <c r="M4097" s="69" t="str">
        <f>VLOOKUP(C4097,[6]Consolidado!$B:$E,3,FALSE)</f>
        <v>Material de acabado pendiente de distribuir</v>
      </c>
      <c r="N4097" s="70">
        <f>VLOOKUP(C4097,[6]Consolidado!$B:$H,7,FALSE)</f>
        <v>0</v>
      </c>
    </row>
    <row r="4098" spans="1:14" s="71" customFormat="1" ht="16.5" customHeight="1" outlineLevel="1" x14ac:dyDescent="0.2">
      <c r="A4098" s="60" t="s">
        <v>705</v>
      </c>
      <c r="B4098" s="61">
        <v>42919</v>
      </c>
      <c r="C4098" s="71">
        <v>187</v>
      </c>
      <c r="D4098" s="63" t="str">
        <f>VLOOKUP(C4098,[6]Consolidado!$B:$E,4,FALSE)</f>
        <v>Finalizada</v>
      </c>
      <c r="E4098" s="64" t="s">
        <v>25</v>
      </c>
      <c r="F4098" s="65" t="s">
        <v>100</v>
      </c>
      <c r="G4098" s="66">
        <v>3.125E-2</v>
      </c>
      <c r="H4098" s="67">
        <v>406.29999999999995</v>
      </c>
      <c r="I4098" s="85">
        <f t="shared" si="112"/>
        <v>12.696874999999999</v>
      </c>
      <c r="J4098" s="86">
        <v>30.1676</v>
      </c>
      <c r="K4098" s="85">
        <f t="shared" si="113"/>
        <v>0.4208778623423805</v>
      </c>
      <c r="L4098" s="68" t="str">
        <f>VLOOKUP(C4098,[6]Consolidado!$B:$E,2,FALSE)</f>
        <v>Maderas Collective</v>
      </c>
      <c r="M4098" s="69" t="str">
        <f>VLOOKUP(C4098,[6]Consolidado!$B:$E,3,FALSE)</f>
        <v>Muestras de Acabado - General</v>
      </c>
      <c r="N4098" s="70" t="str">
        <f>VLOOKUP(C4098,[6]Consolidado!$B:$H,7,FALSE)</f>
        <v>Se cierra mensualmente</v>
      </c>
    </row>
    <row r="4099" spans="1:14" s="71" customFormat="1" ht="16.5" customHeight="1" outlineLevel="1" x14ac:dyDescent="0.2">
      <c r="A4099" s="60" t="s">
        <v>705</v>
      </c>
      <c r="B4099" s="61">
        <v>42919</v>
      </c>
      <c r="C4099" s="71">
        <v>187</v>
      </c>
      <c r="D4099" s="63" t="str">
        <f>VLOOKUP(C4099,[6]Consolidado!$B:$E,4,FALSE)</f>
        <v>Finalizada</v>
      </c>
      <c r="E4099" s="64" t="s">
        <v>25</v>
      </c>
      <c r="F4099" s="65" t="s">
        <v>109</v>
      </c>
      <c r="G4099" s="66">
        <v>3.125E-2</v>
      </c>
      <c r="H4099" s="67">
        <v>1231.6764492649318</v>
      </c>
      <c r="I4099" s="85">
        <f t="shared" si="112"/>
        <v>38.489889039529118</v>
      </c>
      <c r="J4099" s="86">
        <v>30.1676</v>
      </c>
      <c r="K4099" s="85">
        <f t="shared" si="113"/>
        <v>1.2758684495793207</v>
      </c>
      <c r="L4099" s="68" t="str">
        <f>VLOOKUP(C4099,[6]Consolidado!$B:$E,2,FALSE)</f>
        <v>Maderas Collective</v>
      </c>
      <c r="M4099" s="69" t="str">
        <f>VLOOKUP(C4099,[6]Consolidado!$B:$E,3,FALSE)</f>
        <v>Muestras de Acabado - General</v>
      </c>
      <c r="N4099" s="70" t="str">
        <f>VLOOKUP(C4099,[6]Consolidado!$B:$H,7,FALSE)</f>
        <v>Se cierra mensualmente</v>
      </c>
    </row>
    <row r="4100" spans="1:14" s="71" customFormat="1" ht="16.5" customHeight="1" outlineLevel="1" x14ac:dyDescent="0.2">
      <c r="A4100" s="60" t="s">
        <v>705</v>
      </c>
      <c r="B4100" s="61">
        <v>42919</v>
      </c>
      <c r="C4100" s="71">
        <v>187</v>
      </c>
      <c r="D4100" s="63" t="str">
        <f>VLOOKUP(C4100,[6]Consolidado!$B:$E,4,FALSE)</f>
        <v>Finalizada</v>
      </c>
      <c r="E4100" s="64" t="s">
        <v>25</v>
      </c>
      <c r="F4100" s="65" t="s">
        <v>110</v>
      </c>
      <c r="G4100" s="66">
        <v>3.125E-2</v>
      </c>
      <c r="H4100" s="67">
        <v>1322.9114062629101</v>
      </c>
      <c r="I4100" s="85">
        <f t="shared" si="112"/>
        <v>41.34098144571594</v>
      </c>
      <c r="J4100" s="86">
        <v>30.1676</v>
      </c>
      <c r="K4100" s="85">
        <f t="shared" si="113"/>
        <v>1.3703768760430375</v>
      </c>
      <c r="L4100" s="68" t="str">
        <f>VLOOKUP(C4100,[6]Consolidado!$B:$E,2,FALSE)</f>
        <v>Maderas Collective</v>
      </c>
      <c r="M4100" s="69" t="str">
        <f>VLOOKUP(C4100,[6]Consolidado!$B:$E,3,FALSE)</f>
        <v>Muestras de Acabado - General</v>
      </c>
      <c r="N4100" s="70" t="str">
        <f>VLOOKUP(C4100,[6]Consolidado!$B:$H,7,FALSE)</f>
        <v>Se cierra mensualmente</v>
      </c>
    </row>
    <row r="4101" spans="1:14" s="71" customFormat="1" ht="16.5" customHeight="1" outlineLevel="1" x14ac:dyDescent="0.2">
      <c r="A4101" s="60" t="s">
        <v>705</v>
      </c>
      <c r="B4101" s="61">
        <v>42919</v>
      </c>
      <c r="C4101" s="71">
        <v>187</v>
      </c>
      <c r="D4101" s="63" t="str">
        <f>VLOOKUP(C4101,[6]Consolidado!$B:$E,4,FALSE)</f>
        <v>Finalizada</v>
      </c>
      <c r="E4101" s="64" t="s">
        <v>25</v>
      </c>
      <c r="F4101" s="65" t="s">
        <v>119</v>
      </c>
      <c r="G4101" s="66">
        <v>3.125E-2</v>
      </c>
      <c r="H4101" s="67">
        <v>619.40000000000009</v>
      </c>
      <c r="I4101" s="85">
        <f t="shared" si="112"/>
        <v>19.356250000000003</v>
      </c>
      <c r="J4101" s="86">
        <v>30.1676</v>
      </c>
      <c r="K4101" s="85">
        <f t="shared" si="113"/>
        <v>0.64162379506490419</v>
      </c>
      <c r="L4101" s="68" t="str">
        <f>VLOOKUP(C4101,[6]Consolidado!$B:$E,2,FALSE)</f>
        <v>Maderas Collective</v>
      </c>
      <c r="M4101" s="69" t="str">
        <f>VLOOKUP(C4101,[6]Consolidado!$B:$E,3,FALSE)</f>
        <v>Muestras de Acabado - General</v>
      </c>
      <c r="N4101" s="70" t="str">
        <f>VLOOKUP(C4101,[6]Consolidado!$B:$H,7,FALSE)</f>
        <v>Se cierra mensualmente</v>
      </c>
    </row>
    <row r="4102" spans="1:14" s="71" customFormat="1" ht="16.5" customHeight="1" outlineLevel="1" x14ac:dyDescent="0.2">
      <c r="A4102" s="60" t="s">
        <v>705</v>
      </c>
      <c r="B4102" s="61">
        <v>42921</v>
      </c>
      <c r="C4102" s="71">
        <v>219</v>
      </c>
      <c r="D4102" s="63" t="str">
        <f>VLOOKUP(C4102,[6]Consolidado!$B:$E,4,FALSE)</f>
        <v>Finalizada</v>
      </c>
      <c r="E4102" s="64" t="s">
        <v>40</v>
      </c>
      <c r="F4102" s="65" t="s">
        <v>39</v>
      </c>
      <c r="G4102" s="66">
        <v>-826</v>
      </c>
      <c r="H4102" s="67">
        <v>0.76725842674657718</v>
      </c>
      <c r="I4102" s="85">
        <f t="shared" si="112"/>
        <v>-633.7554604926728</v>
      </c>
      <c r="J4102" s="86">
        <v>30.1676</v>
      </c>
      <c r="K4102" s="85">
        <f t="shared" si="113"/>
        <v>-21.007818337974278</v>
      </c>
      <c r="L4102" s="68" t="str">
        <f>VLOOKUP(C4102,[6]Consolidado!$B:$E,2,FALSE)</f>
        <v>Canoe Wesfield (Dining Terrace)</v>
      </c>
      <c r="M4102" s="69" t="str">
        <f>VLOOKUP(C4102,[6]Consolidado!$B:$E,3,FALSE)</f>
        <v>CH-09/CH-91 Dining Chair</v>
      </c>
      <c r="N4102" s="70" t="str">
        <f>VLOOKUP(C4102,[6]Consolidado!$B:$H,7,FALSE)</f>
        <v>Julio</v>
      </c>
    </row>
    <row r="4103" spans="1:14" s="71" customFormat="1" ht="16.5" customHeight="1" outlineLevel="1" x14ac:dyDescent="0.2">
      <c r="A4103" s="60" t="s">
        <v>705</v>
      </c>
      <c r="B4103" s="61">
        <v>42921</v>
      </c>
      <c r="C4103" s="71">
        <v>219</v>
      </c>
      <c r="D4103" s="63" t="str">
        <f>VLOOKUP(C4103,[6]Consolidado!$B:$E,4,FALSE)</f>
        <v>Finalizada</v>
      </c>
      <c r="E4103" s="64" t="s">
        <v>40</v>
      </c>
      <c r="F4103" s="65" t="s">
        <v>39</v>
      </c>
      <c r="G4103" s="66">
        <v>-826</v>
      </c>
      <c r="H4103" s="67">
        <v>0.76725842674657718</v>
      </c>
      <c r="I4103" s="85">
        <f t="shared" si="112"/>
        <v>-633.7554604926728</v>
      </c>
      <c r="J4103" s="86">
        <v>30.1676</v>
      </c>
      <c r="K4103" s="85">
        <f t="shared" si="113"/>
        <v>-21.007818337974278</v>
      </c>
      <c r="L4103" s="68" t="str">
        <f>VLOOKUP(C4103,[6]Consolidado!$B:$E,2,FALSE)</f>
        <v>Canoe Wesfield (Dining Terrace)</v>
      </c>
      <c r="M4103" s="69" t="str">
        <f>VLOOKUP(C4103,[6]Consolidado!$B:$E,3,FALSE)</f>
        <v>CH-09/CH-91 Dining Chair</v>
      </c>
      <c r="N4103" s="70" t="str">
        <f>VLOOKUP(C4103,[6]Consolidado!$B:$H,7,FALSE)</f>
        <v>Julio</v>
      </c>
    </row>
    <row r="4104" spans="1:14" s="71" customFormat="1" ht="16.5" customHeight="1" outlineLevel="1" x14ac:dyDescent="0.2">
      <c r="A4104" s="60" t="s">
        <v>705</v>
      </c>
      <c r="B4104" s="61">
        <v>42921</v>
      </c>
      <c r="C4104" s="71">
        <v>224</v>
      </c>
      <c r="D4104" s="63" t="str">
        <f>VLOOKUP(C4104,[6]Consolidado!$B:$E,4,FALSE)</f>
        <v>Finalizada</v>
      </c>
      <c r="E4104" s="64" t="s">
        <v>51</v>
      </c>
      <c r="F4104" s="65" t="s">
        <v>231</v>
      </c>
      <c r="G4104" s="66">
        <v>10.68</v>
      </c>
      <c r="H4104" s="67">
        <v>201.13951516412698</v>
      </c>
      <c r="I4104" s="85">
        <f t="shared" si="112"/>
        <v>2148.1700219528761</v>
      </c>
      <c r="J4104" s="86">
        <v>30.1676</v>
      </c>
      <c r="K4104" s="85">
        <f t="shared" si="113"/>
        <v>71.207852860448824</v>
      </c>
      <c r="L4104" s="68" t="str">
        <f>VLOOKUP(C4104,[6]Consolidado!$B:$E,2,FALSE)</f>
        <v>Canoe Wesfield (Dining Terrace)</v>
      </c>
      <c r="M4104" s="69" t="str">
        <f>VLOOKUP(C4104,[6]Consolidado!$B:$E,3,FALSE)</f>
        <v>CH-15-CH Indoor Bar Stool - Counter Height</v>
      </c>
      <c r="N4104" s="70" t="str">
        <f>VLOOKUP(C4104,[6]Consolidado!$B:$H,7,FALSE)</f>
        <v>Julio</v>
      </c>
    </row>
    <row r="4105" spans="1:14" s="71" customFormat="1" ht="16.5" customHeight="1" outlineLevel="1" x14ac:dyDescent="0.2">
      <c r="A4105" s="60" t="s">
        <v>705</v>
      </c>
      <c r="B4105" s="61">
        <v>42921</v>
      </c>
      <c r="C4105" s="71">
        <v>249</v>
      </c>
      <c r="D4105" s="63" t="str">
        <f>VLOOKUP(C4105,[6]Consolidado!$B:$E,4,FALSE)</f>
        <v>Finalizada</v>
      </c>
      <c r="E4105" s="64" t="s">
        <v>51</v>
      </c>
      <c r="F4105" s="65" t="s">
        <v>60</v>
      </c>
      <c r="G4105" s="66">
        <v>-2.4</v>
      </c>
      <c r="H4105" s="67">
        <v>111.13666666666666</v>
      </c>
      <c r="I4105" s="85">
        <f t="shared" si="112"/>
        <v>-266.72799999999995</v>
      </c>
      <c r="J4105" s="86">
        <v>30.1676</v>
      </c>
      <c r="K4105" s="85">
        <f t="shared" si="113"/>
        <v>-8.8415386043304718</v>
      </c>
      <c r="L4105" s="68" t="str">
        <f>VLOOKUP(C4105,[6]Consolidado!$B:$E,2,FALSE)</f>
        <v>Ignitia Office</v>
      </c>
      <c r="M4105" s="69" t="str">
        <f>VLOOKUP(C4105,[6]Consolidado!$B:$E,3,FALSE)</f>
        <v>Long Community Table in Light wood  w/base</v>
      </c>
      <c r="N4105" s="70" t="str">
        <f>VLOOKUP(C4105,[6]Consolidado!$B:$H,7,FALSE)</f>
        <v>Agosto</v>
      </c>
    </row>
    <row r="4106" spans="1:14" s="71" customFormat="1" ht="16.5" customHeight="1" outlineLevel="1" x14ac:dyDescent="0.2">
      <c r="A4106" s="60" t="s">
        <v>705</v>
      </c>
      <c r="B4106" s="61">
        <v>42921</v>
      </c>
      <c r="C4106" s="71">
        <v>247</v>
      </c>
      <c r="D4106" s="63" t="str">
        <f>VLOOKUP(C4106,[6]Consolidado!$B:$E,4,FALSE)</f>
        <v>Finalizada</v>
      </c>
      <c r="E4106" s="64" t="s">
        <v>51</v>
      </c>
      <c r="F4106" s="65" t="s">
        <v>60</v>
      </c>
      <c r="G4106" s="66">
        <v>2.4</v>
      </c>
      <c r="H4106" s="67">
        <v>111.13666666666666</v>
      </c>
      <c r="I4106" s="85">
        <f t="shared" si="112"/>
        <v>266.72799999999995</v>
      </c>
      <c r="J4106" s="86">
        <v>30.1676</v>
      </c>
      <c r="K4106" s="85">
        <f t="shared" si="113"/>
        <v>8.8415386043304718</v>
      </c>
      <c r="L4106" s="68" t="str">
        <f>VLOOKUP(C4106,[6]Consolidado!$B:$E,2,FALSE)</f>
        <v>Ignitia Office</v>
      </c>
      <c r="M4106" s="69" t="str">
        <f>VLOOKUP(C4106,[6]Consolidado!$B:$E,3,FALSE)</f>
        <v>Meeting Room 2</v>
      </c>
      <c r="N4106" s="70" t="str">
        <f>VLOOKUP(C4106,[6]Consolidado!$B:$H,7,FALSE)</f>
        <v>Julio</v>
      </c>
    </row>
    <row r="4107" spans="1:14" s="71" customFormat="1" ht="16.5" customHeight="1" outlineLevel="1" x14ac:dyDescent="0.2">
      <c r="A4107" s="60" t="s">
        <v>705</v>
      </c>
      <c r="B4107" s="61">
        <v>42947</v>
      </c>
      <c r="C4107" s="71">
        <v>247</v>
      </c>
      <c r="D4107" s="63" t="str">
        <f>VLOOKUP(C4107,[6]Consolidado!$B:$E,4,FALSE)</f>
        <v>Finalizada</v>
      </c>
      <c r="E4107" s="64" t="s">
        <v>51</v>
      </c>
      <c r="F4107" s="65" t="s">
        <v>232</v>
      </c>
      <c r="G4107" s="66">
        <v>5.2999999999999999E-2</v>
      </c>
      <c r="H4107" s="67">
        <v>1323.82</v>
      </c>
      <c r="I4107" s="85">
        <f t="shared" si="112"/>
        <v>70.162459999999996</v>
      </c>
      <c r="J4107" s="86">
        <v>30.1676</v>
      </c>
      <c r="K4107" s="85">
        <f t="shared" si="113"/>
        <v>2.3257554462403371</v>
      </c>
      <c r="L4107" s="68" t="str">
        <f>VLOOKUP(C4107,[6]Consolidado!$B:$E,2,FALSE)</f>
        <v>Ignitia Office</v>
      </c>
      <c r="M4107" s="69" t="str">
        <f>VLOOKUP(C4107,[6]Consolidado!$B:$E,3,FALSE)</f>
        <v>Meeting Room 2</v>
      </c>
      <c r="N4107" s="70" t="str">
        <f>VLOOKUP(C4107,[6]Consolidado!$B:$H,7,FALSE)</f>
        <v>Julio</v>
      </c>
    </row>
    <row r="4108" spans="1:14" s="71" customFormat="1" ht="16.5" customHeight="1" outlineLevel="1" x14ac:dyDescent="0.2">
      <c r="A4108" s="60" t="s">
        <v>705</v>
      </c>
      <c r="B4108" s="61">
        <v>42947</v>
      </c>
      <c r="C4108" s="71">
        <v>248</v>
      </c>
      <c r="D4108" s="63" t="str">
        <f>VLOOKUP(C4108,[6]Consolidado!$B:$E,4,FALSE)</f>
        <v>Finalizada</v>
      </c>
      <c r="E4108" s="64" t="s">
        <v>51</v>
      </c>
      <c r="F4108" s="65" t="s">
        <v>232</v>
      </c>
      <c r="G4108" s="66">
        <v>0.16</v>
      </c>
      <c r="H4108" s="67">
        <v>1323.82</v>
      </c>
      <c r="I4108" s="85">
        <f t="shared" si="112"/>
        <v>211.81119999999999</v>
      </c>
      <c r="J4108" s="86">
        <v>30.1676</v>
      </c>
      <c r="K4108" s="85">
        <f t="shared" si="113"/>
        <v>7.0211485169519614</v>
      </c>
      <c r="L4108" s="68" t="str">
        <f>VLOOKUP(C4108,[6]Consolidado!$B:$E,2,FALSE)</f>
        <v>Ignitia Office</v>
      </c>
      <c r="M4108" s="69" t="str">
        <f>VLOOKUP(C4108,[6]Consolidado!$B:$E,3,FALSE)</f>
        <v>Meeting Room 3</v>
      </c>
      <c r="N4108" s="70" t="str">
        <f>VLOOKUP(C4108,[6]Consolidado!$B:$H,7,FALSE)</f>
        <v>Julio</v>
      </c>
    </row>
    <row r="4109" spans="1:14" s="71" customFormat="1" ht="16.5" customHeight="1" outlineLevel="1" x14ac:dyDescent="0.2">
      <c r="A4109" s="60" t="s">
        <v>705</v>
      </c>
      <c r="B4109" s="61">
        <v>42947</v>
      </c>
      <c r="C4109" s="71">
        <v>248</v>
      </c>
      <c r="D4109" s="63" t="str">
        <f>VLOOKUP(C4109,[6]Consolidado!$B:$E,4,FALSE)</f>
        <v>Finalizada</v>
      </c>
      <c r="E4109" s="64" t="s">
        <v>51</v>
      </c>
      <c r="F4109" s="65" t="s">
        <v>232</v>
      </c>
      <c r="G4109" s="66">
        <v>0.05</v>
      </c>
      <c r="H4109" s="67">
        <v>1323.82</v>
      </c>
      <c r="I4109" s="85">
        <f t="shared" si="112"/>
        <v>66.191000000000003</v>
      </c>
      <c r="J4109" s="86">
        <v>30.1676</v>
      </c>
      <c r="K4109" s="85">
        <f t="shared" si="113"/>
        <v>2.1941089115474881</v>
      </c>
      <c r="L4109" s="68" t="str">
        <f>VLOOKUP(C4109,[6]Consolidado!$B:$E,2,FALSE)</f>
        <v>Ignitia Office</v>
      </c>
      <c r="M4109" s="69" t="str">
        <f>VLOOKUP(C4109,[6]Consolidado!$B:$E,3,FALSE)</f>
        <v>Meeting Room 3</v>
      </c>
      <c r="N4109" s="70" t="str">
        <f>VLOOKUP(C4109,[6]Consolidado!$B:$H,7,FALSE)</f>
        <v>Julio</v>
      </c>
    </row>
    <row r="4110" spans="1:14" s="71" customFormat="1" ht="16.5" customHeight="1" outlineLevel="1" x14ac:dyDescent="0.2">
      <c r="A4110" s="60" t="s">
        <v>705</v>
      </c>
      <c r="B4110" s="61">
        <v>42947</v>
      </c>
      <c r="C4110" s="71">
        <v>265</v>
      </c>
      <c r="D4110" s="63" t="str">
        <f>VLOOKUP(C4110,[6]Consolidado!$B:$E,4,FALSE)</f>
        <v>Finalizada</v>
      </c>
      <c r="E4110" s="64" t="s">
        <v>51</v>
      </c>
      <c r="F4110" s="65" t="s">
        <v>232</v>
      </c>
      <c r="G4110" s="66">
        <v>0.05</v>
      </c>
      <c r="H4110" s="67">
        <v>1323.82</v>
      </c>
      <c r="I4110" s="85">
        <f t="shared" si="112"/>
        <v>66.191000000000003</v>
      </c>
      <c r="J4110" s="86">
        <v>30.1676</v>
      </c>
      <c r="K4110" s="85">
        <f t="shared" si="113"/>
        <v>2.1941089115474881</v>
      </c>
      <c r="L4110" s="68" t="str">
        <f>VLOOKUP(C4110,[6]Consolidado!$B:$E,2,FALSE)</f>
        <v>Ignitia Office</v>
      </c>
      <c r="M4110" s="69" t="str">
        <f>VLOOKUP(C4110,[6]Consolidado!$B:$E,3,FALSE)</f>
        <v xml:space="preserve">Nook table&amp;benches </v>
      </c>
      <c r="N4110" s="70" t="str">
        <f>VLOOKUP(C4110,[6]Consolidado!$B:$H,7,FALSE)</f>
        <v>Julio</v>
      </c>
    </row>
    <row r="4111" spans="1:14" s="71" customFormat="1" ht="16.5" customHeight="1" outlineLevel="1" x14ac:dyDescent="0.2">
      <c r="A4111" s="60" t="s">
        <v>705</v>
      </c>
      <c r="B4111" s="61">
        <v>42947</v>
      </c>
      <c r="C4111" s="71">
        <v>265</v>
      </c>
      <c r="D4111" s="63" t="str">
        <f>VLOOKUP(C4111,[6]Consolidado!$B:$E,4,FALSE)</f>
        <v>Finalizada</v>
      </c>
      <c r="E4111" s="64" t="s">
        <v>51</v>
      </c>
      <c r="F4111" s="65" t="s">
        <v>232</v>
      </c>
      <c r="G4111" s="66">
        <v>0.05</v>
      </c>
      <c r="H4111" s="67">
        <v>1323.82</v>
      </c>
      <c r="I4111" s="85">
        <f t="shared" si="112"/>
        <v>66.191000000000003</v>
      </c>
      <c r="J4111" s="86">
        <v>30.1676</v>
      </c>
      <c r="K4111" s="85">
        <f t="shared" si="113"/>
        <v>2.1941089115474881</v>
      </c>
      <c r="L4111" s="68" t="str">
        <f>VLOOKUP(C4111,[6]Consolidado!$B:$E,2,FALSE)</f>
        <v>Ignitia Office</v>
      </c>
      <c r="M4111" s="69" t="str">
        <f>VLOOKUP(C4111,[6]Consolidado!$B:$E,3,FALSE)</f>
        <v xml:space="preserve">Nook table&amp;benches </v>
      </c>
      <c r="N4111" s="70" t="str">
        <f>VLOOKUP(C4111,[6]Consolidado!$B:$H,7,FALSE)</f>
        <v>Julio</v>
      </c>
    </row>
    <row r="4112" spans="1:14" s="71" customFormat="1" ht="16.5" customHeight="1" outlineLevel="1" x14ac:dyDescent="0.2">
      <c r="A4112" s="60" t="s">
        <v>705</v>
      </c>
      <c r="B4112" s="61">
        <v>42947</v>
      </c>
      <c r="C4112" s="71">
        <v>266</v>
      </c>
      <c r="D4112" s="63" t="str">
        <f>VLOOKUP(C4112,[6]Consolidado!$B:$E,4,FALSE)</f>
        <v>Finalizada</v>
      </c>
      <c r="E4112" s="64" t="s">
        <v>51</v>
      </c>
      <c r="F4112" s="65" t="s">
        <v>232</v>
      </c>
      <c r="G4112" s="66">
        <v>0.35</v>
      </c>
      <c r="H4112" s="67">
        <v>1323.82</v>
      </c>
      <c r="I4112" s="85">
        <f t="shared" si="112"/>
        <v>463.33699999999993</v>
      </c>
      <c r="J4112" s="86">
        <v>30.1676</v>
      </c>
      <c r="K4112" s="85">
        <f t="shared" si="113"/>
        <v>15.358762380832413</v>
      </c>
      <c r="L4112" s="68" t="str">
        <f>VLOOKUP(C4112,[6]Consolidado!$B:$E,2,FALSE)</f>
        <v>Ignitia Office</v>
      </c>
      <c r="M4112" s="69" t="str">
        <f>VLOOKUP(C4112,[6]Consolidado!$B:$E,3,FALSE)</f>
        <v xml:space="preserve">Skylight Upholstered Box side chair </v>
      </c>
      <c r="N4112" s="70" t="str">
        <f>VLOOKUP(C4112,[6]Consolidado!$B:$H,7,FALSE)</f>
        <v>Julio</v>
      </c>
    </row>
    <row r="4113" spans="1:14" s="71" customFormat="1" ht="16.5" customHeight="1" outlineLevel="1" x14ac:dyDescent="0.2">
      <c r="A4113" s="60" t="s">
        <v>705</v>
      </c>
      <c r="B4113" s="61">
        <v>42947</v>
      </c>
      <c r="C4113" s="71">
        <v>267</v>
      </c>
      <c r="D4113" s="63" t="str">
        <f>VLOOKUP(C4113,[6]Consolidado!$B:$E,4,FALSE)</f>
        <v>Finalizada</v>
      </c>
      <c r="E4113" s="64" t="s">
        <v>51</v>
      </c>
      <c r="F4113" s="65" t="s">
        <v>232</v>
      </c>
      <c r="G4113" s="66">
        <v>0.1</v>
      </c>
      <c r="H4113" s="67">
        <v>1323.82</v>
      </c>
      <c r="I4113" s="85">
        <f t="shared" si="112"/>
        <v>132.38200000000001</v>
      </c>
      <c r="J4113" s="86">
        <v>30.1676</v>
      </c>
      <c r="K4113" s="85">
        <f t="shared" si="113"/>
        <v>4.3882178230949762</v>
      </c>
      <c r="L4113" s="68" t="str">
        <f>VLOOKUP(C4113,[6]Consolidado!$B:$E,2,FALSE)</f>
        <v>Ignitia Office</v>
      </c>
      <c r="M4113" s="69" t="str">
        <f>VLOOKUP(C4113,[6]Consolidado!$B:$E,3,FALSE)</f>
        <v>Main Communa hight top table</v>
      </c>
      <c r="N4113" s="70" t="str">
        <f>VLOOKUP(C4113,[6]Consolidado!$B:$H,7,FALSE)</f>
        <v>Julio</v>
      </c>
    </row>
    <row r="4114" spans="1:14" s="71" customFormat="1" ht="16.5" customHeight="1" outlineLevel="1" x14ac:dyDescent="0.2">
      <c r="A4114" s="60" t="s">
        <v>705</v>
      </c>
      <c r="B4114" s="61">
        <v>42947</v>
      </c>
      <c r="C4114" s="71">
        <v>290</v>
      </c>
      <c r="D4114" s="63" t="str">
        <f>VLOOKUP(C4114,[6]Consolidado!$B:$E,4,FALSE)</f>
        <v>Finalizada</v>
      </c>
      <c r="E4114" s="64" t="s">
        <v>51</v>
      </c>
      <c r="F4114" s="65" t="s">
        <v>232</v>
      </c>
      <c r="G4114" s="66">
        <v>0.08</v>
      </c>
      <c r="H4114" s="67">
        <v>1323.82</v>
      </c>
      <c r="I4114" s="85">
        <f t="shared" si="112"/>
        <v>105.90559999999999</v>
      </c>
      <c r="J4114" s="86">
        <v>30.1676</v>
      </c>
      <c r="K4114" s="85">
        <f t="shared" si="113"/>
        <v>3.5105742584759807</v>
      </c>
      <c r="L4114" s="68" t="str">
        <f>VLOOKUP(C4114,[6]Consolidado!$B:$E,2,FALSE)</f>
        <v>Kaffitar</v>
      </c>
      <c r="M4114" s="69" t="str">
        <f>VLOOKUP(C4114,[6]Consolidado!$B:$E,3,FALSE)</f>
        <v xml:space="preserve">Slab Table </v>
      </c>
      <c r="N4114" s="70" t="str">
        <f>VLOOKUP(C4114,[6]Consolidado!$B:$H,7,FALSE)</f>
        <v>Julio</v>
      </c>
    </row>
    <row r="4115" spans="1:14" s="71" customFormat="1" ht="16.5" customHeight="1" outlineLevel="1" x14ac:dyDescent="0.2">
      <c r="A4115" s="60" t="s">
        <v>705</v>
      </c>
      <c r="B4115" s="61">
        <v>42947</v>
      </c>
      <c r="C4115" s="71">
        <v>341</v>
      </c>
      <c r="D4115" s="63" t="str">
        <f>VLOOKUP(C4115,[6]Consolidado!$B:$E,4,FALSE)</f>
        <v>Finalizada</v>
      </c>
      <c r="E4115" s="64" t="s">
        <v>51</v>
      </c>
      <c r="F4115" s="65" t="s">
        <v>232</v>
      </c>
      <c r="G4115" s="66">
        <v>0.08</v>
      </c>
      <c r="H4115" s="67">
        <v>1323.82</v>
      </c>
      <c r="I4115" s="85">
        <f t="shared" si="112"/>
        <v>105.90559999999999</v>
      </c>
      <c r="J4115" s="86">
        <v>30.1676</v>
      </c>
      <c r="K4115" s="85">
        <f t="shared" si="113"/>
        <v>3.5105742584759807</v>
      </c>
      <c r="L4115" s="68" t="str">
        <f>VLOOKUP(C4115,[6]Consolidado!$B:$E,2,FALSE)</f>
        <v>Tapatio Spring resort</v>
      </c>
      <c r="M4115" s="69" t="str">
        <f>VLOOKUP(C4115,[6]Consolidado!$B:$E,3,FALSE)</f>
        <v>Custom Headboard</v>
      </c>
      <c r="N4115" s="70" t="str">
        <f>VLOOKUP(C4115,[6]Consolidado!$B:$H,7,FALSE)</f>
        <v>Julio</v>
      </c>
    </row>
    <row r="4116" spans="1:14" s="71" customFormat="1" ht="16.5" customHeight="1" outlineLevel="1" x14ac:dyDescent="0.2">
      <c r="A4116" s="60" t="s">
        <v>705</v>
      </c>
      <c r="B4116" s="61">
        <v>42947</v>
      </c>
      <c r="C4116" s="71">
        <v>341</v>
      </c>
      <c r="D4116" s="63" t="str">
        <f>VLOOKUP(C4116,[6]Consolidado!$B:$E,4,FALSE)</f>
        <v>Finalizada</v>
      </c>
      <c r="E4116" s="64" t="s">
        <v>51</v>
      </c>
      <c r="F4116" s="65" t="s">
        <v>232</v>
      </c>
      <c r="G4116" s="66">
        <v>0.01</v>
      </c>
      <c r="H4116" s="67">
        <v>1323.82</v>
      </c>
      <c r="I4116" s="85">
        <f t="shared" si="112"/>
        <v>13.238199999999999</v>
      </c>
      <c r="J4116" s="86">
        <v>30.1676</v>
      </c>
      <c r="K4116" s="85">
        <f t="shared" si="113"/>
        <v>0.43882178230949759</v>
      </c>
      <c r="L4116" s="68" t="str">
        <f>VLOOKUP(C4116,[6]Consolidado!$B:$E,2,FALSE)</f>
        <v>Tapatio Spring resort</v>
      </c>
      <c r="M4116" s="69" t="str">
        <f>VLOOKUP(C4116,[6]Consolidado!$B:$E,3,FALSE)</f>
        <v>Custom Headboard</v>
      </c>
      <c r="N4116" s="70" t="str">
        <f>VLOOKUP(C4116,[6]Consolidado!$B:$H,7,FALSE)</f>
        <v>Julio</v>
      </c>
    </row>
    <row r="4117" spans="1:14" s="71" customFormat="1" ht="16.5" customHeight="1" outlineLevel="1" x14ac:dyDescent="0.2">
      <c r="A4117" s="60" t="s">
        <v>705</v>
      </c>
      <c r="B4117" s="61">
        <v>42938</v>
      </c>
      <c r="C4117" s="71" t="s">
        <v>26</v>
      </c>
      <c r="D4117" s="63" t="str">
        <f>VLOOKUP(C4117,[6]Consolidado!$B:$E,4,FALSE)</f>
        <v>Finalizada</v>
      </c>
      <c r="E4117" s="64" t="s">
        <v>28</v>
      </c>
      <c r="F4117" s="65" t="s">
        <v>27</v>
      </c>
      <c r="G4117" s="66">
        <v>0.5</v>
      </c>
      <c r="H4117" s="67">
        <v>787.01749646892654</v>
      </c>
      <c r="I4117" s="85">
        <f t="shared" si="112"/>
        <v>393.50874823446327</v>
      </c>
      <c r="J4117" s="86">
        <v>30.1676</v>
      </c>
      <c r="K4117" s="85">
        <f t="shared" si="113"/>
        <v>13.044085317839777</v>
      </c>
      <c r="L4117" s="68" t="str">
        <f>VLOOKUP(C4117,[6]Consolidado!$B:$E,2,FALSE)</f>
        <v>Ignitia Office</v>
      </c>
      <c r="M4117" s="69" t="str">
        <f>VLOOKUP(C4117,[6]Consolidado!$B:$E,3,FALSE)</f>
        <v>Modular sofa B</v>
      </c>
      <c r="N4117" s="70" t="str">
        <f>VLOOKUP(C4117,[6]Consolidado!$B:$H,7,FALSE)</f>
        <v>Agosto</v>
      </c>
    </row>
    <row r="4118" spans="1:14" s="71" customFormat="1" ht="16.5" customHeight="1" outlineLevel="1" x14ac:dyDescent="0.2">
      <c r="A4118" s="60" t="s">
        <v>705</v>
      </c>
      <c r="B4118" s="61">
        <v>42947</v>
      </c>
      <c r="C4118" s="71" t="s">
        <v>26</v>
      </c>
      <c r="D4118" s="63" t="str">
        <f>VLOOKUP(C4118,[6]Consolidado!$B:$E,4,FALSE)</f>
        <v>Finalizada</v>
      </c>
      <c r="E4118" s="64" t="s">
        <v>49</v>
      </c>
      <c r="F4118" s="65" t="s">
        <v>187</v>
      </c>
      <c r="G4118" s="66">
        <v>1.125</v>
      </c>
      <c r="H4118" s="67">
        <v>1232.5</v>
      </c>
      <c r="I4118" s="85">
        <f t="shared" si="112"/>
        <v>1386.5625</v>
      </c>
      <c r="J4118" s="86">
        <v>30.1676</v>
      </c>
      <c r="K4118" s="85">
        <f t="shared" si="113"/>
        <v>45.961975762075866</v>
      </c>
      <c r="L4118" s="68" t="str">
        <f>VLOOKUP(C4118,[6]Consolidado!$B:$E,2,FALSE)</f>
        <v>Ignitia Office</v>
      </c>
      <c r="M4118" s="69" t="str">
        <f>VLOOKUP(C4118,[6]Consolidado!$B:$E,3,FALSE)</f>
        <v>Modular sofa B</v>
      </c>
      <c r="N4118" s="70" t="str">
        <f>VLOOKUP(C4118,[6]Consolidado!$B:$H,7,FALSE)</f>
        <v>Agosto</v>
      </c>
    </row>
    <row r="4119" spans="1:14" s="71" customFormat="1" ht="16.5" customHeight="1" outlineLevel="1" x14ac:dyDescent="0.2">
      <c r="A4119" s="60" t="s">
        <v>705</v>
      </c>
      <c r="B4119" s="61">
        <v>42947</v>
      </c>
      <c r="C4119" s="71" t="s">
        <v>233</v>
      </c>
      <c r="D4119" s="63" t="str">
        <f>VLOOKUP(C4119,[6]Consolidado!$B:$E,4,FALSE)</f>
        <v>Finalizada</v>
      </c>
      <c r="E4119" s="64" t="s">
        <v>49</v>
      </c>
      <c r="F4119" s="65" t="s">
        <v>187</v>
      </c>
      <c r="G4119" s="66">
        <v>0.75</v>
      </c>
      <c r="H4119" s="67">
        <v>1232.5</v>
      </c>
      <c r="I4119" s="85">
        <f t="shared" si="112"/>
        <v>924.375</v>
      </c>
      <c r="J4119" s="86">
        <v>30.1676</v>
      </c>
      <c r="K4119" s="85">
        <f t="shared" si="113"/>
        <v>30.641317174717248</v>
      </c>
      <c r="L4119" s="68" t="str">
        <f>VLOOKUP(C4119,[6]Consolidado!$B:$E,2,FALSE)</f>
        <v>Ignitia Office</v>
      </c>
      <c r="M4119" s="69" t="str">
        <f>VLOOKUP(C4119,[6]Consolidado!$B:$E,3,FALSE)</f>
        <v>Modular sofa C</v>
      </c>
      <c r="N4119" s="70" t="str">
        <f>VLOOKUP(C4119,[6]Consolidado!$B:$H,7,FALSE)</f>
        <v>Agosto</v>
      </c>
    </row>
    <row r="4120" spans="1:14" s="71" customFormat="1" ht="16.5" customHeight="1" outlineLevel="1" x14ac:dyDescent="0.2">
      <c r="A4120" s="60" t="s">
        <v>705</v>
      </c>
      <c r="B4120" s="61">
        <v>42947</v>
      </c>
      <c r="C4120" s="71" t="s">
        <v>26</v>
      </c>
      <c r="D4120" s="63" t="str">
        <f>VLOOKUP(C4120,[6]Consolidado!$B:$E,4,FALSE)</f>
        <v>Finalizada</v>
      </c>
      <c r="E4120" s="64" t="s">
        <v>49</v>
      </c>
      <c r="F4120" s="65" t="s">
        <v>213</v>
      </c>
      <c r="G4120" s="66">
        <v>3</v>
      </c>
      <c r="H4120" s="67">
        <v>1656.7900139999999</v>
      </c>
      <c r="I4120" s="85">
        <f t="shared" si="112"/>
        <v>4970.3700419999996</v>
      </c>
      <c r="J4120" s="86">
        <v>30.1676</v>
      </c>
      <c r="K4120" s="85">
        <f t="shared" si="113"/>
        <v>164.75855029899625</v>
      </c>
      <c r="L4120" s="68" t="str">
        <f>VLOOKUP(C4120,[6]Consolidado!$B:$E,2,FALSE)</f>
        <v>Ignitia Office</v>
      </c>
      <c r="M4120" s="69" t="str">
        <f>VLOOKUP(C4120,[6]Consolidado!$B:$E,3,FALSE)</f>
        <v>Modular sofa B</v>
      </c>
      <c r="N4120" s="70" t="str">
        <f>VLOOKUP(C4120,[6]Consolidado!$B:$H,7,FALSE)</f>
        <v>Agosto</v>
      </c>
    </row>
    <row r="4121" spans="1:14" s="71" customFormat="1" ht="16.5" customHeight="1" outlineLevel="1" x14ac:dyDescent="0.2">
      <c r="A4121" s="60" t="s">
        <v>705</v>
      </c>
      <c r="B4121" s="61">
        <v>42947</v>
      </c>
      <c r="C4121" s="71" t="s">
        <v>233</v>
      </c>
      <c r="D4121" s="63" t="str">
        <f>VLOOKUP(C4121,[6]Consolidado!$B:$E,4,FALSE)</f>
        <v>Finalizada</v>
      </c>
      <c r="E4121" s="64" t="s">
        <v>49</v>
      </c>
      <c r="F4121" s="65" t="s">
        <v>213</v>
      </c>
      <c r="G4121" s="66">
        <v>2</v>
      </c>
      <c r="H4121" s="67">
        <v>1656.7900139999999</v>
      </c>
      <c r="I4121" s="85">
        <f t="shared" si="112"/>
        <v>3313.5800279999999</v>
      </c>
      <c r="J4121" s="86">
        <v>30.1676</v>
      </c>
      <c r="K4121" s="85">
        <f t="shared" si="113"/>
        <v>109.83903353266417</v>
      </c>
      <c r="L4121" s="68" t="str">
        <f>VLOOKUP(C4121,[6]Consolidado!$B:$E,2,FALSE)</f>
        <v>Ignitia Office</v>
      </c>
      <c r="M4121" s="69" t="str">
        <f>VLOOKUP(C4121,[6]Consolidado!$B:$E,3,FALSE)</f>
        <v>Modular sofa C</v>
      </c>
      <c r="N4121" s="70" t="str">
        <f>VLOOKUP(C4121,[6]Consolidado!$B:$H,7,FALSE)</f>
        <v>Agosto</v>
      </c>
    </row>
    <row r="4122" spans="1:14" s="71" customFormat="1" ht="16.5" customHeight="1" outlineLevel="1" x14ac:dyDescent="0.2">
      <c r="A4122" s="60" t="s">
        <v>705</v>
      </c>
      <c r="B4122" s="61">
        <v>42947</v>
      </c>
      <c r="C4122" s="71" t="s">
        <v>26</v>
      </c>
      <c r="D4122" s="63" t="str">
        <f>VLOOKUP(C4122,[6]Consolidado!$B:$E,4,FALSE)</f>
        <v>Finalizada</v>
      </c>
      <c r="E4122" s="64" t="s">
        <v>49</v>
      </c>
      <c r="F4122" s="65" t="s">
        <v>217</v>
      </c>
      <c r="G4122" s="66">
        <v>4.5</v>
      </c>
      <c r="H4122" s="67">
        <v>1656.7900139999999</v>
      </c>
      <c r="I4122" s="85">
        <f t="shared" si="112"/>
        <v>7455.5550629999998</v>
      </c>
      <c r="J4122" s="86">
        <v>30.1676</v>
      </c>
      <c r="K4122" s="85">
        <f t="shared" si="113"/>
        <v>247.1378254484944</v>
      </c>
      <c r="L4122" s="68" t="str">
        <f>VLOOKUP(C4122,[6]Consolidado!$B:$E,2,FALSE)</f>
        <v>Ignitia Office</v>
      </c>
      <c r="M4122" s="69" t="str">
        <f>VLOOKUP(C4122,[6]Consolidado!$B:$E,3,FALSE)</f>
        <v>Modular sofa B</v>
      </c>
      <c r="N4122" s="70" t="str">
        <f>VLOOKUP(C4122,[6]Consolidado!$B:$H,7,FALSE)</f>
        <v>Agosto</v>
      </c>
    </row>
    <row r="4123" spans="1:14" s="71" customFormat="1" ht="16.5" customHeight="1" outlineLevel="1" x14ac:dyDescent="0.2">
      <c r="A4123" s="60" t="s">
        <v>705</v>
      </c>
      <c r="B4123" s="61">
        <v>42947</v>
      </c>
      <c r="C4123" s="71" t="s">
        <v>233</v>
      </c>
      <c r="D4123" s="63" t="str">
        <f>VLOOKUP(C4123,[6]Consolidado!$B:$E,4,FALSE)</f>
        <v>Finalizada</v>
      </c>
      <c r="E4123" s="64" t="s">
        <v>49</v>
      </c>
      <c r="F4123" s="65" t="s">
        <v>217</v>
      </c>
      <c r="G4123" s="66">
        <v>3</v>
      </c>
      <c r="H4123" s="67">
        <v>1656.7900139999999</v>
      </c>
      <c r="I4123" s="85">
        <f t="shared" ref="I4123:I4147" si="114">G4123*H4123</f>
        <v>4970.3700419999996</v>
      </c>
      <c r="J4123" s="86">
        <v>30.1676</v>
      </c>
      <c r="K4123" s="85">
        <f t="shared" ref="K4123:K4148" si="115">IFERROR(I4123/J4123,0)</f>
        <v>164.75855029899625</v>
      </c>
      <c r="L4123" s="68" t="str">
        <f>VLOOKUP(C4123,[6]Consolidado!$B:$E,2,FALSE)</f>
        <v>Ignitia Office</v>
      </c>
      <c r="M4123" s="69" t="str">
        <f>VLOOKUP(C4123,[6]Consolidado!$B:$E,3,FALSE)</f>
        <v>Modular sofa C</v>
      </c>
      <c r="N4123" s="70" t="str">
        <f>VLOOKUP(C4123,[6]Consolidado!$B:$H,7,FALSE)</f>
        <v>Agosto</v>
      </c>
    </row>
    <row r="4124" spans="1:14" s="71" customFormat="1" ht="16.5" customHeight="1" outlineLevel="1" x14ac:dyDescent="0.2">
      <c r="A4124" s="60" t="s">
        <v>705</v>
      </c>
      <c r="B4124" s="61">
        <v>42947</v>
      </c>
      <c r="C4124" s="71" t="s">
        <v>26</v>
      </c>
      <c r="D4124" s="63" t="str">
        <f>VLOOKUP(C4124,[6]Consolidado!$B:$E,4,FALSE)</f>
        <v>Finalizada</v>
      </c>
      <c r="E4124" s="64" t="s">
        <v>49</v>
      </c>
      <c r="F4124" s="65" t="s">
        <v>216</v>
      </c>
      <c r="G4124" s="66">
        <v>2.5</v>
      </c>
      <c r="H4124" s="67">
        <v>1656.8200527999998</v>
      </c>
      <c r="I4124" s="85">
        <f t="shared" si="114"/>
        <v>4142.0501319999994</v>
      </c>
      <c r="J4124" s="86">
        <v>30.1676</v>
      </c>
      <c r="K4124" s="85">
        <f t="shared" si="115"/>
        <v>137.30128124212729</v>
      </c>
      <c r="L4124" s="68" t="str">
        <f>VLOOKUP(C4124,[6]Consolidado!$B:$E,2,FALSE)</f>
        <v>Ignitia Office</v>
      </c>
      <c r="M4124" s="69" t="str">
        <f>VLOOKUP(C4124,[6]Consolidado!$B:$E,3,FALSE)</f>
        <v>Modular sofa B</v>
      </c>
      <c r="N4124" s="70" t="str">
        <f>VLOOKUP(C4124,[6]Consolidado!$B:$H,7,FALSE)</f>
        <v>Agosto</v>
      </c>
    </row>
    <row r="4125" spans="1:14" s="71" customFormat="1" ht="16.5" customHeight="1" outlineLevel="1" x14ac:dyDescent="0.2">
      <c r="A4125" s="60" t="s">
        <v>705</v>
      </c>
      <c r="B4125" s="61">
        <v>42947</v>
      </c>
      <c r="C4125" s="71" t="s">
        <v>26</v>
      </c>
      <c r="D4125" s="63" t="str">
        <f>VLOOKUP(C4125,[6]Consolidado!$B:$E,4,FALSE)</f>
        <v>Finalizada</v>
      </c>
      <c r="E4125" s="64" t="s">
        <v>49</v>
      </c>
      <c r="F4125" s="65" t="s">
        <v>215</v>
      </c>
      <c r="G4125" s="66">
        <v>2</v>
      </c>
      <c r="H4125" s="67">
        <v>1656.8200527999998</v>
      </c>
      <c r="I4125" s="85">
        <f t="shared" si="114"/>
        <v>3313.6401055999995</v>
      </c>
      <c r="J4125" s="86">
        <v>30.1676</v>
      </c>
      <c r="K4125" s="85">
        <f t="shared" si="115"/>
        <v>109.84102499370184</v>
      </c>
      <c r="L4125" s="68" t="str">
        <f>VLOOKUP(C4125,[6]Consolidado!$B:$E,2,FALSE)</f>
        <v>Ignitia Office</v>
      </c>
      <c r="M4125" s="69" t="str">
        <f>VLOOKUP(C4125,[6]Consolidado!$B:$E,3,FALSE)</f>
        <v>Modular sofa B</v>
      </c>
      <c r="N4125" s="70" t="str">
        <f>VLOOKUP(C4125,[6]Consolidado!$B:$H,7,FALSE)</f>
        <v>Agosto</v>
      </c>
    </row>
    <row r="4126" spans="1:14" s="71" customFormat="1" ht="16.5" customHeight="1" outlineLevel="1" x14ac:dyDescent="0.2">
      <c r="A4126" s="60" t="s">
        <v>705</v>
      </c>
      <c r="B4126" s="61">
        <v>42947</v>
      </c>
      <c r="C4126" s="71" t="s">
        <v>233</v>
      </c>
      <c r="D4126" s="63" t="str">
        <f>VLOOKUP(C4126,[6]Consolidado!$B:$E,4,FALSE)</f>
        <v>Finalizada</v>
      </c>
      <c r="E4126" s="64" t="s">
        <v>49</v>
      </c>
      <c r="F4126" s="65" t="s">
        <v>215</v>
      </c>
      <c r="G4126" s="66">
        <v>1</v>
      </c>
      <c r="H4126" s="67">
        <v>1656.8200527999998</v>
      </c>
      <c r="I4126" s="85">
        <f t="shared" si="114"/>
        <v>1656.8200527999998</v>
      </c>
      <c r="J4126" s="86">
        <v>30.1676</v>
      </c>
      <c r="K4126" s="85">
        <f t="shared" si="115"/>
        <v>54.920512496850918</v>
      </c>
      <c r="L4126" s="68" t="str">
        <f>VLOOKUP(C4126,[6]Consolidado!$B:$E,2,FALSE)</f>
        <v>Ignitia Office</v>
      </c>
      <c r="M4126" s="69" t="str">
        <f>VLOOKUP(C4126,[6]Consolidado!$B:$E,3,FALSE)</f>
        <v>Modular sofa C</v>
      </c>
      <c r="N4126" s="70" t="str">
        <f>VLOOKUP(C4126,[6]Consolidado!$B:$H,7,FALSE)</f>
        <v>Agosto</v>
      </c>
    </row>
    <row r="4127" spans="1:14" s="71" customFormat="1" ht="16.5" customHeight="1" outlineLevel="1" x14ac:dyDescent="0.2">
      <c r="A4127" s="60" t="s">
        <v>705</v>
      </c>
      <c r="B4127" s="61">
        <v>42947</v>
      </c>
      <c r="C4127" s="71" t="s">
        <v>26</v>
      </c>
      <c r="D4127" s="63" t="str">
        <f>VLOOKUP(C4127,[6]Consolidado!$B:$E,4,FALSE)</f>
        <v>Finalizada</v>
      </c>
      <c r="E4127" s="64" t="s">
        <v>49</v>
      </c>
      <c r="F4127" s="65" t="s">
        <v>214</v>
      </c>
      <c r="G4127" s="66">
        <v>3</v>
      </c>
      <c r="H4127" s="67">
        <v>1656.7900139999999</v>
      </c>
      <c r="I4127" s="85">
        <f t="shared" si="114"/>
        <v>4970.3700419999996</v>
      </c>
      <c r="J4127" s="86">
        <v>30.1676</v>
      </c>
      <c r="K4127" s="85">
        <f t="shared" si="115"/>
        <v>164.75855029899625</v>
      </c>
      <c r="L4127" s="68" t="str">
        <f>VLOOKUP(C4127,[6]Consolidado!$B:$E,2,FALSE)</f>
        <v>Ignitia Office</v>
      </c>
      <c r="M4127" s="69" t="str">
        <f>VLOOKUP(C4127,[6]Consolidado!$B:$E,3,FALSE)</f>
        <v>Modular sofa B</v>
      </c>
      <c r="N4127" s="70" t="str">
        <f>VLOOKUP(C4127,[6]Consolidado!$B:$H,7,FALSE)</f>
        <v>Agosto</v>
      </c>
    </row>
    <row r="4128" spans="1:14" s="71" customFormat="1" ht="16.5" customHeight="1" outlineLevel="1" x14ac:dyDescent="0.2">
      <c r="A4128" s="60" t="s">
        <v>705</v>
      </c>
      <c r="B4128" s="61">
        <v>42947</v>
      </c>
      <c r="C4128" s="71" t="s">
        <v>233</v>
      </c>
      <c r="D4128" s="63" t="str">
        <f>VLOOKUP(C4128,[6]Consolidado!$B:$E,4,FALSE)</f>
        <v>Finalizada</v>
      </c>
      <c r="E4128" s="64" t="s">
        <v>49</v>
      </c>
      <c r="F4128" s="65" t="s">
        <v>214</v>
      </c>
      <c r="G4128" s="66">
        <v>2</v>
      </c>
      <c r="H4128" s="67">
        <v>1656.7900139999999</v>
      </c>
      <c r="I4128" s="85">
        <f t="shared" si="114"/>
        <v>3313.5800279999999</v>
      </c>
      <c r="J4128" s="86">
        <v>30.1676</v>
      </c>
      <c r="K4128" s="85">
        <f t="shared" si="115"/>
        <v>109.83903353266417</v>
      </c>
      <c r="L4128" s="68" t="str">
        <f>VLOOKUP(C4128,[6]Consolidado!$B:$E,2,FALSE)</f>
        <v>Ignitia Office</v>
      </c>
      <c r="M4128" s="69" t="str">
        <f>VLOOKUP(C4128,[6]Consolidado!$B:$E,3,FALSE)</f>
        <v>Modular sofa C</v>
      </c>
      <c r="N4128" s="70" t="str">
        <f>VLOOKUP(C4128,[6]Consolidado!$B:$H,7,FALSE)</f>
        <v>Agosto</v>
      </c>
    </row>
    <row r="4129" spans="1:22" s="71" customFormat="1" ht="16.5" customHeight="1" outlineLevel="1" x14ac:dyDescent="0.2">
      <c r="A4129" s="60" t="s">
        <v>705</v>
      </c>
      <c r="B4129" s="61">
        <v>42947</v>
      </c>
      <c r="C4129" s="71" t="s">
        <v>26</v>
      </c>
      <c r="D4129" s="63" t="str">
        <f>VLOOKUP(C4129,[6]Consolidado!$B:$E,4,FALSE)</f>
        <v>Finalizada</v>
      </c>
      <c r="E4129" s="64" t="s">
        <v>49</v>
      </c>
      <c r="F4129" s="65" t="s">
        <v>186</v>
      </c>
      <c r="G4129" s="66">
        <v>1.5</v>
      </c>
      <c r="H4129" s="67">
        <v>739.5</v>
      </c>
      <c r="I4129" s="85">
        <f t="shared" si="114"/>
        <v>1109.25</v>
      </c>
      <c r="J4129" s="86">
        <v>30.1676</v>
      </c>
      <c r="K4129" s="85">
        <f t="shared" si="115"/>
        <v>36.769580609660693</v>
      </c>
      <c r="L4129" s="68" t="str">
        <f>VLOOKUP(C4129,[6]Consolidado!$B:$E,2,FALSE)</f>
        <v>Ignitia Office</v>
      </c>
      <c r="M4129" s="69" t="str">
        <f>VLOOKUP(C4129,[6]Consolidado!$B:$E,3,FALSE)</f>
        <v>Modular sofa B</v>
      </c>
      <c r="N4129" s="70" t="str">
        <f>VLOOKUP(C4129,[6]Consolidado!$B:$H,7,FALSE)</f>
        <v>Agosto</v>
      </c>
    </row>
    <row r="4130" spans="1:22" s="71" customFormat="1" ht="16.5" customHeight="1" outlineLevel="1" x14ac:dyDescent="0.2">
      <c r="A4130" s="60" t="s">
        <v>705</v>
      </c>
      <c r="B4130" s="61">
        <v>42947</v>
      </c>
      <c r="C4130" s="71" t="s">
        <v>233</v>
      </c>
      <c r="D4130" s="63" t="str">
        <f>VLOOKUP(C4130,[6]Consolidado!$B:$E,4,FALSE)</f>
        <v>Finalizada</v>
      </c>
      <c r="E4130" s="64" t="s">
        <v>49</v>
      </c>
      <c r="F4130" s="65" t="s">
        <v>186</v>
      </c>
      <c r="G4130" s="66">
        <v>1</v>
      </c>
      <c r="H4130" s="67">
        <v>739.5</v>
      </c>
      <c r="I4130" s="85">
        <f t="shared" si="114"/>
        <v>739.5</v>
      </c>
      <c r="J4130" s="86">
        <v>30.1676</v>
      </c>
      <c r="K4130" s="85">
        <f t="shared" si="115"/>
        <v>24.513053739773795</v>
      </c>
      <c r="L4130" s="68" t="str">
        <f>VLOOKUP(C4130,[6]Consolidado!$B:$E,2,FALSE)</f>
        <v>Ignitia Office</v>
      </c>
      <c r="M4130" s="69" t="str">
        <f>VLOOKUP(C4130,[6]Consolidado!$B:$E,3,FALSE)</f>
        <v>Modular sofa C</v>
      </c>
      <c r="N4130" s="70" t="str">
        <f>VLOOKUP(C4130,[6]Consolidado!$B:$H,7,FALSE)</f>
        <v>Agosto</v>
      </c>
    </row>
    <row r="4131" spans="1:22" s="71" customFormat="1" ht="16.5" customHeight="1" outlineLevel="1" x14ac:dyDescent="0.2">
      <c r="A4131" s="123" t="s">
        <v>705</v>
      </c>
      <c r="B4131" s="124">
        <v>42947</v>
      </c>
      <c r="C4131" s="71">
        <v>287</v>
      </c>
      <c r="D4131" s="63" t="str">
        <f>VLOOKUP(C4131,[6]Consolidado!$B:$E,4,FALSE)</f>
        <v>Finalizada</v>
      </c>
      <c r="E4131" s="125" t="s">
        <v>51</v>
      </c>
      <c r="F4131" s="126" t="s">
        <v>232</v>
      </c>
      <c r="G4131" s="127">
        <v>-7.6646999999999998</v>
      </c>
      <c r="H4131" s="128">
        <v>1323.82</v>
      </c>
      <c r="I4131" s="129">
        <f t="shared" si="114"/>
        <v>-10146.683153999998</v>
      </c>
      <c r="J4131" s="130">
        <v>30.1676</v>
      </c>
      <c r="K4131" s="129">
        <f t="shared" si="115"/>
        <v>-336.34373148676059</v>
      </c>
      <c r="L4131" s="68" t="str">
        <f>VLOOKUP(C4131,[6]Consolidado!$B:$E,2,FALSE)</f>
        <v>Ash Detroit</v>
      </c>
      <c r="M4131" s="69" t="str">
        <f>VLOOKUP(C4131,[6]Consolidado!$B:$E,3,FALSE)</f>
        <v>Table TB-03 B</v>
      </c>
      <c r="N4131" s="70" t="str">
        <f>VLOOKUP(C4131,[6]Consolidado!$B:$H,7,FALSE)</f>
        <v>Junio</v>
      </c>
      <c r="O4131" s="71" t="s">
        <v>579</v>
      </c>
    </row>
    <row r="4132" spans="1:22" s="71" customFormat="1" ht="16.5" customHeight="1" outlineLevel="1" x14ac:dyDescent="0.2">
      <c r="A4132" s="123" t="s">
        <v>705</v>
      </c>
      <c r="B4132" s="124">
        <v>42947</v>
      </c>
      <c r="C4132" s="71">
        <v>288</v>
      </c>
      <c r="D4132" s="63" t="str">
        <f>VLOOKUP(C4132,[6]Consolidado!$B:$E,4,FALSE)</f>
        <v>Finalizada</v>
      </c>
      <c r="E4132" s="125" t="s">
        <v>51</v>
      </c>
      <c r="F4132" s="126" t="s">
        <v>232</v>
      </c>
      <c r="G4132" s="127">
        <v>-8.1933000000000007</v>
      </c>
      <c r="H4132" s="128">
        <v>1323.82</v>
      </c>
      <c r="I4132" s="129">
        <f t="shared" si="114"/>
        <v>-10846.454406000001</v>
      </c>
      <c r="J4132" s="130">
        <v>30.1676</v>
      </c>
      <c r="K4132" s="129">
        <f t="shared" si="115"/>
        <v>-359.53985089964067</v>
      </c>
      <c r="L4132" s="68" t="str">
        <f>VLOOKUP(C4132,[6]Consolidado!$B:$E,2,FALSE)</f>
        <v>Ash Detroit</v>
      </c>
      <c r="M4132" s="69" t="str">
        <f>VLOOKUP(C4132,[6]Consolidado!$B:$E,3,FALSE)</f>
        <v>Table TB-03 A</v>
      </c>
      <c r="N4132" s="70" t="str">
        <f>VLOOKUP(C4132,[6]Consolidado!$B:$H,7,FALSE)</f>
        <v>Junio</v>
      </c>
      <c r="O4132" s="71" t="s">
        <v>579</v>
      </c>
      <c r="Q4132" s="105" t="s">
        <v>706</v>
      </c>
      <c r="R4132" s="105"/>
      <c r="S4132" s="131">
        <f>SUM(K4134:K4139)</f>
        <v>2212.04</v>
      </c>
      <c r="T4132" s="132">
        <v>66544.799319999991</v>
      </c>
    </row>
    <row r="4133" spans="1:22" s="71" customFormat="1" ht="16.5" customHeight="1" outlineLevel="1" x14ac:dyDescent="0.2">
      <c r="A4133" s="123" t="s">
        <v>705</v>
      </c>
      <c r="B4133" s="124">
        <v>42947</v>
      </c>
      <c r="C4133" s="71">
        <v>289</v>
      </c>
      <c r="D4133" s="63" t="str">
        <f>VLOOKUP(C4133,[6]Consolidado!$B:$E,4,FALSE)</f>
        <v>Finalizada</v>
      </c>
      <c r="E4133" s="125" t="s">
        <v>51</v>
      </c>
      <c r="F4133" s="126" t="s">
        <v>232</v>
      </c>
      <c r="G4133" s="127">
        <v>-10.571999999999999</v>
      </c>
      <c r="H4133" s="128">
        <v>1323.82</v>
      </c>
      <c r="I4133" s="129">
        <f t="shared" si="114"/>
        <v>-13995.425039999998</v>
      </c>
      <c r="J4133" s="130">
        <v>30.1676</v>
      </c>
      <c r="K4133" s="129">
        <f t="shared" si="115"/>
        <v>-463.9223882576008</v>
      </c>
      <c r="L4133" s="68" t="str">
        <f>VLOOKUP(C4133,[6]Consolidado!$B:$E,2,FALSE)</f>
        <v>Ash Detroit</v>
      </c>
      <c r="M4133" s="69" t="str">
        <f>VLOOKUP(C4133,[6]Consolidado!$B:$E,3,FALSE)</f>
        <v>Table TB-02</v>
      </c>
      <c r="N4133" s="70" t="str">
        <f>VLOOKUP(C4133,[6]Consolidado!$B:$H,7,FALSE)</f>
        <v>Junio</v>
      </c>
      <c r="O4133" s="71" t="s">
        <v>579</v>
      </c>
      <c r="Q4133" s="105" t="s">
        <v>707</v>
      </c>
      <c r="R4133" s="105"/>
      <c r="S4133" s="131">
        <v>320</v>
      </c>
      <c r="T4133" s="132">
        <f>4810.064+4826.816</f>
        <v>9636.880000000001</v>
      </c>
      <c r="V4133" s="43"/>
    </row>
    <row r="4134" spans="1:22" s="105" customFormat="1" ht="16.5" customHeight="1" outlineLevel="1" x14ac:dyDescent="0.2">
      <c r="A4134" s="92" t="s">
        <v>705</v>
      </c>
      <c r="B4134" s="115">
        <v>42926</v>
      </c>
      <c r="C4134" s="105">
        <v>223</v>
      </c>
      <c r="D4134" s="95" t="str">
        <f>VLOOKUP(C4134,[6]Consolidado!$B:$E,4,FALSE)</f>
        <v>Finalizada</v>
      </c>
      <c r="E4134" s="96" t="s">
        <v>629</v>
      </c>
      <c r="F4134" s="97" t="s">
        <v>708</v>
      </c>
      <c r="G4134" s="117">
        <v>84</v>
      </c>
      <c r="H4134" s="99">
        <f>15.76*J4134</f>
        <v>474.10807999999992</v>
      </c>
      <c r="I4134" s="100">
        <f t="shared" si="114"/>
        <v>39825.07871999999</v>
      </c>
      <c r="J4134" s="118">
        <v>30.082999999999995</v>
      </c>
      <c r="K4134" s="100">
        <f t="shared" si="115"/>
        <v>1323.84</v>
      </c>
      <c r="L4134" s="102" t="str">
        <f>VLOOKUP(C4134,[6]Consolidado!$B:$E,2,FALSE)</f>
        <v>Canoe Wesfield (Dining Terrace)</v>
      </c>
      <c r="M4134" s="103" t="str">
        <f>VLOOKUP(C4134,[6]Consolidado!$B:$E,3,FALSE)</f>
        <v>CH-15 Indoor Bar Stool</v>
      </c>
      <c r="N4134" s="104" t="str">
        <f>VLOOKUP(C4134,[6]Consolidado!$B:$H,7,FALSE)</f>
        <v>Julio</v>
      </c>
      <c r="V4134" s="106"/>
    </row>
    <row r="4135" spans="1:22" s="105" customFormat="1" ht="16.5" customHeight="1" outlineLevel="1" x14ac:dyDescent="0.2">
      <c r="A4135" s="92" t="s">
        <v>705</v>
      </c>
      <c r="B4135" s="115">
        <v>42926</v>
      </c>
      <c r="C4135" s="105">
        <v>224</v>
      </c>
      <c r="D4135" s="95" t="str">
        <f>VLOOKUP(C4135,[6]Consolidado!$B:$E,4,FALSE)</f>
        <v>Finalizada</v>
      </c>
      <c r="E4135" s="96" t="s">
        <v>629</v>
      </c>
      <c r="F4135" s="97" t="s">
        <v>708</v>
      </c>
      <c r="G4135" s="117">
        <v>3</v>
      </c>
      <c r="H4135" s="99">
        <f>15.76*J4135</f>
        <v>474.10807999999992</v>
      </c>
      <c r="I4135" s="100">
        <f t="shared" si="114"/>
        <v>1422.3242399999997</v>
      </c>
      <c r="J4135" s="118">
        <v>30.082999999999995</v>
      </c>
      <c r="K4135" s="100">
        <f t="shared" si="115"/>
        <v>47.28</v>
      </c>
      <c r="L4135" s="102" t="str">
        <f>VLOOKUP(C4135,[6]Consolidado!$B:$E,2,FALSE)</f>
        <v>Canoe Wesfield (Dining Terrace)</v>
      </c>
      <c r="M4135" s="103" t="str">
        <f>VLOOKUP(C4135,[6]Consolidado!$B:$E,3,FALSE)</f>
        <v>CH-15-CH Indoor Bar Stool - Counter Height</v>
      </c>
      <c r="N4135" s="104" t="str">
        <f>VLOOKUP(C4135,[6]Consolidado!$B:$H,7,FALSE)</f>
        <v>Julio</v>
      </c>
      <c r="Q4135" s="133" t="s">
        <v>0</v>
      </c>
      <c r="R4135" s="105" t="s">
        <v>709</v>
      </c>
      <c r="T4135" s="105" t="s">
        <v>710</v>
      </c>
    </row>
    <row r="4136" spans="1:22" s="105" customFormat="1" ht="16.5" customHeight="1" outlineLevel="1" x14ac:dyDescent="0.2">
      <c r="A4136" s="92" t="s">
        <v>705</v>
      </c>
      <c r="B4136" s="115">
        <v>42926</v>
      </c>
      <c r="C4136" s="105">
        <v>221</v>
      </c>
      <c r="D4136" s="95" t="str">
        <f>VLOOKUP(C4136,[6]Consolidado!$B:$E,4,FALSE)</f>
        <v>Finalizada</v>
      </c>
      <c r="E4136" s="96" t="s">
        <v>629</v>
      </c>
      <c r="F4136" s="97" t="s">
        <v>708</v>
      </c>
      <c r="G4136" s="117">
        <v>2</v>
      </c>
      <c r="H4136" s="99">
        <f>25.95*J4136</f>
        <v>780.65384999999981</v>
      </c>
      <c r="I4136" s="100">
        <f t="shared" si="114"/>
        <v>1561.3076999999996</v>
      </c>
      <c r="J4136" s="118">
        <v>30.082999999999995</v>
      </c>
      <c r="K4136" s="100">
        <f t="shared" si="115"/>
        <v>51.9</v>
      </c>
      <c r="L4136" s="102" t="str">
        <f>VLOOKUP(C4136,[6]Consolidado!$B:$E,2,FALSE)</f>
        <v>Canoe Wesfield (Phase 2)</v>
      </c>
      <c r="M4136" s="103" t="str">
        <f>VLOOKUP(C4136,[6]Consolidado!$B:$E,3,FALSE)</f>
        <v>CH 115 Chair , Tgeak &amp; Metal (Lounge Chair)</v>
      </c>
      <c r="N4136" s="104" t="str">
        <f>VLOOKUP(C4136,[6]Consolidado!$B:$H,7,FALSE)</f>
        <v>Julio</v>
      </c>
      <c r="Q4136" s="134">
        <v>223</v>
      </c>
      <c r="R4136" s="135">
        <v>1323.84</v>
      </c>
      <c r="S4136" s="136">
        <f>R4136/$S$4132</f>
        <v>0.59847019041246996</v>
      </c>
      <c r="T4136" s="135">
        <f>$S$4133*S4136</f>
        <v>191.51046093199039</v>
      </c>
      <c r="U4136" s="137">
        <f>$T$4133*S4136</f>
        <v>5767.385408582124</v>
      </c>
    </row>
    <row r="4137" spans="1:22" s="105" customFormat="1" ht="16.5" customHeight="1" outlineLevel="1" x14ac:dyDescent="0.2">
      <c r="A4137" s="92" t="s">
        <v>705</v>
      </c>
      <c r="B4137" s="115">
        <v>42926</v>
      </c>
      <c r="C4137" s="105">
        <v>228</v>
      </c>
      <c r="D4137" s="95" t="str">
        <f>VLOOKUP(C4137,[6]Consolidado!$B:$E,4,FALSE)</f>
        <v>Finalizada</v>
      </c>
      <c r="E4137" s="96" t="s">
        <v>629</v>
      </c>
      <c r="F4137" s="97" t="s">
        <v>708</v>
      </c>
      <c r="G4137" s="117">
        <v>4</v>
      </c>
      <c r="H4137" s="99">
        <f>7.49*J4137</f>
        <v>225.32166999999995</v>
      </c>
      <c r="I4137" s="100">
        <f t="shared" si="114"/>
        <v>901.28667999999982</v>
      </c>
      <c r="J4137" s="118">
        <v>30.082999999999995</v>
      </c>
      <c r="K4137" s="100">
        <f t="shared" si="115"/>
        <v>29.96</v>
      </c>
      <c r="L4137" s="102" t="str">
        <f>VLOOKUP(C4137,[6]Consolidado!$B:$E,2,FALSE)</f>
        <v>Canoe Wesfield (Phase 2)</v>
      </c>
      <c r="M4137" s="103" t="str">
        <f>VLOOKUP(C4137,[6]Consolidado!$B:$E,3,FALSE)</f>
        <v>TBL-107 Table, Teak (W/Duplex)</v>
      </c>
      <c r="N4137" s="104" t="str">
        <f>VLOOKUP(C4137,[6]Consolidado!$B:$H,7,FALSE)</f>
        <v>Julio</v>
      </c>
      <c r="Q4137" s="134">
        <v>224</v>
      </c>
      <c r="R4137" s="135">
        <v>47.28</v>
      </c>
      <c r="S4137" s="136">
        <f t="shared" ref="S4137:S4141" si="116">R4137/$S$4132</f>
        <v>2.1373935371873928E-2</v>
      </c>
      <c r="T4137" s="135">
        <f t="shared" ref="T4137:T4141" si="117">$S$4133*S4137</f>
        <v>6.8396593189996571</v>
      </c>
      <c r="U4137" s="137">
        <f t="shared" ref="U4137:U4141" si="118">$T$4133*S4137</f>
        <v>205.97805030650443</v>
      </c>
    </row>
    <row r="4138" spans="1:22" s="105" customFormat="1" ht="16.5" customHeight="1" outlineLevel="1" x14ac:dyDescent="0.2">
      <c r="A4138" s="92" t="s">
        <v>705</v>
      </c>
      <c r="B4138" s="115">
        <v>42926</v>
      </c>
      <c r="C4138" s="105">
        <v>220</v>
      </c>
      <c r="D4138" s="95" t="str">
        <f>VLOOKUP(C4138,[6]Consolidado!$B:$E,4,FALSE)</f>
        <v>Finalizada</v>
      </c>
      <c r="E4138" s="96" t="s">
        <v>629</v>
      </c>
      <c r="F4138" s="97" t="s">
        <v>708</v>
      </c>
      <c r="G4138" s="117">
        <v>40</v>
      </c>
      <c r="H4138" s="99">
        <f>17.91*J4138</f>
        <v>538.78652999999986</v>
      </c>
      <c r="I4138" s="100">
        <f t="shared" si="114"/>
        <v>21551.461199999994</v>
      </c>
      <c r="J4138" s="118">
        <v>30.082999999999995</v>
      </c>
      <c r="K4138" s="100">
        <f t="shared" si="115"/>
        <v>716.4</v>
      </c>
      <c r="L4138" s="102" t="str">
        <f>VLOOKUP(C4138,[6]Consolidado!$B:$E,2,FALSE)</f>
        <v>Canoe Wesfield (Dining Terrace)</v>
      </c>
      <c r="M4138" s="103" t="str">
        <f>VLOOKUP(C4138,[6]Consolidado!$B:$E,3,FALSE)</f>
        <v xml:space="preserve">CH-07  Indoor Bar Stool </v>
      </c>
      <c r="N4138" s="104" t="str">
        <f>VLOOKUP(C4138,[6]Consolidado!$B:$H,7,FALSE)</f>
        <v>Julio</v>
      </c>
      <c r="Q4138" s="134">
        <v>221</v>
      </c>
      <c r="R4138" s="135">
        <v>51.9</v>
      </c>
      <c r="S4138" s="136">
        <f t="shared" si="116"/>
        <v>2.3462505198820996E-2</v>
      </c>
      <c r="T4138" s="135">
        <f t="shared" si="117"/>
        <v>7.5080016636227187</v>
      </c>
      <c r="U4138" s="137">
        <f t="shared" si="118"/>
        <v>226.10534710041409</v>
      </c>
    </row>
    <row r="4139" spans="1:22" s="105" customFormat="1" ht="16.5" customHeight="1" outlineLevel="1" x14ac:dyDescent="0.2">
      <c r="A4139" s="92" t="s">
        <v>705</v>
      </c>
      <c r="B4139" s="115">
        <v>42926</v>
      </c>
      <c r="C4139" s="105">
        <v>226</v>
      </c>
      <c r="D4139" s="95" t="str">
        <f>VLOOKUP(C4139,[6]Consolidado!$B:$E,4,FALSE)</f>
        <v>Finalizada</v>
      </c>
      <c r="E4139" s="96" t="s">
        <v>629</v>
      </c>
      <c r="F4139" s="97" t="s">
        <v>708</v>
      </c>
      <c r="G4139" s="117">
        <v>6</v>
      </c>
      <c r="H4139" s="99">
        <f>7.11*J4139</f>
        <v>213.89012999999997</v>
      </c>
      <c r="I4139" s="100">
        <f t="shared" si="114"/>
        <v>1283.3407799999998</v>
      </c>
      <c r="J4139" s="118">
        <v>30.082999999999995</v>
      </c>
      <c r="K4139" s="100">
        <f t="shared" si="115"/>
        <v>42.66</v>
      </c>
      <c r="L4139" s="102" t="str">
        <f>VLOOKUP(C4139,[6]Consolidado!$B:$E,2,FALSE)</f>
        <v>Canoe Wesfield (Phase 2)</v>
      </c>
      <c r="M4139" s="103" t="str">
        <f>VLOOKUP(C4139,[6]Consolidado!$B:$E,3,FALSE)</f>
        <v>CH-132B Bench, Teak( W/ Duplex)</v>
      </c>
      <c r="N4139" s="104" t="str">
        <f>VLOOKUP(C4139,[6]Consolidado!$B:$H,7,FALSE)</f>
        <v>Julio</v>
      </c>
      <c r="Q4139" s="134">
        <v>228</v>
      </c>
      <c r="R4139" s="135">
        <v>29.96</v>
      </c>
      <c r="S4139" s="136">
        <f t="shared" si="116"/>
        <v>1.354405887777798E-2</v>
      </c>
      <c r="T4139" s="135">
        <f t="shared" si="117"/>
        <v>4.334098840888954</v>
      </c>
      <c r="U4139" s="137">
        <f t="shared" si="118"/>
        <v>130.52247011808106</v>
      </c>
    </row>
    <row r="4140" spans="1:22" s="105" customFormat="1" ht="16.5" customHeight="1" outlineLevel="1" x14ac:dyDescent="0.2">
      <c r="A4140" s="92" t="s">
        <v>705</v>
      </c>
      <c r="B4140" s="115">
        <v>42921</v>
      </c>
      <c r="C4140" s="105">
        <v>223</v>
      </c>
      <c r="D4140" s="95" t="str">
        <f>VLOOKUP(C4140,[6]Consolidado!$B:$E,4,FALSE)</f>
        <v>Finalizada</v>
      </c>
      <c r="E4140" s="96" t="s">
        <v>629</v>
      </c>
      <c r="F4140" s="97" t="s">
        <v>711</v>
      </c>
      <c r="G4140" s="117">
        <v>1</v>
      </c>
      <c r="H4140" s="99">
        <v>5767.385408582124</v>
      </c>
      <c r="I4140" s="100">
        <f t="shared" si="114"/>
        <v>5767.385408582124</v>
      </c>
      <c r="J4140" s="118">
        <f>I4140/K4140</f>
        <v>30.115250000000003</v>
      </c>
      <c r="K4140" s="100">
        <v>191.51046093199039</v>
      </c>
      <c r="L4140" s="102" t="str">
        <f>VLOOKUP(C4140,[6]Consolidado!$B:$E,2,FALSE)</f>
        <v>Canoe Wesfield (Dining Terrace)</v>
      </c>
      <c r="M4140" s="103" t="str">
        <f>VLOOKUP(C4140,[6]Consolidado!$B:$E,3,FALSE)</f>
        <v>CH-15 Indoor Bar Stool</v>
      </c>
      <c r="N4140" s="104" t="str">
        <f>VLOOKUP(C4140,[6]Consolidado!$B:$H,7,FALSE)</f>
        <v>Julio</v>
      </c>
      <c r="Q4140" s="134">
        <v>220</v>
      </c>
      <c r="R4140" s="135">
        <v>716.4</v>
      </c>
      <c r="S4140" s="136">
        <f t="shared" si="116"/>
        <v>0.32386394459413032</v>
      </c>
      <c r="T4140" s="135">
        <f t="shared" si="117"/>
        <v>103.6364622701217</v>
      </c>
      <c r="U4140" s="137">
        <f t="shared" si="118"/>
        <v>3121.0379703802828</v>
      </c>
    </row>
    <row r="4141" spans="1:22" s="105" customFormat="1" ht="16.5" customHeight="1" outlineLevel="1" x14ac:dyDescent="0.2">
      <c r="A4141" s="92" t="s">
        <v>705</v>
      </c>
      <c r="B4141" s="115">
        <v>42921</v>
      </c>
      <c r="C4141" s="105">
        <v>224</v>
      </c>
      <c r="D4141" s="95" t="str">
        <f>VLOOKUP(C4141,[6]Consolidado!$B:$E,4,FALSE)</f>
        <v>Finalizada</v>
      </c>
      <c r="E4141" s="96" t="s">
        <v>629</v>
      </c>
      <c r="F4141" s="97" t="s">
        <v>711</v>
      </c>
      <c r="G4141" s="117">
        <v>1</v>
      </c>
      <c r="H4141" s="99">
        <v>205.97805030650443</v>
      </c>
      <c r="I4141" s="100">
        <f t="shared" si="114"/>
        <v>205.97805030650443</v>
      </c>
      <c r="J4141" s="118">
        <f t="shared" ref="J4141:J4145" si="119">I4141/K4141</f>
        <v>30.11525</v>
      </c>
      <c r="K4141" s="100">
        <v>6.8396593189996571</v>
      </c>
      <c r="L4141" s="102" t="str">
        <f>VLOOKUP(C4141,[6]Consolidado!$B:$E,2,FALSE)</f>
        <v>Canoe Wesfield (Dining Terrace)</v>
      </c>
      <c r="M4141" s="103" t="str">
        <f>VLOOKUP(C4141,[6]Consolidado!$B:$E,3,FALSE)</f>
        <v>CH-15-CH Indoor Bar Stool - Counter Height</v>
      </c>
      <c r="N4141" s="104" t="str">
        <f>VLOOKUP(C4141,[6]Consolidado!$B:$H,7,FALSE)</f>
        <v>Julio</v>
      </c>
      <c r="Q4141" s="134">
        <v>226</v>
      </c>
      <c r="R4141" s="135">
        <v>42.66</v>
      </c>
      <c r="S4141" s="136">
        <f t="shared" si="116"/>
        <v>1.9285365544926852E-2</v>
      </c>
      <c r="T4141" s="135">
        <f t="shared" si="117"/>
        <v>6.1713169743765928</v>
      </c>
      <c r="U4141" s="137">
        <f t="shared" si="118"/>
        <v>185.85075351259471</v>
      </c>
    </row>
    <row r="4142" spans="1:22" s="105" customFormat="1" ht="16.5" customHeight="1" outlineLevel="1" x14ac:dyDescent="0.2">
      <c r="A4142" s="92" t="s">
        <v>705</v>
      </c>
      <c r="B4142" s="115">
        <v>42921</v>
      </c>
      <c r="C4142" s="105">
        <v>221</v>
      </c>
      <c r="D4142" s="95" t="str">
        <f>VLOOKUP(C4142,[6]Consolidado!$B:$E,4,FALSE)</f>
        <v>Finalizada</v>
      </c>
      <c r="E4142" s="96" t="s">
        <v>629</v>
      </c>
      <c r="F4142" s="97" t="s">
        <v>711</v>
      </c>
      <c r="G4142" s="117">
        <v>1</v>
      </c>
      <c r="H4142" s="99">
        <v>226.10534710041409</v>
      </c>
      <c r="I4142" s="100">
        <f t="shared" si="114"/>
        <v>226.10534710041409</v>
      </c>
      <c r="J4142" s="118">
        <f t="shared" si="119"/>
        <v>30.115250000000003</v>
      </c>
      <c r="K4142" s="100">
        <v>7.5080016636227187</v>
      </c>
      <c r="L4142" s="102" t="str">
        <f>VLOOKUP(C4142,[6]Consolidado!$B:$E,2,FALSE)</f>
        <v>Canoe Wesfield (Phase 2)</v>
      </c>
      <c r="M4142" s="103" t="str">
        <f>VLOOKUP(C4142,[6]Consolidado!$B:$E,3,FALSE)</f>
        <v>CH 115 Chair , Tgeak &amp; Metal (Lounge Chair)</v>
      </c>
      <c r="N4142" s="104" t="str">
        <f>VLOOKUP(C4142,[6]Consolidado!$B:$H,7,FALSE)</f>
        <v>Julio</v>
      </c>
      <c r="Q4142" s="105" t="s">
        <v>712</v>
      </c>
      <c r="R4142" s="131">
        <f>SUM(R4136:R4141)</f>
        <v>2212.04</v>
      </c>
      <c r="S4142" s="138">
        <f>SUM(S4136:S4141)</f>
        <v>1</v>
      </c>
      <c r="T4142" s="131">
        <f>SUM(T4136:T4141)</f>
        <v>319.99999999999994</v>
      </c>
      <c r="U4142" s="132">
        <f>SUM(U4136:U4141)</f>
        <v>9636.8800000000028</v>
      </c>
    </row>
    <row r="4143" spans="1:22" s="105" customFormat="1" ht="16.5" customHeight="1" outlineLevel="1" x14ac:dyDescent="0.2">
      <c r="A4143" s="92" t="s">
        <v>705</v>
      </c>
      <c r="B4143" s="115">
        <v>42921</v>
      </c>
      <c r="C4143" s="105">
        <v>228</v>
      </c>
      <c r="D4143" s="95" t="str">
        <f>VLOOKUP(C4143,[6]Consolidado!$B:$E,4,FALSE)</f>
        <v>Finalizada</v>
      </c>
      <c r="E4143" s="96" t="s">
        <v>629</v>
      </c>
      <c r="F4143" s="97" t="s">
        <v>711</v>
      </c>
      <c r="G4143" s="117">
        <v>1</v>
      </c>
      <c r="H4143" s="99">
        <v>130.52247011808106</v>
      </c>
      <c r="I4143" s="100">
        <f t="shared" si="114"/>
        <v>130.52247011808106</v>
      </c>
      <c r="J4143" s="118">
        <f t="shared" si="119"/>
        <v>30.115249999999996</v>
      </c>
      <c r="K4143" s="100">
        <v>4.334098840888954</v>
      </c>
      <c r="L4143" s="102" t="str">
        <f>VLOOKUP(C4143,[6]Consolidado!$B:$E,2,FALSE)</f>
        <v>Canoe Wesfield (Phase 2)</v>
      </c>
      <c r="M4143" s="103" t="str">
        <f>VLOOKUP(C4143,[6]Consolidado!$B:$E,3,FALSE)</f>
        <v>TBL-107 Table, Teak (W/Duplex)</v>
      </c>
      <c r="N4143" s="104" t="str">
        <f>VLOOKUP(C4143,[6]Consolidado!$B:$H,7,FALSE)</f>
        <v>Julio</v>
      </c>
      <c r="S4143" s="131"/>
    </row>
    <row r="4144" spans="1:22" s="105" customFormat="1" ht="16.5" customHeight="1" outlineLevel="1" x14ac:dyDescent="0.2">
      <c r="A4144" s="92" t="s">
        <v>705</v>
      </c>
      <c r="B4144" s="115">
        <v>42921</v>
      </c>
      <c r="C4144" s="105">
        <v>220</v>
      </c>
      <c r="D4144" s="95" t="str">
        <f>VLOOKUP(C4144,[6]Consolidado!$B:$E,4,FALSE)</f>
        <v>Finalizada</v>
      </c>
      <c r="E4144" s="96" t="s">
        <v>629</v>
      </c>
      <c r="F4144" s="97" t="s">
        <v>711</v>
      </c>
      <c r="G4144" s="117">
        <v>1</v>
      </c>
      <c r="H4144" s="99">
        <v>3121.0379703802828</v>
      </c>
      <c r="I4144" s="100">
        <f t="shared" si="114"/>
        <v>3121.0379703802828</v>
      </c>
      <c r="J4144" s="118">
        <f t="shared" si="119"/>
        <v>30.115250000000003</v>
      </c>
      <c r="K4144" s="100">
        <v>103.6364622701217</v>
      </c>
      <c r="L4144" s="102" t="str">
        <f>VLOOKUP(C4144,[6]Consolidado!$B:$E,2,FALSE)</f>
        <v>Canoe Wesfield (Dining Terrace)</v>
      </c>
      <c r="M4144" s="103" t="str">
        <f>VLOOKUP(C4144,[6]Consolidado!$B:$E,3,FALSE)</f>
        <v xml:space="preserve">CH-07  Indoor Bar Stool </v>
      </c>
      <c r="N4144" s="104" t="str">
        <f>VLOOKUP(C4144,[6]Consolidado!$B:$H,7,FALSE)</f>
        <v>Julio</v>
      </c>
      <c r="S4144" s="131"/>
    </row>
    <row r="4145" spans="1:16" s="105" customFormat="1" ht="16.5" customHeight="1" outlineLevel="1" x14ac:dyDescent="0.2">
      <c r="A4145" s="92" t="s">
        <v>705</v>
      </c>
      <c r="B4145" s="115">
        <v>42921</v>
      </c>
      <c r="C4145" s="105">
        <v>226</v>
      </c>
      <c r="D4145" s="95" t="str">
        <f>VLOOKUP(C4145,[6]Consolidado!$B:$E,4,FALSE)</f>
        <v>Finalizada</v>
      </c>
      <c r="E4145" s="96" t="s">
        <v>629</v>
      </c>
      <c r="F4145" s="97" t="s">
        <v>711</v>
      </c>
      <c r="G4145" s="117">
        <v>1</v>
      </c>
      <c r="H4145" s="99">
        <v>185.85075351259471</v>
      </c>
      <c r="I4145" s="100">
        <f t="shared" si="114"/>
        <v>185.85075351259471</v>
      </c>
      <c r="J4145" s="118">
        <f t="shared" si="119"/>
        <v>30.115250000000003</v>
      </c>
      <c r="K4145" s="100">
        <v>6.1713169743765928</v>
      </c>
      <c r="L4145" s="102" t="str">
        <f>VLOOKUP(C4145,[6]Consolidado!$B:$E,2,FALSE)</f>
        <v>Canoe Wesfield (Phase 2)</v>
      </c>
      <c r="M4145" s="103" t="str">
        <f>VLOOKUP(C4145,[6]Consolidado!$B:$E,3,FALSE)</f>
        <v>CH-132B Bench, Teak( W/ Duplex)</v>
      </c>
      <c r="N4145" s="104" t="str">
        <f>VLOOKUP(C4145,[6]Consolidado!$B:$H,7,FALSE)</f>
        <v>Julio</v>
      </c>
    </row>
    <row r="4146" spans="1:16" s="105" customFormat="1" ht="16.5" customHeight="1" outlineLevel="1" x14ac:dyDescent="0.2">
      <c r="A4146" s="92" t="s">
        <v>705</v>
      </c>
      <c r="B4146" s="115">
        <v>42921</v>
      </c>
      <c r="C4146" s="105">
        <v>164</v>
      </c>
      <c r="D4146" s="95" t="str">
        <f>VLOOKUP(C4146,[6]Consolidado!$B:$E,4,FALSE)</f>
        <v>En Proceso</v>
      </c>
      <c r="E4146" s="96" t="s">
        <v>629</v>
      </c>
      <c r="F4146" s="97" t="s">
        <v>713</v>
      </c>
      <c r="G4146" s="117">
        <v>1</v>
      </c>
      <c r="H4146" s="99">
        <v>1100</v>
      </c>
      <c r="I4146" s="100">
        <f t="shared" si="114"/>
        <v>1100</v>
      </c>
      <c r="J4146" s="118">
        <v>30.062899999999999</v>
      </c>
      <c r="K4146" s="100">
        <f t="shared" si="115"/>
        <v>36.589949738714495</v>
      </c>
      <c r="L4146" s="102" t="str">
        <f>VLOOKUP(C4146,[6]Consolidado!$B:$E,2,FALSE)</f>
        <v>David Berruto-New Line</v>
      </c>
      <c r="M4146" s="103" t="str">
        <f>VLOOKUP(C4146,[6]Consolidado!$B:$E,3,FALSE)</f>
        <v>Simple Daybed</v>
      </c>
      <c r="N4146" s="104">
        <f>VLOOKUP(C4146,[6]Consolidado!$B:$H,7,FALSE)</f>
        <v>0</v>
      </c>
    </row>
    <row r="4147" spans="1:16" s="105" customFormat="1" ht="16.5" customHeight="1" outlineLevel="1" x14ac:dyDescent="0.2">
      <c r="A4147" s="92" t="s">
        <v>705</v>
      </c>
      <c r="B4147" s="115">
        <v>42921</v>
      </c>
      <c r="C4147" s="105">
        <v>170</v>
      </c>
      <c r="D4147" s="95" t="str">
        <f>VLOOKUP(C4147,[6]Consolidado!$B:$E,4,FALSE)</f>
        <v>En Proceso</v>
      </c>
      <c r="E4147" s="96" t="s">
        <v>629</v>
      </c>
      <c r="F4147" s="97" t="s">
        <v>714</v>
      </c>
      <c r="G4147" s="117">
        <v>1</v>
      </c>
      <c r="H4147" s="99">
        <v>600</v>
      </c>
      <c r="I4147" s="100">
        <f t="shared" si="114"/>
        <v>600</v>
      </c>
      <c r="J4147" s="118">
        <v>30.062899999999999</v>
      </c>
      <c r="K4147" s="100">
        <f t="shared" si="115"/>
        <v>19.958154402935179</v>
      </c>
      <c r="L4147" s="102" t="str">
        <f>VLOOKUP(C4147,[6]Consolidado!$B:$E,2,FALSE)</f>
        <v>David Berruto-New Line</v>
      </c>
      <c r="M4147" s="103" t="str">
        <f>VLOOKUP(C4147,[6]Consolidado!$B:$E,3,FALSE)</f>
        <v>Vintage wood beach chair</v>
      </c>
      <c r="N4147" s="104">
        <f>VLOOKUP(C4147,[6]Consolidado!$B:$H,7,FALSE)</f>
        <v>0</v>
      </c>
    </row>
    <row r="4148" spans="1:16" s="71" customFormat="1" ht="16.5" customHeight="1" outlineLevel="1" x14ac:dyDescent="0.2">
      <c r="A4148" s="60" t="s">
        <v>705</v>
      </c>
      <c r="B4148" s="61">
        <v>42947</v>
      </c>
      <c r="C4148" s="71">
        <v>299</v>
      </c>
      <c r="D4148" s="63" t="str">
        <f>VLOOKUP(C4148,[6]Consolidado!$B:$E,4,FALSE)</f>
        <v>Finalizada</v>
      </c>
      <c r="E4148" s="64" t="s">
        <v>31</v>
      </c>
      <c r="F4148" s="65" t="s">
        <v>715</v>
      </c>
      <c r="G4148" s="66">
        <v>1</v>
      </c>
      <c r="H4148" s="67">
        <v>33488</v>
      </c>
      <c r="I4148" s="85">
        <v>33488</v>
      </c>
      <c r="J4148" s="86">
        <v>30.1676</v>
      </c>
      <c r="K4148" s="85">
        <f t="shared" si="115"/>
        <v>1110.0651029581404</v>
      </c>
      <c r="L4148" s="102" t="str">
        <f>VLOOKUP(C4148,[6]Consolidado!$B:$E,2,FALSE)</f>
        <v>Chicha [Pina Blanca]</v>
      </c>
      <c r="M4148" s="103" t="str">
        <f>VLOOKUP(C4148,[6]Consolidado!$B:$E,3,FALSE)</f>
        <v>SK-06 Bar</v>
      </c>
      <c r="N4148" s="104" t="str">
        <f>VLOOKUP(C4148,[6]Consolidado!$B:$H,7,FALSE)</f>
        <v>Agosto</v>
      </c>
    </row>
    <row r="4149" spans="1:16" s="71" customFormat="1" ht="16.5" customHeight="1" outlineLevel="1" x14ac:dyDescent="0.2">
      <c r="A4149" s="60" t="s">
        <v>705</v>
      </c>
      <c r="B4149" s="61"/>
      <c r="D4149" s="63"/>
      <c r="E4149" s="64"/>
      <c r="F4149" s="65"/>
      <c r="G4149" s="66"/>
      <c r="H4149" s="67"/>
      <c r="I4149" s="85"/>
      <c r="J4149" s="86"/>
      <c r="K4149" s="85"/>
      <c r="L4149" s="68"/>
      <c r="M4149" s="69"/>
      <c r="N4149" s="70"/>
    </row>
    <row r="4150" spans="1:16" s="71" customFormat="1" ht="16.5" customHeight="1" outlineLevel="1" x14ac:dyDescent="0.2">
      <c r="A4150" s="60" t="s">
        <v>705</v>
      </c>
      <c r="B4150" s="61"/>
      <c r="D4150" s="63"/>
      <c r="E4150" s="64"/>
      <c r="F4150" s="65"/>
      <c r="G4150" s="66"/>
      <c r="H4150" s="67"/>
      <c r="I4150" s="85"/>
      <c r="J4150" s="86"/>
      <c r="K4150" s="85"/>
      <c r="L4150" s="68"/>
      <c r="M4150" s="69"/>
      <c r="N4150" s="70"/>
    </row>
    <row r="4151" spans="1:16" s="71" customFormat="1" ht="16.5" customHeight="1" thickBot="1" x14ac:dyDescent="0.25">
      <c r="A4151" s="72" t="s">
        <v>716</v>
      </c>
      <c r="B4151" s="73"/>
      <c r="D4151" s="74"/>
      <c r="E4151" s="75"/>
      <c r="F4151" s="76"/>
      <c r="G4151" s="77"/>
      <c r="H4151" s="78"/>
      <c r="I4151" s="79">
        <f>SUBTOTAL(9,I2968:I4150)</f>
        <v>759158.26736970409</v>
      </c>
      <c r="J4151" s="108"/>
      <c r="K4151" s="79">
        <f>SUBTOTAL(9,K2968:K4150)</f>
        <v>25171.643701859219</v>
      </c>
      <c r="L4151" s="77"/>
      <c r="M4151" s="77"/>
      <c r="N4151" s="77"/>
    </row>
    <row r="4152" spans="1:16" s="71" customFormat="1" ht="16.5" customHeight="1" outlineLevel="1" thickTop="1" x14ac:dyDescent="0.2">
      <c r="A4152" s="60" t="s">
        <v>717</v>
      </c>
      <c r="B4152" s="61">
        <v>42948</v>
      </c>
      <c r="C4152" s="69">
        <v>271</v>
      </c>
      <c r="D4152" s="63" t="str">
        <f>VLOOKUP(C4152,[6]Consolidado!$B:$E,4,FALSE)</f>
        <v>Finalizada</v>
      </c>
      <c r="E4152" s="64" t="s">
        <v>40</v>
      </c>
      <c r="F4152" s="65" t="s">
        <v>81</v>
      </c>
      <c r="G4152" s="66">
        <v>30</v>
      </c>
      <c r="H4152" s="67">
        <v>0.68488464885714284</v>
      </c>
      <c r="I4152" s="129">
        <f t="shared" ref="I4152:I4215" si="120">G4152*H4152</f>
        <v>20.546539465714286</v>
      </c>
      <c r="J4152" s="86">
        <v>30.292899999999999</v>
      </c>
      <c r="K4152" s="129">
        <f t="shared" ref="K4152:K4215" si="121">IFERROR(I4152/J4152,0)</f>
        <v>0.67826254553754461</v>
      </c>
      <c r="L4152" s="68" t="str">
        <f>VLOOKUP(C4152,[6]Consolidado!$B:$E,2,FALSE)</f>
        <v>Ignitia Office</v>
      </c>
      <c r="M4152" s="69" t="str">
        <f>VLOOKUP(C4152,[6]Consolidado!$B:$E,3,FALSE)</f>
        <v>Meeting Room 4 side table stool modules</v>
      </c>
      <c r="N4152" s="70" t="str">
        <f>VLOOKUP(C4152,[6]Consolidado!$B:$H,7,FALSE)</f>
        <v>Agosto</v>
      </c>
      <c r="O4152" s="69"/>
      <c r="P4152" s="69"/>
    </row>
    <row r="4153" spans="1:16" s="71" customFormat="1" ht="16.5" customHeight="1" outlineLevel="1" x14ac:dyDescent="0.2">
      <c r="A4153" s="60" t="s">
        <v>717</v>
      </c>
      <c r="B4153" s="61">
        <v>42948</v>
      </c>
      <c r="C4153" s="69">
        <v>249</v>
      </c>
      <c r="D4153" s="63" t="str">
        <f>VLOOKUP(C4153,[6]Consolidado!$B:$E,4,FALSE)</f>
        <v>Finalizada</v>
      </c>
      <c r="E4153" s="64" t="s">
        <v>40</v>
      </c>
      <c r="F4153" s="65" t="s">
        <v>81</v>
      </c>
      <c r="G4153" s="66">
        <v>90</v>
      </c>
      <c r="H4153" s="67">
        <v>0.68488464885714284</v>
      </c>
      <c r="I4153" s="129">
        <f t="shared" si="120"/>
        <v>61.639618397142854</v>
      </c>
      <c r="J4153" s="86">
        <v>30.292899999999999</v>
      </c>
      <c r="K4153" s="129">
        <f t="shared" si="121"/>
        <v>2.0347876366126338</v>
      </c>
      <c r="L4153" s="68" t="str">
        <f>VLOOKUP(C4153,[6]Consolidado!$B:$E,2,FALSE)</f>
        <v>Ignitia Office</v>
      </c>
      <c r="M4153" s="69" t="str">
        <f>VLOOKUP(C4153,[6]Consolidado!$B:$E,3,FALSE)</f>
        <v>Long Community Table in Light wood  w/base</v>
      </c>
      <c r="N4153" s="70" t="str">
        <f>VLOOKUP(C4153,[6]Consolidado!$B:$H,7,FALSE)</f>
        <v>Agosto</v>
      </c>
      <c r="O4153" s="69"/>
      <c r="P4153" s="69"/>
    </row>
    <row r="4154" spans="1:16" s="71" customFormat="1" ht="16.5" customHeight="1" outlineLevel="1" x14ac:dyDescent="0.2">
      <c r="A4154" s="60" t="s">
        <v>717</v>
      </c>
      <c r="B4154" s="61">
        <v>42948</v>
      </c>
      <c r="C4154" s="69" t="s">
        <v>290</v>
      </c>
      <c r="D4154" s="63" t="str">
        <f>VLOOKUP(C4154,[6]Consolidado!$B:$E,4,FALSE)</f>
        <v>En Proceso</v>
      </c>
      <c r="E4154" s="64" t="s">
        <v>25</v>
      </c>
      <c r="F4154" s="65" t="s">
        <v>109</v>
      </c>
      <c r="G4154" s="66">
        <v>1</v>
      </c>
      <c r="H4154" s="67">
        <v>1200.5646323851602</v>
      </c>
      <c r="I4154" s="129">
        <f t="shared" si="120"/>
        <v>1200.5646323851602</v>
      </c>
      <c r="J4154" s="86">
        <v>30.292899999999999</v>
      </c>
      <c r="K4154" s="129">
        <f t="shared" si="121"/>
        <v>39.631881806798297</v>
      </c>
      <c r="L4154" s="68" t="str">
        <f>VLOOKUP(C4154,[6]Consolidado!$B:$E,2,FALSE)</f>
        <v>Acabado</v>
      </c>
      <c r="M4154" s="69" t="str">
        <f>VLOOKUP(C4154,[6]Consolidado!$B:$E,3,FALSE)</f>
        <v>Material de acabado pendiente de distribuir</v>
      </c>
      <c r="N4154" s="70">
        <f>VLOOKUP(C4154,[6]Consolidado!$B:$H,7,FALSE)</f>
        <v>0</v>
      </c>
      <c r="O4154" s="69"/>
      <c r="P4154" s="69"/>
    </row>
    <row r="4155" spans="1:16" s="71" customFormat="1" ht="16.5" customHeight="1" outlineLevel="1" x14ac:dyDescent="0.2">
      <c r="A4155" s="60" t="s">
        <v>717</v>
      </c>
      <c r="B4155" s="61">
        <v>42948</v>
      </c>
      <c r="C4155" s="69">
        <v>249</v>
      </c>
      <c r="D4155" s="63" t="str">
        <f>VLOOKUP(C4155,[6]Consolidado!$B:$E,4,FALSE)</f>
        <v>Finalizada</v>
      </c>
      <c r="E4155" s="64" t="s">
        <v>40</v>
      </c>
      <c r="F4155" s="65" t="s">
        <v>245</v>
      </c>
      <c r="G4155" s="66">
        <v>50</v>
      </c>
      <c r="H4155" s="67">
        <v>0.3813438027031037</v>
      </c>
      <c r="I4155" s="129">
        <f t="shared" si="120"/>
        <v>19.067190135155183</v>
      </c>
      <c r="J4155" s="86">
        <v>30.292899999999999</v>
      </c>
      <c r="K4155" s="129">
        <f t="shared" si="121"/>
        <v>0.62942769213760263</v>
      </c>
      <c r="L4155" s="68" t="str">
        <f>VLOOKUP(C4155,[6]Consolidado!$B:$E,2,FALSE)</f>
        <v>Ignitia Office</v>
      </c>
      <c r="M4155" s="69" t="str">
        <f>VLOOKUP(C4155,[6]Consolidado!$B:$E,3,FALSE)</f>
        <v>Long Community Table in Light wood  w/base</v>
      </c>
      <c r="N4155" s="70" t="str">
        <f>VLOOKUP(C4155,[6]Consolidado!$B:$H,7,FALSE)</f>
        <v>Agosto</v>
      </c>
      <c r="O4155" s="69"/>
      <c r="P4155" s="69"/>
    </row>
    <row r="4156" spans="1:16" s="71" customFormat="1" ht="16.5" customHeight="1" outlineLevel="1" x14ac:dyDescent="0.2">
      <c r="A4156" s="60" t="s">
        <v>717</v>
      </c>
      <c r="B4156" s="61">
        <v>42948</v>
      </c>
      <c r="C4156" s="69">
        <v>249</v>
      </c>
      <c r="D4156" s="63" t="str">
        <f>VLOOKUP(C4156,[6]Consolidado!$B:$E,4,FALSE)</f>
        <v>Finalizada</v>
      </c>
      <c r="E4156" s="64" t="s">
        <v>78</v>
      </c>
      <c r="F4156" s="65" t="s">
        <v>246</v>
      </c>
      <c r="G4156" s="66">
        <v>4</v>
      </c>
      <c r="H4156" s="67">
        <v>378.4975</v>
      </c>
      <c r="I4156" s="129">
        <f t="shared" si="120"/>
        <v>1513.99</v>
      </c>
      <c r="J4156" s="86">
        <v>30.292899999999999</v>
      </c>
      <c r="K4156" s="129">
        <f t="shared" si="121"/>
        <v>49.978377771689075</v>
      </c>
      <c r="L4156" s="68" t="str">
        <f>VLOOKUP(C4156,[6]Consolidado!$B:$E,2,FALSE)</f>
        <v>Ignitia Office</v>
      </c>
      <c r="M4156" s="69" t="str">
        <f>VLOOKUP(C4156,[6]Consolidado!$B:$E,3,FALSE)</f>
        <v>Long Community Table in Light wood  w/base</v>
      </c>
      <c r="N4156" s="70" t="str">
        <f>VLOOKUP(C4156,[6]Consolidado!$B:$H,7,FALSE)</f>
        <v>Agosto</v>
      </c>
      <c r="O4156" s="69"/>
      <c r="P4156" s="69"/>
    </row>
    <row r="4157" spans="1:16" s="71" customFormat="1" ht="16.5" customHeight="1" outlineLevel="1" x14ac:dyDescent="0.2">
      <c r="A4157" s="60" t="s">
        <v>717</v>
      </c>
      <c r="B4157" s="61">
        <v>42948</v>
      </c>
      <c r="C4157" s="69" t="s">
        <v>290</v>
      </c>
      <c r="D4157" s="63" t="str">
        <f>VLOOKUP(C4157,[6]Consolidado!$B:$E,4,FALSE)</f>
        <v>En Proceso</v>
      </c>
      <c r="E4157" s="64" t="s">
        <v>25</v>
      </c>
      <c r="F4157" s="65" t="s">
        <v>100</v>
      </c>
      <c r="G4157" s="66">
        <v>5</v>
      </c>
      <c r="H4157" s="67">
        <v>406.29999999999995</v>
      </c>
      <c r="I4157" s="129">
        <f t="shared" si="120"/>
        <v>2031.4999999999998</v>
      </c>
      <c r="J4157" s="86">
        <v>30.292899999999999</v>
      </c>
      <c r="K4157" s="129">
        <f t="shared" si="121"/>
        <v>67.061918799454645</v>
      </c>
      <c r="L4157" s="68" t="str">
        <f>VLOOKUP(C4157,[6]Consolidado!$B:$E,2,FALSE)</f>
        <v>Acabado</v>
      </c>
      <c r="M4157" s="69" t="str">
        <f>VLOOKUP(C4157,[6]Consolidado!$B:$E,3,FALSE)</f>
        <v>Material de acabado pendiente de distribuir</v>
      </c>
      <c r="N4157" s="70">
        <f>VLOOKUP(C4157,[6]Consolidado!$B:$H,7,FALSE)</f>
        <v>0</v>
      </c>
      <c r="O4157" s="69"/>
      <c r="P4157" s="69"/>
    </row>
    <row r="4158" spans="1:16" s="71" customFormat="1" ht="16.5" customHeight="1" outlineLevel="1" x14ac:dyDescent="0.2">
      <c r="A4158" s="60" t="s">
        <v>717</v>
      </c>
      <c r="B4158" s="61">
        <v>42948</v>
      </c>
      <c r="C4158" s="69">
        <v>337</v>
      </c>
      <c r="D4158" s="63" t="str">
        <f>VLOOKUP(C4158,[6]Consolidado!$B:$E,4,FALSE)</f>
        <v>Finalizada</v>
      </c>
      <c r="E4158" s="64" t="s">
        <v>33</v>
      </c>
      <c r="F4158" s="65" t="s">
        <v>32</v>
      </c>
      <c r="G4158" s="66">
        <v>6</v>
      </c>
      <c r="H4158" s="67">
        <v>30.173307174260756</v>
      </c>
      <c r="I4158" s="129">
        <f t="shared" si="120"/>
        <v>181.03984304556454</v>
      </c>
      <c r="J4158" s="86">
        <v>30.292899999999999</v>
      </c>
      <c r="K4158" s="129">
        <f t="shared" si="121"/>
        <v>5.9763127018398547</v>
      </c>
      <c r="L4158" s="68" t="str">
        <f>VLOOKUP(C4158,[6]Consolidado!$B:$E,2,FALSE)</f>
        <v>BH Office</v>
      </c>
      <c r="M4158" s="69" t="str">
        <f>VLOOKUP(C4158,[6]Consolidado!$B:$E,3,FALSE)</f>
        <v>Desk 1 - ROBLE</v>
      </c>
      <c r="N4158" s="70" t="str">
        <f>VLOOKUP(C4158,[6]Consolidado!$B:$H,7,FALSE)</f>
        <v>Agosto</v>
      </c>
      <c r="O4158" s="69"/>
      <c r="P4158" s="69"/>
    </row>
    <row r="4159" spans="1:16" s="71" customFormat="1" ht="16.5" customHeight="1" outlineLevel="1" x14ac:dyDescent="0.2">
      <c r="A4159" s="60" t="s">
        <v>717</v>
      </c>
      <c r="B4159" s="61">
        <v>42948</v>
      </c>
      <c r="C4159" s="69">
        <v>337</v>
      </c>
      <c r="D4159" s="63" t="str">
        <f>VLOOKUP(C4159,[6]Consolidado!$B:$E,4,FALSE)</f>
        <v>Finalizada</v>
      </c>
      <c r="E4159" s="64" t="s">
        <v>33</v>
      </c>
      <c r="F4159" s="65" t="s">
        <v>34</v>
      </c>
      <c r="G4159" s="66">
        <v>1</v>
      </c>
      <c r="H4159" s="67">
        <v>37.379152835418878</v>
      </c>
      <c r="I4159" s="129">
        <f t="shared" si="120"/>
        <v>37.379152835418878</v>
      </c>
      <c r="J4159" s="86">
        <v>30.292899999999999</v>
      </c>
      <c r="K4159" s="129">
        <f t="shared" si="121"/>
        <v>1.2339245445440641</v>
      </c>
      <c r="L4159" s="68" t="str">
        <f>VLOOKUP(C4159,[6]Consolidado!$B:$E,2,FALSE)</f>
        <v>BH Office</v>
      </c>
      <c r="M4159" s="69" t="str">
        <f>VLOOKUP(C4159,[6]Consolidado!$B:$E,3,FALSE)</f>
        <v>Desk 1 - ROBLE</v>
      </c>
      <c r="N4159" s="70" t="str">
        <f>VLOOKUP(C4159,[6]Consolidado!$B:$H,7,FALSE)</f>
        <v>Agosto</v>
      </c>
      <c r="O4159" s="69"/>
      <c r="P4159" s="69"/>
    </row>
    <row r="4160" spans="1:16" s="71" customFormat="1" ht="16.5" customHeight="1" outlineLevel="1" x14ac:dyDescent="0.2">
      <c r="A4160" s="60" t="s">
        <v>717</v>
      </c>
      <c r="B4160" s="61">
        <v>42948</v>
      </c>
      <c r="C4160" s="69">
        <v>271</v>
      </c>
      <c r="D4160" s="63" t="str">
        <f>VLOOKUP(C4160,[6]Consolidado!$B:$E,4,FALSE)</f>
        <v>Finalizada</v>
      </c>
      <c r="E4160" s="64" t="s">
        <v>33</v>
      </c>
      <c r="F4160" s="65" t="s">
        <v>32</v>
      </c>
      <c r="G4160" s="66">
        <v>8</v>
      </c>
      <c r="H4160" s="67">
        <v>30.173307174260756</v>
      </c>
      <c r="I4160" s="129">
        <f t="shared" si="120"/>
        <v>241.38645739408605</v>
      </c>
      <c r="J4160" s="86">
        <v>30.292899999999999</v>
      </c>
      <c r="K4160" s="129">
        <f t="shared" si="121"/>
        <v>7.9684169357864736</v>
      </c>
      <c r="L4160" s="68" t="str">
        <f>VLOOKUP(C4160,[6]Consolidado!$B:$E,2,FALSE)</f>
        <v>Ignitia Office</v>
      </c>
      <c r="M4160" s="69" t="str">
        <f>VLOOKUP(C4160,[6]Consolidado!$B:$E,3,FALSE)</f>
        <v>Meeting Room 4 side table stool modules</v>
      </c>
      <c r="N4160" s="70" t="str">
        <f>VLOOKUP(C4160,[6]Consolidado!$B:$H,7,FALSE)</f>
        <v>Agosto</v>
      </c>
      <c r="O4160" s="69"/>
      <c r="P4160" s="69"/>
    </row>
    <row r="4161" spans="1:16" s="71" customFormat="1" ht="16.5" customHeight="1" outlineLevel="1" x14ac:dyDescent="0.2">
      <c r="A4161" s="60" t="s">
        <v>717</v>
      </c>
      <c r="B4161" s="61">
        <v>42948</v>
      </c>
      <c r="C4161" s="69">
        <v>271</v>
      </c>
      <c r="D4161" s="63" t="str">
        <f>VLOOKUP(C4161,[6]Consolidado!$B:$E,4,FALSE)</f>
        <v>Finalizada</v>
      </c>
      <c r="E4161" s="64" t="s">
        <v>33</v>
      </c>
      <c r="F4161" s="65" t="s">
        <v>34</v>
      </c>
      <c r="G4161" s="66">
        <v>1</v>
      </c>
      <c r="H4161" s="67">
        <v>37.379152835418878</v>
      </c>
      <c r="I4161" s="129">
        <f t="shared" si="120"/>
        <v>37.379152835418878</v>
      </c>
      <c r="J4161" s="86">
        <v>30.292899999999999</v>
      </c>
      <c r="K4161" s="129">
        <f t="shared" si="121"/>
        <v>1.2339245445440641</v>
      </c>
      <c r="L4161" s="68" t="str">
        <f>VLOOKUP(C4161,[6]Consolidado!$B:$E,2,FALSE)</f>
        <v>Ignitia Office</v>
      </c>
      <c r="M4161" s="69" t="str">
        <f>VLOOKUP(C4161,[6]Consolidado!$B:$E,3,FALSE)</f>
        <v>Meeting Room 4 side table stool modules</v>
      </c>
      <c r="N4161" s="70" t="str">
        <f>VLOOKUP(C4161,[6]Consolidado!$B:$H,7,FALSE)</f>
        <v>Agosto</v>
      </c>
      <c r="O4161" s="69"/>
      <c r="P4161" s="69"/>
    </row>
    <row r="4162" spans="1:16" s="71" customFormat="1" ht="16.5" customHeight="1" outlineLevel="1" x14ac:dyDescent="0.2">
      <c r="A4162" s="60" t="s">
        <v>717</v>
      </c>
      <c r="B4162" s="61">
        <v>42948</v>
      </c>
      <c r="C4162" s="69">
        <v>271</v>
      </c>
      <c r="D4162" s="63" t="str">
        <f>VLOOKUP(C4162,[6]Consolidado!$B:$E,4,FALSE)</f>
        <v>Finalizada</v>
      </c>
      <c r="E4162" s="64" t="s">
        <v>33</v>
      </c>
      <c r="F4162" s="65" t="s">
        <v>35</v>
      </c>
      <c r="G4162" s="66">
        <v>1</v>
      </c>
      <c r="H4162" s="67">
        <v>292.47512237545357</v>
      </c>
      <c r="I4162" s="129">
        <f t="shared" si="120"/>
        <v>292.47512237545357</v>
      </c>
      <c r="J4162" s="86">
        <v>30.292899999999999</v>
      </c>
      <c r="K4162" s="129">
        <f t="shared" si="121"/>
        <v>9.6549066736909825</v>
      </c>
      <c r="L4162" s="68" t="str">
        <f>VLOOKUP(C4162,[6]Consolidado!$B:$E,2,FALSE)</f>
        <v>Ignitia Office</v>
      </c>
      <c r="M4162" s="69" t="str">
        <f>VLOOKUP(C4162,[6]Consolidado!$B:$E,3,FALSE)</f>
        <v>Meeting Room 4 side table stool modules</v>
      </c>
      <c r="N4162" s="70" t="str">
        <f>VLOOKUP(C4162,[6]Consolidado!$B:$H,7,FALSE)</f>
        <v>Agosto</v>
      </c>
      <c r="O4162" s="69"/>
      <c r="P4162" s="69"/>
    </row>
    <row r="4163" spans="1:16" s="71" customFormat="1" ht="16.5" customHeight="1" outlineLevel="1" x14ac:dyDescent="0.2">
      <c r="A4163" s="60" t="s">
        <v>717</v>
      </c>
      <c r="B4163" s="61">
        <v>42948</v>
      </c>
      <c r="C4163" s="69">
        <v>249</v>
      </c>
      <c r="D4163" s="63" t="str">
        <f>VLOOKUP(C4163,[6]Consolidado!$B:$E,4,FALSE)</f>
        <v>Finalizada</v>
      </c>
      <c r="E4163" s="64" t="s">
        <v>33</v>
      </c>
      <c r="F4163" s="65" t="s">
        <v>32</v>
      </c>
      <c r="G4163" s="66">
        <v>15</v>
      </c>
      <c r="H4163" s="67">
        <v>30.173307174260756</v>
      </c>
      <c r="I4163" s="129">
        <f t="shared" si="120"/>
        <v>452.59960761391136</v>
      </c>
      <c r="J4163" s="86">
        <v>30.292899999999999</v>
      </c>
      <c r="K4163" s="129">
        <f t="shared" si="121"/>
        <v>14.940781754599637</v>
      </c>
      <c r="L4163" s="68" t="str">
        <f>VLOOKUP(C4163,[6]Consolidado!$B:$E,2,FALSE)</f>
        <v>Ignitia Office</v>
      </c>
      <c r="M4163" s="69" t="str">
        <f>VLOOKUP(C4163,[6]Consolidado!$B:$E,3,FALSE)</f>
        <v>Long Community Table in Light wood  w/base</v>
      </c>
      <c r="N4163" s="70" t="str">
        <f>VLOOKUP(C4163,[6]Consolidado!$B:$H,7,FALSE)</f>
        <v>Agosto</v>
      </c>
      <c r="O4163" s="69"/>
      <c r="P4163" s="69"/>
    </row>
    <row r="4164" spans="1:16" s="71" customFormat="1" ht="16.5" customHeight="1" outlineLevel="1" x14ac:dyDescent="0.2">
      <c r="A4164" s="60" t="s">
        <v>717</v>
      </c>
      <c r="B4164" s="61">
        <v>42948</v>
      </c>
      <c r="C4164" s="69">
        <v>269</v>
      </c>
      <c r="D4164" s="63" t="str">
        <f>VLOOKUP(C4164,[6]Consolidado!$B:$E,4,FALSE)</f>
        <v>Finalizada</v>
      </c>
      <c r="E4164" s="64" t="s">
        <v>25</v>
      </c>
      <c r="F4164" s="65" t="s">
        <v>24</v>
      </c>
      <c r="G4164" s="66">
        <v>2</v>
      </c>
      <c r="H4164" s="67">
        <v>509.59667426075237</v>
      </c>
      <c r="I4164" s="129">
        <f t="shared" si="120"/>
        <v>1019.1933485215047</v>
      </c>
      <c r="J4164" s="86">
        <v>30.292899999999999</v>
      </c>
      <c r="K4164" s="129">
        <f t="shared" si="121"/>
        <v>33.644627900316735</v>
      </c>
      <c r="L4164" s="68" t="str">
        <f>VLOOKUP(C4164,[6]Consolidado!$B:$E,2,FALSE)</f>
        <v>Ignitia Office</v>
      </c>
      <c r="M4164" s="69" t="str">
        <f>VLOOKUP(C4164,[6]Consolidado!$B:$E,3,FALSE)</f>
        <v>Oval Conference table on Pedestal base</v>
      </c>
      <c r="N4164" s="70" t="str">
        <f>VLOOKUP(C4164,[6]Consolidado!$B:$H,7,FALSE)</f>
        <v>Agosto</v>
      </c>
      <c r="O4164" s="69"/>
      <c r="P4164" s="69"/>
    </row>
    <row r="4165" spans="1:16" s="71" customFormat="1" ht="16.5" customHeight="1" outlineLevel="1" x14ac:dyDescent="0.2">
      <c r="A4165" s="60" t="s">
        <v>717</v>
      </c>
      <c r="B4165" s="61">
        <v>42948</v>
      </c>
      <c r="C4165" s="69">
        <v>249</v>
      </c>
      <c r="D4165" s="63" t="str">
        <f>VLOOKUP(C4165,[6]Consolidado!$B:$E,4,FALSE)</f>
        <v>Finalizada</v>
      </c>
      <c r="E4165" s="64" t="s">
        <v>51</v>
      </c>
      <c r="F4165" s="65" t="s">
        <v>210</v>
      </c>
      <c r="G4165" s="66">
        <v>6</v>
      </c>
      <c r="H4165" s="67">
        <v>30.29612541993281</v>
      </c>
      <c r="I4165" s="129">
        <f t="shared" si="120"/>
        <v>181.77675251959687</v>
      </c>
      <c r="J4165" s="86">
        <v>30.292899999999999</v>
      </c>
      <c r="K4165" s="129">
        <f t="shared" si="121"/>
        <v>6.0006388467131533</v>
      </c>
      <c r="L4165" s="68" t="str">
        <f>VLOOKUP(C4165,[6]Consolidado!$B:$E,2,FALSE)</f>
        <v>Ignitia Office</v>
      </c>
      <c r="M4165" s="69" t="str">
        <f>VLOOKUP(C4165,[6]Consolidado!$B:$E,3,FALSE)</f>
        <v>Long Community Table in Light wood  w/base</v>
      </c>
      <c r="N4165" s="70" t="str">
        <f>VLOOKUP(C4165,[6]Consolidado!$B:$H,7,FALSE)</f>
        <v>Agosto</v>
      </c>
      <c r="O4165" s="69"/>
      <c r="P4165" s="69"/>
    </row>
    <row r="4166" spans="1:16" s="71" customFormat="1" ht="16.5" customHeight="1" outlineLevel="1" x14ac:dyDescent="0.2">
      <c r="A4166" s="60" t="s">
        <v>717</v>
      </c>
      <c r="B4166" s="61">
        <v>42948</v>
      </c>
      <c r="C4166" s="69" t="s">
        <v>290</v>
      </c>
      <c r="D4166" s="63" t="str">
        <f>VLOOKUP(C4166,[6]Consolidado!$B:$E,4,FALSE)</f>
        <v>En Proceso</v>
      </c>
      <c r="E4166" s="64" t="s">
        <v>25</v>
      </c>
      <c r="F4166" s="65" t="s">
        <v>99</v>
      </c>
      <c r="G4166" s="66">
        <v>3</v>
      </c>
      <c r="H4166" s="67">
        <v>349.53824092741934</v>
      </c>
      <c r="I4166" s="129">
        <f t="shared" si="120"/>
        <v>1048.614722782258</v>
      </c>
      <c r="J4166" s="86">
        <v>30.292899999999999</v>
      </c>
      <c r="K4166" s="129">
        <f t="shared" si="121"/>
        <v>34.615857933121561</v>
      </c>
      <c r="L4166" s="68" t="str">
        <f>VLOOKUP(C4166,[6]Consolidado!$B:$E,2,FALSE)</f>
        <v>Acabado</v>
      </c>
      <c r="M4166" s="69" t="str">
        <f>VLOOKUP(C4166,[6]Consolidado!$B:$E,3,FALSE)</f>
        <v>Material de acabado pendiente de distribuir</v>
      </c>
      <c r="N4166" s="70">
        <f>VLOOKUP(C4166,[6]Consolidado!$B:$H,7,FALSE)</f>
        <v>0</v>
      </c>
      <c r="O4166" s="69"/>
      <c r="P4166" s="69"/>
    </row>
    <row r="4167" spans="1:16" s="71" customFormat="1" ht="16.5" customHeight="1" outlineLevel="1" x14ac:dyDescent="0.2">
      <c r="A4167" s="60" t="s">
        <v>717</v>
      </c>
      <c r="B4167" s="61">
        <v>42948</v>
      </c>
      <c r="C4167" s="69">
        <v>295</v>
      </c>
      <c r="D4167" s="63" t="str">
        <f>VLOOKUP(C4167,[6]Consolidado!$B:$E,4,FALSE)</f>
        <v>Finalizada</v>
      </c>
      <c r="E4167" s="64" t="s">
        <v>40</v>
      </c>
      <c r="F4167" s="65" t="s">
        <v>154</v>
      </c>
      <c r="G4167" s="66">
        <v>80</v>
      </c>
      <c r="H4167" s="67">
        <v>0.53120716944444446</v>
      </c>
      <c r="I4167" s="129">
        <f t="shared" si="120"/>
        <v>42.496573555555557</v>
      </c>
      <c r="J4167" s="86">
        <v>30.292899999999999</v>
      </c>
      <c r="K4167" s="129">
        <f t="shared" si="121"/>
        <v>1.4028559020613924</v>
      </c>
      <c r="L4167" s="68" t="str">
        <f>VLOOKUP(C4167,[6]Consolidado!$B:$E,2,FALSE)</f>
        <v>Chicha [Pina Blanca]</v>
      </c>
      <c r="M4167" s="69" t="str">
        <f>VLOOKUP(C4167,[6]Consolidado!$B:$E,3,FALSE)</f>
        <v>BQ-01 Banquette 1</v>
      </c>
      <c r="N4167" s="70" t="str">
        <f>VLOOKUP(C4167,[6]Consolidado!$B:$H,7,FALSE)</f>
        <v>Agosto</v>
      </c>
      <c r="O4167" s="69"/>
      <c r="P4167" s="69"/>
    </row>
    <row r="4168" spans="1:16" s="71" customFormat="1" ht="16.5" customHeight="1" outlineLevel="1" x14ac:dyDescent="0.2">
      <c r="A4168" s="60" t="s">
        <v>717</v>
      </c>
      <c r="B4168" s="61">
        <v>42948</v>
      </c>
      <c r="C4168" s="69">
        <v>262</v>
      </c>
      <c r="D4168" s="63" t="str">
        <f>VLOOKUP(C4168,[6]Consolidado!$B:$E,4,FALSE)</f>
        <v>Finalizada</v>
      </c>
      <c r="E4168" s="64" t="s">
        <v>33</v>
      </c>
      <c r="F4168" s="65" t="s">
        <v>32</v>
      </c>
      <c r="G4168" s="66">
        <v>9</v>
      </c>
      <c r="H4168" s="67">
        <v>30.173307174260756</v>
      </c>
      <c r="I4168" s="129">
        <f t="shared" si="120"/>
        <v>271.55976456834679</v>
      </c>
      <c r="J4168" s="86">
        <v>30.292899999999999</v>
      </c>
      <c r="K4168" s="129">
        <f t="shared" si="121"/>
        <v>8.9644690527597817</v>
      </c>
      <c r="L4168" s="68" t="str">
        <f>VLOOKUP(C4168,[6]Consolidado!$B:$E,2,FALSE)</f>
        <v>Ignitia Office</v>
      </c>
      <c r="M4168" s="69" t="str">
        <f>VLOOKUP(C4168,[6]Consolidado!$B:$E,3,FALSE)</f>
        <v>Medium work table Similar Desk but light wood</v>
      </c>
      <c r="N4168" s="70" t="str">
        <f>VLOOKUP(C4168,[6]Consolidado!$B:$H,7,FALSE)</f>
        <v>Agosto</v>
      </c>
      <c r="O4168" s="69"/>
      <c r="P4168" s="69"/>
    </row>
    <row r="4169" spans="1:16" s="71" customFormat="1" ht="16.5" customHeight="1" outlineLevel="1" x14ac:dyDescent="0.2">
      <c r="A4169" s="60" t="s">
        <v>717</v>
      </c>
      <c r="B4169" s="61">
        <v>42948</v>
      </c>
      <c r="C4169" s="69">
        <v>262</v>
      </c>
      <c r="D4169" s="63" t="str">
        <f>VLOOKUP(C4169,[6]Consolidado!$B:$E,4,FALSE)</f>
        <v>Finalizada</v>
      </c>
      <c r="E4169" s="64" t="s">
        <v>33</v>
      </c>
      <c r="F4169" s="65" t="s">
        <v>34</v>
      </c>
      <c r="G4169" s="66">
        <v>1</v>
      </c>
      <c r="H4169" s="67">
        <v>37.379152835418878</v>
      </c>
      <c r="I4169" s="129">
        <f t="shared" si="120"/>
        <v>37.379152835418878</v>
      </c>
      <c r="J4169" s="86">
        <v>30.292899999999999</v>
      </c>
      <c r="K4169" s="129">
        <f t="shared" si="121"/>
        <v>1.2339245445440641</v>
      </c>
      <c r="L4169" s="68" t="str">
        <f>VLOOKUP(C4169,[6]Consolidado!$B:$E,2,FALSE)</f>
        <v>Ignitia Office</v>
      </c>
      <c r="M4169" s="69" t="str">
        <f>VLOOKUP(C4169,[6]Consolidado!$B:$E,3,FALSE)</f>
        <v>Medium work table Similar Desk but light wood</v>
      </c>
      <c r="N4169" s="70" t="str">
        <f>VLOOKUP(C4169,[6]Consolidado!$B:$H,7,FALSE)</f>
        <v>Agosto</v>
      </c>
      <c r="O4169" s="69"/>
      <c r="P4169" s="69"/>
    </row>
    <row r="4170" spans="1:16" s="71" customFormat="1" ht="16.5" customHeight="1" outlineLevel="1" x14ac:dyDescent="0.2">
      <c r="A4170" s="60" t="s">
        <v>717</v>
      </c>
      <c r="B4170" s="61">
        <v>42948</v>
      </c>
      <c r="C4170" s="69" t="s">
        <v>290</v>
      </c>
      <c r="D4170" s="63" t="str">
        <f>VLOOKUP(C4170,[6]Consolidado!$B:$E,4,FALSE)</f>
        <v>En Proceso</v>
      </c>
      <c r="E4170" s="64" t="s">
        <v>25</v>
      </c>
      <c r="F4170" s="65" t="s">
        <v>109</v>
      </c>
      <c r="G4170" s="66">
        <v>2</v>
      </c>
      <c r="H4170" s="67">
        <v>1200.5646323851602</v>
      </c>
      <c r="I4170" s="129">
        <f t="shared" si="120"/>
        <v>2401.1292647703203</v>
      </c>
      <c r="J4170" s="86">
        <v>30.292899999999999</v>
      </c>
      <c r="K4170" s="129">
        <f t="shared" si="121"/>
        <v>79.263763613596595</v>
      </c>
      <c r="L4170" s="68" t="str">
        <f>VLOOKUP(C4170,[6]Consolidado!$B:$E,2,FALSE)</f>
        <v>Acabado</v>
      </c>
      <c r="M4170" s="69" t="str">
        <f>VLOOKUP(C4170,[6]Consolidado!$B:$E,3,FALSE)</f>
        <v>Material de acabado pendiente de distribuir</v>
      </c>
      <c r="N4170" s="70">
        <f>VLOOKUP(C4170,[6]Consolidado!$B:$H,7,FALSE)</f>
        <v>0</v>
      </c>
      <c r="O4170" s="69"/>
      <c r="P4170" s="69"/>
    </row>
    <row r="4171" spans="1:16" s="71" customFormat="1" ht="16.5" customHeight="1" outlineLevel="1" x14ac:dyDescent="0.2">
      <c r="A4171" s="60" t="s">
        <v>717</v>
      </c>
      <c r="B4171" s="61">
        <v>42948</v>
      </c>
      <c r="C4171" s="69" t="s">
        <v>290</v>
      </c>
      <c r="D4171" s="63" t="str">
        <f>VLOOKUP(C4171,[6]Consolidado!$B:$E,4,FALSE)</f>
        <v>En Proceso</v>
      </c>
      <c r="E4171" s="64" t="s">
        <v>25</v>
      </c>
      <c r="F4171" s="65" t="s">
        <v>110</v>
      </c>
      <c r="G4171" s="66">
        <v>3</v>
      </c>
      <c r="H4171" s="67">
        <v>1309.9402727880145</v>
      </c>
      <c r="I4171" s="129">
        <f t="shared" si="120"/>
        <v>3929.8208183640436</v>
      </c>
      <c r="J4171" s="86">
        <v>30.292899999999999</v>
      </c>
      <c r="K4171" s="129">
        <f t="shared" si="121"/>
        <v>129.72745489418458</v>
      </c>
      <c r="L4171" s="68" t="str">
        <f>VLOOKUP(C4171,[6]Consolidado!$B:$E,2,FALSE)</f>
        <v>Acabado</v>
      </c>
      <c r="M4171" s="69" t="str">
        <f>VLOOKUP(C4171,[6]Consolidado!$B:$E,3,FALSE)</f>
        <v>Material de acabado pendiente de distribuir</v>
      </c>
      <c r="N4171" s="70">
        <f>VLOOKUP(C4171,[6]Consolidado!$B:$H,7,FALSE)</f>
        <v>0</v>
      </c>
      <c r="O4171" s="69"/>
      <c r="P4171" s="69"/>
    </row>
    <row r="4172" spans="1:16" s="71" customFormat="1" ht="16.5" customHeight="1" outlineLevel="1" x14ac:dyDescent="0.2">
      <c r="A4172" s="60" t="s">
        <v>717</v>
      </c>
      <c r="B4172" s="61">
        <v>42948</v>
      </c>
      <c r="C4172" s="69" t="s">
        <v>290</v>
      </c>
      <c r="D4172" s="63" t="str">
        <f>VLOOKUP(C4172,[6]Consolidado!$B:$E,4,FALSE)</f>
        <v>En Proceso</v>
      </c>
      <c r="E4172" s="64" t="s">
        <v>25</v>
      </c>
      <c r="F4172" s="65" t="s">
        <v>119</v>
      </c>
      <c r="G4172" s="66">
        <v>3</v>
      </c>
      <c r="H4172" s="67">
        <v>614.85960643746137</v>
      </c>
      <c r="I4172" s="129">
        <f t="shared" si="120"/>
        <v>1844.578819312384</v>
      </c>
      <c r="J4172" s="86">
        <v>30.292899999999999</v>
      </c>
      <c r="K4172" s="129">
        <f t="shared" si="121"/>
        <v>60.891457051400955</v>
      </c>
      <c r="L4172" s="68" t="str">
        <f>VLOOKUP(C4172,[6]Consolidado!$B:$E,2,FALSE)</f>
        <v>Acabado</v>
      </c>
      <c r="M4172" s="69" t="str">
        <f>VLOOKUP(C4172,[6]Consolidado!$B:$E,3,FALSE)</f>
        <v>Material de acabado pendiente de distribuir</v>
      </c>
      <c r="N4172" s="70">
        <f>VLOOKUP(C4172,[6]Consolidado!$B:$H,7,FALSE)</f>
        <v>0</v>
      </c>
      <c r="O4172" s="69"/>
      <c r="P4172" s="69"/>
    </row>
    <row r="4173" spans="1:16" s="71" customFormat="1" ht="16.5" customHeight="1" outlineLevel="1" x14ac:dyDescent="0.2">
      <c r="A4173" s="60" t="s">
        <v>717</v>
      </c>
      <c r="B4173" s="61">
        <v>42948</v>
      </c>
      <c r="C4173" s="69">
        <v>249</v>
      </c>
      <c r="D4173" s="63" t="str">
        <f>VLOOKUP(C4173,[6]Consolidado!$B:$E,4,FALSE)</f>
        <v>Finalizada</v>
      </c>
      <c r="E4173" s="64" t="s">
        <v>51</v>
      </c>
      <c r="F4173" s="65" t="s">
        <v>248</v>
      </c>
      <c r="G4173" s="66">
        <v>12.79</v>
      </c>
      <c r="H4173" s="67">
        <v>147.32187500000001</v>
      </c>
      <c r="I4173" s="129">
        <f t="shared" si="120"/>
        <v>1884.2467812499999</v>
      </c>
      <c r="J4173" s="86">
        <v>30.292899999999999</v>
      </c>
      <c r="K4173" s="129">
        <f t="shared" si="121"/>
        <v>62.200937554674525</v>
      </c>
      <c r="L4173" s="68" t="str">
        <f>VLOOKUP(C4173,[6]Consolidado!$B:$E,2,FALSE)</f>
        <v>Ignitia Office</v>
      </c>
      <c r="M4173" s="69" t="str">
        <f>VLOOKUP(C4173,[6]Consolidado!$B:$E,3,FALSE)</f>
        <v>Long Community Table in Light wood  w/base</v>
      </c>
      <c r="N4173" s="70" t="str">
        <f>VLOOKUP(C4173,[6]Consolidado!$B:$H,7,FALSE)</f>
        <v>Agosto</v>
      </c>
      <c r="O4173" s="69"/>
      <c r="P4173" s="69"/>
    </row>
    <row r="4174" spans="1:16" s="71" customFormat="1" ht="16.5" customHeight="1" outlineLevel="1" x14ac:dyDescent="0.2">
      <c r="A4174" s="60" t="s">
        <v>717</v>
      </c>
      <c r="B4174" s="61">
        <v>42948</v>
      </c>
      <c r="C4174" s="69" t="s">
        <v>126</v>
      </c>
      <c r="D4174" s="63" t="str">
        <f>VLOOKUP(C4174,[6]Consolidado!$B:$E,4,FALSE)</f>
        <v>Finalizada</v>
      </c>
      <c r="E4174" s="64" t="s">
        <v>33</v>
      </c>
      <c r="F4174" s="65" t="s">
        <v>32</v>
      </c>
      <c r="G4174" s="66">
        <v>16</v>
      </c>
      <c r="H4174" s="67">
        <v>30.173307174260756</v>
      </c>
      <c r="I4174" s="129">
        <f t="shared" si="120"/>
        <v>482.7729147881721</v>
      </c>
      <c r="J4174" s="86">
        <v>30.292899999999999</v>
      </c>
      <c r="K4174" s="129">
        <f t="shared" si="121"/>
        <v>15.936833871572947</v>
      </c>
      <c r="L4174" s="68" t="str">
        <f>VLOOKUP(C4174,[6]Consolidado!$B:$E,2,FALSE)</f>
        <v>Ignitia Office</v>
      </c>
      <c r="M4174" s="69" t="str">
        <f>VLOOKUP(C4174,[6]Consolidado!$B:$E,3,FALSE)</f>
        <v>Modular sofa A</v>
      </c>
      <c r="N4174" s="70" t="str">
        <f>VLOOKUP(C4174,[6]Consolidado!$B:$H,7,FALSE)</f>
        <v>Agosto</v>
      </c>
      <c r="O4174" s="69"/>
      <c r="P4174" s="69"/>
    </row>
    <row r="4175" spans="1:16" s="71" customFormat="1" ht="16.5" customHeight="1" outlineLevel="1" x14ac:dyDescent="0.2">
      <c r="A4175" s="60" t="s">
        <v>717</v>
      </c>
      <c r="B4175" s="61">
        <v>42948</v>
      </c>
      <c r="C4175" s="69" t="s">
        <v>126</v>
      </c>
      <c r="D4175" s="63" t="str">
        <f>VLOOKUP(C4175,[6]Consolidado!$B:$E,4,FALSE)</f>
        <v>Finalizada</v>
      </c>
      <c r="E4175" s="64" t="s">
        <v>33</v>
      </c>
      <c r="F4175" s="65" t="s">
        <v>34</v>
      </c>
      <c r="G4175" s="66">
        <v>2</v>
      </c>
      <c r="H4175" s="67">
        <v>37.379152835418878</v>
      </c>
      <c r="I4175" s="129">
        <f t="shared" si="120"/>
        <v>74.758305670837757</v>
      </c>
      <c r="J4175" s="86">
        <v>30.292899999999999</v>
      </c>
      <c r="K4175" s="129">
        <f t="shared" si="121"/>
        <v>2.4678490890881282</v>
      </c>
      <c r="L4175" s="68" t="str">
        <f>VLOOKUP(C4175,[6]Consolidado!$B:$E,2,FALSE)</f>
        <v>Ignitia Office</v>
      </c>
      <c r="M4175" s="69" t="str">
        <f>VLOOKUP(C4175,[6]Consolidado!$B:$E,3,FALSE)</f>
        <v>Modular sofa A</v>
      </c>
      <c r="N4175" s="70" t="str">
        <f>VLOOKUP(C4175,[6]Consolidado!$B:$H,7,FALSE)</f>
        <v>Agosto</v>
      </c>
      <c r="O4175" s="69"/>
      <c r="P4175" s="69"/>
    </row>
    <row r="4176" spans="1:16" s="71" customFormat="1" ht="16.5" customHeight="1" outlineLevel="1" x14ac:dyDescent="0.2">
      <c r="A4176" s="60" t="s">
        <v>717</v>
      </c>
      <c r="B4176" s="61">
        <v>42948</v>
      </c>
      <c r="C4176" s="69" t="s">
        <v>126</v>
      </c>
      <c r="D4176" s="63" t="str">
        <f>VLOOKUP(C4176,[6]Consolidado!$B:$E,4,FALSE)</f>
        <v>Finalizada</v>
      </c>
      <c r="E4176" s="64" t="s">
        <v>33</v>
      </c>
      <c r="F4176" s="65" t="s">
        <v>35</v>
      </c>
      <c r="G4176" s="66">
        <v>1</v>
      </c>
      <c r="H4176" s="67">
        <v>292.47512237545357</v>
      </c>
      <c r="I4176" s="129">
        <f t="shared" si="120"/>
        <v>292.47512237545357</v>
      </c>
      <c r="J4176" s="86">
        <v>30.292899999999999</v>
      </c>
      <c r="K4176" s="129">
        <f t="shared" si="121"/>
        <v>9.6549066736909825</v>
      </c>
      <c r="L4176" s="68" t="str">
        <f>VLOOKUP(C4176,[6]Consolidado!$B:$E,2,FALSE)</f>
        <v>Ignitia Office</v>
      </c>
      <c r="M4176" s="69" t="str">
        <f>VLOOKUP(C4176,[6]Consolidado!$B:$E,3,FALSE)</f>
        <v>Modular sofa A</v>
      </c>
      <c r="N4176" s="70" t="str">
        <f>VLOOKUP(C4176,[6]Consolidado!$B:$H,7,FALSE)</f>
        <v>Agosto</v>
      </c>
      <c r="O4176" s="69"/>
      <c r="P4176" s="69"/>
    </row>
    <row r="4177" spans="1:16" s="71" customFormat="1" ht="16.5" customHeight="1" outlineLevel="1" x14ac:dyDescent="0.2">
      <c r="A4177" s="60" t="s">
        <v>717</v>
      </c>
      <c r="B4177" s="61">
        <v>42948</v>
      </c>
      <c r="C4177" s="69" t="s">
        <v>26</v>
      </c>
      <c r="D4177" s="63" t="str">
        <f>VLOOKUP(C4177,[6]Consolidado!$B:$E,4,FALSE)</f>
        <v>Finalizada</v>
      </c>
      <c r="E4177" s="64" t="s">
        <v>33</v>
      </c>
      <c r="F4177" s="65" t="s">
        <v>32</v>
      </c>
      <c r="G4177" s="66">
        <v>16</v>
      </c>
      <c r="H4177" s="67">
        <v>30.173307174260756</v>
      </c>
      <c r="I4177" s="129">
        <f t="shared" si="120"/>
        <v>482.7729147881721</v>
      </c>
      <c r="J4177" s="86">
        <v>30.292899999999999</v>
      </c>
      <c r="K4177" s="129">
        <f t="shared" si="121"/>
        <v>15.936833871572947</v>
      </c>
      <c r="L4177" s="68" t="str">
        <f>VLOOKUP(C4177,[6]Consolidado!$B:$E,2,FALSE)</f>
        <v>Ignitia Office</v>
      </c>
      <c r="M4177" s="69" t="str">
        <f>VLOOKUP(C4177,[6]Consolidado!$B:$E,3,FALSE)</f>
        <v>Modular sofa B</v>
      </c>
      <c r="N4177" s="70" t="str">
        <f>VLOOKUP(C4177,[6]Consolidado!$B:$H,7,FALSE)</f>
        <v>Agosto</v>
      </c>
      <c r="O4177" s="69"/>
      <c r="P4177" s="69"/>
    </row>
    <row r="4178" spans="1:16" s="71" customFormat="1" ht="16.5" customHeight="1" outlineLevel="1" x14ac:dyDescent="0.2">
      <c r="A4178" s="60" t="s">
        <v>717</v>
      </c>
      <c r="B4178" s="61">
        <v>42948</v>
      </c>
      <c r="C4178" s="69" t="s">
        <v>26</v>
      </c>
      <c r="D4178" s="63" t="str">
        <f>VLOOKUP(C4178,[6]Consolidado!$B:$E,4,FALSE)</f>
        <v>Finalizada</v>
      </c>
      <c r="E4178" s="64" t="s">
        <v>33</v>
      </c>
      <c r="F4178" s="65" t="s">
        <v>34</v>
      </c>
      <c r="G4178" s="66">
        <v>2</v>
      </c>
      <c r="H4178" s="67">
        <v>37.379152835418878</v>
      </c>
      <c r="I4178" s="129">
        <f t="shared" si="120"/>
        <v>74.758305670837757</v>
      </c>
      <c r="J4178" s="86">
        <v>30.292899999999999</v>
      </c>
      <c r="K4178" s="129">
        <f t="shared" si="121"/>
        <v>2.4678490890881282</v>
      </c>
      <c r="L4178" s="68" t="str">
        <f>VLOOKUP(C4178,[6]Consolidado!$B:$E,2,FALSE)</f>
        <v>Ignitia Office</v>
      </c>
      <c r="M4178" s="69" t="str">
        <f>VLOOKUP(C4178,[6]Consolidado!$B:$E,3,FALSE)</f>
        <v>Modular sofa B</v>
      </c>
      <c r="N4178" s="70" t="str">
        <f>VLOOKUP(C4178,[6]Consolidado!$B:$H,7,FALSE)</f>
        <v>Agosto</v>
      </c>
      <c r="O4178" s="69"/>
      <c r="P4178" s="69"/>
    </row>
    <row r="4179" spans="1:16" s="71" customFormat="1" ht="16.5" customHeight="1" outlineLevel="1" x14ac:dyDescent="0.2">
      <c r="A4179" s="60" t="s">
        <v>717</v>
      </c>
      <c r="B4179" s="61">
        <v>42948</v>
      </c>
      <c r="C4179" s="69" t="s">
        <v>26</v>
      </c>
      <c r="D4179" s="63" t="str">
        <f>VLOOKUP(C4179,[6]Consolidado!$B:$E,4,FALSE)</f>
        <v>Finalizada</v>
      </c>
      <c r="E4179" s="64" t="s">
        <v>33</v>
      </c>
      <c r="F4179" s="65" t="s">
        <v>35</v>
      </c>
      <c r="G4179" s="66">
        <v>1</v>
      </c>
      <c r="H4179" s="67">
        <v>292.47512237545357</v>
      </c>
      <c r="I4179" s="129">
        <f t="shared" si="120"/>
        <v>292.47512237545357</v>
      </c>
      <c r="J4179" s="86">
        <v>30.292899999999999</v>
      </c>
      <c r="K4179" s="129">
        <f t="shared" si="121"/>
        <v>9.6549066736909825</v>
      </c>
      <c r="L4179" s="68" t="str">
        <f>VLOOKUP(C4179,[6]Consolidado!$B:$E,2,FALSE)</f>
        <v>Ignitia Office</v>
      </c>
      <c r="M4179" s="69" t="str">
        <f>VLOOKUP(C4179,[6]Consolidado!$B:$E,3,FALSE)</f>
        <v>Modular sofa B</v>
      </c>
      <c r="N4179" s="70" t="str">
        <f>VLOOKUP(C4179,[6]Consolidado!$B:$H,7,FALSE)</f>
        <v>Agosto</v>
      </c>
      <c r="O4179" s="69"/>
      <c r="P4179" s="69"/>
    </row>
    <row r="4180" spans="1:16" s="71" customFormat="1" ht="16.5" customHeight="1" outlineLevel="1" x14ac:dyDescent="0.2">
      <c r="A4180" s="60" t="s">
        <v>717</v>
      </c>
      <c r="B4180" s="61">
        <v>42948</v>
      </c>
      <c r="C4180" s="69" t="s">
        <v>233</v>
      </c>
      <c r="D4180" s="63" t="str">
        <f>VLOOKUP(C4180,[6]Consolidado!$B:$E,4,FALSE)</f>
        <v>Finalizada</v>
      </c>
      <c r="E4180" s="64" t="s">
        <v>33</v>
      </c>
      <c r="F4180" s="65" t="s">
        <v>32</v>
      </c>
      <c r="G4180" s="66">
        <v>8</v>
      </c>
      <c r="H4180" s="67">
        <v>30.173307174260756</v>
      </c>
      <c r="I4180" s="129">
        <f t="shared" si="120"/>
        <v>241.38645739408605</v>
      </c>
      <c r="J4180" s="86">
        <v>30.292899999999999</v>
      </c>
      <c r="K4180" s="129">
        <f t="shared" si="121"/>
        <v>7.9684169357864736</v>
      </c>
      <c r="L4180" s="68" t="str">
        <f>VLOOKUP(C4180,[6]Consolidado!$B:$E,2,FALSE)</f>
        <v>Ignitia Office</v>
      </c>
      <c r="M4180" s="69" t="str">
        <f>VLOOKUP(C4180,[6]Consolidado!$B:$E,3,FALSE)</f>
        <v>Modular sofa C</v>
      </c>
      <c r="N4180" s="70" t="str">
        <f>VLOOKUP(C4180,[6]Consolidado!$B:$H,7,FALSE)</f>
        <v>Agosto</v>
      </c>
      <c r="O4180" s="69"/>
      <c r="P4180" s="69"/>
    </row>
    <row r="4181" spans="1:16" s="71" customFormat="1" ht="16.5" customHeight="1" outlineLevel="1" x14ac:dyDescent="0.2">
      <c r="A4181" s="60" t="s">
        <v>717</v>
      </c>
      <c r="B4181" s="61">
        <v>42948</v>
      </c>
      <c r="C4181" s="69" t="s">
        <v>233</v>
      </c>
      <c r="D4181" s="63" t="str">
        <f>VLOOKUP(C4181,[6]Consolidado!$B:$E,4,FALSE)</f>
        <v>Finalizada</v>
      </c>
      <c r="E4181" s="64" t="s">
        <v>33</v>
      </c>
      <c r="F4181" s="65" t="s">
        <v>34</v>
      </c>
      <c r="G4181" s="66">
        <v>1</v>
      </c>
      <c r="H4181" s="67">
        <v>37.379152835418878</v>
      </c>
      <c r="I4181" s="129">
        <f t="shared" si="120"/>
        <v>37.379152835418878</v>
      </c>
      <c r="J4181" s="86">
        <v>30.292899999999999</v>
      </c>
      <c r="K4181" s="129">
        <f t="shared" si="121"/>
        <v>1.2339245445440641</v>
      </c>
      <c r="L4181" s="68" t="str">
        <f>VLOOKUP(C4181,[6]Consolidado!$B:$E,2,FALSE)</f>
        <v>Ignitia Office</v>
      </c>
      <c r="M4181" s="69" t="str">
        <f>VLOOKUP(C4181,[6]Consolidado!$B:$E,3,FALSE)</f>
        <v>Modular sofa C</v>
      </c>
      <c r="N4181" s="70" t="str">
        <f>VLOOKUP(C4181,[6]Consolidado!$B:$H,7,FALSE)</f>
        <v>Agosto</v>
      </c>
      <c r="O4181" s="69"/>
      <c r="P4181" s="69"/>
    </row>
    <row r="4182" spans="1:16" s="71" customFormat="1" ht="16.5" customHeight="1" outlineLevel="1" x14ac:dyDescent="0.2">
      <c r="A4182" s="60" t="s">
        <v>717</v>
      </c>
      <c r="B4182" s="61">
        <v>42948</v>
      </c>
      <c r="C4182" s="69" t="s">
        <v>126</v>
      </c>
      <c r="D4182" s="63" t="str">
        <f>VLOOKUP(C4182,[6]Consolidado!$B:$E,4,FALSE)</f>
        <v>Finalizada</v>
      </c>
      <c r="E4182" s="64" t="s">
        <v>78</v>
      </c>
      <c r="F4182" s="65" t="s">
        <v>82</v>
      </c>
      <c r="G4182" s="66">
        <v>10</v>
      </c>
      <c r="H4182" s="67">
        <v>7.541503200000002</v>
      </c>
      <c r="I4182" s="129">
        <f t="shared" si="120"/>
        <v>75.415032000000025</v>
      </c>
      <c r="J4182" s="86">
        <v>30.292899999999999</v>
      </c>
      <c r="K4182" s="129">
        <f t="shared" si="121"/>
        <v>2.4895283053124668</v>
      </c>
      <c r="L4182" s="68" t="str">
        <f>VLOOKUP(C4182,[6]Consolidado!$B:$E,2,FALSE)</f>
        <v>Ignitia Office</v>
      </c>
      <c r="M4182" s="69" t="str">
        <f>VLOOKUP(C4182,[6]Consolidado!$B:$E,3,FALSE)</f>
        <v>Modular sofa A</v>
      </c>
      <c r="N4182" s="70" t="str">
        <f>VLOOKUP(C4182,[6]Consolidado!$B:$H,7,FALSE)</f>
        <v>Agosto</v>
      </c>
      <c r="O4182" s="69"/>
      <c r="P4182" s="69"/>
    </row>
    <row r="4183" spans="1:16" s="71" customFormat="1" ht="16.5" customHeight="1" outlineLevel="1" x14ac:dyDescent="0.2">
      <c r="A4183" s="60" t="s">
        <v>717</v>
      </c>
      <c r="B4183" s="61">
        <v>42948</v>
      </c>
      <c r="C4183" s="69" t="s">
        <v>126</v>
      </c>
      <c r="D4183" s="63" t="str">
        <f>VLOOKUP(C4183,[6]Consolidado!$B:$E,4,FALSE)</f>
        <v>Finalizada</v>
      </c>
      <c r="E4183" s="64" t="s">
        <v>78</v>
      </c>
      <c r="F4183" s="65" t="s">
        <v>83</v>
      </c>
      <c r="G4183" s="66">
        <v>10</v>
      </c>
      <c r="H4183" s="67">
        <v>8.4552088529571758</v>
      </c>
      <c r="I4183" s="129">
        <f t="shared" si="120"/>
        <v>84.552088529571762</v>
      </c>
      <c r="J4183" s="86">
        <v>30.292899999999999</v>
      </c>
      <c r="K4183" s="129">
        <f t="shared" si="121"/>
        <v>2.7911520035906685</v>
      </c>
      <c r="L4183" s="68" t="str">
        <f>VLOOKUP(C4183,[6]Consolidado!$B:$E,2,FALSE)</f>
        <v>Ignitia Office</v>
      </c>
      <c r="M4183" s="69" t="str">
        <f>VLOOKUP(C4183,[6]Consolidado!$B:$E,3,FALSE)</f>
        <v>Modular sofa A</v>
      </c>
      <c r="N4183" s="70" t="str">
        <f>VLOOKUP(C4183,[6]Consolidado!$B:$H,7,FALSE)</f>
        <v>Agosto</v>
      </c>
      <c r="O4183" s="69"/>
      <c r="P4183" s="69"/>
    </row>
    <row r="4184" spans="1:16" s="71" customFormat="1" ht="16.5" customHeight="1" outlineLevel="1" x14ac:dyDescent="0.2">
      <c r="A4184" s="60" t="s">
        <v>717</v>
      </c>
      <c r="B4184" s="61">
        <v>42948</v>
      </c>
      <c r="C4184" s="69">
        <v>335</v>
      </c>
      <c r="D4184" s="63" t="str">
        <f>VLOOKUP(C4184,[6]Consolidado!$B:$E,4,FALSE)</f>
        <v>Finalizada</v>
      </c>
      <c r="E4184" s="64" t="s">
        <v>51</v>
      </c>
      <c r="F4184" s="65" t="s">
        <v>210</v>
      </c>
      <c r="G4184" s="66">
        <v>12</v>
      </c>
      <c r="H4184" s="67">
        <v>30.29612541993281</v>
      </c>
      <c r="I4184" s="129">
        <f t="shared" si="120"/>
        <v>363.55350503919374</v>
      </c>
      <c r="J4184" s="86">
        <v>30.292899999999999</v>
      </c>
      <c r="K4184" s="129">
        <f t="shared" si="121"/>
        <v>12.001277693426307</v>
      </c>
      <c r="L4184" s="68" t="str">
        <f>VLOOKUP(C4184,[6]Consolidado!$B:$E,2,FALSE)</f>
        <v xml:space="preserve">Wharf </v>
      </c>
      <c r="M4184" s="69" t="str">
        <f>VLOOKUP(C4184,[6]Consolidado!$B:$E,3,FALSE)</f>
        <v>Table Tops @ Banquettes</v>
      </c>
      <c r="N4184" s="70" t="str">
        <f>VLOOKUP(C4184,[6]Consolidado!$B:$H,7,FALSE)</f>
        <v>Agosto</v>
      </c>
      <c r="O4184" s="69"/>
      <c r="P4184" s="69"/>
    </row>
    <row r="4185" spans="1:16" s="71" customFormat="1" ht="16.5" customHeight="1" outlineLevel="1" x14ac:dyDescent="0.2">
      <c r="A4185" s="60" t="s">
        <v>717</v>
      </c>
      <c r="B4185" s="61">
        <v>42949</v>
      </c>
      <c r="C4185" s="69">
        <v>337</v>
      </c>
      <c r="D4185" s="63" t="str">
        <f>VLOOKUP(C4185,[6]Consolidado!$B:$E,4,FALSE)</f>
        <v>Finalizada</v>
      </c>
      <c r="E4185" s="64" t="s">
        <v>78</v>
      </c>
      <c r="F4185" s="65" t="s">
        <v>77</v>
      </c>
      <c r="G4185" s="66">
        <v>10</v>
      </c>
      <c r="H4185" s="67">
        <v>2.0236699627019425</v>
      </c>
      <c r="I4185" s="129">
        <f t="shared" si="120"/>
        <v>20.236699627019426</v>
      </c>
      <c r="J4185" s="86">
        <v>30.292899999999999</v>
      </c>
      <c r="K4185" s="129">
        <f t="shared" si="121"/>
        <v>0.66803441159543742</v>
      </c>
      <c r="L4185" s="68" t="str">
        <f>VLOOKUP(C4185,[6]Consolidado!$B:$E,2,FALSE)</f>
        <v>BH Office</v>
      </c>
      <c r="M4185" s="69" t="str">
        <f>VLOOKUP(C4185,[6]Consolidado!$B:$E,3,FALSE)</f>
        <v>Desk 1 - ROBLE</v>
      </c>
      <c r="N4185" s="70" t="str">
        <f>VLOOKUP(C4185,[6]Consolidado!$B:$H,7,FALSE)</f>
        <v>Agosto</v>
      </c>
      <c r="O4185" s="69"/>
      <c r="P4185" s="69"/>
    </row>
    <row r="4186" spans="1:16" s="71" customFormat="1" ht="16.5" customHeight="1" outlineLevel="1" x14ac:dyDescent="0.2">
      <c r="A4186" s="60" t="s">
        <v>717</v>
      </c>
      <c r="B4186" s="61">
        <v>42949</v>
      </c>
      <c r="C4186" s="69" t="s">
        <v>126</v>
      </c>
      <c r="D4186" s="63" t="str">
        <f>VLOOKUP(C4186,[6]Consolidado!$B:$E,4,FALSE)</f>
        <v>Finalizada</v>
      </c>
      <c r="E4186" s="64" t="s">
        <v>51</v>
      </c>
      <c r="F4186" s="65" t="s">
        <v>206</v>
      </c>
      <c r="G4186" s="66">
        <v>1.125</v>
      </c>
      <c r="H4186" s="67">
        <v>352.82835739282592</v>
      </c>
      <c r="I4186" s="129">
        <f t="shared" si="120"/>
        <v>396.93190206692918</v>
      </c>
      <c r="J4186" s="86">
        <v>30.292899999999999</v>
      </c>
      <c r="K4186" s="129">
        <f t="shared" si="121"/>
        <v>13.103133145619244</v>
      </c>
      <c r="L4186" s="68" t="str">
        <f>VLOOKUP(C4186,[6]Consolidado!$B:$E,2,FALSE)</f>
        <v>Ignitia Office</v>
      </c>
      <c r="M4186" s="69" t="str">
        <f>VLOOKUP(C4186,[6]Consolidado!$B:$E,3,FALSE)</f>
        <v>Modular sofa A</v>
      </c>
      <c r="N4186" s="70" t="str">
        <f>VLOOKUP(C4186,[6]Consolidado!$B:$H,7,FALSE)</f>
        <v>Agosto</v>
      </c>
      <c r="O4186" s="69"/>
      <c r="P4186" s="69"/>
    </row>
    <row r="4187" spans="1:16" s="71" customFormat="1" ht="16.5" customHeight="1" outlineLevel="1" x14ac:dyDescent="0.2">
      <c r="A4187" s="60" t="s">
        <v>717</v>
      </c>
      <c r="B4187" s="61">
        <v>42949</v>
      </c>
      <c r="C4187" s="69" t="s">
        <v>126</v>
      </c>
      <c r="D4187" s="63" t="str">
        <f>VLOOKUP(C4187,[6]Consolidado!$B:$E,4,FALSE)</f>
        <v>Finalizada</v>
      </c>
      <c r="E4187" s="64" t="s">
        <v>40</v>
      </c>
      <c r="F4187" s="65" t="s">
        <v>58</v>
      </c>
      <c r="G4187" s="66">
        <v>12</v>
      </c>
      <c r="H4187" s="67">
        <v>0.67858813202625845</v>
      </c>
      <c r="I4187" s="129">
        <f t="shared" si="120"/>
        <v>8.1430575843151018</v>
      </c>
      <c r="J4187" s="86">
        <v>30.292899999999999</v>
      </c>
      <c r="K4187" s="129">
        <f t="shared" si="121"/>
        <v>0.26881076372071022</v>
      </c>
      <c r="L4187" s="68" t="str">
        <f>VLOOKUP(C4187,[6]Consolidado!$B:$E,2,FALSE)</f>
        <v>Ignitia Office</v>
      </c>
      <c r="M4187" s="69" t="str">
        <f>VLOOKUP(C4187,[6]Consolidado!$B:$E,3,FALSE)</f>
        <v>Modular sofa A</v>
      </c>
      <c r="N4187" s="70" t="str">
        <f>VLOOKUP(C4187,[6]Consolidado!$B:$H,7,FALSE)</f>
        <v>Agosto</v>
      </c>
      <c r="O4187" s="69"/>
      <c r="P4187" s="69"/>
    </row>
    <row r="4188" spans="1:16" s="71" customFormat="1" ht="16.5" customHeight="1" outlineLevel="1" x14ac:dyDescent="0.2">
      <c r="A4188" s="60" t="s">
        <v>717</v>
      </c>
      <c r="B4188" s="61">
        <v>42949</v>
      </c>
      <c r="C4188" s="69" t="s">
        <v>126</v>
      </c>
      <c r="D4188" s="63" t="str">
        <f>VLOOKUP(C4188,[6]Consolidado!$B:$E,4,FALSE)</f>
        <v>Finalizada</v>
      </c>
      <c r="E4188" s="64" t="s">
        <v>40</v>
      </c>
      <c r="F4188" s="65" t="s">
        <v>250</v>
      </c>
      <c r="G4188" s="66">
        <v>12</v>
      </c>
      <c r="H4188" s="67">
        <v>1.9280000000000004</v>
      </c>
      <c r="I4188" s="129">
        <f t="shared" si="120"/>
        <v>23.136000000000003</v>
      </c>
      <c r="J4188" s="86">
        <v>30.292899999999999</v>
      </c>
      <c r="K4188" s="129">
        <f t="shared" si="121"/>
        <v>0.76374331939167273</v>
      </c>
      <c r="L4188" s="68" t="str">
        <f>VLOOKUP(C4188,[6]Consolidado!$B:$E,2,FALSE)</f>
        <v>Ignitia Office</v>
      </c>
      <c r="M4188" s="69" t="str">
        <f>VLOOKUP(C4188,[6]Consolidado!$B:$E,3,FALSE)</f>
        <v>Modular sofa A</v>
      </c>
      <c r="N4188" s="70" t="str">
        <f>VLOOKUP(C4188,[6]Consolidado!$B:$H,7,FALSE)</f>
        <v>Agosto</v>
      </c>
      <c r="O4188" s="69"/>
      <c r="P4188" s="69"/>
    </row>
    <row r="4189" spans="1:16" s="71" customFormat="1" ht="16.5" customHeight="1" outlineLevel="1" x14ac:dyDescent="0.2">
      <c r="A4189" s="60" t="s">
        <v>717</v>
      </c>
      <c r="B4189" s="61">
        <v>42949</v>
      </c>
      <c r="C4189" s="69">
        <v>262</v>
      </c>
      <c r="D4189" s="63" t="str">
        <f>VLOOKUP(C4189,[6]Consolidado!$B:$E,4,FALSE)</f>
        <v>Finalizada</v>
      </c>
      <c r="E4189" s="64" t="s">
        <v>40</v>
      </c>
      <c r="F4189" s="65" t="s">
        <v>81</v>
      </c>
      <c r="G4189" s="66">
        <v>35</v>
      </c>
      <c r="H4189" s="67">
        <v>0.68488464885714284</v>
      </c>
      <c r="I4189" s="129">
        <f t="shared" si="120"/>
        <v>23.970962709999998</v>
      </c>
      <c r="J4189" s="86">
        <v>30.292899999999999</v>
      </c>
      <c r="K4189" s="129">
        <f t="shared" si="121"/>
        <v>0.79130630312713535</v>
      </c>
      <c r="L4189" s="68" t="str">
        <f>VLOOKUP(C4189,[6]Consolidado!$B:$E,2,FALSE)</f>
        <v>Ignitia Office</v>
      </c>
      <c r="M4189" s="69" t="str">
        <f>VLOOKUP(C4189,[6]Consolidado!$B:$E,3,FALSE)</f>
        <v>Medium work table Similar Desk but light wood</v>
      </c>
      <c r="N4189" s="70" t="str">
        <f>VLOOKUP(C4189,[6]Consolidado!$B:$H,7,FALSE)</f>
        <v>Agosto</v>
      </c>
      <c r="O4189" s="69"/>
      <c r="P4189" s="69"/>
    </row>
    <row r="4190" spans="1:16" s="71" customFormat="1" ht="16.5" customHeight="1" outlineLevel="1" x14ac:dyDescent="0.2">
      <c r="A4190" s="60" t="s">
        <v>717</v>
      </c>
      <c r="B4190" s="61">
        <v>42949</v>
      </c>
      <c r="C4190" s="69" t="s">
        <v>126</v>
      </c>
      <c r="D4190" s="63" t="str">
        <f>VLOOKUP(C4190,[6]Consolidado!$B:$E,4,FALSE)</f>
        <v>Finalizada</v>
      </c>
      <c r="E4190" s="64" t="s">
        <v>33</v>
      </c>
      <c r="F4190" s="65" t="s">
        <v>32</v>
      </c>
      <c r="G4190" s="66">
        <v>6</v>
      </c>
      <c r="H4190" s="67">
        <v>30.173307174260756</v>
      </c>
      <c r="I4190" s="129">
        <f t="shared" si="120"/>
        <v>181.03984304556454</v>
      </c>
      <c r="J4190" s="86">
        <v>30.292899999999999</v>
      </c>
      <c r="K4190" s="129">
        <f t="shared" si="121"/>
        <v>5.9763127018398547</v>
      </c>
      <c r="L4190" s="68" t="str">
        <f>VLOOKUP(C4190,[6]Consolidado!$B:$E,2,FALSE)</f>
        <v>Ignitia Office</v>
      </c>
      <c r="M4190" s="69" t="str">
        <f>VLOOKUP(C4190,[6]Consolidado!$B:$E,3,FALSE)</f>
        <v>Modular sofa A</v>
      </c>
      <c r="N4190" s="70" t="str">
        <f>VLOOKUP(C4190,[6]Consolidado!$B:$H,7,FALSE)</f>
        <v>Agosto</v>
      </c>
      <c r="O4190" s="69"/>
      <c r="P4190" s="69"/>
    </row>
    <row r="4191" spans="1:16" s="71" customFormat="1" ht="16.5" customHeight="1" outlineLevel="1" x14ac:dyDescent="0.2">
      <c r="A4191" s="60" t="s">
        <v>717</v>
      </c>
      <c r="B4191" s="61">
        <v>42949</v>
      </c>
      <c r="C4191" s="69">
        <v>269</v>
      </c>
      <c r="D4191" s="63" t="str">
        <f>VLOOKUP(C4191,[6]Consolidado!$B:$E,4,FALSE)</f>
        <v>Finalizada</v>
      </c>
      <c r="E4191" s="64" t="s">
        <v>33</v>
      </c>
      <c r="F4191" s="65" t="s">
        <v>32</v>
      </c>
      <c r="G4191" s="66">
        <v>10</v>
      </c>
      <c r="H4191" s="67">
        <v>30.173307174260756</v>
      </c>
      <c r="I4191" s="129">
        <f t="shared" si="120"/>
        <v>301.73307174260754</v>
      </c>
      <c r="J4191" s="86">
        <v>30.292899999999999</v>
      </c>
      <c r="K4191" s="129">
        <f t="shared" si="121"/>
        <v>9.9605211697330898</v>
      </c>
      <c r="L4191" s="68" t="str">
        <f>VLOOKUP(C4191,[6]Consolidado!$B:$E,2,FALSE)</f>
        <v>Ignitia Office</v>
      </c>
      <c r="M4191" s="69" t="str">
        <f>VLOOKUP(C4191,[6]Consolidado!$B:$E,3,FALSE)</f>
        <v>Oval Conference table on Pedestal base</v>
      </c>
      <c r="N4191" s="70" t="str">
        <f>VLOOKUP(C4191,[6]Consolidado!$B:$H,7,FALSE)</f>
        <v>Agosto</v>
      </c>
      <c r="O4191" s="69"/>
      <c r="P4191" s="69"/>
    </row>
    <row r="4192" spans="1:16" s="71" customFormat="1" ht="16.5" customHeight="1" outlineLevel="1" x14ac:dyDescent="0.2">
      <c r="A4192" s="60" t="s">
        <v>717</v>
      </c>
      <c r="B4192" s="61">
        <v>42949</v>
      </c>
      <c r="C4192" s="69">
        <v>269</v>
      </c>
      <c r="D4192" s="63" t="str">
        <f>VLOOKUP(C4192,[6]Consolidado!$B:$E,4,FALSE)</f>
        <v>Finalizada</v>
      </c>
      <c r="E4192" s="64" t="s">
        <v>33</v>
      </c>
      <c r="F4192" s="65" t="s">
        <v>34</v>
      </c>
      <c r="G4192" s="66">
        <v>1</v>
      </c>
      <c r="H4192" s="67">
        <v>37.379152835418878</v>
      </c>
      <c r="I4192" s="129">
        <f t="shared" si="120"/>
        <v>37.379152835418878</v>
      </c>
      <c r="J4192" s="86">
        <v>30.292899999999999</v>
      </c>
      <c r="K4192" s="129">
        <f t="shared" si="121"/>
        <v>1.2339245445440641</v>
      </c>
      <c r="L4192" s="68" t="str">
        <f>VLOOKUP(C4192,[6]Consolidado!$B:$E,2,FALSE)</f>
        <v>Ignitia Office</v>
      </c>
      <c r="M4192" s="69" t="str">
        <f>VLOOKUP(C4192,[6]Consolidado!$B:$E,3,FALSE)</f>
        <v>Oval Conference table on Pedestal base</v>
      </c>
      <c r="N4192" s="70" t="str">
        <f>VLOOKUP(C4192,[6]Consolidado!$B:$H,7,FALSE)</f>
        <v>Agosto</v>
      </c>
      <c r="O4192" s="69"/>
      <c r="P4192" s="69"/>
    </row>
    <row r="4193" spans="1:16" s="71" customFormat="1" ht="16.5" customHeight="1" outlineLevel="1" x14ac:dyDescent="0.2">
      <c r="A4193" s="60" t="s">
        <v>717</v>
      </c>
      <c r="B4193" s="61">
        <v>42949</v>
      </c>
      <c r="C4193" s="69">
        <v>249</v>
      </c>
      <c r="D4193" s="63" t="str">
        <f>VLOOKUP(C4193,[6]Consolidado!$B:$E,4,FALSE)</f>
        <v>Finalizada</v>
      </c>
      <c r="E4193" s="64" t="s">
        <v>40</v>
      </c>
      <c r="F4193" s="65" t="s">
        <v>81</v>
      </c>
      <c r="G4193" s="66">
        <v>70</v>
      </c>
      <c r="H4193" s="67">
        <v>0.68488464885714284</v>
      </c>
      <c r="I4193" s="129">
        <f t="shared" si="120"/>
        <v>47.941925419999997</v>
      </c>
      <c r="J4193" s="86">
        <v>30.292899999999999</v>
      </c>
      <c r="K4193" s="129">
        <f t="shared" si="121"/>
        <v>1.5826126062542707</v>
      </c>
      <c r="L4193" s="68" t="str">
        <f>VLOOKUP(C4193,[6]Consolidado!$B:$E,2,FALSE)</f>
        <v>Ignitia Office</v>
      </c>
      <c r="M4193" s="69" t="str">
        <f>VLOOKUP(C4193,[6]Consolidado!$B:$E,3,FALSE)</f>
        <v>Long Community Table in Light wood  w/base</v>
      </c>
      <c r="N4193" s="70" t="str">
        <f>VLOOKUP(C4193,[6]Consolidado!$B:$H,7,FALSE)</f>
        <v>Agosto</v>
      </c>
      <c r="O4193" s="69"/>
      <c r="P4193" s="69"/>
    </row>
    <row r="4194" spans="1:16" s="71" customFormat="1" ht="16.5" customHeight="1" outlineLevel="1" x14ac:dyDescent="0.2">
      <c r="A4194" s="60" t="s">
        <v>717</v>
      </c>
      <c r="B4194" s="61">
        <v>42949</v>
      </c>
      <c r="C4194" s="69">
        <v>306</v>
      </c>
      <c r="D4194" s="63" t="str">
        <f>VLOOKUP(C4194,[6]Consolidado!$B:$E,4,FALSE)</f>
        <v>Finalizada</v>
      </c>
      <c r="E4194" s="64" t="s">
        <v>78</v>
      </c>
      <c r="F4194" s="65" t="s">
        <v>253</v>
      </c>
      <c r="G4194" s="66">
        <v>2</v>
      </c>
      <c r="H4194" s="67">
        <v>15</v>
      </c>
      <c r="I4194" s="129">
        <f t="shared" si="120"/>
        <v>30</v>
      </c>
      <c r="J4194" s="86">
        <v>30.292899999999999</v>
      </c>
      <c r="K4194" s="129">
        <f t="shared" si="121"/>
        <v>0.99033106767592405</v>
      </c>
      <c r="L4194" s="68" t="str">
        <f>VLOOKUP(C4194,[6]Consolidado!$B:$E,2,FALSE)</f>
        <v>BH Office</v>
      </c>
      <c r="M4194" s="69" t="str">
        <f>VLOOKUP(C4194,[6]Consolidado!$B:$E,3,FALSE)</f>
        <v>Desk 2</v>
      </c>
      <c r="N4194" s="70" t="str">
        <f>VLOOKUP(C4194,[6]Consolidado!$B:$H,7,FALSE)</f>
        <v>Agosto</v>
      </c>
      <c r="O4194" s="69"/>
      <c r="P4194" s="69"/>
    </row>
    <row r="4195" spans="1:16" s="71" customFormat="1" ht="16.5" customHeight="1" outlineLevel="1" x14ac:dyDescent="0.2">
      <c r="A4195" s="60" t="s">
        <v>717</v>
      </c>
      <c r="B4195" s="61">
        <v>42949</v>
      </c>
      <c r="C4195" s="69">
        <v>338</v>
      </c>
      <c r="D4195" s="63" t="str">
        <f>VLOOKUP(C4195,[6]Consolidado!$B:$E,4,FALSE)</f>
        <v>Finalizada</v>
      </c>
      <c r="E4195" s="64" t="s">
        <v>33</v>
      </c>
      <c r="F4195" s="65" t="s">
        <v>32</v>
      </c>
      <c r="G4195" s="66">
        <v>8</v>
      </c>
      <c r="H4195" s="67">
        <v>30.173307174260756</v>
      </c>
      <c r="I4195" s="129">
        <f t="shared" si="120"/>
        <v>241.38645739408605</v>
      </c>
      <c r="J4195" s="86">
        <v>30.292899999999999</v>
      </c>
      <c r="K4195" s="129">
        <f t="shared" si="121"/>
        <v>7.9684169357864736</v>
      </c>
      <c r="L4195" s="68" t="str">
        <f>VLOOKUP(C4195,[6]Consolidado!$B:$E,2,FALSE)</f>
        <v>BH Office</v>
      </c>
      <c r="M4195" s="69" t="str">
        <f>VLOOKUP(C4195,[6]Consolidado!$B:$E,3,FALSE)</f>
        <v>Desk 3 - ROBLE</v>
      </c>
      <c r="N4195" s="70" t="str">
        <f>VLOOKUP(C4195,[6]Consolidado!$B:$H,7,FALSE)</f>
        <v>Agosto</v>
      </c>
      <c r="O4195" s="69"/>
      <c r="P4195" s="69"/>
    </row>
    <row r="4196" spans="1:16" s="71" customFormat="1" ht="16.5" customHeight="1" outlineLevel="1" x14ac:dyDescent="0.2">
      <c r="A4196" s="60" t="s">
        <v>717</v>
      </c>
      <c r="B4196" s="61">
        <v>42949</v>
      </c>
      <c r="C4196" s="69">
        <v>338</v>
      </c>
      <c r="D4196" s="63" t="str">
        <f>VLOOKUP(C4196,[6]Consolidado!$B:$E,4,FALSE)</f>
        <v>Finalizada</v>
      </c>
      <c r="E4196" s="64" t="s">
        <v>33</v>
      </c>
      <c r="F4196" s="65" t="s">
        <v>34</v>
      </c>
      <c r="G4196" s="66">
        <v>1</v>
      </c>
      <c r="H4196" s="67">
        <v>37.379152835418878</v>
      </c>
      <c r="I4196" s="129">
        <f t="shared" si="120"/>
        <v>37.379152835418878</v>
      </c>
      <c r="J4196" s="86">
        <v>30.292899999999999</v>
      </c>
      <c r="K4196" s="129">
        <f t="shared" si="121"/>
        <v>1.2339245445440641</v>
      </c>
      <c r="L4196" s="68" t="str">
        <f>VLOOKUP(C4196,[6]Consolidado!$B:$E,2,FALSE)</f>
        <v>BH Office</v>
      </c>
      <c r="M4196" s="69" t="str">
        <f>VLOOKUP(C4196,[6]Consolidado!$B:$E,3,FALSE)</f>
        <v>Desk 3 - ROBLE</v>
      </c>
      <c r="N4196" s="70" t="str">
        <f>VLOOKUP(C4196,[6]Consolidado!$B:$H,7,FALSE)</f>
        <v>Agosto</v>
      </c>
      <c r="O4196" s="69"/>
      <c r="P4196" s="69"/>
    </row>
    <row r="4197" spans="1:16" s="71" customFormat="1" ht="16.5" customHeight="1" outlineLevel="1" x14ac:dyDescent="0.2">
      <c r="A4197" s="60" t="s">
        <v>717</v>
      </c>
      <c r="B4197" s="61">
        <v>42949</v>
      </c>
      <c r="C4197" s="69">
        <v>296</v>
      </c>
      <c r="D4197" s="63" t="str">
        <f>VLOOKUP(C4197,[6]Consolidado!$B:$E,4,FALSE)</f>
        <v>Finalizada</v>
      </c>
      <c r="E4197" s="64" t="s">
        <v>40</v>
      </c>
      <c r="F4197" s="65" t="s">
        <v>84</v>
      </c>
      <c r="G4197" s="66">
        <v>400</v>
      </c>
      <c r="H4197" s="67">
        <v>0.9660466194666667</v>
      </c>
      <c r="I4197" s="129">
        <f t="shared" si="120"/>
        <v>386.41864778666667</v>
      </c>
      <c r="J4197" s="86">
        <v>30.292899999999999</v>
      </c>
      <c r="K4197" s="129">
        <f t="shared" si="121"/>
        <v>12.756079734415215</v>
      </c>
      <c r="L4197" s="68" t="str">
        <f>VLOOKUP(C4197,[6]Consolidado!$B:$E,2,FALSE)</f>
        <v>Chicha [Pina Blanca]</v>
      </c>
      <c r="M4197" s="69" t="str">
        <f>VLOOKUP(C4197,[6]Consolidado!$B:$E,3,FALSE)</f>
        <v>BQ-02 Banquette 2</v>
      </c>
      <c r="N4197" s="70" t="str">
        <f>VLOOKUP(C4197,[6]Consolidado!$B:$H,7,FALSE)</f>
        <v>Agosto</v>
      </c>
      <c r="O4197" s="69"/>
      <c r="P4197" s="69"/>
    </row>
    <row r="4198" spans="1:16" s="71" customFormat="1" ht="16.5" customHeight="1" outlineLevel="1" x14ac:dyDescent="0.2">
      <c r="A4198" s="60" t="s">
        <v>717</v>
      </c>
      <c r="B4198" s="61">
        <v>42949</v>
      </c>
      <c r="C4198" s="69">
        <v>296</v>
      </c>
      <c r="D4198" s="63" t="str">
        <f>VLOOKUP(C4198,[6]Consolidado!$B:$E,4,FALSE)</f>
        <v>Finalizada</v>
      </c>
      <c r="E4198" s="64" t="s">
        <v>40</v>
      </c>
      <c r="F4198" s="65" t="s">
        <v>112</v>
      </c>
      <c r="G4198" s="66">
        <v>200</v>
      </c>
      <c r="H4198" s="67">
        <v>0.52053247787809165</v>
      </c>
      <c r="I4198" s="129">
        <f t="shared" si="120"/>
        <v>104.10649557561833</v>
      </c>
      <c r="J4198" s="86">
        <v>30.292899999999999</v>
      </c>
      <c r="K4198" s="129">
        <f t="shared" si="121"/>
        <v>3.4366632305133655</v>
      </c>
      <c r="L4198" s="68" t="str">
        <f>VLOOKUP(C4198,[6]Consolidado!$B:$E,2,FALSE)</f>
        <v>Chicha [Pina Blanca]</v>
      </c>
      <c r="M4198" s="69" t="str">
        <f>VLOOKUP(C4198,[6]Consolidado!$B:$E,3,FALSE)</f>
        <v>BQ-02 Banquette 2</v>
      </c>
      <c r="N4198" s="70" t="str">
        <f>VLOOKUP(C4198,[6]Consolidado!$B:$H,7,FALSE)</f>
        <v>Agosto</v>
      </c>
      <c r="O4198" s="69"/>
      <c r="P4198" s="69"/>
    </row>
    <row r="4199" spans="1:16" s="71" customFormat="1" ht="16.5" customHeight="1" outlineLevel="1" x14ac:dyDescent="0.2">
      <c r="A4199" s="60" t="s">
        <v>717</v>
      </c>
      <c r="B4199" s="61">
        <v>42949</v>
      </c>
      <c r="C4199" s="69">
        <v>296</v>
      </c>
      <c r="D4199" s="63" t="str">
        <f>VLOOKUP(C4199,[6]Consolidado!$B:$E,4,FALSE)</f>
        <v>Finalizada</v>
      </c>
      <c r="E4199" s="64" t="s">
        <v>40</v>
      </c>
      <c r="F4199" s="65" t="s">
        <v>154</v>
      </c>
      <c r="G4199" s="66">
        <v>800</v>
      </c>
      <c r="H4199" s="67">
        <v>0.53120716944444446</v>
      </c>
      <c r="I4199" s="129">
        <f t="shared" si="120"/>
        <v>424.96573555555557</v>
      </c>
      <c r="J4199" s="86">
        <v>30.292899999999999</v>
      </c>
      <c r="K4199" s="129">
        <f t="shared" si="121"/>
        <v>14.028559020613924</v>
      </c>
      <c r="L4199" s="68" t="str">
        <f>VLOOKUP(C4199,[6]Consolidado!$B:$E,2,FALSE)</f>
        <v>Chicha [Pina Blanca]</v>
      </c>
      <c r="M4199" s="69" t="str">
        <f>VLOOKUP(C4199,[6]Consolidado!$B:$E,3,FALSE)</f>
        <v>BQ-02 Banquette 2</v>
      </c>
      <c r="N4199" s="70" t="str">
        <f>VLOOKUP(C4199,[6]Consolidado!$B:$H,7,FALSE)</f>
        <v>Agosto</v>
      </c>
      <c r="O4199" s="69"/>
      <c r="P4199" s="69"/>
    </row>
    <row r="4200" spans="1:16" s="71" customFormat="1" ht="16.5" customHeight="1" outlineLevel="1" x14ac:dyDescent="0.2">
      <c r="A4200" s="60" t="s">
        <v>717</v>
      </c>
      <c r="B4200" s="61">
        <v>42949</v>
      </c>
      <c r="C4200" s="69" t="s">
        <v>290</v>
      </c>
      <c r="D4200" s="63" t="str">
        <f>VLOOKUP(C4200,[6]Consolidado!$B:$E,4,FALSE)</f>
        <v>En Proceso</v>
      </c>
      <c r="E4200" s="64" t="s">
        <v>25</v>
      </c>
      <c r="F4200" s="65" t="s">
        <v>230</v>
      </c>
      <c r="G4200" s="66">
        <v>2</v>
      </c>
      <c r="H4200" s="67">
        <v>238.47880378364198</v>
      </c>
      <c r="I4200" s="129">
        <f t="shared" si="120"/>
        <v>476.95760756728396</v>
      </c>
      <c r="J4200" s="86">
        <v>30.292899999999999</v>
      </c>
      <c r="K4200" s="129">
        <f t="shared" si="121"/>
        <v>15.74486455794209</v>
      </c>
      <c r="L4200" s="68" t="str">
        <f>VLOOKUP(C4200,[6]Consolidado!$B:$E,2,FALSE)</f>
        <v>Acabado</v>
      </c>
      <c r="M4200" s="69" t="str">
        <f>VLOOKUP(C4200,[6]Consolidado!$B:$E,3,FALSE)</f>
        <v>Material de acabado pendiente de distribuir</v>
      </c>
      <c r="N4200" s="70">
        <f>VLOOKUP(C4200,[6]Consolidado!$B:$H,7,FALSE)</f>
        <v>0</v>
      </c>
      <c r="O4200" s="69"/>
      <c r="P4200" s="69"/>
    </row>
    <row r="4201" spans="1:16" s="71" customFormat="1" ht="16.5" customHeight="1" outlineLevel="1" x14ac:dyDescent="0.2">
      <c r="A4201" s="60" t="s">
        <v>717</v>
      </c>
      <c r="B4201" s="61">
        <v>42949</v>
      </c>
      <c r="C4201" s="69">
        <v>315</v>
      </c>
      <c r="D4201" s="63" t="str">
        <f>VLOOKUP(C4201,[6]Consolidado!$B:$E,4,FALSE)</f>
        <v>Finalizada</v>
      </c>
      <c r="E4201" s="64" t="s">
        <v>40</v>
      </c>
      <c r="F4201" s="65" t="s">
        <v>112</v>
      </c>
      <c r="G4201" s="66">
        <v>600</v>
      </c>
      <c r="H4201" s="67">
        <v>0.52053247787809165</v>
      </c>
      <c r="I4201" s="129">
        <f t="shared" si="120"/>
        <v>312.31948672685496</v>
      </c>
      <c r="J4201" s="86">
        <v>30.292899999999999</v>
      </c>
      <c r="K4201" s="129">
        <f t="shared" si="121"/>
        <v>10.309989691540096</v>
      </c>
      <c r="L4201" s="68" t="str">
        <f>VLOOKUP(C4201,[6]Consolidado!$B:$E,2,FALSE)</f>
        <v>Phipps&amp;CO</v>
      </c>
      <c r="M4201" s="69" t="str">
        <f>VLOOKUP(C4201,[6]Consolidado!$B:$E,3,FALSE)</f>
        <v>Sofa 3 person</v>
      </c>
      <c r="N4201" s="70" t="str">
        <f>VLOOKUP(C4201,[6]Consolidado!$B:$H,7,FALSE)</f>
        <v>Agosto</v>
      </c>
      <c r="O4201" s="69"/>
      <c r="P4201" s="69"/>
    </row>
    <row r="4202" spans="1:16" s="71" customFormat="1" ht="16.5" customHeight="1" outlineLevel="1" x14ac:dyDescent="0.2">
      <c r="A4202" s="60" t="s">
        <v>717</v>
      </c>
      <c r="B4202" s="61">
        <v>42949</v>
      </c>
      <c r="C4202" s="69">
        <v>315</v>
      </c>
      <c r="D4202" s="63" t="str">
        <f>VLOOKUP(C4202,[6]Consolidado!$B:$E,4,FALSE)</f>
        <v>Finalizada</v>
      </c>
      <c r="E4202" s="64" t="s">
        <v>40</v>
      </c>
      <c r="F4202" s="65" t="s">
        <v>54</v>
      </c>
      <c r="G4202" s="66">
        <v>450</v>
      </c>
      <c r="H4202" s="67">
        <v>1.1866125323678802</v>
      </c>
      <c r="I4202" s="129">
        <f t="shared" si="120"/>
        <v>533.97563956554609</v>
      </c>
      <c r="J4202" s="86">
        <v>30.292899999999999</v>
      </c>
      <c r="K4202" s="129">
        <f t="shared" si="121"/>
        <v>17.627088841462722</v>
      </c>
      <c r="L4202" s="68" t="str">
        <f>VLOOKUP(C4202,[6]Consolidado!$B:$E,2,FALSE)</f>
        <v>Phipps&amp;CO</v>
      </c>
      <c r="M4202" s="69" t="str">
        <f>VLOOKUP(C4202,[6]Consolidado!$B:$E,3,FALSE)</f>
        <v>Sofa 3 person</v>
      </c>
      <c r="N4202" s="70" t="str">
        <f>VLOOKUP(C4202,[6]Consolidado!$B:$H,7,FALSE)</f>
        <v>Agosto</v>
      </c>
      <c r="O4202" s="69"/>
      <c r="P4202" s="69"/>
    </row>
    <row r="4203" spans="1:16" s="71" customFormat="1" ht="16.5" customHeight="1" outlineLevel="1" x14ac:dyDescent="0.2">
      <c r="A4203" s="60" t="s">
        <v>717</v>
      </c>
      <c r="B4203" s="61">
        <v>42949</v>
      </c>
      <c r="C4203" s="69">
        <v>264</v>
      </c>
      <c r="D4203" s="63" t="str">
        <f>VLOOKUP(C4203,[6]Consolidado!$B:$E,4,FALSE)</f>
        <v>Finalizada</v>
      </c>
      <c r="E4203" s="64" t="s">
        <v>33</v>
      </c>
      <c r="F4203" s="65" t="s">
        <v>32</v>
      </c>
      <c r="G4203" s="66">
        <v>20</v>
      </c>
      <c r="H4203" s="67">
        <v>30.173307174260756</v>
      </c>
      <c r="I4203" s="129">
        <f t="shared" si="120"/>
        <v>603.46614348521507</v>
      </c>
      <c r="J4203" s="86">
        <v>30.292899999999999</v>
      </c>
      <c r="K4203" s="129">
        <f t="shared" si="121"/>
        <v>19.92104233946618</v>
      </c>
      <c r="L4203" s="68" t="str">
        <f>VLOOKUP(C4203,[6]Consolidado!$B:$E,2,FALSE)</f>
        <v>Ignitia Office</v>
      </c>
      <c r="M4203" s="69" t="str">
        <f>VLOOKUP(C4203,[6]Consolidado!$B:$E,3,FALSE)</f>
        <v>PTV chair. Oversized&amp;upholstered</v>
      </c>
      <c r="N4203" s="70" t="str">
        <f>VLOOKUP(C4203,[6]Consolidado!$B:$H,7,FALSE)</f>
        <v>Agosto</v>
      </c>
      <c r="O4203" s="69"/>
      <c r="P4203" s="69"/>
    </row>
    <row r="4204" spans="1:16" s="71" customFormat="1" ht="16.5" customHeight="1" outlineLevel="1" x14ac:dyDescent="0.2">
      <c r="A4204" s="60" t="s">
        <v>717</v>
      </c>
      <c r="B4204" s="61">
        <v>42949</v>
      </c>
      <c r="C4204" s="69">
        <v>264</v>
      </c>
      <c r="D4204" s="63" t="str">
        <f>VLOOKUP(C4204,[6]Consolidado!$B:$E,4,FALSE)</f>
        <v>Finalizada</v>
      </c>
      <c r="E4204" s="64" t="s">
        <v>33</v>
      </c>
      <c r="F4204" s="65" t="s">
        <v>34</v>
      </c>
      <c r="G4204" s="66">
        <v>1</v>
      </c>
      <c r="H4204" s="67">
        <v>37.379152835418878</v>
      </c>
      <c r="I4204" s="129">
        <f t="shared" si="120"/>
        <v>37.379152835418878</v>
      </c>
      <c r="J4204" s="86">
        <v>30.292899999999999</v>
      </c>
      <c r="K4204" s="129">
        <f t="shared" si="121"/>
        <v>1.2339245445440641</v>
      </c>
      <c r="L4204" s="68" t="str">
        <f>VLOOKUP(C4204,[6]Consolidado!$B:$E,2,FALSE)</f>
        <v>Ignitia Office</v>
      </c>
      <c r="M4204" s="69" t="str">
        <f>VLOOKUP(C4204,[6]Consolidado!$B:$E,3,FALSE)</f>
        <v>PTV chair. Oversized&amp;upholstered</v>
      </c>
      <c r="N4204" s="70" t="str">
        <f>VLOOKUP(C4204,[6]Consolidado!$B:$H,7,FALSE)</f>
        <v>Agosto</v>
      </c>
      <c r="O4204" s="69"/>
      <c r="P4204" s="69"/>
    </row>
    <row r="4205" spans="1:16" s="71" customFormat="1" ht="16.5" customHeight="1" outlineLevel="1" x14ac:dyDescent="0.2">
      <c r="A4205" s="60" t="s">
        <v>717</v>
      </c>
      <c r="B4205" s="61">
        <v>42949</v>
      </c>
      <c r="C4205" s="69">
        <v>306</v>
      </c>
      <c r="D4205" s="63" t="str">
        <f>VLOOKUP(C4205,[6]Consolidado!$B:$E,4,FALSE)</f>
        <v>Finalizada</v>
      </c>
      <c r="E4205" s="64" t="s">
        <v>33</v>
      </c>
      <c r="F4205" s="65" t="s">
        <v>32</v>
      </c>
      <c r="G4205" s="66">
        <v>8</v>
      </c>
      <c r="H4205" s="67">
        <v>30.173307174260756</v>
      </c>
      <c r="I4205" s="129">
        <f t="shared" si="120"/>
        <v>241.38645739408605</v>
      </c>
      <c r="J4205" s="86">
        <v>30.292899999999999</v>
      </c>
      <c r="K4205" s="129">
        <f t="shared" si="121"/>
        <v>7.9684169357864736</v>
      </c>
      <c r="L4205" s="68" t="str">
        <f>VLOOKUP(C4205,[6]Consolidado!$B:$E,2,FALSE)</f>
        <v>BH Office</v>
      </c>
      <c r="M4205" s="69" t="str">
        <f>VLOOKUP(C4205,[6]Consolidado!$B:$E,3,FALSE)</f>
        <v>Desk 2</v>
      </c>
      <c r="N4205" s="70" t="str">
        <f>VLOOKUP(C4205,[6]Consolidado!$B:$H,7,FALSE)</f>
        <v>Agosto</v>
      </c>
      <c r="O4205" s="69"/>
      <c r="P4205" s="69"/>
    </row>
    <row r="4206" spans="1:16" s="71" customFormat="1" ht="16.5" customHeight="1" outlineLevel="1" x14ac:dyDescent="0.2">
      <c r="A4206" s="60" t="s">
        <v>717</v>
      </c>
      <c r="B4206" s="61">
        <v>42949</v>
      </c>
      <c r="C4206" s="69">
        <v>313</v>
      </c>
      <c r="D4206" s="63" t="str">
        <f>VLOOKUP(C4206,[6]Consolidado!$B:$E,4,FALSE)</f>
        <v>Finalizada</v>
      </c>
      <c r="E4206" s="64" t="s">
        <v>40</v>
      </c>
      <c r="F4206" s="65" t="s">
        <v>112</v>
      </c>
      <c r="G4206" s="66">
        <v>250</v>
      </c>
      <c r="H4206" s="67">
        <v>0.52053247787809165</v>
      </c>
      <c r="I4206" s="129">
        <f t="shared" si="120"/>
        <v>130.13311946952291</v>
      </c>
      <c r="J4206" s="86">
        <v>30.292899999999999</v>
      </c>
      <c r="K4206" s="129">
        <f t="shared" si="121"/>
        <v>4.295829038141707</v>
      </c>
      <c r="L4206" s="68" t="str">
        <f>VLOOKUP(C4206,[6]Consolidado!$B:$E,2,FALSE)</f>
        <v>Phipps&amp;CO</v>
      </c>
      <c r="M4206" s="69" t="str">
        <f>VLOOKUP(C4206,[6]Consolidado!$B:$E,3,FALSE)</f>
        <v>Side table with wood slats</v>
      </c>
      <c r="N4206" s="70" t="str">
        <f>VLOOKUP(C4206,[6]Consolidado!$B:$H,7,FALSE)</f>
        <v>Agosto</v>
      </c>
      <c r="O4206" s="69"/>
      <c r="P4206" s="69"/>
    </row>
    <row r="4207" spans="1:16" s="71" customFormat="1" ht="16.5" customHeight="1" outlineLevel="1" x14ac:dyDescent="0.2">
      <c r="A4207" s="60" t="s">
        <v>717</v>
      </c>
      <c r="B4207" s="61">
        <v>42949</v>
      </c>
      <c r="C4207" s="69">
        <v>313</v>
      </c>
      <c r="D4207" s="63" t="str">
        <f>VLOOKUP(C4207,[6]Consolidado!$B:$E,4,FALSE)</f>
        <v>Finalizada</v>
      </c>
      <c r="E4207" s="64" t="s">
        <v>40</v>
      </c>
      <c r="F4207" s="65" t="s">
        <v>150</v>
      </c>
      <c r="G4207" s="66">
        <v>500</v>
      </c>
      <c r="H4207" s="67">
        <v>0.49624400375000005</v>
      </c>
      <c r="I4207" s="129">
        <f t="shared" si="120"/>
        <v>248.12200187500002</v>
      </c>
      <c r="J4207" s="86">
        <v>30.292899999999999</v>
      </c>
      <c r="K4207" s="129">
        <f t="shared" si="121"/>
        <v>8.1907642343585465</v>
      </c>
      <c r="L4207" s="68" t="str">
        <f>VLOOKUP(C4207,[6]Consolidado!$B:$E,2,FALSE)</f>
        <v>Phipps&amp;CO</v>
      </c>
      <c r="M4207" s="69" t="str">
        <f>VLOOKUP(C4207,[6]Consolidado!$B:$E,3,FALSE)</f>
        <v>Side table with wood slats</v>
      </c>
      <c r="N4207" s="70" t="str">
        <f>VLOOKUP(C4207,[6]Consolidado!$B:$H,7,FALSE)</f>
        <v>Agosto</v>
      </c>
      <c r="O4207" s="69"/>
      <c r="P4207" s="69"/>
    </row>
    <row r="4208" spans="1:16" s="71" customFormat="1" ht="16.5" customHeight="1" outlineLevel="1" x14ac:dyDescent="0.2">
      <c r="A4208" s="60" t="s">
        <v>717</v>
      </c>
      <c r="B4208" s="61">
        <v>42949</v>
      </c>
      <c r="C4208" s="69" t="s">
        <v>290</v>
      </c>
      <c r="D4208" s="63" t="str">
        <f>VLOOKUP(C4208,[6]Consolidado!$B:$E,4,FALSE)</f>
        <v>En Proceso</v>
      </c>
      <c r="E4208" s="64" t="s">
        <v>25</v>
      </c>
      <c r="F4208" s="65" t="s">
        <v>109</v>
      </c>
      <c r="G4208" s="66">
        <v>3</v>
      </c>
      <c r="H4208" s="67">
        <v>1200.5646323851602</v>
      </c>
      <c r="I4208" s="129">
        <f t="shared" si="120"/>
        <v>3601.6938971554805</v>
      </c>
      <c r="J4208" s="86">
        <v>30.292899999999999</v>
      </c>
      <c r="K4208" s="129">
        <f t="shared" si="121"/>
        <v>118.8956454203949</v>
      </c>
      <c r="L4208" s="68" t="str">
        <f>VLOOKUP(C4208,[6]Consolidado!$B:$E,2,FALSE)</f>
        <v>Acabado</v>
      </c>
      <c r="M4208" s="69" t="str">
        <f>VLOOKUP(C4208,[6]Consolidado!$B:$E,3,FALSE)</f>
        <v>Material de acabado pendiente de distribuir</v>
      </c>
      <c r="N4208" s="70">
        <f>VLOOKUP(C4208,[6]Consolidado!$B:$H,7,FALSE)</f>
        <v>0</v>
      </c>
      <c r="O4208" s="69"/>
      <c r="P4208" s="69"/>
    </row>
    <row r="4209" spans="1:16" s="71" customFormat="1" ht="16.5" customHeight="1" outlineLevel="1" x14ac:dyDescent="0.2">
      <c r="A4209" s="60" t="s">
        <v>717</v>
      </c>
      <c r="B4209" s="61">
        <v>42949</v>
      </c>
      <c r="C4209" s="69" t="s">
        <v>290</v>
      </c>
      <c r="D4209" s="63" t="str">
        <f>VLOOKUP(C4209,[6]Consolidado!$B:$E,4,FALSE)</f>
        <v>En Proceso</v>
      </c>
      <c r="E4209" s="64" t="s">
        <v>25</v>
      </c>
      <c r="F4209" s="65" t="s">
        <v>110</v>
      </c>
      <c r="G4209" s="66">
        <v>2</v>
      </c>
      <c r="H4209" s="67">
        <v>1309.9402727880145</v>
      </c>
      <c r="I4209" s="129">
        <f t="shared" si="120"/>
        <v>2619.8805455760289</v>
      </c>
      <c r="J4209" s="86">
        <v>30.292899999999999</v>
      </c>
      <c r="K4209" s="129">
        <f t="shared" si="121"/>
        <v>86.484969929456369</v>
      </c>
      <c r="L4209" s="68" t="str">
        <f>VLOOKUP(C4209,[6]Consolidado!$B:$E,2,FALSE)</f>
        <v>Acabado</v>
      </c>
      <c r="M4209" s="69" t="str">
        <f>VLOOKUP(C4209,[6]Consolidado!$B:$E,3,FALSE)</f>
        <v>Material de acabado pendiente de distribuir</v>
      </c>
      <c r="N4209" s="70">
        <f>VLOOKUP(C4209,[6]Consolidado!$B:$H,7,FALSE)</f>
        <v>0</v>
      </c>
      <c r="O4209" s="69"/>
      <c r="P4209" s="69"/>
    </row>
    <row r="4210" spans="1:16" s="71" customFormat="1" ht="16.5" customHeight="1" outlineLevel="1" x14ac:dyDescent="0.2">
      <c r="A4210" s="60" t="s">
        <v>717</v>
      </c>
      <c r="B4210" s="61">
        <v>42949</v>
      </c>
      <c r="C4210" s="69" t="s">
        <v>290</v>
      </c>
      <c r="D4210" s="63" t="str">
        <f>VLOOKUP(C4210,[6]Consolidado!$B:$E,4,FALSE)</f>
        <v>En Proceso</v>
      </c>
      <c r="E4210" s="64" t="s">
        <v>25</v>
      </c>
      <c r="F4210" s="65" t="s">
        <v>119</v>
      </c>
      <c r="G4210" s="66">
        <v>2</v>
      </c>
      <c r="H4210" s="67">
        <v>614.85960643746137</v>
      </c>
      <c r="I4210" s="129">
        <f t="shared" si="120"/>
        <v>1229.7192128749227</v>
      </c>
      <c r="J4210" s="86">
        <v>30.292899999999999</v>
      </c>
      <c r="K4210" s="129">
        <f t="shared" si="121"/>
        <v>40.594304700933975</v>
      </c>
      <c r="L4210" s="68" t="str">
        <f>VLOOKUP(C4210,[6]Consolidado!$B:$E,2,FALSE)</f>
        <v>Acabado</v>
      </c>
      <c r="M4210" s="69" t="str">
        <f>VLOOKUP(C4210,[6]Consolidado!$B:$E,3,FALSE)</f>
        <v>Material de acabado pendiente de distribuir</v>
      </c>
      <c r="N4210" s="70">
        <f>VLOOKUP(C4210,[6]Consolidado!$B:$H,7,FALSE)</f>
        <v>0</v>
      </c>
      <c r="O4210" s="69"/>
      <c r="P4210" s="69"/>
    </row>
    <row r="4211" spans="1:16" s="71" customFormat="1" ht="16.5" customHeight="1" outlineLevel="1" x14ac:dyDescent="0.2">
      <c r="A4211" s="60" t="s">
        <v>717</v>
      </c>
      <c r="B4211" s="61">
        <v>42949</v>
      </c>
      <c r="C4211" s="69" t="s">
        <v>290</v>
      </c>
      <c r="D4211" s="63" t="str">
        <f>VLOOKUP(C4211,[6]Consolidado!$B:$E,4,FALSE)</f>
        <v>En Proceso</v>
      </c>
      <c r="E4211" s="64" t="s">
        <v>25</v>
      </c>
      <c r="F4211" s="65" t="s">
        <v>254</v>
      </c>
      <c r="G4211" s="66">
        <v>3.99</v>
      </c>
      <c r="H4211" s="67">
        <v>406.3</v>
      </c>
      <c r="I4211" s="129">
        <f t="shared" si="120"/>
        <v>1621.1370000000002</v>
      </c>
      <c r="J4211" s="86">
        <v>30.292899999999999</v>
      </c>
      <c r="K4211" s="129">
        <f t="shared" si="121"/>
        <v>53.515411201964824</v>
      </c>
      <c r="L4211" s="68" t="str">
        <f>VLOOKUP(C4211,[6]Consolidado!$B:$E,2,FALSE)</f>
        <v>Acabado</v>
      </c>
      <c r="M4211" s="69" t="str">
        <f>VLOOKUP(C4211,[6]Consolidado!$B:$E,3,FALSE)</f>
        <v>Material de acabado pendiente de distribuir</v>
      </c>
      <c r="N4211" s="70">
        <f>VLOOKUP(C4211,[6]Consolidado!$B:$H,7,FALSE)</f>
        <v>0</v>
      </c>
      <c r="O4211" s="69"/>
      <c r="P4211" s="69"/>
    </row>
    <row r="4212" spans="1:16" s="71" customFormat="1" ht="16.5" customHeight="1" outlineLevel="1" x14ac:dyDescent="0.2">
      <c r="A4212" s="60" t="s">
        <v>717</v>
      </c>
      <c r="B4212" s="61">
        <v>42949</v>
      </c>
      <c r="C4212" s="69">
        <v>249</v>
      </c>
      <c r="D4212" s="63" t="str">
        <f>VLOOKUP(C4212,[6]Consolidado!$B:$E,4,FALSE)</f>
        <v>Finalizada</v>
      </c>
      <c r="E4212" s="64" t="s">
        <v>51</v>
      </c>
      <c r="F4212" s="65" t="s">
        <v>167</v>
      </c>
      <c r="G4212" s="66">
        <v>4.0999999999999996</v>
      </c>
      <c r="H4212" s="67">
        <v>148.31166666666667</v>
      </c>
      <c r="I4212" s="129">
        <f t="shared" si="120"/>
        <v>608.07783333333327</v>
      </c>
      <c r="J4212" s="86">
        <v>30.292899999999999</v>
      </c>
      <c r="K4212" s="129">
        <f t="shared" si="121"/>
        <v>20.073278997168753</v>
      </c>
      <c r="L4212" s="68" t="str">
        <f>VLOOKUP(C4212,[6]Consolidado!$B:$E,2,FALSE)</f>
        <v>Ignitia Office</v>
      </c>
      <c r="M4212" s="69" t="str">
        <f>VLOOKUP(C4212,[6]Consolidado!$B:$E,3,FALSE)</f>
        <v>Long Community Table in Light wood  w/base</v>
      </c>
      <c r="N4212" s="70" t="str">
        <f>VLOOKUP(C4212,[6]Consolidado!$B:$H,7,FALSE)</f>
        <v>Agosto</v>
      </c>
      <c r="O4212" s="69"/>
      <c r="P4212" s="69"/>
    </row>
    <row r="4213" spans="1:16" s="71" customFormat="1" ht="16.5" customHeight="1" outlineLevel="1" x14ac:dyDescent="0.2">
      <c r="A4213" s="60" t="s">
        <v>717</v>
      </c>
      <c r="B4213" s="61">
        <v>42950</v>
      </c>
      <c r="C4213" s="69">
        <v>297</v>
      </c>
      <c r="D4213" s="63" t="str">
        <f>VLOOKUP(C4213,[6]Consolidado!$B:$E,4,FALSE)</f>
        <v>Finalizada</v>
      </c>
      <c r="E4213" s="64" t="s">
        <v>40</v>
      </c>
      <c r="F4213" s="65" t="s">
        <v>154</v>
      </c>
      <c r="G4213" s="66">
        <v>2000</v>
      </c>
      <c r="H4213" s="67">
        <v>0.53120716944444446</v>
      </c>
      <c r="I4213" s="129">
        <f t="shared" si="120"/>
        <v>1062.414338888889</v>
      </c>
      <c r="J4213" s="86">
        <v>30.292899999999999</v>
      </c>
      <c r="K4213" s="129">
        <f t="shared" si="121"/>
        <v>35.071397551534815</v>
      </c>
      <c r="L4213" s="68" t="str">
        <f>VLOOKUP(C4213,[6]Consolidado!$B:$E,2,FALSE)</f>
        <v>Chicha [Pina Blanca]</v>
      </c>
      <c r="M4213" s="69" t="str">
        <f>VLOOKUP(C4213,[6]Consolidado!$B:$E,3,FALSE)</f>
        <v>SK-04 Slat Wall</v>
      </c>
      <c r="N4213" s="70" t="str">
        <f>VLOOKUP(C4213,[6]Consolidado!$B:$H,7,FALSE)</f>
        <v>Agosto</v>
      </c>
      <c r="O4213" s="69"/>
      <c r="P4213" s="69"/>
    </row>
    <row r="4214" spans="1:16" s="71" customFormat="1" ht="16.5" customHeight="1" outlineLevel="1" x14ac:dyDescent="0.2">
      <c r="A4214" s="60" t="s">
        <v>717</v>
      </c>
      <c r="B4214" s="61">
        <v>42950</v>
      </c>
      <c r="C4214" s="69">
        <v>307</v>
      </c>
      <c r="D4214" s="63" t="str">
        <f>VLOOKUP(C4214,[6]Consolidado!$B:$E,4,FALSE)</f>
        <v>Finalizada</v>
      </c>
      <c r="E4214" s="64" t="s">
        <v>33</v>
      </c>
      <c r="F4214" s="65" t="s">
        <v>32</v>
      </c>
      <c r="G4214" s="66">
        <v>8</v>
      </c>
      <c r="H4214" s="67">
        <v>30.173307174260756</v>
      </c>
      <c r="I4214" s="129">
        <f t="shared" si="120"/>
        <v>241.38645739408605</v>
      </c>
      <c r="J4214" s="86">
        <v>30.292899999999999</v>
      </c>
      <c r="K4214" s="129">
        <f t="shared" si="121"/>
        <v>7.9684169357864736</v>
      </c>
      <c r="L4214" s="68" t="str">
        <f>VLOOKUP(C4214,[6]Consolidado!$B:$E,2,FALSE)</f>
        <v>BH Office</v>
      </c>
      <c r="M4214" s="69" t="str">
        <f>VLOOKUP(C4214,[6]Consolidado!$B:$E,3,FALSE)</f>
        <v>Shelves</v>
      </c>
      <c r="N4214" s="70" t="str">
        <f>VLOOKUP(C4214,[6]Consolidado!$B:$H,7,FALSE)</f>
        <v>Agosto</v>
      </c>
      <c r="O4214" s="69"/>
      <c r="P4214" s="69"/>
    </row>
    <row r="4215" spans="1:16" s="71" customFormat="1" ht="16.5" customHeight="1" outlineLevel="1" x14ac:dyDescent="0.2">
      <c r="A4215" s="60" t="s">
        <v>717</v>
      </c>
      <c r="B4215" s="61">
        <v>42950</v>
      </c>
      <c r="C4215" s="69">
        <v>307</v>
      </c>
      <c r="D4215" s="63" t="str">
        <f>VLOOKUP(C4215,[6]Consolidado!$B:$E,4,FALSE)</f>
        <v>Finalizada</v>
      </c>
      <c r="E4215" s="64" t="s">
        <v>33</v>
      </c>
      <c r="F4215" s="65" t="s">
        <v>34</v>
      </c>
      <c r="G4215" s="66">
        <v>1</v>
      </c>
      <c r="H4215" s="67">
        <v>37.379152835418878</v>
      </c>
      <c r="I4215" s="129">
        <f t="shared" si="120"/>
        <v>37.379152835418878</v>
      </c>
      <c r="J4215" s="86">
        <v>30.292899999999999</v>
      </c>
      <c r="K4215" s="129">
        <f t="shared" si="121"/>
        <v>1.2339245445440641</v>
      </c>
      <c r="L4215" s="68" t="str">
        <f>VLOOKUP(C4215,[6]Consolidado!$B:$E,2,FALSE)</f>
        <v>BH Office</v>
      </c>
      <c r="M4215" s="69" t="str">
        <f>VLOOKUP(C4215,[6]Consolidado!$B:$E,3,FALSE)</f>
        <v>Shelves</v>
      </c>
      <c r="N4215" s="70" t="str">
        <f>VLOOKUP(C4215,[6]Consolidado!$B:$H,7,FALSE)</f>
        <v>Agosto</v>
      </c>
      <c r="O4215" s="69"/>
      <c r="P4215" s="69"/>
    </row>
    <row r="4216" spans="1:16" s="71" customFormat="1" ht="16.5" customHeight="1" outlineLevel="1" x14ac:dyDescent="0.2">
      <c r="A4216" s="60" t="s">
        <v>717</v>
      </c>
      <c r="B4216" s="61">
        <v>42950</v>
      </c>
      <c r="C4216" s="69">
        <v>307</v>
      </c>
      <c r="D4216" s="63" t="str">
        <f>VLOOKUP(C4216,[6]Consolidado!$B:$E,4,FALSE)</f>
        <v>Finalizada</v>
      </c>
      <c r="E4216" s="64" t="s">
        <v>33</v>
      </c>
      <c r="F4216" s="65" t="s">
        <v>35</v>
      </c>
      <c r="G4216" s="66">
        <v>1</v>
      </c>
      <c r="H4216" s="67">
        <v>292.47512237545357</v>
      </c>
      <c r="I4216" s="129">
        <f t="shared" ref="I4216:I4279" si="122">G4216*H4216</f>
        <v>292.47512237545357</v>
      </c>
      <c r="J4216" s="86">
        <v>30.292899999999999</v>
      </c>
      <c r="K4216" s="129">
        <f t="shared" ref="K4216:K4279" si="123">IFERROR(I4216/J4216,0)</f>
        <v>9.6549066736909825</v>
      </c>
      <c r="L4216" s="68" t="str">
        <f>VLOOKUP(C4216,[6]Consolidado!$B:$E,2,FALSE)</f>
        <v>BH Office</v>
      </c>
      <c r="M4216" s="69" t="str">
        <f>VLOOKUP(C4216,[6]Consolidado!$B:$E,3,FALSE)</f>
        <v>Shelves</v>
      </c>
      <c r="N4216" s="70" t="str">
        <f>VLOOKUP(C4216,[6]Consolidado!$B:$H,7,FALSE)</f>
        <v>Agosto</v>
      </c>
      <c r="O4216" s="69"/>
      <c r="P4216" s="69"/>
    </row>
    <row r="4217" spans="1:16" s="71" customFormat="1" ht="16.5" customHeight="1" outlineLevel="1" x14ac:dyDescent="0.2">
      <c r="A4217" s="60" t="s">
        <v>717</v>
      </c>
      <c r="B4217" s="61">
        <v>42950</v>
      </c>
      <c r="C4217" s="69">
        <v>308</v>
      </c>
      <c r="D4217" s="63" t="str">
        <f>VLOOKUP(C4217,[6]Consolidado!$B:$E,4,FALSE)</f>
        <v>Finalizada</v>
      </c>
      <c r="E4217" s="64" t="s">
        <v>33</v>
      </c>
      <c r="F4217" s="65" t="s">
        <v>32</v>
      </c>
      <c r="G4217" s="66">
        <v>8</v>
      </c>
      <c r="H4217" s="67">
        <v>30.173307174260756</v>
      </c>
      <c r="I4217" s="129">
        <f t="shared" si="122"/>
        <v>241.38645739408605</v>
      </c>
      <c r="J4217" s="86">
        <v>30.292899999999999</v>
      </c>
      <c r="K4217" s="129">
        <f t="shared" si="123"/>
        <v>7.9684169357864736</v>
      </c>
      <c r="L4217" s="68" t="str">
        <f>VLOOKUP(C4217,[6]Consolidado!$B:$E,2,FALSE)</f>
        <v>BH Office</v>
      </c>
      <c r="M4217" s="69" t="str">
        <f>VLOOKUP(C4217,[6]Consolidado!$B:$E,3,FALSE)</f>
        <v>Credenza</v>
      </c>
      <c r="N4217" s="70" t="str">
        <f>VLOOKUP(C4217,[6]Consolidado!$B:$H,7,FALSE)</f>
        <v>Agosto</v>
      </c>
      <c r="O4217" s="69"/>
      <c r="P4217" s="69"/>
    </row>
    <row r="4218" spans="1:16" s="71" customFormat="1" ht="16.5" customHeight="1" outlineLevel="1" x14ac:dyDescent="0.2">
      <c r="A4218" s="60" t="s">
        <v>717</v>
      </c>
      <c r="B4218" s="61">
        <v>42950</v>
      </c>
      <c r="C4218" s="69">
        <v>308</v>
      </c>
      <c r="D4218" s="63" t="str">
        <f>VLOOKUP(C4218,[6]Consolidado!$B:$E,4,FALSE)</f>
        <v>Finalizada</v>
      </c>
      <c r="E4218" s="64" t="s">
        <v>33</v>
      </c>
      <c r="F4218" s="65" t="s">
        <v>34</v>
      </c>
      <c r="G4218" s="66">
        <v>1</v>
      </c>
      <c r="H4218" s="67">
        <v>37.379152835418878</v>
      </c>
      <c r="I4218" s="129">
        <f t="shared" si="122"/>
        <v>37.379152835418878</v>
      </c>
      <c r="J4218" s="86">
        <v>30.292899999999999</v>
      </c>
      <c r="K4218" s="129">
        <f t="shared" si="123"/>
        <v>1.2339245445440641</v>
      </c>
      <c r="L4218" s="68" t="str">
        <f>VLOOKUP(C4218,[6]Consolidado!$B:$E,2,FALSE)</f>
        <v>BH Office</v>
      </c>
      <c r="M4218" s="69" t="str">
        <f>VLOOKUP(C4218,[6]Consolidado!$B:$E,3,FALSE)</f>
        <v>Credenza</v>
      </c>
      <c r="N4218" s="70" t="str">
        <f>VLOOKUP(C4218,[6]Consolidado!$B:$H,7,FALSE)</f>
        <v>Agosto</v>
      </c>
      <c r="O4218" s="69"/>
      <c r="P4218" s="69"/>
    </row>
    <row r="4219" spans="1:16" s="71" customFormat="1" ht="16.5" customHeight="1" outlineLevel="1" x14ac:dyDescent="0.2">
      <c r="A4219" s="60" t="s">
        <v>717</v>
      </c>
      <c r="B4219" s="61">
        <v>42950</v>
      </c>
      <c r="C4219" s="69">
        <v>307</v>
      </c>
      <c r="D4219" s="63" t="str">
        <f>VLOOKUP(C4219,[6]Consolidado!$B:$E,4,FALSE)</f>
        <v>Finalizada</v>
      </c>
      <c r="E4219" s="64" t="s">
        <v>40</v>
      </c>
      <c r="F4219" s="65" t="s">
        <v>81</v>
      </c>
      <c r="G4219" s="66">
        <v>60</v>
      </c>
      <c r="H4219" s="67">
        <v>0.68488464885714284</v>
      </c>
      <c r="I4219" s="129">
        <f t="shared" si="122"/>
        <v>41.093078931428572</v>
      </c>
      <c r="J4219" s="86">
        <v>30.292899999999999</v>
      </c>
      <c r="K4219" s="129">
        <f t="shared" si="123"/>
        <v>1.3565250910750892</v>
      </c>
      <c r="L4219" s="68" t="str">
        <f>VLOOKUP(C4219,[6]Consolidado!$B:$E,2,FALSE)</f>
        <v>BH Office</v>
      </c>
      <c r="M4219" s="69" t="str">
        <f>VLOOKUP(C4219,[6]Consolidado!$B:$E,3,FALSE)</f>
        <v>Shelves</v>
      </c>
      <c r="N4219" s="70" t="str">
        <f>VLOOKUP(C4219,[6]Consolidado!$B:$H,7,FALSE)</f>
        <v>Agosto</v>
      </c>
      <c r="O4219" s="69"/>
      <c r="P4219" s="69"/>
    </row>
    <row r="4220" spans="1:16" s="71" customFormat="1" ht="16.5" customHeight="1" outlineLevel="1" x14ac:dyDescent="0.2">
      <c r="A4220" s="60" t="s">
        <v>717</v>
      </c>
      <c r="B4220" s="61">
        <v>42950</v>
      </c>
      <c r="C4220" s="69">
        <v>311</v>
      </c>
      <c r="D4220" s="63" t="str">
        <f>VLOOKUP(C4220,[6]Consolidado!$B:$E,4,FALSE)</f>
        <v>Finalizada</v>
      </c>
      <c r="E4220" s="64" t="s">
        <v>40</v>
      </c>
      <c r="F4220" s="65" t="s">
        <v>81</v>
      </c>
      <c r="G4220" s="66">
        <v>30</v>
      </c>
      <c r="H4220" s="67">
        <v>0.68488464885714284</v>
      </c>
      <c r="I4220" s="129">
        <f t="shared" si="122"/>
        <v>20.546539465714286</v>
      </c>
      <c r="J4220" s="86">
        <v>30.292899999999999</v>
      </c>
      <c r="K4220" s="129">
        <f t="shared" si="123"/>
        <v>0.67826254553754461</v>
      </c>
      <c r="L4220" s="68" t="str">
        <f>VLOOKUP(C4220,[6]Consolidado!$B:$E,2,FALSE)</f>
        <v>BH Office</v>
      </c>
      <c r="M4220" s="69" t="str">
        <f>VLOOKUP(C4220,[6]Consolidado!$B:$E,3,FALSE)</f>
        <v>Floating Credenza</v>
      </c>
      <c r="N4220" s="70" t="str">
        <f>VLOOKUP(C4220,[6]Consolidado!$B:$H,7,FALSE)</f>
        <v>Agosto</v>
      </c>
      <c r="O4220" s="69"/>
      <c r="P4220" s="69"/>
    </row>
    <row r="4221" spans="1:16" s="71" customFormat="1" ht="16.5" customHeight="1" outlineLevel="1" x14ac:dyDescent="0.2">
      <c r="A4221" s="60" t="s">
        <v>717</v>
      </c>
      <c r="B4221" s="61">
        <v>42950</v>
      </c>
      <c r="C4221" s="69">
        <v>311</v>
      </c>
      <c r="D4221" s="63" t="str">
        <f>VLOOKUP(C4221,[6]Consolidado!$B:$E,4,FALSE)</f>
        <v>Finalizada</v>
      </c>
      <c r="E4221" s="64" t="s">
        <v>40</v>
      </c>
      <c r="F4221" s="65" t="s">
        <v>212</v>
      </c>
      <c r="G4221" s="66">
        <v>100</v>
      </c>
      <c r="H4221" s="67">
        <v>6.7416000000000004E-2</v>
      </c>
      <c r="I4221" s="129">
        <f t="shared" si="122"/>
        <v>6.7416</v>
      </c>
      <c r="J4221" s="86">
        <v>30.292899999999999</v>
      </c>
      <c r="K4221" s="129">
        <f t="shared" si="123"/>
        <v>0.22254719752813365</v>
      </c>
      <c r="L4221" s="68" t="str">
        <f>VLOOKUP(C4221,[6]Consolidado!$B:$E,2,FALSE)</f>
        <v>BH Office</v>
      </c>
      <c r="M4221" s="69" t="str">
        <f>VLOOKUP(C4221,[6]Consolidado!$B:$E,3,FALSE)</f>
        <v>Floating Credenza</v>
      </c>
      <c r="N4221" s="70" t="str">
        <f>VLOOKUP(C4221,[6]Consolidado!$B:$H,7,FALSE)</f>
        <v>Agosto</v>
      </c>
      <c r="O4221" s="69"/>
      <c r="P4221" s="69"/>
    </row>
    <row r="4222" spans="1:16" s="71" customFormat="1" ht="16.5" customHeight="1" outlineLevel="1" x14ac:dyDescent="0.2">
      <c r="A4222" s="60" t="s">
        <v>717</v>
      </c>
      <c r="B4222" s="61">
        <v>42950</v>
      </c>
      <c r="C4222" s="69">
        <v>311</v>
      </c>
      <c r="D4222" s="63" t="str">
        <f>VLOOKUP(C4222,[6]Consolidado!$B:$E,4,FALSE)</f>
        <v>Finalizada</v>
      </c>
      <c r="E4222" s="64" t="s">
        <v>33</v>
      </c>
      <c r="F4222" s="65" t="s">
        <v>32</v>
      </c>
      <c r="G4222" s="66">
        <v>10</v>
      </c>
      <c r="H4222" s="67">
        <v>30.173307174260756</v>
      </c>
      <c r="I4222" s="129">
        <f t="shared" si="122"/>
        <v>301.73307174260754</v>
      </c>
      <c r="J4222" s="86">
        <v>30.292899999999999</v>
      </c>
      <c r="K4222" s="129">
        <f t="shared" si="123"/>
        <v>9.9605211697330898</v>
      </c>
      <c r="L4222" s="68" t="str">
        <f>VLOOKUP(C4222,[6]Consolidado!$B:$E,2,FALSE)</f>
        <v>BH Office</v>
      </c>
      <c r="M4222" s="69" t="str">
        <f>VLOOKUP(C4222,[6]Consolidado!$B:$E,3,FALSE)</f>
        <v>Floating Credenza</v>
      </c>
      <c r="N4222" s="70" t="str">
        <f>VLOOKUP(C4222,[6]Consolidado!$B:$H,7,FALSE)</f>
        <v>Agosto</v>
      </c>
      <c r="O4222" s="69"/>
      <c r="P4222" s="69"/>
    </row>
    <row r="4223" spans="1:16" s="71" customFormat="1" ht="16.5" customHeight="1" outlineLevel="1" x14ac:dyDescent="0.2">
      <c r="A4223" s="60" t="s">
        <v>717</v>
      </c>
      <c r="B4223" s="61">
        <v>42950</v>
      </c>
      <c r="C4223" s="69">
        <v>311</v>
      </c>
      <c r="D4223" s="63" t="str">
        <f>VLOOKUP(C4223,[6]Consolidado!$B:$E,4,FALSE)</f>
        <v>Finalizada</v>
      </c>
      <c r="E4223" s="64" t="s">
        <v>33</v>
      </c>
      <c r="F4223" s="65" t="s">
        <v>34</v>
      </c>
      <c r="G4223" s="66">
        <v>1</v>
      </c>
      <c r="H4223" s="67">
        <v>37.379152835418878</v>
      </c>
      <c r="I4223" s="129">
        <f t="shared" si="122"/>
        <v>37.379152835418878</v>
      </c>
      <c r="J4223" s="86">
        <v>30.292899999999999</v>
      </c>
      <c r="K4223" s="129">
        <f t="shared" si="123"/>
        <v>1.2339245445440641</v>
      </c>
      <c r="L4223" s="68" t="str">
        <f>VLOOKUP(C4223,[6]Consolidado!$B:$E,2,FALSE)</f>
        <v>BH Office</v>
      </c>
      <c r="M4223" s="69" t="str">
        <f>VLOOKUP(C4223,[6]Consolidado!$B:$E,3,FALSE)</f>
        <v>Floating Credenza</v>
      </c>
      <c r="N4223" s="70" t="str">
        <f>VLOOKUP(C4223,[6]Consolidado!$B:$H,7,FALSE)</f>
        <v>Agosto</v>
      </c>
      <c r="O4223" s="69"/>
      <c r="P4223" s="69"/>
    </row>
    <row r="4224" spans="1:16" s="71" customFormat="1" ht="16.5" customHeight="1" outlineLevel="1" x14ac:dyDescent="0.2">
      <c r="A4224" s="60" t="s">
        <v>717</v>
      </c>
      <c r="B4224" s="61">
        <v>42950</v>
      </c>
      <c r="C4224" s="69">
        <v>311</v>
      </c>
      <c r="D4224" s="63" t="str">
        <f>VLOOKUP(C4224,[6]Consolidado!$B:$E,4,FALSE)</f>
        <v>Finalizada</v>
      </c>
      <c r="E4224" s="64" t="s">
        <v>78</v>
      </c>
      <c r="F4224" s="65" t="s">
        <v>86</v>
      </c>
      <c r="G4224" s="66">
        <v>2</v>
      </c>
      <c r="H4224" s="67">
        <v>16.954822642714571</v>
      </c>
      <c r="I4224" s="129">
        <f t="shared" si="122"/>
        <v>33.909645285429143</v>
      </c>
      <c r="J4224" s="86">
        <v>30.292899999999999</v>
      </c>
      <c r="K4224" s="129">
        <f t="shared" si="123"/>
        <v>1.1193925073343636</v>
      </c>
      <c r="L4224" s="68" t="str">
        <f>VLOOKUP(C4224,[6]Consolidado!$B:$E,2,FALSE)</f>
        <v>BH Office</v>
      </c>
      <c r="M4224" s="69" t="str">
        <f>VLOOKUP(C4224,[6]Consolidado!$B:$E,3,FALSE)</f>
        <v>Floating Credenza</v>
      </c>
      <c r="N4224" s="70" t="str">
        <f>VLOOKUP(C4224,[6]Consolidado!$B:$H,7,FALSE)</f>
        <v>Agosto</v>
      </c>
      <c r="O4224" s="69"/>
      <c r="P4224" s="69"/>
    </row>
    <row r="4225" spans="1:16" s="71" customFormat="1" ht="16.5" customHeight="1" outlineLevel="1" x14ac:dyDescent="0.2">
      <c r="A4225" s="60" t="s">
        <v>717</v>
      </c>
      <c r="B4225" s="61">
        <v>42950</v>
      </c>
      <c r="C4225" s="69">
        <v>239</v>
      </c>
      <c r="D4225" s="63" t="str">
        <f>VLOOKUP(C4225,[6]Consolidado!$B:$E,4,FALSE)</f>
        <v>Finalizada</v>
      </c>
      <c r="E4225" s="64" t="s">
        <v>33</v>
      </c>
      <c r="F4225" s="65" t="s">
        <v>32</v>
      </c>
      <c r="G4225" s="66">
        <v>18</v>
      </c>
      <c r="H4225" s="67">
        <v>30.173307174260756</v>
      </c>
      <c r="I4225" s="129">
        <f t="shared" si="122"/>
        <v>543.11952913669359</v>
      </c>
      <c r="J4225" s="86">
        <v>30.292899999999999</v>
      </c>
      <c r="K4225" s="129">
        <f t="shared" si="123"/>
        <v>17.928938105519563</v>
      </c>
      <c r="L4225" s="68" t="str">
        <f>VLOOKUP(C4225,[6]Consolidado!$B:$E,2,FALSE)</f>
        <v>Wharf</v>
      </c>
      <c r="M4225" s="69" t="str">
        <f>VLOOKUP(C4225,[6]Consolidado!$B:$E,3,FALSE)</f>
        <v>M-4 Banquette</v>
      </c>
      <c r="N4225" s="70" t="str">
        <f>VLOOKUP(C4225,[6]Consolidado!$B:$H,7,FALSE)</f>
        <v>Agosto</v>
      </c>
      <c r="O4225" s="69"/>
      <c r="P4225" s="69"/>
    </row>
    <row r="4226" spans="1:16" s="71" customFormat="1" ht="16.5" customHeight="1" outlineLevel="1" x14ac:dyDescent="0.2">
      <c r="A4226" s="60" t="s">
        <v>717</v>
      </c>
      <c r="B4226" s="61">
        <v>42950</v>
      </c>
      <c r="C4226" s="69">
        <v>239</v>
      </c>
      <c r="D4226" s="63" t="str">
        <f>VLOOKUP(C4226,[6]Consolidado!$B:$E,4,FALSE)</f>
        <v>Finalizada</v>
      </c>
      <c r="E4226" s="64" t="s">
        <v>33</v>
      </c>
      <c r="F4226" s="65" t="s">
        <v>34</v>
      </c>
      <c r="G4226" s="66">
        <v>2</v>
      </c>
      <c r="H4226" s="67">
        <v>37.379152835418878</v>
      </c>
      <c r="I4226" s="129">
        <f t="shared" si="122"/>
        <v>74.758305670837757</v>
      </c>
      <c r="J4226" s="86">
        <v>30.292899999999999</v>
      </c>
      <c r="K4226" s="129">
        <f t="shared" si="123"/>
        <v>2.4678490890881282</v>
      </c>
      <c r="L4226" s="68" t="str">
        <f>VLOOKUP(C4226,[6]Consolidado!$B:$E,2,FALSE)</f>
        <v>Wharf</v>
      </c>
      <c r="M4226" s="69" t="str">
        <f>VLOOKUP(C4226,[6]Consolidado!$B:$E,3,FALSE)</f>
        <v>M-4 Banquette</v>
      </c>
      <c r="N4226" s="70" t="str">
        <f>VLOOKUP(C4226,[6]Consolidado!$B:$H,7,FALSE)</f>
        <v>Agosto</v>
      </c>
      <c r="O4226" s="69"/>
      <c r="P4226" s="69"/>
    </row>
    <row r="4227" spans="1:16" s="71" customFormat="1" ht="16.5" customHeight="1" outlineLevel="1" x14ac:dyDescent="0.2">
      <c r="A4227" s="60" t="s">
        <v>717</v>
      </c>
      <c r="B4227" s="61">
        <v>42950</v>
      </c>
      <c r="C4227" s="69">
        <v>239</v>
      </c>
      <c r="D4227" s="63" t="str">
        <f>VLOOKUP(C4227,[6]Consolidado!$B:$E,4,FALSE)</f>
        <v>Finalizada</v>
      </c>
      <c r="E4227" s="64" t="s">
        <v>33</v>
      </c>
      <c r="F4227" s="65" t="s">
        <v>35</v>
      </c>
      <c r="G4227" s="66">
        <v>1</v>
      </c>
      <c r="H4227" s="67">
        <v>292.47512237545357</v>
      </c>
      <c r="I4227" s="129">
        <f t="shared" si="122"/>
        <v>292.47512237545357</v>
      </c>
      <c r="J4227" s="86">
        <v>30.292899999999999</v>
      </c>
      <c r="K4227" s="129">
        <f t="shared" si="123"/>
        <v>9.6549066736909825</v>
      </c>
      <c r="L4227" s="68" t="str">
        <f>VLOOKUP(C4227,[6]Consolidado!$B:$E,2,FALSE)</f>
        <v>Wharf</v>
      </c>
      <c r="M4227" s="69" t="str">
        <f>VLOOKUP(C4227,[6]Consolidado!$B:$E,3,FALSE)</f>
        <v>M-4 Banquette</v>
      </c>
      <c r="N4227" s="70" t="str">
        <f>VLOOKUP(C4227,[6]Consolidado!$B:$H,7,FALSE)</f>
        <v>Agosto</v>
      </c>
      <c r="O4227" s="69"/>
      <c r="P4227" s="69"/>
    </row>
    <row r="4228" spans="1:16" s="71" customFormat="1" ht="16.5" customHeight="1" outlineLevel="1" x14ac:dyDescent="0.2">
      <c r="A4228" s="60" t="s">
        <v>717</v>
      </c>
      <c r="B4228" s="61">
        <v>42950</v>
      </c>
      <c r="C4228" s="69">
        <v>240</v>
      </c>
      <c r="D4228" s="63" t="str">
        <f>VLOOKUP(C4228,[6]Consolidado!$B:$E,4,FALSE)</f>
        <v>Finalizada</v>
      </c>
      <c r="E4228" s="64" t="s">
        <v>33</v>
      </c>
      <c r="F4228" s="65" t="s">
        <v>32</v>
      </c>
      <c r="G4228" s="66">
        <v>11</v>
      </c>
      <c r="H4228" s="67">
        <v>30.173307174260756</v>
      </c>
      <c r="I4228" s="129">
        <f t="shared" si="122"/>
        <v>331.90637891686833</v>
      </c>
      <c r="J4228" s="86">
        <v>30.292899999999999</v>
      </c>
      <c r="K4228" s="129">
        <f t="shared" si="123"/>
        <v>10.956573286706401</v>
      </c>
      <c r="L4228" s="68" t="str">
        <f>VLOOKUP(C4228,[6]Consolidado!$B:$E,2,FALSE)</f>
        <v>Wharf</v>
      </c>
      <c r="M4228" s="69" t="str">
        <f>VLOOKUP(C4228,[6]Consolidado!$B:$E,3,FALSE)</f>
        <v>M-5 Banquette</v>
      </c>
      <c r="N4228" s="70" t="str">
        <f>VLOOKUP(C4228,[6]Consolidado!$B:$H,7,FALSE)</f>
        <v>Agosto</v>
      </c>
      <c r="O4228" s="69"/>
      <c r="P4228" s="69"/>
    </row>
    <row r="4229" spans="1:16" s="71" customFormat="1" ht="16.5" customHeight="1" outlineLevel="1" x14ac:dyDescent="0.2">
      <c r="A4229" s="60" t="s">
        <v>717</v>
      </c>
      <c r="B4229" s="61">
        <v>42950</v>
      </c>
      <c r="C4229" s="69">
        <v>240</v>
      </c>
      <c r="D4229" s="63" t="str">
        <f>VLOOKUP(C4229,[6]Consolidado!$B:$E,4,FALSE)</f>
        <v>Finalizada</v>
      </c>
      <c r="E4229" s="64" t="s">
        <v>33</v>
      </c>
      <c r="F4229" s="65" t="s">
        <v>34</v>
      </c>
      <c r="G4229" s="66">
        <v>1</v>
      </c>
      <c r="H4229" s="67">
        <v>37.379152835418878</v>
      </c>
      <c r="I4229" s="129">
        <f t="shared" si="122"/>
        <v>37.379152835418878</v>
      </c>
      <c r="J4229" s="86">
        <v>30.292899999999999</v>
      </c>
      <c r="K4229" s="129">
        <f t="shared" si="123"/>
        <v>1.2339245445440641</v>
      </c>
      <c r="L4229" s="68" t="str">
        <f>VLOOKUP(C4229,[6]Consolidado!$B:$E,2,FALSE)</f>
        <v>Wharf</v>
      </c>
      <c r="M4229" s="69" t="str">
        <f>VLOOKUP(C4229,[6]Consolidado!$B:$E,3,FALSE)</f>
        <v>M-5 Banquette</v>
      </c>
      <c r="N4229" s="70" t="str">
        <f>VLOOKUP(C4229,[6]Consolidado!$B:$H,7,FALSE)</f>
        <v>Agosto</v>
      </c>
      <c r="O4229" s="69"/>
      <c r="P4229" s="69"/>
    </row>
    <row r="4230" spans="1:16" s="71" customFormat="1" ht="16.5" customHeight="1" outlineLevel="1" x14ac:dyDescent="0.2">
      <c r="A4230" s="60" t="s">
        <v>717</v>
      </c>
      <c r="B4230" s="61">
        <v>42950</v>
      </c>
      <c r="C4230" s="69">
        <v>311</v>
      </c>
      <c r="D4230" s="63" t="str">
        <f>VLOOKUP(C4230,[6]Consolidado!$B:$E,4,FALSE)</f>
        <v>Finalizada</v>
      </c>
      <c r="E4230" s="64" t="s">
        <v>40</v>
      </c>
      <c r="F4230" s="65" t="s">
        <v>256</v>
      </c>
      <c r="G4230" s="66">
        <v>10</v>
      </c>
      <c r="H4230" s="67">
        <v>0.39021638386666674</v>
      </c>
      <c r="I4230" s="129">
        <f t="shared" si="122"/>
        <v>3.9021638386666675</v>
      </c>
      <c r="J4230" s="86">
        <v>30.292899999999999</v>
      </c>
      <c r="K4230" s="129">
        <f t="shared" si="123"/>
        <v>0.12881446935310478</v>
      </c>
      <c r="L4230" s="68" t="str">
        <f>VLOOKUP(C4230,[6]Consolidado!$B:$E,2,FALSE)</f>
        <v>BH Office</v>
      </c>
      <c r="M4230" s="69" t="str">
        <f>VLOOKUP(C4230,[6]Consolidado!$B:$E,3,FALSE)</f>
        <v>Floating Credenza</v>
      </c>
      <c r="N4230" s="70" t="str">
        <f>VLOOKUP(C4230,[6]Consolidado!$B:$H,7,FALSE)</f>
        <v>Agosto</v>
      </c>
      <c r="O4230" s="69"/>
      <c r="P4230" s="69"/>
    </row>
    <row r="4231" spans="1:16" s="71" customFormat="1" ht="16.5" customHeight="1" outlineLevel="1" x14ac:dyDescent="0.2">
      <c r="A4231" s="60" t="s">
        <v>717</v>
      </c>
      <c r="B4231" s="61">
        <v>42951</v>
      </c>
      <c r="C4231" s="69">
        <v>308</v>
      </c>
      <c r="D4231" s="63" t="str">
        <f>VLOOKUP(C4231,[6]Consolidado!$B:$E,4,FALSE)</f>
        <v>Finalizada</v>
      </c>
      <c r="E4231" s="64" t="s">
        <v>78</v>
      </c>
      <c r="F4231" s="65" t="s">
        <v>77</v>
      </c>
      <c r="G4231" s="66">
        <v>4</v>
      </c>
      <c r="H4231" s="67">
        <v>2.0236699627019425</v>
      </c>
      <c r="I4231" s="129">
        <f t="shared" si="122"/>
        <v>8.0946798508077702</v>
      </c>
      <c r="J4231" s="86">
        <v>30.292899999999999</v>
      </c>
      <c r="K4231" s="129">
        <f t="shared" si="123"/>
        <v>0.26721376463817498</v>
      </c>
      <c r="L4231" s="68" t="str">
        <f>VLOOKUP(C4231,[6]Consolidado!$B:$E,2,FALSE)</f>
        <v>BH Office</v>
      </c>
      <c r="M4231" s="69" t="str">
        <f>VLOOKUP(C4231,[6]Consolidado!$B:$E,3,FALSE)</f>
        <v>Credenza</v>
      </c>
      <c r="N4231" s="70" t="str">
        <f>VLOOKUP(C4231,[6]Consolidado!$B:$H,7,FALSE)</f>
        <v>Agosto</v>
      </c>
      <c r="O4231" s="69"/>
      <c r="P4231" s="69"/>
    </row>
    <row r="4232" spans="1:16" s="71" customFormat="1" ht="16.5" customHeight="1" outlineLevel="1" x14ac:dyDescent="0.2">
      <c r="A4232" s="60" t="s">
        <v>717</v>
      </c>
      <c r="B4232" s="61">
        <v>42951</v>
      </c>
      <c r="C4232" s="69">
        <v>283</v>
      </c>
      <c r="D4232" s="63" t="str">
        <f>VLOOKUP(C4232,[6]Consolidado!$B:$E,4,FALSE)</f>
        <v>Finalizada</v>
      </c>
      <c r="E4232" s="64" t="s">
        <v>33</v>
      </c>
      <c r="F4232" s="65" t="s">
        <v>32</v>
      </c>
      <c r="G4232" s="66">
        <v>24</v>
      </c>
      <c r="H4232" s="67">
        <v>30.173307174260756</v>
      </c>
      <c r="I4232" s="129">
        <f t="shared" si="122"/>
        <v>724.15937218225815</v>
      </c>
      <c r="J4232" s="86">
        <v>30.292899999999999</v>
      </c>
      <c r="K4232" s="129">
        <f t="shared" si="123"/>
        <v>23.905250807359419</v>
      </c>
      <c r="L4232" s="68" t="str">
        <f>VLOOKUP(C4232,[6]Consolidado!$B:$E,2,FALSE)</f>
        <v>Wharf</v>
      </c>
      <c r="M4232" s="69" t="str">
        <f>VLOOKUP(C4232,[6]Consolidado!$B:$E,3,FALSE)</f>
        <v xml:space="preserve">Wharf Bar </v>
      </c>
      <c r="N4232" s="70" t="str">
        <f>VLOOKUP(C4232,[6]Consolidado!$B:$H,7,FALSE)</f>
        <v>Agosto</v>
      </c>
      <c r="O4232" s="69"/>
      <c r="P4232" s="69"/>
    </row>
    <row r="4233" spans="1:16" s="71" customFormat="1" ht="16.5" customHeight="1" outlineLevel="1" x14ac:dyDescent="0.2">
      <c r="A4233" s="60" t="s">
        <v>717</v>
      </c>
      <c r="B4233" s="61">
        <v>42951</v>
      </c>
      <c r="C4233" s="69">
        <v>283</v>
      </c>
      <c r="D4233" s="63" t="str">
        <f>VLOOKUP(C4233,[6]Consolidado!$B:$E,4,FALSE)</f>
        <v>Finalizada</v>
      </c>
      <c r="E4233" s="64" t="s">
        <v>33</v>
      </c>
      <c r="F4233" s="65" t="s">
        <v>34</v>
      </c>
      <c r="G4233" s="66">
        <v>1</v>
      </c>
      <c r="H4233" s="67">
        <v>37.379152835418878</v>
      </c>
      <c r="I4233" s="129">
        <f t="shared" si="122"/>
        <v>37.379152835418878</v>
      </c>
      <c r="J4233" s="86">
        <v>30.292899999999999</v>
      </c>
      <c r="K4233" s="129">
        <f t="shared" si="123"/>
        <v>1.2339245445440641</v>
      </c>
      <c r="L4233" s="68" t="str">
        <f>VLOOKUP(C4233,[6]Consolidado!$B:$E,2,FALSE)</f>
        <v>Wharf</v>
      </c>
      <c r="M4233" s="69" t="str">
        <f>VLOOKUP(C4233,[6]Consolidado!$B:$E,3,FALSE)</f>
        <v xml:space="preserve">Wharf Bar </v>
      </c>
      <c r="N4233" s="70" t="str">
        <f>VLOOKUP(C4233,[6]Consolidado!$B:$H,7,FALSE)</f>
        <v>Agosto</v>
      </c>
      <c r="O4233" s="69"/>
      <c r="P4233" s="69"/>
    </row>
    <row r="4234" spans="1:16" s="71" customFormat="1" ht="16.5" customHeight="1" outlineLevel="1" x14ac:dyDescent="0.2">
      <c r="A4234" s="60" t="s">
        <v>717</v>
      </c>
      <c r="B4234" s="61">
        <v>42951</v>
      </c>
      <c r="C4234" s="69">
        <v>283</v>
      </c>
      <c r="D4234" s="63" t="str">
        <f>VLOOKUP(C4234,[6]Consolidado!$B:$E,4,FALSE)</f>
        <v>Finalizada</v>
      </c>
      <c r="E4234" s="64" t="s">
        <v>33</v>
      </c>
      <c r="F4234" s="65" t="s">
        <v>35</v>
      </c>
      <c r="G4234" s="66">
        <v>1</v>
      </c>
      <c r="H4234" s="67">
        <v>292.47512237545357</v>
      </c>
      <c r="I4234" s="129">
        <f t="shared" si="122"/>
        <v>292.47512237545357</v>
      </c>
      <c r="J4234" s="86">
        <v>30.292899999999999</v>
      </c>
      <c r="K4234" s="129">
        <f t="shared" si="123"/>
        <v>9.6549066736909825</v>
      </c>
      <c r="L4234" s="68" t="str">
        <f>VLOOKUP(C4234,[6]Consolidado!$B:$E,2,FALSE)</f>
        <v>Wharf</v>
      </c>
      <c r="M4234" s="69" t="str">
        <f>VLOOKUP(C4234,[6]Consolidado!$B:$E,3,FALSE)</f>
        <v xml:space="preserve">Wharf Bar </v>
      </c>
      <c r="N4234" s="70" t="str">
        <f>VLOOKUP(C4234,[6]Consolidado!$B:$H,7,FALSE)</f>
        <v>Agosto</v>
      </c>
      <c r="O4234" s="69"/>
      <c r="P4234" s="69"/>
    </row>
    <row r="4235" spans="1:16" s="71" customFormat="1" ht="16.5" customHeight="1" outlineLevel="1" x14ac:dyDescent="0.2">
      <c r="A4235" s="60" t="s">
        <v>717</v>
      </c>
      <c r="B4235" s="61">
        <v>42951</v>
      </c>
      <c r="C4235" s="69">
        <v>335</v>
      </c>
      <c r="D4235" s="63" t="str">
        <f>VLOOKUP(C4235,[6]Consolidado!$B:$E,4,FALSE)</f>
        <v>Finalizada</v>
      </c>
      <c r="E4235" s="64" t="s">
        <v>40</v>
      </c>
      <c r="F4235" s="65" t="s">
        <v>81</v>
      </c>
      <c r="G4235" s="66">
        <v>120</v>
      </c>
      <c r="H4235" s="67">
        <v>0.68488464885714284</v>
      </c>
      <c r="I4235" s="129">
        <f t="shared" si="122"/>
        <v>82.186157862857144</v>
      </c>
      <c r="J4235" s="86">
        <v>30.292899999999999</v>
      </c>
      <c r="K4235" s="129">
        <f t="shared" si="123"/>
        <v>2.7130501821501785</v>
      </c>
      <c r="L4235" s="68" t="str">
        <f>VLOOKUP(C4235,[6]Consolidado!$B:$E,2,FALSE)</f>
        <v xml:space="preserve">Wharf </v>
      </c>
      <c r="M4235" s="69" t="str">
        <f>VLOOKUP(C4235,[6]Consolidado!$B:$E,3,FALSE)</f>
        <v>Table Tops @ Banquettes</v>
      </c>
      <c r="N4235" s="70" t="str">
        <f>VLOOKUP(C4235,[6]Consolidado!$B:$H,7,FALSE)</f>
        <v>Agosto</v>
      </c>
      <c r="O4235" s="69"/>
      <c r="P4235" s="69"/>
    </row>
    <row r="4236" spans="1:16" s="71" customFormat="1" ht="16.5" customHeight="1" outlineLevel="1" x14ac:dyDescent="0.2">
      <c r="A4236" s="60" t="s">
        <v>717</v>
      </c>
      <c r="B4236" s="61">
        <v>42951</v>
      </c>
      <c r="C4236" s="69">
        <v>240</v>
      </c>
      <c r="D4236" s="63" t="str">
        <f>VLOOKUP(C4236,[6]Consolidado!$B:$E,4,FALSE)</f>
        <v>Finalizada</v>
      </c>
      <c r="E4236" s="64" t="s">
        <v>78</v>
      </c>
      <c r="F4236" s="65" t="s">
        <v>77</v>
      </c>
      <c r="G4236" s="66">
        <v>12</v>
      </c>
      <c r="H4236" s="67">
        <v>2.0236699627019425</v>
      </c>
      <c r="I4236" s="129">
        <f t="shared" si="122"/>
        <v>24.284039552423309</v>
      </c>
      <c r="J4236" s="86">
        <v>30.292899999999999</v>
      </c>
      <c r="K4236" s="129">
        <f t="shared" si="123"/>
        <v>0.80164129391452488</v>
      </c>
      <c r="L4236" s="68" t="str">
        <f>VLOOKUP(C4236,[6]Consolidado!$B:$E,2,FALSE)</f>
        <v>Wharf</v>
      </c>
      <c r="M4236" s="69" t="str">
        <f>VLOOKUP(C4236,[6]Consolidado!$B:$E,3,FALSE)</f>
        <v>M-5 Banquette</v>
      </c>
      <c r="N4236" s="70" t="str">
        <f>VLOOKUP(C4236,[6]Consolidado!$B:$H,7,FALSE)</f>
        <v>Agosto</v>
      </c>
      <c r="O4236" s="69"/>
      <c r="P4236" s="69"/>
    </row>
    <row r="4237" spans="1:16" s="71" customFormat="1" ht="16.5" customHeight="1" outlineLevel="1" x14ac:dyDescent="0.2">
      <c r="A4237" s="60" t="s">
        <v>717</v>
      </c>
      <c r="B4237" s="61">
        <v>42951</v>
      </c>
      <c r="C4237" s="69">
        <v>239</v>
      </c>
      <c r="D4237" s="63" t="str">
        <f>VLOOKUP(C4237,[6]Consolidado!$B:$E,4,FALSE)</f>
        <v>Finalizada</v>
      </c>
      <c r="E4237" s="64" t="s">
        <v>78</v>
      </c>
      <c r="F4237" s="65" t="s">
        <v>77</v>
      </c>
      <c r="G4237" s="66">
        <v>36</v>
      </c>
      <c r="H4237" s="67">
        <v>2.0236699627019425</v>
      </c>
      <c r="I4237" s="129">
        <f t="shared" si="122"/>
        <v>72.852118657269926</v>
      </c>
      <c r="J4237" s="86">
        <v>30.292899999999999</v>
      </c>
      <c r="K4237" s="129">
        <f t="shared" si="123"/>
        <v>2.4049238817435743</v>
      </c>
      <c r="L4237" s="68" t="str">
        <f>VLOOKUP(C4237,[6]Consolidado!$B:$E,2,FALSE)</f>
        <v>Wharf</v>
      </c>
      <c r="M4237" s="69" t="str">
        <f>VLOOKUP(C4237,[6]Consolidado!$B:$E,3,FALSE)</f>
        <v>M-4 Banquette</v>
      </c>
      <c r="N4237" s="70" t="str">
        <f>VLOOKUP(C4237,[6]Consolidado!$B:$H,7,FALSE)</f>
        <v>Agosto</v>
      </c>
      <c r="O4237" s="69"/>
      <c r="P4237" s="69"/>
    </row>
    <row r="4238" spans="1:16" s="71" customFormat="1" ht="16.5" customHeight="1" outlineLevel="1" x14ac:dyDescent="0.2">
      <c r="A4238" s="60" t="s">
        <v>717</v>
      </c>
      <c r="B4238" s="61">
        <v>42951</v>
      </c>
      <c r="C4238" s="69" t="s">
        <v>290</v>
      </c>
      <c r="D4238" s="63" t="str">
        <f>VLOOKUP(C4238,[6]Consolidado!$B:$E,4,FALSE)</f>
        <v>En Proceso</v>
      </c>
      <c r="E4238" s="64" t="s">
        <v>25</v>
      </c>
      <c r="F4238" s="65" t="s">
        <v>109</v>
      </c>
      <c r="G4238" s="66">
        <v>1</v>
      </c>
      <c r="H4238" s="67">
        <v>1200.5646323851602</v>
      </c>
      <c r="I4238" s="129">
        <f t="shared" si="122"/>
        <v>1200.5646323851602</v>
      </c>
      <c r="J4238" s="86">
        <v>30.292899999999999</v>
      </c>
      <c r="K4238" s="129">
        <f t="shared" si="123"/>
        <v>39.631881806798297</v>
      </c>
      <c r="L4238" s="68" t="str">
        <f>VLOOKUP(C4238,[6]Consolidado!$B:$E,2,FALSE)</f>
        <v>Acabado</v>
      </c>
      <c r="M4238" s="69" t="str">
        <f>VLOOKUP(C4238,[6]Consolidado!$B:$E,3,FALSE)</f>
        <v>Material de acabado pendiente de distribuir</v>
      </c>
      <c r="N4238" s="70">
        <f>VLOOKUP(C4238,[6]Consolidado!$B:$H,7,FALSE)</f>
        <v>0</v>
      </c>
      <c r="O4238" s="69"/>
      <c r="P4238" s="69"/>
    </row>
    <row r="4239" spans="1:16" s="71" customFormat="1" ht="16.5" customHeight="1" outlineLevel="1" x14ac:dyDescent="0.2">
      <c r="A4239" s="60" t="s">
        <v>717</v>
      </c>
      <c r="B4239" s="61">
        <v>42951</v>
      </c>
      <c r="C4239" s="69" t="s">
        <v>89</v>
      </c>
      <c r="D4239" s="63" t="str">
        <f>VLOOKUP(C4239,[6]Consolidado!$B:$E,4,FALSE)</f>
        <v>En Proceso</v>
      </c>
      <c r="E4239" s="64" t="s">
        <v>33</v>
      </c>
      <c r="F4239" s="65" t="s">
        <v>90</v>
      </c>
      <c r="G4239" s="66">
        <v>283.25</v>
      </c>
      <c r="H4239" s="67">
        <v>3.1466686239601929</v>
      </c>
      <c r="I4239" s="129">
        <f t="shared" si="122"/>
        <v>891.29388773672463</v>
      </c>
      <c r="J4239" s="86">
        <v>30.292899999999999</v>
      </c>
      <c r="K4239" s="129">
        <f t="shared" si="123"/>
        <v>29.422534248511191</v>
      </c>
      <c r="L4239" s="68" t="str">
        <f>VLOOKUP(C4239,[6]Consolidado!$B:$E,2,FALSE)</f>
        <v>Empaque</v>
      </c>
      <c r="M4239" s="69" t="str">
        <f>VLOOKUP(C4239,[6]Consolidado!$B:$E,3,FALSE)</f>
        <v>Material de empaque pendiente de distribuir</v>
      </c>
      <c r="N4239" s="70">
        <f>VLOOKUP(C4239,[6]Consolidado!$B:$H,7,FALSE)</f>
        <v>0</v>
      </c>
      <c r="O4239" s="69"/>
      <c r="P4239" s="69"/>
    </row>
    <row r="4240" spans="1:16" s="71" customFormat="1" ht="16.5" customHeight="1" outlineLevel="1" x14ac:dyDescent="0.2">
      <c r="A4240" s="60" t="s">
        <v>717</v>
      </c>
      <c r="B4240" s="61">
        <v>42951</v>
      </c>
      <c r="C4240" s="69">
        <v>283</v>
      </c>
      <c r="D4240" s="63" t="str">
        <f>VLOOKUP(C4240,[6]Consolidado!$B:$E,4,FALSE)</f>
        <v>Finalizada</v>
      </c>
      <c r="E4240" s="64" t="s">
        <v>40</v>
      </c>
      <c r="F4240" s="65" t="s">
        <v>107</v>
      </c>
      <c r="G4240" s="66">
        <v>30</v>
      </c>
      <c r="H4240" s="67">
        <v>0.24212167871488499</v>
      </c>
      <c r="I4240" s="129">
        <f t="shared" si="122"/>
        <v>7.2636503614465493</v>
      </c>
      <c r="J4240" s="86">
        <v>30.292899999999999</v>
      </c>
      <c r="K4240" s="129">
        <f t="shared" si="123"/>
        <v>0.23978062058919911</v>
      </c>
      <c r="L4240" s="68" t="str">
        <f>VLOOKUP(C4240,[6]Consolidado!$B:$E,2,FALSE)</f>
        <v>Wharf</v>
      </c>
      <c r="M4240" s="69" t="str">
        <f>VLOOKUP(C4240,[6]Consolidado!$B:$E,3,FALSE)</f>
        <v xml:space="preserve">Wharf Bar </v>
      </c>
      <c r="N4240" s="70" t="str">
        <f>VLOOKUP(C4240,[6]Consolidado!$B:$H,7,FALSE)</f>
        <v>Agosto</v>
      </c>
      <c r="O4240" s="69"/>
      <c r="P4240" s="69"/>
    </row>
    <row r="4241" spans="1:16" s="71" customFormat="1" ht="16.5" customHeight="1" outlineLevel="1" x14ac:dyDescent="0.2">
      <c r="A4241" s="60" t="s">
        <v>717</v>
      </c>
      <c r="B4241" s="61">
        <v>42951</v>
      </c>
      <c r="C4241" s="69">
        <v>283</v>
      </c>
      <c r="D4241" s="63" t="str">
        <f>VLOOKUP(C4241,[6]Consolidado!$B:$E,4,FALSE)</f>
        <v>Finalizada</v>
      </c>
      <c r="E4241" s="64" t="s">
        <v>33</v>
      </c>
      <c r="F4241" s="65" t="s">
        <v>34</v>
      </c>
      <c r="G4241" s="66">
        <v>2</v>
      </c>
      <c r="H4241" s="67">
        <v>37.379152835418878</v>
      </c>
      <c r="I4241" s="129">
        <f t="shared" si="122"/>
        <v>74.758305670837757</v>
      </c>
      <c r="J4241" s="86">
        <v>30.292899999999999</v>
      </c>
      <c r="K4241" s="129">
        <f t="shared" si="123"/>
        <v>2.4678490890881282</v>
      </c>
      <c r="L4241" s="68" t="str">
        <f>VLOOKUP(C4241,[6]Consolidado!$B:$E,2,FALSE)</f>
        <v>Wharf</v>
      </c>
      <c r="M4241" s="69" t="str">
        <f>VLOOKUP(C4241,[6]Consolidado!$B:$E,3,FALSE)</f>
        <v xml:space="preserve">Wharf Bar </v>
      </c>
      <c r="N4241" s="70" t="str">
        <f>VLOOKUP(C4241,[6]Consolidado!$B:$H,7,FALSE)</f>
        <v>Agosto</v>
      </c>
      <c r="O4241" s="69"/>
      <c r="P4241" s="69"/>
    </row>
    <row r="4242" spans="1:16" s="71" customFormat="1" ht="16.5" customHeight="1" outlineLevel="1" x14ac:dyDescent="0.2">
      <c r="A4242" s="60" t="s">
        <v>717</v>
      </c>
      <c r="B4242" s="61">
        <v>42951</v>
      </c>
      <c r="C4242" s="69">
        <v>283</v>
      </c>
      <c r="D4242" s="63" t="str">
        <f>VLOOKUP(C4242,[6]Consolidado!$B:$E,4,FALSE)</f>
        <v>Finalizada</v>
      </c>
      <c r="E4242" s="64" t="s">
        <v>33</v>
      </c>
      <c r="F4242" s="65" t="s">
        <v>35</v>
      </c>
      <c r="G4242" s="66">
        <v>3</v>
      </c>
      <c r="H4242" s="67">
        <v>292.47512237545357</v>
      </c>
      <c r="I4242" s="129">
        <f t="shared" si="122"/>
        <v>877.4253671263607</v>
      </c>
      <c r="J4242" s="86">
        <v>30.292899999999999</v>
      </c>
      <c r="K4242" s="129">
        <f t="shared" si="123"/>
        <v>28.964720021072949</v>
      </c>
      <c r="L4242" s="68" t="str">
        <f>VLOOKUP(C4242,[6]Consolidado!$B:$E,2,FALSE)</f>
        <v>Wharf</v>
      </c>
      <c r="M4242" s="69" t="str">
        <f>VLOOKUP(C4242,[6]Consolidado!$B:$E,3,FALSE)</f>
        <v xml:space="preserve">Wharf Bar </v>
      </c>
      <c r="N4242" s="70" t="str">
        <f>VLOOKUP(C4242,[6]Consolidado!$B:$H,7,FALSE)</f>
        <v>Agosto</v>
      </c>
      <c r="O4242" s="69"/>
      <c r="P4242" s="69"/>
    </row>
    <row r="4243" spans="1:16" s="71" customFormat="1" ht="16.5" customHeight="1" outlineLevel="1" x14ac:dyDescent="0.2">
      <c r="A4243" s="60" t="s">
        <v>717</v>
      </c>
      <c r="B4243" s="61">
        <v>42951</v>
      </c>
      <c r="C4243" s="69">
        <v>283</v>
      </c>
      <c r="D4243" s="63" t="str">
        <f>VLOOKUP(C4243,[6]Consolidado!$B:$E,4,FALSE)</f>
        <v>Finalizada</v>
      </c>
      <c r="E4243" s="64" t="s">
        <v>33</v>
      </c>
      <c r="F4243" s="65" t="s">
        <v>32</v>
      </c>
      <c r="G4243" s="66">
        <v>50</v>
      </c>
      <c r="H4243" s="67">
        <v>30.173307174260756</v>
      </c>
      <c r="I4243" s="129">
        <f t="shared" si="122"/>
        <v>1508.6653587130379</v>
      </c>
      <c r="J4243" s="86">
        <v>30.292899999999999</v>
      </c>
      <c r="K4243" s="129">
        <f t="shared" si="123"/>
        <v>49.802605848665458</v>
      </c>
      <c r="L4243" s="68" t="str">
        <f>VLOOKUP(C4243,[6]Consolidado!$B:$E,2,FALSE)</f>
        <v>Wharf</v>
      </c>
      <c r="M4243" s="69" t="str">
        <f>VLOOKUP(C4243,[6]Consolidado!$B:$E,3,FALSE)</f>
        <v xml:space="preserve">Wharf Bar </v>
      </c>
      <c r="N4243" s="70" t="str">
        <f>VLOOKUP(C4243,[6]Consolidado!$B:$H,7,FALSE)</f>
        <v>Agosto</v>
      </c>
      <c r="O4243" s="69"/>
      <c r="P4243" s="69"/>
    </row>
    <row r="4244" spans="1:16" s="71" customFormat="1" ht="16.5" customHeight="1" outlineLevel="1" x14ac:dyDescent="0.2">
      <c r="A4244" s="60" t="s">
        <v>717</v>
      </c>
      <c r="B4244" s="61">
        <v>42951</v>
      </c>
      <c r="C4244" s="69">
        <v>283</v>
      </c>
      <c r="D4244" s="63" t="str">
        <f>VLOOKUP(C4244,[6]Consolidado!$B:$E,4,FALSE)</f>
        <v>Finalizada</v>
      </c>
      <c r="E4244" s="64" t="s">
        <v>33</v>
      </c>
      <c r="F4244" s="65" t="s">
        <v>34</v>
      </c>
      <c r="G4244" s="66">
        <v>6</v>
      </c>
      <c r="H4244" s="67">
        <v>37.379152835418878</v>
      </c>
      <c r="I4244" s="129">
        <f t="shared" si="122"/>
        <v>224.27491701251327</v>
      </c>
      <c r="J4244" s="86">
        <v>30.292899999999999</v>
      </c>
      <c r="K4244" s="129">
        <f t="shared" si="123"/>
        <v>7.4035472672643845</v>
      </c>
      <c r="L4244" s="68" t="str">
        <f>VLOOKUP(C4244,[6]Consolidado!$B:$E,2,FALSE)</f>
        <v>Wharf</v>
      </c>
      <c r="M4244" s="69" t="str">
        <f>VLOOKUP(C4244,[6]Consolidado!$B:$E,3,FALSE)</f>
        <v xml:space="preserve">Wharf Bar </v>
      </c>
      <c r="N4244" s="70" t="str">
        <f>VLOOKUP(C4244,[6]Consolidado!$B:$H,7,FALSE)</f>
        <v>Agosto</v>
      </c>
      <c r="O4244" s="69"/>
      <c r="P4244" s="69"/>
    </row>
    <row r="4245" spans="1:16" s="71" customFormat="1" ht="16.5" customHeight="1" outlineLevel="1" x14ac:dyDescent="0.2">
      <c r="A4245" s="60" t="s">
        <v>717</v>
      </c>
      <c r="B4245" s="61">
        <v>42951</v>
      </c>
      <c r="C4245" s="69">
        <v>283</v>
      </c>
      <c r="D4245" s="63" t="str">
        <f>VLOOKUP(C4245,[6]Consolidado!$B:$E,4,FALSE)</f>
        <v>Finalizada</v>
      </c>
      <c r="E4245" s="64" t="s">
        <v>40</v>
      </c>
      <c r="F4245" s="65" t="s">
        <v>81</v>
      </c>
      <c r="G4245" s="66">
        <v>360</v>
      </c>
      <c r="H4245" s="67">
        <v>0.68488464885714284</v>
      </c>
      <c r="I4245" s="129">
        <f t="shared" si="122"/>
        <v>246.55847358857142</v>
      </c>
      <c r="J4245" s="86">
        <v>30.292899999999999</v>
      </c>
      <c r="K4245" s="129">
        <f t="shared" si="123"/>
        <v>8.1391505464505354</v>
      </c>
      <c r="L4245" s="68" t="str">
        <f>VLOOKUP(C4245,[6]Consolidado!$B:$E,2,FALSE)</f>
        <v>Wharf</v>
      </c>
      <c r="M4245" s="69" t="str">
        <f>VLOOKUP(C4245,[6]Consolidado!$B:$E,3,FALSE)</f>
        <v xml:space="preserve">Wharf Bar </v>
      </c>
      <c r="N4245" s="70" t="str">
        <f>VLOOKUP(C4245,[6]Consolidado!$B:$H,7,FALSE)</f>
        <v>Agosto</v>
      </c>
      <c r="O4245" s="69"/>
      <c r="P4245" s="69"/>
    </row>
    <row r="4246" spans="1:16" s="71" customFormat="1" ht="16.5" customHeight="1" outlineLevel="1" x14ac:dyDescent="0.2">
      <c r="A4246" s="60" t="s">
        <v>717</v>
      </c>
      <c r="B4246" s="61">
        <v>42951</v>
      </c>
      <c r="C4246" s="69">
        <v>283</v>
      </c>
      <c r="D4246" s="63" t="str">
        <f>VLOOKUP(C4246,[6]Consolidado!$B:$E,4,FALSE)</f>
        <v>Finalizada</v>
      </c>
      <c r="E4246" s="64" t="s">
        <v>33</v>
      </c>
      <c r="F4246" s="65" t="s">
        <v>32</v>
      </c>
      <c r="G4246" s="66">
        <v>28</v>
      </c>
      <c r="H4246" s="67">
        <v>30.173307174260756</v>
      </c>
      <c r="I4246" s="129">
        <f t="shared" si="122"/>
        <v>844.85260087930124</v>
      </c>
      <c r="J4246" s="86">
        <v>30.292899999999999</v>
      </c>
      <c r="K4246" s="129">
        <f t="shared" si="123"/>
        <v>27.889459275252658</v>
      </c>
      <c r="L4246" s="68" t="str">
        <f>VLOOKUP(C4246,[6]Consolidado!$B:$E,2,FALSE)</f>
        <v>Wharf</v>
      </c>
      <c r="M4246" s="69" t="str">
        <f>VLOOKUP(C4246,[6]Consolidado!$B:$E,3,FALSE)</f>
        <v xml:space="preserve">Wharf Bar </v>
      </c>
      <c r="N4246" s="70" t="str">
        <f>VLOOKUP(C4246,[6]Consolidado!$B:$H,7,FALSE)</f>
        <v>Agosto</v>
      </c>
      <c r="O4246" s="69"/>
      <c r="P4246" s="69"/>
    </row>
    <row r="4247" spans="1:16" s="71" customFormat="1" ht="16.5" customHeight="1" outlineLevel="1" x14ac:dyDescent="0.2">
      <c r="A4247" s="60" t="s">
        <v>717</v>
      </c>
      <c r="B4247" s="61">
        <v>42951</v>
      </c>
      <c r="C4247" s="69">
        <v>283</v>
      </c>
      <c r="D4247" s="63" t="str">
        <f>VLOOKUP(C4247,[6]Consolidado!$B:$E,4,FALSE)</f>
        <v>Finalizada</v>
      </c>
      <c r="E4247" s="64" t="s">
        <v>33</v>
      </c>
      <c r="F4247" s="65" t="s">
        <v>34</v>
      </c>
      <c r="G4247" s="66">
        <v>6</v>
      </c>
      <c r="H4247" s="67">
        <v>37.379152835418878</v>
      </c>
      <c r="I4247" s="129">
        <f t="shared" si="122"/>
        <v>224.27491701251327</v>
      </c>
      <c r="J4247" s="86">
        <v>30.292899999999999</v>
      </c>
      <c r="K4247" s="129">
        <f t="shared" si="123"/>
        <v>7.4035472672643845</v>
      </c>
      <c r="L4247" s="68" t="str">
        <f>VLOOKUP(C4247,[6]Consolidado!$B:$E,2,FALSE)</f>
        <v>Wharf</v>
      </c>
      <c r="M4247" s="69" t="str">
        <f>VLOOKUP(C4247,[6]Consolidado!$B:$E,3,FALSE)</f>
        <v xml:space="preserve">Wharf Bar </v>
      </c>
      <c r="N4247" s="70" t="str">
        <f>VLOOKUP(C4247,[6]Consolidado!$B:$H,7,FALSE)</f>
        <v>Agosto</v>
      </c>
      <c r="O4247" s="69"/>
      <c r="P4247" s="69"/>
    </row>
    <row r="4248" spans="1:16" s="71" customFormat="1" ht="16.5" customHeight="1" outlineLevel="1" x14ac:dyDescent="0.2">
      <c r="A4248" s="60" t="s">
        <v>717</v>
      </c>
      <c r="B4248" s="61">
        <v>42951</v>
      </c>
      <c r="C4248" s="69">
        <v>283</v>
      </c>
      <c r="D4248" s="63" t="str">
        <f>VLOOKUP(C4248,[6]Consolidado!$B:$E,4,FALSE)</f>
        <v>Finalizada</v>
      </c>
      <c r="E4248" s="64" t="s">
        <v>33</v>
      </c>
      <c r="F4248" s="65" t="s">
        <v>32</v>
      </c>
      <c r="G4248" s="66">
        <v>25</v>
      </c>
      <c r="H4248" s="67">
        <v>30.173307174260756</v>
      </c>
      <c r="I4248" s="129">
        <f t="shared" si="122"/>
        <v>754.33267935651895</v>
      </c>
      <c r="J4248" s="86">
        <v>30.292899999999999</v>
      </c>
      <c r="K4248" s="129">
        <f t="shared" si="123"/>
        <v>24.901302924332729</v>
      </c>
      <c r="L4248" s="68" t="str">
        <f>VLOOKUP(C4248,[6]Consolidado!$B:$E,2,FALSE)</f>
        <v>Wharf</v>
      </c>
      <c r="M4248" s="69" t="str">
        <f>VLOOKUP(C4248,[6]Consolidado!$B:$E,3,FALSE)</f>
        <v xml:space="preserve">Wharf Bar </v>
      </c>
      <c r="N4248" s="70" t="str">
        <f>VLOOKUP(C4248,[6]Consolidado!$B:$H,7,FALSE)</f>
        <v>Agosto</v>
      </c>
      <c r="O4248" s="69"/>
      <c r="P4248" s="69"/>
    </row>
    <row r="4249" spans="1:16" s="71" customFormat="1" ht="16.5" customHeight="1" outlineLevel="1" x14ac:dyDescent="0.2">
      <c r="A4249" s="60" t="s">
        <v>717</v>
      </c>
      <c r="B4249" s="61">
        <v>42954</v>
      </c>
      <c r="C4249" s="69">
        <v>264</v>
      </c>
      <c r="D4249" s="63" t="str">
        <f>VLOOKUP(C4249,[6]Consolidado!$B:$E,4,FALSE)</f>
        <v>Finalizada</v>
      </c>
      <c r="E4249" s="64" t="s">
        <v>28</v>
      </c>
      <c r="F4249" s="65" t="s">
        <v>257</v>
      </c>
      <c r="G4249" s="66">
        <v>8</v>
      </c>
      <c r="H4249" s="67">
        <v>2221.7138312727275</v>
      </c>
      <c r="I4249" s="129">
        <f t="shared" si="122"/>
        <v>17773.71065018182</v>
      </c>
      <c r="J4249" s="86">
        <v>30.292899999999999</v>
      </c>
      <c r="K4249" s="129">
        <f t="shared" si="123"/>
        <v>586.72859482525018</v>
      </c>
      <c r="L4249" s="68" t="str">
        <f>VLOOKUP(C4249,[6]Consolidado!$B:$E,2,FALSE)</f>
        <v>Ignitia Office</v>
      </c>
      <c r="M4249" s="69" t="str">
        <f>VLOOKUP(C4249,[6]Consolidado!$B:$E,3,FALSE)</f>
        <v>PTV chair. Oversized&amp;upholstered</v>
      </c>
      <c r="N4249" s="70" t="str">
        <f>VLOOKUP(C4249,[6]Consolidado!$B:$H,7,FALSE)</f>
        <v>Agosto</v>
      </c>
      <c r="O4249" s="69"/>
      <c r="P4249" s="69"/>
    </row>
    <row r="4250" spans="1:16" s="71" customFormat="1" ht="16.5" customHeight="1" outlineLevel="1" x14ac:dyDescent="0.2">
      <c r="A4250" s="60" t="s">
        <v>717</v>
      </c>
      <c r="B4250" s="61">
        <v>42954</v>
      </c>
      <c r="C4250" s="69">
        <v>313</v>
      </c>
      <c r="D4250" s="63" t="str">
        <f>VLOOKUP(C4250,[6]Consolidado!$B:$E,4,FALSE)</f>
        <v>Finalizada</v>
      </c>
      <c r="E4250" s="64" t="s">
        <v>40</v>
      </c>
      <c r="F4250" s="65" t="s">
        <v>92</v>
      </c>
      <c r="G4250" s="66">
        <v>250</v>
      </c>
      <c r="H4250" s="67">
        <v>0.35764760225000003</v>
      </c>
      <c r="I4250" s="129">
        <f t="shared" si="122"/>
        <v>89.411900562500009</v>
      </c>
      <c r="J4250" s="86">
        <v>30.292899999999999</v>
      </c>
      <c r="K4250" s="129">
        <f t="shared" si="123"/>
        <v>2.951579431566473</v>
      </c>
      <c r="L4250" s="68" t="str">
        <f>VLOOKUP(C4250,[6]Consolidado!$B:$E,2,FALSE)</f>
        <v>Phipps&amp;CO</v>
      </c>
      <c r="M4250" s="69" t="str">
        <f>VLOOKUP(C4250,[6]Consolidado!$B:$E,3,FALSE)</f>
        <v>Side table with wood slats</v>
      </c>
      <c r="N4250" s="70" t="str">
        <f>VLOOKUP(C4250,[6]Consolidado!$B:$H,7,FALSE)</f>
        <v>Agosto</v>
      </c>
      <c r="O4250" s="69"/>
      <c r="P4250" s="69"/>
    </row>
    <row r="4251" spans="1:16" s="71" customFormat="1" ht="16.5" customHeight="1" outlineLevel="1" x14ac:dyDescent="0.2">
      <c r="A4251" s="60" t="s">
        <v>717</v>
      </c>
      <c r="B4251" s="61">
        <v>42954</v>
      </c>
      <c r="C4251" s="69">
        <v>299</v>
      </c>
      <c r="D4251" s="63" t="str">
        <f>VLOOKUP(C4251,[6]Consolidado!$B:$E,4,FALSE)</f>
        <v>Finalizada</v>
      </c>
      <c r="E4251" s="64" t="s">
        <v>40</v>
      </c>
      <c r="F4251" s="65" t="s">
        <v>91</v>
      </c>
      <c r="G4251" s="66">
        <v>300</v>
      </c>
      <c r="H4251" s="67">
        <v>0.49781013721433537</v>
      </c>
      <c r="I4251" s="129">
        <f t="shared" si="122"/>
        <v>149.34304116430062</v>
      </c>
      <c r="J4251" s="86">
        <v>30.292899999999999</v>
      </c>
      <c r="K4251" s="129">
        <f t="shared" si="123"/>
        <v>4.9299684468737102</v>
      </c>
      <c r="L4251" s="68" t="str">
        <f>VLOOKUP(C4251,[6]Consolidado!$B:$E,2,FALSE)</f>
        <v>Chicha [Pina Blanca]</v>
      </c>
      <c r="M4251" s="69" t="str">
        <f>VLOOKUP(C4251,[6]Consolidado!$B:$E,3,FALSE)</f>
        <v>SK-06 Bar</v>
      </c>
      <c r="N4251" s="70" t="str">
        <f>VLOOKUP(C4251,[6]Consolidado!$B:$H,7,FALSE)</f>
        <v>Agosto</v>
      </c>
      <c r="O4251" s="69"/>
      <c r="P4251" s="69"/>
    </row>
    <row r="4252" spans="1:16" s="71" customFormat="1" ht="16.5" customHeight="1" outlineLevel="1" x14ac:dyDescent="0.2">
      <c r="A4252" s="60" t="s">
        <v>717</v>
      </c>
      <c r="B4252" s="61">
        <v>42954</v>
      </c>
      <c r="C4252" s="69">
        <v>320</v>
      </c>
      <c r="D4252" s="63" t="str">
        <f>VLOOKUP(C4252,[6]Consolidado!$B:$E,4,FALSE)</f>
        <v>Finalizada</v>
      </c>
      <c r="E4252" s="64" t="s">
        <v>40</v>
      </c>
      <c r="F4252" s="65" t="s">
        <v>92</v>
      </c>
      <c r="G4252" s="66">
        <v>250</v>
      </c>
      <c r="H4252" s="67">
        <v>0.35764760225000003</v>
      </c>
      <c r="I4252" s="129">
        <f t="shared" si="122"/>
        <v>89.411900562500009</v>
      </c>
      <c r="J4252" s="86">
        <v>30.292899999999999</v>
      </c>
      <c r="K4252" s="129">
        <f t="shared" si="123"/>
        <v>2.951579431566473</v>
      </c>
      <c r="L4252" s="68" t="str">
        <f>VLOOKUP(C4252,[6]Consolidado!$B:$E,2,FALSE)</f>
        <v>Maderas Collective</v>
      </c>
      <c r="M4252" s="69" t="str">
        <f>VLOOKUP(C4252,[6]Consolidado!$B:$E,3,FALSE)</f>
        <v>Escritorio para Oficina</v>
      </c>
      <c r="N4252" s="70" t="str">
        <f>VLOOKUP(C4252,[6]Consolidado!$B:$H,7,FALSE)</f>
        <v>Agosto</v>
      </c>
      <c r="O4252" s="69"/>
      <c r="P4252" s="69"/>
    </row>
    <row r="4253" spans="1:16" s="71" customFormat="1" ht="16.5" customHeight="1" outlineLevel="1" x14ac:dyDescent="0.2">
      <c r="A4253" s="60" t="s">
        <v>717</v>
      </c>
      <c r="B4253" s="61">
        <v>42955</v>
      </c>
      <c r="C4253" s="69">
        <v>320</v>
      </c>
      <c r="D4253" s="63" t="str">
        <f>VLOOKUP(C4253,[6]Consolidado!$B:$E,4,FALSE)</f>
        <v>Finalizada</v>
      </c>
      <c r="E4253" s="64" t="s">
        <v>40</v>
      </c>
      <c r="F4253" s="65" t="s">
        <v>91</v>
      </c>
      <c r="G4253" s="66">
        <v>90</v>
      </c>
      <c r="H4253" s="67">
        <v>0.49781013721433537</v>
      </c>
      <c r="I4253" s="129">
        <f t="shared" si="122"/>
        <v>44.802912349290182</v>
      </c>
      <c r="J4253" s="86">
        <v>30.292899999999999</v>
      </c>
      <c r="K4253" s="129">
        <f t="shared" si="123"/>
        <v>1.478990534062113</v>
      </c>
      <c r="L4253" s="68" t="str">
        <f>VLOOKUP(C4253,[6]Consolidado!$B:$E,2,FALSE)</f>
        <v>Maderas Collective</v>
      </c>
      <c r="M4253" s="69" t="str">
        <f>VLOOKUP(C4253,[6]Consolidado!$B:$E,3,FALSE)</f>
        <v>Escritorio para Oficina</v>
      </c>
      <c r="N4253" s="70" t="str">
        <f>VLOOKUP(C4253,[6]Consolidado!$B:$H,7,FALSE)</f>
        <v>Agosto</v>
      </c>
      <c r="O4253" s="69"/>
      <c r="P4253" s="69"/>
    </row>
    <row r="4254" spans="1:16" s="71" customFormat="1" ht="16.5" customHeight="1" outlineLevel="1" x14ac:dyDescent="0.2">
      <c r="A4254" s="60" t="s">
        <v>717</v>
      </c>
      <c r="B4254" s="61">
        <v>42955</v>
      </c>
      <c r="C4254" s="69" t="s">
        <v>290</v>
      </c>
      <c r="D4254" s="63" t="str">
        <f>VLOOKUP(C4254,[6]Consolidado!$B:$E,4,FALSE)</f>
        <v>En Proceso</v>
      </c>
      <c r="E4254" s="64" t="s">
        <v>25</v>
      </c>
      <c r="F4254" s="65" t="s">
        <v>73</v>
      </c>
      <c r="G4254" s="66">
        <v>1</v>
      </c>
      <c r="H4254" s="67">
        <v>663.14980000000003</v>
      </c>
      <c r="I4254" s="129">
        <f t="shared" si="122"/>
        <v>663.14980000000003</v>
      </c>
      <c r="J4254" s="86">
        <v>30.292899999999999</v>
      </c>
      <c r="K4254" s="129">
        <f t="shared" si="123"/>
        <v>21.891261648769184</v>
      </c>
      <c r="L4254" s="68" t="str">
        <f>VLOOKUP(C4254,[6]Consolidado!$B:$E,2,FALSE)</f>
        <v>Acabado</v>
      </c>
      <c r="M4254" s="69" t="str">
        <f>VLOOKUP(C4254,[6]Consolidado!$B:$E,3,FALSE)</f>
        <v>Material de acabado pendiente de distribuir</v>
      </c>
      <c r="N4254" s="70">
        <f>VLOOKUP(C4254,[6]Consolidado!$B:$H,7,FALSE)</f>
        <v>0</v>
      </c>
      <c r="O4254" s="69"/>
      <c r="P4254" s="69"/>
    </row>
    <row r="4255" spans="1:16" s="71" customFormat="1" ht="16.5" customHeight="1" outlineLevel="1" x14ac:dyDescent="0.2">
      <c r="A4255" s="60" t="s">
        <v>717</v>
      </c>
      <c r="B4255" s="61">
        <v>42956</v>
      </c>
      <c r="C4255" s="69">
        <v>296</v>
      </c>
      <c r="D4255" s="63" t="str">
        <f>VLOOKUP(C4255,[6]Consolidado!$B:$E,4,FALSE)</f>
        <v>Finalizada</v>
      </c>
      <c r="E4255" s="64" t="s">
        <v>28</v>
      </c>
      <c r="F4255" s="65" t="s">
        <v>27</v>
      </c>
      <c r="G4255" s="66">
        <v>2</v>
      </c>
      <c r="H4255" s="67">
        <v>895.33333333333337</v>
      </c>
      <c r="I4255" s="129">
        <f t="shared" si="122"/>
        <v>1790.6666666666667</v>
      </c>
      <c r="J4255" s="86">
        <v>30.292899999999999</v>
      </c>
      <c r="K4255" s="129">
        <f t="shared" si="123"/>
        <v>59.111761061722937</v>
      </c>
      <c r="L4255" s="68" t="str">
        <f>VLOOKUP(C4255,[6]Consolidado!$B:$E,2,FALSE)</f>
        <v>Chicha [Pina Blanca]</v>
      </c>
      <c r="M4255" s="69" t="str">
        <f>VLOOKUP(C4255,[6]Consolidado!$B:$E,3,FALSE)</f>
        <v>BQ-02 Banquette 2</v>
      </c>
      <c r="N4255" s="70" t="str">
        <f>VLOOKUP(C4255,[6]Consolidado!$B:$H,7,FALSE)</f>
        <v>Agosto</v>
      </c>
      <c r="O4255" s="69"/>
      <c r="P4255" s="69"/>
    </row>
    <row r="4256" spans="1:16" s="71" customFormat="1" ht="16.5" customHeight="1" outlineLevel="1" x14ac:dyDescent="0.2">
      <c r="A4256" s="60" t="s">
        <v>717</v>
      </c>
      <c r="B4256" s="61">
        <v>42948</v>
      </c>
      <c r="C4256" s="69" t="s">
        <v>126</v>
      </c>
      <c r="D4256" s="63" t="str">
        <f>VLOOKUP(C4256,[6]Consolidado!$B:$E,4,FALSE)</f>
        <v>Finalizada</v>
      </c>
      <c r="E4256" s="64" t="s">
        <v>49</v>
      </c>
      <c r="F4256" s="65" t="s">
        <v>191</v>
      </c>
      <c r="G4256" s="66">
        <v>8</v>
      </c>
      <c r="H4256" s="67">
        <v>25.2</v>
      </c>
      <c r="I4256" s="129">
        <f t="shared" si="122"/>
        <v>201.6</v>
      </c>
      <c r="J4256" s="86">
        <v>30.292899999999999</v>
      </c>
      <c r="K4256" s="129">
        <f t="shared" si="123"/>
        <v>6.65502477478221</v>
      </c>
      <c r="L4256" s="68" t="str">
        <f>VLOOKUP(C4256,[6]Consolidado!$B:$E,2,FALSE)</f>
        <v>Ignitia Office</v>
      </c>
      <c r="M4256" s="69" t="str">
        <f>VLOOKUP(C4256,[6]Consolidado!$B:$E,3,FALSE)</f>
        <v>Modular sofa A</v>
      </c>
      <c r="N4256" s="70" t="str">
        <f>VLOOKUP(C4256,[6]Consolidado!$B:$H,7,FALSE)</f>
        <v>Agosto</v>
      </c>
      <c r="O4256" s="69"/>
      <c r="P4256" s="69"/>
    </row>
    <row r="4257" spans="1:16" s="71" customFormat="1" ht="16.5" customHeight="1" outlineLevel="1" x14ac:dyDescent="0.2">
      <c r="A4257" s="60" t="s">
        <v>717</v>
      </c>
      <c r="B4257" s="61">
        <v>42956</v>
      </c>
      <c r="C4257" s="69">
        <v>320</v>
      </c>
      <c r="D4257" s="63" t="str">
        <f>VLOOKUP(C4257,[6]Consolidado!$B:$E,4,FALSE)</f>
        <v>Finalizada</v>
      </c>
      <c r="E4257" s="64" t="s">
        <v>78</v>
      </c>
      <c r="F4257" s="65" t="s">
        <v>77</v>
      </c>
      <c r="G4257" s="66">
        <v>14</v>
      </c>
      <c r="H4257" s="67">
        <v>2.0236699627019425</v>
      </c>
      <c r="I4257" s="129">
        <f t="shared" si="122"/>
        <v>28.331379477827195</v>
      </c>
      <c r="J4257" s="86">
        <v>30.292899999999999</v>
      </c>
      <c r="K4257" s="129">
        <f t="shared" si="123"/>
        <v>0.93524817623361234</v>
      </c>
      <c r="L4257" s="68" t="str">
        <f>VLOOKUP(C4257,[6]Consolidado!$B:$E,2,FALSE)</f>
        <v>Maderas Collective</v>
      </c>
      <c r="M4257" s="69" t="str">
        <f>VLOOKUP(C4257,[6]Consolidado!$B:$E,3,FALSE)</f>
        <v>Escritorio para Oficina</v>
      </c>
      <c r="N4257" s="70" t="str">
        <f>VLOOKUP(C4257,[6]Consolidado!$B:$H,7,FALSE)</f>
        <v>Agosto</v>
      </c>
      <c r="O4257" s="69"/>
      <c r="P4257" s="69"/>
    </row>
    <row r="4258" spans="1:16" s="71" customFormat="1" ht="16.5" customHeight="1" outlineLevel="1" x14ac:dyDescent="0.2">
      <c r="A4258" s="60" t="s">
        <v>717</v>
      </c>
      <c r="B4258" s="61">
        <v>42948</v>
      </c>
      <c r="C4258" s="69">
        <v>344</v>
      </c>
      <c r="D4258" s="63" t="str">
        <f>VLOOKUP(C4258,[6]Consolidado!$B:$E,4,FALSE)</f>
        <v>Finalizada</v>
      </c>
      <c r="E4258" s="64" t="s">
        <v>49</v>
      </c>
      <c r="F4258" s="65" t="s">
        <v>260</v>
      </c>
      <c r="G4258" s="66">
        <v>0.5</v>
      </c>
      <c r="H4258" s="67">
        <v>10.000000000000002</v>
      </c>
      <c r="I4258" s="129">
        <f t="shared" si="122"/>
        <v>5.0000000000000009</v>
      </c>
      <c r="J4258" s="86">
        <v>30.292899999999999</v>
      </c>
      <c r="K4258" s="129">
        <f t="shared" si="123"/>
        <v>0.16505517794598737</v>
      </c>
      <c r="L4258" s="68" t="str">
        <f>VLOOKUP(C4258,[6]Consolidado!$B:$E,2,FALSE)</f>
        <v>Home Studios</v>
      </c>
      <c r="M4258" s="69" t="str">
        <f>VLOOKUP(C4258,[6]Consolidado!$B:$E,3,FALSE)</f>
        <v>Custom Bar Stool B</v>
      </c>
      <c r="N4258" s="70" t="str">
        <f>VLOOKUP(C4258,[6]Consolidado!$B:$H,7,FALSE)</f>
        <v>Agosto</v>
      </c>
      <c r="O4258" s="69"/>
      <c r="P4258" s="69"/>
    </row>
    <row r="4259" spans="1:16" s="71" customFormat="1" ht="16.5" customHeight="1" outlineLevel="1" x14ac:dyDescent="0.2">
      <c r="A4259" s="60" t="s">
        <v>717</v>
      </c>
      <c r="B4259" s="61">
        <v>42948</v>
      </c>
      <c r="C4259" s="69">
        <v>271</v>
      </c>
      <c r="D4259" s="63" t="str">
        <f>VLOOKUP(C4259,[6]Consolidado!$B:$E,4,FALSE)</f>
        <v>Finalizada</v>
      </c>
      <c r="E4259" s="64" t="s">
        <v>49</v>
      </c>
      <c r="F4259" s="65" t="s">
        <v>260</v>
      </c>
      <c r="G4259" s="66">
        <v>5</v>
      </c>
      <c r="H4259" s="67">
        <v>10.000000000000002</v>
      </c>
      <c r="I4259" s="129">
        <f t="shared" si="122"/>
        <v>50.000000000000007</v>
      </c>
      <c r="J4259" s="86">
        <v>30.292899999999999</v>
      </c>
      <c r="K4259" s="129">
        <f t="shared" si="123"/>
        <v>1.6505517794598736</v>
      </c>
      <c r="L4259" s="68" t="str">
        <f>VLOOKUP(C4259,[6]Consolidado!$B:$E,2,FALSE)</f>
        <v>Ignitia Office</v>
      </c>
      <c r="M4259" s="69" t="str">
        <f>VLOOKUP(C4259,[6]Consolidado!$B:$E,3,FALSE)</f>
        <v>Meeting Room 4 side table stool modules</v>
      </c>
      <c r="N4259" s="70" t="str">
        <f>VLOOKUP(C4259,[6]Consolidado!$B:$H,7,FALSE)</f>
        <v>Agosto</v>
      </c>
      <c r="O4259" s="69"/>
      <c r="P4259" s="69"/>
    </row>
    <row r="4260" spans="1:16" s="71" customFormat="1" ht="16.5" customHeight="1" outlineLevel="1" x14ac:dyDescent="0.2">
      <c r="A4260" s="60" t="s">
        <v>717</v>
      </c>
      <c r="B4260" s="61">
        <v>42948</v>
      </c>
      <c r="C4260" s="69">
        <v>264</v>
      </c>
      <c r="D4260" s="63" t="str">
        <f>VLOOKUP(C4260,[6]Consolidado!$B:$E,4,FALSE)</f>
        <v>Finalizada</v>
      </c>
      <c r="E4260" s="64" t="s">
        <v>49</v>
      </c>
      <c r="F4260" s="65" t="s">
        <v>260</v>
      </c>
      <c r="G4260" s="66">
        <v>2</v>
      </c>
      <c r="H4260" s="67">
        <v>10.000000000000002</v>
      </c>
      <c r="I4260" s="129">
        <f t="shared" si="122"/>
        <v>20.000000000000004</v>
      </c>
      <c r="J4260" s="86">
        <v>30.292899999999999</v>
      </c>
      <c r="K4260" s="129">
        <f t="shared" si="123"/>
        <v>0.66022071178394948</v>
      </c>
      <c r="L4260" s="68" t="str">
        <f>VLOOKUP(C4260,[6]Consolidado!$B:$E,2,FALSE)</f>
        <v>Ignitia Office</v>
      </c>
      <c r="M4260" s="69" t="str">
        <f>VLOOKUP(C4260,[6]Consolidado!$B:$E,3,FALSE)</f>
        <v>PTV chair. Oversized&amp;upholstered</v>
      </c>
      <c r="N4260" s="70" t="str">
        <f>VLOOKUP(C4260,[6]Consolidado!$B:$H,7,FALSE)</f>
        <v>Agosto</v>
      </c>
      <c r="O4260" s="69"/>
      <c r="P4260" s="69"/>
    </row>
    <row r="4261" spans="1:16" s="71" customFormat="1" ht="16.5" customHeight="1" outlineLevel="1" x14ac:dyDescent="0.2">
      <c r="A4261" s="60" t="s">
        <v>717</v>
      </c>
      <c r="B4261" s="61">
        <v>42956</v>
      </c>
      <c r="C4261" s="69">
        <v>296</v>
      </c>
      <c r="D4261" s="63" t="str">
        <f>VLOOKUP(C4261,[6]Consolidado!$B:$E,4,FALSE)</f>
        <v>Finalizada</v>
      </c>
      <c r="E4261" s="64" t="s">
        <v>40</v>
      </c>
      <c r="F4261" s="65" t="s">
        <v>84</v>
      </c>
      <c r="G4261" s="66">
        <v>150</v>
      </c>
      <c r="H4261" s="67">
        <v>0.9660466194666667</v>
      </c>
      <c r="I4261" s="129">
        <f t="shared" si="122"/>
        <v>144.90699291999999</v>
      </c>
      <c r="J4261" s="86">
        <v>30.292899999999999</v>
      </c>
      <c r="K4261" s="129">
        <f t="shared" si="123"/>
        <v>4.7835299004057052</v>
      </c>
      <c r="L4261" s="68" t="str">
        <f>VLOOKUP(C4261,[6]Consolidado!$B:$E,2,FALSE)</f>
        <v>Chicha [Pina Blanca]</v>
      </c>
      <c r="M4261" s="69" t="str">
        <f>VLOOKUP(C4261,[6]Consolidado!$B:$E,3,FALSE)</f>
        <v>BQ-02 Banquette 2</v>
      </c>
      <c r="N4261" s="70" t="str">
        <f>VLOOKUP(C4261,[6]Consolidado!$B:$H,7,FALSE)</f>
        <v>Agosto</v>
      </c>
      <c r="O4261" s="69"/>
      <c r="P4261" s="69"/>
    </row>
    <row r="4262" spans="1:16" s="71" customFormat="1" ht="16.5" customHeight="1" outlineLevel="1" x14ac:dyDescent="0.2">
      <c r="A4262" s="60" t="s">
        <v>717</v>
      </c>
      <c r="B4262" s="61">
        <v>42957</v>
      </c>
      <c r="C4262" s="69">
        <v>295</v>
      </c>
      <c r="D4262" s="63" t="str">
        <f>VLOOKUP(C4262,[6]Consolidado!$B:$E,4,FALSE)</f>
        <v>Finalizada</v>
      </c>
      <c r="E4262" s="64" t="s">
        <v>78</v>
      </c>
      <c r="F4262" s="65" t="s">
        <v>77</v>
      </c>
      <c r="G4262" s="66">
        <v>24</v>
      </c>
      <c r="H4262" s="67">
        <v>2.0236699627019425</v>
      </c>
      <c r="I4262" s="129">
        <f t="shared" si="122"/>
        <v>48.568079104846618</v>
      </c>
      <c r="J4262" s="86">
        <v>30.292899999999999</v>
      </c>
      <c r="K4262" s="129">
        <f t="shared" si="123"/>
        <v>1.6032825878290498</v>
      </c>
      <c r="L4262" s="68" t="str">
        <f>VLOOKUP(C4262,[6]Consolidado!$B:$E,2,FALSE)</f>
        <v>Chicha [Pina Blanca]</v>
      </c>
      <c r="M4262" s="69" t="str">
        <f>VLOOKUP(C4262,[6]Consolidado!$B:$E,3,FALSE)</f>
        <v>BQ-01 Banquette 1</v>
      </c>
      <c r="N4262" s="70" t="str">
        <f>VLOOKUP(C4262,[6]Consolidado!$B:$H,7,FALSE)</f>
        <v>Agosto</v>
      </c>
      <c r="O4262" s="69"/>
      <c r="P4262" s="69"/>
    </row>
    <row r="4263" spans="1:16" s="71" customFormat="1" ht="16.5" customHeight="1" outlineLevel="1" x14ac:dyDescent="0.2">
      <c r="A4263" s="60" t="s">
        <v>717</v>
      </c>
      <c r="B4263" s="61">
        <v>42957</v>
      </c>
      <c r="C4263" s="69">
        <v>295</v>
      </c>
      <c r="D4263" s="63" t="str">
        <f>VLOOKUP(C4263,[6]Consolidado!$B:$E,4,FALSE)</f>
        <v>Finalizada</v>
      </c>
      <c r="E4263" s="64" t="s">
        <v>33</v>
      </c>
      <c r="F4263" s="65" t="s">
        <v>32</v>
      </c>
      <c r="G4263" s="66">
        <v>15</v>
      </c>
      <c r="H4263" s="67">
        <v>30.173307174260756</v>
      </c>
      <c r="I4263" s="129">
        <f t="shared" si="122"/>
        <v>452.59960761391136</v>
      </c>
      <c r="J4263" s="86">
        <v>30.292899999999999</v>
      </c>
      <c r="K4263" s="129">
        <f t="shared" si="123"/>
        <v>14.940781754599637</v>
      </c>
      <c r="L4263" s="68" t="str">
        <f>VLOOKUP(C4263,[6]Consolidado!$B:$E,2,FALSE)</f>
        <v>Chicha [Pina Blanca]</v>
      </c>
      <c r="M4263" s="69" t="str">
        <f>VLOOKUP(C4263,[6]Consolidado!$B:$E,3,FALSE)</f>
        <v>BQ-01 Banquette 1</v>
      </c>
      <c r="N4263" s="70" t="str">
        <f>VLOOKUP(C4263,[6]Consolidado!$B:$H,7,FALSE)</f>
        <v>Agosto</v>
      </c>
      <c r="O4263" s="69"/>
      <c r="P4263" s="69"/>
    </row>
    <row r="4264" spans="1:16" s="71" customFormat="1" ht="16.5" customHeight="1" outlineLevel="1" x14ac:dyDescent="0.2">
      <c r="A4264" s="60" t="s">
        <v>717</v>
      </c>
      <c r="B4264" s="61">
        <v>42957</v>
      </c>
      <c r="C4264" s="69">
        <v>295</v>
      </c>
      <c r="D4264" s="63" t="str">
        <f>VLOOKUP(C4264,[6]Consolidado!$B:$E,4,FALSE)</f>
        <v>Finalizada</v>
      </c>
      <c r="E4264" s="64" t="s">
        <v>33</v>
      </c>
      <c r="F4264" s="65" t="s">
        <v>34</v>
      </c>
      <c r="G4264" s="66">
        <v>3</v>
      </c>
      <c r="H4264" s="67">
        <v>37.379152835418878</v>
      </c>
      <c r="I4264" s="129">
        <f t="shared" si="122"/>
        <v>112.13745850625664</v>
      </c>
      <c r="J4264" s="86">
        <v>30.292899999999999</v>
      </c>
      <c r="K4264" s="129">
        <f t="shared" si="123"/>
        <v>3.7017736336321923</v>
      </c>
      <c r="L4264" s="68" t="str">
        <f>VLOOKUP(C4264,[6]Consolidado!$B:$E,2,FALSE)</f>
        <v>Chicha [Pina Blanca]</v>
      </c>
      <c r="M4264" s="69" t="str">
        <f>VLOOKUP(C4264,[6]Consolidado!$B:$E,3,FALSE)</f>
        <v>BQ-01 Banquette 1</v>
      </c>
      <c r="N4264" s="70" t="str">
        <f>VLOOKUP(C4264,[6]Consolidado!$B:$H,7,FALSE)</f>
        <v>Agosto</v>
      </c>
      <c r="O4264" s="69"/>
      <c r="P4264" s="69"/>
    </row>
    <row r="4265" spans="1:16" s="71" customFormat="1" ht="16.5" customHeight="1" outlineLevel="1" x14ac:dyDescent="0.2">
      <c r="A4265" s="60" t="s">
        <v>717</v>
      </c>
      <c r="B4265" s="61">
        <v>42957</v>
      </c>
      <c r="C4265" s="69">
        <v>314</v>
      </c>
      <c r="D4265" s="63" t="str">
        <f>VLOOKUP(C4265,[6]Consolidado!$B:$E,4,FALSE)</f>
        <v>Finalizada</v>
      </c>
      <c r="E4265" s="64" t="s">
        <v>78</v>
      </c>
      <c r="F4265" s="65" t="s">
        <v>77</v>
      </c>
      <c r="G4265" s="66">
        <v>40</v>
      </c>
      <c r="H4265" s="67">
        <v>2.0236699627019425</v>
      </c>
      <c r="I4265" s="129">
        <f t="shared" si="122"/>
        <v>80.946798508077705</v>
      </c>
      <c r="J4265" s="86">
        <v>30.292899999999999</v>
      </c>
      <c r="K4265" s="129">
        <f t="shared" si="123"/>
        <v>2.6721376463817497</v>
      </c>
      <c r="L4265" s="68" t="str">
        <f>VLOOKUP(C4265,[6]Consolidado!$B:$E,2,FALSE)</f>
        <v>Phipps&amp;CO</v>
      </c>
      <c r="M4265" s="69" t="str">
        <f>VLOOKUP(C4265,[6]Consolidado!$B:$E,3,FALSE)</f>
        <v>Ottoman Style Seat</v>
      </c>
      <c r="N4265" s="70" t="str">
        <f>VLOOKUP(C4265,[6]Consolidado!$B:$H,7,FALSE)</f>
        <v>Agosto</v>
      </c>
      <c r="O4265" s="69"/>
      <c r="P4265" s="69"/>
    </row>
    <row r="4266" spans="1:16" s="71" customFormat="1" ht="16.5" customHeight="1" outlineLevel="1" x14ac:dyDescent="0.2">
      <c r="A4266" s="60" t="s">
        <v>717</v>
      </c>
      <c r="B4266" s="61">
        <v>42957</v>
      </c>
      <c r="C4266" s="69">
        <v>314</v>
      </c>
      <c r="D4266" s="63" t="str">
        <f>VLOOKUP(C4266,[6]Consolidado!$B:$E,4,FALSE)</f>
        <v>Finalizada</v>
      </c>
      <c r="E4266" s="64" t="s">
        <v>33</v>
      </c>
      <c r="F4266" s="65" t="s">
        <v>32</v>
      </c>
      <c r="G4266" s="66">
        <v>13</v>
      </c>
      <c r="H4266" s="67">
        <v>30.173307174260756</v>
      </c>
      <c r="I4266" s="129">
        <f t="shared" si="122"/>
        <v>392.25299326538982</v>
      </c>
      <c r="J4266" s="86">
        <v>30.292899999999999</v>
      </c>
      <c r="K4266" s="129">
        <f t="shared" si="123"/>
        <v>12.948677520653019</v>
      </c>
      <c r="L4266" s="68" t="str">
        <f>VLOOKUP(C4266,[6]Consolidado!$B:$E,2,FALSE)</f>
        <v>Phipps&amp;CO</v>
      </c>
      <c r="M4266" s="69" t="str">
        <f>VLOOKUP(C4266,[6]Consolidado!$B:$E,3,FALSE)</f>
        <v>Ottoman Style Seat</v>
      </c>
      <c r="N4266" s="70" t="str">
        <f>VLOOKUP(C4266,[6]Consolidado!$B:$H,7,FALSE)</f>
        <v>Agosto</v>
      </c>
      <c r="O4266" s="69"/>
      <c r="P4266" s="69"/>
    </row>
    <row r="4267" spans="1:16" s="71" customFormat="1" ht="16.5" customHeight="1" outlineLevel="1" x14ac:dyDescent="0.2">
      <c r="A4267" s="60" t="s">
        <v>717</v>
      </c>
      <c r="B4267" s="61">
        <v>42957</v>
      </c>
      <c r="C4267" s="69">
        <v>314</v>
      </c>
      <c r="D4267" s="63" t="str">
        <f>VLOOKUP(C4267,[6]Consolidado!$B:$E,4,FALSE)</f>
        <v>Finalizada</v>
      </c>
      <c r="E4267" s="64" t="s">
        <v>33</v>
      </c>
      <c r="F4267" s="65" t="s">
        <v>34</v>
      </c>
      <c r="G4267" s="66">
        <v>1</v>
      </c>
      <c r="H4267" s="67">
        <v>37.379152835418878</v>
      </c>
      <c r="I4267" s="129">
        <f t="shared" si="122"/>
        <v>37.379152835418878</v>
      </c>
      <c r="J4267" s="86">
        <v>30.292899999999999</v>
      </c>
      <c r="K4267" s="129">
        <f t="shared" si="123"/>
        <v>1.2339245445440641</v>
      </c>
      <c r="L4267" s="68" t="str">
        <f>VLOOKUP(C4267,[6]Consolidado!$B:$E,2,FALSE)</f>
        <v>Phipps&amp;CO</v>
      </c>
      <c r="M4267" s="69" t="str">
        <f>VLOOKUP(C4267,[6]Consolidado!$B:$E,3,FALSE)</f>
        <v>Ottoman Style Seat</v>
      </c>
      <c r="N4267" s="70" t="str">
        <f>VLOOKUP(C4267,[6]Consolidado!$B:$H,7,FALSE)</f>
        <v>Agosto</v>
      </c>
      <c r="O4267" s="69"/>
      <c r="P4267" s="69"/>
    </row>
    <row r="4268" spans="1:16" s="71" customFormat="1" ht="16.5" customHeight="1" outlineLevel="1" x14ac:dyDescent="0.2">
      <c r="A4268" s="60" t="s">
        <v>717</v>
      </c>
      <c r="B4268" s="61">
        <v>42957</v>
      </c>
      <c r="C4268" s="69">
        <v>314</v>
      </c>
      <c r="D4268" s="63" t="str">
        <f>VLOOKUP(C4268,[6]Consolidado!$B:$E,4,FALSE)</f>
        <v>Finalizada</v>
      </c>
      <c r="E4268" s="64" t="s">
        <v>33</v>
      </c>
      <c r="F4268" s="65" t="s">
        <v>35</v>
      </c>
      <c r="G4268" s="66">
        <v>2</v>
      </c>
      <c r="H4268" s="67">
        <v>292.47512237545357</v>
      </c>
      <c r="I4268" s="129">
        <f t="shared" si="122"/>
        <v>584.95024475090713</v>
      </c>
      <c r="J4268" s="86">
        <v>30.292899999999999</v>
      </c>
      <c r="K4268" s="129">
        <f t="shared" si="123"/>
        <v>19.309813347381965</v>
      </c>
      <c r="L4268" s="68" t="str">
        <f>VLOOKUP(C4268,[6]Consolidado!$B:$E,2,FALSE)</f>
        <v>Phipps&amp;CO</v>
      </c>
      <c r="M4268" s="69" t="str">
        <f>VLOOKUP(C4268,[6]Consolidado!$B:$E,3,FALSE)</f>
        <v>Ottoman Style Seat</v>
      </c>
      <c r="N4268" s="70" t="str">
        <f>VLOOKUP(C4268,[6]Consolidado!$B:$H,7,FALSE)</f>
        <v>Agosto</v>
      </c>
      <c r="O4268" s="69"/>
      <c r="P4268" s="69"/>
    </row>
    <row r="4269" spans="1:16" s="71" customFormat="1" ht="16.5" customHeight="1" outlineLevel="1" x14ac:dyDescent="0.2">
      <c r="A4269" s="60" t="s">
        <v>717</v>
      </c>
      <c r="B4269" s="61">
        <v>42957</v>
      </c>
      <c r="C4269" s="69">
        <v>368</v>
      </c>
      <c r="D4269" s="63" t="str">
        <f>VLOOKUP(C4269,[6]Consolidado!$B:$E,4,FALSE)</f>
        <v>Finalizada</v>
      </c>
      <c r="E4269" s="64" t="s">
        <v>23</v>
      </c>
      <c r="F4269" s="65" t="s">
        <v>36</v>
      </c>
      <c r="G4269" s="66">
        <v>10</v>
      </c>
      <c r="H4269" s="67">
        <v>6.9692194549004647</v>
      </c>
      <c r="I4269" s="129">
        <f t="shared" si="122"/>
        <v>69.692194549004654</v>
      </c>
      <c r="J4269" s="86">
        <v>30.292899999999999</v>
      </c>
      <c r="K4269" s="129">
        <f t="shared" si="123"/>
        <v>2.3006115145464663</v>
      </c>
      <c r="L4269" s="68" t="str">
        <f>VLOOKUP(C4269,[6]Consolidado!$B:$E,2,FALSE)</f>
        <v>Home Studios</v>
      </c>
      <c r="M4269" s="69" t="str">
        <f>VLOOKUP(C4269,[6]Consolidado!$B:$E,3,FALSE)</f>
        <v xml:space="preserve">Custom bar </v>
      </c>
      <c r="N4269" s="70" t="str">
        <f>VLOOKUP(C4269,[6]Consolidado!$B:$H,7,FALSE)</f>
        <v>Agosto</v>
      </c>
      <c r="O4269" s="69"/>
      <c r="P4269" s="69"/>
    </row>
    <row r="4270" spans="1:16" s="71" customFormat="1" ht="16.5" customHeight="1" outlineLevel="1" x14ac:dyDescent="0.2">
      <c r="A4270" s="60" t="s">
        <v>717</v>
      </c>
      <c r="B4270" s="61">
        <v>42957</v>
      </c>
      <c r="C4270" s="69">
        <v>368</v>
      </c>
      <c r="D4270" s="63" t="str">
        <f>VLOOKUP(C4270,[6]Consolidado!$B:$E,4,FALSE)</f>
        <v>Finalizada</v>
      </c>
      <c r="E4270" s="64" t="s">
        <v>23</v>
      </c>
      <c r="F4270" s="65" t="s">
        <v>45</v>
      </c>
      <c r="G4270" s="66">
        <v>10</v>
      </c>
      <c r="H4270" s="67">
        <v>6.9693458363533773</v>
      </c>
      <c r="I4270" s="129">
        <f t="shared" si="122"/>
        <v>69.693458363533779</v>
      </c>
      <c r="J4270" s="86">
        <v>30.292899999999999</v>
      </c>
      <c r="K4270" s="129">
        <f t="shared" si="123"/>
        <v>2.3006532343728656</v>
      </c>
      <c r="L4270" s="68" t="str">
        <f>VLOOKUP(C4270,[6]Consolidado!$B:$E,2,FALSE)</f>
        <v>Home Studios</v>
      </c>
      <c r="M4270" s="69" t="str">
        <f>VLOOKUP(C4270,[6]Consolidado!$B:$E,3,FALSE)</f>
        <v xml:space="preserve">Custom bar </v>
      </c>
      <c r="N4270" s="70" t="str">
        <f>VLOOKUP(C4270,[6]Consolidado!$B:$H,7,FALSE)</f>
        <v>Agosto</v>
      </c>
      <c r="O4270" s="69"/>
      <c r="P4270" s="69"/>
    </row>
    <row r="4271" spans="1:16" s="71" customFormat="1" ht="16.5" customHeight="1" outlineLevel="1" x14ac:dyDescent="0.2">
      <c r="A4271" s="60" t="s">
        <v>717</v>
      </c>
      <c r="B4271" s="61">
        <v>42957</v>
      </c>
      <c r="C4271" s="69">
        <v>368</v>
      </c>
      <c r="D4271" s="63" t="str">
        <f>VLOOKUP(C4271,[6]Consolidado!$B:$E,4,FALSE)</f>
        <v>Finalizada</v>
      </c>
      <c r="E4271" s="64" t="s">
        <v>23</v>
      </c>
      <c r="F4271" s="65" t="s">
        <v>46</v>
      </c>
      <c r="G4271" s="66">
        <v>10</v>
      </c>
      <c r="H4271" s="67">
        <v>6.9698807052706071</v>
      </c>
      <c r="I4271" s="129">
        <f t="shared" si="122"/>
        <v>69.698807052706073</v>
      </c>
      <c r="J4271" s="86">
        <v>30.292899999999999</v>
      </c>
      <c r="K4271" s="129">
        <f t="shared" si="123"/>
        <v>2.3008298001414875</v>
      </c>
      <c r="L4271" s="68" t="str">
        <f>VLOOKUP(C4271,[6]Consolidado!$B:$E,2,FALSE)</f>
        <v>Home Studios</v>
      </c>
      <c r="M4271" s="69" t="str">
        <f>VLOOKUP(C4271,[6]Consolidado!$B:$E,3,FALSE)</f>
        <v xml:space="preserve">Custom bar </v>
      </c>
      <c r="N4271" s="70" t="str">
        <f>VLOOKUP(C4271,[6]Consolidado!$B:$H,7,FALSE)</f>
        <v>Agosto</v>
      </c>
      <c r="O4271" s="69"/>
      <c r="P4271" s="69"/>
    </row>
    <row r="4272" spans="1:16" s="71" customFormat="1" ht="16.5" customHeight="1" outlineLevel="1" x14ac:dyDescent="0.2">
      <c r="A4272" s="60" t="s">
        <v>717</v>
      </c>
      <c r="B4272" s="61">
        <v>42957</v>
      </c>
      <c r="C4272" s="69" t="s">
        <v>290</v>
      </c>
      <c r="D4272" s="63" t="str">
        <f>VLOOKUP(C4272,[6]Consolidado!$B:$E,4,FALSE)</f>
        <v>En Proceso</v>
      </c>
      <c r="E4272" s="64" t="s">
        <v>25</v>
      </c>
      <c r="F4272" s="65" t="s">
        <v>108</v>
      </c>
      <c r="G4272" s="66">
        <v>3</v>
      </c>
      <c r="H4272" s="67">
        <v>950.01614233176826</v>
      </c>
      <c r="I4272" s="129">
        <f t="shared" si="122"/>
        <v>2850.0484269953049</v>
      </c>
      <c r="J4272" s="86">
        <v>30.292899999999999</v>
      </c>
      <c r="K4272" s="129">
        <f t="shared" si="123"/>
        <v>94.083050054478278</v>
      </c>
      <c r="L4272" s="68" t="str">
        <f>VLOOKUP(C4272,[6]Consolidado!$B:$E,2,FALSE)</f>
        <v>Acabado</v>
      </c>
      <c r="M4272" s="69" t="str">
        <f>VLOOKUP(C4272,[6]Consolidado!$B:$E,3,FALSE)</f>
        <v>Material de acabado pendiente de distribuir</v>
      </c>
      <c r="N4272" s="70">
        <f>VLOOKUP(C4272,[6]Consolidado!$B:$H,7,FALSE)</f>
        <v>0</v>
      </c>
      <c r="O4272" s="69"/>
      <c r="P4272" s="69"/>
    </row>
    <row r="4273" spans="1:16" s="71" customFormat="1" ht="16.5" customHeight="1" outlineLevel="1" x14ac:dyDescent="0.2">
      <c r="A4273" s="60" t="s">
        <v>717</v>
      </c>
      <c r="B4273" s="61">
        <v>42957</v>
      </c>
      <c r="C4273" s="69" t="s">
        <v>290</v>
      </c>
      <c r="D4273" s="63" t="str">
        <f>VLOOKUP(C4273,[6]Consolidado!$B:$E,4,FALSE)</f>
        <v>En Proceso</v>
      </c>
      <c r="E4273" s="64" t="s">
        <v>25</v>
      </c>
      <c r="F4273" s="65" t="s">
        <v>109</v>
      </c>
      <c r="G4273" s="66">
        <v>1</v>
      </c>
      <c r="H4273" s="67">
        <v>1200.5646323851602</v>
      </c>
      <c r="I4273" s="129">
        <f t="shared" si="122"/>
        <v>1200.5646323851602</v>
      </c>
      <c r="J4273" s="86">
        <v>30.292899999999999</v>
      </c>
      <c r="K4273" s="129">
        <f t="shared" si="123"/>
        <v>39.631881806798297</v>
      </c>
      <c r="L4273" s="68" t="str">
        <f>VLOOKUP(C4273,[6]Consolidado!$B:$E,2,FALSE)</f>
        <v>Acabado</v>
      </c>
      <c r="M4273" s="69" t="str">
        <f>VLOOKUP(C4273,[6]Consolidado!$B:$E,3,FALSE)</f>
        <v>Material de acabado pendiente de distribuir</v>
      </c>
      <c r="N4273" s="70">
        <f>VLOOKUP(C4273,[6]Consolidado!$B:$H,7,FALSE)</f>
        <v>0</v>
      </c>
      <c r="O4273" s="69"/>
      <c r="P4273" s="69"/>
    </row>
    <row r="4274" spans="1:16" s="71" customFormat="1" ht="16.5" customHeight="1" outlineLevel="1" x14ac:dyDescent="0.2">
      <c r="A4274" s="60" t="s">
        <v>717</v>
      </c>
      <c r="B4274" s="61">
        <v>42957</v>
      </c>
      <c r="C4274" s="69" t="s">
        <v>290</v>
      </c>
      <c r="D4274" s="63" t="str">
        <f>VLOOKUP(C4274,[6]Consolidado!$B:$E,4,FALSE)</f>
        <v>En Proceso</v>
      </c>
      <c r="E4274" s="64" t="s">
        <v>25</v>
      </c>
      <c r="F4274" s="65" t="s">
        <v>110</v>
      </c>
      <c r="G4274" s="66">
        <v>2</v>
      </c>
      <c r="H4274" s="67">
        <v>1309.9402727880145</v>
      </c>
      <c r="I4274" s="129">
        <f t="shared" si="122"/>
        <v>2619.8805455760289</v>
      </c>
      <c r="J4274" s="86">
        <v>30.292899999999999</v>
      </c>
      <c r="K4274" s="129">
        <f t="shared" si="123"/>
        <v>86.484969929456369</v>
      </c>
      <c r="L4274" s="68" t="str">
        <f>VLOOKUP(C4274,[6]Consolidado!$B:$E,2,FALSE)</f>
        <v>Acabado</v>
      </c>
      <c r="M4274" s="69" t="str">
        <f>VLOOKUP(C4274,[6]Consolidado!$B:$E,3,FALSE)</f>
        <v>Material de acabado pendiente de distribuir</v>
      </c>
      <c r="N4274" s="70">
        <f>VLOOKUP(C4274,[6]Consolidado!$B:$H,7,FALSE)</f>
        <v>0</v>
      </c>
      <c r="O4274" s="69"/>
      <c r="P4274" s="69"/>
    </row>
    <row r="4275" spans="1:16" s="71" customFormat="1" ht="16.5" customHeight="1" outlineLevel="1" x14ac:dyDescent="0.2">
      <c r="A4275" s="60" t="s">
        <v>717</v>
      </c>
      <c r="B4275" s="61">
        <v>42957</v>
      </c>
      <c r="C4275" s="69" t="s">
        <v>290</v>
      </c>
      <c r="D4275" s="63" t="str">
        <f>VLOOKUP(C4275,[6]Consolidado!$B:$E,4,FALSE)</f>
        <v>En Proceso</v>
      </c>
      <c r="E4275" s="64" t="s">
        <v>25</v>
      </c>
      <c r="F4275" s="65" t="s">
        <v>119</v>
      </c>
      <c r="G4275" s="66">
        <v>3</v>
      </c>
      <c r="H4275" s="67">
        <v>614.85960643746137</v>
      </c>
      <c r="I4275" s="129">
        <f t="shared" si="122"/>
        <v>1844.578819312384</v>
      </c>
      <c r="J4275" s="86">
        <v>30.292899999999999</v>
      </c>
      <c r="K4275" s="129">
        <f t="shared" si="123"/>
        <v>60.891457051400955</v>
      </c>
      <c r="L4275" s="68" t="str">
        <f>VLOOKUP(C4275,[6]Consolidado!$B:$E,2,FALSE)</f>
        <v>Acabado</v>
      </c>
      <c r="M4275" s="69" t="str">
        <f>VLOOKUP(C4275,[6]Consolidado!$B:$E,3,FALSE)</f>
        <v>Material de acabado pendiente de distribuir</v>
      </c>
      <c r="N4275" s="70">
        <f>VLOOKUP(C4275,[6]Consolidado!$B:$H,7,FALSE)</f>
        <v>0</v>
      </c>
      <c r="O4275" s="69"/>
      <c r="P4275" s="69"/>
    </row>
    <row r="4276" spans="1:16" s="71" customFormat="1" ht="16.5" customHeight="1" outlineLevel="1" x14ac:dyDescent="0.2">
      <c r="A4276" s="60" t="s">
        <v>717</v>
      </c>
      <c r="B4276" s="61">
        <v>42957</v>
      </c>
      <c r="C4276" s="69">
        <v>299</v>
      </c>
      <c r="D4276" s="63" t="str">
        <f>VLOOKUP(C4276,[6]Consolidado!$B:$E,4,FALSE)</f>
        <v>Finalizada</v>
      </c>
      <c r="E4276" s="64" t="s">
        <v>40</v>
      </c>
      <c r="F4276" s="65" t="s">
        <v>165</v>
      </c>
      <c r="G4276" s="66">
        <v>500</v>
      </c>
      <c r="H4276" s="67">
        <v>9.2988630020512844E-2</v>
      </c>
      <c r="I4276" s="129">
        <f t="shared" si="122"/>
        <v>46.494315010256422</v>
      </c>
      <c r="J4276" s="86">
        <v>30.292899999999999</v>
      </c>
      <c r="K4276" s="129">
        <f t="shared" si="123"/>
        <v>1.5348254874989329</v>
      </c>
      <c r="L4276" s="68" t="str">
        <f>VLOOKUP(C4276,[6]Consolidado!$B:$E,2,FALSE)</f>
        <v>Chicha [Pina Blanca]</v>
      </c>
      <c r="M4276" s="69" t="str">
        <f>VLOOKUP(C4276,[6]Consolidado!$B:$E,3,FALSE)</f>
        <v>SK-06 Bar</v>
      </c>
      <c r="N4276" s="70" t="str">
        <f>VLOOKUP(C4276,[6]Consolidado!$B:$H,7,FALSE)</f>
        <v>Agosto</v>
      </c>
      <c r="O4276" s="69"/>
      <c r="P4276" s="69"/>
    </row>
    <row r="4277" spans="1:16" s="71" customFormat="1" ht="16.5" customHeight="1" outlineLevel="1" x14ac:dyDescent="0.2">
      <c r="A4277" s="60" t="s">
        <v>717</v>
      </c>
      <c r="B4277" s="61">
        <v>42957</v>
      </c>
      <c r="C4277" s="69">
        <v>358</v>
      </c>
      <c r="D4277" s="63" t="str">
        <f>VLOOKUP(C4277,[6]Consolidado!$B:$E,4,FALSE)</f>
        <v>Finalizada</v>
      </c>
      <c r="E4277" s="64" t="s">
        <v>31</v>
      </c>
      <c r="F4277" s="65" t="s">
        <v>267</v>
      </c>
      <c r="G4277" s="66">
        <v>2</v>
      </c>
      <c r="H4277" s="67">
        <v>59.378292682926833</v>
      </c>
      <c r="I4277" s="129">
        <f t="shared" si="122"/>
        <v>118.75658536585367</v>
      </c>
      <c r="J4277" s="86">
        <v>30.292899999999999</v>
      </c>
      <c r="K4277" s="129">
        <f t="shared" si="123"/>
        <v>3.9202778659637629</v>
      </c>
      <c r="L4277" s="68" t="str">
        <f>VLOOKUP(C4277,[6]Consolidado!$B:$E,2,FALSE)</f>
        <v>Blue Mesa Granite</v>
      </c>
      <c r="M4277" s="69" t="str">
        <f>VLOOKUP(C4277,[6]Consolidado!$B:$E,3,FALSE)</f>
        <v>Nica classic barstool</v>
      </c>
      <c r="N4277" s="70" t="str">
        <f>VLOOKUP(C4277,[6]Consolidado!$B:$H,7,FALSE)</f>
        <v>Octubre</v>
      </c>
      <c r="O4277" s="69"/>
      <c r="P4277" s="69"/>
    </row>
    <row r="4278" spans="1:16" s="71" customFormat="1" ht="16.5" customHeight="1" outlineLevel="1" x14ac:dyDescent="0.2">
      <c r="A4278" s="60" t="s">
        <v>717</v>
      </c>
      <c r="B4278" s="61">
        <v>42958</v>
      </c>
      <c r="C4278" s="69">
        <v>295</v>
      </c>
      <c r="D4278" s="63" t="str">
        <f>VLOOKUP(C4278,[6]Consolidado!$B:$E,4,FALSE)</f>
        <v>Finalizada</v>
      </c>
      <c r="E4278" s="64" t="s">
        <v>28</v>
      </c>
      <c r="F4278" s="65" t="s">
        <v>211</v>
      </c>
      <c r="G4278" s="66">
        <v>1</v>
      </c>
      <c r="H4278" s="67">
        <v>781.25538461538463</v>
      </c>
      <c r="I4278" s="129">
        <f t="shared" si="122"/>
        <v>781.25538461538463</v>
      </c>
      <c r="J4278" s="86">
        <v>30.292899999999999</v>
      </c>
      <c r="K4278" s="129">
        <f t="shared" si="123"/>
        <v>25.790049305790617</v>
      </c>
      <c r="L4278" s="68" t="str">
        <f>VLOOKUP(C4278,[6]Consolidado!$B:$E,2,FALSE)</f>
        <v>Chicha [Pina Blanca]</v>
      </c>
      <c r="M4278" s="69" t="str">
        <f>VLOOKUP(C4278,[6]Consolidado!$B:$E,3,FALSE)</f>
        <v>BQ-01 Banquette 1</v>
      </c>
      <c r="N4278" s="70" t="str">
        <f>VLOOKUP(C4278,[6]Consolidado!$B:$H,7,FALSE)</f>
        <v>Agosto</v>
      </c>
      <c r="O4278" s="69"/>
      <c r="P4278" s="69"/>
    </row>
    <row r="4279" spans="1:16" s="71" customFormat="1" ht="16.5" customHeight="1" outlineLevel="1" x14ac:dyDescent="0.2">
      <c r="A4279" s="60" t="s">
        <v>717</v>
      </c>
      <c r="B4279" s="61">
        <v>42958</v>
      </c>
      <c r="C4279" s="69">
        <v>295</v>
      </c>
      <c r="D4279" s="63" t="str">
        <f>VLOOKUP(C4279,[6]Consolidado!$B:$E,4,FALSE)</f>
        <v>Finalizada</v>
      </c>
      <c r="E4279" s="64" t="s">
        <v>51</v>
      </c>
      <c r="F4279" s="65" t="s">
        <v>269</v>
      </c>
      <c r="G4279" s="66">
        <v>0.5</v>
      </c>
      <c r="H4279" s="67">
        <v>1455.34</v>
      </c>
      <c r="I4279" s="129">
        <f t="shared" si="122"/>
        <v>727.67</v>
      </c>
      <c r="J4279" s="86">
        <v>30.292899999999999</v>
      </c>
      <c r="K4279" s="129">
        <f t="shared" si="123"/>
        <v>24.021140267191321</v>
      </c>
      <c r="L4279" s="68" t="str">
        <f>VLOOKUP(C4279,[6]Consolidado!$B:$E,2,FALSE)</f>
        <v>Chicha [Pina Blanca]</v>
      </c>
      <c r="M4279" s="69" t="str">
        <f>VLOOKUP(C4279,[6]Consolidado!$B:$E,3,FALSE)</f>
        <v>BQ-01 Banquette 1</v>
      </c>
      <c r="N4279" s="70" t="str">
        <f>VLOOKUP(C4279,[6]Consolidado!$B:$H,7,FALSE)</f>
        <v>Agosto</v>
      </c>
      <c r="O4279" s="69"/>
      <c r="P4279" s="69"/>
    </row>
    <row r="4280" spans="1:16" s="71" customFormat="1" ht="16.5" customHeight="1" outlineLevel="1" x14ac:dyDescent="0.2">
      <c r="A4280" s="60" t="s">
        <v>717</v>
      </c>
      <c r="B4280" s="61">
        <v>42958</v>
      </c>
      <c r="C4280" s="69">
        <v>296</v>
      </c>
      <c r="D4280" s="63" t="str">
        <f>VLOOKUP(C4280,[6]Consolidado!$B:$E,4,FALSE)</f>
        <v>Finalizada</v>
      </c>
      <c r="E4280" s="64" t="s">
        <v>51</v>
      </c>
      <c r="F4280" s="65" t="s">
        <v>269</v>
      </c>
      <c r="G4280" s="66">
        <v>0.5</v>
      </c>
      <c r="H4280" s="67">
        <v>1455.34</v>
      </c>
      <c r="I4280" s="129">
        <f t="shared" ref="I4280:I4343" si="124">G4280*H4280</f>
        <v>727.67</v>
      </c>
      <c r="J4280" s="86">
        <v>30.292899999999999</v>
      </c>
      <c r="K4280" s="129">
        <f t="shared" ref="K4280:K4343" si="125">IFERROR(I4280/J4280,0)</f>
        <v>24.021140267191321</v>
      </c>
      <c r="L4280" s="68" t="str">
        <f>VLOOKUP(C4280,[6]Consolidado!$B:$E,2,FALSE)</f>
        <v>Chicha [Pina Blanca]</v>
      </c>
      <c r="M4280" s="69" t="str">
        <f>VLOOKUP(C4280,[6]Consolidado!$B:$E,3,FALSE)</f>
        <v>BQ-02 Banquette 2</v>
      </c>
      <c r="N4280" s="70" t="str">
        <f>VLOOKUP(C4280,[6]Consolidado!$B:$H,7,FALSE)</f>
        <v>Agosto</v>
      </c>
      <c r="O4280" s="69"/>
      <c r="P4280" s="69"/>
    </row>
    <row r="4281" spans="1:16" s="71" customFormat="1" ht="16.5" customHeight="1" outlineLevel="1" x14ac:dyDescent="0.2">
      <c r="A4281" s="60" t="s">
        <v>717</v>
      </c>
      <c r="B4281" s="61">
        <v>42958</v>
      </c>
      <c r="C4281" s="69">
        <v>298</v>
      </c>
      <c r="D4281" s="63" t="str">
        <f>VLOOKUP(C4281,[6]Consolidado!$B:$E,4,FALSE)</f>
        <v>Finalizada</v>
      </c>
      <c r="E4281" s="64" t="s">
        <v>33</v>
      </c>
      <c r="F4281" s="65" t="s">
        <v>32</v>
      </c>
      <c r="G4281" s="66">
        <v>16</v>
      </c>
      <c r="H4281" s="67">
        <v>30.173307174260756</v>
      </c>
      <c r="I4281" s="129">
        <f t="shared" si="124"/>
        <v>482.7729147881721</v>
      </c>
      <c r="J4281" s="86">
        <v>30.292899999999999</v>
      </c>
      <c r="K4281" s="129">
        <f t="shared" si="125"/>
        <v>15.936833871572947</v>
      </c>
      <c r="L4281" s="68" t="str">
        <f>VLOOKUP(C4281,[6]Consolidado!$B:$E,2,FALSE)</f>
        <v>Chicha [Pina Blanca]</v>
      </c>
      <c r="M4281" s="69" t="str">
        <f>VLOOKUP(C4281,[6]Consolidado!$B:$E,3,FALSE)</f>
        <v>SK-05 Back Bar Slat Wall</v>
      </c>
      <c r="N4281" s="70" t="str">
        <f>VLOOKUP(C4281,[6]Consolidado!$B:$H,7,FALSE)</f>
        <v>Agosto</v>
      </c>
      <c r="O4281" s="69"/>
      <c r="P4281" s="69"/>
    </row>
    <row r="4282" spans="1:16" s="71" customFormat="1" ht="16.5" customHeight="1" outlineLevel="1" x14ac:dyDescent="0.2">
      <c r="A4282" s="60" t="s">
        <v>717</v>
      </c>
      <c r="B4282" s="61">
        <v>42958</v>
      </c>
      <c r="C4282" s="69">
        <v>296</v>
      </c>
      <c r="D4282" s="63" t="str">
        <f>VLOOKUP(C4282,[6]Consolidado!$B:$E,4,FALSE)</f>
        <v>Finalizada</v>
      </c>
      <c r="E4282" s="64" t="s">
        <v>28</v>
      </c>
      <c r="F4282" s="65" t="s">
        <v>27</v>
      </c>
      <c r="G4282" s="66">
        <v>2</v>
      </c>
      <c r="H4282" s="67">
        <v>895.33333333333337</v>
      </c>
      <c r="I4282" s="129">
        <f t="shared" si="124"/>
        <v>1790.6666666666667</v>
      </c>
      <c r="J4282" s="86">
        <v>30.292899999999999</v>
      </c>
      <c r="K4282" s="129">
        <f t="shared" si="125"/>
        <v>59.111761061722937</v>
      </c>
      <c r="L4282" s="68" t="str">
        <f>VLOOKUP(C4282,[6]Consolidado!$B:$E,2,FALSE)</f>
        <v>Chicha [Pina Blanca]</v>
      </c>
      <c r="M4282" s="69" t="str">
        <f>VLOOKUP(C4282,[6]Consolidado!$B:$E,3,FALSE)</f>
        <v>BQ-02 Banquette 2</v>
      </c>
      <c r="N4282" s="70" t="str">
        <f>VLOOKUP(C4282,[6]Consolidado!$B:$H,7,FALSE)</f>
        <v>Agosto</v>
      </c>
      <c r="O4282" s="69"/>
      <c r="P4282" s="69"/>
    </row>
    <row r="4283" spans="1:16" s="71" customFormat="1" ht="16.5" customHeight="1" outlineLevel="1" x14ac:dyDescent="0.2">
      <c r="A4283" s="60" t="s">
        <v>717</v>
      </c>
      <c r="B4283" s="61">
        <v>42958</v>
      </c>
      <c r="C4283" s="69">
        <v>347</v>
      </c>
      <c r="D4283" s="63" t="str">
        <f>VLOOKUP(C4283,[6]Consolidado!$B:$E,4,FALSE)</f>
        <v>Finalizada</v>
      </c>
      <c r="E4283" s="64" t="s">
        <v>78</v>
      </c>
      <c r="F4283" s="65" t="s">
        <v>155</v>
      </c>
      <c r="G4283" s="66">
        <v>90</v>
      </c>
      <c r="H4283" s="67">
        <v>12.471553327840557</v>
      </c>
      <c r="I4283" s="129">
        <f t="shared" si="124"/>
        <v>1122.4397995056502</v>
      </c>
      <c r="J4283" s="86">
        <v>30.292899999999999</v>
      </c>
      <c r="K4283" s="129">
        <f t="shared" si="125"/>
        <v>37.052900168212688</v>
      </c>
      <c r="L4283" s="68" t="str">
        <f>VLOOKUP(C4283,[6]Consolidado!$B:$E,2,FALSE)</f>
        <v>Bell Works</v>
      </c>
      <c r="M4283" s="69" t="str">
        <f>VLOOKUP(C4283,[6]Consolidado!$B:$E,3,FALSE)</f>
        <v>Café Table Base</v>
      </c>
      <c r="N4283" s="70" t="str">
        <f>VLOOKUP(C4283,[6]Consolidado!$B:$H,7,FALSE)</f>
        <v>Agosto</v>
      </c>
      <c r="O4283" s="69"/>
      <c r="P4283" s="69"/>
    </row>
    <row r="4284" spans="1:16" s="71" customFormat="1" ht="16.5" customHeight="1" outlineLevel="1" x14ac:dyDescent="0.2">
      <c r="A4284" s="60" t="s">
        <v>717</v>
      </c>
      <c r="B4284" s="61">
        <v>42959</v>
      </c>
      <c r="C4284" s="69">
        <v>296</v>
      </c>
      <c r="D4284" s="63" t="str">
        <f>VLOOKUP(C4284,[6]Consolidado!$B:$E,4,FALSE)</f>
        <v>Finalizada</v>
      </c>
      <c r="E4284" s="64" t="s">
        <v>28</v>
      </c>
      <c r="F4284" s="65" t="s">
        <v>27</v>
      </c>
      <c r="G4284" s="66">
        <v>2</v>
      </c>
      <c r="H4284" s="67">
        <v>895.33333333333337</v>
      </c>
      <c r="I4284" s="129">
        <f t="shared" si="124"/>
        <v>1790.6666666666667</v>
      </c>
      <c r="J4284" s="86">
        <v>30.292899999999999</v>
      </c>
      <c r="K4284" s="129">
        <f t="shared" si="125"/>
        <v>59.111761061722937</v>
      </c>
      <c r="L4284" s="68" t="str">
        <f>VLOOKUP(C4284,[6]Consolidado!$B:$E,2,FALSE)</f>
        <v>Chicha [Pina Blanca]</v>
      </c>
      <c r="M4284" s="69" t="str">
        <f>VLOOKUP(C4284,[6]Consolidado!$B:$E,3,FALSE)</f>
        <v>BQ-02 Banquette 2</v>
      </c>
      <c r="N4284" s="70" t="str">
        <f>VLOOKUP(C4284,[6]Consolidado!$B:$H,7,FALSE)</f>
        <v>Agosto</v>
      </c>
      <c r="O4284" s="69"/>
      <c r="P4284" s="69"/>
    </row>
    <row r="4285" spans="1:16" s="71" customFormat="1" ht="16.5" customHeight="1" outlineLevel="1" x14ac:dyDescent="0.2">
      <c r="A4285" s="60" t="s">
        <v>717</v>
      </c>
      <c r="B4285" s="61">
        <v>42959</v>
      </c>
      <c r="C4285" s="69">
        <v>312</v>
      </c>
      <c r="D4285" s="63" t="str">
        <f>VLOOKUP(C4285,[6]Consolidado!$B:$E,4,FALSE)</f>
        <v>Finalizada</v>
      </c>
      <c r="E4285" s="64" t="s">
        <v>51</v>
      </c>
      <c r="F4285" s="65" t="s">
        <v>270</v>
      </c>
      <c r="G4285" s="66">
        <v>7.32</v>
      </c>
      <c r="H4285" s="67">
        <v>198.12880982824746</v>
      </c>
      <c r="I4285" s="129">
        <f t="shared" si="124"/>
        <v>1450.3028879427713</v>
      </c>
      <c r="J4285" s="86">
        <v>30.292899999999999</v>
      </c>
      <c r="K4285" s="129">
        <f t="shared" si="125"/>
        <v>47.876000248994693</v>
      </c>
      <c r="L4285" s="68" t="str">
        <f>VLOOKUP(C4285,[6]Consolidado!$B:$E,2,FALSE)</f>
        <v>Phipps&amp;CO</v>
      </c>
      <c r="M4285" s="69" t="str">
        <f>VLOOKUP(C4285,[6]Consolidado!$B:$E,3,FALSE)</f>
        <v>Cabanas</v>
      </c>
      <c r="N4285" s="70" t="str">
        <f>VLOOKUP(C4285,[6]Consolidado!$B:$H,7,FALSE)</f>
        <v>Agosto</v>
      </c>
      <c r="O4285" s="69"/>
      <c r="P4285" s="69"/>
    </row>
    <row r="4286" spans="1:16" s="71" customFormat="1" ht="16.5" customHeight="1" outlineLevel="1" x14ac:dyDescent="0.2">
      <c r="A4286" s="60" t="s">
        <v>717</v>
      </c>
      <c r="B4286" s="61">
        <v>42959</v>
      </c>
      <c r="C4286" s="69">
        <v>312</v>
      </c>
      <c r="D4286" s="63" t="str">
        <f>VLOOKUP(C4286,[6]Consolidado!$B:$E,4,FALSE)</f>
        <v>Finalizada</v>
      </c>
      <c r="E4286" s="64" t="s">
        <v>40</v>
      </c>
      <c r="F4286" s="65" t="s">
        <v>175</v>
      </c>
      <c r="G4286" s="66">
        <v>36</v>
      </c>
      <c r="H4286" s="67">
        <v>3.0160961129079249</v>
      </c>
      <c r="I4286" s="129">
        <f t="shared" si="124"/>
        <v>108.57946006468529</v>
      </c>
      <c r="J4286" s="86">
        <v>30.292899999999999</v>
      </c>
      <c r="K4286" s="129">
        <f t="shared" si="125"/>
        <v>3.5843204204511716</v>
      </c>
      <c r="L4286" s="68" t="str">
        <f>VLOOKUP(C4286,[6]Consolidado!$B:$E,2,FALSE)</f>
        <v>Phipps&amp;CO</v>
      </c>
      <c r="M4286" s="69" t="str">
        <f>VLOOKUP(C4286,[6]Consolidado!$B:$E,3,FALSE)</f>
        <v>Cabanas</v>
      </c>
      <c r="N4286" s="70" t="str">
        <f>VLOOKUP(C4286,[6]Consolidado!$B:$H,7,FALSE)</f>
        <v>Agosto</v>
      </c>
      <c r="O4286" s="69"/>
      <c r="P4286" s="69"/>
    </row>
    <row r="4287" spans="1:16" s="71" customFormat="1" ht="16.5" customHeight="1" outlineLevel="1" x14ac:dyDescent="0.2">
      <c r="A4287" s="60" t="s">
        <v>717</v>
      </c>
      <c r="B4287" s="61">
        <v>42959</v>
      </c>
      <c r="C4287" s="69">
        <v>312</v>
      </c>
      <c r="D4287" s="63" t="str">
        <f>VLOOKUP(C4287,[6]Consolidado!$B:$E,4,FALSE)</f>
        <v>Finalizada</v>
      </c>
      <c r="E4287" s="64" t="s">
        <v>40</v>
      </c>
      <c r="F4287" s="65" t="s">
        <v>271</v>
      </c>
      <c r="G4287" s="66">
        <v>36</v>
      </c>
      <c r="H4287" s="67">
        <v>1.6020003464931427</v>
      </c>
      <c r="I4287" s="129">
        <f t="shared" si="124"/>
        <v>57.672012473753135</v>
      </c>
      <c r="J4287" s="86">
        <v>30.292899999999999</v>
      </c>
      <c r="K4287" s="129">
        <f t="shared" si="125"/>
        <v>1.9038128562717052</v>
      </c>
      <c r="L4287" s="68" t="str">
        <f>VLOOKUP(C4287,[6]Consolidado!$B:$E,2,FALSE)</f>
        <v>Phipps&amp;CO</v>
      </c>
      <c r="M4287" s="69" t="str">
        <f>VLOOKUP(C4287,[6]Consolidado!$B:$E,3,FALSE)</f>
        <v>Cabanas</v>
      </c>
      <c r="N4287" s="70" t="str">
        <f>VLOOKUP(C4287,[6]Consolidado!$B:$H,7,FALSE)</f>
        <v>Agosto</v>
      </c>
      <c r="O4287" s="69"/>
      <c r="P4287" s="69"/>
    </row>
    <row r="4288" spans="1:16" s="71" customFormat="1" ht="16.5" customHeight="1" outlineLevel="1" x14ac:dyDescent="0.2">
      <c r="A4288" s="60" t="s">
        <v>717</v>
      </c>
      <c r="B4288" s="61">
        <v>42959</v>
      </c>
      <c r="C4288" s="69" t="s">
        <v>290</v>
      </c>
      <c r="D4288" s="63" t="str">
        <f>VLOOKUP(C4288,[6]Consolidado!$B:$E,4,FALSE)</f>
        <v>En Proceso</v>
      </c>
      <c r="E4288" s="64" t="s">
        <v>25</v>
      </c>
      <c r="F4288" s="65" t="s">
        <v>201</v>
      </c>
      <c r="G4288" s="66">
        <v>4</v>
      </c>
      <c r="H4288" s="67">
        <v>875.09253561253558</v>
      </c>
      <c r="I4288" s="129">
        <f t="shared" si="124"/>
        <v>3500.3701424501423</v>
      </c>
      <c r="J4288" s="86">
        <v>30.292899999999999</v>
      </c>
      <c r="K4288" s="129">
        <f t="shared" si="125"/>
        <v>115.55084334778586</v>
      </c>
      <c r="L4288" s="68" t="str">
        <f>VLOOKUP(C4288,[6]Consolidado!$B:$E,2,FALSE)</f>
        <v>Acabado</v>
      </c>
      <c r="M4288" s="69" t="str">
        <f>VLOOKUP(C4288,[6]Consolidado!$B:$E,3,FALSE)</f>
        <v>Material de acabado pendiente de distribuir</v>
      </c>
      <c r="N4288" s="70">
        <f>VLOOKUP(C4288,[6]Consolidado!$B:$H,7,FALSE)</f>
        <v>0</v>
      </c>
      <c r="O4288" s="69"/>
      <c r="P4288" s="69"/>
    </row>
    <row r="4289" spans="1:16" s="71" customFormat="1" ht="16.5" customHeight="1" outlineLevel="1" x14ac:dyDescent="0.2">
      <c r="A4289" s="60" t="s">
        <v>717</v>
      </c>
      <c r="B4289" s="61">
        <v>42959</v>
      </c>
      <c r="C4289" s="69" t="s">
        <v>290</v>
      </c>
      <c r="D4289" s="63" t="str">
        <f>VLOOKUP(C4289,[6]Consolidado!$B:$E,4,FALSE)</f>
        <v>En Proceso</v>
      </c>
      <c r="E4289" s="64" t="s">
        <v>25</v>
      </c>
      <c r="F4289" s="65" t="s">
        <v>99</v>
      </c>
      <c r="G4289" s="66">
        <v>3</v>
      </c>
      <c r="H4289" s="67">
        <v>349.53824092741934</v>
      </c>
      <c r="I4289" s="129">
        <f t="shared" si="124"/>
        <v>1048.614722782258</v>
      </c>
      <c r="J4289" s="86">
        <v>30.292899999999999</v>
      </c>
      <c r="K4289" s="129">
        <f t="shared" si="125"/>
        <v>34.615857933121561</v>
      </c>
      <c r="L4289" s="68" t="str">
        <f>VLOOKUP(C4289,[6]Consolidado!$B:$E,2,FALSE)</f>
        <v>Acabado</v>
      </c>
      <c r="M4289" s="69" t="str">
        <f>VLOOKUP(C4289,[6]Consolidado!$B:$E,3,FALSE)</f>
        <v>Material de acabado pendiente de distribuir</v>
      </c>
      <c r="N4289" s="70">
        <f>VLOOKUP(C4289,[6]Consolidado!$B:$H,7,FALSE)</f>
        <v>0</v>
      </c>
      <c r="O4289" s="69"/>
      <c r="P4289" s="69"/>
    </row>
    <row r="4290" spans="1:16" s="71" customFormat="1" ht="16.5" customHeight="1" outlineLevel="1" x14ac:dyDescent="0.2">
      <c r="A4290" s="60" t="s">
        <v>717</v>
      </c>
      <c r="B4290" s="61">
        <v>42959</v>
      </c>
      <c r="C4290" s="69">
        <v>296</v>
      </c>
      <c r="D4290" s="63" t="str">
        <f>VLOOKUP(C4290,[6]Consolidado!$B:$E,4,FALSE)</f>
        <v>Finalizada</v>
      </c>
      <c r="E4290" s="64" t="s">
        <v>28</v>
      </c>
      <c r="F4290" s="65" t="s">
        <v>106</v>
      </c>
      <c r="G4290" s="66">
        <v>1</v>
      </c>
      <c r="H4290" s="67">
        <v>569.04319999999996</v>
      </c>
      <c r="I4290" s="129">
        <f t="shared" si="124"/>
        <v>569.04319999999996</v>
      </c>
      <c r="J4290" s="86">
        <v>30.292899999999999</v>
      </c>
      <c r="K4290" s="129">
        <f t="shared" si="125"/>
        <v>18.78470532699081</v>
      </c>
      <c r="L4290" s="68" t="str">
        <f>VLOOKUP(C4290,[6]Consolidado!$B:$E,2,FALSE)</f>
        <v>Chicha [Pina Blanca]</v>
      </c>
      <c r="M4290" s="69" t="str">
        <f>VLOOKUP(C4290,[6]Consolidado!$B:$E,3,FALSE)</f>
        <v>BQ-02 Banquette 2</v>
      </c>
      <c r="N4290" s="70" t="str">
        <f>VLOOKUP(C4290,[6]Consolidado!$B:$H,7,FALSE)</f>
        <v>Agosto</v>
      </c>
      <c r="O4290" s="69"/>
      <c r="P4290" s="69"/>
    </row>
    <row r="4291" spans="1:16" s="71" customFormat="1" ht="16.5" customHeight="1" outlineLevel="1" x14ac:dyDescent="0.2">
      <c r="A4291" s="60" t="s">
        <v>717</v>
      </c>
      <c r="B4291" s="61">
        <v>42959</v>
      </c>
      <c r="C4291" s="69" t="s">
        <v>290</v>
      </c>
      <c r="D4291" s="63" t="str">
        <f>VLOOKUP(C4291,[6]Consolidado!$B:$E,4,FALSE)</f>
        <v>En Proceso</v>
      </c>
      <c r="E4291" s="64" t="s">
        <v>25</v>
      </c>
      <c r="F4291" s="65" t="s">
        <v>100</v>
      </c>
      <c r="G4291" s="66">
        <v>4</v>
      </c>
      <c r="H4291" s="67">
        <v>406.29999999999995</v>
      </c>
      <c r="I4291" s="129">
        <f t="shared" si="124"/>
        <v>1625.1999999999998</v>
      </c>
      <c r="J4291" s="86">
        <v>30.292899999999999</v>
      </c>
      <c r="K4291" s="129">
        <f t="shared" si="125"/>
        <v>53.649535039563723</v>
      </c>
      <c r="L4291" s="68" t="str">
        <f>VLOOKUP(C4291,[6]Consolidado!$B:$E,2,FALSE)</f>
        <v>Acabado</v>
      </c>
      <c r="M4291" s="69" t="str">
        <f>VLOOKUP(C4291,[6]Consolidado!$B:$E,3,FALSE)</f>
        <v>Material de acabado pendiente de distribuir</v>
      </c>
      <c r="N4291" s="70">
        <f>VLOOKUP(C4291,[6]Consolidado!$B:$H,7,FALSE)</f>
        <v>0</v>
      </c>
      <c r="O4291" s="69"/>
      <c r="P4291" s="69"/>
    </row>
    <row r="4292" spans="1:16" s="71" customFormat="1" ht="16.5" customHeight="1" outlineLevel="1" x14ac:dyDescent="0.2">
      <c r="A4292" s="60" t="s">
        <v>717</v>
      </c>
      <c r="B4292" s="61">
        <v>42959</v>
      </c>
      <c r="C4292" s="69" t="s">
        <v>290</v>
      </c>
      <c r="D4292" s="63" t="str">
        <f>VLOOKUP(C4292,[6]Consolidado!$B:$E,4,FALSE)</f>
        <v>En Proceso</v>
      </c>
      <c r="E4292" s="64" t="s">
        <v>25</v>
      </c>
      <c r="F4292" s="65" t="s">
        <v>109</v>
      </c>
      <c r="G4292" s="66">
        <v>4</v>
      </c>
      <c r="H4292" s="67">
        <v>1200.5646323851602</v>
      </c>
      <c r="I4292" s="129">
        <f t="shared" si="124"/>
        <v>4802.2585295406407</v>
      </c>
      <c r="J4292" s="86">
        <v>30.292899999999999</v>
      </c>
      <c r="K4292" s="129">
        <f t="shared" si="125"/>
        <v>158.52752722719319</v>
      </c>
      <c r="L4292" s="68" t="str">
        <f>VLOOKUP(C4292,[6]Consolidado!$B:$E,2,FALSE)</f>
        <v>Acabado</v>
      </c>
      <c r="M4292" s="69" t="str">
        <f>VLOOKUP(C4292,[6]Consolidado!$B:$E,3,FALSE)</f>
        <v>Material de acabado pendiente de distribuir</v>
      </c>
      <c r="N4292" s="70">
        <f>VLOOKUP(C4292,[6]Consolidado!$B:$H,7,FALSE)</f>
        <v>0</v>
      </c>
      <c r="O4292" s="69"/>
      <c r="P4292" s="69"/>
    </row>
    <row r="4293" spans="1:16" s="71" customFormat="1" ht="16.5" customHeight="1" outlineLevel="1" x14ac:dyDescent="0.2">
      <c r="A4293" s="60" t="s">
        <v>717</v>
      </c>
      <c r="B4293" s="61">
        <v>42959</v>
      </c>
      <c r="C4293" s="69" t="s">
        <v>290</v>
      </c>
      <c r="D4293" s="63" t="str">
        <f>VLOOKUP(C4293,[6]Consolidado!$B:$E,4,FALSE)</f>
        <v>En Proceso</v>
      </c>
      <c r="E4293" s="64" t="s">
        <v>25</v>
      </c>
      <c r="F4293" s="65" t="s">
        <v>110</v>
      </c>
      <c r="G4293" s="66">
        <v>3</v>
      </c>
      <c r="H4293" s="67">
        <v>1309.9402727880145</v>
      </c>
      <c r="I4293" s="129">
        <f t="shared" si="124"/>
        <v>3929.8208183640436</v>
      </c>
      <c r="J4293" s="86">
        <v>30.292899999999999</v>
      </c>
      <c r="K4293" s="129">
        <f t="shared" si="125"/>
        <v>129.72745489418458</v>
      </c>
      <c r="L4293" s="68" t="str">
        <f>VLOOKUP(C4293,[6]Consolidado!$B:$E,2,FALSE)</f>
        <v>Acabado</v>
      </c>
      <c r="M4293" s="69" t="str">
        <f>VLOOKUP(C4293,[6]Consolidado!$B:$E,3,FALSE)</f>
        <v>Material de acabado pendiente de distribuir</v>
      </c>
      <c r="N4293" s="70">
        <f>VLOOKUP(C4293,[6]Consolidado!$B:$H,7,FALSE)</f>
        <v>0</v>
      </c>
      <c r="O4293" s="69"/>
      <c r="P4293" s="69"/>
    </row>
    <row r="4294" spans="1:16" s="71" customFormat="1" ht="16.5" customHeight="1" outlineLevel="1" x14ac:dyDescent="0.2">
      <c r="A4294" s="60" t="s">
        <v>717</v>
      </c>
      <c r="B4294" s="61">
        <v>42959</v>
      </c>
      <c r="C4294" s="69" t="s">
        <v>290</v>
      </c>
      <c r="D4294" s="63" t="str">
        <f>VLOOKUP(C4294,[6]Consolidado!$B:$E,4,FALSE)</f>
        <v>En Proceso</v>
      </c>
      <c r="E4294" s="64" t="s">
        <v>25</v>
      </c>
      <c r="F4294" s="65" t="s">
        <v>119</v>
      </c>
      <c r="G4294" s="66">
        <v>4</v>
      </c>
      <c r="H4294" s="67">
        <v>614.85960643746137</v>
      </c>
      <c r="I4294" s="129">
        <f t="shared" si="124"/>
        <v>2459.4384257498455</v>
      </c>
      <c r="J4294" s="86">
        <v>30.292899999999999</v>
      </c>
      <c r="K4294" s="129">
        <f t="shared" si="125"/>
        <v>81.18860940186795</v>
      </c>
      <c r="L4294" s="68" t="str">
        <f>VLOOKUP(C4294,[6]Consolidado!$B:$E,2,FALSE)</f>
        <v>Acabado</v>
      </c>
      <c r="M4294" s="69" t="str">
        <f>VLOOKUP(C4294,[6]Consolidado!$B:$E,3,FALSE)</f>
        <v>Material de acabado pendiente de distribuir</v>
      </c>
      <c r="N4294" s="70">
        <f>VLOOKUP(C4294,[6]Consolidado!$B:$H,7,FALSE)</f>
        <v>0</v>
      </c>
      <c r="O4294" s="69"/>
      <c r="P4294" s="69"/>
    </row>
    <row r="4295" spans="1:16" s="71" customFormat="1" ht="16.5" customHeight="1" outlineLevel="1" x14ac:dyDescent="0.2">
      <c r="A4295" s="60" t="s">
        <v>717</v>
      </c>
      <c r="B4295" s="61">
        <v>42959</v>
      </c>
      <c r="C4295" s="69" t="s">
        <v>290</v>
      </c>
      <c r="D4295" s="63" t="str">
        <f>VLOOKUP(C4295,[6]Consolidado!$B:$E,4,FALSE)</f>
        <v>En Proceso</v>
      </c>
      <c r="E4295" s="64" t="s">
        <v>25</v>
      </c>
      <c r="F4295" s="65" t="s">
        <v>230</v>
      </c>
      <c r="G4295" s="66">
        <v>2</v>
      </c>
      <c r="H4295" s="67">
        <v>238.47880378364198</v>
      </c>
      <c r="I4295" s="129">
        <f t="shared" si="124"/>
        <v>476.95760756728396</v>
      </c>
      <c r="J4295" s="86">
        <v>30.292899999999999</v>
      </c>
      <c r="K4295" s="129">
        <f t="shared" si="125"/>
        <v>15.74486455794209</v>
      </c>
      <c r="L4295" s="68" t="str">
        <f>VLOOKUP(C4295,[6]Consolidado!$B:$E,2,FALSE)</f>
        <v>Acabado</v>
      </c>
      <c r="M4295" s="69" t="str">
        <f>VLOOKUP(C4295,[6]Consolidado!$B:$E,3,FALSE)</f>
        <v>Material de acabado pendiente de distribuir</v>
      </c>
      <c r="N4295" s="70">
        <f>VLOOKUP(C4295,[6]Consolidado!$B:$H,7,FALSE)</f>
        <v>0</v>
      </c>
      <c r="O4295" s="69"/>
      <c r="P4295" s="69"/>
    </row>
    <row r="4296" spans="1:16" s="71" customFormat="1" ht="16.5" customHeight="1" outlineLevel="1" x14ac:dyDescent="0.2">
      <c r="A4296" s="60" t="s">
        <v>717</v>
      </c>
      <c r="B4296" s="61">
        <v>42961</v>
      </c>
      <c r="C4296" s="69">
        <v>347</v>
      </c>
      <c r="D4296" s="63" t="str">
        <f>VLOOKUP(C4296,[6]Consolidado!$B:$E,4,FALSE)</f>
        <v>Finalizada</v>
      </c>
      <c r="E4296" s="64" t="s">
        <v>33</v>
      </c>
      <c r="F4296" s="65" t="s">
        <v>32</v>
      </c>
      <c r="G4296" s="66">
        <v>90</v>
      </c>
      <c r="H4296" s="67">
        <v>30.173307174260756</v>
      </c>
      <c r="I4296" s="129">
        <f t="shared" si="124"/>
        <v>2715.5976456834683</v>
      </c>
      <c r="J4296" s="86">
        <v>30.292899999999999</v>
      </c>
      <c r="K4296" s="129">
        <f t="shared" si="125"/>
        <v>89.644690527597831</v>
      </c>
      <c r="L4296" s="68" t="str">
        <f>VLOOKUP(C4296,[6]Consolidado!$B:$E,2,FALSE)</f>
        <v>Bell Works</v>
      </c>
      <c r="M4296" s="69" t="str">
        <f>VLOOKUP(C4296,[6]Consolidado!$B:$E,3,FALSE)</f>
        <v>Café Table Base</v>
      </c>
      <c r="N4296" s="70" t="str">
        <f>VLOOKUP(C4296,[6]Consolidado!$B:$H,7,FALSE)</f>
        <v>Agosto</v>
      </c>
      <c r="O4296" s="69"/>
      <c r="P4296" s="69"/>
    </row>
    <row r="4297" spans="1:16" s="71" customFormat="1" ht="16.5" customHeight="1" outlineLevel="1" x14ac:dyDescent="0.2">
      <c r="A4297" s="60" t="s">
        <v>717</v>
      </c>
      <c r="B4297" s="61">
        <v>42961</v>
      </c>
      <c r="C4297" s="69">
        <v>347</v>
      </c>
      <c r="D4297" s="63" t="str">
        <f>VLOOKUP(C4297,[6]Consolidado!$B:$E,4,FALSE)</f>
        <v>Finalizada</v>
      </c>
      <c r="E4297" s="64" t="s">
        <v>33</v>
      </c>
      <c r="F4297" s="65" t="s">
        <v>35</v>
      </c>
      <c r="G4297" s="66">
        <v>2</v>
      </c>
      <c r="H4297" s="67">
        <v>292.47512237545357</v>
      </c>
      <c r="I4297" s="129">
        <f t="shared" si="124"/>
        <v>584.95024475090713</v>
      </c>
      <c r="J4297" s="86">
        <v>30.292899999999999</v>
      </c>
      <c r="K4297" s="129">
        <f t="shared" si="125"/>
        <v>19.309813347381965</v>
      </c>
      <c r="L4297" s="68" t="str">
        <f>VLOOKUP(C4297,[6]Consolidado!$B:$E,2,FALSE)</f>
        <v>Bell Works</v>
      </c>
      <c r="M4297" s="69" t="str">
        <f>VLOOKUP(C4297,[6]Consolidado!$B:$E,3,FALSE)</f>
        <v>Café Table Base</v>
      </c>
      <c r="N4297" s="70" t="str">
        <f>VLOOKUP(C4297,[6]Consolidado!$B:$H,7,FALSE)</f>
        <v>Agosto</v>
      </c>
      <c r="O4297" s="69"/>
      <c r="P4297" s="69"/>
    </row>
    <row r="4298" spans="1:16" s="71" customFormat="1" ht="16.5" customHeight="1" outlineLevel="1" x14ac:dyDescent="0.2">
      <c r="A4298" s="60" t="s">
        <v>717</v>
      </c>
      <c r="B4298" s="61">
        <v>42961</v>
      </c>
      <c r="C4298" s="69">
        <v>347</v>
      </c>
      <c r="D4298" s="63" t="str">
        <f>VLOOKUP(C4298,[6]Consolidado!$B:$E,4,FALSE)</f>
        <v>Finalizada</v>
      </c>
      <c r="E4298" s="64" t="s">
        <v>33</v>
      </c>
      <c r="F4298" s="65" t="s">
        <v>34</v>
      </c>
      <c r="G4298" s="66">
        <v>3</v>
      </c>
      <c r="H4298" s="67">
        <v>37.379152835418878</v>
      </c>
      <c r="I4298" s="129">
        <f t="shared" si="124"/>
        <v>112.13745850625664</v>
      </c>
      <c r="J4298" s="86">
        <v>30.292899999999999</v>
      </c>
      <c r="K4298" s="129">
        <f t="shared" si="125"/>
        <v>3.7017736336321923</v>
      </c>
      <c r="L4298" s="68" t="str">
        <f>VLOOKUP(C4298,[6]Consolidado!$B:$E,2,FALSE)</f>
        <v>Bell Works</v>
      </c>
      <c r="M4298" s="69" t="str">
        <f>VLOOKUP(C4298,[6]Consolidado!$B:$E,3,FALSE)</f>
        <v>Café Table Base</v>
      </c>
      <c r="N4298" s="70" t="str">
        <f>VLOOKUP(C4298,[6]Consolidado!$B:$H,7,FALSE)</f>
        <v>Agosto</v>
      </c>
      <c r="O4298" s="69"/>
      <c r="P4298" s="69"/>
    </row>
    <row r="4299" spans="1:16" s="71" customFormat="1" ht="16.5" customHeight="1" outlineLevel="1" x14ac:dyDescent="0.2">
      <c r="A4299" s="60" t="s">
        <v>717</v>
      </c>
      <c r="B4299" s="61">
        <v>42961</v>
      </c>
      <c r="C4299" s="69">
        <v>347</v>
      </c>
      <c r="D4299" s="63" t="str">
        <f>VLOOKUP(C4299,[6]Consolidado!$B:$E,4,FALSE)</f>
        <v>Finalizada</v>
      </c>
      <c r="E4299" s="64" t="s">
        <v>40</v>
      </c>
      <c r="F4299" s="65" t="s">
        <v>245</v>
      </c>
      <c r="G4299" s="66">
        <v>300</v>
      </c>
      <c r="H4299" s="67">
        <v>0.3813438027031037</v>
      </c>
      <c r="I4299" s="129">
        <f t="shared" si="124"/>
        <v>114.40314081093111</v>
      </c>
      <c r="J4299" s="86">
        <v>30.292899999999999</v>
      </c>
      <c r="K4299" s="129">
        <f t="shared" si="125"/>
        <v>3.776566152825616</v>
      </c>
      <c r="L4299" s="68" t="str">
        <f>VLOOKUP(C4299,[6]Consolidado!$B:$E,2,FALSE)</f>
        <v>Bell Works</v>
      </c>
      <c r="M4299" s="69" t="str">
        <f>VLOOKUP(C4299,[6]Consolidado!$B:$E,3,FALSE)</f>
        <v>Café Table Base</v>
      </c>
      <c r="N4299" s="70" t="str">
        <f>VLOOKUP(C4299,[6]Consolidado!$B:$H,7,FALSE)</f>
        <v>Agosto</v>
      </c>
      <c r="O4299" s="69"/>
      <c r="P4299" s="69"/>
    </row>
    <row r="4300" spans="1:16" s="71" customFormat="1" ht="16.5" customHeight="1" outlineLevel="1" x14ac:dyDescent="0.2">
      <c r="A4300" s="60" t="s">
        <v>717</v>
      </c>
      <c r="B4300" s="61">
        <v>42961</v>
      </c>
      <c r="C4300" s="69">
        <v>313</v>
      </c>
      <c r="D4300" s="63" t="str">
        <f>VLOOKUP(C4300,[6]Consolidado!$B:$E,4,FALSE)</f>
        <v>Finalizada</v>
      </c>
      <c r="E4300" s="64" t="s">
        <v>78</v>
      </c>
      <c r="F4300" s="65" t="s">
        <v>77</v>
      </c>
      <c r="G4300" s="66">
        <v>48</v>
      </c>
      <c r="H4300" s="67">
        <v>2.0236699627019425</v>
      </c>
      <c r="I4300" s="129">
        <f t="shared" si="124"/>
        <v>97.136158209693235</v>
      </c>
      <c r="J4300" s="86">
        <v>30.292899999999999</v>
      </c>
      <c r="K4300" s="129">
        <f t="shared" si="125"/>
        <v>3.2065651756580995</v>
      </c>
      <c r="L4300" s="68" t="str">
        <f>VLOOKUP(C4300,[6]Consolidado!$B:$E,2,FALSE)</f>
        <v>Phipps&amp;CO</v>
      </c>
      <c r="M4300" s="69" t="str">
        <f>VLOOKUP(C4300,[6]Consolidado!$B:$E,3,FALSE)</f>
        <v>Side table with wood slats</v>
      </c>
      <c r="N4300" s="70" t="str">
        <f>VLOOKUP(C4300,[6]Consolidado!$B:$H,7,FALSE)</f>
        <v>Agosto</v>
      </c>
      <c r="O4300" s="69"/>
      <c r="P4300" s="69"/>
    </row>
    <row r="4301" spans="1:16" s="71" customFormat="1" ht="16.5" customHeight="1" outlineLevel="1" x14ac:dyDescent="0.2">
      <c r="A4301" s="60" t="s">
        <v>717</v>
      </c>
      <c r="B4301" s="61">
        <v>42961</v>
      </c>
      <c r="C4301" s="69">
        <v>313</v>
      </c>
      <c r="D4301" s="63" t="str">
        <f>VLOOKUP(C4301,[6]Consolidado!$B:$E,4,FALSE)</f>
        <v>Finalizada</v>
      </c>
      <c r="E4301" s="64" t="s">
        <v>33</v>
      </c>
      <c r="F4301" s="65" t="s">
        <v>35</v>
      </c>
      <c r="G4301" s="66">
        <v>1</v>
      </c>
      <c r="H4301" s="67">
        <v>292.47512237545357</v>
      </c>
      <c r="I4301" s="129">
        <f t="shared" si="124"/>
        <v>292.47512237545357</v>
      </c>
      <c r="J4301" s="86">
        <v>30.292899999999999</v>
      </c>
      <c r="K4301" s="129">
        <f t="shared" si="125"/>
        <v>9.6549066736909825</v>
      </c>
      <c r="L4301" s="68" t="str">
        <f>VLOOKUP(C4301,[6]Consolidado!$B:$E,2,FALSE)</f>
        <v>Phipps&amp;CO</v>
      </c>
      <c r="M4301" s="69" t="str">
        <f>VLOOKUP(C4301,[6]Consolidado!$B:$E,3,FALSE)</f>
        <v>Side table with wood slats</v>
      </c>
      <c r="N4301" s="70" t="str">
        <f>VLOOKUP(C4301,[6]Consolidado!$B:$H,7,FALSE)</f>
        <v>Agosto</v>
      </c>
      <c r="O4301" s="69"/>
      <c r="P4301" s="69"/>
    </row>
    <row r="4302" spans="1:16" s="71" customFormat="1" ht="16.5" customHeight="1" outlineLevel="1" x14ac:dyDescent="0.2">
      <c r="A4302" s="60" t="s">
        <v>717</v>
      </c>
      <c r="B4302" s="61">
        <v>42961</v>
      </c>
      <c r="C4302" s="69">
        <v>313</v>
      </c>
      <c r="D4302" s="63" t="str">
        <f>VLOOKUP(C4302,[6]Consolidado!$B:$E,4,FALSE)</f>
        <v>Finalizada</v>
      </c>
      <c r="E4302" s="64" t="s">
        <v>33</v>
      </c>
      <c r="F4302" s="65" t="s">
        <v>34</v>
      </c>
      <c r="G4302" s="66">
        <v>1</v>
      </c>
      <c r="H4302" s="67">
        <v>37.379152835418878</v>
      </c>
      <c r="I4302" s="129">
        <f t="shared" si="124"/>
        <v>37.379152835418878</v>
      </c>
      <c r="J4302" s="86">
        <v>30.292899999999999</v>
      </c>
      <c r="K4302" s="129">
        <f t="shared" si="125"/>
        <v>1.2339245445440641</v>
      </c>
      <c r="L4302" s="68" t="str">
        <f>VLOOKUP(C4302,[6]Consolidado!$B:$E,2,FALSE)</f>
        <v>Phipps&amp;CO</v>
      </c>
      <c r="M4302" s="69" t="str">
        <f>VLOOKUP(C4302,[6]Consolidado!$B:$E,3,FALSE)</f>
        <v>Side table with wood slats</v>
      </c>
      <c r="N4302" s="70" t="str">
        <f>VLOOKUP(C4302,[6]Consolidado!$B:$H,7,FALSE)</f>
        <v>Agosto</v>
      </c>
      <c r="O4302" s="69"/>
      <c r="P4302" s="69"/>
    </row>
    <row r="4303" spans="1:16" s="71" customFormat="1" ht="16.5" customHeight="1" outlineLevel="1" x14ac:dyDescent="0.2">
      <c r="A4303" s="60" t="s">
        <v>717</v>
      </c>
      <c r="B4303" s="61">
        <v>42961</v>
      </c>
      <c r="C4303" s="69">
        <v>249</v>
      </c>
      <c r="D4303" s="63" t="str">
        <f>VLOOKUP(C4303,[6]Consolidado!$B:$E,4,FALSE)</f>
        <v>Finalizada</v>
      </c>
      <c r="E4303" s="64" t="s">
        <v>33</v>
      </c>
      <c r="F4303" s="65" t="s">
        <v>32</v>
      </c>
      <c r="G4303" s="66">
        <v>30</v>
      </c>
      <c r="H4303" s="67">
        <v>30.173307174260756</v>
      </c>
      <c r="I4303" s="129">
        <f t="shared" si="124"/>
        <v>905.19921522782272</v>
      </c>
      <c r="J4303" s="86">
        <v>30.292899999999999</v>
      </c>
      <c r="K4303" s="129">
        <f t="shared" si="125"/>
        <v>29.881563509199275</v>
      </c>
      <c r="L4303" s="68" t="str">
        <f>VLOOKUP(C4303,[6]Consolidado!$B:$E,2,FALSE)</f>
        <v>Ignitia Office</v>
      </c>
      <c r="M4303" s="69" t="str">
        <f>VLOOKUP(C4303,[6]Consolidado!$B:$E,3,FALSE)</f>
        <v>Long Community Table in Light wood  w/base</v>
      </c>
      <c r="N4303" s="70" t="str">
        <f>VLOOKUP(C4303,[6]Consolidado!$B:$H,7,FALSE)</f>
        <v>Agosto</v>
      </c>
      <c r="O4303" s="69"/>
      <c r="P4303" s="69"/>
    </row>
    <row r="4304" spans="1:16" s="71" customFormat="1" ht="16.5" customHeight="1" outlineLevel="1" x14ac:dyDescent="0.2">
      <c r="A4304" s="60" t="s">
        <v>717</v>
      </c>
      <c r="B4304" s="61">
        <v>42961</v>
      </c>
      <c r="C4304" s="69">
        <v>249</v>
      </c>
      <c r="D4304" s="63" t="str">
        <f>VLOOKUP(C4304,[6]Consolidado!$B:$E,4,FALSE)</f>
        <v>Finalizada</v>
      </c>
      <c r="E4304" s="64" t="s">
        <v>33</v>
      </c>
      <c r="F4304" s="65" t="s">
        <v>34</v>
      </c>
      <c r="G4304" s="66">
        <v>1</v>
      </c>
      <c r="H4304" s="67">
        <v>37.379152835418878</v>
      </c>
      <c r="I4304" s="129">
        <f t="shared" si="124"/>
        <v>37.379152835418878</v>
      </c>
      <c r="J4304" s="86">
        <v>30.292899999999999</v>
      </c>
      <c r="K4304" s="129">
        <f t="shared" si="125"/>
        <v>1.2339245445440641</v>
      </c>
      <c r="L4304" s="68" t="str">
        <f>VLOOKUP(C4304,[6]Consolidado!$B:$E,2,FALSE)</f>
        <v>Ignitia Office</v>
      </c>
      <c r="M4304" s="69" t="str">
        <f>VLOOKUP(C4304,[6]Consolidado!$B:$E,3,FALSE)</f>
        <v>Long Community Table in Light wood  w/base</v>
      </c>
      <c r="N4304" s="70" t="str">
        <f>VLOOKUP(C4304,[6]Consolidado!$B:$H,7,FALSE)</f>
        <v>Agosto</v>
      </c>
      <c r="O4304" s="69"/>
      <c r="P4304" s="69"/>
    </row>
    <row r="4305" spans="1:16" s="71" customFormat="1" ht="16.5" customHeight="1" outlineLevel="1" x14ac:dyDescent="0.2">
      <c r="A4305" s="60" t="s">
        <v>717</v>
      </c>
      <c r="B4305" s="61">
        <v>42961</v>
      </c>
      <c r="C4305" s="69">
        <v>347</v>
      </c>
      <c r="D4305" s="63" t="str">
        <f>VLOOKUP(C4305,[6]Consolidado!$B:$E,4,FALSE)</f>
        <v>Finalizada</v>
      </c>
      <c r="E4305" s="64" t="s">
        <v>31</v>
      </c>
      <c r="F4305" s="65" t="s">
        <v>149</v>
      </c>
      <c r="G4305" s="66">
        <v>90</v>
      </c>
      <c r="H4305" s="67">
        <v>1.7013852813852814</v>
      </c>
      <c r="I4305" s="129">
        <f t="shared" si="124"/>
        <v>153.12467532467534</v>
      </c>
      <c r="J4305" s="86">
        <v>30.292899999999999</v>
      </c>
      <c r="K4305" s="129">
        <f t="shared" si="125"/>
        <v>5.0548041067271647</v>
      </c>
      <c r="L4305" s="68" t="str">
        <f>VLOOKUP(C4305,[6]Consolidado!$B:$E,2,FALSE)</f>
        <v>Bell Works</v>
      </c>
      <c r="M4305" s="69" t="str">
        <f>VLOOKUP(C4305,[6]Consolidado!$B:$E,3,FALSE)</f>
        <v>Café Table Base</v>
      </c>
      <c r="N4305" s="70" t="str">
        <f>VLOOKUP(C4305,[6]Consolidado!$B:$H,7,FALSE)</f>
        <v>Agosto</v>
      </c>
      <c r="O4305" s="69"/>
      <c r="P4305" s="69"/>
    </row>
    <row r="4306" spans="1:16" s="71" customFormat="1" ht="16.5" customHeight="1" outlineLevel="1" x14ac:dyDescent="0.2">
      <c r="A4306" s="60" t="s">
        <v>717</v>
      </c>
      <c r="B4306" s="61">
        <v>42961</v>
      </c>
      <c r="C4306" s="69">
        <v>368</v>
      </c>
      <c r="D4306" s="63" t="str">
        <f>VLOOKUP(C4306,[6]Consolidado!$B:$E,4,FALSE)</f>
        <v>Finalizada</v>
      </c>
      <c r="E4306" s="64" t="s">
        <v>51</v>
      </c>
      <c r="F4306" s="65" t="s">
        <v>115</v>
      </c>
      <c r="G4306" s="66">
        <v>42</v>
      </c>
      <c r="H4306" s="67">
        <v>50.229510997599121</v>
      </c>
      <c r="I4306" s="129">
        <f t="shared" si="124"/>
        <v>2109.6394618991631</v>
      </c>
      <c r="J4306" s="86">
        <v>30.292899999999999</v>
      </c>
      <c r="K4306" s="129">
        <f t="shared" si="125"/>
        <v>69.641383357128674</v>
      </c>
      <c r="L4306" s="68" t="str">
        <f>VLOOKUP(C4306,[6]Consolidado!$B:$E,2,FALSE)</f>
        <v>Home Studios</v>
      </c>
      <c r="M4306" s="69" t="str">
        <f>VLOOKUP(C4306,[6]Consolidado!$B:$E,3,FALSE)</f>
        <v xml:space="preserve">Custom bar </v>
      </c>
      <c r="N4306" s="70" t="str">
        <f>VLOOKUP(C4306,[6]Consolidado!$B:$H,7,FALSE)</f>
        <v>Agosto</v>
      </c>
      <c r="O4306" s="69"/>
      <c r="P4306" s="69"/>
    </row>
    <row r="4307" spans="1:16" s="71" customFormat="1" ht="16.5" customHeight="1" outlineLevel="1" x14ac:dyDescent="0.2">
      <c r="A4307" s="60" t="s">
        <v>717</v>
      </c>
      <c r="B4307" s="61">
        <v>42961</v>
      </c>
      <c r="C4307" s="69">
        <v>296</v>
      </c>
      <c r="D4307" s="63" t="str">
        <f>VLOOKUP(C4307,[6]Consolidado!$B:$E,4,FALSE)</f>
        <v>Finalizada</v>
      </c>
      <c r="E4307" s="64" t="s">
        <v>51</v>
      </c>
      <c r="F4307" s="65" t="s">
        <v>273</v>
      </c>
      <c r="G4307" s="66">
        <v>1.5</v>
      </c>
      <c r="H4307" s="67">
        <v>4094.4533333333334</v>
      </c>
      <c r="I4307" s="129">
        <f t="shared" si="124"/>
        <v>6141.68</v>
      </c>
      <c r="J4307" s="86">
        <v>30.292899999999999</v>
      </c>
      <c r="K4307" s="129">
        <f t="shared" si="125"/>
        <v>202.74321705746232</v>
      </c>
      <c r="L4307" s="68" t="str">
        <f>VLOOKUP(C4307,[6]Consolidado!$B:$E,2,FALSE)</f>
        <v>Chicha [Pina Blanca]</v>
      </c>
      <c r="M4307" s="69" t="str">
        <f>VLOOKUP(C4307,[6]Consolidado!$B:$E,3,FALSE)</f>
        <v>BQ-02 Banquette 2</v>
      </c>
      <c r="N4307" s="70" t="str">
        <f>VLOOKUP(C4307,[6]Consolidado!$B:$H,7,FALSE)</f>
        <v>Agosto</v>
      </c>
      <c r="O4307" s="69"/>
      <c r="P4307" s="69"/>
    </row>
    <row r="4308" spans="1:16" s="71" customFormat="1" ht="16.5" customHeight="1" outlineLevel="1" x14ac:dyDescent="0.2">
      <c r="A4308" s="60" t="s">
        <v>717</v>
      </c>
      <c r="B4308" s="61">
        <v>42961</v>
      </c>
      <c r="C4308" s="69">
        <v>296</v>
      </c>
      <c r="D4308" s="63" t="str">
        <f>VLOOKUP(C4308,[6]Consolidado!$B:$E,4,FALSE)</f>
        <v>Finalizada</v>
      </c>
      <c r="E4308" s="64" t="s">
        <v>28</v>
      </c>
      <c r="F4308" s="65" t="s">
        <v>93</v>
      </c>
      <c r="G4308" s="66">
        <v>1</v>
      </c>
      <c r="H4308" s="67">
        <v>833.28666666666675</v>
      </c>
      <c r="I4308" s="129">
        <f t="shared" si="124"/>
        <v>833.28666666666675</v>
      </c>
      <c r="J4308" s="86">
        <v>30.292899999999999</v>
      </c>
      <c r="K4308" s="129">
        <f t="shared" si="125"/>
        <v>27.507655809337063</v>
      </c>
      <c r="L4308" s="68" t="str">
        <f>VLOOKUP(C4308,[6]Consolidado!$B:$E,2,FALSE)</f>
        <v>Chicha [Pina Blanca]</v>
      </c>
      <c r="M4308" s="69" t="str">
        <f>VLOOKUP(C4308,[6]Consolidado!$B:$E,3,FALSE)</f>
        <v>BQ-02 Banquette 2</v>
      </c>
      <c r="N4308" s="70" t="str">
        <f>VLOOKUP(C4308,[6]Consolidado!$B:$H,7,FALSE)</f>
        <v>Agosto</v>
      </c>
      <c r="O4308" s="69"/>
      <c r="P4308" s="69"/>
    </row>
    <row r="4309" spans="1:16" s="71" customFormat="1" ht="16.5" customHeight="1" outlineLevel="1" x14ac:dyDescent="0.2">
      <c r="A4309" s="60" t="s">
        <v>717</v>
      </c>
      <c r="B4309" s="61">
        <v>42961</v>
      </c>
      <c r="C4309" s="69">
        <v>312</v>
      </c>
      <c r="D4309" s="63" t="str">
        <f>VLOOKUP(C4309,[6]Consolidado!$B:$E,4,FALSE)</f>
        <v>Finalizada</v>
      </c>
      <c r="E4309" s="64" t="s">
        <v>40</v>
      </c>
      <c r="F4309" s="65" t="s">
        <v>165</v>
      </c>
      <c r="G4309" s="66">
        <v>500</v>
      </c>
      <c r="H4309" s="67">
        <v>9.2988630020512844E-2</v>
      </c>
      <c r="I4309" s="129">
        <f t="shared" si="124"/>
        <v>46.494315010256422</v>
      </c>
      <c r="J4309" s="86">
        <v>30.292899999999999</v>
      </c>
      <c r="K4309" s="129">
        <f t="shared" si="125"/>
        <v>1.5348254874989329</v>
      </c>
      <c r="L4309" s="68" t="str">
        <f>VLOOKUP(C4309,[6]Consolidado!$B:$E,2,FALSE)</f>
        <v>Phipps&amp;CO</v>
      </c>
      <c r="M4309" s="69" t="str">
        <f>VLOOKUP(C4309,[6]Consolidado!$B:$E,3,FALSE)</f>
        <v>Cabanas</v>
      </c>
      <c r="N4309" s="70" t="str">
        <f>VLOOKUP(C4309,[6]Consolidado!$B:$H,7,FALSE)</f>
        <v>Agosto</v>
      </c>
      <c r="O4309" s="69"/>
      <c r="P4309" s="69"/>
    </row>
    <row r="4310" spans="1:16" s="71" customFormat="1" ht="16.5" customHeight="1" outlineLevel="1" x14ac:dyDescent="0.2">
      <c r="A4310" s="60" t="s">
        <v>717</v>
      </c>
      <c r="B4310" s="61">
        <v>42961</v>
      </c>
      <c r="C4310" s="69">
        <v>295</v>
      </c>
      <c r="D4310" s="63" t="str">
        <f>VLOOKUP(C4310,[6]Consolidado!$B:$E,4,FALSE)</f>
        <v>Finalizada</v>
      </c>
      <c r="E4310" s="64" t="s">
        <v>25</v>
      </c>
      <c r="F4310" s="65" t="s">
        <v>143</v>
      </c>
      <c r="G4310" s="66">
        <v>2</v>
      </c>
      <c r="H4310" s="67">
        <v>211.73062577449144</v>
      </c>
      <c r="I4310" s="129">
        <f t="shared" si="124"/>
        <v>423.46125154898289</v>
      </c>
      <c r="J4310" s="86">
        <v>30.292899999999999</v>
      </c>
      <c r="K4310" s="129">
        <f t="shared" si="125"/>
        <v>13.978894445529576</v>
      </c>
      <c r="L4310" s="68" t="str">
        <f>VLOOKUP(C4310,[6]Consolidado!$B:$E,2,FALSE)</f>
        <v>Chicha [Pina Blanca]</v>
      </c>
      <c r="M4310" s="69" t="str">
        <f>VLOOKUP(C4310,[6]Consolidado!$B:$E,3,FALSE)</f>
        <v>BQ-01 Banquette 1</v>
      </c>
      <c r="N4310" s="70" t="str">
        <f>VLOOKUP(C4310,[6]Consolidado!$B:$H,7,FALSE)</f>
        <v>Agosto</v>
      </c>
      <c r="O4310" s="69"/>
      <c r="P4310" s="69"/>
    </row>
    <row r="4311" spans="1:16" s="71" customFormat="1" ht="16.5" customHeight="1" outlineLevel="1" x14ac:dyDescent="0.2">
      <c r="A4311" s="60" t="s">
        <v>717</v>
      </c>
      <c r="B4311" s="61">
        <v>42961</v>
      </c>
      <c r="C4311" s="69">
        <v>296</v>
      </c>
      <c r="D4311" s="63" t="str">
        <f>VLOOKUP(C4311,[6]Consolidado!$B:$E,4,FALSE)</f>
        <v>Finalizada</v>
      </c>
      <c r="E4311" s="64" t="s">
        <v>25</v>
      </c>
      <c r="F4311" s="65" t="s">
        <v>143</v>
      </c>
      <c r="G4311" s="66">
        <v>3</v>
      </c>
      <c r="H4311" s="67">
        <v>211.73062577449144</v>
      </c>
      <c r="I4311" s="129">
        <f t="shared" si="124"/>
        <v>635.19187732347427</v>
      </c>
      <c r="J4311" s="86">
        <v>30.292899999999999</v>
      </c>
      <c r="K4311" s="129">
        <f t="shared" si="125"/>
        <v>20.968341668294361</v>
      </c>
      <c r="L4311" s="68" t="str">
        <f>VLOOKUP(C4311,[6]Consolidado!$B:$E,2,FALSE)</f>
        <v>Chicha [Pina Blanca]</v>
      </c>
      <c r="M4311" s="69" t="str">
        <f>VLOOKUP(C4311,[6]Consolidado!$B:$E,3,FALSE)</f>
        <v>BQ-02 Banquette 2</v>
      </c>
      <c r="N4311" s="70" t="str">
        <f>VLOOKUP(C4311,[6]Consolidado!$B:$H,7,FALSE)</f>
        <v>Agosto</v>
      </c>
      <c r="O4311" s="69"/>
      <c r="P4311" s="69"/>
    </row>
    <row r="4312" spans="1:16" s="71" customFormat="1" ht="16.5" customHeight="1" outlineLevel="1" x14ac:dyDescent="0.2">
      <c r="A4312" s="60" t="s">
        <v>717</v>
      </c>
      <c r="B4312" s="61">
        <v>42961</v>
      </c>
      <c r="C4312" s="69">
        <v>385</v>
      </c>
      <c r="D4312" s="63" t="str">
        <f>VLOOKUP(C4312,[6]Consolidado!$B:$E,4,FALSE)</f>
        <v>Finalizada</v>
      </c>
      <c r="E4312" s="64" t="s">
        <v>40</v>
      </c>
      <c r="F4312" s="65" t="s">
        <v>39</v>
      </c>
      <c r="G4312" s="66">
        <v>1000</v>
      </c>
      <c r="H4312" s="67">
        <v>0.72516145481895233</v>
      </c>
      <c r="I4312" s="129">
        <f t="shared" si="124"/>
        <v>725.16145481895228</v>
      </c>
      <c r="J4312" s="86">
        <v>30.292899999999999</v>
      </c>
      <c r="K4312" s="129">
        <f t="shared" si="125"/>
        <v>23.938330592942645</v>
      </c>
      <c r="L4312" s="68" t="str">
        <f>VLOOKUP(C4312,[6]Consolidado!$B:$E,2,FALSE)</f>
        <v>Chicha [Pina Blanca]</v>
      </c>
      <c r="M4312" s="69" t="str">
        <f>VLOOKUP(C4312,[6]Consolidado!$B:$E,3,FALSE)</f>
        <v>Cajas para Ladrillos_ Bar Chicha</v>
      </c>
      <c r="N4312" s="70" t="str">
        <f>VLOOKUP(C4312,[6]Consolidado!$B:$H,7,FALSE)</f>
        <v>Agosto</v>
      </c>
      <c r="O4312" s="69"/>
      <c r="P4312" s="69"/>
    </row>
    <row r="4313" spans="1:16" s="71" customFormat="1" ht="16.5" customHeight="1" outlineLevel="1" x14ac:dyDescent="0.2">
      <c r="A4313" s="60" t="s">
        <v>717</v>
      </c>
      <c r="B4313" s="61">
        <v>42961</v>
      </c>
      <c r="C4313" s="69" t="s">
        <v>290</v>
      </c>
      <c r="D4313" s="63" t="str">
        <f>VLOOKUP(C4313,[6]Consolidado!$B:$E,4,FALSE)</f>
        <v>En Proceso</v>
      </c>
      <c r="E4313" s="64" t="s">
        <v>25</v>
      </c>
      <c r="F4313" s="65" t="s">
        <v>133</v>
      </c>
      <c r="G4313" s="66">
        <v>2</v>
      </c>
      <c r="H4313" s="67">
        <v>142.2564563939394</v>
      </c>
      <c r="I4313" s="129">
        <f t="shared" si="124"/>
        <v>284.5129127878788</v>
      </c>
      <c r="J4313" s="86">
        <v>30.292899999999999</v>
      </c>
      <c r="K4313" s="129">
        <f t="shared" si="125"/>
        <v>9.3920658896269025</v>
      </c>
      <c r="L4313" s="68" t="str">
        <f>VLOOKUP(C4313,[6]Consolidado!$B:$E,2,FALSE)</f>
        <v>Acabado</v>
      </c>
      <c r="M4313" s="69" t="str">
        <f>VLOOKUP(C4313,[6]Consolidado!$B:$E,3,FALSE)</f>
        <v>Material de acabado pendiente de distribuir</v>
      </c>
      <c r="N4313" s="70">
        <f>VLOOKUP(C4313,[6]Consolidado!$B:$H,7,FALSE)</f>
        <v>0</v>
      </c>
      <c r="O4313" s="69"/>
      <c r="P4313" s="69"/>
    </row>
    <row r="4314" spans="1:16" s="71" customFormat="1" ht="16.5" customHeight="1" outlineLevel="1" x14ac:dyDescent="0.2">
      <c r="A4314" s="60" t="s">
        <v>717</v>
      </c>
      <c r="B4314" s="61">
        <v>42961</v>
      </c>
      <c r="C4314" s="69" t="s">
        <v>290</v>
      </c>
      <c r="D4314" s="63" t="str">
        <f>VLOOKUP(C4314,[6]Consolidado!$B:$E,4,FALSE)</f>
        <v>En Proceso</v>
      </c>
      <c r="E4314" s="64" t="s">
        <v>25</v>
      </c>
      <c r="F4314" s="65" t="s">
        <v>128</v>
      </c>
      <c r="G4314" s="66">
        <v>2</v>
      </c>
      <c r="H4314" s="67">
        <v>897.51894989058076</v>
      </c>
      <c r="I4314" s="129">
        <f t="shared" si="124"/>
        <v>1795.0378997811615</v>
      </c>
      <c r="J4314" s="86">
        <v>30.292899999999999</v>
      </c>
      <c r="K4314" s="129">
        <f t="shared" si="125"/>
        <v>59.256059993634203</v>
      </c>
      <c r="L4314" s="68" t="str">
        <f>VLOOKUP(C4314,[6]Consolidado!$B:$E,2,FALSE)</f>
        <v>Acabado</v>
      </c>
      <c r="M4314" s="69" t="str">
        <f>VLOOKUP(C4314,[6]Consolidado!$B:$E,3,FALSE)</f>
        <v>Material de acabado pendiente de distribuir</v>
      </c>
      <c r="N4314" s="70">
        <f>VLOOKUP(C4314,[6]Consolidado!$B:$H,7,FALSE)</f>
        <v>0</v>
      </c>
      <c r="O4314" s="69"/>
      <c r="P4314" s="69"/>
    </row>
    <row r="4315" spans="1:16" s="71" customFormat="1" ht="16.5" customHeight="1" outlineLevel="1" x14ac:dyDescent="0.2">
      <c r="A4315" s="60" t="s">
        <v>717</v>
      </c>
      <c r="B4315" s="61">
        <v>42961</v>
      </c>
      <c r="C4315" s="69" t="s">
        <v>290</v>
      </c>
      <c r="D4315" s="63" t="str">
        <f>VLOOKUP(C4315,[6]Consolidado!$B:$E,4,FALSE)</f>
        <v>En Proceso</v>
      </c>
      <c r="E4315" s="64" t="s">
        <v>25</v>
      </c>
      <c r="F4315" s="65" t="s">
        <v>138</v>
      </c>
      <c r="G4315" s="66">
        <v>3</v>
      </c>
      <c r="H4315" s="67">
        <v>838.56593976525971</v>
      </c>
      <c r="I4315" s="129">
        <f t="shared" si="124"/>
        <v>2515.697819295779</v>
      </c>
      <c r="J4315" s="86">
        <v>30.292899999999999</v>
      </c>
      <c r="K4315" s="129">
        <f t="shared" si="125"/>
        <v>83.045790244439431</v>
      </c>
      <c r="L4315" s="68" t="str">
        <f>VLOOKUP(C4315,[6]Consolidado!$B:$E,2,FALSE)</f>
        <v>Acabado</v>
      </c>
      <c r="M4315" s="69" t="str">
        <f>VLOOKUP(C4315,[6]Consolidado!$B:$E,3,FALSE)</f>
        <v>Material de acabado pendiente de distribuir</v>
      </c>
      <c r="N4315" s="70">
        <f>VLOOKUP(C4315,[6]Consolidado!$B:$H,7,FALSE)</f>
        <v>0</v>
      </c>
      <c r="O4315" s="69"/>
      <c r="P4315" s="69"/>
    </row>
    <row r="4316" spans="1:16" s="71" customFormat="1" ht="16.5" customHeight="1" outlineLevel="1" x14ac:dyDescent="0.2">
      <c r="A4316" s="60" t="s">
        <v>717</v>
      </c>
      <c r="B4316" s="61">
        <v>42961</v>
      </c>
      <c r="C4316" s="69" t="s">
        <v>290</v>
      </c>
      <c r="D4316" s="63" t="str">
        <f>VLOOKUP(C4316,[6]Consolidado!$B:$E,4,FALSE)</f>
        <v>En Proceso</v>
      </c>
      <c r="E4316" s="64" t="s">
        <v>25</v>
      </c>
      <c r="F4316" s="65" t="s">
        <v>274</v>
      </c>
      <c r="G4316" s="66">
        <v>1</v>
      </c>
      <c r="H4316" s="67">
        <v>37.527176833333336</v>
      </c>
      <c r="I4316" s="129">
        <f t="shared" si="124"/>
        <v>37.527176833333336</v>
      </c>
      <c r="J4316" s="86">
        <v>30.292899999999999</v>
      </c>
      <c r="K4316" s="129">
        <f t="shared" si="125"/>
        <v>1.2388109700072736</v>
      </c>
      <c r="L4316" s="68" t="str">
        <f>VLOOKUP(C4316,[6]Consolidado!$B:$E,2,FALSE)</f>
        <v>Acabado</v>
      </c>
      <c r="M4316" s="69" t="str">
        <f>VLOOKUP(C4316,[6]Consolidado!$B:$E,3,FALSE)</f>
        <v>Material de acabado pendiente de distribuir</v>
      </c>
      <c r="N4316" s="70">
        <f>VLOOKUP(C4316,[6]Consolidado!$B:$H,7,FALSE)</f>
        <v>0</v>
      </c>
      <c r="O4316" s="69"/>
      <c r="P4316" s="69"/>
    </row>
    <row r="4317" spans="1:16" s="71" customFormat="1" ht="16.5" customHeight="1" outlineLevel="1" x14ac:dyDescent="0.2">
      <c r="A4317" s="60" t="s">
        <v>717</v>
      </c>
      <c r="B4317" s="61">
        <v>42961</v>
      </c>
      <c r="C4317" s="69" t="s">
        <v>89</v>
      </c>
      <c r="D4317" s="63" t="str">
        <f>VLOOKUP(C4317,[6]Consolidado!$B:$E,4,FALSE)</f>
        <v>En Proceso</v>
      </c>
      <c r="E4317" s="64" t="s">
        <v>33</v>
      </c>
      <c r="F4317" s="65" t="s">
        <v>90</v>
      </c>
      <c r="G4317" s="66">
        <v>283.25</v>
      </c>
      <c r="H4317" s="67">
        <v>3.1466686239601929</v>
      </c>
      <c r="I4317" s="129">
        <f t="shared" si="124"/>
        <v>891.29388773672463</v>
      </c>
      <c r="J4317" s="86">
        <v>30.292899999999999</v>
      </c>
      <c r="K4317" s="129">
        <f t="shared" si="125"/>
        <v>29.422534248511191</v>
      </c>
      <c r="L4317" s="68" t="str">
        <f>VLOOKUP(C4317,[6]Consolidado!$B:$E,2,FALSE)</f>
        <v>Empaque</v>
      </c>
      <c r="M4317" s="69" t="str">
        <f>VLOOKUP(C4317,[6]Consolidado!$B:$E,3,FALSE)</f>
        <v>Material de empaque pendiente de distribuir</v>
      </c>
      <c r="N4317" s="70">
        <f>VLOOKUP(C4317,[6]Consolidado!$B:$H,7,FALSE)</f>
        <v>0</v>
      </c>
      <c r="O4317" s="69"/>
      <c r="P4317" s="69"/>
    </row>
    <row r="4318" spans="1:16" s="71" customFormat="1" ht="16.5" customHeight="1" outlineLevel="1" x14ac:dyDescent="0.2">
      <c r="A4318" s="60" t="s">
        <v>717</v>
      </c>
      <c r="B4318" s="61">
        <v>42962</v>
      </c>
      <c r="C4318" s="69">
        <v>347</v>
      </c>
      <c r="D4318" s="63" t="str">
        <f>VLOOKUP(C4318,[6]Consolidado!$B:$E,4,FALSE)</f>
        <v>Finalizada</v>
      </c>
      <c r="E4318" s="64" t="s">
        <v>33</v>
      </c>
      <c r="F4318" s="65" t="s">
        <v>34</v>
      </c>
      <c r="G4318" s="66">
        <v>2</v>
      </c>
      <c r="H4318" s="67">
        <v>37.379152835418878</v>
      </c>
      <c r="I4318" s="129">
        <f t="shared" si="124"/>
        <v>74.758305670837757</v>
      </c>
      <c r="J4318" s="86">
        <v>30.292899999999999</v>
      </c>
      <c r="K4318" s="129">
        <f t="shared" si="125"/>
        <v>2.4678490890881282</v>
      </c>
      <c r="L4318" s="68" t="str">
        <f>VLOOKUP(C4318,[6]Consolidado!$B:$E,2,FALSE)</f>
        <v>Bell Works</v>
      </c>
      <c r="M4318" s="69" t="str">
        <f>VLOOKUP(C4318,[6]Consolidado!$B:$E,3,FALSE)</f>
        <v>Café Table Base</v>
      </c>
      <c r="N4318" s="70" t="str">
        <f>VLOOKUP(C4318,[6]Consolidado!$B:$H,7,FALSE)</f>
        <v>Agosto</v>
      </c>
      <c r="O4318" s="69"/>
      <c r="P4318" s="69"/>
    </row>
    <row r="4319" spans="1:16" s="71" customFormat="1" ht="16.5" customHeight="1" outlineLevel="1" x14ac:dyDescent="0.2">
      <c r="A4319" s="60" t="s">
        <v>717</v>
      </c>
      <c r="B4319" s="61">
        <v>42962</v>
      </c>
      <c r="C4319" s="69">
        <v>344</v>
      </c>
      <c r="D4319" s="63" t="str">
        <f>VLOOKUP(C4319,[6]Consolidado!$B:$E,4,FALSE)</f>
        <v>Finalizada</v>
      </c>
      <c r="E4319" s="64" t="s">
        <v>28</v>
      </c>
      <c r="F4319" s="65" t="s">
        <v>211</v>
      </c>
      <c r="G4319" s="66">
        <v>1</v>
      </c>
      <c r="H4319" s="67">
        <v>781.25538461538463</v>
      </c>
      <c r="I4319" s="129">
        <f t="shared" si="124"/>
        <v>781.25538461538463</v>
      </c>
      <c r="J4319" s="86">
        <v>30.292899999999999</v>
      </c>
      <c r="K4319" s="129">
        <f t="shared" si="125"/>
        <v>25.790049305790617</v>
      </c>
      <c r="L4319" s="68" t="str">
        <f>VLOOKUP(C4319,[6]Consolidado!$B:$E,2,FALSE)</f>
        <v>Home Studios</v>
      </c>
      <c r="M4319" s="69" t="str">
        <f>VLOOKUP(C4319,[6]Consolidado!$B:$E,3,FALSE)</f>
        <v>Custom Bar Stool B</v>
      </c>
      <c r="N4319" s="70" t="str">
        <f>VLOOKUP(C4319,[6]Consolidado!$B:$H,7,FALSE)</f>
        <v>Agosto</v>
      </c>
      <c r="O4319" s="69"/>
      <c r="P4319" s="69"/>
    </row>
    <row r="4320" spans="1:16" s="71" customFormat="1" ht="16.5" customHeight="1" outlineLevel="1" x14ac:dyDescent="0.2">
      <c r="A4320" s="60" t="s">
        <v>717</v>
      </c>
      <c r="B4320" s="61">
        <v>42962</v>
      </c>
      <c r="C4320" s="69">
        <v>368</v>
      </c>
      <c r="D4320" s="63" t="str">
        <f>VLOOKUP(C4320,[6]Consolidado!$B:$E,4,FALSE)</f>
        <v>Finalizada</v>
      </c>
      <c r="E4320" s="64" t="s">
        <v>28</v>
      </c>
      <c r="F4320" s="65" t="s">
        <v>211</v>
      </c>
      <c r="G4320" s="66">
        <v>2</v>
      </c>
      <c r="H4320" s="67">
        <v>781.25538461538463</v>
      </c>
      <c r="I4320" s="129">
        <f t="shared" si="124"/>
        <v>1562.5107692307693</v>
      </c>
      <c r="J4320" s="86">
        <v>30.292899999999999</v>
      </c>
      <c r="K4320" s="129">
        <f t="shared" si="125"/>
        <v>51.580098611581235</v>
      </c>
      <c r="L4320" s="68" t="str">
        <f>VLOOKUP(C4320,[6]Consolidado!$B:$E,2,FALSE)</f>
        <v>Home Studios</v>
      </c>
      <c r="M4320" s="69" t="str">
        <f>VLOOKUP(C4320,[6]Consolidado!$B:$E,3,FALSE)</f>
        <v xml:space="preserve">Custom bar </v>
      </c>
      <c r="N4320" s="70" t="str">
        <f>VLOOKUP(C4320,[6]Consolidado!$B:$H,7,FALSE)</f>
        <v>Agosto</v>
      </c>
      <c r="O4320" s="69"/>
      <c r="P4320" s="69"/>
    </row>
    <row r="4321" spans="1:16" s="71" customFormat="1" ht="16.5" customHeight="1" outlineLevel="1" x14ac:dyDescent="0.2">
      <c r="A4321" s="60" t="s">
        <v>717</v>
      </c>
      <c r="B4321" s="61">
        <v>42962</v>
      </c>
      <c r="C4321" s="69">
        <v>295</v>
      </c>
      <c r="D4321" s="63" t="str">
        <f>VLOOKUP(C4321,[6]Consolidado!$B:$E,4,FALSE)</f>
        <v>Finalizada</v>
      </c>
      <c r="E4321" s="64" t="s">
        <v>33</v>
      </c>
      <c r="F4321" s="65" t="s">
        <v>32</v>
      </c>
      <c r="G4321" s="66">
        <v>15</v>
      </c>
      <c r="H4321" s="67">
        <v>30.173307174260756</v>
      </c>
      <c r="I4321" s="129">
        <f t="shared" si="124"/>
        <v>452.59960761391136</v>
      </c>
      <c r="J4321" s="86">
        <v>30.292899999999999</v>
      </c>
      <c r="K4321" s="129">
        <f t="shared" si="125"/>
        <v>14.940781754599637</v>
      </c>
      <c r="L4321" s="68" t="str">
        <f>VLOOKUP(C4321,[6]Consolidado!$B:$E,2,FALSE)</f>
        <v>Chicha [Pina Blanca]</v>
      </c>
      <c r="M4321" s="69" t="str">
        <f>VLOOKUP(C4321,[6]Consolidado!$B:$E,3,FALSE)</f>
        <v>BQ-01 Banquette 1</v>
      </c>
      <c r="N4321" s="70" t="str">
        <f>VLOOKUP(C4321,[6]Consolidado!$B:$H,7,FALSE)</f>
        <v>Agosto</v>
      </c>
      <c r="O4321" s="69"/>
      <c r="P4321" s="69"/>
    </row>
    <row r="4322" spans="1:16" s="71" customFormat="1" ht="16.5" customHeight="1" outlineLevel="1" x14ac:dyDescent="0.2">
      <c r="A4322" s="60" t="s">
        <v>717</v>
      </c>
      <c r="B4322" s="61">
        <v>42962</v>
      </c>
      <c r="C4322" s="69">
        <v>314</v>
      </c>
      <c r="D4322" s="63" t="str">
        <f>VLOOKUP(C4322,[6]Consolidado!$B:$E,4,FALSE)</f>
        <v>Finalizada</v>
      </c>
      <c r="E4322" s="64" t="s">
        <v>33</v>
      </c>
      <c r="F4322" s="65" t="s">
        <v>32</v>
      </c>
      <c r="G4322" s="66">
        <v>13</v>
      </c>
      <c r="H4322" s="67">
        <v>30.173307174260756</v>
      </c>
      <c r="I4322" s="129">
        <f t="shared" si="124"/>
        <v>392.25299326538982</v>
      </c>
      <c r="J4322" s="86">
        <v>30.292899999999999</v>
      </c>
      <c r="K4322" s="129">
        <f t="shared" si="125"/>
        <v>12.948677520653019</v>
      </c>
      <c r="L4322" s="68" t="str">
        <f>VLOOKUP(C4322,[6]Consolidado!$B:$E,2,FALSE)</f>
        <v>Phipps&amp;CO</v>
      </c>
      <c r="M4322" s="69" t="str">
        <f>VLOOKUP(C4322,[6]Consolidado!$B:$E,3,FALSE)</f>
        <v>Ottoman Style Seat</v>
      </c>
      <c r="N4322" s="70" t="str">
        <f>VLOOKUP(C4322,[6]Consolidado!$B:$H,7,FALSE)</f>
        <v>Agosto</v>
      </c>
      <c r="O4322" s="69"/>
      <c r="P4322" s="69"/>
    </row>
    <row r="4323" spans="1:16" s="71" customFormat="1" ht="16.5" customHeight="1" outlineLevel="1" x14ac:dyDescent="0.2">
      <c r="A4323" s="60" t="s">
        <v>717</v>
      </c>
      <c r="B4323" s="61">
        <v>42962</v>
      </c>
      <c r="C4323" s="69">
        <v>314</v>
      </c>
      <c r="D4323" s="63" t="str">
        <f>VLOOKUP(C4323,[6]Consolidado!$B:$E,4,FALSE)</f>
        <v>Finalizada</v>
      </c>
      <c r="E4323" s="64" t="s">
        <v>33</v>
      </c>
      <c r="F4323" s="65" t="s">
        <v>34</v>
      </c>
      <c r="G4323" s="66">
        <v>1</v>
      </c>
      <c r="H4323" s="67">
        <v>37.379152835418878</v>
      </c>
      <c r="I4323" s="129">
        <f t="shared" si="124"/>
        <v>37.379152835418878</v>
      </c>
      <c r="J4323" s="86">
        <v>30.292899999999999</v>
      </c>
      <c r="K4323" s="129">
        <f t="shared" si="125"/>
        <v>1.2339245445440641</v>
      </c>
      <c r="L4323" s="68" t="str">
        <f>VLOOKUP(C4323,[6]Consolidado!$B:$E,2,FALSE)</f>
        <v>Phipps&amp;CO</v>
      </c>
      <c r="M4323" s="69" t="str">
        <f>VLOOKUP(C4323,[6]Consolidado!$B:$E,3,FALSE)</f>
        <v>Ottoman Style Seat</v>
      </c>
      <c r="N4323" s="70" t="str">
        <f>VLOOKUP(C4323,[6]Consolidado!$B:$H,7,FALSE)</f>
        <v>Agosto</v>
      </c>
      <c r="O4323" s="69"/>
      <c r="P4323" s="69"/>
    </row>
    <row r="4324" spans="1:16" s="71" customFormat="1" ht="16.5" customHeight="1" outlineLevel="1" x14ac:dyDescent="0.2">
      <c r="A4324" s="60" t="s">
        <v>717</v>
      </c>
      <c r="B4324" s="61">
        <v>42962</v>
      </c>
      <c r="C4324" s="69">
        <v>314</v>
      </c>
      <c r="D4324" s="63" t="str">
        <f>VLOOKUP(C4324,[6]Consolidado!$B:$E,4,FALSE)</f>
        <v>Finalizada</v>
      </c>
      <c r="E4324" s="64" t="s">
        <v>33</v>
      </c>
      <c r="F4324" s="65" t="s">
        <v>35</v>
      </c>
      <c r="G4324" s="66">
        <v>2</v>
      </c>
      <c r="H4324" s="67">
        <v>292.47512237545357</v>
      </c>
      <c r="I4324" s="129">
        <f t="shared" si="124"/>
        <v>584.95024475090713</v>
      </c>
      <c r="J4324" s="86">
        <v>30.292899999999999</v>
      </c>
      <c r="K4324" s="129">
        <f t="shared" si="125"/>
        <v>19.309813347381965</v>
      </c>
      <c r="L4324" s="68" t="str">
        <f>VLOOKUP(C4324,[6]Consolidado!$B:$E,2,FALSE)</f>
        <v>Phipps&amp;CO</v>
      </c>
      <c r="M4324" s="69" t="str">
        <f>VLOOKUP(C4324,[6]Consolidado!$B:$E,3,FALSE)</f>
        <v>Ottoman Style Seat</v>
      </c>
      <c r="N4324" s="70" t="str">
        <f>VLOOKUP(C4324,[6]Consolidado!$B:$H,7,FALSE)</f>
        <v>Agosto</v>
      </c>
      <c r="O4324" s="69"/>
      <c r="P4324" s="69"/>
    </row>
    <row r="4325" spans="1:16" s="71" customFormat="1" ht="16.5" customHeight="1" outlineLevel="1" x14ac:dyDescent="0.2">
      <c r="A4325" s="60" t="s">
        <v>717</v>
      </c>
      <c r="B4325" s="61">
        <v>42962</v>
      </c>
      <c r="C4325" s="69">
        <v>312</v>
      </c>
      <c r="D4325" s="63" t="str">
        <f>VLOOKUP(C4325,[6]Consolidado!$B:$E,4,FALSE)</f>
        <v>Finalizada</v>
      </c>
      <c r="E4325" s="64" t="s">
        <v>40</v>
      </c>
      <c r="F4325" s="65" t="s">
        <v>81</v>
      </c>
      <c r="G4325" s="66">
        <v>80</v>
      </c>
      <c r="H4325" s="67">
        <v>0.68488464885714284</v>
      </c>
      <c r="I4325" s="129">
        <f t="shared" si="124"/>
        <v>54.790771908571429</v>
      </c>
      <c r="J4325" s="86">
        <v>30.292899999999999</v>
      </c>
      <c r="K4325" s="129">
        <f t="shared" si="125"/>
        <v>1.8087001214334524</v>
      </c>
      <c r="L4325" s="68" t="str">
        <f>VLOOKUP(C4325,[6]Consolidado!$B:$E,2,FALSE)</f>
        <v>Phipps&amp;CO</v>
      </c>
      <c r="M4325" s="69" t="str">
        <f>VLOOKUP(C4325,[6]Consolidado!$B:$E,3,FALSE)</f>
        <v>Cabanas</v>
      </c>
      <c r="N4325" s="70" t="str">
        <f>VLOOKUP(C4325,[6]Consolidado!$B:$H,7,FALSE)</f>
        <v>Agosto</v>
      </c>
      <c r="O4325" s="69"/>
      <c r="P4325" s="69"/>
    </row>
    <row r="4326" spans="1:16" s="71" customFormat="1" ht="16.5" customHeight="1" outlineLevel="1" x14ac:dyDescent="0.2">
      <c r="A4326" s="60" t="s">
        <v>717</v>
      </c>
      <c r="B4326" s="61">
        <v>42962</v>
      </c>
      <c r="C4326" s="69" t="s">
        <v>290</v>
      </c>
      <c r="D4326" s="63" t="str">
        <f>VLOOKUP(C4326,[6]Consolidado!$B:$E,4,FALSE)</f>
        <v>En Proceso</v>
      </c>
      <c r="E4326" s="64" t="s">
        <v>25</v>
      </c>
      <c r="F4326" s="65" t="s">
        <v>114</v>
      </c>
      <c r="G4326" s="66">
        <v>1.984375</v>
      </c>
      <c r="H4326" s="67">
        <v>818.28</v>
      </c>
      <c r="I4326" s="129">
        <f t="shared" si="124"/>
        <v>1623.774375</v>
      </c>
      <c r="J4326" s="86">
        <v>30.292899999999999</v>
      </c>
      <c r="K4326" s="129">
        <f t="shared" si="125"/>
        <v>53.602473681951878</v>
      </c>
      <c r="L4326" s="68" t="str">
        <f>VLOOKUP(C4326,[6]Consolidado!$B:$E,2,FALSE)</f>
        <v>Acabado</v>
      </c>
      <c r="M4326" s="69" t="str">
        <f>VLOOKUP(C4326,[6]Consolidado!$B:$E,3,FALSE)</f>
        <v>Material de acabado pendiente de distribuir</v>
      </c>
      <c r="N4326" s="70">
        <f>VLOOKUP(C4326,[6]Consolidado!$B:$H,7,FALSE)</f>
        <v>0</v>
      </c>
      <c r="O4326" s="69"/>
      <c r="P4326" s="69"/>
    </row>
    <row r="4327" spans="1:16" s="71" customFormat="1" ht="16.5" customHeight="1" outlineLevel="1" x14ac:dyDescent="0.2">
      <c r="A4327" s="60" t="s">
        <v>717</v>
      </c>
      <c r="B4327" s="61">
        <v>42962</v>
      </c>
      <c r="C4327" s="69">
        <v>315</v>
      </c>
      <c r="D4327" s="63" t="str">
        <f>VLOOKUP(C4327,[6]Consolidado!$B:$E,4,FALSE)</f>
        <v>Finalizada</v>
      </c>
      <c r="E4327" s="64" t="s">
        <v>78</v>
      </c>
      <c r="F4327" s="65" t="s">
        <v>77</v>
      </c>
      <c r="G4327" s="66">
        <v>32</v>
      </c>
      <c r="H4327" s="67">
        <v>2.0236699627019425</v>
      </c>
      <c r="I4327" s="129">
        <f t="shared" si="124"/>
        <v>64.757438806462162</v>
      </c>
      <c r="J4327" s="86">
        <v>30.292899999999999</v>
      </c>
      <c r="K4327" s="129">
        <f t="shared" si="125"/>
        <v>2.1377101171053998</v>
      </c>
      <c r="L4327" s="68" t="str">
        <f>VLOOKUP(C4327,[6]Consolidado!$B:$E,2,FALSE)</f>
        <v>Phipps&amp;CO</v>
      </c>
      <c r="M4327" s="69" t="str">
        <f>VLOOKUP(C4327,[6]Consolidado!$B:$E,3,FALSE)</f>
        <v>Sofa 3 person</v>
      </c>
      <c r="N4327" s="70" t="str">
        <f>VLOOKUP(C4327,[6]Consolidado!$B:$H,7,FALSE)</f>
        <v>Agosto</v>
      </c>
      <c r="O4327" s="69"/>
      <c r="P4327" s="69"/>
    </row>
    <row r="4328" spans="1:16" s="71" customFormat="1" ht="16.5" customHeight="1" outlineLevel="1" x14ac:dyDescent="0.2">
      <c r="A4328" s="60" t="s">
        <v>717</v>
      </c>
      <c r="B4328" s="61">
        <v>42962</v>
      </c>
      <c r="C4328" s="69">
        <v>299</v>
      </c>
      <c r="D4328" s="63" t="str">
        <f>VLOOKUP(C4328,[6]Consolidado!$B:$E,4,FALSE)</f>
        <v>Finalizada</v>
      </c>
      <c r="E4328" s="64" t="s">
        <v>40</v>
      </c>
      <c r="F4328" s="65" t="s">
        <v>81</v>
      </c>
      <c r="G4328" s="66">
        <v>60</v>
      </c>
      <c r="H4328" s="67">
        <v>0.68488464885714284</v>
      </c>
      <c r="I4328" s="129">
        <f t="shared" si="124"/>
        <v>41.093078931428572</v>
      </c>
      <c r="J4328" s="86">
        <v>30.292899999999999</v>
      </c>
      <c r="K4328" s="129">
        <f t="shared" si="125"/>
        <v>1.3565250910750892</v>
      </c>
      <c r="L4328" s="68" t="str">
        <f>VLOOKUP(C4328,[6]Consolidado!$B:$E,2,FALSE)</f>
        <v>Chicha [Pina Blanca]</v>
      </c>
      <c r="M4328" s="69" t="str">
        <f>VLOOKUP(C4328,[6]Consolidado!$B:$E,3,FALSE)</f>
        <v>SK-06 Bar</v>
      </c>
      <c r="N4328" s="70" t="str">
        <f>VLOOKUP(C4328,[6]Consolidado!$B:$H,7,FALSE)</f>
        <v>Agosto</v>
      </c>
      <c r="O4328" s="69"/>
      <c r="P4328" s="69"/>
    </row>
    <row r="4329" spans="1:16" s="71" customFormat="1" ht="16.5" customHeight="1" outlineLevel="1" x14ac:dyDescent="0.2">
      <c r="A4329" s="60" t="s">
        <v>717</v>
      </c>
      <c r="B4329" s="61">
        <v>42962</v>
      </c>
      <c r="C4329" s="69" t="s">
        <v>290</v>
      </c>
      <c r="D4329" s="63" t="str">
        <f>VLOOKUP(C4329,[6]Consolidado!$B:$E,4,FALSE)</f>
        <v>En Proceso</v>
      </c>
      <c r="E4329" s="64" t="s">
        <v>25</v>
      </c>
      <c r="F4329" s="65" t="s">
        <v>99</v>
      </c>
      <c r="G4329" s="66">
        <v>0.984375</v>
      </c>
      <c r="H4329" s="67">
        <v>349.53824092741934</v>
      </c>
      <c r="I4329" s="129">
        <f t="shared" si="124"/>
        <v>344.07670591292839</v>
      </c>
      <c r="J4329" s="86">
        <v>30.292899999999999</v>
      </c>
      <c r="K4329" s="129">
        <f t="shared" si="125"/>
        <v>11.35832838430551</v>
      </c>
      <c r="L4329" s="68" t="str">
        <f>VLOOKUP(C4329,[6]Consolidado!$B:$E,2,FALSE)</f>
        <v>Acabado</v>
      </c>
      <c r="M4329" s="69" t="str">
        <f>VLOOKUP(C4329,[6]Consolidado!$B:$E,3,FALSE)</f>
        <v>Material de acabado pendiente de distribuir</v>
      </c>
      <c r="N4329" s="70">
        <f>VLOOKUP(C4329,[6]Consolidado!$B:$H,7,FALSE)</f>
        <v>0</v>
      </c>
      <c r="O4329" s="69"/>
      <c r="P4329" s="69"/>
    </row>
    <row r="4330" spans="1:16" s="71" customFormat="1" ht="16.5" customHeight="1" outlineLevel="1" x14ac:dyDescent="0.2">
      <c r="A4330" s="60" t="s">
        <v>717</v>
      </c>
      <c r="B4330" s="61">
        <v>42962</v>
      </c>
      <c r="C4330" s="69" t="s">
        <v>290</v>
      </c>
      <c r="D4330" s="63" t="str">
        <f>VLOOKUP(C4330,[6]Consolidado!$B:$E,4,FALSE)</f>
        <v>En Proceso</v>
      </c>
      <c r="E4330" s="64" t="s">
        <v>25</v>
      </c>
      <c r="F4330" s="65" t="s">
        <v>119</v>
      </c>
      <c r="G4330" s="66">
        <v>2</v>
      </c>
      <c r="H4330" s="67">
        <v>614.85960643746137</v>
      </c>
      <c r="I4330" s="129">
        <f t="shared" si="124"/>
        <v>1229.7192128749227</v>
      </c>
      <c r="J4330" s="86">
        <v>30.292899999999999</v>
      </c>
      <c r="K4330" s="129">
        <f t="shared" si="125"/>
        <v>40.594304700933975</v>
      </c>
      <c r="L4330" s="68" t="str">
        <f>VLOOKUP(C4330,[6]Consolidado!$B:$E,2,FALSE)</f>
        <v>Acabado</v>
      </c>
      <c r="M4330" s="69" t="str">
        <f>VLOOKUP(C4330,[6]Consolidado!$B:$E,3,FALSE)</f>
        <v>Material de acabado pendiente de distribuir</v>
      </c>
      <c r="N4330" s="70">
        <f>VLOOKUP(C4330,[6]Consolidado!$B:$H,7,FALSE)</f>
        <v>0</v>
      </c>
      <c r="O4330" s="69"/>
      <c r="P4330" s="69"/>
    </row>
    <row r="4331" spans="1:16" s="71" customFormat="1" ht="16.5" customHeight="1" outlineLevel="1" x14ac:dyDescent="0.2">
      <c r="A4331" s="60" t="s">
        <v>717</v>
      </c>
      <c r="B4331" s="61">
        <v>42962</v>
      </c>
      <c r="C4331" s="69" t="s">
        <v>290</v>
      </c>
      <c r="D4331" s="63" t="str">
        <f>VLOOKUP(C4331,[6]Consolidado!$B:$E,4,FALSE)</f>
        <v>En Proceso</v>
      </c>
      <c r="E4331" s="64" t="s">
        <v>25</v>
      </c>
      <c r="F4331" s="65" t="s">
        <v>109</v>
      </c>
      <c r="G4331" s="66">
        <v>3</v>
      </c>
      <c r="H4331" s="67">
        <v>1200.5646323851602</v>
      </c>
      <c r="I4331" s="129">
        <f t="shared" si="124"/>
        <v>3601.6938971554805</v>
      </c>
      <c r="J4331" s="86">
        <v>30.292899999999999</v>
      </c>
      <c r="K4331" s="129">
        <f t="shared" si="125"/>
        <v>118.8956454203949</v>
      </c>
      <c r="L4331" s="68" t="str">
        <f>VLOOKUP(C4331,[6]Consolidado!$B:$E,2,FALSE)</f>
        <v>Acabado</v>
      </c>
      <c r="M4331" s="69" t="str">
        <f>VLOOKUP(C4331,[6]Consolidado!$B:$E,3,FALSE)</f>
        <v>Material de acabado pendiente de distribuir</v>
      </c>
      <c r="N4331" s="70">
        <f>VLOOKUP(C4331,[6]Consolidado!$B:$H,7,FALSE)</f>
        <v>0</v>
      </c>
      <c r="O4331" s="69"/>
      <c r="P4331" s="69"/>
    </row>
    <row r="4332" spans="1:16" s="71" customFormat="1" ht="16.5" customHeight="1" outlineLevel="1" x14ac:dyDescent="0.2">
      <c r="A4332" s="60" t="s">
        <v>717</v>
      </c>
      <c r="B4332" s="61">
        <v>42962</v>
      </c>
      <c r="C4332" s="69">
        <v>295</v>
      </c>
      <c r="D4332" s="63" t="str">
        <f>VLOOKUP(C4332,[6]Consolidado!$B:$E,4,FALSE)</f>
        <v>Finalizada</v>
      </c>
      <c r="E4332" s="64" t="s">
        <v>40</v>
      </c>
      <c r="F4332" s="65" t="s">
        <v>277</v>
      </c>
      <c r="G4332" s="66">
        <v>30</v>
      </c>
      <c r="H4332" s="67">
        <v>0.63412075888888886</v>
      </c>
      <c r="I4332" s="129">
        <f t="shared" si="124"/>
        <v>19.023622766666666</v>
      </c>
      <c r="J4332" s="86">
        <v>30.292899999999999</v>
      </c>
      <c r="K4332" s="129">
        <f t="shared" si="125"/>
        <v>0.6279894881859005</v>
      </c>
      <c r="L4332" s="68" t="str">
        <f>VLOOKUP(C4332,[6]Consolidado!$B:$E,2,FALSE)</f>
        <v>Chicha [Pina Blanca]</v>
      </c>
      <c r="M4332" s="69" t="str">
        <f>VLOOKUP(C4332,[6]Consolidado!$B:$E,3,FALSE)</f>
        <v>BQ-01 Banquette 1</v>
      </c>
      <c r="N4332" s="70" t="str">
        <f>VLOOKUP(C4332,[6]Consolidado!$B:$H,7,FALSE)</f>
        <v>Agosto</v>
      </c>
      <c r="O4332" s="69"/>
      <c r="P4332" s="69"/>
    </row>
    <row r="4333" spans="1:16" s="71" customFormat="1" ht="16.5" customHeight="1" outlineLevel="1" x14ac:dyDescent="0.2">
      <c r="A4333" s="60" t="s">
        <v>717</v>
      </c>
      <c r="B4333" s="61">
        <v>42962</v>
      </c>
      <c r="C4333" s="69">
        <v>385</v>
      </c>
      <c r="D4333" s="63" t="str">
        <f>VLOOKUP(C4333,[6]Consolidado!$B:$E,4,FALSE)</f>
        <v>Finalizada</v>
      </c>
      <c r="E4333" s="64" t="s">
        <v>33</v>
      </c>
      <c r="F4333" s="65" t="s">
        <v>32</v>
      </c>
      <c r="G4333" s="66">
        <v>20</v>
      </c>
      <c r="H4333" s="67">
        <v>30.173307174260756</v>
      </c>
      <c r="I4333" s="129">
        <f t="shared" si="124"/>
        <v>603.46614348521507</v>
      </c>
      <c r="J4333" s="86">
        <v>30.292899999999999</v>
      </c>
      <c r="K4333" s="129">
        <f t="shared" si="125"/>
        <v>19.92104233946618</v>
      </c>
      <c r="L4333" s="68" t="str">
        <f>VLOOKUP(C4333,[6]Consolidado!$B:$E,2,FALSE)</f>
        <v>Chicha [Pina Blanca]</v>
      </c>
      <c r="M4333" s="69" t="str">
        <f>VLOOKUP(C4333,[6]Consolidado!$B:$E,3,FALSE)</f>
        <v>Cajas para Ladrillos_ Bar Chicha</v>
      </c>
      <c r="N4333" s="70" t="str">
        <f>VLOOKUP(C4333,[6]Consolidado!$B:$H,7,FALSE)</f>
        <v>Agosto</v>
      </c>
      <c r="O4333" s="69"/>
      <c r="P4333" s="69"/>
    </row>
    <row r="4334" spans="1:16" s="71" customFormat="1" ht="16.5" customHeight="1" outlineLevel="1" x14ac:dyDescent="0.2">
      <c r="A4334" s="60" t="s">
        <v>717</v>
      </c>
      <c r="B4334" s="61">
        <v>42963</v>
      </c>
      <c r="C4334" s="69">
        <v>296</v>
      </c>
      <c r="D4334" s="63" t="str">
        <f>VLOOKUP(C4334,[6]Consolidado!$B:$E,4,FALSE)</f>
        <v>Finalizada</v>
      </c>
      <c r="E4334" s="64" t="s">
        <v>40</v>
      </c>
      <c r="F4334" s="65" t="s">
        <v>54</v>
      </c>
      <c r="G4334" s="66">
        <v>20</v>
      </c>
      <c r="H4334" s="67">
        <v>1.1866125323678802</v>
      </c>
      <c r="I4334" s="129">
        <f t="shared" si="124"/>
        <v>23.732250647357603</v>
      </c>
      <c r="J4334" s="86">
        <v>30.292899999999999</v>
      </c>
      <c r="K4334" s="129">
        <f t="shared" si="125"/>
        <v>0.78342617073167653</v>
      </c>
      <c r="L4334" s="68" t="str">
        <f>VLOOKUP(C4334,[6]Consolidado!$B:$E,2,FALSE)</f>
        <v>Chicha [Pina Blanca]</v>
      </c>
      <c r="M4334" s="69" t="str">
        <f>VLOOKUP(C4334,[6]Consolidado!$B:$E,3,FALSE)</f>
        <v>BQ-02 Banquette 2</v>
      </c>
      <c r="N4334" s="70" t="str">
        <f>VLOOKUP(C4334,[6]Consolidado!$B:$H,7,FALSE)</f>
        <v>Agosto</v>
      </c>
      <c r="O4334" s="69"/>
      <c r="P4334" s="69"/>
    </row>
    <row r="4335" spans="1:16" s="71" customFormat="1" ht="16.5" customHeight="1" outlineLevel="1" x14ac:dyDescent="0.2">
      <c r="A4335" s="60" t="s">
        <v>717</v>
      </c>
      <c r="B4335" s="61">
        <v>42963</v>
      </c>
      <c r="C4335" s="69">
        <v>296</v>
      </c>
      <c r="D4335" s="63" t="str">
        <f>VLOOKUP(C4335,[6]Consolidado!$B:$E,4,FALSE)</f>
        <v>Finalizada</v>
      </c>
      <c r="E4335" s="64" t="s">
        <v>40</v>
      </c>
      <c r="F4335" s="65" t="s">
        <v>81</v>
      </c>
      <c r="G4335" s="66">
        <v>30</v>
      </c>
      <c r="H4335" s="67">
        <v>0.68488464885714284</v>
      </c>
      <c r="I4335" s="129">
        <f t="shared" si="124"/>
        <v>20.546539465714286</v>
      </c>
      <c r="J4335" s="86">
        <v>30.292899999999999</v>
      </c>
      <c r="K4335" s="129">
        <f t="shared" si="125"/>
        <v>0.67826254553754461</v>
      </c>
      <c r="L4335" s="68" t="str">
        <f>VLOOKUP(C4335,[6]Consolidado!$B:$E,2,FALSE)</f>
        <v>Chicha [Pina Blanca]</v>
      </c>
      <c r="M4335" s="69" t="str">
        <f>VLOOKUP(C4335,[6]Consolidado!$B:$E,3,FALSE)</f>
        <v>BQ-02 Banquette 2</v>
      </c>
      <c r="N4335" s="70" t="str">
        <f>VLOOKUP(C4335,[6]Consolidado!$B:$H,7,FALSE)</f>
        <v>Agosto</v>
      </c>
      <c r="O4335" s="69"/>
      <c r="P4335" s="69"/>
    </row>
    <row r="4336" spans="1:16" s="71" customFormat="1" ht="16.5" customHeight="1" outlineLevel="1" x14ac:dyDescent="0.2">
      <c r="A4336" s="60" t="s">
        <v>717</v>
      </c>
      <c r="B4336" s="61">
        <v>42963</v>
      </c>
      <c r="C4336" s="69">
        <v>296</v>
      </c>
      <c r="D4336" s="63" t="str">
        <f>VLOOKUP(C4336,[6]Consolidado!$B:$E,4,FALSE)</f>
        <v>Finalizada</v>
      </c>
      <c r="E4336" s="64" t="s">
        <v>40</v>
      </c>
      <c r="F4336" s="65" t="s">
        <v>154</v>
      </c>
      <c r="G4336" s="66">
        <v>90</v>
      </c>
      <c r="H4336" s="67">
        <v>0.53120716944444446</v>
      </c>
      <c r="I4336" s="129">
        <f t="shared" si="124"/>
        <v>47.808645249999998</v>
      </c>
      <c r="J4336" s="86">
        <v>30.292899999999999</v>
      </c>
      <c r="K4336" s="129">
        <f t="shared" si="125"/>
        <v>1.5782128898190664</v>
      </c>
      <c r="L4336" s="68" t="str">
        <f>VLOOKUP(C4336,[6]Consolidado!$B:$E,2,FALSE)</f>
        <v>Chicha [Pina Blanca]</v>
      </c>
      <c r="M4336" s="69" t="str">
        <f>VLOOKUP(C4336,[6]Consolidado!$B:$E,3,FALSE)</f>
        <v>BQ-02 Banquette 2</v>
      </c>
      <c r="N4336" s="70" t="str">
        <f>VLOOKUP(C4336,[6]Consolidado!$B:$H,7,FALSE)</f>
        <v>Agosto</v>
      </c>
      <c r="O4336" s="69"/>
      <c r="P4336" s="69"/>
    </row>
    <row r="4337" spans="1:16" s="71" customFormat="1" ht="16.5" customHeight="1" outlineLevel="1" x14ac:dyDescent="0.2">
      <c r="A4337" s="60" t="s">
        <v>717</v>
      </c>
      <c r="B4337" s="61">
        <v>42963</v>
      </c>
      <c r="C4337" s="69">
        <v>296</v>
      </c>
      <c r="D4337" s="63" t="str">
        <f>VLOOKUP(C4337,[6]Consolidado!$B:$E,4,FALSE)</f>
        <v>Finalizada</v>
      </c>
      <c r="E4337" s="64" t="s">
        <v>33</v>
      </c>
      <c r="F4337" s="65" t="s">
        <v>34</v>
      </c>
      <c r="G4337" s="66">
        <v>6</v>
      </c>
      <c r="H4337" s="67">
        <v>37.379152835418878</v>
      </c>
      <c r="I4337" s="129">
        <f t="shared" si="124"/>
        <v>224.27491701251327</v>
      </c>
      <c r="J4337" s="86">
        <v>30.292899999999999</v>
      </c>
      <c r="K4337" s="129">
        <f t="shared" si="125"/>
        <v>7.4035472672643845</v>
      </c>
      <c r="L4337" s="68" t="str">
        <f>VLOOKUP(C4337,[6]Consolidado!$B:$E,2,FALSE)</f>
        <v>Chicha [Pina Blanca]</v>
      </c>
      <c r="M4337" s="69" t="str">
        <f>VLOOKUP(C4337,[6]Consolidado!$B:$E,3,FALSE)</f>
        <v>BQ-02 Banquette 2</v>
      </c>
      <c r="N4337" s="70" t="str">
        <f>VLOOKUP(C4337,[6]Consolidado!$B:$H,7,FALSE)</f>
        <v>Agosto</v>
      </c>
      <c r="O4337" s="69"/>
      <c r="P4337" s="69"/>
    </row>
    <row r="4338" spans="1:16" s="71" customFormat="1" ht="16.5" customHeight="1" outlineLevel="1" x14ac:dyDescent="0.2">
      <c r="A4338" s="60" t="s">
        <v>717</v>
      </c>
      <c r="B4338" s="61">
        <v>42963</v>
      </c>
      <c r="C4338" s="69" t="s">
        <v>89</v>
      </c>
      <c r="D4338" s="63" t="str">
        <f>VLOOKUP(C4338,[6]Consolidado!$B:$E,4,FALSE)</f>
        <v>En Proceso</v>
      </c>
      <c r="E4338" s="64" t="s">
        <v>33</v>
      </c>
      <c r="F4338" s="65" t="s">
        <v>90</v>
      </c>
      <c r="G4338" s="66">
        <v>283.25</v>
      </c>
      <c r="H4338" s="67">
        <v>3.1466686239601929</v>
      </c>
      <c r="I4338" s="129">
        <f t="shared" si="124"/>
        <v>891.29388773672463</v>
      </c>
      <c r="J4338" s="86">
        <v>30.292899999999999</v>
      </c>
      <c r="K4338" s="129">
        <f t="shared" si="125"/>
        <v>29.422534248511191</v>
      </c>
      <c r="L4338" s="68" t="str">
        <f>VLOOKUP(C4338,[6]Consolidado!$B:$E,2,FALSE)</f>
        <v>Empaque</v>
      </c>
      <c r="M4338" s="69" t="str">
        <f>VLOOKUP(C4338,[6]Consolidado!$B:$E,3,FALSE)</f>
        <v>Material de empaque pendiente de distribuir</v>
      </c>
      <c r="N4338" s="70">
        <f>VLOOKUP(C4338,[6]Consolidado!$B:$H,7,FALSE)</f>
        <v>0</v>
      </c>
      <c r="O4338" s="69"/>
      <c r="P4338" s="69"/>
    </row>
    <row r="4339" spans="1:16" s="71" customFormat="1" ht="16.5" customHeight="1" outlineLevel="1" x14ac:dyDescent="0.2">
      <c r="A4339" s="60" t="s">
        <v>717</v>
      </c>
      <c r="B4339" s="61">
        <v>42963</v>
      </c>
      <c r="C4339" s="69">
        <v>314</v>
      </c>
      <c r="D4339" s="63" t="str">
        <f>VLOOKUP(C4339,[6]Consolidado!$B:$E,4,FALSE)</f>
        <v>Finalizada</v>
      </c>
      <c r="E4339" s="64" t="s">
        <v>33</v>
      </c>
      <c r="F4339" s="65" t="s">
        <v>32</v>
      </c>
      <c r="G4339" s="66">
        <v>10</v>
      </c>
      <c r="H4339" s="67">
        <v>30.173307174260756</v>
      </c>
      <c r="I4339" s="129">
        <f t="shared" si="124"/>
        <v>301.73307174260754</v>
      </c>
      <c r="J4339" s="86">
        <v>30.292899999999999</v>
      </c>
      <c r="K4339" s="129">
        <f t="shared" si="125"/>
        <v>9.9605211697330898</v>
      </c>
      <c r="L4339" s="68" t="str">
        <f>VLOOKUP(C4339,[6]Consolidado!$B:$E,2,FALSE)</f>
        <v>Phipps&amp;CO</v>
      </c>
      <c r="M4339" s="69" t="str">
        <f>VLOOKUP(C4339,[6]Consolidado!$B:$E,3,FALSE)</f>
        <v>Ottoman Style Seat</v>
      </c>
      <c r="N4339" s="70" t="str">
        <f>VLOOKUP(C4339,[6]Consolidado!$B:$H,7,FALSE)</f>
        <v>Agosto</v>
      </c>
      <c r="O4339" s="69"/>
      <c r="P4339" s="69"/>
    </row>
    <row r="4340" spans="1:16" s="71" customFormat="1" ht="16.5" customHeight="1" outlineLevel="1" x14ac:dyDescent="0.2">
      <c r="A4340" s="60" t="s">
        <v>717</v>
      </c>
      <c r="B4340" s="61">
        <v>42963</v>
      </c>
      <c r="C4340" s="69">
        <v>299</v>
      </c>
      <c r="D4340" s="63" t="str">
        <f>VLOOKUP(C4340,[6]Consolidado!$B:$E,4,FALSE)</f>
        <v>Finalizada</v>
      </c>
      <c r="E4340" s="64" t="s">
        <v>33</v>
      </c>
      <c r="F4340" s="65" t="s">
        <v>32</v>
      </c>
      <c r="G4340" s="66">
        <v>10</v>
      </c>
      <c r="H4340" s="67">
        <v>30.173307174260756</v>
      </c>
      <c r="I4340" s="129">
        <f t="shared" si="124"/>
        <v>301.73307174260754</v>
      </c>
      <c r="J4340" s="86">
        <v>30.292899999999999</v>
      </c>
      <c r="K4340" s="129">
        <f t="shared" si="125"/>
        <v>9.9605211697330898</v>
      </c>
      <c r="L4340" s="68" t="str">
        <f>VLOOKUP(C4340,[6]Consolidado!$B:$E,2,FALSE)</f>
        <v>Chicha [Pina Blanca]</v>
      </c>
      <c r="M4340" s="69" t="str">
        <f>VLOOKUP(C4340,[6]Consolidado!$B:$E,3,FALSE)</f>
        <v>SK-06 Bar</v>
      </c>
      <c r="N4340" s="70" t="str">
        <f>VLOOKUP(C4340,[6]Consolidado!$B:$H,7,FALSE)</f>
        <v>Agosto</v>
      </c>
      <c r="O4340" s="69"/>
      <c r="P4340" s="69"/>
    </row>
    <row r="4341" spans="1:16" s="71" customFormat="1" ht="16.5" customHeight="1" outlineLevel="1" x14ac:dyDescent="0.2">
      <c r="A4341" s="60" t="s">
        <v>717</v>
      </c>
      <c r="B4341" s="61">
        <v>42963</v>
      </c>
      <c r="C4341" s="69">
        <v>299</v>
      </c>
      <c r="D4341" s="63" t="str">
        <f>VLOOKUP(C4341,[6]Consolidado!$B:$E,4,FALSE)</f>
        <v>Finalizada</v>
      </c>
      <c r="E4341" s="64" t="s">
        <v>33</v>
      </c>
      <c r="F4341" s="65" t="s">
        <v>34</v>
      </c>
      <c r="G4341" s="66">
        <v>1</v>
      </c>
      <c r="H4341" s="67">
        <v>37.379152835418878</v>
      </c>
      <c r="I4341" s="129">
        <f t="shared" si="124"/>
        <v>37.379152835418878</v>
      </c>
      <c r="J4341" s="86">
        <v>30.292899999999999</v>
      </c>
      <c r="K4341" s="129">
        <f t="shared" si="125"/>
        <v>1.2339245445440641</v>
      </c>
      <c r="L4341" s="68" t="str">
        <f>VLOOKUP(C4341,[6]Consolidado!$B:$E,2,FALSE)</f>
        <v>Chicha [Pina Blanca]</v>
      </c>
      <c r="M4341" s="69" t="str">
        <f>VLOOKUP(C4341,[6]Consolidado!$B:$E,3,FALSE)</f>
        <v>SK-06 Bar</v>
      </c>
      <c r="N4341" s="70" t="str">
        <f>VLOOKUP(C4341,[6]Consolidado!$B:$H,7,FALSE)</f>
        <v>Agosto</v>
      </c>
      <c r="O4341" s="69"/>
      <c r="P4341" s="69"/>
    </row>
    <row r="4342" spans="1:16" s="71" customFormat="1" ht="16.5" customHeight="1" outlineLevel="1" x14ac:dyDescent="0.2">
      <c r="A4342" s="60" t="s">
        <v>717</v>
      </c>
      <c r="B4342" s="61">
        <v>42963</v>
      </c>
      <c r="C4342" s="69">
        <v>296</v>
      </c>
      <c r="D4342" s="63" t="str">
        <f>VLOOKUP(C4342,[6]Consolidado!$B:$E,4,FALSE)</f>
        <v>Finalizada</v>
      </c>
      <c r="E4342" s="64" t="s">
        <v>33</v>
      </c>
      <c r="F4342" s="65" t="s">
        <v>32</v>
      </c>
      <c r="G4342" s="66">
        <v>30</v>
      </c>
      <c r="H4342" s="67">
        <v>30.173307174260756</v>
      </c>
      <c r="I4342" s="129">
        <f t="shared" si="124"/>
        <v>905.19921522782272</v>
      </c>
      <c r="J4342" s="86">
        <v>30.292899999999999</v>
      </c>
      <c r="K4342" s="129">
        <f t="shared" si="125"/>
        <v>29.881563509199275</v>
      </c>
      <c r="L4342" s="68" t="str">
        <f>VLOOKUP(C4342,[6]Consolidado!$B:$E,2,FALSE)</f>
        <v>Chicha [Pina Blanca]</v>
      </c>
      <c r="M4342" s="69" t="str">
        <f>VLOOKUP(C4342,[6]Consolidado!$B:$E,3,FALSE)</f>
        <v>BQ-02 Banquette 2</v>
      </c>
      <c r="N4342" s="70" t="str">
        <f>VLOOKUP(C4342,[6]Consolidado!$B:$H,7,FALSE)</f>
        <v>Agosto</v>
      </c>
      <c r="O4342" s="69"/>
      <c r="P4342" s="69"/>
    </row>
    <row r="4343" spans="1:16" s="71" customFormat="1" ht="16.5" customHeight="1" outlineLevel="1" x14ac:dyDescent="0.2">
      <c r="A4343" s="60" t="s">
        <v>717</v>
      </c>
      <c r="B4343" s="61">
        <v>42963</v>
      </c>
      <c r="C4343" s="69">
        <v>296</v>
      </c>
      <c r="D4343" s="63" t="str">
        <f>VLOOKUP(C4343,[6]Consolidado!$B:$E,4,FALSE)</f>
        <v>Finalizada</v>
      </c>
      <c r="E4343" s="64" t="s">
        <v>33</v>
      </c>
      <c r="F4343" s="65" t="s">
        <v>34</v>
      </c>
      <c r="G4343" s="66">
        <v>11</v>
      </c>
      <c r="H4343" s="67">
        <v>37.379152835418878</v>
      </c>
      <c r="I4343" s="129">
        <f t="shared" si="124"/>
        <v>411.17068118960765</v>
      </c>
      <c r="J4343" s="86">
        <v>30.292899999999999</v>
      </c>
      <c r="K4343" s="129">
        <f t="shared" si="125"/>
        <v>13.573169989984704</v>
      </c>
      <c r="L4343" s="68" t="str">
        <f>VLOOKUP(C4343,[6]Consolidado!$B:$E,2,FALSE)</f>
        <v>Chicha [Pina Blanca]</v>
      </c>
      <c r="M4343" s="69" t="str">
        <f>VLOOKUP(C4343,[6]Consolidado!$B:$E,3,FALSE)</f>
        <v>BQ-02 Banquette 2</v>
      </c>
      <c r="N4343" s="70" t="str">
        <f>VLOOKUP(C4343,[6]Consolidado!$B:$H,7,FALSE)</f>
        <v>Agosto</v>
      </c>
      <c r="O4343" s="69"/>
      <c r="P4343" s="69"/>
    </row>
    <row r="4344" spans="1:16" s="71" customFormat="1" ht="16.5" customHeight="1" outlineLevel="1" x14ac:dyDescent="0.2">
      <c r="A4344" s="60" t="s">
        <v>717</v>
      </c>
      <c r="B4344" s="61">
        <v>42963</v>
      </c>
      <c r="C4344" s="69">
        <v>296</v>
      </c>
      <c r="D4344" s="63" t="str">
        <f>VLOOKUP(C4344,[6]Consolidado!$B:$E,4,FALSE)</f>
        <v>Finalizada</v>
      </c>
      <c r="E4344" s="64" t="s">
        <v>33</v>
      </c>
      <c r="F4344" s="65" t="s">
        <v>35</v>
      </c>
      <c r="G4344" s="66">
        <v>3</v>
      </c>
      <c r="H4344" s="67">
        <v>292.47512237545357</v>
      </c>
      <c r="I4344" s="129">
        <f t="shared" ref="I4344:I4407" si="126">G4344*H4344</f>
        <v>877.4253671263607</v>
      </c>
      <c r="J4344" s="86">
        <v>30.292899999999999</v>
      </c>
      <c r="K4344" s="129">
        <f t="shared" ref="K4344:K4407" si="127">IFERROR(I4344/J4344,0)</f>
        <v>28.964720021072949</v>
      </c>
      <c r="L4344" s="68" t="str">
        <f>VLOOKUP(C4344,[6]Consolidado!$B:$E,2,FALSE)</f>
        <v>Chicha [Pina Blanca]</v>
      </c>
      <c r="M4344" s="69" t="str">
        <f>VLOOKUP(C4344,[6]Consolidado!$B:$E,3,FALSE)</f>
        <v>BQ-02 Banquette 2</v>
      </c>
      <c r="N4344" s="70" t="str">
        <f>VLOOKUP(C4344,[6]Consolidado!$B:$H,7,FALSE)</f>
        <v>Agosto</v>
      </c>
      <c r="O4344" s="69"/>
      <c r="P4344" s="69"/>
    </row>
    <row r="4345" spans="1:16" s="71" customFormat="1" ht="16.5" customHeight="1" outlineLevel="1" x14ac:dyDescent="0.2">
      <c r="A4345" s="60" t="s">
        <v>717</v>
      </c>
      <c r="B4345" s="61">
        <v>42963</v>
      </c>
      <c r="C4345" s="69">
        <v>295</v>
      </c>
      <c r="D4345" s="63" t="str">
        <f>VLOOKUP(C4345,[6]Consolidado!$B:$E,4,FALSE)</f>
        <v>Finalizada</v>
      </c>
      <c r="E4345" s="64" t="s">
        <v>33</v>
      </c>
      <c r="F4345" s="65" t="s">
        <v>32</v>
      </c>
      <c r="G4345" s="66">
        <v>5</v>
      </c>
      <c r="H4345" s="67">
        <v>30.173307174260756</v>
      </c>
      <c r="I4345" s="129">
        <f t="shared" si="126"/>
        <v>150.86653587130377</v>
      </c>
      <c r="J4345" s="86">
        <v>30.292899999999999</v>
      </c>
      <c r="K4345" s="129">
        <f t="shared" si="127"/>
        <v>4.9802605848665449</v>
      </c>
      <c r="L4345" s="68" t="str">
        <f>VLOOKUP(C4345,[6]Consolidado!$B:$E,2,FALSE)</f>
        <v>Chicha [Pina Blanca]</v>
      </c>
      <c r="M4345" s="69" t="str">
        <f>VLOOKUP(C4345,[6]Consolidado!$B:$E,3,FALSE)</f>
        <v>BQ-01 Banquette 1</v>
      </c>
      <c r="N4345" s="70" t="str">
        <f>VLOOKUP(C4345,[6]Consolidado!$B:$H,7,FALSE)</f>
        <v>Agosto</v>
      </c>
      <c r="O4345" s="69"/>
      <c r="P4345" s="69"/>
    </row>
    <row r="4346" spans="1:16" s="71" customFormat="1" ht="16.5" customHeight="1" outlineLevel="1" x14ac:dyDescent="0.2">
      <c r="A4346" s="60" t="s">
        <v>717</v>
      </c>
      <c r="B4346" s="61">
        <v>42963</v>
      </c>
      <c r="C4346" s="69">
        <v>315</v>
      </c>
      <c r="D4346" s="63" t="str">
        <f>VLOOKUP(C4346,[6]Consolidado!$B:$E,4,FALSE)</f>
        <v>Finalizada</v>
      </c>
      <c r="E4346" s="64" t="s">
        <v>33</v>
      </c>
      <c r="F4346" s="65" t="s">
        <v>32</v>
      </c>
      <c r="G4346" s="66">
        <v>20</v>
      </c>
      <c r="H4346" s="67">
        <v>30.173307174260756</v>
      </c>
      <c r="I4346" s="129">
        <f t="shared" si="126"/>
        <v>603.46614348521507</v>
      </c>
      <c r="J4346" s="86">
        <v>30.292899999999999</v>
      </c>
      <c r="K4346" s="129">
        <f t="shared" si="127"/>
        <v>19.92104233946618</v>
      </c>
      <c r="L4346" s="68" t="str">
        <f>VLOOKUP(C4346,[6]Consolidado!$B:$E,2,FALSE)</f>
        <v>Phipps&amp;CO</v>
      </c>
      <c r="M4346" s="69" t="str">
        <f>VLOOKUP(C4346,[6]Consolidado!$B:$E,3,FALSE)</f>
        <v>Sofa 3 person</v>
      </c>
      <c r="N4346" s="70" t="str">
        <f>VLOOKUP(C4346,[6]Consolidado!$B:$H,7,FALSE)</f>
        <v>Agosto</v>
      </c>
      <c r="O4346" s="69"/>
      <c r="P4346" s="69"/>
    </row>
    <row r="4347" spans="1:16" s="71" customFormat="1" ht="16.5" customHeight="1" outlineLevel="1" x14ac:dyDescent="0.2">
      <c r="A4347" s="60" t="s">
        <v>717</v>
      </c>
      <c r="B4347" s="61">
        <v>42963</v>
      </c>
      <c r="C4347" s="69">
        <v>312</v>
      </c>
      <c r="D4347" s="63" t="str">
        <f>VLOOKUP(C4347,[6]Consolidado!$B:$E,4,FALSE)</f>
        <v>Finalizada</v>
      </c>
      <c r="E4347" s="64" t="s">
        <v>33</v>
      </c>
      <c r="F4347" s="65" t="s">
        <v>32</v>
      </c>
      <c r="G4347" s="66">
        <v>54</v>
      </c>
      <c r="H4347" s="67">
        <v>30.173307174260756</v>
      </c>
      <c r="I4347" s="129">
        <f t="shared" si="126"/>
        <v>1629.3585874100809</v>
      </c>
      <c r="J4347" s="86">
        <v>30.292899999999999</v>
      </c>
      <c r="K4347" s="129">
        <f t="shared" si="127"/>
        <v>53.786814316558697</v>
      </c>
      <c r="L4347" s="68" t="str">
        <f>VLOOKUP(C4347,[6]Consolidado!$B:$E,2,FALSE)</f>
        <v>Phipps&amp;CO</v>
      </c>
      <c r="M4347" s="69" t="str">
        <f>VLOOKUP(C4347,[6]Consolidado!$B:$E,3,FALSE)</f>
        <v>Cabanas</v>
      </c>
      <c r="N4347" s="70" t="str">
        <f>VLOOKUP(C4347,[6]Consolidado!$B:$H,7,FALSE)</f>
        <v>Agosto</v>
      </c>
      <c r="O4347" s="69"/>
      <c r="P4347" s="69"/>
    </row>
    <row r="4348" spans="1:16" s="71" customFormat="1" ht="16.5" customHeight="1" outlineLevel="1" x14ac:dyDescent="0.2">
      <c r="A4348" s="60" t="s">
        <v>717</v>
      </c>
      <c r="B4348" s="61">
        <v>42963</v>
      </c>
      <c r="C4348" s="69">
        <v>312</v>
      </c>
      <c r="D4348" s="63" t="str">
        <f>VLOOKUP(C4348,[6]Consolidado!$B:$E,4,FALSE)</f>
        <v>Finalizada</v>
      </c>
      <c r="E4348" s="64" t="s">
        <v>33</v>
      </c>
      <c r="F4348" s="65" t="s">
        <v>34</v>
      </c>
      <c r="G4348" s="66">
        <v>1</v>
      </c>
      <c r="H4348" s="67">
        <v>37.379152835418878</v>
      </c>
      <c r="I4348" s="129">
        <f t="shared" si="126"/>
        <v>37.379152835418878</v>
      </c>
      <c r="J4348" s="86">
        <v>30.292899999999999</v>
      </c>
      <c r="K4348" s="129">
        <f t="shared" si="127"/>
        <v>1.2339245445440641</v>
      </c>
      <c r="L4348" s="68" t="str">
        <f>VLOOKUP(C4348,[6]Consolidado!$B:$E,2,FALSE)</f>
        <v>Phipps&amp;CO</v>
      </c>
      <c r="M4348" s="69" t="str">
        <f>VLOOKUP(C4348,[6]Consolidado!$B:$E,3,FALSE)</f>
        <v>Cabanas</v>
      </c>
      <c r="N4348" s="70" t="str">
        <f>VLOOKUP(C4348,[6]Consolidado!$B:$H,7,FALSE)</f>
        <v>Agosto</v>
      </c>
      <c r="O4348" s="69"/>
      <c r="P4348" s="69"/>
    </row>
    <row r="4349" spans="1:16" s="71" customFormat="1" ht="16.5" customHeight="1" outlineLevel="1" x14ac:dyDescent="0.2">
      <c r="A4349" s="60" t="s">
        <v>717</v>
      </c>
      <c r="B4349" s="61">
        <v>42964</v>
      </c>
      <c r="C4349" s="69">
        <v>368</v>
      </c>
      <c r="D4349" s="63" t="str">
        <f>VLOOKUP(C4349,[6]Consolidado!$B:$E,4,FALSE)</f>
        <v>Finalizada</v>
      </c>
      <c r="E4349" s="64" t="s">
        <v>49</v>
      </c>
      <c r="F4349" s="65" t="s">
        <v>240</v>
      </c>
      <c r="G4349" s="66">
        <v>14</v>
      </c>
      <c r="H4349" s="67" t="s">
        <v>171</v>
      </c>
      <c r="I4349" s="129">
        <f t="shared" si="126"/>
        <v>0</v>
      </c>
      <c r="J4349" s="86">
        <v>30.292899999999999</v>
      </c>
      <c r="K4349" s="129">
        <f t="shared" si="127"/>
        <v>0</v>
      </c>
      <c r="L4349" s="68" t="str">
        <f>VLOOKUP(C4349,[6]Consolidado!$B:$E,2,FALSE)</f>
        <v>Home Studios</v>
      </c>
      <c r="M4349" s="69" t="str">
        <f>VLOOKUP(C4349,[6]Consolidado!$B:$E,3,FALSE)</f>
        <v xml:space="preserve">Custom bar </v>
      </c>
      <c r="N4349" s="70" t="str">
        <f>VLOOKUP(C4349,[6]Consolidado!$B:$H,7,FALSE)</f>
        <v>Agosto</v>
      </c>
      <c r="O4349" s="69"/>
      <c r="P4349" s="69"/>
    </row>
    <row r="4350" spans="1:16" s="71" customFormat="1" ht="16.5" customHeight="1" outlineLevel="1" x14ac:dyDescent="0.2">
      <c r="A4350" s="60" t="s">
        <v>717</v>
      </c>
      <c r="B4350" s="61">
        <v>42948</v>
      </c>
      <c r="C4350" s="69">
        <v>249</v>
      </c>
      <c r="D4350" s="63" t="str">
        <f>VLOOKUP(C4350,[6]Consolidado!$B:$E,4,FALSE)</f>
        <v>Finalizada</v>
      </c>
      <c r="E4350" s="64" t="s">
        <v>40</v>
      </c>
      <c r="F4350" s="65" t="s">
        <v>251</v>
      </c>
      <c r="G4350" s="66">
        <v>20</v>
      </c>
      <c r="H4350" s="67">
        <v>4.0869999999999997</v>
      </c>
      <c r="I4350" s="129">
        <f t="shared" si="126"/>
        <v>81.739999999999995</v>
      </c>
      <c r="J4350" s="86">
        <v>30.292899999999999</v>
      </c>
      <c r="K4350" s="129">
        <f t="shared" si="127"/>
        <v>2.6983220490610011</v>
      </c>
      <c r="L4350" s="68" t="str">
        <f>VLOOKUP(C4350,[6]Consolidado!$B:$E,2,FALSE)</f>
        <v>Ignitia Office</v>
      </c>
      <c r="M4350" s="69" t="str">
        <f>VLOOKUP(C4350,[6]Consolidado!$B:$E,3,FALSE)</f>
        <v>Long Community Table in Light wood  w/base</v>
      </c>
      <c r="N4350" s="70" t="str">
        <f>VLOOKUP(C4350,[6]Consolidado!$B:$H,7,FALSE)</f>
        <v>Agosto</v>
      </c>
      <c r="O4350" s="69"/>
      <c r="P4350" s="69"/>
    </row>
    <row r="4351" spans="1:16" s="71" customFormat="1" ht="16.5" customHeight="1" outlineLevel="1" x14ac:dyDescent="0.2">
      <c r="A4351" s="60" t="s">
        <v>717</v>
      </c>
      <c r="B4351" s="61">
        <v>42948</v>
      </c>
      <c r="C4351" s="69">
        <v>249</v>
      </c>
      <c r="D4351" s="63" t="str">
        <f>VLOOKUP(C4351,[6]Consolidado!$B:$E,4,FALSE)</f>
        <v>Finalizada</v>
      </c>
      <c r="E4351" s="64" t="s">
        <v>40</v>
      </c>
      <c r="F4351" s="65" t="s">
        <v>252</v>
      </c>
      <c r="G4351" s="66">
        <v>40</v>
      </c>
      <c r="H4351" s="67">
        <v>0.8879999999999999</v>
      </c>
      <c r="I4351" s="129">
        <f t="shared" si="126"/>
        <v>35.519999999999996</v>
      </c>
      <c r="J4351" s="86">
        <v>30.292899999999999</v>
      </c>
      <c r="K4351" s="129">
        <f t="shared" si="127"/>
        <v>1.1725519841282939</v>
      </c>
      <c r="L4351" s="68" t="str">
        <f>VLOOKUP(C4351,[6]Consolidado!$B:$E,2,FALSE)</f>
        <v>Ignitia Office</v>
      </c>
      <c r="M4351" s="69" t="str">
        <f>VLOOKUP(C4351,[6]Consolidado!$B:$E,3,FALSE)</f>
        <v>Long Community Table in Light wood  w/base</v>
      </c>
      <c r="N4351" s="70" t="str">
        <f>VLOOKUP(C4351,[6]Consolidado!$B:$H,7,FALSE)</f>
        <v>Agosto</v>
      </c>
      <c r="O4351" s="69"/>
      <c r="P4351" s="69"/>
    </row>
    <row r="4352" spans="1:16" s="71" customFormat="1" ht="16.5" customHeight="1" outlineLevel="1" x14ac:dyDescent="0.2">
      <c r="A4352" s="60" t="s">
        <v>717</v>
      </c>
      <c r="B4352" s="61">
        <v>42956</v>
      </c>
      <c r="C4352" s="69">
        <v>347</v>
      </c>
      <c r="D4352" s="63" t="str">
        <f>VLOOKUP(C4352,[6]Consolidado!$B:$E,4,FALSE)</f>
        <v>Finalizada</v>
      </c>
      <c r="E4352" s="64" t="s">
        <v>31</v>
      </c>
      <c r="F4352" s="65" t="s">
        <v>259</v>
      </c>
      <c r="G4352" s="66">
        <v>10</v>
      </c>
      <c r="H4352" s="67">
        <v>391.3</v>
      </c>
      <c r="I4352" s="129">
        <f t="shared" si="126"/>
        <v>3913</v>
      </c>
      <c r="J4352" s="86">
        <v>30.292899999999999</v>
      </c>
      <c r="K4352" s="129">
        <f t="shared" si="127"/>
        <v>129.17218226052969</v>
      </c>
      <c r="L4352" s="68" t="str">
        <f>VLOOKUP(C4352,[6]Consolidado!$B:$E,2,FALSE)</f>
        <v>Bell Works</v>
      </c>
      <c r="M4352" s="69" t="str">
        <f>VLOOKUP(C4352,[6]Consolidado!$B:$E,3,FALSE)</f>
        <v>Café Table Base</v>
      </c>
      <c r="N4352" s="70" t="str">
        <f>VLOOKUP(C4352,[6]Consolidado!$B:$H,7,FALSE)</f>
        <v>Agosto</v>
      </c>
      <c r="O4352" s="69"/>
      <c r="P4352" s="69"/>
    </row>
    <row r="4353" spans="1:16" s="71" customFormat="1" ht="16.5" customHeight="1" outlineLevel="1" x14ac:dyDescent="0.2">
      <c r="A4353" s="60" t="s">
        <v>717</v>
      </c>
      <c r="B4353" s="61">
        <v>42956</v>
      </c>
      <c r="C4353" s="69">
        <v>347</v>
      </c>
      <c r="D4353" s="63" t="str">
        <f>VLOOKUP(C4353,[6]Consolidado!$B:$E,4,FALSE)</f>
        <v>Finalizada</v>
      </c>
      <c r="E4353" s="64" t="s">
        <v>40</v>
      </c>
      <c r="F4353" s="65" t="s">
        <v>256</v>
      </c>
      <c r="G4353" s="66">
        <v>300</v>
      </c>
      <c r="H4353" s="67">
        <v>0.39021638386666674</v>
      </c>
      <c r="I4353" s="129">
        <f t="shared" si="126"/>
        <v>117.06491516000003</v>
      </c>
      <c r="J4353" s="86">
        <v>30.292899999999999</v>
      </c>
      <c r="K4353" s="129">
        <f t="shared" si="127"/>
        <v>3.8644340805931434</v>
      </c>
      <c r="L4353" s="68" t="str">
        <f>VLOOKUP(C4353,[6]Consolidado!$B:$E,2,FALSE)</f>
        <v>Bell Works</v>
      </c>
      <c r="M4353" s="69" t="str">
        <f>VLOOKUP(C4353,[6]Consolidado!$B:$E,3,FALSE)</f>
        <v>Café Table Base</v>
      </c>
      <c r="N4353" s="70" t="str">
        <f>VLOOKUP(C4353,[6]Consolidado!$B:$H,7,FALSE)</f>
        <v>Agosto</v>
      </c>
      <c r="O4353" s="69"/>
      <c r="P4353" s="69"/>
    </row>
    <row r="4354" spans="1:16" s="71" customFormat="1" ht="16.5" customHeight="1" outlineLevel="1" x14ac:dyDescent="0.2">
      <c r="A4354" s="60" t="s">
        <v>717</v>
      </c>
      <c r="B4354" s="61">
        <v>42956</v>
      </c>
      <c r="C4354" s="69" t="s">
        <v>290</v>
      </c>
      <c r="D4354" s="63" t="str">
        <f>VLOOKUP(C4354,[6]Consolidado!$B:$E,4,FALSE)</f>
        <v>En Proceso</v>
      </c>
      <c r="E4354" s="64" t="s">
        <v>25</v>
      </c>
      <c r="F4354" s="65" t="s">
        <v>261</v>
      </c>
      <c r="G4354" s="66">
        <v>1</v>
      </c>
      <c r="H4354" s="67">
        <v>263.89999999999998</v>
      </c>
      <c r="I4354" s="129">
        <f t="shared" si="126"/>
        <v>263.89999999999998</v>
      </c>
      <c r="J4354" s="86">
        <v>30.292899999999999</v>
      </c>
      <c r="K4354" s="129">
        <f t="shared" si="127"/>
        <v>8.7116122919892121</v>
      </c>
      <c r="L4354" s="68" t="str">
        <f>VLOOKUP(C4354,[6]Consolidado!$B:$E,2,FALSE)</f>
        <v>Acabado</v>
      </c>
      <c r="M4354" s="69" t="str">
        <f>VLOOKUP(C4354,[6]Consolidado!$B:$E,3,FALSE)</f>
        <v>Material de acabado pendiente de distribuir</v>
      </c>
      <c r="N4354" s="70">
        <f>VLOOKUP(C4354,[6]Consolidado!$B:$H,7,FALSE)</f>
        <v>0</v>
      </c>
      <c r="O4354" s="69"/>
      <c r="P4354" s="69"/>
    </row>
    <row r="4355" spans="1:16" s="71" customFormat="1" ht="16.5" customHeight="1" outlineLevel="1" x14ac:dyDescent="0.2">
      <c r="A4355" s="60" t="s">
        <v>717</v>
      </c>
      <c r="B4355" s="61">
        <v>42956</v>
      </c>
      <c r="C4355" s="69" t="s">
        <v>290</v>
      </c>
      <c r="D4355" s="63" t="str">
        <f>VLOOKUP(C4355,[6]Consolidado!$B:$E,4,FALSE)</f>
        <v>En Proceso</v>
      </c>
      <c r="E4355" s="64" t="s">
        <v>25</v>
      </c>
      <c r="F4355" s="65" t="s">
        <v>262</v>
      </c>
      <c r="G4355" s="66">
        <v>1</v>
      </c>
      <c r="H4355" s="67">
        <v>263.89999999999998</v>
      </c>
      <c r="I4355" s="129">
        <f t="shared" si="126"/>
        <v>263.89999999999998</v>
      </c>
      <c r="J4355" s="86">
        <v>30.292899999999999</v>
      </c>
      <c r="K4355" s="129">
        <f t="shared" si="127"/>
        <v>8.7116122919892121</v>
      </c>
      <c r="L4355" s="68" t="str">
        <f>VLOOKUP(C4355,[6]Consolidado!$B:$E,2,FALSE)</f>
        <v>Acabado</v>
      </c>
      <c r="M4355" s="69" t="str">
        <f>VLOOKUP(C4355,[6]Consolidado!$B:$E,3,FALSE)</f>
        <v>Material de acabado pendiente de distribuir</v>
      </c>
      <c r="N4355" s="70">
        <f>VLOOKUP(C4355,[6]Consolidado!$B:$H,7,FALSE)</f>
        <v>0</v>
      </c>
      <c r="O4355" s="69"/>
      <c r="P4355" s="69"/>
    </row>
    <row r="4356" spans="1:16" s="71" customFormat="1" ht="16.5" customHeight="1" outlineLevel="1" x14ac:dyDescent="0.2">
      <c r="A4356" s="60" t="s">
        <v>717</v>
      </c>
      <c r="B4356" s="61">
        <v>42956</v>
      </c>
      <c r="C4356" s="69" t="s">
        <v>290</v>
      </c>
      <c r="D4356" s="63" t="str">
        <f>VLOOKUP(C4356,[6]Consolidado!$B:$E,4,FALSE)</f>
        <v>En Proceso</v>
      </c>
      <c r="E4356" s="64" t="s">
        <v>25</v>
      </c>
      <c r="F4356" s="65" t="s">
        <v>263</v>
      </c>
      <c r="G4356" s="66">
        <v>1</v>
      </c>
      <c r="H4356" s="67">
        <v>263.89999999999998</v>
      </c>
      <c r="I4356" s="129">
        <f t="shared" si="126"/>
        <v>263.89999999999998</v>
      </c>
      <c r="J4356" s="86">
        <v>30.292899999999999</v>
      </c>
      <c r="K4356" s="129">
        <f t="shared" si="127"/>
        <v>8.7116122919892121</v>
      </c>
      <c r="L4356" s="68" t="str">
        <f>VLOOKUP(C4356,[6]Consolidado!$B:$E,2,FALSE)</f>
        <v>Acabado</v>
      </c>
      <c r="M4356" s="69" t="str">
        <f>VLOOKUP(C4356,[6]Consolidado!$B:$E,3,FALSE)</f>
        <v>Material de acabado pendiente de distribuir</v>
      </c>
      <c r="N4356" s="70">
        <f>VLOOKUP(C4356,[6]Consolidado!$B:$H,7,FALSE)</f>
        <v>0</v>
      </c>
      <c r="O4356" s="69"/>
      <c r="P4356" s="69"/>
    </row>
    <row r="4357" spans="1:16" s="71" customFormat="1" ht="16.5" customHeight="1" outlineLevel="1" x14ac:dyDescent="0.2">
      <c r="A4357" s="60" t="s">
        <v>717</v>
      </c>
      <c r="B4357" s="61">
        <v>42957</v>
      </c>
      <c r="C4357" s="69">
        <v>295</v>
      </c>
      <c r="D4357" s="63" t="str">
        <f>VLOOKUP(C4357,[6]Consolidado!$B:$E,4,FALSE)</f>
        <v>Finalizada</v>
      </c>
      <c r="E4357" s="64" t="s">
        <v>49</v>
      </c>
      <c r="F4357" s="65" t="s">
        <v>265</v>
      </c>
      <c r="G4357" s="66">
        <v>6</v>
      </c>
      <c r="H4357" s="67" t="s">
        <v>171</v>
      </c>
      <c r="I4357" s="129">
        <f t="shared" si="126"/>
        <v>0</v>
      </c>
      <c r="J4357" s="86">
        <v>30.292899999999999</v>
      </c>
      <c r="K4357" s="129">
        <f t="shared" si="127"/>
        <v>0</v>
      </c>
      <c r="L4357" s="68" t="str">
        <f>VLOOKUP(C4357,[6]Consolidado!$B:$E,2,FALSE)</f>
        <v>Chicha [Pina Blanca]</v>
      </c>
      <c r="M4357" s="69" t="str">
        <f>VLOOKUP(C4357,[6]Consolidado!$B:$E,3,FALSE)</f>
        <v>BQ-01 Banquette 1</v>
      </c>
      <c r="N4357" s="70" t="str">
        <f>VLOOKUP(C4357,[6]Consolidado!$B:$H,7,FALSE)</f>
        <v>Agosto</v>
      </c>
      <c r="O4357" s="69"/>
      <c r="P4357" s="69"/>
    </row>
    <row r="4358" spans="1:16" s="71" customFormat="1" ht="16.5" customHeight="1" outlineLevel="1" x14ac:dyDescent="0.2">
      <c r="A4358" s="60" t="s">
        <v>717</v>
      </c>
      <c r="B4358" s="61">
        <v>42957</v>
      </c>
      <c r="C4358" s="69">
        <v>295</v>
      </c>
      <c r="D4358" s="63" t="str">
        <f>VLOOKUP(C4358,[6]Consolidado!$B:$E,4,FALSE)</f>
        <v>Finalizada</v>
      </c>
      <c r="E4358" s="64" t="s">
        <v>49</v>
      </c>
      <c r="F4358" s="65" t="s">
        <v>239</v>
      </c>
      <c r="G4358" s="66">
        <v>10</v>
      </c>
      <c r="H4358" s="67" t="s">
        <v>171</v>
      </c>
      <c r="I4358" s="129">
        <f t="shared" si="126"/>
        <v>0</v>
      </c>
      <c r="J4358" s="86">
        <v>30.292899999999999</v>
      </c>
      <c r="K4358" s="129">
        <f t="shared" si="127"/>
        <v>0</v>
      </c>
      <c r="L4358" s="68" t="str">
        <f>VLOOKUP(C4358,[6]Consolidado!$B:$E,2,FALSE)</f>
        <v>Chicha [Pina Blanca]</v>
      </c>
      <c r="M4358" s="69" t="str">
        <f>VLOOKUP(C4358,[6]Consolidado!$B:$E,3,FALSE)</f>
        <v>BQ-01 Banquette 1</v>
      </c>
      <c r="N4358" s="70" t="str">
        <f>VLOOKUP(C4358,[6]Consolidado!$B:$H,7,FALSE)</f>
        <v>Agosto</v>
      </c>
      <c r="O4358" s="69"/>
      <c r="P4358" s="69"/>
    </row>
    <row r="4359" spans="1:16" s="71" customFormat="1" ht="16.5" customHeight="1" outlineLevel="1" x14ac:dyDescent="0.2">
      <c r="A4359" s="60" t="s">
        <v>717</v>
      </c>
      <c r="B4359" s="61">
        <v>42957</v>
      </c>
      <c r="C4359" s="69">
        <v>295</v>
      </c>
      <c r="D4359" s="63" t="str">
        <f>VLOOKUP(C4359,[6]Consolidado!$B:$E,4,FALSE)</f>
        <v>Finalizada</v>
      </c>
      <c r="E4359" s="64" t="s">
        <v>49</v>
      </c>
      <c r="F4359" s="65" t="s">
        <v>266</v>
      </c>
      <c r="G4359" s="66">
        <v>2</v>
      </c>
      <c r="H4359" s="67">
        <v>493</v>
      </c>
      <c r="I4359" s="129">
        <f t="shared" si="126"/>
        <v>986</v>
      </c>
      <c r="J4359" s="86">
        <v>30.292899999999999</v>
      </c>
      <c r="K4359" s="129">
        <f t="shared" si="127"/>
        <v>32.548881090948704</v>
      </c>
      <c r="L4359" s="68" t="str">
        <f>VLOOKUP(C4359,[6]Consolidado!$B:$E,2,FALSE)</f>
        <v>Chicha [Pina Blanca]</v>
      </c>
      <c r="M4359" s="69" t="str">
        <f>VLOOKUP(C4359,[6]Consolidado!$B:$E,3,FALSE)</f>
        <v>BQ-01 Banquette 1</v>
      </c>
      <c r="N4359" s="70" t="str">
        <f>VLOOKUP(C4359,[6]Consolidado!$B:$H,7,FALSE)</f>
        <v>Agosto</v>
      </c>
      <c r="O4359" s="69"/>
      <c r="P4359" s="69"/>
    </row>
    <row r="4360" spans="1:16" s="71" customFormat="1" ht="16.5" customHeight="1" outlineLevel="1" x14ac:dyDescent="0.2">
      <c r="A4360" s="60" t="s">
        <v>717</v>
      </c>
      <c r="B4360" s="61">
        <v>42957</v>
      </c>
      <c r="C4360" s="69">
        <v>295</v>
      </c>
      <c r="D4360" s="63" t="str">
        <f>VLOOKUP(C4360,[6]Consolidado!$B:$E,4,FALSE)</f>
        <v>Finalizada</v>
      </c>
      <c r="E4360" s="64" t="s">
        <v>49</v>
      </c>
      <c r="F4360" s="65" t="s">
        <v>190</v>
      </c>
      <c r="G4360" s="66">
        <v>8</v>
      </c>
      <c r="H4360" s="67">
        <v>15.723577235772357</v>
      </c>
      <c r="I4360" s="129">
        <f t="shared" si="126"/>
        <v>125.78861788617886</v>
      </c>
      <c r="J4360" s="86">
        <v>30.292899999999999</v>
      </c>
      <c r="K4360" s="129">
        <f t="shared" si="127"/>
        <v>4.1524125417566111</v>
      </c>
      <c r="L4360" s="68" t="str">
        <f>VLOOKUP(C4360,[6]Consolidado!$B:$E,2,FALSE)</f>
        <v>Chicha [Pina Blanca]</v>
      </c>
      <c r="M4360" s="69" t="str">
        <f>VLOOKUP(C4360,[6]Consolidado!$B:$E,3,FALSE)</f>
        <v>BQ-01 Banquette 1</v>
      </c>
      <c r="N4360" s="70" t="str">
        <f>VLOOKUP(C4360,[6]Consolidado!$B:$H,7,FALSE)</f>
        <v>Agosto</v>
      </c>
      <c r="O4360" s="69"/>
      <c r="P4360" s="69"/>
    </row>
    <row r="4361" spans="1:16" s="71" customFormat="1" ht="16.5" customHeight="1" outlineLevel="1" x14ac:dyDescent="0.2">
      <c r="A4361" s="60" t="s">
        <v>717</v>
      </c>
      <c r="B4361" s="61">
        <v>42957</v>
      </c>
      <c r="C4361" s="69">
        <v>295</v>
      </c>
      <c r="D4361" s="63" t="str">
        <f>VLOOKUP(C4361,[6]Consolidado!$B:$E,4,FALSE)</f>
        <v>Finalizada</v>
      </c>
      <c r="E4361" s="64" t="s">
        <v>49</v>
      </c>
      <c r="F4361" s="65" t="s">
        <v>190</v>
      </c>
      <c r="G4361" s="66">
        <v>8</v>
      </c>
      <c r="H4361" s="67">
        <v>15.723577235772357</v>
      </c>
      <c r="I4361" s="129">
        <f t="shared" si="126"/>
        <v>125.78861788617886</v>
      </c>
      <c r="J4361" s="86">
        <v>30.292899999999999</v>
      </c>
      <c r="K4361" s="129">
        <f t="shared" si="127"/>
        <v>4.1524125417566111</v>
      </c>
      <c r="L4361" s="68" t="str">
        <f>VLOOKUP(C4361,[6]Consolidado!$B:$E,2,FALSE)</f>
        <v>Chicha [Pina Blanca]</v>
      </c>
      <c r="M4361" s="69" t="str">
        <f>VLOOKUP(C4361,[6]Consolidado!$B:$E,3,FALSE)</f>
        <v>BQ-01 Banquette 1</v>
      </c>
      <c r="N4361" s="70" t="str">
        <f>VLOOKUP(C4361,[6]Consolidado!$B:$H,7,FALSE)</f>
        <v>Agosto</v>
      </c>
      <c r="O4361" s="69"/>
      <c r="P4361" s="69"/>
    </row>
    <row r="4362" spans="1:16" s="71" customFormat="1" ht="16.5" customHeight="1" outlineLevel="1" x14ac:dyDescent="0.2">
      <c r="A4362" s="60" t="s">
        <v>717</v>
      </c>
      <c r="B4362" s="61">
        <v>42957</v>
      </c>
      <c r="C4362" s="69">
        <v>295</v>
      </c>
      <c r="D4362" s="63" t="str">
        <f>VLOOKUP(C4362,[6]Consolidado!$B:$E,4,FALSE)</f>
        <v>Finalizada</v>
      </c>
      <c r="E4362" s="64" t="s">
        <v>49</v>
      </c>
      <c r="F4362" s="65" t="s">
        <v>189</v>
      </c>
      <c r="G4362" s="66">
        <v>5</v>
      </c>
      <c r="H4362" s="67">
        <v>9.2758620689655178</v>
      </c>
      <c r="I4362" s="129">
        <f t="shared" si="126"/>
        <v>46.379310344827587</v>
      </c>
      <c r="J4362" s="86">
        <v>30.292899999999999</v>
      </c>
      <c r="K4362" s="129">
        <f t="shared" si="127"/>
        <v>1.5310290643955378</v>
      </c>
      <c r="L4362" s="68" t="str">
        <f>VLOOKUP(C4362,[6]Consolidado!$B:$E,2,FALSE)</f>
        <v>Chicha [Pina Blanca]</v>
      </c>
      <c r="M4362" s="69" t="str">
        <f>VLOOKUP(C4362,[6]Consolidado!$B:$E,3,FALSE)</f>
        <v>BQ-01 Banquette 1</v>
      </c>
      <c r="N4362" s="70" t="str">
        <f>VLOOKUP(C4362,[6]Consolidado!$B:$H,7,FALSE)</f>
        <v>Agosto</v>
      </c>
      <c r="O4362" s="69"/>
      <c r="P4362" s="69"/>
    </row>
    <row r="4363" spans="1:16" s="71" customFormat="1" ht="16.5" customHeight="1" outlineLevel="1" x14ac:dyDescent="0.2">
      <c r="A4363" s="60" t="s">
        <v>717</v>
      </c>
      <c r="B4363" s="61">
        <v>42957</v>
      </c>
      <c r="C4363" s="69">
        <v>295</v>
      </c>
      <c r="D4363" s="63" t="str">
        <f>VLOOKUP(C4363,[6]Consolidado!$B:$E,4,FALSE)</f>
        <v>Finalizada</v>
      </c>
      <c r="E4363" s="64" t="s">
        <v>49</v>
      </c>
      <c r="F4363" s="65" t="s">
        <v>189</v>
      </c>
      <c r="G4363" s="66">
        <v>5</v>
      </c>
      <c r="H4363" s="67">
        <v>9.2758620689655178</v>
      </c>
      <c r="I4363" s="129">
        <f t="shared" si="126"/>
        <v>46.379310344827587</v>
      </c>
      <c r="J4363" s="86">
        <v>30.292899999999999</v>
      </c>
      <c r="K4363" s="129">
        <f t="shared" si="127"/>
        <v>1.5310290643955378</v>
      </c>
      <c r="L4363" s="68" t="str">
        <f>VLOOKUP(C4363,[6]Consolidado!$B:$E,2,FALSE)</f>
        <v>Chicha [Pina Blanca]</v>
      </c>
      <c r="M4363" s="69" t="str">
        <f>VLOOKUP(C4363,[6]Consolidado!$B:$E,3,FALSE)</f>
        <v>BQ-01 Banquette 1</v>
      </c>
      <c r="N4363" s="70" t="str">
        <f>VLOOKUP(C4363,[6]Consolidado!$B:$H,7,FALSE)</f>
        <v>Agosto</v>
      </c>
      <c r="O4363" s="69"/>
      <c r="P4363" s="69"/>
    </row>
    <row r="4364" spans="1:16" s="71" customFormat="1" ht="16.5" customHeight="1" outlineLevel="1" x14ac:dyDescent="0.2">
      <c r="A4364" s="60" t="s">
        <v>717</v>
      </c>
      <c r="B4364" s="61">
        <v>42957</v>
      </c>
      <c r="C4364" s="69">
        <v>295</v>
      </c>
      <c r="D4364" s="63" t="str">
        <f>VLOOKUP(C4364,[6]Consolidado!$B:$E,4,FALSE)</f>
        <v>Finalizada</v>
      </c>
      <c r="E4364" s="64" t="s">
        <v>49</v>
      </c>
      <c r="F4364" s="65" t="s">
        <v>198</v>
      </c>
      <c r="G4364" s="66">
        <v>14</v>
      </c>
      <c r="H4364" s="67">
        <v>10.909090909090908</v>
      </c>
      <c r="I4364" s="129">
        <f t="shared" si="126"/>
        <v>152.72727272727272</v>
      </c>
      <c r="J4364" s="86">
        <v>30.292899999999999</v>
      </c>
      <c r="K4364" s="129">
        <f t="shared" si="127"/>
        <v>5.0416854354410674</v>
      </c>
      <c r="L4364" s="68" t="str">
        <f>VLOOKUP(C4364,[6]Consolidado!$B:$E,2,FALSE)</f>
        <v>Chicha [Pina Blanca]</v>
      </c>
      <c r="M4364" s="69" t="str">
        <f>VLOOKUP(C4364,[6]Consolidado!$B:$E,3,FALSE)</f>
        <v>BQ-01 Banquette 1</v>
      </c>
      <c r="N4364" s="70" t="str">
        <f>VLOOKUP(C4364,[6]Consolidado!$B:$H,7,FALSE)</f>
        <v>Agosto</v>
      </c>
      <c r="O4364" s="69"/>
      <c r="P4364" s="69"/>
    </row>
    <row r="4365" spans="1:16" s="71" customFormat="1" ht="16.5" customHeight="1" outlineLevel="1" x14ac:dyDescent="0.2">
      <c r="A4365" s="60" t="s">
        <v>717</v>
      </c>
      <c r="B4365" s="61">
        <v>42957</v>
      </c>
      <c r="C4365" s="69">
        <v>314</v>
      </c>
      <c r="D4365" s="63" t="str">
        <f>VLOOKUP(C4365,[6]Consolidado!$B:$E,4,FALSE)</f>
        <v>Finalizada</v>
      </c>
      <c r="E4365" s="64" t="s">
        <v>49</v>
      </c>
      <c r="F4365" s="65" t="s">
        <v>268</v>
      </c>
      <c r="G4365" s="66">
        <v>3.5</v>
      </c>
      <c r="H4365" s="67">
        <v>951.8467875</v>
      </c>
      <c r="I4365" s="129">
        <f t="shared" si="126"/>
        <v>3331.4637562500002</v>
      </c>
      <c r="J4365" s="86">
        <v>30.292899999999999</v>
      </c>
      <c r="K4365" s="129">
        <f t="shared" si="127"/>
        <v>109.97506862169024</v>
      </c>
      <c r="L4365" s="68" t="str">
        <f>VLOOKUP(C4365,[6]Consolidado!$B:$E,2,FALSE)</f>
        <v>Phipps&amp;CO</v>
      </c>
      <c r="M4365" s="69" t="str">
        <f>VLOOKUP(C4365,[6]Consolidado!$B:$E,3,FALSE)</f>
        <v>Ottoman Style Seat</v>
      </c>
      <c r="N4365" s="70" t="str">
        <f>VLOOKUP(C4365,[6]Consolidado!$B:$H,7,FALSE)</f>
        <v>Agosto</v>
      </c>
      <c r="O4365" s="69"/>
      <c r="P4365" s="69"/>
    </row>
    <row r="4366" spans="1:16" s="71" customFormat="1" ht="16.5" customHeight="1" outlineLevel="1" x14ac:dyDescent="0.2">
      <c r="A4366" s="60" t="s">
        <v>717</v>
      </c>
      <c r="B4366" s="61">
        <v>42957</v>
      </c>
      <c r="C4366" s="69">
        <v>314</v>
      </c>
      <c r="D4366" s="63" t="str">
        <f>VLOOKUP(C4366,[6]Consolidado!$B:$E,4,FALSE)</f>
        <v>Finalizada</v>
      </c>
      <c r="E4366" s="64" t="s">
        <v>49</v>
      </c>
      <c r="F4366" s="65" t="s">
        <v>243</v>
      </c>
      <c r="G4366" s="66">
        <v>2.5</v>
      </c>
      <c r="H4366" s="67">
        <v>951.71355000000017</v>
      </c>
      <c r="I4366" s="129">
        <f t="shared" si="126"/>
        <v>2379.2838750000005</v>
      </c>
      <c r="J4366" s="86">
        <v>30.292899999999999</v>
      </c>
      <c r="K4366" s="129">
        <f t="shared" si="127"/>
        <v>78.54262467442868</v>
      </c>
      <c r="L4366" s="68" t="str">
        <f>VLOOKUP(C4366,[6]Consolidado!$B:$E,2,FALSE)</f>
        <v>Phipps&amp;CO</v>
      </c>
      <c r="M4366" s="69" t="str">
        <f>VLOOKUP(C4366,[6]Consolidado!$B:$E,3,FALSE)</f>
        <v>Ottoman Style Seat</v>
      </c>
      <c r="N4366" s="70" t="str">
        <f>VLOOKUP(C4366,[6]Consolidado!$B:$H,7,FALSE)</f>
        <v>Agosto</v>
      </c>
      <c r="O4366" s="69"/>
      <c r="P4366" s="69"/>
    </row>
    <row r="4367" spans="1:16" s="71" customFormat="1" ht="16.5" customHeight="1" outlineLevel="1" x14ac:dyDescent="0.2">
      <c r="A4367" s="60" t="s">
        <v>717</v>
      </c>
      <c r="B4367" s="61">
        <v>42957</v>
      </c>
      <c r="C4367" s="69">
        <v>314</v>
      </c>
      <c r="D4367" s="63" t="str">
        <f>VLOOKUP(C4367,[6]Consolidado!$B:$E,4,FALSE)</f>
        <v>Finalizada</v>
      </c>
      <c r="E4367" s="64" t="s">
        <v>49</v>
      </c>
      <c r="F4367" s="65" t="s">
        <v>242</v>
      </c>
      <c r="G4367" s="66">
        <v>2.4900000000000002</v>
      </c>
      <c r="H4367" s="67">
        <v>951.71355000000017</v>
      </c>
      <c r="I4367" s="129">
        <f t="shared" si="126"/>
        <v>2369.7667395000008</v>
      </c>
      <c r="J4367" s="86">
        <v>30.292899999999999</v>
      </c>
      <c r="K4367" s="129">
        <f t="shared" si="127"/>
        <v>78.228454175730974</v>
      </c>
      <c r="L4367" s="68" t="str">
        <f>VLOOKUP(C4367,[6]Consolidado!$B:$E,2,FALSE)</f>
        <v>Phipps&amp;CO</v>
      </c>
      <c r="M4367" s="69" t="str">
        <f>VLOOKUP(C4367,[6]Consolidado!$B:$E,3,FALSE)</f>
        <v>Ottoman Style Seat</v>
      </c>
      <c r="N4367" s="70" t="str">
        <f>VLOOKUP(C4367,[6]Consolidado!$B:$H,7,FALSE)</f>
        <v>Agosto</v>
      </c>
      <c r="O4367" s="69"/>
      <c r="P4367" s="69"/>
    </row>
    <row r="4368" spans="1:16" s="71" customFormat="1" ht="16.5" customHeight="1" outlineLevel="1" x14ac:dyDescent="0.2">
      <c r="A4368" s="60" t="s">
        <v>717</v>
      </c>
      <c r="B4368" s="61">
        <v>42957</v>
      </c>
      <c r="C4368" s="69">
        <v>315</v>
      </c>
      <c r="D4368" s="63" t="str">
        <f>VLOOKUP(C4368,[6]Consolidado!$B:$E,4,FALSE)</f>
        <v>Finalizada</v>
      </c>
      <c r="E4368" s="64" t="s">
        <v>49</v>
      </c>
      <c r="F4368" s="65" t="s">
        <v>268</v>
      </c>
      <c r="G4368" s="66">
        <v>3.5</v>
      </c>
      <c r="H4368" s="67">
        <v>951.8467875</v>
      </c>
      <c r="I4368" s="129">
        <f t="shared" si="126"/>
        <v>3331.4637562500002</v>
      </c>
      <c r="J4368" s="86">
        <v>30.292899999999999</v>
      </c>
      <c r="K4368" s="129">
        <f t="shared" si="127"/>
        <v>109.97506862169024</v>
      </c>
      <c r="L4368" s="68" t="str">
        <f>VLOOKUP(C4368,[6]Consolidado!$B:$E,2,FALSE)</f>
        <v>Phipps&amp;CO</v>
      </c>
      <c r="M4368" s="69" t="str">
        <f>VLOOKUP(C4368,[6]Consolidado!$B:$E,3,FALSE)</f>
        <v>Sofa 3 person</v>
      </c>
      <c r="N4368" s="70" t="str">
        <f>VLOOKUP(C4368,[6]Consolidado!$B:$H,7,FALSE)</f>
        <v>Agosto</v>
      </c>
      <c r="O4368" s="69"/>
      <c r="P4368" s="69"/>
    </row>
    <row r="4369" spans="1:16" s="71" customFormat="1" ht="16.5" customHeight="1" outlineLevel="1" x14ac:dyDescent="0.2">
      <c r="A4369" s="60" t="s">
        <v>717</v>
      </c>
      <c r="B4369" s="61">
        <v>42957</v>
      </c>
      <c r="C4369" s="69">
        <v>315</v>
      </c>
      <c r="D4369" s="63" t="str">
        <f>VLOOKUP(C4369,[6]Consolidado!$B:$E,4,FALSE)</f>
        <v>Finalizada</v>
      </c>
      <c r="E4369" s="64" t="s">
        <v>49</v>
      </c>
      <c r="F4369" s="65" t="s">
        <v>243</v>
      </c>
      <c r="G4369" s="66">
        <v>2.5</v>
      </c>
      <c r="H4369" s="67">
        <v>951.71355000000017</v>
      </c>
      <c r="I4369" s="129">
        <f t="shared" si="126"/>
        <v>2379.2838750000005</v>
      </c>
      <c r="J4369" s="86">
        <v>30.292899999999999</v>
      </c>
      <c r="K4369" s="129">
        <f t="shared" si="127"/>
        <v>78.54262467442868</v>
      </c>
      <c r="L4369" s="68" t="str">
        <f>VLOOKUP(C4369,[6]Consolidado!$B:$E,2,FALSE)</f>
        <v>Phipps&amp;CO</v>
      </c>
      <c r="M4369" s="69" t="str">
        <f>VLOOKUP(C4369,[6]Consolidado!$B:$E,3,FALSE)</f>
        <v>Sofa 3 person</v>
      </c>
      <c r="N4369" s="70" t="str">
        <f>VLOOKUP(C4369,[6]Consolidado!$B:$H,7,FALSE)</f>
        <v>Agosto</v>
      </c>
      <c r="O4369" s="69"/>
      <c r="P4369" s="69"/>
    </row>
    <row r="4370" spans="1:16" s="71" customFormat="1" ht="16.5" customHeight="1" outlineLevel="1" x14ac:dyDescent="0.2">
      <c r="A4370" s="60" t="s">
        <v>717</v>
      </c>
      <c r="B4370" s="61">
        <v>42957</v>
      </c>
      <c r="C4370" s="69">
        <v>315</v>
      </c>
      <c r="D4370" s="63" t="str">
        <f>VLOOKUP(C4370,[6]Consolidado!$B:$E,4,FALSE)</f>
        <v>Finalizada</v>
      </c>
      <c r="E4370" s="64" t="s">
        <v>49</v>
      </c>
      <c r="F4370" s="65" t="s">
        <v>242</v>
      </c>
      <c r="G4370" s="66">
        <v>2.5</v>
      </c>
      <c r="H4370" s="67">
        <v>951.71355000000017</v>
      </c>
      <c r="I4370" s="129">
        <f t="shared" si="126"/>
        <v>2379.2838750000005</v>
      </c>
      <c r="J4370" s="86">
        <v>30.292899999999999</v>
      </c>
      <c r="K4370" s="129">
        <f t="shared" si="127"/>
        <v>78.54262467442868</v>
      </c>
      <c r="L4370" s="68" t="str">
        <f>VLOOKUP(C4370,[6]Consolidado!$B:$E,2,FALSE)</f>
        <v>Phipps&amp;CO</v>
      </c>
      <c r="M4370" s="69" t="str">
        <f>VLOOKUP(C4370,[6]Consolidado!$B:$E,3,FALSE)</f>
        <v>Sofa 3 person</v>
      </c>
      <c r="N4370" s="70" t="str">
        <f>VLOOKUP(C4370,[6]Consolidado!$B:$H,7,FALSE)</f>
        <v>Agosto</v>
      </c>
      <c r="O4370" s="69"/>
      <c r="P4370" s="69"/>
    </row>
    <row r="4371" spans="1:16" s="71" customFormat="1" ht="16.5" customHeight="1" outlineLevel="1" x14ac:dyDescent="0.2">
      <c r="A4371" s="60" t="s">
        <v>717</v>
      </c>
      <c r="B4371" s="61">
        <v>42961</v>
      </c>
      <c r="C4371" s="69">
        <v>385</v>
      </c>
      <c r="D4371" s="63" t="str">
        <f>VLOOKUP(C4371,[6]Consolidado!$B:$E,4,FALSE)</f>
        <v>Finalizada</v>
      </c>
      <c r="E4371" s="64" t="s">
        <v>40</v>
      </c>
      <c r="F4371" s="65" t="s">
        <v>107</v>
      </c>
      <c r="G4371" s="66">
        <v>1570</v>
      </c>
      <c r="H4371" s="67">
        <v>0.24212167871488499</v>
      </c>
      <c r="I4371" s="129">
        <f t="shared" si="126"/>
        <v>380.13103558236946</v>
      </c>
      <c r="J4371" s="86">
        <v>30.292899999999999</v>
      </c>
      <c r="K4371" s="129">
        <f t="shared" si="127"/>
        <v>12.548519144168088</v>
      </c>
      <c r="L4371" s="68" t="str">
        <f>VLOOKUP(C4371,[6]Consolidado!$B:$E,2,FALSE)</f>
        <v>Chicha [Pina Blanca]</v>
      </c>
      <c r="M4371" s="69" t="str">
        <f>VLOOKUP(C4371,[6]Consolidado!$B:$E,3,FALSE)</f>
        <v>Cajas para Ladrillos_ Bar Chicha</v>
      </c>
      <c r="N4371" s="70" t="str">
        <f>VLOOKUP(C4371,[6]Consolidado!$B:$H,7,FALSE)</f>
        <v>Agosto</v>
      </c>
      <c r="O4371" s="69"/>
      <c r="P4371" s="69"/>
    </row>
    <row r="4372" spans="1:16" s="71" customFormat="1" ht="16.5" customHeight="1" outlineLevel="1" x14ac:dyDescent="0.2">
      <c r="A4372" s="60" t="s">
        <v>717</v>
      </c>
      <c r="B4372" s="61">
        <v>42961</v>
      </c>
      <c r="C4372" s="69">
        <v>385</v>
      </c>
      <c r="D4372" s="63" t="str">
        <f>VLOOKUP(C4372,[6]Consolidado!$B:$E,4,FALSE)</f>
        <v>Finalizada</v>
      </c>
      <c r="E4372" s="64" t="s">
        <v>28</v>
      </c>
      <c r="F4372" s="65" t="s">
        <v>211</v>
      </c>
      <c r="G4372" s="66">
        <v>8</v>
      </c>
      <c r="H4372" s="67">
        <v>781.25538461538463</v>
      </c>
      <c r="I4372" s="129">
        <f t="shared" si="126"/>
        <v>6250.043076923077</v>
      </c>
      <c r="J4372" s="86">
        <v>30.292899999999999</v>
      </c>
      <c r="K4372" s="129">
        <f t="shared" si="127"/>
        <v>206.32039444632494</v>
      </c>
      <c r="L4372" s="68" t="str">
        <f>VLOOKUP(C4372,[6]Consolidado!$B:$E,2,FALSE)</f>
        <v>Chicha [Pina Blanca]</v>
      </c>
      <c r="M4372" s="69" t="str">
        <f>VLOOKUP(C4372,[6]Consolidado!$B:$E,3,FALSE)</f>
        <v>Cajas para Ladrillos_ Bar Chicha</v>
      </c>
      <c r="N4372" s="70" t="str">
        <f>VLOOKUP(C4372,[6]Consolidado!$B:$H,7,FALSE)</f>
        <v>Agosto</v>
      </c>
      <c r="O4372" s="69"/>
      <c r="P4372" s="69"/>
    </row>
    <row r="4373" spans="1:16" s="71" customFormat="1" ht="16.5" customHeight="1" outlineLevel="1" x14ac:dyDescent="0.2">
      <c r="A4373" s="60" t="s">
        <v>717</v>
      </c>
      <c r="B4373" s="61">
        <v>42961</v>
      </c>
      <c r="C4373" s="69">
        <v>296</v>
      </c>
      <c r="D4373" s="63" t="str">
        <f>VLOOKUP(C4373,[6]Consolidado!$B:$E,4,FALSE)</f>
        <v>Finalizada</v>
      </c>
      <c r="E4373" s="64" t="s">
        <v>49</v>
      </c>
      <c r="F4373" s="65" t="s">
        <v>244</v>
      </c>
      <c r="G4373" s="66">
        <v>308.19</v>
      </c>
      <c r="H4373" s="67">
        <v>232.63241401687216</v>
      </c>
      <c r="I4373" s="129">
        <f t="shared" si="126"/>
        <v>71694.983675859825</v>
      </c>
      <c r="J4373" s="86">
        <v>30.292899999999999</v>
      </c>
      <c r="K4373" s="129">
        <f t="shared" si="127"/>
        <v>2366.7256576907403</v>
      </c>
      <c r="L4373" s="68" t="str">
        <f>VLOOKUP(C4373,[6]Consolidado!$B:$E,2,FALSE)</f>
        <v>Chicha [Pina Blanca]</v>
      </c>
      <c r="M4373" s="69" t="str">
        <f>VLOOKUP(C4373,[6]Consolidado!$B:$E,3,FALSE)</f>
        <v>BQ-02 Banquette 2</v>
      </c>
      <c r="N4373" s="70" t="str">
        <f>VLOOKUP(C4373,[6]Consolidado!$B:$H,7,FALSE)</f>
        <v>Agosto</v>
      </c>
      <c r="O4373" s="69"/>
      <c r="P4373" s="69"/>
    </row>
    <row r="4374" spans="1:16" s="71" customFormat="1" ht="16.5" customHeight="1" outlineLevel="1" x14ac:dyDescent="0.2">
      <c r="A4374" s="60" t="s">
        <v>717</v>
      </c>
      <c r="B4374" s="61">
        <v>42961</v>
      </c>
      <c r="C4374" s="69" t="s">
        <v>290</v>
      </c>
      <c r="D4374" s="63" t="str">
        <f>VLOOKUP(C4374,[6]Consolidado!$B:$E,4,FALSE)</f>
        <v>En Proceso</v>
      </c>
      <c r="E4374" s="64" t="s">
        <v>25</v>
      </c>
      <c r="F4374" s="65" t="s">
        <v>275</v>
      </c>
      <c r="G4374" s="66">
        <v>0.99</v>
      </c>
      <c r="H4374" s="67">
        <v>692.75</v>
      </c>
      <c r="I4374" s="129">
        <f t="shared" si="126"/>
        <v>685.82249999999999</v>
      </c>
      <c r="J4374" s="86">
        <v>30.292899999999999</v>
      </c>
      <c r="K4374" s="129">
        <f t="shared" si="127"/>
        <v>22.639710955372379</v>
      </c>
      <c r="L4374" s="68" t="str">
        <f>VLOOKUP(C4374,[6]Consolidado!$B:$E,2,FALSE)</f>
        <v>Acabado</v>
      </c>
      <c r="M4374" s="69" t="str">
        <f>VLOOKUP(C4374,[6]Consolidado!$B:$E,3,FALSE)</f>
        <v>Material de acabado pendiente de distribuir</v>
      </c>
      <c r="N4374" s="70">
        <f>VLOOKUP(C4374,[6]Consolidado!$B:$H,7,FALSE)</f>
        <v>0</v>
      </c>
      <c r="O4374" s="69"/>
      <c r="P4374" s="69"/>
    </row>
    <row r="4375" spans="1:16" s="71" customFormat="1" ht="16.5" customHeight="1" outlineLevel="1" x14ac:dyDescent="0.2">
      <c r="A4375" s="60" t="s">
        <v>717</v>
      </c>
      <c r="B4375" s="61">
        <v>42961</v>
      </c>
      <c r="C4375" s="69" t="s">
        <v>290</v>
      </c>
      <c r="D4375" s="63" t="str">
        <f>VLOOKUP(C4375,[6]Consolidado!$B:$E,4,FALSE)</f>
        <v>En Proceso</v>
      </c>
      <c r="E4375" s="64" t="s">
        <v>25</v>
      </c>
      <c r="F4375" s="65" t="s">
        <v>276</v>
      </c>
      <c r="G4375" s="66">
        <v>0.99</v>
      </c>
      <c r="H4375" s="67">
        <v>692.75</v>
      </c>
      <c r="I4375" s="129">
        <f t="shared" si="126"/>
        <v>685.82249999999999</v>
      </c>
      <c r="J4375" s="86">
        <v>30.292899999999999</v>
      </c>
      <c r="K4375" s="129">
        <f t="shared" si="127"/>
        <v>22.639710955372379</v>
      </c>
      <c r="L4375" s="68" t="str">
        <f>VLOOKUP(C4375,[6]Consolidado!$B:$E,2,FALSE)</f>
        <v>Acabado</v>
      </c>
      <c r="M4375" s="69" t="str">
        <f>VLOOKUP(C4375,[6]Consolidado!$B:$E,3,FALSE)</f>
        <v>Material de acabado pendiente de distribuir</v>
      </c>
      <c r="N4375" s="70">
        <f>VLOOKUP(C4375,[6]Consolidado!$B:$H,7,FALSE)</f>
        <v>0</v>
      </c>
      <c r="O4375" s="69"/>
      <c r="P4375" s="69"/>
    </row>
    <row r="4376" spans="1:16" s="71" customFormat="1" ht="16.5" customHeight="1" outlineLevel="1" x14ac:dyDescent="0.2">
      <c r="A4376" s="60" t="s">
        <v>717</v>
      </c>
      <c r="B4376" s="61">
        <v>42965</v>
      </c>
      <c r="C4376" s="69" t="s">
        <v>290</v>
      </c>
      <c r="D4376" s="63" t="str">
        <f>VLOOKUP(C4376,[6]Consolidado!$B:$E,4,FALSE)</f>
        <v>En Proceso</v>
      </c>
      <c r="E4376" s="64" t="s">
        <v>25</v>
      </c>
      <c r="F4376" s="65" t="s">
        <v>276</v>
      </c>
      <c r="G4376" s="66">
        <v>1</v>
      </c>
      <c r="H4376" s="67">
        <v>692.75</v>
      </c>
      <c r="I4376" s="129">
        <f t="shared" si="126"/>
        <v>692.75</v>
      </c>
      <c r="J4376" s="86">
        <v>30.292899999999999</v>
      </c>
      <c r="K4376" s="129">
        <f t="shared" si="127"/>
        <v>22.868394904416547</v>
      </c>
      <c r="L4376" s="68" t="str">
        <f>VLOOKUP(C4376,[6]Consolidado!$B:$E,2,FALSE)</f>
        <v>Acabado</v>
      </c>
      <c r="M4376" s="69" t="str">
        <f>VLOOKUP(C4376,[6]Consolidado!$B:$E,3,FALSE)</f>
        <v>Material de acabado pendiente de distribuir</v>
      </c>
      <c r="N4376" s="70">
        <f>VLOOKUP(C4376,[6]Consolidado!$B:$H,7,FALSE)</f>
        <v>0</v>
      </c>
      <c r="O4376" s="69"/>
      <c r="P4376" s="69"/>
    </row>
    <row r="4377" spans="1:16" s="71" customFormat="1" ht="16.5" customHeight="1" outlineLevel="1" x14ac:dyDescent="0.2">
      <c r="A4377" s="60" t="s">
        <v>717</v>
      </c>
      <c r="B4377" s="61">
        <v>42966</v>
      </c>
      <c r="C4377" s="69" t="s">
        <v>290</v>
      </c>
      <c r="D4377" s="63" t="str">
        <f>VLOOKUP(C4377,[6]Consolidado!$B:$E,4,FALSE)</f>
        <v>En Proceso</v>
      </c>
      <c r="E4377" s="64" t="s">
        <v>25</v>
      </c>
      <c r="F4377" s="65" t="s">
        <v>108</v>
      </c>
      <c r="G4377" s="66">
        <v>2</v>
      </c>
      <c r="H4377" s="67">
        <v>950.01614233176826</v>
      </c>
      <c r="I4377" s="129">
        <f t="shared" si="126"/>
        <v>1900.0322846635365</v>
      </c>
      <c r="J4377" s="86">
        <v>30.292899999999999</v>
      </c>
      <c r="K4377" s="129">
        <f t="shared" si="127"/>
        <v>62.722033369652181</v>
      </c>
      <c r="L4377" s="68" t="str">
        <f>VLOOKUP(C4377,[6]Consolidado!$B:$E,2,FALSE)</f>
        <v>Acabado</v>
      </c>
      <c r="M4377" s="69" t="str">
        <f>VLOOKUP(C4377,[6]Consolidado!$B:$E,3,FALSE)</f>
        <v>Material de acabado pendiente de distribuir</v>
      </c>
      <c r="N4377" s="70">
        <f>VLOOKUP(C4377,[6]Consolidado!$B:$H,7,FALSE)</f>
        <v>0</v>
      </c>
      <c r="O4377" s="69"/>
      <c r="P4377" s="69"/>
    </row>
    <row r="4378" spans="1:16" s="71" customFormat="1" ht="16.5" customHeight="1" outlineLevel="1" x14ac:dyDescent="0.2">
      <c r="A4378" s="60" t="s">
        <v>717</v>
      </c>
      <c r="B4378" s="61">
        <v>42966</v>
      </c>
      <c r="C4378" s="69" t="s">
        <v>290</v>
      </c>
      <c r="D4378" s="63" t="str">
        <f>VLOOKUP(C4378,[6]Consolidado!$B:$E,4,FALSE)</f>
        <v>En Proceso</v>
      </c>
      <c r="E4378" s="64" t="s">
        <v>25</v>
      </c>
      <c r="F4378" s="65" t="s">
        <v>110</v>
      </c>
      <c r="G4378" s="66">
        <v>2</v>
      </c>
      <c r="H4378" s="67">
        <v>1309.9402727880145</v>
      </c>
      <c r="I4378" s="129">
        <f t="shared" si="126"/>
        <v>2619.8805455760289</v>
      </c>
      <c r="J4378" s="86">
        <v>30.292899999999999</v>
      </c>
      <c r="K4378" s="129">
        <f t="shared" si="127"/>
        <v>86.484969929456369</v>
      </c>
      <c r="L4378" s="68" t="str">
        <f>VLOOKUP(C4378,[6]Consolidado!$B:$E,2,FALSE)</f>
        <v>Acabado</v>
      </c>
      <c r="M4378" s="69" t="str">
        <f>VLOOKUP(C4378,[6]Consolidado!$B:$E,3,FALSE)</f>
        <v>Material de acabado pendiente de distribuir</v>
      </c>
      <c r="N4378" s="70">
        <f>VLOOKUP(C4378,[6]Consolidado!$B:$H,7,FALSE)</f>
        <v>0</v>
      </c>
      <c r="O4378" s="69"/>
      <c r="P4378" s="69"/>
    </row>
    <row r="4379" spans="1:16" s="71" customFormat="1" ht="16.5" customHeight="1" outlineLevel="1" x14ac:dyDescent="0.2">
      <c r="A4379" s="60" t="s">
        <v>717</v>
      </c>
      <c r="B4379" s="61">
        <v>42966</v>
      </c>
      <c r="C4379" s="69" t="s">
        <v>290</v>
      </c>
      <c r="D4379" s="63" t="str">
        <f>VLOOKUP(C4379,[6]Consolidado!$B:$E,4,FALSE)</f>
        <v>En Proceso</v>
      </c>
      <c r="E4379" s="64" t="s">
        <v>25</v>
      </c>
      <c r="F4379" s="65" t="s">
        <v>119</v>
      </c>
      <c r="G4379" s="66">
        <v>1</v>
      </c>
      <c r="H4379" s="67">
        <v>614.85960643746137</v>
      </c>
      <c r="I4379" s="129">
        <f t="shared" si="126"/>
        <v>614.85960643746137</v>
      </c>
      <c r="J4379" s="86">
        <v>30.292899999999999</v>
      </c>
      <c r="K4379" s="129">
        <f t="shared" si="127"/>
        <v>20.297152350466988</v>
      </c>
      <c r="L4379" s="68" t="str">
        <f>VLOOKUP(C4379,[6]Consolidado!$B:$E,2,FALSE)</f>
        <v>Acabado</v>
      </c>
      <c r="M4379" s="69" t="str">
        <f>VLOOKUP(C4379,[6]Consolidado!$B:$E,3,FALSE)</f>
        <v>Material de acabado pendiente de distribuir</v>
      </c>
      <c r="N4379" s="70">
        <f>VLOOKUP(C4379,[6]Consolidado!$B:$H,7,FALSE)</f>
        <v>0</v>
      </c>
      <c r="O4379" s="69"/>
      <c r="P4379" s="69"/>
    </row>
    <row r="4380" spans="1:16" s="71" customFormat="1" ht="16.5" customHeight="1" outlineLevel="1" x14ac:dyDescent="0.2">
      <c r="A4380" s="60" t="s">
        <v>717</v>
      </c>
      <c r="B4380" s="61">
        <v>42966</v>
      </c>
      <c r="C4380" s="69" t="s">
        <v>290</v>
      </c>
      <c r="D4380" s="63" t="str">
        <f>VLOOKUP(C4380,[6]Consolidado!$B:$E,4,FALSE)</f>
        <v>En Proceso</v>
      </c>
      <c r="E4380" s="64" t="s">
        <v>25</v>
      </c>
      <c r="F4380" s="65" t="s">
        <v>109</v>
      </c>
      <c r="G4380" s="66">
        <v>1</v>
      </c>
      <c r="H4380" s="67">
        <v>1200.5646323851602</v>
      </c>
      <c r="I4380" s="129">
        <f t="shared" si="126"/>
        <v>1200.5646323851602</v>
      </c>
      <c r="J4380" s="86">
        <v>30.292899999999999</v>
      </c>
      <c r="K4380" s="129">
        <f t="shared" si="127"/>
        <v>39.631881806798297</v>
      </c>
      <c r="L4380" s="68" t="str">
        <f>VLOOKUP(C4380,[6]Consolidado!$B:$E,2,FALSE)</f>
        <v>Acabado</v>
      </c>
      <c r="M4380" s="69" t="str">
        <f>VLOOKUP(C4380,[6]Consolidado!$B:$E,3,FALSE)</f>
        <v>Material de acabado pendiente de distribuir</v>
      </c>
      <c r="N4380" s="70">
        <f>VLOOKUP(C4380,[6]Consolidado!$B:$H,7,FALSE)</f>
        <v>0</v>
      </c>
      <c r="O4380" s="69"/>
      <c r="P4380" s="69"/>
    </row>
    <row r="4381" spans="1:16" s="71" customFormat="1" ht="16.5" customHeight="1" outlineLevel="1" x14ac:dyDescent="0.2">
      <c r="A4381" s="60" t="s">
        <v>717</v>
      </c>
      <c r="B4381" s="61">
        <v>42966</v>
      </c>
      <c r="C4381" s="69">
        <v>314</v>
      </c>
      <c r="D4381" s="63" t="str">
        <f>VLOOKUP(C4381,[6]Consolidado!$B:$E,4,FALSE)</f>
        <v>Finalizada</v>
      </c>
      <c r="E4381" s="64" t="s">
        <v>49</v>
      </c>
      <c r="F4381" s="65" t="s">
        <v>268</v>
      </c>
      <c r="G4381" s="66">
        <v>5</v>
      </c>
      <c r="H4381" s="67">
        <v>951.8467875</v>
      </c>
      <c r="I4381" s="129">
        <f t="shared" si="126"/>
        <v>4759.2339375000001</v>
      </c>
      <c r="J4381" s="86">
        <v>30.292899999999999</v>
      </c>
      <c r="K4381" s="129">
        <f t="shared" si="127"/>
        <v>157.1072408881289</v>
      </c>
      <c r="L4381" s="68" t="str">
        <f>VLOOKUP(C4381,[6]Consolidado!$B:$E,2,FALSE)</f>
        <v>Phipps&amp;CO</v>
      </c>
      <c r="M4381" s="69" t="str">
        <f>VLOOKUP(C4381,[6]Consolidado!$B:$E,3,FALSE)</f>
        <v>Ottoman Style Seat</v>
      </c>
      <c r="N4381" s="70" t="str">
        <f>VLOOKUP(C4381,[6]Consolidado!$B:$H,7,FALSE)</f>
        <v>Agosto</v>
      </c>
      <c r="O4381" s="69"/>
      <c r="P4381" s="69"/>
    </row>
    <row r="4382" spans="1:16" s="71" customFormat="1" ht="16.5" customHeight="1" outlineLevel="1" x14ac:dyDescent="0.2">
      <c r="A4382" s="60" t="s">
        <v>717</v>
      </c>
      <c r="B4382" s="61">
        <v>42966</v>
      </c>
      <c r="C4382" s="69">
        <v>314</v>
      </c>
      <c r="D4382" s="63" t="str">
        <f>VLOOKUP(C4382,[6]Consolidado!$B:$E,4,FALSE)</f>
        <v>Finalizada</v>
      </c>
      <c r="E4382" s="64" t="s">
        <v>49</v>
      </c>
      <c r="F4382" s="65" t="s">
        <v>243</v>
      </c>
      <c r="G4382" s="66">
        <v>2</v>
      </c>
      <c r="H4382" s="67">
        <v>951.71355000000017</v>
      </c>
      <c r="I4382" s="129">
        <f t="shared" si="126"/>
        <v>1903.4271000000003</v>
      </c>
      <c r="J4382" s="86">
        <v>30.292899999999999</v>
      </c>
      <c r="K4382" s="129">
        <f t="shared" si="127"/>
        <v>62.834099739542943</v>
      </c>
      <c r="L4382" s="68" t="str">
        <f>VLOOKUP(C4382,[6]Consolidado!$B:$E,2,FALSE)</f>
        <v>Phipps&amp;CO</v>
      </c>
      <c r="M4382" s="69" t="str">
        <f>VLOOKUP(C4382,[6]Consolidado!$B:$E,3,FALSE)</f>
        <v>Ottoman Style Seat</v>
      </c>
      <c r="N4382" s="70" t="str">
        <f>VLOOKUP(C4382,[6]Consolidado!$B:$H,7,FALSE)</f>
        <v>Agosto</v>
      </c>
      <c r="O4382" s="69"/>
      <c r="P4382" s="69"/>
    </row>
    <row r="4383" spans="1:16" s="71" customFormat="1" ht="16.5" customHeight="1" outlineLevel="1" x14ac:dyDescent="0.2">
      <c r="A4383" s="60" t="s">
        <v>717</v>
      </c>
      <c r="B4383" s="61">
        <v>42966</v>
      </c>
      <c r="C4383" s="69">
        <v>314</v>
      </c>
      <c r="D4383" s="63" t="str">
        <f>VLOOKUP(C4383,[6]Consolidado!$B:$E,4,FALSE)</f>
        <v>Finalizada</v>
      </c>
      <c r="E4383" s="64" t="s">
        <v>49</v>
      </c>
      <c r="F4383" s="65" t="s">
        <v>242</v>
      </c>
      <c r="G4383" s="66">
        <v>2</v>
      </c>
      <c r="H4383" s="67">
        <v>951.71355000000017</v>
      </c>
      <c r="I4383" s="129">
        <f t="shared" si="126"/>
        <v>1903.4271000000003</v>
      </c>
      <c r="J4383" s="86">
        <v>30.292899999999999</v>
      </c>
      <c r="K4383" s="129">
        <f t="shared" si="127"/>
        <v>62.834099739542943</v>
      </c>
      <c r="L4383" s="68" t="str">
        <f>VLOOKUP(C4383,[6]Consolidado!$B:$E,2,FALSE)</f>
        <v>Phipps&amp;CO</v>
      </c>
      <c r="M4383" s="69" t="str">
        <f>VLOOKUP(C4383,[6]Consolidado!$B:$E,3,FALSE)</f>
        <v>Ottoman Style Seat</v>
      </c>
      <c r="N4383" s="70" t="str">
        <f>VLOOKUP(C4383,[6]Consolidado!$B:$H,7,FALSE)</f>
        <v>Agosto</v>
      </c>
      <c r="O4383" s="69"/>
      <c r="P4383" s="69"/>
    </row>
    <row r="4384" spans="1:16" s="71" customFormat="1" ht="16.5" customHeight="1" outlineLevel="1" x14ac:dyDescent="0.2">
      <c r="A4384" s="60" t="s">
        <v>717</v>
      </c>
      <c r="B4384" s="61">
        <v>42968</v>
      </c>
      <c r="C4384" s="69">
        <v>344</v>
      </c>
      <c r="D4384" s="63" t="str">
        <f>VLOOKUP(C4384,[6]Consolidado!$B:$E,4,FALSE)</f>
        <v>Finalizada</v>
      </c>
      <c r="E4384" s="64" t="s">
        <v>78</v>
      </c>
      <c r="F4384" s="65" t="s">
        <v>77</v>
      </c>
      <c r="G4384" s="66">
        <v>80</v>
      </c>
      <c r="H4384" s="67">
        <v>2.0236699627019425</v>
      </c>
      <c r="I4384" s="129">
        <f t="shared" si="126"/>
        <v>161.89359701615541</v>
      </c>
      <c r="J4384" s="86">
        <v>30.292899999999999</v>
      </c>
      <c r="K4384" s="129">
        <f t="shared" si="127"/>
        <v>5.3442752927634993</v>
      </c>
      <c r="L4384" s="68" t="str">
        <f>VLOOKUP(C4384,[6]Consolidado!$B:$E,2,FALSE)</f>
        <v>Home Studios</v>
      </c>
      <c r="M4384" s="69" t="str">
        <f>VLOOKUP(C4384,[6]Consolidado!$B:$E,3,FALSE)</f>
        <v>Custom Bar Stool B</v>
      </c>
      <c r="N4384" s="70" t="str">
        <f>VLOOKUP(C4384,[6]Consolidado!$B:$H,7,FALSE)</f>
        <v>Agosto</v>
      </c>
      <c r="O4384" s="69"/>
      <c r="P4384" s="69"/>
    </row>
    <row r="4385" spans="1:16" s="71" customFormat="1" ht="16.5" customHeight="1" outlineLevel="1" x14ac:dyDescent="0.2">
      <c r="A4385" s="60" t="s">
        <v>717</v>
      </c>
      <c r="B4385" s="61">
        <v>42968</v>
      </c>
      <c r="C4385" s="69">
        <v>344</v>
      </c>
      <c r="D4385" s="63" t="str">
        <f>VLOOKUP(C4385,[6]Consolidado!$B:$E,4,FALSE)</f>
        <v>Finalizada</v>
      </c>
      <c r="E4385" s="64" t="s">
        <v>33</v>
      </c>
      <c r="F4385" s="65" t="s">
        <v>35</v>
      </c>
      <c r="G4385" s="66">
        <v>2</v>
      </c>
      <c r="H4385" s="67">
        <v>292.47512237545357</v>
      </c>
      <c r="I4385" s="129">
        <f t="shared" si="126"/>
        <v>584.95024475090713</v>
      </c>
      <c r="J4385" s="86">
        <v>30.292899999999999</v>
      </c>
      <c r="K4385" s="129">
        <f t="shared" si="127"/>
        <v>19.309813347381965</v>
      </c>
      <c r="L4385" s="68" t="str">
        <f>VLOOKUP(C4385,[6]Consolidado!$B:$E,2,FALSE)</f>
        <v>Home Studios</v>
      </c>
      <c r="M4385" s="69" t="str">
        <f>VLOOKUP(C4385,[6]Consolidado!$B:$E,3,FALSE)</f>
        <v>Custom Bar Stool B</v>
      </c>
      <c r="N4385" s="70" t="str">
        <f>VLOOKUP(C4385,[6]Consolidado!$B:$H,7,FALSE)</f>
        <v>Agosto</v>
      </c>
      <c r="O4385" s="69"/>
      <c r="P4385" s="69"/>
    </row>
    <row r="4386" spans="1:16" s="71" customFormat="1" ht="16.5" customHeight="1" outlineLevel="1" x14ac:dyDescent="0.2">
      <c r="A4386" s="60" t="s">
        <v>717</v>
      </c>
      <c r="B4386" s="61">
        <v>42968</v>
      </c>
      <c r="C4386" s="69">
        <v>344</v>
      </c>
      <c r="D4386" s="63" t="str">
        <f>VLOOKUP(C4386,[6]Consolidado!$B:$E,4,FALSE)</f>
        <v>Finalizada</v>
      </c>
      <c r="E4386" s="64" t="s">
        <v>33</v>
      </c>
      <c r="F4386" s="65" t="s">
        <v>34</v>
      </c>
      <c r="G4386" s="66">
        <v>2</v>
      </c>
      <c r="H4386" s="67">
        <v>37.379152835418878</v>
      </c>
      <c r="I4386" s="129">
        <f t="shared" si="126"/>
        <v>74.758305670837757</v>
      </c>
      <c r="J4386" s="86">
        <v>30.292899999999999</v>
      </c>
      <c r="K4386" s="129">
        <f t="shared" si="127"/>
        <v>2.4678490890881282</v>
      </c>
      <c r="L4386" s="68" t="str">
        <f>VLOOKUP(C4386,[6]Consolidado!$B:$E,2,FALSE)</f>
        <v>Home Studios</v>
      </c>
      <c r="M4386" s="69" t="str">
        <f>VLOOKUP(C4386,[6]Consolidado!$B:$E,3,FALSE)</f>
        <v>Custom Bar Stool B</v>
      </c>
      <c r="N4386" s="70" t="str">
        <f>VLOOKUP(C4386,[6]Consolidado!$B:$H,7,FALSE)</f>
        <v>Agosto</v>
      </c>
      <c r="O4386" s="69"/>
      <c r="P4386" s="69"/>
    </row>
    <row r="4387" spans="1:16" s="71" customFormat="1" ht="16.5" customHeight="1" outlineLevel="1" x14ac:dyDescent="0.2">
      <c r="A4387" s="60" t="s">
        <v>717</v>
      </c>
      <c r="B4387" s="61">
        <v>42968</v>
      </c>
      <c r="C4387" s="69">
        <v>368</v>
      </c>
      <c r="D4387" s="63" t="str">
        <f>VLOOKUP(C4387,[6]Consolidado!$B:$E,4,FALSE)</f>
        <v>Finalizada</v>
      </c>
      <c r="E4387" s="64" t="s">
        <v>78</v>
      </c>
      <c r="F4387" s="65" t="s">
        <v>77</v>
      </c>
      <c r="G4387" s="66">
        <v>133</v>
      </c>
      <c r="H4387" s="67">
        <v>2.0236699627019425</v>
      </c>
      <c r="I4387" s="129">
        <f t="shared" si="126"/>
        <v>269.14810503935837</v>
      </c>
      <c r="J4387" s="86">
        <v>30.292899999999999</v>
      </c>
      <c r="K4387" s="129">
        <f t="shared" si="127"/>
        <v>8.884857674219317</v>
      </c>
      <c r="L4387" s="68" t="str">
        <f>VLOOKUP(C4387,[6]Consolidado!$B:$E,2,FALSE)</f>
        <v>Home Studios</v>
      </c>
      <c r="M4387" s="69" t="str">
        <f>VLOOKUP(C4387,[6]Consolidado!$B:$E,3,FALSE)</f>
        <v xml:space="preserve">Custom bar </v>
      </c>
      <c r="N4387" s="70" t="str">
        <f>VLOOKUP(C4387,[6]Consolidado!$B:$H,7,FALSE)</f>
        <v>Agosto</v>
      </c>
      <c r="O4387" s="69"/>
      <c r="P4387" s="69"/>
    </row>
    <row r="4388" spans="1:16" s="71" customFormat="1" ht="16.5" customHeight="1" outlineLevel="1" x14ac:dyDescent="0.2">
      <c r="A4388" s="60" t="s">
        <v>717</v>
      </c>
      <c r="B4388" s="61">
        <v>42968</v>
      </c>
      <c r="C4388" s="69">
        <v>344</v>
      </c>
      <c r="D4388" s="63" t="str">
        <f>VLOOKUP(C4388,[6]Consolidado!$B:$E,4,FALSE)</f>
        <v>Finalizada</v>
      </c>
      <c r="E4388" s="64" t="s">
        <v>49</v>
      </c>
      <c r="F4388" s="65" t="s">
        <v>278</v>
      </c>
      <c r="G4388" s="66">
        <v>20</v>
      </c>
      <c r="H4388" s="67">
        <v>0.90277777777777779</v>
      </c>
      <c r="I4388" s="129">
        <f t="shared" si="126"/>
        <v>18.055555555555557</v>
      </c>
      <c r="J4388" s="86">
        <v>30.292899999999999</v>
      </c>
      <c r="K4388" s="129">
        <f t="shared" si="127"/>
        <v>0.59603258702717654</v>
      </c>
      <c r="L4388" s="68" t="str">
        <f>VLOOKUP(C4388,[6]Consolidado!$B:$E,2,FALSE)</f>
        <v>Home Studios</v>
      </c>
      <c r="M4388" s="69" t="str">
        <f>VLOOKUP(C4388,[6]Consolidado!$B:$E,3,FALSE)</f>
        <v>Custom Bar Stool B</v>
      </c>
      <c r="N4388" s="70" t="str">
        <f>VLOOKUP(C4388,[6]Consolidado!$B:$H,7,FALSE)</f>
        <v>Agosto</v>
      </c>
      <c r="O4388" s="69"/>
      <c r="P4388" s="69"/>
    </row>
    <row r="4389" spans="1:16" s="71" customFormat="1" ht="16.5" customHeight="1" outlineLevel="1" x14ac:dyDescent="0.2">
      <c r="A4389" s="60" t="s">
        <v>717</v>
      </c>
      <c r="B4389" s="61">
        <v>42968</v>
      </c>
      <c r="C4389" s="69">
        <v>384</v>
      </c>
      <c r="D4389" s="63" t="str">
        <f>VLOOKUP(C4389,[6]Consolidado!$B:$E,4,FALSE)</f>
        <v>Finalizada</v>
      </c>
      <c r="E4389" s="64" t="s">
        <v>28</v>
      </c>
      <c r="F4389" s="65" t="s">
        <v>106</v>
      </c>
      <c r="G4389" s="66">
        <v>1</v>
      </c>
      <c r="H4389" s="67">
        <v>569.04319999999996</v>
      </c>
      <c r="I4389" s="129">
        <f t="shared" si="126"/>
        <v>569.04319999999996</v>
      </c>
      <c r="J4389" s="86">
        <v>30.292899999999999</v>
      </c>
      <c r="K4389" s="129">
        <f t="shared" si="127"/>
        <v>18.78470532699081</v>
      </c>
      <c r="L4389" s="68" t="str">
        <f>VLOOKUP(C4389,[6]Consolidado!$B:$E,2,FALSE)</f>
        <v xml:space="preserve">Santa Monica </v>
      </c>
      <c r="M4389" s="69" t="str">
        <f>VLOOKUP(C4389,[6]Consolidado!$B:$E,3,FALSE)</f>
        <v>MR-202 Guest Patio Chair (Prototipo)</v>
      </c>
      <c r="N4389" s="70" t="str">
        <f>VLOOKUP(C4389,[6]Consolidado!$B:$H,7,FALSE)</f>
        <v>Agosto</v>
      </c>
      <c r="O4389" s="69"/>
      <c r="P4389" s="69"/>
    </row>
    <row r="4390" spans="1:16" s="71" customFormat="1" ht="16.5" customHeight="1" outlineLevel="1" x14ac:dyDescent="0.2">
      <c r="A4390" s="60" t="s">
        <v>717</v>
      </c>
      <c r="B4390" s="61">
        <v>42968</v>
      </c>
      <c r="C4390" s="69">
        <v>384</v>
      </c>
      <c r="D4390" s="63" t="str">
        <f>VLOOKUP(C4390,[6]Consolidado!$B:$E,4,FALSE)</f>
        <v>Finalizada</v>
      </c>
      <c r="E4390" s="64" t="s">
        <v>40</v>
      </c>
      <c r="F4390" s="65" t="s">
        <v>107</v>
      </c>
      <c r="G4390" s="66">
        <v>100</v>
      </c>
      <c r="H4390" s="67">
        <v>0.24212167871488499</v>
      </c>
      <c r="I4390" s="129">
        <f t="shared" si="126"/>
        <v>24.2121678714885</v>
      </c>
      <c r="J4390" s="86">
        <v>30.292899999999999</v>
      </c>
      <c r="K4390" s="129">
        <f t="shared" si="127"/>
        <v>0.79926873529733045</v>
      </c>
      <c r="L4390" s="68" t="str">
        <f>VLOOKUP(C4390,[6]Consolidado!$B:$E,2,FALSE)</f>
        <v xml:space="preserve">Santa Monica </v>
      </c>
      <c r="M4390" s="69" t="str">
        <f>VLOOKUP(C4390,[6]Consolidado!$B:$E,3,FALSE)</f>
        <v>MR-202 Guest Patio Chair (Prototipo)</v>
      </c>
      <c r="N4390" s="70" t="str">
        <f>VLOOKUP(C4390,[6]Consolidado!$B:$H,7,FALSE)</f>
        <v>Agosto</v>
      </c>
      <c r="O4390" s="69"/>
      <c r="P4390" s="69"/>
    </row>
    <row r="4391" spans="1:16" s="71" customFormat="1" ht="16.5" customHeight="1" outlineLevel="1" x14ac:dyDescent="0.2">
      <c r="A4391" s="60" t="s">
        <v>717</v>
      </c>
      <c r="B4391" s="61">
        <v>42961</v>
      </c>
      <c r="C4391" s="69">
        <v>347</v>
      </c>
      <c r="D4391" s="63" t="str">
        <f>VLOOKUP(C4391,[6]Consolidado!$B:$E,4,FALSE)</f>
        <v>Finalizada</v>
      </c>
      <c r="E4391" s="64" t="s">
        <v>33</v>
      </c>
      <c r="F4391" s="65" t="s">
        <v>32</v>
      </c>
      <c r="G4391" s="66">
        <v>24</v>
      </c>
      <c r="H4391" s="67">
        <v>30.173307174260756</v>
      </c>
      <c r="I4391" s="129">
        <f t="shared" si="126"/>
        <v>724.15937218225815</v>
      </c>
      <c r="J4391" s="86">
        <v>30.292899999999999</v>
      </c>
      <c r="K4391" s="129">
        <f t="shared" si="127"/>
        <v>23.905250807359419</v>
      </c>
      <c r="L4391" s="68" t="str">
        <f>VLOOKUP(C4391,[6]Consolidado!$B:$E,2,FALSE)</f>
        <v>Bell Works</v>
      </c>
      <c r="M4391" s="69" t="str">
        <f>VLOOKUP(C4391,[6]Consolidado!$B:$E,3,FALSE)</f>
        <v>Café Table Base</v>
      </c>
      <c r="N4391" s="70" t="str">
        <f>VLOOKUP(C4391,[6]Consolidado!$B:$H,7,FALSE)</f>
        <v>Agosto</v>
      </c>
      <c r="O4391" s="69"/>
      <c r="P4391" s="69"/>
    </row>
    <row r="4392" spans="1:16" s="71" customFormat="1" ht="16.5" customHeight="1" outlineLevel="1" x14ac:dyDescent="0.2">
      <c r="A4392" s="60" t="s">
        <v>717</v>
      </c>
      <c r="B4392" s="61">
        <v>42968</v>
      </c>
      <c r="C4392" s="69">
        <v>313</v>
      </c>
      <c r="D4392" s="63" t="str">
        <f>VLOOKUP(C4392,[6]Consolidado!$B:$E,4,FALSE)</f>
        <v>Finalizada</v>
      </c>
      <c r="E4392" s="64" t="s">
        <v>33</v>
      </c>
      <c r="F4392" s="65" t="s">
        <v>32</v>
      </c>
      <c r="G4392" s="66">
        <v>24</v>
      </c>
      <c r="H4392" s="67">
        <v>30.173307174260756</v>
      </c>
      <c r="I4392" s="129">
        <f t="shared" si="126"/>
        <v>724.15937218225815</v>
      </c>
      <c r="J4392" s="86">
        <v>30.292899999999999</v>
      </c>
      <c r="K4392" s="129">
        <f t="shared" si="127"/>
        <v>23.905250807359419</v>
      </c>
      <c r="L4392" s="68" t="str">
        <f>VLOOKUP(C4392,[6]Consolidado!$B:$E,2,FALSE)</f>
        <v>Phipps&amp;CO</v>
      </c>
      <c r="M4392" s="69" t="str">
        <f>VLOOKUP(C4392,[6]Consolidado!$B:$E,3,FALSE)</f>
        <v>Side table with wood slats</v>
      </c>
      <c r="N4392" s="70" t="str">
        <f>VLOOKUP(C4392,[6]Consolidado!$B:$H,7,FALSE)</f>
        <v>Agosto</v>
      </c>
      <c r="O4392" s="69"/>
      <c r="P4392" s="69"/>
    </row>
    <row r="4393" spans="1:16" s="71" customFormat="1" ht="16.5" customHeight="1" outlineLevel="1" x14ac:dyDescent="0.2">
      <c r="A4393" s="60" t="s">
        <v>717</v>
      </c>
      <c r="B4393" s="61">
        <v>42968</v>
      </c>
      <c r="C4393" s="69">
        <v>348</v>
      </c>
      <c r="D4393" s="63" t="str">
        <f>VLOOKUP(C4393,[6]Consolidado!$B:$E,4,FALSE)</f>
        <v>En Proceso</v>
      </c>
      <c r="E4393" s="64" t="s">
        <v>33</v>
      </c>
      <c r="F4393" s="65" t="s">
        <v>113</v>
      </c>
      <c r="G4393" s="66">
        <v>5</v>
      </c>
      <c r="H4393" s="67">
        <v>37.753984943939997</v>
      </c>
      <c r="I4393" s="129">
        <f t="shared" si="126"/>
        <v>188.76992471969999</v>
      </c>
      <c r="J4393" s="86">
        <v>30.292899999999999</v>
      </c>
      <c r="K4393" s="129">
        <f t="shared" si="127"/>
        <v>6.2314907030921436</v>
      </c>
      <c r="L4393" s="68" t="str">
        <f>VLOOKUP(C4393,[6]Consolidado!$B:$E,2,FALSE)</f>
        <v>Maderas Collective</v>
      </c>
      <c r="M4393" s="69" t="str">
        <f>VLOOKUP(C4393,[6]Consolidado!$B:$E,3,FALSE)</f>
        <v>Mesa para Tapicero</v>
      </c>
      <c r="N4393" s="70" t="str">
        <f>VLOOKUP(C4393,[6]Consolidado!$B:$H,7,FALSE)</f>
        <v>Faltante Inv. Proc. Dic.</v>
      </c>
      <c r="O4393" s="69"/>
      <c r="P4393" s="69"/>
    </row>
    <row r="4394" spans="1:16" s="71" customFormat="1" ht="16.5" customHeight="1" outlineLevel="1" x14ac:dyDescent="0.2">
      <c r="A4394" s="60" t="s">
        <v>717</v>
      </c>
      <c r="B4394" s="61">
        <v>42968</v>
      </c>
      <c r="C4394" s="69">
        <v>344</v>
      </c>
      <c r="D4394" s="63" t="str">
        <f>VLOOKUP(C4394,[6]Consolidado!$B:$E,4,FALSE)</f>
        <v>Finalizada</v>
      </c>
      <c r="E4394" s="64" t="s">
        <v>49</v>
      </c>
      <c r="F4394" s="65" t="s">
        <v>279</v>
      </c>
      <c r="G4394" s="66">
        <v>2</v>
      </c>
      <c r="H4394" s="67">
        <v>760</v>
      </c>
      <c r="I4394" s="129">
        <f t="shared" si="126"/>
        <v>1520</v>
      </c>
      <c r="J4394" s="86">
        <v>30.292899999999999</v>
      </c>
      <c r="K4394" s="129">
        <f t="shared" si="127"/>
        <v>50.17677409558015</v>
      </c>
      <c r="L4394" s="68" t="str">
        <f>VLOOKUP(C4394,[6]Consolidado!$B:$E,2,FALSE)</f>
        <v>Home Studios</v>
      </c>
      <c r="M4394" s="69" t="str">
        <f>VLOOKUP(C4394,[6]Consolidado!$B:$E,3,FALSE)</f>
        <v>Custom Bar Stool B</v>
      </c>
      <c r="N4394" s="70" t="str">
        <f>VLOOKUP(C4394,[6]Consolidado!$B:$H,7,FALSE)</f>
        <v>Agosto</v>
      </c>
      <c r="O4394" s="69"/>
      <c r="P4394" s="69"/>
    </row>
    <row r="4395" spans="1:16" s="71" customFormat="1" ht="16.5" customHeight="1" outlineLevel="1" x14ac:dyDescent="0.2">
      <c r="A4395" s="60" t="s">
        <v>717</v>
      </c>
      <c r="B4395" s="61">
        <v>42968</v>
      </c>
      <c r="C4395" s="69">
        <v>368</v>
      </c>
      <c r="D4395" s="63" t="str">
        <f>VLOOKUP(C4395,[6]Consolidado!$B:$E,4,FALSE)</f>
        <v>Finalizada</v>
      </c>
      <c r="E4395" s="64" t="s">
        <v>49</v>
      </c>
      <c r="F4395" s="65" t="s">
        <v>279</v>
      </c>
      <c r="G4395" s="66">
        <v>3</v>
      </c>
      <c r="H4395" s="67">
        <v>760</v>
      </c>
      <c r="I4395" s="129">
        <f t="shared" si="126"/>
        <v>2280</v>
      </c>
      <c r="J4395" s="86">
        <v>30.292899999999999</v>
      </c>
      <c r="K4395" s="129">
        <f t="shared" si="127"/>
        <v>75.265161143370236</v>
      </c>
      <c r="L4395" s="68" t="str">
        <f>VLOOKUP(C4395,[6]Consolidado!$B:$E,2,FALSE)</f>
        <v>Home Studios</v>
      </c>
      <c r="M4395" s="69" t="str">
        <f>VLOOKUP(C4395,[6]Consolidado!$B:$E,3,FALSE)</f>
        <v xml:space="preserve">Custom bar </v>
      </c>
      <c r="N4395" s="70" t="str">
        <f>VLOOKUP(C4395,[6]Consolidado!$B:$H,7,FALSE)</f>
        <v>Agosto</v>
      </c>
      <c r="O4395" s="69"/>
      <c r="P4395" s="69"/>
    </row>
    <row r="4396" spans="1:16" s="71" customFormat="1" ht="16.5" customHeight="1" outlineLevel="1" x14ac:dyDescent="0.2">
      <c r="A4396" s="60" t="s">
        <v>717</v>
      </c>
      <c r="B4396" s="61">
        <v>42969</v>
      </c>
      <c r="C4396" s="69">
        <v>252</v>
      </c>
      <c r="D4396" s="63" t="str">
        <f>VLOOKUP(C4396,[6]Consolidado!$B:$E,4,FALSE)</f>
        <v>En Proceso</v>
      </c>
      <c r="E4396" s="64" t="s">
        <v>51</v>
      </c>
      <c r="F4396" s="65" t="s">
        <v>280</v>
      </c>
      <c r="G4396" s="66">
        <v>30</v>
      </c>
      <c r="H4396" s="67">
        <v>23.040405405405405</v>
      </c>
      <c r="I4396" s="129">
        <f t="shared" si="126"/>
        <v>691.21216216216214</v>
      </c>
      <c r="J4396" s="86">
        <v>30.292899999999999</v>
      </c>
      <c r="K4396" s="129">
        <f t="shared" si="127"/>
        <v>22.817629284821265</v>
      </c>
      <c r="L4396" s="68" t="str">
        <f>VLOOKUP(C4396,[6]Consolidado!$B:$E,2,FALSE)</f>
        <v>Wework</v>
      </c>
      <c r="M4396" s="69" t="str">
        <f>VLOOKUP(C4396,[6]Consolidado!$B:$E,3,FALSE)</f>
        <v>Bonanza Lounge Chair</v>
      </c>
      <c r="N4396" s="70">
        <f>VLOOKUP(C4396,[6]Consolidado!$B:$H,7,FALSE)</f>
        <v>0</v>
      </c>
      <c r="O4396" s="69"/>
      <c r="P4396" s="69"/>
    </row>
    <row r="4397" spans="1:16" s="71" customFormat="1" ht="16.5" customHeight="1" outlineLevel="1" x14ac:dyDescent="0.2">
      <c r="A4397" s="60" t="s">
        <v>717</v>
      </c>
      <c r="B4397" s="61">
        <v>42969</v>
      </c>
      <c r="C4397" s="69">
        <v>252</v>
      </c>
      <c r="D4397" s="63" t="str">
        <f>VLOOKUP(C4397,[6]Consolidado!$B:$E,4,FALSE)</f>
        <v>En Proceso</v>
      </c>
      <c r="E4397" s="64" t="s">
        <v>51</v>
      </c>
      <c r="F4397" s="65" t="s">
        <v>65</v>
      </c>
      <c r="G4397" s="66">
        <v>3.39</v>
      </c>
      <c r="H4397" s="67">
        <v>53.367150451184678</v>
      </c>
      <c r="I4397" s="129">
        <f t="shared" si="126"/>
        <v>180.91464002951605</v>
      </c>
      <c r="J4397" s="86">
        <v>30.292899999999999</v>
      </c>
      <c r="K4397" s="129">
        <f t="shared" si="127"/>
        <v>5.972179620621203</v>
      </c>
      <c r="L4397" s="68" t="str">
        <f>VLOOKUP(C4397,[6]Consolidado!$B:$E,2,FALSE)</f>
        <v>Wework</v>
      </c>
      <c r="M4397" s="69" t="str">
        <f>VLOOKUP(C4397,[6]Consolidado!$B:$E,3,FALSE)</f>
        <v>Bonanza Lounge Chair</v>
      </c>
      <c r="N4397" s="70">
        <f>VLOOKUP(C4397,[6]Consolidado!$B:$H,7,FALSE)</f>
        <v>0</v>
      </c>
      <c r="O4397" s="69"/>
      <c r="P4397" s="69"/>
    </row>
    <row r="4398" spans="1:16" s="71" customFormat="1" ht="16.5" customHeight="1" outlineLevel="1" x14ac:dyDescent="0.2">
      <c r="A4398" s="60" t="s">
        <v>717</v>
      </c>
      <c r="B4398" s="61">
        <v>42969</v>
      </c>
      <c r="C4398" s="69">
        <v>252</v>
      </c>
      <c r="D4398" s="63" t="str">
        <f>VLOOKUP(C4398,[6]Consolidado!$B:$E,4,FALSE)</f>
        <v>En Proceso</v>
      </c>
      <c r="E4398" s="64" t="s">
        <v>51</v>
      </c>
      <c r="F4398" s="65" t="s">
        <v>65</v>
      </c>
      <c r="G4398" s="66">
        <v>2.1800000000000002</v>
      </c>
      <c r="H4398" s="67">
        <v>53.367150451184678</v>
      </c>
      <c r="I4398" s="129">
        <f t="shared" si="126"/>
        <v>116.3403879835826</v>
      </c>
      <c r="J4398" s="86">
        <v>30.292899999999999</v>
      </c>
      <c r="K4398" s="129">
        <f t="shared" si="127"/>
        <v>3.8405166881870869</v>
      </c>
      <c r="L4398" s="68" t="str">
        <f>VLOOKUP(C4398,[6]Consolidado!$B:$E,2,FALSE)</f>
        <v>Wework</v>
      </c>
      <c r="M4398" s="69" t="str">
        <f>VLOOKUP(C4398,[6]Consolidado!$B:$E,3,FALSE)</f>
        <v>Bonanza Lounge Chair</v>
      </c>
      <c r="N4398" s="70">
        <f>VLOOKUP(C4398,[6]Consolidado!$B:$H,7,FALSE)</f>
        <v>0</v>
      </c>
      <c r="O4398" s="69"/>
      <c r="P4398" s="69"/>
    </row>
    <row r="4399" spans="1:16" s="71" customFormat="1" ht="16.5" customHeight="1" outlineLevel="1" x14ac:dyDescent="0.2">
      <c r="A4399" s="60" t="s">
        <v>717</v>
      </c>
      <c r="B4399" s="61">
        <v>42969</v>
      </c>
      <c r="C4399" s="69">
        <v>344</v>
      </c>
      <c r="D4399" s="63" t="str">
        <f>VLOOKUP(C4399,[6]Consolidado!$B:$E,4,FALSE)</f>
        <v>Finalizada</v>
      </c>
      <c r="E4399" s="64" t="s">
        <v>33</v>
      </c>
      <c r="F4399" s="65" t="s">
        <v>34</v>
      </c>
      <c r="G4399" s="66">
        <v>2</v>
      </c>
      <c r="H4399" s="67">
        <v>37.379152835418878</v>
      </c>
      <c r="I4399" s="129">
        <f t="shared" si="126"/>
        <v>74.758305670837757</v>
      </c>
      <c r="J4399" s="86">
        <v>30.292899999999999</v>
      </c>
      <c r="K4399" s="129">
        <f t="shared" si="127"/>
        <v>2.4678490890881282</v>
      </c>
      <c r="L4399" s="68" t="str">
        <f>VLOOKUP(C4399,[6]Consolidado!$B:$E,2,FALSE)</f>
        <v>Home Studios</v>
      </c>
      <c r="M4399" s="69" t="str">
        <f>VLOOKUP(C4399,[6]Consolidado!$B:$E,3,FALSE)</f>
        <v>Custom Bar Stool B</v>
      </c>
      <c r="N4399" s="70" t="str">
        <f>VLOOKUP(C4399,[6]Consolidado!$B:$H,7,FALSE)</f>
        <v>Agosto</v>
      </c>
      <c r="O4399" s="69"/>
      <c r="P4399" s="69"/>
    </row>
    <row r="4400" spans="1:16" s="71" customFormat="1" ht="16.5" customHeight="1" outlineLevel="1" x14ac:dyDescent="0.2">
      <c r="A4400" s="60" t="s">
        <v>717</v>
      </c>
      <c r="B4400" s="61">
        <v>42969</v>
      </c>
      <c r="C4400" s="69">
        <v>344</v>
      </c>
      <c r="D4400" s="63" t="str">
        <f>VLOOKUP(C4400,[6]Consolidado!$B:$E,4,FALSE)</f>
        <v>Finalizada</v>
      </c>
      <c r="E4400" s="64" t="s">
        <v>33</v>
      </c>
      <c r="F4400" s="65" t="s">
        <v>32</v>
      </c>
      <c r="G4400" s="66">
        <v>30</v>
      </c>
      <c r="H4400" s="67">
        <v>30.173307174260756</v>
      </c>
      <c r="I4400" s="129">
        <f t="shared" si="126"/>
        <v>905.19921522782272</v>
      </c>
      <c r="J4400" s="86">
        <v>30.292899999999999</v>
      </c>
      <c r="K4400" s="129">
        <f t="shared" si="127"/>
        <v>29.881563509199275</v>
      </c>
      <c r="L4400" s="68" t="str">
        <f>VLOOKUP(C4400,[6]Consolidado!$B:$E,2,FALSE)</f>
        <v>Home Studios</v>
      </c>
      <c r="M4400" s="69" t="str">
        <f>VLOOKUP(C4400,[6]Consolidado!$B:$E,3,FALSE)</f>
        <v>Custom Bar Stool B</v>
      </c>
      <c r="N4400" s="70" t="str">
        <f>VLOOKUP(C4400,[6]Consolidado!$B:$H,7,FALSE)</f>
        <v>Agosto</v>
      </c>
      <c r="O4400" s="69"/>
      <c r="P4400" s="69"/>
    </row>
    <row r="4401" spans="1:16" s="71" customFormat="1" ht="16.5" customHeight="1" outlineLevel="1" x14ac:dyDescent="0.2">
      <c r="A4401" s="60" t="s">
        <v>717</v>
      </c>
      <c r="B4401" s="61">
        <v>42969</v>
      </c>
      <c r="C4401" s="69">
        <v>368</v>
      </c>
      <c r="D4401" s="63" t="str">
        <f>VLOOKUP(C4401,[6]Consolidado!$B:$E,4,FALSE)</f>
        <v>Finalizada</v>
      </c>
      <c r="E4401" s="64" t="s">
        <v>33</v>
      </c>
      <c r="F4401" s="65" t="s">
        <v>34</v>
      </c>
      <c r="G4401" s="66">
        <v>6</v>
      </c>
      <c r="H4401" s="67">
        <v>37.379152835418878</v>
      </c>
      <c r="I4401" s="129">
        <f t="shared" si="126"/>
        <v>224.27491701251327</v>
      </c>
      <c r="J4401" s="86">
        <v>30.292899999999999</v>
      </c>
      <c r="K4401" s="129">
        <f t="shared" si="127"/>
        <v>7.4035472672643845</v>
      </c>
      <c r="L4401" s="68" t="str">
        <f>VLOOKUP(C4401,[6]Consolidado!$B:$E,2,FALSE)</f>
        <v>Home Studios</v>
      </c>
      <c r="M4401" s="69" t="str">
        <f>VLOOKUP(C4401,[6]Consolidado!$B:$E,3,FALSE)</f>
        <v xml:space="preserve">Custom bar </v>
      </c>
      <c r="N4401" s="70" t="str">
        <f>VLOOKUP(C4401,[6]Consolidado!$B:$H,7,FALSE)</f>
        <v>Agosto</v>
      </c>
      <c r="O4401" s="69"/>
      <c r="P4401" s="69"/>
    </row>
    <row r="4402" spans="1:16" s="71" customFormat="1" ht="16.5" customHeight="1" outlineLevel="1" x14ac:dyDescent="0.2">
      <c r="A4402" s="60" t="s">
        <v>717</v>
      </c>
      <c r="B4402" s="61">
        <v>42969</v>
      </c>
      <c r="C4402" s="69">
        <v>368</v>
      </c>
      <c r="D4402" s="63" t="str">
        <f>VLOOKUP(C4402,[6]Consolidado!$B:$E,4,FALSE)</f>
        <v>Finalizada</v>
      </c>
      <c r="E4402" s="64" t="s">
        <v>33</v>
      </c>
      <c r="F4402" s="65" t="s">
        <v>35</v>
      </c>
      <c r="G4402" s="66">
        <v>2</v>
      </c>
      <c r="H4402" s="67">
        <v>292.47512237545357</v>
      </c>
      <c r="I4402" s="129">
        <f t="shared" si="126"/>
        <v>584.95024475090713</v>
      </c>
      <c r="J4402" s="86">
        <v>30.292899999999999</v>
      </c>
      <c r="K4402" s="129">
        <f t="shared" si="127"/>
        <v>19.309813347381965</v>
      </c>
      <c r="L4402" s="68" t="str">
        <f>VLOOKUP(C4402,[6]Consolidado!$B:$E,2,FALSE)</f>
        <v>Home Studios</v>
      </c>
      <c r="M4402" s="69" t="str">
        <f>VLOOKUP(C4402,[6]Consolidado!$B:$E,3,FALSE)</f>
        <v xml:space="preserve">Custom bar </v>
      </c>
      <c r="N4402" s="70" t="str">
        <f>VLOOKUP(C4402,[6]Consolidado!$B:$H,7,FALSE)</f>
        <v>Agosto</v>
      </c>
      <c r="O4402" s="69"/>
      <c r="P4402" s="69"/>
    </row>
    <row r="4403" spans="1:16" s="71" customFormat="1" ht="16.5" customHeight="1" outlineLevel="1" x14ac:dyDescent="0.2">
      <c r="A4403" s="60" t="s">
        <v>717</v>
      </c>
      <c r="B4403" s="61">
        <v>42969</v>
      </c>
      <c r="C4403" s="69">
        <v>368</v>
      </c>
      <c r="D4403" s="63" t="str">
        <f>VLOOKUP(C4403,[6]Consolidado!$B:$E,4,FALSE)</f>
        <v>Finalizada</v>
      </c>
      <c r="E4403" s="64" t="s">
        <v>33</v>
      </c>
      <c r="F4403" s="65" t="s">
        <v>32</v>
      </c>
      <c r="G4403" s="66">
        <v>51</v>
      </c>
      <c r="H4403" s="67">
        <v>30.173307174260756</v>
      </c>
      <c r="I4403" s="129">
        <f t="shared" si="126"/>
        <v>1538.8386658872985</v>
      </c>
      <c r="J4403" s="86">
        <v>30.292899999999999</v>
      </c>
      <c r="K4403" s="129">
        <f t="shared" si="127"/>
        <v>50.79865796563876</v>
      </c>
      <c r="L4403" s="68" t="str">
        <f>VLOOKUP(C4403,[6]Consolidado!$B:$E,2,FALSE)</f>
        <v>Home Studios</v>
      </c>
      <c r="M4403" s="69" t="str">
        <f>VLOOKUP(C4403,[6]Consolidado!$B:$E,3,FALSE)</f>
        <v xml:space="preserve">Custom bar </v>
      </c>
      <c r="N4403" s="70" t="str">
        <f>VLOOKUP(C4403,[6]Consolidado!$B:$H,7,FALSE)</f>
        <v>Agosto</v>
      </c>
      <c r="O4403" s="69"/>
      <c r="P4403" s="69"/>
    </row>
    <row r="4404" spans="1:16" s="71" customFormat="1" ht="16.5" customHeight="1" outlineLevel="1" x14ac:dyDescent="0.2">
      <c r="A4404" s="60" t="s">
        <v>717</v>
      </c>
      <c r="B4404" s="61">
        <v>42969</v>
      </c>
      <c r="C4404" s="69">
        <v>312</v>
      </c>
      <c r="D4404" s="63" t="str">
        <f>VLOOKUP(C4404,[6]Consolidado!$B:$E,4,FALSE)</f>
        <v>Finalizada</v>
      </c>
      <c r="E4404" s="64" t="s">
        <v>40</v>
      </c>
      <c r="F4404" s="65" t="s">
        <v>39</v>
      </c>
      <c r="G4404" s="66">
        <v>70</v>
      </c>
      <c r="H4404" s="67">
        <v>0.72516145481895233</v>
      </c>
      <c r="I4404" s="129">
        <f t="shared" si="126"/>
        <v>50.761301837326663</v>
      </c>
      <c r="J4404" s="86">
        <v>30.292899999999999</v>
      </c>
      <c r="K4404" s="129">
        <f t="shared" si="127"/>
        <v>1.6756831415059854</v>
      </c>
      <c r="L4404" s="68" t="str">
        <f>VLOOKUP(C4404,[6]Consolidado!$B:$E,2,FALSE)</f>
        <v>Phipps&amp;CO</v>
      </c>
      <c r="M4404" s="69" t="str">
        <f>VLOOKUP(C4404,[6]Consolidado!$B:$E,3,FALSE)</f>
        <v>Cabanas</v>
      </c>
      <c r="N4404" s="70" t="str">
        <f>VLOOKUP(C4404,[6]Consolidado!$B:$H,7,FALSE)</f>
        <v>Agosto</v>
      </c>
      <c r="O4404" s="69"/>
      <c r="P4404" s="69"/>
    </row>
    <row r="4405" spans="1:16" s="71" customFormat="1" ht="16.5" customHeight="1" outlineLevel="1" x14ac:dyDescent="0.2">
      <c r="A4405" s="60" t="s">
        <v>717</v>
      </c>
      <c r="B4405" s="61">
        <v>42970</v>
      </c>
      <c r="C4405" s="69">
        <v>368</v>
      </c>
      <c r="D4405" s="63" t="str">
        <f>VLOOKUP(C4405,[6]Consolidado!$B:$E,4,FALSE)</f>
        <v>Finalizada</v>
      </c>
      <c r="E4405" s="64" t="s">
        <v>40</v>
      </c>
      <c r="F4405" s="65" t="s">
        <v>124</v>
      </c>
      <c r="G4405" s="66">
        <v>136</v>
      </c>
      <c r="H4405" s="67">
        <v>0.14964339676916324</v>
      </c>
      <c r="I4405" s="129">
        <f t="shared" si="126"/>
        <v>20.3515019606062</v>
      </c>
      <c r="J4405" s="86">
        <v>30.292899999999999</v>
      </c>
      <c r="K4405" s="129">
        <f t="shared" si="127"/>
        <v>0.67182415551519337</v>
      </c>
      <c r="L4405" s="68" t="str">
        <f>VLOOKUP(C4405,[6]Consolidado!$B:$E,2,FALSE)</f>
        <v>Home Studios</v>
      </c>
      <c r="M4405" s="69" t="str">
        <f>VLOOKUP(C4405,[6]Consolidado!$B:$E,3,FALSE)</f>
        <v xml:space="preserve">Custom bar </v>
      </c>
      <c r="N4405" s="70" t="str">
        <f>VLOOKUP(C4405,[6]Consolidado!$B:$H,7,FALSE)</f>
        <v>Agosto</v>
      </c>
      <c r="O4405" s="69"/>
      <c r="P4405" s="69"/>
    </row>
    <row r="4406" spans="1:16" s="71" customFormat="1" ht="16.5" customHeight="1" outlineLevel="1" x14ac:dyDescent="0.2">
      <c r="A4406" s="60" t="s">
        <v>717</v>
      </c>
      <c r="B4406" s="61">
        <v>42970</v>
      </c>
      <c r="C4406" s="69">
        <v>344</v>
      </c>
      <c r="D4406" s="63" t="str">
        <f>VLOOKUP(C4406,[6]Consolidado!$B:$E,4,FALSE)</f>
        <v>Finalizada</v>
      </c>
      <c r="E4406" s="64" t="s">
        <v>40</v>
      </c>
      <c r="F4406" s="65" t="s">
        <v>124</v>
      </c>
      <c r="G4406" s="66">
        <v>80</v>
      </c>
      <c r="H4406" s="67">
        <v>0.14964339676916324</v>
      </c>
      <c r="I4406" s="129">
        <f t="shared" si="126"/>
        <v>11.97147174153306</v>
      </c>
      <c r="J4406" s="86">
        <v>30.292899999999999</v>
      </c>
      <c r="K4406" s="129">
        <f t="shared" si="127"/>
        <v>0.39519067971481964</v>
      </c>
      <c r="L4406" s="68" t="str">
        <f>VLOOKUP(C4406,[6]Consolidado!$B:$E,2,FALSE)</f>
        <v>Home Studios</v>
      </c>
      <c r="M4406" s="69" t="str">
        <f>VLOOKUP(C4406,[6]Consolidado!$B:$E,3,FALSE)</f>
        <v>Custom Bar Stool B</v>
      </c>
      <c r="N4406" s="70" t="str">
        <f>VLOOKUP(C4406,[6]Consolidado!$B:$H,7,FALSE)</f>
        <v>Agosto</v>
      </c>
      <c r="O4406" s="69"/>
      <c r="P4406" s="69"/>
    </row>
    <row r="4407" spans="1:16" s="71" customFormat="1" ht="16.5" customHeight="1" outlineLevel="1" x14ac:dyDescent="0.2">
      <c r="A4407" s="60" t="s">
        <v>717</v>
      </c>
      <c r="B4407" s="61">
        <v>42970</v>
      </c>
      <c r="C4407" s="69">
        <v>358</v>
      </c>
      <c r="D4407" s="63" t="str">
        <f>VLOOKUP(C4407,[6]Consolidado!$B:$E,4,FALSE)</f>
        <v>Finalizada</v>
      </c>
      <c r="E4407" s="64" t="s">
        <v>40</v>
      </c>
      <c r="F4407" s="65" t="s">
        <v>154</v>
      </c>
      <c r="G4407" s="66">
        <v>400</v>
      </c>
      <c r="H4407" s="67">
        <v>0.53120716944444446</v>
      </c>
      <c r="I4407" s="129">
        <f t="shared" si="126"/>
        <v>212.48286777777778</v>
      </c>
      <c r="J4407" s="86">
        <v>30.292899999999999</v>
      </c>
      <c r="K4407" s="129">
        <f t="shared" si="127"/>
        <v>7.0142795103069622</v>
      </c>
      <c r="L4407" s="68" t="str">
        <f>VLOOKUP(C4407,[6]Consolidado!$B:$E,2,FALSE)</f>
        <v>Blue Mesa Granite</v>
      </c>
      <c r="M4407" s="69" t="str">
        <f>VLOOKUP(C4407,[6]Consolidado!$B:$E,3,FALSE)</f>
        <v>Nica classic barstool</v>
      </c>
      <c r="N4407" s="70" t="str">
        <f>VLOOKUP(C4407,[6]Consolidado!$B:$H,7,FALSE)</f>
        <v>Octubre</v>
      </c>
      <c r="O4407" s="69"/>
      <c r="P4407" s="69"/>
    </row>
    <row r="4408" spans="1:16" s="71" customFormat="1" ht="16.5" customHeight="1" outlineLevel="1" x14ac:dyDescent="0.2">
      <c r="A4408" s="60" t="s">
        <v>717</v>
      </c>
      <c r="B4408" s="61">
        <v>42970</v>
      </c>
      <c r="C4408" s="69" t="s">
        <v>290</v>
      </c>
      <c r="D4408" s="63" t="str">
        <f>VLOOKUP(C4408,[6]Consolidado!$B:$E,4,FALSE)</f>
        <v>En Proceso</v>
      </c>
      <c r="E4408" s="64" t="s">
        <v>25</v>
      </c>
      <c r="F4408" s="65" t="s">
        <v>70</v>
      </c>
      <c r="G4408" s="66">
        <v>1</v>
      </c>
      <c r="H4408" s="67">
        <v>887.4203</v>
      </c>
      <c r="I4408" s="129">
        <f t="shared" ref="I4408:I4471" si="128">G4408*H4408</f>
        <v>887.4203</v>
      </c>
      <c r="J4408" s="86">
        <v>30.292899999999999</v>
      </c>
      <c r="K4408" s="129">
        <f t="shared" ref="K4408:K4471" si="129">IFERROR(I4408/J4408,0)</f>
        <v>29.294663105876296</v>
      </c>
      <c r="L4408" s="68" t="str">
        <f>VLOOKUP(C4408,[6]Consolidado!$B:$E,2,FALSE)</f>
        <v>Acabado</v>
      </c>
      <c r="M4408" s="69" t="str">
        <f>VLOOKUP(C4408,[6]Consolidado!$B:$E,3,FALSE)</f>
        <v>Material de acabado pendiente de distribuir</v>
      </c>
      <c r="N4408" s="70">
        <f>VLOOKUP(C4408,[6]Consolidado!$B:$H,7,FALSE)</f>
        <v>0</v>
      </c>
      <c r="O4408" s="69"/>
      <c r="P4408" s="69"/>
    </row>
    <row r="4409" spans="1:16" s="71" customFormat="1" ht="16.5" customHeight="1" outlineLevel="1" x14ac:dyDescent="0.2">
      <c r="A4409" s="60" t="s">
        <v>717</v>
      </c>
      <c r="B4409" s="61">
        <v>42970</v>
      </c>
      <c r="C4409" s="69" t="s">
        <v>290</v>
      </c>
      <c r="D4409" s="63" t="str">
        <f>VLOOKUP(C4409,[6]Consolidado!$B:$E,4,FALSE)</f>
        <v>En Proceso</v>
      </c>
      <c r="E4409" s="64" t="s">
        <v>25</v>
      </c>
      <c r="F4409" s="65" t="s">
        <v>170</v>
      </c>
      <c r="G4409" s="66">
        <v>1</v>
      </c>
      <c r="H4409" s="67">
        <v>585.26647157784282</v>
      </c>
      <c r="I4409" s="129">
        <f t="shared" si="128"/>
        <v>585.26647157784282</v>
      </c>
      <c r="J4409" s="86">
        <v>30.292899999999999</v>
      </c>
      <c r="K4409" s="129">
        <f t="shared" si="129"/>
        <v>19.320252322420199</v>
      </c>
      <c r="L4409" s="68" t="str">
        <f>VLOOKUP(C4409,[6]Consolidado!$B:$E,2,FALSE)</f>
        <v>Acabado</v>
      </c>
      <c r="M4409" s="69" t="str">
        <f>VLOOKUP(C4409,[6]Consolidado!$B:$E,3,FALSE)</f>
        <v>Material de acabado pendiente de distribuir</v>
      </c>
      <c r="N4409" s="70">
        <f>VLOOKUP(C4409,[6]Consolidado!$B:$H,7,FALSE)</f>
        <v>0</v>
      </c>
      <c r="O4409" s="69"/>
      <c r="P4409" s="69"/>
    </row>
    <row r="4410" spans="1:16" s="71" customFormat="1" ht="16.5" customHeight="1" outlineLevel="1" x14ac:dyDescent="0.2">
      <c r="A4410" s="60" t="s">
        <v>717</v>
      </c>
      <c r="B4410" s="61">
        <v>42970</v>
      </c>
      <c r="C4410" s="69" t="s">
        <v>290</v>
      </c>
      <c r="D4410" s="63" t="str">
        <f>VLOOKUP(C4410,[6]Consolidado!$B:$E,4,FALSE)</f>
        <v>En Proceso</v>
      </c>
      <c r="E4410" s="64" t="s">
        <v>25</v>
      </c>
      <c r="F4410" s="65" t="s">
        <v>281</v>
      </c>
      <c r="G4410" s="66">
        <v>1</v>
      </c>
      <c r="H4410" s="67">
        <v>263.89999999999998</v>
      </c>
      <c r="I4410" s="129">
        <f t="shared" si="128"/>
        <v>263.89999999999998</v>
      </c>
      <c r="J4410" s="86">
        <v>30.292899999999999</v>
      </c>
      <c r="K4410" s="129">
        <f t="shared" si="129"/>
        <v>8.7116122919892121</v>
      </c>
      <c r="L4410" s="68" t="str">
        <f>VLOOKUP(C4410,[6]Consolidado!$B:$E,2,FALSE)</f>
        <v>Acabado</v>
      </c>
      <c r="M4410" s="69" t="str">
        <f>VLOOKUP(C4410,[6]Consolidado!$B:$E,3,FALSE)</f>
        <v>Material de acabado pendiente de distribuir</v>
      </c>
      <c r="N4410" s="70">
        <f>VLOOKUP(C4410,[6]Consolidado!$B:$H,7,FALSE)</f>
        <v>0</v>
      </c>
      <c r="O4410" s="69"/>
      <c r="P4410" s="69"/>
    </row>
    <row r="4411" spans="1:16" s="71" customFormat="1" ht="16.5" customHeight="1" outlineLevel="1" x14ac:dyDescent="0.2">
      <c r="A4411" s="60" t="s">
        <v>717</v>
      </c>
      <c r="B4411" s="61">
        <v>42971</v>
      </c>
      <c r="C4411" s="69">
        <v>357</v>
      </c>
      <c r="D4411" s="63" t="str">
        <f>VLOOKUP(C4411,[6]Consolidado!$B:$E,4,FALSE)</f>
        <v>Finalizada</v>
      </c>
      <c r="E4411" s="64" t="s">
        <v>40</v>
      </c>
      <c r="F4411" s="65" t="s">
        <v>154</v>
      </c>
      <c r="G4411" s="66">
        <v>168</v>
      </c>
      <c r="H4411" s="67">
        <v>0.53120716944444446</v>
      </c>
      <c r="I4411" s="129">
        <f t="shared" si="128"/>
        <v>89.242804466666669</v>
      </c>
      <c r="J4411" s="86">
        <v>30.292899999999999</v>
      </c>
      <c r="K4411" s="129">
        <f t="shared" si="129"/>
        <v>2.9459973943289244</v>
      </c>
      <c r="L4411" s="68" t="str">
        <f>VLOOKUP(C4411,[6]Consolidado!$B:$E,2,FALSE)</f>
        <v>Blue Mesa Granite</v>
      </c>
      <c r="M4411" s="69" t="str">
        <f>VLOOKUP(C4411,[6]Consolidado!$B:$E,3,FALSE)</f>
        <v>Nica classic dining chair</v>
      </c>
      <c r="N4411" s="70" t="str">
        <f>VLOOKUP(C4411,[6]Consolidado!$B:$H,7,FALSE)</f>
        <v>Octubre</v>
      </c>
      <c r="O4411" s="69"/>
      <c r="P4411" s="69"/>
    </row>
    <row r="4412" spans="1:16" s="71" customFormat="1" ht="16.5" customHeight="1" outlineLevel="1" x14ac:dyDescent="0.2">
      <c r="A4412" s="60" t="s">
        <v>717</v>
      </c>
      <c r="B4412" s="61">
        <v>42971</v>
      </c>
      <c r="C4412" s="69">
        <v>252</v>
      </c>
      <c r="D4412" s="63" t="str">
        <f>VLOOKUP(C4412,[6]Consolidado!$B:$E,4,FALSE)</f>
        <v>En Proceso</v>
      </c>
      <c r="E4412" s="64" t="s">
        <v>28</v>
      </c>
      <c r="F4412" s="65" t="s">
        <v>93</v>
      </c>
      <c r="G4412" s="66">
        <v>8</v>
      </c>
      <c r="H4412" s="67">
        <v>833.28666666666675</v>
      </c>
      <c r="I4412" s="129">
        <f t="shared" si="128"/>
        <v>6666.293333333334</v>
      </c>
      <c r="J4412" s="86">
        <v>30.292899999999999</v>
      </c>
      <c r="K4412" s="129">
        <f t="shared" si="129"/>
        <v>220.0612464746965</v>
      </c>
      <c r="L4412" s="68" t="str">
        <f>VLOOKUP(C4412,[6]Consolidado!$B:$E,2,FALSE)</f>
        <v>Wework</v>
      </c>
      <c r="M4412" s="69" t="str">
        <f>VLOOKUP(C4412,[6]Consolidado!$B:$E,3,FALSE)</f>
        <v>Bonanza Lounge Chair</v>
      </c>
      <c r="N4412" s="70">
        <f>VLOOKUP(C4412,[6]Consolidado!$B:$H,7,FALSE)</f>
        <v>0</v>
      </c>
      <c r="O4412" s="69"/>
      <c r="P4412" s="69"/>
    </row>
    <row r="4413" spans="1:16" s="71" customFormat="1" ht="16.5" customHeight="1" outlineLevel="1" x14ac:dyDescent="0.2">
      <c r="A4413" s="60" t="s">
        <v>717</v>
      </c>
      <c r="B4413" s="61">
        <v>42971</v>
      </c>
      <c r="C4413" s="69">
        <v>358</v>
      </c>
      <c r="D4413" s="63" t="str">
        <f>VLOOKUP(C4413,[6]Consolidado!$B:$E,4,FALSE)</f>
        <v>Finalizada</v>
      </c>
      <c r="E4413" s="64" t="s">
        <v>40</v>
      </c>
      <c r="F4413" s="65" t="s">
        <v>154</v>
      </c>
      <c r="G4413" s="66">
        <v>400</v>
      </c>
      <c r="H4413" s="67">
        <v>0.53120716944444446</v>
      </c>
      <c r="I4413" s="129">
        <f t="shared" si="128"/>
        <v>212.48286777777778</v>
      </c>
      <c r="J4413" s="86">
        <v>30.292899999999999</v>
      </c>
      <c r="K4413" s="129">
        <f t="shared" si="129"/>
        <v>7.0142795103069622</v>
      </c>
      <c r="L4413" s="68" t="str">
        <f>VLOOKUP(C4413,[6]Consolidado!$B:$E,2,FALSE)</f>
        <v>Blue Mesa Granite</v>
      </c>
      <c r="M4413" s="69" t="str">
        <f>VLOOKUP(C4413,[6]Consolidado!$B:$E,3,FALSE)</f>
        <v>Nica classic barstool</v>
      </c>
      <c r="N4413" s="70" t="str">
        <f>VLOOKUP(C4413,[6]Consolidado!$B:$H,7,FALSE)</f>
        <v>Octubre</v>
      </c>
      <c r="O4413" s="69"/>
      <c r="P4413" s="69"/>
    </row>
    <row r="4414" spans="1:16" s="71" customFormat="1" ht="16.5" customHeight="1" outlineLevel="1" x14ac:dyDescent="0.2">
      <c r="A4414" s="60" t="s">
        <v>717</v>
      </c>
      <c r="B4414" s="61">
        <v>42971</v>
      </c>
      <c r="C4414" s="69">
        <v>444</v>
      </c>
      <c r="D4414" s="63" t="str">
        <f>VLOOKUP(C4414,[6]Consolidado!$B:$E,4,FALSE)</f>
        <v>Finalizada</v>
      </c>
      <c r="E4414" s="64" t="s">
        <v>51</v>
      </c>
      <c r="F4414" s="65" t="s">
        <v>282</v>
      </c>
      <c r="G4414" s="66">
        <v>0.2</v>
      </c>
      <c r="H4414" s="67">
        <v>36.82507715705794</v>
      </c>
      <c r="I4414" s="129">
        <f t="shared" si="128"/>
        <v>7.3650154314115888</v>
      </c>
      <c r="J4414" s="86">
        <v>30.292899999999999</v>
      </c>
      <c r="K4414" s="129">
        <f t="shared" si="129"/>
        <v>0.2431267865213165</v>
      </c>
      <c r="L4414" s="68" t="str">
        <f>VLOOKUP(C4414,[6]Consolidado!$B:$E,2,FALSE)</f>
        <v>Papagayo Four Seasons</v>
      </c>
      <c r="M4414" s="69" t="str">
        <f>VLOOKUP(C4414,[6]Consolidado!$B:$E,3,FALSE)</f>
        <v>Prototipo BGE-253 Low Dining Chair</v>
      </c>
      <c r="N4414" s="70" t="str">
        <f>VLOOKUP(C4414,[6]Consolidado!$B:$H,7,FALSE)</f>
        <v>Octubre</v>
      </c>
      <c r="O4414" s="69"/>
      <c r="P4414" s="69"/>
    </row>
    <row r="4415" spans="1:16" s="71" customFormat="1" ht="16.5" customHeight="1" outlineLevel="1" x14ac:dyDescent="0.2">
      <c r="A4415" s="60" t="s">
        <v>717</v>
      </c>
      <c r="B4415" s="61">
        <v>42971</v>
      </c>
      <c r="C4415" s="69">
        <v>252</v>
      </c>
      <c r="D4415" s="63" t="str">
        <f>VLOOKUP(C4415,[6]Consolidado!$B:$E,4,FALSE)</f>
        <v>En Proceso</v>
      </c>
      <c r="E4415" s="64" t="s">
        <v>40</v>
      </c>
      <c r="F4415" s="65" t="s">
        <v>98</v>
      </c>
      <c r="G4415" s="66">
        <v>500</v>
      </c>
      <c r="H4415" s="67">
        <v>0.23351166427355521</v>
      </c>
      <c r="I4415" s="129">
        <f t="shared" si="128"/>
        <v>116.75583213677761</v>
      </c>
      <c r="J4415" s="86">
        <v>30.292899999999999</v>
      </c>
      <c r="K4415" s="129">
        <f t="shared" si="129"/>
        <v>3.8542309299135313</v>
      </c>
      <c r="L4415" s="68" t="str">
        <f>VLOOKUP(C4415,[6]Consolidado!$B:$E,2,FALSE)</f>
        <v>Wework</v>
      </c>
      <c r="M4415" s="69" t="str">
        <f>VLOOKUP(C4415,[6]Consolidado!$B:$E,3,FALSE)</f>
        <v>Bonanza Lounge Chair</v>
      </c>
      <c r="N4415" s="70">
        <f>VLOOKUP(C4415,[6]Consolidado!$B:$H,7,FALSE)</f>
        <v>0</v>
      </c>
      <c r="O4415" s="69"/>
      <c r="P4415" s="69"/>
    </row>
    <row r="4416" spans="1:16" s="71" customFormat="1" ht="16.5" customHeight="1" outlineLevel="1" x14ac:dyDescent="0.2">
      <c r="A4416" s="60" t="s">
        <v>717</v>
      </c>
      <c r="B4416" s="61">
        <v>42969</v>
      </c>
      <c r="C4416" s="69">
        <v>398</v>
      </c>
      <c r="D4416" s="63" t="str">
        <f>VLOOKUP(C4416,[6]Consolidado!$B:$E,4,FALSE)</f>
        <v>En Proceso</v>
      </c>
      <c r="E4416" s="64" t="s">
        <v>51</v>
      </c>
      <c r="F4416" s="65" t="s">
        <v>280</v>
      </c>
      <c r="G4416" s="66">
        <v>330</v>
      </c>
      <c r="H4416" s="67">
        <v>23.040405405405405</v>
      </c>
      <c r="I4416" s="129">
        <f t="shared" si="128"/>
        <v>7603.3337837837835</v>
      </c>
      <c r="J4416" s="86">
        <v>30.292899999999999</v>
      </c>
      <c r="K4416" s="129">
        <f t="shared" si="129"/>
        <v>250.99392213303392</v>
      </c>
      <c r="L4416" s="68" t="str">
        <f>VLOOKUP(C4416,[6]Consolidado!$B:$E,2,FALSE)</f>
        <v>WEWORK</v>
      </c>
      <c r="M4416" s="69" t="str">
        <f>VLOOKUP(C4416,[6]Consolidado!$B:$E,3,FALSE)</f>
        <v>WC-Bonanza Chair-WW-CH-MEC-6850-A</v>
      </c>
      <c r="N4416" s="70" t="str">
        <f>VLOOKUP(C4416,[6]Consolidado!$B:$H,7,FALSE)</f>
        <v>Ingreso Parcial Nov.</v>
      </c>
      <c r="O4416" s="69"/>
      <c r="P4416" s="69"/>
    </row>
    <row r="4417" spans="1:16" s="71" customFormat="1" ht="16.5" customHeight="1" outlineLevel="1" x14ac:dyDescent="0.2">
      <c r="A4417" s="60" t="s">
        <v>717</v>
      </c>
      <c r="B4417" s="61">
        <v>42969</v>
      </c>
      <c r="C4417" s="69">
        <v>398</v>
      </c>
      <c r="D4417" s="63" t="str">
        <f>VLOOKUP(C4417,[6]Consolidado!$B:$E,4,FALSE)</f>
        <v>En Proceso</v>
      </c>
      <c r="E4417" s="64" t="s">
        <v>51</v>
      </c>
      <c r="F4417" s="65" t="s">
        <v>65</v>
      </c>
      <c r="G4417" s="66">
        <v>60</v>
      </c>
      <c r="H4417" s="67">
        <v>53.367150451184678</v>
      </c>
      <c r="I4417" s="129">
        <f t="shared" si="128"/>
        <v>3202.0290270710807</v>
      </c>
      <c r="J4417" s="86">
        <v>30.292899999999999</v>
      </c>
      <c r="K4417" s="129">
        <f t="shared" si="129"/>
        <v>105.70229417028679</v>
      </c>
      <c r="L4417" s="68" t="str">
        <f>VLOOKUP(C4417,[6]Consolidado!$B:$E,2,FALSE)</f>
        <v>WEWORK</v>
      </c>
      <c r="M4417" s="69" t="str">
        <f>VLOOKUP(C4417,[6]Consolidado!$B:$E,3,FALSE)</f>
        <v>WC-Bonanza Chair-WW-CH-MEC-6850-A</v>
      </c>
      <c r="N4417" s="70" t="str">
        <f>VLOOKUP(C4417,[6]Consolidado!$B:$H,7,FALSE)</f>
        <v>Ingreso Parcial Nov.</v>
      </c>
      <c r="O4417" s="69"/>
      <c r="P4417" s="69"/>
    </row>
    <row r="4418" spans="1:16" s="71" customFormat="1" ht="16.5" customHeight="1" outlineLevel="1" x14ac:dyDescent="0.2">
      <c r="A4418" s="60" t="s">
        <v>717</v>
      </c>
      <c r="B4418" s="61">
        <v>42969</v>
      </c>
      <c r="C4418" s="69">
        <v>399</v>
      </c>
      <c r="D4418" s="63" t="str">
        <f>VLOOKUP(C4418,[6]Consolidado!$B:$E,4,FALSE)</f>
        <v>En Proceso</v>
      </c>
      <c r="E4418" s="64" t="s">
        <v>51</v>
      </c>
      <c r="F4418" s="65" t="s">
        <v>280</v>
      </c>
      <c r="G4418" s="66">
        <v>330</v>
      </c>
      <c r="H4418" s="67">
        <v>23.040405405405405</v>
      </c>
      <c r="I4418" s="129">
        <f t="shared" si="128"/>
        <v>7603.3337837837835</v>
      </c>
      <c r="J4418" s="86">
        <v>30.292899999999999</v>
      </c>
      <c r="K4418" s="129">
        <f t="shared" si="129"/>
        <v>250.99392213303392</v>
      </c>
      <c r="L4418" s="68" t="str">
        <f>VLOOKUP(C4418,[6]Consolidado!$B:$E,2,FALSE)</f>
        <v>WEWORK</v>
      </c>
      <c r="M4418" s="69" t="str">
        <f>VLOOKUP(C4418,[6]Consolidado!$B:$E,3,FALSE)</f>
        <v>WC-Bonanza Chair-WW-CH-MEC-6850-B</v>
      </c>
      <c r="N4418" s="70" t="str">
        <f>VLOOKUP(C4418,[6]Consolidado!$B:$H,7,FALSE)</f>
        <v>Ingreso Parcial Nov.</v>
      </c>
      <c r="O4418" s="69"/>
      <c r="P4418" s="69"/>
    </row>
    <row r="4419" spans="1:16" s="71" customFormat="1" ht="16.5" customHeight="1" outlineLevel="1" x14ac:dyDescent="0.2">
      <c r="A4419" s="60" t="s">
        <v>717</v>
      </c>
      <c r="B4419" s="61">
        <v>42969</v>
      </c>
      <c r="C4419" s="69">
        <v>399</v>
      </c>
      <c r="D4419" s="63" t="str">
        <f>VLOOKUP(C4419,[6]Consolidado!$B:$E,4,FALSE)</f>
        <v>En Proceso</v>
      </c>
      <c r="E4419" s="64" t="s">
        <v>51</v>
      </c>
      <c r="F4419" s="65" t="s">
        <v>65</v>
      </c>
      <c r="G4419" s="66">
        <v>60</v>
      </c>
      <c r="H4419" s="67">
        <v>53.367150451184678</v>
      </c>
      <c r="I4419" s="129">
        <f t="shared" si="128"/>
        <v>3202.0290270710807</v>
      </c>
      <c r="J4419" s="86">
        <v>30.292899999999999</v>
      </c>
      <c r="K4419" s="129">
        <f t="shared" si="129"/>
        <v>105.70229417028679</v>
      </c>
      <c r="L4419" s="68" t="str">
        <f>VLOOKUP(C4419,[6]Consolidado!$B:$E,2,FALSE)</f>
        <v>WEWORK</v>
      </c>
      <c r="M4419" s="69" t="str">
        <f>VLOOKUP(C4419,[6]Consolidado!$B:$E,3,FALSE)</f>
        <v>WC-Bonanza Chair-WW-CH-MEC-6850-B</v>
      </c>
      <c r="N4419" s="70" t="str">
        <f>VLOOKUP(C4419,[6]Consolidado!$B:$H,7,FALSE)</f>
        <v>Ingreso Parcial Nov.</v>
      </c>
      <c r="O4419" s="69"/>
      <c r="P4419" s="69"/>
    </row>
    <row r="4420" spans="1:16" s="71" customFormat="1" ht="16.5" customHeight="1" outlineLevel="1" x14ac:dyDescent="0.2">
      <c r="A4420" s="60" t="s">
        <v>717</v>
      </c>
      <c r="B4420" s="61">
        <v>42969</v>
      </c>
      <c r="C4420" s="69">
        <v>414</v>
      </c>
      <c r="D4420" s="63" t="str">
        <f>VLOOKUP(C4420,[6]Consolidado!$B:$E,4,FALSE)</f>
        <v>En Proceso</v>
      </c>
      <c r="E4420" s="64" t="s">
        <v>51</v>
      </c>
      <c r="F4420" s="65" t="s">
        <v>280</v>
      </c>
      <c r="G4420" s="66">
        <v>330</v>
      </c>
      <c r="H4420" s="67">
        <v>23.040405405405405</v>
      </c>
      <c r="I4420" s="129">
        <f t="shared" si="128"/>
        <v>7603.3337837837835</v>
      </c>
      <c r="J4420" s="86">
        <v>30.292899999999999</v>
      </c>
      <c r="K4420" s="129">
        <f t="shared" si="129"/>
        <v>250.99392213303392</v>
      </c>
      <c r="L4420" s="68" t="str">
        <f>VLOOKUP(C4420,[6]Consolidado!$B:$E,2,FALSE)</f>
        <v>WEWORK</v>
      </c>
      <c r="M4420" s="69" t="str">
        <f>VLOOKUP(C4420,[6]Consolidado!$B:$E,3,FALSE)</f>
        <v>EC-Bonanza Chair-WW-CH-MEC-6850-A</v>
      </c>
      <c r="N4420" s="70" t="str">
        <f>VLOOKUP(C4420,[6]Consolidado!$B:$H,7,FALSE)</f>
        <v>Ingreso Parcial Nov.</v>
      </c>
      <c r="O4420" s="69"/>
      <c r="P4420" s="69"/>
    </row>
    <row r="4421" spans="1:16" s="71" customFormat="1" ht="16.5" customHeight="1" outlineLevel="1" x14ac:dyDescent="0.2">
      <c r="A4421" s="60" t="s">
        <v>717</v>
      </c>
      <c r="B4421" s="61">
        <v>42969</v>
      </c>
      <c r="C4421" s="69">
        <v>414</v>
      </c>
      <c r="D4421" s="63" t="str">
        <f>VLOOKUP(C4421,[6]Consolidado!$B:$E,4,FALSE)</f>
        <v>En Proceso</v>
      </c>
      <c r="E4421" s="64" t="s">
        <v>51</v>
      </c>
      <c r="F4421" s="65" t="s">
        <v>65</v>
      </c>
      <c r="G4421" s="66">
        <v>60</v>
      </c>
      <c r="H4421" s="67">
        <v>53.367150451184678</v>
      </c>
      <c r="I4421" s="129">
        <f t="shared" si="128"/>
        <v>3202.0290270710807</v>
      </c>
      <c r="J4421" s="86">
        <v>30.292899999999999</v>
      </c>
      <c r="K4421" s="129">
        <f t="shared" si="129"/>
        <v>105.70229417028679</v>
      </c>
      <c r="L4421" s="68" t="str">
        <f>VLOOKUP(C4421,[6]Consolidado!$B:$E,2,FALSE)</f>
        <v>WEWORK</v>
      </c>
      <c r="M4421" s="69" t="str">
        <f>VLOOKUP(C4421,[6]Consolidado!$B:$E,3,FALSE)</f>
        <v>EC-Bonanza Chair-WW-CH-MEC-6850-A</v>
      </c>
      <c r="N4421" s="70" t="str">
        <f>VLOOKUP(C4421,[6]Consolidado!$B:$H,7,FALSE)</f>
        <v>Ingreso Parcial Nov.</v>
      </c>
      <c r="O4421" s="69"/>
      <c r="P4421" s="69"/>
    </row>
    <row r="4422" spans="1:16" s="71" customFormat="1" ht="16.5" customHeight="1" outlineLevel="1" x14ac:dyDescent="0.2">
      <c r="A4422" s="60" t="s">
        <v>717</v>
      </c>
      <c r="B4422" s="61">
        <v>42969</v>
      </c>
      <c r="C4422" s="69">
        <v>415</v>
      </c>
      <c r="D4422" s="63" t="str">
        <f>VLOOKUP(C4422,[6]Consolidado!$B:$E,4,FALSE)</f>
        <v>En Proceso</v>
      </c>
      <c r="E4422" s="64" t="s">
        <v>51</v>
      </c>
      <c r="F4422" s="65" t="s">
        <v>280</v>
      </c>
      <c r="G4422" s="66">
        <v>330</v>
      </c>
      <c r="H4422" s="67">
        <v>23.040405405405405</v>
      </c>
      <c r="I4422" s="129">
        <f t="shared" si="128"/>
        <v>7603.3337837837835</v>
      </c>
      <c r="J4422" s="86">
        <v>30.292899999999999</v>
      </c>
      <c r="K4422" s="129">
        <f t="shared" si="129"/>
        <v>250.99392213303392</v>
      </c>
      <c r="L4422" s="68" t="str">
        <f>VLOOKUP(C4422,[6]Consolidado!$B:$E,2,FALSE)</f>
        <v>WEWORK</v>
      </c>
      <c r="M4422" s="69" t="str">
        <f>VLOOKUP(C4422,[6]Consolidado!$B:$E,3,FALSE)</f>
        <v>EC-Bonanza Chair-WW-CH-MEC-6850-B</v>
      </c>
      <c r="N4422" s="70" t="str">
        <f>VLOOKUP(C4422,[6]Consolidado!$B:$H,7,FALSE)</f>
        <v>Ingreso Parcial Nov.</v>
      </c>
      <c r="O4422" s="69"/>
      <c r="P4422" s="69"/>
    </row>
    <row r="4423" spans="1:16" s="71" customFormat="1" ht="16.5" customHeight="1" outlineLevel="1" x14ac:dyDescent="0.2">
      <c r="A4423" s="60" t="s">
        <v>717</v>
      </c>
      <c r="B4423" s="61">
        <v>42969</v>
      </c>
      <c r="C4423" s="69">
        <v>415</v>
      </c>
      <c r="D4423" s="63" t="str">
        <f>VLOOKUP(C4423,[6]Consolidado!$B:$E,4,FALSE)</f>
        <v>En Proceso</v>
      </c>
      <c r="E4423" s="64" t="s">
        <v>51</v>
      </c>
      <c r="F4423" s="65" t="s">
        <v>65</v>
      </c>
      <c r="G4423" s="66">
        <v>60</v>
      </c>
      <c r="H4423" s="67">
        <v>53.367150451184678</v>
      </c>
      <c r="I4423" s="129">
        <f t="shared" si="128"/>
        <v>3202.0290270710807</v>
      </c>
      <c r="J4423" s="86">
        <v>30.292899999999999</v>
      </c>
      <c r="K4423" s="129">
        <f t="shared" si="129"/>
        <v>105.70229417028679</v>
      </c>
      <c r="L4423" s="68" t="str">
        <f>VLOOKUP(C4423,[6]Consolidado!$B:$E,2,FALSE)</f>
        <v>WEWORK</v>
      </c>
      <c r="M4423" s="69" t="str">
        <f>VLOOKUP(C4423,[6]Consolidado!$B:$E,3,FALSE)</f>
        <v>EC-Bonanza Chair-WW-CH-MEC-6850-B</v>
      </c>
      <c r="N4423" s="70" t="str">
        <f>VLOOKUP(C4423,[6]Consolidado!$B:$H,7,FALSE)</f>
        <v>Ingreso Parcial Nov.</v>
      </c>
      <c r="O4423" s="69"/>
      <c r="P4423" s="69"/>
    </row>
    <row r="4424" spans="1:16" s="71" customFormat="1" ht="16.5" customHeight="1" outlineLevel="1" x14ac:dyDescent="0.2">
      <c r="A4424" s="60" t="s">
        <v>717</v>
      </c>
      <c r="B4424" s="61">
        <v>42972</v>
      </c>
      <c r="C4424" s="69" t="s">
        <v>290</v>
      </c>
      <c r="D4424" s="63" t="str">
        <f>VLOOKUP(C4424,[6]Consolidado!$B:$E,4,FALSE)</f>
        <v>En Proceso</v>
      </c>
      <c r="E4424" s="64" t="s">
        <v>25</v>
      </c>
      <c r="F4424" s="65" t="s">
        <v>147</v>
      </c>
      <c r="G4424" s="66">
        <v>2</v>
      </c>
      <c r="H4424" s="67">
        <v>307.77845941846914</v>
      </c>
      <c r="I4424" s="129">
        <f t="shared" si="128"/>
        <v>615.55691883693828</v>
      </c>
      <c r="J4424" s="86">
        <v>30.292899999999999</v>
      </c>
      <c r="K4424" s="129">
        <f t="shared" si="129"/>
        <v>20.320171354902907</v>
      </c>
      <c r="L4424" s="68" t="str">
        <f>VLOOKUP(C4424,[6]Consolidado!$B:$E,2,FALSE)</f>
        <v>Acabado</v>
      </c>
      <c r="M4424" s="69" t="str">
        <f>VLOOKUP(C4424,[6]Consolidado!$B:$E,3,FALSE)</f>
        <v>Material de acabado pendiente de distribuir</v>
      </c>
      <c r="N4424" s="70">
        <f>VLOOKUP(C4424,[6]Consolidado!$B:$H,7,FALSE)</f>
        <v>0</v>
      </c>
      <c r="O4424" s="69"/>
      <c r="P4424" s="69"/>
    </row>
    <row r="4425" spans="1:16" s="71" customFormat="1" ht="16.5" customHeight="1" outlineLevel="1" x14ac:dyDescent="0.2">
      <c r="A4425" s="60" t="s">
        <v>717</v>
      </c>
      <c r="B4425" s="61">
        <v>42972</v>
      </c>
      <c r="C4425" s="69" t="s">
        <v>290</v>
      </c>
      <c r="D4425" s="63" t="str">
        <f>VLOOKUP(C4425,[6]Consolidado!$B:$E,4,FALSE)</f>
        <v>En Proceso</v>
      </c>
      <c r="E4425" s="64" t="s">
        <v>25</v>
      </c>
      <c r="F4425" s="65" t="s">
        <v>108</v>
      </c>
      <c r="G4425" s="66">
        <v>2</v>
      </c>
      <c r="H4425" s="67">
        <v>950.01614233176826</v>
      </c>
      <c r="I4425" s="129">
        <f t="shared" si="128"/>
        <v>1900.0322846635365</v>
      </c>
      <c r="J4425" s="86">
        <v>30.292899999999999</v>
      </c>
      <c r="K4425" s="129">
        <f t="shared" si="129"/>
        <v>62.722033369652181</v>
      </c>
      <c r="L4425" s="68" t="str">
        <f>VLOOKUP(C4425,[6]Consolidado!$B:$E,2,FALSE)</f>
        <v>Acabado</v>
      </c>
      <c r="M4425" s="69" t="str">
        <f>VLOOKUP(C4425,[6]Consolidado!$B:$E,3,FALSE)</f>
        <v>Material de acabado pendiente de distribuir</v>
      </c>
      <c r="N4425" s="70">
        <f>VLOOKUP(C4425,[6]Consolidado!$B:$H,7,FALSE)</f>
        <v>0</v>
      </c>
      <c r="O4425" s="69"/>
      <c r="P4425" s="69"/>
    </row>
    <row r="4426" spans="1:16" s="71" customFormat="1" ht="16.5" customHeight="1" outlineLevel="1" x14ac:dyDescent="0.2">
      <c r="A4426" s="60" t="s">
        <v>717</v>
      </c>
      <c r="B4426" s="61">
        <v>42972</v>
      </c>
      <c r="C4426" s="69" t="s">
        <v>290</v>
      </c>
      <c r="D4426" s="63" t="str">
        <f>VLOOKUP(C4426,[6]Consolidado!$B:$E,4,FALSE)</f>
        <v>En Proceso</v>
      </c>
      <c r="E4426" s="64" t="s">
        <v>25</v>
      </c>
      <c r="F4426" s="65" t="s">
        <v>110</v>
      </c>
      <c r="G4426" s="66">
        <v>2</v>
      </c>
      <c r="H4426" s="67">
        <v>1309.9402727880145</v>
      </c>
      <c r="I4426" s="129">
        <f t="shared" si="128"/>
        <v>2619.8805455760289</v>
      </c>
      <c r="J4426" s="86">
        <v>30.292899999999999</v>
      </c>
      <c r="K4426" s="129">
        <f t="shared" si="129"/>
        <v>86.484969929456369</v>
      </c>
      <c r="L4426" s="68" t="str">
        <f>VLOOKUP(C4426,[6]Consolidado!$B:$E,2,FALSE)</f>
        <v>Acabado</v>
      </c>
      <c r="M4426" s="69" t="str">
        <f>VLOOKUP(C4426,[6]Consolidado!$B:$E,3,FALSE)</f>
        <v>Material de acabado pendiente de distribuir</v>
      </c>
      <c r="N4426" s="70">
        <f>VLOOKUP(C4426,[6]Consolidado!$B:$H,7,FALSE)</f>
        <v>0</v>
      </c>
      <c r="O4426" s="69"/>
      <c r="P4426" s="69"/>
    </row>
    <row r="4427" spans="1:16" s="71" customFormat="1" ht="16.5" customHeight="1" outlineLevel="1" x14ac:dyDescent="0.2">
      <c r="A4427" s="60" t="s">
        <v>717</v>
      </c>
      <c r="B4427" s="61">
        <v>42972</v>
      </c>
      <c r="C4427" s="69" t="s">
        <v>290</v>
      </c>
      <c r="D4427" s="63" t="str">
        <f>VLOOKUP(C4427,[6]Consolidado!$B:$E,4,FALSE)</f>
        <v>En Proceso</v>
      </c>
      <c r="E4427" s="64" t="s">
        <v>25</v>
      </c>
      <c r="F4427" s="65" t="s">
        <v>119</v>
      </c>
      <c r="G4427" s="66">
        <v>1</v>
      </c>
      <c r="H4427" s="67">
        <v>614.85960643746137</v>
      </c>
      <c r="I4427" s="129">
        <f t="shared" si="128"/>
        <v>614.85960643746137</v>
      </c>
      <c r="J4427" s="86">
        <v>30.292899999999999</v>
      </c>
      <c r="K4427" s="129">
        <f t="shared" si="129"/>
        <v>20.297152350466988</v>
      </c>
      <c r="L4427" s="68" t="str">
        <f>VLOOKUP(C4427,[6]Consolidado!$B:$E,2,FALSE)</f>
        <v>Acabado</v>
      </c>
      <c r="M4427" s="69" t="str">
        <f>VLOOKUP(C4427,[6]Consolidado!$B:$E,3,FALSE)</f>
        <v>Material de acabado pendiente de distribuir</v>
      </c>
      <c r="N4427" s="70">
        <f>VLOOKUP(C4427,[6]Consolidado!$B:$H,7,FALSE)</f>
        <v>0</v>
      </c>
      <c r="O4427" s="69"/>
      <c r="P4427" s="69"/>
    </row>
    <row r="4428" spans="1:16" s="71" customFormat="1" ht="16.5" customHeight="1" outlineLevel="1" x14ac:dyDescent="0.2">
      <c r="A4428" s="60" t="s">
        <v>717</v>
      </c>
      <c r="B4428" s="61">
        <v>42973</v>
      </c>
      <c r="C4428" s="69">
        <v>386</v>
      </c>
      <c r="D4428" s="63" t="str">
        <f>VLOOKUP(C4428,[6]Consolidado!$B:$E,4,FALSE)</f>
        <v>Finalizada</v>
      </c>
      <c r="E4428" s="64" t="s">
        <v>51</v>
      </c>
      <c r="F4428" s="65" t="s">
        <v>210</v>
      </c>
      <c r="G4428" s="66">
        <v>12</v>
      </c>
      <c r="H4428" s="67">
        <v>30.29612541993281</v>
      </c>
      <c r="I4428" s="129">
        <f t="shared" si="128"/>
        <v>363.55350503919374</v>
      </c>
      <c r="J4428" s="86">
        <v>30.292899999999999</v>
      </c>
      <c r="K4428" s="129">
        <f t="shared" si="129"/>
        <v>12.001277693426307</v>
      </c>
      <c r="L4428" s="68" t="str">
        <f>VLOOKUP(C4428,[6]Consolidado!$B:$E,2,FALSE)</f>
        <v>Costa Palmas</v>
      </c>
      <c r="M4428" s="69" t="str">
        <f>VLOOKUP(C4428,[6]Consolidado!$B:$E,3,FALSE)</f>
        <v>BC-DT-01 Table base and top</v>
      </c>
      <c r="N4428" s="70" t="str">
        <f>VLOOKUP(C4428,[6]Consolidado!$B:$H,7,FALSE)</f>
        <v>Septiembre</v>
      </c>
      <c r="O4428" s="69"/>
      <c r="P4428" s="69"/>
    </row>
    <row r="4429" spans="1:16" s="71" customFormat="1" ht="16.5" customHeight="1" outlineLevel="1" x14ac:dyDescent="0.2">
      <c r="A4429" s="60" t="s">
        <v>717</v>
      </c>
      <c r="B4429" s="61">
        <v>42973</v>
      </c>
      <c r="C4429" s="69">
        <v>386</v>
      </c>
      <c r="D4429" s="63" t="str">
        <f>VLOOKUP(C4429,[6]Consolidado!$B:$E,4,FALSE)</f>
        <v>Finalizada</v>
      </c>
      <c r="E4429" s="64" t="s">
        <v>51</v>
      </c>
      <c r="F4429" s="65" t="s">
        <v>283</v>
      </c>
      <c r="G4429" s="66">
        <v>24</v>
      </c>
      <c r="H4429" s="67">
        <v>69.541666666666671</v>
      </c>
      <c r="I4429" s="129">
        <f t="shared" si="128"/>
        <v>1669</v>
      </c>
      <c r="J4429" s="86">
        <v>30.292899999999999</v>
      </c>
      <c r="K4429" s="129">
        <f t="shared" si="129"/>
        <v>55.095418398370576</v>
      </c>
      <c r="L4429" s="68" t="str">
        <f>VLOOKUP(C4429,[6]Consolidado!$B:$E,2,FALSE)</f>
        <v>Costa Palmas</v>
      </c>
      <c r="M4429" s="69" t="str">
        <f>VLOOKUP(C4429,[6]Consolidado!$B:$E,3,FALSE)</f>
        <v>BC-DT-01 Table base and top</v>
      </c>
      <c r="N4429" s="70" t="str">
        <f>VLOOKUP(C4429,[6]Consolidado!$B:$H,7,FALSE)</f>
        <v>Septiembre</v>
      </c>
      <c r="O4429" s="69"/>
      <c r="P4429" s="69"/>
    </row>
    <row r="4430" spans="1:16" s="71" customFormat="1" ht="16.5" customHeight="1" outlineLevel="1" x14ac:dyDescent="0.2">
      <c r="A4430" s="60" t="s">
        <v>717</v>
      </c>
      <c r="B4430" s="61">
        <v>42973</v>
      </c>
      <c r="C4430" s="69">
        <v>447</v>
      </c>
      <c r="D4430" s="63" t="str">
        <f>VLOOKUP(C4430,[6]Consolidado!$B:$E,4,FALSE)</f>
        <v>En Proceso</v>
      </c>
      <c r="E4430" s="64" t="s">
        <v>40</v>
      </c>
      <c r="F4430" s="65" t="s">
        <v>98</v>
      </c>
      <c r="G4430" s="66">
        <v>200</v>
      </c>
      <c r="H4430" s="67">
        <v>0.23351166427355521</v>
      </c>
      <c r="I4430" s="129">
        <f t="shared" si="128"/>
        <v>46.702332854711045</v>
      </c>
      <c r="J4430" s="86">
        <v>30.292899999999999</v>
      </c>
      <c r="K4430" s="129">
        <f t="shared" si="129"/>
        <v>1.5416923719654125</v>
      </c>
      <c r="L4430" s="68" t="str">
        <f>VLOOKUP(C4430,[6]Consolidado!$B:$E,2,FALSE)</f>
        <v>Maderas Collective</v>
      </c>
      <c r="M4430" s="69" t="str">
        <f>VLOOKUP(C4430,[6]Consolidado!$B:$E,3,FALSE)</f>
        <v>Fabricacion Prensa Hidraulica [Wework] y moldes para silla bonanza</v>
      </c>
      <c r="N4430" s="70" t="str">
        <f>VLOOKUP(C4430,[6]Consolidado!$B:$H,7,FALSE)</f>
        <v>Cierre en Dic. (AF)</v>
      </c>
      <c r="O4430" s="69"/>
      <c r="P4430" s="69"/>
    </row>
    <row r="4431" spans="1:16" s="71" customFormat="1" ht="16.5" customHeight="1" outlineLevel="1" x14ac:dyDescent="0.2">
      <c r="A4431" s="60" t="s">
        <v>717</v>
      </c>
      <c r="B4431" s="61">
        <v>42973</v>
      </c>
      <c r="C4431" s="69">
        <v>388</v>
      </c>
      <c r="D4431" s="63" t="str">
        <f>VLOOKUP(C4431,[6]Consolidado!$B:$E,4,FALSE)</f>
        <v>Finalizada</v>
      </c>
      <c r="E4431" s="64" t="s">
        <v>40</v>
      </c>
      <c r="F4431" s="65" t="s">
        <v>85</v>
      </c>
      <c r="G4431" s="66">
        <v>170</v>
      </c>
      <c r="H4431" s="67">
        <v>0.52356487140075647</v>
      </c>
      <c r="I4431" s="129">
        <f t="shared" si="128"/>
        <v>89.006028138128599</v>
      </c>
      <c r="J4431" s="86">
        <v>30.292899999999999</v>
      </c>
      <c r="K4431" s="129">
        <f t="shared" si="129"/>
        <v>2.9381811625208747</v>
      </c>
      <c r="L4431" s="68" t="str">
        <f>VLOOKUP(C4431,[6]Consolidado!$B:$E,2,FALSE)</f>
        <v>Costa Palmas</v>
      </c>
      <c r="M4431" s="69" t="str">
        <f>VLOOKUP(C4431,[6]Consolidado!$B:$E,3,FALSE)</f>
        <v>BC-ET-07 Teak coffee</v>
      </c>
      <c r="N4431" s="70" t="str">
        <f>VLOOKUP(C4431,[6]Consolidado!$B:$H,7,FALSE)</f>
        <v>Septiembre</v>
      </c>
      <c r="O4431" s="69"/>
      <c r="P4431" s="69"/>
    </row>
    <row r="4432" spans="1:16" s="71" customFormat="1" ht="16.5" customHeight="1" outlineLevel="1" x14ac:dyDescent="0.2">
      <c r="A4432" s="60" t="s">
        <v>717</v>
      </c>
      <c r="B4432" s="61">
        <v>42973</v>
      </c>
      <c r="C4432" s="69">
        <v>388</v>
      </c>
      <c r="D4432" s="63" t="str">
        <f>VLOOKUP(C4432,[6]Consolidado!$B:$E,4,FALSE)</f>
        <v>Finalizada</v>
      </c>
      <c r="E4432" s="64" t="s">
        <v>40</v>
      </c>
      <c r="F4432" s="65" t="s">
        <v>54</v>
      </c>
      <c r="G4432" s="66">
        <v>20</v>
      </c>
      <c r="H4432" s="67">
        <v>1.1866125323678802</v>
      </c>
      <c r="I4432" s="129">
        <f t="shared" si="128"/>
        <v>23.732250647357603</v>
      </c>
      <c r="J4432" s="86">
        <v>30.292899999999999</v>
      </c>
      <c r="K4432" s="129">
        <f t="shared" si="129"/>
        <v>0.78342617073167653</v>
      </c>
      <c r="L4432" s="68" t="str">
        <f>VLOOKUP(C4432,[6]Consolidado!$B:$E,2,FALSE)</f>
        <v>Costa Palmas</v>
      </c>
      <c r="M4432" s="69" t="str">
        <f>VLOOKUP(C4432,[6]Consolidado!$B:$E,3,FALSE)</f>
        <v>BC-ET-07 Teak coffee</v>
      </c>
      <c r="N4432" s="70" t="str">
        <f>VLOOKUP(C4432,[6]Consolidado!$B:$H,7,FALSE)</f>
        <v>Septiembre</v>
      </c>
      <c r="O4432" s="69"/>
      <c r="P4432" s="69"/>
    </row>
    <row r="4433" spans="1:16" s="71" customFormat="1" ht="16.5" customHeight="1" outlineLevel="1" x14ac:dyDescent="0.2">
      <c r="A4433" s="60" t="s">
        <v>717</v>
      </c>
      <c r="B4433" s="61">
        <v>42973</v>
      </c>
      <c r="C4433" s="69">
        <v>389</v>
      </c>
      <c r="D4433" s="63" t="str">
        <f>VLOOKUP(C4433,[6]Consolidado!$B:$E,4,FALSE)</f>
        <v>Finalizada</v>
      </c>
      <c r="E4433" s="64" t="s">
        <v>40</v>
      </c>
      <c r="F4433" s="65" t="s">
        <v>85</v>
      </c>
      <c r="G4433" s="66">
        <v>85</v>
      </c>
      <c r="H4433" s="67">
        <v>0.52356487140075647</v>
      </c>
      <c r="I4433" s="129">
        <f t="shared" si="128"/>
        <v>44.503014069064299</v>
      </c>
      <c r="J4433" s="86">
        <v>30.292899999999999</v>
      </c>
      <c r="K4433" s="129">
        <f t="shared" si="129"/>
        <v>1.4690905812604373</v>
      </c>
      <c r="L4433" s="68" t="str">
        <f>VLOOKUP(C4433,[6]Consolidado!$B:$E,2,FALSE)</f>
        <v>Costa Palmas</v>
      </c>
      <c r="M4433" s="69" t="str">
        <f>VLOOKUP(C4433,[6]Consolidado!$B:$E,3,FALSE)</f>
        <v>BC-ET-30 Teak coffee B</v>
      </c>
      <c r="N4433" s="70" t="str">
        <f>VLOOKUP(C4433,[6]Consolidado!$B:$H,7,FALSE)</f>
        <v>Septiembre</v>
      </c>
      <c r="O4433" s="69"/>
      <c r="P4433" s="69"/>
    </row>
    <row r="4434" spans="1:16" s="71" customFormat="1" ht="16.5" customHeight="1" outlineLevel="1" x14ac:dyDescent="0.2">
      <c r="A4434" s="60" t="s">
        <v>717</v>
      </c>
      <c r="B4434" s="61">
        <v>42973</v>
      </c>
      <c r="C4434" s="69">
        <v>389</v>
      </c>
      <c r="D4434" s="63" t="str">
        <f>VLOOKUP(C4434,[6]Consolidado!$B:$E,4,FALSE)</f>
        <v>Finalizada</v>
      </c>
      <c r="E4434" s="64" t="s">
        <v>40</v>
      </c>
      <c r="F4434" s="65" t="s">
        <v>54</v>
      </c>
      <c r="G4434" s="66">
        <v>20</v>
      </c>
      <c r="H4434" s="67">
        <v>1.1866125323678802</v>
      </c>
      <c r="I4434" s="129">
        <f t="shared" si="128"/>
        <v>23.732250647357603</v>
      </c>
      <c r="J4434" s="86">
        <v>30.292899999999999</v>
      </c>
      <c r="K4434" s="129">
        <f t="shared" si="129"/>
        <v>0.78342617073167653</v>
      </c>
      <c r="L4434" s="68" t="str">
        <f>VLOOKUP(C4434,[6]Consolidado!$B:$E,2,FALSE)</f>
        <v>Costa Palmas</v>
      </c>
      <c r="M4434" s="69" t="str">
        <f>VLOOKUP(C4434,[6]Consolidado!$B:$E,3,FALSE)</f>
        <v>BC-ET-30 Teak coffee B</v>
      </c>
      <c r="N4434" s="70" t="str">
        <f>VLOOKUP(C4434,[6]Consolidado!$B:$H,7,FALSE)</f>
        <v>Septiembre</v>
      </c>
      <c r="O4434" s="69"/>
      <c r="P4434" s="69"/>
    </row>
    <row r="4435" spans="1:16" s="71" customFormat="1" ht="16.5" customHeight="1" outlineLevel="1" x14ac:dyDescent="0.2">
      <c r="A4435" s="60" t="s">
        <v>717</v>
      </c>
      <c r="B4435" s="61">
        <v>42973</v>
      </c>
      <c r="C4435" s="69">
        <v>451</v>
      </c>
      <c r="D4435" s="63" t="str">
        <f>VLOOKUP(C4435,[6]Consolidado!$B:$E,4,FALSE)</f>
        <v>Finalizada</v>
      </c>
      <c r="E4435" s="64" t="s">
        <v>28</v>
      </c>
      <c r="F4435" s="65" t="s">
        <v>106</v>
      </c>
      <c r="G4435" s="66">
        <v>36</v>
      </c>
      <c r="H4435" s="67">
        <v>569.04319999999996</v>
      </c>
      <c r="I4435" s="129">
        <f t="shared" si="128"/>
        <v>20485.555199999999</v>
      </c>
      <c r="J4435" s="86">
        <v>30.292899999999999</v>
      </c>
      <c r="K4435" s="129">
        <f t="shared" si="129"/>
        <v>676.24939177166925</v>
      </c>
      <c r="L4435" s="68" t="str">
        <f>VLOOKUP(C4435,[6]Consolidado!$B:$E,2,FALSE)</f>
        <v>Home Studios</v>
      </c>
      <c r="M4435" s="69" t="str">
        <f>VLOOKUP(C4435,[6]Consolidado!$B:$E,3,FALSE)</f>
        <v>Cajas Aereo para Custom Stools</v>
      </c>
      <c r="N4435" s="70" t="str">
        <f>VLOOKUP(C4435,[6]Consolidado!$B:$H,7,FALSE)</f>
        <v>Agosto</v>
      </c>
      <c r="O4435" s="69"/>
      <c r="P4435" s="69"/>
    </row>
    <row r="4436" spans="1:16" s="71" customFormat="1" ht="16.5" customHeight="1" outlineLevel="1" x14ac:dyDescent="0.2">
      <c r="A4436" s="60" t="s">
        <v>717</v>
      </c>
      <c r="B4436" s="61">
        <v>42973</v>
      </c>
      <c r="C4436" s="69">
        <v>451</v>
      </c>
      <c r="D4436" s="63" t="str">
        <f>VLOOKUP(C4436,[6]Consolidado!$B:$E,4,FALSE)</f>
        <v>Finalizada</v>
      </c>
      <c r="E4436" s="64" t="s">
        <v>40</v>
      </c>
      <c r="F4436" s="65" t="s">
        <v>107</v>
      </c>
      <c r="G4436" s="66">
        <v>720</v>
      </c>
      <c r="H4436" s="67">
        <v>0.24212167871488499</v>
      </c>
      <c r="I4436" s="129">
        <f t="shared" si="128"/>
        <v>174.3276086747172</v>
      </c>
      <c r="J4436" s="86">
        <v>30.292899999999999</v>
      </c>
      <c r="K4436" s="129">
        <f t="shared" si="129"/>
        <v>5.7547348941407792</v>
      </c>
      <c r="L4436" s="68" t="str">
        <f>VLOOKUP(C4436,[6]Consolidado!$B:$E,2,FALSE)</f>
        <v>Home Studios</v>
      </c>
      <c r="M4436" s="69" t="str">
        <f>VLOOKUP(C4436,[6]Consolidado!$B:$E,3,FALSE)</f>
        <v>Cajas Aereo para Custom Stools</v>
      </c>
      <c r="N4436" s="70" t="str">
        <f>VLOOKUP(C4436,[6]Consolidado!$B:$H,7,FALSE)</f>
        <v>Agosto</v>
      </c>
      <c r="O4436" s="69"/>
      <c r="P4436" s="69"/>
    </row>
    <row r="4437" spans="1:16" s="71" customFormat="1" ht="16.5" customHeight="1" outlineLevel="1" x14ac:dyDescent="0.2">
      <c r="A4437" s="60" t="s">
        <v>717</v>
      </c>
      <c r="B4437" s="61">
        <v>42977</v>
      </c>
      <c r="C4437" s="69" t="s">
        <v>290</v>
      </c>
      <c r="D4437" s="63" t="str">
        <f>VLOOKUP(C4437,[6]Consolidado!$B:$E,4,FALSE)</f>
        <v>En Proceso</v>
      </c>
      <c r="E4437" s="64" t="s">
        <v>25</v>
      </c>
      <c r="F4437" s="65" t="s">
        <v>254</v>
      </c>
      <c r="G4437" s="66">
        <v>-0.125</v>
      </c>
      <c r="H4437" s="67">
        <v>406.3</v>
      </c>
      <c r="I4437" s="129">
        <f t="shared" si="128"/>
        <v>-50.787500000000001</v>
      </c>
      <c r="J4437" s="86">
        <v>30.292899999999999</v>
      </c>
      <c r="K4437" s="129">
        <f t="shared" si="129"/>
        <v>-1.6765479699863666</v>
      </c>
      <c r="L4437" s="68" t="str">
        <f>VLOOKUP(C4437,[6]Consolidado!$B:$E,2,FALSE)</f>
        <v>Acabado</v>
      </c>
      <c r="M4437" s="69" t="str">
        <f>VLOOKUP(C4437,[6]Consolidado!$B:$E,3,FALSE)</f>
        <v>Material de acabado pendiente de distribuir</v>
      </c>
      <c r="N4437" s="70">
        <f>VLOOKUP(C4437,[6]Consolidado!$B:$H,7,FALSE)</f>
        <v>0</v>
      </c>
      <c r="O4437" s="69"/>
      <c r="P4437" s="69"/>
    </row>
    <row r="4438" spans="1:16" s="71" customFormat="1" ht="16.5" customHeight="1" outlineLevel="1" x14ac:dyDescent="0.2">
      <c r="A4438" s="60" t="s">
        <v>717</v>
      </c>
      <c r="B4438" s="61">
        <v>42977</v>
      </c>
      <c r="C4438" s="69" t="s">
        <v>290</v>
      </c>
      <c r="D4438" s="63" t="str">
        <f>VLOOKUP(C4438,[6]Consolidado!$B:$E,4,FALSE)</f>
        <v>En Proceso</v>
      </c>
      <c r="E4438" s="64" t="s">
        <v>25</v>
      </c>
      <c r="F4438" s="65" t="s">
        <v>201</v>
      </c>
      <c r="G4438" s="66">
        <v>-0.125</v>
      </c>
      <c r="H4438" s="67">
        <v>875.09253561253558</v>
      </c>
      <c r="I4438" s="129">
        <f t="shared" si="128"/>
        <v>-109.38656695156695</v>
      </c>
      <c r="J4438" s="86">
        <v>30.292899999999999</v>
      </c>
      <c r="K4438" s="129">
        <f t="shared" si="129"/>
        <v>-3.610963854618308</v>
      </c>
      <c r="L4438" s="68" t="str">
        <f>VLOOKUP(C4438,[6]Consolidado!$B:$E,2,FALSE)</f>
        <v>Acabado</v>
      </c>
      <c r="M4438" s="69" t="str">
        <f>VLOOKUP(C4438,[6]Consolidado!$B:$E,3,FALSE)</f>
        <v>Material de acabado pendiente de distribuir</v>
      </c>
      <c r="N4438" s="70">
        <f>VLOOKUP(C4438,[6]Consolidado!$B:$H,7,FALSE)</f>
        <v>0</v>
      </c>
      <c r="O4438" s="69"/>
      <c r="P4438" s="69"/>
    </row>
    <row r="4439" spans="1:16" s="71" customFormat="1" ht="16.5" customHeight="1" outlineLevel="1" x14ac:dyDescent="0.2">
      <c r="A4439" s="60" t="s">
        <v>717</v>
      </c>
      <c r="B4439" s="61">
        <v>42977</v>
      </c>
      <c r="C4439" s="69" t="s">
        <v>290</v>
      </c>
      <c r="D4439" s="63" t="str">
        <f>VLOOKUP(C4439,[6]Consolidado!$B:$E,4,FALSE)</f>
        <v>En Proceso</v>
      </c>
      <c r="E4439" s="64" t="s">
        <v>25</v>
      </c>
      <c r="F4439" s="65" t="s">
        <v>230</v>
      </c>
      <c r="G4439" s="66">
        <v>-6.25E-2</v>
      </c>
      <c r="H4439" s="67">
        <v>238.47880378364198</v>
      </c>
      <c r="I4439" s="129">
        <f t="shared" si="128"/>
        <v>-14.904925236477624</v>
      </c>
      <c r="J4439" s="86">
        <v>30.292899999999999</v>
      </c>
      <c r="K4439" s="129">
        <f t="shared" si="129"/>
        <v>-0.49202701743569033</v>
      </c>
      <c r="L4439" s="68" t="str">
        <f>VLOOKUP(C4439,[6]Consolidado!$B:$E,2,FALSE)</f>
        <v>Acabado</v>
      </c>
      <c r="M4439" s="69" t="str">
        <f>VLOOKUP(C4439,[6]Consolidado!$B:$E,3,FALSE)</f>
        <v>Material de acabado pendiente de distribuir</v>
      </c>
      <c r="N4439" s="70">
        <f>VLOOKUP(C4439,[6]Consolidado!$B:$H,7,FALSE)</f>
        <v>0</v>
      </c>
      <c r="O4439" s="69"/>
      <c r="P4439" s="69"/>
    </row>
    <row r="4440" spans="1:16" s="71" customFormat="1" ht="16.5" customHeight="1" outlineLevel="1" x14ac:dyDescent="0.2">
      <c r="A4440" s="60" t="s">
        <v>717</v>
      </c>
      <c r="B4440" s="61">
        <v>42977</v>
      </c>
      <c r="C4440" s="69" t="s">
        <v>290</v>
      </c>
      <c r="D4440" s="63" t="str">
        <f>VLOOKUP(C4440,[6]Consolidado!$B:$E,4,FALSE)</f>
        <v>En Proceso</v>
      </c>
      <c r="E4440" s="64" t="s">
        <v>25</v>
      </c>
      <c r="F4440" s="65" t="s">
        <v>108</v>
      </c>
      <c r="G4440" s="66">
        <v>-0.125</v>
      </c>
      <c r="H4440" s="67">
        <v>950.01614233176826</v>
      </c>
      <c r="I4440" s="129">
        <f t="shared" si="128"/>
        <v>-118.75201779147103</v>
      </c>
      <c r="J4440" s="86">
        <v>30.292899999999999</v>
      </c>
      <c r="K4440" s="129">
        <f t="shared" si="129"/>
        <v>-3.9201270856032613</v>
      </c>
      <c r="L4440" s="68" t="str">
        <f>VLOOKUP(C4440,[6]Consolidado!$B:$E,2,FALSE)</f>
        <v>Acabado</v>
      </c>
      <c r="M4440" s="69" t="str">
        <f>VLOOKUP(C4440,[6]Consolidado!$B:$E,3,FALSE)</f>
        <v>Material de acabado pendiente de distribuir</v>
      </c>
      <c r="N4440" s="70">
        <f>VLOOKUP(C4440,[6]Consolidado!$B:$H,7,FALSE)</f>
        <v>0</v>
      </c>
      <c r="O4440" s="69"/>
      <c r="P4440" s="69"/>
    </row>
    <row r="4441" spans="1:16" s="71" customFormat="1" ht="16.5" customHeight="1" outlineLevel="1" x14ac:dyDescent="0.2">
      <c r="A4441" s="60" t="s">
        <v>717</v>
      </c>
      <c r="B4441" s="61">
        <v>42977</v>
      </c>
      <c r="C4441" s="69" t="s">
        <v>290</v>
      </c>
      <c r="D4441" s="63" t="str">
        <f>VLOOKUP(C4441,[6]Consolidado!$B:$E,4,FALSE)</f>
        <v>En Proceso</v>
      </c>
      <c r="E4441" s="64" t="s">
        <v>25</v>
      </c>
      <c r="F4441" s="65" t="s">
        <v>137</v>
      </c>
      <c r="G4441" s="66">
        <v>-0.125</v>
      </c>
      <c r="H4441" s="67">
        <v>980.21</v>
      </c>
      <c r="I4441" s="129">
        <f t="shared" si="128"/>
        <v>-122.52625</v>
      </c>
      <c r="J4441" s="86">
        <v>30.292899999999999</v>
      </c>
      <c r="K4441" s="129">
        <f t="shared" si="129"/>
        <v>-4.0447183993609066</v>
      </c>
      <c r="L4441" s="68" t="str">
        <f>VLOOKUP(C4441,[6]Consolidado!$B:$E,2,FALSE)</f>
        <v>Acabado</v>
      </c>
      <c r="M4441" s="69" t="str">
        <f>VLOOKUP(C4441,[6]Consolidado!$B:$E,3,FALSE)</f>
        <v>Material de acabado pendiente de distribuir</v>
      </c>
      <c r="N4441" s="70">
        <f>VLOOKUP(C4441,[6]Consolidado!$B:$H,7,FALSE)</f>
        <v>0</v>
      </c>
      <c r="O4441" s="69"/>
      <c r="P4441" s="69"/>
    </row>
    <row r="4442" spans="1:16" s="71" customFormat="1" ht="16.5" customHeight="1" outlineLevel="1" x14ac:dyDescent="0.2">
      <c r="A4442" s="60" t="s">
        <v>717</v>
      </c>
      <c r="B4442" s="61">
        <v>42977</v>
      </c>
      <c r="C4442" s="69" t="s">
        <v>290</v>
      </c>
      <c r="D4442" s="63" t="str">
        <f>VLOOKUP(C4442,[6]Consolidado!$B:$E,4,FALSE)</f>
        <v>En Proceso</v>
      </c>
      <c r="E4442" s="64" t="s">
        <v>25</v>
      </c>
      <c r="F4442" s="65" t="s">
        <v>109</v>
      </c>
      <c r="G4442" s="66">
        <v>-0.3125</v>
      </c>
      <c r="H4442" s="67">
        <v>1200.5646323851602</v>
      </c>
      <c r="I4442" s="129">
        <f t="shared" si="128"/>
        <v>-375.17644762036252</v>
      </c>
      <c r="J4442" s="86">
        <v>30.292899999999999</v>
      </c>
      <c r="K4442" s="129">
        <f t="shared" si="129"/>
        <v>-12.384963064624467</v>
      </c>
      <c r="L4442" s="68" t="str">
        <f>VLOOKUP(C4442,[6]Consolidado!$B:$E,2,FALSE)</f>
        <v>Acabado</v>
      </c>
      <c r="M4442" s="69" t="str">
        <f>VLOOKUP(C4442,[6]Consolidado!$B:$E,3,FALSE)</f>
        <v>Material de acabado pendiente de distribuir</v>
      </c>
      <c r="N4442" s="70">
        <f>VLOOKUP(C4442,[6]Consolidado!$B:$H,7,FALSE)</f>
        <v>0</v>
      </c>
      <c r="O4442" s="69"/>
      <c r="P4442" s="69"/>
    </row>
    <row r="4443" spans="1:16" s="71" customFormat="1" ht="16.5" customHeight="1" outlineLevel="1" x14ac:dyDescent="0.2">
      <c r="A4443" s="60" t="s">
        <v>717</v>
      </c>
      <c r="B4443" s="61">
        <v>42977</v>
      </c>
      <c r="C4443" s="69" t="s">
        <v>290</v>
      </c>
      <c r="D4443" s="63" t="str">
        <f>VLOOKUP(C4443,[6]Consolidado!$B:$E,4,FALSE)</f>
        <v>En Proceso</v>
      </c>
      <c r="E4443" s="64" t="s">
        <v>25</v>
      </c>
      <c r="F4443" s="65" t="s">
        <v>110</v>
      </c>
      <c r="G4443" s="66">
        <v>-0.28125</v>
      </c>
      <c r="H4443" s="67">
        <v>1309.9402727880145</v>
      </c>
      <c r="I4443" s="129">
        <f t="shared" si="128"/>
        <v>-368.42070172162909</v>
      </c>
      <c r="J4443" s="86">
        <v>30.292899999999999</v>
      </c>
      <c r="K4443" s="129">
        <f t="shared" si="129"/>
        <v>-12.161948896329804</v>
      </c>
      <c r="L4443" s="68" t="str">
        <f>VLOOKUP(C4443,[6]Consolidado!$B:$E,2,FALSE)</f>
        <v>Acabado</v>
      </c>
      <c r="M4443" s="69" t="str">
        <f>VLOOKUP(C4443,[6]Consolidado!$B:$E,3,FALSE)</f>
        <v>Material de acabado pendiente de distribuir</v>
      </c>
      <c r="N4443" s="70">
        <f>VLOOKUP(C4443,[6]Consolidado!$B:$H,7,FALSE)</f>
        <v>0</v>
      </c>
      <c r="O4443" s="69"/>
      <c r="P4443" s="69"/>
    </row>
    <row r="4444" spans="1:16" s="71" customFormat="1" ht="16.5" customHeight="1" outlineLevel="1" x14ac:dyDescent="0.2">
      <c r="A4444" s="60" t="s">
        <v>717</v>
      </c>
      <c r="B4444" s="61">
        <v>42977</v>
      </c>
      <c r="C4444" s="69" t="s">
        <v>290</v>
      </c>
      <c r="D4444" s="63" t="str">
        <f>VLOOKUP(C4444,[6]Consolidado!$B:$E,4,FALSE)</f>
        <v>En Proceso</v>
      </c>
      <c r="E4444" s="64" t="s">
        <v>25</v>
      </c>
      <c r="F4444" s="65" t="s">
        <v>119</v>
      </c>
      <c r="G4444" s="66">
        <v>-0.28125</v>
      </c>
      <c r="H4444" s="67">
        <v>614.85960643746137</v>
      </c>
      <c r="I4444" s="129">
        <f t="shared" si="128"/>
        <v>-172.92926431053601</v>
      </c>
      <c r="J4444" s="86">
        <v>30.292899999999999</v>
      </c>
      <c r="K4444" s="129">
        <f t="shared" si="129"/>
        <v>-5.7085740985688398</v>
      </c>
      <c r="L4444" s="68" t="str">
        <f>VLOOKUP(C4444,[6]Consolidado!$B:$E,2,FALSE)</f>
        <v>Acabado</v>
      </c>
      <c r="M4444" s="69" t="str">
        <f>VLOOKUP(C4444,[6]Consolidado!$B:$E,3,FALSE)</f>
        <v>Material de acabado pendiente de distribuir</v>
      </c>
      <c r="N4444" s="70">
        <f>VLOOKUP(C4444,[6]Consolidado!$B:$H,7,FALSE)</f>
        <v>0</v>
      </c>
      <c r="O4444" s="69"/>
      <c r="P4444" s="69"/>
    </row>
    <row r="4445" spans="1:16" s="71" customFormat="1" ht="16.5" customHeight="1" outlineLevel="1" x14ac:dyDescent="0.2">
      <c r="A4445" s="60" t="s">
        <v>717</v>
      </c>
      <c r="B4445" s="61">
        <v>42977</v>
      </c>
      <c r="C4445" s="69">
        <v>243</v>
      </c>
      <c r="D4445" s="63" t="str">
        <f>VLOOKUP(C4445,[6]Consolidado!$B:$E,4,FALSE)</f>
        <v>Finalizada</v>
      </c>
      <c r="E4445" s="64" t="s">
        <v>25</v>
      </c>
      <c r="F4445" s="65" t="s">
        <v>254</v>
      </c>
      <c r="G4445" s="66">
        <v>0.125</v>
      </c>
      <c r="H4445" s="67">
        <v>406.3</v>
      </c>
      <c r="I4445" s="129">
        <f t="shared" si="128"/>
        <v>50.787500000000001</v>
      </c>
      <c r="J4445" s="86">
        <v>30.292899999999999</v>
      </c>
      <c r="K4445" s="129">
        <f t="shared" si="129"/>
        <v>1.6765479699863666</v>
      </c>
      <c r="L4445" s="68" t="str">
        <f>VLOOKUP(C4445,[6]Consolidado!$B:$E,2,FALSE)</f>
        <v>Ignitia Office</v>
      </c>
      <c r="M4445" s="69" t="str">
        <f>VLOOKUP(C4445,[6]Consolidado!$B:$E,3,FALSE)</f>
        <v>Lounge 1. Banca Café con respaldo</v>
      </c>
      <c r="N4445" s="70" t="str">
        <f>VLOOKUP(C4445,[6]Consolidado!$B:$H,7,FALSE)</f>
        <v>Agosto</v>
      </c>
      <c r="O4445" s="69"/>
      <c r="P4445" s="69"/>
    </row>
    <row r="4446" spans="1:16" s="71" customFormat="1" ht="16.5" customHeight="1" outlineLevel="1" x14ac:dyDescent="0.2">
      <c r="A4446" s="60" t="s">
        <v>717</v>
      </c>
      <c r="B4446" s="61">
        <v>42977</v>
      </c>
      <c r="C4446" s="69">
        <v>243</v>
      </c>
      <c r="D4446" s="63" t="str">
        <f>VLOOKUP(C4446,[6]Consolidado!$B:$E,4,FALSE)</f>
        <v>Finalizada</v>
      </c>
      <c r="E4446" s="64" t="s">
        <v>25</v>
      </c>
      <c r="F4446" s="65" t="s">
        <v>201</v>
      </c>
      <c r="G4446" s="66">
        <v>0.125</v>
      </c>
      <c r="H4446" s="67">
        <v>875.09253561253558</v>
      </c>
      <c r="I4446" s="129">
        <f t="shared" si="128"/>
        <v>109.38656695156695</v>
      </c>
      <c r="J4446" s="86">
        <v>30.292899999999999</v>
      </c>
      <c r="K4446" s="129">
        <f t="shared" si="129"/>
        <v>3.610963854618308</v>
      </c>
      <c r="L4446" s="68" t="str">
        <f>VLOOKUP(C4446,[6]Consolidado!$B:$E,2,FALSE)</f>
        <v>Ignitia Office</v>
      </c>
      <c r="M4446" s="69" t="str">
        <f>VLOOKUP(C4446,[6]Consolidado!$B:$E,3,FALSE)</f>
        <v>Lounge 1. Banca Café con respaldo</v>
      </c>
      <c r="N4446" s="70" t="str">
        <f>VLOOKUP(C4446,[6]Consolidado!$B:$H,7,FALSE)</f>
        <v>Agosto</v>
      </c>
      <c r="O4446" s="69"/>
      <c r="P4446" s="69"/>
    </row>
    <row r="4447" spans="1:16" s="71" customFormat="1" ht="16.5" customHeight="1" outlineLevel="1" x14ac:dyDescent="0.2">
      <c r="A4447" s="60" t="s">
        <v>717</v>
      </c>
      <c r="B4447" s="61">
        <v>42977</v>
      </c>
      <c r="C4447" s="69">
        <v>243</v>
      </c>
      <c r="D4447" s="63" t="str">
        <f>VLOOKUP(C4447,[6]Consolidado!$B:$E,4,FALSE)</f>
        <v>Finalizada</v>
      </c>
      <c r="E4447" s="64" t="s">
        <v>25</v>
      </c>
      <c r="F4447" s="65" t="s">
        <v>230</v>
      </c>
      <c r="G4447" s="66">
        <v>6.25E-2</v>
      </c>
      <c r="H4447" s="67">
        <v>238.47880378364198</v>
      </c>
      <c r="I4447" s="129">
        <f t="shared" si="128"/>
        <v>14.904925236477624</v>
      </c>
      <c r="J4447" s="86">
        <v>30.292899999999999</v>
      </c>
      <c r="K4447" s="129">
        <f t="shared" si="129"/>
        <v>0.49202701743569033</v>
      </c>
      <c r="L4447" s="68" t="str">
        <f>VLOOKUP(C4447,[6]Consolidado!$B:$E,2,FALSE)</f>
        <v>Ignitia Office</v>
      </c>
      <c r="M4447" s="69" t="str">
        <f>VLOOKUP(C4447,[6]Consolidado!$B:$E,3,FALSE)</f>
        <v>Lounge 1. Banca Café con respaldo</v>
      </c>
      <c r="N4447" s="70" t="str">
        <f>VLOOKUP(C4447,[6]Consolidado!$B:$H,7,FALSE)</f>
        <v>Agosto</v>
      </c>
      <c r="O4447" s="69"/>
      <c r="P4447" s="69"/>
    </row>
    <row r="4448" spans="1:16" s="71" customFormat="1" ht="16.5" customHeight="1" outlineLevel="1" x14ac:dyDescent="0.2">
      <c r="A4448" s="60" t="s">
        <v>717</v>
      </c>
      <c r="B4448" s="61">
        <v>42977</v>
      </c>
      <c r="C4448" s="69">
        <v>243</v>
      </c>
      <c r="D4448" s="63" t="str">
        <f>VLOOKUP(C4448,[6]Consolidado!$B:$E,4,FALSE)</f>
        <v>Finalizada</v>
      </c>
      <c r="E4448" s="64" t="s">
        <v>25</v>
      </c>
      <c r="F4448" s="65" t="s">
        <v>108</v>
      </c>
      <c r="G4448" s="66">
        <v>0.125</v>
      </c>
      <c r="H4448" s="67">
        <v>950.01614233176826</v>
      </c>
      <c r="I4448" s="129">
        <f t="shared" si="128"/>
        <v>118.75201779147103</v>
      </c>
      <c r="J4448" s="86">
        <v>30.292899999999999</v>
      </c>
      <c r="K4448" s="129">
        <f t="shared" si="129"/>
        <v>3.9201270856032613</v>
      </c>
      <c r="L4448" s="68" t="str">
        <f>VLOOKUP(C4448,[6]Consolidado!$B:$E,2,FALSE)</f>
        <v>Ignitia Office</v>
      </c>
      <c r="M4448" s="69" t="str">
        <f>VLOOKUP(C4448,[6]Consolidado!$B:$E,3,FALSE)</f>
        <v>Lounge 1. Banca Café con respaldo</v>
      </c>
      <c r="N4448" s="70" t="str">
        <f>VLOOKUP(C4448,[6]Consolidado!$B:$H,7,FALSE)</f>
        <v>Agosto</v>
      </c>
      <c r="O4448" s="69"/>
      <c r="P4448" s="69"/>
    </row>
    <row r="4449" spans="1:16" s="71" customFormat="1" ht="16.5" customHeight="1" outlineLevel="1" x14ac:dyDescent="0.2">
      <c r="A4449" s="60" t="s">
        <v>717</v>
      </c>
      <c r="B4449" s="61">
        <v>42977</v>
      </c>
      <c r="C4449" s="69">
        <v>243</v>
      </c>
      <c r="D4449" s="63" t="str">
        <f>VLOOKUP(C4449,[6]Consolidado!$B:$E,4,FALSE)</f>
        <v>Finalizada</v>
      </c>
      <c r="E4449" s="64" t="s">
        <v>25</v>
      </c>
      <c r="F4449" s="65" t="s">
        <v>137</v>
      </c>
      <c r="G4449" s="66">
        <v>0.125</v>
      </c>
      <c r="H4449" s="67">
        <v>980.21</v>
      </c>
      <c r="I4449" s="129">
        <f t="shared" si="128"/>
        <v>122.52625</v>
      </c>
      <c r="J4449" s="86">
        <v>30.292899999999999</v>
      </c>
      <c r="K4449" s="129">
        <f t="shared" si="129"/>
        <v>4.0447183993609066</v>
      </c>
      <c r="L4449" s="68" t="str">
        <f>VLOOKUP(C4449,[6]Consolidado!$B:$E,2,FALSE)</f>
        <v>Ignitia Office</v>
      </c>
      <c r="M4449" s="69" t="str">
        <f>VLOOKUP(C4449,[6]Consolidado!$B:$E,3,FALSE)</f>
        <v>Lounge 1. Banca Café con respaldo</v>
      </c>
      <c r="N4449" s="70" t="str">
        <f>VLOOKUP(C4449,[6]Consolidado!$B:$H,7,FALSE)</f>
        <v>Agosto</v>
      </c>
      <c r="O4449" s="69"/>
      <c r="P4449" s="69"/>
    </row>
    <row r="4450" spans="1:16" s="71" customFormat="1" ht="16.5" customHeight="1" outlineLevel="1" x14ac:dyDescent="0.2">
      <c r="A4450" s="60" t="s">
        <v>717</v>
      </c>
      <c r="B4450" s="61">
        <v>42977</v>
      </c>
      <c r="C4450" s="69">
        <v>243</v>
      </c>
      <c r="D4450" s="63" t="str">
        <f>VLOOKUP(C4450,[6]Consolidado!$B:$E,4,FALSE)</f>
        <v>Finalizada</v>
      </c>
      <c r="E4450" s="64" t="s">
        <v>25</v>
      </c>
      <c r="F4450" s="65" t="s">
        <v>109</v>
      </c>
      <c r="G4450" s="66">
        <v>0.3125</v>
      </c>
      <c r="H4450" s="67">
        <v>1200.5646323851602</v>
      </c>
      <c r="I4450" s="129">
        <f t="shared" si="128"/>
        <v>375.17644762036252</v>
      </c>
      <c r="J4450" s="86">
        <v>30.292899999999999</v>
      </c>
      <c r="K4450" s="129">
        <f t="shared" si="129"/>
        <v>12.384963064624467</v>
      </c>
      <c r="L4450" s="68" t="str">
        <f>VLOOKUP(C4450,[6]Consolidado!$B:$E,2,FALSE)</f>
        <v>Ignitia Office</v>
      </c>
      <c r="M4450" s="69" t="str">
        <f>VLOOKUP(C4450,[6]Consolidado!$B:$E,3,FALSE)</f>
        <v>Lounge 1. Banca Café con respaldo</v>
      </c>
      <c r="N4450" s="70" t="str">
        <f>VLOOKUP(C4450,[6]Consolidado!$B:$H,7,FALSE)</f>
        <v>Agosto</v>
      </c>
      <c r="O4450" s="69"/>
      <c r="P4450" s="69"/>
    </row>
    <row r="4451" spans="1:16" s="71" customFormat="1" ht="16.5" customHeight="1" outlineLevel="1" x14ac:dyDescent="0.2">
      <c r="A4451" s="60" t="s">
        <v>717</v>
      </c>
      <c r="B4451" s="61">
        <v>42977</v>
      </c>
      <c r="C4451" s="69">
        <v>243</v>
      </c>
      <c r="D4451" s="63" t="str">
        <f>VLOOKUP(C4451,[6]Consolidado!$B:$E,4,FALSE)</f>
        <v>Finalizada</v>
      </c>
      <c r="E4451" s="64" t="s">
        <v>25</v>
      </c>
      <c r="F4451" s="65" t="s">
        <v>110</v>
      </c>
      <c r="G4451" s="66">
        <v>0.28125</v>
      </c>
      <c r="H4451" s="67">
        <v>1309.9402727880145</v>
      </c>
      <c r="I4451" s="129">
        <f t="shared" si="128"/>
        <v>368.42070172162909</v>
      </c>
      <c r="J4451" s="86">
        <v>30.292899999999999</v>
      </c>
      <c r="K4451" s="129">
        <f t="shared" si="129"/>
        <v>12.161948896329804</v>
      </c>
      <c r="L4451" s="68" t="str">
        <f>VLOOKUP(C4451,[6]Consolidado!$B:$E,2,FALSE)</f>
        <v>Ignitia Office</v>
      </c>
      <c r="M4451" s="69" t="str">
        <f>VLOOKUP(C4451,[6]Consolidado!$B:$E,3,FALSE)</f>
        <v>Lounge 1. Banca Café con respaldo</v>
      </c>
      <c r="N4451" s="70" t="str">
        <f>VLOOKUP(C4451,[6]Consolidado!$B:$H,7,FALSE)</f>
        <v>Agosto</v>
      </c>
      <c r="O4451" s="69"/>
      <c r="P4451" s="69"/>
    </row>
    <row r="4452" spans="1:16" s="71" customFormat="1" ht="16.5" customHeight="1" outlineLevel="1" x14ac:dyDescent="0.2">
      <c r="A4452" s="60" t="s">
        <v>717</v>
      </c>
      <c r="B4452" s="61">
        <v>42977</v>
      </c>
      <c r="C4452" s="69">
        <v>243</v>
      </c>
      <c r="D4452" s="63" t="str">
        <f>VLOOKUP(C4452,[6]Consolidado!$B:$E,4,FALSE)</f>
        <v>Finalizada</v>
      </c>
      <c r="E4452" s="64" t="s">
        <v>25</v>
      </c>
      <c r="F4452" s="65" t="s">
        <v>119</v>
      </c>
      <c r="G4452" s="66">
        <v>0.28125</v>
      </c>
      <c r="H4452" s="67">
        <v>614.85960643746137</v>
      </c>
      <c r="I4452" s="129">
        <f t="shared" si="128"/>
        <v>172.92926431053601</v>
      </c>
      <c r="J4452" s="86">
        <v>30.292899999999999</v>
      </c>
      <c r="K4452" s="129">
        <f t="shared" si="129"/>
        <v>5.7085740985688398</v>
      </c>
      <c r="L4452" s="68" t="str">
        <f>VLOOKUP(C4452,[6]Consolidado!$B:$E,2,FALSE)</f>
        <v>Ignitia Office</v>
      </c>
      <c r="M4452" s="69" t="str">
        <f>VLOOKUP(C4452,[6]Consolidado!$B:$E,3,FALSE)</f>
        <v>Lounge 1. Banca Café con respaldo</v>
      </c>
      <c r="N4452" s="70" t="str">
        <f>VLOOKUP(C4452,[6]Consolidado!$B:$H,7,FALSE)</f>
        <v>Agosto</v>
      </c>
      <c r="O4452" s="69"/>
      <c r="P4452" s="69"/>
    </row>
    <row r="4453" spans="1:16" s="71" customFormat="1" ht="16.5" customHeight="1" outlineLevel="1" x14ac:dyDescent="0.2">
      <c r="A4453" s="60" t="s">
        <v>717</v>
      </c>
      <c r="B4453" s="61">
        <v>42977</v>
      </c>
      <c r="C4453" s="69" t="s">
        <v>89</v>
      </c>
      <c r="D4453" s="63" t="str">
        <f>VLOOKUP(C4453,[6]Consolidado!$B:$E,4,FALSE)</f>
        <v>En Proceso</v>
      </c>
      <c r="E4453" s="64" t="s">
        <v>33</v>
      </c>
      <c r="F4453" s="65" t="s">
        <v>90</v>
      </c>
      <c r="G4453" s="66">
        <v>-9</v>
      </c>
      <c r="H4453" s="67">
        <v>3.1466686239601929</v>
      </c>
      <c r="I4453" s="129">
        <f t="shared" si="128"/>
        <v>-28.320017615641735</v>
      </c>
      <c r="J4453" s="86">
        <v>30.292899999999999</v>
      </c>
      <c r="K4453" s="129">
        <f t="shared" si="129"/>
        <v>-0.93487310939664858</v>
      </c>
      <c r="L4453" s="68" t="str">
        <f>VLOOKUP(C4453,[6]Consolidado!$B:$E,2,FALSE)</f>
        <v>Empaque</v>
      </c>
      <c r="M4453" s="69" t="str">
        <f>VLOOKUP(C4453,[6]Consolidado!$B:$E,3,FALSE)</f>
        <v>Material de empaque pendiente de distribuir</v>
      </c>
      <c r="N4453" s="70">
        <f>VLOOKUP(C4453,[6]Consolidado!$B:$H,7,FALSE)</f>
        <v>0</v>
      </c>
      <c r="O4453" s="69"/>
      <c r="P4453" s="69"/>
    </row>
    <row r="4454" spans="1:16" s="71" customFormat="1" ht="16.5" customHeight="1" outlineLevel="1" x14ac:dyDescent="0.2">
      <c r="A4454" s="60" t="s">
        <v>717</v>
      </c>
      <c r="B4454" s="61">
        <v>42977</v>
      </c>
      <c r="C4454" s="69">
        <v>243</v>
      </c>
      <c r="D4454" s="63" t="str">
        <f>VLOOKUP(C4454,[6]Consolidado!$B:$E,4,FALSE)</f>
        <v>Finalizada</v>
      </c>
      <c r="E4454" s="64" t="s">
        <v>33</v>
      </c>
      <c r="F4454" s="65" t="s">
        <v>90</v>
      </c>
      <c r="G4454" s="66">
        <v>9</v>
      </c>
      <c r="H4454" s="67">
        <v>3.1466686239601929</v>
      </c>
      <c r="I4454" s="129">
        <f t="shared" si="128"/>
        <v>28.320017615641735</v>
      </c>
      <c r="J4454" s="86">
        <v>30.292899999999999</v>
      </c>
      <c r="K4454" s="129">
        <f t="shared" si="129"/>
        <v>0.93487310939664858</v>
      </c>
      <c r="L4454" s="68" t="str">
        <f>VLOOKUP(C4454,[6]Consolidado!$B:$E,2,FALSE)</f>
        <v>Ignitia Office</v>
      </c>
      <c r="M4454" s="69" t="str">
        <f>VLOOKUP(C4454,[6]Consolidado!$B:$E,3,FALSE)</f>
        <v>Lounge 1. Banca Café con respaldo</v>
      </c>
      <c r="N4454" s="70" t="str">
        <f>VLOOKUP(C4454,[6]Consolidado!$B:$H,7,FALSE)</f>
        <v>Agosto</v>
      </c>
      <c r="O4454" s="69"/>
      <c r="P4454" s="69"/>
    </row>
    <row r="4455" spans="1:16" s="71" customFormat="1" ht="16.5" customHeight="1" outlineLevel="1" x14ac:dyDescent="0.2">
      <c r="A4455" s="60" t="s">
        <v>717</v>
      </c>
      <c r="B4455" s="61">
        <v>42977</v>
      </c>
      <c r="C4455" s="69" t="s">
        <v>290</v>
      </c>
      <c r="D4455" s="63" t="str">
        <f>VLOOKUP(C4455,[6]Consolidado!$B:$E,4,FALSE)</f>
        <v>En Proceso</v>
      </c>
      <c r="E4455" s="64" t="s">
        <v>25</v>
      </c>
      <c r="F4455" s="65" t="s">
        <v>108</v>
      </c>
      <c r="G4455" s="66">
        <v>-0.3125</v>
      </c>
      <c r="H4455" s="67">
        <v>950.01614233176826</v>
      </c>
      <c r="I4455" s="129">
        <f t="shared" si="128"/>
        <v>-296.88004447867758</v>
      </c>
      <c r="J4455" s="86">
        <v>30.292899999999999</v>
      </c>
      <c r="K4455" s="129">
        <f t="shared" si="129"/>
        <v>-9.8003177140081537</v>
      </c>
      <c r="L4455" s="68" t="str">
        <f>VLOOKUP(C4455,[6]Consolidado!$B:$E,2,FALSE)</f>
        <v>Acabado</v>
      </c>
      <c r="M4455" s="69" t="str">
        <f>VLOOKUP(C4455,[6]Consolidado!$B:$E,3,FALSE)</f>
        <v>Material de acabado pendiente de distribuir</v>
      </c>
      <c r="N4455" s="70">
        <f>VLOOKUP(C4455,[6]Consolidado!$B:$H,7,FALSE)</f>
        <v>0</v>
      </c>
      <c r="O4455" s="69"/>
      <c r="P4455" s="69"/>
    </row>
    <row r="4456" spans="1:16" s="71" customFormat="1" ht="16.5" customHeight="1" outlineLevel="1" x14ac:dyDescent="0.2">
      <c r="A4456" s="60" t="s">
        <v>717</v>
      </c>
      <c r="B4456" s="61">
        <v>42977</v>
      </c>
      <c r="C4456" s="69" t="s">
        <v>290</v>
      </c>
      <c r="D4456" s="63" t="str">
        <f>VLOOKUP(C4456,[6]Consolidado!$B:$E,4,FALSE)</f>
        <v>En Proceso</v>
      </c>
      <c r="E4456" s="64" t="s">
        <v>25</v>
      </c>
      <c r="F4456" s="65" t="s">
        <v>109</v>
      </c>
      <c r="G4456" s="66">
        <v>-0.375</v>
      </c>
      <c r="H4456" s="67">
        <v>1200.5646323851602</v>
      </c>
      <c r="I4456" s="129">
        <f t="shared" si="128"/>
        <v>-450.21173714443506</v>
      </c>
      <c r="J4456" s="86">
        <v>30.292899999999999</v>
      </c>
      <c r="K4456" s="129">
        <f t="shared" si="129"/>
        <v>-14.861955677549362</v>
      </c>
      <c r="L4456" s="68" t="str">
        <f>VLOOKUP(C4456,[6]Consolidado!$B:$E,2,FALSE)</f>
        <v>Acabado</v>
      </c>
      <c r="M4456" s="69" t="str">
        <f>VLOOKUP(C4456,[6]Consolidado!$B:$E,3,FALSE)</f>
        <v>Material de acabado pendiente de distribuir</v>
      </c>
      <c r="N4456" s="70">
        <f>VLOOKUP(C4456,[6]Consolidado!$B:$H,7,FALSE)</f>
        <v>0</v>
      </c>
      <c r="O4456" s="69"/>
      <c r="P4456" s="69"/>
    </row>
    <row r="4457" spans="1:16" s="71" customFormat="1" ht="16.5" customHeight="1" outlineLevel="1" x14ac:dyDescent="0.2">
      <c r="A4457" s="60" t="s">
        <v>717</v>
      </c>
      <c r="B4457" s="61">
        <v>42977</v>
      </c>
      <c r="C4457" s="69" t="s">
        <v>290</v>
      </c>
      <c r="D4457" s="63" t="str">
        <f>VLOOKUP(C4457,[6]Consolidado!$B:$E,4,FALSE)</f>
        <v>En Proceso</v>
      </c>
      <c r="E4457" s="64" t="s">
        <v>25</v>
      </c>
      <c r="F4457" s="65" t="s">
        <v>110</v>
      </c>
      <c r="G4457" s="66">
        <v>-0.34375</v>
      </c>
      <c r="H4457" s="67">
        <v>1309.9402727880145</v>
      </c>
      <c r="I4457" s="129">
        <f t="shared" si="128"/>
        <v>-450.29196877087998</v>
      </c>
      <c r="J4457" s="86">
        <v>30.292899999999999</v>
      </c>
      <c r="K4457" s="129">
        <f t="shared" si="129"/>
        <v>-14.864604206625314</v>
      </c>
      <c r="L4457" s="68" t="str">
        <f>VLOOKUP(C4457,[6]Consolidado!$B:$E,2,FALSE)</f>
        <v>Acabado</v>
      </c>
      <c r="M4457" s="69" t="str">
        <f>VLOOKUP(C4457,[6]Consolidado!$B:$E,3,FALSE)</f>
        <v>Material de acabado pendiente de distribuir</v>
      </c>
      <c r="N4457" s="70">
        <f>VLOOKUP(C4457,[6]Consolidado!$B:$H,7,FALSE)</f>
        <v>0</v>
      </c>
      <c r="O4457" s="69"/>
      <c r="P4457" s="69"/>
    </row>
    <row r="4458" spans="1:16" s="71" customFormat="1" ht="16.5" customHeight="1" outlineLevel="1" x14ac:dyDescent="0.2">
      <c r="A4458" s="60" t="s">
        <v>717</v>
      </c>
      <c r="B4458" s="61">
        <v>42977</v>
      </c>
      <c r="C4458" s="69" t="s">
        <v>290</v>
      </c>
      <c r="D4458" s="63" t="str">
        <f>VLOOKUP(C4458,[6]Consolidado!$B:$E,4,FALSE)</f>
        <v>En Proceso</v>
      </c>
      <c r="E4458" s="64" t="s">
        <v>25</v>
      </c>
      <c r="F4458" s="65" t="s">
        <v>119</v>
      </c>
      <c r="G4458" s="66">
        <v>-0.34375</v>
      </c>
      <c r="H4458" s="67">
        <v>614.85960643746137</v>
      </c>
      <c r="I4458" s="129">
        <f t="shared" si="128"/>
        <v>-211.35798971287736</v>
      </c>
      <c r="J4458" s="86">
        <v>30.292899999999999</v>
      </c>
      <c r="K4458" s="129">
        <f t="shared" si="129"/>
        <v>-6.9771461204730274</v>
      </c>
      <c r="L4458" s="68" t="str">
        <f>VLOOKUP(C4458,[6]Consolidado!$B:$E,2,FALSE)</f>
        <v>Acabado</v>
      </c>
      <c r="M4458" s="69" t="str">
        <f>VLOOKUP(C4458,[6]Consolidado!$B:$E,3,FALSE)</f>
        <v>Material de acabado pendiente de distribuir</v>
      </c>
      <c r="N4458" s="70">
        <f>VLOOKUP(C4458,[6]Consolidado!$B:$H,7,FALSE)</f>
        <v>0</v>
      </c>
      <c r="O4458" s="69"/>
      <c r="P4458" s="69"/>
    </row>
    <row r="4459" spans="1:16" s="71" customFormat="1" ht="16.5" customHeight="1" outlineLevel="1" x14ac:dyDescent="0.2">
      <c r="A4459" s="60" t="s">
        <v>717</v>
      </c>
      <c r="B4459" s="61">
        <v>42977</v>
      </c>
      <c r="C4459" s="69" t="s">
        <v>290</v>
      </c>
      <c r="D4459" s="63" t="str">
        <f>VLOOKUP(C4459,[6]Consolidado!$B:$E,4,FALSE)</f>
        <v>En Proceso</v>
      </c>
      <c r="E4459" s="64" t="s">
        <v>25</v>
      </c>
      <c r="F4459" s="65" t="s">
        <v>254</v>
      </c>
      <c r="G4459" s="66">
        <v>-0.375</v>
      </c>
      <c r="H4459" s="67">
        <v>406.3</v>
      </c>
      <c r="I4459" s="129">
        <f t="shared" si="128"/>
        <v>-152.36250000000001</v>
      </c>
      <c r="J4459" s="86">
        <v>30.292899999999999</v>
      </c>
      <c r="K4459" s="129">
        <f t="shared" si="129"/>
        <v>-5.0296439099591002</v>
      </c>
      <c r="L4459" s="68" t="str">
        <f>VLOOKUP(C4459,[6]Consolidado!$B:$E,2,FALSE)</f>
        <v>Acabado</v>
      </c>
      <c r="M4459" s="69" t="str">
        <f>VLOOKUP(C4459,[6]Consolidado!$B:$E,3,FALSE)</f>
        <v>Material de acabado pendiente de distribuir</v>
      </c>
      <c r="N4459" s="70">
        <f>VLOOKUP(C4459,[6]Consolidado!$B:$H,7,FALSE)</f>
        <v>0</v>
      </c>
      <c r="O4459" s="69"/>
      <c r="P4459" s="69"/>
    </row>
    <row r="4460" spans="1:16" s="71" customFormat="1" ht="16.5" customHeight="1" outlineLevel="1" x14ac:dyDescent="0.2">
      <c r="A4460" s="60" t="s">
        <v>717</v>
      </c>
      <c r="B4460" s="61">
        <v>42977</v>
      </c>
      <c r="C4460" s="69" t="s">
        <v>290</v>
      </c>
      <c r="D4460" s="63" t="str">
        <f>VLOOKUP(C4460,[6]Consolidado!$B:$E,4,FALSE)</f>
        <v>En Proceso</v>
      </c>
      <c r="E4460" s="64" t="s">
        <v>25</v>
      </c>
      <c r="F4460" s="65" t="s">
        <v>201</v>
      </c>
      <c r="G4460" s="66">
        <v>-0.25</v>
      </c>
      <c r="H4460" s="67">
        <v>875.09253561253558</v>
      </c>
      <c r="I4460" s="129">
        <f t="shared" si="128"/>
        <v>-218.7731339031339</v>
      </c>
      <c r="J4460" s="86">
        <v>30.292899999999999</v>
      </c>
      <c r="K4460" s="129">
        <f t="shared" si="129"/>
        <v>-7.2219277092366161</v>
      </c>
      <c r="L4460" s="68" t="str">
        <f>VLOOKUP(C4460,[6]Consolidado!$B:$E,2,FALSE)</f>
        <v>Acabado</v>
      </c>
      <c r="M4460" s="69" t="str">
        <f>VLOOKUP(C4460,[6]Consolidado!$B:$E,3,FALSE)</f>
        <v>Material de acabado pendiente de distribuir</v>
      </c>
      <c r="N4460" s="70">
        <f>VLOOKUP(C4460,[6]Consolidado!$B:$H,7,FALSE)</f>
        <v>0</v>
      </c>
      <c r="O4460" s="69"/>
      <c r="P4460" s="69"/>
    </row>
    <row r="4461" spans="1:16" s="71" customFormat="1" ht="16.5" customHeight="1" outlineLevel="1" x14ac:dyDescent="0.2">
      <c r="A4461" s="60" t="s">
        <v>717</v>
      </c>
      <c r="B4461" s="61">
        <v>42977</v>
      </c>
      <c r="C4461" s="69" t="s">
        <v>290</v>
      </c>
      <c r="D4461" s="63" t="str">
        <f>VLOOKUP(C4461,[6]Consolidado!$B:$E,4,FALSE)</f>
        <v>En Proceso</v>
      </c>
      <c r="E4461" s="64" t="s">
        <v>25</v>
      </c>
      <c r="F4461" s="65" t="s">
        <v>230</v>
      </c>
      <c r="G4461" s="66">
        <v>-9.375E-2</v>
      </c>
      <c r="H4461" s="67">
        <v>238.47880378364198</v>
      </c>
      <c r="I4461" s="129">
        <f t="shared" si="128"/>
        <v>-22.357387854716436</v>
      </c>
      <c r="J4461" s="86">
        <v>30.292899999999999</v>
      </c>
      <c r="K4461" s="129">
        <f t="shared" si="129"/>
        <v>-0.73804052615353555</v>
      </c>
      <c r="L4461" s="68" t="str">
        <f>VLOOKUP(C4461,[6]Consolidado!$B:$E,2,FALSE)</f>
        <v>Acabado</v>
      </c>
      <c r="M4461" s="69" t="str">
        <f>VLOOKUP(C4461,[6]Consolidado!$B:$E,3,FALSE)</f>
        <v>Material de acabado pendiente de distribuir</v>
      </c>
      <c r="N4461" s="70">
        <f>VLOOKUP(C4461,[6]Consolidado!$B:$H,7,FALSE)</f>
        <v>0</v>
      </c>
      <c r="O4461" s="69"/>
      <c r="P4461" s="69"/>
    </row>
    <row r="4462" spans="1:16" s="71" customFormat="1" ht="16.5" customHeight="1" outlineLevel="1" x14ac:dyDescent="0.2">
      <c r="A4462" s="60" t="s">
        <v>717</v>
      </c>
      <c r="B4462" s="61">
        <v>42977</v>
      </c>
      <c r="C4462" s="69" t="s">
        <v>89</v>
      </c>
      <c r="D4462" s="63" t="str">
        <f>VLOOKUP(C4462,[6]Consolidado!$B:$E,4,FALSE)</f>
        <v>En Proceso</v>
      </c>
      <c r="E4462" s="64" t="s">
        <v>33</v>
      </c>
      <c r="F4462" s="65" t="s">
        <v>90</v>
      </c>
      <c r="G4462" s="66">
        <v>-18</v>
      </c>
      <c r="H4462" s="67">
        <v>3.1466686239601929</v>
      </c>
      <c r="I4462" s="129">
        <f t="shared" si="128"/>
        <v>-56.64003523128347</v>
      </c>
      <c r="J4462" s="86">
        <v>30.292899999999999</v>
      </c>
      <c r="K4462" s="129">
        <f t="shared" si="129"/>
        <v>-1.8697462187932972</v>
      </c>
      <c r="L4462" s="68" t="str">
        <f>VLOOKUP(C4462,[6]Consolidado!$B:$E,2,FALSE)</f>
        <v>Empaque</v>
      </c>
      <c r="M4462" s="69" t="str">
        <f>VLOOKUP(C4462,[6]Consolidado!$B:$E,3,FALSE)</f>
        <v>Material de empaque pendiente de distribuir</v>
      </c>
      <c r="N4462" s="70">
        <f>VLOOKUP(C4462,[6]Consolidado!$B:$H,7,FALSE)</f>
        <v>0</v>
      </c>
      <c r="O4462" s="69"/>
      <c r="P4462" s="69"/>
    </row>
    <row r="4463" spans="1:16" s="71" customFormat="1" ht="16.5" customHeight="1" outlineLevel="1" x14ac:dyDescent="0.2">
      <c r="A4463" s="60" t="s">
        <v>717</v>
      </c>
      <c r="B4463" s="61">
        <v>42977</v>
      </c>
      <c r="C4463" s="69">
        <v>244</v>
      </c>
      <c r="D4463" s="63" t="str">
        <f>VLOOKUP(C4463,[6]Consolidado!$B:$E,4,FALSE)</f>
        <v>Finalizada</v>
      </c>
      <c r="E4463" s="64" t="s">
        <v>25</v>
      </c>
      <c r="F4463" s="65" t="s">
        <v>108</v>
      </c>
      <c r="G4463" s="66">
        <v>0.3125</v>
      </c>
      <c r="H4463" s="67">
        <v>950.01614233176826</v>
      </c>
      <c r="I4463" s="129">
        <f t="shared" si="128"/>
        <v>296.88004447867758</v>
      </c>
      <c r="J4463" s="86">
        <v>30.292899999999999</v>
      </c>
      <c r="K4463" s="129">
        <f t="shared" si="129"/>
        <v>9.8003177140081537</v>
      </c>
      <c r="L4463" s="68" t="str">
        <f>VLOOKUP(C4463,[6]Consolidado!$B:$E,2,FALSE)</f>
        <v>Ignitia Office</v>
      </c>
      <c r="M4463" s="69" t="str">
        <f>VLOOKUP(C4463,[6]Consolidado!$B:$E,3,FALSE)</f>
        <v>Lounge 1. Banca Café sin respaldo</v>
      </c>
      <c r="N4463" s="70" t="str">
        <f>VLOOKUP(C4463,[6]Consolidado!$B:$H,7,FALSE)</f>
        <v>Agosto</v>
      </c>
      <c r="O4463" s="69"/>
      <c r="P4463" s="69"/>
    </row>
    <row r="4464" spans="1:16" s="71" customFormat="1" ht="16.5" customHeight="1" outlineLevel="1" x14ac:dyDescent="0.2">
      <c r="A4464" s="60" t="s">
        <v>717</v>
      </c>
      <c r="B4464" s="61">
        <v>42977</v>
      </c>
      <c r="C4464" s="69">
        <v>244</v>
      </c>
      <c r="D4464" s="63" t="str">
        <f>VLOOKUP(C4464,[6]Consolidado!$B:$E,4,FALSE)</f>
        <v>Finalizada</v>
      </c>
      <c r="E4464" s="64" t="s">
        <v>25</v>
      </c>
      <c r="F4464" s="65" t="s">
        <v>109</v>
      </c>
      <c r="G4464" s="66">
        <v>0.375</v>
      </c>
      <c r="H4464" s="67">
        <v>1200.5646323851602</v>
      </c>
      <c r="I4464" s="129">
        <f t="shared" si="128"/>
        <v>450.21173714443506</v>
      </c>
      <c r="J4464" s="86">
        <v>30.292899999999999</v>
      </c>
      <c r="K4464" s="129">
        <f t="shared" si="129"/>
        <v>14.861955677549362</v>
      </c>
      <c r="L4464" s="68" t="str">
        <f>VLOOKUP(C4464,[6]Consolidado!$B:$E,2,FALSE)</f>
        <v>Ignitia Office</v>
      </c>
      <c r="M4464" s="69" t="str">
        <f>VLOOKUP(C4464,[6]Consolidado!$B:$E,3,FALSE)</f>
        <v>Lounge 1. Banca Café sin respaldo</v>
      </c>
      <c r="N4464" s="70" t="str">
        <f>VLOOKUP(C4464,[6]Consolidado!$B:$H,7,FALSE)</f>
        <v>Agosto</v>
      </c>
      <c r="O4464" s="69"/>
      <c r="P4464" s="69"/>
    </row>
    <row r="4465" spans="1:16" s="71" customFormat="1" ht="16.5" customHeight="1" outlineLevel="1" x14ac:dyDescent="0.2">
      <c r="A4465" s="60" t="s">
        <v>717</v>
      </c>
      <c r="B4465" s="61">
        <v>42977</v>
      </c>
      <c r="C4465" s="69">
        <v>244</v>
      </c>
      <c r="D4465" s="63" t="str">
        <f>VLOOKUP(C4465,[6]Consolidado!$B:$E,4,FALSE)</f>
        <v>Finalizada</v>
      </c>
      <c r="E4465" s="64" t="s">
        <v>25</v>
      </c>
      <c r="F4465" s="65" t="s">
        <v>110</v>
      </c>
      <c r="G4465" s="66">
        <v>0.34375</v>
      </c>
      <c r="H4465" s="67">
        <v>1309.9402727880145</v>
      </c>
      <c r="I4465" s="129">
        <f t="shared" si="128"/>
        <v>450.29196877087998</v>
      </c>
      <c r="J4465" s="86">
        <v>30.292899999999999</v>
      </c>
      <c r="K4465" s="129">
        <f t="shared" si="129"/>
        <v>14.864604206625314</v>
      </c>
      <c r="L4465" s="68" t="str">
        <f>VLOOKUP(C4465,[6]Consolidado!$B:$E,2,FALSE)</f>
        <v>Ignitia Office</v>
      </c>
      <c r="M4465" s="69" t="str">
        <f>VLOOKUP(C4465,[6]Consolidado!$B:$E,3,FALSE)</f>
        <v>Lounge 1. Banca Café sin respaldo</v>
      </c>
      <c r="N4465" s="70" t="str">
        <f>VLOOKUP(C4465,[6]Consolidado!$B:$H,7,FALSE)</f>
        <v>Agosto</v>
      </c>
      <c r="O4465" s="69"/>
      <c r="P4465" s="69"/>
    </row>
    <row r="4466" spans="1:16" s="71" customFormat="1" ht="16.5" customHeight="1" outlineLevel="1" x14ac:dyDescent="0.2">
      <c r="A4466" s="60" t="s">
        <v>717</v>
      </c>
      <c r="B4466" s="61">
        <v>42977</v>
      </c>
      <c r="C4466" s="69">
        <v>244</v>
      </c>
      <c r="D4466" s="63" t="str">
        <f>VLOOKUP(C4466,[6]Consolidado!$B:$E,4,FALSE)</f>
        <v>Finalizada</v>
      </c>
      <c r="E4466" s="64" t="s">
        <v>25</v>
      </c>
      <c r="F4466" s="65" t="s">
        <v>119</v>
      </c>
      <c r="G4466" s="66">
        <v>0.34375</v>
      </c>
      <c r="H4466" s="67">
        <v>614.85960643746137</v>
      </c>
      <c r="I4466" s="129">
        <f t="shared" si="128"/>
        <v>211.35798971287736</v>
      </c>
      <c r="J4466" s="86">
        <v>30.292899999999999</v>
      </c>
      <c r="K4466" s="129">
        <f t="shared" si="129"/>
        <v>6.9771461204730274</v>
      </c>
      <c r="L4466" s="68" t="str">
        <f>VLOOKUP(C4466,[6]Consolidado!$B:$E,2,FALSE)</f>
        <v>Ignitia Office</v>
      </c>
      <c r="M4466" s="69" t="str">
        <f>VLOOKUP(C4466,[6]Consolidado!$B:$E,3,FALSE)</f>
        <v>Lounge 1. Banca Café sin respaldo</v>
      </c>
      <c r="N4466" s="70" t="str">
        <f>VLOOKUP(C4466,[6]Consolidado!$B:$H,7,FALSE)</f>
        <v>Agosto</v>
      </c>
      <c r="O4466" s="69"/>
      <c r="P4466" s="69"/>
    </row>
    <row r="4467" spans="1:16" s="71" customFormat="1" ht="16.5" customHeight="1" outlineLevel="1" x14ac:dyDescent="0.2">
      <c r="A4467" s="60" t="s">
        <v>717</v>
      </c>
      <c r="B4467" s="61">
        <v>42977</v>
      </c>
      <c r="C4467" s="69">
        <v>244</v>
      </c>
      <c r="D4467" s="63" t="str">
        <f>VLOOKUP(C4467,[6]Consolidado!$B:$E,4,FALSE)</f>
        <v>Finalizada</v>
      </c>
      <c r="E4467" s="64" t="s">
        <v>25</v>
      </c>
      <c r="F4467" s="65" t="s">
        <v>254</v>
      </c>
      <c r="G4467" s="66">
        <v>0.375</v>
      </c>
      <c r="H4467" s="67">
        <v>406.3</v>
      </c>
      <c r="I4467" s="129">
        <f t="shared" si="128"/>
        <v>152.36250000000001</v>
      </c>
      <c r="J4467" s="86">
        <v>30.292899999999999</v>
      </c>
      <c r="K4467" s="129">
        <f t="shared" si="129"/>
        <v>5.0296439099591002</v>
      </c>
      <c r="L4467" s="68" t="str">
        <f>VLOOKUP(C4467,[6]Consolidado!$B:$E,2,FALSE)</f>
        <v>Ignitia Office</v>
      </c>
      <c r="M4467" s="69" t="str">
        <f>VLOOKUP(C4467,[6]Consolidado!$B:$E,3,FALSE)</f>
        <v>Lounge 1. Banca Café sin respaldo</v>
      </c>
      <c r="N4467" s="70" t="str">
        <f>VLOOKUP(C4467,[6]Consolidado!$B:$H,7,FALSE)</f>
        <v>Agosto</v>
      </c>
      <c r="O4467" s="69"/>
      <c r="P4467" s="69"/>
    </row>
    <row r="4468" spans="1:16" s="71" customFormat="1" ht="16.5" customHeight="1" outlineLevel="1" x14ac:dyDescent="0.2">
      <c r="A4468" s="60" t="s">
        <v>717</v>
      </c>
      <c r="B4468" s="61">
        <v>42977</v>
      </c>
      <c r="C4468" s="69">
        <v>244</v>
      </c>
      <c r="D4468" s="63" t="str">
        <f>VLOOKUP(C4468,[6]Consolidado!$B:$E,4,FALSE)</f>
        <v>Finalizada</v>
      </c>
      <c r="E4468" s="64" t="s">
        <v>25</v>
      </c>
      <c r="F4468" s="65" t="s">
        <v>201</v>
      </c>
      <c r="G4468" s="66">
        <v>0.25</v>
      </c>
      <c r="H4468" s="67">
        <v>875.09253561253558</v>
      </c>
      <c r="I4468" s="129">
        <f t="shared" si="128"/>
        <v>218.7731339031339</v>
      </c>
      <c r="J4468" s="86">
        <v>30.292899999999999</v>
      </c>
      <c r="K4468" s="129">
        <f t="shared" si="129"/>
        <v>7.2219277092366161</v>
      </c>
      <c r="L4468" s="68" t="str">
        <f>VLOOKUP(C4468,[6]Consolidado!$B:$E,2,FALSE)</f>
        <v>Ignitia Office</v>
      </c>
      <c r="M4468" s="69" t="str">
        <f>VLOOKUP(C4468,[6]Consolidado!$B:$E,3,FALSE)</f>
        <v>Lounge 1. Banca Café sin respaldo</v>
      </c>
      <c r="N4468" s="70" t="str">
        <f>VLOOKUP(C4468,[6]Consolidado!$B:$H,7,FALSE)</f>
        <v>Agosto</v>
      </c>
      <c r="O4468" s="69"/>
      <c r="P4468" s="69"/>
    </row>
    <row r="4469" spans="1:16" s="71" customFormat="1" ht="16.5" customHeight="1" outlineLevel="1" x14ac:dyDescent="0.2">
      <c r="A4469" s="60" t="s">
        <v>717</v>
      </c>
      <c r="B4469" s="61">
        <v>42977</v>
      </c>
      <c r="C4469" s="69">
        <v>244</v>
      </c>
      <c r="D4469" s="63" t="str">
        <f>VLOOKUP(C4469,[6]Consolidado!$B:$E,4,FALSE)</f>
        <v>Finalizada</v>
      </c>
      <c r="E4469" s="64" t="s">
        <v>25</v>
      </c>
      <c r="F4469" s="65" t="s">
        <v>230</v>
      </c>
      <c r="G4469" s="66">
        <v>9.375E-2</v>
      </c>
      <c r="H4469" s="67">
        <v>238.47880378364198</v>
      </c>
      <c r="I4469" s="129">
        <f t="shared" si="128"/>
        <v>22.357387854716436</v>
      </c>
      <c r="J4469" s="86">
        <v>30.292899999999999</v>
      </c>
      <c r="K4469" s="129">
        <f t="shared" si="129"/>
        <v>0.73804052615353555</v>
      </c>
      <c r="L4469" s="68" t="str">
        <f>VLOOKUP(C4469,[6]Consolidado!$B:$E,2,FALSE)</f>
        <v>Ignitia Office</v>
      </c>
      <c r="M4469" s="69" t="str">
        <f>VLOOKUP(C4469,[6]Consolidado!$B:$E,3,FALSE)</f>
        <v>Lounge 1. Banca Café sin respaldo</v>
      </c>
      <c r="N4469" s="70" t="str">
        <f>VLOOKUP(C4469,[6]Consolidado!$B:$H,7,FALSE)</f>
        <v>Agosto</v>
      </c>
      <c r="O4469" s="69"/>
      <c r="P4469" s="69"/>
    </row>
    <row r="4470" spans="1:16" s="71" customFormat="1" ht="16.5" customHeight="1" outlineLevel="1" x14ac:dyDescent="0.2">
      <c r="A4470" s="60" t="s">
        <v>717</v>
      </c>
      <c r="B4470" s="61">
        <v>42977</v>
      </c>
      <c r="C4470" s="69">
        <v>244</v>
      </c>
      <c r="D4470" s="63" t="str">
        <f>VLOOKUP(C4470,[6]Consolidado!$B:$E,4,FALSE)</f>
        <v>Finalizada</v>
      </c>
      <c r="E4470" s="64" t="s">
        <v>33</v>
      </c>
      <c r="F4470" s="65" t="s">
        <v>90</v>
      </c>
      <c r="G4470" s="66">
        <v>18</v>
      </c>
      <c r="H4470" s="67">
        <v>3.1466686239601929</v>
      </c>
      <c r="I4470" s="129">
        <f t="shared" si="128"/>
        <v>56.64003523128347</v>
      </c>
      <c r="J4470" s="86">
        <v>30.292899999999999</v>
      </c>
      <c r="K4470" s="129">
        <f t="shared" si="129"/>
        <v>1.8697462187932972</v>
      </c>
      <c r="L4470" s="68" t="str">
        <f>VLOOKUP(C4470,[6]Consolidado!$B:$E,2,FALSE)</f>
        <v>Ignitia Office</v>
      </c>
      <c r="M4470" s="69" t="str">
        <f>VLOOKUP(C4470,[6]Consolidado!$B:$E,3,FALSE)</f>
        <v>Lounge 1. Banca Café sin respaldo</v>
      </c>
      <c r="N4470" s="70" t="str">
        <f>VLOOKUP(C4470,[6]Consolidado!$B:$H,7,FALSE)</f>
        <v>Agosto</v>
      </c>
      <c r="O4470" s="69"/>
      <c r="P4470" s="69"/>
    </row>
    <row r="4471" spans="1:16" s="71" customFormat="1" ht="16.5" customHeight="1" outlineLevel="1" x14ac:dyDescent="0.2">
      <c r="A4471" s="60" t="s">
        <v>717</v>
      </c>
      <c r="B4471" s="61">
        <v>42977</v>
      </c>
      <c r="C4471" s="69" t="s">
        <v>290</v>
      </c>
      <c r="D4471" s="63" t="str">
        <f>VLOOKUP(C4471,[6]Consolidado!$B:$E,4,FALSE)</f>
        <v>En Proceso</v>
      </c>
      <c r="E4471" s="64" t="s">
        <v>25</v>
      </c>
      <c r="F4471" s="65" t="s">
        <v>108</v>
      </c>
      <c r="G4471" s="66">
        <v>-0.8125</v>
      </c>
      <c r="H4471" s="67">
        <v>950.01614233176826</v>
      </c>
      <c r="I4471" s="129">
        <f t="shared" si="128"/>
        <v>-771.88811564456171</v>
      </c>
      <c r="J4471" s="86">
        <v>30.292899999999999</v>
      </c>
      <c r="K4471" s="129">
        <f t="shared" si="129"/>
        <v>-25.480826056421197</v>
      </c>
      <c r="L4471" s="68" t="str">
        <f>VLOOKUP(C4471,[6]Consolidado!$B:$E,2,FALSE)</f>
        <v>Acabado</v>
      </c>
      <c r="M4471" s="69" t="str">
        <f>VLOOKUP(C4471,[6]Consolidado!$B:$E,3,FALSE)</f>
        <v>Material de acabado pendiente de distribuir</v>
      </c>
      <c r="N4471" s="70">
        <f>VLOOKUP(C4471,[6]Consolidado!$B:$H,7,FALSE)</f>
        <v>0</v>
      </c>
      <c r="O4471" s="69"/>
      <c r="P4471" s="69"/>
    </row>
    <row r="4472" spans="1:16" s="71" customFormat="1" ht="16.5" customHeight="1" outlineLevel="1" x14ac:dyDescent="0.2">
      <c r="A4472" s="60" t="s">
        <v>717</v>
      </c>
      <c r="B4472" s="61">
        <v>42977</v>
      </c>
      <c r="C4472" s="69" t="s">
        <v>290</v>
      </c>
      <c r="D4472" s="63" t="str">
        <f>VLOOKUP(C4472,[6]Consolidado!$B:$E,4,FALSE)</f>
        <v>En Proceso</v>
      </c>
      <c r="E4472" s="64" t="s">
        <v>25</v>
      </c>
      <c r="F4472" s="65" t="s">
        <v>109</v>
      </c>
      <c r="G4472" s="66">
        <v>-0.75</v>
      </c>
      <c r="H4472" s="67">
        <v>1200.5646323851602</v>
      </c>
      <c r="I4472" s="129">
        <f t="shared" ref="I4472:I4535" si="130">G4472*H4472</f>
        <v>-900.42347428887012</v>
      </c>
      <c r="J4472" s="86">
        <v>30.292899999999999</v>
      </c>
      <c r="K4472" s="129">
        <f t="shared" ref="K4472:K4535" si="131">IFERROR(I4472/J4472,0)</f>
        <v>-29.723911355098725</v>
      </c>
      <c r="L4472" s="68" t="str">
        <f>VLOOKUP(C4472,[6]Consolidado!$B:$E,2,FALSE)</f>
        <v>Acabado</v>
      </c>
      <c r="M4472" s="69" t="str">
        <f>VLOOKUP(C4472,[6]Consolidado!$B:$E,3,FALSE)</f>
        <v>Material de acabado pendiente de distribuir</v>
      </c>
      <c r="N4472" s="70">
        <f>VLOOKUP(C4472,[6]Consolidado!$B:$H,7,FALSE)</f>
        <v>0</v>
      </c>
      <c r="O4472" s="69"/>
      <c r="P4472" s="69"/>
    </row>
    <row r="4473" spans="1:16" s="71" customFormat="1" ht="16.5" customHeight="1" outlineLevel="1" x14ac:dyDescent="0.2">
      <c r="A4473" s="60" t="s">
        <v>717</v>
      </c>
      <c r="B4473" s="61">
        <v>42977</v>
      </c>
      <c r="C4473" s="69" t="s">
        <v>290</v>
      </c>
      <c r="D4473" s="63" t="str">
        <f>VLOOKUP(C4473,[6]Consolidado!$B:$E,4,FALSE)</f>
        <v>En Proceso</v>
      </c>
      <c r="E4473" s="64" t="s">
        <v>25</v>
      </c>
      <c r="F4473" s="65" t="s">
        <v>110</v>
      </c>
      <c r="G4473" s="66">
        <v>-0.78125</v>
      </c>
      <c r="H4473" s="67">
        <v>1309.9402727880145</v>
      </c>
      <c r="I4473" s="129">
        <f t="shared" si="130"/>
        <v>-1023.3908381156363</v>
      </c>
      <c r="J4473" s="86">
        <v>30.292899999999999</v>
      </c>
      <c r="K4473" s="129">
        <f t="shared" si="131"/>
        <v>-33.783191378693893</v>
      </c>
      <c r="L4473" s="68" t="str">
        <f>VLOOKUP(C4473,[6]Consolidado!$B:$E,2,FALSE)</f>
        <v>Acabado</v>
      </c>
      <c r="M4473" s="69" t="str">
        <f>VLOOKUP(C4473,[6]Consolidado!$B:$E,3,FALSE)</f>
        <v>Material de acabado pendiente de distribuir</v>
      </c>
      <c r="N4473" s="70">
        <f>VLOOKUP(C4473,[6]Consolidado!$B:$H,7,FALSE)</f>
        <v>0</v>
      </c>
      <c r="O4473" s="69"/>
      <c r="P4473" s="69"/>
    </row>
    <row r="4474" spans="1:16" s="71" customFormat="1" ht="16.5" customHeight="1" outlineLevel="1" x14ac:dyDescent="0.2">
      <c r="A4474" s="60" t="s">
        <v>717</v>
      </c>
      <c r="B4474" s="61">
        <v>42977</v>
      </c>
      <c r="C4474" s="69" t="s">
        <v>290</v>
      </c>
      <c r="D4474" s="63" t="str">
        <f>VLOOKUP(C4474,[6]Consolidado!$B:$E,4,FALSE)</f>
        <v>En Proceso</v>
      </c>
      <c r="E4474" s="64" t="s">
        <v>25</v>
      </c>
      <c r="F4474" s="65" t="s">
        <v>119</v>
      </c>
      <c r="G4474" s="66">
        <v>-0.78125</v>
      </c>
      <c r="H4474" s="67">
        <v>614.85960643746137</v>
      </c>
      <c r="I4474" s="129">
        <f t="shared" si="130"/>
        <v>-480.35906752926667</v>
      </c>
      <c r="J4474" s="86">
        <v>30.292899999999999</v>
      </c>
      <c r="K4474" s="129">
        <f t="shared" si="131"/>
        <v>-15.857150273802333</v>
      </c>
      <c r="L4474" s="68" t="str">
        <f>VLOOKUP(C4474,[6]Consolidado!$B:$E,2,FALSE)</f>
        <v>Acabado</v>
      </c>
      <c r="M4474" s="69" t="str">
        <f>VLOOKUP(C4474,[6]Consolidado!$B:$E,3,FALSE)</f>
        <v>Material de acabado pendiente de distribuir</v>
      </c>
      <c r="N4474" s="70">
        <f>VLOOKUP(C4474,[6]Consolidado!$B:$H,7,FALSE)</f>
        <v>0</v>
      </c>
      <c r="O4474" s="69"/>
      <c r="P4474" s="69"/>
    </row>
    <row r="4475" spans="1:16" s="71" customFormat="1" ht="16.5" customHeight="1" outlineLevel="1" x14ac:dyDescent="0.2">
      <c r="A4475" s="60" t="s">
        <v>717</v>
      </c>
      <c r="B4475" s="61">
        <v>42977</v>
      </c>
      <c r="C4475" s="69" t="s">
        <v>290</v>
      </c>
      <c r="D4475" s="63" t="str">
        <f>VLOOKUP(C4475,[6]Consolidado!$B:$E,4,FALSE)</f>
        <v>En Proceso</v>
      </c>
      <c r="E4475" s="64" t="s">
        <v>25</v>
      </c>
      <c r="F4475" s="65" t="s">
        <v>100</v>
      </c>
      <c r="G4475" s="66">
        <v>-2.75</v>
      </c>
      <c r="H4475" s="67">
        <v>406.29999999999995</v>
      </c>
      <c r="I4475" s="129">
        <f t="shared" si="130"/>
        <v>-1117.3249999999998</v>
      </c>
      <c r="J4475" s="86">
        <v>30.292899999999999</v>
      </c>
      <c r="K4475" s="129">
        <f t="shared" si="131"/>
        <v>-36.884055339700055</v>
      </c>
      <c r="L4475" s="68" t="str">
        <f>VLOOKUP(C4475,[6]Consolidado!$B:$E,2,FALSE)</f>
        <v>Acabado</v>
      </c>
      <c r="M4475" s="69" t="str">
        <f>VLOOKUP(C4475,[6]Consolidado!$B:$E,3,FALSE)</f>
        <v>Material de acabado pendiente de distribuir</v>
      </c>
      <c r="N4475" s="70">
        <f>VLOOKUP(C4475,[6]Consolidado!$B:$H,7,FALSE)</f>
        <v>0</v>
      </c>
      <c r="O4475" s="69"/>
      <c r="P4475" s="69"/>
    </row>
    <row r="4476" spans="1:16" s="71" customFormat="1" ht="16.5" customHeight="1" outlineLevel="1" x14ac:dyDescent="0.2">
      <c r="A4476" s="60" t="s">
        <v>717</v>
      </c>
      <c r="B4476" s="61">
        <v>42977</v>
      </c>
      <c r="C4476" s="69" t="s">
        <v>290</v>
      </c>
      <c r="D4476" s="63" t="str">
        <f>VLOOKUP(C4476,[6]Consolidado!$B:$E,4,FALSE)</f>
        <v>En Proceso</v>
      </c>
      <c r="E4476" s="64" t="s">
        <v>25</v>
      </c>
      <c r="F4476" s="65" t="s">
        <v>230</v>
      </c>
      <c r="G4476" s="66">
        <v>-6.25E-2</v>
      </c>
      <c r="H4476" s="67">
        <v>238.47880378364198</v>
      </c>
      <c r="I4476" s="129">
        <f t="shared" si="130"/>
        <v>-14.904925236477624</v>
      </c>
      <c r="J4476" s="86">
        <v>30.292899999999999</v>
      </c>
      <c r="K4476" s="129">
        <f t="shared" si="131"/>
        <v>-0.49202701743569033</v>
      </c>
      <c r="L4476" s="68" t="str">
        <f>VLOOKUP(C4476,[6]Consolidado!$B:$E,2,FALSE)</f>
        <v>Acabado</v>
      </c>
      <c r="M4476" s="69" t="str">
        <f>VLOOKUP(C4476,[6]Consolidado!$B:$E,3,FALSE)</f>
        <v>Material de acabado pendiente de distribuir</v>
      </c>
      <c r="N4476" s="70">
        <f>VLOOKUP(C4476,[6]Consolidado!$B:$H,7,FALSE)</f>
        <v>0</v>
      </c>
      <c r="O4476" s="69"/>
      <c r="P4476" s="69"/>
    </row>
    <row r="4477" spans="1:16" s="71" customFormat="1" ht="16.5" customHeight="1" outlineLevel="1" x14ac:dyDescent="0.2">
      <c r="A4477" s="60" t="s">
        <v>717</v>
      </c>
      <c r="B4477" s="61">
        <v>42977</v>
      </c>
      <c r="C4477" s="69" t="s">
        <v>290</v>
      </c>
      <c r="D4477" s="63" t="str">
        <f>VLOOKUP(C4477,[6]Consolidado!$B:$E,4,FALSE)</f>
        <v>En Proceso</v>
      </c>
      <c r="E4477" s="64" t="s">
        <v>25</v>
      </c>
      <c r="F4477" s="65" t="s">
        <v>201</v>
      </c>
      <c r="G4477" s="66">
        <v>-0.4375</v>
      </c>
      <c r="H4477" s="67">
        <v>875.09253561253558</v>
      </c>
      <c r="I4477" s="129">
        <f t="shared" si="130"/>
        <v>-382.85298433048433</v>
      </c>
      <c r="J4477" s="86">
        <v>30.292899999999999</v>
      </c>
      <c r="K4477" s="129">
        <f t="shared" si="131"/>
        <v>-12.63837349116408</v>
      </c>
      <c r="L4477" s="68" t="str">
        <f>VLOOKUP(C4477,[6]Consolidado!$B:$E,2,FALSE)</f>
        <v>Acabado</v>
      </c>
      <c r="M4477" s="69" t="str">
        <f>VLOOKUP(C4477,[6]Consolidado!$B:$E,3,FALSE)</f>
        <v>Material de acabado pendiente de distribuir</v>
      </c>
      <c r="N4477" s="70">
        <f>VLOOKUP(C4477,[6]Consolidado!$B:$H,7,FALSE)</f>
        <v>0</v>
      </c>
      <c r="O4477" s="69"/>
      <c r="P4477" s="69"/>
    </row>
    <row r="4478" spans="1:16" s="71" customFormat="1" ht="16.5" customHeight="1" outlineLevel="1" x14ac:dyDescent="0.2">
      <c r="A4478" s="60" t="s">
        <v>717</v>
      </c>
      <c r="B4478" s="61">
        <v>42977</v>
      </c>
      <c r="C4478" s="69" t="s">
        <v>290</v>
      </c>
      <c r="D4478" s="63" t="str">
        <f>VLOOKUP(C4478,[6]Consolidado!$B:$E,4,FALSE)</f>
        <v>En Proceso</v>
      </c>
      <c r="E4478" s="64" t="s">
        <v>25</v>
      </c>
      <c r="F4478" s="65" t="s">
        <v>99</v>
      </c>
      <c r="G4478" s="66">
        <v>-6.25E-2</v>
      </c>
      <c r="H4478" s="67">
        <v>349.53824092741934</v>
      </c>
      <c r="I4478" s="129">
        <f t="shared" si="130"/>
        <v>-21.846140057963709</v>
      </c>
      <c r="J4478" s="86">
        <v>30.292899999999999</v>
      </c>
      <c r="K4478" s="129">
        <f t="shared" si="131"/>
        <v>-0.7211637069400324</v>
      </c>
      <c r="L4478" s="68" t="str">
        <f>VLOOKUP(C4478,[6]Consolidado!$B:$E,2,FALSE)</f>
        <v>Acabado</v>
      </c>
      <c r="M4478" s="69" t="str">
        <f>VLOOKUP(C4478,[6]Consolidado!$B:$E,3,FALSE)</f>
        <v>Material de acabado pendiente de distribuir</v>
      </c>
      <c r="N4478" s="70">
        <f>VLOOKUP(C4478,[6]Consolidado!$B:$H,7,FALSE)</f>
        <v>0</v>
      </c>
      <c r="O4478" s="69"/>
      <c r="P4478" s="69"/>
    </row>
    <row r="4479" spans="1:16" s="71" customFormat="1" ht="16.5" customHeight="1" outlineLevel="1" x14ac:dyDescent="0.2">
      <c r="A4479" s="60" t="s">
        <v>717</v>
      </c>
      <c r="B4479" s="61">
        <v>42977</v>
      </c>
      <c r="C4479" s="69" t="s">
        <v>89</v>
      </c>
      <c r="D4479" s="63" t="str">
        <f>VLOOKUP(C4479,[6]Consolidado!$B:$E,4,FALSE)</f>
        <v>En Proceso</v>
      </c>
      <c r="E4479" s="64" t="s">
        <v>33</v>
      </c>
      <c r="F4479" s="65" t="s">
        <v>90</v>
      </c>
      <c r="G4479" s="66">
        <v>-18</v>
      </c>
      <c r="H4479" s="67">
        <v>3.1466686239601929</v>
      </c>
      <c r="I4479" s="129">
        <f t="shared" si="130"/>
        <v>-56.64003523128347</v>
      </c>
      <c r="J4479" s="86">
        <v>30.292899999999999</v>
      </c>
      <c r="K4479" s="129">
        <f t="shared" si="131"/>
        <v>-1.8697462187932972</v>
      </c>
      <c r="L4479" s="68" t="str">
        <f>VLOOKUP(C4479,[6]Consolidado!$B:$E,2,FALSE)</f>
        <v>Empaque</v>
      </c>
      <c r="M4479" s="69" t="str">
        <f>VLOOKUP(C4479,[6]Consolidado!$B:$E,3,FALSE)</f>
        <v>Material de empaque pendiente de distribuir</v>
      </c>
      <c r="N4479" s="70">
        <f>VLOOKUP(C4479,[6]Consolidado!$B:$H,7,FALSE)</f>
        <v>0</v>
      </c>
      <c r="O4479" s="69"/>
      <c r="P4479" s="69"/>
    </row>
    <row r="4480" spans="1:16" s="71" customFormat="1" ht="16.5" customHeight="1" outlineLevel="1" x14ac:dyDescent="0.2">
      <c r="A4480" s="60" t="s">
        <v>717</v>
      </c>
      <c r="B4480" s="61">
        <v>42977</v>
      </c>
      <c r="C4480" s="69">
        <v>249</v>
      </c>
      <c r="D4480" s="63" t="str">
        <f>VLOOKUP(C4480,[6]Consolidado!$B:$E,4,FALSE)</f>
        <v>Finalizada</v>
      </c>
      <c r="E4480" s="64" t="s">
        <v>25</v>
      </c>
      <c r="F4480" s="65" t="s">
        <v>108</v>
      </c>
      <c r="G4480" s="66">
        <v>0.8125</v>
      </c>
      <c r="H4480" s="67">
        <v>950.01614233176826</v>
      </c>
      <c r="I4480" s="129">
        <f t="shared" si="130"/>
        <v>771.88811564456171</v>
      </c>
      <c r="J4480" s="86">
        <v>30.292899999999999</v>
      </c>
      <c r="K4480" s="129">
        <f t="shared" si="131"/>
        <v>25.480826056421197</v>
      </c>
      <c r="L4480" s="68" t="str">
        <f>VLOOKUP(C4480,[6]Consolidado!$B:$E,2,FALSE)</f>
        <v>Ignitia Office</v>
      </c>
      <c r="M4480" s="69" t="str">
        <f>VLOOKUP(C4480,[6]Consolidado!$B:$E,3,FALSE)</f>
        <v>Long Community Table in Light wood  w/base</v>
      </c>
      <c r="N4480" s="70" t="str">
        <f>VLOOKUP(C4480,[6]Consolidado!$B:$H,7,FALSE)</f>
        <v>Agosto</v>
      </c>
      <c r="O4480" s="69"/>
      <c r="P4480" s="69"/>
    </row>
    <row r="4481" spans="1:16" s="71" customFormat="1" ht="16.5" customHeight="1" outlineLevel="1" x14ac:dyDescent="0.2">
      <c r="A4481" s="60" t="s">
        <v>717</v>
      </c>
      <c r="B4481" s="61">
        <v>42977</v>
      </c>
      <c r="C4481" s="69">
        <v>249</v>
      </c>
      <c r="D4481" s="63" t="str">
        <f>VLOOKUP(C4481,[6]Consolidado!$B:$E,4,FALSE)</f>
        <v>Finalizada</v>
      </c>
      <c r="E4481" s="64" t="s">
        <v>25</v>
      </c>
      <c r="F4481" s="65" t="s">
        <v>109</v>
      </c>
      <c r="G4481" s="66">
        <v>0.75</v>
      </c>
      <c r="H4481" s="67">
        <v>1200.5646323851602</v>
      </c>
      <c r="I4481" s="129">
        <f t="shared" si="130"/>
        <v>900.42347428887012</v>
      </c>
      <c r="J4481" s="86">
        <v>30.292899999999999</v>
      </c>
      <c r="K4481" s="129">
        <f t="shared" si="131"/>
        <v>29.723911355098725</v>
      </c>
      <c r="L4481" s="68" t="str">
        <f>VLOOKUP(C4481,[6]Consolidado!$B:$E,2,FALSE)</f>
        <v>Ignitia Office</v>
      </c>
      <c r="M4481" s="69" t="str">
        <f>VLOOKUP(C4481,[6]Consolidado!$B:$E,3,FALSE)</f>
        <v>Long Community Table in Light wood  w/base</v>
      </c>
      <c r="N4481" s="70" t="str">
        <f>VLOOKUP(C4481,[6]Consolidado!$B:$H,7,FALSE)</f>
        <v>Agosto</v>
      </c>
      <c r="O4481" s="69"/>
      <c r="P4481" s="69"/>
    </row>
    <row r="4482" spans="1:16" s="71" customFormat="1" ht="16.5" customHeight="1" outlineLevel="1" x14ac:dyDescent="0.2">
      <c r="A4482" s="60" t="s">
        <v>717</v>
      </c>
      <c r="B4482" s="61">
        <v>42977</v>
      </c>
      <c r="C4482" s="69">
        <v>249</v>
      </c>
      <c r="D4482" s="63" t="str">
        <f>VLOOKUP(C4482,[6]Consolidado!$B:$E,4,FALSE)</f>
        <v>Finalizada</v>
      </c>
      <c r="E4482" s="64" t="s">
        <v>25</v>
      </c>
      <c r="F4482" s="65" t="s">
        <v>110</v>
      </c>
      <c r="G4482" s="66">
        <v>0.78125</v>
      </c>
      <c r="H4482" s="67">
        <v>1309.9402727880145</v>
      </c>
      <c r="I4482" s="129">
        <f t="shared" si="130"/>
        <v>1023.3908381156363</v>
      </c>
      <c r="J4482" s="86">
        <v>30.292899999999999</v>
      </c>
      <c r="K4482" s="129">
        <f t="shared" si="131"/>
        <v>33.783191378693893</v>
      </c>
      <c r="L4482" s="68" t="str">
        <f>VLOOKUP(C4482,[6]Consolidado!$B:$E,2,FALSE)</f>
        <v>Ignitia Office</v>
      </c>
      <c r="M4482" s="69" t="str">
        <f>VLOOKUP(C4482,[6]Consolidado!$B:$E,3,FALSE)</f>
        <v>Long Community Table in Light wood  w/base</v>
      </c>
      <c r="N4482" s="70" t="str">
        <f>VLOOKUP(C4482,[6]Consolidado!$B:$H,7,FALSE)</f>
        <v>Agosto</v>
      </c>
      <c r="O4482" s="69"/>
      <c r="P4482" s="69"/>
    </row>
    <row r="4483" spans="1:16" s="71" customFormat="1" ht="16.5" customHeight="1" outlineLevel="1" x14ac:dyDescent="0.2">
      <c r="A4483" s="60" t="s">
        <v>717</v>
      </c>
      <c r="B4483" s="61">
        <v>42977</v>
      </c>
      <c r="C4483" s="69">
        <v>249</v>
      </c>
      <c r="D4483" s="63" t="str">
        <f>VLOOKUP(C4483,[6]Consolidado!$B:$E,4,FALSE)</f>
        <v>Finalizada</v>
      </c>
      <c r="E4483" s="64" t="s">
        <v>25</v>
      </c>
      <c r="F4483" s="65" t="s">
        <v>119</v>
      </c>
      <c r="G4483" s="66">
        <v>0.78125</v>
      </c>
      <c r="H4483" s="67">
        <v>614.85960643746137</v>
      </c>
      <c r="I4483" s="129">
        <f t="shared" si="130"/>
        <v>480.35906752926667</v>
      </c>
      <c r="J4483" s="86">
        <v>30.292899999999999</v>
      </c>
      <c r="K4483" s="129">
        <f t="shared" si="131"/>
        <v>15.857150273802333</v>
      </c>
      <c r="L4483" s="68" t="str">
        <f>VLOOKUP(C4483,[6]Consolidado!$B:$E,2,FALSE)</f>
        <v>Ignitia Office</v>
      </c>
      <c r="M4483" s="69" t="str">
        <f>VLOOKUP(C4483,[6]Consolidado!$B:$E,3,FALSE)</f>
        <v>Long Community Table in Light wood  w/base</v>
      </c>
      <c r="N4483" s="70" t="str">
        <f>VLOOKUP(C4483,[6]Consolidado!$B:$H,7,FALSE)</f>
        <v>Agosto</v>
      </c>
      <c r="O4483" s="69"/>
      <c r="P4483" s="69"/>
    </row>
    <row r="4484" spans="1:16" s="71" customFormat="1" ht="16.5" customHeight="1" outlineLevel="1" x14ac:dyDescent="0.2">
      <c r="A4484" s="60" t="s">
        <v>717</v>
      </c>
      <c r="B4484" s="61">
        <v>42977</v>
      </c>
      <c r="C4484" s="69">
        <v>249</v>
      </c>
      <c r="D4484" s="63" t="str">
        <f>VLOOKUP(C4484,[6]Consolidado!$B:$E,4,FALSE)</f>
        <v>Finalizada</v>
      </c>
      <c r="E4484" s="64" t="s">
        <v>25</v>
      </c>
      <c r="F4484" s="65" t="s">
        <v>100</v>
      </c>
      <c r="G4484" s="66">
        <v>2.75</v>
      </c>
      <c r="H4484" s="67">
        <v>406.29999999999995</v>
      </c>
      <c r="I4484" s="129">
        <f t="shared" si="130"/>
        <v>1117.3249999999998</v>
      </c>
      <c r="J4484" s="86">
        <v>30.292899999999999</v>
      </c>
      <c r="K4484" s="129">
        <f t="shared" si="131"/>
        <v>36.884055339700055</v>
      </c>
      <c r="L4484" s="68" t="str">
        <f>VLOOKUP(C4484,[6]Consolidado!$B:$E,2,FALSE)</f>
        <v>Ignitia Office</v>
      </c>
      <c r="M4484" s="69" t="str">
        <f>VLOOKUP(C4484,[6]Consolidado!$B:$E,3,FALSE)</f>
        <v>Long Community Table in Light wood  w/base</v>
      </c>
      <c r="N4484" s="70" t="str">
        <f>VLOOKUP(C4484,[6]Consolidado!$B:$H,7,FALSE)</f>
        <v>Agosto</v>
      </c>
      <c r="O4484" s="69"/>
      <c r="P4484" s="69"/>
    </row>
    <row r="4485" spans="1:16" s="71" customFormat="1" ht="16.5" customHeight="1" outlineLevel="1" x14ac:dyDescent="0.2">
      <c r="A4485" s="60" t="s">
        <v>717</v>
      </c>
      <c r="B4485" s="61">
        <v>42977</v>
      </c>
      <c r="C4485" s="69">
        <v>249</v>
      </c>
      <c r="D4485" s="63" t="str">
        <f>VLOOKUP(C4485,[6]Consolidado!$B:$E,4,FALSE)</f>
        <v>Finalizada</v>
      </c>
      <c r="E4485" s="64" t="s">
        <v>25</v>
      </c>
      <c r="F4485" s="65" t="s">
        <v>230</v>
      </c>
      <c r="G4485" s="66">
        <v>6.25E-2</v>
      </c>
      <c r="H4485" s="67">
        <v>238.47880378364198</v>
      </c>
      <c r="I4485" s="129">
        <f t="shared" si="130"/>
        <v>14.904925236477624</v>
      </c>
      <c r="J4485" s="86">
        <v>30.292899999999999</v>
      </c>
      <c r="K4485" s="129">
        <f t="shared" si="131"/>
        <v>0.49202701743569033</v>
      </c>
      <c r="L4485" s="68" t="str">
        <f>VLOOKUP(C4485,[6]Consolidado!$B:$E,2,FALSE)</f>
        <v>Ignitia Office</v>
      </c>
      <c r="M4485" s="69" t="str">
        <f>VLOOKUP(C4485,[6]Consolidado!$B:$E,3,FALSE)</f>
        <v>Long Community Table in Light wood  w/base</v>
      </c>
      <c r="N4485" s="70" t="str">
        <f>VLOOKUP(C4485,[6]Consolidado!$B:$H,7,FALSE)</f>
        <v>Agosto</v>
      </c>
      <c r="O4485" s="69"/>
      <c r="P4485" s="69"/>
    </row>
    <row r="4486" spans="1:16" s="71" customFormat="1" ht="16.5" customHeight="1" outlineLevel="1" x14ac:dyDescent="0.2">
      <c r="A4486" s="60" t="s">
        <v>717</v>
      </c>
      <c r="B4486" s="61">
        <v>42977</v>
      </c>
      <c r="C4486" s="69">
        <v>249</v>
      </c>
      <c r="D4486" s="63" t="str">
        <f>VLOOKUP(C4486,[6]Consolidado!$B:$E,4,FALSE)</f>
        <v>Finalizada</v>
      </c>
      <c r="E4486" s="64" t="s">
        <v>25</v>
      </c>
      <c r="F4486" s="65" t="s">
        <v>201</v>
      </c>
      <c r="G4486" s="66">
        <v>0.4375</v>
      </c>
      <c r="H4486" s="67">
        <v>875.09253561253558</v>
      </c>
      <c r="I4486" s="129">
        <f t="shared" si="130"/>
        <v>382.85298433048433</v>
      </c>
      <c r="J4486" s="86">
        <v>30.292899999999999</v>
      </c>
      <c r="K4486" s="129">
        <f t="shared" si="131"/>
        <v>12.63837349116408</v>
      </c>
      <c r="L4486" s="68" t="str">
        <f>VLOOKUP(C4486,[6]Consolidado!$B:$E,2,FALSE)</f>
        <v>Ignitia Office</v>
      </c>
      <c r="M4486" s="69" t="str">
        <f>VLOOKUP(C4486,[6]Consolidado!$B:$E,3,FALSE)</f>
        <v>Long Community Table in Light wood  w/base</v>
      </c>
      <c r="N4486" s="70" t="str">
        <f>VLOOKUP(C4486,[6]Consolidado!$B:$H,7,FALSE)</f>
        <v>Agosto</v>
      </c>
      <c r="O4486" s="69"/>
      <c r="P4486" s="69"/>
    </row>
    <row r="4487" spans="1:16" s="71" customFormat="1" ht="16.5" customHeight="1" outlineLevel="1" x14ac:dyDescent="0.2">
      <c r="A4487" s="60" t="s">
        <v>717</v>
      </c>
      <c r="B4487" s="61">
        <v>42977</v>
      </c>
      <c r="C4487" s="69">
        <v>249</v>
      </c>
      <c r="D4487" s="63" t="str">
        <f>VLOOKUP(C4487,[6]Consolidado!$B:$E,4,FALSE)</f>
        <v>Finalizada</v>
      </c>
      <c r="E4487" s="64" t="s">
        <v>25</v>
      </c>
      <c r="F4487" s="65" t="s">
        <v>99</v>
      </c>
      <c r="G4487" s="66">
        <v>6.25E-2</v>
      </c>
      <c r="H4487" s="67">
        <v>349.53824092741934</v>
      </c>
      <c r="I4487" s="129">
        <f t="shared" si="130"/>
        <v>21.846140057963709</v>
      </c>
      <c r="J4487" s="86">
        <v>30.292899999999999</v>
      </c>
      <c r="K4487" s="129">
        <f t="shared" si="131"/>
        <v>0.7211637069400324</v>
      </c>
      <c r="L4487" s="68" t="str">
        <f>VLOOKUP(C4487,[6]Consolidado!$B:$E,2,FALSE)</f>
        <v>Ignitia Office</v>
      </c>
      <c r="M4487" s="69" t="str">
        <f>VLOOKUP(C4487,[6]Consolidado!$B:$E,3,FALSE)</f>
        <v>Long Community Table in Light wood  w/base</v>
      </c>
      <c r="N4487" s="70" t="str">
        <f>VLOOKUP(C4487,[6]Consolidado!$B:$H,7,FALSE)</f>
        <v>Agosto</v>
      </c>
      <c r="O4487" s="69"/>
      <c r="P4487" s="69"/>
    </row>
    <row r="4488" spans="1:16" s="71" customFormat="1" ht="16.5" customHeight="1" outlineLevel="1" x14ac:dyDescent="0.2">
      <c r="A4488" s="60" t="s">
        <v>717</v>
      </c>
      <c r="B4488" s="61">
        <v>42977</v>
      </c>
      <c r="C4488" s="69">
        <v>249</v>
      </c>
      <c r="D4488" s="63" t="str">
        <f>VLOOKUP(C4488,[6]Consolidado!$B:$E,4,FALSE)</f>
        <v>Finalizada</v>
      </c>
      <c r="E4488" s="64" t="s">
        <v>33</v>
      </c>
      <c r="F4488" s="65" t="s">
        <v>90</v>
      </c>
      <c r="G4488" s="66">
        <v>18</v>
      </c>
      <c r="H4488" s="67">
        <v>3.1466686239601929</v>
      </c>
      <c r="I4488" s="129">
        <f t="shared" si="130"/>
        <v>56.64003523128347</v>
      </c>
      <c r="J4488" s="86">
        <v>30.292899999999999</v>
      </c>
      <c r="K4488" s="129">
        <f t="shared" si="131"/>
        <v>1.8697462187932972</v>
      </c>
      <c r="L4488" s="68" t="str">
        <f>VLOOKUP(C4488,[6]Consolidado!$B:$E,2,FALSE)</f>
        <v>Ignitia Office</v>
      </c>
      <c r="M4488" s="69" t="str">
        <f>VLOOKUP(C4488,[6]Consolidado!$B:$E,3,FALSE)</f>
        <v>Long Community Table in Light wood  w/base</v>
      </c>
      <c r="N4488" s="70" t="str">
        <f>VLOOKUP(C4488,[6]Consolidado!$B:$H,7,FALSE)</f>
        <v>Agosto</v>
      </c>
      <c r="O4488" s="69"/>
      <c r="P4488" s="69"/>
    </row>
    <row r="4489" spans="1:16" s="71" customFormat="1" ht="16.5" customHeight="1" outlineLevel="1" x14ac:dyDescent="0.2">
      <c r="A4489" s="60" t="s">
        <v>717</v>
      </c>
      <c r="B4489" s="61">
        <v>42977</v>
      </c>
      <c r="C4489" s="69" t="s">
        <v>290</v>
      </c>
      <c r="D4489" s="63" t="str">
        <f>VLOOKUP(C4489,[6]Consolidado!$B:$E,4,FALSE)</f>
        <v>En Proceso</v>
      </c>
      <c r="E4489" s="64" t="s">
        <v>25</v>
      </c>
      <c r="F4489" s="65" t="s">
        <v>108</v>
      </c>
      <c r="G4489" s="66">
        <v>-0.25</v>
      </c>
      <c r="H4489" s="67">
        <v>950.01614233176826</v>
      </c>
      <c r="I4489" s="129">
        <f t="shared" si="130"/>
        <v>-237.50403558294207</v>
      </c>
      <c r="J4489" s="86">
        <v>30.292899999999999</v>
      </c>
      <c r="K4489" s="129">
        <f t="shared" si="131"/>
        <v>-7.8402541712065226</v>
      </c>
      <c r="L4489" s="68" t="str">
        <f>VLOOKUP(C4489,[6]Consolidado!$B:$E,2,FALSE)</f>
        <v>Acabado</v>
      </c>
      <c r="M4489" s="69" t="str">
        <f>VLOOKUP(C4489,[6]Consolidado!$B:$E,3,FALSE)</f>
        <v>Material de acabado pendiente de distribuir</v>
      </c>
      <c r="N4489" s="70">
        <f>VLOOKUP(C4489,[6]Consolidado!$B:$H,7,FALSE)</f>
        <v>0</v>
      </c>
      <c r="O4489" s="69"/>
      <c r="P4489" s="69"/>
    </row>
    <row r="4490" spans="1:16" s="71" customFormat="1" ht="16.5" customHeight="1" outlineLevel="1" x14ac:dyDescent="0.2">
      <c r="A4490" s="60" t="s">
        <v>717</v>
      </c>
      <c r="B4490" s="61">
        <v>42977</v>
      </c>
      <c r="C4490" s="69" t="s">
        <v>290</v>
      </c>
      <c r="D4490" s="63" t="str">
        <f>VLOOKUP(C4490,[6]Consolidado!$B:$E,4,FALSE)</f>
        <v>En Proceso</v>
      </c>
      <c r="E4490" s="64" t="s">
        <v>25</v>
      </c>
      <c r="F4490" s="65" t="s">
        <v>109</v>
      </c>
      <c r="G4490" s="66">
        <v>-0.375</v>
      </c>
      <c r="H4490" s="67">
        <v>1200.5646323851602</v>
      </c>
      <c r="I4490" s="129">
        <f t="shared" si="130"/>
        <v>-450.21173714443506</v>
      </c>
      <c r="J4490" s="86">
        <v>30.292899999999999</v>
      </c>
      <c r="K4490" s="129">
        <f t="shared" si="131"/>
        <v>-14.861955677549362</v>
      </c>
      <c r="L4490" s="68" t="str">
        <f>VLOOKUP(C4490,[6]Consolidado!$B:$E,2,FALSE)</f>
        <v>Acabado</v>
      </c>
      <c r="M4490" s="69" t="str">
        <f>VLOOKUP(C4490,[6]Consolidado!$B:$E,3,FALSE)</f>
        <v>Material de acabado pendiente de distribuir</v>
      </c>
      <c r="N4490" s="70">
        <f>VLOOKUP(C4490,[6]Consolidado!$B:$H,7,FALSE)</f>
        <v>0</v>
      </c>
      <c r="O4490" s="69"/>
      <c r="P4490" s="69"/>
    </row>
    <row r="4491" spans="1:16" s="71" customFormat="1" ht="16.5" customHeight="1" outlineLevel="1" x14ac:dyDescent="0.2">
      <c r="A4491" s="60" t="s">
        <v>717</v>
      </c>
      <c r="B4491" s="61">
        <v>42977</v>
      </c>
      <c r="C4491" s="69" t="s">
        <v>290</v>
      </c>
      <c r="D4491" s="63" t="str">
        <f>VLOOKUP(C4491,[6]Consolidado!$B:$E,4,FALSE)</f>
        <v>En Proceso</v>
      </c>
      <c r="E4491" s="64" t="s">
        <v>25</v>
      </c>
      <c r="F4491" s="65" t="s">
        <v>110</v>
      </c>
      <c r="G4491" s="66">
        <v>-0.3125</v>
      </c>
      <c r="H4491" s="67">
        <v>1309.9402727880145</v>
      </c>
      <c r="I4491" s="129">
        <f t="shared" si="130"/>
        <v>-409.3563352462545</v>
      </c>
      <c r="J4491" s="86">
        <v>30.292899999999999</v>
      </c>
      <c r="K4491" s="129">
        <f t="shared" si="131"/>
        <v>-13.513276551477558</v>
      </c>
      <c r="L4491" s="68" t="str">
        <f>VLOOKUP(C4491,[6]Consolidado!$B:$E,2,FALSE)</f>
        <v>Acabado</v>
      </c>
      <c r="M4491" s="69" t="str">
        <f>VLOOKUP(C4491,[6]Consolidado!$B:$E,3,FALSE)</f>
        <v>Material de acabado pendiente de distribuir</v>
      </c>
      <c r="N4491" s="70">
        <f>VLOOKUP(C4491,[6]Consolidado!$B:$H,7,FALSE)</f>
        <v>0</v>
      </c>
      <c r="O4491" s="69"/>
      <c r="P4491" s="69"/>
    </row>
    <row r="4492" spans="1:16" s="71" customFormat="1" ht="16.5" customHeight="1" outlineLevel="1" x14ac:dyDescent="0.2">
      <c r="A4492" s="60" t="s">
        <v>717</v>
      </c>
      <c r="B4492" s="61">
        <v>42977</v>
      </c>
      <c r="C4492" s="69" t="s">
        <v>290</v>
      </c>
      <c r="D4492" s="63" t="str">
        <f>VLOOKUP(C4492,[6]Consolidado!$B:$E,4,FALSE)</f>
        <v>En Proceso</v>
      </c>
      <c r="E4492" s="64" t="s">
        <v>25</v>
      </c>
      <c r="F4492" s="65" t="s">
        <v>119</v>
      </c>
      <c r="G4492" s="66">
        <v>-0.3125</v>
      </c>
      <c r="H4492" s="67">
        <v>614.85960643746137</v>
      </c>
      <c r="I4492" s="129">
        <f t="shared" si="130"/>
        <v>-192.14362701170668</v>
      </c>
      <c r="J4492" s="86">
        <v>30.292899999999999</v>
      </c>
      <c r="K4492" s="129">
        <f t="shared" si="131"/>
        <v>-6.3428601095209336</v>
      </c>
      <c r="L4492" s="68" t="str">
        <f>VLOOKUP(C4492,[6]Consolidado!$B:$E,2,FALSE)</f>
        <v>Acabado</v>
      </c>
      <c r="M4492" s="69" t="str">
        <f>VLOOKUP(C4492,[6]Consolidado!$B:$E,3,FALSE)</f>
        <v>Material de acabado pendiente de distribuir</v>
      </c>
      <c r="N4492" s="70">
        <f>VLOOKUP(C4492,[6]Consolidado!$B:$H,7,FALSE)</f>
        <v>0</v>
      </c>
      <c r="O4492" s="69"/>
      <c r="P4492" s="69"/>
    </row>
    <row r="4493" spans="1:16" s="71" customFormat="1" ht="16.5" customHeight="1" outlineLevel="1" x14ac:dyDescent="0.2">
      <c r="A4493" s="60" t="s">
        <v>717</v>
      </c>
      <c r="B4493" s="61">
        <v>42977</v>
      </c>
      <c r="C4493" s="69" t="s">
        <v>290</v>
      </c>
      <c r="D4493" s="63" t="str">
        <f>VLOOKUP(C4493,[6]Consolidado!$B:$E,4,FALSE)</f>
        <v>En Proceso</v>
      </c>
      <c r="E4493" s="64" t="s">
        <v>25</v>
      </c>
      <c r="F4493" s="65" t="s">
        <v>100</v>
      </c>
      <c r="G4493" s="66">
        <v>-0.25</v>
      </c>
      <c r="H4493" s="67">
        <v>406.29999999999995</v>
      </c>
      <c r="I4493" s="129">
        <f t="shared" si="130"/>
        <v>-101.57499999999999</v>
      </c>
      <c r="J4493" s="86">
        <v>30.292899999999999</v>
      </c>
      <c r="K4493" s="129">
        <f t="shared" si="131"/>
        <v>-3.3530959399727327</v>
      </c>
      <c r="L4493" s="68" t="str">
        <f>VLOOKUP(C4493,[6]Consolidado!$B:$E,2,FALSE)</f>
        <v>Acabado</v>
      </c>
      <c r="M4493" s="69" t="str">
        <f>VLOOKUP(C4493,[6]Consolidado!$B:$E,3,FALSE)</f>
        <v>Material de acabado pendiente de distribuir</v>
      </c>
      <c r="N4493" s="70">
        <f>VLOOKUP(C4493,[6]Consolidado!$B:$H,7,FALSE)</f>
        <v>0</v>
      </c>
      <c r="O4493" s="69"/>
      <c r="P4493" s="69"/>
    </row>
    <row r="4494" spans="1:16" s="71" customFormat="1" ht="16.5" customHeight="1" outlineLevel="1" x14ac:dyDescent="0.2">
      <c r="A4494" s="60" t="s">
        <v>717</v>
      </c>
      <c r="B4494" s="61">
        <v>42977</v>
      </c>
      <c r="C4494" s="69" t="s">
        <v>89</v>
      </c>
      <c r="D4494" s="63" t="str">
        <f>VLOOKUP(C4494,[6]Consolidado!$B:$E,4,FALSE)</f>
        <v>En Proceso</v>
      </c>
      <c r="E4494" s="64" t="s">
        <v>33</v>
      </c>
      <c r="F4494" s="65" t="s">
        <v>90</v>
      </c>
      <c r="G4494" s="66">
        <v>-10.8</v>
      </c>
      <c r="H4494" s="67">
        <v>3.1466686239601929</v>
      </c>
      <c r="I4494" s="129">
        <f t="shared" si="130"/>
        <v>-33.984021138770082</v>
      </c>
      <c r="J4494" s="86">
        <v>30.292899999999999</v>
      </c>
      <c r="K4494" s="129">
        <f t="shared" si="131"/>
        <v>-1.1218477312759783</v>
      </c>
      <c r="L4494" s="68" t="str">
        <f>VLOOKUP(C4494,[6]Consolidado!$B:$E,2,FALSE)</f>
        <v>Empaque</v>
      </c>
      <c r="M4494" s="69" t="str">
        <f>VLOOKUP(C4494,[6]Consolidado!$B:$E,3,FALSE)</f>
        <v>Material de empaque pendiente de distribuir</v>
      </c>
      <c r="N4494" s="70">
        <f>VLOOKUP(C4494,[6]Consolidado!$B:$H,7,FALSE)</f>
        <v>0</v>
      </c>
      <c r="O4494" s="69"/>
      <c r="P4494" s="69"/>
    </row>
    <row r="4495" spans="1:16" s="71" customFormat="1" ht="16.5" customHeight="1" outlineLevel="1" x14ac:dyDescent="0.2">
      <c r="A4495" s="60" t="s">
        <v>717</v>
      </c>
      <c r="B4495" s="61">
        <v>42977</v>
      </c>
      <c r="C4495" s="69">
        <v>262</v>
      </c>
      <c r="D4495" s="63" t="str">
        <f>VLOOKUP(C4495,[6]Consolidado!$B:$E,4,FALSE)</f>
        <v>Finalizada</v>
      </c>
      <c r="E4495" s="64" t="s">
        <v>25</v>
      </c>
      <c r="F4495" s="65" t="s">
        <v>108</v>
      </c>
      <c r="G4495" s="66">
        <v>0.25</v>
      </c>
      <c r="H4495" s="67">
        <v>950.01614233176826</v>
      </c>
      <c r="I4495" s="129">
        <f t="shared" si="130"/>
        <v>237.50403558294207</v>
      </c>
      <c r="J4495" s="86">
        <v>30.292899999999999</v>
      </c>
      <c r="K4495" s="129">
        <f t="shared" si="131"/>
        <v>7.8402541712065226</v>
      </c>
      <c r="L4495" s="68" t="str">
        <f>VLOOKUP(C4495,[6]Consolidado!$B:$E,2,FALSE)</f>
        <v>Ignitia Office</v>
      </c>
      <c r="M4495" s="69" t="str">
        <f>VLOOKUP(C4495,[6]Consolidado!$B:$E,3,FALSE)</f>
        <v>Medium work table Similar Desk but light wood</v>
      </c>
      <c r="N4495" s="70" t="str">
        <f>VLOOKUP(C4495,[6]Consolidado!$B:$H,7,FALSE)</f>
        <v>Agosto</v>
      </c>
      <c r="O4495" s="69"/>
      <c r="P4495" s="69"/>
    </row>
    <row r="4496" spans="1:16" s="71" customFormat="1" ht="16.5" customHeight="1" outlineLevel="1" x14ac:dyDescent="0.2">
      <c r="A4496" s="60" t="s">
        <v>717</v>
      </c>
      <c r="B4496" s="61">
        <v>42977</v>
      </c>
      <c r="C4496" s="69">
        <v>262</v>
      </c>
      <c r="D4496" s="63" t="str">
        <f>VLOOKUP(C4496,[6]Consolidado!$B:$E,4,FALSE)</f>
        <v>Finalizada</v>
      </c>
      <c r="E4496" s="64" t="s">
        <v>25</v>
      </c>
      <c r="F4496" s="65" t="s">
        <v>109</v>
      </c>
      <c r="G4496" s="66">
        <v>0.375</v>
      </c>
      <c r="H4496" s="67">
        <v>1200.5646323851602</v>
      </c>
      <c r="I4496" s="129">
        <f t="shared" si="130"/>
        <v>450.21173714443506</v>
      </c>
      <c r="J4496" s="86">
        <v>30.292899999999999</v>
      </c>
      <c r="K4496" s="129">
        <f t="shared" si="131"/>
        <v>14.861955677549362</v>
      </c>
      <c r="L4496" s="68" t="str">
        <f>VLOOKUP(C4496,[6]Consolidado!$B:$E,2,FALSE)</f>
        <v>Ignitia Office</v>
      </c>
      <c r="M4496" s="69" t="str">
        <f>VLOOKUP(C4496,[6]Consolidado!$B:$E,3,FALSE)</f>
        <v>Medium work table Similar Desk but light wood</v>
      </c>
      <c r="N4496" s="70" t="str">
        <f>VLOOKUP(C4496,[6]Consolidado!$B:$H,7,FALSE)</f>
        <v>Agosto</v>
      </c>
      <c r="O4496" s="69"/>
      <c r="P4496" s="69"/>
    </row>
    <row r="4497" spans="1:16" s="71" customFormat="1" ht="16.5" customHeight="1" outlineLevel="1" x14ac:dyDescent="0.2">
      <c r="A4497" s="60" t="s">
        <v>717</v>
      </c>
      <c r="B4497" s="61">
        <v>42977</v>
      </c>
      <c r="C4497" s="69">
        <v>262</v>
      </c>
      <c r="D4497" s="63" t="str">
        <f>VLOOKUP(C4497,[6]Consolidado!$B:$E,4,FALSE)</f>
        <v>Finalizada</v>
      </c>
      <c r="E4497" s="64" t="s">
        <v>25</v>
      </c>
      <c r="F4497" s="65" t="s">
        <v>110</v>
      </c>
      <c r="G4497" s="66">
        <v>0.3125</v>
      </c>
      <c r="H4497" s="67">
        <v>1309.9402727880145</v>
      </c>
      <c r="I4497" s="129">
        <f t="shared" si="130"/>
        <v>409.3563352462545</v>
      </c>
      <c r="J4497" s="86">
        <v>30.292899999999999</v>
      </c>
      <c r="K4497" s="129">
        <f t="shared" si="131"/>
        <v>13.513276551477558</v>
      </c>
      <c r="L4497" s="68" t="str">
        <f>VLOOKUP(C4497,[6]Consolidado!$B:$E,2,FALSE)</f>
        <v>Ignitia Office</v>
      </c>
      <c r="M4497" s="69" t="str">
        <f>VLOOKUP(C4497,[6]Consolidado!$B:$E,3,FALSE)</f>
        <v>Medium work table Similar Desk but light wood</v>
      </c>
      <c r="N4497" s="70" t="str">
        <f>VLOOKUP(C4497,[6]Consolidado!$B:$H,7,FALSE)</f>
        <v>Agosto</v>
      </c>
      <c r="O4497" s="69"/>
      <c r="P4497" s="69"/>
    </row>
    <row r="4498" spans="1:16" s="71" customFormat="1" ht="16.5" customHeight="1" outlineLevel="1" x14ac:dyDescent="0.2">
      <c r="A4498" s="60" t="s">
        <v>717</v>
      </c>
      <c r="B4498" s="61">
        <v>42977</v>
      </c>
      <c r="C4498" s="69">
        <v>262</v>
      </c>
      <c r="D4498" s="63" t="str">
        <f>VLOOKUP(C4498,[6]Consolidado!$B:$E,4,FALSE)</f>
        <v>Finalizada</v>
      </c>
      <c r="E4498" s="64" t="s">
        <v>25</v>
      </c>
      <c r="F4498" s="65" t="s">
        <v>119</v>
      </c>
      <c r="G4498" s="66">
        <v>0.3125</v>
      </c>
      <c r="H4498" s="67">
        <v>614.85960643746137</v>
      </c>
      <c r="I4498" s="129">
        <f t="shared" si="130"/>
        <v>192.14362701170668</v>
      </c>
      <c r="J4498" s="86">
        <v>30.292899999999999</v>
      </c>
      <c r="K4498" s="129">
        <f t="shared" si="131"/>
        <v>6.3428601095209336</v>
      </c>
      <c r="L4498" s="68" t="str">
        <f>VLOOKUP(C4498,[6]Consolidado!$B:$E,2,FALSE)</f>
        <v>Ignitia Office</v>
      </c>
      <c r="M4498" s="69" t="str">
        <f>VLOOKUP(C4498,[6]Consolidado!$B:$E,3,FALSE)</f>
        <v>Medium work table Similar Desk but light wood</v>
      </c>
      <c r="N4498" s="70" t="str">
        <f>VLOOKUP(C4498,[6]Consolidado!$B:$H,7,FALSE)</f>
        <v>Agosto</v>
      </c>
      <c r="O4498" s="69"/>
      <c r="P4498" s="69"/>
    </row>
    <row r="4499" spans="1:16" s="71" customFormat="1" ht="16.5" customHeight="1" outlineLevel="1" x14ac:dyDescent="0.2">
      <c r="A4499" s="60" t="s">
        <v>717</v>
      </c>
      <c r="B4499" s="61">
        <v>42977</v>
      </c>
      <c r="C4499" s="69">
        <v>262</v>
      </c>
      <c r="D4499" s="63" t="str">
        <f>VLOOKUP(C4499,[6]Consolidado!$B:$E,4,FALSE)</f>
        <v>Finalizada</v>
      </c>
      <c r="E4499" s="64" t="s">
        <v>25</v>
      </c>
      <c r="F4499" s="65" t="s">
        <v>100</v>
      </c>
      <c r="G4499" s="66">
        <v>0.25</v>
      </c>
      <c r="H4499" s="67">
        <v>406.29999999999995</v>
      </c>
      <c r="I4499" s="129">
        <f t="shared" si="130"/>
        <v>101.57499999999999</v>
      </c>
      <c r="J4499" s="86">
        <v>30.292899999999999</v>
      </c>
      <c r="K4499" s="129">
        <f t="shared" si="131"/>
        <v>3.3530959399727327</v>
      </c>
      <c r="L4499" s="68" t="str">
        <f>VLOOKUP(C4499,[6]Consolidado!$B:$E,2,FALSE)</f>
        <v>Ignitia Office</v>
      </c>
      <c r="M4499" s="69" t="str">
        <f>VLOOKUP(C4499,[6]Consolidado!$B:$E,3,FALSE)</f>
        <v>Medium work table Similar Desk but light wood</v>
      </c>
      <c r="N4499" s="70" t="str">
        <f>VLOOKUP(C4499,[6]Consolidado!$B:$H,7,FALSE)</f>
        <v>Agosto</v>
      </c>
      <c r="O4499" s="69"/>
      <c r="P4499" s="69"/>
    </row>
    <row r="4500" spans="1:16" s="71" customFormat="1" ht="16.5" customHeight="1" outlineLevel="1" x14ac:dyDescent="0.2">
      <c r="A4500" s="60" t="s">
        <v>717</v>
      </c>
      <c r="B4500" s="61">
        <v>42977</v>
      </c>
      <c r="C4500" s="69">
        <v>262</v>
      </c>
      <c r="D4500" s="63" t="str">
        <f>VLOOKUP(C4500,[6]Consolidado!$B:$E,4,FALSE)</f>
        <v>Finalizada</v>
      </c>
      <c r="E4500" s="64" t="s">
        <v>33</v>
      </c>
      <c r="F4500" s="65" t="s">
        <v>90</v>
      </c>
      <c r="G4500" s="66">
        <v>10.8</v>
      </c>
      <c r="H4500" s="67">
        <v>3.1466686239601929</v>
      </c>
      <c r="I4500" s="129">
        <f t="shared" si="130"/>
        <v>33.984021138770082</v>
      </c>
      <c r="J4500" s="86">
        <v>30.292899999999999</v>
      </c>
      <c r="K4500" s="129">
        <f t="shared" si="131"/>
        <v>1.1218477312759783</v>
      </c>
      <c r="L4500" s="68" t="str">
        <f>VLOOKUP(C4500,[6]Consolidado!$B:$E,2,FALSE)</f>
        <v>Ignitia Office</v>
      </c>
      <c r="M4500" s="69" t="str">
        <f>VLOOKUP(C4500,[6]Consolidado!$B:$E,3,FALSE)</f>
        <v>Medium work table Similar Desk but light wood</v>
      </c>
      <c r="N4500" s="70" t="str">
        <f>VLOOKUP(C4500,[6]Consolidado!$B:$H,7,FALSE)</f>
        <v>Agosto</v>
      </c>
      <c r="O4500" s="69"/>
      <c r="P4500" s="69"/>
    </row>
    <row r="4501" spans="1:16" s="71" customFormat="1" ht="16.5" customHeight="1" outlineLevel="1" x14ac:dyDescent="0.2">
      <c r="A4501" s="60" t="s">
        <v>717</v>
      </c>
      <c r="B4501" s="61">
        <v>42977</v>
      </c>
      <c r="C4501" s="69" t="s">
        <v>290</v>
      </c>
      <c r="D4501" s="63" t="str">
        <f>VLOOKUP(C4501,[6]Consolidado!$B:$E,4,FALSE)</f>
        <v>En Proceso</v>
      </c>
      <c r="E4501" s="64" t="s">
        <v>25</v>
      </c>
      <c r="F4501" s="65" t="s">
        <v>108</v>
      </c>
      <c r="G4501" s="66">
        <v>-0.5</v>
      </c>
      <c r="H4501" s="67">
        <v>950.01614233176826</v>
      </c>
      <c r="I4501" s="129">
        <f t="shared" si="130"/>
        <v>-475.00807116588413</v>
      </c>
      <c r="J4501" s="86">
        <v>30.292899999999999</v>
      </c>
      <c r="K4501" s="129">
        <f t="shared" si="131"/>
        <v>-15.680508342413045</v>
      </c>
      <c r="L4501" s="68" t="str">
        <f>VLOOKUP(C4501,[6]Consolidado!$B:$E,2,FALSE)</f>
        <v>Acabado</v>
      </c>
      <c r="M4501" s="69" t="str">
        <f>VLOOKUP(C4501,[6]Consolidado!$B:$E,3,FALSE)</f>
        <v>Material de acabado pendiente de distribuir</v>
      </c>
      <c r="N4501" s="70">
        <f>VLOOKUP(C4501,[6]Consolidado!$B:$H,7,FALSE)</f>
        <v>0</v>
      </c>
      <c r="O4501" s="69"/>
      <c r="P4501" s="69"/>
    </row>
    <row r="4502" spans="1:16" s="71" customFormat="1" ht="16.5" customHeight="1" outlineLevel="1" x14ac:dyDescent="0.2">
      <c r="A4502" s="60" t="s">
        <v>717</v>
      </c>
      <c r="B4502" s="61">
        <v>42977</v>
      </c>
      <c r="C4502" s="69" t="s">
        <v>290</v>
      </c>
      <c r="D4502" s="63" t="str">
        <f>VLOOKUP(C4502,[6]Consolidado!$B:$E,4,FALSE)</f>
        <v>En Proceso</v>
      </c>
      <c r="E4502" s="64" t="s">
        <v>25</v>
      </c>
      <c r="F4502" s="65" t="s">
        <v>109</v>
      </c>
      <c r="G4502" s="66">
        <v>-0.8125</v>
      </c>
      <c r="H4502" s="67">
        <v>1200.5646323851602</v>
      </c>
      <c r="I4502" s="129">
        <f t="shared" si="130"/>
        <v>-975.45876381294261</v>
      </c>
      <c r="J4502" s="86">
        <v>30.292899999999999</v>
      </c>
      <c r="K4502" s="129">
        <f t="shared" si="131"/>
        <v>-32.200903968023617</v>
      </c>
      <c r="L4502" s="68" t="str">
        <f>VLOOKUP(C4502,[6]Consolidado!$B:$E,2,FALSE)</f>
        <v>Acabado</v>
      </c>
      <c r="M4502" s="69" t="str">
        <f>VLOOKUP(C4502,[6]Consolidado!$B:$E,3,FALSE)</f>
        <v>Material de acabado pendiente de distribuir</v>
      </c>
      <c r="N4502" s="70">
        <f>VLOOKUP(C4502,[6]Consolidado!$B:$H,7,FALSE)</f>
        <v>0</v>
      </c>
      <c r="O4502" s="69"/>
      <c r="P4502" s="69"/>
    </row>
    <row r="4503" spans="1:16" s="71" customFormat="1" ht="16.5" customHeight="1" outlineLevel="1" x14ac:dyDescent="0.2">
      <c r="A4503" s="60" t="s">
        <v>717</v>
      </c>
      <c r="B4503" s="61">
        <v>42977</v>
      </c>
      <c r="C4503" s="69" t="s">
        <v>290</v>
      </c>
      <c r="D4503" s="63" t="str">
        <f>VLOOKUP(C4503,[6]Consolidado!$B:$E,4,FALSE)</f>
        <v>En Proceso</v>
      </c>
      <c r="E4503" s="64" t="s">
        <v>25</v>
      </c>
      <c r="F4503" s="65" t="s">
        <v>110</v>
      </c>
      <c r="G4503" s="66">
        <v>-0.65625</v>
      </c>
      <c r="H4503" s="67">
        <v>1309.9402727880145</v>
      </c>
      <c r="I4503" s="129">
        <f t="shared" si="130"/>
        <v>-859.64830401713448</v>
      </c>
      <c r="J4503" s="86">
        <v>30.292899999999999</v>
      </c>
      <c r="K4503" s="129">
        <f t="shared" si="131"/>
        <v>-28.377880758102872</v>
      </c>
      <c r="L4503" s="68" t="str">
        <f>VLOOKUP(C4503,[6]Consolidado!$B:$E,2,FALSE)</f>
        <v>Acabado</v>
      </c>
      <c r="M4503" s="69" t="str">
        <f>VLOOKUP(C4503,[6]Consolidado!$B:$E,3,FALSE)</f>
        <v>Material de acabado pendiente de distribuir</v>
      </c>
      <c r="N4503" s="70">
        <f>VLOOKUP(C4503,[6]Consolidado!$B:$H,7,FALSE)</f>
        <v>0</v>
      </c>
      <c r="O4503" s="69"/>
      <c r="P4503" s="69"/>
    </row>
    <row r="4504" spans="1:16" s="71" customFormat="1" ht="16.5" customHeight="1" outlineLevel="1" x14ac:dyDescent="0.2">
      <c r="A4504" s="60" t="s">
        <v>717</v>
      </c>
      <c r="B4504" s="61">
        <v>42977</v>
      </c>
      <c r="C4504" s="69" t="s">
        <v>290</v>
      </c>
      <c r="D4504" s="63" t="str">
        <f>VLOOKUP(C4504,[6]Consolidado!$B:$E,4,FALSE)</f>
        <v>En Proceso</v>
      </c>
      <c r="E4504" s="64" t="s">
        <v>25</v>
      </c>
      <c r="F4504" s="65" t="s">
        <v>119</v>
      </c>
      <c r="G4504" s="66">
        <v>-0.65625</v>
      </c>
      <c r="H4504" s="67">
        <v>614.85960643746137</v>
      </c>
      <c r="I4504" s="129">
        <f t="shared" si="130"/>
        <v>-403.50161672458404</v>
      </c>
      <c r="J4504" s="86">
        <v>30.292899999999999</v>
      </c>
      <c r="K4504" s="129">
        <f t="shared" si="131"/>
        <v>-13.320006229993961</v>
      </c>
      <c r="L4504" s="68" t="str">
        <f>VLOOKUP(C4504,[6]Consolidado!$B:$E,2,FALSE)</f>
        <v>Acabado</v>
      </c>
      <c r="M4504" s="69" t="str">
        <f>VLOOKUP(C4504,[6]Consolidado!$B:$E,3,FALSE)</f>
        <v>Material de acabado pendiente de distribuir</v>
      </c>
      <c r="N4504" s="70">
        <f>VLOOKUP(C4504,[6]Consolidado!$B:$H,7,FALSE)</f>
        <v>0</v>
      </c>
      <c r="O4504" s="69"/>
      <c r="P4504" s="69"/>
    </row>
    <row r="4505" spans="1:16" s="71" customFormat="1" ht="16.5" customHeight="1" outlineLevel="1" x14ac:dyDescent="0.2">
      <c r="A4505" s="60" t="s">
        <v>717</v>
      </c>
      <c r="B4505" s="61">
        <v>42977</v>
      </c>
      <c r="C4505" s="69" t="s">
        <v>290</v>
      </c>
      <c r="D4505" s="63" t="str">
        <f>VLOOKUP(C4505,[6]Consolidado!$B:$E,4,FALSE)</f>
        <v>En Proceso</v>
      </c>
      <c r="E4505" s="64" t="s">
        <v>25</v>
      </c>
      <c r="F4505" s="65" t="s">
        <v>121</v>
      </c>
      <c r="G4505" s="66">
        <v>-0.25</v>
      </c>
      <c r="H4505" s="67">
        <v>351.09239227777783</v>
      </c>
      <c r="I4505" s="129">
        <f t="shared" si="130"/>
        <v>-87.773098069444458</v>
      </c>
      <c r="J4505" s="86">
        <v>30.292899999999999</v>
      </c>
      <c r="K4505" s="129">
        <f t="shared" si="131"/>
        <v>-2.8974808641445509</v>
      </c>
      <c r="L4505" s="68" t="str">
        <f>VLOOKUP(C4505,[6]Consolidado!$B:$E,2,FALSE)</f>
        <v>Acabado</v>
      </c>
      <c r="M4505" s="69" t="str">
        <f>VLOOKUP(C4505,[6]Consolidado!$B:$E,3,FALSE)</f>
        <v>Material de acabado pendiente de distribuir</v>
      </c>
      <c r="N4505" s="70">
        <f>VLOOKUP(C4505,[6]Consolidado!$B:$H,7,FALSE)</f>
        <v>0</v>
      </c>
      <c r="O4505" s="69"/>
      <c r="P4505" s="69"/>
    </row>
    <row r="4506" spans="1:16" s="71" customFormat="1" ht="16.5" customHeight="1" outlineLevel="1" x14ac:dyDescent="0.2">
      <c r="A4506" s="60" t="s">
        <v>717</v>
      </c>
      <c r="B4506" s="61">
        <v>42977</v>
      </c>
      <c r="C4506" s="69" t="s">
        <v>290</v>
      </c>
      <c r="D4506" s="63" t="str">
        <f>VLOOKUP(C4506,[6]Consolidado!$B:$E,4,FALSE)</f>
        <v>En Proceso</v>
      </c>
      <c r="E4506" s="64" t="s">
        <v>25</v>
      </c>
      <c r="F4506" s="65" t="s">
        <v>254</v>
      </c>
      <c r="G4506" s="66">
        <v>-2.5</v>
      </c>
      <c r="H4506" s="67">
        <v>406.3</v>
      </c>
      <c r="I4506" s="129">
        <f t="shared" si="130"/>
        <v>-1015.75</v>
      </c>
      <c r="J4506" s="86">
        <v>30.292899999999999</v>
      </c>
      <c r="K4506" s="129">
        <f t="shared" si="131"/>
        <v>-33.53095939972733</v>
      </c>
      <c r="L4506" s="68" t="str">
        <f>VLOOKUP(C4506,[6]Consolidado!$B:$E,2,FALSE)</f>
        <v>Acabado</v>
      </c>
      <c r="M4506" s="69" t="str">
        <f>VLOOKUP(C4506,[6]Consolidado!$B:$E,3,FALSE)</f>
        <v>Material de acabado pendiente de distribuir</v>
      </c>
      <c r="N4506" s="70">
        <f>VLOOKUP(C4506,[6]Consolidado!$B:$H,7,FALSE)</f>
        <v>0</v>
      </c>
      <c r="O4506" s="69"/>
      <c r="P4506" s="69"/>
    </row>
    <row r="4507" spans="1:16" s="71" customFormat="1" ht="16.5" customHeight="1" outlineLevel="1" x14ac:dyDescent="0.2">
      <c r="A4507" s="60" t="s">
        <v>717</v>
      </c>
      <c r="B4507" s="61">
        <v>42977</v>
      </c>
      <c r="C4507" s="69" t="s">
        <v>290</v>
      </c>
      <c r="D4507" s="63" t="str">
        <f>VLOOKUP(C4507,[6]Consolidado!$B:$E,4,FALSE)</f>
        <v>En Proceso</v>
      </c>
      <c r="E4507" s="64" t="s">
        <v>25</v>
      </c>
      <c r="F4507" s="65" t="s">
        <v>147</v>
      </c>
      <c r="G4507" s="66">
        <v>-0.25</v>
      </c>
      <c r="H4507" s="67">
        <v>307.77845941846914</v>
      </c>
      <c r="I4507" s="129">
        <f t="shared" si="130"/>
        <v>-76.944614854617285</v>
      </c>
      <c r="J4507" s="86">
        <v>30.292899999999999</v>
      </c>
      <c r="K4507" s="129">
        <f t="shared" si="131"/>
        <v>-2.5400214193628634</v>
      </c>
      <c r="L4507" s="68" t="str">
        <f>VLOOKUP(C4507,[6]Consolidado!$B:$E,2,FALSE)</f>
        <v>Acabado</v>
      </c>
      <c r="M4507" s="69" t="str">
        <f>VLOOKUP(C4507,[6]Consolidado!$B:$E,3,FALSE)</f>
        <v>Material de acabado pendiente de distribuir</v>
      </c>
      <c r="N4507" s="70">
        <f>VLOOKUP(C4507,[6]Consolidado!$B:$H,7,FALSE)</f>
        <v>0</v>
      </c>
      <c r="O4507" s="69"/>
      <c r="P4507" s="69"/>
    </row>
    <row r="4508" spans="1:16" s="71" customFormat="1" ht="16.5" customHeight="1" outlineLevel="1" x14ac:dyDescent="0.2">
      <c r="A4508" s="60" t="s">
        <v>717</v>
      </c>
      <c r="B4508" s="61">
        <v>42977</v>
      </c>
      <c r="C4508" s="69" t="s">
        <v>290</v>
      </c>
      <c r="D4508" s="63" t="str">
        <f>VLOOKUP(C4508,[6]Consolidado!$B:$E,4,FALSE)</f>
        <v>En Proceso</v>
      </c>
      <c r="E4508" s="64" t="s">
        <v>25</v>
      </c>
      <c r="F4508" s="65" t="s">
        <v>99</v>
      </c>
      <c r="G4508" s="66">
        <v>-0.5</v>
      </c>
      <c r="H4508" s="67">
        <v>349.53824092741934</v>
      </c>
      <c r="I4508" s="129">
        <f t="shared" si="130"/>
        <v>-174.76912046370967</v>
      </c>
      <c r="J4508" s="86">
        <v>30.292899999999999</v>
      </c>
      <c r="K4508" s="129">
        <f t="shared" si="131"/>
        <v>-5.7693096555202592</v>
      </c>
      <c r="L4508" s="68" t="str">
        <f>VLOOKUP(C4508,[6]Consolidado!$B:$E,2,FALSE)</f>
        <v>Acabado</v>
      </c>
      <c r="M4508" s="69" t="str">
        <f>VLOOKUP(C4508,[6]Consolidado!$B:$E,3,FALSE)</f>
        <v>Material de acabado pendiente de distribuir</v>
      </c>
      <c r="N4508" s="70">
        <f>VLOOKUP(C4508,[6]Consolidado!$B:$H,7,FALSE)</f>
        <v>0</v>
      </c>
      <c r="O4508" s="69"/>
      <c r="P4508" s="69"/>
    </row>
    <row r="4509" spans="1:16" s="71" customFormat="1" ht="16.5" customHeight="1" outlineLevel="1" x14ac:dyDescent="0.2">
      <c r="A4509" s="60" t="s">
        <v>717</v>
      </c>
      <c r="B4509" s="61">
        <v>42977</v>
      </c>
      <c r="C4509" s="69" t="s">
        <v>89</v>
      </c>
      <c r="D4509" s="63" t="str">
        <f>VLOOKUP(C4509,[6]Consolidado!$B:$E,4,FALSE)</f>
        <v>En Proceso</v>
      </c>
      <c r="E4509" s="64" t="s">
        <v>33</v>
      </c>
      <c r="F4509" s="65" t="s">
        <v>90</v>
      </c>
      <c r="G4509" s="66">
        <v>-27</v>
      </c>
      <c r="H4509" s="67">
        <v>3.1466686239601929</v>
      </c>
      <c r="I4509" s="129">
        <f t="shared" si="130"/>
        <v>-84.960052846925208</v>
      </c>
      <c r="J4509" s="86">
        <v>30.292899999999999</v>
      </c>
      <c r="K4509" s="129">
        <f t="shared" si="131"/>
        <v>-2.8046193281899456</v>
      </c>
      <c r="L4509" s="68" t="str">
        <f>VLOOKUP(C4509,[6]Consolidado!$B:$E,2,FALSE)</f>
        <v>Empaque</v>
      </c>
      <c r="M4509" s="69" t="str">
        <f>VLOOKUP(C4509,[6]Consolidado!$B:$E,3,FALSE)</f>
        <v>Material de empaque pendiente de distribuir</v>
      </c>
      <c r="N4509" s="70">
        <f>VLOOKUP(C4509,[6]Consolidado!$B:$H,7,FALSE)</f>
        <v>0</v>
      </c>
      <c r="O4509" s="69"/>
      <c r="P4509" s="69"/>
    </row>
    <row r="4510" spans="1:16" s="71" customFormat="1" ht="16.5" customHeight="1" outlineLevel="1" x14ac:dyDescent="0.2">
      <c r="A4510" s="60" t="s">
        <v>717</v>
      </c>
      <c r="B4510" s="61">
        <v>42977</v>
      </c>
      <c r="C4510" s="69" t="s">
        <v>126</v>
      </c>
      <c r="D4510" s="63" t="str">
        <f>VLOOKUP(C4510,[6]Consolidado!$B:$E,4,FALSE)</f>
        <v>Finalizada</v>
      </c>
      <c r="E4510" s="64" t="s">
        <v>25</v>
      </c>
      <c r="F4510" s="65" t="s">
        <v>108</v>
      </c>
      <c r="G4510" s="66">
        <v>0.5</v>
      </c>
      <c r="H4510" s="67">
        <v>950.01614233176826</v>
      </c>
      <c r="I4510" s="129">
        <f t="shared" si="130"/>
        <v>475.00807116588413</v>
      </c>
      <c r="J4510" s="86">
        <v>30.292899999999999</v>
      </c>
      <c r="K4510" s="129">
        <f t="shared" si="131"/>
        <v>15.680508342413045</v>
      </c>
      <c r="L4510" s="68" t="str">
        <f>VLOOKUP(C4510,[6]Consolidado!$B:$E,2,FALSE)</f>
        <v>Ignitia Office</v>
      </c>
      <c r="M4510" s="69" t="str">
        <f>VLOOKUP(C4510,[6]Consolidado!$B:$E,3,FALSE)</f>
        <v>Modular sofa A</v>
      </c>
      <c r="N4510" s="70" t="str">
        <f>VLOOKUP(C4510,[6]Consolidado!$B:$H,7,FALSE)</f>
        <v>Agosto</v>
      </c>
      <c r="O4510" s="69"/>
      <c r="P4510" s="69"/>
    </row>
    <row r="4511" spans="1:16" s="71" customFormat="1" ht="16.5" customHeight="1" outlineLevel="1" x14ac:dyDescent="0.2">
      <c r="A4511" s="60" t="s">
        <v>717</v>
      </c>
      <c r="B4511" s="61">
        <v>42977</v>
      </c>
      <c r="C4511" s="69" t="s">
        <v>126</v>
      </c>
      <c r="D4511" s="63" t="str">
        <f>VLOOKUP(C4511,[6]Consolidado!$B:$E,4,FALSE)</f>
        <v>Finalizada</v>
      </c>
      <c r="E4511" s="64" t="s">
        <v>25</v>
      </c>
      <c r="F4511" s="65" t="s">
        <v>109</v>
      </c>
      <c r="G4511" s="66">
        <v>0.8125</v>
      </c>
      <c r="H4511" s="67">
        <v>1200.5646323851602</v>
      </c>
      <c r="I4511" s="129">
        <f t="shared" si="130"/>
        <v>975.45876381294261</v>
      </c>
      <c r="J4511" s="86">
        <v>30.292899999999999</v>
      </c>
      <c r="K4511" s="129">
        <f t="shared" si="131"/>
        <v>32.200903968023617</v>
      </c>
      <c r="L4511" s="68" t="str">
        <f>VLOOKUP(C4511,[6]Consolidado!$B:$E,2,FALSE)</f>
        <v>Ignitia Office</v>
      </c>
      <c r="M4511" s="69" t="str">
        <f>VLOOKUP(C4511,[6]Consolidado!$B:$E,3,FALSE)</f>
        <v>Modular sofa A</v>
      </c>
      <c r="N4511" s="70" t="str">
        <f>VLOOKUP(C4511,[6]Consolidado!$B:$H,7,FALSE)</f>
        <v>Agosto</v>
      </c>
      <c r="O4511" s="69"/>
      <c r="P4511" s="69"/>
    </row>
    <row r="4512" spans="1:16" s="71" customFormat="1" ht="16.5" customHeight="1" outlineLevel="1" x14ac:dyDescent="0.2">
      <c r="A4512" s="60" t="s">
        <v>717</v>
      </c>
      <c r="B4512" s="61">
        <v>42977</v>
      </c>
      <c r="C4512" s="69" t="s">
        <v>126</v>
      </c>
      <c r="D4512" s="63" t="str">
        <f>VLOOKUP(C4512,[6]Consolidado!$B:$E,4,FALSE)</f>
        <v>Finalizada</v>
      </c>
      <c r="E4512" s="64" t="s">
        <v>25</v>
      </c>
      <c r="F4512" s="65" t="s">
        <v>110</v>
      </c>
      <c r="G4512" s="66">
        <v>0.65625</v>
      </c>
      <c r="H4512" s="67">
        <v>1309.9402727880145</v>
      </c>
      <c r="I4512" s="129">
        <f t="shared" si="130"/>
        <v>859.64830401713448</v>
      </c>
      <c r="J4512" s="86">
        <v>30.292899999999999</v>
      </c>
      <c r="K4512" s="129">
        <f t="shared" si="131"/>
        <v>28.377880758102872</v>
      </c>
      <c r="L4512" s="68" t="str">
        <f>VLOOKUP(C4512,[6]Consolidado!$B:$E,2,FALSE)</f>
        <v>Ignitia Office</v>
      </c>
      <c r="M4512" s="69" t="str">
        <f>VLOOKUP(C4512,[6]Consolidado!$B:$E,3,FALSE)</f>
        <v>Modular sofa A</v>
      </c>
      <c r="N4512" s="70" t="str">
        <f>VLOOKUP(C4512,[6]Consolidado!$B:$H,7,FALSE)</f>
        <v>Agosto</v>
      </c>
      <c r="O4512" s="69"/>
      <c r="P4512" s="69"/>
    </row>
    <row r="4513" spans="1:16" s="71" customFormat="1" ht="16.5" customHeight="1" outlineLevel="1" x14ac:dyDescent="0.2">
      <c r="A4513" s="60" t="s">
        <v>717</v>
      </c>
      <c r="B4513" s="61">
        <v>42977</v>
      </c>
      <c r="C4513" s="69" t="s">
        <v>126</v>
      </c>
      <c r="D4513" s="63" t="str">
        <f>VLOOKUP(C4513,[6]Consolidado!$B:$E,4,FALSE)</f>
        <v>Finalizada</v>
      </c>
      <c r="E4513" s="64" t="s">
        <v>25</v>
      </c>
      <c r="F4513" s="65" t="s">
        <v>119</v>
      </c>
      <c r="G4513" s="66">
        <v>0.65625</v>
      </c>
      <c r="H4513" s="67">
        <v>614.85960643746137</v>
      </c>
      <c r="I4513" s="129">
        <f t="shared" si="130"/>
        <v>403.50161672458404</v>
      </c>
      <c r="J4513" s="86">
        <v>30.292899999999999</v>
      </c>
      <c r="K4513" s="129">
        <f t="shared" si="131"/>
        <v>13.320006229993961</v>
      </c>
      <c r="L4513" s="68" t="str">
        <f>VLOOKUP(C4513,[6]Consolidado!$B:$E,2,FALSE)</f>
        <v>Ignitia Office</v>
      </c>
      <c r="M4513" s="69" t="str">
        <f>VLOOKUP(C4513,[6]Consolidado!$B:$E,3,FALSE)</f>
        <v>Modular sofa A</v>
      </c>
      <c r="N4513" s="70" t="str">
        <f>VLOOKUP(C4513,[6]Consolidado!$B:$H,7,FALSE)</f>
        <v>Agosto</v>
      </c>
      <c r="O4513" s="69"/>
      <c r="P4513" s="69"/>
    </row>
    <row r="4514" spans="1:16" s="71" customFormat="1" ht="16.5" customHeight="1" outlineLevel="1" x14ac:dyDescent="0.2">
      <c r="A4514" s="60" t="s">
        <v>717</v>
      </c>
      <c r="B4514" s="61">
        <v>42977</v>
      </c>
      <c r="C4514" s="69" t="s">
        <v>126</v>
      </c>
      <c r="D4514" s="63" t="str">
        <f>VLOOKUP(C4514,[6]Consolidado!$B:$E,4,FALSE)</f>
        <v>Finalizada</v>
      </c>
      <c r="E4514" s="64" t="s">
        <v>25</v>
      </c>
      <c r="F4514" s="65" t="s">
        <v>121</v>
      </c>
      <c r="G4514" s="66">
        <v>0.25</v>
      </c>
      <c r="H4514" s="67">
        <v>351.09239227777783</v>
      </c>
      <c r="I4514" s="129">
        <f t="shared" si="130"/>
        <v>87.773098069444458</v>
      </c>
      <c r="J4514" s="86">
        <v>30.292899999999999</v>
      </c>
      <c r="K4514" s="129">
        <f t="shared" si="131"/>
        <v>2.8974808641445509</v>
      </c>
      <c r="L4514" s="68" t="str">
        <f>VLOOKUP(C4514,[6]Consolidado!$B:$E,2,FALSE)</f>
        <v>Ignitia Office</v>
      </c>
      <c r="M4514" s="69" t="str">
        <f>VLOOKUP(C4514,[6]Consolidado!$B:$E,3,FALSE)</f>
        <v>Modular sofa A</v>
      </c>
      <c r="N4514" s="70" t="str">
        <f>VLOOKUP(C4514,[6]Consolidado!$B:$H,7,FALSE)</f>
        <v>Agosto</v>
      </c>
      <c r="O4514" s="69"/>
      <c r="P4514" s="69"/>
    </row>
    <row r="4515" spans="1:16" s="71" customFormat="1" ht="16.5" customHeight="1" outlineLevel="1" x14ac:dyDescent="0.2">
      <c r="A4515" s="60" t="s">
        <v>717</v>
      </c>
      <c r="B4515" s="61">
        <v>42977</v>
      </c>
      <c r="C4515" s="69" t="s">
        <v>126</v>
      </c>
      <c r="D4515" s="63" t="str">
        <f>VLOOKUP(C4515,[6]Consolidado!$B:$E,4,FALSE)</f>
        <v>Finalizada</v>
      </c>
      <c r="E4515" s="64" t="s">
        <v>25</v>
      </c>
      <c r="F4515" s="65" t="s">
        <v>254</v>
      </c>
      <c r="G4515" s="66">
        <v>2.5</v>
      </c>
      <c r="H4515" s="67">
        <v>406.3</v>
      </c>
      <c r="I4515" s="129">
        <f t="shared" si="130"/>
        <v>1015.75</v>
      </c>
      <c r="J4515" s="86">
        <v>30.292899999999999</v>
      </c>
      <c r="K4515" s="129">
        <f t="shared" si="131"/>
        <v>33.53095939972733</v>
      </c>
      <c r="L4515" s="68" t="str">
        <f>VLOOKUP(C4515,[6]Consolidado!$B:$E,2,FALSE)</f>
        <v>Ignitia Office</v>
      </c>
      <c r="M4515" s="69" t="str">
        <f>VLOOKUP(C4515,[6]Consolidado!$B:$E,3,FALSE)</f>
        <v>Modular sofa A</v>
      </c>
      <c r="N4515" s="70" t="str">
        <f>VLOOKUP(C4515,[6]Consolidado!$B:$H,7,FALSE)</f>
        <v>Agosto</v>
      </c>
      <c r="O4515" s="69"/>
      <c r="P4515" s="69"/>
    </row>
    <row r="4516" spans="1:16" s="71" customFormat="1" ht="16.5" customHeight="1" outlineLevel="1" x14ac:dyDescent="0.2">
      <c r="A4516" s="60" t="s">
        <v>717</v>
      </c>
      <c r="B4516" s="61">
        <v>42977</v>
      </c>
      <c r="C4516" s="69" t="s">
        <v>126</v>
      </c>
      <c r="D4516" s="63" t="str">
        <f>VLOOKUP(C4516,[6]Consolidado!$B:$E,4,FALSE)</f>
        <v>Finalizada</v>
      </c>
      <c r="E4516" s="64" t="s">
        <v>25</v>
      </c>
      <c r="F4516" s="65" t="s">
        <v>147</v>
      </c>
      <c r="G4516" s="66">
        <v>0.25</v>
      </c>
      <c r="H4516" s="67">
        <v>307.77845941846914</v>
      </c>
      <c r="I4516" s="129">
        <f t="shared" si="130"/>
        <v>76.944614854617285</v>
      </c>
      <c r="J4516" s="86">
        <v>30.292899999999999</v>
      </c>
      <c r="K4516" s="129">
        <f t="shared" si="131"/>
        <v>2.5400214193628634</v>
      </c>
      <c r="L4516" s="68" t="str">
        <f>VLOOKUP(C4516,[6]Consolidado!$B:$E,2,FALSE)</f>
        <v>Ignitia Office</v>
      </c>
      <c r="M4516" s="69" t="str">
        <f>VLOOKUP(C4516,[6]Consolidado!$B:$E,3,FALSE)</f>
        <v>Modular sofa A</v>
      </c>
      <c r="N4516" s="70" t="str">
        <f>VLOOKUP(C4516,[6]Consolidado!$B:$H,7,FALSE)</f>
        <v>Agosto</v>
      </c>
      <c r="O4516" s="69"/>
      <c r="P4516" s="69"/>
    </row>
    <row r="4517" spans="1:16" s="71" customFormat="1" ht="16.5" customHeight="1" outlineLevel="1" x14ac:dyDescent="0.2">
      <c r="A4517" s="60" t="s">
        <v>717</v>
      </c>
      <c r="B4517" s="61">
        <v>42977</v>
      </c>
      <c r="C4517" s="69" t="s">
        <v>126</v>
      </c>
      <c r="D4517" s="63" t="str">
        <f>VLOOKUP(C4517,[6]Consolidado!$B:$E,4,FALSE)</f>
        <v>Finalizada</v>
      </c>
      <c r="E4517" s="64" t="s">
        <v>25</v>
      </c>
      <c r="F4517" s="65" t="s">
        <v>99</v>
      </c>
      <c r="G4517" s="66">
        <v>0.5</v>
      </c>
      <c r="H4517" s="67">
        <v>349.53824092741934</v>
      </c>
      <c r="I4517" s="129">
        <f t="shared" si="130"/>
        <v>174.76912046370967</v>
      </c>
      <c r="J4517" s="86">
        <v>30.292899999999999</v>
      </c>
      <c r="K4517" s="129">
        <f t="shared" si="131"/>
        <v>5.7693096555202592</v>
      </c>
      <c r="L4517" s="68" t="str">
        <f>VLOOKUP(C4517,[6]Consolidado!$B:$E,2,FALSE)</f>
        <v>Ignitia Office</v>
      </c>
      <c r="M4517" s="69" t="str">
        <f>VLOOKUP(C4517,[6]Consolidado!$B:$E,3,FALSE)</f>
        <v>Modular sofa A</v>
      </c>
      <c r="N4517" s="70" t="str">
        <f>VLOOKUP(C4517,[6]Consolidado!$B:$H,7,FALSE)</f>
        <v>Agosto</v>
      </c>
      <c r="O4517" s="69"/>
      <c r="P4517" s="69"/>
    </row>
    <row r="4518" spans="1:16" s="71" customFormat="1" ht="16.5" customHeight="1" outlineLevel="1" x14ac:dyDescent="0.2">
      <c r="A4518" s="60" t="s">
        <v>717</v>
      </c>
      <c r="B4518" s="61">
        <v>42977</v>
      </c>
      <c r="C4518" s="69" t="s">
        <v>126</v>
      </c>
      <c r="D4518" s="63" t="str">
        <f>VLOOKUP(C4518,[6]Consolidado!$B:$E,4,FALSE)</f>
        <v>Finalizada</v>
      </c>
      <c r="E4518" s="64" t="s">
        <v>33</v>
      </c>
      <c r="F4518" s="65" t="s">
        <v>90</v>
      </c>
      <c r="G4518" s="66">
        <v>27</v>
      </c>
      <c r="H4518" s="67">
        <v>3.1466686239601929</v>
      </c>
      <c r="I4518" s="129">
        <f t="shared" si="130"/>
        <v>84.960052846925208</v>
      </c>
      <c r="J4518" s="86">
        <v>30.292899999999999</v>
      </c>
      <c r="K4518" s="129">
        <f t="shared" si="131"/>
        <v>2.8046193281899456</v>
      </c>
      <c r="L4518" s="68" t="str">
        <f>VLOOKUP(C4518,[6]Consolidado!$B:$E,2,FALSE)</f>
        <v>Ignitia Office</v>
      </c>
      <c r="M4518" s="69" t="str">
        <f>VLOOKUP(C4518,[6]Consolidado!$B:$E,3,FALSE)</f>
        <v>Modular sofa A</v>
      </c>
      <c r="N4518" s="70" t="str">
        <f>VLOOKUP(C4518,[6]Consolidado!$B:$H,7,FALSE)</f>
        <v>Agosto</v>
      </c>
      <c r="O4518" s="69"/>
      <c r="P4518" s="69"/>
    </row>
    <row r="4519" spans="1:16" s="71" customFormat="1" ht="16.5" customHeight="1" outlineLevel="1" x14ac:dyDescent="0.2">
      <c r="A4519" s="60" t="s">
        <v>717</v>
      </c>
      <c r="B4519" s="61">
        <v>42977</v>
      </c>
      <c r="C4519" s="69" t="s">
        <v>290</v>
      </c>
      <c r="D4519" s="63" t="str">
        <f>VLOOKUP(C4519,[6]Consolidado!$B:$E,4,FALSE)</f>
        <v>En Proceso</v>
      </c>
      <c r="E4519" s="64" t="s">
        <v>25</v>
      </c>
      <c r="F4519" s="65" t="s">
        <v>108</v>
      </c>
      <c r="G4519" s="66">
        <v>-0.5</v>
      </c>
      <c r="H4519" s="67">
        <v>950.01614233176826</v>
      </c>
      <c r="I4519" s="129">
        <f t="shared" si="130"/>
        <v>-475.00807116588413</v>
      </c>
      <c r="J4519" s="86">
        <v>30.292899999999999</v>
      </c>
      <c r="K4519" s="129">
        <f t="shared" si="131"/>
        <v>-15.680508342413045</v>
      </c>
      <c r="L4519" s="68" t="str">
        <f>VLOOKUP(C4519,[6]Consolidado!$B:$E,2,FALSE)</f>
        <v>Acabado</v>
      </c>
      <c r="M4519" s="69" t="str">
        <f>VLOOKUP(C4519,[6]Consolidado!$B:$E,3,FALSE)</f>
        <v>Material de acabado pendiente de distribuir</v>
      </c>
      <c r="N4519" s="70">
        <f>VLOOKUP(C4519,[6]Consolidado!$B:$H,7,FALSE)</f>
        <v>0</v>
      </c>
      <c r="O4519" s="69"/>
      <c r="P4519" s="69"/>
    </row>
    <row r="4520" spans="1:16" s="71" customFormat="1" ht="16.5" customHeight="1" outlineLevel="1" x14ac:dyDescent="0.2">
      <c r="A4520" s="60" t="s">
        <v>717</v>
      </c>
      <c r="B4520" s="61">
        <v>42977</v>
      </c>
      <c r="C4520" s="69" t="s">
        <v>290</v>
      </c>
      <c r="D4520" s="63" t="str">
        <f>VLOOKUP(C4520,[6]Consolidado!$B:$E,4,FALSE)</f>
        <v>En Proceso</v>
      </c>
      <c r="E4520" s="64" t="s">
        <v>25</v>
      </c>
      <c r="F4520" s="65" t="s">
        <v>109</v>
      </c>
      <c r="G4520" s="66">
        <v>-0.625</v>
      </c>
      <c r="H4520" s="67">
        <v>1200.5646323851602</v>
      </c>
      <c r="I4520" s="129">
        <f t="shared" si="130"/>
        <v>-750.35289524072505</v>
      </c>
      <c r="J4520" s="86">
        <v>30.292899999999999</v>
      </c>
      <c r="K4520" s="129">
        <f t="shared" si="131"/>
        <v>-24.769926129248933</v>
      </c>
      <c r="L4520" s="68" t="str">
        <f>VLOOKUP(C4520,[6]Consolidado!$B:$E,2,FALSE)</f>
        <v>Acabado</v>
      </c>
      <c r="M4520" s="69" t="str">
        <f>VLOOKUP(C4520,[6]Consolidado!$B:$E,3,FALSE)</f>
        <v>Material de acabado pendiente de distribuir</v>
      </c>
      <c r="N4520" s="70">
        <f>VLOOKUP(C4520,[6]Consolidado!$B:$H,7,FALSE)</f>
        <v>0</v>
      </c>
      <c r="O4520" s="69"/>
      <c r="P4520" s="69"/>
    </row>
    <row r="4521" spans="1:16" s="71" customFormat="1" ht="16.5" customHeight="1" outlineLevel="1" x14ac:dyDescent="0.2">
      <c r="A4521" s="60" t="s">
        <v>717</v>
      </c>
      <c r="B4521" s="61">
        <v>42977</v>
      </c>
      <c r="C4521" s="69" t="s">
        <v>290</v>
      </c>
      <c r="D4521" s="63" t="str">
        <f>VLOOKUP(C4521,[6]Consolidado!$B:$E,4,FALSE)</f>
        <v>En Proceso</v>
      </c>
      <c r="E4521" s="64" t="s">
        <v>25</v>
      </c>
      <c r="F4521" s="65" t="s">
        <v>110</v>
      </c>
      <c r="G4521" s="66">
        <v>-0.5625</v>
      </c>
      <c r="H4521" s="67">
        <v>1309.9402727880145</v>
      </c>
      <c r="I4521" s="129">
        <f t="shared" si="130"/>
        <v>-736.84140344325817</v>
      </c>
      <c r="J4521" s="86">
        <v>30.292899999999999</v>
      </c>
      <c r="K4521" s="129">
        <f t="shared" si="131"/>
        <v>-24.323897792659608</v>
      </c>
      <c r="L4521" s="68" t="str">
        <f>VLOOKUP(C4521,[6]Consolidado!$B:$E,2,FALSE)</f>
        <v>Acabado</v>
      </c>
      <c r="M4521" s="69" t="str">
        <f>VLOOKUP(C4521,[6]Consolidado!$B:$E,3,FALSE)</f>
        <v>Material de acabado pendiente de distribuir</v>
      </c>
      <c r="N4521" s="70">
        <f>VLOOKUP(C4521,[6]Consolidado!$B:$H,7,FALSE)</f>
        <v>0</v>
      </c>
      <c r="O4521" s="69"/>
      <c r="P4521" s="69"/>
    </row>
    <row r="4522" spans="1:16" s="71" customFormat="1" ht="16.5" customHeight="1" outlineLevel="1" x14ac:dyDescent="0.2">
      <c r="A4522" s="60" t="s">
        <v>717</v>
      </c>
      <c r="B4522" s="61">
        <v>42977</v>
      </c>
      <c r="C4522" s="69" t="s">
        <v>290</v>
      </c>
      <c r="D4522" s="63" t="str">
        <f>VLOOKUP(C4522,[6]Consolidado!$B:$E,4,FALSE)</f>
        <v>En Proceso</v>
      </c>
      <c r="E4522" s="64" t="s">
        <v>25</v>
      </c>
      <c r="F4522" s="65" t="s">
        <v>119</v>
      </c>
      <c r="G4522" s="66">
        <v>-0.5625</v>
      </c>
      <c r="H4522" s="67">
        <v>614.85960643746137</v>
      </c>
      <c r="I4522" s="129">
        <f t="shared" si="130"/>
        <v>-345.85852862107203</v>
      </c>
      <c r="J4522" s="86">
        <v>30.292899999999999</v>
      </c>
      <c r="K4522" s="129">
        <f t="shared" si="131"/>
        <v>-11.41714819713768</v>
      </c>
      <c r="L4522" s="68" t="str">
        <f>VLOOKUP(C4522,[6]Consolidado!$B:$E,2,FALSE)</f>
        <v>Acabado</v>
      </c>
      <c r="M4522" s="69" t="str">
        <f>VLOOKUP(C4522,[6]Consolidado!$B:$E,3,FALSE)</f>
        <v>Material de acabado pendiente de distribuir</v>
      </c>
      <c r="N4522" s="70">
        <f>VLOOKUP(C4522,[6]Consolidado!$B:$H,7,FALSE)</f>
        <v>0</v>
      </c>
      <c r="O4522" s="69"/>
      <c r="P4522" s="69"/>
    </row>
    <row r="4523" spans="1:16" s="71" customFormat="1" ht="16.5" customHeight="1" outlineLevel="1" x14ac:dyDescent="0.2">
      <c r="A4523" s="60" t="s">
        <v>717</v>
      </c>
      <c r="B4523" s="61">
        <v>42977</v>
      </c>
      <c r="C4523" s="69" t="s">
        <v>290</v>
      </c>
      <c r="D4523" s="63" t="str">
        <f>VLOOKUP(C4523,[6]Consolidado!$B:$E,4,FALSE)</f>
        <v>En Proceso</v>
      </c>
      <c r="E4523" s="64" t="s">
        <v>25</v>
      </c>
      <c r="F4523" s="65" t="s">
        <v>254</v>
      </c>
      <c r="G4523" s="66">
        <v>-3.375</v>
      </c>
      <c r="H4523" s="67">
        <v>406.3</v>
      </c>
      <c r="I4523" s="129">
        <f t="shared" si="130"/>
        <v>-1371.2625</v>
      </c>
      <c r="J4523" s="86">
        <v>30.292899999999999</v>
      </c>
      <c r="K4523" s="129">
        <f t="shared" si="131"/>
        <v>-45.2667951896319</v>
      </c>
      <c r="L4523" s="68" t="str">
        <f>VLOOKUP(C4523,[6]Consolidado!$B:$E,2,FALSE)</f>
        <v>Acabado</v>
      </c>
      <c r="M4523" s="69" t="str">
        <f>VLOOKUP(C4523,[6]Consolidado!$B:$E,3,FALSE)</f>
        <v>Material de acabado pendiente de distribuir</v>
      </c>
      <c r="N4523" s="70">
        <f>VLOOKUP(C4523,[6]Consolidado!$B:$H,7,FALSE)</f>
        <v>0</v>
      </c>
      <c r="O4523" s="69"/>
      <c r="P4523" s="69"/>
    </row>
    <row r="4524" spans="1:16" s="71" customFormat="1" ht="16.5" customHeight="1" outlineLevel="1" x14ac:dyDescent="0.2">
      <c r="A4524" s="60" t="s">
        <v>717</v>
      </c>
      <c r="B4524" s="61">
        <v>42977</v>
      </c>
      <c r="C4524" s="69" t="s">
        <v>290</v>
      </c>
      <c r="D4524" s="63" t="str">
        <f>VLOOKUP(C4524,[6]Consolidado!$B:$E,4,FALSE)</f>
        <v>En Proceso</v>
      </c>
      <c r="E4524" s="64" t="s">
        <v>25</v>
      </c>
      <c r="F4524" s="65" t="s">
        <v>121</v>
      </c>
      <c r="G4524" s="66">
        <v>-0.375</v>
      </c>
      <c r="H4524" s="67">
        <v>351.09239227777783</v>
      </c>
      <c r="I4524" s="129">
        <f t="shared" si="130"/>
        <v>-131.65964710416668</v>
      </c>
      <c r="J4524" s="86">
        <v>30.292899999999999</v>
      </c>
      <c r="K4524" s="129">
        <f t="shared" si="131"/>
        <v>-4.3462212962168261</v>
      </c>
      <c r="L4524" s="68" t="str">
        <f>VLOOKUP(C4524,[6]Consolidado!$B:$E,2,FALSE)</f>
        <v>Acabado</v>
      </c>
      <c r="M4524" s="69" t="str">
        <f>VLOOKUP(C4524,[6]Consolidado!$B:$E,3,FALSE)</f>
        <v>Material de acabado pendiente de distribuir</v>
      </c>
      <c r="N4524" s="70">
        <f>VLOOKUP(C4524,[6]Consolidado!$B:$H,7,FALSE)</f>
        <v>0</v>
      </c>
      <c r="O4524" s="69"/>
      <c r="P4524" s="69"/>
    </row>
    <row r="4525" spans="1:16" s="71" customFormat="1" ht="16.5" customHeight="1" outlineLevel="1" x14ac:dyDescent="0.2">
      <c r="A4525" s="60" t="s">
        <v>717</v>
      </c>
      <c r="B4525" s="61">
        <v>42977</v>
      </c>
      <c r="C4525" s="69" t="s">
        <v>290</v>
      </c>
      <c r="D4525" s="63" t="str">
        <f>VLOOKUP(C4525,[6]Consolidado!$B:$E,4,FALSE)</f>
        <v>En Proceso</v>
      </c>
      <c r="E4525" s="64" t="s">
        <v>25</v>
      </c>
      <c r="F4525" s="65" t="s">
        <v>147</v>
      </c>
      <c r="G4525" s="66">
        <v>-0.375</v>
      </c>
      <c r="H4525" s="67">
        <v>307.77845941846914</v>
      </c>
      <c r="I4525" s="129">
        <f t="shared" si="130"/>
        <v>-115.41692228192593</v>
      </c>
      <c r="J4525" s="86">
        <v>30.292899999999999</v>
      </c>
      <c r="K4525" s="129">
        <f t="shared" si="131"/>
        <v>-3.8100321290442953</v>
      </c>
      <c r="L4525" s="68" t="str">
        <f>VLOOKUP(C4525,[6]Consolidado!$B:$E,2,FALSE)</f>
        <v>Acabado</v>
      </c>
      <c r="M4525" s="69" t="str">
        <f>VLOOKUP(C4525,[6]Consolidado!$B:$E,3,FALSE)</f>
        <v>Material de acabado pendiente de distribuir</v>
      </c>
      <c r="N4525" s="70">
        <f>VLOOKUP(C4525,[6]Consolidado!$B:$H,7,FALSE)</f>
        <v>0</v>
      </c>
      <c r="O4525" s="69"/>
      <c r="P4525" s="69"/>
    </row>
    <row r="4526" spans="1:16" s="71" customFormat="1" ht="16.5" customHeight="1" outlineLevel="1" x14ac:dyDescent="0.2">
      <c r="A4526" s="60" t="s">
        <v>717</v>
      </c>
      <c r="B4526" s="61">
        <v>42977</v>
      </c>
      <c r="C4526" s="69" t="s">
        <v>290</v>
      </c>
      <c r="D4526" s="63" t="str">
        <f>VLOOKUP(C4526,[6]Consolidado!$B:$E,4,FALSE)</f>
        <v>En Proceso</v>
      </c>
      <c r="E4526" s="64" t="s">
        <v>25</v>
      </c>
      <c r="F4526" s="65" t="s">
        <v>99</v>
      </c>
      <c r="G4526" s="66">
        <v>-0.75</v>
      </c>
      <c r="H4526" s="67">
        <v>349.53824092741934</v>
      </c>
      <c r="I4526" s="129">
        <f t="shared" si="130"/>
        <v>-262.1536806955645</v>
      </c>
      <c r="J4526" s="86">
        <v>30.292899999999999</v>
      </c>
      <c r="K4526" s="129">
        <f t="shared" si="131"/>
        <v>-8.6539644832803901</v>
      </c>
      <c r="L4526" s="68" t="str">
        <f>VLOOKUP(C4526,[6]Consolidado!$B:$E,2,FALSE)</f>
        <v>Acabado</v>
      </c>
      <c r="M4526" s="69" t="str">
        <f>VLOOKUP(C4526,[6]Consolidado!$B:$E,3,FALSE)</f>
        <v>Material de acabado pendiente de distribuir</v>
      </c>
      <c r="N4526" s="70">
        <f>VLOOKUP(C4526,[6]Consolidado!$B:$H,7,FALSE)</f>
        <v>0</v>
      </c>
      <c r="O4526" s="69"/>
      <c r="P4526" s="69"/>
    </row>
    <row r="4527" spans="1:16" s="71" customFormat="1" ht="16.5" customHeight="1" outlineLevel="1" x14ac:dyDescent="0.2">
      <c r="A4527" s="60" t="s">
        <v>717</v>
      </c>
      <c r="B4527" s="61">
        <v>42977</v>
      </c>
      <c r="C4527" s="69" t="s">
        <v>89</v>
      </c>
      <c r="D4527" s="63" t="str">
        <f>VLOOKUP(C4527,[6]Consolidado!$B:$E,4,FALSE)</f>
        <v>En Proceso</v>
      </c>
      <c r="E4527" s="64" t="s">
        <v>33</v>
      </c>
      <c r="F4527" s="65" t="s">
        <v>90</v>
      </c>
      <c r="G4527" s="66">
        <v>-27</v>
      </c>
      <c r="H4527" s="67">
        <v>3.1466686239601929</v>
      </c>
      <c r="I4527" s="129">
        <f t="shared" si="130"/>
        <v>-84.960052846925208</v>
      </c>
      <c r="J4527" s="86">
        <v>30.292899999999999</v>
      </c>
      <c r="K4527" s="129">
        <f t="shared" si="131"/>
        <v>-2.8046193281899456</v>
      </c>
      <c r="L4527" s="68" t="str">
        <f>VLOOKUP(C4527,[6]Consolidado!$B:$E,2,FALSE)</f>
        <v>Empaque</v>
      </c>
      <c r="M4527" s="69" t="str">
        <f>VLOOKUP(C4527,[6]Consolidado!$B:$E,3,FALSE)</f>
        <v>Material de empaque pendiente de distribuir</v>
      </c>
      <c r="N4527" s="70">
        <f>VLOOKUP(C4527,[6]Consolidado!$B:$H,7,FALSE)</f>
        <v>0</v>
      </c>
      <c r="O4527" s="69"/>
      <c r="P4527" s="69"/>
    </row>
    <row r="4528" spans="1:16" s="71" customFormat="1" ht="16.5" customHeight="1" outlineLevel="1" x14ac:dyDescent="0.2">
      <c r="A4528" s="60" t="s">
        <v>717</v>
      </c>
      <c r="B4528" s="61">
        <v>42977</v>
      </c>
      <c r="C4528" s="69" t="s">
        <v>26</v>
      </c>
      <c r="D4528" s="63" t="str">
        <f>VLOOKUP(C4528,[6]Consolidado!$B:$E,4,FALSE)</f>
        <v>Finalizada</v>
      </c>
      <c r="E4528" s="64" t="s">
        <v>25</v>
      </c>
      <c r="F4528" s="65" t="s">
        <v>108</v>
      </c>
      <c r="G4528" s="66">
        <v>0.5</v>
      </c>
      <c r="H4528" s="67">
        <v>950.01614233176826</v>
      </c>
      <c r="I4528" s="129">
        <f t="shared" si="130"/>
        <v>475.00807116588413</v>
      </c>
      <c r="J4528" s="86">
        <v>30.292899999999999</v>
      </c>
      <c r="K4528" s="129">
        <f t="shared" si="131"/>
        <v>15.680508342413045</v>
      </c>
      <c r="L4528" s="68" t="str">
        <f>VLOOKUP(C4528,[6]Consolidado!$B:$E,2,FALSE)</f>
        <v>Ignitia Office</v>
      </c>
      <c r="M4528" s="69" t="str">
        <f>VLOOKUP(C4528,[6]Consolidado!$B:$E,3,FALSE)</f>
        <v>Modular sofa B</v>
      </c>
      <c r="N4528" s="70" t="str">
        <f>VLOOKUP(C4528,[6]Consolidado!$B:$H,7,FALSE)</f>
        <v>Agosto</v>
      </c>
      <c r="O4528" s="69"/>
      <c r="P4528" s="69"/>
    </row>
    <row r="4529" spans="1:16" s="71" customFormat="1" ht="16.5" customHeight="1" outlineLevel="1" x14ac:dyDescent="0.2">
      <c r="A4529" s="60" t="s">
        <v>717</v>
      </c>
      <c r="B4529" s="61">
        <v>42977</v>
      </c>
      <c r="C4529" s="69" t="s">
        <v>26</v>
      </c>
      <c r="D4529" s="63" t="str">
        <f>VLOOKUP(C4529,[6]Consolidado!$B:$E,4,FALSE)</f>
        <v>Finalizada</v>
      </c>
      <c r="E4529" s="64" t="s">
        <v>25</v>
      </c>
      <c r="F4529" s="65" t="s">
        <v>109</v>
      </c>
      <c r="G4529" s="66">
        <v>0.625</v>
      </c>
      <c r="H4529" s="67">
        <v>1200.5646323851602</v>
      </c>
      <c r="I4529" s="129">
        <f t="shared" si="130"/>
        <v>750.35289524072505</v>
      </c>
      <c r="J4529" s="86">
        <v>30.292899999999999</v>
      </c>
      <c r="K4529" s="129">
        <f t="shared" si="131"/>
        <v>24.769926129248933</v>
      </c>
      <c r="L4529" s="68" t="str">
        <f>VLOOKUP(C4529,[6]Consolidado!$B:$E,2,FALSE)</f>
        <v>Ignitia Office</v>
      </c>
      <c r="M4529" s="69" t="str">
        <f>VLOOKUP(C4529,[6]Consolidado!$B:$E,3,FALSE)</f>
        <v>Modular sofa B</v>
      </c>
      <c r="N4529" s="70" t="str">
        <f>VLOOKUP(C4529,[6]Consolidado!$B:$H,7,FALSE)</f>
        <v>Agosto</v>
      </c>
      <c r="O4529" s="69"/>
      <c r="P4529" s="69"/>
    </row>
    <row r="4530" spans="1:16" s="71" customFormat="1" ht="16.5" customHeight="1" outlineLevel="1" x14ac:dyDescent="0.2">
      <c r="A4530" s="60" t="s">
        <v>717</v>
      </c>
      <c r="B4530" s="61">
        <v>42977</v>
      </c>
      <c r="C4530" s="69" t="s">
        <v>26</v>
      </c>
      <c r="D4530" s="63" t="str">
        <f>VLOOKUP(C4530,[6]Consolidado!$B:$E,4,FALSE)</f>
        <v>Finalizada</v>
      </c>
      <c r="E4530" s="64" t="s">
        <v>25</v>
      </c>
      <c r="F4530" s="65" t="s">
        <v>110</v>
      </c>
      <c r="G4530" s="66">
        <v>0.5625</v>
      </c>
      <c r="H4530" s="67">
        <v>1309.9402727880145</v>
      </c>
      <c r="I4530" s="129">
        <f t="shared" si="130"/>
        <v>736.84140344325817</v>
      </c>
      <c r="J4530" s="86">
        <v>30.292899999999999</v>
      </c>
      <c r="K4530" s="129">
        <f t="shared" si="131"/>
        <v>24.323897792659608</v>
      </c>
      <c r="L4530" s="68" t="str">
        <f>VLOOKUP(C4530,[6]Consolidado!$B:$E,2,FALSE)</f>
        <v>Ignitia Office</v>
      </c>
      <c r="M4530" s="69" t="str">
        <f>VLOOKUP(C4530,[6]Consolidado!$B:$E,3,FALSE)</f>
        <v>Modular sofa B</v>
      </c>
      <c r="N4530" s="70" t="str">
        <f>VLOOKUP(C4530,[6]Consolidado!$B:$H,7,FALSE)</f>
        <v>Agosto</v>
      </c>
      <c r="O4530" s="69"/>
      <c r="P4530" s="69"/>
    </row>
    <row r="4531" spans="1:16" s="71" customFormat="1" ht="16.5" customHeight="1" outlineLevel="1" x14ac:dyDescent="0.2">
      <c r="A4531" s="60" t="s">
        <v>717</v>
      </c>
      <c r="B4531" s="61">
        <v>42977</v>
      </c>
      <c r="C4531" s="69" t="s">
        <v>26</v>
      </c>
      <c r="D4531" s="63" t="str">
        <f>VLOOKUP(C4531,[6]Consolidado!$B:$E,4,FALSE)</f>
        <v>Finalizada</v>
      </c>
      <c r="E4531" s="64" t="s">
        <v>25</v>
      </c>
      <c r="F4531" s="65" t="s">
        <v>119</v>
      </c>
      <c r="G4531" s="66">
        <v>0.5625</v>
      </c>
      <c r="H4531" s="67">
        <v>614.85960643746137</v>
      </c>
      <c r="I4531" s="129">
        <f t="shared" si="130"/>
        <v>345.85852862107203</v>
      </c>
      <c r="J4531" s="86">
        <v>30.292899999999999</v>
      </c>
      <c r="K4531" s="129">
        <f t="shared" si="131"/>
        <v>11.41714819713768</v>
      </c>
      <c r="L4531" s="68" t="str">
        <f>VLOOKUP(C4531,[6]Consolidado!$B:$E,2,FALSE)</f>
        <v>Ignitia Office</v>
      </c>
      <c r="M4531" s="69" t="str">
        <f>VLOOKUP(C4531,[6]Consolidado!$B:$E,3,FALSE)</f>
        <v>Modular sofa B</v>
      </c>
      <c r="N4531" s="70" t="str">
        <f>VLOOKUP(C4531,[6]Consolidado!$B:$H,7,FALSE)</f>
        <v>Agosto</v>
      </c>
      <c r="O4531" s="69"/>
      <c r="P4531" s="69"/>
    </row>
    <row r="4532" spans="1:16" s="71" customFormat="1" ht="16.5" customHeight="1" outlineLevel="1" x14ac:dyDescent="0.2">
      <c r="A4532" s="60" t="s">
        <v>717</v>
      </c>
      <c r="B4532" s="61">
        <v>42977</v>
      </c>
      <c r="C4532" s="69" t="s">
        <v>26</v>
      </c>
      <c r="D4532" s="63" t="str">
        <f>VLOOKUP(C4532,[6]Consolidado!$B:$E,4,FALSE)</f>
        <v>Finalizada</v>
      </c>
      <c r="E4532" s="64" t="s">
        <v>25</v>
      </c>
      <c r="F4532" s="65" t="s">
        <v>254</v>
      </c>
      <c r="G4532" s="66">
        <v>3.375</v>
      </c>
      <c r="H4532" s="67">
        <v>406.3</v>
      </c>
      <c r="I4532" s="129">
        <f t="shared" si="130"/>
        <v>1371.2625</v>
      </c>
      <c r="J4532" s="86">
        <v>30.292899999999999</v>
      </c>
      <c r="K4532" s="129">
        <f t="shared" si="131"/>
        <v>45.2667951896319</v>
      </c>
      <c r="L4532" s="68" t="str">
        <f>VLOOKUP(C4532,[6]Consolidado!$B:$E,2,FALSE)</f>
        <v>Ignitia Office</v>
      </c>
      <c r="M4532" s="69" t="str">
        <f>VLOOKUP(C4532,[6]Consolidado!$B:$E,3,FALSE)</f>
        <v>Modular sofa B</v>
      </c>
      <c r="N4532" s="70" t="str">
        <f>VLOOKUP(C4532,[6]Consolidado!$B:$H,7,FALSE)</f>
        <v>Agosto</v>
      </c>
      <c r="O4532" s="69"/>
      <c r="P4532" s="69"/>
    </row>
    <row r="4533" spans="1:16" s="71" customFormat="1" ht="16.5" customHeight="1" outlineLevel="1" x14ac:dyDescent="0.2">
      <c r="A4533" s="60" t="s">
        <v>717</v>
      </c>
      <c r="B4533" s="61">
        <v>42977</v>
      </c>
      <c r="C4533" s="69" t="s">
        <v>26</v>
      </c>
      <c r="D4533" s="63" t="str">
        <f>VLOOKUP(C4533,[6]Consolidado!$B:$E,4,FALSE)</f>
        <v>Finalizada</v>
      </c>
      <c r="E4533" s="64" t="s">
        <v>25</v>
      </c>
      <c r="F4533" s="65" t="s">
        <v>121</v>
      </c>
      <c r="G4533" s="66">
        <v>0.375</v>
      </c>
      <c r="H4533" s="67">
        <v>351.09239227777783</v>
      </c>
      <c r="I4533" s="129">
        <f t="shared" si="130"/>
        <v>131.65964710416668</v>
      </c>
      <c r="J4533" s="86">
        <v>30.292899999999999</v>
      </c>
      <c r="K4533" s="129">
        <f t="shared" si="131"/>
        <v>4.3462212962168261</v>
      </c>
      <c r="L4533" s="68" t="str">
        <f>VLOOKUP(C4533,[6]Consolidado!$B:$E,2,FALSE)</f>
        <v>Ignitia Office</v>
      </c>
      <c r="M4533" s="69" t="str">
        <f>VLOOKUP(C4533,[6]Consolidado!$B:$E,3,FALSE)</f>
        <v>Modular sofa B</v>
      </c>
      <c r="N4533" s="70" t="str">
        <f>VLOOKUP(C4533,[6]Consolidado!$B:$H,7,FALSE)</f>
        <v>Agosto</v>
      </c>
      <c r="O4533" s="69"/>
      <c r="P4533" s="69"/>
    </row>
    <row r="4534" spans="1:16" s="71" customFormat="1" ht="16.5" customHeight="1" outlineLevel="1" x14ac:dyDescent="0.2">
      <c r="A4534" s="60" t="s">
        <v>717</v>
      </c>
      <c r="B4534" s="61">
        <v>42977</v>
      </c>
      <c r="C4534" s="69" t="s">
        <v>26</v>
      </c>
      <c r="D4534" s="63" t="str">
        <f>VLOOKUP(C4534,[6]Consolidado!$B:$E,4,FALSE)</f>
        <v>Finalizada</v>
      </c>
      <c r="E4534" s="64" t="s">
        <v>25</v>
      </c>
      <c r="F4534" s="65" t="s">
        <v>147</v>
      </c>
      <c r="G4534" s="66">
        <v>0.375</v>
      </c>
      <c r="H4534" s="67">
        <v>307.77845941846914</v>
      </c>
      <c r="I4534" s="129">
        <f t="shared" si="130"/>
        <v>115.41692228192593</v>
      </c>
      <c r="J4534" s="86">
        <v>30.292899999999999</v>
      </c>
      <c r="K4534" s="129">
        <f t="shared" si="131"/>
        <v>3.8100321290442953</v>
      </c>
      <c r="L4534" s="68" t="str">
        <f>VLOOKUP(C4534,[6]Consolidado!$B:$E,2,FALSE)</f>
        <v>Ignitia Office</v>
      </c>
      <c r="M4534" s="69" t="str">
        <f>VLOOKUP(C4534,[6]Consolidado!$B:$E,3,FALSE)</f>
        <v>Modular sofa B</v>
      </c>
      <c r="N4534" s="70" t="str">
        <f>VLOOKUP(C4534,[6]Consolidado!$B:$H,7,FALSE)</f>
        <v>Agosto</v>
      </c>
      <c r="O4534" s="69"/>
      <c r="P4534" s="69"/>
    </row>
    <row r="4535" spans="1:16" s="71" customFormat="1" ht="16.5" customHeight="1" outlineLevel="1" x14ac:dyDescent="0.2">
      <c r="A4535" s="60" t="s">
        <v>717</v>
      </c>
      <c r="B4535" s="61">
        <v>42977</v>
      </c>
      <c r="C4535" s="69" t="s">
        <v>26</v>
      </c>
      <c r="D4535" s="63" t="str">
        <f>VLOOKUP(C4535,[6]Consolidado!$B:$E,4,FALSE)</f>
        <v>Finalizada</v>
      </c>
      <c r="E4535" s="64" t="s">
        <v>25</v>
      </c>
      <c r="F4535" s="65" t="s">
        <v>99</v>
      </c>
      <c r="G4535" s="66">
        <v>0.75</v>
      </c>
      <c r="H4535" s="67">
        <v>349.53824092741934</v>
      </c>
      <c r="I4535" s="129">
        <f t="shared" si="130"/>
        <v>262.1536806955645</v>
      </c>
      <c r="J4535" s="86">
        <v>30.292899999999999</v>
      </c>
      <c r="K4535" s="129">
        <f t="shared" si="131"/>
        <v>8.6539644832803901</v>
      </c>
      <c r="L4535" s="68" t="str">
        <f>VLOOKUP(C4535,[6]Consolidado!$B:$E,2,FALSE)</f>
        <v>Ignitia Office</v>
      </c>
      <c r="M4535" s="69" t="str">
        <f>VLOOKUP(C4535,[6]Consolidado!$B:$E,3,FALSE)</f>
        <v>Modular sofa B</v>
      </c>
      <c r="N4535" s="70" t="str">
        <f>VLOOKUP(C4535,[6]Consolidado!$B:$H,7,FALSE)</f>
        <v>Agosto</v>
      </c>
      <c r="O4535" s="69"/>
      <c r="P4535" s="69"/>
    </row>
    <row r="4536" spans="1:16" s="71" customFormat="1" ht="16.5" customHeight="1" outlineLevel="1" x14ac:dyDescent="0.2">
      <c r="A4536" s="60" t="s">
        <v>717</v>
      </c>
      <c r="B4536" s="61">
        <v>42977</v>
      </c>
      <c r="C4536" s="69" t="s">
        <v>26</v>
      </c>
      <c r="D4536" s="63" t="str">
        <f>VLOOKUP(C4536,[6]Consolidado!$B:$E,4,FALSE)</f>
        <v>Finalizada</v>
      </c>
      <c r="E4536" s="64" t="s">
        <v>33</v>
      </c>
      <c r="F4536" s="65" t="s">
        <v>90</v>
      </c>
      <c r="G4536" s="66">
        <v>27</v>
      </c>
      <c r="H4536" s="67">
        <v>3.1466686239601929</v>
      </c>
      <c r="I4536" s="129">
        <f t="shared" ref="I4536:I4599" si="132">G4536*H4536</f>
        <v>84.960052846925208</v>
      </c>
      <c r="J4536" s="86">
        <v>30.292899999999999</v>
      </c>
      <c r="K4536" s="129">
        <f t="shared" ref="K4536:K4599" si="133">IFERROR(I4536/J4536,0)</f>
        <v>2.8046193281899456</v>
      </c>
      <c r="L4536" s="68" t="str">
        <f>VLOOKUP(C4536,[6]Consolidado!$B:$E,2,FALSE)</f>
        <v>Ignitia Office</v>
      </c>
      <c r="M4536" s="69" t="str">
        <f>VLOOKUP(C4536,[6]Consolidado!$B:$E,3,FALSE)</f>
        <v>Modular sofa B</v>
      </c>
      <c r="N4536" s="70" t="str">
        <f>VLOOKUP(C4536,[6]Consolidado!$B:$H,7,FALSE)</f>
        <v>Agosto</v>
      </c>
      <c r="O4536" s="69"/>
      <c r="P4536" s="69"/>
    </row>
    <row r="4537" spans="1:16" s="71" customFormat="1" ht="16.5" customHeight="1" outlineLevel="1" x14ac:dyDescent="0.2">
      <c r="A4537" s="60" t="s">
        <v>717</v>
      </c>
      <c r="B4537" s="61">
        <v>42977</v>
      </c>
      <c r="C4537" s="69" t="s">
        <v>290</v>
      </c>
      <c r="D4537" s="63" t="str">
        <f>VLOOKUP(C4537,[6]Consolidado!$B:$E,4,FALSE)</f>
        <v>En Proceso</v>
      </c>
      <c r="E4537" s="64" t="s">
        <v>25</v>
      </c>
      <c r="F4537" s="65" t="s">
        <v>121</v>
      </c>
      <c r="G4537" s="66">
        <v>-0.25</v>
      </c>
      <c r="H4537" s="67">
        <v>351.09239227777783</v>
      </c>
      <c r="I4537" s="129">
        <f t="shared" si="132"/>
        <v>-87.773098069444458</v>
      </c>
      <c r="J4537" s="86">
        <v>30.292899999999999</v>
      </c>
      <c r="K4537" s="129">
        <f t="shared" si="133"/>
        <v>-2.8974808641445509</v>
      </c>
      <c r="L4537" s="68" t="str">
        <f>VLOOKUP(C4537,[6]Consolidado!$B:$E,2,FALSE)</f>
        <v>Acabado</v>
      </c>
      <c r="M4537" s="69" t="str">
        <f>VLOOKUP(C4537,[6]Consolidado!$B:$E,3,FALSE)</f>
        <v>Material de acabado pendiente de distribuir</v>
      </c>
      <c r="N4537" s="70">
        <f>VLOOKUP(C4537,[6]Consolidado!$B:$H,7,FALSE)</f>
        <v>0</v>
      </c>
      <c r="O4537" s="69"/>
      <c r="P4537" s="69"/>
    </row>
    <row r="4538" spans="1:16" s="71" customFormat="1" ht="16.5" customHeight="1" outlineLevel="1" x14ac:dyDescent="0.2">
      <c r="A4538" s="60" t="s">
        <v>717</v>
      </c>
      <c r="B4538" s="61">
        <v>42977</v>
      </c>
      <c r="C4538" s="69" t="s">
        <v>290</v>
      </c>
      <c r="D4538" s="63" t="str">
        <f>VLOOKUP(C4538,[6]Consolidado!$B:$E,4,FALSE)</f>
        <v>En Proceso</v>
      </c>
      <c r="E4538" s="64" t="s">
        <v>25</v>
      </c>
      <c r="F4538" s="65" t="s">
        <v>254</v>
      </c>
      <c r="G4538" s="66">
        <v>-2.5</v>
      </c>
      <c r="H4538" s="67">
        <v>406.3</v>
      </c>
      <c r="I4538" s="129">
        <f t="shared" si="132"/>
        <v>-1015.75</v>
      </c>
      <c r="J4538" s="86">
        <v>30.292899999999999</v>
      </c>
      <c r="K4538" s="129">
        <f t="shared" si="133"/>
        <v>-33.53095939972733</v>
      </c>
      <c r="L4538" s="68" t="str">
        <f>VLOOKUP(C4538,[6]Consolidado!$B:$E,2,FALSE)</f>
        <v>Acabado</v>
      </c>
      <c r="M4538" s="69" t="str">
        <f>VLOOKUP(C4538,[6]Consolidado!$B:$E,3,FALSE)</f>
        <v>Material de acabado pendiente de distribuir</v>
      </c>
      <c r="N4538" s="70">
        <f>VLOOKUP(C4538,[6]Consolidado!$B:$H,7,FALSE)</f>
        <v>0</v>
      </c>
      <c r="O4538" s="69"/>
      <c r="P4538" s="69"/>
    </row>
    <row r="4539" spans="1:16" s="71" customFormat="1" ht="16.5" customHeight="1" outlineLevel="1" x14ac:dyDescent="0.2">
      <c r="A4539" s="60" t="s">
        <v>717</v>
      </c>
      <c r="B4539" s="61">
        <v>42977</v>
      </c>
      <c r="C4539" s="69" t="s">
        <v>290</v>
      </c>
      <c r="D4539" s="63" t="str">
        <f>VLOOKUP(C4539,[6]Consolidado!$B:$E,4,FALSE)</f>
        <v>En Proceso</v>
      </c>
      <c r="E4539" s="64" t="s">
        <v>25</v>
      </c>
      <c r="F4539" s="65" t="s">
        <v>147</v>
      </c>
      <c r="G4539" s="66">
        <v>-0.5</v>
      </c>
      <c r="H4539" s="67">
        <v>307.77845941846914</v>
      </c>
      <c r="I4539" s="129">
        <f t="shared" si="132"/>
        <v>-153.88922970923457</v>
      </c>
      <c r="J4539" s="86">
        <v>30.292899999999999</v>
      </c>
      <c r="K4539" s="129">
        <f t="shared" si="133"/>
        <v>-5.0800428387257268</v>
      </c>
      <c r="L4539" s="68" t="str">
        <f>VLOOKUP(C4539,[6]Consolidado!$B:$E,2,FALSE)</f>
        <v>Acabado</v>
      </c>
      <c r="M4539" s="69" t="str">
        <f>VLOOKUP(C4539,[6]Consolidado!$B:$E,3,FALSE)</f>
        <v>Material de acabado pendiente de distribuir</v>
      </c>
      <c r="N4539" s="70">
        <f>VLOOKUP(C4539,[6]Consolidado!$B:$H,7,FALSE)</f>
        <v>0</v>
      </c>
      <c r="O4539" s="69"/>
      <c r="P4539" s="69"/>
    </row>
    <row r="4540" spans="1:16" s="71" customFormat="1" ht="16.5" customHeight="1" outlineLevel="1" x14ac:dyDescent="0.2">
      <c r="A4540" s="60" t="s">
        <v>717</v>
      </c>
      <c r="B4540" s="61">
        <v>42977</v>
      </c>
      <c r="C4540" s="69" t="s">
        <v>290</v>
      </c>
      <c r="D4540" s="63" t="str">
        <f>VLOOKUP(C4540,[6]Consolidado!$B:$E,4,FALSE)</f>
        <v>En Proceso</v>
      </c>
      <c r="E4540" s="64" t="s">
        <v>25</v>
      </c>
      <c r="F4540" s="65" t="s">
        <v>99</v>
      </c>
      <c r="G4540" s="66">
        <v>-0.5</v>
      </c>
      <c r="H4540" s="67">
        <v>349.53824092741934</v>
      </c>
      <c r="I4540" s="129">
        <f t="shared" si="132"/>
        <v>-174.76912046370967</v>
      </c>
      <c r="J4540" s="86">
        <v>30.292899999999999</v>
      </c>
      <c r="K4540" s="129">
        <f t="shared" si="133"/>
        <v>-5.7693096555202592</v>
      </c>
      <c r="L4540" s="68" t="str">
        <f>VLOOKUP(C4540,[6]Consolidado!$B:$E,2,FALSE)</f>
        <v>Acabado</v>
      </c>
      <c r="M4540" s="69" t="str">
        <f>VLOOKUP(C4540,[6]Consolidado!$B:$E,3,FALSE)</f>
        <v>Material de acabado pendiente de distribuir</v>
      </c>
      <c r="N4540" s="70">
        <f>VLOOKUP(C4540,[6]Consolidado!$B:$H,7,FALSE)</f>
        <v>0</v>
      </c>
      <c r="O4540" s="69"/>
      <c r="P4540" s="69"/>
    </row>
    <row r="4541" spans="1:16" s="71" customFormat="1" ht="16.5" customHeight="1" outlineLevel="1" x14ac:dyDescent="0.2">
      <c r="A4541" s="60" t="s">
        <v>717</v>
      </c>
      <c r="B4541" s="61">
        <v>42977</v>
      </c>
      <c r="C4541" s="69" t="s">
        <v>290</v>
      </c>
      <c r="D4541" s="63" t="str">
        <f>VLOOKUP(C4541,[6]Consolidado!$B:$E,4,FALSE)</f>
        <v>En Proceso</v>
      </c>
      <c r="E4541" s="64" t="s">
        <v>25</v>
      </c>
      <c r="F4541" s="65" t="s">
        <v>108</v>
      </c>
      <c r="G4541" s="66">
        <v>-0.5</v>
      </c>
      <c r="H4541" s="67">
        <v>950.01614233176826</v>
      </c>
      <c r="I4541" s="129">
        <f t="shared" si="132"/>
        <v>-475.00807116588413</v>
      </c>
      <c r="J4541" s="86">
        <v>30.292899999999999</v>
      </c>
      <c r="K4541" s="129">
        <f t="shared" si="133"/>
        <v>-15.680508342413045</v>
      </c>
      <c r="L4541" s="68" t="str">
        <f>VLOOKUP(C4541,[6]Consolidado!$B:$E,2,FALSE)</f>
        <v>Acabado</v>
      </c>
      <c r="M4541" s="69" t="str">
        <f>VLOOKUP(C4541,[6]Consolidado!$B:$E,3,FALSE)</f>
        <v>Material de acabado pendiente de distribuir</v>
      </c>
      <c r="N4541" s="70">
        <f>VLOOKUP(C4541,[6]Consolidado!$B:$H,7,FALSE)</f>
        <v>0</v>
      </c>
      <c r="O4541" s="69"/>
      <c r="P4541" s="69"/>
    </row>
    <row r="4542" spans="1:16" s="71" customFormat="1" ht="16.5" customHeight="1" outlineLevel="1" x14ac:dyDescent="0.2">
      <c r="A4542" s="60" t="s">
        <v>717</v>
      </c>
      <c r="B4542" s="61">
        <v>42977</v>
      </c>
      <c r="C4542" s="69" t="s">
        <v>290</v>
      </c>
      <c r="D4542" s="63" t="str">
        <f>VLOOKUP(C4542,[6]Consolidado!$B:$E,4,FALSE)</f>
        <v>En Proceso</v>
      </c>
      <c r="E4542" s="64" t="s">
        <v>25</v>
      </c>
      <c r="F4542" s="65" t="s">
        <v>109</v>
      </c>
      <c r="G4542" s="66">
        <v>-0.5625</v>
      </c>
      <c r="H4542" s="67">
        <v>1200.5646323851602</v>
      </c>
      <c r="I4542" s="129">
        <f t="shared" si="132"/>
        <v>-675.31760571665257</v>
      </c>
      <c r="J4542" s="86">
        <v>30.292899999999999</v>
      </c>
      <c r="K4542" s="129">
        <f t="shared" si="133"/>
        <v>-22.292933516324041</v>
      </c>
      <c r="L4542" s="68" t="str">
        <f>VLOOKUP(C4542,[6]Consolidado!$B:$E,2,FALSE)</f>
        <v>Acabado</v>
      </c>
      <c r="M4542" s="69" t="str">
        <f>VLOOKUP(C4542,[6]Consolidado!$B:$E,3,FALSE)</f>
        <v>Material de acabado pendiente de distribuir</v>
      </c>
      <c r="N4542" s="70">
        <f>VLOOKUP(C4542,[6]Consolidado!$B:$H,7,FALSE)</f>
        <v>0</v>
      </c>
      <c r="O4542" s="69"/>
      <c r="P4542" s="69"/>
    </row>
    <row r="4543" spans="1:16" s="71" customFormat="1" ht="16.5" customHeight="1" outlineLevel="1" x14ac:dyDescent="0.2">
      <c r="A4543" s="60" t="s">
        <v>717</v>
      </c>
      <c r="B4543" s="61">
        <v>42977</v>
      </c>
      <c r="C4543" s="69" t="s">
        <v>290</v>
      </c>
      <c r="D4543" s="63" t="str">
        <f>VLOOKUP(C4543,[6]Consolidado!$B:$E,4,FALSE)</f>
        <v>En Proceso</v>
      </c>
      <c r="E4543" s="64" t="s">
        <v>25</v>
      </c>
      <c r="F4543" s="65" t="s">
        <v>110</v>
      </c>
      <c r="G4543" s="66">
        <v>-0.53125</v>
      </c>
      <c r="H4543" s="67">
        <v>1309.9402727880145</v>
      </c>
      <c r="I4543" s="129">
        <f t="shared" si="132"/>
        <v>-695.9057699186327</v>
      </c>
      <c r="J4543" s="86">
        <v>30.292899999999999</v>
      </c>
      <c r="K4543" s="129">
        <f t="shared" si="133"/>
        <v>-22.972570137511848</v>
      </c>
      <c r="L4543" s="68" t="str">
        <f>VLOOKUP(C4543,[6]Consolidado!$B:$E,2,FALSE)</f>
        <v>Acabado</v>
      </c>
      <c r="M4543" s="69" t="str">
        <f>VLOOKUP(C4543,[6]Consolidado!$B:$E,3,FALSE)</f>
        <v>Material de acabado pendiente de distribuir</v>
      </c>
      <c r="N4543" s="70">
        <f>VLOOKUP(C4543,[6]Consolidado!$B:$H,7,FALSE)</f>
        <v>0</v>
      </c>
      <c r="O4543" s="69"/>
      <c r="P4543" s="69"/>
    </row>
    <row r="4544" spans="1:16" s="71" customFormat="1" ht="16.5" customHeight="1" outlineLevel="1" x14ac:dyDescent="0.2">
      <c r="A4544" s="60" t="s">
        <v>717</v>
      </c>
      <c r="B4544" s="61">
        <v>42977</v>
      </c>
      <c r="C4544" s="69" t="s">
        <v>290</v>
      </c>
      <c r="D4544" s="63" t="str">
        <f>VLOOKUP(C4544,[6]Consolidado!$B:$E,4,FALSE)</f>
        <v>En Proceso</v>
      </c>
      <c r="E4544" s="64" t="s">
        <v>25</v>
      </c>
      <c r="F4544" s="65" t="s">
        <v>119</v>
      </c>
      <c r="G4544" s="66">
        <v>-0.53125</v>
      </c>
      <c r="H4544" s="67">
        <v>614.85960643746137</v>
      </c>
      <c r="I4544" s="129">
        <f t="shared" si="132"/>
        <v>-326.64416591990135</v>
      </c>
      <c r="J4544" s="86">
        <v>30.292899999999999</v>
      </c>
      <c r="K4544" s="129">
        <f t="shared" si="133"/>
        <v>-10.782862186185588</v>
      </c>
      <c r="L4544" s="68" t="str">
        <f>VLOOKUP(C4544,[6]Consolidado!$B:$E,2,FALSE)</f>
        <v>Acabado</v>
      </c>
      <c r="M4544" s="69" t="str">
        <f>VLOOKUP(C4544,[6]Consolidado!$B:$E,3,FALSE)</f>
        <v>Material de acabado pendiente de distribuir</v>
      </c>
      <c r="N4544" s="70">
        <f>VLOOKUP(C4544,[6]Consolidado!$B:$H,7,FALSE)</f>
        <v>0</v>
      </c>
      <c r="O4544" s="69"/>
      <c r="P4544" s="69"/>
    </row>
    <row r="4545" spans="1:16" s="71" customFormat="1" ht="16.5" customHeight="1" outlineLevel="1" x14ac:dyDescent="0.2">
      <c r="A4545" s="60" t="s">
        <v>717</v>
      </c>
      <c r="B4545" s="61">
        <v>42977</v>
      </c>
      <c r="C4545" s="69" t="s">
        <v>89</v>
      </c>
      <c r="D4545" s="63" t="str">
        <f>VLOOKUP(C4545,[6]Consolidado!$B:$E,4,FALSE)</f>
        <v>En Proceso</v>
      </c>
      <c r="E4545" s="64" t="s">
        <v>33</v>
      </c>
      <c r="F4545" s="65" t="s">
        <v>90</v>
      </c>
      <c r="G4545" s="66">
        <v>-18</v>
      </c>
      <c r="H4545" s="67">
        <v>3.1466686239601929</v>
      </c>
      <c r="I4545" s="129">
        <f t="shared" si="132"/>
        <v>-56.64003523128347</v>
      </c>
      <c r="J4545" s="86">
        <v>30.292899999999999</v>
      </c>
      <c r="K4545" s="129">
        <f t="shared" si="133"/>
        <v>-1.8697462187932972</v>
      </c>
      <c r="L4545" s="68" t="str">
        <f>VLOOKUP(C4545,[6]Consolidado!$B:$E,2,FALSE)</f>
        <v>Empaque</v>
      </c>
      <c r="M4545" s="69" t="str">
        <f>VLOOKUP(C4545,[6]Consolidado!$B:$E,3,FALSE)</f>
        <v>Material de empaque pendiente de distribuir</v>
      </c>
      <c r="N4545" s="70">
        <f>VLOOKUP(C4545,[6]Consolidado!$B:$H,7,FALSE)</f>
        <v>0</v>
      </c>
      <c r="O4545" s="69"/>
      <c r="P4545" s="69"/>
    </row>
    <row r="4546" spans="1:16" s="71" customFormat="1" ht="16.5" customHeight="1" outlineLevel="1" x14ac:dyDescent="0.2">
      <c r="A4546" s="60" t="s">
        <v>717</v>
      </c>
      <c r="B4546" s="61">
        <v>42977</v>
      </c>
      <c r="C4546" s="69" t="s">
        <v>233</v>
      </c>
      <c r="D4546" s="63" t="str">
        <f>VLOOKUP(C4546,[6]Consolidado!$B:$E,4,FALSE)</f>
        <v>Finalizada</v>
      </c>
      <c r="E4546" s="64" t="s">
        <v>25</v>
      </c>
      <c r="F4546" s="65" t="s">
        <v>121</v>
      </c>
      <c r="G4546" s="66">
        <v>0.25</v>
      </c>
      <c r="H4546" s="67">
        <v>351.09239227777783</v>
      </c>
      <c r="I4546" s="129">
        <f t="shared" si="132"/>
        <v>87.773098069444458</v>
      </c>
      <c r="J4546" s="86">
        <v>30.292899999999999</v>
      </c>
      <c r="K4546" s="129">
        <f t="shared" si="133"/>
        <v>2.8974808641445509</v>
      </c>
      <c r="L4546" s="68" t="str">
        <f>VLOOKUP(C4546,[6]Consolidado!$B:$E,2,FALSE)</f>
        <v>Ignitia Office</v>
      </c>
      <c r="M4546" s="69" t="str">
        <f>VLOOKUP(C4546,[6]Consolidado!$B:$E,3,FALSE)</f>
        <v>Modular sofa C</v>
      </c>
      <c r="N4546" s="70" t="str">
        <f>VLOOKUP(C4546,[6]Consolidado!$B:$H,7,FALSE)</f>
        <v>Agosto</v>
      </c>
      <c r="O4546" s="69"/>
      <c r="P4546" s="69"/>
    </row>
    <row r="4547" spans="1:16" s="71" customFormat="1" ht="16.5" customHeight="1" outlineLevel="1" x14ac:dyDescent="0.2">
      <c r="A4547" s="60" t="s">
        <v>717</v>
      </c>
      <c r="B4547" s="61">
        <v>42977</v>
      </c>
      <c r="C4547" s="69" t="s">
        <v>233</v>
      </c>
      <c r="D4547" s="63" t="str">
        <f>VLOOKUP(C4547,[6]Consolidado!$B:$E,4,FALSE)</f>
        <v>Finalizada</v>
      </c>
      <c r="E4547" s="64" t="s">
        <v>25</v>
      </c>
      <c r="F4547" s="65" t="s">
        <v>254</v>
      </c>
      <c r="G4547" s="66">
        <v>2.5</v>
      </c>
      <c r="H4547" s="67">
        <v>406.3</v>
      </c>
      <c r="I4547" s="129">
        <f t="shared" si="132"/>
        <v>1015.75</v>
      </c>
      <c r="J4547" s="86">
        <v>30.292899999999999</v>
      </c>
      <c r="K4547" s="129">
        <f t="shared" si="133"/>
        <v>33.53095939972733</v>
      </c>
      <c r="L4547" s="68" t="str">
        <f>VLOOKUP(C4547,[6]Consolidado!$B:$E,2,FALSE)</f>
        <v>Ignitia Office</v>
      </c>
      <c r="M4547" s="69" t="str">
        <f>VLOOKUP(C4547,[6]Consolidado!$B:$E,3,FALSE)</f>
        <v>Modular sofa C</v>
      </c>
      <c r="N4547" s="70" t="str">
        <f>VLOOKUP(C4547,[6]Consolidado!$B:$H,7,FALSE)</f>
        <v>Agosto</v>
      </c>
      <c r="O4547" s="69"/>
      <c r="P4547" s="69"/>
    </row>
    <row r="4548" spans="1:16" s="71" customFormat="1" ht="16.5" customHeight="1" outlineLevel="1" x14ac:dyDescent="0.2">
      <c r="A4548" s="60" t="s">
        <v>717</v>
      </c>
      <c r="B4548" s="61">
        <v>42977</v>
      </c>
      <c r="C4548" s="69" t="s">
        <v>233</v>
      </c>
      <c r="D4548" s="63" t="str">
        <f>VLOOKUP(C4548,[6]Consolidado!$B:$E,4,FALSE)</f>
        <v>Finalizada</v>
      </c>
      <c r="E4548" s="64" t="s">
        <v>25</v>
      </c>
      <c r="F4548" s="65" t="s">
        <v>147</v>
      </c>
      <c r="G4548" s="66">
        <v>0.5</v>
      </c>
      <c r="H4548" s="67">
        <v>307.77845941846914</v>
      </c>
      <c r="I4548" s="129">
        <f t="shared" si="132"/>
        <v>153.88922970923457</v>
      </c>
      <c r="J4548" s="86">
        <v>30.292899999999999</v>
      </c>
      <c r="K4548" s="129">
        <f t="shared" si="133"/>
        <v>5.0800428387257268</v>
      </c>
      <c r="L4548" s="68" t="str">
        <f>VLOOKUP(C4548,[6]Consolidado!$B:$E,2,FALSE)</f>
        <v>Ignitia Office</v>
      </c>
      <c r="M4548" s="69" t="str">
        <f>VLOOKUP(C4548,[6]Consolidado!$B:$E,3,FALSE)</f>
        <v>Modular sofa C</v>
      </c>
      <c r="N4548" s="70" t="str">
        <f>VLOOKUP(C4548,[6]Consolidado!$B:$H,7,FALSE)</f>
        <v>Agosto</v>
      </c>
      <c r="O4548" s="69"/>
      <c r="P4548" s="69"/>
    </row>
    <row r="4549" spans="1:16" s="71" customFormat="1" ht="16.5" customHeight="1" outlineLevel="1" x14ac:dyDescent="0.2">
      <c r="A4549" s="60" t="s">
        <v>717</v>
      </c>
      <c r="B4549" s="61">
        <v>42977</v>
      </c>
      <c r="C4549" s="69" t="s">
        <v>233</v>
      </c>
      <c r="D4549" s="63" t="str">
        <f>VLOOKUP(C4549,[6]Consolidado!$B:$E,4,FALSE)</f>
        <v>Finalizada</v>
      </c>
      <c r="E4549" s="64" t="s">
        <v>25</v>
      </c>
      <c r="F4549" s="65" t="s">
        <v>99</v>
      </c>
      <c r="G4549" s="66">
        <v>0.5</v>
      </c>
      <c r="H4549" s="67">
        <v>349.53824092741934</v>
      </c>
      <c r="I4549" s="129">
        <f t="shared" si="132"/>
        <v>174.76912046370967</v>
      </c>
      <c r="J4549" s="86">
        <v>30.292899999999999</v>
      </c>
      <c r="K4549" s="129">
        <f t="shared" si="133"/>
        <v>5.7693096555202592</v>
      </c>
      <c r="L4549" s="68" t="str">
        <f>VLOOKUP(C4549,[6]Consolidado!$B:$E,2,FALSE)</f>
        <v>Ignitia Office</v>
      </c>
      <c r="M4549" s="69" t="str">
        <f>VLOOKUP(C4549,[6]Consolidado!$B:$E,3,FALSE)</f>
        <v>Modular sofa C</v>
      </c>
      <c r="N4549" s="70" t="str">
        <f>VLOOKUP(C4549,[6]Consolidado!$B:$H,7,FALSE)</f>
        <v>Agosto</v>
      </c>
      <c r="O4549" s="69"/>
      <c r="P4549" s="69"/>
    </row>
    <row r="4550" spans="1:16" s="71" customFormat="1" ht="16.5" customHeight="1" outlineLevel="1" x14ac:dyDescent="0.2">
      <c r="A4550" s="60" t="s">
        <v>717</v>
      </c>
      <c r="B4550" s="61">
        <v>42977</v>
      </c>
      <c r="C4550" s="69" t="s">
        <v>233</v>
      </c>
      <c r="D4550" s="63" t="str">
        <f>VLOOKUP(C4550,[6]Consolidado!$B:$E,4,FALSE)</f>
        <v>Finalizada</v>
      </c>
      <c r="E4550" s="64" t="s">
        <v>25</v>
      </c>
      <c r="F4550" s="65" t="s">
        <v>108</v>
      </c>
      <c r="G4550" s="66">
        <v>0.5</v>
      </c>
      <c r="H4550" s="67">
        <v>950.01614233176826</v>
      </c>
      <c r="I4550" s="129">
        <f t="shared" si="132"/>
        <v>475.00807116588413</v>
      </c>
      <c r="J4550" s="86">
        <v>30.292899999999999</v>
      </c>
      <c r="K4550" s="129">
        <f t="shared" si="133"/>
        <v>15.680508342413045</v>
      </c>
      <c r="L4550" s="68" t="str">
        <f>VLOOKUP(C4550,[6]Consolidado!$B:$E,2,FALSE)</f>
        <v>Ignitia Office</v>
      </c>
      <c r="M4550" s="69" t="str">
        <f>VLOOKUP(C4550,[6]Consolidado!$B:$E,3,FALSE)</f>
        <v>Modular sofa C</v>
      </c>
      <c r="N4550" s="70" t="str">
        <f>VLOOKUP(C4550,[6]Consolidado!$B:$H,7,FALSE)</f>
        <v>Agosto</v>
      </c>
      <c r="O4550" s="69"/>
      <c r="P4550" s="69"/>
    </row>
    <row r="4551" spans="1:16" s="71" customFormat="1" ht="16.5" customHeight="1" outlineLevel="1" x14ac:dyDescent="0.2">
      <c r="A4551" s="60" t="s">
        <v>717</v>
      </c>
      <c r="B4551" s="61">
        <v>42977</v>
      </c>
      <c r="C4551" s="69" t="s">
        <v>233</v>
      </c>
      <c r="D4551" s="63" t="str">
        <f>VLOOKUP(C4551,[6]Consolidado!$B:$E,4,FALSE)</f>
        <v>Finalizada</v>
      </c>
      <c r="E4551" s="64" t="s">
        <v>25</v>
      </c>
      <c r="F4551" s="65" t="s">
        <v>109</v>
      </c>
      <c r="G4551" s="66">
        <v>0.5625</v>
      </c>
      <c r="H4551" s="67">
        <v>1200.5646323851602</v>
      </c>
      <c r="I4551" s="129">
        <f t="shared" si="132"/>
        <v>675.31760571665257</v>
      </c>
      <c r="J4551" s="86">
        <v>30.292899999999999</v>
      </c>
      <c r="K4551" s="129">
        <f t="shared" si="133"/>
        <v>22.292933516324041</v>
      </c>
      <c r="L4551" s="68" t="str">
        <f>VLOOKUP(C4551,[6]Consolidado!$B:$E,2,FALSE)</f>
        <v>Ignitia Office</v>
      </c>
      <c r="M4551" s="69" t="str">
        <f>VLOOKUP(C4551,[6]Consolidado!$B:$E,3,FALSE)</f>
        <v>Modular sofa C</v>
      </c>
      <c r="N4551" s="70" t="str">
        <f>VLOOKUP(C4551,[6]Consolidado!$B:$H,7,FALSE)</f>
        <v>Agosto</v>
      </c>
      <c r="O4551" s="69"/>
      <c r="P4551" s="69"/>
    </row>
    <row r="4552" spans="1:16" s="71" customFormat="1" ht="16.5" customHeight="1" outlineLevel="1" x14ac:dyDescent="0.2">
      <c r="A4552" s="60" t="s">
        <v>717</v>
      </c>
      <c r="B4552" s="61">
        <v>42977</v>
      </c>
      <c r="C4552" s="69" t="s">
        <v>233</v>
      </c>
      <c r="D4552" s="63" t="str">
        <f>VLOOKUP(C4552,[6]Consolidado!$B:$E,4,FALSE)</f>
        <v>Finalizada</v>
      </c>
      <c r="E4552" s="64" t="s">
        <v>25</v>
      </c>
      <c r="F4552" s="65" t="s">
        <v>110</v>
      </c>
      <c r="G4552" s="66">
        <v>0.53125</v>
      </c>
      <c r="H4552" s="67">
        <v>1309.9402727880145</v>
      </c>
      <c r="I4552" s="129">
        <f t="shared" si="132"/>
        <v>695.9057699186327</v>
      </c>
      <c r="J4552" s="86">
        <v>30.292899999999999</v>
      </c>
      <c r="K4552" s="129">
        <f t="shared" si="133"/>
        <v>22.972570137511848</v>
      </c>
      <c r="L4552" s="68" t="str">
        <f>VLOOKUP(C4552,[6]Consolidado!$B:$E,2,FALSE)</f>
        <v>Ignitia Office</v>
      </c>
      <c r="M4552" s="69" t="str">
        <f>VLOOKUP(C4552,[6]Consolidado!$B:$E,3,FALSE)</f>
        <v>Modular sofa C</v>
      </c>
      <c r="N4552" s="70" t="str">
        <f>VLOOKUP(C4552,[6]Consolidado!$B:$H,7,FALSE)</f>
        <v>Agosto</v>
      </c>
      <c r="O4552" s="69"/>
      <c r="P4552" s="69"/>
    </row>
    <row r="4553" spans="1:16" s="71" customFormat="1" ht="16.5" customHeight="1" outlineLevel="1" x14ac:dyDescent="0.2">
      <c r="A4553" s="60" t="s">
        <v>717</v>
      </c>
      <c r="B4553" s="61">
        <v>42977</v>
      </c>
      <c r="C4553" s="69" t="s">
        <v>233</v>
      </c>
      <c r="D4553" s="63" t="str">
        <f>VLOOKUP(C4553,[6]Consolidado!$B:$E,4,FALSE)</f>
        <v>Finalizada</v>
      </c>
      <c r="E4553" s="64" t="s">
        <v>25</v>
      </c>
      <c r="F4553" s="65" t="s">
        <v>119</v>
      </c>
      <c r="G4553" s="66">
        <v>0.53125</v>
      </c>
      <c r="H4553" s="67">
        <v>614.85960643746137</v>
      </c>
      <c r="I4553" s="129">
        <f t="shared" si="132"/>
        <v>326.64416591990135</v>
      </c>
      <c r="J4553" s="86">
        <v>30.292899999999999</v>
      </c>
      <c r="K4553" s="129">
        <f t="shared" si="133"/>
        <v>10.782862186185588</v>
      </c>
      <c r="L4553" s="68" t="str">
        <f>VLOOKUP(C4553,[6]Consolidado!$B:$E,2,FALSE)</f>
        <v>Ignitia Office</v>
      </c>
      <c r="M4553" s="69" t="str">
        <f>VLOOKUP(C4553,[6]Consolidado!$B:$E,3,FALSE)</f>
        <v>Modular sofa C</v>
      </c>
      <c r="N4553" s="70" t="str">
        <f>VLOOKUP(C4553,[6]Consolidado!$B:$H,7,FALSE)</f>
        <v>Agosto</v>
      </c>
      <c r="O4553" s="69"/>
      <c r="P4553" s="69"/>
    </row>
    <row r="4554" spans="1:16" s="71" customFormat="1" ht="16.5" customHeight="1" outlineLevel="1" x14ac:dyDescent="0.2">
      <c r="A4554" s="60" t="s">
        <v>717</v>
      </c>
      <c r="B4554" s="61">
        <v>42977</v>
      </c>
      <c r="C4554" s="69" t="s">
        <v>233</v>
      </c>
      <c r="D4554" s="63" t="str">
        <f>VLOOKUP(C4554,[6]Consolidado!$B:$E,4,FALSE)</f>
        <v>Finalizada</v>
      </c>
      <c r="E4554" s="64" t="s">
        <v>33</v>
      </c>
      <c r="F4554" s="65" t="s">
        <v>90</v>
      </c>
      <c r="G4554" s="66">
        <v>18</v>
      </c>
      <c r="H4554" s="67">
        <v>3.1466686239601929</v>
      </c>
      <c r="I4554" s="129">
        <f t="shared" si="132"/>
        <v>56.64003523128347</v>
      </c>
      <c r="J4554" s="86">
        <v>30.292899999999999</v>
      </c>
      <c r="K4554" s="129">
        <f t="shared" si="133"/>
        <v>1.8697462187932972</v>
      </c>
      <c r="L4554" s="68" t="str">
        <f>VLOOKUP(C4554,[6]Consolidado!$B:$E,2,FALSE)</f>
        <v>Ignitia Office</v>
      </c>
      <c r="M4554" s="69" t="str">
        <f>VLOOKUP(C4554,[6]Consolidado!$B:$E,3,FALSE)</f>
        <v>Modular sofa C</v>
      </c>
      <c r="N4554" s="70" t="str">
        <f>VLOOKUP(C4554,[6]Consolidado!$B:$H,7,FALSE)</f>
        <v>Agosto</v>
      </c>
      <c r="O4554" s="69"/>
      <c r="P4554" s="69"/>
    </row>
    <row r="4555" spans="1:16" s="71" customFormat="1" ht="16.5" customHeight="1" outlineLevel="1" x14ac:dyDescent="0.2">
      <c r="A4555" s="60" t="s">
        <v>717</v>
      </c>
      <c r="B4555" s="61">
        <v>42977</v>
      </c>
      <c r="C4555" s="69" t="s">
        <v>290</v>
      </c>
      <c r="D4555" s="63" t="str">
        <f>VLOOKUP(C4555,[6]Consolidado!$B:$E,4,FALSE)</f>
        <v>En Proceso</v>
      </c>
      <c r="E4555" s="64" t="s">
        <v>25</v>
      </c>
      <c r="F4555" s="65" t="s">
        <v>108</v>
      </c>
      <c r="G4555" s="66">
        <v>-0.5</v>
      </c>
      <c r="H4555" s="67">
        <v>950.01614233176826</v>
      </c>
      <c r="I4555" s="129">
        <f t="shared" si="132"/>
        <v>-475.00807116588413</v>
      </c>
      <c r="J4555" s="86">
        <v>30.292899999999999</v>
      </c>
      <c r="K4555" s="129">
        <f t="shared" si="133"/>
        <v>-15.680508342413045</v>
      </c>
      <c r="L4555" s="68" t="str">
        <f>VLOOKUP(C4555,[6]Consolidado!$B:$E,2,FALSE)</f>
        <v>Acabado</v>
      </c>
      <c r="M4555" s="69" t="str">
        <f>VLOOKUP(C4555,[6]Consolidado!$B:$E,3,FALSE)</f>
        <v>Material de acabado pendiente de distribuir</v>
      </c>
      <c r="N4555" s="70">
        <f>VLOOKUP(C4555,[6]Consolidado!$B:$H,7,FALSE)</f>
        <v>0</v>
      </c>
      <c r="O4555" s="69"/>
      <c r="P4555" s="69"/>
    </row>
    <row r="4556" spans="1:16" s="71" customFormat="1" ht="16.5" customHeight="1" outlineLevel="1" x14ac:dyDescent="0.2">
      <c r="A4556" s="60" t="s">
        <v>717</v>
      </c>
      <c r="B4556" s="61">
        <v>42977</v>
      </c>
      <c r="C4556" s="69" t="s">
        <v>290</v>
      </c>
      <c r="D4556" s="63" t="str">
        <f>VLOOKUP(C4556,[6]Consolidado!$B:$E,4,FALSE)</f>
        <v>En Proceso</v>
      </c>
      <c r="E4556" s="64" t="s">
        <v>25</v>
      </c>
      <c r="F4556" s="65" t="s">
        <v>137</v>
      </c>
      <c r="G4556" s="66">
        <v>-0.25</v>
      </c>
      <c r="H4556" s="67">
        <v>980.21</v>
      </c>
      <c r="I4556" s="129">
        <f t="shared" si="132"/>
        <v>-245.05250000000001</v>
      </c>
      <c r="J4556" s="86">
        <v>30.292899999999999</v>
      </c>
      <c r="K4556" s="129">
        <f t="shared" si="133"/>
        <v>-8.0894367987218132</v>
      </c>
      <c r="L4556" s="68" t="str">
        <f>VLOOKUP(C4556,[6]Consolidado!$B:$E,2,FALSE)</f>
        <v>Acabado</v>
      </c>
      <c r="M4556" s="69" t="str">
        <f>VLOOKUP(C4556,[6]Consolidado!$B:$E,3,FALSE)</f>
        <v>Material de acabado pendiente de distribuir</v>
      </c>
      <c r="N4556" s="70">
        <f>VLOOKUP(C4556,[6]Consolidado!$B:$H,7,FALSE)</f>
        <v>0</v>
      </c>
      <c r="O4556" s="69"/>
      <c r="P4556" s="69"/>
    </row>
    <row r="4557" spans="1:16" s="71" customFormat="1" ht="16.5" customHeight="1" outlineLevel="1" x14ac:dyDescent="0.2">
      <c r="A4557" s="60" t="s">
        <v>717</v>
      </c>
      <c r="B4557" s="61">
        <v>42977</v>
      </c>
      <c r="C4557" s="69" t="s">
        <v>290</v>
      </c>
      <c r="D4557" s="63" t="str">
        <f>VLOOKUP(C4557,[6]Consolidado!$B:$E,4,FALSE)</f>
        <v>En Proceso</v>
      </c>
      <c r="E4557" s="64" t="s">
        <v>25</v>
      </c>
      <c r="F4557" s="65" t="s">
        <v>109</v>
      </c>
      <c r="G4557" s="66">
        <v>-0.8125</v>
      </c>
      <c r="H4557" s="67">
        <v>1200.5646323851602</v>
      </c>
      <c r="I4557" s="129">
        <f t="shared" si="132"/>
        <v>-975.45876381294261</v>
      </c>
      <c r="J4557" s="86">
        <v>30.292899999999999</v>
      </c>
      <c r="K4557" s="129">
        <f t="shared" si="133"/>
        <v>-32.200903968023617</v>
      </c>
      <c r="L4557" s="68" t="str">
        <f>VLOOKUP(C4557,[6]Consolidado!$B:$E,2,FALSE)</f>
        <v>Acabado</v>
      </c>
      <c r="M4557" s="69" t="str">
        <f>VLOOKUP(C4557,[6]Consolidado!$B:$E,3,FALSE)</f>
        <v>Material de acabado pendiente de distribuir</v>
      </c>
      <c r="N4557" s="70">
        <f>VLOOKUP(C4557,[6]Consolidado!$B:$H,7,FALSE)</f>
        <v>0</v>
      </c>
      <c r="O4557" s="69"/>
      <c r="P4557" s="69"/>
    </row>
    <row r="4558" spans="1:16" s="71" customFormat="1" ht="16.5" customHeight="1" outlineLevel="1" x14ac:dyDescent="0.2">
      <c r="A4558" s="60" t="s">
        <v>717</v>
      </c>
      <c r="B4558" s="61">
        <v>42977</v>
      </c>
      <c r="C4558" s="69" t="s">
        <v>290</v>
      </c>
      <c r="D4558" s="63" t="str">
        <f>VLOOKUP(C4558,[6]Consolidado!$B:$E,4,FALSE)</f>
        <v>En Proceso</v>
      </c>
      <c r="E4558" s="64" t="s">
        <v>25</v>
      </c>
      <c r="F4558" s="65" t="s">
        <v>110</v>
      </c>
      <c r="G4558" s="66">
        <v>-0.78125</v>
      </c>
      <c r="H4558" s="67">
        <v>1309.9402727880145</v>
      </c>
      <c r="I4558" s="129">
        <f t="shared" si="132"/>
        <v>-1023.3908381156363</v>
      </c>
      <c r="J4558" s="86">
        <v>30.292899999999999</v>
      </c>
      <c r="K4558" s="129">
        <f t="shared" si="133"/>
        <v>-33.783191378693893</v>
      </c>
      <c r="L4558" s="68" t="str">
        <f>VLOOKUP(C4558,[6]Consolidado!$B:$E,2,FALSE)</f>
        <v>Acabado</v>
      </c>
      <c r="M4558" s="69" t="str">
        <f>VLOOKUP(C4558,[6]Consolidado!$B:$E,3,FALSE)</f>
        <v>Material de acabado pendiente de distribuir</v>
      </c>
      <c r="N4558" s="70">
        <f>VLOOKUP(C4558,[6]Consolidado!$B:$H,7,FALSE)</f>
        <v>0</v>
      </c>
      <c r="O4558" s="69"/>
      <c r="P4558" s="69"/>
    </row>
    <row r="4559" spans="1:16" s="71" customFormat="1" ht="16.5" customHeight="1" outlineLevel="1" x14ac:dyDescent="0.2">
      <c r="A4559" s="60" t="s">
        <v>717</v>
      </c>
      <c r="B4559" s="61">
        <v>42977</v>
      </c>
      <c r="C4559" s="69" t="s">
        <v>290</v>
      </c>
      <c r="D4559" s="63" t="str">
        <f>VLOOKUP(C4559,[6]Consolidado!$B:$E,4,FALSE)</f>
        <v>En Proceso</v>
      </c>
      <c r="E4559" s="64" t="s">
        <v>25</v>
      </c>
      <c r="F4559" s="65" t="s">
        <v>119</v>
      </c>
      <c r="G4559" s="66">
        <v>-0.90625</v>
      </c>
      <c r="H4559" s="67">
        <v>614.85960643746137</v>
      </c>
      <c r="I4559" s="129">
        <f t="shared" si="132"/>
        <v>-557.21651833394935</v>
      </c>
      <c r="J4559" s="86">
        <v>30.292899999999999</v>
      </c>
      <c r="K4559" s="129">
        <f t="shared" si="133"/>
        <v>-18.394294317610708</v>
      </c>
      <c r="L4559" s="68" t="str">
        <f>VLOOKUP(C4559,[6]Consolidado!$B:$E,2,FALSE)</f>
        <v>Acabado</v>
      </c>
      <c r="M4559" s="69" t="str">
        <f>VLOOKUP(C4559,[6]Consolidado!$B:$E,3,FALSE)</f>
        <v>Material de acabado pendiente de distribuir</v>
      </c>
      <c r="N4559" s="70">
        <f>VLOOKUP(C4559,[6]Consolidado!$B:$H,7,FALSE)</f>
        <v>0</v>
      </c>
      <c r="O4559" s="69"/>
      <c r="P4559" s="69"/>
    </row>
    <row r="4560" spans="1:16" s="71" customFormat="1" ht="16.5" customHeight="1" outlineLevel="1" x14ac:dyDescent="0.2">
      <c r="A4560" s="60" t="s">
        <v>717</v>
      </c>
      <c r="B4560" s="61">
        <v>42977</v>
      </c>
      <c r="C4560" s="69" t="s">
        <v>290</v>
      </c>
      <c r="D4560" s="63" t="str">
        <f>VLOOKUP(C4560,[6]Consolidado!$B:$E,4,FALSE)</f>
        <v>En Proceso</v>
      </c>
      <c r="E4560" s="64" t="s">
        <v>25</v>
      </c>
      <c r="F4560" s="65" t="s">
        <v>100</v>
      </c>
      <c r="G4560" s="66">
        <v>-2.25</v>
      </c>
      <c r="H4560" s="67">
        <v>406.29999999999995</v>
      </c>
      <c r="I4560" s="129">
        <f t="shared" si="132"/>
        <v>-914.17499999999995</v>
      </c>
      <c r="J4560" s="86">
        <v>30.292899999999999</v>
      </c>
      <c r="K4560" s="129">
        <f t="shared" si="133"/>
        <v>-30.177863459754594</v>
      </c>
      <c r="L4560" s="68" t="str">
        <f>VLOOKUP(C4560,[6]Consolidado!$B:$E,2,FALSE)</f>
        <v>Acabado</v>
      </c>
      <c r="M4560" s="69" t="str">
        <f>VLOOKUP(C4560,[6]Consolidado!$B:$E,3,FALSE)</f>
        <v>Material de acabado pendiente de distribuir</v>
      </c>
      <c r="N4560" s="70">
        <f>VLOOKUP(C4560,[6]Consolidado!$B:$H,7,FALSE)</f>
        <v>0</v>
      </c>
      <c r="O4560" s="69"/>
      <c r="P4560" s="69"/>
    </row>
    <row r="4561" spans="1:16" s="71" customFormat="1" ht="16.5" customHeight="1" outlineLevel="1" x14ac:dyDescent="0.2">
      <c r="A4561" s="60" t="s">
        <v>717</v>
      </c>
      <c r="B4561" s="61">
        <v>42977</v>
      </c>
      <c r="C4561" s="69" t="s">
        <v>290</v>
      </c>
      <c r="D4561" s="63" t="str">
        <f>VLOOKUP(C4561,[6]Consolidado!$B:$E,4,FALSE)</f>
        <v>En Proceso</v>
      </c>
      <c r="E4561" s="64" t="s">
        <v>25</v>
      </c>
      <c r="F4561" s="65" t="s">
        <v>99</v>
      </c>
      <c r="G4561" s="66">
        <v>-9.375E-2</v>
      </c>
      <c r="H4561" s="67">
        <v>349.53824092741934</v>
      </c>
      <c r="I4561" s="129">
        <f t="shared" si="132"/>
        <v>-32.769210086945563</v>
      </c>
      <c r="J4561" s="86">
        <v>30.292899999999999</v>
      </c>
      <c r="K4561" s="129">
        <f t="shared" si="133"/>
        <v>-1.0817455604100488</v>
      </c>
      <c r="L4561" s="68" t="str">
        <f>VLOOKUP(C4561,[6]Consolidado!$B:$E,2,FALSE)</f>
        <v>Acabado</v>
      </c>
      <c r="M4561" s="69" t="str">
        <f>VLOOKUP(C4561,[6]Consolidado!$B:$E,3,FALSE)</f>
        <v>Material de acabado pendiente de distribuir</v>
      </c>
      <c r="N4561" s="70">
        <f>VLOOKUP(C4561,[6]Consolidado!$B:$H,7,FALSE)</f>
        <v>0</v>
      </c>
      <c r="O4561" s="69"/>
      <c r="P4561" s="69"/>
    </row>
    <row r="4562" spans="1:16" s="71" customFormat="1" ht="16.5" customHeight="1" outlineLevel="1" x14ac:dyDescent="0.2">
      <c r="A4562" s="60" t="s">
        <v>717</v>
      </c>
      <c r="B4562" s="61">
        <v>42977</v>
      </c>
      <c r="C4562" s="69" t="s">
        <v>290</v>
      </c>
      <c r="D4562" s="63" t="str">
        <f>VLOOKUP(C4562,[6]Consolidado!$B:$E,4,FALSE)</f>
        <v>En Proceso</v>
      </c>
      <c r="E4562" s="64" t="s">
        <v>25</v>
      </c>
      <c r="F4562" s="65" t="s">
        <v>230</v>
      </c>
      <c r="G4562" s="66">
        <v>-6.25E-2</v>
      </c>
      <c r="H4562" s="67">
        <v>238.47880378364198</v>
      </c>
      <c r="I4562" s="129">
        <f t="shared" si="132"/>
        <v>-14.904925236477624</v>
      </c>
      <c r="J4562" s="86">
        <v>30.292899999999999</v>
      </c>
      <c r="K4562" s="129">
        <f t="shared" si="133"/>
        <v>-0.49202701743569033</v>
      </c>
      <c r="L4562" s="68" t="str">
        <f>VLOOKUP(C4562,[6]Consolidado!$B:$E,2,FALSE)</f>
        <v>Acabado</v>
      </c>
      <c r="M4562" s="69" t="str">
        <f>VLOOKUP(C4562,[6]Consolidado!$B:$E,3,FALSE)</f>
        <v>Material de acabado pendiente de distribuir</v>
      </c>
      <c r="N4562" s="70">
        <f>VLOOKUP(C4562,[6]Consolidado!$B:$H,7,FALSE)</f>
        <v>0</v>
      </c>
      <c r="O4562" s="69"/>
      <c r="P4562" s="69"/>
    </row>
    <row r="4563" spans="1:16" s="71" customFormat="1" ht="16.5" customHeight="1" outlineLevel="1" x14ac:dyDescent="0.2">
      <c r="A4563" s="60" t="s">
        <v>717</v>
      </c>
      <c r="B4563" s="61">
        <v>42977</v>
      </c>
      <c r="C4563" s="69" t="s">
        <v>89</v>
      </c>
      <c r="D4563" s="63" t="str">
        <f>VLOOKUP(C4563,[6]Consolidado!$B:$E,4,FALSE)</f>
        <v>En Proceso</v>
      </c>
      <c r="E4563" s="64" t="s">
        <v>33</v>
      </c>
      <c r="F4563" s="65" t="s">
        <v>90</v>
      </c>
      <c r="G4563" s="66">
        <v>-27</v>
      </c>
      <c r="H4563" s="67">
        <v>3.1466686239601929</v>
      </c>
      <c r="I4563" s="129">
        <f t="shared" si="132"/>
        <v>-84.960052846925208</v>
      </c>
      <c r="J4563" s="86">
        <v>30.292899999999999</v>
      </c>
      <c r="K4563" s="129">
        <f t="shared" si="133"/>
        <v>-2.8046193281899456</v>
      </c>
      <c r="L4563" s="68" t="str">
        <f>VLOOKUP(C4563,[6]Consolidado!$B:$E,2,FALSE)</f>
        <v>Empaque</v>
      </c>
      <c r="M4563" s="69" t="str">
        <f>VLOOKUP(C4563,[6]Consolidado!$B:$E,3,FALSE)</f>
        <v>Material de empaque pendiente de distribuir</v>
      </c>
      <c r="N4563" s="70">
        <f>VLOOKUP(C4563,[6]Consolidado!$B:$H,7,FALSE)</f>
        <v>0</v>
      </c>
      <c r="O4563" s="69"/>
      <c r="P4563" s="69"/>
    </row>
    <row r="4564" spans="1:16" s="71" customFormat="1" ht="16.5" customHeight="1" outlineLevel="1" x14ac:dyDescent="0.2">
      <c r="A4564" s="60" t="s">
        <v>717</v>
      </c>
      <c r="B4564" s="61">
        <v>42977</v>
      </c>
      <c r="C4564" s="69">
        <v>264</v>
      </c>
      <c r="D4564" s="63" t="str">
        <f>VLOOKUP(C4564,[6]Consolidado!$B:$E,4,FALSE)</f>
        <v>Finalizada</v>
      </c>
      <c r="E4564" s="64" t="s">
        <v>25</v>
      </c>
      <c r="F4564" s="65" t="s">
        <v>108</v>
      </c>
      <c r="G4564" s="66">
        <v>0.5</v>
      </c>
      <c r="H4564" s="67">
        <v>950.01614233176826</v>
      </c>
      <c r="I4564" s="129">
        <f t="shared" si="132"/>
        <v>475.00807116588413</v>
      </c>
      <c r="J4564" s="86">
        <v>30.292899999999999</v>
      </c>
      <c r="K4564" s="129">
        <f t="shared" si="133"/>
        <v>15.680508342413045</v>
      </c>
      <c r="L4564" s="68" t="str">
        <f>VLOOKUP(C4564,[6]Consolidado!$B:$E,2,FALSE)</f>
        <v>Ignitia Office</v>
      </c>
      <c r="M4564" s="69" t="str">
        <f>VLOOKUP(C4564,[6]Consolidado!$B:$E,3,FALSE)</f>
        <v>PTV chair. Oversized&amp;upholstered</v>
      </c>
      <c r="N4564" s="70" t="str">
        <f>VLOOKUP(C4564,[6]Consolidado!$B:$H,7,FALSE)</f>
        <v>Agosto</v>
      </c>
      <c r="O4564" s="69"/>
      <c r="P4564" s="69"/>
    </row>
    <row r="4565" spans="1:16" s="71" customFormat="1" ht="16.5" customHeight="1" outlineLevel="1" x14ac:dyDescent="0.2">
      <c r="A4565" s="60" t="s">
        <v>717</v>
      </c>
      <c r="B4565" s="61">
        <v>42977</v>
      </c>
      <c r="C4565" s="69">
        <v>264</v>
      </c>
      <c r="D4565" s="63" t="str">
        <f>VLOOKUP(C4565,[6]Consolidado!$B:$E,4,FALSE)</f>
        <v>Finalizada</v>
      </c>
      <c r="E4565" s="64" t="s">
        <v>25</v>
      </c>
      <c r="F4565" s="65" t="s">
        <v>137</v>
      </c>
      <c r="G4565" s="66">
        <v>0.25</v>
      </c>
      <c r="H4565" s="67">
        <v>980.21</v>
      </c>
      <c r="I4565" s="129">
        <f t="shared" si="132"/>
        <v>245.05250000000001</v>
      </c>
      <c r="J4565" s="86">
        <v>30.292899999999999</v>
      </c>
      <c r="K4565" s="129">
        <f t="shared" si="133"/>
        <v>8.0894367987218132</v>
      </c>
      <c r="L4565" s="68" t="str">
        <f>VLOOKUP(C4565,[6]Consolidado!$B:$E,2,FALSE)</f>
        <v>Ignitia Office</v>
      </c>
      <c r="M4565" s="69" t="str">
        <f>VLOOKUP(C4565,[6]Consolidado!$B:$E,3,FALSE)</f>
        <v>PTV chair. Oversized&amp;upholstered</v>
      </c>
      <c r="N4565" s="70" t="str">
        <f>VLOOKUP(C4565,[6]Consolidado!$B:$H,7,FALSE)</f>
        <v>Agosto</v>
      </c>
      <c r="O4565" s="69"/>
      <c r="P4565" s="69"/>
    </row>
    <row r="4566" spans="1:16" s="71" customFormat="1" ht="16.5" customHeight="1" outlineLevel="1" x14ac:dyDescent="0.2">
      <c r="A4566" s="60" t="s">
        <v>717</v>
      </c>
      <c r="B4566" s="61">
        <v>42977</v>
      </c>
      <c r="C4566" s="69">
        <v>264</v>
      </c>
      <c r="D4566" s="63" t="str">
        <f>VLOOKUP(C4566,[6]Consolidado!$B:$E,4,FALSE)</f>
        <v>Finalizada</v>
      </c>
      <c r="E4566" s="64" t="s">
        <v>25</v>
      </c>
      <c r="F4566" s="65" t="s">
        <v>109</v>
      </c>
      <c r="G4566" s="66">
        <v>0.8125</v>
      </c>
      <c r="H4566" s="67">
        <v>1200.5646323851602</v>
      </c>
      <c r="I4566" s="129">
        <f t="shared" si="132"/>
        <v>975.45876381294261</v>
      </c>
      <c r="J4566" s="86">
        <v>30.292899999999999</v>
      </c>
      <c r="K4566" s="129">
        <f t="shared" si="133"/>
        <v>32.200903968023617</v>
      </c>
      <c r="L4566" s="68" t="str">
        <f>VLOOKUP(C4566,[6]Consolidado!$B:$E,2,FALSE)</f>
        <v>Ignitia Office</v>
      </c>
      <c r="M4566" s="69" t="str">
        <f>VLOOKUP(C4566,[6]Consolidado!$B:$E,3,FALSE)</f>
        <v>PTV chair. Oversized&amp;upholstered</v>
      </c>
      <c r="N4566" s="70" t="str">
        <f>VLOOKUP(C4566,[6]Consolidado!$B:$H,7,FALSE)</f>
        <v>Agosto</v>
      </c>
      <c r="O4566" s="69"/>
      <c r="P4566" s="69"/>
    </row>
    <row r="4567" spans="1:16" s="71" customFormat="1" ht="16.5" customHeight="1" outlineLevel="1" x14ac:dyDescent="0.2">
      <c r="A4567" s="60" t="s">
        <v>717</v>
      </c>
      <c r="B4567" s="61">
        <v>42977</v>
      </c>
      <c r="C4567" s="69">
        <v>264</v>
      </c>
      <c r="D4567" s="63" t="str">
        <f>VLOOKUP(C4567,[6]Consolidado!$B:$E,4,FALSE)</f>
        <v>Finalizada</v>
      </c>
      <c r="E4567" s="64" t="s">
        <v>25</v>
      </c>
      <c r="F4567" s="65" t="s">
        <v>110</v>
      </c>
      <c r="G4567" s="66">
        <v>0.78125</v>
      </c>
      <c r="H4567" s="67">
        <v>1309.9402727880145</v>
      </c>
      <c r="I4567" s="129">
        <f t="shared" si="132"/>
        <v>1023.3908381156363</v>
      </c>
      <c r="J4567" s="86">
        <v>30.292899999999999</v>
      </c>
      <c r="K4567" s="129">
        <f t="shared" si="133"/>
        <v>33.783191378693893</v>
      </c>
      <c r="L4567" s="68" t="str">
        <f>VLOOKUP(C4567,[6]Consolidado!$B:$E,2,FALSE)</f>
        <v>Ignitia Office</v>
      </c>
      <c r="M4567" s="69" t="str">
        <f>VLOOKUP(C4567,[6]Consolidado!$B:$E,3,FALSE)</f>
        <v>PTV chair. Oversized&amp;upholstered</v>
      </c>
      <c r="N4567" s="70" t="str">
        <f>VLOOKUP(C4567,[6]Consolidado!$B:$H,7,FALSE)</f>
        <v>Agosto</v>
      </c>
      <c r="O4567" s="69"/>
      <c r="P4567" s="69"/>
    </row>
    <row r="4568" spans="1:16" s="71" customFormat="1" ht="16.5" customHeight="1" outlineLevel="1" x14ac:dyDescent="0.2">
      <c r="A4568" s="60" t="s">
        <v>717</v>
      </c>
      <c r="B4568" s="61">
        <v>42977</v>
      </c>
      <c r="C4568" s="69">
        <v>264</v>
      </c>
      <c r="D4568" s="63" t="str">
        <f>VLOOKUP(C4568,[6]Consolidado!$B:$E,4,FALSE)</f>
        <v>Finalizada</v>
      </c>
      <c r="E4568" s="64" t="s">
        <v>25</v>
      </c>
      <c r="F4568" s="65" t="s">
        <v>119</v>
      </c>
      <c r="G4568" s="66">
        <v>0.90625</v>
      </c>
      <c r="H4568" s="67">
        <v>614.85960643746137</v>
      </c>
      <c r="I4568" s="129">
        <f t="shared" si="132"/>
        <v>557.21651833394935</v>
      </c>
      <c r="J4568" s="86">
        <v>30.292899999999999</v>
      </c>
      <c r="K4568" s="129">
        <f t="shared" si="133"/>
        <v>18.394294317610708</v>
      </c>
      <c r="L4568" s="68" t="str">
        <f>VLOOKUP(C4568,[6]Consolidado!$B:$E,2,FALSE)</f>
        <v>Ignitia Office</v>
      </c>
      <c r="M4568" s="69" t="str">
        <f>VLOOKUP(C4568,[6]Consolidado!$B:$E,3,FALSE)</f>
        <v>PTV chair. Oversized&amp;upholstered</v>
      </c>
      <c r="N4568" s="70" t="str">
        <f>VLOOKUP(C4568,[6]Consolidado!$B:$H,7,FALSE)</f>
        <v>Agosto</v>
      </c>
      <c r="O4568" s="69"/>
      <c r="P4568" s="69"/>
    </row>
    <row r="4569" spans="1:16" s="71" customFormat="1" ht="16.5" customHeight="1" outlineLevel="1" x14ac:dyDescent="0.2">
      <c r="A4569" s="60" t="s">
        <v>717</v>
      </c>
      <c r="B4569" s="61">
        <v>42977</v>
      </c>
      <c r="C4569" s="69">
        <v>264</v>
      </c>
      <c r="D4569" s="63" t="str">
        <f>VLOOKUP(C4569,[6]Consolidado!$B:$E,4,FALSE)</f>
        <v>Finalizada</v>
      </c>
      <c r="E4569" s="64" t="s">
        <v>25</v>
      </c>
      <c r="F4569" s="65" t="s">
        <v>100</v>
      </c>
      <c r="G4569" s="66">
        <v>2.25</v>
      </c>
      <c r="H4569" s="67">
        <v>406.29999999999995</v>
      </c>
      <c r="I4569" s="129">
        <f t="shared" si="132"/>
        <v>914.17499999999995</v>
      </c>
      <c r="J4569" s="86">
        <v>30.292899999999999</v>
      </c>
      <c r="K4569" s="129">
        <f t="shared" si="133"/>
        <v>30.177863459754594</v>
      </c>
      <c r="L4569" s="68" t="str">
        <f>VLOOKUP(C4569,[6]Consolidado!$B:$E,2,FALSE)</f>
        <v>Ignitia Office</v>
      </c>
      <c r="M4569" s="69" t="str">
        <f>VLOOKUP(C4569,[6]Consolidado!$B:$E,3,FALSE)</f>
        <v>PTV chair. Oversized&amp;upholstered</v>
      </c>
      <c r="N4569" s="70" t="str">
        <f>VLOOKUP(C4569,[6]Consolidado!$B:$H,7,FALSE)</f>
        <v>Agosto</v>
      </c>
      <c r="O4569" s="69"/>
      <c r="P4569" s="69"/>
    </row>
    <row r="4570" spans="1:16" s="71" customFormat="1" ht="16.5" customHeight="1" outlineLevel="1" x14ac:dyDescent="0.2">
      <c r="A4570" s="60" t="s">
        <v>717</v>
      </c>
      <c r="B4570" s="61">
        <v>42977</v>
      </c>
      <c r="C4570" s="69">
        <v>264</v>
      </c>
      <c r="D4570" s="63" t="str">
        <f>VLOOKUP(C4570,[6]Consolidado!$B:$E,4,FALSE)</f>
        <v>Finalizada</v>
      </c>
      <c r="E4570" s="64" t="s">
        <v>25</v>
      </c>
      <c r="F4570" s="65" t="s">
        <v>99</v>
      </c>
      <c r="G4570" s="66">
        <v>9.375E-2</v>
      </c>
      <c r="H4570" s="67">
        <v>349.53824092741934</v>
      </c>
      <c r="I4570" s="129">
        <f t="shared" si="132"/>
        <v>32.769210086945563</v>
      </c>
      <c r="J4570" s="86">
        <v>30.292899999999999</v>
      </c>
      <c r="K4570" s="129">
        <f t="shared" si="133"/>
        <v>1.0817455604100488</v>
      </c>
      <c r="L4570" s="68" t="str">
        <f>VLOOKUP(C4570,[6]Consolidado!$B:$E,2,FALSE)</f>
        <v>Ignitia Office</v>
      </c>
      <c r="M4570" s="69" t="str">
        <f>VLOOKUP(C4570,[6]Consolidado!$B:$E,3,FALSE)</f>
        <v>PTV chair. Oversized&amp;upholstered</v>
      </c>
      <c r="N4570" s="70" t="str">
        <f>VLOOKUP(C4570,[6]Consolidado!$B:$H,7,FALSE)</f>
        <v>Agosto</v>
      </c>
      <c r="O4570" s="69"/>
      <c r="P4570" s="69"/>
    </row>
    <row r="4571" spans="1:16" s="71" customFormat="1" ht="16.5" customHeight="1" outlineLevel="1" x14ac:dyDescent="0.2">
      <c r="A4571" s="60" t="s">
        <v>717</v>
      </c>
      <c r="B4571" s="61">
        <v>42977</v>
      </c>
      <c r="C4571" s="69">
        <v>264</v>
      </c>
      <c r="D4571" s="63" t="str">
        <f>VLOOKUP(C4571,[6]Consolidado!$B:$E,4,FALSE)</f>
        <v>Finalizada</v>
      </c>
      <c r="E4571" s="64" t="s">
        <v>25</v>
      </c>
      <c r="F4571" s="65" t="s">
        <v>230</v>
      </c>
      <c r="G4571" s="66">
        <v>6.25E-2</v>
      </c>
      <c r="H4571" s="67">
        <v>238.47880378364198</v>
      </c>
      <c r="I4571" s="129">
        <f t="shared" si="132"/>
        <v>14.904925236477624</v>
      </c>
      <c r="J4571" s="86">
        <v>30.292899999999999</v>
      </c>
      <c r="K4571" s="129">
        <f t="shared" si="133"/>
        <v>0.49202701743569033</v>
      </c>
      <c r="L4571" s="68" t="str">
        <f>VLOOKUP(C4571,[6]Consolidado!$B:$E,2,FALSE)</f>
        <v>Ignitia Office</v>
      </c>
      <c r="M4571" s="69" t="str">
        <f>VLOOKUP(C4571,[6]Consolidado!$B:$E,3,FALSE)</f>
        <v>PTV chair. Oversized&amp;upholstered</v>
      </c>
      <c r="N4571" s="70" t="str">
        <f>VLOOKUP(C4571,[6]Consolidado!$B:$H,7,FALSE)</f>
        <v>Agosto</v>
      </c>
      <c r="O4571" s="69"/>
      <c r="P4571" s="69"/>
    </row>
    <row r="4572" spans="1:16" s="71" customFormat="1" ht="16.5" customHeight="1" outlineLevel="1" x14ac:dyDescent="0.2">
      <c r="A4572" s="60" t="s">
        <v>717</v>
      </c>
      <c r="B4572" s="61">
        <v>42977</v>
      </c>
      <c r="C4572" s="69">
        <v>264</v>
      </c>
      <c r="D4572" s="63" t="str">
        <f>VLOOKUP(C4572,[6]Consolidado!$B:$E,4,FALSE)</f>
        <v>Finalizada</v>
      </c>
      <c r="E4572" s="64" t="s">
        <v>33</v>
      </c>
      <c r="F4572" s="65" t="s">
        <v>90</v>
      </c>
      <c r="G4572" s="66">
        <v>27</v>
      </c>
      <c r="H4572" s="67">
        <v>3.1466686239601929</v>
      </c>
      <c r="I4572" s="129">
        <f t="shared" si="132"/>
        <v>84.960052846925208</v>
      </c>
      <c r="J4572" s="86">
        <v>30.292899999999999</v>
      </c>
      <c r="K4572" s="129">
        <f t="shared" si="133"/>
        <v>2.8046193281899456</v>
      </c>
      <c r="L4572" s="68" t="str">
        <f>VLOOKUP(C4572,[6]Consolidado!$B:$E,2,FALSE)</f>
        <v>Ignitia Office</v>
      </c>
      <c r="M4572" s="69" t="str">
        <f>VLOOKUP(C4572,[6]Consolidado!$B:$E,3,FALSE)</f>
        <v>PTV chair. Oversized&amp;upholstered</v>
      </c>
      <c r="N4572" s="70" t="str">
        <f>VLOOKUP(C4572,[6]Consolidado!$B:$H,7,FALSE)</f>
        <v>Agosto</v>
      </c>
      <c r="O4572" s="69"/>
      <c r="P4572" s="69"/>
    </row>
    <row r="4573" spans="1:16" s="71" customFormat="1" ht="16.5" customHeight="1" outlineLevel="1" x14ac:dyDescent="0.2">
      <c r="A4573" s="60" t="s">
        <v>717</v>
      </c>
      <c r="B4573" s="61">
        <v>42977</v>
      </c>
      <c r="C4573" s="69" t="s">
        <v>290</v>
      </c>
      <c r="D4573" s="63" t="str">
        <f>VLOOKUP(C4573,[6]Consolidado!$B:$E,4,FALSE)</f>
        <v>En Proceso</v>
      </c>
      <c r="E4573" s="64" t="s">
        <v>25</v>
      </c>
      <c r="F4573" s="65" t="s">
        <v>137</v>
      </c>
      <c r="G4573" s="66">
        <v>-0.25</v>
      </c>
      <c r="H4573" s="67">
        <v>980.21</v>
      </c>
      <c r="I4573" s="129">
        <f t="shared" si="132"/>
        <v>-245.05250000000001</v>
      </c>
      <c r="J4573" s="86">
        <v>30.292899999999999</v>
      </c>
      <c r="K4573" s="129">
        <f t="shared" si="133"/>
        <v>-8.0894367987218132</v>
      </c>
      <c r="L4573" s="68" t="str">
        <f>VLOOKUP(C4573,[6]Consolidado!$B:$E,2,FALSE)</f>
        <v>Acabado</v>
      </c>
      <c r="M4573" s="69" t="str">
        <f>VLOOKUP(C4573,[6]Consolidado!$B:$E,3,FALSE)</f>
        <v>Material de acabado pendiente de distribuir</v>
      </c>
      <c r="N4573" s="70">
        <f>VLOOKUP(C4573,[6]Consolidado!$B:$H,7,FALSE)</f>
        <v>0</v>
      </c>
      <c r="O4573" s="69"/>
      <c r="P4573" s="69"/>
    </row>
    <row r="4574" spans="1:16" s="71" customFormat="1" ht="16.5" customHeight="1" outlineLevel="1" x14ac:dyDescent="0.2">
      <c r="A4574" s="60" t="s">
        <v>717</v>
      </c>
      <c r="B4574" s="61">
        <v>42977</v>
      </c>
      <c r="C4574" s="69" t="s">
        <v>290</v>
      </c>
      <c r="D4574" s="63" t="str">
        <f>VLOOKUP(C4574,[6]Consolidado!$B:$E,4,FALSE)</f>
        <v>En Proceso</v>
      </c>
      <c r="E4574" s="64" t="s">
        <v>25</v>
      </c>
      <c r="F4574" s="65" t="s">
        <v>109</v>
      </c>
      <c r="G4574" s="66">
        <v>-0.3125</v>
      </c>
      <c r="H4574" s="67">
        <v>1200.5646323851602</v>
      </c>
      <c r="I4574" s="129">
        <f t="shared" si="132"/>
        <v>-375.17644762036252</v>
      </c>
      <c r="J4574" s="86">
        <v>30.292899999999999</v>
      </c>
      <c r="K4574" s="129">
        <f t="shared" si="133"/>
        <v>-12.384963064624467</v>
      </c>
      <c r="L4574" s="68" t="str">
        <f>VLOOKUP(C4574,[6]Consolidado!$B:$E,2,FALSE)</f>
        <v>Acabado</v>
      </c>
      <c r="M4574" s="69" t="str">
        <f>VLOOKUP(C4574,[6]Consolidado!$B:$E,3,FALSE)</f>
        <v>Material de acabado pendiente de distribuir</v>
      </c>
      <c r="N4574" s="70">
        <f>VLOOKUP(C4574,[6]Consolidado!$B:$H,7,FALSE)</f>
        <v>0</v>
      </c>
      <c r="O4574" s="69"/>
      <c r="P4574" s="69"/>
    </row>
    <row r="4575" spans="1:16" s="71" customFormat="1" ht="16.5" customHeight="1" outlineLevel="1" x14ac:dyDescent="0.2">
      <c r="A4575" s="60" t="s">
        <v>717</v>
      </c>
      <c r="B4575" s="61">
        <v>42977</v>
      </c>
      <c r="C4575" s="69" t="s">
        <v>290</v>
      </c>
      <c r="D4575" s="63" t="str">
        <f>VLOOKUP(C4575,[6]Consolidado!$B:$E,4,FALSE)</f>
        <v>En Proceso</v>
      </c>
      <c r="E4575" s="64" t="s">
        <v>25</v>
      </c>
      <c r="F4575" s="65" t="s">
        <v>110</v>
      </c>
      <c r="G4575" s="66">
        <v>-0.28125</v>
      </c>
      <c r="H4575" s="67">
        <v>1309.9402727880145</v>
      </c>
      <c r="I4575" s="129">
        <f t="shared" si="132"/>
        <v>-368.42070172162909</v>
      </c>
      <c r="J4575" s="86">
        <v>30.292899999999999</v>
      </c>
      <c r="K4575" s="129">
        <f t="shared" si="133"/>
        <v>-12.161948896329804</v>
      </c>
      <c r="L4575" s="68" t="str">
        <f>VLOOKUP(C4575,[6]Consolidado!$B:$E,2,FALSE)</f>
        <v>Acabado</v>
      </c>
      <c r="M4575" s="69" t="str">
        <f>VLOOKUP(C4575,[6]Consolidado!$B:$E,3,FALSE)</f>
        <v>Material de acabado pendiente de distribuir</v>
      </c>
      <c r="N4575" s="70">
        <f>VLOOKUP(C4575,[6]Consolidado!$B:$H,7,FALSE)</f>
        <v>0</v>
      </c>
      <c r="O4575" s="69"/>
      <c r="P4575" s="69"/>
    </row>
    <row r="4576" spans="1:16" s="71" customFormat="1" ht="16.5" customHeight="1" outlineLevel="1" x14ac:dyDescent="0.2">
      <c r="A4576" s="60" t="s">
        <v>717</v>
      </c>
      <c r="B4576" s="61">
        <v>42977</v>
      </c>
      <c r="C4576" s="69" t="s">
        <v>290</v>
      </c>
      <c r="D4576" s="63" t="str">
        <f>VLOOKUP(C4576,[6]Consolidado!$B:$E,4,FALSE)</f>
        <v>En Proceso</v>
      </c>
      <c r="E4576" s="64" t="s">
        <v>25</v>
      </c>
      <c r="F4576" s="65" t="s">
        <v>119</v>
      </c>
      <c r="G4576" s="66">
        <v>-0.40625</v>
      </c>
      <c r="H4576" s="67">
        <v>614.85960643746137</v>
      </c>
      <c r="I4576" s="129">
        <f t="shared" si="132"/>
        <v>-249.78671511521867</v>
      </c>
      <c r="J4576" s="86">
        <v>30.292899999999999</v>
      </c>
      <c r="K4576" s="129">
        <f t="shared" si="133"/>
        <v>-8.2457181423772123</v>
      </c>
      <c r="L4576" s="68" t="str">
        <f>VLOOKUP(C4576,[6]Consolidado!$B:$E,2,FALSE)</f>
        <v>Acabado</v>
      </c>
      <c r="M4576" s="69" t="str">
        <f>VLOOKUP(C4576,[6]Consolidado!$B:$E,3,FALSE)</f>
        <v>Material de acabado pendiente de distribuir</v>
      </c>
      <c r="N4576" s="70">
        <f>VLOOKUP(C4576,[6]Consolidado!$B:$H,7,FALSE)</f>
        <v>0</v>
      </c>
      <c r="O4576" s="69"/>
      <c r="P4576" s="69"/>
    </row>
    <row r="4577" spans="1:16" s="71" customFormat="1" ht="16.5" customHeight="1" outlineLevel="1" x14ac:dyDescent="0.2">
      <c r="A4577" s="60" t="s">
        <v>717</v>
      </c>
      <c r="B4577" s="61">
        <v>42977</v>
      </c>
      <c r="C4577" s="69" t="s">
        <v>290</v>
      </c>
      <c r="D4577" s="63" t="str">
        <f>VLOOKUP(C4577,[6]Consolidado!$B:$E,4,FALSE)</f>
        <v>En Proceso</v>
      </c>
      <c r="E4577" s="64" t="s">
        <v>25</v>
      </c>
      <c r="F4577" s="65" t="s">
        <v>201</v>
      </c>
      <c r="G4577" s="66">
        <v>-3.125E-2</v>
      </c>
      <c r="H4577" s="67">
        <v>875.09253561253558</v>
      </c>
      <c r="I4577" s="129">
        <f t="shared" si="132"/>
        <v>-27.346641737891737</v>
      </c>
      <c r="J4577" s="86">
        <v>30.292899999999999</v>
      </c>
      <c r="K4577" s="129">
        <f t="shared" si="133"/>
        <v>-0.90274096365457701</v>
      </c>
      <c r="L4577" s="68" t="str">
        <f>VLOOKUP(C4577,[6]Consolidado!$B:$E,2,FALSE)</f>
        <v>Acabado</v>
      </c>
      <c r="M4577" s="69" t="str">
        <f>VLOOKUP(C4577,[6]Consolidado!$B:$E,3,FALSE)</f>
        <v>Material de acabado pendiente de distribuir</v>
      </c>
      <c r="N4577" s="70">
        <f>VLOOKUP(C4577,[6]Consolidado!$B:$H,7,FALSE)</f>
        <v>0</v>
      </c>
      <c r="O4577" s="69"/>
      <c r="P4577" s="69"/>
    </row>
    <row r="4578" spans="1:16" s="71" customFormat="1" ht="16.5" customHeight="1" outlineLevel="1" x14ac:dyDescent="0.2">
      <c r="A4578" s="60" t="s">
        <v>717</v>
      </c>
      <c r="B4578" s="61">
        <v>42977</v>
      </c>
      <c r="C4578" s="69" t="s">
        <v>290</v>
      </c>
      <c r="D4578" s="63" t="str">
        <f>VLOOKUP(C4578,[6]Consolidado!$B:$E,4,FALSE)</f>
        <v>En Proceso</v>
      </c>
      <c r="E4578" s="64" t="s">
        <v>25</v>
      </c>
      <c r="F4578" s="65" t="s">
        <v>230</v>
      </c>
      <c r="G4578" s="66">
        <v>-3.125E-2</v>
      </c>
      <c r="H4578" s="67">
        <v>238.47880378364198</v>
      </c>
      <c r="I4578" s="129">
        <f t="shared" si="132"/>
        <v>-7.4524626182388118</v>
      </c>
      <c r="J4578" s="86">
        <v>30.292899999999999</v>
      </c>
      <c r="K4578" s="129">
        <f t="shared" si="133"/>
        <v>-0.24601350871784516</v>
      </c>
      <c r="L4578" s="68" t="str">
        <f>VLOOKUP(C4578,[6]Consolidado!$B:$E,2,FALSE)</f>
        <v>Acabado</v>
      </c>
      <c r="M4578" s="69" t="str">
        <f>VLOOKUP(C4578,[6]Consolidado!$B:$E,3,FALSE)</f>
        <v>Material de acabado pendiente de distribuir</v>
      </c>
      <c r="N4578" s="70">
        <f>VLOOKUP(C4578,[6]Consolidado!$B:$H,7,FALSE)</f>
        <v>0</v>
      </c>
      <c r="O4578" s="69"/>
      <c r="P4578" s="69"/>
    </row>
    <row r="4579" spans="1:16" s="71" customFormat="1" ht="16.5" customHeight="1" outlineLevel="1" x14ac:dyDescent="0.2">
      <c r="A4579" s="60" t="s">
        <v>717</v>
      </c>
      <c r="B4579" s="61">
        <v>42977</v>
      </c>
      <c r="C4579" s="69" t="s">
        <v>89</v>
      </c>
      <c r="D4579" s="63" t="str">
        <f>VLOOKUP(C4579,[6]Consolidado!$B:$E,4,FALSE)</f>
        <v>En Proceso</v>
      </c>
      <c r="E4579" s="64" t="s">
        <v>33</v>
      </c>
      <c r="F4579" s="65" t="s">
        <v>90</v>
      </c>
      <c r="G4579" s="66">
        <v>-8.1</v>
      </c>
      <c r="H4579" s="67">
        <v>3.1466686239601929</v>
      </c>
      <c r="I4579" s="129">
        <f t="shared" si="132"/>
        <v>-25.48801585407756</v>
      </c>
      <c r="J4579" s="86">
        <v>30.292899999999999</v>
      </c>
      <c r="K4579" s="129">
        <f t="shared" si="133"/>
        <v>-0.84138579845698369</v>
      </c>
      <c r="L4579" s="68" t="str">
        <f>VLOOKUP(C4579,[6]Consolidado!$B:$E,2,FALSE)</f>
        <v>Empaque</v>
      </c>
      <c r="M4579" s="69" t="str">
        <f>VLOOKUP(C4579,[6]Consolidado!$B:$E,3,FALSE)</f>
        <v>Material de empaque pendiente de distribuir</v>
      </c>
      <c r="N4579" s="70">
        <f>VLOOKUP(C4579,[6]Consolidado!$B:$H,7,FALSE)</f>
        <v>0</v>
      </c>
      <c r="O4579" s="69"/>
      <c r="P4579" s="69"/>
    </row>
    <row r="4580" spans="1:16" s="71" customFormat="1" ht="16.5" customHeight="1" outlineLevel="1" x14ac:dyDescent="0.2">
      <c r="A4580" s="60" t="s">
        <v>717</v>
      </c>
      <c r="B4580" s="61">
        <v>42977</v>
      </c>
      <c r="C4580" s="69">
        <v>269</v>
      </c>
      <c r="D4580" s="63" t="str">
        <f>VLOOKUP(C4580,[6]Consolidado!$B:$E,4,FALSE)</f>
        <v>Finalizada</v>
      </c>
      <c r="E4580" s="64" t="s">
        <v>25</v>
      </c>
      <c r="F4580" s="65" t="s">
        <v>137</v>
      </c>
      <c r="G4580" s="66">
        <v>0.25</v>
      </c>
      <c r="H4580" s="67">
        <v>980.21</v>
      </c>
      <c r="I4580" s="129">
        <f t="shared" si="132"/>
        <v>245.05250000000001</v>
      </c>
      <c r="J4580" s="86">
        <v>30.292899999999999</v>
      </c>
      <c r="K4580" s="129">
        <f t="shared" si="133"/>
        <v>8.0894367987218132</v>
      </c>
      <c r="L4580" s="68" t="str">
        <f>VLOOKUP(C4580,[6]Consolidado!$B:$E,2,FALSE)</f>
        <v>Ignitia Office</v>
      </c>
      <c r="M4580" s="69" t="str">
        <f>VLOOKUP(C4580,[6]Consolidado!$B:$E,3,FALSE)</f>
        <v>Oval Conference table on Pedestal base</v>
      </c>
      <c r="N4580" s="70" t="str">
        <f>VLOOKUP(C4580,[6]Consolidado!$B:$H,7,FALSE)</f>
        <v>Agosto</v>
      </c>
      <c r="O4580" s="69"/>
      <c r="P4580" s="69"/>
    </row>
    <row r="4581" spans="1:16" s="71" customFormat="1" ht="16.5" customHeight="1" outlineLevel="1" x14ac:dyDescent="0.2">
      <c r="A4581" s="60" t="s">
        <v>717</v>
      </c>
      <c r="B4581" s="61">
        <v>42977</v>
      </c>
      <c r="C4581" s="69">
        <v>269</v>
      </c>
      <c r="D4581" s="63" t="str">
        <f>VLOOKUP(C4581,[6]Consolidado!$B:$E,4,FALSE)</f>
        <v>Finalizada</v>
      </c>
      <c r="E4581" s="64" t="s">
        <v>25</v>
      </c>
      <c r="F4581" s="65" t="s">
        <v>109</v>
      </c>
      <c r="G4581" s="66">
        <v>0.3125</v>
      </c>
      <c r="H4581" s="67">
        <v>1200.5646323851602</v>
      </c>
      <c r="I4581" s="129">
        <f t="shared" si="132"/>
        <v>375.17644762036252</v>
      </c>
      <c r="J4581" s="86">
        <v>30.292899999999999</v>
      </c>
      <c r="K4581" s="129">
        <f t="shared" si="133"/>
        <v>12.384963064624467</v>
      </c>
      <c r="L4581" s="68" t="str">
        <f>VLOOKUP(C4581,[6]Consolidado!$B:$E,2,FALSE)</f>
        <v>Ignitia Office</v>
      </c>
      <c r="M4581" s="69" t="str">
        <f>VLOOKUP(C4581,[6]Consolidado!$B:$E,3,FALSE)</f>
        <v>Oval Conference table on Pedestal base</v>
      </c>
      <c r="N4581" s="70" t="str">
        <f>VLOOKUP(C4581,[6]Consolidado!$B:$H,7,FALSE)</f>
        <v>Agosto</v>
      </c>
      <c r="O4581" s="69"/>
      <c r="P4581" s="69"/>
    </row>
    <row r="4582" spans="1:16" s="71" customFormat="1" ht="16.5" customHeight="1" outlineLevel="1" x14ac:dyDescent="0.2">
      <c r="A4582" s="60" t="s">
        <v>717</v>
      </c>
      <c r="B4582" s="61">
        <v>42977</v>
      </c>
      <c r="C4582" s="69">
        <v>269</v>
      </c>
      <c r="D4582" s="63" t="str">
        <f>VLOOKUP(C4582,[6]Consolidado!$B:$E,4,FALSE)</f>
        <v>Finalizada</v>
      </c>
      <c r="E4582" s="64" t="s">
        <v>25</v>
      </c>
      <c r="F4582" s="65" t="s">
        <v>110</v>
      </c>
      <c r="G4582" s="66">
        <v>0.28125</v>
      </c>
      <c r="H4582" s="67">
        <v>1309.9402727880145</v>
      </c>
      <c r="I4582" s="129">
        <f t="shared" si="132"/>
        <v>368.42070172162909</v>
      </c>
      <c r="J4582" s="86">
        <v>30.292899999999999</v>
      </c>
      <c r="K4582" s="129">
        <f t="shared" si="133"/>
        <v>12.161948896329804</v>
      </c>
      <c r="L4582" s="68" t="str">
        <f>VLOOKUP(C4582,[6]Consolidado!$B:$E,2,FALSE)</f>
        <v>Ignitia Office</v>
      </c>
      <c r="M4582" s="69" t="str">
        <f>VLOOKUP(C4582,[6]Consolidado!$B:$E,3,FALSE)</f>
        <v>Oval Conference table on Pedestal base</v>
      </c>
      <c r="N4582" s="70" t="str">
        <f>VLOOKUP(C4582,[6]Consolidado!$B:$H,7,FALSE)</f>
        <v>Agosto</v>
      </c>
      <c r="O4582" s="69"/>
      <c r="P4582" s="69"/>
    </row>
    <row r="4583" spans="1:16" s="71" customFormat="1" ht="16.5" customHeight="1" outlineLevel="1" x14ac:dyDescent="0.2">
      <c r="A4583" s="60" t="s">
        <v>717</v>
      </c>
      <c r="B4583" s="61">
        <v>42977</v>
      </c>
      <c r="C4583" s="69">
        <v>269</v>
      </c>
      <c r="D4583" s="63" t="str">
        <f>VLOOKUP(C4583,[6]Consolidado!$B:$E,4,FALSE)</f>
        <v>Finalizada</v>
      </c>
      <c r="E4583" s="64" t="s">
        <v>25</v>
      </c>
      <c r="F4583" s="65" t="s">
        <v>119</v>
      </c>
      <c r="G4583" s="66">
        <v>0.40625</v>
      </c>
      <c r="H4583" s="67">
        <v>614.85960643746137</v>
      </c>
      <c r="I4583" s="129">
        <f t="shared" si="132"/>
        <v>249.78671511521867</v>
      </c>
      <c r="J4583" s="86">
        <v>30.292899999999999</v>
      </c>
      <c r="K4583" s="129">
        <f t="shared" si="133"/>
        <v>8.2457181423772123</v>
      </c>
      <c r="L4583" s="68" t="str">
        <f>VLOOKUP(C4583,[6]Consolidado!$B:$E,2,FALSE)</f>
        <v>Ignitia Office</v>
      </c>
      <c r="M4583" s="69" t="str">
        <f>VLOOKUP(C4583,[6]Consolidado!$B:$E,3,FALSE)</f>
        <v>Oval Conference table on Pedestal base</v>
      </c>
      <c r="N4583" s="70" t="str">
        <f>VLOOKUP(C4583,[6]Consolidado!$B:$H,7,FALSE)</f>
        <v>Agosto</v>
      </c>
      <c r="O4583" s="69"/>
      <c r="P4583" s="69"/>
    </row>
    <row r="4584" spans="1:16" s="71" customFormat="1" ht="16.5" customHeight="1" outlineLevel="1" x14ac:dyDescent="0.2">
      <c r="A4584" s="60" t="s">
        <v>717</v>
      </c>
      <c r="B4584" s="61">
        <v>42977</v>
      </c>
      <c r="C4584" s="69">
        <v>269</v>
      </c>
      <c r="D4584" s="63" t="str">
        <f>VLOOKUP(C4584,[6]Consolidado!$B:$E,4,FALSE)</f>
        <v>Finalizada</v>
      </c>
      <c r="E4584" s="64" t="s">
        <v>25</v>
      </c>
      <c r="F4584" s="65" t="s">
        <v>201</v>
      </c>
      <c r="G4584" s="66">
        <v>3.125E-2</v>
      </c>
      <c r="H4584" s="67">
        <v>875.09253561253558</v>
      </c>
      <c r="I4584" s="129">
        <f t="shared" si="132"/>
        <v>27.346641737891737</v>
      </c>
      <c r="J4584" s="86">
        <v>30.292899999999999</v>
      </c>
      <c r="K4584" s="129">
        <f t="shared" si="133"/>
        <v>0.90274096365457701</v>
      </c>
      <c r="L4584" s="68" t="str">
        <f>VLOOKUP(C4584,[6]Consolidado!$B:$E,2,FALSE)</f>
        <v>Ignitia Office</v>
      </c>
      <c r="M4584" s="69" t="str">
        <f>VLOOKUP(C4584,[6]Consolidado!$B:$E,3,FALSE)</f>
        <v>Oval Conference table on Pedestal base</v>
      </c>
      <c r="N4584" s="70" t="str">
        <f>VLOOKUP(C4584,[6]Consolidado!$B:$H,7,FALSE)</f>
        <v>Agosto</v>
      </c>
      <c r="O4584" s="69"/>
      <c r="P4584" s="69"/>
    </row>
    <row r="4585" spans="1:16" s="71" customFormat="1" ht="16.5" customHeight="1" outlineLevel="1" x14ac:dyDescent="0.2">
      <c r="A4585" s="60" t="s">
        <v>717</v>
      </c>
      <c r="B4585" s="61">
        <v>42977</v>
      </c>
      <c r="C4585" s="69">
        <v>269</v>
      </c>
      <c r="D4585" s="63" t="str">
        <f>VLOOKUP(C4585,[6]Consolidado!$B:$E,4,FALSE)</f>
        <v>Finalizada</v>
      </c>
      <c r="E4585" s="64" t="s">
        <v>25</v>
      </c>
      <c r="F4585" s="65" t="s">
        <v>230</v>
      </c>
      <c r="G4585" s="66">
        <v>3.125E-2</v>
      </c>
      <c r="H4585" s="67">
        <v>238.47880378364198</v>
      </c>
      <c r="I4585" s="129">
        <f t="shared" si="132"/>
        <v>7.4524626182388118</v>
      </c>
      <c r="J4585" s="86">
        <v>30.292899999999999</v>
      </c>
      <c r="K4585" s="129">
        <f t="shared" si="133"/>
        <v>0.24601350871784516</v>
      </c>
      <c r="L4585" s="68" t="str">
        <f>VLOOKUP(C4585,[6]Consolidado!$B:$E,2,FALSE)</f>
        <v>Ignitia Office</v>
      </c>
      <c r="M4585" s="69" t="str">
        <f>VLOOKUP(C4585,[6]Consolidado!$B:$E,3,FALSE)</f>
        <v>Oval Conference table on Pedestal base</v>
      </c>
      <c r="N4585" s="70" t="str">
        <f>VLOOKUP(C4585,[6]Consolidado!$B:$H,7,FALSE)</f>
        <v>Agosto</v>
      </c>
      <c r="O4585" s="69"/>
      <c r="P4585" s="69"/>
    </row>
    <row r="4586" spans="1:16" s="71" customFormat="1" ht="16.5" customHeight="1" outlineLevel="1" x14ac:dyDescent="0.2">
      <c r="A4586" s="60" t="s">
        <v>717</v>
      </c>
      <c r="B4586" s="61">
        <v>42977</v>
      </c>
      <c r="C4586" s="69">
        <v>269</v>
      </c>
      <c r="D4586" s="63" t="str">
        <f>VLOOKUP(C4586,[6]Consolidado!$B:$E,4,FALSE)</f>
        <v>Finalizada</v>
      </c>
      <c r="E4586" s="64" t="s">
        <v>33</v>
      </c>
      <c r="F4586" s="65" t="s">
        <v>90</v>
      </c>
      <c r="G4586" s="66">
        <v>8.1</v>
      </c>
      <c r="H4586" s="67">
        <v>3.1466686239601929</v>
      </c>
      <c r="I4586" s="129">
        <f t="shared" si="132"/>
        <v>25.48801585407756</v>
      </c>
      <c r="J4586" s="86">
        <v>30.292899999999999</v>
      </c>
      <c r="K4586" s="129">
        <f t="shared" si="133"/>
        <v>0.84138579845698369</v>
      </c>
      <c r="L4586" s="68" t="str">
        <f>VLOOKUP(C4586,[6]Consolidado!$B:$E,2,FALSE)</f>
        <v>Ignitia Office</v>
      </c>
      <c r="M4586" s="69" t="str">
        <f>VLOOKUP(C4586,[6]Consolidado!$B:$E,3,FALSE)</f>
        <v>Oval Conference table on Pedestal base</v>
      </c>
      <c r="N4586" s="70" t="str">
        <f>VLOOKUP(C4586,[6]Consolidado!$B:$H,7,FALSE)</f>
        <v>Agosto</v>
      </c>
      <c r="O4586" s="69"/>
      <c r="P4586" s="69"/>
    </row>
    <row r="4587" spans="1:16" s="71" customFormat="1" ht="16.5" customHeight="1" outlineLevel="1" x14ac:dyDescent="0.2">
      <c r="A4587" s="60" t="s">
        <v>717</v>
      </c>
      <c r="B4587" s="61">
        <v>42977</v>
      </c>
      <c r="C4587" s="69" t="s">
        <v>290</v>
      </c>
      <c r="D4587" s="63" t="str">
        <f>VLOOKUP(C4587,[6]Consolidado!$B:$E,4,FALSE)</f>
        <v>En Proceso</v>
      </c>
      <c r="E4587" s="64" t="s">
        <v>25</v>
      </c>
      <c r="F4587" s="65" t="s">
        <v>230</v>
      </c>
      <c r="G4587" s="66">
        <v>-6.25E-2</v>
      </c>
      <c r="H4587" s="67">
        <v>238.47880378364198</v>
      </c>
      <c r="I4587" s="129">
        <f t="shared" si="132"/>
        <v>-14.904925236477624</v>
      </c>
      <c r="J4587" s="86">
        <v>30.292899999999999</v>
      </c>
      <c r="K4587" s="129">
        <f t="shared" si="133"/>
        <v>-0.49202701743569033</v>
      </c>
      <c r="L4587" s="68" t="str">
        <f>VLOOKUP(C4587,[6]Consolidado!$B:$E,2,FALSE)</f>
        <v>Acabado</v>
      </c>
      <c r="M4587" s="69" t="str">
        <f>VLOOKUP(C4587,[6]Consolidado!$B:$E,3,FALSE)</f>
        <v>Material de acabado pendiente de distribuir</v>
      </c>
      <c r="N4587" s="70">
        <f>VLOOKUP(C4587,[6]Consolidado!$B:$H,7,FALSE)</f>
        <v>0</v>
      </c>
      <c r="O4587" s="69"/>
      <c r="P4587" s="69"/>
    </row>
    <row r="4588" spans="1:16" s="71" customFormat="1" ht="16.5" customHeight="1" outlineLevel="1" x14ac:dyDescent="0.2">
      <c r="A4588" s="60" t="s">
        <v>717</v>
      </c>
      <c r="B4588" s="61">
        <v>42977</v>
      </c>
      <c r="C4588" s="69" t="s">
        <v>290</v>
      </c>
      <c r="D4588" s="63" t="str">
        <f>VLOOKUP(C4588,[6]Consolidado!$B:$E,4,FALSE)</f>
        <v>En Proceso</v>
      </c>
      <c r="E4588" s="64" t="s">
        <v>25</v>
      </c>
      <c r="F4588" s="65" t="s">
        <v>201</v>
      </c>
      <c r="G4588" s="66">
        <v>-9.375E-2</v>
      </c>
      <c r="H4588" s="67">
        <v>875.09253561253558</v>
      </c>
      <c r="I4588" s="129">
        <f t="shared" si="132"/>
        <v>-82.039925213675218</v>
      </c>
      <c r="J4588" s="86">
        <v>30.292899999999999</v>
      </c>
      <c r="K4588" s="129">
        <f t="shared" si="133"/>
        <v>-2.7082228909637314</v>
      </c>
      <c r="L4588" s="68" t="str">
        <f>VLOOKUP(C4588,[6]Consolidado!$B:$E,2,FALSE)</f>
        <v>Acabado</v>
      </c>
      <c r="M4588" s="69" t="str">
        <f>VLOOKUP(C4588,[6]Consolidado!$B:$E,3,FALSE)</f>
        <v>Material de acabado pendiente de distribuir</v>
      </c>
      <c r="N4588" s="70">
        <f>VLOOKUP(C4588,[6]Consolidado!$B:$H,7,FALSE)</f>
        <v>0</v>
      </c>
      <c r="O4588" s="69"/>
      <c r="P4588" s="69"/>
    </row>
    <row r="4589" spans="1:16" s="71" customFormat="1" ht="16.5" customHeight="1" outlineLevel="1" x14ac:dyDescent="0.2">
      <c r="A4589" s="60" t="s">
        <v>717</v>
      </c>
      <c r="B4589" s="61">
        <v>42977</v>
      </c>
      <c r="C4589" s="69" t="s">
        <v>290</v>
      </c>
      <c r="D4589" s="63" t="str">
        <f>VLOOKUP(C4589,[6]Consolidado!$B:$E,4,FALSE)</f>
        <v>En Proceso</v>
      </c>
      <c r="E4589" s="64" t="s">
        <v>25</v>
      </c>
      <c r="F4589" s="65" t="s">
        <v>109</v>
      </c>
      <c r="G4589" s="66">
        <v>-6.25E-2</v>
      </c>
      <c r="H4589" s="67">
        <v>1200.5646323851602</v>
      </c>
      <c r="I4589" s="129">
        <f t="shared" si="132"/>
        <v>-75.03528952407251</v>
      </c>
      <c r="J4589" s="86">
        <v>30.292899999999999</v>
      </c>
      <c r="K4589" s="129">
        <f t="shared" si="133"/>
        <v>-2.4769926129248936</v>
      </c>
      <c r="L4589" s="68" t="str">
        <f>VLOOKUP(C4589,[6]Consolidado!$B:$E,2,FALSE)</f>
        <v>Acabado</v>
      </c>
      <c r="M4589" s="69" t="str">
        <f>VLOOKUP(C4589,[6]Consolidado!$B:$E,3,FALSE)</f>
        <v>Material de acabado pendiente de distribuir</v>
      </c>
      <c r="N4589" s="70">
        <f>VLOOKUP(C4589,[6]Consolidado!$B:$H,7,FALSE)</f>
        <v>0</v>
      </c>
      <c r="O4589" s="69"/>
      <c r="P4589" s="69"/>
    </row>
    <row r="4590" spans="1:16" s="71" customFormat="1" ht="16.5" customHeight="1" outlineLevel="1" x14ac:dyDescent="0.2">
      <c r="A4590" s="60" t="s">
        <v>717</v>
      </c>
      <c r="B4590" s="61">
        <v>42977</v>
      </c>
      <c r="C4590" s="69" t="s">
        <v>290</v>
      </c>
      <c r="D4590" s="63" t="str">
        <f>VLOOKUP(C4590,[6]Consolidado!$B:$E,4,FALSE)</f>
        <v>En Proceso</v>
      </c>
      <c r="E4590" s="64" t="s">
        <v>25</v>
      </c>
      <c r="F4590" s="65" t="s">
        <v>110</v>
      </c>
      <c r="G4590" s="66">
        <v>-6.25E-2</v>
      </c>
      <c r="H4590" s="67">
        <v>1309.9402727880145</v>
      </c>
      <c r="I4590" s="129">
        <f t="shared" si="132"/>
        <v>-81.871267049250903</v>
      </c>
      <c r="J4590" s="86">
        <v>30.292899999999999</v>
      </c>
      <c r="K4590" s="129">
        <f t="shared" si="133"/>
        <v>-2.7026553102955115</v>
      </c>
      <c r="L4590" s="68" t="str">
        <f>VLOOKUP(C4590,[6]Consolidado!$B:$E,2,FALSE)</f>
        <v>Acabado</v>
      </c>
      <c r="M4590" s="69" t="str">
        <f>VLOOKUP(C4590,[6]Consolidado!$B:$E,3,FALSE)</f>
        <v>Material de acabado pendiente de distribuir</v>
      </c>
      <c r="N4590" s="70">
        <f>VLOOKUP(C4590,[6]Consolidado!$B:$H,7,FALSE)</f>
        <v>0</v>
      </c>
      <c r="O4590" s="69"/>
      <c r="P4590" s="69"/>
    </row>
    <row r="4591" spans="1:16" s="71" customFormat="1" ht="16.5" customHeight="1" outlineLevel="1" x14ac:dyDescent="0.2">
      <c r="A4591" s="60" t="s">
        <v>717</v>
      </c>
      <c r="B4591" s="61">
        <v>42977</v>
      </c>
      <c r="C4591" s="69" t="s">
        <v>290</v>
      </c>
      <c r="D4591" s="63" t="str">
        <f>VLOOKUP(C4591,[6]Consolidado!$B:$E,4,FALSE)</f>
        <v>En Proceso</v>
      </c>
      <c r="E4591" s="64" t="s">
        <v>25</v>
      </c>
      <c r="F4591" s="65" t="s">
        <v>119</v>
      </c>
      <c r="G4591" s="66">
        <v>-6.25E-2</v>
      </c>
      <c r="H4591" s="67">
        <v>614.85960643746137</v>
      </c>
      <c r="I4591" s="129">
        <f t="shared" si="132"/>
        <v>-38.428725402341335</v>
      </c>
      <c r="J4591" s="86">
        <v>30.292899999999999</v>
      </c>
      <c r="K4591" s="129">
        <f t="shared" si="133"/>
        <v>-1.2685720219041867</v>
      </c>
      <c r="L4591" s="68" t="str">
        <f>VLOOKUP(C4591,[6]Consolidado!$B:$E,2,FALSE)</f>
        <v>Acabado</v>
      </c>
      <c r="M4591" s="69" t="str">
        <f>VLOOKUP(C4591,[6]Consolidado!$B:$E,3,FALSE)</f>
        <v>Material de acabado pendiente de distribuir</v>
      </c>
      <c r="N4591" s="70">
        <f>VLOOKUP(C4591,[6]Consolidado!$B:$H,7,FALSE)</f>
        <v>0</v>
      </c>
      <c r="O4591" s="69"/>
      <c r="P4591" s="69"/>
    </row>
    <row r="4592" spans="1:16" s="71" customFormat="1" ht="16.5" customHeight="1" outlineLevel="1" x14ac:dyDescent="0.2">
      <c r="A4592" s="60" t="s">
        <v>717</v>
      </c>
      <c r="B4592" s="61">
        <v>42977</v>
      </c>
      <c r="C4592" s="69" t="s">
        <v>290</v>
      </c>
      <c r="D4592" s="63" t="str">
        <f>VLOOKUP(C4592,[6]Consolidado!$B:$E,4,FALSE)</f>
        <v>En Proceso</v>
      </c>
      <c r="E4592" s="64" t="s">
        <v>25</v>
      </c>
      <c r="F4592" s="65" t="s">
        <v>137</v>
      </c>
      <c r="G4592" s="66">
        <v>-3.125E-2</v>
      </c>
      <c r="H4592" s="67">
        <v>980.21</v>
      </c>
      <c r="I4592" s="129">
        <f t="shared" si="132"/>
        <v>-30.631562500000001</v>
      </c>
      <c r="J4592" s="86">
        <v>30.292899999999999</v>
      </c>
      <c r="K4592" s="129">
        <f t="shared" si="133"/>
        <v>-1.0111795998402267</v>
      </c>
      <c r="L4592" s="68" t="str">
        <f>VLOOKUP(C4592,[6]Consolidado!$B:$E,2,FALSE)</f>
        <v>Acabado</v>
      </c>
      <c r="M4592" s="69" t="str">
        <f>VLOOKUP(C4592,[6]Consolidado!$B:$E,3,FALSE)</f>
        <v>Material de acabado pendiente de distribuir</v>
      </c>
      <c r="N4592" s="70">
        <f>VLOOKUP(C4592,[6]Consolidado!$B:$H,7,FALSE)</f>
        <v>0</v>
      </c>
      <c r="O4592" s="69"/>
      <c r="P4592" s="69"/>
    </row>
    <row r="4593" spans="1:16" s="71" customFormat="1" ht="16.5" customHeight="1" outlineLevel="1" x14ac:dyDescent="0.2">
      <c r="A4593" s="60" t="s">
        <v>717</v>
      </c>
      <c r="B4593" s="61">
        <v>42977</v>
      </c>
      <c r="C4593" s="69" t="s">
        <v>89</v>
      </c>
      <c r="D4593" s="63" t="str">
        <f>VLOOKUP(C4593,[6]Consolidado!$B:$E,4,FALSE)</f>
        <v>En Proceso</v>
      </c>
      <c r="E4593" s="64" t="s">
        <v>33</v>
      </c>
      <c r="F4593" s="65" t="s">
        <v>90</v>
      </c>
      <c r="G4593" s="66">
        <v>-7.2</v>
      </c>
      <c r="H4593" s="67">
        <v>3.1466686239601929</v>
      </c>
      <c r="I4593" s="129">
        <f t="shared" si="132"/>
        <v>-22.656014092513388</v>
      </c>
      <c r="J4593" s="86">
        <v>30.292899999999999</v>
      </c>
      <c r="K4593" s="129">
        <f t="shared" si="133"/>
        <v>-0.7478984875173188</v>
      </c>
      <c r="L4593" s="68" t="str">
        <f>VLOOKUP(C4593,[6]Consolidado!$B:$E,2,FALSE)</f>
        <v>Empaque</v>
      </c>
      <c r="M4593" s="69" t="str">
        <f>VLOOKUP(C4593,[6]Consolidado!$B:$E,3,FALSE)</f>
        <v>Material de empaque pendiente de distribuir</v>
      </c>
      <c r="N4593" s="70">
        <f>VLOOKUP(C4593,[6]Consolidado!$B:$H,7,FALSE)</f>
        <v>0</v>
      </c>
      <c r="O4593" s="69"/>
      <c r="P4593" s="69"/>
    </row>
    <row r="4594" spans="1:16" s="71" customFormat="1" ht="16.5" customHeight="1" outlineLevel="1" x14ac:dyDescent="0.2">
      <c r="A4594" s="60" t="s">
        <v>717</v>
      </c>
      <c r="B4594" s="61">
        <v>42977</v>
      </c>
      <c r="C4594" s="69">
        <v>271</v>
      </c>
      <c r="D4594" s="63" t="str">
        <f>VLOOKUP(C4594,[6]Consolidado!$B:$E,4,FALSE)</f>
        <v>Finalizada</v>
      </c>
      <c r="E4594" s="64" t="s">
        <v>25</v>
      </c>
      <c r="F4594" s="65" t="s">
        <v>230</v>
      </c>
      <c r="G4594" s="66">
        <v>6.25E-2</v>
      </c>
      <c r="H4594" s="67">
        <v>238.47880378364198</v>
      </c>
      <c r="I4594" s="129">
        <f t="shared" si="132"/>
        <v>14.904925236477624</v>
      </c>
      <c r="J4594" s="86">
        <v>30.292899999999999</v>
      </c>
      <c r="K4594" s="129">
        <f t="shared" si="133"/>
        <v>0.49202701743569033</v>
      </c>
      <c r="L4594" s="68" t="str">
        <f>VLOOKUP(C4594,[6]Consolidado!$B:$E,2,FALSE)</f>
        <v>Ignitia Office</v>
      </c>
      <c r="M4594" s="69" t="str">
        <f>VLOOKUP(C4594,[6]Consolidado!$B:$E,3,FALSE)</f>
        <v>Meeting Room 4 side table stool modules</v>
      </c>
      <c r="N4594" s="70" t="str">
        <f>VLOOKUP(C4594,[6]Consolidado!$B:$H,7,FALSE)</f>
        <v>Agosto</v>
      </c>
      <c r="O4594" s="69"/>
      <c r="P4594" s="69"/>
    </row>
    <row r="4595" spans="1:16" s="71" customFormat="1" ht="16.5" customHeight="1" outlineLevel="1" x14ac:dyDescent="0.2">
      <c r="A4595" s="60" t="s">
        <v>717</v>
      </c>
      <c r="B4595" s="61">
        <v>42977</v>
      </c>
      <c r="C4595" s="69">
        <v>271</v>
      </c>
      <c r="D4595" s="63" t="str">
        <f>VLOOKUP(C4595,[6]Consolidado!$B:$E,4,FALSE)</f>
        <v>Finalizada</v>
      </c>
      <c r="E4595" s="64" t="s">
        <v>25</v>
      </c>
      <c r="F4595" s="65" t="s">
        <v>201</v>
      </c>
      <c r="G4595" s="66">
        <v>9.375E-2</v>
      </c>
      <c r="H4595" s="67">
        <v>875.09253561253558</v>
      </c>
      <c r="I4595" s="129">
        <f t="shared" si="132"/>
        <v>82.039925213675218</v>
      </c>
      <c r="J4595" s="86">
        <v>30.292899999999999</v>
      </c>
      <c r="K4595" s="129">
        <f t="shared" si="133"/>
        <v>2.7082228909637314</v>
      </c>
      <c r="L4595" s="68" t="str">
        <f>VLOOKUP(C4595,[6]Consolidado!$B:$E,2,FALSE)</f>
        <v>Ignitia Office</v>
      </c>
      <c r="M4595" s="69" t="str">
        <f>VLOOKUP(C4595,[6]Consolidado!$B:$E,3,FALSE)</f>
        <v>Meeting Room 4 side table stool modules</v>
      </c>
      <c r="N4595" s="70" t="str">
        <f>VLOOKUP(C4595,[6]Consolidado!$B:$H,7,FALSE)</f>
        <v>Agosto</v>
      </c>
      <c r="O4595" s="69"/>
      <c r="P4595" s="69"/>
    </row>
    <row r="4596" spans="1:16" s="71" customFormat="1" ht="16.5" customHeight="1" outlineLevel="1" x14ac:dyDescent="0.2">
      <c r="A4596" s="60" t="s">
        <v>717</v>
      </c>
      <c r="B4596" s="61">
        <v>42977</v>
      </c>
      <c r="C4596" s="69">
        <v>271</v>
      </c>
      <c r="D4596" s="63" t="str">
        <f>VLOOKUP(C4596,[6]Consolidado!$B:$E,4,FALSE)</f>
        <v>Finalizada</v>
      </c>
      <c r="E4596" s="64" t="s">
        <v>25</v>
      </c>
      <c r="F4596" s="65" t="s">
        <v>109</v>
      </c>
      <c r="G4596" s="66">
        <v>6.25E-2</v>
      </c>
      <c r="H4596" s="67">
        <v>1200.5646323851602</v>
      </c>
      <c r="I4596" s="129">
        <f t="shared" si="132"/>
        <v>75.03528952407251</v>
      </c>
      <c r="J4596" s="86">
        <v>30.292899999999999</v>
      </c>
      <c r="K4596" s="129">
        <f t="shared" si="133"/>
        <v>2.4769926129248936</v>
      </c>
      <c r="L4596" s="68" t="str">
        <f>VLOOKUP(C4596,[6]Consolidado!$B:$E,2,FALSE)</f>
        <v>Ignitia Office</v>
      </c>
      <c r="M4596" s="69" t="str">
        <f>VLOOKUP(C4596,[6]Consolidado!$B:$E,3,FALSE)</f>
        <v>Meeting Room 4 side table stool modules</v>
      </c>
      <c r="N4596" s="70" t="str">
        <f>VLOOKUP(C4596,[6]Consolidado!$B:$H,7,FALSE)</f>
        <v>Agosto</v>
      </c>
      <c r="O4596" s="69"/>
      <c r="P4596" s="69"/>
    </row>
    <row r="4597" spans="1:16" s="71" customFormat="1" ht="16.5" customHeight="1" outlineLevel="1" x14ac:dyDescent="0.2">
      <c r="A4597" s="60" t="s">
        <v>717</v>
      </c>
      <c r="B4597" s="61">
        <v>42977</v>
      </c>
      <c r="C4597" s="69">
        <v>271</v>
      </c>
      <c r="D4597" s="63" t="str">
        <f>VLOOKUP(C4597,[6]Consolidado!$B:$E,4,FALSE)</f>
        <v>Finalizada</v>
      </c>
      <c r="E4597" s="64" t="s">
        <v>25</v>
      </c>
      <c r="F4597" s="65" t="s">
        <v>110</v>
      </c>
      <c r="G4597" s="66">
        <v>6.25E-2</v>
      </c>
      <c r="H4597" s="67">
        <v>1309.9402727880145</v>
      </c>
      <c r="I4597" s="129">
        <f t="shared" si="132"/>
        <v>81.871267049250903</v>
      </c>
      <c r="J4597" s="86">
        <v>30.292899999999999</v>
      </c>
      <c r="K4597" s="129">
        <f t="shared" si="133"/>
        <v>2.7026553102955115</v>
      </c>
      <c r="L4597" s="68" t="str">
        <f>VLOOKUP(C4597,[6]Consolidado!$B:$E,2,FALSE)</f>
        <v>Ignitia Office</v>
      </c>
      <c r="M4597" s="69" t="str">
        <f>VLOOKUP(C4597,[6]Consolidado!$B:$E,3,FALSE)</f>
        <v>Meeting Room 4 side table stool modules</v>
      </c>
      <c r="N4597" s="70" t="str">
        <f>VLOOKUP(C4597,[6]Consolidado!$B:$H,7,FALSE)</f>
        <v>Agosto</v>
      </c>
      <c r="O4597" s="69"/>
      <c r="P4597" s="69"/>
    </row>
    <row r="4598" spans="1:16" s="71" customFormat="1" ht="16.5" customHeight="1" outlineLevel="1" x14ac:dyDescent="0.2">
      <c r="A4598" s="60" t="s">
        <v>717</v>
      </c>
      <c r="B4598" s="61">
        <v>42977</v>
      </c>
      <c r="C4598" s="69">
        <v>271</v>
      </c>
      <c r="D4598" s="63" t="str">
        <f>VLOOKUP(C4598,[6]Consolidado!$B:$E,4,FALSE)</f>
        <v>Finalizada</v>
      </c>
      <c r="E4598" s="64" t="s">
        <v>25</v>
      </c>
      <c r="F4598" s="65" t="s">
        <v>119</v>
      </c>
      <c r="G4598" s="66">
        <v>6.25E-2</v>
      </c>
      <c r="H4598" s="67">
        <v>614.85960643746137</v>
      </c>
      <c r="I4598" s="129">
        <f t="shared" si="132"/>
        <v>38.428725402341335</v>
      </c>
      <c r="J4598" s="86">
        <v>30.292899999999999</v>
      </c>
      <c r="K4598" s="129">
        <f t="shared" si="133"/>
        <v>1.2685720219041867</v>
      </c>
      <c r="L4598" s="68" t="str">
        <f>VLOOKUP(C4598,[6]Consolidado!$B:$E,2,FALSE)</f>
        <v>Ignitia Office</v>
      </c>
      <c r="M4598" s="69" t="str">
        <f>VLOOKUP(C4598,[6]Consolidado!$B:$E,3,FALSE)</f>
        <v>Meeting Room 4 side table stool modules</v>
      </c>
      <c r="N4598" s="70" t="str">
        <f>VLOOKUP(C4598,[6]Consolidado!$B:$H,7,FALSE)</f>
        <v>Agosto</v>
      </c>
      <c r="O4598" s="69"/>
      <c r="P4598" s="69"/>
    </row>
    <row r="4599" spans="1:16" s="71" customFormat="1" ht="16.5" customHeight="1" outlineLevel="1" x14ac:dyDescent="0.2">
      <c r="A4599" s="60" t="s">
        <v>717</v>
      </c>
      <c r="B4599" s="61">
        <v>42977</v>
      </c>
      <c r="C4599" s="69">
        <v>271</v>
      </c>
      <c r="D4599" s="63" t="str">
        <f>VLOOKUP(C4599,[6]Consolidado!$B:$E,4,FALSE)</f>
        <v>Finalizada</v>
      </c>
      <c r="E4599" s="64" t="s">
        <v>25</v>
      </c>
      <c r="F4599" s="65" t="s">
        <v>137</v>
      </c>
      <c r="G4599" s="66">
        <v>3.125E-2</v>
      </c>
      <c r="H4599" s="67">
        <v>980.21</v>
      </c>
      <c r="I4599" s="129">
        <f t="shared" si="132"/>
        <v>30.631562500000001</v>
      </c>
      <c r="J4599" s="86">
        <v>30.292899999999999</v>
      </c>
      <c r="K4599" s="129">
        <f t="shared" si="133"/>
        <v>1.0111795998402267</v>
      </c>
      <c r="L4599" s="68" t="str">
        <f>VLOOKUP(C4599,[6]Consolidado!$B:$E,2,FALSE)</f>
        <v>Ignitia Office</v>
      </c>
      <c r="M4599" s="69" t="str">
        <f>VLOOKUP(C4599,[6]Consolidado!$B:$E,3,FALSE)</f>
        <v>Meeting Room 4 side table stool modules</v>
      </c>
      <c r="N4599" s="70" t="str">
        <f>VLOOKUP(C4599,[6]Consolidado!$B:$H,7,FALSE)</f>
        <v>Agosto</v>
      </c>
      <c r="O4599" s="69"/>
      <c r="P4599" s="69"/>
    </row>
    <row r="4600" spans="1:16" s="71" customFormat="1" ht="16.5" customHeight="1" outlineLevel="1" x14ac:dyDescent="0.2">
      <c r="A4600" s="60" t="s">
        <v>717</v>
      </c>
      <c r="B4600" s="61">
        <v>42977</v>
      </c>
      <c r="C4600" s="69">
        <v>271</v>
      </c>
      <c r="D4600" s="63" t="str">
        <f>VLOOKUP(C4600,[6]Consolidado!$B:$E,4,FALSE)</f>
        <v>Finalizada</v>
      </c>
      <c r="E4600" s="64" t="s">
        <v>33</v>
      </c>
      <c r="F4600" s="65" t="s">
        <v>90</v>
      </c>
      <c r="G4600" s="66">
        <v>7.2</v>
      </c>
      <c r="H4600" s="67">
        <v>3.1466686239601929</v>
      </c>
      <c r="I4600" s="129">
        <f t="shared" ref="I4600:I4663" si="134">G4600*H4600</f>
        <v>22.656014092513388</v>
      </c>
      <c r="J4600" s="86">
        <v>30.292899999999999</v>
      </c>
      <c r="K4600" s="129">
        <f t="shared" ref="K4600:K4663" si="135">IFERROR(I4600/J4600,0)</f>
        <v>0.7478984875173188</v>
      </c>
      <c r="L4600" s="68" t="str">
        <f>VLOOKUP(C4600,[6]Consolidado!$B:$E,2,FALSE)</f>
        <v>Ignitia Office</v>
      </c>
      <c r="M4600" s="69" t="str">
        <f>VLOOKUP(C4600,[6]Consolidado!$B:$E,3,FALSE)</f>
        <v>Meeting Room 4 side table stool modules</v>
      </c>
      <c r="N4600" s="70" t="str">
        <f>VLOOKUP(C4600,[6]Consolidado!$B:$H,7,FALSE)</f>
        <v>Agosto</v>
      </c>
      <c r="O4600" s="69"/>
      <c r="P4600" s="69"/>
    </row>
    <row r="4601" spans="1:16" s="71" customFormat="1" ht="16.5" customHeight="1" outlineLevel="1" x14ac:dyDescent="0.2">
      <c r="A4601" s="60" t="s">
        <v>717</v>
      </c>
      <c r="B4601" s="61">
        <v>42977</v>
      </c>
      <c r="C4601" s="69" t="s">
        <v>290</v>
      </c>
      <c r="D4601" s="63" t="str">
        <f>VLOOKUP(C4601,[6]Consolidado!$B:$E,4,FALSE)</f>
        <v>En Proceso</v>
      </c>
      <c r="E4601" s="64" t="s">
        <v>25</v>
      </c>
      <c r="F4601" s="65" t="s">
        <v>137</v>
      </c>
      <c r="G4601" s="66">
        <v>-0.1875</v>
      </c>
      <c r="H4601" s="67">
        <v>980.21</v>
      </c>
      <c r="I4601" s="129">
        <f t="shared" si="134"/>
        <v>-183.78937500000001</v>
      </c>
      <c r="J4601" s="86">
        <v>30.292899999999999</v>
      </c>
      <c r="K4601" s="129">
        <f t="shared" si="135"/>
        <v>-6.0670775990413599</v>
      </c>
      <c r="L4601" s="68" t="str">
        <f>VLOOKUP(C4601,[6]Consolidado!$B:$E,2,FALSE)</f>
        <v>Acabado</v>
      </c>
      <c r="M4601" s="69" t="str">
        <f>VLOOKUP(C4601,[6]Consolidado!$B:$E,3,FALSE)</f>
        <v>Material de acabado pendiente de distribuir</v>
      </c>
      <c r="N4601" s="70">
        <f>VLOOKUP(C4601,[6]Consolidado!$B:$H,7,FALSE)</f>
        <v>0</v>
      </c>
      <c r="O4601" s="69"/>
      <c r="P4601" s="69"/>
    </row>
    <row r="4602" spans="1:16" s="71" customFormat="1" ht="16.5" customHeight="1" outlineLevel="1" x14ac:dyDescent="0.2">
      <c r="A4602" s="60" t="s">
        <v>717</v>
      </c>
      <c r="B4602" s="61">
        <v>42977</v>
      </c>
      <c r="C4602" s="69" t="s">
        <v>290</v>
      </c>
      <c r="D4602" s="63" t="str">
        <f>VLOOKUP(C4602,[6]Consolidado!$B:$E,4,FALSE)</f>
        <v>En Proceso</v>
      </c>
      <c r="E4602" s="64" t="s">
        <v>25</v>
      </c>
      <c r="F4602" s="65" t="s">
        <v>109</v>
      </c>
      <c r="G4602" s="66">
        <v>-0.125</v>
      </c>
      <c r="H4602" s="67">
        <v>1200.5646323851602</v>
      </c>
      <c r="I4602" s="129">
        <f t="shared" si="134"/>
        <v>-150.07057904814502</v>
      </c>
      <c r="J4602" s="86">
        <v>30.292899999999999</v>
      </c>
      <c r="K4602" s="129">
        <f t="shared" si="135"/>
        <v>-4.9539852258497872</v>
      </c>
      <c r="L4602" s="68" t="str">
        <f>VLOOKUP(C4602,[6]Consolidado!$B:$E,2,FALSE)</f>
        <v>Acabado</v>
      </c>
      <c r="M4602" s="69" t="str">
        <f>VLOOKUP(C4602,[6]Consolidado!$B:$E,3,FALSE)</f>
        <v>Material de acabado pendiente de distribuir</v>
      </c>
      <c r="N4602" s="70">
        <f>VLOOKUP(C4602,[6]Consolidado!$B:$H,7,FALSE)</f>
        <v>0</v>
      </c>
      <c r="O4602" s="69"/>
      <c r="P4602" s="69"/>
    </row>
    <row r="4603" spans="1:16" s="71" customFormat="1" ht="16.5" customHeight="1" outlineLevel="1" x14ac:dyDescent="0.2">
      <c r="A4603" s="60" t="s">
        <v>717</v>
      </c>
      <c r="B4603" s="61">
        <v>42977</v>
      </c>
      <c r="C4603" s="69" t="s">
        <v>290</v>
      </c>
      <c r="D4603" s="63" t="str">
        <f>VLOOKUP(C4603,[6]Consolidado!$B:$E,4,FALSE)</f>
        <v>En Proceso</v>
      </c>
      <c r="E4603" s="64" t="s">
        <v>25</v>
      </c>
      <c r="F4603" s="65" t="s">
        <v>110</v>
      </c>
      <c r="G4603" s="66">
        <v>-0.15625</v>
      </c>
      <c r="H4603" s="67">
        <v>1309.9402727880145</v>
      </c>
      <c r="I4603" s="129">
        <f t="shared" si="134"/>
        <v>-204.67816762312725</v>
      </c>
      <c r="J4603" s="86">
        <v>30.292899999999999</v>
      </c>
      <c r="K4603" s="129">
        <f t="shared" si="135"/>
        <v>-6.7566382757387791</v>
      </c>
      <c r="L4603" s="68" t="str">
        <f>VLOOKUP(C4603,[6]Consolidado!$B:$E,2,FALSE)</f>
        <v>Acabado</v>
      </c>
      <c r="M4603" s="69" t="str">
        <f>VLOOKUP(C4603,[6]Consolidado!$B:$E,3,FALSE)</f>
        <v>Material de acabado pendiente de distribuir</v>
      </c>
      <c r="N4603" s="70">
        <f>VLOOKUP(C4603,[6]Consolidado!$B:$H,7,FALSE)</f>
        <v>0</v>
      </c>
      <c r="O4603" s="69"/>
      <c r="P4603" s="69"/>
    </row>
    <row r="4604" spans="1:16" s="71" customFormat="1" ht="16.5" customHeight="1" outlineLevel="1" x14ac:dyDescent="0.2">
      <c r="A4604" s="60" t="s">
        <v>717</v>
      </c>
      <c r="B4604" s="61">
        <v>42977</v>
      </c>
      <c r="C4604" s="69" t="s">
        <v>290</v>
      </c>
      <c r="D4604" s="63" t="str">
        <f>VLOOKUP(C4604,[6]Consolidado!$B:$E,4,FALSE)</f>
        <v>En Proceso</v>
      </c>
      <c r="E4604" s="64" t="s">
        <v>25</v>
      </c>
      <c r="F4604" s="65" t="s">
        <v>119</v>
      </c>
      <c r="G4604" s="66">
        <v>-0.15625</v>
      </c>
      <c r="H4604" s="67">
        <v>614.85960643746137</v>
      </c>
      <c r="I4604" s="129">
        <f t="shared" si="134"/>
        <v>-96.071813505853342</v>
      </c>
      <c r="J4604" s="86">
        <v>30.292899999999999</v>
      </c>
      <c r="K4604" s="129">
        <f t="shared" si="135"/>
        <v>-3.1714300547604668</v>
      </c>
      <c r="L4604" s="68" t="str">
        <f>VLOOKUP(C4604,[6]Consolidado!$B:$E,2,FALSE)</f>
        <v>Acabado</v>
      </c>
      <c r="M4604" s="69" t="str">
        <f>VLOOKUP(C4604,[6]Consolidado!$B:$E,3,FALSE)</f>
        <v>Material de acabado pendiente de distribuir</v>
      </c>
      <c r="N4604" s="70">
        <f>VLOOKUP(C4604,[6]Consolidado!$B:$H,7,FALSE)</f>
        <v>0</v>
      </c>
      <c r="O4604" s="69"/>
      <c r="P4604" s="69"/>
    </row>
    <row r="4605" spans="1:16" s="71" customFormat="1" ht="16.5" customHeight="1" outlineLevel="1" x14ac:dyDescent="0.2">
      <c r="A4605" s="60" t="s">
        <v>717</v>
      </c>
      <c r="B4605" s="61">
        <v>42977</v>
      </c>
      <c r="C4605" s="69" t="s">
        <v>290</v>
      </c>
      <c r="D4605" s="63" t="str">
        <f>VLOOKUP(C4605,[6]Consolidado!$B:$E,4,FALSE)</f>
        <v>En Proceso</v>
      </c>
      <c r="E4605" s="64" t="s">
        <v>25</v>
      </c>
      <c r="F4605" s="65" t="s">
        <v>201</v>
      </c>
      <c r="G4605" s="66">
        <v>-3.125E-2</v>
      </c>
      <c r="H4605" s="67">
        <v>875.09253561253558</v>
      </c>
      <c r="I4605" s="129">
        <f t="shared" si="134"/>
        <v>-27.346641737891737</v>
      </c>
      <c r="J4605" s="86">
        <v>30.292899999999999</v>
      </c>
      <c r="K4605" s="129">
        <f t="shared" si="135"/>
        <v>-0.90274096365457701</v>
      </c>
      <c r="L4605" s="68" t="str">
        <f>VLOOKUP(C4605,[6]Consolidado!$B:$E,2,FALSE)</f>
        <v>Acabado</v>
      </c>
      <c r="M4605" s="69" t="str">
        <f>VLOOKUP(C4605,[6]Consolidado!$B:$E,3,FALSE)</f>
        <v>Material de acabado pendiente de distribuir</v>
      </c>
      <c r="N4605" s="70">
        <f>VLOOKUP(C4605,[6]Consolidado!$B:$H,7,FALSE)</f>
        <v>0</v>
      </c>
      <c r="O4605" s="69"/>
      <c r="P4605" s="69"/>
    </row>
    <row r="4606" spans="1:16" s="71" customFormat="1" ht="16.5" customHeight="1" outlineLevel="1" x14ac:dyDescent="0.2">
      <c r="A4606" s="60" t="s">
        <v>717</v>
      </c>
      <c r="B4606" s="61">
        <v>42977</v>
      </c>
      <c r="C4606" s="69" t="s">
        <v>89</v>
      </c>
      <c r="D4606" s="63" t="str">
        <f>VLOOKUP(C4606,[6]Consolidado!$B:$E,4,FALSE)</f>
        <v>En Proceso</v>
      </c>
      <c r="E4606" s="64" t="s">
        <v>33</v>
      </c>
      <c r="F4606" s="65" t="s">
        <v>90</v>
      </c>
      <c r="G4606" s="66">
        <v>-10.8</v>
      </c>
      <c r="H4606" s="67">
        <v>3.1466686239601929</v>
      </c>
      <c r="I4606" s="129">
        <f t="shared" si="134"/>
        <v>-33.984021138770082</v>
      </c>
      <c r="J4606" s="86">
        <v>30.292899999999999</v>
      </c>
      <c r="K4606" s="129">
        <f t="shared" si="135"/>
        <v>-1.1218477312759783</v>
      </c>
      <c r="L4606" s="68" t="str">
        <f>VLOOKUP(C4606,[6]Consolidado!$B:$E,2,FALSE)</f>
        <v>Empaque</v>
      </c>
      <c r="M4606" s="69" t="str">
        <f>VLOOKUP(C4606,[6]Consolidado!$B:$E,3,FALSE)</f>
        <v>Material de empaque pendiente de distribuir</v>
      </c>
      <c r="N4606" s="70">
        <f>VLOOKUP(C4606,[6]Consolidado!$B:$H,7,FALSE)</f>
        <v>0</v>
      </c>
      <c r="O4606" s="69"/>
      <c r="P4606" s="69"/>
    </row>
    <row r="4607" spans="1:16" s="71" customFormat="1" ht="16.5" customHeight="1" outlineLevel="1" x14ac:dyDescent="0.2">
      <c r="A4607" s="60" t="s">
        <v>717</v>
      </c>
      <c r="B4607" s="61">
        <v>42977</v>
      </c>
      <c r="C4607" s="69">
        <v>337</v>
      </c>
      <c r="D4607" s="63" t="str">
        <f>VLOOKUP(C4607,[6]Consolidado!$B:$E,4,FALSE)</f>
        <v>Finalizada</v>
      </c>
      <c r="E4607" s="64" t="s">
        <v>25</v>
      </c>
      <c r="F4607" s="65" t="s">
        <v>137</v>
      </c>
      <c r="G4607" s="66">
        <v>0.1875</v>
      </c>
      <c r="H4607" s="67">
        <v>980.21</v>
      </c>
      <c r="I4607" s="129">
        <f t="shared" si="134"/>
        <v>183.78937500000001</v>
      </c>
      <c r="J4607" s="86">
        <v>30.292899999999999</v>
      </c>
      <c r="K4607" s="129">
        <f t="shared" si="135"/>
        <v>6.0670775990413599</v>
      </c>
      <c r="L4607" s="68" t="str">
        <f>VLOOKUP(C4607,[6]Consolidado!$B:$E,2,FALSE)</f>
        <v>BH Office</v>
      </c>
      <c r="M4607" s="69" t="str">
        <f>VLOOKUP(C4607,[6]Consolidado!$B:$E,3,FALSE)</f>
        <v>Desk 1 - ROBLE</v>
      </c>
      <c r="N4607" s="70" t="str">
        <f>VLOOKUP(C4607,[6]Consolidado!$B:$H,7,FALSE)</f>
        <v>Agosto</v>
      </c>
      <c r="O4607" s="69"/>
      <c r="P4607" s="69"/>
    </row>
    <row r="4608" spans="1:16" s="71" customFormat="1" ht="16.5" customHeight="1" outlineLevel="1" x14ac:dyDescent="0.2">
      <c r="A4608" s="60" t="s">
        <v>717</v>
      </c>
      <c r="B4608" s="61">
        <v>42977</v>
      </c>
      <c r="C4608" s="69">
        <v>337</v>
      </c>
      <c r="D4608" s="63" t="str">
        <f>VLOOKUP(C4608,[6]Consolidado!$B:$E,4,FALSE)</f>
        <v>Finalizada</v>
      </c>
      <c r="E4608" s="64" t="s">
        <v>25</v>
      </c>
      <c r="F4608" s="65" t="s">
        <v>109</v>
      </c>
      <c r="G4608" s="66">
        <v>0.125</v>
      </c>
      <c r="H4608" s="67">
        <v>1200.5646323851602</v>
      </c>
      <c r="I4608" s="129">
        <f t="shared" si="134"/>
        <v>150.07057904814502</v>
      </c>
      <c r="J4608" s="86">
        <v>30.292899999999999</v>
      </c>
      <c r="K4608" s="129">
        <f t="shared" si="135"/>
        <v>4.9539852258497872</v>
      </c>
      <c r="L4608" s="68" t="str">
        <f>VLOOKUP(C4608,[6]Consolidado!$B:$E,2,FALSE)</f>
        <v>BH Office</v>
      </c>
      <c r="M4608" s="69" t="str">
        <f>VLOOKUP(C4608,[6]Consolidado!$B:$E,3,FALSE)</f>
        <v>Desk 1 - ROBLE</v>
      </c>
      <c r="N4608" s="70" t="str">
        <f>VLOOKUP(C4608,[6]Consolidado!$B:$H,7,FALSE)</f>
        <v>Agosto</v>
      </c>
      <c r="O4608" s="69"/>
      <c r="P4608" s="69"/>
    </row>
    <row r="4609" spans="1:16" s="71" customFormat="1" ht="16.5" customHeight="1" outlineLevel="1" x14ac:dyDescent="0.2">
      <c r="A4609" s="60" t="s">
        <v>717</v>
      </c>
      <c r="B4609" s="61">
        <v>42977</v>
      </c>
      <c r="C4609" s="69">
        <v>337</v>
      </c>
      <c r="D4609" s="63" t="str">
        <f>VLOOKUP(C4609,[6]Consolidado!$B:$E,4,FALSE)</f>
        <v>Finalizada</v>
      </c>
      <c r="E4609" s="64" t="s">
        <v>25</v>
      </c>
      <c r="F4609" s="65" t="s">
        <v>110</v>
      </c>
      <c r="G4609" s="66">
        <v>0.15625</v>
      </c>
      <c r="H4609" s="67">
        <v>1309.9402727880145</v>
      </c>
      <c r="I4609" s="129">
        <f t="shared" si="134"/>
        <v>204.67816762312725</v>
      </c>
      <c r="J4609" s="86">
        <v>30.292899999999999</v>
      </c>
      <c r="K4609" s="129">
        <f t="shared" si="135"/>
        <v>6.7566382757387791</v>
      </c>
      <c r="L4609" s="68" t="str">
        <f>VLOOKUP(C4609,[6]Consolidado!$B:$E,2,FALSE)</f>
        <v>BH Office</v>
      </c>
      <c r="M4609" s="69" t="str">
        <f>VLOOKUP(C4609,[6]Consolidado!$B:$E,3,FALSE)</f>
        <v>Desk 1 - ROBLE</v>
      </c>
      <c r="N4609" s="70" t="str">
        <f>VLOOKUP(C4609,[6]Consolidado!$B:$H,7,FALSE)</f>
        <v>Agosto</v>
      </c>
      <c r="O4609" s="69"/>
      <c r="P4609" s="69"/>
    </row>
    <row r="4610" spans="1:16" s="71" customFormat="1" ht="16.5" customHeight="1" outlineLevel="1" x14ac:dyDescent="0.2">
      <c r="A4610" s="60" t="s">
        <v>717</v>
      </c>
      <c r="B4610" s="61">
        <v>42977</v>
      </c>
      <c r="C4610" s="69">
        <v>337</v>
      </c>
      <c r="D4610" s="63" t="str">
        <f>VLOOKUP(C4610,[6]Consolidado!$B:$E,4,FALSE)</f>
        <v>Finalizada</v>
      </c>
      <c r="E4610" s="64" t="s">
        <v>25</v>
      </c>
      <c r="F4610" s="65" t="s">
        <v>119</v>
      </c>
      <c r="G4610" s="66">
        <v>0.15625</v>
      </c>
      <c r="H4610" s="67">
        <v>614.85960643746137</v>
      </c>
      <c r="I4610" s="129">
        <f t="shared" si="134"/>
        <v>96.071813505853342</v>
      </c>
      <c r="J4610" s="86">
        <v>30.292899999999999</v>
      </c>
      <c r="K4610" s="129">
        <f t="shared" si="135"/>
        <v>3.1714300547604668</v>
      </c>
      <c r="L4610" s="68" t="str">
        <f>VLOOKUP(C4610,[6]Consolidado!$B:$E,2,FALSE)</f>
        <v>BH Office</v>
      </c>
      <c r="M4610" s="69" t="str">
        <f>VLOOKUP(C4610,[6]Consolidado!$B:$E,3,FALSE)</f>
        <v>Desk 1 - ROBLE</v>
      </c>
      <c r="N4610" s="70" t="str">
        <f>VLOOKUP(C4610,[6]Consolidado!$B:$H,7,FALSE)</f>
        <v>Agosto</v>
      </c>
      <c r="O4610" s="69"/>
      <c r="P4610" s="69"/>
    </row>
    <row r="4611" spans="1:16" s="71" customFormat="1" ht="16.5" customHeight="1" outlineLevel="1" x14ac:dyDescent="0.2">
      <c r="A4611" s="60" t="s">
        <v>717</v>
      </c>
      <c r="B4611" s="61">
        <v>42977</v>
      </c>
      <c r="C4611" s="69">
        <v>337</v>
      </c>
      <c r="D4611" s="63" t="str">
        <f>VLOOKUP(C4611,[6]Consolidado!$B:$E,4,FALSE)</f>
        <v>Finalizada</v>
      </c>
      <c r="E4611" s="64" t="s">
        <v>25</v>
      </c>
      <c r="F4611" s="65" t="s">
        <v>201</v>
      </c>
      <c r="G4611" s="66">
        <v>3.125E-2</v>
      </c>
      <c r="H4611" s="67">
        <v>875.09253561253558</v>
      </c>
      <c r="I4611" s="129">
        <f t="shared" si="134"/>
        <v>27.346641737891737</v>
      </c>
      <c r="J4611" s="86">
        <v>30.292899999999999</v>
      </c>
      <c r="K4611" s="129">
        <f t="shared" si="135"/>
        <v>0.90274096365457701</v>
      </c>
      <c r="L4611" s="68" t="str">
        <f>VLOOKUP(C4611,[6]Consolidado!$B:$E,2,FALSE)</f>
        <v>BH Office</v>
      </c>
      <c r="M4611" s="69" t="str">
        <f>VLOOKUP(C4611,[6]Consolidado!$B:$E,3,FALSE)</f>
        <v>Desk 1 - ROBLE</v>
      </c>
      <c r="N4611" s="70" t="str">
        <f>VLOOKUP(C4611,[6]Consolidado!$B:$H,7,FALSE)</f>
        <v>Agosto</v>
      </c>
      <c r="O4611" s="69"/>
      <c r="P4611" s="69"/>
    </row>
    <row r="4612" spans="1:16" s="71" customFormat="1" ht="16.5" customHeight="1" outlineLevel="1" x14ac:dyDescent="0.2">
      <c r="A4612" s="60" t="s">
        <v>717</v>
      </c>
      <c r="B4612" s="61">
        <v>42977</v>
      </c>
      <c r="C4612" s="69">
        <v>337</v>
      </c>
      <c r="D4612" s="63" t="str">
        <f>VLOOKUP(C4612,[6]Consolidado!$B:$E,4,FALSE)</f>
        <v>Finalizada</v>
      </c>
      <c r="E4612" s="64" t="s">
        <v>33</v>
      </c>
      <c r="F4612" s="65" t="s">
        <v>90</v>
      </c>
      <c r="G4612" s="66">
        <v>10.8</v>
      </c>
      <c r="H4612" s="67">
        <v>3.1466686239601929</v>
      </c>
      <c r="I4612" s="129">
        <f t="shared" si="134"/>
        <v>33.984021138770082</v>
      </c>
      <c r="J4612" s="86">
        <v>30.292899999999999</v>
      </c>
      <c r="K4612" s="129">
        <f t="shared" si="135"/>
        <v>1.1218477312759783</v>
      </c>
      <c r="L4612" s="68" t="str">
        <f>VLOOKUP(C4612,[6]Consolidado!$B:$E,2,FALSE)</f>
        <v>BH Office</v>
      </c>
      <c r="M4612" s="69" t="str">
        <f>VLOOKUP(C4612,[6]Consolidado!$B:$E,3,FALSE)</f>
        <v>Desk 1 - ROBLE</v>
      </c>
      <c r="N4612" s="70" t="str">
        <f>VLOOKUP(C4612,[6]Consolidado!$B:$H,7,FALSE)</f>
        <v>Agosto</v>
      </c>
      <c r="O4612" s="69"/>
      <c r="P4612" s="69"/>
    </row>
    <row r="4613" spans="1:16" s="71" customFormat="1" ht="16.5" customHeight="1" outlineLevel="1" x14ac:dyDescent="0.2">
      <c r="A4613" s="60" t="s">
        <v>717</v>
      </c>
      <c r="B4613" s="61">
        <v>42977</v>
      </c>
      <c r="C4613" s="69" t="s">
        <v>290</v>
      </c>
      <c r="D4613" s="63" t="str">
        <f>VLOOKUP(C4613,[6]Consolidado!$B:$E,4,FALSE)</f>
        <v>En Proceso</v>
      </c>
      <c r="E4613" s="64" t="s">
        <v>25</v>
      </c>
      <c r="F4613" s="65" t="s">
        <v>254</v>
      </c>
      <c r="G4613" s="66">
        <v>-1</v>
      </c>
      <c r="H4613" s="67">
        <v>406.3</v>
      </c>
      <c r="I4613" s="129">
        <f t="shared" si="134"/>
        <v>-406.3</v>
      </c>
      <c r="J4613" s="86">
        <v>30.292899999999999</v>
      </c>
      <c r="K4613" s="129">
        <f t="shared" si="135"/>
        <v>-13.412383759890933</v>
      </c>
      <c r="L4613" s="68" t="str">
        <f>VLOOKUP(C4613,[6]Consolidado!$B:$E,2,FALSE)</f>
        <v>Acabado</v>
      </c>
      <c r="M4613" s="69" t="str">
        <f>VLOOKUP(C4613,[6]Consolidado!$B:$E,3,FALSE)</f>
        <v>Material de acabado pendiente de distribuir</v>
      </c>
      <c r="N4613" s="70">
        <f>VLOOKUP(C4613,[6]Consolidado!$B:$H,7,FALSE)</f>
        <v>0</v>
      </c>
      <c r="O4613" s="69"/>
      <c r="P4613" s="69"/>
    </row>
    <row r="4614" spans="1:16" s="71" customFormat="1" ht="16.5" customHeight="1" outlineLevel="1" x14ac:dyDescent="0.2">
      <c r="A4614" s="60" t="s">
        <v>717</v>
      </c>
      <c r="B4614" s="61">
        <v>42977</v>
      </c>
      <c r="C4614" s="69" t="s">
        <v>290</v>
      </c>
      <c r="D4614" s="63" t="str">
        <f>VLOOKUP(C4614,[6]Consolidado!$B:$E,4,FALSE)</f>
        <v>En Proceso</v>
      </c>
      <c r="E4614" s="64" t="s">
        <v>25</v>
      </c>
      <c r="F4614" s="65" t="s">
        <v>147</v>
      </c>
      <c r="G4614" s="66">
        <v>-0.125</v>
      </c>
      <c r="H4614" s="67">
        <v>307.77845941846914</v>
      </c>
      <c r="I4614" s="129">
        <f t="shared" si="134"/>
        <v>-38.472307427308643</v>
      </c>
      <c r="J4614" s="86">
        <v>30.292899999999999</v>
      </c>
      <c r="K4614" s="129">
        <f t="shared" si="135"/>
        <v>-1.2700107096814317</v>
      </c>
      <c r="L4614" s="68" t="str">
        <f>VLOOKUP(C4614,[6]Consolidado!$B:$E,2,FALSE)</f>
        <v>Acabado</v>
      </c>
      <c r="M4614" s="69" t="str">
        <f>VLOOKUP(C4614,[6]Consolidado!$B:$E,3,FALSE)</f>
        <v>Material de acabado pendiente de distribuir</v>
      </c>
      <c r="N4614" s="70">
        <f>VLOOKUP(C4614,[6]Consolidado!$B:$H,7,FALSE)</f>
        <v>0</v>
      </c>
      <c r="O4614" s="69"/>
      <c r="P4614" s="69"/>
    </row>
    <row r="4615" spans="1:16" s="71" customFormat="1" ht="16.5" customHeight="1" outlineLevel="1" x14ac:dyDescent="0.2">
      <c r="A4615" s="60" t="s">
        <v>717</v>
      </c>
      <c r="B4615" s="61">
        <v>42977</v>
      </c>
      <c r="C4615" s="69" t="s">
        <v>290</v>
      </c>
      <c r="D4615" s="63" t="str">
        <f>VLOOKUP(C4615,[6]Consolidado!$B:$E,4,FALSE)</f>
        <v>En Proceso</v>
      </c>
      <c r="E4615" s="64" t="s">
        <v>25</v>
      </c>
      <c r="F4615" s="65" t="s">
        <v>201</v>
      </c>
      <c r="G4615" s="66">
        <v>-3.125E-2</v>
      </c>
      <c r="H4615" s="67">
        <v>875.09253561253558</v>
      </c>
      <c r="I4615" s="129">
        <f t="shared" si="134"/>
        <v>-27.346641737891737</v>
      </c>
      <c r="J4615" s="86">
        <v>30.292899999999999</v>
      </c>
      <c r="K4615" s="129">
        <f t="shared" si="135"/>
        <v>-0.90274096365457701</v>
      </c>
      <c r="L4615" s="68" t="str">
        <f>VLOOKUP(C4615,[6]Consolidado!$B:$E,2,FALSE)</f>
        <v>Acabado</v>
      </c>
      <c r="M4615" s="69" t="str">
        <f>VLOOKUP(C4615,[6]Consolidado!$B:$E,3,FALSE)</f>
        <v>Material de acabado pendiente de distribuir</v>
      </c>
      <c r="N4615" s="70">
        <f>VLOOKUP(C4615,[6]Consolidado!$B:$H,7,FALSE)</f>
        <v>0</v>
      </c>
      <c r="O4615" s="69"/>
      <c r="P4615" s="69"/>
    </row>
    <row r="4616" spans="1:16" s="71" customFormat="1" ht="16.5" customHeight="1" outlineLevel="1" x14ac:dyDescent="0.2">
      <c r="A4616" s="60" t="s">
        <v>717</v>
      </c>
      <c r="B4616" s="61">
        <v>42977</v>
      </c>
      <c r="C4616" s="69" t="s">
        <v>290</v>
      </c>
      <c r="D4616" s="63" t="str">
        <f>VLOOKUP(C4616,[6]Consolidado!$B:$E,4,FALSE)</f>
        <v>En Proceso</v>
      </c>
      <c r="E4616" s="64" t="s">
        <v>25</v>
      </c>
      <c r="F4616" s="65" t="s">
        <v>230</v>
      </c>
      <c r="G4616" s="66">
        <v>-3.125E-2</v>
      </c>
      <c r="H4616" s="67">
        <v>238.47880378364198</v>
      </c>
      <c r="I4616" s="129">
        <f t="shared" si="134"/>
        <v>-7.4524626182388118</v>
      </c>
      <c r="J4616" s="86">
        <v>30.292899999999999</v>
      </c>
      <c r="K4616" s="129">
        <f t="shared" si="135"/>
        <v>-0.24601350871784516</v>
      </c>
      <c r="L4616" s="68" t="str">
        <f>VLOOKUP(C4616,[6]Consolidado!$B:$E,2,FALSE)</f>
        <v>Acabado</v>
      </c>
      <c r="M4616" s="69" t="str">
        <f>VLOOKUP(C4616,[6]Consolidado!$B:$E,3,FALSE)</f>
        <v>Material de acabado pendiente de distribuir</v>
      </c>
      <c r="N4616" s="70">
        <f>VLOOKUP(C4616,[6]Consolidado!$B:$H,7,FALSE)</f>
        <v>0</v>
      </c>
      <c r="O4616" s="69"/>
      <c r="P4616" s="69"/>
    </row>
    <row r="4617" spans="1:16" s="71" customFormat="1" ht="16.5" customHeight="1" outlineLevel="1" x14ac:dyDescent="0.2">
      <c r="A4617" s="60" t="s">
        <v>717</v>
      </c>
      <c r="B4617" s="61">
        <v>42977</v>
      </c>
      <c r="C4617" s="69" t="s">
        <v>290</v>
      </c>
      <c r="D4617" s="63" t="str">
        <f>VLOOKUP(C4617,[6]Consolidado!$B:$E,4,FALSE)</f>
        <v>En Proceso</v>
      </c>
      <c r="E4617" s="64" t="s">
        <v>25</v>
      </c>
      <c r="F4617" s="65" t="s">
        <v>137</v>
      </c>
      <c r="G4617" s="66">
        <v>-0.3125</v>
      </c>
      <c r="H4617" s="67">
        <v>980.21</v>
      </c>
      <c r="I4617" s="129">
        <f t="shared" si="134"/>
        <v>-306.31562500000001</v>
      </c>
      <c r="J4617" s="86">
        <v>30.292899999999999</v>
      </c>
      <c r="K4617" s="129">
        <f t="shared" si="135"/>
        <v>-10.111795998402267</v>
      </c>
      <c r="L4617" s="68" t="str">
        <f>VLOOKUP(C4617,[6]Consolidado!$B:$E,2,FALSE)</f>
        <v>Acabado</v>
      </c>
      <c r="M4617" s="69" t="str">
        <f>VLOOKUP(C4617,[6]Consolidado!$B:$E,3,FALSE)</f>
        <v>Material de acabado pendiente de distribuir</v>
      </c>
      <c r="N4617" s="70">
        <f>VLOOKUP(C4617,[6]Consolidado!$B:$H,7,FALSE)</f>
        <v>0</v>
      </c>
      <c r="O4617" s="69"/>
      <c r="P4617" s="69"/>
    </row>
    <row r="4618" spans="1:16" s="71" customFormat="1" ht="16.5" customHeight="1" outlineLevel="1" x14ac:dyDescent="0.2">
      <c r="A4618" s="60" t="s">
        <v>717</v>
      </c>
      <c r="B4618" s="61">
        <v>42977</v>
      </c>
      <c r="C4618" s="69" t="s">
        <v>290</v>
      </c>
      <c r="D4618" s="63" t="str">
        <f>VLOOKUP(C4618,[6]Consolidado!$B:$E,4,FALSE)</f>
        <v>En Proceso</v>
      </c>
      <c r="E4618" s="64" t="s">
        <v>25</v>
      </c>
      <c r="F4618" s="65" t="s">
        <v>109</v>
      </c>
      <c r="G4618" s="66">
        <v>-0.375</v>
      </c>
      <c r="H4618" s="67">
        <v>1200.5646323851602</v>
      </c>
      <c r="I4618" s="129">
        <f t="shared" si="134"/>
        <v>-450.21173714443506</v>
      </c>
      <c r="J4618" s="86">
        <v>30.292899999999999</v>
      </c>
      <c r="K4618" s="129">
        <f t="shared" si="135"/>
        <v>-14.861955677549362</v>
      </c>
      <c r="L4618" s="68" t="str">
        <f>VLOOKUP(C4618,[6]Consolidado!$B:$E,2,FALSE)</f>
        <v>Acabado</v>
      </c>
      <c r="M4618" s="69" t="str">
        <f>VLOOKUP(C4618,[6]Consolidado!$B:$E,3,FALSE)</f>
        <v>Material de acabado pendiente de distribuir</v>
      </c>
      <c r="N4618" s="70">
        <f>VLOOKUP(C4618,[6]Consolidado!$B:$H,7,FALSE)</f>
        <v>0</v>
      </c>
      <c r="O4618" s="69"/>
      <c r="P4618" s="69"/>
    </row>
    <row r="4619" spans="1:16" s="71" customFormat="1" ht="16.5" customHeight="1" outlineLevel="1" x14ac:dyDescent="0.2">
      <c r="A4619" s="60" t="s">
        <v>717</v>
      </c>
      <c r="B4619" s="61">
        <v>42977</v>
      </c>
      <c r="C4619" s="69" t="s">
        <v>290</v>
      </c>
      <c r="D4619" s="63" t="str">
        <f>VLOOKUP(C4619,[6]Consolidado!$B:$E,4,FALSE)</f>
        <v>En Proceso</v>
      </c>
      <c r="E4619" s="64" t="s">
        <v>25</v>
      </c>
      <c r="F4619" s="65" t="s">
        <v>110</v>
      </c>
      <c r="G4619" s="66">
        <v>-0.34375</v>
      </c>
      <c r="H4619" s="67">
        <v>1309.9402727880145</v>
      </c>
      <c r="I4619" s="129">
        <f t="shared" si="134"/>
        <v>-450.29196877087998</v>
      </c>
      <c r="J4619" s="86">
        <v>30.292899999999999</v>
      </c>
      <c r="K4619" s="129">
        <f t="shared" si="135"/>
        <v>-14.864604206625314</v>
      </c>
      <c r="L4619" s="68" t="str">
        <f>VLOOKUP(C4619,[6]Consolidado!$B:$E,2,FALSE)</f>
        <v>Acabado</v>
      </c>
      <c r="M4619" s="69" t="str">
        <f>VLOOKUP(C4619,[6]Consolidado!$B:$E,3,FALSE)</f>
        <v>Material de acabado pendiente de distribuir</v>
      </c>
      <c r="N4619" s="70">
        <f>VLOOKUP(C4619,[6]Consolidado!$B:$H,7,FALSE)</f>
        <v>0</v>
      </c>
      <c r="O4619" s="69"/>
      <c r="P4619" s="69"/>
    </row>
    <row r="4620" spans="1:16" s="71" customFormat="1" ht="16.5" customHeight="1" outlineLevel="1" x14ac:dyDescent="0.2">
      <c r="A4620" s="60" t="s">
        <v>717</v>
      </c>
      <c r="B4620" s="61">
        <v>42977</v>
      </c>
      <c r="C4620" s="69" t="s">
        <v>290</v>
      </c>
      <c r="D4620" s="63" t="str">
        <f>VLOOKUP(C4620,[6]Consolidado!$B:$E,4,FALSE)</f>
        <v>En Proceso</v>
      </c>
      <c r="E4620" s="64" t="s">
        <v>25</v>
      </c>
      <c r="F4620" s="65" t="s">
        <v>119</v>
      </c>
      <c r="G4620" s="66">
        <v>-0.34375</v>
      </c>
      <c r="H4620" s="67">
        <v>614.85960643746137</v>
      </c>
      <c r="I4620" s="129">
        <f t="shared" si="134"/>
        <v>-211.35798971287736</v>
      </c>
      <c r="J4620" s="86">
        <v>30.292899999999999</v>
      </c>
      <c r="K4620" s="129">
        <f t="shared" si="135"/>
        <v>-6.9771461204730274</v>
      </c>
      <c r="L4620" s="68" t="str">
        <f>VLOOKUP(C4620,[6]Consolidado!$B:$E,2,FALSE)</f>
        <v>Acabado</v>
      </c>
      <c r="M4620" s="69" t="str">
        <f>VLOOKUP(C4620,[6]Consolidado!$B:$E,3,FALSE)</f>
        <v>Material de acabado pendiente de distribuir</v>
      </c>
      <c r="N4620" s="70">
        <f>VLOOKUP(C4620,[6]Consolidado!$B:$H,7,FALSE)</f>
        <v>0</v>
      </c>
      <c r="O4620" s="69"/>
      <c r="P4620" s="69"/>
    </row>
    <row r="4621" spans="1:16" s="71" customFormat="1" ht="16.5" customHeight="1" outlineLevel="1" x14ac:dyDescent="0.2">
      <c r="A4621" s="60" t="s">
        <v>717</v>
      </c>
      <c r="B4621" s="61">
        <v>42977</v>
      </c>
      <c r="C4621" s="69" t="s">
        <v>89</v>
      </c>
      <c r="D4621" s="63" t="str">
        <f>VLOOKUP(C4621,[6]Consolidado!$B:$E,4,FALSE)</f>
        <v>En Proceso</v>
      </c>
      <c r="E4621" s="64" t="s">
        <v>33</v>
      </c>
      <c r="F4621" s="65" t="s">
        <v>90</v>
      </c>
      <c r="G4621" s="66">
        <v>-7.2</v>
      </c>
      <c r="H4621" s="67">
        <v>3.1466686239601929</v>
      </c>
      <c r="I4621" s="129">
        <f t="shared" si="134"/>
        <v>-22.656014092513388</v>
      </c>
      <c r="J4621" s="86">
        <v>30.292899999999999</v>
      </c>
      <c r="K4621" s="129">
        <f t="shared" si="135"/>
        <v>-0.7478984875173188</v>
      </c>
      <c r="L4621" s="68" t="str">
        <f>VLOOKUP(C4621,[6]Consolidado!$B:$E,2,FALSE)</f>
        <v>Empaque</v>
      </c>
      <c r="M4621" s="69" t="str">
        <f>VLOOKUP(C4621,[6]Consolidado!$B:$E,3,FALSE)</f>
        <v>Material de empaque pendiente de distribuir</v>
      </c>
      <c r="N4621" s="70">
        <f>VLOOKUP(C4621,[6]Consolidado!$B:$H,7,FALSE)</f>
        <v>0</v>
      </c>
      <c r="O4621" s="69"/>
      <c r="P4621" s="69"/>
    </row>
    <row r="4622" spans="1:16" s="71" customFormat="1" ht="16.5" customHeight="1" outlineLevel="1" x14ac:dyDescent="0.2">
      <c r="A4622" s="60" t="s">
        <v>717</v>
      </c>
      <c r="B4622" s="61">
        <v>42977</v>
      </c>
      <c r="C4622" s="69">
        <v>306</v>
      </c>
      <c r="D4622" s="63" t="str">
        <f>VLOOKUP(C4622,[6]Consolidado!$B:$E,4,FALSE)</f>
        <v>Finalizada</v>
      </c>
      <c r="E4622" s="64" t="s">
        <v>25</v>
      </c>
      <c r="F4622" s="65" t="s">
        <v>254</v>
      </c>
      <c r="G4622" s="66">
        <v>1</v>
      </c>
      <c r="H4622" s="67">
        <v>406.3</v>
      </c>
      <c r="I4622" s="129">
        <f t="shared" si="134"/>
        <v>406.3</v>
      </c>
      <c r="J4622" s="86">
        <v>30.292899999999999</v>
      </c>
      <c r="K4622" s="129">
        <f t="shared" si="135"/>
        <v>13.412383759890933</v>
      </c>
      <c r="L4622" s="68" t="str">
        <f>VLOOKUP(C4622,[6]Consolidado!$B:$E,2,FALSE)</f>
        <v>BH Office</v>
      </c>
      <c r="M4622" s="69" t="str">
        <f>VLOOKUP(C4622,[6]Consolidado!$B:$E,3,FALSE)</f>
        <v>Desk 2</v>
      </c>
      <c r="N4622" s="70" t="str">
        <f>VLOOKUP(C4622,[6]Consolidado!$B:$H,7,FALSE)</f>
        <v>Agosto</v>
      </c>
      <c r="O4622" s="69"/>
      <c r="P4622" s="69"/>
    </row>
    <row r="4623" spans="1:16" s="71" customFormat="1" ht="16.5" customHeight="1" outlineLevel="1" x14ac:dyDescent="0.2">
      <c r="A4623" s="60" t="s">
        <v>717</v>
      </c>
      <c r="B4623" s="61">
        <v>42977</v>
      </c>
      <c r="C4623" s="69">
        <v>306</v>
      </c>
      <c r="D4623" s="63" t="str">
        <f>VLOOKUP(C4623,[6]Consolidado!$B:$E,4,FALSE)</f>
        <v>Finalizada</v>
      </c>
      <c r="E4623" s="64" t="s">
        <v>25</v>
      </c>
      <c r="F4623" s="65" t="s">
        <v>147</v>
      </c>
      <c r="G4623" s="66">
        <v>0.125</v>
      </c>
      <c r="H4623" s="67">
        <v>307.77845941846914</v>
      </c>
      <c r="I4623" s="129">
        <f t="shared" si="134"/>
        <v>38.472307427308643</v>
      </c>
      <c r="J4623" s="86">
        <v>30.292899999999999</v>
      </c>
      <c r="K4623" s="129">
        <f t="shared" si="135"/>
        <v>1.2700107096814317</v>
      </c>
      <c r="L4623" s="68" t="str">
        <f>VLOOKUP(C4623,[6]Consolidado!$B:$E,2,FALSE)</f>
        <v>BH Office</v>
      </c>
      <c r="M4623" s="69" t="str">
        <f>VLOOKUP(C4623,[6]Consolidado!$B:$E,3,FALSE)</f>
        <v>Desk 2</v>
      </c>
      <c r="N4623" s="70" t="str">
        <f>VLOOKUP(C4623,[6]Consolidado!$B:$H,7,FALSE)</f>
        <v>Agosto</v>
      </c>
      <c r="O4623" s="69"/>
      <c r="P4623" s="69"/>
    </row>
    <row r="4624" spans="1:16" s="71" customFormat="1" ht="16.5" customHeight="1" outlineLevel="1" x14ac:dyDescent="0.2">
      <c r="A4624" s="60" t="s">
        <v>717</v>
      </c>
      <c r="B4624" s="61">
        <v>42977</v>
      </c>
      <c r="C4624" s="69">
        <v>306</v>
      </c>
      <c r="D4624" s="63" t="str">
        <f>VLOOKUP(C4624,[6]Consolidado!$B:$E,4,FALSE)</f>
        <v>Finalizada</v>
      </c>
      <c r="E4624" s="64" t="s">
        <v>25</v>
      </c>
      <c r="F4624" s="65" t="s">
        <v>201</v>
      </c>
      <c r="G4624" s="66">
        <v>3.125E-2</v>
      </c>
      <c r="H4624" s="67">
        <v>875.09253561253558</v>
      </c>
      <c r="I4624" s="129">
        <f t="shared" si="134"/>
        <v>27.346641737891737</v>
      </c>
      <c r="J4624" s="86">
        <v>30.292899999999999</v>
      </c>
      <c r="K4624" s="129">
        <f t="shared" si="135"/>
        <v>0.90274096365457701</v>
      </c>
      <c r="L4624" s="68" t="str">
        <f>VLOOKUP(C4624,[6]Consolidado!$B:$E,2,FALSE)</f>
        <v>BH Office</v>
      </c>
      <c r="M4624" s="69" t="str">
        <f>VLOOKUP(C4624,[6]Consolidado!$B:$E,3,FALSE)</f>
        <v>Desk 2</v>
      </c>
      <c r="N4624" s="70" t="str">
        <f>VLOOKUP(C4624,[6]Consolidado!$B:$H,7,FALSE)</f>
        <v>Agosto</v>
      </c>
      <c r="O4624" s="69"/>
      <c r="P4624" s="69"/>
    </row>
    <row r="4625" spans="1:16" s="71" customFormat="1" ht="16.5" customHeight="1" outlineLevel="1" x14ac:dyDescent="0.2">
      <c r="A4625" s="60" t="s">
        <v>717</v>
      </c>
      <c r="B4625" s="61">
        <v>42977</v>
      </c>
      <c r="C4625" s="69">
        <v>306</v>
      </c>
      <c r="D4625" s="63" t="str">
        <f>VLOOKUP(C4625,[6]Consolidado!$B:$E,4,FALSE)</f>
        <v>Finalizada</v>
      </c>
      <c r="E4625" s="64" t="s">
        <v>25</v>
      </c>
      <c r="F4625" s="65" t="s">
        <v>230</v>
      </c>
      <c r="G4625" s="66">
        <v>3.125E-2</v>
      </c>
      <c r="H4625" s="67">
        <v>238.47880378364198</v>
      </c>
      <c r="I4625" s="129">
        <f t="shared" si="134"/>
        <v>7.4524626182388118</v>
      </c>
      <c r="J4625" s="86">
        <v>30.292899999999999</v>
      </c>
      <c r="K4625" s="129">
        <f t="shared" si="135"/>
        <v>0.24601350871784516</v>
      </c>
      <c r="L4625" s="68" t="str">
        <f>VLOOKUP(C4625,[6]Consolidado!$B:$E,2,FALSE)</f>
        <v>BH Office</v>
      </c>
      <c r="M4625" s="69" t="str">
        <f>VLOOKUP(C4625,[6]Consolidado!$B:$E,3,FALSE)</f>
        <v>Desk 2</v>
      </c>
      <c r="N4625" s="70" t="str">
        <f>VLOOKUP(C4625,[6]Consolidado!$B:$H,7,FALSE)</f>
        <v>Agosto</v>
      </c>
      <c r="O4625" s="69"/>
      <c r="P4625" s="69"/>
    </row>
    <row r="4626" spans="1:16" s="71" customFormat="1" ht="16.5" customHeight="1" outlineLevel="1" x14ac:dyDescent="0.2">
      <c r="A4626" s="60" t="s">
        <v>717</v>
      </c>
      <c r="B4626" s="61">
        <v>42977</v>
      </c>
      <c r="C4626" s="69">
        <v>306</v>
      </c>
      <c r="D4626" s="63" t="str">
        <f>VLOOKUP(C4626,[6]Consolidado!$B:$E,4,FALSE)</f>
        <v>Finalizada</v>
      </c>
      <c r="E4626" s="64" t="s">
        <v>25</v>
      </c>
      <c r="F4626" s="65" t="s">
        <v>137</v>
      </c>
      <c r="G4626" s="66">
        <v>0.3125</v>
      </c>
      <c r="H4626" s="67">
        <v>980.21</v>
      </c>
      <c r="I4626" s="129">
        <f t="shared" si="134"/>
        <v>306.31562500000001</v>
      </c>
      <c r="J4626" s="86">
        <v>30.292899999999999</v>
      </c>
      <c r="K4626" s="129">
        <f t="shared" si="135"/>
        <v>10.111795998402267</v>
      </c>
      <c r="L4626" s="68" t="str">
        <f>VLOOKUP(C4626,[6]Consolidado!$B:$E,2,FALSE)</f>
        <v>BH Office</v>
      </c>
      <c r="M4626" s="69" t="str">
        <f>VLOOKUP(C4626,[6]Consolidado!$B:$E,3,FALSE)</f>
        <v>Desk 2</v>
      </c>
      <c r="N4626" s="70" t="str">
        <f>VLOOKUP(C4626,[6]Consolidado!$B:$H,7,FALSE)</f>
        <v>Agosto</v>
      </c>
      <c r="O4626" s="69"/>
      <c r="P4626" s="69"/>
    </row>
    <row r="4627" spans="1:16" s="71" customFormat="1" ht="16.5" customHeight="1" outlineLevel="1" x14ac:dyDescent="0.2">
      <c r="A4627" s="60" t="s">
        <v>717</v>
      </c>
      <c r="B4627" s="61">
        <v>42977</v>
      </c>
      <c r="C4627" s="69">
        <v>306</v>
      </c>
      <c r="D4627" s="63" t="str">
        <f>VLOOKUP(C4627,[6]Consolidado!$B:$E,4,FALSE)</f>
        <v>Finalizada</v>
      </c>
      <c r="E4627" s="64" t="s">
        <v>25</v>
      </c>
      <c r="F4627" s="65" t="s">
        <v>109</v>
      </c>
      <c r="G4627" s="66">
        <v>0.375</v>
      </c>
      <c r="H4627" s="67">
        <v>1200.5646323851602</v>
      </c>
      <c r="I4627" s="129">
        <f t="shared" si="134"/>
        <v>450.21173714443506</v>
      </c>
      <c r="J4627" s="86">
        <v>30.292899999999999</v>
      </c>
      <c r="K4627" s="129">
        <f t="shared" si="135"/>
        <v>14.861955677549362</v>
      </c>
      <c r="L4627" s="68" t="str">
        <f>VLOOKUP(C4627,[6]Consolidado!$B:$E,2,FALSE)</f>
        <v>BH Office</v>
      </c>
      <c r="M4627" s="69" t="str">
        <f>VLOOKUP(C4627,[6]Consolidado!$B:$E,3,FALSE)</f>
        <v>Desk 2</v>
      </c>
      <c r="N4627" s="70" t="str">
        <f>VLOOKUP(C4627,[6]Consolidado!$B:$H,7,FALSE)</f>
        <v>Agosto</v>
      </c>
      <c r="O4627" s="69"/>
      <c r="P4627" s="69"/>
    </row>
    <row r="4628" spans="1:16" s="71" customFormat="1" ht="16.5" customHeight="1" outlineLevel="1" x14ac:dyDescent="0.2">
      <c r="A4628" s="60" t="s">
        <v>717</v>
      </c>
      <c r="B4628" s="61">
        <v>42977</v>
      </c>
      <c r="C4628" s="69">
        <v>306</v>
      </c>
      <c r="D4628" s="63" t="str">
        <f>VLOOKUP(C4628,[6]Consolidado!$B:$E,4,FALSE)</f>
        <v>Finalizada</v>
      </c>
      <c r="E4628" s="64" t="s">
        <v>25</v>
      </c>
      <c r="F4628" s="65" t="s">
        <v>110</v>
      </c>
      <c r="G4628" s="66">
        <v>0.34375</v>
      </c>
      <c r="H4628" s="67">
        <v>1309.9402727880145</v>
      </c>
      <c r="I4628" s="129">
        <f t="shared" si="134"/>
        <v>450.29196877087998</v>
      </c>
      <c r="J4628" s="86">
        <v>30.292899999999999</v>
      </c>
      <c r="K4628" s="129">
        <f t="shared" si="135"/>
        <v>14.864604206625314</v>
      </c>
      <c r="L4628" s="68" t="str">
        <f>VLOOKUP(C4628,[6]Consolidado!$B:$E,2,FALSE)</f>
        <v>BH Office</v>
      </c>
      <c r="M4628" s="69" t="str">
        <f>VLOOKUP(C4628,[6]Consolidado!$B:$E,3,FALSE)</f>
        <v>Desk 2</v>
      </c>
      <c r="N4628" s="70" t="str">
        <f>VLOOKUP(C4628,[6]Consolidado!$B:$H,7,FALSE)</f>
        <v>Agosto</v>
      </c>
      <c r="O4628" s="69"/>
      <c r="P4628" s="69"/>
    </row>
    <row r="4629" spans="1:16" s="71" customFormat="1" ht="16.5" customHeight="1" outlineLevel="1" x14ac:dyDescent="0.2">
      <c r="A4629" s="60" t="s">
        <v>717</v>
      </c>
      <c r="B4629" s="61">
        <v>42977</v>
      </c>
      <c r="C4629" s="69">
        <v>306</v>
      </c>
      <c r="D4629" s="63" t="str">
        <f>VLOOKUP(C4629,[6]Consolidado!$B:$E,4,FALSE)</f>
        <v>Finalizada</v>
      </c>
      <c r="E4629" s="64" t="s">
        <v>25</v>
      </c>
      <c r="F4629" s="65" t="s">
        <v>119</v>
      </c>
      <c r="G4629" s="66">
        <v>0.34375</v>
      </c>
      <c r="H4629" s="67">
        <v>614.85960643746137</v>
      </c>
      <c r="I4629" s="129">
        <f t="shared" si="134"/>
        <v>211.35798971287736</v>
      </c>
      <c r="J4629" s="86">
        <v>30.292899999999999</v>
      </c>
      <c r="K4629" s="129">
        <f t="shared" si="135"/>
        <v>6.9771461204730274</v>
      </c>
      <c r="L4629" s="68" t="str">
        <f>VLOOKUP(C4629,[6]Consolidado!$B:$E,2,FALSE)</f>
        <v>BH Office</v>
      </c>
      <c r="M4629" s="69" t="str">
        <f>VLOOKUP(C4629,[6]Consolidado!$B:$E,3,FALSE)</f>
        <v>Desk 2</v>
      </c>
      <c r="N4629" s="70" t="str">
        <f>VLOOKUP(C4629,[6]Consolidado!$B:$H,7,FALSE)</f>
        <v>Agosto</v>
      </c>
      <c r="O4629" s="69"/>
      <c r="P4629" s="69"/>
    </row>
    <row r="4630" spans="1:16" s="71" customFormat="1" ht="16.5" customHeight="1" outlineLevel="1" x14ac:dyDescent="0.2">
      <c r="A4630" s="60" t="s">
        <v>717</v>
      </c>
      <c r="B4630" s="61">
        <v>42977</v>
      </c>
      <c r="C4630" s="69">
        <v>306</v>
      </c>
      <c r="D4630" s="63" t="str">
        <f>VLOOKUP(C4630,[6]Consolidado!$B:$E,4,FALSE)</f>
        <v>Finalizada</v>
      </c>
      <c r="E4630" s="64" t="s">
        <v>33</v>
      </c>
      <c r="F4630" s="65" t="s">
        <v>90</v>
      </c>
      <c r="G4630" s="66">
        <v>7.2</v>
      </c>
      <c r="H4630" s="67">
        <v>3.1466686239601929</v>
      </c>
      <c r="I4630" s="129">
        <f t="shared" si="134"/>
        <v>22.656014092513388</v>
      </c>
      <c r="J4630" s="86">
        <v>30.292899999999999</v>
      </c>
      <c r="K4630" s="129">
        <f t="shared" si="135"/>
        <v>0.7478984875173188</v>
      </c>
      <c r="L4630" s="68" t="str">
        <f>VLOOKUP(C4630,[6]Consolidado!$B:$E,2,FALSE)</f>
        <v>BH Office</v>
      </c>
      <c r="M4630" s="69" t="str">
        <f>VLOOKUP(C4630,[6]Consolidado!$B:$E,3,FALSE)</f>
        <v>Desk 2</v>
      </c>
      <c r="N4630" s="70" t="str">
        <f>VLOOKUP(C4630,[6]Consolidado!$B:$H,7,FALSE)</f>
        <v>Agosto</v>
      </c>
      <c r="O4630" s="69"/>
      <c r="P4630" s="69"/>
    </row>
    <row r="4631" spans="1:16" s="71" customFormat="1" ht="16.5" customHeight="1" outlineLevel="1" x14ac:dyDescent="0.2">
      <c r="A4631" s="60" t="s">
        <v>717</v>
      </c>
      <c r="B4631" s="61">
        <v>42977</v>
      </c>
      <c r="C4631" s="69" t="s">
        <v>290</v>
      </c>
      <c r="D4631" s="63" t="str">
        <f>VLOOKUP(C4631,[6]Consolidado!$B:$E,4,FALSE)</f>
        <v>En Proceso</v>
      </c>
      <c r="E4631" s="64" t="s">
        <v>25</v>
      </c>
      <c r="F4631" s="65" t="s">
        <v>137</v>
      </c>
      <c r="G4631" s="66">
        <v>-0.1875</v>
      </c>
      <c r="H4631" s="67">
        <v>980.21</v>
      </c>
      <c r="I4631" s="129">
        <f t="shared" si="134"/>
        <v>-183.78937500000001</v>
      </c>
      <c r="J4631" s="86">
        <v>30.292899999999999</v>
      </c>
      <c r="K4631" s="129">
        <f t="shared" si="135"/>
        <v>-6.0670775990413599</v>
      </c>
      <c r="L4631" s="68" t="str">
        <f>VLOOKUP(C4631,[6]Consolidado!$B:$E,2,FALSE)</f>
        <v>Acabado</v>
      </c>
      <c r="M4631" s="69" t="str">
        <f>VLOOKUP(C4631,[6]Consolidado!$B:$E,3,FALSE)</f>
        <v>Material de acabado pendiente de distribuir</v>
      </c>
      <c r="N4631" s="70">
        <f>VLOOKUP(C4631,[6]Consolidado!$B:$H,7,FALSE)</f>
        <v>0</v>
      </c>
      <c r="O4631" s="69"/>
      <c r="P4631" s="69"/>
    </row>
    <row r="4632" spans="1:16" s="71" customFormat="1" ht="16.5" customHeight="1" outlineLevel="1" x14ac:dyDescent="0.2">
      <c r="A4632" s="60" t="s">
        <v>717</v>
      </c>
      <c r="B4632" s="61">
        <v>42977</v>
      </c>
      <c r="C4632" s="69" t="s">
        <v>290</v>
      </c>
      <c r="D4632" s="63" t="str">
        <f>VLOOKUP(C4632,[6]Consolidado!$B:$E,4,FALSE)</f>
        <v>En Proceso</v>
      </c>
      <c r="E4632" s="64" t="s">
        <v>25</v>
      </c>
      <c r="F4632" s="65" t="s">
        <v>109</v>
      </c>
      <c r="G4632" s="66">
        <v>-0.1875</v>
      </c>
      <c r="H4632" s="67">
        <v>1200.5646323851602</v>
      </c>
      <c r="I4632" s="129">
        <f t="shared" si="134"/>
        <v>-225.10586857221753</v>
      </c>
      <c r="J4632" s="86">
        <v>30.292899999999999</v>
      </c>
      <c r="K4632" s="129">
        <f t="shared" si="135"/>
        <v>-7.4309778387746812</v>
      </c>
      <c r="L4632" s="68" t="str">
        <f>VLOOKUP(C4632,[6]Consolidado!$B:$E,2,FALSE)</f>
        <v>Acabado</v>
      </c>
      <c r="M4632" s="69" t="str">
        <f>VLOOKUP(C4632,[6]Consolidado!$B:$E,3,FALSE)</f>
        <v>Material de acabado pendiente de distribuir</v>
      </c>
      <c r="N4632" s="70">
        <f>VLOOKUP(C4632,[6]Consolidado!$B:$H,7,FALSE)</f>
        <v>0</v>
      </c>
      <c r="O4632" s="69"/>
      <c r="P4632" s="69"/>
    </row>
    <row r="4633" spans="1:16" s="71" customFormat="1" ht="16.5" customHeight="1" outlineLevel="1" x14ac:dyDescent="0.2">
      <c r="A4633" s="60" t="s">
        <v>717</v>
      </c>
      <c r="B4633" s="61">
        <v>42977</v>
      </c>
      <c r="C4633" s="69" t="s">
        <v>290</v>
      </c>
      <c r="D4633" s="63" t="str">
        <f>VLOOKUP(C4633,[6]Consolidado!$B:$E,4,FALSE)</f>
        <v>En Proceso</v>
      </c>
      <c r="E4633" s="64" t="s">
        <v>25</v>
      </c>
      <c r="F4633" s="65" t="s">
        <v>110</v>
      </c>
      <c r="G4633" s="66">
        <v>-0.1875</v>
      </c>
      <c r="H4633" s="67">
        <v>1309.9402727880145</v>
      </c>
      <c r="I4633" s="129">
        <f t="shared" si="134"/>
        <v>-245.61380114775272</v>
      </c>
      <c r="J4633" s="86">
        <v>30.292899999999999</v>
      </c>
      <c r="K4633" s="129">
        <f t="shared" si="135"/>
        <v>-8.1079659308865359</v>
      </c>
      <c r="L4633" s="68" t="str">
        <f>VLOOKUP(C4633,[6]Consolidado!$B:$E,2,FALSE)</f>
        <v>Acabado</v>
      </c>
      <c r="M4633" s="69" t="str">
        <f>VLOOKUP(C4633,[6]Consolidado!$B:$E,3,FALSE)</f>
        <v>Material de acabado pendiente de distribuir</v>
      </c>
      <c r="N4633" s="70">
        <f>VLOOKUP(C4633,[6]Consolidado!$B:$H,7,FALSE)</f>
        <v>0</v>
      </c>
      <c r="O4633" s="69"/>
      <c r="P4633" s="69"/>
    </row>
    <row r="4634" spans="1:16" s="71" customFormat="1" ht="16.5" customHeight="1" outlineLevel="1" x14ac:dyDescent="0.2">
      <c r="A4634" s="60" t="s">
        <v>717</v>
      </c>
      <c r="B4634" s="61">
        <v>42977</v>
      </c>
      <c r="C4634" s="69" t="s">
        <v>290</v>
      </c>
      <c r="D4634" s="63" t="str">
        <f>VLOOKUP(C4634,[6]Consolidado!$B:$E,4,FALSE)</f>
        <v>En Proceso</v>
      </c>
      <c r="E4634" s="64" t="s">
        <v>25</v>
      </c>
      <c r="F4634" s="65" t="s">
        <v>119</v>
      </c>
      <c r="G4634" s="66">
        <v>-0.1875</v>
      </c>
      <c r="H4634" s="67">
        <v>614.85960643746137</v>
      </c>
      <c r="I4634" s="129">
        <f t="shared" si="134"/>
        <v>-115.286176207024</v>
      </c>
      <c r="J4634" s="86">
        <v>30.292899999999999</v>
      </c>
      <c r="K4634" s="129">
        <f t="shared" si="135"/>
        <v>-3.8057160657125597</v>
      </c>
      <c r="L4634" s="68" t="str">
        <f>VLOOKUP(C4634,[6]Consolidado!$B:$E,2,FALSE)</f>
        <v>Acabado</v>
      </c>
      <c r="M4634" s="69" t="str">
        <f>VLOOKUP(C4634,[6]Consolidado!$B:$E,3,FALSE)</f>
        <v>Material de acabado pendiente de distribuir</v>
      </c>
      <c r="N4634" s="70">
        <f>VLOOKUP(C4634,[6]Consolidado!$B:$H,7,FALSE)</f>
        <v>0</v>
      </c>
      <c r="O4634" s="69"/>
      <c r="P4634" s="69"/>
    </row>
    <row r="4635" spans="1:16" s="71" customFormat="1" ht="16.5" customHeight="1" outlineLevel="1" x14ac:dyDescent="0.2">
      <c r="A4635" s="60" t="s">
        <v>717</v>
      </c>
      <c r="B4635" s="61">
        <v>42977</v>
      </c>
      <c r="C4635" s="69" t="s">
        <v>290</v>
      </c>
      <c r="D4635" s="63" t="str">
        <f>VLOOKUP(C4635,[6]Consolidado!$B:$E,4,FALSE)</f>
        <v>En Proceso</v>
      </c>
      <c r="E4635" s="64" t="s">
        <v>25</v>
      </c>
      <c r="F4635" s="65" t="s">
        <v>100</v>
      </c>
      <c r="G4635" s="66">
        <v>-0.125</v>
      </c>
      <c r="H4635" s="67">
        <v>406.29999999999995</v>
      </c>
      <c r="I4635" s="129">
        <f t="shared" si="134"/>
        <v>-50.787499999999994</v>
      </c>
      <c r="J4635" s="86">
        <v>30.292899999999999</v>
      </c>
      <c r="K4635" s="129">
        <f t="shared" si="135"/>
        <v>-1.6765479699863663</v>
      </c>
      <c r="L4635" s="68" t="str">
        <f>VLOOKUP(C4635,[6]Consolidado!$B:$E,2,FALSE)</f>
        <v>Acabado</v>
      </c>
      <c r="M4635" s="69" t="str">
        <f>VLOOKUP(C4635,[6]Consolidado!$B:$E,3,FALSE)</f>
        <v>Material de acabado pendiente de distribuir</v>
      </c>
      <c r="N4635" s="70">
        <f>VLOOKUP(C4635,[6]Consolidado!$B:$H,7,FALSE)</f>
        <v>0</v>
      </c>
      <c r="O4635" s="69"/>
      <c r="P4635" s="69"/>
    </row>
    <row r="4636" spans="1:16" s="71" customFormat="1" ht="16.5" customHeight="1" outlineLevel="1" x14ac:dyDescent="0.2">
      <c r="A4636" s="60" t="s">
        <v>717</v>
      </c>
      <c r="B4636" s="61">
        <v>42977</v>
      </c>
      <c r="C4636" s="69" t="s">
        <v>290</v>
      </c>
      <c r="D4636" s="63" t="str">
        <f>VLOOKUP(C4636,[6]Consolidado!$B:$E,4,FALSE)</f>
        <v>En Proceso</v>
      </c>
      <c r="E4636" s="64" t="s">
        <v>25</v>
      </c>
      <c r="F4636" s="65" t="s">
        <v>201</v>
      </c>
      <c r="G4636" s="66">
        <v>-3.125E-2</v>
      </c>
      <c r="H4636" s="67">
        <v>875.09253561253558</v>
      </c>
      <c r="I4636" s="129">
        <f t="shared" si="134"/>
        <v>-27.346641737891737</v>
      </c>
      <c r="J4636" s="86">
        <v>30.292899999999999</v>
      </c>
      <c r="K4636" s="129">
        <f t="shared" si="135"/>
        <v>-0.90274096365457701</v>
      </c>
      <c r="L4636" s="68" t="str">
        <f>VLOOKUP(C4636,[6]Consolidado!$B:$E,2,FALSE)</f>
        <v>Acabado</v>
      </c>
      <c r="M4636" s="69" t="str">
        <f>VLOOKUP(C4636,[6]Consolidado!$B:$E,3,FALSE)</f>
        <v>Material de acabado pendiente de distribuir</v>
      </c>
      <c r="N4636" s="70">
        <f>VLOOKUP(C4636,[6]Consolidado!$B:$H,7,FALSE)</f>
        <v>0</v>
      </c>
      <c r="O4636" s="69"/>
      <c r="P4636" s="69"/>
    </row>
    <row r="4637" spans="1:16" s="71" customFormat="1" ht="16.5" customHeight="1" outlineLevel="1" x14ac:dyDescent="0.2">
      <c r="A4637" s="60" t="s">
        <v>717</v>
      </c>
      <c r="B4637" s="61">
        <v>42977</v>
      </c>
      <c r="C4637" s="69" t="s">
        <v>290</v>
      </c>
      <c r="D4637" s="63" t="str">
        <f>VLOOKUP(C4637,[6]Consolidado!$B:$E,4,FALSE)</f>
        <v>En Proceso</v>
      </c>
      <c r="E4637" s="64" t="s">
        <v>25</v>
      </c>
      <c r="F4637" s="65" t="s">
        <v>230</v>
      </c>
      <c r="G4637" s="66">
        <v>-3.125E-2</v>
      </c>
      <c r="H4637" s="67">
        <v>238.47880378364198</v>
      </c>
      <c r="I4637" s="129">
        <f t="shared" si="134"/>
        <v>-7.4524626182388118</v>
      </c>
      <c r="J4637" s="86">
        <v>30.292899999999999</v>
      </c>
      <c r="K4637" s="129">
        <f t="shared" si="135"/>
        <v>-0.24601350871784516</v>
      </c>
      <c r="L4637" s="68" t="str">
        <f>VLOOKUP(C4637,[6]Consolidado!$B:$E,2,FALSE)</f>
        <v>Acabado</v>
      </c>
      <c r="M4637" s="69" t="str">
        <f>VLOOKUP(C4637,[6]Consolidado!$B:$E,3,FALSE)</f>
        <v>Material de acabado pendiente de distribuir</v>
      </c>
      <c r="N4637" s="70">
        <f>VLOOKUP(C4637,[6]Consolidado!$B:$H,7,FALSE)</f>
        <v>0</v>
      </c>
      <c r="O4637" s="69"/>
      <c r="P4637" s="69"/>
    </row>
    <row r="4638" spans="1:16" s="71" customFormat="1" ht="16.5" customHeight="1" outlineLevel="1" x14ac:dyDescent="0.2">
      <c r="A4638" s="60" t="s">
        <v>717</v>
      </c>
      <c r="B4638" s="61">
        <v>42977</v>
      </c>
      <c r="C4638" s="69" t="s">
        <v>290</v>
      </c>
      <c r="D4638" s="63" t="str">
        <f>VLOOKUP(C4638,[6]Consolidado!$B:$E,4,FALSE)</f>
        <v>En Proceso</v>
      </c>
      <c r="E4638" s="64" t="s">
        <v>33</v>
      </c>
      <c r="F4638" s="65" t="s">
        <v>90</v>
      </c>
      <c r="G4638" s="66">
        <v>-7.2</v>
      </c>
      <c r="H4638" s="67">
        <v>3.1466686239601929</v>
      </c>
      <c r="I4638" s="129">
        <f t="shared" si="134"/>
        <v>-22.656014092513388</v>
      </c>
      <c r="J4638" s="86">
        <v>30.292899999999999</v>
      </c>
      <c r="K4638" s="129">
        <f t="shared" si="135"/>
        <v>-0.7478984875173188</v>
      </c>
      <c r="L4638" s="68" t="str">
        <f>VLOOKUP(C4638,[6]Consolidado!$B:$E,2,FALSE)</f>
        <v>Acabado</v>
      </c>
      <c r="M4638" s="69" t="str">
        <f>VLOOKUP(C4638,[6]Consolidado!$B:$E,3,FALSE)</f>
        <v>Material de acabado pendiente de distribuir</v>
      </c>
      <c r="N4638" s="70">
        <f>VLOOKUP(C4638,[6]Consolidado!$B:$H,7,FALSE)</f>
        <v>0</v>
      </c>
      <c r="O4638" s="69"/>
      <c r="P4638" s="69"/>
    </row>
    <row r="4639" spans="1:16" s="71" customFormat="1" ht="16.5" customHeight="1" outlineLevel="1" x14ac:dyDescent="0.2">
      <c r="A4639" s="60" t="s">
        <v>717</v>
      </c>
      <c r="B4639" s="61">
        <v>42977</v>
      </c>
      <c r="C4639" s="69">
        <v>338</v>
      </c>
      <c r="D4639" s="63" t="str">
        <f>VLOOKUP(C4639,[6]Consolidado!$B:$E,4,FALSE)</f>
        <v>Finalizada</v>
      </c>
      <c r="E4639" s="64" t="s">
        <v>25</v>
      </c>
      <c r="F4639" s="65" t="s">
        <v>137</v>
      </c>
      <c r="G4639" s="66">
        <v>0.1875</v>
      </c>
      <c r="H4639" s="67">
        <v>980.21</v>
      </c>
      <c r="I4639" s="129">
        <f t="shared" si="134"/>
        <v>183.78937500000001</v>
      </c>
      <c r="J4639" s="86">
        <v>30.292899999999999</v>
      </c>
      <c r="K4639" s="129">
        <f t="shared" si="135"/>
        <v>6.0670775990413599</v>
      </c>
      <c r="L4639" s="68" t="str">
        <f>VLOOKUP(C4639,[6]Consolidado!$B:$E,2,FALSE)</f>
        <v>BH Office</v>
      </c>
      <c r="M4639" s="69" t="str">
        <f>VLOOKUP(C4639,[6]Consolidado!$B:$E,3,FALSE)</f>
        <v>Desk 3 - ROBLE</v>
      </c>
      <c r="N4639" s="70" t="str">
        <f>VLOOKUP(C4639,[6]Consolidado!$B:$H,7,FALSE)</f>
        <v>Agosto</v>
      </c>
      <c r="O4639" s="69"/>
      <c r="P4639" s="69"/>
    </row>
    <row r="4640" spans="1:16" s="71" customFormat="1" ht="16.5" customHeight="1" outlineLevel="1" x14ac:dyDescent="0.2">
      <c r="A4640" s="60" t="s">
        <v>717</v>
      </c>
      <c r="B4640" s="61">
        <v>42977</v>
      </c>
      <c r="C4640" s="69">
        <v>338</v>
      </c>
      <c r="D4640" s="63" t="str">
        <f>VLOOKUP(C4640,[6]Consolidado!$B:$E,4,FALSE)</f>
        <v>Finalizada</v>
      </c>
      <c r="E4640" s="64" t="s">
        <v>25</v>
      </c>
      <c r="F4640" s="65" t="s">
        <v>109</v>
      </c>
      <c r="G4640" s="66">
        <v>0.1875</v>
      </c>
      <c r="H4640" s="67">
        <v>1200.5646323851602</v>
      </c>
      <c r="I4640" s="129">
        <f t="shared" si="134"/>
        <v>225.10586857221753</v>
      </c>
      <c r="J4640" s="86">
        <v>30.292899999999999</v>
      </c>
      <c r="K4640" s="129">
        <f t="shared" si="135"/>
        <v>7.4309778387746812</v>
      </c>
      <c r="L4640" s="68" t="str">
        <f>VLOOKUP(C4640,[6]Consolidado!$B:$E,2,FALSE)</f>
        <v>BH Office</v>
      </c>
      <c r="M4640" s="69" t="str">
        <f>VLOOKUP(C4640,[6]Consolidado!$B:$E,3,FALSE)</f>
        <v>Desk 3 - ROBLE</v>
      </c>
      <c r="N4640" s="70" t="str">
        <f>VLOOKUP(C4640,[6]Consolidado!$B:$H,7,FALSE)</f>
        <v>Agosto</v>
      </c>
      <c r="O4640" s="69"/>
      <c r="P4640" s="69"/>
    </row>
    <row r="4641" spans="1:16" s="71" customFormat="1" ht="16.5" customHeight="1" outlineLevel="1" x14ac:dyDescent="0.2">
      <c r="A4641" s="60" t="s">
        <v>717</v>
      </c>
      <c r="B4641" s="61">
        <v>42977</v>
      </c>
      <c r="C4641" s="69">
        <v>338</v>
      </c>
      <c r="D4641" s="63" t="str">
        <f>VLOOKUP(C4641,[6]Consolidado!$B:$E,4,FALSE)</f>
        <v>Finalizada</v>
      </c>
      <c r="E4641" s="64" t="s">
        <v>25</v>
      </c>
      <c r="F4641" s="65" t="s">
        <v>110</v>
      </c>
      <c r="G4641" s="66">
        <v>0.1875</v>
      </c>
      <c r="H4641" s="67">
        <v>1309.9402727880145</v>
      </c>
      <c r="I4641" s="129">
        <f t="shared" si="134"/>
        <v>245.61380114775272</v>
      </c>
      <c r="J4641" s="86">
        <v>30.292899999999999</v>
      </c>
      <c r="K4641" s="129">
        <f t="shared" si="135"/>
        <v>8.1079659308865359</v>
      </c>
      <c r="L4641" s="68" t="str">
        <f>VLOOKUP(C4641,[6]Consolidado!$B:$E,2,FALSE)</f>
        <v>BH Office</v>
      </c>
      <c r="M4641" s="69" t="str">
        <f>VLOOKUP(C4641,[6]Consolidado!$B:$E,3,FALSE)</f>
        <v>Desk 3 - ROBLE</v>
      </c>
      <c r="N4641" s="70" t="str">
        <f>VLOOKUP(C4641,[6]Consolidado!$B:$H,7,FALSE)</f>
        <v>Agosto</v>
      </c>
      <c r="O4641" s="69"/>
      <c r="P4641" s="69"/>
    </row>
    <row r="4642" spans="1:16" s="71" customFormat="1" ht="16.5" customHeight="1" outlineLevel="1" x14ac:dyDescent="0.2">
      <c r="A4642" s="60" t="s">
        <v>717</v>
      </c>
      <c r="B4642" s="61">
        <v>42977</v>
      </c>
      <c r="C4642" s="69">
        <v>338</v>
      </c>
      <c r="D4642" s="63" t="str">
        <f>VLOOKUP(C4642,[6]Consolidado!$B:$E,4,FALSE)</f>
        <v>Finalizada</v>
      </c>
      <c r="E4642" s="64" t="s">
        <v>25</v>
      </c>
      <c r="F4642" s="65" t="s">
        <v>119</v>
      </c>
      <c r="G4642" s="66">
        <v>0.1875</v>
      </c>
      <c r="H4642" s="67">
        <v>614.85960643746137</v>
      </c>
      <c r="I4642" s="129">
        <f t="shared" si="134"/>
        <v>115.286176207024</v>
      </c>
      <c r="J4642" s="86">
        <v>30.292899999999999</v>
      </c>
      <c r="K4642" s="129">
        <f t="shared" si="135"/>
        <v>3.8057160657125597</v>
      </c>
      <c r="L4642" s="68" t="str">
        <f>VLOOKUP(C4642,[6]Consolidado!$B:$E,2,FALSE)</f>
        <v>BH Office</v>
      </c>
      <c r="M4642" s="69" t="str">
        <f>VLOOKUP(C4642,[6]Consolidado!$B:$E,3,FALSE)</f>
        <v>Desk 3 - ROBLE</v>
      </c>
      <c r="N4642" s="70" t="str">
        <f>VLOOKUP(C4642,[6]Consolidado!$B:$H,7,FALSE)</f>
        <v>Agosto</v>
      </c>
      <c r="O4642" s="69"/>
      <c r="P4642" s="69"/>
    </row>
    <row r="4643" spans="1:16" s="71" customFormat="1" ht="16.5" customHeight="1" outlineLevel="1" x14ac:dyDescent="0.2">
      <c r="A4643" s="60" t="s">
        <v>717</v>
      </c>
      <c r="B4643" s="61">
        <v>42977</v>
      </c>
      <c r="C4643" s="69">
        <v>338</v>
      </c>
      <c r="D4643" s="63" t="str">
        <f>VLOOKUP(C4643,[6]Consolidado!$B:$E,4,FALSE)</f>
        <v>Finalizada</v>
      </c>
      <c r="E4643" s="64" t="s">
        <v>25</v>
      </c>
      <c r="F4643" s="65" t="s">
        <v>100</v>
      </c>
      <c r="G4643" s="66">
        <v>0.125</v>
      </c>
      <c r="H4643" s="67">
        <v>406.29999999999995</v>
      </c>
      <c r="I4643" s="129">
        <f t="shared" si="134"/>
        <v>50.787499999999994</v>
      </c>
      <c r="J4643" s="86">
        <v>30.292899999999999</v>
      </c>
      <c r="K4643" s="129">
        <f t="shared" si="135"/>
        <v>1.6765479699863663</v>
      </c>
      <c r="L4643" s="68" t="str">
        <f>VLOOKUP(C4643,[6]Consolidado!$B:$E,2,FALSE)</f>
        <v>BH Office</v>
      </c>
      <c r="M4643" s="69" t="str">
        <f>VLOOKUP(C4643,[6]Consolidado!$B:$E,3,FALSE)</f>
        <v>Desk 3 - ROBLE</v>
      </c>
      <c r="N4643" s="70" t="str">
        <f>VLOOKUP(C4643,[6]Consolidado!$B:$H,7,FALSE)</f>
        <v>Agosto</v>
      </c>
      <c r="O4643" s="69"/>
      <c r="P4643" s="69"/>
    </row>
    <row r="4644" spans="1:16" s="71" customFormat="1" ht="16.5" customHeight="1" outlineLevel="1" x14ac:dyDescent="0.2">
      <c r="A4644" s="60" t="s">
        <v>717</v>
      </c>
      <c r="B4644" s="61">
        <v>42977</v>
      </c>
      <c r="C4644" s="69">
        <v>338</v>
      </c>
      <c r="D4644" s="63" t="str">
        <f>VLOOKUP(C4644,[6]Consolidado!$B:$E,4,FALSE)</f>
        <v>Finalizada</v>
      </c>
      <c r="E4644" s="64" t="s">
        <v>25</v>
      </c>
      <c r="F4644" s="65" t="s">
        <v>201</v>
      </c>
      <c r="G4644" s="66">
        <v>3.125E-2</v>
      </c>
      <c r="H4644" s="67">
        <v>875.09253561253558</v>
      </c>
      <c r="I4644" s="129">
        <f t="shared" si="134"/>
        <v>27.346641737891737</v>
      </c>
      <c r="J4644" s="86">
        <v>30.292899999999999</v>
      </c>
      <c r="K4644" s="129">
        <f t="shared" si="135"/>
        <v>0.90274096365457701</v>
      </c>
      <c r="L4644" s="68" t="str">
        <f>VLOOKUP(C4644,[6]Consolidado!$B:$E,2,FALSE)</f>
        <v>BH Office</v>
      </c>
      <c r="M4644" s="69" t="str">
        <f>VLOOKUP(C4644,[6]Consolidado!$B:$E,3,FALSE)</f>
        <v>Desk 3 - ROBLE</v>
      </c>
      <c r="N4644" s="70" t="str">
        <f>VLOOKUP(C4644,[6]Consolidado!$B:$H,7,FALSE)</f>
        <v>Agosto</v>
      </c>
      <c r="O4644" s="69"/>
      <c r="P4644" s="69"/>
    </row>
    <row r="4645" spans="1:16" s="71" customFormat="1" ht="16.5" customHeight="1" outlineLevel="1" x14ac:dyDescent="0.2">
      <c r="A4645" s="60" t="s">
        <v>717</v>
      </c>
      <c r="B4645" s="61">
        <v>42977</v>
      </c>
      <c r="C4645" s="69">
        <v>338</v>
      </c>
      <c r="D4645" s="63" t="str">
        <f>VLOOKUP(C4645,[6]Consolidado!$B:$E,4,FALSE)</f>
        <v>Finalizada</v>
      </c>
      <c r="E4645" s="64" t="s">
        <v>25</v>
      </c>
      <c r="F4645" s="65" t="s">
        <v>230</v>
      </c>
      <c r="G4645" s="66">
        <v>3.125E-2</v>
      </c>
      <c r="H4645" s="67">
        <v>238.47880378364198</v>
      </c>
      <c r="I4645" s="129">
        <f t="shared" si="134"/>
        <v>7.4524626182388118</v>
      </c>
      <c r="J4645" s="86">
        <v>30.292899999999999</v>
      </c>
      <c r="K4645" s="129">
        <f t="shared" si="135"/>
        <v>0.24601350871784516</v>
      </c>
      <c r="L4645" s="68" t="str">
        <f>VLOOKUP(C4645,[6]Consolidado!$B:$E,2,FALSE)</f>
        <v>BH Office</v>
      </c>
      <c r="M4645" s="69" t="str">
        <f>VLOOKUP(C4645,[6]Consolidado!$B:$E,3,FALSE)</f>
        <v>Desk 3 - ROBLE</v>
      </c>
      <c r="N4645" s="70" t="str">
        <f>VLOOKUP(C4645,[6]Consolidado!$B:$H,7,FALSE)</f>
        <v>Agosto</v>
      </c>
      <c r="O4645" s="69"/>
      <c r="P4645" s="69"/>
    </row>
    <row r="4646" spans="1:16" s="71" customFormat="1" ht="16.5" customHeight="1" outlineLevel="1" x14ac:dyDescent="0.2">
      <c r="A4646" s="60" t="s">
        <v>717</v>
      </c>
      <c r="B4646" s="61">
        <v>42977</v>
      </c>
      <c r="C4646" s="69">
        <v>338</v>
      </c>
      <c r="D4646" s="63" t="str">
        <f>VLOOKUP(C4646,[6]Consolidado!$B:$E,4,FALSE)</f>
        <v>Finalizada</v>
      </c>
      <c r="E4646" s="64" t="s">
        <v>33</v>
      </c>
      <c r="F4646" s="65" t="s">
        <v>90</v>
      </c>
      <c r="G4646" s="66">
        <v>7.2</v>
      </c>
      <c r="H4646" s="67">
        <v>3.1466686239601929</v>
      </c>
      <c r="I4646" s="129">
        <f t="shared" si="134"/>
        <v>22.656014092513388</v>
      </c>
      <c r="J4646" s="86">
        <v>30.292899999999999</v>
      </c>
      <c r="K4646" s="129">
        <f t="shared" si="135"/>
        <v>0.7478984875173188</v>
      </c>
      <c r="L4646" s="68" t="str">
        <f>VLOOKUP(C4646,[6]Consolidado!$B:$E,2,FALSE)</f>
        <v>BH Office</v>
      </c>
      <c r="M4646" s="69" t="str">
        <f>VLOOKUP(C4646,[6]Consolidado!$B:$E,3,FALSE)</f>
        <v>Desk 3 - ROBLE</v>
      </c>
      <c r="N4646" s="70" t="str">
        <f>VLOOKUP(C4646,[6]Consolidado!$B:$H,7,FALSE)</f>
        <v>Agosto</v>
      </c>
      <c r="O4646" s="69"/>
      <c r="P4646" s="69"/>
    </row>
    <row r="4647" spans="1:16" s="71" customFormat="1" ht="16.5" customHeight="1" outlineLevel="1" x14ac:dyDescent="0.2">
      <c r="A4647" s="60" t="s">
        <v>717</v>
      </c>
      <c r="B4647" s="61">
        <v>42977</v>
      </c>
      <c r="C4647" s="69" t="s">
        <v>290</v>
      </c>
      <c r="D4647" s="63" t="str">
        <f>VLOOKUP(C4647,[6]Consolidado!$B:$E,4,FALSE)</f>
        <v>En Proceso</v>
      </c>
      <c r="E4647" s="64" t="s">
        <v>25</v>
      </c>
      <c r="F4647" s="65" t="s">
        <v>254</v>
      </c>
      <c r="G4647" s="66">
        <v>-1</v>
      </c>
      <c r="H4647" s="67">
        <v>406.3</v>
      </c>
      <c r="I4647" s="129">
        <f t="shared" si="134"/>
        <v>-406.3</v>
      </c>
      <c r="J4647" s="86">
        <v>30.292899999999999</v>
      </c>
      <c r="K4647" s="129">
        <f t="shared" si="135"/>
        <v>-13.412383759890933</v>
      </c>
      <c r="L4647" s="68" t="str">
        <f>VLOOKUP(C4647,[6]Consolidado!$B:$E,2,FALSE)</f>
        <v>Acabado</v>
      </c>
      <c r="M4647" s="69" t="str">
        <f>VLOOKUP(C4647,[6]Consolidado!$B:$E,3,FALSE)</f>
        <v>Material de acabado pendiente de distribuir</v>
      </c>
      <c r="N4647" s="70">
        <f>VLOOKUP(C4647,[6]Consolidado!$B:$H,7,FALSE)</f>
        <v>0</v>
      </c>
      <c r="O4647" s="69"/>
      <c r="P4647" s="69"/>
    </row>
    <row r="4648" spans="1:16" s="71" customFormat="1" ht="16.5" customHeight="1" outlineLevel="1" x14ac:dyDescent="0.2">
      <c r="A4648" s="60" t="s">
        <v>717</v>
      </c>
      <c r="B4648" s="61">
        <v>42977</v>
      </c>
      <c r="C4648" s="69" t="s">
        <v>290</v>
      </c>
      <c r="D4648" s="63" t="str">
        <f>VLOOKUP(C4648,[6]Consolidado!$B:$E,4,FALSE)</f>
        <v>En Proceso</v>
      </c>
      <c r="E4648" s="64" t="s">
        <v>25</v>
      </c>
      <c r="F4648" s="65" t="s">
        <v>137</v>
      </c>
      <c r="G4648" s="66">
        <v>-0.375</v>
      </c>
      <c r="H4648" s="67">
        <v>980.21</v>
      </c>
      <c r="I4648" s="129">
        <f t="shared" si="134"/>
        <v>-367.57875000000001</v>
      </c>
      <c r="J4648" s="86">
        <v>30.292899999999999</v>
      </c>
      <c r="K4648" s="129">
        <f t="shared" si="135"/>
        <v>-12.13415519808272</v>
      </c>
      <c r="L4648" s="68" t="str">
        <f>VLOOKUP(C4648,[6]Consolidado!$B:$E,2,FALSE)</f>
        <v>Acabado</v>
      </c>
      <c r="M4648" s="69" t="str">
        <f>VLOOKUP(C4648,[6]Consolidado!$B:$E,3,FALSE)</f>
        <v>Material de acabado pendiente de distribuir</v>
      </c>
      <c r="N4648" s="70">
        <f>VLOOKUP(C4648,[6]Consolidado!$B:$H,7,FALSE)</f>
        <v>0</v>
      </c>
      <c r="O4648" s="69"/>
      <c r="P4648" s="69"/>
    </row>
    <row r="4649" spans="1:16" s="71" customFormat="1" ht="16.5" customHeight="1" outlineLevel="1" x14ac:dyDescent="0.2">
      <c r="A4649" s="60" t="s">
        <v>717</v>
      </c>
      <c r="B4649" s="61">
        <v>42977</v>
      </c>
      <c r="C4649" s="69" t="s">
        <v>290</v>
      </c>
      <c r="D4649" s="63" t="str">
        <f>VLOOKUP(C4649,[6]Consolidado!$B:$E,4,FALSE)</f>
        <v>En Proceso</v>
      </c>
      <c r="E4649" s="64" t="s">
        <v>25</v>
      </c>
      <c r="F4649" s="65" t="s">
        <v>109</v>
      </c>
      <c r="G4649" s="66">
        <v>-0.625</v>
      </c>
      <c r="H4649" s="67">
        <v>1200.5646323851602</v>
      </c>
      <c r="I4649" s="129">
        <f t="shared" si="134"/>
        <v>-750.35289524072505</v>
      </c>
      <c r="J4649" s="86">
        <v>30.292899999999999</v>
      </c>
      <c r="K4649" s="129">
        <f t="shared" si="135"/>
        <v>-24.769926129248933</v>
      </c>
      <c r="L4649" s="68" t="str">
        <f>VLOOKUP(C4649,[6]Consolidado!$B:$E,2,FALSE)</f>
        <v>Acabado</v>
      </c>
      <c r="M4649" s="69" t="str">
        <f>VLOOKUP(C4649,[6]Consolidado!$B:$E,3,FALSE)</f>
        <v>Material de acabado pendiente de distribuir</v>
      </c>
      <c r="N4649" s="70">
        <f>VLOOKUP(C4649,[6]Consolidado!$B:$H,7,FALSE)</f>
        <v>0</v>
      </c>
      <c r="O4649" s="69"/>
      <c r="P4649" s="69"/>
    </row>
    <row r="4650" spans="1:16" s="71" customFormat="1" ht="16.5" customHeight="1" outlineLevel="1" x14ac:dyDescent="0.2">
      <c r="A4650" s="60" t="s">
        <v>717</v>
      </c>
      <c r="B4650" s="61">
        <v>42977</v>
      </c>
      <c r="C4650" s="69" t="s">
        <v>290</v>
      </c>
      <c r="D4650" s="63" t="str">
        <f>VLOOKUP(C4650,[6]Consolidado!$B:$E,4,FALSE)</f>
        <v>En Proceso</v>
      </c>
      <c r="E4650" s="64" t="s">
        <v>25</v>
      </c>
      <c r="F4650" s="65" t="s">
        <v>110</v>
      </c>
      <c r="G4650" s="66">
        <v>-0.65625</v>
      </c>
      <c r="H4650" s="67">
        <v>1309.9402727880145</v>
      </c>
      <c r="I4650" s="129">
        <f t="shared" si="134"/>
        <v>-859.64830401713448</v>
      </c>
      <c r="J4650" s="86">
        <v>30.292899999999999</v>
      </c>
      <c r="K4650" s="129">
        <f t="shared" si="135"/>
        <v>-28.377880758102872</v>
      </c>
      <c r="L4650" s="68" t="str">
        <f>VLOOKUP(C4650,[6]Consolidado!$B:$E,2,FALSE)</f>
        <v>Acabado</v>
      </c>
      <c r="M4650" s="69" t="str">
        <f>VLOOKUP(C4650,[6]Consolidado!$B:$E,3,FALSE)</f>
        <v>Material de acabado pendiente de distribuir</v>
      </c>
      <c r="N4650" s="70">
        <f>VLOOKUP(C4650,[6]Consolidado!$B:$H,7,FALSE)</f>
        <v>0</v>
      </c>
      <c r="O4650" s="69"/>
      <c r="P4650" s="69"/>
    </row>
    <row r="4651" spans="1:16" s="71" customFormat="1" ht="16.5" customHeight="1" outlineLevel="1" x14ac:dyDescent="0.2">
      <c r="A4651" s="60" t="s">
        <v>717</v>
      </c>
      <c r="B4651" s="61">
        <v>42977</v>
      </c>
      <c r="C4651" s="69" t="s">
        <v>290</v>
      </c>
      <c r="D4651" s="63" t="str">
        <f>VLOOKUP(C4651,[6]Consolidado!$B:$E,4,FALSE)</f>
        <v>En Proceso</v>
      </c>
      <c r="E4651" s="64" t="s">
        <v>25</v>
      </c>
      <c r="F4651" s="65" t="s">
        <v>119</v>
      </c>
      <c r="G4651" s="66">
        <v>-0.8125</v>
      </c>
      <c r="H4651" s="67">
        <v>614.85960643746137</v>
      </c>
      <c r="I4651" s="129">
        <f t="shared" si="134"/>
        <v>-499.57343023043734</v>
      </c>
      <c r="J4651" s="86">
        <v>30.292899999999999</v>
      </c>
      <c r="K4651" s="129">
        <f t="shared" si="135"/>
        <v>-16.491436284754425</v>
      </c>
      <c r="L4651" s="68" t="str">
        <f>VLOOKUP(C4651,[6]Consolidado!$B:$E,2,FALSE)</f>
        <v>Acabado</v>
      </c>
      <c r="M4651" s="69" t="str">
        <f>VLOOKUP(C4651,[6]Consolidado!$B:$E,3,FALSE)</f>
        <v>Material de acabado pendiente de distribuir</v>
      </c>
      <c r="N4651" s="70">
        <f>VLOOKUP(C4651,[6]Consolidado!$B:$H,7,FALSE)</f>
        <v>0</v>
      </c>
      <c r="O4651" s="69"/>
      <c r="P4651" s="69"/>
    </row>
    <row r="4652" spans="1:16" s="71" customFormat="1" ht="16.5" customHeight="1" outlineLevel="1" x14ac:dyDescent="0.2">
      <c r="A4652" s="60" t="s">
        <v>717</v>
      </c>
      <c r="B4652" s="61">
        <v>42977</v>
      </c>
      <c r="C4652" s="69" t="s">
        <v>290</v>
      </c>
      <c r="D4652" s="63" t="str">
        <f>VLOOKUP(C4652,[6]Consolidado!$B:$E,4,FALSE)</f>
        <v>En Proceso</v>
      </c>
      <c r="E4652" s="64" t="s">
        <v>25</v>
      </c>
      <c r="F4652" s="65" t="s">
        <v>137</v>
      </c>
      <c r="G4652" s="66">
        <v>-0.3125</v>
      </c>
      <c r="H4652" s="67">
        <v>980.21</v>
      </c>
      <c r="I4652" s="129">
        <f t="shared" si="134"/>
        <v>-306.31562500000001</v>
      </c>
      <c r="J4652" s="86">
        <v>30.292899999999999</v>
      </c>
      <c r="K4652" s="129">
        <f t="shared" si="135"/>
        <v>-10.111795998402267</v>
      </c>
      <c r="L4652" s="68" t="str">
        <f>VLOOKUP(C4652,[6]Consolidado!$B:$E,2,FALSE)</f>
        <v>Acabado</v>
      </c>
      <c r="M4652" s="69" t="str">
        <f>VLOOKUP(C4652,[6]Consolidado!$B:$E,3,FALSE)</f>
        <v>Material de acabado pendiente de distribuir</v>
      </c>
      <c r="N4652" s="70">
        <f>VLOOKUP(C4652,[6]Consolidado!$B:$H,7,FALSE)</f>
        <v>0</v>
      </c>
      <c r="O4652" s="69"/>
      <c r="P4652" s="69"/>
    </row>
    <row r="4653" spans="1:16" s="71" customFormat="1" ht="16.5" customHeight="1" outlineLevel="1" x14ac:dyDescent="0.2">
      <c r="A4653" s="60" t="s">
        <v>717</v>
      </c>
      <c r="B4653" s="61">
        <v>42977</v>
      </c>
      <c r="C4653" s="69" t="s">
        <v>89</v>
      </c>
      <c r="D4653" s="63" t="str">
        <f>VLOOKUP(C4653,[6]Consolidado!$B:$E,4,FALSE)</f>
        <v>En Proceso</v>
      </c>
      <c r="E4653" s="64" t="s">
        <v>33</v>
      </c>
      <c r="F4653" s="65" t="s">
        <v>90</v>
      </c>
      <c r="G4653" s="66">
        <v>-9</v>
      </c>
      <c r="H4653" s="67">
        <v>3.1466686239601929</v>
      </c>
      <c r="I4653" s="129">
        <f t="shared" si="134"/>
        <v>-28.320017615641735</v>
      </c>
      <c r="J4653" s="86">
        <v>30.292899999999999</v>
      </c>
      <c r="K4653" s="129">
        <f t="shared" si="135"/>
        <v>-0.93487310939664858</v>
      </c>
      <c r="L4653" s="68" t="str">
        <f>VLOOKUP(C4653,[6]Consolidado!$B:$E,2,FALSE)</f>
        <v>Empaque</v>
      </c>
      <c r="M4653" s="69" t="str">
        <f>VLOOKUP(C4653,[6]Consolidado!$B:$E,3,FALSE)</f>
        <v>Material de empaque pendiente de distribuir</v>
      </c>
      <c r="N4653" s="70">
        <f>VLOOKUP(C4653,[6]Consolidado!$B:$H,7,FALSE)</f>
        <v>0</v>
      </c>
      <c r="O4653" s="69"/>
      <c r="P4653" s="69"/>
    </row>
    <row r="4654" spans="1:16" s="71" customFormat="1" ht="16.5" customHeight="1" outlineLevel="1" x14ac:dyDescent="0.2">
      <c r="A4654" s="60" t="s">
        <v>717</v>
      </c>
      <c r="B4654" s="61">
        <v>42977</v>
      </c>
      <c r="C4654" s="69">
        <v>308</v>
      </c>
      <c r="D4654" s="63" t="str">
        <f>VLOOKUP(C4654,[6]Consolidado!$B:$E,4,FALSE)</f>
        <v>Finalizada</v>
      </c>
      <c r="E4654" s="64" t="s">
        <v>25</v>
      </c>
      <c r="F4654" s="65" t="s">
        <v>254</v>
      </c>
      <c r="G4654" s="66">
        <v>1</v>
      </c>
      <c r="H4654" s="67">
        <v>406.3</v>
      </c>
      <c r="I4654" s="129">
        <f t="shared" si="134"/>
        <v>406.3</v>
      </c>
      <c r="J4654" s="86">
        <v>30.292899999999999</v>
      </c>
      <c r="K4654" s="129">
        <f t="shared" si="135"/>
        <v>13.412383759890933</v>
      </c>
      <c r="L4654" s="68" t="str">
        <f>VLOOKUP(C4654,[6]Consolidado!$B:$E,2,FALSE)</f>
        <v>BH Office</v>
      </c>
      <c r="M4654" s="69" t="str">
        <f>VLOOKUP(C4654,[6]Consolidado!$B:$E,3,FALSE)</f>
        <v>Credenza</v>
      </c>
      <c r="N4654" s="70" t="str">
        <f>VLOOKUP(C4654,[6]Consolidado!$B:$H,7,FALSE)</f>
        <v>Agosto</v>
      </c>
      <c r="O4654" s="69"/>
      <c r="P4654" s="69"/>
    </row>
    <row r="4655" spans="1:16" s="71" customFormat="1" ht="16.5" customHeight="1" outlineLevel="1" x14ac:dyDescent="0.2">
      <c r="A4655" s="60" t="s">
        <v>717</v>
      </c>
      <c r="B4655" s="61">
        <v>42977</v>
      </c>
      <c r="C4655" s="69">
        <v>308</v>
      </c>
      <c r="D4655" s="63" t="str">
        <f>VLOOKUP(C4655,[6]Consolidado!$B:$E,4,FALSE)</f>
        <v>Finalizada</v>
      </c>
      <c r="E4655" s="64" t="s">
        <v>25</v>
      </c>
      <c r="F4655" s="65" t="s">
        <v>137</v>
      </c>
      <c r="G4655" s="66">
        <v>0.375</v>
      </c>
      <c r="H4655" s="67">
        <v>980.21</v>
      </c>
      <c r="I4655" s="129">
        <f t="shared" si="134"/>
        <v>367.57875000000001</v>
      </c>
      <c r="J4655" s="86">
        <v>30.292899999999999</v>
      </c>
      <c r="K4655" s="129">
        <f t="shared" si="135"/>
        <v>12.13415519808272</v>
      </c>
      <c r="L4655" s="68" t="str">
        <f>VLOOKUP(C4655,[6]Consolidado!$B:$E,2,FALSE)</f>
        <v>BH Office</v>
      </c>
      <c r="M4655" s="69" t="str">
        <f>VLOOKUP(C4655,[6]Consolidado!$B:$E,3,FALSE)</f>
        <v>Credenza</v>
      </c>
      <c r="N4655" s="70" t="str">
        <f>VLOOKUP(C4655,[6]Consolidado!$B:$H,7,FALSE)</f>
        <v>Agosto</v>
      </c>
      <c r="O4655" s="69"/>
      <c r="P4655" s="69"/>
    </row>
    <row r="4656" spans="1:16" s="71" customFormat="1" ht="16.5" customHeight="1" outlineLevel="1" x14ac:dyDescent="0.2">
      <c r="A4656" s="60" t="s">
        <v>717</v>
      </c>
      <c r="B4656" s="61">
        <v>42977</v>
      </c>
      <c r="C4656" s="69">
        <v>308</v>
      </c>
      <c r="D4656" s="63" t="str">
        <f>VLOOKUP(C4656,[6]Consolidado!$B:$E,4,FALSE)</f>
        <v>Finalizada</v>
      </c>
      <c r="E4656" s="64" t="s">
        <v>25</v>
      </c>
      <c r="F4656" s="65" t="s">
        <v>109</v>
      </c>
      <c r="G4656" s="66">
        <v>0.625</v>
      </c>
      <c r="H4656" s="67">
        <v>1200.5646323851602</v>
      </c>
      <c r="I4656" s="129">
        <f t="shared" si="134"/>
        <v>750.35289524072505</v>
      </c>
      <c r="J4656" s="86">
        <v>30.292899999999999</v>
      </c>
      <c r="K4656" s="129">
        <f t="shared" si="135"/>
        <v>24.769926129248933</v>
      </c>
      <c r="L4656" s="68" t="str">
        <f>VLOOKUP(C4656,[6]Consolidado!$B:$E,2,FALSE)</f>
        <v>BH Office</v>
      </c>
      <c r="M4656" s="69" t="str">
        <f>VLOOKUP(C4656,[6]Consolidado!$B:$E,3,FALSE)</f>
        <v>Credenza</v>
      </c>
      <c r="N4656" s="70" t="str">
        <f>VLOOKUP(C4656,[6]Consolidado!$B:$H,7,FALSE)</f>
        <v>Agosto</v>
      </c>
      <c r="O4656" s="69"/>
      <c r="P4656" s="69"/>
    </row>
    <row r="4657" spans="1:16" s="71" customFormat="1" ht="16.5" customHeight="1" outlineLevel="1" x14ac:dyDescent="0.2">
      <c r="A4657" s="60" t="s">
        <v>717</v>
      </c>
      <c r="B4657" s="61">
        <v>42977</v>
      </c>
      <c r="C4657" s="69">
        <v>308</v>
      </c>
      <c r="D4657" s="63" t="str">
        <f>VLOOKUP(C4657,[6]Consolidado!$B:$E,4,FALSE)</f>
        <v>Finalizada</v>
      </c>
      <c r="E4657" s="64" t="s">
        <v>25</v>
      </c>
      <c r="F4657" s="65" t="s">
        <v>110</v>
      </c>
      <c r="G4657" s="66">
        <v>0.65625</v>
      </c>
      <c r="H4657" s="67">
        <v>1309.9402727880145</v>
      </c>
      <c r="I4657" s="129">
        <f t="shared" si="134"/>
        <v>859.64830401713448</v>
      </c>
      <c r="J4657" s="86">
        <v>30.292899999999999</v>
      </c>
      <c r="K4657" s="129">
        <f t="shared" si="135"/>
        <v>28.377880758102872</v>
      </c>
      <c r="L4657" s="68" t="str">
        <f>VLOOKUP(C4657,[6]Consolidado!$B:$E,2,FALSE)</f>
        <v>BH Office</v>
      </c>
      <c r="M4657" s="69" t="str">
        <f>VLOOKUP(C4657,[6]Consolidado!$B:$E,3,FALSE)</f>
        <v>Credenza</v>
      </c>
      <c r="N4657" s="70" t="str">
        <f>VLOOKUP(C4657,[6]Consolidado!$B:$H,7,FALSE)</f>
        <v>Agosto</v>
      </c>
      <c r="O4657" s="69"/>
      <c r="P4657" s="69"/>
    </row>
    <row r="4658" spans="1:16" s="71" customFormat="1" ht="16.5" customHeight="1" outlineLevel="1" x14ac:dyDescent="0.2">
      <c r="A4658" s="60" t="s">
        <v>717</v>
      </c>
      <c r="B4658" s="61">
        <v>42977</v>
      </c>
      <c r="C4658" s="69">
        <v>308</v>
      </c>
      <c r="D4658" s="63" t="str">
        <f>VLOOKUP(C4658,[6]Consolidado!$B:$E,4,FALSE)</f>
        <v>Finalizada</v>
      </c>
      <c r="E4658" s="64" t="s">
        <v>25</v>
      </c>
      <c r="F4658" s="65" t="s">
        <v>119</v>
      </c>
      <c r="G4658" s="66">
        <v>0.8125</v>
      </c>
      <c r="H4658" s="67">
        <v>614.85960643746137</v>
      </c>
      <c r="I4658" s="129">
        <f t="shared" si="134"/>
        <v>499.57343023043734</v>
      </c>
      <c r="J4658" s="86">
        <v>30.292899999999999</v>
      </c>
      <c r="K4658" s="129">
        <f t="shared" si="135"/>
        <v>16.491436284754425</v>
      </c>
      <c r="L4658" s="68" t="str">
        <f>VLOOKUP(C4658,[6]Consolidado!$B:$E,2,FALSE)</f>
        <v>BH Office</v>
      </c>
      <c r="M4658" s="69" t="str">
        <f>VLOOKUP(C4658,[6]Consolidado!$B:$E,3,FALSE)</f>
        <v>Credenza</v>
      </c>
      <c r="N4658" s="70" t="str">
        <f>VLOOKUP(C4658,[6]Consolidado!$B:$H,7,FALSE)</f>
        <v>Agosto</v>
      </c>
      <c r="O4658" s="69"/>
      <c r="P4658" s="69"/>
    </row>
    <row r="4659" spans="1:16" s="71" customFormat="1" ht="16.5" customHeight="1" outlineLevel="1" x14ac:dyDescent="0.2">
      <c r="A4659" s="60" t="s">
        <v>717</v>
      </c>
      <c r="B4659" s="61">
        <v>42977</v>
      </c>
      <c r="C4659" s="69">
        <v>308</v>
      </c>
      <c r="D4659" s="63" t="str">
        <f>VLOOKUP(C4659,[6]Consolidado!$B:$E,4,FALSE)</f>
        <v>Finalizada</v>
      </c>
      <c r="E4659" s="64" t="s">
        <v>25</v>
      </c>
      <c r="F4659" s="65" t="s">
        <v>137</v>
      </c>
      <c r="G4659" s="66">
        <v>0.3125</v>
      </c>
      <c r="H4659" s="67">
        <v>980.21</v>
      </c>
      <c r="I4659" s="129">
        <f t="shared" si="134"/>
        <v>306.31562500000001</v>
      </c>
      <c r="J4659" s="86">
        <v>30.292899999999999</v>
      </c>
      <c r="K4659" s="129">
        <f t="shared" si="135"/>
        <v>10.111795998402267</v>
      </c>
      <c r="L4659" s="68" t="str">
        <f>VLOOKUP(C4659,[6]Consolidado!$B:$E,2,FALSE)</f>
        <v>BH Office</v>
      </c>
      <c r="M4659" s="69" t="str">
        <f>VLOOKUP(C4659,[6]Consolidado!$B:$E,3,FALSE)</f>
        <v>Credenza</v>
      </c>
      <c r="N4659" s="70" t="str">
        <f>VLOOKUP(C4659,[6]Consolidado!$B:$H,7,FALSE)</f>
        <v>Agosto</v>
      </c>
      <c r="O4659" s="69"/>
      <c r="P4659" s="69"/>
    </row>
    <row r="4660" spans="1:16" s="71" customFormat="1" ht="16.5" customHeight="1" outlineLevel="1" x14ac:dyDescent="0.2">
      <c r="A4660" s="60" t="s">
        <v>717</v>
      </c>
      <c r="B4660" s="61">
        <v>42977</v>
      </c>
      <c r="C4660" s="69">
        <v>308</v>
      </c>
      <c r="D4660" s="63" t="str">
        <f>VLOOKUP(C4660,[6]Consolidado!$B:$E,4,FALSE)</f>
        <v>Finalizada</v>
      </c>
      <c r="E4660" s="64" t="s">
        <v>33</v>
      </c>
      <c r="F4660" s="65" t="s">
        <v>90</v>
      </c>
      <c r="G4660" s="66">
        <v>9</v>
      </c>
      <c r="H4660" s="67">
        <v>3.1466686239601929</v>
      </c>
      <c r="I4660" s="129">
        <f t="shared" si="134"/>
        <v>28.320017615641735</v>
      </c>
      <c r="J4660" s="86">
        <v>30.292899999999999</v>
      </c>
      <c r="K4660" s="129">
        <f t="shared" si="135"/>
        <v>0.93487310939664858</v>
      </c>
      <c r="L4660" s="68" t="str">
        <f>VLOOKUP(C4660,[6]Consolidado!$B:$E,2,FALSE)</f>
        <v>BH Office</v>
      </c>
      <c r="M4660" s="69" t="str">
        <f>VLOOKUP(C4660,[6]Consolidado!$B:$E,3,FALSE)</f>
        <v>Credenza</v>
      </c>
      <c r="N4660" s="70" t="str">
        <f>VLOOKUP(C4660,[6]Consolidado!$B:$H,7,FALSE)</f>
        <v>Agosto</v>
      </c>
      <c r="O4660" s="69"/>
      <c r="P4660" s="69"/>
    </row>
    <row r="4661" spans="1:16" s="71" customFormat="1" ht="16.5" customHeight="1" outlineLevel="1" x14ac:dyDescent="0.2">
      <c r="A4661" s="60" t="s">
        <v>717</v>
      </c>
      <c r="B4661" s="61">
        <v>42977</v>
      </c>
      <c r="C4661" s="69" t="s">
        <v>290</v>
      </c>
      <c r="D4661" s="63" t="str">
        <f>VLOOKUP(C4661,[6]Consolidado!$B:$E,4,FALSE)</f>
        <v>En Proceso</v>
      </c>
      <c r="E4661" s="64" t="s">
        <v>25</v>
      </c>
      <c r="F4661" s="65" t="s">
        <v>137</v>
      </c>
      <c r="G4661" s="66">
        <v>-0.3125</v>
      </c>
      <c r="H4661" s="67">
        <v>980.21</v>
      </c>
      <c r="I4661" s="129">
        <f t="shared" si="134"/>
        <v>-306.31562500000001</v>
      </c>
      <c r="J4661" s="86">
        <v>30.292899999999999</v>
      </c>
      <c r="K4661" s="129">
        <f t="shared" si="135"/>
        <v>-10.111795998402267</v>
      </c>
      <c r="L4661" s="68" t="str">
        <f>VLOOKUP(C4661,[6]Consolidado!$B:$E,2,FALSE)</f>
        <v>Acabado</v>
      </c>
      <c r="M4661" s="69" t="str">
        <f>VLOOKUP(C4661,[6]Consolidado!$B:$E,3,FALSE)</f>
        <v>Material de acabado pendiente de distribuir</v>
      </c>
      <c r="N4661" s="70">
        <f>VLOOKUP(C4661,[6]Consolidado!$B:$H,7,FALSE)</f>
        <v>0</v>
      </c>
      <c r="O4661" s="69"/>
      <c r="P4661" s="69"/>
    </row>
    <row r="4662" spans="1:16" s="71" customFormat="1" ht="16.5" customHeight="1" outlineLevel="1" x14ac:dyDescent="0.2">
      <c r="A4662" s="60" t="s">
        <v>717</v>
      </c>
      <c r="B4662" s="61">
        <v>42977</v>
      </c>
      <c r="C4662" s="69" t="s">
        <v>290</v>
      </c>
      <c r="D4662" s="63" t="str">
        <f>VLOOKUP(C4662,[6]Consolidado!$B:$E,4,FALSE)</f>
        <v>En Proceso</v>
      </c>
      <c r="E4662" s="64" t="s">
        <v>25</v>
      </c>
      <c r="F4662" s="65" t="s">
        <v>109</v>
      </c>
      <c r="G4662" s="66">
        <v>-0.5</v>
      </c>
      <c r="H4662" s="67">
        <v>1200.5646323851602</v>
      </c>
      <c r="I4662" s="129">
        <f t="shared" si="134"/>
        <v>-600.28231619258008</v>
      </c>
      <c r="J4662" s="86">
        <v>30.292899999999999</v>
      </c>
      <c r="K4662" s="129">
        <f t="shared" si="135"/>
        <v>-19.815940903399149</v>
      </c>
      <c r="L4662" s="68" t="str">
        <f>VLOOKUP(C4662,[6]Consolidado!$B:$E,2,FALSE)</f>
        <v>Acabado</v>
      </c>
      <c r="M4662" s="69" t="str">
        <f>VLOOKUP(C4662,[6]Consolidado!$B:$E,3,FALSE)</f>
        <v>Material de acabado pendiente de distribuir</v>
      </c>
      <c r="N4662" s="70">
        <f>VLOOKUP(C4662,[6]Consolidado!$B:$H,7,FALSE)</f>
        <v>0</v>
      </c>
      <c r="O4662" s="69"/>
      <c r="P4662" s="69"/>
    </row>
    <row r="4663" spans="1:16" s="71" customFormat="1" ht="16.5" customHeight="1" outlineLevel="1" x14ac:dyDescent="0.2">
      <c r="A4663" s="60" t="s">
        <v>717</v>
      </c>
      <c r="B4663" s="61">
        <v>42977</v>
      </c>
      <c r="C4663" s="69" t="s">
        <v>290</v>
      </c>
      <c r="D4663" s="63" t="str">
        <f>VLOOKUP(C4663,[6]Consolidado!$B:$E,4,FALSE)</f>
        <v>En Proceso</v>
      </c>
      <c r="E4663" s="64" t="s">
        <v>25</v>
      </c>
      <c r="F4663" s="65" t="s">
        <v>110</v>
      </c>
      <c r="G4663" s="66">
        <v>-0.40625</v>
      </c>
      <c r="H4663" s="67">
        <v>1309.9402727880145</v>
      </c>
      <c r="I4663" s="129">
        <f t="shared" si="134"/>
        <v>-532.16323582013092</v>
      </c>
      <c r="J4663" s="86">
        <v>30.292899999999999</v>
      </c>
      <c r="K4663" s="129">
        <f t="shared" si="135"/>
        <v>-17.567259516920828</v>
      </c>
      <c r="L4663" s="68" t="str">
        <f>VLOOKUP(C4663,[6]Consolidado!$B:$E,2,FALSE)</f>
        <v>Acabado</v>
      </c>
      <c r="M4663" s="69" t="str">
        <f>VLOOKUP(C4663,[6]Consolidado!$B:$E,3,FALSE)</f>
        <v>Material de acabado pendiente de distribuir</v>
      </c>
      <c r="N4663" s="70">
        <f>VLOOKUP(C4663,[6]Consolidado!$B:$H,7,FALSE)</f>
        <v>0</v>
      </c>
      <c r="O4663" s="69"/>
      <c r="P4663" s="69"/>
    </row>
    <row r="4664" spans="1:16" s="71" customFormat="1" ht="16.5" customHeight="1" outlineLevel="1" x14ac:dyDescent="0.2">
      <c r="A4664" s="60" t="s">
        <v>717</v>
      </c>
      <c r="B4664" s="61">
        <v>42977</v>
      </c>
      <c r="C4664" s="69" t="s">
        <v>290</v>
      </c>
      <c r="D4664" s="63" t="str">
        <f>VLOOKUP(C4664,[6]Consolidado!$B:$E,4,FALSE)</f>
        <v>En Proceso</v>
      </c>
      <c r="E4664" s="64" t="s">
        <v>25</v>
      </c>
      <c r="F4664" s="65" t="s">
        <v>119</v>
      </c>
      <c r="G4664" s="66">
        <v>-0.40625</v>
      </c>
      <c r="H4664" s="67">
        <v>614.85960643746137</v>
      </c>
      <c r="I4664" s="129">
        <f t="shared" ref="I4664:I4727" si="136">G4664*H4664</f>
        <v>-249.78671511521867</v>
      </c>
      <c r="J4664" s="86">
        <v>30.292899999999999</v>
      </c>
      <c r="K4664" s="129">
        <f t="shared" ref="K4664:K4727" si="137">IFERROR(I4664/J4664,0)</f>
        <v>-8.2457181423772123</v>
      </c>
      <c r="L4664" s="68" t="str">
        <f>VLOOKUP(C4664,[6]Consolidado!$B:$E,2,FALSE)</f>
        <v>Acabado</v>
      </c>
      <c r="M4664" s="69" t="str">
        <f>VLOOKUP(C4664,[6]Consolidado!$B:$E,3,FALSE)</f>
        <v>Material de acabado pendiente de distribuir</v>
      </c>
      <c r="N4664" s="70">
        <f>VLOOKUP(C4664,[6]Consolidado!$B:$H,7,FALSE)</f>
        <v>0</v>
      </c>
      <c r="O4664" s="69"/>
      <c r="P4664" s="69"/>
    </row>
    <row r="4665" spans="1:16" s="71" customFormat="1" ht="16.5" customHeight="1" outlineLevel="1" x14ac:dyDescent="0.2">
      <c r="A4665" s="60" t="s">
        <v>717</v>
      </c>
      <c r="B4665" s="61">
        <v>42977</v>
      </c>
      <c r="C4665" s="69" t="s">
        <v>290</v>
      </c>
      <c r="D4665" s="63" t="str">
        <f>VLOOKUP(C4665,[6]Consolidado!$B:$E,4,FALSE)</f>
        <v>En Proceso</v>
      </c>
      <c r="E4665" s="64" t="s">
        <v>25</v>
      </c>
      <c r="F4665" s="65" t="s">
        <v>100</v>
      </c>
      <c r="G4665" s="66">
        <v>-0.875</v>
      </c>
      <c r="H4665" s="67">
        <v>406.29999999999995</v>
      </c>
      <c r="I4665" s="129">
        <f t="shared" si="136"/>
        <v>-355.51249999999993</v>
      </c>
      <c r="J4665" s="86">
        <v>30.292899999999999</v>
      </c>
      <c r="K4665" s="129">
        <f t="shared" si="137"/>
        <v>-11.735835789904563</v>
      </c>
      <c r="L4665" s="68" t="str">
        <f>VLOOKUP(C4665,[6]Consolidado!$B:$E,2,FALSE)</f>
        <v>Acabado</v>
      </c>
      <c r="M4665" s="69" t="str">
        <f>VLOOKUP(C4665,[6]Consolidado!$B:$E,3,FALSE)</f>
        <v>Material de acabado pendiente de distribuir</v>
      </c>
      <c r="N4665" s="70">
        <f>VLOOKUP(C4665,[6]Consolidado!$B:$H,7,FALSE)</f>
        <v>0</v>
      </c>
      <c r="O4665" s="69"/>
      <c r="P4665" s="69"/>
    </row>
    <row r="4666" spans="1:16" s="71" customFormat="1" ht="16.5" customHeight="1" outlineLevel="1" x14ac:dyDescent="0.2">
      <c r="A4666" s="60" t="s">
        <v>717</v>
      </c>
      <c r="B4666" s="61">
        <v>42977</v>
      </c>
      <c r="C4666" s="69" t="s">
        <v>290</v>
      </c>
      <c r="D4666" s="63" t="str">
        <f>VLOOKUP(C4666,[6]Consolidado!$B:$E,4,FALSE)</f>
        <v>En Proceso</v>
      </c>
      <c r="E4666" s="64" t="s">
        <v>25</v>
      </c>
      <c r="F4666" s="65" t="s">
        <v>286</v>
      </c>
      <c r="G4666" s="66">
        <v>-0.125</v>
      </c>
      <c r="H4666" s="67">
        <v>1396.5</v>
      </c>
      <c r="I4666" s="129">
        <f t="shared" si="136"/>
        <v>-174.5625</v>
      </c>
      <c r="J4666" s="86">
        <v>30.292899999999999</v>
      </c>
      <c r="K4666" s="129">
        <f t="shared" si="137"/>
        <v>-5.7624889000392834</v>
      </c>
      <c r="L4666" s="68" t="str">
        <f>VLOOKUP(C4666,[6]Consolidado!$B:$E,2,FALSE)</f>
        <v>Acabado</v>
      </c>
      <c r="M4666" s="69" t="str">
        <f>VLOOKUP(C4666,[6]Consolidado!$B:$E,3,FALSE)</f>
        <v>Material de acabado pendiente de distribuir</v>
      </c>
      <c r="N4666" s="70">
        <f>VLOOKUP(C4666,[6]Consolidado!$B:$H,7,FALSE)</f>
        <v>0</v>
      </c>
      <c r="O4666" s="69"/>
      <c r="P4666" s="69"/>
    </row>
    <row r="4667" spans="1:16" s="71" customFormat="1" ht="16.5" customHeight="1" outlineLevel="1" x14ac:dyDescent="0.2">
      <c r="A4667" s="60" t="s">
        <v>717</v>
      </c>
      <c r="B4667" s="61">
        <v>42977</v>
      </c>
      <c r="C4667" s="69" t="s">
        <v>290</v>
      </c>
      <c r="D4667" s="63" t="str">
        <f>VLOOKUP(C4667,[6]Consolidado!$B:$E,4,FALSE)</f>
        <v>En Proceso</v>
      </c>
      <c r="E4667" s="64" t="s">
        <v>25</v>
      </c>
      <c r="F4667" s="65" t="s">
        <v>287</v>
      </c>
      <c r="G4667" s="66">
        <v>-6.25E-2</v>
      </c>
      <c r="H4667" s="67">
        <v>960</v>
      </c>
      <c r="I4667" s="129">
        <f t="shared" si="136"/>
        <v>-60</v>
      </c>
      <c r="J4667" s="86">
        <v>30.292899999999999</v>
      </c>
      <c r="K4667" s="129">
        <f t="shared" si="137"/>
        <v>-1.9806621353518481</v>
      </c>
      <c r="L4667" s="68" t="str">
        <f>VLOOKUP(C4667,[6]Consolidado!$B:$E,2,FALSE)</f>
        <v>Acabado</v>
      </c>
      <c r="M4667" s="69" t="str">
        <f>VLOOKUP(C4667,[6]Consolidado!$B:$E,3,FALSE)</f>
        <v>Material de acabado pendiente de distribuir</v>
      </c>
      <c r="N4667" s="70">
        <f>VLOOKUP(C4667,[6]Consolidado!$B:$H,7,FALSE)</f>
        <v>0</v>
      </c>
      <c r="O4667" s="69"/>
      <c r="P4667" s="69"/>
    </row>
    <row r="4668" spans="1:16" s="71" customFormat="1" ht="16.5" customHeight="1" outlineLevel="1" x14ac:dyDescent="0.2">
      <c r="A4668" s="60" t="s">
        <v>717</v>
      </c>
      <c r="B4668" s="61">
        <v>42977</v>
      </c>
      <c r="C4668" s="69" t="s">
        <v>290</v>
      </c>
      <c r="D4668" s="63" t="str">
        <f>VLOOKUP(C4668,[6]Consolidado!$B:$E,4,FALSE)</f>
        <v>En Proceso</v>
      </c>
      <c r="E4668" s="64" t="s">
        <v>25</v>
      </c>
      <c r="F4668" s="65" t="s">
        <v>288</v>
      </c>
      <c r="G4668" s="66">
        <v>-3.125E-2</v>
      </c>
      <c r="H4668" s="67">
        <v>546.82352941176475</v>
      </c>
      <c r="I4668" s="129">
        <f t="shared" si="136"/>
        <v>-17.088235294117649</v>
      </c>
      <c r="J4668" s="86">
        <v>30.292899999999999</v>
      </c>
      <c r="K4668" s="129">
        <f t="shared" si="137"/>
        <v>-0.56410034345069793</v>
      </c>
      <c r="L4668" s="68" t="str">
        <f>VLOOKUP(C4668,[6]Consolidado!$B:$E,2,FALSE)</f>
        <v>Acabado</v>
      </c>
      <c r="M4668" s="69" t="str">
        <f>VLOOKUP(C4668,[6]Consolidado!$B:$E,3,FALSE)</f>
        <v>Material de acabado pendiente de distribuir</v>
      </c>
      <c r="N4668" s="70">
        <f>VLOOKUP(C4668,[6]Consolidado!$B:$H,7,FALSE)</f>
        <v>0</v>
      </c>
      <c r="O4668" s="69"/>
      <c r="P4668" s="69"/>
    </row>
    <row r="4669" spans="1:16" s="71" customFormat="1" ht="16.5" customHeight="1" outlineLevel="1" x14ac:dyDescent="0.2">
      <c r="A4669" s="60" t="s">
        <v>717</v>
      </c>
      <c r="B4669" s="61">
        <v>42977</v>
      </c>
      <c r="C4669" s="69" t="s">
        <v>89</v>
      </c>
      <c r="D4669" s="63" t="str">
        <f>VLOOKUP(C4669,[6]Consolidado!$B:$E,4,FALSE)</f>
        <v>En Proceso</v>
      </c>
      <c r="E4669" s="64" t="s">
        <v>33</v>
      </c>
      <c r="F4669" s="65" t="s">
        <v>90</v>
      </c>
      <c r="G4669" s="66">
        <v>-10.8</v>
      </c>
      <c r="H4669" s="67">
        <v>3.1466686239601929</v>
      </c>
      <c r="I4669" s="129">
        <f t="shared" si="136"/>
        <v>-33.984021138770082</v>
      </c>
      <c r="J4669" s="86">
        <v>30.292899999999999</v>
      </c>
      <c r="K4669" s="129">
        <f t="shared" si="137"/>
        <v>-1.1218477312759783</v>
      </c>
      <c r="L4669" s="68" t="str">
        <f>VLOOKUP(C4669,[6]Consolidado!$B:$E,2,FALSE)</f>
        <v>Empaque</v>
      </c>
      <c r="M4669" s="69" t="str">
        <f>VLOOKUP(C4669,[6]Consolidado!$B:$E,3,FALSE)</f>
        <v>Material de empaque pendiente de distribuir</v>
      </c>
      <c r="N4669" s="70">
        <f>VLOOKUP(C4669,[6]Consolidado!$B:$H,7,FALSE)</f>
        <v>0</v>
      </c>
      <c r="O4669" s="69"/>
      <c r="P4669" s="69"/>
    </row>
    <row r="4670" spans="1:16" s="71" customFormat="1" ht="16.5" customHeight="1" outlineLevel="1" x14ac:dyDescent="0.2">
      <c r="A4670" s="60" t="s">
        <v>717</v>
      </c>
      <c r="B4670" s="61">
        <v>42977</v>
      </c>
      <c r="C4670" s="69">
        <v>311</v>
      </c>
      <c r="D4670" s="63" t="str">
        <f>VLOOKUP(C4670,[6]Consolidado!$B:$E,4,FALSE)</f>
        <v>Finalizada</v>
      </c>
      <c r="E4670" s="64" t="s">
        <v>25</v>
      </c>
      <c r="F4670" s="65" t="s">
        <v>137</v>
      </c>
      <c r="G4670" s="66">
        <v>0.3125</v>
      </c>
      <c r="H4670" s="67">
        <v>980.21</v>
      </c>
      <c r="I4670" s="129">
        <f t="shared" si="136"/>
        <v>306.31562500000001</v>
      </c>
      <c r="J4670" s="86">
        <v>30.292899999999999</v>
      </c>
      <c r="K4670" s="129">
        <f t="shared" si="137"/>
        <v>10.111795998402267</v>
      </c>
      <c r="L4670" s="68" t="str">
        <f>VLOOKUP(C4670,[6]Consolidado!$B:$E,2,FALSE)</f>
        <v>BH Office</v>
      </c>
      <c r="M4670" s="69" t="str">
        <f>VLOOKUP(C4670,[6]Consolidado!$B:$E,3,FALSE)</f>
        <v>Floating Credenza</v>
      </c>
      <c r="N4670" s="70" t="str">
        <f>VLOOKUP(C4670,[6]Consolidado!$B:$H,7,FALSE)</f>
        <v>Agosto</v>
      </c>
      <c r="O4670" s="69"/>
      <c r="P4670" s="69"/>
    </row>
    <row r="4671" spans="1:16" s="71" customFormat="1" ht="16.5" customHeight="1" outlineLevel="1" x14ac:dyDescent="0.2">
      <c r="A4671" s="60" t="s">
        <v>717</v>
      </c>
      <c r="B4671" s="61">
        <v>42977</v>
      </c>
      <c r="C4671" s="69">
        <v>311</v>
      </c>
      <c r="D4671" s="63" t="str">
        <f>VLOOKUP(C4671,[6]Consolidado!$B:$E,4,FALSE)</f>
        <v>Finalizada</v>
      </c>
      <c r="E4671" s="64" t="s">
        <v>25</v>
      </c>
      <c r="F4671" s="65" t="s">
        <v>109</v>
      </c>
      <c r="G4671" s="66">
        <v>0.5</v>
      </c>
      <c r="H4671" s="67">
        <v>1200.5646323851602</v>
      </c>
      <c r="I4671" s="129">
        <f t="shared" si="136"/>
        <v>600.28231619258008</v>
      </c>
      <c r="J4671" s="86">
        <v>30.292899999999999</v>
      </c>
      <c r="K4671" s="129">
        <f t="shared" si="137"/>
        <v>19.815940903399149</v>
      </c>
      <c r="L4671" s="68" t="str">
        <f>VLOOKUP(C4671,[6]Consolidado!$B:$E,2,FALSE)</f>
        <v>BH Office</v>
      </c>
      <c r="M4671" s="69" t="str">
        <f>VLOOKUP(C4671,[6]Consolidado!$B:$E,3,FALSE)</f>
        <v>Floating Credenza</v>
      </c>
      <c r="N4671" s="70" t="str">
        <f>VLOOKUP(C4671,[6]Consolidado!$B:$H,7,FALSE)</f>
        <v>Agosto</v>
      </c>
      <c r="O4671" s="69"/>
      <c r="P4671" s="69"/>
    </row>
    <row r="4672" spans="1:16" s="71" customFormat="1" ht="16.5" customHeight="1" outlineLevel="1" x14ac:dyDescent="0.2">
      <c r="A4672" s="60" t="s">
        <v>717</v>
      </c>
      <c r="B4672" s="61">
        <v>42977</v>
      </c>
      <c r="C4672" s="69">
        <v>311</v>
      </c>
      <c r="D4672" s="63" t="str">
        <f>VLOOKUP(C4672,[6]Consolidado!$B:$E,4,FALSE)</f>
        <v>Finalizada</v>
      </c>
      <c r="E4672" s="64" t="s">
        <v>25</v>
      </c>
      <c r="F4672" s="65" t="s">
        <v>110</v>
      </c>
      <c r="G4672" s="66">
        <v>0.40625</v>
      </c>
      <c r="H4672" s="67">
        <v>1309.9402727880145</v>
      </c>
      <c r="I4672" s="129">
        <f t="shared" si="136"/>
        <v>532.16323582013092</v>
      </c>
      <c r="J4672" s="86">
        <v>30.292899999999999</v>
      </c>
      <c r="K4672" s="129">
        <f t="shared" si="137"/>
        <v>17.567259516920828</v>
      </c>
      <c r="L4672" s="68" t="str">
        <f>VLOOKUP(C4672,[6]Consolidado!$B:$E,2,FALSE)</f>
        <v>BH Office</v>
      </c>
      <c r="M4672" s="69" t="str">
        <f>VLOOKUP(C4672,[6]Consolidado!$B:$E,3,FALSE)</f>
        <v>Floating Credenza</v>
      </c>
      <c r="N4672" s="70" t="str">
        <f>VLOOKUP(C4672,[6]Consolidado!$B:$H,7,FALSE)</f>
        <v>Agosto</v>
      </c>
      <c r="O4672" s="69"/>
      <c r="P4672" s="69"/>
    </row>
    <row r="4673" spans="1:16" s="71" customFormat="1" ht="16.5" customHeight="1" outlineLevel="1" x14ac:dyDescent="0.2">
      <c r="A4673" s="60" t="s">
        <v>717</v>
      </c>
      <c r="B4673" s="61">
        <v>42977</v>
      </c>
      <c r="C4673" s="69">
        <v>311</v>
      </c>
      <c r="D4673" s="63" t="str">
        <f>VLOOKUP(C4673,[6]Consolidado!$B:$E,4,FALSE)</f>
        <v>Finalizada</v>
      </c>
      <c r="E4673" s="64" t="s">
        <v>25</v>
      </c>
      <c r="F4673" s="65" t="s">
        <v>119</v>
      </c>
      <c r="G4673" s="66">
        <v>0.40625</v>
      </c>
      <c r="H4673" s="67">
        <v>614.85960643746137</v>
      </c>
      <c r="I4673" s="129">
        <f t="shared" si="136"/>
        <v>249.78671511521867</v>
      </c>
      <c r="J4673" s="86">
        <v>30.292899999999999</v>
      </c>
      <c r="K4673" s="129">
        <f t="shared" si="137"/>
        <v>8.2457181423772123</v>
      </c>
      <c r="L4673" s="68" t="str">
        <f>VLOOKUP(C4673,[6]Consolidado!$B:$E,2,FALSE)</f>
        <v>BH Office</v>
      </c>
      <c r="M4673" s="69" t="str">
        <f>VLOOKUP(C4673,[6]Consolidado!$B:$E,3,FALSE)</f>
        <v>Floating Credenza</v>
      </c>
      <c r="N4673" s="70" t="str">
        <f>VLOOKUP(C4673,[6]Consolidado!$B:$H,7,FALSE)</f>
        <v>Agosto</v>
      </c>
      <c r="O4673" s="69"/>
      <c r="P4673" s="69"/>
    </row>
    <row r="4674" spans="1:16" s="71" customFormat="1" ht="16.5" customHeight="1" outlineLevel="1" x14ac:dyDescent="0.2">
      <c r="A4674" s="60" t="s">
        <v>717</v>
      </c>
      <c r="B4674" s="61">
        <v>42977</v>
      </c>
      <c r="C4674" s="69">
        <v>311</v>
      </c>
      <c r="D4674" s="63" t="str">
        <f>VLOOKUP(C4674,[6]Consolidado!$B:$E,4,FALSE)</f>
        <v>Finalizada</v>
      </c>
      <c r="E4674" s="64" t="s">
        <v>25</v>
      </c>
      <c r="F4674" s="65" t="s">
        <v>100</v>
      </c>
      <c r="G4674" s="66">
        <v>0.875</v>
      </c>
      <c r="H4674" s="67">
        <v>406.29999999999995</v>
      </c>
      <c r="I4674" s="129">
        <f t="shared" si="136"/>
        <v>355.51249999999993</v>
      </c>
      <c r="J4674" s="86">
        <v>30.292899999999999</v>
      </c>
      <c r="K4674" s="129">
        <f t="shared" si="137"/>
        <v>11.735835789904563</v>
      </c>
      <c r="L4674" s="68" t="str">
        <f>VLOOKUP(C4674,[6]Consolidado!$B:$E,2,FALSE)</f>
        <v>BH Office</v>
      </c>
      <c r="M4674" s="69" t="str">
        <f>VLOOKUP(C4674,[6]Consolidado!$B:$E,3,FALSE)</f>
        <v>Floating Credenza</v>
      </c>
      <c r="N4674" s="70" t="str">
        <f>VLOOKUP(C4674,[6]Consolidado!$B:$H,7,FALSE)</f>
        <v>Agosto</v>
      </c>
      <c r="O4674" s="69"/>
      <c r="P4674" s="69"/>
    </row>
    <row r="4675" spans="1:16" s="71" customFormat="1" ht="16.5" customHeight="1" outlineLevel="1" x14ac:dyDescent="0.2">
      <c r="A4675" s="60" t="s">
        <v>717</v>
      </c>
      <c r="B4675" s="61">
        <v>42977</v>
      </c>
      <c r="C4675" s="69">
        <v>311</v>
      </c>
      <c r="D4675" s="63" t="str">
        <f>VLOOKUP(C4675,[6]Consolidado!$B:$E,4,FALSE)</f>
        <v>Finalizada</v>
      </c>
      <c r="E4675" s="64" t="s">
        <v>25</v>
      </c>
      <c r="F4675" s="65" t="s">
        <v>286</v>
      </c>
      <c r="G4675" s="66">
        <v>0.125</v>
      </c>
      <c r="H4675" s="67">
        <v>1396.5</v>
      </c>
      <c r="I4675" s="129">
        <f t="shared" si="136"/>
        <v>174.5625</v>
      </c>
      <c r="J4675" s="86">
        <v>30.292899999999999</v>
      </c>
      <c r="K4675" s="129">
        <f t="shared" si="137"/>
        <v>5.7624889000392834</v>
      </c>
      <c r="L4675" s="68" t="str">
        <f>VLOOKUP(C4675,[6]Consolidado!$B:$E,2,FALSE)</f>
        <v>BH Office</v>
      </c>
      <c r="M4675" s="69" t="str">
        <f>VLOOKUP(C4675,[6]Consolidado!$B:$E,3,FALSE)</f>
        <v>Floating Credenza</v>
      </c>
      <c r="N4675" s="70" t="str">
        <f>VLOOKUP(C4675,[6]Consolidado!$B:$H,7,FALSE)</f>
        <v>Agosto</v>
      </c>
      <c r="O4675" s="69"/>
      <c r="P4675" s="69"/>
    </row>
    <row r="4676" spans="1:16" s="71" customFormat="1" ht="16.5" customHeight="1" outlineLevel="1" x14ac:dyDescent="0.2">
      <c r="A4676" s="60" t="s">
        <v>717</v>
      </c>
      <c r="B4676" s="61">
        <v>42977</v>
      </c>
      <c r="C4676" s="69">
        <v>311</v>
      </c>
      <c r="D4676" s="63" t="str">
        <f>VLOOKUP(C4676,[6]Consolidado!$B:$E,4,FALSE)</f>
        <v>Finalizada</v>
      </c>
      <c r="E4676" s="64" t="s">
        <v>25</v>
      </c>
      <c r="F4676" s="65" t="s">
        <v>287</v>
      </c>
      <c r="G4676" s="66">
        <v>6.25E-2</v>
      </c>
      <c r="H4676" s="67">
        <v>960</v>
      </c>
      <c r="I4676" s="129">
        <f t="shared" si="136"/>
        <v>60</v>
      </c>
      <c r="J4676" s="86">
        <v>30.292899999999999</v>
      </c>
      <c r="K4676" s="129">
        <f t="shared" si="137"/>
        <v>1.9806621353518481</v>
      </c>
      <c r="L4676" s="68" t="str">
        <f>VLOOKUP(C4676,[6]Consolidado!$B:$E,2,FALSE)</f>
        <v>BH Office</v>
      </c>
      <c r="M4676" s="69" t="str">
        <f>VLOOKUP(C4676,[6]Consolidado!$B:$E,3,FALSE)</f>
        <v>Floating Credenza</v>
      </c>
      <c r="N4676" s="70" t="str">
        <f>VLOOKUP(C4676,[6]Consolidado!$B:$H,7,FALSE)</f>
        <v>Agosto</v>
      </c>
      <c r="O4676" s="69"/>
      <c r="P4676" s="69"/>
    </row>
    <row r="4677" spans="1:16" s="71" customFormat="1" ht="16.5" customHeight="1" outlineLevel="1" x14ac:dyDescent="0.2">
      <c r="A4677" s="60" t="s">
        <v>717</v>
      </c>
      <c r="B4677" s="61">
        <v>42977</v>
      </c>
      <c r="C4677" s="69">
        <v>311</v>
      </c>
      <c r="D4677" s="63" t="str">
        <f>VLOOKUP(C4677,[6]Consolidado!$B:$E,4,FALSE)</f>
        <v>Finalizada</v>
      </c>
      <c r="E4677" s="64" t="s">
        <v>25</v>
      </c>
      <c r="F4677" s="65" t="s">
        <v>288</v>
      </c>
      <c r="G4677" s="66">
        <v>3.125E-2</v>
      </c>
      <c r="H4677" s="67">
        <v>546.82352941176475</v>
      </c>
      <c r="I4677" s="129">
        <f t="shared" si="136"/>
        <v>17.088235294117649</v>
      </c>
      <c r="J4677" s="86">
        <v>30.292899999999999</v>
      </c>
      <c r="K4677" s="129">
        <f t="shared" si="137"/>
        <v>0.56410034345069793</v>
      </c>
      <c r="L4677" s="68" t="str">
        <f>VLOOKUP(C4677,[6]Consolidado!$B:$E,2,FALSE)</f>
        <v>BH Office</v>
      </c>
      <c r="M4677" s="69" t="str">
        <f>VLOOKUP(C4677,[6]Consolidado!$B:$E,3,FALSE)</f>
        <v>Floating Credenza</v>
      </c>
      <c r="N4677" s="70" t="str">
        <f>VLOOKUP(C4677,[6]Consolidado!$B:$H,7,FALSE)</f>
        <v>Agosto</v>
      </c>
      <c r="O4677" s="69"/>
      <c r="P4677" s="69"/>
    </row>
    <row r="4678" spans="1:16" s="71" customFormat="1" ht="16.5" customHeight="1" outlineLevel="1" x14ac:dyDescent="0.2">
      <c r="A4678" s="60" t="s">
        <v>717</v>
      </c>
      <c r="B4678" s="61">
        <v>42977</v>
      </c>
      <c r="C4678" s="69">
        <v>311</v>
      </c>
      <c r="D4678" s="63" t="str">
        <f>VLOOKUP(C4678,[6]Consolidado!$B:$E,4,FALSE)</f>
        <v>Finalizada</v>
      </c>
      <c r="E4678" s="64" t="s">
        <v>33</v>
      </c>
      <c r="F4678" s="65" t="s">
        <v>90</v>
      </c>
      <c r="G4678" s="66">
        <v>10.8</v>
      </c>
      <c r="H4678" s="67">
        <v>3.1466686239601929</v>
      </c>
      <c r="I4678" s="129">
        <f t="shared" si="136"/>
        <v>33.984021138770082</v>
      </c>
      <c r="J4678" s="86">
        <v>30.292899999999999</v>
      </c>
      <c r="K4678" s="129">
        <f t="shared" si="137"/>
        <v>1.1218477312759783</v>
      </c>
      <c r="L4678" s="68" t="str">
        <f>VLOOKUP(C4678,[6]Consolidado!$B:$E,2,FALSE)</f>
        <v>BH Office</v>
      </c>
      <c r="M4678" s="69" t="str">
        <f>VLOOKUP(C4678,[6]Consolidado!$B:$E,3,FALSE)</f>
        <v>Floating Credenza</v>
      </c>
      <c r="N4678" s="70" t="str">
        <f>VLOOKUP(C4678,[6]Consolidado!$B:$H,7,FALSE)</f>
        <v>Agosto</v>
      </c>
      <c r="O4678" s="69"/>
      <c r="P4678" s="69"/>
    </row>
    <row r="4679" spans="1:16" s="71" customFormat="1" ht="16.5" customHeight="1" outlineLevel="1" x14ac:dyDescent="0.2">
      <c r="A4679" s="60" t="s">
        <v>717</v>
      </c>
      <c r="B4679" s="61">
        <v>42977</v>
      </c>
      <c r="C4679" s="69" t="s">
        <v>290</v>
      </c>
      <c r="D4679" s="63" t="str">
        <f>VLOOKUP(C4679,[6]Consolidado!$B:$E,4,FALSE)</f>
        <v>En Proceso</v>
      </c>
      <c r="E4679" s="64" t="s">
        <v>25</v>
      </c>
      <c r="F4679" s="65" t="s">
        <v>254</v>
      </c>
      <c r="G4679" s="66">
        <v>-0.625</v>
      </c>
      <c r="H4679" s="67">
        <v>406.3</v>
      </c>
      <c r="I4679" s="129">
        <f t="shared" si="136"/>
        <v>-253.9375</v>
      </c>
      <c r="J4679" s="86">
        <v>30.292899999999999</v>
      </c>
      <c r="K4679" s="129">
        <f t="shared" si="137"/>
        <v>-8.3827398499318324</v>
      </c>
      <c r="L4679" s="68" t="str">
        <f>VLOOKUP(C4679,[6]Consolidado!$B:$E,2,FALSE)</f>
        <v>Acabado</v>
      </c>
      <c r="M4679" s="69" t="str">
        <f>VLOOKUP(C4679,[6]Consolidado!$B:$E,3,FALSE)</f>
        <v>Material de acabado pendiente de distribuir</v>
      </c>
      <c r="N4679" s="70">
        <f>VLOOKUP(C4679,[6]Consolidado!$B:$H,7,FALSE)</f>
        <v>0</v>
      </c>
      <c r="O4679" s="69"/>
      <c r="P4679" s="69"/>
    </row>
    <row r="4680" spans="1:16" s="71" customFormat="1" ht="16.5" customHeight="1" outlineLevel="1" x14ac:dyDescent="0.2">
      <c r="A4680" s="60" t="s">
        <v>717</v>
      </c>
      <c r="B4680" s="61">
        <v>42977</v>
      </c>
      <c r="C4680" s="69" t="s">
        <v>290</v>
      </c>
      <c r="D4680" s="63" t="str">
        <f>VLOOKUP(C4680,[6]Consolidado!$B:$E,4,FALSE)</f>
        <v>En Proceso</v>
      </c>
      <c r="E4680" s="64" t="s">
        <v>25</v>
      </c>
      <c r="F4680" s="65" t="s">
        <v>137</v>
      </c>
      <c r="G4680" s="66">
        <v>-0.3125</v>
      </c>
      <c r="H4680" s="67">
        <v>980.21</v>
      </c>
      <c r="I4680" s="129">
        <f t="shared" si="136"/>
        <v>-306.31562500000001</v>
      </c>
      <c r="J4680" s="86">
        <v>30.292899999999999</v>
      </c>
      <c r="K4680" s="129">
        <f t="shared" si="137"/>
        <v>-10.111795998402267</v>
      </c>
      <c r="L4680" s="68" t="str">
        <f>VLOOKUP(C4680,[6]Consolidado!$B:$E,2,FALSE)</f>
        <v>Acabado</v>
      </c>
      <c r="M4680" s="69" t="str">
        <f>VLOOKUP(C4680,[6]Consolidado!$B:$E,3,FALSE)</f>
        <v>Material de acabado pendiente de distribuir</v>
      </c>
      <c r="N4680" s="70">
        <f>VLOOKUP(C4680,[6]Consolidado!$B:$H,7,FALSE)</f>
        <v>0</v>
      </c>
      <c r="O4680" s="69"/>
      <c r="P4680" s="69"/>
    </row>
    <row r="4681" spans="1:16" s="71" customFormat="1" ht="16.5" customHeight="1" outlineLevel="1" x14ac:dyDescent="0.2">
      <c r="A4681" s="60" t="s">
        <v>717</v>
      </c>
      <c r="B4681" s="61">
        <v>42977</v>
      </c>
      <c r="C4681" s="69" t="s">
        <v>290</v>
      </c>
      <c r="D4681" s="63" t="str">
        <f>VLOOKUP(C4681,[6]Consolidado!$B:$E,4,FALSE)</f>
        <v>En Proceso</v>
      </c>
      <c r="E4681" s="64" t="s">
        <v>25</v>
      </c>
      <c r="F4681" s="65" t="s">
        <v>109</v>
      </c>
      <c r="G4681" s="66">
        <v>-0.3125</v>
      </c>
      <c r="H4681" s="67">
        <v>1200.5646323851602</v>
      </c>
      <c r="I4681" s="129">
        <f t="shared" si="136"/>
        <v>-375.17644762036252</v>
      </c>
      <c r="J4681" s="86">
        <v>30.292899999999999</v>
      </c>
      <c r="K4681" s="129">
        <f t="shared" si="137"/>
        <v>-12.384963064624467</v>
      </c>
      <c r="L4681" s="68" t="str">
        <f>VLOOKUP(C4681,[6]Consolidado!$B:$E,2,FALSE)</f>
        <v>Acabado</v>
      </c>
      <c r="M4681" s="69" t="str">
        <f>VLOOKUP(C4681,[6]Consolidado!$B:$E,3,FALSE)</f>
        <v>Material de acabado pendiente de distribuir</v>
      </c>
      <c r="N4681" s="70">
        <f>VLOOKUP(C4681,[6]Consolidado!$B:$H,7,FALSE)</f>
        <v>0</v>
      </c>
      <c r="O4681" s="69"/>
      <c r="P4681" s="69"/>
    </row>
    <row r="4682" spans="1:16" s="71" customFormat="1" ht="16.5" customHeight="1" outlineLevel="1" x14ac:dyDescent="0.2">
      <c r="A4682" s="60" t="s">
        <v>717</v>
      </c>
      <c r="B4682" s="61">
        <v>42977</v>
      </c>
      <c r="C4682" s="69" t="s">
        <v>290</v>
      </c>
      <c r="D4682" s="63" t="str">
        <f>VLOOKUP(C4682,[6]Consolidado!$B:$E,4,FALSE)</f>
        <v>En Proceso</v>
      </c>
      <c r="E4682" s="64" t="s">
        <v>25</v>
      </c>
      <c r="F4682" s="65" t="s">
        <v>110</v>
      </c>
      <c r="G4682" s="66">
        <v>-0.3125</v>
      </c>
      <c r="H4682" s="67">
        <v>1309.9402727880145</v>
      </c>
      <c r="I4682" s="129">
        <f t="shared" si="136"/>
        <v>-409.3563352462545</v>
      </c>
      <c r="J4682" s="86">
        <v>30.292899999999999</v>
      </c>
      <c r="K4682" s="129">
        <f t="shared" si="137"/>
        <v>-13.513276551477558</v>
      </c>
      <c r="L4682" s="68" t="str">
        <f>VLOOKUP(C4682,[6]Consolidado!$B:$E,2,FALSE)</f>
        <v>Acabado</v>
      </c>
      <c r="M4682" s="69" t="str">
        <f>VLOOKUP(C4682,[6]Consolidado!$B:$E,3,FALSE)</f>
        <v>Material de acabado pendiente de distribuir</v>
      </c>
      <c r="N4682" s="70">
        <f>VLOOKUP(C4682,[6]Consolidado!$B:$H,7,FALSE)</f>
        <v>0</v>
      </c>
      <c r="O4682" s="69"/>
      <c r="P4682" s="69"/>
    </row>
    <row r="4683" spans="1:16" s="71" customFormat="1" ht="16.5" customHeight="1" outlineLevel="1" x14ac:dyDescent="0.2">
      <c r="A4683" s="60" t="s">
        <v>717</v>
      </c>
      <c r="B4683" s="61">
        <v>42977</v>
      </c>
      <c r="C4683" s="69" t="s">
        <v>290</v>
      </c>
      <c r="D4683" s="63" t="str">
        <f>VLOOKUP(C4683,[6]Consolidado!$B:$E,4,FALSE)</f>
        <v>En Proceso</v>
      </c>
      <c r="E4683" s="64" t="s">
        <v>25</v>
      </c>
      <c r="F4683" s="65" t="s">
        <v>119</v>
      </c>
      <c r="G4683" s="66">
        <v>-0.3125</v>
      </c>
      <c r="H4683" s="67">
        <v>614.85960643746137</v>
      </c>
      <c r="I4683" s="129">
        <f t="shared" si="136"/>
        <v>-192.14362701170668</v>
      </c>
      <c r="J4683" s="86">
        <v>30.292899999999999</v>
      </c>
      <c r="K4683" s="129">
        <f t="shared" si="137"/>
        <v>-6.3428601095209336</v>
      </c>
      <c r="L4683" s="68" t="str">
        <f>VLOOKUP(C4683,[6]Consolidado!$B:$E,2,FALSE)</f>
        <v>Acabado</v>
      </c>
      <c r="M4683" s="69" t="str">
        <f>VLOOKUP(C4683,[6]Consolidado!$B:$E,3,FALSE)</f>
        <v>Material de acabado pendiente de distribuir</v>
      </c>
      <c r="N4683" s="70">
        <f>VLOOKUP(C4683,[6]Consolidado!$B:$H,7,FALSE)</f>
        <v>0</v>
      </c>
      <c r="O4683" s="69"/>
      <c r="P4683" s="69"/>
    </row>
    <row r="4684" spans="1:16" s="71" customFormat="1" ht="16.5" customHeight="1" outlineLevel="1" x14ac:dyDescent="0.2">
      <c r="A4684" s="60" t="s">
        <v>717</v>
      </c>
      <c r="B4684" s="61">
        <v>42977</v>
      </c>
      <c r="C4684" s="69" t="s">
        <v>290</v>
      </c>
      <c r="D4684" s="63" t="str">
        <f>VLOOKUP(C4684,[6]Consolidado!$B:$E,4,FALSE)</f>
        <v>En Proceso</v>
      </c>
      <c r="E4684" s="64" t="s">
        <v>25</v>
      </c>
      <c r="F4684" s="65" t="s">
        <v>201</v>
      </c>
      <c r="G4684" s="66">
        <v>-0.125</v>
      </c>
      <c r="H4684" s="67">
        <v>875.09253561253558</v>
      </c>
      <c r="I4684" s="129">
        <f t="shared" si="136"/>
        <v>-109.38656695156695</v>
      </c>
      <c r="J4684" s="86">
        <v>30.292899999999999</v>
      </c>
      <c r="K4684" s="129">
        <f t="shared" si="137"/>
        <v>-3.610963854618308</v>
      </c>
      <c r="L4684" s="68" t="str">
        <f>VLOOKUP(C4684,[6]Consolidado!$B:$E,2,FALSE)</f>
        <v>Acabado</v>
      </c>
      <c r="M4684" s="69" t="str">
        <f>VLOOKUP(C4684,[6]Consolidado!$B:$E,3,FALSE)</f>
        <v>Material de acabado pendiente de distribuir</v>
      </c>
      <c r="N4684" s="70">
        <f>VLOOKUP(C4684,[6]Consolidado!$B:$H,7,FALSE)</f>
        <v>0</v>
      </c>
      <c r="O4684" s="69"/>
      <c r="P4684" s="69"/>
    </row>
    <row r="4685" spans="1:16" s="71" customFormat="1" ht="16.5" customHeight="1" outlineLevel="1" x14ac:dyDescent="0.2">
      <c r="A4685" s="60" t="s">
        <v>717</v>
      </c>
      <c r="B4685" s="61">
        <v>42977</v>
      </c>
      <c r="C4685" s="69" t="s">
        <v>290</v>
      </c>
      <c r="D4685" s="63" t="str">
        <f>VLOOKUP(C4685,[6]Consolidado!$B:$E,4,FALSE)</f>
        <v>En Proceso</v>
      </c>
      <c r="E4685" s="64" t="s">
        <v>25</v>
      </c>
      <c r="F4685" s="65" t="s">
        <v>230</v>
      </c>
      <c r="G4685" s="66">
        <v>-6.25E-2</v>
      </c>
      <c r="H4685" s="67">
        <v>238.47880378364198</v>
      </c>
      <c r="I4685" s="129">
        <f t="shared" si="136"/>
        <v>-14.904925236477624</v>
      </c>
      <c r="J4685" s="86">
        <v>30.292899999999999</v>
      </c>
      <c r="K4685" s="129">
        <f t="shared" si="137"/>
        <v>-0.49202701743569033</v>
      </c>
      <c r="L4685" s="68" t="str">
        <f>VLOOKUP(C4685,[6]Consolidado!$B:$E,2,FALSE)</f>
        <v>Acabado</v>
      </c>
      <c r="M4685" s="69" t="str">
        <f>VLOOKUP(C4685,[6]Consolidado!$B:$E,3,FALSE)</f>
        <v>Material de acabado pendiente de distribuir</v>
      </c>
      <c r="N4685" s="70">
        <f>VLOOKUP(C4685,[6]Consolidado!$B:$H,7,FALSE)</f>
        <v>0</v>
      </c>
      <c r="O4685" s="69"/>
      <c r="P4685" s="69"/>
    </row>
    <row r="4686" spans="1:16" s="71" customFormat="1" ht="16.5" customHeight="1" outlineLevel="1" x14ac:dyDescent="0.2">
      <c r="A4686" s="60" t="s">
        <v>717</v>
      </c>
      <c r="B4686" s="61">
        <v>42977</v>
      </c>
      <c r="C4686" s="69" t="s">
        <v>89</v>
      </c>
      <c r="D4686" s="63" t="str">
        <f>VLOOKUP(C4686,[6]Consolidado!$B:$E,4,FALSE)</f>
        <v>En Proceso</v>
      </c>
      <c r="E4686" s="64" t="s">
        <v>33</v>
      </c>
      <c r="F4686" s="65" t="s">
        <v>90</v>
      </c>
      <c r="G4686" s="66">
        <v>-22.5</v>
      </c>
      <c r="H4686" s="67">
        <v>3.1466686239601929</v>
      </c>
      <c r="I4686" s="129">
        <f t="shared" si="136"/>
        <v>-70.800044039104336</v>
      </c>
      <c r="J4686" s="86">
        <v>30.292899999999999</v>
      </c>
      <c r="K4686" s="129">
        <f t="shared" si="137"/>
        <v>-2.3371827734916213</v>
      </c>
      <c r="L4686" s="68" t="str">
        <f>VLOOKUP(C4686,[6]Consolidado!$B:$E,2,FALSE)</f>
        <v>Empaque</v>
      </c>
      <c r="M4686" s="69" t="str">
        <f>VLOOKUP(C4686,[6]Consolidado!$B:$E,3,FALSE)</f>
        <v>Material de empaque pendiente de distribuir</v>
      </c>
      <c r="N4686" s="70">
        <f>VLOOKUP(C4686,[6]Consolidado!$B:$H,7,FALSE)</f>
        <v>0</v>
      </c>
      <c r="O4686" s="69"/>
      <c r="P4686" s="69"/>
    </row>
    <row r="4687" spans="1:16" s="71" customFormat="1" ht="16.5" customHeight="1" outlineLevel="1" x14ac:dyDescent="0.2">
      <c r="A4687" s="60" t="s">
        <v>717</v>
      </c>
      <c r="B4687" s="61">
        <v>42977</v>
      </c>
      <c r="C4687" s="69">
        <v>307</v>
      </c>
      <c r="D4687" s="63" t="str">
        <f>VLOOKUP(C4687,[6]Consolidado!$B:$E,4,FALSE)</f>
        <v>Finalizada</v>
      </c>
      <c r="E4687" s="64" t="s">
        <v>25</v>
      </c>
      <c r="F4687" s="65" t="s">
        <v>254</v>
      </c>
      <c r="G4687" s="66">
        <v>0.625</v>
      </c>
      <c r="H4687" s="67">
        <v>406.3</v>
      </c>
      <c r="I4687" s="129">
        <f t="shared" si="136"/>
        <v>253.9375</v>
      </c>
      <c r="J4687" s="86">
        <v>30.292899999999999</v>
      </c>
      <c r="K4687" s="129">
        <f t="shared" si="137"/>
        <v>8.3827398499318324</v>
      </c>
      <c r="L4687" s="68" t="str">
        <f>VLOOKUP(C4687,[6]Consolidado!$B:$E,2,FALSE)</f>
        <v>BH Office</v>
      </c>
      <c r="M4687" s="69" t="str">
        <f>VLOOKUP(C4687,[6]Consolidado!$B:$E,3,FALSE)</f>
        <v>Shelves</v>
      </c>
      <c r="N4687" s="70" t="str">
        <f>VLOOKUP(C4687,[6]Consolidado!$B:$H,7,FALSE)</f>
        <v>Agosto</v>
      </c>
      <c r="O4687" s="69"/>
      <c r="P4687" s="69"/>
    </row>
    <row r="4688" spans="1:16" s="71" customFormat="1" ht="16.5" customHeight="1" outlineLevel="1" x14ac:dyDescent="0.2">
      <c r="A4688" s="60" t="s">
        <v>717</v>
      </c>
      <c r="B4688" s="61">
        <v>42977</v>
      </c>
      <c r="C4688" s="69">
        <v>307</v>
      </c>
      <c r="D4688" s="63" t="str">
        <f>VLOOKUP(C4688,[6]Consolidado!$B:$E,4,FALSE)</f>
        <v>Finalizada</v>
      </c>
      <c r="E4688" s="64" t="s">
        <v>25</v>
      </c>
      <c r="F4688" s="65" t="s">
        <v>137</v>
      </c>
      <c r="G4688" s="66">
        <v>0.3125</v>
      </c>
      <c r="H4688" s="67">
        <v>980.21</v>
      </c>
      <c r="I4688" s="129">
        <f t="shared" si="136"/>
        <v>306.31562500000001</v>
      </c>
      <c r="J4688" s="86">
        <v>30.292899999999999</v>
      </c>
      <c r="K4688" s="129">
        <f t="shared" si="137"/>
        <v>10.111795998402267</v>
      </c>
      <c r="L4688" s="68" t="str">
        <f>VLOOKUP(C4688,[6]Consolidado!$B:$E,2,FALSE)</f>
        <v>BH Office</v>
      </c>
      <c r="M4688" s="69" t="str">
        <f>VLOOKUP(C4688,[6]Consolidado!$B:$E,3,FALSE)</f>
        <v>Shelves</v>
      </c>
      <c r="N4688" s="70" t="str">
        <f>VLOOKUP(C4688,[6]Consolidado!$B:$H,7,FALSE)</f>
        <v>Agosto</v>
      </c>
      <c r="O4688" s="69"/>
      <c r="P4688" s="69"/>
    </row>
    <row r="4689" spans="1:16" s="71" customFormat="1" ht="16.5" customHeight="1" outlineLevel="1" x14ac:dyDescent="0.2">
      <c r="A4689" s="60" t="s">
        <v>717</v>
      </c>
      <c r="B4689" s="61">
        <v>42977</v>
      </c>
      <c r="C4689" s="69">
        <v>307</v>
      </c>
      <c r="D4689" s="63" t="str">
        <f>VLOOKUP(C4689,[6]Consolidado!$B:$E,4,FALSE)</f>
        <v>Finalizada</v>
      </c>
      <c r="E4689" s="64" t="s">
        <v>25</v>
      </c>
      <c r="F4689" s="65" t="s">
        <v>109</v>
      </c>
      <c r="G4689" s="66">
        <v>0.3125</v>
      </c>
      <c r="H4689" s="67">
        <v>1200.5646323851602</v>
      </c>
      <c r="I4689" s="129">
        <f t="shared" si="136"/>
        <v>375.17644762036252</v>
      </c>
      <c r="J4689" s="86">
        <v>30.292899999999999</v>
      </c>
      <c r="K4689" s="129">
        <f t="shared" si="137"/>
        <v>12.384963064624467</v>
      </c>
      <c r="L4689" s="68" t="str">
        <f>VLOOKUP(C4689,[6]Consolidado!$B:$E,2,FALSE)</f>
        <v>BH Office</v>
      </c>
      <c r="M4689" s="69" t="str">
        <f>VLOOKUP(C4689,[6]Consolidado!$B:$E,3,FALSE)</f>
        <v>Shelves</v>
      </c>
      <c r="N4689" s="70" t="str">
        <f>VLOOKUP(C4689,[6]Consolidado!$B:$H,7,FALSE)</f>
        <v>Agosto</v>
      </c>
      <c r="O4689" s="69"/>
      <c r="P4689" s="69"/>
    </row>
    <row r="4690" spans="1:16" s="71" customFormat="1" ht="16.5" customHeight="1" outlineLevel="1" x14ac:dyDescent="0.2">
      <c r="A4690" s="60" t="s">
        <v>717</v>
      </c>
      <c r="B4690" s="61">
        <v>42977</v>
      </c>
      <c r="C4690" s="69">
        <v>307</v>
      </c>
      <c r="D4690" s="63" t="str">
        <f>VLOOKUP(C4690,[6]Consolidado!$B:$E,4,FALSE)</f>
        <v>Finalizada</v>
      </c>
      <c r="E4690" s="64" t="s">
        <v>25</v>
      </c>
      <c r="F4690" s="65" t="s">
        <v>110</v>
      </c>
      <c r="G4690" s="66">
        <v>0.3125</v>
      </c>
      <c r="H4690" s="67">
        <v>1309.9402727880145</v>
      </c>
      <c r="I4690" s="129">
        <f t="shared" si="136"/>
        <v>409.3563352462545</v>
      </c>
      <c r="J4690" s="86">
        <v>30.292899999999999</v>
      </c>
      <c r="K4690" s="129">
        <f t="shared" si="137"/>
        <v>13.513276551477558</v>
      </c>
      <c r="L4690" s="68" t="str">
        <f>VLOOKUP(C4690,[6]Consolidado!$B:$E,2,FALSE)</f>
        <v>BH Office</v>
      </c>
      <c r="M4690" s="69" t="str">
        <f>VLOOKUP(C4690,[6]Consolidado!$B:$E,3,FALSE)</f>
        <v>Shelves</v>
      </c>
      <c r="N4690" s="70" t="str">
        <f>VLOOKUP(C4690,[6]Consolidado!$B:$H,7,FALSE)</f>
        <v>Agosto</v>
      </c>
      <c r="O4690" s="69"/>
      <c r="P4690" s="69"/>
    </row>
    <row r="4691" spans="1:16" s="71" customFormat="1" ht="16.5" customHeight="1" outlineLevel="1" x14ac:dyDescent="0.2">
      <c r="A4691" s="60" t="s">
        <v>717</v>
      </c>
      <c r="B4691" s="61">
        <v>42977</v>
      </c>
      <c r="C4691" s="69">
        <v>307</v>
      </c>
      <c r="D4691" s="63" t="str">
        <f>VLOOKUP(C4691,[6]Consolidado!$B:$E,4,FALSE)</f>
        <v>Finalizada</v>
      </c>
      <c r="E4691" s="64" t="s">
        <v>25</v>
      </c>
      <c r="F4691" s="65" t="s">
        <v>119</v>
      </c>
      <c r="G4691" s="66">
        <v>0.3125</v>
      </c>
      <c r="H4691" s="67">
        <v>614.85960643746137</v>
      </c>
      <c r="I4691" s="129">
        <f t="shared" si="136"/>
        <v>192.14362701170668</v>
      </c>
      <c r="J4691" s="86">
        <v>30.292899999999999</v>
      </c>
      <c r="K4691" s="129">
        <f t="shared" si="137"/>
        <v>6.3428601095209336</v>
      </c>
      <c r="L4691" s="68" t="str">
        <f>VLOOKUP(C4691,[6]Consolidado!$B:$E,2,FALSE)</f>
        <v>BH Office</v>
      </c>
      <c r="M4691" s="69" t="str">
        <f>VLOOKUP(C4691,[6]Consolidado!$B:$E,3,FALSE)</f>
        <v>Shelves</v>
      </c>
      <c r="N4691" s="70" t="str">
        <f>VLOOKUP(C4691,[6]Consolidado!$B:$H,7,FALSE)</f>
        <v>Agosto</v>
      </c>
      <c r="O4691" s="69"/>
      <c r="P4691" s="69"/>
    </row>
    <row r="4692" spans="1:16" s="71" customFormat="1" ht="16.5" customHeight="1" outlineLevel="1" x14ac:dyDescent="0.2">
      <c r="A4692" s="60" t="s">
        <v>717</v>
      </c>
      <c r="B4692" s="61">
        <v>42977</v>
      </c>
      <c r="C4692" s="69">
        <v>307</v>
      </c>
      <c r="D4692" s="63" t="str">
        <f>VLOOKUP(C4692,[6]Consolidado!$B:$E,4,FALSE)</f>
        <v>Finalizada</v>
      </c>
      <c r="E4692" s="64" t="s">
        <v>25</v>
      </c>
      <c r="F4692" s="65" t="s">
        <v>201</v>
      </c>
      <c r="G4692" s="66">
        <v>0.125</v>
      </c>
      <c r="H4692" s="67">
        <v>875.09253561253558</v>
      </c>
      <c r="I4692" s="129">
        <f t="shared" si="136"/>
        <v>109.38656695156695</v>
      </c>
      <c r="J4692" s="86">
        <v>30.292899999999999</v>
      </c>
      <c r="K4692" s="129">
        <f t="shared" si="137"/>
        <v>3.610963854618308</v>
      </c>
      <c r="L4692" s="68" t="str">
        <f>VLOOKUP(C4692,[6]Consolidado!$B:$E,2,FALSE)</f>
        <v>BH Office</v>
      </c>
      <c r="M4692" s="69" t="str">
        <f>VLOOKUP(C4692,[6]Consolidado!$B:$E,3,FALSE)</f>
        <v>Shelves</v>
      </c>
      <c r="N4692" s="70" t="str">
        <f>VLOOKUP(C4692,[6]Consolidado!$B:$H,7,FALSE)</f>
        <v>Agosto</v>
      </c>
      <c r="O4692" s="69"/>
      <c r="P4692" s="69"/>
    </row>
    <row r="4693" spans="1:16" s="71" customFormat="1" ht="16.5" customHeight="1" outlineLevel="1" x14ac:dyDescent="0.2">
      <c r="A4693" s="60" t="s">
        <v>717</v>
      </c>
      <c r="B4693" s="61">
        <v>42977</v>
      </c>
      <c r="C4693" s="69">
        <v>307</v>
      </c>
      <c r="D4693" s="63" t="str">
        <f>VLOOKUP(C4693,[6]Consolidado!$B:$E,4,FALSE)</f>
        <v>Finalizada</v>
      </c>
      <c r="E4693" s="64" t="s">
        <v>25</v>
      </c>
      <c r="F4693" s="65" t="s">
        <v>230</v>
      </c>
      <c r="G4693" s="66">
        <v>6.25E-2</v>
      </c>
      <c r="H4693" s="67">
        <v>238.47880378364198</v>
      </c>
      <c r="I4693" s="129">
        <f t="shared" si="136"/>
        <v>14.904925236477624</v>
      </c>
      <c r="J4693" s="86">
        <v>30.292899999999999</v>
      </c>
      <c r="K4693" s="129">
        <f t="shared" si="137"/>
        <v>0.49202701743569033</v>
      </c>
      <c r="L4693" s="68" t="str">
        <f>VLOOKUP(C4693,[6]Consolidado!$B:$E,2,FALSE)</f>
        <v>BH Office</v>
      </c>
      <c r="M4693" s="69" t="str">
        <f>VLOOKUP(C4693,[6]Consolidado!$B:$E,3,FALSE)</f>
        <v>Shelves</v>
      </c>
      <c r="N4693" s="70" t="str">
        <f>VLOOKUP(C4693,[6]Consolidado!$B:$H,7,FALSE)</f>
        <v>Agosto</v>
      </c>
      <c r="O4693" s="69"/>
      <c r="P4693" s="69"/>
    </row>
    <row r="4694" spans="1:16" s="71" customFormat="1" ht="16.5" customHeight="1" outlineLevel="1" x14ac:dyDescent="0.2">
      <c r="A4694" s="60" t="s">
        <v>717</v>
      </c>
      <c r="B4694" s="61">
        <v>42977</v>
      </c>
      <c r="C4694" s="69">
        <v>307</v>
      </c>
      <c r="D4694" s="63" t="str">
        <f>VLOOKUP(C4694,[6]Consolidado!$B:$E,4,FALSE)</f>
        <v>Finalizada</v>
      </c>
      <c r="E4694" s="64" t="s">
        <v>33</v>
      </c>
      <c r="F4694" s="65" t="s">
        <v>90</v>
      </c>
      <c r="G4694" s="66">
        <v>22.5</v>
      </c>
      <c r="H4694" s="67">
        <v>3.1466686239601929</v>
      </c>
      <c r="I4694" s="129">
        <f t="shared" si="136"/>
        <v>70.800044039104336</v>
      </c>
      <c r="J4694" s="86">
        <v>30.292899999999999</v>
      </c>
      <c r="K4694" s="129">
        <f t="shared" si="137"/>
        <v>2.3371827734916213</v>
      </c>
      <c r="L4694" s="68" t="str">
        <f>VLOOKUP(C4694,[6]Consolidado!$B:$E,2,FALSE)</f>
        <v>BH Office</v>
      </c>
      <c r="M4694" s="69" t="str">
        <f>VLOOKUP(C4694,[6]Consolidado!$B:$E,3,FALSE)</f>
        <v>Shelves</v>
      </c>
      <c r="N4694" s="70" t="str">
        <f>VLOOKUP(C4694,[6]Consolidado!$B:$H,7,FALSE)</f>
        <v>Agosto</v>
      </c>
      <c r="O4694" s="69"/>
      <c r="P4694" s="69"/>
    </row>
    <row r="4695" spans="1:16" s="71" customFormat="1" ht="16.5" customHeight="1" outlineLevel="1" x14ac:dyDescent="0.2">
      <c r="A4695" s="60" t="s">
        <v>717</v>
      </c>
      <c r="B4695" s="61">
        <v>42977</v>
      </c>
      <c r="C4695" s="69" t="s">
        <v>290</v>
      </c>
      <c r="D4695" s="63" t="str">
        <f>VLOOKUP(C4695,[6]Consolidado!$B:$E,4,FALSE)</f>
        <v>En Proceso</v>
      </c>
      <c r="E4695" s="64" t="s">
        <v>25</v>
      </c>
      <c r="F4695" s="65" t="s">
        <v>284</v>
      </c>
      <c r="G4695" s="66">
        <v>-0.375</v>
      </c>
      <c r="H4695" s="67">
        <v>371.3032734693877</v>
      </c>
      <c r="I4695" s="129">
        <f t="shared" si="136"/>
        <v>-139.23872755102039</v>
      </c>
      <c r="J4695" s="86">
        <v>30.292899999999999</v>
      </c>
      <c r="K4695" s="129">
        <f t="shared" si="137"/>
        <v>-4.5964145905813041</v>
      </c>
      <c r="L4695" s="68" t="str">
        <f>VLOOKUP(C4695,[6]Consolidado!$B:$E,2,FALSE)</f>
        <v>Acabado</v>
      </c>
      <c r="M4695" s="69" t="str">
        <f>VLOOKUP(C4695,[6]Consolidado!$B:$E,3,FALSE)</f>
        <v>Material de acabado pendiente de distribuir</v>
      </c>
      <c r="N4695" s="70">
        <f>VLOOKUP(C4695,[6]Consolidado!$B:$H,7,FALSE)</f>
        <v>0</v>
      </c>
      <c r="O4695" s="69"/>
      <c r="P4695" s="69"/>
    </row>
    <row r="4696" spans="1:16" s="71" customFormat="1" ht="16.5" customHeight="1" outlineLevel="1" x14ac:dyDescent="0.2">
      <c r="A4696" s="60" t="s">
        <v>717</v>
      </c>
      <c r="B4696" s="61">
        <v>42977</v>
      </c>
      <c r="C4696" s="69" t="s">
        <v>290</v>
      </c>
      <c r="D4696" s="63" t="str">
        <f>VLOOKUP(C4696,[6]Consolidado!$B:$E,4,FALSE)</f>
        <v>En Proceso</v>
      </c>
      <c r="E4696" s="64" t="s">
        <v>25</v>
      </c>
      <c r="F4696" s="65" t="s">
        <v>147</v>
      </c>
      <c r="G4696" s="66">
        <v>-0.75</v>
      </c>
      <c r="H4696" s="67">
        <v>307.77845941846914</v>
      </c>
      <c r="I4696" s="129">
        <f t="shared" si="136"/>
        <v>-230.83384456385187</v>
      </c>
      <c r="J4696" s="86">
        <v>30.292899999999999</v>
      </c>
      <c r="K4696" s="129">
        <f t="shared" si="137"/>
        <v>-7.6200642580885907</v>
      </c>
      <c r="L4696" s="68" t="str">
        <f>VLOOKUP(C4696,[6]Consolidado!$B:$E,2,FALSE)</f>
        <v>Acabado</v>
      </c>
      <c r="M4696" s="69" t="str">
        <f>VLOOKUP(C4696,[6]Consolidado!$B:$E,3,FALSE)</f>
        <v>Material de acabado pendiente de distribuir</v>
      </c>
      <c r="N4696" s="70">
        <f>VLOOKUP(C4696,[6]Consolidado!$B:$H,7,FALSE)</f>
        <v>0</v>
      </c>
      <c r="O4696" s="69"/>
      <c r="P4696" s="69"/>
    </row>
    <row r="4697" spans="1:16" s="71" customFormat="1" ht="16.5" customHeight="1" outlineLevel="1" x14ac:dyDescent="0.2">
      <c r="A4697" s="60" t="s">
        <v>717</v>
      </c>
      <c r="B4697" s="61">
        <v>42977</v>
      </c>
      <c r="C4697" s="69" t="s">
        <v>290</v>
      </c>
      <c r="D4697" s="63" t="str">
        <f>VLOOKUP(C4697,[6]Consolidado!$B:$E,4,FALSE)</f>
        <v>En Proceso</v>
      </c>
      <c r="E4697" s="64" t="s">
        <v>25</v>
      </c>
      <c r="F4697" s="65" t="s">
        <v>120</v>
      </c>
      <c r="G4697" s="66">
        <v>-0.375</v>
      </c>
      <c r="H4697" s="67">
        <v>1209.67</v>
      </c>
      <c r="I4697" s="129">
        <f t="shared" si="136"/>
        <v>-453.62625000000003</v>
      </c>
      <c r="J4697" s="86">
        <v>30.292899999999999</v>
      </c>
      <c r="K4697" s="129">
        <f t="shared" si="137"/>
        <v>-14.974672282944189</v>
      </c>
      <c r="L4697" s="68" t="str">
        <f>VLOOKUP(C4697,[6]Consolidado!$B:$E,2,FALSE)</f>
        <v>Acabado</v>
      </c>
      <c r="M4697" s="69" t="str">
        <f>VLOOKUP(C4697,[6]Consolidado!$B:$E,3,FALSE)</f>
        <v>Material de acabado pendiente de distribuir</v>
      </c>
      <c r="N4697" s="70">
        <f>VLOOKUP(C4697,[6]Consolidado!$B:$H,7,FALSE)</f>
        <v>0</v>
      </c>
      <c r="O4697" s="69"/>
      <c r="P4697" s="69"/>
    </row>
    <row r="4698" spans="1:16" s="71" customFormat="1" ht="16.5" customHeight="1" outlineLevel="1" x14ac:dyDescent="0.2">
      <c r="A4698" s="60" t="s">
        <v>717</v>
      </c>
      <c r="B4698" s="61">
        <v>42977</v>
      </c>
      <c r="C4698" s="69" t="s">
        <v>290</v>
      </c>
      <c r="D4698" s="63" t="str">
        <f>VLOOKUP(C4698,[6]Consolidado!$B:$E,4,FALSE)</f>
        <v>En Proceso</v>
      </c>
      <c r="E4698" s="64" t="s">
        <v>25</v>
      </c>
      <c r="F4698" s="65" t="s">
        <v>99</v>
      </c>
      <c r="G4698" s="66">
        <v>-0.3125</v>
      </c>
      <c r="H4698" s="67">
        <v>349.53824092741934</v>
      </c>
      <c r="I4698" s="129">
        <f t="shared" si="136"/>
        <v>-109.23070028981854</v>
      </c>
      <c r="J4698" s="86">
        <v>30.292899999999999</v>
      </c>
      <c r="K4698" s="129">
        <f t="shared" si="137"/>
        <v>-3.6058185347001621</v>
      </c>
      <c r="L4698" s="68" t="str">
        <f>VLOOKUP(C4698,[6]Consolidado!$B:$E,2,FALSE)</f>
        <v>Acabado</v>
      </c>
      <c r="M4698" s="69" t="str">
        <f>VLOOKUP(C4698,[6]Consolidado!$B:$E,3,FALSE)</f>
        <v>Material de acabado pendiente de distribuir</v>
      </c>
      <c r="N4698" s="70">
        <f>VLOOKUP(C4698,[6]Consolidado!$B:$H,7,FALSE)</f>
        <v>0</v>
      </c>
      <c r="O4698" s="69"/>
      <c r="P4698" s="69"/>
    </row>
    <row r="4699" spans="1:16" s="71" customFormat="1" ht="16.5" customHeight="1" outlineLevel="1" x14ac:dyDescent="0.2">
      <c r="A4699" s="60" t="s">
        <v>717</v>
      </c>
      <c r="B4699" s="61">
        <v>42977</v>
      </c>
      <c r="C4699" s="69" t="s">
        <v>290</v>
      </c>
      <c r="D4699" s="63" t="str">
        <f>VLOOKUP(C4699,[6]Consolidado!$B:$E,4,FALSE)</f>
        <v>En Proceso</v>
      </c>
      <c r="E4699" s="64" t="s">
        <v>25</v>
      </c>
      <c r="F4699" s="65" t="s">
        <v>137</v>
      </c>
      <c r="G4699" s="66">
        <v>-1.125</v>
      </c>
      <c r="H4699" s="67">
        <v>980.21</v>
      </c>
      <c r="I4699" s="129">
        <f t="shared" si="136"/>
        <v>-1102.7362499999999</v>
      </c>
      <c r="J4699" s="86">
        <v>30.292899999999999</v>
      </c>
      <c r="K4699" s="129">
        <f t="shared" si="137"/>
        <v>-36.402465594248156</v>
      </c>
      <c r="L4699" s="68" t="str">
        <f>VLOOKUP(C4699,[6]Consolidado!$B:$E,2,FALSE)</f>
        <v>Acabado</v>
      </c>
      <c r="M4699" s="69" t="str">
        <f>VLOOKUP(C4699,[6]Consolidado!$B:$E,3,FALSE)</f>
        <v>Material de acabado pendiente de distribuir</v>
      </c>
      <c r="N4699" s="70">
        <f>VLOOKUP(C4699,[6]Consolidado!$B:$H,7,FALSE)</f>
        <v>0</v>
      </c>
      <c r="O4699" s="69"/>
      <c r="P4699" s="69"/>
    </row>
    <row r="4700" spans="1:16" s="71" customFormat="1" ht="16.5" customHeight="1" outlineLevel="1" x14ac:dyDescent="0.2">
      <c r="A4700" s="60" t="s">
        <v>717</v>
      </c>
      <c r="B4700" s="61">
        <v>42977</v>
      </c>
      <c r="C4700" s="69" t="s">
        <v>290</v>
      </c>
      <c r="D4700" s="63" t="str">
        <f>VLOOKUP(C4700,[6]Consolidado!$B:$E,4,FALSE)</f>
        <v>En Proceso</v>
      </c>
      <c r="E4700" s="64" t="s">
        <v>25</v>
      </c>
      <c r="F4700" s="65" t="s">
        <v>109</v>
      </c>
      <c r="G4700" s="66">
        <v>-0.875</v>
      </c>
      <c r="H4700" s="67">
        <v>1200.5646323851602</v>
      </c>
      <c r="I4700" s="129">
        <f t="shared" si="136"/>
        <v>-1050.4940533370152</v>
      </c>
      <c r="J4700" s="86">
        <v>30.292899999999999</v>
      </c>
      <c r="K4700" s="129">
        <f t="shared" si="137"/>
        <v>-34.677896580948513</v>
      </c>
      <c r="L4700" s="68" t="str">
        <f>VLOOKUP(C4700,[6]Consolidado!$B:$E,2,FALSE)</f>
        <v>Acabado</v>
      </c>
      <c r="M4700" s="69" t="str">
        <f>VLOOKUP(C4700,[6]Consolidado!$B:$E,3,FALSE)</f>
        <v>Material de acabado pendiente de distribuir</v>
      </c>
      <c r="N4700" s="70">
        <f>VLOOKUP(C4700,[6]Consolidado!$B:$H,7,FALSE)</f>
        <v>0</v>
      </c>
      <c r="O4700" s="69"/>
      <c r="P4700" s="69"/>
    </row>
    <row r="4701" spans="1:16" s="71" customFormat="1" ht="16.5" customHeight="1" outlineLevel="1" x14ac:dyDescent="0.2">
      <c r="A4701" s="60" t="s">
        <v>717</v>
      </c>
      <c r="B4701" s="61">
        <v>42977</v>
      </c>
      <c r="C4701" s="69" t="s">
        <v>290</v>
      </c>
      <c r="D4701" s="63" t="str">
        <f>VLOOKUP(C4701,[6]Consolidado!$B:$E,4,FALSE)</f>
        <v>En Proceso</v>
      </c>
      <c r="E4701" s="64" t="s">
        <v>25</v>
      </c>
      <c r="F4701" s="65" t="s">
        <v>110</v>
      </c>
      <c r="G4701" s="66">
        <v>-1</v>
      </c>
      <c r="H4701" s="67">
        <v>1309.9402727880145</v>
      </c>
      <c r="I4701" s="129">
        <f t="shared" si="136"/>
        <v>-1309.9402727880145</v>
      </c>
      <c r="J4701" s="86">
        <v>30.292899999999999</v>
      </c>
      <c r="K4701" s="129">
        <f t="shared" si="137"/>
        <v>-43.242484964728185</v>
      </c>
      <c r="L4701" s="68" t="str">
        <f>VLOOKUP(C4701,[6]Consolidado!$B:$E,2,FALSE)</f>
        <v>Acabado</v>
      </c>
      <c r="M4701" s="69" t="str">
        <f>VLOOKUP(C4701,[6]Consolidado!$B:$E,3,FALSE)</f>
        <v>Material de acabado pendiente de distribuir</v>
      </c>
      <c r="N4701" s="70">
        <f>VLOOKUP(C4701,[6]Consolidado!$B:$H,7,FALSE)</f>
        <v>0</v>
      </c>
      <c r="O4701" s="69"/>
      <c r="P4701" s="69"/>
    </row>
    <row r="4702" spans="1:16" s="71" customFormat="1" ht="16.5" customHeight="1" outlineLevel="1" x14ac:dyDescent="0.2">
      <c r="A4702" s="60" t="s">
        <v>717</v>
      </c>
      <c r="B4702" s="61">
        <v>42977</v>
      </c>
      <c r="C4702" s="69" t="s">
        <v>290</v>
      </c>
      <c r="D4702" s="63" t="str">
        <f>VLOOKUP(C4702,[6]Consolidado!$B:$E,4,FALSE)</f>
        <v>En Proceso</v>
      </c>
      <c r="E4702" s="64" t="s">
        <v>25</v>
      </c>
      <c r="F4702" s="65" t="s">
        <v>119</v>
      </c>
      <c r="G4702" s="66">
        <v>-1</v>
      </c>
      <c r="H4702" s="67">
        <v>614.85960643746137</v>
      </c>
      <c r="I4702" s="129">
        <f t="shared" si="136"/>
        <v>-614.85960643746137</v>
      </c>
      <c r="J4702" s="86">
        <v>30.292899999999999</v>
      </c>
      <c r="K4702" s="129">
        <f t="shared" si="137"/>
        <v>-20.297152350466988</v>
      </c>
      <c r="L4702" s="68" t="str">
        <f>VLOOKUP(C4702,[6]Consolidado!$B:$E,2,FALSE)</f>
        <v>Acabado</v>
      </c>
      <c r="M4702" s="69" t="str">
        <f>VLOOKUP(C4702,[6]Consolidado!$B:$E,3,FALSE)</f>
        <v>Material de acabado pendiente de distribuir</v>
      </c>
      <c r="N4702" s="70">
        <f>VLOOKUP(C4702,[6]Consolidado!$B:$H,7,FALSE)</f>
        <v>0</v>
      </c>
      <c r="O4702" s="69"/>
      <c r="P4702" s="69"/>
    </row>
    <row r="4703" spans="1:16" s="71" customFormat="1" ht="16.5" customHeight="1" outlineLevel="1" x14ac:dyDescent="0.2">
      <c r="A4703" s="60" t="s">
        <v>717</v>
      </c>
      <c r="B4703" s="61">
        <v>42977</v>
      </c>
      <c r="C4703" s="69">
        <v>449</v>
      </c>
      <c r="D4703" s="63" t="str">
        <f>VLOOKUP(C4703,[6]Consolidado!$B:$E,4,FALSE)</f>
        <v>En Proceso</v>
      </c>
      <c r="E4703" s="64" t="s">
        <v>25</v>
      </c>
      <c r="F4703" s="65" t="s">
        <v>284</v>
      </c>
      <c r="G4703" s="66">
        <v>0.375</v>
      </c>
      <c r="H4703" s="67">
        <v>371.3032734693877</v>
      </c>
      <c r="I4703" s="129">
        <f t="shared" si="136"/>
        <v>139.23872755102039</v>
      </c>
      <c r="J4703" s="86">
        <v>30.292899999999999</v>
      </c>
      <c r="K4703" s="129">
        <f t="shared" si="137"/>
        <v>4.5964145905813041</v>
      </c>
      <c r="L4703" s="68" t="str">
        <f>VLOOKUP(C4703,[6]Consolidado!$B:$E,2,FALSE)</f>
        <v>Maderas Collective</v>
      </c>
      <c r="M4703" s="69" t="str">
        <f>VLOOKUP(C4703,[6]Consolidado!$B:$E,3,FALSE)</f>
        <v>Reparacion Acabado Home Studios- Bancos</v>
      </c>
      <c r="N4703" s="70">
        <f>VLOOKUP(C4703,[6]Consolidado!$B:$H,7,FALSE)</f>
        <v>0</v>
      </c>
      <c r="O4703" s="69"/>
      <c r="P4703" s="69"/>
    </row>
    <row r="4704" spans="1:16" s="71" customFormat="1" ht="16.5" customHeight="1" outlineLevel="1" x14ac:dyDescent="0.2">
      <c r="A4704" s="60" t="s">
        <v>717</v>
      </c>
      <c r="B4704" s="61">
        <v>42977</v>
      </c>
      <c r="C4704" s="69">
        <v>449</v>
      </c>
      <c r="D4704" s="63" t="str">
        <f>VLOOKUP(C4704,[6]Consolidado!$B:$E,4,FALSE)</f>
        <v>En Proceso</v>
      </c>
      <c r="E4704" s="64" t="s">
        <v>25</v>
      </c>
      <c r="F4704" s="65" t="s">
        <v>147</v>
      </c>
      <c r="G4704" s="66">
        <v>0.75</v>
      </c>
      <c r="H4704" s="67">
        <v>307.77845941846914</v>
      </c>
      <c r="I4704" s="129">
        <f t="shared" si="136"/>
        <v>230.83384456385187</v>
      </c>
      <c r="J4704" s="86">
        <v>30.292899999999999</v>
      </c>
      <c r="K4704" s="129">
        <f t="shared" si="137"/>
        <v>7.6200642580885907</v>
      </c>
      <c r="L4704" s="68" t="str">
        <f>VLOOKUP(C4704,[6]Consolidado!$B:$E,2,FALSE)</f>
        <v>Maderas Collective</v>
      </c>
      <c r="M4704" s="69" t="str">
        <f>VLOOKUP(C4704,[6]Consolidado!$B:$E,3,FALSE)</f>
        <v>Reparacion Acabado Home Studios- Bancos</v>
      </c>
      <c r="N4704" s="70">
        <f>VLOOKUP(C4704,[6]Consolidado!$B:$H,7,FALSE)</f>
        <v>0</v>
      </c>
      <c r="O4704" s="69"/>
      <c r="P4704" s="69"/>
    </row>
    <row r="4705" spans="1:16" s="71" customFormat="1" ht="16.5" customHeight="1" outlineLevel="1" x14ac:dyDescent="0.2">
      <c r="A4705" s="60" t="s">
        <v>717</v>
      </c>
      <c r="B4705" s="61">
        <v>42977</v>
      </c>
      <c r="C4705" s="69">
        <v>449</v>
      </c>
      <c r="D4705" s="63" t="str">
        <f>VLOOKUP(C4705,[6]Consolidado!$B:$E,4,FALSE)</f>
        <v>En Proceso</v>
      </c>
      <c r="E4705" s="64" t="s">
        <v>25</v>
      </c>
      <c r="F4705" s="65" t="s">
        <v>120</v>
      </c>
      <c r="G4705" s="66">
        <v>0.375</v>
      </c>
      <c r="H4705" s="67">
        <v>1209.67</v>
      </c>
      <c r="I4705" s="129">
        <f t="shared" si="136"/>
        <v>453.62625000000003</v>
      </c>
      <c r="J4705" s="86">
        <v>30.292899999999999</v>
      </c>
      <c r="K4705" s="129">
        <f t="shared" si="137"/>
        <v>14.974672282944189</v>
      </c>
      <c r="L4705" s="68" t="str">
        <f>VLOOKUP(C4705,[6]Consolidado!$B:$E,2,FALSE)</f>
        <v>Maderas Collective</v>
      </c>
      <c r="M4705" s="69" t="str">
        <f>VLOOKUP(C4705,[6]Consolidado!$B:$E,3,FALSE)</f>
        <v>Reparacion Acabado Home Studios- Bancos</v>
      </c>
      <c r="N4705" s="70">
        <f>VLOOKUP(C4705,[6]Consolidado!$B:$H,7,FALSE)</f>
        <v>0</v>
      </c>
      <c r="O4705" s="69"/>
      <c r="P4705" s="69"/>
    </row>
    <row r="4706" spans="1:16" s="71" customFormat="1" ht="16.5" customHeight="1" outlineLevel="1" x14ac:dyDescent="0.2">
      <c r="A4706" s="60" t="s">
        <v>717</v>
      </c>
      <c r="B4706" s="61">
        <v>42977</v>
      </c>
      <c r="C4706" s="69">
        <v>449</v>
      </c>
      <c r="D4706" s="63" t="str">
        <f>VLOOKUP(C4706,[6]Consolidado!$B:$E,4,FALSE)</f>
        <v>En Proceso</v>
      </c>
      <c r="E4706" s="64" t="s">
        <v>25</v>
      </c>
      <c r="F4706" s="65" t="s">
        <v>99</v>
      </c>
      <c r="G4706" s="66">
        <v>0.3125</v>
      </c>
      <c r="H4706" s="67">
        <v>349.53824092741934</v>
      </c>
      <c r="I4706" s="129">
        <f t="shared" si="136"/>
        <v>109.23070028981854</v>
      </c>
      <c r="J4706" s="86">
        <v>30.292899999999999</v>
      </c>
      <c r="K4706" s="129">
        <f t="shared" si="137"/>
        <v>3.6058185347001621</v>
      </c>
      <c r="L4706" s="68" t="str">
        <f>VLOOKUP(C4706,[6]Consolidado!$B:$E,2,FALSE)</f>
        <v>Maderas Collective</v>
      </c>
      <c r="M4706" s="69" t="str">
        <f>VLOOKUP(C4706,[6]Consolidado!$B:$E,3,FALSE)</f>
        <v>Reparacion Acabado Home Studios- Bancos</v>
      </c>
      <c r="N4706" s="70">
        <f>VLOOKUP(C4706,[6]Consolidado!$B:$H,7,FALSE)</f>
        <v>0</v>
      </c>
      <c r="O4706" s="69"/>
      <c r="P4706" s="69"/>
    </row>
    <row r="4707" spans="1:16" s="71" customFormat="1" ht="16.5" customHeight="1" outlineLevel="1" x14ac:dyDescent="0.2">
      <c r="A4707" s="60" t="s">
        <v>717</v>
      </c>
      <c r="B4707" s="61">
        <v>42977</v>
      </c>
      <c r="C4707" s="69">
        <v>449</v>
      </c>
      <c r="D4707" s="63" t="str">
        <f>VLOOKUP(C4707,[6]Consolidado!$B:$E,4,FALSE)</f>
        <v>En Proceso</v>
      </c>
      <c r="E4707" s="64" t="s">
        <v>25</v>
      </c>
      <c r="F4707" s="65" t="s">
        <v>137</v>
      </c>
      <c r="G4707" s="66">
        <v>1.125</v>
      </c>
      <c r="H4707" s="67">
        <v>980.21</v>
      </c>
      <c r="I4707" s="129">
        <f t="shared" si="136"/>
        <v>1102.7362499999999</v>
      </c>
      <c r="J4707" s="86">
        <v>30.292899999999999</v>
      </c>
      <c r="K4707" s="129">
        <f t="shared" si="137"/>
        <v>36.402465594248156</v>
      </c>
      <c r="L4707" s="68" t="str">
        <f>VLOOKUP(C4707,[6]Consolidado!$B:$E,2,FALSE)</f>
        <v>Maderas Collective</v>
      </c>
      <c r="M4707" s="69" t="str">
        <f>VLOOKUP(C4707,[6]Consolidado!$B:$E,3,FALSE)</f>
        <v>Reparacion Acabado Home Studios- Bancos</v>
      </c>
      <c r="N4707" s="70">
        <f>VLOOKUP(C4707,[6]Consolidado!$B:$H,7,FALSE)</f>
        <v>0</v>
      </c>
      <c r="O4707" s="69"/>
      <c r="P4707" s="69"/>
    </row>
    <row r="4708" spans="1:16" s="71" customFormat="1" ht="16.5" customHeight="1" outlineLevel="1" x14ac:dyDescent="0.2">
      <c r="A4708" s="60" t="s">
        <v>717</v>
      </c>
      <c r="B4708" s="61">
        <v>42977</v>
      </c>
      <c r="C4708" s="69">
        <v>449</v>
      </c>
      <c r="D4708" s="63" t="str">
        <f>VLOOKUP(C4708,[6]Consolidado!$B:$E,4,FALSE)</f>
        <v>En Proceso</v>
      </c>
      <c r="E4708" s="64" t="s">
        <v>25</v>
      </c>
      <c r="F4708" s="65" t="s">
        <v>109</v>
      </c>
      <c r="G4708" s="66">
        <v>0.875</v>
      </c>
      <c r="H4708" s="67">
        <v>1200.5646323851602</v>
      </c>
      <c r="I4708" s="129">
        <f t="shared" si="136"/>
        <v>1050.4940533370152</v>
      </c>
      <c r="J4708" s="86">
        <v>30.292899999999999</v>
      </c>
      <c r="K4708" s="129">
        <f t="shared" si="137"/>
        <v>34.677896580948513</v>
      </c>
      <c r="L4708" s="68" t="str">
        <f>VLOOKUP(C4708,[6]Consolidado!$B:$E,2,FALSE)</f>
        <v>Maderas Collective</v>
      </c>
      <c r="M4708" s="69" t="str">
        <f>VLOOKUP(C4708,[6]Consolidado!$B:$E,3,FALSE)</f>
        <v>Reparacion Acabado Home Studios- Bancos</v>
      </c>
      <c r="N4708" s="70">
        <f>VLOOKUP(C4708,[6]Consolidado!$B:$H,7,FALSE)</f>
        <v>0</v>
      </c>
      <c r="O4708" s="69"/>
      <c r="P4708" s="69"/>
    </row>
    <row r="4709" spans="1:16" s="71" customFormat="1" ht="16.5" customHeight="1" outlineLevel="1" x14ac:dyDescent="0.2">
      <c r="A4709" s="60" t="s">
        <v>717</v>
      </c>
      <c r="B4709" s="61">
        <v>42977</v>
      </c>
      <c r="C4709" s="69">
        <v>449</v>
      </c>
      <c r="D4709" s="63" t="str">
        <f>VLOOKUP(C4709,[6]Consolidado!$B:$E,4,FALSE)</f>
        <v>En Proceso</v>
      </c>
      <c r="E4709" s="64" t="s">
        <v>25</v>
      </c>
      <c r="F4709" s="65" t="s">
        <v>110</v>
      </c>
      <c r="G4709" s="66">
        <v>1</v>
      </c>
      <c r="H4709" s="67">
        <v>1309.9402727880145</v>
      </c>
      <c r="I4709" s="129">
        <f t="shared" si="136"/>
        <v>1309.9402727880145</v>
      </c>
      <c r="J4709" s="86">
        <v>30.292899999999999</v>
      </c>
      <c r="K4709" s="129">
        <f t="shared" si="137"/>
        <v>43.242484964728185</v>
      </c>
      <c r="L4709" s="68" t="str">
        <f>VLOOKUP(C4709,[6]Consolidado!$B:$E,2,FALSE)</f>
        <v>Maderas Collective</v>
      </c>
      <c r="M4709" s="69" t="str">
        <f>VLOOKUP(C4709,[6]Consolidado!$B:$E,3,FALSE)</f>
        <v>Reparacion Acabado Home Studios- Bancos</v>
      </c>
      <c r="N4709" s="70">
        <f>VLOOKUP(C4709,[6]Consolidado!$B:$H,7,FALSE)</f>
        <v>0</v>
      </c>
      <c r="O4709" s="69"/>
      <c r="P4709" s="69"/>
    </row>
    <row r="4710" spans="1:16" s="71" customFormat="1" ht="16.5" customHeight="1" outlineLevel="1" x14ac:dyDescent="0.2">
      <c r="A4710" s="60" t="s">
        <v>717</v>
      </c>
      <c r="B4710" s="61">
        <v>42977</v>
      </c>
      <c r="C4710" s="69">
        <v>449</v>
      </c>
      <c r="D4710" s="63" t="str">
        <f>VLOOKUP(C4710,[6]Consolidado!$B:$E,4,FALSE)</f>
        <v>En Proceso</v>
      </c>
      <c r="E4710" s="64" t="s">
        <v>25</v>
      </c>
      <c r="F4710" s="65" t="s">
        <v>119</v>
      </c>
      <c r="G4710" s="66">
        <v>1</v>
      </c>
      <c r="H4710" s="67">
        <v>614.85960643746137</v>
      </c>
      <c r="I4710" s="129">
        <f t="shared" si="136"/>
        <v>614.85960643746137</v>
      </c>
      <c r="J4710" s="86">
        <v>30.292899999999999</v>
      </c>
      <c r="K4710" s="129">
        <f t="shared" si="137"/>
        <v>20.297152350466988</v>
      </c>
      <c r="L4710" s="68" t="str">
        <f>VLOOKUP(C4710,[6]Consolidado!$B:$E,2,FALSE)</f>
        <v>Maderas Collective</v>
      </c>
      <c r="M4710" s="69" t="str">
        <f>VLOOKUP(C4710,[6]Consolidado!$B:$E,3,FALSE)</f>
        <v>Reparacion Acabado Home Studios- Bancos</v>
      </c>
      <c r="N4710" s="70">
        <f>VLOOKUP(C4710,[6]Consolidado!$B:$H,7,FALSE)</f>
        <v>0</v>
      </c>
      <c r="O4710" s="69"/>
      <c r="P4710" s="69"/>
    </row>
    <row r="4711" spans="1:16" s="71" customFormat="1" ht="16.5" customHeight="1" outlineLevel="1" x14ac:dyDescent="0.2">
      <c r="A4711" s="60" t="s">
        <v>717</v>
      </c>
      <c r="B4711" s="61">
        <v>42977</v>
      </c>
      <c r="C4711" s="69" t="s">
        <v>290</v>
      </c>
      <c r="D4711" s="63" t="str">
        <f>VLOOKUP(C4711,[6]Consolidado!$B:$E,4,FALSE)</f>
        <v>En Proceso</v>
      </c>
      <c r="E4711" s="64" t="s">
        <v>25</v>
      </c>
      <c r="F4711" s="65" t="s">
        <v>284</v>
      </c>
      <c r="G4711" s="66">
        <v>-0.625</v>
      </c>
      <c r="H4711" s="67">
        <v>371.3032734693877</v>
      </c>
      <c r="I4711" s="129">
        <f t="shared" si="136"/>
        <v>-232.06454591836732</v>
      </c>
      <c r="J4711" s="86">
        <v>30.292899999999999</v>
      </c>
      <c r="K4711" s="129">
        <f t="shared" si="137"/>
        <v>-7.6606909843021738</v>
      </c>
      <c r="L4711" s="68" t="str">
        <f>VLOOKUP(C4711,[6]Consolidado!$B:$E,2,FALSE)</f>
        <v>Acabado</v>
      </c>
      <c r="M4711" s="69" t="str">
        <f>VLOOKUP(C4711,[6]Consolidado!$B:$E,3,FALSE)</f>
        <v>Material de acabado pendiente de distribuir</v>
      </c>
      <c r="N4711" s="70">
        <f>VLOOKUP(C4711,[6]Consolidado!$B:$H,7,FALSE)</f>
        <v>0</v>
      </c>
      <c r="O4711" s="69"/>
      <c r="P4711" s="69"/>
    </row>
    <row r="4712" spans="1:16" s="71" customFormat="1" ht="16.5" customHeight="1" outlineLevel="1" x14ac:dyDescent="0.2">
      <c r="A4712" s="60" t="s">
        <v>717</v>
      </c>
      <c r="B4712" s="61">
        <v>42977</v>
      </c>
      <c r="C4712" s="69" t="s">
        <v>290</v>
      </c>
      <c r="D4712" s="63" t="str">
        <f>VLOOKUP(C4712,[6]Consolidado!$B:$E,4,FALSE)</f>
        <v>En Proceso</v>
      </c>
      <c r="E4712" s="64" t="s">
        <v>25</v>
      </c>
      <c r="F4712" s="65" t="s">
        <v>147</v>
      </c>
      <c r="G4712" s="66">
        <v>-1.25</v>
      </c>
      <c r="H4712" s="67">
        <v>307.77845941846914</v>
      </c>
      <c r="I4712" s="129">
        <f t="shared" si="136"/>
        <v>-384.72307427308641</v>
      </c>
      <c r="J4712" s="86">
        <v>30.292899999999999</v>
      </c>
      <c r="K4712" s="129">
        <f t="shared" si="137"/>
        <v>-12.700107096814317</v>
      </c>
      <c r="L4712" s="68" t="str">
        <f>VLOOKUP(C4712,[6]Consolidado!$B:$E,2,FALSE)</f>
        <v>Acabado</v>
      </c>
      <c r="M4712" s="69" t="str">
        <f>VLOOKUP(C4712,[6]Consolidado!$B:$E,3,FALSE)</f>
        <v>Material de acabado pendiente de distribuir</v>
      </c>
      <c r="N4712" s="70">
        <f>VLOOKUP(C4712,[6]Consolidado!$B:$H,7,FALSE)</f>
        <v>0</v>
      </c>
      <c r="O4712" s="69"/>
      <c r="P4712" s="69"/>
    </row>
    <row r="4713" spans="1:16" s="71" customFormat="1" ht="16.5" customHeight="1" outlineLevel="1" x14ac:dyDescent="0.2">
      <c r="A4713" s="60" t="s">
        <v>717</v>
      </c>
      <c r="B4713" s="61">
        <v>42977</v>
      </c>
      <c r="C4713" s="69" t="s">
        <v>290</v>
      </c>
      <c r="D4713" s="63" t="str">
        <f>VLOOKUP(C4713,[6]Consolidado!$B:$E,4,FALSE)</f>
        <v>En Proceso</v>
      </c>
      <c r="E4713" s="64" t="s">
        <v>25</v>
      </c>
      <c r="F4713" s="65" t="s">
        <v>120</v>
      </c>
      <c r="G4713" s="66">
        <v>-0.75</v>
      </c>
      <c r="H4713" s="67">
        <v>1209.67</v>
      </c>
      <c r="I4713" s="129">
        <f t="shared" si="136"/>
        <v>-907.25250000000005</v>
      </c>
      <c r="J4713" s="86">
        <v>30.292899999999999</v>
      </c>
      <c r="K4713" s="129">
        <f t="shared" si="137"/>
        <v>-29.949344565888378</v>
      </c>
      <c r="L4713" s="68" t="str">
        <f>VLOOKUP(C4713,[6]Consolidado!$B:$E,2,FALSE)</f>
        <v>Acabado</v>
      </c>
      <c r="M4713" s="69" t="str">
        <f>VLOOKUP(C4713,[6]Consolidado!$B:$E,3,FALSE)</f>
        <v>Material de acabado pendiente de distribuir</v>
      </c>
      <c r="N4713" s="70">
        <f>VLOOKUP(C4713,[6]Consolidado!$B:$H,7,FALSE)</f>
        <v>0</v>
      </c>
      <c r="O4713" s="69"/>
      <c r="P4713" s="69"/>
    </row>
    <row r="4714" spans="1:16" s="71" customFormat="1" ht="16.5" customHeight="1" outlineLevel="1" x14ac:dyDescent="0.2">
      <c r="A4714" s="60" t="s">
        <v>717</v>
      </c>
      <c r="B4714" s="61">
        <v>42977</v>
      </c>
      <c r="C4714" s="69" t="s">
        <v>290</v>
      </c>
      <c r="D4714" s="63" t="str">
        <f>VLOOKUP(C4714,[6]Consolidado!$B:$E,4,FALSE)</f>
        <v>En Proceso</v>
      </c>
      <c r="E4714" s="64" t="s">
        <v>25</v>
      </c>
      <c r="F4714" s="65" t="s">
        <v>99</v>
      </c>
      <c r="G4714" s="66">
        <v>-0.8125</v>
      </c>
      <c r="H4714" s="67">
        <v>349.53824092741934</v>
      </c>
      <c r="I4714" s="129">
        <f t="shared" si="136"/>
        <v>-283.99982075352818</v>
      </c>
      <c r="J4714" s="86">
        <v>30.292899999999999</v>
      </c>
      <c r="K4714" s="129">
        <f t="shared" si="137"/>
        <v>-9.3751281902204209</v>
      </c>
      <c r="L4714" s="68" t="str">
        <f>VLOOKUP(C4714,[6]Consolidado!$B:$E,2,FALSE)</f>
        <v>Acabado</v>
      </c>
      <c r="M4714" s="69" t="str">
        <f>VLOOKUP(C4714,[6]Consolidado!$B:$E,3,FALSE)</f>
        <v>Material de acabado pendiente de distribuir</v>
      </c>
      <c r="N4714" s="70">
        <f>VLOOKUP(C4714,[6]Consolidado!$B:$H,7,FALSE)</f>
        <v>0</v>
      </c>
      <c r="O4714" s="69"/>
      <c r="P4714" s="69"/>
    </row>
    <row r="4715" spans="1:16" s="71" customFormat="1" ht="16.5" customHeight="1" outlineLevel="1" x14ac:dyDescent="0.2">
      <c r="A4715" s="60" t="s">
        <v>717</v>
      </c>
      <c r="B4715" s="61">
        <v>42977</v>
      </c>
      <c r="C4715" s="69" t="s">
        <v>290</v>
      </c>
      <c r="D4715" s="63" t="str">
        <f>VLOOKUP(C4715,[6]Consolidado!$B:$E,4,FALSE)</f>
        <v>En Proceso</v>
      </c>
      <c r="E4715" s="64" t="s">
        <v>25</v>
      </c>
      <c r="F4715" s="65" t="s">
        <v>137</v>
      </c>
      <c r="G4715" s="66">
        <v>-0.3125</v>
      </c>
      <c r="H4715" s="67">
        <v>980.21</v>
      </c>
      <c r="I4715" s="129">
        <f t="shared" si="136"/>
        <v>-306.31562500000001</v>
      </c>
      <c r="J4715" s="86">
        <v>30.292899999999999</v>
      </c>
      <c r="K4715" s="129">
        <f t="shared" si="137"/>
        <v>-10.111795998402267</v>
      </c>
      <c r="L4715" s="68" t="str">
        <f>VLOOKUP(C4715,[6]Consolidado!$B:$E,2,FALSE)</f>
        <v>Acabado</v>
      </c>
      <c r="M4715" s="69" t="str">
        <f>VLOOKUP(C4715,[6]Consolidado!$B:$E,3,FALSE)</f>
        <v>Material de acabado pendiente de distribuir</v>
      </c>
      <c r="N4715" s="70">
        <f>VLOOKUP(C4715,[6]Consolidado!$B:$H,7,FALSE)</f>
        <v>0</v>
      </c>
      <c r="O4715" s="69"/>
      <c r="P4715" s="69"/>
    </row>
    <row r="4716" spans="1:16" s="71" customFormat="1" ht="16.5" customHeight="1" outlineLevel="1" x14ac:dyDescent="0.2">
      <c r="A4716" s="60" t="s">
        <v>717</v>
      </c>
      <c r="B4716" s="61">
        <v>42977</v>
      </c>
      <c r="C4716" s="69" t="s">
        <v>290</v>
      </c>
      <c r="D4716" s="63" t="str">
        <f>VLOOKUP(C4716,[6]Consolidado!$B:$E,4,FALSE)</f>
        <v>En Proceso</v>
      </c>
      <c r="E4716" s="64" t="s">
        <v>25</v>
      </c>
      <c r="F4716" s="65" t="s">
        <v>137</v>
      </c>
      <c r="G4716" s="66">
        <v>-1.375</v>
      </c>
      <c r="H4716" s="67">
        <v>980.21</v>
      </c>
      <c r="I4716" s="129">
        <f t="shared" si="136"/>
        <v>-1347.7887500000002</v>
      </c>
      <c r="J4716" s="86">
        <v>30.292899999999999</v>
      </c>
      <c r="K4716" s="129">
        <f t="shared" si="137"/>
        <v>-44.491902392969976</v>
      </c>
      <c r="L4716" s="68" t="str">
        <f>VLOOKUP(C4716,[6]Consolidado!$B:$E,2,FALSE)</f>
        <v>Acabado</v>
      </c>
      <c r="M4716" s="69" t="str">
        <f>VLOOKUP(C4716,[6]Consolidado!$B:$E,3,FALSE)</f>
        <v>Material de acabado pendiente de distribuir</v>
      </c>
      <c r="N4716" s="70">
        <f>VLOOKUP(C4716,[6]Consolidado!$B:$H,7,FALSE)</f>
        <v>0</v>
      </c>
      <c r="O4716" s="69"/>
      <c r="P4716" s="69"/>
    </row>
    <row r="4717" spans="1:16" s="71" customFormat="1" ht="16.5" customHeight="1" outlineLevel="1" x14ac:dyDescent="0.2">
      <c r="A4717" s="60" t="s">
        <v>717</v>
      </c>
      <c r="B4717" s="61">
        <v>42977</v>
      </c>
      <c r="C4717" s="69" t="s">
        <v>290</v>
      </c>
      <c r="D4717" s="63" t="str">
        <f>VLOOKUP(C4717,[6]Consolidado!$B:$E,4,FALSE)</f>
        <v>En Proceso</v>
      </c>
      <c r="E4717" s="64" t="s">
        <v>25</v>
      </c>
      <c r="F4717" s="65" t="s">
        <v>109</v>
      </c>
      <c r="G4717" s="66">
        <v>-1.4375</v>
      </c>
      <c r="H4717" s="67">
        <v>1200.5646323851602</v>
      </c>
      <c r="I4717" s="129">
        <f t="shared" si="136"/>
        <v>-1725.8116590536677</v>
      </c>
      <c r="J4717" s="86">
        <v>30.292899999999999</v>
      </c>
      <c r="K4717" s="129">
        <f t="shared" si="137"/>
        <v>-56.970830097272554</v>
      </c>
      <c r="L4717" s="68" t="str">
        <f>VLOOKUP(C4717,[6]Consolidado!$B:$E,2,FALSE)</f>
        <v>Acabado</v>
      </c>
      <c r="M4717" s="69" t="str">
        <f>VLOOKUP(C4717,[6]Consolidado!$B:$E,3,FALSE)</f>
        <v>Material de acabado pendiente de distribuir</v>
      </c>
      <c r="N4717" s="70">
        <f>VLOOKUP(C4717,[6]Consolidado!$B:$H,7,FALSE)</f>
        <v>0</v>
      </c>
      <c r="O4717" s="69"/>
      <c r="P4717" s="69"/>
    </row>
    <row r="4718" spans="1:16" s="71" customFormat="1" ht="16.5" customHeight="1" outlineLevel="1" x14ac:dyDescent="0.2">
      <c r="A4718" s="60" t="s">
        <v>717</v>
      </c>
      <c r="B4718" s="61">
        <v>42977</v>
      </c>
      <c r="C4718" s="69" t="s">
        <v>290</v>
      </c>
      <c r="D4718" s="63" t="str">
        <f>VLOOKUP(C4718,[6]Consolidado!$B:$E,4,FALSE)</f>
        <v>En Proceso</v>
      </c>
      <c r="E4718" s="64" t="s">
        <v>25</v>
      </c>
      <c r="F4718" s="65" t="s">
        <v>110</v>
      </c>
      <c r="G4718" s="66">
        <v>-1.5625</v>
      </c>
      <c r="H4718" s="67">
        <v>1309.9402727880145</v>
      </c>
      <c r="I4718" s="129">
        <f t="shared" si="136"/>
        <v>-2046.7816762312725</v>
      </c>
      <c r="J4718" s="86">
        <v>30.292899999999999</v>
      </c>
      <c r="K4718" s="129">
        <f t="shared" si="137"/>
        <v>-67.566382757387785</v>
      </c>
      <c r="L4718" s="68" t="str">
        <f>VLOOKUP(C4718,[6]Consolidado!$B:$E,2,FALSE)</f>
        <v>Acabado</v>
      </c>
      <c r="M4718" s="69" t="str">
        <f>VLOOKUP(C4718,[6]Consolidado!$B:$E,3,FALSE)</f>
        <v>Material de acabado pendiente de distribuir</v>
      </c>
      <c r="N4718" s="70">
        <f>VLOOKUP(C4718,[6]Consolidado!$B:$H,7,FALSE)</f>
        <v>0</v>
      </c>
      <c r="O4718" s="69"/>
      <c r="P4718" s="69"/>
    </row>
    <row r="4719" spans="1:16" s="71" customFormat="1" ht="16.5" customHeight="1" outlineLevel="1" x14ac:dyDescent="0.2">
      <c r="A4719" s="60" t="s">
        <v>717</v>
      </c>
      <c r="B4719" s="61">
        <v>42977</v>
      </c>
      <c r="C4719" s="69" t="s">
        <v>290</v>
      </c>
      <c r="D4719" s="63" t="str">
        <f>VLOOKUP(C4719,[6]Consolidado!$B:$E,4,FALSE)</f>
        <v>En Proceso</v>
      </c>
      <c r="E4719" s="64" t="s">
        <v>25</v>
      </c>
      <c r="F4719" s="65" t="s">
        <v>119</v>
      </c>
      <c r="G4719" s="66">
        <v>-1.5625</v>
      </c>
      <c r="H4719" s="67">
        <v>614.85960643746137</v>
      </c>
      <c r="I4719" s="129">
        <f t="shared" si="136"/>
        <v>-960.71813505853333</v>
      </c>
      <c r="J4719" s="86">
        <v>30.292899999999999</v>
      </c>
      <c r="K4719" s="129">
        <f t="shared" si="137"/>
        <v>-31.714300547604665</v>
      </c>
      <c r="L4719" s="68" t="str">
        <f>VLOOKUP(C4719,[6]Consolidado!$B:$E,2,FALSE)</f>
        <v>Acabado</v>
      </c>
      <c r="M4719" s="69" t="str">
        <f>VLOOKUP(C4719,[6]Consolidado!$B:$E,3,FALSE)</f>
        <v>Material de acabado pendiente de distribuir</v>
      </c>
      <c r="N4719" s="70">
        <f>VLOOKUP(C4719,[6]Consolidado!$B:$H,7,FALSE)</f>
        <v>0</v>
      </c>
      <c r="O4719" s="69"/>
      <c r="P4719" s="69"/>
    </row>
    <row r="4720" spans="1:16" s="71" customFormat="1" ht="16.5" customHeight="1" outlineLevel="1" x14ac:dyDescent="0.2">
      <c r="A4720" s="60" t="s">
        <v>717</v>
      </c>
      <c r="B4720" s="61">
        <v>42977</v>
      </c>
      <c r="C4720" s="69">
        <v>449</v>
      </c>
      <c r="D4720" s="63" t="str">
        <f>VLOOKUP(C4720,[6]Consolidado!$B:$E,4,FALSE)</f>
        <v>En Proceso</v>
      </c>
      <c r="E4720" s="64" t="s">
        <v>25</v>
      </c>
      <c r="F4720" s="65" t="s">
        <v>284</v>
      </c>
      <c r="G4720" s="66">
        <v>0.625</v>
      </c>
      <c r="H4720" s="67">
        <v>371.3032734693877</v>
      </c>
      <c r="I4720" s="129">
        <f t="shared" si="136"/>
        <v>232.06454591836732</v>
      </c>
      <c r="J4720" s="86">
        <v>30.292899999999999</v>
      </c>
      <c r="K4720" s="129">
        <f t="shared" si="137"/>
        <v>7.6606909843021738</v>
      </c>
      <c r="L4720" s="68" t="str">
        <f>VLOOKUP(C4720,[6]Consolidado!$B:$E,2,FALSE)</f>
        <v>Maderas Collective</v>
      </c>
      <c r="M4720" s="69" t="str">
        <f>VLOOKUP(C4720,[6]Consolidado!$B:$E,3,FALSE)</f>
        <v>Reparacion Acabado Home Studios- Bancos</v>
      </c>
      <c r="N4720" s="70">
        <f>VLOOKUP(C4720,[6]Consolidado!$B:$H,7,FALSE)</f>
        <v>0</v>
      </c>
      <c r="O4720" s="69"/>
      <c r="P4720" s="69"/>
    </row>
    <row r="4721" spans="1:16" s="71" customFormat="1" ht="16.5" customHeight="1" outlineLevel="1" x14ac:dyDescent="0.2">
      <c r="A4721" s="60" t="s">
        <v>717</v>
      </c>
      <c r="B4721" s="61">
        <v>42977</v>
      </c>
      <c r="C4721" s="69">
        <v>449</v>
      </c>
      <c r="D4721" s="63" t="str">
        <f>VLOOKUP(C4721,[6]Consolidado!$B:$E,4,FALSE)</f>
        <v>En Proceso</v>
      </c>
      <c r="E4721" s="64" t="s">
        <v>25</v>
      </c>
      <c r="F4721" s="65" t="s">
        <v>147</v>
      </c>
      <c r="G4721" s="66">
        <v>1.25</v>
      </c>
      <c r="H4721" s="67">
        <v>307.77845941846914</v>
      </c>
      <c r="I4721" s="129">
        <f t="shared" si="136"/>
        <v>384.72307427308641</v>
      </c>
      <c r="J4721" s="86">
        <v>30.292899999999999</v>
      </c>
      <c r="K4721" s="129">
        <f t="shared" si="137"/>
        <v>12.700107096814317</v>
      </c>
      <c r="L4721" s="68" t="str">
        <f>VLOOKUP(C4721,[6]Consolidado!$B:$E,2,FALSE)</f>
        <v>Maderas Collective</v>
      </c>
      <c r="M4721" s="69" t="str">
        <f>VLOOKUP(C4721,[6]Consolidado!$B:$E,3,FALSE)</f>
        <v>Reparacion Acabado Home Studios- Bancos</v>
      </c>
      <c r="N4721" s="70">
        <f>VLOOKUP(C4721,[6]Consolidado!$B:$H,7,FALSE)</f>
        <v>0</v>
      </c>
      <c r="O4721" s="69"/>
      <c r="P4721" s="69"/>
    </row>
    <row r="4722" spans="1:16" s="71" customFormat="1" ht="16.5" customHeight="1" outlineLevel="1" x14ac:dyDescent="0.2">
      <c r="A4722" s="60" t="s">
        <v>717</v>
      </c>
      <c r="B4722" s="61">
        <v>42977</v>
      </c>
      <c r="C4722" s="69">
        <v>449</v>
      </c>
      <c r="D4722" s="63" t="str">
        <f>VLOOKUP(C4722,[6]Consolidado!$B:$E,4,FALSE)</f>
        <v>En Proceso</v>
      </c>
      <c r="E4722" s="64" t="s">
        <v>25</v>
      </c>
      <c r="F4722" s="65" t="s">
        <v>120</v>
      </c>
      <c r="G4722" s="66">
        <v>0.75</v>
      </c>
      <c r="H4722" s="67">
        <v>1209.67</v>
      </c>
      <c r="I4722" s="129">
        <f t="shared" si="136"/>
        <v>907.25250000000005</v>
      </c>
      <c r="J4722" s="86">
        <v>30.292899999999999</v>
      </c>
      <c r="K4722" s="129">
        <f t="shared" si="137"/>
        <v>29.949344565888378</v>
      </c>
      <c r="L4722" s="68" t="str">
        <f>VLOOKUP(C4722,[6]Consolidado!$B:$E,2,FALSE)</f>
        <v>Maderas Collective</v>
      </c>
      <c r="M4722" s="69" t="str">
        <f>VLOOKUP(C4722,[6]Consolidado!$B:$E,3,FALSE)</f>
        <v>Reparacion Acabado Home Studios- Bancos</v>
      </c>
      <c r="N4722" s="70">
        <f>VLOOKUP(C4722,[6]Consolidado!$B:$H,7,FALSE)</f>
        <v>0</v>
      </c>
      <c r="O4722" s="69"/>
      <c r="P4722" s="69"/>
    </row>
    <row r="4723" spans="1:16" s="71" customFormat="1" ht="16.5" customHeight="1" outlineLevel="1" x14ac:dyDescent="0.2">
      <c r="A4723" s="60" t="s">
        <v>717</v>
      </c>
      <c r="B4723" s="61">
        <v>42977</v>
      </c>
      <c r="C4723" s="69">
        <v>449</v>
      </c>
      <c r="D4723" s="63" t="str">
        <f>VLOOKUP(C4723,[6]Consolidado!$B:$E,4,FALSE)</f>
        <v>En Proceso</v>
      </c>
      <c r="E4723" s="64" t="s">
        <v>25</v>
      </c>
      <c r="F4723" s="65" t="s">
        <v>99</v>
      </c>
      <c r="G4723" s="66">
        <v>0.8125</v>
      </c>
      <c r="H4723" s="67">
        <v>349.53824092741934</v>
      </c>
      <c r="I4723" s="129">
        <f t="shared" si="136"/>
        <v>283.99982075352818</v>
      </c>
      <c r="J4723" s="86">
        <v>30.292899999999999</v>
      </c>
      <c r="K4723" s="129">
        <f t="shared" si="137"/>
        <v>9.3751281902204209</v>
      </c>
      <c r="L4723" s="68" t="str">
        <f>VLOOKUP(C4723,[6]Consolidado!$B:$E,2,FALSE)</f>
        <v>Maderas Collective</v>
      </c>
      <c r="M4723" s="69" t="str">
        <f>VLOOKUP(C4723,[6]Consolidado!$B:$E,3,FALSE)</f>
        <v>Reparacion Acabado Home Studios- Bancos</v>
      </c>
      <c r="N4723" s="70">
        <f>VLOOKUP(C4723,[6]Consolidado!$B:$H,7,FALSE)</f>
        <v>0</v>
      </c>
      <c r="O4723" s="69"/>
      <c r="P4723" s="69"/>
    </row>
    <row r="4724" spans="1:16" s="71" customFormat="1" ht="16.5" customHeight="1" outlineLevel="1" x14ac:dyDescent="0.2">
      <c r="A4724" s="60" t="s">
        <v>717</v>
      </c>
      <c r="B4724" s="61">
        <v>42977</v>
      </c>
      <c r="C4724" s="69">
        <v>449</v>
      </c>
      <c r="D4724" s="63" t="str">
        <f>VLOOKUP(C4724,[6]Consolidado!$B:$E,4,FALSE)</f>
        <v>En Proceso</v>
      </c>
      <c r="E4724" s="64" t="s">
        <v>25</v>
      </c>
      <c r="F4724" s="65" t="s">
        <v>137</v>
      </c>
      <c r="G4724" s="66">
        <v>0.3125</v>
      </c>
      <c r="H4724" s="67">
        <v>980.21</v>
      </c>
      <c r="I4724" s="129">
        <f t="shared" si="136"/>
        <v>306.31562500000001</v>
      </c>
      <c r="J4724" s="86">
        <v>30.292899999999999</v>
      </c>
      <c r="K4724" s="129">
        <f t="shared" si="137"/>
        <v>10.111795998402267</v>
      </c>
      <c r="L4724" s="68" t="str">
        <f>VLOOKUP(C4724,[6]Consolidado!$B:$E,2,FALSE)</f>
        <v>Maderas Collective</v>
      </c>
      <c r="M4724" s="69" t="str">
        <f>VLOOKUP(C4724,[6]Consolidado!$B:$E,3,FALSE)</f>
        <v>Reparacion Acabado Home Studios- Bancos</v>
      </c>
      <c r="N4724" s="70">
        <f>VLOOKUP(C4724,[6]Consolidado!$B:$H,7,FALSE)</f>
        <v>0</v>
      </c>
      <c r="O4724" s="69"/>
      <c r="P4724" s="69"/>
    </row>
    <row r="4725" spans="1:16" s="71" customFormat="1" ht="16.5" customHeight="1" outlineLevel="1" x14ac:dyDescent="0.2">
      <c r="A4725" s="60" t="s">
        <v>717</v>
      </c>
      <c r="B4725" s="61">
        <v>42977</v>
      </c>
      <c r="C4725" s="69">
        <v>449</v>
      </c>
      <c r="D4725" s="63" t="str">
        <f>VLOOKUP(C4725,[6]Consolidado!$B:$E,4,FALSE)</f>
        <v>En Proceso</v>
      </c>
      <c r="E4725" s="64" t="s">
        <v>25</v>
      </c>
      <c r="F4725" s="65" t="s">
        <v>137</v>
      </c>
      <c r="G4725" s="66">
        <v>1.375</v>
      </c>
      <c r="H4725" s="67">
        <v>980.21</v>
      </c>
      <c r="I4725" s="129">
        <f t="shared" si="136"/>
        <v>1347.7887500000002</v>
      </c>
      <c r="J4725" s="86">
        <v>30.292899999999999</v>
      </c>
      <c r="K4725" s="129">
        <f t="shared" si="137"/>
        <v>44.491902392969976</v>
      </c>
      <c r="L4725" s="68" t="str">
        <f>VLOOKUP(C4725,[6]Consolidado!$B:$E,2,FALSE)</f>
        <v>Maderas Collective</v>
      </c>
      <c r="M4725" s="69" t="str">
        <f>VLOOKUP(C4725,[6]Consolidado!$B:$E,3,FALSE)</f>
        <v>Reparacion Acabado Home Studios- Bancos</v>
      </c>
      <c r="N4725" s="70">
        <f>VLOOKUP(C4725,[6]Consolidado!$B:$H,7,FALSE)</f>
        <v>0</v>
      </c>
      <c r="O4725" s="69"/>
      <c r="P4725" s="69"/>
    </row>
    <row r="4726" spans="1:16" s="71" customFormat="1" ht="16.5" customHeight="1" outlineLevel="1" x14ac:dyDescent="0.2">
      <c r="A4726" s="60" t="s">
        <v>717</v>
      </c>
      <c r="B4726" s="61">
        <v>42977</v>
      </c>
      <c r="C4726" s="69">
        <v>449</v>
      </c>
      <c r="D4726" s="63" t="str">
        <f>VLOOKUP(C4726,[6]Consolidado!$B:$E,4,FALSE)</f>
        <v>En Proceso</v>
      </c>
      <c r="E4726" s="64" t="s">
        <v>25</v>
      </c>
      <c r="F4726" s="65" t="s">
        <v>109</v>
      </c>
      <c r="G4726" s="66">
        <v>1.4375</v>
      </c>
      <c r="H4726" s="67">
        <v>1200.5646323851602</v>
      </c>
      <c r="I4726" s="129">
        <f t="shared" si="136"/>
        <v>1725.8116590536677</v>
      </c>
      <c r="J4726" s="86">
        <v>30.292899999999999</v>
      </c>
      <c r="K4726" s="129">
        <f t="shared" si="137"/>
        <v>56.970830097272554</v>
      </c>
      <c r="L4726" s="68" t="str">
        <f>VLOOKUP(C4726,[6]Consolidado!$B:$E,2,FALSE)</f>
        <v>Maderas Collective</v>
      </c>
      <c r="M4726" s="69" t="str">
        <f>VLOOKUP(C4726,[6]Consolidado!$B:$E,3,FALSE)</f>
        <v>Reparacion Acabado Home Studios- Bancos</v>
      </c>
      <c r="N4726" s="70">
        <f>VLOOKUP(C4726,[6]Consolidado!$B:$H,7,FALSE)</f>
        <v>0</v>
      </c>
      <c r="O4726" s="69"/>
      <c r="P4726" s="69"/>
    </row>
    <row r="4727" spans="1:16" s="71" customFormat="1" ht="16.5" customHeight="1" outlineLevel="1" x14ac:dyDescent="0.2">
      <c r="A4727" s="60" t="s">
        <v>717</v>
      </c>
      <c r="B4727" s="61">
        <v>42977</v>
      </c>
      <c r="C4727" s="69">
        <v>449</v>
      </c>
      <c r="D4727" s="63" t="str">
        <f>VLOOKUP(C4727,[6]Consolidado!$B:$E,4,FALSE)</f>
        <v>En Proceso</v>
      </c>
      <c r="E4727" s="64" t="s">
        <v>25</v>
      </c>
      <c r="F4727" s="65" t="s">
        <v>110</v>
      </c>
      <c r="G4727" s="66">
        <v>1.5625</v>
      </c>
      <c r="H4727" s="67">
        <v>1309.9402727880145</v>
      </c>
      <c r="I4727" s="129">
        <f t="shared" si="136"/>
        <v>2046.7816762312725</v>
      </c>
      <c r="J4727" s="86">
        <v>30.292899999999999</v>
      </c>
      <c r="K4727" s="129">
        <f t="shared" si="137"/>
        <v>67.566382757387785</v>
      </c>
      <c r="L4727" s="68" t="str">
        <f>VLOOKUP(C4727,[6]Consolidado!$B:$E,2,FALSE)</f>
        <v>Maderas Collective</v>
      </c>
      <c r="M4727" s="69" t="str">
        <f>VLOOKUP(C4727,[6]Consolidado!$B:$E,3,FALSE)</f>
        <v>Reparacion Acabado Home Studios- Bancos</v>
      </c>
      <c r="N4727" s="70">
        <f>VLOOKUP(C4727,[6]Consolidado!$B:$H,7,FALSE)</f>
        <v>0</v>
      </c>
      <c r="O4727" s="69"/>
      <c r="P4727" s="69"/>
    </row>
    <row r="4728" spans="1:16" s="71" customFormat="1" ht="16.5" customHeight="1" outlineLevel="1" x14ac:dyDescent="0.2">
      <c r="A4728" s="60" t="s">
        <v>717</v>
      </c>
      <c r="B4728" s="61">
        <v>42977</v>
      </c>
      <c r="C4728" s="69">
        <v>449</v>
      </c>
      <c r="D4728" s="63" t="str">
        <f>VLOOKUP(C4728,[6]Consolidado!$B:$E,4,FALSE)</f>
        <v>En Proceso</v>
      </c>
      <c r="E4728" s="64" t="s">
        <v>25</v>
      </c>
      <c r="F4728" s="65" t="s">
        <v>119</v>
      </c>
      <c r="G4728" s="66">
        <v>1.5625</v>
      </c>
      <c r="H4728" s="67">
        <v>614.85960643746137</v>
      </c>
      <c r="I4728" s="129">
        <f t="shared" ref="I4728:I4791" si="138">G4728*H4728</f>
        <v>960.71813505853333</v>
      </c>
      <c r="J4728" s="86">
        <v>30.292899999999999</v>
      </c>
      <c r="K4728" s="129">
        <f t="shared" ref="K4728:K4791" si="139">IFERROR(I4728/J4728,0)</f>
        <v>31.714300547604665</v>
      </c>
      <c r="L4728" s="68" t="str">
        <f>VLOOKUP(C4728,[6]Consolidado!$B:$E,2,FALSE)</f>
        <v>Maderas Collective</v>
      </c>
      <c r="M4728" s="69" t="str">
        <f>VLOOKUP(C4728,[6]Consolidado!$B:$E,3,FALSE)</f>
        <v>Reparacion Acabado Home Studios- Bancos</v>
      </c>
      <c r="N4728" s="70">
        <f>VLOOKUP(C4728,[6]Consolidado!$B:$H,7,FALSE)</f>
        <v>0</v>
      </c>
      <c r="O4728" s="69"/>
      <c r="P4728" s="69"/>
    </row>
    <row r="4729" spans="1:16" s="71" customFormat="1" ht="16.5" customHeight="1" outlineLevel="1" x14ac:dyDescent="0.2">
      <c r="A4729" s="60" t="s">
        <v>717</v>
      </c>
      <c r="B4729" s="61">
        <v>42977</v>
      </c>
      <c r="C4729" s="69" t="s">
        <v>290</v>
      </c>
      <c r="D4729" s="63" t="str">
        <f>VLOOKUP(C4729,[6]Consolidado!$B:$E,4,FALSE)</f>
        <v>En Proceso</v>
      </c>
      <c r="E4729" s="64" t="s">
        <v>25</v>
      </c>
      <c r="F4729" s="65" t="s">
        <v>133</v>
      </c>
      <c r="G4729" s="66">
        <v>-0.125</v>
      </c>
      <c r="H4729" s="67">
        <v>142.2564563939394</v>
      </c>
      <c r="I4729" s="129">
        <f t="shared" si="138"/>
        <v>-17.782057049242425</v>
      </c>
      <c r="J4729" s="86">
        <v>30.292899999999999</v>
      </c>
      <c r="K4729" s="129">
        <f t="shared" si="139"/>
        <v>-0.5870041181016814</v>
      </c>
      <c r="L4729" s="68" t="str">
        <f>VLOOKUP(C4729,[6]Consolidado!$B:$E,2,FALSE)</f>
        <v>Acabado</v>
      </c>
      <c r="M4729" s="69" t="str">
        <f>VLOOKUP(C4729,[6]Consolidado!$B:$E,3,FALSE)</f>
        <v>Material de acabado pendiente de distribuir</v>
      </c>
      <c r="N4729" s="70">
        <f>VLOOKUP(C4729,[6]Consolidado!$B:$H,7,FALSE)</f>
        <v>0</v>
      </c>
      <c r="O4729" s="69"/>
      <c r="P4729" s="69"/>
    </row>
    <row r="4730" spans="1:16" s="71" customFormat="1" ht="16.5" customHeight="1" outlineLevel="1" x14ac:dyDescent="0.2">
      <c r="A4730" s="60" t="s">
        <v>717</v>
      </c>
      <c r="B4730" s="61">
        <v>42977</v>
      </c>
      <c r="C4730" s="69" t="s">
        <v>290</v>
      </c>
      <c r="D4730" s="63" t="str">
        <f>VLOOKUP(C4730,[6]Consolidado!$B:$E,4,FALSE)</f>
        <v>En Proceso</v>
      </c>
      <c r="E4730" s="64" t="s">
        <v>25</v>
      </c>
      <c r="F4730" s="65" t="s">
        <v>254</v>
      </c>
      <c r="G4730" s="66">
        <v>-0.5</v>
      </c>
      <c r="H4730" s="67">
        <v>406.3</v>
      </c>
      <c r="I4730" s="129">
        <f t="shared" si="138"/>
        <v>-203.15</v>
      </c>
      <c r="J4730" s="86">
        <v>30.292899999999999</v>
      </c>
      <c r="K4730" s="129">
        <f t="shared" si="139"/>
        <v>-6.7061918799454663</v>
      </c>
      <c r="L4730" s="68" t="str">
        <f>VLOOKUP(C4730,[6]Consolidado!$B:$E,2,FALSE)</f>
        <v>Acabado</v>
      </c>
      <c r="M4730" s="69" t="str">
        <f>VLOOKUP(C4730,[6]Consolidado!$B:$E,3,FALSE)</f>
        <v>Material de acabado pendiente de distribuir</v>
      </c>
      <c r="N4730" s="70">
        <f>VLOOKUP(C4730,[6]Consolidado!$B:$H,7,FALSE)</f>
        <v>0</v>
      </c>
      <c r="O4730" s="69"/>
      <c r="P4730" s="69"/>
    </row>
    <row r="4731" spans="1:16" s="71" customFormat="1" ht="16.5" customHeight="1" outlineLevel="1" x14ac:dyDescent="0.2">
      <c r="A4731" s="60" t="s">
        <v>717</v>
      </c>
      <c r="B4731" s="61">
        <v>42977</v>
      </c>
      <c r="C4731" s="69" t="s">
        <v>290</v>
      </c>
      <c r="D4731" s="63" t="str">
        <f>VLOOKUP(C4731,[6]Consolidado!$B:$E,4,FALSE)</f>
        <v>En Proceso</v>
      </c>
      <c r="E4731" s="64" t="s">
        <v>25</v>
      </c>
      <c r="F4731" s="65" t="s">
        <v>201</v>
      </c>
      <c r="G4731" s="66">
        <v>-3.125E-2</v>
      </c>
      <c r="H4731" s="67">
        <v>875.09253561253558</v>
      </c>
      <c r="I4731" s="129">
        <f t="shared" si="138"/>
        <v>-27.346641737891737</v>
      </c>
      <c r="J4731" s="86">
        <v>30.292899999999999</v>
      </c>
      <c r="K4731" s="129">
        <f t="shared" si="139"/>
        <v>-0.90274096365457701</v>
      </c>
      <c r="L4731" s="68" t="str">
        <f>VLOOKUP(C4731,[6]Consolidado!$B:$E,2,FALSE)</f>
        <v>Acabado</v>
      </c>
      <c r="M4731" s="69" t="str">
        <f>VLOOKUP(C4731,[6]Consolidado!$B:$E,3,FALSE)</f>
        <v>Material de acabado pendiente de distribuir</v>
      </c>
      <c r="N4731" s="70">
        <f>VLOOKUP(C4731,[6]Consolidado!$B:$H,7,FALSE)</f>
        <v>0</v>
      </c>
      <c r="O4731" s="69"/>
      <c r="P4731" s="69"/>
    </row>
    <row r="4732" spans="1:16" s="71" customFormat="1" ht="16.5" customHeight="1" outlineLevel="1" x14ac:dyDescent="0.2">
      <c r="A4732" s="60" t="s">
        <v>717</v>
      </c>
      <c r="B4732" s="61">
        <v>42977</v>
      </c>
      <c r="C4732" s="69" t="s">
        <v>290</v>
      </c>
      <c r="D4732" s="63" t="str">
        <f>VLOOKUP(C4732,[6]Consolidado!$B:$E,4,FALSE)</f>
        <v>En Proceso</v>
      </c>
      <c r="E4732" s="64" t="s">
        <v>25</v>
      </c>
      <c r="F4732" s="65" t="s">
        <v>230</v>
      </c>
      <c r="G4732" s="66">
        <v>-3.125E-2</v>
      </c>
      <c r="H4732" s="67">
        <v>238.47880378364198</v>
      </c>
      <c r="I4732" s="129">
        <f t="shared" si="138"/>
        <v>-7.4524626182388118</v>
      </c>
      <c r="J4732" s="86">
        <v>30.292899999999999</v>
      </c>
      <c r="K4732" s="129">
        <f t="shared" si="139"/>
        <v>-0.24601350871784516</v>
      </c>
      <c r="L4732" s="68" t="str">
        <f>VLOOKUP(C4732,[6]Consolidado!$B:$E,2,FALSE)</f>
        <v>Acabado</v>
      </c>
      <c r="M4732" s="69" t="str">
        <f>VLOOKUP(C4732,[6]Consolidado!$B:$E,3,FALSE)</f>
        <v>Material de acabado pendiente de distribuir</v>
      </c>
      <c r="N4732" s="70">
        <f>VLOOKUP(C4732,[6]Consolidado!$B:$H,7,FALSE)</f>
        <v>0</v>
      </c>
      <c r="O4732" s="69"/>
      <c r="P4732" s="69"/>
    </row>
    <row r="4733" spans="1:16" s="71" customFormat="1" ht="16.5" customHeight="1" outlineLevel="1" x14ac:dyDescent="0.2">
      <c r="A4733" s="60" t="s">
        <v>717</v>
      </c>
      <c r="B4733" s="61">
        <v>42977</v>
      </c>
      <c r="C4733" s="69" t="s">
        <v>290</v>
      </c>
      <c r="D4733" s="63" t="str">
        <f>VLOOKUP(C4733,[6]Consolidado!$B:$E,4,FALSE)</f>
        <v>En Proceso</v>
      </c>
      <c r="E4733" s="64" t="s">
        <v>25</v>
      </c>
      <c r="F4733" s="65" t="s">
        <v>137</v>
      </c>
      <c r="G4733" s="66">
        <v>-0.3125</v>
      </c>
      <c r="H4733" s="67">
        <v>980.21</v>
      </c>
      <c r="I4733" s="129">
        <f t="shared" si="138"/>
        <v>-306.31562500000001</v>
      </c>
      <c r="J4733" s="86">
        <v>30.292899999999999</v>
      </c>
      <c r="K4733" s="129">
        <f t="shared" si="139"/>
        <v>-10.111795998402267</v>
      </c>
      <c r="L4733" s="68" t="str">
        <f>VLOOKUP(C4733,[6]Consolidado!$B:$E,2,FALSE)</f>
        <v>Acabado</v>
      </c>
      <c r="M4733" s="69" t="str">
        <f>VLOOKUP(C4733,[6]Consolidado!$B:$E,3,FALSE)</f>
        <v>Material de acabado pendiente de distribuir</v>
      </c>
      <c r="N4733" s="70">
        <f>VLOOKUP(C4733,[6]Consolidado!$B:$H,7,FALSE)</f>
        <v>0</v>
      </c>
      <c r="O4733" s="69"/>
      <c r="P4733" s="69"/>
    </row>
    <row r="4734" spans="1:16" s="71" customFormat="1" ht="16.5" customHeight="1" outlineLevel="1" x14ac:dyDescent="0.2">
      <c r="A4734" s="60" t="s">
        <v>717</v>
      </c>
      <c r="B4734" s="61">
        <v>42977</v>
      </c>
      <c r="C4734" s="69" t="s">
        <v>290</v>
      </c>
      <c r="D4734" s="63" t="str">
        <f>VLOOKUP(C4734,[6]Consolidado!$B:$E,4,FALSE)</f>
        <v>En Proceso</v>
      </c>
      <c r="E4734" s="64" t="s">
        <v>25</v>
      </c>
      <c r="F4734" s="65" t="s">
        <v>109</v>
      </c>
      <c r="G4734" s="66">
        <v>-0.3125</v>
      </c>
      <c r="H4734" s="67">
        <v>1200.5646323851602</v>
      </c>
      <c r="I4734" s="129">
        <f t="shared" si="138"/>
        <v>-375.17644762036252</v>
      </c>
      <c r="J4734" s="86">
        <v>30.292899999999999</v>
      </c>
      <c r="K4734" s="129">
        <f t="shared" si="139"/>
        <v>-12.384963064624467</v>
      </c>
      <c r="L4734" s="68" t="str">
        <f>VLOOKUP(C4734,[6]Consolidado!$B:$E,2,FALSE)</f>
        <v>Acabado</v>
      </c>
      <c r="M4734" s="69" t="str">
        <f>VLOOKUP(C4734,[6]Consolidado!$B:$E,3,FALSE)</f>
        <v>Material de acabado pendiente de distribuir</v>
      </c>
      <c r="N4734" s="70">
        <f>VLOOKUP(C4734,[6]Consolidado!$B:$H,7,FALSE)</f>
        <v>0</v>
      </c>
      <c r="O4734" s="69"/>
      <c r="P4734" s="69"/>
    </row>
    <row r="4735" spans="1:16" s="71" customFormat="1" ht="16.5" customHeight="1" outlineLevel="1" x14ac:dyDescent="0.2">
      <c r="A4735" s="60" t="s">
        <v>717</v>
      </c>
      <c r="B4735" s="61">
        <v>42977</v>
      </c>
      <c r="C4735" s="69" t="s">
        <v>290</v>
      </c>
      <c r="D4735" s="63" t="str">
        <f>VLOOKUP(C4735,[6]Consolidado!$B:$E,4,FALSE)</f>
        <v>En Proceso</v>
      </c>
      <c r="E4735" s="64" t="s">
        <v>25</v>
      </c>
      <c r="F4735" s="65" t="s">
        <v>110</v>
      </c>
      <c r="G4735" s="66">
        <v>-0.3125</v>
      </c>
      <c r="H4735" s="67">
        <v>1309.9402727880145</v>
      </c>
      <c r="I4735" s="129">
        <f t="shared" si="138"/>
        <v>-409.3563352462545</v>
      </c>
      <c r="J4735" s="86">
        <v>30.292899999999999</v>
      </c>
      <c r="K4735" s="129">
        <f t="shared" si="139"/>
        <v>-13.513276551477558</v>
      </c>
      <c r="L4735" s="68" t="str">
        <f>VLOOKUP(C4735,[6]Consolidado!$B:$E,2,FALSE)</f>
        <v>Acabado</v>
      </c>
      <c r="M4735" s="69" t="str">
        <f>VLOOKUP(C4735,[6]Consolidado!$B:$E,3,FALSE)</f>
        <v>Material de acabado pendiente de distribuir</v>
      </c>
      <c r="N4735" s="70">
        <f>VLOOKUP(C4735,[6]Consolidado!$B:$H,7,FALSE)</f>
        <v>0</v>
      </c>
      <c r="O4735" s="69"/>
      <c r="P4735" s="69"/>
    </row>
    <row r="4736" spans="1:16" s="71" customFormat="1" ht="16.5" customHeight="1" outlineLevel="1" x14ac:dyDescent="0.2">
      <c r="A4736" s="60" t="s">
        <v>717</v>
      </c>
      <c r="B4736" s="61">
        <v>42977</v>
      </c>
      <c r="C4736" s="69" t="s">
        <v>290</v>
      </c>
      <c r="D4736" s="63" t="str">
        <f>VLOOKUP(C4736,[6]Consolidado!$B:$E,4,FALSE)</f>
        <v>En Proceso</v>
      </c>
      <c r="E4736" s="64" t="s">
        <v>25</v>
      </c>
      <c r="F4736" s="65" t="s">
        <v>119</v>
      </c>
      <c r="G4736" s="66">
        <v>-0.3125</v>
      </c>
      <c r="H4736" s="67">
        <v>614.85960643746137</v>
      </c>
      <c r="I4736" s="129">
        <f t="shared" si="138"/>
        <v>-192.14362701170668</v>
      </c>
      <c r="J4736" s="86">
        <v>30.292899999999999</v>
      </c>
      <c r="K4736" s="129">
        <f t="shared" si="139"/>
        <v>-6.3428601095209336</v>
      </c>
      <c r="L4736" s="68" t="str">
        <f>VLOOKUP(C4736,[6]Consolidado!$B:$E,2,FALSE)</f>
        <v>Acabado</v>
      </c>
      <c r="M4736" s="69" t="str">
        <f>VLOOKUP(C4736,[6]Consolidado!$B:$E,3,FALSE)</f>
        <v>Material de acabado pendiente de distribuir</v>
      </c>
      <c r="N4736" s="70">
        <f>VLOOKUP(C4736,[6]Consolidado!$B:$H,7,FALSE)</f>
        <v>0</v>
      </c>
      <c r="O4736" s="69"/>
      <c r="P4736" s="69"/>
    </row>
    <row r="4737" spans="1:16" s="71" customFormat="1" ht="16.5" customHeight="1" outlineLevel="1" x14ac:dyDescent="0.2">
      <c r="A4737" s="60" t="s">
        <v>717</v>
      </c>
      <c r="B4737" s="61">
        <v>42977</v>
      </c>
      <c r="C4737" s="69" t="s">
        <v>89</v>
      </c>
      <c r="D4737" s="63" t="str">
        <f>VLOOKUP(C4737,[6]Consolidado!$B:$E,4,FALSE)</f>
        <v>En Proceso</v>
      </c>
      <c r="E4737" s="64" t="s">
        <v>33</v>
      </c>
      <c r="F4737" s="65" t="s">
        <v>90</v>
      </c>
      <c r="G4737" s="66">
        <v>-22.5</v>
      </c>
      <c r="H4737" s="67">
        <v>3.1466686239601929</v>
      </c>
      <c r="I4737" s="129">
        <f t="shared" si="138"/>
        <v>-70.800044039104336</v>
      </c>
      <c r="J4737" s="86">
        <v>30.292899999999999</v>
      </c>
      <c r="K4737" s="129">
        <f t="shared" si="139"/>
        <v>-2.3371827734916213</v>
      </c>
      <c r="L4737" s="68" t="str">
        <f>VLOOKUP(C4737,[6]Consolidado!$B:$E,2,FALSE)</f>
        <v>Empaque</v>
      </c>
      <c r="M4737" s="69" t="str">
        <f>VLOOKUP(C4737,[6]Consolidado!$B:$E,3,FALSE)</f>
        <v>Material de empaque pendiente de distribuir</v>
      </c>
      <c r="N4737" s="70">
        <f>VLOOKUP(C4737,[6]Consolidado!$B:$H,7,FALSE)</f>
        <v>0</v>
      </c>
      <c r="O4737" s="69"/>
      <c r="P4737" s="69"/>
    </row>
    <row r="4738" spans="1:16" s="71" customFormat="1" ht="16.5" customHeight="1" outlineLevel="1" x14ac:dyDescent="0.2">
      <c r="A4738" s="60" t="s">
        <v>717</v>
      </c>
      <c r="B4738" s="61">
        <v>42977</v>
      </c>
      <c r="C4738" s="69">
        <v>335</v>
      </c>
      <c r="D4738" s="63" t="str">
        <f>VLOOKUP(C4738,[6]Consolidado!$B:$E,4,FALSE)</f>
        <v>Finalizada</v>
      </c>
      <c r="E4738" s="64" t="s">
        <v>25</v>
      </c>
      <c r="F4738" s="65" t="s">
        <v>133</v>
      </c>
      <c r="G4738" s="66">
        <v>0.125</v>
      </c>
      <c r="H4738" s="67">
        <v>142.2564563939394</v>
      </c>
      <c r="I4738" s="129">
        <f t="shared" si="138"/>
        <v>17.782057049242425</v>
      </c>
      <c r="J4738" s="86">
        <v>30.292899999999999</v>
      </c>
      <c r="K4738" s="129">
        <f t="shared" si="139"/>
        <v>0.5870041181016814</v>
      </c>
      <c r="L4738" s="68" t="str">
        <f>VLOOKUP(C4738,[6]Consolidado!$B:$E,2,FALSE)</f>
        <v xml:space="preserve">Wharf </v>
      </c>
      <c r="M4738" s="69" t="str">
        <f>VLOOKUP(C4738,[6]Consolidado!$B:$E,3,FALSE)</f>
        <v>Table Tops @ Banquettes</v>
      </c>
      <c r="N4738" s="70" t="str">
        <f>VLOOKUP(C4738,[6]Consolidado!$B:$H,7,FALSE)</f>
        <v>Agosto</v>
      </c>
      <c r="O4738" s="69"/>
      <c r="P4738" s="69"/>
    </row>
    <row r="4739" spans="1:16" s="71" customFormat="1" ht="16.5" customHeight="1" outlineLevel="1" x14ac:dyDescent="0.2">
      <c r="A4739" s="60" t="s">
        <v>717</v>
      </c>
      <c r="B4739" s="61">
        <v>42977</v>
      </c>
      <c r="C4739" s="69">
        <v>335</v>
      </c>
      <c r="D4739" s="63" t="str">
        <f>VLOOKUP(C4739,[6]Consolidado!$B:$E,4,FALSE)</f>
        <v>Finalizada</v>
      </c>
      <c r="E4739" s="64" t="s">
        <v>25</v>
      </c>
      <c r="F4739" s="65" t="s">
        <v>254</v>
      </c>
      <c r="G4739" s="66">
        <v>0.5</v>
      </c>
      <c r="H4739" s="67">
        <v>406.3</v>
      </c>
      <c r="I4739" s="129">
        <f t="shared" si="138"/>
        <v>203.15</v>
      </c>
      <c r="J4739" s="86">
        <v>30.292899999999999</v>
      </c>
      <c r="K4739" s="129">
        <f t="shared" si="139"/>
        <v>6.7061918799454663</v>
      </c>
      <c r="L4739" s="68" t="str">
        <f>VLOOKUP(C4739,[6]Consolidado!$B:$E,2,FALSE)</f>
        <v xml:space="preserve">Wharf </v>
      </c>
      <c r="M4739" s="69" t="str">
        <f>VLOOKUP(C4739,[6]Consolidado!$B:$E,3,FALSE)</f>
        <v>Table Tops @ Banquettes</v>
      </c>
      <c r="N4739" s="70" t="str">
        <f>VLOOKUP(C4739,[6]Consolidado!$B:$H,7,FALSE)</f>
        <v>Agosto</v>
      </c>
      <c r="O4739" s="69"/>
      <c r="P4739" s="69"/>
    </row>
    <row r="4740" spans="1:16" s="71" customFormat="1" ht="16.5" customHeight="1" outlineLevel="1" x14ac:dyDescent="0.2">
      <c r="A4740" s="60" t="s">
        <v>717</v>
      </c>
      <c r="B4740" s="61">
        <v>42977</v>
      </c>
      <c r="C4740" s="69">
        <v>335</v>
      </c>
      <c r="D4740" s="63" t="str">
        <f>VLOOKUP(C4740,[6]Consolidado!$B:$E,4,FALSE)</f>
        <v>Finalizada</v>
      </c>
      <c r="E4740" s="64" t="s">
        <v>25</v>
      </c>
      <c r="F4740" s="65" t="s">
        <v>201</v>
      </c>
      <c r="G4740" s="66">
        <v>3.125E-2</v>
      </c>
      <c r="H4740" s="67">
        <v>875.09253561253558</v>
      </c>
      <c r="I4740" s="129">
        <f t="shared" si="138"/>
        <v>27.346641737891737</v>
      </c>
      <c r="J4740" s="86">
        <v>30.292899999999999</v>
      </c>
      <c r="K4740" s="129">
        <f t="shared" si="139"/>
        <v>0.90274096365457701</v>
      </c>
      <c r="L4740" s="68" t="str">
        <f>VLOOKUP(C4740,[6]Consolidado!$B:$E,2,FALSE)</f>
        <v xml:space="preserve">Wharf </v>
      </c>
      <c r="M4740" s="69" t="str">
        <f>VLOOKUP(C4740,[6]Consolidado!$B:$E,3,FALSE)</f>
        <v>Table Tops @ Banquettes</v>
      </c>
      <c r="N4740" s="70" t="str">
        <f>VLOOKUP(C4740,[6]Consolidado!$B:$H,7,FALSE)</f>
        <v>Agosto</v>
      </c>
      <c r="O4740" s="69"/>
      <c r="P4740" s="69"/>
    </row>
    <row r="4741" spans="1:16" s="71" customFormat="1" ht="16.5" customHeight="1" outlineLevel="1" x14ac:dyDescent="0.2">
      <c r="A4741" s="60" t="s">
        <v>717</v>
      </c>
      <c r="B4741" s="61">
        <v>42977</v>
      </c>
      <c r="C4741" s="69">
        <v>335</v>
      </c>
      <c r="D4741" s="63" t="str">
        <f>VLOOKUP(C4741,[6]Consolidado!$B:$E,4,FALSE)</f>
        <v>Finalizada</v>
      </c>
      <c r="E4741" s="64" t="s">
        <v>25</v>
      </c>
      <c r="F4741" s="65" t="s">
        <v>230</v>
      </c>
      <c r="G4741" s="66">
        <v>3.125E-2</v>
      </c>
      <c r="H4741" s="67">
        <v>238.47880378364198</v>
      </c>
      <c r="I4741" s="129">
        <f t="shared" si="138"/>
        <v>7.4524626182388118</v>
      </c>
      <c r="J4741" s="86">
        <v>30.292899999999999</v>
      </c>
      <c r="K4741" s="129">
        <f t="shared" si="139"/>
        <v>0.24601350871784516</v>
      </c>
      <c r="L4741" s="68" t="str">
        <f>VLOOKUP(C4741,[6]Consolidado!$B:$E,2,FALSE)</f>
        <v xml:space="preserve">Wharf </v>
      </c>
      <c r="M4741" s="69" t="str">
        <f>VLOOKUP(C4741,[6]Consolidado!$B:$E,3,FALSE)</f>
        <v>Table Tops @ Banquettes</v>
      </c>
      <c r="N4741" s="70" t="str">
        <f>VLOOKUP(C4741,[6]Consolidado!$B:$H,7,FALSE)</f>
        <v>Agosto</v>
      </c>
      <c r="O4741" s="69"/>
      <c r="P4741" s="69"/>
    </row>
    <row r="4742" spans="1:16" s="71" customFormat="1" ht="16.5" customHeight="1" outlineLevel="1" x14ac:dyDescent="0.2">
      <c r="A4742" s="60" t="s">
        <v>717</v>
      </c>
      <c r="B4742" s="61">
        <v>42977</v>
      </c>
      <c r="C4742" s="69">
        <v>335</v>
      </c>
      <c r="D4742" s="63" t="str">
        <f>VLOOKUP(C4742,[6]Consolidado!$B:$E,4,FALSE)</f>
        <v>Finalizada</v>
      </c>
      <c r="E4742" s="64" t="s">
        <v>25</v>
      </c>
      <c r="F4742" s="65" t="s">
        <v>137</v>
      </c>
      <c r="G4742" s="66">
        <v>0.3125</v>
      </c>
      <c r="H4742" s="67">
        <v>980.21</v>
      </c>
      <c r="I4742" s="129">
        <f t="shared" si="138"/>
        <v>306.31562500000001</v>
      </c>
      <c r="J4742" s="86">
        <v>30.292899999999999</v>
      </c>
      <c r="K4742" s="129">
        <f t="shared" si="139"/>
        <v>10.111795998402267</v>
      </c>
      <c r="L4742" s="68" t="str">
        <f>VLOOKUP(C4742,[6]Consolidado!$B:$E,2,FALSE)</f>
        <v xml:space="preserve">Wharf </v>
      </c>
      <c r="M4742" s="69" t="str">
        <f>VLOOKUP(C4742,[6]Consolidado!$B:$E,3,FALSE)</f>
        <v>Table Tops @ Banquettes</v>
      </c>
      <c r="N4742" s="70" t="str">
        <f>VLOOKUP(C4742,[6]Consolidado!$B:$H,7,FALSE)</f>
        <v>Agosto</v>
      </c>
      <c r="O4742" s="69"/>
      <c r="P4742" s="69"/>
    </row>
    <row r="4743" spans="1:16" s="71" customFormat="1" ht="16.5" customHeight="1" outlineLevel="1" x14ac:dyDescent="0.2">
      <c r="A4743" s="60" t="s">
        <v>717</v>
      </c>
      <c r="B4743" s="61">
        <v>42977</v>
      </c>
      <c r="C4743" s="69">
        <v>335</v>
      </c>
      <c r="D4743" s="63" t="str">
        <f>VLOOKUP(C4743,[6]Consolidado!$B:$E,4,FALSE)</f>
        <v>Finalizada</v>
      </c>
      <c r="E4743" s="64" t="s">
        <v>25</v>
      </c>
      <c r="F4743" s="65" t="s">
        <v>109</v>
      </c>
      <c r="G4743" s="66">
        <v>0.3125</v>
      </c>
      <c r="H4743" s="67">
        <v>1200.5646323851602</v>
      </c>
      <c r="I4743" s="129">
        <f t="shared" si="138"/>
        <v>375.17644762036252</v>
      </c>
      <c r="J4743" s="86">
        <v>30.292899999999999</v>
      </c>
      <c r="K4743" s="129">
        <f t="shared" si="139"/>
        <v>12.384963064624467</v>
      </c>
      <c r="L4743" s="68" t="str">
        <f>VLOOKUP(C4743,[6]Consolidado!$B:$E,2,FALSE)</f>
        <v xml:space="preserve">Wharf </v>
      </c>
      <c r="M4743" s="69" t="str">
        <f>VLOOKUP(C4743,[6]Consolidado!$B:$E,3,FALSE)</f>
        <v>Table Tops @ Banquettes</v>
      </c>
      <c r="N4743" s="70" t="str">
        <f>VLOOKUP(C4743,[6]Consolidado!$B:$H,7,FALSE)</f>
        <v>Agosto</v>
      </c>
      <c r="O4743" s="69"/>
      <c r="P4743" s="69"/>
    </row>
    <row r="4744" spans="1:16" s="71" customFormat="1" ht="16.5" customHeight="1" outlineLevel="1" x14ac:dyDescent="0.2">
      <c r="A4744" s="60" t="s">
        <v>717</v>
      </c>
      <c r="B4744" s="61">
        <v>42977</v>
      </c>
      <c r="C4744" s="69">
        <v>335</v>
      </c>
      <c r="D4744" s="63" t="str">
        <f>VLOOKUP(C4744,[6]Consolidado!$B:$E,4,FALSE)</f>
        <v>Finalizada</v>
      </c>
      <c r="E4744" s="64" t="s">
        <v>25</v>
      </c>
      <c r="F4744" s="65" t="s">
        <v>110</v>
      </c>
      <c r="G4744" s="66">
        <v>0.3125</v>
      </c>
      <c r="H4744" s="67">
        <v>1309.9402727880145</v>
      </c>
      <c r="I4744" s="129">
        <f t="shared" si="138"/>
        <v>409.3563352462545</v>
      </c>
      <c r="J4744" s="86">
        <v>30.292899999999999</v>
      </c>
      <c r="K4744" s="129">
        <f t="shared" si="139"/>
        <v>13.513276551477558</v>
      </c>
      <c r="L4744" s="68" t="str">
        <f>VLOOKUP(C4744,[6]Consolidado!$B:$E,2,FALSE)</f>
        <v xml:space="preserve">Wharf </v>
      </c>
      <c r="M4744" s="69" t="str">
        <f>VLOOKUP(C4744,[6]Consolidado!$B:$E,3,FALSE)</f>
        <v>Table Tops @ Banquettes</v>
      </c>
      <c r="N4744" s="70" t="str">
        <f>VLOOKUP(C4744,[6]Consolidado!$B:$H,7,FALSE)</f>
        <v>Agosto</v>
      </c>
      <c r="O4744" s="69"/>
      <c r="P4744" s="69"/>
    </row>
    <row r="4745" spans="1:16" s="71" customFormat="1" ht="16.5" customHeight="1" outlineLevel="1" x14ac:dyDescent="0.2">
      <c r="A4745" s="60" t="s">
        <v>717</v>
      </c>
      <c r="B4745" s="61">
        <v>42977</v>
      </c>
      <c r="C4745" s="69">
        <v>335</v>
      </c>
      <c r="D4745" s="63" t="str">
        <f>VLOOKUP(C4745,[6]Consolidado!$B:$E,4,FALSE)</f>
        <v>Finalizada</v>
      </c>
      <c r="E4745" s="64" t="s">
        <v>25</v>
      </c>
      <c r="F4745" s="65" t="s">
        <v>119</v>
      </c>
      <c r="G4745" s="66">
        <v>0.3125</v>
      </c>
      <c r="H4745" s="67">
        <v>614.85960643746137</v>
      </c>
      <c r="I4745" s="129">
        <f t="shared" si="138"/>
        <v>192.14362701170668</v>
      </c>
      <c r="J4745" s="86">
        <v>30.292899999999999</v>
      </c>
      <c r="K4745" s="129">
        <f t="shared" si="139"/>
        <v>6.3428601095209336</v>
      </c>
      <c r="L4745" s="68" t="str">
        <f>VLOOKUP(C4745,[6]Consolidado!$B:$E,2,FALSE)</f>
        <v xml:space="preserve">Wharf </v>
      </c>
      <c r="M4745" s="69" t="str">
        <f>VLOOKUP(C4745,[6]Consolidado!$B:$E,3,FALSE)</f>
        <v>Table Tops @ Banquettes</v>
      </c>
      <c r="N4745" s="70" t="str">
        <f>VLOOKUP(C4745,[6]Consolidado!$B:$H,7,FALSE)</f>
        <v>Agosto</v>
      </c>
      <c r="O4745" s="69"/>
      <c r="P4745" s="69"/>
    </row>
    <row r="4746" spans="1:16" s="71" customFormat="1" ht="16.5" customHeight="1" outlineLevel="1" x14ac:dyDescent="0.2">
      <c r="A4746" s="60" t="s">
        <v>717</v>
      </c>
      <c r="B4746" s="61">
        <v>42977</v>
      </c>
      <c r="C4746" s="69">
        <v>335</v>
      </c>
      <c r="D4746" s="63" t="str">
        <f>VLOOKUP(C4746,[6]Consolidado!$B:$E,4,FALSE)</f>
        <v>Finalizada</v>
      </c>
      <c r="E4746" s="64" t="s">
        <v>33</v>
      </c>
      <c r="F4746" s="65" t="s">
        <v>90</v>
      </c>
      <c r="G4746" s="66">
        <v>22.5</v>
      </c>
      <c r="H4746" s="67">
        <v>3.1466686239601929</v>
      </c>
      <c r="I4746" s="129">
        <f t="shared" si="138"/>
        <v>70.800044039104336</v>
      </c>
      <c r="J4746" s="86">
        <v>30.292899999999999</v>
      </c>
      <c r="K4746" s="129">
        <f t="shared" si="139"/>
        <v>2.3371827734916213</v>
      </c>
      <c r="L4746" s="68" t="str">
        <f>VLOOKUP(C4746,[6]Consolidado!$B:$E,2,FALSE)</f>
        <v xml:space="preserve">Wharf </v>
      </c>
      <c r="M4746" s="69" t="str">
        <f>VLOOKUP(C4746,[6]Consolidado!$B:$E,3,FALSE)</f>
        <v>Table Tops @ Banquettes</v>
      </c>
      <c r="N4746" s="70" t="str">
        <f>VLOOKUP(C4746,[6]Consolidado!$B:$H,7,FALSE)</f>
        <v>Agosto</v>
      </c>
      <c r="O4746" s="69"/>
      <c r="P4746" s="69"/>
    </row>
    <row r="4747" spans="1:16" s="71" customFormat="1" ht="16.5" customHeight="1" outlineLevel="1" x14ac:dyDescent="0.2">
      <c r="A4747" s="60" t="s">
        <v>717</v>
      </c>
      <c r="B4747" s="61">
        <v>42977</v>
      </c>
      <c r="C4747" s="69" t="s">
        <v>290</v>
      </c>
      <c r="D4747" s="63" t="str">
        <f>VLOOKUP(C4747,[6]Consolidado!$B:$E,4,FALSE)</f>
        <v>En Proceso</v>
      </c>
      <c r="E4747" s="64" t="s">
        <v>25</v>
      </c>
      <c r="F4747" s="65" t="s">
        <v>137</v>
      </c>
      <c r="G4747" s="66">
        <v>-0.375</v>
      </c>
      <c r="H4747" s="67">
        <v>980.21</v>
      </c>
      <c r="I4747" s="129">
        <f t="shared" si="138"/>
        <v>-367.57875000000001</v>
      </c>
      <c r="J4747" s="86">
        <v>30.292899999999999</v>
      </c>
      <c r="K4747" s="129">
        <f t="shared" si="139"/>
        <v>-12.13415519808272</v>
      </c>
      <c r="L4747" s="68" t="str">
        <f>VLOOKUP(C4747,[6]Consolidado!$B:$E,2,FALSE)</f>
        <v>Acabado</v>
      </c>
      <c r="M4747" s="69" t="str">
        <f>VLOOKUP(C4747,[6]Consolidado!$B:$E,3,FALSE)</f>
        <v>Material de acabado pendiente de distribuir</v>
      </c>
      <c r="N4747" s="70">
        <f>VLOOKUP(C4747,[6]Consolidado!$B:$H,7,FALSE)</f>
        <v>0</v>
      </c>
      <c r="O4747" s="69"/>
      <c r="P4747" s="69"/>
    </row>
    <row r="4748" spans="1:16" s="71" customFormat="1" ht="16.5" customHeight="1" outlineLevel="1" x14ac:dyDescent="0.2">
      <c r="A4748" s="60" t="s">
        <v>717</v>
      </c>
      <c r="B4748" s="61">
        <v>42977</v>
      </c>
      <c r="C4748" s="69" t="s">
        <v>290</v>
      </c>
      <c r="D4748" s="63" t="str">
        <f>VLOOKUP(C4748,[6]Consolidado!$B:$E,4,FALSE)</f>
        <v>En Proceso</v>
      </c>
      <c r="E4748" s="64" t="s">
        <v>25</v>
      </c>
      <c r="F4748" s="65" t="s">
        <v>109</v>
      </c>
      <c r="G4748" s="66">
        <v>-0.3125</v>
      </c>
      <c r="H4748" s="67">
        <v>1200.5646323851602</v>
      </c>
      <c r="I4748" s="129">
        <f t="shared" si="138"/>
        <v>-375.17644762036252</v>
      </c>
      <c r="J4748" s="86">
        <v>30.292899999999999</v>
      </c>
      <c r="K4748" s="129">
        <f t="shared" si="139"/>
        <v>-12.384963064624467</v>
      </c>
      <c r="L4748" s="68" t="str">
        <f>VLOOKUP(C4748,[6]Consolidado!$B:$E,2,FALSE)</f>
        <v>Acabado</v>
      </c>
      <c r="M4748" s="69" t="str">
        <f>VLOOKUP(C4748,[6]Consolidado!$B:$E,3,FALSE)</f>
        <v>Material de acabado pendiente de distribuir</v>
      </c>
      <c r="N4748" s="70">
        <f>VLOOKUP(C4748,[6]Consolidado!$B:$H,7,FALSE)</f>
        <v>0</v>
      </c>
      <c r="O4748" s="69"/>
      <c r="P4748" s="69"/>
    </row>
    <row r="4749" spans="1:16" s="71" customFormat="1" ht="16.5" customHeight="1" outlineLevel="1" x14ac:dyDescent="0.2">
      <c r="A4749" s="60" t="s">
        <v>717</v>
      </c>
      <c r="B4749" s="61">
        <v>42977</v>
      </c>
      <c r="C4749" s="69" t="s">
        <v>290</v>
      </c>
      <c r="D4749" s="63" t="str">
        <f>VLOOKUP(C4749,[6]Consolidado!$B:$E,4,FALSE)</f>
        <v>En Proceso</v>
      </c>
      <c r="E4749" s="64" t="s">
        <v>25</v>
      </c>
      <c r="F4749" s="65" t="s">
        <v>110</v>
      </c>
      <c r="G4749" s="66">
        <v>-0.34375</v>
      </c>
      <c r="H4749" s="67">
        <v>1309.9402727880145</v>
      </c>
      <c r="I4749" s="129">
        <f t="shared" si="138"/>
        <v>-450.29196877087998</v>
      </c>
      <c r="J4749" s="86">
        <v>30.292899999999999</v>
      </c>
      <c r="K4749" s="129">
        <f t="shared" si="139"/>
        <v>-14.864604206625314</v>
      </c>
      <c r="L4749" s="68" t="str">
        <f>VLOOKUP(C4749,[6]Consolidado!$B:$E,2,FALSE)</f>
        <v>Acabado</v>
      </c>
      <c r="M4749" s="69" t="str">
        <f>VLOOKUP(C4749,[6]Consolidado!$B:$E,3,FALSE)</f>
        <v>Material de acabado pendiente de distribuir</v>
      </c>
      <c r="N4749" s="70">
        <f>VLOOKUP(C4749,[6]Consolidado!$B:$H,7,FALSE)</f>
        <v>0</v>
      </c>
      <c r="O4749" s="69"/>
      <c r="P4749" s="69"/>
    </row>
    <row r="4750" spans="1:16" s="71" customFormat="1" ht="16.5" customHeight="1" outlineLevel="1" x14ac:dyDescent="0.2">
      <c r="A4750" s="60" t="s">
        <v>717</v>
      </c>
      <c r="B4750" s="61">
        <v>42977</v>
      </c>
      <c r="C4750" s="69" t="s">
        <v>290</v>
      </c>
      <c r="D4750" s="63" t="str">
        <f>VLOOKUP(C4750,[6]Consolidado!$B:$E,4,FALSE)</f>
        <v>En Proceso</v>
      </c>
      <c r="E4750" s="64" t="s">
        <v>25</v>
      </c>
      <c r="F4750" s="65" t="s">
        <v>119</v>
      </c>
      <c r="G4750" s="66">
        <v>-0.34375</v>
      </c>
      <c r="H4750" s="67">
        <v>614.85960643746137</v>
      </c>
      <c r="I4750" s="129">
        <f t="shared" si="138"/>
        <v>-211.35798971287736</v>
      </c>
      <c r="J4750" s="86">
        <v>30.292899999999999</v>
      </c>
      <c r="K4750" s="129">
        <f t="shared" si="139"/>
        <v>-6.9771461204730274</v>
      </c>
      <c r="L4750" s="68" t="str">
        <f>VLOOKUP(C4750,[6]Consolidado!$B:$E,2,FALSE)</f>
        <v>Acabado</v>
      </c>
      <c r="M4750" s="69" t="str">
        <f>VLOOKUP(C4750,[6]Consolidado!$B:$E,3,FALSE)</f>
        <v>Material de acabado pendiente de distribuir</v>
      </c>
      <c r="N4750" s="70">
        <f>VLOOKUP(C4750,[6]Consolidado!$B:$H,7,FALSE)</f>
        <v>0</v>
      </c>
      <c r="O4750" s="69"/>
      <c r="P4750" s="69"/>
    </row>
    <row r="4751" spans="1:16" s="71" customFormat="1" ht="16.5" customHeight="1" outlineLevel="1" x14ac:dyDescent="0.2">
      <c r="A4751" s="60" t="s">
        <v>717</v>
      </c>
      <c r="B4751" s="61">
        <v>42977</v>
      </c>
      <c r="C4751" s="69" t="s">
        <v>290</v>
      </c>
      <c r="D4751" s="63" t="str">
        <f>VLOOKUP(C4751,[6]Consolidado!$B:$E,4,FALSE)</f>
        <v>En Proceso</v>
      </c>
      <c r="E4751" s="64" t="s">
        <v>25</v>
      </c>
      <c r="F4751" s="65" t="s">
        <v>120</v>
      </c>
      <c r="G4751" s="66">
        <v>-0.375</v>
      </c>
      <c r="H4751" s="67">
        <v>1209.67</v>
      </c>
      <c r="I4751" s="129">
        <f t="shared" si="138"/>
        <v>-453.62625000000003</v>
      </c>
      <c r="J4751" s="86">
        <v>30.292899999999999</v>
      </c>
      <c r="K4751" s="129">
        <f t="shared" si="139"/>
        <v>-14.974672282944189</v>
      </c>
      <c r="L4751" s="68" t="str">
        <f>VLOOKUP(C4751,[6]Consolidado!$B:$E,2,FALSE)</f>
        <v>Acabado</v>
      </c>
      <c r="M4751" s="69" t="str">
        <f>VLOOKUP(C4751,[6]Consolidado!$B:$E,3,FALSE)</f>
        <v>Material de acabado pendiente de distribuir</v>
      </c>
      <c r="N4751" s="70">
        <f>VLOOKUP(C4751,[6]Consolidado!$B:$H,7,FALSE)</f>
        <v>0</v>
      </c>
      <c r="O4751" s="69"/>
      <c r="P4751" s="69"/>
    </row>
    <row r="4752" spans="1:16" s="71" customFormat="1" ht="16.5" customHeight="1" outlineLevel="1" x14ac:dyDescent="0.2">
      <c r="A4752" s="60" t="s">
        <v>717</v>
      </c>
      <c r="B4752" s="61">
        <v>42977</v>
      </c>
      <c r="C4752" s="69" t="s">
        <v>290</v>
      </c>
      <c r="D4752" s="63" t="str">
        <f>VLOOKUP(C4752,[6]Consolidado!$B:$E,4,FALSE)</f>
        <v>En Proceso</v>
      </c>
      <c r="E4752" s="64" t="s">
        <v>25</v>
      </c>
      <c r="F4752" s="65" t="s">
        <v>133</v>
      </c>
      <c r="G4752" s="66">
        <v>-3.125E-2</v>
      </c>
      <c r="H4752" s="67">
        <v>142.2564563939394</v>
      </c>
      <c r="I4752" s="129">
        <f t="shared" si="138"/>
        <v>-4.4455142623106063</v>
      </c>
      <c r="J4752" s="86">
        <v>30.292899999999999</v>
      </c>
      <c r="K4752" s="129">
        <f t="shared" si="139"/>
        <v>-0.14675102952542035</v>
      </c>
      <c r="L4752" s="68" t="str">
        <f>VLOOKUP(C4752,[6]Consolidado!$B:$E,2,FALSE)</f>
        <v>Acabado</v>
      </c>
      <c r="M4752" s="69" t="str">
        <f>VLOOKUP(C4752,[6]Consolidado!$B:$E,3,FALSE)</f>
        <v>Material de acabado pendiente de distribuir</v>
      </c>
      <c r="N4752" s="70">
        <f>VLOOKUP(C4752,[6]Consolidado!$B:$H,7,FALSE)</f>
        <v>0</v>
      </c>
      <c r="O4752" s="69"/>
      <c r="P4752" s="69"/>
    </row>
    <row r="4753" spans="1:16" s="71" customFormat="1" ht="16.5" customHeight="1" outlineLevel="1" x14ac:dyDescent="0.2">
      <c r="A4753" s="60" t="s">
        <v>717</v>
      </c>
      <c r="B4753" s="61">
        <v>42977</v>
      </c>
      <c r="C4753" s="69" t="s">
        <v>89</v>
      </c>
      <c r="D4753" s="63" t="str">
        <f>VLOOKUP(C4753,[6]Consolidado!$B:$E,4,FALSE)</f>
        <v>En Proceso</v>
      </c>
      <c r="E4753" s="64" t="s">
        <v>33</v>
      </c>
      <c r="F4753" s="65" t="s">
        <v>90</v>
      </c>
      <c r="G4753" s="66">
        <v>-27</v>
      </c>
      <c r="H4753" s="67">
        <v>3.1466686239601929</v>
      </c>
      <c r="I4753" s="129">
        <f t="shared" si="138"/>
        <v>-84.960052846925208</v>
      </c>
      <c r="J4753" s="86">
        <v>30.292899999999999</v>
      </c>
      <c r="K4753" s="129">
        <f t="shared" si="139"/>
        <v>-2.8046193281899456</v>
      </c>
      <c r="L4753" s="68" t="str">
        <f>VLOOKUP(C4753,[6]Consolidado!$B:$E,2,FALSE)</f>
        <v>Empaque</v>
      </c>
      <c r="M4753" s="69" t="str">
        <f>VLOOKUP(C4753,[6]Consolidado!$B:$E,3,FALSE)</f>
        <v>Material de empaque pendiente de distribuir</v>
      </c>
      <c r="N4753" s="70">
        <f>VLOOKUP(C4753,[6]Consolidado!$B:$H,7,FALSE)</f>
        <v>0</v>
      </c>
      <c r="O4753" s="69"/>
      <c r="P4753" s="69"/>
    </row>
    <row r="4754" spans="1:16" s="71" customFormat="1" ht="16.5" customHeight="1" outlineLevel="1" x14ac:dyDescent="0.2">
      <c r="A4754" s="60" t="s">
        <v>717</v>
      </c>
      <c r="B4754" s="61">
        <v>42977</v>
      </c>
      <c r="C4754" s="69">
        <v>239</v>
      </c>
      <c r="D4754" s="63" t="str">
        <f>VLOOKUP(C4754,[6]Consolidado!$B:$E,4,FALSE)</f>
        <v>Finalizada</v>
      </c>
      <c r="E4754" s="64" t="s">
        <v>25</v>
      </c>
      <c r="F4754" s="65" t="s">
        <v>137</v>
      </c>
      <c r="G4754" s="66">
        <v>0.375</v>
      </c>
      <c r="H4754" s="67">
        <v>980.21</v>
      </c>
      <c r="I4754" s="129">
        <f t="shared" si="138"/>
        <v>367.57875000000001</v>
      </c>
      <c r="J4754" s="86">
        <v>30.292899999999999</v>
      </c>
      <c r="K4754" s="129">
        <f t="shared" si="139"/>
        <v>12.13415519808272</v>
      </c>
      <c r="L4754" s="68" t="str">
        <f>VLOOKUP(C4754,[6]Consolidado!$B:$E,2,FALSE)</f>
        <v>Wharf</v>
      </c>
      <c r="M4754" s="69" t="str">
        <f>VLOOKUP(C4754,[6]Consolidado!$B:$E,3,FALSE)</f>
        <v>M-4 Banquette</v>
      </c>
      <c r="N4754" s="70" t="str">
        <f>VLOOKUP(C4754,[6]Consolidado!$B:$H,7,FALSE)</f>
        <v>Agosto</v>
      </c>
      <c r="O4754" s="69"/>
      <c r="P4754" s="69"/>
    </row>
    <row r="4755" spans="1:16" s="71" customFormat="1" ht="16.5" customHeight="1" outlineLevel="1" x14ac:dyDescent="0.2">
      <c r="A4755" s="60" t="s">
        <v>717</v>
      </c>
      <c r="B4755" s="61">
        <v>42977</v>
      </c>
      <c r="C4755" s="69">
        <v>239</v>
      </c>
      <c r="D4755" s="63" t="str">
        <f>VLOOKUP(C4755,[6]Consolidado!$B:$E,4,FALSE)</f>
        <v>Finalizada</v>
      </c>
      <c r="E4755" s="64" t="s">
        <v>25</v>
      </c>
      <c r="F4755" s="65" t="s">
        <v>109</v>
      </c>
      <c r="G4755" s="66">
        <v>0.3125</v>
      </c>
      <c r="H4755" s="67">
        <v>1200.5646323851602</v>
      </c>
      <c r="I4755" s="129">
        <f t="shared" si="138"/>
        <v>375.17644762036252</v>
      </c>
      <c r="J4755" s="86">
        <v>30.292899999999999</v>
      </c>
      <c r="K4755" s="129">
        <f t="shared" si="139"/>
        <v>12.384963064624467</v>
      </c>
      <c r="L4755" s="68" t="str">
        <f>VLOOKUP(C4755,[6]Consolidado!$B:$E,2,FALSE)</f>
        <v>Wharf</v>
      </c>
      <c r="M4755" s="69" t="str">
        <f>VLOOKUP(C4755,[6]Consolidado!$B:$E,3,FALSE)</f>
        <v>M-4 Banquette</v>
      </c>
      <c r="N4755" s="70" t="str">
        <f>VLOOKUP(C4755,[6]Consolidado!$B:$H,7,FALSE)</f>
        <v>Agosto</v>
      </c>
      <c r="O4755" s="69"/>
      <c r="P4755" s="69"/>
    </row>
    <row r="4756" spans="1:16" s="71" customFormat="1" ht="16.5" customHeight="1" outlineLevel="1" x14ac:dyDescent="0.2">
      <c r="A4756" s="60" t="s">
        <v>717</v>
      </c>
      <c r="B4756" s="61">
        <v>42977</v>
      </c>
      <c r="C4756" s="69">
        <v>239</v>
      </c>
      <c r="D4756" s="63" t="str">
        <f>VLOOKUP(C4756,[6]Consolidado!$B:$E,4,FALSE)</f>
        <v>Finalizada</v>
      </c>
      <c r="E4756" s="64" t="s">
        <v>25</v>
      </c>
      <c r="F4756" s="65" t="s">
        <v>110</v>
      </c>
      <c r="G4756" s="66">
        <v>0.34375</v>
      </c>
      <c r="H4756" s="67">
        <v>1309.9402727880145</v>
      </c>
      <c r="I4756" s="129">
        <f t="shared" si="138"/>
        <v>450.29196877087998</v>
      </c>
      <c r="J4756" s="86">
        <v>30.292899999999999</v>
      </c>
      <c r="K4756" s="129">
        <f t="shared" si="139"/>
        <v>14.864604206625314</v>
      </c>
      <c r="L4756" s="68" t="str">
        <f>VLOOKUP(C4756,[6]Consolidado!$B:$E,2,FALSE)</f>
        <v>Wharf</v>
      </c>
      <c r="M4756" s="69" t="str">
        <f>VLOOKUP(C4756,[6]Consolidado!$B:$E,3,FALSE)</f>
        <v>M-4 Banquette</v>
      </c>
      <c r="N4756" s="70" t="str">
        <f>VLOOKUP(C4756,[6]Consolidado!$B:$H,7,FALSE)</f>
        <v>Agosto</v>
      </c>
      <c r="O4756" s="69"/>
      <c r="P4756" s="69"/>
    </row>
    <row r="4757" spans="1:16" s="71" customFormat="1" ht="16.5" customHeight="1" outlineLevel="1" x14ac:dyDescent="0.2">
      <c r="A4757" s="60" t="s">
        <v>717</v>
      </c>
      <c r="B4757" s="61">
        <v>42977</v>
      </c>
      <c r="C4757" s="69">
        <v>239</v>
      </c>
      <c r="D4757" s="63" t="str">
        <f>VLOOKUP(C4757,[6]Consolidado!$B:$E,4,FALSE)</f>
        <v>Finalizada</v>
      </c>
      <c r="E4757" s="64" t="s">
        <v>25</v>
      </c>
      <c r="F4757" s="65" t="s">
        <v>119</v>
      </c>
      <c r="G4757" s="66">
        <v>0.34375</v>
      </c>
      <c r="H4757" s="67">
        <v>614.85960643746137</v>
      </c>
      <c r="I4757" s="129">
        <f t="shared" si="138"/>
        <v>211.35798971287736</v>
      </c>
      <c r="J4757" s="86">
        <v>30.292899999999999</v>
      </c>
      <c r="K4757" s="129">
        <f t="shared" si="139"/>
        <v>6.9771461204730274</v>
      </c>
      <c r="L4757" s="68" t="str">
        <f>VLOOKUP(C4757,[6]Consolidado!$B:$E,2,FALSE)</f>
        <v>Wharf</v>
      </c>
      <c r="M4757" s="69" t="str">
        <f>VLOOKUP(C4757,[6]Consolidado!$B:$E,3,FALSE)</f>
        <v>M-4 Banquette</v>
      </c>
      <c r="N4757" s="70" t="str">
        <f>VLOOKUP(C4757,[6]Consolidado!$B:$H,7,FALSE)</f>
        <v>Agosto</v>
      </c>
      <c r="O4757" s="69"/>
      <c r="P4757" s="69"/>
    </row>
    <row r="4758" spans="1:16" s="71" customFormat="1" ht="16.5" customHeight="1" outlineLevel="1" x14ac:dyDescent="0.2">
      <c r="A4758" s="60" t="s">
        <v>717</v>
      </c>
      <c r="B4758" s="61">
        <v>42977</v>
      </c>
      <c r="C4758" s="69">
        <v>239</v>
      </c>
      <c r="D4758" s="63" t="str">
        <f>VLOOKUP(C4758,[6]Consolidado!$B:$E,4,FALSE)</f>
        <v>Finalizada</v>
      </c>
      <c r="E4758" s="64" t="s">
        <v>25</v>
      </c>
      <c r="F4758" s="65" t="s">
        <v>120</v>
      </c>
      <c r="G4758" s="66">
        <v>0.375</v>
      </c>
      <c r="H4758" s="67">
        <v>1209.67</v>
      </c>
      <c r="I4758" s="129">
        <f t="shared" si="138"/>
        <v>453.62625000000003</v>
      </c>
      <c r="J4758" s="86">
        <v>30.292899999999999</v>
      </c>
      <c r="K4758" s="129">
        <f t="shared" si="139"/>
        <v>14.974672282944189</v>
      </c>
      <c r="L4758" s="68" t="str">
        <f>VLOOKUP(C4758,[6]Consolidado!$B:$E,2,FALSE)</f>
        <v>Wharf</v>
      </c>
      <c r="M4758" s="69" t="str">
        <f>VLOOKUP(C4758,[6]Consolidado!$B:$E,3,FALSE)</f>
        <v>M-4 Banquette</v>
      </c>
      <c r="N4758" s="70" t="str">
        <f>VLOOKUP(C4758,[6]Consolidado!$B:$H,7,FALSE)</f>
        <v>Agosto</v>
      </c>
      <c r="O4758" s="69"/>
      <c r="P4758" s="69"/>
    </row>
    <row r="4759" spans="1:16" s="71" customFormat="1" ht="16.5" customHeight="1" outlineLevel="1" x14ac:dyDescent="0.2">
      <c r="A4759" s="60" t="s">
        <v>717</v>
      </c>
      <c r="B4759" s="61">
        <v>42977</v>
      </c>
      <c r="C4759" s="69">
        <v>239</v>
      </c>
      <c r="D4759" s="63" t="str">
        <f>VLOOKUP(C4759,[6]Consolidado!$B:$E,4,FALSE)</f>
        <v>Finalizada</v>
      </c>
      <c r="E4759" s="64" t="s">
        <v>25</v>
      </c>
      <c r="F4759" s="65" t="s">
        <v>133</v>
      </c>
      <c r="G4759" s="66">
        <v>3.125E-2</v>
      </c>
      <c r="H4759" s="67">
        <v>142.2564563939394</v>
      </c>
      <c r="I4759" s="129">
        <f t="shared" si="138"/>
        <v>4.4455142623106063</v>
      </c>
      <c r="J4759" s="86">
        <v>30.292899999999999</v>
      </c>
      <c r="K4759" s="129">
        <f t="shared" si="139"/>
        <v>0.14675102952542035</v>
      </c>
      <c r="L4759" s="68" t="str">
        <f>VLOOKUP(C4759,[6]Consolidado!$B:$E,2,FALSE)</f>
        <v>Wharf</v>
      </c>
      <c r="M4759" s="69" t="str">
        <f>VLOOKUP(C4759,[6]Consolidado!$B:$E,3,FALSE)</f>
        <v>M-4 Banquette</v>
      </c>
      <c r="N4759" s="70" t="str">
        <f>VLOOKUP(C4759,[6]Consolidado!$B:$H,7,FALSE)</f>
        <v>Agosto</v>
      </c>
      <c r="O4759" s="69"/>
      <c r="P4759" s="69"/>
    </row>
    <row r="4760" spans="1:16" s="71" customFormat="1" ht="16.5" customHeight="1" outlineLevel="1" x14ac:dyDescent="0.2">
      <c r="A4760" s="60" t="s">
        <v>717</v>
      </c>
      <c r="B4760" s="61">
        <v>42977</v>
      </c>
      <c r="C4760" s="69">
        <v>239</v>
      </c>
      <c r="D4760" s="63" t="str">
        <f>VLOOKUP(C4760,[6]Consolidado!$B:$E,4,FALSE)</f>
        <v>Finalizada</v>
      </c>
      <c r="E4760" s="64" t="s">
        <v>33</v>
      </c>
      <c r="F4760" s="65" t="s">
        <v>90</v>
      </c>
      <c r="G4760" s="66">
        <v>27</v>
      </c>
      <c r="H4760" s="67">
        <v>3.1466686239601929</v>
      </c>
      <c r="I4760" s="129">
        <f t="shared" si="138"/>
        <v>84.960052846925208</v>
      </c>
      <c r="J4760" s="86">
        <v>30.292899999999999</v>
      </c>
      <c r="K4760" s="129">
        <f t="shared" si="139"/>
        <v>2.8046193281899456</v>
      </c>
      <c r="L4760" s="68" t="str">
        <f>VLOOKUP(C4760,[6]Consolidado!$B:$E,2,FALSE)</f>
        <v>Wharf</v>
      </c>
      <c r="M4760" s="69" t="str">
        <f>VLOOKUP(C4760,[6]Consolidado!$B:$E,3,FALSE)</f>
        <v>M-4 Banquette</v>
      </c>
      <c r="N4760" s="70" t="str">
        <f>VLOOKUP(C4760,[6]Consolidado!$B:$H,7,FALSE)</f>
        <v>Agosto</v>
      </c>
      <c r="O4760" s="69"/>
      <c r="P4760" s="69"/>
    </row>
    <row r="4761" spans="1:16" s="71" customFormat="1" ht="16.5" customHeight="1" outlineLevel="1" x14ac:dyDescent="0.2">
      <c r="A4761" s="60" t="s">
        <v>717</v>
      </c>
      <c r="B4761" s="61">
        <v>42977</v>
      </c>
      <c r="C4761" s="69" t="s">
        <v>290</v>
      </c>
      <c r="D4761" s="63" t="str">
        <f>VLOOKUP(C4761,[6]Consolidado!$B:$E,4,FALSE)</f>
        <v>En Proceso</v>
      </c>
      <c r="E4761" s="64" t="s">
        <v>25</v>
      </c>
      <c r="F4761" s="65" t="s">
        <v>120</v>
      </c>
      <c r="G4761" s="66">
        <v>-0.1875</v>
      </c>
      <c r="H4761" s="67">
        <v>1209.67</v>
      </c>
      <c r="I4761" s="129">
        <f t="shared" si="138"/>
        <v>-226.81312500000001</v>
      </c>
      <c r="J4761" s="86">
        <v>30.292899999999999</v>
      </c>
      <c r="K4761" s="129">
        <f t="shared" si="139"/>
        <v>-7.4873361414720945</v>
      </c>
      <c r="L4761" s="68" t="str">
        <f>VLOOKUP(C4761,[6]Consolidado!$B:$E,2,FALSE)</f>
        <v>Acabado</v>
      </c>
      <c r="M4761" s="69" t="str">
        <f>VLOOKUP(C4761,[6]Consolidado!$B:$E,3,FALSE)</f>
        <v>Material de acabado pendiente de distribuir</v>
      </c>
      <c r="N4761" s="70">
        <f>VLOOKUP(C4761,[6]Consolidado!$B:$H,7,FALSE)</f>
        <v>0</v>
      </c>
      <c r="O4761" s="69"/>
      <c r="P4761" s="69"/>
    </row>
    <row r="4762" spans="1:16" s="71" customFormat="1" ht="16.5" customHeight="1" outlineLevel="1" x14ac:dyDescent="0.2">
      <c r="A4762" s="60" t="s">
        <v>717</v>
      </c>
      <c r="B4762" s="61">
        <v>42977</v>
      </c>
      <c r="C4762" s="69" t="s">
        <v>290</v>
      </c>
      <c r="D4762" s="63" t="str">
        <f>VLOOKUP(C4762,[6]Consolidado!$B:$E,4,FALSE)</f>
        <v>En Proceso</v>
      </c>
      <c r="E4762" s="64" t="s">
        <v>25</v>
      </c>
      <c r="F4762" s="65" t="s">
        <v>133</v>
      </c>
      <c r="G4762" s="66">
        <v>-3.125E-2</v>
      </c>
      <c r="H4762" s="67">
        <v>142.2564563939394</v>
      </c>
      <c r="I4762" s="129">
        <f t="shared" si="138"/>
        <v>-4.4455142623106063</v>
      </c>
      <c r="J4762" s="86">
        <v>30.292899999999999</v>
      </c>
      <c r="K4762" s="129">
        <f t="shared" si="139"/>
        <v>-0.14675102952542035</v>
      </c>
      <c r="L4762" s="68" t="str">
        <f>VLOOKUP(C4762,[6]Consolidado!$B:$E,2,FALSE)</f>
        <v>Acabado</v>
      </c>
      <c r="M4762" s="69" t="str">
        <f>VLOOKUP(C4762,[6]Consolidado!$B:$E,3,FALSE)</f>
        <v>Material de acabado pendiente de distribuir</v>
      </c>
      <c r="N4762" s="70">
        <f>VLOOKUP(C4762,[6]Consolidado!$B:$H,7,FALSE)</f>
        <v>0</v>
      </c>
      <c r="O4762" s="69"/>
      <c r="P4762" s="69"/>
    </row>
    <row r="4763" spans="1:16" s="71" customFormat="1" ht="16.5" customHeight="1" outlineLevel="1" x14ac:dyDescent="0.2">
      <c r="A4763" s="60" t="s">
        <v>717</v>
      </c>
      <c r="B4763" s="61">
        <v>42977</v>
      </c>
      <c r="C4763" s="69" t="s">
        <v>290</v>
      </c>
      <c r="D4763" s="63" t="str">
        <f>VLOOKUP(C4763,[6]Consolidado!$B:$E,4,FALSE)</f>
        <v>En Proceso</v>
      </c>
      <c r="E4763" s="64" t="s">
        <v>25</v>
      </c>
      <c r="F4763" s="65" t="s">
        <v>137</v>
      </c>
      <c r="G4763" s="66">
        <v>-0.25</v>
      </c>
      <c r="H4763" s="67">
        <v>980.21</v>
      </c>
      <c r="I4763" s="129">
        <f t="shared" si="138"/>
        <v>-245.05250000000001</v>
      </c>
      <c r="J4763" s="86">
        <v>30.292899999999999</v>
      </c>
      <c r="K4763" s="129">
        <f t="shared" si="139"/>
        <v>-8.0894367987218132</v>
      </c>
      <c r="L4763" s="68" t="str">
        <f>VLOOKUP(C4763,[6]Consolidado!$B:$E,2,FALSE)</f>
        <v>Acabado</v>
      </c>
      <c r="M4763" s="69" t="str">
        <f>VLOOKUP(C4763,[6]Consolidado!$B:$E,3,FALSE)</f>
        <v>Material de acabado pendiente de distribuir</v>
      </c>
      <c r="N4763" s="70">
        <f>VLOOKUP(C4763,[6]Consolidado!$B:$H,7,FALSE)</f>
        <v>0</v>
      </c>
      <c r="O4763" s="69"/>
      <c r="P4763" s="69"/>
    </row>
    <row r="4764" spans="1:16" s="71" customFormat="1" ht="16.5" customHeight="1" outlineLevel="1" x14ac:dyDescent="0.2">
      <c r="A4764" s="60" t="s">
        <v>717</v>
      </c>
      <c r="B4764" s="61">
        <v>42977</v>
      </c>
      <c r="C4764" s="69" t="s">
        <v>290</v>
      </c>
      <c r="D4764" s="63" t="str">
        <f>VLOOKUP(C4764,[6]Consolidado!$B:$E,4,FALSE)</f>
        <v>En Proceso</v>
      </c>
      <c r="E4764" s="64" t="s">
        <v>25</v>
      </c>
      <c r="F4764" s="65" t="s">
        <v>109</v>
      </c>
      <c r="G4764" s="66">
        <v>-0.25</v>
      </c>
      <c r="H4764" s="67">
        <v>1200.5646323851602</v>
      </c>
      <c r="I4764" s="129">
        <f t="shared" si="138"/>
        <v>-300.14115809629004</v>
      </c>
      <c r="J4764" s="86">
        <v>30.292899999999999</v>
      </c>
      <c r="K4764" s="129">
        <f t="shared" si="139"/>
        <v>-9.9079704516995744</v>
      </c>
      <c r="L4764" s="68" t="str">
        <f>VLOOKUP(C4764,[6]Consolidado!$B:$E,2,FALSE)</f>
        <v>Acabado</v>
      </c>
      <c r="M4764" s="69" t="str">
        <f>VLOOKUP(C4764,[6]Consolidado!$B:$E,3,FALSE)</f>
        <v>Material de acabado pendiente de distribuir</v>
      </c>
      <c r="N4764" s="70">
        <f>VLOOKUP(C4764,[6]Consolidado!$B:$H,7,FALSE)</f>
        <v>0</v>
      </c>
      <c r="O4764" s="69"/>
      <c r="P4764" s="69"/>
    </row>
    <row r="4765" spans="1:16" s="71" customFormat="1" ht="16.5" customHeight="1" outlineLevel="1" x14ac:dyDescent="0.2">
      <c r="A4765" s="60" t="s">
        <v>717</v>
      </c>
      <c r="B4765" s="61">
        <v>42977</v>
      </c>
      <c r="C4765" s="69" t="s">
        <v>290</v>
      </c>
      <c r="D4765" s="63" t="str">
        <f>VLOOKUP(C4765,[6]Consolidado!$B:$E,4,FALSE)</f>
        <v>En Proceso</v>
      </c>
      <c r="E4765" s="64" t="s">
        <v>25</v>
      </c>
      <c r="F4765" s="65" t="s">
        <v>110</v>
      </c>
      <c r="G4765" s="66">
        <v>-0.25</v>
      </c>
      <c r="H4765" s="67">
        <v>1309.9402727880145</v>
      </c>
      <c r="I4765" s="129">
        <f t="shared" si="138"/>
        <v>-327.48506819700361</v>
      </c>
      <c r="J4765" s="86">
        <v>30.292899999999999</v>
      </c>
      <c r="K4765" s="129">
        <f t="shared" si="139"/>
        <v>-10.810621241182046</v>
      </c>
      <c r="L4765" s="68" t="str">
        <f>VLOOKUP(C4765,[6]Consolidado!$B:$E,2,FALSE)</f>
        <v>Acabado</v>
      </c>
      <c r="M4765" s="69" t="str">
        <f>VLOOKUP(C4765,[6]Consolidado!$B:$E,3,FALSE)</f>
        <v>Material de acabado pendiente de distribuir</v>
      </c>
      <c r="N4765" s="70">
        <f>VLOOKUP(C4765,[6]Consolidado!$B:$H,7,FALSE)</f>
        <v>0</v>
      </c>
      <c r="O4765" s="69"/>
      <c r="P4765" s="69"/>
    </row>
    <row r="4766" spans="1:16" s="71" customFormat="1" ht="16.5" customHeight="1" outlineLevel="1" x14ac:dyDescent="0.2">
      <c r="A4766" s="60" t="s">
        <v>717</v>
      </c>
      <c r="B4766" s="61">
        <v>42977</v>
      </c>
      <c r="C4766" s="69" t="s">
        <v>290</v>
      </c>
      <c r="D4766" s="63" t="str">
        <f>VLOOKUP(C4766,[6]Consolidado!$B:$E,4,FALSE)</f>
        <v>En Proceso</v>
      </c>
      <c r="E4766" s="64" t="s">
        <v>25</v>
      </c>
      <c r="F4766" s="65" t="s">
        <v>119</v>
      </c>
      <c r="G4766" s="66">
        <v>-0.25</v>
      </c>
      <c r="H4766" s="67">
        <v>614.85960643746137</v>
      </c>
      <c r="I4766" s="129">
        <f t="shared" si="138"/>
        <v>-153.71490160936534</v>
      </c>
      <c r="J4766" s="86">
        <v>30.292899999999999</v>
      </c>
      <c r="K4766" s="129">
        <f t="shared" si="139"/>
        <v>-5.0742880876167469</v>
      </c>
      <c r="L4766" s="68" t="str">
        <f>VLOOKUP(C4766,[6]Consolidado!$B:$E,2,FALSE)</f>
        <v>Acabado</v>
      </c>
      <c r="M4766" s="69" t="str">
        <f>VLOOKUP(C4766,[6]Consolidado!$B:$E,3,FALSE)</f>
        <v>Material de acabado pendiente de distribuir</v>
      </c>
      <c r="N4766" s="70">
        <f>VLOOKUP(C4766,[6]Consolidado!$B:$H,7,FALSE)</f>
        <v>0</v>
      </c>
      <c r="O4766" s="69"/>
      <c r="P4766" s="69"/>
    </row>
    <row r="4767" spans="1:16" s="71" customFormat="1" ht="16.5" customHeight="1" outlineLevel="1" x14ac:dyDescent="0.2">
      <c r="A4767" s="60" t="s">
        <v>717</v>
      </c>
      <c r="B4767" s="61">
        <v>42977</v>
      </c>
      <c r="C4767" s="69" t="s">
        <v>89</v>
      </c>
      <c r="D4767" s="63" t="str">
        <f>VLOOKUP(C4767,[6]Consolidado!$B:$E,4,FALSE)</f>
        <v>En Proceso</v>
      </c>
      <c r="E4767" s="64" t="s">
        <v>33</v>
      </c>
      <c r="F4767" s="65" t="s">
        <v>90</v>
      </c>
      <c r="G4767" s="66">
        <v>-12.6</v>
      </c>
      <c r="H4767" s="67">
        <v>3.1466686239601929</v>
      </c>
      <c r="I4767" s="129">
        <f t="shared" si="138"/>
        <v>-39.648024661898432</v>
      </c>
      <c r="J4767" s="86">
        <v>30.292899999999999</v>
      </c>
      <c r="K4767" s="129">
        <f t="shared" si="139"/>
        <v>-1.308822353155308</v>
      </c>
      <c r="L4767" s="68" t="str">
        <f>VLOOKUP(C4767,[6]Consolidado!$B:$E,2,FALSE)</f>
        <v>Empaque</v>
      </c>
      <c r="M4767" s="69" t="str">
        <f>VLOOKUP(C4767,[6]Consolidado!$B:$E,3,FALSE)</f>
        <v>Material de empaque pendiente de distribuir</v>
      </c>
      <c r="N4767" s="70">
        <f>VLOOKUP(C4767,[6]Consolidado!$B:$H,7,FALSE)</f>
        <v>0</v>
      </c>
      <c r="O4767" s="69"/>
      <c r="P4767" s="69"/>
    </row>
    <row r="4768" spans="1:16" s="71" customFormat="1" ht="16.5" customHeight="1" outlineLevel="1" x14ac:dyDescent="0.2">
      <c r="A4768" s="60" t="s">
        <v>717</v>
      </c>
      <c r="B4768" s="61">
        <v>42977</v>
      </c>
      <c r="C4768" s="69">
        <v>240</v>
      </c>
      <c r="D4768" s="63" t="str">
        <f>VLOOKUP(C4768,[6]Consolidado!$B:$E,4,FALSE)</f>
        <v>Finalizada</v>
      </c>
      <c r="E4768" s="64" t="s">
        <v>25</v>
      </c>
      <c r="F4768" s="65" t="s">
        <v>120</v>
      </c>
      <c r="G4768" s="66">
        <v>0.1875</v>
      </c>
      <c r="H4768" s="67">
        <v>1209.67</v>
      </c>
      <c r="I4768" s="129">
        <f t="shared" si="138"/>
        <v>226.81312500000001</v>
      </c>
      <c r="J4768" s="86">
        <v>30.292899999999999</v>
      </c>
      <c r="K4768" s="129">
        <f t="shared" si="139"/>
        <v>7.4873361414720945</v>
      </c>
      <c r="L4768" s="68" t="str">
        <f>VLOOKUP(C4768,[6]Consolidado!$B:$E,2,FALSE)</f>
        <v>Wharf</v>
      </c>
      <c r="M4768" s="69" t="str">
        <f>VLOOKUP(C4768,[6]Consolidado!$B:$E,3,FALSE)</f>
        <v>M-5 Banquette</v>
      </c>
      <c r="N4768" s="70" t="str">
        <f>VLOOKUP(C4768,[6]Consolidado!$B:$H,7,FALSE)</f>
        <v>Agosto</v>
      </c>
      <c r="O4768" s="69"/>
      <c r="P4768" s="69"/>
    </row>
    <row r="4769" spans="1:16" s="71" customFormat="1" ht="16.5" customHeight="1" outlineLevel="1" x14ac:dyDescent="0.2">
      <c r="A4769" s="60" t="s">
        <v>717</v>
      </c>
      <c r="B4769" s="61">
        <v>42977</v>
      </c>
      <c r="C4769" s="69">
        <v>240</v>
      </c>
      <c r="D4769" s="63" t="str">
        <f>VLOOKUP(C4769,[6]Consolidado!$B:$E,4,FALSE)</f>
        <v>Finalizada</v>
      </c>
      <c r="E4769" s="64" t="s">
        <v>25</v>
      </c>
      <c r="F4769" s="65" t="s">
        <v>133</v>
      </c>
      <c r="G4769" s="66">
        <v>3.125E-2</v>
      </c>
      <c r="H4769" s="67">
        <v>142.2564563939394</v>
      </c>
      <c r="I4769" s="129">
        <f t="shared" si="138"/>
        <v>4.4455142623106063</v>
      </c>
      <c r="J4769" s="86">
        <v>30.292899999999999</v>
      </c>
      <c r="K4769" s="129">
        <f t="shared" si="139"/>
        <v>0.14675102952542035</v>
      </c>
      <c r="L4769" s="68" t="str">
        <f>VLOOKUP(C4769,[6]Consolidado!$B:$E,2,FALSE)</f>
        <v>Wharf</v>
      </c>
      <c r="M4769" s="69" t="str">
        <f>VLOOKUP(C4769,[6]Consolidado!$B:$E,3,FALSE)</f>
        <v>M-5 Banquette</v>
      </c>
      <c r="N4769" s="70" t="str">
        <f>VLOOKUP(C4769,[6]Consolidado!$B:$H,7,FALSE)</f>
        <v>Agosto</v>
      </c>
      <c r="O4769" s="69"/>
      <c r="P4769" s="69"/>
    </row>
    <row r="4770" spans="1:16" s="71" customFormat="1" ht="16.5" customHeight="1" outlineLevel="1" x14ac:dyDescent="0.2">
      <c r="A4770" s="60" t="s">
        <v>717</v>
      </c>
      <c r="B4770" s="61">
        <v>42977</v>
      </c>
      <c r="C4770" s="69">
        <v>240</v>
      </c>
      <c r="D4770" s="63" t="str">
        <f>VLOOKUP(C4770,[6]Consolidado!$B:$E,4,FALSE)</f>
        <v>Finalizada</v>
      </c>
      <c r="E4770" s="64" t="s">
        <v>25</v>
      </c>
      <c r="F4770" s="65" t="s">
        <v>137</v>
      </c>
      <c r="G4770" s="66">
        <v>0.25</v>
      </c>
      <c r="H4770" s="67">
        <v>980.21</v>
      </c>
      <c r="I4770" s="129">
        <f t="shared" si="138"/>
        <v>245.05250000000001</v>
      </c>
      <c r="J4770" s="86">
        <v>30.292899999999999</v>
      </c>
      <c r="K4770" s="129">
        <f t="shared" si="139"/>
        <v>8.0894367987218132</v>
      </c>
      <c r="L4770" s="68" t="str">
        <f>VLOOKUP(C4770,[6]Consolidado!$B:$E,2,FALSE)</f>
        <v>Wharf</v>
      </c>
      <c r="M4770" s="69" t="str">
        <f>VLOOKUP(C4770,[6]Consolidado!$B:$E,3,FALSE)</f>
        <v>M-5 Banquette</v>
      </c>
      <c r="N4770" s="70" t="str">
        <f>VLOOKUP(C4770,[6]Consolidado!$B:$H,7,FALSE)</f>
        <v>Agosto</v>
      </c>
      <c r="O4770" s="69"/>
      <c r="P4770" s="69"/>
    </row>
    <row r="4771" spans="1:16" s="71" customFormat="1" ht="16.5" customHeight="1" outlineLevel="1" x14ac:dyDescent="0.2">
      <c r="A4771" s="60" t="s">
        <v>717</v>
      </c>
      <c r="B4771" s="61">
        <v>42977</v>
      </c>
      <c r="C4771" s="69">
        <v>240</v>
      </c>
      <c r="D4771" s="63" t="str">
        <f>VLOOKUP(C4771,[6]Consolidado!$B:$E,4,FALSE)</f>
        <v>Finalizada</v>
      </c>
      <c r="E4771" s="64" t="s">
        <v>25</v>
      </c>
      <c r="F4771" s="65" t="s">
        <v>109</v>
      </c>
      <c r="G4771" s="66">
        <v>0.25</v>
      </c>
      <c r="H4771" s="67">
        <v>1200.5646323851602</v>
      </c>
      <c r="I4771" s="129">
        <f t="shared" si="138"/>
        <v>300.14115809629004</v>
      </c>
      <c r="J4771" s="86">
        <v>30.292899999999999</v>
      </c>
      <c r="K4771" s="129">
        <f t="shared" si="139"/>
        <v>9.9079704516995744</v>
      </c>
      <c r="L4771" s="68" t="str">
        <f>VLOOKUP(C4771,[6]Consolidado!$B:$E,2,FALSE)</f>
        <v>Wharf</v>
      </c>
      <c r="M4771" s="69" t="str">
        <f>VLOOKUP(C4771,[6]Consolidado!$B:$E,3,FALSE)</f>
        <v>M-5 Banquette</v>
      </c>
      <c r="N4771" s="70" t="str">
        <f>VLOOKUP(C4771,[6]Consolidado!$B:$H,7,FALSE)</f>
        <v>Agosto</v>
      </c>
      <c r="O4771" s="69"/>
      <c r="P4771" s="69"/>
    </row>
    <row r="4772" spans="1:16" s="71" customFormat="1" ht="16.5" customHeight="1" outlineLevel="1" x14ac:dyDescent="0.2">
      <c r="A4772" s="60" t="s">
        <v>717</v>
      </c>
      <c r="B4772" s="61">
        <v>42977</v>
      </c>
      <c r="C4772" s="69">
        <v>240</v>
      </c>
      <c r="D4772" s="63" t="str">
        <f>VLOOKUP(C4772,[6]Consolidado!$B:$E,4,FALSE)</f>
        <v>Finalizada</v>
      </c>
      <c r="E4772" s="64" t="s">
        <v>25</v>
      </c>
      <c r="F4772" s="65" t="s">
        <v>110</v>
      </c>
      <c r="G4772" s="66">
        <v>0.25</v>
      </c>
      <c r="H4772" s="67">
        <v>1309.9402727880145</v>
      </c>
      <c r="I4772" s="129">
        <f t="shared" si="138"/>
        <v>327.48506819700361</v>
      </c>
      <c r="J4772" s="86">
        <v>30.292899999999999</v>
      </c>
      <c r="K4772" s="129">
        <f t="shared" si="139"/>
        <v>10.810621241182046</v>
      </c>
      <c r="L4772" s="68" t="str">
        <f>VLOOKUP(C4772,[6]Consolidado!$B:$E,2,FALSE)</f>
        <v>Wharf</v>
      </c>
      <c r="M4772" s="69" t="str">
        <f>VLOOKUP(C4772,[6]Consolidado!$B:$E,3,FALSE)</f>
        <v>M-5 Banquette</v>
      </c>
      <c r="N4772" s="70" t="str">
        <f>VLOOKUP(C4772,[6]Consolidado!$B:$H,7,FALSE)</f>
        <v>Agosto</v>
      </c>
      <c r="O4772" s="69"/>
      <c r="P4772" s="69"/>
    </row>
    <row r="4773" spans="1:16" s="71" customFormat="1" ht="16.5" customHeight="1" outlineLevel="1" x14ac:dyDescent="0.2">
      <c r="A4773" s="60" t="s">
        <v>717</v>
      </c>
      <c r="B4773" s="61">
        <v>42977</v>
      </c>
      <c r="C4773" s="69">
        <v>240</v>
      </c>
      <c r="D4773" s="63" t="str">
        <f>VLOOKUP(C4773,[6]Consolidado!$B:$E,4,FALSE)</f>
        <v>Finalizada</v>
      </c>
      <c r="E4773" s="64" t="s">
        <v>25</v>
      </c>
      <c r="F4773" s="65" t="s">
        <v>119</v>
      </c>
      <c r="G4773" s="66">
        <v>0.25</v>
      </c>
      <c r="H4773" s="67">
        <v>614.85960643746137</v>
      </c>
      <c r="I4773" s="129">
        <f t="shared" si="138"/>
        <v>153.71490160936534</v>
      </c>
      <c r="J4773" s="86">
        <v>30.292899999999999</v>
      </c>
      <c r="K4773" s="129">
        <f t="shared" si="139"/>
        <v>5.0742880876167469</v>
      </c>
      <c r="L4773" s="68" t="str">
        <f>VLOOKUP(C4773,[6]Consolidado!$B:$E,2,FALSE)</f>
        <v>Wharf</v>
      </c>
      <c r="M4773" s="69" t="str">
        <f>VLOOKUP(C4773,[6]Consolidado!$B:$E,3,FALSE)</f>
        <v>M-5 Banquette</v>
      </c>
      <c r="N4773" s="70" t="str">
        <f>VLOOKUP(C4773,[6]Consolidado!$B:$H,7,FALSE)</f>
        <v>Agosto</v>
      </c>
      <c r="O4773" s="69"/>
      <c r="P4773" s="69"/>
    </row>
    <row r="4774" spans="1:16" s="71" customFormat="1" ht="16.5" customHeight="1" outlineLevel="1" x14ac:dyDescent="0.2">
      <c r="A4774" s="60" t="s">
        <v>717</v>
      </c>
      <c r="B4774" s="61">
        <v>42977</v>
      </c>
      <c r="C4774" s="69">
        <v>240</v>
      </c>
      <c r="D4774" s="63" t="str">
        <f>VLOOKUP(C4774,[6]Consolidado!$B:$E,4,FALSE)</f>
        <v>Finalizada</v>
      </c>
      <c r="E4774" s="64" t="s">
        <v>33</v>
      </c>
      <c r="F4774" s="65" t="s">
        <v>90</v>
      </c>
      <c r="G4774" s="66">
        <v>12.6</v>
      </c>
      <c r="H4774" s="67">
        <v>3.1466686239601929</v>
      </c>
      <c r="I4774" s="129">
        <f t="shared" si="138"/>
        <v>39.648024661898432</v>
      </c>
      <c r="J4774" s="86">
        <v>30.292899999999999</v>
      </c>
      <c r="K4774" s="129">
        <f t="shared" si="139"/>
        <v>1.308822353155308</v>
      </c>
      <c r="L4774" s="68" t="str">
        <f>VLOOKUP(C4774,[6]Consolidado!$B:$E,2,FALSE)</f>
        <v>Wharf</v>
      </c>
      <c r="M4774" s="69" t="str">
        <f>VLOOKUP(C4774,[6]Consolidado!$B:$E,3,FALSE)</f>
        <v>M-5 Banquette</v>
      </c>
      <c r="N4774" s="70" t="str">
        <f>VLOOKUP(C4774,[6]Consolidado!$B:$H,7,FALSE)</f>
        <v>Agosto</v>
      </c>
      <c r="O4774" s="69"/>
      <c r="P4774" s="69"/>
    </row>
    <row r="4775" spans="1:16" s="71" customFormat="1" ht="16.5" customHeight="1" outlineLevel="1" x14ac:dyDescent="0.2">
      <c r="A4775" s="60" t="s">
        <v>717</v>
      </c>
      <c r="B4775" s="61">
        <v>42977</v>
      </c>
      <c r="C4775" s="69" t="s">
        <v>290</v>
      </c>
      <c r="D4775" s="63" t="str">
        <f>VLOOKUP(C4775,[6]Consolidado!$B:$E,4,FALSE)</f>
        <v>En Proceso</v>
      </c>
      <c r="E4775" s="64" t="s">
        <v>25</v>
      </c>
      <c r="F4775" s="65" t="s">
        <v>137</v>
      </c>
      <c r="G4775" s="66">
        <v>-1.3125</v>
      </c>
      <c r="H4775" s="67">
        <v>980.21</v>
      </c>
      <c r="I4775" s="129">
        <f t="shared" si="138"/>
        <v>-1286.525625</v>
      </c>
      <c r="J4775" s="86">
        <v>30.292899999999999</v>
      </c>
      <c r="K4775" s="129">
        <f t="shared" si="139"/>
        <v>-42.469543193289518</v>
      </c>
      <c r="L4775" s="68" t="str">
        <f>VLOOKUP(C4775,[6]Consolidado!$B:$E,2,FALSE)</f>
        <v>Acabado</v>
      </c>
      <c r="M4775" s="69" t="str">
        <f>VLOOKUP(C4775,[6]Consolidado!$B:$E,3,FALSE)</f>
        <v>Material de acabado pendiente de distribuir</v>
      </c>
      <c r="N4775" s="70">
        <f>VLOOKUP(C4775,[6]Consolidado!$B:$H,7,FALSE)</f>
        <v>0</v>
      </c>
      <c r="O4775" s="69"/>
      <c r="P4775" s="69"/>
    </row>
    <row r="4776" spans="1:16" s="71" customFormat="1" ht="16.5" customHeight="1" outlineLevel="1" x14ac:dyDescent="0.2">
      <c r="A4776" s="60" t="s">
        <v>717</v>
      </c>
      <c r="B4776" s="61">
        <v>42977</v>
      </c>
      <c r="C4776" s="69" t="s">
        <v>290</v>
      </c>
      <c r="D4776" s="63" t="str">
        <f>VLOOKUP(C4776,[6]Consolidado!$B:$E,4,FALSE)</f>
        <v>En Proceso</v>
      </c>
      <c r="E4776" s="64" t="s">
        <v>25</v>
      </c>
      <c r="F4776" s="65" t="s">
        <v>109</v>
      </c>
      <c r="G4776" s="66">
        <v>-1.375</v>
      </c>
      <c r="H4776" s="67">
        <v>1200.5646323851602</v>
      </c>
      <c r="I4776" s="129">
        <f t="shared" si="138"/>
        <v>-1650.7763695295953</v>
      </c>
      <c r="J4776" s="86">
        <v>30.292899999999999</v>
      </c>
      <c r="K4776" s="129">
        <f t="shared" si="139"/>
        <v>-54.493837484347665</v>
      </c>
      <c r="L4776" s="68" t="str">
        <f>VLOOKUP(C4776,[6]Consolidado!$B:$E,2,FALSE)</f>
        <v>Acabado</v>
      </c>
      <c r="M4776" s="69" t="str">
        <f>VLOOKUP(C4776,[6]Consolidado!$B:$E,3,FALSE)</f>
        <v>Material de acabado pendiente de distribuir</v>
      </c>
      <c r="N4776" s="70">
        <f>VLOOKUP(C4776,[6]Consolidado!$B:$H,7,FALSE)</f>
        <v>0</v>
      </c>
      <c r="O4776" s="69"/>
      <c r="P4776" s="69"/>
    </row>
    <row r="4777" spans="1:16" s="71" customFormat="1" ht="16.5" customHeight="1" outlineLevel="1" x14ac:dyDescent="0.2">
      <c r="A4777" s="60" t="s">
        <v>717</v>
      </c>
      <c r="B4777" s="61">
        <v>42977</v>
      </c>
      <c r="C4777" s="69" t="s">
        <v>290</v>
      </c>
      <c r="D4777" s="63" t="str">
        <f>VLOOKUP(C4777,[6]Consolidado!$B:$E,4,FALSE)</f>
        <v>En Proceso</v>
      </c>
      <c r="E4777" s="64" t="s">
        <v>25</v>
      </c>
      <c r="F4777" s="65" t="s">
        <v>110</v>
      </c>
      <c r="G4777" s="66">
        <v>-1.34375</v>
      </c>
      <c r="H4777" s="67">
        <v>1309.9402727880145</v>
      </c>
      <c r="I4777" s="129">
        <f t="shared" si="138"/>
        <v>-1760.2322415588944</v>
      </c>
      <c r="J4777" s="86">
        <v>30.292899999999999</v>
      </c>
      <c r="K4777" s="129">
        <f t="shared" si="139"/>
        <v>-58.1070891713535</v>
      </c>
      <c r="L4777" s="68" t="str">
        <f>VLOOKUP(C4777,[6]Consolidado!$B:$E,2,FALSE)</f>
        <v>Acabado</v>
      </c>
      <c r="M4777" s="69" t="str">
        <f>VLOOKUP(C4777,[6]Consolidado!$B:$E,3,FALSE)</f>
        <v>Material de acabado pendiente de distribuir</v>
      </c>
      <c r="N4777" s="70">
        <f>VLOOKUP(C4777,[6]Consolidado!$B:$H,7,FALSE)</f>
        <v>0</v>
      </c>
      <c r="O4777" s="69"/>
      <c r="P4777" s="69"/>
    </row>
    <row r="4778" spans="1:16" s="71" customFormat="1" ht="16.5" customHeight="1" outlineLevel="1" x14ac:dyDescent="0.2">
      <c r="A4778" s="60" t="s">
        <v>717</v>
      </c>
      <c r="B4778" s="61">
        <v>42977</v>
      </c>
      <c r="C4778" s="69" t="s">
        <v>290</v>
      </c>
      <c r="D4778" s="63" t="str">
        <f>VLOOKUP(C4778,[6]Consolidado!$B:$E,4,FALSE)</f>
        <v>En Proceso</v>
      </c>
      <c r="E4778" s="64" t="s">
        <v>25</v>
      </c>
      <c r="F4778" s="65" t="s">
        <v>119</v>
      </c>
      <c r="G4778" s="66">
        <v>-1.34375</v>
      </c>
      <c r="H4778" s="67">
        <v>614.85960643746137</v>
      </c>
      <c r="I4778" s="129">
        <f t="shared" si="138"/>
        <v>-826.21759615033875</v>
      </c>
      <c r="J4778" s="86">
        <v>30.292899999999999</v>
      </c>
      <c r="K4778" s="129">
        <f t="shared" si="139"/>
        <v>-27.274298470940014</v>
      </c>
      <c r="L4778" s="68" t="str">
        <f>VLOOKUP(C4778,[6]Consolidado!$B:$E,2,FALSE)</f>
        <v>Acabado</v>
      </c>
      <c r="M4778" s="69" t="str">
        <f>VLOOKUP(C4778,[6]Consolidado!$B:$E,3,FALSE)</f>
        <v>Material de acabado pendiente de distribuir</v>
      </c>
      <c r="N4778" s="70">
        <f>VLOOKUP(C4778,[6]Consolidado!$B:$H,7,FALSE)</f>
        <v>0</v>
      </c>
      <c r="O4778" s="69"/>
      <c r="P4778" s="69"/>
    </row>
    <row r="4779" spans="1:16" s="71" customFormat="1" ht="16.5" customHeight="1" outlineLevel="1" x14ac:dyDescent="0.2">
      <c r="A4779" s="60" t="s">
        <v>717</v>
      </c>
      <c r="B4779" s="61">
        <v>42977</v>
      </c>
      <c r="C4779" s="69" t="s">
        <v>290</v>
      </c>
      <c r="D4779" s="63" t="str">
        <f>VLOOKUP(C4779,[6]Consolidado!$B:$E,4,FALSE)</f>
        <v>En Proceso</v>
      </c>
      <c r="E4779" s="64" t="s">
        <v>25</v>
      </c>
      <c r="F4779" s="65" t="s">
        <v>99</v>
      </c>
      <c r="G4779" s="66">
        <v>-1.375</v>
      </c>
      <c r="H4779" s="67">
        <v>349.53824092741934</v>
      </c>
      <c r="I4779" s="129">
        <f t="shared" si="138"/>
        <v>-480.61508127520159</v>
      </c>
      <c r="J4779" s="86">
        <v>30.292899999999999</v>
      </c>
      <c r="K4779" s="129">
        <f t="shared" si="139"/>
        <v>-15.865601552680713</v>
      </c>
      <c r="L4779" s="68" t="str">
        <f>VLOOKUP(C4779,[6]Consolidado!$B:$E,2,FALSE)</f>
        <v>Acabado</v>
      </c>
      <c r="M4779" s="69" t="str">
        <f>VLOOKUP(C4779,[6]Consolidado!$B:$E,3,FALSE)</f>
        <v>Material de acabado pendiente de distribuir</v>
      </c>
      <c r="N4779" s="70">
        <f>VLOOKUP(C4779,[6]Consolidado!$B:$H,7,FALSE)</f>
        <v>0</v>
      </c>
      <c r="O4779" s="69"/>
      <c r="P4779" s="69"/>
    </row>
    <row r="4780" spans="1:16" s="71" customFormat="1" ht="16.5" customHeight="1" outlineLevel="1" x14ac:dyDescent="0.2">
      <c r="A4780" s="60" t="s">
        <v>717</v>
      </c>
      <c r="B4780" s="61">
        <v>42977</v>
      </c>
      <c r="C4780" s="69" t="s">
        <v>290</v>
      </c>
      <c r="D4780" s="63" t="str">
        <f>VLOOKUP(C4780,[6]Consolidado!$B:$E,4,FALSE)</f>
        <v>En Proceso</v>
      </c>
      <c r="E4780" s="64" t="s">
        <v>25</v>
      </c>
      <c r="F4780" s="65" t="s">
        <v>133</v>
      </c>
      <c r="G4780" s="66">
        <v>-0.5</v>
      </c>
      <c r="H4780" s="67">
        <v>142.2564563939394</v>
      </c>
      <c r="I4780" s="129">
        <f t="shared" si="138"/>
        <v>-71.128228196969701</v>
      </c>
      <c r="J4780" s="86">
        <v>30.292899999999999</v>
      </c>
      <c r="K4780" s="129">
        <f t="shared" si="139"/>
        <v>-2.3480164724067256</v>
      </c>
      <c r="L4780" s="68" t="str">
        <f>VLOOKUP(C4780,[6]Consolidado!$B:$E,2,FALSE)</f>
        <v>Acabado</v>
      </c>
      <c r="M4780" s="69" t="str">
        <f>VLOOKUP(C4780,[6]Consolidado!$B:$E,3,FALSE)</f>
        <v>Material de acabado pendiente de distribuir</v>
      </c>
      <c r="N4780" s="70">
        <f>VLOOKUP(C4780,[6]Consolidado!$B:$H,7,FALSE)</f>
        <v>0</v>
      </c>
      <c r="O4780" s="69"/>
      <c r="P4780" s="69"/>
    </row>
    <row r="4781" spans="1:16" s="71" customFormat="1" ht="16.5" customHeight="1" outlineLevel="1" x14ac:dyDescent="0.2">
      <c r="A4781" s="60" t="s">
        <v>717</v>
      </c>
      <c r="B4781" s="61">
        <v>42977</v>
      </c>
      <c r="C4781" s="69" t="s">
        <v>290</v>
      </c>
      <c r="D4781" s="63" t="str">
        <f>VLOOKUP(C4781,[6]Consolidado!$B:$E,4,FALSE)</f>
        <v>En Proceso</v>
      </c>
      <c r="E4781" s="64" t="s">
        <v>25</v>
      </c>
      <c r="F4781" s="65" t="s">
        <v>120</v>
      </c>
      <c r="G4781" s="66">
        <v>-1.0625</v>
      </c>
      <c r="H4781" s="67">
        <v>1209.67</v>
      </c>
      <c r="I4781" s="129">
        <f t="shared" si="138"/>
        <v>-1285.274375</v>
      </c>
      <c r="J4781" s="86">
        <v>30.292899999999999</v>
      </c>
      <c r="K4781" s="129">
        <f t="shared" si="139"/>
        <v>-42.428238135008534</v>
      </c>
      <c r="L4781" s="68" t="str">
        <f>VLOOKUP(C4781,[6]Consolidado!$B:$E,2,FALSE)</f>
        <v>Acabado</v>
      </c>
      <c r="M4781" s="69" t="str">
        <f>VLOOKUP(C4781,[6]Consolidado!$B:$E,3,FALSE)</f>
        <v>Material de acabado pendiente de distribuir</v>
      </c>
      <c r="N4781" s="70">
        <f>VLOOKUP(C4781,[6]Consolidado!$B:$H,7,FALSE)</f>
        <v>0</v>
      </c>
      <c r="O4781" s="69"/>
      <c r="P4781" s="69"/>
    </row>
    <row r="4782" spans="1:16" s="71" customFormat="1" ht="16.5" customHeight="1" outlineLevel="1" x14ac:dyDescent="0.2">
      <c r="A4782" s="60" t="s">
        <v>717</v>
      </c>
      <c r="B4782" s="61">
        <v>42977</v>
      </c>
      <c r="C4782" s="69" t="s">
        <v>290</v>
      </c>
      <c r="D4782" s="63" t="str">
        <f>VLOOKUP(C4782,[6]Consolidado!$B:$E,4,FALSE)</f>
        <v>En Proceso</v>
      </c>
      <c r="E4782" s="64" t="s">
        <v>25</v>
      </c>
      <c r="F4782" s="65" t="s">
        <v>147</v>
      </c>
      <c r="G4782" s="66">
        <v>-1</v>
      </c>
      <c r="H4782" s="67">
        <v>307.77845941846914</v>
      </c>
      <c r="I4782" s="129">
        <f t="shared" si="138"/>
        <v>-307.77845941846914</v>
      </c>
      <c r="J4782" s="86">
        <v>30.292899999999999</v>
      </c>
      <c r="K4782" s="129">
        <f t="shared" si="139"/>
        <v>-10.160085677451454</v>
      </c>
      <c r="L4782" s="68" t="str">
        <f>VLOOKUP(C4782,[6]Consolidado!$B:$E,2,FALSE)</f>
        <v>Acabado</v>
      </c>
      <c r="M4782" s="69" t="str">
        <f>VLOOKUP(C4782,[6]Consolidado!$B:$E,3,FALSE)</f>
        <v>Material de acabado pendiente de distribuir</v>
      </c>
      <c r="N4782" s="70">
        <f>VLOOKUP(C4782,[6]Consolidado!$B:$H,7,FALSE)</f>
        <v>0</v>
      </c>
      <c r="O4782" s="69"/>
      <c r="P4782" s="69"/>
    </row>
    <row r="4783" spans="1:16" s="71" customFormat="1" ht="16.5" customHeight="1" outlineLevel="1" x14ac:dyDescent="0.2">
      <c r="A4783" s="60" t="s">
        <v>717</v>
      </c>
      <c r="B4783" s="61">
        <v>42977</v>
      </c>
      <c r="C4783" s="69" t="s">
        <v>290</v>
      </c>
      <c r="D4783" s="63" t="str">
        <f>VLOOKUP(C4783,[6]Consolidado!$B:$E,4,FALSE)</f>
        <v>En Proceso</v>
      </c>
      <c r="E4783" s="64" t="s">
        <v>25</v>
      </c>
      <c r="F4783" s="65" t="s">
        <v>201</v>
      </c>
      <c r="G4783" s="66">
        <v>-0.25</v>
      </c>
      <c r="H4783" s="67">
        <v>875.09253561253558</v>
      </c>
      <c r="I4783" s="129">
        <f t="shared" si="138"/>
        <v>-218.7731339031339</v>
      </c>
      <c r="J4783" s="86">
        <v>30.292899999999999</v>
      </c>
      <c r="K4783" s="129">
        <f t="shared" si="139"/>
        <v>-7.2219277092366161</v>
      </c>
      <c r="L4783" s="68" t="str">
        <f>VLOOKUP(C4783,[6]Consolidado!$B:$E,2,FALSE)</f>
        <v>Acabado</v>
      </c>
      <c r="M4783" s="69" t="str">
        <f>VLOOKUP(C4783,[6]Consolidado!$B:$E,3,FALSE)</f>
        <v>Material de acabado pendiente de distribuir</v>
      </c>
      <c r="N4783" s="70">
        <f>VLOOKUP(C4783,[6]Consolidado!$B:$H,7,FALSE)</f>
        <v>0</v>
      </c>
      <c r="O4783" s="69"/>
      <c r="P4783" s="69"/>
    </row>
    <row r="4784" spans="1:16" s="71" customFormat="1" ht="16.5" customHeight="1" outlineLevel="1" x14ac:dyDescent="0.2">
      <c r="A4784" s="60" t="s">
        <v>717</v>
      </c>
      <c r="B4784" s="61">
        <v>42977</v>
      </c>
      <c r="C4784" s="69" t="s">
        <v>290</v>
      </c>
      <c r="D4784" s="63" t="str">
        <f>VLOOKUP(C4784,[6]Consolidado!$B:$E,4,FALSE)</f>
        <v>En Proceso</v>
      </c>
      <c r="E4784" s="64" t="s">
        <v>25</v>
      </c>
      <c r="F4784" s="65" t="s">
        <v>230</v>
      </c>
      <c r="G4784" s="66">
        <v>-6.25E-2</v>
      </c>
      <c r="H4784" s="67">
        <v>238.47880378364198</v>
      </c>
      <c r="I4784" s="129">
        <f t="shared" si="138"/>
        <v>-14.904925236477624</v>
      </c>
      <c r="J4784" s="86">
        <v>30.292899999999999</v>
      </c>
      <c r="K4784" s="129">
        <f t="shared" si="139"/>
        <v>-0.49202701743569033</v>
      </c>
      <c r="L4784" s="68" t="str">
        <f>VLOOKUP(C4784,[6]Consolidado!$B:$E,2,FALSE)</f>
        <v>Acabado</v>
      </c>
      <c r="M4784" s="69" t="str">
        <f>VLOOKUP(C4784,[6]Consolidado!$B:$E,3,FALSE)</f>
        <v>Material de acabado pendiente de distribuir</v>
      </c>
      <c r="N4784" s="70">
        <f>VLOOKUP(C4784,[6]Consolidado!$B:$H,7,FALSE)</f>
        <v>0</v>
      </c>
      <c r="O4784" s="69"/>
      <c r="P4784" s="69"/>
    </row>
    <row r="4785" spans="1:16" s="71" customFormat="1" ht="16.5" customHeight="1" outlineLevel="1" x14ac:dyDescent="0.2">
      <c r="A4785" s="60" t="s">
        <v>717</v>
      </c>
      <c r="B4785" s="61">
        <v>42977</v>
      </c>
      <c r="C4785" s="69" t="s">
        <v>89</v>
      </c>
      <c r="D4785" s="63" t="str">
        <f>VLOOKUP(C4785,[6]Consolidado!$B:$E,4,FALSE)</f>
        <v>En Proceso</v>
      </c>
      <c r="E4785" s="64" t="s">
        <v>33</v>
      </c>
      <c r="F4785" s="65" t="s">
        <v>90</v>
      </c>
      <c r="G4785" s="66">
        <v>-72</v>
      </c>
      <c r="H4785" s="67">
        <v>3.1466686239601929</v>
      </c>
      <c r="I4785" s="129">
        <f t="shared" si="138"/>
        <v>-226.56014092513388</v>
      </c>
      <c r="J4785" s="86">
        <v>30.292899999999999</v>
      </c>
      <c r="K4785" s="129">
        <f t="shared" si="139"/>
        <v>-7.4789848751731887</v>
      </c>
      <c r="L4785" s="68" t="str">
        <f>VLOOKUP(C4785,[6]Consolidado!$B:$E,2,FALSE)</f>
        <v>Empaque</v>
      </c>
      <c r="M4785" s="69" t="str">
        <f>VLOOKUP(C4785,[6]Consolidado!$B:$E,3,FALSE)</f>
        <v>Material de empaque pendiente de distribuir</v>
      </c>
      <c r="N4785" s="70">
        <f>VLOOKUP(C4785,[6]Consolidado!$B:$H,7,FALSE)</f>
        <v>0</v>
      </c>
      <c r="O4785" s="69"/>
      <c r="P4785" s="69"/>
    </row>
    <row r="4786" spans="1:16" s="71" customFormat="1" ht="16.5" customHeight="1" outlineLevel="1" x14ac:dyDescent="0.2">
      <c r="A4786" s="60" t="s">
        <v>717</v>
      </c>
      <c r="B4786" s="61">
        <v>42977</v>
      </c>
      <c r="C4786" s="69">
        <v>283</v>
      </c>
      <c r="D4786" s="63" t="str">
        <f>VLOOKUP(C4786,[6]Consolidado!$B:$E,4,FALSE)</f>
        <v>Finalizada</v>
      </c>
      <c r="E4786" s="64" t="s">
        <v>25</v>
      </c>
      <c r="F4786" s="65" t="s">
        <v>137</v>
      </c>
      <c r="G4786" s="66">
        <v>1.3125</v>
      </c>
      <c r="H4786" s="67">
        <v>980.21</v>
      </c>
      <c r="I4786" s="129">
        <f t="shared" si="138"/>
        <v>1286.525625</v>
      </c>
      <c r="J4786" s="86">
        <v>30.292899999999999</v>
      </c>
      <c r="K4786" s="129">
        <f t="shared" si="139"/>
        <v>42.469543193289518</v>
      </c>
      <c r="L4786" s="68" t="str">
        <f>VLOOKUP(C4786,[6]Consolidado!$B:$E,2,FALSE)</f>
        <v>Wharf</v>
      </c>
      <c r="M4786" s="69" t="str">
        <f>VLOOKUP(C4786,[6]Consolidado!$B:$E,3,FALSE)</f>
        <v xml:space="preserve">Wharf Bar </v>
      </c>
      <c r="N4786" s="70" t="str">
        <f>VLOOKUP(C4786,[6]Consolidado!$B:$H,7,FALSE)</f>
        <v>Agosto</v>
      </c>
      <c r="O4786" s="69"/>
      <c r="P4786" s="69"/>
    </row>
    <row r="4787" spans="1:16" s="71" customFormat="1" ht="16.5" customHeight="1" outlineLevel="1" x14ac:dyDescent="0.2">
      <c r="A4787" s="60" t="s">
        <v>717</v>
      </c>
      <c r="B4787" s="61">
        <v>42977</v>
      </c>
      <c r="C4787" s="69">
        <v>283</v>
      </c>
      <c r="D4787" s="63" t="str">
        <f>VLOOKUP(C4787,[6]Consolidado!$B:$E,4,FALSE)</f>
        <v>Finalizada</v>
      </c>
      <c r="E4787" s="64" t="s">
        <v>25</v>
      </c>
      <c r="F4787" s="65" t="s">
        <v>109</v>
      </c>
      <c r="G4787" s="66">
        <v>1.375</v>
      </c>
      <c r="H4787" s="67">
        <v>1200.5646323851602</v>
      </c>
      <c r="I4787" s="129">
        <f t="shared" si="138"/>
        <v>1650.7763695295953</v>
      </c>
      <c r="J4787" s="86">
        <v>30.292899999999999</v>
      </c>
      <c r="K4787" s="129">
        <f t="shared" si="139"/>
        <v>54.493837484347665</v>
      </c>
      <c r="L4787" s="68" t="str">
        <f>VLOOKUP(C4787,[6]Consolidado!$B:$E,2,FALSE)</f>
        <v>Wharf</v>
      </c>
      <c r="M4787" s="69" t="str">
        <f>VLOOKUP(C4787,[6]Consolidado!$B:$E,3,FALSE)</f>
        <v xml:space="preserve">Wharf Bar </v>
      </c>
      <c r="N4787" s="70" t="str">
        <f>VLOOKUP(C4787,[6]Consolidado!$B:$H,7,FALSE)</f>
        <v>Agosto</v>
      </c>
      <c r="O4787" s="69"/>
      <c r="P4787" s="69"/>
    </row>
    <row r="4788" spans="1:16" s="71" customFormat="1" ht="16.5" customHeight="1" outlineLevel="1" x14ac:dyDescent="0.2">
      <c r="A4788" s="60" t="s">
        <v>717</v>
      </c>
      <c r="B4788" s="61">
        <v>42977</v>
      </c>
      <c r="C4788" s="69">
        <v>283</v>
      </c>
      <c r="D4788" s="63" t="str">
        <f>VLOOKUP(C4788,[6]Consolidado!$B:$E,4,FALSE)</f>
        <v>Finalizada</v>
      </c>
      <c r="E4788" s="64" t="s">
        <v>25</v>
      </c>
      <c r="F4788" s="65" t="s">
        <v>110</v>
      </c>
      <c r="G4788" s="66">
        <v>1.34375</v>
      </c>
      <c r="H4788" s="67">
        <v>1309.9402727880145</v>
      </c>
      <c r="I4788" s="129">
        <f t="shared" si="138"/>
        <v>1760.2322415588944</v>
      </c>
      <c r="J4788" s="86">
        <v>30.292899999999999</v>
      </c>
      <c r="K4788" s="129">
        <f t="shared" si="139"/>
        <v>58.1070891713535</v>
      </c>
      <c r="L4788" s="68" t="str">
        <f>VLOOKUP(C4788,[6]Consolidado!$B:$E,2,FALSE)</f>
        <v>Wharf</v>
      </c>
      <c r="M4788" s="69" t="str">
        <f>VLOOKUP(C4788,[6]Consolidado!$B:$E,3,FALSE)</f>
        <v xml:space="preserve">Wharf Bar </v>
      </c>
      <c r="N4788" s="70" t="str">
        <f>VLOOKUP(C4788,[6]Consolidado!$B:$H,7,FALSE)</f>
        <v>Agosto</v>
      </c>
      <c r="O4788" s="69"/>
      <c r="P4788" s="69"/>
    </row>
    <row r="4789" spans="1:16" s="71" customFormat="1" ht="16.5" customHeight="1" outlineLevel="1" x14ac:dyDescent="0.2">
      <c r="A4789" s="60" t="s">
        <v>717</v>
      </c>
      <c r="B4789" s="61">
        <v>42977</v>
      </c>
      <c r="C4789" s="69">
        <v>283</v>
      </c>
      <c r="D4789" s="63" t="str">
        <f>VLOOKUP(C4789,[6]Consolidado!$B:$E,4,FALSE)</f>
        <v>Finalizada</v>
      </c>
      <c r="E4789" s="64" t="s">
        <v>25</v>
      </c>
      <c r="F4789" s="65" t="s">
        <v>119</v>
      </c>
      <c r="G4789" s="66">
        <v>1.34375</v>
      </c>
      <c r="H4789" s="67">
        <v>614.85960643746137</v>
      </c>
      <c r="I4789" s="129">
        <f t="shared" si="138"/>
        <v>826.21759615033875</v>
      </c>
      <c r="J4789" s="86">
        <v>30.292899999999999</v>
      </c>
      <c r="K4789" s="129">
        <f t="shared" si="139"/>
        <v>27.274298470940014</v>
      </c>
      <c r="L4789" s="68" t="str">
        <f>VLOOKUP(C4789,[6]Consolidado!$B:$E,2,FALSE)</f>
        <v>Wharf</v>
      </c>
      <c r="M4789" s="69" t="str">
        <f>VLOOKUP(C4789,[6]Consolidado!$B:$E,3,FALSE)</f>
        <v xml:space="preserve">Wharf Bar </v>
      </c>
      <c r="N4789" s="70" t="str">
        <f>VLOOKUP(C4789,[6]Consolidado!$B:$H,7,FALSE)</f>
        <v>Agosto</v>
      </c>
      <c r="O4789" s="69"/>
      <c r="P4789" s="69"/>
    </row>
    <row r="4790" spans="1:16" s="71" customFormat="1" ht="16.5" customHeight="1" outlineLevel="1" x14ac:dyDescent="0.2">
      <c r="A4790" s="60" t="s">
        <v>717</v>
      </c>
      <c r="B4790" s="61">
        <v>42977</v>
      </c>
      <c r="C4790" s="69">
        <v>283</v>
      </c>
      <c r="D4790" s="63" t="str">
        <f>VLOOKUP(C4790,[6]Consolidado!$B:$E,4,FALSE)</f>
        <v>Finalizada</v>
      </c>
      <c r="E4790" s="64" t="s">
        <v>25</v>
      </c>
      <c r="F4790" s="65" t="s">
        <v>99</v>
      </c>
      <c r="G4790" s="66">
        <v>1.375</v>
      </c>
      <c r="H4790" s="67">
        <v>349.53824092741934</v>
      </c>
      <c r="I4790" s="129">
        <f t="shared" si="138"/>
        <v>480.61508127520159</v>
      </c>
      <c r="J4790" s="86">
        <v>30.292899999999999</v>
      </c>
      <c r="K4790" s="129">
        <f t="shared" si="139"/>
        <v>15.865601552680713</v>
      </c>
      <c r="L4790" s="68" t="str">
        <f>VLOOKUP(C4790,[6]Consolidado!$B:$E,2,FALSE)</f>
        <v>Wharf</v>
      </c>
      <c r="M4790" s="69" t="str">
        <f>VLOOKUP(C4790,[6]Consolidado!$B:$E,3,FALSE)</f>
        <v xml:space="preserve">Wharf Bar </v>
      </c>
      <c r="N4790" s="70" t="str">
        <f>VLOOKUP(C4790,[6]Consolidado!$B:$H,7,FALSE)</f>
        <v>Agosto</v>
      </c>
      <c r="O4790" s="69"/>
      <c r="P4790" s="69"/>
    </row>
    <row r="4791" spans="1:16" s="71" customFormat="1" ht="16.5" customHeight="1" outlineLevel="1" x14ac:dyDescent="0.2">
      <c r="A4791" s="60" t="s">
        <v>717</v>
      </c>
      <c r="B4791" s="61">
        <v>42977</v>
      </c>
      <c r="C4791" s="69">
        <v>283</v>
      </c>
      <c r="D4791" s="63" t="str">
        <f>VLOOKUP(C4791,[6]Consolidado!$B:$E,4,FALSE)</f>
        <v>Finalizada</v>
      </c>
      <c r="E4791" s="64" t="s">
        <v>25</v>
      </c>
      <c r="F4791" s="65" t="s">
        <v>133</v>
      </c>
      <c r="G4791" s="66">
        <v>0.5</v>
      </c>
      <c r="H4791" s="67">
        <v>142.2564563939394</v>
      </c>
      <c r="I4791" s="129">
        <f t="shared" si="138"/>
        <v>71.128228196969701</v>
      </c>
      <c r="J4791" s="86">
        <v>30.292899999999999</v>
      </c>
      <c r="K4791" s="129">
        <f t="shared" si="139"/>
        <v>2.3480164724067256</v>
      </c>
      <c r="L4791" s="68" t="str">
        <f>VLOOKUP(C4791,[6]Consolidado!$B:$E,2,FALSE)</f>
        <v>Wharf</v>
      </c>
      <c r="M4791" s="69" t="str">
        <f>VLOOKUP(C4791,[6]Consolidado!$B:$E,3,FALSE)</f>
        <v xml:space="preserve">Wharf Bar </v>
      </c>
      <c r="N4791" s="70" t="str">
        <f>VLOOKUP(C4791,[6]Consolidado!$B:$H,7,FALSE)</f>
        <v>Agosto</v>
      </c>
      <c r="O4791" s="69"/>
      <c r="P4791" s="69"/>
    </row>
    <row r="4792" spans="1:16" s="71" customFormat="1" ht="16.5" customHeight="1" outlineLevel="1" x14ac:dyDescent="0.2">
      <c r="A4792" s="60" t="s">
        <v>717</v>
      </c>
      <c r="B4792" s="61">
        <v>42977</v>
      </c>
      <c r="C4792" s="69">
        <v>283</v>
      </c>
      <c r="D4792" s="63" t="str">
        <f>VLOOKUP(C4792,[6]Consolidado!$B:$E,4,FALSE)</f>
        <v>Finalizada</v>
      </c>
      <c r="E4792" s="64" t="s">
        <v>25</v>
      </c>
      <c r="F4792" s="65" t="s">
        <v>120</v>
      </c>
      <c r="G4792" s="66">
        <v>1.0625</v>
      </c>
      <c r="H4792" s="67">
        <v>1209.67</v>
      </c>
      <c r="I4792" s="129">
        <f t="shared" ref="I4792:I4855" si="140">G4792*H4792</f>
        <v>1285.274375</v>
      </c>
      <c r="J4792" s="86">
        <v>30.292899999999999</v>
      </c>
      <c r="K4792" s="129">
        <f t="shared" ref="K4792:K4855" si="141">IFERROR(I4792/J4792,0)</f>
        <v>42.428238135008534</v>
      </c>
      <c r="L4792" s="68" t="str">
        <f>VLOOKUP(C4792,[6]Consolidado!$B:$E,2,FALSE)</f>
        <v>Wharf</v>
      </c>
      <c r="M4792" s="69" t="str">
        <f>VLOOKUP(C4792,[6]Consolidado!$B:$E,3,FALSE)</f>
        <v xml:space="preserve">Wharf Bar </v>
      </c>
      <c r="N4792" s="70" t="str">
        <f>VLOOKUP(C4792,[6]Consolidado!$B:$H,7,FALSE)</f>
        <v>Agosto</v>
      </c>
      <c r="O4792" s="69"/>
      <c r="P4792" s="69"/>
    </row>
    <row r="4793" spans="1:16" s="71" customFormat="1" ht="16.5" customHeight="1" outlineLevel="1" x14ac:dyDescent="0.2">
      <c r="A4793" s="60" t="s">
        <v>717</v>
      </c>
      <c r="B4793" s="61">
        <v>42977</v>
      </c>
      <c r="C4793" s="69">
        <v>283</v>
      </c>
      <c r="D4793" s="63" t="str">
        <f>VLOOKUP(C4793,[6]Consolidado!$B:$E,4,FALSE)</f>
        <v>Finalizada</v>
      </c>
      <c r="E4793" s="64" t="s">
        <v>25</v>
      </c>
      <c r="F4793" s="65" t="s">
        <v>147</v>
      </c>
      <c r="G4793" s="66">
        <v>1</v>
      </c>
      <c r="H4793" s="67">
        <v>307.77845941846914</v>
      </c>
      <c r="I4793" s="129">
        <f t="shared" si="140"/>
        <v>307.77845941846914</v>
      </c>
      <c r="J4793" s="86">
        <v>30.292899999999999</v>
      </c>
      <c r="K4793" s="129">
        <f t="shared" si="141"/>
        <v>10.160085677451454</v>
      </c>
      <c r="L4793" s="68" t="str">
        <f>VLOOKUP(C4793,[6]Consolidado!$B:$E,2,FALSE)</f>
        <v>Wharf</v>
      </c>
      <c r="M4793" s="69" t="str">
        <f>VLOOKUP(C4793,[6]Consolidado!$B:$E,3,FALSE)</f>
        <v xml:space="preserve">Wharf Bar </v>
      </c>
      <c r="N4793" s="70" t="str">
        <f>VLOOKUP(C4793,[6]Consolidado!$B:$H,7,FALSE)</f>
        <v>Agosto</v>
      </c>
      <c r="O4793" s="69"/>
      <c r="P4793" s="69"/>
    </row>
    <row r="4794" spans="1:16" s="71" customFormat="1" ht="16.5" customHeight="1" outlineLevel="1" x14ac:dyDescent="0.2">
      <c r="A4794" s="60" t="s">
        <v>717</v>
      </c>
      <c r="B4794" s="61">
        <v>42977</v>
      </c>
      <c r="C4794" s="69">
        <v>283</v>
      </c>
      <c r="D4794" s="63" t="str">
        <f>VLOOKUP(C4794,[6]Consolidado!$B:$E,4,FALSE)</f>
        <v>Finalizada</v>
      </c>
      <c r="E4794" s="64" t="s">
        <v>25</v>
      </c>
      <c r="F4794" s="65" t="s">
        <v>201</v>
      </c>
      <c r="G4794" s="66">
        <v>0.25</v>
      </c>
      <c r="H4794" s="67">
        <v>875.09253561253558</v>
      </c>
      <c r="I4794" s="129">
        <f t="shared" si="140"/>
        <v>218.7731339031339</v>
      </c>
      <c r="J4794" s="86">
        <v>30.292899999999999</v>
      </c>
      <c r="K4794" s="129">
        <f t="shared" si="141"/>
        <v>7.2219277092366161</v>
      </c>
      <c r="L4794" s="68" t="str">
        <f>VLOOKUP(C4794,[6]Consolidado!$B:$E,2,FALSE)</f>
        <v>Wharf</v>
      </c>
      <c r="M4794" s="69" t="str">
        <f>VLOOKUP(C4794,[6]Consolidado!$B:$E,3,FALSE)</f>
        <v xml:space="preserve">Wharf Bar </v>
      </c>
      <c r="N4794" s="70" t="str">
        <f>VLOOKUP(C4794,[6]Consolidado!$B:$H,7,FALSE)</f>
        <v>Agosto</v>
      </c>
      <c r="O4794" s="69"/>
      <c r="P4794" s="69"/>
    </row>
    <row r="4795" spans="1:16" s="71" customFormat="1" ht="16.5" customHeight="1" outlineLevel="1" x14ac:dyDescent="0.2">
      <c r="A4795" s="60" t="s">
        <v>717</v>
      </c>
      <c r="B4795" s="61">
        <v>42977</v>
      </c>
      <c r="C4795" s="69">
        <v>283</v>
      </c>
      <c r="D4795" s="63" t="str">
        <f>VLOOKUP(C4795,[6]Consolidado!$B:$E,4,FALSE)</f>
        <v>Finalizada</v>
      </c>
      <c r="E4795" s="64" t="s">
        <v>25</v>
      </c>
      <c r="F4795" s="65" t="s">
        <v>230</v>
      </c>
      <c r="G4795" s="66">
        <v>6.25E-2</v>
      </c>
      <c r="H4795" s="67">
        <v>238.47880378364198</v>
      </c>
      <c r="I4795" s="129">
        <f t="shared" si="140"/>
        <v>14.904925236477624</v>
      </c>
      <c r="J4795" s="86">
        <v>30.292899999999999</v>
      </c>
      <c r="K4795" s="129">
        <f t="shared" si="141"/>
        <v>0.49202701743569033</v>
      </c>
      <c r="L4795" s="68" t="str">
        <f>VLOOKUP(C4795,[6]Consolidado!$B:$E,2,FALSE)</f>
        <v>Wharf</v>
      </c>
      <c r="M4795" s="69" t="str">
        <f>VLOOKUP(C4795,[6]Consolidado!$B:$E,3,FALSE)</f>
        <v xml:space="preserve">Wharf Bar </v>
      </c>
      <c r="N4795" s="70" t="str">
        <f>VLOOKUP(C4795,[6]Consolidado!$B:$H,7,FALSE)</f>
        <v>Agosto</v>
      </c>
      <c r="O4795" s="69"/>
      <c r="P4795" s="69"/>
    </row>
    <row r="4796" spans="1:16" s="71" customFormat="1" ht="16.5" customHeight="1" outlineLevel="1" x14ac:dyDescent="0.2">
      <c r="A4796" s="60" t="s">
        <v>717</v>
      </c>
      <c r="B4796" s="61">
        <v>42977</v>
      </c>
      <c r="C4796" s="69">
        <v>283</v>
      </c>
      <c r="D4796" s="63" t="str">
        <f>VLOOKUP(C4796,[6]Consolidado!$B:$E,4,FALSE)</f>
        <v>Finalizada</v>
      </c>
      <c r="E4796" s="64" t="s">
        <v>33</v>
      </c>
      <c r="F4796" s="65" t="s">
        <v>90</v>
      </c>
      <c r="G4796" s="66">
        <v>72</v>
      </c>
      <c r="H4796" s="67">
        <v>3.1466686239601929</v>
      </c>
      <c r="I4796" s="129">
        <f t="shared" si="140"/>
        <v>226.56014092513388</v>
      </c>
      <c r="J4796" s="86">
        <v>30.292899999999999</v>
      </c>
      <c r="K4796" s="129">
        <f t="shared" si="141"/>
        <v>7.4789848751731887</v>
      </c>
      <c r="L4796" s="68" t="str">
        <f>VLOOKUP(C4796,[6]Consolidado!$B:$E,2,FALSE)</f>
        <v>Wharf</v>
      </c>
      <c r="M4796" s="69" t="str">
        <f>VLOOKUP(C4796,[6]Consolidado!$B:$E,3,FALSE)</f>
        <v xml:space="preserve">Wharf Bar </v>
      </c>
      <c r="N4796" s="70" t="str">
        <f>VLOOKUP(C4796,[6]Consolidado!$B:$H,7,FALSE)</f>
        <v>Agosto</v>
      </c>
      <c r="O4796" s="69"/>
      <c r="P4796" s="69"/>
    </row>
    <row r="4797" spans="1:16" s="71" customFormat="1" ht="16.5" customHeight="1" outlineLevel="1" x14ac:dyDescent="0.2">
      <c r="A4797" s="60" t="s">
        <v>717</v>
      </c>
      <c r="B4797" s="61">
        <v>42977</v>
      </c>
      <c r="C4797" s="69" t="s">
        <v>290</v>
      </c>
      <c r="D4797" s="63" t="str">
        <f>VLOOKUP(C4797,[6]Consolidado!$B:$E,4,FALSE)</f>
        <v>En Proceso</v>
      </c>
      <c r="E4797" s="64" t="s">
        <v>25</v>
      </c>
      <c r="F4797" s="65" t="s">
        <v>128</v>
      </c>
      <c r="G4797" s="66">
        <v>-0.8125</v>
      </c>
      <c r="H4797" s="67">
        <v>897.51894989058076</v>
      </c>
      <c r="I4797" s="129">
        <f t="shared" si="140"/>
        <v>-729.23414678609686</v>
      </c>
      <c r="J4797" s="86">
        <v>30.292899999999999</v>
      </c>
      <c r="K4797" s="129">
        <f t="shared" si="141"/>
        <v>-24.072774372413896</v>
      </c>
      <c r="L4797" s="68" t="str">
        <f>VLOOKUP(C4797,[6]Consolidado!$B:$E,2,FALSE)</f>
        <v>Acabado</v>
      </c>
      <c r="M4797" s="69" t="str">
        <f>VLOOKUP(C4797,[6]Consolidado!$B:$E,3,FALSE)</f>
        <v>Material de acabado pendiente de distribuir</v>
      </c>
      <c r="N4797" s="70">
        <f>VLOOKUP(C4797,[6]Consolidado!$B:$H,7,FALSE)</f>
        <v>0</v>
      </c>
      <c r="O4797" s="69"/>
      <c r="P4797" s="69"/>
    </row>
    <row r="4798" spans="1:16" s="71" customFormat="1" ht="16.5" customHeight="1" outlineLevel="1" x14ac:dyDescent="0.2">
      <c r="A4798" s="60" t="s">
        <v>717</v>
      </c>
      <c r="B4798" s="61">
        <v>42977</v>
      </c>
      <c r="C4798" s="69" t="s">
        <v>290</v>
      </c>
      <c r="D4798" s="63" t="str">
        <f>VLOOKUP(C4798,[6]Consolidado!$B:$E,4,FALSE)</f>
        <v>En Proceso</v>
      </c>
      <c r="E4798" s="64" t="s">
        <v>25</v>
      </c>
      <c r="F4798" s="65" t="s">
        <v>138</v>
      </c>
      <c r="G4798" s="66">
        <v>-0.625</v>
      </c>
      <c r="H4798" s="67">
        <v>838.56593976525971</v>
      </c>
      <c r="I4798" s="129">
        <f t="shared" si="140"/>
        <v>-524.10371235328728</v>
      </c>
      <c r="J4798" s="86">
        <v>30.292899999999999</v>
      </c>
      <c r="K4798" s="129">
        <f t="shared" si="141"/>
        <v>-17.301206300924878</v>
      </c>
      <c r="L4798" s="68" t="str">
        <f>VLOOKUP(C4798,[6]Consolidado!$B:$E,2,FALSE)</f>
        <v>Acabado</v>
      </c>
      <c r="M4798" s="69" t="str">
        <f>VLOOKUP(C4798,[6]Consolidado!$B:$E,3,FALSE)</f>
        <v>Material de acabado pendiente de distribuir</v>
      </c>
      <c r="N4798" s="70">
        <f>VLOOKUP(C4798,[6]Consolidado!$B:$H,7,FALSE)</f>
        <v>0</v>
      </c>
      <c r="O4798" s="69"/>
      <c r="P4798" s="69"/>
    </row>
    <row r="4799" spans="1:16" s="71" customFormat="1" ht="16.5" customHeight="1" outlineLevel="1" x14ac:dyDescent="0.2">
      <c r="A4799" s="60" t="s">
        <v>717</v>
      </c>
      <c r="B4799" s="61">
        <v>42977</v>
      </c>
      <c r="C4799" s="69" t="s">
        <v>290</v>
      </c>
      <c r="D4799" s="63" t="str">
        <f>VLOOKUP(C4799,[6]Consolidado!$B:$E,4,FALSE)</f>
        <v>En Proceso</v>
      </c>
      <c r="E4799" s="64" t="s">
        <v>25</v>
      </c>
      <c r="F4799" s="65" t="s">
        <v>201</v>
      </c>
      <c r="G4799" s="66">
        <v>-3.125E-2</v>
      </c>
      <c r="H4799" s="67">
        <v>875.09253561253558</v>
      </c>
      <c r="I4799" s="129">
        <f t="shared" si="140"/>
        <v>-27.346641737891737</v>
      </c>
      <c r="J4799" s="86">
        <v>30.292899999999999</v>
      </c>
      <c r="K4799" s="129">
        <f t="shared" si="141"/>
        <v>-0.90274096365457701</v>
      </c>
      <c r="L4799" s="68" t="str">
        <f>VLOOKUP(C4799,[6]Consolidado!$B:$E,2,FALSE)</f>
        <v>Acabado</v>
      </c>
      <c r="M4799" s="69" t="str">
        <f>VLOOKUP(C4799,[6]Consolidado!$B:$E,3,FALSE)</f>
        <v>Material de acabado pendiente de distribuir</v>
      </c>
      <c r="N4799" s="70">
        <f>VLOOKUP(C4799,[6]Consolidado!$B:$H,7,FALSE)</f>
        <v>0</v>
      </c>
      <c r="O4799" s="69"/>
      <c r="P4799" s="69"/>
    </row>
    <row r="4800" spans="1:16" s="71" customFormat="1" ht="16.5" customHeight="1" outlineLevel="1" x14ac:dyDescent="0.2">
      <c r="A4800" s="60" t="s">
        <v>717</v>
      </c>
      <c r="B4800" s="61">
        <v>42977</v>
      </c>
      <c r="C4800" s="69" t="s">
        <v>89</v>
      </c>
      <c r="D4800" s="63" t="str">
        <f>VLOOKUP(C4800,[6]Consolidado!$B:$E,4,FALSE)</f>
        <v>En Proceso</v>
      </c>
      <c r="E4800" s="64" t="s">
        <v>33</v>
      </c>
      <c r="F4800" s="65" t="s">
        <v>90</v>
      </c>
      <c r="G4800" s="66">
        <v>-48.6</v>
      </c>
      <c r="H4800" s="67">
        <v>3.1466686239601929</v>
      </c>
      <c r="I4800" s="129">
        <f t="shared" si="140"/>
        <v>-152.92809512446539</v>
      </c>
      <c r="J4800" s="86">
        <v>30.292899999999999</v>
      </c>
      <c r="K4800" s="129">
        <f t="shared" si="141"/>
        <v>-5.0483147907419026</v>
      </c>
      <c r="L4800" s="68" t="str">
        <f>VLOOKUP(C4800,[6]Consolidado!$B:$E,2,FALSE)</f>
        <v>Empaque</v>
      </c>
      <c r="M4800" s="69" t="str">
        <f>VLOOKUP(C4800,[6]Consolidado!$B:$E,3,FALSE)</f>
        <v>Material de empaque pendiente de distribuir</v>
      </c>
      <c r="N4800" s="70">
        <f>VLOOKUP(C4800,[6]Consolidado!$B:$H,7,FALSE)</f>
        <v>0</v>
      </c>
      <c r="O4800" s="69"/>
      <c r="P4800" s="69"/>
    </row>
    <row r="4801" spans="1:16" s="71" customFormat="1" ht="16.5" customHeight="1" outlineLevel="1" x14ac:dyDescent="0.2">
      <c r="A4801" s="60" t="s">
        <v>717</v>
      </c>
      <c r="B4801" s="61">
        <v>42977</v>
      </c>
      <c r="C4801" s="69">
        <v>295</v>
      </c>
      <c r="D4801" s="63" t="str">
        <f>VLOOKUP(C4801,[6]Consolidado!$B:$E,4,FALSE)</f>
        <v>Finalizada</v>
      </c>
      <c r="E4801" s="64" t="s">
        <v>25</v>
      </c>
      <c r="F4801" s="65" t="s">
        <v>128</v>
      </c>
      <c r="G4801" s="66">
        <v>0.8125</v>
      </c>
      <c r="H4801" s="67">
        <v>897.51894989058076</v>
      </c>
      <c r="I4801" s="129">
        <f t="shared" si="140"/>
        <v>729.23414678609686</v>
      </c>
      <c r="J4801" s="86">
        <v>30.292899999999999</v>
      </c>
      <c r="K4801" s="129">
        <f t="shared" si="141"/>
        <v>24.072774372413896</v>
      </c>
      <c r="L4801" s="68" t="str">
        <f>VLOOKUP(C4801,[6]Consolidado!$B:$E,2,FALSE)</f>
        <v>Chicha [Pina Blanca]</v>
      </c>
      <c r="M4801" s="69" t="str">
        <f>VLOOKUP(C4801,[6]Consolidado!$B:$E,3,FALSE)</f>
        <v>BQ-01 Banquette 1</v>
      </c>
      <c r="N4801" s="70" t="str">
        <f>VLOOKUP(C4801,[6]Consolidado!$B:$H,7,FALSE)</f>
        <v>Agosto</v>
      </c>
      <c r="O4801" s="69"/>
      <c r="P4801" s="69"/>
    </row>
    <row r="4802" spans="1:16" s="71" customFormat="1" ht="16.5" customHeight="1" outlineLevel="1" x14ac:dyDescent="0.2">
      <c r="A4802" s="60" t="s">
        <v>717</v>
      </c>
      <c r="B4802" s="61">
        <v>42977</v>
      </c>
      <c r="C4802" s="69">
        <v>295</v>
      </c>
      <c r="D4802" s="63" t="str">
        <f>VLOOKUP(C4802,[6]Consolidado!$B:$E,4,FALSE)</f>
        <v>Finalizada</v>
      </c>
      <c r="E4802" s="64" t="s">
        <v>25</v>
      </c>
      <c r="F4802" s="65" t="s">
        <v>138</v>
      </c>
      <c r="G4802" s="66">
        <v>0.625</v>
      </c>
      <c r="H4802" s="67">
        <v>838.56593976525971</v>
      </c>
      <c r="I4802" s="129">
        <f t="shared" si="140"/>
        <v>524.10371235328728</v>
      </c>
      <c r="J4802" s="86">
        <v>30.292899999999999</v>
      </c>
      <c r="K4802" s="129">
        <f t="shared" si="141"/>
        <v>17.301206300924878</v>
      </c>
      <c r="L4802" s="68" t="str">
        <f>VLOOKUP(C4802,[6]Consolidado!$B:$E,2,FALSE)</f>
        <v>Chicha [Pina Blanca]</v>
      </c>
      <c r="M4802" s="69" t="str">
        <f>VLOOKUP(C4802,[6]Consolidado!$B:$E,3,FALSE)</f>
        <v>BQ-01 Banquette 1</v>
      </c>
      <c r="N4802" s="70" t="str">
        <f>VLOOKUP(C4802,[6]Consolidado!$B:$H,7,FALSE)</f>
        <v>Agosto</v>
      </c>
      <c r="O4802" s="69"/>
      <c r="P4802" s="69"/>
    </row>
    <row r="4803" spans="1:16" s="71" customFormat="1" ht="16.5" customHeight="1" outlineLevel="1" x14ac:dyDescent="0.2">
      <c r="A4803" s="60" t="s">
        <v>717</v>
      </c>
      <c r="B4803" s="61">
        <v>42977</v>
      </c>
      <c r="C4803" s="69">
        <v>295</v>
      </c>
      <c r="D4803" s="63" t="str">
        <f>VLOOKUP(C4803,[6]Consolidado!$B:$E,4,FALSE)</f>
        <v>Finalizada</v>
      </c>
      <c r="E4803" s="64" t="s">
        <v>25</v>
      </c>
      <c r="F4803" s="65" t="s">
        <v>201</v>
      </c>
      <c r="G4803" s="66">
        <v>3.125E-2</v>
      </c>
      <c r="H4803" s="67">
        <v>875.09253561253558</v>
      </c>
      <c r="I4803" s="129">
        <f t="shared" si="140"/>
        <v>27.346641737891737</v>
      </c>
      <c r="J4803" s="86">
        <v>30.292899999999999</v>
      </c>
      <c r="K4803" s="129">
        <f t="shared" si="141"/>
        <v>0.90274096365457701</v>
      </c>
      <c r="L4803" s="68" t="str">
        <f>VLOOKUP(C4803,[6]Consolidado!$B:$E,2,FALSE)</f>
        <v>Chicha [Pina Blanca]</v>
      </c>
      <c r="M4803" s="69" t="str">
        <f>VLOOKUP(C4803,[6]Consolidado!$B:$E,3,FALSE)</f>
        <v>BQ-01 Banquette 1</v>
      </c>
      <c r="N4803" s="70" t="str">
        <f>VLOOKUP(C4803,[6]Consolidado!$B:$H,7,FALSE)</f>
        <v>Agosto</v>
      </c>
      <c r="O4803" s="69"/>
      <c r="P4803" s="69"/>
    </row>
    <row r="4804" spans="1:16" s="71" customFormat="1" ht="16.5" customHeight="1" outlineLevel="1" x14ac:dyDescent="0.2">
      <c r="A4804" s="60" t="s">
        <v>717</v>
      </c>
      <c r="B4804" s="61">
        <v>42977</v>
      </c>
      <c r="C4804" s="69">
        <v>295</v>
      </c>
      <c r="D4804" s="63" t="str">
        <f>VLOOKUP(C4804,[6]Consolidado!$B:$E,4,FALSE)</f>
        <v>Finalizada</v>
      </c>
      <c r="E4804" s="64" t="s">
        <v>33</v>
      </c>
      <c r="F4804" s="65" t="s">
        <v>90</v>
      </c>
      <c r="G4804" s="66">
        <v>48.6</v>
      </c>
      <c r="H4804" s="67">
        <v>3.1466686239601929</v>
      </c>
      <c r="I4804" s="129">
        <f t="shared" si="140"/>
        <v>152.92809512446539</v>
      </c>
      <c r="J4804" s="86">
        <v>30.292899999999999</v>
      </c>
      <c r="K4804" s="129">
        <f t="shared" si="141"/>
        <v>5.0483147907419026</v>
      </c>
      <c r="L4804" s="68" t="str">
        <f>VLOOKUP(C4804,[6]Consolidado!$B:$E,2,FALSE)</f>
        <v>Chicha [Pina Blanca]</v>
      </c>
      <c r="M4804" s="69" t="str">
        <f>VLOOKUP(C4804,[6]Consolidado!$B:$E,3,FALSE)</f>
        <v>BQ-01 Banquette 1</v>
      </c>
      <c r="N4804" s="70" t="str">
        <f>VLOOKUP(C4804,[6]Consolidado!$B:$H,7,FALSE)</f>
        <v>Agosto</v>
      </c>
      <c r="O4804" s="69"/>
      <c r="P4804" s="69"/>
    </row>
    <row r="4805" spans="1:16" s="71" customFormat="1" ht="16.5" customHeight="1" outlineLevel="1" x14ac:dyDescent="0.2">
      <c r="A4805" s="60" t="s">
        <v>717</v>
      </c>
      <c r="B4805" s="61">
        <v>42977</v>
      </c>
      <c r="C4805" s="69" t="s">
        <v>290</v>
      </c>
      <c r="D4805" s="63" t="str">
        <f>VLOOKUP(C4805,[6]Consolidado!$B:$E,4,FALSE)</f>
        <v>En Proceso</v>
      </c>
      <c r="E4805" s="64" t="s">
        <v>25</v>
      </c>
      <c r="F4805" s="65" t="s">
        <v>128</v>
      </c>
      <c r="G4805" s="66">
        <v>-0.125</v>
      </c>
      <c r="H4805" s="67">
        <v>897.51894989058076</v>
      </c>
      <c r="I4805" s="129">
        <f t="shared" si="140"/>
        <v>-112.18986873632259</v>
      </c>
      <c r="J4805" s="86">
        <v>30.292899999999999</v>
      </c>
      <c r="K4805" s="129">
        <f t="shared" si="141"/>
        <v>-3.7035037496021377</v>
      </c>
      <c r="L4805" s="68" t="str">
        <f>VLOOKUP(C4805,[6]Consolidado!$B:$E,2,FALSE)</f>
        <v>Acabado</v>
      </c>
      <c r="M4805" s="69" t="str">
        <f>VLOOKUP(C4805,[6]Consolidado!$B:$E,3,FALSE)</f>
        <v>Material de acabado pendiente de distribuir</v>
      </c>
      <c r="N4805" s="70">
        <f>VLOOKUP(C4805,[6]Consolidado!$B:$H,7,FALSE)</f>
        <v>0</v>
      </c>
      <c r="O4805" s="69"/>
      <c r="P4805" s="69"/>
    </row>
    <row r="4806" spans="1:16" s="71" customFormat="1" ht="16.5" customHeight="1" outlineLevel="1" x14ac:dyDescent="0.2">
      <c r="A4806" s="60" t="s">
        <v>717</v>
      </c>
      <c r="B4806" s="61">
        <v>42977</v>
      </c>
      <c r="C4806" s="69" t="s">
        <v>290</v>
      </c>
      <c r="D4806" s="63" t="str">
        <f>VLOOKUP(C4806,[6]Consolidado!$B:$E,4,FALSE)</f>
        <v>En Proceso</v>
      </c>
      <c r="E4806" s="64" t="s">
        <v>25</v>
      </c>
      <c r="F4806" s="65" t="s">
        <v>138</v>
      </c>
      <c r="G4806" s="66">
        <v>-0.125</v>
      </c>
      <c r="H4806" s="67">
        <v>838.56593976525971</v>
      </c>
      <c r="I4806" s="129">
        <f t="shared" si="140"/>
        <v>-104.82074247065746</v>
      </c>
      <c r="J4806" s="86">
        <v>30.292899999999999</v>
      </c>
      <c r="K4806" s="129">
        <f t="shared" si="141"/>
        <v>-3.4602412601849761</v>
      </c>
      <c r="L4806" s="68" t="str">
        <f>VLOOKUP(C4806,[6]Consolidado!$B:$E,2,FALSE)</f>
        <v>Acabado</v>
      </c>
      <c r="M4806" s="69" t="str">
        <f>VLOOKUP(C4806,[6]Consolidado!$B:$E,3,FALSE)</f>
        <v>Material de acabado pendiente de distribuir</v>
      </c>
      <c r="N4806" s="70">
        <f>VLOOKUP(C4806,[6]Consolidado!$B:$H,7,FALSE)</f>
        <v>0</v>
      </c>
      <c r="O4806" s="69"/>
      <c r="P4806" s="69"/>
    </row>
    <row r="4807" spans="1:16" s="71" customFormat="1" ht="16.5" customHeight="1" outlineLevel="1" x14ac:dyDescent="0.2">
      <c r="A4807" s="60" t="s">
        <v>717</v>
      </c>
      <c r="B4807" s="61">
        <v>42977</v>
      </c>
      <c r="C4807" s="69" t="s">
        <v>290</v>
      </c>
      <c r="D4807" s="63" t="str">
        <f>VLOOKUP(C4807,[6]Consolidado!$B:$E,4,FALSE)</f>
        <v>En Proceso</v>
      </c>
      <c r="E4807" s="64" t="s">
        <v>25</v>
      </c>
      <c r="F4807" s="65" t="s">
        <v>133</v>
      </c>
      <c r="G4807" s="66">
        <v>-0.125</v>
      </c>
      <c r="H4807" s="67">
        <v>142.2564563939394</v>
      </c>
      <c r="I4807" s="129">
        <f t="shared" si="140"/>
        <v>-17.782057049242425</v>
      </c>
      <c r="J4807" s="86">
        <v>30.292899999999999</v>
      </c>
      <c r="K4807" s="129">
        <f t="shared" si="141"/>
        <v>-0.5870041181016814</v>
      </c>
      <c r="L4807" s="68" t="str">
        <f>VLOOKUP(C4807,[6]Consolidado!$B:$E,2,FALSE)</f>
        <v>Acabado</v>
      </c>
      <c r="M4807" s="69" t="str">
        <f>VLOOKUP(C4807,[6]Consolidado!$B:$E,3,FALSE)</f>
        <v>Material de acabado pendiente de distribuir</v>
      </c>
      <c r="N4807" s="70">
        <f>VLOOKUP(C4807,[6]Consolidado!$B:$H,7,FALSE)</f>
        <v>0</v>
      </c>
      <c r="O4807" s="69"/>
      <c r="P4807" s="69"/>
    </row>
    <row r="4808" spans="1:16" s="71" customFormat="1" ht="16.5" customHeight="1" outlineLevel="1" x14ac:dyDescent="0.2">
      <c r="A4808" s="60" t="s">
        <v>717</v>
      </c>
      <c r="B4808" s="61">
        <v>42977</v>
      </c>
      <c r="C4808" s="69" t="s">
        <v>290</v>
      </c>
      <c r="D4808" s="63" t="str">
        <f>VLOOKUP(C4808,[6]Consolidado!$B:$E,4,FALSE)</f>
        <v>En Proceso</v>
      </c>
      <c r="E4808" s="64" t="s">
        <v>25</v>
      </c>
      <c r="F4808" s="65" t="s">
        <v>201</v>
      </c>
      <c r="G4808" s="66">
        <v>-6.25E-2</v>
      </c>
      <c r="H4808" s="67">
        <v>875.09253561253558</v>
      </c>
      <c r="I4808" s="129">
        <f t="shared" si="140"/>
        <v>-54.693283475783474</v>
      </c>
      <c r="J4808" s="86">
        <v>30.292899999999999</v>
      </c>
      <c r="K4808" s="129">
        <f t="shared" si="141"/>
        <v>-1.805481927309154</v>
      </c>
      <c r="L4808" s="68" t="str">
        <f>VLOOKUP(C4808,[6]Consolidado!$B:$E,2,FALSE)</f>
        <v>Acabado</v>
      </c>
      <c r="M4808" s="69" t="str">
        <f>VLOOKUP(C4808,[6]Consolidado!$B:$E,3,FALSE)</f>
        <v>Material de acabado pendiente de distribuir</v>
      </c>
      <c r="N4808" s="70">
        <f>VLOOKUP(C4808,[6]Consolidado!$B:$H,7,FALSE)</f>
        <v>0</v>
      </c>
      <c r="O4808" s="69"/>
      <c r="P4808" s="69"/>
    </row>
    <row r="4809" spans="1:16" s="71" customFormat="1" ht="16.5" customHeight="1" outlineLevel="1" x14ac:dyDescent="0.2">
      <c r="A4809" s="60" t="s">
        <v>717</v>
      </c>
      <c r="B4809" s="61">
        <v>42977</v>
      </c>
      <c r="C4809" s="69" t="s">
        <v>290</v>
      </c>
      <c r="D4809" s="63" t="str">
        <f>VLOOKUP(C4809,[6]Consolidado!$B:$E,4,FALSE)</f>
        <v>En Proceso</v>
      </c>
      <c r="E4809" s="64" t="s">
        <v>25</v>
      </c>
      <c r="F4809" s="65" t="s">
        <v>230</v>
      </c>
      <c r="G4809" s="66">
        <v>-3.125E-2</v>
      </c>
      <c r="H4809" s="67">
        <v>238.47880378364198</v>
      </c>
      <c r="I4809" s="129">
        <f t="shared" si="140"/>
        <v>-7.4524626182388118</v>
      </c>
      <c r="J4809" s="86">
        <v>30.292899999999999</v>
      </c>
      <c r="K4809" s="129">
        <f t="shared" si="141"/>
        <v>-0.24601350871784516</v>
      </c>
      <c r="L4809" s="68" t="str">
        <f>VLOOKUP(C4809,[6]Consolidado!$B:$E,2,FALSE)</f>
        <v>Acabado</v>
      </c>
      <c r="M4809" s="69" t="str">
        <f>VLOOKUP(C4809,[6]Consolidado!$B:$E,3,FALSE)</f>
        <v>Material de acabado pendiente de distribuir</v>
      </c>
      <c r="N4809" s="70">
        <f>VLOOKUP(C4809,[6]Consolidado!$B:$H,7,FALSE)</f>
        <v>0</v>
      </c>
      <c r="O4809" s="69"/>
      <c r="P4809" s="69"/>
    </row>
    <row r="4810" spans="1:16" s="71" customFormat="1" ht="16.5" customHeight="1" outlineLevel="1" x14ac:dyDescent="0.2">
      <c r="A4810" s="60" t="s">
        <v>717</v>
      </c>
      <c r="B4810" s="61">
        <v>42977</v>
      </c>
      <c r="C4810" s="69" t="s">
        <v>290</v>
      </c>
      <c r="D4810" s="63" t="str">
        <f>VLOOKUP(C4810,[6]Consolidado!$B:$E,4,FALSE)</f>
        <v>En Proceso</v>
      </c>
      <c r="E4810" s="64" t="s">
        <v>25</v>
      </c>
      <c r="F4810" s="65" t="s">
        <v>109</v>
      </c>
      <c r="G4810" s="66">
        <v>-3.125E-2</v>
      </c>
      <c r="H4810" s="67">
        <v>1200.5646323851602</v>
      </c>
      <c r="I4810" s="129">
        <f t="shared" si="140"/>
        <v>-37.517644762036255</v>
      </c>
      <c r="J4810" s="86">
        <v>30.292899999999999</v>
      </c>
      <c r="K4810" s="129">
        <f t="shared" si="141"/>
        <v>-1.2384963064624468</v>
      </c>
      <c r="L4810" s="68" t="str">
        <f>VLOOKUP(C4810,[6]Consolidado!$B:$E,2,FALSE)</f>
        <v>Acabado</v>
      </c>
      <c r="M4810" s="69" t="str">
        <f>VLOOKUP(C4810,[6]Consolidado!$B:$E,3,FALSE)</f>
        <v>Material de acabado pendiente de distribuir</v>
      </c>
      <c r="N4810" s="70">
        <f>VLOOKUP(C4810,[6]Consolidado!$B:$H,7,FALSE)</f>
        <v>0</v>
      </c>
      <c r="O4810" s="69"/>
      <c r="P4810" s="69"/>
    </row>
    <row r="4811" spans="1:16" s="71" customFormat="1" ht="16.5" customHeight="1" outlineLevel="1" x14ac:dyDescent="0.2">
      <c r="A4811" s="60" t="s">
        <v>717</v>
      </c>
      <c r="B4811" s="61">
        <v>42977</v>
      </c>
      <c r="C4811" s="69" t="s">
        <v>290</v>
      </c>
      <c r="D4811" s="63" t="str">
        <f>VLOOKUP(C4811,[6]Consolidado!$B:$E,4,FALSE)</f>
        <v>En Proceso</v>
      </c>
      <c r="E4811" s="64" t="s">
        <v>25</v>
      </c>
      <c r="F4811" s="65" t="s">
        <v>110</v>
      </c>
      <c r="G4811" s="66">
        <v>-3.125E-2</v>
      </c>
      <c r="H4811" s="67">
        <v>1309.9402727880145</v>
      </c>
      <c r="I4811" s="129">
        <f t="shared" si="140"/>
        <v>-40.935633524625452</v>
      </c>
      <c r="J4811" s="86">
        <v>30.292899999999999</v>
      </c>
      <c r="K4811" s="129">
        <f t="shared" si="141"/>
        <v>-1.3513276551477558</v>
      </c>
      <c r="L4811" s="68" t="str">
        <f>VLOOKUP(C4811,[6]Consolidado!$B:$E,2,FALSE)</f>
        <v>Acabado</v>
      </c>
      <c r="M4811" s="69" t="str">
        <f>VLOOKUP(C4811,[6]Consolidado!$B:$E,3,FALSE)</f>
        <v>Material de acabado pendiente de distribuir</v>
      </c>
      <c r="N4811" s="70">
        <f>VLOOKUP(C4811,[6]Consolidado!$B:$H,7,FALSE)</f>
        <v>0</v>
      </c>
      <c r="O4811" s="69"/>
      <c r="P4811" s="69"/>
    </row>
    <row r="4812" spans="1:16" s="71" customFormat="1" ht="16.5" customHeight="1" outlineLevel="1" x14ac:dyDescent="0.2">
      <c r="A4812" s="60" t="s">
        <v>717</v>
      </c>
      <c r="B4812" s="61">
        <v>42977</v>
      </c>
      <c r="C4812" s="69" t="s">
        <v>290</v>
      </c>
      <c r="D4812" s="63" t="str">
        <f>VLOOKUP(C4812,[6]Consolidado!$B:$E,4,FALSE)</f>
        <v>En Proceso</v>
      </c>
      <c r="E4812" s="64" t="s">
        <v>25</v>
      </c>
      <c r="F4812" s="65" t="s">
        <v>119</v>
      </c>
      <c r="G4812" s="66">
        <v>-3.125E-2</v>
      </c>
      <c r="H4812" s="67">
        <v>614.85960643746137</v>
      </c>
      <c r="I4812" s="129">
        <f t="shared" si="140"/>
        <v>-19.214362701170668</v>
      </c>
      <c r="J4812" s="86">
        <v>30.292899999999999</v>
      </c>
      <c r="K4812" s="129">
        <f t="shared" si="141"/>
        <v>-0.63428601095209336</v>
      </c>
      <c r="L4812" s="68" t="str">
        <f>VLOOKUP(C4812,[6]Consolidado!$B:$E,2,FALSE)</f>
        <v>Acabado</v>
      </c>
      <c r="M4812" s="69" t="str">
        <f>VLOOKUP(C4812,[6]Consolidado!$B:$E,3,FALSE)</f>
        <v>Material de acabado pendiente de distribuir</v>
      </c>
      <c r="N4812" s="70">
        <f>VLOOKUP(C4812,[6]Consolidado!$B:$H,7,FALSE)</f>
        <v>0</v>
      </c>
      <c r="O4812" s="69"/>
      <c r="P4812" s="69"/>
    </row>
    <row r="4813" spans="1:16" s="71" customFormat="1" ht="16.5" customHeight="1" outlineLevel="1" x14ac:dyDescent="0.2">
      <c r="A4813" s="60" t="s">
        <v>717</v>
      </c>
      <c r="B4813" s="61">
        <v>42977</v>
      </c>
      <c r="C4813" s="69" t="s">
        <v>89</v>
      </c>
      <c r="D4813" s="63" t="str">
        <f>VLOOKUP(C4813,[6]Consolidado!$B:$E,4,FALSE)</f>
        <v>En Proceso</v>
      </c>
      <c r="E4813" s="64" t="s">
        <v>33</v>
      </c>
      <c r="F4813" s="65" t="s">
        <v>90</v>
      </c>
      <c r="G4813" s="66">
        <v>-63</v>
      </c>
      <c r="H4813" s="67">
        <v>3.1466686239601929</v>
      </c>
      <c r="I4813" s="129">
        <f t="shared" si="140"/>
        <v>-198.24012330949216</v>
      </c>
      <c r="J4813" s="86">
        <v>30.292899999999999</v>
      </c>
      <c r="K4813" s="129">
        <f t="shared" si="141"/>
        <v>-6.5441117657765409</v>
      </c>
      <c r="L4813" s="68" t="str">
        <f>VLOOKUP(C4813,[6]Consolidado!$B:$E,2,FALSE)</f>
        <v>Empaque</v>
      </c>
      <c r="M4813" s="69" t="str">
        <f>VLOOKUP(C4813,[6]Consolidado!$B:$E,3,FALSE)</f>
        <v>Material de empaque pendiente de distribuir</v>
      </c>
      <c r="N4813" s="70">
        <f>VLOOKUP(C4813,[6]Consolidado!$B:$H,7,FALSE)</f>
        <v>0</v>
      </c>
      <c r="O4813" s="69"/>
      <c r="P4813" s="69"/>
    </row>
    <row r="4814" spans="1:16" s="71" customFormat="1" ht="16.5" customHeight="1" outlineLevel="1" x14ac:dyDescent="0.2">
      <c r="A4814" s="60" t="s">
        <v>717</v>
      </c>
      <c r="B4814" s="61">
        <v>42977</v>
      </c>
      <c r="C4814" s="69">
        <v>296</v>
      </c>
      <c r="D4814" s="63" t="str">
        <f>VLOOKUP(C4814,[6]Consolidado!$B:$E,4,FALSE)</f>
        <v>Finalizada</v>
      </c>
      <c r="E4814" s="64" t="s">
        <v>25</v>
      </c>
      <c r="F4814" s="65" t="s">
        <v>128</v>
      </c>
      <c r="G4814" s="66">
        <v>0.125</v>
      </c>
      <c r="H4814" s="67">
        <v>897.51894989058076</v>
      </c>
      <c r="I4814" s="129">
        <f t="shared" si="140"/>
        <v>112.18986873632259</v>
      </c>
      <c r="J4814" s="86">
        <v>30.292899999999999</v>
      </c>
      <c r="K4814" s="129">
        <f t="shared" si="141"/>
        <v>3.7035037496021377</v>
      </c>
      <c r="L4814" s="68" t="str">
        <f>VLOOKUP(C4814,[6]Consolidado!$B:$E,2,FALSE)</f>
        <v>Chicha [Pina Blanca]</v>
      </c>
      <c r="M4814" s="69" t="str">
        <f>VLOOKUP(C4814,[6]Consolidado!$B:$E,3,FALSE)</f>
        <v>BQ-02 Banquette 2</v>
      </c>
      <c r="N4814" s="70" t="str">
        <f>VLOOKUP(C4814,[6]Consolidado!$B:$H,7,FALSE)</f>
        <v>Agosto</v>
      </c>
      <c r="O4814" s="69"/>
      <c r="P4814" s="69"/>
    </row>
    <row r="4815" spans="1:16" s="71" customFormat="1" ht="16.5" customHeight="1" outlineLevel="1" x14ac:dyDescent="0.2">
      <c r="A4815" s="60" t="s">
        <v>717</v>
      </c>
      <c r="B4815" s="61">
        <v>42977</v>
      </c>
      <c r="C4815" s="69">
        <v>296</v>
      </c>
      <c r="D4815" s="63" t="str">
        <f>VLOOKUP(C4815,[6]Consolidado!$B:$E,4,FALSE)</f>
        <v>Finalizada</v>
      </c>
      <c r="E4815" s="64" t="s">
        <v>25</v>
      </c>
      <c r="F4815" s="65" t="s">
        <v>138</v>
      </c>
      <c r="G4815" s="66">
        <v>0.125</v>
      </c>
      <c r="H4815" s="67">
        <v>838.56593976525971</v>
      </c>
      <c r="I4815" s="129">
        <f t="shared" si="140"/>
        <v>104.82074247065746</v>
      </c>
      <c r="J4815" s="86">
        <v>30.292899999999999</v>
      </c>
      <c r="K4815" s="129">
        <f t="shared" si="141"/>
        <v>3.4602412601849761</v>
      </c>
      <c r="L4815" s="68" t="str">
        <f>VLOOKUP(C4815,[6]Consolidado!$B:$E,2,FALSE)</f>
        <v>Chicha [Pina Blanca]</v>
      </c>
      <c r="M4815" s="69" t="str">
        <f>VLOOKUP(C4815,[6]Consolidado!$B:$E,3,FALSE)</f>
        <v>BQ-02 Banquette 2</v>
      </c>
      <c r="N4815" s="70" t="str">
        <f>VLOOKUP(C4815,[6]Consolidado!$B:$H,7,FALSE)</f>
        <v>Agosto</v>
      </c>
      <c r="O4815" s="69"/>
      <c r="P4815" s="69"/>
    </row>
    <row r="4816" spans="1:16" s="71" customFormat="1" ht="16.5" customHeight="1" outlineLevel="1" x14ac:dyDescent="0.2">
      <c r="A4816" s="60" t="s">
        <v>717</v>
      </c>
      <c r="B4816" s="61">
        <v>42977</v>
      </c>
      <c r="C4816" s="69">
        <v>296</v>
      </c>
      <c r="D4816" s="63" t="str">
        <f>VLOOKUP(C4816,[6]Consolidado!$B:$E,4,FALSE)</f>
        <v>Finalizada</v>
      </c>
      <c r="E4816" s="64" t="s">
        <v>25</v>
      </c>
      <c r="F4816" s="65" t="s">
        <v>133</v>
      </c>
      <c r="G4816" s="66">
        <v>0.125</v>
      </c>
      <c r="H4816" s="67">
        <v>142.2564563939394</v>
      </c>
      <c r="I4816" s="129">
        <f t="shared" si="140"/>
        <v>17.782057049242425</v>
      </c>
      <c r="J4816" s="86">
        <v>30.292899999999999</v>
      </c>
      <c r="K4816" s="129">
        <f t="shared" si="141"/>
        <v>0.5870041181016814</v>
      </c>
      <c r="L4816" s="68" t="str">
        <f>VLOOKUP(C4816,[6]Consolidado!$B:$E,2,FALSE)</f>
        <v>Chicha [Pina Blanca]</v>
      </c>
      <c r="M4816" s="69" t="str">
        <f>VLOOKUP(C4816,[6]Consolidado!$B:$E,3,FALSE)</f>
        <v>BQ-02 Banquette 2</v>
      </c>
      <c r="N4816" s="70" t="str">
        <f>VLOOKUP(C4816,[6]Consolidado!$B:$H,7,FALSE)</f>
        <v>Agosto</v>
      </c>
      <c r="O4816" s="69"/>
      <c r="P4816" s="69"/>
    </row>
    <row r="4817" spans="1:16" s="71" customFormat="1" ht="16.5" customHeight="1" outlineLevel="1" x14ac:dyDescent="0.2">
      <c r="A4817" s="60" t="s">
        <v>717</v>
      </c>
      <c r="B4817" s="61">
        <v>42977</v>
      </c>
      <c r="C4817" s="69">
        <v>296</v>
      </c>
      <c r="D4817" s="63" t="str">
        <f>VLOOKUP(C4817,[6]Consolidado!$B:$E,4,FALSE)</f>
        <v>Finalizada</v>
      </c>
      <c r="E4817" s="64" t="s">
        <v>25</v>
      </c>
      <c r="F4817" s="65" t="s">
        <v>201</v>
      </c>
      <c r="G4817" s="66">
        <v>6.25E-2</v>
      </c>
      <c r="H4817" s="67">
        <v>875.09253561253558</v>
      </c>
      <c r="I4817" s="129">
        <f t="shared" si="140"/>
        <v>54.693283475783474</v>
      </c>
      <c r="J4817" s="86">
        <v>30.292899999999999</v>
      </c>
      <c r="K4817" s="129">
        <f t="shared" si="141"/>
        <v>1.805481927309154</v>
      </c>
      <c r="L4817" s="68" t="str">
        <f>VLOOKUP(C4817,[6]Consolidado!$B:$E,2,FALSE)</f>
        <v>Chicha [Pina Blanca]</v>
      </c>
      <c r="M4817" s="69" t="str">
        <f>VLOOKUP(C4817,[6]Consolidado!$B:$E,3,FALSE)</f>
        <v>BQ-02 Banquette 2</v>
      </c>
      <c r="N4817" s="70" t="str">
        <f>VLOOKUP(C4817,[6]Consolidado!$B:$H,7,FALSE)</f>
        <v>Agosto</v>
      </c>
      <c r="O4817" s="69"/>
      <c r="P4817" s="69"/>
    </row>
    <row r="4818" spans="1:16" s="71" customFormat="1" ht="16.5" customHeight="1" outlineLevel="1" x14ac:dyDescent="0.2">
      <c r="A4818" s="60" t="s">
        <v>717</v>
      </c>
      <c r="B4818" s="61">
        <v>42977</v>
      </c>
      <c r="C4818" s="69">
        <v>296</v>
      </c>
      <c r="D4818" s="63" t="str">
        <f>VLOOKUP(C4818,[6]Consolidado!$B:$E,4,FALSE)</f>
        <v>Finalizada</v>
      </c>
      <c r="E4818" s="64" t="s">
        <v>25</v>
      </c>
      <c r="F4818" s="65" t="s">
        <v>230</v>
      </c>
      <c r="G4818" s="66">
        <v>3.125E-2</v>
      </c>
      <c r="H4818" s="67">
        <v>238.47880378364198</v>
      </c>
      <c r="I4818" s="129">
        <f t="shared" si="140"/>
        <v>7.4524626182388118</v>
      </c>
      <c r="J4818" s="86">
        <v>30.292899999999999</v>
      </c>
      <c r="K4818" s="129">
        <f t="shared" si="141"/>
        <v>0.24601350871784516</v>
      </c>
      <c r="L4818" s="68" t="str">
        <f>VLOOKUP(C4818,[6]Consolidado!$B:$E,2,FALSE)</f>
        <v>Chicha [Pina Blanca]</v>
      </c>
      <c r="M4818" s="69" t="str">
        <f>VLOOKUP(C4818,[6]Consolidado!$B:$E,3,FALSE)</f>
        <v>BQ-02 Banquette 2</v>
      </c>
      <c r="N4818" s="70" t="str">
        <f>VLOOKUP(C4818,[6]Consolidado!$B:$H,7,FALSE)</f>
        <v>Agosto</v>
      </c>
      <c r="O4818" s="69"/>
      <c r="P4818" s="69"/>
    </row>
    <row r="4819" spans="1:16" s="71" customFormat="1" ht="16.5" customHeight="1" outlineLevel="1" x14ac:dyDescent="0.2">
      <c r="A4819" s="60" t="s">
        <v>717</v>
      </c>
      <c r="B4819" s="61">
        <v>42977</v>
      </c>
      <c r="C4819" s="69">
        <v>296</v>
      </c>
      <c r="D4819" s="63" t="str">
        <f>VLOOKUP(C4819,[6]Consolidado!$B:$E,4,FALSE)</f>
        <v>Finalizada</v>
      </c>
      <c r="E4819" s="64" t="s">
        <v>25</v>
      </c>
      <c r="F4819" s="65" t="s">
        <v>109</v>
      </c>
      <c r="G4819" s="66">
        <v>3.125E-2</v>
      </c>
      <c r="H4819" s="67">
        <v>1200.5646323851602</v>
      </c>
      <c r="I4819" s="129">
        <f t="shared" si="140"/>
        <v>37.517644762036255</v>
      </c>
      <c r="J4819" s="86">
        <v>30.292899999999999</v>
      </c>
      <c r="K4819" s="129">
        <f t="shared" si="141"/>
        <v>1.2384963064624468</v>
      </c>
      <c r="L4819" s="68" t="str">
        <f>VLOOKUP(C4819,[6]Consolidado!$B:$E,2,FALSE)</f>
        <v>Chicha [Pina Blanca]</v>
      </c>
      <c r="M4819" s="69" t="str">
        <f>VLOOKUP(C4819,[6]Consolidado!$B:$E,3,FALSE)</f>
        <v>BQ-02 Banquette 2</v>
      </c>
      <c r="N4819" s="70" t="str">
        <f>VLOOKUP(C4819,[6]Consolidado!$B:$H,7,FALSE)</f>
        <v>Agosto</v>
      </c>
      <c r="O4819" s="69"/>
      <c r="P4819" s="69"/>
    </row>
    <row r="4820" spans="1:16" s="71" customFormat="1" ht="16.5" customHeight="1" outlineLevel="1" x14ac:dyDescent="0.2">
      <c r="A4820" s="60" t="s">
        <v>717</v>
      </c>
      <c r="B4820" s="61">
        <v>42977</v>
      </c>
      <c r="C4820" s="69">
        <v>296</v>
      </c>
      <c r="D4820" s="63" t="str">
        <f>VLOOKUP(C4820,[6]Consolidado!$B:$E,4,FALSE)</f>
        <v>Finalizada</v>
      </c>
      <c r="E4820" s="64" t="s">
        <v>25</v>
      </c>
      <c r="F4820" s="65" t="s">
        <v>110</v>
      </c>
      <c r="G4820" s="66">
        <v>3.125E-2</v>
      </c>
      <c r="H4820" s="67">
        <v>1309.9402727880145</v>
      </c>
      <c r="I4820" s="129">
        <f t="shared" si="140"/>
        <v>40.935633524625452</v>
      </c>
      <c r="J4820" s="86">
        <v>30.292899999999999</v>
      </c>
      <c r="K4820" s="129">
        <f t="shared" si="141"/>
        <v>1.3513276551477558</v>
      </c>
      <c r="L4820" s="68" t="str">
        <f>VLOOKUP(C4820,[6]Consolidado!$B:$E,2,FALSE)</f>
        <v>Chicha [Pina Blanca]</v>
      </c>
      <c r="M4820" s="69" t="str">
        <f>VLOOKUP(C4820,[6]Consolidado!$B:$E,3,FALSE)</f>
        <v>BQ-02 Banquette 2</v>
      </c>
      <c r="N4820" s="70" t="str">
        <f>VLOOKUP(C4820,[6]Consolidado!$B:$H,7,FALSE)</f>
        <v>Agosto</v>
      </c>
      <c r="O4820" s="69"/>
      <c r="P4820" s="69"/>
    </row>
    <row r="4821" spans="1:16" s="71" customFormat="1" ht="16.5" customHeight="1" outlineLevel="1" x14ac:dyDescent="0.2">
      <c r="A4821" s="60" t="s">
        <v>717</v>
      </c>
      <c r="B4821" s="61">
        <v>42977</v>
      </c>
      <c r="C4821" s="69">
        <v>296</v>
      </c>
      <c r="D4821" s="63" t="str">
        <f>VLOOKUP(C4821,[6]Consolidado!$B:$E,4,FALSE)</f>
        <v>Finalizada</v>
      </c>
      <c r="E4821" s="64" t="s">
        <v>25</v>
      </c>
      <c r="F4821" s="65" t="s">
        <v>119</v>
      </c>
      <c r="G4821" s="66">
        <v>3.125E-2</v>
      </c>
      <c r="H4821" s="67">
        <v>614.85960643746137</v>
      </c>
      <c r="I4821" s="129">
        <f t="shared" si="140"/>
        <v>19.214362701170668</v>
      </c>
      <c r="J4821" s="86">
        <v>30.292899999999999</v>
      </c>
      <c r="K4821" s="129">
        <f t="shared" si="141"/>
        <v>0.63428601095209336</v>
      </c>
      <c r="L4821" s="68" t="str">
        <f>VLOOKUP(C4821,[6]Consolidado!$B:$E,2,FALSE)</f>
        <v>Chicha [Pina Blanca]</v>
      </c>
      <c r="M4821" s="69" t="str">
        <f>VLOOKUP(C4821,[6]Consolidado!$B:$E,3,FALSE)</f>
        <v>BQ-02 Banquette 2</v>
      </c>
      <c r="N4821" s="70" t="str">
        <f>VLOOKUP(C4821,[6]Consolidado!$B:$H,7,FALSE)</f>
        <v>Agosto</v>
      </c>
      <c r="O4821" s="69"/>
      <c r="P4821" s="69"/>
    </row>
    <row r="4822" spans="1:16" s="71" customFormat="1" ht="16.5" customHeight="1" outlineLevel="1" x14ac:dyDescent="0.2">
      <c r="A4822" s="60" t="s">
        <v>717</v>
      </c>
      <c r="B4822" s="61">
        <v>42977</v>
      </c>
      <c r="C4822" s="69">
        <v>296</v>
      </c>
      <c r="D4822" s="63" t="str">
        <f>VLOOKUP(C4822,[6]Consolidado!$B:$E,4,FALSE)</f>
        <v>Finalizada</v>
      </c>
      <c r="E4822" s="64" t="s">
        <v>33</v>
      </c>
      <c r="F4822" s="65" t="s">
        <v>90</v>
      </c>
      <c r="G4822" s="66">
        <v>63</v>
      </c>
      <c r="H4822" s="67">
        <v>3.1466686239601929</v>
      </c>
      <c r="I4822" s="129">
        <f t="shared" si="140"/>
        <v>198.24012330949216</v>
      </c>
      <c r="J4822" s="86">
        <v>30.292899999999999</v>
      </c>
      <c r="K4822" s="129">
        <f t="shared" si="141"/>
        <v>6.5441117657765409</v>
      </c>
      <c r="L4822" s="68" t="str">
        <f>VLOOKUP(C4822,[6]Consolidado!$B:$E,2,FALSE)</f>
        <v>Chicha [Pina Blanca]</v>
      </c>
      <c r="M4822" s="69" t="str">
        <f>VLOOKUP(C4822,[6]Consolidado!$B:$E,3,FALSE)</f>
        <v>BQ-02 Banquette 2</v>
      </c>
      <c r="N4822" s="70" t="str">
        <f>VLOOKUP(C4822,[6]Consolidado!$B:$H,7,FALSE)</f>
        <v>Agosto</v>
      </c>
      <c r="O4822" s="69"/>
      <c r="P4822" s="69"/>
    </row>
    <row r="4823" spans="1:16" s="71" customFormat="1" ht="16.5" customHeight="1" outlineLevel="1" x14ac:dyDescent="0.2">
      <c r="A4823" s="60" t="s">
        <v>717</v>
      </c>
      <c r="B4823" s="61">
        <v>42977</v>
      </c>
      <c r="C4823" s="69" t="s">
        <v>290</v>
      </c>
      <c r="D4823" s="63" t="str">
        <f>VLOOKUP(C4823,[6]Consolidado!$B:$E,4,FALSE)</f>
        <v>En Proceso</v>
      </c>
      <c r="E4823" s="64" t="s">
        <v>25</v>
      </c>
      <c r="F4823" s="65" t="s">
        <v>128</v>
      </c>
      <c r="G4823" s="66">
        <v>-0.9375</v>
      </c>
      <c r="H4823" s="67">
        <v>897.51894989058076</v>
      </c>
      <c r="I4823" s="129">
        <f t="shared" si="140"/>
        <v>-841.4240155224195</v>
      </c>
      <c r="J4823" s="86">
        <v>30.292899999999999</v>
      </c>
      <c r="K4823" s="129">
        <f t="shared" si="141"/>
        <v>-27.776278122016034</v>
      </c>
      <c r="L4823" s="68" t="str">
        <f>VLOOKUP(C4823,[6]Consolidado!$B:$E,2,FALSE)</f>
        <v>Acabado</v>
      </c>
      <c r="M4823" s="69" t="str">
        <f>VLOOKUP(C4823,[6]Consolidado!$B:$E,3,FALSE)</f>
        <v>Material de acabado pendiente de distribuir</v>
      </c>
      <c r="N4823" s="70">
        <f>VLOOKUP(C4823,[6]Consolidado!$B:$H,7,FALSE)</f>
        <v>0</v>
      </c>
      <c r="O4823" s="69"/>
      <c r="P4823" s="69"/>
    </row>
    <row r="4824" spans="1:16" s="71" customFormat="1" ht="16.5" customHeight="1" outlineLevel="1" x14ac:dyDescent="0.2">
      <c r="A4824" s="60" t="s">
        <v>717</v>
      </c>
      <c r="B4824" s="61">
        <v>42977</v>
      </c>
      <c r="C4824" s="69" t="s">
        <v>290</v>
      </c>
      <c r="D4824" s="63" t="str">
        <f>VLOOKUP(C4824,[6]Consolidado!$B:$E,4,FALSE)</f>
        <v>En Proceso</v>
      </c>
      <c r="E4824" s="64" t="s">
        <v>25</v>
      </c>
      <c r="F4824" s="65" t="s">
        <v>138</v>
      </c>
      <c r="G4824" s="66">
        <v>-0.75</v>
      </c>
      <c r="H4824" s="67">
        <v>838.56593976525971</v>
      </c>
      <c r="I4824" s="129">
        <f t="shared" si="140"/>
        <v>-628.92445482394476</v>
      </c>
      <c r="J4824" s="86">
        <v>30.292899999999999</v>
      </c>
      <c r="K4824" s="129">
        <f t="shared" si="141"/>
        <v>-20.761447561109858</v>
      </c>
      <c r="L4824" s="68" t="str">
        <f>VLOOKUP(C4824,[6]Consolidado!$B:$E,2,FALSE)</f>
        <v>Acabado</v>
      </c>
      <c r="M4824" s="69" t="str">
        <f>VLOOKUP(C4824,[6]Consolidado!$B:$E,3,FALSE)</f>
        <v>Material de acabado pendiente de distribuir</v>
      </c>
      <c r="N4824" s="70">
        <f>VLOOKUP(C4824,[6]Consolidado!$B:$H,7,FALSE)</f>
        <v>0</v>
      </c>
      <c r="O4824" s="69"/>
      <c r="P4824" s="69"/>
    </row>
    <row r="4825" spans="1:16" s="71" customFormat="1" ht="16.5" customHeight="1" outlineLevel="1" x14ac:dyDescent="0.2">
      <c r="A4825" s="60" t="s">
        <v>717</v>
      </c>
      <c r="B4825" s="61">
        <v>42977</v>
      </c>
      <c r="C4825" s="69" t="s">
        <v>290</v>
      </c>
      <c r="D4825" s="63" t="str">
        <f>VLOOKUP(C4825,[6]Consolidado!$B:$E,4,FALSE)</f>
        <v>En Proceso</v>
      </c>
      <c r="E4825" s="64" t="s">
        <v>25</v>
      </c>
      <c r="F4825" s="65" t="s">
        <v>133</v>
      </c>
      <c r="G4825" s="66">
        <v>-0.25</v>
      </c>
      <c r="H4825" s="67">
        <v>142.2564563939394</v>
      </c>
      <c r="I4825" s="129">
        <f t="shared" si="140"/>
        <v>-35.564114098484851</v>
      </c>
      <c r="J4825" s="86">
        <v>30.292899999999999</v>
      </c>
      <c r="K4825" s="129">
        <f t="shared" si="141"/>
        <v>-1.1740082362033628</v>
      </c>
      <c r="L4825" s="68" t="str">
        <f>VLOOKUP(C4825,[6]Consolidado!$B:$E,2,FALSE)</f>
        <v>Acabado</v>
      </c>
      <c r="M4825" s="69" t="str">
        <f>VLOOKUP(C4825,[6]Consolidado!$B:$E,3,FALSE)</f>
        <v>Material de acabado pendiente de distribuir</v>
      </c>
      <c r="N4825" s="70">
        <f>VLOOKUP(C4825,[6]Consolidado!$B:$H,7,FALSE)</f>
        <v>0</v>
      </c>
      <c r="O4825" s="69"/>
      <c r="P4825" s="69"/>
    </row>
    <row r="4826" spans="1:16" s="71" customFormat="1" ht="16.5" customHeight="1" outlineLevel="1" x14ac:dyDescent="0.2">
      <c r="A4826" s="60" t="s">
        <v>717</v>
      </c>
      <c r="B4826" s="61">
        <v>42977</v>
      </c>
      <c r="C4826" s="69" t="s">
        <v>290</v>
      </c>
      <c r="D4826" s="63" t="str">
        <f>VLOOKUP(C4826,[6]Consolidado!$B:$E,4,FALSE)</f>
        <v>En Proceso</v>
      </c>
      <c r="E4826" s="64" t="s">
        <v>25</v>
      </c>
      <c r="F4826" s="65" t="s">
        <v>120</v>
      </c>
      <c r="G4826" s="66">
        <v>-3.125E-2</v>
      </c>
      <c r="H4826" s="67">
        <v>1209.67</v>
      </c>
      <c r="I4826" s="129">
        <f t="shared" si="140"/>
        <v>-37.802187500000002</v>
      </c>
      <c r="J4826" s="86">
        <v>30.292899999999999</v>
      </c>
      <c r="K4826" s="129">
        <f t="shared" si="141"/>
        <v>-1.2478893569120157</v>
      </c>
      <c r="L4826" s="68" t="str">
        <f>VLOOKUP(C4826,[6]Consolidado!$B:$E,2,FALSE)</f>
        <v>Acabado</v>
      </c>
      <c r="M4826" s="69" t="str">
        <f>VLOOKUP(C4826,[6]Consolidado!$B:$E,3,FALSE)</f>
        <v>Material de acabado pendiente de distribuir</v>
      </c>
      <c r="N4826" s="70">
        <f>VLOOKUP(C4826,[6]Consolidado!$B:$H,7,FALSE)</f>
        <v>0</v>
      </c>
      <c r="O4826" s="69"/>
      <c r="P4826" s="69"/>
    </row>
    <row r="4827" spans="1:16" s="71" customFormat="1" ht="16.5" customHeight="1" outlineLevel="1" x14ac:dyDescent="0.2">
      <c r="A4827" s="60" t="s">
        <v>717</v>
      </c>
      <c r="B4827" s="61">
        <v>42977</v>
      </c>
      <c r="C4827" s="69" t="s">
        <v>290</v>
      </c>
      <c r="D4827" s="63" t="str">
        <f>VLOOKUP(C4827,[6]Consolidado!$B:$E,4,FALSE)</f>
        <v>En Proceso</v>
      </c>
      <c r="E4827" s="64" t="s">
        <v>25</v>
      </c>
      <c r="F4827" s="65" t="s">
        <v>99</v>
      </c>
      <c r="G4827" s="66">
        <v>-9.375E-2</v>
      </c>
      <c r="H4827" s="67">
        <v>349.53824092741934</v>
      </c>
      <c r="I4827" s="129">
        <f t="shared" si="140"/>
        <v>-32.769210086945563</v>
      </c>
      <c r="J4827" s="86">
        <v>30.292899999999999</v>
      </c>
      <c r="K4827" s="129">
        <f t="shared" si="141"/>
        <v>-1.0817455604100488</v>
      </c>
      <c r="L4827" s="68" t="str">
        <f>VLOOKUP(C4827,[6]Consolidado!$B:$E,2,FALSE)</f>
        <v>Acabado</v>
      </c>
      <c r="M4827" s="69" t="str">
        <f>VLOOKUP(C4827,[6]Consolidado!$B:$E,3,FALSE)</f>
        <v>Material de acabado pendiente de distribuir</v>
      </c>
      <c r="N4827" s="70">
        <f>VLOOKUP(C4827,[6]Consolidado!$B:$H,7,FALSE)</f>
        <v>0</v>
      </c>
      <c r="O4827" s="69"/>
      <c r="P4827" s="69"/>
    </row>
    <row r="4828" spans="1:16" s="71" customFormat="1" ht="16.5" customHeight="1" outlineLevel="1" x14ac:dyDescent="0.2">
      <c r="A4828" s="60" t="s">
        <v>717</v>
      </c>
      <c r="B4828" s="61">
        <v>42977</v>
      </c>
      <c r="C4828" s="69" t="s">
        <v>89</v>
      </c>
      <c r="D4828" s="63" t="str">
        <f>VLOOKUP(C4828,[6]Consolidado!$B:$E,4,FALSE)</f>
        <v>En Proceso</v>
      </c>
      <c r="E4828" s="64" t="s">
        <v>33</v>
      </c>
      <c r="F4828" s="65" t="s">
        <v>90</v>
      </c>
      <c r="G4828" s="66">
        <v>-30.6</v>
      </c>
      <c r="H4828" s="67">
        <v>3.1466686239601929</v>
      </c>
      <c r="I4828" s="129">
        <f t="shared" si="140"/>
        <v>-96.288059893181909</v>
      </c>
      <c r="J4828" s="86">
        <v>30.292899999999999</v>
      </c>
      <c r="K4828" s="129">
        <f t="shared" si="141"/>
        <v>-3.1785685719486056</v>
      </c>
      <c r="L4828" s="68" t="str">
        <f>VLOOKUP(C4828,[6]Consolidado!$B:$E,2,FALSE)</f>
        <v>Empaque</v>
      </c>
      <c r="M4828" s="69" t="str">
        <f>VLOOKUP(C4828,[6]Consolidado!$B:$E,3,FALSE)</f>
        <v>Material de empaque pendiente de distribuir</v>
      </c>
      <c r="N4828" s="70">
        <f>VLOOKUP(C4828,[6]Consolidado!$B:$H,7,FALSE)</f>
        <v>0</v>
      </c>
      <c r="O4828" s="69"/>
      <c r="P4828" s="69"/>
    </row>
    <row r="4829" spans="1:16" s="71" customFormat="1" ht="16.5" customHeight="1" outlineLevel="1" x14ac:dyDescent="0.2">
      <c r="A4829" s="60" t="s">
        <v>717</v>
      </c>
      <c r="B4829" s="61">
        <v>42977</v>
      </c>
      <c r="C4829" s="69">
        <v>297</v>
      </c>
      <c r="D4829" s="63" t="str">
        <f>VLOOKUP(C4829,[6]Consolidado!$B:$E,4,FALSE)</f>
        <v>Finalizada</v>
      </c>
      <c r="E4829" s="64" t="s">
        <v>25</v>
      </c>
      <c r="F4829" s="65" t="s">
        <v>128</v>
      </c>
      <c r="G4829" s="66">
        <v>0.9375</v>
      </c>
      <c r="H4829" s="67">
        <v>897.51894989058076</v>
      </c>
      <c r="I4829" s="129">
        <f t="shared" si="140"/>
        <v>841.4240155224195</v>
      </c>
      <c r="J4829" s="86">
        <v>30.292899999999999</v>
      </c>
      <c r="K4829" s="129">
        <f t="shared" si="141"/>
        <v>27.776278122016034</v>
      </c>
      <c r="L4829" s="68" t="str">
        <f>VLOOKUP(C4829,[6]Consolidado!$B:$E,2,FALSE)</f>
        <v>Chicha [Pina Blanca]</v>
      </c>
      <c r="M4829" s="69" t="str">
        <f>VLOOKUP(C4829,[6]Consolidado!$B:$E,3,FALSE)</f>
        <v>SK-04 Slat Wall</v>
      </c>
      <c r="N4829" s="70" t="str">
        <f>VLOOKUP(C4829,[6]Consolidado!$B:$H,7,FALSE)</f>
        <v>Agosto</v>
      </c>
      <c r="O4829" s="69"/>
      <c r="P4829" s="69"/>
    </row>
    <row r="4830" spans="1:16" s="71" customFormat="1" ht="16.5" customHeight="1" outlineLevel="1" x14ac:dyDescent="0.2">
      <c r="A4830" s="60" t="s">
        <v>717</v>
      </c>
      <c r="B4830" s="61">
        <v>42977</v>
      </c>
      <c r="C4830" s="69">
        <v>297</v>
      </c>
      <c r="D4830" s="63" t="str">
        <f>VLOOKUP(C4830,[6]Consolidado!$B:$E,4,FALSE)</f>
        <v>Finalizada</v>
      </c>
      <c r="E4830" s="64" t="s">
        <v>25</v>
      </c>
      <c r="F4830" s="65" t="s">
        <v>138</v>
      </c>
      <c r="G4830" s="66">
        <v>0.75</v>
      </c>
      <c r="H4830" s="67">
        <v>838.56593976525971</v>
      </c>
      <c r="I4830" s="129">
        <f t="shared" si="140"/>
        <v>628.92445482394476</v>
      </c>
      <c r="J4830" s="86">
        <v>30.292899999999999</v>
      </c>
      <c r="K4830" s="129">
        <f t="shared" si="141"/>
        <v>20.761447561109858</v>
      </c>
      <c r="L4830" s="68" t="str">
        <f>VLOOKUP(C4830,[6]Consolidado!$B:$E,2,FALSE)</f>
        <v>Chicha [Pina Blanca]</v>
      </c>
      <c r="M4830" s="69" t="str">
        <f>VLOOKUP(C4830,[6]Consolidado!$B:$E,3,FALSE)</f>
        <v>SK-04 Slat Wall</v>
      </c>
      <c r="N4830" s="70" t="str">
        <f>VLOOKUP(C4830,[6]Consolidado!$B:$H,7,FALSE)</f>
        <v>Agosto</v>
      </c>
      <c r="O4830" s="69"/>
      <c r="P4830" s="69"/>
    </row>
    <row r="4831" spans="1:16" s="71" customFormat="1" ht="16.5" customHeight="1" outlineLevel="1" x14ac:dyDescent="0.2">
      <c r="A4831" s="60" t="s">
        <v>717</v>
      </c>
      <c r="B4831" s="61">
        <v>42977</v>
      </c>
      <c r="C4831" s="69">
        <v>297</v>
      </c>
      <c r="D4831" s="63" t="str">
        <f>VLOOKUP(C4831,[6]Consolidado!$B:$E,4,FALSE)</f>
        <v>Finalizada</v>
      </c>
      <c r="E4831" s="64" t="s">
        <v>25</v>
      </c>
      <c r="F4831" s="65" t="s">
        <v>133</v>
      </c>
      <c r="G4831" s="66">
        <v>0.25</v>
      </c>
      <c r="H4831" s="67">
        <v>142.2564563939394</v>
      </c>
      <c r="I4831" s="129">
        <f t="shared" si="140"/>
        <v>35.564114098484851</v>
      </c>
      <c r="J4831" s="86">
        <v>30.292899999999999</v>
      </c>
      <c r="K4831" s="129">
        <f t="shared" si="141"/>
        <v>1.1740082362033628</v>
      </c>
      <c r="L4831" s="68" t="str">
        <f>VLOOKUP(C4831,[6]Consolidado!$B:$E,2,FALSE)</f>
        <v>Chicha [Pina Blanca]</v>
      </c>
      <c r="M4831" s="69" t="str">
        <f>VLOOKUP(C4831,[6]Consolidado!$B:$E,3,FALSE)</f>
        <v>SK-04 Slat Wall</v>
      </c>
      <c r="N4831" s="70" t="str">
        <f>VLOOKUP(C4831,[6]Consolidado!$B:$H,7,FALSE)</f>
        <v>Agosto</v>
      </c>
      <c r="O4831" s="69"/>
      <c r="P4831" s="69"/>
    </row>
    <row r="4832" spans="1:16" s="71" customFormat="1" ht="16.5" customHeight="1" outlineLevel="1" x14ac:dyDescent="0.2">
      <c r="A4832" s="60" t="s">
        <v>717</v>
      </c>
      <c r="B4832" s="61">
        <v>42977</v>
      </c>
      <c r="C4832" s="69">
        <v>297</v>
      </c>
      <c r="D4832" s="63" t="str">
        <f>VLOOKUP(C4832,[6]Consolidado!$B:$E,4,FALSE)</f>
        <v>Finalizada</v>
      </c>
      <c r="E4832" s="64" t="s">
        <v>25</v>
      </c>
      <c r="F4832" s="65" t="s">
        <v>120</v>
      </c>
      <c r="G4832" s="66">
        <v>3.125E-2</v>
      </c>
      <c r="H4832" s="67">
        <v>1209.67</v>
      </c>
      <c r="I4832" s="129">
        <f t="shared" si="140"/>
        <v>37.802187500000002</v>
      </c>
      <c r="J4832" s="86">
        <v>30.292899999999999</v>
      </c>
      <c r="K4832" s="129">
        <f t="shared" si="141"/>
        <v>1.2478893569120157</v>
      </c>
      <c r="L4832" s="68" t="str">
        <f>VLOOKUP(C4832,[6]Consolidado!$B:$E,2,FALSE)</f>
        <v>Chicha [Pina Blanca]</v>
      </c>
      <c r="M4832" s="69" t="str">
        <f>VLOOKUP(C4832,[6]Consolidado!$B:$E,3,FALSE)</f>
        <v>SK-04 Slat Wall</v>
      </c>
      <c r="N4832" s="70" t="str">
        <f>VLOOKUP(C4832,[6]Consolidado!$B:$H,7,FALSE)</f>
        <v>Agosto</v>
      </c>
      <c r="O4832" s="69"/>
      <c r="P4832" s="69"/>
    </row>
    <row r="4833" spans="1:16" s="71" customFormat="1" ht="16.5" customHeight="1" outlineLevel="1" x14ac:dyDescent="0.2">
      <c r="A4833" s="60" t="s">
        <v>717</v>
      </c>
      <c r="B4833" s="61">
        <v>42977</v>
      </c>
      <c r="C4833" s="69">
        <v>297</v>
      </c>
      <c r="D4833" s="63" t="str">
        <f>VLOOKUP(C4833,[6]Consolidado!$B:$E,4,FALSE)</f>
        <v>Finalizada</v>
      </c>
      <c r="E4833" s="64" t="s">
        <v>25</v>
      </c>
      <c r="F4833" s="65" t="s">
        <v>99</v>
      </c>
      <c r="G4833" s="66">
        <v>9.375E-2</v>
      </c>
      <c r="H4833" s="67">
        <v>349.53824092741934</v>
      </c>
      <c r="I4833" s="129">
        <f t="shared" si="140"/>
        <v>32.769210086945563</v>
      </c>
      <c r="J4833" s="86">
        <v>30.292899999999999</v>
      </c>
      <c r="K4833" s="129">
        <f t="shared" si="141"/>
        <v>1.0817455604100488</v>
      </c>
      <c r="L4833" s="68" t="str">
        <f>VLOOKUP(C4833,[6]Consolidado!$B:$E,2,FALSE)</f>
        <v>Chicha [Pina Blanca]</v>
      </c>
      <c r="M4833" s="69" t="str">
        <f>VLOOKUP(C4833,[6]Consolidado!$B:$E,3,FALSE)</f>
        <v>SK-04 Slat Wall</v>
      </c>
      <c r="N4833" s="70" t="str">
        <f>VLOOKUP(C4833,[6]Consolidado!$B:$H,7,FALSE)</f>
        <v>Agosto</v>
      </c>
      <c r="O4833" s="69"/>
      <c r="P4833" s="69"/>
    </row>
    <row r="4834" spans="1:16" s="71" customFormat="1" ht="16.5" customHeight="1" outlineLevel="1" x14ac:dyDescent="0.2">
      <c r="A4834" s="60" t="s">
        <v>717</v>
      </c>
      <c r="B4834" s="61">
        <v>42977</v>
      </c>
      <c r="C4834" s="69">
        <v>297</v>
      </c>
      <c r="D4834" s="63" t="str">
        <f>VLOOKUP(C4834,[6]Consolidado!$B:$E,4,FALSE)</f>
        <v>Finalizada</v>
      </c>
      <c r="E4834" s="64" t="s">
        <v>33</v>
      </c>
      <c r="F4834" s="65" t="s">
        <v>90</v>
      </c>
      <c r="G4834" s="66">
        <v>30.6</v>
      </c>
      <c r="H4834" s="67">
        <v>3.1466686239601929</v>
      </c>
      <c r="I4834" s="129">
        <f t="shared" si="140"/>
        <v>96.288059893181909</v>
      </c>
      <c r="J4834" s="86">
        <v>30.292899999999999</v>
      </c>
      <c r="K4834" s="129">
        <f t="shared" si="141"/>
        <v>3.1785685719486056</v>
      </c>
      <c r="L4834" s="68" t="str">
        <f>VLOOKUP(C4834,[6]Consolidado!$B:$E,2,FALSE)</f>
        <v>Chicha [Pina Blanca]</v>
      </c>
      <c r="M4834" s="69" t="str">
        <f>VLOOKUP(C4834,[6]Consolidado!$B:$E,3,FALSE)</f>
        <v>SK-04 Slat Wall</v>
      </c>
      <c r="N4834" s="70" t="str">
        <f>VLOOKUP(C4834,[6]Consolidado!$B:$H,7,FALSE)</f>
        <v>Agosto</v>
      </c>
      <c r="O4834" s="69"/>
      <c r="P4834" s="69"/>
    </row>
    <row r="4835" spans="1:16" s="71" customFormat="1" ht="16.5" customHeight="1" outlineLevel="1" x14ac:dyDescent="0.2">
      <c r="A4835" s="60" t="s">
        <v>717</v>
      </c>
      <c r="B4835" s="61">
        <v>42977</v>
      </c>
      <c r="C4835" s="69" t="s">
        <v>290</v>
      </c>
      <c r="D4835" s="63" t="str">
        <f>VLOOKUP(C4835,[6]Consolidado!$B:$E,4,FALSE)</f>
        <v>En Proceso</v>
      </c>
      <c r="E4835" s="64" t="s">
        <v>25</v>
      </c>
      <c r="F4835" s="65" t="s">
        <v>128</v>
      </c>
      <c r="G4835" s="66">
        <v>-0.15625</v>
      </c>
      <c r="H4835" s="67">
        <v>897.51894989058076</v>
      </c>
      <c r="I4835" s="129">
        <f t="shared" si="140"/>
        <v>-140.23733592040324</v>
      </c>
      <c r="J4835" s="86">
        <v>30.292899999999999</v>
      </c>
      <c r="K4835" s="129">
        <f t="shared" si="141"/>
        <v>-4.6293796870026718</v>
      </c>
      <c r="L4835" s="68" t="str">
        <f>VLOOKUP(C4835,[6]Consolidado!$B:$E,2,FALSE)</f>
        <v>Acabado</v>
      </c>
      <c r="M4835" s="69" t="str">
        <f>VLOOKUP(C4835,[6]Consolidado!$B:$E,3,FALSE)</f>
        <v>Material de acabado pendiente de distribuir</v>
      </c>
      <c r="N4835" s="70">
        <f>VLOOKUP(C4835,[6]Consolidado!$B:$H,7,FALSE)</f>
        <v>0</v>
      </c>
      <c r="O4835" s="69"/>
      <c r="P4835" s="69"/>
    </row>
    <row r="4836" spans="1:16" s="71" customFormat="1" ht="16.5" customHeight="1" outlineLevel="1" x14ac:dyDescent="0.2">
      <c r="A4836" s="60" t="s">
        <v>717</v>
      </c>
      <c r="B4836" s="61">
        <v>42977</v>
      </c>
      <c r="C4836" s="69" t="s">
        <v>290</v>
      </c>
      <c r="D4836" s="63" t="str">
        <f>VLOOKUP(C4836,[6]Consolidado!$B:$E,4,FALSE)</f>
        <v>En Proceso</v>
      </c>
      <c r="E4836" s="64" t="s">
        <v>25</v>
      </c>
      <c r="F4836" s="65" t="s">
        <v>138</v>
      </c>
      <c r="G4836" s="66">
        <v>-0.125</v>
      </c>
      <c r="H4836" s="67">
        <v>838.56593976525971</v>
      </c>
      <c r="I4836" s="129">
        <f t="shared" si="140"/>
        <v>-104.82074247065746</v>
      </c>
      <c r="J4836" s="86">
        <v>30.292899999999999</v>
      </c>
      <c r="K4836" s="129">
        <f t="shared" si="141"/>
        <v>-3.4602412601849761</v>
      </c>
      <c r="L4836" s="68" t="str">
        <f>VLOOKUP(C4836,[6]Consolidado!$B:$E,2,FALSE)</f>
        <v>Acabado</v>
      </c>
      <c r="M4836" s="69" t="str">
        <f>VLOOKUP(C4836,[6]Consolidado!$B:$E,3,FALSE)</f>
        <v>Material de acabado pendiente de distribuir</v>
      </c>
      <c r="N4836" s="70">
        <f>VLOOKUP(C4836,[6]Consolidado!$B:$H,7,FALSE)</f>
        <v>0</v>
      </c>
      <c r="O4836" s="69"/>
      <c r="P4836" s="69"/>
    </row>
    <row r="4837" spans="1:16" s="71" customFormat="1" ht="16.5" customHeight="1" outlineLevel="1" x14ac:dyDescent="0.2">
      <c r="A4837" s="60" t="s">
        <v>717</v>
      </c>
      <c r="B4837" s="61">
        <v>42977</v>
      </c>
      <c r="C4837" s="69" t="s">
        <v>290</v>
      </c>
      <c r="D4837" s="63" t="str">
        <f>VLOOKUP(C4837,[6]Consolidado!$B:$E,4,FALSE)</f>
        <v>En Proceso</v>
      </c>
      <c r="E4837" s="64" t="s">
        <v>25</v>
      </c>
      <c r="F4837" s="65" t="s">
        <v>120</v>
      </c>
      <c r="G4837" s="66">
        <v>-3.125E-2</v>
      </c>
      <c r="H4837" s="67">
        <v>1209.67</v>
      </c>
      <c r="I4837" s="129">
        <f t="shared" si="140"/>
        <v>-37.802187500000002</v>
      </c>
      <c r="J4837" s="86">
        <v>30.292899999999999</v>
      </c>
      <c r="K4837" s="129">
        <f t="shared" si="141"/>
        <v>-1.2478893569120157</v>
      </c>
      <c r="L4837" s="68" t="str">
        <f>VLOOKUP(C4837,[6]Consolidado!$B:$E,2,FALSE)</f>
        <v>Acabado</v>
      </c>
      <c r="M4837" s="69" t="str">
        <f>VLOOKUP(C4837,[6]Consolidado!$B:$E,3,FALSE)</f>
        <v>Material de acabado pendiente de distribuir</v>
      </c>
      <c r="N4837" s="70">
        <f>VLOOKUP(C4837,[6]Consolidado!$B:$H,7,FALSE)</f>
        <v>0</v>
      </c>
      <c r="O4837" s="69"/>
      <c r="P4837" s="69"/>
    </row>
    <row r="4838" spans="1:16" s="71" customFormat="1" ht="16.5" customHeight="1" outlineLevel="1" x14ac:dyDescent="0.2">
      <c r="A4838" s="60" t="s">
        <v>717</v>
      </c>
      <c r="B4838" s="61">
        <v>42977</v>
      </c>
      <c r="C4838" s="69" t="s">
        <v>290</v>
      </c>
      <c r="D4838" s="63" t="str">
        <f>VLOOKUP(C4838,[6]Consolidado!$B:$E,4,FALSE)</f>
        <v>En Proceso</v>
      </c>
      <c r="E4838" s="64" t="s">
        <v>25</v>
      </c>
      <c r="F4838" s="65" t="s">
        <v>147</v>
      </c>
      <c r="G4838" s="66">
        <v>-3.125E-2</v>
      </c>
      <c r="H4838" s="67">
        <v>307.77845941846914</v>
      </c>
      <c r="I4838" s="129">
        <f t="shared" si="140"/>
        <v>-9.6180768568271606</v>
      </c>
      <c r="J4838" s="86">
        <v>30.292899999999999</v>
      </c>
      <c r="K4838" s="129">
        <f t="shared" si="141"/>
        <v>-0.31750267742035793</v>
      </c>
      <c r="L4838" s="68" t="str">
        <f>VLOOKUP(C4838,[6]Consolidado!$B:$E,2,FALSE)</f>
        <v>Acabado</v>
      </c>
      <c r="M4838" s="69" t="str">
        <f>VLOOKUP(C4838,[6]Consolidado!$B:$E,3,FALSE)</f>
        <v>Material de acabado pendiente de distribuir</v>
      </c>
      <c r="N4838" s="70">
        <f>VLOOKUP(C4838,[6]Consolidado!$B:$H,7,FALSE)</f>
        <v>0</v>
      </c>
      <c r="O4838" s="69"/>
      <c r="P4838" s="69"/>
    </row>
    <row r="4839" spans="1:16" s="71" customFormat="1" ht="16.5" customHeight="1" outlineLevel="1" x14ac:dyDescent="0.2">
      <c r="A4839" s="60" t="s">
        <v>717</v>
      </c>
      <c r="B4839" s="61">
        <v>42977</v>
      </c>
      <c r="C4839" s="69" t="s">
        <v>290</v>
      </c>
      <c r="D4839" s="63" t="str">
        <f>VLOOKUP(C4839,[6]Consolidado!$B:$E,4,FALSE)</f>
        <v>En Proceso</v>
      </c>
      <c r="E4839" s="64" t="s">
        <v>25</v>
      </c>
      <c r="F4839" s="65" t="s">
        <v>133</v>
      </c>
      <c r="G4839" s="66">
        <v>-3.125E-2</v>
      </c>
      <c r="H4839" s="67">
        <v>142.2564563939394</v>
      </c>
      <c r="I4839" s="129">
        <f t="shared" si="140"/>
        <v>-4.4455142623106063</v>
      </c>
      <c r="J4839" s="86">
        <v>30.292899999999999</v>
      </c>
      <c r="K4839" s="129">
        <f t="shared" si="141"/>
        <v>-0.14675102952542035</v>
      </c>
      <c r="L4839" s="68" t="str">
        <f>VLOOKUP(C4839,[6]Consolidado!$B:$E,2,FALSE)</f>
        <v>Acabado</v>
      </c>
      <c r="M4839" s="69" t="str">
        <f>VLOOKUP(C4839,[6]Consolidado!$B:$E,3,FALSE)</f>
        <v>Material de acabado pendiente de distribuir</v>
      </c>
      <c r="N4839" s="70">
        <f>VLOOKUP(C4839,[6]Consolidado!$B:$H,7,FALSE)</f>
        <v>0</v>
      </c>
      <c r="O4839" s="69"/>
      <c r="P4839" s="69"/>
    </row>
    <row r="4840" spans="1:16" s="71" customFormat="1" ht="16.5" customHeight="1" outlineLevel="1" x14ac:dyDescent="0.2">
      <c r="A4840" s="60" t="s">
        <v>717</v>
      </c>
      <c r="B4840" s="61">
        <v>42977</v>
      </c>
      <c r="C4840" s="69" t="s">
        <v>290</v>
      </c>
      <c r="D4840" s="63" t="str">
        <f>VLOOKUP(C4840,[6]Consolidado!$B:$E,4,FALSE)</f>
        <v>En Proceso</v>
      </c>
      <c r="E4840" s="64" t="s">
        <v>25</v>
      </c>
      <c r="F4840" s="65" t="s">
        <v>99</v>
      </c>
      <c r="G4840" s="66">
        <v>-6.25E-2</v>
      </c>
      <c r="H4840" s="67">
        <v>349.53824092741934</v>
      </c>
      <c r="I4840" s="129">
        <f t="shared" si="140"/>
        <v>-21.846140057963709</v>
      </c>
      <c r="J4840" s="86">
        <v>30.292899999999999</v>
      </c>
      <c r="K4840" s="129">
        <f t="shared" si="141"/>
        <v>-0.7211637069400324</v>
      </c>
      <c r="L4840" s="68" t="str">
        <f>VLOOKUP(C4840,[6]Consolidado!$B:$E,2,FALSE)</f>
        <v>Acabado</v>
      </c>
      <c r="M4840" s="69" t="str">
        <f>VLOOKUP(C4840,[6]Consolidado!$B:$E,3,FALSE)</f>
        <v>Material de acabado pendiente de distribuir</v>
      </c>
      <c r="N4840" s="70">
        <f>VLOOKUP(C4840,[6]Consolidado!$B:$H,7,FALSE)</f>
        <v>0</v>
      </c>
      <c r="O4840" s="69"/>
      <c r="P4840" s="69"/>
    </row>
    <row r="4841" spans="1:16" s="71" customFormat="1" ht="16.5" customHeight="1" outlineLevel="1" x14ac:dyDescent="0.2">
      <c r="A4841" s="60" t="s">
        <v>717</v>
      </c>
      <c r="B4841" s="61">
        <v>42977</v>
      </c>
      <c r="C4841" s="69" t="s">
        <v>89</v>
      </c>
      <c r="D4841" s="63" t="str">
        <f>VLOOKUP(C4841,[6]Consolidado!$B:$E,4,FALSE)</f>
        <v>En Proceso</v>
      </c>
      <c r="E4841" s="64" t="s">
        <v>33</v>
      </c>
      <c r="F4841" s="65" t="s">
        <v>90</v>
      </c>
      <c r="G4841" s="66">
        <v>-14.4</v>
      </c>
      <c r="H4841" s="67">
        <v>3.1466686239601929</v>
      </c>
      <c r="I4841" s="129">
        <f t="shared" si="140"/>
        <v>-45.312028185026776</v>
      </c>
      <c r="J4841" s="86">
        <v>30.292899999999999</v>
      </c>
      <c r="K4841" s="129">
        <f t="shared" si="141"/>
        <v>-1.4957969750346376</v>
      </c>
      <c r="L4841" s="68" t="str">
        <f>VLOOKUP(C4841,[6]Consolidado!$B:$E,2,FALSE)</f>
        <v>Empaque</v>
      </c>
      <c r="M4841" s="69" t="str">
        <f>VLOOKUP(C4841,[6]Consolidado!$B:$E,3,FALSE)</f>
        <v>Material de empaque pendiente de distribuir</v>
      </c>
      <c r="N4841" s="70">
        <f>VLOOKUP(C4841,[6]Consolidado!$B:$H,7,FALSE)</f>
        <v>0</v>
      </c>
      <c r="O4841" s="69"/>
      <c r="P4841" s="69"/>
    </row>
    <row r="4842" spans="1:16" s="71" customFormat="1" ht="16.5" customHeight="1" outlineLevel="1" x14ac:dyDescent="0.2">
      <c r="A4842" s="60" t="s">
        <v>717</v>
      </c>
      <c r="B4842" s="61">
        <v>42977</v>
      </c>
      <c r="C4842" s="69">
        <v>298</v>
      </c>
      <c r="D4842" s="63" t="str">
        <f>VLOOKUP(C4842,[6]Consolidado!$B:$E,4,FALSE)</f>
        <v>Finalizada</v>
      </c>
      <c r="E4842" s="64" t="s">
        <v>25</v>
      </c>
      <c r="F4842" s="65" t="s">
        <v>128</v>
      </c>
      <c r="G4842" s="66">
        <v>0.15625</v>
      </c>
      <c r="H4842" s="67">
        <v>897.51894989058076</v>
      </c>
      <c r="I4842" s="129">
        <f t="shared" si="140"/>
        <v>140.23733592040324</v>
      </c>
      <c r="J4842" s="86">
        <v>30.292899999999999</v>
      </c>
      <c r="K4842" s="129">
        <f t="shared" si="141"/>
        <v>4.6293796870026718</v>
      </c>
      <c r="L4842" s="68" t="str">
        <f>VLOOKUP(C4842,[6]Consolidado!$B:$E,2,FALSE)</f>
        <v>Chicha [Pina Blanca]</v>
      </c>
      <c r="M4842" s="69" t="str">
        <f>VLOOKUP(C4842,[6]Consolidado!$B:$E,3,FALSE)</f>
        <v>SK-05 Back Bar Slat Wall</v>
      </c>
      <c r="N4842" s="70" t="str">
        <f>VLOOKUP(C4842,[6]Consolidado!$B:$H,7,FALSE)</f>
        <v>Agosto</v>
      </c>
      <c r="O4842" s="69"/>
      <c r="P4842" s="69"/>
    </row>
    <row r="4843" spans="1:16" s="71" customFormat="1" ht="16.5" customHeight="1" outlineLevel="1" x14ac:dyDescent="0.2">
      <c r="A4843" s="60" t="s">
        <v>717</v>
      </c>
      <c r="B4843" s="61">
        <v>42977</v>
      </c>
      <c r="C4843" s="69">
        <v>298</v>
      </c>
      <c r="D4843" s="63" t="str">
        <f>VLOOKUP(C4843,[6]Consolidado!$B:$E,4,FALSE)</f>
        <v>Finalizada</v>
      </c>
      <c r="E4843" s="64" t="s">
        <v>25</v>
      </c>
      <c r="F4843" s="65" t="s">
        <v>138</v>
      </c>
      <c r="G4843" s="66">
        <v>0.125</v>
      </c>
      <c r="H4843" s="67">
        <v>838.56593976525971</v>
      </c>
      <c r="I4843" s="129">
        <f t="shared" si="140"/>
        <v>104.82074247065746</v>
      </c>
      <c r="J4843" s="86">
        <v>30.292899999999999</v>
      </c>
      <c r="K4843" s="129">
        <f t="shared" si="141"/>
        <v>3.4602412601849761</v>
      </c>
      <c r="L4843" s="68" t="str">
        <f>VLOOKUP(C4843,[6]Consolidado!$B:$E,2,FALSE)</f>
        <v>Chicha [Pina Blanca]</v>
      </c>
      <c r="M4843" s="69" t="str">
        <f>VLOOKUP(C4843,[6]Consolidado!$B:$E,3,FALSE)</f>
        <v>SK-05 Back Bar Slat Wall</v>
      </c>
      <c r="N4843" s="70" t="str">
        <f>VLOOKUP(C4843,[6]Consolidado!$B:$H,7,FALSE)</f>
        <v>Agosto</v>
      </c>
      <c r="O4843" s="69"/>
      <c r="P4843" s="69"/>
    </row>
    <row r="4844" spans="1:16" s="71" customFormat="1" ht="16.5" customHeight="1" outlineLevel="1" x14ac:dyDescent="0.2">
      <c r="A4844" s="60" t="s">
        <v>717</v>
      </c>
      <c r="B4844" s="61">
        <v>42977</v>
      </c>
      <c r="C4844" s="69">
        <v>298</v>
      </c>
      <c r="D4844" s="63" t="str">
        <f>VLOOKUP(C4844,[6]Consolidado!$B:$E,4,FALSE)</f>
        <v>Finalizada</v>
      </c>
      <c r="E4844" s="64" t="s">
        <v>25</v>
      </c>
      <c r="F4844" s="65" t="s">
        <v>120</v>
      </c>
      <c r="G4844" s="66">
        <v>3.125E-2</v>
      </c>
      <c r="H4844" s="67">
        <v>1209.67</v>
      </c>
      <c r="I4844" s="129">
        <f t="shared" si="140"/>
        <v>37.802187500000002</v>
      </c>
      <c r="J4844" s="86">
        <v>30.292899999999999</v>
      </c>
      <c r="K4844" s="129">
        <f t="shared" si="141"/>
        <v>1.2478893569120157</v>
      </c>
      <c r="L4844" s="68" t="str">
        <f>VLOOKUP(C4844,[6]Consolidado!$B:$E,2,FALSE)</f>
        <v>Chicha [Pina Blanca]</v>
      </c>
      <c r="M4844" s="69" t="str">
        <f>VLOOKUP(C4844,[6]Consolidado!$B:$E,3,FALSE)</f>
        <v>SK-05 Back Bar Slat Wall</v>
      </c>
      <c r="N4844" s="70" t="str">
        <f>VLOOKUP(C4844,[6]Consolidado!$B:$H,7,FALSE)</f>
        <v>Agosto</v>
      </c>
      <c r="O4844" s="69"/>
      <c r="P4844" s="69"/>
    </row>
    <row r="4845" spans="1:16" s="71" customFormat="1" ht="16.5" customHeight="1" outlineLevel="1" x14ac:dyDescent="0.2">
      <c r="A4845" s="60" t="s">
        <v>717</v>
      </c>
      <c r="B4845" s="61">
        <v>42977</v>
      </c>
      <c r="C4845" s="69">
        <v>298</v>
      </c>
      <c r="D4845" s="63" t="str">
        <f>VLOOKUP(C4845,[6]Consolidado!$B:$E,4,FALSE)</f>
        <v>Finalizada</v>
      </c>
      <c r="E4845" s="64" t="s">
        <v>25</v>
      </c>
      <c r="F4845" s="65" t="s">
        <v>147</v>
      </c>
      <c r="G4845" s="66">
        <v>3.125E-2</v>
      </c>
      <c r="H4845" s="67">
        <v>307.77845941846914</v>
      </c>
      <c r="I4845" s="129">
        <f t="shared" si="140"/>
        <v>9.6180768568271606</v>
      </c>
      <c r="J4845" s="86">
        <v>30.292899999999999</v>
      </c>
      <c r="K4845" s="129">
        <f t="shared" si="141"/>
        <v>0.31750267742035793</v>
      </c>
      <c r="L4845" s="68" t="str">
        <f>VLOOKUP(C4845,[6]Consolidado!$B:$E,2,FALSE)</f>
        <v>Chicha [Pina Blanca]</v>
      </c>
      <c r="M4845" s="69" t="str">
        <f>VLOOKUP(C4845,[6]Consolidado!$B:$E,3,FALSE)</f>
        <v>SK-05 Back Bar Slat Wall</v>
      </c>
      <c r="N4845" s="70" t="str">
        <f>VLOOKUP(C4845,[6]Consolidado!$B:$H,7,FALSE)</f>
        <v>Agosto</v>
      </c>
      <c r="O4845" s="69"/>
      <c r="P4845" s="69"/>
    </row>
    <row r="4846" spans="1:16" s="71" customFormat="1" ht="16.5" customHeight="1" outlineLevel="1" x14ac:dyDescent="0.2">
      <c r="A4846" s="60" t="s">
        <v>717</v>
      </c>
      <c r="B4846" s="61">
        <v>42977</v>
      </c>
      <c r="C4846" s="69">
        <v>298</v>
      </c>
      <c r="D4846" s="63" t="str">
        <f>VLOOKUP(C4846,[6]Consolidado!$B:$E,4,FALSE)</f>
        <v>Finalizada</v>
      </c>
      <c r="E4846" s="64" t="s">
        <v>25</v>
      </c>
      <c r="F4846" s="65" t="s">
        <v>133</v>
      </c>
      <c r="G4846" s="66">
        <v>3.125E-2</v>
      </c>
      <c r="H4846" s="67">
        <v>142.2564563939394</v>
      </c>
      <c r="I4846" s="129">
        <f t="shared" si="140"/>
        <v>4.4455142623106063</v>
      </c>
      <c r="J4846" s="86">
        <v>30.292899999999999</v>
      </c>
      <c r="K4846" s="129">
        <f t="shared" si="141"/>
        <v>0.14675102952542035</v>
      </c>
      <c r="L4846" s="68" t="str">
        <f>VLOOKUP(C4846,[6]Consolidado!$B:$E,2,FALSE)</f>
        <v>Chicha [Pina Blanca]</v>
      </c>
      <c r="M4846" s="69" t="str">
        <f>VLOOKUP(C4846,[6]Consolidado!$B:$E,3,FALSE)</f>
        <v>SK-05 Back Bar Slat Wall</v>
      </c>
      <c r="N4846" s="70" t="str">
        <f>VLOOKUP(C4846,[6]Consolidado!$B:$H,7,FALSE)</f>
        <v>Agosto</v>
      </c>
      <c r="O4846" s="69"/>
      <c r="P4846" s="69"/>
    </row>
    <row r="4847" spans="1:16" s="71" customFormat="1" ht="16.5" customHeight="1" outlineLevel="1" x14ac:dyDescent="0.2">
      <c r="A4847" s="60" t="s">
        <v>717</v>
      </c>
      <c r="B4847" s="61">
        <v>42977</v>
      </c>
      <c r="C4847" s="69">
        <v>298</v>
      </c>
      <c r="D4847" s="63" t="str">
        <f>VLOOKUP(C4847,[6]Consolidado!$B:$E,4,FALSE)</f>
        <v>Finalizada</v>
      </c>
      <c r="E4847" s="64" t="s">
        <v>25</v>
      </c>
      <c r="F4847" s="65" t="s">
        <v>99</v>
      </c>
      <c r="G4847" s="66">
        <v>6.25E-2</v>
      </c>
      <c r="H4847" s="67">
        <v>349.53824092741934</v>
      </c>
      <c r="I4847" s="129">
        <f t="shared" si="140"/>
        <v>21.846140057963709</v>
      </c>
      <c r="J4847" s="86">
        <v>30.292899999999999</v>
      </c>
      <c r="K4847" s="129">
        <f t="shared" si="141"/>
        <v>0.7211637069400324</v>
      </c>
      <c r="L4847" s="68" t="str">
        <f>VLOOKUP(C4847,[6]Consolidado!$B:$E,2,FALSE)</f>
        <v>Chicha [Pina Blanca]</v>
      </c>
      <c r="M4847" s="69" t="str">
        <f>VLOOKUP(C4847,[6]Consolidado!$B:$E,3,FALSE)</f>
        <v>SK-05 Back Bar Slat Wall</v>
      </c>
      <c r="N4847" s="70" t="str">
        <f>VLOOKUP(C4847,[6]Consolidado!$B:$H,7,FALSE)</f>
        <v>Agosto</v>
      </c>
      <c r="O4847" s="69"/>
      <c r="P4847" s="69"/>
    </row>
    <row r="4848" spans="1:16" s="71" customFormat="1" ht="16.5" customHeight="1" outlineLevel="1" x14ac:dyDescent="0.2">
      <c r="A4848" s="60" t="s">
        <v>717</v>
      </c>
      <c r="B4848" s="61">
        <v>42977</v>
      </c>
      <c r="C4848" s="69">
        <v>298</v>
      </c>
      <c r="D4848" s="63" t="str">
        <f>VLOOKUP(C4848,[6]Consolidado!$B:$E,4,FALSE)</f>
        <v>Finalizada</v>
      </c>
      <c r="E4848" s="64" t="s">
        <v>33</v>
      </c>
      <c r="F4848" s="65" t="s">
        <v>90</v>
      </c>
      <c r="G4848" s="66">
        <v>14.4</v>
      </c>
      <c r="H4848" s="67">
        <v>3.1466686239601929</v>
      </c>
      <c r="I4848" s="129">
        <f t="shared" si="140"/>
        <v>45.312028185026776</v>
      </c>
      <c r="J4848" s="86">
        <v>30.292899999999999</v>
      </c>
      <c r="K4848" s="129">
        <f t="shared" si="141"/>
        <v>1.4957969750346376</v>
      </c>
      <c r="L4848" s="68" t="str">
        <f>VLOOKUP(C4848,[6]Consolidado!$B:$E,2,FALSE)</f>
        <v>Chicha [Pina Blanca]</v>
      </c>
      <c r="M4848" s="69" t="str">
        <f>VLOOKUP(C4848,[6]Consolidado!$B:$E,3,FALSE)</f>
        <v>SK-05 Back Bar Slat Wall</v>
      </c>
      <c r="N4848" s="70" t="str">
        <f>VLOOKUP(C4848,[6]Consolidado!$B:$H,7,FALSE)</f>
        <v>Agosto</v>
      </c>
      <c r="O4848" s="69"/>
      <c r="P4848" s="69"/>
    </row>
    <row r="4849" spans="1:16" s="71" customFormat="1" ht="16.5" customHeight="1" outlineLevel="1" x14ac:dyDescent="0.2">
      <c r="A4849" s="60" t="s">
        <v>717</v>
      </c>
      <c r="B4849" s="61">
        <v>42977</v>
      </c>
      <c r="C4849" s="69" t="s">
        <v>290</v>
      </c>
      <c r="D4849" s="63" t="str">
        <f>VLOOKUP(C4849,[6]Consolidado!$B:$E,4,FALSE)</f>
        <v>En Proceso</v>
      </c>
      <c r="E4849" s="64" t="s">
        <v>25</v>
      </c>
      <c r="F4849" s="65" t="s">
        <v>137</v>
      </c>
      <c r="G4849" s="66">
        <v>-0.4375</v>
      </c>
      <c r="H4849" s="67">
        <v>980.21</v>
      </c>
      <c r="I4849" s="129">
        <f t="shared" si="140"/>
        <v>-428.84187500000002</v>
      </c>
      <c r="J4849" s="86">
        <v>30.292899999999999</v>
      </c>
      <c r="K4849" s="129">
        <f t="shared" si="141"/>
        <v>-14.156514397763173</v>
      </c>
      <c r="L4849" s="68" t="str">
        <f>VLOOKUP(C4849,[6]Consolidado!$B:$E,2,FALSE)</f>
        <v>Acabado</v>
      </c>
      <c r="M4849" s="69" t="str">
        <f>VLOOKUP(C4849,[6]Consolidado!$B:$E,3,FALSE)</f>
        <v>Material de acabado pendiente de distribuir</v>
      </c>
      <c r="N4849" s="70">
        <f>VLOOKUP(C4849,[6]Consolidado!$B:$H,7,FALSE)</f>
        <v>0</v>
      </c>
      <c r="O4849" s="69"/>
      <c r="P4849" s="69"/>
    </row>
    <row r="4850" spans="1:16" s="71" customFormat="1" ht="16.5" customHeight="1" outlineLevel="1" x14ac:dyDescent="0.2">
      <c r="A4850" s="60" t="s">
        <v>717</v>
      </c>
      <c r="B4850" s="61">
        <v>42977</v>
      </c>
      <c r="C4850" s="69" t="s">
        <v>290</v>
      </c>
      <c r="D4850" s="63" t="str">
        <f>VLOOKUP(C4850,[6]Consolidado!$B:$E,4,FALSE)</f>
        <v>En Proceso</v>
      </c>
      <c r="E4850" s="64" t="s">
        <v>25</v>
      </c>
      <c r="F4850" s="65" t="s">
        <v>109</v>
      </c>
      <c r="G4850" s="66">
        <v>-0.6875</v>
      </c>
      <c r="H4850" s="67">
        <v>1200.5646323851602</v>
      </c>
      <c r="I4850" s="129">
        <f t="shared" si="140"/>
        <v>-825.38818476479764</v>
      </c>
      <c r="J4850" s="86">
        <v>30.292899999999999</v>
      </c>
      <c r="K4850" s="129">
        <f t="shared" si="141"/>
        <v>-27.246918742173833</v>
      </c>
      <c r="L4850" s="68" t="str">
        <f>VLOOKUP(C4850,[6]Consolidado!$B:$E,2,FALSE)</f>
        <v>Acabado</v>
      </c>
      <c r="M4850" s="69" t="str">
        <f>VLOOKUP(C4850,[6]Consolidado!$B:$E,3,FALSE)</f>
        <v>Material de acabado pendiente de distribuir</v>
      </c>
      <c r="N4850" s="70">
        <f>VLOOKUP(C4850,[6]Consolidado!$B:$H,7,FALSE)</f>
        <v>0</v>
      </c>
      <c r="O4850" s="69"/>
      <c r="P4850" s="69"/>
    </row>
    <row r="4851" spans="1:16" s="71" customFormat="1" ht="16.5" customHeight="1" outlineLevel="1" x14ac:dyDescent="0.2">
      <c r="A4851" s="60" t="s">
        <v>717</v>
      </c>
      <c r="B4851" s="61">
        <v>42977</v>
      </c>
      <c r="C4851" s="69" t="s">
        <v>290</v>
      </c>
      <c r="D4851" s="63" t="str">
        <f>VLOOKUP(C4851,[6]Consolidado!$B:$E,4,FALSE)</f>
        <v>En Proceso</v>
      </c>
      <c r="E4851" s="64" t="s">
        <v>25</v>
      </c>
      <c r="F4851" s="65" t="s">
        <v>110</v>
      </c>
      <c r="G4851" s="66">
        <v>-0.5625</v>
      </c>
      <c r="H4851" s="67">
        <v>1309.9402727880145</v>
      </c>
      <c r="I4851" s="129">
        <f t="shared" si="140"/>
        <v>-736.84140344325817</v>
      </c>
      <c r="J4851" s="86">
        <v>30.292899999999999</v>
      </c>
      <c r="K4851" s="129">
        <f t="shared" si="141"/>
        <v>-24.323897792659608</v>
      </c>
      <c r="L4851" s="68" t="str">
        <f>VLOOKUP(C4851,[6]Consolidado!$B:$E,2,FALSE)</f>
        <v>Acabado</v>
      </c>
      <c r="M4851" s="69" t="str">
        <f>VLOOKUP(C4851,[6]Consolidado!$B:$E,3,FALSE)</f>
        <v>Material de acabado pendiente de distribuir</v>
      </c>
      <c r="N4851" s="70">
        <f>VLOOKUP(C4851,[6]Consolidado!$B:$H,7,FALSE)</f>
        <v>0</v>
      </c>
      <c r="O4851" s="69"/>
      <c r="P4851" s="69"/>
    </row>
    <row r="4852" spans="1:16" s="71" customFormat="1" ht="16.5" customHeight="1" outlineLevel="1" x14ac:dyDescent="0.2">
      <c r="A4852" s="60" t="s">
        <v>717</v>
      </c>
      <c r="B4852" s="61">
        <v>42977</v>
      </c>
      <c r="C4852" s="69" t="s">
        <v>290</v>
      </c>
      <c r="D4852" s="63" t="str">
        <f>VLOOKUP(C4852,[6]Consolidado!$B:$E,4,FALSE)</f>
        <v>En Proceso</v>
      </c>
      <c r="E4852" s="64" t="s">
        <v>25</v>
      </c>
      <c r="F4852" s="65" t="s">
        <v>119</v>
      </c>
      <c r="G4852" s="66">
        <v>-0.5625</v>
      </c>
      <c r="H4852" s="67">
        <v>614.85960643746137</v>
      </c>
      <c r="I4852" s="129">
        <f t="shared" si="140"/>
        <v>-345.85852862107203</v>
      </c>
      <c r="J4852" s="86">
        <v>30.292899999999999</v>
      </c>
      <c r="K4852" s="129">
        <f t="shared" si="141"/>
        <v>-11.41714819713768</v>
      </c>
      <c r="L4852" s="68" t="str">
        <f>VLOOKUP(C4852,[6]Consolidado!$B:$E,2,FALSE)</f>
        <v>Acabado</v>
      </c>
      <c r="M4852" s="69" t="str">
        <f>VLOOKUP(C4852,[6]Consolidado!$B:$E,3,FALSE)</f>
        <v>Material de acabado pendiente de distribuir</v>
      </c>
      <c r="N4852" s="70">
        <f>VLOOKUP(C4852,[6]Consolidado!$B:$H,7,FALSE)</f>
        <v>0</v>
      </c>
      <c r="O4852" s="69"/>
      <c r="P4852" s="69"/>
    </row>
    <row r="4853" spans="1:16" s="71" customFormat="1" ht="16.5" customHeight="1" outlineLevel="1" x14ac:dyDescent="0.2">
      <c r="A4853" s="60" t="s">
        <v>717</v>
      </c>
      <c r="B4853" s="61">
        <v>42977</v>
      </c>
      <c r="C4853" s="69" t="s">
        <v>290</v>
      </c>
      <c r="D4853" s="63" t="str">
        <f>VLOOKUP(C4853,[6]Consolidado!$B:$E,4,FALSE)</f>
        <v>En Proceso</v>
      </c>
      <c r="E4853" s="64" t="s">
        <v>25</v>
      </c>
      <c r="F4853" s="65" t="s">
        <v>100</v>
      </c>
      <c r="G4853" s="66">
        <v>-3.375</v>
      </c>
      <c r="H4853" s="67">
        <v>406.29999999999995</v>
      </c>
      <c r="I4853" s="129">
        <f t="shared" si="140"/>
        <v>-1371.2624999999998</v>
      </c>
      <c r="J4853" s="86">
        <v>30.292899999999999</v>
      </c>
      <c r="K4853" s="129">
        <f t="shared" si="141"/>
        <v>-45.266795189631885</v>
      </c>
      <c r="L4853" s="68" t="str">
        <f>VLOOKUP(C4853,[6]Consolidado!$B:$E,2,FALSE)</f>
        <v>Acabado</v>
      </c>
      <c r="M4853" s="69" t="str">
        <f>VLOOKUP(C4853,[6]Consolidado!$B:$E,3,FALSE)</f>
        <v>Material de acabado pendiente de distribuir</v>
      </c>
      <c r="N4853" s="70">
        <f>VLOOKUP(C4853,[6]Consolidado!$B:$H,7,FALSE)</f>
        <v>0</v>
      </c>
      <c r="O4853" s="69"/>
      <c r="P4853" s="69"/>
    </row>
    <row r="4854" spans="1:16" s="71" customFormat="1" ht="16.5" customHeight="1" outlineLevel="1" x14ac:dyDescent="0.2">
      <c r="A4854" s="60" t="s">
        <v>717</v>
      </c>
      <c r="B4854" s="61">
        <v>42977</v>
      </c>
      <c r="C4854" s="69" t="s">
        <v>290</v>
      </c>
      <c r="D4854" s="63" t="str">
        <f>VLOOKUP(C4854,[6]Consolidado!$B:$E,4,FALSE)</f>
        <v>En Proceso</v>
      </c>
      <c r="E4854" s="64" t="s">
        <v>25</v>
      </c>
      <c r="F4854" s="65" t="s">
        <v>99</v>
      </c>
      <c r="G4854" s="66">
        <v>-1.5</v>
      </c>
      <c r="H4854" s="67">
        <v>349.53824092741934</v>
      </c>
      <c r="I4854" s="129">
        <f t="shared" si="140"/>
        <v>-524.30736139112901</v>
      </c>
      <c r="J4854" s="86">
        <v>30.292899999999999</v>
      </c>
      <c r="K4854" s="129">
        <f t="shared" si="141"/>
        <v>-17.30792896656078</v>
      </c>
      <c r="L4854" s="68" t="str">
        <f>VLOOKUP(C4854,[6]Consolidado!$B:$E,2,FALSE)</f>
        <v>Acabado</v>
      </c>
      <c r="M4854" s="69" t="str">
        <f>VLOOKUP(C4854,[6]Consolidado!$B:$E,3,FALSE)</f>
        <v>Material de acabado pendiente de distribuir</v>
      </c>
      <c r="N4854" s="70">
        <f>VLOOKUP(C4854,[6]Consolidado!$B:$H,7,FALSE)</f>
        <v>0</v>
      </c>
      <c r="O4854" s="69"/>
      <c r="P4854" s="69"/>
    </row>
    <row r="4855" spans="1:16" s="71" customFormat="1" ht="16.5" customHeight="1" outlineLevel="1" x14ac:dyDescent="0.2">
      <c r="A4855" s="60" t="s">
        <v>717</v>
      </c>
      <c r="B4855" s="61">
        <v>42977</v>
      </c>
      <c r="C4855" s="69" t="s">
        <v>89</v>
      </c>
      <c r="D4855" s="63" t="str">
        <f>VLOOKUP(C4855,[6]Consolidado!$B:$E,4,FALSE)</f>
        <v>En Proceso</v>
      </c>
      <c r="E4855" s="64" t="s">
        <v>33</v>
      </c>
      <c r="F4855" s="65" t="s">
        <v>90</v>
      </c>
      <c r="G4855" s="66">
        <v>-31.5</v>
      </c>
      <c r="H4855" s="67">
        <v>3.1466686239601929</v>
      </c>
      <c r="I4855" s="129">
        <f t="shared" si="140"/>
        <v>-99.120061654746081</v>
      </c>
      <c r="J4855" s="86">
        <v>30.292899999999999</v>
      </c>
      <c r="K4855" s="129">
        <f t="shared" si="141"/>
        <v>-3.2720558828882704</v>
      </c>
      <c r="L4855" s="68" t="str">
        <f>VLOOKUP(C4855,[6]Consolidado!$B:$E,2,FALSE)</f>
        <v>Empaque</v>
      </c>
      <c r="M4855" s="69" t="str">
        <f>VLOOKUP(C4855,[6]Consolidado!$B:$E,3,FALSE)</f>
        <v>Material de empaque pendiente de distribuir</v>
      </c>
      <c r="N4855" s="70">
        <f>VLOOKUP(C4855,[6]Consolidado!$B:$H,7,FALSE)</f>
        <v>0</v>
      </c>
      <c r="O4855" s="69"/>
      <c r="P4855" s="69"/>
    </row>
    <row r="4856" spans="1:16" s="71" customFormat="1" ht="16.5" customHeight="1" outlineLevel="1" x14ac:dyDescent="0.2">
      <c r="A4856" s="60" t="s">
        <v>717</v>
      </c>
      <c r="B4856" s="61">
        <v>42977</v>
      </c>
      <c r="C4856" s="69">
        <v>299</v>
      </c>
      <c r="D4856" s="63" t="str">
        <f>VLOOKUP(C4856,[6]Consolidado!$B:$E,4,FALSE)</f>
        <v>Finalizada</v>
      </c>
      <c r="E4856" s="64" t="s">
        <v>25</v>
      </c>
      <c r="F4856" s="65" t="s">
        <v>137</v>
      </c>
      <c r="G4856" s="66">
        <v>0.4375</v>
      </c>
      <c r="H4856" s="67">
        <v>980.21</v>
      </c>
      <c r="I4856" s="129">
        <f t="shared" ref="I4856:I4919" si="142">G4856*H4856</f>
        <v>428.84187500000002</v>
      </c>
      <c r="J4856" s="86">
        <v>30.292899999999999</v>
      </c>
      <c r="K4856" s="129">
        <f t="shared" ref="K4856:K4919" si="143">IFERROR(I4856/J4856,0)</f>
        <v>14.156514397763173</v>
      </c>
      <c r="L4856" s="68" t="str">
        <f>VLOOKUP(C4856,[6]Consolidado!$B:$E,2,FALSE)</f>
        <v>Chicha [Pina Blanca]</v>
      </c>
      <c r="M4856" s="69" t="str">
        <f>VLOOKUP(C4856,[6]Consolidado!$B:$E,3,FALSE)</f>
        <v>SK-06 Bar</v>
      </c>
      <c r="N4856" s="70" t="str">
        <f>VLOOKUP(C4856,[6]Consolidado!$B:$H,7,FALSE)</f>
        <v>Agosto</v>
      </c>
      <c r="O4856" s="69"/>
      <c r="P4856" s="69"/>
    </row>
    <row r="4857" spans="1:16" s="71" customFormat="1" ht="16.5" customHeight="1" outlineLevel="1" x14ac:dyDescent="0.2">
      <c r="A4857" s="60" t="s">
        <v>717</v>
      </c>
      <c r="B4857" s="61">
        <v>42977</v>
      </c>
      <c r="C4857" s="69">
        <v>299</v>
      </c>
      <c r="D4857" s="63" t="str">
        <f>VLOOKUP(C4857,[6]Consolidado!$B:$E,4,FALSE)</f>
        <v>Finalizada</v>
      </c>
      <c r="E4857" s="64" t="s">
        <v>25</v>
      </c>
      <c r="F4857" s="65" t="s">
        <v>109</v>
      </c>
      <c r="G4857" s="66">
        <v>0.6875</v>
      </c>
      <c r="H4857" s="67">
        <v>1200.5646323851602</v>
      </c>
      <c r="I4857" s="129">
        <f t="shared" si="142"/>
        <v>825.38818476479764</v>
      </c>
      <c r="J4857" s="86">
        <v>30.292899999999999</v>
      </c>
      <c r="K4857" s="129">
        <f t="shared" si="143"/>
        <v>27.246918742173833</v>
      </c>
      <c r="L4857" s="68" t="str">
        <f>VLOOKUP(C4857,[6]Consolidado!$B:$E,2,FALSE)</f>
        <v>Chicha [Pina Blanca]</v>
      </c>
      <c r="M4857" s="69" t="str">
        <f>VLOOKUP(C4857,[6]Consolidado!$B:$E,3,FALSE)</f>
        <v>SK-06 Bar</v>
      </c>
      <c r="N4857" s="70" t="str">
        <f>VLOOKUP(C4857,[6]Consolidado!$B:$H,7,FALSE)</f>
        <v>Agosto</v>
      </c>
      <c r="O4857" s="69"/>
      <c r="P4857" s="69"/>
    </row>
    <row r="4858" spans="1:16" s="71" customFormat="1" ht="16.5" customHeight="1" outlineLevel="1" x14ac:dyDescent="0.2">
      <c r="A4858" s="60" t="s">
        <v>717</v>
      </c>
      <c r="B4858" s="61">
        <v>42977</v>
      </c>
      <c r="C4858" s="69">
        <v>299</v>
      </c>
      <c r="D4858" s="63" t="str">
        <f>VLOOKUP(C4858,[6]Consolidado!$B:$E,4,FALSE)</f>
        <v>Finalizada</v>
      </c>
      <c r="E4858" s="64" t="s">
        <v>25</v>
      </c>
      <c r="F4858" s="65" t="s">
        <v>110</v>
      </c>
      <c r="G4858" s="66">
        <v>0.5625</v>
      </c>
      <c r="H4858" s="67">
        <v>1309.9402727880145</v>
      </c>
      <c r="I4858" s="129">
        <f t="shared" si="142"/>
        <v>736.84140344325817</v>
      </c>
      <c r="J4858" s="86">
        <v>30.292899999999999</v>
      </c>
      <c r="K4858" s="129">
        <f t="shared" si="143"/>
        <v>24.323897792659608</v>
      </c>
      <c r="L4858" s="68" t="str">
        <f>VLOOKUP(C4858,[6]Consolidado!$B:$E,2,FALSE)</f>
        <v>Chicha [Pina Blanca]</v>
      </c>
      <c r="M4858" s="69" t="str">
        <f>VLOOKUP(C4858,[6]Consolidado!$B:$E,3,FALSE)</f>
        <v>SK-06 Bar</v>
      </c>
      <c r="N4858" s="70" t="str">
        <f>VLOOKUP(C4858,[6]Consolidado!$B:$H,7,FALSE)</f>
        <v>Agosto</v>
      </c>
      <c r="O4858" s="69"/>
      <c r="P4858" s="69"/>
    </row>
    <row r="4859" spans="1:16" s="71" customFormat="1" ht="16.5" customHeight="1" outlineLevel="1" x14ac:dyDescent="0.2">
      <c r="A4859" s="60" t="s">
        <v>717</v>
      </c>
      <c r="B4859" s="61">
        <v>42977</v>
      </c>
      <c r="C4859" s="69">
        <v>299</v>
      </c>
      <c r="D4859" s="63" t="str">
        <f>VLOOKUP(C4859,[6]Consolidado!$B:$E,4,FALSE)</f>
        <v>Finalizada</v>
      </c>
      <c r="E4859" s="64" t="s">
        <v>25</v>
      </c>
      <c r="F4859" s="65" t="s">
        <v>119</v>
      </c>
      <c r="G4859" s="66">
        <v>0.5625</v>
      </c>
      <c r="H4859" s="67">
        <v>614.85960643746137</v>
      </c>
      <c r="I4859" s="129">
        <f t="shared" si="142"/>
        <v>345.85852862107203</v>
      </c>
      <c r="J4859" s="86">
        <v>30.292899999999999</v>
      </c>
      <c r="K4859" s="129">
        <f t="shared" si="143"/>
        <v>11.41714819713768</v>
      </c>
      <c r="L4859" s="68" t="str">
        <f>VLOOKUP(C4859,[6]Consolidado!$B:$E,2,FALSE)</f>
        <v>Chicha [Pina Blanca]</v>
      </c>
      <c r="M4859" s="69" t="str">
        <f>VLOOKUP(C4859,[6]Consolidado!$B:$E,3,FALSE)</f>
        <v>SK-06 Bar</v>
      </c>
      <c r="N4859" s="70" t="str">
        <f>VLOOKUP(C4859,[6]Consolidado!$B:$H,7,FALSE)</f>
        <v>Agosto</v>
      </c>
      <c r="O4859" s="69"/>
      <c r="P4859" s="69"/>
    </row>
    <row r="4860" spans="1:16" s="71" customFormat="1" ht="16.5" customHeight="1" outlineLevel="1" x14ac:dyDescent="0.2">
      <c r="A4860" s="60" t="s">
        <v>717</v>
      </c>
      <c r="B4860" s="61">
        <v>42977</v>
      </c>
      <c r="C4860" s="69">
        <v>299</v>
      </c>
      <c r="D4860" s="63" t="str">
        <f>VLOOKUP(C4860,[6]Consolidado!$B:$E,4,FALSE)</f>
        <v>Finalizada</v>
      </c>
      <c r="E4860" s="64" t="s">
        <v>25</v>
      </c>
      <c r="F4860" s="65" t="s">
        <v>100</v>
      </c>
      <c r="G4860" s="66">
        <v>3.375</v>
      </c>
      <c r="H4860" s="67">
        <v>406.29999999999995</v>
      </c>
      <c r="I4860" s="129">
        <f t="shared" si="142"/>
        <v>1371.2624999999998</v>
      </c>
      <c r="J4860" s="86">
        <v>30.292899999999999</v>
      </c>
      <c r="K4860" s="129">
        <f t="shared" si="143"/>
        <v>45.266795189631885</v>
      </c>
      <c r="L4860" s="68" t="str">
        <f>VLOOKUP(C4860,[6]Consolidado!$B:$E,2,FALSE)</f>
        <v>Chicha [Pina Blanca]</v>
      </c>
      <c r="M4860" s="69" t="str">
        <f>VLOOKUP(C4860,[6]Consolidado!$B:$E,3,FALSE)</f>
        <v>SK-06 Bar</v>
      </c>
      <c r="N4860" s="70" t="str">
        <f>VLOOKUP(C4860,[6]Consolidado!$B:$H,7,FALSE)</f>
        <v>Agosto</v>
      </c>
      <c r="O4860" s="69"/>
      <c r="P4860" s="69"/>
    </row>
    <row r="4861" spans="1:16" s="71" customFormat="1" ht="16.5" customHeight="1" outlineLevel="1" x14ac:dyDescent="0.2">
      <c r="A4861" s="60" t="s">
        <v>717</v>
      </c>
      <c r="B4861" s="61">
        <v>42977</v>
      </c>
      <c r="C4861" s="69">
        <v>299</v>
      </c>
      <c r="D4861" s="63" t="str">
        <f>VLOOKUP(C4861,[6]Consolidado!$B:$E,4,FALSE)</f>
        <v>Finalizada</v>
      </c>
      <c r="E4861" s="64" t="s">
        <v>25</v>
      </c>
      <c r="F4861" s="65" t="s">
        <v>99</v>
      </c>
      <c r="G4861" s="66">
        <v>1.5</v>
      </c>
      <c r="H4861" s="67">
        <v>349.53824092741934</v>
      </c>
      <c r="I4861" s="129">
        <f t="shared" si="142"/>
        <v>524.30736139112901</v>
      </c>
      <c r="J4861" s="86">
        <v>30.292899999999999</v>
      </c>
      <c r="K4861" s="129">
        <f t="shared" si="143"/>
        <v>17.30792896656078</v>
      </c>
      <c r="L4861" s="68" t="str">
        <f>VLOOKUP(C4861,[6]Consolidado!$B:$E,2,FALSE)</f>
        <v>Chicha [Pina Blanca]</v>
      </c>
      <c r="M4861" s="69" t="str">
        <f>VLOOKUP(C4861,[6]Consolidado!$B:$E,3,FALSE)</f>
        <v>SK-06 Bar</v>
      </c>
      <c r="N4861" s="70" t="str">
        <f>VLOOKUP(C4861,[6]Consolidado!$B:$H,7,FALSE)</f>
        <v>Agosto</v>
      </c>
      <c r="O4861" s="69"/>
      <c r="P4861" s="69"/>
    </row>
    <row r="4862" spans="1:16" s="71" customFormat="1" ht="16.5" customHeight="1" outlineLevel="1" x14ac:dyDescent="0.2">
      <c r="A4862" s="60" t="s">
        <v>717</v>
      </c>
      <c r="B4862" s="61">
        <v>42977</v>
      </c>
      <c r="C4862" s="69">
        <v>299</v>
      </c>
      <c r="D4862" s="63" t="str">
        <f>VLOOKUP(C4862,[6]Consolidado!$B:$E,4,FALSE)</f>
        <v>Finalizada</v>
      </c>
      <c r="E4862" s="64" t="s">
        <v>33</v>
      </c>
      <c r="F4862" s="65" t="s">
        <v>90</v>
      </c>
      <c r="G4862" s="66">
        <v>31.5</v>
      </c>
      <c r="H4862" s="67">
        <v>3.1466686239601929</v>
      </c>
      <c r="I4862" s="129">
        <f t="shared" si="142"/>
        <v>99.120061654746081</v>
      </c>
      <c r="J4862" s="86">
        <v>30.292899999999999</v>
      </c>
      <c r="K4862" s="129">
        <f t="shared" si="143"/>
        <v>3.2720558828882704</v>
      </c>
      <c r="L4862" s="68" t="str">
        <f>VLOOKUP(C4862,[6]Consolidado!$B:$E,2,FALSE)</f>
        <v>Chicha [Pina Blanca]</v>
      </c>
      <c r="M4862" s="69" t="str">
        <f>VLOOKUP(C4862,[6]Consolidado!$B:$E,3,FALSE)</f>
        <v>SK-06 Bar</v>
      </c>
      <c r="N4862" s="70" t="str">
        <f>VLOOKUP(C4862,[6]Consolidado!$B:$H,7,FALSE)</f>
        <v>Agosto</v>
      </c>
      <c r="O4862" s="69"/>
      <c r="P4862" s="69"/>
    </row>
    <row r="4863" spans="1:16" s="71" customFormat="1" ht="16.5" customHeight="1" outlineLevel="1" x14ac:dyDescent="0.2">
      <c r="A4863" s="60" t="s">
        <v>717</v>
      </c>
      <c r="B4863" s="61">
        <v>42977</v>
      </c>
      <c r="C4863" s="69" t="s">
        <v>290</v>
      </c>
      <c r="D4863" s="63" t="str">
        <f>VLOOKUP(C4863,[6]Consolidado!$B:$E,4,FALSE)</f>
        <v>En Proceso</v>
      </c>
      <c r="E4863" s="64" t="s">
        <v>25</v>
      </c>
      <c r="F4863" s="65" t="s">
        <v>109</v>
      </c>
      <c r="G4863" s="66">
        <v>-2.25</v>
      </c>
      <c r="H4863" s="67">
        <v>1200.5646323851602</v>
      </c>
      <c r="I4863" s="129">
        <f t="shared" si="142"/>
        <v>-2701.2704228666103</v>
      </c>
      <c r="J4863" s="86">
        <v>30.292899999999999</v>
      </c>
      <c r="K4863" s="129">
        <f t="shared" si="143"/>
        <v>-89.171734065296164</v>
      </c>
      <c r="L4863" s="68" t="str">
        <f>VLOOKUP(C4863,[6]Consolidado!$B:$E,2,FALSE)</f>
        <v>Acabado</v>
      </c>
      <c r="M4863" s="69" t="str">
        <f>VLOOKUP(C4863,[6]Consolidado!$B:$E,3,FALSE)</f>
        <v>Material de acabado pendiente de distribuir</v>
      </c>
      <c r="N4863" s="70">
        <f>VLOOKUP(C4863,[6]Consolidado!$B:$H,7,FALSE)</f>
        <v>0</v>
      </c>
      <c r="O4863" s="69"/>
      <c r="P4863" s="69"/>
    </row>
    <row r="4864" spans="1:16" s="71" customFormat="1" ht="16.5" customHeight="1" outlineLevel="1" x14ac:dyDescent="0.2">
      <c r="A4864" s="60" t="s">
        <v>717</v>
      </c>
      <c r="B4864" s="61">
        <v>42977</v>
      </c>
      <c r="C4864" s="69" t="s">
        <v>290</v>
      </c>
      <c r="D4864" s="63" t="str">
        <f>VLOOKUP(C4864,[6]Consolidado!$B:$E,4,FALSE)</f>
        <v>En Proceso</v>
      </c>
      <c r="E4864" s="64" t="s">
        <v>25</v>
      </c>
      <c r="F4864" s="65" t="s">
        <v>110</v>
      </c>
      <c r="G4864" s="66">
        <v>-1.125</v>
      </c>
      <c r="H4864" s="67">
        <v>1309.9402727880145</v>
      </c>
      <c r="I4864" s="129">
        <f t="shared" si="142"/>
        <v>-1473.6828068865163</v>
      </c>
      <c r="J4864" s="86">
        <v>30.292899999999999</v>
      </c>
      <c r="K4864" s="129">
        <f t="shared" si="143"/>
        <v>-48.647795585319216</v>
      </c>
      <c r="L4864" s="68" t="str">
        <f>VLOOKUP(C4864,[6]Consolidado!$B:$E,2,FALSE)</f>
        <v>Acabado</v>
      </c>
      <c r="M4864" s="69" t="str">
        <f>VLOOKUP(C4864,[6]Consolidado!$B:$E,3,FALSE)</f>
        <v>Material de acabado pendiente de distribuir</v>
      </c>
      <c r="N4864" s="70">
        <f>VLOOKUP(C4864,[6]Consolidado!$B:$H,7,FALSE)</f>
        <v>0</v>
      </c>
      <c r="O4864" s="69"/>
      <c r="P4864" s="69"/>
    </row>
    <row r="4865" spans="1:16" s="71" customFormat="1" ht="16.5" customHeight="1" outlineLevel="1" x14ac:dyDescent="0.2">
      <c r="A4865" s="60" t="s">
        <v>717</v>
      </c>
      <c r="B4865" s="61">
        <v>42977</v>
      </c>
      <c r="C4865" s="69" t="s">
        <v>290</v>
      </c>
      <c r="D4865" s="63" t="str">
        <f>VLOOKUP(C4865,[6]Consolidado!$B:$E,4,FALSE)</f>
        <v>En Proceso</v>
      </c>
      <c r="E4865" s="64" t="s">
        <v>25</v>
      </c>
      <c r="F4865" s="65" t="s">
        <v>119</v>
      </c>
      <c r="G4865" s="66">
        <v>-1.125</v>
      </c>
      <c r="H4865" s="67">
        <v>614.85960643746137</v>
      </c>
      <c r="I4865" s="129">
        <f t="shared" si="142"/>
        <v>-691.71705724214405</v>
      </c>
      <c r="J4865" s="86">
        <v>30.292899999999999</v>
      </c>
      <c r="K4865" s="129">
        <f t="shared" si="143"/>
        <v>-22.834296394275359</v>
      </c>
      <c r="L4865" s="68" t="str">
        <f>VLOOKUP(C4865,[6]Consolidado!$B:$E,2,FALSE)</f>
        <v>Acabado</v>
      </c>
      <c r="M4865" s="69" t="str">
        <f>VLOOKUP(C4865,[6]Consolidado!$B:$E,3,FALSE)</f>
        <v>Material de acabado pendiente de distribuir</v>
      </c>
      <c r="N4865" s="70">
        <f>VLOOKUP(C4865,[6]Consolidado!$B:$H,7,FALSE)</f>
        <v>0</v>
      </c>
      <c r="O4865" s="69"/>
      <c r="P4865" s="69"/>
    </row>
    <row r="4866" spans="1:16" s="71" customFormat="1" ht="16.5" customHeight="1" outlineLevel="1" x14ac:dyDescent="0.2">
      <c r="A4866" s="60" t="s">
        <v>717</v>
      </c>
      <c r="B4866" s="61">
        <v>42977</v>
      </c>
      <c r="C4866" s="69" t="s">
        <v>290</v>
      </c>
      <c r="D4866" s="63" t="str">
        <f>VLOOKUP(C4866,[6]Consolidado!$B:$E,4,FALSE)</f>
        <v>En Proceso</v>
      </c>
      <c r="E4866" s="64" t="s">
        <v>25</v>
      </c>
      <c r="F4866" s="65" t="s">
        <v>230</v>
      </c>
      <c r="G4866" s="66">
        <v>-1.3125</v>
      </c>
      <c r="H4866" s="67">
        <v>238.47880378364198</v>
      </c>
      <c r="I4866" s="129">
        <f t="shared" si="142"/>
        <v>-313.00342996603013</v>
      </c>
      <c r="J4866" s="86">
        <v>30.292899999999999</v>
      </c>
      <c r="K4866" s="129">
        <f t="shared" si="143"/>
        <v>-10.332567366149497</v>
      </c>
      <c r="L4866" s="68" t="str">
        <f>VLOOKUP(C4866,[6]Consolidado!$B:$E,2,FALSE)</f>
        <v>Acabado</v>
      </c>
      <c r="M4866" s="69" t="str">
        <f>VLOOKUP(C4866,[6]Consolidado!$B:$E,3,FALSE)</f>
        <v>Material de acabado pendiente de distribuir</v>
      </c>
      <c r="N4866" s="70">
        <f>VLOOKUP(C4866,[6]Consolidado!$B:$H,7,FALSE)</f>
        <v>0</v>
      </c>
      <c r="O4866" s="69"/>
      <c r="P4866" s="69"/>
    </row>
    <row r="4867" spans="1:16" s="71" customFormat="1" ht="16.5" customHeight="1" outlineLevel="1" x14ac:dyDescent="0.2">
      <c r="A4867" s="60" t="s">
        <v>717</v>
      </c>
      <c r="B4867" s="61">
        <v>42977</v>
      </c>
      <c r="C4867" s="69" t="s">
        <v>290</v>
      </c>
      <c r="D4867" s="63" t="str">
        <f>VLOOKUP(C4867,[6]Consolidado!$B:$E,4,FALSE)</f>
        <v>En Proceso</v>
      </c>
      <c r="E4867" s="64" t="s">
        <v>25</v>
      </c>
      <c r="F4867" s="65" t="s">
        <v>201</v>
      </c>
      <c r="G4867" s="66">
        <v>-1.625</v>
      </c>
      <c r="H4867" s="67">
        <v>875.09253561253558</v>
      </c>
      <c r="I4867" s="129">
        <f t="shared" si="142"/>
        <v>-1422.0253703703704</v>
      </c>
      <c r="J4867" s="86">
        <v>30.292899999999999</v>
      </c>
      <c r="K4867" s="129">
        <f t="shared" si="143"/>
        <v>-46.942530110038007</v>
      </c>
      <c r="L4867" s="68" t="str">
        <f>VLOOKUP(C4867,[6]Consolidado!$B:$E,2,FALSE)</f>
        <v>Acabado</v>
      </c>
      <c r="M4867" s="69" t="str">
        <f>VLOOKUP(C4867,[6]Consolidado!$B:$E,3,FALSE)</f>
        <v>Material de acabado pendiente de distribuir</v>
      </c>
      <c r="N4867" s="70">
        <f>VLOOKUP(C4867,[6]Consolidado!$B:$H,7,FALSE)</f>
        <v>0</v>
      </c>
      <c r="O4867" s="69"/>
      <c r="P4867" s="69"/>
    </row>
    <row r="4868" spans="1:16" s="71" customFormat="1" ht="16.5" customHeight="1" outlineLevel="1" x14ac:dyDescent="0.2">
      <c r="A4868" s="60" t="s">
        <v>717</v>
      </c>
      <c r="B4868" s="61">
        <v>42977</v>
      </c>
      <c r="C4868" s="69" t="s">
        <v>290</v>
      </c>
      <c r="D4868" s="63" t="str">
        <f>VLOOKUP(C4868,[6]Consolidado!$B:$E,4,FALSE)</f>
        <v>En Proceso</v>
      </c>
      <c r="E4868" s="64" t="s">
        <v>25</v>
      </c>
      <c r="F4868" s="65" t="s">
        <v>108</v>
      </c>
      <c r="G4868" s="66">
        <v>-1.75</v>
      </c>
      <c r="H4868" s="67">
        <v>950.01614233176826</v>
      </c>
      <c r="I4868" s="129">
        <f t="shared" si="142"/>
        <v>-1662.5282490805944</v>
      </c>
      <c r="J4868" s="86">
        <v>30.292899999999999</v>
      </c>
      <c r="K4868" s="129">
        <f t="shared" si="143"/>
        <v>-54.881779198445656</v>
      </c>
      <c r="L4868" s="68" t="str">
        <f>VLOOKUP(C4868,[6]Consolidado!$B:$E,2,FALSE)</f>
        <v>Acabado</v>
      </c>
      <c r="M4868" s="69" t="str">
        <f>VLOOKUP(C4868,[6]Consolidado!$B:$E,3,FALSE)</f>
        <v>Material de acabado pendiente de distribuir</v>
      </c>
      <c r="N4868" s="70">
        <f>VLOOKUP(C4868,[6]Consolidado!$B:$H,7,FALSE)</f>
        <v>0</v>
      </c>
      <c r="O4868" s="69"/>
      <c r="P4868" s="69"/>
    </row>
    <row r="4869" spans="1:16" s="71" customFormat="1" ht="16.5" customHeight="1" outlineLevel="1" x14ac:dyDescent="0.2">
      <c r="A4869" s="60" t="s">
        <v>717</v>
      </c>
      <c r="B4869" s="61">
        <v>42977</v>
      </c>
      <c r="C4869" s="69" t="s">
        <v>290</v>
      </c>
      <c r="D4869" s="63" t="str">
        <f>VLOOKUP(C4869,[6]Consolidado!$B:$E,4,FALSE)</f>
        <v>En Proceso</v>
      </c>
      <c r="E4869" s="64" t="s">
        <v>25</v>
      </c>
      <c r="F4869" s="65" t="s">
        <v>109</v>
      </c>
      <c r="G4869" s="66">
        <v>-0.5</v>
      </c>
      <c r="H4869" s="67">
        <v>1200.5646323851602</v>
      </c>
      <c r="I4869" s="129">
        <f t="shared" si="142"/>
        <v>-600.28231619258008</v>
      </c>
      <c r="J4869" s="86">
        <v>30.292899999999999</v>
      </c>
      <c r="K4869" s="129">
        <f t="shared" si="143"/>
        <v>-19.815940903399149</v>
      </c>
      <c r="L4869" s="68" t="str">
        <f>VLOOKUP(C4869,[6]Consolidado!$B:$E,2,FALSE)</f>
        <v>Acabado</v>
      </c>
      <c r="M4869" s="69" t="str">
        <f>VLOOKUP(C4869,[6]Consolidado!$B:$E,3,FALSE)</f>
        <v>Material de acabado pendiente de distribuir</v>
      </c>
      <c r="N4869" s="70">
        <f>VLOOKUP(C4869,[6]Consolidado!$B:$H,7,FALSE)</f>
        <v>0</v>
      </c>
      <c r="O4869" s="69"/>
      <c r="P4869" s="69"/>
    </row>
    <row r="4870" spans="1:16" s="71" customFormat="1" ht="16.5" customHeight="1" outlineLevel="1" x14ac:dyDescent="0.2">
      <c r="A4870" s="60" t="s">
        <v>717</v>
      </c>
      <c r="B4870" s="61">
        <v>42977</v>
      </c>
      <c r="C4870" s="69" t="s">
        <v>290</v>
      </c>
      <c r="D4870" s="63" t="str">
        <f>VLOOKUP(C4870,[6]Consolidado!$B:$E,4,FALSE)</f>
        <v>En Proceso</v>
      </c>
      <c r="E4870" s="64" t="s">
        <v>25</v>
      </c>
      <c r="F4870" s="65" t="s">
        <v>110</v>
      </c>
      <c r="G4870" s="66">
        <v>-1.125</v>
      </c>
      <c r="H4870" s="67">
        <v>1309.9402727880145</v>
      </c>
      <c r="I4870" s="129">
        <f t="shared" si="142"/>
        <v>-1473.6828068865163</v>
      </c>
      <c r="J4870" s="86">
        <v>30.292899999999999</v>
      </c>
      <c r="K4870" s="129">
        <f t="shared" si="143"/>
        <v>-48.647795585319216</v>
      </c>
      <c r="L4870" s="68" t="str">
        <f>VLOOKUP(C4870,[6]Consolidado!$B:$E,2,FALSE)</f>
        <v>Acabado</v>
      </c>
      <c r="M4870" s="69" t="str">
        <f>VLOOKUP(C4870,[6]Consolidado!$B:$E,3,FALSE)</f>
        <v>Material de acabado pendiente de distribuir</v>
      </c>
      <c r="N4870" s="70">
        <f>VLOOKUP(C4870,[6]Consolidado!$B:$H,7,FALSE)</f>
        <v>0</v>
      </c>
      <c r="O4870" s="69"/>
      <c r="P4870" s="69"/>
    </row>
    <row r="4871" spans="1:16" s="71" customFormat="1" ht="16.5" customHeight="1" outlineLevel="1" x14ac:dyDescent="0.2">
      <c r="A4871" s="60" t="s">
        <v>717</v>
      </c>
      <c r="B4871" s="61">
        <v>42977</v>
      </c>
      <c r="C4871" s="69" t="s">
        <v>290</v>
      </c>
      <c r="D4871" s="63" t="str">
        <f>VLOOKUP(C4871,[6]Consolidado!$B:$E,4,FALSE)</f>
        <v>En Proceso</v>
      </c>
      <c r="E4871" s="64" t="s">
        <v>25</v>
      </c>
      <c r="F4871" s="65" t="s">
        <v>119</v>
      </c>
      <c r="G4871" s="66">
        <v>-1.125</v>
      </c>
      <c r="H4871" s="67">
        <v>614.85960643746137</v>
      </c>
      <c r="I4871" s="129">
        <f t="shared" si="142"/>
        <v>-691.71705724214405</v>
      </c>
      <c r="J4871" s="86">
        <v>30.292899999999999</v>
      </c>
      <c r="K4871" s="129">
        <f t="shared" si="143"/>
        <v>-22.834296394275359</v>
      </c>
      <c r="L4871" s="68" t="str">
        <f>VLOOKUP(C4871,[6]Consolidado!$B:$E,2,FALSE)</f>
        <v>Acabado</v>
      </c>
      <c r="M4871" s="69" t="str">
        <f>VLOOKUP(C4871,[6]Consolidado!$B:$E,3,FALSE)</f>
        <v>Material de acabado pendiente de distribuir</v>
      </c>
      <c r="N4871" s="70">
        <f>VLOOKUP(C4871,[6]Consolidado!$B:$H,7,FALSE)</f>
        <v>0</v>
      </c>
      <c r="O4871" s="69"/>
      <c r="P4871" s="69"/>
    </row>
    <row r="4872" spans="1:16" s="71" customFormat="1" ht="16.5" customHeight="1" outlineLevel="1" x14ac:dyDescent="0.2">
      <c r="A4872" s="60" t="s">
        <v>717</v>
      </c>
      <c r="B4872" s="61">
        <v>42977</v>
      </c>
      <c r="C4872" s="69" t="s">
        <v>89</v>
      </c>
      <c r="D4872" s="63" t="str">
        <f>VLOOKUP(C4872,[6]Consolidado!$B:$E,4,FALSE)</f>
        <v>En Proceso</v>
      </c>
      <c r="E4872" s="64" t="s">
        <v>33</v>
      </c>
      <c r="F4872" s="65" t="s">
        <v>90</v>
      </c>
      <c r="G4872" s="66">
        <v>-202.5</v>
      </c>
      <c r="H4872" s="67">
        <v>3.1466686239601929</v>
      </c>
      <c r="I4872" s="129">
        <f t="shared" si="142"/>
        <v>-637.20039635193905</v>
      </c>
      <c r="J4872" s="86">
        <v>30.292899999999999</v>
      </c>
      <c r="K4872" s="129">
        <f t="shared" si="143"/>
        <v>-21.034644961424593</v>
      </c>
      <c r="L4872" s="68" t="str">
        <f>VLOOKUP(C4872,[6]Consolidado!$B:$E,2,FALSE)</f>
        <v>Empaque</v>
      </c>
      <c r="M4872" s="69" t="str">
        <f>VLOOKUP(C4872,[6]Consolidado!$B:$E,3,FALSE)</f>
        <v>Material de empaque pendiente de distribuir</v>
      </c>
      <c r="N4872" s="70">
        <f>VLOOKUP(C4872,[6]Consolidado!$B:$H,7,FALSE)</f>
        <v>0</v>
      </c>
      <c r="O4872" s="69"/>
      <c r="P4872" s="69"/>
    </row>
    <row r="4873" spans="1:16" s="71" customFormat="1" ht="16.5" customHeight="1" outlineLevel="1" x14ac:dyDescent="0.2">
      <c r="A4873" s="60" t="s">
        <v>717</v>
      </c>
      <c r="B4873" s="61">
        <v>42977</v>
      </c>
      <c r="C4873" s="69">
        <v>347</v>
      </c>
      <c r="D4873" s="63" t="str">
        <f>VLOOKUP(C4873,[6]Consolidado!$B:$E,4,FALSE)</f>
        <v>Finalizada</v>
      </c>
      <c r="E4873" s="64" t="s">
        <v>25</v>
      </c>
      <c r="F4873" s="65" t="s">
        <v>109</v>
      </c>
      <c r="G4873" s="66">
        <v>2.25</v>
      </c>
      <c r="H4873" s="67">
        <v>1200.5646323851602</v>
      </c>
      <c r="I4873" s="129">
        <f t="shared" si="142"/>
        <v>2701.2704228666103</v>
      </c>
      <c r="J4873" s="86">
        <v>30.292899999999999</v>
      </c>
      <c r="K4873" s="129">
        <f t="shared" si="143"/>
        <v>89.171734065296164</v>
      </c>
      <c r="L4873" s="68" t="str">
        <f>VLOOKUP(C4873,[6]Consolidado!$B:$E,2,FALSE)</f>
        <v>Bell Works</v>
      </c>
      <c r="M4873" s="69" t="str">
        <f>VLOOKUP(C4873,[6]Consolidado!$B:$E,3,FALSE)</f>
        <v>Café Table Base</v>
      </c>
      <c r="N4873" s="70" t="str">
        <f>VLOOKUP(C4873,[6]Consolidado!$B:$H,7,FALSE)</f>
        <v>Agosto</v>
      </c>
      <c r="O4873" s="69"/>
      <c r="P4873" s="69"/>
    </row>
    <row r="4874" spans="1:16" s="71" customFormat="1" ht="16.5" customHeight="1" outlineLevel="1" x14ac:dyDescent="0.2">
      <c r="A4874" s="60" t="s">
        <v>717</v>
      </c>
      <c r="B4874" s="61">
        <v>42977</v>
      </c>
      <c r="C4874" s="69">
        <v>347</v>
      </c>
      <c r="D4874" s="63" t="str">
        <f>VLOOKUP(C4874,[6]Consolidado!$B:$E,4,FALSE)</f>
        <v>Finalizada</v>
      </c>
      <c r="E4874" s="64" t="s">
        <v>25</v>
      </c>
      <c r="F4874" s="65" t="s">
        <v>110</v>
      </c>
      <c r="G4874" s="66">
        <v>1.125</v>
      </c>
      <c r="H4874" s="67">
        <v>1309.9402727880145</v>
      </c>
      <c r="I4874" s="129">
        <f t="shared" si="142"/>
        <v>1473.6828068865163</v>
      </c>
      <c r="J4874" s="86">
        <v>30.292899999999999</v>
      </c>
      <c r="K4874" s="129">
        <f t="shared" si="143"/>
        <v>48.647795585319216</v>
      </c>
      <c r="L4874" s="68" t="str">
        <f>VLOOKUP(C4874,[6]Consolidado!$B:$E,2,FALSE)</f>
        <v>Bell Works</v>
      </c>
      <c r="M4874" s="69" t="str">
        <f>VLOOKUP(C4874,[6]Consolidado!$B:$E,3,FALSE)</f>
        <v>Café Table Base</v>
      </c>
      <c r="N4874" s="70" t="str">
        <f>VLOOKUP(C4874,[6]Consolidado!$B:$H,7,FALSE)</f>
        <v>Agosto</v>
      </c>
      <c r="O4874" s="69"/>
      <c r="P4874" s="69"/>
    </row>
    <row r="4875" spans="1:16" s="71" customFormat="1" ht="16.5" customHeight="1" outlineLevel="1" x14ac:dyDescent="0.2">
      <c r="A4875" s="60" t="s">
        <v>717</v>
      </c>
      <c r="B4875" s="61">
        <v>42977</v>
      </c>
      <c r="C4875" s="69">
        <v>347</v>
      </c>
      <c r="D4875" s="63" t="str">
        <f>VLOOKUP(C4875,[6]Consolidado!$B:$E,4,FALSE)</f>
        <v>Finalizada</v>
      </c>
      <c r="E4875" s="64" t="s">
        <v>25</v>
      </c>
      <c r="F4875" s="65" t="s">
        <v>119</v>
      </c>
      <c r="G4875" s="66">
        <v>1.125</v>
      </c>
      <c r="H4875" s="67">
        <v>614.85960643746137</v>
      </c>
      <c r="I4875" s="129">
        <f t="shared" si="142"/>
        <v>691.71705724214405</v>
      </c>
      <c r="J4875" s="86">
        <v>30.292899999999999</v>
      </c>
      <c r="K4875" s="129">
        <f t="shared" si="143"/>
        <v>22.834296394275359</v>
      </c>
      <c r="L4875" s="68" t="str">
        <f>VLOOKUP(C4875,[6]Consolidado!$B:$E,2,FALSE)</f>
        <v>Bell Works</v>
      </c>
      <c r="M4875" s="69" t="str">
        <f>VLOOKUP(C4875,[6]Consolidado!$B:$E,3,FALSE)</f>
        <v>Café Table Base</v>
      </c>
      <c r="N4875" s="70" t="str">
        <f>VLOOKUP(C4875,[6]Consolidado!$B:$H,7,FALSE)</f>
        <v>Agosto</v>
      </c>
      <c r="O4875" s="69"/>
      <c r="P4875" s="69"/>
    </row>
    <row r="4876" spans="1:16" s="71" customFormat="1" ht="16.5" customHeight="1" outlineLevel="1" x14ac:dyDescent="0.2">
      <c r="A4876" s="60" t="s">
        <v>717</v>
      </c>
      <c r="B4876" s="61">
        <v>42977</v>
      </c>
      <c r="C4876" s="69">
        <v>347</v>
      </c>
      <c r="D4876" s="63" t="str">
        <f>VLOOKUP(C4876,[6]Consolidado!$B:$E,4,FALSE)</f>
        <v>Finalizada</v>
      </c>
      <c r="E4876" s="64" t="s">
        <v>25</v>
      </c>
      <c r="F4876" s="65" t="s">
        <v>230</v>
      </c>
      <c r="G4876" s="66">
        <v>1.3125</v>
      </c>
      <c r="H4876" s="67">
        <v>238.47880378364198</v>
      </c>
      <c r="I4876" s="129">
        <f t="shared" si="142"/>
        <v>313.00342996603013</v>
      </c>
      <c r="J4876" s="86">
        <v>30.292899999999999</v>
      </c>
      <c r="K4876" s="129">
        <f t="shared" si="143"/>
        <v>10.332567366149497</v>
      </c>
      <c r="L4876" s="68" t="str">
        <f>VLOOKUP(C4876,[6]Consolidado!$B:$E,2,FALSE)</f>
        <v>Bell Works</v>
      </c>
      <c r="M4876" s="69" t="str">
        <f>VLOOKUP(C4876,[6]Consolidado!$B:$E,3,FALSE)</f>
        <v>Café Table Base</v>
      </c>
      <c r="N4876" s="70" t="str">
        <f>VLOOKUP(C4876,[6]Consolidado!$B:$H,7,FALSE)</f>
        <v>Agosto</v>
      </c>
      <c r="O4876" s="69"/>
      <c r="P4876" s="69"/>
    </row>
    <row r="4877" spans="1:16" s="71" customFormat="1" ht="16.5" customHeight="1" outlineLevel="1" x14ac:dyDescent="0.2">
      <c r="A4877" s="60" t="s">
        <v>717</v>
      </c>
      <c r="B4877" s="61">
        <v>42977</v>
      </c>
      <c r="C4877" s="69">
        <v>347</v>
      </c>
      <c r="D4877" s="63" t="str">
        <f>VLOOKUP(C4877,[6]Consolidado!$B:$E,4,FALSE)</f>
        <v>Finalizada</v>
      </c>
      <c r="E4877" s="64" t="s">
        <v>25</v>
      </c>
      <c r="F4877" s="65" t="s">
        <v>201</v>
      </c>
      <c r="G4877" s="66">
        <v>1.625</v>
      </c>
      <c r="H4877" s="67">
        <v>875.09253561253558</v>
      </c>
      <c r="I4877" s="129">
        <f t="shared" si="142"/>
        <v>1422.0253703703704</v>
      </c>
      <c r="J4877" s="86">
        <v>30.292899999999999</v>
      </c>
      <c r="K4877" s="129">
        <f t="shared" si="143"/>
        <v>46.942530110038007</v>
      </c>
      <c r="L4877" s="68" t="str">
        <f>VLOOKUP(C4877,[6]Consolidado!$B:$E,2,FALSE)</f>
        <v>Bell Works</v>
      </c>
      <c r="M4877" s="69" t="str">
        <f>VLOOKUP(C4877,[6]Consolidado!$B:$E,3,FALSE)</f>
        <v>Café Table Base</v>
      </c>
      <c r="N4877" s="70" t="str">
        <f>VLOOKUP(C4877,[6]Consolidado!$B:$H,7,FALSE)</f>
        <v>Agosto</v>
      </c>
      <c r="O4877" s="69"/>
      <c r="P4877" s="69"/>
    </row>
    <row r="4878" spans="1:16" s="71" customFormat="1" ht="16.5" customHeight="1" outlineLevel="1" x14ac:dyDescent="0.2">
      <c r="A4878" s="60" t="s">
        <v>717</v>
      </c>
      <c r="B4878" s="61">
        <v>42977</v>
      </c>
      <c r="C4878" s="69">
        <v>347</v>
      </c>
      <c r="D4878" s="63" t="str">
        <f>VLOOKUP(C4878,[6]Consolidado!$B:$E,4,FALSE)</f>
        <v>Finalizada</v>
      </c>
      <c r="E4878" s="64" t="s">
        <v>25</v>
      </c>
      <c r="F4878" s="65" t="s">
        <v>108</v>
      </c>
      <c r="G4878" s="66">
        <v>1.75</v>
      </c>
      <c r="H4878" s="67">
        <v>950.01614233176826</v>
      </c>
      <c r="I4878" s="129">
        <f t="shared" si="142"/>
        <v>1662.5282490805944</v>
      </c>
      <c r="J4878" s="86">
        <v>30.292899999999999</v>
      </c>
      <c r="K4878" s="129">
        <f t="shared" si="143"/>
        <v>54.881779198445656</v>
      </c>
      <c r="L4878" s="68" t="str">
        <f>VLOOKUP(C4878,[6]Consolidado!$B:$E,2,FALSE)</f>
        <v>Bell Works</v>
      </c>
      <c r="M4878" s="69" t="str">
        <f>VLOOKUP(C4878,[6]Consolidado!$B:$E,3,FALSE)</f>
        <v>Café Table Base</v>
      </c>
      <c r="N4878" s="70" t="str">
        <f>VLOOKUP(C4878,[6]Consolidado!$B:$H,7,FALSE)</f>
        <v>Agosto</v>
      </c>
      <c r="O4878" s="69"/>
      <c r="P4878" s="69"/>
    </row>
    <row r="4879" spans="1:16" s="71" customFormat="1" ht="16.5" customHeight="1" outlineLevel="1" x14ac:dyDescent="0.2">
      <c r="A4879" s="60" t="s">
        <v>717</v>
      </c>
      <c r="B4879" s="61">
        <v>42977</v>
      </c>
      <c r="C4879" s="69">
        <v>347</v>
      </c>
      <c r="D4879" s="63" t="str">
        <f>VLOOKUP(C4879,[6]Consolidado!$B:$E,4,FALSE)</f>
        <v>Finalizada</v>
      </c>
      <c r="E4879" s="64" t="s">
        <v>25</v>
      </c>
      <c r="F4879" s="65" t="s">
        <v>109</v>
      </c>
      <c r="G4879" s="66">
        <v>0.5</v>
      </c>
      <c r="H4879" s="67">
        <v>1200.5646323851602</v>
      </c>
      <c r="I4879" s="129">
        <f t="shared" si="142"/>
        <v>600.28231619258008</v>
      </c>
      <c r="J4879" s="86">
        <v>30.292899999999999</v>
      </c>
      <c r="K4879" s="129">
        <f t="shared" si="143"/>
        <v>19.815940903399149</v>
      </c>
      <c r="L4879" s="68" t="str">
        <f>VLOOKUP(C4879,[6]Consolidado!$B:$E,2,FALSE)</f>
        <v>Bell Works</v>
      </c>
      <c r="M4879" s="69" t="str">
        <f>VLOOKUP(C4879,[6]Consolidado!$B:$E,3,FALSE)</f>
        <v>Café Table Base</v>
      </c>
      <c r="N4879" s="70" t="str">
        <f>VLOOKUP(C4879,[6]Consolidado!$B:$H,7,FALSE)</f>
        <v>Agosto</v>
      </c>
      <c r="O4879" s="69"/>
      <c r="P4879" s="69"/>
    </row>
    <row r="4880" spans="1:16" s="71" customFormat="1" ht="16.5" customHeight="1" outlineLevel="1" x14ac:dyDescent="0.2">
      <c r="A4880" s="60" t="s">
        <v>717</v>
      </c>
      <c r="B4880" s="61">
        <v>42977</v>
      </c>
      <c r="C4880" s="69">
        <v>347</v>
      </c>
      <c r="D4880" s="63" t="str">
        <f>VLOOKUP(C4880,[6]Consolidado!$B:$E,4,FALSE)</f>
        <v>Finalizada</v>
      </c>
      <c r="E4880" s="64" t="s">
        <v>25</v>
      </c>
      <c r="F4880" s="65" t="s">
        <v>110</v>
      </c>
      <c r="G4880" s="66">
        <v>1.125</v>
      </c>
      <c r="H4880" s="67">
        <v>1309.9402727880145</v>
      </c>
      <c r="I4880" s="129">
        <f t="shared" si="142"/>
        <v>1473.6828068865163</v>
      </c>
      <c r="J4880" s="86">
        <v>30.292899999999999</v>
      </c>
      <c r="K4880" s="129">
        <f t="shared" si="143"/>
        <v>48.647795585319216</v>
      </c>
      <c r="L4880" s="68" t="str">
        <f>VLOOKUP(C4880,[6]Consolidado!$B:$E,2,FALSE)</f>
        <v>Bell Works</v>
      </c>
      <c r="M4880" s="69" t="str">
        <f>VLOOKUP(C4880,[6]Consolidado!$B:$E,3,FALSE)</f>
        <v>Café Table Base</v>
      </c>
      <c r="N4880" s="70" t="str">
        <f>VLOOKUP(C4880,[6]Consolidado!$B:$H,7,FALSE)</f>
        <v>Agosto</v>
      </c>
      <c r="O4880" s="69"/>
      <c r="P4880" s="69"/>
    </row>
    <row r="4881" spans="1:16" s="71" customFormat="1" ht="16.5" customHeight="1" outlineLevel="1" x14ac:dyDescent="0.2">
      <c r="A4881" s="60" t="s">
        <v>717</v>
      </c>
      <c r="B4881" s="61">
        <v>42977</v>
      </c>
      <c r="C4881" s="69">
        <v>347</v>
      </c>
      <c r="D4881" s="63" t="str">
        <f>VLOOKUP(C4881,[6]Consolidado!$B:$E,4,FALSE)</f>
        <v>Finalizada</v>
      </c>
      <c r="E4881" s="64" t="s">
        <v>25</v>
      </c>
      <c r="F4881" s="65" t="s">
        <v>119</v>
      </c>
      <c r="G4881" s="66">
        <v>1.125</v>
      </c>
      <c r="H4881" s="67">
        <v>614.85960643746137</v>
      </c>
      <c r="I4881" s="129">
        <f t="shared" si="142"/>
        <v>691.71705724214405</v>
      </c>
      <c r="J4881" s="86">
        <v>30.292899999999999</v>
      </c>
      <c r="K4881" s="129">
        <f t="shared" si="143"/>
        <v>22.834296394275359</v>
      </c>
      <c r="L4881" s="68" t="str">
        <f>VLOOKUP(C4881,[6]Consolidado!$B:$E,2,FALSE)</f>
        <v>Bell Works</v>
      </c>
      <c r="M4881" s="69" t="str">
        <f>VLOOKUP(C4881,[6]Consolidado!$B:$E,3,FALSE)</f>
        <v>Café Table Base</v>
      </c>
      <c r="N4881" s="70" t="str">
        <f>VLOOKUP(C4881,[6]Consolidado!$B:$H,7,FALSE)</f>
        <v>Agosto</v>
      </c>
      <c r="O4881" s="69"/>
      <c r="P4881" s="69"/>
    </row>
    <row r="4882" spans="1:16" s="71" customFormat="1" ht="16.5" customHeight="1" outlineLevel="1" x14ac:dyDescent="0.2">
      <c r="A4882" s="60" t="s">
        <v>717</v>
      </c>
      <c r="B4882" s="61">
        <v>42977</v>
      </c>
      <c r="C4882" s="69">
        <v>347</v>
      </c>
      <c r="D4882" s="63" t="str">
        <f>VLOOKUP(C4882,[6]Consolidado!$B:$E,4,FALSE)</f>
        <v>Finalizada</v>
      </c>
      <c r="E4882" s="64" t="s">
        <v>33</v>
      </c>
      <c r="F4882" s="65" t="s">
        <v>90</v>
      </c>
      <c r="G4882" s="66">
        <v>202.5</v>
      </c>
      <c r="H4882" s="67">
        <v>3.1466686239601929</v>
      </c>
      <c r="I4882" s="129">
        <f t="shared" si="142"/>
        <v>637.20039635193905</v>
      </c>
      <c r="J4882" s="86">
        <v>30.292899999999999</v>
      </c>
      <c r="K4882" s="129">
        <f t="shared" si="143"/>
        <v>21.034644961424593</v>
      </c>
      <c r="L4882" s="68" t="str">
        <f>VLOOKUP(C4882,[6]Consolidado!$B:$E,2,FALSE)</f>
        <v>Bell Works</v>
      </c>
      <c r="M4882" s="69" t="str">
        <f>VLOOKUP(C4882,[6]Consolidado!$B:$E,3,FALSE)</f>
        <v>Café Table Base</v>
      </c>
      <c r="N4882" s="70" t="str">
        <f>VLOOKUP(C4882,[6]Consolidado!$B:$H,7,FALSE)</f>
        <v>Agosto</v>
      </c>
      <c r="O4882" s="69"/>
      <c r="P4882" s="69"/>
    </row>
    <row r="4883" spans="1:16" s="71" customFormat="1" ht="16.5" customHeight="1" outlineLevel="1" x14ac:dyDescent="0.2">
      <c r="A4883" s="60" t="s">
        <v>717</v>
      </c>
      <c r="B4883" s="61">
        <v>42973</v>
      </c>
      <c r="C4883" s="69" t="s">
        <v>290</v>
      </c>
      <c r="D4883" s="63" t="str">
        <f>VLOOKUP(C4883,[6]Consolidado!$B:$E,4,FALSE)</f>
        <v>En Proceso</v>
      </c>
      <c r="E4883" s="64" t="s">
        <v>25</v>
      </c>
      <c r="F4883" s="65" t="s">
        <v>109</v>
      </c>
      <c r="G4883" s="66">
        <v>1</v>
      </c>
      <c r="H4883" s="67">
        <v>1200.5646323851602</v>
      </c>
      <c r="I4883" s="129">
        <f t="shared" si="142"/>
        <v>1200.5646323851602</v>
      </c>
      <c r="J4883" s="86">
        <v>30.292899999999999</v>
      </c>
      <c r="K4883" s="129">
        <f t="shared" si="143"/>
        <v>39.631881806798297</v>
      </c>
      <c r="L4883" s="68" t="str">
        <f>VLOOKUP(C4883,[6]Consolidado!$B:$E,2,FALSE)</f>
        <v>Acabado</v>
      </c>
      <c r="M4883" s="69" t="str">
        <f>VLOOKUP(C4883,[6]Consolidado!$B:$E,3,FALSE)</f>
        <v>Material de acabado pendiente de distribuir</v>
      </c>
      <c r="N4883" s="70">
        <f>VLOOKUP(C4883,[6]Consolidado!$B:$H,7,FALSE)</f>
        <v>0</v>
      </c>
      <c r="O4883" s="69"/>
      <c r="P4883" s="69"/>
    </row>
    <row r="4884" spans="1:16" s="71" customFormat="1" ht="16.5" customHeight="1" outlineLevel="1" x14ac:dyDescent="0.2">
      <c r="A4884" s="60" t="s">
        <v>717</v>
      </c>
      <c r="B4884" s="61">
        <v>42973</v>
      </c>
      <c r="C4884" s="69" t="s">
        <v>290</v>
      </c>
      <c r="D4884" s="63" t="str">
        <f>VLOOKUP(C4884,[6]Consolidado!$B:$E,4,FALSE)</f>
        <v>En Proceso</v>
      </c>
      <c r="E4884" s="64" t="s">
        <v>25</v>
      </c>
      <c r="F4884" s="65" t="s">
        <v>119</v>
      </c>
      <c r="G4884" s="66">
        <v>2</v>
      </c>
      <c r="H4884" s="67">
        <v>614.85960643746137</v>
      </c>
      <c r="I4884" s="129">
        <f t="shared" si="142"/>
        <v>1229.7192128749227</v>
      </c>
      <c r="J4884" s="86">
        <v>30.292899999999999</v>
      </c>
      <c r="K4884" s="129">
        <f t="shared" si="143"/>
        <v>40.594304700933975</v>
      </c>
      <c r="L4884" s="68" t="str">
        <f>VLOOKUP(C4884,[6]Consolidado!$B:$E,2,FALSE)</f>
        <v>Acabado</v>
      </c>
      <c r="M4884" s="69" t="str">
        <f>VLOOKUP(C4884,[6]Consolidado!$B:$E,3,FALSE)</f>
        <v>Material de acabado pendiente de distribuir</v>
      </c>
      <c r="N4884" s="70">
        <f>VLOOKUP(C4884,[6]Consolidado!$B:$H,7,FALSE)</f>
        <v>0</v>
      </c>
      <c r="O4884" s="69"/>
      <c r="P4884" s="69"/>
    </row>
    <row r="4885" spans="1:16" s="71" customFormat="1" ht="16.5" customHeight="1" outlineLevel="1" x14ac:dyDescent="0.2">
      <c r="A4885" s="60" t="s">
        <v>717</v>
      </c>
      <c r="B4885" s="61">
        <v>42973</v>
      </c>
      <c r="C4885" s="69" t="s">
        <v>290</v>
      </c>
      <c r="D4885" s="63" t="str">
        <f>VLOOKUP(C4885,[6]Consolidado!$B:$E,4,FALSE)</f>
        <v>En Proceso</v>
      </c>
      <c r="E4885" s="64" t="s">
        <v>25</v>
      </c>
      <c r="F4885" s="65" t="s">
        <v>108</v>
      </c>
      <c r="G4885" s="66">
        <v>1</v>
      </c>
      <c r="H4885" s="67">
        <v>950.01614233176826</v>
      </c>
      <c r="I4885" s="129">
        <f t="shared" si="142"/>
        <v>950.01614233176826</v>
      </c>
      <c r="J4885" s="86">
        <v>30.292899999999999</v>
      </c>
      <c r="K4885" s="129">
        <f t="shared" si="143"/>
        <v>31.36101668482609</v>
      </c>
      <c r="L4885" s="68" t="str">
        <f>VLOOKUP(C4885,[6]Consolidado!$B:$E,2,FALSE)</f>
        <v>Acabado</v>
      </c>
      <c r="M4885" s="69" t="str">
        <f>VLOOKUP(C4885,[6]Consolidado!$B:$E,3,FALSE)</f>
        <v>Material de acabado pendiente de distribuir</v>
      </c>
      <c r="N4885" s="70">
        <f>VLOOKUP(C4885,[6]Consolidado!$B:$H,7,FALSE)</f>
        <v>0</v>
      </c>
      <c r="O4885" s="69"/>
      <c r="P4885" s="69"/>
    </row>
    <row r="4886" spans="1:16" s="71" customFormat="1" ht="16.5" customHeight="1" outlineLevel="1" x14ac:dyDescent="0.2">
      <c r="A4886" s="60" t="s">
        <v>717</v>
      </c>
      <c r="B4886" s="61">
        <v>42973</v>
      </c>
      <c r="C4886" s="69">
        <v>391</v>
      </c>
      <c r="D4886" s="63" t="str">
        <f>VLOOKUP(C4886,[6]Consolidado!$B:$E,4,FALSE)</f>
        <v>Finalizada</v>
      </c>
      <c r="E4886" s="64" t="s">
        <v>40</v>
      </c>
      <c r="F4886" s="65" t="s">
        <v>84</v>
      </c>
      <c r="G4886" s="66">
        <v>10</v>
      </c>
      <c r="H4886" s="67">
        <v>0.9660466194666667</v>
      </c>
      <c r="I4886" s="129">
        <f t="shared" si="142"/>
        <v>9.6604661946666663</v>
      </c>
      <c r="J4886" s="86">
        <v>30.292899999999999</v>
      </c>
      <c r="K4886" s="129">
        <f t="shared" si="143"/>
        <v>0.31890199336038039</v>
      </c>
      <c r="L4886" s="68" t="str">
        <f>VLOOKUP(C4886,[6]Consolidado!$B:$E,2,FALSE)</f>
        <v>Costa Palmas</v>
      </c>
      <c r="M4886" s="69" t="str">
        <f>VLOOKUP(C4886,[6]Consolidado!$B:$E,3,FALSE)</f>
        <v>BC-T-14 Console table</v>
      </c>
      <c r="N4886" s="70" t="str">
        <f>VLOOKUP(C4886,[6]Consolidado!$B:$H,7,FALSE)</f>
        <v>Septiembre</v>
      </c>
      <c r="O4886" s="69"/>
      <c r="P4886" s="69"/>
    </row>
    <row r="4887" spans="1:16" s="71" customFormat="1" ht="16.5" customHeight="1" outlineLevel="1" x14ac:dyDescent="0.2">
      <c r="A4887" s="60" t="s">
        <v>717</v>
      </c>
      <c r="B4887" s="61">
        <v>42973</v>
      </c>
      <c r="C4887" s="69">
        <v>391</v>
      </c>
      <c r="D4887" s="63" t="str">
        <f>VLOOKUP(C4887,[6]Consolidado!$B:$E,4,FALSE)</f>
        <v>Finalizada</v>
      </c>
      <c r="E4887" s="64" t="s">
        <v>40</v>
      </c>
      <c r="F4887" s="65" t="s">
        <v>81</v>
      </c>
      <c r="G4887" s="66">
        <v>40</v>
      </c>
      <c r="H4887" s="67">
        <v>0.68488464885714284</v>
      </c>
      <c r="I4887" s="129">
        <f t="shared" si="142"/>
        <v>27.395385954285715</v>
      </c>
      <c r="J4887" s="86">
        <v>30.292899999999999</v>
      </c>
      <c r="K4887" s="129">
        <f t="shared" si="143"/>
        <v>0.90435006071672619</v>
      </c>
      <c r="L4887" s="68" t="str">
        <f>VLOOKUP(C4887,[6]Consolidado!$B:$E,2,FALSE)</f>
        <v>Costa Palmas</v>
      </c>
      <c r="M4887" s="69" t="str">
        <f>VLOOKUP(C4887,[6]Consolidado!$B:$E,3,FALSE)</f>
        <v>BC-T-14 Console table</v>
      </c>
      <c r="N4887" s="70" t="str">
        <f>VLOOKUP(C4887,[6]Consolidado!$B:$H,7,FALSE)</f>
        <v>Septiembre</v>
      </c>
      <c r="O4887" s="69"/>
      <c r="P4887" s="69"/>
    </row>
    <row r="4888" spans="1:16" s="71" customFormat="1" ht="16.5" customHeight="1" outlineLevel="1" x14ac:dyDescent="0.2">
      <c r="A4888" s="60" t="s">
        <v>717</v>
      </c>
      <c r="B4888" s="61">
        <v>42973</v>
      </c>
      <c r="C4888" s="69">
        <v>391</v>
      </c>
      <c r="D4888" s="63" t="str">
        <f>VLOOKUP(C4888,[6]Consolidado!$B:$E,4,FALSE)</f>
        <v>Finalizada</v>
      </c>
      <c r="E4888" s="64" t="s">
        <v>25</v>
      </c>
      <c r="F4888" s="65" t="s">
        <v>157</v>
      </c>
      <c r="G4888" s="66">
        <v>1</v>
      </c>
      <c r="H4888" s="67">
        <v>69</v>
      </c>
      <c r="I4888" s="129">
        <f t="shared" si="142"/>
        <v>69</v>
      </c>
      <c r="J4888" s="86">
        <v>30.292899999999999</v>
      </c>
      <c r="K4888" s="129">
        <f t="shared" si="143"/>
        <v>2.2777614556546255</v>
      </c>
      <c r="L4888" s="68" t="str">
        <f>VLOOKUP(C4888,[6]Consolidado!$B:$E,2,FALSE)</f>
        <v>Costa Palmas</v>
      </c>
      <c r="M4888" s="69" t="str">
        <f>VLOOKUP(C4888,[6]Consolidado!$B:$E,3,FALSE)</f>
        <v>BC-T-14 Console table</v>
      </c>
      <c r="N4888" s="70" t="str">
        <f>VLOOKUP(C4888,[6]Consolidado!$B:$H,7,FALSE)</f>
        <v>Septiembre</v>
      </c>
      <c r="O4888" s="69"/>
      <c r="P4888" s="69"/>
    </row>
    <row r="4889" spans="1:16" s="71" customFormat="1" ht="16.5" customHeight="1" outlineLevel="1" x14ac:dyDescent="0.2">
      <c r="A4889" s="60" t="s">
        <v>717</v>
      </c>
      <c r="B4889" s="61">
        <v>42973</v>
      </c>
      <c r="C4889" s="69">
        <v>430</v>
      </c>
      <c r="D4889" s="63" t="str">
        <f>VLOOKUP(C4889,[6]Consolidado!$B:$E,4,FALSE)</f>
        <v>En Proceso</v>
      </c>
      <c r="E4889" s="64" t="s">
        <v>51</v>
      </c>
      <c r="F4889" s="65" t="s">
        <v>280</v>
      </c>
      <c r="G4889" s="66">
        <v>492</v>
      </c>
      <c r="H4889" s="67">
        <v>23.040405405405405</v>
      </c>
      <c r="I4889" s="129">
        <f t="shared" si="142"/>
        <v>11335.87945945946</v>
      </c>
      <c r="J4889" s="86">
        <v>30.292899999999999</v>
      </c>
      <c r="K4889" s="129">
        <f t="shared" si="143"/>
        <v>374.2091202710688</v>
      </c>
      <c r="L4889" s="68" t="str">
        <f>VLOOKUP(C4889,[6]Consolidado!$B:$E,2,FALSE)</f>
        <v>WEWORK</v>
      </c>
      <c r="M4889" s="69" t="str">
        <f>VLOOKUP(C4889,[6]Consolidado!$B:$E,3,FALSE)</f>
        <v>EMEA-Bonanza Chair-WW-CH-MEC-6850-A</v>
      </c>
      <c r="N4889" s="70" t="str">
        <f>VLOOKUP(C4889,[6]Consolidado!$B:$H,7,FALSE)</f>
        <v>Ingreso Parcial Nov.</v>
      </c>
      <c r="O4889" s="69"/>
      <c r="P4889" s="69"/>
    </row>
    <row r="4890" spans="1:16" s="71" customFormat="1" ht="16.5" customHeight="1" outlineLevel="1" x14ac:dyDescent="0.2">
      <c r="A4890" s="60" t="s">
        <v>717</v>
      </c>
      <c r="B4890" s="61">
        <v>42973</v>
      </c>
      <c r="C4890" s="69">
        <v>430</v>
      </c>
      <c r="D4890" s="63" t="str">
        <f>VLOOKUP(C4890,[6]Consolidado!$B:$E,4,FALSE)</f>
        <v>En Proceso</v>
      </c>
      <c r="E4890" s="64" t="s">
        <v>51</v>
      </c>
      <c r="F4890" s="65" t="s">
        <v>65</v>
      </c>
      <c r="G4890" s="66">
        <v>90</v>
      </c>
      <c r="H4890" s="67">
        <v>53.367150451184678</v>
      </c>
      <c r="I4890" s="129">
        <f t="shared" si="142"/>
        <v>4803.0435406066208</v>
      </c>
      <c r="J4890" s="86">
        <v>30.292899999999999</v>
      </c>
      <c r="K4890" s="129">
        <f t="shared" si="143"/>
        <v>158.55344125543019</v>
      </c>
      <c r="L4890" s="68" t="str">
        <f>VLOOKUP(C4890,[6]Consolidado!$B:$E,2,FALSE)</f>
        <v>WEWORK</v>
      </c>
      <c r="M4890" s="69" t="str">
        <f>VLOOKUP(C4890,[6]Consolidado!$B:$E,3,FALSE)</f>
        <v>EMEA-Bonanza Chair-WW-CH-MEC-6850-A</v>
      </c>
      <c r="N4890" s="70" t="str">
        <f>VLOOKUP(C4890,[6]Consolidado!$B:$H,7,FALSE)</f>
        <v>Ingreso Parcial Nov.</v>
      </c>
      <c r="O4890" s="69"/>
      <c r="P4890" s="69"/>
    </row>
    <row r="4891" spans="1:16" s="71" customFormat="1" ht="16.5" customHeight="1" outlineLevel="1" x14ac:dyDescent="0.2">
      <c r="A4891" s="60" t="s">
        <v>717</v>
      </c>
      <c r="B4891" s="61">
        <v>42973</v>
      </c>
      <c r="C4891" s="69">
        <v>431</v>
      </c>
      <c r="D4891" s="63" t="str">
        <f>VLOOKUP(C4891,[6]Consolidado!$B:$E,4,FALSE)</f>
        <v>En Proceso</v>
      </c>
      <c r="E4891" s="64" t="s">
        <v>51</v>
      </c>
      <c r="F4891" s="65" t="s">
        <v>280</v>
      </c>
      <c r="G4891" s="66">
        <v>492</v>
      </c>
      <c r="H4891" s="67">
        <v>23.040405405405405</v>
      </c>
      <c r="I4891" s="129">
        <f t="shared" si="142"/>
        <v>11335.87945945946</v>
      </c>
      <c r="J4891" s="86">
        <v>30.292899999999999</v>
      </c>
      <c r="K4891" s="129">
        <f t="shared" si="143"/>
        <v>374.2091202710688</v>
      </c>
      <c r="L4891" s="68" t="str">
        <f>VLOOKUP(C4891,[6]Consolidado!$B:$E,2,FALSE)</f>
        <v>WEWORK</v>
      </c>
      <c r="M4891" s="69" t="str">
        <f>VLOOKUP(C4891,[6]Consolidado!$B:$E,3,FALSE)</f>
        <v>EMEA-Bonanza Chair-WW-CH-MEC-6850-B</v>
      </c>
      <c r="N4891" s="70" t="str">
        <f>VLOOKUP(C4891,[6]Consolidado!$B:$H,7,FALSE)</f>
        <v>Ingreso Parcial Nov.</v>
      </c>
      <c r="O4891" s="69"/>
      <c r="P4891" s="69"/>
    </row>
    <row r="4892" spans="1:16" s="71" customFormat="1" ht="16.5" customHeight="1" outlineLevel="1" x14ac:dyDescent="0.2">
      <c r="A4892" s="60" t="s">
        <v>717</v>
      </c>
      <c r="B4892" s="61">
        <v>42973</v>
      </c>
      <c r="C4892" s="69">
        <v>431</v>
      </c>
      <c r="D4892" s="63" t="str">
        <f>VLOOKUP(C4892,[6]Consolidado!$B:$E,4,FALSE)</f>
        <v>En Proceso</v>
      </c>
      <c r="E4892" s="64" t="s">
        <v>51</v>
      </c>
      <c r="F4892" s="65" t="s">
        <v>65</v>
      </c>
      <c r="G4892" s="66">
        <v>90</v>
      </c>
      <c r="H4892" s="67">
        <v>53.367150451184678</v>
      </c>
      <c r="I4892" s="129">
        <f t="shared" si="142"/>
        <v>4803.0435406066208</v>
      </c>
      <c r="J4892" s="86">
        <v>30.292899999999999</v>
      </c>
      <c r="K4892" s="129">
        <f t="shared" si="143"/>
        <v>158.55344125543019</v>
      </c>
      <c r="L4892" s="68" t="str">
        <f>VLOOKUP(C4892,[6]Consolidado!$B:$E,2,FALSE)</f>
        <v>WEWORK</v>
      </c>
      <c r="M4892" s="69" t="str">
        <f>VLOOKUP(C4892,[6]Consolidado!$B:$E,3,FALSE)</f>
        <v>EMEA-Bonanza Chair-WW-CH-MEC-6850-B</v>
      </c>
      <c r="N4892" s="70" t="str">
        <f>VLOOKUP(C4892,[6]Consolidado!$B:$H,7,FALSE)</f>
        <v>Ingreso Parcial Nov.</v>
      </c>
      <c r="O4892" s="69"/>
      <c r="P4892" s="69"/>
    </row>
    <row r="4893" spans="1:16" s="71" customFormat="1" ht="16.5" customHeight="1" outlineLevel="1" x14ac:dyDescent="0.2">
      <c r="A4893" s="60" t="s">
        <v>717</v>
      </c>
      <c r="B4893" s="61">
        <v>42975</v>
      </c>
      <c r="C4893" s="69">
        <v>444</v>
      </c>
      <c r="D4893" s="63" t="str">
        <f>VLOOKUP(C4893,[6]Consolidado!$B:$E,4,FALSE)</f>
        <v>Finalizada</v>
      </c>
      <c r="E4893" s="64" t="s">
        <v>78</v>
      </c>
      <c r="F4893" s="65" t="s">
        <v>82</v>
      </c>
      <c r="G4893" s="66">
        <v>4</v>
      </c>
      <c r="H4893" s="67">
        <v>7.541503200000002</v>
      </c>
      <c r="I4893" s="129">
        <f t="shared" si="142"/>
        <v>30.166012800000008</v>
      </c>
      <c r="J4893" s="86">
        <v>30.292899999999999</v>
      </c>
      <c r="K4893" s="129">
        <f t="shared" si="143"/>
        <v>0.99581132212498669</v>
      </c>
      <c r="L4893" s="68" t="str">
        <f>VLOOKUP(C4893,[6]Consolidado!$B:$E,2,FALSE)</f>
        <v>Papagayo Four Seasons</v>
      </c>
      <c r="M4893" s="69" t="str">
        <f>VLOOKUP(C4893,[6]Consolidado!$B:$E,3,FALSE)</f>
        <v>Prototipo BGE-253 Low Dining Chair</v>
      </c>
      <c r="N4893" s="70" t="str">
        <f>VLOOKUP(C4893,[6]Consolidado!$B:$H,7,FALSE)</f>
        <v>Octubre</v>
      </c>
      <c r="O4893" s="69"/>
      <c r="P4893" s="69"/>
    </row>
    <row r="4894" spans="1:16" s="71" customFormat="1" ht="16.5" customHeight="1" outlineLevel="1" x14ac:dyDescent="0.2">
      <c r="A4894" s="60" t="s">
        <v>717</v>
      </c>
      <c r="B4894" s="61">
        <v>42975</v>
      </c>
      <c r="C4894" s="69">
        <v>444</v>
      </c>
      <c r="D4894" s="63" t="str">
        <f>VLOOKUP(C4894,[6]Consolidado!$B:$E,4,FALSE)</f>
        <v>Finalizada</v>
      </c>
      <c r="E4894" s="64" t="s">
        <v>78</v>
      </c>
      <c r="F4894" s="65" t="s">
        <v>83</v>
      </c>
      <c r="G4894" s="66">
        <v>4</v>
      </c>
      <c r="H4894" s="67">
        <v>8.4552088529571758</v>
      </c>
      <c r="I4894" s="129">
        <f t="shared" si="142"/>
        <v>33.820835411828703</v>
      </c>
      <c r="J4894" s="86">
        <v>30.292899999999999</v>
      </c>
      <c r="K4894" s="129">
        <f t="shared" si="143"/>
        <v>1.1164608014362674</v>
      </c>
      <c r="L4894" s="68" t="str">
        <f>VLOOKUP(C4894,[6]Consolidado!$B:$E,2,FALSE)</f>
        <v>Papagayo Four Seasons</v>
      </c>
      <c r="M4894" s="69" t="str">
        <f>VLOOKUP(C4894,[6]Consolidado!$B:$E,3,FALSE)</f>
        <v>Prototipo BGE-253 Low Dining Chair</v>
      </c>
      <c r="N4894" s="70" t="str">
        <f>VLOOKUP(C4894,[6]Consolidado!$B:$H,7,FALSE)</f>
        <v>Octubre</v>
      </c>
      <c r="O4894" s="69"/>
      <c r="P4894" s="69"/>
    </row>
    <row r="4895" spans="1:16" s="71" customFormat="1" ht="16.5" customHeight="1" outlineLevel="1" x14ac:dyDescent="0.2">
      <c r="A4895" s="60" t="s">
        <v>717</v>
      </c>
      <c r="B4895" s="61">
        <v>42975</v>
      </c>
      <c r="C4895" s="69">
        <v>451</v>
      </c>
      <c r="D4895" s="63" t="str">
        <f>VLOOKUP(C4895,[6]Consolidado!$B:$E,4,FALSE)</f>
        <v>Finalizada</v>
      </c>
      <c r="E4895" s="64" t="s">
        <v>33</v>
      </c>
      <c r="F4895" s="65" t="s">
        <v>113</v>
      </c>
      <c r="G4895" s="66">
        <v>67</v>
      </c>
      <c r="H4895" s="67">
        <v>37.753984943939997</v>
      </c>
      <c r="I4895" s="129">
        <f t="shared" si="142"/>
        <v>2529.5169912439796</v>
      </c>
      <c r="J4895" s="86">
        <v>30.292899999999999</v>
      </c>
      <c r="K4895" s="129">
        <f t="shared" si="143"/>
        <v>83.501975421434722</v>
      </c>
      <c r="L4895" s="68" t="str">
        <f>VLOOKUP(C4895,[6]Consolidado!$B:$E,2,FALSE)</f>
        <v>Home Studios</v>
      </c>
      <c r="M4895" s="69" t="str">
        <f>VLOOKUP(C4895,[6]Consolidado!$B:$E,3,FALSE)</f>
        <v>Cajas Aereo para Custom Stools</v>
      </c>
      <c r="N4895" s="70" t="str">
        <f>VLOOKUP(C4895,[6]Consolidado!$B:$H,7,FALSE)</f>
        <v>Agosto</v>
      </c>
      <c r="O4895" s="69"/>
      <c r="P4895" s="69"/>
    </row>
    <row r="4896" spans="1:16" s="71" customFormat="1" ht="16.5" customHeight="1" outlineLevel="1" x14ac:dyDescent="0.2">
      <c r="A4896" s="60" t="s">
        <v>717</v>
      </c>
      <c r="B4896" s="61">
        <v>42975</v>
      </c>
      <c r="C4896" s="69">
        <v>451</v>
      </c>
      <c r="D4896" s="63" t="str">
        <f>VLOOKUP(C4896,[6]Consolidado!$B:$E,4,FALSE)</f>
        <v>Finalizada</v>
      </c>
      <c r="E4896" s="64" t="s">
        <v>33</v>
      </c>
      <c r="F4896" s="65" t="s">
        <v>255</v>
      </c>
      <c r="G4896" s="66">
        <v>4</v>
      </c>
      <c r="H4896" s="67">
        <v>750.23709677419345</v>
      </c>
      <c r="I4896" s="129">
        <f t="shared" si="142"/>
        <v>3000.9483870967738</v>
      </c>
      <c r="J4896" s="86">
        <v>30.292899999999999</v>
      </c>
      <c r="K4896" s="129">
        <f t="shared" si="143"/>
        <v>99.064414007796344</v>
      </c>
      <c r="L4896" s="68" t="str">
        <f>VLOOKUP(C4896,[6]Consolidado!$B:$E,2,FALSE)</f>
        <v>Home Studios</v>
      </c>
      <c r="M4896" s="69" t="str">
        <f>VLOOKUP(C4896,[6]Consolidado!$B:$E,3,FALSE)</f>
        <v>Cajas Aereo para Custom Stools</v>
      </c>
      <c r="N4896" s="70" t="str">
        <f>VLOOKUP(C4896,[6]Consolidado!$B:$H,7,FALSE)</f>
        <v>Agosto</v>
      </c>
      <c r="O4896" s="69"/>
      <c r="P4896" s="69"/>
    </row>
    <row r="4897" spans="1:16" s="71" customFormat="1" ht="16.5" customHeight="1" outlineLevel="1" x14ac:dyDescent="0.2">
      <c r="A4897" s="60" t="s">
        <v>717</v>
      </c>
      <c r="B4897" s="61">
        <v>42975</v>
      </c>
      <c r="C4897" s="69" t="s">
        <v>290</v>
      </c>
      <c r="D4897" s="63" t="str">
        <f>VLOOKUP(C4897,[6]Consolidado!$B:$E,4,FALSE)</f>
        <v>En Proceso</v>
      </c>
      <c r="E4897" s="64" t="s">
        <v>25</v>
      </c>
      <c r="F4897" s="65" t="s">
        <v>201</v>
      </c>
      <c r="G4897" s="66">
        <v>2</v>
      </c>
      <c r="H4897" s="67">
        <v>875.09253561253558</v>
      </c>
      <c r="I4897" s="129">
        <f t="shared" si="142"/>
        <v>1750.1850712250712</v>
      </c>
      <c r="J4897" s="86">
        <v>30.292899999999999</v>
      </c>
      <c r="K4897" s="129">
        <f t="shared" si="143"/>
        <v>57.775421673892929</v>
      </c>
      <c r="L4897" s="68" t="str">
        <f>VLOOKUP(C4897,[6]Consolidado!$B:$E,2,FALSE)</f>
        <v>Acabado</v>
      </c>
      <c r="M4897" s="69" t="str">
        <f>VLOOKUP(C4897,[6]Consolidado!$B:$E,3,FALSE)</f>
        <v>Material de acabado pendiente de distribuir</v>
      </c>
      <c r="N4897" s="70">
        <f>VLOOKUP(C4897,[6]Consolidado!$B:$H,7,FALSE)</f>
        <v>0</v>
      </c>
      <c r="O4897" s="69"/>
      <c r="P4897" s="69"/>
    </row>
    <row r="4898" spans="1:16" s="71" customFormat="1" ht="16.5" customHeight="1" outlineLevel="1" x14ac:dyDescent="0.2">
      <c r="A4898" s="60" t="s">
        <v>717</v>
      </c>
      <c r="B4898" s="61">
        <v>42975</v>
      </c>
      <c r="C4898" s="69">
        <v>357</v>
      </c>
      <c r="D4898" s="63" t="str">
        <f>VLOOKUP(C4898,[6]Consolidado!$B:$E,4,FALSE)</f>
        <v>Finalizada</v>
      </c>
      <c r="E4898" s="64" t="s">
        <v>40</v>
      </c>
      <c r="F4898" s="65" t="s">
        <v>154</v>
      </c>
      <c r="G4898" s="66">
        <v>42</v>
      </c>
      <c r="H4898" s="67">
        <v>0.53120716944444446</v>
      </c>
      <c r="I4898" s="129">
        <f t="shared" si="142"/>
        <v>22.310701116666667</v>
      </c>
      <c r="J4898" s="86">
        <v>30.292899999999999</v>
      </c>
      <c r="K4898" s="129">
        <f t="shared" si="143"/>
        <v>0.73649934858223109</v>
      </c>
      <c r="L4898" s="68" t="str">
        <f>VLOOKUP(C4898,[6]Consolidado!$B:$E,2,FALSE)</f>
        <v>Blue Mesa Granite</v>
      </c>
      <c r="M4898" s="69" t="str">
        <f>VLOOKUP(C4898,[6]Consolidado!$B:$E,3,FALSE)</f>
        <v>Nica classic dining chair</v>
      </c>
      <c r="N4898" s="70" t="str">
        <f>VLOOKUP(C4898,[6]Consolidado!$B:$H,7,FALSE)</f>
        <v>Octubre</v>
      </c>
      <c r="O4898" s="69"/>
      <c r="P4898" s="69"/>
    </row>
    <row r="4899" spans="1:16" s="71" customFormat="1" ht="16.5" customHeight="1" outlineLevel="1" x14ac:dyDescent="0.2">
      <c r="A4899" s="60" t="s">
        <v>717</v>
      </c>
      <c r="B4899" s="61">
        <v>42975</v>
      </c>
      <c r="C4899" s="69">
        <v>389</v>
      </c>
      <c r="D4899" s="63" t="str">
        <f>VLOOKUP(C4899,[6]Consolidado!$B:$E,4,FALSE)</f>
        <v>Finalizada</v>
      </c>
      <c r="E4899" s="64" t="s">
        <v>40</v>
      </c>
      <c r="F4899" s="65" t="s">
        <v>165</v>
      </c>
      <c r="G4899" s="66">
        <v>300</v>
      </c>
      <c r="H4899" s="67">
        <v>9.2988630020512844E-2</v>
      </c>
      <c r="I4899" s="129">
        <f t="shared" si="142"/>
        <v>27.896589006153853</v>
      </c>
      <c r="J4899" s="86">
        <v>30.292899999999999</v>
      </c>
      <c r="K4899" s="129">
        <f t="shared" si="143"/>
        <v>0.92089529249935975</v>
      </c>
      <c r="L4899" s="68" t="str">
        <f>VLOOKUP(C4899,[6]Consolidado!$B:$E,2,FALSE)</f>
        <v>Costa Palmas</v>
      </c>
      <c r="M4899" s="69" t="str">
        <f>VLOOKUP(C4899,[6]Consolidado!$B:$E,3,FALSE)</f>
        <v>BC-ET-30 Teak coffee B</v>
      </c>
      <c r="N4899" s="70" t="str">
        <f>VLOOKUP(C4899,[6]Consolidado!$B:$H,7,FALSE)</f>
        <v>Septiembre</v>
      </c>
      <c r="O4899" s="69"/>
      <c r="P4899" s="69"/>
    </row>
    <row r="4900" spans="1:16" s="71" customFormat="1" ht="16.5" customHeight="1" outlineLevel="1" x14ac:dyDescent="0.2">
      <c r="A4900" s="60" t="s">
        <v>717</v>
      </c>
      <c r="B4900" s="61">
        <v>42975</v>
      </c>
      <c r="C4900" s="69" t="s">
        <v>290</v>
      </c>
      <c r="D4900" s="63" t="str">
        <f>VLOOKUP(C4900,[6]Consolidado!$B:$E,4,FALSE)</f>
        <v>En Proceso</v>
      </c>
      <c r="E4900" s="64" t="s">
        <v>25</v>
      </c>
      <c r="F4900" s="65" t="s">
        <v>284</v>
      </c>
      <c r="G4900" s="66">
        <v>2</v>
      </c>
      <c r="H4900" s="67">
        <v>371.3032734693877</v>
      </c>
      <c r="I4900" s="129">
        <f t="shared" si="142"/>
        <v>742.60654693877541</v>
      </c>
      <c r="J4900" s="86">
        <v>30.292899999999999</v>
      </c>
      <c r="K4900" s="129">
        <f t="shared" si="143"/>
        <v>24.514211149766957</v>
      </c>
      <c r="L4900" s="68" t="str">
        <f>VLOOKUP(C4900,[6]Consolidado!$B:$E,2,FALSE)</f>
        <v>Acabado</v>
      </c>
      <c r="M4900" s="69" t="str">
        <f>VLOOKUP(C4900,[6]Consolidado!$B:$E,3,FALSE)</f>
        <v>Material de acabado pendiente de distribuir</v>
      </c>
      <c r="N4900" s="70">
        <f>VLOOKUP(C4900,[6]Consolidado!$B:$H,7,FALSE)</f>
        <v>0</v>
      </c>
      <c r="O4900" s="69"/>
      <c r="P4900" s="69"/>
    </row>
    <row r="4901" spans="1:16" s="71" customFormat="1" ht="16.5" customHeight="1" outlineLevel="1" x14ac:dyDescent="0.2">
      <c r="A4901" s="60" t="s">
        <v>717</v>
      </c>
      <c r="B4901" s="61">
        <v>42975</v>
      </c>
      <c r="C4901" s="69" t="s">
        <v>290</v>
      </c>
      <c r="D4901" s="63" t="str">
        <f>VLOOKUP(C4901,[6]Consolidado!$B:$E,4,FALSE)</f>
        <v>En Proceso</v>
      </c>
      <c r="E4901" s="64" t="s">
        <v>25</v>
      </c>
      <c r="F4901" s="65" t="s">
        <v>120</v>
      </c>
      <c r="G4901" s="66">
        <v>1.99</v>
      </c>
      <c r="H4901" s="67">
        <v>1209.67</v>
      </c>
      <c r="I4901" s="129">
        <f t="shared" si="142"/>
        <v>2407.2433000000001</v>
      </c>
      <c r="J4901" s="86">
        <v>30.292899999999999</v>
      </c>
      <c r="K4901" s="129">
        <f t="shared" si="143"/>
        <v>79.46559424815716</v>
      </c>
      <c r="L4901" s="68" t="str">
        <f>VLOOKUP(C4901,[6]Consolidado!$B:$E,2,FALSE)</f>
        <v>Acabado</v>
      </c>
      <c r="M4901" s="69" t="str">
        <f>VLOOKUP(C4901,[6]Consolidado!$B:$E,3,FALSE)</f>
        <v>Material de acabado pendiente de distribuir</v>
      </c>
      <c r="N4901" s="70">
        <f>VLOOKUP(C4901,[6]Consolidado!$B:$H,7,FALSE)</f>
        <v>0</v>
      </c>
      <c r="O4901" s="69"/>
      <c r="P4901" s="69"/>
    </row>
    <row r="4902" spans="1:16" s="71" customFormat="1" ht="16.5" customHeight="1" outlineLevel="1" x14ac:dyDescent="0.2">
      <c r="A4902" s="60" t="s">
        <v>717</v>
      </c>
      <c r="B4902" s="61">
        <v>42975</v>
      </c>
      <c r="C4902" s="69" t="s">
        <v>290</v>
      </c>
      <c r="D4902" s="63" t="str">
        <f>VLOOKUP(C4902,[6]Consolidado!$B:$E,4,FALSE)</f>
        <v>En Proceso</v>
      </c>
      <c r="E4902" s="64" t="s">
        <v>25</v>
      </c>
      <c r="F4902" s="65" t="s">
        <v>110</v>
      </c>
      <c r="G4902" s="66">
        <v>2</v>
      </c>
      <c r="H4902" s="67">
        <v>1309.9402727880145</v>
      </c>
      <c r="I4902" s="129">
        <f t="shared" si="142"/>
        <v>2619.8805455760289</v>
      </c>
      <c r="J4902" s="86">
        <v>30.292899999999999</v>
      </c>
      <c r="K4902" s="129">
        <f t="shared" si="143"/>
        <v>86.484969929456369</v>
      </c>
      <c r="L4902" s="68" t="str">
        <f>VLOOKUP(C4902,[6]Consolidado!$B:$E,2,FALSE)</f>
        <v>Acabado</v>
      </c>
      <c r="M4902" s="69" t="str">
        <f>VLOOKUP(C4902,[6]Consolidado!$B:$E,3,FALSE)</f>
        <v>Material de acabado pendiente de distribuir</v>
      </c>
      <c r="N4902" s="70">
        <f>VLOOKUP(C4902,[6]Consolidado!$B:$H,7,FALSE)</f>
        <v>0</v>
      </c>
      <c r="O4902" s="69"/>
      <c r="P4902" s="69"/>
    </row>
    <row r="4903" spans="1:16" s="71" customFormat="1" ht="16.5" customHeight="1" outlineLevel="1" x14ac:dyDescent="0.2">
      <c r="A4903" s="60" t="s">
        <v>717</v>
      </c>
      <c r="B4903" s="61">
        <v>42975</v>
      </c>
      <c r="C4903" s="69" t="s">
        <v>290</v>
      </c>
      <c r="D4903" s="63" t="str">
        <f>VLOOKUP(C4903,[6]Consolidado!$B:$E,4,FALSE)</f>
        <v>En Proceso</v>
      </c>
      <c r="E4903" s="64" t="s">
        <v>25</v>
      </c>
      <c r="F4903" s="65" t="s">
        <v>119</v>
      </c>
      <c r="G4903" s="66">
        <v>2</v>
      </c>
      <c r="H4903" s="67">
        <v>614.85960643746137</v>
      </c>
      <c r="I4903" s="129">
        <f t="shared" si="142"/>
        <v>1229.7192128749227</v>
      </c>
      <c r="J4903" s="86">
        <v>30.292899999999999</v>
      </c>
      <c r="K4903" s="129">
        <f t="shared" si="143"/>
        <v>40.594304700933975</v>
      </c>
      <c r="L4903" s="68" t="str">
        <f>VLOOKUP(C4903,[6]Consolidado!$B:$E,2,FALSE)</f>
        <v>Acabado</v>
      </c>
      <c r="M4903" s="69" t="str">
        <f>VLOOKUP(C4903,[6]Consolidado!$B:$E,3,FALSE)</f>
        <v>Material de acabado pendiente de distribuir</v>
      </c>
      <c r="N4903" s="70">
        <f>VLOOKUP(C4903,[6]Consolidado!$B:$H,7,FALSE)</f>
        <v>0</v>
      </c>
      <c r="O4903" s="69"/>
      <c r="P4903" s="69"/>
    </row>
    <row r="4904" spans="1:16" s="71" customFormat="1" ht="16.5" customHeight="1" outlineLevel="1" x14ac:dyDescent="0.2">
      <c r="A4904" s="60" t="s">
        <v>717</v>
      </c>
      <c r="B4904" s="61">
        <v>42975</v>
      </c>
      <c r="C4904" s="69" t="s">
        <v>290</v>
      </c>
      <c r="D4904" s="63" t="str">
        <f>VLOOKUP(C4904,[6]Consolidado!$B:$E,4,FALSE)</f>
        <v>En Proceso</v>
      </c>
      <c r="E4904" s="64" t="s">
        <v>25</v>
      </c>
      <c r="F4904" s="65" t="s">
        <v>108</v>
      </c>
      <c r="G4904" s="66">
        <v>1</v>
      </c>
      <c r="H4904" s="67">
        <v>950.01614233176826</v>
      </c>
      <c r="I4904" s="129">
        <f t="shared" si="142"/>
        <v>950.01614233176826</v>
      </c>
      <c r="J4904" s="86">
        <v>30.292899999999999</v>
      </c>
      <c r="K4904" s="129">
        <f t="shared" si="143"/>
        <v>31.36101668482609</v>
      </c>
      <c r="L4904" s="68" t="str">
        <f>VLOOKUP(C4904,[6]Consolidado!$B:$E,2,FALSE)</f>
        <v>Acabado</v>
      </c>
      <c r="M4904" s="69" t="str">
        <f>VLOOKUP(C4904,[6]Consolidado!$B:$E,3,FALSE)</f>
        <v>Material de acabado pendiente de distribuir</v>
      </c>
      <c r="N4904" s="70">
        <f>VLOOKUP(C4904,[6]Consolidado!$B:$H,7,FALSE)</f>
        <v>0</v>
      </c>
      <c r="O4904" s="69"/>
      <c r="P4904" s="69"/>
    </row>
    <row r="4905" spans="1:16" s="71" customFormat="1" ht="16.5" customHeight="1" outlineLevel="1" x14ac:dyDescent="0.2">
      <c r="A4905" s="60" t="s">
        <v>717</v>
      </c>
      <c r="B4905" s="61">
        <v>42975</v>
      </c>
      <c r="C4905" s="69" t="s">
        <v>290</v>
      </c>
      <c r="D4905" s="63" t="str">
        <f>VLOOKUP(C4905,[6]Consolidado!$B:$E,4,FALSE)</f>
        <v>En Proceso</v>
      </c>
      <c r="E4905" s="64" t="s">
        <v>25</v>
      </c>
      <c r="F4905" s="65" t="s">
        <v>109</v>
      </c>
      <c r="G4905" s="66">
        <v>1</v>
      </c>
      <c r="H4905" s="67">
        <v>1200.5646323851602</v>
      </c>
      <c r="I4905" s="129">
        <f t="shared" si="142"/>
        <v>1200.5646323851602</v>
      </c>
      <c r="J4905" s="86">
        <v>30.292899999999999</v>
      </c>
      <c r="K4905" s="129">
        <f t="shared" si="143"/>
        <v>39.631881806798297</v>
      </c>
      <c r="L4905" s="68" t="str">
        <f>VLOOKUP(C4905,[6]Consolidado!$B:$E,2,FALSE)</f>
        <v>Acabado</v>
      </c>
      <c r="M4905" s="69" t="str">
        <f>VLOOKUP(C4905,[6]Consolidado!$B:$E,3,FALSE)</f>
        <v>Material de acabado pendiente de distribuir</v>
      </c>
      <c r="N4905" s="70">
        <f>VLOOKUP(C4905,[6]Consolidado!$B:$H,7,FALSE)</f>
        <v>0</v>
      </c>
      <c r="O4905" s="69"/>
      <c r="P4905" s="69"/>
    </row>
    <row r="4906" spans="1:16" s="71" customFormat="1" ht="16.5" customHeight="1" outlineLevel="1" x14ac:dyDescent="0.2">
      <c r="A4906" s="60" t="s">
        <v>717</v>
      </c>
      <c r="B4906" s="61">
        <v>42976</v>
      </c>
      <c r="C4906" s="69">
        <v>368</v>
      </c>
      <c r="D4906" s="63" t="str">
        <f>VLOOKUP(C4906,[6]Consolidado!$B:$E,4,FALSE)</f>
        <v>Finalizada</v>
      </c>
      <c r="E4906" s="64" t="s">
        <v>40</v>
      </c>
      <c r="F4906" s="65" t="s">
        <v>154</v>
      </c>
      <c r="G4906" s="66">
        <v>80</v>
      </c>
      <c r="H4906" s="67">
        <v>0.53120716944444446</v>
      </c>
      <c r="I4906" s="129">
        <f t="shared" si="142"/>
        <v>42.496573555555557</v>
      </c>
      <c r="J4906" s="86">
        <v>30.292899999999999</v>
      </c>
      <c r="K4906" s="129">
        <f t="shared" si="143"/>
        <v>1.4028559020613924</v>
      </c>
      <c r="L4906" s="68" t="str">
        <f>VLOOKUP(C4906,[6]Consolidado!$B:$E,2,FALSE)</f>
        <v>Home Studios</v>
      </c>
      <c r="M4906" s="69" t="str">
        <f>VLOOKUP(C4906,[6]Consolidado!$B:$E,3,FALSE)</f>
        <v xml:space="preserve">Custom bar </v>
      </c>
      <c r="N4906" s="70" t="str">
        <f>VLOOKUP(C4906,[6]Consolidado!$B:$H,7,FALSE)</f>
        <v>Agosto</v>
      </c>
      <c r="O4906" s="69"/>
      <c r="P4906" s="69"/>
    </row>
    <row r="4907" spans="1:16" s="71" customFormat="1" ht="16.5" customHeight="1" outlineLevel="1" x14ac:dyDescent="0.2">
      <c r="A4907" s="60" t="s">
        <v>717</v>
      </c>
      <c r="B4907" s="61">
        <v>42976</v>
      </c>
      <c r="C4907" s="69">
        <v>412</v>
      </c>
      <c r="D4907" s="63" t="str">
        <f>VLOOKUP(C4907,[6]Consolidado!$B:$E,4,FALSE)</f>
        <v>En Proceso</v>
      </c>
      <c r="E4907" s="64" t="s">
        <v>40</v>
      </c>
      <c r="F4907" s="65" t="s">
        <v>107</v>
      </c>
      <c r="G4907" s="66">
        <v>300</v>
      </c>
      <c r="H4907" s="67">
        <v>0.24212167871488499</v>
      </c>
      <c r="I4907" s="129">
        <f t="shared" si="142"/>
        <v>72.636503614465497</v>
      </c>
      <c r="J4907" s="86">
        <v>30.292899999999999</v>
      </c>
      <c r="K4907" s="129">
        <f t="shared" si="143"/>
        <v>2.3978062058919911</v>
      </c>
      <c r="L4907" s="68" t="str">
        <f>VLOOKUP(C4907,[6]Consolidado!$B:$E,2,FALSE)</f>
        <v>WEWORK</v>
      </c>
      <c r="M4907" s="69" t="str">
        <f>VLOOKUP(C4907,[6]Consolidado!$B:$E,3,FALSE)</f>
        <v>EC-Leon Dining Chair WW-CH-MEC-6849-A</v>
      </c>
      <c r="N4907" s="70" t="str">
        <f>VLOOKUP(C4907,[6]Consolidado!$B:$H,7,FALSE)</f>
        <v>Ingreso Parcial Nov.</v>
      </c>
      <c r="O4907" s="69"/>
      <c r="P4907" s="69"/>
    </row>
    <row r="4908" spans="1:16" s="71" customFormat="1" ht="16.5" customHeight="1" outlineLevel="1" x14ac:dyDescent="0.2">
      <c r="A4908" s="60" t="s">
        <v>717</v>
      </c>
      <c r="B4908" s="61">
        <v>42948</v>
      </c>
      <c r="C4908" s="69" t="s">
        <v>290</v>
      </c>
      <c r="D4908" s="63" t="str">
        <f>VLOOKUP(C4908,[6]Consolidado!$B:$E,4,FALSE)</f>
        <v>En Proceso</v>
      </c>
      <c r="E4908" s="64" t="s">
        <v>25</v>
      </c>
      <c r="F4908" s="65" t="s">
        <v>108</v>
      </c>
      <c r="G4908" s="66">
        <v>2</v>
      </c>
      <c r="H4908" s="67">
        <v>950.01614233176826</v>
      </c>
      <c r="I4908" s="129">
        <f t="shared" si="142"/>
        <v>1900.0322846635365</v>
      </c>
      <c r="J4908" s="86">
        <v>30.292899999999999</v>
      </c>
      <c r="K4908" s="129">
        <f t="shared" si="143"/>
        <v>62.722033369652181</v>
      </c>
      <c r="L4908" s="68" t="str">
        <f>VLOOKUP(C4908,[6]Consolidado!$B:$E,2,FALSE)</f>
        <v>Acabado</v>
      </c>
      <c r="M4908" s="69" t="str">
        <f>VLOOKUP(C4908,[6]Consolidado!$B:$E,3,FALSE)</f>
        <v>Material de acabado pendiente de distribuir</v>
      </c>
      <c r="N4908" s="70">
        <f>VLOOKUP(C4908,[6]Consolidado!$B:$H,7,FALSE)</f>
        <v>0</v>
      </c>
      <c r="O4908" s="69"/>
      <c r="P4908" s="69"/>
    </row>
    <row r="4909" spans="1:16" s="71" customFormat="1" ht="16.5" customHeight="1" outlineLevel="1" x14ac:dyDescent="0.2">
      <c r="A4909" s="60" t="s">
        <v>717</v>
      </c>
      <c r="B4909" s="61">
        <v>42978</v>
      </c>
      <c r="C4909" s="69" t="s">
        <v>290</v>
      </c>
      <c r="D4909" s="63" t="str">
        <f>VLOOKUP(C4909,[6]Consolidado!$B:$E,4,FALSE)</f>
        <v>En Proceso</v>
      </c>
      <c r="E4909" s="64" t="s">
        <v>25</v>
      </c>
      <c r="F4909" s="65" t="s">
        <v>114</v>
      </c>
      <c r="G4909" s="66">
        <v>-0.375</v>
      </c>
      <c r="H4909" s="67">
        <v>818.28</v>
      </c>
      <c r="I4909" s="129">
        <f t="shared" si="142"/>
        <v>-306.85500000000002</v>
      </c>
      <c r="J4909" s="86">
        <v>30.292899999999999</v>
      </c>
      <c r="K4909" s="129">
        <f t="shared" si="143"/>
        <v>-10.12960132572319</v>
      </c>
      <c r="L4909" s="68" t="str">
        <f>VLOOKUP(C4909,[6]Consolidado!$B:$E,2,FALSE)</f>
        <v>Acabado</v>
      </c>
      <c r="M4909" s="69" t="str">
        <f>VLOOKUP(C4909,[6]Consolidado!$B:$E,3,FALSE)</f>
        <v>Material de acabado pendiente de distribuir</v>
      </c>
      <c r="N4909" s="70">
        <f>VLOOKUP(C4909,[6]Consolidado!$B:$H,7,FALSE)</f>
        <v>0</v>
      </c>
      <c r="O4909" s="69"/>
      <c r="P4909" s="69"/>
    </row>
    <row r="4910" spans="1:16" s="71" customFormat="1" ht="16.5" customHeight="1" outlineLevel="1" x14ac:dyDescent="0.2">
      <c r="A4910" s="60" t="s">
        <v>717</v>
      </c>
      <c r="B4910" s="61">
        <v>42978</v>
      </c>
      <c r="C4910" s="69" t="s">
        <v>290</v>
      </c>
      <c r="D4910" s="63" t="str">
        <f>VLOOKUP(C4910,[6]Consolidado!$B:$E,4,FALSE)</f>
        <v>En Proceso</v>
      </c>
      <c r="E4910" s="64" t="s">
        <v>25</v>
      </c>
      <c r="F4910" s="65" t="s">
        <v>276</v>
      </c>
      <c r="G4910" s="66">
        <v>-0.4375</v>
      </c>
      <c r="H4910" s="67">
        <v>692.75</v>
      </c>
      <c r="I4910" s="129">
        <f t="shared" si="142"/>
        <v>-303.078125</v>
      </c>
      <c r="J4910" s="86">
        <v>30.292899999999999</v>
      </c>
      <c r="K4910" s="129">
        <f t="shared" si="143"/>
        <v>-10.004922770682239</v>
      </c>
      <c r="L4910" s="68" t="str">
        <f>VLOOKUP(C4910,[6]Consolidado!$B:$E,2,FALSE)</f>
        <v>Acabado</v>
      </c>
      <c r="M4910" s="69" t="str">
        <f>VLOOKUP(C4910,[6]Consolidado!$B:$E,3,FALSE)</f>
        <v>Material de acabado pendiente de distribuir</v>
      </c>
      <c r="N4910" s="70">
        <f>VLOOKUP(C4910,[6]Consolidado!$B:$H,7,FALSE)</f>
        <v>0</v>
      </c>
      <c r="O4910" s="69"/>
      <c r="P4910" s="69"/>
    </row>
    <row r="4911" spans="1:16" s="71" customFormat="1" ht="16.5" customHeight="1" outlineLevel="1" x14ac:dyDescent="0.2">
      <c r="A4911" s="60" t="s">
        <v>717</v>
      </c>
      <c r="B4911" s="61">
        <v>42978</v>
      </c>
      <c r="C4911" s="69" t="s">
        <v>290</v>
      </c>
      <c r="D4911" s="63" t="str">
        <f>VLOOKUP(C4911,[6]Consolidado!$B:$E,4,FALSE)</f>
        <v>En Proceso</v>
      </c>
      <c r="E4911" s="64" t="s">
        <v>25</v>
      </c>
      <c r="F4911" s="65" t="s">
        <v>275</v>
      </c>
      <c r="G4911" s="66">
        <v>-0.25</v>
      </c>
      <c r="H4911" s="67">
        <v>692.75</v>
      </c>
      <c r="I4911" s="129">
        <f t="shared" si="142"/>
        <v>-173.1875</v>
      </c>
      <c r="J4911" s="86">
        <v>30.292899999999999</v>
      </c>
      <c r="K4911" s="129">
        <f t="shared" si="143"/>
        <v>-5.7170987261041368</v>
      </c>
      <c r="L4911" s="68" t="str">
        <f>VLOOKUP(C4911,[6]Consolidado!$B:$E,2,FALSE)</f>
        <v>Acabado</v>
      </c>
      <c r="M4911" s="69" t="str">
        <f>VLOOKUP(C4911,[6]Consolidado!$B:$E,3,FALSE)</f>
        <v>Material de acabado pendiente de distribuir</v>
      </c>
      <c r="N4911" s="70">
        <f>VLOOKUP(C4911,[6]Consolidado!$B:$H,7,FALSE)</f>
        <v>0</v>
      </c>
      <c r="O4911" s="69"/>
      <c r="P4911" s="69"/>
    </row>
    <row r="4912" spans="1:16" s="71" customFormat="1" ht="16.5" customHeight="1" outlineLevel="1" x14ac:dyDescent="0.2">
      <c r="A4912" s="60" t="s">
        <v>717</v>
      </c>
      <c r="B4912" s="61">
        <v>42978</v>
      </c>
      <c r="C4912" s="69" t="s">
        <v>290</v>
      </c>
      <c r="D4912" s="63" t="str">
        <f>VLOOKUP(C4912,[6]Consolidado!$B:$E,4,FALSE)</f>
        <v>En Proceso</v>
      </c>
      <c r="E4912" s="64" t="s">
        <v>25</v>
      </c>
      <c r="F4912" s="65" t="s">
        <v>99</v>
      </c>
      <c r="G4912" s="66">
        <v>-0.375</v>
      </c>
      <c r="H4912" s="67">
        <v>349.53824092741934</v>
      </c>
      <c r="I4912" s="129">
        <f t="shared" si="142"/>
        <v>-131.07684034778225</v>
      </c>
      <c r="J4912" s="86">
        <v>30.292899999999999</v>
      </c>
      <c r="K4912" s="129">
        <f t="shared" si="143"/>
        <v>-4.3269822416401951</v>
      </c>
      <c r="L4912" s="68" t="str">
        <f>VLOOKUP(C4912,[6]Consolidado!$B:$E,2,FALSE)</f>
        <v>Acabado</v>
      </c>
      <c r="M4912" s="69" t="str">
        <f>VLOOKUP(C4912,[6]Consolidado!$B:$E,3,FALSE)</f>
        <v>Material de acabado pendiente de distribuir</v>
      </c>
      <c r="N4912" s="70">
        <f>VLOOKUP(C4912,[6]Consolidado!$B:$H,7,FALSE)</f>
        <v>0</v>
      </c>
      <c r="O4912" s="69"/>
      <c r="P4912" s="69"/>
    </row>
    <row r="4913" spans="1:16" s="71" customFormat="1" ht="16.5" customHeight="1" outlineLevel="1" x14ac:dyDescent="0.2">
      <c r="A4913" s="60" t="s">
        <v>717</v>
      </c>
      <c r="B4913" s="61">
        <v>42978</v>
      </c>
      <c r="C4913" s="69" t="s">
        <v>290</v>
      </c>
      <c r="D4913" s="63" t="str">
        <f>VLOOKUP(C4913,[6]Consolidado!$B:$E,4,FALSE)</f>
        <v>En Proceso</v>
      </c>
      <c r="E4913" s="64" t="s">
        <v>25</v>
      </c>
      <c r="F4913" s="65" t="s">
        <v>108</v>
      </c>
      <c r="G4913" s="66">
        <v>-0.5625</v>
      </c>
      <c r="H4913" s="67">
        <v>950.01614233176826</v>
      </c>
      <c r="I4913" s="129">
        <f t="shared" si="142"/>
        <v>-534.38408006161967</v>
      </c>
      <c r="J4913" s="86">
        <v>30.292899999999999</v>
      </c>
      <c r="K4913" s="129">
        <f t="shared" si="143"/>
        <v>-17.640571885214676</v>
      </c>
      <c r="L4913" s="68" t="str">
        <f>VLOOKUP(C4913,[6]Consolidado!$B:$E,2,FALSE)</f>
        <v>Acabado</v>
      </c>
      <c r="M4913" s="69" t="str">
        <f>VLOOKUP(C4913,[6]Consolidado!$B:$E,3,FALSE)</f>
        <v>Material de acabado pendiente de distribuir</v>
      </c>
      <c r="N4913" s="70">
        <f>VLOOKUP(C4913,[6]Consolidado!$B:$H,7,FALSE)</f>
        <v>0</v>
      </c>
      <c r="O4913" s="69"/>
      <c r="P4913" s="69"/>
    </row>
    <row r="4914" spans="1:16" s="71" customFormat="1" ht="16.5" customHeight="1" outlineLevel="1" x14ac:dyDescent="0.2">
      <c r="A4914" s="60" t="s">
        <v>717</v>
      </c>
      <c r="B4914" s="61">
        <v>42978</v>
      </c>
      <c r="C4914" s="69" t="s">
        <v>290</v>
      </c>
      <c r="D4914" s="63" t="str">
        <f>VLOOKUP(C4914,[6]Consolidado!$B:$E,4,FALSE)</f>
        <v>En Proceso</v>
      </c>
      <c r="E4914" s="64" t="s">
        <v>25</v>
      </c>
      <c r="F4914" s="65" t="s">
        <v>109</v>
      </c>
      <c r="G4914" s="66">
        <v>-0.8125</v>
      </c>
      <c r="H4914" s="67">
        <v>1200.5646323851602</v>
      </c>
      <c r="I4914" s="129">
        <f t="shared" si="142"/>
        <v>-975.45876381294261</v>
      </c>
      <c r="J4914" s="86">
        <v>30.292899999999999</v>
      </c>
      <c r="K4914" s="129">
        <f t="shared" si="143"/>
        <v>-32.200903968023617</v>
      </c>
      <c r="L4914" s="68" t="str">
        <f>VLOOKUP(C4914,[6]Consolidado!$B:$E,2,FALSE)</f>
        <v>Acabado</v>
      </c>
      <c r="M4914" s="69" t="str">
        <f>VLOOKUP(C4914,[6]Consolidado!$B:$E,3,FALSE)</f>
        <v>Material de acabado pendiente de distribuir</v>
      </c>
      <c r="N4914" s="70">
        <f>VLOOKUP(C4914,[6]Consolidado!$B:$H,7,FALSE)</f>
        <v>0</v>
      </c>
      <c r="O4914" s="69"/>
      <c r="P4914" s="69"/>
    </row>
    <row r="4915" spans="1:16" s="71" customFormat="1" ht="16.5" customHeight="1" outlineLevel="1" x14ac:dyDescent="0.2">
      <c r="A4915" s="60" t="s">
        <v>717</v>
      </c>
      <c r="B4915" s="61">
        <v>42978</v>
      </c>
      <c r="C4915" s="69" t="s">
        <v>290</v>
      </c>
      <c r="D4915" s="63" t="str">
        <f>VLOOKUP(C4915,[6]Consolidado!$B:$E,4,FALSE)</f>
        <v>En Proceso</v>
      </c>
      <c r="E4915" s="64" t="s">
        <v>25</v>
      </c>
      <c r="F4915" s="65" t="s">
        <v>110</v>
      </c>
      <c r="G4915" s="66">
        <v>-1.03125</v>
      </c>
      <c r="H4915" s="67">
        <v>1309.9402727880145</v>
      </c>
      <c r="I4915" s="129">
        <f t="shared" si="142"/>
        <v>-1350.8759063126399</v>
      </c>
      <c r="J4915" s="86">
        <v>30.292899999999999</v>
      </c>
      <c r="K4915" s="129">
        <f t="shared" si="143"/>
        <v>-44.593812619875941</v>
      </c>
      <c r="L4915" s="68" t="str">
        <f>VLOOKUP(C4915,[6]Consolidado!$B:$E,2,FALSE)</f>
        <v>Acabado</v>
      </c>
      <c r="M4915" s="69" t="str">
        <f>VLOOKUP(C4915,[6]Consolidado!$B:$E,3,FALSE)</f>
        <v>Material de acabado pendiente de distribuir</v>
      </c>
      <c r="N4915" s="70">
        <f>VLOOKUP(C4915,[6]Consolidado!$B:$H,7,FALSE)</f>
        <v>0</v>
      </c>
      <c r="O4915" s="69"/>
      <c r="P4915" s="69"/>
    </row>
    <row r="4916" spans="1:16" s="71" customFormat="1" ht="16.5" customHeight="1" outlineLevel="1" x14ac:dyDescent="0.2">
      <c r="A4916" s="60" t="s">
        <v>717</v>
      </c>
      <c r="B4916" s="61">
        <v>42978</v>
      </c>
      <c r="C4916" s="69" t="s">
        <v>290</v>
      </c>
      <c r="D4916" s="63" t="str">
        <f>VLOOKUP(C4916,[6]Consolidado!$B:$E,4,FALSE)</f>
        <v>En Proceso</v>
      </c>
      <c r="E4916" s="64" t="s">
        <v>25</v>
      </c>
      <c r="F4916" s="65" t="s">
        <v>119</v>
      </c>
      <c r="G4916" s="66">
        <v>-1.03125</v>
      </c>
      <c r="H4916" s="67">
        <v>614.85960643746137</v>
      </c>
      <c r="I4916" s="129">
        <f t="shared" si="142"/>
        <v>-634.07396913863204</v>
      </c>
      <c r="J4916" s="86">
        <v>30.292899999999999</v>
      </c>
      <c r="K4916" s="129">
        <f t="shared" si="143"/>
        <v>-20.93143836141908</v>
      </c>
      <c r="L4916" s="68" t="str">
        <f>VLOOKUP(C4916,[6]Consolidado!$B:$E,2,FALSE)</f>
        <v>Acabado</v>
      </c>
      <c r="M4916" s="69" t="str">
        <f>VLOOKUP(C4916,[6]Consolidado!$B:$E,3,FALSE)</f>
        <v>Material de acabado pendiente de distribuir</v>
      </c>
      <c r="N4916" s="70">
        <f>VLOOKUP(C4916,[6]Consolidado!$B:$H,7,FALSE)</f>
        <v>0</v>
      </c>
      <c r="O4916" s="69"/>
      <c r="P4916" s="69"/>
    </row>
    <row r="4917" spans="1:16" s="71" customFormat="1" ht="16.5" customHeight="1" outlineLevel="1" x14ac:dyDescent="0.2">
      <c r="A4917" s="60" t="s">
        <v>717</v>
      </c>
      <c r="B4917" s="61">
        <v>42978</v>
      </c>
      <c r="C4917" s="69" t="s">
        <v>89</v>
      </c>
      <c r="D4917" s="63" t="str">
        <f>VLOOKUP(C4917,[6]Consolidado!$B:$E,4,FALSE)</f>
        <v>En Proceso</v>
      </c>
      <c r="E4917" s="64" t="s">
        <v>33</v>
      </c>
      <c r="F4917" s="65" t="s">
        <v>90</v>
      </c>
      <c r="G4917" s="66">
        <v>-54</v>
      </c>
      <c r="H4917" s="67">
        <v>3.1466686239601929</v>
      </c>
      <c r="I4917" s="129">
        <f t="shared" si="142"/>
        <v>-169.92010569385042</v>
      </c>
      <c r="J4917" s="86">
        <v>30.292899999999999</v>
      </c>
      <c r="K4917" s="129">
        <f t="shared" si="143"/>
        <v>-5.6092386563798913</v>
      </c>
      <c r="L4917" s="68" t="str">
        <f>VLOOKUP(C4917,[6]Consolidado!$B:$E,2,FALSE)</f>
        <v>Empaque</v>
      </c>
      <c r="M4917" s="69" t="str">
        <f>VLOOKUP(C4917,[6]Consolidado!$B:$E,3,FALSE)</f>
        <v>Material de empaque pendiente de distribuir</v>
      </c>
      <c r="N4917" s="70">
        <f>VLOOKUP(C4917,[6]Consolidado!$B:$H,7,FALSE)</f>
        <v>0</v>
      </c>
      <c r="O4917" s="69"/>
      <c r="P4917" s="69"/>
    </row>
    <row r="4918" spans="1:16" s="71" customFormat="1" ht="16.5" customHeight="1" outlineLevel="1" x14ac:dyDescent="0.2">
      <c r="A4918" s="60" t="s">
        <v>717</v>
      </c>
      <c r="B4918" s="61">
        <v>42978</v>
      </c>
      <c r="C4918" s="69">
        <v>312</v>
      </c>
      <c r="D4918" s="63" t="str">
        <f>VLOOKUP(C4918,[6]Consolidado!$B:$E,4,FALSE)</f>
        <v>Finalizada</v>
      </c>
      <c r="E4918" s="64" t="s">
        <v>25</v>
      </c>
      <c r="F4918" s="65" t="s">
        <v>114</v>
      </c>
      <c r="G4918" s="66">
        <v>0.375</v>
      </c>
      <c r="H4918" s="67">
        <v>818.28</v>
      </c>
      <c r="I4918" s="129">
        <f t="shared" si="142"/>
        <v>306.85500000000002</v>
      </c>
      <c r="J4918" s="86">
        <v>30.292899999999999</v>
      </c>
      <c r="K4918" s="129">
        <f t="shared" si="143"/>
        <v>10.12960132572319</v>
      </c>
      <c r="L4918" s="68" t="str">
        <f>VLOOKUP(C4918,[6]Consolidado!$B:$E,2,FALSE)</f>
        <v>Phipps&amp;CO</v>
      </c>
      <c r="M4918" s="69" t="str">
        <f>VLOOKUP(C4918,[6]Consolidado!$B:$E,3,FALSE)</f>
        <v>Cabanas</v>
      </c>
      <c r="N4918" s="70" t="str">
        <f>VLOOKUP(C4918,[6]Consolidado!$B:$H,7,FALSE)</f>
        <v>Agosto</v>
      </c>
      <c r="O4918" s="69"/>
      <c r="P4918" s="69"/>
    </row>
    <row r="4919" spans="1:16" s="71" customFormat="1" ht="16.5" customHeight="1" outlineLevel="1" x14ac:dyDescent="0.2">
      <c r="A4919" s="60" t="s">
        <v>717</v>
      </c>
      <c r="B4919" s="61">
        <v>42978</v>
      </c>
      <c r="C4919" s="69">
        <v>312</v>
      </c>
      <c r="D4919" s="63" t="str">
        <f>VLOOKUP(C4919,[6]Consolidado!$B:$E,4,FALSE)</f>
        <v>Finalizada</v>
      </c>
      <c r="E4919" s="64" t="s">
        <v>25</v>
      </c>
      <c r="F4919" s="65" t="s">
        <v>276</v>
      </c>
      <c r="G4919" s="66">
        <v>0.4375</v>
      </c>
      <c r="H4919" s="67">
        <v>692.75</v>
      </c>
      <c r="I4919" s="129">
        <f t="shared" si="142"/>
        <v>303.078125</v>
      </c>
      <c r="J4919" s="86">
        <v>30.292899999999999</v>
      </c>
      <c r="K4919" s="129">
        <f t="shared" si="143"/>
        <v>10.004922770682239</v>
      </c>
      <c r="L4919" s="68" t="str">
        <f>VLOOKUP(C4919,[6]Consolidado!$B:$E,2,FALSE)</f>
        <v>Phipps&amp;CO</v>
      </c>
      <c r="M4919" s="69" t="str">
        <f>VLOOKUP(C4919,[6]Consolidado!$B:$E,3,FALSE)</f>
        <v>Cabanas</v>
      </c>
      <c r="N4919" s="70" t="str">
        <f>VLOOKUP(C4919,[6]Consolidado!$B:$H,7,FALSE)</f>
        <v>Agosto</v>
      </c>
      <c r="O4919" s="69"/>
      <c r="P4919" s="69"/>
    </row>
    <row r="4920" spans="1:16" s="71" customFormat="1" ht="16.5" customHeight="1" outlineLevel="1" x14ac:dyDescent="0.2">
      <c r="A4920" s="60" t="s">
        <v>717</v>
      </c>
      <c r="B4920" s="61">
        <v>42978</v>
      </c>
      <c r="C4920" s="69">
        <v>312</v>
      </c>
      <c r="D4920" s="63" t="str">
        <f>VLOOKUP(C4920,[6]Consolidado!$B:$E,4,FALSE)</f>
        <v>Finalizada</v>
      </c>
      <c r="E4920" s="64" t="s">
        <v>25</v>
      </c>
      <c r="F4920" s="65" t="s">
        <v>275</v>
      </c>
      <c r="G4920" s="66">
        <v>0.25</v>
      </c>
      <c r="H4920" s="67">
        <v>692.75</v>
      </c>
      <c r="I4920" s="129">
        <f t="shared" ref="I4920:I4983" si="144">G4920*H4920</f>
        <v>173.1875</v>
      </c>
      <c r="J4920" s="86">
        <v>30.292899999999999</v>
      </c>
      <c r="K4920" s="129">
        <f t="shared" ref="K4920:K4983" si="145">IFERROR(I4920/J4920,0)</f>
        <v>5.7170987261041368</v>
      </c>
      <c r="L4920" s="68" t="str">
        <f>VLOOKUP(C4920,[6]Consolidado!$B:$E,2,FALSE)</f>
        <v>Phipps&amp;CO</v>
      </c>
      <c r="M4920" s="69" t="str">
        <f>VLOOKUP(C4920,[6]Consolidado!$B:$E,3,FALSE)</f>
        <v>Cabanas</v>
      </c>
      <c r="N4920" s="70" t="str">
        <f>VLOOKUP(C4920,[6]Consolidado!$B:$H,7,FALSE)</f>
        <v>Agosto</v>
      </c>
      <c r="O4920" s="69"/>
      <c r="P4920" s="69"/>
    </row>
    <row r="4921" spans="1:16" s="71" customFormat="1" ht="16.5" customHeight="1" outlineLevel="1" x14ac:dyDescent="0.2">
      <c r="A4921" s="60" t="s">
        <v>717</v>
      </c>
      <c r="B4921" s="61">
        <v>42978</v>
      </c>
      <c r="C4921" s="69">
        <v>312</v>
      </c>
      <c r="D4921" s="63" t="str">
        <f>VLOOKUP(C4921,[6]Consolidado!$B:$E,4,FALSE)</f>
        <v>Finalizada</v>
      </c>
      <c r="E4921" s="64" t="s">
        <v>25</v>
      </c>
      <c r="F4921" s="65" t="s">
        <v>99</v>
      </c>
      <c r="G4921" s="66">
        <v>0.375</v>
      </c>
      <c r="H4921" s="67">
        <v>349.53824092741934</v>
      </c>
      <c r="I4921" s="129">
        <f t="shared" si="144"/>
        <v>131.07684034778225</v>
      </c>
      <c r="J4921" s="86">
        <v>30.292899999999999</v>
      </c>
      <c r="K4921" s="129">
        <f t="shared" si="145"/>
        <v>4.3269822416401951</v>
      </c>
      <c r="L4921" s="68" t="str">
        <f>VLOOKUP(C4921,[6]Consolidado!$B:$E,2,FALSE)</f>
        <v>Phipps&amp;CO</v>
      </c>
      <c r="M4921" s="69" t="str">
        <f>VLOOKUP(C4921,[6]Consolidado!$B:$E,3,FALSE)</f>
        <v>Cabanas</v>
      </c>
      <c r="N4921" s="70" t="str">
        <f>VLOOKUP(C4921,[6]Consolidado!$B:$H,7,FALSE)</f>
        <v>Agosto</v>
      </c>
      <c r="O4921" s="69"/>
      <c r="P4921" s="69"/>
    </row>
    <row r="4922" spans="1:16" s="71" customFormat="1" ht="16.5" customHeight="1" outlineLevel="1" x14ac:dyDescent="0.2">
      <c r="A4922" s="60" t="s">
        <v>717</v>
      </c>
      <c r="B4922" s="61">
        <v>42978</v>
      </c>
      <c r="C4922" s="69">
        <v>312</v>
      </c>
      <c r="D4922" s="63" t="str">
        <f>VLOOKUP(C4922,[6]Consolidado!$B:$E,4,FALSE)</f>
        <v>Finalizada</v>
      </c>
      <c r="E4922" s="64" t="s">
        <v>25</v>
      </c>
      <c r="F4922" s="65" t="s">
        <v>108</v>
      </c>
      <c r="G4922" s="66">
        <v>0.5625</v>
      </c>
      <c r="H4922" s="67">
        <v>950.01614233176826</v>
      </c>
      <c r="I4922" s="129">
        <f t="shared" si="144"/>
        <v>534.38408006161967</v>
      </c>
      <c r="J4922" s="86">
        <v>30.292899999999999</v>
      </c>
      <c r="K4922" s="129">
        <f t="shared" si="145"/>
        <v>17.640571885214676</v>
      </c>
      <c r="L4922" s="68" t="str">
        <f>VLOOKUP(C4922,[6]Consolidado!$B:$E,2,FALSE)</f>
        <v>Phipps&amp;CO</v>
      </c>
      <c r="M4922" s="69" t="str">
        <f>VLOOKUP(C4922,[6]Consolidado!$B:$E,3,FALSE)</f>
        <v>Cabanas</v>
      </c>
      <c r="N4922" s="70" t="str">
        <f>VLOOKUP(C4922,[6]Consolidado!$B:$H,7,FALSE)</f>
        <v>Agosto</v>
      </c>
      <c r="O4922" s="69"/>
      <c r="P4922" s="69"/>
    </row>
    <row r="4923" spans="1:16" s="71" customFormat="1" ht="16.5" customHeight="1" outlineLevel="1" x14ac:dyDescent="0.2">
      <c r="A4923" s="60" t="s">
        <v>717</v>
      </c>
      <c r="B4923" s="61">
        <v>42978</v>
      </c>
      <c r="C4923" s="69">
        <v>312</v>
      </c>
      <c r="D4923" s="63" t="str">
        <f>VLOOKUP(C4923,[6]Consolidado!$B:$E,4,FALSE)</f>
        <v>Finalizada</v>
      </c>
      <c r="E4923" s="64" t="s">
        <v>25</v>
      </c>
      <c r="F4923" s="65" t="s">
        <v>109</v>
      </c>
      <c r="G4923" s="66">
        <v>0.8125</v>
      </c>
      <c r="H4923" s="67">
        <v>1200.5646323851602</v>
      </c>
      <c r="I4923" s="129">
        <f t="shared" si="144"/>
        <v>975.45876381294261</v>
      </c>
      <c r="J4923" s="86">
        <v>30.292899999999999</v>
      </c>
      <c r="K4923" s="129">
        <f t="shared" si="145"/>
        <v>32.200903968023617</v>
      </c>
      <c r="L4923" s="68" t="str">
        <f>VLOOKUP(C4923,[6]Consolidado!$B:$E,2,FALSE)</f>
        <v>Phipps&amp;CO</v>
      </c>
      <c r="M4923" s="69" t="str">
        <f>VLOOKUP(C4923,[6]Consolidado!$B:$E,3,FALSE)</f>
        <v>Cabanas</v>
      </c>
      <c r="N4923" s="70" t="str">
        <f>VLOOKUP(C4923,[6]Consolidado!$B:$H,7,FALSE)</f>
        <v>Agosto</v>
      </c>
      <c r="O4923" s="69"/>
      <c r="P4923" s="69"/>
    </row>
    <row r="4924" spans="1:16" s="71" customFormat="1" ht="16.5" customHeight="1" outlineLevel="1" x14ac:dyDescent="0.2">
      <c r="A4924" s="60" t="s">
        <v>717</v>
      </c>
      <c r="B4924" s="61">
        <v>42978</v>
      </c>
      <c r="C4924" s="69">
        <v>312</v>
      </c>
      <c r="D4924" s="63" t="str">
        <f>VLOOKUP(C4924,[6]Consolidado!$B:$E,4,FALSE)</f>
        <v>Finalizada</v>
      </c>
      <c r="E4924" s="64" t="s">
        <v>25</v>
      </c>
      <c r="F4924" s="65" t="s">
        <v>110</v>
      </c>
      <c r="G4924" s="66">
        <v>1.03125</v>
      </c>
      <c r="H4924" s="67">
        <v>1309.9402727880145</v>
      </c>
      <c r="I4924" s="129">
        <f t="shared" si="144"/>
        <v>1350.8759063126399</v>
      </c>
      <c r="J4924" s="86">
        <v>30.292899999999999</v>
      </c>
      <c r="K4924" s="129">
        <f t="shared" si="145"/>
        <v>44.593812619875941</v>
      </c>
      <c r="L4924" s="68" t="str">
        <f>VLOOKUP(C4924,[6]Consolidado!$B:$E,2,FALSE)</f>
        <v>Phipps&amp;CO</v>
      </c>
      <c r="M4924" s="69" t="str">
        <f>VLOOKUP(C4924,[6]Consolidado!$B:$E,3,FALSE)</f>
        <v>Cabanas</v>
      </c>
      <c r="N4924" s="70" t="str">
        <f>VLOOKUP(C4924,[6]Consolidado!$B:$H,7,FALSE)</f>
        <v>Agosto</v>
      </c>
      <c r="O4924" s="69"/>
      <c r="P4924" s="69"/>
    </row>
    <row r="4925" spans="1:16" s="71" customFormat="1" ht="16.5" customHeight="1" outlineLevel="1" x14ac:dyDescent="0.2">
      <c r="A4925" s="60" t="s">
        <v>717</v>
      </c>
      <c r="B4925" s="61">
        <v>42978</v>
      </c>
      <c r="C4925" s="69">
        <v>312</v>
      </c>
      <c r="D4925" s="63" t="str">
        <f>VLOOKUP(C4925,[6]Consolidado!$B:$E,4,FALSE)</f>
        <v>Finalizada</v>
      </c>
      <c r="E4925" s="64" t="s">
        <v>25</v>
      </c>
      <c r="F4925" s="65" t="s">
        <v>119</v>
      </c>
      <c r="G4925" s="66">
        <v>1.03125</v>
      </c>
      <c r="H4925" s="67">
        <v>614.85960643746137</v>
      </c>
      <c r="I4925" s="129">
        <f t="shared" si="144"/>
        <v>634.07396913863204</v>
      </c>
      <c r="J4925" s="86">
        <v>30.292899999999999</v>
      </c>
      <c r="K4925" s="129">
        <f t="shared" si="145"/>
        <v>20.93143836141908</v>
      </c>
      <c r="L4925" s="68" t="str">
        <f>VLOOKUP(C4925,[6]Consolidado!$B:$E,2,FALSE)</f>
        <v>Phipps&amp;CO</v>
      </c>
      <c r="M4925" s="69" t="str">
        <f>VLOOKUP(C4925,[6]Consolidado!$B:$E,3,FALSE)</f>
        <v>Cabanas</v>
      </c>
      <c r="N4925" s="70" t="str">
        <f>VLOOKUP(C4925,[6]Consolidado!$B:$H,7,FALSE)</f>
        <v>Agosto</v>
      </c>
      <c r="O4925" s="69"/>
      <c r="P4925" s="69"/>
    </row>
    <row r="4926" spans="1:16" s="71" customFormat="1" ht="16.5" customHeight="1" outlineLevel="1" x14ac:dyDescent="0.2">
      <c r="A4926" s="60" t="s">
        <v>717</v>
      </c>
      <c r="B4926" s="61">
        <v>42978</v>
      </c>
      <c r="C4926" s="69">
        <v>312</v>
      </c>
      <c r="D4926" s="63" t="str">
        <f>VLOOKUP(C4926,[6]Consolidado!$B:$E,4,FALSE)</f>
        <v>Finalizada</v>
      </c>
      <c r="E4926" s="64" t="s">
        <v>33</v>
      </c>
      <c r="F4926" s="65" t="s">
        <v>90</v>
      </c>
      <c r="G4926" s="66">
        <v>54</v>
      </c>
      <c r="H4926" s="67">
        <v>3.1466686239601929</v>
      </c>
      <c r="I4926" s="129">
        <f t="shared" si="144"/>
        <v>169.92010569385042</v>
      </c>
      <c r="J4926" s="86">
        <v>30.292899999999999</v>
      </c>
      <c r="K4926" s="129">
        <f t="shared" si="145"/>
        <v>5.6092386563798913</v>
      </c>
      <c r="L4926" s="68" t="str">
        <f>VLOOKUP(C4926,[6]Consolidado!$B:$E,2,FALSE)</f>
        <v>Phipps&amp;CO</v>
      </c>
      <c r="M4926" s="69" t="str">
        <f>VLOOKUP(C4926,[6]Consolidado!$B:$E,3,FALSE)</f>
        <v>Cabanas</v>
      </c>
      <c r="N4926" s="70" t="str">
        <f>VLOOKUP(C4926,[6]Consolidado!$B:$H,7,FALSE)</f>
        <v>Agosto</v>
      </c>
      <c r="O4926" s="69"/>
      <c r="P4926" s="69"/>
    </row>
    <row r="4927" spans="1:16" s="71" customFormat="1" ht="16.5" customHeight="1" outlineLevel="1" x14ac:dyDescent="0.2">
      <c r="A4927" s="60" t="s">
        <v>717</v>
      </c>
      <c r="B4927" s="61">
        <v>42978</v>
      </c>
      <c r="C4927" s="69" t="s">
        <v>290</v>
      </c>
      <c r="D4927" s="63" t="str">
        <f>VLOOKUP(C4927,[6]Consolidado!$B:$E,4,FALSE)</f>
        <v>En Proceso</v>
      </c>
      <c r="E4927" s="64" t="s">
        <v>25</v>
      </c>
      <c r="F4927" s="65" t="s">
        <v>108</v>
      </c>
      <c r="G4927" s="66">
        <v>-0.125</v>
      </c>
      <c r="H4927" s="67">
        <v>950.01614233176826</v>
      </c>
      <c r="I4927" s="129">
        <f t="shared" si="144"/>
        <v>-118.75201779147103</v>
      </c>
      <c r="J4927" s="86">
        <v>30.292899999999999</v>
      </c>
      <c r="K4927" s="129">
        <f t="shared" si="145"/>
        <v>-3.9201270856032613</v>
      </c>
      <c r="L4927" s="68" t="str">
        <f>VLOOKUP(C4927,[6]Consolidado!$B:$E,2,FALSE)</f>
        <v>Acabado</v>
      </c>
      <c r="M4927" s="69" t="str">
        <f>VLOOKUP(C4927,[6]Consolidado!$B:$E,3,FALSE)</f>
        <v>Material de acabado pendiente de distribuir</v>
      </c>
      <c r="N4927" s="70">
        <f>VLOOKUP(C4927,[6]Consolidado!$B:$H,7,FALSE)</f>
        <v>0</v>
      </c>
      <c r="O4927" s="69"/>
      <c r="P4927" s="69"/>
    </row>
    <row r="4928" spans="1:16" s="71" customFormat="1" ht="16.5" customHeight="1" outlineLevel="1" x14ac:dyDescent="0.2">
      <c r="A4928" s="60" t="s">
        <v>717</v>
      </c>
      <c r="B4928" s="61">
        <v>42978</v>
      </c>
      <c r="C4928" s="69" t="s">
        <v>290</v>
      </c>
      <c r="D4928" s="63" t="str">
        <f>VLOOKUP(C4928,[6]Consolidado!$B:$E,4,FALSE)</f>
        <v>En Proceso</v>
      </c>
      <c r="E4928" s="64" t="s">
        <v>25</v>
      </c>
      <c r="F4928" s="65" t="s">
        <v>109</v>
      </c>
      <c r="G4928" s="66">
        <v>-0.28125</v>
      </c>
      <c r="H4928" s="67">
        <v>1200.5646323851602</v>
      </c>
      <c r="I4928" s="129">
        <f t="shared" si="144"/>
        <v>-337.65880285832628</v>
      </c>
      <c r="J4928" s="86">
        <v>30.292899999999999</v>
      </c>
      <c r="K4928" s="129">
        <f t="shared" si="145"/>
        <v>-11.14646675816202</v>
      </c>
      <c r="L4928" s="68" t="str">
        <f>VLOOKUP(C4928,[6]Consolidado!$B:$E,2,FALSE)</f>
        <v>Acabado</v>
      </c>
      <c r="M4928" s="69" t="str">
        <f>VLOOKUP(C4928,[6]Consolidado!$B:$E,3,FALSE)</f>
        <v>Material de acabado pendiente de distribuir</v>
      </c>
      <c r="N4928" s="70">
        <f>VLOOKUP(C4928,[6]Consolidado!$B:$H,7,FALSE)</f>
        <v>0</v>
      </c>
      <c r="O4928" s="69"/>
      <c r="P4928" s="69"/>
    </row>
    <row r="4929" spans="1:16" s="71" customFormat="1" ht="16.5" customHeight="1" outlineLevel="1" x14ac:dyDescent="0.2">
      <c r="A4929" s="60" t="s">
        <v>717</v>
      </c>
      <c r="B4929" s="61">
        <v>42978</v>
      </c>
      <c r="C4929" s="69" t="s">
        <v>290</v>
      </c>
      <c r="D4929" s="63" t="str">
        <f>VLOOKUP(C4929,[6]Consolidado!$B:$E,4,FALSE)</f>
        <v>En Proceso</v>
      </c>
      <c r="E4929" s="64" t="s">
        <v>25</v>
      </c>
      <c r="F4929" s="65" t="s">
        <v>110</v>
      </c>
      <c r="G4929" s="66">
        <v>-0.25</v>
      </c>
      <c r="H4929" s="67">
        <v>1309.9402727880145</v>
      </c>
      <c r="I4929" s="129">
        <f t="shared" si="144"/>
        <v>-327.48506819700361</v>
      </c>
      <c r="J4929" s="86">
        <v>30.292899999999999</v>
      </c>
      <c r="K4929" s="129">
        <f t="shared" si="145"/>
        <v>-10.810621241182046</v>
      </c>
      <c r="L4929" s="68" t="str">
        <f>VLOOKUP(C4929,[6]Consolidado!$B:$E,2,FALSE)</f>
        <v>Acabado</v>
      </c>
      <c r="M4929" s="69" t="str">
        <f>VLOOKUP(C4929,[6]Consolidado!$B:$E,3,FALSE)</f>
        <v>Material de acabado pendiente de distribuir</v>
      </c>
      <c r="N4929" s="70">
        <f>VLOOKUP(C4929,[6]Consolidado!$B:$H,7,FALSE)</f>
        <v>0</v>
      </c>
      <c r="O4929" s="69"/>
      <c r="P4929" s="69"/>
    </row>
    <row r="4930" spans="1:16" s="71" customFormat="1" ht="16.5" customHeight="1" outlineLevel="1" x14ac:dyDescent="0.2">
      <c r="A4930" s="60" t="s">
        <v>717</v>
      </c>
      <c r="B4930" s="61">
        <v>42978</v>
      </c>
      <c r="C4930" s="69" t="s">
        <v>290</v>
      </c>
      <c r="D4930" s="63" t="str">
        <f>VLOOKUP(C4930,[6]Consolidado!$B:$E,4,FALSE)</f>
        <v>En Proceso</v>
      </c>
      <c r="E4930" s="64" t="s">
        <v>25</v>
      </c>
      <c r="F4930" s="65" t="s">
        <v>119</v>
      </c>
      <c r="G4930" s="66">
        <v>-0.15625</v>
      </c>
      <c r="H4930" s="67">
        <v>614.85960643746137</v>
      </c>
      <c r="I4930" s="129">
        <f t="shared" si="144"/>
        <v>-96.071813505853342</v>
      </c>
      <c r="J4930" s="86">
        <v>30.292899999999999</v>
      </c>
      <c r="K4930" s="129">
        <f t="shared" si="145"/>
        <v>-3.1714300547604668</v>
      </c>
      <c r="L4930" s="68" t="str">
        <f>VLOOKUP(C4930,[6]Consolidado!$B:$E,2,FALSE)</f>
        <v>Acabado</v>
      </c>
      <c r="M4930" s="69" t="str">
        <f>VLOOKUP(C4930,[6]Consolidado!$B:$E,3,FALSE)</f>
        <v>Material de acabado pendiente de distribuir</v>
      </c>
      <c r="N4930" s="70">
        <f>VLOOKUP(C4930,[6]Consolidado!$B:$H,7,FALSE)</f>
        <v>0</v>
      </c>
      <c r="O4930" s="69"/>
      <c r="P4930" s="69"/>
    </row>
    <row r="4931" spans="1:16" s="71" customFormat="1" ht="16.5" customHeight="1" outlineLevel="1" x14ac:dyDescent="0.2">
      <c r="A4931" s="60" t="s">
        <v>717</v>
      </c>
      <c r="B4931" s="61">
        <v>42978</v>
      </c>
      <c r="C4931" s="69" t="s">
        <v>290</v>
      </c>
      <c r="D4931" s="63" t="str">
        <f>VLOOKUP(C4931,[6]Consolidado!$B:$E,4,FALSE)</f>
        <v>En Proceso</v>
      </c>
      <c r="E4931" s="64" t="s">
        <v>25</v>
      </c>
      <c r="F4931" s="65" t="s">
        <v>276</v>
      </c>
      <c r="G4931" s="66">
        <v>-0.125</v>
      </c>
      <c r="H4931" s="67">
        <v>692.75</v>
      </c>
      <c r="I4931" s="129">
        <f t="shared" si="144"/>
        <v>-86.59375</v>
      </c>
      <c r="J4931" s="86">
        <v>30.292899999999999</v>
      </c>
      <c r="K4931" s="129">
        <f t="shared" si="145"/>
        <v>-2.8585493630520684</v>
      </c>
      <c r="L4931" s="68" t="str">
        <f>VLOOKUP(C4931,[6]Consolidado!$B:$E,2,FALSE)</f>
        <v>Acabado</v>
      </c>
      <c r="M4931" s="69" t="str">
        <f>VLOOKUP(C4931,[6]Consolidado!$B:$E,3,FALSE)</f>
        <v>Material de acabado pendiente de distribuir</v>
      </c>
      <c r="N4931" s="70">
        <f>VLOOKUP(C4931,[6]Consolidado!$B:$H,7,FALSE)</f>
        <v>0</v>
      </c>
      <c r="O4931" s="69"/>
      <c r="P4931" s="69"/>
    </row>
    <row r="4932" spans="1:16" s="71" customFormat="1" ht="16.5" customHeight="1" outlineLevel="1" x14ac:dyDescent="0.2">
      <c r="A4932" s="60" t="s">
        <v>717</v>
      </c>
      <c r="B4932" s="61">
        <v>42978</v>
      </c>
      <c r="C4932" s="69" t="s">
        <v>290</v>
      </c>
      <c r="D4932" s="63" t="str">
        <f>VLOOKUP(C4932,[6]Consolidado!$B:$E,4,FALSE)</f>
        <v>En Proceso</v>
      </c>
      <c r="E4932" s="64" t="s">
        <v>25</v>
      </c>
      <c r="F4932" s="65" t="s">
        <v>275</v>
      </c>
      <c r="G4932" s="66">
        <v>-6.25E-2</v>
      </c>
      <c r="H4932" s="67">
        <v>692.75</v>
      </c>
      <c r="I4932" s="129">
        <f t="shared" si="144"/>
        <v>-43.296875</v>
      </c>
      <c r="J4932" s="86">
        <v>30.292899999999999</v>
      </c>
      <c r="K4932" s="129">
        <f t="shared" si="145"/>
        <v>-1.4292746815260342</v>
      </c>
      <c r="L4932" s="68" t="str">
        <f>VLOOKUP(C4932,[6]Consolidado!$B:$E,2,FALSE)</f>
        <v>Acabado</v>
      </c>
      <c r="M4932" s="69" t="str">
        <f>VLOOKUP(C4932,[6]Consolidado!$B:$E,3,FALSE)</f>
        <v>Material de acabado pendiente de distribuir</v>
      </c>
      <c r="N4932" s="70">
        <f>VLOOKUP(C4932,[6]Consolidado!$B:$H,7,FALSE)</f>
        <v>0</v>
      </c>
      <c r="O4932" s="69"/>
      <c r="P4932" s="69"/>
    </row>
    <row r="4933" spans="1:16" s="71" customFormat="1" ht="16.5" customHeight="1" outlineLevel="1" x14ac:dyDescent="0.2">
      <c r="A4933" s="60" t="s">
        <v>717</v>
      </c>
      <c r="B4933" s="61">
        <v>42978</v>
      </c>
      <c r="C4933" s="69">
        <v>312</v>
      </c>
      <c r="D4933" s="63" t="str">
        <f>VLOOKUP(C4933,[6]Consolidado!$B:$E,4,FALSE)</f>
        <v>Finalizada</v>
      </c>
      <c r="E4933" s="64" t="s">
        <v>25</v>
      </c>
      <c r="F4933" s="65" t="s">
        <v>108</v>
      </c>
      <c r="G4933" s="66">
        <v>0.125</v>
      </c>
      <c r="H4933" s="67">
        <v>950.01614233176826</v>
      </c>
      <c r="I4933" s="129">
        <f t="shared" si="144"/>
        <v>118.75201779147103</v>
      </c>
      <c r="J4933" s="86">
        <v>30.292899999999999</v>
      </c>
      <c r="K4933" s="129">
        <f t="shared" si="145"/>
        <v>3.9201270856032613</v>
      </c>
      <c r="L4933" s="68" t="str">
        <f>VLOOKUP(C4933,[6]Consolidado!$B:$E,2,FALSE)</f>
        <v>Phipps&amp;CO</v>
      </c>
      <c r="M4933" s="69" t="str">
        <f>VLOOKUP(C4933,[6]Consolidado!$B:$E,3,FALSE)</f>
        <v>Cabanas</v>
      </c>
      <c r="N4933" s="70" t="str">
        <f>VLOOKUP(C4933,[6]Consolidado!$B:$H,7,FALSE)</f>
        <v>Agosto</v>
      </c>
      <c r="O4933" s="69"/>
      <c r="P4933" s="69"/>
    </row>
    <row r="4934" spans="1:16" s="71" customFormat="1" ht="16.5" customHeight="1" outlineLevel="1" x14ac:dyDescent="0.2">
      <c r="A4934" s="60" t="s">
        <v>717</v>
      </c>
      <c r="B4934" s="61">
        <v>42978</v>
      </c>
      <c r="C4934" s="69">
        <v>312</v>
      </c>
      <c r="D4934" s="63" t="str">
        <f>VLOOKUP(C4934,[6]Consolidado!$B:$E,4,FALSE)</f>
        <v>Finalizada</v>
      </c>
      <c r="E4934" s="64" t="s">
        <v>25</v>
      </c>
      <c r="F4934" s="65" t="s">
        <v>109</v>
      </c>
      <c r="G4934" s="66">
        <v>0.28125</v>
      </c>
      <c r="H4934" s="67">
        <v>1200.5646323851602</v>
      </c>
      <c r="I4934" s="129">
        <f t="shared" si="144"/>
        <v>337.65880285832628</v>
      </c>
      <c r="J4934" s="86">
        <v>30.292899999999999</v>
      </c>
      <c r="K4934" s="129">
        <f t="shared" si="145"/>
        <v>11.14646675816202</v>
      </c>
      <c r="L4934" s="68" t="str">
        <f>VLOOKUP(C4934,[6]Consolidado!$B:$E,2,FALSE)</f>
        <v>Phipps&amp;CO</v>
      </c>
      <c r="M4934" s="69" t="str">
        <f>VLOOKUP(C4934,[6]Consolidado!$B:$E,3,FALSE)</f>
        <v>Cabanas</v>
      </c>
      <c r="N4934" s="70" t="str">
        <f>VLOOKUP(C4934,[6]Consolidado!$B:$H,7,FALSE)</f>
        <v>Agosto</v>
      </c>
      <c r="O4934" s="69"/>
      <c r="P4934" s="69"/>
    </row>
    <row r="4935" spans="1:16" s="71" customFormat="1" ht="16.5" customHeight="1" outlineLevel="1" x14ac:dyDescent="0.2">
      <c r="A4935" s="60" t="s">
        <v>717</v>
      </c>
      <c r="B4935" s="61">
        <v>42978</v>
      </c>
      <c r="C4935" s="69">
        <v>312</v>
      </c>
      <c r="D4935" s="63" t="str">
        <f>VLOOKUP(C4935,[6]Consolidado!$B:$E,4,FALSE)</f>
        <v>Finalizada</v>
      </c>
      <c r="E4935" s="64" t="s">
        <v>25</v>
      </c>
      <c r="F4935" s="65" t="s">
        <v>110</v>
      </c>
      <c r="G4935" s="66">
        <v>0.25</v>
      </c>
      <c r="H4935" s="67">
        <v>1309.9402727880145</v>
      </c>
      <c r="I4935" s="129">
        <f t="shared" si="144"/>
        <v>327.48506819700361</v>
      </c>
      <c r="J4935" s="86">
        <v>30.292899999999999</v>
      </c>
      <c r="K4935" s="129">
        <f t="shared" si="145"/>
        <v>10.810621241182046</v>
      </c>
      <c r="L4935" s="68" t="str">
        <f>VLOOKUP(C4935,[6]Consolidado!$B:$E,2,FALSE)</f>
        <v>Phipps&amp;CO</v>
      </c>
      <c r="M4935" s="69" t="str">
        <f>VLOOKUP(C4935,[6]Consolidado!$B:$E,3,FALSE)</f>
        <v>Cabanas</v>
      </c>
      <c r="N4935" s="70" t="str">
        <f>VLOOKUP(C4935,[6]Consolidado!$B:$H,7,FALSE)</f>
        <v>Agosto</v>
      </c>
      <c r="O4935" s="69"/>
      <c r="P4935" s="69"/>
    </row>
    <row r="4936" spans="1:16" s="71" customFormat="1" ht="16.5" customHeight="1" outlineLevel="1" x14ac:dyDescent="0.2">
      <c r="A4936" s="60" t="s">
        <v>717</v>
      </c>
      <c r="B4936" s="61">
        <v>42978</v>
      </c>
      <c r="C4936" s="69">
        <v>312</v>
      </c>
      <c r="D4936" s="63" t="str">
        <f>VLOOKUP(C4936,[6]Consolidado!$B:$E,4,FALSE)</f>
        <v>Finalizada</v>
      </c>
      <c r="E4936" s="64" t="s">
        <v>25</v>
      </c>
      <c r="F4936" s="65" t="s">
        <v>119</v>
      </c>
      <c r="G4936" s="66">
        <v>0.15625</v>
      </c>
      <c r="H4936" s="67">
        <v>614.85960643746137</v>
      </c>
      <c r="I4936" s="129">
        <f t="shared" si="144"/>
        <v>96.071813505853342</v>
      </c>
      <c r="J4936" s="86">
        <v>30.292899999999999</v>
      </c>
      <c r="K4936" s="129">
        <f t="shared" si="145"/>
        <v>3.1714300547604668</v>
      </c>
      <c r="L4936" s="68" t="str">
        <f>VLOOKUP(C4936,[6]Consolidado!$B:$E,2,FALSE)</f>
        <v>Phipps&amp;CO</v>
      </c>
      <c r="M4936" s="69" t="str">
        <f>VLOOKUP(C4936,[6]Consolidado!$B:$E,3,FALSE)</f>
        <v>Cabanas</v>
      </c>
      <c r="N4936" s="70" t="str">
        <f>VLOOKUP(C4936,[6]Consolidado!$B:$H,7,FALSE)</f>
        <v>Agosto</v>
      </c>
      <c r="O4936" s="69"/>
      <c r="P4936" s="69"/>
    </row>
    <row r="4937" spans="1:16" s="71" customFormat="1" ht="16.5" customHeight="1" outlineLevel="1" x14ac:dyDescent="0.2">
      <c r="A4937" s="60" t="s">
        <v>717</v>
      </c>
      <c r="B4937" s="61">
        <v>42978</v>
      </c>
      <c r="C4937" s="69">
        <v>312</v>
      </c>
      <c r="D4937" s="63" t="str">
        <f>VLOOKUP(C4937,[6]Consolidado!$B:$E,4,FALSE)</f>
        <v>Finalizada</v>
      </c>
      <c r="E4937" s="64" t="s">
        <v>25</v>
      </c>
      <c r="F4937" s="65" t="s">
        <v>276</v>
      </c>
      <c r="G4937" s="66">
        <v>0.125</v>
      </c>
      <c r="H4937" s="67">
        <v>692.75</v>
      </c>
      <c r="I4937" s="129">
        <f t="shared" si="144"/>
        <v>86.59375</v>
      </c>
      <c r="J4937" s="86">
        <v>30.292899999999999</v>
      </c>
      <c r="K4937" s="129">
        <f t="shared" si="145"/>
        <v>2.8585493630520684</v>
      </c>
      <c r="L4937" s="68" t="str">
        <f>VLOOKUP(C4937,[6]Consolidado!$B:$E,2,FALSE)</f>
        <v>Phipps&amp;CO</v>
      </c>
      <c r="M4937" s="69" t="str">
        <f>VLOOKUP(C4937,[6]Consolidado!$B:$E,3,FALSE)</f>
        <v>Cabanas</v>
      </c>
      <c r="N4937" s="70" t="str">
        <f>VLOOKUP(C4937,[6]Consolidado!$B:$H,7,FALSE)</f>
        <v>Agosto</v>
      </c>
      <c r="O4937" s="69"/>
      <c r="P4937" s="69"/>
    </row>
    <row r="4938" spans="1:16" s="71" customFormat="1" ht="16.5" customHeight="1" outlineLevel="1" x14ac:dyDescent="0.2">
      <c r="A4938" s="60" t="s">
        <v>717</v>
      </c>
      <c r="B4938" s="61">
        <v>42978</v>
      </c>
      <c r="C4938" s="69">
        <v>312</v>
      </c>
      <c r="D4938" s="63" t="str">
        <f>VLOOKUP(C4938,[6]Consolidado!$B:$E,4,FALSE)</f>
        <v>Finalizada</v>
      </c>
      <c r="E4938" s="64" t="s">
        <v>25</v>
      </c>
      <c r="F4938" s="65" t="s">
        <v>275</v>
      </c>
      <c r="G4938" s="66">
        <v>6.25E-2</v>
      </c>
      <c r="H4938" s="67">
        <v>692.75</v>
      </c>
      <c r="I4938" s="129">
        <f t="shared" si="144"/>
        <v>43.296875</v>
      </c>
      <c r="J4938" s="86">
        <v>30.292899999999999</v>
      </c>
      <c r="K4938" s="129">
        <f t="shared" si="145"/>
        <v>1.4292746815260342</v>
      </c>
      <c r="L4938" s="68" t="str">
        <f>VLOOKUP(C4938,[6]Consolidado!$B:$E,2,FALSE)</f>
        <v>Phipps&amp;CO</v>
      </c>
      <c r="M4938" s="69" t="str">
        <f>VLOOKUP(C4938,[6]Consolidado!$B:$E,3,FALSE)</f>
        <v>Cabanas</v>
      </c>
      <c r="N4938" s="70" t="str">
        <f>VLOOKUP(C4938,[6]Consolidado!$B:$H,7,FALSE)</f>
        <v>Agosto</v>
      </c>
      <c r="O4938" s="69"/>
      <c r="P4938" s="69"/>
    </row>
    <row r="4939" spans="1:16" s="71" customFormat="1" ht="16.5" customHeight="1" outlineLevel="1" x14ac:dyDescent="0.2">
      <c r="A4939" s="60" t="s">
        <v>717</v>
      </c>
      <c r="B4939" s="61">
        <v>42978</v>
      </c>
      <c r="C4939" s="69" t="s">
        <v>290</v>
      </c>
      <c r="D4939" s="63" t="str">
        <f>VLOOKUP(C4939,[6]Consolidado!$B:$E,4,FALSE)</f>
        <v>En Proceso</v>
      </c>
      <c r="E4939" s="64" t="s">
        <v>25</v>
      </c>
      <c r="F4939" s="65" t="s">
        <v>108</v>
      </c>
      <c r="G4939" s="66">
        <v>-0.3125</v>
      </c>
      <c r="H4939" s="67">
        <v>950.01614233176826</v>
      </c>
      <c r="I4939" s="129">
        <f t="shared" si="144"/>
        <v>-296.88004447867758</v>
      </c>
      <c r="J4939" s="86">
        <v>30.292899999999999</v>
      </c>
      <c r="K4939" s="129">
        <f t="shared" si="145"/>
        <v>-9.8003177140081537</v>
      </c>
      <c r="L4939" s="68" t="str">
        <f>VLOOKUP(C4939,[6]Consolidado!$B:$E,2,FALSE)</f>
        <v>Acabado</v>
      </c>
      <c r="M4939" s="69" t="str">
        <f>VLOOKUP(C4939,[6]Consolidado!$B:$E,3,FALSE)</f>
        <v>Material de acabado pendiente de distribuir</v>
      </c>
      <c r="N4939" s="70">
        <f>VLOOKUP(C4939,[6]Consolidado!$B:$H,7,FALSE)</f>
        <v>0</v>
      </c>
      <c r="O4939" s="69"/>
      <c r="P4939" s="69"/>
    </row>
    <row r="4940" spans="1:16" s="71" customFormat="1" ht="16.5" customHeight="1" outlineLevel="1" x14ac:dyDescent="0.2">
      <c r="A4940" s="60" t="s">
        <v>717</v>
      </c>
      <c r="B4940" s="61">
        <v>42978</v>
      </c>
      <c r="C4940" s="69" t="s">
        <v>290</v>
      </c>
      <c r="D4940" s="63" t="str">
        <f>VLOOKUP(C4940,[6]Consolidado!$B:$E,4,FALSE)</f>
        <v>En Proceso</v>
      </c>
      <c r="E4940" s="64" t="s">
        <v>25</v>
      </c>
      <c r="F4940" s="65" t="s">
        <v>109</v>
      </c>
      <c r="G4940" s="66">
        <v>-0.75</v>
      </c>
      <c r="H4940" s="67">
        <v>1200.5646323851602</v>
      </c>
      <c r="I4940" s="129">
        <f t="shared" si="144"/>
        <v>-900.42347428887012</v>
      </c>
      <c r="J4940" s="86">
        <v>30.292899999999999</v>
      </c>
      <c r="K4940" s="129">
        <f t="shared" si="145"/>
        <v>-29.723911355098725</v>
      </c>
      <c r="L4940" s="68" t="str">
        <f>VLOOKUP(C4940,[6]Consolidado!$B:$E,2,FALSE)</f>
        <v>Acabado</v>
      </c>
      <c r="M4940" s="69" t="str">
        <f>VLOOKUP(C4940,[6]Consolidado!$B:$E,3,FALSE)</f>
        <v>Material de acabado pendiente de distribuir</v>
      </c>
      <c r="N4940" s="70">
        <f>VLOOKUP(C4940,[6]Consolidado!$B:$H,7,FALSE)</f>
        <v>0</v>
      </c>
      <c r="O4940" s="69"/>
      <c r="P4940" s="69"/>
    </row>
    <row r="4941" spans="1:16" s="71" customFormat="1" ht="16.5" customHeight="1" outlineLevel="1" x14ac:dyDescent="0.2">
      <c r="A4941" s="60" t="s">
        <v>717</v>
      </c>
      <c r="B4941" s="61">
        <v>42978</v>
      </c>
      <c r="C4941" s="69" t="s">
        <v>290</v>
      </c>
      <c r="D4941" s="63" t="str">
        <f>VLOOKUP(C4941,[6]Consolidado!$B:$E,4,FALSE)</f>
        <v>En Proceso</v>
      </c>
      <c r="E4941" s="64" t="s">
        <v>25</v>
      </c>
      <c r="F4941" s="65" t="s">
        <v>110</v>
      </c>
      <c r="G4941" s="66">
        <v>-0.875</v>
      </c>
      <c r="H4941" s="67">
        <v>1309.9402727880145</v>
      </c>
      <c r="I4941" s="129">
        <f t="shared" si="144"/>
        <v>-1146.1977386895126</v>
      </c>
      <c r="J4941" s="86">
        <v>30.292899999999999</v>
      </c>
      <c r="K4941" s="129">
        <f t="shared" si="145"/>
        <v>-37.837174344137161</v>
      </c>
      <c r="L4941" s="68" t="str">
        <f>VLOOKUP(C4941,[6]Consolidado!$B:$E,2,FALSE)</f>
        <v>Acabado</v>
      </c>
      <c r="M4941" s="69" t="str">
        <f>VLOOKUP(C4941,[6]Consolidado!$B:$E,3,FALSE)</f>
        <v>Material de acabado pendiente de distribuir</v>
      </c>
      <c r="N4941" s="70">
        <f>VLOOKUP(C4941,[6]Consolidado!$B:$H,7,FALSE)</f>
        <v>0</v>
      </c>
      <c r="O4941" s="69"/>
      <c r="P4941" s="69"/>
    </row>
    <row r="4942" spans="1:16" s="71" customFormat="1" ht="16.5" customHeight="1" outlineLevel="1" x14ac:dyDescent="0.2">
      <c r="A4942" s="60" t="s">
        <v>717</v>
      </c>
      <c r="B4942" s="61">
        <v>42978</v>
      </c>
      <c r="C4942" s="69" t="s">
        <v>290</v>
      </c>
      <c r="D4942" s="63" t="str">
        <f>VLOOKUP(C4942,[6]Consolidado!$B:$E,4,FALSE)</f>
        <v>En Proceso</v>
      </c>
      <c r="E4942" s="64" t="s">
        <v>25</v>
      </c>
      <c r="F4942" s="65" t="s">
        <v>119</v>
      </c>
      <c r="G4942" s="66">
        <v>-0.875</v>
      </c>
      <c r="H4942" s="67">
        <v>614.85960643746137</v>
      </c>
      <c r="I4942" s="129">
        <f t="shared" si="144"/>
        <v>-538.00215563277868</v>
      </c>
      <c r="J4942" s="86">
        <v>30.292899999999999</v>
      </c>
      <c r="K4942" s="129">
        <f t="shared" si="145"/>
        <v>-17.760008306658612</v>
      </c>
      <c r="L4942" s="68" t="str">
        <f>VLOOKUP(C4942,[6]Consolidado!$B:$E,2,FALSE)</f>
        <v>Acabado</v>
      </c>
      <c r="M4942" s="69" t="str">
        <f>VLOOKUP(C4942,[6]Consolidado!$B:$E,3,FALSE)</f>
        <v>Material de acabado pendiente de distribuir</v>
      </c>
      <c r="N4942" s="70">
        <f>VLOOKUP(C4942,[6]Consolidado!$B:$H,7,FALSE)</f>
        <v>0</v>
      </c>
      <c r="O4942" s="69"/>
      <c r="P4942" s="69"/>
    </row>
    <row r="4943" spans="1:16" s="71" customFormat="1" ht="16.5" customHeight="1" outlineLevel="1" x14ac:dyDescent="0.2">
      <c r="A4943" s="60" t="s">
        <v>717</v>
      </c>
      <c r="B4943" s="61">
        <v>42978</v>
      </c>
      <c r="C4943" s="69" t="s">
        <v>290</v>
      </c>
      <c r="D4943" s="63" t="str">
        <f>VLOOKUP(C4943,[6]Consolidado!$B:$E,4,FALSE)</f>
        <v>En Proceso</v>
      </c>
      <c r="E4943" s="64" t="s">
        <v>25</v>
      </c>
      <c r="F4943" s="65" t="s">
        <v>114</v>
      </c>
      <c r="G4943" s="66">
        <v>-0.625</v>
      </c>
      <c r="H4943" s="67">
        <v>818.28</v>
      </c>
      <c r="I4943" s="129">
        <f t="shared" si="144"/>
        <v>-511.42499999999995</v>
      </c>
      <c r="J4943" s="86">
        <v>30.292899999999999</v>
      </c>
      <c r="K4943" s="129">
        <f t="shared" si="145"/>
        <v>-16.882668876205315</v>
      </c>
      <c r="L4943" s="68" t="str">
        <f>VLOOKUP(C4943,[6]Consolidado!$B:$E,2,FALSE)</f>
        <v>Acabado</v>
      </c>
      <c r="M4943" s="69" t="str">
        <f>VLOOKUP(C4943,[6]Consolidado!$B:$E,3,FALSE)</f>
        <v>Material de acabado pendiente de distribuir</v>
      </c>
      <c r="N4943" s="70">
        <f>VLOOKUP(C4943,[6]Consolidado!$B:$H,7,FALSE)</f>
        <v>0</v>
      </c>
      <c r="O4943" s="69"/>
      <c r="P4943" s="69"/>
    </row>
    <row r="4944" spans="1:16" s="71" customFormat="1" ht="16.5" customHeight="1" outlineLevel="1" x14ac:dyDescent="0.2">
      <c r="A4944" s="60" t="s">
        <v>717</v>
      </c>
      <c r="B4944" s="61">
        <v>42978</v>
      </c>
      <c r="C4944" s="69" t="s">
        <v>290</v>
      </c>
      <c r="D4944" s="63" t="str">
        <f>VLOOKUP(C4944,[6]Consolidado!$B:$E,4,FALSE)</f>
        <v>En Proceso</v>
      </c>
      <c r="E4944" s="64" t="s">
        <v>25</v>
      </c>
      <c r="F4944" s="65" t="s">
        <v>99</v>
      </c>
      <c r="G4944" s="66">
        <v>-0.625</v>
      </c>
      <c r="H4944" s="67">
        <v>349.53824092741934</v>
      </c>
      <c r="I4944" s="129">
        <f t="shared" si="144"/>
        <v>-218.46140057963709</v>
      </c>
      <c r="J4944" s="86">
        <v>30.292899999999999</v>
      </c>
      <c r="K4944" s="129">
        <f t="shared" si="145"/>
        <v>-7.2116370694003242</v>
      </c>
      <c r="L4944" s="68" t="str">
        <f>VLOOKUP(C4944,[6]Consolidado!$B:$E,2,FALSE)</f>
        <v>Acabado</v>
      </c>
      <c r="M4944" s="69" t="str">
        <f>VLOOKUP(C4944,[6]Consolidado!$B:$E,3,FALSE)</f>
        <v>Material de acabado pendiente de distribuir</v>
      </c>
      <c r="N4944" s="70">
        <f>VLOOKUP(C4944,[6]Consolidado!$B:$H,7,FALSE)</f>
        <v>0</v>
      </c>
      <c r="O4944" s="69"/>
      <c r="P4944" s="69"/>
    </row>
    <row r="4945" spans="1:16" s="71" customFormat="1" ht="16.5" customHeight="1" outlineLevel="1" x14ac:dyDescent="0.2">
      <c r="A4945" s="60" t="s">
        <v>717</v>
      </c>
      <c r="B4945" s="61">
        <v>42978</v>
      </c>
      <c r="C4945" s="69" t="s">
        <v>290</v>
      </c>
      <c r="D4945" s="63" t="str">
        <f>VLOOKUP(C4945,[6]Consolidado!$B:$E,4,FALSE)</f>
        <v>En Proceso</v>
      </c>
      <c r="E4945" s="64" t="s">
        <v>25</v>
      </c>
      <c r="F4945" s="65" t="s">
        <v>276</v>
      </c>
      <c r="G4945" s="66">
        <v>-0.4375</v>
      </c>
      <c r="H4945" s="67">
        <v>692.75</v>
      </c>
      <c r="I4945" s="129">
        <f t="shared" si="144"/>
        <v>-303.078125</v>
      </c>
      <c r="J4945" s="86">
        <v>30.292899999999999</v>
      </c>
      <c r="K4945" s="129">
        <f t="shared" si="145"/>
        <v>-10.004922770682239</v>
      </c>
      <c r="L4945" s="68" t="str">
        <f>VLOOKUP(C4945,[6]Consolidado!$B:$E,2,FALSE)</f>
        <v>Acabado</v>
      </c>
      <c r="M4945" s="69" t="str">
        <f>VLOOKUP(C4945,[6]Consolidado!$B:$E,3,FALSE)</f>
        <v>Material de acabado pendiente de distribuir</v>
      </c>
      <c r="N4945" s="70">
        <f>VLOOKUP(C4945,[6]Consolidado!$B:$H,7,FALSE)</f>
        <v>0</v>
      </c>
      <c r="O4945" s="69"/>
      <c r="P4945" s="69"/>
    </row>
    <row r="4946" spans="1:16" s="71" customFormat="1" ht="16.5" customHeight="1" outlineLevel="1" x14ac:dyDescent="0.2">
      <c r="A4946" s="60" t="s">
        <v>717</v>
      </c>
      <c r="B4946" s="61">
        <v>42978</v>
      </c>
      <c r="C4946" s="69" t="s">
        <v>290</v>
      </c>
      <c r="D4946" s="63" t="str">
        <f>VLOOKUP(C4946,[6]Consolidado!$B:$E,4,FALSE)</f>
        <v>En Proceso</v>
      </c>
      <c r="E4946" s="64" t="s">
        <v>25</v>
      </c>
      <c r="F4946" s="65" t="s">
        <v>275</v>
      </c>
      <c r="G4946" s="66">
        <v>-0.25</v>
      </c>
      <c r="H4946" s="67">
        <v>692.75</v>
      </c>
      <c r="I4946" s="129">
        <f t="shared" si="144"/>
        <v>-173.1875</v>
      </c>
      <c r="J4946" s="86">
        <v>30.292899999999999</v>
      </c>
      <c r="K4946" s="129">
        <f t="shared" si="145"/>
        <v>-5.7170987261041368</v>
      </c>
      <c r="L4946" s="68" t="str">
        <f>VLOOKUP(C4946,[6]Consolidado!$B:$E,2,FALSE)</f>
        <v>Acabado</v>
      </c>
      <c r="M4946" s="69" t="str">
        <f>VLOOKUP(C4946,[6]Consolidado!$B:$E,3,FALSE)</f>
        <v>Material de acabado pendiente de distribuir</v>
      </c>
      <c r="N4946" s="70">
        <f>VLOOKUP(C4946,[6]Consolidado!$B:$H,7,FALSE)</f>
        <v>0</v>
      </c>
      <c r="O4946" s="69"/>
      <c r="P4946" s="69"/>
    </row>
    <row r="4947" spans="1:16" s="71" customFormat="1" ht="16.5" customHeight="1" outlineLevel="1" x14ac:dyDescent="0.2">
      <c r="A4947" s="60" t="s">
        <v>717</v>
      </c>
      <c r="B4947" s="61">
        <v>42978</v>
      </c>
      <c r="C4947" s="69" t="s">
        <v>89</v>
      </c>
      <c r="D4947" s="63" t="str">
        <f>VLOOKUP(C4947,[6]Consolidado!$B:$E,4,FALSE)</f>
        <v>En Proceso</v>
      </c>
      <c r="E4947" s="64" t="s">
        <v>33</v>
      </c>
      <c r="F4947" s="65" t="s">
        <v>90</v>
      </c>
      <c r="G4947" s="66">
        <v>-21.6</v>
      </c>
      <c r="H4947" s="67">
        <v>3.1466686239601929</v>
      </c>
      <c r="I4947" s="129">
        <f t="shared" si="144"/>
        <v>-67.968042277540164</v>
      </c>
      <c r="J4947" s="86">
        <v>30.292899999999999</v>
      </c>
      <c r="K4947" s="129">
        <f t="shared" si="145"/>
        <v>-2.2436954625519565</v>
      </c>
      <c r="L4947" s="68" t="str">
        <f>VLOOKUP(C4947,[6]Consolidado!$B:$E,2,FALSE)</f>
        <v>Empaque</v>
      </c>
      <c r="M4947" s="69" t="str">
        <f>VLOOKUP(C4947,[6]Consolidado!$B:$E,3,FALSE)</f>
        <v>Material de empaque pendiente de distribuir</v>
      </c>
      <c r="N4947" s="70">
        <f>VLOOKUP(C4947,[6]Consolidado!$B:$H,7,FALSE)</f>
        <v>0</v>
      </c>
      <c r="O4947" s="69"/>
      <c r="P4947" s="69"/>
    </row>
    <row r="4948" spans="1:16" s="71" customFormat="1" ht="16.5" customHeight="1" outlineLevel="1" x14ac:dyDescent="0.2">
      <c r="A4948" s="60" t="s">
        <v>717</v>
      </c>
      <c r="B4948" s="61">
        <v>42978</v>
      </c>
      <c r="C4948" s="69">
        <v>313</v>
      </c>
      <c r="D4948" s="63" t="str">
        <f>VLOOKUP(C4948,[6]Consolidado!$B:$E,4,FALSE)</f>
        <v>Finalizada</v>
      </c>
      <c r="E4948" s="64" t="s">
        <v>25</v>
      </c>
      <c r="F4948" s="65" t="s">
        <v>108</v>
      </c>
      <c r="G4948" s="66">
        <v>0.3125</v>
      </c>
      <c r="H4948" s="67">
        <v>950.01614233176826</v>
      </c>
      <c r="I4948" s="129">
        <f t="shared" si="144"/>
        <v>296.88004447867758</v>
      </c>
      <c r="J4948" s="86">
        <v>30.292899999999999</v>
      </c>
      <c r="K4948" s="129">
        <f t="shared" si="145"/>
        <v>9.8003177140081537</v>
      </c>
      <c r="L4948" s="68" t="str">
        <f>VLOOKUP(C4948,[6]Consolidado!$B:$E,2,FALSE)</f>
        <v>Phipps&amp;CO</v>
      </c>
      <c r="M4948" s="69" t="str">
        <f>VLOOKUP(C4948,[6]Consolidado!$B:$E,3,FALSE)</f>
        <v>Side table with wood slats</v>
      </c>
      <c r="N4948" s="70" t="str">
        <f>VLOOKUP(C4948,[6]Consolidado!$B:$H,7,FALSE)</f>
        <v>Agosto</v>
      </c>
      <c r="O4948" s="69"/>
      <c r="P4948" s="69"/>
    </row>
    <row r="4949" spans="1:16" s="71" customFormat="1" ht="16.5" customHeight="1" outlineLevel="1" x14ac:dyDescent="0.2">
      <c r="A4949" s="60" t="s">
        <v>717</v>
      </c>
      <c r="B4949" s="61">
        <v>42978</v>
      </c>
      <c r="C4949" s="69">
        <v>313</v>
      </c>
      <c r="D4949" s="63" t="str">
        <f>VLOOKUP(C4949,[6]Consolidado!$B:$E,4,FALSE)</f>
        <v>Finalizada</v>
      </c>
      <c r="E4949" s="64" t="s">
        <v>25</v>
      </c>
      <c r="F4949" s="65" t="s">
        <v>109</v>
      </c>
      <c r="G4949" s="66">
        <v>0.75</v>
      </c>
      <c r="H4949" s="67">
        <v>1200.5646323851602</v>
      </c>
      <c r="I4949" s="129">
        <f t="shared" si="144"/>
        <v>900.42347428887012</v>
      </c>
      <c r="J4949" s="86">
        <v>30.292899999999999</v>
      </c>
      <c r="K4949" s="129">
        <f t="shared" si="145"/>
        <v>29.723911355098725</v>
      </c>
      <c r="L4949" s="68" t="str">
        <f>VLOOKUP(C4949,[6]Consolidado!$B:$E,2,FALSE)</f>
        <v>Phipps&amp;CO</v>
      </c>
      <c r="M4949" s="69" t="str">
        <f>VLOOKUP(C4949,[6]Consolidado!$B:$E,3,FALSE)</f>
        <v>Side table with wood slats</v>
      </c>
      <c r="N4949" s="70" t="str">
        <f>VLOOKUP(C4949,[6]Consolidado!$B:$H,7,FALSE)</f>
        <v>Agosto</v>
      </c>
      <c r="O4949" s="69"/>
      <c r="P4949" s="69"/>
    </row>
    <row r="4950" spans="1:16" s="71" customFormat="1" ht="16.5" customHeight="1" outlineLevel="1" x14ac:dyDescent="0.2">
      <c r="A4950" s="60" t="s">
        <v>717</v>
      </c>
      <c r="B4950" s="61">
        <v>42978</v>
      </c>
      <c r="C4950" s="69">
        <v>313</v>
      </c>
      <c r="D4950" s="63" t="str">
        <f>VLOOKUP(C4950,[6]Consolidado!$B:$E,4,FALSE)</f>
        <v>Finalizada</v>
      </c>
      <c r="E4950" s="64" t="s">
        <v>25</v>
      </c>
      <c r="F4950" s="65" t="s">
        <v>110</v>
      </c>
      <c r="G4950" s="66">
        <v>0.875</v>
      </c>
      <c r="H4950" s="67">
        <v>1309.9402727880145</v>
      </c>
      <c r="I4950" s="129">
        <f t="shared" si="144"/>
        <v>1146.1977386895126</v>
      </c>
      <c r="J4950" s="86">
        <v>30.292899999999999</v>
      </c>
      <c r="K4950" s="129">
        <f t="shared" si="145"/>
        <v>37.837174344137161</v>
      </c>
      <c r="L4950" s="68" t="str">
        <f>VLOOKUP(C4950,[6]Consolidado!$B:$E,2,FALSE)</f>
        <v>Phipps&amp;CO</v>
      </c>
      <c r="M4950" s="69" t="str">
        <f>VLOOKUP(C4950,[6]Consolidado!$B:$E,3,FALSE)</f>
        <v>Side table with wood slats</v>
      </c>
      <c r="N4950" s="70" t="str">
        <f>VLOOKUP(C4950,[6]Consolidado!$B:$H,7,FALSE)</f>
        <v>Agosto</v>
      </c>
      <c r="O4950" s="69"/>
      <c r="P4950" s="69"/>
    </row>
    <row r="4951" spans="1:16" s="71" customFormat="1" ht="16.5" customHeight="1" outlineLevel="1" x14ac:dyDescent="0.2">
      <c r="A4951" s="60" t="s">
        <v>717</v>
      </c>
      <c r="B4951" s="61">
        <v>42978</v>
      </c>
      <c r="C4951" s="69">
        <v>313</v>
      </c>
      <c r="D4951" s="63" t="str">
        <f>VLOOKUP(C4951,[6]Consolidado!$B:$E,4,FALSE)</f>
        <v>Finalizada</v>
      </c>
      <c r="E4951" s="64" t="s">
        <v>25</v>
      </c>
      <c r="F4951" s="65" t="s">
        <v>119</v>
      </c>
      <c r="G4951" s="66">
        <v>0.875</v>
      </c>
      <c r="H4951" s="67">
        <v>614.85960643746137</v>
      </c>
      <c r="I4951" s="129">
        <f t="shared" si="144"/>
        <v>538.00215563277868</v>
      </c>
      <c r="J4951" s="86">
        <v>30.292899999999999</v>
      </c>
      <c r="K4951" s="129">
        <f t="shared" si="145"/>
        <v>17.760008306658612</v>
      </c>
      <c r="L4951" s="68" t="str">
        <f>VLOOKUP(C4951,[6]Consolidado!$B:$E,2,FALSE)</f>
        <v>Phipps&amp;CO</v>
      </c>
      <c r="M4951" s="69" t="str">
        <f>VLOOKUP(C4951,[6]Consolidado!$B:$E,3,FALSE)</f>
        <v>Side table with wood slats</v>
      </c>
      <c r="N4951" s="70" t="str">
        <f>VLOOKUP(C4951,[6]Consolidado!$B:$H,7,FALSE)</f>
        <v>Agosto</v>
      </c>
      <c r="O4951" s="69"/>
      <c r="P4951" s="69"/>
    </row>
    <row r="4952" spans="1:16" s="71" customFormat="1" ht="16.5" customHeight="1" outlineLevel="1" x14ac:dyDescent="0.2">
      <c r="A4952" s="60" t="s">
        <v>717</v>
      </c>
      <c r="B4952" s="61">
        <v>42978</v>
      </c>
      <c r="C4952" s="69">
        <v>313</v>
      </c>
      <c r="D4952" s="63" t="str">
        <f>VLOOKUP(C4952,[6]Consolidado!$B:$E,4,FALSE)</f>
        <v>Finalizada</v>
      </c>
      <c r="E4952" s="64" t="s">
        <v>25</v>
      </c>
      <c r="F4952" s="65" t="s">
        <v>114</v>
      </c>
      <c r="G4952" s="66">
        <v>0.625</v>
      </c>
      <c r="H4952" s="67">
        <v>818.28</v>
      </c>
      <c r="I4952" s="129">
        <f t="shared" si="144"/>
        <v>511.42499999999995</v>
      </c>
      <c r="J4952" s="86">
        <v>30.292899999999999</v>
      </c>
      <c r="K4952" s="129">
        <f t="shared" si="145"/>
        <v>16.882668876205315</v>
      </c>
      <c r="L4952" s="68" t="str">
        <f>VLOOKUP(C4952,[6]Consolidado!$B:$E,2,FALSE)</f>
        <v>Phipps&amp;CO</v>
      </c>
      <c r="M4952" s="69" t="str">
        <f>VLOOKUP(C4952,[6]Consolidado!$B:$E,3,FALSE)</f>
        <v>Side table with wood slats</v>
      </c>
      <c r="N4952" s="70" t="str">
        <f>VLOOKUP(C4952,[6]Consolidado!$B:$H,7,FALSE)</f>
        <v>Agosto</v>
      </c>
      <c r="O4952" s="69"/>
      <c r="P4952" s="69"/>
    </row>
    <row r="4953" spans="1:16" s="71" customFormat="1" ht="16.5" customHeight="1" outlineLevel="1" x14ac:dyDescent="0.2">
      <c r="A4953" s="60" t="s">
        <v>717</v>
      </c>
      <c r="B4953" s="61">
        <v>42978</v>
      </c>
      <c r="C4953" s="69">
        <v>313</v>
      </c>
      <c r="D4953" s="63" t="str">
        <f>VLOOKUP(C4953,[6]Consolidado!$B:$E,4,FALSE)</f>
        <v>Finalizada</v>
      </c>
      <c r="E4953" s="64" t="s">
        <v>25</v>
      </c>
      <c r="F4953" s="65" t="s">
        <v>99</v>
      </c>
      <c r="G4953" s="66">
        <v>0.625</v>
      </c>
      <c r="H4953" s="67">
        <v>349.53824092741934</v>
      </c>
      <c r="I4953" s="129">
        <f t="shared" si="144"/>
        <v>218.46140057963709</v>
      </c>
      <c r="J4953" s="86">
        <v>30.292899999999999</v>
      </c>
      <c r="K4953" s="129">
        <f t="shared" si="145"/>
        <v>7.2116370694003242</v>
      </c>
      <c r="L4953" s="68" t="str">
        <f>VLOOKUP(C4953,[6]Consolidado!$B:$E,2,FALSE)</f>
        <v>Phipps&amp;CO</v>
      </c>
      <c r="M4953" s="69" t="str">
        <f>VLOOKUP(C4953,[6]Consolidado!$B:$E,3,FALSE)</f>
        <v>Side table with wood slats</v>
      </c>
      <c r="N4953" s="70" t="str">
        <f>VLOOKUP(C4953,[6]Consolidado!$B:$H,7,FALSE)</f>
        <v>Agosto</v>
      </c>
      <c r="O4953" s="69"/>
      <c r="P4953" s="69"/>
    </row>
    <row r="4954" spans="1:16" s="71" customFormat="1" ht="16.5" customHeight="1" outlineLevel="1" x14ac:dyDescent="0.2">
      <c r="A4954" s="60" t="s">
        <v>717</v>
      </c>
      <c r="B4954" s="61">
        <v>42978</v>
      </c>
      <c r="C4954" s="69">
        <v>313</v>
      </c>
      <c r="D4954" s="63" t="str">
        <f>VLOOKUP(C4954,[6]Consolidado!$B:$E,4,FALSE)</f>
        <v>Finalizada</v>
      </c>
      <c r="E4954" s="64" t="s">
        <v>25</v>
      </c>
      <c r="F4954" s="65" t="s">
        <v>276</v>
      </c>
      <c r="G4954" s="66">
        <v>0.4375</v>
      </c>
      <c r="H4954" s="67">
        <v>692.75</v>
      </c>
      <c r="I4954" s="129">
        <f t="shared" si="144"/>
        <v>303.078125</v>
      </c>
      <c r="J4954" s="86">
        <v>30.292899999999999</v>
      </c>
      <c r="K4954" s="129">
        <f t="shared" si="145"/>
        <v>10.004922770682239</v>
      </c>
      <c r="L4954" s="68" t="str">
        <f>VLOOKUP(C4954,[6]Consolidado!$B:$E,2,FALSE)</f>
        <v>Phipps&amp;CO</v>
      </c>
      <c r="M4954" s="69" t="str">
        <f>VLOOKUP(C4954,[6]Consolidado!$B:$E,3,FALSE)</f>
        <v>Side table with wood slats</v>
      </c>
      <c r="N4954" s="70" t="str">
        <f>VLOOKUP(C4954,[6]Consolidado!$B:$H,7,FALSE)</f>
        <v>Agosto</v>
      </c>
      <c r="O4954" s="69"/>
      <c r="P4954" s="69"/>
    </row>
    <row r="4955" spans="1:16" s="71" customFormat="1" ht="16.5" customHeight="1" outlineLevel="1" x14ac:dyDescent="0.2">
      <c r="A4955" s="60" t="s">
        <v>717</v>
      </c>
      <c r="B4955" s="61">
        <v>42978</v>
      </c>
      <c r="C4955" s="69">
        <v>313</v>
      </c>
      <c r="D4955" s="63" t="str">
        <f>VLOOKUP(C4955,[6]Consolidado!$B:$E,4,FALSE)</f>
        <v>Finalizada</v>
      </c>
      <c r="E4955" s="64" t="s">
        <v>25</v>
      </c>
      <c r="F4955" s="65" t="s">
        <v>275</v>
      </c>
      <c r="G4955" s="66">
        <v>0.25</v>
      </c>
      <c r="H4955" s="67">
        <v>692.75</v>
      </c>
      <c r="I4955" s="129">
        <f t="shared" si="144"/>
        <v>173.1875</v>
      </c>
      <c r="J4955" s="86">
        <v>30.292899999999999</v>
      </c>
      <c r="K4955" s="129">
        <f t="shared" si="145"/>
        <v>5.7170987261041368</v>
      </c>
      <c r="L4955" s="68" t="str">
        <f>VLOOKUP(C4955,[6]Consolidado!$B:$E,2,FALSE)</f>
        <v>Phipps&amp;CO</v>
      </c>
      <c r="M4955" s="69" t="str">
        <f>VLOOKUP(C4955,[6]Consolidado!$B:$E,3,FALSE)</f>
        <v>Side table with wood slats</v>
      </c>
      <c r="N4955" s="70" t="str">
        <f>VLOOKUP(C4955,[6]Consolidado!$B:$H,7,FALSE)</f>
        <v>Agosto</v>
      </c>
      <c r="O4955" s="69"/>
      <c r="P4955" s="69"/>
    </row>
    <row r="4956" spans="1:16" s="71" customFormat="1" ht="16.5" customHeight="1" outlineLevel="1" x14ac:dyDescent="0.2">
      <c r="A4956" s="60" t="s">
        <v>717</v>
      </c>
      <c r="B4956" s="61">
        <v>42978</v>
      </c>
      <c r="C4956" s="69">
        <v>313</v>
      </c>
      <c r="D4956" s="63" t="str">
        <f>VLOOKUP(C4956,[6]Consolidado!$B:$E,4,FALSE)</f>
        <v>Finalizada</v>
      </c>
      <c r="E4956" s="64" t="s">
        <v>33</v>
      </c>
      <c r="F4956" s="65" t="s">
        <v>90</v>
      </c>
      <c r="G4956" s="66">
        <v>21.6</v>
      </c>
      <c r="H4956" s="67">
        <v>3.1466686239601929</v>
      </c>
      <c r="I4956" s="129">
        <f t="shared" si="144"/>
        <v>67.968042277540164</v>
      </c>
      <c r="J4956" s="86">
        <v>30.292899999999999</v>
      </c>
      <c r="K4956" s="129">
        <f t="shared" si="145"/>
        <v>2.2436954625519565</v>
      </c>
      <c r="L4956" s="68" t="str">
        <f>VLOOKUP(C4956,[6]Consolidado!$B:$E,2,FALSE)</f>
        <v>Phipps&amp;CO</v>
      </c>
      <c r="M4956" s="69" t="str">
        <f>VLOOKUP(C4956,[6]Consolidado!$B:$E,3,FALSE)</f>
        <v>Side table with wood slats</v>
      </c>
      <c r="N4956" s="70" t="str">
        <f>VLOOKUP(C4956,[6]Consolidado!$B:$H,7,FALSE)</f>
        <v>Agosto</v>
      </c>
      <c r="O4956" s="69"/>
      <c r="P4956" s="69"/>
    </row>
    <row r="4957" spans="1:16" s="71" customFormat="1" ht="16.5" customHeight="1" outlineLevel="1" x14ac:dyDescent="0.2">
      <c r="A4957" s="60" t="s">
        <v>717</v>
      </c>
      <c r="B4957" s="61">
        <v>42978</v>
      </c>
      <c r="C4957" s="69" t="s">
        <v>290</v>
      </c>
      <c r="D4957" s="63" t="str">
        <f>VLOOKUP(C4957,[6]Consolidado!$B:$E,4,FALSE)</f>
        <v>En Proceso</v>
      </c>
      <c r="E4957" s="64" t="s">
        <v>25</v>
      </c>
      <c r="F4957" s="65" t="s">
        <v>108</v>
      </c>
      <c r="G4957" s="66">
        <v>-0.25</v>
      </c>
      <c r="H4957" s="67">
        <v>950.01614233176826</v>
      </c>
      <c r="I4957" s="129">
        <f t="shared" si="144"/>
        <v>-237.50403558294207</v>
      </c>
      <c r="J4957" s="86">
        <v>30.292899999999999</v>
      </c>
      <c r="K4957" s="129">
        <f t="shared" si="145"/>
        <v>-7.8402541712065226</v>
      </c>
      <c r="L4957" s="68" t="str">
        <f>VLOOKUP(C4957,[6]Consolidado!$B:$E,2,FALSE)</f>
        <v>Acabado</v>
      </c>
      <c r="M4957" s="69" t="str">
        <f>VLOOKUP(C4957,[6]Consolidado!$B:$E,3,FALSE)</f>
        <v>Material de acabado pendiente de distribuir</v>
      </c>
      <c r="N4957" s="70">
        <f>VLOOKUP(C4957,[6]Consolidado!$B:$H,7,FALSE)</f>
        <v>0</v>
      </c>
      <c r="O4957" s="69"/>
      <c r="P4957" s="69"/>
    </row>
    <row r="4958" spans="1:16" s="71" customFormat="1" ht="16.5" customHeight="1" outlineLevel="1" x14ac:dyDescent="0.2">
      <c r="A4958" s="60" t="s">
        <v>717</v>
      </c>
      <c r="B4958" s="61">
        <v>42978</v>
      </c>
      <c r="C4958" s="69" t="s">
        <v>290</v>
      </c>
      <c r="D4958" s="63" t="str">
        <f>VLOOKUP(C4958,[6]Consolidado!$B:$E,4,FALSE)</f>
        <v>En Proceso</v>
      </c>
      <c r="E4958" s="64" t="s">
        <v>25</v>
      </c>
      <c r="F4958" s="65" t="s">
        <v>109</v>
      </c>
      <c r="G4958" s="66">
        <v>-0.375</v>
      </c>
      <c r="H4958" s="67">
        <v>1200.5646323851602</v>
      </c>
      <c r="I4958" s="129">
        <f t="shared" si="144"/>
        <v>-450.21173714443506</v>
      </c>
      <c r="J4958" s="86">
        <v>30.292899999999999</v>
      </c>
      <c r="K4958" s="129">
        <f t="shared" si="145"/>
        <v>-14.861955677549362</v>
      </c>
      <c r="L4958" s="68" t="str">
        <f>VLOOKUP(C4958,[6]Consolidado!$B:$E,2,FALSE)</f>
        <v>Acabado</v>
      </c>
      <c r="M4958" s="69" t="str">
        <f>VLOOKUP(C4958,[6]Consolidado!$B:$E,3,FALSE)</f>
        <v>Material de acabado pendiente de distribuir</v>
      </c>
      <c r="N4958" s="70">
        <f>VLOOKUP(C4958,[6]Consolidado!$B:$H,7,FALSE)</f>
        <v>0</v>
      </c>
      <c r="O4958" s="69"/>
      <c r="P4958" s="69"/>
    </row>
    <row r="4959" spans="1:16" s="71" customFormat="1" ht="16.5" customHeight="1" outlineLevel="1" x14ac:dyDescent="0.2">
      <c r="A4959" s="60" t="s">
        <v>717</v>
      </c>
      <c r="B4959" s="61">
        <v>42978</v>
      </c>
      <c r="C4959" s="69" t="s">
        <v>290</v>
      </c>
      <c r="D4959" s="63" t="str">
        <f>VLOOKUP(C4959,[6]Consolidado!$B:$E,4,FALSE)</f>
        <v>En Proceso</v>
      </c>
      <c r="E4959" s="64" t="s">
        <v>25</v>
      </c>
      <c r="F4959" s="65" t="s">
        <v>110</v>
      </c>
      <c r="G4959" s="66">
        <v>-0.53125</v>
      </c>
      <c r="H4959" s="67">
        <v>1309.9402727880145</v>
      </c>
      <c r="I4959" s="129">
        <f t="shared" si="144"/>
        <v>-695.9057699186327</v>
      </c>
      <c r="J4959" s="86">
        <v>30.292899999999999</v>
      </c>
      <c r="K4959" s="129">
        <f t="shared" si="145"/>
        <v>-22.972570137511848</v>
      </c>
      <c r="L4959" s="68" t="str">
        <f>VLOOKUP(C4959,[6]Consolidado!$B:$E,2,FALSE)</f>
        <v>Acabado</v>
      </c>
      <c r="M4959" s="69" t="str">
        <f>VLOOKUP(C4959,[6]Consolidado!$B:$E,3,FALSE)</f>
        <v>Material de acabado pendiente de distribuir</v>
      </c>
      <c r="N4959" s="70">
        <f>VLOOKUP(C4959,[6]Consolidado!$B:$H,7,FALSE)</f>
        <v>0</v>
      </c>
      <c r="O4959" s="69"/>
      <c r="P4959" s="69"/>
    </row>
    <row r="4960" spans="1:16" s="71" customFormat="1" ht="16.5" customHeight="1" outlineLevel="1" x14ac:dyDescent="0.2">
      <c r="A4960" s="60" t="s">
        <v>717</v>
      </c>
      <c r="B4960" s="61">
        <v>42978</v>
      </c>
      <c r="C4960" s="69" t="s">
        <v>290</v>
      </c>
      <c r="D4960" s="63" t="str">
        <f>VLOOKUP(C4960,[6]Consolidado!$B:$E,4,FALSE)</f>
        <v>En Proceso</v>
      </c>
      <c r="E4960" s="64" t="s">
        <v>25</v>
      </c>
      <c r="F4960" s="65" t="s">
        <v>119</v>
      </c>
      <c r="G4960" s="66">
        <v>-0.53125</v>
      </c>
      <c r="H4960" s="67">
        <v>614.85960643746137</v>
      </c>
      <c r="I4960" s="129">
        <f t="shared" si="144"/>
        <v>-326.64416591990135</v>
      </c>
      <c r="J4960" s="86">
        <v>30.292899999999999</v>
      </c>
      <c r="K4960" s="129">
        <f t="shared" si="145"/>
        <v>-10.782862186185588</v>
      </c>
      <c r="L4960" s="68" t="str">
        <f>VLOOKUP(C4960,[6]Consolidado!$B:$E,2,FALSE)</f>
        <v>Acabado</v>
      </c>
      <c r="M4960" s="69" t="str">
        <f>VLOOKUP(C4960,[6]Consolidado!$B:$E,3,FALSE)</f>
        <v>Material de acabado pendiente de distribuir</v>
      </c>
      <c r="N4960" s="70">
        <f>VLOOKUP(C4960,[6]Consolidado!$B:$H,7,FALSE)</f>
        <v>0</v>
      </c>
      <c r="O4960" s="69"/>
      <c r="P4960" s="69"/>
    </row>
    <row r="4961" spans="1:16" s="71" customFormat="1" ht="16.5" customHeight="1" outlineLevel="1" x14ac:dyDescent="0.2">
      <c r="A4961" s="60" t="s">
        <v>717</v>
      </c>
      <c r="B4961" s="61">
        <v>42978</v>
      </c>
      <c r="C4961" s="69" t="s">
        <v>290</v>
      </c>
      <c r="D4961" s="63" t="str">
        <f>VLOOKUP(C4961,[6]Consolidado!$B:$E,4,FALSE)</f>
        <v>En Proceso</v>
      </c>
      <c r="E4961" s="64" t="s">
        <v>25</v>
      </c>
      <c r="F4961" s="65" t="s">
        <v>276</v>
      </c>
      <c r="G4961" s="66">
        <v>-0.3125</v>
      </c>
      <c r="H4961" s="67">
        <v>692.75</v>
      </c>
      <c r="I4961" s="129">
        <f t="shared" si="144"/>
        <v>-216.484375</v>
      </c>
      <c r="J4961" s="86">
        <v>30.292899999999999</v>
      </c>
      <c r="K4961" s="129">
        <f t="shared" si="145"/>
        <v>-7.146373407630171</v>
      </c>
      <c r="L4961" s="68" t="str">
        <f>VLOOKUP(C4961,[6]Consolidado!$B:$E,2,FALSE)</f>
        <v>Acabado</v>
      </c>
      <c r="M4961" s="69" t="str">
        <f>VLOOKUP(C4961,[6]Consolidado!$B:$E,3,FALSE)</f>
        <v>Material de acabado pendiente de distribuir</v>
      </c>
      <c r="N4961" s="70">
        <f>VLOOKUP(C4961,[6]Consolidado!$B:$H,7,FALSE)</f>
        <v>0</v>
      </c>
      <c r="O4961" s="69"/>
      <c r="P4961" s="69"/>
    </row>
    <row r="4962" spans="1:16" s="71" customFormat="1" ht="16.5" customHeight="1" outlineLevel="1" x14ac:dyDescent="0.2">
      <c r="A4962" s="60" t="s">
        <v>717</v>
      </c>
      <c r="B4962" s="61">
        <v>42978</v>
      </c>
      <c r="C4962" s="69" t="s">
        <v>290</v>
      </c>
      <c r="D4962" s="63" t="str">
        <f>VLOOKUP(C4962,[6]Consolidado!$B:$E,4,FALSE)</f>
        <v>En Proceso</v>
      </c>
      <c r="E4962" s="64" t="s">
        <v>25</v>
      </c>
      <c r="F4962" s="65" t="s">
        <v>275</v>
      </c>
      <c r="G4962" s="66">
        <v>-0.125</v>
      </c>
      <c r="H4962" s="67">
        <v>692.75</v>
      </c>
      <c r="I4962" s="129">
        <f t="shared" si="144"/>
        <v>-86.59375</v>
      </c>
      <c r="J4962" s="86">
        <v>30.292899999999999</v>
      </c>
      <c r="K4962" s="129">
        <f t="shared" si="145"/>
        <v>-2.8585493630520684</v>
      </c>
      <c r="L4962" s="68" t="str">
        <f>VLOOKUP(C4962,[6]Consolidado!$B:$E,2,FALSE)</f>
        <v>Acabado</v>
      </c>
      <c r="M4962" s="69" t="str">
        <f>VLOOKUP(C4962,[6]Consolidado!$B:$E,3,FALSE)</f>
        <v>Material de acabado pendiente de distribuir</v>
      </c>
      <c r="N4962" s="70">
        <f>VLOOKUP(C4962,[6]Consolidado!$B:$H,7,FALSE)</f>
        <v>0</v>
      </c>
      <c r="O4962" s="69"/>
      <c r="P4962" s="69"/>
    </row>
    <row r="4963" spans="1:16" s="71" customFormat="1" ht="16.5" customHeight="1" outlineLevel="1" x14ac:dyDescent="0.2">
      <c r="A4963" s="60" t="s">
        <v>717</v>
      </c>
      <c r="B4963" s="61">
        <v>42978</v>
      </c>
      <c r="C4963" s="69">
        <v>313</v>
      </c>
      <c r="D4963" s="63" t="str">
        <f>VLOOKUP(C4963,[6]Consolidado!$B:$E,4,FALSE)</f>
        <v>Finalizada</v>
      </c>
      <c r="E4963" s="64" t="s">
        <v>25</v>
      </c>
      <c r="F4963" s="65" t="s">
        <v>108</v>
      </c>
      <c r="G4963" s="66">
        <v>0.25</v>
      </c>
      <c r="H4963" s="67">
        <v>950.01614233176826</v>
      </c>
      <c r="I4963" s="129">
        <f t="shared" si="144"/>
        <v>237.50403558294207</v>
      </c>
      <c r="J4963" s="86">
        <v>30.292899999999999</v>
      </c>
      <c r="K4963" s="129">
        <f t="shared" si="145"/>
        <v>7.8402541712065226</v>
      </c>
      <c r="L4963" s="68" t="str">
        <f>VLOOKUP(C4963,[6]Consolidado!$B:$E,2,FALSE)</f>
        <v>Phipps&amp;CO</v>
      </c>
      <c r="M4963" s="69" t="str">
        <f>VLOOKUP(C4963,[6]Consolidado!$B:$E,3,FALSE)</f>
        <v>Side table with wood slats</v>
      </c>
      <c r="N4963" s="70" t="str">
        <f>VLOOKUP(C4963,[6]Consolidado!$B:$H,7,FALSE)</f>
        <v>Agosto</v>
      </c>
      <c r="O4963" s="69"/>
      <c r="P4963" s="69"/>
    </row>
    <row r="4964" spans="1:16" s="71" customFormat="1" ht="16.5" customHeight="1" outlineLevel="1" x14ac:dyDescent="0.2">
      <c r="A4964" s="60" t="s">
        <v>717</v>
      </c>
      <c r="B4964" s="61">
        <v>42978</v>
      </c>
      <c r="C4964" s="69">
        <v>313</v>
      </c>
      <c r="D4964" s="63" t="str">
        <f>VLOOKUP(C4964,[6]Consolidado!$B:$E,4,FALSE)</f>
        <v>Finalizada</v>
      </c>
      <c r="E4964" s="64" t="s">
        <v>25</v>
      </c>
      <c r="F4964" s="65" t="s">
        <v>109</v>
      </c>
      <c r="G4964" s="66">
        <v>0.375</v>
      </c>
      <c r="H4964" s="67">
        <v>1200.5646323851602</v>
      </c>
      <c r="I4964" s="129">
        <f t="shared" si="144"/>
        <v>450.21173714443506</v>
      </c>
      <c r="J4964" s="86">
        <v>30.292899999999999</v>
      </c>
      <c r="K4964" s="129">
        <f t="shared" si="145"/>
        <v>14.861955677549362</v>
      </c>
      <c r="L4964" s="68" t="str">
        <f>VLOOKUP(C4964,[6]Consolidado!$B:$E,2,FALSE)</f>
        <v>Phipps&amp;CO</v>
      </c>
      <c r="M4964" s="69" t="str">
        <f>VLOOKUP(C4964,[6]Consolidado!$B:$E,3,FALSE)</f>
        <v>Side table with wood slats</v>
      </c>
      <c r="N4964" s="70" t="str">
        <f>VLOOKUP(C4964,[6]Consolidado!$B:$H,7,FALSE)</f>
        <v>Agosto</v>
      </c>
      <c r="O4964" s="69"/>
      <c r="P4964" s="69"/>
    </row>
    <row r="4965" spans="1:16" s="71" customFormat="1" ht="16.5" customHeight="1" outlineLevel="1" x14ac:dyDescent="0.2">
      <c r="A4965" s="60" t="s">
        <v>717</v>
      </c>
      <c r="B4965" s="61">
        <v>42978</v>
      </c>
      <c r="C4965" s="69">
        <v>313</v>
      </c>
      <c r="D4965" s="63" t="str">
        <f>VLOOKUP(C4965,[6]Consolidado!$B:$E,4,FALSE)</f>
        <v>Finalizada</v>
      </c>
      <c r="E4965" s="64" t="s">
        <v>25</v>
      </c>
      <c r="F4965" s="65" t="s">
        <v>110</v>
      </c>
      <c r="G4965" s="66">
        <v>0.53125</v>
      </c>
      <c r="H4965" s="67">
        <v>1309.9402727880145</v>
      </c>
      <c r="I4965" s="129">
        <f t="shared" si="144"/>
        <v>695.9057699186327</v>
      </c>
      <c r="J4965" s="86">
        <v>30.292899999999999</v>
      </c>
      <c r="K4965" s="129">
        <f t="shared" si="145"/>
        <v>22.972570137511848</v>
      </c>
      <c r="L4965" s="68" t="str">
        <f>VLOOKUP(C4965,[6]Consolidado!$B:$E,2,FALSE)</f>
        <v>Phipps&amp;CO</v>
      </c>
      <c r="M4965" s="69" t="str">
        <f>VLOOKUP(C4965,[6]Consolidado!$B:$E,3,FALSE)</f>
        <v>Side table with wood slats</v>
      </c>
      <c r="N4965" s="70" t="str">
        <f>VLOOKUP(C4965,[6]Consolidado!$B:$H,7,FALSE)</f>
        <v>Agosto</v>
      </c>
      <c r="O4965" s="69"/>
      <c r="P4965" s="69"/>
    </row>
    <row r="4966" spans="1:16" s="71" customFormat="1" ht="16.5" customHeight="1" outlineLevel="1" x14ac:dyDescent="0.2">
      <c r="A4966" s="60" t="s">
        <v>717</v>
      </c>
      <c r="B4966" s="61">
        <v>42978</v>
      </c>
      <c r="C4966" s="69">
        <v>313</v>
      </c>
      <c r="D4966" s="63" t="str">
        <f>VLOOKUP(C4966,[6]Consolidado!$B:$E,4,FALSE)</f>
        <v>Finalizada</v>
      </c>
      <c r="E4966" s="64" t="s">
        <v>25</v>
      </c>
      <c r="F4966" s="65" t="s">
        <v>119</v>
      </c>
      <c r="G4966" s="66">
        <v>0.53125</v>
      </c>
      <c r="H4966" s="67">
        <v>614.85960643746137</v>
      </c>
      <c r="I4966" s="129">
        <f t="shared" si="144"/>
        <v>326.64416591990135</v>
      </c>
      <c r="J4966" s="86">
        <v>30.292899999999999</v>
      </c>
      <c r="K4966" s="129">
        <f t="shared" si="145"/>
        <v>10.782862186185588</v>
      </c>
      <c r="L4966" s="68" t="str">
        <f>VLOOKUP(C4966,[6]Consolidado!$B:$E,2,FALSE)</f>
        <v>Phipps&amp;CO</v>
      </c>
      <c r="M4966" s="69" t="str">
        <f>VLOOKUP(C4966,[6]Consolidado!$B:$E,3,FALSE)</f>
        <v>Side table with wood slats</v>
      </c>
      <c r="N4966" s="70" t="str">
        <f>VLOOKUP(C4966,[6]Consolidado!$B:$H,7,FALSE)</f>
        <v>Agosto</v>
      </c>
      <c r="O4966" s="69"/>
      <c r="P4966" s="69"/>
    </row>
    <row r="4967" spans="1:16" s="71" customFormat="1" ht="16.5" customHeight="1" outlineLevel="1" x14ac:dyDescent="0.2">
      <c r="A4967" s="60" t="s">
        <v>717</v>
      </c>
      <c r="B4967" s="61">
        <v>42978</v>
      </c>
      <c r="C4967" s="69">
        <v>313</v>
      </c>
      <c r="D4967" s="63" t="str">
        <f>VLOOKUP(C4967,[6]Consolidado!$B:$E,4,FALSE)</f>
        <v>Finalizada</v>
      </c>
      <c r="E4967" s="64" t="s">
        <v>25</v>
      </c>
      <c r="F4967" s="65" t="s">
        <v>276</v>
      </c>
      <c r="G4967" s="66">
        <v>0.3125</v>
      </c>
      <c r="H4967" s="67">
        <v>692.75</v>
      </c>
      <c r="I4967" s="129">
        <f t="shared" si="144"/>
        <v>216.484375</v>
      </c>
      <c r="J4967" s="86">
        <v>30.292899999999999</v>
      </c>
      <c r="K4967" s="129">
        <f t="shared" si="145"/>
        <v>7.146373407630171</v>
      </c>
      <c r="L4967" s="68" t="str">
        <f>VLOOKUP(C4967,[6]Consolidado!$B:$E,2,FALSE)</f>
        <v>Phipps&amp;CO</v>
      </c>
      <c r="M4967" s="69" t="str">
        <f>VLOOKUP(C4967,[6]Consolidado!$B:$E,3,FALSE)</f>
        <v>Side table with wood slats</v>
      </c>
      <c r="N4967" s="70" t="str">
        <f>VLOOKUP(C4967,[6]Consolidado!$B:$H,7,FALSE)</f>
        <v>Agosto</v>
      </c>
      <c r="O4967" s="69"/>
      <c r="P4967" s="69"/>
    </row>
    <row r="4968" spans="1:16" s="71" customFormat="1" ht="16.5" customHeight="1" outlineLevel="1" x14ac:dyDescent="0.2">
      <c r="A4968" s="60" t="s">
        <v>717</v>
      </c>
      <c r="B4968" s="61">
        <v>42978</v>
      </c>
      <c r="C4968" s="69">
        <v>313</v>
      </c>
      <c r="D4968" s="63" t="str">
        <f>VLOOKUP(C4968,[6]Consolidado!$B:$E,4,FALSE)</f>
        <v>Finalizada</v>
      </c>
      <c r="E4968" s="64" t="s">
        <v>25</v>
      </c>
      <c r="F4968" s="65" t="s">
        <v>275</v>
      </c>
      <c r="G4968" s="66">
        <v>0.125</v>
      </c>
      <c r="H4968" s="67">
        <v>692.75</v>
      </c>
      <c r="I4968" s="129">
        <f t="shared" si="144"/>
        <v>86.59375</v>
      </c>
      <c r="J4968" s="86">
        <v>30.292899999999999</v>
      </c>
      <c r="K4968" s="129">
        <f t="shared" si="145"/>
        <v>2.8585493630520684</v>
      </c>
      <c r="L4968" s="68" t="str">
        <f>VLOOKUP(C4968,[6]Consolidado!$B:$E,2,FALSE)</f>
        <v>Phipps&amp;CO</v>
      </c>
      <c r="M4968" s="69" t="str">
        <f>VLOOKUP(C4968,[6]Consolidado!$B:$E,3,FALSE)</f>
        <v>Side table with wood slats</v>
      </c>
      <c r="N4968" s="70" t="str">
        <f>VLOOKUP(C4968,[6]Consolidado!$B:$H,7,FALSE)</f>
        <v>Agosto</v>
      </c>
      <c r="O4968" s="69"/>
      <c r="P4968" s="69"/>
    </row>
    <row r="4969" spans="1:16" s="71" customFormat="1" ht="16.5" customHeight="1" outlineLevel="1" x14ac:dyDescent="0.2">
      <c r="A4969" s="60" t="s">
        <v>717</v>
      </c>
      <c r="B4969" s="61">
        <v>42978</v>
      </c>
      <c r="C4969" s="69" t="s">
        <v>290</v>
      </c>
      <c r="D4969" s="63" t="str">
        <f>VLOOKUP(C4969,[6]Consolidado!$B:$E,4,FALSE)</f>
        <v>En Proceso</v>
      </c>
      <c r="E4969" s="64" t="s">
        <v>25</v>
      </c>
      <c r="F4969" s="65" t="s">
        <v>108</v>
      </c>
      <c r="G4969" s="66">
        <v>-0.5625</v>
      </c>
      <c r="H4969" s="67">
        <v>950.01614233176826</v>
      </c>
      <c r="I4969" s="129">
        <f t="shared" si="144"/>
        <v>-534.38408006161967</v>
      </c>
      <c r="J4969" s="86">
        <v>30.292899999999999</v>
      </c>
      <c r="K4969" s="129">
        <f t="shared" si="145"/>
        <v>-17.640571885214676</v>
      </c>
      <c r="L4969" s="68" t="str">
        <f>VLOOKUP(C4969,[6]Consolidado!$B:$E,2,FALSE)</f>
        <v>Acabado</v>
      </c>
      <c r="M4969" s="69" t="str">
        <f>VLOOKUP(C4969,[6]Consolidado!$B:$E,3,FALSE)</f>
        <v>Material de acabado pendiente de distribuir</v>
      </c>
      <c r="N4969" s="70">
        <f>VLOOKUP(C4969,[6]Consolidado!$B:$H,7,FALSE)</f>
        <v>0</v>
      </c>
      <c r="O4969" s="69"/>
      <c r="P4969" s="69"/>
    </row>
    <row r="4970" spans="1:16" s="71" customFormat="1" ht="16.5" customHeight="1" outlineLevel="1" x14ac:dyDescent="0.2">
      <c r="A4970" s="60" t="s">
        <v>717</v>
      </c>
      <c r="B4970" s="61">
        <v>42978</v>
      </c>
      <c r="C4970" s="69" t="s">
        <v>290</v>
      </c>
      <c r="D4970" s="63" t="str">
        <f>VLOOKUP(C4970,[6]Consolidado!$B:$E,4,FALSE)</f>
        <v>En Proceso</v>
      </c>
      <c r="E4970" s="64" t="s">
        <v>25</v>
      </c>
      <c r="F4970" s="65" t="s">
        <v>109</v>
      </c>
      <c r="G4970" s="66">
        <v>-0.4375</v>
      </c>
      <c r="H4970" s="67">
        <v>1200.5646323851602</v>
      </c>
      <c r="I4970" s="129">
        <f t="shared" si="144"/>
        <v>-525.2470266685076</v>
      </c>
      <c r="J4970" s="86">
        <v>30.292899999999999</v>
      </c>
      <c r="K4970" s="129">
        <f t="shared" si="145"/>
        <v>-17.338948290474256</v>
      </c>
      <c r="L4970" s="68" t="str">
        <f>VLOOKUP(C4970,[6]Consolidado!$B:$E,2,FALSE)</f>
        <v>Acabado</v>
      </c>
      <c r="M4970" s="69" t="str">
        <f>VLOOKUP(C4970,[6]Consolidado!$B:$E,3,FALSE)</f>
        <v>Material de acabado pendiente de distribuir</v>
      </c>
      <c r="N4970" s="70">
        <f>VLOOKUP(C4970,[6]Consolidado!$B:$H,7,FALSE)</f>
        <v>0</v>
      </c>
      <c r="O4970" s="69"/>
      <c r="P4970" s="69"/>
    </row>
    <row r="4971" spans="1:16" s="71" customFormat="1" ht="16.5" customHeight="1" outlineLevel="1" x14ac:dyDescent="0.2">
      <c r="A4971" s="60" t="s">
        <v>717</v>
      </c>
      <c r="B4971" s="61">
        <v>42978</v>
      </c>
      <c r="C4971" s="69" t="s">
        <v>290</v>
      </c>
      <c r="D4971" s="63" t="str">
        <f>VLOOKUP(C4971,[6]Consolidado!$B:$E,4,FALSE)</f>
        <v>En Proceso</v>
      </c>
      <c r="E4971" s="64" t="s">
        <v>25</v>
      </c>
      <c r="F4971" s="65" t="s">
        <v>110</v>
      </c>
      <c r="G4971" s="66">
        <v>-0.5</v>
      </c>
      <c r="H4971" s="67">
        <v>1309.9402727880145</v>
      </c>
      <c r="I4971" s="129">
        <f t="shared" si="144"/>
        <v>-654.97013639400723</v>
      </c>
      <c r="J4971" s="86">
        <v>30.292899999999999</v>
      </c>
      <c r="K4971" s="129">
        <f t="shared" si="145"/>
        <v>-21.621242482364092</v>
      </c>
      <c r="L4971" s="68" t="str">
        <f>VLOOKUP(C4971,[6]Consolidado!$B:$E,2,FALSE)</f>
        <v>Acabado</v>
      </c>
      <c r="M4971" s="69" t="str">
        <f>VLOOKUP(C4971,[6]Consolidado!$B:$E,3,FALSE)</f>
        <v>Material de acabado pendiente de distribuir</v>
      </c>
      <c r="N4971" s="70">
        <f>VLOOKUP(C4971,[6]Consolidado!$B:$H,7,FALSE)</f>
        <v>0</v>
      </c>
      <c r="O4971" s="69"/>
      <c r="P4971" s="69"/>
    </row>
    <row r="4972" spans="1:16" s="71" customFormat="1" ht="16.5" customHeight="1" outlineLevel="1" x14ac:dyDescent="0.2">
      <c r="A4972" s="60" t="s">
        <v>717</v>
      </c>
      <c r="B4972" s="61">
        <v>42978</v>
      </c>
      <c r="C4972" s="69" t="s">
        <v>290</v>
      </c>
      <c r="D4972" s="63" t="str">
        <f>VLOOKUP(C4972,[6]Consolidado!$B:$E,4,FALSE)</f>
        <v>En Proceso</v>
      </c>
      <c r="E4972" s="64" t="s">
        <v>25</v>
      </c>
      <c r="F4972" s="65" t="s">
        <v>119</v>
      </c>
      <c r="G4972" s="66">
        <v>-0.5</v>
      </c>
      <c r="H4972" s="67">
        <v>614.85960643746137</v>
      </c>
      <c r="I4972" s="129">
        <f t="shared" si="144"/>
        <v>-307.42980321873068</v>
      </c>
      <c r="J4972" s="86">
        <v>30.292899999999999</v>
      </c>
      <c r="K4972" s="129">
        <f t="shared" si="145"/>
        <v>-10.148576175233494</v>
      </c>
      <c r="L4972" s="68" t="str">
        <f>VLOOKUP(C4972,[6]Consolidado!$B:$E,2,FALSE)</f>
        <v>Acabado</v>
      </c>
      <c r="M4972" s="69" t="str">
        <f>VLOOKUP(C4972,[6]Consolidado!$B:$E,3,FALSE)</f>
        <v>Material de acabado pendiente de distribuir</v>
      </c>
      <c r="N4972" s="70">
        <f>VLOOKUP(C4972,[6]Consolidado!$B:$H,7,FALSE)</f>
        <v>0</v>
      </c>
      <c r="O4972" s="69"/>
      <c r="P4972" s="69"/>
    </row>
    <row r="4973" spans="1:16" s="71" customFormat="1" ht="16.5" customHeight="1" outlineLevel="1" x14ac:dyDescent="0.2">
      <c r="A4973" s="60" t="s">
        <v>717</v>
      </c>
      <c r="B4973" s="61">
        <v>42978</v>
      </c>
      <c r="C4973" s="69" t="s">
        <v>290</v>
      </c>
      <c r="D4973" s="63" t="str">
        <f>VLOOKUP(C4973,[6]Consolidado!$B:$E,4,FALSE)</f>
        <v>En Proceso</v>
      </c>
      <c r="E4973" s="64" t="s">
        <v>25</v>
      </c>
      <c r="F4973" s="65" t="s">
        <v>133</v>
      </c>
      <c r="G4973" s="66">
        <v>-0.125</v>
      </c>
      <c r="H4973" s="67">
        <v>142.2564563939394</v>
      </c>
      <c r="I4973" s="129">
        <f t="shared" si="144"/>
        <v>-17.782057049242425</v>
      </c>
      <c r="J4973" s="86">
        <v>30.292899999999999</v>
      </c>
      <c r="K4973" s="129">
        <f t="shared" si="145"/>
        <v>-0.5870041181016814</v>
      </c>
      <c r="L4973" s="68" t="str">
        <f>VLOOKUP(C4973,[6]Consolidado!$B:$E,2,FALSE)</f>
        <v>Acabado</v>
      </c>
      <c r="M4973" s="69" t="str">
        <f>VLOOKUP(C4973,[6]Consolidado!$B:$E,3,FALSE)</f>
        <v>Material de acabado pendiente de distribuir</v>
      </c>
      <c r="N4973" s="70">
        <f>VLOOKUP(C4973,[6]Consolidado!$B:$H,7,FALSE)</f>
        <v>0</v>
      </c>
      <c r="O4973" s="69"/>
      <c r="P4973" s="69"/>
    </row>
    <row r="4974" spans="1:16" s="71" customFormat="1" ht="16.5" customHeight="1" outlineLevel="1" x14ac:dyDescent="0.2">
      <c r="A4974" s="60" t="s">
        <v>717</v>
      </c>
      <c r="B4974" s="61">
        <v>42978</v>
      </c>
      <c r="C4974" s="69" t="s">
        <v>290</v>
      </c>
      <c r="D4974" s="63" t="str">
        <f>VLOOKUP(C4974,[6]Consolidado!$B:$E,4,FALSE)</f>
        <v>En Proceso</v>
      </c>
      <c r="E4974" s="64" t="s">
        <v>25</v>
      </c>
      <c r="F4974" s="65" t="s">
        <v>147</v>
      </c>
      <c r="G4974" s="66">
        <v>-0.125</v>
      </c>
      <c r="H4974" s="67">
        <v>307.77845941846914</v>
      </c>
      <c r="I4974" s="129">
        <f t="shared" si="144"/>
        <v>-38.472307427308643</v>
      </c>
      <c r="J4974" s="86">
        <v>30.292899999999999</v>
      </c>
      <c r="K4974" s="129">
        <f t="shared" si="145"/>
        <v>-1.2700107096814317</v>
      </c>
      <c r="L4974" s="68" t="str">
        <f>VLOOKUP(C4974,[6]Consolidado!$B:$E,2,FALSE)</f>
        <v>Acabado</v>
      </c>
      <c r="M4974" s="69" t="str">
        <f>VLOOKUP(C4974,[6]Consolidado!$B:$E,3,FALSE)</f>
        <v>Material de acabado pendiente de distribuir</v>
      </c>
      <c r="N4974" s="70">
        <f>VLOOKUP(C4974,[6]Consolidado!$B:$H,7,FALSE)</f>
        <v>0</v>
      </c>
      <c r="O4974" s="69"/>
      <c r="P4974" s="69"/>
    </row>
    <row r="4975" spans="1:16" s="71" customFormat="1" ht="16.5" customHeight="1" outlineLevel="1" x14ac:dyDescent="0.2">
      <c r="A4975" s="60" t="s">
        <v>717</v>
      </c>
      <c r="B4975" s="61">
        <v>42978</v>
      </c>
      <c r="C4975" s="69" t="s">
        <v>290</v>
      </c>
      <c r="D4975" s="63" t="str">
        <f>VLOOKUP(C4975,[6]Consolidado!$B:$E,4,FALSE)</f>
        <v>En Proceso</v>
      </c>
      <c r="E4975" s="64" t="s">
        <v>25</v>
      </c>
      <c r="F4975" s="65" t="s">
        <v>120</v>
      </c>
      <c r="G4975" s="66">
        <v>-3.125E-2</v>
      </c>
      <c r="H4975" s="67">
        <v>1209.67</v>
      </c>
      <c r="I4975" s="129">
        <f t="shared" si="144"/>
        <v>-37.802187500000002</v>
      </c>
      <c r="J4975" s="86">
        <v>30.292899999999999</v>
      </c>
      <c r="K4975" s="129">
        <f t="shared" si="145"/>
        <v>-1.2478893569120157</v>
      </c>
      <c r="L4975" s="68" t="str">
        <f>VLOOKUP(C4975,[6]Consolidado!$B:$E,2,FALSE)</f>
        <v>Acabado</v>
      </c>
      <c r="M4975" s="69" t="str">
        <f>VLOOKUP(C4975,[6]Consolidado!$B:$E,3,FALSE)</f>
        <v>Material de acabado pendiente de distribuir</v>
      </c>
      <c r="N4975" s="70">
        <f>VLOOKUP(C4975,[6]Consolidado!$B:$H,7,FALSE)</f>
        <v>0</v>
      </c>
      <c r="O4975" s="69"/>
      <c r="P4975" s="69"/>
    </row>
    <row r="4976" spans="1:16" s="71" customFormat="1" ht="16.5" customHeight="1" outlineLevel="1" x14ac:dyDescent="0.2">
      <c r="A4976" s="60" t="s">
        <v>717</v>
      </c>
      <c r="B4976" s="61">
        <v>42978</v>
      </c>
      <c r="C4976" s="69" t="s">
        <v>290</v>
      </c>
      <c r="D4976" s="63" t="str">
        <f>VLOOKUP(C4976,[6]Consolidado!$B:$E,4,FALSE)</f>
        <v>En Proceso</v>
      </c>
      <c r="E4976" s="64" t="s">
        <v>25</v>
      </c>
      <c r="F4976" s="65" t="s">
        <v>99</v>
      </c>
      <c r="G4976" s="66">
        <v>-3.125E-2</v>
      </c>
      <c r="H4976" s="67">
        <v>349.53824092741934</v>
      </c>
      <c r="I4976" s="129">
        <f t="shared" si="144"/>
        <v>-10.923070028981854</v>
      </c>
      <c r="J4976" s="86">
        <v>30.292899999999999</v>
      </c>
      <c r="K4976" s="129">
        <f t="shared" si="145"/>
        <v>-0.3605818534700162</v>
      </c>
      <c r="L4976" s="68" t="str">
        <f>VLOOKUP(C4976,[6]Consolidado!$B:$E,2,FALSE)</f>
        <v>Acabado</v>
      </c>
      <c r="M4976" s="69" t="str">
        <f>VLOOKUP(C4976,[6]Consolidado!$B:$E,3,FALSE)</f>
        <v>Material de acabado pendiente de distribuir</v>
      </c>
      <c r="N4976" s="70">
        <f>VLOOKUP(C4976,[6]Consolidado!$B:$H,7,FALSE)</f>
        <v>0</v>
      </c>
      <c r="O4976" s="69"/>
      <c r="P4976" s="69"/>
    </row>
    <row r="4977" spans="1:16" s="71" customFormat="1" ht="16.5" customHeight="1" outlineLevel="1" x14ac:dyDescent="0.2">
      <c r="A4977" s="60" t="s">
        <v>717</v>
      </c>
      <c r="B4977" s="61">
        <v>42978</v>
      </c>
      <c r="C4977" s="69" t="s">
        <v>89</v>
      </c>
      <c r="D4977" s="63" t="str">
        <f>VLOOKUP(C4977,[6]Consolidado!$B:$E,4,FALSE)</f>
        <v>En Proceso</v>
      </c>
      <c r="E4977" s="64" t="s">
        <v>33</v>
      </c>
      <c r="F4977" s="65" t="s">
        <v>90</v>
      </c>
      <c r="G4977" s="66">
        <v>-36</v>
      </c>
      <c r="H4977" s="67">
        <v>3.1466686239601929</v>
      </c>
      <c r="I4977" s="129">
        <f t="shared" si="144"/>
        <v>-113.28007046256694</v>
      </c>
      <c r="J4977" s="86">
        <v>30.292899999999999</v>
      </c>
      <c r="K4977" s="129">
        <f t="shared" si="145"/>
        <v>-3.7394924375865943</v>
      </c>
      <c r="L4977" s="68" t="str">
        <f>VLOOKUP(C4977,[6]Consolidado!$B:$E,2,FALSE)</f>
        <v>Empaque</v>
      </c>
      <c r="M4977" s="69" t="str">
        <f>VLOOKUP(C4977,[6]Consolidado!$B:$E,3,FALSE)</f>
        <v>Material de empaque pendiente de distribuir</v>
      </c>
      <c r="N4977" s="70">
        <f>VLOOKUP(C4977,[6]Consolidado!$B:$H,7,FALSE)</f>
        <v>0</v>
      </c>
      <c r="O4977" s="69"/>
      <c r="P4977" s="69"/>
    </row>
    <row r="4978" spans="1:16" s="71" customFormat="1" ht="16.5" customHeight="1" outlineLevel="1" x14ac:dyDescent="0.2">
      <c r="A4978" s="60" t="s">
        <v>717</v>
      </c>
      <c r="B4978" s="61">
        <v>42978</v>
      </c>
      <c r="C4978" s="69">
        <v>314</v>
      </c>
      <c r="D4978" s="63" t="str">
        <f>VLOOKUP(C4978,[6]Consolidado!$B:$E,4,FALSE)</f>
        <v>Finalizada</v>
      </c>
      <c r="E4978" s="64" t="s">
        <v>25</v>
      </c>
      <c r="F4978" s="65" t="s">
        <v>108</v>
      </c>
      <c r="G4978" s="66">
        <v>0.5625</v>
      </c>
      <c r="H4978" s="67">
        <v>950.01614233176826</v>
      </c>
      <c r="I4978" s="129">
        <f t="shared" si="144"/>
        <v>534.38408006161967</v>
      </c>
      <c r="J4978" s="86">
        <v>30.292899999999999</v>
      </c>
      <c r="K4978" s="129">
        <f t="shared" si="145"/>
        <v>17.640571885214676</v>
      </c>
      <c r="L4978" s="68" t="str">
        <f>VLOOKUP(C4978,[6]Consolidado!$B:$E,2,FALSE)</f>
        <v>Phipps&amp;CO</v>
      </c>
      <c r="M4978" s="69" t="str">
        <f>VLOOKUP(C4978,[6]Consolidado!$B:$E,3,FALSE)</f>
        <v>Ottoman Style Seat</v>
      </c>
      <c r="N4978" s="70" t="str">
        <f>VLOOKUP(C4978,[6]Consolidado!$B:$H,7,FALSE)</f>
        <v>Agosto</v>
      </c>
      <c r="O4978" s="69"/>
      <c r="P4978" s="69"/>
    </row>
    <row r="4979" spans="1:16" s="71" customFormat="1" ht="16.5" customHeight="1" outlineLevel="1" x14ac:dyDescent="0.2">
      <c r="A4979" s="60" t="s">
        <v>717</v>
      </c>
      <c r="B4979" s="61">
        <v>42978</v>
      </c>
      <c r="C4979" s="69">
        <v>314</v>
      </c>
      <c r="D4979" s="63" t="str">
        <f>VLOOKUP(C4979,[6]Consolidado!$B:$E,4,FALSE)</f>
        <v>Finalizada</v>
      </c>
      <c r="E4979" s="64" t="s">
        <v>25</v>
      </c>
      <c r="F4979" s="65" t="s">
        <v>109</v>
      </c>
      <c r="G4979" s="66">
        <v>0.4375</v>
      </c>
      <c r="H4979" s="67">
        <v>1200.5646323851602</v>
      </c>
      <c r="I4979" s="129">
        <f t="shared" si="144"/>
        <v>525.2470266685076</v>
      </c>
      <c r="J4979" s="86">
        <v>30.292899999999999</v>
      </c>
      <c r="K4979" s="129">
        <f t="shared" si="145"/>
        <v>17.338948290474256</v>
      </c>
      <c r="L4979" s="68" t="str">
        <f>VLOOKUP(C4979,[6]Consolidado!$B:$E,2,FALSE)</f>
        <v>Phipps&amp;CO</v>
      </c>
      <c r="M4979" s="69" t="str">
        <f>VLOOKUP(C4979,[6]Consolidado!$B:$E,3,FALSE)</f>
        <v>Ottoman Style Seat</v>
      </c>
      <c r="N4979" s="70" t="str">
        <f>VLOOKUP(C4979,[6]Consolidado!$B:$H,7,FALSE)</f>
        <v>Agosto</v>
      </c>
      <c r="O4979" s="69"/>
      <c r="P4979" s="69"/>
    </row>
    <row r="4980" spans="1:16" s="71" customFormat="1" ht="16.5" customHeight="1" outlineLevel="1" x14ac:dyDescent="0.2">
      <c r="A4980" s="60" t="s">
        <v>717</v>
      </c>
      <c r="B4980" s="61">
        <v>42978</v>
      </c>
      <c r="C4980" s="69">
        <v>314</v>
      </c>
      <c r="D4980" s="63" t="str">
        <f>VLOOKUP(C4980,[6]Consolidado!$B:$E,4,FALSE)</f>
        <v>Finalizada</v>
      </c>
      <c r="E4980" s="64" t="s">
        <v>25</v>
      </c>
      <c r="F4980" s="65" t="s">
        <v>110</v>
      </c>
      <c r="G4980" s="66">
        <v>0.5</v>
      </c>
      <c r="H4980" s="67">
        <v>1309.9402727880145</v>
      </c>
      <c r="I4980" s="129">
        <f t="shared" si="144"/>
        <v>654.97013639400723</v>
      </c>
      <c r="J4980" s="86">
        <v>30.292899999999999</v>
      </c>
      <c r="K4980" s="129">
        <f t="shared" si="145"/>
        <v>21.621242482364092</v>
      </c>
      <c r="L4980" s="68" t="str">
        <f>VLOOKUP(C4980,[6]Consolidado!$B:$E,2,FALSE)</f>
        <v>Phipps&amp;CO</v>
      </c>
      <c r="M4980" s="69" t="str">
        <f>VLOOKUP(C4980,[6]Consolidado!$B:$E,3,FALSE)</f>
        <v>Ottoman Style Seat</v>
      </c>
      <c r="N4980" s="70" t="str">
        <f>VLOOKUP(C4980,[6]Consolidado!$B:$H,7,FALSE)</f>
        <v>Agosto</v>
      </c>
      <c r="O4980" s="69"/>
      <c r="P4980" s="69"/>
    </row>
    <row r="4981" spans="1:16" s="71" customFormat="1" ht="16.5" customHeight="1" outlineLevel="1" x14ac:dyDescent="0.2">
      <c r="A4981" s="60" t="s">
        <v>717</v>
      </c>
      <c r="B4981" s="61">
        <v>42978</v>
      </c>
      <c r="C4981" s="69">
        <v>314</v>
      </c>
      <c r="D4981" s="63" t="str">
        <f>VLOOKUP(C4981,[6]Consolidado!$B:$E,4,FALSE)</f>
        <v>Finalizada</v>
      </c>
      <c r="E4981" s="64" t="s">
        <v>25</v>
      </c>
      <c r="F4981" s="65" t="s">
        <v>119</v>
      </c>
      <c r="G4981" s="66">
        <v>0.5</v>
      </c>
      <c r="H4981" s="67">
        <v>614.85960643746137</v>
      </c>
      <c r="I4981" s="129">
        <f t="shared" si="144"/>
        <v>307.42980321873068</v>
      </c>
      <c r="J4981" s="86">
        <v>30.292899999999999</v>
      </c>
      <c r="K4981" s="129">
        <f t="shared" si="145"/>
        <v>10.148576175233494</v>
      </c>
      <c r="L4981" s="68" t="str">
        <f>VLOOKUP(C4981,[6]Consolidado!$B:$E,2,FALSE)</f>
        <v>Phipps&amp;CO</v>
      </c>
      <c r="M4981" s="69" t="str">
        <f>VLOOKUP(C4981,[6]Consolidado!$B:$E,3,FALSE)</f>
        <v>Ottoman Style Seat</v>
      </c>
      <c r="N4981" s="70" t="str">
        <f>VLOOKUP(C4981,[6]Consolidado!$B:$H,7,FALSE)</f>
        <v>Agosto</v>
      </c>
      <c r="O4981" s="69"/>
      <c r="P4981" s="69"/>
    </row>
    <row r="4982" spans="1:16" s="71" customFormat="1" ht="16.5" customHeight="1" outlineLevel="1" x14ac:dyDescent="0.2">
      <c r="A4982" s="60" t="s">
        <v>717</v>
      </c>
      <c r="B4982" s="61">
        <v>42978</v>
      </c>
      <c r="C4982" s="69">
        <v>314</v>
      </c>
      <c r="D4982" s="63" t="str">
        <f>VLOOKUP(C4982,[6]Consolidado!$B:$E,4,FALSE)</f>
        <v>Finalizada</v>
      </c>
      <c r="E4982" s="64" t="s">
        <v>25</v>
      </c>
      <c r="F4982" s="65" t="s">
        <v>133</v>
      </c>
      <c r="G4982" s="66">
        <v>0.125</v>
      </c>
      <c r="H4982" s="67">
        <v>142.2564563939394</v>
      </c>
      <c r="I4982" s="129">
        <f t="shared" si="144"/>
        <v>17.782057049242425</v>
      </c>
      <c r="J4982" s="86">
        <v>30.292899999999999</v>
      </c>
      <c r="K4982" s="129">
        <f t="shared" si="145"/>
        <v>0.5870041181016814</v>
      </c>
      <c r="L4982" s="68" t="str">
        <f>VLOOKUP(C4982,[6]Consolidado!$B:$E,2,FALSE)</f>
        <v>Phipps&amp;CO</v>
      </c>
      <c r="M4982" s="69" t="str">
        <f>VLOOKUP(C4982,[6]Consolidado!$B:$E,3,FALSE)</f>
        <v>Ottoman Style Seat</v>
      </c>
      <c r="N4982" s="70" t="str">
        <f>VLOOKUP(C4982,[6]Consolidado!$B:$H,7,FALSE)</f>
        <v>Agosto</v>
      </c>
      <c r="O4982" s="69"/>
      <c r="P4982" s="69"/>
    </row>
    <row r="4983" spans="1:16" s="71" customFormat="1" ht="16.5" customHeight="1" outlineLevel="1" x14ac:dyDescent="0.2">
      <c r="A4983" s="60" t="s">
        <v>717</v>
      </c>
      <c r="B4983" s="61">
        <v>42978</v>
      </c>
      <c r="C4983" s="69">
        <v>314</v>
      </c>
      <c r="D4983" s="63" t="str">
        <f>VLOOKUP(C4983,[6]Consolidado!$B:$E,4,FALSE)</f>
        <v>Finalizada</v>
      </c>
      <c r="E4983" s="64" t="s">
        <v>25</v>
      </c>
      <c r="F4983" s="65" t="s">
        <v>147</v>
      </c>
      <c r="G4983" s="66">
        <v>0.125</v>
      </c>
      <c r="H4983" s="67">
        <v>307.77845941846914</v>
      </c>
      <c r="I4983" s="129">
        <f t="shared" si="144"/>
        <v>38.472307427308643</v>
      </c>
      <c r="J4983" s="86">
        <v>30.292899999999999</v>
      </c>
      <c r="K4983" s="129">
        <f t="shared" si="145"/>
        <v>1.2700107096814317</v>
      </c>
      <c r="L4983" s="68" t="str">
        <f>VLOOKUP(C4983,[6]Consolidado!$B:$E,2,FALSE)</f>
        <v>Phipps&amp;CO</v>
      </c>
      <c r="M4983" s="69" t="str">
        <f>VLOOKUP(C4983,[6]Consolidado!$B:$E,3,FALSE)</f>
        <v>Ottoman Style Seat</v>
      </c>
      <c r="N4983" s="70" t="str">
        <f>VLOOKUP(C4983,[6]Consolidado!$B:$H,7,FALSE)</f>
        <v>Agosto</v>
      </c>
      <c r="O4983" s="69"/>
      <c r="P4983" s="69"/>
    </row>
    <row r="4984" spans="1:16" s="71" customFormat="1" ht="16.5" customHeight="1" outlineLevel="1" x14ac:dyDescent="0.2">
      <c r="A4984" s="60" t="s">
        <v>717</v>
      </c>
      <c r="B4984" s="61">
        <v>42978</v>
      </c>
      <c r="C4984" s="69">
        <v>314</v>
      </c>
      <c r="D4984" s="63" t="str">
        <f>VLOOKUP(C4984,[6]Consolidado!$B:$E,4,FALSE)</f>
        <v>Finalizada</v>
      </c>
      <c r="E4984" s="64" t="s">
        <v>25</v>
      </c>
      <c r="F4984" s="65" t="s">
        <v>120</v>
      </c>
      <c r="G4984" s="66">
        <v>3.125E-2</v>
      </c>
      <c r="H4984" s="67">
        <v>1209.67</v>
      </c>
      <c r="I4984" s="129">
        <f t="shared" ref="I4984:I5047" si="146">G4984*H4984</f>
        <v>37.802187500000002</v>
      </c>
      <c r="J4984" s="86">
        <v>30.292899999999999</v>
      </c>
      <c r="K4984" s="129">
        <f t="shared" ref="K4984:K5047" si="147">IFERROR(I4984/J4984,0)</f>
        <v>1.2478893569120157</v>
      </c>
      <c r="L4984" s="68" t="str">
        <f>VLOOKUP(C4984,[6]Consolidado!$B:$E,2,FALSE)</f>
        <v>Phipps&amp;CO</v>
      </c>
      <c r="M4984" s="69" t="str">
        <f>VLOOKUP(C4984,[6]Consolidado!$B:$E,3,FALSE)</f>
        <v>Ottoman Style Seat</v>
      </c>
      <c r="N4984" s="70" t="str">
        <f>VLOOKUP(C4984,[6]Consolidado!$B:$H,7,FALSE)</f>
        <v>Agosto</v>
      </c>
      <c r="O4984" s="69"/>
      <c r="P4984" s="69"/>
    </row>
    <row r="4985" spans="1:16" s="71" customFormat="1" ht="16.5" customHeight="1" outlineLevel="1" x14ac:dyDescent="0.2">
      <c r="A4985" s="60" t="s">
        <v>717</v>
      </c>
      <c r="B4985" s="61">
        <v>42978</v>
      </c>
      <c r="C4985" s="69">
        <v>314</v>
      </c>
      <c r="D4985" s="63" t="str">
        <f>VLOOKUP(C4985,[6]Consolidado!$B:$E,4,FALSE)</f>
        <v>Finalizada</v>
      </c>
      <c r="E4985" s="64" t="s">
        <v>25</v>
      </c>
      <c r="F4985" s="65" t="s">
        <v>99</v>
      </c>
      <c r="G4985" s="66">
        <v>3.125E-2</v>
      </c>
      <c r="H4985" s="67">
        <v>349.53824092741934</v>
      </c>
      <c r="I4985" s="129">
        <f t="shared" si="146"/>
        <v>10.923070028981854</v>
      </c>
      <c r="J4985" s="86">
        <v>30.292899999999999</v>
      </c>
      <c r="K4985" s="129">
        <f t="shared" si="147"/>
        <v>0.3605818534700162</v>
      </c>
      <c r="L4985" s="68" t="str">
        <f>VLOOKUP(C4985,[6]Consolidado!$B:$E,2,FALSE)</f>
        <v>Phipps&amp;CO</v>
      </c>
      <c r="M4985" s="69" t="str">
        <f>VLOOKUP(C4985,[6]Consolidado!$B:$E,3,FALSE)</f>
        <v>Ottoman Style Seat</v>
      </c>
      <c r="N4985" s="70" t="str">
        <f>VLOOKUP(C4985,[6]Consolidado!$B:$H,7,FALSE)</f>
        <v>Agosto</v>
      </c>
      <c r="O4985" s="69"/>
      <c r="P4985" s="69"/>
    </row>
    <row r="4986" spans="1:16" s="71" customFormat="1" ht="16.5" customHeight="1" outlineLevel="1" x14ac:dyDescent="0.2">
      <c r="A4986" s="60" t="s">
        <v>717</v>
      </c>
      <c r="B4986" s="61">
        <v>42978</v>
      </c>
      <c r="C4986" s="69">
        <v>314</v>
      </c>
      <c r="D4986" s="63" t="str">
        <f>VLOOKUP(C4986,[6]Consolidado!$B:$E,4,FALSE)</f>
        <v>Finalizada</v>
      </c>
      <c r="E4986" s="64" t="s">
        <v>33</v>
      </c>
      <c r="F4986" s="65" t="s">
        <v>90</v>
      </c>
      <c r="G4986" s="66">
        <v>36</v>
      </c>
      <c r="H4986" s="67">
        <v>3.1466686239601929</v>
      </c>
      <c r="I4986" s="129">
        <f t="shared" si="146"/>
        <v>113.28007046256694</v>
      </c>
      <c r="J4986" s="86">
        <v>30.292899999999999</v>
      </c>
      <c r="K4986" s="129">
        <f t="shared" si="147"/>
        <v>3.7394924375865943</v>
      </c>
      <c r="L4986" s="68" t="str">
        <f>VLOOKUP(C4986,[6]Consolidado!$B:$E,2,FALSE)</f>
        <v>Phipps&amp;CO</v>
      </c>
      <c r="M4986" s="69" t="str">
        <f>VLOOKUP(C4986,[6]Consolidado!$B:$E,3,FALSE)</f>
        <v>Ottoman Style Seat</v>
      </c>
      <c r="N4986" s="70" t="str">
        <f>VLOOKUP(C4986,[6]Consolidado!$B:$H,7,FALSE)</f>
        <v>Agosto</v>
      </c>
      <c r="O4986" s="69"/>
      <c r="P4986" s="69"/>
    </row>
    <row r="4987" spans="1:16" s="71" customFormat="1" ht="16.5" customHeight="1" outlineLevel="1" x14ac:dyDescent="0.2">
      <c r="A4987" s="60" t="s">
        <v>717</v>
      </c>
      <c r="B4987" s="61">
        <v>42978</v>
      </c>
      <c r="C4987" s="69" t="s">
        <v>290</v>
      </c>
      <c r="D4987" s="63" t="str">
        <f>VLOOKUP(C4987,[6]Consolidado!$B:$E,4,FALSE)</f>
        <v>En Proceso</v>
      </c>
      <c r="E4987" s="64" t="s">
        <v>25</v>
      </c>
      <c r="F4987" s="65" t="s">
        <v>108</v>
      </c>
      <c r="G4987" s="66">
        <v>-0.75</v>
      </c>
      <c r="H4987" s="67">
        <v>950.01614233176826</v>
      </c>
      <c r="I4987" s="129">
        <f t="shared" si="146"/>
        <v>-712.51210674882623</v>
      </c>
      <c r="J4987" s="86">
        <v>30.292899999999999</v>
      </c>
      <c r="K4987" s="129">
        <f t="shared" si="147"/>
        <v>-23.520762513619569</v>
      </c>
      <c r="L4987" s="68" t="str">
        <f>VLOOKUP(C4987,[6]Consolidado!$B:$E,2,FALSE)</f>
        <v>Acabado</v>
      </c>
      <c r="M4987" s="69" t="str">
        <f>VLOOKUP(C4987,[6]Consolidado!$B:$E,3,FALSE)</f>
        <v>Material de acabado pendiente de distribuir</v>
      </c>
      <c r="N4987" s="70">
        <f>VLOOKUP(C4987,[6]Consolidado!$B:$H,7,FALSE)</f>
        <v>0</v>
      </c>
      <c r="O4987" s="69"/>
      <c r="P4987" s="69"/>
    </row>
    <row r="4988" spans="1:16" s="71" customFormat="1" ht="16.5" customHeight="1" outlineLevel="1" x14ac:dyDescent="0.2">
      <c r="A4988" s="60" t="s">
        <v>717</v>
      </c>
      <c r="B4988" s="61">
        <v>42978</v>
      </c>
      <c r="C4988" s="69" t="s">
        <v>290</v>
      </c>
      <c r="D4988" s="63" t="str">
        <f>VLOOKUP(C4988,[6]Consolidado!$B:$E,4,FALSE)</f>
        <v>En Proceso</v>
      </c>
      <c r="E4988" s="64" t="s">
        <v>25</v>
      </c>
      <c r="F4988" s="65" t="s">
        <v>109</v>
      </c>
      <c r="G4988" s="66">
        <v>-0.375</v>
      </c>
      <c r="H4988" s="67">
        <v>1200.5646323851602</v>
      </c>
      <c r="I4988" s="129">
        <f t="shared" si="146"/>
        <v>-450.21173714443506</v>
      </c>
      <c r="J4988" s="86">
        <v>30.292899999999999</v>
      </c>
      <c r="K4988" s="129">
        <f t="shared" si="147"/>
        <v>-14.861955677549362</v>
      </c>
      <c r="L4988" s="68" t="str">
        <f>VLOOKUP(C4988,[6]Consolidado!$B:$E,2,FALSE)</f>
        <v>Acabado</v>
      </c>
      <c r="M4988" s="69" t="str">
        <f>VLOOKUP(C4988,[6]Consolidado!$B:$E,3,FALSE)</f>
        <v>Material de acabado pendiente de distribuir</v>
      </c>
      <c r="N4988" s="70">
        <f>VLOOKUP(C4988,[6]Consolidado!$B:$H,7,FALSE)</f>
        <v>0</v>
      </c>
      <c r="O4988" s="69"/>
      <c r="P4988" s="69"/>
    </row>
    <row r="4989" spans="1:16" s="71" customFormat="1" ht="16.5" customHeight="1" outlineLevel="1" x14ac:dyDescent="0.2">
      <c r="A4989" s="60" t="s">
        <v>717</v>
      </c>
      <c r="B4989" s="61">
        <v>42978</v>
      </c>
      <c r="C4989" s="69" t="s">
        <v>290</v>
      </c>
      <c r="D4989" s="63" t="str">
        <f>VLOOKUP(C4989,[6]Consolidado!$B:$E,4,FALSE)</f>
        <v>En Proceso</v>
      </c>
      <c r="E4989" s="64" t="s">
        <v>25</v>
      </c>
      <c r="F4989" s="65" t="s">
        <v>110</v>
      </c>
      <c r="G4989" s="66">
        <v>-0.5625</v>
      </c>
      <c r="H4989" s="67">
        <v>1309.9402727880145</v>
      </c>
      <c r="I4989" s="129">
        <f t="shared" si="146"/>
        <v>-736.84140344325817</v>
      </c>
      <c r="J4989" s="86">
        <v>30.292899999999999</v>
      </c>
      <c r="K4989" s="129">
        <f t="shared" si="147"/>
        <v>-24.323897792659608</v>
      </c>
      <c r="L4989" s="68" t="str">
        <f>VLOOKUP(C4989,[6]Consolidado!$B:$E,2,FALSE)</f>
        <v>Acabado</v>
      </c>
      <c r="M4989" s="69" t="str">
        <f>VLOOKUP(C4989,[6]Consolidado!$B:$E,3,FALSE)</f>
        <v>Material de acabado pendiente de distribuir</v>
      </c>
      <c r="N4989" s="70">
        <f>VLOOKUP(C4989,[6]Consolidado!$B:$H,7,FALSE)</f>
        <v>0</v>
      </c>
      <c r="O4989" s="69"/>
      <c r="P4989" s="69"/>
    </row>
    <row r="4990" spans="1:16" s="71" customFormat="1" ht="16.5" customHeight="1" outlineLevel="1" x14ac:dyDescent="0.2">
      <c r="A4990" s="60" t="s">
        <v>717</v>
      </c>
      <c r="B4990" s="61">
        <v>42978</v>
      </c>
      <c r="C4990" s="69" t="s">
        <v>290</v>
      </c>
      <c r="D4990" s="63" t="str">
        <f>VLOOKUP(C4990,[6]Consolidado!$B:$E,4,FALSE)</f>
        <v>En Proceso</v>
      </c>
      <c r="E4990" s="64" t="s">
        <v>25</v>
      </c>
      <c r="F4990" s="65" t="s">
        <v>119</v>
      </c>
      <c r="G4990" s="66">
        <v>-0.5625</v>
      </c>
      <c r="H4990" s="67">
        <v>614.85960643746137</v>
      </c>
      <c r="I4990" s="129">
        <f t="shared" si="146"/>
        <v>-345.85852862107203</v>
      </c>
      <c r="J4990" s="86">
        <v>30.292899999999999</v>
      </c>
      <c r="K4990" s="129">
        <f t="shared" si="147"/>
        <v>-11.41714819713768</v>
      </c>
      <c r="L4990" s="68" t="str">
        <f>VLOOKUP(C4990,[6]Consolidado!$B:$E,2,FALSE)</f>
        <v>Acabado</v>
      </c>
      <c r="M4990" s="69" t="str">
        <f>VLOOKUP(C4990,[6]Consolidado!$B:$E,3,FALSE)</f>
        <v>Material de acabado pendiente de distribuir</v>
      </c>
      <c r="N4990" s="70">
        <f>VLOOKUP(C4990,[6]Consolidado!$B:$H,7,FALSE)</f>
        <v>0</v>
      </c>
      <c r="O4990" s="69"/>
      <c r="P4990" s="69"/>
    </row>
    <row r="4991" spans="1:16" s="71" customFormat="1" ht="16.5" customHeight="1" outlineLevel="1" x14ac:dyDescent="0.2">
      <c r="A4991" s="60" t="s">
        <v>717</v>
      </c>
      <c r="B4991" s="61">
        <v>42978</v>
      </c>
      <c r="C4991" s="69" t="s">
        <v>290</v>
      </c>
      <c r="D4991" s="63" t="str">
        <f>VLOOKUP(C4991,[6]Consolidado!$B:$E,4,FALSE)</f>
        <v>En Proceso</v>
      </c>
      <c r="E4991" s="64" t="s">
        <v>25</v>
      </c>
      <c r="F4991" s="65" t="s">
        <v>147</v>
      </c>
      <c r="G4991" s="66">
        <v>-0.125</v>
      </c>
      <c r="H4991" s="67">
        <v>307.77845941846914</v>
      </c>
      <c r="I4991" s="129">
        <f t="shared" si="146"/>
        <v>-38.472307427308643</v>
      </c>
      <c r="J4991" s="86">
        <v>30.292899999999999</v>
      </c>
      <c r="K4991" s="129">
        <f t="shared" si="147"/>
        <v>-1.2700107096814317</v>
      </c>
      <c r="L4991" s="68" t="str">
        <f>VLOOKUP(C4991,[6]Consolidado!$B:$E,2,FALSE)</f>
        <v>Acabado</v>
      </c>
      <c r="M4991" s="69" t="str">
        <f>VLOOKUP(C4991,[6]Consolidado!$B:$E,3,FALSE)</f>
        <v>Material de acabado pendiente de distribuir</v>
      </c>
      <c r="N4991" s="70">
        <f>VLOOKUP(C4991,[6]Consolidado!$B:$H,7,FALSE)</f>
        <v>0</v>
      </c>
      <c r="O4991" s="69"/>
      <c r="P4991" s="69"/>
    </row>
    <row r="4992" spans="1:16" s="71" customFormat="1" ht="16.5" customHeight="1" outlineLevel="1" x14ac:dyDescent="0.2">
      <c r="A4992" s="60" t="s">
        <v>717</v>
      </c>
      <c r="B4992" s="61">
        <v>42978</v>
      </c>
      <c r="C4992" s="69" t="s">
        <v>290</v>
      </c>
      <c r="D4992" s="63" t="str">
        <f>VLOOKUP(C4992,[6]Consolidado!$B:$E,4,FALSE)</f>
        <v>En Proceso</v>
      </c>
      <c r="E4992" s="64" t="s">
        <v>25</v>
      </c>
      <c r="F4992" s="65" t="s">
        <v>133</v>
      </c>
      <c r="G4992" s="66">
        <v>-0.125</v>
      </c>
      <c r="H4992" s="67">
        <v>142.2564563939394</v>
      </c>
      <c r="I4992" s="129">
        <f t="shared" si="146"/>
        <v>-17.782057049242425</v>
      </c>
      <c r="J4992" s="86">
        <v>30.292899999999999</v>
      </c>
      <c r="K4992" s="129">
        <f t="shared" si="147"/>
        <v>-0.5870041181016814</v>
      </c>
      <c r="L4992" s="68" t="str">
        <f>VLOOKUP(C4992,[6]Consolidado!$B:$E,2,FALSE)</f>
        <v>Acabado</v>
      </c>
      <c r="M4992" s="69" t="str">
        <f>VLOOKUP(C4992,[6]Consolidado!$B:$E,3,FALSE)</f>
        <v>Material de acabado pendiente de distribuir</v>
      </c>
      <c r="N4992" s="70">
        <f>VLOOKUP(C4992,[6]Consolidado!$B:$H,7,FALSE)</f>
        <v>0</v>
      </c>
      <c r="O4992" s="69"/>
      <c r="P4992" s="69"/>
    </row>
    <row r="4993" spans="1:16" s="71" customFormat="1" ht="16.5" customHeight="1" outlineLevel="1" x14ac:dyDescent="0.2">
      <c r="A4993" s="60" t="s">
        <v>717</v>
      </c>
      <c r="B4993" s="61">
        <v>42978</v>
      </c>
      <c r="C4993" s="69" t="s">
        <v>290</v>
      </c>
      <c r="D4993" s="63" t="str">
        <f>VLOOKUP(C4993,[6]Consolidado!$B:$E,4,FALSE)</f>
        <v>En Proceso</v>
      </c>
      <c r="E4993" s="64" t="s">
        <v>25</v>
      </c>
      <c r="F4993" s="65" t="s">
        <v>99</v>
      </c>
      <c r="G4993" s="66">
        <v>-6.25E-2</v>
      </c>
      <c r="H4993" s="67">
        <v>349.53824092741934</v>
      </c>
      <c r="I4993" s="129">
        <f t="shared" si="146"/>
        <v>-21.846140057963709</v>
      </c>
      <c r="J4993" s="86">
        <v>30.292899999999999</v>
      </c>
      <c r="K4993" s="129">
        <f t="shared" si="147"/>
        <v>-0.7211637069400324</v>
      </c>
      <c r="L4993" s="68" t="str">
        <f>VLOOKUP(C4993,[6]Consolidado!$B:$E,2,FALSE)</f>
        <v>Acabado</v>
      </c>
      <c r="M4993" s="69" t="str">
        <f>VLOOKUP(C4993,[6]Consolidado!$B:$E,3,FALSE)</f>
        <v>Material de acabado pendiente de distribuir</v>
      </c>
      <c r="N4993" s="70">
        <f>VLOOKUP(C4993,[6]Consolidado!$B:$H,7,FALSE)</f>
        <v>0</v>
      </c>
      <c r="O4993" s="69"/>
      <c r="P4993" s="69"/>
    </row>
    <row r="4994" spans="1:16" s="71" customFormat="1" ht="16.5" customHeight="1" outlineLevel="1" x14ac:dyDescent="0.2">
      <c r="A4994" s="60" t="s">
        <v>717</v>
      </c>
      <c r="B4994" s="61">
        <v>42978</v>
      </c>
      <c r="C4994" s="69" t="s">
        <v>89</v>
      </c>
      <c r="D4994" s="63" t="str">
        <f>VLOOKUP(C4994,[6]Consolidado!$B:$E,4,FALSE)</f>
        <v>En Proceso</v>
      </c>
      <c r="E4994" s="64" t="s">
        <v>33</v>
      </c>
      <c r="F4994" s="65" t="s">
        <v>90</v>
      </c>
      <c r="G4994" s="66">
        <v>-34.200000000000003</v>
      </c>
      <c r="H4994" s="67">
        <v>3.1466686239601929</v>
      </c>
      <c r="I4994" s="129">
        <f t="shared" si="146"/>
        <v>-107.61606693943861</v>
      </c>
      <c r="J4994" s="86">
        <v>30.292899999999999</v>
      </c>
      <c r="K4994" s="129">
        <f t="shared" si="147"/>
        <v>-3.5525178157072652</v>
      </c>
      <c r="L4994" s="68" t="str">
        <f>VLOOKUP(C4994,[6]Consolidado!$B:$E,2,FALSE)</f>
        <v>Empaque</v>
      </c>
      <c r="M4994" s="69" t="str">
        <f>VLOOKUP(C4994,[6]Consolidado!$B:$E,3,FALSE)</f>
        <v>Material de empaque pendiente de distribuir</v>
      </c>
      <c r="N4994" s="70">
        <f>VLOOKUP(C4994,[6]Consolidado!$B:$H,7,FALSE)</f>
        <v>0</v>
      </c>
      <c r="O4994" s="69"/>
      <c r="P4994" s="69"/>
    </row>
    <row r="4995" spans="1:16" s="71" customFormat="1" ht="16.5" customHeight="1" outlineLevel="1" x14ac:dyDescent="0.2">
      <c r="A4995" s="60" t="s">
        <v>717</v>
      </c>
      <c r="B4995" s="61">
        <v>42978</v>
      </c>
      <c r="C4995" s="69">
        <v>315</v>
      </c>
      <c r="D4995" s="63" t="str">
        <f>VLOOKUP(C4995,[6]Consolidado!$B:$E,4,FALSE)</f>
        <v>Finalizada</v>
      </c>
      <c r="E4995" s="64" t="s">
        <v>25</v>
      </c>
      <c r="F4995" s="65" t="s">
        <v>108</v>
      </c>
      <c r="G4995" s="66">
        <v>0.75</v>
      </c>
      <c r="H4995" s="67">
        <v>950.01614233176826</v>
      </c>
      <c r="I4995" s="129">
        <f t="shared" si="146"/>
        <v>712.51210674882623</v>
      </c>
      <c r="J4995" s="86">
        <v>30.292899999999999</v>
      </c>
      <c r="K4995" s="129">
        <f t="shared" si="147"/>
        <v>23.520762513619569</v>
      </c>
      <c r="L4995" s="68" t="str">
        <f>VLOOKUP(C4995,[6]Consolidado!$B:$E,2,FALSE)</f>
        <v>Phipps&amp;CO</v>
      </c>
      <c r="M4995" s="69" t="str">
        <f>VLOOKUP(C4995,[6]Consolidado!$B:$E,3,FALSE)</f>
        <v>Sofa 3 person</v>
      </c>
      <c r="N4995" s="70" t="str">
        <f>VLOOKUP(C4995,[6]Consolidado!$B:$H,7,FALSE)</f>
        <v>Agosto</v>
      </c>
      <c r="O4995" s="69"/>
      <c r="P4995" s="69"/>
    </row>
    <row r="4996" spans="1:16" s="71" customFormat="1" ht="16.5" customHeight="1" outlineLevel="1" x14ac:dyDescent="0.2">
      <c r="A4996" s="60" t="s">
        <v>717</v>
      </c>
      <c r="B4996" s="61">
        <v>42978</v>
      </c>
      <c r="C4996" s="69">
        <v>315</v>
      </c>
      <c r="D4996" s="63" t="str">
        <f>VLOOKUP(C4996,[6]Consolidado!$B:$E,4,FALSE)</f>
        <v>Finalizada</v>
      </c>
      <c r="E4996" s="64" t="s">
        <v>25</v>
      </c>
      <c r="F4996" s="65" t="s">
        <v>109</v>
      </c>
      <c r="G4996" s="66">
        <v>0.375</v>
      </c>
      <c r="H4996" s="67">
        <v>1200.5646323851602</v>
      </c>
      <c r="I4996" s="129">
        <f t="shared" si="146"/>
        <v>450.21173714443506</v>
      </c>
      <c r="J4996" s="86">
        <v>30.292899999999999</v>
      </c>
      <c r="K4996" s="129">
        <f t="shared" si="147"/>
        <v>14.861955677549362</v>
      </c>
      <c r="L4996" s="68" t="str">
        <f>VLOOKUP(C4996,[6]Consolidado!$B:$E,2,FALSE)</f>
        <v>Phipps&amp;CO</v>
      </c>
      <c r="M4996" s="69" t="str">
        <f>VLOOKUP(C4996,[6]Consolidado!$B:$E,3,FALSE)</f>
        <v>Sofa 3 person</v>
      </c>
      <c r="N4996" s="70" t="str">
        <f>VLOOKUP(C4996,[6]Consolidado!$B:$H,7,FALSE)</f>
        <v>Agosto</v>
      </c>
      <c r="O4996" s="69"/>
      <c r="P4996" s="69"/>
    </row>
    <row r="4997" spans="1:16" s="71" customFormat="1" ht="16.5" customHeight="1" outlineLevel="1" x14ac:dyDescent="0.2">
      <c r="A4997" s="60" t="s">
        <v>717</v>
      </c>
      <c r="B4997" s="61">
        <v>42978</v>
      </c>
      <c r="C4997" s="69">
        <v>315</v>
      </c>
      <c r="D4997" s="63" t="str">
        <f>VLOOKUP(C4997,[6]Consolidado!$B:$E,4,FALSE)</f>
        <v>Finalizada</v>
      </c>
      <c r="E4997" s="64" t="s">
        <v>25</v>
      </c>
      <c r="F4997" s="65" t="s">
        <v>110</v>
      </c>
      <c r="G4997" s="66">
        <v>0.5625</v>
      </c>
      <c r="H4997" s="67">
        <v>1309.9402727880145</v>
      </c>
      <c r="I4997" s="129">
        <f t="shared" si="146"/>
        <v>736.84140344325817</v>
      </c>
      <c r="J4997" s="86">
        <v>30.292899999999999</v>
      </c>
      <c r="K4997" s="129">
        <f t="shared" si="147"/>
        <v>24.323897792659608</v>
      </c>
      <c r="L4997" s="68" t="str">
        <f>VLOOKUP(C4997,[6]Consolidado!$B:$E,2,FALSE)</f>
        <v>Phipps&amp;CO</v>
      </c>
      <c r="M4997" s="69" t="str">
        <f>VLOOKUP(C4997,[6]Consolidado!$B:$E,3,FALSE)</f>
        <v>Sofa 3 person</v>
      </c>
      <c r="N4997" s="70" t="str">
        <f>VLOOKUP(C4997,[6]Consolidado!$B:$H,7,FALSE)</f>
        <v>Agosto</v>
      </c>
      <c r="O4997" s="69"/>
      <c r="P4997" s="69"/>
    </row>
    <row r="4998" spans="1:16" s="71" customFormat="1" ht="16.5" customHeight="1" outlineLevel="1" x14ac:dyDescent="0.2">
      <c r="A4998" s="60" t="s">
        <v>717</v>
      </c>
      <c r="B4998" s="61">
        <v>42978</v>
      </c>
      <c r="C4998" s="69">
        <v>315</v>
      </c>
      <c r="D4998" s="63" t="str">
        <f>VLOOKUP(C4998,[6]Consolidado!$B:$E,4,FALSE)</f>
        <v>Finalizada</v>
      </c>
      <c r="E4998" s="64" t="s">
        <v>25</v>
      </c>
      <c r="F4998" s="65" t="s">
        <v>119</v>
      </c>
      <c r="G4998" s="66">
        <v>0.5625</v>
      </c>
      <c r="H4998" s="67">
        <v>614.85960643746137</v>
      </c>
      <c r="I4998" s="129">
        <f t="shared" si="146"/>
        <v>345.85852862107203</v>
      </c>
      <c r="J4998" s="86">
        <v>30.292899999999999</v>
      </c>
      <c r="K4998" s="129">
        <f t="shared" si="147"/>
        <v>11.41714819713768</v>
      </c>
      <c r="L4998" s="68" t="str">
        <f>VLOOKUP(C4998,[6]Consolidado!$B:$E,2,FALSE)</f>
        <v>Phipps&amp;CO</v>
      </c>
      <c r="M4998" s="69" t="str">
        <f>VLOOKUP(C4998,[6]Consolidado!$B:$E,3,FALSE)</f>
        <v>Sofa 3 person</v>
      </c>
      <c r="N4998" s="70" t="str">
        <f>VLOOKUP(C4998,[6]Consolidado!$B:$H,7,FALSE)</f>
        <v>Agosto</v>
      </c>
      <c r="O4998" s="69"/>
      <c r="P4998" s="69"/>
    </row>
    <row r="4999" spans="1:16" s="71" customFormat="1" ht="16.5" customHeight="1" outlineLevel="1" x14ac:dyDescent="0.2">
      <c r="A4999" s="60" t="s">
        <v>717</v>
      </c>
      <c r="B4999" s="61">
        <v>42978</v>
      </c>
      <c r="C4999" s="69">
        <v>315</v>
      </c>
      <c r="D4999" s="63" t="str">
        <f>VLOOKUP(C4999,[6]Consolidado!$B:$E,4,FALSE)</f>
        <v>Finalizada</v>
      </c>
      <c r="E4999" s="64" t="s">
        <v>25</v>
      </c>
      <c r="F4999" s="65" t="s">
        <v>147</v>
      </c>
      <c r="G4999" s="66">
        <v>0.125</v>
      </c>
      <c r="H4999" s="67">
        <v>307.77845941846914</v>
      </c>
      <c r="I4999" s="129">
        <f t="shared" si="146"/>
        <v>38.472307427308643</v>
      </c>
      <c r="J4999" s="86">
        <v>30.292899999999999</v>
      </c>
      <c r="K4999" s="129">
        <f t="shared" si="147"/>
        <v>1.2700107096814317</v>
      </c>
      <c r="L4999" s="68" t="str">
        <f>VLOOKUP(C4999,[6]Consolidado!$B:$E,2,FALSE)</f>
        <v>Phipps&amp;CO</v>
      </c>
      <c r="M4999" s="69" t="str">
        <f>VLOOKUP(C4999,[6]Consolidado!$B:$E,3,FALSE)</f>
        <v>Sofa 3 person</v>
      </c>
      <c r="N4999" s="70" t="str">
        <f>VLOOKUP(C4999,[6]Consolidado!$B:$H,7,FALSE)</f>
        <v>Agosto</v>
      </c>
      <c r="O4999" s="69"/>
      <c r="P4999" s="69"/>
    </row>
    <row r="5000" spans="1:16" s="71" customFormat="1" ht="16.5" customHeight="1" outlineLevel="1" x14ac:dyDescent="0.2">
      <c r="A5000" s="60" t="s">
        <v>717</v>
      </c>
      <c r="B5000" s="61">
        <v>42978</v>
      </c>
      <c r="C5000" s="69">
        <v>315</v>
      </c>
      <c r="D5000" s="63" t="str">
        <f>VLOOKUP(C5000,[6]Consolidado!$B:$E,4,FALSE)</f>
        <v>Finalizada</v>
      </c>
      <c r="E5000" s="64" t="s">
        <v>25</v>
      </c>
      <c r="F5000" s="65" t="s">
        <v>133</v>
      </c>
      <c r="G5000" s="66">
        <v>0.125</v>
      </c>
      <c r="H5000" s="67">
        <v>142.2564563939394</v>
      </c>
      <c r="I5000" s="129">
        <f t="shared" si="146"/>
        <v>17.782057049242425</v>
      </c>
      <c r="J5000" s="86">
        <v>30.292899999999999</v>
      </c>
      <c r="K5000" s="129">
        <f t="shared" si="147"/>
        <v>0.5870041181016814</v>
      </c>
      <c r="L5000" s="68" t="str">
        <f>VLOOKUP(C5000,[6]Consolidado!$B:$E,2,FALSE)</f>
        <v>Phipps&amp;CO</v>
      </c>
      <c r="M5000" s="69" t="str">
        <f>VLOOKUP(C5000,[6]Consolidado!$B:$E,3,FALSE)</f>
        <v>Sofa 3 person</v>
      </c>
      <c r="N5000" s="70" t="str">
        <f>VLOOKUP(C5000,[6]Consolidado!$B:$H,7,FALSE)</f>
        <v>Agosto</v>
      </c>
      <c r="O5000" s="69"/>
      <c r="P5000" s="69"/>
    </row>
    <row r="5001" spans="1:16" s="71" customFormat="1" ht="16.5" customHeight="1" outlineLevel="1" x14ac:dyDescent="0.2">
      <c r="A5001" s="60" t="s">
        <v>717</v>
      </c>
      <c r="B5001" s="61">
        <v>42978</v>
      </c>
      <c r="C5001" s="69">
        <v>315</v>
      </c>
      <c r="D5001" s="63" t="str">
        <f>VLOOKUP(C5001,[6]Consolidado!$B:$E,4,FALSE)</f>
        <v>Finalizada</v>
      </c>
      <c r="E5001" s="64" t="s">
        <v>25</v>
      </c>
      <c r="F5001" s="65" t="s">
        <v>99</v>
      </c>
      <c r="G5001" s="66">
        <v>6.25E-2</v>
      </c>
      <c r="H5001" s="67">
        <v>349.53824092741934</v>
      </c>
      <c r="I5001" s="129">
        <f t="shared" si="146"/>
        <v>21.846140057963709</v>
      </c>
      <c r="J5001" s="86">
        <v>30.292899999999999</v>
      </c>
      <c r="K5001" s="129">
        <f t="shared" si="147"/>
        <v>0.7211637069400324</v>
      </c>
      <c r="L5001" s="68" t="str">
        <f>VLOOKUP(C5001,[6]Consolidado!$B:$E,2,FALSE)</f>
        <v>Phipps&amp;CO</v>
      </c>
      <c r="M5001" s="69" t="str">
        <f>VLOOKUP(C5001,[6]Consolidado!$B:$E,3,FALSE)</f>
        <v>Sofa 3 person</v>
      </c>
      <c r="N5001" s="70" t="str">
        <f>VLOOKUP(C5001,[6]Consolidado!$B:$H,7,FALSE)</f>
        <v>Agosto</v>
      </c>
      <c r="O5001" s="69"/>
      <c r="P5001" s="69"/>
    </row>
    <row r="5002" spans="1:16" s="71" customFormat="1" ht="16.5" customHeight="1" outlineLevel="1" x14ac:dyDescent="0.2">
      <c r="A5002" s="60" t="s">
        <v>717</v>
      </c>
      <c r="B5002" s="61">
        <v>42978</v>
      </c>
      <c r="C5002" s="69">
        <v>315</v>
      </c>
      <c r="D5002" s="63" t="str">
        <f>VLOOKUP(C5002,[6]Consolidado!$B:$E,4,FALSE)</f>
        <v>Finalizada</v>
      </c>
      <c r="E5002" s="64" t="s">
        <v>33</v>
      </c>
      <c r="F5002" s="65" t="s">
        <v>90</v>
      </c>
      <c r="G5002" s="66">
        <v>34.200000000000003</v>
      </c>
      <c r="H5002" s="67">
        <v>3.1466686239601929</v>
      </c>
      <c r="I5002" s="129">
        <f t="shared" si="146"/>
        <v>107.61606693943861</v>
      </c>
      <c r="J5002" s="86">
        <v>30.292899999999999</v>
      </c>
      <c r="K5002" s="129">
        <f t="shared" si="147"/>
        <v>3.5525178157072652</v>
      </c>
      <c r="L5002" s="68" t="str">
        <f>VLOOKUP(C5002,[6]Consolidado!$B:$E,2,FALSE)</f>
        <v>Phipps&amp;CO</v>
      </c>
      <c r="M5002" s="69" t="str">
        <f>VLOOKUP(C5002,[6]Consolidado!$B:$E,3,FALSE)</f>
        <v>Sofa 3 person</v>
      </c>
      <c r="N5002" s="70" t="str">
        <f>VLOOKUP(C5002,[6]Consolidado!$B:$H,7,FALSE)</f>
        <v>Agosto</v>
      </c>
      <c r="O5002" s="69"/>
      <c r="P5002" s="69"/>
    </row>
    <row r="5003" spans="1:16" s="71" customFormat="1" ht="16.5" customHeight="1" outlineLevel="1" x14ac:dyDescent="0.2">
      <c r="A5003" s="60" t="s">
        <v>717</v>
      </c>
      <c r="B5003" s="61">
        <v>42978</v>
      </c>
      <c r="C5003" s="69" t="s">
        <v>290</v>
      </c>
      <c r="D5003" s="63" t="str">
        <f>VLOOKUP(C5003,[6]Consolidado!$B:$E,4,FALSE)</f>
        <v>En Proceso</v>
      </c>
      <c r="E5003" s="64" t="s">
        <v>25</v>
      </c>
      <c r="F5003" s="65" t="s">
        <v>108</v>
      </c>
      <c r="G5003" s="66">
        <v>-0.84375</v>
      </c>
      <c r="H5003" s="67">
        <v>950.01614233176826</v>
      </c>
      <c r="I5003" s="129">
        <f t="shared" si="146"/>
        <v>-801.57612009242951</v>
      </c>
      <c r="J5003" s="86">
        <v>30.292899999999999</v>
      </c>
      <c r="K5003" s="129">
        <f t="shared" si="147"/>
        <v>-26.460857827822014</v>
      </c>
      <c r="L5003" s="68" t="str">
        <f>VLOOKUP(C5003,[6]Consolidado!$B:$E,2,FALSE)</f>
        <v>Acabado</v>
      </c>
      <c r="M5003" s="69" t="str">
        <f>VLOOKUP(C5003,[6]Consolidado!$B:$E,3,FALSE)</f>
        <v>Material de acabado pendiente de distribuir</v>
      </c>
      <c r="N5003" s="70">
        <f>VLOOKUP(C5003,[6]Consolidado!$B:$H,7,FALSE)</f>
        <v>0</v>
      </c>
      <c r="O5003" s="69"/>
      <c r="P5003" s="69"/>
    </row>
    <row r="5004" spans="1:16" s="71" customFormat="1" ht="16.5" customHeight="1" outlineLevel="1" x14ac:dyDescent="0.2">
      <c r="A5004" s="60" t="s">
        <v>717</v>
      </c>
      <c r="B5004" s="61">
        <v>42978</v>
      </c>
      <c r="C5004" s="69" t="s">
        <v>290</v>
      </c>
      <c r="D5004" s="63" t="str">
        <f>VLOOKUP(C5004,[6]Consolidado!$B:$E,4,FALSE)</f>
        <v>En Proceso</v>
      </c>
      <c r="E5004" s="64" t="s">
        <v>25</v>
      </c>
      <c r="F5004" s="65" t="s">
        <v>109</v>
      </c>
      <c r="G5004" s="66">
        <v>-0.8125</v>
      </c>
      <c r="H5004" s="67">
        <v>1200.5646323851602</v>
      </c>
      <c r="I5004" s="129">
        <f t="shared" si="146"/>
        <v>-975.45876381294261</v>
      </c>
      <c r="J5004" s="86">
        <v>30.292899999999999</v>
      </c>
      <c r="K5004" s="129">
        <f t="shared" si="147"/>
        <v>-32.200903968023617</v>
      </c>
      <c r="L5004" s="68" t="str">
        <f>VLOOKUP(C5004,[6]Consolidado!$B:$E,2,FALSE)</f>
        <v>Acabado</v>
      </c>
      <c r="M5004" s="69" t="str">
        <f>VLOOKUP(C5004,[6]Consolidado!$B:$E,3,FALSE)</f>
        <v>Material de acabado pendiente de distribuir</v>
      </c>
      <c r="N5004" s="70">
        <f>VLOOKUP(C5004,[6]Consolidado!$B:$H,7,FALSE)</f>
        <v>0</v>
      </c>
      <c r="O5004" s="69"/>
      <c r="P5004" s="69"/>
    </row>
    <row r="5005" spans="1:16" s="71" customFormat="1" ht="16.5" customHeight="1" outlineLevel="1" x14ac:dyDescent="0.2">
      <c r="A5005" s="60" t="s">
        <v>717</v>
      </c>
      <c r="B5005" s="61">
        <v>42978</v>
      </c>
      <c r="C5005" s="69" t="s">
        <v>290</v>
      </c>
      <c r="D5005" s="63" t="str">
        <f>VLOOKUP(C5005,[6]Consolidado!$B:$E,4,FALSE)</f>
        <v>En Proceso</v>
      </c>
      <c r="E5005" s="64" t="s">
        <v>25</v>
      </c>
      <c r="F5005" s="65" t="s">
        <v>119</v>
      </c>
      <c r="G5005" s="66">
        <v>-0.84375</v>
      </c>
      <c r="H5005" s="67">
        <v>614.85960643746137</v>
      </c>
      <c r="I5005" s="129">
        <f t="shared" si="146"/>
        <v>-518.78779293160801</v>
      </c>
      <c r="J5005" s="86">
        <v>30.292899999999999</v>
      </c>
      <c r="K5005" s="129">
        <f t="shared" si="147"/>
        <v>-17.12572229570652</v>
      </c>
      <c r="L5005" s="68" t="str">
        <f>VLOOKUP(C5005,[6]Consolidado!$B:$E,2,FALSE)</f>
        <v>Acabado</v>
      </c>
      <c r="M5005" s="69" t="str">
        <f>VLOOKUP(C5005,[6]Consolidado!$B:$E,3,FALSE)</f>
        <v>Material de acabado pendiente de distribuir</v>
      </c>
      <c r="N5005" s="70">
        <f>VLOOKUP(C5005,[6]Consolidado!$B:$H,7,FALSE)</f>
        <v>0</v>
      </c>
      <c r="O5005" s="69"/>
      <c r="P5005" s="69"/>
    </row>
    <row r="5006" spans="1:16" s="71" customFormat="1" ht="16.5" customHeight="1" outlineLevel="1" x14ac:dyDescent="0.2">
      <c r="A5006" s="60" t="s">
        <v>717</v>
      </c>
      <c r="B5006" s="61">
        <v>42978</v>
      </c>
      <c r="C5006" s="69" t="s">
        <v>290</v>
      </c>
      <c r="D5006" s="63" t="str">
        <f>VLOOKUP(C5006,[6]Consolidado!$B:$E,4,FALSE)</f>
        <v>En Proceso</v>
      </c>
      <c r="E5006" s="64" t="s">
        <v>25</v>
      </c>
      <c r="F5006" s="65" t="s">
        <v>110</v>
      </c>
      <c r="G5006" s="66">
        <v>-0.84375</v>
      </c>
      <c r="H5006" s="67">
        <v>1309.9402727880145</v>
      </c>
      <c r="I5006" s="129">
        <f t="shared" si="146"/>
        <v>-1105.2621051648871</v>
      </c>
      <c r="J5006" s="86">
        <v>30.292899999999999</v>
      </c>
      <c r="K5006" s="129">
        <f t="shared" si="147"/>
        <v>-36.485846688989405</v>
      </c>
      <c r="L5006" s="68" t="str">
        <f>VLOOKUP(C5006,[6]Consolidado!$B:$E,2,FALSE)</f>
        <v>Acabado</v>
      </c>
      <c r="M5006" s="69" t="str">
        <f>VLOOKUP(C5006,[6]Consolidado!$B:$E,3,FALSE)</f>
        <v>Material de acabado pendiente de distribuir</v>
      </c>
      <c r="N5006" s="70">
        <f>VLOOKUP(C5006,[6]Consolidado!$B:$H,7,FALSE)</f>
        <v>0</v>
      </c>
      <c r="O5006" s="69"/>
      <c r="P5006" s="69"/>
    </row>
    <row r="5007" spans="1:16" s="71" customFormat="1" ht="16.5" customHeight="1" outlineLevel="1" x14ac:dyDescent="0.2">
      <c r="A5007" s="60" t="s">
        <v>717</v>
      </c>
      <c r="B5007" s="61">
        <v>42978</v>
      </c>
      <c r="C5007" s="69" t="s">
        <v>290</v>
      </c>
      <c r="D5007" s="63" t="str">
        <f>VLOOKUP(C5007,[6]Consolidado!$B:$E,4,FALSE)</f>
        <v>En Proceso</v>
      </c>
      <c r="E5007" s="64" t="s">
        <v>25</v>
      </c>
      <c r="F5007" s="65" t="s">
        <v>201</v>
      </c>
      <c r="G5007" s="66">
        <v>-0.28125</v>
      </c>
      <c r="H5007" s="67">
        <v>875.09253561253558</v>
      </c>
      <c r="I5007" s="129">
        <f t="shared" si="146"/>
        <v>-246.11977564102563</v>
      </c>
      <c r="J5007" s="86">
        <v>30.292899999999999</v>
      </c>
      <c r="K5007" s="129">
        <f t="shared" si="147"/>
        <v>-8.1246686728911932</v>
      </c>
      <c r="L5007" s="68" t="str">
        <f>VLOOKUP(C5007,[6]Consolidado!$B:$E,2,FALSE)</f>
        <v>Acabado</v>
      </c>
      <c r="M5007" s="69" t="str">
        <f>VLOOKUP(C5007,[6]Consolidado!$B:$E,3,FALSE)</f>
        <v>Material de acabado pendiente de distribuir</v>
      </c>
      <c r="N5007" s="70">
        <f>VLOOKUP(C5007,[6]Consolidado!$B:$H,7,FALSE)</f>
        <v>0</v>
      </c>
      <c r="O5007" s="69"/>
      <c r="P5007" s="69"/>
    </row>
    <row r="5008" spans="1:16" s="71" customFormat="1" ht="16.5" customHeight="1" outlineLevel="1" x14ac:dyDescent="0.2">
      <c r="A5008" s="60" t="s">
        <v>717</v>
      </c>
      <c r="B5008" s="61">
        <v>42978</v>
      </c>
      <c r="C5008" s="69" t="s">
        <v>89</v>
      </c>
      <c r="D5008" s="63" t="str">
        <f>VLOOKUP(C5008,[6]Consolidado!$B:$E,4,FALSE)</f>
        <v>En Proceso</v>
      </c>
      <c r="E5008" s="64" t="s">
        <v>33</v>
      </c>
      <c r="F5008" s="65" t="s">
        <v>90</v>
      </c>
      <c r="G5008" s="66">
        <v>-61.2</v>
      </c>
      <c r="H5008" s="67">
        <v>3.1466686239601929</v>
      </c>
      <c r="I5008" s="129">
        <f t="shared" si="146"/>
        <v>-192.57611978636382</v>
      </c>
      <c r="J5008" s="86">
        <v>30.292899999999999</v>
      </c>
      <c r="K5008" s="129">
        <f t="shared" si="147"/>
        <v>-6.3571371438972113</v>
      </c>
      <c r="L5008" s="68" t="str">
        <f>VLOOKUP(C5008,[6]Consolidado!$B:$E,2,FALSE)</f>
        <v>Empaque</v>
      </c>
      <c r="M5008" s="69" t="str">
        <f>VLOOKUP(C5008,[6]Consolidado!$B:$E,3,FALSE)</f>
        <v>Material de empaque pendiente de distribuir</v>
      </c>
      <c r="N5008" s="70">
        <f>VLOOKUP(C5008,[6]Consolidado!$B:$H,7,FALSE)</f>
        <v>0</v>
      </c>
      <c r="O5008" s="69"/>
      <c r="P5008" s="69"/>
    </row>
    <row r="5009" spans="1:16" s="71" customFormat="1" ht="16.5" customHeight="1" outlineLevel="1" x14ac:dyDescent="0.2">
      <c r="A5009" s="60" t="s">
        <v>717</v>
      </c>
      <c r="B5009" s="61">
        <v>42978</v>
      </c>
      <c r="C5009" s="69">
        <v>368</v>
      </c>
      <c r="D5009" s="63" t="str">
        <f>VLOOKUP(C5009,[6]Consolidado!$B:$E,4,FALSE)</f>
        <v>Finalizada</v>
      </c>
      <c r="E5009" s="64" t="s">
        <v>25</v>
      </c>
      <c r="F5009" s="65" t="s">
        <v>108</v>
      </c>
      <c r="G5009" s="66">
        <v>0.84375</v>
      </c>
      <c r="H5009" s="67">
        <v>950.01614233176826</v>
      </c>
      <c r="I5009" s="129">
        <f t="shared" si="146"/>
        <v>801.57612009242951</v>
      </c>
      <c r="J5009" s="86">
        <v>30.292899999999999</v>
      </c>
      <c r="K5009" s="129">
        <f t="shared" si="147"/>
        <v>26.460857827822014</v>
      </c>
      <c r="L5009" s="68" t="str">
        <f>VLOOKUP(C5009,[6]Consolidado!$B:$E,2,FALSE)</f>
        <v>Home Studios</v>
      </c>
      <c r="M5009" s="69" t="str">
        <f>VLOOKUP(C5009,[6]Consolidado!$B:$E,3,FALSE)</f>
        <v xml:space="preserve">Custom bar </v>
      </c>
      <c r="N5009" s="70" t="str">
        <f>VLOOKUP(C5009,[6]Consolidado!$B:$H,7,FALSE)</f>
        <v>Agosto</v>
      </c>
      <c r="O5009" s="69"/>
      <c r="P5009" s="69"/>
    </row>
    <row r="5010" spans="1:16" s="71" customFormat="1" ht="16.5" customHeight="1" outlineLevel="1" x14ac:dyDescent="0.2">
      <c r="A5010" s="60" t="s">
        <v>717</v>
      </c>
      <c r="B5010" s="61">
        <v>42978</v>
      </c>
      <c r="C5010" s="69">
        <v>368</v>
      </c>
      <c r="D5010" s="63" t="str">
        <f>VLOOKUP(C5010,[6]Consolidado!$B:$E,4,FALSE)</f>
        <v>Finalizada</v>
      </c>
      <c r="E5010" s="64" t="s">
        <v>25</v>
      </c>
      <c r="F5010" s="65" t="s">
        <v>109</v>
      </c>
      <c r="G5010" s="66">
        <v>0.8125</v>
      </c>
      <c r="H5010" s="67">
        <v>1200.5646323851602</v>
      </c>
      <c r="I5010" s="129">
        <f t="shared" si="146"/>
        <v>975.45876381294261</v>
      </c>
      <c r="J5010" s="86">
        <v>30.292899999999999</v>
      </c>
      <c r="K5010" s="129">
        <f t="shared" si="147"/>
        <v>32.200903968023617</v>
      </c>
      <c r="L5010" s="68" t="str">
        <f>VLOOKUP(C5010,[6]Consolidado!$B:$E,2,FALSE)</f>
        <v>Home Studios</v>
      </c>
      <c r="M5010" s="69" t="str">
        <f>VLOOKUP(C5010,[6]Consolidado!$B:$E,3,FALSE)</f>
        <v xml:space="preserve">Custom bar </v>
      </c>
      <c r="N5010" s="70" t="str">
        <f>VLOOKUP(C5010,[6]Consolidado!$B:$H,7,FALSE)</f>
        <v>Agosto</v>
      </c>
      <c r="O5010" s="69"/>
      <c r="P5010" s="69"/>
    </row>
    <row r="5011" spans="1:16" s="71" customFormat="1" ht="16.5" customHeight="1" outlineLevel="1" x14ac:dyDescent="0.2">
      <c r="A5011" s="60" t="s">
        <v>717</v>
      </c>
      <c r="B5011" s="61">
        <v>42978</v>
      </c>
      <c r="C5011" s="69">
        <v>368</v>
      </c>
      <c r="D5011" s="63" t="str">
        <f>VLOOKUP(C5011,[6]Consolidado!$B:$E,4,FALSE)</f>
        <v>Finalizada</v>
      </c>
      <c r="E5011" s="64" t="s">
        <v>25</v>
      </c>
      <c r="F5011" s="65" t="s">
        <v>119</v>
      </c>
      <c r="G5011" s="66">
        <v>0.84375</v>
      </c>
      <c r="H5011" s="67">
        <v>614.85960643746137</v>
      </c>
      <c r="I5011" s="129">
        <f t="shared" si="146"/>
        <v>518.78779293160801</v>
      </c>
      <c r="J5011" s="86">
        <v>30.292899999999999</v>
      </c>
      <c r="K5011" s="129">
        <f t="shared" si="147"/>
        <v>17.12572229570652</v>
      </c>
      <c r="L5011" s="68" t="str">
        <f>VLOOKUP(C5011,[6]Consolidado!$B:$E,2,FALSE)</f>
        <v>Home Studios</v>
      </c>
      <c r="M5011" s="69" t="str">
        <f>VLOOKUP(C5011,[6]Consolidado!$B:$E,3,FALSE)</f>
        <v xml:space="preserve">Custom bar </v>
      </c>
      <c r="N5011" s="70" t="str">
        <f>VLOOKUP(C5011,[6]Consolidado!$B:$H,7,FALSE)</f>
        <v>Agosto</v>
      </c>
      <c r="O5011" s="69"/>
      <c r="P5011" s="69"/>
    </row>
    <row r="5012" spans="1:16" s="71" customFormat="1" ht="16.5" customHeight="1" outlineLevel="1" x14ac:dyDescent="0.2">
      <c r="A5012" s="60" t="s">
        <v>717</v>
      </c>
      <c r="B5012" s="61">
        <v>42978</v>
      </c>
      <c r="C5012" s="69">
        <v>368</v>
      </c>
      <c r="D5012" s="63" t="str">
        <f>VLOOKUP(C5012,[6]Consolidado!$B:$E,4,FALSE)</f>
        <v>Finalizada</v>
      </c>
      <c r="E5012" s="64" t="s">
        <v>25</v>
      </c>
      <c r="F5012" s="65" t="s">
        <v>110</v>
      </c>
      <c r="G5012" s="66">
        <v>0.84375</v>
      </c>
      <c r="H5012" s="67">
        <v>1309.9402727880145</v>
      </c>
      <c r="I5012" s="129">
        <f t="shared" si="146"/>
        <v>1105.2621051648871</v>
      </c>
      <c r="J5012" s="86">
        <v>30.292899999999999</v>
      </c>
      <c r="K5012" s="129">
        <f t="shared" si="147"/>
        <v>36.485846688989405</v>
      </c>
      <c r="L5012" s="68" t="str">
        <f>VLOOKUP(C5012,[6]Consolidado!$B:$E,2,FALSE)</f>
        <v>Home Studios</v>
      </c>
      <c r="M5012" s="69" t="str">
        <f>VLOOKUP(C5012,[6]Consolidado!$B:$E,3,FALSE)</f>
        <v xml:space="preserve">Custom bar </v>
      </c>
      <c r="N5012" s="70" t="str">
        <f>VLOOKUP(C5012,[6]Consolidado!$B:$H,7,FALSE)</f>
        <v>Agosto</v>
      </c>
      <c r="O5012" s="69"/>
      <c r="P5012" s="69"/>
    </row>
    <row r="5013" spans="1:16" s="71" customFormat="1" ht="16.5" customHeight="1" outlineLevel="1" x14ac:dyDescent="0.2">
      <c r="A5013" s="60" t="s">
        <v>717</v>
      </c>
      <c r="B5013" s="61">
        <v>42978</v>
      </c>
      <c r="C5013" s="69">
        <v>368</v>
      </c>
      <c r="D5013" s="63" t="str">
        <f>VLOOKUP(C5013,[6]Consolidado!$B:$E,4,FALSE)</f>
        <v>Finalizada</v>
      </c>
      <c r="E5013" s="64" t="s">
        <v>25</v>
      </c>
      <c r="F5013" s="65" t="s">
        <v>201</v>
      </c>
      <c r="G5013" s="66">
        <v>0.28125</v>
      </c>
      <c r="H5013" s="67">
        <v>875.09253561253558</v>
      </c>
      <c r="I5013" s="129">
        <f t="shared" si="146"/>
        <v>246.11977564102563</v>
      </c>
      <c r="J5013" s="86">
        <v>30.292899999999999</v>
      </c>
      <c r="K5013" s="129">
        <f t="shared" si="147"/>
        <v>8.1246686728911932</v>
      </c>
      <c r="L5013" s="68" t="str">
        <f>VLOOKUP(C5013,[6]Consolidado!$B:$E,2,FALSE)</f>
        <v>Home Studios</v>
      </c>
      <c r="M5013" s="69" t="str">
        <f>VLOOKUP(C5013,[6]Consolidado!$B:$E,3,FALSE)</f>
        <v xml:space="preserve">Custom bar </v>
      </c>
      <c r="N5013" s="70" t="str">
        <f>VLOOKUP(C5013,[6]Consolidado!$B:$H,7,FALSE)</f>
        <v>Agosto</v>
      </c>
      <c r="O5013" s="69"/>
      <c r="P5013" s="69"/>
    </row>
    <row r="5014" spans="1:16" s="71" customFormat="1" ht="16.5" customHeight="1" outlineLevel="1" x14ac:dyDescent="0.2">
      <c r="A5014" s="60" t="s">
        <v>717</v>
      </c>
      <c r="B5014" s="61">
        <v>42978</v>
      </c>
      <c r="C5014" s="69">
        <v>368</v>
      </c>
      <c r="D5014" s="63" t="str">
        <f>VLOOKUP(C5014,[6]Consolidado!$B:$E,4,FALSE)</f>
        <v>Finalizada</v>
      </c>
      <c r="E5014" s="64" t="s">
        <v>33</v>
      </c>
      <c r="F5014" s="65" t="s">
        <v>90</v>
      </c>
      <c r="G5014" s="66">
        <v>61.2</v>
      </c>
      <c r="H5014" s="67">
        <v>3.1466686239601929</v>
      </c>
      <c r="I5014" s="129">
        <f t="shared" si="146"/>
        <v>192.57611978636382</v>
      </c>
      <c r="J5014" s="86">
        <v>30.292899999999999</v>
      </c>
      <c r="K5014" s="129">
        <f t="shared" si="147"/>
        <v>6.3571371438972113</v>
      </c>
      <c r="L5014" s="68" t="str">
        <f>VLOOKUP(C5014,[6]Consolidado!$B:$E,2,FALSE)</f>
        <v>Home Studios</v>
      </c>
      <c r="M5014" s="69" t="str">
        <f>VLOOKUP(C5014,[6]Consolidado!$B:$E,3,FALSE)</f>
        <v xml:space="preserve">Custom bar </v>
      </c>
      <c r="N5014" s="70" t="str">
        <f>VLOOKUP(C5014,[6]Consolidado!$B:$H,7,FALSE)</f>
        <v>Agosto</v>
      </c>
      <c r="O5014" s="69"/>
      <c r="P5014" s="69"/>
    </row>
    <row r="5015" spans="1:16" s="71" customFormat="1" ht="16.5" customHeight="1" outlineLevel="1" x14ac:dyDescent="0.2">
      <c r="A5015" s="60" t="s">
        <v>717</v>
      </c>
      <c r="B5015" s="61">
        <v>42978</v>
      </c>
      <c r="C5015" s="69" t="s">
        <v>290</v>
      </c>
      <c r="D5015" s="63" t="str">
        <f>VLOOKUP(C5015,[6]Consolidado!$B:$E,4,FALSE)</f>
        <v>En Proceso</v>
      </c>
      <c r="E5015" s="64" t="s">
        <v>25</v>
      </c>
      <c r="F5015" s="65" t="s">
        <v>108</v>
      </c>
      <c r="G5015" s="66">
        <v>-0.5625</v>
      </c>
      <c r="H5015" s="67">
        <v>950.01614233176826</v>
      </c>
      <c r="I5015" s="129">
        <f t="shared" si="146"/>
        <v>-534.38408006161967</v>
      </c>
      <c r="J5015" s="86">
        <v>30.292899999999999</v>
      </c>
      <c r="K5015" s="129">
        <f t="shared" si="147"/>
        <v>-17.640571885214676</v>
      </c>
      <c r="L5015" s="68" t="str">
        <f>VLOOKUP(C5015,[6]Consolidado!$B:$E,2,FALSE)</f>
        <v>Acabado</v>
      </c>
      <c r="M5015" s="69" t="str">
        <f>VLOOKUP(C5015,[6]Consolidado!$B:$E,3,FALSE)</f>
        <v>Material de acabado pendiente de distribuir</v>
      </c>
      <c r="N5015" s="70">
        <f>VLOOKUP(C5015,[6]Consolidado!$B:$H,7,FALSE)</f>
        <v>0</v>
      </c>
      <c r="O5015" s="69"/>
      <c r="P5015" s="69"/>
    </row>
    <row r="5016" spans="1:16" s="71" customFormat="1" ht="16.5" customHeight="1" outlineLevel="1" x14ac:dyDescent="0.2">
      <c r="A5016" s="60" t="s">
        <v>717</v>
      </c>
      <c r="B5016" s="61">
        <v>42978</v>
      </c>
      <c r="C5016" s="69" t="s">
        <v>290</v>
      </c>
      <c r="D5016" s="63" t="str">
        <f>VLOOKUP(C5016,[6]Consolidado!$B:$E,4,FALSE)</f>
        <v>En Proceso</v>
      </c>
      <c r="E5016" s="64" t="s">
        <v>25</v>
      </c>
      <c r="F5016" s="65" t="s">
        <v>110</v>
      </c>
      <c r="G5016" s="66">
        <v>-0.5625</v>
      </c>
      <c r="H5016" s="67">
        <v>1309.9402727880145</v>
      </c>
      <c r="I5016" s="129">
        <f t="shared" si="146"/>
        <v>-736.84140344325817</v>
      </c>
      <c r="J5016" s="86">
        <v>30.292899999999999</v>
      </c>
      <c r="K5016" s="129">
        <f t="shared" si="147"/>
        <v>-24.323897792659608</v>
      </c>
      <c r="L5016" s="68" t="str">
        <f>VLOOKUP(C5016,[6]Consolidado!$B:$E,2,FALSE)</f>
        <v>Acabado</v>
      </c>
      <c r="M5016" s="69" t="str">
        <f>VLOOKUP(C5016,[6]Consolidado!$B:$E,3,FALSE)</f>
        <v>Material de acabado pendiente de distribuir</v>
      </c>
      <c r="N5016" s="70">
        <f>VLOOKUP(C5016,[6]Consolidado!$B:$H,7,FALSE)</f>
        <v>0</v>
      </c>
      <c r="O5016" s="69"/>
      <c r="P5016" s="69"/>
    </row>
    <row r="5017" spans="1:16" s="71" customFormat="1" ht="16.5" customHeight="1" outlineLevel="1" x14ac:dyDescent="0.2">
      <c r="A5017" s="60" t="s">
        <v>717</v>
      </c>
      <c r="B5017" s="61">
        <v>42978</v>
      </c>
      <c r="C5017" s="69" t="s">
        <v>290</v>
      </c>
      <c r="D5017" s="63" t="str">
        <f>VLOOKUP(C5017,[6]Consolidado!$B:$E,4,FALSE)</f>
        <v>En Proceso</v>
      </c>
      <c r="E5017" s="64" t="s">
        <v>25</v>
      </c>
      <c r="F5017" s="65" t="s">
        <v>119</v>
      </c>
      <c r="G5017" s="66">
        <v>-0.5625</v>
      </c>
      <c r="H5017" s="67">
        <v>614.85960643746137</v>
      </c>
      <c r="I5017" s="129">
        <f t="shared" si="146"/>
        <v>-345.85852862107203</v>
      </c>
      <c r="J5017" s="86">
        <v>30.292899999999999</v>
      </c>
      <c r="K5017" s="129">
        <f t="shared" si="147"/>
        <v>-11.41714819713768</v>
      </c>
      <c r="L5017" s="68" t="str">
        <f>VLOOKUP(C5017,[6]Consolidado!$B:$E,2,FALSE)</f>
        <v>Acabado</v>
      </c>
      <c r="M5017" s="69" t="str">
        <f>VLOOKUP(C5017,[6]Consolidado!$B:$E,3,FALSE)</f>
        <v>Material de acabado pendiente de distribuir</v>
      </c>
      <c r="N5017" s="70">
        <f>VLOOKUP(C5017,[6]Consolidado!$B:$H,7,FALSE)</f>
        <v>0</v>
      </c>
      <c r="O5017" s="69"/>
      <c r="P5017" s="69"/>
    </row>
    <row r="5018" spans="1:16" s="71" customFormat="1" ht="16.5" customHeight="1" outlineLevel="1" x14ac:dyDescent="0.2">
      <c r="A5018" s="60" t="s">
        <v>717</v>
      </c>
      <c r="B5018" s="61">
        <v>42978</v>
      </c>
      <c r="C5018" s="69" t="s">
        <v>290</v>
      </c>
      <c r="D5018" s="63" t="str">
        <f>VLOOKUP(C5018,[6]Consolidado!$B:$E,4,FALSE)</f>
        <v>En Proceso</v>
      </c>
      <c r="E5018" s="64" t="s">
        <v>25</v>
      </c>
      <c r="F5018" s="65" t="s">
        <v>99</v>
      </c>
      <c r="G5018" s="66">
        <v>-0.15625</v>
      </c>
      <c r="H5018" s="67">
        <v>349.53824092741934</v>
      </c>
      <c r="I5018" s="129">
        <f t="shared" si="146"/>
        <v>-54.615350144909272</v>
      </c>
      <c r="J5018" s="86">
        <v>30.292899999999999</v>
      </c>
      <c r="K5018" s="129">
        <f t="shared" si="147"/>
        <v>-1.8029092673500811</v>
      </c>
      <c r="L5018" s="68" t="str">
        <f>VLOOKUP(C5018,[6]Consolidado!$B:$E,2,FALSE)</f>
        <v>Acabado</v>
      </c>
      <c r="M5018" s="69" t="str">
        <f>VLOOKUP(C5018,[6]Consolidado!$B:$E,3,FALSE)</f>
        <v>Material de acabado pendiente de distribuir</v>
      </c>
      <c r="N5018" s="70">
        <f>VLOOKUP(C5018,[6]Consolidado!$B:$H,7,FALSE)</f>
        <v>0</v>
      </c>
      <c r="O5018" s="69"/>
      <c r="P5018" s="69"/>
    </row>
    <row r="5019" spans="1:16" s="71" customFormat="1" ht="16.5" customHeight="1" outlineLevel="1" x14ac:dyDescent="0.2">
      <c r="A5019" s="60" t="s">
        <v>717</v>
      </c>
      <c r="B5019" s="61">
        <v>42978</v>
      </c>
      <c r="C5019" s="69" t="s">
        <v>290</v>
      </c>
      <c r="D5019" s="63" t="str">
        <f>VLOOKUP(C5019,[6]Consolidado!$B:$E,4,FALSE)</f>
        <v>En Proceso</v>
      </c>
      <c r="E5019" s="64" t="s">
        <v>25</v>
      </c>
      <c r="F5019" s="65" t="s">
        <v>109</v>
      </c>
      <c r="G5019" s="66">
        <v>-0.53125</v>
      </c>
      <c r="H5019" s="67">
        <v>1200.5646323851602</v>
      </c>
      <c r="I5019" s="129">
        <f t="shared" si="146"/>
        <v>-637.79996095461638</v>
      </c>
      <c r="J5019" s="86">
        <v>30.292899999999999</v>
      </c>
      <c r="K5019" s="129">
        <f t="shared" si="147"/>
        <v>-21.054437209861597</v>
      </c>
      <c r="L5019" s="68" t="str">
        <f>VLOOKUP(C5019,[6]Consolidado!$B:$E,2,FALSE)</f>
        <v>Acabado</v>
      </c>
      <c r="M5019" s="69" t="str">
        <f>VLOOKUP(C5019,[6]Consolidado!$B:$E,3,FALSE)</f>
        <v>Material de acabado pendiente de distribuir</v>
      </c>
      <c r="N5019" s="70">
        <f>VLOOKUP(C5019,[6]Consolidado!$B:$H,7,FALSE)</f>
        <v>0</v>
      </c>
      <c r="O5019" s="69"/>
      <c r="P5019" s="69"/>
    </row>
    <row r="5020" spans="1:16" s="71" customFormat="1" ht="16.5" customHeight="1" outlineLevel="1" x14ac:dyDescent="0.2">
      <c r="A5020" s="60" t="s">
        <v>717</v>
      </c>
      <c r="B5020" s="61">
        <v>42978</v>
      </c>
      <c r="C5020" s="69" t="s">
        <v>290</v>
      </c>
      <c r="D5020" s="63" t="str">
        <f>VLOOKUP(C5020,[6]Consolidado!$B:$E,4,FALSE)</f>
        <v>En Proceso</v>
      </c>
      <c r="E5020" s="64" t="s">
        <v>25</v>
      </c>
      <c r="F5020" s="65" t="s">
        <v>133</v>
      </c>
      <c r="G5020" s="66">
        <v>-0.375</v>
      </c>
      <c r="H5020" s="67">
        <v>142.2564563939394</v>
      </c>
      <c r="I5020" s="129">
        <f t="shared" si="146"/>
        <v>-53.346171147727276</v>
      </c>
      <c r="J5020" s="86">
        <v>30.292899999999999</v>
      </c>
      <c r="K5020" s="129">
        <f t="shared" si="147"/>
        <v>-1.7610123543050442</v>
      </c>
      <c r="L5020" s="68" t="str">
        <f>VLOOKUP(C5020,[6]Consolidado!$B:$E,2,FALSE)</f>
        <v>Acabado</v>
      </c>
      <c r="M5020" s="69" t="str">
        <f>VLOOKUP(C5020,[6]Consolidado!$B:$E,3,FALSE)</f>
        <v>Material de acabado pendiente de distribuir</v>
      </c>
      <c r="N5020" s="70">
        <f>VLOOKUP(C5020,[6]Consolidado!$B:$H,7,FALSE)</f>
        <v>0</v>
      </c>
      <c r="O5020" s="69"/>
      <c r="P5020" s="69"/>
    </row>
    <row r="5021" spans="1:16" s="71" customFormat="1" ht="16.5" customHeight="1" outlineLevel="1" x14ac:dyDescent="0.2">
      <c r="A5021" s="60" t="s">
        <v>717</v>
      </c>
      <c r="B5021" s="61">
        <v>42978</v>
      </c>
      <c r="C5021" s="69" t="s">
        <v>290</v>
      </c>
      <c r="D5021" s="63" t="str">
        <f>VLOOKUP(C5021,[6]Consolidado!$B:$E,4,FALSE)</f>
        <v>En Proceso</v>
      </c>
      <c r="E5021" s="64" t="s">
        <v>25</v>
      </c>
      <c r="F5021" s="65" t="s">
        <v>147</v>
      </c>
      <c r="G5021" s="66">
        <v>-0.625</v>
      </c>
      <c r="H5021" s="67">
        <v>307.77845941846914</v>
      </c>
      <c r="I5021" s="129">
        <f t="shared" si="146"/>
        <v>-192.36153713654321</v>
      </c>
      <c r="J5021" s="86">
        <v>30.292899999999999</v>
      </c>
      <c r="K5021" s="129">
        <f t="shared" si="147"/>
        <v>-6.3500535484071587</v>
      </c>
      <c r="L5021" s="68" t="str">
        <f>VLOOKUP(C5021,[6]Consolidado!$B:$E,2,FALSE)</f>
        <v>Acabado</v>
      </c>
      <c r="M5021" s="69" t="str">
        <f>VLOOKUP(C5021,[6]Consolidado!$B:$E,3,FALSE)</f>
        <v>Material de acabado pendiente de distribuir</v>
      </c>
      <c r="N5021" s="70">
        <f>VLOOKUP(C5021,[6]Consolidado!$B:$H,7,FALSE)</f>
        <v>0</v>
      </c>
      <c r="O5021" s="69"/>
      <c r="P5021" s="69"/>
    </row>
    <row r="5022" spans="1:16" s="71" customFormat="1" ht="16.5" customHeight="1" outlineLevel="1" x14ac:dyDescent="0.2">
      <c r="A5022" s="60" t="s">
        <v>717</v>
      </c>
      <c r="B5022" s="61">
        <v>42978</v>
      </c>
      <c r="C5022" s="69" t="s">
        <v>290</v>
      </c>
      <c r="D5022" s="63" t="str">
        <f>VLOOKUP(C5022,[6]Consolidado!$B:$E,4,FALSE)</f>
        <v>En Proceso</v>
      </c>
      <c r="E5022" s="64" t="s">
        <v>25</v>
      </c>
      <c r="F5022" s="65" t="s">
        <v>120</v>
      </c>
      <c r="G5022" s="66">
        <v>-0.25</v>
      </c>
      <c r="H5022" s="67">
        <v>1209.67</v>
      </c>
      <c r="I5022" s="129">
        <f t="shared" si="146"/>
        <v>-302.41750000000002</v>
      </c>
      <c r="J5022" s="86">
        <v>30.292899999999999</v>
      </c>
      <c r="K5022" s="129">
        <f t="shared" si="147"/>
        <v>-9.983114855296126</v>
      </c>
      <c r="L5022" s="68" t="str">
        <f>VLOOKUP(C5022,[6]Consolidado!$B:$E,2,FALSE)</f>
        <v>Acabado</v>
      </c>
      <c r="M5022" s="69" t="str">
        <f>VLOOKUP(C5022,[6]Consolidado!$B:$E,3,FALSE)</f>
        <v>Material de acabado pendiente de distribuir</v>
      </c>
      <c r="N5022" s="70">
        <f>VLOOKUP(C5022,[6]Consolidado!$B:$H,7,FALSE)</f>
        <v>0</v>
      </c>
      <c r="O5022" s="69"/>
      <c r="P5022" s="69"/>
    </row>
    <row r="5023" spans="1:16" s="71" customFormat="1" ht="16.5" customHeight="1" outlineLevel="1" x14ac:dyDescent="0.2">
      <c r="A5023" s="60" t="s">
        <v>717</v>
      </c>
      <c r="B5023" s="61">
        <v>42978</v>
      </c>
      <c r="C5023" s="69" t="s">
        <v>290</v>
      </c>
      <c r="D5023" s="63" t="str">
        <f>VLOOKUP(C5023,[6]Consolidado!$B:$E,4,FALSE)</f>
        <v>En Proceso</v>
      </c>
      <c r="E5023" s="64" t="s">
        <v>25</v>
      </c>
      <c r="F5023" s="65" t="s">
        <v>201</v>
      </c>
      <c r="G5023" s="66">
        <v>-0.1875</v>
      </c>
      <c r="H5023" s="67">
        <v>875.09253561253558</v>
      </c>
      <c r="I5023" s="129">
        <f t="shared" si="146"/>
        <v>-164.07985042735044</v>
      </c>
      <c r="J5023" s="86">
        <v>30.292899999999999</v>
      </c>
      <c r="K5023" s="129">
        <f t="shared" si="147"/>
        <v>-5.4164457819274627</v>
      </c>
      <c r="L5023" s="68" t="str">
        <f>VLOOKUP(C5023,[6]Consolidado!$B:$E,2,FALSE)</f>
        <v>Acabado</v>
      </c>
      <c r="M5023" s="69" t="str">
        <f>VLOOKUP(C5023,[6]Consolidado!$B:$E,3,FALSE)</f>
        <v>Material de acabado pendiente de distribuir</v>
      </c>
      <c r="N5023" s="70">
        <f>VLOOKUP(C5023,[6]Consolidado!$B:$H,7,FALSE)</f>
        <v>0</v>
      </c>
      <c r="O5023" s="69"/>
      <c r="P5023" s="69"/>
    </row>
    <row r="5024" spans="1:16" s="71" customFormat="1" ht="16.5" customHeight="1" outlineLevel="1" x14ac:dyDescent="0.2">
      <c r="A5024" s="60" t="s">
        <v>717</v>
      </c>
      <c r="B5024" s="61">
        <v>42978</v>
      </c>
      <c r="C5024" s="69" t="s">
        <v>89</v>
      </c>
      <c r="D5024" s="63" t="str">
        <f>VLOOKUP(C5024,[6]Consolidado!$B:$E,4,FALSE)</f>
        <v>En Proceso</v>
      </c>
      <c r="E5024" s="64" t="s">
        <v>33</v>
      </c>
      <c r="F5024" s="65" t="s">
        <v>90</v>
      </c>
      <c r="G5024" s="66">
        <v>-26.1</v>
      </c>
      <c r="H5024" s="67">
        <v>3.1466686239601929</v>
      </c>
      <c r="I5024" s="129">
        <f t="shared" si="146"/>
        <v>-82.128051085361037</v>
      </c>
      <c r="J5024" s="86">
        <v>30.292899999999999</v>
      </c>
      <c r="K5024" s="129">
        <f t="shared" si="147"/>
        <v>-2.7111320172502809</v>
      </c>
      <c r="L5024" s="68" t="str">
        <f>VLOOKUP(C5024,[6]Consolidado!$B:$E,2,FALSE)</f>
        <v>Empaque</v>
      </c>
      <c r="M5024" s="69" t="str">
        <f>VLOOKUP(C5024,[6]Consolidado!$B:$E,3,FALSE)</f>
        <v>Material de empaque pendiente de distribuir</v>
      </c>
      <c r="N5024" s="70">
        <f>VLOOKUP(C5024,[6]Consolidado!$B:$H,7,FALSE)</f>
        <v>0</v>
      </c>
      <c r="O5024" s="69"/>
      <c r="P5024" s="69"/>
    </row>
    <row r="5025" spans="1:16" s="71" customFormat="1" ht="16.5" customHeight="1" outlineLevel="1" x14ac:dyDescent="0.2">
      <c r="A5025" s="60" t="s">
        <v>717</v>
      </c>
      <c r="B5025" s="61">
        <v>42978</v>
      </c>
      <c r="C5025" s="69">
        <v>344</v>
      </c>
      <c r="D5025" s="63" t="str">
        <f>VLOOKUP(C5025,[6]Consolidado!$B:$E,4,FALSE)</f>
        <v>Finalizada</v>
      </c>
      <c r="E5025" s="64" t="s">
        <v>25</v>
      </c>
      <c r="F5025" s="65" t="s">
        <v>108</v>
      </c>
      <c r="G5025" s="66">
        <v>0.5625</v>
      </c>
      <c r="H5025" s="67">
        <v>950.01614233176826</v>
      </c>
      <c r="I5025" s="129">
        <f t="shared" si="146"/>
        <v>534.38408006161967</v>
      </c>
      <c r="J5025" s="86">
        <v>30.292899999999999</v>
      </c>
      <c r="K5025" s="129">
        <f t="shared" si="147"/>
        <v>17.640571885214676</v>
      </c>
      <c r="L5025" s="68" t="str">
        <f>VLOOKUP(C5025,[6]Consolidado!$B:$E,2,FALSE)</f>
        <v>Home Studios</v>
      </c>
      <c r="M5025" s="69" t="str">
        <f>VLOOKUP(C5025,[6]Consolidado!$B:$E,3,FALSE)</f>
        <v>Custom Bar Stool B</v>
      </c>
      <c r="N5025" s="70" t="str">
        <f>VLOOKUP(C5025,[6]Consolidado!$B:$H,7,FALSE)</f>
        <v>Agosto</v>
      </c>
      <c r="O5025" s="69"/>
      <c r="P5025" s="69"/>
    </row>
    <row r="5026" spans="1:16" s="71" customFormat="1" ht="16.5" customHeight="1" outlineLevel="1" x14ac:dyDescent="0.2">
      <c r="A5026" s="60" t="s">
        <v>717</v>
      </c>
      <c r="B5026" s="61">
        <v>42978</v>
      </c>
      <c r="C5026" s="69">
        <v>344</v>
      </c>
      <c r="D5026" s="63" t="str">
        <f>VLOOKUP(C5026,[6]Consolidado!$B:$E,4,FALSE)</f>
        <v>Finalizada</v>
      </c>
      <c r="E5026" s="64" t="s">
        <v>25</v>
      </c>
      <c r="F5026" s="65" t="s">
        <v>110</v>
      </c>
      <c r="G5026" s="66">
        <v>0.5625</v>
      </c>
      <c r="H5026" s="67">
        <v>1309.9402727880145</v>
      </c>
      <c r="I5026" s="129">
        <f t="shared" si="146"/>
        <v>736.84140344325817</v>
      </c>
      <c r="J5026" s="86">
        <v>30.292899999999999</v>
      </c>
      <c r="K5026" s="129">
        <f t="shared" si="147"/>
        <v>24.323897792659608</v>
      </c>
      <c r="L5026" s="68" t="str">
        <f>VLOOKUP(C5026,[6]Consolidado!$B:$E,2,FALSE)</f>
        <v>Home Studios</v>
      </c>
      <c r="M5026" s="69" t="str">
        <f>VLOOKUP(C5026,[6]Consolidado!$B:$E,3,FALSE)</f>
        <v>Custom Bar Stool B</v>
      </c>
      <c r="N5026" s="70" t="str">
        <f>VLOOKUP(C5026,[6]Consolidado!$B:$H,7,FALSE)</f>
        <v>Agosto</v>
      </c>
      <c r="O5026" s="69"/>
      <c r="P5026" s="69"/>
    </row>
    <row r="5027" spans="1:16" s="71" customFormat="1" ht="16.5" customHeight="1" outlineLevel="1" x14ac:dyDescent="0.2">
      <c r="A5027" s="60" t="s">
        <v>717</v>
      </c>
      <c r="B5027" s="61">
        <v>42978</v>
      </c>
      <c r="C5027" s="69">
        <v>344</v>
      </c>
      <c r="D5027" s="63" t="str">
        <f>VLOOKUP(C5027,[6]Consolidado!$B:$E,4,FALSE)</f>
        <v>Finalizada</v>
      </c>
      <c r="E5027" s="64" t="s">
        <v>25</v>
      </c>
      <c r="F5027" s="65" t="s">
        <v>119</v>
      </c>
      <c r="G5027" s="66">
        <v>0.5625</v>
      </c>
      <c r="H5027" s="67">
        <v>614.85960643746137</v>
      </c>
      <c r="I5027" s="129">
        <f t="shared" si="146"/>
        <v>345.85852862107203</v>
      </c>
      <c r="J5027" s="86">
        <v>30.292899999999999</v>
      </c>
      <c r="K5027" s="129">
        <f t="shared" si="147"/>
        <v>11.41714819713768</v>
      </c>
      <c r="L5027" s="68" t="str">
        <f>VLOOKUP(C5027,[6]Consolidado!$B:$E,2,FALSE)</f>
        <v>Home Studios</v>
      </c>
      <c r="M5027" s="69" t="str">
        <f>VLOOKUP(C5027,[6]Consolidado!$B:$E,3,FALSE)</f>
        <v>Custom Bar Stool B</v>
      </c>
      <c r="N5027" s="70" t="str">
        <f>VLOOKUP(C5027,[6]Consolidado!$B:$H,7,FALSE)</f>
        <v>Agosto</v>
      </c>
      <c r="O5027" s="69"/>
      <c r="P5027" s="69"/>
    </row>
    <row r="5028" spans="1:16" s="71" customFormat="1" ht="16.5" customHeight="1" outlineLevel="1" x14ac:dyDescent="0.2">
      <c r="A5028" s="60" t="s">
        <v>717</v>
      </c>
      <c r="B5028" s="61">
        <v>42978</v>
      </c>
      <c r="C5028" s="69">
        <v>344</v>
      </c>
      <c r="D5028" s="63" t="str">
        <f>VLOOKUP(C5028,[6]Consolidado!$B:$E,4,FALSE)</f>
        <v>Finalizada</v>
      </c>
      <c r="E5028" s="64" t="s">
        <v>25</v>
      </c>
      <c r="F5028" s="65" t="s">
        <v>99</v>
      </c>
      <c r="G5028" s="66">
        <v>0.15625</v>
      </c>
      <c r="H5028" s="67">
        <v>349.53824092741934</v>
      </c>
      <c r="I5028" s="129">
        <f t="shared" si="146"/>
        <v>54.615350144909272</v>
      </c>
      <c r="J5028" s="86">
        <v>30.292899999999999</v>
      </c>
      <c r="K5028" s="129">
        <f t="shared" si="147"/>
        <v>1.8029092673500811</v>
      </c>
      <c r="L5028" s="68" t="str">
        <f>VLOOKUP(C5028,[6]Consolidado!$B:$E,2,FALSE)</f>
        <v>Home Studios</v>
      </c>
      <c r="M5028" s="69" t="str">
        <f>VLOOKUP(C5028,[6]Consolidado!$B:$E,3,FALSE)</f>
        <v>Custom Bar Stool B</v>
      </c>
      <c r="N5028" s="70" t="str">
        <f>VLOOKUP(C5028,[6]Consolidado!$B:$H,7,FALSE)</f>
        <v>Agosto</v>
      </c>
      <c r="O5028" s="69"/>
      <c r="P5028" s="69"/>
    </row>
    <row r="5029" spans="1:16" s="71" customFormat="1" ht="16.5" customHeight="1" outlineLevel="1" x14ac:dyDescent="0.2">
      <c r="A5029" s="60" t="s">
        <v>717</v>
      </c>
      <c r="B5029" s="61">
        <v>42978</v>
      </c>
      <c r="C5029" s="69">
        <v>344</v>
      </c>
      <c r="D5029" s="63" t="str">
        <f>VLOOKUP(C5029,[6]Consolidado!$B:$E,4,FALSE)</f>
        <v>Finalizada</v>
      </c>
      <c r="E5029" s="64" t="s">
        <v>25</v>
      </c>
      <c r="F5029" s="65" t="s">
        <v>109</v>
      </c>
      <c r="G5029" s="66">
        <v>0.53125</v>
      </c>
      <c r="H5029" s="67">
        <v>1200.5646323851602</v>
      </c>
      <c r="I5029" s="129">
        <f t="shared" si="146"/>
        <v>637.79996095461638</v>
      </c>
      <c r="J5029" s="86">
        <v>30.292899999999999</v>
      </c>
      <c r="K5029" s="129">
        <f t="shared" si="147"/>
        <v>21.054437209861597</v>
      </c>
      <c r="L5029" s="68" t="str">
        <f>VLOOKUP(C5029,[6]Consolidado!$B:$E,2,FALSE)</f>
        <v>Home Studios</v>
      </c>
      <c r="M5029" s="69" t="str">
        <f>VLOOKUP(C5029,[6]Consolidado!$B:$E,3,FALSE)</f>
        <v>Custom Bar Stool B</v>
      </c>
      <c r="N5029" s="70" t="str">
        <f>VLOOKUP(C5029,[6]Consolidado!$B:$H,7,FALSE)</f>
        <v>Agosto</v>
      </c>
      <c r="O5029" s="69"/>
      <c r="P5029" s="69"/>
    </row>
    <row r="5030" spans="1:16" s="71" customFormat="1" ht="16.5" customHeight="1" outlineLevel="1" x14ac:dyDescent="0.2">
      <c r="A5030" s="60" t="s">
        <v>717</v>
      </c>
      <c r="B5030" s="61">
        <v>42978</v>
      </c>
      <c r="C5030" s="69">
        <v>344</v>
      </c>
      <c r="D5030" s="63" t="str">
        <f>VLOOKUP(C5030,[6]Consolidado!$B:$E,4,FALSE)</f>
        <v>Finalizada</v>
      </c>
      <c r="E5030" s="64" t="s">
        <v>25</v>
      </c>
      <c r="F5030" s="65" t="s">
        <v>133</v>
      </c>
      <c r="G5030" s="66">
        <v>0.375</v>
      </c>
      <c r="H5030" s="67">
        <v>142.2564563939394</v>
      </c>
      <c r="I5030" s="129">
        <f t="shared" si="146"/>
        <v>53.346171147727276</v>
      </c>
      <c r="J5030" s="86">
        <v>30.292899999999999</v>
      </c>
      <c r="K5030" s="129">
        <f t="shared" si="147"/>
        <v>1.7610123543050442</v>
      </c>
      <c r="L5030" s="68" t="str">
        <f>VLOOKUP(C5030,[6]Consolidado!$B:$E,2,FALSE)</f>
        <v>Home Studios</v>
      </c>
      <c r="M5030" s="69" t="str">
        <f>VLOOKUP(C5030,[6]Consolidado!$B:$E,3,FALSE)</f>
        <v>Custom Bar Stool B</v>
      </c>
      <c r="N5030" s="70" t="str">
        <f>VLOOKUP(C5030,[6]Consolidado!$B:$H,7,FALSE)</f>
        <v>Agosto</v>
      </c>
      <c r="O5030" s="69"/>
      <c r="P5030" s="69"/>
    </row>
    <row r="5031" spans="1:16" s="71" customFormat="1" ht="16.5" customHeight="1" outlineLevel="1" x14ac:dyDescent="0.2">
      <c r="A5031" s="60" t="s">
        <v>717</v>
      </c>
      <c r="B5031" s="61">
        <v>42978</v>
      </c>
      <c r="C5031" s="69">
        <v>344</v>
      </c>
      <c r="D5031" s="63" t="str">
        <f>VLOOKUP(C5031,[6]Consolidado!$B:$E,4,FALSE)</f>
        <v>Finalizada</v>
      </c>
      <c r="E5031" s="64" t="s">
        <v>25</v>
      </c>
      <c r="F5031" s="65" t="s">
        <v>147</v>
      </c>
      <c r="G5031" s="66">
        <v>0.625</v>
      </c>
      <c r="H5031" s="67">
        <v>307.77845941846914</v>
      </c>
      <c r="I5031" s="129">
        <f t="shared" si="146"/>
        <v>192.36153713654321</v>
      </c>
      <c r="J5031" s="86">
        <v>30.292899999999999</v>
      </c>
      <c r="K5031" s="129">
        <f t="shared" si="147"/>
        <v>6.3500535484071587</v>
      </c>
      <c r="L5031" s="68" t="str">
        <f>VLOOKUP(C5031,[6]Consolidado!$B:$E,2,FALSE)</f>
        <v>Home Studios</v>
      </c>
      <c r="M5031" s="69" t="str">
        <f>VLOOKUP(C5031,[6]Consolidado!$B:$E,3,FALSE)</f>
        <v>Custom Bar Stool B</v>
      </c>
      <c r="N5031" s="70" t="str">
        <f>VLOOKUP(C5031,[6]Consolidado!$B:$H,7,FALSE)</f>
        <v>Agosto</v>
      </c>
      <c r="O5031" s="69"/>
      <c r="P5031" s="69"/>
    </row>
    <row r="5032" spans="1:16" s="71" customFormat="1" ht="16.5" customHeight="1" outlineLevel="1" x14ac:dyDescent="0.2">
      <c r="A5032" s="60" t="s">
        <v>717</v>
      </c>
      <c r="B5032" s="61">
        <v>42978</v>
      </c>
      <c r="C5032" s="69">
        <v>344</v>
      </c>
      <c r="D5032" s="63" t="str">
        <f>VLOOKUP(C5032,[6]Consolidado!$B:$E,4,FALSE)</f>
        <v>Finalizada</v>
      </c>
      <c r="E5032" s="64" t="s">
        <v>25</v>
      </c>
      <c r="F5032" s="65" t="s">
        <v>120</v>
      </c>
      <c r="G5032" s="66">
        <v>0.25</v>
      </c>
      <c r="H5032" s="67">
        <v>1209.67</v>
      </c>
      <c r="I5032" s="129">
        <f t="shared" si="146"/>
        <v>302.41750000000002</v>
      </c>
      <c r="J5032" s="86">
        <v>30.292899999999999</v>
      </c>
      <c r="K5032" s="129">
        <f t="shared" si="147"/>
        <v>9.983114855296126</v>
      </c>
      <c r="L5032" s="68" t="str">
        <f>VLOOKUP(C5032,[6]Consolidado!$B:$E,2,FALSE)</f>
        <v>Home Studios</v>
      </c>
      <c r="M5032" s="69" t="str">
        <f>VLOOKUP(C5032,[6]Consolidado!$B:$E,3,FALSE)</f>
        <v>Custom Bar Stool B</v>
      </c>
      <c r="N5032" s="70" t="str">
        <f>VLOOKUP(C5032,[6]Consolidado!$B:$H,7,FALSE)</f>
        <v>Agosto</v>
      </c>
      <c r="O5032" s="69"/>
      <c r="P5032" s="69"/>
    </row>
    <row r="5033" spans="1:16" s="71" customFormat="1" ht="16.5" customHeight="1" outlineLevel="1" x14ac:dyDescent="0.2">
      <c r="A5033" s="60" t="s">
        <v>717</v>
      </c>
      <c r="B5033" s="61">
        <v>42978</v>
      </c>
      <c r="C5033" s="69">
        <v>344</v>
      </c>
      <c r="D5033" s="63" t="str">
        <f>VLOOKUP(C5033,[6]Consolidado!$B:$E,4,FALSE)</f>
        <v>Finalizada</v>
      </c>
      <c r="E5033" s="64" t="s">
        <v>25</v>
      </c>
      <c r="F5033" s="65" t="s">
        <v>201</v>
      </c>
      <c r="G5033" s="66">
        <v>0.1875</v>
      </c>
      <c r="H5033" s="67">
        <v>875.09253561253558</v>
      </c>
      <c r="I5033" s="129">
        <f t="shared" si="146"/>
        <v>164.07985042735044</v>
      </c>
      <c r="J5033" s="86">
        <v>30.292899999999999</v>
      </c>
      <c r="K5033" s="129">
        <f t="shared" si="147"/>
        <v>5.4164457819274627</v>
      </c>
      <c r="L5033" s="68" t="str">
        <f>VLOOKUP(C5033,[6]Consolidado!$B:$E,2,FALSE)</f>
        <v>Home Studios</v>
      </c>
      <c r="M5033" s="69" t="str">
        <f>VLOOKUP(C5033,[6]Consolidado!$B:$E,3,FALSE)</f>
        <v>Custom Bar Stool B</v>
      </c>
      <c r="N5033" s="70" t="str">
        <f>VLOOKUP(C5033,[6]Consolidado!$B:$H,7,FALSE)</f>
        <v>Agosto</v>
      </c>
      <c r="O5033" s="69"/>
      <c r="P5033" s="69"/>
    </row>
    <row r="5034" spans="1:16" s="71" customFormat="1" ht="16.5" customHeight="1" outlineLevel="1" x14ac:dyDescent="0.2">
      <c r="A5034" s="60" t="s">
        <v>717</v>
      </c>
      <c r="B5034" s="61">
        <v>42978</v>
      </c>
      <c r="C5034" s="69">
        <v>344</v>
      </c>
      <c r="D5034" s="63" t="str">
        <f>VLOOKUP(C5034,[6]Consolidado!$B:$E,4,FALSE)</f>
        <v>Finalizada</v>
      </c>
      <c r="E5034" s="64" t="s">
        <v>33</v>
      </c>
      <c r="F5034" s="65" t="s">
        <v>90</v>
      </c>
      <c r="G5034" s="66">
        <v>26.1</v>
      </c>
      <c r="H5034" s="67">
        <v>3.1466686239601929</v>
      </c>
      <c r="I5034" s="129">
        <f t="shared" si="146"/>
        <v>82.128051085361037</v>
      </c>
      <c r="J5034" s="86">
        <v>30.292899999999999</v>
      </c>
      <c r="K5034" s="129">
        <f t="shared" si="147"/>
        <v>2.7111320172502809</v>
      </c>
      <c r="L5034" s="68" t="str">
        <f>VLOOKUP(C5034,[6]Consolidado!$B:$E,2,FALSE)</f>
        <v>Home Studios</v>
      </c>
      <c r="M5034" s="69" t="str">
        <f>VLOOKUP(C5034,[6]Consolidado!$B:$E,3,FALSE)</f>
        <v>Custom Bar Stool B</v>
      </c>
      <c r="N5034" s="70" t="str">
        <f>VLOOKUP(C5034,[6]Consolidado!$B:$H,7,FALSE)</f>
        <v>Agosto</v>
      </c>
      <c r="O5034" s="69"/>
      <c r="P5034" s="69"/>
    </row>
    <row r="5035" spans="1:16" s="71" customFormat="1" ht="16.5" customHeight="1" outlineLevel="1" x14ac:dyDescent="0.2">
      <c r="A5035" s="60" t="s">
        <v>717</v>
      </c>
      <c r="B5035" s="61">
        <v>42978</v>
      </c>
      <c r="C5035" s="69" t="s">
        <v>290</v>
      </c>
      <c r="D5035" s="63" t="str">
        <f>VLOOKUP(C5035,[6]Consolidado!$B:$E,4,FALSE)</f>
        <v>En Proceso</v>
      </c>
      <c r="E5035" s="64" t="s">
        <v>25</v>
      </c>
      <c r="F5035" s="65" t="s">
        <v>201</v>
      </c>
      <c r="G5035" s="66">
        <v>-0.25</v>
      </c>
      <c r="H5035" s="67">
        <v>875.09253561253558</v>
      </c>
      <c r="I5035" s="129">
        <f t="shared" si="146"/>
        <v>-218.7731339031339</v>
      </c>
      <c r="J5035" s="86">
        <v>30.292899999999999</v>
      </c>
      <c r="K5035" s="129">
        <f t="shared" si="147"/>
        <v>-7.2219277092366161</v>
      </c>
      <c r="L5035" s="68" t="str">
        <f>VLOOKUP(C5035,[6]Consolidado!$B:$E,2,FALSE)</f>
        <v>Acabado</v>
      </c>
      <c r="M5035" s="69" t="str">
        <f>VLOOKUP(C5035,[6]Consolidado!$B:$E,3,FALSE)</f>
        <v>Material de acabado pendiente de distribuir</v>
      </c>
      <c r="N5035" s="70">
        <f>VLOOKUP(C5035,[6]Consolidado!$B:$H,7,FALSE)</f>
        <v>0</v>
      </c>
      <c r="O5035" s="69"/>
      <c r="P5035" s="69"/>
    </row>
    <row r="5036" spans="1:16" s="71" customFormat="1" ht="16.5" customHeight="1" outlineLevel="1" x14ac:dyDescent="0.2">
      <c r="A5036" s="60" t="s">
        <v>717</v>
      </c>
      <c r="B5036" s="61">
        <v>42978</v>
      </c>
      <c r="C5036" s="69">
        <v>451</v>
      </c>
      <c r="D5036" s="63" t="str">
        <f>VLOOKUP(C5036,[6]Consolidado!$B:$E,4,FALSE)</f>
        <v>Finalizada</v>
      </c>
      <c r="E5036" s="64" t="s">
        <v>25</v>
      </c>
      <c r="F5036" s="65" t="s">
        <v>201</v>
      </c>
      <c r="G5036" s="66">
        <v>0.25</v>
      </c>
      <c r="H5036" s="67">
        <v>875.09253561253558</v>
      </c>
      <c r="I5036" s="129">
        <f t="shared" si="146"/>
        <v>218.7731339031339</v>
      </c>
      <c r="J5036" s="86">
        <v>30.292899999999999</v>
      </c>
      <c r="K5036" s="129">
        <f t="shared" si="147"/>
        <v>7.2219277092366161</v>
      </c>
      <c r="L5036" s="68" t="str">
        <f>VLOOKUP(C5036,[6]Consolidado!$B:$E,2,FALSE)</f>
        <v>Home Studios</v>
      </c>
      <c r="M5036" s="69" t="str">
        <f>VLOOKUP(C5036,[6]Consolidado!$B:$E,3,FALSE)</f>
        <v>Cajas Aereo para Custom Stools</v>
      </c>
      <c r="N5036" s="70" t="str">
        <f>VLOOKUP(C5036,[6]Consolidado!$B:$H,7,FALSE)</f>
        <v>Agosto</v>
      </c>
      <c r="O5036" s="69"/>
      <c r="P5036" s="69"/>
    </row>
    <row r="5037" spans="1:16" s="71" customFormat="1" ht="16.5" customHeight="1" outlineLevel="1" x14ac:dyDescent="0.2">
      <c r="A5037" s="60" t="s">
        <v>717</v>
      </c>
      <c r="B5037" s="61">
        <v>42978</v>
      </c>
      <c r="C5037" s="69" t="s">
        <v>290</v>
      </c>
      <c r="D5037" s="63" t="str">
        <f>VLOOKUP(C5037,[6]Consolidado!$B:$E,4,FALSE)</f>
        <v>En Proceso</v>
      </c>
      <c r="E5037" s="64" t="s">
        <v>25</v>
      </c>
      <c r="F5037" s="65" t="s">
        <v>289</v>
      </c>
      <c r="G5037" s="66">
        <v>-9.375E-2</v>
      </c>
      <c r="H5037" s="67" t="s">
        <v>171</v>
      </c>
      <c r="I5037" s="129">
        <f t="shared" si="146"/>
        <v>0</v>
      </c>
      <c r="J5037" s="86">
        <v>30.292899999999999</v>
      </c>
      <c r="K5037" s="129">
        <f t="shared" si="147"/>
        <v>0</v>
      </c>
      <c r="L5037" s="68" t="str">
        <f>VLOOKUP(C5037,[6]Consolidado!$B:$E,2,FALSE)</f>
        <v>Acabado</v>
      </c>
      <c r="M5037" s="69" t="str">
        <f>VLOOKUP(C5037,[6]Consolidado!$B:$E,3,FALSE)</f>
        <v>Material de acabado pendiente de distribuir</v>
      </c>
      <c r="N5037" s="70">
        <f>VLOOKUP(C5037,[6]Consolidado!$B:$H,7,FALSE)</f>
        <v>0</v>
      </c>
      <c r="O5037" s="69"/>
      <c r="P5037" s="69"/>
    </row>
    <row r="5038" spans="1:16" s="71" customFormat="1" ht="16.5" customHeight="1" outlineLevel="1" x14ac:dyDescent="0.2">
      <c r="A5038" s="60" t="s">
        <v>717</v>
      </c>
      <c r="B5038" s="61">
        <v>42978</v>
      </c>
      <c r="C5038" s="69" t="s">
        <v>89</v>
      </c>
      <c r="D5038" s="63" t="str">
        <f>VLOOKUP(C5038,[6]Consolidado!$B:$E,4,FALSE)</f>
        <v>En Proceso</v>
      </c>
      <c r="E5038" s="64" t="s">
        <v>33</v>
      </c>
      <c r="F5038" s="65" t="s">
        <v>90</v>
      </c>
      <c r="G5038" s="66">
        <v>-1.8</v>
      </c>
      <c r="H5038" s="67">
        <v>3.1466686239601929</v>
      </c>
      <c r="I5038" s="129">
        <f t="shared" si="146"/>
        <v>-5.664003523128347</v>
      </c>
      <c r="J5038" s="86">
        <v>30.292899999999999</v>
      </c>
      <c r="K5038" s="129">
        <f t="shared" si="147"/>
        <v>-0.1869746218793297</v>
      </c>
      <c r="L5038" s="68" t="str">
        <f>VLOOKUP(C5038,[6]Consolidado!$B:$E,2,FALSE)</f>
        <v>Empaque</v>
      </c>
      <c r="M5038" s="69" t="str">
        <f>VLOOKUP(C5038,[6]Consolidado!$B:$E,3,FALSE)</f>
        <v>Material de empaque pendiente de distribuir</v>
      </c>
      <c r="N5038" s="70">
        <f>VLOOKUP(C5038,[6]Consolidado!$B:$H,7,FALSE)</f>
        <v>0</v>
      </c>
      <c r="O5038" s="69"/>
      <c r="P5038" s="69"/>
    </row>
    <row r="5039" spans="1:16" s="71" customFormat="1" ht="16.5" customHeight="1" outlineLevel="1" x14ac:dyDescent="0.2">
      <c r="A5039" s="60" t="s">
        <v>717</v>
      </c>
      <c r="B5039" s="61">
        <v>42978</v>
      </c>
      <c r="C5039" s="69">
        <v>384</v>
      </c>
      <c r="D5039" s="63" t="str">
        <f>VLOOKUP(C5039,[6]Consolidado!$B:$E,4,FALSE)</f>
        <v>Finalizada</v>
      </c>
      <c r="E5039" s="64" t="s">
        <v>25</v>
      </c>
      <c r="F5039" s="65" t="s">
        <v>289</v>
      </c>
      <c r="G5039" s="66">
        <v>9.375E-2</v>
      </c>
      <c r="H5039" s="67" t="s">
        <v>171</v>
      </c>
      <c r="I5039" s="129">
        <f t="shared" si="146"/>
        <v>0</v>
      </c>
      <c r="J5039" s="86">
        <v>30.292899999999999</v>
      </c>
      <c r="K5039" s="129">
        <f t="shared" si="147"/>
        <v>0</v>
      </c>
      <c r="L5039" s="68" t="str">
        <f>VLOOKUP(C5039,[6]Consolidado!$B:$E,2,FALSE)</f>
        <v xml:space="preserve">Santa Monica </v>
      </c>
      <c r="M5039" s="69" t="str">
        <f>VLOOKUP(C5039,[6]Consolidado!$B:$E,3,FALSE)</f>
        <v>MR-202 Guest Patio Chair (Prototipo)</v>
      </c>
      <c r="N5039" s="70" t="str">
        <f>VLOOKUP(C5039,[6]Consolidado!$B:$H,7,FALSE)</f>
        <v>Agosto</v>
      </c>
      <c r="O5039" s="69"/>
      <c r="P5039" s="69"/>
    </row>
    <row r="5040" spans="1:16" s="71" customFormat="1" ht="16.5" customHeight="1" outlineLevel="1" x14ac:dyDescent="0.2">
      <c r="A5040" s="60" t="s">
        <v>717</v>
      </c>
      <c r="B5040" s="61">
        <v>42978</v>
      </c>
      <c r="C5040" s="69">
        <v>384</v>
      </c>
      <c r="D5040" s="63" t="str">
        <f>VLOOKUP(C5040,[6]Consolidado!$B:$E,4,FALSE)</f>
        <v>Finalizada</v>
      </c>
      <c r="E5040" s="64" t="s">
        <v>33</v>
      </c>
      <c r="F5040" s="65" t="s">
        <v>90</v>
      </c>
      <c r="G5040" s="66">
        <v>1.8</v>
      </c>
      <c r="H5040" s="67">
        <v>3.1466686239601929</v>
      </c>
      <c r="I5040" s="129">
        <f t="shared" si="146"/>
        <v>5.664003523128347</v>
      </c>
      <c r="J5040" s="86">
        <v>30.292899999999999</v>
      </c>
      <c r="K5040" s="129">
        <f t="shared" si="147"/>
        <v>0.1869746218793297</v>
      </c>
      <c r="L5040" s="68" t="str">
        <f>VLOOKUP(C5040,[6]Consolidado!$B:$E,2,FALSE)</f>
        <v xml:space="preserve">Santa Monica </v>
      </c>
      <c r="M5040" s="69" t="str">
        <f>VLOOKUP(C5040,[6]Consolidado!$B:$E,3,FALSE)</f>
        <v>MR-202 Guest Patio Chair (Prototipo)</v>
      </c>
      <c r="N5040" s="70" t="str">
        <f>VLOOKUP(C5040,[6]Consolidado!$B:$H,7,FALSE)</f>
        <v>Agosto</v>
      </c>
      <c r="O5040" s="69"/>
      <c r="P5040" s="69"/>
    </row>
    <row r="5041" spans="1:16" s="71" customFormat="1" ht="16.5" customHeight="1" outlineLevel="1" x14ac:dyDescent="0.2">
      <c r="A5041" s="60" t="s">
        <v>717</v>
      </c>
      <c r="B5041" s="61">
        <v>42978</v>
      </c>
      <c r="C5041" s="69" t="s">
        <v>290</v>
      </c>
      <c r="D5041" s="63" t="str">
        <f>VLOOKUP(C5041,[6]Consolidado!$B:$E,4,FALSE)</f>
        <v>En Proceso</v>
      </c>
      <c r="E5041" s="64" t="s">
        <v>25</v>
      </c>
      <c r="F5041" s="65" t="s">
        <v>73</v>
      </c>
      <c r="G5041" s="66">
        <v>-0.125</v>
      </c>
      <c r="H5041" s="67">
        <v>663.14980000000003</v>
      </c>
      <c r="I5041" s="129">
        <f t="shared" si="146"/>
        <v>-82.893725000000003</v>
      </c>
      <c r="J5041" s="86">
        <v>30.292899999999999</v>
      </c>
      <c r="K5041" s="129">
        <f t="shared" si="147"/>
        <v>-2.736407706096148</v>
      </c>
      <c r="L5041" s="68" t="str">
        <f>VLOOKUP(C5041,[6]Consolidado!$B:$E,2,FALSE)</f>
        <v>Acabado</v>
      </c>
      <c r="M5041" s="69" t="str">
        <f>VLOOKUP(C5041,[6]Consolidado!$B:$E,3,FALSE)</f>
        <v>Material de acabado pendiente de distribuir</v>
      </c>
      <c r="N5041" s="70">
        <f>VLOOKUP(C5041,[6]Consolidado!$B:$H,7,FALSE)</f>
        <v>0</v>
      </c>
      <c r="O5041" s="69"/>
      <c r="P5041" s="69"/>
    </row>
    <row r="5042" spans="1:16" s="71" customFormat="1" ht="16.5" customHeight="1" outlineLevel="1" x14ac:dyDescent="0.2">
      <c r="A5042" s="60" t="s">
        <v>717</v>
      </c>
      <c r="B5042" s="61">
        <v>42978</v>
      </c>
      <c r="C5042" s="69" t="s">
        <v>290</v>
      </c>
      <c r="D5042" s="63" t="str">
        <f>VLOOKUP(C5042,[6]Consolidado!$B:$E,4,FALSE)</f>
        <v>En Proceso</v>
      </c>
      <c r="E5042" s="64" t="s">
        <v>25</v>
      </c>
      <c r="F5042" s="65" t="s">
        <v>289</v>
      </c>
      <c r="G5042" s="66">
        <v>-0.3125</v>
      </c>
      <c r="H5042" s="67" t="s">
        <v>171</v>
      </c>
      <c r="I5042" s="129">
        <f t="shared" si="146"/>
        <v>0</v>
      </c>
      <c r="J5042" s="86">
        <v>30.292899999999999</v>
      </c>
      <c r="K5042" s="129">
        <f t="shared" si="147"/>
        <v>0</v>
      </c>
      <c r="L5042" s="68" t="str">
        <f>VLOOKUP(C5042,[6]Consolidado!$B:$E,2,FALSE)</f>
        <v>Acabado</v>
      </c>
      <c r="M5042" s="69" t="str">
        <f>VLOOKUP(C5042,[6]Consolidado!$B:$E,3,FALSE)</f>
        <v>Material de acabado pendiente de distribuir</v>
      </c>
      <c r="N5042" s="70">
        <f>VLOOKUP(C5042,[6]Consolidado!$B:$H,7,FALSE)</f>
        <v>0</v>
      </c>
      <c r="O5042" s="69"/>
      <c r="P5042" s="69"/>
    </row>
    <row r="5043" spans="1:16" s="71" customFormat="1" ht="16.5" customHeight="1" outlineLevel="1" x14ac:dyDescent="0.2">
      <c r="A5043" s="60" t="s">
        <v>717</v>
      </c>
      <c r="B5043" s="61">
        <v>42978</v>
      </c>
      <c r="C5043" s="69" t="s">
        <v>290</v>
      </c>
      <c r="D5043" s="63" t="str">
        <f>VLOOKUP(C5043,[6]Consolidado!$B:$E,4,FALSE)</f>
        <v>En Proceso</v>
      </c>
      <c r="E5043" s="64" t="s">
        <v>25</v>
      </c>
      <c r="F5043" s="65" t="s">
        <v>120</v>
      </c>
      <c r="G5043" s="66">
        <v>-3.125E-2</v>
      </c>
      <c r="H5043" s="67">
        <v>1209.67</v>
      </c>
      <c r="I5043" s="129">
        <f t="shared" si="146"/>
        <v>-37.802187500000002</v>
      </c>
      <c r="J5043" s="86">
        <v>30.292899999999999</v>
      </c>
      <c r="K5043" s="129">
        <f t="shared" si="147"/>
        <v>-1.2478893569120157</v>
      </c>
      <c r="L5043" s="68" t="str">
        <f>VLOOKUP(C5043,[6]Consolidado!$B:$E,2,FALSE)</f>
        <v>Acabado</v>
      </c>
      <c r="M5043" s="69" t="str">
        <f>VLOOKUP(C5043,[6]Consolidado!$B:$E,3,FALSE)</f>
        <v>Material de acabado pendiente de distribuir</v>
      </c>
      <c r="N5043" s="70">
        <f>VLOOKUP(C5043,[6]Consolidado!$B:$H,7,FALSE)</f>
        <v>0</v>
      </c>
      <c r="O5043" s="69"/>
      <c r="P5043" s="69"/>
    </row>
    <row r="5044" spans="1:16" s="71" customFormat="1" ht="16.5" customHeight="1" outlineLevel="1" x14ac:dyDescent="0.2">
      <c r="A5044" s="60" t="s">
        <v>717</v>
      </c>
      <c r="B5044" s="61">
        <v>42978</v>
      </c>
      <c r="C5044" s="69">
        <v>320</v>
      </c>
      <c r="D5044" s="63" t="str">
        <f>VLOOKUP(C5044,[6]Consolidado!$B:$E,4,FALSE)</f>
        <v>Finalizada</v>
      </c>
      <c r="E5044" s="64" t="s">
        <v>25</v>
      </c>
      <c r="F5044" s="65" t="s">
        <v>73</v>
      </c>
      <c r="G5044" s="66">
        <v>0.125</v>
      </c>
      <c r="H5044" s="67">
        <v>663.14980000000003</v>
      </c>
      <c r="I5044" s="129">
        <f t="shared" si="146"/>
        <v>82.893725000000003</v>
      </c>
      <c r="J5044" s="86">
        <v>30.292899999999999</v>
      </c>
      <c r="K5044" s="129">
        <f t="shared" si="147"/>
        <v>2.736407706096148</v>
      </c>
      <c r="L5044" s="68" t="str">
        <f>VLOOKUP(C5044,[6]Consolidado!$B:$E,2,FALSE)</f>
        <v>Maderas Collective</v>
      </c>
      <c r="M5044" s="69" t="str">
        <f>VLOOKUP(C5044,[6]Consolidado!$B:$E,3,FALSE)</f>
        <v>Escritorio para Oficina</v>
      </c>
      <c r="N5044" s="70" t="str">
        <f>VLOOKUP(C5044,[6]Consolidado!$B:$H,7,FALSE)</f>
        <v>Agosto</v>
      </c>
      <c r="O5044" s="69"/>
      <c r="P5044" s="69"/>
    </row>
    <row r="5045" spans="1:16" s="71" customFormat="1" ht="16.5" customHeight="1" outlineLevel="1" x14ac:dyDescent="0.2">
      <c r="A5045" s="60" t="s">
        <v>717</v>
      </c>
      <c r="B5045" s="61">
        <v>42978</v>
      </c>
      <c r="C5045" s="69">
        <v>320</v>
      </c>
      <c r="D5045" s="63" t="str">
        <f>VLOOKUP(C5045,[6]Consolidado!$B:$E,4,FALSE)</f>
        <v>Finalizada</v>
      </c>
      <c r="E5045" s="64" t="s">
        <v>25</v>
      </c>
      <c r="F5045" s="65" t="s">
        <v>289</v>
      </c>
      <c r="G5045" s="66">
        <v>0.3125</v>
      </c>
      <c r="H5045" s="67" t="s">
        <v>171</v>
      </c>
      <c r="I5045" s="129">
        <f t="shared" si="146"/>
        <v>0</v>
      </c>
      <c r="J5045" s="86">
        <v>30.292899999999999</v>
      </c>
      <c r="K5045" s="129">
        <f t="shared" si="147"/>
        <v>0</v>
      </c>
      <c r="L5045" s="68" t="str">
        <f>VLOOKUP(C5045,[6]Consolidado!$B:$E,2,FALSE)</f>
        <v>Maderas Collective</v>
      </c>
      <c r="M5045" s="69" t="str">
        <f>VLOOKUP(C5045,[6]Consolidado!$B:$E,3,FALSE)</f>
        <v>Escritorio para Oficina</v>
      </c>
      <c r="N5045" s="70" t="str">
        <f>VLOOKUP(C5045,[6]Consolidado!$B:$H,7,FALSE)</f>
        <v>Agosto</v>
      </c>
      <c r="O5045" s="69"/>
      <c r="P5045" s="69"/>
    </row>
    <row r="5046" spans="1:16" s="71" customFormat="1" ht="16.5" customHeight="1" outlineLevel="1" x14ac:dyDescent="0.2">
      <c r="A5046" s="60" t="s">
        <v>717</v>
      </c>
      <c r="B5046" s="61">
        <v>42978</v>
      </c>
      <c r="C5046" s="69">
        <v>320</v>
      </c>
      <c r="D5046" s="63" t="str">
        <f>VLOOKUP(C5046,[6]Consolidado!$B:$E,4,FALSE)</f>
        <v>Finalizada</v>
      </c>
      <c r="E5046" s="64" t="s">
        <v>25</v>
      </c>
      <c r="F5046" s="65" t="s">
        <v>120</v>
      </c>
      <c r="G5046" s="66">
        <v>3.125E-2</v>
      </c>
      <c r="H5046" s="67">
        <v>1209.67</v>
      </c>
      <c r="I5046" s="129">
        <f t="shared" si="146"/>
        <v>37.802187500000002</v>
      </c>
      <c r="J5046" s="86">
        <v>30.292899999999999</v>
      </c>
      <c r="K5046" s="129">
        <f t="shared" si="147"/>
        <v>1.2478893569120157</v>
      </c>
      <c r="L5046" s="68" t="str">
        <f>VLOOKUP(C5046,[6]Consolidado!$B:$E,2,FALSE)</f>
        <v>Maderas Collective</v>
      </c>
      <c r="M5046" s="69" t="str">
        <f>VLOOKUP(C5046,[6]Consolidado!$B:$E,3,FALSE)</f>
        <v>Escritorio para Oficina</v>
      </c>
      <c r="N5046" s="70" t="str">
        <f>VLOOKUP(C5046,[6]Consolidado!$B:$H,7,FALSE)</f>
        <v>Agosto</v>
      </c>
      <c r="O5046" s="69"/>
      <c r="P5046" s="69"/>
    </row>
    <row r="5047" spans="1:16" s="71" customFormat="1" ht="16.5" customHeight="1" outlineLevel="1" x14ac:dyDescent="0.2">
      <c r="A5047" s="60" t="s">
        <v>717</v>
      </c>
      <c r="B5047" s="61">
        <v>42978</v>
      </c>
      <c r="C5047" s="69">
        <v>447</v>
      </c>
      <c r="D5047" s="63" t="str">
        <f>VLOOKUP(C5047,[6]Consolidado!$B:$E,4,FALSE)</f>
        <v>En Proceso</v>
      </c>
      <c r="E5047" s="64" t="s">
        <v>28</v>
      </c>
      <c r="F5047" s="65" t="s">
        <v>123</v>
      </c>
      <c r="G5047" s="66">
        <v>24</v>
      </c>
      <c r="H5047" s="67">
        <v>716.52</v>
      </c>
      <c r="I5047" s="129">
        <f t="shared" si="146"/>
        <v>17196.48</v>
      </c>
      <c r="J5047" s="86">
        <v>30.292899999999999</v>
      </c>
      <c r="K5047" s="129">
        <f t="shared" si="147"/>
        <v>567.67361328892252</v>
      </c>
      <c r="L5047" s="68" t="str">
        <f>VLOOKUP(C5047,[6]Consolidado!$B:$E,2,FALSE)</f>
        <v>Maderas Collective</v>
      </c>
      <c r="M5047" s="69" t="str">
        <f>VLOOKUP(C5047,[6]Consolidado!$B:$E,3,FALSE)</f>
        <v>Fabricacion Prensa Hidraulica [Wework] y moldes para silla bonanza</v>
      </c>
      <c r="N5047" s="70" t="str">
        <f>VLOOKUP(C5047,[6]Consolidado!$B:$H,7,FALSE)</f>
        <v>Cierre en Dic. (AF)</v>
      </c>
      <c r="O5047" s="69"/>
      <c r="P5047" s="69"/>
    </row>
    <row r="5048" spans="1:16" s="71" customFormat="1" ht="16.5" customHeight="1" outlineLevel="1" x14ac:dyDescent="0.2">
      <c r="A5048" s="60" t="s">
        <v>717</v>
      </c>
      <c r="B5048" s="61">
        <v>42978</v>
      </c>
      <c r="C5048" s="69" t="s">
        <v>290</v>
      </c>
      <c r="D5048" s="63" t="str">
        <f>VLOOKUP(C5048,[6]Consolidado!$B:$E,4,FALSE)</f>
        <v>En Proceso</v>
      </c>
      <c r="E5048" s="64" t="s">
        <v>25</v>
      </c>
      <c r="F5048" s="65" t="s">
        <v>72</v>
      </c>
      <c r="G5048" s="66">
        <v>1</v>
      </c>
      <c r="H5048" s="67">
        <v>663.14980000000003</v>
      </c>
      <c r="I5048" s="129">
        <f t="shared" ref="I5048:I5111" si="148">G5048*H5048</f>
        <v>663.14980000000003</v>
      </c>
      <c r="J5048" s="86">
        <v>30.292899999999999</v>
      </c>
      <c r="K5048" s="129">
        <f t="shared" ref="K5048:K5111" si="149">IFERROR(I5048/J5048,0)</f>
        <v>21.891261648769184</v>
      </c>
      <c r="L5048" s="68" t="str">
        <f>VLOOKUP(C5048,[6]Consolidado!$B:$E,2,FALSE)</f>
        <v>Acabado</v>
      </c>
      <c r="M5048" s="69" t="str">
        <f>VLOOKUP(C5048,[6]Consolidado!$B:$E,3,FALSE)</f>
        <v>Material de acabado pendiente de distribuir</v>
      </c>
      <c r="N5048" s="70">
        <f>VLOOKUP(C5048,[6]Consolidado!$B:$H,7,FALSE)</f>
        <v>0</v>
      </c>
      <c r="O5048" s="69"/>
      <c r="P5048" s="69"/>
    </row>
    <row r="5049" spans="1:16" s="71" customFormat="1" ht="16.5" customHeight="1" outlineLevel="1" x14ac:dyDescent="0.2">
      <c r="A5049" s="60" t="s">
        <v>717</v>
      </c>
      <c r="B5049" s="61">
        <v>42978</v>
      </c>
      <c r="C5049" s="69" t="s">
        <v>290</v>
      </c>
      <c r="D5049" s="63" t="str">
        <f>VLOOKUP(C5049,[6]Consolidado!$B:$E,4,FALSE)</f>
        <v>En Proceso</v>
      </c>
      <c r="E5049" s="64" t="s">
        <v>25</v>
      </c>
      <c r="F5049" s="65" t="s">
        <v>285</v>
      </c>
      <c r="G5049" s="66">
        <v>1</v>
      </c>
      <c r="H5049" s="67">
        <v>877.9</v>
      </c>
      <c r="I5049" s="129">
        <f t="shared" si="148"/>
        <v>877.9</v>
      </c>
      <c r="J5049" s="86">
        <v>30.292899999999999</v>
      </c>
      <c r="K5049" s="129">
        <f t="shared" si="149"/>
        <v>28.980388143756457</v>
      </c>
      <c r="L5049" s="68" t="str">
        <f>VLOOKUP(C5049,[6]Consolidado!$B:$E,2,FALSE)</f>
        <v>Acabado</v>
      </c>
      <c r="M5049" s="69" t="str">
        <f>VLOOKUP(C5049,[6]Consolidado!$B:$E,3,FALSE)</f>
        <v>Material de acabado pendiente de distribuir</v>
      </c>
      <c r="N5049" s="70">
        <f>VLOOKUP(C5049,[6]Consolidado!$B:$H,7,FALSE)</f>
        <v>0</v>
      </c>
      <c r="O5049" s="69"/>
      <c r="P5049" s="69"/>
    </row>
    <row r="5050" spans="1:16" s="71" customFormat="1" ht="16.5" customHeight="1" outlineLevel="1" x14ac:dyDescent="0.2">
      <c r="A5050" s="60" t="s">
        <v>717</v>
      </c>
      <c r="B5050" s="61">
        <v>42978</v>
      </c>
      <c r="C5050" s="69" t="s">
        <v>290</v>
      </c>
      <c r="D5050" s="63" t="str">
        <f>VLOOKUP(C5050,[6]Consolidado!$B:$E,4,FALSE)</f>
        <v>En Proceso</v>
      </c>
      <c r="E5050" s="64" t="s">
        <v>25</v>
      </c>
      <c r="F5050" s="65" t="s">
        <v>170</v>
      </c>
      <c r="G5050" s="66">
        <v>1</v>
      </c>
      <c r="H5050" s="67">
        <v>585.26647157784282</v>
      </c>
      <c r="I5050" s="129">
        <f t="shared" si="148"/>
        <v>585.26647157784282</v>
      </c>
      <c r="J5050" s="86">
        <v>30.292899999999999</v>
      </c>
      <c r="K5050" s="129">
        <f t="shared" si="149"/>
        <v>19.320252322420199</v>
      </c>
      <c r="L5050" s="68" t="str">
        <f>VLOOKUP(C5050,[6]Consolidado!$B:$E,2,FALSE)</f>
        <v>Acabado</v>
      </c>
      <c r="M5050" s="69" t="str">
        <f>VLOOKUP(C5050,[6]Consolidado!$B:$E,3,FALSE)</f>
        <v>Material de acabado pendiente de distribuir</v>
      </c>
      <c r="N5050" s="70">
        <f>VLOOKUP(C5050,[6]Consolidado!$B:$H,7,FALSE)</f>
        <v>0</v>
      </c>
      <c r="O5050" s="69"/>
      <c r="P5050" s="69"/>
    </row>
    <row r="5051" spans="1:16" s="71" customFormat="1" ht="16.5" customHeight="1" outlineLevel="1" x14ac:dyDescent="0.2">
      <c r="A5051" s="60" t="s">
        <v>717</v>
      </c>
      <c r="B5051" s="61">
        <v>42978</v>
      </c>
      <c r="C5051" s="69" t="s">
        <v>290</v>
      </c>
      <c r="D5051" s="63" t="str">
        <f>VLOOKUP(C5051,[6]Consolidado!$B:$E,4,FALSE)</f>
        <v>En Proceso</v>
      </c>
      <c r="E5051" s="64" t="s">
        <v>25</v>
      </c>
      <c r="F5051" s="65" t="s">
        <v>70</v>
      </c>
      <c r="G5051" s="66">
        <v>1</v>
      </c>
      <c r="H5051" s="67">
        <v>887.4203</v>
      </c>
      <c r="I5051" s="129">
        <f t="shared" si="148"/>
        <v>887.4203</v>
      </c>
      <c r="J5051" s="86">
        <v>30.292899999999999</v>
      </c>
      <c r="K5051" s="129">
        <f t="shared" si="149"/>
        <v>29.294663105876296</v>
      </c>
      <c r="L5051" s="68" t="str">
        <f>VLOOKUP(C5051,[6]Consolidado!$B:$E,2,FALSE)</f>
        <v>Acabado</v>
      </c>
      <c r="M5051" s="69" t="str">
        <f>VLOOKUP(C5051,[6]Consolidado!$B:$E,3,FALSE)</f>
        <v>Material de acabado pendiente de distribuir</v>
      </c>
      <c r="N5051" s="70">
        <f>VLOOKUP(C5051,[6]Consolidado!$B:$H,7,FALSE)</f>
        <v>0</v>
      </c>
      <c r="O5051" s="69"/>
      <c r="P5051" s="69"/>
    </row>
    <row r="5052" spans="1:16" s="71" customFormat="1" ht="16.5" customHeight="1" outlineLevel="1" x14ac:dyDescent="0.2">
      <c r="A5052" s="60" t="s">
        <v>717</v>
      </c>
      <c r="B5052" s="61">
        <v>42962</v>
      </c>
      <c r="C5052" s="69">
        <v>314</v>
      </c>
      <c r="D5052" s="63" t="str">
        <f>VLOOKUP(C5052,[6]Consolidado!$B:$E,4,FALSE)</f>
        <v>Finalizada</v>
      </c>
      <c r="E5052" s="64" t="s">
        <v>49</v>
      </c>
      <c r="F5052" s="65" t="s">
        <v>189</v>
      </c>
      <c r="G5052" s="66">
        <v>7</v>
      </c>
      <c r="H5052" s="67">
        <v>9.2758620689655178</v>
      </c>
      <c r="I5052" s="129">
        <f t="shared" si="148"/>
        <v>64.931034482758619</v>
      </c>
      <c r="J5052" s="86">
        <v>30.292899999999999</v>
      </c>
      <c r="K5052" s="129">
        <f t="shared" si="149"/>
        <v>2.1434406901537528</v>
      </c>
      <c r="L5052" s="68" t="str">
        <f>VLOOKUP(C5052,[6]Consolidado!$B:$E,2,FALSE)</f>
        <v>Phipps&amp;CO</v>
      </c>
      <c r="M5052" s="69" t="str">
        <f>VLOOKUP(C5052,[6]Consolidado!$B:$E,3,FALSE)</f>
        <v>Ottoman Style Seat</v>
      </c>
      <c r="N5052" s="70" t="str">
        <f>VLOOKUP(C5052,[6]Consolidado!$B:$H,7,FALSE)</f>
        <v>Agosto</v>
      </c>
      <c r="O5052" s="69"/>
      <c r="P5052" s="69"/>
    </row>
    <row r="5053" spans="1:16" s="71" customFormat="1" ht="16.5" customHeight="1" outlineLevel="1" x14ac:dyDescent="0.2">
      <c r="A5053" s="60" t="s">
        <v>717</v>
      </c>
      <c r="B5053" s="61">
        <v>42963</v>
      </c>
      <c r="C5053" s="69">
        <v>314</v>
      </c>
      <c r="D5053" s="63" t="str">
        <f>VLOOKUP(C5053,[6]Consolidado!$B:$E,4,FALSE)</f>
        <v>Finalizada</v>
      </c>
      <c r="E5053" s="64" t="s">
        <v>49</v>
      </c>
      <c r="F5053" s="65" t="s">
        <v>190</v>
      </c>
      <c r="G5053" s="66">
        <v>23</v>
      </c>
      <c r="H5053" s="67">
        <v>15.723577235772357</v>
      </c>
      <c r="I5053" s="129">
        <f t="shared" si="148"/>
        <v>361.64227642276421</v>
      </c>
      <c r="J5053" s="86">
        <v>30.292899999999999</v>
      </c>
      <c r="K5053" s="129">
        <f t="shared" si="149"/>
        <v>11.938186057550258</v>
      </c>
      <c r="L5053" s="68" t="str">
        <f>VLOOKUP(C5053,[6]Consolidado!$B:$E,2,FALSE)</f>
        <v>Phipps&amp;CO</v>
      </c>
      <c r="M5053" s="69" t="str">
        <f>VLOOKUP(C5053,[6]Consolidado!$B:$E,3,FALSE)</f>
        <v>Ottoman Style Seat</v>
      </c>
      <c r="N5053" s="70" t="str">
        <f>VLOOKUP(C5053,[6]Consolidado!$B:$H,7,FALSE)</f>
        <v>Agosto</v>
      </c>
      <c r="O5053" s="69"/>
      <c r="P5053" s="69"/>
    </row>
    <row r="5054" spans="1:16" s="71" customFormat="1" ht="16.5" customHeight="1" outlineLevel="1" x14ac:dyDescent="0.2">
      <c r="A5054" s="60" t="s">
        <v>717</v>
      </c>
      <c r="B5054" s="61">
        <v>42963</v>
      </c>
      <c r="C5054" s="69">
        <v>314</v>
      </c>
      <c r="D5054" s="63" t="str">
        <f>VLOOKUP(C5054,[6]Consolidado!$B:$E,4,FALSE)</f>
        <v>Finalizada</v>
      </c>
      <c r="E5054" s="64" t="s">
        <v>49</v>
      </c>
      <c r="F5054" s="65" t="s">
        <v>189</v>
      </c>
      <c r="G5054" s="66">
        <v>20</v>
      </c>
      <c r="H5054" s="67">
        <v>9.2758620689655178</v>
      </c>
      <c r="I5054" s="129">
        <f t="shared" si="148"/>
        <v>185.51724137931035</v>
      </c>
      <c r="J5054" s="86">
        <v>30.292899999999999</v>
      </c>
      <c r="K5054" s="129">
        <f t="shared" si="149"/>
        <v>6.1241162575821511</v>
      </c>
      <c r="L5054" s="68" t="str">
        <f>VLOOKUP(C5054,[6]Consolidado!$B:$E,2,FALSE)</f>
        <v>Phipps&amp;CO</v>
      </c>
      <c r="M5054" s="69" t="str">
        <f>VLOOKUP(C5054,[6]Consolidado!$B:$E,3,FALSE)</f>
        <v>Ottoman Style Seat</v>
      </c>
      <c r="N5054" s="70" t="str">
        <f>VLOOKUP(C5054,[6]Consolidado!$B:$H,7,FALSE)</f>
        <v>Agosto</v>
      </c>
      <c r="O5054" s="69"/>
      <c r="P5054" s="69"/>
    </row>
    <row r="5055" spans="1:16" s="71" customFormat="1" ht="16.5" customHeight="1" outlineLevel="1" x14ac:dyDescent="0.2">
      <c r="A5055" s="60" t="s">
        <v>717</v>
      </c>
      <c r="B5055" s="61">
        <v>42948</v>
      </c>
      <c r="C5055" s="69">
        <v>264</v>
      </c>
      <c r="D5055" s="63" t="str">
        <f>VLOOKUP(C5055,[6]Consolidado!$B:$E,4,FALSE)</f>
        <v>Finalizada</v>
      </c>
      <c r="E5055" s="64" t="s">
        <v>49</v>
      </c>
      <c r="F5055" s="65" t="s">
        <v>249</v>
      </c>
      <c r="G5055" s="66">
        <v>2</v>
      </c>
      <c r="H5055" s="67">
        <v>194.21</v>
      </c>
      <c r="I5055" s="129">
        <f t="shared" si="148"/>
        <v>388.42</v>
      </c>
      <c r="J5055" s="86">
        <v>30.292899999999999</v>
      </c>
      <c r="K5055" s="129">
        <f t="shared" si="149"/>
        <v>12.822146443556081</v>
      </c>
      <c r="L5055" s="68" t="str">
        <f>VLOOKUP(C5055,[6]Consolidado!$B:$E,2,FALSE)</f>
        <v>Ignitia Office</v>
      </c>
      <c r="M5055" s="69" t="str">
        <f>VLOOKUP(C5055,[6]Consolidado!$B:$E,3,FALSE)</f>
        <v>PTV chair. Oversized&amp;upholstered</v>
      </c>
      <c r="N5055" s="70" t="str">
        <f>VLOOKUP(C5055,[6]Consolidado!$B:$H,7,FALSE)</f>
        <v>Agosto</v>
      </c>
      <c r="O5055" s="69"/>
      <c r="P5055" s="69"/>
    </row>
    <row r="5056" spans="1:16" s="71" customFormat="1" ht="16.5" customHeight="1" outlineLevel="1" x14ac:dyDescent="0.2">
      <c r="A5056" s="60" t="s">
        <v>717</v>
      </c>
      <c r="B5056" s="61">
        <v>42955</v>
      </c>
      <c r="C5056" s="69">
        <v>311</v>
      </c>
      <c r="D5056" s="63" t="str">
        <f>VLOOKUP(C5056,[6]Consolidado!$B:$E,4,FALSE)</f>
        <v>Finalizada</v>
      </c>
      <c r="E5056" s="64" t="s">
        <v>51</v>
      </c>
      <c r="F5056" s="65" t="s">
        <v>173</v>
      </c>
      <c r="G5056" s="66">
        <v>-1.43</v>
      </c>
      <c r="H5056" s="67">
        <v>265.96666666666664</v>
      </c>
      <c r="I5056" s="129">
        <f t="shared" si="148"/>
        <v>-380.33233333333328</v>
      </c>
      <c r="J5056" s="86">
        <v>30.292899999999999</v>
      </c>
      <c r="K5056" s="129">
        <f t="shared" si="149"/>
        <v>-12.55516419138918</v>
      </c>
      <c r="L5056" s="68" t="str">
        <f>VLOOKUP(C5056,[6]Consolidado!$B:$E,2,FALSE)</f>
        <v>BH Office</v>
      </c>
      <c r="M5056" s="69" t="str">
        <f>VLOOKUP(C5056,[6]Consolidado!$B:$E,3,FALSE)</f>
        <v>Floating Credenza</v>
      </c>
      <c r="N5056" s="70" t="str">
        <f>VLOOKUP(C5056,[6]Consolidado!$B:$H,7,FALSE)</f>
        <v>Agosto</v>
      </c>
      <c r="O5056" s="69"/>
      <c r="P5056" s="69"/>
    </row>
    <row r="5057" spans="1:16" s="71" customFormat="1" ht="16.5" customHeight="1" outlineLevel="1" x14ac:dyDescent="0.2">
      <c r="A5057" s="60" t="s">
        <v>717</v>
      </c>
      <c r="B5057" s="61">
        <v>42955</v>
      </c>
      <c r="C5057" s="69">
        <v>347</v>
      </c>
      <c r="D5057" s="63" t="str">
        <f>VLOOKUP(C5057,[6]Consolidado!$B:$E,4,FALSE)</f>
        <v>Finalizada</v>
      </c>
      <c r="E5057" s="64" t="s">
        <v>51</v>
      </c>
      <c r="F5057" s="65" t="s">
        <v>166</v>
      </c>
      <c r="G5057" s="66">
        <v>-6</v>
      </c>
      <c r="H5057" s="67">
        <v>131.10666666666665</v>
      </c>
      <c r="I5057" s="129">
        <f t="shared" si="148"/>
        <v>-786.63999999999987</v>
      </c>
      <c r="J5057" s="86">
        <v>30.292899999999999</v>
      </c>
      <c r="K5057" s="129">
        <f t="shared" si="149"/>
        <v>-25.967801035886293</v>
      </c>
      <c r="L5057" s="68" t="str">
        <f>VLOOKUP(C5057,[6]Consolidado!$B:$E,2,FALSE)</f>
        <v>Bell Works</v>
      </c>
      <c r="M5057" s="69" t="str">
        <f>VLOOKUP(C5057,[6]Consolidado!$B:$E,3,FALSE)</f>
        <v>Café Table Base</v>
      </c>
      <c r="N5057" s="70" t="str">
        <f>VLOOKUP(C5057,[6]Consolidado!$B:$H,7,FALSE)</f>
        <v>Agosto</v>
      </c>
      <c r="O5057" s="69"/>
      <c r="P5057" s="69"/>
    </row>
    <row r="5058" spans="1:16" s="71" customFormat="1" ht="16.5" customHeight="1" outlineLevel="1" x14ac:dyDescent="0.2">
      <c r="A5058" s="60" t="s">
        <v>717</v>
      </c>
      <c r="B5058" s="61">
        <v>42955</v>
      </c>
      <c r="C5058" s="69">
        <v>249</v>
      </c>
      <c r="D5058" s="63" t="str">
        <f>VLOOKUP(C5058,[6]Consolidado!$B:$E,4,FALSE)</f>
        <v>Finalizada</v>
      </c>
      <c r="E5058" s="64" t="s">
        <v>51</v>
      </c>
      <c r="F5058" s="65" t="s">
        <v>156</v>
      </c>
      <c r="G5058" s="66">
        <v>-2.4700000000000002</v>
      </c>
      <c r="H5058" s="67">
        <v>61.956666666666671</v>
      </c>
      <c r="I5058" s="129">
        <f t="shared" si="148"/>
        <v>-153.03296666666668</v>
      </c>
      <c r="J5058" s="86">
        <v>30.292899999999999</v>
      </c>
      <c r="K5058" s="129">
        <f t="shared" si="149"/>
        <v>-5.0517767089538035</v>
      </c>
      <c r="L5058" s="68" t="str">
        <f>VLOOKUP(C5058,[6]Consolidado!$B:$E,2,FALSE)</f>
        <v>Ignitia Office</v>
      </c>
      <c r="M5058" s="69" t="str">
        <f>VLOOKUP(C5058,[6]Consolidado!$B:$E,3,FALSE)</f>
        <v>Long Community Table in Light wood  w/base</v>
      </c>
      <c r="N5058" s="70" t="str">
        <f>VLOOKUP(C5058,[6]Consolidado!$B:$H,7,FALSE)</f>
        <v>Agosto</v>
      </c>
      <c r="O5058" s="69"/>
      <c r="P5058" s="69"/>
    </row>
    <row r="5059" spans="1:16" s="71" customFormat="1" ht="16.5" customHeight="1" outlineLevel="1" x14ac:dyDescent="0.2">
      <c r="A5059" s="60" t="s">
        <v>717</v>
      </c>
      <c r="B5059" s="61">
        <v>42955</v>
      </c>
      <c r="C5059" s="69">
        <v>262</v>
      </c>
      <c r="D5059" s="63" t="str">
        <f>VLOOKUP(C5059,[6]Consolidado!$B:$E,4,FALSE)</f>
        <v>Finalizada</v>
      </c>
      <c r="E5059" s="64" t="s">
        <v>51</v>
      </c>
      <c r="F5059" s="65" t="s">
        <v>64</v>
      </c>
      <c r="G5059" s="66">
        <v>-2.66</v>
      </c>
      <c r="H5059" s="67">
        <v>124.61750000000001</v>
      </c>
      <c r="I5059" s="129">
        <f t="shared" si="148"/>
        <v>-331.48255000000006</v>
      </c>
      <c r="J5059" s="86">
        <v>30.292899999999999</v>
      </c>
      <c r="K5059" s="129">
        <f t="shared" si="149"/>
        <v>-10.942582255247931</v>
      </c>
      <c r="L5059" s="68" t="str">
        <f>VLOOKUP(C5059,[6]Consolidado!$B:$E,2,FALSE)</f>
        <v>Ignitia Office</v>
      </c>
      <c r="M5059" s="69" t="str">
        <f>VLOOKUP(C5059,[6]Consolidado!$B:$E,3,FALSE)</f>
        <v>Medium work table Similar Desk but light wood</v>
      </c>
      <c r="N5059" s="70" t="str">
        <f>VLOOKUP(C5059,[6]Consolidado!$B:$H,7,FALSE)</f>
        <v>Agosto</v>
      </c>
      <c r="O5059" s="69"/>
      <c r="P5059" s="69"/>
    </row>
    <row r="5060" spans="1:16" s="71" customFormat="1" ht="16.5" customHeight="1" outlineLevel="1" x14ac:dyDescent="0.2">
      <c r="A5060" s="60" t="s">
        <v>717</v>
      </c>
      <c r="B5060" s="61">
        <v>42955</v>
      </c>
      <c r="C5060" s="69">
        <v>243</v>
      </c>
      <c r="D5060" s="63" t="str">
        <f>VLOOKUP(C5060,[6]Consolidado!$B:$E,4,FALSE)</f>
        <v>Finalizada</v>
      </c>
      <c r="E5060" s="64" t="s">
        <v>51</v>
      </c>
      <c r="F5060" s="65" t="s">
        <v>56</v>
      </c>
      <c r="G5060" s="66">
        <v>-12</v>
      </c>
      <c r="H5060" s="67">
        <v>28.13551851851852</v>
      </c>
      <c r="I5060" s="129">
        <f t="shared" si="148"/>
        <v>-337.62622222222222</v>
      </c>
      <c r="J5060" s="86">
        <v>30.292899999999999</v>
      </c>
      <c r="K5060" s="129">
        <f t="shared" si="149"/>
        <v>-11.145391237624072</v>
      </c>
      <c r="L5060" s="68" t="str">
        <f>VLOOKUP(C5060,[6]Consolidado!$B:$E,2,FALSE)</f>
        <v>Ignitia Office</v>
      </c>
      <c r="M5060" s="69" t="str">
        <f>VLOOKUP(C5060,[6]Consolidado!$B:$E,3,FALSE)</f>
        <v>Lounge 1. Banca Café con respaldo</v>
      </c>
      <c r="N5060" s="70" t="str">
        <f>VLOOKUP(C5060,[6]Consolidado!$B:$H,7,FALSE)</f>
        <v>Agosto</v>
      </c>
      <c r="O5060" s="69"/>
      <c r="P5060" s="69"/>
    </row>
    <row r="5061" spans="1:16" s="71" customFormat="1" ht="16.5" customHeight="1" outlineLevel="1" x14ac:dyDescent="0.2">
      <c r="A5061" s="60" t="s">
        <v>717</v>
      </c>
      <c r="B5061" s="61">
        <v>42955</v>
      </c>
      <c r="C5061" s="69">
        <v>244</v>
      </c>
      <c r="D5061" s="63" t="str">
        <f>VLOOKUP(C5061,[6]Consolidado!$B:$E,4,FALSE)</f>
        <v>Finalizada</v>
      </c>
      <c r="E5061" s="64" t="s">
        <v>51</v>
      </c>
      <c r="F5061" s="65" t="s">
        <v>56</v>
      </c>
      <c r="G5061" s="66">
        <v>-12</v>
      </c>
      <c r="H5061" s="67">
        <v>28.13551851851852</v>
      </c>
      <c r="I5061" s="129">
        <f t="shared" si="148"/>
        <v>-337.62622222222222</v>
      </c>
      <c r="J5061" s="86">
        <v>30.292899999999999</v>
      </c>
      <c r="K5061" s="129">
        <f t="shared" si="149"/>
        <v>-11.145391237624072</v>
      </c>
      <c r="L5061" s="68" t="str">
        <f>VLOOKUP(C5061,[6]Consolidado!$B:$E,2,FALSE)</f>
        <v>Ignitia Office</v>
      </c>
      <c r="M5061" s="69" t="str">
        <f>VLOOKUP(C5061,[6]Consolidado!$B:$E,3,FALSE)</f>
        <v>Lounge 1. Banca Café sin respaldo</v>
      </c>
      <c r="N5061" s="70" t="str">
        <f>VLOOKUP(C5061,[6]Consolidado!$B:$H,7,FALSE)</f>
        <v>Agosto</v>
      </c>
      <c r="O5061" s="69"/>
      <c r="P5061" s="69"/>
    </row>
    <row r="5062" spans="1:16" s="71" customFormat="1" ht="16.5" customHeight="1" outlineLevel="1" x14ac:dyDescent="0.2">
      <c r="A5062" s="60" t="s">
        <v>717</v>
      </c>
      <c r="B5062" s="61">
        <v>42955</v>
      </c>
      <c r="C5062" s="69">
        <v>262</v>
      </c>
      <c r="D5062" s="63" t="str">
        <f>VLOOKUP(C5062,[6]Consolidado!$B:$E,4,FALSE)</f>
        <v>Finalizada</v>
      </c>
      <c r="E5062" s="64" t="s">
        <v>51</v>
      </c>
      <c r="F5062" s="65" t="s">
        <v>166</v>
      </c>
      <c r="G5062" s="66">
        <v>-2</v>
      </c>
      <c r="H5062" s="67">
        <v>131.10666666666665</v>
      </c>
      <c r="I5062" s="129">
        <f t="shared" si="148"/>
        <v>-262.21333333333331</v>
      </c>
      <c r="J5062" s="86">
        <v>30.292899999999999</v>
      </c>
      <c r="K5062" s="129">
        <f t="shared" si="149"/>
        <v>-8.6559336786287648</v>
      </c>
      <c r="L5062" s="68" t="str">
        <f>VLOOKUP(C5062,[6]Consolidado!$B:$E,2,FALSE)</f>
        <v>Ignitia Office</v>
      </c>
      <c r="M5062" s="69" t="str">
        <f>VLOOKUP(C5062,[6]Consolidado!$B:$E,3,FALSE)</f>
        <v>Medium work table Similar Desk but light wood</v>
      </c>
      <c r="N5062" s="70" t="str">
        <f>VLOOKUP(C5062,[6]Consolidado!$B:$H,7,FALSE)</f>
        <v>Agosto</v>
      </c>
      <c r="O5062" s="69"/>
      <c r="P5062" s="69"/>
    </row>
    <row r="5063" spans="1:16" s="71" customFormat="1" ht="16.5" customHeight="1" outlineLevel="1" x14ac:dyDescent="0.2">
      <c r="A5063" s="60" t="s">
        <v>717</v>
      </c>
      <c r="B5063" s="61">
        <v>42956</v>
      </c>
      <c r="C5063" s="69" t="s">
        <v>126</v>
      </c>
      <c r="D5063" s="63" t="str">
        <f>VLOOKUP(C5063,[6]Consolidado!$B:$E,4,FALSE)</f>
        <v>Finalizada</v>
      </c>
      <c r="E5063" s="64" t="s">
        <v>49</v>
      </c>
      <c r="F5063" s="65" t="s">
        <v>214</v>
      </c>
      <c r="G5063" s="66">
        <v>-1.5</v>
      </c>
      <c r="H5063" s="67">
        <v>1656.7900139999999</v>
      </c>
      <c r="I5063" s="129">
        <f t="shared" si="148"/>
        <v>-2485.1850209999998</v>
      </c>
      <c r="J5063" s="86">
        <v>30.292899999999999</v>
      </c>
      <c r="K5063" s="129">
        <f t="shared" si="149"/>
        <v>-82.03853117397145</v>
      </c>
      <c r="L5063" s="68" t="str">
        <f>VLOOKUP(C5063,[6]Consolidado!$B:$E,2,FALSE)</f>
        <v>Ignitia Office</v>
      </c>
      <c r="M5063" s="69" t="str">
        <f>VLOOKUP(C5063,[6]Consolidado!$B:$E,3,FALSE)</f>
        <v>Modular sofa A</v>
      </c>
      <c r="N5063" s="70" t="str">
        <f>VLOOKUP(C5063,[6]Consolidado!$B:$H,7,FALSE)</f>
        <v>Agosto</v>
      </c>
      <c r="O5063" s="69"/>
      <c r="P5063" s="69"/>
    </row>
    <row r="5064" spans="1:16" s="71" customFormat="1" ht="16.5" customHeight="1" outlineLevel="1" x14ac:dyDescent="0.2">
      <c r="A5064" s="60" t="s">
        <v>717</v>
      </c>
      <c r="B5064" s="61">
        <v>42956</v>
      </c>
      <c r="C5064" s="69" t="s">
        <v>126</v>
      </c>
      <c r="D5064" s="63" t="str">
        <f>VLOOKUP(C5064,[6]Consolidado!$B:$E,4,FALSE)</f>
        <v>Finalizada</v>
      </c>
      <c r="E5064" s="64" t="s">
        <v>49</v>
      </c>
      <c r="F5064" s="65" t="s">
        <v>215</v>
      </c>
      <c r="G5064" s="66">
        <v>-1</v>
      </c>
      <c r="H5064" s="67">
        <v>1656.8200527999998</v>
      </c>
      <c r="I5064" s="129">
        <f t="shared" si="148"/>
        <v>-1656.8200527999998</v>
      </c>
      <c r="J5064" s="86">
        <v>30.292899999999999</v>
      </c>
      <c r="K5064" s="129">
        <f t="shared" si="149"/>
        <v>-54.693345727876824</v>
      </c>
      <c r="L5064" s="68" t="str">
        <f>VLOOKUP(C5064,[6]Consolidado!$B:$E,2,FALSE)</f>
        <v>Ignitia Office</v>
      </c>
      <c r="M5064" s="69" t="str">
        <f>VLOOKUP(C5064,[6]Consolidado!$B:$E,3,FALSE)</f>
        <v>Modular sofa A</v>
      </c>
      <c r="N5064" s="70" t="str">
        <f>VLOOKUP(C5064,[6]Consolidado!$B:$H,7,FALSE)</f>
        <v>Agosto</v>
      </c>
      <c r="O5064" s="69"/>
      <c r="P5064" s="69"/>
    </row>
    <row r="5065" spans="1:16" s="71" customFormat="1" ht="16.5" customHeight="1" outlineLevel="1" x14ac:dyDescent="0.2">
      <c r="A5065" s="60" t="s">
        <v>717</v>
      </c>
      <c r="B5065" s="61">
        <v>42956</v>
      </c>
      <c r="C5065" s="69" t="s">
        <v>126</v>
      </c>
      <c r="D5065" s="63" t="str">
        <f>VLOOKUP(C5065,[6]Consolidado!$B:$E,4,FALSE)</f>
        <v>Finalizada</v>
      </c>
      <c r="E5065" s="64" t="s">
        <v>49</v>
      </c>
      <c r="F5065" s="65" t="s">
        <v>216</v>
      </c>
      <c r="G5065" s="66">
        <v>-1.25</v>
      </c>
      <c r="H5065" s="67">
        <v>1656.8200527999998</v>
      </c>
      <c r="I5065" s="129">
        <f t="shared" si="148"/>
        <v>-2071.0250659999997</v>
      </c>
      <c r="J5065" s="86">
        <v>30.292899999999999</v>
      </c>
      <c r="K5065" s="129">
        <f t="shared" si="149"/>
        <v>-68.366682159846022</v>
      </c>
      <c r="L5065" s="68" t="str">
        <f>VLOOKUP(C5065,[6]Consolidado!$B:$E,2,FALSE)</f>
        <v>Ignitia Office</v>
      </c>
      <c r="M5065" s="69" t="str">
        <f>VLOOKUP(C5065,[6]Consolidado!$B:$E,3,FALSE)</f>
        <v>Modular sofa A</v>
      </c>
      <c r="N5065" s="70" t="str">
        <f>VLOOKUP(C5065,[6]Consolidado!$B:$H,7,FALSE)</f>
        <v>Agosto</v>
      </c>
      <c r="O5065" s="69"/>
      <c r="P5065" s="69"/>
    </row>
    <row r="5066" spans="1:16" s="71" customFormat="1" ht="16.5" customHeight="1" outlineLevel="1" x14ac:dyDescent="0.2">
      <c r="A5066" s="60" t="s">
        <v>717</v>
      </c>
      <c r="B5066" s="61">
        <v>42956</v>
      </c>
      <c r="C5066" s="69" t="s">
        <v>126</v>
      </c>
      <c r="D5066" s="63" t="str">
        <f>VLOOKUP(C5066,[6]Consolidado!$B:$E,4,FALSE)</f>
        <v>Finalizada</v>
      </c>
      <c r="E5066" s="64" t="s">
        <v>49</v>
      </c>
      <c r="F5066" s="65" t="s">
        <v>217</v>
      </c>
      <c r="G5066" s="66">
        <v>-2.25</v>
      </c>
      <c r="H5066" s="67">
        <v>1656.7900139999999</v>
      </c>
      <c r="I5066" s="129">
        <f t="shared" si="148"/>
        <v>-3727.7775314999999</v>
      </c>
      <c r="J5066" s="86">
        <v>30.292899999999999</v>
      </c>
      <c r="K5066" s="129">
        <f t="shared" si="149"/>
        <v>-123.05779676095719</v>
      </c>
      <c r="L5066" s="68" t="str">
        <f>VLOOKUP(C5066,[6]Consolidado!$B:$E,2,FALSE)</f>
        <v>Ignitia Office</v>
      </c>
      <c r="M5066" s="69" t="str">
        <f>VLOOKUP(C5066,[6]Consolidado!$B:$E,3,FALSE)</f>
        <v>Modular sofa A</v>
      </c>
      <c r="N5066" s="70" t="str">
        <f>VLOOKUP(C5066,[6]Consolidado!$B:$H,7,FALSE)</f>
        <v>Agosto</v>
      </c>
      <c r="O5066" s="69"/>
      <c r="P5066" s="69"/>
    </row>
    <row r="5067" spans="1:16" s="71" customFormat="1" ht="16.5" customHeight="1" outlineLevel="1" x14ac:dyDescent="0.2">
      <c r="A5067" s="60" t="s">
        <v>717</v>
      </c>
      <c r="B5067" s="61">
        <v>42956</v>
      </c>
      <c r="C5067" s="69" t="s">
        <v>126</v>
      </c>
      <c r="D5067" s="63" t="str">
        <f>VLOOKUP(C5067,[6]Consolidado!$B:$E,4,FALSE)</f>
        <v>Finalizada</v>
      </c>
      <c r="E5067" s="64" t="s">
        <v>49</v>
      </c>
      <c r="F5067" s="65" t="s">
        <v>213</v>
      </c>
      <c r="G5067" s="66">
        <v>-1.6</v>
      </c>
      <c r="H5067" s="67">
        <v>1656.7900139999999</v>
      </c>
      <c r="I5067" s="129">
        <f t="shared" si="148"/>
        <v>-2650.8640224000001</v>
      </c>
      <c r="J5067" s="86">
        <v>30.292899999999999</v>
      </c>
      <c r="K5067" s="129">
        <f t="shared" si="149"/>
        <v>-87.507766585569556</v>
      </c>
      <c r="L5067" s="68" t="str">
        <f>VLOOKUP(C5067,[6]Consolidado!$B:$E,2,FALSE)</f>
        <v>Ignitia Office</v>
      </c>
      <c r="M5067" s="69" t="str">
        <f>VLOOKUP(C5067,[6]Consolidado!$B:$E,3,FALSE)</f>
        <v>Modular sofa A</v>
      </c>
      <c r="N5067" s="70" t="str">
        <f>VLOOKUP(C5067,[6]Consolidado!$B:$H,7,FALSE)</f>
        <v>Agosto</v>
      </c>
      <c r="O5067" s="69"/>
      <c r="P5067" s="69"/>
    </row>
    <row r="5068" spans="1:16" s="71" customFormat="1" ht="16.5" customHeight="1" outlineLevel="1" x14ac:dyDescent="0.2">
      <c r="A5068" s="60" t="s">
        <v>717</v>
      </c>
      <c r="B5068" s="61">
        <v>42956</v>
      </c>
      <c r="C5068" s="69">
        <v>264</v>
      </c>
      <c r="D5068" s="63" t="str">
        <f>VLOOKUP(C5068,[6]Consolidado!$B:$E,4,FALSE)</f>
        <v>Finalizada</v>
      </c>
      <c r="E5068" s="64" t="s">
        <v>49</v>
      </c>
      <c r="F5068" s="65" t="s">
        <v>222</v>
      </c>
      <c r="G5068" s="66">
        <v>-3</v>
      </c>
      <c r="H5068" s="67">
        <v>1818.9874808</v>
      </c>
      <c r="I5068" s="129">
        <f t="shared" si="148"/>
        <v>-5456.9624423999994</v>
      </c>
      <c r="J5068" s="86">
        <v>30.292899999999999</v>
      </c>
      <c r="K5068" s="129">
        <f t="shared" si="149"/>
        <v>-180.13998139498034</v>
      </c>
      <c r="L5068" s="68" t="str">
        <f>VLOOKUP(C5068,[6]Consolidado!$B:$E,2,FALSE)</f>
        <v>Ignitia Office</v>
      </c>
      <c r="M5068" s="69" t="str">
        <f>VLOOKUP(C5068,[6]Consolidado!$B:$E,3,FALSE)</f>
        <v>PTV chair. Oversized&amp;upholstered</v>
      </c>
      <c r="N5068" s="70" t="str">
        <f>VLOOKUP(C5068,[6]Consolidado!$B:$H,7,FALSE)</f>
        <v>Agosto</v>
      </c>
      <c r="O5068" s="69"/>
      <c r="P5068" s="69"/>
    </row>
    <row r="5069" spans="1:16" s="71" customFormat="1" ht="16.5" customHeight="1" outlineLevel="1" x14ac:dyDescent="0.2">
      <c r="A5069" s="60" t="s">
        <v>717</v>
      </c>
      <c r="B5069" s="61">
        <v>42956</v>
      </c>
      <c r="C5069" s="69">
        <v>264</v>
      </c>
      <c r="D5069" s="63" t="str">
        <f>VLOOKUP(C5069,[6]Consolidado!$B:$E,4,FALSE)</f>
        <v>Finalizada</v>
      </c>
      <c r="E5069" s="64" t="s">
        <v>49</v>
      </c>
      <c r="F5069" s="65" t="s">
        <v>224</v>
      </c>
      <c r="G5069" s="66">
        <v>-0.5</v>
      </c>
      <c r="H5069" s="67">
        <v>2650.9240999999997</v>
      </c>
      <c r="I5069" s="129">
        <f t="shared" si="148"/>
        <v>-1325.4620499999999</v>
      </c>
      <c r="J5069" s="86">
        <v>30.292899999999999</v>
      </c>
      <c r="K5069" s="129">
        <f t="shared" si="149"/>
        <v>-43.754874904680634</v>
      </c>
      <c r="L5069" s="68" t="str">
        <f>VLOOKUP(C5069,[6]Consolidado!$B:$E,2,FALSE)</f>
        <v>Ignitia Office</v>
      </c>
      <c r="M5069" s="69" t="str">
        <f>VLOOKUP(C5069,[6]Consolidado!$B:$E,3,FALSE)</f>
        <v>PTV chair. Oversized&amp;upholstered</v>
      </c>
      <c r="N5069" s="70" t="str">
        <f>VLOOKUP(C5069,[6]Consolidado!$B:$H,7,FALSE)</f>
        <v>Agosto</v>
      </c>
      <c r="O5069" s="69"/>
      <c r="P5069" s="69"/>
    </row>
    <row r="5070" spans="1:16" s="71" customFormat="1" ht="16.5" customHeight="1" outlineLevel="1" x14ac:dyDescent="0.2">
      <c r="A5070" s="60" t="s">
        <v>717</v>
      </c>
      <c r="B5070" s="61">
        <v>42956</v>
      </c>
      <c r="C5070" s="69">
        <v>271</v>
      </c>
      <c r="D5070" s="63" t="str">
        <f>VLOOKUP(C5070,[6]Consolidado!$B:$E,4,FALSE)</f>
        <v>Finalizada</v>
      </c>
      <c r="E5070" s="64" t="s">
        <v>49</v>
      </c>
      <c r="F5070" s="65" t="s">
        <v>221</v>
      </c>
      <c r="G5070" s="66">
        <v>-1.5</v>
      </c>
      <c r="H5070" s="67">
        <v>1042.4214569999999</v>
      </c>
      <c r="I5070" s="129">
        <f t="shared" si="148"/>
        <v>-1563.6321854999999</v>
      </c>
      <c r="J5070" s="86">
        <v>30.292899999999999</v>
      </c>
      <c r="K5070" s="129">
        <f t="shared" si="149"/>
        <v>-51.617117723955118</v>
      </c>
      <c r="L5070" s="68" t="str">
        <f>VLOOKUP(C5070,[6]Consolidado!$B:$E,2,FALSE)</f>
        <v>Ignitia Office</v>
      </c>
      <c r="M5070" s="69" t="str">
        <f>VLOOKUP(C5070,[6]Consolidado!$B:$E,3,FALSE)</f>
        <v>Meeting Room 4 side table stool modules</v>
      </c>
      <c r="N5070" s="70" t="str">
        <f>VLOOKUP(C5070,[6]Consolidado!$B:$H,7,FALSE)</f>
        <v>Agosto</v>
      </c>
      <c r="O5070" s="69"/>
      <c r="P5070" s="69"/>
    </row>
    <row r="5071" spans="1:16" s="71" customFormat="1" ht="16.5" customHeight="1" outlineLevel="1" x14ac:dyDescent="0.2">
      <c r="A5071" s="60" t="s">
        <v>717</v>
      </c>
      <c r="B5071" s="61">
        <v>42956</v>
      </c>
      <c r="C5071" s="69">
        <v>271</v>
      </c>
      <c r="D5071" s="63" t="str">
        <f>VLOOKUP(C5071,[6]Consolidado!$B:$E,4,FALSE)</f>
        <v>Finalizada</v>
      </c>
      <c r="E5071" s="64" t="s">
        <v>49</v>
      </c>
      <c r="F5071" s="65" t="s">
        <v>220</v>
      </c>
      <c r="G5071" s="66">
        <v>-1</v>
      </c>
      <c r="H5071" s="67">
        <v>2790.3041319999998</v>
      </c>
      <c r="I5071" s="129">
        <f t="shared" si="148"/>
        <v>-2790.3041319999998</v>
      </c>
      <c r="J5071" s="86">
        <v>30.292899999999999</v>
      </c>
      <c r="K5071" s="129">
        <f t="shared" si="149"/>
        <v>-92.11082900613674</v>
      </c>
      <c r="L5071" s="68" t="str">
        <f>VLOOKUP(C5071,[6]Consolidado!$B:$E,2,FALSE)</f>
        <v>Ignitia Office</v>
      </c>
      <c r="M5071" s="69" t="str">
        <f>VLOOKUP(C5071,[6]Consolidado!$B:$E,3,FALSE)</f>
        <v>Meeting Room 4 side table stool modules</v>
      </c>
      <c r="N5071" s="70" t="str">
        <f>VLOOKUP(C5071,[6]Consolidado!$B:$H,7,FALSE)</f>
        <v>Agosto</v>
      </c>
      <c r="O5071" s="69"/>
      <c r="P5071" s="69"/>
    </row>
    <row r="5072" spans="1:16" s="71" customFormat="1" ht="16.5" customHeight="1" outlineLevel="1" x14ac:dyDescent="0.2">
      <c r="A5072" s="60" t="s">
        <v>717</v>
      </c>
      <c r="B5072" s="61">
        <v>42977</v>
      </c>
      <c r="C5072" s="69">
        <v>444</v>
      </c>
      <c r="D5072" s="63" t="str">
        <f>VLOOKUP(C5072,[6]Consolidado!$B:$E,4,FALSE)</f>
        <v>Finalizada</v>
      </c>
      <c r="E5072" s="64" t="s">
        <v>49</v>
      </c>
      <c r="F5072" s="65" t="s">
        <v>217</v>
      </c>
      <c r="G5072" s="66">
        <v>1.5</v>
      </c>
      <c r="H5072" s="67">
        <v>1656.7900139999999</v>
      </c>
      <c r="I5072" s="129">
        <f t="shared" si="148"/>
        <v>2485.1850209999998</v>
      </c>
      <c r="J5072" s="86">
        <v>30.292899999999999</v>
      </c>
      <c r="K5072" s="129">
        <f t="shared" si="149"/>
        <v>82.03853117397145</v>
      </c>
      <c r="L5072" s="68" t="str">
        <f>VLOOKUP(C5072,[6]Consolidado!$B:$E,2,FALSE)</f>
        <v>Papagayo Four Seasons</v>
      </c>
      <c r="M5072" s="69" t="str">
        <f>VLOOKUP(C5072,[6]Consolidado!$B:$E,3,FALSE)</f>
        <v>Prototipo BGE-253 Low Dining Chair</v>
      </c>
      <c r="N5072" s="70" t="str">
        <f>VLOOKUP(C5072,[6]Consolidado!$B:$H,7,FALSE)</f>
        <v>Octubre</v>
      </c>
      <c r="O5072" s="69"/>
      <c r="P5072" s="69"/>
    </row>
    <row r="5073" spans="1:16" s="71" customFormat="1" ht="16.5" customHeight="1" outlineLevel="1" x14ac:dyDescent="0.2">
      <c r="A5073" s="60" t="s">
        <v>717</v>
      </c>
      <c r="B5073" s="61">
        <v>42978</v>
      </c>
      <c r="C5073" s="69" t="s">
        <v>290</v>
      </c>
      <c r="D5073" s="63" t="str">
        <f>VLOOKUP(C5073,[6]Consolidado!$B:$E,4,FALSE)</f>
        <v>En Proceso</v>
      </c>
      <c r="E5073" s="64" t="s">
        <v>25</v>
      </c>
      <c r="F5073" s="65" t="s">
        <v>201</v>
      </c>
      <c r="G5073" s="66">
        <v>-0.125</v>
      </c>
      <c r="H5073" s="67">
        <v>875.09253561253558</v>
      </c>
      <c r="I5073" s="129">
        <f t="shared" si="148"/>
        <v>-109.38656695156695</v>
      </c>
      <c r="J5073" s="86">
        <v>30.292899999999999</v>
      </c>
      <c r="K5073" s="129">
        <f t="shared" si="149"/>
        <v>-3.610963854618308</v>
      </c>
      <c r="L5073" s="68" t="str">
        <f>VLOOKUP(C5073,[6]Consolidado!$B:$E,2,FALSE)</f>
        <v>Acabado</v>
      </c>
      <c r="M5073" s="69" t="str">
        <f>VLOOKUP(C5073,[6]Consolidado!$B:$E,3,FALSE)</f>
        <v>Material de acabado pendiente de distribuir</v>
      </c>
      <c r="N5073" s="70">
        <f>VLOOKUP(C5073,[6]Consolidado!$B:$H,7,FALSE)</f>
        <v>0</v>
      </c>
      <c r="O5073" s="69"/>
      <c r="P5073" s="69"/>
    </row>
    <row r="5074" spans="1:16" s="71" customFormat="1" ht="16.5" customHeight="1" outlineLevel="1" x14ac:dyDescent="0.2">
      <c r="A5074" s="60" t="s">
        <v>717</v>
      </c>
      <c r="B5074" s="61">
        <v>42978</v>
      </c>
      <c r="C5074" s="69">
        <v>264</v>
      </c>
      <c r="D5074" s="63" t="str">
        <f>VLOOKUP(C5074,[6]Consolidado!$B:$E,4,FALSE)</f>
        <v>Finalizada</v>
      </c>
      <c r="E5074" s="64" t="s">
        <v>25</v>
      </c>
      <c r="F5074" s="65" t="s">
        <v>201</v>
      </c>
      <c r="G5074" s="66">
        <v>0.125</v>
      </c>
      <c r="H5074" s="67">
        <v>875.09253561253558</v>
      </c>
      <c r="I5074" s="129">
        <f t="shared" si="148"/>
        <v>109.38656695156695</v>
      </c>
      <c r="J5074" s="86">
        <v>30.292899999999999</v>
      </c>
      <c r="K5074" s="129">
        <f t="shared" si="149"/>
        <v>3.610963854618308</v>
      </c>
      <c r="L5074" s="68" t="str">
        <f>VLOOKUP(C5074,[6]Consolidado!$B:$E,2,FALSE)</f>
        <v>Ignitia Office</v>
      </c>
      <c r="M5074" s="69" t="str">
        <f>VLOOKUP(C5074,[6]Consolidado!$B:$E,3,FALSE)</f>
        <v>PTV chair. Oversized&amp;upholstered</v>
      </c>
      <c r="N5074" s="70" t="str">
        <f>VLOOKUP(C5074,[6]Consolidado!$B:$H,7,FALSE)</f>
        <v>Agosto</v>
      </c>
      <c r="O5074" s="69"/>
      <c r="P5074" s="69"/>
    </row>
    <row r="5075" spans="1:16" s="71" customFormat="1" ht="16.5" customHeight="1" outlineLevel="1" x14ac:dyDescent="0.2">
      <c r="A5075" s="60" t="s">
        <v>717</v>
      </c>
      <c r="B5075" s="61">
        <v>42975</v>
      </c>
      <c r="C5075" s="69">
        <v>444</v>
      </c>
      <c r="D5075" s="63" t="str">
        <f>VLOOKUP(C5075,[6]Consolidado!$B:$E,4,FALSE)</f>
        <v>Finalizada</v>
      </c>
      <c r="E5075" s="64" t="s">
        <v>49</v>
      </c>
      <c r="F5075" s="65" t="s">
        <v>217</v>
      </c>
      <c r="G5075" s="66">
        <v>2</v>
      </c>
      <c r="H5075" s="67">
        <v>1656.7900139999999</v>
      </c>
      <c r="I5075" s="129">
        <f t="shared" si="148"/>
        <v>3313.5800279999999</v>
      </c>
      <c r="J5075" s="86">
        <v>30.292899999999999</v>
      </c>
      <c r="K5075" s="129">
        <f t="shared" si="149"/>
        <v>109.38470823196194</v>
      </c>
      <c r="L5075" s="68" t="str">
        <f>VLOOKUP(C5075,[6]Consolidado!$B:$E,2,FALSE)</f>
        <v>Papagayo Four Seasons</v>
      </c>
      <c r="M5075" s="69" t="str">
        <f>VLOOKUP(C5075,[6]Consolidado!$B:$E,3,FALSE)</f>
        <v>Prototipo BGE-253 Low Dining Chair</v>
      </c>
      <c r="N5075" s="70" t="str">
        <f>VLOOKUP(C5075,[6]Consolidado!$B:$H,7,FALSE)</f>
        <v>Octubre</v>
      </c>
      <c r="O5075" s="69"/>
      <c r="P5075" s="69"/>
    </row>
    <row r="5076" spans="1:16" s="71" customFormat="1" ht="16.5" customHeight="1" outlineLevel="1" x14ac:dyDescent="0.2">
      <c r="A5076" s="60" t="s">
        <v>717</v>
      </c>
      <c r="B5076" s="61">
        <v>42976</v>
      </c>
      <c r="C5076" s="69">
        <v>446</v>
      </c>
      <c r="D5076" s="63" t="str">
        <f>VLOOKUP(C5076,[6]Consolidado!$B:$E,4,FALSE)</f>
        <v>En Proceso</v>
      </c>
      <c r="E5076" s="64" t="s">
        <v>51</v>
      </c>
      <c r="F5076" s="65" t="s">
        <v>166</v>
      </c>
      <c r="G5076" s="66">
        <v>12</v>
      </c>
      <c r="H5076" s="67">
        <v>131.10666666666665</v>
      </c>
      <c r="I5076" s="129">
        <f t="shared" si="148"/>
        <v>1573.2799999999997</v>
      </c>
      <c r="J5076" s="86">
        <v>30.292899999999999</v>
      </c>
      <c r="K5076" s="129">
        <f t="shared" si="149"/>
        <v>51.935602071772585</v>
      </c>
      <c r="L5076" s="68" t="str">
        <f>VLOOKUP(C5076,[6]Consolidado!$B:$E,2,FALSE)</f>
        <v>Maderas Collective</v>
      </c>
      <c r="M5076" s="69" t="str">
        <f>VLOOKUP(C5076,[6]Consolidado!$B:$E,3,FALSE)</f>
        <v>Plantilla Silla Wework</v>
      </c>
      <c r="N5076" s="70">
        <f>VLOOKUP(C5076,[6]Consolidado!$B:$H,7,FALSE)</f>
        <v>0</v>
      </c>
      <c r="O5076" s="69"/>
      <c r="P5076" s="69"/>
    </row>
    <row r="5077" spans="1:16" s="71" customFormat="1" ht="16.5" customHeight="1" outlineLevel="1" x14ac:dyDescent="0.2">
      <c r="A5077" s="60" t="s">
        <v>717</v>
      </c>
      <c r="B5077" s="61">
        <v>42976</v>
      </c>
      <c r="C5077" s="69">
        <v>446</v>
      </c>
      <c r="D5077" s="63" t="str">
        <f>VLOOKUP(C5077,[6]Consolidado!$B:$E,4,FALSE)</f>
        <v>En Proceso</v>
      </c>
      <c r="E5077" s="64" t="s">
        <v>51</v>
      </c>
      <c r="F5077" s="65" t="s">
        <v>167</v>
      </c>
      <c r="G5077" s="66">
        <v>1.89</v>
      </c>
      <c r="H5077" s="67">
        <v>148.31166666666667</v>
      </c>
      <c r="I5077" s="129">
        <f t="shared" si="148"/>
        <v>280.30905000000001</v>
      </c>
      <c r="J5077" s="86">
        <v>30.292899999999999</v>
      </c>
      <c r="K5077" s="129">
        <f t="shared" si="149"/>
        <v>9.253292025524134</v>
      </c>
      <c r="L5077" s="68" t="str">
        <f>VLOOKUP(C5077,[6]Consolidado!$B:$E,2,FALSE)</f>
        <v>Maderas Collective</v>
      </c>
      <c r="M5077" s="69" t="str">
        <f>VLOOKUP(C5077,[6]Consolidado!$B:$E,3,FALSE)</f>
        <v>Plantilla Silla Wework</v>
      </c>
      <c r="N5077" s="70">
        <f>VLOOKUP(C5077,[6]Consolidado!$B:$H,7,FALSE)</f>
        <v>0</v>
      </c>
      <c r="O5077" s="69"/>
      <c r="P5077" s="69"/>
    </row>
    <row r="5078" spans="1:16" s="71" customFormat="1" ht="16.5" customHeight="1" outlineLevel="1" x14ac:dyDescent="0.2">
      <c r="A5078" s="60" t="s">
        <v>717</v>
      </c>
      <c r="B5078" s="61">
        <v>42968</v>
      </c>
      <c r="C5078" s="69">
        <v>385</v>
      </c>
      <c r="D5078" s="63" t="str">
        <f>VLOOKUP(C5078,[6]Consolidado!$B:$E,4,FALSE)</f>
        <v>Finalizada</v>
      </c>
      <c r="E5078" s="64" t="s">
        <v>28</v>
      </c>
      <c r="F5078" s="65" t="s">
        <v>106</v>
      </c>
      <c r="G5078" s="66">
        <v>-2</v>
      </c>
      <c r="H5078" s="67">
        <v>569.04319999999996</v>
      </c>
      <c r="I5078" s="129">
        <f t="shared" si="148"/>
        <v>-1138.0863999999999</v>
      </c>
      <c r="J5078" s="86">
        <v>30.292899999999999</v>
      </c>
      <c r="K5078" s="129">
        <f t="shared" si="149"/>
        <v>-37.56941065398162</v>
      </c>
      <c r="L5078" s="68" t="str">
        <f>VLOOKUP(C5078,[6]Consolidado!$B:$E,2,FALSE)</f>
        <v>Chicha [Pina Blanca]</v>
      </c>
      <c r="M5078" s="69" t="str">
        <f>VLOOKUP(C5078,[6]Consolidado!$B:$E,3,FALSE)</f>
        <v>Cajas para Ladrillos_ Bar Chicha</v>
      </c>
      <c r="N5078" s="70" t="str">
        <f>VLOOKUP(C5078,[6]Consolidado!$B:$H,7,FALSE)</f>
        <v>Agosto</v>
      </c>
      <c r="O5078" s="69"/>
      <c r="P5078" s="69"/>
    </row>
    <row r="5079" spans="1:16" s="71" customFormat="1" ht="16.5" customHeight="1" outlineLevel="1" x14ac:dyDescent="0.2">
      <c r="A5079" s="60" t="s">
        <v>717</v>
      </c>
      <c r="B5079" s="61">
        <v>42975</v>
      </c>
      <c r="C5079" s="69">
        <v>312</v>
      </c>
      <c r="D5079" s="63" t="str">
        <f>VLOOKUP(C5079,[6]Consolidado!$B:$E,4,FALSE)</f>
        <v>Finalizada</v>
      </c>
      <c r="E5079" s="64" t="s">
        <v>33</v>
      </c>
      <c r="F5079" s="65" t="s">
        <v>32</v>
      </c>
      <c r="G5079" s="66">
        <v>-10</v>
      </c>
      <c r="H5079" s="67">
        <v>30.173307174260756</v>
      </c>
      <c r="I5079" s="129">
        <f t="shared" si="148"/>
        <v>-301.73307174260754</v>
      </c>
      <c r="J5079" s="86">
        <v>30.292899999999999</v>
      </c>
      <c r="K5079" s="129">
        <f t="shared" si="149"/>
        <v>-9.9605211697330898</v>
      </c>
      <c r="L5079" s="68" t="str">
        <f>VLOOKUP(C5079,[6]Consolidado!$B:$E,2,FALSE)</f>
        <v>Phipps&amp;CO</v>
      </c>
      <c r="M5079" s="69" t="str">
        <f>VLOOKUP(C5079,[6]Consolidado!$B:$E,3,FALSE)</f>
        <v>Cabanas</v>
      </c>
      <c r="N5079" s="70" t="str">
        <f>VLOOKUP(C5079,[6]Consolidado!$B:$H,7,FALSE)</f>
        <v>Agosto</v>
      </c>
      <c r="O5079" s="69"/>
      <c r="P5079" s="69"/>
    </row>
    <row r="5080" spans="1:16" s="71" customFormat="1" ht="16.5" customHeight="1" outlineLevel="1" x14ac:dyDescent="0.2">
      <c r="A5080" s="60" t="s">
        <v>717</v>
      </c>
      <c r="B5080" s="61">
        <v>42975</v>
      </c>
      <c r="C5080" s="69">
        <v>344</v>
      </c>
      <c r="D5080" s="63" t="str">
        <f>VLOOKUP(C5080,[6]Consolidado!$B:$E,4,FALSE)</f>
        <v>Finalizada</v>
      </c>
      <c r="E5080" s="64" t="s">
        <v>33</v>
      </c>
      <c r="F5080" s="65" t="s">
        <v>32</v>
      </c>
      <c r="G5080" s="66">
        <v>-30</v>
      </c>
      <c r="H5080" s="67">
        <v>30.173307174260756</v>
      </c>
      <c r="I5080" s="129">
        <f t="shared" si="148"/>
        <v>-905.19921522782272</v>
      </c>
      <c r="J5080" s="86">
        <v>30.292899999999999</v>
      </c>
      <c r="K5080" s="129">
        <f t="shared" si="149"/>
        <v>-29.881563509199275</v>
      </c>
      <c r="L5080" s="68" t="str">
        <f>VLOOKUP(C5080,[6]Consolidado!$B:$E,2,FALSE)</f>
        <v>Home Studios</v>
      </c>
      <c r="M5080" s="69" t="str">
        <f>VLOOKUP(C5080,[6]Consolidado!$B:$E,3,FALSE)</f>
        <v>Custom Bar Stool B</v>
      </c>
      <c r="N5080" s="70" t="str">
        <f>VLOOKUP(C5080,[6]Consolidado!$B:$H,7,FALSE)</f>
        <v>Agosto</v>
      </c>
      <c r="O5080" s="69"/>
      <c r="P5080" s="69"/>
    </row>
    <row r="5081" spans="1:16" s="71" customFormat="1" ht="16.5" customHeight="1" outlineLevel="1" x14ac:dyDescent="0.2">
      <c r="A5081" s="60" t="s">
        <v>717</v>
      </c>
      <c r="B5081" s="61">
        <v>42975</v>
      </c>
      <c r="C5081" s="69">
        <v>368</v>
      </c>
      <c r="D5081" s="63" t="str">
        <f>VLOOKUP(C5081,[6]Consolidado!$B:$E,4,FALSE)</f>
        <v>Finalizada</v>
      </c>
      <c r="E5081" s="64" t="s">
        <v>33</v>
      </c>
      <c r="F5081" s="65" t="s">
        <v>32</v>
      </c>
      <c r="G5081" s="66">
        <v>-51</v>
      </c>
      <c r="H5081" s="67">
        <v>30.173307174260756</v>
      </c>
      <c r="I5081" s="129">
        <f t="shared" si="148"/>
        <v>-1538.8386658872985</v>
      </c>
      <c r="J5081" s="86">
        <v>30.292899999999999</v>
      </c>
      <c r="K5081" s="129">
        <f t="shared" si="149"/>
        <v>-50.79865796563876</v>
      </c>
      <c r="L5081" s="68" t="str">
        <f>VLOOKUP(C5081,[6]Consolidado!$B:$E,2,FALSE)</f>
        <v>Home Studios</v>
      </c>
      <c r="M5081" s="69" t="str">
        <f>VLOOKUP(C5081,[6]Consolidado!$B:$E,3,FALSE)</f>
        <v xml:space="preserve">Custom bar </v>
      </c>
      <c r="N5081" s="70" t="str">
        <f>VLOOKUP(C5081,[6]Consolidado!$B:$H,7,FALSE)</f>
        <v>Agosto</v>
      </c>
      <c r="O5081" s="69"/>
      <c r="P5081" s="69"/>
    </row>
    <row r="5082" spans="1:16" s="71" customFormat="1" ht="16.5" customHeight="1" outlineLevel="1" x14ac:dyDescent="0.2">
      <c r="A5082" s="60" t="s">
        <v>717</v>
      </c>
      <c r="B5082" s="61">
        <v>42976</v>
      </c>
      <c r="C5082" s="69">
        <v>295</v>
      </c>
      <c r="D5082" s="63" t="str">
        <f>VLOOKUP(C5082,[6]Consolidado!$B:$E,4,FALSE)</f>
        <v>Finalizada</v>
      </c>
      <c r="E5082" s="64" t="s">
        <v>49</v>
      </c>
      <c r="F5082" s="65" t="s">
        <v>239</v>
      </c>
      <c r="G5082" s="66">
        <v>-1</v>
      </c>
      <c r="H5082" s="67" t="s">
        <v>171</v>
      </c>
      <c r="I5082" s="129">
        <f t="shared" si="148"/>
        <v>0</v>
      </c>
      <c r="J5082" s="86">
        <v>30.292899999999999</v>
      </c>
      <c r="K5082" s="129">
        <f t="shared" si="149"/>
        <v>0</v>
      </c>
      <c r="L5082" s="68" t="str">
        <f>VLOOKUP(C5082,[6]Consolidado!$B:$E,2,FALSE)</f>
        <v>Chicha [Pina Blanca]</v>
      </c>
      <c r="M5082" s="69" t="str">
        <f>VLOOKUP(C5082,[6]Consolidado!$B:$E,3,FALSE)</f>
        <v>BQ-01 Banquette 1</v>
      </c>
      <c r="N5082" s="70" t="str">
        <f>VLOOKUP(C5082,[6]Consolidado!$B:$H,7,FALSE)</f>
        <v>Agosto</v>
      </c>
      <c r="O5082" s="69"/>
      <c r="P5082" s="69"/>
    </row>
    <row r="5083" spans="1:16" s="71" customFormat="1" ht="16.5" customHeight="1" outlineLevel="1" x14ac:dyDescent="0.2">
      <c r="A5083" s="60" t="s">
        <v>717</v>
      </c>
      <c r="B5083" s="61">
        <v>42978</v>
      </c>
      <c r="C5083" s="69">
        <v>444</v>
      </c>
      <c r="D5083" s="63" t="str">
        <f>VLOOKUP(C5083,[6]Consolidado!$B:$E,4,FALSE)</f>
        <v>Finalizada</v>
      </c>
      <c r="E5083" s="64" t="s">
        <v>49</v>
      </c>
      <c r="F5083" s="65" t="s">
        <v>214</v>
      </c>
      <c r="G5083" s="66">
        <v>4</v>
      </c>
      <c r="H5083" s="67" t="s">
        <v>171</v>
      </c>
      <c r="I5083" s="129">
        <f t="shared" si="148"/>
        <v>0</v>
      </c>
      <c r="J5083" s="86">
        <v>30.292899999999999</v>
      </c>
      <c r="K5083" s="129">
        <f t="shared" si="149"/>
        <v>0</v>
      </c>
      <c r="L5083" s="68" t="str">
        <f>VLOOKUP(C5083,[6]Consolidado!$B:$E,2,FALSE)</f>
        <v>Papagayo Four Seasons</v>
      </c>
      <c r="M5083" s="69" t="str">
        <f>VLOOKUP(C5083,[6]Consolidado!$B:$E,3,FALSE)</f>
        <v>Prototipo BGE-253 Low Dining Chair</v>
      </c>
      <c r="N5083" s="70" t="str">
        <f>VLOOKUP(C5083,[6]Consolidado!$B:$H,7,FALSE)</f>
        <v>Octubre</v>
      </c>
      <c r="O5083" s="69"/>
      <c r="P5083" s="69"/>
    </row>
    <row r="5084" spans="1:16" s="71" customFormat="1" ht="16.5" customHeight="1" outlineLevel="1" x14ac:dyDescent="0.2">
      <c r="A5084" s="60" t="s">
        <v>717</v>
      </c>
      <c r="B5084" s="61">
        <v>42948</v>
      </c>
      <c r="C5084" s="69">
        <v>264</v>
      </c>
      <c r="D5084" s="63" t="str">
        <f>VLOOKUP(C5084,[6]Consolidado!$B:$E,4,FALSE)</f>
        <v>Finalizada</v>
      </c>
      <c r="E5084" s="64" t="s">
        <v>49</v>
      </c>
      <c r="F5084" s="65" t="s">
        <v>186</v>
      </c>
      <c r="G5084" s="66">
        <v>-3</v>
      </c>
      <c r="H5084" s="67">
        <v>739.5</v>
      </c>
      <c r="I5084" s="129">
        <f t="shared" si="148"/>
        <v>-2218.5</v>
      </c>
      <c r="J5084" s="86">
        <v>30.292899999999999</v>
      </c>
      <c r="K5084" s="129">
        <f t="shared" si="149"/>
        <v>-73.23498245463459</v>
      </c>
      <c r="L5084" s="68" t="str">
        <f>VLOOKUP(C5084,[6]Consolidado!$B:$E,2,FALSE)</f>
        <v>Ignitia Office</v>
      </c>
      <c r="M5084" s="69" t="str">
        <f>VLOOKUP(C5084,[6]Consolidado!$B:$E,3,FALSE)</f>
        <v>PTV chair. Oversized&amp;upholstered</v>
      </c>
      <c r="N5084" s="70" t="str">
        <f>VLOOKUP(C5084,[6]Consolidado!$B:$H,7,FALSE)</f>
        <v>Agosto</v>
      </c>
      <c r="O5084" s="69"/>
      <c r="P5084" s="69"/>
    </row>
    <row r="5085" spans="1:16" s="71" customFormat="1" ht="16.5" customHeight="1" outlineLevel="1" x14ac:dyDescent="0.2">
      <c r="A5085" s="60" t="s">
        <v>717</v>
      </c>
      <c r="B5085" s="61">
        <v>42948</v>
      </c>
      <c r="C5085" s="69">
        <v>264</v>
      </c>
      <c r="D5085" s="63" t="str">
        <f>VLOOKUP(C5085,[6]Consolidado!$B:$E,4,FALSE)</f>
        <v>Finalizada</v>
      </c>
      <c r="E5085" s="64" t="s">
        <v>49</v>
      </c>
      <c r="F5085" s="65" t="s">
        <v>187</v>
      </c>
      <c r="G5085" s="66">
        <v>2</v>
      </c>
      <c r="H5085" s="67">
        <v>770.3125</v>
      </c>
      <c r="I5085" s="129">
        <f t="shared" si="148"/>
        <v>1540.625</v>
      </c>
      <c r="J5085" s="86">
        <v>30.292899999999999</v>
      </c>
      <c r="K5085" s="129">
        <f t="shared" si="149"/>
        <v>50.857626704607348</v>
      </c>
      <c r="L5085" s="68" t="str">
        <f>VLOOKUP(C5085,[6]Consolidado!$B:$E,2,FALSE)</f>
        <v>Ignitia Office</v>
      </c>
      <c r="M5085" s="69" t="str">
        <f>VLOOKUP(C5085,[6]Consolidado!$B:$E,3,FALSE)</f>
        <v>PTV chair. Oversized&amp;upholstered</v>
      </c>
      <c r="N5085" s="70" t="str">
        <f>VLOOKUP(C5085,[6]Consolidado!$B:$H,7,FALSE)</f>
        <v>Agosto</v>
      </c>
      <c r="O5085" s="69"/>
      <c r="P5085" s="69"/>
    </row>
    <row r="5086" spans="1:16" s="71" customFormat="1" ht="16.5" customHeight="1" outlineLevel="1" x14ac:dyDescent="0.2">
      <c r="A5086" s="60" t="s">
        <v>717</v>
      </c>
      <c r="B5086" s="61">
        <v>42959</v>
      </c>
      <c r="C5086" s="69">
        <v>296</v>
      </c>
      <c r="D5086" s="63" t="str">
        <f>VLOOKUP(C5086,[6]Consolidado!$B:$E,4,FALSE)</f>
        <v>Finalizada</v>
      </c>
      <c r="E5086" s="64" t="s">
        <v>49</v>
      </c>
      <c r="F5086" s="65" t="s">
        <v>186</v>
      </c>
      <c r="G5086" s="66">
        <v>4</v>
      </c>
      <c r="H5086" s="67">
        <v>739.5</v>
      </c>
      <c r="I5086" s="129">
        <f t="shared" si="148"/>
        <v>2958</v>
      </c>
      <c r="J5086" s="86">
        <v>30.292899999999999</v>
      </c>
      <c r="K5086" s="129">
        <f t="shared" si="149"/>
        <v>97.64664327284612</v>
      </c>
      <c r="L5086" s="68" t="str">
        <f>VLOOKUP(C5086,[6]Consolidado!$B:$E,2,FALSE)</f>
        <v>Chicha [Pina Blanca]</v>
      </c>
      <c r="M5086" s="69" t="str">
        <f>VLOOKUP(C5086,[6]Consolidado!$B:$E,3,FALSE)</f>
        <v>BQ-02 Banquette 2</v>
      </c>
      <c r="N5086" s="70" t="str">
        <f>VLOOKUP(C5086,[6]Consolidado!$B:$H,7,FALSE)</f>
        <v>Agosto</v>
      </c>
      <c r="O5086" s="69"/>
      <c r="P5086" s="69"/>
    </row>
    <row r="5087" spans="1:16" s="71" customFormat="1" ht="16.5" customHeight="1" outlineLevel="1" x14ac:dyDescent="0.2">
      <c r="A5087" s="60" t="s">
        <v>717</v>
      </c>
      <c r="B5087" s="61">
        <v>42959</v>
      </c>
      <c r="C5087" s="69">
        <v>296</v>
      </c>
      <c r="D5087" s="63" t="str">
        <f>VLOOKUP(C5087,[6]Consolidado!$B:$E,4,FALSE)</f>
        <v>Finalizada</v>
      </c>
      <c r="E5087" s="64" t="s">
        <v>49</v>
      </c>
      <c r="F5087" s="65" t="s">
        <v>272</v>
      </c>
      <c r="G5087" s="66">
        <v>20</v>
      </c>
      <c r="H5087" s="67" t="s">
        <v>171</v>
      </c>
      <c r="I5087" s="129">
        <f t="shared" si="148"/>
        <v>0</v>
      </c>
      <c r="J5087" s="86">
        <v>30.292899999999999</v>
      </c>
      <c r="K5087" s="129">
        <f t="shared" si="149"/>
        <v>0</v>
      </c>
      <c r="L5087" s="68" t="str">
        <f>VLOOKUP(C5087,[6]Consolidado!$B:$E,2,FALSE)</f>
        <v>Chicha [Pina Blanca]</v>
      </c>
      <c r="M5087" s="69" t="str">
        <f>VLOOKUP(C5087,[6]Consolidado!$B:$E,3,FALSE)</f>
        <v>BQ-02 Banquette 2</v>
      </c>
      <c r="N5087" s="70" t="str">
        <f>VLOOKUP(C5087,[6]Consolidado!$B:$H,7,FALSE)</f>
        <v>Agosto</v>
      </c>
      <c r="O5087" s="69"/>
      <c r="P5087" s="69"/>
    </row>
    <row r="5088" spans="1:16" s="71" customFormat="1" ht="16.5" customHeight="1" outlineLevel="1" x14ac:dyDescent="0.2">
      <c r="A5088" s="60" t="s">
        <v>717</v>
      </c>
      <c r="B5088" s="61">
        <v>42948</v>
      </c>
      <c r="C5088" s="69" t="s">
        <v>126</v>
      </c>
      <c r="D5088" s="63" t="str">
        <f>VLOOKUP(C5088,[6]Consolidado!$B:$E,4,FALSE)</f>
        <v>Finalizada</v>
      </c>
      <c r="E5088" s="64" t="s">
        <v>49</v>
      </c>
      <c r="F5088" s="65" t="s">
        <v>187</v>
      </c>
      <c r="G5088" s="66">
        <v>1</v>
      </c>
      <c r="H5088" s="67">
        <v>770.3125</v>
      </c>
      <c r="I5088" s="129">
        <f t="shared" si="148"/>
        <v>770.3125</v>
      </c>
      <c r="J5088" s="86">
        <v>30.292899999999999</v>
      </c>
      <c r="K5088" s="129">
        <f t="shared" si="149"/>
        <v>25.428813352303674</v>
      </c>
      <c r="L5088" s="68" t="str">
        <f>VLOOKUP(C5088,[6]Consolidado!$B:$E,2,FALSE)</f>
        <v>Ignitia Office</v>
      </c>
      <c r="M5088" s="69" t="str">
        <f>VLOOKUP(C5088,[6]Consolidado!$B:$E,3,FALSE)</f>
        <v>Modular sofa A</v>
      </c>
      <c r="N5088" s="70" t="str">
        <f>VLOOKUP(C5088,[6]Consolidado!$B:$H,7,FALSE)</f>
        <v>Agosto</v>
      </c>
      <c r="O5088" s="69"/>
      <c r="P5088" s="69"/>
    </row>
    <row r="5089" spans="1:16" s="71" customFormat="1" ht="16.5" customHeight="1" outlineLevel="1" x14ac:dyDescent="0.2">
      <c r="A5089" s="60" t="s">
        <v>717</v>
      </c>
      <c r="B5089" s="61" t="s">
        <v>718</v>
      </c>
      <c r="C5089" s="69">
        <v>368</v>
      </c>
      <c r="D5089" s="63" t="str">
        <f>VLOOKUP(C5089,[6]Consolidado!$B:$E,4,FALSE)</f>
        <v>Finalizada</v>
      </c>
      <c r="E5089" s="64" t="s">
        <v>49</v>
      </c>
      <c r="F5089" s="65" t="s">
        <v>240</v>
      </c>
      <c r="G5089" s="66">
        <v>-4.5</v>
      </c>
      <c r="H5089" s="67" t="s">
        <v>171</v>
      </c>
      <c r="I5089" s="129">
        <f t="shared" si="148"/>
        <v>0</v>
      </c>
      <c r="J5089" s="86">
        <v>30.292899999999999</v>
      </c>
      <c r="K5089" s="129">
        <f t="shared" si="149"/>
        <v>0</v>
      </c>
      <c r="L5089" s="68" t="str">
        <f>VLOOKUP(C5089,[6]Consolidado!$B:$E,2,FALSE)</f>
        <v>Home Studios</v>
      </c>
      <c r="M5089" s="69" t="str">
        <f>VLOOKUP(C5089,[6]Consolidado!$B:$E,3,FALSE)</f>
        <v xml:space="preserve">Custom bar </v>
      </c>
      <c r="N5089" s="70" t="str">
        <f>VLOOKUP(C5089,[6]Consolidado!$B:$H,7,FALSE)</f>
        <v>Agosto</v>
      </c>
      <c r="O5089" s="69"/>
      <c r="P5089" s="69"/>
    </row>
    <row r="5090" spans="1:16" s="71" customFormat="1" ht="16.5" customHeight="1" outlineLevel="1" x14ac:dyDescent="0.2">
      <c r="A5090" s="60" t="s">
        <v>717</v>
      </c>
      <c r="B5090" s="61">
        <v>42964</v>
      </c>
      <c r="C5090" s="69">
        <v>344</v>
      </c>
      <c r="D5090" s="63" t="str">
        <f>VLOOKUP(C5090,[6]Consolidado!$B:$E,4,FALSE)</f>
        <v>Finalizada</v>
      </c>
      <c r="E5090" s="64" t="s">
        <v>49</v>
      </c>
      <c r="F5090" s="65" t="s">
        <v>241</v>
      </c>
      <c r="G5090" s="66">
        <v>6</v>
      </c>
      <c r="H5090" s="67" t="s">
        <v>171</v>
      </c>
      <c r="I5090" s="129">
        <f t="shared" si="148"/>
        <v>0</v>
      </c>
      <c r="J5090" s="86">
        <v>30.292899999999999</v>
      </c>
      <c r="K5090" s="129">
        <f t="shared" si="149"/>
        <v>0</v>
      </c>
      <c r="L5090" s="68" t="str">
        <f>VLOOKUP(C5090,[6]Consolidado!$B:$E,2,FALSE)</f>
        <v>Home Studios</v>
      </c>
      <c r="M5090" s="69" t="str">
        <f>VLOOKUP(C5090,[6]Consolidado!$B:$E,3,FALSE)</f>
        <v>Custom Bar Stool B</v>
      </c>
      <c r="N5090" s="70" t="str">
        <f>VLOOKUP(C5090,[6]Consolidado!$B:$H,7,FALSE)</f>
        <v>Agosto</v>
      </c>
      <c r="O5090" s="69"/>
      <c r="P5090" s="69"/>
    </row>
    <row r="5091" spans="1:16" s="71" customFormat="1" ht="16.5" customHeight="1" outlineLevel="1" x14ac:dyDescent="0.2">
      <c r="A5091" s="60" t="s">
        <v>717</v>
      </c>
      <c r="B5091" s="61">
        <v>42976</v>
      </c>
      <c r="C5091" s="69">
        <v>344</v>
      </c>
      <c r="D5091" s="63" t="str">
        <f>VLOOKUP(C5091,[6]Consolidado!$B:$E,4,FALSE)</f>
        <v>Finalizada</v>
      </c>
      <c r="E5091" s="64" t="s">
        <v>49</v>
      </c>
      <c r="F5091" s="65" t="s">
        <v>241</v>
      </c>
      <c r="G5091" s="66">
        <v>-1</v>
      </c>
      <c r="H5091" s="67" t="s">
        <v>171</v>
      </c>
      <c r="I5091" s="129">
        <f t="shared" si="148"/>
        <v>0</v>
      </c>
      <c r="J5091" s="86">
        <v>30.292899999999999</v>
      </c>
      <c r="K5091" s="129">
        <f t="shared" si="149"/>
        <v>0</v>
      </c>
      <c r="L5091" s="68" t="str">
        <f>VLOOKUP(C5091,[6]Consolidado!$B:$E,2,FALSE)</f>
        <v>Home Studios</v>
      </c>
      <c r="M5091" s="69" t="str">
        <f>VLOOKUP(C5091,[6]Consolidado!$B:$E,3,FALSE)</f>
        <v>Custom Bar Stool B</v>
      </c>
      <c r="N5091" s="70" t="str">
        <f>VLOOKUP(C5091,[6]Consolidado!$B:$H,7,FALSE)</f>
        <v>Agosto</v>
      </c>
      <c r="O5091" s="69"/>
      <c r="P5091" s="69"/>
    </row>
    <row r="5092" spans="1:16" s="71" customFormat="1" ht="16.5" customHeight="1" outlineLevel="1" x14ac:dyDescent="0.2">
      <c r="A5092" s="60" t="s">
        <v>717</v>
      </c>
      <c r="B5092" s="61">
        <v>42976</v>
      </c>
      <c r="C5092" s="69">
        <v>314</v>
      </c>
      <c r="D5092" s="63" t="str">
        <f>VLOOKUP(C5092,[6]Consolidado!$B:$E,4,FALSE)</f>
        <v>Finalizada</v>
      </c>
      <c r="E5092" s="64" t="s">
        <v>49</v>
      </c>
      <c r="F5092" s="65" t="s">
        <v>242</v>
      </c>
      <c r="G5092" s="66">
        <v>-1</v>
      </c>
      <c r="H5092" s="67">
        <v>951.71355000000017</v>
      </c>
      <c r="I5092" s="129">
        <f t="shared" si="148"/>
        <v>-951.71355000000017</v>
      </c>
      <c r="J5092" s="86">
        <v>30.292899999999999</v>
      </c>
      <c r="K5092" s="129">
        <f t="shared" si="149"/>
        <v>-31.417049869771471</v>
      </c>
      <c r="L5092" s="68" t="str">
        <f>VLOOKUP(C5092,[6]Consolidado!$B:$E,2,FALSE)</f>
        <v>Phipps&amp;CO</v>
      </c>
      <c r="M5092" s="69" t="str">
        <f>VLOOKUP(C5092,[6]Consolidado!$B:$E,3,FALSE)</f>
        <v>Ottoman Style Seat</v>
      </c>
      <c r="N5092" s="70" t="str">
        <f>VLOOKUP(C5092,[6]Consolidado!$B:$H,7,FALSE)</f>
        <v>Agosto</v>
      </c>
      <c r="O5092" s="69"/>
      <c r="P5092" s="69"/>
    </row>
    <row r="5093" spans="1:16" s="71" customFormat="1" ht="16.5" customHeight="1" outlineLevel="1" x14ac:dyDescent="0.2">
      <c r="A5093" s="60" t="s">
        <v>717</v>
      </c>
      <c r="B5093" s="61">
        <v>42976</v>
      </c>
      <c r="C5093" s="69">
        <v>315</v>
      </c>
      <c r="D5093" s="63" t="str">
        <f>VLOOKUP(C5093,[6]Consolidado!$B:$E,4,FALSE)</f>
        <v>Finalizada</v>
      </c>
      <c r="E5093" s="64" t="s">
        <v>49</v>
      </c>
      <c r="F5093" s="65" t="s">
        <v>243</v>
      </c>
      <c r="G5093" s="66">
        <v>-1</v>
      </c>
      <c r="H5093" s="67">
        <v>951.71355000000017</v>
      </c>
      <c r="I5093" s="129">
        <f t="shared" si="148"/>
        <v>-951.71355000000017</v>
      </c>
      <c r="J5093" s="86">
        <v>30.292899999999999</v>
      </c>
      <c r="K5093" s="129">
        <f t="shared" si="149"/>
        <v>-31.417049869771471</v>
      </c>
      <c r="L5093" s="68" t="str">
        <f>VLOOKUP(C5093,[6]Consolidado!$B:$E,2,FALSE)</f>
        <v>Phipps&amp;CO</v>
      </c>
      <c r="M5093" s="69" t="str">
        <f>VLOOKUP(C5093,[6]Consolidado!$B:$E,3,FALSE)</f>
        <v>Sofa 3 person</v>
      </c>
      <c r="N5093" s="70" t="str">
        <f>VLOOKUP(C5093,[6]Consolidado!$B:$H,7,FALSE)</f>
        <v>Agosto</v>
      </c>
      <c r="O5093" s="69"/>
      <c r="P5093" s="69"/>
    </row>
    <row r="5094" spans="1:16" s="71" customFormat="1" ht="16.5" customHeight="1" outlineLevel="1" x14ac:dyDescent="0.2">
      <c r="A5094" s="60" t="s">
        <v>717</v>
      </c>
      <c r="B5094" s="61">
        <v>42978</v>
      </c>
      <c r="C5094" s="69">
        <v>296</v>
      </c>
      <c r="D5094" s="63" t="str">
        <f>VLOOKUP(C5094,[6]Consolidado!$B:$E,4,FALSE)</f>
        <v>Finalizada</v>
      </c>
      <c r="E5094" s="64" t="s">
        <v>49</v>
      </c>
      <c r="F5094" s="65" t="s">
        <v>244</v>
      </c>
      <c r="G5094" s="66">
        <v>-99</v>
      </c>
      <c r="H5094" s="67">
        <v>232.63241401687216</v>
      </c>
      <c r="I5094" s="129">
        <f t="shared" si="148"/>
        <v>-23030.608987670345</v>
      </c>
      <c r="J5094" s="86">
        <v>30.292899999999999</v>
      </c>
      <c r="K5094" s="129">
        <f t="shared" si="149"/>
        <v>-760.26425293287684</v>
      </c>
      <c r="L5094" s="68" t="str">
        <f>VLOOKUP(C5094,[6]Consolidado!$B:$E,2,FALSE)</f>
        <v>Chicha [Pina Blanca]</v>
      </c>
      <c r="M5094" s="69" t="str">
        <f>VLOOKUP(C5094,[6]Consolidado!$B:$E,3,FALSE)</f>
        <v>BQ-02 Banquette 2</v>
      </c>
      <c r="N5094" s="70" t="str">
        <f>VLOOKUP(C5094,[6]Consolidado!$B:$H,7,FALSE)</f>
        <v>Agosto</v>
      </c>
      <c r="O5094" s="69"/>
      <c r="P5094" s="69"/>
    </row>
    <row r="5095" spans="1:16" s="71" customFormat="1" ht="16.5" customHeight="1" outlineLevel="1" x14ac:dyDescent="0.2">
      <c r="A5095" s="60" t="s">
        <v>717</v>
      </c>
      <c r="B5095" s="61">
        <v>42955</v>
      </c>
      <c r="C5095" s="69">
        <v>315</v>
      </c>
      <c r="D5095" s="63" t="str">
        <f>VLOOKUP(C5095,[6]Consolidado!$B:$E,4,FALSE)</f>
        <v>Finalizada</v>
      </c>
      <c r="E5095" s="64" t="s">
        <v>49</v>
      </c>
      <c r="F5095" s="65" t="s">
        <v>190</v>
      </c>
      <c r="G5095" s="66">
        <v>7.5</v>
      </c>
      <c r="H5095" s="67">
        <v>15.723577235772357</v>
      </c>
      <c r="I5095" s="129">
        <f t="shared" si="148"/>
        <v>117.92682926829268</v>
      </c>
      <c r="J5095" s="86">
        <v>30.292899999999999</v>
      </c>
      <c r="K5095" s="129">
        <f t="shared" si="149"/>
        <v>3.8928867578968234</v>
      </c>
      <c r="L5095" s="68" t="str">
        <f>VLOOKUP(C5095,[6]Consolidado!$B:$E,2,FALSE)</f>
        <v>Phipps&amp;CO</v>
      </c>
      <c r="M5095" s="69" t="str">
        <f>VLOOKUP(C5095,[6]Consolidado!$B:$E,3,FALSE)</f>
        <v>Sofa 3 person</v>
      </c>
      <c r="N5095" s="70" t="str">
        <f>VLOOKUP(C5095,[6]Consolidado!$B:$H,7,FALSE)</f>
        <v>Agosto</v>
      </c>
      <c r="O5095" s="69"/>
      <c r="P5095" s="69"/>
    </row>
    <row r="5096" spans="1:16" s="71" customFormat="1" ht="16.5" customHeight="1" outlineLevel="1" x14ac:dyDescent="0.2">
      <c r="A5096" s="60" t="s">
        <v>717</v>
      </c>
      <c r="B5096" s="61">
        <v>42955</v>
      </c>
      <c r="C5096" s="69">
        <v>315</v>
      </c>
      <c r="D5096" s="63" t="str">
        <f>VLOOKUP(C5096,[6]Consolidado!$B:$E,4,FALSE)</f>
        <v>Finalizada</v>
      </c>
      <c r="E5096" s="64" t="s">
        <v>49</v>
      </c>
      <c r="F5096" s="65" t="s">
        <v>198</v>
      </c>
      <c r="G5096" s="66">
        <v>13</v>
      </c>
      <c r="H5096" s="67">
        <v>10.909090909090908</v>
      </c>
      <c r="I5096" s="129">
        <f t="shared" si="148"/>
        <v>141.81818181818181</v>
      </c>
      <c r="J5096" s="86">
        <v>30.292899999999999</v>
      </c>
      <c r="K5096" s="129">
        <f t="shared" si="149"/>
        <v>4.681565047195277</v>
      </c>
      <c r="L5096" s="68" t="str">
        <f>VLOOKUP(C5096,[6]Consolidado!$B:$E,2,FALSE)</f>
        <v>Phipps&amp;CO</v>
      </c>
      <c r="M5096" s="69" t="str">
        <f>VLOOKUP(C5096,[6]Consolidado!$B:$E,3,FALSE)</f>
        <v>Sofa 3 person</v>
      </c>
      <c r="N5096" s="70" t="str">
        <f>VLOOKUP(C5096,[6]Consolidado!$B:$H,7,FALSE)</f>
        <v>Agosto</v>
      </c>
      <c r="O5096" s="69"/>
      <c r="P5096" s="69"/>
    </row>
    <row r="5097" spans="1:16" s="71" customFormat="1" ht="16.5" customHeight="1" outlineLevel="1" x14ac:dyDescent="0.2">
      <c r="A5097" s="60" t="s">
        <v>717</v>
      </c>
      <c r="B5097" s="61">
        <v>42955</v>
      </c>
      <c r="C5097" s="69">
        <v>315</v>
      </c>
      <c r="D5097" s="63" t="str">
        <f>VLOOKUP(C5097,[6]Consolidado!$B:$E,4,FALSE)</f>
        <v>Finalizada</v>
      </c>
      <c r="E5097" s="64" t="s">
        <v>49</v>
      </c>
      <c r="F5097" s="65" t="s">
        <v>189</v>
      </c>
      <c r="G5097" s="66">
        <v>10</v>
      </c>
      <c r="H5097" s="67">
        <v>9.2758620689655178</v>
      </c>
      <c r="I5097" s="129">
        <f t="shared" si="148"/>
        <v>92.758620689655174</v>
      </c>
      <c r="J5097" s="86">
        <v>30.292899999999999</v>
      </c>
      <c r="K5097" s="129">
        <f t="shared" si="149"/>
        <v>3.0620581287910755</v>
      </c>
      <c r="L5097" s="68" t="str">
        <f>VLOOKUP(C5097,[6]Consolidado!$B:$E,2,FALSE)</f>
        <v>Phipps&amp;CO</v>
      </c>
      <c r="M5097" s="69" t="str">
        <f>VLOOKUP(C5097,[6]Consolidado!$B:$E,3,FALSE)</f>
        <v>Sofa 3 person</v>
      </c>
      <c r="N5097" s="70" t="str">
        <f>VLOOKUP(C5097,[6]Consolidado!$B:$H,7,FALSE)</f>
        <v>Agosto</v>
      </c>
      <c r="O5097" s="69"/>
      <c r="P5097" s="69"/>
    </row>
    <row r="5098" spans="1:16" s="71" customFormat="1" ht="16.5" customHeight="1" outlineLevel="1" x14ac:dyDescent="0.2">
      <c r="A5098" s="60" t="s">
        <v>717</v>
      </c>
      <c r="B5098" s="61">
        <v>42955</v>
      </c>
      <c r="C5098" s="69">
        <v>314</v>
      </c>
      <c r="D5098" s="63" t="str">
        <f>VLOOKUP(C5098,[6]Consolidado!$B:$E,4,FALSE)</f>
        <v>Finalizada</v>
      </c>
      <c r="E5098" s="64" t="s">
        <v>49</v>
      </c>
      <c r="F5098" s="65" t="s">
        <v>190</v>
      </c>
      <c r="G5098" s="66">
        <v>7</v>
      </c>
      <c r="H5098" s="67">
        <v>15.723577235772357</v>
      </c>
      <c r="I5098" s="129">
        <f t="shared" si="148"/>
        <v>110.0650406504065</v>
      </c>
      <c r="J5098" s="86">
        <v>30.292899999999999</v>
      </c>
      <c r="K5098" s="129">
        <f t="shared" si="149"/>
        <v>3.6333609740370352</v>
      </c>
      <c r="L5098" s="68" t="str">
        <f>VLOOKUP(C5098,[6]Consolidado!$B:$E,2,FALSE)</f>
        <v>Phipps&amp;CO</v>
      </c>
      <c r="M5098" s="69" t="str">
        <f>VLOOKUP(C5098,[6]Consolidado!$B:$E,3,FALSE)</f>
        <v>Ottoman Style Seat</v>
      </c>
      <c r="N5098" s="70" t="str">
        <f>VLOOKUP(C5098,[6]Consolidado!$B:$H,7,FALSE)</f>
        <v>Agosto</v>
      </c>
      <c r="O5098" s="69"/>
      <c r="P5098" s="69"/>
    </row>
    <row r="5099" spans="1:16" s="71" customFormat="1" ht="16.5" customHeight="1" outlineLevel="1" x14ac:dyDescent="0.2">
      <c r="A5099" s="60" t="s">
        <v>717</v>
      </c>
      <c r="B5099" s="61">
        <v>42955</v>
      </c>
      <c r="C5099" s="69">
        <v>314</v>
      </c>
      <c r="D5099" s="63" t="str">
        <f>VLOOKUP(C5099,[6]Consolidado!$B:$E,4,FALSE)</f>
        <v>Finalizada</v>
      </c>
      <c r="E5099" s="64" t="s">
        <v>49</v>
      </c>
      <c r="F5099" s="65" t="s">
        <v>198</v>
      </c>
      <c r="G5099" s="66">
        <v>11</v>
      </c>
      <c r="H5099" s="67">
        <v>10.909090909090908</v>
      </c>
      <c r="I5099" s="129">
        <f t="shared" si="148"/>
        <v>119.99999999999999</v>
      </c>
      <c r="J5099" s="86">
        <v>30.292899999999999</v>
      </c>
      <c r="K5099" s="129">
        <f t="shared" si="149"/>
        <v>3.9613242707036957</v>
      </c>
      <c r="L5099" s="68" t="str">
        <f>VLOOKUP(C5099,[6]Consolidado!$B:$E,2,FALSE)</f>
        <v>Phipps&amp;CO</v>
      </c>
      <c r="M5099" s="69" t="str">
        <f>VLOOKUP(C5099,[6]Consolidado!$B:$E,3,FALSE)</f>
        <v>Ottoman Style Seat</v>
      </c>
      <c r="N5099" s="70" t="str">
        <f>VLOOKUP(C5099,[6]Consolidado!$B:$H,7,FALSE)</f>
        <v>Agosto</v>
      </c>
      <c r="O5099" s="69"/>
      <c r="P5099" s="69"/>
    </row>
    <row r="5100" spans="1:16" s="71" customFormat="1" ht="16.5" customHeight="1" outlineLevel="1" x14ac:dyDescent="0.2">
      <c r="A5100" s="60" t="s">
        <v>717</v>
      </c>
      <c r="B5100" s="61">
        <v>42955</v>
      </c>
      <c r="C5100" s="69">
        <v>314</v>
      </c>
      <c r="D5100" s="63" t="str">
        <f>VLOOKUP(C5100,[6]Consolidado!$B:$E,4,FALSE)</f>
        <v>Finalizada</v>
      </c>
      <c r="E5100" s="64" t="s">
        <v>49</v>
      </c>
      <c r="F5100" s="65" t="s">
        <v>189</v>
      </c>
      <c r="G5100" s="66">
        <v>10</v>
      </c>
      <c r="H5100" s="67">
        <v>9.2758620689655178</v>
      </c>
      <c r="I5100" s="129">
        <f t="shared" si="148"/>
        <v>92.758620689655174</v>
      </c>
      <c r="J5100" s="86">
        <v>30.292899999999999</v>
      </c>
      <c r="K5100" s="129">
        <f t="shared" si="149"/>
        <v>3.0620581287910755</v>
      </c>
      <c r="L5100" s="68" t="str">
        <f>VLOOKUP(C5100,[6]Consolidado!$B:$E,2,FALSE)</f>
        <v>Phipps&amp;CO</v>
      </c>
      <c r="M5100" s="69" t="str">
        <f>VLOOKUP(C5100,[6]Consolidado!$B:$E,3,FALSE)</f>
        <v>Ottoman Style Seat</v>
      </c>
      <c r="N5100" s="70" t="str">
        <f>VLOOKUP(C5100,[6]Consolidado!$B:$H,7,FALSE)</f>
        <v>Agosto</v>
      </c>
      <c r="O5100" s="69"/>
      <c r="P5100" s="69"/>
    </row>
    <row r="5101" spans="1:16" s="71" customFormat="1" ht="16.5" customHeight="1" outlineLevel="1" x14ac:dyDescent="0.2">
      <c r="A5101" s="60" t="s">
        <v>717</v>
      </c>
      <c r="B5101" s="61">
        <v>42978</v>
      </c>
      <c r="C5101" s="69" t="s">
        <v>89</v>
      </c>
      <c r="D5101" s="63" t="str">
        <f>VLOOKUP(C5101,[6]Consolidado!$B:$E,4,FALSE)</f>
        <v>En Proceso</v>
      </c>
      <c r="E5101" s="64" t="s">
        <v>33</v>
      </c>
      <c r="F5101" s="65" t="s">
        <v>32</v>
      </c>
      <c r="G5101" s="66">
        <v>-21</v>
      </c>
      <c r="H5101" s="67">
        <v>30.173307174260756</v>
      </c>
      <c r="I5101" s="129">
        <f t="shared" si="148"/>
        <v>-633.63945065947587</v>
      </c>
      <c r="J5101" s="86">
        <v>30.292899999999999</v>
      </c>
      <c r="K5101" s="129">
        <f t="shared" si="149"/>
        <v>-20.917094456439493</v>
      </c>
      <c r="L5101" s="68" t="str">
        <f>VLOOKUP(C5101,[6]Consolidado!$B:$E,2,FALSE)</f>
        <v>Empaque</v>
      </c>
      <c r="M5101" s="69" t="str">
        <f>VLOOKUP(C5101,[6]Consolidado!$B:$E,3,FALSE)</f>
        <v>Material de empaque pendiente de distribuir</v>
      </c>
      <c r="N5101" s="70">
        <f>VLOOKUP(C5101,[6]Consolidado!$B:$H,7,FALSE)</f>
        <v>0</v>
      </c>
      <c r="O5101" s="69"/>
      <c r="P5101" s="69"/>
    </row>
    <row r="5102" spans="1:16" s="71" customFormat="1" ht="16.5" customHeight="1" outlineLevel="1" x14ac:dyDescent="0.2">
      <c r="A5102" s="60" t="s">
        <v>717</v>
      </c>
      <c r="B5102" s="61">
        <v>42978</v>
      </c>
      <c r="C5102" s="69">
        <v>451</v>
      </c>
      <c r="D5102" s="63" t="str">
        <f>VLOOKUP(C5102,[6]Consolidado!$B:$E,4,FALSE)</f>
        <v>Finalizada</v>
      </c>
      <c r="E5102" s="64" t="s">
        <v>33</v>
      </c>
      <c r="F5102" s="65" t="s">
        <v>32</v>
      </c>
      <c r="G5102" s="66">
        <v>21</v>
      </c>
      <c r="H5102" s="67">
        <v>30.173307174260756</v>
      </c>
      <c r="I5102" s="129">
        <f t="shared" si="148"/>
        <v>633.63945065947587</v>
      </c>
      <c r="J5102" s="86">
        <v>30.292899999999999</v>
      </c>
      <c r="K5102" s="129">
        <f t="shared" si="149"/>
        <v>20.917094456439493</v>
      </c>
      <c r="L5102" s="68" t="str">
        <f>VLOOKUP(C5102,[6]Consolidado!$B:$E,2,FALSE)</f>
        <v>Home Studios</v>
      </c>
      <c r="M5102" s="69" t="str">
        <f>VLOOKUP(C5102,[6]Consolidado!$B:$E,3,FALSE)</f>
        <v>Cajas Aereo para Custom Stools</v>
      </c>
      <c r="N5102" s="70" t="str">
        <f>VLOOKUP(C5102,[6]Consolidado!$B:$H,7,FALSE)</f>
        <v>Agosto</v>
      </c>
      <c r="O5102" s="69"/>
      <c r="P5102" s="69"/>
    </row>
    <row r="5103" spans="1:16" s="71" customFormat="1" ht="16.5" customHeight="1" outlineLevel="1" x14ac:dyDescent="0.2">
      <c r="A5103" s="60" t="s">
        <v>717</v>
      </c>
      <c r="B5103" s="61">
        <v>42956</v>
      </c>
      <c r="C5103" s="69" t="s">
        <v>26</v>
      </c>
      <c r="D5103" s="63" t="str">
        <f>VLOOKUP(C5103,[6]Consolidado!$B:$E,4,FALSE)</f>
        <v>Finalizada</v>
      </c>
      <c r="E5103" s="64" t="s">
        <v>49</v>
      </c>
      <c r="F5103" s="65" t="s">
        <v>213</v>
      </c>
      <c r="G5103" s="66">
        <v>-1.6</v>
      </c>
      <c r="H5103" s="67">
        <v>1656.7900139999999</v>
      </c>
      <c r="I5103" s="129">
        <f t="shared" si="148"/>
        <v>-2650.8640224000001</v>
      </c>
      <c r="J5103" s="86">
        <v>30.292899999999999</v>
      </c>
      <c r="K5103" s="129">
        <f t="shared" si="149"/>
        <v>-87.507766585569556</v>
      </c>
      <c r="L5103" s="68" t="str">
        <f>VLOOKUP(C5103,[6]Consolidado!$B:$E,2,FALSE)</f>
        <v>Ignitia Office</v>
      </c>
      <c r="M5103" s="69" t="str">
        <f>VLOOKUP(C5103,[6]Consolidado!$B:$E,3,FALSE)</f>
        <v>Modular sofa B</v>
      </c>
      <c r="N5103" s="70" t="str">
        <f>VLOOKUP(C5103,[6]Consolidado!$B:$H,7,FALSE)</f>
        <v>Agosto</v>
      </c>
      <c r="O5103" s="69"/>
      <c r="P5103" s="69"/>
    </row>
    <row r="5104" spans="1:16" s="71" customFormat="1" ht="16.5" customHeight="1" outlineLevel="1" x14ac:dyDescent="0.2">
      <c r="A5104" s="60" t="s">
        <v>717</v>
      </c>
      <c r="B5104" s="61">
        <v>42956</v>
      </c>
      <c r="C5104" s="69" t="s">
        <v>26</v>
      </c>
      <c r="D5104" s="63" t="str">
        <f>VLOOKUP(C5104,[6]Consolidado!$B:$E,4,FALSE)</f>
        <v>Finalizada</v>
      </c>
      <c r="E5104" s="64" t="s">
        <v>49</v>
      </c>
      <c r="F5104" s="65" t="s">
        <v>217</v>
      </c>
      <c r="G5104" s="66">
        <v>-2.25</v>
      </c>
      <c r="H5104" s="67">
        <v>1656.7900139999999</v>
      </c>
      <c r="I5104" s="129">
        <f t="shared" si="148"/>
        <v>-3727.7775314999999</v>
      </c>
      <c r="J5104" s="86">
        <v>30.292899999999999</v>
      </c>
      <c r="K5104" s="129">
        <f t="shared" si="149"/>
        <v>-123.05779676095719</v>
      </c>
      <c r="L5104" s="68" t="str">
        <f>VLOOKUP(C5104,[6]Consolidado!$B:$E,2,FALSE)</f>
        <v>Ignitia Office</v>
      </c>
      <c r="M5104" s="69" t="str">
        <f>VLOOKUP(C5104,[6]Consolidado!$B:$E,3,FALSE)</f>
        <v>Modular sofa B</v>
      </c>
      <c r="N5104" s="70" t="str">
        <f>VLOOKUP(C5104,[6]Consolidado!$B:$H,7,FALSE)</f>
        <v>Agosto</v>
      </c>
      <c r="O5104" s="69"/>
      <c r="P5104" s="69"/>
    </row>
    <row r="5105" spans="1:16" s="71" customFormat="1" ht="16.5" customHeight="1" outlineLevel="1" x14ac:dyDescent="0.2">
      <c r="A5105" s="60" t="s">
        <v>717</v>
      </c>
      <c r="B5105" s="61">
        <v>42956</v>
      </c>
      <c r="C5105" s="69" t="s">
        <v>233</v>
      </c>
      <c r="D5105" s="63" t="str">
        <f>VLOOKUP(C5105,[6]Consolidado!$B:$E,4,FALSE)</f>
        <v>Finalizada</v>
      </c>
      <c r="E5105" s="64" t="s">
        <v>49</v>
      </c>
      <c r="F5105" s="65" t="s">
        <v>217</v>
      </c>
      <c r="G5105" s="66">
        <v>-0.5</v>
      </c>
      <c r="H5105" s="67">
        <v>1656.7900139999999</v>
      </c>
      <c r="I5105" s="129">
        <f t="shared" si="148"/>
        <v>-828.39500699999996</v>
      </c>
      <c r="J5105" s="86">
        <v>30.292899999999999</v>
      </c>
      <c r="K5105" s="129">
        <f t="shared" si="149"/>
        <v>-27.346177057990484</v>
      </c>
      <c r="L5105" s="68" t="str">
        <f>VLOOKUP(C5105,[6]Consolidado!$B:$E,2,FALSE)</f>
        <v>Ignitia Office</v>
      </c>
      <c r="M5105" s="69" t="str">
        <f>VLOOKUP(C5105,[6]Consolidado!$B:$E,3,FALSE)</f>
        <v>Modular sofa C</v>
      </c>
      <c r="N5105" s="70" t="str">
        <f>VLOOKUP(C5105,[6]Consolidado!$B:$H,7,FALSE)</f>
        <v>Agosto</v>
      </c>
      <c r="O5105" s="69"/>
      <c r="P5105" s="69"/>
    </row>
    <row r="5106" spans="1:16" s="71" customFormat="1" ht="16.5" customHeight="1" outlineLevel="1" x14ac:dyDescent="0.2">
      <c r="A5106" s="60" t="s">
        <v>717</v>
      </c>
      <c r="B5106" s="61">
        <v>42956</v>
      </c>
      <c r="C5106" s="69" t="s">
        <v>26</v>
      </c>
      <c r="D5106" s="63" t="str">
        <f>VLOOKUP(C5106,[6]Consolidado!$B:$E,4,FALSE)</f>
        <v>Finalizada</v>
      </c>
      <c r="E5106" s="64" t="s">
        <v>49</v>
      </c>
      <c r="F5106" s="65" t="s">
        <v>216</v>
      </c>
      <c r="G5106" s="66">
        <v>-1.25</v>
      </c>
      <c r="H5106" s="67">
        <v>1656.8200527999998</v>
      </c>
      <c r="I5106" s="129">
        <f t="shared" si="148"/>
        <v>-2071.0250659999997</v>
      </c>
      <c r="J5106" s="86">
        <v>30.292899999999999</v>
      </c>
      <c r="K5106" s="129">
        <f t="shared" si="149"/>
        <v>-68.366682159846022</v>
      </c>
      <c r="L5106" s="68" t="str">
        <f>VLOOKUP(C5106,[6]Consolidado!$B:$E,2,FALSE)</f>
        <v>Ignitia Office</v>
      </c>
      <c r="M5106" s="69" t="str">
        <f>VLOOKUP(C5106,[6]Consolidado!$B:$E,3,FALSE)</f>
        <v>Modular sofa B</v>
      </c>
      <c r="N5106" s="70" t="str">
        <f>VLOOKUP(C5106,[6]Consolidado!$B:$H,7,FALSE)</f>
        <v>Agosto</v>
      </c>
      <c r="O5106" s="69"/>
      <c r="P5106" s="69"/>
    </row>
    <row r="5107" spans="1:16" s="71" customFormat="1" ht="16.5" customHeight="1" outlineLevel="1" x14ac:dyDescent="0.2">
      <c r="A5107" s="60" t="s">
        <v>717</v>
      </c>
      <c r="B5107" s="61">
        <v>42956</v>
      </c>
      <c r="C5107" s="69" t="s">
        <v>26</v>
      </c>
      <c r="D5107" s="63" t="str">
        <f>VLOOKUP(C5107,[6]Consolidado!$B:$E,4,FALSE)</f>
        <v>Finalizada</v>
      </c>
      <c r="E5107" s="64" t="s">
        <v>49</v>
      </c>
      <c r="F5107" s="65" t="s">
        <v>215</v>
      </c>
      <c r="G5107" s="66">
        <v>-1</v>
      </c>
      <c r="H5107" s="67">
        <v>1656.8200527999998</v>
      </c>
      <c r="I5107" s="129">
        <f t="shared" si="148"/>
        <v>-1656.8200527999998</v>
      </c>
      <c r="J5107" s="86">
        <v>30.292899999999999</v>
      </c>
      <c r="K5107" s="129">
        <f t="shared" si="149"/>
        <v>-54.693345727876824</v>
      </c>
      <c r="L5107" s="68" t="str">
        <f>VLOOKUP(C5107,[6]Consolidado!$B:$E,2,FALSE)</f>
        <v>Ignitia Office</v>
      </c>
      <c r="M5107" s="69" t="str">
        <f>VLOOKUP(C5107,[6]Consolidado!$B:$E,3,FALSE)</f>
        <v>Modular sofa B</v>
      </c>
      <c r="N5107" s="70" t="str">
        <f>VLOOKUP(C5107,[6]Consolidado!$B:$H,7,FALSE)</f>
        <v>Agosto</v>
      </c>
      <c r="O5107" s="69"/>
      <c r="P5107" s="69"/>
    </row>
    <row r="5108" spans="1:16" s="71" customFormat="1" ht="16.5" customHeight="1" outlineLevel="1" x14ac:dyDescent="0.2">
      <c r="A5108" s="60" t="s">
        <v>717</v>
      </c>
      <c r="B5108" s="61">
        <v>42956</v>
      </c>
      <c r="C5108" s="69" t="s">
        <v>233</v>
      </c>
      <c r="D5108" s="63" t="str">
        <f>VLOOKUP(C5108,[6]Consolidado!$B:$E,4,FALSE)</f>
        <v>Finalizada</v>
      </c>
      <c r="E5108" s="64" t="s">
        <v>49</v>
      </c>
      <c r="F5108" s="65" t="s">
        <v>215</v>
      </c>
      <c r="G5108" s="66">
        <v>-0.5</v>
      </c>
      <c r="H5108" s="67">
        <v>1656.8200527999998</v>
      </c>
      <c r="I5108" s="129">
        <f t="shared" si="148"/>
        <v>-828.41002639999988</v>
      </c>
      <c r="J5108" s="86">
        <v>30.292899999999999</v>
      </c>
      <c r="K5108" s="129">
        <f t="shared" si="149"/>
        <v>-27.346672863938412</v>
      </c>
      <c r="L5108" s="68" t="str">
        <f>VLOOKUP(C5108,[6]Consolidado!$B:$E,2,FALSE)</f>
        <v>Ignitia Office</v>
      </c>
      <c r="M5108" s="69" t="str">
        <f>VLOOKUP(C5108,[6]Consolidado!$B:$E,3,FALSE)</f>
        <v>Modular sofa C</v>
      </c>
      <c r="N5108" s="70" t="str">
        <f>VLOOKUP(C5108,[6]Consolidado!$B:$H,7,FALSE)</f>
        <v>Agosto</v>
      </c>
      <c r="O5108" s="69"/>
      <c r="P5108" s="69"/>
    </row>
    <row r="5109" spans="1:16" s="71" customFormat="1" ht="16.5" customHeight="1" outlineLevel="1" x14ac:dyDescent="0.2">
      <c r="A5109" s="60" t="s">
        <v>717</v>
      </c>
      <c r="B5109" s="61">
        <v>42956</v>
      </c>
      <c r="C5109" s="69" t="s">
        <v>26</v>
      </c>
      <c r="D5109" s="63" t="str">
        <f>VLOOKUP(C5109,[6]Consolidado!$B:$E,4,FALSE)</f>
        <v>Finalizada</v>
      </c>
      <c r="E5109" s="64" t="s">
        <v>49</v>
      </c>
      <c r="F5109" s="65" t="s">
        <v>214</v>
      </c>
      <c r="G5109" s="66">
        <v>-1.5</v>
      </c>
      <c r="H5109" s="67">
        <v>1656.7900139999999</v>
      </c>
      <c r="I5109" s="129">
        <f t="shared" si="148"/>
        <v>-2485.1850209999998</v>
      </c>
      <c r="J5109" s="86">
        <v>30.292899999999999</v>
      </c>
      <c r="K5109" s="129">
        <f t="shared" si="149"/>
        <v>-82.03853117397145</v>
      </c>
      <c r="L5109" s="68" t="str">
        <f>VLOOKUP(C5109,[6]Consolidado!$B:$E,2,FALSE)</f>
        <v>Ignitia Office</v>
      </c>
      <c r="M5109" s="69" t="str">
        <f>VLOOKUP(C5109,[6]Consolidado!$B:$E,3,FALSE)</f>
        <v>Modular sofa B</v>
      </c>
      <c r="N5109" s="70" t="str">
        <f>VLOOKUP(C5109,[6]Consolidado!$B:$H,7,FALSE)</f>
        <v>Agosto</v>
      </c>
      <c r="O5109" s="69"/>
      <c r="P5109" s="69"/>
    </row>
    <row r="5110" spans="1:16" s="71" customFormat="1" ht="16.5" customHeight="1" outlineLevel="1" x14ac:dyDescent="0.2">
      <c r="A5110" s="60" t="s">
        <v>717</v>
      </c>
      <c r="B5110" s="61">
        <v>42956</v>
      </c>
      <c r="C5110" s="69" t="s">
        <v>233</v>
      </c>
      <c r="D5110" s="63" t="str">
        <f>VLOOKUP(C5110,[6]Consolidado!$B:$E,4,FALSE)</f>
        <v>Finalizada</v>
      </c>
      <c r="E5110" s="64" t="s">
        <v>49</v>
      </c>
      <c r="F5110" s="65" t="s">
        <v>214</v>
      </c>
      <c r="G5110" s="66">
        <v>-1</v>
      </c>
      <c r="H5110" s="67">
        <v>1656.7900139999999</v>
      </c>
      <c r="I5110" s="129">
        <f t="shared" si="148"/>
        <v>-1656.7900139999999</v>
      </c>
      <c r="J5110" s="86">
        <v>30.292899999999999</v>
      </c>
      <c r="K5110" s="129">
        <f t="shared" si="149"/>
        <v>-54.692354115980969</v>
      </c>
      <c r="L5110" s="68" t="str">
        <f>VLOOKUP(C5110,[6]Consolidado!$B:$E,2,FALSE)</f>
        <v>Ignitia Office</v>
      </c>
      <c r="M5110" s="69" t="str">
        <f>VLOOKUP(C5110,[6]Consolidado!$B:$E,3,FALSE)</f>
        <v>Modular sofa C</v>
      </c>
      <c r="N5110" s="70" t="str">
        <f>VLOOKUP(C5110,[6]Consolidado!$B:$H,7,FALSE)</f>
        <v>Agosto</v>
      </c>
      <c r="O5110" s="69"/>
      <c r="P5110" s="69"/>
    </row>
    <row r="5111" spans="1:16" s="71" customFormat="1" ht="16.5" customHeight="1" outlineLevel="1" x14ac:dyDescent="0.2">
      <c r="A5111" s="60" t="s">
        <v>717</v>
      </c>
      <c r="B5111" s="61">
        <v>42948</v>
      </c>
      <c r="C5111" s="69" t="s">
        <v>26</v>
      </c>
      <c r="D5111" s="63" t="str">
        <f>VLOOKUP(C5111,[6]Consolidado!$B:$E,4,FALSE)</f>
        <v>Finalizada</v>
      </c>
      <c r="E5111" s="64" t="s">
        <v>78</v>
      </c>
      <c r="F5111" s="65" t="s">
        <v>82</v>
      </c>
      <c r="G5111" s="66">
        <v>20</v>
      </c>
      <c r="H5111" s="67">
        <v>7.541503200000002</v>
      </c>
      <c r="I5111" s="129">
        <f t="shared" si="148"/>
        <v>150.83006400000005</v>
      </c>
      <c r="J5111" s="86">
        <v>30.292899999999999</v>
      </c>
      <c r="K5111" s="129">
        <f t="shared" si="149"/>
        <v>4.9790566106249337</v>
      </c>
      <c r="L5111" s="68" t="str">
        <f>VLOOKUP(C5111,[6]Consolidado!$B:$E,2,FALSE)</f>
        <v>Ignitia Office</v>
      </c>
      <c r="M5111" s="69" t="str">
        <f>VLOOKUP(C5111,[6]Consolidado!$B:$E,3,FALSE)</f>
        <v>Modular sofa B</v>
      </c>
      <c r="N5111" s="70" t="str">
        <f>VLOOKUP(C5111,[6]Consolidado!$B:$H,7,FALSE)</f>
        <v>Agosto</v>
      </c>
      <c r="O5111" s="69"/>
      <c r="P5111" s="69"/>
    </row>
    <row r="5112" spans="1:16" s="71" customFormat="1" ht="16.5" customHeight="1" outlineLevel="1" x14ac:dyDescent="0.2">
      <c r="A5112" s="60" t="s">
        <v>717</v>
      </c>
      <c r="B5112" s="61">
        <v>42948</v>
      </c>
      <c r="C5112" s="69" t="s">
        <v>26</v>
      </c>
      <c r="D5112" s="63" t="str">
        <f>VLOOKUP(C5112,[6]Consolidado!$B:$E,4,FALSE)</f>
        <v>Finalizada</v>
      </c>
      <c r="E5112" s="64" t="s">
        <v>78</v>
      </c>
      <c r="F5112" s="65" t="s">
        <v>83</v>
      </c>
      <c r="G5112" s="66">
        <v>20</v>
      </c>
      <c r="H5112" s="67">
        <v>8.4552088529571758</v>
      </c>
      <c r="I5112" s="129">
        <f t="shared" ref="I5112:I5132" si="150">G5112*H5112</f>
        <v>169.10417705914352</v>
      </c>
      <c r="J5112" s="86">
        <v>30.292899999999999</v>
      </c>
      <c r="K5112" s="129">
        <f t="shared" ref="K5112:K5132" si="151">IFERROR(I5112/J5112,0)</f>
        <v>5.582304007181337</v>
      </c>
      <c r="L5112" s="68" t="str">
        <f>VLOOKUP(C5112,[6]Consolidado!$B:$E,2,FALSE)</f>
        <v>Ignitia Office</v>
      </c>
      <c r="M5112" s="69" t="str">
        <f>VLOOKUP(C5112,[6]Consolidado!$B:$E,3,FALSE)</f>
        <v>Modular sofa B</v>
      </c>
      <c r="N5112" s="70" t="str">
        <f>VLOOKUP(C5112,[6]Consolidado!$B:$H,7,FALSE)</f>
        <v>Agosto</v>
      </c>
      <c r="O5112" s="69"/>
      <c r="P5112" s="69"/>
    </row>
    <row r="5113" spans="1:16" s="71" customFormat="1" ht="16.5" customHeight="1" outlineLevel="1" x14ac:dyDescent="0.2">
      <c r="A5113" s="60" t="s">
        <v>717</v>
      </c>
      <c r="B5113" s="61">
        <v>42948</v>
      </c>
      <c r="C5113" s="69" t="s">
        <v>233</v>
      </c>
      <c r="D5113" s="63" t="str">
        <f>VLOOKUP(C5113,[6]Consolidado!$B:$E,4,FALSE)</f>
        <v>Finalizada</v>
      </c>
      <c r="E5113" s="64" t="s">
        <v>78</v>
      </c>
      <c r="F5113" s="65" t="s">
        <v>82</v>
      </c>
      <c r="G5113" s="66">
        <v>20</v>
      </c>
      <c r="H5113" s="67">
        <v>7.541503200000002</v>
      </c>
      <c r="I5113" s="129">
        <f t="shared" si="150"/>
        <v>150.83006400000005</v>
      </c>
      <c r="J5113" s="86">
        <v>30.292899999999999</v>
      </c>
      <c r="K5113" s="129">
        <f t="shared" si="151"/>
        <v>4.9790566106249337</v>
      </c>
      <c r="L5113" s="68" t="str">
        <f>VLOOKUP(C5113,[6]Consolidado!$B:$E,2,FALSE)</f>
        <v>Ignitia Office</v>
      </c>
      <c r="M5113" s="69" t="str">
        <f>VLOOKUP(C5113,[6]Consolidado!$B:$E,3,FALSE)</f>
        <v>Modular sofa C</v>
      </c>
      <c r="N5113" s="70" t="str">
        <f>VLOOKUP(C5113,[6]Consolidado!$B:$H,7,FALSE)</f>
        <v>Agosto</v>
      </c>
      <c r="O5113" s="69"/>
      <c r="P5113" s="69"/>
    </row>
    <row r="5114" spans="1:16" s="71" customFormat="1" ht="16.5" customHeight="1" outlineLevel="1" x14ac:dyDescent="0.2">
      <c r="A5114" s="60" t="s">
        <v>717</v>
      </c>
      <c r="B5114" s="61">
        <v>42948</v>
      </c>
      <c r="C5114" s="69" t="s">
        <v>233</v>
      </c>
      <c r="D5114" s="63" t="str">
        <f>VLOOKUP(C5114,[6]Consolidado!$B:$E,4,FALSE)</f>
        <v>Finalizada</v>
      </c>
      <c r="E5114" s="64" t="s">
        <v>78</v>
      </c>
      <c r="F5114" s="65" t="s">
        <v>83</v>
      </c>
      <c r="G5114" s="66">
        <v>20</v>
      </c>
      <c r="H5114" s="67">
        <v>8.4552088529571758</v>
      </c>
      <c r="I5114" s="129">
        <f t="shared" si="150"/>
        <v>169.10417705914352</v>
      </c>
      <c r="J5114" s="86">
        <v>30.292899999999999</v>
      </c>
      <c r="K5114" s="129">
        <f t="shared" si="151"/>
        <v>5.582304007181337</v>
      </c>
      <c r="L5114" s="68" t="str">
        <f>VLOOKUP(C5114,[6]Consolidado!$B:$E,2,FALSE)</f>
        <v>Ignitia Office</v>
      </c>
      <c r="M5114" s="69" t="str">
        <f>VLOOKUP(C5114,[6]Consolidado!$B:$E,3,FALSE)</f>
        <v>Modular sofa C</v>
      </c>
      <c r="N5114" s="70" t="str">
        <f>VLOOKUP(C5114,[6]Consolidado!$B:$H,7,FALSE)</f>
        <v>Agosto</v>
      </c>
      <c r="O5114" s="69"/>
      <c r="P5114" s="69"/>
    </row>
    <row r="5115" spans="1:16" s="71" customFormat="1" ht="16.5" customHeight="1" outlineLevel="1" x14ac:dyDescent="0.2">
      <c r="A5115" s="60" t="s">
        <v>717</v>
      </c>
      <c r="B5115" s="61">
        <v>42949</v>
      </c>
      <c r="C5115" s="69" t="s">
        <v>26</v>
      </c>
      <c r="D5115" s="63" t="str">
        <f>VLOOKUP(C5115,[6]Consolidado!$B:$E,4,FALSE)</f>
        <v>Finalizada</v>
      </c>
      <c r="E5115" s="64" t="s">
        <v>51</v>
      </c>
      <c r="F5115" s="65" t="s">
        <v>206</v>
      </c>
      <c r="G5115" s="66">
        <v>1.125</v>
      </c>
      <c r="H5115" s="67">
        <v>352.82835739282592</v>
      </c>
      <c r="I5115" s="129">
        <f t="shared" si="150"/>
        <v>396.93190206692918</v>
      </c>
      <c r="J5115" s="86">
        <v>30.292899999999999</v>
      </c>
      <c r="K5115" s="129">
        <f t="shared" si="151"/>
        <v>13.103133145619244</v>
      </c>
      <c r="L5115" s="68" t="str">
        <f>VLOOKUP(C5115,[6]Consolidado!$B:$E,2,FALSE)</f>
        <v>Ignitia Office</v>
      </c>
      <c r="M5115" s="69" t="str">
        <f>VLOOKUP(C5115,[6]Consolidado!$B:$E,3,FALSE)</f>
        <v>Modular sofa B</v>
      </c>
      <c r="N5115" s="70" t="str">
        <f>VLOOKUP(C5115,[6]Consolidado!$B:$H,7,FALSE)</f>
        <v>Agosto</v>
      </c>
      <c r="O5115" s="69"/>
      <c r="P5115" s="69"/>
    </row>
    <row r="5116" spans="1:16" s="71" customFormat="1" ht="16.5" customHeight="1" outlineLevel="1" x14ac:dyDescent="0.2">
      <c r="A5116" s="60" t="s">
        <v>717</v>
      </c>
      <c r="B5116" s="61">
        <v>42949</v>
      </c>
      <c r="C5116" s="69" t="s">
        <v>26</v>
      </c>
      <c r="D5116" s="63" t="str">
        <f>VLOOKUP(C5116,[6]Consolidado!$B:$E,4,FALSE)</f>
        <v>Finalizada</v>
      </c>
      <c r="E5116" s="64" t="s">
        <v>40</v>
      </c>
      <c r="F5116" s="65" t="s">
        <v>58</v>
      </c>
      <c r="G5116" s="66">
        <v>12</v>
      </c>
      <c r="H5116" s="67">
        <v>0.67858813202625845</v>
      </c>
      <c r="I5116" s="129">
        <f t="shared" si="150"/>
        <v>8.1430575843151018</v>
      </c>
      <c r="J5116" s="86">
        <v>30.292899999999999</v>
      </c>
      <c r="K5116" s="129">
        <f t="shared" si="151"/>
        <v>0.26881076372071022</v>
      </c>
      <c r="L5116" s="68" t="str">
        <f>VLOOKUP(C5116,[6]Consolidado!$B:$E,2,FALSE)</f>
        <v>Ignitia Office</v>
      </c>
      <c r="M5116" s="69" t="str">
        <f>VLOOKUP(C5116,[6]Consolidado!$B:$E,3,FALSE)</f>
        <v>Modular sofa B</v>
      </c>
      <c r="N5116" s="70" t="str">
        <f>VLOOKUP(C5116,[6]Consolidado!$B:$H,7,FALSE)</f>
        <v>Agosto</v>
      </c>
      <c r="O5116" s="69"/>
      <c r="P5116" s="69"/>
    </row>
    <row r="5117" spans="1:16" s="71" customFormat="1" ht="16.5" customHeight="1" outlineLevel="1" x14ac:dyDescent="0.2">
      <c r="A5117" s="60" t="s">
        <v>717</v>
      </c>
      <c r="B5117" s="61">
        <v>42949</v>
      </c>
      <c r="C5117" s="69" t="s">
        <v>26</v>
      </c>
      <c r="D5117" s="63" t="str">
        <f>VLOOKUP(C5117,[6]Consolidado!$B:$E,4,FALSE)</f>
        <v>Finalizada</v>
      </c>
      <c r="E5117" s="64" t="s">
        <v>40</v>
      </c>
      <c r="F5117" s="65" t="s">
        <v>250</v>
      </c>
      <c r="G5117" s="66">
        <v>12</v>
      </c>
      <c r="H5117" s="67">
        <v>1.9280000000000004</v>
      </c>
      <c r="I5117" s="129">
        <f t="shared" si="150"/>
        <v>23.136000000000003</v>
      </c>
      <c r="J5117" s="86">
        <v>30.292899999999999</v>
      </c>
      <c r="K5117" s="129">
        <f t="shared" si="151"/>
        <v>0.76374331939167273</v>
      </c>
      <c r="L5117" s="68" t="str">
        <f>VLOOKUP(C5117,[6]Consolidado!$B:$E,2,FALSE)</f>
        <v>Ignitia Office</v>
      </c>
      <c r="M5117" s="69" t="str">
        <f>VLOOKUP(C5117,[6]Consolidado!$B:$E,3,FALSE)</f>
        <v>Modular sofa B</v>
      </c>
      <c r="N5117" s="70" t="str">
        <f>VLOOKUP(C5117,[6]Consolidado!$B:$H,7,FALSE)</f>
        <v>Agosto</v>
      </c>
      <c r="O5117" s="69"/>
      <c r="P5117" s="69"/>
    </row>
    <row r="5118" spans="1:16" s="71" customFormat="1" ht="16.5" customHeight="1" outlineLevel="1" x14ac:dyDescent="0.2">
      <c r="A5118" s="60" t="s">
        <v>717</v>
      </c>
      <c r="B5118" s="61">
        <v>42949</v>
      </c>
      <c r="C5118" s="69" t="s">
        <v>26</v>
      </c>
      <c r="D5118" s="63" t="str">
        <f>VLOOKUP(C5118,[6]Consolidado!$B:$E,4,FALSE)</f>
        <v>Finalizada</v>
      </c>
      <c r="E5118" s="64" t="s">
        <v>33</v>
      </c>
      <c r="F5118" s="65" t="s">
        <v>32</v>
      </c>
      <c r="G5118" s="66">
        <v>6</v>
      </c>
      <c r="H5118" s="67">
        <v>30.173307174260756</v>
      </c>
      <c r="I5118" s="129">
        <f t="shared" si="150"/>
        <v>181.03984304556454</v>
      </c>
      <c r="J5118" s="86">
        <v>30.292899999999999</v>
      </c>
      <c r="K5118" s="129">
        <f t="shared" si="151"/>
        <v>5.9763127018398547</v>
      </c>
      <c r="L5118" s="68" t="str">
        <f>VLOOKUP(C5118,[6]Consolidado!$B:$E,2,FALSE)</f>
        <v>Ignitia Office</v>
      </c>
      <c r="M5118" s="69" t="str">
        <f>VLOOKUP(C5118,[6]Consolidado!$B:$E,3,FALSE)</f>
        <v>Modular sofa B</v>
      </c>
      <c r="N5118" s="70" t="str">
        <f>VLOOKUP(C5118,[6]Consolidado!$B:$H,7,FALSE)</f>
        <v>Agosto</v>
      </c>
      <c r="O5118" s="69"/>
      <c r="P5118" s="69"/>
    </row>
    <row r="5119" spans="1:16" s="71" customFormat="1" ht="16.5" customHeight="1" outlineLevel="1" x14ac:dyDescent="0.2">
      <c r="A5119" s="60" t="s">
        <v>717</v>
      </c>
      <c r="B5119" s="61">
        <v>42949</v>
      </c>
      <c r="C5119" s="69" t="s">
        <v>233</v>
      </c>
      <c r="D5119" s="63" t="str">
        <f>VLOOKUP(C5119,[6]Consolidado!$B:$E,4,FALSE)</f>
        <v>Finalizada</v>
      </c>
      <c r="E5119" s="64" t="s">
        <v>33</v>
      </c>
      <c r="F5119" s="65" t="s">
        <v>32</v>
      </c>
      <c r="G5119" s="66">
        <v>4</v>
      </c>
      <c r="H5119" s="67">
        <v>30.173307174260756</v>
      </c>
      <c r="I5119" s="129">
        <f t="shared" si="150"/>
        <v>120.69322869704303</v>
      </c>
      <c r="J5119" s="86">
        <v>30.292899999999999</v>
      </c>
      <c r="K5119" s="129">
        <f t="shared" si="151"/>
        <v>3.9842084678932368</v>
      </c>
      <c r="L5119" s="68" t="str">
        <f>VLOOKUP(C5119,[6]Consolidado!$B:$E,2,FALSE)</f>
        <v>Ignitia Office</v>
      </c>
      <c r="M5119" s="69" t="str">
        <f>VLOOKUP(C5119,[6]Consolidado!$B:$E,3,FALSE)</f>
        <v>Modular sofa C</v>
      </c>
      <c r="N5119" s="70" t="str">
        <f>VLOOKUP(C5119,[6]Consolidado!$B:$H,7,FALSE)</f>
        <v>Agosto</v>
      </c>
      <c r="O5119" s="69"/>
      <c r="P5119" s="69"/>
    </row>
    <row r="5120" spans="1:16" s="71" customFormat="1" ht="16.5" customHeight="1" outlineLevel="1" x14ac:dyDescent="0.2">
      <c r="A5120" s="60" t="s">
        <v>717</v>
      </c>
      <c r="B5120" s="61">
        <v>42948</v>
      </c>
      <c r="C5120" s="69" t="s">
        <v>26</v>
      </c>
      <c r="D5120" s="63" t="str">
        <f>VLOOKUP(C5120,[6]Consolidado!$B:$E,4,FALSE)</f>
        <v>Finalizada</v>
      </c>
      <c r="E5120" s="64" t="s">
        <v>49</v>
      </c>
      <c r="F5120" s="65" t="s">
        <v>191</v>
      </c>
      <c r="G5120" s="66">
        <v>8</v>
      </c>
      <c r="H5120" s="67">
        <v>25.2</v>
      </c>
      <c r="I5120" s="129">
        <f t="shared" si="150"/>
        <v>201.6</v>
      </c>
      <c r="J5120" s="86">
        <v>30.292899999999999</v>
      </c>
      <c r="K5120" s="129">
        <f t="shared" si="151"/>
        <v>6.65502477478221</v>
      </c>
      <c r="L5120" s="68" t="str">
        <f>VLOOKUP(C5120,[6]Consolidado!$B:$E,2,FALSE)</f>
        <v>Ignitia Office</v>
      </c>
      <c r="M5120" s="69" t="str">
        <f>VLOOKUP(C5120,[6]Consolidado!$B:$E,3,FALSE)</f>
        <v>Modular sofa B</v>
      </c>
      <c r="N5120" s="70" t="str">
        <f>VLOOKUP(C5120,[6]Consolidado!$B:$H,7,FALSE)</f>
        <v>Agosto</v>
      </c>
      <c r="O5120" s="69"/>
      <c r="P5120" s="69"/>
    </row>
    <row r="5121" spans="1:16" s="71" customFormat="1" ht="16.5" customHeight="1" outlineLevel="1" x14ac:dyDescent="0.2">
      <c r="A5121" s="60" t="s">
        <v>717</v>
      </c>
      <c r="B5121" s="61">
        <v>42948</v>
      </c>
      <c r="C5121" s="69" t="s">
        <v>233</v>
      </c>
      <c r="D5121" s="63" t="str">
        <f>VLOOKUP(C5121,[6]Consolidado!$B:$E,4,FALSE)</f>
        <v>Finalizada</v>
      </c>
      <c r="E5121" s="64" t="s">
        <v>49</v>
      </c>
      <c r="F5121" s="65" t="s">
        <v>191</v>
      </c>
      <c r="G5121" s="66">
        <v>7</v>
      </c>
      <c r="H5121" s="67">
        <v>25.2</v>
      </c>
      <c r="I5121" s="129">
        <f t="shared" si="150"/>
        <v>176.4</v>
      </c>
      <c r="J5121" s="86">
        <v>30.292899999999999</v>
      </c>
      <c r="K5121" s="129">
        <f t="shared" si="151"/>
        <v>5.8231466779344334</v>
      </c>
      <c r="L5121" s="68" t="str">
        <f>VLOOKUP(C5121,[6]Consolidado!$B:$E,2,FALSE)</f>
        <v>Ignitia Office</v>
      </c>
      <c r="M5121" s="69" t="str">
        <f>VLOOKUP(C5121,[6]Consolidado!$B:$E,3,FALSE)</f>
        <v>Modular sofa C</v>
      </c>
      <c r="N5121" s="70" t="str">
        <f>VLOOKUP(C5121,[6]Consolidado!$B:$H,7,FALSE)</f>
        <v>Agosto</v>
      </c>
      <c r="O5121" s="69"/>
      <c r="P5121" s="69"/>
    </row>
    <row r="5122" spans="1:16" s="71" customFormat="1" ht="16.5" customHeight="1" outlineLevel="1" x14ac:dyDescent="0.2">
      <c r="A5122" s="60" t="s">
        <v>717</v>
      </c>
      <c r="B5122" s="61">
        <v>42948</v>
      </c>
      <c r="C5122" s="69" t="s">
        <v>26</v>
      </c>
      <c r="D5122" s="63" t="str">
        <f>VLOOKUP(C5122,[6]Consolidado!$B:$E,4,FALSE)</f>
        <v>Finalizada</v>
      </c>
      <c r="E5122" s="64" t="s">
        <v>49</v>
      </c>
      <c r="F5122" s="65" t="s">
        <v>187</v>
      </c>
      <c r="G5122" s="66">
        <v>1</v>
      </c>
      <c r="H5122" s="67">
        <v>770.3125</v>
      </c>
      <c r="I5122" s="129">
        <f t="shared" si="150"/>
        <v>770.3125</v>
      </c>
      <c r="J5122" s="86">
        <v>30.292899999999999</v>
      </c>
      <c r="K5122" s="129">
        <f t="shared" si="151"/>
        <v>25.428813352303674</v>
      </c>
      <c r="L5122" s="68" t="str">
        <f>VLOOKUP(C5122,[6]Consolidado!$B:$E,2,FALSE)</f>
        <v>Ignitia Office</v>
      </c>
      <c r="M5122" s="69" t="str">
        <f>VLOOKUP(C5122,[6]Consolidado!$B:$E,3,FALSE)</f>
        <v>Modular sofa B</v>
      </c>
      <c r="N5122" s="70" t="str">
        <f>VLOOKUP(C5122,[6]Consolidado!$B:$H,7,FALSE)</f>
        <v>Agosto</v>
      </c>
      <c r="O5122" s="69"/>
      <c r="P5122" s="69"/>
    </row>
    <row r="5123" spans="1:16" s="71" customFormat="1" ht="16.5" customHeight="1" outlineLevel="1" x14ac:dyDescent="0.2">
      <c r="A5123" s="60" t="s">
        <v>717</v>
      </c>
      <c r="B5123" s="61">
        <v>42948</v>
      </c>
      <c r="C5123" s="69" t="s">
        <v>233</v>
      </c>
      <c r="D5123" s="63" t="str">
        <f>VLOOKUP(C5123,[6]Consolidado!$B:$E,4,FALSE)</f>
        <v>Finalizada</v>
      </c>
      <c r="E5123" s="64" t="s">
        <v>49</v>
      </c>
      <c r="F5123" s="65" t="s">
        <v>187</v>
      </c>
      <c r="G5123" s="66">
        <v>1</v>
      </c>
      <c r="H5123" s="67">
        <v>770.3125</v>
      </c>
      <c r="I5123" s="129">
        <f t="shared" si="150"/>
        <v>770.3125</v>
      </c>
      <c r="J5123" s="86">
        <v>30.292899999999999</v>
      </c>
      <c r="K5123" s="129">
        <f t="shared" si="151"/>
        <v>25.428813352303674</v>
      </c>
      <c r="L5123" s="68" t="str">
        <f>VLOOKUP(C5123,[6]Consolidado!$B:$E,2,FALSE)</f>
        <v>Ignitia Office</v>
      </c>
      <c r="M5123" s="69" t="str">
        <f>VLOOKUP(C5123,[6]Consolidado!$B:$E,3,FALSE)</f>
        <v>Modular sofa C</v>
      </c>
      <c r="N5123" s="70" t="str">
        <f>VLOOKUP(C5123,[6]Consolidado!$B:$H,7,FALSE)</f>
        <v>Agosto</v>
      </c>
      <c r="O5123" s="69"/>
      <c r="P5123" s="69"/>
    </row>
    <row r="5124" spans="1:16" s="71" customFormat="1" ht="16.5" customHeight="1" outlineLevel="1" x14ac:dyDescent="0.2">
      <c r="A5124" s="60" t="s">
        <v>717</v>
      </c>
      <c r="B5124" s="61">
        <v>42948</v>
      </c>
      <c r="C5124" s="69" t="s">
        <v>126</v>
      </c>
      <c r="D5124" s="63" t="str">
        <f>VLOOKUP(C5124,[6]Consolidado!$B:$E,4,FALSE)</f>
        <v>Finalizada</v>
      </c>
      <c r="E5124" s="64" t="s">
        <v>49</v>
      </c>
      <c r="F5124" s="65" t="s">
        <v>190</v>
      </c>
      <c r="G5124" s="66">
        <v>18</v>
      </c>
      <c r="H5124" s="67">
        <v>15.723577235772357</v>
      </c>
      <c r="I5124" s="129">
        <f t="shared" si="150"/>
        <v>283.02439024390242</v>
      </c>
      <c r="J5124" s="86">
        <v>30.292899999999999</v>
      </c>
      <c r="K5124" s="129">
        <f t="shared" si="151"/>
        <v>9.342928218952375</v>
      </c>
      <c r="L5124" s="68" t="str">
        <f>VLOOKUP(C5124,[6]Consolidado!$B:$E,2,FALSE)</f>
        <v>Ignitia Office</v>
      </c>
      <c r="M5124" s="69" t="str">
        <f>VLOOKUP(C5124,[6]Consolidado!$B:$E,3,FALSE)</f>
        <v>Modular sofa A</v>
      </c>
      <c r="N5124" s="70" t="str">
        <f>VLOOKUP(C5124,[6]Consolidado!$B:$H,7,FALSE)</f>
        <v>Agosto</v>
      </c>
      <c r="O5124" s="69"/>
      <c r="P5124" s="69"/>
    </row>
    <row r="5125" spans="1:16" s="71" customFormat="1" ht="16.5" customHeight="1" outlineLevel="1" x14ac:dyDescent="0.2">
      <c r="A5125" s="60" t="s">
        <v>717</v>
      </c>
      <c r="B5125" s="61">
        <v>42948</v>
      </c>
      <c r="C5125" s="69" t="s">
        <v>126</v>
      </c>
      <c r="D5125" s="63" t="str">
        <f>VLOOKUP(C5125,[6]Consolidado!$B:$E,4,FALSE)</f>
        <v>Finalizada</v>
      </c>
      <c r="E5125" s="64" t="s">
        <v>49</v>
      </c>
      <c r="F5125" s="65" t="s">
        <v>189</v>
      </c>
      <c r="G5125" s="66">
        <v>15</v>
      </c>
      <c r="H5125" s="67">
        <v>9.2758620689655178</v>
      </c>
      <c r="I5125" s="129">
        <f t="shared" si="150"/>
        <v>139.13793103448276</v>
      </c>
      <c r="J5125" s="86">
        <v>30.292899999999999</v>
      </c>
      <c r="K5125" s="129">
        <f t="shared" si="151"/>
        <v>4.5930871931866131</v>
      </c>
      <c r="L5125" s="68" t="str">
        <f>VLOOKUP(C5125,[6]Consolidado!$B:$E,2,FALSE)</f>
        <v>Ignitia Office</v>
      </c>
      <c r="M5125" s="69" t="str">
        <f>VLOOKUP(C5125,[6]Consolidado!$B:$E,3,FALSE)</f>
        <v>Modular sofa A</v>
      </c>
      <c r="N5125" s="70" t="str">
        <f>VLOOKUP(C5125,[6]Consolidado!$B:$H,7,FALSE)</f>
        <v>Agosto</v>
      </c>
      <c r="O5125" s="69"/>
      <c r="P5125" s="69"/>
    </row>
    <row r="5126" spans="1:16" s="71" customFormat="1" ht="16.5" customHeight="1" outlineLevel="1" x14ac:dyDescent="0.2">
      <c r="A5126" s="60" t="s">
        <v>717</v>
      </c>
      <c r="B5126" s="61">
        <v>42948</v>
      </c>
      <c r="C5126" s="69" t="s">
        <v>126</v>
      </c>
      <c r="D5126" s="63" t="str">
        <f>VLOOKUP(C5126,[6]Consolidado!$B:$E,4,FALSE)</f>
        <v>Finalizada</v>
      </c>
      <c r="E5126" s="64" t="s">
        <v>49</v>
      </c>
      <c r="F5126" s="65" t="s">
        <v>188</v>
      </c>
      <c r="G5126" s="66">
        <v>12</v>
      </c>
      <c r="H5126" s="67">
        <v>50.64239828693789</v>
      </c>
      <c r="I5126" s="129">
        <f t="shared" si="150"/>
        <v>607.70877944325468</v>
      </c>
      <c r="J5126" s="86">
        <v>30.292899999999999</v>
      </c>
      <c r="K5126" s="129">
        <f t="shared" si="151"/>
        <v>20.061096146069037</v>
      </c>
      <c r="L5126" s="68" t="str">
        <f>VLOOKUP(C5126,[6]Consolidado!$B:$E,2,FALSE)</f>
        <v>Ignitia Office</v>
      </c>
      <c r="M5126" s="69" t="str">
        <f>VLOOKUP(C5126,[6]Consolidado!$B:$E,3,FALSE)</f>
        <v>Modular sofa A</v>
      </c>
      <c r="N5126" s="70" t="str">
        <f>VLOOKUP(C5126,[6]Consolidado!$B:$H,7,FALSE)</f>
        <v>Agosto</v>
      </c>
      <c r="O5126" s="69"/>
      <c r="P5126" s="69"/>
    </row>
    <row r="5127" spans="1:16" s="71" customFormat="1" ht="16.5" customHeight="1" outlineLevel="1" x14ac:dyDescent="0.2">
      <c r="A5127" s="60" t="s">
        <v>717</v>
      </c>
      <c r="B5127" s="61">
        <v>42948</v>
      </c>
      <c r="C5127" s="69" t="s">
        <v>26</v>
      </c>
      <c r="D5127" s="63" t="str">
        <f>VLOOKUP(C5127,[6]Consolidado!$B:$E,4,FALSE)</f>
        <v>Finalizada</v>
      </c>
      <c r="E5127" s="64" t="s">
        <v>49</v>
      </c>
      <c r="F5127" s="65" t="s">
        <v>190</v>
      </c>
      <c r="G5127" s="66">
        <v>18</v>
      </c>
      <c r="H5127" s="67">
        <v>15.723577235772357</v>
      </c>
      <c r="I5127" s="129">
        <f t="shared" si="150"/>
        <v>283.02439024390242</v>
      </c>
      <c r="J5127" s="86">
        <v>30.292899999999999</v>
      </c>
      <c r="K5127" s="129">
        <f t="shared" si="151"/>
        <v>9.342928218952375</v>
      </c>
      <c r="L5127" s="68" t="str">
        <f>VLOOKUP(C5127,[6]Consolidado!$B:$E,2,FALSE)</f>
        <v>Ignitia Office</v>
      </c>
      <c r="M5127" s="69" t="str">
        <f>VLOOKUP(C5127,[6]Consolidado!$B:$E,3,FALSE)</f>
        <v>Modular sofa B</v>
      </c>
      <c r="N5127" s="70" t="str">
        <f>VLOOKUP(C5127,[6]Consolidado!$B:$H,7,FALSE)</f>
        <v>Agosto</v>
      </c>
      <c r="O5127" s="69"/>
      <c r="P5127" s="69"/>
    </row>
    <row r="5128" spans="1:16" s="71" customFormat="1" ht="16.5" customHeight="1" outlineLevel="1" x14ac:dyDescent="0.2">
      <c r="A5128" s="60" t="s">
        <v>717</v>
      </c>
      <c r="B5128" s="61">
        <v>42948</v>
      </c>
      <c r="C5128" s="69" t="s">
        <v>26</v>
      </c>
      <c r="D5128" s="63" t="str">
        <f>VLOOKUP(C5128,[6]Consolidado!$B:$E,4,FALSE)</f>
        <v>Finalizada</v>
      </c>
      <c r="E5128" s="64" t="s">
        <v>49</v>
      </c>
      <c r="F5128" s="65" t="s">
        <v>189</v>
      </c>
      <c r="G5128" s="66">
        <v>15</v>
      </c>
      <c r="H5128" s="67">
        <v>9.2758620689655178</v>
      </c>
      <c r="I5128" s="129">
        <f t="shared" si="150"/>
        <v>139.13793103448276</v>
      </c>
      <c r="J5128" s="86">
        <v>30.292899999999999</v>
      </c>
      <c r="K5128" s="129">
        <f t="shared" si="151"/>
        <v>4.5930871931866131</v>
      </c>
      <c r="L5128" s="68" t="str">
        <f>VLOOKUP(C5128,[6]Consolidado!$B:$E,2,FALSE)</f>
        <v>Ignitia Office</v>
      </c>
      <c r="M5128" s="69" t="str">
        <f>VLOOKUP(C5128,[6]Consolidado!$B:$E,3,FALSE)</f>
        <v>Modular sofa B</v>
      </c>
      <c r="N5128" s="70" t="str">
        <f>VLOOKUP(C5128,[6]Consolidado!$B:$H,7,FALSE)</f>
        <v>Agosto</v>
      </c>
      <c r="O5128" s="69"/>
      <c r="P5128" s="69"/>
    </row>
    <row r="5129" spans="1:16" s="71" customFormat="1" ht="16.5" customHeight="1" outlineLevel="1" x14ac:dyDescent="0.2">
      <c r="A5129" s="60" t="s">
        <v>717</v>
      </c>
      <c r="B5129" s="61">
        <v>42948</v>
      </c>
      <c r="C5129" s="69" t="s">
        <v>26</v>
      </c>
      <c r="D5129" s="63" t="str">
        <f>VLOOKUP(C5129,[6]Consolidado!$B:$E,4,FALSE)</f>
        <v>Finalizada</v>
      </c>
      <c r="E5129" s="64" t="s">
        <v>49</v>
      </c>
      <c r="F5129" s="65" t="s">
        <v>188</v>
      </c>
      <c r="G5129" s="66">
        <v>12</v>
      </c>
      <c r="H5129" s="67">
        <v>50.64239828693789</v>
      </c>
      <c r="I5129" s="129">
        <f t="shared" si="150"/>
        <v>607.70877944325468</v>
      </c>
      <c r="J5129" s="86">
        <v>30.292899999999999</v>
      </c>
      <c r="K5129" s="129">
        <f t="shared" si="151"/>
        <v>20.061096146069037</v>
      </c>
      <c r="L5129" s="68" t="str">
        <f>VLOOKUP(C5129,[6]Consolidado!$B:$E,2,FALSE)</f>
        <v>Ignitia Office</v>
      </c>
      <c r="M5129" s="69" t="str">
        <f>VLOOKUP(C5129,[6]Consolidado!$B:$E,3,FALSE)</f>
        <v>Modular sofa B</v>
      </c>
      <c r="N5129" s="70" t="str">
        <f>VLOOKUP(C5129,[6]Consolidado!$B:$H,7,FALSE)</f>
        <v>Agosto</v>
      </c>
      <c r="O5129" s="69"/>
      <c r="P5129" s="69"/>
    </row>
    <row r="5130" spans="1:16" s="71" customFormat="1" ht="16.5" customHeight="1" outlineLevel="1" x14ac:dyDescent="0.2">
      <c r="A5130" s="60" t="s">
        <v>717</v>
      </c>
      <c r="B5130" s="61">
        <v>42948</v>
      </c>
      <c r="C5130" s="69" t="s">
        <v>233</v>
      </c>
      <c r="D5130" s="63" t="str">
        <f>VLOOKUP(C5130,[6]Consolidado!$B:$E,4,FALSE)</f>
        <v>Finalizada</v>
      </c>
      <c r="E5130" s="64" t="s">
        <v>49</v>
      </c>
      <c r="F5130" s="65" t="s">
        <v>190</v>
      </c>
      <c r="G5130" s="66">
        <v>6</v>
      </c>
      <c r="H5130" s="67">
        <v>15.723577235772357</v>
      </c>
      <c r="I5130" s="129">
        <f t="shared" si="150"/>
        <v>94.341463414634148</v>
      </c>
      <c r="J5130" s="86">
        <v>30.292899999999999</v>
      </c>
      <c r="K5130" s="129">
        <f t="shared" si="151"/>
        <v>3.1143094063174588</v>
      </c>
      <c r="L5130" s="68" t="str">
        <f>VLOOKUP(C5130,[6]Consolidado!$B:$E,2,FALSE)</f>
        <v>Ignitia Office</v>
      </c>
      <c r="M5130" s="69" t="str">
        <f>VLOOKUP(C5130,[6]Consolidado!$B:$E,3,FALSE)</f>
        <v>Modular sofa C</v>
      </c>
      <c r="N5130" s="70" t="str">
        <f>VLOOKUP(C5130,[6]Consolidado!$B:$H,7,FALSE)</f>
        <v>Agosto</v>
      </c>
      <c r="O5130" s="69"/>
      <c r="P5130" s="69"/>
    </row>
    <row r="5131" spans="1:16" s="71" customFormat="1" ht="16.5" customHeight="1" outlineLevel="1" x14ac:dyDescent="0.2">
      <c r="A5131" s="60" t="s">
        <v>717</v>
      </c>
      <c r="B5131" s="61">
        <v>42948</v>
      </c>
      <c r="C5131" s="69" t="s">
        <v>233</v>
      </c>
      <c r="D5131" s="63" t="str">
        <f>VLOOKUP(C5131,[6]Consolidado!$B:$E,4,FALSE)</f>
        <v>Finalizada</v>
      </c>
      <c r="E5131" s="64" t="s">
        <v>49</v>
      </c>
      <c r="F5131" s="65" t="s">
        <v>189</v>
      </c>
      <c r="G5131" s="66">
        <v>8</v>
      </c>
      <c r="H5131" s="67">
        <v>9.2758620689655178</v>
      </c>
      <c r="I5131" s="129">
        <f t="shared" si="150"/>
        <v>74.206896551724142</v>
      </c>
      <c r="J5131" s="86">
        <v>30.292899999999999</v>
      </c>
      <c r="K5131" s="129">
        <f t="shared" si="151"/>
        <v>2.4496465030328607</v>
      </c>
      <c r="L5131" s="68" t="str">
        <f>VLOOKUP(C5131,[6]Consolidado!$B:$E,2,FALSE)</f>
        <v>Ignitia Office</v>
      </c>
      <c r="M5131" s="69" t="str">
        <f>VLOOKUP(C5131,[6]Consolidado!$B:$E,3,FALSE)</f>
        <v>Modular sofa C</v>
      </c>
      <c r="N5131" s="70" t="str">
        <f>VLOOKUP(C5131,[6]Consolidado!$B:$H,7,FALSE)</f>
        <v>Agosto</v>
      </c>
      <c r="O5131" s="69"/>
      <c r="P5131" s="69"/>
    </row>
    <row r="5132" spans="1:16" s="71" customFormat="1" ht="16.5" customHeight="1" outlineLevel="1" x14ac:dyDescent="0.2">
      <c r="A5132" s="60" t="s">
        <v>717</v>
      </c>
      <c r="B5132" s="61">
        <v>42948</v>
      </c>
      <c r="C5132" s="69" t="s">
        <v>233</v>
      </c>
      <c r="D5132" s="63" t="str">
        <f>VLOOKUP(C5132,[6]Consolidado!$B:$E,4,FALSE)</f>
        <v>Finalizada</v>
      </c>
      <c r="E5132" s="64" t="s">
        <v>49</v>
      </c>
      <c r="F5132" s="65" t="s">
        <v>188</v>
      </c>
      <c r="G5132" s="66">
        <v>6</v>
      </c>
      <c r="H5132" s="67">
        <v>50.64239828693789</v>
      </c>
      <c r="I5132" s="129">
        <f t="shared" si="150"/>
        <v>303.85438972162734</v>
      </c>
      <c r="J5132" s="86">
        <v>30.292899999999999</v>
      </c>
      <c r="K5132" s="129">
        <f t="shared" si="151"/>
        <v>10.030548073034518</v>
      </c>
      <c r="L5132" s="68" t="str">
        <f>VLOOKUP(C5132,[6]Consolidado!$B:$E,2,FALSE)</f>
        <v>Ignitia Office</v>
      </c>
      <c r="M5132" s="69" t="str">
        <f>VLOOKUP(C5132,[6]Consolidado!$B:$E,3,FALSE)</f>
        <v>Modular sofa C</v>
      </c>
      <c r="N5132" s="70" t="str">
        <f>VLOOKUP(C5132,[6]Consolidado!$B:$H,7,FALSE)</f>
        <v>Agosto</v>
      </c>
      <c r="O5132" s="69"/>
      <c r="P5132" s="69"/>
    </row>
    <row r="5133" spans="1:16" s="71" customFormat="1" ht="16.5" customHeight="1" outlineLevel="1" x14ac:dyDescent="0.2">
      <c r="A5133" s="60" t="s">
        <v>717</v>
      </c>
      <c r="B5133" s="61"/>
      <c r="D5133" s="63"/>
      <c r="E5133" s="64"/>
      <c r="F5133" s="65"/>
      <c r="G5133" s="66"/>
      <c r="H5133" s="67"/>
      <c r="I5133" s="85"/>
      <c r="J5133" s="86"/>
      <c r="K5133" s="85"/>
      <c r="L5133" s="68"/>
      <c r="M5133" s="69"/>
      <c r="N5133" s="70"/>
      <c r="P5133" s="69"/>
    </row>
    <row r="5134" spans="1:16" s="105" customFormat="1" ht="12.75" outlineLevel="1" x14ac:dyDescent="0.2">
      <c r="A5134" s="92" t="s">
        <v>717</v>
      </c>
      <c r="B5134" s="93">
        <v>42970</v>
      </c>
      <c r="C5134" s="140" t="s">
        <v>719</v>
      </c>
      <c r="D5134" s="63" t="str">
        <f>VLOOKUP(C5134,[6]Consolidado!$B:$E,4,FALSE)</f>
        <v>En Proceso</v>
      </c>
      <c r="E5134" s="96" t="s">
        <v>51</v>
      </c>
      <c r="F5134" s="97" t="s">
        <v>720</v>
      </c>
      <c r="G5134" s="98">
        <v>1</v>
      </c>
      <c r="H5134" s="139">
        <v>8967.396569999999</v>
      </c>
      <c r="I5134" s="100">
        <f>G5134*H5134</f>
        <v>8967.396569999999</v>
      </c>
      <c r="J5134" s="101">
        <v>30.2605</v>
      </c>
      <c r="K5134" s="100">
        <v>296.33999999999997</v>
      </c>
      <c r="L5134" s="102" t="str">
        <f>VLOOKUP(C5134,[6]Consolidado!$B:$E,2,FALSE)</f>
        <v>Ignitia Office</v>
      </c>
      <c r="M5134" s="103" t="str">
        <f>VLOOKUP(C5134,[6]Consolidado!$B:$E,3,FALSE)</f>
        <v>Ignitia Upholester / Metal (USA)</v>
      </c>
      <c r="N5134" s="104" t="str">
        <f>VLOOKUP(C5134,[6]Consolidado!$B:$H,7,FALSE)</f>
        <v>Diciembre</v>
      </c>
      <c r="O5134" s="140"/>
      <c r="P5134" s="140"/>
    </row>
    <row r="5135" spans="1:16" s="105" customFormat="1" ht="16.5" customHeight="1" outlineLevel="1" x14ac:dyDescent="0.2">
      <c r="A5135" s="92" t="s">
        <v>717</v>
      </c>
      <c r="B5135" s="93">
        <v>42978</v>
      </c>
      <c r="C5135" s="105">
        <v>390</v>
      </c>
      <c r="D5135" s="95" t="str">
        <f>VLOOKUP(C5135,[6]Consolidado!$B:$E,4,FALSE)</f>
        <v>Finalizada</v>
      </c>
      <c r="E5135" s="96" t="s">
        <v>629</v>
      </c>
      <c r="F5135" s="97" t="s">
        <v>721</v>
      </c>
      <c r="G5135" s="98">
        <v>1</v>
      </c>
      <c r="H5135" s="139">
        <v>9087.869999999999</v>
      </c>
      <c r="I5135" s="100">
        <f t="shared" ref="I5135:I5136" si="152">G5135*H5135</f>
        <v>9087.869999999999</v>
      </c>
      <c r="J5135" s="101">
        <v>30.292899999999999</v>
      </c>
      <c r="K5135" s="100">
        <v>300</v>
      </c>
      <c r="L5135" s="102" t="str">
        <f>VLOOKUP(C5135,[6]Consolidado!$B:$E,2,FALSE)</f>
        <v>Costa Palmas</v>
      </c>
      <c r="M5135" s="103" t="str">
        <f>VLOOKUP(C5135,[6]Consolidado!$B:$E,3,FALSE)</f>
        <v>BC-T-05 Side table</v>
      </c>
      <c r="N5135" s="104" t="str">
        <f>VLOOKUP(C5135,[6]Consolidado!$B:$H,7,FALSE)</f>
        <v>Septiembre</v>
      </c>
      <c r="P5135" s="103" t="s">
        <v>722</v>
      </c>
    </row>
    <row r="5136" spans="1:16" s="105" customFormat="1" ht="16.5" customHeight="1" outlineLevel="1" x14ac:dyDescent="0.2">
      <c r="A5136" s="92" t="s">
        <v>717</v>
      </c>
      <c r="B5136" s="93">
        <v>42978</v>
      </c>
      <c r="C5136" s="105">
        <v>375</v>
      </c>
      <c r="D5136" s="95" t="str">
        <f>VLOOKUP(C5136,[6]Consolidado!$B:$E,4,FALSE)</f>
        <v>Finalizada</v>
      </c>
      <c r="E5136" s="96" t="s">
        <v>629</v>
      </c>
      <c r="F5136" s="97" t="s">
        <v>723</v>
      </c>
      <c r="G5136" s="98">
        <v>1</v>
      </c>
      <c r="H5136" s="139">
        <v>15146.449999999999</v>
      </c>
      <c r="I5136" s="100">
        <f t="shared" si="152"/>
        <v>15146.449999999999</v>
      </c>
      <c r="J5136" s="101">
        <v>30.292899999999999</v>
      </c>
      <c r="K5136" s="100">
        <v>500</v>
      </c>
      <c r="L5136" s="102" t="str">
        <f>VLOOKUP(C5136,[6]Consolidado!$B:$E,2,FALSE)</f>
        <v>Papagayo Four Seasons</v>
      </c>
      <c r="M5136" s="103" t="str">
        <f>VLOOKUP(C5136,[6]Consolidado!$B:$E,3,FALSE)</f>
        <v>LIB-401 Wood Block Cluster @ Central Lounge</v>
      </c>
      <c r="N5136" s="104" t="str">
        <f>VLOOKUP(C5136,[6]Consolidado!$B:$H,7,FALSE)</f>
        <v>Noviembre</v>
      </c>
      <c r="P5136" s="103"/>
    </row>
    <row r="5137" spans="1:16" s="71" customFormat="1" ht="16.5" customHeight="1" outlineLevel="1" x14ac:dyDescent="0.2">
      <c r="A5137" s="60" t="s">
        <v>717</v>
      </c>
      <c r="B5137" s="61"/>
      <c r="D5137" s="63"/>
      <c r="E5137" s="64"/>
      <c r="F5137" s="65"/>
      <c r="G5137" s="66"/>
      <c r="H5137" s="67"/>
      <c r="I5137" s="85"/>
      <c r="J5137" s="86"/>
      <c r="K5137" s="85"/>
      <c r="L5137" s="68"/>
      <c r="M5137" s="69"/>
      <c r="N5137" s="70"/>
      <c r="P5137" s="69"/>
    </row>
    <row r="5138" spans="1:16" s="71" customFormat="1" ht="16.5" customHeight="1" outlineLevel="1" x14ac:dyDescent="0.2">
      <c r="A5138" s="60" t="s">
        <v>717</v>
      </c>
      <c r="B5138" s="61"/>
      <c r="D5138" s="63"/>
      <c r="E5138" s="64"/>
      <c r="F5138" s="65"/>
      <c r="G5138" s="66"/>
      <c r="H5138" s="67"/>
      <c r="I5138" s="85"/>
      <c r="J5138" s="86"/>
      <c r="K5138" s="85"/>
      <c r="L5138" s="68"/>
      <c r="M5138" s="69"/>
      <c r="N5138" s="70"/>
      <c r="P5138" s="69"/>
    </row>
    <row r="5139" spans="1:16" s="71" customFormat="1" ht="16.5" customHeight="1" outlineLevel="1" x14ac:dyDescent="0.2">
      <c r="A5139" s="60" t="s">
        <v>717</v>
      </c>
      <c r="B5139" s="61"/>
      <c r="D5139" s="63"/>
      <c r="E5139" s="64"/>
      <c r="F5139" s="65"/>
      <c r="G5139" s="66"/>
      <c r="H5139" s="67"/>
      <c r="I5139" s="85"/>
      <c r="J5139" s="86"/>
      <c r="K5139" s="85"/>
      <c r="L5139" s="68"/>
      <c r="M5139" s="69"/>
      <c r="N5139" s="70"/>
      <c r="P5139" s="69"/>
    </row>
    <row r="5140" spans="1:16" s="71" customFormat="1" ht="16.5" customHeight="1" outlineLevel="1" x14ac:dyDescent="0.2">
      <c r="A5140" s="60" t="s">
        <v>717</v>
      </c>
      <c r="B5140" s="61"/>
      <c r="D5140" s="63"/>
      <c r="E5140" s="64"/>
      <c r="F5140" s="65"/>
      <c r="G5140" s="66"/>
      <c r="H5140" s="67"/>
      <c r="I5140" s="85"/>
      <c r="J5140" s="86"/>
      <c r="K5140" s="85"/>
      <c r="L5140" s="68"/>
      <c r="M5140" s="69"/>
      <c r="N5140" s="70"/>
      <c r="P5140" s="69"/>
    </row>
    <row r="5141" spans="1:16" s="71" customFormat="1" ht="16.5" customHeight="1" thickBot="1" x14ac:dyDescent="0.25">
      <c r="A5141" s="72" t="s">
        <v>724</v>
      </c>
      <c r="B5141" s="73"/>
      <c r="D5141" s="74"/>
      <c r="E5141" s="75"/>
      <c r="F5141" s="76"/>
      <c r="G5141" s="77"/>
      <c r="H5141" s="78"/>
      <c r="I5141" s="79">
        <f>SUBTOTAL(9,I4152:I5140)</f>
        <v>411285.62927567348</v>
      </c>
      <c r="J5141" s="108"/>
      <c r="K5141" s="79">
        <f>SUBTOTAL(9,K4152:K5140)</f>
        <v>13577.281498030006</v>
      </c>
      <c r="L5141" s="77"/>
      <c r="M5141" s="77"/>
      <c r="N5141" s="77"/>
    </row>
    <row r="5142" spans="1:16" s="71" customFormat="1" ht="16.5" customHeight="1" outlineLevel="1" thickTop="1" x14ac:dyDescent="0.2">
      <c r="A5142" s="60" t="s">
        <v>725</v>
      </c>
      <c r="B5142" s="61">
        <v>42984</v>
      </c>
      <c r="C5142" s="141" t="s">
        <v>305</v>
      </c>
      <c r="D5142" s="63" t="str">
        <f>VLOOKUP(C5142,[6]Consolidado!$B:$E,4,FALSE)</f>
        <v>Finalizada</v>
      </c>
      <c r="E5142" s="64" t="s">
        <v>49</v>
      </c>
      <c r="F5142" s="65" t="s">
        <v>306</v>
      </c>
      <c r="G5142" s="66">
        <v>70</v>
      </c>
      <c r="H5142" s="67">
        <v>0</v>
      </c>
      <c r="I5142" s="129">
        <v>0</v>
      </c>
      <c r="J5142" s="86">
        <v>30.4146</v>
      </c>
      <c r="K5142" s="129">
        <f t="shared" ref="K5142:K5205" si="153">IFERROR(I5142/J5142,0)</f>
        <v>0</v>
      </c>
      <c r="L5142" s="68" t="str">
        <f>VLOOKUP(C5142,[6]Consolidado!$B:$E,2,FALSE)</f>
        <v>Costa Palmas</v>
      </c>
      <c r="M5142" s="69" t="str">
        <f>VLOOKUP(C5142,[6]Consolidado!$B:$E,3,FALSE)</f>
        <v>BC-ET-07 Teak coffee</v>
      </c>
      <c r="N5142" s="70" t="str">
        <f>VLOOKUP(C5142,[6]Consolidado!$B:$H,7,FALSE)</f>
        <v>Septiembre</v>
      </c>
      <c r="O5142" s="141"/>
      <c r="P5142" s="141"/>
    </row>
    <row r="5143" spans="1:16" s="71" customFormat="1" ht="16.5" customHeight="1" outlineLevel="1" x14ac:dyDescent="0.2">
      <c r="A5143" s="60" t="s">
        <v>725</v>
      </c>
      <c r="B5143" s="61">
        <v>42984</v>
      </c>
      <c r="C5143" s="141" t="s">
        <v>307</v>
      </c>
      <c r="D5143" s="63" t="str">
        <f>VLOOKUP(C5143,[6]Consolidado!$B:$E,4,FALSE)</f>
        <v>Finalizada</v>
      </c>
      <c r="E5143" s="64" t="s">
        <v>49</v>
      </c>
      <c r="F5143" s="65" t="s">
        <v>306</v>
      </c>
      <c r="G5143" s="66">
        <v>40</v>
      </c>
      <c r="H5143" s="67">
        <v>0</v>
      </c>
      <c r="I5143" s="129">
        <v>0</v>
      </c>
      <c r="J5143" s="86">
        <v>30.4146</v>
      </c>
      <c r="K5143" s="129">
        <f t="shared" si="153"/>
        <v>0</v>
      </c>
      <c r="L5143" s="68" t="str">
        <f>VLOOKUP(C5143,[6]Consolidado!$B:$E,2,FALSE)</f>
        <v>Costa Palmas</v>
      </c>
      <c r="M5143" s="69" t="str">
        <f>VLOOKUP(C5143,[6]Consolidado!$B:$E,3,FALSE)</f>
        <v>BC-ET-30 Teak coffee B</v>
      </c>
      <c r="N5143" s="70" t="str">
        <f>VLOOKUP(C5143,[6]Consolidado!$B:$H,7,FALSE)</f>
        <v>Septiembre</v>
      </c>
      <c r="O5143" s="141"/>
      <c r="P5143" s="141"/>
    </row>
    <row r="5144" spans="1:16" s="71" customFormat="1" ht="16.5" customHeight="1" outlineLevel="1" x14ac:dyDescent="0.2">
      <c r="A5144" s="60" t="s">
        <v>725</v>
      </c>
      <c r="B5144" s="61">
        <v>43004</v>
      </c>
      <c r="C5144" s="141">
        <v>482</v>
      </c>
      <c r="D5144" s="63" t="str">
        <f>VLOOKUP(C5144,[6]Consolidado!$B:$E,4,FALSE)</f>
        <v>Finalizada</v>
      </c>
      <c r="E5144" s="64" t="s">
        <v>49</v>
      </c>
      <c r="F5144" s="65" t="s">
        <v>302</v>
      </c>
      <c r="G5144" s="66">
        <v>2</v>
      </c>
      <c r="H5144" s="67">
        <v>35</v>
      </c>
      <c r="I5144" s="129">
        <v>70</v>
      </c>
      <c r="J5144" s="86">
        <v>30.4146</v>
      </c>
      <c r="K5144" s="129">
        <f t="shared" si="153"/>
        <v>2.3015262406870383</v>
      </c>
      <c r="L5144" s="68" t="str">
        <f>VLOOKUP(C5144,[6]Consolidado!$B:$E,2,FALSE)</f>
        <v>Maderas Collective</v>
      </c>
      <c r="M5144" s="69" t="str">
        <f>VLOOKUP(C5144,[6]Consolidado!$B:$E,3,FALSE)</f>
        <v>Elaboracion de Bolsas para Extractores</v>
      </c>
      <c r="N5144" s="70" t="str">
        <f>VLOOKUP(C5144,[6]Consolidado!$B:$H,7,FALSE)</f>
        <v>Septiembre</v>
      </c>
      <c r="O5144" s="141"/>
      <c r="P5144" s="141"/>
    </row>
    <row r="5145" spans="1:16" s="71" customFormat="1" ht="16.5" customHeight="1" outlineLevel="1" x14ac:dyDescent="0.2">
      <c r="A5145" s="60" t="s">
        <v>725</v>
      </c>
      <c r="B5145" s="61">
        <v>43003</v>
      </c>
      <c r="C5145" s="141">
        <v>460</v>
      </c>
      <c r="D5145" s="63" t="str">
        <f>VLOOKUP(C5145,[6]Consolidado!$B:$E,4,FALSE)</f>
        <v>Finalizada</v>
      </c>
      <c r="E5145" s="64" t="s">
        <v>49</v>
      </c>
      <c r="F5145" s="65" t="s">
        <v>302</v>
      </c>
      <c r="G5145" s="66">
        <v>-2</v>
      </c>
      <c r="H5145" s="67">
        <v>35</v>
      </c>
      <c r="I5145" s="129">
        <v>-70</v>
      </c>
      <c r="J5145" s="86">
        <v>30.4146</v>
      </c>
      <c r="K5145" s="129">
        <f t="shared" si="153"/>
        <v>-2.3015262406870383</v>
      </c>
      <c r="L5145" s="68" t="str">
        <f>VLOOKUP(C5145,[6]Consolidado!$B:$E,2,FALSE)</f>
        <v>Maderas Collective</v>
      </c>
      <c r="M5145" s="69" t="str">
        <f>VLOOKUP(C5145,[6]Consolidado!$B:$E,3,FALSE)</f>
        <v>Elaboracion Bolsa p/ Extractor de Dimensionado</v>
      </c>
      <c r="N5145" s="70" t="str">
        <f>VLOOKUP(C5145,[6]Consolidado!$B:$H,7,FALSE)</f>
        <v>Septiembre</v>
      </c>
      <c r="O5145" s="141"/>
      <c r="P5145" s="141"/>
    </row>
    <row r="5146" spans="1:16" s="71" customFormat="1" ht="16.5" customHeight="1" outlineLevel="1" x14ac:dyDescent="0.2">
      <c r="A5146" s="60" t="s">
        <v>725</v>
      </c>
      <c r="B5146" s="61">
        <v>43003</v>
      </c>
      <c r="C5146" s="141">
        <v>391</v>
      </c>
      <c r="D5146" s="63" t="str">
        <f>VLOOKUP(C5146,[6]Consolidado!$B:$E,4,FALSE)</f>
        <v>Finalizada</v>
      </c>
      <c r="E5146" s="64" t="s">
        <v>33</v>
      </c>
      <c r="F5146" s="65" t="s">
        <v>32</v>
      </c>
      <c r="G5146" s="66">
        <v>-8</v>
      </c>
      <c r="H5146" s="67">
        <v>34.349972000000001</v>
      </c>
      <c r="I5146" s="129">
        <v>-274.79977600000001</v>
      </c>
      <c r="J5146" s="86">
        <v>30.4146</v>
      </c>
      <c r="K5146" s="129">
        <f t="shared" si="153"/>
        <v>-9.0351270771274326</v>
      </c>
      <c r="L5146" s="68" t="str">
        <f>VLOOKUP(C5146,[6]Consolidado!$B:$E,2,FALSE)</f>
        <v>Costa Palmas</v>
      </c>
      <c r="M5146" s="69" t="str">
        <f>VLOOKUP(C5146,[6]Consolidado!$B:$E,3,FALSE)</f>
        <v>BC-T-14 Console table</v>
      </c>
      <c r="N5146" s="70" t="str">
        <f>VLOOKUP(C5146,[6]Consolidado!$B:$H,7,FALSE)</f>
        <v>Septiembre</v>
      </c>
      <c r="O5146" s="141"/>
      <c r="P5146" s="141"/>
    </row>
    <row r="5147" spans="1:16" s="71" customFormat="1" ht="16.5" customHeight="1" outlineLevel="1" x14ac:dyDescent="0.2">
      <c r="A5147" s="60" t="s">
        <v>725</v>
      </c>
      <c r="B5147" s="61">
        <v>43003</v>
      </c>
      <c r="C5147" s="141" t="s">
        <v>307</v>
      </c>
      <c r="D5147" s="63" t="str">
        <f>VLOOKUP(C5147,[6]Consolidado!$B:$E,4,FALSE)</f>
        <v>Finalizada</v>
      </c>
      <c r="E5147" s="64" t="s">
        <v>33</v>
      </c>
      <c r="F5147" s="65" t="s">
        <v>32</v>
      </c>
      <c r="G5147" s="66">
        <v>-3</v>
      </c>
      <c r="H5147" s="67">
        <v>34.349972000000001</v>
      </c>
      <c r="I5147" s="129">
        <v>-103.049916</v>
      </c>
      <c r="J5147" s="86">
        <v>30.4146</v>
      </c>
      <c r="K5147" s="129">
        <f t="shared" si="153"/>
        <v>-3.388172653922787</v>
      </c>
      <c r="L5147" s="68" t="str">
        <f>VLOOKUP(C5147,[6]Consolidado!$B:$E,2,FALSE)</f>
        <v>Costa Palmas</v>
      </c>
      <c r="M5147" s="69" t="str">
        <f>VLOOKUP(C5147,[6]Consolidado!$B:$E,3,FALSE)</f>
        <v>BC-ET-30 Teak coffee B</v>
      </c>
      <c r="N5147" s="70" t="str">
        <f>VLOOKUP(C5147,[6]Consolidado!$B:$H,7,FALSE)</f>
        <v>Septiembre</v>
      </c>
      <c r="O5147" s="141"/>
      <c r="P5147" s="141"/>
    </row>
    <row r="5148" spans="1:16" s="71" customFormat="1" ht="16.5" customHeight="1" outlineLevel="1" x14ac:dyDescent="0.2">
      <c r="A5148" s="60" t="s">
        <v>725</v>
      </c>
      <c r="B5148" s="61">
        <v>43003</v>
      </c>
      <c r="C5148" s="141" t="s">
        <v>305</v>
      </c>
      <c r="D5148" s="63" t="str">
        <f>VLOOKUP(C5148,[6]Consolidado!$B:$E,4,FALSE)</f>
        <v>Finalizada</v>
      </c>
      <c r="E5148" s="64" t="s">
        <v>33</v>
      </c>
      <c r="F5148" s="65" t="s">
        <v>32</v>
      </c>
      <c r="G5148" s="66">
        <v>-6</v>
      </c>
      <c r="H5148" s="67">
        <v>34.349972000000001</v>
      </c>
      <c r="I5148" s="129">
        <v>-206.09983199999999</v>
      </c>
      <c r="J5148" s="86">
        <v>30.4146</v>
      </c>
      <c r="K5148" s="129">
        <f t="shared" si="153"/>
        <v>-6.776345307845574</v>
      </c>
      <c r="L5148" s="68" t="str">
        <f>VLOOKUP(C5148,[6]Consolidado!$B:$E,2,FALSE)</f>
        <v>Costa Palmas</v>
      </c>
      <c r="M5148" s="69" t="str">
        <f>VLOOKUP(C5148,[6]Consolidado!$B:$E,3,FALSE)</f>
        <v>BC-ET-07 Teak coffee</v>
      </c>
      <c r="N5148" s="70" t="str">
        <f>VLOOKUP(C5148,[6]Consolidado!$B:$H,7,FALSE)</f>
        <v>Septiembre</v>
      </c>
      <c r="O5148" s="141"/>
      <c r="P5148" s="141"/>
    </row>
    <row r="5149" spans="1:16" s="71" customFormat="1" ht="16.5" customHeight="1" outlineLevel="1" x14ac:dyDescent="0.2">
      <c r="A5149" s="60" t="s">
        <v>725</v>
      </c>
      <c r="B5149" s="61">
        <v>43003</v>
      </c>
      <c r="C5149" s="141">
        <v>386</v>
      </c>
      <c r="D5149" s="63" t="str">
        <f>VLOOKUP(C5149,[6]Consolidado!$B:$E,4,FALSE)</f>
        <v>Finalizada</v>
      </c>
      <c r="E5149" s="64" t="s">
        <v>33</v>
      </c>
      <c r="F5149" s="65" t="s">
        <v>32</v>
      </c>
      <c r="G5149" s="66">
        <v>-10</v>
      </c>
      <c r="H5149" s="67">
        <v>34.349972000000001</v>
      </c>
      <c r="I5149" s="129">
        <v>-343.49972000000002</v>
      </c>
      <c r="J5149" s="86">
        <v>30.4146</v>
      </c>
      <c r="K5149" s="129">
        <f t="shared" si="153"/>
        <v>-11.293908846409291</v>
      </c>
      <c r="L5149" s="68" t="str">
        <f>VLOOKUP(C5149,[6]Consolidado!$B:$E,2,FALSE)</f>
        <v>Costa Palmas</v>
      </c>
      <c r="M5149" s="69" t="str">
        <f>VLOOKUP(C5149,[6]Consolidado!$B:$E,3,FALSE)</f>
        <v>BC-DT-01 Table base and top</v>
      </c>
      <c r="N5149" s="70" t="str">
        <f>VLOOKUP(C5149,[6]Consolidado!$B:$H,7,FALSE)</f>
        <v>Septiembre</v>
      </c>
      <c r="O5149" s="141"/>
      <c r="P5149" s="141"/>
    </row>
    <row r="5150" spans="1:16" s="71" customFormat="1" ht="16.5" customHeight="1" outlineLevel="1" x14ac:dyDescent="0.2">
      <c r="A5150" s="60" t="s">
        <v>725</v>
      </c>
      <c r="B5150" s="61">
        <v>42999</v>
      </c>
      <c r="C5150" s="141">
        <v>382</v>
      </c>
      <c r="D5150" s="63" t="str">
        <f>VLOOKUP(C5150,[6]Consolidado!$B:$E,4,FALSE)</f>
        <v>Finalizada</v>
      </c>
      <c r="E5150" s="64" t="s">
        <v>33</v>
      </c>
      <c r="F5150" s="65" t="s">
        <v>32</v>
      </c>
      <c r="G5150" s="66">
        <v>-6</v>
      </c>
      <c r="H5150" s="67">
        <v>34.349972000000001</v>
      </c>
      <c r="I5150" s="129">
        <v>-206.09983199999999</v>
      </c>
      <c r="J5150" s="86">
        <v>30.4146</v>
      </c>
      <c r="K5150" s="129">
        <f t="shared" si="153"/>
        <v>-6.776345307845574</v>
      </c>
      <c r="L5150" s="68" t="str">
        <f>VLOOKUP(C5150,[6]Consolidado!$B:$E,2,FALSE)</f>
        <v>The wick hotel</v>
      </c>
      <c r="M5150" s="69" t="str">
        <f>VLOOKUP(C5150,[6]Consolidado!$B:$E,3,FALSE)</f>
        <v>S-2 Bar Height chair</v>
      </c>
      <c r="N5150" s="70" t="str">
        <f>VLOOKUP(C5150,[6]Consolidado!$B:$H,7,FALSE)</f>
        <v>Septiembre</v>
      </c>
      <c r="O5150" s="141"/>
      <c r="P5150" s="141"/>
    </row>
    <row r="5151" spans="1:16" s="71" customFormat="1" ht="16.5" customHeight="1" outlineLevel="1" x14ac:dyDescent="0.2">
      <c r="A5151" s="60" t="s">
        <v>725</v>
      </c>
      <c r="B5151" s="61">
        <v>42997</v>
      </c>
      <c r="C5151" s="141">
        <v>412</v>
      </c>
      <c r="D5151" s="63" t="str">
        <f>VLOOKUP(C5151,[6]Consolidado!$B:$E,4,FALSE)</f>
        <v>En Proceso</v>
      </c>
      <c r="E5151" s="64" t="s">
        <v>40</v>
      </c>
      <c r="F5151" s="65" t="s">
        <v>107</v>
      </c>
      <c r="G5151" s="66">
        <v>-300</v>
      </c>
      <c r="H5151" s="67">
        <v>0.23288</v>
      </c>
      <c r="I5151" s="129">
        <v>-69.864000000000004</v>
      </c>
      <c r="J5151" s="86">
        <v>30.4146</v>
      </c>
      <c r="K5151" s="129">
        <f t="shared" si="153"/>
        <v>-2.2970547039908467</v>
      </c>
      <c r="L5151" s="68" t="str">
        <f>VLOOKUP(C5151,[6]Consolidado!$B:$E,2,FALSE)</f>
        <v>WEWORK</v>
      </c>
      <c r="M5151" s="69" t="str">
        <f>VLOOKUP(C5151,[6]Consolidado!$B:$E,3,FALSE)</f>
        <v>EC-Leon Dining Chair WW-CH-MEC-6849-A</v>
      </c>
      <c r="N5151" s="70" t="str">
        <f>VLOOKUP(C5151,[6]Consolidado!$B:$H,7,FALSE)</f>
        <v>Ingreso Parcial Nov.</v>
      </c>
      <c r="O5151" s="141"/>
      <c r="P5151" s="141"/>
    </row>
    <row r="5152" spans="1:16" s="71" customFormat="1" ht="16.5" customHeight="1" outlineLevel="1" x14ac:dyDescent="0.2">
      <c r="A5152" s="60" t="s">
        <v>725</v>
      </c>
      <c r="B5152" s="61">
        <v>42996</v>
      </c>
      <c r="C5152" s="141">
        <v>252</v>
      </c>
      <c r="D5152" s="63" t="str">
        <f>VLOOKUP(C5152,[6]Consolidado!$B:$E,4,FALSE)</f>
        <v>En Proceso</v>
      </c>
      <c r="E5152" s="64" t="s">
        <v>28</v>
      </c>
      <c r="F5152" s="65" t="s">
        <v>337</v>
      </c>
      <c r="G5152" s="66">
        <v>-8</v>
      </c>
      <c r="H5152" s="67">
        <v>838.979333</v>
      </c>
      <c r="I5152" s="129">
        <v>-6711.834664</v>
      </c>
      <c r="J5152" s="86">
        <v>30.4146</v>
      </c>
      <c r="K5152" s="129">
        <f t="shared" si="153"/>
        <v>-220.67805146212675</v>
      </c>
      <c r="L5152" s="68" t="str">
        <f>VLOOKUP(C5152,[6]Consolidado!$B:$E,2,FALSE)</f>
        <v>Wework</v>
      </c>
      <c r="M5152" s="69" t="str">
        <f>VLOOKUP(C5152,[6]Consolidado!$B:$E,3,FALSE)</f>
        <v>Bonanza Lounge Chair</v>
      </c>
      <c r="N5152" s="70">
        <f>VLOOKUP(C5152,[6]Consolidado!$B:$H,7,FALSE)</f>
        <v>0</v>
      </c>
      <c r="O5152" s="141"/>
      <c r="P5152" s="141"/>
    </row>
    <row r="5153" spans="1:16" s="71" customFormat="1" ht="16.5" customHeight="1" outlineLevel="1" x14ac:dyDescent="0.2">
      <c r="A5153" s="60" t="s">
        <v>725</v>
      </c>
      <c r="B5153" s="61">
        <v>42988</v>
      </c>
      <c r="C5153" s="141">
        <v>382</v>
      </c>
      <c r="D5153" s="63" t="str">
        <f>VLOOKUP(C5153,[6]Consolidado!$B:$E,4,FALSE)</f>
        <v>Finalizada</v>
      </c>
      <c r="E5153" s="64" t="s">
        <v>51</v>
      </c>
      <c r="F5153" s="65" t="s">
        <v>296</v>
      </c>
      <c r="G5153" s="66">
        <v>5.19</v>
      </c>
      <c r="H5153" s="67">
        <v>54.391815999999999</v>
      </c>
      <c r="I5153" s="129">
        <v>282.29352699999998</v>
      </c>
      <c r="J5153" s="86">
        <v>30.4146</v>
      </c>
      <c r="K5153" s="129">
        <f t="shared" si="153"/>
        <v>9.2815137138084989</v>
      </c>
      <c r="L5153" s="68" t="str">
        <f>VLOOKUP(C5153,[6]Consolidado!$B:$E,2,FALSE)</f>
        <v>The wick hotel</v>
      </c>
      <c r="M5153" s="69" t="str">
        <f>VLOOKUP(C5153,[6]Consolidado!$B:$E,3,FALSE)</f>
        <v>S-2 Bar Height chair</v>
      </c>
      <c r="N5153" s="70" t="str">
        <f>VLOOKUP(C5153,[6]Consolidado!$B:$H,7,FALSE)</f>
        <v>Septiembre</v>
      </c>
      <c r="O5153" s="141"/>
      <c r="P5153" s="141"/>
    </row>
    <row r="5154" spans="1:16" s="71" customFormat="1" ht="16.5" customHeight="1" outlineLevel="1" x14ac:dyDescent="0.2">
      <c r="A5154" s="60" t="s">
        <v>725</v>
      </c>
      <c r="B5154" s="61">
        <v>43004</v>
      </c>
      <c r="C5154" s="141">
        <v>359</v>
      </c>
      <c r="D5154" s="63" t="str">
        <f>VLOOKUP(C5154,[6]Consolidado!$B:$E,4,FALSE)</f>
        <v>Finalizada</v>
      </c>
      <c r="E5154" s="64" t="s">
        <v>28</v>
      </c>
      <c r="F5154" s="65" t="s">
        <v>337</v>
      </c>
      <c r="G5154" s="66">
        <v>1</v>
      </c>
      <c r="H5154" s="67">
        <v>838.979333</v>
      </c>
      <c r="I5154" s="129">
        <v>838.979333</v>
      </c>
      <c r="J5154" s="86">
        <v>30.4146</v>
      </c>
      <c r="K5154" s="129">
        <f t="shared" si="153"/>
        <v>27.584756432765843</v>
      </c>
      <c r="L5154" s="68" t="str">
        <f>VLOOKUP(C5154,[6]Consolidado!$B:$E,2,FALSE)</f>
        <v>Blue Mesa Granite</v>
      </c>
      <c r="M5154" s="69" t="str">
        <f>VLOOKUP(C5154,[6]Consolidado!$B:$E,3,FALSE)</f>
        <v>Floating Oversized Table to fit</v>
      </c>
      <c r="N5154" s="70" t="str">
        <f>VLOOKUP(C5154,[6]Consolidado!$B:$H,7,FALSE)</f>
        <v>Octubre</v>
      </c>
      <c r="O5154" s="141"/>
      <c r="P5154" s="141"/>
    </row>
    <row r="5155" spans="1:16" s="71" customFormat="1" ht="16.5" customHeight="1" outlineLevel="1" x14ac:dyDescent="0.2">
      <c r="A5155" s="60" t="s">
        <v>725</v>
      </c>
      <c r="B5155" s="61">
        <v>43004</v>
      </c>
      <c r="C5155" s="141">
        <v>359</v>
      </c>
      <c r="D5155" s="63" t="str">
        <f>VLOOKUP(C5155,[6]Consolidado!$B:$E,4,FALSE)</f>
        <v>Finalizada</v>
      </c>
      <c r="E5155" s="64" t="s">
        <v>78</v>
      </c>
      <c r="F5155" s="65" t="s">
        <v>352</v>
      </c>
      <c r="G5155" s="66">
        <v>22</v>
      </c>
      <c r="H5155" s="67">
        <v>2.2835860000000001</v>
      </c>
      <c r="I5155" s="129">
        <v>50.238894000000002</v>
      </c>
      <c r="J5155" s="86">
        <v>30.4146</v>
      </c>
      <c r="K5155" s="129">
        <f t="shared" si="153"/>
        <v>1.6518018977727802</v>
      </c>
      <c r="L5155" s="68" t="str">
        <f>VLOOKUP(C5155,[6]Consolidado!$B:$E,2,FALSE)</f>
        <v>Blue Mesa Granite</v>
      </c>
      <c r="M5155" s="69" t="str">
        <f>VLOOKUP(C5155,[6]Consolidado!$B:$E,3,FALSE)</f>
        <v>Floating Oversized Table to fit</v>
      </c>
      <c r="N5155" s="70" t="str">
        <f>VLOOKUP(C5155,[6]Consolidado!$B:$H,7,FALSE)</f>
        <v>Octubre</v>
      </c>
      <c r="O5155" s="141"/>
      <c r="P5155" s="141"/>
    </row>
    <row r="5156" spans="1:16" s="71" customFormat="1" ht="16.5" customHeight="1" outlineLevel="1" x14ac:dyDescent="0.2">
      <c r="A5156" s="60" t="s">
        <v>725</v>
      </c>
      <c r="B5156" s="61">
        <v>43004</v>
      </c>
      <c r="C5156" s="141">
        <v>359</v>
      </c>
      <c r="D5156" s="63" t="str">
        <f>VLOOKUP(C5156,[6]Consolidado!$B:$E,4,FALSE)</f>
        <v>Finalizada</v>
      </c>
      <c r="E5156" s="64" t="s">
        <v>40</v>
      </c>
      <c r="F5156" s="65" t="s">
        <v>343</v>
      </c>
      <c r="G5156" s="66">
        <v>192</v>
      </c>
      <c r="H5156" s="67">
        <v>0.53120699999999998</v>
      </c>
      <c r="I5156" s="129">
        <v>101.991777</v>
      </c>
      <c r="J5156" s="86">
        <v>30.4146</v>
      </c>
      <c r="K5156" s="129">
        <f t="shared" si="153"/>
        <v>3.3533821585685821</v>
      </c>
      <c r="L5156" s="68" t="str">
        <f>VLOOKUP(C5156,[6]Consolidado!$B:$E,2,FALSE)</f>
        <v>Blue Mesa Granite</v>
      </c>
      <c r="M5156" s="69" t="str">
        <f>VLOOKUP(C5156,[6]Consolidado!$B:$E,3,FALSE)</f>
        <v>Floating Oversized Table to fit</v>
      </c>
      <c r="N5156" s="70" t="str">
        <f>VLOOKUP(C5156,[6]Consolidado!$B:$H,7,FALSE)</f>
        <v>Octubre</v>
      </c>
      <c r="O5156" s="141"/>
      <c r="P5156" s="141"/>
    </row>
    <row r="5157" spans="1:16" s="71" customFormat="1" ht="16.5" customHeight="1" outlineLevel="1" x14ac:dyDescent="0.2">
      <c r="A5157" s="60" t="s">
        <v>725</v>
      </c>
      <c r="B5157" s="61">
        <v>43003</v>
      </c>
      <c r="C5157" s="141">
        <v>361</v>
      </c>
      <c r="D5157" s="63" t="str">
        <f>VLOOKUP(C5157,[6]Consolidado!$B:$E,4,FALSE)</f>
        <v>Finalizada</v>
      </c>
      <c r="E5157" s="64" t="s">
        <v>40</v>
      </c>
      <c r="F5157" s="65" t="s">
        <v>250</v>
      </c>
      <c r="G5157" s="66">
        <v>12</v>
      </c>
      <c r="H5157" s="67">
        <v>1.9593469999999999</v>
      </c>
      <c r="I5157" s="129">
        <v>23.512163000000001</v>
      </c>
      <c r="J5157" s="86">
        <v>30.4146</v>
      </c>
      <c r="K5157" s="129">
        <f t="shared" si="153"/>
        <v>0.77305514456872693</v>
      </c>
      <c r="L5157" s="68" t="str">
        <f>VLOOKUP(C5157,[6]Consolidado!$B:$E,2,FALSE)</f>
        <v>Blue Mesa Granite</v>
      </c>
      <c r="M5157" s="69" t="str">
        <f>VLOOKUP(C5157,[6]Consolidado!$B:$E,3,FALSE)</f>
        <v>89" Long Slab w/steel base w/ casters</v>
      </c>
      <c r="N5157" s="70" t="str">
        <f>VLOOKUP(C5157,[6]Consolidado!$B:$H,7,FALSE)</f>
        <v>Octubre</v>
      </c>
      <c r="O5157" s="141"/>
      <c r="P5157" s="141"/>
    </row>
    <row r="5158" spans="1:16" s="71" customFormat="1" ht="16.5" customHeight="1" outlineLevel="1" x14ac:dyDescent="0.2">
      <c r="A5158" s="60" t="s">
        <v>725</v>
      </c>
      <c r="B5158" s="61">
        <v>43003</v>
      </c>
      <c r="C5158" s="141">
        <v>361</v>
      </c>
      <c r="D5158" s="63" t="str">
        <f>VLOOKUP(C5158,[6]Consolidado!$B:$E,4,FALSE)</f>
        <v>Finalizada</v>
      </c>
      <c r="E5158" s="64" t="s">
        <v>40</v>
      </c>
      <c r="F5158" s="65" t="s">
        <v>102</v>
      </c>
      <c r="G5158" s="66">
        <v>12</v>
      </c>
      <c r="H5158" s="67">
        <v>0.93862199999999996</v>
      </c>
      <c r="I5158" s="129">
        <v>11.263469000000001</v>
      </c>
      <c r="J5158" s="86">
        <v>30.4146</v>
      </c>
      <c r="K5158" s="129">
        <f t="shared" si="153"/>
        <v>0.37033099235235711</v>
      </c>
      <c r="L5158" s="68" t="str">
        <f>VLOOKUP(C5158,[6]Consolidado!$B:$E,2,FALSE)</f>
        <v>Blue Mesa Granite</v>
      </c>
      <c r="M5158" s="69" t="str">
        <f>VLOOKUP(C5158,[6]Consolidado!$B:$E,3,FALSE)</f>
        <v>89" Long Slab w/steel base w/ casters</v>
      </c>
      <c r="N5158" s="70" t="str">
        <f>VLOOKUP(C5158,[6]Consolidado!$B:$H,7,FALSE)</f>
        <v>Octubre</v>
      </c>
      <c r="O5158" s="141"/>
      <c r="P5158" s="141"/>
    </row>
    <row r="5159" spans="1:16" s="71" customFormat="1" ht="16.5" customHeight="1" outlineLevel="1" x14ac:dyDescent="0.2">
      <c r="A5159" s="60" t="s">
        <v>725</v>
      </c>
      <c r="B5159" s="61">
        <v>43003</v>
      </c>
      <c r="C5159" s="141">
        <v>361</v>
      </c>
      <c r="D5159" s="63" t="str">
        <f>VLOOKUP(C5159,[6]Consolidado!$B:$E,4,FALSE)</f>
        <v>Finalizada</v>
      </c>
      <c r="E5159" s="64" t="s">
        <v>40</v>
      </c>
      <c r="F5159" s="65" t="s">
        <v>336</v>
      </c>
      <c r="G5159" s="66">
        <v>12</v>
      </c>
      <c r="H5159" s="67">
        <v>0.88</v>
      </c>
      <c r="I5159" s="129">
        <v>10.56</v>
      </c>
      <c r="J5159" s="86">
        <v>30.4146</v>
      </c>
      <c r="K5159" s="129">
        <f t="shared" si="153"/>
        <v>0.34720167288078752</v>
      </c>
      <c r="L5159" s="68" t="str">
        <f>VLOOKUP(C5159,[6]Consolidado!$B:$E,2,FALSE)</f>
        <v>Blue Mesa Granite</v>
      </c>
      <c r="M5159" s="69" t="str">
        <f>VLOOKUP(C5159,[6]Consolidado!$B:$E,3,FALSE)</f>
        <v>89" Long Slab w/steel base w/ casters</v>
      </c>
      <c r="N5159" s="70" t="str">
        <f>VLOOKUP(C5159,[6]Consolidado!$B:$H,7,FALSE)</f>
        <v>Octubre</v>
      </c>
      <c r="O5159" s="141"/>
      <c r="P5159" s="141"/>
    </row>
    <row r="5160" spans="1:16" s="71" customFormat="1" ht="16.5" customHeight="1" outlineLevel="1" x14ac:dyDescent="0.2">
      <c r="A5160" s="60" t="s">
        <v>725</v>
      </c>
      <c r="B5160" s="61">
        <v>43003</v>
      </c>
      <c r="C5160" s="141">
        <v>361</v>
      </c>
      <c r="D5160" s="63" t="str">
        <f>VLOOKUP(C5160,[6]Consolidado!$B:$E,4,FALSE)</f>
        <v>Finalizada</v>
      </c>
      <c r="E5160" s="64" t="s">
        <v>40</v>
      </c>
      <c r="F5160" s="65" t="s">
        <v>334</v>
      </c>
      <c r="G5160" s="66">
        <v>12</v>
      </c>
      <c r="H5160" s="67">
        <v>9.4320000000000004</v>
      </c>
      <c r="I5160" s="129">
        <v>113.184</v>
      </c>
      <c r="J5160" s="86">
        <v>30.4146</v>
      </c>
      <c r="K5160" s="129">
        <f t="shared" si="153"/>
        <v>3.7213706575131678</v>
      </c>
      <c r="L5160" s="68" t="str">
        <f>VLOOKUP(C5160,[6]Consolidado!$B:$E,2,FALSE)</f>
        <v>Blue Mesa Granite</v>
      </c>
      <c r="M5160" s="69" t="str">
        <f>VLOOKUP(C5160,[6]Consolidado!$B:$E,3,FALSE)</f>
        <v>89" Long Slab w/steel base w/ casters</v>
      </c>
      <c r="N5160" s="70" t="str">
        <f>VLOOKUP(C5160,[6]Consolidado!$B:$H,7,FALSE)</f>
        <v>Octubre</v>
      </c>
      <c r="O5160" s="141"/>
      <c r="P5160" s="141"/>
    </row>
    <row r="5161" spans="1:16" s="71" customFormat="1" ht="16.5" customHeight="1" outlineLevel="1" x14ac:dyDescent="0.2">
      <c r="A5161" s="60" t="s">
        <v>725</v>
      </c>
      <c r="B5161" s="61">
        <v>43001</v>
      </c>
      <c r="C5161" s="141">
        <v>360</v>
      </c>
      <c r="D5161" s="63" t="str">
        <f>VLOOKUP(C5161,[6]Consolidado!$B:$E,4,FALSE)</f>
        <v>Finalizada</v>
      </c>
      <c r="E5161" s="64" t="s">
        <v>40</v>
      </c>
      <c r="F5161" s="65" t="s">
        <v>54</v>
      </c>
      <c r="G5161" s="66">
        <v>500</v>
      </c>
      <c r="H5161" s="67">
        <v>1.1853260000000001</v>
      </c>
      <c r="I5161" s="129">
        <v>592.66278499999999</v>
      </c>
      <c r="J5161" s="86">
        <v>30.4146</v>
      </c>
      <c r="K5161" s="129">
        <f t="shared" si="153"/>
        <v>19.486127879373722</v>
      </c>
      <c r="L5161" s="68" t="str">
        <f>VLOOKUP(C5161,[6]Consolidado!$B:$E,2,FALSE)</f>
        <v>Blue Mesa Granite</v>
      </c>
      <c r="M5161" s="69" t="str">
        <f>VLOOKUP(C5161,[6]Consolidado!$B:$E,3,FALSE)</f>
        <v xml:space="preserve">15.5" Long Upholstered Banquette </v>
      </c>
      <c r="N5161" s="70" t="str">
        <f>VLOOKUP(C5161,[6]Consolidado!$B:$H,7,FALSE)</f>
        <v>Octubre</v>
      </c>
      <c r="O5161" s="141"/>
      <c r="P5161" s="141"/>
    </row>
    <row r="5162" spans="1:16" s="71" customFormat="1" ht="16.5" customHeight="1" outlineLevel="1" x14ac:dyDescent="0.2">
      <c r="A5162" s="60" t="s">
        <v>725</v>
      </c>
      <c r="B5162" s="61">
        <v>43001</v>
      </c>
      <c r="C5162" s="141">
        <v>360</v>
      </c>
      <c r="D5162" s="63" t="str">
        <f>VLOOKUP(C5162,[6]Consolidado!$B:$E,4,FALSE)</f>
        <v>Finalizada</v>
      </c>
      <c r="E5162" s="64" t="s">
        <v>40</v>
      </c>
      <c r="F5162" s="65" t="s">
        <v>107</v>
      </c>
      <c r="G5162" s="66">
        <v>700</v>
      </c>
      <c r="H5162" s="67">
        <v>0.23288</v>
      </c>
      <c r="I5162" s="129">
        <v>163.01598200000001</v>
      </c>
      <c r="J5162" s="86">
        <v>30.4146</v>
      </c>
      <c r="K5162" s="129">
        <f t="shared" si="153"/>
        <v>5.359793717490942</v>
      </c>
      <c r="L5162" s="68" t="str">
        <f>VLOOKUP(C5162,[6]Consolidado!$B:$E,2,FALSE)</f>
        <v>Blue Mesa Granite</v>
      </c>
      <c r="M5162" s="69" t="str">
        <f>VLOOKUP(C5162,[6]Consolidado!$B:$E,3,FALSE)</f>
        <v xml:space="preserve">15.5" Long Upholstered Banquette </v>
      </c>
      <c r="N5162" s="70" t="str">
        <f>VLOOKUP(C5162,[6]Consolidado!$B:$H,7,FALSE)</f>
        <v>Octubre</v>
      </c>
      <c r="O5162" s="141"/>
      <c r="P5162" s="141"/>
    </row>
    <row r="5163" spans="1:16" s="71" customFormat="1" ht="16.5" customHeight="1" outlineLevel="1" x14ac:dyDescent="0.2">
      <c r="A5163" s="60" t="s">
        <v>725</v>
      </c>
      <c r="B5163" s="61">
        <v>43001</v>
      </c>
      <c r="C5163" s="141">
        <v>360</v>
      </c>
      <c r="D5163" s="63" t="str">
        <f>VLOOKUP(C5163,[6]Consolidado!$B:$E,4,FALSE)</f>
        <v>Finalizada</v>
      </c>
      <c r="E5163" s="64" t="s">
        <v>40</v>
      </c>
      <c r="F5163" s="65" t="s">
        <v>293</v>
      </c>
      <c r="G5163" s="66">
        <v>900</v>
      </c>
      <c r="H5163" s="67">
        <v>0.28799999999999998</v>
      </c>
      <c r="I5163" s="129">
        <v>259.2</v>
      </c>
      <c r="J5163" s="86">
        <v>30.4146</v>
      </c>
      <c r="K5163" s="129">
        <f t="shared" si="153"/>
        <v>8.5222228798011486</v>
      </c>
      <c r="L5163" s="68" t="str">
        <f>VLOOKUP(C5163,[6]Consolidado!$B:$E,2,FALSE)</f>
        <v>Blue Mesa Granite</v>
      </c>
      <c r="M5163" s="69" t="str">
        <f>VLOOKUP(C5163,[6]Consolidado!$B:$E,3,FALSE)</f>
        <v xml:space="preserve">15.5" Long Upholstered Banquette </v>
      </c>
      <c r="N5163" s="70" t="str">
        <f>VLOOKUP(C5163,[6]Consolidado!$B:$H,7,FALSE)</f>
        <v>Octubre</v>
      </c>
      <c r="O5163" s="141"/>
      <c r="P5163" s="141"/>
    </row>
    <row r="5164" spans="1:16" s="71" customFormat="1" ht="16.5" customHeight="1" outlineLevel="1" x14ac:dyDescent="0.2">
      <c r="A5164" s="60" t="s">
        <v>725</v>
      </c>
      <c r="B5164" s="61">
        <v>42999</v>
      </c>
      <c r="C5164" s="141">
        <v>361</v>
      </c>
      <c r="D5164" s="63" t="str">
        <f>VLOOKUP(C5164,[6]Consolidado!$B:$E,4,FALSE)</f>
        <v>Finalizada</v>
      </c>
      <c r="E5164" s="64" t="s">
        <v>51</v>
      </c>
      <c r="F5164" s="65" t="s">
        <v>335</v>
      </c>
      <c r="G5164" s="66">
        <v>0.91</v>
      </c>
      <c r="H5164" s="67">
        <v>1323.82</v>
      </c>
      <c r="I5164" s="129">
        <v>1204.6762000000001</v>
      </c>
      <c r="J5164" s="86">
        <v>30.4146</v>
      </c>
      <c r="K5164" s="129">
        <f t="shared" si="153"/>
        <v>39.608484083302102</v>
      </c>
      <c r="L5164" s="68" t="str">
        <f>VLOOKUP(C5164,[6]Consolidado!$B:$E,2,FALSE)</f>
        <v>Blue Mesa Granite</v>
      </c>
      <c r="M5164" s="69" t="str">
        <f>VLOOKUP(C5164,[6]Consolidado!$B:$E,3,FALSE)</f>
        <v>89" Long Slab w/steel base w/ casters</v>
      </c>
      <c r="N5164" s="70" t="str">
        <f>VLOOKUP(C5164,[6]Consolidado!$B:$H,7,FALSE)</f>
        <v>Octubre</v>
      </c>
      <c r="O5164" s="141"/>
      <c r="P5164" s="141"/>
    </row>
    <row r="5165" spans="1:16" s="71" customFormat="1" ht="16.5" customHeight="1" outlineLevel="1" x14ac:dyDescent="0.2">
      <c r="A5165" s="60" t="s">
        <v>725</v>
      </c>
      <c r="B5165" s="61">
        <v>42999</v>
      </c>
      <c r="C5165" s="141">
        <v>361</v>
      </c>
      <c r="D5165" s="63" t="str">
        <f>VLOOKUP(C5165,[6]Consolidado!$B:$E,4,FALSE)</f>
        <v>Finalizada</v>
      </c>
      <c r="E5165" s="64" t="s">
        <v>51</v>
      </c>
      <c r="F5165" s="65" t="s">
        <v>332</v>
      </c>
      <c r="G5165" s="66">
        <v>12</v>
      </c>
      <c r="H5165" s="67">
        <v>103.58</v>
      </c>
      <c r="I5165" s="129">
        <v>1242.96</v>
      </c>
      <c r="J5165" s="86">
        <v>30.4146</v>
      </c>
      <c r="K5165" s="129">
        <f t="shared" si="153"/>
        <v>40.867215087490877</v>
      </c>
      <c r="L5165" s="68" t="str">
        <f>VLOOKUP(C5165,[6]Consolidado!$B:$E,2,FALSE)</f>
        <v>Blue Mesa Granite</v>
      </c>
      <c r="M5165" s="69" t="str">
        <f>VLOOKUP(C5165,[6]Consolidado!$B:$E,3,FALSE)</f>
        <v>89" Long Slab w/steel base w/ casters</v>
      </c>
      <c r="N5165" s="70" t="str">
        <f>VLOOKUP(C5165,[6]Consolidado!$B:$H,7,FALSE)</f>
        <v>Octubre</v>
      </c>
      <c r="O5165" s="141"/>
      <c r="P5165" s="141"/>
    </row>
    <row r="5166" spans="1:16" s="71" customFormat="1" ht="16.5" customHeight="1" outlineLevel="1" x14ac:dyDescent="0.2">
      <c r="A5166" s="60" t="s">
        <v>725</v>
      </c>
      <c r="B5166" s="61">
        <v>42999</v>
      </c>
      <c r="C5166" s="141">
        <v>361</v>
      </c>
      <c r="D5166" s="63" t="str">
        <f>VLOOKUP(C5166,[6]Consolidado!$B:$E,4,FALSE)</f>
        <v>Finalizada</v>
      </c>
      <c r="E5166" s="64" t="s">
        <v>51</v>
      </c>
      <c r="F5166" s="65" t="s">
        <v>331</v>
      </c>
      <c r="G5166" s="66">
        <v>18</v>
      </c>
      <c r="H5166" s="67">
        <v>182.56</v>
      </c>
      <c r="I5166" s="129">
        <v>3286.08</v>
      </c>
      <c r="J5166" s="86">
        <v>30.4146</v>
      </c>
      <c r="K5166" s="129">
        <f t="shared" si="153"/>
        <v>108.04284784281234</v>
      </c>
      <c r="L5166" s="68" t="str">
        <f>VLOOKUP(C5166,[6]Consolidado!$B:$E,2,FALSE)</f>
        <v>Blue Mesa Granite</v>
      </c>
      <c r="M5166" s="69" t="str">
        <f>VLOOKUP(C5166,[6]Consolidado!$B:$E,3,FALSE)</f>
        <v>89" Long Slab w/steel base w/ casters</v>
      </c>
      <c r="N5166" s="70" t="str">
        <f>VLOOKUP(C5166,[6]Consolidado!$B:$H,7,FALSE)</f>
        <v>Octubre</v>
      </c>
      <c r="O5166" s="141"/>
      <c r="P5166" s="141"/>
    </row>
    <row r="5167" spans="1:16" s="71" customFormat="1" ht="16.5" customHeight="1" outlineLevel="1" x14ac:dyDescent="0.2">
      <c r="A5167" s="60" t="s">
        <v>725</v>
      </c>
      <c r="B5167" s="61">
        <v>43003</v>
      </c>
      <c r="C5167" s="141">
        <v>358</v>
      </c>
      <c r="D5167" s="63" t="str">
        <f>VLOOKUP(C5167,[6]Consolidado!$B:$E,4,FALSE)</f>
        <v>Finalizada</v>
      </c>
      <c r="E5167" s="64" t="s">
        <v>78</v>
      </c>
      <c r="F5167" s="65" t="s">
        <v>77</v>
      </c>
      <c r="G5167" s="66">
        <v>200</v>
      </c>
      <c r="H5167" s="67">
        <v>1.8334699999999999</v>
      </c>
      <c r="I5167" s="129">
        <v>366.69408499999997</v>
      </c>
      <c r="J5167" s="86">
        <v>30.4146</v>
      </c>
      <c r="K5167" s="129">
        <f t="shared" si="153"/>
        <v>12.056515127603189</v>
      </c>
      <c r="L5167" s="68" t="str">
        <f>VLOOKUP(C5167,[6]Consolidado!$B:$E,2,FALSE)</f>
        <v>Blue Mesa Granite</v>
      </c>
      <c r="M5167" s="69" t="str">
        <f>VLOOKUP(C5167,[6]Consolidado!$B:$E,3,FALSE)</f>
        <v>Nica classic barstool</v>
      </c>
      <c r="N5167" s="70" t="str">
        <f>VLOOKUP(C5167,[6]Consolidado!$B:$H,7,FALSE)</f>
        <v>Octubre</v>
      </c>
      <c r="O5167" s="141"/>
      <c r="P5167" s="141"/>
    </row>
    <row r="5168" spans="1:16" s="71" customFormat="1" ht="16.5" customHeight="1" outlineLevel="1" x14ac:dyDescent="0.2">
      <c r="A5168" s="60" t="s">
        <v>725</v>
      </c>
      <c r="B5168" s="61">
        <v>43003</v>
      </c>
      <c r="C5168" s="141">
        <v>358</v>
      </c>
      <c r="D5168" s="63" t="str">
        <f>VLOOKUP(C5168,[6]Consolidado!$B:$E,4,FALSE)</f>
        <v>Finalizada</v>
      </c>
      <c r="E5168" s="64" t="s">
        <v>33</v>
      </c>
      <c r="F5168" s="65" t="s">
        <v>32</v>
      </c>
      <c r="G5168" s="66">
        <v>125</v>
      </c>
      <c r="H5168" s="67">
        <v>34.349972000000001</v>
      </c>
      <c r="I5168" s="129">
        <v>4293.7465430000002</v>
      </c>
      <c r="J5168" s="86">
        <v>30.4146</v>
      </c>
      <c r="K5168" s="129">
        <f t="shared" si="153"/>
        <v>141.17386199391083</v>
      </c>
      <c r="L5168" s="68" t="str">
        <f>VLOOKUP(C5168,[6]Consolidado!$B:$E,2,FALSE)</f>
        <v>Blue Mesa Granite</v>
      </c>
      <c r="M5168" s="69" t="str">
        <f>VLOOKUP(C5168,[6]Consolidado!$B:$E,3,FALSE)</f>
        <v>Nica classic barstool</v>
      </c>
      <c r="N5168" s="70" t="str">
        <f>VLOOKUP(C5168,[6]Consolidado!$B:$H,7,FALSE)</f>
        <v>Octubre</v>
      </c>
      <c r="O5168" s="141"/>
      <c r="P5168" s="141"/>
    </row>
    <row r="5169" spans="1:16" s="71" customFormat="1" ht="16.5" customHeight="1" outlineLevel="1" x14ac:dyDescent="0.2">
      <c r="A5169" s="60" t="s">
        <v>725</v>
      </c>
      <c r="B5169" s="61">
        <v>43000</v>
      </c>
      <c r="C5169" s="141">
        <v>375</v>
      </c>
      <c r="D5169" s="63" t="str">
        <f>VLOOKUP(C5169,[6]Consolidado!$B:$E,4,FALSE)</f>
        <v>Finalizada</v>
      </c>
      <c r="E5169" s="64" t="s">
        <v>78</v>
      </c>
      <c r="F5169" s="65" t="s">
        <v>304</v>
      </c>
      <c r="G5169" s="66">
        <v>40</v>
      </c>
      <c r="H5169" s="67">
        <v>8.455209</v>
      </c>
      <c r="I5169" s="129">
        <v>338.20835399999999</v>
      </c>
      <c r="J5169" s="86">
        <v>30.4146</v>
      </c>
      <c r="K5169" s="129">
        <f t="shared" si="153"/>
        <v>11.119934307865302</v>
      </c>
      <c r="L5169" s="68" t="str">
        <f>VLOOKUP(C5169,[6]Consolidado!$B:$E,2,FALSE)</f>
        <v>Papagayo Four Seasons</v>
      </c>
      <c r="M5169" s="69" t="str">
        <f>VLOOKUP(C5169,[6]Consolidado!$B:$E,3,FALSE)</f>
        <v>LIB-401 Wood Block Cluster @ Central Lounge</v>
      </c>
      <c r="N5169" s="70" t="str">
        <f>VLOOKUP(C5169,[6]Consolidado!$B:$H,7,FALSE)</f>
        <v>Noviembre</v>
      </c>
      <c r="O5169" s="141"/>
      <c r="P5169" s="141"/>
    </row>
    <row r="5170" spans="1:16" s="71" customFormat="1" ht="16.5" customHeight="1" outlineLevel="1" x14ac:dyDescent="0.2">
      <c r="A5170" s="60" t="s">
        <v>725</v>
      </c>
      <c r="B5170" s="61">
        <v>43000</v>
      </c>
      <c r="C5170" s="141">
        <v>375</v>
      </c>
      <c r="D5170" s="63" t="str">
        <f>VLOOKUP(C5170,[6]Consolidado!$B:$E,4,FALSE)</f>
        <v>Finalizada</v>
      </c>
      <c r="E5170" s="64" t="s">
        <v>78</v>
      </c>
      <c r="F5170" s="65" t="s">
        <v>349</v>
      </c>
      <c r="G5170" s="66">
        <v>40</v>
      </c>
      <c r="H5170" s="67">
        <v>16.954823000000001</v>
      </c>
      <c r="I5170" s="129">
        <v>678.19290599999999</v>
      </c>
      <c r="J5170" s="86">
        <v>30.4146</v>
      </c>
      <c r="K5170" s="129">
        <f t="shared" si="153"/>
        <v>22.29826813438283</v>
      </c>
      <c r="L5170" s="68" t="str">
        <f>VLOOKUP(C5170,[6]Consolidado!$B:$E,2,FALSE)</f>
        <v>Papagayo Four Seasons</v>
      </c>
      <c r="M5170" s="69" t="str">
        <f>VLOOKUP(C5170,[6]Consolidado!$B:$E,3,FALSE)</f>
        <v>LIB-401 Wood Block Cluster @ Central Lounge</v>
      </c>
      <c r="N5170" s="70" t="str">
        <f>VLOOKUP(C5170,[6]Consolidado!$B:$H,7,FALSE)</f>
        <v>Noviembre</v>
      </c>
      <c r="O5170" s="141"/>
      <c r="P5170" s="141"/>
    </row>
    <row r="5171" spans="1:16" s="71" customFormat="1" ht="16.5" customHeight="1" outlineLevel="1" x14ac:dyDescent="0.2">
      <c r="A5171" s="60" t="s">
        <v>725</v>
      </c>
      <c r="B5171" s="61">
        <v>43000</v>
      </c>
      <c r="C5171" s="141">
        <v>378</v>
      </c>
      <c r="D5171" s="63" t="str">
        <f>VLOOKUP(C5171,[6]Consolidado!$B:$E,4,FALSE)</f>
        <v>Finalizada</v>
      </c>
      <c r="E5171" s="64" t="s">
        <v>78</v>
      </c>
      <c r="F5171" s="65" t="s">
        <v>304</v>
      </c>
      <c r="G5171" s="66">
        <v>12</v>
      </c>
      <c r="H5171" s="67">
        <v>8.455209</v>
      </c>
      <c r="I5171" s="129">
        <v>101.462506</v>
      </c>
      <c r="J5171" s="86">
        <v>30.4146</v>
      </c>
      <c r="K5171" s="129">
        <f t="shared" si="153"/>
        <v>3.3359802857838012</v>
      </c>
      <c r="L5171" s="68" t="str">
        <f>VLOOKUP(C5171,[6]Consolidado!$B:$E,2,FALSE)</f>
        <v>Papagayo Four Seasons</v>
      </c>
      <c r="M5171" s="69" t="str">
        <f>VLOOKUP(C5171,[6]Consolidado!$B:$E,3,FALSE)</f>
        <v>BGE-251 Double ottoman @ Bar</v>
      </c>
      <c r="N5171" s="70" t="str">
        <f>VLOOKUP(C5171,[6]Consolidado!$B:$H,7,FALSE)</f>
        <v>Noviembre</v>
      </c>
      <c r="O5171" s="141"/>
      <c r="P5171" s="141"/>
    </row>
    <row r="5172" spans="1:16" s="71" customFormat="1" ht="16.5" customHeight="1" outlineLevel="1" x14ac:dyDescent="0.2">
      <c r="A5172" s="60" t="s">
        <v>725</v>
      </c>
      <c r="B5172" s="61">
        <v>43000</v>
      </c>
      <c r="C5172" s="141">
        <v>378</v>
      </c>
      <c r="D5172" s="63" t="str">
        <f>VLOOKUP(C5172,[6]Consolidado!$B:$E,4,FALSE)</f>
        <v>Finalizada</v>
      </c>
      <c r="E5172" s="64" t="s">
        <v>78</v>
      </c>
      <c r="F5172" s="65" t="s">
        <v>342</v>
      </c>
      <c r="G5172" s="66">
        <v>12</v>
      </c>
      <c r="H5172" s="67">
        <v>7.5415029999999996</v>
      </c>
      <c r="I5172" s="129">
        <v>90.498037999999994</v>
      </c>
      <c r="J5172" s="86">
        <v>30.4146</v>
      </c>
      <c r="K5172" s="129">
        <f t="shared" si="153"/>
        <v>2.9754801312527532</v>
      </c>
      <c r="L5172" s="68" t="str">
        <f>VLOOKUP(C5172,[6]Consolidado!$B:$E,2,FALSE)</f>
        <v>Papagayo Four Seasons</v>
      </c>
      <c r="M5172" s="69" t="str">
        <f>VLOOKUP(C5172,[6]Consolidado!$B:$E,3,FALSE)</f>
        <v>BGE-251 Double ottoman @ Bar</v>
      </c>
      <c r="N5172" s="70" t="str">
        <f>VLOOKUP(C5172,[6]Consolidado!$B:$H,7,FALSE)</f>
        <v>Noviembre</v>
      </c>
      <c r="O5172" s="141"/>
      <c r="P5172" s="141"/>
    </row>
    <row r="5173" spans="1:16" s="71" customFormat="1" ht="16.5" customHeight="1" outlineLevel="1" x14ac:dyDescent="0.2">
      <c r="A5173" s="60" t="s">
        <v>725</v>
      </c>
      <c r="B5173" s="61">
        <v>43000</v>
      </c>
      <c r="C5173" s="141">
        <v>360</v>
      </c>
      <c r="D5173" s="63" t="str">
        <f>VLOOKUP(C5173,[6]Consolidado!$B:$E,4,FALSE)</f>
        <v>Finalizada</v>
      </c>
      <c r="E5173" s="64" t="s">
        <v>28</v>
      </c>
      <c r="F5173" s="65" t="s">
        <v>337</v>
      </c>
      <c r="G5173" s="66">
        <v>6</v>
      </c>
      <c r="H5173" s="67">
        <v>838.979333</v>
      </c>
      <c r="I5173" s="129">
        <v>5033.8760000000002</v>
      </c>
      <c r="J5173" s="86">
        <v>30.4146</v>
      </c>
      <c r="K5173" s="129">
        <f t="shared" si="153"/>
        <v>165.50853866235295</v>
      </c>
      <c r="L5173" s="68" t="str">
        <f>VLOOKUP(C5173,[6]Consolidado!$B:$E,2,FALSE)</f>
        <v>Blue Mesa Granite</v>
      </c>
      <c r="M5173" s="69" t="str">
        <f>VLOOKUP(C5173,[6]Consolidado!$B:$E,3,FALSE)</f>
        <v xml:space="preserve">15.5" Long Upholstered Banquette </v>
      </c>
      <c r="N5173" s="70" t="str">
        <f>VLOOKUP(C5173,[6]Consolidado!$B:$H,7,FALSE)</f>
        <v>Octubre</v>
      </c>
      <c r="O5173" s="141"/>
      <c r="P5173" s="141"/>
    </row>
    <row r="5174" spans="1:16" s="71" customFormat="1" ht="16.5" customHeight="1" outlineLevel="1" x14ac:dyDescent="0.2">
      <c r="A5174" s="60" t="s">
        <v>725</v>
      </c>
      <c r="B5174" s="61">
        <v>43000</v>
      </c>
      <c r="C5174" s="141">
        <v>360</v>
      </c>
      <c r="D5174" s="63" t="str">
        <f>VLOOKUP(C5174,[6]Consolidado!$B:$E,4,FALSE)</f>
        <v>Finalizada</v>
      </c>
      <c r="E5174" s="64" t="s">
        <v>28</v>
      </c>
      <c r="F5174" s="65" t="s">
        <v>348</v>
      </c>
      <c r="G5174" s="66">
        <v>7</v>
      </c>
      <c r="H5174" s="67">
        <v>807.16368399999999</v>
      </c>
      <c r="I5174" s="129">
        <v>5650.1457890000001</v>
      </c>
      <c r="J5174" s="86">
        <v>30.4146</v>
      </c>
      <c r="K5174" s="129">
        <f t="shared" si="153"/>
        <v>185.77083995844103</v>
      </c>
      <c r="L5174" s="68" t="str">
        <f>VLOOKUP(C5174,[6]Consolidado!$B:$E,2,FALSE)</f>
        <v>Blue Mesa Granite</v>
      </c>
      <c r="M5174" s="69" t="str">
        <f>VLOOKUP(C5174,[6]Consolidado!$B:$E,3,FALSE)</f>
        <v xml:space="preserve">15.5" Long Upholstered Banquette </v>
      </c>
      <c r="N5174" s="70" t="str">
        <f>VLOOKUP(C5174,[6]Consolidado!$B:$H,7,FALSE)</f>
        <v>Octubre</v>
      </c>
      <c r="O5174" s="141"/>
      <c r="P5174" s="141"/>
    </row>
    <row r="5175" spans="1:16" s="71" customFormat="1" ht="16.5" customHeight="1" outlineLevel="1" x14ac:dyDescent="0.2">
      <c r="A5175" s="60" t="s">
        <v>725</v>
      </c>
      <c r="B5175" s="61">
        <v>42999</v>
      </c>
      <c r="C5175" s="141">
        <v>374</v>
      </c>
      <c r="D5175" s="63" t="str">
        <f>VLOOKUP(C5175,[6]Consolidado!$B:$E,4,FALSE)</f>
        <v>Finalizada</v>
      </c>
      <c r="E5175" s="64" t="s">
        <v>40</v>
      </c>
      <c r="F5175" s="65" t="s">
        <v>347</v>
      </c>
      <c r="G5175" s="66">
        <v>6</v>
      </c>
      <c r="H5175" s="67">
        <v>1.1555</v>
      </c>
      <c r="I5175" s="129">
        <v>6.933001</v>
      </c>
      <c r="J5175" s="86">
        <v>30.4146</v>
      </c>
      <c r="K5175" s="129">
        <f t="shared" si="153"/>
        <v>0.2279497675458497</v>
      </c>
      <c r="L5175" s="68" t="str">
        <f>VLOOKUP(C5175,[6]Consolidado!$B:$E,2,FALSE)</f>
        <v>Papagayo Four Seasons</v>
      </c>
      <c r="M5175" s="69" t="str">
        <f>VLOOKUP(C5175,[6]Consolidado!$B:$E,3,FALSE)</f>
        <v>IT-407 Bar table @ Bar</v>
      </c>
      <c r="N5175" s="70" t="str">
        <f>VLOOKUP(C5175,[6]Consolidado!$B:$H,7,FALSE)</f>
        <v>Noviembre</v>
      </c>
      <c r="O5175" s="141"/>
      <c r="P5175" s="141"/>
    </row>
    <row r="5176" spans="1:16" s="71" customFormat="1" ht="16.5" customHeight="1" outlineLevel="1" x14ac:dyDescent="0.2">
      <c r="A5176" s="60" t="s">
        <v>725</v>
      </c>
      <c r="B5176" s="61">
        <v>42999</v>
      </c>
      <c r="C5176" s="141">
        <v>374</v>
      </c>
      <c r="D5176" s="63" t="str">
        <f>VLOOKUP(C5176,[6]Consolidado!$B:$E,4,FALSE)</f>
        <v>Finalizada</v>
      </c>
      <c r="E5176" s="64" t="s">
        <v>51</v>
      </c>
      <c r="F5176" s="65" t="s">
        <v>346</v>
      </c>
      <c r="G5176" s="66">
        <v>0.76</v>
      </c>
      <c r="H5176" s="67">
        <v>36.825077</v>
      </c>
      <c r="I5176" s="129">
        <v>27.987058999999999</v>
      </c>
      <c r="J5176" s="86">
        <v>30.4146</v>
      </c>
      <c r="K5176" s="129">
        <f t="shared" si="153"/>
        <v>0.92018500983080487</v>
      </c>
      <c r="L5176" s="68" t="str">
        <f>VLOOKUP(C5176,[6]Consolidado!$B:$E,2,FALSE)</f>
        <v>Papagayo Four Seasons</v>
      </c>
      <c r="M5176" s="69" t="str">
        <f>VLOOKUP(C5176,[6]Consolidado!$B:$E,3,FALSE)</f>
        <v>IT-407 Bar table @ Bar</v>
      </c>
      <c r="N5176" s="70" t="str">
        <f>VLOOKUP(C5176,[6]Consolidado!$B:$H,7,FALSE)</f>
        <v>Noviembre</v>
      </c>
      <c r="O5176" s="141"/>
      <c r="P5176" s="141"/>
    </row>
    <row r="5177" spans="1:16" s="71" customFormat="1" ht="16.5" customHeight="1" outlineLevel="1" x14ac:dyDescent="0.2">
      <c r="A5177" s="60" t="s">
        <v>725</v>
      </c>
      <c r="B5177" s="61">
        <v>42998</v>
      </c>
      <c r="C5177" s="141">
        <v>381</v>
      </c>
      <c r="D5177" s="63" t="str">
        <f>VLOOKUP(C5177,[6]Consolidado!$B:$E,4,FALSE)</f>
        <v>Finalizada</v>
      </c>
      <c r="E5177" s="64" t="s">
        <v>33</v>
      </c>
      <c r="F5177" s="65" t="s">
        <v>32</v>
      </c>
      <c r="G5177" s="66">
        <v>32</v>
      </c>
      <c r="H5177" s="67">
        <v>34.349972000000001</v>
      </c>
      <c r="I5177" s="129">
        <v>1099.1991149999999</v>
      </c>
      <c r="J5177" s="86">
        <v>30.4146</v>
      </c>
      <c r="K5177" s="129">
        <f t="shared" si="153"/>
        <v>36.140508670178136</v>
      </c>
      <c r="L5177" s="68" t="str">
        <f>VLOOKUP(C5177,[6]Consolidado!$B:$E,2,FALSE)</f>
        <v>The wick hotel</v>
      </c>
      <c r="M5177" s="69" t="str">
        <f>VLOOKUP(C5177,[6]Consolidado!$B:$E,3,FALSE)</f>
        <v>S-1 Dining chair</v>
      </c>
      <c r="N5177" s="70" t="str">
        <f>VLOOKUP(C5177,[6]Consolidado!$B:$H,7,FALSE)</f>
        <v>Septiembre</v>
      </c>
      <c r="O5177" s="141"/>
      <c r="P5177" s="141"/>
    </row>
    <row r="5178" spans="1:16" s="71" customFormat="1" ht="16.5" customHeight="1" outlineLevel="1" x14ac:dyDescent="0.2">
      <c r="A5178" s="60" t="s">
        <v>725</v>
      </c>
      <c r="B5178" s="61">
        <v>42998</v>
      </c>
      <c r="C5178" s="141">
        <v>382</v>
      </c>
      <c r="D5178" s="63" t="str">
        <f>VLOOKUP(C5178,[6]Consolidado!$B:$E,4,FALSE)</f>
        <v>Finalizada</v>
      </c>
      <c r="E5178" s="64" t="s">
        <v>33</v>
      </c>
      <c r="F5178" s="65" t="s">
        <v>32</v>
      </c>
      <c r="G5178" s="66">
        <v>21</v>
      </c>
      <c r="H5178" s="67">
        <v>34.349972000000001</v>
      </c>
      <c r="I5178" s="129">
        <v>721.34941900000001</v>
      </c>
      <c r="J5178" s="86">
        <v>30.4146</v>
      </c>
      <c r="K5178" s="129">
        <f t="shared" si="153"/>
        <v>23.717208807612135</v>
      </c>
      <c r="L5178" s="68" t="str">
        <f>VLOOKUP(C5178,[6]Consolidado!$B:$E,2,FALSE)</f>
        <v>The wick hotel</v>
      </c>
      <c r="M5178" s="69" t="str">
        <f>VLOOKUP(C5178,[6]Consolidado!$B:$E,3,FALSE)</f>
        <v>S-2 Bar Height chair</v>
      </c>
      <c r="N5178" s="70" t="str">
        <f>VLOOKUP(C5178,[6]Consolidado!$B:$H,7,FALSE)</f>
        <v>Septiembre</v>
      </c>
      <c r="O5178" s="141"/>
      <c r="P5178" s="141"/>
    </row>
    <row r="5179" spans="1:16" s="71" customFormat="1" ht="16.5" customHeight="1" outlineLevel="1" x14ac:dyDescent="0.2">
      <c r="A5179" s="60" t="s">
        <v>725</v>
      </c>
      <c r="B5179" s="61">
        <v>42998</v>
      </c>
      <c r="C5179" s="141">
        <v>454</v>
      </c>
      <c r="D5179" s="63" t="str">
        <f>VLOOKUP(C5179,[6]Consolidado!$B:$E,4,FALSE)</f>
        <v>En Proceso</v>
      </c>
      <c r="E5179" s="64" t="s">
        <v>51</v>
      </c>
      <c r="F5179" s="65" t="s">
        <v>344</v>
      </c>
      <c r="G5179" s="66">
        <v>24</v>
      </c>
      <c r="H5179" s="67">
        <v>61.868299999999998</v>
      </c>
      <c r="I5179" s="129">
        <v>1484.8391999999999</v>
      </c>
      <c r="J5179" s="86">
        <v>30.4146</v>
      </c>
      <c r="K5179" s="129">
        <f t="shared" si="153"/>
        <v>48.819948314296418</v>
      </c>
      <c r="L5179" s="68" t="str">
        <f>VLOOKUP(C5179,[6]Consolidado!$B:$E,2,FALSE)</f>
        <v>Canoe Westfield (Reposition)</v>
      </c>
      <c r="M5179" s="69" t="str">
        <f>VLOOKUP(C5179,[6]Consolidado!$B:$E,3,FALSE)</f>
        <v>CH 115 Chair , Teak &amp; Metal (Lounge Chair)</v>
      </c>
      <c r="N5179" s="70">
        <f>VLOOKUP(C5179,[6]Consolidado!$B:$H,7,FALSE)</f>
        <v>0</v>
      </c>
      <c r="O5179" s="141"/>
      <c r="P5179" s="141"/>
    </row>
    <row r="5180" spans="1:16" s="71" customFormat="1" ht="16.5" customHeight="1" outlineLevel="1" x14ac:dyDescent="0.2">
      <c r="A5180" s="60" t="s">
        <v>725</v>
      </c>
      <c r="B5180" s="61">
        <v>42998</v>
      </c>
      <c r="C5180" s="141">
        <v>377</v>
      </c>
      <c r="D5180" s="63" t="str">
        <f>VLOOKUP(C5180,[6]Consolidado!$B:$E,4,FALSE)</f>
        <v>Finalizada</v>
      </c>
      <c r="E5180" s="64" t="s">
        <v>40</v>
      </c>
      <c r="F5180" s="65" t="s">
        <v>39</v>
      </c>
      <c r="G5180" s="66">
        <v>250</v>
      </c>
      <c r="H5180" s="67">
        <v>0.75411300000000003</v>
      </c>
      <c r="I5180" s="129">
        <v>188.528198</v>
      </c>
      <c r="J5180" s="86">
        <v>30.4146</v>
      </c>
      <c r="K5180" s="129">
        <f t="shared" si="153"/>
        <v>6.1986084972348809</v>
      </c>
      <c r="L5180" s="68" t="str">
        <f>VLOOKUP(C5180,[6]Consolidado!$B:$E,2,FALSE)</f>
        <v>Papagayo Four Seasons</v>
      </c>
      <c r="M5180" s="69" t="str">
        <f>VLOOKUP(C5180,[6]Consolidado!$B:$E,3,FALSE)</f>
        <v>LB-250 Lounge chair @ Terrace-Exterior</v>
      </c>
      <c r="N5180" s="70" t="str">
        <f>VLOOKUP(C5180,[6]Consolidado!$B:$H,7,FALSE)</f>
        <v>Noviembre</v>
      </c>
      <c r="O5180" s="141"/>
      <c r="P5180" s="141"/>
    </row>
    <row r="5181" spans="1:16" s="71" customFormat="1" ht="16.5" customHeight="1" outlineLevel="1" x14ac:dyDescent="0.2">
      <c r="A5181" s="60" t="s">
        <v>725</v>
      </c>
      <c r="B5181" s="61">
        <v>42998</v>
      </c>
      <c r="C5181" s="141">
        <v>377</v>
      </c>
      <c r="D5181" s="63" t="str">
        <f>VLOOKUP(C5181,[6]Consolidado!$B:$E,4,FALSE)</f>
        <v>Finalizada</v>
      </c>
      <c r="E5181" s="64" t="s">
        <v>40</v>
      </c>
      <c r="F5181" s="65" t="s">
        <v>343</v>
      </c>
      <c r="G5181" s="66">
        <v>420</v>
      </c>
      <c r="H5181" s="67">
        <v>0.53120699999999998</v>
      </c>
      <c r="I5181" s="129">
        <v>223.107011</v>
      </c>
      <c r="J5181" s="86">
        <v>30.4146</v>
      </c>
      <c r="K5181" s="129">
        <f t="shared" si="153"/>
        <v>7.3355234328250249</v>
      </c>
      <c r="L5181" s="68" t="str">
        <f>VLOOKUP(C5181,[6]Consolidado!$B:$E,2,FALSE)</f>
        <v>Papagayo Four Seasons</v>
      </c>
      <c r="M5181" s="69" t="str">
        <f>VLOOKUP(C5181,[6]Consolidado!$B:$E,3,FALSE)</f>
        <v>LB-250 Lounge chair @ Terrace-Exterior</v>
      </c>
      <c r="N5181" s="70" t="str">
        <f>VLOOKUP(C5181,[6]Consolidado!$B:$H,7,FALSE)</f>
        <v>Noviembre</v>
      </c>
      <c r="O5181" s="141"/>
      <c r="P5181" s="141"/>
    </row>
    <row r="5182" spans="1:16" s="71" customFormat="1" ht="16.5" customHeight="1" outlineLevel="1" x14ac:dyDescent="0.2">
      <c r="A5182" s="60" t="s">
        <v>725</v>
      </c>
      <c r="B5182" s="61">
        <v>42998</v>
      </c>
      <c r="C5182" s="141">
        <v>456</v>
      </c>
      <c r="D5182" s="63" t="str">
        <f>VLOOKUP(C5182,[6]Consolidado!$B:$E,4,FALSE)</f>
        <v>En Proceso</v>
      </c>
      <c r="E5182" s="64" t="s">
        <v>78</v>
      </c>
      <c r="F5182" s="65" t="s">
        <v>342</v>
      </c>
      <c r="G5182" s="66">
        <v>12</v>
      </c>
      <c r="H5182" s="67">
        <v>7.5415029999999996</v>
      </c>
      <c r="I5182" s="129">
        <v>90.498037999999994</v>
      </c>
      <c r="J5182" s="86">
        <v>30.4146</v>
      </c>
      <c r="K5182" s="129">
        <f t="shared" si="153"/>
        <v>2.9754801312527532</v>
      </c>
      <c r="L5182" s="68" t="str">
        <f>VLOOKUP(C5182,[6]Consolidado!$B:$E,2,FALSE)</f>
        <v>Canoe Westfield (Reposition)</v>
      </c>
      <c r="M5182" s="69" t="str">
        <f>VLOOKUP(C5182,[6]Consolidado!$B:$E,3,FALSE)</f>
        <v>CH-15-CH Indoor Bar Stool - Counter Height</v>
      </c>
      <c r="N5182" s="70">
        <f>VLOOKUP(C5182,[6]Consolidado!$B:$H,7,FALSE)</f>
        <v>0</v>
      </c>
      <c r="O5182" s="141"/>
      <c r="P5182" s="141"/>
    </row>
    <row r="5183" spans="1:16" s="71" customFormat="1" ht="16.5" customHeight="1" outlineLevel="1" x14ac:dyDescent="0.2">
      <c r="A5183" s="60" t="s">
        <v>725</v>
      </c>
      <c r="B5183" s="61">
        <v>42998</v>
      </c>
      <c r="C5183" s="141">
        <v>456</v>
      </c>
      <c r="D5183" s="63" t="str">
        <f>VLOOKUP(C5183,[6]Consolidado!$B:$E,4,FALSE)</f>
        <v>En Proceso</v>
      </c>
      <c r="E5183" s="64" t="s">
        <v>51</v>
      </c>
      <c r="F5183" s="65" t="s">
        <v>341</v>
      </c>
      <c r="G5183" s="66">
        <v>3</v>
      </c>
      <c r="H5183" s="67">
        <v>93.655969999999996</v>
      </c>
      <c r="I5183" s="129">
        <v>280.96791000000002</v>
      </c>
      <c r="J5183" s="86">
        <v>30.4146</v>
      </c>
      <c r="K5183" s="129">
        <f t="shared" si="153"/>
        <v>9.2379288236570591</v>
      </c>
      <c r="L5183" s="68" t="str">
        <f>VLOOKUP(C5183,[6]Consolidado!$B:$E,2,FALSE)</f>
        <v>Canoe Westfield (Reposition)</v>
      </c>
      <c r="M5183" s="69" t="str">
        <f>VLOOKUP(C5183,[6]Consolidado!$B:$E,3,FALSE)</f>
        <v>CH-15-CH Indoor Bar Stool - Counter Height</v>
      </c>
      <c r="N5183" s="70">
        <f>VLOOKUP(C5183,[6]Consolidado!$B:$H,7,FALSE)</f>
        <v>0</v>
      </c>
      <c r="O5183" s="141"/>
      <c r="P5183" s="141"/>
    </row>
    <row r="5184" spans="1:16" s="71" customFormat="1" ht="16.5" customHeight="1" outlineLevel="1" x14ac:dyDescent="0.2">
      <c r="A5184" s="60" t="s">
        <v>725</v>
      </c>
      <c r="B5184" s="61">
        <v>42998</v>
      </c>
      <c r="C5184" s="141">
        <v>456</v>
      </c>
      <c r="D5184" s="63" t="str">
        <f>VLOOKUP(C5184,[6]Consolidado!$B:$E,4,FALSE)</f>
        <v>En Proceso</v>
      </c>
      <c r="E5184" s="64" t="s">
        <v>51</v>
      </c>
      <c r="F5184" s="65" t="s">
        <v>340</v>
      </c>
      <c r="G5184" s="66">
        <v>24</v>
      </c>
      <c r="H5184" s="67">
        <v>47.285846999999997</v>
      </c>
      <c r="I5184" s="129">
        <v>1134.860338</v>
      </c>
      <c r="J5184" s="86">
        <v>30.4146</v>
      </c>
      <c r="K5184" s="129">
        <f t="shared" si="153"/>
        <v>37.313012106028026</v>
      </c>
      <c r="L5184" s="68" t="str">
        <f>VLOOKUP(C5184,[6]Consolidado!$B:$E,2,FALSE)</f>
        <v>Canoe Westfield (Reposition)</v>
      </c>
      <c r="M5184" s="69" t="str">
        <f>VLOOKUP(C5184,[6]Consolidado!$B:$E,3,FALSE)</f>
        <v>CH-15-CH Indoor Bar Stool - Counter Height</v>
      </c>
      <c r="N5184" s="70">
        <f>VLOOKUP(C5184,[6]Consolidado!$B:$H,7,FALSE)</f>
        <v>0</v>
      </c>
      <c r="O5184" s="141"/>
      <c r="P5184" s="141"/>
    </row>
    <row r="5185" spans="1:16" s="71" customFormat="1" ht="16.5" customHeight="1" outlineLevel="1" x14ac:dyDescent="0.2">
      <c r="A5185" s="60" t="s">
        <v>725</v>
      </c>
      <c r="B5185" s="61">
        <v>42997</v>
      </c>
      <c r="C5185" s="141">
        <v>381</v>
      </c>
      <c r="D5185" s="63" t="str">
        <f>VLOOKUP(C5185,[6]Consolidado!$B:$E,4,FALSE)</f>
        <v>Finalizada</v>
      </c>
      <c r="E5185" s="64" t="s">
        <v>40</v>
      </c>
      <c r="F5185" s="65" t="s">
        <v>323</v>
      </c>
      <c r="G5185" s="66">
        <v>540</v>
      </c>
      <c r="H5185" s="67">
        <v>0.63412100000000005</v>
      </c>
      <c r="I5185" s="129">
        <v>342.42520999999999</v>
      </c>
      <c r="J5185" s="86">
        <v>30.4146</v>
      </c>
      <c r="K5185" s="129">
        <f t="shared" si="153"/>
        <v>11.258580089825282</v>
      </c>
      <c r="L5185" s="68" t="str">
        <f>VLOOKUP(C5185,[6]Consolidado!$B:$E,2,FALSE)</f>
        <v>The wick hotel</v>
      </c>
      <c r="M5185" s="69" t="str">
        <f>VLOOKUP(C5185,[6]Consolidado!$B:$E,3,FALSE)</f>
        <v>S-1 Dining chair</v>
      </c>
      <c r="N5185" s="70" t="str">
        <f>VLOOKUP(C5185,[6]Consolidado!$B:$H,7,FALSE)</f>
        <v>Septiembre</v>
      </c>
      <c r="O5185" s="141"/>
      <c r="P5185" s="141"/>
    </row>
    <row r="5186" spans="1:16" s="71" customFormat="1" ht="16.5" customHeight="1" outlineLevel="1" x14ac:dyDescent="0.2">
      <c r="A5186" s="60" t="s">
        <v>725</v>
      </c>
      <c r="B5186" s="61">
        <v>42997</v>
      </c>
      <c r="C5186" s="141">
        <v>382</v>
      </c>
      <c r="D5186" s="63" t="str">
        <f>VLOOKUP(C5186,[6]Consolidado!$B:$E,4,FALSE)</f>
        <v>Finalizada</v>
      </c>
      <c r="E5186" s="64" t="s">
        <v>40</v>
      </c>
      <c r="F5186" s="65" t="s">
        <v>323</v>
      </c>
      <c r="G5186" s="66">
        <v>180</v>
      </c>
      <c r="H5186" s="67">
        <v>0.63412100000000005</v>
      </c>
      <c r="I5186" s="129">
        <v>114.14173700000001</v>
      </c>
      <c r="J5186" s="86">
        <v>30.4146</v>
      </c>
      <c r="K5186" s="129">
        <f t="shared" si="153"/>
        <v>3.7528600409014095</v>
      </c>
      <c r="L5186" s="68" t="str">
        <f>VLOOKUP(C5186,[6]Consolidado!$B:$E,2,FALSE)</f>
        <v>The wick hotel</v>
      </c>
      <c r="M5186" s="69" t="str">
        <f>VLOOKUP(C5186,[6]Consolidado!$B:$E,3,FALSE)</f>
        <v>S-2 Bar Height chair</v>
      </c>
      <c r="N5186" s="70" t="str">
        <f>VLOOKUP(C5186,[6]Consolidado!$B:$H,7,FALSE)</f>
        <v>Septiembre</v>
      </c>
      <c r="O5186" s="141"/>
      <c r="P5186" s="141"/>
    </row>
    <row r="5187" spans="1:16" s="71" customFormat="1" ht="16.5" customHeight="1" outlineLevel="1" x14ac:dyDescent="0.2">
      <c r="A5187" s="60" t="s">
        <v>725</v>
      </c>
      <c r="B5187" s="61">
        <v>42997</v>
      </c>
      <c r="C5187" s="141">
        <v>446</v>
      </c>
      <c r="D5187" s="63" t="str">
        <f>VLOOKUP(C5187,[6]Consolidado!$B:$E,4,FALSE)</f>
        <v>En Proceso</v>
      </c>
      <c r="E5187" s="64" t="s">
        <v>40</v>
      </c>
      <c r="F5187" s="65" t="s">
        <v>107</v>
      </c>
      <c r="G5187" s="66">
        <v>300</v>
      </c>
      <c r="H5187" s="67">
        <v>0.23288</v>
      </c>
      <c r="I5187" s="129">
        <v>69.863991999999996</v>
      </c>
      <c r="J5187" s="86">
        <v>30.4146</v>
      </c>
      <c r="K5187" s="129">
        <f t="shared" si="153"/>
        <v>2.2970544409592759</v>
      </c>
      <c r="L5187" s="68" t="str">
        <f>VLOOKUP(C5187,[6]Consolidado!$B:$E,2,FALSE)</f>
        <v>Maderas Collective</v>
      </c>
      <c r="M5187" s="69" t="str">
        <f>VLOOKUP(C5187,[6]Consolidado!$B:$E,3,FALSE)</f>
        <v>Plantilla Silla Wework</v>
      </c>
      <c r="N5187" s="70">
        <f>VLOOKUP(C5187,[6]Consolidado!$B:$H,7,FALSE)</f>
        <v>0</v>
      </c>
      <c r="O5187" s="141"/>
      <c r="P5187" s="141"/>
    </row>
    <row r="5188" spans="1:16" s="71" customFormat="1" ht="16.5" customHeight="1" outlineLevel="1" x14ac:dyDescent="0.2">
      <c r="A5188" s="60" t="s">
        <v>725</v>
      </c>
      <c r="B5188" s="61">
        <v>42997</v>
      </c>
      <c r="C5188" s="141">
        <v>381</v>
      </c>
      <c r="D5188" s="63" t="str">
        <f>VLOOKUP(C5188,[6]Consolidado!$B:$E,4,FALSE)</f>
        <v>Finalizada</v>
      </c>
      <c r="E5188" s="64" t="s">
        <v>33</v>
      </c>
      <c r="F5188" s="65" t="s">
        <v>338</v>
      </c>
      <c r="G5188" s="66">
        <v>2</v>
      </c>
      <c r="H5188" s="67">
        <v>769.11934599999995</v>
      </c>
      <c r="I5188" s="129">
        <v>1538.238693</v>
      </c>
      <c r="J5188" s="86">
        <v>30.4146</v>
      </c>
      <c r="K5188" s="129">
        <f t="shared" si="153"/>
        <v>50.575667376851904</v>
      </c>
      <c r="L5188" s="68" t="str">
        <f>VLOOKUP(C5188,[6]Consolidado!$B:$E,2,FALSE)</f>
        <v>The wick hotel</v>
      </c>
      <c r="M5188" s="69" t="str">
        <f>VLOOKUP(C5188,[6]Consolidado!$B:$E,3,FALSE)</f>
        <v>S-1 Dining chair</v>
      </c>
      <c r="N5188" s="70" t="str">
        <f>VLOOKUP(C5188,[6]Consolidado!$B:$H,7,FALSE)</f>
        <v>Septiembre</v>
      </c>
      <c r="O5188" s="141"/>
      <c r="P5188" s="141"/>
    </row>
    <row r="5189" spans="1:16" s="71" customFormat="1" ht="16.5" customHeight="1" outlineLevel="1" x14ac:dyDescent="0.2">
      <c r="A5189" s="60" t="s">
        <v>725</v>
      </c>
      <c r="B5189" s="61">
        <v>42997</v>
      </c>
      <c r="C5189" s="141">
        <v>381</v>
      </c>
      <c r="D5189" s="63" t="str">
        <f>VLOOKUP(C5189,[6]Consolidado!$B:$E,4,FALSE)</f>
        <v>Finalizada</v>
      </c>
      <c r="E5189" s="64" t="s">
        <v>33</v>
      </c>
      <c r="F5189" s="65" t="s">
        <v>32</v>
      </c>
      <c r="G5189" s="66">
        <v>40</v>
      </c>
      <c r="H5189" s="67">
        <v>34.349972000000001</v>
      </c>
      <c r="I5189" s="129">
        <v>1373.9988940000001</v>
      </c>
      <c r="J5189" s="86">
        <v>30.4146</v>
      </c>
      <c r="K5189" s="129">
        <f t="shared" si="153"/>
        <v>45.175635845942409</v>
      </c>
      <c r="L5189" s="68" t="str">
        <f>VLOOKUP(C5189,[6]Consolidado!$B:$E,2,FALSE)</f>
        <v>The wick hotel</v>
      </c>
      <c r="M5189" s="69" t="str">
        <f>VLOOKUP(C5189,[6]Consolidado!$B:$E,3,FALSE)</f>
        <v>S-1 Dining chair</v>
      </c>
      <c r="N5189" s="70" t="str">
        <f>VLOOKUP(C5189,[6]Consolidado!$B:$H,7,FALSE)</f>
        <v>Septiembre</v>
      </c>
      <c r="O5189" s="141"/>
      <c r="P5189" s="141"/>
    </row>
    <row r="5190" spans="1:16" s="71" customFormat="1" ht="16.5" customHeight="1" outlineLevel="1" x14ac:dyDescent="0.2">
      <c r="A5190" s="60" t="s">
        <v>725</v>
      </c>
      <c r="B5190" s="61">
        <v>42997</v>
      </c>
      <c r="C5190" s="141">
        <v>382</v>
      </c>
      <c r="D5190" s="63" t="str">
        <f>VLOOKUP(C5190,[6]Consolidado!$B:$E,4,FALSE)</f>
        <v>Finalizada</v>
      </c>
      <c r="E5190" s="64" t="s">
        <v>33</v>
      </c>
      <c r="F5190" s="65" t="s">
        <v>338</v>
      </c>
      <c r="G5190" s="66">
        <v>1</v>
      </c>
      <c r="H5190" s="67">
        <v>769.11934599999995</v>
      </c>
      <c r="I5190" s="129">
        <v>769.11934599999995</v>
      </c>
      <c r="J5190" s="86">
        <v>30.4146</v>
      </c>
      <c r="K5190" s="129">
        <f t="shared" si="153"/>
        <v>25.28783367198648</v>
      </c>
      <c r="L5190" s="68" t="str">
        <f>VLOOKUP(C5190,[6]Consolidado!$B:$E,2,FALSE)</f>
        <v>The wick hotel</v>
      </c>
      <c r="M5190" s="69" t="str">
        <f>VLOOKUP(C5190,[6]Consolidado!$B:$E,3,FALSE)</f>
        <v>S-2 Bar Height chair</v>
      </c>
      <c r="N5190" s="70" t="str">
        <f>VLOOKUP(C5190,[6]Consolidado!$B:$H,7,FALSE)</f>
        <v>Septiembre</v>
      </c>
      <c r="O5190" s="141"/>
      <c r="P5190" s="141"/>
    </row>
    <row r="5191" spans="1:16" s="71" customFormat="1" ht="16.5" customHeight="1" outlineLevel="1" x14ac:dyDescent="0.2">
      <c r="A5191" s="60" t="s">
        <v>725</v>
      </c>
      <c r="B5191" s="61">
        <v>42997</v>
      </c>
      <c r="C5191" s="141">
        <v>382</v>
      </c>
      <c r="D5191" s="63" t="str">
        <f>VLOOKUP(C5191,[6]Consolidado!$B:$E,4,FALSE)</f>
        <v>Finalizada</v>
      </c>
      <c r="E5191" s="64" t="s">
        <v>33</v>
      </c>
      <c r="F5191" s="65" t="s">
        <v>32</v>
      </c>
      <c r="G5191" s="66">
        <v>15</v>
      </c>
      <c r="H5191" s="67">
        <v>34.349972000000001</v>
      </c>
      <c r="I5191" s="129">
        <v>515.24958500000002</v>
      </c>
      <c r="J5191" s="86">
        <v>30.4146</v>
      </c>
      <c r="K5191" s="129">
        <f t="shared" si="153"/>
        <v>16.940863434008669</v>
      </c>
      <c r="L5191" s="68" t="str">
        <f>VLOOKUP(C5191,[6]Consolidado!$B:$E,2,FALSE)</f>
        <v>The wick hotel</v>
      </c>
      <c r="M5191" s="69" t="str">
        <f>VLOOKUP(C5191,[6]Consolidado!$B:$E,3,FALSE)</f>
        <v>S-2 Bar Height chair</v>
      </c>
      <c r="N5191" s="70" t="str">
        <f>VLOOKUP(C5191,[6]Consolidado!$B:$H,7,FALSE)</f>
        <v>Septiembre</v>
      </c>
      <c r="O5191" s="141"/>
      <c r="P5191" s="141"/>
    </row>
    <row r="5192" spans="1:16" s="71" customFormat="1" ht="16.5" customHeight="1" outlineLevel="1" x14ac:dyDescent="0.2">
      <c r="A5192" s="60" t="s">
        <v>725</v>
      </c>
      <c r="B5192" s="61">
        <v>42997</v>
      </c>
      <c r="C5192" s="141">
        <v>378</v>
      </c>
      <c r="D5192" s="63" t="str">
        <f>VLOOKUP(C5192,[6]Consolidado!$B:$E,4,FALSE)</f>
        <v>Finalizada</v>
      </c>
      <c r="E5192" s="64" t="s">
        <v>40</v>
      </c>
      <c r="F5192" s="65" t="s">
        <v>326</v>
      </c>
      <c r="G5192" s="66">
        <v>200</v>
      </c>
      <c r="H5192" s="67">
        <v>0.80806699999999998</v>
      </c>
      <c r="I5192" s="129">
        <v>161.613438</v>
      </c>
      <c r="J5192" s="86">
        <v>30.4146</v>
      </c>
      <c r="K5192" s="129">
        <f t="shared" si="153"/>
        <v>5.3136795486378254</v>
      </c>
      <c r="L5192" s="68" t="str">
        <f>VLOOKUP(C5192,[6]Consolidado!$B:$E,2,FALSE)</f>
        <v>Papagayo Four Seasons</v>
      </c>
      <c r="M5192" s="69" t="str">
        <f>VLOOKUP(C5192,[6]Consolidado!$B:$E,3,FALSE)</f>
        <v>BGE-251 Double ottoman @ Bar</v>
      </c>
      <c r="N5192" s="70" t="str">
        <f>VLOOKUP(C5192,[6]Consolidado!$B:$H,7,FALSE)</f>
        <v>Noviembre</v>
      </c>
      <c r="O5192" s="141"/>
      <c r="P5192" s="141"/>
    </row>
    <row r="5193" spans="1:16" s="71" customFormat="1" ht="16.5" customHeight="1" outlineLevel="1" x14ac:dyDescent="0.2">
      <c r="A5193" s="60" t="s">
        <v>725</v>
      </c>
      <c r="B5193" s="61">
        <v>42997</v>
      </c>
      <c r="C5193" s="141">
        <v>378</v>
      </c>
      <c r="D5193" s="63" t="str">
        <f>VLOOKUP(C5193,[6]Consolidado!$B:$E,4,FALSE)</f>
        <v>Finalizada</v>
      </c>
      <c r="E5193" s="64" t="s">
        <v>40</v>
      </c>
      <c r="F5193" s="65" t="s">
        <v>326</v>
      </c>
      <c r="G5193" s="66">
        <v>120</v>
      </c>
      <c r="H5193" s="67">
        <v>0.80806699999999998</v>
      </c>
      <c r="I5193" s="129">
        <v>96.968063000000001</v>
      </c>
      <c r="J5193" s="86">
        <v>30.4146</v>
      </c>
      <c r="K5193" s="129">
        <f t="shared" si="153"/>
        <v>3.1882077357584846</v>
      </c>
      <c r="L5193" s="68" t="str">
        <f>VLOOKUP(C5193,[6]Consolidado!$B:$E,2,FALSE)</f>
        <v>Papagayo Four Seasons</v>
      </c>
      <c r="M5193" s="69" t="str">
        <f>VLOOKUP(C5193,[6]Consolidado!$B:$E,3,FALSE)</f>
        <v>BGE-251 Double ottoman @ Bar</v>
      </c>
      <c r="N5193" s="70" t="str">
        <f>VLOOKUP(C5193,[6]Consolidado!$B:$H,7,FALSE)</f>
        <v>Noviembre</v>
      </c>
      <c r="O5193" s="141"/>
      <c r="P5193" s="141"/>
    </row>
    <row r="5194" spans="1:16" s="71" customFormat="1" ht="16.5" customHeight="1" outlineLevel="1" x14ac:dyDescent="0.2">
      <c r="A5194" s="60" t="s">
        <v>725</v>
      </c>
      <c r="B5194" s="61">
        <v>42996</v>
      </c>
      <c r="C5194" s="141">
        <v>363</v>
      </c>
      <c r="D5194" s="63" t="str">
        <f>VLOOKUP(C5194,[6]Consolidado!$B:$E,4,FALSE)</f>
        <v>Finalizada</v>
      </c>
      <c r="E5194" s="64" t="s">
        <v>51</v>
      </c>
      <c r="F5194" s="65" t="s">
        <v>335</v>
      </c>
      <c r="G5194" s="66">
        <v>0.96</v>
      </c>
      <c r="H5194" s="67">
        <v>1323.82</v>
      </c>
      <c r="I5194" s="129">
        <v>1270.8671999999999</v>
      </c>
      <c r="J5194" s="86">
        <v>30.4146</v>
      </c>
      <c r="K5194" s="129">
        <f t="shared" si="153"/>
        <v>41.784774417549464</v>
      </c>
      <c r="L5194" s="68" t="str">
        <f>VLOOKUP(C5194,[6]Consolidado!$B:$E,2,FALSE)</f>
        <v>Blue Mesa Granite</v>
      </c>
      <c r="M5194" s="69" t="str">
        <f>VLOOKUP(C5194,[6]Consolidado!$B:$E,3,FALSE)</f>
        <v>108" Long Slab w/steel base</v>
      </c>
      <c r="N5194" s="70" t="str">
        <f>VLOOKUP(C5194,[6]Consolidado!$B:$H,7,FALSE)</f>
        <v>Octubre</v>
      </c>
      <c r="O5194" s="141"/>
      <c r="P5194" s="141"/>
    </row>
    <row r="5195" spans="1:16" s="71" customFormat="1" ht="16.5" customHeight="1" outlineLevel="1" x14ac:dyDescent="0.2">
      <c r="A5195" s="60" t="s">
        <v>725</v>
      </c>
      <c r="B5195" s="61">
        <v>42996</v>
      </c>
      <c r="C5195" s="141">
        <v>363</v>
      </c>
      <c r="D5195" s="63" t="str">
        <f>VLOOKUP(C5195,[6]Consolidado!$B:$E,4,FALSE)</f>
        <v>Finalizada</v>
      </c>
      <c r="E5195" s="64" t="s">
        <v>40</v>
      </c>
      <c r="F5195" s="65" t="s">
        <v>336</v>
      </c>
      <c r="G5195" s="66">
        <v>12</v>
      </c>
      <c r="H5195" s="67">
        <v>0.88</v>
      </c>
      <c r="I5195" s="129">
        <v>10.56</v>
      </c>
      <c r="J5195" s="86">
        <v>30.4146</v>
      </c>
      <c r="K5195" s="129">
        <f t="shared" si="153"/>
        <v>0.34720167288078752</v>
      </c>
      <c r="L5195" s="68" t="str">
        <f>VLOOKUP(C5195,[6]Consolidado!$B:$E,2,FALSE)</f>
        <v>Blue Mesa Granite</v>
      </c>
      <c r="M5195" s="69" t="str">
        <f>VLOOKUP(C5195,[6]Consolidado!$B:$E,3,FALSE)</f>
        <v>108" Long Slab w/steel base</v>
      </c>
      <c r="N5195" s="70" t="str">
        <f>VLOOKUP(C5195,[6]Consolidado!$B:$H,7,FALSE)</f>
        <v>Octubre</v>
      </c>
      <c r="O5195" s="141"/>
      <c r="P5195" s="141"/>
    </row>
    <row r="5196" spans="1:16" s="71" customFormat="1" ht="16.5" customHeight="1" outlineLevel="1" x14ac:dyDescent="0.2">
      <c r="A5196" s="60" t="s">
        <v>725</v>
      </c>
      <c r="B5196" s="61">
        <v>42996</v>
      </c>
      <c r="C5196" s="141">
        <v>363</v>
      </c>
      <c r="D5196" s="63" t="str">
        <f>VLOOKUP(C5196,[6]Consolidado!$B:$E,4,FALSE)</f>
        <v>Finalizada</v>
      </c>
      <c r="E5196" s="64" t="s">
        <v>40</v>
      </c>
      <c r="F5196" s="65" t="s">
        <v>102</v>
      </c>
      <c r="G5196" s="66">
        <v>12</v>
      </c>
      <c r="H5196" s="67">
        <v>0.93862199999999996</v>
      </c>
      <c r="I5196" s="129">
        <v>11.263469000000001</v>
      </c>
      <c r="J5196" s="86">
        <v>30.4146</v>
      </c>
      <c r="K5196" s="129">
        <f t="shared" si="153"/>
        <v>0.37033099235235711</v>
      </c>
      <c r="L5196" s="68" t="str">
        <f>VLOOKUP(C5196,[6]Consolidado!$B:$E,2,FALSE)</f>
        <v>Blue Mesa Granite</v>
      </c>
      <c r="M5196" s="69" t="str">
        <f>VLOOKUP(C5196,[6]Consolidado!$B:$E,3,FALSE)</f>
        <v>108" Long Slab w/steel base</v>
      </c>
      <c r="N5196" s="70" t="str">
        <f>VLOOKUP(C5196,[6]Consolidado!$B:$H,7,FALSE)</f>
        <v>Octubre</v>
      </c>
      <c r="O5196" s="141"/>
      <c r="P5196" s="141"/>
    </row>
    <row r="5197" spans="1:16" s="71" customFormat="1" ht="16.5" customHeight="1" outlineLevel="1" x14ac:dyDescent="0.2">
      <c r="A5197" s="60" t="s">
        <v>725</v>
      </c>
      <c r="B5197" s="61">
        <v>42996</v>
      </c>
      <c r="C5197" s="141">
        <v>363</v>
      </c>
      <c r="D5197" s="63" t="str">
        <f>VLOOKUP(C5197,[6]Consolidado!$B:$E,4,FALSE)</f>
        <v>Finalizada</v>
      </c>
      <c r="E5197" s="64" t="s">
        <v>40</v>
      </c>
      <c r="F5197" s="65" t="s">
        <v>250</v>
      </c>
      <c r="G5197" s="66">
        <v>12</v>
      </c>
      <c r="H5197" s="67">
        <v>1.9593469999999999</v>
      </c>
      <c r="I5197" s="129">
        <v>23.512163000000001</v>
      </c>
      <c r="J5197" s="86">
        <v>30.4146</v>
      </c>
      <c r="K5197" s="129">
        <f t="shared" si="153"/>
        <v>0.77305514456872693</v>
      </c>
      <c r="L5197" s="68" t="str">
        <f>VLOOKUP(C5197,[6]Consolidado!$B:$E,2,FALSE)</f>
        <v>Blue Mesa Granite</v>
      </c>
      <c r="M5197" s="69" t="str">
        <f>VLOOKUP(C5197,[6]Consolidado!$B:$E,3,FALSE)</f>
        <v>108" Long Slab w/steel base</v>
      </c>
      <c r="N5197" s="70" t="str">
        <f>VLOOKUP(C5197,[6]Consolidado!$B:$H,7,FALSE)</f>
        <v>Octubre</v>
      </c>
      <c r="O5197" s="141"/>
      <c r="P5197" s="141"/>
    </row>
    <row r="5198" spans="1:16" s="71" customFormat="1" ht="16.5" customHeight="1" outlineLevel="1" x14ac:dyDescent="0.2">
      <c r="A5198" s="60" t="s">
        <v>725</v>
      </c>
      <c r="B5198" s="61">
        <v>42996</v>
      </c>
      <c r="C5198" s="141">
        <v>363</v>
      </c>
      <c r="D5198" s="63" t="str">
        <f>VLOOKUP(C5198,[6]Consolidado!$B:$E,4,FALSE)</f>
        <v>Finalizada</v>
      </c>
      <c r="E5198" s="64" t="s">
        <v>40</v>
      </c>
      <c r="F5198" s="65" t="s">
        <v>334</v>
      </c>
      <c r="G5198" s="66">
        <v>12</v>
      </c>
      <c r="H5198" s="67">
        <v>9.4320000000000004</v>
      </c>
      <c r="I5198" s="129">
        <v>113.184</v>
      </c>
      <c r="J5198" s="86">
        <v>30.4146</v>
      </c>
      <c r="K5198" s="129">
        <f t="shared" si="153"/>
        <v>3.7213706575131678</v>
      </c>
      <c r="L5198" s="68" t="str">
        <f>VLOOKUP(C5198,[6]Consolidado!$B:$E,2,FALSE)</f>
        <v>Blue Mesa Granite</v>
      </c>
      <c r="M5198" s="69" t="str">
        <f>VLOOKUP(C5198,[6]Consolidado!$B:$E,3,FALSE)</f>
        <v>108" Long Slab w/steel base</v>
      </c>
      <c r="N5198" s="70" t="str">
        <f>VLOOKUP(C5198,[6]Consolidado!$B:$H,7,FALSE)</f>
        <v>Octubre</v>
      </c>
      <c r="O5198" s="141"/>
      <c r="P5198" s="141"/>
    </row>
    <row r="5199" spans="1:16" s="71" customFormat="1" ht="16.5" customHeight="1" outlineLevel="1" x14ac:dyDescent="0.2">
      <c r="A5199" s="60" t="s">
        <v>725</v>
      </c>
      <c r="B5199" s="61">
        <v>42996</v>
      </c>
      <c r="C5199" s="141">
        <v>363</v>
      </c>
      <c r="D5199" s="63" t="str">
        <f>VLOOKUP(C5199,[6]Consolidado!$B:$E,4,FALSE)</f>
        <v>Finalizada</v>
      </c>
      <c r="E5199" s="64" t="s">
        <v>78</v>
      </c>
      <c r="F5199" s="65" t="s">
        <v>333</v>
      </c>
      <c r="G5199" s="66">
        <v>12</v>
      </c>
      <c r="H5199" s="67">
        <v>12.471553</v>
      </c>
      <c r="I5199" s="129">
        <v>149.65863999999999</v>
      </c>
      <c r="J5199" s="86">
        <v>30.4146</v>
      </c>
      <c r="K5199" s="129">
        <f t="shared" si="153"/>
        <v>4.9206183872219258</v>
      </c>
      <c r="L5199" s="68" t="str">
        <f>VLOOKUP(C5199,[6]Consolidado!$B:$E,2,FALSE)</f>
        <v>Blue Mesa Granite</v>
      </c>
      <c r="M5199" s="69" t="str">
        <f>VLOOKUP(C5199,[6]Consolidado!$B:$E,3,FALSE)</f>
        <v>108" Long Slab w/steel base</v>
      </c>
      <c r="N5199" s="70" t="str">
        <f>VLOOKUP(C5199,[6]Consolidado!$B:$H,7,FALSE)</f>
        <v>Octubre</v>
      </c>
      <c r="O5199" s="141"/>
      <c r="P5199" s="141"/>
    </row>
    <row r="5200" spans="1:16" s="71" customFormat="1" ht="16.5" customHeight="1" outlineLevel="1" x14ac:dyDescent="0.2">
      <c r="A5200" s="60" t="s">
        <v>725</v>
      </c>
      <c r="B5200" s="61">
        <v>42996</v>
      </c>
      <c r="C5200" s="141">
        <v>363</v>
      </c>
      <c r="D5200" s="63" t="str">
        <f>VLOOKUP(C5200,[6]Consolidado!$B:$E,4,FALSE)</f>
        <v>Finalizada</v>
      </c>
      <c r="E5200" s="64" t="s">
        <v>51</v>
      </c>
      <c r="F5200" s="65" t="s">
        <v>332</v>
      </c>
      <c r="G5200" s="66">
        <v>6</v>
      </c>
      <c r="H5200" s="67">
        <v>103.58</v>
      </c>
      <c r="I5200" s="129">
        <v>621.48</v>
      </c>
      <c r="J5200" s="86">
        <v>30.4146</v>
      </c>
      <c r="K5200" s="129">
        <f t="shared" si="153"/>
        <v>20.433607543745438</v>
      </c>
      <c r="L5200" s="68" t="str">
        <f>VLOOKUP(C5200,[6]Consolidado!$B:$E,2,FALSE)</f>
        <v>Blue Mesa Granite</v>
      </c>
      <c r="M5200" s="69" t="str">
        <f>VLOOKUP(C5200,[6]Consolidado!$B:$E,3,FALSE)</f>
        <v>108" Long Slab w/steel base</v>
      </c>
      <c r="N5200" s="70" t="str">
        <f>VLOOKUP(C5200,[6]Consolidado!$B:$H,7,FALSE)</f>
        <v>Octubre</v>
      </c>
      <c r="O5200" s="141"/>
      <c r="P5200" s="141"/>
    </row>
    <row r="5201" spans="1:16" s="71" customFormat="1" ht="16.5" customHeight="1" outlineLevel="1" x14ac:dyDescent="0.2">
      <c r="A5201" s="60" t="s">
        <v>725</v>
      </c>
      <c r="B5201" s="61">
        <v>42996</v>
      </c>
      <c r="C5201" s="141">
        <v>363</v>
      </c>
      <c r="D5201" s="63" t="str">
        <f>VLOOKUP(C5201,[6]Consolidado!$B:$E,4,FALSE)</f>
        <v>Finalizada</v>
      </c>
      <c r="E5201" s="64" t="s">
        <v>51</v>
      </c>
      <c r="F5201" s="65" t="s">
        <v>332</v>
      </c>
      <c r="G5201" s="66">
        <v>12</v>
      </c>
      <c r="H5201" s="67">
        <v>103.58</v>
      </c>
      <c r="I5201" s="129">
        <v>1242.96</v>
      </c>
      <c r="J5201" s="86">
        <v>30.4146</v>
      </c>
      <c r="K5201" s="129">
        <f t="shared" si="153"/>
        <v>40.867215087490877</v>
      </c>
      <c r="L5201" s="68" t="str">
        <f>VLOOKUP(C5201,[6]Consolidado!$B:$E,2,FALSE)</f>
        <v>Blue Mesa Granite</v>
      </c>
      <c r="M5201" s="69" t="str">
        <f>VLOOKUP(C5201,[6]Consolidado!$B:$E,3,FALSE)</f>
        <v>108" Long Slab w/steel base</v>
      </c>
      <c r="N5201" s="70" t="str">
        <f>VLOOKUP(C5201,[6]Consolidado!$B:$H,7,FALSE)</f>
        <v>Octubre</v>
      </c>
      <c r="O5201" s="141"/>
      <c r="P5201" s="141"/>
    </row>
    <row r="5202" spans="1:16" s="71" customFormat="1" ht="16.5" customHeight="1" outlineLevel="1" x14ac:dyDescent="0.2">
      <c r="A5202" s="60" t="s">
        <v>725</v>
      </c>
      <c r="B5202" s="61">
        <v>42996</v>
      </c>
      <c r="C5202" s="141">
        <v>363</v>
      </c>
      <c r="D5202" s="63" t="str">
        <f>VLOOKUP(C5202,[6]Consolidado!$B:$E,4,FALSE)</f>
        <v>Finalizada</v>
      </c>
      <c r="E5202" s="64" t="s">
        <v>51</v>
      </c>
      <c r="F5202" s="65" t="s">
        <v>331</v>
      </c>
      <c r="G5202" s="66">
        <v>18</v>
      </c>
      <c r="H5202" s="67">
        <v>182.56</v>
      </c>
      <c r="I5202" s="129">
        <v>3286.08</v>
      </c>
      <c r="J5202" s="86">
        <v>30.4146</v>
      </c>
      <c r="K5202" s="129">
        <f t="shared" si="153"/>
        <v>108.04284784281234</v>
      </c>
      <c r="L5202" s="68" t="str">
        <f>VLOOKUP(C5202,[6]Consolidado!$B:$E,2,FALSE)</f>
        <v>Blue Mesa Granite</v>
      </c>
      <c r="M5202" s="69" t="str">
        <f>VLOOKUP(C5202,[6]Consolidado!$B:$E,3,FALSE)</f>
        <v>108" Long Slab w/steel base</v>
      </c>
      <c r="N5202" s="70" t="str">
        <f>VLOOKUP(C5202,[6]Consolidado!$B:$H,7,FALSE)</f>
        <v>Octubre</v>
      </c>
      <c r="O5202" s="141"/>
      <c r="P5202" s="141"/>
    </row>
    <row r="5203" spans="1:16" s="71" customFormat="1" ht="16.5" customHeight="1" outlineLevel="1" x14ac:dyDescent="0.2">
      <c r="A5203" s="60" t="s">
        <v>725</v>
      </c>
      <c r="B5203" s="61">
        <v>42996</v>
      </c>
      <c r="C5203" s="141">
        <v>362</v>
      </c>
      <c r="D5203" s="63" t="str">
        <f>VLOOKUP(C5203,[6]Consolidado!$B:$E,4,FALSE)</f>
        <v>Finalizada</v>
      </c>
      <c r="E5203" s="64" t="s">
        <v>40</v>
      </c>
      <c r="F5203" s="65" t="s">
        <v>336</v>
      </c>
      <c r="G5203" s="66">
        <v>8</v>
      </c>
      <c r="H5203" s="67">
        <v>0.88</v>
      </c>
      <c r="I5203" s="129">
        <v>7.04</v>
      </c>
      <c r="J5203" s="86">
        <v>30.4146</v>
      </c>
      <c r="K5203" s="129">
        <f t="shared" si="153"/>
        <v>0.231467781920525</v>
      </c>
      <c r="L5203" s="68" t="str">
        <f>VLOOKUP(C5203,[6]Consolidado!$B:$E,2,FALSE)</f>
        <v>Blue Mesa Granite</v>
      </c>
      <c r="M5203" s="69" t="str">
        <f>VLOOKUP(C5203,[6]Consolidado!$B:$E,3,FALSE)</f>
        <v>89" Long Slab w/steel base</v>
      </c>
      <c r="N5203" s="70" t="str">
        <f>VLOOKUP(C5203,[6]Consolidado!$B:$H,7,FALSE)</f>
        <v>Octubre</v>
      </c>
      <c r="O5203" s="141"/>
      <c r="P5203" s="141"/>
    </row>
    <row r="5204" spans="1:16" s="71" customFormat="1" ht="16.5" customHeight="1" outlineLevel="1" x14ac:dyDescent="0.2">
      <c r="A5204" s="60" t="s">
        <v>725</v>
      </c>
      <c r="B5204" s="61">
        <v>42996</v>
      </c>
      <c r="C5204" s="141">
        <v>362</v>
      </c>
      <c r="D5204" s="63" t="str">
        <f>VLOOKUP(C5204,[6]Consolidado!$B:$E,4,FALSE)</f>
        <v>Finalizada</v>
      </c>
      <c r="E5204" s="64" t="s">
        <v>51</v>
      </c>
      <c r="F5204" s="65" t="s">
        <v>335</v>
      </c>
      <c r="G5204" s="66">
        <v>0.61</v>
      </c>
      <c r="H5204" s="67">
        <v>1323.82</v>
      </c>
      <c r="I5204" s="129">
        <v>807.53020000000004</v>
      </c>
      <c r="J5204" s="86">
        <v>30.4146</v>
      </c>
      <c r="K5204" s="129">
        <f t="shared" si="153"/>
        <v>26.55074207781789</v>
      </c>
      <c r="L5204" s="68" t="str">
        <f>VLOOKUP(C5204,[6]Consolidado!$B:$E,2,FALSE)</f>
        <v>Blue Mesa Granite</v>
      </c>
      <c r="M5204" s="69" t="str">
        <f>VLOOKUP(C5204,[6]Consolidado!$B:$E,3,FALSE)</f>
        <v>89" Long Slab w/steel base</v>
      </c>
      <c r="N5204" s="70" t="str">
        <f>VLOOKUP(C5204,[6]Consolidado!$B:$H,7,FALSE)</f>
        <v>Octubre</v>
      </c>
      <c r="O5204" s="141"/>
      <c r="P5204" s="141"/>
    </row>
    <row r="5205" spans="1:16" s="71" customFormat="1" ht="16.5" customHeight="1" outlineLevel="1" x14ac:dyDescent="0.2">
      <c r="A5205" s="60" t="s">
        <v>725</v>
      </c>
      <c r="B5205" s="61">
        <v>42996</v>
      </c>
      <c r="C5205" s="141">
        <v>362</v>
      </c>
      <c r="D5205" s="63" t="str">
        <f>VLOOKUP(C5205,[6]Consolidado!$B:$E,4,FALSE)</f>
        <v>Finalizada</v>
      </c>
      <c r="E5205" s="64" t="s">
        <v>40</v>
      </c>
      <c r="F5205" s="65" t="s">
        <v>102</v>
      </c>
      <c r="G5205" s="66">
        <v>8</v>
      </c>
      <c r="H5205" s="67">
        <v>0.93862199999999996</v>
      </c>
      <c r="I5205" s="129">
        <v>7.5089800000000002</v>
      </c>
      <c r="J5205" s="86">
        <v>30.4146</v>
      </c>
      <c r="K5205" s="129">
        <f t="shared" si="153"/>
        <v>0.24688735015420227</v>
      </c>
      <c r="L5205" s="68" t="str">
        <f>VLOOKUP(C5205,[6]Consolidado!$B:$E,2,FALSE)</f>
        <v>Blue Mesa Granite</v>
      </c>
      <c r="M5205" s="69" t="str">
        <f>VLOOKUP(C5205,[6]Consolidado!$B:$E,3,FALSE)</f>
        <v>89" Long Slab w/steel base</v>
      </c>
      <c r="N5205" s="70" t="str">
        <f>VLOOKUP(C5205,[6]Consolidado!$B:$H,7,FALSE)</f>
        <v>Octubre</v>
      </c>
      <c r="O5205" s="141"/>
      <c r="P5205" s="141"/>
    </row>
    <row r="5206" spans="1:16" s="71" customFormat="1" ht="16.5" customHeight="1" outlineLevel="1" x14ac:dyDescent="0.2">
      <c r="A5206" s="60" t="s">
        <v>725</v>
      </c>
      <c r="B5206" s="61">
        <v>42996</v>
      </c>
      <c r="C5206" s="141">
        <v>362</v>
      </c>
      <c r="D5206" s="63" t="str">
        <f>VLOOKUP(C5206,[6]Consolidado!$B:$E,4,FALSE)</f>
        <v>Finalizada</v>
      </c>
      <c r="E5206" s="64" t="s">
        <v>40</v>
      </c>
      <c r="F5206" s="65" t="s">
        <v>250</v>
      </c>
      <c r="G5206" s="66">
        <v>8</v>
      </c>
      <c r="H5206" s="67">
        <v>1.9593469999999999</v>
      </c>
      <c r="I5206" s="129">
        <v>15.674776</v>
      </c>
      <c r="J5206" s="86">
        <v>30.4146</v>
      </c>
      <c r="K5206" s="129">
        <f t="shared" ref="K5206:K5269" si="154">IFERROR(I5206/J5206,0)</f>
        <v>0.51537011829844881</v>
      </c>
      <c r="L5206" s="68" t="str">
        <f>VLOOKUP(C5206,[6]Consolidado!$B:$E,2,FALSE)</f>
        <v>Blue Mesa Granite</v>
      </c>
      <c r="M5206" s="69" t="str">
        <f>VLOOKUP(C5206,[6]Consolidado!$B:$E,3,FALSE)</f>
        <v>89" Long Slab w/steel base</v>
      </c>
      <c r="N5206" s="70" t="str">
        <f>VLOOKUP(C5206,[6]Consolidado!$B:$H,7,FALSE)</f>
        <v>Octubre</v>
      </c>
      <c r="O5206" s="141"/>
      <c r="P5206" s="141"/>
    </row>
    <row r="5207" spans="1:16" s="71" customFormat="1" ht="16.5" customHeight="1" outlineLevel="1" x14ac:dyDescent="0.2">
      <c r="A5207" s="60" t="s">
        <v>725</v>
      </c>
      <c r="B5207" s="61">
        <v>42996</v>
      </c>
      <c r="C5207" s="141">
        <v>362</v>
      </c>
      <c r="D5207" s="63" t="str">
        <f>VLOOKUP(C5207,[6]Consolidado!$B:$E,4,FALSE)</f>
        <v>Finalizada</v>
      </c>
      <c r="E5207" s="64" t="s">
        <v>40</v>
      </c>
      <c r="F5207" s="65" t="s">
        <v>334</v>
      </c>
      <c r="G5207" s="66">
        <v>8</v>
      </c>
      <c r="H5207" s="67">
        <v>9.4320000000000004</v>
      </c>
      <c r="I5207" s="129">
        <v>75.456000000000003</v>
      </c>
      <c r="J5207" s="86">
        <v>30.4146</v>
      </c>
      <c r="K5207" s="129">
        <f t="shared" si="154"/>
        <v>2.4809137716754455</v>
      </c>
      <c r="L5207" s="68" t="str">
        <f>VLOOKUP(C5207,[6]Consolidado!$B:$E,2,FALSE)</f>
        <v>Blue Mesa Granite</v>
      </c>
      <c r="M5207" s="69" t="str">
        <f>VLOOKUP(C5207,[6]Consolidado!$B:$E,3,FALSE)</f>
        <v>89" Long Slab w/steel base</v>
      </c>
      <c r="N5207" s="70" t="str">
        <f>VLOOKUP(C5207,[6]Consolidado!$B:$H,7,FALSE)</f>
        <v>Octubre</v>
      </c>
      <c r="O5207" s="141"/>
      <c r="P5207" s="141"/>
    </row>
    <row r="5208" spans="1:16" s="71" customFormat="1" ht="16.5" customHeight="1" outlineLevel="1" x14ac:dyDescent="0.2">
      <c r="A5208" s="60" t="s">
        <v>725</v>
      </c>
      <c r="B5208" s="61">
        <v>42996</v>
      </c>
      <c r="C5208" s="141">
        <v>362</v>
      </c>
      <c r="D5208" s="63" t="str">
        <f>VLOOKUP(C5208,[6]Consolidado!$B:$E,4,FALSE)</f>
        <v>Finalizada</v>
      </c>
      <c r="E5208" s="64" t="s">
        <v>78</v>
      </c>
      <c r="F5208" s="65" t="s">
        <v>333</v>
      </c>
      <c r="G5208" s="66">
        <v>8</v>
      </c>
      <c r="H5208" s="67">
        <v>12.471553</v>
      </c>
      <c r="I5208" s="129">
        <v>99.772426999999993</v>
      </c>
      <c r="J5208" s="86">
        <v>30.4146</v>
      </c>
      <c r="K5208" s="129">
        <f t="shared" si="154"/>
        <v>3.2804122691075994</v>
      </c>
      <c r="L5208" s="68" t="str">
        <f>VLOOKUP(C5208,[6]Consolidado!$B:$E,2,FALSE)</f>
        <v>Blue Mesa Granite</v>
      </c>
      <c r="M5208" s="69" t="str">
        <f>VLOOKUP(C5208,[6]Consolidado!$B:$E,3,FALSE)</f>
        <v>89" Long Slab w/steel base</v>
      </c>
      <c r="N5208" s="70" t="str">
        <f>VLOOKUP(C5208,[6]Consolidado!$B:$H,7,FALSE)</f>
        <v>Octubre</v>
      </c>
      <c r="O5208" s="141"/>
      <c r="P5208" s="141"/>
    </row>
    <row r="5209" spans="1:16" s="71" customFormat="1" ht="16.5" customHeight="1" outlineLevel="1" x14ac:dyDescent="0.2">
      <c r="A5209" s="60" t="s">
        <v>725</v>
      </c>
      <c r="B5209" s="61">
        <v>42996</v>
      </c>
      <c r="C5209" s="141">
        <v>362</v>
      </c>
      <c r="D5209" s="63" t="str">
        <f>VLOOKUP(C5209,[6]Consolidado!$B:$E,4,FALSE)</f>
        <v>Finalizada</v>
      </c>
      <c r="E5209" s="64" t="s">
        <v>51</v>
      </c>
      <c r="F5209" s="65" t="s">
        <v>332</v>
      </c>
      <c r="G5209" s="66">
        <v>12</v>
      </c>
      <c r="H5209" s="67">
        <v>103.58</v>
      </c>
      <c r="I5209" s="129">
        <v>1242.96</v>
      </c>
      <c r="J5209" s="86">
        <v>30.4146</v>
      </c>
      <c r="K5209" s="129">
        <f t="shared" si="154"/>
        <v>40.867215087490877</v>
      </c>
      <c r="L5209" s="68" t="str">
        <f>VLOOKUP(C5209,[6]Consolidado!$B:$E,2,FALSE)</f>
        <v>Blue Mesa Granite</v>
      </c>
      <c r="M5209" s="69" t="str">
        <f>VLOOKUP(C5209,[6]Consolidado!$B:$E,3,FALSE)</f>
        <v>89" Long Slab w/steel base</v>
      </c>
      <c r="N5209" s="70" t="str">
        <f>VLOOKUP(C5209,[6]Consolidado!$B:$H,7,FALSE)</f>
        <v>Octubre</v>
      </c>
      <c r="O5209" s="141"/>
      <c r="P5209" s="141"/>
    </row>
    <row r="5210" spans="1:16" s="71" customFormat="1" ht="16.5" customHeight="1" outlineLevel="1" x14ac:dyDescent="0.2">
      <c r="A5210" s="60" t="s">
        <v>725</v>
      </c>
      <c r="B5210" s="61">
        <v>42996</v>
      </c>
      <c r="C5210" s="141">
        <v>362</v>
      </c>
      <c r="D5210" s="63" t="str">
        <f>VLOOKUP(C5210,[6]Consolidado!$B:$E,4,FALSE)</f>
        <v>Finalizada</v>
      </c>
      <c r="E5210" s="64" t="s">
        <v>51</v>
      </c>
      <c r="F5210" s="65" t="s">
        <v>331</v>
      </c>
      <c r="G5210" s="66">
        <v>12</v>
      </c>
      <c r="H5210" s="67">
        <v>182.56</v>
      </c>
      <c r="I5210" s="129">
        <v>2190.7199999999998</v>
      </c>
      <c r="J5210" s="86">
        <v>30.4146</v>
      </c>
      <c r="K5210" s="129">
        <f t="shared" si="154"/>
        <v>72.028565228541552</v>
      </c>
      <c r="L5210" s="68" t="str">
        <f>VLOOKUP(C5210,[6]Consolidado!$B:$E,2,FALSE)</f>
        <v>Blue Mesa Granite</v>
      </c>
      <c r="M5210" s="69" t="str">
        <f>VLOOKUP(C5210,[6]Consolidado!$B:$E,3,FALSE)</f>
        <v>89" Long Slab w/steel base</v>
      </c>
      <c r="N5210" s="70" t="str">
        <f>VLOOKUP(C5210,[6]Consolidado!$B:$H,7,FALSE)</f>
        <v>Octubre</v>
      </c>
      <c r="O5210" s="141"/>
      <c r="P5210" s="141"/>
    </row>
    <row r="5211" spans="1:16" s="71" customFormat="1" ht="16.5" customHeight="1" outlineLevel="1" x14ac:dyDescent="0.2">
      <c r="A5211" s="60" t="s">
        <v>725</v>
      </c>
      <c r="B5211" s="61">
        <v>42997</v>
      </c>
      <c r="C5211" s="141">
        <v>392</v>
      </c>
      <c r="D5211" s="63" t="str">
        <f>VLOOKUP(C5211,[6]Consolidado!$B:$E,4,FALSE)</f>
        <v>Finalizada</v>
      </c>
      <c r="E5211" s="64" t="s">
        <v>33</v>
      </c>
      <c r="F5211" s="65" t="s">
        <v>338</v>
      </c>
      <c r="G5211" s="66">
        <v>1</v>
      </c>
      <c r="H5211" s="67">
        <v>769.11934599999995</v>
      </c>
      <c r="I5211" s="129">
        <v>769.11934599999995</v>
      </c>
      <c r="J5211" s="86">
        <v>30.4146</v>
      </c>
      <c r="K5211" s="129">
        <f t="shared" si="154"/>
        <v>25.28783367198648</v>
      </c>
      <c r="L5211" s="68" t="str">
        <f>VLOOKUP(C5211,[6]Consolidado!$B:$E,2,FALSE)</f>
        <v>The wick hotel</v>
      </c>
      <c r="M5211" s="69" t="str">
        <f>VLOOKUP(C5211,[6]Consolidado!$B:$E,3,FALSE)</f>
        <v>T-1 Dining table</v>
      </c>
      <c r="N5211" s="70" t="str">
        <f>VLOOKUP(C5211,[6]Consolidado!$B:$H,7,FALSE)</f>
        <v>Septiembre</v>
      </c>
      <c r="O5211" s="141"/>
      <c r="P5211" s="141"/>
    </row>
    <row r="5212" spans="1:16" s="71" customFormat="1" ht="16.5" customHeight="1" outlineLevel="1" x14ac:dyDescent="0.2">
      <c r="A5212" s="60" t="s">
        <v>725</v>
      </c>
      <c r="B5212" s="61">
        <v>42997</v>
      </c>
      <c r="C5212" s="141">
        <v>392</v>
      </c>
      <c r="D5212" s="63" t="str">
        <f>VLOOKUP(C5212,[6]Consolidado!$B:$E,4,FALSE)</f>
        <v>Finalizada</v>
      </c>
      <c r="E5212" s="64" t="s">
        <v>33</v>
      </c>
      <c r="F5212" s="65" t="s">
        <v>32</v>
      </c>
      <c r="G5212" s="66">
        <v>40</v>
      </c>
      <c r="H5212" s="67">
        <v>34.349972000000001</v>
      </c>
      <c r="I5212" s="129">
        <v>1373.9988940000001</v>
      </c>
      <c r="J5212" s="86">
        <v>30.4146</v>
      </c>
      <c r="K5212" s="129">
        <f t="shared" si="154"/>
        <v>45.175635845942409</v>
      </c>
      <c r="L5212" s="68" t="str">
        <f>VLOOKUP(C5212,[6]Consolidado!$B:$E,2,FALSE)</f>
        <v>The wick hotel</v>
      </c>
      <c r="M5212" s="69" t="str">
        <f>VLOOKUP(C5212,[6]Consolidado!$B:$E,3,FALSE)</f>
        <v>T-1 Dining table</v>
      </c>
      <c r="N5212" s="70" t="str">
        <f>VLOOKUP(C5212,[6]Consolidado!$B:$H,7,FALSE)</f>
        <v>Septiembre</v>
      </c>
      <c r="O5212" s="141"/>
      <c r="P5212" s="141"/>
    </row>
    <row r="5213" spans="1:16" s="71" customFormat="1" ht="16.5" customHeight="1" outlineLevel="1" x14ac:dyDescent="0.2">
      <c r="A5213" s="60" t="s">
        <v>725</v>
      </c>
      <c r="B5213" s="61">
        <v>42996</v>
      </c>
      <c r="C5213" s="141">
        <v>446</v>
      </c>
      <c r="D5213" s="63" t="str">
        <f>VLOOKUP(C5213,[6]Consolidado!$B:$E,4,FALSE)</f>
        <v>En Proceso</v>
      </c>
      <c r="E5213" s="64" t="s">
        <v>28</v>
      </c>
      <c r="F5213" s="65" t="s">
        <v>337</v>
      </c>
      <c r="G5213" s="66">
        <v>8</v>
      </c>
      <c r="H5213" s="67">
        <v>838.979333</v>
      </c>
      <c r="I5213" s="129">
        <v>6711.8346670000001</v>
      </c>
      <c r="J5213" s="86">
        <v>30.4146</v>
      </c>
      <c r="K5213" s="129">
        <f t="shared" si="154"/>
        <v>220.67805156076358</v>
      </c>
      <c r="L5213" s="68" t="str">
        <f>VLOOKUP(C5213,[6]Consolidado!$B:$E,2,FALSE)</f>
        <v>Maderas Collective</v>
      </c>
      <c r="M5213" s="69" t="str">
        <f>VLOOKUP(C5213,[6]Consolidado!$B:$E,3,FALSE)</f>
        <v>Plantilla Silla Wework</v>
      </c>
      <c r="N5213" s="70">
        <f>VLOOKUP(C5213,[6]Consolidado!$B:$H,7,FALSE)</f>
        <v>0</v>
      </c>
      <c r="O5213" s="141"/>
      <c r="P5213" s="141"/>
    </row>
    <row r="5214" spans="1:16" s="71" customFormat="1" ht="16.5" customHeight="1" outlineLevel="1" x14ac:dyDescent="0.2">
      <c r="A5214" s="60" t="s">
        <v>725</v>
      </c>
      <c r="B5214" s="61">
        <v>42996</v>
      </c>
      <c r="C5214" s="141">
        <v>359</v>
      </c>
      <c r="D5214" s="63" t="str">
        <f>VLOOKUP(C5214,[6]Consolidado!$B:$E,4,FALSE)</f>
        <v>Finalizada</v>
      </c>
      <c r="E5214" s="64" t="s">
        <v>51</v>
      </c>
      <c r="F5214" s="65" t="s">
        <v>335</v>
      </c>
      <c r="G5214" s="66">
        <v>0.14000000000000001</v>
      </c>
      <c r="H5214" s="67">
        <v>1323.82</v>
      </c>
      <c r="I5214" s="129">
        <v>185.3348</v>
      </c>
      <c r="J5214" s="86">
        <v>30.4146</v>
      </c>
      <c r="K5214" s="129">
        <f t="shared" si="154"/>
        <v>6.0936129358926303</v>
      </c>
      <c r="L5214" s="68" t="str">
        <f>VLOOKUP(C5214,[6]Consolidado!$B:$E,2,FALSE)</f>
        <v>Blue Mesa Granite</v>
      </c>
      <c r="M5214" s="69" t="str">
        <f>VLOOKUP(C5214,[6]Consolidado!$B:$E,3,FALSE)</f>
        <v>Floating Oversized Table to fit</v>
      </c>
      <c r="N5214" s="70" t="str">
        <f>VLOOKUP(C5214,[6]Consolidado!$B:$H,7,FALSE)</f>
        <v>Octubre</v>
      </c>
      <c r="O5214" s="141"/>
      <c r="P5214" s="141"/>
    </row>
    <row r="5215" spans="1:16" s="71" customFormat="1" ht="16.5" customHeight="1" outlineLevel="1" x14ac:dyDescent="0.2">
      <c r="A5215" s="60" t="s">
        <v>725</v>
      </c>
      <c r="B5215" s="61">
        <v>42996</v>
      </c>
      <c r="C5215" s="141">
        <v>359</v>
      </c>
      <c r="D5215" s="63" t="str">
        <f>VLOOKUP(C5215,[6]Consolidado!$B:$E,4,FALSE)</f>
        <v>Finalizada</v>
      </c>
      <c r="E5215" s="64" t="s">
        <v>51</v>
      </c>
      <c r="F5215" s="65" t="s">
        <v>335</v>
      </c>
      <c r="G5215" s="66">
        <v>0.13</v>
      </c>
      <c r="H5215" s="67">
        <v>1323.82</v>
      </c>
      <c r="I5215" s="129">
        <v>172.0966</v>
      </c>
      <c r="J5215" s="86">
        <v>30.4146</v>
      </c>
      <c r="K5215" s="129">
        <f t="shared" si="154"/>
        <v>5.6583548690431567</v>
      </c>
      <c r="L5215" s="68" t="str">
        <f>VLOOKUP(C5215,[6]Consolidado!$B:$E,2,FALSE)</f>
        <v>Blue Mesa Granite</v>
      </c>
      <c r="M5215" s="69" t="str">
        <f>VLOOKUP(C5215,[6]Consolidado!$B:$E,3,FALSE)</f>
        <v>Floating Oversized Table to fit</v>
      </c>
      <c r="N5215" s="70" t="str">
        <f>VLOOKUP(C5215,[6]Consolidado!$B:$H,7,FALSE)</f>
        <v>Octubre</v>
      </c>
      <c r="O5215" s="141"/>
      <c r="P5215" s="141"/>
    </row>
    <row r="5216" spans="1:16" s="71" customFormat="1" ht="16.5" customHeight="1" outlineLevel="1" x14ac:dyDescent="0.2">
      <c r="A5216" s="60" t="s">
        <v>725</v>
      </c>
      <c r="B5216" s="61">
        <v>42996</v>
      </c>
      <c r="C5216" s="141">
        <v>412</v>
      </c>
      <c r="D5216" s="63" t="str">
        <f>VLOOKUP(C5216,[6]Consolidado!$B:$E,4,FALSE)</f>
        <v>En Proceso</v>
      </c>
      <c r="E5216" s="64" t="s">
        <v>40</v>
      </c>
      <c r="F5216" s="65" t="s">
        <v>330</v>
      </c>
      <c r="G5216" s="66">
        <v>5000</v>
      </c>
      <c r="H5216" s="67">
        <v>0.16800000000000001</v>
      </c>
      <c r="I5216" s="129">
        <v>840</v>
      </c>
      <c r="J5216" s="86">
        <v>30.4146</v>
      </c>
      <c r="K5216" s="129">
        <f t="shared" si="154"/>
        <v>27.618314888244463</v>
      </c>
      <c r="L5216" s="68" t="str">
        <f>VLOOKUP(C5216,[6]Consolidado!$B:$E,2,FALSE)</f>
        <v>WEWORK</v>
      </c>
      <c r="M5216" s="69" t="str">
        <f>VLOOKUP(C5216,[6]Consolidado!$B:$E,3,FALSE)</f>
        <v>EC-Leon Dining Chair WW-CH-MEC-6849-A</v>
      </c>
      <c r="N5216" s="70" t="str">
        <f>VLOOKUP(C5216,[6]Consolidado!$B:$H,7,FALSE)</f>
        <v>Ingreso Parcial Nov.</v>
      </c>
      <c r="O5216" s="141"/>
      <c r="P5216" s="141"/>
    </row>
    <row r="5217" spans="1:16" s="71" customFormat="1" ht="16.5" customHeight="1" outlineLevel="1" x14ac:dyDescent="0.2">
      <c r="A5217" s="60" t="s">
        <v>725</v>
      </c>
      <c r="B5217" s="61">
        <v>42991</v>
      </c>
      <c r="C5217" s="141">
        <v>382</v>
      </c>
      <c r="D5217" s="63" t="str">
        <f>VLOOKUP(C5217,[6]Consolidado!$B:$E,4,FALSE)</f>
        <v>Finalizada</v>
      </c>
      <c r="E5217" s="64" t="s">
        <v>49</v>
      </c>
      <c r="F5217" s="65" t="s">
        <v>260</v>
      </c>
      <c r="G5217" s="66">
        <v>6</v>
      </c>
      <c r="H5217" s="67">
        <v>9.9376429999999996</v>
      </c>
      <c r="I5217" s="129">
        <v>59.625855999999999</v>
      </c>
      <c r="J5217" s="86">
        <v>30.4146</v>
      </c>
      <c r="K5217" s="129">
        <f t="shared" si="154"/>
        <v>1.9604353172489528</v>
      </c>
      <c r="L5217" s="68" t="str">
        <f>VLOOKUP(C5217,[6]Consolidado!$B:$E,2,FALSE)</f>
        <v>The wick hotel</v>
      </c>
      <c r="M5217" s="69" t="str">
        <f>VLOOKUP(C5217,[6]Consolidado!$B:$E,3,FALSE)</f>
        <v>S-2 Bar Height chair</v>
      </c>
      <c r="N5217" s="70" t="str">
        <f>VLOOKUP(C5217,[6]Consolidado!$B:$H,7,FALSE)</f>
        <v>Septiembre</v>
      </c>
      <c r="O5217" s="141"/>
      <c r="P5217" s="141"/>
    </row>
    <row r="5218" spans="1:16" s="71" customFormat="1" ht="16.5" customHeight="1" outlineLevel="1" x14ac:dyDescent="0.2">
      <c r="A5218" s="60" t="s">
        <v>725</v>
      </c>
      <c r="B5218" s="61">
        <v>43004</v>
      </c>
      <c r="C5218" s="141">
        <v>377</v>
      </c>
      <c r="D5218" s="63" t="str">
        <f>VLOOKUP(C5218,[6]Consolidado!$B:$E,4,FALSE)</f>
        <v>Finalizada</v>
      </c>
      <c r="E5218" s="64" t="s">
        <v>40</v>
      </c>
      <c r="F5218" s="65" t="s">
        <v>39</v>
      </c>
      <c r="G5218" s="66">
        <v>200</v>
      </c>
      <c r="H5218" s="67">
        <v>0.75411300000000003</v>
      </c>
      <c r="I5218" s="129">
        <v>150.82255799999999</v>
      </c>
      <c r="J5218" s="86">
        <v>30.4146</v>
      </c>
      <c r="K5218" s="129">
        <f t="shared" si="154"/>
        <v>4.9588867846363254</v>
      </c>
      <c r="L5218" s="68" t="str">
        <f>VLOOKUP(C5218,[6]Consolidado!$B:$E,2,FALSE)</f>
        <v>Papagayo Four Seasons</v>
      </c>
      <c r="M5218" s="69" t="str">
        <f>VLOOKUP(C5218,[6]Consolidado!$B:$E,3,FALSE)</f>
        <v>LB-250 Lounge chair @ Terrace-Exterior</v>
      </c>
      <c r="N5218" s="70" t="str">
        <f>VLOOKUP(C5218,[6]Consolidado!$B:$H,7,FALSE)</f>
        <v>Noviembre</v>
      </c>
      <c r="O5218" s="141"/>
      <c r="P5218" s="141"/>
    </row>
    <row r="5219" spans="1:16" s="71" customFormat="1" ht="16.5" customHeight="1" outlineLevel="1" x14ac:dyDescent="0.2">
      <c r="A5219" s="60" t="s">
        <v>725</v>
      </c>
      <c r="B5219" s="61">
        <v>43003</v>
      </c>
      <c r="C5219" s="141">
        <v>357</v>
      </c>
      <c r="D5219" s="63" t="str">
        <f>VLOOKUP(C5219,[6]Consolidado!$B:$E,4,FALSE)</f>
        <v>Finalizada</v>
      </c>
      <c r="E5219" s="64" t="s">
        <v>78</v>
      </c>
      <c r="F5219" s="65" t="s">
        <v>77</v>
      </c>
      <c r="G5219" s="66">
        <v>56</v>
      </c>
      <c r="H5219" s="67">
        <v>1.8334699999999999</v>
      </c>
      <c r="I5219" s="129">
        <v>102.674344</v>
      </c>
      <c r="J5219" s="86">
        <v>30.4146</v>
      </c>
      <c r="K5219" s="129">
        <f t="shared" si="154"/>
        <v>3.3758242423046827</v>
      </c>
      <c r="L5219" s="68" t="str">
        <f>VLOOKUP(C5219,[6]Consolidado!$B:$E,2,FALSE)</f>
        <v>Blue Mesa Granite</v>
      </c>
      <c r="M5219" s="69" t="str">
        <f>VLOOKUP(C5219,[6]Consolidado!$B:$E,3,FALSE)</f>
        <v>Nica classic dining chair</v>
      </c>
      <c r="N5219" s="70" t="str">
        <f>VLOOKUP(C5219,[6]Consolidado!$B:$H,7,FALSE)</f>
        <v>Octubre</v>
      </c>
      <c r="O5219" s="141"/>
      <c r="P5219" s="141"/>
    </row>
    <row r="5220" spans="1:16" s="71" customFormat="1" ht="16.5" customHeight="1" outlineLevel="1" x14ac:dyDescent="0.2">
      <c r="A5220" s="60" t="s">
        <v>725</v>
      </c>
      <c r="B5220" s="61">
        <v>42999</v>
      </c>
      <c r="C5220" s="141">
        <v>382</v>
      </c>
      <c r="D5220" s="63" t="str">
        <f>VLOOKUP(C5220,[6]Consolidado!$B:$E,4,FALSE)</f>
        <v>Finalizada</v>
      </c>
      <c r="E5220" s="64" t="s">
        <v>33</v>
      </c>
      <c r="F5220" s="65" t="s">
        <v>32</v>
      </c>
      <c r="G5220" s="66">
        <v>20</v>
      </c>
      <c r="H5220" s="67">
        <v>34.349972000000001</v>
      </c>
      <c r="I5220" s="129">
        <v>686.99944700000003</v>
      </c>
      <c r="J5220" s="86">
        <v>30.4146</v>
      </c>
      <c r="K5220" s="129">
        <f t="shared" si="154"/>
        <v>22.587817922971205</v>
      </c>
      <c r="L5220" s="68" t="str">
        <f>VLOOKUP(C5220,[6]Consolidado!$B:$E,2,FALSE)</f>
        <v>The wick hotel</v>
      </c>
      <c r="M5220" s="69" t="str">
        <f>VLOOKUP(C5220,[6]Consolidado!$B:$E,3,FALSE)</f>
        <v>S-2 Bar Height chair</v>
      </c>
      <c r="N5220" s="70" t="str">
        <f>VLOOKUP(C5220,[6]Consolidado!$B:$H,7,FALSE)</f>
        <v>Septiembre</v>
      </c>
      <c r="O5220" s="141"/>
      <c r="P5220" s="141"/>
    </row>
    <row r="5221" spans="1:16" s="71" customFormat="1" ht="16.5" customHeight="1" outlineLevel="1" x14ac:dyDescent="0.2">
      <c r="A5221" s="60" t="s">
        <v>725</v>
      </c>
      <c r="B5221" s="61">
        <v>42999</v>
      </c>
      <c r="C5221" s="141">
        <v>395</v>
      </c>
      <c r="D5221" s="63" t="str">
        <f>VLOOKUP(C5221,[6]Consolidado!$B:$E,4,FALSE)</f>
        <v>Finalizada</v>
      </c>
      <c r="E5221" s="64" t="s">
        <v>33</v>
      </c>
      <c r="F5221" s="65" t="s">
        <v>32</v>
      </c>
      <c r="G5221" s="66">
        <v>3</v>
      </c>
      <c r="H5221" s="67">
        <v>34.349972000000001</v>
      </c>
      <c r="I5221" s="129">
        <v>103.04991699999999</v>
      </c>
      <c r="J5221" s="86">
        <v>30.4146</v>
      </c>
      <c r="K5221" s="129">
        <f t="shared" si="154"/>
        <v>3.3881726868017332</v>
      </c>
      <c r="L5221" s="68" t="str">
        <f>VLOOKUP(C5221,[6]Consolidado!$B:$E,2,FALSE)</f>
        <v>The wick hotel</v>
      </c>
      <c r="M5221" s="69" t="str">
        <f>VLOOKUP(C5221,[6]Consolidado!$B:$E,3,FALSE)</f>
        <v>T-4 Dining table</v>
      </c>
      <c r="N5221" s="70" t="str">
        <f>VLOOKUP(C5221,[6]Consolidado!$B:$H,7,FALSE)</f>
        <v>Septiembre</v>
      </c>
      <c r="O5221" s="141"/>
      <c r="P5221" s="141"/>
    </row>
    <row r="5222" spans="1:16" s="71" customFormat="1" ht="16.5" customHeight="1" outlineLevel="1" x14ac:dyDescent="0.2">
      <c r="A5222" s="60" t="s">
        <v>725</v>
      </c>
      <c r="B5222" s="61">
        <v>42999</v>
      </c>
      <c r="C5222" s="141">
        <v>393</v>
      </c>
      <c r="D5222" s="63" t="str">
        <f>VLOOKUP(C5222,[6]Consolidado!$B:$E,4,FALSE)</f>
        <v>Finalizada</v>
      </c>
      <c r="E5222" s="64" t="s">
        <v>33</v>
      </c>
      <c r="F5222" s="65" t="s">
        <v>32</v>
      </c>
      <c r="G5222" s="66">
        <v>3</v>
      </c>
      <c r="H5222" s="67">
        <v>34.349972000000001</v>
      </c>
      <c r="I5222" s="129">
        <v>103.04991699999999</v>
      </c>
      <c r="J5222" s="86">
        <v>30.4146</v>
      </c>
      <c r="K5222" s="129">
        <f t="shared" si="154"/>
        <v>3.3881726868017332</v>
      </c>
      <c r="L5222" s="68" t="str">
        <f>VLOOKUP(C5222,[6]Consolidado!$B:$E,2,FALSE)</f>
        <v>The wick hotel</v>
      </c>
      <c r="M5222" s="69" t="str">
        <f>VLOOKUP(C5222,[6]Consolidado!$B:$E,3,FALSE)</f>
        <v>T-2 Dining table</v>
      </c>
      <c r="N5222" s="70" t="str">
        <f>VLOOKUP(C5222,[6]Consolidado!$B:$H,7,FALSE)</f>
        <v>Septiembre</v>
      </c>
      <c r="O5222" s="141"/>
      <c r="P5222" s="141"/>
    </row>
    <row r="5223" spans="1:16" s="71" customFormat="1" ht="16.5" customHeight="1" outlineLevel="1" x14ac:dyDescent="0.2">
      <c r="A5223" s="60" t="s">
        <v>725</v>
      </c>
      <c r="B5223" s="61">
        <v>43003</v>
      </c>
      <c r="C5223" s="141">
        <v>481</v>
      </c>
      <c r="D5223" s="63" t="str">
        <f>VLOOKUP(C5223,[6]Consolidado!$B:$E,4,FALSE)</f>
        <v>Finalizada</v>
      </c>
      <c r="E5223" s="64" t="s">
        <v>49</v>
      </c>
      <c r="F5223" s="65" t="s">
        <v>151</v>
      </c>
      <c r="G5223" s="66">
        <v>2</v>
      </c>
      <c r="H5223" s="67">
        <v>30.013242999999999</v>
      </c>
      <c r="I5223" s="129">
        <v>60.026485999999998</v>
      </c>
      <c r="J5223" s="86">
        <v>30.4146</v>
      </c>
      <c r="K5223" s="129">
        <f t="shared" si="154"/>
        <v>1.9736076095033306</v>
      </c>
      <c r="L5223" s="68" t="str">
        <f>VLOOKUP(C5223,[6]Consolidado!$B:$E,2,FALSE)</f>
        <v>Maderas Collective</v>
      </c>
      <c r="M5223" s="69" t="str">
        <f>VLOOKUP(C5223,[6]Consolidado!$B:$E,3,FALSE)</f>
        <v>Elaboracion de Guarda para Trompo</v>
      </c>
      <c r="N5223" s="70" t="str">
        <f>VLOOKUP(C5223,[6]Consolidado!$B:$H,7,FALSE)</f>
        <v>Septiembre</v>
      </c>
      <c r="O5223" s="141"/>
      <c r="P5223" s="141"/>
    </row>
    <row r="5224" spans="1:16" s="71" customFormat="1" ht="16.5" customHeight="1" outlineLevel="1" x14ac:dyDescent="0.2">
      <c r="A5224" s="60" t="s">
        <v>725</v>
      </c>
      <c r="B5224" s="61">
        <v>42999</v>
      </c>
      <c r="C5224" s="141">
        <v>459</v>
      </c>
      <c r="D5224" s="63" t="str">
        <f>VLOOKUP(C5224,[6]Consolidado!$B:$E,4,FALSE)</f>
        <v>En Proceso</v>
      </c>
      <c r="E5224" s="64" t="s">
        <v>28</v>
      </c>
      <c r="F5224" s="65" t="s">
        <v>315</v>
      </c>
      <c r="G5224" s="66">
        <v>0.5</v>
      </c>
      <c r="H5224" s="67">
        <v>716.52</v>
      </c>
      <c r="I5224" s="129">
        <v>358.26</v>
      </c>
      <c r="J5224" s="86">
        <v>30.4146</v>
      </c>
      <c r="K5224" s="129">
        <f t="shared" si="154"/>
        <v>11.779211299836263</v>
      </c>
      <c r="L5224" s="68" t="str">
        <f>VLOOKUP(C5224,[6]Consolidado!$B:$E,2,FALSE)</f>
        <v>Las Palmeras</v>
      </c>
      <c r="M5224" s="69" t="str">
        <f>VLOOKUP(C5224,[6]Consolidado!$B:$E,3,FALSE)</f>
        <v>Puertas Solidas</v>
      </c>
      <c r="N5224" s="70">
        <f>VLOOKUP(C5224,[6]Consolidado!$B:$H,7,FALSE)</f>
        <v>0</v>
      </c>
      <c r="O5224" s="141"/>
      <c r="P5224" s="141"/>
    </row>
    <row r="5225" spans="1:16" s="71" customFormat="1" ht="16.5" customHeight="1" outlineLevel="1" x14ac:dyDescent="0.2">
      <c r="A5225" s="60" t="s">
        <v>725</v>
      </c>
      <c r="B5225" s="61">
        <v>42999</v>
      </c>
      <c r="C5225" s="141">
        <v>461</v>
      </c>
      <c r="D5225" s="63" t="str">
        <f>VLOOKUP(C5225,[6]Consolidado!$B:$E,4,FALSE)</f>
        <v>Finalizada</v>
      </c>
      <c r="E5225" s="64" t="s">
        <v>33</v>
      </c>
      <c r="F5225" s="65" t="s">
        <v>345</v>
      </c>
      <c r="G5225" s="66">
        <v>6</v>
      </c>
      <c r="H5225" s="67">
        <v>37.753985</v>
      </c>
      <c r="I5225" s="129">
        <v>226.52391</v>
      </c>
      <c r="J5225" s="86">
        <v>30.4146</v>
      </c>
      <c r="K5225" s="129">
        <f t="shared" si="154"/>
        <v>7.4478674715432716</v>
      </c>
      <c r="L5225" s="68" t="str">
        <f>VLOOKUP(C5225,[6]Consolidado!$B:$E,2,FALSE)</f>
        <v>HUX HUX</v>
      </c>
      <c r="M5225" s="69" t="str">
        <f>VLOOKUP(C5225,[6]Consolidado!$B:$E,3,FALSE)</f>
        <v>Chair Prototype</v>
      </c>
      <c r="N5225" s="70" t="str">
        <f>VLOOKUP(C5225,[6]Consolidado!$B:$H,7,FALSE)</f>
        <v>Noviembre</v>
      </c>
      <c r="O5225" s="141"/>
      <c r="P5225" s="141"/>
    </row>
    <row r="5226" spans="1:16" s="71" customFormat="1" ht="16.5" customHeight="1" outlineLevel="1" x14ac:dyDescent="0.2">
      <c r="A5226" s="60" t="s">
        <v>725</v>
      </c>
      <c r="B5226" s="61">
        <v>42999</v>
      </c>
      <c r="C5226" s="141">
        <v>382</v>
      </c>
      <c r="D5226" s="63" t="str">
        <f>VLOOKUP(C5226,[6]Consolidado!$B:$E,4,FALSE)</f>
        <v>Finalizada</v>
      </c>
      <c r="E5226" s="64" t="s">
        <v>33</v>
      </c>
      <c r="F5226" s="65" t="s">
        <v>32</v>
      </c>
      <c r="G5226" s="66">
        <v>20</v>
      </c>
      <c r="H5226" s="67">
        <v>34.349972000000001</v>
      </c>
      <c r="I5226" s="129">
        <v>686.99944700000003</v>
      </c>
      <c r="J5226" s="86">
        <v>30.4146</v>
      </c>
      <c r="K5226" s="129">
        <f t="shared" si="154"/>
        <v>22.587817922971205</v>
      </c>
      <c r="L5226" s="68" t="str">
        <f>VLOOKUP(C5226,[6]Consolidado!$B:$E,2,FALSE)</f>
        <v>The wick hotel</v>
      </c>
      <c r="M5226" s="69" t="str">
        <f>VLOOKUP(C5226,[6]Consolidado!$B:$E,3,FALSE)</f>
        <v>S-2 Bar Height chair</v>
      </c>
      <c r="N5226" s="70" t="str">
        <f>VLOOKUP(C5226,[6]Consolidado!$B:$H,7,FALSE)</f>
        <v>Septiembre</v>
      </c>
      <c r="O5226" s="141"/>
      <c r="P5226" s="141"/>
    </row>
    <row r="5227" spans="1:16" s="71" customFormat="1" ht="16.5" customHeight="1" outlineLevel="1" x14ac:dyDescent="0.2">
      <c r="A5227" s="60" t="s">
        <v>725</v>
      </c>
      <c r="B5227" s="61">
        <v>43008</v>
      </c>
      <c r="C5227" s="141" t="s">
        <v>307</v>
      </c>
      <c r="D5227" s="63" t="str">
        <f>VLOOKUP(C5227,[6]Consolidado!$B:$E,4,FALSE)</f>
        <v>Finalizada</v>
      </c>
      <c r="E5227" s="64" t="s">
        <v>49</v>
      </c>
      <c r="F5227" s="65" t="s">
        <v>376</v>
      </c>
      <c r="G5227" s="66">
        <v>1</v>
      </c>
      <c r="H5227" s="67">
        <v>9.2758620000000001</v>
      </c>
      <c r="I5227" s="129">
        <v>9.2758620000000001</v>
      </c>
      <c r="J5227" s="86">
        <v>30.4146</v>
      </c>
      <c r="K5227" s="129">
        <f t="shared" si="154"/>
        <v>0.30498056854273936</v>
      </c>
      <c r="L5227" s="68" t="str">
        <f>VLOOKUP(C5227,[6]Consolidado!$B:$E,2,FALSE)</f>
        <v>Costa Palmas</v>
      </c>
      <c r="M5227" s="69" t="str">
        <f>VLOOKUP(C5227,[6]Consolidado!$B:$E,3,FALSE)</f>
        <v>BC-ET-30 Teak coffee B</v>
      </c>
      <c r="N5227" s="70" t="str">
        <f>VLOOKUP(C5227,[6]Consolidado!$B:$H,7,FALSE)</f>
        <v>Septiembre</v>
      </c>
      <c r="O5227" s="141"/>
      <c r="P5227" s="141"/>
    </row>
    <row r="5228" spans="1:16" s="71" customFormat="1" ht="16.5" customHeight="1" outlineLevel="1" x14ac:dyDescent="0.2">
      <c r="A5228" s="60" t="s">
        <v>725</v>
      </c>
      <c r="B5228" s="61">
        <v>43008</v>
      </c>
      <c r="C5228" s="141" t="s">
        <v>307</v>
      </c>
      <c r="D5228" s="63" t="str">
        <f>VLOOKUP(C5228,[6]Consolidado!$B:$E,4,FALSE)</f>
        <v>Finalizada</v>
      </c>
      <c r="E5228" s="64" t="s">
        <v>49</v>
      </c>
      <c r="F5228" s="65" t="s">
        <v>375</v>
      </c>
      <c r="G5228" s="66">
        <v>1</v>
      </c>
      <c r="H5228" s="67">
        <v>15.723577000000001</v>
      </c>
      <c r="I5228" s="129">
        <v>15.723577000000001</v>
      </c>
      <c r="J5228" s="86">
        <v>30.4146</v>
      </c>
      <c r="K5228" s="129">
        <f t="shared" si="154"/>
        <v>0.51697464375661695</v>
      </c>
      <c r="L5228" s="68" t="str">
        <f>VLOOKUP(C5228,[6]Consolidado!$B:$E,2,FALSE)</f>
        <v>Costa Palmas</v>
      </c>
      <c r="M5228" s="69" t="str">
        <f>VLOOKUP(C5228,[6]Consolidado!$B:$E,3,FALSE)</f>
        <v>BC-ET-30 Teak coffee B</v>
      </c>
      <c r="N5228" s="70" t="str">
        <f>VLOOKUP(C5228,[6]Consolidado!$B:$H,7,FALSE)</f>
        <v>Septiembre</v>
      </c>
      <c r="O5228" s="141"/>
      <c r="P5228" s="141"/>
    </row>
    <row r="5229" spans="1:16" s="71" customFormat="1" ht="16.5" customHeight="1" outlineLevel="1" x14ac:dyDescent="0.2">
      <c r="A5229" s="60" t="s">
        <v>725</v>
      </c>
      <c r="B5229" s="61">
        <v>43008</v>
      </c>
      <c r="C5229" s="141" t="s">
        <v>305</v>
      </c>
      <c r="D5229" s="63" t="str">
        <f>VLOOKUP(C5229,[6]Consolidado!$B:$E,4,FALSE)</f>
        <v>Finalizada</v>
      </c>
      <c r="E5229" s="64" t="s">
        <v>49</v>
      </c>
      <c r="F5229" s="65" t="s">
        <v>376</v>
      </c>
      <c r="G5229" s="66">
        <v>2</v>
      </c>
      <c r="H5229" s="67">
        <v>9.2758620000000001</v>
      </c>
      <c r="I5229" s="129">
        <v>18.551724</v>
      </c>
      <c r="J5229" s="86">
        <v>30.4146</v>
      </c>
      <c r="K5229" s="129">
        <f t="shared" si="154"/>
        <v>0.60996113708547872</v>
      </c>
      <c r="L5229" s="68" t="str">
        <f>VLOOKUP(C5229,[6]Consolidado!$B:$E,2,FALSE)</f>
        <v>Costa Palmas</v>
      </c>
      <c r="M5229" s="69" t="str">
        <f>VLOOKUP(C5229,[6]Consolidado!$B:$E,3,FALSE)</f>
        <v>BC-ET-07 Teak coffee</v>
      </c>
      <c r="N5229" s="70" t="str">
        <f>VLOOKUP(C5229,[6]Consolidado!$B:$H,7,FALSE)</f>
        <v>Septiembre</v>
      </c>
      <c r="O5229" s="141"/>
      <c r="P5229" s="141"/>
    </row>
    <row r="5230" spans="1:16" s="71" customFormat="1" ht="16.5" customHeight="1" outlineLevel="1" x14ac:dyDescent="0.2">
      <c r="A5230" s="60" t="s">
        <v>725</v>
      </c>
      <c r="B5230" s="61">
        <v>43008</v>
      </c>
      <c r="C5230" s="141" t="s">
        <v>305</v>
      </c>
      <c r="D5230" s="63" t="str">
        <f>VLOOKUP(C5230,[6]Consolidado!$B:$E,4,FALSE)</f>
        <v>Finalizada</v>
      </c>
      <c r="E5230" s="64" t="s">
        <v>49</v>
      </c>
      <c r="F5230" s="65" t="s">
        <v>375</v>
      </c>
      <c r="G5230" s="66">
        <v>1.5</v>
      </c>
      <c r="H5230" s="67">
        <v>15.723577000000001</v>
      </c>
      <c r="I5230" s="129">
        <v>23.585366</v>
      </c>
      <c r="J5230" s="86">
        <v>30.4146</v>
      </c>
      <c r="K5230" s="129">
        <f t="shared" si="154"/>
        <v>0.77546198207439854</v>
      </c>
      <c r="L5230" s="68" t="str">
        <f>VLOOKUP(C5230,[6]Consolidado!$B:$E,2,FALSE)</f>
        <v>Costa Palmas</v>
      </c>
      <c r="M5230" s="69" t="str">
        <f>VLOOKUP(C5230,[6]Consolidado!$B:$E,3,FALSE)</f>
        <v>BC-ET-07 Teak coffee</v>
      </c>
      <c r="N5230" s="70" t="str">
        <f>VLOOKUP(C5230,[6]Consolidado!$B:$H,7,FALSE)</f>
        <v>Septiembre</v>
      </c>
      <c r="O5230" s="141"/>
      <c r="P5230" s="141"/>
    </row>
    <row r="5231" spans="1:16" s="71" customFormat="1" ht="16.5" customHeight="1" outlineLevel="1" x14ac:dyDescent="0.2">
      <c r="A5231" s="60" t="s">
        <v>725</v>
      </c>
      <c r="B5231" s="61">
        <v>42989</v>
      </c>
      <c r="C5231" s="141" t="s">
        <v>305</v>
      </c>
      <c r="D5231" s="63" t="str">
        <f>VLOOKUP(C5231,[6]Consolidado!$B:$E,4,FALSE)</f>
        <v>Finalizada</v>
      </c>
      <c r="E5231" s="64" t="s">
        <v>78</v>
      </c>
      <c r="F5231" s="65" t="s">
        <v>303</v>
      </c>
      <c r="G5231" s="66">
        <v>8</v>
      </c>
      <c r="H5231" s="67">
        <v>35.526001999999998</v>
      </c>
      <c r="I5231" s="129">
        <v>284.20801599999999</v>
      </c>
      <c r="J5231" s="86">
        <v>30.4146</v>
      </c>
      <c r="K5231" s="129">
        <f t="shared" si="154"/>
        <v>9.34446009482288</v>
      </c>
      <c r="L5231" s="68" t="str">
        <f>VLOOKUP(C5231,[6]Consolidado!$B:$E,2,FALSE)</f>
        <v>Costa Palmas</v>
      </c>
      <c r="M5231" s="69" t="str">
        <f>VLOOKUP(C5231,[6]Consolidado!$B:$E,3,FALSE)</f>
        <v>BC-ET-07 Teak coffee</v>
      </c>
      <c r="N5231" s="70" t="str">
        <f>VLOOKUP(C5231,[6]Consolidado!$B:$H,7,FALSE)</f>
        <v>Septiembre</v>
      </c>
      <c r="O5231" s="141"/>
      <c r="P5231" s="141"/>
    </row>
    <row r="5232" spans="1:16" s="71" customFormat="1" ht="16.5" customHeight="1" outlineLevel="1" x14ac:dyDescent="0.2">
      <c r="A5232" s="60" t="s">
        <v>725</v>
      </c>
      <c r="B5232" s="61">
        <v>42989</v>
      </c>
      <c r="C5232" s="141" t="s">
        <v>307</v>
      </c>
      <c r="D5232" s="63" t="str">
        <f>VLOOKUP(C5232,[6]Consolidado!$B:$E,4,FALSE)</f>
        <v>Finalizada</v>
      </c>
      <c r="E5232" s="64" t="s">
        <v>78</v>
      </c>
      <c r="F5232" s="65" t="s">
        <v>303</v>
      </c>
      <c r="G5232" s="66">
        <v>4</v>
      </c>
      <c r="H5232" s="67">
        <v>35.526001999999998</v>
      </c>
      <c r="I5232" s="129">
        <v>142.10400799999999</v>
      </c>
      <c r="J5232" s="86">
        <v>30.4146</v>
      </c>
      <c r="K5232" s="129">
        <f t="shared" si="154"/>
        <v>4.67223004741144</v>
      </c>
      <c r="L5232" s="68" t="str">
        <f>VLOOKUP(C5232,[6]Consolidado!$B:$E,2,FALSE)</f>
        <v>Costa Palmas</v>
      </c>
      <c r="M5232" s="69" t="str">
        <f>VLOOKUP(C5232,[6]Consolidado!$B:$E,3,FALSE)</f>
        <v>BC-ET-30 Teak coffee B</v>
      </c>
      <c r="N5232" s="70" t="str">
        <f>VLOOKUP(C5232,[6]Consolidado!$B:$H,7,FALSE)</f>
        <v>Septiembre</v>
      </c>
      <c r="O5232" s="141"/>
      <c r="P5232" s="141"/>
    </row>
    <row r="5233" spans="1:16" s="71" customFormat="1" ht="16.5" customHeight="1" outlineLevel="1" x14ac:dyDescent="0.2">
      <c r="A5233" s="60" t="s">
        <v>725</v>
      </c>
      <c r="B5233" s="61">
        <v>42984</v>
      </c>
      <c r="C5233" s="141">
        <v>447</v>
      </c>
      <c r="D5233" s="63" t="str">
        <f>VLOOKUP(C5233,[6]Consolidado!$B:$E,4,FALSE)</f>
        <v>En Proceso</v>
      </c>
      <c r="E5233" s="64" t="s">
        <v>40</v>
      </c>
      <c r="F5233" s="65" t="s">
        <v>107</v>
      </c>
      <c r="G5233" s="66">
        <v>1250</v>
      </c>
      <c r="H5233" s="67">
        <v>0.23288</v>
      </c>
      <c r="I5233" s="129">
        <v>291.09996699999999</v>
      </c>
      <c r="J5233" s="86">
        <v>30.4146</v>
      </c>
      <c r="K5233" s="129">
        <f t="shared" si="154"/>
        <v>9.5710601816232987</v>
      </c>
      <c r="L5233" s="68" t="str">
        <f>VLOOKUP(C5233,[6]Consolidado!$B:$E,2,FALSE)</f>
        <v>Maderas Collective</v>
      </c>
      <c r="M5233" s="69" t="str">
        <f>VLOOKUP(C5233,[6]Consolidado!$B:$E,3,FALSE)</f>
        <v>Fabricacion Prensa Hidraulica [Wework] y moldes para silla bonanza</v>
      </c>
      <c r="N5233" s="70" t="str">
        <f>VLOOKUP(C5233,[6]Consolidado!$B:$H,7,FALSE)</f>
        <v>Cierre en Dic. (AF)</v>
      </c>
      <c r="O5233" s="141"/>
      <c r="P5233" s="141"/>
    </row>
    <row r="5234" spans="1:16" s="71" customFormat="1" ht="16.5" customHeight="1" outlineLevel="1" x14ac:dyDescent="0.2">
      <c r="A5234" s="60" t="s">
        <v>725</v>
      </c>
      <c r="B5234" s="61">
        <v>42986</v>
      </c>
      <c r="C5234" s="141">
        <v>391</v>
      </c>
      <c r="D5234" s="63" t="str">
        <f>VLOOKUP(C5234,[6]Consolidado!$B:$E,4,FALSE)</f>
        <v>Finalizada</v>
      </c>
      <c r="E5234" s="64" t="s">
        <v>33</v>
      </c>
      <c r="F5234" s="65" t="s">
        <v>32</v>
      </c>
      <c r="G5234" s="66">
        <v>16</v>
      </c>
      <c r="H5234" s="67">
        <v>34.349972000000001</v>
      </c>
      <c r="I5234" s="129">
        <v>549.599557</v>
      </c>
      <c r="J5234" s="86">
        <v>30.4146</v>
      </c>
      <c r="K5234" s="129">
        <f t="shared" si="154"/>
        <v>18.070254318649596</v>
      </c>
      <c r="L5234" s="68" t="str">
        <f>VLOOKUP(C5234,[6]Consolidado!$B:$E,2,FALSE)</f>
        <v>Costa Palmas</v>
      </c>
      <c r="M5234" s="69" t="str">
        <f>VLOOKUP(C5234,[6]Consolidado!$B:$E,3,FALSE)</f>
        <v>BC-T-14 Console table</v>
      </c>
      <c r="N5234" s="70" t="str">
        <f>VLOOKUP(C5234,[6]Consolidado!$B:$H,7,FALSE)</f>
        <v>Septiembre</v>
      </c>
      <c r="O5234" s="141"/>
      <c r="P5234" s="141"/>
    </row>
    <row r="5235" spans="1:16" s="71" customFormat="1" ht="16.5" customHeight="1" outlineLevel="1" x14ac:dyDescent="0.2">
      <c r="A5235" s="60" t="s">
        <v>725</v>
      </c>
      <c r="B5235" s="61">
        <v>42986</v>
      </c>
      <c r="C5235" s="141" t="s">
        <v>305</v>
      </c>
      <c r="D5235" s="63" t="str">
        <f>VLOOKUP(C5235,[6]Consolidado!$B:$E,4,FALSE)</f>
        <v>Finalizada</v>
      </c>
      <c r="E5235" s="64" t="s">
        <v>33</v>
      </c>
      <c r="F5235" s="65" t="s">
        <v>32</v>
      </c>
      <c r="G5235" s="66">
        <v>16</v>
      </c>
      <c r="H5235" s="67">
        <v>34.349972000000001</v>
      </c>
      <c r="I5235" s="129">
        <v>549.599557</v>
      </c>
      <c r="J5235" s="86">
        <v>30.4146</v>
      </c>
      <c r="K5235" s="129">
        <f t="shared" si="154"/>
        <v>18.070254318649596</v>
      </c>
      <c r="L5235" s="68" t="str">
        <f>VLOOKUP(C5235,[6]Consolidado!$B:$E,2,FALSE)</f>
        <v>Costa Palmas</v>
      </c>
      <c r="M5235" s="69" t="str">
        <f>VLOOKUP(C5235,[6]Consolidado!$B:$E,3,FALSE)</f>
        <v>BC-ET-07 Teak coffee</v>
      </c>
      <c r="N5235" s="70" t="str">
        <f>VLOOKUP(C5235,[6]Consolidado!$B:$H,7,FALSE)</f>
        <v>Septiembre</v>
      </c>
      <c r="O5235" s="141"/>
      <c r="P5235" s="141"/>
    </row>
    <row r="5236" spans="1:16" s="71" customFormat="1" ht="16.5" customHeight="1" outlineLevel="1" x14ac:dyDescent="0.2">
      <c r="A5236" s="60" t="s">
        <v>725</v>
      </c>
      <c r="B5236" s="61">
        <v>42986</v>
      </c>
      <c r="C5236" s="141">
        <v>390</v>
      </c>
      <c r="D5236" s="63" t="str">
        <f>VLOOKUP(C5236,[6]Consolidado!$B:$E,4,FALSE)</f>
        <v>Finalizada</v>
      </c>
      <c r="E5236" s="64" t="s">
        <v>33</v>
      </c>
      <c r="F5236" s="65" t="s">
        <v>32</v>
      </c>
      <c r="G5236" s="66">
        <v>9</v>
      </c>
      <c r="H5236" s="67">
        <v>34.349972000000001</v>
      </c>
      <c r="I5236" s="129">
        <v>309.14975099999998</v>
      </c>
      <c r="J5236" s="86">
        <v>30.4146</v>
      </c>
      <c r="K5236" s="129">
        <f t="shared" si="154"/>
        <v>10.1645180604052</v>
      </c>
      <c r="L5236" s="68" t="str">
        <f>VLOOKUP(C5236,[6]Consolidado!$B:$E,2,FALSE)</f>
        <v>Costa Palmas</v>
      </c>
      <c r="M5236" s="69" t="str">
        <f>VLOOKUP(C5236,[6]Consolidado!$B:$E,3,FALSE)</f>
        <v>BC-T-05 Side table</v>
      </c>
      <c r="N5236" s="70" t="str">
        <f>VLOOKUP(C5236,[6]Consolidado!$B:$H,7,FALSE)</f>
        <v>Septiembre</v>
      </c>
      <c r="O5236" s="141"/>
      <c r="P5236" s="141"/>
    </row>
    <row r="5237" spans="1:16" s="71" customFormat="1" ht="16.5" customHeight="1" outlineLevel="1" x14ac:dyDescent="0.2">
      <c r="A5237" s="60" t="s">
        <v>725</v>
      </c>
      <c r="B5237" s="61">
        <v>42986</v>
      </c>
      <c r="C5237" s="141" t="s">
        <v>307</v>
      </c>
      <c r="D5237" s="63" t="str">
        <f>VLOOKUP(C5237,[6]Consolidado!$B:$E,4,FALSE)</f>
        <v>Finalizada</v>
      </c>
      <c r="E5237" s="64" t="s">
        <v>33</v>
      </c>
      <c r="F5237" s="65" t="s">
        <v>32</v>
      </c>
      <c r="G5237" s="66">
        <v>10</v>
      </c>
      <c r="H5237" s="67">
        <v>34.349972000000001</v>
      </c>
      <c r="I5237" s="129">
        <v>343.49972300000002</v>
      </c>
      <c r="J5237" s="86">
        <v>30.4146</v>
      </c>
      <c r="K5237" s="129">
        <f t="shared" si="154"/>
        <v>11.29390894504613</v>
      </c>
      <c r="L5237" s="68" t="str">
        <f>VLOOKUP(C5237,[6]Consolidado!$B:$E,2,FALSE)</f>
        <v>Costa Palmas</v>
      </c>
      <c r="M5237" s="69" t="str">
        <f>VLOOKUP(C5237,[6]Consolidado!$B:$E,3,FALSE)</f>
        <v>BC-ET-30 Teak coffee B</v>
      </c>
      <c r="N5237" s="70" t="str">
        <f>VLOOKUP(C5237,[6]Consolidado!$B:$H,7,FALSE)</f>
        <v>Septiembre</v>
      </c>
      <c r="O5237" s="141"/>
      <c r="P5237" s="141"/>
    </row>
    <row r="5238" spans="1:16" s="71" customFormat="1" ht="16.5" customHeight="1" outlineLevel="1" x14ac:dyDescent="0.2">
      <c r="A5238" s="60" t="s">
        <v>725</v>
      </c>
      <c r="B5238" s="61">
        <v>42986</v>
      </c>
      <c r="C5238" s="141">
        <v>386</v>
      </c>
      <c r="D5238" s="63" t="str">
        <f>VLOOKUP(C5238,[6]Consolidado!$B:$E,4,FALSE)</f>
        <v>Finalizada</v>
      </c>
      <c r="E5238" s="64" t="s">
        <v>33</v>
      </c>
      <c r="F5238" s="65" t="s">
        <v>32</v>
      </c>
      <c r="G5238" s="66">
        <v>24</v>
      </c>
      <c r="H5238" s="67">
        <v>34.349972000000001</v>
      </c>
      <c r="I5238" s="129">
        <v>824.39933599999995</v>
      </c>
      <c r="J5238" s="86">
        <v>30.4146</v>
      </c>
      <c r="K5238" s="129">
        <f t="shared" si="154"/>
        <v>27.105381494413866</v>
      </c>
      <c r="L5238" s="68" t="str">
        <f>VLOOKUP(C5238,[6]Consolidado!$B:$E,2,FALSE)</f>
        <v>Costa Palmas</v>
      </c>
      <c r="M5238" s="69" t="str">
        <f>VLOOKUP(C5238,[6]Consolidado!$B:$E,3,FALSE)</f>
        <v>BC-DT-01 Table base and top</v>
      </c>
      <c r="N5238" s="70" t="str">
        <f>VLOOKUP(C5238,[6]Consolidado!$B:$H,7,FALSE)</f>
        <v>Septiembre</v>
      </c>
      <c r="O5238" s="141"/>
      <c r="P5238" s="141"/>
    </row>
    <row r="5239" spans="1:16" s="71" customFormat="1" ht="16.5" customHeight="1" outlineLevel="1" x14ac:dyDescent="0.2">
      <c r="A5239" s="60" t="s">
        <v>725</v>
      </c>
      <c r="B5239" s="61">
        <v>42984</v>
      </c>
      <c r="C5239" s="141">
        <v>357</v>
      </c>
      <c r="D5239" s="63" t="str">
        <f>VLOOKUP(C5239,[6]Consolidado!$B:$E,4,FALSE)</f>
        <v>Finalizada</v>
      </c>
      <c r="E5239" s="64" t="s">
        <v>33</v>
      </c>
      <c r="F5239" s="65" t="s">
        <v>32</v>
      </c>
      <c r="G5239" s="66">
        <v>8</v>
      </c>
      <c r="H5239" s="67">
        <v>34.349972000000001</v>
      </c>
      <c r="I5239" s="129">
        <v>274.799779</v>
      </c>
      <c r="J5239" s="86">
        <v>30.4146</v>
      </c>
      <c r="K5239" s="129">
        <f t="shared" si="154"/>
        <v>9.0351271757642717</v>
      </c>
      <c r="L5239" s="68" t="str">
        <f>VLOOKUP(C5239,[6]Consolidado!$B:$E,2,FALSE)</f>
        <v>Blue Mesa Granite</v>
      </c>
      <c r="M5239" s="69" t="str">
        <f>VLOOKUP(C5239,[6]Consolidado!$B:$E,3,FALSE)</f>
        <v>Nica classic dining chair</v>
      </c>
      <c r="N5239" s="70" t="str">
        <f>VLOOKUP(C5239,[6]Consolidado!$B:$H,7,FALSE)</f>
        <v>Octubre</v>
      </c>
      <c r="O5239" s="141"/>
      <c r="P5239" s="141"/>
    </row>
    <row r="5240" spans="1:16" s="71" customFormat="1" ht="16.5" customHeight="1" outlineLevel="1" x14ac:dyDescent="0.2">
      <c r="A5240" s="60" t="s">
        <v>725</v>
      </c>
      <c r="B5240" s="61">
        <v>42984</v>
      </c>
      <c r="C5240" s="141">
        <v>358</v>
      </c>
      <c r="D5240" s="63" t="str">
        <f>VLOOKUP(C5240,[6]Consolidado!$B:$E,4,FALSE)</f>
        <v>Finalizada</v>
      </c>
      <c r="E5240" s="64" t="s">
        <v>33</v>
      </c>
      <c r="F5240" s="65" t="s">
        <v>32</v>
      </c>
      <c r="G5240" s="66">
        <v>16</v>
      </c>
      <c r="H5240" s="67">
        <v>34.349972000000001</v>
      </c>
      <c r="I5240" s="129">
        <v>549.599557</v>
      </c>
      <c r="J5240" s="86">
        <v>30.4146</v>
      </c>
      <c r="K5240" s="129">
        <f t="shared" si="154"/>
        <v>18.070254318649596</v>
      </c>
      <c r="L5240" s="68" t="str">
        <f>VLOOKUP(C5240,[6]Consolidado!$B:$E,2,FALSE)</f>
        <v>Blue Mesa Granite</v>
      </c>
      <c r="M5240" s="69" t="str">
        <f>VLOOKUP(C5240,[6]Consolidado!$B:$E,3,FALSE)</f>
        <v>Nica classic barstool</v>
      </c>
      <c r="N5240" s="70" t="str">
        <f>VLOOKUP(C5240,[6]Consolidado!$B:$H,7,FALSE)</f>
        <v>Octubre</v>
      </c>
      <c r="O5240" s="141"/>
      <c r="P5240" s="141"/>
    </row>
    <row r="5241" spans="1:16" s="71" customFormat="1" ht="16.5" customHeight="1" outlineLevel="1" x14ac:dyDescent="0.2">
      <c r="A5241" s="60" t="s">
        <v>725</v>
      </c>
      <c r="B5241" s="61">
        <v>42983</v>
      </c>
      <c r="C5241" s="141">
        <v>363</v>
      </c>
      <c r="D5241" s="63" t="str">
        <f>VLOOKUP(C5241,[6]Consolidado!$B:$E,4,FALSE)</f>
        <v>Finalizada</v>
      </c>
      <c r="E5241" s="64" t="s">
        <v>25</v>
      </c>
      <c r="F5241" s="65" t="s">
        <v>309</v>
      </c>
      <c r="G5241" s="66">
        <v>1</v>
      </c>
      <c r="H5241" s="67">
        <v>817.09133899999995</v>
      </c>
      <c r="I5241" s="129">
        <v>817.09133899999995</v>
      </c>
      <c r="J5241" s="86">
        <v>30.4146</v>
      </c>
      <c r="K5241" s="129">
        <f t="shared" si="154"/>
        <v>26.865102253522977</v>
      </c>
      <c r="L5241" s="68" t="str">
        <f>VLOOKUP(C5241,[6]Consolidado!$B:$E,2,FALSE)</f>
        <v>Blue Mesa Granite</v>
      </c>
      <c r="M5241" s="69" t="str">
        <f>VLOOKUP(C5241,[6]Consolidado!$B:$E,3,FALSE)</f>
        <v>108" Long Slab w/steel base</v>
      </c>
      <c r="N5241" s="70" t="str">
        <f>VLOOKUP(C5241,[6]Consolidado!$B:$H,7,FALSE)</f>
        <v>Octubre</v>
      </c>
      <c r="O5241" s="141"/>
      <c r="P5241" s="141"/>
    </row>
    <row r="5242" spans="1:16" s="71" customFormat="1" ht="16.5" customHeight="1" outlineLevel="1" x14ac:dyDescent="0.2">
      <c r="A5242" s="60" t="s">
        <v>725</v>
      </c>
      <c r="B5242" s="61">
        <v>42983</v>
      </c>
      <c r="C5242" s="141">
        <v>363</v>
      </c>
      <c r="D5242" s="63" t="str">
        <f>VLOOKUP(C5242,[6]Consolidado!$B:$E,4,FALSE)</f>
        <v>Finalizada</v>
      </c>
      <c r="E5242" s="64" t="s">
        <v>25</v>
      </c>
      <c r="F5242" s="65" t="s">
        <v>308</v>
      </c>
      <c r="G5242" s="66">
        <v>1</v>
      </c>
      <c r="H5242" s="67">
        <v>1017.632253</v>
      </c>
      <c r="I5242" s="129">
        <v>1017.632253</v>
      </c>
      <c r="J5242" s="86">
        <v>30.4146</v>
      </c>
      <c r="K5242" s="129">
        <f t="shared" si="154"/>
        <v>33.458676194985301</v>
      </c>
      <c r="L5242" s="68" t="str">
        <f>VLOOKUP(C5242,[6]Consolidado!$B:$E,2,FALSE)</f>
        <v>Blue Mesa Granite</v>
      </c>
      <c r="M5242" s="69" t="str">
        <f>VLOOKUP(C5242,[6]Consolidado!$B:$E,3,FALSE)</f>
        <v>108" Long Slab w/steel base</v>
      </c>
      <c r="N5242" s="70" t="str">
        <f>VLOOKUP(C5242,[6]Consolidado!$B:$H,7,FALSE)</f>
        <v>Octubre</v>
      </c>
      <c r="O5242" s="141"/>
      <c r="P5242" s="141"/>
    </row>
    <row r="5243" spans="1:16" s="71" customFormat="1" ht="16.5" customHeight="1" outlineLevel="1" x14ac:dyDescent="0.2">
      <c r="A5243" s="60" t="s">
        <v>725</v>
      </c>
      <c r="B5243" s="61">
        <v>42983</v>
      </c>
      <c r="C5243" s="141">
        <v>371</v>
      </c>
      <c r="D5243" s="63" t="str">
        <f>VLOOKUP(C5243,[6]Consolidado!$B:$E,4,FALSE)</f>
        <v>Finalizada</v>
      </c>
      <c r="E5243" s="64" t="s">
        <v>78</v>
      </c>
      <c r="F5243" s="65" t="s">
        <v>304</v>
      </c>
      <c r="G5243" s="66">
        <v>4</v>
      </c>
      <c r="H5243" s="67">
        <v>8.455209</v>
      </c>
      <c r="I5243" s="129">
        <v>33.820835000000002</v>
      </c>
      <c r="J5243" s="86">
        <v>30.4146</v>
      </c>
      <c r="K5243" s="129">
        <f t="shared" si="154"/>
        <v>1.1119934176349517</v>
      </c>
      <c r="L5243" s="68" t="str">
        <f>VLOOKUP(C5243,[6]Consolidado!$B:$E,2,FALSE)</f>
        <v>Papagayo Four Seasons</v>
      </c>
      <c r="M5243" s="69" t="str">
        <f>VLOOKUP(C5243,[6]Consolidado!$B:$E,3,FALSE)</f>
        <v>Prototipo IT-200 Bar Stool</v>
      </c>
      <c r="N5243" s="70" t="str">
        <f>VLOOKUP(C5243,[6]Consolidado!$B:$H,7,FALSE)</f>
        <v>Septiembre</v>
      </c>
      <c r="O5243" s="141"/>
      <c r="P5243" s="141"/>
    </row>
    <row r="5244" spans="1:16" s="71" customFormat="1" ht="16.5" customHeight="1" outlineLevel="1" x14ac:dyDescent="0.2">
      <c r="A5244" s="60" t="s">
        <v>725</v>
      </c>
      <c r="B5244" s="61">
        <v>42983</v>
      </c>
      <c r="C5244" s="141">
        <v>371</v>
      </c>
      <c r="D5244" s="63" t="str">
        <f>VLOOKUP(C5244,[6]Consolidado!$B:$E,4,FALSE)</f>
        <v>Finalizada</v>
      </c>
      <c r="E5244" s="64" t="s">
        <v>78</v>
      </c>
      <c r="F5244" s="65" t="s">
        <v>303</v>
      </c>
      <c r="G5244" s="66">
        <v>4</v>
      </c>
      <c r="H5244" s="67">
        <v>35.526001999999998</v>
      </c>
      <c r="I5244" s="129">
        <v>142.10400799999999</v>
      </c>
      <c r="J5244" s="86">
        <v>30.4146</v>
      </c>
      <c r="K5244" s="129">
        <f t="shared" si="154"/>
        <v>4.67223004741144</v>
      </c>
      <c r="L5244" s="68" t="str">
        <f>VLOOKUP(C5244,[6]Consolidado!$B:$E,2,FALSE)</f>
        <v>Papagayo Four Seasons</v>
      </c>
      <c r="M5244" s="69" t="str">
        <f>VLOOKUP(C5244,[6]Consolidado!$B:$E,3,FALSE)</f>
        <v>Prototipo IT-200 Bar Stool</v>
      </c>
      <c r="N5244" s="70" t="str">
        <f>VLOOKUP(C5244,[6]Consolidado!$B:$H,7,FALSE)</f>
        <v>Septiembre</v>
      </c>
      <c r="O5244" s="141"/>
      <c r="P5244" s="141"/>
    </row>
    <row r="5245" spans="1:16" s="71" customFormat="1" ht="16.5" customHeight="1" outlineLevel="1" x14ac:dyDescent="0.2">
      <c r="A5245" s="60" t="s">
        <v>725</v>
      </c>
      <c r="B5245" s="61">
        <v>43003</v>
      </c>
      <c r="C5245" s="141">
        <v>381</v>
      </c>
      <c r="D5245" s="63" t="str">
        <f>VLOOKUP(C5245,[6]Consolidado!$B:$E,4,FALSE)</f>
        <v>Finalizada</v>
      </c>
      <c r="E5245" s="64" t="s">
        <v>49</v>
      </c>
      <c r="F5245" s="65" t="s">
        <v>357</v>
      </c>
      <c r="G5245" s="66">
        <v>4</v>
      </c>
      <c r="H5245" s="67">
        <v>0</v>
      </c>
      <c r="I5245" s="129">
        <v>0</v>
      </c>
      <c r="J5245" s="86">
        <v>30.4146</v>
      </c>
      <c r="K5245" s="129">
        <f t="shared" si="154"/>
        <v>0</v>
      </c>
      <c r="L5245" s="68" t="str">
        <f>VLOOKUP(C5245,[6]Consolidado!$B:$E,2,FALSE)</f>
        <v>The wick hotel</v>
      </c>
      <c r="M5245" s="69" t="str">
        <f>VLOOKUP(C5245,[6]Consolidado!$B:$E,3,FALSE)</f>
        <v>S-1 Dining chair</v>
      </c>
      <c r="N5245" s="70" t="str">
        <f>VLOOKUP(C5245,[6]Consolidado!$B:$H,7,FALSE)</f>
        <v>Septiembre</v>
      </c>
      <c r="O5245" s="141"/>
      <c r="P5245" s="141"/>
    </row>
    <row r="5246" spans="1:16" s="71" customFormat="1" ht="16.5" customHeight="1" outlineLevel="1" x14ac:dyDescent="0.2">
      <c r="A5246" s="60" t="s">
        <v>725</v>
      </c>
      <c r="B5246" s="61">
        <v>42989</v>
      </c>
      <c r="C5246" s="141">
        <v>391</v>
      </c>
      <c r="D5246" s="63" t="str">
        <f>VLOOKUP(C5246,[6]Consolidado!$B:$E,4,FALSE)</f>
        <v>Finalizada</v>
      </c>
      <c r="E5246" s="64" t="s">
        <v>31</v>
      </c>
      <c r="F5246" s="65" t="s">
        <v>353</v>
      </c>
      <c r="G5246" s="66">
        <v>8</v>
      </c>
      <c r="H5246" s="67">
        <v>1.7013849999999999</v>
      </c>
      <c r="I5246" s="129">
        <v>13.611082</v>
      </c>
      <c r="J5246" s="86">
        <v>30.4146</v>
      </c>
      <c r="K5246" s="129">
        <f t="shared" si="154"/>
        <v>0.44751803410204311</v>
      </c>
      <c r="L5246" s="68" t="str">
        <f>VLOOKUP(C5246,[6]Consolidado!$B:$E,2,FALSE)</f>
        <v>Costa Palmas</v>
      </c>
      <c r="M5246" s="69" t="str">
        <f>VLOOKUP(C5246,[6]Consolidado!$B:$E,3,FALSE)</f>
        <v>BC-T-14 Console table</v>
      </c>
      <c r="N5246" s="70" t="str">
        <f>VLOOKUP(C5246,[6]Consolidado!$B:$H,7,FALSE)</f>
        <v>Septiembre</v>
      </c>
      <c r="O5246" s="141"/>
      <c r="P5246" s="141"/>
    </row>
    <row r="5247" spans="1:16" s="71" customFormat="1" ht="16.5" customHeight="1" outlineLevel="1" x14ac:dyDescent="0.2">
      <c r="A5247" s="60" t="s">
        <v>725</v>
      </c>
      <c r="B5247" s="61">
        <v>42989</v>
      </c>
      <c r="C5247" s="141">
        <v>391</v>
      </c>
      <c r="D5247" s="63" t="str">
        <f>VLOOKUP(C5247,[6]Consolidado!$B:$E,4,FALSE)</f>
        <v>Finalizada</v>
      </c>
      <c r="E5247" s="64" t="s">
        <v>40</v>
      </c>
      <c r="F5247" s="65" t="s">
        <v>343</v>
      </c>
      <c r="G5247" s="66">
        <v>20</v>
      </c>
      <c r="H5247" s="67">
        <v>0.53120699999999998</v>
      </c>
      <c r="I5247" s="129">
        <v>10.624143</v>
      </c>
      <c r="J5247" s="86">
        <v>30.4146</v>
      </c>
      <c r="K5247" s="129">
        <f t="shared" si="154"/>
        <v>0.34931062713302163</v>
      </c>
      <c r="L5247" s="68" t="str">
        <f>VLOOKUP(C5247,[6]Consolidado!$B:$E,2,FALSE)</f>
        <v>Costa Palmas</v>
      </c>
      <c r="M5247" s="69" t="str">
        <f>VLOOKUP(C5247,[6]Consolidado!$B:$E,3,FALSE)</f>
        <v>BC-T-14 Console table</v>
      </c>
      <c r="N5247" s="70" t="str">
        <f>VLOOKUP(C5247,[6]Consolidado!$B:$H,7,FALSE)</f>
        <v>Septiembre</v>
      </c>
      <c r="O5247" s="141"/>
      <c r="P5247" s="141"/>
    </row>
    <row r="5248" spans="1:16" s="71" customFormat="1" ht="16.5" customHeight="1" outlineLevel="1" x14ac:dyDescent="0.2">
      <c r="A5248" s="60" t="s">
        <v>725</v>
      </c>
      <c r="B5248" s="61">
        <v>42989</v>
      </c>
      <c r="C5248" s="141">
        <v>382</v>
      </c>
      <c r="D5248" s="63" t="str">
        <f>VLOOKUP(C5248,[6]Consolidado!$B:$E,4,FALSE)</f>
        <v>Finalizada</v>
      </c>
      <c r="E5248" s="64" t="s">
        <v>78</v>
      </c>
      <c r="F5248" s="65" t="s">
        <v>299</v>
      </c>
      <c r="G5248" s="66">
        <v>48</v>
      </c>
      <c r="H5248" s="67">
        <v>6.8841159999999997</v>
      </c>
      <c r="I5248" s="129">
        <v>330.437547</v>
      </c>
      <c r="J5248" s="86">
        <v>30.4146</v>
      </c>
      <c r="K5248" s="129">
        <f t="shared" si="154"/>
        <v>10.86443836183938</v>
      </c>
      <c r="L5248" s="68" t="str">
        <f>VLOOKUP(C5248,[6]Consolidado!$B:$E,2,FALSE)</f>
        <v>The wick hotel</v>
      </c>
      <c r="M5248" s="69" t="str">
        <f>VLOOKUP(C5248,[6]Consolidado!$B:$E,3,FALSE)</f>
        <v>S-2 Bar Height chair</v>
      </c>
      <c r="N5248" s="70" t="str">
        <f>VLOOKUP(C5248,[6]Consolidado!$B:$H,7,FALSE)</f>
        <v>Septiembre</v>
      </c>
      <c r="O5248" s="141"/>
      <c r="P5248" s="141"/>
    </row>
    <row r="5249" spans="1:16" s="71" customFormat="1" ht="16.5" customHeight="1" outlineLevel="1" x14ac:dyDescent="0.2">
      <c r="A5249" s="60" t="s">
        <v>725</v>
      </c>
      <c r="B5249" s="61">
        <v>42989</v>
      </c>
      <c r="C5249" s="141" t="s">
        <v>305</v>
      </c>
      <c r="D5249" s="63" t="str">
        <f>VLOOKUP(C5249,[6]Consolidado!$B:$E,4,FALSE)</f>
        <v>Finalizada</v>
      </c>
      <c r="E5249" s="64" t="s">
        <v>33</v>
      </c>
      <c r="F5249" s="65" t="s">
        <v>338</v>
      </c>
      <c r="G5249" s="66">
        <v>1</v>
      </c>
      <c r="H5249" s="67">
        <v>769.11934599999995</v>
      </c>
      <c r="I5249" s="129">
        <v>769.11934599999995</v>
      </c>
      <c r="J5249" s="86">
        <v>30.4146</v>
      </c>
      <c r="K5249" s="129">
        <f t="shared" si="154"/>
        <v>25.28783367198648</v>
      </c>
      <c r="L5249" s="68" t="str">
        <f>VLOOKUP(C5249,[6]Consolidado!$B:$E,2,FALSE)</f>
        <v>Costa Palmas</v>
      </c>
      <c r="M5249" s="69" t="str">
        <f>VLOOKUP(C5249,[6]Consolidado!$B:$E,3,FALSE)</f>
        <v>BC-ET-07 Teak coffee</v>
      </c>
      <c r="N5249" s="70" t="str">
        <f>VLOOKUP(C5249,[6]Consolidado!$B:$H,7,FALSE)</f>
        <v>Septiembre</v>
      </c>
      <c r="O5249" s="141"/>
      <c r="P5249" s="141"/>
    </row>
    <row r="5250" spans="1:16" s="71" customFormat="1" ht="16.5" customHeight="1" outlineLevel="1" x14ac:dyDescent="0.2">
      <c r="A5250" s="60" t="s">
        <v>725</v>
      </c>
      <c r="B5250" s="61">
        <v>42988</v>
      </c>
      <c r="C5250" s="141">
        <v>386</v>
      </c>
      <c r="D5250" s="63" t="str">
        <f>VLOOKUP(C5250,[6]Consolidado!$B:$E,4,FALSE)</f>
        <v>Finalizada</v>
      </c>
      <c r="E5250" s="64" t="s">
        <v>33</v>
      </c>
      <c r="F5250" s="65" t="s">
        <v>338</v>
      </c>
      <c r="G5250" s="66">
        <v>1</v>
      </c>
      <c r="H5250" s="67">
        <v>769.11934599999995</v>
      </c>
      <c r="I5250" s="129">
        <v>769.11934599999995</v>
      </c>
      <c r="J5250" s="86">
        <v>30.4146</v>
      </c>
      <c r="K5250" s="129">
        <f t="shared" si="154"/>
        <v>25.28783367198648</v>
      </c>
      <c r="L5250" s="68" t="str">
        <f>VLOOKUP(C5250,[6]Consolidado!$B:$E,2,FALSE)</f>
        <v>Costa Palmas</v>
      </c>
      <c r="M5250" s="69" t="str">
        <f>VLOOKUP(C5250,[6]Consolidado!$B:$E,3,FALSE)</f>
        <v>BC-DT-01 Table base and top</v>
      </c>
      <c r="N5250" s="70" t="str">
        <f>VLOOKUP(C5250,[6]Consolidado!$B:$H,7,FALSE)</f>
        <v>Septiembre</v>
      </c>
      <c r="O5250" s="141"/>
      <c r="P5250" s="141"/>
    </row>
    <row r="5251" spans="1:16" s="71" customFormat="1" ht="16.5" customHeight="1" outlineLevel="1" x14ac:dyDescent="0.2">
      <c r="A5251" s="60" t="s">
        <v>725</v>
      </c>
      <c r="B5251" s="61">
        <v>42989</v>
      </c>
      <c r="C5251" s="141" t="s">
        <v>307</v>
      </c>
      <c r="D5251" s="63" t="str">
        <f>VLOOKUP(C5251,[6]Consolidado!$B:$E,4,FALSE)</f>
        <v>Finalizada</v>
      </c>
      <c r="E5251" s="64" t="s">
        <v>33</v>
      </c>
      <c r="F5251" s="65" t="s">
        <v>338</v>
      </c>
      <c r="G5251" s="66">
        <v>1</v>
      </c>
      <c r="H5251" s="67">
        <v>769.11934599999995</v>
      </c>
      <c r="I5251" s="129">
        <v>769.11934599999995</v>
      </c>
      <c r="J5251" s="86">
        <v>30.4146</v>
      </c>
      <c r="K5251" s="129">
        <f t="shared" si="154"/>
        <v>25.28783367198648</v>
      </c>
      <c r="L5251" s="68" t="str">
        <f>VLOOKUP(C5251,[6]Consolidado!$B:$E,2,FALSE)</f>
        <v>Costa Palmas</v>
      </c>
      <c r="M5251" s="69" t="str">
        <f>VLOOKUP(C5251,[6]Consolidado!$B:$E,3,FALSE)</f>
        <v>BC-ET-30 Teak coffee B</v>
      </c>
      <c r="N5251" s="70" t="str">
        <f>VLOOKUP(C5251,[6]Consolidado!$B:$H,7,FALSE)</f>
        <v>Septiembre</v>
      </c>
      <c r="O5251" s="141"/>
      <c r="P5251" s="141"/>
    </row>
    <row r="5252" spans="1:16" s="71" customFormat="1" ht="16.5" customHeight="1" outlineLevel="1" x14ac:dyDescent="0.2">
      <c r="A5252" s="60" t="s">
        <v>725</v>
      </c>
      <c r="B5252" s="61">
        <v>42989</v>
      </c>
      <c r="C5252" s="141">
        <v>391</v>
      </c>
      <c r="D5252" s="63" t="str">
        <f>VLOOKUP(C5252,[6]Consolidado!$B:$E,4,FALSE)</f>
        <v>Finalizada</v>
      </c>
      <c r="E5252" s="64" t="s">
        <v>33</v>
      </c>
      <c r="F5252" s="65" t="s">
        <v>338</v>
      </c>
      <c r="G5252" s="66">
        <v>1</v>
      </c>
      <c r="H5252" s="67">
        <v>769.11934599999995</v>
      </c>
      <c r="I5252" s="129">
        <v>769.11934599999995</v>
      </c>
      <c r="J5252" s="86">
        <v>30.4146</v>
      </c>
      <c r="K5252" s="129">
        <f t="shared" si="154"/>
        <v>25.28783367198648</v>
      </c>
      <c r="L5252" s="68" t="str">
        <f>VLOOKUP(C5252,[6]Consolidado!$B:$E,2,FALSE)</f>
        <v>Costa Palmas</v>
      </c>
      <c r="M5252" s="69" t="str">
        <f>VLOOKUP(C5252,[6]Consolidado!$B:$E,3,FALSE)</f>
        <v>BC-T-14 Console table</v>
      </c>
      <c r="N5252" s="70" t="str">
        <f>VLOOKUP(C5252,[6]Consolidado!$B:$H,7,FALSE)</f>
        <v>Septiembre</v>
      </c>
      <c r="O5252" s="141"/>
      <c r="P5252" s="141"/>
    </row>
    <row r="5253" spans="1:16" s="71" customFormat="1" ht="16.5" customHeight="1" outlineLevel="1" x14ac:dyDescent="0.2">
      <c r="A5253" s="60" t="s">
        <v>725</v>
      </c>
      <c r="B5253" s="61">
        <v>42988</v>
      </c>
      <c r="C5253" s="141" t="s">
        <v>305</v>
      </c>
      <c r="D5253" s="63" t="str">
        <f>VLOOKUP(C5253,[6]Consolidado!$B:$E,4,FALSE)</f>
        <v>Finalizada</v>
      </c>
      <c r="E5253" s="64" t="s">
        <v>40</v>
      </c>
      <c r="F5253" s="65" t="s">
        <v>326</v>
      </c>
      <c r="G5253" s="66">
        <v>200</v>
      </c>
      <c r="H5253" s="67">
        <v>0.80806699999999998</v>
      </c>
      <c r="I5253" s="129">
        <v>161.613438</v>
      </c>
      <c r="J5253" s="86">
        <v>30.4146</v>
      </c>
      <c r="K5253" s="129">
        <f t="shared" si="154"/>
        <v>5.3136795486378254</v>
      </c>
      <c r="L5253" s="68" t="str">
        <f>VLOOKUP(C5253,[6]Consolidado!$B:$E,2,FALSE)</f>
        <v>Costa Palmas</v>
      </c>
      <c r="M5253" s="69" t="str">
        <f>VLOOKUP(C5253,[6]Consolidado!$B:$E,3,FALSE)</f>
        <v>BC-ET-07 Teak coffee</v>
      </c>
      <c r="N5253" s="70" t="str">
        <f>VLOOKUP(C5253,[6]Consolidado!$B:$H,7,FALSE)</f>
        <v>Septiembre</v>
      </c>
      <c r="O5253" s="141"/>
      <c r="P5253" s="141"/>
    </row>
    <row r="5254" spans="1:16" s="71" customFormat="1" ht="16.5" customHeight="1" outlineLevel="1" x14ac:dyDescent="0.2">
      <c r="A5254" s="60" t="s">
        <v>725</v>
      </c>
      <c r="B5254" s="61">
        <v>42988</v>
      </c>
      <c r="C5254" s="141" t="s">
        <v>307</v>
      </c>
      <c r="D5254" s="63" t="str">
        <f>VLOOKUP(C5254,[6]Consolidado!$B:$E,4,FALSE)</f>
        <v>Finalizada</v>
      </c>
      <c r="E5254" s="64" t="s">
        <v>40</v>
      </c>
      <c r="F5254" s="65" t="s">
        <v>326</v>
      </c>
      <c r="G5254" s="66">
        <v>75</v>
      </c>
      <c r="H5254" s="67">
        <v>0.80806699999999998</v>
      </c>
      <c r="I5254" s="129">
        <v>60.605038999999998</v>
      </c>
      <c r="J5254" s="86">
        <v>30.4146</v>
      </c>
      <c r="K5254" s="129">
        <f t="shared" si="154"/>
        <v>1.9926298225194479</v>
      </c>
      <c r="L5254" s="68" t="str">
        <f>VLOOKUP(C5254,[6]Consolidado!$B:$E,2,FALSE)</f>
        <v>Costa Palmas</v>
      </c>
      <c r="M5254" s="69" t="str">
        <f>VLOOKUP(C5254,[6]Consolidado!$B:$E,3,FALSE)</f>
        <v>BC-ET-30 Teak coffee B</v>
      </c>
      <c r="N5254" s="70" t="str">
        <f>VLOOKUP(C5254,[6]Consolidado!$B:$H,7,FALSE)</f>
        <v>Septiembre</v>
      </c>
      <c r="O5254" s="141"/>
      <c r="P5254" s="141"/>
    </row>
    <row r="5255" spans="1:16" s="71" customFormat="1" ht="16.5" customHeight="1" outlineLevel="1" x14ac:dyDescent="0.2">
      <c r="A5255" s="60" t="s">
        <v>725</v>
      </c>
      <c r="B5255" s="61">
        <v>42988</v>
      </c>
      <c r="C5255" s="141">
        <v>395</v>
      </c>
      <c r="D5255" s="63" t="str">
        <f>VLOOKUP(C5255,[6]Consolidado!$B:$E,4,FALSE)</f>
        <v>Finalizada</v>
      </c>
      <c r="E5255" s="64" t="s">
        <v>51</v>
      </c>
      <c r="F5255" s="65" t="s">
        <v>301</v>
      </c>
      <c r="G5255" s="66">
        <v>1.9</v>
      </c>
      <c r="H5255" s="67">
        <v>30.747114</v>
      </c>
      <c r="I5255" s="129">
        <v>58.419516999999999</v>
      </c>
      <c r="J5255" s="86">
        <v>30.4146</v>
      </c>
      <c r="K5255" s="129">
        <f t="shared" si="154"/>
        <v>1.9207721620537506</v>
      </c>
      <c r="L5255" s="68" t="str">
        <f>VLOOKUP(C5255,[6]Consolidado!$B:$E,2,FALSE)</f>
        <v>The wick hotel</v>
      </c>
      <c r="M5255" s="69" t="str">
        <f>VLOOKUP(C5255,[6]Consolidado!$B:$E,3,FALSE)</f>
        <v>T-4 Dining table</v>
      </c>
      <c r="N5255" s="70" t="str">
        <f>VLOOKUP(C5255,[6]Consolidado!$B:$H,7,FALSE)</f>
        <v>Septiembre</v>
      </c>
      <c r="O5255" s="141"/>
      <c r="P5255" s="141"/>
    </row>
    <row r="5256" spans="1:16" s="71" customFormat="1" ht="16.5" customHeight="1" outlineLevel="1" x14ac:dyDescent="0.2">
      <c r="A5256" s="60" t="s">
        <v>725</v>
      </c>
      <c r="B5256" s="61">
        <v>42988</v>
      </c>
      <c r="C5256" s="141">
        <v>393</v>
      </c>
      <c r="D5256" s="63" t="str">
        <f>VLOOKUP(C5256,[6]Consolidado!$B:$E,4,FALSE)</f>
        <v>Finalizada</v>
      </c>
      <c r="E5256" s="64" t="s">
        <v>51</v>
      </c>
      <c r="F5256" s="65" t="s">
        <v>301</v>
      </c>
      <c r="G5256" s="66">
        <v>1.9</v>
      </c>
      <c r="H5256" s="67">
        <v>30.747114</v>
      </c>
      <c r="I5256" s="129">
        <v>58.419516999999999</v>
      </c>
      <c r="J5256" s="86">
        <v>30.4146</v>
      </c>
      <c r="K5256" s="129">
        <f t="shared" si="154"/>
        <v>1.9207721620537506</v>
      </c>
      <c r="L5256" s="68" t="str">
        <f>VLOOKUP(C5256,[6]Consolidado!$B:$E,2,FALSE)</f>
        <v>The wick hotel</v>
      </c>
      <c r="M5256" s="69" t="str">
        <f>VLOOKUP(C5256,[6]Consolidado!$B:$E,3,FALSE)</f>
        <v>T-2 Dining table</v>
      </c>
      <c r="N5256" s="70" t="str">
        <f>VLOOKUP(C5256,[6]Consolidado!$B:$H,7,FALSE)</f>
        <v>Septiembre</v>
      </c>
      <c r="O5256" s="141"/>
      <c r="P5256" s="141"/>
    </row>
    <row r="5257" spans="1:16" s="71" customFormat="1" ht="16.5" customHeight="1" outlineLevel="1" x14ac:dyDescent="0.2">
      <c r="A5257" s="60" t="s">
        <v>725</v>
      </c>
      <c r="B5257" s="61">
        <v>42988</v>
      </c>
      <c r="C5257" s="141">
        <v>392</v>
      </c>
      <c r="D5257" s="63" t="str">
        <f>VLOOKUP(C5257,[6]Consolidado!$B:$E,4,FALSE)</f>
        <v>Finalizada</v>
      </c>
      <c r="E5257" s="64" t="s">
        <v>40</v>
      </c>
      <c r="F5257" s="65" t="s">
        <v>314</v>
      </c>
      <c r="G5257" s="66">
        <v>250</v>
      </c>
      <c r="H5257" s="67">
        <v>0.40263599999999999</v>
      </c>
      <c r="I5257" s="129">
        <v>100.658975</v>
      </c>
      <c r="J5257" s="86">
        <v>30.4146</v>
      </c>
      <c r="K5257" s="129">
        <f t="shared" si="154"/>
        <v>3.3095610331880083</v>
      </c>
      <c r="L5257" s="68" t="str">
        <f>VLOOKUP(C5257,[6]Consolidado!$B:$E,2,FALSE)</f>
        <v>The wick hotel</v>
      </c>
      <c r="M5257" s="69" t="str">
        <f>VLOOKUP(C5257,[6]Consolidado!$B:$E,3,FALSE)</f>
        <v>T-1 Dining table</v>
      </c>
      <c r="N5257" s="70" t="str">
        <f>VLOOKUP(C5257,[6]Consolidado!$B:$H,7,FALSE)</f>
        <v>Septiembre</v>
      </c>
      <c r="O5257" s="141"/>
      <c r="P5257" s="141"/>
    </row>
    <row r="5258" spans="1:16" s="71" customFormat="1" ht="16.5" customHeight="1" outlineLevel="1" x14ac:dyDescent="0.2">
      <c r="A5258" s="60" t="s">
        <v>725</v>
      </c>
      <c r="B5258" s="61">
        <v>42987</v>
      </c>
      <c r="C5258" s="141">
        <v>386</v>
      </c>
      <c r="D5258" s="63" t="str">
        <f>VLOOKUP(C5258,[6]Consolidado!$B:$E,4,FALSE)</f>
        <v>Finalizada</v>
      </c>
      <c r="E5258" s="64" t="s">
        <v>40</v>
      </c>
      <c r="F5258" s="65" t="s">
        <v>323</v>
      </c>
      <c r="G5258" s="66">
        <v>168</v>
      </c>
      <c r="H5258" s="67">
        <v>0.63412100000000005</v>
      </c>
      <c r="I5258" s="129">
        <v>106.532287</v>
      </c>
      <c r="J5258" s="86">
        <v>30.4146</v>
      </c>
      <c r="K5258" s="129">
        <f t="shared" si="154"/>
        <v>3.502669343012895</v>
      </c>
      <c r="L5258" s="68" t="str">
        <f>VLOOKUP(C5258,[6]Consolidado!$B:$E,2,FALSE)</f>
        <v>Costa Palmas</v>
      </c>
      <c r="M5258" s="69" t="str">
        <f>VLOOKUP(C5258,[6]Consolidado!$B:$E,3,FALSE)</f>
        <v>BC-DT-01 Table base and top</v>
      </c>
      <c r="N5258" s="70" t="str">
        <f>VLOOKUP(C5258,[6]Consolidado!$B:$H,7,FALSE)</f>
        <v>Septiembre</v>
      </c>
      <c r="O5258" s="141"/>
      <c r="P5258" s="141"/>
    </row>
    <row r="5259" spans="1:16" s="71" customFormat="1" ht="16.5" customHeight="1" outlineLevel="1" x14ac:dyDescent="0.2">
      <c r="A5259" s="60" t="s">
        <v>725</v>
      </c>
      <c r="B5259" s="61">
        <v>42987</v>
      </c>
      <c r="C5259" s="141">
        <v>382</v>
      </c>
      <c r="D5259" s="63" t="str">
        <f>VLOOKUP(C5259,[6]Consolidado!$B:$E,4,FALSE)</f>
        <v>Finalizada</v>
      </c>
      <c r="E5259" s="64" t="s">
        <v>51</v>
      </c>
      <c r="F5259" s="65" t="s">
        <v>297</v>
      </c>
      <c r="G5259" s="66">
        <v>24</v>
      </c>
      <c r="H5259" s="67">
        <v>25.407563</v>
      </c>
      <c r="I5259" s="129">
        <v>609.781521</v>
      </c>
      <c r="J5259" s="86">
        <v>30.4146</v>
      </c>
      <c r="K5259" s="129">
        <f t="shared" si="154"/>
        <v>20.048973880965061</v>
      </c>
      <c r="L5259" s="68" t="str">
        <f>VLOOKUP(C5259,[6]Consolidado!$B:$E,2,FALSE)</f>
        <v>The wick hotel</v>
      </c>
      <c r="M5259" s="69" t="str">
        <f>VLOOKUP(C5259,[6]Consolidado!$B:$E,3,FALSE)</f>
        <v>S-2 Bar Height chair</v>
      </c>
      <c r="N5259" s="70" t="str">
        <f>VLOOKUP(C5259,[6]Consolidado!$B:$H,7,FALSE)</f>
        <v>Septiembre</v>
      </c>
      <c r="O5259" s="141"/>
      <c r="P5259" s="141"/>
    </row>
    <row r="5260" spans="1:16" s="71" customFormat="1" ht="16.5" customHeight="1" outlineLevel="1" x14ac:dyDescent="0.2">
      <c r="A5260" s="60" t="s">
        <v>725</v>
      </c>
      <c r="B5260" s="61">
        <v>42987</v>
      </c>
      <c r="C5260" s="141">
        <v>382</v>
      </c>
      <c r="D5260" s="63" t="str">
        <f>VLOOKUP(C5260,[6]Consolidado!$B:$E,4,FALSE)</f>
        <v>Finalizada</v>
      </c>
      <c r="E5260" s="64" t="s">
        <v>51</v>
      </c>
      <c r="F5260" s="65" t="s">
        <v>298</v>
      </c>
      <c r="G5260" s="66">
        <v>12</v>
      </c>
      <c r="H5260" s="67">
        <v>23.706600000000002</v>
      </c>
      <c r="I5260" s="129">
        <v>284.47919999999999</v>
      </c>
      <c r="J5260" s="86">
        <v>30.4146</v>
      </c>
      <c r="K5260" s="129">
        <f t="shared" si="154"/>
        <v>9.353376338995087</v>
      </c>
      <c r="L5260" s="68" t="str">
        <f>VLOOKUP(C5260,[6]Consolidado!$B:$E,2,FALSE)</f>
        <v>The wick hotel</v>
      </c>
      <c r="M5260" s="69" t="str">
        <f>VLOOKUP(C5260,[6]Consolidado!$B:$E,3,FALSE)</f>
        <v>S-2 Bar Height chair</v>
      </c>
      <c r="N5260" s="70" t="str">
        <f>VLOOKUP(C5260,[6]Consolidado!$B:$H,7,FALSE)</f>
        <v>Septiembre</v>
      </c>
      <c r="O5260" s="141"/>
      <c r="P5260" s="141"/>
    </row>
    <row r="5261" spans="1:16" s="71" customFormat="1" ht="16.5" customHeight="1" outlineLevel="1" x14ac:dyDescent="0.2">
      <c r="A5261" s="60" t="s">
        <v>725</v>
      </c>
      <c r="B5261" s="61">
        <v>42987</v>
      </c>
      <c r="C5261" s="141">
        <v>382</v>
      </c>
      <c r="D5261" s="63" t="str">
        <f>VLOOKUP(C5261,[6]Consolidado!$B:$E,4,FALSE)</f>
        <v>Finalizada</v>
      </c>
      <c r="E5261" s="64" t="s">
        <v>51</v>
      </c>
      <c r="F5261" s="65" t="s">
        <v>296</v>
      </c>
      <c r="G5261" s="66">
        <v>84</v>
      </c>
      <c r="H5261" s="67">
        <v>54.391815999999999</v>
      </c>
      <c r="I5261" s="129">
        <v>4568.9125780000004</v>
      </c>
      <c r="J5261" s="86">
        <v>30.4146</v>
      </c>
      <c r="K5261" s="129">
        <f t="shared" si="154"/>
        <v>150.22103128102952</v>
      </c>
      <c r="L5261" s="68" t="str">
        <f>VLOOKUP(C5261,[6]Consolidado!$B:$E,2,FALSE)</f>
        <v>The wick hotel</v>
      </c>
      <c r="M5261" s="69" t="str">
        <f>VLOOKUP(C5261,[6]Consolidado!$B:$E,3,FALSE)</f>
        <v>S-2 Bar Height chair</v>
      </c>
      <c r="N5261" s="70" t="str">
        <f>VLOOKUP(C5261,[6]Consolidado!$B:$H,7,FALSE)</f>
        <v>Septiembre</v>
      </c>
      <c r="O5261" s="141"/>
      <c r="P5261" s="141"/>
    </row>
    <row r="5262" spans="1:16" s="71" customFormat="1" ht="16.5" customHeight="1" outlineLevel="1" x14ac:dyDescent="0.2">
      <c r="A5262" s="60" t="s">
        <v>725</v>
      </c>
      <c r="B5262" s="61">
        <v>42986</v>
      </c>
      <c r="C5262" s="141">
        <v>447</v>
      </c>
      <c r="D5262" s="63" t="str">
        <f>VLOOKUP(C5262,[6]Consolidado!$B:$E,4,FALSE)</f>
        <v>En Proceso</v>
      </c>
      <c r="E5262" s="64" t="s">
        <v>40</v>
      </c>
      <c r="F5262" s="65" t="s">
        <v>271</v>
      </c>
      <c r="G5262" s="66">
        <v>24</v>
      </c>
      <c r="H5262" s="67">
        <v>1.607224</v>
      </c>
      <c r="I5262" s="129">
        <v>38.573377999999998</v>
      </c>
      <c r="J5262" s="86">
        <v>30.4146</v>
      </c>
      <c r="K5262" s="129">
        <f t="shared" si="154"/>
        <v>1.2682520236991444</v>
      </c>
      <c r="L5262" s="68" t="str">
        <f>VLOOKUP(C5262,[6]Consolidado!$B:$E,2,FALSE)</f>
        <v>Maderas Collective</v>
      </c>
      <c r="M5262" s="69" t="str">
        <f>VLOOKUP(C5262,[6]Consolidado!$B:$E,3,FALSE)</f>
        <v>Fabricacion Prensa Hidraulica [Wework] y moldes para silla bonanza</v>
      </c>
      <c r="N5262" s="70" t="str">
        <f>VLOOKUP(C5262,[6]Consolidado!$B:$H,7,FALSE)</f>
        <v>Cierre en Dic. (AF)</v>
      </c>
      <c r="O5262" s="141"/>
      <c r="P5262" s="141"/>
    </row>
    <row r="5263" spans="1:16" s="71" customFormat="1" ht="16.5" customHeight="1" outlineLevel="1" x14ac:dyDescent="0.2">
      <c r="A5263" s="60" t="s">
        <v>725</v>
      </c>
      <c r="B5263" s="61">
        <v>42986</v>
      </c>
      <c r="C5263" s="141">
        <v>447</v>
      </c>
      <c r="D5263" s="63" t="str">
        <f>VLOOKUP(C5263,[6]Consolidado!$B:$E,4,FALSE)</f>
        <v>En Proceso</v>
      </c>
      <c r="E5263" s="64" t="s">
        <v>40</v>
      </c>
      <c r="F5263" s="65" t="s">
        <v>175</v>
      </c>
      <c r="G5263" s="66">
        <v>24</v>
      </c>
      <c r="H5263" s="67">
        <v>4.6539400000000004</v>
      </c>
      <c r="I5263" s="129">
        <v>111.69456599999999</v>
      </c>
      <c r="J5263" s="86">
        <v>30.4146</v>
      </c>
      <c r="K5263" s="129">
        <f t="shared" si="154"/>
        <v>3.6723996370164329</v>
      </c>
      <c r="L5263" s="68" t="str">
        <f>VLOOKUP(C5263,[6]Consolidado!$B:$E,2,FALSE)</f>
        <v>Maderas Collective</v>
      </c>
      <c r="M5263" s="69" t="str">
        <f>VLOOKUP(C5263,[6]Consolidado!$B:$E,3,FALSE)</f>
        <v>Fabricacion Prensa Hidraulica [Wework] y moldes para silla bonanza</v>
      </c>
      <c r="N5263" s="70" t="str">
        <f>VLOOKUP(C5263,[6]Consolidado!$B:$H,7,FALSE)</f>
        <v>Cierre en Dic. (AF)</v>
      </c>
      <c r="O5263" s="141"/>
      <c r="P5263" s="141"/>
    </row>
    <row r="5264" spans="1:16" s="71" customFormat="1" ht="16.5" customHeight="1" outlineLevel="1" x14ac:dyDescent="0.2">
      <c r="A5264" s="60" t="s">
        <v>725</v>
      </c>
      <c r="B5264" s="61">
        <v>42986</v>
      </c>
      <c r="C5264" s="141">
        <v>447</v>
      </c>
      <c r="D5264" s="63" t="str">
        <f>VLOOKUP(C5264,[6]Consolidado!$B:$E,4,FALSE)</f>
        <v>En Proceso</v>
      </c>
      <c r="E5264" s="64" t="s">
        <v>51</v>
      </c>
      <c r="F5264" s="65" t="s">
        <v>300</v>
      </c>
      <c r="G5264" s="66">
        <v>7.3</v>
      </c>
      <c r="H5264" s="67">
        <v>198.632576</v>
      </c>
      <c r="I5264" s="129">
        <v>1450.017803</v>
      </c>
      <c r="J5264" s="86">
        <v>30.4146</v>
      </c>
      <c r="K5264" s="129">
        <f t="shared" si="154"/>
        <v>47.675057472398123</v>
      </c>
      <c r="L5264" s="68" t="str">
        <f>VLOOKUP(C5264,[6]Consolidado!$B:$E,2,FALSE)</f>
        <v>Maderas Collective</v>
      </c>
      <c r="M5264" s="69" t="str">
        <f>VLOOKUP(C5264,[6]Consolidado!$B:$E,3,FALSE)</f>
        <v>Fabricacion Prensa Hidraulica [Wework] y moldes para silla bonanza</v>
      </c>
      <c r="N5264" s="70" t="str">
        <f>VLOOKUP(C5264,[6]Consolidado!$B:$H,7,FALSE)</f>
        <v>Cierre en Dic. (AF)</v>
      </c>
      <c r="O5264" s="141"/>
      <c r="P5264" s="141"/>
    </row>
    <row r="5265" spans="1:16" s="71" customFormat="1" ht="16.5" customHeight="1" outlineLevel="1" x14ac:dyDescent="0.2">
      <c r="A5265" s="60" t="s">
        <v>725</v>
      </c>
      <c r="B5265" s="61">
        <v>42986</v>
      </c>
      <c r="C5265" s="141">
        <v>371</v>
      </c>
      <c r="D5265" s="63" t="str">
        <f>VLOOKUP(C5265,[6]Consolidado!$B:$E,4,FALSE)</f>
        <v>Finalizada</v>
      </c>
      <c r="E5265" s="64" t="s">
        <v>49</v>
      </c>
      <c r="F5265" s="65" t="s">
        <v>151</v>
      </c>
      <c r="G5265" s="66">
        <v>6</v>
      </c>
      <c r="H5265" s="67">
        <v>30.013242999999999</v>
      </c>
      <c r="I5265" s="129">
        <v>180.07945699999999</v>
      </c>
      <c r="J5265" s="86">
        <v>30.4146</v>
      </c>
      <c r="K5265" s="129">
        <f t="shared" si="154"/>
        <v>5.9208227956310449</v>
      </c>
      <c r="L5265" s="68" t="str">
        <f>VLOOKUP(C5265,[6]Consolidado!$B:$E,2,FALSE)</f>
        <v>Papagayo Four Seasons</v>
      </c>
      <c r="M5265" s="69" t="str">
        <f>VLOOKUP(C5265,[6]Consolidado!$B:$E,3,FALSE)</f>
        <v>Prototipo IT-200 Bar Stool</v>
      </c>
      <c r="N5265" s="70" t="str">
        <f>VLOOKUP(C5265,[6]Consolidado!$B:$H,7,FALSE)</f>
        <v>Septiembre</v>
      </c>
      <c r="O5265" s="141"/>
      <c r="P5265" s="141"/>
    </row>
    <row r="5266" spans="1:16" s="71" customFormat="1" ht="16.5" customHeight="1" outlineLevel="1" x14ac:dyDescent="0.2">
      <c r="A5266" s="60" t="s">
        <v>725</v>
      </c>
      <c r="B5266" s="61">
        <v>42986</v>
      </c>
      <c r="C5266" s="141">
        <v>452</v>
      </c>
      <c r="D5266" s="63" t="str">
        <f>VLOOKUP(C5266,[6]Consolidado!$B:$E,4,FALSE)</f>
        <v>Finalizada</v>
      </c>
      <c r="E5266" s="64" t="s">
        <v>31</v>
      </c>
      <c r="F5266" s="65" t="s">
        <v>321</v>
      </c>
      <c r="G5266" s="66">
        <v>4</v>
      </c>
      <c r="H5266" s="67">
        <v>1.1793180000000001</v>
      </c>
      <c r="I5266" s="129">
        <v>4.7172729999999996</v>
      </c>
      <c r="J5266" s="86">
        <v>30.4146</v>
      </c>
      <c r="K5266" s="129">
        <f t="shared" si="154"/>
        <v>0.15509896562834952</v>
      </c>
      <c r="L5266" s="68" t="str">
        <f>VLOOKUP(C5266,[6]Consolidado!$B:$E,2,FALSE)</f>
        <v>Maderas Collective</v>
      </c>
      <c r="M5266" s="69" t="str">
        <f>VLOOKUP(C5266,[6]Consolidado!$B:$E,3,FALSE)</f>
        <v>Caja para Muestras Premium 1.2</v>
      </c>
      <c r="N5266" s="70" t="str">
        <f>VLOOKUP(C5266,[6]Consolidado!$B:$H,7,FALSE)</f>
        <v>Septiembre</v>
      </c>
      <c r="O5266" s="141"/>
      <c r="P5266" s="141"/>
    </row>
    <row r="5267" spans="1:16" s="71" customFormat="1" ht="16.5" customHeight="1" outlineLevel="1" x14ac:dyDescent="0.2">
      <c r="A5267" s="60" t="s">
        <v>725</v>
      </c>
      <c r="B5267" s="61">
        <v>42986</v>
      </c>
      <c r="C5267" s="141">
        <v>381</v>
      </c>
      <c r="D5267" s="63" t="str">
        <f>VLOOKUP(C5267,[6]Consolidado!$B:$E,4,FALSE)</f>
        <v>Finalizada</v>
      </c>
      <c r="E5267" s="64" t="s">
        <v>28</v>
      </c>
      <c r="F5267" s="65" t="s">
        <v>317</v>
      </c>
      <c r="G5267" s="66">
        <v>3</v>
      </c>
      <c r="H5267" s="67">
        <v>771.65107699999999</v>
      </c>
      <c r="I5267" s="129">
        <v>2314.953231</v>
      </c>
      <c r="J5267" s="86">
        <v>30.4146</v>
      </c>
      <c r="K5267" s="129">
        <f t="shared" si="154"/>
        <v>76.113222958710622</v>
      </c>
      <c r="L5267" s="68" t="str">
        <f>VLOOKUP(C5267,[6]Consolidado!$B:$E,2,FALSE)</f>
        <v>The wick hotel</v>
      </c>
      <c r="M5267" s="69" t="str">
        <f>VLOOKUP(C5267,[6]Consolidado!$B:$E,3,FALSE)</f>
        <v>S-1 Dining chair</v>
      </c>
      <c r="N5267" s="70" t="str">
        <f>VLOOKUP(C5267,[6]Consolidado!$B:$H,7,FALSE)</f>
        <v>Septiembre</v>
      </c>
      <c r="O5267" s="141"/>
      <c r="P5267" s="141"/>
    </row>
    <row r="5268" spans="1:16" s="71" customFormat="1" ht="16.5" customHeight="1" outlineLevel="1" x14ac:dyDescent="0.2">
      <c r="A5268" s="60" t="s">
        <v>725</v>
      </c>
      <c r="B5268" s="61">
        <v>42986</v>
      </c>
      <c r="C5268" s="141">
        <v>381</v>
      </c>
      <c r="D5268" s="63" t="str">
        <f>VLOOKUP(C5268,[6]Consolidado!$B:$E,4,FALSE)</f>
        <v>Finalizada</v>
      </c>
      <c r="E5268" s="64" t="s">
        <v>40</v>
      </c>
      <c r="F5268" s="65" t="s">
        <v>316</v>
      </c>
      <c r="G5268" s="66">
        <v>480</v>
      </c>
      <c r="H5268" s="67">
        <v>0.21241599999999999</v>
      </c>
      <c r="I5268" s="129">
        <v>101.95950999999999</v>
      </c>
      <c r="J5268" s="86">
        <v>30.4146</v>
      </c>
      <c r="K5268" s="129">
        <f t="shared" si="154"/>
        <v>3.3523212536084643</v>
      </c>
      <c r="L5268" s="68" t="str">
        <f>VLOOKUP(C5268,[6]Consolidado!$B:$E,2,FALSE)</f>
        <v>The wick hotel</v>
      </c>
      <c r="M5268" s="69" t="str">
        <f>VLOOKUP(C5268,[6]Consolidado!$B:$E,3,FALSE)</f>
        <v>S-1 Dining chair</v>
      </c>
      <c r="N5268" s="70" t="str">
        <f>VLOOKUP(C5268,[6]Consolidado!$B:$H,7,FALSE)</f>
        <v>Septiembre</v>
      </c>
      <c r="O5268" s="141"/>
      <c r="P5268" s="141"/>
    </row>
    <row r="5269" spans="1:16" s="71" customFormat="1" ht="16.5" customHeight="1" outlineLevel="1" x14ac:dyDescent="0.2">
      <c r="A5269" s="60" t="s">
        <v>725</v>
      </c>
      <c r="B5269" s="61">
        <v>42986</v>
      </c>
      <c r="C5269" s="141">
        <v>381</v>
      </c>
      <c r="D5269" s="63" t="str">
        <f>VLOOKUP(C5269,[6]Consolidado!$B:$E,4,FALSE)</f>
        <v>Finalizada</v>
      </c>
      <c r="E5269" s="64" t="s">
        <v>40</v>
      </c>
      <c r="F5269" s="65" t="s">
        <v>314</v>
      </c>
      <c r="G5269" s="66">
        <v>120</v>
      </c>
      <c r="H5269" s="67">
        <v>0.40263599999999999</v>
      </c>
      <c r="I5269" s="129">
        <v>48.316307999999999</v>
      </c>
      <c r="J5269" s="86">
        <v>30.4146</v>
      </c>
      <c r="K5269" s="129">
        <f t="shared" si="154"/>
        <v>1.5885892959302439</v>
      </c>
      <c r="L5269" s="68" t="str">
        <f>VLOOKUP(C5269,[6]Consolidado!$B:$E,2,FALSE)</f>
        <v>The wick hotel</v>
      </c>
      <c r="M5269" s="69" t="str">
        <f>VLOOKUP(C5269,[6]Consolidado!$B:$E,3,FALSE)</f>
        <v>S-1 Dining chair</v>
      </c>
      <c r="N5269" s="70" t="str">
        <f>VLOOKUP(C5269,[6]Consolidado!$B:$H,7,FALSE)</f>
        <v>Septiembre</v>
      </c>
      <c r="O5269" s="141"/>
      <c r="P5269" s="141"/>
    </row>
    <row r="5270" spans="1:16" s="71" customFormat="1" ht="16.5" customHeight="1" outlineLevel="1" x14ac:dyDescent="0.2">
      <c r="A5270" s="60" t="s">
        <v>725</v>
      </c>
      <c r="B5270" s="61">
        <v>42986</v>
      </c>
      <c r="C5270" s="141">
        <v>390</v>
      </c>
      <c r="D5270" s="63" t="str">
        <f>VLOOKUP(C5270,[6]Consolidado!$B:$E,4,FALSE)</f>
        <v>Finalizada</v>
      </c>
      <c r="E5270" s="64" t="s">
        <v>25</v>
      </c>
      <c r="F5270" s="65" t="s">
        <v>309</v>
      </c>
      <c r="G5270" s="66">
        <v>2</v>
      </c>
      <c r="H5270" s="67">
        <v>817.09133899999995</v>
      </c>
      <c r="I5270" s="129">
        <v>1634.1826779999999</v>
      </c>
      <c r="J5270" s="86">
        <v>30.4146</v>
      </c>
      <c r="K5270" s="129">
        <f t="shared" ref="K5270:K5333" si="155">IFERROR(I5270/J5270,0)</f>
        <v>53.730204507045954</v>
      </c>
      <c r="L5270" s="68" t="str">
        <f>VLOOKUP(C5270,[6]Consolidado!$B:$E,2,FALSE)</f>
        <v>Costa Palmas</v>
      </c>
      <c r="M5270" s="69" t="str">
        <f>VLOOKUP(C5270,[6]Consolidado!$B:$E,3,FALSE)</f>
        <v>BC-T-05 Side table</v>
      </c>
      <c r="N5270" s="70" t="str">
        <f>VLOOKUP(C5270,[6]Consolidado!$B:$H,7,FALSE)</f>
        <v>Septiembre</v>
      </c>
      <c r="O5270" s="141"/>
      <c r="P5270" s="141"/>
    </row>
    <row r="5271" spans="1:16" s="71" customFormat="1" ht="16.5" customHeight="1" outlineLevel="1" x14ac:dyDescent="0.2">
      <c r="A5271" s="60" t="s">
        <v>725</v>
      </c>
      <c r="B5271" s="61">
        <v>42986</v>
      </c>
      <c r="C5271" s="141">
        <v>390</v>
      </c>
      <c r="D5271" s="63" t="str">
        <f>VLOOKUP(C5271,[6]Consolidado!$B:$E,4,FALSE)</f>
        <v>Finalizada</v>
      </c>
      <c r="E5271" s="64" t="s">
        <v>25</v>
      </c>
      <c r="F5271" s="65" t="s">
        <v>308</v>
      </c>
      <c r="G5271" s="66">
        <v>1</v>
      </c>
      <c r="H5271" s="67">
        <v>1017.632253</v>
      </c>
      <c r="I5271" s="129">
        <v>1017.632253</v>
      </c>
      <c r="J5271" s="86">
        <v>30.4146</v>
      </c>
      <c r="K5271" s="129">
        <f t="shared" si="155"/>
        <v>33.458676194985301</v>
      </c>
      <c r="L5271" s="68" t="str">
        <f>VLOOKUP(C5271,[6]Consolidado!$B:$E,2,FALSE)</f>
        <v>Costa Palmas</v>
      </c>
      <c r="M5271" s="69" t="str">
        <f>VLOOKUP(C5271,[6]Consolidado!$B:$E,3,FALSE)</f>
        <v>BC-T-05 Side table</v>
      </c>
      <c r="N5271" s="70" t="str">
        <f>VLOOKUP(C5271,[6]Consolidado!$B:$H,7,FALSE)</f>
        <v>Septiembre</v>
      </c>
      <c r="O5271" s="141"/>
      <c r="P5271" s="141"/>
    </row>
    <row r="5272" spans="1:16" s="71" customFormat="1" ht="16.5" customHeight="1" outlineLevel="1" x14ac:dyDescent="0.2">
      <c r="A5272" s="60" t="s">
        <v>725</v>
      </c>
      <c r="B5272" s="61">
        <v>42986</v>
      </c>
      <c r="C5272" s="141">
        <v>390</v>
      </c>
      <c r="D5272" s="63" t="str">
        <f>VLOOKUP(C5272,[6]Consolidado!$B:$E,4,FALSE)</f>
        <v>Finalizada</v>
      </c>
      <c r="E5272" s="64" t="s">
        <v>51</v>
      </c>
      <c r="F5272" s="65" t="s">
        <v>300</v>
      </c>
      <c r="G5272" s="66">
        <v>1.6</v>
      </c>
      <c r="H5272" s="67">
        <v>198.632576</v>
      </c>
      <c r="I5272" s="129">
        <v>317.81212099999999</v>
      </c>
      <c r="J5272" s="86">
        <v>30.4146</v>
      </c>
      <c r="K5272" s="129">
        <f t="shared" si="155"/>
        <v>10.449327658427203</v>
      </c>
      <c r="L5272" s="68" t="str">
        <f>VLOOKUP(C5272,[6]Consolidado!$B:$E,2,FALSE)</f>
        <v>Costa Palmas</v>
      </c>
      <c r="M5272" s="69" t="str">
        <f>VLOOKUP(C5272,[6]Consolidado!$B:$E,3,FALSE)</f>
        <v>BC-T-05 Side table</v>
      </c>
      <c r="N5272" s="70" t="str">
        <f>VLOOKUP(C5272,[6]Consolidado!$B:$H,7,FALSE)</f>
        <v>Septiembre</v>
      </c>
      <c r="O5272" s="141"/>
      <c r="P5272" s="141"/>
    </row>
    <row r="5273" spans="1:16" s="71" customFormat="1" ht="16.5" customHeight="1" outlineLevel="1" x14ac:dyDescent="0.2">
      <c r="A5273" s="60" t="s">
        <v>725</v>
      </c>
      <c r="B5273" s="61">
        <v>42985</v>
      </c>
      <c r="C5273" s="141">
        <v>395</v>
      </c>
      <c r="D5273" s="63" t="str">
        <f>VLOOKUP(C5273,[6]Consolidado!$B:$E,4,FALSE)</f>
        <v>Finalizada</v>
      </c>
      <c r="E5273" s="64" t="s">
        <v>40</v>
      </c>
      <c r="F5273" s="65" t="s">
        <v>314</v>
      </c>
      <c r="G5273" s="66">
        <v>30</v>
      </c>
      <c r="H5273" s="67">
        <v>0.40263599999999999</v>
      </c>
      <c r="I5273" s="129">
        <v>12.079077</v>
      </c>
      <c r="J5273" s="86">
        <v>30.4146</v>
      </c>
      <c r="K5273" s="129">
        <f t="shared" si="155"/>
        <v>0.39714732398256097</v>
      </c>
      <c r="L5273" s="68" t="str">
        <f>VLOOKUP(C5273,[6]Consolidado!$B:$E,2,FALSE)</f>
        <v>The wick hotel</v>
      </c>
      <c r="M5273" s="69" t="str">
        <f>VLOOKUP(C5273,[6]Consolidado!$B:$E,3,FALSE)</f>
        <v>T-4 Dining table</v>
      </c>
      <c r="N5273" s="70" t="str">
        <f>VLOOKUP(C5273,[6]Consolidado!$B:$H,7,FALSE)</f>
        <v>Septiembre</v>
      </c>
      <c r="O5273" s="141"/>
      <c r="P5273" s="141"/>
    </row>
    <row r="5274" spans="1:16" s="71" customFormat="1" ht="16.5" customHeight="1" outlineLevel="1" x14ac:dyDescent="0.2">
      <c r="A5274" s="60" t="s">
        <v>725</v>
      </c>
      <c r="B5274" s="61">
        <v>42985</v>
      </c>
      <c r="C5274" s="141">
        <v>395</v>
      </c>
      <c r="D5274" s="63" t="str">
        <f>VLOOKUP(C5274,[6]Consolidado!$B:$E,4,FALSE)</f>
        <v>Finalizada</v>
      </c>
      <c r="E5274" s="64" t="s">
        <v>28</v>
      </c>
      <c r="F5274" s="65" t="s">
        <v>315</v>
      </c>
      <c r="G5274" s="66">
        <v>2</v>
      </c>
      <c r="H5274" s="67">
        <v>716.52</v>
      </c>
      <c r="I5274" s="129">
        <v>1433.04</v>
      </c>
      <c r="J5274" s="86">
        <v>30.4146</v>
      </c>
      <c r="K5274" s="129">
        <f t="shared" si="155"/>
        <v>47.11684519934505</v>
      </c>
      <c r="L5274" s="68" t="str">
        <f>VLOOKUP(C5274,[6]Consolidado!$B:$E,2,FALSE)</f>
        <v>The wick hotel</v>
      </c>
      <c r="M5274" s="69" t="str">
        <f>VLOOKUP(C5274,[6]Consolidado!$B:$E,3,FALSE)</f>
        <v>T-4 Dining table</v>
      </c>
      <c r="N5274" s="70" t="str">
        <f>VLOOKUP(C5274,[6]Consolidado!$B:$H,7,FALSE)</f>
        <v>Septiembre</v>
      </c>
      <c r="O5274" s="141"/>
      <c r="P5274" s="141"/>
    </row>
    <row r="5275" spans="1:16" s="71" customFormat="1" ht="16.5" customHeight="1" outlineLevel="1" x14ac:dyDescent="0.2">
      <c r="A5275" s="60" t="s">
        <v>725</v>
      </c>
      <c r="B5275" s="61">
        <v>42985</v>
      </c>
      <c r="C5275" s="141">
        <v>393</v>
      </c>
      <c r="D5275" s="63" t="str">
        <f>VLOOKUP(C5275,[6]Consolidado!$B:$E,4,FALSE)</f>
        <v>Finalizada</v>
      </c>
      <c r="E5275" s="64" t="s">
        <v>28</v>
      </c>
      <c r="F5275" s="65" t="s">
        <v>315</v>
      </c>
      <c r="G5275" s="66">
        <v>2</v>
      </c>
      <c r="H5275" s="67">
        <v>716.52</v>
      </c>
      <c r="I5275" s="129">
        <v>1433.04</v>
      </c>
      <c r="J5275" s="86">
        <v>30.4146</v>
      </c>
      <c r="K5275" s="129">
        <f t="shared" si="155"/>
        <v>47.11684519934505</v>
      </c>
      <c r="L5275" s="68" t="str">
        <f>VLOOKUP(C5275,[6]Consolidado!$B:$E,2,FALSE)</f>
        <v>The wick hotel</v>
      </c>
      <c r="M5275" s="69" t="str">
        <f>VLOOKUP(C5275,[6]Consolidado!$B:$E,3,FALSE)</f>
        <v>T-2 Dining table</v>
      </c>
      <c r="N5275" s="70" t="str">
        <f>VLOOKUP(C5275,[6]Consolidado!$B:$H,7,FALSE)</f>
        <v>Septiembre</v>
      </c>
      <c r="O5275" s="141"/>
      <c r="P5275" s="141"/>
    </row>
    <row r="5276" spans="1:16" s="71" customFormat="1" ht="16.5" customHeight="1" outlineLevel="1" x14ac:dyDescent="0.2">
      <c r="A5276" s="60" t="s">
        <v>725</v>
      </c>
      <c r="B5276" s="61">
        <v>42985</v>
      </c>
      <c r="C5276" s="141">
        <v>393</v>
      </c>
      <c r="D5276" s="63" t="str">
        <f>VLOOKUP(C5276,[6]Consolidado!$B:$E,4,FALSE)</f>
        <v>Finalizada</v>
      </c>
      <c r="E5276" s="64" t="s">
        <v>40</v>
      </c>
      <c r="F5276" s="65" t="s">
        <v>314</v>
      </c>
      <c r="G5276" s="66">
        <v>30</v>
      </c>
      <c r="H5276" s="67">
        <v>0.40263599999999999</v>
      </c>
      <c r="I5276" s="129">
        <v>12.079077</v>
      </c>
      <c r="J5276" s="86">
        <v>30.4146</v>
      </c>
      <c r="K5276" s="129">
        <f t="shared" si="155"/>
        <v>0.39714732398256097</v>
      </c>
      <c r="L5276" s="68" t="str">
        <f>VLOOKUP(C5276,[6]Consolidado!$B:$E,2,FALSE)</f>
        <v>The wick hotel</v>
      </c>
      <c r="M5276" s="69" t="str">
        <f>VLOOKUP(C5276,[6]Consolidado!$B:$E,3,FALSE)</f>
        <v>T-2 Dining table</v>
      </c>
      <c r="N5276" s="70" t="str">
        <f>VLOOKUP(C5276,[6]Consolidado!$B:$H,7,FALSE)</f>
        <v>Septiembre</v>
      </c>
      <c r="O5276" s="141"/>
      <c r="P5276" s="141"/>
    </row>
    <row r="5277" spans="1:16" s="71" customFormat="1" ht="16.5" customHeight="1" outlineLevel="1" x14ac:dyDescent="0.2">
      <c r="A5277" s="60" t="s">
        <v>725</v>
      </c>
      <c r="B5277" s="61">
        <v>42985</v>
      </c>
      <c r="C5277" s="141" t="s">
        <v>307</v>
      </c>
      <c r="D5277" s="63" t="str">
        <f>VLOOKUP(C5277,[6]Consolidado!$B:$E,4,FALSE)</f>
        <v>Finalizada</v>
      </c>
      <c r="E5277" s="64" t="s">
        <v>49</v>
      </c>
      <c r="F5277" s="65" t="s">
        <v>313</v>
      </c>
      <c r="G5277" s="66">
        <v>0.25</v>
      </c>
      <c r="H5277" s="67">
        <v>1140</v>
      </c>
      <c r="I5277" s="129">
        <v>285</v>
      </c>
      <c r="J5277" s="86">
        <v>30.4146</v>
      </c>
      <c r="K5277" s="129">
        <f t="shared" si="155"/>
        <v>9.3704996942257992</v>
      </c>
      <c r="L5277" s="68" t="str">
        <f>VLOOKUP(C5277,[6]Consolidado!$B:$E,2,FALSE)</f>
        <v>Costa Palmas</v>
      </c>
      <c r="M5277" s="69" t="str">
        <f>VLOOKUP(C5277,[6]Consolidado!$B:$E,3,FALSE)</f>
        <v>BC-ET-30 Teak coffee B</v>
      </c>
      <c r="N5277" s="70" t="str">
        <f>VLOOKUP(C5277,[6]Consolidado!$B:$H,7,FALSE)</f>
        <v>Septiembre</v>
      </c>
      <c r="O5277" s="141"/>
      <c r="P5277" s="141"/>
    </row>
    <row r="5278" spans="1:16" s="71" customFormat="1" ht="16.5" customHeight="1" outlineLevel="1" x14ac:dyDescent="0.2">
      <c r="A5278" s="60" t="s">
        <v>725</v>
      </c>
      <c r="B5278" s="61">
        <v>42985</v>
      </c>
      <c r="C5278" s="141" t="s">
        <v>305</v>
      </c>
      <c r="D5278" s="63" t="str">
        <f>VLOOKUP(C5278,[6]Consolidado!$B:$E,4,FALSE)</f>
        <v>Finalizada</v>
      </c>
      <c r="E5278" s="64" t="s">
        <v>49</v>
      </c>
      <c r="F5278" s="65" t="s">
        <v>313</v>
      </c>
      <c r="G5278" s="66">
        <v>0.75</v>
      </c>
      <c r="H5278" s="67">
        <v>1140</v>
      </c>
      <c r="I5278" s="129">
        <v>855</v>
      </c>
      <c r="J5278" s="86">
        <v>30.4146</v>
      </c>
      <c r="K5278" s="129">
        <f t="shared" si="155"/>
        <v>28.111499082677398</v>
      </c>
      <c r="L5278" s="68" t="str">
        <f>VLOOKUP(C5278,[6]Consolidado!$B:$E,2,FALSE)</f>
        <v>Costa Palmas</v>
      </c>
      <c r="M5278" s="69" t="str">
        <f>VLOOKUP(C5278,[6]Consolidado!$B:$E,3,FALSE)</f>
        <v>BC-ET-07 Teak coffee</v>
      </c>
      <c r="N5278" s="70" t="str">
        <f>VLOOKUP(C5278,[6]Consolidado!$B:$H,7,FALSE)</f>
        <v>Septiembre</v>
      </c>
      <c r="O5278" s="141"/>
      <c r="P5278" s="141"/>
    </row>
    <row r="5279" spans="1:16" s="71" customFormat="1" ht="16.5" customHeight="1" outlineLevel="1" x14ac:dyDescent="0.2">
      <c r="A5279" s="60" t="s">
        <v>725</v>
      </c>
      <c r="B5279" s="61">
        <v>43006</v>
      </c>
      <c r="C5279" s="141">
        <v>484</v>
      </c>
      <c r="D5279" s="63" t="str">
        <f>VLOOKUP(C5279,[6]Consolidado!$B:$E,4,FALSE)</f>
        <v>Finalizada</v>
      </c>
      <c r="E5279" s="64" t="s">
        <v>49</v>
      </c>
      <c r="F5279" s="65" t="s">
        <v>367</v>
      </c>
      <c r="G5279" s="66">
        <v>1</v>
      </c>
      <c r="H5279" s="67">
        <v>0</v>
      </c>
      <c r="I5279" s="129">
        <v>0</v>
      </c>
      <c r="J5279" s="86">
        <v>30.4146</v>
      </c>
      <c r="K5279" s="129">
        <f t="shared" si="155"/>
        <v>0</v>
      </c>
      <c r="L5279" s="68" t="str">
        <f>VLOOKUP(C5279,[6]Consolidado!$B:$E,2,FALSE)</f>
        <v>Maderas Collective</v>
      </c>
      <c r="M5279" s="69" t="str">
        <f>VLOOKUP(C5279,[6]Consolidado!$B:$E,3,FALSE)</f>
        <v>Bolso y cajon para impresora de Produccion</v>
      </c>
      <c r="N5279" s="70" t="str">
        <f>VLOOKUP(C5279,[6]Consolidado!$B:$H,7,FALSE)</f>
        <v>Octubre</v>
      </c>
      <c r="O5279" s="141"/>
      <c r="P5279" s="141"/>
    </row>
    <row r="5280" spans="1:16" s="71" customFormat="1" ht="16.5" customHeight="1" outlineLevel="1" x14ac:dyDescent="0.2">
      <c r="A5280" s="60" t="s">
        <v>725</v>
      </c>
      <c r="B5280" s="61">
        <v>43003</v>
      </c>
      <c r="C5280" s="141">
        <v>382</v>
      </c>
      <c r="D5280" s="63" t="str">
        <f>VLOOKUP(C5280,[6]Consolidado!$B:$E,4,FALSE)</f>
        <v>Finalizada</v>
      </c>
      <c r="E5280" s="64" t="s">
        <v>49</v>
      </c>
      <c r="F5280" s="65" t="s">
        <v>355</v>
      </c>
      <c r="G5280" s="66">
        <v>-0.25</v>
      </c>
      <c r="H5280" s="67">
        <v>1900</v>
      </c>
      <c r="I5280" s="129">
        <v>-475</v>
      </c>
      <c r="J5280" s="86">
        <v>30.4146</v>
      </c>
      <c r="K5280" s="129">
        <f t="shared" si="155"/>
        <v>-15.617499490376332</v>
      </c>
      <c r="L5280" s="68" t="str">
        <f>VLOOKUP(C5280,[6]Consolidado!$B:$E,2,FALSE)</f>
        <v>The wick hotel</v>
      </c>
      <c r="M5280" s="69" t="str">
        <f>VLOOKUP(C5280,[6]Consolidado!$B:$E,3,FALSE)</f>
        <v>S-2 Bar Height chair</v>
      </c>
      <c r="N5280" s="70" t="str">
        <f>VLOOKUP(C5280,[6]Consolidado!$B:$H,7,FALSE)</f>
        <v>Septiembre</v>
      </c>
      <c r="O5280" s="141"/>
      <c r="P5280" s="141"/>
    </row>
    <row r="5281" spans="1:16" s="71" customFormat="1" ht="16.5" customHeight="1" outlineLevel="1" x14ac:dyDescent="0.2">
      <c r="A5281" s="60" t="s">
        <v>725</v>
      </c>
      <c r="B5281" s="61">
        <v>43003</v>
      </c>
      <c r="C5281" s="141">
        <v>382</v>
      </c>
      <c r="D5281" s="63" t="str">
        <f>VLOOKUP(C5281,[6]Consolidado!$B:$E,4,FALSE)</f>
        <v>Finalizada</v>
      </c>
      <c r="E5281" s="64" t="s">
        <v>49</v>
      </c>
      <c r="F5281" s="65" t="s">
        <v>354</v>
      </c>
      <c r="G5281" s="66">
        <v>-9</v>
      </c>
      <c r="H5281" s="67">
        <v>0</v>
      </c>
      <c r="I5281" s="129">
        <v>0</v>
      </c>
      <c r="J5281" s="86">
        <v>30.4146</v>
      </c>
      <c r="K5281" s="129">
        <f t="shared" si="155"/>
        <v>0</v>
      </c>
      <c r="L5281" s="68" t="str">
        <f>VLOOKUP(C5281,[6]Consolidado!$B:$E,2,FALSE)</f>
        <v>The wick hotel</v>
      </c>
      <c r="M5281" s="69" t="str">
        <f>VLOOKUP(C5281,[6]Consolidado!$B:$E,3,FALSE)</f>
        <v>S-2 Bar Height chair</v>
      </c>
      <c r="N5281" s="70" t="str">
        <f>VLOOKUP(C5281,[6]Consolidado!$B:$H,7,FALSE)</f>
        <v>Septiembre</v>
      </c>
      <c r="O5281" s="141"/>
      <c r="P5281" s="141"/>
    </row>
    <row r="5282" spans="1:16" s="71" customFormat="1" ht="16.5" customHeight="1" outlineLevel="1" x14ac:dyDescent="0.2">
      <c r="A5282" s="60" t="s">
        <v>725</v>
      </c>
      <c r="B5282" s="61">
        <v>43003</v>
      </c>
      <c r="C5282" s="141">
        <v>381</v>
      </c>
      <c r="D5282" s="63" t="str">
        <f>VLOOKUP(C5282,[6]Consolidado!$B:$E,4,FALSE)</f>
        <v>Finalizada</v>
      </c>
      <c r="E5282" s="64" t="s">
        <v>49</v>
      </c>
      <c r="F5282" s="65" t="s">
        <v>357</v>
      </c>
      <c r="G5282" s="66">
        <v>-4</v>
      </c>
      <c r="H5282" s="67">
        <v>0</v>
      </c>
      <c r="I5282" s="129">
        <v>0</v>
      </c>
      <c r="J5282" s="86">
        <v>30.4146</v>
      </c>
      <c r="K5282" s="129">
        <f t="shared" si="155"/>
        <v>0</v>
      </c>
      <c r="L5282" s="68" t="str">
        <f>VLOOKUP(C5282,[6]Consolidado!$B:$E,2,FALSE)</f>
        <v>The wick hotel</v>
      </c>
      <c r="M5282" s="69" t="str">
        <f>VLOOKUP(C5282,[6]Consolidado!$B:$E,3,FALSE)</f>
        <v>S-1 Dining chair</v>
      </c>
      <c r="N5282" s="70" t="str">
        <f>VLOOKUP(C5282,[6]Consolidado!$B:$H,7,FALSE)</f>
        <v>Septiembre</v>
      </c>
      <c r="O5282" s="141"/>
      <c r="P5282" s="141"/>
    </row>
    <row r="5283" spans="1:16" s="71" customFormat="1" ht="16.5" customHeight="1" outlineLevel="1" x14ac:dyDescent="0.2">
      <c r="A5283" s="60" t="s">
        <v>725</v>
      </c>
      <c r="B5283" s="61">
        <v>43003</v>
      </c>
      <c r="C5283" s="141">
        <v>381</v>
      </c>
      <c r="D5283" s="63" t="str">
        <f>VLOOKUP(C5283,[6]Consolidado!$B:$E,4,FALSE)</f>
        <v>Finalizada</v>
      </c>
      <c r="E5283" s="64" t="s">
        <v>49</v>
      </c>
      <c r="F5283" s="65" t="s">
        <v>355</v>
      </c>
      <c r="G5283" s="66">
        <v>-0.75</v>
      </c>
      <c r="H5283" s="67">
        <v>1900</v>
      </c>
      <c r="I5283" s="129">
        <v>-1425</v>
      </c>
      <c r="J5283" s="86">
        <v>30.4146</v>
      </c>
      <c r="K5283" s="129">
        <f t="shared" si="155"/>
        <v>-46.852498471128996</v>
      </c>
      <c r="L5283" s="68" t="str">
        <f>VLOOKUP(C5283,[6]Consolidado!$B:$E,2,FALSE)</f>
        <v>The wick hotel</v>
      </c>
      <c r="M5283" s="69" t="str">
        <f>VLOOKUP(C5283,[6]Consolidado!$B:$E,3,FALSE)</f>
        <v>S-1 Dining chair</v>
      </c>
      <c r="N5283" s="70" t="str">
        <f>VLOOKUP(C5283,[6]Consolidado!$B:$H,7,FALSE)</f>
        <v>Septiembre</v>
      </c>
      <c r="O5283" s="141"/>
      <c r="P5283" s="141"/>
    </row>
    <row r="5284" spans="1:16" s="71" customFormat="1" ht="16.5" customHeight="1" outlineLevel="1" x14ac:dyDescent="0.2">
      <c r="A5284" s="60" t="s">
        <v>725</v>
      </c>
      <c r="B5284" s="61">
        <v>42990</v>
      </c>
      <c r="C5284" s="141">
        <v>381</v>
      </c>
      <c r="D5284" s="63" t="str">
        <f>VLOOKUP(C5284,[6]Consolidado!$B:$E,4,FALSE)</f>
        <v>Finalizada</v>
      </c>
      <c r="E5284" s="64" t="s">
        <v>49</v>
      </c>
      <c r="F5284" s="65" t="s">
        <v>357</v>
      </c>
      <c r="G5284" s="66">
        <v>5</v>
      </c>
      <c r="H5284" s="67">
        <v>0</v>
      </c>
      <c r="I5284" s="129">
        <v>0</v>
      </c>
      <c r="J5284" s="86">
        <v>30.4146</v>
      </c>
      <c r="K5284" s="129">
        <f t="shared" si="155"/>
        <v>0</v>
      </c>
      <c r="L5284" s="68" t="str">
        <f>VLOOKUP(C5284,[6]Consolidado!$B:$E,2,FALSE)</f>
        <v>The wick hotel</v>
      </c>
      <c r="M5284" s="69" t="str">
        <f>VLOOKUP(C5284,[6]Consolidado!$B:$E,3,FALSE)</f>
        <v>S-1 Dining chair</v>
      </c>
      <c r="N5284" s="70" t="str">
        <f>VLOOKUP(C5284,[6]Consolidado!$B:$H,7,FALSE)</f>
        <v>Septiembre</v>
      </c>
      <c r="O5284" s="141"/>
      <c r="P5284" s="141"/>
    </row>
    <row r="5285" spans="1:16" s="71" customFormat="1" ht="16.5" customHeight="1" outlineLevel="1" x14ac:dyDescent="0.2">
      <c r="A5285" s="60" t="s">
        <v>725</v>
      </c>
      <c r="B5285" s="61">
        <v>42989</v>
      </c>
      <c r="C5285" s="141">
        <v>382</v>
      </c>
      <c r="D5285" s="63" t="str">
        <f>VLOOKUP(C5285,[6]Consolidado!$B:$E,4,FALSE)</f>
        <v>Finalizada</v>
      </c>
      <c r="E5285" s="64" t="s">
        <v>49</v>
      </c>
      <c r="F5285" s="65" t="s">
        <v>355</v>
      </c>
      <c r="G5285" s="66">
        <v>0.5</v>
      </c>
      <c r="H5285" s="67">
        <v>1900</v>
      </c>
      <c r="I5285" s="129">
        <v>950</v>
      </c>
      <c r="J5285" s="86">
        <v>30.4146</v>
      </c>
      <c r="K5285" s="129">
        <f t="shared" si="155"/>
        <v>31.234998980752664</v>
      </c>
      <c r="L5285" s="68" t="str">
        <f>VLOOKUP(C5285,[6]Consolidado!$B:$E,2,FALSE)</f>
        <v>The wick hotel</v>
      </c>
      <c r="M5285" s="69" t="str">
        <f>VLOOKUP(C5285,[6]Consolidado!$B:$E,3,FALSE)</f>
        <v>S-2 Bar Height chair</v>
      </c>
      <c r="N5285" s="70" t="str">
        <f>VLOOKUP(C5285,[6]Consolidado!$B:$H,7,FALSE)</f>
        <v>Septiembre</v>
      </c>
      <c r="O5285" s="141"/>
      <c r="P5285" s="141"/>
    </row>
    <row r="5286" spans="1:16" s="71" customFormat="1" ht="16.5" customHeight="1" outlineLevel="1" x14ac:dyDescent="0.2">
      <c r="A5286" s="60" t="s">
        <v>725</v>
      </c>
      <c r="B5286" s="61">
        <v>42989</v>
      </c>
      <c r="C5286" s="141">
        <v>382</v>
      </c>
      <c r="D5286" s="63" t="str">
        <f>VLOOKUP(C5286,[6]Consolidado!$B:$E,4,FALSE)</f>
        <v>Finalizada</v>
      </c>
      <c r="E5286" s="64" t="s">
        <v>49</v>
      </c>
      <c r="F5286" s="65" t="s">
        <v>354</v>
      </c>
      <c r="G5286" s="66">
        <v>13</v>
      </c>
      <c r="H5286" s="67">
        <v>0</v>
      </c>
      <c r="I5286" s="129">
        <v>0</v>
      </c>
      <c r="J5286" s="86">
        <v>30.4146</v>
      </c>
      <c r="K5286" s="129">
        <f t="shared" si="155"/>
        <v>0</v>
      </c>
      <c r="L5286" s="68" t="str">
        <f>VLOOKUP(C5286,[6]Consolidado!$B:$E,2,FALSE)</f>
        <v>The wick hotel</v>
      </c>
      <c r="M5286" s="69" t="str">
        <f>VLOOKUP(C5286,[6]Consolidado!$B:$E,3,FALSE)</f>
        <v>S-2 Bar Height chair</v>
      </c>
      <c r="N5286" s="70" t="str">
        <f>VLOOKUP(C5286,[6]Consolidado!$B:$H,7,FALSE)</f>
        <v>Septiembre</v>
      </c>
      <c r="O5286" s="141"/>
      <c r="P5286" s="141"/>
    </row>
    <row r="5287" spans="1:16" s="71" customFormat="1" ht="16.5" customHeight="1" outlineLevel="1" x14ac:dyDescent="0.2">
      <c r="A5287" s="60" t="s">
        <v>725</v>
      </c>
      <c r="B5287" s="61">
        <v>42985</v>
      </c>
      <c r="C5287" s="141">
        <v>395</v>
      </c>
      <c r="D5287" s="63" t="str">
        <f>VLOOKUP(C5287,[6]Consolidado!$B:$E,4,FALSE)</f>
        <v>Finalizada</v>
      </c>
      <c r="E5287" s="64" t="s">
        <v>28</v>
      </c>
      <c r="F5287" s="65" t="s">
        <v>315</v>
      </c>
      <c r="G5287" s="66">
        <v>-2</v>
      </c>
      <c r="H5287" s="67">
        <v>716.52</v>
      </c>
      <c r="I5287" s="129">
        <v>-1433.04</v>
      </c>
      <c r="J5287" s="86">
        <v>30.4146</v>
      </c>
      <c r="K5287" s="129">
        <f t="shared" si="155"/>
        <v>-47.11684519934505</v>
      </c>
      <c r="L5287" s="68" t="str">
        <f>VLOOKUP(C5287,[6]Consolidado!$B:$E,2,FALSE)</f>
        <v>The wick hotel</v>
      </c>
      <c r="M5287" s="69" t="str">
        <f>VLOOKUP(C5287,[6]Consolidado!$B:$E,3,FALSE)</f>
        <v>T-4 Dining table</v>
      </c>
      <c r="N5287" s="70" t="str">
        <f>VLOOKUP(C5287,[6]Consolidado!$B:$H,7,FALSE)</f>
        <v>Septiembre</v>
      </c>
      <c r="O5287" s="141"/>
      <c r="P5287" s="141"/>
    </row>
    <row r="5288" spans="1:16" s="71" customFormat="1" ht="16.5" customHeight="1" outlineLevel="1" x14ac:dyDescent="0.2">
      <c r="A5288" s="60" t="s">
        <v>725</v>
      </c>
      <c r="B5288" s="61">
        <v>42985</v>
      </c>
      <c r="C5288" s="141">
        <v>393</v>
      </c>
      <c r="D5288" s="63" t="str">
        <f>VLOOKUP(C5288,[6]Consolidado!$B:$E,4,FALSE)</f>
        <v>Finalizada</v>
      </c>
      <c r="E5288" s="64" t="s">
        <v>28</v>
      </c>
      <c r="F5288" s="65" t="s">
        <v>315</v>
      </c>
      <c r="G5288" s="66">
        <v>-2</v>
      </c>
      <c r="H5288" s="67">
        <v>716.52</v>
      </c>
      <c r="I5288" s="129">
        <v>-1433.04</v>
      </c>
      <c r="J5288" s="86">
        <v>30.4146</v>
      </c>
      <c r="K5288" s="129">
        <f t="shared" si="155"/>
        <v>-47.11684519934505</v>
      </c>
      <c r="L5288" s="68" t="str">
        <f>VLOOKUP(C5288,[6]Consolidado!$B:$E,2,FALSE)</f>
        <v>The wick hotel</v>
      </c>
      <c r="M5288" s="69" t="str">
        <f>VLOOKUP(C5288,[6]Consolidado!$B:$E,3,FALSE)</f>
        <v>T-2 Dining table</v>
      </c>
      <c r="N5288" s="70" t="str">
        <f>VLOOKUP(C5288,[6]Consolidado!$B:$H,7,FALSE)</f>
        <v>Septiembre</v>
      </c>
      <c r="O5288" s="141"/>
      <c r="P5288" s="141"/>
    </row>
    <row r="5289" spans="1:16" s="71" customFormat="1" ht="16.5" customHeight="1" outlineLevel="1" x14ac:dyDescent="0.2">
      <c r="A5289" s="60" t="s">
        <v>725</v>
      </c>
      <c r="B5289" s="61">
        <v>43005</v>
      </c>
      <c r="C5289" s="141">
        <v>377</v>
      </c>
      <c r="D5289" s="63" t="str">
        <f>VLOOKUP(C5289,[6]Consolidado!$B:$E,4,FALSE)</f>
        <v>Finalizada</v>
      </c>
      <c r="E5289" s="64" t="s">
        <v>40</v>
      </c>
      <c r="F5289" s="65" t="s">
        <v>343</v>
      </c>
      <c r="G5289" s="66">
        <v>-420</v>
      </c>
      <c r="H5289" s="67">
        <v>0.53120699999999998</v>
      </c>
      <c r="I5289" s="129">
        <v>-223.107011</v>
      </c>
      <c r="J5289" s="86">
        <v>30.4146</v>
      </c>
      <c r="K5289" s="129">
        <f t="shared" si="155"/>
        <v>-7.3355234328250249</v>
      </c>
      <c r="L5289" s="68" t="str">
        <f>VLOOKUP(C5289,[6]Consolidado!$B:$E,2,FALSE)</f>
        <v>Papagayo Four Seasons</v>
      </c>
      <c r="M5289" s="69" t="str">
        <f>VLOOKUP(C5289,[6]Consolidado!$B:$E,3,FALSE)</f>
        <v>LB-250 Lounge chair @ Terrace-Exterior</v>
      </c>
      <c r="N5289" s="70" t="str">
        <f>VLOOKUP(C5289,[6]Consolidado!$B:$H,7,FALSE)</f>
        <v>Noviembre</v>
      </c>
      <c r="O5289" s="141"/>
      <c r="P5289" s="141"/>
    </row>
    <row r="5290" spans="1:16" s="71" customFormat="1" ht="16.5" customHeight="1" outlineLevel="1" x14ac:dyDescent="0.2">
      <c r="A5290" s="60" t="s">
        <v>725</v>
      </c>
      <c r="B5290" s="61">
        <v>43005</v>
      </c>
      <c r="C5290" s="141">
        <v>358</v>
      </c>
      <c r="D5290" s="63" t="str">
        <f>VLOOKUP(C5290,[6]Consolidado!$B:$E,4,FALSE)</f>
        <v>Finalizada</v>
      </c>
      <c r="E5290" s="64" t="s">
        <v>31</v>
      </c>
      <c r="F5290" s="65" t="s">
        <v>267</v>
      </c>
      <c r="G5290" s="66">
        <v>-1.5</v>
      </c>
      <c r="H5290" s="67">
        <v>59.378292999999999</v>
      </c>
      <c r="I5290" s="129">
        <v>-89.067438999999993</v>
      </c>
      <c r="J5290" s="86">
        <v>30.4146</v>
      </c>
      <c r="K5290" s="129">
        <f t="shared" si="155"/>
        <v>-2.9284435435613156</v>
      </c>
      <c r="L5290" s="68" t="str">
        <f>VLOOKUP(C5290,[6]Consolidado!$B:$E,2,FALSE)</f>
        <v>Blue Mesa Granite</v>
      </c>
      <c r="M5290" s="69" t="str">
        <f>VLOOKUP(C5290,[6]Consolidado!$B:$E,3,FALSE)</f>
        <v>Nica classic barstool</v>
      </c>
      <c r="N5290" s="70" t="str">
        <f>VLOOKUP(C5290,[6]Consolidado!$B:$H,7,FALSE)</f>
        <v>Octubre</v>
      </c>
      <c r="O5290" s="141"/>
      <c r="P5290" s="141"/>
    </row>
    <row r="5291" spans="1:16" s="71" customFormat="1" ht="16.5" customHeight="1" outlineLevel="1" x14ac:dyDescent="0.2">
      <c r="A5291" s="60" t="s">
        <v>725</v>
      </c>
      <c r="B5291" s="61">
        <v>43005</v>
      </c>
      <c r="C5291" s="141">
        <v>358</v>
      </c>
      <c r="D5291" s="63" t="str">
        <f>VLOOKUP(C5291,[6]Consolidado!$B:$E,4,FALSE)</f>
        <v>Finalizada</v>
      </c>
      <c r="E5291" s="64" t="s">
        <v>33</v>
      </c>
      <c r="F5291" s="65" t="s">
        <v>338</v>
      </c>
      <c r="G5291" s="66">
        <v>-1</v>
      </c>
      <c r="H5291" s="67">
        <v>784.89500499999997</v>
      </c>
      <c r="I5291" s="129">
        <v>-784.89500499999997</v>
      </c>
      <c r="J5291" s="86">
        <v>30.4146</v>
      </c>
      <c r="K5291" s="129">
        <f t="shared" si="155"/>
        <v>-25.80652071702406</v>
      </c>
      <c r="L5291" s="68" t="str">
        <f>VLOOKUP(C5291,[6]Consolidado!$B:$E,2,FALSE)</f>
        <v>Blue Mesa Granite</v>
      </c>
      <c r="M5291" s="69" t="str">
        <f>VLOOKUP(C5291,[6]Consolidado!$B:$E,3,FALSE)</f>
        <v>Nica classic barstool</v>
      </c>
      <c r="N5291" s="70" t="str">
        <f>VLOOKUP(C5291,[6]Consolidado!$B:$H,7,FALSE)</f>
        <v>Octubre</v>
      </c>
      <c r="O5291" s="141"/>
      <c r="P5291" s="141"/>
    </row>
    <row r="5292" spans="1:16" s="71" customFormat="1" ht="16.5" customHeight="1" outlineLevel="1" x14ac:dyDescent="0.2">
      <c r="A5292" s="60" t="s">
        <v>725</v>
      </c>
      <c r="B5292" s="61">
        <v>43004</v>
      </c>
      <c r="C5292" s="141">
        <v>363</v>
      </c>
      <c r="D5292" s="63" t="str">
        <f>VLOOKUP(C5292,[6]Consolidado!$B:$E,4,FALSE)</f>
        <v>Finalizada</v>
      </c>
      <c r="E5292" s="64" t="s">
        <v>25</v>
      </c>
      <c r="F5292" s="65" t="s">
        <v>308</v>
      </c>
      <c r="G5292" s="66">
        <v>-0.5</v>
      </c>
      <c r="H5292" s="67">
        <v>1032.44</v>
      </c>
      <c r="I5292" s="129">
        <v>-516.22</v>
      </c>
      <c r="J5292" s="86">
        <v>30.4146</v>
      </c>
      <c r="K5292" s="129">
        <f t="shared" si="155"/>
        <v>-16.972769656678043</v>
      </c>
      <c r="L5292" s="68" t="str">
        <f>VLOOKUP(C5292,[6]Consolidado!$B:$E,2,FALSE)</f>
        <v>Blue Mesa Granite</v>
      </c>
      <c r="M5292" s="69" t="str">
        <f>VLOOKUP(C5292,[6]Consolidado!$B:$E,3,FALSE)</f>
        <v>108" Long Slab w/steel base</v>
      </c>
      <c r="N5292" s="70" t="str">
        <f>VLOOKUP(C5292,[6]Consolidado!$B:$H,7,FALSE)</f>
        <v>Octubre</v>
      </c>
      <c r="O5292" s="141"/>
      <c r="P5292" s="141"/>
    </row>
    <row r="5293" spans="1:16" s="71" customFormat="1" ht="16.5" customHeight="1" outlineLevel="1" x14ac:dyDescent="0.2">
      <c r="A5293" s="60" t="s">
        <v>725</v>
      </c>
      <c r="B5293" s="61">
        <v>42983</v>
      </c>
      <c r="C5293" s="141">
        <v>460</v>
      </c>
      <c r="D5293" s="63" t="str">
        <f>VLOOKUP(C5293,[6]Consolidado!$B:$E,4,FALSE)</f>
        <v>Finalizada</v>
      </c>
      <c r="E5293" s="64" t="s">
        <v>49</v>
      </c>
      <c r="F5293" s="65" t="s">
        <v>302</v>
      </c>
      <c r="G5293" s="66">
        <v>20</v>
      </c>
      <c r="H5293" s="67">
        <v>35</v>
      </c>
      <c r="I5293" s="129">
        <v>700</v>
      </c>
      <c r="J5293" s="86">
        <v>30.4146</v>
      </c>
      <c r="K5293" s="129">
        <f t="shared" si="155"/>
        <v>23.015262406870384</v>
      </c>
      <c r="L5293" s="68" t="str">
        <f>VLOOKUP(C5293,[6]Consolidado!$B:$E,2,FALSE)</f>
        <v>Maderas Collective</v>
      </c>
      <c r="M5293" s="69" t="str">
        <f>VLOOKUP(C5293,[6]Consolidado!$B:$E,3,FALSE)</f>
        <v>Elaboracion Bolsa p/ Extractor de Dimensionado</v>
      </c>
      <c r="N5293" s="70" t="str">
        <f>VLOOKUP(C5293,[6]Consolidado!$B:$H,7,FALSE)</f>
        <v>Septiembre</v>
      </c>
      <c r="O5293" s="141"/>
      <c r="P5293" s="141"/>
    </row>
    <row r="5294" spans="1:16" s="71" customFormat="1" ht="16.5" customHeight="1" outlineLevel="1" x14ac:dyDescent="0.2">
      <c r="A5294" s="60" t="s">
        <v>725</v>
      </c>
      <c r="B5294" s="61">
        <v>43004</v>
      </c>
      <c r="C5294" s="141">
        <v>363</v>
      </c>
      <c r="D5294" s="63" t="str">
        <f>VLOOKUP(C5294,[6]Consolidado!$B:$E,4,FALSE)</f>
        <v>Finalizada</v>
      </c>
      <c r="E5294" s="64" t="s">
        <v>40</v>
      </c>
      <c r="F5294" s="65" t="s">
        <v>336</v>
      </c>
      <c r="G5294" s="66">
        <v>-12</v>
      </c>
      <c r="H5294" s="67">
        <v>0.88</v>
      </c>
      <c r="I5294" s="129">
        <v>-10.56</v>
      </c>
      <c r="J5294" s="86">
        <v>30.4146</v>
      </c>
      <c r="K5294" s="129">
        <f t="shared" si="155"/>
        <v>-0.34720167288078752</v>
      </c>
      <c r="L5294" s="68" t="str">
        <f>VLOOKUP(C5294,[6]Consolidado!$B:$E,2,FALSE)</f>
        <v>Blue Mesa Granite</v>
      </c>
      <c r="M5294" s="69" t="str">
        <f>VLOOKUP(C5294,[6]Consolidado!$B:$E,3,FALSE)</f>
        <v>108" Long Slab w/steel base</v>
      </c>
      <c r="N5294" s="70" t="str">
        <f>VLOOKUP(C5294,[6]Consolidado!$B:$H,7,FALSE)</f>
        <v>Octubre</v>
      </c>
      <c r="O5294" s="141"/>
      <c r="P5294" s="141"/>
    </row>
    <row r="5295" spans="1:16" s="71" customFormat="1" ht="16.5" customHeight="1" outlineLevel="1" x14ac:dyDescent="0.2">
      <c r="A5295" s="60" t="s">
        <v>725</v>
      </c>
      <c r="B5295" s="61">
        <v>43004</v>
      </c>
      <c r="C5295" s="141">
        <v>363</v>
      </c>
      <c r="D5295" s="63" t="str">
        <f>VLOOKUP(C5295,[6]Consolidado!$B:$E,4,FALSE)</f>
        <v>Finalizada</v>
      </c>
      <c r="E5295" s="64" t="s">
        <v>40</v>
      </c>
      <c r="F5295" s="65" t="s">
        <v>250</v>
      </c>
      <c r="G5295" s="66">
        <v>-12</v>
      </c>
      <c r="H5295" s="67">
        <v>1.96</v>
      </c>
      <c r="I5295" s="129">
        <v>-23.52</v>
      </c>
      <c r="J5295" s="86">
        <v>30.4146</v>
      </c>
      <c r="K5295" s="129">
        <f t="shared" si="155"/>
        <v>-0.77331281687084485</v>
      </c>
      <c r="L5295" s="68" t="str">
        <f>VLOOKUP(C5295,[6]Consolidado!$B:$E,2,FALSE)</f>
        <v>Blue Mesa Granite</v>
      </c>
      <c r="M5295" s="69" t="str">
        <f>VLOOKUP(C5295,[6]Consolidado!$B:$E,3,FALSE)</f>
        <v>108" Long Slab w/steel base</v>
      </c>
      <c r="N5295" s="70" t="str">
        <f>VLOOKUP(C5295,[6]Consolidado!$B:$H,7,FALSE)</f>
        <v>Octubre</v>
      </c>
      <c r="O5295" s="141"/>
      <c r="P5295" s="141"/>
    </row>
    <row r="5296" spans="1:16" s="71" customFormat="1" ht="16.5" customHeight="1" outlineLevel="1" x14ac:dyDescent="0.2">
      <c r="A5296" s="60" t="s">
        <v>725</v>
      </c>
      <c r="B5296" s="61">
        <v>43004</v>
      </c>
      <c r="C5296" s="141">
        <v>363</v>
      </c>
      <c r="D5296" s="63" t="str">
        <f>VLOOKUP(C5296,[6]Consolidado!$B:$E,4,FALSE)</f>
        <v>Finalizada</v>
      </c>
      <c r="E5296" s="64" t="s">
        <v>40</v>
      </c>
      <c r="F5296" s="65" t="s">
        <v>334</v>
      </c>
      <c r="G5296" s="66">
        <v>-12</v>
      </c>
      <c r="H5296" s="67">
        <v>9.4320000000000004</v>
      </c>
      <c r="I5296" s="129">
        <v>-113.184</v>
      </c>
      <c r="J5296" s="86">
        <v>30.4146</v>
      </c>
      <c r="K5296" s="129">
        <f t="shared" si="155"/>
        <v>-3.7213706575131678</v>
      </c>
      <c r="L5296" s="68" t="str">
        <f>VLOOKUP(C5296,[6]Consolidado!$B:$E,2,FALSE)</f>
        <v>Blue Mesa Granite</v>
      </c>
      <c r="M5296" s="69" t="str">
        <f>VLOOKUP(C5296,[6]Consolidado!$B:$E,3,FALSE)</f>
        <v>108" Long Slab w/steel base</v>
      </c>
      <c r="N5296" s="70" t="str">
        <f>VLOOKUP(C5296,[6]Consolidado!$B:$H,7,FALSE)</f>
        <v>Octubre</v>
      </c>
      <c r="O5296" s="141"/>
      <c r="P5296" s="141"/>
    </row>
    <row r="5297" spans="1:16" s="71" customFormat="1" ht="16.5" customHeight="1" outlineLevel="1" x14ac:dyDescent="0.2">
      <c r="A5297" s="60" t="s">
        <v>725</v>
      </c>
      <c r="B5297" s="61">
        <v>43004</v>
      </c>
      <c r="C5297" s="141">
        <v>362</v>
      </c>
      <c r="D5297" s="63" t="str">
        <f>VLOOKUP(C5297,[6]Consolidado!$B:$E,4,FALSE)</f>
        <v>Finalizada</v>
      </c>
      <c r="E5297" s="64" t="s">
        <v>40</v>
      </c>
      <c r="F5297" s="65" t="s">
        <v>336</v>
      </c>
      <c r="G5297" s="66">
        <v>-8</v>
      </c>
      <c r="H5297" s="67">
        <v>0.88</v>
      </c>
      <c r="I5297" s="129">
        <v>-7.04</v>
      </c>
      <c r="J5297" s="86">
        <v>30.4146</v>
      </c>
      <c r="K5297" s="129">
        <f t="shared" si="155"/>
        <v>-0.231467781920525</v>
      </c>
      <c r="L5297" s="68" t="str">
        <f>VLOOKUP(C5297,[6]Consolidado!$B:$E,2,FALSE)</f>
        <v>Blue Mesa Granite</v>
      </c>
      <c r="M5297" s="69" t="str">
        <f>VLOOKUP(C5297,[6]Consolidado!$B:$E,3,FALSE)</f>
        <v>89" Long Slab w/steel base</v>
      </c>
      <c r="N5297" s="70" t="str">
        <f>VLOOKUP(C5297,[6]Consolidado!$B:$H,7,FALSE)</f>
        <v>Octubre</v>
      </c>
      <c r="O5297" s="141"/>
      <c r="P5297" s="141"/>
    </row>
    <row r="5298" spans="1:16" s="71" customFormat="1" ht="16.5" customHeight="1" outlineLevel="1" x14ac:dyDescent="0.2">
      <c r="A5298" s="60" t="s">
        <v>725</v>
      </c>
      <c r="B5298" s="61">
        <v>43004</v>
      </c>
      <c r="C5298" s="141">
        <v>362</v>
      </c>
      <c r="D5298" s="63" t="str">
        <f>VLOOKUP(C5298,[6]Consolidado!$B:$E,4,FALSE)</f>
        <v>Finalizada</v>
      </c>
      <c r="E5298" s="64" t="s">
        <v>40</v>
      </c>
      <c r="F5298" s="65" t="s">
        <v>250</v>
      </c>
      <c r="G5298" s="66">
        <v>-8</v>
      </c>
      <c r="H5298" s="67">
        <v>1.96</v>
      </c>
      <c r="I5298" s="129">
        <v>-15.68</v>
      </c>
      <c r="J5298" s="86">
        <v>30.4146</v>
      </c>
      <c r="K5298" s="129">
        <f t="shared" si="155"/>
        <v>-0.51554187791389661</v>
      </c>
      <c r="L5298" s="68" t="str">
        <f>VLOOKUP(C5298,[6]Consolidado!$B:$E,2,FALSE)</f>
        <v>Blue Mesa Granite</v>
      </c>
      <c r="M5298" s="69" t="str">
        <f>VLOOKUP(C5298,[6]Consolidado!$B:$E,3,FALSE)</f>
        <v>89" Long Slab w/steel base</v>
      </c>
      <c r="N5298" s="70" t="str">
        <f>VLOOKUP(C5298,[6]Consolidado!$B:$H,7,FALSE)</f>
        <v>Octubre</v>
      </c>
      <c r="O5298" s="141"/>
      <c r="P5298" s="141"/>
    </row>
    <row r="5299" spans="1:16" s="71" customFormat="1" ht="16.5" customHeight="1" outlineLevel="1" x14ac:dyDescent="0.2">
      <c r="A5299" s="60" t="s">
        <v>725</v>
      </c>
      <c r="B5299" s="61">
        <v>43004</v>
      </c>
      <c r="C5299" s="141">
        <v>362</v>
      </c>
      <c r="D5299" s="63" t="str">
        <f>VLOOKUP(C5299,[6]Consolidado!$B:$E,4,FALSE)</f>
        <v>Finalizada</v>
      </c>
      <c r="E5299" s="64" t="s">
        <v>40</v>
      </c>
      <c r="F5299" s="65" t="s">
        <v>334</v>
      </c>
      <c r="G5299" s="66">
        <v>-8</v>
      </c>
      <c r="H5299" s="67">
        <v>9.4320000000000004</v>
      </c>
      <c r="I5299" s="129">
        <v>-75.456000000000003</v>
      </c>
      <c r="J5299" s="86">
        <v>30.4146</v>
      </c>
      <c r="K5299" s="129">
        <f t="shared" si="155"/>
        <v>-2.4809137716754455</v>
      </c>
      <c r="L5299" s="68" t="str">
        <f>VLOOKUP(C5299,[6]Consolidado!$B:$E,2,FALSE)</f>
        <v>Blue Mesa Granite</v>
      </c>
      <c r="M5299" s="69" t="str">
        <f>VLOOKUP(C5299,[6]Consolidado!$B:$E,3,FALSE)</f>
        <v>89" Long Slab w/steel base</v>
      </c>
      <c r="N5299" s="70" t="str">
        <f>VLOOKUP(C5299,[6]Consolidado!$B:$H,7,FALSE)</f>
        <v>Octubre</v>
      </c>
      <c r="O5299" s="141"/>
      <c r="P5299" s="141"/>
    </row>
    <row r="5300" spans="1:16" s="71" customFormat="1" ht="16.5" customHeight="1" outlineLevel="1" x14ac:dyDescent="0.2">
      <c r="A5300" s="60" t="s">
        <v>725</v>
      </c>
      <c r="B5300" s="61">
        <v>42983</v>
      </c>
      <c r="C5300" s="141">
        <v>392</v>
      </c>
      <c r="D5300" s="63" t="str">
        <f>VLOOKUP(C5300,[6]Consolidado!$B:$E,4,FALSE)</f>
        <v>Finalizada</v>
      </c>
      <c r="E5300" s="64" t="s">
        <v>51</v>
      </c>
      <c r="F5300" s="65" t="s">
        <v>301</v>
      </c>
      <c r="G5300" s="66">
        <v>30</v>
      </c>
      <c r="H5300" s="67">
        <v>30.747114</v>
      </c>
      <c r="I5300" s="129">
        <v>922.41343099999995</v>
      </c>
      <c r="J5300" s="86">
        <v>30.4146</v>
      </c>
      <c r="K5300" s="129">
        <f t="shared" si="155"/>
        <v>30.327981660123754</v>
      </c>
      <c r="L5300" s="68" t="str">
        <f>VLOOKUP(C5300,[6]Consolidado!$B:$E,2,FALSE)</f>
        <v>The wick hotel</v>
      </c>
      <c r="M5300" s="69" t="str">
        <f>VLOOKUP(C5300,[6]Consolidado!$B:$E,3,FALSE)</f>
        <v>T-1 Dining table</v>
      </c>
      <c r="N5300" s="70" t="str">
        <f>VLOOKUP(C5300,[6]Consolidado!$B:$H,7,FALSE)</f>
        <v>Septiembre</v>
      </c>
      <c r="O5300" s="141"/>
      <c r="P5300" s="141"/>
    </row>
    <row r="5301" spans="1:16" s="71" customFormat="1" ht="16.5" customHeight="1" outlineLevel="1" x14ac:dyDescent="0.2">
      <c r="A5301" s="60" t="s">
        <v>725</v>
      </c>
      <c r="B5301" s="61">
        <v>43004</v>
      </c>
      <c r="C5301" s="141">
        <v>361</v>
      </c>
      <c r="D5301" s="63" t="str">
        <f>VLOOKUP(C5301,[6]Consolidado!$B:$E,4,FALSE)</f>
        <v>Finalizada</v>
      </c>
      <c r="E5301" s="64" t="s">
        <v>40</v>
      </c>
      <c r="F5301" s="65" t="s">
        <v>250</v>
      </c>
      <c r="G5301" s="66">
        <v>-12</v>
      </c>
      <c r="H5301" s="67">
        <v>1.96</v>
      </c>
      <c r="I5301" s="129">
        <v>-23.52</v>
      </c>
      <c r="J5301" s="86">
        <v>30.4146</v>
      </c>
      <c r="K5301" s="129">
        <f t="shared" si="155"/>
        <v>-0.77331281687084485</v>
      </c>
      <c r="L5301" s="68" t="str">
        <f>VLOOKUP(C5301,[6]Consolidado!$B:$E,2,FALSE)</f>
        <v>Blue Mesa Granite</v>
      </c>
      <c r="M5301" s="69" t="str">
        <f>VLOOKUP(C5301,[6]Consolidado!$B:$E,3,FALSE)</f>
        <v>89" Long Slab w/steel base w/ casters</v>
      </c>
      <c r="N5301" s="70" t="str">
        <f>VLOOKUP(C5301,[6]Consolidado!$B:$H,7,FALSE)</f>
        <v>Octubre</v>
      </c>
      <c r="O5301" s="141"/>
      <c r="P5301" s="141"/>
    </row>
    <row r="5302" spans="1:16" s="71" customFormat="1" ht="16.5" customHeight="1" outlineLevel="1" x14ac:dyDescent="0.2">
      <c r="A5302" s="60" t="s">
        <v>725</v>
      </c>
      <c r="B5302" s="61">
        <v>43004</v>
      </c>
      <c r="C5302" s="141">
        <v>361</v>
      </c>
      <c r="D5302" s="63" t="str">
        <f>VLOOKUP(C5302,[6]Consolidado!$B:$E,4,FALSE)</f>
        <v>Finalizada</v>
      </c>
      <c r="E5302" s="64" t="s">
        <v>40</v>
      </c>
      <c r="F5302" s="65" t="s">
        <v>336</v>
      </c>
      <c r="G5302" s="66">
        <v>-12</v>
      </c>
      <c r="H5302" s="67">
        <v>0.88</v>
      </c>
      <c r="I5302" s="129">
        <v>-10.56</v>
      </c>
      <c r="J5302" s="86">
        <v>30.4146</v>
      </c>
      <c r="K5302" s="129">
        <f t="shared" si="155"/>
        <v>-0.34720167288078752</v>
      </c>
      <c r="L5302" s="68" t="str">
        <f>VLOOKUP(C5302,[6]Consolidado!$B:$E,2,FALSE)</f>
        <v>Blue Mesa Granite</v>
      </c>
      <c r="M5302" s="69" t="str">
        <f>VLOOKUP(C5302,[6]Consolidado!$B:$E,3,FALSE)</f>
        <v>89" Long Slab w/steel base w/ casters</v>
      </c>
      <c r="N5302" s="70" t="str">
        <f>VLOOKUP(C5302,[6]Consolidado!$B:$H,7,FALSE)</f>
        <v>Octubre</v>
      </c>
      <c r="O5302" s="141"/>
      <c r="P5302" s="141"/>
    </row>
    <row r="5303" spans="1:16" s="71" customFormat="1" ht="16.5" customHeight="1" outlineLevel="1" x14ac:dyDescent="0.2">
      <c r="A5303" s="60" t="s">
        <v>725</v>
      </c>
      <c r="B5303" s="61">
        <v>43004</v>
      </c>
      <c r="C5303" s="141">
        <v>361</v>
      </c>
      <c r="D5303" s="63" t="str">
        <f>VLOOKUP(C5303,[6]Consolidado!$B:$E,4,FALSE)</f>
        <v>Finalizada</v>
      </c>
      <c r="E5303" s="64" t="s">
        <v>40</v>
      </c>
      <c r="F5303" s="65" t="s">
        <v>334</v>
      </c>
      <c r="G5303" s="66">
        <v>-12</v>
      </c>
      <c r="H5303" s="67">
        <v>9.4320000000000004</v>
      </c>
      <c r="I5303" s="129">
        <v>-113.184</v>
      </c>
      <c r="J5303" s="86">
        <v>30.4146</v>
      </c>
      <c r="K5303" s="129">
        <f t="shared" si="155"/>
        <v>-3.7213706575131678</v>
      </c>
      <c r="L5303" s="68" t="str">
        <f>VLOOKUP(C5303,[6]Consolidado!$B:$E,2,FALSE)</f>
        <v>Blue Mesa Granite</v>
      </c>
      <c r="M5303" s="69" t="str">
        <f>VLOOKUP(C5303,[6]Consolidado!$B:$E,3,FALSE)</f>
        <v>89" Long Slab w/steel base w/ casters</v>
      </c>
      <c r="N5303" s="70" t="str">
        <f>VLOOKUP(C5303,[6]Consolidado!$B:$H,7,FALSE)</f>
        <v>Octubre</v>
      </c>
      <c r="O5303" s="141"/>
      <c r="P5303" s="141"/>
    </row>
    <row r="5304" spans="1:16" s="71" customFormat="1" ht="16.5" customHeight="1" outlineLevel="1" x14ac:dyDescent="0.2">
      <c r="A5304" s="60" t="s">
        <v>725</v>
      </c>
      <c r="B5304" s="61">
        <v>42983</v>
      </c>
      <c r="C5304" s="141">
        <v>353</v>
      </c>
      <c r="D5304" s="63" t="str">
        <f>VLOOKUP(C5304,[6]Consolidado!$B:$E,4,FALSE)</f>
        <v>En Proceso</v>
      </c>
      <c r="E5304" s="64" t="s">
        <v>40</v>
      </c>
      <c r="F5304" s="65" t="s">
        <v>271</v>
      </c>
      <c r="G5304" s="66">
        <v>32</v>
      </c>
      <c r="H5304" s="67">
        <v>1.607224</v>
      </c>
      <c r="I5304" s="129">
        <v>51.431170999999999</v>
      </c>
      <c r="J5304" s="86">
        <v>30.4146</v>
      </c>
      <c r="K5304" s="129">
        <f t="shared" si="155"/>
        <v>1.6910027092251747</v>
      </c>
      <c r="L5304" s="68" t="str">
        <f>VLOOKUP(C5304,[6]Consolidado!$B:$E,2,FALSE)</f>
        <v>Maderas Collective</v>
      </c>
      <c r="M5304" s="69" t="str">
        <f>VLOOKUP(C5304,[6]Consolidado!$B:$E,3,FALSE)</f>
        <v>Prensa para carpinteria</v>
      </c>
      <c r="N5304" s="70" t="str">
        <f>VLOOKUP(C5304,[6]Consolidado!$B:$H,7,FALSE)</f>
        <v>Cierre en Dic. (AF)</v>
      </c>
      <c r="O5304" s="141"/>
      <c r="P5304" s="141"/>
    </row>
    <row r="5305" spans="1:16" s="71" customFormat="1" ht="16.5" customHeight="1" outlineLevel="1" x14ac:dyDescent="0.2">
      <c r="A5305" s="60" t="s">
        <v>725</v>
      </c>
      <c r="B5305" s="61">
        <v>42983</v>
      </c>
      <c r="C5305" s="141">
        <v>353</v>
      </c>
      <c r="D5305" s="63" t="str">
        <f>VLOOKUP(C5305,[6]Consolidado!$B:$E,4,FALSE)</f>
        <v>En Proceso</v>
      </c>
      <c r="E5305" s="64" t="s">
        <v>40</v>
      </c>
      <c r="F5305" s="65" t="s">
        <v>175</v>
      </c>
      <c r="G5305" s="66">
        <v>32</v>
      </c>
      <c r="H5305" s="67">
        <v>4.6539400000000004</v>
      </c>
      <c r="I5305" s="129">
        <v>148.92608799999999</v>
      </c>
      <c r="J5305" s="86">
        <v>30.4146</v>
      </c>
      <c r="K5305" s="129">
        <f t="shared" si="155"/>
        <v>4.8965328493552436</v>
      </c>
      <c r="L5305" s="68" t="str">
        <f>VLOOKUP(C5305,[6]Consolidado!$B:$E,2,FALSE)</f>
        <v>Maderas Collective</v>
      </c>
      <c r="M5305" s="69" t="str">
        <f>VLOOKUP(C5305,[6]Consolidado!$B:$E,3,FALSE)</f>
        <v>Prensa para carpinteria</v>
      </c>
      <c r="N5305" s="70" t="str">
        <f>VLOOKUP(C5305,[6]Consolidado!$B:$H,7,FALSE)</f>
        <v>Cierre en Dic. (AF)</v>
      </c>
      <c r="O5305" s="141"/>
      <c r="P5305" s="141"/>
    </row>
    <row r="5306" spans="1:16" s="71" customFormat="1" ht="16.5" customHeight="1" outlineLevel="1" x14ac:dyDescent="0.2">
      <c r="A5306" s="60" t="s">
        <v>725</v>
      </c>
      <c r="B5306" s="61">
        <v>42983</v>
      </c>
      <c r="C5306" s="141">
        <v>353</v>
      </c>
      <c r="D5306" s="63" t="str">
        <f>VLOOKUP(C5306,[6]Consolidado!$B:$E,4,FALSE)</f>
        <v>En Proceso</v>
      </c>
      <c r="E5306" s="64" t="s">
        <v>51</v>
      </c>
      <c r="F5306" s="65" t="s">
        <v>300</v>
      </c>
      <c r="G5306" s="66">
        <v>10.95</v>
      </c>
      <c r="H5306" s="67">
        <v>198.632576</v>
      </c>
      <c r="I5306" s="129">
        <v>2175.0267039999999</v>
      </c>
      <c r="J5306" s="86">
        <v>30.4146</v>
      </c>
      <c r="K5306" s="129">
        <f t="shared" si="155"/>
        <v>71.512586192157713</v>
      </c>
      <c r="L5306" s="68" t="str">
        <f>VLOOKUP(C5306,[6]Consolidado!$B:$E,2,FALSE)</f>
        <v>Maderas Collective</v>
      </c>
      <c r="M5306" s="69" t="str">
        <f>VLOOKUP(C5306,[6]Consolidado!$B:$E,3,FALSE)</f>
        <v>Prensa para carpinteria</v>
      </c>
      <c r="N5306" s="70" t="str">
        <f>VLOOKUP(C5306,[6]Consolidado!$B:$H,7,FALSE)</f>
        <v>Cierre en Dic. (AF)</v>
      </c>
      <c r="O5306" s="141"/>
      <c r="P5306" s="141"/>
    </row>
    <row r="5307" spans="1:16" s="71" customFormat="1" ht="16.5" customHeight="1" outlineLevel="1" x14ac:dyDescent="0.2">
      <c r="A5307" s="60" t="s">
        <v>725</v>
      </c>
      <c r="B5307" s="61">
        <v>42983</v>
      </c>
      <c r="C5307" s="141">
        <v>358</v>
      </c>
      <c r="D5307" s="63" t="str">
        <f>VLOOKUP(C5307,[6]Consolidado!$B:$E,4,FALSE)</f>
        <v>Finalizada</v>
      </c>
      <c r="E5307" s="64" t="s">
        <v>31</v>
      </c>
      <c r="F5307" s="65" t="s">
        <v>267</v>
      </c>
      <c r="G5307" s="66">
        <v>22</v>
      </c>
      <c r="H5307" s="67">
        <v>59.378292999999999</v>
      </c>
      <c r="I5307" s="129">
        <v>1306.322439</v>
      </c>
      <c r="J5307" s="86">
        <v>30.4146</v>
      </c>
      <c r="K5307" s="129">
        <f t="shared" si="155"/>
        <v>42.950505316525614</v>
      </c>
      <c r="L5307" s="68" t="str">
        <f>VLOOKUP(C5307,[6]Consolidado!$B:$E,2,FALSE)</f>
        <v>Blue Mesa Granite</v>
      </c>
      <c r="M5307" s="69" t="str">
        <f>VLOOKUP(C5307,[6]Consolidado!$B:$E,3,FALSE)</f>
        <v>Nica classic barstool</v>
      </c>
      <c r="N5307" s="70" t="str">
        <f>VLOOKUP(C5307,[6]Consolidado!$B:$H,7,FALSE)</f>
        <v>Octubre</v>
      </c>
      <c r="O5307" s="141"/>
      <c r="P5307" s="141"/>
    </row>
    <row r="5308" spans="1:16" s="71" customFormat="1" ht="16.5" customHeight="1" outlineLevel="1" x14ac:dyDescent="0.2">
      <c r="A5308" s="60" t="s">
        <v>725</v>
      </c>
      <c r="B5308" s="61">
        <v>42983</v>
      </c>
      <c r="C5308" s="141">
        <v>357</v>
      </c>
      <c r="D5308" s="63" t="str">
        <f>VLOOKUP(C5308,[6]Consolidado!$B:$E,4,FALSE)</f>
        <v>Finalizada</v>
      </c>
      <c r="E5308" s="64" t="s">
        <v>31</v>
      </c>
      <c r="F5308" s="65" t="s">
        <v>267</v>
      </c>
      <c r="G5308" s="66">
        <v>8</v>
      </c>
      <c r="H5308" s="67">
        <v>59.378292999999999</v>
      </c>
      <c r="I5308" s="129">
        <v>475.026341</v>
      </c>
      <c r="J5308" s="86">
        <v>30.4146</v>
      </c>
      <c r="K5308" s="129">
        <f t="shared" si="155"/>
        <v>15.618365554700704</v>
      </c>
      <c r="L5308" s="68" t="str">
        <f>VLOOKUP(C5308,[6]Consolidado!$B:$E,2,FALSE)</f>
        <v>Blue Mesa Granite</v>
      </c>
      <c r="M5308" s="69" t="str">
        <f>VLOOKUP(C5308,[6]Consolidado!$B:$E,3,FALSE)</f>
        <v>Nica classic dining chair</v>
      </c>
      <c r="N5308" s="70" t="str">
        <f>VLOOKUP(C5308,[6]Consolidado!$B:$H,7,FALSE)</f>
        <v>Octubre</v>
      </c>
      <c r="O5308" s="141"/>
      <c r="P5308" s="141"/>
    </row>
    <row r="5309" spans="1:16" s="71" customFormat="1" ht="16.5" customHeight="1" outlineLevel="1" x14ac:dyDescent="0.2">
      <c r="A5309" s="60" t="s">
        <v>725</v>
      </c>
      <c r="B5309" s="61">
        <v>42982</v>
      </c>
      <c r="C5309" s="141">
        <v>381</v>
      </c>
      <c r="D5309" s="63" t="str">
        <f>VLOOKUP(C5309,[6]Consolidado!$B:$E,4,FALSE)</f>
        <v>Finalizada</v>
      </c>
      <c r="E5309" s="64" t="s">
        <v>78</v>
      </c>
      <c r="F5309" s="65" t="s">
        <v>299</v>
      </c>
      <c r="G5309" s="66">
        <v>145</v>
      </c>
      <c r="H5309" s="67">
        <v>6.8841159999999997</v>
      </c>
      <c r="I5309" s="129">
        <v>998.19675500000005</v>
      </c>
      <c r="J5309" s="86">
        <v>30.4146</v>
      </c>
      <c r="K5309" s="129">
        <f t="shared" si="155"/>
        <v>32.81965750001644</v>
      </c>
      <c r="L5309" s="68" t="str">
        <f>VLOOKUP(C5309,[6]Consolidado!$B:$E,2,FALSE)</f>
        <v>The wick hotel</v>
      </c>
      <c r="M5309" s="69" t="str">
        <f>VLOOKUP(C5309,[6]Consolidado!$B:$E,3,FALSE)</f>
        <v>S-1 Dining chair</v>
      </c>
      <c r="N5309" s="70" t="str">
        <f>VLOOKUP(C5309,[6]Consolidado!$B:$H,7,FALSE)</f>
        <v>Septiembre</v>
      </c>
      <c r="O5309" s="141"/>
      <c r="P5309" s="141"/>
    </row>
    <row r="5310" spans="1:16" s="71" customFormat="1" ht="16.5" customHeight="1" outlineLevel="1" x14ac:dyDescent="0.2">
      <c r="A5310" s="60" t="s">
        <v>725</v>
      </c>
      <c r="B5310" s="61">
        <v>42982</v>
      </c>
      <c r="C5310" s="141">
        <v>381</v>
      </c>
      <c r="D5310" s="63" t="str">
        <f>VLOOKUP(C5310,[6]Consolidado!$B:$E,4,FALSE)</f>
        <v>Finalizada</v>
      </c>
      <c r="E5310" s="64" t="s">
        <v>51</v>
      </c>
      <c r="F5310" s="65" t="s">
        <v>298</v>
      </c>
      <c r="G5310" s="66">
        <v>24</v>
      </c>
      <c r="H5310" s="67">
        <v>23.706600000000002</v>
      </c>
      <c r="I5310" s="129">
        <v>568.95839999999998</v>
      </c>
      <c r="J5310" s="86">
        <v>30.4146</v>
      </c>
      <c r="K5310" s="129">
        <f t="shared" si="155"/>
        <v>18.706752677990174</v>
      </c>
      <c r="L5310" s="68" t="str">
        <f>VLOOKUP(C5310,[6]Consolidado!$B:$E,2,FALSE)</f>
        <v>The wick hotel</v>
      </c>
      <c r="M5310" s="69" t="str">
        <f>VLOOKUP(C5310,[6]Consolidado!$B:$E,3,FALSE)</f>
        <v>S-1 Dining chair</v>
      </c>
      <c r="N5310" s="70" t="str">
        <f>VLOOKUP(C5310,[6]Consolidado!$B:$H,7,FALSE)</f>
        <v>Septiembre</v>
      </c>
      <c r="O5310" s="141"/>
      <c r="P5310" s="141"/>
    </row>
    <row r="5311" spans="1:16" s="71" customFormat="1" ht="16.5" customHeight="1" outlineLevel="1" x14ac:dyDescent="0.2">
      <c r="A5311" s="60" t="s">
        <v>725</v>
      </c>
      <c r="B5311" s="61">
        <v>42982</v>
      </c>
      <c r="C5311" s="141">
        <v>381</v>
      </c>
      <c r="D5311" s="63" t="str">
        <f>VLOOKUP(C5311,[6]Consolidado!$B:$E,4,FALSE)</f>
        <v>Finalizada</v>
      </c>
      <c r="E5311" s="64" t="s">
        <v>51</v>
      </c>
      <c r="F5311" s="65" t="s">
        <v>297</v>
      </c>
      <c r="G5311" s="66">
        <v>66</v>
      </c>
      <c r="H5311" s="67">
        <v>25.407563</v>
      </c>
      <c r="I5311" s="129">
        <v>1676.8991840000001</v>
      </c>
      <c r="J5311" s="86">
        <v>30.4146</v>
      </c>
      <c r="K5311" s="129">
        <f t="shared" si="155"/>
        <v>55.134678213752608</v>
      </c>
      <c r="L5311" s="68" t="str">
        <f>VLOOKUP(C5311,[6]Consolidado!$B:$E,2,FALSE)</f>
        <v>The wick hotel</v>
      </c>
      <c r="M5311" s="69" t="str">
        <f>VLOOKUP(C5311,[6]Consolidado!$B:$E,3,FALSE)</f>
        <v>S-1 Dining chair</v>
      </c>
      <c r="N5311" s="70" t="str">
        <f>VLOOKUP(C5311,[6]Consolidado!$B:$H,7,FALSE)</f>
        <v>Septiembre</v>
      </c>
      <c r="O5311" s="141"/>
      <c r="P5311" s="141"/>
    </row>
    <row r="5312" spans="1:16" s="71" customFormat="1" ht="16.5" customHeight="1" outlineLevel="1" x14ac:dyDescent="0.2">
      <c r="A5312" s="60" t="s">
        <v>725</v>
      </c>
      <c r="B5312" s="61">
        <v>42982</v>
      </c>
      <c r="C5312" s="141">
        <v>381</v>
      </c>
      <c r="D5312" s="63" t="str">
        <f>VLOOKUP(C5312,[6]Consolidado!$B:$E,4,FALSE)</f>
        <v>Finalizada</v>
      </c>
      <c r="E5312" s="64" t="s">
        <v>51</v>
      </c>
      <c r="F5312" s="65" t="s">
        <v>296</v>
      </c>
      <c r="G5312" s="66">
        <v>204</v>
      </c>
      <c r="H5312" s="67">
        <v>54.391815999999999</v>
      </c>
      <c r="I5312" s="129">
        <v>11095.930547</v>
      </c>
      <c r="J5312" s="86">
        <v>30.4146</v>
      </c>
      <c r="K5312" s="129">
        <f t="shared" si="155"/>
        <v>364.82250455373406</v>
      </c>
      <c r="L5312" s="68" t="str">
        <f>VLOOKUP(C5312,[6]Consolidado!$B:$E,2,FALSE)</f>
        <v>The wick hotel</v>
      </c>
      <c r="M5312" s="69" t="str">
        <f>VLOOKUP(C5312,[6]Consolidado!$B:$E,3,FALSE)</f>
        <v>S-1 Dining chair</v>
      </c>
      <c r="N5312" s="70" t="str">
        <f>VLOOKUP(C5312,[6]Consolidado!$B:$H,7,FALSE)</f>
        <v>Septiembre</v>
      </c>
      <c r="O5312" s="141"/>
      <c r="P5312" s="141"/>
    </row>
    <row r="5313" spans="1:16" s="71" customFormat="1" ht="16.5" customHeight="1" outlineLevel="1" x14ac:dyDescent="0.2">
      <c r="A5313" s="60" t="s">
        <v>725</v>
      </c>
      <c r="B5313" s="61">
        <v>43007</v>
      </c>
      <c r="C5313" s="141">
        <v>372</v>
      </c>
      <c r="D5313" s="63" t="str">
        <f>VLOOKUP(C5313,[6]Consolidado!$B:$E,4,FALSE)</f>
        <v>Finalizada</v>
      </c>
      <c r="E5313" s="64" t="s">
        <v>40</v>
      </c>
      <c r="F5313" s="65" t="s">
        <v>54</v>
      </c>
      <c r="G5313" s="66">
        <v>45</v>
      </c>
      <c r="H5313" s="67">
        <v>1.1853260000000001</v>
      </c>
      <c r="I5313" s="129">
        <v>53.339651000000003</v>
      </c>
      <c r="J5313" s="86">
        <v>30.4146</v>
      </c>
      <c r="K5313" s="129">
        <f t="shared" si="155"/>
        <v>1.7537515206512664</v>
      </c>
      <c r="L5313" s="68" t="str">
        <f>VLOOKUP(C5313,[6]Consolidado!$B:$E,2,FALSE)</f>
        <v>Papagayo Four Seasons</v>
      </c>
      <c r="M5313" s="69" t="str">
        <f>VLOOKUP(C5313,[6]Consolidado!$B:$E,3,FALSE)</f>
        <v>LL-406 Credenza @ Reception Lobby</v>
      </c>
      <c r="N5313" s="70" t="str">
        <f>VLOOKUP(C5313,[6]Consolidado!$B:$H,7,FALSE)</f>
        <v>Noviembre</v>
      </c>
      <c r="O5313" s="141"/>
      <c r="P5313" s="141"/>
    </row>
    <row r="5314" spans="1:16" s="71" customFormat="1" ht="16.5" customHeight="1" outlineLevel="1" x14ac:dyDescent="0.2">
      <c r="A5314" s="60" t="s">
        <v>725</v>
      </c>
      <c r="B5314" s="61">
        <v>43007</v>
      </c>
      <c r="C5314" s="141">
        <v>372</v>
      </c>
      <c r="D5314" s="63" t="str">
        <f>VLOOKUP(C5314,[6]Consolidado!$B:$E,4,FALSE)</f>
        <v>Finalizada</v>
      </c>
      <c r="E5314" s="64" t="s">
        <v>40</v>
      </c>
      <c r="F5314" s="65" t="s">
        <v>326</v>
      </c>
      <c r="G5314" s="66">
        <v>70</v>
      </c>
      <c r="H5314" s="67">
        <v>0.80806699999999998</v>
      </c>
      <c r="I5314" s="129">
        <v>56.564703000000002</v>
      </c>
      <c r="J5314" s="86">
        <v>30.4146</v>
      </c>
      <c r="K5314" s="129">
        <f t="shared" si="155"/>
        <v>1.8597878321595549</v>
      </c>
      <c r="L5314" s="68" t="str">
        <f>VLOOKUP(C5314,[6]Consolidado!$B:$E,2,FALSE)</f>
        <v>Papagayo Four Seasons</v>
      </c>
      <c r="M5314" s="69" t="str">
        <f>VLOOKUP(C5314,[6]Consolidado!$B:$E,3,FALSE)</f>
        <v>LL-406 Credenza @ Reception Lobby</v>
      </c>
      <c r="N5314" s="70" t="str">
        <f>VLOOKUP(C5314,[6]Consolidado!$B:$H,7,FALSE)</f>
        <v>Noviembre</v>
      </c>
      <c r="O5314" s="141"/>
      <c r="P5314" s="141"/>
    </row>
    <row r="5315" spans="1:16" s="71" customFormat="1" ht="16.5" customHeight="1" outlineLevel="1" x14ac:dyDescent="0.2">
      <c r="A5315" s="60" t="s">
        <v>725</v>
      </c>
      <c r="B5315" s="61">
        <v>43007</v>
      </c>
      <c r="C5315" s="141">
        <v>372</v>
      </c>
      <c r="D5315" s="63" t="str">
        <f>VLOOKUP(C5315,[6]Consolidado!$B:$E,4,FALSE)</f>
        <v>Finalizada</v>
      </c>
      <c r="E5315" s="64" t="s">
        <v>40</v>
      </c>
      <c r="F5315" s="65" t="s">
        <v>371</v>
      </c>
      <c r="G5315" s="66">
        <v>55</v>
      </c>
      <c r="H5315" s="67">
        <v>0.35764800000000002</v>
      </c>
      <c r="I5315" s="129">
        <v>19.670618000000001</v>
      </c>
      <c r="J5315" s="86">
        <v>30.4146</v>
      </c>
      <c r="K5315" s="129">
        <f t="shared" si="155"/>
        <v>0.64674919282186849</v>
      </c>
      <c r="L5315" s="68" t="str">
        <f>VLOOKUP(C5315,[6]Consolidado!$B:$E,2,FALSE)</f>
        <v>Papagayo Four Seasons</v>
      </c>
      <c r="M5315" s="69" t="str">
        <f>VLOOKUP(C5315,[6]Consolidado!$B:$E,3,FALSE)</f>
        <v>LL-406 Credenza @ Reception Lobby</v>
      </c>
      <c r="N5315" s="70" t="str">
        <f>VLOOKUP(C5315,[6]Consolidado!$B:$H,7,FALSE)</f>
        <v>Noviembre</v>
      </c>
      <c r="O5315" s="141"/>
      <c r="P5315" s="141"/>
    </row>
    <row r="5316" spans="1:16" s="71" customFormat="1" ht="16.5" customHeight="1" outlineLevel="1" x14ac:dyDescent="0.2">
      <c r="A5316" s="60" t="s">
        <v>725</v>
      </c>
      <c r="B5316" s="61">
        <v>43007</v>
      </c>
      <c r="C5316" s="141">
        <v>372</v>
      </c>
      <c r="D5316" s="63" t="str">
        <f>VLOOKUP(C5316,[6]Consolidado!$B:$E,4,FALSE)</f>
        <v>Finalizada</v>
      </c>
      <c r="E5316" s="64" t="s">
        <v>40</v>
      </c>
      <c r="F5316" s="65" t="s">
        <v>314</v>
      </c>
      <c r="G5316" s="66">
        <v>71</v>
      </c>
      <c r="H5316" s="67">
        <v>0.40263599999999999</v>
      </c>
      <c r="I5316" s="129">
        <v>28.587149</v>
      </c>
      <c r="J5316" s="86">
        <v>30.4146</v>
      </c>
      <c r="K5316" s="129">
        <f t="shared" si="155"/>
        <v>0.93991533671328897</v>
      </c>
      <c r="L5316" s="68" t="str">
        <f>VLOOKUP(C5316,[6]Consolidado!$B:$E,2,FALSE)</f>
        <v>Papagayo Four Seasons</v>
      </c>
      <c r="M5316" s="69" t="str">
        <f>VLOOKUP(C5316,[6]Consolidado!$B:$E,3,FALSE)</f>
        <v>LL-406 Credenza @ Reception Lobby</v>
      </c>
      <c r="N5316" s="70" t="str">
        <f>VLOOKUP(C5316,[6]Consolidado!$B:$H,7,FALSE)</f>
        <v>Noviembre</v>
      </c>
      <c r="O5316" s="141"/>
      <c r="P5316" s="141"/>
    </row>
    <row r="5317" spans="1:16" s="71" customFormat="1" ht="16.5" customHeight="1" outlineLevel="1" x14ac:dyDescent="0.2">
      <c r="A5317" s="60" t="s">
        <v>725</v>
      </c>
      <c r="B5317" s="61">
        <v>43007</v>
      </c>
      <c r="C5317" s="141">
        <v>459</v>
      </c>
      <c r="D5317" s="63" t="str">
        <f>VLOOKUP(C5317,[6]Consolidado!$B:$E,4,FALSE)</f>
        <v>En Proceso</v>
      </c>
      <c r="E5317" s="64" t="s">
        <v>40</v>
      </c>
      <c r="F5317" s="65" t="s">
        <v>370</v>
      </c>
      <c r="G5317" s="66">
        <v>230</v>
      </c>
      <c r="H5317" s="67">
        <v>1.57</v>
      </c>
      <c r="I5317" s="129">
        <v>361.1</v>
      </c>
      <c r="J5317" s="86">
        <v>30.4146</v>
      </c>
      <c r="K5317" s="129">
        <f t="shared" si="155"/>
        <v>11.872587507315567</v>
      </c>
      <c r="L5317" s="68" t="str">
        <f>VLOOKUP(C5317,[6]Consolidado!$B:$E,2,FALSE)</f>
        <v>Las Palmeras</v>
      </c>
      <c r="M5317" s="69" t="str">
        <f>VLOOKUP(C5317,[6]Consolidado!$B:$E,3,FALSE)</f>
        <v>Puertas Solidas</v>
      </c>
      <c r="N5317" s="70">
        <f>VLOOKUP(C5317,[6]Consolidado!$B:$H,7,FALSE)</f>
        <v>0</v>
      </c>
      <c r="O5317" s="141"/>
      <c r="P5317" s="141"/>
    </row>
    <row r="5318" spans="1:16" s="71" customFormat="1" ht="16.5" customHeight="1" outlineLevel="1" x14ac:dyDescent="0.2">
      <c r="A5318" s="60" t="s">
        <v>725</v>
      </c>
      <c r="B5318" s="61">
        <v>43007</v>
      </c>
      <c r="C5318" s="141">
        <v>363</v>
      </c>
      <c r="D5318" s="63" t="str">
        <f>VLOOKUP(C5318,[6]Consolidado!$B:$E,4,FALSE)</f>
        <v>Finalizada</v>
      </c>
      <c r="E5318" s="64" t="s">
        <v>40</v>
      </c>
      <c r="F5318" s="65" t="s">
        <v>271</v>
      </c>
      <c r="G5318" s="66">
        <v>12</v>
      </c>
      <c r="H5318" s="67">
        <v>1.607224</v>
      </c>
      <c r="I5318" s="129">
        <v>19.286688999999999</v>
      </c>
      <c r="J5318" s="86">
        <v>30.4146</v>
      </c>
      <c r="K5318" s="129">
        <f t="shared" si="155"/>
        <v>0.63412601184957218</v>
      </c>
      <c r="L5318" s="68" t="str">
        <f>VLOOKUP(C5318,[6]Consolidado!$B:$E,2,FALSE)</f>
        <v>Blue Mesa Granite</v>
      </c>
      <c r="M5318" s="69" t="str">
        <f>VLOOKUP(C5318,[6]Consolidado!$B:$E,3,FALSE)</f>
        <v>108" Long Slab w/steel base</v>
      </c>
      <c r="N5318" s="70" t="str">
        <f>VLOOKUP(C5318,[6]Consolidado!$B:$H,7,FALSE)</f>
        <v>Octubre</v>
      </c>
      <c r="O5318" s="141"/>
      <c r="P5318" s="141"/>
    </row>
    <row r="5319" spans="1:16" s="71" customFormat="1" ht="16.5" customHeight="1" outlineLevel="1" x14ac:dyDescent="0.2">
      <c r="A5319" s="60" t="s">
        <v>725</v>
      </c>
      <c r="B5319" s="61">
        <v>43007</v>
      </c>
      <c r="C5319" s="141">
        <v>363</v>
      </c>
      <c r="D5319" s="63" t="str">
        <f>VLOOKUP(C5319,[6]Consolidado!$B:$E,4,FALSE)</f>
        <v>Finalizada</v>
      </c>
      <c r="E5319" s="64" t="s">
        <v>40</v>
      </c>
      <c r="F5319" s="65" t="s">
        <v>175</v>
      </c>
      <c r="G5319" s="66">
        <v>12</v>
      </c>
      <c r="H5319" s="67">
        <v>4.6539400000000004</v>
      </c>
      <c r="I5319" s="129">
        <v>55.847282999999997</v>
      </c>
      <c r="J5319" s="86">
        <v>30.4146</v>
      </c>
      <c r="K5319" s="129">
        <f t="shared" si="155"/>
        <v>1.8361998185082165</v>
      </c>
      <c r="L5319" s="68" t="str">
        <f>VLOOKUP(C5319,[6]Consolidado!$B:$E,2,FALSE)</f>
        <v>Blue Mesa Granite</v>
      </c>
      <c r="M5319" s="69" t="str">
        <f>VLOOKUP(C5319,[6]Consolidado!$B:$E,3,FALSE)</f>
        <v>108" Long Slab w/steel base</v>
      </c>
      <c r="N5319" s="70" t="str">
        <f>VLOOKUP(C5319,[6]Consolidado!$B:$H,7,FALSE)</f>
        <v>Octubre</v>
      </c>
      <c r="O5319" s="141"/>
      <c r="P5319" s="141"/>
    </row>
    <row r="5320" spans="1:16" s="71" customFormat="1" ht="16.5" customHeight="1" outlineLevel="1" x14ac:dyDescent="0.2">
      <c r="A5320" s="60" t="s">
        <v>725</v>
      </c>
      <c r="B5320" s="61">
        <v>43007</v>
      </c>
      <c r="C5320" s="141">
        <v>363</v>
      </c>
      <c r="D5320" s="63" t="str">
        <f>VLOOKUP(C5320,[6]Consolidado!$B:$E,4,FALSE)</f>
        <v>Finalizada</v>
      </c>
      <c r="E5320" s="64" t="s">
        <v>40</v>
      </c>
      <c r="F5320" s="65" t="s">
        <v>726</v>
      </c>
      <c r="G5320" s="66">
        <v>12</v>
      </c>
      <c r="H5320" s="67">
        <v>28.72</v>
      </c>
      <c r="I5320" s="129">
        <v>344.64</v>
      </c>
      <c r="J5320" s="86">
        <v>30.4146</v>
      </c>
      <c r="K5320" s="129">
        <f t="shared" si="155"/>
        <v>11.331400051291157</v>
      </c>
      <c r="L5320" s="68" t="str">
        <f>VLOOKUP(C5320,[6]Consolidado!$B:$E,2,FALSE)</f>
        <v>Blue Mesa Granite</v>
      </c>
      <c r="M5320" s="69" t="str">
        <f>VLOOKUP(C5320,[6]Consolidado!$B:$E,3,FALSE)</f>
        <v>108" Long Slab w/steel base</v>
      </c>
      <c r="N5320" s="70" t="str">
        <f>VLOOKUP(C5320,[6]Consolidado!$B:$H,7,FALSE)</f>
        <v>Octubre</v>
      </c>
      <c r="O5320" s="141"/>
      <c r="P5320" s="141"/>
    </row>
    <row r="5321" spans="1:16" s="71" customFormat="1" ht="16.5" customHeight="1" outlineLevel="1" x14ac:dyDescent="0.2">
      <c r="A5321" s="60" t="s">
        <v>725</v>
      </c>
      <c r="B5321" s="61">
        <v>43007</v>
      </c>
      <c r="C5321" s="141">
        <v>362</v>
      </c>
      <c r="D5321" s="63" t="str">
        <f>VLOOKUP(C5321,[6]Consolidado!$B:$E,4,FALSE)</f>
        <v>Finalizada</v>
      </c>
      <c r="E5321" s="64" t="s">
        <v>40</v>
      </c>
      <c r="F5321" s="65" t="s">
        <v>271</v>
      </c>
      <c r="G5321" s="66">
        <v>8</v>
      </c>
      <c r="H5321" s="67">
        <v>1.607224</v>
      </c>
      <c r="I5321" s="129">
        <v>12.857792999999999</v>
      </c>
      <c r="J5321" s="86">
        <v>30.4146</v>
      </c>
      <c r="K5321" s="129">
        <f t="shared" si="155"/>
        <v>0.42275068552603023</v>
      </c>
      <c r="L5321" s="68" t="str">
        <f>VLOOKUP(C5321,[6]Consolidado!$B:$E,2,FALSE)</f>
        <v>Blue Mesa Granite</v>
      </c>
      <c r="M5321" s="69" t="str">
        <f>VLOOKUP(C5321,[6]Consolidado!$B:$E,3,FALSE)</f>
        <v>89" Long Slab w/steel base</v>
      </c>
      <c r="N5321" s="70" t="str">
        <f>VLOOKUP(C5321,[6]Consolidado!$B:$H,7,FALSE)</f>
        <v>Octubre</v>
      </c>
      <c r="O5321" s="141"/>
      <c r="P5321" s="141"/>
    </row>
    <row r="5322" spans="1:16" s="71" customFormat="1" ht="16.5" customHeight="1" outlineLevel="1" x14ac:dyDescent="0.2">
      <c r="A5322" s="60" t="s">
        <v>725</v>
      </c>
      <c r="B5322" s="61">
        <v>43007</v>
      </c>
      <c r="C5322" s="141">
        <v>362</v>
      </c>
      <c r="D5322" s="63" t="str">
        <f>VLOOKUP(C5322,[6]Consolidado!$B:$E,4,FALSE)</f>
        <v>Finalizada</v>
      </c>
      <c r="E5322" s="64" t="s">
        <v>40</v>
      </c>
      <c r="F5322" s="65" t="s">
        <v>175</v>
      </c>
      <c r="G5322" s="66">
        <v>8</v>
      </c>
      <c r="H5322" s="67">
        <v>4.6539400000000004</v>
      </c>
      <c r="I5322" s="129">
        <v>37.231521999999998</v>
      </c>
      <c r="J5322" s="86">
        <v>30.4146</v>
      </c>
      <c r="K5322" s="129">
        <f t="shared" si="155"/>
        <v>1.2241332123388109</v>
      </c>
      <c r="L5322" s="68" t="str">
        <f>VLOOKUP(C5322,[6]Consolidado!$B:$E,2,FALSE)</f>
        <v>Blue Mesa Granite</v>
      </c>
      <c r="M5322" s="69" t="str">
        <f>VLOOKUP(C5322,[6]Consolidado!$B:$E,3,FALSE)</f>
        <v>89" Long Slab w/steel base</v>
      </c>
      <c r="N5322" s="70" t="str">
        <f>VLOOKUP(C5322,[6]Consolidado!$B:$H,7,FALSE)</f>
        <v>Octubre</v>
      </c>
      <c r="O5322" s="141"/>
      <c r="P5322" s="141"/>
    </row>
    <row r="5323" spans="1:16" s="71" customFormat="1" ht="16.5" customHeight="1" outlineLevel="1" x14ac:dyDescent="0.2">
      <c r="A5323" s="60" t="s">
        <v>725</v>
      </c>
      <c r="B5323" s="61">
        <v>43007</v>
      </c>
      <c r="C5323" s="141">
        <v>362</v>
      </c>
      <c r="D5323" s="63" t="str">
        <f>VLOOKUP(C5323,[6]Consolidado!$B:$E,4,FALSE)</f>
        <v>Finalizada</v>
      </c>
      <c r="E5323" s="64" t="s">
        <v>40</v>
      </c>
      <c r="F5323" s="65" t="s">
        <v>726</v>
      </c>
      <c r="G5323" s="66">
        <v>8</v>
      </c>
      <c r="H5323" s="67">
        <v>28.72</v>
      </c>
      <c r="I5323" s="129">
        <v>229.76</v>
      </c>
      <c r="J5323" s="86">
        <v>30.4146</v>
      </c>
      <c r="K5323" s="129">
        <f t="shared" si="155"/>
        <v>7.5542667008607705</v>
      </c>
      <c r="L5323" s="68" t="str">
        <f>VLOOKUP(C5323,[6]Consolidado!$B:$E,2,FALSE)</f>
        <v>Blue Mesa Granite</v>
      </c>
      <c r="M5323" s="69" t="str">
        <f>VLOOKUP(C5323,[6]Consolidado!$B:$E,3,FALSE)</f>
        <v>89" Long Slab w/steel base</v>
      </c>
      <c r="N5323" s="70" t="str">
        <f>VLOOKUP(C5323,[6]Consolidado!$B:$H,7,FALSE)</f>
        <v>Octubre</v>
      </c>
      <c r="O5323" s="141"/>
      <c r="P5323" s="141"/>
    </row>
    <row r="5324" spans="1:16" s="71" customFormat="1" ht="16.5" customHeight="1" outlineLevel="1" x14ac:dyDescent="0.2">
      <c r="A5324" s="60" t="s">
        <v>725</v>
      </c>
      <c r="B5324" s="61">
        <v>43007</v>
      </c>
      <c r="C5324" s="141">
        <v>361</v>
      </c>
      <c r="D5324" s="63" t="str">
        <f>VLOOKUP(C5324,[6]Consolidado!$B:$E,4,FALSE)</f>
        <v>Finalizada</v>
      </c>
      <c r="E5324" s="64" t="s">
        <v>40</v>
      </c>
      <c r="F5324" s="65" t="s">
        <v>271</v>
      </c>
      <c r="G5324" s="66">
        <v>12</v>
      </c>
      <c r="H5324" s="67">
        <v>1.607224</v>
      </c>
      <c r="I5324" s="129">
        <v>19.286688999999999</v>
      </c>
      <c r="J5324" s="86">
        <v>30.4146</v>
      </c>
      <c r="K5324" s="129">
        <f t="shared" si="155"/>
        <v>0.63412601184957218</v>
      </c>
      <c r="L5324" s="68" t="str">
        <f>VLOOKUP(C5324,[6]Consolidado!$B:$E,2,FALSE)</f>
        <v>Blue Mesa Granite</v>
      </c>
      <c r="M5324" s="69" t="str">
        <f>VLOOKUP(C5324,[6]Consolidado!$B:$E,3,FALSE)</f>
        <v>89" Long Slab w/steel base w/ casters</v>
      </c>
      <c r="N5324" s="70" t="str">
        <f>VLOOKUP(C5324,[6]Consolidado!$B:$H,7,FALSE)</f>
        <v>Octubre</v>
      </c>
      <c r="O5324" s="141"/>
      <c r="P5324" s="141"/>
    </row>
    <row r="5325" spans="1:16" s="71" customFormat="1" ht="16.5" customHeight="1" outlineLevel="1" x14ac:dyDescent="0.2">
      <c r="A5325" s="60" t="s">
        <v>725</v>
      </c>
      <c r="B5325" s="61">
        <v>43007</v>
      </c>
      <c r="C5325" s="141">
        <v>361</v>
      </c>
      <c r="D5325" s="63" t="str">
        <f>VLOOKUP(C5325,[6]Consolidado!$B:$E,4,FALSE)</f>
        <v>Finalizada</v>
      </c>
      <c r="E5325" s="64" t="s">
        <v>40</v>
      </c>
      <c r="F5325" s="65" t="s">
        <v>175</v>
      </c>
      <c r="G5325" s="66">
        <v>12</v>
      </c>
      <c r="H5325" s="67">
        <v>4.6539400000000004</v>
      </c>
      <c r="I5325" s="129">
        <v>55.847282999999997</v>
      </c>
      <c r="J5325" s="86">
        <v>30.4146</v>
      </c>
      <c r="K5325" s="129">
        <f t="shared" si="155"/>
        <v>1.8361998185082165</v>
      </c>
      <c r="L5325" s="68" t="str">
        <f>VLOOKUP(C5325,[6]Consolidado!$B:$E,2,FALSE)</f>
        <v>Blue Mesa Granite</v>
      </c>
      <c r="M5325" s="69" t="str">
        <f>VLOOKUP(C5325,[6]Consolidado!$B:$E,3,FALSE)</f>
        <v>89" Long Slab w/steel base w/ casters</v>
      </c>
      <c r="N5325" s="70" t="str">
        <f>VLOOKUP(C5325,[6]Consolidado!$B:$H,7,FALSE)</f>
        <v>Octubre</v>
      </c>
      <c r="O5325" s="141"/>
      <c r="P5325" s="141"/>
    </row>
    <row r="5326" spans="1:16" s="71" customFormat="1" ht="16.5" customHeight="1" outlineLevel="1" x14ac:dyDescent="0.2">
      <c r="A5326" s="60" t="s">
        <v>725</v>
      </c>
      <c r="B5326" s="61">
        <v>43007</v>
      </c>
      <c r="C5326" s="141">
        <v>361</v>
      </c>
      <c r="D5326" s="63" t="str">
        <f>VLOOKUP(C5326,[6]Consolidado!$B:$E,4,FALSE)</f>
        <v>Finalizada</v>
      </c>
      <c r="E5326" s="64" t="s">
        <v>40</v>
      </c>
      <c r="F5326" s="65" t="s">
        <v>726</v>
      </c>
      <c r="G5326" s="66">
        <v>12</v>
      </c>
      <c r="H5326" s="67">
        <v>28.72</v>
      </c>
      <c r="I5326" s="129">
        <v>344.64</v>
      </c>
      <c r="J5326" s="86">
        <v>30.4146</v>
      </c>
      <c r="K5326" s="129">
        <f t="shared" si="155"/>
        <v>11.331400051291157</v>
      </c>
      <c r="L5326" s="68" t="str">
        <f>VLOOKUP(C5326,[6]Consolidado!$B:$E,2,FALSE)</f>
        <v>Blue Mesa Granite</v>
      </c>
      <c r="M5326" s="69" t="str">
        <f>VLOOKUP(C5326,[6]Consolidado!$B:$E,3,FALSE)</f>
        <v>89" Long Slab w/steel base w/ casters</v>
      </c>
      <c r="N5326" s="70" t="str">
        <f>VLOOKUP(C5326,[6]Consolidado!$B:$H,7,FALSE)</f>
        <v>Octubre</v>
      </c>
      <c r="O5326" s="141"/>
      <c r="P5326" s="141"/>
    </row>
    <row r="5327" spans="1:16" s="71" customFormat="1" ht="16.5" customHeight="1" outlineLevel="1" x14ac:dyDescent="0.2">
      <c r="A5327" s="60" t="s">
        <v>725</v>
      </c>
      <c r="B5327" s="61">
        <v>43007</v>
      </c>
      <c r="C5327" s="141">
        <v>455</v>
      </c>
      <c r="D5327" s="63" t="str">
        <f>VLOOKUP(C5327,[6]Consolidado!$B:$E,4,FALSE)</f>
        <v>En Proceso</v>
      </c>
      <c r="E5327" s="64" t="s">
        <v>51</v>
      </c>
      <c r="F5327" s="65" t="s">
        <v>341</v>
      </c>
      <c r="G5327" s="66">
        <v>84</v>
      </c>
      <c r="H5327" s="67">
        <v>93.655969999999996</v>
      </c>
      <c r="I5327" s="129">
        <v>7867.1014800000003</v>
      </c>
      <c r="J5327" s="86">
        <v>30.4146</v>
      </c>
      <c r="K5327" s="129">
        <f t="shared" si="155"/>
        <v>258.66200706239766</v>
      </c>
      <c r="L5327" s="68" t="str">
        <f>VLOOKUP(C5327,[6]Consolidado!$B:$E,2,FALSE)</f>
        <v>Canoe Westfield (Reposition)</v>
      </c>
      <c r="M5327" s="69" t="str">
        <f>VLOOKUP(C5327,[6]Consolidado!$B:$E,3,FALSE)</f>
        <v>CH-15 Indoor Bar Stool</v>
      </c>
      <c r="N5327" s="70">
        <f>VLOOKUP(C5327,[6]Consolidado!$B:$H,7,FALSE)</f>
        <v>0</v>
      </c>
      <c r="O5327" s="141"/>
      <c r="P5327" s="141"/>
    </row>
    <row r="5328" spans="1:16" s="71" customFormat="1" ht="16.5" customHeight="1" outlineLevel="1" x14ac:dyDescent="0.2">
      <c r="A5328" s="60" t="s">
        <v>725</v>
      </c>
      <c r="B5328" s="61">
        <v>43007</v>
      </c>
      <c r="C5328" s="141">
        <v>455</v>
      </c>
      <c r="D5328" s="63" t="str">
        <f>VLOOKUP(C5328,[6]Consolidado!$B:$E,4,FALSE)</f>
        <v>En Proceso</v>
      </c>
      <c r="E5328" s="64" t="s">
        <v>51</v>
      </c>
      <c r="F5328" s="65" t="s">
        <v>340</v>
      </c>
      <c r="G5328" s="66">
        <v>414</v>
      </c>
      <c r="H5328" s="67">
        <v>47.285846999999997</v>
      </c>
      <c r="I5328" s="129">
        <v>19576.340837</v>
      </c>
      <c r="J5328" s="86">
        <v>30.4146</v>
      </c>
      <c r="K5328" s="129">
        <f t="shared" si="155"/>
        <v>643.64945904269655</v>
      </c>
      <c r="L5328" s="68" t="str">
        <f>VLOOKUP(C5328,[6]Consolidado!$B:$E,2,FALSE)</f>
        <v>Canoe Westfield (Reposition)</v>
      </c>
      <c r="M5328" s="69" t="str">
        <f>VLOOKUP(C5328,[6]Consolidado!$B:$E,3,FALSE)</f>
        <v>CH-15 Indoor Bar Stool</v>
      </c>
      <c r="N5328" s="70">
        <f>VLOOKUP(C5328,[6]Consolidado!$B:$H,7,FALSE)</f>
        <v>0</v>
      </c>
      <c r="O5328" s="141"/>
      <c r="P5328" s="141"/>
    </row>
    <row r="5329" spans="1:16" s="71" customFormat="1" ht="16.5" customHeight="1" outlineLevel="1" x14ac:dyDescent="0.2">
      <c r="A5329" s="60" t="s">
        <v>725</v>
      </c>
      <c r="B5329" s="61">
        <v>43006</v>
      </c>
      <c r="C5329" s="141">
        <v>454</v>
      </c>
      <c r="D5329" s="63" t="str">
        <f>VLOOKUP(C5329,[6]Consolidado!$B:$E,4,FALSE)</f>
        <v>En Proceso</v>
      </c>
      <c r="E5329" s="64" t="s">
        <v>40</v>
      </c>
      <c r="F5329" s="65" t="s">
        <v>343</v>
      </c>
      <c r="G5329" s="66">
        <v>20</v>
      </c>
      <c r="H5329" s="67">
        <v>0.53120699999999998</v>
      </c>
      <c r="I5329" s="129">
        <v>10.624143</v>
      </c>
      <c r="J5329" s="86">
        <v>30.4146</v>
      </c>
      <c r="K5329" s="129">
        <f t="shared" si="155"/>
        <v>0.34931062713302163</v>
      </c>
      <c r="L5329" s="68" t="str">
        <f>VLOOKUP(C5329,[6]Consolidado!$B:$E,2,FALSE)</f>
        <v>Canoe Westfield (Reposition)</v>
      </c>
      <c r="M5329" s="69" t="str">
        <f>VLOOKUP(C5329,[6]Consolidado!$B:$E,3,FALSE)</f>
        <v>CH 115 Chair , Teak &amp; Metal (Lounge Chair)</v>
      </c>
      <c r="N5329" s="70">
        <f>VLOOKUP(C5329,[6]Consolidado!$B:$H,7,FALSE)</f>
        <v>0</v>
      </c>
      <c r="O5329" s="141"/>
      <c r="P5329" s="141"/>
    </row>
    <row r="5330" spans="1:16" s="71" customFormat="1" ht="16.5" customHeight="1" outlineLevel="1" x14ac:dyDescent="0.2">
      <c r="A5330" s="60" t="s">
        <v>725</v>
      </c>
      <c r="B5330" s="61">
        <v>43006</v>
      </c>
      <c r="C5330" s="141">
        <v>454</v>
      </c>
      <c r="D5330" s="63" t="str">
        <f>VLOOKUP(C5330,[6]Consolidado!$B:$E,4,FALSE)</f>
        <v>En Proceso</v>
      </c>
      <c r="E5330" s="64" t="s">
        <v>40</v>
      </c>
      <c r="F5330" s="65" t="s">
        <v>39</v>
      </c>
      <c r="G5330" s="66">
        <v>40</v>
      </c>
      <c r="H5330" s="67">
        <v>0.75411300000000003</v>
      </c>
      <c r="I5330" s="129">
        <v>30.164511999999998</v>
      </c>
      <c r="J5330" s="86">
        <v>30.4146</v>
      </c>
      <c r="K5330" s="129">
        <f t="shared" si="155"/>
        <v>0.9917773700788437</v>
      </c>
      <c r="L5330" s="68" t="str">
        <f>VLOOKUP(C5330,[6]Consolidado!$B:$E,2,FALSE)</f>
        <v>Canoe Westfield (Reposition)</v>
      </c>
      <c r="M5330" s="69" t="str">
        <f>VLOOKUP(C5330,[6]Consolidado!$B:$E,3,FALSE)</f>
        <v>CH 115 Chair , Teak &amp; Metal (Lounge Chair)</v>
      </c>
      <c r="N5330" s="70">
        <f>VLOOKUP(C5330,[6]Consolidado!$B:$H,7,FALSE)</f>
        <v>0</v>
      </c>
      <c r="O5330" s="141"/>
      <c r="P5330" s="141"/>
    </row>
    <row r="5331" spans="1:16" s="71" customFormat="1" ht="16.5" customHeight="1" outlineLevel="1" x14ac:dyDescent="0.2">
      <c r="A5331" s="60" t="s">
        <v>725</v>
      </c>
      <c r="B5331" s="61">
        <v>43005</v>
      </c>
      <c r="C5331" s="141">
        <v>377</v>
      </c>
      <c r="D5331" s="63" t="str">
        <f>VLOOKUP(C5331,[6]Consolidado!$B:$E,4,FALSE)</f>
        <v>Finalizada</v>
      </c>
      <c r="E5331" s="64" t="s">
        <v>40</v>
      </c>
      <c r="F5331" s="65" t="s">
        <v>39</v>
      </c>
      <c r="G5331" s="66">
        <v>380</v>
      </c>
      <c r="H5331" s="67">
        <v>0.75411300000000003</v>
      </c>
      <c r="I5331" s="129">
        <v>286.56286</v>
      </c>
      <c r="J5331" s="86">
        <v>30.4146</v>
      </c>
      <c r="K5331" s="129">
        <f t="shared" si="155"/>
        <v>9.4218848842332292</v>
      </c>
      <c r="L5331" s="68" t="str">
        <f>VLOOKUP(C5331,[6]Consolidado!$B:$E,2,FALSE)</f>
        <v>Papagayo Four Seasons</v>
      </c>
      <c r="M5331" s="69" t="str">
        <f>VLOOKUP(C5331,[6]Consolidado!$B:$E,3,FALSE)</f>
        <v>LB-250 Lounge chair @ Terrace-Exterior</v>
      </c>
      <c r="N5331" s="70" t="str">
        <f>VLOOKUP(C5331,[6]Consolidado!$B:$H,7,FALSE)</f>
        <v>Noviembre</v>
      </c>
      <c r="O5331" s="141"/>
      <c r="P5331" s="141"/>
    </row>
    <row r="5332" spans="1:16" s="71" customFormat="1" ht="16.5" customHeight="1" outlineLevel="1" x14ac:dyDescent="0.2">
      <c r="A5332" s="60" t="s">
        <v>725</v>
      </c>
      <c r="B5332" s="61">
        <v>43004</v>
      </c>
      <c r="C5332" s="141">
        <v>459</v>
      </c>
      <c r="D5332" s="63" t="str">
        <f>VLOOKUP(C5332,[6]Consolidado!$B:$E,4,FALSE)</f>
        <v>En Proceso</v>
      </c>
      <c r="E5332" s="64" t="s">
        <v>40</v>
      </c>
      <c r="F5332" s="65" t="s">
        <v>165</v>
      </c>
      <c r="G5332" s="66">
        <v>680</v>
      </c>
      <c r="H5332" s="67">
        <v>9.2989000000000002E-2</v>
      </c>
      <c r="I5332" s="129">
        <v>63.232267999999998</v>
      </c>
      <c r="J5332" s="86">
        <v>30.4146</v>
      </c>
      <c r="K5332" s="129">
        <f t="shared" si="155"/>
        <v>2.0790103437165044</v>
      </c>
      <c r="L5332" s="68" t="str">
        <f>VLOOKUP(C5332,[6]Consolidado!$B:$E,2,FALSE)</f>
        <v>Las Palmeras</v>
      </c>
      <c r="M5332" s="69" t="str">
        <f>VLOOKUP(C5332,[6]Consolidado!$B:$E,3,FALSE)</f>
        <v>Puertas Solidas</v>
      </c>
      <c r="N5332" s="70">
        <f>VLOOKUP(C5332,[6]Consolidado!$B:$H,7,FALSE)</f>
        <v>0</v>
      </c>
      <c r="O5332" s="141"/>
      <c r="P5332" s="141"/>
    </row>
    <row r="5333" spans="1:16" s="71" customFormat="1" ht="16.5" customHeight="1" outlineLevel="1" x14ac:dyDescent="0.2">
      <c r="A5333" s="60" t="s">
        <v>725</v>
      </c>
      <c r="B5333" s="61">
        <v>43004</v>
      </c>
      <c r="C5333" s="141">
        <v>459</v>
      </c>
      <c r="D5333" s="63" t="str">
        <f>VLOOKUP(C5333,[6]Consolidado!$B:$E,4,FALSE)</f>
        <v>En Proceso</v>
      </c>
      <c r="E5333" s="64" t="s">
        <v>40</v>
      </c>
      <c r="F5333" s="65" t="s">
        <v>212</v>
      </c>
      <c r="G5333" s="66">
        <v>1700</v>
      </c>
      <c r="H5333" s="67">
        <v>6.7416000000000004E-2</v>
      </c>
      <c r="I5333" s="129">
        <v>114.60720000000001</v>
      </c>
      <c r="J5333" s="86">
        <v>30.4146</v>
      </c>
      <c r="K5333" s="129">
        <f t="shared" si="155"/>
        <v>3.7681639738809651</v>
      </c>
      <c r="L5333" s="68" t="str">
        <f>VLOOKUP(C5333,[6]Consolidado!$B:$E,2,FALSE)</f>
        <v>Las Palmeras</v>
      </c>
      <c r="M5333" s="69" t="str">
        <f>VLOOKUP(C5333,[6]Consolidado!$B:$E,3,FALSE)</f>
        <v>Puertas Solidas</v>
      </c>
      <c r="N5333" s="70">
        <f>VLOOKUP(C5333,[6]Consolidado!$B:$H,7,FALSE)</f>
        <v>0</v>
      </c>
      <c r="O5333" s="141"/>
      <c r="P5333" s="141"/>
    </row>
    <row r="5334" spans="1:16" s="71" customFormat="1" ht="16.5" customHeight="1" outlineLevel="1" x14ac:dyDescent="0.2">
      <c r="A5334" s="60" t="s">
        <v>725</v>
      </c>
      <c r="B5334" s="61">
        <v>43004</v>
      </c>
      <c r="C5334" s="141">
        <v>374</v>
      </c>
      <c r="D5334" s="63" t="str">
        <f>VLOOKUP(C5334,[6]Consolidado!$B:$E,4,FALSE)</f>
        <v>Finalizada</v>
      </c>
      <c r="E5334" s="64" t="s">
        <v>25</v>
      </c>
      <c r="F5334" s="65" t="s">
        <v>309</v>
      </c>
      <c r="G5334" s="66">
        <v>1</v>
      </c>
      <c r="H5334" s="67">
        <v>817.09133899999995</v>
      </c>
      <c r="I5334" s="129">
        <v>817.09133899999995</v>
      </c>
      <c r="J5334" s="86">
        <v>30.4146</v>
      </c>
      <c r="K5334" s="129">
        <f t="shared" ref="K5334:K5397" si="156">IFERROR(I5334/J5334,0)</f>
        <v>26.865102253522977</v>
      </c>
      <c r="L5334" s="68" t="str">
        <f>VLOOKUP(C5334,[6]Consolidado!$B:$E,2,FALSE)</f>
        <v>Papagayo Four Seasons</v>
      </c>
      <c r="M5334" s="69" t="str">
        <f>VLOOKUP(C5334,[6]Consolidado!$B:$E,3,FALSE)</f>
        <v>IT-407 Bar table @ Bar</v>
      </c>
      <c r="N5334" s="70" t="str">
        <f>VLOOKUP(C5334,[6]Consolidado!$B:$H,7,FALSE)</f>
        <v>Noviembre</v>
      </c>
      <c r="O5334" s="141"/>
      <c r="P5334" s="141"/>
    </row>
    <row r="5335" spans="1:16" s="71" customFormat="1" ht="16.5" customHeight="1" outlineLevel="1" x14ac:dyDescent="0.2">
      <c r="A5335" s="60" t="s">
        <v>725</v>
      </c>
      <c r="B5335" s="61">
        <v>43004</v>
      </c>
      <c r="C5335" s="141">
        <v>374</v>
      </c>
      <c r="D5335" s="63" t="str">
        <f>VLOOKUP(C5335,[6]Consolidado!$B:$E,4,FALSE)</f>
        <v>Finalizada</v>
      </c>
      <c r="E5335" s="64" t="s">
        <v>25</v>
      </c>
      <c r="F5335" s="65" t="s">
        <v>308</v>
      </c>
      <c r="G5335" s="66">
        <v>0.5</v>
      </c>
      <c r="H5335" s="67">
        <v>1016.761721</v>
      </c>
      <c r="I5335" s="129">
        <v>508.38085999999998</v>
      </c>
      <c r="J5335" s="86">
        <v>30.4146</v>
      </c>
      <c r="K5335" s="129">
        <f t="shared" si="156"/>
        <v>16.715026993614909</v>
      </c>
      <c r="L5335" s="68" t="str">
        <f>VLOOKUP(C5335,[6]Consolidado!$B:$E,2,FALSE)</f>
        <v>Papagayo Four Seasons</v>
      </c>
      <c r="M5335" s="69" t="str">
        <f>VLOOKUP(C5335,[6]Consolidado!$B:$E,3,FALSE)</f>
        <v>IT-407 Bar table @ Bar</v>
      </c>
      <c r="N5335" s="70" t="str">
        <f>VLOOKUP(C5335,[6]Consolidado!$B:$H,7,FALSE)</f>
        <v>Noviembre</v>
      </c>
      <c r="O5335" s="141"/>
      <c r="P5335" s="141"/>
    </row>
    <row r="5336" spans="1:16" s="71" customFormat="1" ht="16.5" customHeight="1" outlineLevel="1" x14ac:dyDescent="0.2">
      <c r="A5336" s="60" t="s">
        <v>725</v>
      </c>
      <c r="B5336" s="61">
        <v>43004</v>
      </c>
      <c r="C5336" s="141">
        <v>357</v>
      </c>
      <c r="D5336" s="63" t="str">
        <f>VLOOKUP(C5336,[6]Consolidado!$B:$E,4,FALSE)</f>
        <v>Finalizada</v>
      </c>
      <c r="E5336" s="64" t="s">
        <v>33</v>
      </c>
      <c r="F5336" s="65" t="s">
        <v>338</v>
      </c>
      <c r="G5336" s="66">
        <v>1</v>
      </c>
      <c r="H5336" s="67">
        <v>768.80383300000005</v>
      </c>
      <c r="I5336" s="129">
        <v>768.80383300000005</v>
      </c>
      <c r="J5336" s="86">
        <v>30.4146</v>
      </c>
      <c r="K5336" s="129">
        <f t="shared" si="156"/>
        <v>25.27745993700394</v>
      </c>
      <c r="L5336" s="68" t="str">
        <f>VLOOKUP(C5336,[6]Consolidado!$B:$E,2,FALSE)</f>
        <v>Blue Mesa Granite</v>
      </c>
      <c r="M5336" s="69" t="str">
        <f>VLOOKUP(C5336,[6]Consolidado!$B:$E,3,FALSE)</f>
        <v>Nica classic dining chair</v>
      </c>
      <c r="N5336" s="70" t="str">
        <f>VLOOKUP(C5336,[6]Consolidado!$B:$H,7,FALSE)</f>
        <v>Octubre</v>
      </c>
      <c r="O5336" s="141"/>
      <c r="P5336" s="141"/>
    </row>
    <row r="5337" spans="1:16" s="71" customFormat="1" ht="16.5" customHeight="1" outlineLevel="1" x14ac:dyDescent="0.2">
      <c r="A5337" s="60" t="s">
        <v>725</v>
      </c>
      <c r="B5337" s="61">
        <v>43004</v>
      </c>
      <c r="C5337" s="141">
        <v>358</v>
      </c>
      <c r="D5337" s="63" t="str">
        <f>VLOOKUP(C5337,[6]Consolidado!$B:$E,4,FALSE)</f>
        <v>Finalizada</v>
      </c>
      <c r="E5337" s="64" t="s">
        <v>33</v>
      </c>
      <c r="F5337" s="65" t="s">
        <v>338</v>
      </c>
      <c r="G5337" s="66">
        <v>5</v>
      </c>
      <c r="H5337" s="67">
        <v>768.80383300000005</v>
      </c>
      <c r="I5337" s="129">
        <v>3844.0191669999999</v>
      </c>
      <c r="J5337" s="86">
        <v>30.4146</v>
      </c>
      <c r="K5337" s="129">
        <f t="shared" si="156"/>
        <v>126.38729975077759</v>
      </c>
      <c r="L5337" s="68" t="str">
        <f>VLOOKUP(C5337,[6]Consolidado!$B:$E,2,FALSE)</f>
        <v>Blue Mesa Granite</v>
      </c>
      <c r="M5337" s="69" t="str">
        <f>VLOOKUP(C5337,[6]Consolidado!$B:$E,3,FALSE)</f>
        <v>Nica classic barstool</v>
      </c>
      <c r="N5337" s="70" t="str">
        <f>VLOOKUP(C5337,[6]Consolidado!$B:$H,7,FALSE)</f>
        <v>Octubre</v>
      </c>
      <c r="O5337" s="141"/>
      <c r="P5337" s="141"/>
    </row>
    <row r="5338" spans="1:16" s="71" customFormat="1" ht="16.5" customHeight="1" outlineLevel="1" x14ac:dyDescent="0.2">
      <c r="A5338" s="60" t="s">
        <v>725</v>
      </c>
      <c r="B5338" s="61">
        <v>43004</v>
      </c>
      <c r="C5338" s="141">
        <v>360</v>
      </c>
      <c r="D5338" s="63" t="str">
        <f>VLOOKUP(C5338,[6]Consolidado!$B:$E,4,FALSE)</f>
        <v>Finalizada</v>
      </c>
      <c r="E5338" s="64" t="s">
        <v>49</v>
      </c>
      <c r="F5338" s="65" t="s">
        <v>313</v>
      </c>
      <c r="G5338" s="66">
        <v>3</v>
      </c>
      <c r="H5338" s="67">
        <v>1140</v>
      </c>
      <c r="I5338" s="129">
        <v>3420</v>
      </c>
      <c r="J5338" s="86">
        <v>30.4146</v>
      </c>
      <c r="K5338" s="129">
        <f t="shared" si="156"/>
        <v>112.44599633070959</v>
      </c>
      <c r="L5338" s="68" t="str">
        <f>VLOOKUP(C5338,[6]Consolidado!$B:$E,2,FALSE)</f>
        <v>Blue Mesa Granite</v>
      </c>
      <c r="M5338" s="69" t="str">
        <f>VLOOKUP(C5338,[6]Consolidado!$B:$E,3,FALSE)</f>
        <v xml:space="preserve">15.5" Long Upholstered Banquette </v>
      </c>
      <c r="N5338" s="70" t="str">
        <f>VLOOKUP(C5338,[6]Consolidado!$B:$H,7,FALSE)</f>
        <v>Octubre</v>
      </c>
      <c r="O5338" s="141"/>
      <c r="P5338" s="141"/>
    </row>
    <row r="5339" spans="1:16" s="71" customFormat="1" ht="16.5" customHeight="1" outlineLevel="1" x14ac:dyDescent="0.2">
      <c r="A5339" s="60" t="s">
        <v>725</v>
      </c>
      <c r="B5339" s="61">
        <v>43004</v>
      </c>
      <c r="C5339" s="141">
        <v>360</v>
      </c>
      <c r="D5339" s="63" t="str">
        <f>VLOOKUP(C5339,[6]Consolidado!$B:$E,4,FALSE)</f>
        <v>Finalizada</v>
      </c>
      <c r="E5339" s="64" t="s">
        <v>49</v>
      </c>
      <c r="F5339" s="65" t="s">
        <v>365</v>
      </c>
      <c r="G5339" s="66">
        <v>18</v>
      </c>
      <c r="H5339" s="67">
        <v>286</v>
      </c>
      <c r="I5339" s="129">
        <v>5148</v>
      </c>
      <c r="J5339" s="86">
        <v>30.4146</v>
      </c>
      <c r="K5339" s="129">
        <f t="shared" si="156"/>
        <v>169.2608155293839</v>
      </c>
      <c r="L5339" s="68" t="str">
        <f>VLOOKUP(C5339,[6]Consolidado!$B:$E,2,FALSE)</f>
        <v>Blue Mesa Granite</v>
      </c>
      <c r="M5339" s="69" t="str">
        <f>VLOOKUP(C5339,[6]Consolidado!$B:$E,3,FALSE)</f>
        <v xml:space="preserve">15.5" Long Upholstered Banquette </v>
      </c>
      <c r="N5339" s="70" t="str">
        <f>VLOOKUP(C5339,[6]Consolidado!$B:$H,7,FALSE)</f>
        <v>Octubre</v>
      </c>
      <c r="O5339" s="141"/>
      <c r="P5339" s="141"/>
    </row>
    <row r="5340" spans="1:16" s="71" customFormat="1" ht="16.5" customHeight="1" outlineLevel="1" x14ac:dyDescent="0.2">
      <c r="A5340" s="60" t="s">
        <v>725</v>
      </c>
      <c r="B5340" s="61">
        <v>43004</v>
      </c>
      <c r="C5340" s="141">
        <v>360</v>
      </c>
      <c r="D5340" s="63" t="str">
        <f>VLOOKUP(C5340,[6]Consolidado!$B:$E,4,FALSE)</f>
        <v>Finalizada</v>
      </c>
      <c r="E5340" s="64" t="s">
        <v>49</v>
      </c>
      <c r="F5340" s="65" t="s">
        <v>355</v>
      </c>
      <c r="G5340" s="66">
        <v>2</v>
      </c>
      <c r="H5340" s="67">
        <v>1900</v>
      </c>
      <c r="I5340" s="129">
        <v>3800</v>
      </c>
      <c r="J5340" s="86">
        <v>30.4146</v>
      </c>
      <c r="K5340" s="129">
        <f t="shared" si="156"/>
        <v>124.93999592301066</v>
      </c>
      <c r="L5340" s="68" t="str">
        <f>VLOOKUP(C5340,[6]Consolidado!$B:$E,2,FALSE)</f>
        <v>Blue Mesa Granite</v>
      </c>
      <c r="M5340" s="69" t="str">
        <f>VLOOKUP(C5340,[6]Consolidado!$B:$E,3,FALSE)</f>
        <v xml:space="preserve">15.5" Long Upholstered Banquette </v>
      </c>
      <c r="N5340" s="70" t="str">
        <f>VLOOKUP(C5340,[6]Consolidado!$B:$H,7,FALSE)</f>
        <v>Octubre</v>
      </c>
      <c r="O5340" s="141"/>
      <c r="P5340" s="141"/>
    </row>
    <row r="5341" spans="1:16" s="71" customFormat="1" ht="16.5" customHeight="1" outlineLevel="1" x14ac:dyDescent="0.2">
      <c r="A5341" s="60" t="s">
        <v>725</v>
      </c>
      <c r="B5341" s="61">
        <v>42991</v>
      </c>
      <c r="C5341" s="141">
        <v>381</v>
      </c>
      <c r="D5341" s="63" t="str">
        <f>VLOOKUP(C5341,[6]Consolidado!$B:$E,4,FALSE)</f>
        <v>Finalizada</v>
      </c>
      <c r="E5341" s="64" t="s">
        <v>49</v>
      </c>
      <c r="F5341" s="65" t="s">
        <v>260</v>
      </c>
      <c r="G5341" s="66">
        <v>10</v>
      </c>
      <c r="H5341" s="67">
        <v>9.9376429999999996</v>
      </c>
      <c r="I5341" s="129">
        <v>99.376427000000007</v>
      </c>
      <c r="J5341" s="86">
        <v>30.4146</v>
      </c>
      <c r="K5341" s="129">
        <f t="shared" si="156"/>
        <v>3.2673922063745704</v>
      </c>
      <c r="L5341" s="68" t="str">
        <f>VLOOKUP(C5341,[6]Consolidado!$B:$E,2,FALSE)</f>
        <v>The wick hotel</v>
      </c>
      <c r="M5341" s="69" t="str">
        <f>VLOOKUP(C5341,[6]Consolidado!$B:$E,3,FALSE)</f>
        <v>S-1 Dining chair</v>
      </c>
      <c r="N5341" s="70" t="str">
        <f>VLOOKUP(C5341,[6]Consolidado!$B:$H,7,FALSE)</f>
        <v>Septiembre</v>
      </c>
      <c r="O5341" s="141"/>
      <c r="P5341" s="141"/>
    </row>
    <row r="5342" spans="1:16" s="71" customFormat="1" ht="16.5" customHeight="1" outlineLevel="1" x14ac:dyDescent="0.2">
      <c r="A5342" s="60" t="s">
        <v>725</v>
      </c>
      <c r="B5342" s="61">
        <v>42991</v>
      </c>
      <c r="C5342" s="141">
        <v>382</v>
      </c>
      <c r="D5342" s="63" t="str">
        <f>VLOOKUP(C5342,[6]Consolidado!$B:$E,4,FALSE)</f>
        <v>Finalizada</v>
      </c>
      <c r="E5342" s="64" t="s">
        <v>78</v>
      </c>
      <c r="F5342" s="65" t="s">
        <v>342</v>
      </c>
      <c r="G5342" s="66">
        <v>50</v>
      </c>
      <c r="H5342" s="67">
        <v>7.5415029999999996</v>
      </c>
      <c r="I5342" s="129">
        <v>377.07515999999998</v>
      </c>
      <c r="J5342" s="86">
        <v>30.4146</v>
      </c>
      <c r="K5342" s="129">
        <f t="shared" si="156"/>
        <v>12.397833935018049</v>
      </c>
      <c r="L5342" s="68" t="str">
        <f>VLOOKUP(C5342,[6]Consolidado!$B:$E,2,FALSE)</f>
        <v>The wick hotel</v>
      </c>
      <c r="M5342" s="69" t="str">
        <f>VLOOKUP(C5342,[6]Consolidado!$B:$E,3,FALSE)</f>
        <v>S-2 Bar Height chair</v>
      </c>
      <c r="N5342" s="70" t="str">
        <f>VLOOKUP(C5342,[6]Consolidado!$B:$H,7,FALSE)</f>
        <v>Septiembre</v>
      </c>
      <c r="O5342" s="141"/>
      <c r="P5342" s="141"/>
    </row>
    <row r="5343" spans="1:16" s="71" customFormat="1" ht="16.5" customHeight="1" outlineLevel="1" x14ac:dyDescent="0.2">
      <c r="A5343" s="60" t="s">
        <v>725</v>
      </c>
      <c r="B5343" s="61">
        <v>42991</v>
      </c>
      <c r="C5343" s="141">
        <v>381</v>
      </c>
      <c r="D5343" s="63" t="str">
        <f>VLOOKUP(C5343,[6]Consolidado!$B:$E,4,FALSE)</f>
        <v>Finalizada</v>
      </c>
      <c r="E5343" s="64" t="s">
        <v>78</v>
      </c>
      <c r="F5343" s="65" t="s">
        <v>342</v>
      </c>
      <c r="G5343" s="66">
        <v>145</v>
      </c>
      <c r="H5343" s="67">
        <v>7.5415029999999996</v>
      </c>
      <c r="I5343" s="129">
        <v>1093.5179639999999</v>
      </c>
      <c r="J5343" s="86">
        <v>30.4146</v>
      </c>
      <c r="K5343" s="129">
        <f t="shared" si="156"/>
        <v>35.953718411552344</v>
      </c>
      <c r="L5343" s="68" t="str">
        <f>VLOOKUP(C5343,[6]Consolidado!$B:$E,2,FALSE)</f>
        <v>The wick hotel</v>
      </c>
      <c r="M5343" s="69" t="str">
        <f>VLOOKUP(C5343,[6]Consolidado!$B:$E,3,FALSE)</f>
        <v>S-1 Dining chair</v>
      </c>
      <c r="N5343" s="70" t="str">
        <f>VLOOKUP(C5343,[6]Consolidado!$B:$H,7,FALSE)</f>
        <v>Septiembre</v>
      </c>
      <c r="O5343" s="141"/>
      <c r="P5343" s="141"/>
    </row>
    <row r="5344" spans="1:16" s="71" customFormat="1" ht="16.5" customHeight="1" outlineLevel="1" x14ac:dyDescent="0.2">
      <c r="A5344" s="60" t="s">
        <v>725</v>
      </c>
      <c r="B5344" s="61">
        <v>42980</v>
      </c>
      <c r="C5344" s="141">
        <v>414</v>
      </c>
      <c r="D5344" s="63" t="str">
        <f>VLOOKUP(C5344,[6]Consolidado!$B:$E,4,FALSE)</f>
        <v>En Proceso</v>
      </c>
      <c r="E5344" s="64" t="s">
        <v>28</v>
      </c>
      <c r="F5344" s="65" t="s">
        <v>292</v>
      </c>
      <c r="G5344" s="66">
        <v>37</v>
      </c>
      <c r="H5344" s="67">
        <v>313.04000000000002</v>
      </c>
      <c r="I5344" s="129">
        <v>11582.48</v>
      </c>
      <c r="J5344" s="86">
        <v>30.4146</v>
      </c>
      <c r="K5344" s="129">
        <f t="shared" si="156"/>
        <v>380.81973788904014</v>
      </c>
      <c r="L5344" s="68" t="str">
        <f>VLOOKUP(C5344,[6]Consolidado!$B:$E,2,FALSE)</f>
        <v>WEWORK</v>
      </c>
      <c r="M5344" s="69" t="str">
        <f>VLOOKUP(C5344,[6]Consolidado!$B:$E,3,FALSE)</f>
        <v>EC-Bonanza Chair-WW-CH-MEC-6850-A</v>
      </c>
      <c r="N5344" s="70" t="str">
        <f>VLOOKUP(C5344,[6]Consolidado!$B:$H,7,FALSE)</f>
        <v>Ingreso Parcial Nov.</v>
      </c>
      <c r="O5344" s="141"/>
      <c r="P5344" s="141"/>
    </row>
    <row r="5345" spans="1:16" s="71" customFormat="1" ht="16.5" customHeight="1" outlineLevel="1" x14ac:dyDescent="0.2">
      <c r="A5345" s="60" t="s">
        <v>725</v>
      </c>
      <c r="B5345" s="61">
        <v>42990</v>
      </c>
      <c r="C5345" s="141">
        <v>390</v>
      </c>
      <c r="D5345" s="63" t="str">
        <f>VLOOKUP(C5345,[6]Consolidado!$B:$E,4,FALSE)</f>
        <v>Finalizada</v>
      </c>
      <c r="E5345" s="64" t="s">
        <v>78</v>
      </c>
      <c r="F5345" s="65" t="s">
        <v>303</v>
      </c>
      <c r="G5345" s="66">
        <v>16</v>
      </c>
      <c r="H5345" s="67">
        <v>35.526001999999998</v>
      </c>
      <c r="I5345" s="129">
        <v>568.41603199999997</v>
      </c>
      <c r="J5345" s="86">
        <v>30.4146</v>
      </c>
      <c r="K5345" s="129">
        <f t="shared" si="156"/>
        <v>18.68892018964576</v>
      </c>
      <c r="L5345" s="68" t="str">
        <f>VLOOKUP(C5345,[6]Consolidado!$B:$E,2,FALSE)</f>
        <v>Costa Palmas</v>
      </c>
      <c r="M5345" s="69" t="str">
        <f>VLOOKUP(C5345,[6]Consolidado!$B:$E,3,FALSE)</f>
        <v>BC-T-05 Side table</v>
      </c>
      <c r="N5345" s="70" t="str">
        <f>VLOOKUP(C5345,[6]Consolidado!$B:$H,7,FALSE)</f>
        <v>Septiembre</v>
      </c>
      <c r="O5345" s="141"/>
      <c r="P5345" s="141"/>
    </row>
    <row r="5346" spans="1:16" s="71" customFormat="1" ht="16.5" customHeight="1" outlineLevel="1" x14ac:dyDescent="0.2">
      <c r="A5346" s="60" t="s">
        <v>725</v>
      </c>
      <c r="B5346" s="61">
        <v>42990</v>
      </c>
      <c r="C5346" s="141">
        <v>390</v>
      </c>
      <c r="D5346" s="63" t="str">
        <f>VLOOKUP(C5346,[6]Consolidado!$B:$E,4,FALSE)</f>
        <v>Finalizada</v>
      </c>
      <c r="E5346" s="64" t="s">
        <v>78</v>
      </c>
      <c r="F5346" s="65" t="s">
        <v>304</v>
      </c>
      <c r="G5346" s="66">
        <v>16</v>
      </c>
      <c r="H5346" s="67">
        <v>8.455209</v>
      </c>
      <c r="I5346" s="129">
        <v>135.283342</v>
      </c>
      <c r="J5346" s="86">
        <v>30.4146</v>
      </c>
      <c r="K5346" s="129">
        <f t="shared" si="156"/>
        <v>4.4479737362976994</v>
      </c>
      <c r="L5346" s="68" t="str">
        <f>VLOOKUP(C5346,[6]Consolidado!$B:$E,2,FALSE)</f>
        <v>Costa Palmas</v>
      </c>
      <c r="M5346" s="69" t="str">
        <f>VLOOKUP(C5346,[6]Consolidado!$B:$E,3,FALSE)</f>
        <v>BC-T-05 Side table</v>
      </c>
      <c r="N5346" s="70" t="str">
        <f>VLOOKUP(C5346,[6]Consolidado!$B:$H,7,FALSE)</f>
        <v>Septiembre</v>
      </c>
      <c r="O5346" s="141"/>
      <c r="P5346" s="141"/>
    </row>
    <row r="5347" spans="1:16" s="71" customFormat="1" ht="16.5" customHeight="1" outlineLevel="1" x14ac:dyDescent="0.2">
      <c r="A5347" s="60" t="s">
        <v>725</v>
      </c>
      <c r="B5347" s="61">
        <v>42990</v>
      </c>
      <c r="C5347" s="141">
        <v>458</v>
      </c>
      <c r="D5347" s="63" t="str">
        <f>VLOOKUP(C5347,[6]Consolidado!$B:$E,4,FALSE)</f>
        <v>En Proceso</v>
      </c>
      <c r="E5347" s="64" t="s">
        <v>28</v>
      </c>
      <c r="F5347" s="65" t="s">
        <v>292</v>
      </c>
      <c r="G5347" s="66">
        <v>55</v>
      </c>
      <c r="H5347" s="67">
        <v>313.04000000000002</v>
      </c>
      <c r="I5347" s="129">
        <v>17217.2</v>
      </c>
      <c r="J5347" s="86">
        <v>30.4146</v>
      </c>
      <c r="K5347" s="129">
        <f t="shared" si="156"/>
        <v>566.08339415938406</v>
      </c>
      <c r="L5347" s="68" t="str">
        <f>VLOOKUP(C5347,[6]Consolidado!$B:$E,2,FALSE)</f>
        <v>WEWORK</v>
      </c>
      <c r="M5347" s="69" t="str">
        <f>VLOOKUP(C5347,[6]Consolidado!$B:$E,3,FALSE)</f>
        <v>LATAM-Bonanza Chair-WW-CH-MEC-6850-B</v>
      </c>
      <c r="N5347" s="70">
        <f>VLOOKUP(C5347,[6]Consolidado!$B:$H,7,FALSE)</f>
        <v>0</v>
      </c>
      <c r="O5347" s="141"/>
      <c r="P5347" s="141"/>
    </row>
    <row r="5348" spans="1:16" s="71" customFormat="1" ht="16.5" customHeight="1" outlineLevel="1" x14ac:dyDescent="0.2">
      <c r="A5348" s="60" t="s">
        <v>725</v>
      </c>
      <c r="B5348" s="61">
        <v>42990</v>
      </c>
      <c r="C5348" s="141">
        <v>457</v>
      </c>
      <c r="D5348" s="63" t="str">
        <f>VLOOKUP(C5348,[6]Consolidado!$B:$E,4,FALSE)</f>
        <v>En Proceso</v>
      </c>
      <c r="E5348" s="64" t="s">
        <v>28</v>
      </c>
      <c r="F5348" s="65" t="s">
        <v>292</v>
      </c>
      <c r="G5348" s="66">
        <v>55</v>
      </c>
      <c r="H5348" s="67">
        <v>313.04000000000002</v>
      </c>
      <c r="I5348" s="129">
        <v>17217.2</v>
      </c>
      <c r="J5348" s="86">
        <v>30.4146</v>
      </c>
      <c r="K5348" s="129">
        <f t="shared" si="156"/>
        <v>566.08339415938406</v>
      </c>
      <c r="L5348" s="68" t="str">
        <f>VLOOKUP(C5348,[6]Consolidado!$B:$E,2,FALSE)</f>
        <v>WEWORK</v>
      </c>
      <c r="M5348" s="69" t="str">
        <f>VLOOKUP(C5348,[6]Consolidado!$B:$E,3,FALSE)</f>
        <v>LATAM-Bonanza Chair-WW-CH-MEC-6850-A</v>
      </c>
      <c r="N5348" s="70">
        <f>VLOOKUP(C5348,[6]Consolidado!$B:$H,7,FALSE)</f>
        <v>0</v>
      </c>
      <c r="O5348" s="141"/>
      <c r="P5348" s="141"/>
    </row>
    <row r="5349" spans="1:16" s="71" customFormat="1" ht="16.5" customHeight="1" outlineLevel="1" x14ac:dyDescent="0.2">
      <c r="A5349" s="60" t="s">
        <v>725</v>
      </c>
      <c r="B5349" s="61">
        <v>42980</v>
      </c>
      <c r="C5349" s="141">
        <v>447</v>
      </c>
      <c r="D5349" s="63" t="str">
        <f>VLOOKUP(C5349,[6]Consolidado!$B:$E,4,FALSE)</f>
        <v>En Proceso</v>
      </c>
      <c r="E5349" s="64" t="s">
        <v>40</v>
      </c>
      <c r="F5349" s="65" t="s">
        <v>98</v>
      </c>
      <c r="G5349" s="66">
        <v>800</v>
      </c>
      <c r="H5349" s="67">
        <v>0.233512</v>
      </c>
      <c r="I5349" s="129">
        <v>186.80933099999999</v>
      </c>
      <c r="J5349" s="86">
        <v>30.4146</v>
      </c>
      <c r="K5349" s="129">
        <f t="shared" si="156"/>
        <v>6.1420939614527228</v>
      </c>
      <c r="L5349" s="68" t="str">
        <f>VLOOKUP(C5349,[6]Consolidado!$B:$E,2,FALSE)</f>
        <v>Maderas Collective</v>
      </c>
      <c r="M5349" s="69" t="str">
        <f>VLOOKUP(C5349,[6]Consolidado!$B:$E,3,FALSE)</f>
        <v>Fabricacion Prensa Hidraulica [Wework] y moldes para silla bonanza</v>
      </c>
      <c r="N5349" s="70" t="str">
        <f>VLOOKUP(C5349,[6]Consolidado!$B:$H,7,FALSE)</f>
        <v>Cierre en Dic. (AF)</v>
      </c>
      <c r="O5349" s="141"/>
      <c r="P5349" s="141"/>
    </row>
    <row r="5350" spans="1:16" s="71" customFormat="1" ht="16.5" customHeight="1" outlineLevel="1" x14ac:dyDescent="0.2">
      <c r="A5350" s="60" t="s">
        <v>725</v>
      </c>
      <c r="B5350" s="61">
        <v>42990</v>
      </c>
      <c r="C5350" s="141">
        <v>399</v>
      </c>
      <c r="D5350" s="63" t="str">
        <f>VLOOKUP(C5350,[6]Consolidado!$B:$E,4,FALSE)</f>
        <v>En Proceso</v>
      </c>
      <c r="E5350" s="64" t="s">
        <v>28</v>
      </c>
      <c r="F5350" s="65" t="s">
        <v>292</v>
      </c>
      <c r="G5350" s="66">
        <v>37</v>
      </c>
      <c r="H5350" s="67">
        <v>313.04000000000002</v>
      </c>
      <c r="I5350" s="129">
        <v>11582.48</v>
      </c>
      <c r="J5350" s="86">
        <v>30.4146</v>
      </c>
      <c r="K5350" s="129">
        <f t="shared" si="156"/>
        <v>380.81973788904014</v>
      </c>
      <c r="L5350" s="68" t="str">
        <f>VLOOKUP(C5350,[6]Consolidado!$B:$E,2,FALSE)</f>
        <v>WEWORK</v>
      </c>
      <c r="M5350" s="69" t="str">
        <f>VLOOKUP(C5350,[6]Consolidado!$B:$E,3,FALSE)</f>
        <v>WC-Bonanza Chair-WW-CH-MEC-6850-B</v>
      </c>
      <c r="N5350" s="70" t="str">
        <f>VLOOKUP(C5350,[6]Consolidado!$B:$H,7,FALSE)</f>
        <v>Ingreso Parcial Nov.</v>
      </c>
      <c r="O5350" s="141"/>
      <c r="P5350" s="141"/>
    </row>
    <row r="5351" spans="1:16" s="71" customFormat="1" ht="16.5" customHeight="1" outlineLevel="1" x14ac:dyDescent="0.2">
      <c r="A5351" s="60" t="s">
        <v>725</v>
      </c>
      <c r="B5351" s="61">
        <v>42990</v>
      </c>
      <c r="C5351" s="141">
        <v>398</v>
      </c>
      <c r="D5351" s="63" t="str">
        <f>VLOOKUP(C5351,[6]Consolidado!$B:$E,4,FALSE)</f>
        <v>En Proceso</v>
      </c>
      <c r="E5351" s="64" t="s">
        <v>28</v>
      </c>
      <c r="F5351" s="65" t="s">
        <v>292</v>
      </c>
      <c r="G5351" s="66">
        <v>37</v>
      </c>
      <c r="H5351" s="67">
        <v>313.04000000000002</v>
      </c>
      <c r="I5351" s="129">
        <v>11582.48</v>
      </c>
      <c r="J5351" s="86">
        <v>30.4146</v>
      </c>
      <c r="K5351" s="129">
        <f t="shared" si="156"/>
        <v>380.81973788904014</v>
      </c>
      <c r="L5351" s="68" t="str">
        <f>VLOOKUP(C5351,[6]Consolidado!$B:$E,2,FALSE)</f>
        <v>WEWORK</v>
      </c>
      <c r="M5351" s="69" t="str">
        <f>VLOOKUP(C5351,[6]Consolidado!$B:$E,3,FALSE)</f>
        <v>WC-Bonanza Chair-WW-CH-MEC-6850-A</v>
      </c>
      <c r="N5351" s="70" t="str">
        <f>VLOOKUP(C5351,[6]Consolidado!$B:$H,7,FALSE)</f>
        <v>Ingreso Parcial Nov.</v>
      </c>
      <c r="O5351" s="141"/>
      <c r="P5351" s="141"/>
    </row>
    <row r="5352" spans="1:16" s="71" customFormat="1" ht="16.5" customHeight="1" outlineLevel="1" x14ac:dyDescent="0.2">
      <c r="A5352" s="60" t="s">
        <v>725</v>
      </c>
      <c r="B5352" s="61">
        <v>42990</v>
      </c>
      <c r="C5352" s="141">
        <v>430</v>
      </c>
      <c r="D5352" s="63" t="str">
        <f>VLOOKUP(C5352,[6]Consolidado!$B:$E,4,FALSE)</f>
        <v>En Proceso</v>
      </c>
      <c r="E5352" s="64" t="s">
        <v>28</v>
      </c>
      <c r="F5352" s="65" t="s">
        <v>292</v>
      </c>
      <c r="G5352" s="66">
        <v>55</v>
      </c>
      <c r="H5352" s="67">
        <v>313.04000000000002</v>
      </c>
      <c r="I5352" s="129">
        <v>17217.2</v>
      </c>
      <c r="J5352" s="86">
        <v>30.4146</v>
      </c>
      <c r="K5352" s="129">
        <f t="shared" si="156"/>
        <v>566.08339415938406</v>
      </c>
      <c r="L5352" s="68" t="str">
        <f>VLOOKUP(C5352,[6]Consolidado!$B:$E,2,FALSE)</f>
        <v>WEWORK</v>
      </c>
      <c r="M5352" s="69" t="str">
        <f>VLOOKUP(C5352,[6]Consolidado!$B:$E,3,FALSE)</f>
        <v>EMEA-Bonanza Chair-WW-CH-MEC-6850-A</v>
      </c>
      <c r="N5352" s="70" t="str">
        <f>VLOOKUP(C5352,[6]Consolidado!$B:$H,7,FALSE)</f>
        <v>Ingreso Parcial Nov.</v>
      </c>
      <c r="O5352" s="141"/>
      <c r="P5352" s="141"/>
    </row>
    <row r="5353" spans="1:16" s="71" customFormat="1" ht="16.5" customHeight="1" outlineLevel="1" x14ac:dyDescent="0.2">
      <c r="A5353" s="60" t="s">
        <v>725</v>
      </c>
      <c r="B5353" s="61">
        <v>42990</v>
      </c>
      <c r="C5353" s="141">
        <v>431</v>
      </c>
      <c r="D5353" s="63" t="str">
        <f>VLOOKUP(C5353,[6]Consolidado!$B:$E,4,FALSE)</f>
        <v>En Proceso</v>
      </c>
      <c r="E5353" s="64" t="s">
        <v>28</v>
      </c>
      <c r="F5353" s="65" t="s">
        <v>292</v>
      </c>
      <c r="G5353" s="66">
        <v>55</v>
      </c>
      <c r="H5353" s="67">
        <v>313.04000000000002</v>
      </c>
      <c r="I5353" s="129">
        <v>17217.2</v>
      </c>
      <c r="J5353" s="86">
        <v>30.4146</v>
      </c>
      <c r="K5353" s="129">
        <f t="shared" si="156"/>
        <v>566.08339415938406</v>
      </c>
      <c r="L5353" s="68" t="str">
        <f>VLOOKUP(C5353,[6]Consolidado!$B:$E,2,FALSE)</f>
        <v>WEWORK</v>
      </c>
      <c r="M5353" s="69" t="str">
        <f>VLOOKUP(C5353,[6]Consolidado!$B:$E,3,FALSE)</f>
        <v>EMEA-Bonanza Chair-WW-CH-MEC-6850-B</v>
      </c>
      <c r="N5353" s="70" t="str">
        <f>VLOOKUP(C5353,[6]Consolidado!$B:$H,7,FALSE)</f>
        <v>Ingreso Parcial Nov.</v>
      </c>
      <c r="O5353" s="141"/>
      <c r="P5353" s="141"/>
    </row>
    <row r="5354" spans="1:16" s="71" customFormat="1" ht="16.5" customHeight="1" outlineLevel="1" x14ac:dyDescent="0.2">
      <c r="A5354" s="60" t="s">
        <v>725</v>
      </c>
      <c r="B5354" s="61">
        <v>42990</v>
      </c>
      <c r="C5354" s="141">
        <v>415</v>
      </c>
      <c r="D5354" s="63" t="str">
        <f>VLOOKUP(C5354,[6]Consolidado!$B:$E,4,FALSE)</f>
        <v>En Proceso</v>
      </c>
      <c r="E5354" s="64" t="s">
        <v>28</v>
      </c>
      <c r="F5354" s="65" t="s">
        <v>292</v>
      </c>
      <c r="G5354" s="66">
        <v>37</v>
      </c>
      <c r="H5354" s="67">
        <v>313.04000000000002</v>
      </c>
      <c r="I5354" s="129">
        <v>11582.48</v>
      </c>
      <c r="J5354" s="86">
        <v>30.4146</v>
      </c>
      <c r="K5354" s="129">
        <f t="shared" si="156"/>
        <v>380.81973788904014</v>
      </c>
      <c r="L5354" s="68" t="str">
        <f>VLOOKUP(C5354,[6]Consolidado!$B:$E,2,FALSE)</f>
        <v>WEWORK</v>
      </c>
      <c r="M5354" s="69" t="str">
        <f>VLOOKUP(C5354,[6]Consolidado!$B:$E,3,FALSE)</f>
        <v>EC-Bonanza Chair-WW-CH-MEC-6850-B</v>
      </c>
      <c r="N5354" s="70" t="str">
        <f>VLOOKUP(C5354,[6]Consolidado!$B:$H,7,FALSE)</f>
        <v>Ingreso Parcial Nov.</v>
      </c>
      <c r="O5354" s="141"/>
      <c r="P5354" s="141"/>
    </row>
    <row r="5355" spans="1:16" s="71" customFormat="1" ht="16.5" customHeight="1" outlineLevel="1" x14ac:dyDescent="0.2">
      <c r="A5355" s="60" t="s">
        <v>725</v>
      </c>
      <c r="B5355" s="61">
        <v>42991</v>
      </c>
      <c r="C5355" s="141">
        <v>462</v>
      </c>
      <c r="D5355" s="63" t="str">
        <f>VLOOKUP(C5355,[6]Consolidado!$B:$E,4,FALSE)</f>
        <v>Finalizada</v>
      </c>
      <c r="E5355" s="64" t="s">
        <v>40</v>
      </c>
      <c r="F5355" s="65" t="s">
        <v>107</v>
      </c>
      <c r="G5355" s="66">
        <v>50</v>
      </c>
      <c r="H5355" s="67">
        <v>0.242122</v>
      </c>
      <c r="I5355" s="129">
        <v>12.106083999999999</v>
      </c>
      <c r="J5355" s="86">
        <v>30.4146</v>
      </c>
      <c r="K5355" s="129">
        <f t="shared" si="156"/>
        <v>0.39803528568516433</v>
      </c>
      <c r="L5355" s="68" t="str">
        <f>VLOOKUP(C5355,[6]Consolidado!$B:$E,2,FALSE)</f>
        <v>HUX HUX</v>
      </c>
      <c r="M5355" s="69" t="str">
        <f>VLOOKUP(C5355,[6]Consolidado!$B:$E,3,FALSE)</f>
        <v>Stool Prototype</v>
      </c>
      <c r="N5355" s="70" t="str">
        <f>VLOOKUP(C5355,[6]Consolidado!$B:$H,7,FALSE)</f>
        <v>Octubre</v>
      </c>
      <c r="O5355" s="141"/>
      <c r="P5355" s="141"/>
    </row>
    <row r="5356" spans="1:16" s="71" customFormat="1" ht="16.5" customHeight="1" outlineLevel="1" x14ac:dyDescent="0.2">
      <c r="A5356" s="60" t="s">
        <v>725</v>
      </c>
      <c r="B5356" s="61">
        <v>42991</v>
      </c>
      <c r="C5356" s="141">
        <v>462</v>
      </c>
      <c r="D5356" s="63" t="str">
        <f>VLOOKUP(C5356,[6]Consolidado!$B:$E,4,FALSE)</f>
        <v>Finalizada</v>
      </c>
      <c r="E5356" s="64" t="s">
        <v>28</v>
      </c>
      <c r="F5356" s="65" t="s">
        <v>358</v>
      </c>
      <c r="G5356" s="66">
        <v>1</v>
      </c>
      <c r="H5356" s="67">
        <v>557.86851799999999</v>
      </c>
      <c r="I5356" s="129">
        <v>557.86851799999999</v>
      </c>
      <c r="J5356" s="86">
        <v>30.4146</v>
      </c>
      <c r="K5356" s="129">
        <f t="shared" si="156"/>
        <v>18.34212904328842</v>
      </c>
      <c r="L5356" s="68" t="str">
        <f>VLOOKUP(C5356,[6]Consolidado!$B:$E,2,FALSE)</f>
        <v>HUX HUX</v>
      </c>
      <c r="M5356" s="69" t="str">
        <f>VLOOKUP(C5356,[6]Consolidado!$B:$E,3,FALSE)</f>
        <v>Stool Prototype</v>
      </c>
      <c r="N5356" s="70" t="str">
        <f>VLOOKUP(C5356,[6]Consolidado!$B:$H,7,FALSE)</f>
        <v>Octubre</v>
      </c>
      <c r="O5356" s="141"/>
      <c r="P5356" s="141"/>
    </row>
    <row r="5357" spans="1:16" s="71" customFormat="1" ht="16.5" customHeight="1" outlineLevel="1" x14ac:dyDescent="0.2">
      <c r="A5357" s="60" t="s">
        <v>725</v>
      </c>
      <c r="B5357" s="61">
        <v>42990</v>
      </c>
      <c r="C5357" s="141">
        <v>461</v>
      </c>
      <c r="D5357" s="63" t="str">
        <f>VLOOKUP(C5357,[6]Consolidado!$B:$E,4,FALSE)</f>
        <v>Finalizada</v>
      </c>
      <c r="E5357" s="64" t="s">
        <v>40</v>
      </c>
      <c r="F5357" s="65" t="s">
        <v>107</v>
      </c>
      <c r="G5357" s="66">
        <v>50</v>
      </c>
      <c r="H5357" s="67">
        <v>0.242122</v>
      </c>
      <c r="I5357" s="129">
        <v>12.106083999999999</v>
      </c>
      <c r="J5357" s="86">
        <v>30.4146</v>
      </c>
      <c r="K5357" s="129">
        <f t="shared" si="156"/>
        <v>0.39803528568516433</v>
      </c>
      <c r="L5357" s="68" t="str">
        <f>VLOOKUP(C5357,[6]Consolidado!$B:$E,2,FALSE)</f>
        <v>HUX HUX</v>
      </c>
      <c r="M5357" s="69" t="str">
        <f>VLOOKUP(C5357,[6]Consolidado!$B:$E,3,FALSE)</f>
        <v>Chair Prototype</v>
      </c>
      <c r="N5357" s="70" t="str">
        <f>VLOOKUP(C5357,[6]Consolidado!$B:$H,7,FALSE)</f>
        <v>Noviembre</v>
      </c>
      <c r="O5357" s="141"/>
      <c r="P5357" s="141"/>
    </row>
    <row r="5358" spans="1:16" s="71" customFormat="1" ht="16.5" customHeight="1" outlineLevel="1" x14ac:dyDescent="0.2">
      <c r="A5358" s="60" t="s">
        <v>725</v>
      </c>
      <c r="B5358" s="61">
        <v>42990</v>
      </c>
      <c r="C5358" s="141">
        <v>461</v>
      </c>
      <c r="D5358" s="63" t="str">
        <f>VLOOKUP(C5358,[6]Consolidado!$B:$E,4,FALSE)</f>
        <v>Finalizada</v>
      </c>
      <c r="E5358" s="64" t="s">
        <v>28</v>
      </c>
      <c r="F5358" s="65" t="s">
        <v>358</v>
      </c>
      <c r="G5358" s="66">
        <v>1</v>
      </c>
      <c r="H5358" s="67">
        <v>557.86851799999999</v>
      </c>
      <c r="I5358" s="129">
        <v>557.86851799999999</v>
      </c>
      <c r="J5358" s="86">
        <v>30.4146</v>
      </c>
      <c r="K5358" s="129">
        <f t="shared" si="156"/>
        <v>18.34212904328842</v>
      </c>
      <c r="L5358" s="68" t="str">
        <f>VLOOKUP(C5358,[6]Consolidado!$B:$E,2,FALSE)</f>
        <v>HUX HUX</v>
      </c>
      <c r="M5358" s="69" t="str">
        <f>VLOOKUP(C5358,[6]Consolidado!$B:$E,3,FALSE)</f>
        <v>Chair Prototype</v>
      </c>
      <c r="N5358" s="70" t="str">
        <f>VLOOKUP(C5358,[6]Consolidado!$B:$H,7,FALSE)</f>
        <v>Noviembre</v>
      </c>
      <c r="O5358" s="141"/>
      <c r="P5358" s="141"/>
    </row>
    <row r="5359" spans="1:16" s="71" customFormat="1" ht="16.5" customHeight="1" outlineLevel="1" x14ac:dyDescent="0.2">
      <c r="A5359" s="60" t="s">
        <v>725</v>
      </c>
      <c r="B5359" s="61">
        <v>42990</v>
      </c>
      <c r="C5359" s="141">
        <v>386</v>
      </c>
      <c r="D5359" s="63" t="str">
        <f>VLOOKUP(C5359,[6]Consolidado!$B:$E,4,FALSE)</f>
        <v>Finalizada</v>
      </c>
      <c r="E5359" s="64" t="s">
        <v>40</v>
      </c>
      <c r="F5359" s="65" t="s">
        <v>330</v>
      </c>
      <c r="G5359" s="66">
        <v>200</v>
      </c>
      <c r="H5359" s="67">
        <v>0.16800000000000001</v>
      </c>
      <c r="I5359" s="129">
        <v>33.6</v>
      </c>
      <c r="J5359" s="86">
        <v>30.4146</v>
      </c>
      <c r="K5359" s="129">
        <f t="shared" si="156"/>
        <v>1.1047325955297784</v>
      </c>
      <c r="L5359" s="68" t="str">
        <f>VLOOKUP(C5359,[6]Consolidado!$B:$E,2,FALSE)</f>
        <v>Costa Palmas</v>
      </c>
      <c r="M5359" s="69" t="str">
        <f>VLOOKUP(C5359,[6]Consolidado!$B:$E,3,FALSE)</f>
        <v>BC-DT-01 Table base and top</v>
      </c>
      <c r="N5359" s="70" t="str">
        <f>VLOOKUP(C5359,[6]Consolidado!$B:$H,7,FALSE)</f>
        <v>Septiembre</v>
      </c>
      <c r="O5359" s="141"/>
      <c r="P5359" s="141"/>
    </row>
    <row r="5360" spans="1:16" s="71" customFormat="1" ht="16.5" customHeight="1" outlineLevel="1" x14ac:dyDescent="0.2">
      <c r="A5360" s="60" t="s">
        <v>725</v>
      </c>
      <c r="B5360" s="61">
        <v>42990</v>
      </c>
      <c r="C5360" s="141">
        <v>386</v>
      </c>
      <c r="D5360" s="63" t="str">
        <f>VLOOKUP(C5360,[6]Consolidado!$B:$E,4,FALSE)</f>
        <v>Finalizada</v>
      </c>
      <c r="E5360" s="64" t="s">
        <v>40</v>
      </c>
      <c r="F5360" s="65" t="s">
        <v>343</v>
      </c>
      <c r="G5360" s="66">
        <v>220</v>
      </c>
      <c r="H5360" s="67">
        <v>0.53120699999999998</v>
      </c>
      <c r="I5360" s="129">
        <v>116.865577</v>
      </c>
      <c r="J5360" s="86">
        <v>30.4146</v>
      </c>
      <c r="K5360" s="129">
        <f t="shared" si="156"/>
        <v>3.8424170299790235</v>
      </c>
      <c r="L5360" s="68" t="str">
        <f>VLOOKUP(C5360,[6]Consolidado!$B:$E,2,FALSE)</f>
        <v>Costa Palmas</v>
      </c>
      <c r="M5360" s="69" t="str">
        <f>VLOOKUP(C5360,[6]Consolidado!$B:$E,3,FALSE)</f>
        <v>BC-DT-01 Table base and top</v>
      </c>
      <c r="N5360" s="70" t="str">
        <f>VLOOKUP(C5360,[6]Consolidado!$B:$H,7,FALSE)</f>
        <v>Septiembre</v>
      </c>
      <c r="O5360" s="141"/>
      <c r="P5360" s="141"/>
    </row>
    <row r="5361" spans="1:16" s="71" customFormat="1" ht="16.5" customHeight="1" outlineLevel="1" x14ac:dyDescent="0.2">
      <c r="A5361" s="60" t="s">
        <v>725</v>
      </c>
      <c r="B5361" s="61">
        <v>42990</v>
      </c>
      <c r="C5361" s="141">
        <v>447</v>
      </c>
      <c r="D5361" s="63" t="str">
        <f>VLOOKUP(C5361,[6]Consolidado!$B:$E,4,FALSE)</f>
        <v>En Proceso</v>
      </c>
      <c r="E5361" s="64" t="s">
        <v>51</v>
      </c>
      <c r="F5361" s="65" t="s">
        <v>300</v>
      </c>
      <c r="G5361" s="66">
        <v>2.5</v>
      </c>
      <c r="H5361" s="67">
        <v>198.632576</v>
      </c>
      <c r="I5361" s="129">
        <v>496.58143899999999</v>
      </c>
      <c r="J5361" s="86">
        <v>30.4146</v>
      </c>
      <c r="K5361" s="129">
        <f t="shared" si="156"/>
        <v>16.327074464237569</v>
      </c>
      <c r="L5361" s="68" t="str">
        <f>VLOOKUP(C5361,[6]Consolidado!$B:$E,2,FALSE)</f>
        <v>Maderas Collective</v>
      </c>
      <c r="M5361" s="69" t="str">
        <f>VLOOKUP(C5361,[6]Consolidado!$B:$E,3,FALSE)</f>
        <v>Fabricacion Prensa Hidraulica [Wework] y moldes para silla bonanza</v>
      </c>
      <c r="N5361" s="70" t="str">
        <f>VLOOKUP(C5361,[6]Consolidado!$B:$H,7,FALSE)</f>
        <v>Cierre en Dic. (AF)</v>
      </c>
      <c r="O5361" s="141"/>
      <c r="P5361" s="141"/>
    </row>
    <row r="5362" spans="1:16" s="71" customFormat="1" ht="16.5" customHeight="1" outlineLevel="1" x14ac:dyDescent="0.2">
      <c r="A5362" s="60" t="s">
        <v>725</v>
      </c>
      <c r="B5362" s="61">
        <v>42990</v>
      </c>
      <c r="C5362" s="141">
        <v>447</v>
      </c>
      <c r="D5362" s="63" t="str">
        <f>VLOOKUP(C5362,[6]Consolidado!$B:$E,4,FALSE)</f>
        <v>En Proceso</v>
      </c>
      <c r="E5362" s="64" t="s">
        <v>40</v>
      </c>
      <c r="F5362" s="65" t="s">
        <v>356</v>
      </c>
      <c r="G5362" s="66">
        <v>8</v>
      </c>
      <c r="H5362" s="67">
        <v>1.101364</v>
      </c>
      <c r="I5362" s="129">
        <v>8.8109099999999998</v>
      </c>
      <c r="J5362" s="86">
        <v>30.4146</v>
      </c>
      <c r="K5362" s="129">
        <f t="shared" si="156"/>
        <v>0.28969343670474046</v>
      </c>
      <c r="L5362" s="68" t="str">
        <f>VLOOKUP(C5362,[6]Consolidado!$B:$E,2,FALSE)</f>
        <v>Maderas Collective</v>
      </c>
      <c r="M5362" s="69" t="str">
        <f>VLOOKUP(C5362,[6]Consolidado!$B:$E,3,FALSE)</f>
        <v>Fabricacion Prensa Hidraulica [Wework] y moldes para silla bonanza</v>
      </c>
      <c r="N5362" s="70" t="str">
        <f>VLOOKUP(C5362,[6]Consolidado!$B:$H,7,FALSE)</f>
        <v>Cierre en Dic. (AF)</v>
      </c>
      <c r="O5362" s="141"/>
      <c r="P5362" s="141"/>
    </row>
    <row r="5363" spans="1:16" s="71" customFormat="1" ht="16.5" customHeight="1" outlineLevel="1" x14ac:dyDescent="0.2">
      <c r="A5363" s="60" t="s">
        <v>725</v>
      </c>
      <c r="B5363" s="61">
        <v>42990</v>
      </c>
      <c r="C5363" s="141">
        <v>447</v>
      </c>
      <c r="D5363" s="63" t="str">
        <f>VLOOKUP(C5363,[6]Consolidado!$B:$E,4,FALSE)</f>
        <v>En Proceso</v>
      </c>
      <c r="E5363" s="64" t="s">
        <v>40</v>
      </c>
      <c r="F5363" s="65" t="s">
        <v>347</v>
      </c>
      <c r="G5363" s="66">
        <v>8</v>
      </c>
      <c r="H5363" s="67">
        <v>1.1555</v>
      </c>
      <c r="I5363" s="129">
        <v>9.2440010000000008</v>
      </c>
      <c r="J5363" s="86">
        <v>30.4146</v>
      </c>
      <c r="K5363" s="129">
        <f t="shared" si="156"/>
        <v>0.30393301243481752</v>
      </c>
      <c r="L5363" s="68" t="str">
        <f>VLOOKUP(C5363,[6]Consolidado!$B:$E,2,FALSE)</f>
        <v>Maderas Collective</v>
      </c>
      <c r="M5363" s="69" t="str">
        <f>VLOOKUP(C5363,[6]Consolidado!$B:$E,3,FALSE)</f>
        <v>Fabricacion Prensa Hidraulica [Wework] y moldes para silla bonanza</v>
      </c>
      <c r="N5363" s="70" t="str">
        <f>VLOOKUP(C5363,[6]Consolidado!$B:$H,7,FALSE)</f>
        <v>Cierre en Dic. (AF)</v>
      </c>
      <c r="O5363" s="141"/>
      <c r="P5363" s="141"/>
    </row>
    <row r="5364" spans="1:16" s="71" customFormat="1" ht="16.5" customHeight="1" outlineLevel="1" x14ac:dyDescent="0.2">
      <c r="A5364" s="60" t="s">
        <v>725</v>
      </c>
      <c r="B5364" s="61">
        <v>42989</v>
      </c>
      <c r="C5364" s="141">
        <v>381</v>
      </c>
      <c r="D5364" s="63" t="str">
        <f>VLOOKUP(C5364,[6]Consolidado!$B:$E,4,FALSE)</f>
        <v>Finalizada</v>
      </c>
      <c r="E5364" s="64" t="s">
        <v>49</v>
      </c>
      <c r="F5364" s="65" t="s">
        <v>355</v>
      </c>
      <c r="G5364" s="66">
        <v>1.5</v>
      </c>
      <c r="H5364" s="67">
        <v>1900</v>
      </c>
      <c r="I5364" s="129">
        <v>2850</v>
      </c>
      <c r="J5364" s="86">
        <v>30.4146</v>
      </c>
      <c r="K5364" s="129">
        <f t="shared" si="156"/>
        <v>93.704996942257992</v>
      </c>
      <c r="L5364" s="68" t="str">
        <f>VLOOKUP(C5364,[6]Consolidado!$B:$E,2,FALSE)</f>
        <v>The wick hotel</v>
      </c>
      <c r="M5364" s="69" t="str">
        <f>VLOOKUP(C5364,[6]Consolidado!$B:$E,3,FALSE)</f>
        <v>S-1 Dining chair</v>
      </c>
      <c r="N5364" s="70" t="str">
        <f>VLOOKUP(C5364,[6]Consolidado!$B:$H,7,FALSE)</f>
        <v>Septiembre</v>
      </c>
      <c r="O5364" s="141"/>
      <c r="P5364" s="141"/>
    </row>
    <row r="5365" spans="1:16" s="71" customFormat="1" ht="16.5" customHeight="1" outlineLevel="1" x14ac:dyDescent="0.2">
      <c r="A5365" s="60" t="s">
        <v>725</v>
      </c>
      <c r="B5365" s="61">
        <v>42984</v>
      </c>
      <c r="C5365" s="141" t="s">
        <v>89</v>
      </c>
      <c r="D5365" s="63" t="str">
        <f>VLOOKUP(C5365,[6]Consolidado!$B:$E,4,FALSE)</f>
        <v>En Proceso</v>
      </c>
      <c r="E5365" s="64" t="s">
        <v>33</v>
      </c>
      <c r="F5365" s="65" t="s">
        <v>32</v>
      </c>
      <c r="G5365" s="66">
        <v>-24</v>
      </c>
      <c r="H5365" s="67">
        <v>34.349972000000001</v>
      </c>
      <c r="I5365" s="129">
        <v>-824.39932799999997</v>
      </c>
      <c r="J5365" s="86">
        <v>30.4146</v>
      </c>
      <c r="K5365" s="129">
        <f t="shared" si="156"/>
        <v>-27.105381231382296</v>
      </c>
      <c r="L5365" s="68" t="str">
        <f>VLOOKUP(C5365,[6]Consolidado!$B:$E,2,FALSE)</f>
        <v>Empaque</v>
      </c>
      <c r="M5365" s="69" t="str">
        <f>VLOOKUP(C5365,[6]Consolidado!$B:$E,3,FALSE)</f>
        <v>Material de empaque pendiente de distribuir</v>
      </c>
      <c r="N5365" s="70">
        <f>VLOOKUP(C5365,[6]Consolidado!$B:$H,7,FALSE)</f>
        <v>0</v>
      </c>
      <c r="O5365" s="141"/>
      <c r="P5365" s="141"/>
    </row>
    <row r="5366" spans="1:16" s="71" customFormat="1" ht="16.5" customHeight="1" outlineLevel="1" x14ac:dyDescent="0.2">
      <c r="A5366" s="60" t="s">
        <v>725</v>
      </c>
      <c r="B5366" s="61">
        <v>43003</v>
      </c>
      <c r="C5366" s="141" t="s">
        <v>290</v>
      </c>
      <c r="D5366" s="63" t="str">
        <f>VLOOKUP(C5366,[6]Consolidado!$B:$E,4,FALSE)</f>
        <v>En Proceso</v>
      </c>
      <c r="E5366" s="64" t="s">
        <v>25</v>
      </c>
      <c r="F5366" s="65" t="s">
        <v>320</v>
      </c>
      <c r="G5366" s="66">
        <v>3</v>
      </c>
      <c r="H5366" s="67">
        <v>619.23234000000002</v>
      </c>
      <c r="I5366" s="129">
        <v>1857.697019</v>
      </c>
      <c r="J5366" s="86">
        <v>30.4146</v>
      </c>
      <c r="K5366" s="129">
        <f t="shared" si="156"/>
        <v>61.079120521065541</v>
      </c>
      <c r="L5366" s="68" t="str">
        <f>VLOOKUP(C5366,[6]Consolidado!$B:$E,2,FALSE)</f>
        <v>Acabado</v>
      </c>
      <c r="M5366" s="69" t="str">
        <f>VLOOKUP(C5366,[6]Consolidado!$B:$E,3,FALSE)</f>
        <v>Material de acabado pendiente de distribuir</v>
      </c>
      <c r="N5366" s="70">
        <f>VLOOKUP(C5366,[6]Consolidado!$B:$H,7,FALSE)</f>
        <v>0</v>
      </c>
      <c r="O5366" s="141"/>
      <c r="P5366" s="141"/>
    </row>
    <row r="5367" spans="1:16" s="71" customFormat="1" ht="16.5" customHeight="1" outlineLevel="1" x14ac:dyDescent="0.2">
      <c r="A5367" s="60" t="s">
        <v>725</v>
      </c>
      <c r="B5367" s="61">
        <v>43003</v>
      </c>
      <c r="C5367" s="141" t="s">
        <v>290</v>
      </c>
      <c r="D5367" s="63" t="str">
        <f>VLOOKUP(C5367,[6]Consolidado!$B:$E,4,FALSE)</f>
        <v>En Proceso</v>
      </c>
      <c r="E5367" s="64" t="s">
        <v>25</v>
      </c>
      <c r="F5367" s="65" t="s">
        <v>322</v>
      </c>
      <c r="G5367" s="66">
        <v>2</v>
      </c>
      <c r="H5367" s="67">
        <v>1314.806926</v>
      </c>
      <c r="I5367" s="129">
        <v>2629.613852</v>
      </c>
      <c r="J5367" s="86">
        <v>30.4146</v>
      </c>
      <c r="K5367" s="129">
        <f t="shared" si="156"/>
        <v>86.458932617887456</v>
      </c>
      <c r="L5367" s="68" t="str">
        <f>VLOOKUP(C5367,[6]Consolidado!$B:$E,2,FALSE)</f>
        <v>Acabado</v>
      </c>
      <c r="M5367" s="69" t="str">
        <f>VLOOKUP(C5367,[6]Consolidado!$B:$E,3,FALSE)</f>
        <v>Material de acabado pendiente de distribuir</v>
      </c>
      <c r="N5367" s="70">
        <f>VLOOKUP(C5367,[6]Consolidado!$B:$H,7,FALSE)</f>
        <v>0</v>
      </c>
      <c r="O5367" s="141"/>
      <c r="P5367" s="141"/>
    </row>
    <row r="5368" spans="1:16" s="71" customFormat="1" ht="16.5" customHeight="1" outlineLevel="1" x14ac:dyDescent="0.2">
      <c r="A5368" s="60" t="s">
        <v>725</v>
      </c>
      <c r="B5368" s="61">
        <v>43003</v>
      </c>
      <c r="C5368" s="141" t="s">
        <v>290</v>
      </c>
      <c r="D5368" s="63" t="str">
        <f>VLOOKUP(C5368,[6]Consolidado!$B:$E,4,FALSE)</f>
        <v>En Proceso</v>
      </c>
      <c r="E5368" s="64" t="s">
        <v>25</v>
      </c>
      <c r="F5368" s="65" t="s">
        <v>319</v>
      </c>
      <c r="G5368" s="66">
        <v>2</v>
      </c>
      <c r="H5368" s="67">
        <v>1224.048943</v>
      </c>
      <c r="I5368" s="129">
        <v>2448.097886</v>
      </c>
      <c r="J5368" s="86">
        <v>30.4146</v>
      </c>
      <c r="K5368" s="129">
        <f t="shared" si="156"/>
        <v>80.490878919992369</v>
      </c>
      <c r="L5368" s="68" t="str">
        <f>VLOOKUP(C5368,[6]Consolidado!$B:$E,2,FALSE)</f>
        <v>Acabado</v>
      </c>
      <c r="M5368" s="69" t="str">
        <f>VLOOKUP(C5368,[6]Consolidado!$B:$E,3,FALSE)</f>
        <v>Material de acabado pendiente de distribuir</v>
      </c>
      <c r="N5368" s="70">
        <f>VLOOKUP(C5368,[6]Consolidado!$B:$H,7,FALSE)</f>
        <v>0</v>
      </c>
      <c r="O5368" s="141"/>
      <c r="P5368" s="141"/>
    </row>
    <row r="5369" spans="1:16" s="71" customFormat="1" ht="16.5" customHeight="1" outlineLevel="1" x14ac:dyDescent="0.2">
      <c r="A5369" s="60" t="s">
        <v>725</v>
      </c>
      <c r="B5369" s="61">
        <v>43003</v>
      </c>
      <c r="C5369" s="141" t="s">
        <v>290</v>
      </c>
      <c r="D5369" s="63" t="str">
        <f>VLOOKUP(C5369,[6]Consolidado!$B:$E,4,FALSE)</f>
        <v>En Proceso</v>
      </c>
      <c r="E5369" s="64" t="s">
        <v>25</v>
      </c>
      <c r="F5369" s="65" t="s">
        <v>318</v>
      </c>
      <c r="G5369" s="66">
        <v>2</v>
      </c>
      <c r="H5369" s="67">
        <v>979.00224600000001</v>
      </c>
      <c r="I5369" s="129">
        <v>1958.004492</v>
      </c>
      <c r="J5369" s="86">
        <v>30.4146</v>
      </c>
      <c r="K5369" s="129">
        <f t="shared" si="156"/>
        <v>64.377124538872778</v>
      </c>
      <c r="L5369" s="68" t="str">
        <f>VLOOKUP(C5369,[6]Consolidado!$B:$E,2,FALSE)</f>
        <v>Acabado</v>
      </c>
      <c r="M5369" s="69" t="str">
        <f>VLOOKUP(C5369,[6]Consolidado!$B:$E,3,FALSE)</f>
        <v>Material de acabado pendiente de distribuir</v>
      </c>
      <c r="N5369" s="70">
        <f>VLOOKUP(C5369,[6]Consolidado!$B:$H,7,FALSE)</f>
        <v>0</v>
      </c>
      <c r="O5369" s="141"/>
      <c r="P5369" s="141"/>
    </row>
    <row r="5370" spans="1:16" s="71" customFormat="1" ht="16.5" customHeight="1" outlineLevel="1" x14ac:dyDescent="0.2">
      <c r="A5370" s="60" t="s">
        <v>725</v>
      </c>
      <c r="B5370" s="61">
        <v>43003</v>
      </c>
      <c r="C5370" s="141" t="s">
        <v>290</v>
      </c>
      <c r="D5370" s="63" t="str">
        <f>VLOOKUP(C5370,[6]Consolidado!$B:$E,4,FALSE)</f>
        <v>En Proceso</v>
      </c>
      <c r="E5370" s="64" t="s">
        <v>25</v>
      </c>
      <c r="F5370" s="65" t="s">
        <v>351</v>
      </c>
      <c r="G5370" s="66">
        <v>2</v>
      </c>
      <c r="H5370" s="67">
        <v>406.3</v>
      </c>
      <c r="I5370" s="129">
        <v>812.6</v>
      </c>
      <c r="J5370" s="86">
        <v>30.4146</v>
      </c>
      <c r="K5370" s="129">
        <f t="shared" si="156"/>
        <v>26.717431759746965</v>
      </c>
      <c r="L5370" s="68" t="str">
        <f>VLOOKUP(C5370,[6]Consolidado!$B:$E,2,FALSE)</f>
        <v>Acabado</v>
      </c>
      <c r="M5370" s="69" t="str">
        <f>VLOOKUP(C5370,[6]Consolidado!$B:$E,3,FALSE)</f>
        <v>Material de acabado pendiente de distribuir</v>
      </c>
      <c r="N5370" s="70">
        <f>VLOOKUP(C5370,[6]Consolidado!$B:$H,7,FALSE)</f>
        <v>0</v>
      </c>
      <c r="O5370" s="141"/>
      <c r="P5370" s="141"/>
    </row>
    <row r="5371" spans="1:16" s="71" customFormat="1" ht="16.5" customHeight="1" outlineLevel="1" x14ac:dyDescent="0.2">
      <c r="A5371" s="60" t="s">
        <v>725</v>
      </c>
      <c r="B5371" s="61">
        <v>43003</v>
      </c>
      <c r="C5371" s="141" t="s">
        <v>290</v>
      </c>
      <c r="D5371" s="63" t="str">
        <f>VLOOKUP(C5371,[6]Consolidado!$B:$E,4,FALSE)</f>
        <v>En Proceso</v>
      </c>
      <c r="E5371" s="64" t="s">
        <v>25</v>
      </c>
      <c r="F5371" s="65" t="s">
        <v>325</v>
      </c>
      <c r="G5371" s="66">
        <v>4</v>
      </c>
      <c r="H5371" s="67">
        <v>919.18</v>
      </c>
      <c r="I5371" s="129">
        <v>3676.72</v>
      </c>
      <c r="J5371" s="86">
        <v>30.4146</v>
      </c>
      <c r="K5371" s="129">
        <f t="shared" si="156"/>
        <v>120.88667942369783</v>
      </c>
      <c r="L5371" s="68" t="str">
        <f>VLOOKUP(C5371,[6]Consolidado!$B:$E,2,FALSE)</f>
        <v>Acabado</v>
      </c>
      <c r="M5371" s="69" t="str">
        <f>VLOOKUP(C5371,[6]Consolidado!$B:$E,3,FALSE)</f>
        <v>Material de acabado pendiente de distribuir</v>
      </c>
      <c r="N5371" s="70">
        <f>VLOOKUP(C5371,[6]Consolidado!$B:$H,7,FALSE)</f>
        <v>0</v>
      </c>
      <c r="O5371" s="141"/>
      <c r="P5371" s="141"/>
    </row>
    <row r="5372" spans="1:16" s="71" customFormat="1" ht="16.5" customHeight="1" outlineLevel="1" x14ac:dyDescent="0.2">
      <c r="A5372" s="60" t="s">
        <v>725</v>
      </c>
      <c r="B5372" s="61">
        <v>43003</v>
      </c>
      <c r="C5372" s="141" t="s">
        <v>290</v>
      </c>
      <c r="D5372" s="63" t="str">
        <f>VLOOKUP(C5372,[6]Consolidado!$B:$E,4,FALSE)</f>
        <v>En Proceso</v>
      </c>
      <c r="E5372" s="64" t="s">
        <v>25</v>
      </c>
      <c r="F5372" s="65" t="s">
        <v>350</v>
      </c>
      <c r="G5372" s="66">
        <v>2</v>
      </c>
      <c r="H5372" s="67">
        <v>663.14915599999995</v>
      </c>
      <c r="I5372" s="129">
        <v>1326.298311</v>
      </c>
      <c r="J5372" s="86">
        <v>30.4146</v>
      </c>
      <c r="K5372" s="129">
        <f t="shared" si="156"/>
        <v>43.607290939219979</v>
      </c>
      <c r="L5372" s="68" t="str">
        <f>VLOOKUP(C5372,[6]Consolidado!$B:$E,2,FALSE)</f>
        <v>Acabado</v>
      </c>
      <c r="M5372" s="69" t="str">
        <f>VLOOKUP(C5372,[6]Consolidado!$B:$E,3,FALSE)</f>
        <v>Material de acabado pendiente de distribuir</v>
      </c>
      <c r="N5372" s="70">
        <f>VLOOKUP(C5372,[6]Consolidado!$B:$H,7,FALSE)</f>
        <v>0</v>
      </c>
      <c r="O5372" s="141"/>
      <c r="P5372" s="141"/>
    </row>
    <row r="5373" spans="1:16" s="71" customFormat="1" ht="16.5" customHeight="1" outlineLevel="1" x14ac:dyDescent="0.2">
      <c r="A5373" s="60" t="s">
        <v>725</v>
      </c>
      <c r="B5373" s="61">
        <v>42999</v>
      </c>
      <c r="C5373" s="141" t="s">
        <v>290</v>
      </c>
      <c r="D5373" s="63" t="str">
        <f>VLOOKUP(C5373,[6]Consolidado!$B:$E,4,FALSE)</f>
        <v>En Proceso</v>
      </c>
      <c r="E5373" s="64" t="s">
        <v>25</v>
      </c>
      <c r="F5373" s="65" t="s">
        <v>295</v>
      </c>
      <c r="G5373" s="66">
        <v>2</v>
      </c>
      <c r="H5373" s="67">
        <v>270.664334</v>
      </c>
      <c r="I5373" s="129">
        <v>541.32866799999999</v>
      </c>
      <c r="J5373" s="86">
        <v>30.4146</v>
      </c>
      <c r="K5373" s="129">
        <f t="shared" si="156"/>
        <v>17.798316203402312</v>
      </c>
      <c r="L5373" s="68" t="str">
        <f>VLOOKUP(C5373,[6]Consolidado!$B:$E,2,FALSE)</f>
        <v>Acabado</v>
      </c>
      <c r="M5373" s="69" t="str">
        <f>VLOOKUP(C5373,[6]Consolidado!$B:$E,3,FALSE)</f>
        <v>Material de acabado pendiente de distribuir</v>
      </c>
      <c r="N5373" s="70">
        <f>VLOOKUP(C5373,[6]Consolidado!$B:$H,7,FALSE)</f>
        <v>0</v>
      </c>
      <c r="O5373" s="141"/>
      <c r="P5373" s="141"/>
    </row>
    <row r="5374" spans="1:16" s="71" customFormat="1" ht="16.5" customHeight="1" outlineLevel="1" x14ac:dyDescent="0.2">
      <c r="A5374" s="60" t="s">
        <v>725</v>
      </c>
      <c r="B5374" s="61">
        <v>42999</v>
      </c>
      <c r="C5374" s="141" t="s">
        <v>290</v>
      </c>
      <c r="D5374" s="63" t="str">
        <f>VLOOKUP(C5374,[6]Consolidado!$B:$E,4,FALSE)</f>
        <v>En Proceso</v>
      </c>
      <c r="E5374" s="64" t="s">
        <v>25</v>
      </c>
      <c r="F5374" s="65" t="s">
        <v>294</v>
      </c>
      <c r="G5374" s="66">
        <v>4</v>
      </c>
      <c r="H5374" s="67">
        <v>887.4203</v>
      </c>
      <c r="I5374" s="129">
        <v>3549.6812</v>
      </c>
      <c r="J5374" s="86">
        <v>30.4146</v>
      </c>
      <c r="K5374" s="129">
        <f t="shared" si="156"/>
        <v>116.70977754104936</v>
      </c>
      <c r="L5374" s="68" t="str">
        <f>VLOOKUP(C5374,[6]Consolidado!$B:$E,2,FALSE)</f>
        <v>Acabado</v>
      </c>
      <c r="M5374" s="69" t="str">
        <f>VLOOKUP(C5374,[6]Consolidado!$B:$E,3,FALSE)</f>
        <v>Material de acabado pendiente de distribuir</v>
      </c>
      <c r="N5374" s="70">
        <f>VLOOKUP(C5374,[6]Consolidado!$B:$H,7,FALSE)</f>
        <v>0</v>
      </c>
      <c r="O5374" s="141"/>
      <c r="P5374" s="141"/>
    </row>
    <row r="5375" spans="1:16" s="71" customFormat="1" ht="16.5" customHeight="1" outlineLevel="1" x14ac:dyDescent="0.2">
      <c r="A5375" s="60" t="s">
        <v>725</v>
      </c>
      <c r="B5375" s="61">
        <v>42998</v>
      </c>
      <c r="C5375" s="141" t="s">
        <v>290</v>
      </c>
      <c r="D5375" s="63" t="str">
        <f>VLOOKUP(C5375,[6]Consolidado!$B:$E,4,FALSE)</f>
        <v>En Proceso</v>
      </c>
      <c r="E5375" s="64" t="s">
        <v>25</v>
      </c>
      <c r="F5375" s="65" t="s">
        <v>322</v>
      </c>
      <c r="G5375" s="66">
        <v>1</v>
      </c>
      <c r="H5375" s="67">
        <v>1314.806926</v>
      </c>
      <c r="I5375" s="129">
        <v>1314.806926</v>
      </c>
      <c r="J5375" s="86">
        <v>30.4146</v>
      </c>
      <c r="K5375" s="129">
        <f t="shared" si="156"/>
        <v>43.229466308943728</v>
      </c>
      <c r="L5375" s="68" t="str">
        <f>VLOOKUP(C5375,[6]Consolidado!$B:$E,2,FALSE)</f>
        <v>Acabado</v>
      </c>
      <c r="M5375" s="69" t="str">
        <f>VLOOKUP(C5375,[6]Consolidado!$B:$E,3,FALSE)</f>
        <v>Material de acabado pendiente de distribuir</v>
      </c>
      <c r="N5375" s="70">
        <f>VLOOKUP(C5375,[6]Consolidado!$B:$H,7,FALSE)</f>
        <v>0</v>
      </c>
      <c r="O5375" s="141"/>
      <c r="P5375" s="141"/>
    </row>
    <row r="5376" spans="1:16" s="71" customFormat="1" ht="16.5" customHeight="1" outlineLevel="1" x14ac:dyDescent="0.2">
      <c r="A5376" s="60" t="s">
        <v>725</v>
      </c>
      <c r="B5376" s="61">
        <v>42998</v>
      </c>
      <c r="C5376" s="141" t="s">
        <v>290</v>
      </c>
      <c r="D5376" s="63" t="str">
        <f>VLOOKUP(C5376,[6]Consolidado!$B:$E,4,FALSE)</f>
        <v>En Proceso</v>
      </c>
      <c r="E5376" s="64" t="s">
        <v>25</v>
      </c>
      <c r="F5376" s="65" t="s">
        <v>320</v>
      </c>
      <c r="G5376" s="66">
        <v>1</v>
      </c>
      <c r="H5376" s="67">
        <v>619.23234000000002</v>
      </c>
      <c r="I5376" s="129">
        <v>619.23234000000002</v>
      </c>
      <c r="J5376" s="86">
        <v>30.4146</v>
      </c>
      <c r="K5376" s="129">
        <f t="shared" si="156"/>
        <v>20.359706851314829</v>
      </c>
      <c r="L5376" s="68" t="str">
        <f>VLOOKUP(C5376,[6]Consolidado!$B:$E,2,FALSE)</f>
        <v>Acabado</v>
      </c>
      <c r="M5376" s="69" t="str">
        <f>VLOOKUP(C5376,[6]Consolidado!$B:$E,3,FALSE)</f>
        <v>Material de acabado pendiente de distribuir</v>
      </c>
      <c r="N5376" s="70">
        <f>VLOOKUP(C5376,[6]Consolidado!$B:$H,7,FALSE)</f>
        <v>0</v>
      </c>
      <c r="O5376" s="141"/>
      <c r="P5376" s="141"/>
    </row>
    <row r="5377" spans="1:16" s="71" customFormat="1" ht="16.5" customHeight="1" outlineLevel="1" x14ac:dyDescent="0.2">
      <c r="A5377" s="60" t="s">
        <v>725</v>
      </c>
      <c r="B5377" s="61">
        <v>42998</v>
      </c>
      <c r="C5377" s="141" t="s">
        <v>290</v>
      </c>
      <c r="D5377" s="63" t="str">
        <f>VLOOKUP(C5377,[6]Consolidado!$B:$E,4,FALSE)</f>
        <v>En Proceso</v>
      </c>
      <c r="E5377" s="64" t="s">
        <v>25</v>
      </c>
      <c r="F5377" s="65" t="s">
        <v>319</v>
      </c>
      <c r="G5377" s="66">
        <v>1</v>
      </c>
      <c r="H5377" s="67">
        <v>1224.048943</v>
      </c>
      <c r="I5377" s="129">
        <v>1224.048943</v>
      </c>
      <c r="J5377" s="86">
        <v>30.4146</v>
      </c>
      <c r="K5377" s="129">
        <f t="shared" si="156"/>
        <v>40.245439459996184</v>
      </c>
      <c r="L5377" s="68" t="str">
        <f>VLOOKUP(C5377,[6]Consolidado!$B:$E,2,FALSE)</f>
        <v>Acabado</v>
      </c>
      <c r="M5377" s="69" t="str">
        <f>VLOOKUP(C5377,[6]Consolidado!$B:$E,3,FALSE)</f>
        <v>Material de acabado pendiente de distribuir</v>
      </c>
      <c r="N5377" s="70">
        <f>VLOOKUP(C5377,[6]Consolidado!$B:$H,7,FALSE)</f>
        <v>0</v>
      </c>
      <c r="O5377" s="141"/>
      <c r="P5377" s="141"/>
    </row>
    <row r="5378" spans="1:16" s="71" customFormat="1" ht="16.5" customHeight="1" outlineLevel="1" x14ac:dyDescent="0.2">
      <c r="A5378" s="60" t="s">
        <v>725</v>
      </c>
      <c r="B5378" s="61">
        <v>42998</v>
      </c>
      <c r="C5378" s="141" t="s">
        <v>290</v>
      </c>
      <c r="D5378" s="63" t="str">
        <f>VLOOKUP(C5378,[6]Consolidado!$B:$E,4,FALSE)</f>
        <v>En Proceso</v>
      </c>
      <c r="E5378" s="64" t="s">
        <v>25</v>
      </c>
      <c r="F5378" s="65" t="s">
        <v>319</v>
      </c>
      <c r="G5378" s="66">
        <v>1</v>
      </c>
      <c r="H5378" s="67">
        <v>1224.048943</v>
      </c>
      <c r="I5378" s="129">
        <v>1224.048943</v>
      </c>
      <c r="J5378" s="86">
        <v>30.4146</v>
      </c>
      <c r="K5378" s="129">
        <f t="shared" si="156"/>
        <v>40.245439459996184</v>
      </c>
      <c r="L5378" s="68" t="str">
        <f>VLOOKUP(C5378,[6]Consolidado!$B:$E,2,FALSE)</f>
        <v>Acabado</v>
      </c>
      <c r="M5378" s="69" t="str">
        <f>VLOOKUP(C5378,[6]Consolidado!$B:$E,3,FALSE)</f>
        <v>Material de acabado pendiente de distribuir</v>
      </c>
      <c r="N5378" s="70">
        <f>VLOOKUP(C5378,[6]Consolidado!$B:$H,7,FALSE)</f>
        <v>0</v>
      </c>
      <c r="O5378" s="141"/>
      <c r="P5378" s="141"/>
    </row>
    <row r="5379" spans="1:16" s="71" customFormat="1" ht="16.5" customHeight="1" outlineLevel="1" x14ac:dyDescent="0.2">
      <c r="A5379" s="60" t="s">
        <v>725</v>
      </c>
      <c r="B5379" s="61">
        <v>42996</v>
      </c>
      <c r="C5379" s="141" t="s">
        <v>290</v>
      </c>
      <c r="D5379" s="63" t="str">
        <f>VLOOKUP(C5379,[6]Consolidado!$B:$E,4,FALSE)</f>
        <v>En Proceso</v>
      </c>
      <c r="E5379" s="64" t="s">
        <v>25</v>
      </c>
      <c r="F5379" s="65" t="s">
        <v>329</v>
      </c>
      <c r="G5379" s="66">
        <v>1</v>
      </c>
      <c r="H5379" s="67">
        <v>406.3</v>
      </c>
      <c r="I5379" s="129">
        <v>406.3</v>
      </c>
      <c r="J5379" s="86">
        <v>30.4146</v>
      </c>
      <c r="K5379" s="129">
        <f t="shared" si="156"/>
        <v>13.358715879873483</v>
      </c>
      <c r="L5379" s="68" t="str">
        <f>VLOOKUP(C5379,[6]Consolidado!$B:$E,2,FALSE)</f>
        <v>Acabado</v>
      </c>
      <c r="M5379" s="69" t="str">
        <f>VLOOKUP(C5379,[6]Consolidado!$B:$E,3,FALSE)</f>
        <v>Material de acabado pendiente de distribuir</v>
      </c>
      <c r="N5379" s="70">
        <f>VLOOKUP(C5379,[6]Consolidado!$B:$H,7,FALSE)</f>
        <v>0</v>
      </c>
      <c r="O5379" s="141"/>
      <c r="P5379" s="141"/>
    </row>
    <row r="5380" spans="1:16" s="71" customFormat="1" ht="16.5" customHeight="1" outlineLevel="1" x14ac:dyDescent="0.2">
      <c r="A5380" s="60" t="s">
        <v>725</v>
      </c>
      <c r="B5380" s="61">
        <v>42996</v>
      </c>
      <c r="C5380" s="141" t="s">
        <v>290</v>
      </c>
      <c r="D5380" s="63" t="str">
        <f>VLOOKUP(C5380,[6]Consolidado!$B:$E,4,FALSE)</f>
        <v>En Proceso</v>
      </c>
      <c r="E5380" s="64" t="s">
        <v>25</v>
      </c>
      <c r="F5380" s="65" t="s">
        <v>328</v>
      </c>
      <c r="G5380" s="66">
        <v>2</v>
      </c>
      <c r="H5380" s="67">
        <v>348.65106600000001</v>
      </c>
      <c r="I5380" s="129">
        <v>697.30213300000003</v>
      </c>
      <c r="J5380" s="86">
        <v>30.4146</v>
      </c>
      <c r="K5380" s="129">
        <f t="shared" si="156"/>
        <v>22.926559382664905</v>
      </c>
      <c r="L5380" s="68" t="str">
        <f>VLOOKUP(C5380,[6]Consolidado!$B:$E,2,FALSE)</f>
        <v>Acabado</v>
      </c>
      <c r="M5380" s="69" t="str">
        <f>VLOOKUP(C5380,[6]Consolidado!$B:$E,3,FALSE)</f>
        <v>Material de acabado pendiente de distribuir</v>
      </c>
      <c r="N5380" s="70">
        <f>VLOOKUP(C5380,[6]Consolidado!$B:$H,7,FALSE)</f>
        <v>0</v>
      </c>
      <c r="O5380" s="141"/>
      <c r="P5380" s="141"/>
    </row>
    <row r="5381" spans="1:16" s="71" customFormat="1" ht="16.5" customHeight="1" outlineLevel="1" x14ac:dyDescent="0.2">
      <c r="A5381" s="60" t="s">
        <v>725</v>
      </c>
      <c r="B5381" s="61">
        <v>42996</v>
      </c>
      <c r="C5381" s="141" t="s">
        <v>290</v>
      </c>
      <c r="D5381" s="63" t="str">
        <f>VLOOKUP(C5381,[6]Consolidado!$B:$E,4,FALSE)</f>
        <v>En Proceso</v>
      </c>
      <c r="E5381" s="64" t="s">
        <v>25</v>
      </c>
      <c r="F5381" s="65" t="s">
        <v>291</v>
      </c>
      <c r="G5381" s="66">
        <v>1</v>
      </c>
      <c r="H5381" s="67">
        <v>1</v>
      </c>
      <c r="I5381" s="129">
        <v>1</v>
      </c>
      <c r="J5381" s="86">
        <v>30.4146</v>
      </c>
      <c r="K5381" s="129">
        <f t="shared" si="156"/>
        <v>3.2878946295529121E-2</v>
      </c>
      <c r="L5381" s="68" t="str">
        <f>VLOOKUP(C5381,[6]Consolidado!$B:$E,2,FALSE)</f>
        <v>Acabado</v>
      </c>
      <c r="M5381" s="69" t="str">
        <f>VLOOKUP(C5381,[6]Consolidado!$B:$E,3,FALSE)</f>
        <v>Material de acabado pendiente de distribuir</v>
      </c>
      <c r="N5381" s="70">
        <f>VLOOKUP(C5381,[6]Consolidado!$B:$H,7,FALSE)</f>
        <v>0</v>
      </c>
      <c r="O5381" s="141"/>
      <c r="P5381" s="141"/>
    </row>
    <row r="5382" spans="1:16" s="71" customFormat="1" ht="16.5" customHeight="1" outlineLevel="1" x14ac:dyDescent="0.2">
      <c r="A5382" s="60" t="s">
        <v>725</v>
      </c>
      <c r="B5382" s="61">
        <v>43008</v>
      </c>
      <c r="C5382" s="141" t="s">
        <v>369</v>
      </c>
      <c r="D5382" s="63" t="str">
        <f>VLOOKUP(C5382,[6]Consolidado!$B:$E,4,FALSE)</f>
        <v>Finalizada</v>
      </c>
      <c r="E5382" s="64" t="s">
        <v>33</v>
      </c>
      <c r="F5382" s="65" t="s">
        <v>727</v>
      </c>
      <c r="G5382" s="66">
        <v>3.6</v>
      </c>
      <c r="H5382" s="67">
        <v>2.9346239999999999</v>
      </c>
      <c r="I5382" s="129">
        <v>10.564645000000001</v>
      </c>
      <c r="J5382" s="86">
        <v>30.4146</v>
      </c>
      <c r="K5382" s="129">
        <f t="shared" si="156"/>
        <v>0.34735439558633024</v>
      </c>
      <c r="L5382" s="68" t="str">
        <f>VLOOKUP(C5382,[6]Consolidado!$B:$E,2,FALSE)</f>
        <v>Costa Palmas</v>
      </c>
      <c r="M5382" s="69" t="str">
        <f>VLOOKUP(C5382,[6]Consolidado!$B:$E,3,FALSE)</f>
        <v>BC-ET-30 Teak coffee B</v>
      </c>
      <c r="N5382" s="70" t="str">
        <f>VLOOKUP(C5382,[6]Consolidado!$B:$H,7,FALSE)</f>
        <v>Septiembre</v>
      </c>
      <c r="O5382" s="141"/>
      <c r="P5382" s="141"/>
    </row>
    <row r="5383" spans="1:16" s="71" customFormat="1" ht="16.5" customHeight="1" outlineLevel="1" x14ac:dyDescent="0.2">
      <c r="A5383" s="60" t="s">
        <v>725</v>
      </c>
      <c r="B5383" s="61">
        <v>43008</v>
      </c>
      <c r="C5383" s="141" t="s">
        <v>307</v>
      </c>
      <c r="D5383" s="63" t="str">
        <f>VLOOKUP(C5383,[6]Consolidado!$B:$E,4,FALSE)</f>
        <v>Finalizada</v>
      </c>
      <c r="E5383" s="64" t="s">
        <v>33</v>
      </c>
      <c r="F5383" s="65" t="s">
        <v>727</v>
      </c>
      <c r="G5383" s="66">
        <v>10.8</v>
      </c>
      <c r="H5383" s="67">
        <v>2.9346239999999999</v>
      </c>
      <c r="I5383" s="129">
        <v>31.693936000000001</v>
      </c>
      <c r="J5383" s="86">
        <v>30.4146</v>
      </c>
      <c r="K5383" s="129">
        <f t="shared" si="156"/>
        <v>1.0420632196379371</v>
      </c>
      <c r="L5383" s="68" t="str">
        <f>VLOOKUP(C5383,[6]Consolidado!$B:$E,2,FALSE)</f>
        <v>Costa Palmas</v>
      </c>
      <c r="M5383" s="69" t="str">
        <f>VLOOKUP(C5383,[6]Consolidado!$B:$E,3,FALSE)</f>
        <v>BC-ET-30 Teak coffee B</v>
      </c>
      <c r="N5383" s="70" t="str">
        <f>VLOOKUP(C5383,[6]Consolidado!$B:$H,7,FALSE)</f>
        <v>Septiembre</v>
      </c>
      <c r="O5383" s="141"/>
      <c r="P5383" s="141"/>
    </row>
    <row r="5384" spans="1:16" s="71" customFormat="1" ht="16.5" customHeight="1" outlineLevel="1" x14ac:dyDescent="0.2">
      <c r="A5384" s="60" t="s">
        <v>725</v>
      </c>
      <c r="B5384" s="61">
        <v>43008</v>
      </c>
      <c r="C5384" s="141" t="s">
        <v>368</v>
      </c>
      <c r="D5384" s="63" t="str">
        <f>VLOOKUP(C5384,[6]Consolidado!$B:$E,4,FALSE)</f>
        <v>Finalizada</v>
      </c>
      <c r="E5384" s="64" t="s">
        <v>33</v>
      </c>
      <c r="F5384" s="65" t="s">
        <v>727</v>
      </c>
      <c r="G5384" s="66">
        <v>7.2</v>
      </c>
      <c r="H5384" s="67">
        <v>2.9346239999999999</v>
      </c>
      <c r="I5384" s="129">
        <v>21.129290999999998</v>
      </c>
      <c r="J5384" s="86">
        <v>30.4146</v>
      </c>
      <c r="K5384" s="129">
        <f t="shared" si="156"/>
        <v>0.69470882405160672</v>
      </c>
      <c r="L5384" s="68" t="str">
        <f>VLOOKUP(C5384,[6]Consolidado!$B:$E,2,FALSE)</f>
        <v>Costa Palmas</v>
      </c>
      <c r="M5384" s="69" t="str">
        <f>VLOOKUP(C5384,[6]Consolidado!$B:$E,3,FALSE)</f>
        <v>BC-ET-07 Teak coffee</v>
      </c>
      <c r="N5384" s="70" t="str">
        <f>VLOOKUP(C5384,[6]Consolidado!$B:$H,7,FALSE)</f>
        <v>Septiembre</v>
      </c>
      <c r="O5384" s="141"/>
      <c r="P5384" s="141"/>
    </row>
    <row r="5385" spans="1:16" s="71" customFormat="1" ht="16.5" customHeight="1" outlineLevel="1" x14ac:dyDescent="0.2">
      <c r="A5385" s="60" t="s">
        <v>725</v>
      </c>
      <c r="B5385" s="61">
        <v>43008</v>
      </c>
      <c r="C5385" s="141" t="s">
        <v>305</v>
      </c>
      <c r="D5385" s="63" t="str">
        <f>VLOOKUP(C5385,[6]Consolidado!$B:$E,4,FALSE)</f>
        <v>Finalizada</v>
      </c>
      <c r="E5385" s="64" t="s">
        <v>33</v>
      </c>
      <c r="F5385" s="65" t="s">
        <v>727</v>
      </c>
      <c r="G5385" s="66">
        <v>21.6</v>
      </c>
      <c r="H5385" s="67">
        <v>2.9346239999999999</v>
      </c>
      <c r="I5385" s="129">
        <v>63.387872999999999</v>
      </c>
      <c r="J5385" s="86">
        <v>30.4146</v>
      </c>
      <c r="K5385" s="129">
        <f t="shared" si="156"/>
        <v>2.0841264721548205</v>
      </c>
      <c r="L5385" s="68" t="str">
        <f>VLOOKUP(C5385,[6]Consolidado!$B:$E,2,FALSE)</f>
        <v>Costa Palmas</v>
      </c>
      <c r="M5385" s="69" t="str">
        <f>VLOOKUP(C5385,[6]Consolidado!$B:$E,3,FALSE)</f>
        <v>BC-ET-07 Teak coffee</v>
      </c>
      <c r="N5385" s="70" t="str">
        <f>VLOOKUP(C5385,[6]Consolidado!$B:$H,7,FALSE)</f>
        <v>Septiembre</v>
      </c>
      <c r="O5385" s="141"/>
      <c r="P5385" s="141"/>
    </row>
    <row r="5386" spans="1:16" s="71" customFormat="1" ht="16.5" customHeight="1" outlineLevel="1" x14ac:dyDescent="0.2">
      <c r="A5386" s="60" t="s">
        <v>725</v>
      </c>
      <c r="B5386" s="61">
        <v>43008</v>
      </c>
      <c r="C5386" s="141">
        <v>395</v>
      </c>
      <c r="D5386" s="63" t="str">
        <f>VLOOKUP(C5386,[6]Consolidado!$B:$E,4,FALSE)</f>
        <v>Finalizada</v>
      </c>
      <c r="E5386" s="64" t="s">
        <v>33</v>
      </c>
      <c r="F5386" s="65" t="s">
        <v>727</v>
      </c>
      <c r="G5386" s="66">
        <v>5.4</v>
      </c>
      <c r="H5386" s="67">
        <v>2.9346239999999999</v>
      </c>
      <c r="I5386" s="129">
        <v>15.846968</v>
      </c>
      <c r="J5386" s="86">
        <v>30.4146</v>
      </c>
      <c r="K5386" s="129">
        <f t="shared" si="156"/>
        <v>0.52103160981896857</v>
      </c>
      <c r="L5386" s="68" t="str">
        <f>VLOOKUP(C5386,[6]Consolidado!$B:$E,2,FALSE)</f>
        <v>The wick hotel</v>
      </c>
      <c r="M5386" s="69" t="str">
        <f>VLOOKUP(C5386,[6]Consolidado!$B:$E,3,FALSE)</f>
        <v>T-4 Dining table</v>
      </c>
      <c r="N5386" s="70" t="str">
        <f>VLOOKUP(C5386,[6]Consolidado!$B:$H,7,FALSE)</f>
        <v>Septiembre</v>
      </c>
      <c r="O5386" s="141"/>
      <c r="P5386" s="141"/>
    </row>
    <row r="5387" spans="1:16" s="71" customFormat="1" ht="16.5" customHeight="1" outlineLevel="1" x14ac:dyDescent="0.2">
      <c r="A5387" s="60" t="s">
        <v>725</v>
      </c>
      <c r="B5387" s="61">
        <v>43008</v>
      </c>
      <c r="C5387" s="141">
        <v>393</v>
      </c>
      <c r="D5387" s="63" t="str">
        <f>VLOOKUP(C5387,[6]Consolidado!$B:$E,4,FALSE)</f>
        <v>Finalizada</v>
      </c>
      <c r="E5387" s="64" t="s">
        <v>33</v>
      </c>
      <c r="F5387" s="65" t="s">
        <v>727</v>
      </c>
      <c r="G5387" s="66">
        <v>5.4</v>
      </c>
      <c r="H5387" s="67">
        <v>2.9346239999999999</v>
      </c>
      <c r="I5387" s="129">
        <v>15.846968</v>
      </c>
      <c r="J5387" s="86">
        <v>30.4146</v>
      </c>
      <c r="K5387" s="129">
        <f t="shared" si="156"/>
        <v>0.52103160981896857</v>
      </c>
      <c r="L5387" s="68" t="str">
        <f>VLOOKUP(C5387,[6]Consolidado!$B:$E,2,FALSE)</f>
        <v>The wick hotel</v>
      </c>
      <c r="M5387" s="69" t="str">
        <f>VLOOKUP(C5387,[6]Consolidado!$B:$E,3,FALSE)</f>
        <v>T-2 Dining table</v>
      </c>
      <c r="N5387" s="70" t="str">
        <f>VLOOKUP(C5387,[6]Consolidado!$B:$H,7,FALSE)</f>
        <v>Septiembre</v>
      </c>
      <c r="O5387" s="141"/>
      <c r="P5387" s="141"/>
    </row>
    <row r="5388" spans="1:16" s="71" customFormat="1" ht="16.5" customHeight="1" outlineLevel="1" x14ac:dyDescent="0.2">
      <c r="A5388" s="60" t="s">
        <v>725</v>
      </c>
      <c r="B5388" s="61">
        <v>43008</v>
      </c>
      <c r="C5388" s="141">
        <v>392</v>
      </c>
      <c r="D5388" s="63" t="str">
        <f>VLOOKUP(C5388,[6]Consolidado!$B:$E,4,FALSE)</f>
        <v>Finalizada</v>
      </c>
      <c r="E5388" s="64" t="s">
        <v>33</v>
      </c>
      <c r="F5388" s="65" t="s">
        <v>727</v>
      </c>
      <c r="G5388" s="66">
        <v>54</v>
      </c>
      <c r="H5388" s="67">
        <v>2.9346239999999999</v>
      </c>
      <c r="I5388" s="129">
        <v>158.46968200000001</v>
      </c>
      <c r="J5388" s="86">
        <v>30.4146</v>
      </c>
      <c r="K5388" s="129">
        <f t="shared" si="156"/>
        <v>5.2103161639475779</v>
      </c>
      <c r="L5388" s="68" t="str">
        <f>VLOOKUP(C5388,[6]Consolidado!$B:$E,2,FALSE)</f>
        <v>The wick hotel</v>
      </c>
      <c r="M5388" s="69" t="str">
        <f>VLOOKUP(C5388,[6]Consolidado!$B:$E,3,FALSE)</f>
        <v>T-1 Dining table</v>
      </c>
      <c r="N5388" s="70" t="str">
        <f>VLOOKUP(C5388,[6]Consolidado!$B:$H,7,FALSE)</f>
        <v>Septiembre</v>
      </c>
      <c r="O5388" s="141"/>
      <c r="P5388" s="141"/>
    </row>
    <row r="5389" spans="1:16" s="71" customFormat="1" ht="16.5" customHeight="1" outlineLevel="1" x14ac:dyDescent="0.2">
      <c r="A5389" s="60" t="s">
        <v>725</v>
      </c>
      <c r="B5389" s="61">
        <v>43008</v>
      </c>
      <c r="C5389" s="141">
        <v>391</v>
      </c>
      <c r="D5389" s="63" t="str">
        <f>VLOOKUP(C5389,[6]Consolidado!$B:$E,4,FALSE)</f>
        <v>Finalizada</v>
      </c>
      <c r="E5389" s="64" t="s">
        <v>33</v>
      </c>
      <c r="F5389" s="65" t="s">
        <v>727</v>
      </c>
      <c r="G5389" s="66">
        <v>8.1</v>
      </c>
      <c r="H5389" s="67">
        <v>2.9346239999999999</v>
      </c>
      <c r="I5389" s="129">
        <v>23.770451999999999</v>
      </c>
      <c r="J5389" s="86">
        <v>30.4146</v>
      </c>
      <c r="K5389" s="129">
        <f t="shared" si="156"/>
        <v>0.78154741472845279</v>
      </c>
      <c r="L5389" s="68" t="str">
        <f>VLOOKUP(C5389,[6]Consolidado!$B:$E,2,FALSE)</f>
        <v>Costa Palmas</v>
      </c>
      <c r="M5389" s="69" t="str">
        <f>VLOOKUP(C5389,[6]Consolidado!$B:$E,3,FALSE)</f>
        <v>BC-T-14 Console table</v>
      </c>
      <c r="N5389" s="70" t="str">
        <f>VLOOKUP(C5389,[6]Consolidado!$B:$H,7,FALSE)</f>
        <v>Septiembre</v>
      </c>
      <c r="O5389" s="141"/>
      <c r="P5389" s="141"/>
    </row>
    <row r="5390" spans="1:16" s="71" customFormat="1" ht="16.5" customHeight="1" outlineLevel="1" x14ac:dyDescent="0.2">
      <c r="A5390" s="60" t="s">
        <v>725</v>
      </c>
      <c r="B5390" s="61">
        <v>43008</v>
      </c>
      <c r="C5390" s="141">
        <v>390</v>
      </c>
      <c r="D5390" s="63" t="str">
        <f>VLOOKUP(C5390,[6]Consolidado!$B:$E,4,FALSE)</f>
        <v>Finalizada</v>
      </c>
      <c r="E5390" s="64" t="s">
        <v>33</v>
      </c>
      <c r="F5390" s="65" t="s">
        <v>727</v>
      </c>
      <c r="G5390" s="66">
        <v>10.8</v>
      </c>
      <c r="H5390" s="67">
        <v>2.9346239999999999</v>
      </c>
      <c r="I5390" s="129">
        <v>31.693936000000001</v>
      </c>
      <c r="J5390" s="86">
        <v>30.4146</v>
      </c>
      <c r="K5390" s="129">
        <f t="shared" si="156"/>
        <v>1.0420632196379371</v>
      </c>
      <c r="L5390" s="68" t="str">
        <f>VLOOKUP(C5390,[6]Consolidado!$B:$E,2,FALSE)</f>
        <v>Costa Palmas</v>
      </c>
      <c r="M5390" s="69" t="str">
        <f>VLOOKUP(C5390,[6]Consolidado!$B:$E,3,FALSE)</f>
        <v>BC-T-05 Side table</v>
      </c>
      <c r="N5390" s="70" t="str">
        <f>VLOOKUP(C5390,[6]Consolidado!$B:$H,7,FALSE)</f>
        <v>Septiembre</v>
      </c>
      <c r="O5390" s="141"/>
      <c r="P5390" s="141"/>
    </row>
    <row r="5391" spans="1:16" s="71" customFormat="1" ht="16.5" customHeight="1" outlineLevel="1" x14ac:dyDescent="0.2">
      <c r="A5391" s="60" t="s">
        <v>725</v>
      </c>
      <c r="B5391" s="61">
        <v>43008</v>
      </c>
      <c r="C5391" s="141">
        <v>386</v>
      </c>
      <c r="D5391" s="63" t="str">
        <f>VLOOKUP(C5391,[6]Consolidado!$B:$E,4,FALSE)</f>
        <v>Finalizada</v>
      </c>
      <c r="E5391" s="64" t="s">
        <v>33</v>
      </c>
      <c r="F5391" s="65" t="s">
        <v>727</v>
      </c>
      <c r="G5391" s="66">
        <v>16.2</v>
      </c>
      <c r="H5391" s="67">
        <v>2.9346239999999999</v>
      </c>
      <c r="I5391" s="129">
        <v>47.540905000000002</v>
      </c>
      <c r="J5391" s="86">
        <v>30.4146</v>
      </c>
      <c r="K5391" s="129">
        <f t="shared" si="156"/>
        <v>1.5630948623358518</v>
      </c>
      <c r="L5391" s="68" t="str">
        <f>VLOOKUP(C5391,[6]Consolidado!$B:$E,2,FALSE)</f>
        <v>Costa Palmas</v>
      </c>
      <c r="M5391" s="69" t="str">
        <f>VLOOKUP(C5391,[6]Consolidado!$B:$E,3,FALSE)</f>
        <v>BC-DT-01 Table base and top</v>
      </c>
      <c r="N5391" s="70" t="str">
        <f>VLOOKUP(C5391,[6]Consolidado!$B:$H,7,FALSE)</f>
        <v>Septiembre</v>
      </c>
      <c r="O5391" s="141"/>
      <c r="P5391" s="141"/>
    </row>
    <row r="5392" spans="1:16" s="71" customFormat="1" ht="16.5" customHeight="1" outlineLevel="1" x14ac:dyDescent="0.2">
      <c r="A5392" s="60" t="s">
        <v>725</v>
      </c>
      <c r="B5392" s="61">
        <v>43008</v>
      </c>
      <c r="C5392" s="141">
        <v>382</v>
      </c>
      <c r="D5392" s="63" t="str">
        <f>VLOOKUP(C5392,[6]Consolidado!$B:$E,4,FALSE)</f>
        <v>Finalizada</v>
      </c>
      <c r="E5392" s="64" t="s">
        <v>33</v>
      </c>
      <c r="F5392" s="65" t="s">
        <v>727</v>
      </c>
      <c r="G5392" s="66">
        <v>16.2</v>
      </c>
      <c r="H5392" s="67">
        <v>2.9346239999999999</v>
      </c>
      <c r="I5392" s="129">
        <v>47.540905000000002</v>
      </c>
      <c r="J5392" s="86">
        <v>30.4146</v>
      </c>
      <c r="K5392" s="129">
        <f t="shared" si="156"/>
        <v>1.5630948623358518</v>
      </c>
      <c r="L5392" s="68" t="str">
        <f>VLOOKUP(C5392,[6]Consolidado!$B:$E,2,FALSE)</f>
        <v>The wick hotel</v>
      </c>
      <c r="M5392" s="69" t="str">
        <f>VLOOKUP(C5392,[6]Consolidado!$B:$E,3,FALSE)</f>
        <v>S-2 Bar Height chair</v>
      </c>
      <c r="N5392" s="70" t="str">
        <f>VLOOKUP(C5392,[6]Consolidado!$B:$H,7,FALSE)</f>
        <v>Septiembre</v>
      </c>
      <c r="O5392" s="141"/>
      <c r="P5392" s="141"/>
    </row>
    <row r="5393" spans="1:16" s="71" customFormat="1" ht="16.5" customHeight="1" outlineLevel="1" x14ac:dyDescent="0.2">
      <c r="A5393" s="60" t="s">
        <v>725</v>
      </c>
      <c r="B5393" s="61">
        <v>43008</v>
      </c>
      <c r="C5393" s="141">
        <v>381</v>
      </c>
      <c r="D5393" s="63" t="str">
        <f>VLOOKUP(C5393,[6]Consolidado!$B:$E,4,FALSE)</f>
        <v>Finalizada</v>
      </c>
      <c r="E5393" s="64" t="s">
        <v>33</v>
      </c>
      <c r="F5393" s="65" t="s">
        <v>727</v>
      </c>
      <c r="G5393" s="66">
        <v>48.6</v>
      </c>
      <c r="H5393" s="67">
        <v>2.9346239999999999</v>
      </c>
      <c r="I5393" s="129">
        <v>142.622714</v>
      </c>
      <c r="J5393" s="86">
        <v>30.4146</v>
      </c>
      <c r="K5393" s="129">
        <f t="shared" si="156"/>
        <v>4.6892845541286095</v>
      </c>
      <c r="L5393" s="68" t="str">
        <f>VLOOKUP(C5393,[6]Consolidado!$B:$E,2,FALSE)</f>
        <v>The wick hotel</v>
      </c>
      <c r="M5393" s="69" t="str">
        <f>VLOOKUP(C5393,[6]Consolidado!$B:$E,3,FALSE)</f>
        <v>S-1 Dining chair</v>
      </c>
      <c r="N5393" s="70" t="str">
        <f>VLOOKUP(C5393,[6]Consolidado!$B:$H,7,FALSE)</f>
        <v>Septiembre</v>
      </c>
      <c r="O5393" s="141"/>
      <c r="P5393" s="141"/>
    </row>
    <row r="5394" spans="1:16" s="71" customFormat="1" ht="16.5" customHeight="1" outlineLevel="1" x14ac:dyDescent="0.2">
      <c r="A5394" s="60" t="s">
        <v>725</v>
      </c>
      <c r="B5394" s="61">
        <v>43008</v>
      </c>
      <c r="C5394" s="141">
        <v>304</v>
      </c>
      <c r="D5394" s="63" t="str">
        <f>VLOOKUP(C5394,[6]Consolidado!$B:$E,4,FALSE)</f>
        <v>Finalizada</v>
      </c>
      <c r="E5394" s="64" t="s">
        <v>25</v>
      </c>
      <c r="F5394" s="65" t="s">
        <v>320</v>
      </c>
      <c r="G5394" s="66">
        <v>0.06</v>
      </c>
      <c r="H5394" s="67">
        <v>619.23234000000002</v>
      </c>
      <c r="I5394" s="129">
        <v>37.153939999999999</v>
      </c>
      <c r="J5394" s="86">
        <v>30.4146</v>
      </c>
      <c r="K5394" s="129">
        <f t="shared" si="156"/>
        <v>1.2215823979273113</v>
      </c>
      <c r="L5394" s="68" t="str">
        <f>VLOOKUP(C5394,[6]Consolidado!$B:$E,2,FALSE)</f>
        <v>Wework</v>
      </c>
      <c r="M5394" s="69" t="str">
        <f>VLOOKUP(C5394,[6]Consolidado!$B:$E,3,FALSE)</f>
        <v>Muestra Guanacaste (Tronco)</v>
      </c>
      <c r="N5394" s="70" t="str">
        <f>VLOOKUP(C5394,[6]Consolidado!$B:$H,7,FALSE)</f>
        <v>Septiembre</v>
      </c>
      <c r="O5394" s="141"/>
      <c r="P5394" s="141"/>
    </row>
    <row r="5395" spans="1:16" s="71" customFormat="1" ht="16.5" customHeight="1" outlineLevel="1" x14ac:dyDescent="0.2">
      <c r="A5395" s="60" t="s">
        <v>725</v>
      </c>
      <c r="B5395" s="61">
        <v>43008</v>
      </c>
      <c r="C5395" s="141">
        <v>304</v>
      </c>
      <c r="D5395" s="63" t="str">
        <f>VLOOKUP(C5395,[6]Consolidado!$B:$E,4,FALSE)</f>
        <v>Finalizada</v>
      </c>
      <c r="E5395" s="64" t="s">
        <v>25</v>
      </c>
      <c r="F5395" s="65" t="s">
        <v>322</v>
      </c>
      <c r="G5395" s="66">
        <v>0.03</v>
      </c>
      <c r="H5395" s="67">
        <v>1314.806926</v>
      </c>
      <c r="I5395" s="129">
        <v>39.444208000000003</v>
      </c>
      <c r="J5395" s="86">
        <v>30.4146</v>
      </c>
      <c r="K5395" s="129">
        <f t="shared" si="156"/>
        <v>1.2968839965016803</v>
      </c>
      <c r="L5395" s="68" t="str">
        <f>VLOOKUP(C5395,[6]Consolidado!$B:$E,2,FALSE)</f>
        <v>Wework</v>
      </c>
      <c r="M5395" s="69" t="str">
        <f>VLOOKUP(C5395,[6]Consolidado!$B:$E,3,FALSE)</f>
        <v>Muestra Guanacaste (Tronco)</v>
      </c>
      <c r="N5395" s="70" t="str">
        <f>VLOOKUP(C5395,[6]Consolidado!$B:$H,7,FALSE)</f>
        <v>Septiembre</v>
      </c>
      <c r="O5395" s="141"/>
      <c r="P5395" s="141"/>
    </row>
    <row r="5396" spans="1:16" s="71" customFormat="1" ht="16.5" customHeight="1" outlineLevel="1" x14ac:dyDescent="0.2">
      <c r="A5396" s="60" t="s">
        <v>725</v>
      </c>
      <c r="B5396" s="61">
        <v>43008</v>
      </c>
      <c r="C5396" s="141">
        <v>304</v>
      </c>
      <c r="D5396" s="63" t="str">
        <f>VLOOKUP(C5396,[6]Consolidado!$B:$E,4,FALSE)</f>
        <v>Finalizada</v>
      </c>
      <c r="E5396" s="64" t="s">
        <v>25</v>
      </c>
      <c r="F5396" s="65" t="s">
        <v>319</v>
      </c>
      <c r="G5396" s="66">
        <v>0.03</v>
      </c>
      <c r="H5396" s="67">
        <v>1224.048943</v>
      </c>
      <c r="I5396" s="129">
        <v>36.721468000000002</v>
      </c>
      <c r="J5396" s="86">
        <v>30.4146</v>
      </c>
      <c r="K5396" s="129">
        <f t="shared" si="156"/>
        <v>1.2073631742649913</v>
      </c>
      <c r="L5396" s="68" t="str">
        <f>VLOOKUP(C5396,[6]Consolidado!$B:$E,2,FALSE)</f>
        <v>Wework</v>
      </c>
      <c r="M5396" s="69" t="str">
        <f>VLOOKUP(C5396,[6]Consolidado!$B:$E,3,FALSE)</f>
        <v>Muestra Guanacaste (Tronco)</v>
      </c>
      <c r="N5396" s="70" t="str">
        <f>VLOOKUP(C5396,[6]Consolidado!$B:$H,7,FALSE)</f>
        <v>Septiembre</v>
      </c>
      <c r="O5396" s="141"/>
      <c r="P5396" s="141"/>
    </row>
    <row r="5397" spans="1:16" s="71" customFormat="1" ht="16.5" customHeight="1" outlineLevel="1" x14ac:dyDescent="0.2">
      <c r="A5397" s="60" t="s">
        <v>725</v>
      </c>
      <c r="B5397" s="61">
        <v>43008</v>
      </c>
      <c r="C5397" s="141">
        <v>304</v>
      </c>
      <c r="D5397" s="63" t="str">
        <f>VLOOKUP(C5397,[6]Consolidado!$B:$E,4,FALSE)</f>
        <v>Finalizada</v>
      </c>
      <c r="E5397" s="64" t="s">
        <v>25</v>
      </c>
      <c r="F5397" s="65" t="s">
        <v>373</v>
      </c>
      <c r="G5397" s="66">
        <v>0.06</v>
      </c>
      <c r="H5397" s="67">
        <v>980.21</v>
      </c>
      <c r="I5397" s="129">
        <v>58.812600000000003</v>
      </c>
      <c r="J5397" s="86">
        <v>30.4146</v>
      </c>
      <c r="K5397" s="129">
        <f t="shared" si="156"/>
        <v>1.933696316900436</v>
      </c>
      <c r="L5397" s="68" t="str">
        <f>VLOOKUP(C5397,[6]Consolidado!$B:$E,2,FALSE)</f>
        <v>Wework</v>
      </c>
      <c r="M5397" s="69" t="str">
        <f>VLOOKUP(C5397,[6]Consolidado!$B:$E,3,FALSE)</f>
        <v>Muestra Guanacaste (Tronco)</v>
      </c>
      <c r="N5397" s="70" t="str">
        <f>VLOOKUP(C5397,[6]Consolidado!$B:$H,7,FALSE)</f>
        <v>Septiembre</v>
      </c>
      <c r="O5397" s="141"/>
      <c r="P5397" s="141"/>
    </row>
    <row r="5398" spans="1:16" s="71" customFormat="1" ht="16.5" customHeight="1" outlineLevel="1" x14ac:dyDescent="0.2">
      <c r="A5398" s="60" t="s">
        <v>725</v>
      </c>
      <c r="B5398" s="61">
        <v>43008</v>
      </c>
      <c r="C5398" s="141">
        <v>187</v>
      </c>
      <c r="D5398" s="63" t="str">
        <f>VLOOKUP(C5398,[6]Consolidado!$B:$E,4,FALSE)</f>
        <v>Finalizada</v>
      </c>
      <c r="E5398" s="64" t="s">
        <v>25</v>
      </c>
      <c r="F5398" s="65" t="s">
        <v>328</v>
      </c>
      <c r="G5398" s="66">
        <v>0.06</v>
      </c>
      <c r="H5398" s="67">
        <v>348.65106600000001</v>
      </c>
      <c r="I5398" s="129">
        <v>20.919063999999999</v>
      </c>
      <c r="J5398" s="86">
        <v>30.4146</v>
      </c>
      <c r="K5398" s="129">
        <f t="shared" ref="K5398:K5461" si="157">IFERROR(I5398/J5398,0)</f>
        <v>0.6877967818087366</v>
      </c>
      <c r="L5398" s="68" t="str">
        <f>VLOOKUP(C5398,[6]Consolidado!$B:$E,2,FALSE)</f>
        <v>Maderas Collective</v>
      </c>
      <c r="M5398" s="69" t="str">
        <f>VLOOKUP(C5398,[6]Consolidado!$B:$E,3,FALSE)</f>
        <v>Muestras de Acabado - General</v>
      </c>
      <c r="N5398" s="70" t="str">
        <f>VLOOKUP(C5398,[6]Consolidado!$B:$H,7,FALSE)</f>
        <v>Se cierra mensualmente</v>
      </c>
      <c r="O5398" s="141"/>
      <c r="P5398" s="141"/>
    </row>
    <row r="5399" spans="1:16" s="71" customFormat="1" ht="16.5" customHeight="1" outlineLevel="1" x14ac:dyDescent="0.2">
      <c r="A5399" s="60" t="s">
        <v>725</v>
      </c>
      <c r="B5399" s="61">
        <v>43008</v>
      </c>
      <c r="C5399" s="141">
        <v>187</v>
      </c>
      <c r="D5399" s="63" t="str">
        <f>VLOOKUP(C5399,[6]Consolidado!$B:$E,4,FALSE)</f>
        <v>Finalizada</v>
      </c>
      <c r="E5399" s="64" t="s">
        <v>25</v>
      </c>
      <c r="F5399" s="65" t="s">
        <v>327</v>
      </c>
      <c r="G5399" s="66">
        <v>0.03</v>
      </c>
      <c r="H5399" s="67">
        <v>1209.67</v>
      </c>
      <c r="I5399" s="129">
        <v>36.290100000000002</v>
      </c>
      <c r="J5399" s="86">
        <v>30.4146</v>
      </c>
      <c r="K5399" s="129">
        <f t="shared" si="157"/>
        <v>1.1931802489593815</v>
      </c>
      <c r="L5399" s="68" t="str">
        <f>VLOOKUP(C5399,[6]Consolidado!$B:$E,2,FALSE)</f>
        <v>Maderas Collective</v>
      </c>
      <c r="M5399" s="69" t="str">
        <f>VLOOKUP(C5399,[6]Consolidado!$B:$E,3,FALSE)</f>
        <v>Muestras de Acabado - General</v>
      </c>
      <c r="N5399" s="70" t="str">
        <f>VLOOKUP(C5399,[6]Consolidado!$B:$H,7,FALSE)</f>
        <v>Se cierra mensualmente</v>
      </c>
      <c r="O5399" s="141"/>
      <c r="P5399" s="141"/>
    </row>
    <row r="5400" spans="1:16" s="71" customFormat="1" ht="16.5" customHeight="1" outlineLevel="1" x14ac:dyDescent="0.2">
      <c r="A5400" s="60" t="s">
        <v>725</v>
      </c>
      <c r="B5400" s="61">
        <v>43008</v>
      </c>
      <c r="C5400" s="141">
        <v>187</v>
      </c>
      <c r="D5400" s="63" t="str">
        <f>VLOOKUP(C5400,[6]Consolidado!$B:$E,4,FALSE)</f>
        <v>Finalizada</v>
      </c>
      <c r="E5400" s="64" t="s">
        <v>25</v>
      </c>
      <c r="F5400" s="65" t="s">
        <v>374</v>
      </c>
      <c r="G5400" s="66">
        <v>0.03</v>
      </c>
      <c r="H5400" s="67">
        <v>844.26358800000003</v>
      </c>
      <c r="I5400" s="129">
        <v>25.327908000000001</v>
      </c>
      <c r="J5400" s="86">
        <v>30.4146</v>
      </c>
      <c r="K5400" s="129">
        <f t="shared" si="157"/>
        <v>0.83275492691010244</v>
      </c>
      <c r="L5400" s="68" t="str">
        <f>VLOOKUP(C5400,[6]Consolidado!$B:$E,2,FALSE)</f>
        <v>Maderas Collective</v>
      </c>
      <c r="M5400" s="69" t="str">
        <f>VLOOKUP(C5400,[6]Consolidado!$B:$E,3,FALSE)</f>
        <v>Muestras de Acabado - General</v>
      </c>
      <c r="N5400" s="70" t="str">
        <f>VLOOKUP(C5400,[6]Consolidado!$B:$H,7,FALSE)</f>
        <v>Se cierra mensualmente</v>
      </c>
      <c r="O5400" s="141"/>
      <c r="P5400" s="141"/>
    </row>
    <row r="5401" spans="1:16" s="71" customFormat="1" ht="16.5" customHeight="1" outlineLevel="1" x14ac:dyDescent="0.2">
      <c r="A5401" s="60" t="s">
        <v>725</v>
      </c>
      <c r="B5401" s="61">
        <v>43008</v>
      </c>
      <c r="C5401" s="141">
        <v>187</v>
      </c>
      <c r="D5401" s="63" t="str">
        <f>VLOOKUP(C5401,[6]Consolidado!$B:$E,4,FALSE)</f>
        <v>Finalizada</v>
      </c>
      <c r="E5401" s="64" t="s">
        <v>25</v>
      </c>
      <c r="F5401" s="65" t="s">
        <v>329</v>
      </c>
      <c r="G5401" s="66">
        <v>0.13</v>
      </c>
      <c r="H5401" s="67">
        <v>406.3</v>
      </c>
      <c r="I5401" s="129">
        <v>52.819000000000003</v>
      </c>
      <c r="J5401" s="86">
        <v>30.4146</v>
      </c>
      <c r="K5401" s="129">
        <f t="shared" si="157"/>
        <v>1.7366330643835528</v>
      </c>
      <c r="L5401" s="68" t="str">
        <f>VLOOKUP(C5401,[6]Consolidado!$B:$E,2,FALSE)</f>
        <v>Maderas Collective</v>
      </c>
      <c r="M5401" s="69" t="str">
        <f>VLOOKUP(C5401,[6]Consolidado!$B:$E,3,FALSE)</f>
        <v>Muestras de Acabado - General</v>
      </c>
      <c r="N5401" s="70" t="str">
        <f>VLOOKUP(C5401,[6]Consolidado!$B:$H,7,FALSE)</f>
        <v>Se cierra mensualmente</v>
      </c>
      <c r="O5401" s="141"/>
      <c r="P5401" s="141"/>
    </row>
    <row r="5402" spans="1:16" s="71" customFormat="1" ht="16.5" customHeight="1" outlineLevel="1" x14ac:dyDescent="0.2">
      <c r="A5402" s="60" t="s">
        <v>725</v>
      </c>
      <c r="B5402" s="61">
        <v>43008</v>
      </c>
      <c r="C5402" s="141">
        <v>187</v>
      </c>
      <c r="D5402" s="63" t="str">
        <f>VLOOKUP(C5402,[6]Consolidado!$B:$E,4,FALSE)</f>
        <v>Finalizada</v>
      </c>
      <c r="E5402" s="64" t="s">
        <v>25</v>
      </c>
      <c r="F5402" s="65" t="s">
        <v>320</v>
      </c>
      <c r="G5402" s="66">
        <v>0.06</v>
      </c>
      <c r="H5402" s="67">
        <v>619.23234000000002</v>
      </c>
      <c r="I5402" s="129">
        <v>37.153939999999999</v>
      </c>
      <c r="J5402" s="86">
        <v>30.4146</v>
      </c>
      <c r="K5402" s="129">
        <f t="shared" si="157"/>
        <v>1.2215823979273113</v>
      </c>
      <c r="L5402" s="68" t="str">
        <f>VLOOKUP(C5402,[6]Consolidado!$B:$E,2,FALSE)</f>
        <v>Maderas Collective</v>
      </c>
      <c r="M5402" s="69" t="str">
        <f>VLOOKUP(C5402,[6]Consolidado!$B:$E,3,FALSE)</f>
        <v>Muestras de Acabado - General</v>
      </c>
      <c r="N5402" s="70" t="str">
        <f>VLOOKUP(C5402,[6]Consolidado!$B:$H,7,FALSE)</f>
        <v>Se cierra mensualmente</v>
      </c>
      <c r="O5402" s="141"/>
      <c r="P5402" s="141"/>
    </row>
    <row r="5403" spans="1:16" s="71" customFormat="1" ht="16.5" customHeight="1" outlineLevel="1" x14ac:dyDescent="0.2">
      <c r="A5403" s="60" t="s">
        <v>725</v>
      </c>
      <c r="B5403" s="61">
        <v>43008</v>
      </c>
      <c r="C5403" s="141">
        <v>187</v>
      </c>
      <c r="D5403" s="63" t="str">
        <f>VLOOKUP(C5403,[6]Consolidado!$B:$E,4,FALSE)</f>
        <v>Finalizada</v>
      </c>
      <c r="E5403" s="64" t="s">
        <v>25</v>
      </c>
      <c r="F5403" s="65" t="s">
        <v>322</v>
      </c>
      <c r="G5403" s="66">
        <v>0.06</v>
      </c>
      <c r="H5403" s="67">
        <v>1314.806926</v>
      </c>
      <c r="I5403" s="129">
        <v>78.888416000000007</v>
      </c>
      <c r="J5403" s="86">
        <v>30.4146</v>
      </c>
      <c r="K5403" s="129">
        <f t="shared" si="157"/>
        <v>2.5937679930033606</v>
      </c>
      <c r="L5403" s="68" t="str">
        <f>VLOOKUP(C5403,[6]Consolidado!$B:$E,2,FALSE)</f>
        <v>Maderas Collective</v>
      </c>
      <c r="M5403" s="69" t="str">
        <f>VLOOKUP(C5403,[6]Consolidado!$B:$E,3,FALSE)</f>
        <v>Muestras de Acabado - General</v>
      </c>
      <c r="N5403" s="70" t="str">
        <f>VLOOKUP(C5403,[6]Consolidado!$B:$H,7,FALSE)</f>
        <v>Se cierra mensualmente</v>
      </c>
      <c r="O5403" s="141"/>
      <c r="P5403" s="141"/>
    </row>
    <row r="5404" spans="1:16" s="71" customFormat="1" ht="16.5" customHeight="1" outlineLevel="1" x14ac:dyDescent="0.2">
      <c r="A5404" s="60" t="s">
        <v>725</v>
      </c>
      <c r="B5404" s="61">
        <v>43008</v>
      </c>
      <c r="C5404" s="141">
        <v>187</v>
      </c>
      <c r="D5404" s="63" t="str">
        <f>VLOOKUP(C5404,[6]Consolidado!$B:$E,4,FALSE)</f>
        <v>Finalizada</v>
      </c>
      <c r="E5404" s="64" t="s">
        <v>25</v>
      </c>
      <c r="F5404" s="65" t="s">
        <v>319</v>
      </c>
      <c r="G5404" s="66">
        <v>0.06</v>
      </c>
      <c r="H5404" s="67">
        <v>1224.048943</v>
      </c>
      <c r="I5404" s="129">
        <v>73.442937000000001</v>
      </c>
      <c r="J5404" s="86">
        <v>30.4146</v>
      </c>
      <c r="K5404" s="129">
        <f t="shared" si="157"/>
        <v>2.4147263814089288</v>
      </c>
      <c r="L5404" s="68" t="str">
        <f>VLOOKUP(C5404,[6]Consolidado!$B:$E,2,FALSE)</f>
        <v>Maderas Collective</v>
      </c>
      <c r="M5404" s="69" t="str">
        <f>VLOOKUP(C5404,[6]Consolidado!$B:$E,3,FALSE)</f>
        <v>Muestras de Acabado - General</v>
      </c>
      <c r="N5404" s="70" t="str">
        <f>VLOOKUP(C5404,[6]Consolidado!$B:$H,7,FALSE)</f>
        <v>Se cierra mensualmente</v>
      </c>
      <c r="O5404" s="141"/>
      <c r="P5404" s="141"/>
    </row>
    <row r="5405" spans="1:16" s="71" customFormat="1" ht="16.5" customHeight="1" outlineLevel="1" x14ac:dyDescent="0.2">
      <c r="A5405" s="60" t="s">
        <v>725</v>
      </c>
      <c r="B5405" s="61">
        <v>43008</v>
      </c>
      <c r="C5405" s="141">
        <v>187</v>
      </c>
      <c r="D5405" s="63" t="str">
        <f>VLOOKUP(C5405,[6]Consolidado!$B:$E,4,FALSE)</f>
        <v>Finalizada</v>
      </c>
      <c r="E5405" s="64" t="s">
        <v>25</v>
      </c>
      <c r="F5405" s="65" t="s">
        <v>373</v>
      </c>
      <c r="G5405" s="66">
        <v>0.06</v>
      </c>
      <c r="H5405" s="67">
        <v>980.21</v>
      </c>
      <c r="I5405" s="129">
        <v>58.812600000000003</v>
      </c>
      <c r="J5405" s="86">
        <v>30.4146</v>
      </c>
      <c r="K5405" s="129">
        <f t="shared" si="157"/>
        <v>1.933696316900436</v>
      </c>
      <c r="L5405" s="68" t="str">
        <f>VLOOKUP(C5405,[6]Consolidado!$B:$E,2,FALSE)</f>
        <v>Maderas Collective</v>
      </c>
      <c r="M5405" s="69" t="str">
        <f>VLOOKUP(C5405,[6]Consolidado!$B:$E,3,FALSE)</f>
        <v>Muestras de Acabado - General</v>
      </c>
      <c r="N5405" s="70" t="str">
        <f>VLOOKUP(C5405,[6]Consolidado!$B:$H,7,FALSE)</f>
        <v>Se cierra mensualmente</v>
      </c>
      <c r="O5405" s="141"/>
      <c r="P5405" s="141"/>
    </row>
    <row r="5406" spans="1:16" s="71" customFormat="1" ht="16.5" customHeight="1" outlineLevel="1" x14ac:dyDescent="0.2">
      <c r="A5406" s="60" t="s">
        <v>725</v>
      </c>
      <c r="B5406" s="61">
        <v>43008</v>
      </c>
      <c r="C5406" s="141">
        <v>187</v>
      </c>
      <c r="D5406" s="63" t="str">
        <f>VLOOKUP(C5406,[6]Consolidado!$B:$E,4,FALSE)</f>
        <v>Finalizada</v>
      </c>
      <c r="E5406" s="64" t="s">
        <v>25</v>
      </c>
      <c r="F5406" s="65" t="s">
        <v>320</v>
      </c>
      <c r="G5406" s="66">
        <v>0.04</v>
      </c>
      <c r="H5406" s="67">
        <v>619.23234000000002</v>
      </c>
      <c r="I5406" s="129">
        <v>24.769293999999999</v>
      </c>
      <c r="J5406" s="86">
        <v>30.4146</v>
      </c>
      <c r="K5406" s="129">
        <f t="shared" si="157"/>
        <v>0.81438828720417167</v>
      </c>
      <c r="L5406" s="68" t="str">
        <f>VLOOKUP(C5406,[6]Consolidado!$B:$E,2,FALSE)</f>
        <v>Maderas Collective</v>
      </c>
      <c r="M5406" s="69" t="str">
        <f>VLOOKUP(C5406,[6]Consolidado!$B:$E,3,FALSE)</f>
        <v>Muestras de Acabado - General</v>
      </c>
      <c r="N5406" s="70" t="str">
        <f>VLOOKUP(C5406,[6]Consolidado!$B:$H,7,FALSE)</f>
        <v>Se cierra mensualmente</v>
      </c>
      <c r="O5406" s="141"/>
      <c r="P5406" s="141"/>
    </row>
    <row r="5407" spans="1:16" s="71" customFormat="1" ht="16.5" customHeight="1" outlineLevel="1" x14ac:dyDescent="0.2">
      <c r="A5407" s="60" t="s">
        <v>725</v>
      </c>
      <c r="B5407" s="61">
        <v>43008</v>
      </c>
      <c r="C5407" s="141">
        <v>187</v>
      </c>
      <c r="D5407" s="63" t="str">
        <f>VLOOKUP(C5407,[6]Consolidado!$B:$E,4,FALSE)</f>
        <v>Finalizada</v>
      </c>
      <c r="E5407" s="64" t="s">
        <v>25</v>
      </c>
      <c r="F5407" s="65" t="s">
        <v>322</v>
      </c>
      <c r="G5407" s="66">
        <v>0.04</v>
      </c>
      <c r="H5407" s="67">
        <v>1314.806926</v>
      </c>
      <c r="I5407" s="129">
        <v>52.592277000000003</v>
      </c>
      <c r="J5407" s="86">
        <v>30.4146</v>
      </c>
      <c r="K5407" s="129">
        <f t="shared" si="157"/>
        <v>1.7291786510425915</v>
      </c>
      <c r="L5407" s="68" t="str">
        <f>VLOOKUP(C5407,[6]Consolidado!$B:$E,2,FALSE)</f>
        <v>Maderas Collective</v>
      </c>
      <c r="M5407" s="69" t="str">
        <f>VLOOKUP(C5407,[6]Consolidado!$B:$E,3,FALSE)</f>
        <v>Muestras de Acabado - General</v>
      </c>
      <c r="N5407" s="70" t="str">
        <f>VLOOKUP(C5407,[6]Consolidado!$B:$H,7,FALSE)</f>
        <v>Se cierra mensualmente</v>
      </c>
      <c r="O5407" s="141"/>
      <c r="P5407" s="141"/>
    </row>
    <row r="5408" spans="1:16" s="71" customFormat="1" ht="16.5" customHeight="1" outlineLevel="1" x14ac:dyDescent="0.2">
      <c r="A5408" s="60" t="s">
        <v>725</v>
      </c>
      <c r="B5408" s="61">
        <v>43008</v>
      </c>
      <c r="C5408" s="141">
        <v>187</v>
      </c>
      <c r="D5408" s="63" t="str">
        <f>VLOOKUP(C5408,[6]Consolidado!$B:$E,4,FALSE)</f>
        <v>Finalizada</v>
      </c>
      <c r="E5408" s="64" t="s">
        <v>25</v>
      </c>
      <c r="F5408" s="65" t="s">
        <v>319</v>
      </c>
      <c r="G5408" s="66">
        <v>0.04</v>
      </c>
      <c r="H5408" s="67">
        <v>1224.048943</v>
      </c>
      <c r="I5408" s="129">
        <v>48.961958000000003</v>
      </c>
      <c r="J5408" s="86">
        <v>30.4146</v>
      </c>
      <c r="K5408" s="129">
        <f t="shared" si="157"/>
        <v>1.6098175876059524</v>
      </c>
      <c r="L5408" s="68" t="str">
        <f>VLOOKUP(C5408,[6]Consolidado!$B:$E,2,FALSE)</f>
        <v>Maderas Collective</v>
      </c>
      <c r="M5408" s="69" t="str">
        <f>VLOOKUP(C5408,[6]Consolidado!$B:$E,3,FALSE)</f>
        <v>Muestras de Acabado - General</v>
      </c>
      <c r="N5408" s="70" t="str">
        <f>VLOOKUP(C5408,[6]Consolidado!$B:$H,7,FALSE)</f>
        <v>Se cierra mensualmente</v>
      </c>
      <c r="O5408" s="141"/>
      <c r="P5408" s="141"/>
    </row>
    <row r="5409" spans="1:16" s="71" customFormat="1" ht="16.5" customHeight="1" outlineLevel="1" x14ac:dyDescent="0.2">
      <c r="A5409" s="60" t="s">
        <v>725</v>
      </c>
      <c r="B5409" s="61">
        <v>43008</v>
      </c>
      <c r="C5409" s="141">
        <v>187</v>
      </c>
      <c r="D5409" s="63" t="str">
        <f>VLOOKUP(C5409,[6]Consolidado!$B:$E,4,FALSE)</f>
        <v>Finalizada</v>
      </c>
      <c r="E5409" s="64" t="s">
        <v>25</v>
      </c>
      <c r="F5409" s="65" t="s">
        <v>318</v>
      </c>
      <c r="G5409" s="66">
        <v>0.04</v>
      </c>
      <c r="H5409" s="67">
        <v>979.00224600000001</v>
      </c>
      <c r="I5409" s="129">
        <v>39.160089999999997</v>
      </c>
      <c r="J5409" s="86">
        <v>30.4146</v>
      </c>
      <c r="K5409" s="129">
        <f t="shared" si="157"/>
        <v>1.2875424960380868</v>
      </c>
      <c r="L5409" s="68" t="str">
        <f>VLOOKUP(C5409,[6]Consolidado!$B:$E,2,FALSE)</f>
        <v>Maderas Collective</v>
      </c>
      <c r="M5409" s="69" t="str">
        <f>VLOOKUP(C5409,[6]Consolidado!$B:$E,3,FALSE)</f>
        <v>Muestras de Acabado - General</v>
      </c>
      <c r="N5409" s="70" t="str">
        <f>VLOOKUP(C5409,[6]Consolidado!$B:$H,7,FALSE)</f>
        <v>Se cierra mensualmente</v>
      </c>
      <c r="O5409" s="141"/>
      <c r="P5409" s="141"/>
    </row>
    <row r="5410" spans="1:16" s="71" customFormat="1" ht="16.5" customHeight="1" outlineLevel="1" x14ac:dyDescent="0.2">
      <c r="A5410" s="60" t="s">
        <v>725</v>
      </c>
      <c r="B5410" s="61">
        <v>43008</v>
      </c>
      <c r="C5410" s="141" t="s">
        <v>369</v>
      </c>
      <c r="D5410" s="63" t="str">
        <f>VLOOKUP(C5410,[6]Consolidado!$B:$E,4,FALSE)</f>
        <v>Finalizada</v>
      </c>
      <c r="E5410" s="64" t="s">
        <v>25</v>
      </c>
      <c r="F5410" s="65" t="s">
        <v>320</v>
      </c>
      <c r="G5410" s="66">
        <v>0.02</v>
      </c>
      <c r="H5410" s="67">
        <v>619.23234000000002</v>
      </c>
      <c r="I5410" s="129">
        <v>12.384646999999999</v>
      </c>
      <c r="J5410" s="86">
        <v>30.4146</v>
      </c>
      <c r="K5410" s="129">
        <f t="shared" si="157"/>
        <v>0.40719414360208583</v>
      </c>
      <c r="L5410" s="68" t="str">
        <f>VLOOKUP(C5410,[6]Consolidado!$B:$E,2,FALSE)</f>
        <v>Costa Palmas</v>
      </c>
      <c r="M5410" s="69" t="str">
        <f>VLOOKUP(C5410,[6]Consolidado!$B:$E,3,FALSE)</f>
        <v>BC-ET-30 Teak coffee B</v>
      </c>
      <c r="N5410" s="70" t="str">
        <f>VLOOKUP(C5410,[6]Consolidado!$B:$H,7,FALSE)</f>
        <v>Septiembre</v>
      </c>
      <c r="O5410" s="141"/>
      <c r="P5410" s="141"/>
    </row>
    <row r="5411" spans="1:16" s="71" customFormat="1" ht="16.5" customHeight="1" outlineLevel="1" x14ac:dyDescent="0.2">
      <c r="A5411" s="60" t="s">
        <v>725</v>
      </c>
      <c r="B5411" s="61">
        <v>43008</v>
      </c>
      <c r="C5411" s="141" t="s">
        <v>369</v>
      </c>
      <c r="D5411" s="63" t="str">
        <f>VLOOKUP(C5411,[6]Consolidado!$B:$E,4,FALSE)</f>
        <v>Finalizada</v>
      </c>
      <c r="E5411" s="64" t="s">
        <v>25</v>
      </c>
      <c r="F5411" s="65" t="s">
        <v>322</v>
      </c>
      <c r="G5411" s="66">
        <v>0.02</v>
      </c>
      <c r="H5411" s="67">
        <v>1314.806926</v>
      </c>
      <c r="I5411" s="129">
        <v>26.296139</v>
      </c>
      <c r="J5411" s="86">
        <v>30.4146</v>
      </c>
      <c r="K5411" s="129">
        <f t="shared" si="157"/>
        <v>0.86458934196076886</v>
      </c>
      <c r="L5411" s="68" t="str">
        <f>VLOOKUP(C5411,[6]Consolidado!$B:$E,2,FALSE)</f>
        <v>Costa Palmas</v>
      </c>
      <c r="M5411" s="69" t="str">
        <f>VLOOKUP(C5411,[6]Consolidado!$B:$E,3,FALSE)</f>
        <v>BC-ET-30 Teak coffee B</v>
      </c>
      <c r="N5411" s="70" t="str">
        <f>VLOOKUP(C5411,[6]Consolidado!$B:$H,7,FALSE)</f>
        <v>Septiembre</v>
      </c>
      <c r="O5411" s="141"/>
      <c r="P5411" s="141"/>
    </row>
    <row r="5412" spans="1:16" s="71" customFormat="1" ht="16.5" customHeight="1" outlineLevel="1" x14ac:dyDescent="0.2">
      <c r="A5412" s="60" t="s">
        <v>725</v>
      </c>
      <c r="B5412" s="61">
        <v>43008</v>
      </c>
      <c r="C5412" s="141" t="s">
        <v>369</v>
      </c>
      <c r="D5412" s="63" t="str">
        <f>VLOOKUP(C5412,[6]Consolidado!$B:$E,4,FALSE)</f>
        <v>Finalizada</v>
      </c>
      <c r="E5412" s="64" t="s">
        <v>25</v>
      </c>
      <c r="F5412" s="65" t="s">
        <v>319</v>
      </c>
      <c r="G5412" s="66">
        <v>0.06</v>
      </c>
      <c r="H5412" s="67">
        <v>1224.048943</v>
      </c>
      <c r="I5412" s="129">
        <v>73.442937000000001</v>
      </c>
      <c r="J5412" s="86">
        <v>30.4146</v>
      </c>
      <c r="K5412" s="129">
        <f t="shared" si="157"/>
        <v>2.4147263814089288</v>
      </c>
      <c r="L5412" s="68" t="str">
        <f>VLOOKUP(C5412,[6]Consolidado!$B:$E,2,FALSE)</f>
        <v>Costa Palmas</v>
      </c>
      <c r="M5412" s="69" t="str">
        <f>VLOOKUP(C5412,[6]Consolidado!$B:$E,3,FALSE)</f>
        <v>BC-ET-30 Teak coffee B</v>
      </c>
      <c r="N5412" s="70" t="str">
        <f>VLOOKUP(C5412,[6]Consolidado!$B:$H,7,FALSE)</f>
        <v>Septiembre</v>
      </c>
      <c r="O5412" s="141"/>
      <c r="P5412" s="141"/>
    </row>
    <row r="5413" spans="1:16" s="71" customFormat="1" ht="16.5" customHeight="1" outlineLevel="1" x14ac:dyDescent="0.2">
      <c r="A5413" s="60" t="s">
        <v>725</v>
      </c>
      <c r="B5413" s="61">
        <v>43008</v>
      </c>
      <c r="C5413" s="141" t="s">
        <v>369</v>
      </c>
      <c r="D5413" s="63" t="str">
        <f>VLOOKUP(C5413,[6]Consolidado!$B:$E,4,FALSE)</f>
        <v>Finalizada</v>
      </c>
      <c r="E5413" s="64" t="s">
        <v>25</v>
      </c>
      <c r="F5413" s="65" t="s">
        <v>318</v>
      </c>
      <c r="G5413" s="66">
        <v>0.03</v>
      </c>
      <c r="H5413" s="67">
        <v>979.00224600000001</v>
      </c>
      <c r="I5413" s="129">
        <v>29.370066999999999</v>
      </c>
      <c r="J5413" s="86">
        <v>30.4146</v>
      </c>
      <c r="K5413" s="129">
        <f t="shared" si="157"/>
        <v>0.96565685558909209</v>
      </c>
      <c r="L5413" s="68" t="str">
        <f>VLOOKUP(C5413,[6]Consolidado!$B:$E,2,FALSE)</f>
        <v>Costa Palmas</v>
      </c>
      <c r="M5413" s="69" t="str">
        <f>VLOOKUP(C5413,[6]Consolidado!$B:$E,3,FALSE)</f>
        <v>BC-ET-30 Teak coffee B</v>
      </c>
      <c r="N5413" s="70" t="str">
        <f>VLOOKUP(C5413,[6]Consolidado!$B:$H,7,FALSE)</f>
        <v>Septiembre</v>
      </c>
      <c r="O5413" s="141"/>
      <c r="P5413" s="141"/>
    </row>
    <row r="5414" spans="1:16" s="71" customFormat="1" ht="16.5" customHeight="1" outlineLevel="1" x14ac:dyDescent="0.2">
      <c r="A5414" s="60" t="s">
        <v>725</v>
      </c>
      <c r="B5414" s="61">
        <v>43008</v>
      </c>
      <c r="C5414" s="141" t="s">
        <v>307</v>
      </c>
      <c r="D5414" s="63" t="str">
        <f>VLOOKUP(C5414,[6]Consolidado!$B:$E,4,FALSE)</f>
        <v>Finalizada</v>
      </c>
      <c r="E5414" s="64" t="s">
        <v>25</v>
      </c>
      <c r="F5414" s="65" t="s">
        <v>320</v>
      </c>
      <c r="G5414" s="66">
        <v>0.19</v>
      </c>
      <c r="H5414" s="67">
        <v>619.23234000000002</v>
      </c>
      <c r="I5414" s="129">
        <v>117.654145</v>
      </c>
      <c r="J5414" s="86">
        <v>30.4146</v>
      </c>
      <c r="K5414" s="129">
        <f t="shared" si="157"/>
        <v>3.8683443149013961</v>
      </c>
      <c r="L5414" s="68" t="str">
        <f>VLOOKUP(C5414,[6]Consolidado!$B:$E,2,FALSE)</f>
        <v>Costa Palmas</v>
      </c>
      <c r="M5414" s="69" t="str">
        <f>VLOOKUP(C5414,[6]Consolidado!$B:$E,3,FALSE)</f>
        <v>BC-ET-30 Teak coffee B</v>
      </c>
      <c r="N5414" s="70" t="str">
        <f>VLOOKUP(C5414,[6]Consolidado!$B:$H,7,FALSE)</f>
        <v>Septiembre</v>
      </c>
      <c r="O5414" s="141"/>
      <c r="P5414" s="141"/>
    </row>
    <row r="5415" spans="1:16" s="71" customFormat="1" ht="16.5" customHeight="1" outlineLevel="1" x14ac:dyDescent="0.2">
      <c r="A5415" s="60" t="s">
        <v>725</v>
      </c>
      <c r="B5415" s="61">
        <v>43008</v>
      </c>
      <c r="C5415" s="141" t="s">
        <v>307</v>
      </c>
      <c r="D5415" s="63" t="str">
        <f>VLOOKUP(C5415,[6]Consolidado!$B:$E,4,FALSE)</f>
        <v>Finalizada</v>
      </c>
      <c r="E5415" s="64" t="s">
        <v>25</v>
      </c>
      <c r="F5415" s="65" t="s">
        <v>322</v>
      </c>
      <c r="G5415" s="66">
        <v>0.19</v>
      </c>
      <c r="H5415" s="67">
        <v>1314.806926</v>
      </c>
      <c r="I5415" s="129">
        <v>249.81331599999999</v>
      </c>
      <c r="J5415" s="86">
        <v>30.4146</v>
      </c>
      <c r="K5415" s="129">
        <f t="shared" si="157"/>
        <v>8.2135986006720447</v>
      </c>
      <c r="L5415" s="68" t="str">
        <f>VLOOKUP(C5415,[6]Consolidado!$B:$E,2,FALSE)</f>
        <v>Costa Palmas</v>
      </c>
      <c r="M5415" s="69" t="str">
        <f>VLOOKUP(C5415,[6]Consolidado!$B:$E,3,FALSE)</f>
        <v>BC-ET-30 Teak coffee B</v>
      </c>
      <c r="N5415" s="70" t="str">
        <f>VLOOKUP(C5415,[6]Consolidado!$B:$H,7,FALSE)</f>
        <v>Septiembre</v>
      </c>
      <c r="O5415" s="141"/>
      <c r="P5415" s="141"/>
    </row>
    <row r="5416" spans="1:16" s="71" customFormat="1" ht="16.5" customHeight="1" outlineLevel="1" x14ac:dyDescent="0.2">
      <c r="A5416" s="60" t="s">
        <v>725</v>
      </c>
      <c r="B5416" s="61">
        <v>43008</v>
      </c>
      <c r="C5416" s="141" t="s">
        <v>307</v>
      </c>
      <c r="D5416" s="63" t="str">
        <f>VLOOKUP(C5416,[6]Consolidado!$B:$E,4,FALSE)</f>
        <v>Finalizada</v>
      </c>
      <c r="E5416" s="64" t="s">
        <v>25</v>
      </c>
      <c r="F5416" s="65" t="s">
        <v>319</v>
      </c>
      <c r="G5416" s="66">
        <v>0.19</v>
      </c>
      <c r="H5416" s="67">
        <v>1224.048943</v>
      </c>
      <c r="I5416" s="129">
        <v>232.569299</v>
      </c>
      <c r="J5416" s="86">
        <v>30.4146</v>
      </c>
      <c r="K5416" s="129">
        <f t="shared" si="157"/>
        <v>7.6466334918098546</v>
      </c>
      <c r="L5416" s="68" t="str">
        <f>VLOOKUP(C5416,[6]Consolidado!$B:$E,2,FALSE)</f>
        <v>Costa Palmas</v>
      </c>
      <c r="M5416" s="69" t="str">
        <f>VLOOKUP(C5416,[6]Consolidado!$B:$E,3,FALSE)</f>
        <v>BC-ET-30 Teak coffee B</v>
      </c>
      <c r="N5416" s="70" t="str">
        <f>VLOOKUP(C5416,[6]Consolidado!$B:$H,7,FALSE)</f>
        <v>Septiembre</v>
      </c>
      <c r="O5416" s="141"/>
      <c r="P5416" s="141"/>
    </row>
    <row r="5417" spans="1:16" s="71" customFormat="1" ht="16.5" customHeight="1" outlineLevel="1" x14ac:dyDescent="0.2">
      <c r="A5417" s="60" t="s">
        <v>725</v>
      </c>
      <c r="B5417" s="61">
        <v>43008</v>
      </c>
      <c r="C5417" s="141" t="s">
        <v>307</v>
      </c>
      <c r="D5417" s="63" t="str">
        <f>VLOOKUP(C5417,[6]Consolidado!$B:$E,4,FALSE)</f>
        <v>Finalizada</v>
      </c>
      <c r="E5417" s="64" t="s">
        <v>25</v>
      </c>
      <c r="F5417" s="65" t="s">
        <v>318</v>
      </c>
      <c r="G5417" s="66">
        <v>0.16</v>
      </c>
      <c r="H5417" s="67">
        <v>979.00224600000001</v>
      </c>
      <c r="I5417" s="129">
        <v>156.64035899999999</v>
      </c>
      <c r="J5417" s="86">
        <v>30.4146</v>
      </c>
      <c r="K5417" s="129">
        <f t="shared" si="157"/>
        <v>5.1501699512734014</v>
      </c>
      <c r="L5417" s="68" t="str">
        <f>VLOOKUP(C5417,[6]Consolidado!$B:$E,2,FALSE)</f>
        <v>Costa Palmas</v>
      </c>
      <c r="M5417" s="69" t="str">
        <f>VLOOKUP(C5417,[6]Consolidado!$B:$E,3,FALSE)</f>
        <v>BC-ET-30 Teak coffee B</v>
      </c>
      <c r="N5417" s="70" t="str">
        <f>VLOOKUP(C5417,[6]Consolidado!$B:$H,7,FALSE)</f>
        <v>Septiembre</v>
      </c>
      <c r="O5417" s="141"/>
      <c r="P5417" s="141"/>
    </row>
    <row r="5418" spans="1:16" s="71" customFormat="1" ht="16.5" customHeight="1" outlineLevel="1" x14ac:dyDescent="0.2">
      <c r="A5418" s="60" t="s">
        <v>725</v>
      </c>
      <c r="B5418" s="61">
        <v>43008</v>
      </c>
      <c r="C5418" s="141" t="s">
        <v>368</v>
      </c>
      <c r="D5418" s="63" t="str">
        <f>VLOOKUP(C5418,[6]Consolidado!$B:$E,4,FALSE)</f>
        <v>Finalizada</v>
      </c>
      <c r="E5418" s="64" t="s">
        <v>25</v>
      </c>
      <c r="F5418" s="65" t="s">
        <v>328</v>
      </c>
      <c r="G5418" s="66">
        <v>0.03</v>
      </c>
      <c r="H5418" s="67">
        <v>348.65106600000001</v>
      </c>
      <c r="I5418" s="129">
        <v>10.459531999999999</v>
      </c>
      <c r="J5418" s="86">
        <v>30.4146</v>
      </c>
      <c r="K5418" s="129">
        <f t="shared" si="157"/>
        <v>0.3438983909043683</v>
      </c>
      <c r="L5418" s="68" t="str">
        <f>VLOOKUP(C5418,[6]Consolidado!$B:$E,2,FALSE)</f>
        <v>Costa Palmas</v>
      </c>
      <c r="M5418" s="69" t="str">
        <f>VLOOKUP(C5418,[6]Consolidado!$B:$E,3,FALSE)</f>
        <v>BC-ET-07 Teak coffee</v>
      </c>
      <c r="N5418" s="70" t="str">
        <f>VLOOKUP(C5418,[6]Consolidado!$B:$H,7,FALSE)</f>
        <v>Septiembre</v>
      </c>
      <c r="O5418" s="141"/>
      <c r="P5418" s="141"/>
    </row>
    <row r="5419" spans="1:16" s="71" customFormat="1" ht="16.5" customHeight="1" outlineLevel="1" x14ac:dyDescent="0.2">
      <c r="A5419" s="60" t="s">
        <v>725</v>
      </c>
      <c r="B5419" s="61">
        <v>43008</v>
      </c>
      <c r="C5419" s="141" t="s">
        <v>368</v>
      </c>
      <c r="D5419" s="63" t="str">
        <f>VLOOKUP(C5419,[6]Consolidado!$B:$E,4,FALSE)</f>
        <v>Finalizada</v>
      </c>
      <c r="E5419" s="64" t="s">
        <v>25</v>
      </c>
      <c r="F5419" s="65" t="s">
        <v>359</v>
      </c>
      <c r="G5419" s="66">
        <v>0.03</v>
      </c>
      <c r="H5419" s="67">
        <v>142.25645599999999</v>
      </c>
      <c r="I5419" s="129">
        <v>4.2676939999999997</v>
      </c>
      <c r="J5419" s="86">
        <v>30.4146</v>
      </c>
      <c r="K5419" s="129">
        <f t="shared" si="157"/>
        <v>0.14031728183175185</v>
      </c>
      <c r="L5419" s="68" t="str">
        <f>VLOOKUP(C5419,[6]Consolidado!$B:$E,2,FALSE)</f>
        <v>Costa Palmas</v>
      </c>
      <c r="M5419" s="69" t="str">
        <f>VLOOKUP(C5419,[6]Consolidado!$B:$E,3,FALSE)</f>
        <v>BC-ET-07 Teak coffee</v>
      </c>
      <c r="N5419" s="70" t="str">
        <f>VLOOKUP(C5419,[6]Consolidado!$B:$H,7,FALSE)</f>
        <v>Septiembre</v>
      </c>
      <c r="O5419" s="141"/>
      <c r="P5419" s="141"/>
    </row>
    <row r="5420" spans="1:16" s="71" customFormat="1" ht="16.5" customHeight="1" outlineLevel="1" x14ac:dyDescent="0.2">
      <c r="A5420" s="60" t="s">
        <v>725</v>
      </c>
      <c r="B5420" s="61">
        <v>43008</v>
      </c>
      <c r="C5420" s="141" t="s">
        <v>368</v>
      </c>
      <c r="D5420" s="63" t="str">
        <f>VLOOKUP(C5420,[6]Consolidado!$B:$E,4,FALSE)</f>
        <v>Finalizada</v>
      </c>
      <c r="E5420" s="64" t="s">
        <v>25</v>
      </c>
      <c r="F5420" s="65" t="s">
        <v>327</v>
      </c>
      <c r="G5420" s="66">
        <v>0.03</v>
      </c>
      <c r="H5420" s="67">
        <v>1209.67</v>
      </c>
      <c r="I5420" s="129">
        <v>36.290100000000002</v>
      </c>
      <c r="J5420" s="86">
        <v>30.4146</v>
      </c>
      <c r="K5420" s="129">
        <f t="shared" si="157"/>
        <v>1.1931802489593815</v>
      </c>
      <c r="L5420" s="68" t="str">
        <f>VLOOKUP(C5420,[6]Consolidado!$B:$E,2,FALSE)</f>
        <v>Costa Palmas</v>
      </c>
      <c r="M5420" s="69" t="str">
        <f>VLOOKUP(C5420,[6]Consolidado!$B:$E,3,FALSE)</f>
        <v>BC-ET-07 Teak coffee</v>
      </c>
      <c r="N5420" s="70" t="str">
        <f>VLOOKUP(C5420,[6]Consolidado!$B:$H,7,FALSE)</f>
        <v>Septiembre</v>
      </c>
      <c r="O5420" s="141"/>
      <c r="P5420" s="141"/>
    </row>
    <row r="5421" spans="1:16" s="71" customFormat="1" ht="16.5" customHeight="1" outlineLevel="1" x14ac:dyDescent="0.2">
      <c r="A5421" s="60" t="s">
        <v>725</v>
      </c>
      <c r="B5421" s="61">
        <v>43008</v>
      </c>
      <c r="C5421" s="141" t="s">
        <v>368</v>
      </c>
      <c r="D5421" s="63" t="str">
        <f>VLOOKUP(C5421,[6]Consolidado!$B:$E,4,FALSE)</f>
        <v>Finalizada</v>
      </c>
      <c r="E5421" s="64" t="s">
        <v>25</v>
      </c>
      <c r="F5421" s="65" t="s">
        <v>320</v>
      </c>
      <c r="G5421" s="66">
        <v>0.13</v>
      </c>
      <c r="H5421" s="67">
        <v>619.23234000000002</v>
      </c>
      <c r="I5421" s="129">
        <v>80.500203999999997</v>
      </c>
      <c r="J5421" s="86">
        <v>30.4146</v>
      </c>
      <c r="K5421" s="129">
        <f t="shared" si="157"/>
        <v>2.6467618840951386</v>
      </c>
      <c r="L5421" s="68" t="str">
        <f>VLOOKUP(C5421,[6]Consolidado!$B:$E,2,FALSE)</f>
        <v>Costa Palmas</v>
      </c>
      <c r="M5421" s="69" t="str">
        <f>VLOOKUP(C5421,[6]Consolidado!$B:$E,3,FALSE)</f>
        <v>BC-ET-07 Teak coffee</v>
      </c>
      <c r="N5421" s="70" t="str">
        <f>VLOOKUP(C5421,[6]Consolidado!$B:$H,7,FALSE)</f>
        <v>Septiembre</v>
      </c>
      <c r="O5421" s="141"/>
      <c r="P5421" s="141"/>
    </row>
    <row r="5422" spans="1:16" s="71" customFormat="1" ht="16.5" customHeight="1" outlineLevel="1" x14ac:dyDescent="0.2">
      <c r="A5422" s="60" t="s">
        <v>725</v>
      </c>
      <c r="B5422" s="61">
        <v>43008</v>
      </c>
      <c r="C5422" s="141" t="s">
        <v>368</v>
      </c>
      <c r="D5422" s="63" t="str">
        <f>VLOOKUP(C5422,[6]Consolidado!$B:$E,4,FALSE)</f>
        <v>Finalizada</v>
      </c>
      <c r="E5422" s="64" t="s">
        <v>25</v>
      </c>
      <c r="F5422" s="65" t="s">
        <v>322</v>
      </c>
      <c r="G5422" s="66">
        <v>0.13</v>
      </c>
      <c r="H5422" s="67">
        <v>1314.806926</v>
      </c>
      <c r="I5422" s="129">
        <v>170.92490000000001</v>
      </c>
      <c r="J5422" s="86">
        <v>30.4146</v>
      </c>
      <c r="K5422" s="129">
        <f t="shared" si="157"/>
        <v>5.6198306076686855</v>
      </c>
      <c r="L5422" s="68" t="str">
        <f>VLOOKUP(C5422,[6]Consolidado!$B:$E,2,FALSE)</f>
        <v>Costa Palmas</v>
      </c>
      <c r="M5422" s="69" t="str">
        <f>VLOOKUP(C5422,[6]Consolidado!$B:$E,3,FALSE)</f>
        <v>BC-ET-07 Teak coffee</v>
      </c>
      <c r="N5422" s="70" t="str">
        <f>VLOOKUP(C5422,[6]Consolidado!$B:$H,7,FALSE)</f>
        <v>Septiembre</v>
      </c>
      <c r="O5422" s="141"/>
      <c r="P5422" s="141"/>
    </row>
    <row r="5423" spans="1:16" s="71" customFormat="1" ht="16.5" customHeight="1" outlineLevel="1" x14ac:dyDescent="0.2">
      <c r="A5423" s="60" t="s">
        <v>725</v>
      </c>
      <c r="B5423" s="61">
        <v>43008</v>
      </c>
      <c r="C5423" s="141" t="s">
        <v>368</v>
      </c>
      <c r="D5423" s="63" t="str">
        <f>VLOOKUP(C5423,[6]Consolidado!$B:$E,4,FALSE)</f>
        <v>Finalizada</v>
      </c>
      <c r="E5423" s="64" t="s">
        <v>25</v>
      </c>
      <c r="F5423" s="65" t="s">
        <v>319</v>
      </c>
      <c r="G5423" s="66">
        <v>0.13</v>
      </c>
      <c r="H5423" s="67">
        <v>1224.048943</v>
      </c>
      <c r="I5423" s="129">
        <v>159.126363</v>
      </c>
      <c r="J5423" s="86">
        <v>30.4146</v>
      </c>
      <c r="K5423" s="129">
        <f t="shared" si="157"/>
        <v>5.2319071432798721</v>
      </c>
      <c r="L5423" s="68" t="str">
        <f>VLOOKUP(C5423,[6]Consolidado!$B:$E,2,FALSE)</f>
        <v>Costa Palmas</v>
      </c>
      <c r="M5423" s="69" t="str">
        <f>VLOOKUP(C5423,[6]Consolidado!$B:$E,3,FALSE)</f>
        <v>BC-ET-07 Teak coffee</v>
      </c>
      <c r="N5423" s="70" t="str">
        <f>VLOOKUP(C5423,[6]Consolidado!$B:$H,7,FALSE)</f>
        <v>Septiembre</v>
      </c>
      <c r="O5423" s="141"/>
      <c r="P5423" s="141"/>
    </row>
    <row r="5424" spans="1:16" s="71" customFormat="1" ht="16.5" customHeight="1" outlineLevel="1" x14ac:dyDescent="0.2">
      <c r="A5424" s="60" t="s">
        <v>725</v>
      </c>
      <c r="B5424" s="61">
        <v>43008</v>
      </c>
      <c r="C5424" s="141" t="s">
        <v>368</v>
      </c>
      <c r="D5424" s="63" t="str">
        <f>VLOOKUP(C5424,[6]Consolidado!$B:$E,4,FALSE)</f>
        <v>Finalizada</v>
      </c>
      <c r="E5424" s="64" t="s">
        <v>25</v>
      </c>
      <c r="F5424" s="65" t="s">
        <v>318</v>
      </c>
      <c r="G5424" s="66">
        <v>0.13</v>
      </c>
      <c r="H5424" s="67">
        <v>979.00224600000001</v>
      </c>
      <c r="I5424" s="129">
        <v>127.270292</v>
      </c>
      <c r="J5424" s="86">
        <v>30.4146</v>
      </c>
      <c r="K5424" s="129">
        <f t="shared" si="157"/>
        <v>4.1845130956843093</v>
      </c>
      <c r="L5424" s="68" t="str">
        <f>VLOOKUP(C5424,[6]Consolidado!$B:$E,2,FALSE)</f>
        <v>Costa Palmas</v>
      </c>
      <c r="M5424" s="69" t="str">
        <f>VLOOKUP(C5424,[6]Consolidado!$B:$E,3,FALSE)</f>
        <v>BC-ET-07 Teak coffee</v>
      </c>
      <c r="N5424" s="70" t="str">
        <f>VLOOKUP(C5424,[6]Consolidado!$B:$H,7,FALSE)</f>
        <v>Septiembre</v>
      </c>
      <c r="O5424" s="141"/>
      <c r="P5424" s="141"/>
    </row>
    <row r="5425" spans="1:16" s="71" customFormat="1" ht="16.5" customHeight="1" outlineLevel="1" x14ac:dyDescent="0.2">
      <c r="A5425" s="60" t="s">
        <v>725</v>
      </c>
      <c r="B5425" s="61">
        <v>43008</v>
      </c>
      <c r="C5425" s="141" t="s">
        <v>305</v>
      </c>
      <c r="D5425" s="63" t="str">
        <f>VLOOKUP(C5425,[6]Consolidado!$B:$E,4,FALSE)</f>
        <v>Finalizada</v>
      </c>
      <c r="E5425" s="64" t="s">
        <v>25</v>
      </c>
      <c r="F5425" s="65" t="s">
        <v>328</v>
      </c>
      <c r="G5425" s="66">
        <v>0.13</v>
      </c>
      <c r="H5425" s="67">
        <v>348.65106600000001</v>
      </c>
      <c r="I5425" s="129">
        <v>45.324638999999998</v>
      </c>
      <c r="J5425" s="86">
        <v>30.4146</v>
      </c>
      <c r="K5425" s="129">
        <f t="shared" si="157"/>
        <v>1.4902263715452446</v>
      </c>
      <c r="L5425" s="68" t="str">
        <f>VLOOKUP(C5425,[6]Consolidado!$B:$E,2,FALSE)</f>
        <v>Costa Palmas</v>
      </c>
      <c r="M5425" s="69" t="str">
        <f>VLOOKUP(C5425,[6]Consolidado!$B:$E,3,FALSE)</f>
        <v>BC-ET-07 Teak coffee</v>
      </c>
      <c r="N5425" s="70" t="str">
        <f>VLOOKUP(C5425,[6]Consolidado!$B:$H,7,FALSE)</f>
        <v>Septiembre</v>
      </c>
      <c r="O5425" s="141"/>
      <c r="P5425" s="141"/>
    </row>
    <row r="5426" spans="1:16" s="71" customFormat="1" ht="16.5" customHeight="1" outlineLevel="1" x14ac:dyDescent="0.2">
      <c r="A5426" s="60" t="s">
        <v>725</v>
      </c>
      <c r="B5426" s="61">
        <v>43008</v>
      </c>
      <c r="C5426" s="141" t="s">
        <v>305</v>
      </c>
      <c r="D5426" s="63" t="str">
        <f>VLOOKUP(C5426,[6]Consolidado!$B:$E,4,FALSE)</f>
        <v>Finalizada</v>
      </c>
      <c r="E5426" s="64" t="s">
        <v>25</v>
      </c>
      <c r="F5426" s="65" t="s">
        <v>359</v>
      </c>
      <c r="G5426" s="66">
        <v>0.03</v>
      </c>
      <c r="H5426" s="67">
        <v>142.25645599999999</v>
      </c>
      <c r="I5426" s="129">
        <v>4.2676939999999997</v>
      </c>
      <c r="J5426" s="86">
        <v>30.4146</v>
      </c>
      <c r="K5426" s="129">
        <f t="shared" si="157"/>
        <v>0.14031728183175185</v>
      </c>
      <c r="L5426" s="68" t="str">
        <f>VLOOKUP(C5426,[6]Consolidado!$B:$E,2,FALSE)</f>
        <v>Costa Palmas</v>
      </c>
      <c r="M5426" s="69" t="str">
        <f>VLOOKUP(C5426,[6]Consolidado!$B:$E,3,FALSE)</f>
        <v>BC-ET-07 Teak coffee</v>
      </c>
      <c r="N5426" s="70" t="str">
        <f>VLOOKUP(C5426,[6]Consolidado!$B:$H,7,FALSE)</f>
        <v>Septiembre</v>
      </c>
      <c r="O5426" s="141"/>
      <c r="P5426" s="141"/>
    </row>
    <row r="5427" spans="1:16" s="71" customFormat="1" ht="16.5" customHeight="1" outlineLevel="1" x14ac:dyDescent="0.2">
      <c r="A5427" s="60" t="s">
        <v>725</v>
      </c>
      <c r="B5427" s="61">
        <v>43008</v>
      </c>
      <c r="C5427" s="141" t="s">
        <v>305</v>
      </c>
      <c r="D5427" s="63" t="str">
        <f>VLOOKUP(C5427,[6]Consolidado!$B:$E,4,FALSE)</f>
        <v>Finalizada</v>
      </c>
      <c r="E5427" s="64" t="s">
        <v>25</v>
      </c>
      <c r="F5427" s="65" t="s">
        <v>327</v>
      </c>
      <c r="G5427" s="66">
        <v>0.02</v>
      </c>
      <c r="H5427" s="67">
        <v>1209.67</v>
      </c>
      <c r="I5427" s="129">
        <v>24.1934</v>
      </c>
      <c r="J5427" s="86">
        <v>30.4146</v>
      </c>
      <c r="K5427" s="129">
        <f t="shared" si="157"/>
        <v>0.7954534993062542</v>
      </c>
      <c r="L5427" s="68" t="str">
        <f>VLOOKUP(C5427,[6]Consolidado!$B:$E,2,FALSE)</f>
        <v>Costa Palmas</v>
      </c>
      <c r="M5427" s="69" t="str">
        <f>VLOOKUP(C5427,[6]Consolidado!$B:$E,3,FALSE)</f>
        <v>BC-ET-07 Teak coffee</v>
      </c>
      <c r="N5427" s="70" t="str">
        <f>VLOOKUP(C5427,[6]Consolidado!$B:$H,7,FALSE)</f>
        <v>Septiembre</v>
      </c>
      <c r="O5427" s="141"/>
      <c r="P5427" s="141"/>
    </row>
    <row r="5428" spans="1:16" s="71" customFormat="1" ht="16.5" customHeight="1" outlineLevel="1" x14ac:dyDescent="0.2">
      <c r="A5428" s="60" t="s">
        <v>725</v>
      </c>
      <c r="B5428" s="61">
        <v>43008</v>
      </c>
      <c r="C5428" s="141" t="s">
        <v>305</v>
      </c>
      <c r="D5428" s="63" t="str">
        <f>VLOOKUP(C5428,[6]Consolidado!$B:$E,4,FALSE)</f>
        <v>Finalizada</v>
      </c>
      <c r="E5428" s="64" t="s">
        <v>25</v>
      </c>
      <c r="F5428" s="65" t="s">
        <v>320</v>
      </c>
      <c r="G5428" s="66">
        <v>0.41</v>
      </c>
      <c r="H5428" s="67">
        <v>619.23234000000002</v>
      </c>
      <c r="I5428" s="129">
        <v>253.88525899999999</v>
      </c>
      <c r="J5428" s="86">
        <v>30.4146</v>
      </c>
      <c r="K5428" s="129">
        <f t="shared" si="157"/>
        <v>8.3474797958875016</v>
      </c>
      <c r="L5428" s="68" t="str">
        <f>VLOOKUP(C5428,[6]Consolidado!$B:$E,2,FALSE)</f>
        <v>Costa Palmas</v>
      </c>
      <c r="M5428" s="69" t="str">
        <f>VLOOKUP(C5428,[6]Consolidado!$B:$E,3,FALSE)</f>
        <v>BC-ET-07 Teak coffee</v>
      </c>
      <c r="N5428" s="70" t="str">
        <f>VLOOKUP(C5428,[6]Consolidado!$B:$H,7,FALSE)</f>
        <v>Septiembre</v>
      </c>
      <c r="O5428" s="141"/>
      <c r="P5428" s="141"/>
    </row>
    <row r="5429" spans="1:16" s="71" customFormat="1" ht="16.5" customHeight="1" outlineLevel="1" x14ac:dyDescent="0.2">
      <c r="A5429" s="60" t="s">
        <v>725</v>
      </c>
      <c r="B5429" s="61">
        <v>43008</v>
      </c>
      <c r="C5429" s="141" t="s">
        <v>305</v>
      </c>
      <c r="D5429" s="63" t="str">
        <f>VLOOKUP(C5429,[6]Consolidado!$B:$E,4,FALSE)</f>
        <v>Finalizada</v>
      </c>
      <c r="E5429" s="64" t="s">
        <v>25</v>
      </c>
      <c r="F5429" s="65" t="s">
        <v>322</v>
      </c>
      <c r="G5429" s="66">
        <v>0.41</v>
      </c>
      <c r="H5429" s="67">
        <v>1314.806926</v>
      </c>
      <c r="I5429" s="129">
        <v>539.07083999999998</v>
      </c>
      <c r="J5429" s="86">
        <v>30.4146</v>
      </c>
      <c r="K5429" s="129">
        <f t="shared" si="157"/>
        <v>17.72408119784577</v>
      </c>
      <c r="L5429" s="68" t="str">
        <f>VLOOKUP(C5429,[6]Consolidado!$B:$E,2,FALSE)</f>
        <v>Costa Palmas</v>
      </c>
      <c r="M5429" s="69" t="str">
        <f>VLOOKUP(C5429,[6]Consolidado!$B:$E,3,FALSE)</f>
        <v>BC-ET-07 Teak coffee</v>
      </c>
      <c r="N5429" s="70" t="str">
        <f>VLOOKUP(C5429,[6]Consolidado!$B:$H,7,FALSE)</f>
        <v>Septiembre</v>
      </c>
      <c r="O5429" s="141"/>
      <c r="P5429" s="141"/>
    </row>
    <row r="5430" spans="1:16" s="71" customFormat="1" ht="16.5" customHeight="1" outlineLevel="1" x14ac:dyDescent="0.2">
      <c r="A5430" s="60" t="s">
        <v>725</v>
      </c>
      <c r="B5430" s="61">
        <v>43008</v>
      </c>
      <c r="C5430" s="141" t="s">
        <v>305</v>
      </c>
      <c r="D5430" s="63" t="str">
        <f>VLOOKUP(C5430,[6]Consolidado!$B:$E,4,FALSE)</f>
        <v>Finalizada</v>
      </c>
      <c r="E5430" s="64" t="s">
        <v>25</v>
      </c>
      <c r="F5430" s="65" t="s">
        <v>319</v>
      </c>
      <c r="G5430" s="66">
        <v>0.38</v>
      </c>
      <c r="H5430" s="67">
        <v>1224.048943</v>
      </c>
      <c r="I5430" s="129">
        <v>465.138598</v>
      </c>
      <c r="J5430" s="86">
        <v>30.4146</v>
      </c>
      <c r="K5430" s="129">
        <f t="shared" si="157"/>
        <v>15.293266983619709</v>
      </c>
      <c r="L5430" s="68" t="str">
        <f>VLOOKUP(C5430,[6]Consolidado!$B:$E,2,FALSE)</f>
        <v>Costa Palmas</v>
      </c>
      <c r="M5430" s="69" t="str">
        <f>VLOOKUP(C5430,[6]Consolidado!$B:$E,3,FALSE)</f>
        <v>BC-ET-07 Teak coffee</v>
      </c>
      <c r="N5430" s="70" t="str">
        <f>VLOOKUP(C5430,[6]Consolidado!$B:$H,7,FALSE)</f>
        <v>Septiembre</v>
      </c>
      <c r="O5430" s="141"/>
      <c r="P5430" s="141"/>
    </row>
    <row r="5431" spans="1:16" s="71" customFormat="1" ht="16.5" customHeight="1" outlineLevel="1" x14ac:dyDescent="0.2">
      <c r="A5431" s="60" t="s">
        <v>725</v>
      </c>
      <c r="B5431" s="61">
        <v>43008</v>
      </c>
      <c r="C5431" s="141" t="s">
        <v>305</v>
      </c>
      <c r="D5431" s="63" t="str">
        <f>VLOOKUP(C5431,[6]Consolidado!$B:$E,4,FALSE)</f>
        <v>Finalizada</v>
      </c>
      <c r="E5431" s="64" t="s">
        <v>25</v>
      </c>
      <c r="F5431" s="65" t="s">
        <v>318</v>
      </c>
      <c r="G5431" s="66">
        <v>0.44</v>
      </c>
      <c r="H5431" s="67">
        <v>979.00224600000001</v>
      </c>
      <c r="I5431" s="129">
        <v>430.760988</v>
      </c>
      <c r="J5431" s="86">
        <v>30.4146</v>
      </c>
      <c r="K5431" s="129">
        <f t="shared" si="157"/>
        <v>14.162967390661064</v>
      </c>
      <c r="L5431" s="68" t="str">
        <f>VLOOKUP(C5431,[6]Consolidado!$B:$E,2,FALSE)</f>
        <v>Costa Palmas</v>
      </c>
      <c r="M5431" s="69" t="str">
        <f>VLOOKUP(C5431,[6]Consolidado!$B:$E,3,FALSE)</f>
        <v>BC-ET-07 Teak coffee</v>
      </c>
      <c r="N5431" s="70" t="str">
        <f>VLOOKUP(C5431,[6]Consolidado!$B:$H,7,FALSE)</f>
        <v>Septiembre</v>
      </c>
      <c r="O5431" s="141"/>
      <c r="P5431" s="141"/>
    </row>
    <row r="5432" spans="1:16" s="71" customFormat="1" ht="16.5" customHeight="1" outlineLevel="1" x14ac:dyDescent="0.2">
      <c r="A5432" s="60" t="s">
        <v>725</v>
      </c>
      <c r="B5432" s="61">
        <v>43008</v>
      </c>
      <c r="C5432" s="141">
        <v>395</v>
      </c>
      <c r="D5432" s="63" t="str">
        <f>VLOOKUP(C5432,[6]Consolidado!$B:$E,4,FALSE)</f>
        <v>Finalizada</v>
      </c>
      <c r="E5432" s="64" t="s">
        <v>25</v>
      </c>
      <c r="F5432" s="65" t="s">
        <v>327</v>
      </c>
      <c r="G5432" s="66">
        <v>0.13</v>
      </c>
      <c r="H5432" s="67">
        <v>1209.67</v>
      </c>
      <c r="I5432" s="129">
        <v>157.25710000000001</v>
      </c>
      <c r="J5432" s="86">
        <v>30.4146</v>
      </c>
      <c r="K5432" s="129">
        <f t="shared" si="157"/>
        <v>5.1704477454906526</v>
      </c>
      <c r="L5432" s="68" t="str">
        <f>VLOOKUP(C5432,[6]Consolidado!$B:$E,2,FALSE)</f>
        <v>The wick hotel</v>
      </c>
      <c r="M5432" s="69" t="str">
        <f>VLOOKUP(C5432,[6]Consolidado!$B:$E,3,FALSE)</f>
        <v>T-4 Dining table</v>
      </c>
      <c r="N5432" s="70" t="str">
        <f>VLOOKUP(C5432,[6]Consolidado!$B:$H,7,FALSE)</f>
        <v>Septiembre</v>
      </c>
      <c r="O5432" s="141"/>
      <c r="P5432" s="141"/>
    </row>
    <row r="5433" spans="1:16" s="71" customFormat="1" ht="16.5" customHeight="1" outlineLevel="1" x14ac:dyDescent="0.2">
      <c r="A5433" s="60" t="s">
        <v>725</v>
      </c>
      <c r="B5433" s="61">
        <v>43008</v>
      </c>
      <c r="C5433" s="141">
        <v>395</v>
      </c>
      <c r="D5433" s="63" t="str">
        <f>VLOOKUP(C5433,[6]Consolidado!$B:$E,4,FALSE)</f>
        <v>Finalizada</v>
      </c>
      <c r="E5433" s="64" t="s">
        <v>25</v>
      </c>
      <c r="F5433" s="65" t="s">
        <v>320</v>
      </c>
      <c r="G5433" s="66">
        <v>0.16</v>
      </c>
      <c r="H5433" s="67">
        <v>619.23234000000002</v>
      </c>
      <c r="I5433" s="129">
        <v>99.077173999999999</v>
      </c>
      <c r="J5433" s="86">
        <v>30.4146</v>
      </c>
      <c r="K5433" s="129">
        <f t="shared" si="157"/>
        <v>3.2575530830587942</v>
      </c>
      <c r="L5433" s="68" t="str">
        <f>VLOOKUP(C5433,[6]Consolidado!$B:$E,2,FALSE)</f>
        <v>The wick hotel</v>
      </c>
      <c r="M5433" s="69" t="str">
        <f>VLOOKUP(C5433,[6]Consolidado!$B:$E,3,FALSE)</f>
        <v>T-4 Dining table</v>
      </c>
      <c r="N5433" s="70" t="str">
        <f>VLOOKUP(C5433,[6]Consolidado!$B:$H,7,FALSE)</f>
        <v>Septiembre</v>
      </c>
      <c r="O5433" s="141"/>
      <c r="P5433" s="141"/>
    </row>
    <row r="5434" spans="1:16" s="71" customFormat="1" ht="16.5" customHeight="1" outlineLevel="1" x14ac:dyDescent="0.2">
      <c r="A5434" s="60" t="s">
        <v>725</v>
      </c>
      <c r="B5434" s="61">
        <v>43008</v>
      </c>
      <c r="C5434" s="141">
        <v>395</v>
      </c>
      <c r="D5434" s="63" t="str">
        <f>VLOOKUP(C5434,[6]Consolidado!$B:$E,4,FALSE)</f>
        <v>Finalizada</v>
      </c>
      <c r="E5434" s="64" t="s">
        <v>25</v>
      </c>
      <c r="F5434" s="65" t="s">
        <v>322</v>
      </c>
      <c r="G5434" s="66">
        <v>0.16</v>
      </c>
      <c r="H5434" s="67">
        <v>1314.806926</v>
      </c>
      <c r="I5434" s="129">
        <v>210.36910800000001</v>
      </c>
      <c r="J5434" s="86">
        <v>30.4146</v>
      </c>
      <c r="K5434" s="129">
        <f t="shared" si="157"/>
        <v>6.916714604170366</v>
      </c>
      <c r="L5434" s="68" t="str">
        <f>VLOOKUP(C5434,[6]Consolidado!$B:$E,2,FALSE)</f>
        <v>The wick hotel</v>
      </c>
      <c r="M5434" s="69" t="str">
        <f>VLOOKUP(C5434,[6]Consolidado!$B:$E,3,FALSE)</f>
        <v>T-4 Dining table</v>
      </c>
      <c r="N5434" s="70" t="str">
        <f>VLOOKUP(C5434,[6]Consolidado!$B:$H,7,FALSE)</f>
        <v>Septiembre</v>
      </c>
      <c r="O5434" s="141"/>
      <c r="P5434" s="141"/>
    </row>
    <row r="5435" spans="1:16" s="71" customFormat="1" ht="16.5" customHeight="1" outlineLevel="1" x14ac:dyDescent="0.2">
      <c r="A5435" s="60" t="s">
        <v>725</v>
      </c>
      <c r="B5435" s="61">
        <v>43008</v>
      </c>
      <c r="C5435" s="141">
        <v>395</v>
      </c>
      <c r="D5435" s="63" t="str">
        <f>VLOOKUP(C5435,[6]Consolidado!$B:$E,4,FALSE)</f>
        <v>Finalizada</v>
      </c>
      <c r="E5435" s="64" t="s">
        <v>25</v>
      </c>
      <c r="F5435" s="65" t="s">
        <v>319</v>
      </c>
      <c r="G5435" s="66">
        <v>0.16</v>
      </c>
      <c r="H5435" s="67">
        <v>1224.048943</v>
      </c>
      <c r="I5435" s="129">
        <v>195.84783100000001</v>
      </c>
      <c r="J5435" s="86">
        <v>30.4146</v>
      </c>
      <c r="K5435" s="129">
        <f t="shared" si="157"/>
        <v>6.4392703175448638</v>
      </c>
      <c r="L5435" s="68" t="str">
        <f>VLOOKUP(C5435,[6]Consolidado!$B:$E,2,FALSE)</f>
        <v>The wick hotel</v>
      </c>
      <c r="M5435" s="69" t="str">
        <f>VLOOKUP(C5435,[6]Consolidado!$B:$E,3,FALSE)</f>
        <v>T-4 Dining table</v>
      </c>
      <c r="N5435" s="70" t="str">
        <f>VLOOKUP(C5435,[6]Consolidado!$B:$H,7,FALSE)</f>
        <v>Septiembre</v>
      </c>
      <c r="O5435" s="141"/>
      <c r="P5435" s="141"/>
    </row>
    <row r="5436" spans="1:16" s="71" customFormat="1" ht="16.5" customHeight="1" outlineLevel="1" x14ac:dyDescent="0.2">
      <c r="A5436" s="60" t="s">
        <v>725</v>
      </c>
      <c r="B5436" s="61">
        <v>43008</v>
      </c>
      <c r="C5436" s="141">
        <v>395</v>
      </c>
      <c r="D5436" s="63" t="str">
        <f>VLOOKUP(C5436,[6]Consolidado!$B:$E,4,FALSE)</f>
        <v>Finalizada</v>
      </c>
      <c r="E5436" s="64" t="s">
        <v>25</v>
      </c>
      <c r="F5436" s="65" t="s">
        <v>318</v>
      </c>
      <c r="G5436" s="66">
        <v>0.16</v>
      </c>
      <c r="H5436" s="67">
        <v>979.00224600000001</v>
      </c>
      <c r="I5436" s="129">
        <v>156.64035899999999</v>
      </c>
      <c r="J5436" s="86">
        <v>30.4146</v>
      </c>
      <c r="K5436" s="129">
        <f t="shared" si="157"/>
        <v>5.1501699512734014</v>
      </c>
      <c r="L5436" s="68" t="str">
        <f>VLOOKUP(C5436,[6]Consolidado!$B:$E,2,FALSE)</f>
        <v>The wick hotel</v>
      </c>
      <c r="M5436" s="69" t="str">
        <f>VLOOKUP(C5436,[6]Consolidado!$B:$E,3,FALSE)</f>
        <v>T-4 Dining table</v>
      </c>
      <c r="N5436" s="70" t="str">
        <f>VLOOKUP(C5436,[6]Consolidado!$B:$H,7,FALSE)</f>
        <v>Septiembre</v>
      </c>
      <c r="O5436" s="141"/>
      <c r="P5436" s="141"/>
    </row>
    <row r="5437" spans="1:16" s="71" customFormat="1" ht="16.5" customHeight="1" outlineLevel="1" x14ac:dyDescent="0.2">
      <c r="A5437" s="60" t="s">
        <v>725</v>
      </c>
      <c r="B5437" s="61">
        <v>43008</v>
      </c>
      <c r="C5437" s="141">
        <v>393</v>
      </c>
      <c r="D5437" s="63" t="str">
        <f>VLOOKUP(C5437,[6]Consolidado!$B:$E,4,FALSE)</f>
        <v>Finalizada</v>
      </c>
      <c r="E5437" s="64" t="s">
        <v>25</v>
      </c>
      <c r="F5437" s="65" t="s">
        <v>324</v>
      </c>
      <c r="G5437" s="66">
        <v>0.03</v>
      </c>
      <c r="H5437" s="67">
        <v>875.13470099999995</v>
      </c>
      <c r="I5437" s="129">
        <v>26.254041000000001</v>
      </c>
      <c r="J5437" s="86">
        <v>30.4146</v>
      </c>
      <c r="K5437" s="129">
        <f t="shared" si="157"/>
        <v>0.86320520407961965</v>
      </c>
      <c r="L5437" s="68" t="str">
        <f>VLOOKUP(C5437,[6]Consolidado!$B:$E,2,FALSE)</f>
        <v>The wick hotel</v>
      </c>
      <c r="M5437" s="69" t="str">
        <f>VLOOKUP(C5437,[6]Consolidado!$B:$E,3,FALSE)</f>
        <v>T-2 Dining table</v>
      </c>
      <c r="N5437" s="70" t="str">
        <f>VLOOKUP(C5437,[6]Consolidado!$B:$H,7,FALSE)</f>
        <v>Septiembre</v>
      </c>
      <c r="O5437" s="141"/>
      <c r="P5437" s="141"/>
    </row>
    <row r="5438" spans="1:16" s="71" customFormat="1" ht="16.5" customHeight="1" outlineLevel="1" x14ac:dyDescent="0.2">
      <c r="A5438" s="60" t="s">
        <v>725</v>
      </c>
      <c r="B5438" s="61">
        <v>43008</v>
      </c>
      <c r="C5438" s="141">
        <v>393</v>
      </c>
      <c r="D5438" s="63" t="str">
        <f>VLOOKUP(C5438,[6]Consolidado!$B:$E,4,FALSE)</f>
        <v>Finalizada</v>
      </c>
      <c r="E5438" s="64" t="s">
        <v>25</v>
      </c>
      <c r="F5438" s="65" t="s">
        <v>327</v>
      </c>
      <c r="G5438" s="66">
        <v>0.09</v>
      </c>
      <c r="H5438" s="67">
        <v>1209.67</v>
      </c>
      <c r="I5438" s="129">
        <v>108.8703</v>
      </c>
      <c r="J5438" s="86">
        <v>30.4146</v>
      </c>
      <c r="K5438" s="129">
        <f t="shared" si="157"/>
        <v>3.5795407468781439</v>
      </c>
      <c r="L5438" s="68" t="str">
        <f>VLOOKUP(C5438,[6]Consolidado!$B:$E,2,FALSE)</f>
        <v>The wick hotel</v>
      </c>
      <c r="M5438" s="69" t="str">
        <f>VLOOKUP(C5438,[6]Consolidado!$B:$E,3,FALSE)</f>
        <v>T-2 Dining table</v>
      </c>
      <c r="N5438" s="70" t="str">
        <f>VLOOKUP(C5438,[6]Consolidado!$B:$H,7,FALSE)</f>
        <v>Septiembre</v>
      </c>
      <c r="O5438" s="141"/>
      <c r="P5438" s="141"/>
    </row>
    <row r="5439" spans="1:16" s="71" customFormat="1" ht="16.5" customHeight="1" outlineLevel="1" x14ac:dyDescent="0.2">
      <c r="A5439" s="60" t="s">
        <v>725</v>
      </c>
      <c r="B5439" s="61">
        <v>43008</v>
      </c>
      <c r="C5439" s="141">
        <v>393</v>
      </c>
      <c r="D5439" s="63" t="str">
        <f>VLOOKUP(C5439,[6]Consolidado!$B:$E,4,FALSE)</f>
        <v>Finalizada</v>
      </c>
      <c r="E5439" s="64" t="s">
        <v>25</v>
      </c>
      <c r="F5439" s="65" t="s">
        <v>320</v>
      </c>
      <c r="G5439" s="66">
        <v>0.09</v>
      </c>
      <c r="H5439" s="67">
        <v>619.23234000000002</v>
      </c>
      <c r="I5439" s="129">
        <v>55.730910999999999</v>
      </c>
      <c r="J5439" s="86">
        <v>30.4146</v>
      </c>
      <c r="K5439" s="129">
        <f t="shared" si="157"/>
        <v>1.8323736297699131</v>
      </c>
      <c r="L5439" s="68" t="str">
        <f>VLOOKUP(C5439,[6]Consolidado!$B:$E,2,FALSE)</f>
        <v>The wick hotel</v>
      </c>
      <c r="M5439" s="69" t="str">
        <f>VLOOKUP(C5439,[6]Consolidado!$B:$E,3,FALSE)</f>
        <v>T-2 Dining table</v>
      </c>
      <c r="N5439" s="70" t="str">
        <f>VLOOKUP(C5439,[6]Consolidado!$B:$H,7,FALSE)</f>
        <v>Septiembre</v>
      </c>
      <c r="O5439" s="141"/>
      <c r="P5439" s="141"/>
    </row>
    <row r="5440" spans="1:16" s="71" customFormat="1" ht="16.5" customHeight="1" outlineLevel="1" x14ac:dyDescent="0.2">
      <c r="A5440" s="60" t="s">
        <v>725</v>
      </c>
      <c r="B5440" s="61">
        <v>43008</v>
      </c>
      <c r="C5440" s="141">
        <v>393</v>
      </c>
      <c r="D5440" s="63" t="str">
        <f>VLOOKUP(C5440,[6]Consolidado!$B:$E,4,FALSE)</f>
        <v>Finalizada</v>
      </c>
      <c r="E5440" s="64" t="s">
        <v>25</v>
      </c>
      <c r="F5440" s="65" t="s">
        <v>322</v>
      </c>
      <c r="G5440" s="66">
        <v>0.09</v>
      </c>
      <c r="H5440" s="67">
        <v>1314.806926</v>
      </c>
      <c r="I5440" s="129">
        <v>118.332623</v>
      </c>
      <c r="J5440" s="86">
        <v>30.4146</v>
      </c>
      <c r="K5440" s="129">
        <f t="shared" si="157"/>
        <v>3.890651956626094</v>
      </c>
      <c r="L5440" s="68" t="str">
        <f>VLOOKUP(C5440,[6]Consolidado!$B:$E,2,FALSE)</f>
        <v>The wick hotel</v>
      </c>
      <c r="M5440" s="69" t="str">
        <f>VLOOKUP(C5440,[6]Consolidado!$B:$E,3,FALSE)</f>
        <v>T-2 Dining table</v>
      </c>
      <c r="N5440" s="70" t="str">
        <f>VLOOKUP(C5440,[6]Consolidado!$B:$H,7,FALSE)</f>
        <v>Septiembre</v>
      </c>
      <c r="O5440" s="141"/>
      <c r="P5440" s="141"/>
    </row>
    <row r="5441" spans="1:16" s="71" customFormat="1" ht="16.5" customHeight="1" outlineLevel="1" x14ac:dyDescent="0.2">
      <c r="A5441" s="60" t="s">
        <v>725</v>
      </c>
      <c r="B5441" s="61">
        <v>43008</v>
      </c>
      <c r="C5441" s="141">
        <v>393</v>
      </c>
      <c r="D5441" s="63" t="str">
        <f>VLOOKUP(C5441,[6]Consolidado!$B:$E,4,FALSE)</f>
        <v>Finalizada</v>
      </c>
      <c r="E5441" s="64" t="s">
        <v>25</v>
      </c>
      <c r="F5441" s="65" t="s">
        <v>319</v>
      </c>
      <c r="G5441" s="66">
        <v>0.09</v>
      </c>
      <c r="H5441" s="67">
        <v>1224.048943</v>
      </c>
      <c r="I5441" s="129">
        <v>110.164405</v>
      </c>
      <c r="J5441" s="86">
        <v>30.4146</v>
      </c>
      <c r="K5441" s="129">
        <f t="shared" si="157"/>
        <v>3.6220895556739197</v>
      </c>
      <c r="L5441" s="68" t="str">
        <f>VLOOKUP(C5441,[6]Consolidado!$B:$E,2,FALSE)</f>
        <v>The wick hotel</v>
      </c>
      <c r="M5441" s="69" t="str">
        <f>VLOOKUP(C5441,[6]Consolidado!$B:$E,3,FALSE)</f>
        <v>T-2 Dining table</v>
      </c>
      <c r="N5441" s="70" t="str">
        <f>VLOOKUP(C5441,[6]Consolidado!$B:$H,7,FALSE)</f>
        <v>Septiembre</v>
      </c>
      <c r="O5441" s="141"/>
      <c r="P5441" s="141"/>
    </row>
    <row r="5442" spans="1:16" s="71" customFormat="1" ht="16.5" customHeight="1" outlineLevel="1" x14ac:dyDescent="0.2">
      <c r="A5442" s="60" t="s">
        <v>725</v>
      </c>
      <c r="B5442" s="61">
        <v>43008</v>
      </c>
      <c r="C5442" s="141">
        <v>393</v>
      </c>
      <c r="D5442" s="63" t="str">
        <f>VLOOKUP(C5442,[6]Consolidado!$B:$E,4,FALSE)</f>
        <v>Finalizada</v>
      </c>
      <c r="E5442" s="64" t="s">
        <v>25</v>
      </c>
      <c r="F5442" s="65" t="s">
        <v>318</v>
      </c>
      <c r="G5442" s="66">
        <v>0.09</v>
      </c>
      <c r="H5442" s="67">
        <v>979.00224600000001</v>
      </c>
      <c r="I5442" s="129">
        <v>88.110202000000001</v>
      </c>
      <c r="J5442" s="86">
        <v>30.4146</v>
      </c>
      <c r="K5442" s="129">
        <f t="shared" si="157"/>
        <v>2.8969705996462225</v>
      </c>
      <c r="L5442" s="68" t="str">
        <f>VLOOKUP(C5442,[6]Consolidado!$B:$E,2,FALSE)</f>
        <v>The wick hotel</v>
      </c>
      <c r="M5442" s="69" t="str">
        <f>VLOOKUP(C5442,[6]Consolidado!$B:$E,3,FALSE)</f>
        <v>T-2 Dining table</v>
      </c>
      <c r="N5442" s="70" t="str">
        <f>VLOOKUP(C5442,[6]Consolidado!$B:$H,7,FALSE)</f>
        <v>Septiembre</v>
      </c>
      <c r="O5442" s="141"/>
      <c r="P5442" s="141"/>
    </row>
    <row r="5443" spans="1:16" s="71" customFormat="1" ht="16.5" customHeight="1" outlineLevel="1" x14ac:dyDescent="0.2">
      <c r="A5443" s="60" t="s">
        <v>725</v>
      </c>
      <c r="B5443" s="61">
        <v>43008</v>
      </c>
      <c r="C5443" s="141">
        <v>392</v>
      </c>
      <c r="D5443" s="63" t="str">
        <f>VLOOKUP(C5443,[6]Consolidado!$B:$E,4,FALSE)</f>
        <v>Finalizada</v>
      </c>
      <c r="E5443" s="64" t="s">
        <v>25</v>
      </c>
      <c r="F5443" s="65" t="s">
        <v>324</v>
      </c>
      <c r="G5443" s="66">
        <v>0.19</v>
      </c>
      <c r="H5443" s="67">
        <v>875.13470099999995</v>
      </c>
      <c r="I5443" s="129">
        <v>166.27559299999999</v>
      </c>
      <c r="J5443" s="86">
        <v>30.4146</v>
      </c>
      <c r="K5443" s="129">
        <f t="shared" si="157"/>
        <v>5.4669662925042575</v>
      </c>
      <c r="L5443" s="68" t="str">
        <f>VLOOKUP(C5443,[6]Consolidado!$B:$E,2,FALSE)</f>
        <v>The wick hotel</v>
      </c>
      <c r="M5443" s="69" t="str">
        <f>VLOOKUP(C5443,[6]Consolidado!$B:$E,3,FALSE)</f>
        <v>T-1 Dining table</v>
      </c>
      <c r="N5443" s="70" t="str">
        <f>VLOOKUP(C5443,[6]Consolidado!$B:$H,7,FALSE)</f>
        <v>Septiembre</v>
      </c>
      <c r="O5443" s="141"/>
      <c r="P5443" s="141"/>
    </row>
    <row r="5444" spans="1:16" s="71" customFormat="1" ht="16.5" customHeight="1" outlineLevel="1" x14ac:dyDescent="0.2">
      <c r="A5444" s="60" t="s">
        <v>725</v>
      </c>
      <c r="B5444" s="61">
        <v>43008</v>
      </c>
      <c r="C5444" s="141">
        <v>392</v>
      </c>
      <c r="D5444" s="63" t="str">
        <f>VLOOKUP(C5444,[6]Consolidado!$B:$E,4,FALSE)</f>
        <v>Finalizada</v>
      </c>
      <c r="E5444" s="64" t="s">
        <v>25</v>
      </c>
      <c r="F5444" s="65" t="s">
        <v>360</v>
      </c>
      <c r="G5444" s="66">
        <v>0.06</v>
      </c>
      <c r="H5444" s="67">
        <v>238.478804</v>
      </c>
      <c r="I5444" s="129">
        <v>14.308728</v>
      </c>
      <c r="J5444" s="86">
        <v>30.4146</v>
      </c>
      <c r="K5444" s="129">
        <f t="shared" si="157"/>
        <v>0.4704558994693338</v>
      </c>
      <c r="L5444" s="68" t="str">
        <f>VLOOKUP(C5444,[6]Consolidado!$B:$E,2,FALSE)</f>
        <v>The wick hotel</v>
      </c>
      <c r="M5444" s="69" t="str">
        <f>VLOOKUP(C5444,[6]Consolidado!$B:$E,3,FALSE)</f>
        <v>T-1 Dining table</v>
      </c>
      <c r="N5444" s="70" t="str">
        <f>VLOOKUP(C5444,[6]Consolidado!$B:$H,7,FALSE)</f>
        <v>Septiembre</v>
      </c>
      <c r="O5444" s="141"/>
      <c r="P5444" s="141"/>
    </row>
    <row r="5445" spans="1:16" s="71" customFormat="1" ht="16.5" customHeight="1" outlineLevel="1" x14ac:dyDescent="0.2">
      <c r="A5445" s="60" t="s">
        <v>725</v>
      </c>
      <c r="B5445" s="61">
        <v>43008</v>
      </c>
      <c r="C5445" s="141">
        <v>392</v>
      </c>
      <c r="D5445" s="63" t="str">
        <f>VLOOKUP(C5445,[6]Consolidado!$B:$E,4,FALSE)</f>
        <v>Finalizada</v>
      </c>
      <c r="E5445" s="64" t="s">
        <v>25</v>
      </c>
      <c r="F5445" s="65" t="s">
        <v>327</v>
      </c>
      <c r="G5445" s="66">
        <v>0.5</v>
      </c>
      <c r="H5445" s="67">
        <v>1209.67</v>
      </c>
      <c r="I5445" s="129">
        <v>604.83500000000004</v>
      </c>
      <c r="J5445" s="86">
        <v>30.4146</v>
      </c>
      <c r="K5445" s="129">
        <f t="shared" si="157"/>
        <v>19.886337482656359</v>
      </c>
      <c r="L5445" s="68" t="str">
        <f>VLOOKUP(C5445,[6]Consolidado!$B:$E,2,FALSE)</f>
        <v>The wick hotel</v>
      </c>
      <c r="M5445" s="69" t="str">
        <f>VLOOKUP(C5445,[6]Consolidado!$B:$E,3,FALSE)</f>
        <v>T-1 Dining table</v>
      </c>
      <c r="N5445" s="70" t="str">
        <f>VLOOKUP(C5445,[6]Consolidado!$B:$H,7,FALSE)</f>
        <v>Septiembre</v>
      </c>
      <c r="O5445" s="141"/>
      <c r="P5445" s="141"/>
    </row>
    <row r="5446" spans="1:16" s="71" customFormat="1" ht="16.5" customHeight="1" outlineLevel="1" x14ac:dyDescent="0.2">
      <c r="A5446" s="60" t="s">
        <v>725</v>
      </c>
      <c r="B5446" s="61">
        <v>43008</v>
      </c>
      <c r="C5446" s="141">
        <v>392</v>
      </c>
      <c r="D5446" s="63" t="str">
        <f>VLOOKUP(C5446,[6]Consolidado!$B:$E,4,FALSE)</f>
        <v>Finalizada</v>
      </c>
      <c r="E5446" s="64" t="s">
        <v>25</v>
      </c>
      <c r="F5446" s="65" t="s">
        <v>320</v>
      </c>
      <c r="G5446" s="66">
        <v>1.0900000000000001</v>
      </c>
      <c r="H5446" s="67">
        <v>619.23234000000002</v>
      </c>
      <c r="I5446" s="129">
        <v>674.96325000000002</v>
      </c>
      <c r="J5446" s="86">
        <v>30.4146</v>
      </c>
      <c r="K5446" s="129">
        <f t="shared" si="157"/>
        <v>22.192080448205797</v>
      </c>
      <c r="L5446" s="68" t="str">
        <f>VLOOKUP(C5446,[6]Consolidado!$B:$E,2,FALSE)</f>
        <v>The wick hotel</v>
      </c>
      <c r="M5446" s="69" t="str">
        <f>VLOOKUP(C5446,[6]Consolidado!$B:$E,3,FALSE)</f>
        <v>T-1 Dining table</v>
      </c>
      <c r="N5446" s="70" t="str">
        <f>VLOOKUP(C5446,[6]Consolidado!$B:$H,7,FALSE)</f>
        <v>Septiembre</v>
      </c>
      <c r="O5446" s="141"/>
      <c r="P5446" s="141"/>
    </row>
    <row r="5447" spans="1:16" s="71" customFormat="1" ht="16.5" customHeight="1" outlineLevel="1" x14ac:dyDescent="0.2">
      <c r="A5447" s="60" t="s">
        <v>725</v>
      </c>
      <c r="B5447" s="61">
        <v>43008</v>
      </c>
      <c r="C5447" s="141">
        <v>392</v>
      </c>
      <c r="D5447" s="63" t="str">
        <f>VLOOKUP(C5447,[6]Consolidado!$B:$E,4,FALSE)</f>
        <v>Finalizada</v>
      </c>
      <c r="E5447" s="64" t="s">
        <v>25</v>
      </c>
      <c r="F5447" s="65" t="s">
        <v>322</v>
      </c>
      <c r="G5447" s="66">
        <v>1.0900000000000001</v>
      </c>
      <c r="H5447" s="67">
        <v>1314.806926</v>
      </c>
      <c r="I5447" s="129">
        <v>1433.139549</v>
      </c>
      <c r="J5447" s="86">
        <v>30.4146</v>
      </c>
      <c r="K5447" s="129">
        <f t="shared" si="157"/>
        <v>47.120118265569822</v>
      </c>
      <c r="L5447" s="68" t="str">
        <f>VLOOKUP(C5447,[6]Consolidado!$B:$E,2,FALSE)</f>
        <v>The wick hotel</v>
      </c>
      <c r="M5447" s="69" t="str">
        <f>VLOOKUP(C5447,[6]Consolidado!$B:$E,3,FALSE)</f>
        <v>T-1 Dining table</v>
      </c>
      <c r="N5447" s="70" t="str">
        <f>VLOOKUP(C5447,[6]Consolidado!$B:$H,7,FALSE)</f>
        <v>Septiembre</v>
      </c>
      <c r="O5447" s="141"/>
      <c r="P5447" s="141"/>
    </row>
    <row r="5448" spans="1:16" s="71" customFormat="1" ht="16.5" customHeight="1" outlineLevel="1" x14ac:dyDescent="0.2">
      <c r="A5448" s="60" t="s">
        <v>725</v>
      </c>
      <c r="B5448" s="61">
        <v>43008</v>
      </c>
      <c r="C5448" s="141">
        <v>392</v>
      </c>
      <c r="D5448" s="63" t="str">
        <f>VLOOKUP(C5448,[6]Consolidado!$B:$E,4,FALSE)</f>
        <v>Finalizada</v>
      </c>
      <c r="E5448" s="64" t="s">
        <v>25</v>
      </c>
      <c r="F5448" s="65" t="s">
        <v>319</v>
      </c>
      <c r="G5448" s="66">
        <v>1.19</v>
      </c>
      <c r="H5448" s="67">
        <v>1224.048943</v>
      </c>
      <c r="I5448" s="129">
        <v>1456.618242</v>
      </c>
      <c r="J5448" s="86">
        <v>30.4146</v>
      </c>
      <c r="K5448" s="129">
        <f t="shared" si="157"/>
        <v>47.892072951806043</v>
      </c>
      <c r="L5448" s="68" t="str">
        <f>VLOOKUP(C5448,[6]Consolidado!$B:$E,2,FALSE)</f>
        <v>The wick hotel</v>
      </c>
      <c r="M5448" s="69" t="str">
        <f>VLOOKUP(C5448,[6]Consolidado!$B:$E,3,FALSE)</f>
        <v>T-1 Dining table</v>
      </c>
      <c r="N5448" s="70" t="str">
        <f>VLOOKUP(C5448,[6]Consolidado!$B:$H,7,FALSE)</f>
        <v>Septiembre</v>
      </c>
      <c r="O5448" s="141"/>
      <c r="P5448" s="141"/>
    </row>
    <row r="5449" spans="1:16" s="71" customFormat="1" ht="16.5" customHeight="1" outlineLevel="1" x14ac:dyDescent="0.2">
      <c r="A5449" s="60" t="s">
        <v>725</v>
      </c>
      <c r="B5449" s="61">
        <v>43008</v>
      </c>
      <c r="C5449" s="141">
        <v>392</v>
      </c>
      <c r="D5449" s="63" t="str">
        <f>VLOOKUP(C5449,[6]Consolidado!$B:$E,4,FALSE)</f>
        <v>Finalizada</v>
      </c>
      <c r="E5449" s="64" t="s">
        <v>25</v>
      </c>
      <c r="F5449" s="65" t="s">
        <v>318</v>
      </c>
      <c r="G5449" s="66">
        <v>1</v>
      </c>
      <c r="H5449" s="67">
        <v>979.00224600000001</v>
      </c>
      <c r="I5449" s="129">
        <v>979.00224600000001</v>
      </c>
      <c r="J5449" s="86">
        <v>30.4146</v>
      </c>
      <c r="K5449" s="129">
        <f t="shared" si="157"/>
        <v>32.188562269436389</v>
      </c>
      <c r="L5449" s="68" t="str">
        <f>VLOOKUP(C5449,[6]Consolidado!$B:$E,2,FALSE)</f>
        <v>The wick hotel</v>
      </c>
      <c r="M5449" s="69" t="str">
        <f>VLOOKUP(C5449,[6]Consolidado!$B:$E,3,FALSE)</f>
        <v>T-1 Dining table</v>
      </c>
      <c r="N5449" s="70" t="str">
        <f>VLOOKUP(C5449,[6]Consolidado!$B:$H,7,FALSE)</f>
        <v>Septiembre</v>
      </c>
      <c r="O5449" s="141"/>
      <c r="P5449" s="141"/>
    </row>
    <row r="5450" spans="1:16" s="71" customFormat="1" ht="16.5" customHeight="1" outlineLevel="1" x14ac:dyDescent="0.2">
      <c r="A5450" s="60" t="s">
        <v>725</v>
      </c>
      <c r="B5450" s="61">
        <v>43008</v>
      </c>
      <c r="C5450" s="141">
        <v>391</v>
      </c>
      <c r="D5450" s="63" t="str">
        <f>VLOOKUP(C5450,[6]Consolidado!$B:$E,4,FALSE)</f>
        <v>Finalizada</v>
      </c>
      <c r="E5450" s="64" t="s">
        <v>25</v>
      </c>
      <c r="F5450" s="65" t="s">
        <v>328</v>
      </c>
      <c r="G5450" s="66">
        <v>0.38</v>
      </c>
      <c r="H5450" s="67">
        <v>348.65106600000001</v>
      </c>
      <c r="I5450" s="129">
        <v>132.487405</v>
      </c>
      <c r="J5450" s="86">
        <v>30.4146</v>
      </c>
      <c r="K5450" s="129">
        <f t="shared" si="157"/>
        <v>4.3560462738290164</v>
      </c>
      <c r="L5450" s="68" t="str">
        <f>VLOOKUP(C5450,[6]Consolidado!$B:$E,2,FALSE)</f>
        <v>Costa Palmas</v>
      </c>
      <c r="M5450" s="69" t="str">
        <f>VLOOKUP(C5450,[6]Consolidado!$B:$E,3,FALSE)</f>
        <v>BC-T-14 Console table</v>
      </c>
      <c r="N5450" s="70" t="str">
        <f>VLOOKUP(C5450,[6]Consolidado!$B:$H,7,FALSE)</f>
        <v>Septiembre</v>
      </c>
      <c r="O5450" s="141"/>
      <c r="P5450" s="141"/>
    </row>
    <row r="5451" spans="1:16" s="71" customFormat="1" ht="16.5" customHeight="1" outlineLevel="1" x14ac:dyDescent="0.2">
      <c r="A5451" s="60" t="s">
        <v>725</v>
      </c>
      <c r="B5451" s="61">
        <v>43008</v>
      </c>
      <c r="C5451" s="141">
        <v>391</v>
      </c>
      <c r="D5451" s="63" t="str">
        <f>VLOOKUP(C5451,[6]Consolidado!$B:$E,4,FALSE)</f>
        <v>Finalizada</v>
      </c>
      <c r="E5451" s="64" t="s">
        <v>25</v>
      </c>
      <c r="F5451" s="65" t="s">
        <v>327</v>
      </c>
      <c r="G5451" s="66">
        <v>0.13</v>
      </c>
      <c r="H5451" s="67">
        <v>1209.67</v>
      </c>
      <c r="I5451" s="129">
        <v>157.25710000000001</v>
      </c>
      <c r="J5451" s="86">
        <v>30.4146</v>
      </c>
      <c r="K5451" s="129">
        <f t="shared" si="157"/>
        <v>5.1704477454906526</v>
      </c>
      <c r="L5451" s="68" t="str">
        <f>VLOOKUP(C5451,[6]Consolidado!$B:$E,2,FALSE)</f>
        <v>Costa Palmas</v>
      </c>
      <c r="M5451" s="69" t="str">
        <f>VLOOKUP(C5451,[6]Consolidado!$B:$E,3,FALSE)</f>
        <v>BC-T-14 Console table</v>
      </c>
      <c r="N5451" s="70" t="str">
        <f>VLOOKUP(C5451,[6]Consolidado!$B:$H,7,FALSE)</f>
        <v>Septiembre</v>
      </c>
      <c r="O5451" s="141"/>
      <c r="P5451" s="141"/>
    </row>
    <row r="5452" spans="1:16" s="71" customFormat="1" ht="16.5" customHeight="1" outlineLevel="1" x14ac:dyDescent="0.2">
      <c r="A5452" s="60" t="s">
        <v>725</v>
      </c>
      <c r="B5452" s="61">
        <v>43008</v>
      </c>
      <c r="C5452" s="141">
        <v>391</v>
      </c>
      <c r="D5452" s="63" t="str">
        <f>VLOOKUP(C5452,[6]Consolidado!$B:$E,4,FALSE)</f>
        <v>Finalizada</v>
      </c>
      <c r="E5452" s="64" t="s">
        <v>25</v>
      </c>
      <c r="F5452" s="65" t="s">
        <v>360</v>
      </c>
      <c r="G5452" s="66">
        <v>0.03</v>
      </c>
      <c r="H5452" s="67">
        <v>238.478804</v>
      </c>
      <c r="I5452" s="129">
        <v>7.1543640000000002</v>
      </c>
      <c r="J5452" s="86">
        <v>30.4146</v>
      </c>
      <c r="K5452" s="129">
        <f t="shared" si="157"/>
        <v>0.2352279497346669</v>
      </c>
      <c r="L5452" s="68" t="str">
        <f>VLOOKUP(C5452,[6]Consolidado!$B:$E,2,FALSE)</f>
        <v>Costa Palmas</v>
      </c>
      <c r="M5452" s="69" t="str">
        <f>VLOOKUP(C5452,[6]Consolidado!$B:$E,3,FALSE)</f>
        <v>BC-T-14 Console table</v>
      </c>
      <c r="N5452" s="70" t="str">
        <f>VLOOKUP(C5452,[6]Consolidado!$B:$H,7,FALSE)</f>
        <v>Septiembre</v>
      </c>
      <c r="O5452" s="141"/>
      <c r="P5452" s="141"/>
    </row>
    <row r="5453" spans="1:16" s="71" customFormat="1" ht="16.5" customHeight="1" outlineLevel="1" x14ac:dyDescent="0.2">
      <c r="A5453" s="60" t="s">
        <v>725</v>
      </c>
      <c r="B5453" s="61">
        <v>43008</v>
      </c>
      <c r="C5453" s="141">
        <v>391</v>
      </c>
      <c r="D5453" s="63" t="str">
        <f>VLOOKUP(C5453,[6]Consolidado!$B:$E,4,FALSE)</f>
        <v>Finalizada</v>
      </c>
      <c r="E5453" s="64" t="s">
        <v>25</v>
      </c>
      <c r="F5453" s="65" t="s">
        <v>324</v>
      </c>
      <c r="G5453" s="66">
        <v>0.03</v>
      </c>
      <c r="H5453" s="67">
        <v>875.13470099999995</v>
      </c>
      <c r="I5453" s="129">
        <v>26.254041000000001</v>
      </c>
      <c r="J5453" s="86">
        <v>30.4146</v>
      </c>
      <c r="K5453" s="129">
        <f t="shared" si="157"/>
        <v>0.86320520407961965</v>
      </c>
      <c r="L5453" s="68" t="str">
        <f>VLOOKUP(C5453,[6]Consolidado!$B:$E,2,FALSE)</f>
        <v>Costa Palmas</v>
      </c>
      <c r="M5453" s="69" t="str">
        <f>VLOOKUP(C5453,[6]Consolidado!$B:$E,3,FALSE)</f>
        <v>BC-T-14 Console table</v>
      </c>
      <c r="N5453" s="70" t="str">
        <f>VLOOKUP(C5453,[6]Consolidado!$B:$H,7,FALSE)</f>
        <v>Septiembre</v>
      </c>
      <c r="O5453" s="141"/>
      <c r="P5453" s="141"/>
    </row>
    <row r="5454" spans="1:16" s="71" customFormat="1" ht="16.5" customHeight="1" outlineLevel="1" x14ac:dyDescent="0.2">
      <c r="A5454" s="60" t="s">
        <v>725</v>
      </c>
      <c r="B5454" s="61">
        <v>43008</v>
      </c>
      <c r="C5454" s="141">
        <v>391</v>
      </c>
      <c r="D5454" s="63" t="str">
        <f>VLOOKUP(C5454,[6]Consolidado!$B:$E,4,FALSE)</f>
        <v>Finalizada</v>
      </c>
      <c r="E5454" s="64" t="s">
        <v>25</v>
      </c>
      <c r="F5454" s="65" t="s">
        <v>320</v>
      </c>
      <c r="G5454" s="66">
        <v>0.03</v>
      </c>
      <c r="H5454" s="67">
        <v>619.23234000000002</v>
      </c>
      <c r="I5454" s="129">
        <v>18.576969999999999</v>
      </c>
      <c r="J5454" s="86">
        <v>30.4146</v>
      </c>
      <c r="K5454" s="129">
        <f t="shared" si="157"/>
        <v>0.61079119896365563</v>
      </c>
      <c r="L5454" s="68" t="str">
        <f>VLOOKUP(C5454,[6]Consolidado!$B:$E,2,FALSE)</f>
        <v>Costa Palmas</v>
      </c>
      <c r="M5454" s="69" t="str">
        <f>VLOOKUP(C5454,[6]Consolidado!$B:$E,3,FALSE)</f>
        <v>BC-T-14 Console table</v>
      </c>
      <c r="N5454" s="70" t="str">
        <f>VLOOKUP(C5454,[6]Consolidado!$B:$H,7,FALSE)</f>
        <v>Septiembre</v>
      </c>
      <c r="O5454" s="141"/>
      <c r="P5454" s="141"/>
    </row>
    <row r="5455" spans="1:16" s="71" customFormat="1" ht="16.5" customHeight="1" outlineLevel="1" x14ac:dyDescent="0.2">
      <c r="A5455" s="60" t="s">
        <v>725</v>
      </c>
      <c r="B5455" s="61">
        <v>43008</v>
      </c>
      <c r="C5455" s="141">
        <v>391</v>
      </c>
      <c r="D5455" s="63" t="str">
        <f>VLOOKUP(C5455,[6]Consolidado!$B:$E,4,FALSE)</f>
        <v>Finalizada</v>
      </c>
      <c r="E5455" s="64" t="s">
        <v>25</v>
      </c>
      <c r="F5455" s="65" t="s">
        <v>322</v>
      </c>
      <c r="G5455" s="66">
        <v>0.03</v>
      </c>
      <c r="H5455" s="67">
        <v>1314.806926</v>
      </c>
      <c r="I5455" s="129">
        <v>39.444208000000003</v>
      </c>
      <c r="J5455" s="86">
        <v>30.4146</v>
      </c>
      <c r="K5455" s="129">
        <f t="shared" si="157"/>
        <v>1.2968839965016803</v>
      </c>
      <c r="L5455" s="68" t="str">
        <f>VLOOKUP(C5455,[6]Consolidado!$B:$E,2,FALSE)</f>
        <v>Costa Palmas</v>
      </c>
      <c r="M5455" s="69" t="str">
        <f>VLOOKUP(C5455,[6]Consolidado!$B:$E,3,FALSE)</f>
        <v>BC-T-14 Console table</v>
      </c>
      <c r="N5455" s="70" t="str">
        <f>VLOOKUP(C5455,[6]Consolidado!$B:$H,7,FALSE)</f>
        <v>Septiembre</v>
      </c>
      <c r="O5455" s="141"/>
      <c r="P5455" s="141"/>
    </row>
    <row r="5456" spans="1:16" s="71" customFormat="1" ht="16.5" customHeight="1" outlineLevel="1" x14ac:dyDescent="0.2">
      <c r="A5456" s="60" t="s">
        <v>725</v>
      </c>
      <c r="B5456" s="61">
        <v>43008</v>
      </c>
      <c r="C5456" s="141">
        <v>391</v>
      </c>
      <c r="D5456" s="63" t="str">
        <f>VLOOKUP(C5456,[6]Consolidado!$B:$E,4,FALSE)</f>
        <v>Finalizada</v>
      </c>
      <c r="E5456" s="64" t="s">
        <v>25</v>
      </c>
      <c r="F5456" s="65" t="s">
        <v>319</v>
      </c>
      <c r="G5456" s="66">
        <v>0.03</v>
      </c>
      <c r="H5456" s="67">
        <v>1224.048943</v>
      </c>
      <c r="I5456" s="129">
        <v>36.721468000000002</v>
      </c>
      <c r="J5456" s="86">
        <v>30.4146</v>
      </c>
      <c r="K5456" s="129">
        <f t="shared" si="157"/>
        <v>1.2073631742649913</v>
      </c>
      <c r="L5456" s="68" t="str">
        <f>VLOOKUP(C5456,[6]Consolidado!$B:$E,2,FALSE)</f>
        <v>Costa Palmas</v>
      </c>
      <c r="M5456" s="69" t="str">
        <f>VLOOKUP(C5456,[6]Consolidado!$B:$E,3,FALSE)</f>
        <v>BC-T-14 Console table</v>
      </c>
      <c r="N5456" s="70" t="str">
        <f>VLOOKUP(C5456,[6]Consolidado!$B:$H,7,FALSE)</f>
        <v>Septiembre</v>
      </c>
      <c r="O5456" s="141"/>
      <c r="P5456" s="141"/>
    </row>
    <row r="5457" spans="1:16" s="71" customFormat="1" ht="16.5" customHeight="1" outlineLevel="1" x14ac:dyDescent="0.2">
      <c r="A5457" s="60" t="s">
        <v>725</v>
      </c>
      <c r="B5457" s="61">
        <v>43008</v>
      </c>
      <c r="C5457" s="141">
        <v>391</v>
      </c>
      <c r="D5457" s="63" t="str">
        <f>VLOOKUP(C5457,[6]Consolidado!$B:$E,4,FALSE)</f>
        <v>Finalizada</v>
      </c>
      <c r="E5457" s="64" t="s">
        <v>25</v>
      </c>
      <c r="F5457" s="65" t="s">
        <v>363</v>
      </c>
      <c r="G5457" s="66">
        <v>0.25</v>
      </c>
      <c r="H5457" s="67">
        <v>872.53804100000002</v>
      </c>
      <c r="I5457" s="129">
        <v>218.13451000000001</v>
      </c>
      <c r="J5457" s="86">
        <v>30.4146</v>
      </c>
      <c r="K5457" s="129">
        <f t="shared" si="157"/>
        <v>7.1720328394915605</v>
      </c>
      <c r="L5457" s="68" t="str">
        <f>VLOOKUP(C5457,[6]Consolidado!$B:$E,2,FALSE)</f>
        <v>Costa Palmas</v>
      </c>
      <c r="M5457" s="69" t="str">
        <f>VLOOKUP(C5457,[6]Consolidado!$B:$E,3,FALSE)</f>
        <v>BC-T-14 Console table</v>
      </c>
      <c r="N5457" s="70" t="str">
        <f>VLOOKUP(C5457,[6]Consolidado!$B:$H,7,FALSE)</f>
        <v>Septiembre</v>
      </c>
      <c r="O5457" s="141"/>
      <c r="P5457" s="141"/>
    </row>
    <row r="5458" spans="1:16" s="71" customFormat="1" ht="16.5" customHeight="1" outlineLevel="1" x14ac:dyDescent="0.2">
      <c r="A5458" s="60" t="s">
        <v>725</v>
      </c>
      <c r="B5458" s="61">
        <v>43008</v>
      </c>
      <c r="C5458" s="141">
        <v>391</v>
      </c>
      <c r="D5458" s="63" t="str">
        <f>VLOOKUP(C5458,[6]Consolidado!$B:$E,4,FALSE)</f>
        <v>Finalizada</v>
      </c>
      <c r="E5458" s="64" t="s">
        <v>25</v>
      </c>
      <c r="F5458" s="65" t="s">
        <v>362</v>
      </c>
      <c r="G5458" s="66">
        <v>0.25</v>
      </c>
      <c r="H5458" s="67">
        <v>906.95663100000002</v>
      </c>
      <c r="I5458" s="129">
        <v>226.739158</v>
      </c>
      <c r="J5458" s="86">
        <v>30.4146</v>
      </c>
      <c r="K5458" s="129">
        <f t="shared" si="157"/>
        <v>7.4549445989754926</v>
      </c>
      <c r="L5458" s="68" t="str">
        <f>VLOOKUP(C5458,[6]Consolidado!$B:$E,2,FALSE)</f>
        <v>Costa Palmas</v>
      </c>
      <c r="M5458" s="69" t="str">
        <f>VLOOKUP(C5458,[6]Consolidado!$B:$E,3,FALSE)</f>
        <v>BC-T-14 Console table</v>
      </c>
      <c r="N5458" s="70" t="str">
        <f>VLOOKUP(C5458,[6]Consolidado!$B:$H,7,FALSE)</f>
        <v>Septiembre</v>
      </c>
      <c r="O5458" s="141"/>
      <c r="P5458" s="141"/>
    </row>
    <row r="5459" spans="1:16" s="71" customFormat="1" ht="16.5" customHeight="1" outlineLevel="1" x14ac:dyDescent="0.2">
      <c r="A5459" s="60" t="s">
        <v>725</v>
      </c>
      <c r="B5459" s="61">
        <v>43008</v>
      </c>
      <c r="C5459" s="141">
        <v>390</v>
      </c>
      <c r="D5459" s="63" t="str">
        <f>VLOOKUP(C5459,[6]Consolidado!$B:$E,4,FALSE)</f>
        <v>Finalizada</v>
      </c>
      <c r="E5459" s="64" t="s">
        <v>25</v>
      </c>
      <c r="F5459" s="65" t="s">
        <v>310</v>
      </c>
      <c r="G5459" s="66">
        <v>0.03</v>
      </c>
      <c r="H5459" s="67">
        <v>663.14836000000003</v>
      </c>
      <c r="I5459" s="129">
        <v>19.894451</v>
      </c>
      <c r="J5459" s="86">
        <v>30.4146</v>
      </c>
      <c r="K5459" s="129">
        <f t="shared" si="157"/>
        <v>0.65410858600803556</v>
      </c>
      <c r="L5459" s="68" t="str">
        <f>VLOOKUP(C5459,[6]Consolidado!$B:$E,2,FALSE)</f>
        <v>Costa Palmas</v>
      </c>
      <c r="M5459" s="69" t="str">
        <f>VLOOKUP(C5459,[6]Consolidado!$B:$E,3,FALSE)</f>
        <v>BC-T-05 Side table</v>
      </c>
      <c r="N5459" s="70" t="str">
        <f>VLOOKUP(C5459,[6]Consolidado!$B:$H,7,FALSE)</f>
        <v>Septiembre</v>
      </c>
      <c r="O5459" s="141"/>
      <c r="P5459" s="141"/>
    </row>
    <row r="5460" spans="1:16" s="71" customFormat="1" ht="16.5" customHeight="1" outlineLevel="1" x14ac:dyDescent="0.2">
      <c r="A5460" s="60" t="s">
        <v>725</v>
      </c>
      <c r="B5460" s="61">
        <v>43008</v>
      </c>
      <c r="C5460" s="141">
        <v>390</v>
      </c>
      <c r="D5460" s="63" t="str">
        <f>VLOOKUP(C5460,[6]Consolidado!$B:$E,4,FALSE)</f>
        <v>Finalizada</v>
      </c>
      <c r="E5460" s="64" t="s">
        <v>25</v>
      </c>
      <c r="F5460" s="65" t="s">
        <v>311</v>
      </c>
      <c r="G5460" s="66">
        <v>0.03</v>
      </c>
      <c r="H5460" s="67">
        <v>643.67625299999997</v>
      </c>
      <c r="I5460" s="129">
        <v>19.310288</v>
      </c>
      <c r="J5460" s="86">
        <v>30.4146</v>
      </c>
      <c r="K5460" s="129">
        <f t="shared" si="157"/>
        <v>0.6349019221032004</v>
      </c>
      <c r="L5460" s="68" t="str">
        <f>VLOOKUP(C5460,[6]Consolidado!$B:$E,2,FALSE)</f>
        <v>Costa Palmas</v>
      </c>
      <c r="M5460" s="69" t="str">
        <f>VLOOKUP(C5460,[6]Consolidado!$B:$E,3,FALSE)</f>
        <v>BC-T-05 Side table</v>
      </c>
      <c r="N5460" s="70" t="str">
        <f>VLOOKUP(C5460,[6]Consolidado!$B:$H,7,FALSE)</f>
        <v>Septiembre</v>
      </c>
      <c r="O5460" s="141"/>
      <c r="P5460" s="141"/>
    </row>
    <row r="5461" spans="1:16" s="71" customFormat="1" ht="16.5" customHeight="1" outlineLevel="1" x14ac:dyDescent="0.2">
      <c r="A5461" s="60" t="s">
        <v>725</v>
      </c>
      <c r="B5461" s="61">
        <v>43008</v>
      </c>
      <c r="C5461" s="141">
        <v>390</v>
      </c>
      <c r="D5461" s="63" t="str">
        <f>VLOOKUP(C5461,[6]Consolidado!$B:$E,4,FALSE)</f>
        <v>Finalizada</v>
      </c>
      <c r="E5461" s="64" t="s">
        <v>25</v>
      </c>
      <c r="F5461" s="65" t="s">
        <v>364</v>
      </c>
      <c r="G5461" s="66">
        <v>0.25</v>
      </c>
      <c r="H5461" s="67">
        <v>263.89999999999998</v>
      </c>
      <c r="I5461" s="129">
        <v>65.974999999999994</v>
      </c>
      <c r="J5461" s="86">
        <v>30.4146</v>
      </c>
      <c r="K5461" s="129">
        <f t="shared" si="157"/>
        <v>2.1691884818475335</v>
      </c>
      <c r="L5461" s="68" t="str">
        <f>VLOOKUP(C5461,[6]Consolidado!$B:$E,2,FALSE)</f>
        <v>Costa Palmas</v>
      </c>
      <c r="M5461" s="69" t="str">
        <f>VLOOKUP(C5461,[6]Consolidado!$B:$E,3,FALSE)</f>
        <v>BC-T-05 Side table</v>
      </c>
      <c r="N5461" s="70" t="str">
        <f>VLOOKUP(C5461,[6]Consolidado!$B:$H,7,FALSE)</f>
        <v>Septiembre</v>
      </c>
      <c r="O5461" s="141"/>
      <c r="P5461" s="141"/>
    </row>
    <row r="5462" spans="1:16" s="71" customFormat="1" ht="16.5" customHeight="1" outlineLevel="1" x14ac:dyDescent="0.2">
      <c r="A5462" s="60" t="s">
        <v>725</v>
      </c>
      <c r="B5462" s="61">
        <v>43008</v>
      </c>
      <c r="C5462" s="141">
        <v>390</v>
      </c>
      <c r="D5462" s="63" t="str">
        <f>VLOOKUP(C5462,[6]Consolidado!$B:$E,4,FALSE)</f>
        <v>Finalizada</v>
      </c>
      <c r="E5462" s="64" t="s">
        <v>25</v>
      </c>
      <c r="F5462" s="65" t="s">
        <v>325</v>
      </c>
      <c r="G5462" s="66">
        <v>0.19</v>
      </c>
      <c r="H5462" s="67">
        <v>919.18</v>
      </c>
      <c r="I5462" s="129">
        <v>174.64420000000001</v>
      </c>
      <c r="J5462" s="86">
        <v>30.4146</v>
      </c>
      <c r="K5462" s="129">
        <f t="shared" ref="K5462:K5525" si="158">IFERROR(I5462/J5462,0)</f>
        <v>5.7421172726256469</v>
      </c>
      <c r="L5462" s="68" t="str">
        <f>VLOOKUP(C5462,[6]Consolidado!$B:$E,2,FALSE)</f>
        <v>Costa Palmas</v>
      </c>
      <c r="M5462" s="69" t="str">
        <f>VLOOKUP(C5462,[6]Consolidado!$B:$E,3,FALSE)</f>
        <v>BC-T-05 Side table</v>
      </c>
      <c r="N5462" s="70" t="str">
        <f>VLOOKUP(C5462,[6]Consolidado!$B:$H,7,FALSE)</f>
        <v>Septiembre</v>
      </c>
      <c r="O5462" s="141"/>
      <c r="P5462" s="141"/>
    </row>
    <row r="5463" spans="1:16" s="71" customFormat="1" ht="16.5" customHeight="1" outlineLevel="1" x14ac:dyDescent="0.2">
      <c r="A5463" s="60" t="s">
        <v>725</v>
      </c>
      <c r="B5463" s="61">
        <v>43008</v>
      </c>
      <c r="C5463" s="141">
        <v>386</v>
      </c>
      <c r="D5463" s="63" t="str">
        <f>VLOOKUP(C5463,[6]Consolidado!$B:$E,4,FALSE)</f>
        <v>Finalizada</v>
      </c>
      <c r="E5463" s="64" t="s">
        <v>25</v>
      </c>
      <c r="F5463" s="65" t="s">
        <v>360</v>
      </c>
      <c r="G5463" s="66">
        <v>0.03</v>
      </c>
      <c r="H5463" s="67">
        <v>238.478804</v>
      </c>
      <c r="I5463" s="129">
        <v>7.1543640000000002</v>
      </c>
      <c r="J5463" s="86">
        <v>30.4146</v>
      </c>
      <c r="K5463" s="129">
        <f t="shared" si="158"/>
        <v>0.2352279497346669</v>
      </c>
      <c r="L5463" s="68" t="str">
        <f>VLOOKUP(C5463,[6]Consolidado!$B:$E,2,FALSE)</f>
        <v>Costa Palmas</v>
      </c>
      <c r="M5463" s="69" t="str">
        <f>VLOOKUP(C5463,[6]Consolidado!$B:$E,3,FALSE)</f>
        <v>BC-DT-01 Table base and top</v>
      </c>
      <c r="N5463" s="70" t="str">
        <f>VLOOKUP(C5463,[6]Consolidado!$B:$H,7,FALSE)</f>
        <v>Septiembre</v>
      </c>
      <c r="O5463" s="141"/>
      <c r="P5463" s="141"/>
    </row>
    <row r="5464" spans="1:16" s="71" customFormat="1" ht="16.5" customHeight="1" outlineLevel="1" x14ac:dyDescent="0.2">
      <c r="A5464" s="60" t="s">
        <v>725</v>
      </c>
      <c r="B5464" s="61">
        <v>43008</v>
      </c>
      <c r="C5464" s="141">
        <v>386</v>
      </c>
      <c r="D5464" s="63" t="str">
        <f>VLOOKUP(C5464,[6]Consolidado!$B:$E,4,FALSE)</f>
        <v>Finalizada</v>
      </c>
      <c r="E5464" s="64" t="s">
        <v>25</v>
      </c>
      <c r="F5464" s="65" t="s">
        <v>324</v>
      </c>
      <c r="G5464" s="66">
        <v>0.13</v>
      </c>
      <c r="H5464" s="67">
        <v>875.13470099999995</v>
      </c>
      <c r="I5464" s="129">
        <v>113.767511</v>
      </c>
      <c r="J5464" s="86">
        <v>30.4146</v>
      </c>
      <c r="K5464" s="129">
        <f t="shared" si="158"/>
        <v>3.7405558843450186</v>
      </c>
      <c r="L5464" s="68" t="str">
        <f>VLOOKUP(C5464,[6]Consolidado!$B:$E,2,FALSE)</f>
        <v>Costa Palmas</v>
      </c>
      <c r="M5464" s="69" t="str">
        <f>VLOOKUP(C5464,[6]Consolidado!$B:$E,3,FALSE)</f>
        <v>BC-DT-01 Table base and top</v>
      </c>
      <c r="N5464" s="70" t="str">
        <f>VLOOKUP(C5464,[6]Consolidado!$B:$H,7,FALSE)</f>
        <v>Septiembre</v>
      </c>
      <c r="O5464" s="141"/>
      <c r="P5464" s="141"/>
    </row>
    <row r="5465" spans="1:16" s="71" customFormat="1" ht="16.5" customHeight="1" outlineLevel="1" x14ac:dyDescent="0.2">
      <c r="A5465" s="60" t="s">
        <v>725</v>
      </c>
      <c r="B5465" s="61">
        <v>43008</v>
      </c>
      <c r="C5465" s="141">
        <v>386</v>
      </c>
      <c r="D5465" s="63" t="str">
        <f>VLOOKUP(C5465,[6]Consolidado!$B:$E,4,FALSE)</f>
        <v>Finalizada</v>
      </c>
      <c r="E5465" s="64" t="s">
        <v>25</v>
      </c>
      <c r="F5465" s="65" t="s">
        <v>328</v>
      </c>
      <c r="G5465" s="66">
        <v>0.44</v>
      </c>
      <c r="H5465" s="67">
        <v>348.65106600000001</v>
      </c>
      <c r="I5465" s="129">
        <v>153.40646899999999</v>
      </c>
      <c r="J5465" s="86">
        <v>30.4146</v>
      </c>
      <c r="K5465" s="129">
        <f t="shared" si="158"/>
        <v>5.0438430556377529</v>
      </c>
      <c r="L5465" s="68" t="str">
        <f>VLOOKUP(C5465,[6]Consolidado!$B:$E,2,FALSE)</f>
        <v>Costa Palmas</v>
      </c>
      <c r="M5465" s="69" t="str">
        <f>VLOOKUP(C5465,[6]Consolidado!$B:$E,3,FALSE)</f>
        <v>BC-DT-01 Table base and top</v>
      </c>
      <c r="N5465" s="70" t="str">
        <f>VLOOKUP(C5465,[6]Consolidado!$B:$H,7,FALSE)</f>
        <v>Septiembre</v>
      </c>
      <c r="O5465" s="141"/>
      <c r="P5465" s="141"/>
    </row>
    <row r="5466" spans="1:16" s="71" customFormat="1" ht="16.5" customHeight="1" outlineLevel="1" x14ac:dyDescent="0.2">
      <c r="A5466" s="60" t="s">
        <v>725</v>
      </c>
      <c r="B5466" s="61">
        <v>43008</v>
      </c>
      <c r="C5466" s="141">
        <v>386</v>
      </c>
      <c r="D5466" s="63" t="str">
        <f>VLOOKUP(C5466,[6]Consolidado!$B:$E,4,FALSE)</f>
        <v>Finalizada</v>
      </c>
      <c r="E5466" s="64" t="s">
        <v>25</v>
      </c>
      <c r="F5466" s="65" t="s">
        <v>327</v>
      </c>
      <c r="G5466" s="66">
        <v>0.16</v>
      </c>
      <c r="H5466" s="67">
        <v>1209.67</v>
      </c>
      <c r="I5466" s="129">
        <v>193.5472</v>
      </c>
      <c r="J5466" s="86">
        <v>30.4146</v>
      </c>
      <c r="K5466" s="129">
        <f t="shared" si="158"/>
        <v>6.3636279944500336</v>
      </c>
      <c r="L5466" s="68" t="str">
        <f>VLOOKUP(C5466,[6]Consolidado!$B:$E,2,FALSE)</f>
        <v>Costa Palmas</v>
      </c>
      <c r="M5466" s="69" t="str">
        <f>VLOOKUP(C5466,[6]Consolidado!$B:$E,3,FALSE)</f>
        <v>BC-DT-01 Table base and top</v>
      </c>
      <c r="N5466" s="70" t="str">
        <f>VLOOKUP(C5466,[6]Consolidado!$B:$H,7,FALSE)</f>
        <v>Septiembre</v>
      </c>
      <c r="O5466" s="141"/>
      <c r="P5466" s="141"/>
    </row>
    <row r="5467" spans="1:16" s="71" customFormat="1" ht="16.5" customHeight="1" outlineLevel="1" x14ac:dyDescent="0.2">
      <c r="A5467" s="60" t="s">
        <v>725</v>
      </c>
      <c r="B5467" s="61">
        <v>43008</v>
      </c>
      <c r="C5467" s="141">
        <v>386</v>
      </c>
      <c r="D5467" s="63" t="str">
        <f>VLOOKUP(C5467,[6]Consolidado!$B:$E,4,FALSE)</f>
        <v>Finalizada</v>
      </c>
      <c r="E5467" s="64" t="s">
        <v>25</v>
      </c>
      <c r="F5467" s="65" t="s">
        <v>363</v>
      </c>
      <c r="G5467" s="66">
        <v>0.31</v>
      </c>
      <c r="H5467" s="67">
        <v>872.53804100000002</v>
      </c>
      <c r="I5467" s="129">
        <v>270.48679299999998</v>
      </c>
      <c r="J5467" s="86">
        <v>30.4146</v>
      </c>
      <c r="K5467" s="129">
        <f t="shared" si="158"/>
        <v>8.8933207406969021</v>
      </c>
      <c r="L5467" s="68" t="str">
        <f>VLOOKUP(C5467,[6]Consolidado!$B:$E,2,FALSE)</f>
        <v>Costa Palmas</v>
      </c>
      <c r="M5467" s="69" t="str">
        <f>VLOOKUP(C5467,[6]Consolidado!$B:$E,3,FALSE)</f>
        <v>BC-DT-01 Table base and top</v>
      </c>
      <c r="N5467" s="70" t="str">
        <f>VLOOKUP(C5467,[6]Consolidado!$B:$H,7,FALSE)</f>
        <v>Septiembre</v>
      </c>
      <c r="O5467" s="141"/>
      <c r="P5467" s="141"/>
    </row>
    <row r="5468" spans="1:16" s="71" customFormat="1" ht="16.5" customHeight="1" outlineLevel="1" x14ac:dyDescent="0.2">
      <c r="A5468" s="60" t="s">
        <v>725</v>
      </c>
      <c r="B5468" s="61">
        <v>43008</v>
      </c>
      <c r="C5468" s="141">
        <v>386</v>
      </c>
      <c r="D5468" s="63" t="str">
        <f>VLOOKUP(C5468,[6]Consolidado!$B:$E,4,FALSE)</f>
        <v>Finalizada</v>
      </c>
      <c r="E5468" s="64" t="s">
        <v>25</v>
      </c>
      <c r="F5468" s="65" t="s">
        <v>362</v>
      </c>
      <c r="G5468" s="66">
        <v>0.44</v>
      </c>
      <c r="H5468" s="67">
        <v>906.95663100000002</v>
      </c>
      <c r="I5468" s="129">
        <v>399.06091800000002</v>
      </c>
      <c r="J5468" s="86">
        <v>30.4146</v>
      </c>
      <c r="K5468" s="129">
        <f t="shared" si="158"/>
        <v>13.120702491566551</v>
      </c>
      <c r="L5468" s="68" t="str">
        <f>VLOOKUP(C5468,[6]Consolidado!$B:$E,2,FALSE)</f>
        <v>Costa Palmas</v>
      </c>
      <c r="M5468" s="69" t="str">
        <f>VLOOKUP(C5468,[6]Consolidado!$B:$E,3,FALSE)</f>
        <v>BC-DT-01 Table base and top</v>
      </c>
      <c r="N5468" s="70" t="str">
        <f>VLOOKUP(C5468,[6]Consolidado!$B:$H,7,FALSE)</f>
        <v>Septiembre</v>
      </c>
      <c r="O5468" s="141"/>
      <c r="P5468" s="141"/>
    </row>
    <row r="5469" spans="1:16" s="71" customFormat="1" ht="16.5" customHeight="1" outlineLevel="1" x14ac:dyDescent="0.2">
      <c r="A5469" s="60" t="s">
        <v>725</v>
      </c>
      <c r="B5469" s="61">
        <v>43008</v>
      </c>
      <c r="C5469" s="141">
        <v>386</v>
      </c>
      <c r="D5469" s="63" t="str">
        <f>VLOOKUP(C5469,[6]Consolidado!$B:$E,4,FALSE)</f>
        <v>Finalizada</v>
      </c>
      <c r="E5469" s="64" t="s">
        <v>25</v>
      </c>
      <c r="F5469" s="65" t="s">
        <v>320</v>
      </c>
      <c r="G5469" s="66">
        <v>0.06</v>
      </c>
      <c r="H5469" s="67">
        <v>619.23234000000002</v>
      </c>
      <c r="I5469" s="129">
        <v>37.153939999999999</v>
      </c>
      <c r="J5469" s="86">
        <v>30.4146</v>
      </c>
      <c r="K5469" s="129">
        <f t="shared" si="158"/>
        <v>1.2215823979273113</v>
      </c>
      <c r="L5469" s="68" t="str">
        <f>VLOOKUP(C5469,[6]Consolidado!$B:$E,2,FALSE)</f>
        <v>Costa Palmas</v>
      </c>
      <c r="M5469" s="69" t="str">
        <f>VLOOKUP(C5469,[6]Consolidado!$B:$E,3,FALSE)</f>
        <v>BC-DT-01 Table base and top</v>
      </c>
      <c r="N5469" s="70" t="str">
        <f>VLOOKUP(C5469,[6]Consolidado!$B:$H,7,FALSE)</f>
        <v>Septiembre</v>
      </c>
      <c r="O5469" s="141"/>
      <c r="P5469" s="141"/>
    </row>
    <row r="5470" spans="1:16" s="71" customFormat="1" ht="16.5" customHeight="1" outlineLevel="1" x14ac:dyDescent="0.2">
      <c r="A5470" s="60" t="s">
        <v>725</v>
      </c>
      <c r="B5470" s="61">
        <v>43008</v>
      </c>
      <c r="C5470" s="141">
        <v>386</v>
      </c>
      <c r="D5470" s="63" t="str">
        <f>VLOOKUP(C5470,[6]Consolidado!$B:$E,4,FALSE)</f>
        <v>Finalizada</v>
      </c>
      <c r="E5470" s="64" t="s">
        <v>25</v>
      </c>
      <c r="F5470" s="65" t="s">
        <v>322</v>
      </c>
      <c r="G5470" s="66">
        <v>0.06</v>
      </c>
      <c r="H5470" s="67">
        <v>1314.806926</v>
      </c>
      <c r="I5470" s="129">
        <v>78.888416000000007</v>
      </c>
      <c r="J5470" s="86">
        <v>30.4146</v>
      </c>
      <c r="K5470" s="129">
        <f t="shared" si="158"/>
        <v>2.5937679930033606</v>
      </c>
      <c r="L5470" s="68" t="str">
        <f>VLOOKUP(C5470,[6]Consolidado!$B:$E,2,FALSE)</f>
        <v>Costa Palmas</v>
      </c>
      <c r="M5470" s="69" t="str">
        <f>VLOOKUP(C5470,[6]Consolidado!$B:$E,3,FALSE)</f>
        <v>BC-DT-01 Table base and top</v>
      </c>
      <c r="N5470" s="70" t="str">
        <f>VLOOKUP(C5470,[6]Consolidado!$B:$H,7,FALSE)</f>
        <v>Septiembre</v>
      </c>
      <c r="O5470" s="141"/>
      <c r="P5470" s="141"/>
    </row>
    <row r="5471" spans="1:16" s="71" customFormat="1" ht="16.5" customHeight="1" outlineLevel="1" x14ac:dyDescent="0.2">
      <c r="A5471" s="60" t="s">
        <v>725</v>
      </c>
      <c r="B5471" s="61">
        <v>43008</v>
      </c>
      <c r="C5471" s="141">
        <v>386</v>
      </c>
      <c r="D5471" s="63" t="str">
        <f>VLOOKUP(C5471,[6]Consolidado!$B:$E,4,FALSE)</f>
        <v>Finalizada</v>
      </c>
      <c r="E5471" s="64" t="s">
        <v>25</v>
      </c>
      <c r="F5471" s="65" t="s">
        <v>319</v>
      </c>
      <c r="G5471" s="66">
        <v>0.13</v>
      </c>
      <c r="H5471" s="67">
        <v>1224.048943</v>
      </c>
      <c r="I5471" s="129">
        <v>159.126363</v>
      </c>
      <c r="J5471" s="86">
        <v>30.4146</v>
      </c>
      <c r="K5471" s="129">
        <f t="shared" si="158"/>
        <v>5.2319071432798721</v>
      </c>
      <c r="L5471" s="68" t="str">
        <f>VLOOKUP(C5471,[6]Consolidado!$B:$E,2,FALSE)</f>
        <v>Costa Palmas</v>
      </c>
      <c r="M5471" s="69" t="str">
        <f>VLOOKUP(C5471,[6]Consolidado!$B:$E,3,FALSE)</f>
        <v>BC-DT-01 Table base and top</v>
      </c>
      <c r="N5471" s="70" t="str">
        <f>VLOOKUP(C5471,[6]Consolidado!$B:$H,7,FALSE)</f>
        <v>Septiembre</v>
      </c>
      <c r="O5471" s="141"/>
      <c r="P5471" s="141"/>
    </row>
    <row r="5472" spans="1:16" s="71" customFormat="1" ht="16.5" customHeight="1" outlineLevel="1" x14ac:dyDescent="0.2">
      <c r="A5472" s="60" t="s">
        <v>725</v>
      </c>
      <c r="B5472" s="61">
        <v>43008</v>
      </c>
      <c r="C5472" s="141">
        <v>382</v>
      </c>
      <c r="D5472" s="63" t="str">
        <f>VLOOKUP(C5472,[6]Consolidado!$B:$E,4,FALSE)</f>
        <v>Finalizada</v>
      </c>
      <c r="E5472" s="64" t="s">
        <v>25</v>
      </c>
      <c r="F5472" s="65" t="s">
        <v>324</v>
      </c>
      <c r="G5472" s="66">
        <v>0.25</v>
      </c>
      <c r="H5472" s="67">
        <v>875.13470099999995</v>
      </c>
      <c r="I5472" s="129">
        <v>218.78367499999999</v>
      </c>
      <c r="J5472" s="86">
        <v>30.4146</v>
      </c>
      <c r="K5472" s="129">
        <f t="shared" si="158"/>
        <v>7.1933767006634968</v>
      </c>
      <c r="L5472" s="68" t="str">
        <f>VLOOKUP(C5472,[6]Consolidado!$B:$E,2,FALSE)</f>
        <v>The wick hotel</v>
      </c>
      <c r="M5472" s="69" t="str">
        <f>VLOOKUP(C5472,[6]Consolidado!$B:$E,3,FALSE)</f>
        <v>S-2 Bar Height chair</v>
      </c>
      <c r="N5472" s="70" t="str">
        <f>VLOOKUP(C5472,[6]Consolidado!$B:$H,7,FALSE)</f>
        <v>Septiembre</v>
      </c>
      <c r="O5472" s="141"/>
      <c r="P5472" s="141"/>
    </row>
    <row r="5473" spans="1:16" s="71" customFormat="1" ht="16.5" customHeight="1" outlineLevel="1" x14ac:dyDescent="0.2">
      <c r="A5473" s="60" t="s">
        <v>725</v>
      </c>
      <c r="B5473" s="61">
        <v>43008</v>
      </c>
      <c r="C5473" s="141">
        <v>382</v>
      </c>
      <c r="D5473" s="63" t="str">
        <f>VLOOKUP(C5473,[6]Consolidado!$B:$E,4,FALSE)</f>
        <v>Finalizada</v>
      </c>
      <c r="E5473" s="64" t="s">
        <v>25</v>
      </c>
      <c r="F5473" s="65" t="s">
        <v>360</v>
      </c>
      <c r="G5473" s="66">
        <v>0.13</v>
      </c>
      <c r="H5473" s="67">
        <v>238.478804</v>
      </c>
      <c r="I5473" s="129">
        <v>31.002244000000001</v>
      </c>
      <c r="J5473" s="86">
        <v>30.4146</v>
      </c>
      <c r="K5473" s="129">
        <f t="shared" si="158"/>
        <v>1.01932111551689</v>
      </c>
      <c r="L5473" s="68" t="str">
        <f>VLOOKUP(C5473,[6]Consolidado!$B:$E,2,FALSE)</f>
        <v>The wick hotel</v>
      </c>
      <c r="M5473" s="69" t="str">
        <f>VLOOKUP(C5473,[6]Consolidado!$B:$E,3,FALSE)</f>
        <v>S-2 Bar Height chair</v>
      </c>
      <c r="N5473" s="70" t="str">
        <f>VLOOKUP(C5473,[6]Consolidado!$B:$H,7,FALSE)</f>
        <v>Septiembre</v>
      </c>
      <c r="O5473" s="141"/>
      <c r="P5473" s="141"/>
    </row>
    <row r="5474" spans="1:16" s="71" customFormat="1" ht="16.5" customHeight="1" outlineLevel="1" x14ac:dyDescent="0.2">
      <c r="A5474" s="60" t="s">
        <v>725</v>
      </c>
      <c r="B5474" s="61">
        <v>43008</v>
      </c>
      <c r="C5474" s="141">
        <v>382</v>
      </c>
      <c r="D5474" s="63" t="str">
        <f>VLOOKUP(C5474,[6]Consolidado!$B:$E,4,FALSE)</f>
        <v>Finalizada</v>
      </c>
      <c r="E5474" s="64" t="s">
        <v>25</v>
      </c>
      <c r="F5474" s="65" t="s">
        <v>328</v>
      </c>
      <c r="G5474" s="66">
        <v>0.06</v>
      </c>
      <c r="H5474" s="67">
        <v>348.65106600000001</v>
      </c>
      <c r="I5474" s="129">
        <v>20.919063999999999</v>
      </c>
      <c r="J5474" s="86">
        <v>30.4146</v>
      </c>
      <c r="K5474" s="129">
        <f t="shared" si="158"/>
        <v>0.6877967818087366</v>
      </c>
      <c r="L5474" s="68" t="str">
        <f>VLOOKUP(C5474,[6]Consolidado!$B:$E,2,FALSE)</f>
        <v>The wick hotel</v>
      </c>
      <c r="M5474" s="69" t="str">
        <f>VLOOKUP(C5474,[6]Consolidado!$B:$E,3,FALSE)</f>
        <v>S-2 Bar Height chair</v>
      </c>
      <c r="N5474" s="70" t="str">
        <f>VLOOKUP(C5474,[6]Consolidado!$B:$H,7,FALSE)</f>
        <v>Septiembre</v>
      </c>
      <c r="O5474" s="141"/>
      <c r="P5474" s="141"/>
    </row>
    <row r="5475" spans="1:16" s="71" customFormat="1" ht="16.5" customHeight="1" outlineLevel="1" x14ac:dyDescent="0.2">
      <c r="A5475" s="60" t="s">
        <v>725</v>
      </c>
      <c r="B5475" s="61">
        <v>43008</v>
      </c>
      <c r="C5475" s="141">
        <v>382</v>
      </c>
      <c r="D5475" s="63" t="str">
        <f>VLOOKUP(C5475,[6]Consolidado!$B:$E,4,FALSE)</f>
        <v>Finalizada</v>
      </c>
      <c r="E5475" s="64" t="s">
        <v>25</v>
      </c>
      <c r="F5475" s="65" t="s">
        <v>329</v>
      </c>
      <c r="G5475" s="66">
        <v>0.13</v>
      </c>
      <c r="H5475" s="67">
        <v>406.3</v>
      </c>
      <c r="I5475" s="129">
        <v>52.819000000000003</v>
      </c>
      <c r="J5475" s="86">
        <v>30.4146</v>
      </c>
      <c r="K5475" s="129">
        <f t="shared" si="158"/>
        <v>1.7366330643835528</v>
      </c>
      <c r="L5475" s="68" t="str">
        <f>VLOOKUP(C5475,[6]Consolidado!$B:$E,2,FALSE)</f>
        <v>The wick hotel</v>
      </c>
      <c r="M5475" s="69" t="str">
        <f>VLOOKUP(C5475,[6]Consolidado!$B:$E,3,FALSE)</f>
        <v>S-2 Bar Height chair</v>
      </c>
      <c r="N5475" s="70" t="str">
        <f>VLOOKUP(C5475,[6]Consolidado!$B:$H,7,FALSE)</f>
        <v>Septiembre</v>
      </c>
      <c r="O5475" s="141"/>
      <c r="P5475" s="141"/>
    </row>
    <row r="5476" spans="1:16" s="71" customFormat="1" ht="16.5" customHeight="1" outlineLevel="1" x14ac:dyDescent="0.2">
      <c r="A5476" s="60" t="s">
        <v>725</v>
      </c>
      <c r="B5476" s="61">
        <v>43008</v>
      </c>
      <c r="C5476" s="141">
        <v>382</v>
      </c>
      <c r="D5476" s="63" t="str">
        <f>VLOOKUP(C5476,[6]Consolidado!$B:$E,4,FALSE)</f>
        <v>Finalizada</v>
      </c>
      <c r="E5476" s="64" t="s">
        <v>25</v>
      </c>
      <c r="F5476" s="65" t="s">
        <v>320</v>
      </c>
      <c r="G5476" s="66">
        <v>0.56000000000000005</v>
      </c>
      <c r="H5476" s="67">
        <v>619.23234000000002</v>
      </c>
      <c r="I5476" s="129">
        <v>346.77010999999999</v>
      </c>
      <c r="J5476" s="86">
        <v>30.4146</v>
      </c>
      <c r="K5476" s="129">
        <f t="shared" si="158"/>
        <v>11.401435823584725</v>
      </c>
      <c r="L5476" s="68" t="str">
        <f>VLOOKUP(C5476,[6]Consolidado!$B:$E,2,FALSE)</f>
        <v>The wick hotel</v>
      </c>
      <c r="M5476" s="69" t="str">
        <f>VLOOKUP(C5476,[6]Consolidado!$B:$E,3,FALSE)</f>
        <v>S-2 Bar Height chair</v>
      </c>
      <c r="N5476" s="70" t="str">
        <f>VLOOKUP(C5476,[6]Consolidado!$B:$H,7,FALSE)</f>
        <v>Septiembre</v>
      </c>
      <c r="O5476" s="141"/>
      <c r="P5476" s="141"/>
    </row>
    <row r="5477" spans="1:16" s="71" customFormat="1" ht="16.5" customHeight="1" outlineLevel="1" x14ac:dyDescent="0.2">
      <c r="A5477" s="60" t="s">
        <v>725</v>
      </c>
      <c r="B5477" s="61">
        <v>43008</v>
      </c>
      <c r="C5477" s="141">
        <v>382</v>
      </c>
      <c r="D5477" s="63" t="str">
        <f>VLOOKUP(C5477,[6]Consolidado!$B:$E,4,FALSE)</f>
        <v>Finalizada</v>
      </c>
      <c r="E5477" s="64" t="s">
        <v>25</v>
      </c>
      <c r="F5477" s="65" t="s">
        <v>322</v>
      </c>
      <c r="G5477" s="66">
        <v>0.56000000000000005</v>
      </c>
      <c r="H5477" s="67">
        <v>1314.806926</v>
      </c>
      <c r="I5477" s="129">
        <v>736.29187899999999</v>
      </c>
      <c r="J5477" s="86">
        <v>30.4146</v>
      </c>
      <c r="K5477" s="129">
        <f t="shared" si="158"/>
        <v>24.208501147475225</v>
      </c>
      <c r="L5477" s="68" t="str">
        <f>VLOOKUP(C5477,[6]Consolidado!$B:$E,2,FALSE)</f>
        <v>The wick hotel</v>
      </c>
      <c r="M5477" s="69" t="str">
        <f>VLOOKUP(C5477,[6]Consolidado!$B:$E,3,FALSE)</f>
        <v>S-2 Bar Height chair</v>
      </c>
      <c r="N5477" s="70" t="str">
        <f>VLOOKUP(C5477,[6]Consolidado!$B:$H,7,FALSE)</f>
        <v>Septiembre</v>
      </c>
      <c r="O5477" s="141"/>
      <c r="P5477" s="141"/>
    </row>
    <row r="5478" spans="1:16" s="71" customFormat="1" ht="16.5" customHeight="1" outlineLevel="1" x14ac:dyDescent="0.2">
      <c r="A5478" s="60" t="s">
        <v>725</v>
      </c>
      <c r="B5478" s="61">
        <v>43008</v>
      </c>
      <c r="C5478" s="141">
        <v>382</v>
      </c>
      <c r="D5478" s="63" t="str">
        <f>VLOOKUP(C5478,[6]Consolidado!$B:$E,4,FALSE)</f>
        <v>Finalizada</v>
      </c>
      <c r="E5478" s="64" t="s">
        <v>25</v>
      </c>
      <c r="F5478" s="65" t="s">
        <v>319</v>
      </c>
      <c r="G5478" s="66">
        <v>0.88</v>
      </c>
      <c r="H5478" s="67">
        <v>1224.048943</v>
      </c>
      <c r="I5478" s="129">
        <v>1077.1630700000001</v>
      </c>
      <c r="J5478" s="86">
        <v>30.4146</v>
      </c>
      <c r="K5478" s="129">
        <f t="shared" si="158"/>
        <v>35.415986730057277</v>
      </c>
      <c r="L5478" s="68" t="str">
        <f>VLOOKUP(C5478,[6]Consolidado!$B:$E,2,FALSE)</f>
        <v>The wick hotel</v>
      </c>
      <c r="M5478" s="69" t="str">
        <f>VLOOKUP(C5478,[6]Consolidado!$B:$E,3,FALSE)</f>
        <v>S-2 Bar Height chair</v>
      </c>
      <c r="N5478" s="70" t="str">
        <f>VLOOKUP(C5478,[6]Consolidado!$B:$H,7,FALSE)</f>
        <v>Septiembre</v>
      </c>
      <c r="O5478" s="141"/>
      <c r="P5478" s="141"/>
    </row>
    <row r="5479" spans="1:16" s="71" customFormat="1" ht="16.5" customHeight="1" outlineLevel="1" x14ac:dyDescent="0.2">
      <c r="A5479" s="60" t="s">
        <v>725</v>
      </c>
      <c r="B5479" s="61">
        <v>43008</v>
      </c>
      <c r="C5479" s="141">
        <v>382</v>
      </c>
      <c r="D5479" s="63" t="str">
        <f>VLOOKUP(C5479,[6]Consolidado!$B:$E,4,FALSE)</f>
        <v>Finalizada</v>
      </c>
      <c r="E5479" s="64" t="s">
        <v>25</v>
      </c>
      <c r="F5479" s="65" t="s">
        <v>318</v>
      </c>
      <c r="G5479" s="66">
        <v>0.25</v>
      </c>
      <c r="H5479" s="67">
        <v>979.00224600000001</v>
      </c>
      <c r="I5479" s="129">
        <v>244.750561</v>
      </c>
      <c r="J5479" s="86">
        <v>30.4146</v>
      </c>
      <c r="K5479" s="129">
        <f t="shared" si="158"/>
        <v>8.0471405509196234</v>
      </c>
      <c r="L5479" s="68" t="str">
        <f>VLOOKUP(C5479,[6]Consolidado!$B:$E,2,FALSE)</f>
        <v>The wick hotel</v>
      </c>
      <c r="M5479" s="69" t="str">
        <f>VLOOKUP(C5479,[6]Consolidado!$B:$E,3,FALSE)</f>
        <v>S-2 Bar Height chair</v>
      </c>
      <c r="N5479" s="70" t="str">
        <f>VLOOKUP(C5479,[6]Consolidado!$B:$H,7,FALSE)</f>
        <v>Septiembre</v>
      </c>
      <c r="O5479" s="141"/>
      <c r="P5479" s="141"/>
    </row>
    <row r="5480" spans="1:16" s="71" customFormat="1" ht="16.5" customHeight="1" outlineLevel="1" x14ac:dyDescent="0.2">
      <c r="A5480" s="60" t="s">
        <v>725</v>
      </c>
      <c r="B5480" s="61">
        <v>43008</v>
      </c>
      <c r="C5480" s="141">
        <v>381</v>
      </c>
      <c r="D5480" s="63" t="str">
        <f>VLOOKUP(C5480,[6]Consolidado!$B:$E,4,FALSE)</f>
        <v>Finalizada</v>
      </c>
      <c r="E5480" s="64" t="s">
        <v>25</v>
      </c>
      <c r="F5480" s="65" t="s">
        <v>324</v>
      </c>
      <c r="G5480" s="66">
        <v>1</v>
      </c>
      <c r="H5480" s="67">
        <v>875.13470099999995</v>
      </c>
      <c r="I5480" s="129">
        <v>875.13470099999995</v>
      </c>
      <c r="J5480" s="86">
        <v>30.4146</v>
      </c>
      <c r="K5480" s="129">
        <f t="shared" si="158"/>
        <v>28.773506835532935</v>
      </c>
      <c r="L5480" s="68" t="str">
        <f>VLOOKUP(C5480,[6]Consolidado!$B:$E,2,FALSE)</f>
        <v>The wick hotel</v>
      </c>
      <c r="M5480" s="69" t="str">
        <f>VLOOKUP(C5480,[6]Consolidado!$B:$E,3,FALSE)</f>
        <v>S-1 Dining chair</v>
      </c>
      <c r="N5480" s="70" t="str">
        <f>VLOOKUP(C5480,[6]Consolidado!$B:$H,7,FALSE)</f>
        <v>Septiembre</v>
      </c>
      <c r="O5480" s="141"/>
      <c r="P5480" s="141"/>
    </row>
    <row r="5481" spans="1:16" s="71" customFormat="1" ht="16.5" customHeight="1" outlineLevel="1" x14ac:dyDescent="0.2">
      <c r="A5481" s="60" t="s">
        <v>725</v>
      </c>
      <c r="B5481" s="61">
        <v>43008</v>
      </c>
      <c r="C5481" s="141">
        <v>381</v>
      </c>
      <c r="D5481" s="63" t="str">
        <f>VLOOKUP(C5481,[6]Consolidado!$B:$E,4,FALSE)</f>
        <v>Finalizada</v>
      </c>
      <c r="E5481" s="64" t="s">
        <v>25</v>
      </c>
      <c r="F5481" s="65" t="s">
        <v>360</v>
      </c>
      <c r="G5481" s="66">
        <v>0.38</v>
      </c>
      <c r="H5481" s="67">
        <v>238.478804</v>
      </c>
      <c r="I5481" s="129">
        <v>90.621944999999997</v>
      </c>
      <c r="J5481" s="86">
        <v>30.4146</v>
      </c>
      <c r="K5481" s="129">
        <f t="shared" si="158"/>
        <v>2.9795540628513937</v>
      </c>
      <c r="L5481" s="68" t="str">
        <f>VLOOKUP(C5481,[6]Consolidado!$B:$E,2,FALSE)</f>
        <v>The wick hotel</v>
      </c>
      <c r="M5481" s="69" t="str">
        <f>VLOOKUP(C5481,[6]Consolidado!$B:$E,3,FALSE)</f>
        <v>S-1 Dining chair</v>
      </c>
      <c r="N5481" s="70" t="str">
        <f>VLOOKUP(C5481,[6]Consolidado!$B:$H,7,FALSE)</f>
        <v>Septiembre</v>
      </c>
      <c r="O5481" s="141"/>
      <c r="P5481" s="141"/>
    </row>
    <row r="5482" spans="1:16" s="71" customFormat="1" ht="16.5" customHeight="1" outlineLevel="1" x14ac:dyDescent="0.2">
      <c r="A5482" s="60" t="s">
        <v>725</v>
      </c>
      <c r="B5482" s="61">
        <v>43008</v>
      </c>
      <c r="C5482" s="141">
        <v>381</v>
      </c>
      <c r="D5482" s="63" t="str">
        <f>VLOOKUP(C5482,[6]Consolidado!$B:$E,4,FALSE)</f>
        <v>Finalizada</v>
      </c>
      <c r="E5482" s="64" t="s">
        <v>25</v>
      </c>
      <c r="F5482" s="65" t="s">
        <v>359</v>
      </c>
      <c r="G5482" s="66">
        <v>0.13</v>
      </c>
      <c r="H5482" s="67">
        <v>142.25645599999999</v>
      </c>
      <c r="I5482" s="129">
        <v>18.493338999999999</v>
      </c>
      <c r="J5482" s="86">
        <v>30.4146</v>
      </c>
      <c r="K5482" s="129">
        <f t="shared" si="158"/>
        <v>0.60804149980601419</v>
      </c>
      <c r="L5482" s="68" t="str">
        <f>VLOOKUP(C5482,[6]Consolidado!$B:$E,2,FALSE)</f>
        <v>The wick hotel</v>
      </c>
      <c r="M5482" s="69" t="str">
        <f>VLOOKUP(C5482,[6]Consolidado!$B:$E,3,FALSE)</f>
        <v>S-1 Dining chair</v>
      </c>
      <c r="N5482" s="70" t="str">
        <f>VLOOKUP(C5482,[6]Consolidado!$B:$H,7,FALSE)</f>
        <v>Septiembre</v>
      </c>
      <c r="O5482" s="141"/>
      <c r="P5482" s="141"/>
    </row>
    <row r="5483" spans="1:16" s="71" customFormat="1" ht="16.5" customHeight="1" outlineLevel="1" x14ac:dyDescent="0.2">
      <c r="A5483" s="60" t="s">
        <v>725</v>
      </c>
      <c r="B5483" s="61">
        <v>43008</v>
      </c>
      <c r="C5483" s="141">
        <v>381</v>
      </c>
      <c r="D5483" s="63" t="str">
        <f>VLOOKUP(C5483,[6]Consolidado!$B:$E,4,FALSE)</f>
        <v>Finalizada</v>
      </c>
      <c r="E5483" s="64" t="s">
        <v>25</v>
      </c>
      <c r="F5483" s="65" t="s">
        <v>328</v>
      </c>
      <c r="G5483" s="66">
        <v>0.19</v>
      </c>
      <c r="H5483" s="67">
        <v>348.65106600000001</v>
      </c>
      <c r="I5483" s="129">
        <v>66.243702999999996</v>
      </c>
      <c r="J5483" s="86">
        <v>30.4146</v>
      </c>
      <c r="K5483" s="129">
        <f t="shared" si="158"/>
        <v>2.1780231533539811</v>
      </c>
      <c r="L5483" s="68" t="str">
        <f>VLOOKUP(C5483,[6]Consolidado!$B:$E,2,FALSE)</f>
        <v>The wick hotel</v>
      </c>
      <c r="M5483" s="69" t="str">
        <f>VLOOKUP(C5483,[6]Consolidado!$B:$E,3,FALSE)</f>
        <v>S-1 Dining chair</v>
      </c>
      <c r="N5483" s="70" t="str">
        <f>VLOOKUP(C5483,[6]Consolidado!$B:$H,7,FALSE)</f>
        <v>Septiembre</v>
      </c>
      <c r="O5483" s="141"/>
      <c r="P5483" s="141"/>
    </row>
    <row r="5484" spans="1:16" s="71" customFormat="1" ht="16.5" customHeight="1" outlineLevel="1" x14ac:dyDescent="0.2">
      <c r="A5484" s="60" t="s">
        <v>725</v>
      </c>
      <c r="B5484" s="61">
        <v>43008</v>
      </c>
      <c r="C5484" s="141">
        <v>381</v>
      </c>
      <c r="D5484" s="63" t="str">
        <f>VLOOKUP(C5484,[6]Consolidado!$B:$E,4,FALSE)</f>
        <v>Finalizada</v>
      </c>
      <c r="E5484" s="64" t="s">
        <v>25</v>
      </c>
      <c r="F5484" s="65" t="s">
        <v>329</v>
      </c>
      <c r="G5484" s="66">
        <v>0.25</v>
      </c>
      <c r="H5484" s="67">
        <v>406.3</v>
      </c>
      <c r="I5484" s="129">
        <v>101.575</v>
      </c>
      <c r="J5484" s="86">
        <v>30.4146</v>
      </c>
      <c r="K5484" s="129">
        <f t="shared" si="158"/>
        <v>3.3396789699683707</v>
      </c>
      <c r="L5484" s="68" t="str">
        <f>VLOOKUP(C5484,[6]Consolidado!$B:$E,2,FALSE)</f>
        <v>The wick hotel</v>
      </c>
      <c r="M5484" s="69" t="str">
        <f>VLOOKUP(C5484,[6]Consolidado!$B:$E,3,FALSE)</f>
        <v>S-1 Dining chair</v>
      </c>
      <c r="N5484" s="70" t="str">
        <f>VLOOKUP(C5484,[6]Consolidado!$B:$H,7,FALSE)</f>
        <v>Septiembre</v>
      </c>
      <c r="O5484" s="141"/>
      <c r="P5484" s="141"/>
    </row>
    <row r="5485" spans="1:16" s="71" customFormat="1" ht="16.5" customHeight="1" outlineLevel="1" x14ac:dyDescent="0.2">
      <c r="A5485" s="60" t="s">
        <v>725</v>
      </c>
      <c r="B5485" s="61">
        <v>43008</v>
      </c>
      <c r="C5485" s="141">
        <v>381</v>
      </c>
      <c r="D5485" s="63" t="str">
        <f>VLOOKUP(C5485,[6]Consolidado!$B:$E,4,FALSE)</f>
        <v>Finalizada</v>
      </c>
      <c r="E5485" s="64" t="s">
        <v>25</v>
      </c>
      <c r="F5485" s="65" t="s">
        <v>320</v>
      </c>
      <c r="G5485" s="66">
        <v>0.91</v>
      </c>
      <c r="H5485" s="67">
        <v>619.23234000000002</v>
      </c>
      <c r="I5485" s="129">
        <v>563.50142900000003</v>
      </c>
      <c r="J5485" s="86">
        <v>30.4146</v>
      </c>
      <c r="K5485" s="129">
        <f t="shared" si="158"/>
        <v>18.527333221544918</v>
      </c>
      <c r="L5485" s="68" t="str">
        <f>VLOOKUP(C5485,[6]Consolidado!$B:$E,2,FALSE)</f>
        <v>The wick hotel</v>
      </c>
      <c r="M5485" s="69" t="str">
        <f>VLOOKUP(C5485,[6]Consolidado!$B:$E,3,FALSE)</f>
        <v>S-1 Dining chair</v>
      </c>
      <c r="N5485" s="70" t="str">
        <f>VLOOKUP(C5485,[6]Consolidado!$B:$H,7,FALSE)</f>
        <v>Septiembre</v>
      </c>
      <c r="O5485" s="141"/>
      <c r="P5485" s="141"/>
    </row>
    <row r="5486" spans="1:16" s="71" customFormat="1" ht="16.5" customHeight="1" outlineLevel="1" x14ac:dyDescent="0.2">
      <c r="A5486" s="60" t="s">
        <v>725</v>
      </c>
      <c r="B5486" s="61">
        <v>43008</v>
      </c>
      <c r="C5486" s="141">
        <v>381</v>
      </c>
      <c r="D5486" s="63" t="str">
        <f>VLOOKUP(C5486,[6]Consolidado!$B:$E,4,FALSE)</f>
        <v>Finalizada</v>
      </c>
      <c r="E5486" s="64" t="s">
        <v>25</v>
      </c>
      <c r="F5486" s="65" t="s">
        <v>322</v>
      </c>
      <c r="G5486" s="66">
        <v>0.91</v>
      </c>
      <c r="H5486" s="67">
        <v>1314.806926</v>
      </c>
      <c r="I5486" s="129">
        <v>1196.474303</v>
      </c>
      <c r="J5486" s="86">
        <v>30.4146</v>
      </c>
      <c r="K5486" s="129">
        <f t="shared" si="158"/>
        <v>39.338814352317634</v>
      </c>
      <c r="L5486" s="68" t="str">
        <f>VLOOKUP(C5486,[6]Consolidado!$B:$E,2,FALSE)</f>
        <v>The wick hotel</v>
      </c>
      <c r="M5486" s="69" t="str">
        <f>VLOOKUP(C5486,[6]Consolidado!$B:$E,3,FALSE)</f>
        <v>S-1 Dining chair</v>
      </c>
      <c r="N5486" s="70" t="str">
        <f>VLOOKUP(C5486,[6]Consolidado!$B:$H,7,FALSE)</f>
        <v>Septiembre</v>
      </c>
      <c r="O5486" s="141"/>
      <c r="P5486" s="141"/>
    </row>
    <row r="5487" spans="1:16" s="71" customFormat="1" ht="16.5" customHeight="1" outlineLevel="1" x14ac:dyDescent="0.2">
      <c r="A5487" s="60" t="s">
        <v>725</v>
      </c>
      <c r="B5487" s="61">
        <v>43008</v>
      </c>
      <c r="C5487" s="141">
        <v>381</v>
      </c>
      <c r="D5487" s="63" t="str">
        <f>VLOOKUP(C5487,[6]Consolidado!$B:$E,4,FALSE)</f>
        <v>Finalizada</v>
      </c>
      <c r="E5487" s="64" t="s">
        <v>25</v>
      </c>
      <c r="F5487" s="65" t="s">
        <v>319</v>
      </c>
      <c r="G5487" s="66">
        <v>1.38</v>
      </c>
      <c r="H5487" s="67">
        <v>1224.048943</v>
      </c>
      <c r="I5487" s="129">
        <v>1689.187541</v>
      </c>
      <c r="J5487" s="86">
        <v>30.4146</v>
      </c>
      <c r="K5487" s="129">
        <f t="shared" si="158"/>
        <v>55.538706443615894</v>
      </c>
      <c r="L5487" s="68" t="str">
        <f>VLOOKUP(C5487,[6]Consolidado!$B:$E,2,FALSE)</f>
        <v>The wick hotel</v>
      </c>
      <c r="M5487" s="69" t="str">
        <f>VLOOKUP(C5487,[6]Consolidado!$B:$E,3,FALSE)</f>
        <v>S-1 Dining chair</v>
      </c>
      <c r="N5487" s="70" t="str">
        <f>VLOOKUP(C5487,[6]Consolidado!$B:$H,7,FALSE)</f>
        <v>Septiembre</v>
      </c>
      <c r="O5487" s="141"/>
      <c r="P5487" s="141"/>
    </row>
    <row r="5488" spans="1:16" s="71" customFormat="1" ht="16.5" customHeight="1" outlineLevel="1" x14ac:dyDescent="0.2">
      <c r="A5488" s="60" t="s">
        <v>725</v>
      </c>
      <c r="B5488" s="61">
        <v>43008</v>
      </c>
      <c r="C5488" s="141">
        <v>381</v>
      </c>
      <c r="D5488" s="63" t="str">
        <f>VLOOKUP(C5488,[6]Consolidado!$B:$E,4,FALSE)</f>
        <v>Finalizada</v>
      </c>
      <c r="E5488" s="64" t="s">
        <v>25</v>
      </c>
      <c r="F5488" s="65" t="s">
        <v>318</v>
      </c>
      <c r="G5488" s="66">
        <v>0.44</v>
      </c>
      <c r="H5488" s="67">
        <v>979.00224600000001</v>
      </c>
      <c r="I5488" s="129">
        <v>430.760988</v>
      </c>
      <c r="J5488" s="86">
        <v>30.4146</v>
      </c>
      <c r="K5488" s="129">
        <f t="shared" si="158"/>
        <v>14.162967390661064</v>
      </c>
      <c r="L5488" s="68" t="str">
        <f>VLOOKUP(C5488,[6]Consolidado!$B:$E,2,FALSE)</f>
        <v>The wick hotel</v>
      </c>
      <c r="M5488" s="69" t="str">
        <f>VLOOKUP(C5488,[6]Consolidado!$B:$E,3,FALSE)</f>
        <v>S-1 Dining chair</v>
      </c>
      <c r="N5488" s="70" t="str">
        <f>VLOOKUP(C5488,[6]Consolidado!$B:$H,7,FALSE)</f>
        <v>Septiembre</v>
      </c>
      <c r="O5488" s="141"/>
      <c r="P5488" s="141"/>
    </row>
    <row r="5489" spans="1:16" s="71" customFormat="1" ht="16.5" customHeight="1" outlineLevel="1" x14ac:dyDescent="0.2">
      <c r="A5489" s="60" t="s">
        <v>725</v>
      </c>
      <c r="B5489" s="61">
        <v>43008</v>
      </c>
      <c r="C5489" s="141" t="s">
        <v>702</v>
      </c>
      <c r="D5489" s="63" t="str">
        <f>VLOOKUP(C5489,[6]Consolidado!$B:$E,4,FALSE)</f>
        <v>En Proceso</v>
      </c>
      <c r="E5489" s="64" t="s">
        <v>49</v>
      </c>
      <c r="F5489" s="65" t="s">
        <v>376</v>
      </c>
      <c r="G5489" s="66">
        <v>-3</v>
      </c>
      <c r="H5489" s="67">
        <v>9.2758620000000001</v>
      </c>
      <c r="I5489" s="129">
        <v>-27.827586</v>
      </c>
      <c r="J5489" s="86">
        <v>30.4146</v>
      </c>
      <c r="K5489" s="129">
        <f t="shared" si="158"/>
        <v>-0.91494170562821808</v>
      </c>
      <c r="L5489" s="68" t="str">
        <f>VLOOKUP(C5489,[6]Consolidado!$B:$E,2,FALSE)</f>
        <v>Tapizado</v>
      </c>
      <c r="M5489" s="69" t="str">
        <f>VLOOKUP(C5489,[6]Consolidado!$B:$E,3,FALSE)</f>
        <v>Material de tapizado pendiente de distribuir</v>
      </c>
      <c r="N5489" s="70">
        <f>VLOOKUP(C5489,[6]Consolidado!$B:$H,7,FALSE)</f>
        <v>0</v>
      </c>
      <c r="O5489" s="141"/>
      <c r="P5489" s="141"/>
    </row>
    <row r="5490" spans="1:16" s="71" customFormat="1" ht="16.5" customHeight="1" outlineLevel="1" x14ac:dyDescent="0.2">
      <c r="A5490" s="60" t="s">
        <v>725</v>
      </c>
      <c r="B5490" s="61">
        <v>43008</v>
      </c>
      <c r="C5490" s="141" t="s">
        <v>702</v>
      </c>
      <c r="D5490" s="63" t="str">
        <f>VLOOKUP(C5490,[6]Consolidado!$B:$E,4,FALSE)</f>
        <v>En Proceso</v>
      </c>
      <c r="E5490" s="64" t="s">
        <v>49</v>
      </c>
      <c r="F5490" s="65" t="s">
        <v>375</v>
      </c>
      <c r="G5490" s="66">
        <v>-2.5</v>
      </c>
      <c r="H5490" s="67">
        <v>15.723577000000001</v>
      </c>
      <c r="I5490" s="129">
        <v>-39.308942999999999</v>
      </c>
      <c r="J5490" s="86">
        <v>30.4146</v>
      </c>
      <c r="K5490" s="129">
        <f t="shared" si="158"/>
        <v>-1.2924366258310154</v>
      </c>
      <c r="L5490" s="68" t="str">
        <f>VLOOKUP(C5490,[6]Consolidado!$B:$E,2,FALSE)</f>
        <v>Tapizado</v>
      </c>
      <c r="M5490" s="69" t="str">
        <f>VLOOKUP(C5490,[6]Consolidado!$B:$E,3,FALSE)</f>
        <v>Material de tapizado pendiente de distribuir</v>
      </c>
      <c r="N5490" s="70">
        <f>VLOOKUP(C5490,[6]Consolidado!$B:$H,7,FALSE)</f>
        <v>0</v>
      </c>
      <c r="O5490" s="141"/>
      <c r="P5490" s="141"/>
    </row>
    <row r="5491" spans="1:16" s="71" customFormat="1" ht="16.5" customHeight="1" outlineLevel="1" x14ac:dyDescent="0.2">
      <c r="A5491" s="60" t="s">
        <v>725</v>
      </c>
      <c r="B5491" s="61">
        <v>43008</v>
      </c>
      <c r="C5491" s="141" t="s">
        <v>89</v>
      </c>
      <c r="D5491" s="63" t="str">
        <f>VLOOKUP(C5491,[6]Consolidado!$B:$E,4,FALSE)</f>
        <v>En Proceso</v>
      </c>
      <c r="E5491" s="64" t="s">
        <v>33</v>
      </c>
      <c r="F5491" s="65" t="s">
        <v>727</v>
      </c>
      <c r="G5491" s="66">
        <v>-207.9</v>
      </c>
      <c r="H5491" s="67">
        <v>2.9346239999999999</v>
      </c>
      <c r="I5491" s="129">
        <v>-610.10833000000002</v>
      </c>
      <c r="J5491" s="86">
        <v>30.4146</v>
      </c>
      <c r="K5491" s="129">
        <f t="shared" si="158"/>
        <v>-20.059719016524959</v>
      </c>
      <c r="L5491" s="68" t="str">
        <f>VLOOKUP(C5491,[6]Consolidado!$B:$E,2,FALSE)</f>
        <v>Empaque</v>
      </c>
      <c r="M5491" s="69" t="str">
        <f>VLOOKUP(C5491,[6]Consolidado!$B:$E,3,FALSE)</f>
        <v>Material de empaque pendiente de distribuir</v>
      </c>
      <c r="N5491" s="70">
        <f>VLOOKUP(C5491,[6]Consolidado!$B:$H,7,FALSE)</f>
        <v>0</v>
      </c>
      <c r="O5491" s="141"/>
      <c r="P5491" s="141"/>
    </row>
    <row r="5492" spans="1:16" s="71" customFormat="1" ht="16.5" customHeight="1" outlineLevel="1" x14ac:dyDescent="0.2">
      <c r="A5492" s="60" t="s">
        <v>725</v>
      </c>
      <c r="B5492" s="61">
        <v>43008</v>
      </c>
      <c r="C5492" s="141" t="s">
        <v>290</v>
      </c>
      <c r="D5492" s="63" t="str">
        <f>VLOOKUP(C5492,[6]Consolidado!$B:$E,4,FALSE)</f>
        <v>En Proceso</v>
      </c>
      <c r="E5492" s="64" t="s">
        <v>25</v>
      </c>
      <c r="F5492" s="65" t="s">
        <v>364</v>
      </c>
      <c r="G5492" s="66">
        <v>-0.25</v>
      </c>
      <c r="H5492" s="67">
        <v>263.89999999999998</v>
      </c>
      <c r="I5492" s="129">
        <v>-65.974999999999994</v>
      </c>
      <c r="J5492" s="86">
        <v>30.4146</v>
      </c>
      <c r="K5492" s="129">
        <f t="shared" si="158"/>
        <v>-2.1691884818475335</v>
      </c>
      <c r="L5492" s="68" t="str">
        <f>VLOOKUP(C5492,[6]Consolidado!$B:$E,2,FALSE)</f>
        <v>Acabado</v>
      </c>
      <c r="M5492" s="69" t="str">
        <f>VLOOKUP(C5492,[6]Consolidado!$B:$E,3,FALSE)</f>
        <v>Material de acabado pendiente de distribuir</v>
      </c>
      <c r="N5492" s="70">
        <f>VLOOKUP(C5492,[6]Consolidado!$B:$H,7,FALSE)</f>
        <v>0</v>
      </c>
      <c r="O5492" s="141"/>
      <c r="P5492" s="141"/>
    </row>
    <row r="5493" spans="1:16" s="71" customFormat="1" ht="16.5" customHeight="1" outlineLevel="1" x14ac:dyDescent="0.2">
      <c r="A5493" s="60" t="s">
        <v>725</v>
      </c>
      <c r="B5493" s="61">
        <v>43008</v>
      </c>
      <c r="C5493" s="141" t="s">
        <v>290</v>
      </c>
      <c r="D5493" s="63" t="str">
        <f>VLOOKUP(C5493,[6]Consolidado!$B:$E,4,FALSE)</f>
        <v>En Proceso</v>
      </c>
      <c r="E5493" s="64" t="s">
        <v>25</v>
      </c>
      <c r="F5493" s="65" t="s">
        <v>328</v>
      </c>
      <c r="G5493" s="66">
        <v>-1.28</v>
      </c>
      <c r="H5493" s="67">
        <v>348.65106600000001</v>
      </c>
      <c r="I5493" s="129">
        <v>-446.27336400000002</v>
      </c>
      <c r="J5493" s="86">
        <v>30.4146</v>
      </c>
      <c r="K5493" s="129">
        <f t="shared" si="158"/>
        <v>-14.67299796808112</v>
      </c>
      <c r="L5493" s="68" t="str">
        <f>VLOOKUP(C5493,[6]Consolidado!$B:$E,2,FALSE)</f>
        <v>Acabado</v>
      </c>
      <c r="M5493" s="69" t="str">
        <f>VLOOKUP(C5493,[6]Consolidado!$B:$E,3,FALSE)</f>
        <v>Material de acabado pendiente de distribuir</v>
      </c>
      <c r="N5493" s="70">
        <f>VLOOKUP(C5493,[6]Consolidado!$B:$H,7,FALSE)</f>
        <v>0</v>
      </c>
      <c r="O5493" s="141"/>
      <c r="P5493" s="141"/>
    </row>
    <row r="5494" spans="1:16" s="71" customFormat="1" ht="16.5" customHeight="1" outlineLevel="1" x14ac:dyDescent="0.2">
      <c r="A5494" s="60" t="s">
        <v>725</v>
      </c>
      <c r="B5494" s="61">
        <v>43008</v>
      </c>
      <c r="C5494" s="141" t="s">
        <v>290</v>
      </c>
      <c r="D5494" s="63" t="str">
        <f>VLOOKUP(C5494,[6]Consolidado!$B:$E,4,FALSE)</f>
        <v>En Proceso</v>
      </c>
      <c r="E5494" s="64" t="s">
        <v>25</v>
      </c>
      <c r="F5494" s="65" t="s">
        <v>311</v>
      </c>
      <c r="G5494" s="66">
        <v>-0.03</v>
      </c>
      <c r="H5494" s="67">
        <v>643.67625299999997</v>
      </c>
      <c r="I5494" s="129">
        <v>-19.310288</v>
      </c>
      <c r="J5494" s="86">
        <v>30.4146</v>
      </c>
      <c r="K5494" s="129">
        <f t="shared" si="158"/>
        <v>-0.6349019221032004</v>
      </c>
      <c r="L5494" s="68" t="str">
        <f>VLOOKUP(C5494,[6]Consolidado!$B:$E,2,FALSE)</f>
        <v>Acabado</v>
      </c>
      <c r="M5494" s="69" t="str">
        <f>VLOOKUP(C5494,[6]Consolidado!$B:$E,3,FALSE)</f>
        <v>Material de acabado pendiente de distribuir</v>
      </c>
      <c r="N5494" s="70">
        <f>VLOOKUP(C5494,[6]Consolidado!$B:$H,7,FALSE)</f>
        <v>0</v>
      </c>
      <c r="O5494" s="141"/>
      <c r="P5494" s="141"/>
    </row>
    <row r="5495" spans="1:16" s="71" customFormat="1" ht="16.5" customHeight="1" outlineLevel="1" x14ac:dyDescent="0.2">
      <c r="A5495" s="60" t="s">
        <v>725</v>
      </c>
      <c r="B5495" s="61">
        <v>43008</v>
      </c>
      <c r="C5495" s="141" t="s">
        <v>290</v>
      </c>
      <c r="D5495" s="63" t="str">
        <f>VLOOKUP(C5495,[6]Consolidado!$B:$E,4,FALSE)</f>
        <v>En Proceso</v>
      </c>
      <c r="E5495" s="64" t="s">
        <v>25</v>
      </c>
      <c r="F5495" s="65" t="s">
        <v>310</v>
      </c>
      <c r="G5495" s="66">
        <v>-0.03</v>
      </c>
      <c r="H5495" s="67">
        <v>663.14836000000003</v>
      </c>
      <c r="I5495" s="129">
        <v>-19.894451</v>
      </c>
      <c r="J5495" s="86">
        <v>30.4146</v>
      </c>
      <c r="K5495" s="129">
        <f t="shared" si="158"/>
        <v>-0.65410858600803556</v>
      </c>
      <c r="L5495" s="68" t="str">
        <f>VLOOKUP(C5495,[6]Consolidado!$B:$E,2,FALSE)</f>
        <v>Acabado</v>
      </c>
      <c r="M5495" s="69" t="str">
        <f>VLOOKUP(C5495,[6]Consolidado!$B:$E,3,FALSE)</f>
        <v>Material de acabado pendiente de distribuir</v>
      </c>
      <c r="N5495" s="70">
        <f>VLOOKUP(C5495,[6]Consolidado!$B:$H,7,FALSE)</f>
        <v>0</v>
      </c>
      <c r="O5495" s="141"/>
      <c r="P5495" s="141"/>
    </row>
    <row r="5496" spans="1:16" s="71" customFormat="1" ht="16.5" customHeight="1" outlineLevel="1" x14ac:dyDescent="0.2">
      <c r="A5496" s="60" t="s">
        <v>725</v>
      </c>
      <c r="B5496" s="61">
        <v>43008</v>
      </c>
      <c r="C5496" s="141" t="s">
        <v>290</v>
      </c>
      <c r="D5496" s="63" t="str">
        <f>VLOOKUP(C5496,[6]Consolidado!$B:$E,4,FALSE)</f>
        <v>En Proceso</v>
      </c>
      <c r="E5496" s="64" t="s">
        <v>25</v>
      </c>
      <c r="F5496" s="65" t="s">
        <v>325</v>
      </c>
      <c r="G5496" s="66">
        <v>-0.19</v>
      </c>
      <c r="H5496" s="67">
        <v>919.18</v>
      </c>
      <c r="I5496" s="129">
        <v>-174.64420000000001</v>
      </c>
      <c r="J5496" s="86">
        <v>30.4146</v>
      </c>
      <c r="K5496" s="129">
        <f t="shared" si="158"/>
        <v>-5.7421172726256469</v>
      </c>
      <c r="L5496" s="68" t="str">
        <f>VLOOKUP(C5496,[6]Consolidado!$B:$E,2,FALSE)</f>
        <v>Acabado</v>
      </c>
      <c r="M5496" s="69" t="str">
        <f>VLOOKUP(C5496,[6]Consolidado!$B:$E,3,FALSE)</f>
        <v>Material de acabado pendiente de distribuir</v>
      </c>
      <c r="N5496" s="70">
        <f>VLOOKUP(C5496,[6]Consolidado!$B:$H,7,FALSE)</f>
        <v>0</v>
      </c>
      <c r="O5496" s="141"/>
      <c r="P5496" s="141"/>
    </row>
    <row r="5497" spans="1:16" s="71" customFormat="1" ht="16.5" customHeight="1" outlineLevel="1" x14ac:dyDescent="0.2">
      <c r="A5497" s="60" t="s">
        <v>725</v>
      </c>
      <c r="B5497" s="61">
        <v>43008</v>
      </c>
      <c r="C5497" s="141" t="s">
        <v>290</v>
      </c>
      <c r="D5497" s="63" t="str">
        <f>VLOOKUP(C5497,[6]Consolidado!$B:$E,4,FALSE)</f>
        <v>En Proceso</v>
      </c>
      <c r="E5497" s="64" t="s">
        <v>25</v>
      </c>
      <c r="F5497" s="65" t="s">
        <v>318</v>
      </c>
      <c r="G5497" s="66">
        <v>-2.72</v>
      </c>
      <c r="H5497" s="67">
        <v>979.00224600000001</v>
      </c>
      <c r="I5497" s="129">
        <v>-2662.886109</v>
      </c>
      <c r="J5497" s="86">
        <v>30.4146</v>
      </c>
      <c r="K5497" s="129">
        <f t="shared" si="158"/>
        <v>-87.552889368921512</v>
      </c>
      <c r="L5497" s="68" t="str">
        <f>VLOOKUP(C5497,[6]Consolidado!$B:$E,2,FALSE)</f>
        <v>Acabado</v>
      </c>
      <c r="M5497" s="69" t="str">
        <f>VLOOKUP(C5497,[6]Consolidado!$B:$E,3,FALSE)</f>
        <v>Material de acabado pendiente de distribuir</v>
      </c>
      <c r="N5497" s="70">
        <f>VLOOKUP(C5497,[6]Consolidado!$B:$H,7,FALSE)</f>
        <v>0</v>
      </c>
      <c r="O5497" s="141"/>
      <c r="P5497" s="141"/>
    </row>
    <row r="5498" spans="1:16" s="71" customFormat="1" ht="16.5" customHeight="1" outlineLevel="1" x14ac:dyDescent="0.2">
      <c r="A5498" s="60" t="s">
        <v>725</v>
      </c>
      <c r="B5498" s="61">
        <v>43008</v>
      </c>
      <c r="C5498" s="141" t="s">
        <v>290</v>
      </c>
      <c r="D5498" s="63" t="str">
        <f>VLOOKUP(C5498,[6]Consolidado!$B:$E,4,FALSE)</f>
        <v>En Proceso</v>
      </c>
      <c r="E5498" s="64" t="s">
        <v>25</v>
      </c>
      <c r="F5498" s="65" t="s">
        <v>373</v>
      </c>
      <c r="G5498" s="66">
        <v>-0.13</v>
      </c>
      <c r="H5498" s="67">
        <v>980.21</v>
      </c>
      <c r="I5498" s="129">
        <v>-127.4273</v>
      </c>
      <c r="J5498" s="86">
        <v>30.4146</v>
      </c>
      <c r="K5498" s="129">
        <f t="shared" si="158"/>
        <v>-4.1896753532842776</v>
      </c>
      <c r="L5498" s="68" t="str">
        <f>VLOOKUP(C5498,[6]Consolidado!$B:$E,2,FALSE)</f>
        <v>Acabado</v>
      </c>
      <c r="M5498" s="69" t="str">
        <f>VLOOKUP(C5498,[6]Consolidado!$B:$E,3,FALSE)</f>
        <v>Material de acabado pendiente de distribuir</v>
      </c>
      <c r="N5498" s="70">
        <f>VLOOKUP(C5498,[6]Consolidado!$B:$H,7,FALSE)</f>
        <v>0</v>
      </c>
      <c r="O5498" s="141"/>
      <c r="P5498" s="141"/>
    </row>
    <row r="5499" spans="1:16" s="71" customFormat="1" ht="16.5" customHeight="1" outlineLevel="1" x14ac:dyDescent="0.2">
      <c r="A5499" s="60" t="s">
        <v>725</v>
      </c>
      <c r="B5499" s="61">
        <v>43008</v>
      </c>
      <c r="C5499" s="141" t="s">
        <v>290</v>
      </c>
      <c r="D5499" s="63" t="str">
        <f>VLOOKUP(C5499,[6]Consolidado!$B:$E,4,FALSE)</f>
        <v>En Proceso</v>
      </c>
      <c r="E5499" s="64" t="s">
        <v>25</v>
      </c>
      <c r="F5499" s="65" t="s">
        <v>327</v>
      </c>
      <c r="G5499" s="66">
        <v>-1.08</v>
      </c>
      <c r="H5499" s="67">
        <v>1209.67</v>
      </c>
      <c r="I5499" s="129">
        <v>-1306.4436000000001</v>
      </c>
      <c r="J5499" s="86">
        <v>30.4146</v>
      </c>
      <c r="K5499" s="129">
        <f t="shared" si="158"/>
        <v>-42.954488962537731</v>
      </c>
      <c r="L5499" s="68" t="str">
        <f>VLOOKUP(C5499,[6]Consolidado!$B:$E,2,FALSE)</f>
        <v>Acabado</v>
      </c>
      <c r="M5499" s="69" t="str">
        <f>VLOOKUP(C5499,[6]Consolidado!$B:$E,3,FALSE)</f>
        <v>Material de acabado pendiente de distribuir</v>
      </c>
      <c r="N5499" s="70">
        <f>VLOOKUP(C5499,[6]Consolidado!$B:$H,7,FALSE)</f>
        <v>0</v>
      </c>
      <c r="O5499" s="141"/>
      <c r="P5499" s="141"/>
    </row>
    <row r="5500" spans="1:16" s="71" customFormat="1" ht="16.5" customHeight="1" outlineLevel="1" x14ac:dyDescent="0.2">
      <c r="A5500" s="60" t="s">
        <v>725</v>
      </c>
      <c r="B5500" s="61">
        <v>43008</v>
      </c>
      <c r="C5500" s="141" t="s">
        <v>290</v>
      </c>
      <c r="D5500" s="63" t="str">
        <f>VLOOKUP(C5500,[6]Consolidado!$B:$E,4,FALSE)</f>
        <v>En Proceso</v>
      </c>
      <c r="E5500" s="64" t="s">
        <v>25</v>
      </c>
      <c r="F5500" s="65" t="s">
        <v>359</v>
      </c>
      <c r="G5500" s="66">
        <v>-0.19</v>
      </c>
      <c r="H5500" s="67">
        <v>142.25645599999999</v>
      </c>
      <c r="I5500" s="129">
        <v>-27.028727</v>
      </c>
      <c r="J5500" s="86">
        <v>30.4146</v>
      </c>
      <c r="K5500" s="129">
        <f t="shared" si="158"/>
        <v>-0.88867606346951789</v>
      </c>
      <c r="L5500" s="68" t="str">
        <f>VLOOKUP(C5500,[6]Consolidado!$B:$E,2,FALSE)</f>
        <v>Acabado</v>
      </c>
      <c r="M5500" s="69" t="str">
        <f>VLOOKUP(C5500,[6]Consolidado!$B:$E,3,FALSE)</f>
        <v>Material de acabado pendiente de distribuir</v>
      </c>
      <c r="N5500" s="70">
        <f>VLOOKUP(C5500,[6]Consolidado!$B:$H,7,FALSE)</f>
        <v>0</v>
      </c>
      <c r="O5500" s="141"/>
      <c r="P5500" s="141"/>
    </row>
    <row r="5501" spans="1:16" s="71" customFormat="1" ht="16.5" customHeight="1" outlineLevel="1" x14ac:dyDescent="0.2">
      <c r="A5501" s="60" t="s">
        <v>725</v>
      </c>
      <c r="B5501" s="61">
        <v>43008</v>
      </c>
      <c r="C5501" s="141" t="s">
        <v>290</v>
      </c>
      <c r="D5501" s="63" t="str">
        <f>VLOOKUP(C5501,[6]Consolidado!$B:$E,4,FALSE)</f>
        <v>En Proceso</v>
      </c>
      <c r="E5501" s="64" t="s">
        <v>25</v>
      </c>
      <c r="F5501" s="65" t="s">
        <v>329</v>
      </c>
      <c r="G5501" s="66">
        <v>-0.5</v>
      </c>
      <c r="H5501" s="67">
        <v>406.3</v>
      </c>
      <c r="I5501" s="129">
        <v>-203.15</v>
      </c>
      <c r="J5501" s="86">
        <v>30.4146</v>
      </c>
      <c r="K5501" s="129">
        <f t="shared" si="158"/>
        <v>-6.6793579399367413</v>
      </c>
      <c r="L5501" s="68" t="str">
        <f>VLOOKUP(C5501,[6]Consolidado!$B:$E,2,FALSE)</f>
        <v>Acabado</v>
      </c>
      <c r="M5501" s="69" t="str">
        <f>VLOOKUP(C5501,[6]Consolidado!$B:$E,3,FALSE)</f>
        <v>Material de acabado pendiente de distribuir</v>
      </c>
      <c r="N5501" s="70">
        <f>VLOOKUP(C5501,[6]Consolidado!$B:$H,7,FALSE)</f>
        <v>0</v>
      </c>
      <c r="O5501" s="141"/>
      <c r="P5501" s="141"/>
    </row>
    <row r="5502" spans="1:16" s="71" customFormat="1" ht="16.5" customHeight="1" outlineLevel="1" x14ac:dyDescent="0.2">
      <c r="A5502" s="60" t="s">
        <v>725</v>
      </c>
      <c r="B5502" s="61">
        <v>43008</v>
      </c>
      <c r="C5502" s="141" t="s">
        <v>290</v>
      </c>
      <c r="D5502" s="63" t="str">
        <f>VLOOKUP(C5502,[6]Consolidado!$B:$E,4,FALSE)</f>
        <v>En Proceso</v>
      </c>
      <c r="E5502" s="64" t="s">
        <v>25</v>
      </c>
      <c r="F5502" s="65" t="s">
        <v>363</v>
      </c>
      <c r="G5502" s="66">
        <v>-0.56000000000000005</v>
      </c>
      <c r="H5502" s="67">
        <v>872.56601999999998</v>
      </c>
      <c r="I5502" s="129">
        <v>-488.63697100000002</v>
      </c>
      <c r="J5502" s="86">
        <v>30.4146</v>
      </c>
      <c r="K5502" s="129">
        <f t="shared" si="158"/>
        <v>-16.065868727519021</v>
      </c>
      <c r="L5502" s="68" t="str">
        <f>VLOOKUP(C5502,[6]Consolidado!$B:$E,2,FALSE)</f>
        <v>Acabado</v>
      </c>
      <c r="M5502" s="69" t="str">
        <f>VLOOKUP(C5502,[6]Consolidado!$B:$E,3,FALSE)</f>
        <v>Material de acabado pendiente de distribuir</v>
      </c>
      <c r="N5502" s="70">
        <f>VLOOKUP(C5502,[6]Consolidado!$B:$H,7,FALSE)</f>
        <v>0</v>
      </c>
      <c r="O5502" s="141"/>
      <c r="P5502" s="141"/>
    </row>
    <row r="5503" spans="1:16" s="71" customFormat="1" ht="16.5" customHeight="1" outlineLevel="1" x14ac:dyDescent="0.2">
      <c r="A5503" s="60" t="s">
        <v>725</v>
      </c>
      <c r="B5503" s="61">
        <v>43008</v>
      </c>
      <c r="C5503" s="141" t="s">
        <v>290</v>
      </c>
      <c r="D5503" s="63" t="str">
        <f>VLOOKUP(C5503,[6]Consolidado!$B:$E,4,FALSE)</f>
        <v>En Proceso</v>
      </c>
      <c r="E5503" s="64" t="s">
        <v>25</v>
      </c>
      <c r="F5503" s="65" t="s">
        <v>374</v>
      </c>
      <c r="G5503" s="66">
        <v>-0.03</v>
      </c>
      <c r="H5503" s="67">
        <v>844.26358800000003</v>
      </c>
      <c r="I5503" s="129">
        <v>-25.327908000000001</v>
      </c>
      <c r="J5503" s="86">
        <v>30.4146</v>
      </c>
      <c r="K5503" s="129">
        <f t="shared" si="158"/>
        <v>-0.83275492691010244</v>
      </c>
      <c r="L5503" s="68" t="str">
        <f>VLOOKUP(C5503,[6]Consolidado!$B:$E,2,FALSE)</f>
        <v>Acabado</v>
      </c>
      <c r="M5503" s="69" t="str">
        <f>VLOOKUP(C5503,[6]Consolidado!$B:$E,3,FALSE)</f>
        <v>Material de acabado pendiente de distribuir</v>
      </c>
      <c r="N5503" s="70">
        <f>VLOOKUP(C5503,[6]Consolidado!$B:$H,7,FALSE)</f>
        <v>0</v>
      </c>
      <c r="O5503" s="141"/>
      <c r="P5503" s="141"/>
    </row>
    <row r="5504" spans="1:16" s="71" customFormat="1" ht="16.5" customHeight="1" outlineLevel="1" x14ac:dyDescent="0.2">
      <c r="A5504" s="60" t="s">
        <v>725</v>
      </c>
      <c r="B5504" s="61">
        <v>43008</v>
      </c>
      <c r="C5504" s="141" t="s">
        <v>290</v>
      </c>
      <c r="D5504" s="63" t="str">
        <f>VLOOKUP(C5504,[6]Consolidado!$B:$E,4,FALSE)</f>
        <v>En Proceso</v>
      </c>
      <c r="E5504" s="64" t="s">
        <v>25</v>
      </c>
      <c r="F5504" s="65" t="s">
        <v>320</v>
      </c>
      <c r="G5504" s="66">
        <v>-3.8</v>
      </c>
      <c r="H5504" s="67">
        <v>619.23234000000002</v>
      </c>
      <c r="I5504" s="129">
        <v>-2353.0828919999999</v>
      </c>
      <c r="J5504" s="86">
        <v>30.4146</v>
      </c>
      <c r="K5504" s="129">
        <f t="shared" si="158"/>
        <v>-77.366886034996341</v>
      </c>
      <c r="L5504" s="68" t="str">
        <f>VLOOKUP(C5504,[6]Consolidado!$B:$E,2,FALSE)</f>
        <v>Acabado</v>
      </c>
      <c r="M5504" s="69" t="str">
        <f>VLOOKUP(C5504,[6]Consolidado!$B:$E,3,FALSE)</f>
        <v>Material de acabado pendiente de distribuir</v>
      </c>
      <c r="N5504" s="70">
        <f>VLOOKUP(C5504,[6]Consolidado!$B:$H,7,FALSE)</f>
        <v>0</v>
      </c>
      <c r="O5504" s="141"/>
      <c r="P5504" s="141"/>
    </row>
    <row r="5505" spans="1:16" s="71" customFormat="1" ht="16.5" customHeight="1" outlineLevel="1" x14ac:dyDescent="0.2">
      <c r="A5505" s="60" t="s">
        <v>725</v>
      </c>
      <c r="B5505" s="61">
        <v>43008</v>
      </c>
      <c r="C5505" s="141" t="s">
        <v>290</v>
      </c>
      <c r="D5505" s="63" t="str">
        <f>VLOOKUP(C5505,[6]Consolidado!$B:$E,4,FALSE)</f>
        <v>En Proceso</v>
      </c>
      <c r="E5505" s="64" t="s">
        <v>25</v>
      </c>
      <c r="F5505" s="65" t="s">
        <v>360</v>
      </c>
      <c r="G5505" s="66">
        <v>-0.63</v>
      </c>
      <c r="H5505" s="67">
        <v>238.478804</v>
      </c>
      <c r="I5505" s="129">
        <v>-150.241646</v>
      </c>
      <c r="J5505" s="86">
        <v>30.4146</v>
      </c>
      <c r="K5505" s="129">
        <f t="shared" si="158"/>
        <v>-4.9397870101858974</v>
      </c>
      <c r="L5505" s="68" t="str">
        <f>VLOOKUP(C5505,[6]Consolidado!$B:$E,2,FALSE)</f>
        <v>Acabado</v>
      </c>
      <c r="M5505" s="69" t="str">
        <f>VLOOKUP(C5505,[6]Consolidado!$B:$E,3,FALSE)</f>
        <v>Material de acabado pendiente de distribuir</v>
      </c>
      <c r="N5505" s="70">
        <f>VLOOKUP(C5505,[6]Consolidado!$B:$H,7,FALSE)</f>
        <v>0</v>
      </c>
      <c r="O5505" s="141"/>
      <c r="P5505" s="141"/>
    </row>
    <row r="5506" spans="1:16" s="71" customFormat="1" ht="16.5" customHeight="1" outlineLevel="1" x14ac:dyDescent="0.2">
      <c r="A5506" s="60" t="s">
        <v>725</v>
      </c>
      <c r="B5506" s="61">
        <v>43008</v>
      </c>
      <c r="C5506" s="141" t="s">
        <v>290</v>
      </c>
      <c r="D5506" s="63" t="str">
        <f>VLOOKUP(C5506,[6]Consolidado!$B:$E,4,FALSE)</f>
        <v>En Proceso</v>
      </c>
      <c r="E5506" s="64" t="s">
        <v>25</v>
      </c>
      <c r="F5506" s="65" t="s">
        <v>324</v>
      </c>
      <c r="G5506" s="66">
        <v>-1.63</v>
      </c>
      <c r="H5506" s="67">
        <v>875.13470099999995</v>
      </c>
      <c r="I5506" s="129">
        <v>-1426.4695630000001</v>
      </c>
      <c r="J5506" s="86">
        <v>30.4146</v>
      </c>
      <c r="K5506" s="129">
        <f t="shared" si="158"/>
        <v>-46.900816154083898</v>
      </c>
      <c r="L5506" s="68" t="str">
        <f>VLOOKUP(C5506,[6]Consolidado!$B:$E,2,FALSE)</f>
        <v>Acabado</v>
      </c>
      <c r="M5506" s="69" t="str">
        <f>VLOOKUP(C5506,[6]Consolidado!$B:$E,3,FALSE)</f>
        <v>Material de acabado pendiente de distribuir</v>
      </c>
      <c r="N5506" s="70">
        <f>VLOOKUP(C5506,[6]Consolidado!$B:$H,7,FALSE)</f>
        <v>0</v>
      </c>
      <c r="O5506" s="141"/>
      <c r="P5506" s="141"/>
    </row>
    <row r="5507" spans="1:16" s="71" customFormat="1" ht="16.5" customHeight="1" outlineLevel="1" x14ac:dyDescent="0.2">
      <c r="A5507" s="60" t="s">
        <v>725</v>
      </c>
      <c r="B5507" s="61">
        <v>43008</v>
      </c>
      <c r="C5507" s="141" t="s">
        <v>290</v>
      </c>
      <c r="D5507" s="63" t="str">
        <f>VLOOKUP(C5507,[6]Consolidado!$B:$E,4,FALSE)</f>
        <v>En Proceso</v>
      </c>
      <c r="E5507" s="64" t="s">
        <v>25</v>
      </c>
      <c r="F5507" s="65" t="s">
        <v>322</v>
      </c>
      <c r="G5507" s="66">
        <v>-3.77</v>
      </c>
      <c r="H5507" s="67">
        <v>1314.806926</v>
      </c>
      <c r="I5507" s="129">
        <v>-4956.8221110000004</v>
      </c>
      <c r="J5507" s="86">
        <v>30.4146</v>
      </c>
      <c r="K5507" s="129">
        <f t="shared" si="158"/>
        <v>-162.97508798406031</v>
      </c>
      <c r="L5507" s="68" t="str">
        <f>VLOOKUP(C5507,[6]Consolidado!$B:$E,2,FALSE)</f>
        <v>Acabado</v>
      </c>
      <c r="M5507" s="69" t="str">
        <f>VLOOKUP(C5507,[6]Consolidado!$B:$E,3,FALSE)</f>
        <v>Material de acabado pendiente de distribuir</v>
      </c>
      <c r="N5507" s="70">
        <f>VLOOKUP(C5507,[6]Consolidado!$B:$H,7,FALSE)</f>
        <v>0</v>
      </c>
      <c r="O5507" s="141"/>
      <c r="P5507" s="141"/>
    </row>
    <row r="5508" spans="1:16" s="71" customFormat="1" ht="16.5" customHeight="1" outlineLevel="1" x14ac:dyDescent="0.2">
      <c r="A5508" s="60" t="s">
        <v>725</v>
      </c>
      <c r="B5508" s="61">
        <v>43008</v>
      </c>
      <c r="C5508" s="141" t="s">
        <v>290</v>
      </c>
      <c r="D5508" s="63" t="str">
        <f>VLOOKUP(C5508,[6]Consolidado!$B:$E,4,FALSE)</f>
        <v>En Proceso</v>
      </c>
      <c r="E5508" s="64" t="s">
        <v>25</v>
      </c>
      <c r="F5508" s="65" t="s">
        <v>362</v>
      </c>
      <c r="G5508" s="66">
        <v>-0.69</v>
      </c>
      <c r="H5508" s="67">
        <v>906.95663100000002</v>
      </c>
      <c r="I5508" s="129">
        <v>-625.80007499999999</v>
      </c>
      <c r="J5508" s="86">
        <v>30.4146</v>
      </c>
      <c r="K5508" s="129">
        <f t="shared" si="158"/>
        <v>-20.575647057663097</v>
      </c>
      <c r="L5508" s="68" t="str">
        <f>VLOOKUP(C5508,[6]Consolidado!$B:$E,2,FALSE)</f>
        <v>Acabado</v>
      </c>
      <c r="M5508" s="69" t="str">
        <f>VLOOKUP(C5508,[6]Consolidado!$B:$E,3,FALSE)</f>
        <v>Material de acabado pendiente de distribuir</v>
      </c>
      <c r="N5508" s="70">
        <f>VLOOKUP(C5508,[6]Consolidado!$B:$H,7,FALSE)</f>
        <v>0</v>
      </c>
      <c r="O5508" s="141"/>
      <c r="P5508" s="141"/>
    </row>
    <row r="5509" spans="1:16" s="71" customFormat="1" ht="16.5" customHeight="1" outlineLevel="1" x14ac:dyDescent="0.2">
      <c r="A5509" s="60" t="s">
        <v>725</v>
      </c>
      <c r="B5509" s="61">
        <v>43008</v>
      </c>
      <c r="C5509" s="141" t="s">
        <v>290</v>
      </c>
      <c r="D5509" s="63" t="str">
        <f>VLOOKUP(C5509,[6]Consolidado!$B:$E,4,FALSE)</f>
        <v>En Proceso</v>
      </c>
      <c r="E5509" s="64" t="s">
        <v>25</v>
      </c>
      <c r="F5509" s="65" t="s">
        <v>319</v>
      </c>
      <c r="G5509" s="66">
        <v>-4.72</v>
      </c>
      <c r="H5509" s="67">
        <v>1224.048943</v>
      </c>
      <c r="I5509" s="129">
        <v>-5777.5110109999996</v>
      </c>
      <c r="J5509" s="86">
        <v>30.4146</v>
      </c>
      <c r="K5509" s="129">
        <f t="shared" si="158"/>
        <v>-189.95847425249715</v>
      </c>
      <c r="L5509" s="68" t="str">
        <f>VLOOKUP(C5509,[6]Consolidado!$B:$E,2,FALSE)</f>
        <v>Acabado</v>
      </c>
      <c r="M5509" s="69" t="str">
        <f>VLOOKUP(C5509,[6]Consolidado!$B:$E,3,FALSE)</f>
        <v>Material de acabado pendiente de distribuir</v>
      </c>
      <c r="N5509" s="70">
        <f>VLOOKUP(C5509,[6]Consolidado!$B:$H,7,FALSE)</f>
        <v>0</v>
      </c>
      <c r="O5509" s="141"/>
      <c r="P5509" s="141"/>
    </row>
    <row r="5510" spans="1:16" s="71" customFormat="1" ht="16.5" customHeight="1" outlineLevel="1" x14ac:dyDescent="0.2">
      <c r="A5510" s="60" t="s">
        <v>725</v>
      </c>
      <c r="B5510" s="61">
        <v>42986</v>
      </c>
      <c r="C5510" s="141" t="s">
        <v>290</v>
      </c>
      <c r="D5510" s="63" t="str">
        <f>VLOOKUP(C5510,[6]Consolidado!$B:$E,4,FALSE)</f>
        <v>En Proceso</v>
      </c>
      <c r="E5510" s="64" t="s">
        <v>25</v>
      </c>
      <c r="F5510" s="65" t="s">
        <v>320</v>
      </c>
      <c r="G5510" s="66">
        <v>2</v>
      </c>
      <c r="H5510" s="67">
        <v>619.23234000000002</v>
      </c>
      <c r="I5510" s="129">
        <v>1238.46468</v>
      </c>
      <c r="J5510" s="86">
        <v>30.4146</v>
      </c>
      <c r="K5510" s="129">
        <f t="shared" si="158"/>
        <v>40.719413702629659</v>
      </c>
      <c r="L5510" s="68" t="str">
        <f>VLOOKUP(C5510,[6]Consolidado!$B:$E,2,FALSE)</f>
        <v>Acabado</v>
      </c>
      <c r="M5510" s="69" t="str">
        <f>VLOOKUP(C5510,[6]Consolidado!$B:$E,3,FALSE)</f>
        <v>Material de acabado pendiente de distribuir</v>
      </c>
      <c r="N5510" s="70">
        <f>VLOOKUP(C5510,[6]Consolidado!$B:$H,7,FALSE)</f>
        <v>0</v>
      </c>
      <c r="O5510" s="141"/>
      <c r="P5510" s="141"/>
    </row>
    <row r="5511" spans="1:16" s="71" customFormat="1" ht="16.5" customHeight="1" outlineLevel="1" x14ac:dyDescent="0.2">
      <c r="A5511" s="60" t="s">
        <v>725</v>
      </c>
      <c r="B5511" s="61">
        <v>42986</v>
      </c>
      <c r="C5511" s="141" t="s">
        <v>290</v>
      </c>
      <c r="D5511" s="63" t="str">
        <f>VLOOKUP(C5511,[6]Consolidado!$B:$E,4,FALSE)</f>
        <v>En Proceso</v>
      </c>
      <c r="E5511" s="64" t="s">
        <v>25</v>
      </c>
      <c r="F5511" s="65" t="s">
        <v>322</v>
      </c>
      <c r="G5511" s="66">
        <v>2</v>
      </c>
      <c r="H5511" s="67">
        <v>1314.806926</v>
      </c>
      <c r="I5511" s="129">
        <v>2629.613852</v>
      </c>
      <c r="J5511" s="86">
        <v>30.4146</v>
      </c>
      <c r="K5511" s="129">
        <f t="shared" si="158"/>
        <v>86.458932617887456</v>
      </c>
      <c r="L5511" s="68" t="str">
        <f>VLOOKUP(C5511,[6]Consolidado!$B:$E,2,FALSE)</f>
        <v>Acabado</v>
      </c>
      <c r="M5511" s="69" t="str">
        <f>VLOOKUP(C5511,[6]Consolidado!$B:$E,3,FALSE)</f>
        <v>Material de acabado pendiente de distribuir</v>
      </c>
      <c r="N5511" s="70">
        <f>VLOOKUP(C5511,[6]Consolidado!$B:$H,7,FALSE)</f>
        <v>0</v>
      </c>
      <c r="O5511" s="141"/>
      <c r="P5511" s="141"/>
    </row>
    <row r="5512" spans="1:16" s="71" customFormat="1" ht="16.5" customHeight="1" outlineLevel="1" x14ac:dyDescent="0.2">
      <c r="A5512" s="60" t="s">
        <v>725</v>
      </c>
      <c r="B5512" s="61">
        <v>42986</v>
      </c>
      <c r="C5512" s="141" t="s">
        <v>290</v>
      </c>
      <c r="D5512" s="63" t="str">
        <f>VLOOKUP(C5512,[6]Consolidado!$B:$E,4,FALSE)</f>
        <v>En Proceso</v>
      </c>
      <c r="E5512" s="64" t="s">
        <v>25</v>
      </c>
      <c r="F5512" s="65" t="s">
        <v>319</v>
      </c>
      <c r="G5512" s="66">
        <v>2</v>
      </c>
      <c r="H5512" s="67">
        <v>1224.048943</v>
      </c>
      <c r="I5512" s="129">
        <v>2448.097886</v>
      </c>
      <c r="J5512" s="86">
        <v>30.4146</v>
      </c>
      <c r="K5512" s="129">
        <f t="shared" si="158"/>
        <v>80.490878919992369</v>
      </c>
      <c r="L5512" s="68" t="str">
        <f>VLOOKUP(C5512,[6]Consolidado!$B:$E,2,FALSE)</f>
        <v>Acabado</v>
      </c>
      <c r="M5512" s="69" t="str">
        <f>VLOOKUP(C5512,[6]Consolidado!$B:$E,3,FALSE)</f>
        <v>Material de acabado pendiente de distribuir</v>
      </c>
      <c r="N5512" s="70">
        <f>VLOOKUP(C5512,[6]Consolidado!$B:$H,7,FALSE)</f>
        <v>0</v>
      </c>
      <c r="O5512" s="141"/>
      <c r="P5512" s="141"/>
    </row>
    <row r="5513" spans="1:16" s="71" customFormat="1" ht="16.5" customHeight="1" outlineLevel="1" x14ac:dyDescent="0.2">
      <c r="A5513" s="60" t="s">
        <v>725</v>
      </c>
      <c r="B5513" s="61">
        <v>42986</v>
      </c>
      <c r="C5513" s="141" t="s">
        <v>290</v>
      </c>
      <c r="D5513" s="63" t="str">
        <f>VLOOKUP(C5513,[6]Consolidado!$B:$E,4,FALSE)</f>
        <v>En Proceso</v>
      </c>
      <c r="E5513" s="64" t="s">
        <v>25</v>
      </c>
      <c r="F5513" s="65" t="s">
        <v>318</v>
      </c>
      <c r="G5513" s="66">
        <v>2</v>
      </c>
      <c r="H5513" s="67">
        <v>979.00224600000001</v>
      </c>
      <c r="I5513" s="129">
        <v>1958.0044909999999</v>
      </c>
      <c r="J5513" s="86">
        <v>30.4146</v>
      </c>
      <c r="K5513" s="129">
        <f t="shared" si="158"/>
        <v>64.377124505993834</v>
      </c>
      <c r="L5513" s="68" t="str">
        <f>VLOOKUP(C5513,[6]Consolidado!$B:$E,2,FALSE)</f>
        <v>Acabado</v>
      </c>
      <c r="M5513" s="69" t="str">
        <f>VLOOKUP(C5513,[6]Consolidado!$B:$E,3,FALSE)</f>
        <v>Material de acabado pendiente de distribuir</v>
      </c>
      <c r="N5513" s="70">
        <f>VLOOKUP(C5513,[6]Consolidado!$B:$H,7,FALSE)</f>
        <v>0</v>
      </c>
      <c r="O5513" s="141"/>
      <c r="P5513" s="141"/>
    </row>
    <row r="5514" spans="1:16" s="71" customFormat="1" ht="16.5" customHeight="1" outlineLevel="1" x14ac:dyDescent="0.2">
      <c r="A5514" s="60" t="s">
        <v>725</v>
      </c>
      <c r="B5514" s="61">
        <v>42986</v>
      </c>
      <c r="C5514" s="141" t="s">
        <v>290</v>
      </c>
      <c r="D5514" s="63" t="str">
        <f>VLOOKUP(C5514,[6]Consolidado!$B:$E,4,FALSE)</f>
        <v>En Proceso</v>
      </c>
      <c r="E5514" s="64" t="s">
        <v>25</v>
      </c>
      <c r="F5514" s="65" t="s">
        <v>320</v>
      </c>
      <c r="G5514" s="66">
        <v>-2</v>
      </c>
      <c r="H5514" s="67">
        <v>619.23837000000003</v>
      </c>
      <c r="I5514" s="129">
        <v>-1238.4767400000001</v>
      </c>
      <c r="J5514" s="86">
        <v>30.4146</v>
      </c>
      <c r="K5514" s="129">
        <f t="shared" si="158"/>
        <v>-40.719810222721982</v>
      </c>
      <c r="L5514" s="68" t="str">
        <f>VLOOKUP(C5514,[6]Consolidado!$B:$E,2,FALSE)</f>
        <v>Acabado</v>
      </c>
      <c r="M5514" s="69" t="str">
        <f>VLOOKUP(C5514,[6]Consolidado!$B:$E,3,FALSE)</f>
        <v>Material de acabado pendiente de distribuir</v>
      </c>
      <c r="N5514" s="70">
        <f>VLOOKUP(C5514,[6]Consolidado!$B:$H,7,FALSE)</f>
        <v>0</v>
      </c>
      <c r="O5514" s="141"/>
      <c r="P5514" s="141"/>
    </row>
    <row r="5515" spans="1:16" s="71" customFormat="1" ht="16.5" customHeight="1" outlineLevel="1" x14ac:dyDescent="0.2">
      <c r="A5515" s="60" t="s">
        <v>725</v>
      </c>
      <c r="B5515" s="61">
        <v>42986</v>
      </c>
      <c r="C5515" s="141" t="s">
        <v>290</v>
      </c>
      <c r="D5515" s="63" t="str">
        <f>VLOOKUP(C5515,[6]Consolidado!$B:$E,4,FALSE)</f>
        <v>En Proceso</v>
      </c>
      <c r="E5515" s="64" t="s">
        <v>25</v>
      </c>
      <c r="F5515" s="65" t="s">
        <v>322</v>
      </c>
      <c r="G5515" s="66">
        <v>-2</v>
      </c>
      <c r="H5515" s="67">
        <v>1314.806926</v>
      </c>
      <c r="I5515" s="129">
        <v>-2629.613852</v>
      </c>
      <c r="J5515" s="86">
        <v>30.4146</v>
      </c>
      <c r="K5515" s="129">
        <f t="shared" si="158"/>
        <v>-86.458932617887456</v>
      </c>
      <c r="L5515" s="68" t="str">
        <f>VLOOKUP(C5515,[6]Consolidado!$B:$E,2,FALSE)</f>
        <v>Acabado</v>
      </c>
      <c r="M5515" s="69" t="str">
        <f>VLOOKUP(C5515,[6]Consolidado!$B:$E,3,FALSE)</f>
        <v>Material de acabado pendiente de distribuir</v>
      </c>
      <c r="N5515" s="70">
        <f>VLOOKUP(C5515,[6]Consolidado!$B:$H,7,FALSE)</f>
        <v>0</v>
      </c>
      <c r="O5515" s="141"/>
      <c r="P5515" s="141"/>
    </row>
    <row r="5516" spans="1:16" s="71" customFormat="1" ht="16.5" customHeight="1" outlineLevel="1" x14ac:dyDescent="0.2">
      <c r="A5516" s="60" t="s">
        <v>725</v>
      </c>
      <c r="B5516" s="61">
        <v>42986</v>
      </c>
      <c r="C5516" s="141" t="s">
        <v>290</v>
      </c>
      <c r="D5516" s="63" t="str">
        <f>VLOOKUP(C5516,[6]Consolidado!$B:$E,4,FALSE)</f>
        <v>En Proceso</v>
      </c>
      <c r="E5516" s="64" t="s">
        <v>25</v>
      </c>
      <c r="F5516" s="65" t="s">
        <v>319</v>
      </c>
      <c r="G5516" s="66">
        <v>-2</v>
      </c>
      <c r="H5516" s="67">
        <v>1224.048943</v>
      </c>
      <c r="I5516" s="129">
        <v>-2448.097886</v>
      </c>
      <c r="J5516" s="86">
        <v>30.4146</v>
      </c>
      <c r="K5516" s="129">
        <f t="shared" si="158"/>
        <v>-80.490878919992369</v>
      </c>
      <c r="L5516" s="68" t="str">
        <f>VLOOKUP(C5516,[6]Consolidado!$B:$E,2,FALSE)</f>
        <v>Acabado</v>
      </c>
      <c r="M5516" s="69" t="str">
        <f>VLOOKUP(C5516,[6]Consolidado!$B:$E,3,FALSE)</f>
        <v>Material de acabado pendiente de distribuir</v>
      </c>
      <c r="N5516" s="70">
        <f>VLOOKUP(C5516,[6]Consolidado!$B:$H,7,FALSE)</f>
        <v>0</v>
      </c>
      <c r="O5516" s="141"/>
      <c r="P5516" s="141"/>
    </row>
    <row r="5517" spans="1:16" s="71" customFormat="1" ht="16.5" customHeight="1" outlineLevel="1" x14ac:dyDescent="0.2">
      <c r="A5517" s="60" t="s">
        <v>725</v>
      </c>
      <c r="B5517" s="61">
        <v>42986</v>
      </c>
      <c r="C5517" s="141" t="s">
        <v>290</v>
      </c>
      <c r="D5517" s="63" t="str">
        <f>VLOOKUP(C5517,[6]Consolidado!$B:$E,4,FALSE)</f>
        <v>En Proceso</v>
      </c>
      <c r="E5517" s="64" t="s">
        <v>25</v>
      </c>
      <c r="F5517" s="65" t="s">
        <v>318</v>
      </c>
      <c r="G5517" s="66">
        <v>-2</v>
      </c>
      <c r="H5517" s="67">
        <v>979.00224600000001</v>
      </c>
      <c r="I5517" s="129">
        <v>-1958.004492</v>
      </c>
      <c r="J5517" s="86">
        <v>30.4146</v>
      </c>
      <c r="K5517" s="129">
        <f t="shared" si="158"/>
        <v>-64.377124538872778</v>
      </c>
      <c r="L5517" s="68" t="str">
        <f>VLOOKUP(C5517,[6]Consolidado!$B:$E,2,FALSE)</f>
        <v>Acabado</v>
      </c>
      <c r="M5517" s="69" t="str">
        <f>VLOOKUP(C5517,[6]Consolidado!$B:$E,3,FALSE)</f>
        <v>Material de acabado pendiente de distribuir</v>
      </c>
      <c r="N5517" s="70">
        <f>VLOOKUP(C5517,[6]Consolidado!$B:$H,7,FALSE)</f>
        <v>0</v>
      </c>
      <c r="O5517" s="141"/>
      <c r="P5517" s="141"/>
    </row>
    <row r="5518" spans="1:16" s="71" customFormat="1" ht="16.5" customHeight="1" outlineLevel="1" x14ac:dyDescent="0.2">
      <c r="A5518" s="60" t="s">
        <v>725</v>
      </c>
      <c r="B5518" s="61">
        <v>42989</v>
      </c>
      <c r="C5518" s="141" t="s">
        <v>89</v>
      </c>
      <c r="D5518" s="63" t="str">
        <f>VLOOKUP(C5518,[6]Consolidado!$B:$E,4,FALSE)</f>
        <v>En Proceso</v>
      </c>
      <c r="E5518" s="64" t="s">
        <v>33</v>
      </c>
      <c r="F5518" s="65" t="s">
        <v>727</v>
      </c>
      <c r="G5518" s="66">
        <v>283.25</v>
      </c>
      <c r="H5518" s="67">
        <v>2.9346239999999999</v>
      </c>
      <c r="I5518" s="129">
        <v>831.23216500000001</v>
      </c>
      <c r="J5518" s="86">
        <v>30.4146</v>
      </c>
      <c r="K5518" s="129">
        <f t="shared" si="158"/>
        <v>27.330037712151402</v>
      </c>
      <c r="L5518" s="68" t="str">
        <f>VLOOKUP(C5518,[6]Consolidado!$B:$E,2,FALSE)</f>
        <v>Empaque</v>
      </c>
      <c r="M5518" s="69" t="str">
        <f>VLOOKUP(C5518,[6]Consolidado!$B:$E,3,FALSE)</f>
        <v>Material de empaque pendiente de distribuir</v>
      </c>
      <c r="N5518" s="70">
        <f>VLOOKUP(C5518,[6]Consolidado!$B:$H,7,FALSE)</f>
        <v>0</v>
      </c>
      <c r="O5518" s="141"/>
      <c r="P5518" s="141"/>
    </row>
    <row r="5519" spans="1:16" s="71" customFormat="1" ht="16.5" customHeight="1" outlineLevel="1" x14ac:dyDescent="0.2">
      <c r="A5519" s="60" t="s">
        <v>725</v>
      </c>
      <c r="B5519" s="61">
        <v>42983</v>
      </c>
      <c r="C5519" s="141" t="s">
        <v>702</v>
      </c>
      <c r="D5519" s="63" t="str">
        <f>VLOOKUP(C5519,[6]Consolidado!$B:$E,4,FALSE)</f>
        <v>En Proceso</v>
      </c>
      <c r="E5519" s="64" t="s">
        <v>49</v>
      </c>
      <c r="F5519" s="65" t="s">
        <v>376</v>
      </c>
      <c r="G5519" s="66">
        <v>21</v>
      </c>
      <c r="H5519" s="67">
        <v>9.2758620000000001</v>
      </c>
      <c r="I5519" s="129">
        <v>194.793103</v>
      </c>
      <c r="J5519" s="86">
        <v>30.4146</v>
      </c>
      <c r="K5519" s="129">
        <f t="shared" si="158"/>
        <v>6.4045919722764726</v>
      </c>
      <c r="L5519" s="68" t="str">
        <f>VLOOKUP(C5519,[6]Consolidado!$B:$E,2,FALSE)</f>
        <v>Tapizado</v>
      </c>
      <c r="M5519" s="69" t="str">
        <f>VLOOKUP(C5519,[6]Consolidado!$B:$E,3,FALSE)</f>
        <v>Material de tapizado pendiente de distribuir</v>
      </c>
      <c r="N5519" s="70">
        <f>VLOOKUP(C5519,[6]Consolidado!$B:$H,7,FALSE)</f>
        <v>0</v>
      </c>
      <c r="O5519" s="141"/>
      <c r="P5519" s="141"/>
    </row>
    <row r="5520" spans="1:16" s="71" customFormat="1" ht="16.5" customHeight="1" outlineLevel="1" x14ac:dyDescent="0.2">
      <c r="A5520" s="60" t="s">
        <v>725</v>
      </c>
      <c r="B5520" s="61">
        <v>42983</v>
      </c>
      <c r="C5520" s="141" t="s">
        <v>702</v>
      </c>
      <c r="D5520" s="63" t="str">
        <f>VLOOKUP(C5520,[6]Consolidado!$B:$E,4,FALSE)</f>
        <v>En Proceso</v>
      </c>
      <c r="E5520" s="64" t="s">
        <v>49</v>
      </c>
      <c r="F5520" s="65" t="s">
        <v>375</v>
      </c>
      <c r="G5520" s="66">
        <v>27.5</v>
      </c>
      <c r="H5520" s="67">
        <v>15.723577000000001</v>
      </c>
      <c r="I5520" s="129">
        <v>432.39837399999999</v>
      </c>
      <c r="J5520" s="86">
        <v>30.4146</v>
      </c>
      <c r="K5520" s="129">
        <f t="shared" si="158"/>
        <v>14.216802917020114</v>
      </c>
      <c r="L5520" s="68" t="str">
        <f>VLOOKUP(C5520,[6]Consolidado!$B:$E,2,FALSE)</f>
        <v>Tapizado</v>
      </c>
      <c r="M5520" s="69" t="str">
        <f>VLOOKUP(C5520,[6]Consolidado!$B:$E,3,FALSE)</f>
        <v>Material de tapizado pendiente de distribuir</v>
      </c>
      <c r="N5520" s="70">
        <f>VLOOKUP(C5520,[6]Consolidado!$B:$H,7,FALSE)</f>
        <v>0</v>
      </c>
      <c r="O5520" s="141"/>
      <c r="P5520" s="141"/>
    </row>
    <row r="5521" spans="1:16" s="71" customFormat="1" ht="16.5" customHeight="1" outlineLevel="1" x14ac:dyDescent="0.2">
      <c r="A5521" s="60" t="s">
        <v>725</v>
      </c>
      <c r="B5521" s="61">
        <v>43004</v>
      </c>
      <c r="C5521" s="141" t="s">
        <v>702</v>
      </c>
      <c r="D5521" s="63" t="str">
        <f>VLOOKUP(C5521,[6]Consolidado!$B:$E,4,FALSE)</f>
        <v>En Proceso</v>
      </c>
      <c r="E5521" s="64" t="s">
        <v>49</v>
      </c>
      <c r="F5521" s="65" t="s">
        <v>355</v>
      </c>
      <c r="G5521" s="66">
        <v>1</v>
      </c>
      <c r="H5521" s="67">
        <v>1900</v>
      </c>
      <c r="I5521" s="129">
        <v>1900</v>
      </c>
      <c r="J5521" s="86">
        <v>30.4146</v>
      </c>
      <c r="K5521" s="129">
        <f t="shared" si="158"/>
        <v>62.469997961505328</v>
      </c>
      <c r="L5521" s="68" t="str">
        <f>VLOOKUP(C5521,[6]Consolidado!$B:$E,2,FALSE)</f>
        <v>Tapizado</v>
      </c>
      <c r="M5521" s="69" t="str">
        <f>VLOOKUP(C5521,[6]Consolidado!$B:$E,3,FALSE)</f>
        <v>Material de tapizado pendiente de distribuir</v>
      </c>
      <c r="N5521" s="70">
        <f>VLOOKUP(C5521,[6]Consolidado!$B:$H,7,FALSE)</f>
        <v>0</v>
      </c>
      <c r="O5521" s="141"/>
      <c r="P5521" s="141"/>
    </row>
    <row r="5522" spans="1:16" s="71" customFormat="1" ht="16.5" customHeight="1" outlineLevel="1" x14ac:dyDescent="0.2">
      <c r="A5522" s="60" t="s">
        <v>725</v>
      </c>
      <c r="B5522" s="61">
        <v>42988</v>
      </c>
      <c r="C5522" s="141" t="s">
        <v>290</v>
      </c>
      <c r="D5522" s="63" t="str">
        <f>VLOOKUP(C5522,[6]Consolidado!$B:$E,4,FALSE)</f>
        <v>En Proceso</v>
      </c>
      <c r="E5522" s="64" t="s">
        <v>25</v>
      </c>
      <c r="F5522" s="65" t="s">
        <v>327</v>
      </c>
      <c r="G5522" s="66">
        <v>1</v>
      </c>
      <c r="H5522" s="67">
        <v>1209.67</v>
      </c>
      <c r="I5522" s="129">
        <v>1209.67</v>
      </c>
      <c r="J5522" s="86">
        <v>30.4146</v>
      </c>
      <c r="K5522" s="129">
        <f t="shared" si="158"/>
        <v>39.772674965312717</v>
      </c>
      <c r="L5522" s="68" t="str">
        <f>VLOOKUP(C5522,[6]Consolidado!$B:$E,2,FALSE)</f>
        <v>Acabado</v>
      </c>
      <c r="M5522" s="69" t="str">
        <f>VLOOKUP(C5522,[6]Consolidado!$B:$E,3,FALSE)</f>
        <v>Material de acabado pendiente de distribuir</v>
      </c>
      <c r="N5522" s="70">
        <f>VLOOKUP(C5522,[6]Consolidado!$B:$H,7,FALSE)</f>
        <v>0</v>
      </c>
      <c r="O5522" s="141"/>
      <c r="P5522" s="141"/>
    </row>
    <row r="5523" spans="1:16" s="71" customFormat="1" ht="16.5" customHeight="1" outlineLevel="1" x14ac:dyDescent="0.2">
      <c r="A5523" s="60" t="s">
        <v>725</v>
      </c>
      <c r="B5523" s="61">
        <v>42988</v>
      </c>
      <c r="C5523" s="141" t="s">
        <v>290</v>
      </c>
      <c r="D5523" s="63" t="str">
        <f>VLOOKUP(C5523,[6]Consolidado!$B:$E,4,FALSE)</f>
        <v>En Proceso</v>
      </c>
      <c r="E5523" s="64" t="s">
        <v>25</v>
      </c>
      <c r="F5523" s="65" t="s">
        <v>325</v>
      </c>
      <c r="G5523" s="66">
        <v>1</v>
      </c>
      <c r="H5523" s="67">
        <v>919.18</v>
      </c>
      <c r="I5523" s="129">
        <v>919.18</v>
      </c>
      <c r="J5523" s="86">
        <v>30.4146</v>
      </c>
      <c r="K5523" s="129">
        <f t="shared" si="158"/>
        <v>30.221669855924457</v>
      </c>
      <c r="L5523" s="68" t="str">
        <f>VLOOKUP(C5523,[6]Consolidado!$B:$E,2,FALSE)</f>
        <v>Acabado</v>
      </c>
      <c r="M5523" s="69" t="str">
        <f>VLOOKUP(C5523,[6]Consolidado!$B:$E,3,FALSE)</f>
        <v>Material de acabado pendiente de distribuir</v>
      </c>
      <c r="N5523" s="70">
        <f>VLOOKUP(C5523,[6]Consolidado!$B:$H,7,FALSE)</f>
        <v>0</v>
      </c>
      <c r="O5523" s="141"/>
      <c r="P5523" s="141"/>
    </row>
    <row r="5524" spans="1:16" s="71" customFormat="1" ht="16.5" customHeight="1" outlineLevel="1" x14ac:dyDescent="0.2">
      <c r="A5524" s="60" t="s">
        <v>725</v>
      </c>
      <c r="B5524" s="61">
        <v>42988</v>
      </c>
      <c r="C5524" s="141" t="s">
        <v>290</v>
      </c>
      <c r="D5524" s="63" t="str">
        <f>VLOOKUP(C5524,[6]Consolidado!$B:$E,4,FALSE)</f>
        <v>En Proceso</v>
      </c>
      <c r="E5524" s="64" t="s">
        <v>25</v>
      </c>
      <c r="F5524" s="65" t="s">
        <v>324</v>
      </c>
      <c r="G5524" s="66">
        <v>3</v>
      </c>
      <c r="H5524" s="67">
        <v>875.13470099999995</v>
      </c>
      <c r="I5524" s="129">
        <v>2625.4041029999998</v>
      </c>
      <c r="J5524" s="86">
        <v>30.4146</v>
      </c>
      <c r="K5524" s="129">
        <f t="shared" si="158"/>
        <v>86.320520506598797</v>
      </c>
      <c r="L5524" s="68" t="str">
        <f>VLOOKUP(C5524,[6]Consolidado!$B:$E,2,FALSE)</f>
        <v>Acabado</v>
      </c>
      <c r="M5524" s="69" t="str">
        <f>VLOOKUP(C5524,[6]Consolidado!$B:$E,3,FALSE)</f>
        <v>Material de acabado pendiente de distribuir</v>
      </c>
      <c r="N5524" s="70">
        <f>VLOOKUP(C5524,[6]Consolidado!$B:$H,7,FALSE)</f>
        <v>0</v>
      </c>
      <c r="O5524" s="141"/>
      <c r="P5524" s="141"/>
    </row>
    <row r="5525" spans="1:16" s="71" customFormat="1" ht="16.5" customHeight="1" outlineLevel="1" x14ac:dyDescent="0.2">
      <c r="A5525" s="60" t="s">
        <v>725</v>
      </c>
      <c r="B5525" s="61">
        <v>42988</v>
      </c>
      <c r="C5525" s="141" t="s">
        <v>290</v>
      </c>
      <c r="D5525" s="63" t="str">
        <f>VLOOKUP(C5525,[6]Consolidado!$B:$E,4,FALSE)</f>
        <v>En Proceso</v>
      </c>
      <c r="E5525" s="64" t="s">
        <v>25</v>
      </c>
      <c r="F5525" s="65" t="s">
        <v>322</v>
      </c>
      <c r="G5525" s="66">
        <v>2</v>
      </c>
      <c r="H5525" s="67">
        <v>1314.806926</v>
      </c>
      <c r="I5525" s="129">
        <v>2629.613852</v>
      </c>
      <c r="J5525" s="86">
        <v>30.4146</v>
      </c>
      <c r="K5525" s="129">
        <f t="shared" si="158"/>
        <v>86.458932617887456</v>
      </c>
      <c r="L5525" s="68" t="str">
        <f>VLOOKUP(C5525,[6]Consolidado!$B:$E,2,FALSE)</f>
        <v>Acabado</v>
      </c>
      <c r="M5525" s="69" t="str">
        <f>VLOOKUP(C5525,[6]Consolidado!$B:$E,3,FALSE)</f>
        <v>Material de acabado pendiente de distribuir</v>
      </c>
      <c r="N5525" s="70">
        <f>VLOOKUP(C5525,[6]Consolidado!$B:$H,7,FALSE)</f>
        <v>0</v>
      </c>
      <c r="O5525" s="141"/>
      <c r="P5525" s="141"/>
    </row>
    <row r="5526" spans="1:16" s="71" customFormat="1" ht="16.5" customHeight="1" outlineLevel="1" x14ac:dyDescent="0.2">
      <c r="A5526" s="60" t="s">
        <v>725</v>
      </c>
      <c r="B5526" s="61">
        <v>42988</v>
      </c>
      <c r="C5526" s="141" t="s">
        <v>290</v>
      </c>
      <c r="D5526" s="63" t="str">
        <f>VLOOKUP(C5526,[6]Consolidado!$B:$E,4,FALSE)</f>
        <v>En Proceso</v>
      </c>
      <c r="E5526" s="64" t="s">
        <v>25</v>
      </c>
      <c r="F5526" s="65" t="s">
        <v>318</v>
      </c>
      <c r="G5526" s="66">
        <v>1</v>
      </c>
      <c r="H5526" s="67">
        <v>979.00224600000001</v>
      </c>
      <c r="I5526" s="129">
        <v>979.00224600000001</v>
      </c>
      <c r="J5526" s="86">
        <v>30.4146</v>
      </c>
      <c r="K5526" s="129">
        <f t="shared" ref="K5526:K5543" si="159">IFERROR(I5526/J5526,0)</f>
        <v>32.188562269436389</v>
      </c>
      <c r="L5526" s="68" t="str">
        <f>VLOOKUP(C5526,[6]Consolidado!$B:$E,2,FALSE)</f>
        <v>Acabado</v>
      </c>
      <c r="M5526" s="69" t="str">
        <f>VLOOKUP(C5526,[6]Consolidado!$B:$E,3,FALSE)</f>
        <v>Material de acabado pendiente de distribuir</v>
      </c>
      <c r="N5526" s="70">
        <f>VLOOKUP(C5526,[6]Consolidado!$B:$H,7,FALSE)</f>
        <v>0</v>
      </c>
      <c r="O5526" s="141"/>
      <c r="P5526" s="141"/>
    </row>
    <row r="5527" spans="1:16" s="71" customFormat="1" ht="16.5" customHeight="1" outlineLevel="1" x14ac:dyDescent="0.2">
      <c r="A5527" s="60" t="s">
        <v>725</v>
      </c>
      <c r="B5527" s="61">
        <v>43006</v>
      </c>
      <c r="C5527" s="141" t="s">
        <v>290</v>
      </c>
      <c r="D5527" s="63" t="str">
        <f>VLOOKUP(C5527,[6]Consolidado!$B:$E,4,FALSE)</f>
        <v>En Proceso</v>
      </c>
      <c r="E5527" s="64" t="s">
        <v>25</v>
      </c>
      <c r="F5527" s="65" t="s">
        <v>327</v>
      </c>
      <c r="G5527" s="66">
        <v>2</v>
      </c>
      <c r="H5527" s="67">
        <v>1209.67</v>
      </c>
      <c r="I5527" s="129">
        <v>2419.34</v>
      </c>
      <c r="J5527" s="86">
        <v>30.4146</v>
      </c>
      <c r="K5527" s="129">
        <f t="shared" si="159"/>
        <v>79.545349930625434</v>
      </c>
      <c r="L5527" s="68" t="str">
        <f>VLOOKUP(C5527,[6]Consolidado!$B:$E,2,FALSE)</f>
        <v>Acabado</v>
      </c>
      <c r="M5527" s="69" t="str">
        <f>VLOOKUP(C5527,[6]Consolidado!$B:$E,3,FALSE)</f>
        <v>Material de acabado pendiente de distribuir</v>
      </c>
      <c r="N5527" s="70">
        <f>VLOOKUP(C5527,[6]Consolidado!$B:$H,7,FALSE)</f>
        <v>0</v>
      </c>
      <c r="O5527" s="141"/>
      <c r="P5527" s="141"/>
    </row>
    <row r="5528" spans="1:16" s="71" customFormat="1" ht="16.5" customHeight="1" outlineLevel="1" x14ac:dyDescent="0.2">
      <c r="A5528" s="60" t="s">
        <v>725</v>
      </c>
      <c r="B5528" s="61">
        <v>43005</v>
      </c>
      <c r="C5528" s="141" t="s">
        <v>290</v>
      </c>
      <c r="D5528" s="63" t="str">
        <f>VLOOKUP(C5528,[6]Consolidado!$B:$E,4,FALSE)</f>
        <v>En Proceso</v>
      </c>
      <c r="E5528" s="64" t="s">
        <v>25</v>
      </c>
      <c r="F5528" s="65" t="s">
        <v>366</v>
      </c>
      <c r="G5528" s="66">
        <v>1</v>
      </c>
      <c r="H5528" s="67">
        <v>1209.67</v>
      </c>
      <c r="I5528" s="129">
        <v>1209.67</v>
      </c>
      <c r="J5528" s="86">
        <v>30.4146</v>
      </c>
      <c r="K5528" s="129">
        <f t="shared" si="159"/>
        <v>39.772674965312717</v>
      </c>
      <c r="L5528" s="68" t="str">
        <f>VLOOKUP(C5528,[6]Consolidado!$B:$E,2,FALSE)</f>
        <v>Acabado</v>
      </c>
      <c r="M5528" s="69" t="str">
        <f>VLOOKUP(C5528,[6]Consolidado!$B:$E,3,FALSE)</f>
        <v>Material de acabado pendiente de distribuir</v>
      </c>
      <c r="N5528" s="70">
        <f>VLOOKUP(C5528,[6]Consolidado!$B:$H,7,FALSE)</f>
        <v>0</v>
      </c>
      <c r="O5528" s="141"/>
      <c r="P5528" s="141"/>
    </row>
    <row r="5529" spans="1:16" s="71" customFormat="1" ht="16.5" customHeight="1" outlineLevel="1" x14ac:dyDescent="0.2">
      <c r="A5529" s="60" t="s">
        <v>725</v>
      </c>
      <c r="B5529" s="61">
        <v>43005</v>
      </c>
      <c r="C5529" s="141" t="s">
        <v>290</v>
      </c>
      <c r="D5529" s="63" t="str">
        <f>VLOOKUP(C5529,[6]Consolidado!$B:$E,4,FALSE)</f>
        <v>En Proceso</v>
      </c>
      <c r="E5529" s="64" t="s">
        <v>25</v>
      </c>
      <c r="F5529" s="65" t="s">
        <v>328</v>
      </c>
      <c r="G5529" s="66">
        <v>2</v>
      </c>
      <c r="H5529" s="67">
        <v>348.65106600000001</v>
      </c>
      <c r="I5529" s="129">
        <v>697.30213300000003</v>
      </c>
      <c r="J5529" s="86">
        <v>30.4146</v>
      </c>
      <c r="K5529" s="129">
        <f t="shared" si="159"/>
        <v>22.926559382664905</v>
      </c>
      <c r="L5529" s="68" t="str">
        <f>VLOOKUP(C5529,[6]Consolidado!$B:$E,2,FALSE)</f>
        <v>Acabado</v>
      </c>
      <c r="M5529" s="69" t="str">
        <f>VLOOKUP(C5529,[6]Consolidado!$B:$E,3,FALSE)</f>
        <v>Material de acabado pendiente de distribuir</v>
      </c>
      <c r="N5529" s="70">
        <f>VLOOKUP(C5529,[6]Consolidado!$B:$H,7,FALSE)</f>
        <v>0</v>
      </c>
      <c r="O5529" s="141"/>
      <c r="P5529" s="141"/>
    </row>
    <row r="5530" spans="1:16" s="71" customFormat="1" ht="16.5" customHeight="1" outlineLevel="1" x14ac:dyDescent="0.2">
      <c r="A5530" s="60" t="s">
        <v>725</v>
      </c>
      <c r="B5530" s="61">
        <v>42990</v>
      </c>
      <c r="C5530" s="141" t="s">
        <v>290</v>
      </c>
      <c r="D5530" s="63" t="str">
        <f>VLOOKUP(C5530,[6]Consolidado!$B:$E,4,FALSE)</f>
        <v>En Proceso</v>
      </c>
      <c r="E5530" s="64" t="s">
        <v>25</v>
      </c>
      <c r="F5530" s="65" t="s">
        <v>318</v>
      </c>
      <c r="G5530" s="66">
        <v>1</v>
      </c>
      <c r="H5530" s="67">
        <v>979.00224600000001</v>
      </c>
      <c r="I5530" s="129">
        <v>979.00224600000001</v>
      </c>
      <c r="J5530" s="86">
        <v>30.4146</v>
      </c>
      <c r="K5530" s="129">
        <f t="shared" si="159"/>
        <v>32.188562269436389</v>
      </c>
      <c r="L5530" s="68" t="str">
        <f>VLOOKUP(C5530,[6]Consolidado!$B:$E,2,FALSE)</f>
        <v>Acabado</v>
      </c>
      <c r="M5530" s="69" t="str">
        <f>VLOOKUP(C5530,[6]Consolidado!$B:$E,3,FALSE)</f>
        <v>Material de acabado pendiente de distribuir</v>
      </c>
      <c r="N5530" s="70">
        <f>VLOOKUP(C5530,[6]Consolidado!$B:$H,7,FALSE)</f>
        <v>0</v>
      </c>
      <c r="O5530" s="141"/>
      <c r="P5530" s="141"/>
    </row>
    <row r="5531" spans="1:16" s="71" customFormat="1" ht="16.5" customHeight="1" outlineLevel="1" x14ac:dyDescent="0.2">
      <c r="A5531" s="60" t="s">
        <v>725</v>
      </c>
      <c r="B5531" s="61">
        <v>42986</v>
      </c>
      <c r="C5531" s="141" t="s">
        <v>290</v>
      </c>
      <c r="D5531" s="63" t="str">
        <f>VLOOKUP(C5531,[6]Consolidado!$B:$E,4,FALSE)</f>
        <v>En Proceso</v>
      </c>
      <c r="E5531" s="64" t="s">
        <v>25</v>
      </c>
      <c r="F5531" s="65" t="s">
        <v>320</v>
      </c>
      <c r="G5531" s="66">
        <v>2</v>
      </c>
      <c r="H5531" s="67">
        <v>619.23183700000004</v>
      </c>
      <c r="I5531" s="129">
        <v>1238.463675</v>
      </c>
      <c r="J5531" s="86">
        <v>30.4146</v>
      </c>
      <c r="K5531" s="129">
        <f t="shared" si="159"/>
        <v>40.719380659288632</v>
      </c>
      <c r="L5531" s="68" t="str">
        <f>VLOOKUP(C5531,[6]Consolidado!$B:$E,2,FALSE)</f>
        <v>Acabado</v>
      </c>
      <c r="M5531" s="69" t="str">
        <f>VLOOKUP(C5531,[6]Consolidado!$B:$E,3,FALSE)</f>
        <v>Material de acabado pendiente de distribuir</v>
      </c>
      <c r="N5531" s="70">
        <f>VLOOKUP(C5531,[6]Consolidado!$B:$H,7,FALSE)</f>
        <v>0</v>
      </c>
      <c r="O5531" s="141"/>
      <c r="P5531" s="141"/>
    </row>
    <row r="5532" spans="1:16" s="71" customFormat="1" ht="16.5" customHeight="1" outlineLevel="1" x14ac:dyDescent="0.2">
      <c r="A5532" s="60" t="s">
        <v>725</v>
      </c>
      <c r="B5532" s="61">
        <v>42986</v>
      </c>
      <c r="C5532" s="141" t="s">
        <v>290</v>
      </c>
      <c r="D5532" s="63" t="str">
        <f>VLOOKUP(C5532,[6]Consolidado!$B:$E,4,FALSE)</f>
        <v>En Proceso</v>
      </c>
      <c r="E5532" s="64" t="s">
        <v>25</v>
      </c>
      <c r="F5532" s="65" t="s">
        <v>322</v>
      </c>
      <c r="G5532" s="66">
        <v>2</v>
      </c>
      <c r="H5532" s="67">
        <v>1314.806926</v>
      </c>
      <c r="I5532" s="129">
        <v>2629.613852</v>
      </c>
      <c r="J5532" s="86">
        <v>30.4146</v>
      </c>
      <c r="K5532" s="129">
        <f t="shared" si="159"/>
        <v>86.458932617887456</v>
      </c>
      <c r="L5532" s="68" t="str">
        <f>VLOOKUP(C5532,[6]Consolidado!$B:$E,2,FALSE)</f>
        <v>Acabado</v>
      </c>
      <c r="M5532" s="69" t="str">
        <f>VLOOKUP(C5532,[6]Consolidado!$B:$E,3,FALSE)</f>
        <v>Material de acabado pendiente de distribuir</v>
      </c>
      <c r="N5532" s="70">
        <f>VLOOKUP(C5532,[6]Consolidado!$B:$H,7,FALSE)</f>
        <v>0</v>
      </c>
      <c r="O5532" s="141"/>
      <c r="P5532" s="141"/>
    </row>
    <row r="5533" spans="1:16" s="71" customFormat="1" ht="16.5" customHeight="1" outlineLevel="1" x14ac:dyDescent="0.2">
      <c r="A5533" s="60" t="s">
        <v>725</v>
      </c>
      <c r="B5533" s="61">
        <v>42986</v>
      </c>
      <c r="C5533" s="141" t="s">
        <v>290</v>
      </c>
      <c r="D5533" s="63" t="str">
        <f>VLOOKUP(C5533,[6]Consolidado!$B:$E,4,FALSE)</f>
        <v>En Proceso</v>
      </c>
      <c r="E5533" s="64" t="s">
        <v>25</v>
      </c>
      <c r="F5533" s="65" t="s">
        <v>319</v>
      </c>
      <c r="G5533" s="66">
        <v>2</v>
      </c>
      <c r="H5533" s="67">
        <v>1224.048943</v>
      </c>
      <c r="I5533" s="129">
        <v>2448.097886</v>
      </c>
      <c r="J5533" s="86">
        <v>30.4146</v>
      </c>
      <c r="K5533" s="129">
        <f t="shared" si="159"/>
        <v>80.490878919992369</v>
      </c>
      <c r="L5533" s="68" t="str">
        <f>VLOOKUP(C5533,[6]Consolidado!$B:$E,2,FALSE)</f>
        <v>Acabado</v>
      </c>
      <c r="M5533" s="69" t="str">
        <f>VLOOKUP(C5533,[6]Consolidado!$B:$E,3,FALSE)</f>
        <v>Material de acabado pendiente de distribuir</v>
      </c>
      <c r="N5533" s="70">
        <f>VLOOKUP(C5533,[6]Consolidado!$B:$H,7,FALSE)</f>
        <v>0</v>
      </c>
      <c r="O5533" s="141"/>
      <c r="P5533" s="141"/>
    </row>
    <row r="5534" spans="1:16" s="71" customFormat="1" ht="16.5" customHeight="1" outlineLevel="1" x14ac:dyDescent="0.2">
      <c r="A5534" s="60" t="s">
        <v>725</v>
      </c>
      <c r="B5534" s="61">
        <v>42986</v>
      </c>
      <c r="C5534" s="141" t="s">
        <v>290</v>
      </c>
      <c r="D5534" s="63" t="str">
        <f>VLOOKUP(C5534,[6]Consolidado!$B:$E,4,FALSE)</f>
        <v>En Proceso</v>
      </c>
      <c r="E5534" s="64" t="s">
        <v>25</v>
      </c>
      <c r="F5534" s="65" t="s">
        <v>318</v>
      </c>
      <c r="G5534" s="66">
        <v>2</v>
      </c>
      <c r="H5534" s="67">
        <v>979.00224600000001</v>
      </c>
      <c r="I5534" s="129">
        <v>1958.0044909999999</v>
      </c>
      <c r="J5534" s="86">
        <v>30.4146</v>
      </c>
      <c r="K5534" s="129">
        <f t="shared" si="159"/>
        <v>64.377124505993834</v>
      </c>
      <c r="L5534" s="68" t="str">
        <f>VLOOKUP(C5534,[6]Consolidado!$B:$E,2,FALSE)</f>
        <v>Acabado</v>
      </c>
      <c r="M5534" s="69" t="str">
        <f>VLOOKUP(C5534,[6]Consolidado!$B:$E,3,FALSE)</f>
        <v>Material de acabado pendiente de distribuir</v>
      </c>
      <c r="N5534" s="70">
        <f>VLOOKUP(C5534,[6]Consolidado!$B:$H,7,FALSE)</f>
        <v>0</v>
      </c>
      <c r="O5534" s="141"/>
      <c r="P5534" s="141"/>
    </row>
    <row r="5535" spans="1:16" s="71" customFormat="1" ht="16.5" customHeight="1" outlineLevel="1" x14ac:dyDescent="0.2">
      <c r="A5535" s="60" t="s">
        <v>725</v>
      </c>
      <c r="B5535" s="61">
        <v>42986</v>
      </c>
      <c r="C5535" s="141" t="s">
        <v>290</v>
      </c>
      <c r="D5535" s="63" t="str">
        <f>VLOOKUP(C5535,[6]Consolidado!$B:$E,4,FALSE)</f>
        <v>En Proceso</v>
      </c>
      <c r="E5535" s="64" t="s">
        <v>25</v>
      </c>
      <c r="F5535" s="65" t="s">
        <v>320</v>
      </c>
      <c r="G5535" s="66">
        <v>1</v>
      </c>
      <c r="H5535" s="67">
        <v>619.23183700000004</v>
      </c>
      <c r="I5535" s="129">
        <v>619.23183700000004</v>
      </c>
      <c r="J5535" s="86">
        <v>30.4146</v>
      </c>
      <c r="K5535" s="129">
        <f t="shared" si="159"/>
        <v>20.359690313204844</v>
      </c>
      <c r="L5535" s="68" t="str">
        <f>VLOOKUP(C5535,[6]Consolidado!$B:$E,2,FALSE)</f>
        <v>Acabado</v>
      </c>
      <c r="M5535" s="69" t="str">
        <f>VLOOKUP(C5535,[6]Consolidado!$B:$E,3,FALSE)</f>
        <v>Material de acabado pendiente de distribuir</v>
      </c>
      <c r="N5535" s="70">
        <f>VLOOKUP(C5535,[6]Consolidado!$B:$H,7,FALSE)</f>
        <v>0</v>
      </c>
      <c r="O5535" s="141"/>
      <c r="P5535" s="141"/>
    </row>
    <row r="5536" spans="1:16" s="71" customFormat="1" ht="16.5" customHeight="1" outlineLevel="1" x14ac:dyDescent="0.2">
      <c r="A5536" s="60" t="s">
        <v>725</v>
      </c>
      <c r="B5536" s="61">
        <v>42986</v>
      </c>
      <c r="C5536" s="141" t="s">
        <v>290</v>
      </c>
      <c r="D5536" s="63" t="str">
        <f>VLOOKUP(C5536,[6]Consolidado!$B:$E,4,FALSE)</f>
        <v>En Proceso</v>
      </c>
      <c r="E5536" s="64" t="s">
        <v>25</v>
      </c>
      <c r="F5536" s="65" t="s">
        <v>319</v>
      </c>
      <c r="G5536" s="66">
        <v>1</v>
      </c>
      <c r="H5536" s="67">
        <v>1224.048943</v>
      </c>
      <c r="I5536" s="129">
        <v>1224.048943</v>
      </c>
      <c r="J5536" s="86">
        <v>30.4146</v>
      </c>
      <c r="K5536" s="129">
        <f t="shared" si="159"/>
        <v>40.245439459996184</v>
      </c>
      <c r="L5536" s="68" t="str">
        <f>VLOOKUP(C5536,[6]Consolidado!$B:$E,2,FALSE)</f>
        <v>Acabado</v>
      </c>
      <c r="M5536" s="69" t="str">
        <f>VLOOKUP(C5536,[6]Consolidado!$B:$E,3,FALSE)</f>
        <v>Material de acabado pendiente de distribuir</v>
      </c>
      <c r="N5536" s="70">
        <f>VLOOKUP(C5536,[6]Consolidado!$B:$H,7,FALSE)</f>
        <v>0</v>
      </c>
      <c r="O5536" s="141"/>
      <c r="P5536" s="141"/>
    </row>
    <row r="5537" spans="1:16" s="71" customFormat="1" ht="16.5" customHeight="1" outlineLevel="1" x14ac:dyDescent="0.2">
      <c r="A5537" s="60" t="s">
        <v>725</v>
      </c>
      <c r="B5537" s="61">
        <v>42986</v>
      </c>
      <c r="C5537" s="141" t="s">
        <v>290</v>
      </c>
      <c r="D5537" s="63" t="str">
        <f>VLOOKUP(C5537,[6]Consolidado!$B:$E,4,FALSE)</f>
        <v>En Proceso</v>
      </c>
      <c r="E5537" s="64" t="s">
        <v>25</v>
      </c>
      <c r="F5537" s="65" t="s">
        <v>318</v>
      </c>
      <c r="G5537" s="66">
        <v>1</v>
      </c>
      <c r="H5537" s="67">
        <v>979.00224600000001</v>
      </c>
      <c r="I5537" s="129">
        <v>979.00224600000001</v>
      </c>
      <c r="J5537" s="86">
        <v>30.4146</v>
      </c>
      <c r="K5537" s="129">
        <f t="shared" si="159"/>
        <v>32.188562269436389</v>
      </c>
      <c r="L5537" s="68" t="str">
        <f>VLOOKUP(C5537,[6]Consolidado!$B:$E,2,FALSE)</f>
        <v>Acabado</v>
      </c>
      <c r="M5537" s="69" t="str">
        <f>VLOOKUP(C5537,[6]Consolidado!$B:$E,3,FALSE)</f>
        <v>Material de acabado pendiente de distribuir</v>
      </c>
      <c r="N5537" s="70">
        <f>VLOOKUP(C5537,[6]Consolidado!$B:$H,7,FALSE)</f>
        <v>0</v>
      </c>
      <c r="O5537" s="141"/>
      <c r="P5537" s="141"/>
    </row>
    <row r="5538" spans="1:16" s="71" customFormat="1" ht="16.5" customHeight="1" outlineLevel="1" x14ac:dyDescent="0.2">
      <c r="A5538" s="60" t="s">
        <v>725</v>
      </c>
      <c r="B5538" s="61">
        <v>42985</v>
      </c>
      <c r="C5538" s="141" t="s">
        <v>290</v>
      </c>
      <c r="D5538" s="63" t="str">
        <f>VLOOKUP(C5538,[6]Consolidado!$B:$E,4,FALSE)</f>
        <v>En Proceso</v>
      </c>
      <c r="E5538" s="64" t="s">
        <v>25</v>
      </c>
      <c r="F5538" s="65" t="s">
        <v>312</v>
      </c>
      <c r="G5538" s="66">
        <v>1</v>
      </c>
      <c r="H5538" s="67">
        <v>734.73080000000004</v>
      </c>
      <c r="I5538" s="129">
        <v>734.73080000000004</v>
      </c>
      <c r="J5538" s="86">
        <v>30.4146</v>
      </c>
      <c r="K5538" s="129">
        <f t="shared" si="159"/>
        <v>24.157174514871148</v>
      </c>
      <c r="L5538" s="68" t="str">
        <f>VLOOKUP(C5538,[6]Consolidado!$B:$E,2,FALSE)</f>
        <v>Acabado</v>
      </c>
      <c r="M5538" s="69" t="str">
        <f>VLOOKUP(C5538,[6]Consolidado!$B:$E,3,FALSE)</f>
        <v>Material de acabado pendiente de distribuir</v>
      </c>
      <c r="N5538" s="70">
        <f>VLOOKUP(C5538,[6]Consolidado!$B:$H,7,FALSE)</f>
        <v>0</v>
      </c>
      <c r="O5538" s="141"/>
      <c r="P5538" s="141"/>
    </row>
    <row r="5539" spans="1:16" s="71" customFormat="1" ht="16.5" customHeight="1" outlineLevel="1" x14ac:dyDescent="0.2">
      <c r="A5539" s="60" t="s">
        <v>725</v>
      </c>
      <c r="B5539" s="61">
        <v>42985</v>
      </c>
      <c r="C5539" s="141" t="s">
        <v>290</v>
      </c>
      <c r="D5539" s="63" t="str">
        <f>VLOOKUP(C5539,[6]Consolidado!$B:$E,4,FALSE)</f>
        <v>En Proceso</v>
      </c>
      <c r="E5539" s="64" t="s">
        <v>25</v>
      </c>
      <c r="F5539" s="65" t="s">
        <v>311</v>
      </c>
      <c r="G5539" s="66">
        <v>1</v>
      </c>
      <c r="H5539" s="67">
        <v>643.67625299999997</v>
      </c>
      <c r="I5539" s="129">
        <v>643.67625299999997</v>
      </c>
      <c r="J5539" s="86">
        <v>30.4146</v>
      </c>
      <c r="K5539" s="129">
        <f t="shared" si="159"/>
        <v>21.163396954094413</v>
      </c>
      <c r="L5539" s="68" t="str">
        <f>VLOOKUP(C5539,[6]Consolidado!$B:$E,2,FALSE)</f>
        <v>Acabado</v>
      </c>
      <c r="M5539" s="69" t="str">
        <f>VLOOKUP(C5539,[6]Consolidado!$B:$E,3,FALSE)</f>
        <v>Material de acabado pendiente de distribuir</v>
      </c>
      <c r="N5539" s="70">
        <f>VLOOKUP(C5539,[6]Consolidado!$B:$H,7,FALSE)</f>
        <v>0</v>
      </c>
      <c r="O5539" s="141"/>
      <c r="P5539" s="141"/>
    </row>
    <row r="5540" spans="1:16" s="71" customFormat="1" ht="16.5" customHeight="1" outlineLevel="1" x14ac:dyDescent="0.2">
      <c r="A5540" s="60" t="s">
        <v>725</v>
      </c>
      <c r="B5540" s="61">
        <v>42985</v>
      </c>
      <c r="C5540" s="141" t="s">
        <v>290</v>
      </c>
      <c r="D5540" s="63" t="str">
        <f>VLOOKUP(C5540,[6]Consolidado!$B:$E,4,FALSE)</f>
        <v>En Proceso</v>
      </c>
      <c r="E5540" s="64" t="s">
        <v>25</v>
      </c>
      <c r="F5540" s="65" t="s">
        <v>310</v>
      </c>
      <c r="G5540" s="66">
        <v>1</v>
      </c>
      <c r="H5540" s="67">
        <v>663.14836000000003</v>
      </c>
      <c r="I5540" s="129">
        <v>663.14836000000003</v>
      </c>
      <c r="J5540" s="86">
        <v>30.4146</v>
      </c>
      <c r="K5540" s="129">
        <f t="shared" si="159"/>
        <v>21.803619314408213</v>
      </c>
      <c r="L5540" s="68" t="str">
        <f>VLOOKUP(C5540,[6]Consolidado!$B:$E,2,FALSE)</f>
        <v>Acabado</v>
      </c>
      <c r="M5540" s="69" t="str">
        <f>VLOOKUP(C5540,[6]Consolidado!$B:$E,3,FALSE)</f>
        <v>Material de acabado pendiente de distribuir</v>
      </c>
      <c r="N5540" s="70">
        <f>VLOOKUP(C5540,[6]Consolidado!$B:$H,7,FALSE)</f>
        <v>0</v>
      </c>
      <c r="O5540" s="141"/>
      <c r="P5540" s="141"/>
    </row>
    <row r="5541" spans="1:16" s="71" customFormat="1" ht="16.5" customHeight="1" outlineLevel="1" x14ac:dyDescent="0.2">
      <c r="A5541" s="60" t="s">
        <v>725</v>
      </c>
      <c r="B5541" s="61">
        <v>42982</v>
      </c>
      <c r="C5541" s="141" t="s">
        <v>290</v>
      </c>
      <c r="D5541" s="63" t="str">
        <f>VLOOKUP(C5541,[6]Consolidado!$B:$E,4,FALSE)</f>
        <v>En Proceso</v>
      </c>
      <c r="E5541" s="64" t="s">
        <v>25</v>
      </c>
      <c r="F5541" s="65" t="s">
        <v>295</v>
      </c>
      <c r="G5541" s="66">
        <v>2</v>
      </c>
      <c r="H5541" s="67">
        <v>270.664334</v>
      </c>
      <c r="I5541" s="129">
        <v>541.32866799999999</v>
      </c>
      <c r="J5541" s="86">
        <v>30.4146</v>
      </c>
      <c r="K5541" s="129">
        <f t="shared" si="159"/>
        <v>17.798316203402312</v>
      </c>
      <c r="L5541" s="68" t="str">
        <f>VLOOKUP(C5541,[6]Consolidado!$B:$E,2,FALSE)</f>
        <v>Acabado</v>
      </c>
      <c r="M5541" s="69" t="str">
        <f>VLOOKUP(C5541,[6]Consolidado!$B:$E,3,FALSE)</f>
        <v>Material de acabado pendiente de distribuir</v>
      </c>
      <c r="N5541" s="70">
        <f>VLOOKUP(C5541,[6]Consolidado!$B:$H,7,FALSE)</f>
        <v>0</v>
      </c>
      <c r="O5541" s="141"/>
      <c r="P5541" s="141"/>
    </row>
    <row r="5542" spans="1:16" s="71" customFormat="1" ht="16.5" customHeight="1" outlineLevel="1" x14ac:dyDescent="0.2">
      <c r="A5542" s="60" t="s">
        <v>725</v>
      </c>
      <c r="B5542" s="61">
        <v>42982</v>
      </c>
      <c r="C5542" s="141" t="s">
        <v>290</v>
      </c>
      <c r="D5542" s="63" t="str">
        <f>VLOOKUP(C5542,[6]Consolidado!$B:$E,4,FALSE)</f>
        <v>En Proceso</v>
      </c>
      <c r="E5542" s="64" t="s">
        <v>25</v>
      </c>
      <c r="F5542" s="65" t="s">
        <v>294</v>
      </c>
      <c r="G5542" s="66">
        <v>5</v>
      </c>
      <c r="H5542" s="67">
        <v>887.4203</v>
      </c>
      <c r="I5542" s="129">
        <v>4437.1014999999998</v>
      </c>
      <c r="J5542" s="86">
        <v>30.4146</v>
      </c>
      <c r="K5542" s="129">
        <f t="shared" si="159"/>
        <v>145.8872219263117</v>
      </c>
      <c r="L5542" s="68" t="str">
        <f>VLOOKUP(C5542,[6]Consolidado!$B:$E,2,FALSE)</f>
        <v>Acabado</v>
      </c>
      <c r="M5542" s="69" t="str">
        <f>VLOOKUP(C5542,[6]Consolidado!$B:$E,3,FALSE)</f>
        <v>Material de acabado pendiente de distribuir</v>
      </c>
      <c r="N5542" s="70">
        <f>VLOOKUP(C5542,[6]Consolidado!$B:$H,7,FALSE)</f>
        <v>0</v>
      </c>
      <c r="O5542" s="141"/>
      <c r="P5542" s="141"/>
    </row>
    <row r="5543" spans="1:16" s="71" customFormat="1" ht="16.5" customHeight="1" outlineLevel="1" x14ac:dyDescent="0.2">
      <c r="A5543" s="60" t="s">
        <v>725</v>
      </c>
      <c r="B5543" s="61"/>
      <c r="C5543" s="141"/>
      <c r="D5543" s="63"/>
      <c r="E5543" s="64"/>
      <c r="F5543" s="65"/>
      <c r="G5543" s="66">
        <v>0</v>
      </c>
      <c r="H5543" s="67"/>
      <c r="I5543" s="129">
        <v>0</v>
      </c>
      <c r="J5543" s="86"/>
      <c r="K5543" s="129">
        <f t="shared" si="159"/>
        <v>0</v>
      </c>
      <c r="L5543" s="142"/>
      <c r="M5543" s="143"/>
      <c r="O5543" s="141"/>
      <c r="P5543" s="141"/>
    </row>
    <row r="5544" spans="1:16" s="71" customFormat="1" ht="16.5" customHeight="1" outlineLevel="1" x14ac:dyDescent="0.2">
      <c r="A5544" s="60" t="s">
        <v>725</v>
      </c>
      <c r="B5544" s="61"/>
      <c r="C5544" s="141"/>
      <c r="D5544" s="63"/>
      <c r="E5544" s="64"/>
      <c r="F5544" s="65"/>
      <c r="G5544" s="66">
        <v>0</v>
      </c>
      <c r="H5544" s="67"/>
      <c r="I5544" s="129">
        <v>0</v>
      </c>
      <c r="J5544" s="86"/>
      <c r="K5544" s="129">
        <f>IFERROR(I5544/J5544,0)</f>
        <v>0</v>
      </c>
      <c r="L5544" s="142"/>
      <c r="M5544" s="143"/>
      <c r="O5544" s="141"/>
      <c r="P5544" s="141"/>
    </row>
    <row r="5545" spans="1:16" s="105" customFormat="1" ht="12.75" outlineLevel="1" x14ac:dyDescent="0.2">
      <c r="A5545" s="92" t="s">
        <v>725</v>
      </c>
      <c r="B5545" s="93">
        <v>42996</v>
      </c>
      <c r="C5545" s="140">
        <v>357</v>
      </c>
      <c r="D5545" s="63" t="str">
        <f>VLOOKUP(C5545,[6]Consolidado!$B:$E,4,FALSE)</f>
        <v>Finalizada</v>
      </c>
      <c r="E5545" s="96" t="s">
        <v>629</v>
      </c>
      <c r="F5545" s="97" t="s">
        <v>728</v>
      </c>
      <c r="G5545" s="98">
        <v>28</v>
      </c>
      <c r="H5545" s="139">
        <v>55</v>
      </c>
      <c r="I5545" s="100">
        <f>G5545*H5545</f>
        <v>1540</v>
      </c>
      <c r="J5545" s="101">
        <v>30.3658</v>
      </c>
      <c r="K5545" s="100">
        <f>IFERROR(I5545/J5545,0)</f>
        <v>50.714949054528446</v>
      </c>
      <c r="L5545" s="102" t="str">
        <f>VLOOKUP(C5545,[6]Consolidado!$B:$E,2,FALSE)</f>
        <v>Blue Mesa Granite</v>
      </c>
      <c r="M5545" s="103" t="str">
        <f>VLOOKUP(C5545,[6]Consolidado!$B:$E,3,FALSE)</f>
        <v>Nica classic dining chair</v>
      </c>
      <c r="N5545" s="104" t="str">
        <f>VLOOKUP(C5545,[6]Consolidado!$B:$H,7,FALSE)</f>
        <v>Octubre</v>
      </c>
      <c r="O5545" s="140"/>
      <c r="P5545" s="140"/>
    </row>
    <row r="5546" spans="1:16" s="105" customFormat="1" ht="12.75" outlineLevel="1" x14ac:dyDescent="0.2">
      <c r="A5546" s="92" t="s">
        <v>725</v>
      </c>
      <c r="B5546" s="93">
        <v>42996</v>
      </c>
      <c r="C5546" s="140">
        <v>358</v>
      </c>
      <c r="D5546" s="63" t="str">
        <f>VLOOKUP(C5546,[6]Consolidado!$B:$E,4,FALSE)</f>
        <v>Finalizada</v>
      </c>
      <c r="E5546" s="96" t="s">
        <v>629</v>
      </c>
      <c r="F5546" s="97" t="s">
        <v>729</v>
      </c>
      <c r="G5546" s="98">
        <v>100</v>
      </c>
      <c r="H5546" s="139">
        <v>55</v>
      </c>
      <c r="I5546" s="100">
        <f>G5546*H5546</f>
        <v>5500</v>
      </c>
      <c r="J5546" s="101">
        <v>30.3658</v>
      </c>
      <c r="K5546" s="100">
        <f t="shared" ref="K5546:K5550" si="160">IFERROR(I5546/J5546,0)</f>
        <v>181.12481805188733</v>
      </c>
      <c r="L5546" s="102" t="str">
        <f>VLOOKUP(C5546,[6]Consolidado!$B:$E,2,FALSE)</f>
        <v>Blue Mesa Granite</v>
      </c>
      <c r="M5546" s="103" t="str">
        <f>VLOOKUP(C5546,[6]Consolidado!$B:$E,3,FALSE)</f>
        <v>Nica classic barstool</v>
      </c>
      <c r="N5546" s="104" t="str">
        <f>VLOOKUP(C5546,[6]Consolidado!$B:$H,7,FALSE)</f>
        <v>Octubre</v>
      </c>
      <c r="O5546" s="140"/>
      <c r="P5546" s="140"/>
    </row>
    <row r="5547" spans="1:16" s="105" customFormat="1" ht="12.75" outlineLevel="1" x14ac:dyDescent="0.2">
      <c r="A5547" s="92" t="s">
        <v>725</v>
      </c>
      <c r="B5547" s="93">
        <v>42990</v>
      </c>
      <c r="C5547" s="140" t="s">
        <v>719</v>
      </c>
      <c r="D5547" s="63" t="str">
        <f>VLOOKUP(C5547,[6]Consolidado!$B:$E,4,FALSE)</f>
        <v>En Proceso</v>
      </c>
      <c r="E5547" s="96" t="s">
        <v>629</v>
      </c>
      <c r="F5547" s="97" t="s">
        <v>730</v>
      </c>
      <c r="G5547" s="98">
        <v>10</v>
      </c>
      <c r="H5547" s="139">
        <f>230*1.08875*30.3415</f>
        <v>7597.8908687500007</v>
      </c>
      <c r="I5547" s="100">
        <f t="shared" ref="I5547:I5549" si="161">G5547*H5547</f>
        <v>75978.908687500007</v>
      </c>
      <c r="J5547" s="101">
        <v>30.3415</v>
      </c>
      <c r="K5547" s="100">
        <f t="shared" si="160"/>
        <v>2504.125</v>
      </c>
      <c r="L5547" s="102" t="str">
        <f>VLOOKUP(C5547,[6]Consolidado!$B:$E,2,FALSE)</f>
        <v>Ignitia Office</v>
      </c>
      <c r="M5547" s="103" t="str">
        <f>VLOOKUP(C5547,[6]Consolidado!$B:$E,3,FALSE)</f>
        <v>Ignitia Upholester / Metal (USA)</v>
      </c>
      <c r="N5547" s="104" t="str">
        <f>VLOOKUP(C5547,[6]Consolidado!$B:$H,7,FALSE)</f>
        <v>Diciembre</v>
      </c>
      <c r="O5547" s="140"/>
      <c r="P5547" s="140"/>
    </row>
    <row r="5548" spans="1:16" s="105" customFormat="1" ht="12.75" outlineLevel="1" x14ac:dyDescent="0.2">
      <c r="A5548" s="92" t="s">
        <v>725</v>
      </c>
      <c r="B5548" s="93">
        <v>42990</v>
      </c>
      <c r="C5548" s="140" t="s">
        <v>719</v>
      </c>
      <c r="D5548" s="63" t="str">
        <f>VLOOKUP(C5548,[6]Consolidado!$B:$E,4,FALSE)</f>
        <v>En Proceso</v>
      </c>
      <c r="E5548" s="96" t="s">
        <v>629</v>
      </c>
      <c r="F5548" s="97" t="s">
        <v>730</v>
      </c>
      <c r="G5548" s="98">
        <v>6</v>
      </c>
      <c r="H5548" s="139">
        <f t="shared" ref="H5548:H5549" si="162">230*1.08875*30.3415</f>
        <v>7597.8908687500007</v>
      </c>
      <c r="I5548" s="100">
        <f t="shared" si="161"/>
        <v>45587.345212500004</v>
      </c>
      <c r="J5548" s="101">
        <v>30.3415</v>
      </c>
      <c r="K5548" s="100">
        <f t="shared" si="160"/>
        <v>1502.4750000000001</v>
      </c>
      <c r="L5548" s="102" t="str">
        <f>VLOOKUP(C5548,[6]Consolidado!$B:$E,2,FALSE)</f>
        <v>Ignitia Office</v>
      </c>
      <c r="M5548" s="103" t="str">
        <f>VLOOKUP(C5548,[6]Consolidado!$B:$E,3,FALSE)</f>
        <v>Ignitia Upholester / Metal (USA)</v>
      </c>
      <c r="N5548" s="104" t="str">
        <f>VLOOKUP(C5548,[6]Consolidado!$B:$H,7,FALSE)</f>
        <v>Diciembre</v>
      </c>
      <c r="O5548" s="140"/>
      <c r="P5548" s="140"/>
    </row>
    <row r="5549" spans="1:16" s="105" customFormat="1" ht="12.75" outlineLevel="1" x14ac:dyDescent="0.2">
      <c r="A5549" s="92" t="s">
        <v>725</v>
      </c>
      <c r="B5549" s="93">
        <v>42990</v>
      </c>
      <c r="C5549" s="140" t="s">
        <v>719</v>
      </c>
      <c r="D5549" s="63" t="str">
        <f>VLOOKUP(C5549,[6]Consolidado!$B:$E,4,FALSE)</f>
        <v>En Proceso</v>
      </c>
      <c r="E5549" s="96" t="s">
        <v>629</v>
      </c>
      <c r="F5549" s="97" t="s">
        <v>730</v>
      </c>
      <c r="G5549" s="98">
        <v>16</v>
      </c>
      <c r="H5549" s="139">
        <f t="shared" si="162"/>
        <v>7597.8908687500007</v>
      </c>
      <c r="I5549" s="100">
        <f t="shared" si="161"/>
        <v>121566.25390000001</v>
      </c>
      <c r="J5549" s="101">
        <v>30.3415</v>
      </c>
      <c r="K5549" s="100">
        <f t="shared" si="160"/>
        <v>4006.6000000000004</v>
      </c>
      <c r="L5549" s="102" t="str">
        <f>VLOOKUP(C5549,[6]Consolidado!$B:$E,2,FALSE)</f>
        <v>Ignitia Office</v>
      </c>
      <c r="M5549" s="103" t="str">
        <f>VLOOKUP(C5549,[6]Consolidado!$B:$E,3,FALSE)</f>
        <v>Ignitia Upholester / Metal (USA)</v>
      </c>
      <c r="N5549" s="104" t="str">
        <f>VLOOKUP(C5549,[6]Consolidado!$B:$H,7,FALSE)</f>
        <v>Diciembre</v>
      </c>
      <c r="O5549" s="140"/>
      <c r="P5549" s="140"/>
    </row>
    <row r="5550" spans="1:16" s="105" customFormat="1" ht="12.75" outlineLevel="1" x14ac:dyDescent="0.2">
      <c r="A5550" s="92" t="s">
        <v>725</v>
      </c>
      <c r="B5550" s="93">
        <v>42990</v>
      </c>
      <c r="C5550" s="140" t="s">
        <v>719</v>
      </c>
      <c r="D5550" s="63" t="str">
        <f>VLOOKUP(C5550,[6]Consolidado!$B:$E,4,FALSE)</f>
        <v>En Proceso</v>
      </c>
      <c r="E5550" s="96" t="s">
        <v>629</v>
      </c>
      <c r="F5550" s="97" t="s">
        <v>730</v>
      </c>
      <c r="G5550" s="98">
        <v>5</v>
      </c>
      <c r="H5550" s="139">
        <f>215*1.08875*30.3415</f>
        <v>7102.3762468750001</v>
      </c>
      <c r="I5550" s="100">
        <f>G5550*H5550+0.11</f>
        <v>35511.991234375004</v>
      </c>
      <c r="J5550" s="101">
        <v>30.3415</v>
      </c>
      <c r="K5550" s="100">
        <f t="shared" si="160"/>
        <v>1170.4098753975579</v>
      </c>
      <c r="L5550" s="102" t="str">
        <f>VLOOKUP(C5550,[6]Consolidado!$B:$E,2,FALSE)</f>
        <v>Ignitia Office</v>
      </c>
      <c r="M5550" s="103" t="str">
        <f>VLOOKUP(C5550,[6]Consolidado!$B:$E,3,FALSE)</f>
        <v>Ignitia Upholester / Metal (USA)</v>
      </c>
      <c r="N5550" s="104" t="str">
        <f>VLOOKUP(C5550,[6]Consolidado!$B:$H,7,FALSE)</f>
        <v>Diciembre</v>
      </c>
      <c r="O5550" s="140"/>
      <c r="P5550" s="140"/>
    </row>
    <row r="5551" spans="1:16" s="71" customFormat="1" ht="16.5" customHeight="1" outlineLevel="1" x14ac:dyDescent="0.2">
      <c r="A5551" s="60" t="s">
        <v>725</v>
      </c>
      <c r="B5551" s="61"/>
      <c r="C5551" s="141"/>
      <c r="D5551" s="63"/>
      <c r="E5551" s="64"/>
      <c r="F5551" s="65"/>
      <c r="G5551" s="66">
        <v>0</v>
      </c>
      <c r="H5551" s="67"/>
      <c r="I5551" s="129">
        <v>0</v>
      </c>
      <c r="J5551" s="86"/>
      <c r="K5551" s="129">
        <f>IFERROR(I5551/J5551,0)</f>
        <v>0</v>
      </c>
      <c r="L5551" s="142"/>
      <c r="M5551" s="143"/>
      <c r="O5551" s="141"/>
      <c r="P5551" s="141"/>
    </row>
    <row r="5552" spans="1:16" s="71" customFormat="1" ht="16.5" customHeight="1" thickBot="1" x14ac:dyDescent="0.25">
      <c r="A5552" s="72" t="s">
        <v>731</v>
      </c>
      <c r="B5552" s="73"/>
      <c r="D5552" s="74"/>
      <c r="E5552" s="75"/>
      <c r="F5552" s="76"/>
      <c r="G5552" s="77"/>
      <c r="H5552" s="78"/>
      <c r="I5552" s="79">
        <f>SUBTOTAL(9,I5142:I5551)</f>
        <v>606524.47380237479</v>
      </c>
      <c r="J5552" s="108"/>
      <c r="K5552" s="79">
        <f>SUBTOTAL(9,K5142:K5551)</f>
        <v>19964.329942359982</v>
      </c>
      <c r="L5552" s="77"/>
      <c r="M5552" s="77"/>
      <c r="N5552" s="77"/>
      <c r="P5552" s="69"/>
    </row>
    <row r="5553" spans="1:16" s="71" customFormat="1" ht="16.5" customHeight="1" outlineLevel="1" thickTop="1" x14ac:dyDescent="0.2">
      <c r="A5553" s="60" t="s">
        <v>732</v>
      </c>
      <c r="B5553" s="61">
        <v>43039</v>
      </c>
      <c r="C5553" s="141">
        <v>480</v>
      </c>
      <c r="D5553" s="63" t="str">
        <f>VLOOKUP(C5553,[6]Consolidado!$B$1:$H$1000,4,FALSE)</f>
        <v>Finalizada</v>
      </c>
      <c r="E5553" s="64" t="s">
        <v>33</v>
      </c>
      <c r="F5553" s="65" t="s">
        <v>727</v>
      </c>
      <c r="G5553" s="66">
        <v>1.8</v>
      </c>
      <c r="H5553" s="67">
        <v>2.6008819999999999</v>
      </c>
      <c r="I5553" s="129">
        <v>4.6815879999999996</v>
      </c>
      <c r="J5553" s="86">
        <v>30.540900000000001</v>
      </c>
      <c r="K5553" s="129">
        <f t="shared" ref="K5553:K5807" si="163">IFERROR(I5553/J5553,0)</f>
        <v>0.15328913031377595</v>
      </c>
      <c r="L5553" s="142" t="str">
        <f>VLOOKUP(C5553,[6]Consolidado!$B$1:$H$1000,2,FALSE)</f>
        <v>HUX HUX</v>
      </c>
      <c r="M5553" s="144" t="str">
        <f>VLOOKUP(C5553,[6]Consolidado!$B$1:$H$1000,3,FALSE)</f>
        <v>Chair Prototype</v>
      </c>
      <c r="N5553" s="145"/>
      <c r="O5553" s="141"/>
      <c r="P5553" s="141"/>
    </row>
    <row r="5554" spans="1:16" s="71" customFormat="1" ht="16.5" customHeight="1" outlineLevel="1" x14ac:dyDescent="0.2">
      <c r="A5554" s="60" t="s">
        <v>732</v>
      </c>
      <c r="B5554" s="61">
        <v>43039</v>
      </c>
      <c r="C5554" s="141">
        <v>480</v>
      </c>
      <c r="D5554" s="63" t="str">
        <f>VLOOKUP(C5554,[6]Consolidado!$B$1:$H$1000,4,FALSE)</f>
        <v>Finalizada</v>
      </c>
      <c r="E5554" s="64" t="s">
        <v>25</v>
      </c>
      <c r="F5554" s="65" t="s">
        <v>329</v>
      </c>
      <c r="G5554" s="66">
        <v>0.25</v>
      </c>
      <c r="H5554" s="67">
        <v>406.3</v>
      </c>
      <c r="I5554" s="129">
        <v>101.575</v>
      </c>
      <c r="J5554" s="86">
        <v>30.540900000000001</v>
      </c>
      <c r="K5554" s="129">
        <f t="shared" si="163"/>
        <v>3.3258679344747537</v>
      </c>
      <c r="L5554" s="142" t="str">
        <f>VLOOKUP(C5554,[6]Consolidado!$B$1:$H$1000,2,FALSE)</f>
        <v>HUX HUX</v>
      </c>
      <c r="M5554" s="144" t="str">
        <f>VLOOKUP(C5554,[6]Consolidado!$B$1:$H$1000,3,FALSE)</f>
        <v>Chair Prototype</v>
      </c>
      <c r="N5554" s="145"/>
      <c r="O5554" s="141"/>
      <c r="P5554" s="141"/>
    </row>
    <row r="5555" spans="1:16" s="71" customFormat="1" ht="16.5" customHeight="1" outlineLevel="1" x14ac:dyDescent="0.2">
      <c r="A5555" s="60" t="s">
        <v>732</v>
      </c>
      <c r="B5555" s="61">
        <v>43039</v>
      </c>
      <c r="C5555" s="141">
        <v>480</v>
      </c>
      <c r="D5555" s="63" t="str">
        <f>VLOOKUP(C5555,[6]Consolidado!$B$1:$H$1000,4,FALSE)</f>
        <v>Finalizada</v>
      </c>
      <c r="E5555" s="64" t="s">
        <v>25</v>
      </c>
      <c r="F5555" s="65" t="s">
        <v>320</v>
      </c>
      <c r="G5555" s="66">
        <v>0.06</v>
      </c>
      <c r="H5555" s="67">
        <v>619.347624</v>
      </c>
      <c r="I5555" s="129">
        <v>37.160857</v>
      </c>
      <c r="J5555" s="86">
        <v>30.540900000000001</v>
      </c>
      <c r="K5555" s="129">
        <f t="shared" si="163"/>
        <v>1.2167571027703834</v>
      </c>
      <c r="L5555" s="142" t="str">
        <f>VLOOKUP(C5555,[6]Consolidado!$B$1:$H$1000,2,FALSE)</f>
        <v>HUX HUX</v>
      </c>
      <c r="M5555" s="144" t="str">
        <f>VLOOKUP(C5555,[6]Consolidado!$B$1:$H$1000,3,FALSE)</f>
        <v>Chair Prototype</v>
      </c>
      <c r="N5555" s="145"/>
      <c r="O5555" s="141"/>
      <c r="P5555" s="141"/>
    </row>
    <row r="5556" spans="1:16" s="71" customFormat="1" ht="16.5" customHeight="1" outlineLevel="1" x14ac:dyDescent="0.2">
      <c r="A5556" s="60" t="s">
        <v>732</v>
      </c>
      <c r="B5556" s="61">
        <v>43039</v>
      </c>
      <c r="C5556" s="141">
        <v>480</v>
      </c>
      <c r="D5556" s="63" t="str">
        <f>VLOOKUP(C5556,[6]Consolidado!$B$1:$H$1000,4,FALSE)</f>
        <v>Finalizada</v>
      </c>
      <c r="E5556" s="64" t="s">
        <v>25</v>
      </c>
      <c r="F5556" s="65" t="s">
        <v>322</v>
      </c>
      <c r="G5556" s="66">
        <v>0.06</v>
      </c>
      <c r="H5556" s="67">
        <v>1315.523193</v>
      </c>
      <c r="I5556" s="129">
        <v>78.931392000000002</v>
      </c>
      <c r="J5556" s="86">
        <v>30.540900000000001</v>
      </c>
      <c r="K5556" s="129">
        <f t="shared" si="163"/>
        <v>2.5844487883461196</v>
      </c>
      <c r="L5556" s="142" t="str">
        <f>VLOOKUP(C5556,[6]Consolidado!$B$1:$H$1000,2,FALSE)</f>
        <v>HUX HUX</v>
      </c>
      <c r="M5556" s="144" t="str">
        <f>VLOOKUP(C5556,[6]Consolidado!$B$1:$H$1000,3,FALSE)</f>
        <v>Chair Prototype</v>
      </c>
      <c r="N5556" s="145"/>
      <c r="O5556" s="141"/>
      <c r="P5556" s="141"/>
    </row>
    <row r="5557" spans="1:16" s="71" customFormat="1" ht="16.5" customHeight="1" outlineLevel="1" x14ac:dyDescent="0.2">
      <c r="A5557" s="60" t="s">
        <v>732</v>
      </c>
      <c r="B5557" s="61">
        <v>43039</v>
      </c>
      <c r="C5557" s="141">
        <v>480</v>
      </c>
      <c r="D5557" s="63" t="str">
        <f>VLOOKUP(C5557,[6]Consolidado!$B$1:$H$1000,4,FALSE)</f>
        <v>Finalizada</v>
      </c>
      <c r="E5557" s="64" t="s">
        <v>25</v>
      </c>
      <c r="F5557" s="65" t="s">
        <v>319</v>
      </c>
      <c r="G5557" s="66">
        <v>0.06</v>
      </c>
      <c r="H5557" s="67">
        <v>1224.7858060000001</v>
      </c>
      <c r="I5557" s="129">
        <v>73.487148000000005</v>
      </c>
      <c r="J5557" s="86">
        <v>30.540900000000001</v>
      </c>
      <c r="K5557" s="129">
        <f t="shared" si="163"/>
        <v>2.406188029822304</v>
      </c>
      <c r="L5557" s="142" t="str">
        <f>VLOOKUP(C5557,[6]Consolidado!$B$1:$H$1000,2,FALSE)</f>
        <v>HUX HUX</v>
      </c>
      <c r="M5557" s="144" t="str">
        <f>VLOOKUP(C5557,[6]Consolidado!$B$1:$H$1000,3,FALSE)</f>
        <v>Chair Prototype</v>
      </c>
      <c r="N5557" s="145"/>
      <c r="O5557" s="141"/>
      <c r="P5557" s="141"/>
    </row>
    <row r="5558" spans="1:16" s="71" customFormat="1" ht="16.5" customHeight="1" outlineLevel="1" x14ac:dyDescent="0.2">
      <c r="A5558" s="60" t="s">
        <v>732</v>
      </c>
      <c r="B5558" s="61">
        <v>43039</v>
      </c>
      <c r="C5558" s="141">
        <v>480</v>
      </c>
      <c r="D5558" s="63" t="str">
        <f>VLOOKUP(C5558,[6]Consolidado!$B$1:$H$1000,4,FALSE)</f>
        <v>Finalizada</v>
      </c>
      <c r="E5558" s="64" t="s">
        <v>25</v>
      </c>
      <c r="F5558" s="65" t="s">
        <v>318</v>
      </c>
      <c r="G5558" s="66">
        <v>0.06</v>
      </c>
      <c r="H5558" s="67">
        <v>979.85963800000002</v>
      </c>
      <c r="I5558" s="129">
        <v>58.791578000000001</v>
      </c>
      <c r="J5558" s="86">
        <v>30.540900000000001</v>
      </c>
      <c r="K5558" s="129">
        <f t="shared" si="163"/>
        <v>1.925011312698709</v>
      </c>
      <c r="L5558" s="142" t="str">
        <f>VLOOKUP(C5558,[6]Consolidado!$B$1:$H$1000,2,FALSE)</f>
        <v>HUX HUX</v>
      </c>
      <c r="M5558" s="144" t="str">
        <f>VLOOKUP(C5558,[6]Consolidado!$B$1:$H$1000,3,FALSE)</f>
        <v>Chair Prototype</v>
      </c>
      <c r="N5558" s="145"/>
      <c r="O5558" s="141"/>
      <c r="P5558" s="141"/>
    </row>
    <row r="5559" spans="1:16" s="71" customFormat="1" ht="16.5" customHeight="1" outlineLevel="1" x14ac:dyDescent="0.2">
      <c r="A5559" s="60" t="s">
        <v>732</v>
      </c>
      <c r="B5559" s="61">
        <v>43039</v>
      </c>
      <c r="C5559" s="141">
        <v>462</v>
      </c>
      <c r="D5559" s="63" t="s">
        <v>733</v>
      </c>
      <c r="E5559" s="64" t="s">
        <v>33</v>
      </c>
      <c r="F5559" s="65" t="s">
        <v>727</v>
      </c>
      <c r="G5559" s="66">
        <v>1.8</v>
      </c>
      <c r="H5559" s="67">
        <v>2.6008819999999999</v>
      </c>
      <c r="I5559" s="129">
        <v>4.6815879999999996</v>
      </c>
      <c r="J5559" s="86">
        <v>30.540900000000001</v>
      </c>
      <c r="K5559" s="129">
        <f t="shared" si="163"/>
        <v>0.15328913031377595</v>
      </c>
      <c r="L5559" s="142" t="s">
        <v>488</v>
      </c>
      <c r="M5559" s="144" t="s">
        <v>734</v>
      </c>
      <c r="N5559" s="145"/>
      <c r="O5559" s="141"/>
      <c r="P5559" s="141"/>
    </row>
    <row r="5560" spans="1:16" s="71" customFormat="1" ht="16.5" customHeight="1" outlineLevel="1" x14ac:dyDescent="0.2">
      <c r="A5560" s="60" t="s">
        <v>732</v>
      </c>
      <c r="B5560" s="61">
        <v>43039</v>
      </c>
      <c r="C5560" s="141">
        <v>462</v>
      </c>
      <c r="D5560" s="63" t="s">
        <v>733</v>
      </c>
      <c r="E5560" s="64" t="s">
        <v>25</v>
      </c>
      <c r="F5560" s="65" t="s">
        <v>320</v>
      </c>
      <c r="G5560" s="66">
        <v>0.09</v>
      </c>
      <c r="H5560" s="67">
        <v>619.347624</v>
      </c>
      <c r="I5560" s="129">
        <v>55.741286000000002</v>
      </c>
      <c r="J5560" s="86">
        <v>30.540900000000001</v>
      </c>
      <c r="K5560" s="129">
        <f t="shared" si="163"/>
        <v>1.8251356705270638</v>
      </c>
      <c r="L5560" s="142" t="s">
        <v>488</v>
      </c>
      <c r="M5560" s="144" t="s">
        <v>734</v>
      </c>
      <c r="N5560" s="145"/>
      <c r="O5560" s="141"/>
      <c r="P5560" s="141"/>
    </row>
    <row r="5561" spans="1:16" s="71" customFormat="1" ht="16.5" customHeight="1" outlineLevel="1" x14ac:dyDescent="0.2">
      <c r="A5561" s="60" t="s">
        <v>732</v>
      </c>
      <c r="B5561" s="61">
        <v>43039</v>
      </c>
      <c r="C5561" s="141">
        <v>462</v>
      </c>
      <c r="D5561" s="63" t="s">
        <v>733</v>
      </c>
      <c r="E5561" s="64" t="s">
        <v>25</v>
      </c>
      <c r="F5561" s="65" t="s">
        <v>322</v>
      </c>
      <c r="G5561" s="66">
        <v>0.09</v>
      </c>
      <c r="H5561" s="67">
        <v>1315.523193</v>
      </c>
      <c r="I5561" s="129">
        <v>118.397087</v>
      </c>
      <c r="J5561" s="86">
        <v>30.540900000000001</v>
      </c>
      <c r="K5561" s="129">
        <f t="shared" si="163"/>
        <v>3.8766731497762015</v>
      </c>
      <c r="L5561" s="142" t="s">
        <v>488</v>
      </c>
      <c r="M5561" s="144" t="s">
        <v>734</v>
      </c>
      <c r="N5561" s="145"/>
      <c r="O5561" s="141"/>
      <c r="P5561" s="141"/>
    </row>
    <row r="5562" spans="1:16" s="71" customFormat="1" ht="16.5" customHeight="1" outlineLevel="1" x14ac:dyDescent="0.2">
      <c r="A5562" s="60" t="s">
        <v>732</v>
      </c>
      <c r="B5562" s="61">
        <v>43039</v>
      </c>
      <c r="C5562" s="141">
        <v>462</v>
      </c>
      <c r="D5562" s="63" t="s">
        <v>733</v>
      </c>
      <c r="E5562" s="64" t="s">
        <v>25</v>
      </c>
      <c r="F5562" s="65" t="s">
        <v>319</v>
      </c>
      <c r="G5562" s="66">
        <v>0.06</v>
      </c>
      <c r="H5562" s="67">
        <v>1224.7858060000001</v>
      </c>
      <c r="I5562" s="129">
        <v>73.487148000000005</v>
      </c>
      <c r="J5562" s="86">
        <v>30.540900000000001</v>
      </c>
      <c r="K5562" s="129">
        <f t="shared" si="163"/>
        <v>2.406188029822304</v>
      </c>
      <c r="L5562" s="142" t="s">
        <v>488</v>
      </c>
      <c r="M5562" s="144" t="s">
        <v>734</v>
      </c>
      <c r="N5562" s="145"/>
      <c r="O5562" s="141"/>
      <c r="P5562" s="141"/>
    </row>
    <row r="5563" spans="1:16" s="71" customFormat="1" ht="16.5" customHeight="1" outlineLevel="1" x14ac:dyDescent="0.2">
      <c r="A5563" s="60" t="s">
        <v>732</v>
      </c>
      <c r="B5563" s="61">
        <v>43039</v>
      </c>
      <c r="C5563" s="141">
        <v>462</v>
      </c>
      <c r="D5563" s="63" t="s">
        <v>733</v>
      </c>
      <c r="E5563" s="64" t="s">
        <v>25</v>
      </c>
      <c r="F5563" s="65" t="s">
        <v>373</v>
      </c>
      <c r="G5563" s="66">
        <v>0.06</v>
      </c>
      <c r="H5563" s="67">
        <v>980.21</v>
      </c>
      <c r="I5563" s="129">
        <v>58.812600000000003</v>
      </c>
      <c r="J5563" s="86">
        <v>30.540900000000001</v>
      </c>
      <c r="K5563" s="129">
        <f t="shared" si="163"/>
        <v>1.925699635570661</v>
      </c>
      <c r="L5563" s="142" t="s">
        <v>488</v>
      </c>
      <c r="M5563" s="144" t="s">
        <v>734</v>
      </c>
      <c r="N5563" s="145"/>
      <c r="O5563" s="141"/>
      <c r="P5563" s="141"/>
    </row>
    <row r="5564" spans="1:16" s="71" customFormat="1" ht="16.5" customHeight="1" outlineLevel="1" x14ac:dyDescent="0.2">
      <c r="A5564" s="60" t="s">
        <v>732</v>
      </c>
      <c r="B5564" s="61">
        <v>43039</v>
      </c>
      <c r="C5564" s="141" t="s">
        <v>89</v>
      </c>
      <c r="D5564" s="63" t="str">
        <f>VLOOKUP(C5564,[6]Consolidado!$B$1:$H$1000,4,FALSE)</f>
        <v>En Proceso</v>
      </c>
      <c r="E5564" s="64" t="s">
        <v>33</v>
      </c>
      <c r="F5564" s="65" t="s">
        <v>727</v>
      </c>
      <c r="G5564" s="66">
        <v>-3.6</v>
      </c>
      <c r="H5564" s="67">
        <v>2.5501879999999999</v>
      </c>
      <c r="I5564" s="129">
        <v>-9.1806769999999993</v>
      </c>
      <c r="J5564" s="86">
        <v>30.540900000000001</v>
      </c>
      <c r="K5564" s="129">
        <f t="shared" si="163"/>
        <v>-0.30060269998592049</v>
      </c>
      <c r="L5564" s="142" t="str">
        <f>VLOOKUP(C5564,[6]Consolidado!$B$1:$H$1000,2,FALSE)</f>
        <v>Empaque</v>
      </c>
      <c r="M5564" s="144" t="str">
        <f>VLOOKUP(C5564,[6]Consolidado!$B$1:$H$1000,3,FALSE)</f>
        <v>Material de empaque pendiente de distribuir</v>
      </c>
      <c r="N5564" s="145"/>
      <c r="O5564" s="141"/>
      <c r="P5564" s="141"/>
    </row>
    <row r="5565" spans="1:16" s="71" customFormat="1" ht="16.5" customHeight="1" outlineLevel="1" x14ac:dyDescent="0.2">
      <c r="A5565" s="60" t="s">
        <v>732</v>
      </c>
      <c r="B5565" s="61">
        <v>43039</v>
      </c>
      <c r="C5565" s="141">
        <v>475</v>
      </c>
      <c r="D5565" s="63" t="str">
        <f>VLOOKUP(C5565,[6]Consolidado!$B$1:$H$1000,4,FALSE)</f>
        <v>Finalizada</v>
      </c>
      <c r="E5565" s="64" t="s">
        <v>25</v>
      </c>
      <c r="F5565" s="65" t="s">
        <v>360</v>
      </c>
      <c r="G5565" s="66">
        <v>0.03</v>
      </c>
      <c r="H5565" s="67">
        <v>244.887958</v>
      </c>
      <c r="I5565" s="129">
        <v>7.3466389999999997</v>
      </c>
      <c r="J5565" s="86">
        <v>30.540900000000001</v>
      </c>
      <c r="K5565" s="129">
        <f t="shared" si="163"/>
        <v>0.24055083510963984</v>
      </c>
      <c r="L5565" s="142" t="str">
        <f>VLOOKUP(C5565,[6]Consolidado!$B$1:$H$1000,2,FALSE)</f>
        <v>Everything But Water</v>
      </c>
      <c r="M5565" s="144" t="str">
        <f>VLOOKUP(C5565,[6]Consolidado!$B$1:$H$1000,3,FALSE)</f>
        <v>Wall Shelf System-Muestra Metal</v>
      </c>
      <c r="N5565" s="145"/>
      <c r="O5565" s="141"/>
      <c r="P5565" s="141"/>
    </row>
    <row r="5566" spans="1:16" s="71" customFormat="1" ht="16.5" customHeight="1" outlineLevel="1" x14ac:dyDescent="0.2">
      <c r="A5566" s="60" t="s">
        <v>732</v>
      </c>
      <c r="B5566" s="61">
        <v>43039</v>
      </c>
      <c r="C5566" s="141">
        <v>475</v>
      </c>
      <c r="D5566" s="63" t="str">
        <f>VLOOKUP(C5566,[6]Consolidado!$B$1:$H$1000,4,FALSE)</f>
        <v>Finalizada</v>
      </c>
      <c r="E5566" s="64" t="s">
        <v>25</v>
      </c>
      <c r="F5566" s="65" t="s">
        <v>324</v>
      </c>
      <c r="G5566" s="66">
        <v>0.03</v>
      </c>
      <c r="H5566" s="67">
        <v>875.14594499999998</v>
      </c>
      <c r="I5566" s="129">
        <v>26.254377999999999</v>
      </c>
      <c r="J5566" s="86">
        <v>30.540900000000001</v>
      </c>
      <c r="K5566" s="129">
        <f t="shared" si="163"/>
        <v>0.85964650681545074</v>
      </c>
      <c r="L5566" s="142" t="str">
        <f>VLOOKUP(C5566,[6]Consolidado!$B$1:$H$1000,2,FALSE)</f>
        <v>Everything But Water</v>
      </c>
      <c r="M5566" s="144" t="str">
        <f>VLOOKUP(C5566,[6]Consolidado!$B$1:$H$1000,3,FALSE)</f>
        <v>Wall Shelf System-Muestra Metal</v>
      </c>
      <c r="N5566" s="145"/>
      <c r="O5566" s="141"/>
      <c r="P5566" s="141"/>
    </row>
    <row r="5567" spans="1:16" s="71" customFormat="1" ht="16.5" customHeight="1" outlineLevel="1" x14ac:dyDescent="0.2">
      <c r="A5567" s="60" t="s">
        <v>732</v>
      </c>
      <c r="B5567" s="61">
        <v>43039</v>
      </c>
      <c r="C5567" s="141">
        <v>475</v>
      </c>
      <c r="D5567" s="63" t="str">
        <f>VLOOKUP(C5567,[6]Consolidado!$B$1:$H$1000,4,FALSE)</f>
        <v>Finalizada</v>
      </c>
      <c r="E5567" s="64" t="s">
        <v>25</v>
      </c>
      <c r="F5567" s="65" t="s">
        <v>320</v>
      </c>
      <c r="G5567" s="66">
        <v>0.03</v>
      </c>
      <c r="H5567" s="67">
        <v>619.347624</v>
      </c>
      <c r="I5567" s="129">
        <v>18.580428999999999</v>
      </c>
      <c r="J5567" s="86">
        <v>30.540900000000001</v>
      </c>
      <c r="K5567" s="129">
        <f t="shared" si="163"/>
        <v>0.60837856775668031</v>
      </c>
      <c r="L5567" s="142" t="str">
        <f>VLOOKUP(C5567,[6]Consolidado!$B$1:$H$1000,2,FALSE)</f>
        <v>Everything But Water</v>
      </c>
      <c r="M5567" s="144" t="str">
        <f>VLOOKUP(C5567,[6]Consolidado!$B$1:$H$1000,3,FALSE)</f>
        <v>Wall Shelf System-Muestra Metal</v>
      </c>
      <c r="N5567" s="145"/>
      <c r="O5567" s="141"/>
      <c r="P5567" s="141"/>
    </row>
    <row r="5568" spans="1:16" s="71" customFormat="1" ht="16.5" customHeight="1" outlineLevel="1" x14ac:dyDescent="0.2">
      <c r="A5568" s="60" t="s">
        <v>732</v>
      </c>
      <c r="B5568" s="61">
        <v>43039</v>
      </c>
      <c r="C5568" s="141">
        <v>475</v>
      </c>
      <c r="D5568" s="63" t="str">
        <f>VLOOKUP(C5568,[6]Consolidado!$B$1:$H$1000,4,FALSE)</f>
        <v>Finalizada</v>
      </c>
      <c r="E5568" s="64" t="s">
        <v>25</v>
      </c>
      <c r="F5568" s="65" t="s">
        <v>322</v>
      </c>
      <c r="G5568" s="66">
        <v>0.03</v>
      </c>
      <c r="H5568" s="67">
        <v>1315.523193</v>
      </c>
      <c r="I5568" s="129">
        <v>39.465696000000001</v>
      </c>
      <c r="J5568" s="86">
        <v>30.540900000000001</v>
      </c>
      <c r="K5568" s="129">
        <f t="shared" si="163"/>
        <v>1.2922243941730598</v>
      </c>
      <c r="L5568" s="142" t="str">
        <f>VLOOKUP(C5568,[6]Consolidado!$B$1:$H$1000,2,FALSE)</f>
        <v>Everything But Water</v>
      </c>
      <c r="M5568" s="144" t="str">
        <f>VLOOKUP(C5568,[6]Consolidado!$B$1:$H$1000,3,FALSE)</f>
        <v>Wall Shelf System-Muestra Metal</v>
      </c>
      <c r="N5568" s="145"/>
      <c r="O5568" s="141"/>
      <c r="P5568" s="141"/>
    </row>
    <row r="5569" spans="1:16" s="71" customFormat="1" ht="16.5" customHeight="1" outlineLevel="1" x14ac:dyDescent="0.2">
      <c r="A5569" s="60" t="s">
        <v>732</v>
      </c>
      <c r="B5569" s="61">
        <v>43039</v>
      </c>
      <c r="C5569" s="141">
        <v>475</v>
      </c>
      <c r="D5569" s="63" t="str">
        <f>VLOOKUP(C5569,[6]Consolidado!$B$1:$H$1000,4,FALSE)</f>
        <v>Finalizada</v>
      </c>
      <c r="E5569" s="64" t="s">
        <v>25</v>
      </c>
      <c r="F5569" s="65" t="s">
        <v>319</v>
      </c>
      <c r="G5569" s="66">
        <v>0.03</v>
      </c>
      <c r="H5569" s="67">
        <v>1224.7858060000001</v>
      </c>
      <c r="I5569" s="129">
        <v>36.743574000000002</v>
      </c>
      <c r="J5569" s="86">
        <v>30.540900000000001</v>
      </c>
      <c r="K5569" s="129">
        <f t="shared" si="163"/>
        <v>1.203094014911152</v>
      </c>
      <c r="L5569" s="142" t="str">
        <f>VLOOKUP(C5569,[6]Consolidado!$B$1:$H$1000,2,FALSE)</f>
        <v>Everything But Water</v>
      </c>
      <c r="M5569" s="144" t="str">
        <f>VLOOKUP(C5569,[6]Consolidado!$B$1:$H$1000,3,FALSE)</f>
        <v>Wall Shelf System-Muestra Metal</v>
      </c>
      <c r="N5569" s="145"/>
      <c r="O5569" s="141"/>
      <c r="P5569" s="141"/>
    </row>
    <row r="5570" spans="1:16" s="71" customFormat="1" ht="16.5" customHeight="1" outlineLevel="1" x14ac:dyDescent="0.2">
      <c r="A5570" s="60" t="s">
        <v>732</v>
      </c>
      <c r="B5570" s="61">
        <v>43039</v>
      </c>
      <c r="C5570" s="141">
        <v>475</v>
      </c>
      <c r="D5570" s="63" t="str">
        <f>VLOOKUP(C5570,[6]Consolidado!$B$1:$H$1000,4,FALSE)</f>
        <v>Finalizada</v>
      </c>
      <c r="E5570" s="64" t="s">
        <v>25</v>
      </c>
      <c r="F5570" s="65" t="s">
        <v>318</v>
      </c>
      <c r="G5570" s="66">
        <v>0.03</v>
      </c>
      <c r="H5570" s="67">
        <v>979.85963800000002</v>
      </c>
      <c r="I5570" s="129">
        <v>29.395789000000001</v>
      </c>
      <c r="J5570" s="86">
        <v>30.540900000000001</v>
      </c>
      <c r="K5570" s="129">
        <f t="shared" si="163"/>
        <v>0.96250565634935448</v>
      </c>
      <c r="L5570" s="142" t="str">
        <f>VLOOKUP(C5570,[6]Consolidado!$B$1:$H$1000,2,FALSE)</f>
        <v>Everything But Water</v>
      </c>
      <c r="M5570" s="144" t="str">
        <f>VLOOKUP(C5570,[6]Consolidado!$B$1:$H$1000,3,FALSE)</f>
        <v>Wall Shelf System-Muestra Metal</v>
      </c>
      <c r="N5570" s="145"/>
      <c r="O5570" s="141"/>
      <c r="P5570" s="141"/>
    </row>
    <row r="5571" spans="1:16" s="71" customFormat="1" ht="16.5" customHeight="1" outlineLevel="1" x14ac:dyDescent="0.2">
      <c r="A5571" s="60" t="s">
        <v>732</v>
      </c>
      <c r="B5571" s="61">
        <v>43039</v>
      </c>
      <c r="C5571" s="141">
        <v>363</v>
      </c>
      <c r="D5571" s="63" t="str">
        <f>VLOOKUP(C5571,[6]Consolidado!$B$1:$H$1000,4,FALSE)</f>
        <v>Finalizada</v>
      </c>
      <c r="E5571" s="64" t="s">
        <v>25</v>
      </c>
      <c r="F5571" s="65" t="s">
        <v>328</v>
      </c>
      <c r="G5571" s="66">
        <v>0.38</v>
      </c>
      <c r="H5571" s="67">
        <v>348.65106600000001</v>
      </c>
      <c r="I5571" s="129">
        <v>132.487405</v>
      </c>
      <c r="J5571" s="86">
        <v>30.540900000000001</v>
      </c>
      <c r="K5571" s="129">
        <f t="shared" si="163"/>
        <v>4.3380321143122824</v>
      </c>
      <c r="L5571" s="142" t="str">
        <f>VLOOKUP(C5571,[6]Consolidado!$B$1:$H$1000,2,FALSE)</f>
        <v>Blue Mesa Granite</v>
      </c>
      <c r="M5571" s="144" t="str">
        <f>VLOOKUP(C5571,[6]Consolidado!$B$1:$H$1000,3,FALSE)</f>
        <v>108" Long Slab w/steel base</v>
      </c>
      <c r="N5571" s="145"/>
      <c r="O5571" s="141"/>
      <c r="P5571" s="141"/>
    </row>
    <row r="5572" spans="1:16" s="71" customFormat="1" ht="16.5" customHeight="1" outlineLevel="1" x14ac:dyDescent="0.2">
      <c r="A5572" s="60" t="s">
        <v>732</v>
      </c>
      <c r="B5572" s="61">
        <v>43039</v>
      </c>
      <c r="C5572" s="141">
        <v>363</v>
      </c>
      <c r="D5572" s="63" t="str">
        <f>VLOOKUP(C5572,[6]Consolidado!$B$1:$H$1000,4,FALSE)</f>
        <v>Finalizada</v>
      </c>
      <c r="E5572" s="64" t="s">
        <v>25</v>
      </c>
      <c r="F5572" s="65" t="s">
        <v>327</v>
      </c>
      <c r="G5572" s="66">
        <v>0.38</v>
      </c>
      <c r="H5572" s="67">
        <v>1209.67</v>
      </c>
      <c r="I5572" s="129">
        <v>459.6746</v>
      </c>
      <c r="J5572" s="86">
        <v>30.540900000000001</v>
      </c>
      <c r="K5572" s="129">
        <f t="shared" si="163"/>
        <v>15.051115062097056</v>
      </c>
      <c r="L5572" s="142" t="str">
        <f>VLOOKUP(C5572,[6]Consolidado!$B$1:$H$1000,2,FALSE)</f>
        <v>Blue Mesa Granite</v>
      </c>
      <c r="M5572" s="144" t="str">
        <f>VLOOKUP(C5572,[6]Consolidado!$B$1:$H$1000,3,FALSE)</f>
        <v>108" Long Slab w/steel base</v>
      </c>
      <c r="N5572" s="145"/>
      <c r="O5572" s="141"/>
      <c r="P5572" s="141"/>
    </row>
    <row r="5573" spans="1:16" s="71" customFormat="1" ht="16.5" customHeight="1" outlineLevel="1" x14ac:dyDescent="0.2">
      <c r="A5573" s="60" t="s">
        <v>732</v>
      </c>
      <c r="B5573" s="61">
        <v>43039</v>
      </c>
      <c r="C5573" s="141">
        <v>363</v>
      </c>
      <c r="D5573" s="63" t="str">
        <f>VLOOKUP(C5573,[6]Consolidado!$B$1:$H$1000,4,FALSE)</f>
        <v>Finalizada</v>
      </c>
      <c r="E5573" s="64" t="s">
        <v>25</v>
      </c>
      <c r="F5573" s="65" t="s">
        <v>398</v>
      </c>
      <c r="G5573" s="66">
        <v>0.38</v>
      </c>
      <c r="H5573" s="67">
        <v>343.60447399999998</v>
      </c>
      <c r="I5573" s="129">
        <v>130.56970000000001</v>
      </c>
      <c r="J5573" s="86">
        <v>30.540900000000001</v>
      </c>
      <c r="K5573" s="129">
        <f t="shared" si="163"/>
        <v>4.2752407427417012</v>
      </c>
      <c r="L5573" s="142" t="str">
        <f>VLOOKUP(C5573,[6]Consolidado!$B$1:$H$1000,2,FALSE)</f>
        <v>Blue Mesa Granite</v>
      </c>
      <c r="M5573" s="144" t="str">
        <f>VLOOKUP(C5573,[6]Consolidado!$B$1:$H$1000,3,FALSE)</f>
        <v>108" Long Slab w/steel base</v>
      </c>
      <c r="N5573" s="145"/>
      <c r="O5573" s="141"/>
      <c r="P5573" s="141"/>
    </row>
    <row r="5574" spans="1:16" s="71" customFormat="1" ht="16.5" customHeight="1" outlineLevel="1" x14ac:dyDescent="0.2">
      <c r="A5574" s="60" t="s">
        <v>732</v>
      </c>
      <c r="B5574" s="61">
        <v>43039</v>
      </c>
      <c r="C5574" s="141">
        <v>363</v>
      </c>
      <c r="D5574" s="63" t="str">
        <f>VLOOKUP(C5574,[6]Consolidado!$B$1:$H$1000,4,FALSE)</f>
        <v>Finalizada</v>
      </c>
      <c r="E5574" s="64" t="s">
        <v>25</v>
      </c>
      <c r="F5574" s="65" t="s">
        <v>359</v>
      </c>
      <c r="G5574" s="66">
        <v>0.5</v>
      </c>
      <c r="H5574" s="67">
        <v>142.25645599999999</v>
      </c>
      <c r="I5574" s="129">
        <v>71.128227999999993</v>
      </c>
      <c r="J5574" s="86">
        <v>30.540900000000001</v>
      </c>
      <c r="K5574" s="129">
        <f t="shared" si="163"/>
        <v>2.3289499654561587</v>
      </c>
      <c r="L5574" s="142" t="str">
        <f>VLOOKUP(C5574,[6]Consolidado!$B$1:$H$1000,2,FALSE)</f>
        <v>Blue Mesa Granite</v>
      </c>
      <c r="M5574" s="144" t="str">
        <f>VLOOKUP(C5574,[6]Consolidado!$B$1:$H$1000,3,FALSE)</f>
        <v>108" Long Slab w/steel base</v>
      </c>
      <c r="N5574" s="145"/>
      <c r="O5574" s="141"/>
      <c r="P5574" s="141"/>
    </row>
    <row r="5575" spans="1:16" s="71" customFormat="1" ht="16.5" customHeight="1" outlineLevel="1" x14ac:dyDescent="0.2">
      <c r="A5575" s="60" t="s">
        <v>732</v>
      </c>
      <c r="B5575" s="61">
        <v>43039</v>
      </c>
      <c r="C5575" s="141">
        <v>363</v>
      </c>
      <c r="D5575" s="63" t="str">
        <f>VLOOKUP(C5575,[6]Consolidado!$B$1:$H$1000,4,FALSE)</f>
        <v>Finalizada</v>
      </c>
      <c r="E5575" s="64" t="s">
        <v>25</v>
      </c>
      <c r="F5575" s="65" t="s">
        <v>320</v>
      </c>
      <c r="G5575" s="66">
        <v>0.53</v>
      </c>
      <c r="H5575" s="67">
        <v>619.347624</v>
      </c>
      <c r="I5575" s="129">
        <v>328.25424099999998</v>
      </c>
      <c r="J5575" s="86">
        <v>30.540900000000001</v>
      </c>
      <c r="K5575" s="129">
        <f t="shared" si="163"/>
        <v>10.748021210900792</v>
      </c>
      <c r="L5575" s="142" t="str">
        <f>VLOOKUP(C5575,[6]Consolidado!$B$1:$H$1000,2,FALSE)</f>
        <v>Blue Mesa Granite</v>
      </c>
      <c r="M5575" s="144" t="str">
        <f>VLOOKUP(C5575,[6]Consolidado!$B$1:$H$1000,3,FALSE)</f>
        <v>108" Long Slab w/steel base</v>
      </c>
      <c r="N5575" s="145"/>
      <c r="O5575" s="141"/>
      <c r="P5575" s="141"/>
    </row>
    <row r="5576" spans="1:16" s="71" customFormat="1" ht="16.5" customHeight="1" outlineLevel="1" x14ac:dyDescent="0.2">
      <c r="A5576" s="60" t="s">
        <v>732</v>
      </c>
      <c r="B5576" s="61">
        <v>43039</v>
      </c>
      <c r="C5576" s="141">
        <v>363</v>
      </c>
      <c r="D5576" s="63" t="str">
        <f>VLOOKUP(C5576,[6]Consolidado!$B$1:$H$1000,4,FALSE)</f>
        <v>Finalizada</v>
      </c>
      <c r="E5576" s="64" t="s">
        <v>25</v>
      </c>
      <c r="F5576" s="65" t="s">
        <v>322</v>
      </c>
      <c r="G5576" s="66">
        <v>0.53</v>
      </c>
      <c r="H5576" s="67">
        <v>1315.523193</v>
      </c>
      <c r="I5576" s="129">
        <v>697.22729200000003</v>
      </c>
      <c r="J5576" s="86">
        <v>30.540900000000001</v>
      </c>
      <c r="K5576" s="129">
        <f t="shared" si="163"/>
        <v>22.829297499418814</v>
      </c>
      <c r="L5576" s="142" t="str">
        <f>VLOOKUP(C5576,[6]Consolidado!$B$1:$H$1000,2,FALSE)</f>
        <v>Blue Mesa Granite</v>
      </c>
      <c r="M5576" s="144" t="str">
        <f>VLOOKUP(C5576,[6]Consolidado!$B$1:$H$1000,3,FALSE)</f>
        <v>108" Long Slab w/steel base</v>
      </c>
      <c r="N5576" s="145"/>
      <c r="O5576" s="141"/>
      <c r="P5576" s="141"/>
    </row>
    <row r="5577" spans="1:16" s="71" customFormat="1" ht="16.5" customHeight="1" outlineLevel="1" x14ac:dyDescent="0.2">
      <c r="A5577" s="60" t="s">
        <v>732</v>
      </c>
      <c r="B5577" s="61">
        <v>43039</v>
      </c>
      <c r="C5577" s="141">
        <v>363</v>
      </c>
      <c r="D5577" s="63" t="str">
        <f>VLOOKUP(C5577,[6]Consolidado!$B$1:$H$1000,4,FALSE)</f>
        <v>Finalizada</v>
      </c>
      <c r="E5577" s="64" t="s">
        <v>25</v>
      </c>
      <c r="F5577" s="65" t="s">
        <v>319</v>
      </c>
      <c r="G5577" s="66">
        <v>0.5</v>
      </c>
      <c r="H5577" s="67">
        <v>1224.7858060000001</v>
      </c>
      <c r="I5577" s="129">
        <v>612.39290300000005</v>
      </c>
      <c r="J5577" s="86">
        <v>30.540900000000001</v>
      </c>
      <c r="K5577" s="129">
        <f t="shared" si="163"/>
        <v>20.0515670134148</v>
      </c>
      <c r="L5577" s="142" t="str">
        <f>VLOOKUP(C5577,[6]Consolidado!$B$1:$H$1000,2,FALSE)</f>
        <v>Blue Mesa Granite</v>
      </c>
      <c r="M5577" s="144" t="str">
        <f>VLOOKUP(C5577,[6]Consolidado!$B$1:$H$1000,3,FALSE)</f>
        <v>108" Long Slab w/steel base</v>
      </c>
      <c r="N5577" s="145"/>
      <c r="O5577" s="141"/>
      <c r="P5577" s="141"/>
    </row>
    <row r="5578" spans="1:16" s="71" customFormat="1" ht="16.5" customHeight="1" outlineLevel="1" x14ac:dyDescent="0.2">
      <c r="A5578" s="60" t="s">
        <v>732</v>
      </c>
      <c r="B5578" s="61">
        <v>43039</v>
      </c>
      <c r="C5578" s="141">
        <v>363</v>
      </c>
      <c r="D5578" s="63" t="str">
        <f>VLOOKUP(C5578,[6]Consolidado!$B$1:$H$1000,4,FALSE)</f>
        <v>Finalizada</v>
      </c>
      <c r="E5578" s="64" t="s">
        <v>25</v>
      </c>
      <c r="F5578" s="65" t="s">
        <v>318</v>
      </c>
      <c r="G5578" s="66">
        <v>0.56000000000000005</v>
      </c>
      <c r="H5578" s="67">
        <v>979.85963800000002</v>
      </c>
      <c r="I5578" s="129">
        <v>548.72139700000002</v>
      </c>
      <c r="J5578" s="86">
        <v>30.540900000000001</v>
      </c>
      <c r="K5578" s="129">
        <f t="shared" si="163"/>
        <v>17.966772328254898</v>
      </c>
      <c r="L5578" s="142" t="str">
        <f>VLOOKUP(C5578,[6]Consolidado!$B$1:$H$1000,2,FALSE)</f>
        <v>Blue Mesa Granite</v>
      </c>
      <c r="M5578" s="144" t="str">
        <f>VLOOKUP(C5578,[6]Consolidado!$B$1:$H$1000,3,FALSE)</f>
        <v>108" Long Slab w/steel base</v>
      </c>
      <c r="N5578" s="145"/>
      <c r="O5578" s="141"/>
      <c r="P5578" s="141"/>
    </row>
    <row r="5579" spans="1:16" s="71" customFormat="1" ht="16.5" customHeight="1" outlineLevel="1" x14ac:dyDescent="0.2">
      <c r="A5579" s="60" t="s">
        <v>732</v>
      </c>
      <c r="B5579" s="61">
        <v>43039</v>
      </c>
      <c r="C5579" s="141">
        <v>362</v>
      </c>
      <c r="D5579" s="63" t="str">
        <f>VLOOKUP(C5579,[6]Consolidado!$B$1:$H$1000,4,FALSE)</f>
        <v>Finalizada</v>
      </c>
      <c r="E5579" s="64" t="s">
        <v>25</v>
      </c>
      <c r="F5579" s="65" t="s">
        <v>328</v>
      </c>
      <c r="G5579" s="66">
        <v>0.25</v>
      </c>
      <c r="H5579" s="67">
        <v>348.65106600000001</v>
      </c>
      <c r="I5579" s="129">
        <v>87.162767000000002</v>
      </c>
      <c r="J5579" s="86">
        <v>30.540900000000001</v>
      </c>
      <c r="K5579" s="129">
        <f t="shared" si="163"/>
        <v>2.8539685143528843</v>
      </c>
      <c r="L5579" s="142" t="str">
        <f>VLOOKUP(C5579,[6]Consolidado!$B$1:$H$1000,2,FALSE)</f>
        <v>Blue Mesa Granite</v>
      </c>
      <c r="M5579" s="144" t="str">
        <f>VLOOKUP(C5579,[6]Consolidado!$B$1:$H$1000,3,FALSE)</f>
        <v>89" Long Slab w/steel base</v>
      </c>
      <c r="N5579" s="145"/>
      <c r="O5579" s="141"/>
      <c r="P5579" s="141"/>
    </row>
    <row r="5580" spans="1:16" s="71" customFormat="1" ht="16.5" customHeight="1" outlineLevel="1" x14ac:dyDescent="0.2">
      <c r="A5580" s="60" t="s">
        <v>732</v>
      </c>
      <c r="B5580" s="61">
        <v>43039</v>
      </c>
      <c r="C5580" s="141">
        <v>362</v>
      </c>
      <c r="D5580" s="63" t="str">
        <f>VLOOKUP(C5580,[6]Consolidado!$B$1:$H$1000,4,FALSE)</f>
        <v>Finalizada</v>
      </c>
      <c r="E5580" s="64" t="s">
        <v>25</v>
      </c>
      <c r="F5580" s="65" t="s">
        <v>327</v>
      </c>
      <c r="G5580" s="66">
        <v>0.19</v>
      </c>
      <c r="H5580" s="67">
        <v>1209.67</v>
      </c>
      <c r="I5580" s="129">
        <v>229.8373</v>
      </c>
      <c r="J5580" s="86">
        <v>30.540900000000001</v>
      </c>
      <c r="K5580" s="129">
        <f t="shared" si="163"/>
        <v>7.5255575310485279</v>
      </c>
      <c r="L5580" s="142" t="str">
        <f>VLOOKUP(C5580,[6]Consolidado!$B$1:$H$1000,2,FALSE)</f>
        <v>Blue Mesa Granite</v>
      </c>
      <c r="M5580" s="144" t="str">
        <f>VLOOKUP(C5580,[6]Consolidado!$B$1:$H$1000,3,FALSE)</f>
        <v>89" Long Slab w/steel base</v>
      </c>
      <c r="N5580" s="145"/>
      <c r="O5580" s="141"/>
      <c r="P5580" s="141"/>
    </row>
    <row r="5581" spans="1:16" s="71" customFormat="1" ht="16.5" customHeight="1" outlineLevel="1" x14ac:dyDescent="0.2">
      <c r="A5581" s="60" t="s">
        <v>732</v>
      </c>
      <c r="B5581" s="61">
        <v>43039</v>
      </c>
      <c r="C5581" s="141">
        <v>362</v>
      </c>
      <c r="D5581" s="63" t="str">
        <f>VLOOKUP(C5581,[6]Consolidado!$B$1:$H$1000,4,FALSE)</f>
        <v>Finalizada</v>
      </c>
      <c r="E5581" s="64" t="s">
        <v>25</v>
      </c>
      <c r="F5581" s="65" t="s">
        <v>398</v>
      </c>
      <c r="G5581" s="66">
        <v>0.13</v>
      </c>
      <c r="H5581" s="67">
        <v>343.60447399999998</v>
      </c>
      <c r="I5581" s="129">
        <v>44.668582000000001</v>
      </c>
      <c r="J5581" s="86">
        <v>30.540900000000001</v>
      </c>
      <c r="K5581" s="129">
        <f t="shared" si="163"/>
        <v>1.4625823731455196</v>
      </c>
      <c r="L5581" s="142" t="str">
        <f>VLOOKUP(C5581,[6]Consolidado!$B$1:$H$1000,2,FALSE)</f>
        <v>Blue Mesa Granite</v>
      </c>
      <c r="M5581" s="144" t="str">
        <f>VLOOKUP(C5581,[6]Consolidado!$B$1:$H$1000,3,FALSE)</f>
        <v>89" Long Slab w/steel base</v>
      </c>
      <c r="N5581" s="145"/>
      <c r="O5581" s="141"/>
      <c r="P5581" s="141"/>
    </row>
    <row r="5582" spans="1:16" s="71" customFormat="1" ht="16.5" customHeight="1" outlineLevel="1" x14ac:dyDescent="0.2">
      <c r="A5582" s="60" t="s">
        <v>732</v>
      </c>
      <c r="B5582" s="61">
        <v>43039</v>
      </c>
      <c r="C5582" s="141">
        <v>362</v>
      </c>
      <c r="D5582" s="63" t="str">
        <f>VLOOKUP(C5582,[6]Consolidado!$B$1:$H$1000,4,FALSE)</f>
        <v>Finalizada</v>
      </c>
      <c r="E5582" s="64" t="s">
        <v>25</v>
      </c>
      <c r="F5582" s="65" t="s">
        <v>359</v>
      </c>
      <c r="G5582" s="66">
        <v>0.13</v>
      </c>
      <c r="H5582" s="67">
        <v>142.25645599999999</v>
      </c>
      <c r="I5582" s="129">
        <v>18.493338999999999</v>
      </c>
      <c r="J5582" s="86">
        <v>30.540900000000001</v>
      </c>
      <c r="K5582" s="129">
        <f t="shared" si="163"/>
        <v>0.60552698185056753</v>
      </c>
      <c r="L5582" s="142" t="str">
        <f>VLOOKUP(C5582,[6]Consolidado!$B$1:$H$1000,2,FALSE)</f>
        <v>Blue Mesa Granite</v>
      </c>
      <c r="M5582" s="144" t="str">
        <f>VLOOKUP(C5582,[6]Consolidado!$B$1:$H$1000,3,FALSE)</f>
        <v>89" Long Slab w/steel base</v>
      </c>
      <c r="N5582" s="145"/>
      <c r="O5582" s="141"/>
      <c r="P5582" s="141"/>
    </row>
    <row r="5583" spans="1:16" s="71" customFormat="1" ht="16.5" customHeight="1" outlineLevel="1" x14ac:dyDescent="0.2">
      <c r="A5583" s="60" t="s">
        <v>732</v>
      </c>
      <c r="B5583" s="61">
        <v>43039</v>
      </c>
      <c r="C5583" s="141">
        <v>362</v>
      </c>
      <c r="D5583" s="63" t="str">
        <f>VLOOKUP(C5583,[6]Consolidado!$B$1:$H$1000,4,FALSE)</f>
        <v>Finalizada</v>
      </c>
      <c r="E5583" s="64" t="s">
        <v>25</v>
      </c>
      <c r="F5583" s="65" t="s">
        <v>320</v>
      </c>
      <c r="G5583" s="66">
        <v>0.19</v>
      </c>
      <c r="H5583" s="67">
        <v>619.347624</v>
      </c>
      <c r="I5583" s="129">
        <v>117.67604900000001</v>
      </c>
      <c r="J5583" s="86">
        <v>30.540900000000001</v>
      </c>
      <c r="K5583" s="129">
        <f t="shared" si="163"/>
        <v>3.8530642188016726</v>
      </c>
      <c r="L5583" s="142" t="str">
        <f>VLOOKUP(C5583,[6]Consolidado!$B$1:$H$1000,2,FALSE)</f>
        <v>Blue Mesa Granite</v>
      </c>
      <c r="M5583" s="144" t="str">
        <f>VLOOKUP(C5583,[6]Consolidado!$B$1:$H$1000,3,FALSE)</f>
        <v>89" Long Slab w/steel base</v>
      </c>
      <c r="N5583" s="145"/>
      <c r="O5583" s="141"/>
      <c r="P5583" s="141"/>
    </row>
    <row r="5584" spans="1:16" s="71" customFormat="1" ht="16.5" customHeight="1" outlineLevel="1" x14ac:dyDescent="0.2">
      <c r="A5584" s="60" t="s">
        <v>732</v>
      </c>
      <c r="B5584" s="61">
        <v>43039</v>
      </c>
      <c r="C5584" s="141">
        <v>362</v>
      </c>
      <c r="D5584" s="63" t="str">
        <f>VLOOKUP(C5584,[6]Consolidado!$B$1:$H$1000,4,FALSE)</f>
        <v>Finalizada</v>
      </c>
      <c r="E5584" s="64" t="s">
        <v>25</v>
      </c>
      <c r="F5584" s="65" t="s">
        <v>322</v>
      </c>
      <c r="G5584" s="66">
        <v>0.19</v>
      </c>
      <c r="H5584" s="67">
        <v>1315.523193</v>
      </c>
      <c r="I5584" s="129">
        <v>249.94940700000001</v>
      </c>
      <c r="J5584" s="86">
        <v>30.540900000000001</v>
      </c>
      <c r="K5584" s="129">
        <f t="shared" si="163"/>
        <v>8.1840877970197337</v>
      </c>
      <c r="L5584" s="142" t="str">
        <f>VLOOKUP(C5584,[6]Consolidado!$B$1:$H$1000,2,FALSE)</f>
        <v>Blue Mesa Granite</v>
      </c>
      <c r="M5584" s="144" t="str">
        <f>VLOOKUP(C5584,[6]Consolidado!$B$1:$H$1000,3,FALSE)</f>
        <v>89" Long Slab w/steel base</v>
      </c>
      <c r="N5584" s="145"/>
      <c r="O5584" s="141"/>
      <c r="P5584" s="141"/>
    </row>
    <row r="5585" spans="1:16" s="71" customFormat="1" ht="16.5" customHeight="1" outlineLevel="1" x14ac:dyDescent="0.2">
      <c r="A5585" s="60" t="s">
        <v>732</v>
      </c>
      <c r="B5585" s="61">
        <v>43039</v>
      </c>
      <c r="C5585" s="141">
        <v>362</v>
      </c>
      <c r="D5585" s="63" t="str">
        <f>VLOOKUP(C5585,[6]Consolidado!$B$1:$H$1000,4,FALSE)</f>
        <v>Finalizada</v>
      </c>
      <c r="E5585" s="64" t="s">
        <v>25</v>
      </c>
      <c r="F5585" s="65" t="s">
        <v>319</v>
      </c>
      <c r="G5585" s="66">
        <v>0.19</v>
      </c>
      <c r="H5585" s="67">
        <v>1224.7858060000001</v>
      </c>
      <c r="I5585" s="129">
        <v>232.70930300000001</v>
      </c>
      <c r="J5585" s="86">
        <v>30.540900000000001</v>
      </c>
      <c r="K5585" s="129">
        <f t="shared" si="163"/>
        <v>7.6195954605136063</v>
      </c>
      <c r="L5585" s="142" t="str">
        <f>VLOOKUP(C5585,[6]Consolidado!$B$1:$H$1000,2,FALSE)</f>
        <v>Blue Mesa Granite</v>
      </c>
      <c r="M5585" s="144" t="str">
        <f>VLOOKUP(C5585,[6]Consolidado!$B$1:$H$1000,3,FALSE)</f>
        <v>89" Long Slab w/steel base</v>
      </c>
      <c r="N5585" s="145"/>
      <c r="O5585" s="141"/>
      <c r="P5585" s="141"/>
    </row>
    <row r="5586" spans="1:16" s="71" customFormat="1" ht="16.5" customHeight="1" outlineLevel="1" x14ac:dyDescent="0.2">
      <c r="A5586" s="60" t="s">
        <v>732</v>
      </c>
      <c r="B5586" s="61">
        <v>43039</v>
      </c>
      <c r="C5586" s="141">
        <v>362</v>
      </c>
      <c r="D5586" s="63" t="str">
        <f>VLOOKUP(C5586,[6]Consolidado!$B$1:$H$1000,4,FALSE)</f>
        <v>Finalizada</v>
      </c>
      <c r="E5586" s="64" t="s">
        <v>25</v>
      </c>
      <c r="F5586" s="65" t="s">
        <v>318</v>
      </c>
      <c r="G5586" s="66">
        <v>0.19</v>
      </c>
      <c r="H5586" s="67">
        <v>979.85963800000002</v>
      </c>
      <c r="I5586" s="129">
        <v>186.17333099999999</v>
      </c>
      <c r="J5586" s="86">
        <v>30.540900000000001</v>
      </c>
      <c r="K5586" s="129">
        <f t="shared" si="163"/>
        <v>6.095869178707896</v>
      </c>
      <c r="L5586" s="142" t="str">
        <f>VLOOKUP(C5586,[6]Consolidado!$B$1:$H$1000,2,FALSE)</f>
        <v>Blue Mesa Granite</v>
      </c>
      <c r="M5586" s="144" t="str">
        <f>VLOOKUP(C5586,[6]Consolidado!$B$1:$H$1000,3,FALSE)</f>
        <v>89" Long Slab w/steel base</v>
      </c>
      <c r="N5586" s="145"/>
      <c r="O5586" s="141"/>
      <c r="P5586" s="141"/>
    </row>
    <row r="5587" spans="1:16" s="71" customFormat="1" ht="16.5" customHeight="1" outlineLevel="1" x14ac:dyDescent="0.2">
      <c r="A5587" s="60" t="s">
        <v>732</v>
      </c>
      <c r="B5587" s="61">
        <v>43039</v>
      </c>
      <c r="C5587" s="141">
        <v>361</v>
      </c>
      <c r="D5587" s="63" t="str">
        <f>VLOOKUP(C5587,[6]Consolidado!$B$1:$H$1000,4,FALSE)</f>
        <v>Finalizada</v>
      </c>
      <c r="E5587" s="64" t="s">
        <v>25</v>
      </c>
      <c r="F5587" s="65" t="s">
        <v>327</v>
      </c>
      <c r="G5587" s="66">
        <v>0.41</v>
      </c>
      <c r="H5587" s="67">
        <v>1209.67</v>
      </c>
      <c r="I5587" s="129">
        <v>495.96469999999999</v>
      </c>
      <c r="J5587" s="86">
        <v>30.540900000000001</v>
      </c>
      <c r="K5587" s="129">
        <f t="shared" si="163"/>
        <v>16.239360988052088</v>
      </c>
      <c r="L5587" s="142" t="str">
        <f>VLOOKUP(C5587,[6]Consolidado!$B$1:$H$1000,2,FALSE)</f>
        <v>Blue Mesa Granite</v>
      </c>
      <c r="M5587" s="144" t="str">
        <f>VLOOKUP(C5587,[6]Consolidado!$B$1:$H$1000,3,FALSE)</f>
        <v>89" Long Slab w/steel base w/ casters</v>
      </c>
      <c r="N5587" s="145"/>
      <c r="O5587" s="141"/>
      <c r="P5587" s="141"/>
    </row>
    <row r="5588" spans="1:16" s="71" customFormat="1" ht="16.5" customHeight="1" outlineLevel="1" x14ac:dyDescent="0.2">
      <c r="A5588" s="60" t="s">
        <v>732</v>
      </c>
      <c r="B5588" s="61">
        <v>43039</v>
      </c>
      <c r="C5588" s="141">
        <v>361</v>
      </c>
      <c r="D5588" s="63" t="str">
        <f>VLOOKUP(C5588,[6]Consolidado!$B$1:$H$1000,4,FALSE)</f>
        <v>Finalizada</v>
      </c>
      <c r="E5588" s="64" t="s">
        <v>25</v>
      </c>
      <c r="F5588" s="65" t="s">
        <v>328</v>
      </c>
      <c r="G5588" s="66">
        <v>0.38</v>
      </c>
      <c r="H5588" s="67">
        <v>348.65106600000001</v>
      </c>
      <c r="I5588" s="129">
        <v>132.487405</v>
      </c>
      <c r="J5588" s="86">
        <v>30.540900000000001</v>
      </c>
      <c r="K5588" s="129">
        <f t="shared" si="163"/>
        <v>4.3380321143122824</v>
      </c>
      <c r="L5588" s="142" t="str">
        <f>VLOOKUP(C5588,[6]Consolidado!$B$1:$H$1000,2,FALSE)</f>
        <v>Blue Mesa Granite</v>
      </c>
      <c r="M5588" s="144" t="str">
        <f>VLOOKUP(C5588,[6]Consolidado!$B$1:$H$1000,3,FALSE)</f>
        <v>89" Long Slab w/steel base w/ casters</v>
      </c>
      <c r="N5588" s="145"/>
      <c r="O5588" s="141"/>
      <c r="P5588" s="141"/>
    </row>
    <row r="5589" spans="1:16" s="71" customFormat="1" ht="16.5" customHeight="1" outlineLevel="1" x14ac:dyDescent="0.2">
      <c r="A5589" s="60" t="s">
        <v>732</v>
      </c>
      <c r="B5589" s="61">
        <v>43039</v>
      </c>
      <c r="C5589" s="141">
        <v>361</v>
      </c>
      <c r="D5589" s="63" t="str">
        <f>VLOOKUP(C5589,[6]Consolidado!$B$1:$H$1000,4,FALSE)</f>
        <v>Finalizada</v>
      </c>
      <c r="E5589" s="64" t="s">
        <v>25</v>
      </c>
      <c r="F5589" s="65" t="s">
        <v>398</v>
      </c>
      <c r="G5589" s="66">
        <v>0.25</v>
      </c>
      <c r="H5589" s="67">
        <v>343.60447399999998</v>
      </c>
      <c r="I5589" s="129">
        <v>85.901118999999994</v>
      </c>
      <c r="J5589" s="86">
        <v>30.540900000000001</v>
      </c>
      <c r="K5589" s="129">
        <f t="shared" si="163"/>
        <v>2.8126584023391579</v>
      </c>
      <c r="L5589" s="142" t="str">
        <f>VLOOKUP(C5589,[6]Consolidado!$B$1:$H$1000,2,FALSE)</f>
        <v>Blue Mesa Granite</v>
      </c>
      <c r="M5589" s="144" t="str">
        <f>VLOOKUP(C5589,[6]Consolidado!$B$1:$H$1000,3,FALSE)</f>
        <v>89" Long Slab w/steel base w/ casters</v>
      </c>
      <c r="N5589" s="145"/>
      <c r="O5589" s="141"/>
      <c r="P5589" s="141"/>
    </row>
    <row r="5590" spans="1:16" s="71" customFormat="1" ht="16.5" customHeight="1" outlineLevel="1" x14ac:dyDescent="0.2">
      <c r="A5590" s="60" t="s">
        <v>732</v>
      </c>
      <c r="B5590" s="61">
        <v>43039</v>
      </c>
      <c r="C5590" s="141">
        <v>361</v>
      </c>
      <c r="D5590" s="63" t="str">
        <f>VLOOKUP(C5590,[6]Consolidado!$B$1:$H$1000,4,FALSE)</f>
        <v>Finalizada</v>
      </c>
      <c r="E5590" s="64" t="s">
        <v>25</v>
      </c>
      <c r="F5590" s="65" t="s">
        <v>359</v>
      </c>
      <c r="G5590" s="66">
        <v>0.25</v>
      </c>
      <c r="H5590" s="67">
        <v>142.25645599999999</v>
      </c>
      <c r="I5590" s="129">
        <v>35.564113999999996</v>
      </c>
      <c r="J5590" s="86">
        <v>30.540900000000001</v>
      </c>
      <c r="K5590" s="129">
        <f t="shared" si="163"/>
        <v>1.1644749827280794</v>
      </c>
      <c r="L5590" s="142" t="str">
        <f>VLOOKUP(C5590,[6]Consolidado!$B$1:$H$1000,2,FALSE)</f>
        <v>Blue Mesa Granite</v>
      </c>
      <c r="M5590" s="144" t="str">
        <f>VLOOKUP(C5590,[6]Consolidado!$B$1:$H$1000,3,FALSE)</f>
        <v>89" Long Slab w/steel base w/ casters</v>
      </c>
      <c r="N5590" s="145"/>
      <c r="O5590" s="141"/>
      <c r="P5590" s="141"/>
    </row>
    <row r="5591" spans="1:16" s="71" customFormat="1" ht="16.5" customHeight="1" outlineLevel="1" x14ac:dyDescent="0.2">
      <c r="A5591" s="60" t="s">
        <v>732</v>
      </c>
      <c r="B5591" s="61">
        <v>43039</v>
      </c>
      <c r="C5591" s="141">
        <v>361</v>
      </c>
      <c r="D5591" s="63" t="str">
        <f>VLOOKUP(C5591,[6]Consolidado!$B$1:$H$1000,4,FALSE)</f>
        <v>Finalizada</v>
      </c>
      <c r="E5591" s="64" t="s">
        <v>25</v>
      </c>
      <c r="F5591" s="65" t="s">
        <v>320</v>
      </c>
      <c r="G5591" s="66">
        <v>0.34</v>
      </c>
      <c r="H5591" s="67">
        <v>619.347624</v>
      </c>
      <c r="I5591" s="129">
        <v>210.578192</v>
      </c>
      <c r="J5591" s="86">
        <v>30.540900000000001</v>
      </c>
      <c r="K5591" s="129">
        <f t="shared" si="163"/>
        <v>6.8949569920991198</v>
      </c>
      <c r="L5591" s="142" t="str">
        <f>VLOOKUP(C5591,[6]Consolidado!$B$1:$H$1000,2,FALSE)</f>
        <v>Blue Mesa Granite</v>
      </c>
      <c r="M5591" s="144" t="str">
        <f>VLOOKUP(C5591,[6]Consolidado!$B$1:$H$1000,3,FALSE)</f>
        <v>89" Long Slab w/steel base w/ casters</v>
      </c>
      <c r="N5591" s="145"/>
      <c r="O5591" s="141"/>
      <c r="P5591" s="141"/>
    </row>
    <row r="5592" spans="1:16" s="71" customFormat="1" ht="16.5" customHeight="1" outlineLevel="1" x14ac:dyDescent="0.2">
      <c r="A5592" s="60" t="s">
        <v>732</v>
      </c>
      <c r="B5592" s="61">
        <v>43039</v>
      </c>
      <c r="C5592" s="141">
        <v>361</v>
      </c>
      <c r="D5592" s="63" t="str">
        <f>VLOOKUP(C5592,[6]Consolidado!$B$1:$H$1000,4,FALSE)</f>
        <v>Finalizada</v>
      </c>
      <c r="E5592" s="64" t="s">
        <v>25</v>
      </c>
      <c r="F5592" s="65" t="s">
        <v>322</v>
      </c>
      <c r="G5592" s="66">
        <v>0.34</v>
      </c>
      <c r="H5592" s="67">
        <v>1315.523193</v>
      </c>
      <c r="I5592" s="129">
        <v>447.27788600000002</v>
      </c>
      <c r="J5592" s="86">
        <v>30.540900000000001</v>
      </c>
      <c r="K5592" s="129">
        <f t="shared" si="163"/>
        <v>14.645209735142055</v>
      </c>
      <c r="L5592" s="142" t="str">
        <f>VLOOKUP(C5592,[6]Consolidado!$B$1:$H$1000,2,FALSE)</f>
        <v>Blue Mesa Granite</v>
      </c>
      <c r="M5592" s="144" t="str">
        <f>VLOOKUP(C5592,[6]Consolidado!$B$1:$H$1000,3,FALSE)</f>
        <v>89" Long Slab w/steel base w/ casters</v>
      </c>
      <c r="N5592" s="145"/>
      <c r="O5592" s="141"/>
      <c r="P5592" s="141"/>
    </row>
    <row r="5593" spans="1:16" s="71" customFormat="1" ht="16.5" customHeight="1" outlineLevel="1" x14ac:dyDescent="0.2">
      <c r="A5593" s="60" t="s">
        <v>732</v>
      </c>
      <c r="B5593" s="61">
        <v>43039</v>
      </c>
      <c r="C5593" s="141">
        <v>361</v>
      </c>
      <c r="D5593" s="63" t="str">
        <f>VLOOKUP(C5593,[6]Consolidado!$B$1:$H$1000,4,FALSE)</f>
        <v>Finalizada</v>
      </c>
      <c r="E5593" s="64" t="s">
        <v>25</v>
      </c>
      <c r="F5593" s="65" t="s">
        <v>319</v>
      </c>
      <c r="G5593" s="66">
        <v>0.38</v>
      </c>
      <c r="H5593" s="67">
        <v>1224.7858060000001</v>
      </c>
      <c r="I5593" s="129">
        <v>465.41860600000001</v>
      </c>
      <c r="J5593" s="86">
        <v>30.540900000000001</v>
      </c>
      <c r="K5593" s="129">
        <f t="shared" si="163"/>
        <v>15.239190921027213</v>
      </c>
      <c r="L5593" s="142" t="str">
        <f>VLOOKUP(C5593,[6]Consolidado!$B$1:$H$1000,2,FALSE)</f>
        <v>Blue Mesa Granite</v>
      </c>
      <c r="M5593" s="144" t="str">
        <f>VLOOKUP(C5593,[6]Consolidado!$B$1:$H$1000,3,FALSE)</f>
        <v>89" Long Slab w/steel base w/ casters</v>
      </c>
      <c r="N5593" s="145"/>
      <c r="O5593" s="141"/>
      <c r="P5593" s="141"/>
    </row>
    <row r="5594" spans="1:16" s="71" customFormat="1" ht="16.5" customHeight="1" outlineLevel="1" x14ac:dyDescent="0.2">
      <c r="A5594" s="60" t="s">
        <v>732</v>
      </c>
      <c r="B5594" s="61">
        <v>43039</v>
      </c>
      <c r="C5594" s="141">
        <v>361</v>
      </c>
      <c r="D5594" s="63" t="str">
        <f>VLOOKUP(C5594,[6]Consolidado!$B$1:$H$1000,4,FALSE)</f>
        <v>Finalizada</v>
      </c>
      <c r="E5594" s="64" t="s">
        <v>25</v>
      </c>
      <c r="F5594" s="65" t="s">
        <v>318</v>
      </c>
      <c r="G5594" s="66">
        <v>0.31</v>
      </c>
      <c r="H5594" s="67">
        <v>979.85963800000002</v>
      </c>
      <c r="I5594" s="129">
        <v>303.75648799999999</v>
      </c>
      <c r="J5594" s="86">
        <v>30.540900000000001</v>
      </c>
      <c r="K5594" s="129">
        <f t="shared" si="163"/>
        <v>9.9458918368482916</v>
      </c>
      <c r="L5594" s="142" t="str">
        <f>VLOOKUP(C5594,[6]Consolidado!$B$1:$H$1000,2,FALSE)</f>
        <v>Blue Mesa Granite</v>
      </c>
      <c r="M5594" s="144" t="str">
        <f>VLOOKUP(C5594,[6]Consolidado!$B$1:$H$1000,3,FALSE)</f>
        <v>89" Long Slab w/steel base w/ casters</v>
      </c>
      <c r="N5594" s="145"/>
      <c r="O5594" s="141"/>
      <c r="P5594" s="141"/>
    </row>
    <row r="5595" spans="1:16" s="71" customFormat="1" ht="16.5" customHeight="1" outlineLevel="1" x14ac:dyDescent="0.2">
      <c r="A5595" s="60" t="s">
        <v>732</v>
      </c>
      <c r="B5595" s="61">
        <v>43039</v>
      </c>
      <c r="C5595" s="141">
        <v>360</v>
      </c>
      <c r="D5595" s="63" t="str">
        <f>VLOOKUP(C5595,[6]Consolidado!$B$1:$H$1000,4,FALSE)</f>
        <v>Finalizada</v>
      </c>
      <c r="E5595" s="64" t="s">
        <v>25</v>
      </c>
      <c r="F5595" s="65" t="s">
        <v>311</v>
      </c>
      <c r="G5595" s="66">
        <v>0.5</v>
      </c>
      <c r="H5595" s="67">
        <v>643.67625299999997</v>
      </c>
      <c r="I5595" s="129">
        <v>321.83812699999999</v>
      </c>
      <c r="J5595" s="86">
        <v>30.540900000000001</v>
      </c>
      <c r="K5595" s="129">
        <f t="shared" si="163"/>
        <v>10.537938534882731</v>
      </c>
      <c r="L5595" s="142" t="str">
        <f>VLOOKUP(C5595,[6]Consolidado!$B$1:$H$1000,2,FALSE)</f>
        <v>Blue Mesa Granite</v>
      </c>
      <c r="M5595" s="144" t="str">
        <f>VLOOKUP(C5595,[6]Consolidado!$B$1:$H$1000,3,FALSE)</f>
        <v xml:space="preserve">15.5" Long Upholstered Banquette </v>
      </c>
      <c r="N5595" s="145"/>
      <c r="O5595" s="141"/>
      <c r="P5595" s="141"/>
    </row>
    <row r="5596" spans="1:16" s="71" customFormat="1" ht="16.5" customHeight="1" outlineLevel="1" x14ac:dyDescent="0.2">
      <c r="A5596" s="60" t="s">
        <v>732</v>
      </c>
      <c r="B5596" s="61">
        <v>43039</v>
      </c>
      <c r="C5596" s="141">
        <v>360</v>
      </c>
      <c r="D5596" s="63" t="str">
        <f>VLOOKUP(C5596,[6]Consolidado!$B$1:$H$1000,4,FALSE)</f>
        <v>Finalizada</v>
      </c>
      <c r="E5596" s="64" t="s">
        <v>25</v>
      </c>
      <c r="F5596" s="65" t="s">
        <v>310</v>
      </c>
      <c r="G5596" s="66">
        <v>0.5</v>
      </c>
      <c r="H5596" s="67">
        <v>663.14836000000003</v>
      </c>
      <c r="I5596" s="129">
        <v>331.57418000000001</v>
      </c>
      <c r="J5596" s="86">
        <v>30.540900000000001</v>
      </c>
      <c r="K5596" s="129">
        <f t="shared" si="163"/>
        <v>10.856725898712874</v>
      </c>
      <c r="L5596" s="142" t="str">
        <f>VLOOKUP(C5596,[6]Consolidado!$B$1:$H$1000,2,FALSE)</f>
        <v>Blue Mesa Granite</v>
      </c>
      <c r="M5596" s="144" t="str">
        <f>VLOOKUP(C5596,[6]Consolidado!$B$1:$H$1000,3,FALSE)</f>
        <v xml:space="preserve">15.5" Long Upholstered Banquette </v>
      </c>
      <c r="N5596" s="145"/>
      <c r="O5596" s="141"/>
      <c r="P5596" s="141"/>
    </row>
    <row r="5597" spans="1:16" s="71" customFormat="1" ht="16.5" customHeight="1" outlineLevel="1" x14ac:dyDescent="0.2">
      <c r="A5597" s="60" t="s">
        <v>732</v>
      </c>
      <c r="B5597" s="61">
        <v>43039</v>
      </c>
      <c r="C5597" s="141">
        <v>360</v>
      </c>
      <c r="D5597" s="63" t="str">
        <f>VLOOKUP(C5597,[6]Consolidado!$B$1:$H$1000,4,FALSE)</f>
        <v>Finalizada</v>
      </c>
      <c r="E5597" s="64" t="s">
        <v>25</v>
      </c>
      <c r="F5597" s="65" t="s">
        <v>312</v>
      </c>
      <c r="G5597" s="66">
        <v>0.06</v>
      </c>
      <c r="H5597" s="67">
        <v>734.73080000000004</v>
      </c>
      <c r="I5597" s="129">
        <v>44.083848000000003</v>
      </c>
      <c r="J5597" s="86">
        <v>30.540900000000001</v>
      </c>
      <c r="K5597" s="129">
        <f t="shared" si="163"/>
        <v>1.4434364409693232</v>
      </c>
      <c r="L5597" s="142" t="str">
        <f>VLOOKUP(C5597,[6]Consolidado!$B$1:$H$1000,2,FALSE)</f>
        <v>Blue Mesa Granite</v>
      </c>
      <c r="M5597" s="144" t="str">
        <f>VLOOKUP(C5597,[6]Consolidado!$B$1:$H$1000,3,FALSE)</f>
        <v xml:space="preserve">15.5" Long Upholstered Banquette </v>
      </c>
      <c r="N5597" s="145"/>
      <c r="O5597" s="141"/>
      <c r="P5597" s="141"/>
    </row>
    <row r="5598" spans="1:16" s="71" customFormat="1" ht="16.5" customHeight="1" outlineLevel="1" x14ac:dyDescent="0.2">
      <c r="A5598" s="60" t="s">
        <v>732</v>
      </c>
      <c r="B5598" s="61">
        <v>43039</v>
      </c>
      <c r="C5598" s="141">
        <v>360</v>
      </c>
      <c r="D5598" s="63" t="str">
        <f>VLOOKUP(C5598,[6]Consolidado!$B$1:$H$1000,4,FALSE)</f>
        <v>Finalizada</v>
      </c>
      <c r="E5598" s="64" t="s">
        <v>25</v>
      </c>
      <c r="F5598" s="65" t="s">
        <v>383</v>
      </c>
      <c r="G5598" s="66">
        <v>0.13</v>
      </c>
      <c r="H5598" s="67">
        <v>663.14988000000005</v>
      </c>
      <c r="I5598" s="129">
        <v>86.209484000000003</v>
      </c>
      <c r="J5598" s="86">
        <v>30.540900000000001</v>
      </c>
      <c r="K5598" s="129">
        <f t="shared" si="163"/>
        <v>2.8227551905805002</v>
      </c>
      <c r="L5598" s="142" t="str">
        <f>VLOOKUP(C5598,[6]Consolidado!$B$1:$H$1000,2,FALSE)</f>
        <v>Blue Mesa Granite</v>
      </c>
      <c r="M5598" s="144" t="str">
        <f>VLOOKUP(C5598,[6]Consolidado!$B$1:$H$1000,3,FALSE)</f>
        <v xml:space="preserve">15.5" Long Upholstered Banquette </v>
      </c>
      <c r="N5598" s="145"/>
      <c r="O5598" s="141"/>
      <c r="P5598" s="141"/>
    </row>
    <row r="5599" spans="1:16" s="71" customFormat="1" ht="16.5" customHeight="1" outlineLevel="1" x14ac:dyDescent="0.2">
      <c r="A5599" s="60" t="s">
        <v>732</v>
      </c>
      <c r="B5599" s="61">
        <v>43039</v>
      </c>
      <c r="C5599" s="141">
        <v>360</v>
      </c>
      <c r="D5599" s="63" t="str">
        <f>VLOOKUP(C5599,[6]Consolidado!$B$1:$H$1000,4,FALSE)</f>
        <v>Finalizada</v>
      </c>
      <c r="E5599" s="64" t="s">
        <v>25</v>
      </c>
      <c r="F5599" s="65" t="s">
        <v>295</v>
      </c>
      <c r="G5599" s="66">
        <v>0.88</v>
      </c>
      <c r="H5599" s="67">
        <v>270.664334</v>
      </c>
      <c r="I5599" s="129">
        <v>238.18461400000001</v>
      </c>
      <c r="J5599" s="86">
        <v>30.540900000000001</v>
      </c>
      <c r="K5599" s="129">
        <f t="shared" si="163"/>
        <v>7.7988734451178585</v>
      </c>
      <c r="L5599" s="142" t="str">
        <f>VLOOKUP(C5599,[6]Consolidado!$B$1:$H$1000,2,FALSE)</f>
        <v>Blue Mesa Granite</v>
      </c>
      <c r="M5599" s="144" t="str">
        <f>VLOOKUP(C5599,[6]Consolidado!$B$1:$H$1000,3,FALSE)</f>
        <v xml:space="preserve">15.5" Long Upholstered Banquette </v>
      </c>
      <c r="N5599" s="145"/>
      <c r="O5599" s="141"/>
      <c r="P5599" s="141"/>
    </row>
    <row r="5600" spans="1:16" s="71" customFormat="1" ht="16.5" customHeight="1" outlineLevel="1" x14ac:dyDescent="0.2">
      <c r="A5600" s="60" t="s">
        <v>732</v>
      </c>
      <c r="B5600" s="61">
        <v>43039</v>
      </c>
      <c r="C5600" s="141">
        <v>360</v>
      </c>
      <c r="D5600" s="63" t="str">
        <f>VLOOKUP(C5600,[6]Consolidado!$B$1:$H$1000,4,FALSE)</f>
        <v>Finalizada</v>
      </c>
      <c r="E5600" s="64" t="s">
        <v>25</v>
      </c>
      <c r="F5600" s="65" t="s">
        <v>294</v>
      </c>
      <c r="G5600" s="66">
        <v>3</v>
      </c>
      <c r="H5600" s="67">
        <v>887.4203</v>
      </c>
      <c r="I5600" s="129">
        <v>2662.2609000000002</v>
      </c>
      <c r="J5600" s="86">
        <v>30.540900000000001</v>
      </c>
      <c r="K5600" s="129">
        <f t="shared" si="163"/>
        <v>87.170348614480915</v>
      </c>
      <c r="L5600" s="142" t="str">
        <f>VLOOKUP(C5600,[6]Consolidado!$B$1:$H$1000,2,FALSE)</f>
        <v>Blue Mesa Granite</v>
      </c>
      <c r="M5600" s="144" t="str">
        <f>VLOOKUP(C5600,[6]Consolidado!$B$1:$H$1000,3,FALSE)</f>
        <v xml:space="preserve">15.5" Long Upholstered Banquette </v>
      </c>
      <c r="N5600" s="145"/>
      <c r="O5600" s="141"/>
      <c r="P5600" s="141"/>
    </row>
    <row r="5601" spans="1:16" s="71" customFormat="1" ht="16.5" customHeight="1" outlineLevel="1" x14ac:dyDescent="0.2">
      <c r="A5601" s="60" t="s">
        <v>732</v>
      </c>
      <c r="B5601" s="61">
        <v>43039</v>
      </c>
      <c r="C5601" s="141">
        <v>359</v>
      </c>
      <c r="D5601" s="63" t="str">
        <f>VLOOKUP(C5601,[6]Consolidado!$B$1:$H$1000,4,FALSE)</f>
        <v>Finalizada</v>
      </c>
      <c r="E5601" s="64" t="s">
        <v>25</v>
      </c>
      <c r="F5601" s="65" t="s">
        <v>360</v>
      </c>
      <c r="G5601" s="66">
        <v>0.03</v>
      </c>
      <c r="H5601" s="67">
        <v>244.887958</v>
      </c>
      <c r="I5601" s="129">
        <v>7.3466389999999997</v>
      </c>
      <c r="J5601" s="86">
        <v>30.540900000000001</v>
      </c>
      <c r="K5601" s="129">
        <f t="shared" si="163"/>
        <v>0.24055083510963984</v>
      </c>
      <c r="L5601" s="142" t="str">
        <f>VLOOKUP(C5601,[6]Consolidado!$B$1:$H$1000,2,FALSE)</f>
        <v>Blue Mesa Granite</v>
      </c>
      <c r="M5601" s="144" t="str">
        <f>VLOOKUP(C5601,[6]Consolidado!$B$1:$H$1000,3,FALSE)</f>
        <v>Floating Oversized Table to fit</v>
      </c>
      <c r="N5601" s="145"/>
      <c r="O5601" s="141"/>
      <c r="P5601" s="141"/>
    </row>
    <row r="5602" spans="1:16" s="71" customFormat="1" ht="16.5" customHeight="1" outlineLevel="1" x14ac:dyDescent="0.2">
      <c r="A5602" s="60" t="s">
        <v>732</v>
      </c>
      <c r="B5602" s="61">
        <v>43039</v>
      </c>
      <c r="C5602" s="141">
        <v>359</v>
      </c>
      <c r="D5602" s="63" t="str">
        <f>VLOOKUP(C5602,[6]Consolidado!$B$1:$H$1000,4,FALSE)</f>
        <v>Finalizada</v>
      </c>
      <c r="E5602" s="64" t="s">
        <v>25</v>
      </c>
      <c r="F5602" s="65" t="s">
        <v>324</v>
      </c>
      <c r="G5602" s="66">
        <v>0.06</v>
      </c>
      <c r="H5602" s="67">
        <v>875.14594499999998</v>
      </c>
      <c r="I5602" s="129">
        <v>52.508757000000003</v>
      </c>
      <c r="J5602" s="86">
        <v>30.540900000000001</v>
      </c>
      <c r="K5602" s="129">
        <f t="shared" si="163"/>
        <v>1.7192930463738789</v>
      </c>
      <c r="L5602" s="142" t="str">
        <f>VLOOKUP(C5602,[6]Consolidado!$B$1:$H$1000,2,FALSE)</f>
        <v>Blue Mesa Granite</v>
      </c>
      <c r="M5602" s="144" t="str">
        <f>VLOOKUP(C5602,[6]Consolidado!$B$1:$H$1000,3,FALSE)</f>
        <v>Floating Oversized Table to fit</v>
      </c>
      <c r="N5602" s="145"/>
      <c r="O5602" s="141"/>
      <c r="P5602" s="141"/>
    </row>
    <row r="5603" spans="1:16" s="71" customFormat="1" ht="16.5" customHeight="1" outlineLevel="1" x14ac:dyDescent="0.2">
      <c r="A5603" s="60" t="s">
        <v>732</v>
      </c>
      <c r="B5603" s="61">
        <v>43039</v>
      </c>
      <c r="C5603" s="141">
        <v>359</v>
      </c>
      <c r="D5603" s="63" t="str">
        <f>VLOOKUP(C5603,[6]Consolidado!$B$1:$H$1000,4,FALSE)</f>
        <v>Finalizada</v>
      </c>
      <c r="E5603" s="64" t="s">
        <v>25</v>
      </c>
      <c r="F5603" s="65" t="s">
        <v>328</v>
      </c>
      <c r="G5603" s="66">
        <v>0.94</v>
      </c>
      <c r="H5603" s="67">
        <v>348.65106600000001</v>
      </c>
      <c r="I5603" s="129">
        <v>327.73200200000002</v>
      </c>
      <c r="J5603" s="86">
        <v>30.540900000000001</v>
      </c>
      <c r="K5603" s="129">
        <f t="shared" si="163"/>
        <v>10.730921551100328</v>
      </c>
      <c r="L5603" s="142" t="str">
        <f>VLOOKUP(C5603,[6]Consolidado!$B$1:$H$1000,2,FALSE)</f>
        <v>Blue Mesa Granite</v>
      </c>
      <c r="M5603" s="144" t="str">
        <f>VLOOKUP(C5603,[6]Consolidado!$B$1:$H$1000,3,FALSE)</f>
        <v>Floating Oversized Table to fit</v>
      </c>
      <c r="N5603" s="145"/>
      <c r="O5603" s="141"/>
      <c r="P5603" s="141"/>
    </row>
    <row r="5604" spans="1:16" s="71" customFormat="1" ht="16.5" customHeight="1" outlineLevel="1" x14ac:dyDescent="0.2">
      <c r="A5604" s="60" t="s">
        <v>732</v>
      </c>
      <c r="B5604" s="61">
        <v>43039</v>
      </c>
      <c r="C5604" s="141">
        <v>359</v>
      </c>
      <c r="D5604" s="63" t="str">
        <f>VLOOKUP(C5604,[6]Consolidado!$B$1:$H$1000,4,FALSE)</f>
        <v>Finalizada</v>
      </c>
      <c r="E5604" s="64" t="s">
        <v>25</v>
      </c>
      <c r="F5604" s="65" t="s">
        <v>359</v>
      </c>
      <c r="G5604" s="66">
        <v>0.5</v>
      </c>
      <c r="H5604" s="67">
        <v>142.25645599999999</v>
      </c>
      <c r="I5604" s="129">
        <v>71.128227999999993</v>
      </c>
      <c r="J5604" s="86">
        <v>30.540900000000001</v>
      </c>
      <c r="K5604" s="129">
        <f t="shared" si="163"/>
        <v>2.3289499654561587</v>
      </c>
      <c r="L5604" s="142" t="str">
        <f>VLOOKUP(C5604,[6]Consolidado!$B$1:$H$1000,2,FALSE)</f>
        <v>Blue Mesa Granite</v>
      </c>
      <c r="M5604" s="144" t="str">
        <f>VLOOKUP(C5604,[6]Consolidado!$B$1:$H$1000,3,FALSE)</f>
        <v>Floating Oversized Table to fit</v>
      </c>
      <c r="N5604" s="145"/>
      <c r="O5604" s="141"/>
      <c r="P5604" s="141"/>
    </row>
    <row r="5605" spans="1:16" s="71" customFormat="1" ht="16.5" customHeight="1" outlineLevel="1" x14ac:dyDescent="0.2">
      <c r="A5605" s="60" t="s">
        <v>732</v>
      </c>
      <c r="B5605" s="61">
        <v>43039</v>
      </c>
      <c r="C5605" s="141">
        <v>359</v>
      </c>
      <c r="D5605" s="63" t="str">
        <f>VLOOKUP(C5605,[6]Consolidado!$B$1:$H$1000,4,FALSE)</f>
        <v>Finalizada</v>
      </c>
      <c r="E5605" s="64" t="s">
        <v>25</v>
      </c>
      <c r="F5605" s="65" t="s">
        <v>327</v>
      </c>
      <c r="G5605" s="66">
        <v>0.56000000000000005</v>
      </c>
      <c r="H5605" s="67">
        <v>1209.67</v>
      </c>
      <c r="I5605" s="129">
        <v>677.41520000000003</v>
      </c>
      <c r="J5605" s="86">
        <v>30.540900000000001</v>
      </c>
      <c r="K5605" s="129">
        <f t="shared" si="163"/>
        <v>22.180590617827242</v>
      </c>
      <c r="L5605" s="142" t="str">
        <f>VLOOKUP(C5605,[6]Consolidado!$B$1:$H$1000,2,FALSE)</f>
        <v>Blue Mesa Granite</v>
      </c>
      <c r="M5605" s="144" t="str">
        <f>VLOOKUP(C5605,[6]Consolidado!$B$1:$H$1000,3,FALSE)</f>
        <v>Floating Oversized Table to fit</v>
      </c>
      <c r="N5605" s="145"/>
      <c r="O5605" s="141"/>
      <c r="P5605" s="141"/>
    </row>
    <row r="5606" spans="1:16" s="71" customFormat="1" ht="16.5" customHeight="1" outlineLevel="1" x14ac:dyDescent="0.2">
      <c r="A5606" s="60" t="s">
        <v>732</v>
      </c>
      <c r="B5606" s="61">
        <v>43039</v>
      </c>
      <c r="C5606" s="141">
        <v>359</v>
      </c>
      <c r="D5606" s="63" t="str">
        <f>VLOOKUP(C5606,[6]Consolidado!$B$1:$H$1000,4,FALSE)</f>
        <v>Finalizada</v>
      </c>
      <c r="E5606" s="64" t="s">
        <v>25</v>
      </c>
      <c r="F5606" s="65" t="s">
        <v>320</v>
      </c>
      <c r="G5606" s="66">
        <v>1.41</v>
      </c>
      <c r="H5606" s="67">
        <v>619.347624</v>
      </c>
      <c r="I5606" s="129">
        <v>873.28015000000005</v>
      </c>
      <c r="J5606" s="86">
        <v>30.540900000000001</v>
      </c>
      <c r="K5606" s="129">
        <f t="shared" si="163"/>
        <v>28.593792258905271</v>
      </c>
      <c r="L5606" s="142" t="str">
        <f>VLOOKUP(C5606,[6]Consolidado!$B$1:$H$1000,2,FALSE)</f>
        <v>Blue Mesa Granite</v>
      </c>
      <c r="M5606" s="144" t="str">
        <f>VLOOKUP(C5606,[6]Consolidado!$B$1:$H$1000,3,FALSE)</f>
        <v>Floating Oversized Table to fit</v>
      </c>
      <c r="N5606" s="145"/>
      <c r="O5606" s="141"/>
      <c r="P5606" s="141"/>
    </row>
    <row r="5607" spans="1:16" s="71" customFormat="1" ht="16.5" customHeight="1" outlineLevel="1" x14ac:dyDescent="0.2">
      <c r="A5607" s="60" t="s">
        <v>732</v>
      </c>
      <c r="B5607" s="61">
        <v>43039</v>
      </c>
      <c r="C5607" s="141">
        <v>359</v>
      </c>
      <c r="D5607" s="63" t="str">
        <f>VLOOKUP(C5607,[6]Consolidado!$B$1:$H$1000,4,FALSE)</f>
        <v>Finalizada</v>
      </c>
      <c r="E5607" s="64" t="s">
        <v>25</v>
      </c>
      <c r="F5607" s="65" t="s">
        <v>322</v>
      </c>
      <c r="G5607" s="66">
        <v>1.41</v>
      </c>
      <c r="H5607" s="67">
        <v>1315.523193</v>
      </c>
      <c r="I5607" s="129">
        <v>1854.887702</v>
      </c>
      <c r="J5607" s="86">
        <v>30.540900000000001</v>
      </c>
      <c r="K5607" s="129">
        <f t="shared" si="163"/>
        <v>60.734546198704031</v>
      </c>
      <c r="L5607" s="142" t="str">
        <f>VLOOKUP(C5607,[6]Consolidado!$B$1:$H$1000,2,FALSE)</f>
        <v>Blue Mesa Granite</v>
      </c>
      <c r="M5607" s="144" t="str">
        <f>VLOOKUP(C5607,[6]Consolidado!$B$1:$H$1000,3,FALSE)</f>
        <v>Floating Oversized Table to fit</v>
      </c>
      <c r="N5607" s="145"/>
      <c r="O5607" s="141"/>
      <c r="P5607" s="141"/>
    </row>
    <row r="5608" spans="1:16" s="71" customFormat="1" ht="16.5" customHeight="1" outlineLevel="1" x14ac:dyDescent="0.2">
      <c r="A5608" s="60" t="s">
        <v>732</v>
      </c>
      <c r="B5608" s="61">
        <v>43039</v>
      </c>
      <c r="C5608" s="141">
        <v>359</v>
      </c>
      <c r="D5608" s="63" t="str">
        <f>VLOOKUP(C5608,[6]Consolidado!$B$1:$H$1000,4,FALSE)</f>
        <v>Finalizada</v>
      </c>
      <c r="E5608" s="64" t="s">
        <v>25</v>
      </c>
      <c r="F5608" s="65" t="s">
        <v>319</v>
      </c>
      <c r="G5608" s="66">
        <v>1.25</v>
      </c>
      <c r="H5608" s="67">
        <v>1224.7858060000001</v>
      </c>
      <c r="I5608" s="129">
        <v>1530.9822569999999</v>
      </c>
      <c r="J5608" s="86">
        <v>30.540900000000001</v>
      </c>
      <c r="K5608" s="129">
        <f t="shared" si="163"/>
        <v>50.128917517165505</v>
      </c>
      <c r="L5608" s="142" t="str">
        <f>VLOOKUP(C5608,[6]Consolidado!$B$1:$H$1000,2,FALSE)</f>
        <v>Blue Mesa Granite</v>
      </c>
      <c r="M5608" s="144" t="str">
        <f>VLOOKUP(C5608,[6]Consolidado!$B$1:$H$1000,3,FALSE)</f>
        <v>Floating Oversized Table to fit</v>
      </c>
      <c r="N5608" s="145"/>
      <c r="O5608" s="141"/>
      <c r="P5608" s="141"/>
    </row>
    <row r="5609" spans="1:16" s="71" customFormat="1" ht="16.5" customHeight="1" outlineLevel="1" x14ac:dyDescent="0.2">
      <c r="A5609" s="60" t="s">
        <v>732</v>
      </c>
      <c r="B5609" s="61">
        <v>43039</v>
      </c>
      <c r="C5609" s="141">
        <v>359</v>
      </c>
      <c r="D5609" s="63" t="str">
        <f>VLOOKUP(C5609,[6]Consolidado!$B$1:$H$1000,4,FALSE)</f>
        <v>Finalizada</v>
      </c>
      <c r="E5609" s="64" t="s">
        <v>25</v>
      </c>
      <c r="F5609" s="65" t="s">
        <v>318</v>
      </c>
      <c r="G5609" s="66">
        <v>1.56</v>
      </c>
      <c r="H5609" s="67">
        <v>979.85963800000002</v>
      </c>
      <c r="I5609" s="129">
        <v>1528.581036</v>
      </c>
      <c r="J5609" s="86">
        <v>30.540900000000001</v>
      </c>
      <c r="K5609" s="129">
        <f t="shared" si="163"/>
        <v>50.050294392110253</v>
      </c>
      <c r="L5609" s="142" t="str">
        <f>VLOOKUP(C5609,[6]Consolidado!$B$1:$H$1000,2,FALSE)</f>
        <v>Blue Mesa Granite</v>
      </c>
      <c r="M5609" s="144" t="str">
        <f>VLOOKUP(C5609,[6]Consolidado!$B$1:$H$1000,3,FALSE)</f>
        <v>Floating Oversized Table to fit</v>
      </c>
      <c r="N5609" s="145"/>
      <c r="O5609" s="141"/>
      <c r="P5609" s="141"/>
    </row>
    <row r="5610" spans="1:16" s="71" customFormat="1" ht="16.5" customHeight="1" outlineLevel="1" x14ac:dyDescent="0.2">
      <c r="A5610" s="60" t="s">
        <v>732</v>
      </c>
      <c r="B5610" s="61">
        <v>43039</v>
      </c>
      <c r="C5610" s="141">
        <v>358</v>
      </c>
      <c r="D5610" s="63" t="str">
        <f>VLOOKUP(C5610,[6]Consolidado!$B$1:$H$1000,4,FALSE)</f>
        <v>Finalizada</v>
      </c>
      <c r="E5610" s="64" t="s">
        <v>25</v>
      </c>
      <c r="F5610" s="65" t="s">
        <v>383</v>
      </c>
      <c r="G5610" s="66">
        <v>0.19</v>
      </c>
      <c r="H5610" s="67">
        <v>663.14988000000005</v>
      </c>
      <c r="I5610" s="129">
        <v>125.99847699999999</v>
      </c>
      <c r="J5610" s="86">
        <v>30.540900000000001</v>
      </c>
      <c r="K5610" s="129">
        <f t="shared" si="163"/>
        <v>4.1255652911341834</v>
      </c>
      <c r="L5610" s="142" t="str">
        <f>VLOOKUP(C5610,[6]Consolidado!$B$1:$H$1000,2,FALSE)</f>
        <v>Blue Mesa Granite</v>
      </c>
      <c r="M5610" s="144" t="str">
        <f>VLOOKUP(C5610,[6]Consolidado!$B$1:$H$1000,3,FALSE)</f>
        <v>Nica classic barstool</v>
      </c>
      <c r="N5610" s="145"/>
      <c r="O5610" s="141"/>
      <c r="P5610" s="141"/>
    </row>
    <row r="5611" spans="1:16" s="71" customFormat="1" ht="16.5" customHeight="1" outlineLevel="1" x14ac:dyDescent="0.2">
      <c r="A5611" s="60" t="s">
        <v>732</v>
      </c>
      <c r="B5611" s="61">
        <v>43039</v>
      </c>
      <c r="C5611" s="141">
        <v>358</v>
      </c>
      <c r="D5611" s="63" t="str">
        <f>VLOOKUP(C5611,[6]Consolidado!$B$1:$H$1000,4,FALSE)</f>
        <v>Finalizada</v>
      </c>
      <c r="E5611" s="64" t="s">
        <v>25</v>
      </c>
      <c r="F5611" s="65" t="s">
        <v>312</v>
      </c>
      <c r="G5611" s="66">
        <v>0.13</v>
      </c>
      <c r="H5611" s="67">
        <v>734.73080000000004</v>
      </c>
      <c r="I5611" s="129">
        <v>95.515004000000005</v>
      </c>
      <c r="J5611" s="86">
        <v>30.540900000000001</v>
      </c>
      <c r="K5611" s="129">
        <f t="shared" si="163"/>
        <v>3.1274456221002001</v>
      </c>
      <c r="L5611" s="142" t="str">
        <f>VLOOKUP(C5611,[6]Consolidado!$B$1:$H$1000,2,FALSE)</f>
        <v>Blue Mesa Granite</v>
      </c>
      <c r="M5611" s="144" t="str">
        <f>VLOOKUP(C5611,[6]Consolidado!$B$1:$H$1000,3,FALSE)</f>
        <v>Nica classic barstool</v>
      </c>
      <c r="N5611" s="145"/>
      <c r="O5611" s="141"/>
      <c r="P5611" s="141"/>
    </row>
    <row r="5612" spans="1:16" s="71" customFormat="1" ht="16.5" customHeight="1" outlineLevel="1" x14ac:dyDescent="0.2">
      <c r="A5612" s="60" t="s">
        <v>732</v>
      </c>
      <c r="B5612" s="61">
        <v>43039</v>
      </c>
      <c r="C5612" s="141">
        <v>358</v>
      </c>
      <c r="D5612" s="63" t="str">
        <f>VLOOKUP(C5612,[6]Consolidado!$B$1:$H$1000,4,FALSE)</f>
        <v>Finalizada</v>
      </c>
      <c r="E5612" s="64" t="s">
        <v>25</v>
      </c>
      <c r="F5612" s="65" t="s">
        <v>311</v>
      </c>
      <c r="G5612" s="66">
        <v>0.81</v>
      </c>
      <c r="H5612" s="67">
        <v>643.67625299999997</v>
      </c>
      <c r="I5612" s="129">
        <v>521.37776499999995</v>
      </c>
      <c r="J5612" s="86">
        <v>30.540900000000001</v>
      </c>
      <c r="K5612" s="129">
        <f t="shared" si="163"/>
        <v>17.07146040228022</v>
      </c>
      <c r="L5612" s="142" t="str">
        <f>VLOOKUP(C5612,[6]Consolidado!$B$1:$H$1000,2,FALSE)</f>
        <v>Blue Mesa Granite</v>
      </c>
      <c r="M5612" s="144" t="str">
        <f>VLOOKUP(C5612,[6]Consolidado!$B$1:$H$1000,3,FALSE)</f>
        <v>Nica classic barstool</v>
      </c>
      <c r="N5612" s="145"/>
      <c r="O5612" s="141"/>
      <c r="P5612" s="141"/>
    </row>
    <row r="5613" spans="1:16" s="71" customFormat="1" ht="16.5" customHeight="1" outlineLevel="1" x14ac:dyDescent="0.2">
      <c r="A5613" s="60" t="s">
        <v>732</v>
      </c>
      <c r="B5613" s="61">
        <v>43039</v>
      </c>
      <c r="C5613" s="141">
        <v>358</v>
      </c>
      <c r="D5613" s="63" t="str">
        <f>VLOOKUP(C5613,[6]Consolidado!$B$1:$H$1000,4,FALSE)</f>
        <v>Finalizada</v>
      </c>
      <c r="E5613" s="64" t="s">
        <v>25</v>
      </c>
      <c r="F5613" s="65" t="s">
        <v>310</v>
      </c>
      <c r="G5613" s="66">
        <v>0.81</v>
      </c>
      <c r="H5613" s="67">
        <v>663.14836000000003</v>
      </c>
      <c r="I5613" s="129">
        <v>537.150172</v>
      </c>
      <c r="J5613" s="86">
        <v>30.540900000000001</v>
      </c>
      <c r="K5613" s="129">
        <f t="shared" si="163"/>
        <v>17.587895969012045</v>
      </c>
      <c r="L5613" s="142" t="str">
        <f>VLOOKUP(C5613,[6]Consolidado!$B$1:$H$1000,2,FALSE)</f>
        <v>Blue Mesa Granite</v>
      </c>
      <c r="M5613" s="144" t="str">
        <f>VLOOKUP(C5613,[6]Consolidado!$B$1:$H$1000,3,FALSE)</f>
        <v>Nica classic barstool</v>
      </c>
      <c r="N5613" s="145"/>
      <c r="O5613" s="141"/>
      <c r="P5613" s="141"/>
    </row>
    <row r="5614" spans="1:16" s="71" customFormat="1" ht="16.5" customHeight="1" outlineLevel="1" x14ac:dyDescent="0.2">
      <c r="A5614" s="60" t="s">
        <v>732</v>
      </c>
      <c r="B5614" s="61">
        <v>43039</v>
      </c>
      <c r="C5614" s="141">
        <v>358</v>
      </c>
      <c r="D5614" s="63" t="str">
        <f>VLOOKUP(C5614,[6]Consolidado!$B$1:$H$1000,4,FALSE)</f>
        <v>Finalizada</v>
      </c>
      <c r="E5614" s="64" t="s">
        <v>25</v>
      </c>
      <c r="F5614" s="65" t="s">
        <v>295</v>
      </c>
      <c r="G5614" s="66">
        <v>1.69</v>
      </c>
      <c r="H5614" s="67">
        <v>270.664334</v>
      </c>
      <c r="I5614" s="129">
        <v>457.42272400000002</v>
      </c>
      <c r="J5614" s="86">
        <v>30.540900000000001</v>
      </c>
      <c r="K5614" s="129">
        <f t="shared" si="163"/>
        <v>14.97738193700906</v>
      </c>
      <c r="L5614" s="142" t="str">
        <f>VLOOKUP(C5614,[6]Consolidado!$B$1:$H$1000,2,FALSE)</f>
        <v>Blue Mesa Granite</v>
      </c>
      <c r="M5614" s="144" t="str">
        <f>VLOOKUP(C5614,[6]Consolidado!$B$1:$H$1000,3,FALSE)</f>
        <v>Nica classic barstool</v>
      </c>
      <c r="N5614" s="145"/>
      <c r="O5614" s="141"/>
      <c r="P5614" s="141"/>
    </row>
    <row r="5615" spans="1:16" s="71" customFormat="1" ht="16.5" customHeight="1" outlineLevel="1" x14ac:dyDescent="0.2">
      <c r="A5615" s="60" t="s">
        <v>732</v>
      </c>
      <c r="B5615" s="61">
        <v>43039</v>
      </c>
      <c r="C5615" s="141">
        <v>358</v>
      </c>
      <c r="D5615" s="63" t="str">
        <f>VLOOKUP(C5615,[6]Consolidado!$B$1:$H$1000,4,FALSE)</f>
        <v>Finalizada</v>
      </c>
      <c r="E5615" s="64" t="s">
        <v>25</v>
      </c>
      <c r="F5615" s="65" t="s">
        <v>294</v>
      </c>
      <c r="G5615" s="66">
        <v>5.75</v>
      </c>
      <c r="H5615" s="67">
        <v>887.4203</v>
      </c>
      <c r="I5615" s="129">
        <v>5102.666725</v>
      </c>
      <c r="J5615" s="86">
        <v>30.540900000000001</v>
      </c>
      <c r="K5615" s="129">
        <f t="shared" si="163"/>
        <v>167.0765015110884</v>
      </c>
      <c r="L5615" s="142" t="str">
        <f>VLOOKUP(C5615,[6]Consolidado!$B$1:$H$1000,2,FALSE)</f>
        <v>Blue Mesa Granite</v>
      </c>
      <c r="M5615" s="144" t="str">
        <f>VLOOKUP(C5615,[6]Consolidado!$B$1:$H$1000,3,FALSE)</f>
        <v>Nica classic barstool</v>
      </c>
      <c r="N5615" s="145"/>
      <c r="O5615" s="141"/>
      <c r="P5615" s="141"/>
    </row>
    <row r="5616" spans="1:16" s="71" customFormat="1" ht="16.5" customHeight="1" outlineLevel="1" x14ac:dyDescent="0.2">
      <c r="A5616" s="60" t="s">
        <v>732</v>
      </c>
      <c r="B5616" s="61">
        <v>43039</v>
      </c>
      <c r="C5616" s="141">
        <v>357</v>
      </c>
      <c r="D5616" s="63" t="str">
        <f>VLOOKUP(C5616,[6]Consolidado!$B$1:$H$1000,4,FALSE)</f>
        <v>Finalizada</v>
      </c>
      <c r="E5616" s="64" t="s">
        <v>25</v>
      </c>
      <c r="F5616" s="65" t="s">
        <v>295</v>
      </c>
      <c r="G5616" s="66">
        <v>0.38</v>
      </c>
      <c r="H5616" s="67">
        <v>270.664334</v>
      </c>
      <c r="I5616" s="129">
        <v>102.852447</v>
      </c>
      <c r="J5616" s="86">
        <v>30.540900000000001</v>
      </c>
      <c r="K5616" s="129">
        <f t="shared" si="163"/>
        <v>3.3676953527892106</v>
      </c>
      <c r="L5616" s="142" t="str">
        <f>VLOOKUP(C5616,[6]Consolidado!$B$1:$H$1000,2,FALSE)</f>
        <v>Blue Mesa Granite</v>
      </c>
      <c r="M5616" s="144" t="str">
        <f>VLOOKUP(C5616,[6]Consolidado!$B$1:$H$1000,3,FALSE)</f>
        <v>Nica classic dining chair</v>
      </c>
      <c r="N5616" s="145"/>
      <c r="O5616" s="141"/>
      <c r="P5616" s="141"/>
    </row>
    <row r="5617" spans="1:16" s="71" customFormat="1" ht="16.5" customHeight="1" outlineLevel="1" x14ac:dyDescent="0.2">
      <c r="A5617" s="60" t="s">
        <v>732</v>
      </c>
      <c r="B5617" s="61">
        <v>43039</v>
      </c>
      <c r="C5617" s="141">
        <v>357</v>
      </c>
      <c r="D5617" s="63" t="str">
        <f>VLOOKUP(C5617,[6]Consolidado!$B$1:$H$1000,4,FALSE)</f>
        <v>Finalizada</v>
      </c>
      <c r="E5617" s="64" t="s">
        <v>25</v>
      </c>
      <c r="F5617" s="65" t="s">
        <v>294</v>
      </c>
      <c r="G5617" s="66">
        <v>1.25</v>
      </c>
      <c r="H5617" s="67">
        <v>887.4203</v>
      </c>
      <c r="I5617" s="129">
        <v>1109.2753749999999</v>
      </c>
      <c r="J5617" s="86">
        <v>30.540900000000001</v>
      </c>
      <c r="K5617" s="129">
        <f t="shared" si="163"/>
        <v>36.320978589367044</v>
      </c>
      <c r="L5617" s="142" t="str">
        <f>VLOOKUP(C5617,[6]Consolidado!$B$1:$H$1000,2,FALSE)</f>
        <v>Blue Mesa Granite</v>
      </c>
      <c r="M5617" s="144" t="str">
        <f>VLOOKUP(C5617,[6]Consolidado!$B$1:$H$1000,3,FALSE)</f>
        <v>Nica classic dining chair</v>
      </c>
      <c r="N5617" s="145"/>
      <c r="O5617" s="141"/>
      <c r="P5617" s="141"/>
    </row>
    <row r="5618" spans="1:16" s="71" customFormat="1" ht="16.5" customHeight="1" outlineLevel="1" x14ac:dyDescent="0.2">
      <c r="A5618" s="60" t="s">
        <v>732</v>
      </c>
      <c r="B5618" s="61">
        <v>43039</v>
      </c>
      <c r="C5618" s="141">
        <v>357</v>
      </c>
      <c r="D5618" s="63" t="str">
        <f>VLOOKUP(C5618,[6]Consolidado!$B$1:$H$1000,4,FALSE)</f>
        <v>Finalizada</v>
      </c>
      <c r="E5618" s="64" t="s">
        <v>25</v>
      </c>
      <c r="F5618" s="65" t="s">
        <v>383</v>
      </c>
      <c r="G5618" s="66">
        <v>0.03</v>
      </c>
      <c r="H5618" s="67">
        <v>663.14988000000005</v>
      </c>
      <c r="I5618" s="129">
        <v>19.894496</v>
      </c>
      <c r="J5618" s="86">
        <v>30.540900000000001</v>
      </c>
      <c r="K5618" s="129">
        <f t="shared" si="163"/>
        <v>0.65140503390535309</v>
      </c>
      <c r="L5618" s="142" t="str">
        <f>VLOOKUP(C5618,[6]Consolidado!$B$1:$H$1000,2,FALSE)</f>
        <v>Blue Mesa Granite</v>
      </c>
      <c r="M5618" s="144" t="str">
        <f>VLOOKUP(C5618,[6]Consolidado!$B$1:$H$1000,3,FALSE)</f>
        <v>Nica classic dining chair</v>
      </c>
      <c r="N5618" s="145"/>
      <c r="O5618" s="141"/>
      <c r="P5618" s="141"/>
    </row>
    <row r="5619" spans="1:16" s="71" customFormat="1" ht="16.5" customHeight="1" outlineLevel="1" x14ac:dyDescent="0.2">
      <c r="A5619" s="60" t="s">
        <v>732</v>
      </c>
      <c r="B5619" s="61">
        <v>43039</v>
      </c>
      <c r="C5619" s="141">
        <v>357</v>
      </c>
      <c r="D5619" s="63" t="str">
        <f>VLOOKUP(C5619,[6]Consolidado!$B$1:$H$1000,4,FALSE)</f>
        <v>Finalizada</v>
      </c>
      <c r="E5619" s="64" t="s">
        <v>25</v>
      </c>
      <c r="F5619" s="65" t="s">
        <v>312</v>
      </c>
      <c r="G5619" s="66">
        <v>0.03</v>
      </c>
      <c r="H5619" s="67">
        <v>734.73080000000004</v>
      </c>
      <c r="I5619" s="129">
        <v>22.041924000000002</v>
      </c>
      <c r="J5619" s="86">
        <v>30.540900000000001</v>
      </c>
      <c r="K5619" s="129">
        <f t="shared" si="163"/>
        <v>0.72171822048466161</v>
      </c>
      <c r="L5619" s="142" t="str">
        <f>VLOOKUP(C5619,[6]Consolidado!$B$1:$H$1000,2,FALSE)</f>
        <v>Blue Mesa Granite</v>
      </c>
      <c r="M5619" s="144" t="str">
        <f>VLOOKUP(C5619,[6]Consolidado!$B$1:$H$1000,3,FALSE)</f>
        <v>Nica classic dining chair</v>
      </c>
      <c r="N5619" s="145"/>
      <c r="O5619" s="141"/>
      <c r="P5619" s="141"/>
    </row>
    <row r="5620" spans="1:16" s="71" customFormat="1" ht="16.5" customHeight="1" outlineLevel="1" x14ac:dyDescent="0.2">
      <c r="A5620" s="60" t="s">
        <v>732</v>
      </c>
      <c r="B5620" s="61">
        <v>43039</v>
      </c>
      <c r="C5620" s="141">
        <v>357</v>
      </c>
      <c r="D5620" s="63" t="str">
        <f>VLOOKUP(C5620,[6]Consolidado!$B$1:$H$1000,4,FALSE)</f>
        <v>Finalizada</v>
      </c>
      <c r="E5620" s="64" t="s">
        <v>25</v>
      </c>
      <c r="F5620" s="65" t="s">
        <v>311</v>
      </c>
      <c r="G5620" s="66">
        <v>0.22</v>
      </c>
      <c r="H5620" s="67">
        <v>643.67625299999997</v>
      </c>
      <c r="I5620" s="129">
        <v>141.60877600000001</v>
      </c>
      <c r="J5620" s="86">
        <v>30.540900000000001</v>
      </c>
      <c r="K5620" s="129">
        <f t="shared" si="163"/>
        <v>4.6366929592775588</v>
      </c>
      <c r="L5620" s="142" t="str">
        <f>VLOOKUP(C5620,[6]Consolidado!$B$1:$H$1000,2,FALSE)</f>
        <v>Blue Mesa Granite</v>
      </c>
      <c r="M5620" s="144" t="str">
        <f>VLOOKUP(C5620,[6]Consolidado!$B$1:$H$1000,3,FALSE)</f>
        <v>Nica classic dining chair</v>
      </c>
      <c r="N5620" s="145"/>
      <c r="O5620" s="141"/>
      <c r="P5620" s="141"/>
    </row>
    <row r="5621" spans="1:16" s="71" customFormat="1" ht="16.5" customHeight="1" outlineLevel="1" x14ac:dyDescent="0.2">
      <c r="A5621" s="60" t="s">
        <v>732</v>
      </c>
      <c r="B5621" s="61">
        <v>43039</v>
      </c>
      <c r="C5621" s="141">
        <v>357</v>
      </c>
      <c r="D5621" s="63" t="str">
        <f>VLOOKUP(C5621,[6]Consolidado!$B$1:$H$1000,4,FALSE)</f>
        <v>Finalizada</v>
      </c>
      <c r="E5621" s="64" t="s">
        <v>25</v>
      </c>
      <c r="F5621" s="65" t="s">
        <v>310</v>
      </c>
      <c r="G5621" s="66">
        <v>0.22</v>
      </c>
      <c r="H5621" s="67">
        <v>663.14836000000003</v>
      </c>
      <c r="I5621" s="129">
        <v>145.892639</v>
      </c>
      <c r="J5621" s="86">
        <v>30.540900000000001</v>
      </c>
      <c r="K5621" s="129">
        <f t="shared" si="163"/>
        <v>4.7769593888850688</v>
      </c>
      <c r="L5621" s="142" t="str">
        <f>VLOOKUP(C5621,[6]Consolidado!$B$1:$H$1000,2,FALSE)</f>
        <v>Blue Mesa Granite</v>
      </c>
      <c r="M5621" s="144" t="str">
        <f>VLOOKUP(C5621,[6]Consolidado!$B$1:$H$1000,3,FALSE)</f>
        <v>Nica classic dining chair</v>
      </c>
      <c r="N5621" s="145"/>
      <c r="O5621" s="141"/>
      <c r="P5621" s="141"/>
    </row>
    <row r="5622" spans="1:16" s="71" customFormat="1" ht="16.5" customHeight="1" outlineLevel="1" x14ac:dyDescent="0.2">
      <c r="A5622" s="60" t="s">
        <v>732</v>
      </c>
      <c r="B5622" s="61">
        <v>43025</v>
      </c>
      <c r="C5622" s="141">
        <v>372</v>
      </c>
      <c r="D5622" s="63" t="str">
        <f>VLOOKUP(C5622,[6]Consolidado!$B$1:$H$1000,4,FALSE)</f>
        <v>Finalizada</v>
      </c>
      <c r="E5622" s="64" t="s">
        <v>78</v>
      </c>
      <c r="F5622" s="65" t="s">
        <v>385</v>
      </c>
      <c r="G5622" s="66">
        <v>-16</v>
      </c>
      <c r="H5622" s="67">
        <v>19.496765</v>
      </c>
      <c r="I5622" s="129">
        <v>-311.94823500000001</v>
      </c>
      <c r="J5622" s="86">
        <v>30.540900000000001</v>
      </c>
      <c r="K5622" s="129">
        <f t="shared" si="163"/>
        <v>-10.214114024144672</v>
      </c>
      <c r="L5622" s="142" t="str">
        <f>VLOOKUP(C5622,[6]Consolidado!$B$1:$H$1000,2,FALSE)</f>
        <v>Papagayo Four Seasons</v>
      </c>
      <c r="M5622" s="144" t="str">
        <f>VLOOKUP(C5622,[6]Consolidado!$B$1:$H$1000,3,FALSE)</f>
        <v>LL-406 Credenza @ Reception Lobby</v>
      </c>
      <c r="N5622" s="145"/>
      <c r="O5622" s="141"/>
      <c r="P5622" s="141"/>
    </row>
    <row r="5623" spans="1:16" s="71" customFormat="1" ht="16.5" customHeight="1" outlineLevel="1" x14ac:dyDescent="0.2">
      <c r="A5623" s="60" t="s">
        <v>732</v>
      </c>
      <c r="B5623" s="61">
        <v>43025</v>
      </c>
      <c r="C5623" s="141">
        <v>398</v>
      </c>
      <c r="D5623" s="63" t="str">
        <f>VLOOKUP(C5623,[6]Consolidado!$B$1:$H$1000,4,FALSE)</f>
        <v>En Proceso</v>
      </c>
      <c r="E5623" s="64" t="s">
        <v>40</v>
      </c>
      <c r="F5623" s="65" t="s">
        <v>400</v>
      </c>
      <c r="G5623" s="66">
        <v>450</v>
      </c>
      <c r="H5623" s="67">
        <v>2.9723419999999998</v>
      </c>
      <c r="I5623" s="129">
        <v>1337.5537340000001</v>
      </c>
      <c r="J5623" s="86">
        <v>30.540900000000001</v>
      </c>
      <c r="K5623" s="129">
        <f t="shared" si="163"/>
        <v>43.795491750406832</v>
      </c>
      <c r="L5623" s="142" t="str">
        <f>VLOOKUP(C5623,[6]Consolidado!$B$1:$H$1000,2,FALSE)</f>
        <v>WEWORK</v>
      </c>
      <c r="M5623" s="144" t="str">
        <f>VLOOKUP(C5623,[6]Consolidado!$B$1:$H$1000,3,FALSE)</f>
        <v>WC-Bonanza Chair-WW-CH-MEC-6850-A</v>
      </c>
      <c r="N5623" s="145"/>
      <c r="O5623" s="141"/>
      <c r="P5623" s="141"/>
    </row>
    <row r="5624" spans="1:16" s="71" customFormat="1" ht="16.5" customHeight="1" outlineLevel="1" x14ac:dyDescent="0.2">
      <c r="A5624" s="60" t="s">
        <v>732</v>
      </c>
      <c r="B5624" s="61">
        <v>43025</v>
      </c>
      <c r="C5624" s="141">
        <v>398</v>
      </c>
      <c r="D5624" s="63" t="str">
        <f>VLOOKUP(C5624,[6]Consolidado!$B$1:$H$1000,4,FALSE)</f>
        <v>En Proceso</v>
      </c>
      <c r="E5624" s="64" t="s">
        <v>40</v>
      </c>
      <c r="F5624" s="65" t="s">
        <v>399</v>
      </c>
      <c r="G5624" s="66">
        <v>450</v>
      </c>
      <c r="H5624" s="67">
        <v>1.8814580000000001</v>
      </c>
      <c r="I5624" s="129">
        <v>846.65602899999999</v>
      </c>
      <c r="J5624" s="86">
        <v>30.540900000000001</v>
      </c>
      <c r="K5624" s="129">
        <f t="shared" si="163"/>
        <v>27.722039265378559</v>
      </c>
      <c r="L5624" s="142" t="str">
        <f>VLOOKUP(C5624,[6]Consolidado!$B$1:$H$1000,2,FALSE)</f>
        <v>WEWORK</v>
      </c>
      <c r="M5624" s="144" t="str">
        <f>VLOOKUP(C5624,[6]Consolidado!$B$1:$H$1000,3,FALSE)</f>
        <v>WC-Bonanza Chair-WW-CH-MEC-6850-A</v>
      </c>
      <c r="N5624" s="145"/>
      <c r="O5624" s="141"/>
      <c r="P5624" s="141"/>
    </row>
    <row r="5625" spans="1:16" s="71" customFormat="1" ht="16.5" customHeight="1" outlineLevel="1" x14ac:dyDescent="0.2">
      <c r="A5625" s="60" t="s">
        <v>732</v>
      </c>
      <c r="B5625" s="61">
        <v>43025</v>
      </c>
      <c r="C5625" s="141">
        <v>415</v>
      </c>
      <c r="D5625" s="63" t="str">
        <f>VLOOKUP(C5625,[6]Consolidado!$B$1:$H$1000,4,FALSE)</f>
        <v>En Proceso</v>
      </c>
      <c r="E5625" s="64" t="s">
        <v>40</v>
      </c>
      <c r="F5625" s="65" t="s">
        <v>400</v>
      </c>
      <c r="G5625" s="66">
        <v>450</v>
      </c>
      <c r="H5625" s="67">
        <v>2.9723419999999998</v>
      </c>
      <c r="I5625" s="129">
        <v>1337.5537340000001</v>
      </c>
      <c r="J5625" s="86">
        <v>30.540900000000001</v>
      </c>
      <c r="K5625" s="129">
        <f t="shared" si="163"/>
        <v>43.795491750406832</v>
      </c>
      <c r="L5625" s="142" t="str">
        <f>VLOOKUP(C5625,[6]Consolidado!$B$1:$H$1000,2,FALSE)</f>
        <v>WEWORK</v>
      </c>
      <c r="M5625" s="144" t="str">
        <f>VLOOKUP(C5625,[6]Consolidado!$B$1:$H$1000,3,FALSE)</f>
        <v>EC-Bonanza Chair-WW-CH-MEC-6850-B</v>
      </c>
      <c r="N5625" s="145"/>
      <c r="O5625" s="141"/>
      <c r="P5625" s="141"/>
    </row>
    <row r="5626" spans="1:16" s="71" customFormat="1" ht="16.5" customHeight="1" outlineLevel="1" x14ac:dyDescent="0.2">
      <c r="A5626" s="60" t="s">
        <v>732</v>
      </c>
      <c r="B5626" s="61">
        <v>43025</v>
      </c>
      <c r="C5626" s="141">
        <v>415</v>
      </c>
      <c r="D5626" s="63" t="str">
        <f>VLOOKUP(C5626,[6]Consolidado!$B$1:$H$1000,4,FALSE)</f>
        <v>En Proceso</v>
      </c>
      <c r="E5626" s="64" t="s">
        <v>40</v>
      </c>
      <c r="F5626" s="65" t="s">
        <v>399</v>
      </c>
      <c r="G5626" s="66">
        <v>450</v>
      </c>
      <c r="H5626" s="67">
        <v>1.8814580000000001</v>
      </c>
      <c r="I5626" s="129">
        <v>846.65602899999999</v>
      </c>
      <c r="J5626" s="86">
        <v>30.540900000000001</v>
      </c>
      <c r="K5626" s="129">
        <f t="shared" si="163"/>
        <v>27.722039265378559</v>
      </c>
      <c r="L5626" s="142" t="str">
        <f>VLOOKUP(C5626,[6]Consolidado!$B$1:$H$1000,2,FALSE)</f>
        <v>WEWORK</v>
      </c>
      <c r="M5626" s="144" t="str">
        <f>VLOOKUP(C5626,[6]Consolidado!$B$1:$H$1000,3,FALSE)</f>
        <v>EC-Bonanza Chair-WW-CH-MEC-6850-B</v>
      </c>
      <c r="N5626" s="145"/>
      <c r="O5626" s="141"/>
      <c r="P5626" s="141"/>
    </row>
    <row r="5627" spans="1:16" s="71" customFormat="1" ht="16.5" customHeight="1" outlineLevel="1" x14ac:dyDescent="0.2">
      <c r="A5627" s="60" t="s">
        <v>732</v>
      </c>
      <c r="B5627" s="61">
        <v>43025</v>
      </c>
      <c r="C5627" s="141">
        <v>414</v>
      </c>
      <c r="D5627" s="63" t="str">
        <f>VLOOKUP(C5627,[6]Consolidado!$B$1:$H$1000,4,FALSE)</f>
        <v>En Proceso</v>
      </c>
      <c r="E5627" s="64" t="s">
        <v>40</v>
      </c>
      <c r="F5627" s="65" t="s">
        <v>400</v>
      </c>
      <c r="G5627" s="66">
        <v>450</v>
      </c>
      <c r="H5627" s="67">
        <v>2.9723419999999998</v>
      </c>
      <c r="I5627" s="129">
        <v>1337.5537340000001</v>
      </c>
      <c r="J5627" s="86">
        <v>30.540900000000001</v>
      </c>
      <c r="K5627" s="129">
        <f t="shared" si="163"/>
        <v>43.795491750406832</v>
      </c>
      <c r="L5627" s="142" t="str">
        <f>VLOOKUP(C5627,[6]Consolidado!$B$1:$H$1000,2,FALSE)</f>
        <v>WEWORK</v>
      </c>
      <c r="M5627" s="144" t="str">
        <f>VLOOKUP(C5627,[6]Consolidado!$B$1:$H$1000,3,FALSE)</f>
        <v>EC-Bonanza Chair-WW-CH-MEC-6850-A</v>
      </c>
      <c r="N5627" s="145"/>
      <c r="O5627" s="141"/>
      <c r="P5627" s="141"/>
    </row>
    <row r="5628" spans="1:16" s="71" customFormat="1" ht="16.5" customHeight="1" outlineLevel="1" x14ac:dyDescent="0.2">
      <c r="A5628" s="60" t="s">
        <v>732</v>
      </c>
      <c r="B5628" s="61">
        <v>43025</v>
      </c>
      <c r="C5628" s="141">
        <v>414</v>
      </c>
      <c r="D5628" s="63" t="str">
        <f>VLOOKUP(C5628,[6]Consolidado!$B$1:$H$1000,4,FALSE)</f>
        <v>En Proceso</v>
      </c>
      <c r="E5628" s="64" t="s">
        <v>40</v>
      </c>
      <c r="F5628" s="65" t="s">
        <v>399</v>
      </c>
      <c r="G5628" s="66">
        <v>450</v>
      </c>
      <c r="H5628" s="67">
        <v>1.8814580000000001</v>
      </c>
      <c r="I5628" s="129">
        <v>846.65602899999999</v>
      </c>
      <c r="J5628" s="86">
        <v>30.540900000000001</v>
      </c>
      <c r="K5628" s="129">
        <f t="shared" si="163"/>
        <v>27.722039265378559</v>
      </c>
      <c r="L5628" s="142" t="str">
        <f>VLOOKUP(C5628,[6]Consolidado!$B$1:$H$1000,2,FALSE)</f>
        <v>WEWORK</v>
      </c>
      <c r="M5628" s="144" t="str">
        <f>VLOOKUP(C5628,[6]Consolidado!$B$1:$H$1000,3,FALSE)</f>
        <v>EC-Bonanza Chair-WW-CH-MEC-6850-A</v>
      </c>
      <c r="N5628" s="145"/>
      <c r="O5628" s="141"/>
      <c r="P5628" s="141"/>
    </row>
    <row r="5629" spans="1:16" s="71" customFormat="1" ht="16.5" customHeight="1" outlineLevel="1" x14ac:dyDescent="0.2">
      <c r="A5629" s="60" t="s">
        <v>732</v>
      </c>
      <c r="B5629" s="61">
        <v>43025</v>
      </c>
      <c r="C5629" s="141">
        <v>387</v>
      </c>
      <c r="D5629" s="63" t="str">
        <f>VLOOKUP(C5629,[6]Consolidado!$B$1:$H$1000,4,FALSE)</f>
        <v>Finalizada</v>
      </c>
      <c r="E5629" s="64" t="s">
        <v>78</v>
      </c>
      <c r="F5629" s="65" t="s">
        <v>393</v>
      </c>
      <c r="G5629" s="66">
        <v>12</v>
      </c>
      <c r="H5629" s="67">
        <v>461.96322300000003</v>
      </c>
      <c r="I5629" s="129">
        <v>5543.5586780000003</v>
      </c>
      <c r="J5629" s="86">
        <v>30.540900000000001</v>
      </c>
      <c r="K5629" s="129">
        <f t="shared" si="163"/>
        <v>181.51261678601483</v>
      </c>
      <c r="L5629" s="142" t="str">
        <f>VLOOKUP(C5629,[6]Consolidado!$B$1:$H$1000,2,FALSE)</f>
        <v>Costa Palmas</v>
      </c>
      <c r="M5629" s="144" t="str">
        <f>VLOOKUP(C5629,[6]Consolidado!$B$1:$H$1000,3,FALSE)</f>
        <v>BC-CP-01 Credenza</v>
      </c>
      <c r="N5629" s="145"/>
      <c r="O5629" s="141"/>
      <c r="P5629" s="141"/>
    </row>
    <row r="5630" spans="1:16" s="71" customFormat="1" ht="16.5" customHeight="1" outlineLevel="1" x14ac:dyDescent="0.2">
      <c r="A5630" s="60" t="s">
        <v>732</v>
      </c>
      <c r="B5630" s="61">
        <v>43025</v>
      </c>
      <c r="C5630" s="141">
        <v>387</v>
      </c>
      <c r="D5630" s="63" t="str">
        <f>VLOOKUP(C5630,[6]Consolidado!$B$1:$H$1000,4,FALSE)</f>
        <v>Finalizada</v>
      </c>
      <c r="E5630" s="64" t="s">
        <v>78</v>
      </c>
      <c r="F5630" s="65" t="s">
        <v>392</v>
      </c>
      <c r="G5630" s="66">
        <v>18</v>
      </c>
      <c r="H5630" s="67">
        <v>42.228501999999999</v>
      </c>
      <c r="I5630" s="129">
        <v>760.11302899999998</v>
      </c>
      <c r="J5630" s="86">
        <v>30.540900000000001</v>
      </c>
      <c r="K5630" s="129">
        <f t="shared" si="163"/>
        <v>24.888363767930873</v>
      </c>
      <c r="L5630" s="142" t="str">
        <f>VLOOKUP(C5630,[6]Consolidado!$B$1:$H$1000,2,FALSE)</f>
        <v>Costa Palmas</v>
      </c>
      <c r="M5630" s="144" t="str">
        <f>VLOOKUP(C5630,[6]Consolidado!$B$1:$H$1000,3,FALSE)</f>
        <v>BC-CP-01 Credenza</v>
      </c>
      <c r="N5630" s="145"/>
      <c r="O5630" s="141"/>
      <c r="P5630" s="141"/>
    </row>
    <row r="5631" spans="1:16" s="71" customFormat="1" ht="16.5" customHeight="1" outlineLevel="1" x14ac:dyDescent="0.2">
      <c r="A5631" s="60" t="s">
        <v>732</v>
      </c>
      <c r="B5631" s="61">
        <v>43025</v>
      </c>
      <c r="C5631" s="141">
        <v>387</v>
      </c>
      <c r="D5631" s="63" t="str">
        <f>VLOOKUP(C5631,[6]Consolidado!$B$1:$H$1000,4,FALSE)</f>
        <v>Finalizada</v>
      </c>
      <c r="E5631" s="64" t="s">
        <v>78</v>
      </c>
      <c r="F5631" s="65" t="s">
        <v>391</v>
      </c>
      <c r="G5631" s="66">
        <v>27</v>
      </c>
      <c r="H5631" s="67">
        <v>40.031500999999999</v>
      </c>
      <c r="I5631" s="129">
        <v>1080.850539</v>
      </c>
      <c r="J5631" s="86">
        <v>30.540900000000001</v>
      </c>
      <c r="K5631" s="129">
        <f t="shared" si="163"/>
        <v>35.390264825201612</v>
      </c>
      <c r="L5631" s="142" t="str">
        <f>VLOOKUP(C5631,[6]Consolidado!$B$1:$H$1000,2,FALSE)</f>
        <v>Costa Palmas</v>
      </c>
      <c r="M5631" s="144" t="str">
        <f>VLOOKUP(C5631,[6]Consolidado!$B$1:$H$1000,3,FALSE)</f>
        <v>BC-CP-01 Credenza</v>
      </c>
      <c r="N5631" s="145"/>
      <c r="O5631" s="141"/>
      <c r="P5631" s="141"/>
    </row>
    <row r="5632" spans="1:16" s="71" customFormat="1" ht="16.5" customHeight="1" outlineLevel="1" x14ac:dyDescent="0.2">
      <c r="A5632" s="60" t="s">
        <v>732</v>
      </c>
      <c r="B5632" s="61">
        <v>43024</v>
      </c>
      <c r="C5632" s="141">
        <v>456</v>
      </c>
      <c r="D5632" s="63" t="str">
        <f>VLOOKUP(C5632,[6]Consolidado!$B$1:$H$1000,4,FALSE)</f>
        <v>En Proceso</v>
      </c>
      <c r="E5632" s="64" t="s">
        <v>33</v>
      </c>
      <c r="F5632" s="65" t="s">
        <v>32</v>
      </c>
      <c r="G5632" s="66">
        <v>10</v>
      </c>
      <c r="H5632" s="67">
        <v>34.349972000000001</v>
      </c>
      <c r="I5632" s="129">
        <v>343.49972100000002</v>
      </c>
      <c r="J5632" s="86">
        <v>30.540900000000001</v>
      </c>
      <c r="K5632" s="129">
        <f t="shared" si="163"/>
        <v>11.247203618753868</v>
      </c>
      <c r="L5632" s="142" t="str">
        <f>VLOOKUP(C5632,[6]Consolidado!$B$1:$H$1000,2,FALSE)</f>
        <v>Canoe Westfield (Reposition)</v>
      </c>
      <c r="M5632" s="144" t="str">
        <f>VLOOKUP(C5632,[6]Consolidado!$B$1:$H$1000,3,FALSE)</f>
        <v>CH-15-CH Indoor Bar Stool - Counter Height</v>
      </c>
      <c r="N5632" s="145"/>
      <c r="O5632" s="141"/>
      <c r="P5632" s="141"/>
    </row>
    <row r="5633" spans="1:16" s="71" customFormat="1" ht="16.5" customHeight="1" outlineLevel="1" x14ac:dyDescent="0.2">
      <c r="A5633" s="60" t="s">
        <v>732</v>
      </c>
      <c r="B5633" s="61">
        <v>43024</v>
      </c>
      <c r="C5633" s="141">
        <v>455</v>
      </c>
      <c r="D5633" s="63" t="str">
        <f>VLOOKUP(C5633,[6]Consolidado!$B$1:$H$1000,4,FALSE)</f>
        <v>En Proceso</v>
      </c>
      <c r="E5633" s="64" t="s">
        <v>33</v>
      </c>
      <c r="F5633" s="65" t="s">
        <v>32</v>
      </c>
      <c r="G5633" s="66">
        <v>72</v>
      </c>
      <c r="H5633" s="67">
        <v>34.349972000000001</v>
      </c>
      <c r="I5633" s="129">
        <v>2473.1979900000001</v>
      </c>
      <c r="J5633" s="86">
        <v>30.540900000000001</v>
      </c>
      <c r="K5633" s="129">
        <f t="shared" si="163"/>
        <v>80.979866015736278</v>
      </c>
      <c r="L5633" s="142" t="str">
        <f>VLOOKUP(C5633,[6]Consolidado!$B$1:$H$1000,2,FALSE)</f>
        <v>Canoe Westfield (Reposition)</v>
      </c>
      <c r="M5633" s="144" t="str">
        <f>VLOOKUP(C5633,[6]Consolidado!$B$1:$H$1000,3,FALSE)</f>
        <v>CH-15 Indoor Bar Stool</v>
      </c>
      <c r="N5633" s="145"/>
      <c r="O5633" s="141"/>
      <c r="P5633" s="141"/>
    </row>
    <row r="5634" spans="1:16" s="71" customFormat="1" ht="16.5" customHeight="1" outlineLevel="1" x14ac:dyDescent="0.2">
      <c r="A5634" s="60" t="s">
        <v>732</v>
      </c>
      <c r="B5634" s="61">
        <v>43022</v>
      </c>
      <c r="C5634" s="141">
        <v>372</v>
      </c>
      <c r="D5634" s="63" t="str">
        <f>VLOOKUP(C5634,[6]Consolidado!$B$1:$H$1000,4,FALSE)</f>
        <v>Finalizada</v>
      </c>
      <c r="E5634" s="64" t="s">
        <v>78</v>
      </c>
      <c r="F5634" s="65" t="s">
        <v>388</v>
      </c>
      <c r="G5634" s="66">
        <v>16</v>
      </c>
      <c r="H5634" s="67">
        <v>4.3360770000000004</v>
      </c>
      <c r="I5634" s="129">
        <v>69.377227000000005</v>
      </c>
      <c r="J5634" s="86">
        <v>30.540900000000001</v>
      </c>
      <c r="K5634" s="129">
        <f t="shared" si="163"/>
        <v>2.2716169791983867</v>
      </c>
      <c r="L5634" s="142" t="str">
        <f>VLOOKUP(C5634,[6]Consolidado!$B$1:$H$1000,2,FALSE)</f>
        <v>Papagayo Four Seasons</v>
      </c>
      <c r="M5634" s="144" t="str">
        <f>VLOOKUP(C5634,[6]Consolidado!$B$1:$H$1000,3,FALSE)</f>
        <v>LL-406 Credenza @ Reception Lobby</v>
      </c>
      <c r="N5634" s="145"/>
      <c r="O5634" s="141"/>
      <c r="P5634" s="141"/>
    </row>
    <row r="5635" spans="1:16" s="71" customFormat="1" ht="16.5" customHeight="1" outlineLevel="1" x14ac:dyDescent="0.2">
      <c r="A5635" s="60" t="s">
        <v>732</v>
      </c>
      <c r="B5635" s="61">
        <v>43022</v>
      </c>
      <c r="C5635" s="141">
        <v>372</v>
      </c>
      <c r="D5635" s="63" t="str">
        <f>VLOOKUP(C5635,[6]Consolidado!$B$1:$H$1000,4,FALSE)</f>
        <v>Finalizada</v>
      </c>
      <c r="E5635" s="64" t="s">
        <v>78</v>
      </c>
      <c r="F5635" s="65" t="s">
        <v>387</v>
      </c>
      <c r="G5635" s="66">
        <v>114</v>
      </c>
      <c r="H5635" s="67">
        <v>1.6857439999999999</v>
      </c>
      <c r="I5635" s="129">
        <v>192.17481599999999</v>
      </c>
      <c r="J5635" s="86">
        <v>30.540900000000001</v>
      </c>
      <c r="K5635" s="129">
        <f t="shared" si="163"/>
        <v>6.2923756667288782</v>
      </c>
      <c r="L5635" s="142" t="str">
        <f>VLOOKUP(C5635,[6]Consolidado!$B$1:$H$1000,2,FALSE)</f>
        <v>Papagayo Four Seasons</v>
      </c>
      <c r="M5635" s="144" t="str">
        <f>VLOOKUP(C5635,[6]Consolidado!$B$1:$H$1000,3,FALSE)</f>
        <v>LL-406 Credenza @ Reception Lobby</v>
      </c>
      <c r="N5635" s="145"/>
      <c r="O5635" s="141"/>
      <c r="P5635" s="141"/>
    </row>
    <row r="5636" spans="1:16" s="71" customFormat="1" ht="16.5" customHeight="1" outlineLevel="1" x14ac:dyDescent="0.2">
      <c r="A5636" s="60" t="s">
        <v>732</v>
      </c>
      <c r="B5636" s="61">
        <v>43022</v>
      </c>
      <c r="C5636" s="141">
        <v>372</v>
      </c>
      <c r="D5636" s="63" t="str">
        <f>VLOOKUP(C5636,[6]Consolidado!$B$1:$H$1000,4,FALSE)</f>
        <v>Finalizada</v>
      </c>
      <c r="E5636" s="64" t="s">
        <v>78</v>
      </c>
      <c r="F5636" s="65" t="s">
        <v>386</v>
      </c>
      <c r="G5636" s="66">
        <v>8</v>
      </c>
      <c r="H5636" s="67">
        <v>616.64753599999995</v>
      </c>
      <c r="I5636" s="129">
        <v>4933.1802879999996</v>
      </c>
      <c r="J5636" s="86">
        <v>30.540900000000001</v>
      </c>
      <c r="K5636" s="129">
        <f t="shared" si="163"/>
        <v>161.52701092633157</v>
      </c>
      <c r="L5636" s="142" t="str">
        <f>VLOOKUP(C5636,[6]Consolidado!$B$1:$H$1000,2,FALSE)</f>
        <v>Papagayo Four Seasons</v>
      </c>
      <c r="M5636" s="144" t="str">
        <f>VLOOKUP(C5636,[6]Consolidado!$B$1:$H$1000,3,FALSE)</f>
        <v>LL-406 Credenza @ Reception Lobby</v>
      </c>
      <c r="N5636" s="145"/>
      <c r="O5636" s="141"/>
      <c r="P5636" s="141"/>
    </row>
    <row r="5637" spans="1:16" s="71" customFormat="1" ht="16.5" customHeight="1" outlineLevel="1" x14ac:dyDescent="0.2">
      <c r="A5637" s="60" t="s">
        <v>732</v>
      </c>
      <c r="B5637" s="61">
        <v>43022</v>
      </c>
      <c r="C5637" s="141">
        <v>372</v>
      </c>
      <c r="D5637" s="63" t="str">
        <f>VLOOKUP(C5637,[6]Consolidado!$B$1:$H$1000,4,FALSE)</f>
        <v>Finalizada</v>
      </c>
      <c r="E5637" s="64" t="s">
        <v>78</v>
      </c>
      <c r="F5637" s="65" t="s">
        <v>385</v>
      </c>
      <c r="G5637" s="66">
        <v>16</v>
      </c>
      <c r="H5637" s="67">
        <v>19.496765</v>
      </c>
      <c r="I5637" s="129">
        <v>311.94823500000001</v>
      </c>
      <c r="J5637" s="86">
        <v>30.540900000000001</v>
      </c>
      <c r="K5637" s="129">
        <f t="shared" si="163"/>
        <v>10.214114024144672</v>
      </c>
      <c r="L5637" s="142" t="str">
        <f>VLOOKUP(C5637,[6]Consolidado!$B$1:$H$1000,2,FALSE)</f>
        <v>Papagayo Four Seasons</v>
      </c>
      <c r="M5637" s="144" t="str">
        <f>VLOOKUP(C5637,[6]Consolidado!$B$1:$H$1000,3,FALSE)</f>
        <v>LL-406 Credenza @ Reception Lobby</v>
      </c>
      <c r="N5637" s="145"/>
      <c r="O5637" s="141"/>
      <c r="P5637" s="141"/>
    </row>
    <row r="5638" spans="1:16" s="71" customFormat="1" ht="16.5" customHeight="1" outlineLevel="1" x14ac:dyDescent="0.2">
      <c r="A5638" s="60" t="s">
        <v>732</v>
      </c>
      <c r="B5638" s="61">
        <v>43039</v>
      </c>
      <c r="C5638" s="141" t="s">
        <v>290</v>
      </c>
      <c r="D5638" s="63" t="str">
        <f>VLOOKUP(C5638,[6]Consolidado!$B$1:$H$1000,4,FALSE)</f>
        <v>En Proceso</v>
      </c>
      <c r="E5638" s="64" t="s">
        <v>25</v>
      </c>
      <c r="F5638" s="65" t="s">
        <v>312</v>
      </c>
      <c r="G5638" s="66">
        <v>-0.22</v>
      </c>
      <c r="H5638" s="67">
        <v>734.73080000000004</v>
      </c>
      <c r="I5638" s="129">
        <v>-161.64077599999999</v>
      </c>
      <c r="J5638" s="86">
        <v>30.540900000000001</v>
      </c>
      <c r="K5638" s="129">
        <f t="shared" si="163"/>
        <v>-5.2926002835541839</v>
      </c>
      <c r="L5638" s="142" t="str">
        <f>VLOOKUP(C5638,[6]Consolidado!$B$1:$H$1000,2,FALSE)</f>
        <v>Acabado</v>
      </c>
      <c r="M5638" s="144" t="str">
        <f>VLOOKUP(C5638,[6]Consolidado!$B$1:$H$1000,3,FALSE)</f>
        <v>Material de acabado pendiente de distribuir</v>
      </c>
      <c r="N5638" s="145"/>
      <c r="O5638" s="141"/>
      <c r="P5638" s="141"/>
    </row>
    <row r="5639" spans="1:16" s="71" customFormat="1" ht="16.5" customHeight="1" outlineLevel="1" x14ac:dyDescent="0.2">
      <c r="A5639" s="60" t="s">
        <v>732</v>
      </c>
      <c r="B5639" s="61">
        <v>43039</v>
      </c>
      <c r="C5639" s="141" t="s">
        <v>290</v>
      </c>
      <c r="D5639" s="63" t="str">
        <f>VLOOKUP(C5639,[6]Consolidado!$B$1:$H$1000,4,FALSE)</f>
        <v>En Proceso</v>
      </c>
      <c r="E5639" s="64" t="s">
        <v>25</v>
      </c>
      <c r="F5639" s="65" t="s">
        <v>328</v>
      </c>
      <c r="G5639" s="66">
        <v>-1.94</v>
      </c>
      <c r="H5639" s="67">
        <v>348.65106600000001</v>
      </c>
      <c r="I5639" s="129">
        <v>-676.38306799999998</v>
      </c>
      <c r="J5639" s="86">
        <v>30.540900000000001</v>
      </c>
      <c r="K5639" s="129">
        <f t="shared" si="163"/>
        <v>-22.14679554302591</v>
      </c>
      <c r="L5639" s="142" t="str">
        <f>VLOOKUP(C5639,[6]Consolidado!$B$1:$H$1000,2,FALSE)</f>
        <v>Acabado</v>
      </c>
      <c r="M5639" s="144" t="str">
        <f>VLOOKUP(C5639,[6]Consolidado!$B$1:$H$1000,3,FALSE)</f>
        <v>Material de acabado pendiente de distribuir</v>
      </c>
      <c r="N5639" s="145"/>
      <c r="O5639" s="141"/>
      <c r="P5639" s="141"/>
    </row>
    <row r="5640" spans="1:16" s="71" customFormat="1" ht="16.5" customHeight="1" outlineLevel="1" x14ac:dyDescent="0.2">
      <c r="A5640" s="60" t="s">
        <v>732</v>
      </c>
      <c r="B5640" s="61">
        <v>43039</v>
      </c>
      <c r="C5640" s="141" t="s">
        <v>290</v>
      </c>
      <c r="D5640" s="63" t="str">
        <f>VLOOKUP(C5640,[6]Consolidado!$B$1:$H$1000,4,FALSE)</f>
        <v>En Proceso</v>
      </c>
      <c r="E5640" s="64" t="s">
        <v>25</v>
      </c>
      <c r="F5640" s="65" t="s">
        <v>311</v>
      </c>
      <c r="G5640" s="66">
        <v>-1.53</v>
      </c>
      <c r="H5640" s="67">
        <v>643.67625299999997</v>
      </c>
      <c r="I5640" s="129">
        <v>-984.82466699999998</v>
      </c>
      <c r="J5640" s="86">
        <v>30.540900000000001</v>
      </c>
      <c r="K5640" s="129">
        <f t="shared" si="163"/>
        <v>-32.246091863697529</v>
      </c>
      <c r="L5640" s="142" t="str">
        <f>VLOOKUP(C5640,[6]Consolidado!$B$1:$H$1000,2,FALSE)</f>
        <v>Acabado</v>
      </c>
      <c r="M5640" s="144" t="str">
        <f>VLOOKUP(C5640,[6]Consolidado!$B$1:$H$1000,3,FALSE)</f>
        <v>Material de acabado pendiente de distribuir</v>
      </c>
      <c r="N5640" s="145"/>
      <c r="O5640" s="141"/>
      <c r="P5640" s="141"/>
    </row>
    <row r="5641" spans="1:16" s="71" customFormat="1" ht="16.5" customHeight="1" outlineLevel="1" x14ac:dyDescent="0.2">
      <c r="A5641" s="60" t="s">
        <v>732</v>
      </c>
      <c r="B5641" s="61">
        <v>43039</v>
      </c>
      <c r="C5641" s="141" t="s">
        <v>290</v>
      </c>
      <c r="D5641" s="63" t="str">
        <f>VLOOKUP(C5641,[6]Consolidado!$B$1:$H$1000,4,FALSE)</f>
        <v>En Proceso</v>
      </c>
      <c r="E5641" s="64" t="s">
        <v>25</v>
      </c>
      <c r="F5641" s="65" t="s">
        <v>310</v>
      </c>
      <c r="G5641" s="66">
        <v>-1.53</v>
      </c>
      <c r="H5641" s="67">
        <v>663.14836000000003</v>
      </c>
      <c r="I5641" s="129">
        <v>-1014.616991</v>
      </c>
      <c r="J5641" s="86">
        <v>30.540900000000001</v>
      </c>
      <c r="K5641" s="129">
        <f t="shared" si="163"/>
        <v>-33.221581256609987</v>
      </c>
      <c r="L5641" s="142" t="str">
        <f>VLOOKUP(C5641,[6]Consolidado!$B$1:$H$1000,2,FALSE)</f>
        <v>Acabado</v>
      </c>
      <c r="M5641" s="144" t="str">
        <f>VLOOKUP(C5641,[6]Consolidado!$B$1:$H$1000,3,FALSE)</f>
        <v>Material de acabado pendiente de distribuir</v>
      </c>
      <c r="N5641" s="145"/>
      <c r="O5641" s="141"/>
      <c r="P5641" s="141"/>
    </row>
    <row r="5642" spans="1:16" s="71" customFormat="1" ht="16.5" customHeight="1" outlineLevel="1" x14ac:dyDescent="0.2">
      <c r="A5642" s="60" t="s">
        <v>732</v>
      </c>
      <c r="B5642" s="61">
        <v>43039</v>
      </c>
      <c r="C5642" s="141" t="s">
        <v>290</v>
      </c>
      <c r="D5642" s="63" t="str">
        <f>VLOOKUP(C5642,[6]Consolidado!$B$1:$H$1000,4,FALSE)</f>
        <v>En Proceso</v>
      </c>
      <c r="E5642" s="64" t="s">
        <v>25</v>
      </c>
      <c r="F5642" s="65" t="s">
        <v>383</v>
      </c>
      <c r="G5642" s="66">
        <v>-2.94</v>
      </c>
      <c r="H5642" s="67">
        <v>663.14988000000005</v>
      </c>
      <c r="I5642" s="129">
        <v>-1949.6606469999999</v>
      </c>
      <c r="J5642" s="86">
        <v>30.540900000000001</v>
      </c>
      <c r="K5642" s="129">
        <f t="shared" si="163"/>
        <v>-63.837694599700725</v>
      </c>
      <c r="L5642" s="142" t="str">
        <f>VLOOKUP(C5642,[6]Consolidado!$B$1:$H$1000,2,FALSE)</f>
        <v>Acabado</v>
      </c>
      <c r="M5642" s="144" t="str">
        <f>VLOOKUP(C5642,[6]Consolidado!$B$1:$H$1000,3,FALSE)</f>
        <v>Material de acabado pendiente de distribuir</v>
      </c>
      <c r="N5642" s="145"/>
      <c r="O5642" s="141"/>
      <c r="P5642" s="141"/>
    </row>
    <row r="5643" spans="1:16" s="71" customFormat="1" ht="16.5" customHeight="1" outlineLevel="1" x14ac:dyDescent="0.2">
      <c r="A5643" s="60" t="s">
        <v>732</v>
      </c>
      <c r="B5643" s="61">
        <v>43039</v>
      </c>
      <c r="C5643" s="141" t="s">
        <v>290</v>
      </c>
      <c r="D5643" s="63" t="str">
        <f>VLOOKUP(C5643,[6]Consolidado!$B$1:$H$1000,4,FALSE)</f>
        <v>En Proceso</v>
      </c>
      <c r="E5643" s="64" t="s">
        <v>25</v>
      </c>
      <c r="F5643" s="65" t="s">
        <v>295</v>
      </c>
      <c r="G5643" s="66">
        <v>-2.94</v>
      </c>
      <c r="H5643" s="67">
        <v>270.664334</v>
      </c>
      <c r="I5643" s="129">
        <v>-795.75314200000003</v>
      </c>
      <c r="J5643" s="86">
        <v>30.540900000000001</v>
      </c>
      <c r="K5643" s="129">
        <f t="shared" si="163"/>
        <v>-26.05532718420217</v>
      </c>
      <c r="L5643" s="142" t="str">
        <f>VLOOKUP(C5643,[6]Consolidado!$B$1:$H$1000,2,FALSE)</f>
        <v>Acabado</v>
      </c>
      <c r="M5643" s="144" t="str">
        <f>VLOOKUP(C5643,[6]Consolidado!$B$1:$H$1000,3,FALSE)</f>
        <v>Material de acabado pendiente de distribuir</v>
      </c>
      <c r="N5643" s="145"/>
      <c r="O5643" s="141"/>
      <c r="P5643" s="141"/>
    </row>
    <row r="5644" spans="1:16" s="71" customFormat="1" ht="16.5" customHeight="1" outlineLevel="1" x14ac:dyDescent="0.2">
      <c r="A5644" s="60" t="s">
        <v>732</v>
      </c>
      <c r="B5644" s="61">
        <v>43039</v>
      </c>
      <c r="C5644" s="141" t="s">
        <v>290</v>
      </c>
      <c r="D5644" s="63" t="str">
        <f>VLOOKUP(C5644,[6]Consolidado!$B$1:$H$1000,4,FALSE)</f>
        <v>En Proceso</v>
      </c>
      <c r="E5644" s="64" t="s">
        <v>25</v>
      </c>
      <c r="F5644" s="65" t="s">
        <v>294</v>
      </c>
      <c r="G5644" s="66">
        <v>-10</v>
      </c>
      <c r="H5644" s="67">
        <v>887.4203</v>
      </c>
      <c r="I5644" s="129">
        <v>-8874.2029999999995</v>
      </c>
      <c r="J5644" s="86">
        <v>30.540900000000001</v>
      </c>
      <c r="K5644" s="129">
        <f t="shared" si="163"/>
        <v>-290.56782871493635</v>
      </c>
      <c r="L5644" s="142" t="str">
        <f>VLOOKUP(C5644,[6]Consolidado!$B$1:$H$1000,2,FALSE)</f>
        <v>Acabado</v>
      </c>
      <c r="M5644" s="144" t="str">
        <f>VLOOKUP(C5644,[6]Consolidado!$B$1:$H$1000,3,FALSE)</f>
        <v>Material de acabado pendiente de distribuir</v>
      </c>
      <c r="N5644" s="145"/>
      <c r="O5644" s="141"/>
      <c r="P5644" s="141"/>
    </row>
    <row r="5645" spans="1:16" s="71" customFormat="1" ht="16.5" customHeight="1" outlineLevel="1" x14ac:dyDescent="0.2">
      <c r="A5645" s="60" t="s">
        <v>732</v>
      </c>
      <c r="B5645" s="61">
        <v>43039</v>
      </c>
      <c r="C5645" s="141" t="s">
        <v>290</v>
      </c>
      <c r="D5645" s="63" t="str">
        <f>VLOOKUP(C5645,[6]Consolidado!$B$1:$H$1000,4,FALSE)</f>
        <v>En Proceso</v>
      </c>
      <c r="E5645" s="64" t="s">
        <v>25</v>
      </c>
      <c r="F5645" s="65" t="s">
        <v>318</v>
      </c>
      <c r="G5645" s="66">
        <v>-2.72</v>
      </c>
      <c r="H5645" s="67">
        <v>979.85963800000002</v>
      </c>
      <c r="I5645" s="129">
        <v>-2665.2182149999999</v>
      </c>
      <c r="J5645" s="86">
        <v>30.540900000000001</v>
      </c>
      <c r="K5645" s="129">
        <f t="shared" si="163"/>
        <v>-87.267179912838188</v>
      </c>
      <c r="L5645" s="142" t="str">
        <f>VLOOKUP(C5645,[6]Consolidado!$B$1:$H$1000,2,FALSE)</f>
        <v>Acabado</v>
      </c>
      <c r="M5645" s="144" t="str">
        <f>VLOOKUP(C5645,[6]Consolidado!$B$1:$H$1000,3,FALSE)</f>
        <v>Material de acabado pendiente de distribuir</v>
      </c>
      <c r="N5645" s="145"/>
      <c r="O5645" s="141"/>
      <c r="P5645" s="141"/>
    </row>
    <row r="5646" spans="1:16" s="71" customFormat="1" ht="16.5" customHeight="1" outlineLevel="1" x14ac:dyDescent="0.2">
      <c r="A5646" s="60" t="s">
        <v>732</v>
      </c>
      <c r="B5646" s="61">
        <v>43039</v>
      </c>
      <c r="C5646" s="141" t="s">
        <v>290</v>
      </c>
      <c r="D5646" s="63" t="str">
        <f>VLOOKUP(C5646,[6]Consolidado!$B$1:$H$1000,4,FALSE)</f>
        <v>En Proceso</v>
      </c>
      <c r="E5646" s="64" t="s">
        <v>25</v>
      </c>
      <c r="F5646" s="65" t="s">
        <v>373</v>
      </c>
      <c r="G5646" s="66">
        <v>-0.06</v>
      </c>
      <c r="H5646" s="67">
        <v>980.21</v>
      </c>
      <c r="I5646" s="129">
        <v>-58.812600000000003</v>
      </c>
      <c r="J5646" s="86">
        <v>30.540900000000001</v>
      </c>
      <c r="K5646" s="129">
        <f t="shared" si="163"/>
        <v>-1.925699635570661</v>
      </c>
      <c r="L5646" s="142" t="str">
        <f>VLOOKUP(C5646,[6]Consolidado!$B$1:$H$1000,2,FALSE)</f>
        <v>Acabado</v>
      </c>
      <c r="M5646" s="144" t="str">
        <f>VLOOKUP(C5646,[6]Consolidado!$B$1:$H$1000,3,FALSE)</f>
        <v>Material de acabado pendiente de distribuir</v>
      </c>
      <c r="N5646" s="145"/>
      <c r="O5646" s="141"/>
      <c r="P5646" s="141"/>
    </row>
    <row r="5647" spans="1:16" s="71" customFormat="1" ht="16.5" customHeight="1" outlineLevel="1" x14ac:dyDescent="0.2">
      <c r="A5647" s="60" t="s">
        <v>732</v>
      </c>
      <c r="B5647" s="61">
        <v>43039</v>
      </c>
      <c r="C5647" s="141" t="s">
        <v>290</v>
      </c>
      <c r="D5647" s="63" t="str">
        <f>VLOOKUP(C5647,[6]Consolidado!$B$1:$H$1000,4,FALSE)</f>
        <v>En Proceso</v>
      </c>
      <c r="E5647" s="64" t="s">
        <v>25</v>
      </c>
      <c r="F5647" s="65" t="s">
        <v>327</v>
      </c>
      <c r="G5647" s="66">
        <v>-1.53</v>
      </c>
      <c r="H5647" s="67">
        <v>1209.67</v>
      </c>
      <c r="I5647" s="129">
        <v>-1850.7951</v>
      </c>
      <c r="J5647" s="86">
        <v>30.540900000000001</v>
      </c>
      <c r="K5647" s="129">
        <f t="shared" si="163"/>
        <v>-60.600542223706569</v>
      </c>
      <c r="L5647" s="142" t="str">
        <f>VLOOKUP(C5647,[6]Consolidado!$B$1:$H$1000,2,FALSE)</f>
        <v>Acabado</v>
      </c>
      <c r="M5647" s="144" t="str">
        <f>VLOOKUP(C5647,[6]Consolidado!$B$1:$H$1000,3,FALSE)</f>
        <v>Material de acabado pendiente de distribuir</v>
      </c>
      <c r="N5647" s="145"/>
      <c r="O5647" s="141"/>
      <c r="P5647" s="141"/>
    </row>
    <row r="5648" spans="1:16" s="71" customFormat="1" ht="16.5" customHeight="1" outlineLevel="1" x14ac:dyDescent="0.2">
      <c r="A5648" s="60" t="s">
        <v>732</v>
      </c>
      <c r="B5648" s="61">
        <v>43039</v>
      </c>
      <c r="C5648" s="141" t="s">
        <v>290</v>
      </c>
      <c r="D5648" s="63" t="str">
        <f>VLOOKUP(C5648,[6]Consolidado!$B$1:$H$1000,4,FALSE)</f>
        <v>En Proceso</v>
      </c>
      <c r="E5648" s="64" t="s">
        <v>25</v>
      </c>
      <c r="F5648" s="65" t="s">
        <v>359</v>
      </c>
      <c r="G5648" s="66">
        <v>-1.38</v>
      </c>
      <c r="H5648" s="67">
        <v>142.25645599999999</v>
      </c>
      <c r="I5648" s="129">
        <v>-196.313909</v>
      </c>
      <c r="J5648" s="86">
        <v>30.540900000000001</v>
      </c>
      <c r="K5648" s="129">
        <f t="shared" si="163"/>
        <v>-6.4279018954909644</v>
      </c>
      <c r="L5648" s="142" t="str">
        <f>VLOOKUP(C5648,[6]Consolidado!$B$1:$H$1000,2,FALSE)</f>
        <v>Acabado</v>
      </c>
      <c r="M5648" s="144" t="str">
        <f>VLOOKUP(C5648,[6]Consolidado!$B$1:$H$1000,3,FALSE)</f>
        <v>Material de acabado pendiente de distribuir</v>
      </c>
      <c r="N5648" s="145"/>
      <c r="O5648" s="141"/>
      <c r="P5648" s="141"/>
    </row>
    <row r="5649" spans="1:16" s="71" customFormat="1" ht="16.5" customHeight="1" outlineLevel="1" x14ac:dyDescent="0.2">
      <c r="A5649" s="60" t="s">
        <v>732</v>
      </c>
      <c r="B5649" s="61">
        <v>43039</v>
      </c>
      <c r="C5649" s="141" t="s">
        <v>290</v>
      </c>
      <c r="D5649" s="63" t="str">
        <f>VLOOKUP(C5649,[6]Consolidado!$B$1:$H$1000,4,FALSE)</f>
        <v>En Proceso</v>
      </c>
      <c r="E5649" s="64" t="s">
        <v>25</v>
      </c>
      <c r="F5649" s="65" t="s">
        <v>398</v>
      </c>
      <c r="G5649" s="66">
        <v>-0.75</v>
      </c>
      <c r="H5649" s="67">
        <v>343.60447399999998</v>
      </c>
      <c r="I5649" s="129">
        <v>-257.70335599999999</v>
      </c>
      <c r="J5649" s="86">
        <v>30.540900000000001</v>
      </c>
      <c r="K5649" s="129">
        <f t="shared" si="163"/>
        <v>-8.4379751742744968</v>
      </c>
      <c r="L5649" s="142" t="str">
        <f>VLOOKUP(C5649,[6]Consolidado!$B$1:$H$1000,2,FALSE)</f>
        <v>Acabado</v>
      </c>
      <c r="M5649" s="144" t="str">
        <f>VLOOKUP(C5649,[6]Consolidado!$B$1:$H$1000,3,FALSE)</f>
        <v>Material de acabado pendiente de distribuir</v>
      </c>
      <c r="N5649" s="145"/>
      <c r="O5649" s="141"/>
      <c r="P5649" s="141"/>
    </row>
    <row r="5650" spans="1:16" s="71" customFormat="1" ht="16.5" customHeight="1" outlineLevel="1" x14ac:dyDescent="0.2">
      <c r="A5650" s="60" t="s">
        <v>732</v>
      </c>
      <c r="B5650" s="61">
        <v>43039</v>
      </c>
      <c r="C5650" s="141" t="s">
        <v>290</v>
      </c>
      <c r="D5650" s="63" t="str">
        <f>VLOOKUP(C5650,[6]Consolidado!$B$1:$H$1000,4,FALSE)</f>
        <v>En Proceso</v>
      </c>
      <c r="E5650" s="64" t="s">
        <v>25</v>
      </c>
      <c r="F5650" s="65" t="s">
        <v>329</v>
      </c>
      <c r="G5650" s="66">
        <v>-0.25</v>
      </c>
      <c r="H5650" s="67">
        <v>406.3</v>
      </c>
      <c r="I5650" s="129">
        <v>-101.575</v>
      </c>
      <c r="J5650" s="86">
        <v>30.540900000000001</v>
      </c>
      <c r="K5650" s="129">
        <f t="shared" si="163"/>
        <v>-3.3258679344747537</v>
      </c>
      <c r="L5650" s="142" t="str">
        <f>VLOOKUP(C5650,[6]Consolidado!$B$1:$H$1000,2,FALSE)</f>
        <v>Acabado</v>
      </c>
      <c r="M5650" s="144" t="str">
        <f>VLOOKUP(C5650,[6]Consolidado!$B$1:$H$1000,3,FALSE)</f>
        <v>Material de acabado pendiente de distribuir</v>
      </c>
      <c r="N5650" s="145"/>
      <c r="O5650" s="141"/>
      <c r="P5650" s="141"/>
    </row>
    <row r="5651" spans="1:16" s="71" customFormat="1" ht="16.5" customHeight="1" outlineLevel="1" x14ac:dyDescent="0.2">
      <c r="A5651" s="60" t="s">
        <v>732</v>
      </c>
      <c r="B5651" s="61">
        <v>43039</v>
      </c>
      <c r="C5651" s="141" t="s">
        <v>290</v>
      </c>
      <c r="D5651" s="63" t="str">
        <f>VLOOKUP(C5651,[6]Consolidado!$B$1:$H$1000,4,FALSE)</f>
        <v>En Proceso</v>
      </c>
      <c r="E5651" s="64" t="s">
        <v>25</v>
      </c>
      <c r="F5651" s="65" t="s">
        <v>320</v>
      </c>
      <c r="G5651" s="66">
        <v>-2.66</v>
      </c>
      <c r="H5651" s="67">
        <v>619.347624</v>
      </c>
      <c r="I5651" s="129">
        <v>-1647.46468</v>
      </c>
      <c r="J5651" s="86">
        <v>30.540900000000001</v>
      </c>
      <c r="K5651" s="129">
        <f t="shared" si="163"/>
        <v>-53.942898866765553</v>
      </c>
      <c r="L5651" s="142" t="str">
        <f>VLOOKUP(C5651,[6]Consolidado!$B$1:$H$1000,2,FALSE)</f>
        <v>Acabado</v>
      </c>
      <c r="M5651" s="144" t="str">
        <f>VLOOKUP(C5651,[6]Consolidado!$B$1:$H$1000,3,FALSE)</f>
        <v>Material de acabado pendiente de distribuir</v>
      </c>
      <c r="N5651" s="145"/>
      <c r="O5651" s="141"/>
      <c r="P5651" s="141"/>
    </row>
    <row r="5652" spans="1:16" s="71" customFormat="1" ht="16.5" customHeight="1" outlineLevel="1" x14ac:dyDescent="0.2">
      <c r="A5652" s="60" t="s">
        <v>732</v>
      </c>
      <c r="B5652" s="61">
        <v>43039</v>
      </c>
      <c r="C5652" s="141" t="s">
        <v>290</v>
      </c>
      <c r="D5652" s="63" t="str">
        <f>VLOOKUP(C5652,[6]Consolidado!$B$1:$H$1000,4,FALSE)</f>
        <v>En Proceso</v>
      </c>
      <c r="E5652" s="64" t="s">
        <v>25</v>
      </c>
      <c r="F5652" s="65" t="s">
        <v>360</v>
      </c>
      <c r="G5652" s="66">
        <v>-0.06</v>
      </c>
      <c r="H5652" s="67">
        <v>244.887958</v>
      </c>
      <c r="I5652" s="129">
        <v>-14.693277</v>
      </c>
      <c r="J5652" s="86">
        <v>30.540900000000001</v>
      </c>
      <c r="K5652" s="129">
        <f t="shared" si="163"/>
        <v>-0.48110163747630225</v>
      </c>
      <c r="L5652" s="142" t="str">
        <f>VLOOKUP(C5652,[6]Consolidado!$B$1:$H$1000,2,FALSE)</f>
        <v>Acabado</v>
      </c>
      <c r="M5652" s="144" t="str">
        <f>VLOOKUP(C5652,[6]Consolidado!$B$1:$H$1000,3,FALSE)</f>
        <v>Material de acabado pendiente de distribuir</v>
      </c>
      <c r="N5652" s="145"/>
      <c r="O5652" s="141"/>
      <c r="P5652" s="141"/>
    </row>
    <row r="5653" spans="1:16" s="71" customFormat="1" ht="16.5" customHeight="1" outlineLevel="1" x14ac:dyDescent="0.2">
      <c r="A5653" s="60" t="s">
        <v>732</v>
      </c>
      <c r="B5653" s="61">
        <v>43039</v>
      </c>
      <c r="C5653" s="141" t="s">
        <v>290</v>
      </c>
      <c r="D5653" s="63" t="str">
        <f>VLOOKUP(C5653,[6]Consolidado!$B$1:$H$1000,4,FALSE)</f>
        <v>En Proceso</v>
      </c>
      <c r="E5653" s="64" t="s">
        <v>25</v>
      </c>
      <c r="F5653" s="65" t="s">
        <v>324</v>
      </c>
      <c r="G5653" s="66">
        <v>-0.09</v>
      </c>
      <c r="H5653" s="67">
        <v>875.14594499999998</v>
      </c>
      <c r="I5653" s="129">
        <v>-78.763135000000005</v>
      </c>
      <c r="J5653" s="86">
        <v>30.540900000000001</v>
      </c>
      <c r="K5653" s="129">
        <f t="shared" si="163"/>
        <v>-2.57893955318933</v>
      </c>
      <c r="L5653" s="142" t="str">
        <f>VLOOKUP(C5653,[6]Consolidado!$B$1:$H$1000,2,FALSE)</f>
        <v>Acabado</v>
      </c>
      <c r="M5653" s="144" t="str">
        <f>VLOOKUP(C5653,[6]Consolidado!$B$1:$H$1000,3,FALSE)</f>
        <v>Material de acabado pendiente de distribuir</v>
      </c>
      <c r="N5653" s="145"/>
      <c r="O5653" s="141"/>
      <c r="P5653" s="141"/>
    </row>
    <row r="5654" spans="1:16" s="71" customFormat="1" ht="16.5" customHeight="1" outlineLevel="1" x14ac:dyDescent="0.2">
      <c r="A5654" s="60" t="s">
        <v>732</v>
      </c>
      <c r="B5654" s="61">
        <v>43039</v>
      </c>
      <c r="C5654" s="141" t="s">
        <v>290</v>
      </c>
      <c r="D5654" s="63" t="str">
        <f>VLOOKUP(C5654,[6]Consolidado!$B$1:$H$1000,4,FALSE)</f>
        <v>En Proceso</v>
      </c>
      <c r="E5654" s="64" t="s">
        <v>25</v>
      </c>
      <c r="F5654" s="65" t="s">
        <v>322</v>
      </c>
      <c r="G5654" s="66">
        <v>-2.66</v>
      </c>
      <c r="H5654" s="67">
        <v>1315.523193</v>
      </c>
      <c r="I5654" s="129">
        <v>-3499.2916930000001</v>
      </c>
      <c r="J5654" s="86">
        <v>30.540900000000001</v>
      </c>
      <c r="K5654" s="129">
        <f t="shared" si="163"/>
        <v>-114.57722899456139</v>
      </c>
      <c r="L5654" s="142" t="str">
        <f>VLOOKUP(C5654,[6]Consolidado!$B$1:$H$1000,2,FALSE)</f>
        <v>Acabado</v>
      </c>
      <c r="M5654" s="144" t="str">
        <f>VLOOKUP(C5654,[6]Consolidado!$B$1:$H$1000,3,FALSE)</f>
        <v>Material de acabado pendiente de distribuir</v>
      </c>
      <c r="N5654" s="145"/>
      <c r="O5654" s="141"/>
      <c r="P5654" s="141"/>
    </row>
    <row r="5655" spans="1:16" s="71" customFormat="1" ht="16.5" customHeight="1" outlineLevel="1" x14ac:dyDescent="0.2">
      <c r="A5655" s="60" t="s">
        <v>732</v>
      </c>
      <c r="B5655" s="61">
        <v>43039</v>
      </c>
      <c r="C5655" s="141" t="s">
        <v>290</v>
      </c>
      <c r="D5655" s="63" t="str">
        <f>VLOOKUP(C5655,[6]Consolidado!$B$1:$H$1000,4,FALSE)</f>
        <v>En Proceso</v>
      </c>
      <c r="E5655" s="64" t="s">
        <v>25</v>
      </c>
      <c r="F5655" s="65" t="s">
        <v>319</v>
      </c>
      <c r="G5655" s="66">
        <v>-2.4700000000000002</v>
      </c>
      <c r="H5655" s="67">
        <v>1224.7858060000001</v>
      </c>
      <c r="I5655" s="129">
        <v>-3025.220941</v>
      </c>
      <c r="J5655" s="86">
        <v>30.540900000000001</v>
      </c>
      <c r="K5655" s="129">
        <f t="shared" si="163"/>
        <v>-99.054741052162839</v>
      </c>
      <c r="L5655" s="142" t="str">
        <f>VLOOKUP(C5655,[6]Consolidado!$B$1:$H$1000,2,FALSE)</f>
        <v>Acabado</v>
      </c>
      <c r="M5655" s="144" t="str">
        <f>VLOOKUP(C5655,[6]Consolidado!$B$1:$H$1000,3,FALSE)</f>
        <v>Material de acabado pendiente de distribuir</v>
      </c>
      <c r="N5655" s="145"/>
      <c r="O5655" s="141"/>
      <c r="P5655" s="141"/>
    </row>
    <row r="5656" spans="1:16" s="71" customFormat="1" ht="16.5" customHeight="1" outlineLevel="1" x14ac:dyDescent="0.2">
      <c r="A5656" s="60" t="s">
        <v>732</v>
      </c>
      <c r="B5656" s="61">
        <v>43026</v>
      </c>
      <c r="C5656" s="141">
        <v>372</v>
      </c>
      <c r="D5656" s="63" t="str">
        <f>VLOOKUP(C5656,[6]Consolidado!$B$1:$H$1000,4,FALSE)</f>
        <v>Finalizada</v>
      </c>
      <c r="E5656" s="64" t="s">
        <v>51</v>
      </c>
      <c r="F5656" s="65" t="s">
        <v>389</v>
      </c>
      <c r="G5656" s="66">
        <v>-3</v>
      </c>
      <c r="H5656" s="67">
        <v>300.505</v>
      </c>
      <c r="I5656" s="129">
        <v>-901.51499999999999</v>
      </c>
      <c r="J5656" s="86">
        <v>30.540900000000001</v>
      </c>
      <c r="K5656" s="129">
        <f t="shared" si="163"/>
        <v>-29.518285315756902</v>
      </c>
      <c r="L5656" s="142" t="str">
        <f>VLOOKUP(C5656,[6]Consolidado!$B$1:$H$1000,2,FALSE)</f>
        <v>Papagayo Four Seasons</v>
      </c>
      <c r="M5656" s="144" t="str">
        <f>VLOOKUP(C5656,[6]Consolidado!$B$1:$H$1000,3,FALSE)</f>
        <v>LL-406 Credenza @ Reception Lobby</v>
      </c>
      <c r="N5656" s="145"/>
      <c r="O5656" s="141"/>
      <c r="P5656" s="141"/>
    </row>
    <row r="5657" spans="1:16" s="71" customFormat="1" ht="16.5" customHeight="1" outlineLevel="1" x14ac:dyDescent="0.2">
      <c r="A5657" s="60" t="s">
        <v>732</v>
      </c>
      <c r="B5657" s="61">
        <v>43024</v>
      </c>
      <c r="C5657" s="141">
        <v>379</v>
      </c>
      <c r="D5657" s="63" t="str">
        <f>VLOOKUP(C5657,[6]Consolidado!$B$1:$H$1000,4,FALSE)</f>
        <v>Finalizada</v>
      </c>
      <c r="E5657" s="64" t="s">
        <v>51</v>
      </c>
      <c r="F5657" s="65" t="s">
        <v>300</v>
      </c>
      <c r="G5657" s="66">
        <v>-2.25</v>
      </c>
      <c r="H5657" s="67">
        <v>198.632576</v>
      </c>
      <c r="I5657" s="129">
        <v>-446.92329599999999</v>
      </c>
      <c r="J5657" s="86">
        <v>30.540900000000001</v>
      </c>
      <c r="K5657" s="129">
        <f t="shared" si="163"/>
        <v>-14.633599402768091</v>
      </c>
      <c r="L5657" s="142" t="str">
        <f>VLOOKUP(C5657,[6]Consolidado!$B$1:$H$1000,2,FALSE)</f>
        <v>Papagayo Four Seasons</v>
      </c>
      <c r="M5657" s="144" t="str">
        <f>VLOOKUP(C5657,[6]Consolidado!$B$1:$H$1000,3,FALSE)</f>
        <v>BGE-253 Low Dining chair @ Outdoor Dining</v>
      </c>
      <c r="N5657" s="145"/>
      <c r="O5657" s="141"/>
      <c r="P5657" s="141"/>
    </row>
    <row r="5658" spans="1:16" s="71" customFormat="1" ht="16.5" customHeight="1" outlineLevel="1" x14ac:dyDescent="0.2">
      <c r="A5658" s="60" t="s">
        <v>732</v>
      </c>
      <c r="B5658" s="61">
        <v>43025</v>
      </c>
      <c r="C5658" s="141">
        <v>363</v>
      </c>
      <c r="D5658" s="63" t="str">
        <f>VLOOKUP(C5658,[6]Consolidado!$B$1:$H$1000,4,FALSE)</f>
        <v>Finalizada</v>
      </c>
      <c r="E5658" s="64" t="s">
        <v>51</v>
      </c>
      <c r="F5658" s="65" t="s">
        <v>335</v>
      </c>
      <c r="G5658" s="66">
        <v>-0.71</v>
      </c>
      <c r="H5658" s="67">
        <v>1323.82</v>
      </c>
      <c r="I5658" s="129">
        <v>-939.91219999999998</v>
      </c>
      <c r="J5658" s="86">
        <v>30.540900000000001</v>
      </c>
      <c r="K5658" s="129">
        <f t="shared" si="163"/>
        <v>-30.775523969496643</v>
      </c>
      <c r="L5658" s="142" t="str">
        <f>VLOOKUP(C5658,[6]Consolidado!$B$1:$H$1000,2,FALSE)</f>
        <v>Blue Mesa Granite</v>
      </c>
      <c r="M5658" s="144" t="str">
        <f>VLOOKUP(C5658,[6]Consolidado!$B$1:$H$1000,3,FALSE)</f>
        <v>108" Long Slab w/steel base</v>
      </c>
      <c r="N5658" s="145"/>
      <c r="O5658" s="141"/>
      <c r="P5658" s="141"/>
    </row>
    <row r="5659" spans="1:16" s="71" customFormat="1" ht="16.5" customHeight="1" outlineLevel="1" x14ac:dyDescent="0.2">
      <c r="A5659" s="60" t="s">
        <v>732</v>
      </c>
      <c r="B5659" s="61">
        <v>43017</v>
      </c>
      <c r="C5659" s="141">
        <v>359</v>
      </c>
      <c r="D5659" s="63" t="str">
        <f>VLOOKUP(C5659,[6]Consolidado!$B$1:$H$1000,4,FALSE)</f>
        <v>Finalizada</v>
      </c>
      <c r="E5659" s="64" t="s">
        <v>40</v>
      </c>
      <c r="F5659" s="65" t="s">
        <v>343</v>
      </c>
      <c r="G5659" s="66">
        <v>-97</v>
      </c>
      <c r="H5659" s="67">
        <v>0.53120699999999998</v>
      </c>
      <c r="I5659" s="129">
        <v>-51.527095000000003</v>
      </c>
      <c r="J5659" s="86">
        <v>30.540900000000001</v>
      </c>
      <c r="K5659" s="129">
        <f t="shared" si="163"/>
        <v>-1.6871505096444441</v>
      </c>
      <c r="L5659" s="142" t="str">
        <f>VLOOKUP(C5659,[6]Consolidado!$B$1:$H$1000,2,FALSE)</f>
        <v>Blue Mesa Granite</v>
      </c>
      <c r="M5659" s="144" t="str">
        <f>VLOOKUP(C5659,[6]Consolidado!$B$1:$H$1000,3,FALSE)</f>
        <v>Floating Oversized Table to fit</v>
      </c>
      <c r="N5659" s="145"/>
      <c r="O5659" s="141"/>
      <c r="P5659" s="141"/>
    </row>
    <row r="5660" spans="1:16" s="71" customFormat="1" ht="16.5" customHeight="1" outlineLevel="1" x14ac:dyDescent="0.2">
      <c r="A5660" s="60" t="s">
        <v>732</v>
      </c>
      <c r="B5660" s="61">
        <v>43039</v>
      </c>
      <c r="C5660" s="141">
        <v>414</v>
      </c>
      <c r="D5660" s="63" t="str">
        <f>VLOOKUP(C5660,[6]Consolidado!$B$1:$H$1000,4,FALSE)</f>
        <v>En Proceso</v>
      </c>
      <c r="E5660" s="64" t="s">
        <v>31</v>
      </c>
      <c r="F5660" s="65" t="s">
        <v>457</v>
      </c>
      <c r="G5660" s="66">
        <v>13.3</v>
      </c>
      <c r="H5660" s="67">
        <v>426.937883</v>
      </c>
      <c r="I5660" s="129">
        <v>5678.2738399999998</v>
      </c>
      <c r="J5660" s="86">
        <v>30.540900000000001</v>
      </c>
      <c r="K5660" s="129">
        <f t="shared" si="163"/>
        <v>185.92359229754197</v>
      </c>
      <c r="L5660" s="142" t="str">
        <f>VLOOKUP(C5660,[6]Consolidado!$B$1:$H$1000,2,FALSE)</f>
        <v>WEWORK</v>
      </c>
      <c r="M5660" s="144" t="str">
        <f>VLOOKUP(C5660,[6]Consolidado!$B$1:$H$1000,3,FALSE)</f>
        <v>EC-Bonanza Chair-WW-CH-MEC-6850-A</v>
      </c>
      <c r="N5660" s="145"/>
      <c r="O5660" s="141"/>
      <c r="P5660" s="141"/>
    </row>
    <row r="5661" spans="1:16" s="71" customFormat="1" ht="16.5" customHeight="1" outlineLevel="1" x14ac:dyDescent="0.2">
      <c r="A5661" s="60" t="s">
        <v>732</v>
      </c>
      <c r="B5661" s="61">
        <v>43039</v>
      </c>
      <c r="C5661" s="141" t="s">
        <v>290</v>
      </c>
      <c r="D5661" s="63" t="str">
        <f>VLOOKUP(C5661,[6]Consolidado!$B$1:$H$1000,4,FALSE)</f>
        <v>En Proceso</v>
      </c>
      <c r="E5661" s="64" t="s">
        <v>25</v>
      </c>
      <c r="F5661" s="65" t="s">
        <v>360</v>
      </c>
      <c r="G5661" s="66">
        <v>4</v>
      </c>
      <c r="H5661" s="67">
        <v>244.887958</v>
      </c>
      <c r="I5661" s="129">
        <v>979.55183399999999</v>
      </c>
      <c r="J5661" s="86">
        <v>30.540900000000001</v>
      </c>
      <c r="K5661" s="129">
        <f t="shared" si="163"/>
        <v>32.073443611681384</v>
      </c>
      <c r="L5661" s="142" t="str">
        <f>VLOOKUP(C5661,[6]Consolidado!$B$1:$H$1000,2,FALSE)</f>
        <v>Acabado</v>
      </c>
      <c r="M5661" s="144" t="str">
        <f>VLOOKUP(C5661,[6]Consolidado!$B$1:$H$1000,3,FALSE)</f>
        <v>Material de acabado pendiente de distribuir</v>
      </c>
      <c r="N5661" s="145"/>
      <c r="O5661" s="141"/>
      <c r="P5661" s="141"/>
    </row>
    <row r="5662" spans="1:16" s="71" customFormat="1" ht="16.5" customHeight="1" outlineLevel="1" x14ac:dyDescent="0.2">
      <c r="A5662" s="60" t="s">
        <v>732</v>
      </c>
      <c r="B5662" s="61">
        <v>43039</v>
      </c>
      <c r="C5662" s="141" t="s">
        <v>290</v>
      </c>
      <c r="D5662" s="63" t="str">
        <f>VLOOKUP(C5662,[6]Consolidado!$B$1:$H$1000,4,FALSE)</f>
        <v>En Proceso</v>
      </c>
      <c r="E5662" s="64" t="s">
        <v>25</v>
      </c>
      <c r="F5662" s="65" t="s">
        <v>324</v>
      </c>
      <c r="G5662" s="66">
        <v>4</v>
      </c>
      <c r="H5662" s="67">
        <v>875.14594499999998</v>
      </c>
      <c r="I5662" s="129">
        <v>3500.5837799999999</v>
      </c>
      <c r="J5662" s="86">
        <v>30.540900000000001</v>
      </c>
      <c r="K5662" s="129">
        <f t="shared" si="163"/>
        <v>114.61953577006571</v>
      </c>
      <c r="L5662" s="142" t="str">
        <f>VLOOKUP(C5662,[6]Consolidado!$B$1:$H$1000,2,FALSE)</f>
        <v>Acabado</v>
      </c>
      <c r="M5662" s="144" t="str">
        <f>VLOOKUP(C5662,[6]Consolidado!$B$1:$H$1000,3,FALSE)</f>
        <v>Material de acabado pendiente de distribuir</v>
      </c>
      <c r="N5662" s="145"/>
      <c r="O5662" s="141"/>
      <c r="P5662" s="141"/>
    </row>
    <row r="5663" spans="1:16" s="71" customFormat="1" ht="16.5" customHeight="1" outlineLevel="1" x14ac:dyDescent="0.2">
      <c r="A5663" s="60" t="s">
        <v>732</v>
      </c>
      <c r="B5663" s="61">
        <v>43039</v>
      </c>
      <c r="C5663" s="141">
        <v>372</v>
      </c>
      <c r="D5663" s="63" t="str">
        <f>VLOOKUP(C5663,[6]Consolidado!$B$1:$H$1000,4,FALSE)</f>
        <v>Finalizada</v>
      </c>
      <c r="E5663" s="64" t="s">
        <v>40</v>
      </c>
      <c r="F5663" s="65" t="s">
        <v>91</v>
      </c>
      <c r="G5663" s="66">
        <v>56</v>
      </c>
      <c r="H5663" s="67">
        <v>0.50087099999999996</v>
      </c>
      <c r="I5663" s="129">
        <v>28.048756000000001</v>
      </c>
      <c r="J5663" s="86">
        <v>30.540900000000001</v>
      </c>
      <c r="K5663" s="129">
        <f t="shared" si="163"/>
        <v>0.91839978520606791</v>
      </c>
      <c r="L5663" s="142" t="str">
        <f>VLOOKUP(C5663,[6]Consolidado!$B$1:$H$1000,2,FALSE)</f>
        <v>Papagayo Four Seasons</v>
      </c>
      <c r="M5663" s="144" t="str">
        <f>VLOOKUP(C5663,[6]Consolidado!$B$1:$H$1000,3,FALSE)</f>
        <v>LL-406 Credenza @ Reception Lobby</v>
      </c>
      <c r="N5663" s="145"/>
      <c r="O5663" s="141"/>
      <c r="P5663" s="141"/>
    </row>
    <row r="5664" spans="1:16" s="71" customFormat="1" ht="16.5" customHeight="1" outlineLevel="1" x14ac:dyDescent="0.2">
      <c r="A5664" s="60" t="s">
        <v>732</v>
      </c>
      <c r="B5664" s="61">
        <v>43039</v>
      </c>
      <c r="C5664" s="141">
        <v>372</v>
      </c>
      <c r="D5664" s="63" t="str">
        <f>VLOOKUP(C5664,[6]Consolidado!$B$1:$H$1000,4,FALSE)</f>
        <v>Finalizada</v>
      </c>
      <c r="E5664" s="64" t="s">
        <v>40</v>
      </c>
      <c r="F5664" s="65" t="s">
        <v>124</v>
      </c>
      <c r="G5664" s="66">
        <v>100</v>
      </c>
      <c r="H5664" s="67">
        <v>0.14754600000000001</v>
      </c>
      <c r="I5664" s="129">
        <v>14.754587000000001</v>
      </c>
      <c r="J5664" s="86">
        <v>30.540900000000001</v>
      </c>
      <c r="K5664" s="129">
        <f t="shared" si="163"/>
        <v>0.48310910942375634</v>
      </c>
      <c r="L5664" s="142" t="str">
        <f>VLOOKUP(C5664,[6]Consolidado!$B$1:$H$1000,2,FALSE)</f>
        <v>Papagayo Four Seasons</v>
      </c>
      <c r="M5664" s="144" t="str">
        <f>VLOOKUP(C5664,[6]Consolidado!$B$1:$H$1000,3,FALSE)</f>
        <v>LL-406 Credenza @ Reception Lobby</v>
      </c>
      <c r="N5664" s="145"/>
      <c r="O5664" s="141"/>
      <c r="P5664" s="141"/>
    </row>
    <row r="5665" spans="1:16" s="71" customFormat="1" ht="16.5" customHeight="1" outlineLevel="1" x14ac:dyDescent="0.2">
      <c r="A5665" s="60" t="s">
        <v>732</v>
      </c>
      <c r="B5665" s="61">
        <v>43039</v>
      </c>
      <c r="C5665" s="141">
        <v>379</v>
      </c>
      <c r="D5665" s="63" t="str">
        <f>VLOOKUP(C5665,[6]Consolidado!$B$1:$H$1000,4,FALSE)</f>
        <v>Finalizada</v>
      </c>
      <c r="E5665" s="64" t="s">
        <v>40</v>
      </c>
      <c r="F5665" s="65" t="s">
        <v>124</v>
      </c>
      <c r="G5665" s="66">
        <v>-100</v>
      </c>
      <c r="H5665" s="67">
        <v>0.14754600000000001</v>
      </c>
      <c r="I5665" s="129">
        <v>-14.7546</v>
      </c>
      <c r="J5665" s="86">
        <v>30.540900000000001</v>
      </c>
      <c r="K5665" s="129">
        <f t="shared" si="163"/>
        <v>-0.48310953508246318</v>
      </c>
      <c r="L5665" s="142" t="str">
        <f>VLOOKUP(C5665,[6]Consolidado!$B$1:$H$1000,2,FALSE)</f>
        <v>Papagayo Four Seasons</v>
      </c>
      <c r="M5665" s="144" t="str">
        <f>VLOOKUP(C5665,[6]Consolidado!$B$1:$H$1000,3,FALSE)</f>
        <v>BGE-253 Low Dining chair @ Outdoor Dining</v>
      </c>
      <c r="N5665" s="145"/>
      <c r="O5665" s="141"/>
      <c r="P5665" s="141"/>
    </row>
    <row r="5666" spans="1:16" s="71" customFormat="1" ht="16.5" customHeight="1" outlineLevel="1" x14ac:dyDescent="0.2">
      <c r="A5666" s="60" t="s">
        <v>732</v>
      </c>
      <c r="B5666" s="61">
        <v>43039</v>
      </c>
      <c r="C5666" s="141">
        <v>379</v>
      </c>
      <c r="D5666" s="63" t="str">
        <f>VLOOKUP(C5666,[6]Consolidado!$B$1:$H$1000,4,FALSE)</f>
        <v>Finalizada</v>
      </c>
      <c r="E5666" s="64" t="s">
        <v>40</v>
      </c>
      <c r="F5666" s="65" t="s">
        <v>403</v>
      </c>
      <c r="G5666" s="66">
        <v>348</v>
      </c>
      <c r="H5666" s="67">
        <v>0.96604699999999999</v>
      </c>
      <c r="I5666" s="129">
        <v>336.18422399999997</v>
      </c>
      <c r="J5666" s="86">
        <v>30.540900000000001</v>
      </c>
      <c r="K5666" s="129">
        <f t="shared" si="163"/>
        <v>11.007672465447971</v>
      </c>
      <c r="L5666" s="142" t="str">
        <f>VLOOKUP(C5666,[6]Consolidado!$B$1:$H$1000,2,FALSE)</f>
        <v>Papagayo Four Seasons</v>
      </c>
      <c r="M5666" s="144" t="str">
        <f>VLOOKUP(C5666,[6]Consolidado!$B$1:$H$1000,3,FALSE)</f>
        <v>BGE-253 Low Dining chair @ Outdoor Dining</v>
      </c>
      <c r="N5666" s="145"/>
      <c r="O5666" s="141"/>
      <c r="P5666" s="141"/>
    </row>
    <row r="5667" spans="1:16" s="71" customFormat="1" ht="16.5" customHeight="1" outlineLevel="1" x14ac:dyDescent="0.2">
      <c r="A5667" s="60" t="s">
        <v>732</v>
      </c>
      <c r="B5667" s="61">
        <v>43039</v>
      </c>
      <c r="C5667" s="141">
        <v>379</v>
      </c>
      <c r="D5667" s="63" t="str">
        <f>VLOOKUP(C5667,[6]Consolidado!$B$1:$H$1000,4,FALSE)</f>
        <v>Finalizada</v>
      </c>
      <c r="E5667" s="64" t="s">
        <v>40</v>
      </c>
      <c r="F5667" s="65" t="s">
        <v>124</v>
      </c>
      <c r="G5667" s="66">
        <v>100</v>
      </c>
      <c r="H5667" s="67">
        <v>0.14754600000000001</v>
      </c>
      <c r="I5667" s="129">
        <v>14.754587000000001</v>
      </c>
      <c r="J5667" s="86">
        <v>30.540900000000001</v>
      </c>
      <c r="K5667" s="129">
        <f t="shared" si="163"/>
        <v>0.48310910942375634</v>
      </c>
      <c r="L5667" s="142" t="str">
        <f>VLOOKUP(C5667,[6]Consolidado!$B$1:$H$1000,2,FALSE)</f>
        <v>Papagayo Four Seasons</v>
      </c>
      <c r="M5667" s="144" t="str">
        <f>VLOOKUP(C5667,[6]Consolidado!$B$1:$H$1000,3,FALSE)</f>
        <v>BGE-253 Low Dining chair @ Outdoor Dining</v>
      </c>
      <c r="N5667" s="145"/>
      <c r="O5667" s="141"/>
      <c r="P5667" s="141"/>
    </row>
    <row r="5668" spans="1:16" s="71" customFormat="1" ht="16.5" customHeight="1" outlineLevel="1" x14ac:dyDescent="0.2">
      <c r="A5668" s="60" t="s">
        <v>732</v>
      </c>
      <c r="B5668" s="61">
        <v>43020</v>
      </c>
      <c r="C5668" s="141">
        <v>360</v>
      </c>
      <c r="D5668" s="63" t="str">
        <f>VLOOKUP(C5668,[6]Consolidado!$B$1:$H$1000,4,FALSE)</f>
        <v>Finalizada</v>
      </c>
      <c r="E5668" s="64" t="s">
        <v>33</v>
      </c>
      <c r="F5668" s="65" t="s">
        <v>338</v>
      </c>
      <c r="G5668" s="66">
        <v>-1</v>
      </c>
      <c r="H5668" s="67">
        <v>769.11934599999995</v>
      </c>
      <c r="I5668" s="129">
        <v>-769.11934599999995</v>
      </c>
      <c r="J5668" s="86">
        <v>30.540900000000001</v>
      </c>
      <c r="K5668" s="129">
        <f t="shared" si="163"/>
        <v>-25.183257402368625</v>
      </c>
      <c r="L5668" s="142" t="str">
        <f>VLOOKUP(C5668,[6]Consolidado!$B$1:$H$1000,2,FALSE)</f>
        <v>Blue Mesa Granite</v>
      </c>
      <c r="M5668" s="144" t="str">
        <f>VLOOKUP(C5668,[6]Consolidado!$B$1:$H$1000,3,FALSE)</f>
        <v xml:space="preserve">15.5" Long Upholstered Banquette </v>
      </c>
      <c r="N5668" s="145"/>
      <c r="O5668" s="141"/>
      <c r="P5668" s="141"/>
    </row>
    <row r="5669" spans="1:16" s="71" customFormat="1" ht="16.5" customHeight="1" outlineLevel="1" x14ac:dyDescent="0.2">
      <c r="A5669" s="60" t="s">
        <v>732</v>
      </c>
      <c r="B5669" s="61">
        <v>43020</v>
      </c>
      <c r="C5669" s="141">
        <v>360</v>
      </c>
      <c r="D5669" s="63" t="str">
        <f>VLOOKUP(C5669,[6]Consolidado!$B$1:$H$1000,4,FALSE)</f>
        <v>Finalizada</v>
      </c>
      <c r="E5669" s="64" t="s">
        <v>33</v>
      </c>
      <c r="F5669" s="65" t="s">
        <v>32</v>
      </c>
      <c r="G5669" s="66">
        <v>-40</v>
      </c>
      <c r="H5669" s="67">
        <v>34.349972000000001</v>
      </c>
      <c r="I5669" s="129">
        <v>-1373.9988800000001</v>
      </c>
      <c r="J5669" s="86">
        <v>30.540900000000001</v>
      </c>
      <c r="K5669" s="129">
        <f t="shared" si="163"/>
        <v>-44.988814344043561</v>
      </c>
      <c r="L5669" s="142" t="str">
        <f>VLOOKUP(C5669,[6]Consolidado!$B$1:$H$1000,2,FALSE)</f>
        <v>Blue Mesa Granite</v>
      </c>
      <c r="M5669" s="144" t="str">
        <f>VLOOKUP(C5669,[6]Consolidado!$B$1:$H$1000,3,FALSE)</f>
        <v xml:space="preserve">15.5" Long Upholstered Banquette </v>
      </c>
      <c r="N5669" s="145"/>
      <c r="O5669" s="141"/>
      <c r="P5669" s="141"/>
    </row>
    <row r="5670" spans="1:16" s="71" customFormat="1" ht="16.5" customHeight="1" outlineLevel="1" x14ac:dyDescent="0.2">
      <c r="A5670" s="60" t="s">
        <v>732</v>
      </c>
      <c r="B5670" s="61">
        <v>43026</v>
      </c>
      <c r="C5670" s="141">
        <v>372</v>
      </c>
      <c r="D5670" s="63" t="str">
        <f>VLOOKUP(C5670,[6]Consolidado!$B$1:$H$1000,4,FALSE)</f>
        <v>Finalizada</v>
      </c>
      <c r="E5670" s="64" t="s">
        <v>78</v>
      </c>
      <c r="F5670" s="65" t="s">
        <v>395</v>
      </c>
      <c r="G5670" s="66">
        <v>16</v>
      </c>
      <c r="H5670" s="67">
        <v>216.412632</v>
      </c>
      <c r="I5670" s="129">
        <v>3462.6021150000001</v>
      </c>
      <c r="J5670" s="86">
        <v>30.540900000000001</v>
      </c>
      <c r="K5670" s="129">
        <f t="shared" si="163"/>
        <v>113.37590296946063</v>
      </c>
      <c r="L5670" s="142" t="str">
        <f>VLOOKUP(C5670,[6]Consolidado!$B$1:$H$1000,2,FALSE)</f>
        <v>Papagayo Four Seasons</v>
      </c>
      <c r="M5670" s="144" t="str">
        <f>VLOOKUP(C5670,[6]Consolidado!$B$1:$H$1000,3,FALSE)</f>
        <v>LL-406 Credenza @ Reception Lobby</v>
      </c>
      <c r="N5670" s="145"/>
      <c r="O5670" s="141"/>
      <c r="P5670" s="141"/>
    </row>
    <row r="5671" spans="1:16" s="71" customFormat="1" ht="16.5" customHeight="1" outlineLevel="1" x14ac:dyDescent="0.2">
      <c r="A5671" s="60" t="s">
        <v>732</v>
      </c>
      <c r="B5671" s="61">
        <v>43025</v>
      </c>
      <c r="C5671" s="141">
        <v>379</v>
      </c>
      <c r="D5671" s="63" t="str">
        <f>VLOOKUP(C5671,[6]Consolidado!$B$1:$H$1000,4,FALSE)</f>
        <v>Finalizada</v>
      </c>
      <c r="E5671" s="64" t="s">
        <v>28</v>
      </c>
      <c r="F5671" s="65" t="s">
        <v>394</v>
      </c>
      <c r="G5671" s="66">
        <v>2</v>
      </c>
      <c r="H5671" s="67">
        <v>808.7</v>
      </c>
      <c r="I5671" s="129">
        <v>1617.4</v>
      </c>
      <c r="J5671" s="86">
        <v>30.540900000000001</v>
      </c>
      <c r="K5671" s="129">
        <f t="shared" si="163"/>
        <v>52.958491727486752</v>
      </c>
      <c r="L5671" s="142" t="str">
        <f>VLOOKUP(C5671,[6]Consolidado!$B$1:$H$1000,2,FALSE)</f>
        <v>Papagayo Four Seasons</v>
      </c>
      <c r="M5671" s="144" t="str">
        <f>VLOOKUP(C5671,[6]Consolidado!$B$1:$H$1000,3,FALSE)</f>
        <v>BGE-253 Low Dining chair @ Outdoor Dining</v>
      </c>
      <c r="N5671" s="145"/>
      <c r="O5671" s="141"/>
      <c r="P5671" s="141"/>
    </row>
    <row r="5672" spans="1:16" s="71" customFormat="1" ht="16.5" customHeight="1" outlineLevel="1" x14ac:dyDescent="0.2">
      <c r="A5672" s="60" t="s">
        <v>732</v>
      </c>
      <c r="B5672" s="61">
        <v>43025</v>
      </c>
      <c r="C5672" s="141">
        <v>387</v>
      </c>
      <c r="D5672" s="63" t="str">
        <f>VLOOKUP(C5672,[6]Consolidado!$B$1:$H$1000,4,FALSE)</f>
        <v>Finalizada</v>
      </c>
      <c r="E5672" s="64" t="s">
        <v>40</v>
      </c>
      <c r="F5672" s="65" t="s">
        <v>326</v>
      </c>
      <c r="G5672" s="66">
        <v>60</v>
      </c>
      <c r="H5672" s="67">
        <v>0.80806699999999998</v>
      </c>
      <c r="I5672" s="129">
        <v>48.484031000000002</v>
      </c>
      <c r="J5672" s="86">
        <v>30.540900000000001</v>
      </c>
      <c r="K5672" s="129">
        <f t="shared" si="163"/>
        <v>1.5875115337138068</v>
      </c>
      <c r="L5672" s="142" t="str">
        <f>VLOOKUP(C5672,[6]Consolidado!$B$1:$H$1000,2,FALSE)</f>
        <v>Costa Palmas</v>
      </c>
      <c r="M5672" s="144" t="str">
        <f>VLOOKUP(C5672,[6]Consolidado!$B$1:$H$1000,3,FALSE)</f>
        <v>BC-CP-01 Credenza</v>
      </c>
      <c r="N5672" s="145"/>
      <c r="O5672" s="141"/>
      <c r="P5672" s="141"/>
    </row>
    <row r="5673" spans="1:16" s="71" customFormat="1" ht="16.5" customHeight="1" outlineLevel="1" x14ac:dyDescent="0.2">
      <c r="A5673" s="60" t="s">
        <v>732</v>
      </c>
      <c r="B5673" s="61">
        <v>43025</v>
      </c>
      <c r="C5673" s="141">
        <v>380</v>
      </c>
      <c r="D5673" s="63" t="str">
        <f>VLOOKUP(C5673,[6]Consolidado!$B$1:$H$1000,4,FALSE)</f>
        <v>Finalizada</v>
      </c>
      <c r="E5673" s="64" t="s">
        <v>51</v>
      </c>
      <c r="F5673" s="65" t="s">
        <v>335</v>
      </c>
      <c r="G5673" s="66">
        <v>1.28</v>
      </c>
      <c r="H5673" s="67">
        <v>1323.82</v>
      </c>
      <c r="I5673" s="129">
        <v>1694.4896000000001</v>
      </c>
      <c r="J5673" s="86">
        <v>30.540900000000001</v>
      </c>
      <c r="K5673" s="129">
        <f t="shared" si="163"/>
        <v>55.482634761909445</v>
      </c>
      <c r="L5673" s="142" t="str">
        <f>VLOOKUP(C5673,[6]Consolidado!$B$1:$H$1000,2,FALSE)</f>
        <v>Papagayo Four Seasons</v>
      </c>
      <c r="M5673" s="144" t="str">
        <f>VLOOKUP(C5673,[6]Consolidado!$B$1:$H$1000,3,FALSE)</f>
        <v>BGE-452: Exterior Table @ Outdoor dining</v>
      </c>
      <c r="N5673" s="145"/>
      <c r="O5673" s="141"/>
      <c r="P5673" s="141"/>
    </row>
    <row r="5674" spans="1:16" s="71" customFormat="1" ht="16.5" customHeight="1" outlineLevel="1" x14ac:dyDescent="0.2">
      <c r="A5674" s="60" t="s">
        <v>732</v>
      </c>
      <c r="B5674" s="61">
        <v>43020</v>
      </c>
      <c r="C5674" s="141" t="s">
        <v>290</v>
      </c>
      <c r="D5674" s="63" t="str">
        <f>VLOOKUP(C5674,[6]Consolidado!$B$1:$H$1000,4,FALSE)</f>
        <v>En Proceso</v>
      </c>
      <c r="E5674" s="64" t="s">
        <v>25</v>
      </c>
      <c r="F5674" s="65" t="s">
        <v>310</v>
      </c>
      <c r="G5674" s="66">
        <v>1</v>
      </c>
      <c r="H5674" s="67">
        <v>663.14836000000003</v>
      </c>
      <c r="I5674" s="129">
        <v>663.14836000000003</v>
      </c>
      <c r="J5674" s="86">
        <v>30.540900000000001</v>
      </c>
      <c r="K5674" s="129">
        <f t="shared" si="163"/>
        <v>21.713451797425748</v>
      </c>
      <c r="L5674" s="142" t="str">
        <f>VLOOKUP(C5674,[6]Consolidado!$B$1:$H$1000,2,FALSE)</f>
        <v>Acabado</v>
      </c>
      <c r="M5674" s="144" t="str">
        <f>VLOOKUP(C5674,[6]Consolidado!$B$1:$H$1000,3,FALSE)</f>
        <v>Material de acabado pendiente de distribuir</v>
      </c>
      <c r="N5674" s="145"/>
      <c r="O5674" s="141"/>
      <c r="P5674" s="141"/>
    </row>
    <row r="5675" spans="1:16" s="71" customFormat="1" ht="16.5" customHeight="1" outlineLevel="1" x14ac:dyDescent="0.2">
      <c r="A5675" s="60" t="s">
        <v>732</v>
      </c>
      <c r="B5675" s="61">
        <v>43024</v>
      </c>
      <c r="C5675" s="141">
        <v>454</v>
      </c>
      <c r="D5675" s="63" t="str">
        <f>VLOOKUP(C5675,[6]Consolidado!$B$1:$H$1000,4,FALSE)</f>
        <v>En Proceso</v>
      </c>
      <c r="E5675" s="64" t="s">
        <v>33</v>
      </c>
      <c r="F5675" s="65" t="s">
        <v>32</v>
      </c>
      <c r="G5675" s="66">
        <v>16</v>
      </c>
      <c r="H5675" s="67">
        <v>34.349972000000001</v>
      </c>
      <c r="I5675" s="129">
        <v>549.599557</v>
      </c>
      <c r="J5675" s="86">
        <v>30.540900000000001</v>
      </c>
      <c r="K5675" s="129">
        <f t="shared" si="163"/>
        <v>17.995525901332311</v>
      </c>
      <c r="L5675" s="142" t="str">
        <f>VLOOKUP(C5675,[6]Consolidado!$B$1:$H$1000,2,FALSE)</f>
        <v>Canoe Westfield (Reposition)</v>
      </c>
      <c r="M5675" s="144" t="str">
        <f>VLOOKUP(C5675,[6]Consolidado!$B$1:$H$1000,3,FALSE)</f>
        <v>CH 115 Chair , Teak &amp; Metal (Lounge Chair)</v>
      </c>
      <c r="N5675" s="145"/>
      <c r="O5675" s="141"/>
      <c r="P5675" s="141"/>
    </row>
    <row r="5676" spans="1:16" s="71" customFormat="1" ht="16.5" customHeight="1" outlineLevel="1" x14ac:dyDescent="0.2">
      <c r="A5676" s="60" t="s">
        <v>732</v>
      </c>
      <c r="B5676" s="61">
        <v>43024</v>
      </c>
      <c r="C5676" s="141">
        <v>453</v>
      </c>
      <c r="D5676" s="63" t="str">
        <f>VLOOKUP(C5676,[6]Consolidado!$B$1:$H$1000,4,FALSE)</f>
        <v>En Proceso</v>
      </c>
      <c r="E5676" s="64" t="s">
        <v>33</v>
      </c>
      <c r="F5676" s="65" t="s">
        <v>32</v>
      </c>
      <c r="G5676" s="66">
        <v>34</v>
      </c>
      <c r="H5676" s="67">
        <v>34.349972000000001</v>
      </c>
      <c r="I5676" s="129">
        <v>1167.8990590000001</v>
      </c>
      <c r="J5676" s="86">
        <v>30.540900000000001</v>
      </c>
      <c r="K5676" s="129">
        <f t="shared" si="163"/>
        <v>38.24049255260978</v>
      </c>
      <c r="L5676" s="142" t="str">
        <f>VLOOKUP(C5676,[6]Consolidado!$B$1:$H$1000,2,FALSE)</f>
        <v>Canoe Westfield (Reposition)</v>
      </c>
      <c r="M5676" s="144" t="str">
        <f>VLOOKUP(C5676,[6]Consolidado!$B$1:$H$1000,3,FALSE)</f>
        <v xml:space="preserve">CH-07 Indoor Bar Stool </v>
      </c>
      <c r="N5676" s="145"/>
      <c r="O5676" s="141"/>
      <c r="P5676" s="141"/>
    </row>
    <row r="5677" spans="1:16" s="71" customFormat="1" ht="16.5" customHeight="1" outlineLevel="1" x14ac:dyDescent="0.2">
      <c r="A5677" s="60" t="s">
        <v>732</v>
      </c>
      <c r="B5677" s="61">
        <v>43024</v>
      </c>
      <c r="C5677" s="141">
        <v>372</v>
      </c>
      <c r="D5677" s="63" t="str">
        <f>VLOOKUP(C5677,[6]Consolidado!$B$1:$H$1000,4,FALSE)</f>
        <v>Finalizada</v>
      </c>
      <c r="E5677" s="64" t="s">
        <v>78</v>
      </c>
      <c r="F5677" s="65" t="s">
        <v>299</v>
      </c>
      <c r="G5677" s="66">
        <v>12</v>
      </c>
      <c r="H5677" s="67">
        <v>6.8841159999999997</v>
      </c>
      <c r="I5677" s="129">
        <v>82.609386999999998</v>
      </c>
      <c r="J5677" s="86">
        <v>30.540900000000001</v>
      </c>
      <c r="K5677" s="129">
        <f t="shared" si="163"/>
        <v>2.7048772956920062</v>
      </c>
      <c r="L5677" s="142" t="str">
        <f>VLOOKUP(C5677,[6]Consolidado!$B$1:$H$1000,2,FALSE)</f>
        <v>Papagayo Four Seasons</v>
      </c>
      <c r="M5677" s="144" t="str">
        <f>VLOOKUP(C5677,[6]Consolidado!$B$1:$H$1000,3,FALSE)</f>
        <v>LL-406 Credenza @ Reception Lobby</v>
      </c>
      <c r="N5677" s="145"/>
      <c r="O5677" s="141"/>
      <c r="P5677" s="141"/>
    </row>
    <row r="5678" spans="1:16" s="71" customFormat="1" ht="16.5" customHeight="1" outlineLevel="1" x14ac:dyDescent="0.2">
      <c r="A5678" s="60" t="s">
        <v>732</v>
      </c>
      <c r="B5678" s="61">
        <v>43024</v>
      </c>
      <c r="C5678" s="141">
        <v>372</v>
      </c>
      <c r="D5678" s="63" t="str">
        <f>VLOOKUP(C5678,[6]Consolidado!$B$1:$H$1000,4,FALSE)</f>
        <v>Finalizada</v>
      </c>
      <c r="E5678" s="64" t="s">
        <v>78</v>
      </c>
      <c r="F5678" s="65" t="s">
        <v>349</v>
      </c>
      <c r="G5678" s="66">
        <v>12</v>
      </c>
      <c r="H5678" s="67">
        <v>16.954823000000001</v>
      </c>
      <c r="I5678" s="129">
        <v>203.45787200000001</v>
      </c>
      <c r="J5678" s="86">
        <v>30.540900000000001</v>
      </c>
      <c r="K5678" s="129">
        <f t="shared" si="163"/>
        <v>6.6618165149029664</v>
      </c>
      <c r="L5678" s="142" t="str">
        <f>VLOOKUP(C5678,[6]Consolidado!$B$1:$H$1000,2,FALSE)</f>
        <v>Papagayo Four Seasons</v>
      </c>
      <c r="M5678" s="144" t="str">
        <f>VLOOKUP(C5678,[6]Consolidado!$B$1:$H$1000,3,FALSE)</f>
        <v>LL-406 Credenza @ Reception Lobby</v>
      </c>
      <c r="N5678" s="145"/>
      <c r="O5678" s="141"/>
      <c r="P5678" s="141"/>
    </row>
    <row r="5679" spans="1:16" s="71" customFormat="1" ht="16.5" customHeight="1" outlineLevel="1" x14ac:dyDescent="0.2">
      <c r="A5679" s="60" t="s">
        <v>732</v>
      </c>
      <c r="B5679" s="61">
        <v>43024</v>
      </c>
      <c r="C5679" s="141">
        <v>372</v>
      </c>
      <c r="D5679" s="63" t="str">
        <f>VLOOKUP(C5679,[6]Consolidado!$B$1:$H$1000,4,FALSE)</f>
        <v>Finalizada</v>
      </c>
      <c r="E5679" s="64" t="s">
        <v>51</v>
      </c>
      <c r="F5679" s="65" t="s">
        <v>389</v>
      </c>
      <c r="G5679" s="66">
        <v>6</v>
      </c>
      <c r="H5679" s="67">
        <v>300.505</v>
      </c>
      <c r="I5679" s="129">
        <v>1803.03</v>
      </c>
      <c r="J5679" s="86">
        <v>30.540900000000001</v>
      </c>
      <c r="K5679" s="129">
        <f t="shared" si="163"/>
        <v>59.036570631513804</v>
      </c>
      <c r="L5679" s="142" t="str">
        <f>VLOOKUP(C5679,[6]Consolidado!$B$1:$H$1000,2,FALSE)</f>
        <v>Papagayo Four Seasons</v>
      </c>
      <c r="M5679" s="144" t="str">
        <f>VLOOKUP(C5679,[6]Consolidado!$B$1:$H$1000,3,FALSE)</f>
        <v>LL-406 Credenza @ Reception Lobby</v>
      </c>
      <c r="N5679" s="145"/>
      <c r="O5679" s="141"/>
      <c r="P5679" s="141"/>
    </row>
    <row r="5680" spans="1:16" s="71" customFormat="1" ht="16.5" customHeight="1" outlineLevel="1" x14ac:dyDescent="0.2">
      <c r="A5680" s="60" t="s">
        <v>732</v>
      </c>
      <c r="B5680" s="61">
        <v>43038</v>
      </c>
      <c r="C5680" s="141">
        <v>373</v>
      </c>
      <c r="D5680" s="63" t="str">
        <f>VLOOKUP(C5680,[6]Consolidado!$B$1:$H$1000,4,FALSE)</f>
        <v>Finalizada</v>
      </c>
      <c r="E5680" s="64" t="s">
        <v>49</v>
      </c>
      <c r="F5680" s="65" t="s">
        <v>151</v>
      </c>
      <c r="G5680" s="66">
        <v>360</v>
      </c>
      <c r="H5680" s="67">
        <v>30.013242999999999</v>
      </c>
      <c r="I5680" s="129">
        <v>10804.767436</v>
      </c>
      <c r="J5680" s="86">
        <v>30.540900000000001</v>
      </c>
      <c r="K5680" s="129">
        <f t="shared" si="163"/>
        <v>353.78025650848537</v>
      </c>
      <c r="L5680" s="142" t="str">
        <f>VLOOKUP(C5680,[6]Consolidado!$B$1:$H$1000,2,FALSE)</f>
        <v>Papagayo Four Seasons</v>
      </c>
      <c r="M5680" s="144" t="str">
        <f>VLOOKUP(C5680,[6]Consolidado!$B$1:$H$1000,3,FALSE)</f>
        <v>IT-200 Barstool @ Bar</v>
      </c>
      <c r="N5680" s="145"/>
      <c r="O5680" s="141"/>
      <c r="P5680" s="141"/>
    </row>
    <row r="5681" spans="1:16" s="71" customFormat="1" ht="16.5" customHeight="1" outlineLevel="1" x14ac:dyDescent="0.2">
      <c r="A5681" s="60" t="s">
        <v>732</v>
      </c>
      <c r="B5681" s="61">
        <v>43036</v>
      </c>
      <c r="C5681" s="141" t="s">
        <v>290</v>
      </c>
      <c r="D5681" s="63" t="str">
        <f>VLOOKUP(C5681,[6]Consolidado!$B$1:$H$1000,4,FALSE)</f>
        <v>En Proceso</v>
      </c>
      <c r="E5681" s="64" t="s">
        <v>25</v>
      </c>
      <c r="F5681" s="65" t="s">
        <v>322</v>
      </c>
      <c r="G5681" s="66">
        <v>1</v>
      </c>
      <c r="H5681" s="67">
        <v>1315.523193</v>
      </c>
      <c r="I5681" s="129">
        <v>1315.523193</v>
      </c>
      <c r="J5681" s="86">
        <v>30.540900000000001</v>
      </c>
      <c r="K5681" s="129">
        <f t="shared" si="163"/>
        <v>43.07414624323448</v>
      </c>
      <c r="L5681" s="142" t="str">
        <f>VLOOKUP(C5681,[6]Consolidado!$B$1:$H$1000,2,FALSE)</f>
        <v>Acabado</v>
      </c>
      <c r="M5681" s="144" t="str">
        <f>VLOOKUP(C5681,[6]Consolidado!$B$1:$H$1000,3,FALSE)</f>
        <v>Material de acabado pendiente de distribuir</v>
      </c>
      <c r="N5681" s="145"/>
      <c r="O5681" s="141"/>
      <c r="P5681" s="141"/>
    </row>
    <row r="5682" spans="1:16" s="71" customFormat="1" ht="16.5" customHeight="1" outlineLevel="1" x14ac:dyDescent="0.2">
      <c r="A5682" s="60" t="s">
        <v>732</v>
      </c>
      <c r="B5682" s="61">
        <v>43036</v>
      </c>
      <c r="C5682" s="141" t="s">
        <v>290</v>
      </c>
      <c r="D5682" s="63" t="str">
        <f>VLOOKUP(C5682,[6]Consolidado!$B$1:$H$1000,4,FALSE)</f>
        <v>En Proceso</v>
      </c>
      <c r="E5682" s="64" t="s">
        <v>25</v>
      </c>
      <c r="F5682" s="65" t="s">
        <v>319</v>
      </c>
      <c r="G5682" s="66">
        <v>1</v>
      </c>
      <c r="H5682" s="67">
        <v>1224.7858060000001</v>
      </c>
      <c r="I5682" s="129">
        <v>1224.7858060000001</v>
      </c>
      <c r="J5682" s="86">
        <v>30.540900000000001</v>
      </c>
      <c r="K5682" s="129">
        <f t="shared" si="163"/>
        <v>40.103134026829601</v>
      </c>
      <c r="L5682" s="142" t="str">
        <f>VLOOKUP(C5682,[6]Consolidado!$B$1:$H$1000,2,FALSE)</f>
        <v>Acabado</v>
      </c>
      <c r="M5682" s="144" t="str">
        <f>VLOOKUP(C5682,[6]Consolidado!$B$1:$H$1000,3,FALSE)</f>
        <v>Material de acabado pendiente de distribuir</v>
      </c>
      <c r="N5682" s="145"/>
      <c r="O5682" s="141"/>
      <c r="P5682" s="141"/>
    </row>
    <row r="5683" spans="1:16" s="71" customFormat="1" ht="16.5" customHeight="1" outlineLevel="1" x14ac:dyDescent="0.2">
      <c r="A5683" s="60" t="s">
        <v>732</v>
      </c>
      <c r="B5683" s="61">
        <v>43036</v>
      </c>
      <c r="C5683" s="141" t="s">
        <v>290</v>
      </c>
      <c r="D5683" s="63" t="str">
        <f>VLOOKUP(C5683,[6]Consolidado!$B$1:$H$1000,4,FALSE)</f>
        <v>En Proceso</v>
      </c>
      <c r="E5683" s="64" t="s">
        <v>25</v>
      </c>
      <c r="F5683" s="65" t="s">
        <v>318</v>
      </c>
      <c r="G5683" s="66">
        <v>1</v>
      </c>
      <c r="H5683" s="67">
        <v>979.85963800000002</v>
      </c>
      <c r="I5683" s="129">
        <v>979.85963800000002</v>
      </c>
      <c r="J5683" s="86">
        <v>30.540900000000001</v>
      </c>
      <c r="K5683" s="129">
        <f t="shared" si="163"/>
        <v>32.083522031112381</v>
      </c>
      <c r="L5683" s="142" t="str">
        <f>VLOOKUP(C5683,[6]Consolidado!$B$1:$H$1000,2,FALSE)</f>
        <v>Acabado</v>
      </c>
      <c r="M5683" s="144" t="str">
        <f>VLOOKUP(C5683,[6]Consolidado!$B$1:$H$1000,3,FALSE)</f>
        <v>Material de acabado pendiente de distribuir</v>
      </c>
      <c r="N5683" s="145"/>
      <c r="O5683" s="141"/>
      <c r="P5683" s="141"/>
    </row>
    <row r="5684" spans="1:16" s="71" customFormat="1" ht="16.5" customHeight="1" outlineLevel="1" x14ac:dyDescent="0.2">
      <c r="A5684" s="60" t="s">
        <v>732</v>
      </c>
      <c r="B5684" s="61">
        <v>43036</v>
      </c>
      <c r="C5684" s="141" t="s">
        <v>290</v>
      </c>
      <c r="D5684" s="63" t="str">
        <f>VLOOKUP(C5684,[6]Consolidado!$B$1:$H$1000,4,FALSE)</f>
        <v>En Proceso</v>
      </c>
      <c r="E5684" s="64" t="s">
        <v>25</v>
      </c>
      <c r="F5684" s="65" t="s">
        <v>318</v>
      </c>
      <c r="G5684" s="66">
        <v>1</v>
      </c>
      <c r="H5684" s="67">
        <v>979.85963800000002</v>
      </c>
      <c r="I5684" s="129">
        <v>979.85963800000002</v>
      </c>
      <c r="J5684" s="86">
        <v>30.540900000000001</v>
      </c>
      <c r="K5684" s="129">
        <f t="shared" si="163"/>
        <v>32.083522031112381</v>
      </c>
      <c r="L5684" s="142" t="str">
        <f>VLOOKUP(C5684,[6]Consolidado!$B$1:$H$1000,2,FALSE)</f>
        <v>Acabado</v>
      </c>
      <c r="M5684" s="144" t="str">
        <f>VLOOKUP(C5684,[6]Consolidado!$B$1:$H$1000,3,FALSE)</f>
        <v>Material de acabado pendiente de distribuir</v>
      </c>
      <c r="N5684" s="145"/>
      <c r="O5684" s="141"/>
      <c r="P5684" s="141"/>
    </row>
    <row r="5685" spans="1:16" s="71" customFormat="1" ht="16.5" customHeight="1" outlineLevel="1" x14ac:dyDescent="0.2">
      <c r="A5685" s="60" t="s">
        <v>732</v>
      </c>
      <c r="B5685" s="61">
        <v>43036</v>
      </c>
      <c r="C5685" s="141" t="s">
        <v>290</v>
      </c>
      <c r="D5685" s="63" t="str">
        <f>VLOOKUP(C5685,[6]Consolidado!$B$1:$H$1000,4,FALSE)</f>
        <v>En Proceso</v>
      </c>
      <c r="E5685" s="64" t="s">
        <v>25</v>
      </c>
      <c r="F5685" s="65" t="s">
        <v>350</v>
      </c>
      <c r="G5685" s="66">
        <v>2</v>
      </c>
      <c r="H5685" s="67">
        <v>663.14915599999995</v>
      </c>
      <c r="I5685" s="129">
        <v>1326.298311</v>
      </c>
      <c r="J5685" s="86">
        <v>30.540900000000001</v>
      </c>
      <c r="K5685" s="129">
        <f t="shared" si="163"/>
        <v>43.426955688928615</v>
      </c>
      <c r="L5685" s="142" t="str">
        <f>VLOOKUP(C5685,[6]Consolidado!$B$1:$H$1000,2,FALSE)</f>
        <v>Acabado</v>
      </c>
      <c r="M5685" s="144" t="str">
        <f>VLOOKUP(C5685,[6]Consolidado!$B$1:$H$1000,3,FALSE)</f>
        <v>Material de acabado pendiente de distribuir</v>
      </c>
      <c r="N5685" s="145"/>
      <c r="O5685" s="141"/>
      <c r="P5685" s="141"/>
    </row>
    <row r="5686" spans="1:16" s="71" customFormat="1" ht="16.5" customHeight="1" outlineLevel="1" x14ac:dyDescent="0.2">
      <c r="A5686" s="60" t="s">
        <v>732</v>
      </c>
      <c r="B5686" s="61">
        <v>43036</v>
      </c>
      <c r="C5686" s="141" t="s">
        <v>290</v>
      </c>
      <c r="D5686" s="63" t="str">
        <f>VLOOKUP(C5686,[6]Consolidado!$B$1:$H$1000,4,FALSE)</f>
        <v>En Proceso</v>
      </c>
      <c r="E5686" s="64" t="s">
        <v>25</v>
      </c>
      <c r="F5686" s="65" t="s">
        <v>325</v>
      </c>
      <c r="G5686" s="66">
        <v>8</v>
      </c>
      <c r="H5686" s="67">
        <v>919.18</v>
      </c>
      <c r="I5686" s="129">
        <v>7353.44</v>
      </c>
      <c r="J5686" s="86">
        <v>30.540900000000001</v>
      </c>
      <c r="K5686" s="129">
        <f t="shared" si="163"/>
        <v>240.77352009927668</v>
      </c>
      <c r="L5686" s="142" t="str">
        <f>VLOOKUP(C5686,[6]Consolidado!$B$1:$H$1000,2,FALSE)</f>
        <v>Acabado</v>
      </c>
      <c r="M5686" s="144" t="str">
        <f>VLOOKUP(C5686,[6]Consolidado!$B$1:$H$1000,3,FALSE)</f>
        <v>Material de acabado pendiente de distribuir</v>
      </c>
      <c r="N5686" s="145"/>
      <c r="O5686" s="141"/>
      <c r="P5686" s="141"/>
    </row>
    <row r="5687" spans="1:16" s="71" customFormat="1" ht="16.5" customHeight="1" outlineLevel="1" x14ac:dyDescent="0.2">
      <c r="A5687" s="60" t="s">
        <v>732</v>
      </c>
      <c r="B5687" s="61">
        <v>43022</v>
      </c>
      <c r="C5687" s="141" t="s">
        <v>290</v>
      </c>
      <c r="D5687" s="63" t="str">
        <f>VLOOKUP(C5687,[6]Consolidado!$B$1:$H$1000,4,FALSE)</f>
        <v>En Proceso</v>
      </c>
      <c r="E5687" s="64" t="s">
        <v>25</v>
      </c>
      <c r="F5687" s="65" t="s">
        <v>327</v>
      </c>
      <c r="G5687" s="66">
        <v>4</v>
      </c>
      <c r="H5687" s="67">
        <v>1209.67</v>
      </c>
      <c r="I5687" s="129">
        <v>4838.68</v>
      </c>
      <c r="J5687" s="86">
        <v>30.540900000000001</v>
      </c>
      <c r="K5687" s="129">
        <f t="shared" si="163"/>
        <v>158.43279012733746</v>
      </c>
      <c r="L5687" s="142" t="str">
        <f>VLOOKUP(C5687,[6]Consolidado!$B$1:$H$1000,2,FALSE)</f>
        <v>Acabado</v>
      </c>
      <c r="M5687" s="144" t="str">
        <f>VLOOKUP(C5687,[6]Consolidado!$B$1:$H$1000,3,FALSE)</f>
        <v>Material de acabado pendiente de distribuir</v>
      </c>
      <c r="N5687" s="145"/>
      <c r="O5687" s="141"/>
      <c r="P5687" s="141"/>
    </row>
    <row r="5688" spans="1:16" s="71" customFormat="1" ht="16.5" customHeight="1" outlineLevel="1" x14ac:dyDescent="0.2">
      <c r="A5688" s="60" t="s">
        <v>732</v>
      </c>
      <c r="B5688" s="61">
        <v>43036</v>
      </c>
      <c r="C5688" s="141">
        <v>380</v>
      </c>
      <c r="D5688" s="63" t="str">
        <f>VLOOKUP(C5688,[6]Consolidado!$B$1:$H$1000,4,FALSE)</f>
        <v>Finalizada</v>
      </c>
      <c r="E5688" s="64" t="s">
        <v>78</v>
      </c>
      <c r="F5688" s="65" t="s">
        <v>304</v>
      </c>
      <c r="G5688" s="66">
        <v>68</v>
      </c>
      <c r="H5688" s="67">
        <v>8.455209</v>
      </c>
      <c r="I5688" s="129">
        <v>574.95420200000001</v>
      </c>
      <c r="J5688" s="86">
        <v>30.540900000000001</v>
      </c>
      <c r="K5688" s="129">
        <f t="shared" si="163"/>
        <v>18.82571247081782</v>
      </c>
      <c r="L5688" s="142" t="str">
        <f>VLOOKUP(C5688,[6]Consolidado!$B$1:$H$1000,2,FALSE)</f>
        <v>Papagayo Four Seasons</v>
      </c>
      <c r="M5688" s="144" t="str">
        <f>VLOOKUP(C5688,[6]Consolidado!$B$1:$H$1000,3,FALSE)</f>
        <v>BGE-452: Exterior Table @ Outdoor dining</v>
      </c>
      <c r="N5688" s="145"/>
      <c r="O5688" s="141"/>
      <c r="P5688" s="141"/>
    </row>
    <row r="5689" spans="1:16" s="71" customFormat="1" ht="16.5" customHeight="1" outlineLevel="1" x14ac:dyDescent="0.2">
      <c r="A5689" s="60" t="s">
        <v>732</v>
      </c>
      <c r="B5689" s="61">
        <v>43036</v>
      </c>
      <c r="C5689" s="141">
        <v>380</v>
      </c>
      <c r="D5689" s="63" t="str">
        <f>VLOOKUP(C5689,[6]Consolidado!$B$1:$H$1000,4,FALSE)</f>
        <v>Finalizada</v>
      </c>
      <c r="E5689" s="64" t="s">
        <v>78</v>
      </c>
      <c r="F5689" s="65" t="s">
        <v>342</v>
      </c>
      <c r="G5689" s="66">
        <v>68</v>
      </c>
      <c r="H5689" s="67">
        <v>7.5415029999999996</v>
      </c>
      <c r="I5689" s="129">
        <v>512.82221800000002</v>
      </c>
      <c r="J5689" s="86">
        <v>30.540900000000001</v>
      </c>
      <c r="K5689" s="129">
        <f t="shared" si="163"/>
        <v>16.791326319787565</v>
      </c>
      <c r="L5689" s="142" t="str">
        <f>VLOOKUP(C5689,[6]Consolidado!$B$1:$H$1000,2,FALSE)</f>
        <v>Papagayo Four Seasons</v>
      </c>
      <c r="M5689" s="144" t="str">
        <f>VLOOKUP(C5689,[6]Consolidado!$B$1:$H$1000,3,FALSE)</f>
        <v>BGE-452: Exterior Table @ Outdoor dining</v>
      </c>
      <c r="N5689" s="145"/>
      <c r="O5689" s="141"/>
      <c r="P5689" s="141"/>
    </row>
    <row r="5690" spans="1:16" s="71" customFormat="1" ht="16.5" customHeight="1" outlineLevel="1" x14ac:dyDescent="0.2">
      <c r="A5690" s="60" t="s">
        <v>732</v>
      </c>
      <c r="B5690" s="61">
        <v>43036</v>
      </c>
      <c r="C5690" s="141">
        <v>380</v>
      </c>
      <c r="D5690" s="63" t="str">
        <f>VLOOKUP(C5690,[6]Consolidado!$B$1:$H$1000,4,FALSE)</f>
        <v>Finalizada</v>
      </c>
      <c r="E5690" s="64" t="s">
        <v>33</v>
      </c>
      <c r="F5690" s="65" t="s">
        <v>338</v>
      </c>
      <c r="G5690" s="66">
        <v>2</v>
      </c>
      <c r="H5690" s="67">
        <v>769.11934599999995</v>
      </c>
      <c r="I5690" s="129">
        <v>1538.238693</v>
      </c>
      <c r="J5690" s="86">
        <v>30.540900000000001</v>
      </c>
      <c r="K5690" s="129">
        <f t="shared" si="163"/>
        <v>50.366514837480231</v>
      </c>
      <c r="L5690" s="142" t="str">
        <f>VLOOKUP(C5690,[6]Consolidado!$B$1:$H$1000,2,FALSE)</f>
        <v>Papagayo Four Seasons</v>
      </c>
      <c r="M5690" s="144" t="str">
        <f>VLOOKUP(C5690,[6]Consolidado!$B$1:$H$1000,3,FALSE)</f>
        <v>BGE-452: Exterior Table @ Outdoor dining</v>
      </c>
      <c r="N5690" s="145"/>
      <c r="O5690" s="141"/>
      <c r="P5690" s="141"/>
    </row>
    <row r="5691" spans="1:16" s="71" customFormat="1" ht="16.5" customHeight="1" outlineLevel="1" x14ac:dyDescent="0.2">
      <c r="A5691" s="60" t="s">
        <v>732</v>
      </c>
      <c r="B5691" s="61">
        <v>43036</v>
      </c>
      <c r="C5691" s="141">
        <v>380</v>
      </c>
      <c r="D5691" s="63" t="str">
        <f>VLOOKUP(C5691,[6]Consolidado!$B$1:$H$1000,4,FALSE)</f>
        <v>Finalizada</v>
      </c>
      <c r="E5691" s="64" t="s">
        <v>33</v>
      </c>
      <c r="F5691" s="65" t="s">
        <v>32</v>
      </c>
      <c r="G5691" s="66">
        <v>25</v>
      </c>
      <c r="H5691" s="67">
        <v>34.349972000000001</v>
      </c>
      <c r="I5691" s="129">
        <v>858.74930800000004</v>
      </c>
      <c r="J5691" s="86">
        <v>30.540900000000001</v>
      </c>
      <c r="K5691" s="129">
        <f t="shared" si="163"/>
        <v>28.118009226971047</v>
      </c>
      <c r="L5691" s="142" t="str">
        <f>VLOOKUP(C5691,[6]Consolidado!$B$1:$H$1000,2,FALSE)</f>
        <v>Papagayo Four Seasons</v>
      </c>
      <c r="M5691" s="144" t="str">
        <f>VLOOKUP(C5691,[6]Consolidado!$B$1:$H$1000,3,FALSE)</f>
        <v>BGE-452: Exterior Table @ Outdoor dining</v>
      </c>
      <c r="N5691" s="145"/>
      <c r="O5691" s="141"/>
      <c r="P5691" s="141"/>
    </row>
    <row r="5692" spans="1:16" s="71" customFormat="1" ht="16.5" customHeight="1" outlineLevel="1" x14ac:dyDescent="0.2">
      <c r="A5692" s="60" t="s">
        <v>732</v>
      </c>
      <c r="B5692" s="61">
        <v>43022</v>
      </c>
      <c r="C5692" s="141">
        <v>453</v>
      </c>
      <c r="D5692" s="63" t="str">
        <f>VLOOKUP(C5692,[6]Consolidado!$B$1:$H$1000,4,FALSE)</f>
        <v>En Proceso</v>
      </c>
      <c r="E5692" s="64" t="s">
        <v>33</v>
      </c>
      <c r="F5692" s="65" t="s">
        <v>32</v>
      </c>
      <c r="G5692" s="66">
        <v>60</v>
      </c>
      <c r="H5692" s="67">
        <v>34.349972000000001</v>
      </c>
      <c r="I5692" s="129">
        <v>2060.9983390000002</v>
      </c>
      <c r="J5692" s="86">
        <v>30.540900000000001</v>
      </c>
      <c r="K5692" s="129">
        <f t="shared" si="163"/>
        <v>67.483222138181915</v>
      </c>
      <c r="L5692" s="142" t="str">
        <f>VLOOKUP(C5692,[6]Consolidado!$B$1:$H$1000,2,FALSE)</f>
        <v>Canoe Westfield (Reposition)</v>
      </c>
      <c r="M5692" s="144" t="str">
        <f>VLOOKUP(C5692,[6]Consolidado!$B$1:$H$1000,3,FALSE)</f>
        <v xml:space="preserve">CH-07 Indoor Bar Stool </v>
      </c>
      <c r="N5692" s="145"/>
      <c r="O5692" s="141"/>
      <c r="P5692" s="141"/>
    </row>
    <row r="5693" spans="1:16" s="71" customFormat="1" ht="16.5" customHeight="1" outlineLevel="1" x14ac:dyDescent="0.2">
      <c r="A5693" s="60" t="s">
        <v>732</v>
      </c>
      <c r="B5693" s="61">
        <v>43022</v>
      </c>
      <c r="C5693" s="141">
        <v>453</v>
      </c>
      <c r="D5693" s="63" t="str">
        <f>VLOOKUP(C5693,[6]Consolidado!$B$1:$H$1000,4,FALSE)</f>
        <v>En Proceso</v>
      </c>
      <c r="E5693" s="64" t="s">
        <v>78</v>
      </c>
      <c r="F5693" s="65" t="s">
        <v>342</v>
      </c>
      <c r="G5693" s="66">
        <v>160</v>
      </c>
      <c r="H5693" s="67">
        <v>7.5415029999999996</v>
      </c>
      <c r="I5693" s="129">
        <v>1206.6405119999999</v>
      </c>
      <c r="J5693" s="86">
        <v>30.540900000000001</v>
      </c>
      <c r="K5693" s="129">
        <f t="shared" si="163"/>
        <v>39.509003074565577</v>
      </c>
      <c r="L5693" s="142" t="str">
        <f>VLOOKUP(C5693,[6]Consolidado!$B$1:$H$1000,2,FALSE)</f>
        <v>Canoe Westfield (Reposition)</v>
      </c>
      <c r="M5693" s="144" t="str">
        <f>VLOOKUP(C5693,[6]Consolidado!$B$1:$H$1000,3,FALSE)</f>
        <v xml:space="preserve">CH-07 Indoor Bar Stool </v>
      </c>
      <c r="N5693" s="145"/>
      <c r="O5693" s="141"/>
      <c r="P5693" s="141"/>
    </row>
    <row r="5694" spans="1:16" s="71" customFormat="1" ht="16.5" customHeight="1" outlineLevel="1" x14ac:dyDescent="0.2">
      <c r="A5694" s="60" t="s">
        <v>732</v>
      </c>
      <c r="B5694" s="61">
        <v>43022</v>
      </c>
      <c r="C5694" s="141">
        <v>455</v>
      </c>
      <c r="D5694" s="63" t="str">
        <f>VLOOKUP(C5694,[6]Consolidado!$B$1:$H$1000,4,FALSE)</f>
        <v>En Proceso</v>
      </c>
      <c r="E5694" s="64" t="s">
        <v>33</v>
      </c>
      <c r="F5694" s="65" t="s">
        <v>32</v>
      </c>
      <c r="G5694" s="66">
        <v>100</v>
      </c>
      <c r="H5694" s="67">
        <v>34.349972000000001</v>
      </c>
      <c r="I5694" s="129">
        <v>3434.9972320000002</v>
      </c>
      <c r="J5694" s="86">
        <v>30.540900000000001</v>
      </c>
      <c r="K5694" s="129">
        <f t="shared" si="163"/>
        <v>112.47203690788419</v>
      </c>
      <c r="L5694" s="142" t="str">
        <f>VLOOKUP(C5694,[6]Consolidado!$B$1:$H$1000,2,FALSE)</f>
        <v>Canoe Westfield (Reposition)</v>
      </c>
      <c r="M5694" s="144" t="str">
        <f>VLOOKUP(C5694,[6]Consolidado!$B$1:$H$1000,3,FALSE)</f>
        <v>CH-15 Indoor Bar Stool</v>
      </c>
      <c r="N5694" s="145"/>
      <c r="O5694" s="141"/>
      <c r="P5694" s="141"/>
    </row>
    <row r="5695" spans="1:16" s="71" customFormat="1" ht="16.5" customHeight="1" outlineLevel="1" x14ac:dyDescent="0.2">
      <c r="A5695" s="60" t="s">
        <v>732</v>
      </c>
      <c r="B5695" s="61">
        <v>43022</v>
      </c>
      <c r="C5695" s="141">
        <v>455</v>
      </c>
      <c r="D5695" s="63" t="str">
        <f>VLOOKUP(C5695,[6]Consolidado!$B$1:$H$1000,4,FALSE)</f>
        <v>En Proceso</v>
      </c>
      <c r="E5695" s="64" t="s">
        <v>78</v>
      </c>
      <c r="F5695" s="65" t="s">
        <v>342</v>
      </c>
      <c r="G5695" s="66">
        <v>336</v>
      </c>
      <c r="H5695" s="67">
        <v>7.5415029999999996</v>
      </c>
      <c r="I5695" s="129">
        <v>2533.9450750000001</v>
      </c>
      <c r="J5695" s="86">
        <v>30.540900000000001</v>
      </c>
      <c r="K5695" s="129">
        <f t="shared" si="163"/>
        <v>82.968906450039128</v>
      </c>
      <c r="L5695" s="142" t="str">
        <f>VLOOKUP(C5695,[6]Consolidado!$B$1:$H$1000,2,FALSE)</f>
        <v>Canoe Westfield (Reposition)</v>
      </c>
      <c r="M5695" s="144" t="str">
        <f>VLOOKUP(C5695,[6]Consolidado!$B$1:$H$1000,3,FALSE)</f>
        <v>CH-15 Indoor Bar Stool</v>
      </c>
      <c r="N5695" s="145"/>
      <c r="O5695" s="141"/>
      <c r="P5695" s="141"/>
    </row>
    <row r="5696" spans="1:16" s="71" customFormat="1" ht="16.5" customHeight="1" outlineLevel="1" x14ac:dyDescent="0.2">
      <c r="A5696" s="60" t="s">
        <v>732</v>
      </c>
      <c r="B5696" s="61">
        <v>43036</v>
      </c>
      <c r="C5696" s="141">
        <v>379</v>
      </c>
      <c r="D5696" s="63" t="str">
        <f>VLOOKUP(C5696,[6]Consolidado!$B$1:$H$1000,4,FALSE)</f>
        <v>Finalizada</v>
      </c>
      <c r="E5696" s="64" t="s">
        <v>78</v>
      </c>
      <c r="F5696" s="65" t="s">
        <v>304</v>
      </c>
      <c r="G5696" s="66">
        <v>232</v>
      </c>
      <c r="H5696" s="67">
        <v>8.455209</v>
      </c>
      <c r="I5696" s="129">
        <v>1961.6084539999999</v>
      </c>
      <c r="J5696" s="86">
        <v>30.540900000000001</v>
      </c>
      <c r="K5696" s="129">
        <f t="shared" si="163"/>
        <v>64.228901374877623</v>
      </c>
      <c r="L5696" s="142" t="str">
        <f>VLOOKUP(C5696,[6]Consolidado!$B$1:$H$1000,2,FALSE)</f>
        <v>Papagayo Four Seasons</v>
      </c>
      <c r="M5696" s="144" t="str">
        <f>VLOOKUP(C5696,[6]Consolidado!$B$1:$H$1000,3,FALSE)</f>
        <v>BGE-253 Low Dining chair @ Outdoor Dining</v>
      </c>
      <c r="N5696" s="145"/>
      <c r="O5696" s="141"/>
      <c r="P5696" s="141"/>
    </row>
    <row r="5697" spans="1:16" s="71" customFormat="1" ht="16.5" customHeight="1" outlineLevel="1" x14ac:dyDescent="0.2">
      <c r="A5697" s="60" t="s">
        <v>732</v>
      </c>
      <c r="B5697" s="61">
        <v>43036</v>
      </c>
      <c r="C5697" s="141">
        <v>379</v>
      </c>
      <c r="D5697" s="63" t="str">
        <f>VLOOKUP(C5697,[6]Consolidado!$B$1:$H$1000,4,FALSE)</f>
        <v>Finalizada</v>
      </c>
      <c r="E5697" s="64" t="s">
        <v>78</v>
      </c>
      <c r="F5697" s="65" t="s">
        <v>342</v>
      </c>
      <c r="G5697" s="66">
        <v>232</v>
      </c>
      <c r="H5697" s="67">
        <v>7.5415029999999996</v>
      </c>
      <c r="I5697" s="129">
        <v>1749.6287420000001</v>
      </c>
      <c r="J5697" s="86">
        <v>30.540900000000001</v>
      </c>
      <c r="K5697" s="129">
        <f t="shared" si="163"/>
        <v>57.288054445022908</v>
      </c>
      <c r="L5697" s="142" t="str">
        <f>VLOOKUP(C5697,[6]Consolidado!$B$1:$H$1000,2,FALSE)</f>
        <v>Papagayo Four Seasons</v>
      </c>
      <c r="M5697" s="144" t="str">
        <f>VLOOKUP(C5697,[6]Consolidado!$B$1:$H$1000,3,FALSE)</f>
        <v>BGE-253 Low Dining chair @ Outdoor Dining</v>
      </c>
      <c r="N5697" s="145"/>
      <c r="O5697" s="141"/>
      <c r="P5697" s="141"/>
    </row>
    <row r="5698" spans="1:16" s="71" customFormat="1" ht="16.5" customHeight="1" outlineLevel="1" x14ac:dyDescent="0.2">
      <c r="A5698" s="60" t="s">
        <v>732</v>
      </c>
      <c r="B5698" s="61">
        <v>43036</v>
      </c>
      <c r="C5698" s="141">
        <v>379</v>
      </c>
      <c r="D5698" s="63" t="str">
        <f>VLOOKUP(C5698,[6]Consolidado!$B$1:$H$1000,4,FALSE)</f>
        <v>Finalizada</v>
      </c>
      <c r="E5698" s="64" t="s">
        <v>33</v>
      </c>
      <c r="F5698" s="65" t="s">
        <v>338</v>
      </c>
      <c r="G5698" s="66">
        <v>7</v>
      </c>
      <c r="H5698" s="67">
        <v>769.11934599999995</v>
      </c>
      <c r="I5698" s="129">
        <v>5383.8354250000002</v>
      </c>
      <c r="J5698" s="86">
        <v>30.540900000000001</v>
      </c>
      <c r="K5698" s="129">
        <f t="shared" si="163"/>
        <v>176.28280191480931</v>
      </c>
      <c r="L5698" s="142" t="str">
        <f>VLOOKUP(C5698,[6]Consolidado!$B$1:$H$1000,2,FALSE)</f>
        <v>Papagayo Four Seasons</v>
      </c>
      <c r="M5698" s="144" t="str">
        <f>VLOOKUP(C5698,[6]Consolidado!$B$1:$H$1000,3,FALSE)</f>
        <v>BGE-253 Low Dining chair @ Outdoor Dining</v>
      </c>
      <c r="N5698" s="145"/>
      <c r="O5698" s="141"/>
      <c r="P5698" s="141"/>
    </row>
    <row r="5699" spans="1:16" s="71" customFormat="1" ht="16.5" customHeight="1" outlineLevel="1" x14ac:dyDescent="0.2">
      <c r="A5699" s="60" t="s">
        <v>732</v>
      </c>
      <c r="B5699" s="61">
        <v>43036</v>
      </c>
      <c r="C5699" s="141">
        <v>379</v>
      </c>
      <c r="D5699" s="63" t="str">
        <f>VLOOKUP(C5699,[6]Consolidado!$B$1:$H$1000,4,FALSE)</f>
        <v>Finalizada</v>
      </c>
      <c r="E5699" s="64" t="s">
        <v>33</v>
      </c>
      <c r="F5699" s="65" t="s">
        <v>32</v>
      </c>
      <c r="G5699" s="66">
        <v>174</v>
      </c>
      <c r="H5699" s="67">
        <v>34.349972000000001</v>
      </c>
      <c r="I5699" s="129">
        <v>5976.8951829999996</v>
      </c>
      <c r="J5699" s="86">
        <v>30.540900000000001</v>
      </c>
      <c r="K5699" s="129">
        <f t="shared" si="163"/>
        <v>195.70134419745324</v>
      </c>
      <c r="L5699" s="142" t="str">
        <f>VLOOKUP(C5699,[6]Consolidado!$B$1:$H$1000,2,FALSE)</f>
        <v>Papagayo Four Seasons</v>
      </c>
      <c r="M5699" s="144" t="str">
        <f>VLOOKUP(C5699,[6]Consolidado!$B$1:$H$1000,3,FALSE)</f>
        <v>BGE-253 Low Dining chair @ Outdoor Dining</v>
      </c>
      <c r="N5699" s="145"/>
      <c r="O5699" s="141"/>
      <c r="P5699" s="141"/>
    </row>
    <row r="5700" spans="1:16" s="71" customFormat="1" ht="16.5" customHeight="1" outlineLevel="1" x14ac:dyDescent="0.2">
      <c r="A5700" s="60" t="s">
        <v>732</v>
      </c>
      <c r="B5700" s="61">
        <v>43022</v>
      </c>
      <c r="C5700" s="141">
        <v>465</v>
      </c>
      <c r="D5700" s="63" t="str">
        <f>VLOOKUP(C5700,[6]Consolidado!$B$1:$H$1000,4,FALSE)</f>
        <v>Finalizada</v>
      </c>
      <c r="E5700" s="64" t="s">
        <v>40</v>
      </c>
      <c r="F5700" s="65" t="s">
        <v>343</v>
      </c>
      <c r="G5700" s="66">
        <v>200</v>
      </c>
      <c r="H5700" s="67">
        <v>0.53120699999999998</v>
      </c>
      <c r="I5700" s="129">
        <v>106.241434</v>
      </c>
      <c r="J5700" s="86">
        <v>30.540900000000001</v>
      </c>
      <c r="K5700" s="129">
        <f t="shared" si="163"/>
        <v>3.4786608777082533</v>
      </c>
      <c r="L5700" s="142" t="str">
        <f>VLOOKUP(C5700,[6]Consolidado!$B$1:$H$1000,2,FALSE)</f>
        <v>18th Street Restaurant</v>
      </c>
      <c r="M5700" s="144" t="str">
        <f>VLOOKUP(C5700,[6]Consolidado!$B$1:$H$1000,3,FALSE)</f>
        <v>TB-03 2 top dining table</v>
      </c>
      <c r="N5700" s="145"/>
      <c r="O5700" s="141"/>
      <c r="P5700" s="141"/>
    </row>
    <row r="5701" spans="1:16" s="71" customFormat="1" ht="16.5" customHeight="1" outlineLevel="1" x14ac:dyDescent="0.2">
      <c r="A5701" s="60" t="s">
        <v>732</v>
      </c>
      <c r="B5701" s="61">
        <v>43022</v>
      </c>
      <c r="C5701" s="141">
        <v>465</v>
      </c>
      <c r="D5701" s="63" t="str">
        <f>VLOOKUP(C5701,[6]Consolidado!$B$1:$H$1000,4,FALSE)</f>
        <v>Finalizada</v>
      </c>
      <c r="E5701" s="64" t="s">
        <v>40</v>
      </c>
      <c r="F5701" s="65" t="s">
        <v>384</v>
      </c>
      <c r="G5701" s="66">
        <v>100</v>
      </c>
      <c r="H5701" s="67">
        <v>0.39021600000000001</v>
      </c>
      <c r="I5701" s="129">
        <v>39.021638000000003</v>
      </c>
      <c r="J5701" s="86">
        <v>30.540900000000001</v>
      </c>
      <c r="K5701" s="129">
        <f t="shared" si="163"/>
        <v>1.2776846130926069</v>
      </c>
      <c r="L5701" s="142" t="str">
        <f>VLOOKUP(C5701,[6]Consolidado!$B$1:$H$1000,2,FALSE)</f>
        <v>18th Street Restaurant</v>
      </c>
      <c r="M5701" s="144" t="str">
        <f>VLOOKUP(C5701,[6]Consolidado!$B$1:$H$1000,3,FALSE)</f>
        <v>TB-03 2 top dining table</v>
      </c>
      <c r="N5701" s="145"/>
      <c r="O5701" s="141"/>
      <c r="P5701" s="141"/>
    </row>
    <row r="5702" spans="1:16" s="71" customFormat="1" ht="16.5" customHeight="1" outlineLevel="1" x14ac:dyDescent="0.2">
      <c r="A5702" s="60" t="s">
        <v>732</v>
      </c>
      <c r="B5702" s="61">
        <v>43036</v>
      </c>
      <c r="C5702" s="141">
        <v>378</v>
      </c>
      <c r="D5702" s="63" t="str">
        <f>VLOOKUP(C5702,[6]Consolidado!$B$1:$H$1000,4,FALSE)</f>
        <v>Finalizada</v>
      </c>
      <c r="E5702" s="64" t="s">
        <v>78</v>
      </c>
      <c r="F5702" s="65" t="s">
        <v>304</v>
      </c>
      <c r="G5702" s="66">
        <v>12</v>
      </c>
      <c r="H5702" s="67">
        <v>8.455209</v>
      </c>
      <c r="I5702" s="129">
        <v>101.462506</v>
      </c>
      <c r="J5702" s="86">
        <v>30.540900000000001</v>
      </c>
      <c r="K5702" s="129">
        <f t="shared" si="163"/>
        <v>3.3221845459695034</v>
      </c>
      <c r="L5702" s="142" t="str">
        <f>VLOOKUP(C5702,[6]Consolidado!$B$1:$H$1000,2,FALSE)</f>
        <v>Papagayo Four Seasons</v>
      </c>
      <c r="M5702" s="144" t="str">
        <f>VLOOKUP(C5702,[6]Consolidado!$B$1:$H$1000,3,FALSE)</f>
        <v>BGE-251 Double ottoman @ Bar</v>
      </c>
      <c r="N5702" s="145"/>
      <c r="O5702" s="141"/>
      <c r="P5702" s="141"/>
    </row>
    <row r="5703" spans="1:16" s="71" customFormat="1" ht="16.5" customHeight="1" outlineLevel="1" x14ac:dyDescent="0.2">
      <c r="A5703" s="60" t="s">
        <v>732</v>
      </c>
      <c r="B5703" s="61">
        <v>43036</v>
      </c>
      <c r="C5703" s="141">
        <v>378</v>
      </c>
      <c r="D5703" s="63" t="str">
        <f>VLOOKUP(C5703,[6]Consolidado!$B$1:$H$1000,4,FALSE)</f>
        <v>Finalizada</v>
      </c>
      <c r="E5703" s="64" t="s">
        <v>78</v>
      </c>
      <c r="F5703" s="65" t="s">
        <v>342</v>
      </c>
      <c r="G5703" s="66">
        <v>12</v>
      </c>
      <c r="H5703" s="67">
        <v>7.5415029999999996</v>
      </c>
      <c r="I5703" s="129">
        <v>90.498037999999994</v>
      </c>
      <c r="J5703" s="86">
        <v>30.540900000000001</v>
      </c>
      <c r="K5703" s="129">
        <f t="shared" si="163"/>
        <v>2.9631752174952273</v>
      </c>
      <c r="L5703" s="142" t="str">
        <f>VLOOKUP(C5703,[6]Consolidado!$B$1:$H$1000,2,FALSE)</f>
        <v>Papagayo Four Seasons</v>
      </c>
      <c r="M5703" s="144" t="str">
        <f>VLOOKUP(C5703,[6]Consolidado!$B$1:$H$1000,3,FALSE)</f>
        <v>BGE-251 Double ottoman @ Bar</v>
      </c>
      <c r="N5703" s="145"/>
      <c r="O5703" s="141"/>
      <c r="P5703" s="141"/>
    </row>
    <row r="5704" spans="1:16" s="71" customFormat="1" ht="16.5" customHeight="1" outlineLevel="1" x14ac:dyDescent="0.2">
      <c r="A5704" s="60" t="s">
        <v>732</v>
      </c>
      <c r="B5704" s="61">
        <v>43036</v>
      </c>
      <c r="C5704" s="141">
        <v>378</v>
      </c>
      <c r="D5704" s="63" t="str">
        <f>VLOOKUP(C5704,[6]Consolidado!$B$1:$H$1000,4,FALSE)</f>
        <v>Finalizada</v>
      </c>
      <c r="E5704" s="64" t="s">
        <v>33</v>
      </c>
      <c r="F5704" s="65" t="s">
        <v>338</v>
      </c>
      <c r="G5704" s="66">
        <v>1</v>
      </c>
      <c r="H5704" s="67">
        <v>769.11934599999995</v>
      </c>
      <c r="I5704" s="129">
        <v>769.11934599999995</v>
      </c>
      <c r="J5704" s="86">
        <v>30.540900000000001</v>
      </c>
      <c r="K5704" s="129">
        <f t="shared" si="163"/>
        <v>25.183257402368625</v>
      </c>
      <c r="L5704" s="142" t="str">
        <f>VLOOKUP(C5704,[6]Consolidado!$B$1:$H$1000,2,FALSE)</f>
        <v>Papagayo Four Seasons</v>
      </c>
      <c r="M5704" s="144" t="str">
        <f>VLOOKUP(C5704,[6]Consolidado!$B$1:$H$1000,3,FALSE)</f>
        <v>BGE-251 Double ottoman @ Bar</v>
      </c>
      <c r="N5704" s="145"/>
      <c r="O5704" s="141"/>
      <c r="P5704" s="141"/>
    </row>
    <row r="5705" spans="1:16" s="71" customFormat="1" ht="16.5" customHeight="1" outlineLevel="1" x14ac:dyDescent="0.2">
      <c r="A5705" s="60" t="s">
        <v>732</v>
      </c>
      <c r="B5705" s="61">
        <v>43036</v>
      </c>
      <c r="C5705" s="141">
        <v>378</v>
      </c>
      <c r="D5705" s="63" t="str">
        <f>VLOOKUP(C5705,[6]Consolidado!$B$1:$H$1000,4,FALSE)</f>
        <v>Finalizada</v>
      </c>
      <c r="E5705" s="64" t="s">
        <v>33</v>
      </c>
      <c r="F5705" s="65" t="s">
        <v>32</v>
      </c>
      <c r="G5705" s="66">
        <v>12</v>
      </c>
      <c r="H5705" s="67">
        <v>34.349972000000001</v>
      </c>
      <c r="I5705" s="129">
        <v>412.19966799999997</v>
      </c>
      <c r="J5705" s="86">
        <v>30.540900000000001</v>
      </c>
      <c r="K5705" s="129">
        <f t="shared" si="163"/>
        <v>13.496644434184978</v>
      </c>
      <c r="L5705" s="142" t="str">
        <f>VLOOKUP(C5705,[6]Consolidado!$B$1:$H$1000,2,FALSE)</f>
        <v>Papagayo Four Seasons</v>
      </c>
      <c r="M5705" s="144" t="str">
        <f>VLOOKUP(C5705,[6]Consolidado!$B$1:$H$1000,3,FALSE)</f>
        <v>BGE-251 Double ottoman @ Bar</v>
      </c>
      <c r="N5705" s="145"/>
      <c r="O5705" s="141"/>
      <c r="P5705" s="141"/>
    </row>
    <row r="5706" spans="1:16" s="71" customFormat="1" ht="16.5" customHeight="1" outlineLevel="1" x14ac:dyDescent="0.2">
      <c r="A5706" s="60" t="s">
        <v>732</v>
      </c>
      <c r="B5706" s="61">
        <v>43036</v>
      </c>
      <c r="C5706" s="141">
        <v>377</v>
      </c>
      <c r="D5706" s="63" t="str">
        <f>VLOOKUP(C5706,[6]Consolidado!$B$1:$H$1000,4,FALSE)</f>
        <v>Finalizada</v>
      </c>
      <c r="E5706" s="64" t="s">
        <v>78</v>
      </c>
      <c r="F5706" s="65" t="s">
        <v>304</v>
      </c>
      <c r="G5706" s="66">
        <v>56</v>
      </c>
      <c r="H5706" s="67">
        <v>8.455209</v>
      </c>
      <c r="I5706" s="129">
        <v>473.49169599999999</v>
      </c>
      <c r="J5706" s="86">
        <v>30.540900000000001</v>
      </c>
      <c r="K5706" s="129">
        <f t="shared" si="163"/>
        <v>15.503527924848317</v>
      </c>
      <c r="L5706" s="142" t="str">
        <f>VLOOKUP(C5706,[6]Consolidado!$B$1:$H$1000,2,FALSE)</f>
        <v>Papagayo Four Seasons</v>
      </c>
      <c r="M5706" s="144" t="str">
        <f>VLOOKUP(C5706,[6]Consolidado!$B$1:$H$1000,3,FALSE)</f>
        <v>LB-250 Lounge chair @ Terrace-Exterior</v>
      </c>
      <c r="N5706" s="145"/>
      <c r="O5706" s="141"/>
      <c r="P5706" s="141"/>
    </row>
    <row r="5707" spans="1:16" s="71" customFormat="1" ht="16.5" customHeight="1" outlineLevel="1" x14ac:dyDescent="0.2">
      <c r="A5707" s="60" t="s">
        <v>732</v>
      </c>
      <c r="B5707" s="61">
        <v>43036</v>
      </c>
      <c r="C5707" s="141">
        <v>377</v>
      </c>
      <c r="D5707" s="63" t="str">
        <f>VLOOKUP(C5707,[6]Consolidado!$B$1:$H$1000,4,FALSE)</f>
        <v>Finalizada</v>
      </c>
      <c r="E5707" s="64" t="s">
        <v>78</v>
      </c>
      <c r="F5707" s="65" t="s">
        <v>342</v>
      </c>
      <c r="G5707" s="66">
        <v>56</v>
      </c>
      <c r="H5707" s="67">
        <v>7.5415029999999996</v>
      </c>
      <c r="I5707" s="129">
        <v>422.32417900000002</v>
      </c>
      <c r="J5707" s="86">
        <v>30.540900000000001</v>
      </c>
      <c r="K5707" s="129">
        <f t="shared" si="163"/>
        <v>13.828151069549358</v>
      </c>
      <c r="L5707" s="142" t="str">
        <f>VLOOKUP(C5707,[6]Consolidado!$B$1:$H$1000,2,FALSE)</f>
        <v>Papagayo Four Seasons</v>
      </c>
      <c r="M5707" s="144" t="str">
        <f>VLOOKUP(C5707,[6]Consolidado!$B$1:$H$1000,3,FALSE)</f>
        <v>LB-250 Lounge chair @ Terrace-Exterior</v>
      </c>
      <c r="N5707" s="145"/>
      <c r="O5707" s="141"/>
      <c r="P5707" s="141"/>
    </row>
    <row r="5708" spans="1:16" s="71" customFormat="1" ht="16.5" customHeight="1" outlineLevel="1" x14ac:dyDescent="0.2">
      <c r="A5708" s="60" t="s">
        <v>732</v>
      </c>
      <c r="B5708" s="61">
        <v>43036</v>
      </c>
      <c r="C5708" s="141">
        <v>377</v>
      </c>
      <c r="D5708" s="63" t="str">
        <f>VLOOKUP(C5708,[6]Consolidado!$B$1:$H$1000,4,FALSE)</f>
        <v>Finalizada</v>
      </c>
      <c r="E5708" s="64" t="s">
        <v>33</v>
      </c>
      <c r="F5708" s="65" t="s">
        <v>338</v>
      </c>
      <c r="G5708" s="66">
        <v>3</v>
      </c>
      <c r="H5708" s="67">
        <v>769.11934599999995</v>
      </c>
      <c r="I5708" s="129">
        <v>2307.3580390000002</v>
      </c>
      <c r="J5708" s="86">
        <v>30.540900000000001</v>
      </c>
      <c r="K5708" s="129">
        <f t="shared" si="163"/>
        <v>75.549772239848863</v>
      </c>
      <c r="L5708" s="142" t="str">
        <f>VLOOKUP(C5708,[6]Consolidado!$B$1:$H$1000,2,FALSE)</f>
        <v>Papagayo Four Seasons</v>
      </c>
      <c r="M5708" s="144" t="str">
        <f>VLOOKUP(C5708,[6]Consolidado!$B$1:$H$1000,3,FALSE)</f>
        <v>LB-250 Lounge chair @ Terrace-Exterior</v>
      </c>
      <c r="N5708" s="145"/>
      <c r="O5708" s="141"/>
      <c r="P5708" s="141"/>
    </row>
    <row r="5709" spans="1:16" s="71" customFormat="1" ht="16.5" customHeight="1" outlineLevel="1" x14ac:dyDescent="0.2">
      <c r="A5709" s="60" t="s">
        <v>732</v>
      </c>
      <c r="B5709" s="61">
        <v>43036</v>
      </c>
      <c r="C5709" s="141">
        <v>377</v>
      </c>
      <c r="D5709" s="63" t="str">
        <f>VLOOKUP(C5709,[6]Consolidado!$B$1:$H$1000,4,FALSE)</f>
        <v>Finalizada</v>
      </c>
      <c r="E5709" s="64" t="s">
        <v>33</v>
      </c>
      <c r="F5709" s="65" t="s">
        <v>32</v>
      </c>
      <c r="G5709" s="66">
        <v>42</v>
      </c>
      <c r="H5709" s="67">
        <v>34.349972000000001</v>
      </c>
      <c r="I5709" s="129">
        <v>1442.6988369999999</v>
      </c>
      <c r="J5709" s="86">
        <v>30.540900000000001</v>
      </c>
      <c r="K5709" s="129">
        <f t="shared" si="163"/>
        <v>47.238255486904443</v>
      </c>
      <c r="L5709" s="142" t="str">
        <f>VLOOKUP(C5709,[6]Consolidado!$B$1:$H$1000,2,FALSE)</f>
        <v>Papagayo Four Seasons</v>
      </c>
      <c r="M5709" s="144" t="str">
        <f>VLOOKUP(C5709,[6]Consolidado!$B$1:$H$1000,3,FALSE)</f>
        <v>LB-250 Lounge chair @ Terrace-Exterior</v>
      </c>
      <c r="N5709" s="145"/>
      <c r="O5709" s="141"/>
      <c r="P5709" s="141"/>
    </row>
    <row r="5710" spans="1:16" s="71" customFormat="1" ht="16.5" customHeight="1" outlineLevel="1" x14ac:dyDescent="0.2">
      <c r="A5710" s="60" t="s">
        <v>732</v>
      </c>
      <c r="B5710" s="61">
        <v>43036</v>
      </c>
      <c r="C5710" s="141">
        <v>375</v>
      </c>
      <c r="D5710" s="63" t="str">
        <f>VLOOKUP(C5710,[6]Consolidado!$B$1:$H$1000,4,FALSE)</f>
        <v>Finalizada</v>
      </c>
      <c r="E5710" s="64" t="s">
        <v>33</v>
      </c>
      <c r="F5710" s="65" t="s">
        <v>32</v>
      </c>
      <c r="G5710" s="66">
        <v>10</v>
      </c>
      <c r="H5710" s="67">
        <v>34.349972000000001</v>
      </c>
      <c r="I5710" s="129">
        <v>343.49972300000002</v>
      </c>
      <c r="J5710" s="86">
        <v>30.540900000000001</v>
      </c>
      <c r="K5710" s="129">
        <f t="shared" si="163"/>
        <v>11.247203684239823</v>
      </c>
      <c r="L5710" s="142" t="str">
        <f>VLOOKUP(C5710,[6]Consolidado!$B$1:$H$1000,2,FALSE)</f>
        <v>Papagayo Four Seasons</v>
      </c>
      <c r="M5710" s="144" t="str">
        <f>VLOOKUP(C5710,[6]Consolidado!$B$1:$H$1000,3,FALSE)</f>
        <v>LIB-401 Wood Block Cluster @ Central Lounge</v>
      </c>
      <c r="N5710" s="145"/>
      <c r="O5710" s="141"/>
      <c r="P5710" s="141"/>
    </row>
    <row r="5711" spans="1:16" s="71" customFormat="1" ht="16.5" customHeight="1" outlineLevel="1" x14ac:dyDescent="0.2">
      <c r="A5711" s="60" t="s">
        <v>732</v>
      </c>
      <c r="B5711" s="61">
        <v>43036</v>
      </c>
      <c r="C5711" s="141">
        <v>374</v>
      </c>
      <c r="D5711" s="63" t="str">
        <f>VLOOKUP(C5711,[6]Consolidado!$B$1:$H$1000,4,FALSE)</f>
        <v>Finalizada</v>
      </c>
      <c r="E5711" s="64" t="s">
        <v>33</v>
      </c>
      <c r="F5711" s="65" t="s">
        <v>32</v>
      </c>
      <c r="G5711" s="66">
        <v>8</v>
      </c>
      <c r="H5711" s="67">
        <v>34.349972000000001</v>
      </c>
      <c r="I5711" s="129">
        <v>274.799779</v>
      </c>
      <c r="J5711" s="86">
        <v>30.540900000000001</v>
      </c>
      <c r="K5711" s="129">
        <f t="shared" si="163"/>
        <v>8.9977629670376444</v>
      </c>
      <c r="L5711" s="142" t="str">
        <f>VLOOKUP(C5711,[6]Consolidado!$B$1:$H$1000,2,FALSE)</f>
        <v>Papagayo Four Seasons</v>
      </c>
      <c r="M5711" s="144" t="str">
        <f>VLOOKUP(C5711,[6]Consolidado!$B$1:$H$1000,3,FALSE)</f>
        <v>IT-407 Bar table @ Bar</v>
      </c>
      <c r="N5711" s="145"/>
      <c r="O5711" s="141"/>
      <c r="P5711" s="141"/>
    </row>
    <row r="5712" spans="1:16" s="71" customFormat="1" ht="16.5" customHeight="1" outlineLevel="1" x14ac:dyDescent="0.2">
      <c r="A5712" s="60" t="s">
        <v>732</v>
      </c>
      <c r="B5712" s="61">
        <v>43036</v>
      </c>
      <c r="C5712" s="141">
        <v>373</v>
      </c>
      <c r="D5712" s="63" t="str">
        <f>VLOOKUP(C5712,[6]Consolidado!$B$1:$H$1000,4,FALSE)</f>
        <v>Finalizada</v>
      </c>
      <c r="E5712" s="64" t="s">
        <v>33</v>
      </c>
      <c r="F5712" s="65" t="s">
        <v>338</v>
      </c>
      <c r="G5712" s="66">
        <v>2</v>
      </c>
      <c r="H5712" s="67">
        <v>769.11934599999995</v>
      </c>
      <c r="I5712" s="129">
        <v>1538.238693</v>
      </c>
      <c r="J5712" s="86">
        <v>30.540900000000001</v>
      </c>
      <c r="K5712" s="129">
        <f t="shared" si="163"/>
        <v>50.366514837480231</v>
      </c>
      <c r="L5712" s="142" t="str">
        <f>VLOOKUP(C5712,[6]Consolidado!$B$1:$H$1000,2,FALSE)</f>
        <v>Papagayo Four Seasons</v>
      </c>
      <c r="M5712" s="144" t="str">
        <f>VLOOKUP(C5712,[6]Consolidado!$B$1:$H$1000,3,FALSE)</f>
        <v>IT-200 Barstool @ Bar</v>
      </c>
      <c r="N5712" s="145"/>
      <c r="O5712" s="141"/>
      <c r="P5712" s="141"/>
    </row>
    <row r="5713" spans="1:16" s="71" customFormat="1" ht="16.5" customHeight="1" outlineLevel="1" x14ac:dyDescent="0.2">
      <c r="A5713" s="60" t="s">
        <v>732</v>
      </c>
      <c r="B5713" s="61">
        <v>43036</v>
      </c>
      <c r="C5713" s="141">
        <v>373</v>
      </c>
      <c r="D5713" s="63" t="str">
        <f>VLOOKUP(C5713,[6]Consolidado!$B$1:$H$1000,4,FALSE)</f>
        <v>Finalizada</v>
      </c>
      <c r="E5713" s="64" t="s">
        <v>33</v>
      </c>
      <c r="F5713" s="65" t="s">
        <v>32</v>
      </c>
      <c r="G5713" s="66">
        <v>48</v>
      </c>
      <c r="H5713" s="67">
        <v>34.349972000000001</v>
      </c>
      <c r="I5713" s="129">
        <v>1648.798671</v>
      </c>
      <c r="J5713" s="86">
        <v>30.540900000000001</v>
      </c>
      <c r="K5713" s="129">
        <f t="shared" si="163"/>
        <v>53.986577703996936</v>
      </c>
      <c r="L5713" s="142" t="str">
        <f>VLOOKUP(C5713,[6]Consolidado!$B$1:$H$1000,2,FALSE)</f>
        <v>Papagayo Four Seasons</v>
      </c>
      <c r="M5713" s="144" t="str">
        <f>VLOOKUP(C5713,[6]Consolidado!$B$1:$H$1000,3,FALSE)</f>
        <v>IT-200 Barstool @ Bar</v>
      </c>
      <c r="N5713" s="145"/>
      <c r="O5713" s="141"/>
      <c r="P5713" s="141"/>
    </row>
    <row r="5714" spans="1:16" s="71" customFormat="1" ht="16.5" customHeight="1" outlineLevel="1" x14ac:dyDescent="0.2">
      <c r="A5714" s="60" t="s">
        <v>732</v>
      </c>
      <c r="B5714" s="61">
        <v>43022</v>
      </c>
      <c r="C5714" s="141" t="s">
        <v>290</v>
      </c>
      <c r="D5714" s="63" t="str">
        <f>VLOOKUP(C5714,[6]Consolidado!$B$1:$H$1000,4,FALSE)</f>
        <v>En Proceso</v>
      </c>
      <c r="E5714" s="64" t="s">
        <v>25</v>
      </c>
      <c r="F5714" s="65" t="s">
        <v>328</v>
      </c>
      <c r="G5714" s="66">
        <v>1</v>
      </c>
      <c r="H5714" s="67">
        <v>348.65106600000001</v>
      </c>
      <c r="I5714" s="129">
        <v>348.65106600000001</v>
      </c>
      <c r="J5714" s="86">
        <v>30.540900000000001</v>
      </c>
      <c r="K5714" s="129">
        <f t="shared" si="163"/>
        <v>11.415873991925581</v>
      </c>
      <c r="L5714" s="142" t="str">
        <f>VLOOKUP(C5714,[6]Consolidado!$B$1:$H$1000,2,FALSE)</f>
        <v>Acabado</v>
      </c>
      <c r="M5714" s="144" t="str">
        <f>VLOOKUP(C5714,[6]Consolidado!$B$1:$H$1000,3,FALSE)</f>
        <v>Material de acabado pendiente de distribuir</v>
      </c>
      <c r="N5714" s="145"/>
      <c r="O5714" s="141"/>
      <c r="P5714" s="141"/>
    </row>
    <row r="5715" spans="1:16" s="71" customFormat="1" ht="16.5" customHeight="1" outlineLevel="1" x14ac:dyDescent="0.2">
      <c r="A5715" s="60" t="s">
        <v>732</v>
      </c>
      <c r="B5715" s="61">
        <v>43022</v>
      </c>
      <c r="C5715" s="141" t="s">
        <v>290</v>
      </c>
      <c r="D5715" s="63" t="str">
        <f>VLOOKUP(C5715,[6]Consolidado!$B$1:$H$1000,4,FALSE)</f>
        <v>En Proceso</v>
      </c>
      <c r="E5715" s="64" t="s">
        <v>25</v>
      </c>
      <c r="F5715" s="65" t="s">
        <v>320</v>
      </c>
      <c r="G5715" s="66">
        <v>3</v>
      </c>
      <c r="H5715" s="67">
        <v>619.347624</v>
      </c>
      <c r="I5715" s="129">
        <v>1858.0428730000001</v>
      </c>
      <c r="J5715" s="86">
        <v>30.540900000000001</v>
      </c>
      <c r="K5715" s="129">
        <f t="shared" si="163"/>
        <v>60.837855891607653</v>
      </c>
      <c r="L5715" s="142" t="str">
        <f>VLOOKUP(C5715,[6]Consolidado!$B$1:$H$1000,2,FALSE)</f>
        <v>Acabado</v>
      </c>
      <c r="M5715" s="144" t="str">
        <f>VLOOKUP(C5715,[6]Consolidado!$B$1:$H$1000,3,FALSE)</f>
        <v>Material de acabado pendiente de distribuir</v>
      </c>
      <c r="N5715" s="145"/>
      <c r="O5715" s="141"/>
      <c r="P5715" s="141"/>
    </row>
    <row r="5716" spans="1:16" s="71" customFormat="1" ht="16.5" customHeight="1" outlineLevel="1" x14ac:dyDescent="0.2">
      <c r="A5716" s="60" t="s">
        <v>732</v>
      </c>
      <c r="B5716" s="61">
        <v>43022</v>
      </c>
      <c r="C5716" s="141" t="s">
        <v>290</v>
      </c>
      <c r="D5716" s="63" t="str">
        <f>VLOOKUP(C5716,[6]Consolidado!$B$1:$H$1000,4,FALSE)</f>
        <v>En Proceso</v>
      </c>
      <c r="E5716" s="64" t="s">
        <v>25</v>
      </c>
      <c r="F5716" s="65" t="s">
        <v>322</v>
      </c>
      <c r="G5716" s="66">
        <v>3</v>
      </c>
      <c r="H5716" s="67">
        <v>1315.523193</v>
      </c>
      <c r="I5716" s="129">
        <v>3946.569579</v>
      </c>
      <c r="J5716" s="86">
        <v>30.540900000000001</v>
      </c>
      <c r="K5716" s="129">
        <f t="shared" si="163"/>
        <v>129.22243872970344</v>
      </c>
      <c r="L5716" s="142" t="str">
        <f>VLOOKUP(C5716,[6]Consolidado!$B$1:$H$1000,2,FALSE)</f>
        <v>Acabado</v>
      </c>
      <c r="M5716" s="144" t="str">
        <f>VLOOKUP(C5716,[6]Consolidado!$B$1:$H$1000,3,FALSE)</f>
        <v>Material de acabado pendiente de distribuir</v>
      </c>
      <c r="N5716" s="145"/>
      <c r="O5716" s="141"/>
      <c r="P5716" s="141"/>
    </row>
    <row r="5717" spans="1:16" s="71" customFormat="1" ht="16.5" customHeight="1" outlineLevel="1" x14ac:dyDescent="0.2">
      <c r="A5717" s="60" t="s">
        <v>732</v>
      </c>
      <c r="B5717" s="61">
        <v>43022</v>
      </c>
      <c r="C5717" s="141" t="s">
        <v>290</v>
      </c>
      <c r="D5717" s="63" t="str">
        <f>VLOOKUP(C5717,[6]Consolidado!$B$1:$H$1000,4,FALSE)</f>
        <v>En Proceso</v>
      </c>
      <c r="E5717" s="64" t="s">
        <v>25</v>
      </c>
      <c r="F5717" s="65" t="s">
        <v>319</v>
      </c>
      <c r="G5717" s="66">
        <v>4</v>
      </c>
      <c r="H5717" s="67">
        <v>1224.7858060000001</v>
      </c>
      <c r="I5717" s="129">
        <v>4899.1432219999997</v>
      </c>
      <c r="J5717" s="86">
        <v>30.540900000000001</v>
      </c>
      <c r="K5717" s="129">
        <f t="shared" si="163"/>
        <v>160.41253604183242</v>
      </c>
      <c r="L5717" s="142" t="str">
        <f>VLOOKUP(C5717,[6]Consolidado!$B$1:$H$1000,2,FALSE)</f>
        <v>Acabado</v>
      </c>
      <c r="M5717" s="144" t="str">
        <f>VLOOKUP(C5717,[6]Consolidado!$B$1:$H$1000,3,FALSE)</f>
        <v>Material de acabado pendiente de distribuir</v>
      </c>
      <c r="N5717" s="145"/>
      <c r="O5717" s="141"/>
      <c r="P5717" s="141"/>
    </row>
    <row r="5718" spans="1:16" s="71" customFormat="1" ht="16.5" customHeight="1" outlineLevel="1" x14ac:dyDescent="0.2">
      <c r="A5718" s="60" t="s">
        <v>732</v>
      </c>
      <c r="B5718" s="61">
        <v>43022</v>
      </c>
      <c r="C5718" s="141" t="s">
        <v>290</v>
      </c>
      <c r="D5718" s="63" t="str">
        <f>VLOOKUP(C5718,[6]Consolidado!$B$1:$H$1000,4,FALSE)</f>
        <v>En Proceso</v>
      </c>
      <c r="E5718" s="64" t="s">
        <v>25</v>
      </c>
      <c r="F5718" s="65" t="s">
        <v>318</v>
      </c>
      <c r="G5718" s="66">
        <v>4</v>
      </c>
      <c r="H5718" s="67">
        <v>979.85963800000002</v>
      </c>
      <c r="I5718" s="129">
        <v>3919.438553</v>
      </c>
      <c r="J5718" s="86">
        <v>30.540900000000001</v>
      </c>
      <c r="K5718" s="129">
        <f t="shared" si="163"/>
        <v>128.33408815719247</v>
      </c>
      <c r="L5718" s="142" t="str">
        <f>VLOOKUP(C5718,[6]Consolidado!$B$1:$H$1000,2,FALSE)</f>
        <v>Acabado</v>
      </c>
      <c r="M5718" s="144" t="str">
        <f>VLOOKUP(C5718,[6]Consolidado!$B$1:$H$1000,3,FALSE)</f>
        <v>Material de acabado pendiente de distribuir</v>
      </c>
      <c r="N5718" s="145"/>
      <c r="O5718" s="141"/>
      <c r="P5718" s="141"/>
    </row>
    <row r="5719" spans="1:16" s="71" customFormat="1" ht="16.5" customHeight="1" outlineLevel="1" x14ac:dyDescent="0.2">
      <c r="A5719" s="60" t="s">
        <v>732</v>
      </c>
      <c r="B5719" s="61">
        <v>43036</v>
      </c>
      <c r="C5719" s="141">
        <v>372</v>
      </c>
      <c r="D5719" s="63" t="str">
        <f>VLOOKUP(C5719,[6]Consolidado!$B$1:$H$1000,4,FALSE)</f>
        <v>Finalizada</v>
      </c>
      <c r="E5719" s="64" t="s">
        <v>33</v>
      </c>
      <c r="F5719" s="65" t="s">
        <v>338</v>
      </c>
      <c r="G5719" s="66">
        <v>1</v>
      </c>
      <c r="H5719" s="67">
        <v>769.11934599999995</v>
      </c>
      <c r="I5719" s="129">
        <v>769.11934599999995</v>
      </c>
      <c r="J5719" s="86">
        <v>30.540900000000001</v>
      </c>
      <c r="K5719" s="129">
        <f t="shared" si="163"/>
        <v>25.183257402368625</v>
      </c>
      <c r="L5719" s="142" t="str">
        <f>VLOOKUP(C5719,[6]Consolidado!$B$1:$H$1000,2,FALSE)</f>
        <v>Papagayo Four Seasons</v>
      </c>
      <c r="M5719" s="144" t="str">
        <f>VLOOKUP(C5719,[6]Consolidado!$B$1:$H$1000,3,FALSE)</f>
        <v>LL-406 Credenza @ Reception Lobby</v>
      </c>
      <c r="N5719" s="145"/>
      <c r="O5719" s="141"/>
      <c r="P5719" s="141"/>
    </row>
    <row r="5720" spans="1:16" s="71" customFormat="1" ht="16.5" customHeight="1" outlineLevel="1" x14ac:dyDescent="0.2">
      <c r="A5720" s="60" t="s">
        <v>732</v>
      </c>
      <c r="B5720" s="61">
        <v>43036</v>
      </c>
      <c r="C5720" s="141">
        <v>372</v>
      </c>
      <c r="D5720" s="63" t="str">
        <f>VLOOKUP(C5720,[6]Consolidado!$B$1:$H$1000,4,FALSE)</f>
        <v>Finalizada</v>
      </c>
      <c r="E5720" s="64" t="s">
        <v>33</v>
      </c>
      <c r="F5720" s="65" t="s">
        <v>32</v>
      </c>
      <c r="G5720" s="66">
        <v>18</v>
      </c>
      <c r="H5720" s="67">
        <v>34.349972000000001</v>
      </c>
      <c r="I5720" s="129">
        <v>618.29950199999996</v>
      </c>
      <c r="J5720" s="86">
        <v>30.540900000000001</v>
      </c>
      <c r="K5720" s="129">
        <f t="shared" si="163"/>
        <v>20.244966651277466</v>
      </c>
      <c r="L5720" s="142" t="str">
        <f>VLOOKUP(C5720,[6]Consolidado!$B$1:$H$1000,2,FALSE)</f>
        <v>Papagayo Four Seasons</v>
      </c>
      <c r="M5720" s="144" t="str">
        <f>VLOOKUP(C5720,[6]Consolidado!$B$1:$H$1000,3,FALSE)</f>
        <v>LL-406 Credenza @ Reception Lobby</v>
      </c>
      <c r="N5720" s="145"/>
      <c r="O5720" s="141"/>
      <c r="P5720" s="141"/>
    </row>
    <row r="5721" spans="1:16" s="71" customFormat="1" ht="16.5" customHeight="1" outlineLevel="1" x14ac:dyDescent="0.2">
      <c r="A5721" s="60" t="s">
        <v>732</v>
      </c>
      <c r="B5721" s="61">
        <v>43036</v>
      </c>
      <c r="C5721" s="141">
        <v>412</v>
      </c>
      <c r="D5721" s="63" t="str">
        <f>VLOOKUP(C5721,[6]Consolidado!$B$1:$H$1000,4,FALSE)</f>
        <v>En Proceso</v>
      </c>
      <c r="E5721" s="64" t="s">
        <v>78</v>
      </c>
      <c r="F5721" s="65" t="s">
        <v>77</v>
      </c>
      <c r="G5721" s="66">
        <v>800</v>
      </c>
      <c r="H5721" s="67">
        <v>1.8334699999999999</v>
      </c>
      <c r="I5721" s="129">
        <v>1466.7763399999999</v>
      </c>
      <c r="J5721" s="86">
        <v>30.540900000000001</v>
      </c>
      <c r="K5721" s="129">
        <f t="shared" si="163"/>
        <v>48.026624624683613</v>
      </c>
      <c r="L5721" s="142" t="str">
        <f>VLOOKUP(C5721,[6]Consolidado!$B$1:$H$1000,2,FALSE)</f>
        <v>WEWORK</v>
      </c>
      <c r="M5721" s="144" t="str">
        <f>VLOOKUP(C5721,[6]Consolidado!$B$1:$H$1000,3,FALSE)</f>
        <v>EC-Leon Dining Chair WW-CH-MEC-6849-A</v>
      </c>
      <c r="N5721" s="145"/>
      <c r="O5721" s="141"/>
      <c r="P5721" s="141"/>
    </row>
    <row r="5722" spans="1:16" s="71" customFormat="1" ht="16.5" customHeight="1" outlineLevel="1" x14ac:dyDescent="0.2">
      <c r="A5722" s="60" t="s">
        <v>732</v>
      </c>
      <c r="B5722" s="61">
        <v>43036</v>
      </c>
      <c r="C5722" s="141">
        <v>412</v>
      </c>
      <c r="D5722" s="63" t="str">
        <f>VLOOKUP(C5722,[6]Consolidado!$B$1:$H$1000,4,FALSE)</f>
        <v>En Proceso</v>
      </c>
      <c r="E5722" s="64" t="s">
        <v>40</v>
      </c>
      <c r="F5722" s="65" t="s">
        <v>381</v>
      </c>
      <c r="G5722" s="66">
        <v>800</v>
      </c>
      <c r="H5722" s="67">
        <v>0.49624400000000002</v>
      </c>
      <c r="I5722" s="129">
        <v>396.995203</v>
      </c>
      <c r="J5722" s="86">
        <v>30.540900000000001</v>
      </c>
      <c r="K5722" s="129">
        <f t="shared" si="163"/>
        <v>12.998804979552011</v>
      </c>
      <c r="L5722" s="142" t="str">
        <f>VLOOKUP(C5722,[6]Consolidado!$B$1:$H$1000,2,FALSE)</f>
        <v>WEWORK</v>
      </c>
      <c r="M5722" s="144" t="str">
        <f>VLOOKUP(C5722,[6]Consolidado!$B$1:$H$1000,3,FALSE)</f>
        <v>EC-Leon Dining Chair WW-CH-MEC-6849-A</v>
      </c>
      <c r="N5722" s="145"/>
      <c r="O5722" s="141"/>
      <c r="P5722" s="141"/>
    </row>
    <row r="5723" spans="1:16" s="71" customFormat="1" ht="16.5" customHeight="1" outlineLevel="1" x14ac:dyDescent="0.2">
      <c r="A5723" s="60" t="s">
        <v>732</v>
      </c>
      <c r="B5723" s="61">
        <v>43036</v>
      </c>
      <c r="C5723" s="141">
        <v>396</v>
      </c>
      <c r="D5723" s="63" t="str">
        <f>VLOOKUP(C5723,[6]Consolidado!$B$1:$H$1000,4,FALSE)</f>
        <v>En Proceso</v>
      </c>
      <c r="E5723" s="64" t="s">
        <v>78</v>
      </c>
      <c r="F5723" s="65" t="s">
        <v>77</v>
      </c>
      <c r="G5723" s="66">
        <v>800</v>
      </c>
      <c r="H5723" s="67">
        <v>1.8334699999999999</v>
      </c>
      <c r="I5723" s="129">
        <v>1466.7763399999999</v>
      </c>
      <c r="J5723" s="86">
        <v>30.540900000000001</v>
      </c>
      <c r="K5723" s="129">
        <f t="shared" si="163"/>
        <v>48.026624624683613</v>
      </c>
      <c r="L5723" s="142" t="str">
        <f>VLOOKUP(C5723,[6]Consolidado!$B$1:$H$1000,2,FALSE)</f>
        <v>WEWORK</v>
      </c>
      <c r="M5723" s="144" t="str">
        <f>VLOOKUP(C5723,[6]Consolidado!$B$1:$H$1000,3,FALSE)</f>
        <v>WC-Leon Dining Chair WW-CH-MEC-6849-A</v>
      </c>
      <c r="N5723" s="145"/>
      <c r="O5723" s="141"/>
      <c r="P5723" s="141"/>
    </row>
    <row r="5724" spans="1:16" s="71" customFormat="1" ht="16.5" customHeight="1" outlineLevel="1" x14ac:dyDescent="0.2">
      <c r="A5724" s="60" t="s">
        <v>732</v>
      </c>
      <c r="B5724" s="61">
        <v>43036</v>
      </c>
      <c r="C5724" s="141">
        <v>396</v>
      </c>
      <c r="D5724" s="63" t="str">
        <f>VLOOKUP(C5724,[6]Consolidado!$B$1:$H$1000,4,FALSE)</f>
        <v>En Proceso</v>
      </c>
      <c r="E5724" s="64" t="s">
        <v>40</v>
      </c>
      <c r="F5724" s="65" t="s">
        <v>381</v>
      </c>
      <c r="G5724" s="66">
        <v>800</v>
      </c>
      <c r="H5724" s="67">
        <v>0.49624400000000002</v>
      </c>
      <c r="I5724" s="129">
        <v>396.995203</v>
      </c>
      <c r="J5724" s="86">
        <v>30.540900000000001</v>
      </c>
      <c r="K5724" s="129">
        <f t="shared" si="163"/>
        <v>12.998804979552011</v>
      </c>
      <c r="L5724" s="142" t="str">
        <f>VLOOKUP(C5724,[6]Consolidado!$B$1:$H$1000,2,FALSE)</f>
        <v>WEWORK</v>
      </c>
      <c r="M5724" s="144" t="str">
        <f>VLOOKUP(C5724,[6]Consolidado!$B$1:$H$1000,3,FALSE)</f>
        <v>WC-Leon Dining Chair WW-CH-MEC-6849-A</v>
      </c>
      <c r="N5724" s="145"/>
      <c r="O5724" s="141"/>
      <c r="P5724" s="141"/>
    </row>
    <row r="5725" spans="1:16" s="71" customFormat="1" ht="16.5" customHeight="1" outlineLevel="1" x14ac:dyDescent="0.2">
      <c r="A5725" s="60" t="s">
        <v>732</v>
      </c>
      <c r="B5725" s="61">
        <v>43021</v>
      </c>
      <c r="C5725" s="141">
        <v>379</v>
      </c>
      <c r="D5725" s="63" t="str">
        <f>VLOOKUP(C5725,[6]Consolidado!$B$1:$H$1000,4,FALSE)</f>
        <v>Finalizada</v>
      </c>
      <c r="E5725" s="64" t="s">
        <v>25</v>
      </c>
      <c r="F5725" s="65" t="s">
        <v>309</v>
      </c>
      <c r="G5725" s="66">
        <v>4</v>
      </c>
      <c r="H5725" s="67">
        <v>817.09133899999995</v>
      </c>
      <c r="I5725" s="129">
        <v>3268.3653559999998</v>
      </c>
      <c r="J5725" s="86">
        <v>30.540900000000001</v>
      </c>
      <c r="K5725" s="129">
        <f t="shared" si="163"/>
        <v>107.01601314957973</v>
      </c>
      <c r="L5725" s="142" t="str">
        <f>VLOOKUP(C5725,[6]Consolidado!$B$1:$H$1000,2,FALSE)</f>
        <v>Papagayo Four Seasons</v>
      </c>
      <c r="M5725" s="144" t="str">
        <f>VLOOKUP(C5725,[6]Consolidado!$B$1:$H$1000,3,FALSE)</f>
        <v>BGE-253 Low Dining chair @ Outdoor Dining</v>
      </c>
      <c r="N5725" s="145"/>
      <c r="O5725" s="141"/>
      <c r="P5725" s="141"/>
    </row>
    <row r="5726" spans="1:16" s="71" customFormat="1" ht="16.5" customHeight="1" outlineLevel="1" x14ac:dyDescent="0.2">
      <c r="A5726" s="60" t="s">
        <v>732</v>
      </c>
      <c r="B5726" s="61">
        <v>43021</v>
      </c>
      <c r="C5726" s="141">
        <v>379</v>
      </c>
      <c r="D5726" s="63" t="str">
        <f>VLOOKUP(C5726,[6]Consolidado!$B$1:$H$1000,4,FALSE)</f>
        <v>Finalizada</v>
      </c>
      <c r="E5726" s="64" t="s">
        <v>25</v>
      </c>
      <c r="F5726" s="65" t="s">
        <v>308</v>
      </c>
      <c r="G5726" s="66">
        <v>2</v>
      </c>
      <c r="H5726" s="67">
        <v>1017.632253</v>
      </c>
      <c r="I5726" s="129">
        <v>2035.2645050000001</v>
      </c>
      <c r="J5726" s="86">
        <v>30.540900000000001</v>
      </c>
      <c r="K5726" s="129">
        <f t="shared" si="163"/>
        <v>66.640619791820157</v>
      </c>
      <c r="L5726" s="142" t="str">
        <f>VLOOKUP(C5726,[6]Consolidado!$B$1:$H$1000,2,FALSE)</f>
        <v>Papagayo Four Seasons</v>
      </c>
      <c r="M5726" s="144" t="str">
        <f>VLOOKUP(C5726,[6]Consolidado!$B$1:$H$1000,3,FALSE)</f>
        <v>BGE-253 Low Dining chair @ Outdoor Dining</v>
      </c>
      <c r="N5726" s="145"/>
      <c r="O5726" s="141"/>
      <c r="P5726" s="141"/>
    </row>
    <row r="5727" spans="1:16" s="71" customFormat="1" ht="16.5" customHeight="1" outlineLevel="1" x14ac:dyDescent="0.2">
      <c r="A5727" s="60" t="s">
        <v>732</v>
      </c>
      <c r="B5727" s="61">
        <v>43035</v>
      </c>
      <c r="C5727" s="141">
        <v>413</v>
      </c>
      <c r="D5727" s="63" t="str">
        <f>VLOOKUP(C5727,[6]Consolidado!$B$1:$H$1000,4,FALSE)</f>
        <v>En Proceso</v>
      </c>
      <c r="E5727" s="64" t="s">
        <v>40</v>
      </c>
      <c r="F5727" s="65" t="s">
        <v>403</v>
      </c>
      <c r="G5727" s="66">
        <v>50</v>
      </c>
      <c r="H5727" s="67">
        <v>0.96604699999999999</v>
      </c>
      <c r="I5727" s="129">
        <v>48.302331000000002</v>
      </c>
      <c r="J5727" s="86">
        <v>30.540900000000001</v>
      </c>
      <c r="K5727" s="129">
        <f t="shared" si="163"/>
        <v>1.5815621347111579</v>
      </c>
      <c r="L5727" s="142" t="str">
        <f>VLOOKUP(C5727,[6]Consolidado!$B$1:$H$1000,2,FALSE)</f>
        <v>WEWORK</v>
      </c>
      <c r="M5727" s="144" t="str">
        <f>VLOOKUP(C5727,[6]Consolidado!$B$1:$H$1000,3,FALSE)</f>
        <v>EC-Leon Dining Chair WW-CH-MEC-6849-B</v>
      </c>
      <c r="N5727" s="145"/>
      <c r="O5727" s="141"/>
      <c r="P5727" s="141"/>
    </row>
    <row r="5728" spans="1:16" s="71" customFormat="1" ht="16.5" customHeight="1" outlineLevel="1" x14ac:dyDescent="0.2">
      <c r="A5728" s="60" t="s">
        <v>732</v>
      </c>
      <c r="B5728" s="61">
        <v>43019</v>
      </c>
      <c r="C5728" s="141">
        <v>363</v>
      </c>
      <c r="D5728" s="63" t="str">
        <f>VLOOKUP(C5728,[6]Consolidado!$B$1:$H$1000,4,FALSE)</f>
        <v>Finalizada</v>
      </c>
      <c r="E5728" s="64" t="s">
        <v>33</v>
      </c>
      <c r="F5728" s="65" t="s">
        <v>32</v>
      </c>
      <c r="G5728" s="66">
        <v>1</v>
      </c>
      <c r="H5728" s="67">
        <v>34.349972000000001</v>
      </c>
      <c r="I5728" s="129">
        <v>34.349972000000001</v>
      </c>
      <c r="J5728" s="86">
        <v>30.540900000000001</v>
      </c>
      <c r="K5728" s="129">
        <f t="shared" si="163"/>
        <v>1.124720358601089</v>
      </c>
      <c r="L5728" s="142" t="str">
        <f>VLOOKUP(C5728,[6]Consolidado!$B$1:$H$1000,2,FALSE)</f>
        <v>Blue Mesa Granite</v>
      </c>
      <c r="M5728" s="144" t="str">
        <f>VLOOKUP(C5728,[6]Consolidado!$B$1:$H$1000,3,FALSE)</f>
        <v>108" Long Slab w/steel base</v>
      </c>
      <c r="N5728" s="145"/>
      <c r="O5728" s="141"/>
      <c r="P5728" s="141"/>
    </row>
    <row r="5729" spans="1:16" s="71" customFormat="1" ht="16.5" customHeight="1" outlineLevel="1" x14ac:dyDescent="0.2">
      <c r="A5729" s="60" t="s">
        <v>732</v>
      </c>
      <c r="B5729" s="61">
        <v>43019</v>
      </c>
      <c r="C5729" s="141">
        <v>362</v>
      </c>
      <c r="D5729" s="63" t="str">
        <f>VLOOKUP(C5729,[6]Consolidado!$B$1:$H$1000,4,FALSE)</f>
        <v>Finalizada</v>
      </c>
      <c r="E5729" s="64" t="s">
        <v>33</v>
      </c>
      <c r="F5729" s="65" t="s">
        <v>32</v>
      </c>
      <c r="G5729" s="66">
        <v>1</v>
      </c>
      <c r="H5729" s="67">
        <v>34.349972000000001</v>
      </c>
      <c r="I5729" s="129">
        <v>34.349972000000001</v>
      </c>
      <c r="J5729" s="86">
        <v>30.540900000000001</v>
      </c>
      <c r="K5729" s="129">
        <f t="shared" si="163"/>
        <v>1.124720358601089</v>
      </c>
      <c r="L5729" s="142" t="str">
        <f>VLOOKUP(C5729,[6]Consolidado!$B$1:$H$1000,2,FALSE)</f>
        <v>Blue Mesa Granite</v>
      </c>
      <c r="M5729" s="144" t="str">
        <f>VLOOKUP(C5729,[6]Consolidado!$B$1:$H$1000,3,FALSE)</f>
        <v>89" Long Slab w/steel base</v>
      </c>
      <c r="N5729" s="145"/>
      <c r="O5729" s="141"/>
      <c r="P5729" s="141"/>
    </row>
    <row r="5730" spans="1:16" s="71" customFormat="1" ht="16.5" customHeight="1" outlineLevel="1" x14ac:dyDescent="0.2">
      <c r="A5730" s="60" t="s">
        <v>732</v>
      </c>
      <c r="B5730" s="61">
        <v>43019</v>
      </c>
      <c r="C5730" s="141">
        <v>361</v>
      </c>
      <c r="D5730" s="63" t="str">
        <f>VLOOKUP(C5730,[6]Consolidado!$B$1:$H$1000,4,FALSE)</f>
        <v>Finalizada</v>
      </c>
      <c r="E5730" s="64" t="s">
        <v>33</v>
      </c>
      <c r="F5730" s="65" t="s">
        <v>32</v>
      </c>
      <c r="G5730" s="66">
        <v>1</v>
      </c>
      <c r="H5730" s="67">
        <v>34.349972000000001</v>
      </c>
      <c r="I5730" s="129">
        <v>34.349972000000001</v>
      </c>
      <c r="J5730" s="86">
        <v>30.540900000000001</v>
      </c>
      <c r="K5730" s="129">
        <f t="shared" si="163"/>
        <v>1.124720358601089</v>
      </c>
      <c r="L5730" s="142" t="str">
        <f>VLOOKUP(C5730,[6]Consolidado!$B$1:$H$1000,2,FALSE)</f>
        <v>Blue Mesa Granite</v>
      </c>
      <c r="M5730" s="144" t="str">
        <f>VLOOKUP(C5730,[6]Consolidado!$B$1:$H$1000,3,FALSE)</f>
        <v>89" Long Slab w/steel base w/ casters</v>
      </c>
      <c r="N5730" s="145"/>
      <c r="O5730" s="141"/>
      <c r="P5730" s="141"/>
    </row>
    <row r="5731" spans="1:16" s="71" customFormat="1" ht="16.5" customHeight="1" outlineLevel="1" x14ac:dyDescent="0.2">
      <c r="A5731" s="60" t="s">
        <v>732</v>
      </c>
      <c r="B5731" s="61">
        <v>43035</v>
      </c>
      <c r="C5731" s="141">
        <v>376</v>
      </c>
      <c r="D5731" s="63" t="str">
        <f>VLOOKUP(C5731,[6]Consolidado!$B$1:$H$1000,4,FALSE)</f>
        <v>Finalizada</v>
      </c>
      <c r="E5731" s="64" t="s">
        <v>49</v>
      </c>
      <c r="F5731" s="65" t="s">
        <v>135</v>
      </c>
      <c r="G5731" s="66">
        <v>2</v>
      </c>
      <c r="H5731" s="67">
        <v>2172.2569079999998</v>
      </c>
      <c r="I5731" s="129">
        <v>4344.5138159999997</v>
      </c>
      <c r="J5731" s="86">
        <v>30.540900000000001</v>
      </c>
      <c r="K5731" s="129">
        <f t="shared" si="163"/>
        <v>142.25231790811665</v>
      </c>
      <c r="L5731" s="142" t="str">
        <f>VLOOKUP(C5731,[6]Consolidado!$B$1:$H$1000,2,FALSE)</f>
        <v>Papagayo Four Seasons</v>
      </c>
      <c r="M5731" s="144" t="str">
        <f>VLOOKUP(C5731,[6]Consolidado!$B$1:$H$1000,3,FALSE)</f>
        <v>SPG-200 Counter stool @ Live Edge Table</v>
      </c>
      <c r="N5731" s="145"/>
      <c r="O5731" s="141"/>
      <c r="P5731" s="141"/>
    </row>
    <row r="5732" spans="1:16" s="71" customFormat="1" ht="16.5" customHeight="1" outlineLevel="1" x14ac:dyDescent="0.2">
      <c r="A5732" s="60" t="s">
        <v>732</v>
      </c>
      <c r="B5732" s="61">
        <v>43019</v>
      </c>
      <c r="C5732" s="141">
        <v>357</v>
      </c>
      <c r="D5732" s="63" t="str">
        <f>VLOOKUP(C5732,[6]Consolidado!$B$1:$H$1000,4,FALSE)</f>
        <v>Finalizada</v>
      </c>
      <c r="E5732" s="64" t="s">
        <v>33</v>
      </c>
      <c r="F5732" s="65" t="s">
        <v>32</v>
      </c>
      <c r="G5732" s="66">
        <v>7</v>
      </c>
      <c r="H5732" s="67">
        <v>34.349972000000001</v>
      </c>
      <c r="I5732" s="129">
        <v>240.449806</v>
      </c>
      <c r="J5732" s="86">
        <v>30.540900000000001</v>
      </c>
      <c r="K5732" s="129">
        <f t="shared" si="163"/>
        <v>7.873042575693578</v>
      </c>
      <c r="L5732" s="142" t="str">
        <f>VLOOKUP(C5732,[6]Consolidado!$B$1:$H$1000,2,FALSE)</f>
        <v>Blue Mesa Granite</v>
      </c>
      <c r="M5732" s="144" t="str">
        <f>VLOOKUP(C5732,[6]Consolidado!$B$1:$H$1000,3,FALSE)</f>
        <v>Nica classic dining chair</v>
      </c>
      <c r="N5732" s="145"/>
      <c r="O5732" s="141"/>
      <c r="P5732" s="141"/>
    </row>
    <row r="5733" spans="1:16" s="71" customFormat="1" ht="16.5" customHeight="1" outlineLevel="1" x14ac:dyDescent="0.2">
      <c r="A5733" s="60" t="s">
        <v>732</v>
      </c>
      <c r="B5733" s="61">
        <v>43034</v>
      </c>
      <c r="C5733" s="141">
        <v>493</v>
      </c>
      <c r="D5733" s="63" t="str">
        <f>VLOOKUP(C5733,[6]Consolidado!$B$1:$H$1000,4,FALSE)</f>
        <v>En Proceso</v>
      </c>
      <c r="E5733" s="64" t="s">
        <v>40</v>
      </c>
      <c r="F5733" s="65" t="s">
        <v>293</v>
      </c>
      <c r="G5733" s="66">
        <v>400</v>
      </c>
      <c r="H5733" s="67">
        <v>0.28799999999999998</v>
      </c>
      <c r="I5733" s="129">
        <v>115.2</v>
      </c>
      <c r="J5733" s="86">
        <v>30.540900000000001</v>
      </c>
      <c r="K5733" s="129">
        <f t="shared" si="163"/>
        <v>3.7719910022297967</v>
      </c>
      <c r="L5733" s="142" t="str">
        <f>VLOOKUP(C5733,[6]Consolidado!$B$1:$H$1000,2,FALSE)</f>
        <v>Maderas Collective</v>
      </c>
      <c r="M5733" s="144" t="str">
        <f>VLOOKUP(C5733,[6]Consolidado!$B$1:$H$1000,3,FALSE)</f>
        <v>Plantilla Silla Wework</v>
      </c>
      <c r="N5733" s="145"/>
      <c r="O5733" s="141"/>
      <c r="P5733" s="141"/>
    </row>
    <row r="5734" spans="1:16" s="71" customFormat="1" ht="16.5" customHeight="1" outlineLevel="1" x14ac:dyDescent="0.2">
      <c r="A5734" s="60" t="s">
        <v>732</v>
      </c>
      <c r="B5734" s="61">
        <v>43020</v>
      </c>
      <c r="C5734" s="141">
        <v>387</v>
      </c>
      <c r="D5734" s="63" t="str">
        <f>VLOOKUP(C5734,[6]Consolidado!$B$1:$H$1000,4,FALSE)</f>
        <v>Finalizada</v>
      </c>
      <c r="E5734" s="64" t="s">
        <v>28</v>
      </c>
      <c r="F5734" s="65" t="s">
        <v>315</v>
      </c>
      <c r="G5734" s="66">
        <v>1</v>
      </c>
      <c r="H5734" s="67">
        <v>716.52</v>
      </c>
      <c r="I5734" s="129">
        <v>716.52</v>
      </c>
      <c r="J5734" s="86">
        <v>30.540900000000001</v>
      </c>
      <c r="K5734" s="129">
        <f t="shared" si="163"/>
        <v>23.460998202410536</v>
      </c>
      <c r="L5734" s="142" t="str">
        <f>VLOOKUP(C5734,[6]Consolidado!$B$1:$H$1000,2,FALSE)</f>
        <v>Costa Palmas</v>
      </c>
      <c r="M5734" s="144" t="str">
        <f>VLOOKUP(C5734,[6]Consolidado!$B$1:$H$1000,3,FALSE)</f>
        <v>BC-CP-01 Credenza</v>
      </c>
      <c r="N5734" s="145"/>
      <c r="O5734" s="141"/>
      <c r="P5734" s="141"/>
    </row>
    <row r="5735" spans="1:16" s="71" customFormat="1" ht="16.5" customHeight="1" outlineLevel="1" x14ac:dyDescent="0.2">
      <c r="A5735" s="60" t="s">
        <v>732</v>
      </c>
      <c r="B5735" s="61">
        <v>43020</v>
      </c>
      <c r="C5735" s="141" t="s">
        <v>290</v>
      </c>
      <c r="D5735" s="63" t="str">
        <f>VLOOKUP(C5735,[6]Consolidado!$B$1:$H$1000,4,FALSE)</f>
        <v>En Proceso</v>
      </c>
      <c r="E5735" s="64" t="s">
        <v>25</v>
      </c>
      <c r="F5735" s="65" t="s">
        <v>359</v>
      </c>
      <c r="G5735" s="66">
        <v>3</v>
      </c>
      <c r="H5735" s="67">
        <v>142.25645599999999</v>
      </c>
      <c r="I5735" s="129">
        <v>426.76936899999998</v>
      </c>
      <c r="J5735" s="86">
        <v>30.540900000000001</v>
      </c>
      <c r="K5735" s="129">
        <f t="shared" si="163"/>
        <v>13.97369982547993</v>
      </c>
      <c r="L5735" s="142" t="str">
        <f>VLOOKUP(C5735,[6]Consolidado!$B$1:$H$1000,2,FALSE)</f>
        <v>Acabado</v>
      </c>
      <c r="M5735" s="144" t="str">
        <f>VLOOKUP(C5735,[6]Consolidado!$B$1:$H$1000,3,FALSE)</f>
        <v>Material de acabado pendiente de distribuir</v>
      </c>
      <c r="N5735" s="145"/>
      <c r="O5735" s="141"/>
      <c r="P5735" s="141"/>
    </row>
    <row r="5736" spans="1:16" s="71" customFormat="1" ht="16.5" customHeight="1" outlineLevel="1" x14ac:dyDescent="0.2">
      <c r="A5736" s="60" t="s">
        <v>732</v>
      </c>
      <c r="B5736" s="61">
        <v>43020</v>
      </c>
      <c r="C5736" s="141" t="s">
        <v>290</v>
      </c>
      <c r="D5736" s="63" t="str">
        <f>VLOOKUP(C5736,[6]Consolidado!$B$1:$H$1000,4,FALSE)</f>
        <v>En Proceso</v>
      </c>
      <c r="E5736" s="64" t="s">
        <v>25</v>
      </c>
      <c r="F5736" s="65" t="s">
        <v>327</v>
      </c>
      <c r="G5736" s="66">
        <v>1</v>
      </c>
      <c r="H5736" s="67">
        <v>1209.67</v>
      </c>
      <c r="I5736" s="129">
        <v>1209.67</v>
      </c>
      <c r="J5736" s="86">
        <v>30.540900000000001</v>
      </c>
      <c r="K5736" s="129">
        <f t="shared" si="163"/>
        <v>39.608197531834364</v>
      </c>
      <c r="L5736" s="142" t="str">
        <f>VLOOKUP(C5736,[6]Consolidado!$B$1:$H$1000,2,FALSE)</f>
        <v>Acabado</v>
      </c>
      <c r="M5736" s="144" t="str">
        <f>VLOOKUP(C5736,[6]Consolidado!$B$1:$H$1000,3,FALSE)</f>
        <v>Material de acabado pendiente de distribuir</v>
      </c>
      <c r="N5736" s="145"/>
      <c r="O5736" s="141"/>
      <c r="P5736" s="141"/>
    </row>
    <row r="5737" spans="1:16" s="71" customFormat="1" ht="16.5" customHeight="1" outlineLevel="1" x14ac:dyDescent="0.2">
      <c r="A5737" s="60" t="s">
        <v>732</v>
      </c>
      <c r="B5737" s="61">
        <v>43020</v>
      </c>
      <c r="C5737" s="141">
        <v>379</v>
      </c>
      <c r="D5737" s="63" t="str">
        <f>VLOOKUP(C5737,[6]Consolidado!$B$1:$H$1000,4,FALSE)</f>
        <v>Finalizada</v>
      </c>
      <c r="E5737" s="64" t="s">
        <v>51</v>
      </c>
      <c r="F5737" s="65" t="s">
        <v>300</v>
      </c>
      <c r="G5737" s="66">
        <v>14.64</v>
      </c>
      <c r="H5737" s="67">
        <v>198.632576</v>
      </c>
      <c r="I5737" s="129">
        <v>2907.9809089999999</v>
      </c>
      <c r="J5737" s="86">
        <v>30.540900000000001</v>
      </c>
      <c r="K5737" s="129">
        <f t="shared" si="163"/>
        <v>95.215953328159941</v>
      </c>
      <c r="L5737" s="142" t="str">
        <f>VLOOKUP(C5737,[6]Consolidado!$B$1:$H$1000,2,FALSE)</f>
        <v>Papagayo Four Seasons</v>
      </c>
      <c r="M5737" s="144" t="str">
        <f>VLOOKUP(C5737,[6]Consolidado!$B$1:$H$1000,3,FALSE)</f>
        <v>BGE-253 Low Dining chair @ Outdoor Dining</v>
      </c>
      <c r="N5737" s="145"/>
      <c r="O5737" s="141"/>
      <c r="P5737" s="141"/>
    </row>
    <row r="5738" spans="1:16" s="71" customFormat="1" ht="16.5" customHeight="1" outlineLevel="1" x14ac:dyDescent="0.2">
      <c r="A5738" s="60" t="s">
        <v>732</v>
      </c>
      <c r="B5738" s="61">
        <v>43020</v>
      </c>
      <c r="C5738" s="141">
        <v>466</v>
      </c>
      <c r="D5738" s="63" t="str">
        <f>VLOOKUP(C5738,[6]Consolidado!$B$1:$H$1000,4,FALSE)</f>
        <v>Finalizada</v>
      </c>
      <c r="E5738" s="64" t="s">
        <v>28</v>
      </c>
      <c r="F5738" s="65" t="s">
        <v>358</v>
      </c>
      <c r="G5738" s="66">
        <v>1</v>
      </c>
      <c r="H5738" s="67">
        <v>525.46154100000001</v>
      </c>
      <c r="I5738" s="129">
        <v>525.46154100000001</v>
      </c>
      <c r="J5738" s="86">
        <v>30.540900000000001</v>
      </c>
      <c r="K5738" s="129">
        <f t="shared" si="163"/>
        <v>17.205175387758711</v>
      </c>
      <c r="L5738" s="142" t="str">
        <f>VLOOKUP(C5738,[6]Consolidado!$B$1:$H$1000,2,FALSE)</f>
        <v>18th Street Restaurant</v>
      </c>
      <c r="M5738" s="144" t="str">
        <f>VLOOKUP(C5738,[6]Consolidado!$B$1:$H$1000,3,FALSE)</f>
        <v>TB-04 Pill shaped dining table</v>
      </c>
      <c r="N5738" s="145"/>
      <c r="O5738" s="141"/>
      <c r="P5738" s="141"/>
    </row>
    <row r="5739" spans="1:16" s="71" customFormat="1" ht="16.5" customHeight="1" outlineLevel="1" x14ac:dyDescent="0.2">
      <c r="A5739" s="60" t="s">
        <v>732</v>
      </c>
      <c r="B5739" s="61">
        <v>43020</v>
      </c>
      <c r="C5739" s="141">
        <v>466</v>
      </c>
      <c r="D5739" s="63" t="str">
        <f>VLOOKUP(C5739,[6]Consolidado!$B$1:$H$1000,4,FALSE)</f>
        <v>Finalizada</v>
      </c>
      <c r="E5739" s="64" t="s">
        <v>28</v>
      </c>
      <c r="F5739" s="65" t="s">
        <v>337</v>
      </c>
      <c r="G5739" s="66">
        <v>0.63</v>
      </c>
      <c r="H5739" s="67">
        <v>838.979333</v>
      </c>
      <c r="I5739" s="129">
        <v>528.55697999999995</v>
      </c>
      <c r="J5739" s="86">
        <v>30.540900000000001</v>
      </c>
      <c r="K5739" s="129">
        <f t="shared" si="163"/>
        <v>17.306529277133286</v>
      </c>
      <c r="L5739" s="142" t="str">
        <f>VLOOKUP(C5739,[6]Consolidado!$B$1:$H$1000,2,FALSE)</f>
        <v>18th Street Restaurant</v>
      </c>
      <c r="M5739" s="144" t="str">
        <f>VLOOKUP(C5739,[6]Consolidado!$B$1:$H$1000,3,FALSE)</f>
        <v>TB-04 Pill shaped dining table</v>
      </c>
      <c r="N5739" s="145"/>
      <c r="O5739" s="141"/>
      <c r="P5739" s="141"/>
    </row>
    <row r="5740" spans="1:16" s="71" customFormat="1" ht="16.5" customHeight="1" outlineLevel="1" x14ac:dyDescent="0.2">
      <c r="A5740" s="60" t="s">
        <v>732</v>
      </c>
      <c r="B5740" s="61">
        <v>43034</v>
      </c>
      <c r="C5740" s="141">
        <v>379</v>
      </c>
      <c r="D5740" s="63" t="str">
        <f>VLOOKUP(C5740,[6]Consolidado!$B$1:$H$1000,4,FALSE)</f>
        <v>Finalizada</v>
      </c>
      <c r="E5740" s="64" t="s">
        <v>40</v>
      </c>
      <c r="F5740" s="65" t="s">
        <v>330</v>
      </c>
      <c r="G5740" s="66">
        <v>2000</v>
      </c>
      <c r="H5740" s="67">
        <v>0.16800000000000001</v>
      </c>
      <c r="I5740" s="129">
        <v>336</v>
      </c>
      <c r="J5740" s="86">
        <v>30.540900000000001</v>
      </c>
      <c r="K5740" s="129">
        <f t="shared" si="163"/>
        <v>11.00164042317024</v>
      </c>
      <c r="L5740" s="142" t="str">
        <f>VLOOKUP(C5740,[6]Consolidado!$B$1:$H$1000,2,FALSE)</f>
        <v>Papagayo Four Seasons</v>
      </c>
      <c r="M5740" s="144" t="str">
        <f>VLOOKUP(C5740,[6]Consolidado!$B$1:$H$1000,3,FALSE)</f>
        <v>BGE-253 Low Dining chair @ Outdoor Dining</v>
      </c>
      <c r="N5740" s="145"/>
      <c r="O5740" s="141"/>
      <c r="P5740" s="141"/>
    </row>
    <row r="5741" spans="1:16" s="71" customFormat="1" ht="16.5" customHeight="1" outlineLevel="1" x14ac:dyDescent="0.2">
      <c r="A5741" s="60" t="s">
        <v>732</v>
      </c>
      <c r="B5741" s="61">
        <v>43020</v>
      </c>
      <c r="C5741" s="141">
        <v>467</v>
      </c>
      <c r="D5741" s="63" t="str">
        <f>VLOOKUP(C5741,[6]Consolidado!$B$1:$H$1000,4,FALSE)</f>
        <v>Finalizada</v>
      </c>
      <c r="E5741" s="64" t="s">
        <v>28</v>
      </c>
      <c r="F5741" s="65" t="s">
        <v>337</v>
      </c>
      <c r="G5741" s="66">
        <v>0.38</v>
      </c>
      <c r="H5741" s="67">
        <v>838.979333</v>
      </c>
      <c r="I5741" s="129">
        <v>318.81214699999998</v>
      </c>
      <c r="J5741" s="86">
        <v>30.540900000000001</v>
      </c>
      <c r="K5741" s="129">
        <f t="shared" si="163"/>
        <v>10.438858939978847</v>
      </c>
      <c r="L5741" s="142" t="str">
        <f>VLOOKUP(C5741,[6]Consolidado!$B$1:$H$1000,2,FALSE)</f>
        <v>18th Street Restaurant</v>
      </c>
      <c r="M5741" s="144" t="str">
        <f>VLOOKUP(C5741,[6]Consolidado!$B$1:$H$1000,3,FALSE)</f>
        <v>TB-04A Pill shaped dining table - large</v>
      </c>
      <c r="N5741" s="145"/>
      <c r="O5741" s="141"/>
      <c r="P5741" s="141"/>
    </row>
    <row r="5742" spans="1:16" s="71" customFormat="1" ht="16.5" customHeight="1" outlineLevel="1" x14ac:dyDescent="0.2">
      <c r="A5742" s="60" t="s">
        <v>732</v>
      </c>
      <c r="B5742" s="61">
        <v>43034</v>
      </c>
      <c r="C5742" s="141" t="s">
        <v>290</v>
      </c>
      <c r="D5742" s="63" t="str">
        <f>VLOOKUP(C5742,[6]Consolidado!$B$1:$H$1000,4,FALSE)</f>
        <v>En Proceso</v>
      </c>
      <c r="E5742" s="64" t="s">
        <v>25</v>
      </c>
      <c r="F5742" s="65" t="s">
        <v>328</v>
      </c>
      <c r="G5742" s="66">
        <v>3</v>
      </c>
      <c r="H5742" s="67">
        <v>348.65106600000001</v>
      </c>
      <c r="I5742" s="129">
        <v>1045.953199</v>
      </c>
      <c r="J5742" s="86">
        <v>30.540900000000001</v>
      </c>
      <c r="K5742" s="129">
        <f t="shared" si="163"/>
        <v>34.247622008519727</v>
      </c>
      <c r="L5742" s="142" t="str">
        <f>VLOOKUP(C5742,[6]Consolidado!$B$1:$H$1000,2,FALSE)</f>
        <v>Acabado</v>
      </c>
      <c r="M5742" s="144" t="str">
        <f>VLOOKUP(C5742,[6]Consolidado!$B$1:$H$1000,3,FALSE)</f>
        <v>Material de acabado pendiente de distribuir</v>
      </c>
      <c r="N5742" s="145"/>
      <c r="O5742" s="141"/>
      <c r="P5742" s="141"/>
    </row>
    <row r="5743" spans="1:16" s="71" customFormat="1" ht="16.5" customHeight="1" outlineLevel="1" x14ac:dyDescent="0.2">
      <c r="A5743" s="60" t="s">
        <v>732</v>
      </c>
      <c r="B5743" s="61">
        <v>43019</v>
      </c>
      <c r="C5743" s="141">
        <v>360</v>
      </c>
      <c r="D5743" s="63" t="str">
        <f>VLOOKUP(C5743,[6]Consolidado!$B$1:$H$1000,4,FALSE)</f>
        <v>Finalizada</v>
      </c>
      <c r="E5743" s="64" t="s">
        <v>78</v>
      </c>
      <c r="F5743" s="65" t="s">
        <v>352</v>
      </c>
      <c r="G5743" s="66">
        <v>81</v>
      </c>
      <c r="H5743" s="67">
        <v>2.2835860000000001</v>
      </c>
      <c r="I5743" s="129">
        <v>184.970473</v>
      </c>
      <c r="J5743" s="86">
        <v>30.540900000000001</v>
      </c>
      <c r="K5743" s="129">
        <f t="shared" si="163"/>
        <v>6.0564840263384507</v>
      </c>
      <c r="L5743" s="142" t="str">
        <f>VLOOKUP(C5743,[6]Consolidado!$B$1:$H$1000,2,FALSE)</f>
        <v>Blue Mesa Granite</v>
      </c>
      <c r="M5743" s="144" t="str">
        <f>VLOOKUP(C5743,[6]Consolidado!$B$1:$H$1000,3,FALSE)</f>
        <v xml:space="preserve">15.5" Long Upholstered Banquette </v>
      </c>
      <c r="N5743" s="145"/>
      <c r="O5743" s="141"/>
      <c r="P5743" s="141"/>
    </row>
    <row r="5744" spans="1:16" s="71" customFormat="1" ht="16.5" customHeight="1" outlineLevel="1" x14ac:dyDescent="0.2">
      <c r="A5744" s="60" t="s">
        <v>732</v>
      </c>
      <c r="B5744" s="61">
        <v>43019</v>
      </c>
      <c r="C5744" s="141" t="s">
        <v>89</v>
      </c>
      <c r="D5744" s="63" t="str">
        <f>VLOOKUP(C5744,[6]Consolidado!$B$1:$H$1000,4,FALSE)</f>
        <v>En Proceso</v>
      </c>
      <c r="E5744" s="64" t="s">
        <v>33</v>
      </c>
      <c r="F5744" s="65" t="s">
        <v>727</v>
      </c>
      <c r="G5744" s="66">
        <v>283.45</v>
      </c>
      <c r="H5744" s="67">
        <v>2.600902</v>
      </c>
      <c r="I5744" s="129">
        <v>737.22563000000002</v>
      </c>
      <c r="J5744" s="86">
        <v>30.540900000000001</v>
      </c>
      <c r="K5744" s="129">
        <f t="shared" si="163"/>
        <v>24.138962178586748</v>
      </c>
      <c r="L5744" s="142" t="str">
        <f>VLOOKUP(C5744,[6]Consolidado!$B$1:$H$1000,2,FALSE)</f>
        <v>Empaque</v>
      </c>
      <c r="M5744" s="144" t="str">
        <f>VLOOKUP(C5744,[6]Consolidado!$B$1:$H$1000,3,FALSE)</f>
        <v>Material de empaque pendiente de distribuir</v>
      </c>
      <c r="N5744" s="145"/>
      <c r="O5744" s="141"/>
      <c r="P5744" s="141"/>
    </row>
    <row r="5745" spans="1:16" s="71" customFormat="1" ht="16.5" customHeight="1" outlineLevel="1" x14ac:dyDescent="0.2">
      <c r="A5745" s="60" t="s">
        <v>732</v>
      </c>
      <c r="B5745" s="61">
        <v>43034</v>
      </c>
      <c r="C5745" s="141">
        <v>493</v>
      </c>
      <c r="D5745" s="63" t="str">
        <f>VLOOKUP(C5745,[6]Consolidado!$B$1:$H$1000,4,FALSE)</f>
        <v>En Proceso</v>
      </c>
      <c r="E5745" s="64" t="s">
        <v>40</v>
      </c>
      <c r="F5745" s="65" t="s">
        <v>124</v>
      </c>
      <c r="G5745" s="66">
        <v>300</v>
      </c>
      <c r="H5745" s="67">
        <v>0.14754600000000001</v>
      </c>
      <c r="I5745" s="129">
        <v>44.263761000000002</v>
      </c>
      <c r="J5745" s="86">
        <v>30.540900000000001</v>
      </c>
      <c r="K5745" s="129">
        <f t="shared" si="163"/>
        <v>1.4493273282712691</v>
      </c>
      <c r="L5745" s="142" t="str">
        <f>VLOOKUP(C5745,[6]Consolidado!$B$1:$H$1000,2,FALSE)</f>
        <v>Maderas Collective</v>
      </c>
      <c r="M5745" s="144" t="str">
        <f>VLOOKUP(C5745,[6]Consolidado!$B$1:$H$1000,3,FALSE)</f>
        <v>Plantilla Silla Wework</v>
      </c>
      <c r="N5745" s="145"/>
      <c r="O5745" s="141"/>
      <c r="P5745" s="141"/>
    </row>
    <row r="5746" spans="1:16" s="71" customFormat="1" ht="16.5" customHeight="1" outlineLevel="1" x14ac:dyDescent="0.2">
      <c r="A5746" s="60" t="s">
        <v>732</v>
      </c>
      <c r="B5746" s="61">
        <v>43019</v>
      </c>
      <c r="C5746" s="141">
        <v>387</v>
      </c>
      <c r="D5746" s="63" t="str">
        <f>VLOOKUP(C5746,[6]Consolidado!$B$1:$H$1000,4,FALSE)</f>
        <v>Finalizada</v>
      </c>
      <c r="E5746" s="64" t="s">
        <v>40</v>
      </c>
      <c r="F5746" s="65" t="s">
        <v>314</v>
      </c>
      <c r="G5746" s="66">
        <v>90</v>
      </c>
      <c r="H5746" s="67">
        <v>0.40263599999999999</v>
      </c>
      <c r="I5746" s="129">
        <v>36.237231000000001</v>
      </c>
      <c r="J5746" s="86">
        <v>30.540900000000001</v>
      </c>
      <c r="K5746" s="129">
        <f t="shared" si="163"/>
        <v>1.1865148374802315</v>
      </c>
      <c r="L5746" s="142" t="str">
        <f>VLOOKUP(C5746,[6]Consolidado!$B$1:$H$1000,2,FALSE)</f>
        <v>Costa Palmas</v>
      </c>
      <c r="M5746" s="144" t="str">
        <f>VLOOKUP(C5746,[6]Consolidado!$B$1:$H$1000,3,FALSE)</f>
        <v>BC-CP-01 Credenza</v>
      </c>
      <c r="N5746" s="145"/>
      <c r="O5746" s="141"/>
      <c r="P5746" s="141"/>
    </row>
    <row r="5747" spans="1:16" s="71" customFormat="1" ht="16.5" customHeight="1" outlineLevel="1" x14ac:dyDescent="0.2">
      <c r="A5747" s="60" t="s">
        <v>732</v>
      </c>
      <c r="B5747" s="61">
        <v>43019</v>
      </c>
      <c r="C5747" s="141">
        <v>387</v>
      </c>
      <c r="D5747" s="63" t="str">
        <f>VLOOKUP(C5747,[6]Consolidado!$B$1:$H$1000,4,FALSE)</f>
        <v>Finalizada</v>
      </c>
      <c r="E5747" s="64" t="s">
        <v>28</v>
      </c>
      <c r="F5747" s="65" t="s">
        <v>358</v>
      </c>
      <c r="G5747" s="66">
        <v>3</v>
      </c>
      <c r="H5747" s="67">
        <v>525.46154100000001</v>
      </c>
      <c r="I5747" s="129">
        <v>1576.384622</v>
      </c>
      <c r="J5747" s="86">
        <v>30.540900000000001</v>
      </c>
      <c r="K5747" s="129">
        <f t="shared" si="163"/>
        <v>51.615526130533155</v>
      </c>
      <c r="L5747" s="142" t="str">
        <f>VLOOKUP(C5747,[6]Consolidado!$B$1:$H$1000,2,FALSE)</f>
        <v>Costa Palmas</v>
      </c>
      <c r="M5747" s="144" t="str">
        <f>VLOOKUP(C5747,[6]Consolidado!$B$1:$H$1000,3,FALSE)</f>
        <v>BC-CP-01 Credenza</v>
      </c>
      <c r="N5747" s="145"/>
      <c r="O5747" s="141"/>
      <c r="P5747" s="141"/>
    </row>
    <row r="5748" spans="1:16" s="71" customFormat="1" ht="16.5" customHeight="1" outlineLevel="1" x14ac:dyDescent="0.2">
      <c r="A5748" s="60" t="s">
        <v>732</v>
      </c>
      <c r="B5748" s="61">
        <v>43019</v>
      </c>
      <c r="C5748" s="141">
        <v>387</v>
      </c>
      <c r="D5748" s="63" t="str">
        <f>VLOOKUP(C5748,[6]Consolidado!$B$1:$H$1000,4,FALSE)</f>
        <v>Finalizada</v>
      </c>
      <c r="E5748" s="64" t="s">
        <v>28</v>
      </c>
      <c r="F5748" s="65" t="s">
        <v>390</v>
      </c>
      <c r="G5748" s="66">
        <v>1</v>
      </c>
      <c r="H5748" s="67">
        <v>394.299868</v>
      </c>
      <c r="I5748" s="129">
        <v>394.299868</v>
      </c>
      <c r="J5748" s="86">
        <v>30.540900000000001</v>
      </c>
      <c r="K5748" s="129">
        <f t="shared" si="163"/>
        <v>12.910551686427054</v>
      </c>
      <c r="L5748" s="142" t="str">
        <f>VLOOKUP(C5748,[6]Consolidado!$B$1:$H$1000,2,FALSE)</f>
        <v>Costa Palmas</v>
      </c>
      <c r="M5748" s="144" t="str">
        <f>VLOOKUP(C5748,[6]Consolidado!$B$1:$H$1000,3,FALSE)</f>
        <v>BC-CP-01 Credenza</v>
      </c>
      <c r="N5748" s="145"/>
      <c r="O5748" s="141"/>
      <c r="P5748" s="141"/>
    </row>
    <row r="5749" spans="1:16" s="71" customFormat="1" ht="16.5" customHeight="1" outlineLevel="1" x14ac:dyDescent="0.2">
      <c r="A5749" s="60" t="s">
        <v>732</v>
      </c>
      <c r="B5749" s="61">
        <v>43019</v>
      </c>
      <c r="C5749" s="141">
        <v>387</v>
      </c>
      <c r="D5749" s="63" t="str">
        <f>VLOOKUP(C5749,[6]Consolidado!$B$1:$H$1000,4,FALSE)</f>
        <v>Finalizada</v>
      </c>
      <c r="E5749" s="64" t="s">
        <v>28</v>
      </c>
      <c r="F5749" s="65" t="s">
        <v>317</v>
      </c>
      <c r="G5749" s="66">
        <v>2</v>
      </c>
      <c r="H5749" s="67">
        <v>771.65107699999999</v>
      </c>
      <c r="I5749" s="129">
        <v>1543.302154</v>
      </c>
      <c r="J5749" s="86">
        <v>30.540900000000001</v>
      </c>
      <c r="K5749" s="129">
        <f t="shared" si="163"/>
        <v>50.532307626821733</v>
      </c>
      <c r="L5749" s="142" t="str">
        <f>VLOOKUP(C5749,[6]Consolidado!$B$1:$H$1000,2,FALSE)</f>
        <v>Costa Palmas</v>
      </c>
      <c r="M5749" s="144" t="str">
        <f>VLOOKUP(C5749,[6]Consolidado!$B$1:$H$1000,3,FALSE)</f>
        <v>BC-CP-01 Credenza</v>
      </c>
      <c r="N5749" s="145"/>
      <c r="O5749" s="141"/>
      <c r="P5749" s="141"/>
    </row>
    <row r="5750" spans="1:16" s="71" customFormat="1" ht="16.5" customHeight="1" outlineLevel="1" x14ac:dyDescent="0.2">
      <c r="A5750" s="60" t="s">
        <v>732</v>
      </c>
      <c r="B5750" s="61">
        <v>43019</v>
      </c>
      <c r="C5750" s="141">
        <v>387</v>
      </c>
      <c r="D5750" s="63" t="str">
        <f>VLOOKUP(C5750,[6]Consolidado!$B$1:$H$1000,4,FALSE)</f>
        <v>Finalizada</v>
      </c>
      <c r="E5750" s="64" t="s">
        <v>28</v>
      </c>
      <c r="F5750" s="65" t="s">
        <v>348</v>
      </c>
      <c r="G5750" s="66">
        <v>2</v>
      </c>
      <c r="H5750" s="67">
        <v>807.16368399999999</v>
      </c>
      <c r="I5750" s="129">
        <v>1614.327368</v>
      </c>
      <c r="J5750" s="86">
        <v>30.540900000000001</v>
      </c>
      <c r="K5750" s="129">
        <f t="shared" si="163"/>
        <v>52.857884607198869</v>
      </c>
      <c r="L5750" s="142" t="str">
        <f>VLOOKUP(C5750,[6]Consolidado!$B$1:$H$1000,2,FALSE)</f>
        <v>Costa Palmas</v>
      </c>
      <c r="M5750" s="144" t="str">
        <f>VLOOKUP(C5750,[6]Consolidado!$B$1:$H$1000,3,FALSE)</f>
        <v>BC-CP-01 Credenza</v>
      </c>
      <c r="N5750" s="145"/>
      <c r="O5750" s="141"/>
      <c r="P5750" s="141"/>
    </row>
    <row r="5751" spans="1:16" s="71" customFormat="1" ht="16.5" customHeight="1" outlineLevel="1" x14ac:dyDescent="0.2">
      <c r="A5751" s="60" t="s">
        <v>732</v>
      </c>
      <c r="B5751" s="61">
        <v>43019</v>
      </c>
      <c r="C5751" s="141">
        <v>387</v>
      </c>
      <c r="D5751" s="63" t="str">
        <f>VLOOKUP(C5751,[6]Consolidado!$B$1:$H$1000,4,FALSE)</f>
        <v>Finalizada</v>
      </c>
      <c r="E5751" s="64" t="s">
        <v>40</v>
      </c>
      <c r="F5751" s="65" t="s">
        <v>343</v>
      </c>
      <c r="G5751" s="66">
        <v>120</v>
      </c>
      <c r="H5751" s="67">
        <v>0.53120699999999998</v>
      </c>
      <c r="I5751" s="129">
        <v>63.744860000000003</v>
      </c>
      <c r="J5751" s="86">
        <v>30.540900000000001</v>
      </c>
      <c r="K5751" s="129">
        <f t="shared" si="163"/>
        <v>2.0871965135277613</v>
      </c>
      <c r="L5751" s="142" t="str">
        <f>VLOOKUP(C5751,[6]Consolidado!$B$1:$H$1000,2,FALSE)</f>
        <v>Costa Palmas</v>
      </c>
      <c r="M5751" s="144" t="str">
        <f>VLOOKUP(C5751,[6]Consolidado!$B$1:$H$1000,3,FALSE)</f>
        <v>BC-CP-01 Credenza</v>
      </c>
      <c r="N5751" s="145"/>
      <c r="O5751" s="141"/>
      <c r="P5751" s="141"/>
    </row>
    <row r="5752" spans="1:16" s="71" customFormat="1" ht="16.5" customHeight="1" outlineLevel="1" x14ac:dyDescent="0.2">
      <c r="A5752" s="60" t="s">
        <v>732</v>
      </c>
      <c r="B5752" s="61">
        <v>43019</v>
      </c>
      <c r="C5752" s="141">
        <v>387</v>
      </c>
      <c r="D5752" s="63" t="str">
        <f>VLOOKUP(C5752,[6]Consolidado!$B$1:$H$1000,4,FALSE)</f>
        <v>Finalizada</v>
      </c>
      <c r="E5752" s="64" t="s">
        <v>40</v>
      </c>
      <c r="F5752" s="65" t="s">
        <v>326</v>
      </c>
      <c r="G5752" s="66">
        <v>90</v>
      </c>
      <c r="H5752" s="67">
        <v>0.80806699999999998</v>
      </c>
      <c r="I5752" s="129">
        <v>72.726046999999994</v>
      </c>
      <c r="J5752" s="86">
        <v>30.540900000000001</v>
      </c>
      <c r="K5752" s="129">
        <f t="shared" si="163"/>
        <v>2.3812673169421985</v>
      </c>
      <c r="L5752" s="142" t="str">
        <f>VLOOKUP(C5752,[6]Consolidado!$B$1:$H$1000,2,FALSE)</f>
        <v>Costa Palmas</v>
      </c>
      <c r="M5752" s="144" t="str">
        <f>VLOOKUP(C5752,[6]Consolidado!$B$1:$H$1000,3,FALSE)</f>
        <v>BC-CP-01 Credenza</v>
      </c>
      <c r="N5752" s="145"/>
      <c r="O5752" s="141"/>
      <c r="P5752" s="141"/>
    </row>
    <row r="5753" spans="1:16" s="71" customFormat="1" ht="16.5" customHeight="1" outlineLevel="1" x14ac:dyDescent="0.2">
      <c r="A5753" s="60" t="s">
        <v>732</v>
      </c>
      <c r="B5753" s="61">
        <v>43019</v>
      </c>
      <c r="C5753" s="141">
        <v>387</v>
      </c>
      <c r="D5753" s="63" t="str">
        <f>VLOOKUP(C5753,[6]Consolidado!$B$1:$H$1000,4,FALSE)</f>
        <v>Finalizada</v>
      </c>
      <c r="E5753" s="64" t="s">
        <v>40</v>
      </c>
      <c r="F5753" s="65" t="s">
        <v>54</v>
      </c>
      <c r="G5753" s="66">
        <v>120</v>
      </c>
      <c r="H5753" s="67">
        <v>1.1853260000000001</v>
      </c>
      <c r="I5753" s="129">
        <v>142.239068</v>
      </c>
      <c r="J5753" s="86">
        <v>30.540900000000001</v>
      </c>
      <c r="K5753" s="129">
        <f t="shared" si="163"/>
        <v>4.6573305960204188</v>
      </c>
      <c r="L5753" s="142" t="str">
        <f>VLOOKUP(C5753,[6]Consolidado!$B$1:$H$1000,2,FALSE)</f>
        <v>Costa Palmas</v>
      </c>
      <c r="M5753" s="144" t="str">
        <f>VLOOKUP(C5753,[6]Consolidado!$B$1:$H$1000,3,FALSE)</f>
        <v>BC-CP-01 Credenza</v>
      </c>
      <c r="N5753" s="145"/>
      <c r="O5753" s="141"/>
      <c r="P5753" s="141"/>
    </row>
    <row r="5754" spans="1:16" s="71" customFormat="1" ht="16.5" customHeight="1" outlineLevel="1" x14ac:dyDescent="0.2">
      <c r="A5754" s="60" t="s">
        <v>732</v>
      </c>
      <c r="B5754" s="61">
        <v>43034</v>
      </c>
      <c r="C5754" s="141" t="s">
        <v>290</v>
      </c>
      <c r="D5754" s="63" t="str">
        <f>VLOOKUP(C5754,[6]Consolidado!$B$1:$H$1000,4,FALSE)</f>
        <v>En Proceso</v>
      </c>
      <c r="E5754" s="64" t="s">
        <v>25</v>
      </c>
      <c r="F5754" s="65" t="s">
        <v>320</v>
      </c>
      <c r="G5754" s="66">
        <v>5</v>
      </c>
      <c r="H5754" s="67">
        <v>619.347624</v>
      </c>
      <c r="I5754" s="129">
        <v>3096.7381209999999</v>
      </c>
      <c r="J5754" s="86">
        <v>30.540900000000001</v>
      </c>
      <c r="K5754" s="129">
        <f t="shared" si="163"/>
        <v>101.39642646418409</v>
      </c>
      <c r="L5754" s="142" t="str">
        <f>VLOOKUP(C5754,[6]Consolidado!$B$1:$H$1000,2,FALSE)</f>
        <v>Acabado</v>
      </c>
      <c r="M5754" s="144" t="str">
        <f>VLOOKUP(C5754,[6]Consolidado!$B$1:$H$1000,3,FALSE)</f>
        <v>Material de acabado pendiente de distribuir</v>
      </c>
      <c r="N5754" s="145"/>
      <c r="O5754" s="141"/>
      <c r="P5754" s="141"/>
    </row>
    <row r="5755" spans="1:16" s="71" customFormat="1" ht="16.5" customHeight="1" outlineLevel="1" x14ac:dyDescent="0.2">
      <c r="A5755" s="60" t="s">
        <v>732</v>
      </c>
      <c r="B5755" s="61">
        <v>43034</v>
      </c>
      <c r="C5755" s="141" t="s">
        <v>290</v>
      </c>
      <c r="D5755" s="63" t="str">
        <f>VLOOKUP(C5755,[6]Consolidado!$B$1:$H$1000,4,FALSE)</f>
        <v>En Proceso</v>
      </c>
      <c r="E5755" s="64" t="s">
        <v>25</v>
      </c>
      <c r="F5755" s="65" t="s">
        <v>322</v>
      </c>
      <c r="G5755" s="66">
        <v>5</v>
      </c>
      <c r="H5755" s="67">
        <v>1315.523193</v>
      </c>
      <c r="I5755" s="129">
        <v>6577.615965</v>
      </c>
      <c r="J5755" s="86">
        <v>30.540900000000001</v>
      </c>
      <c r="K5755" s="129">
        <f t="shared" si="163"/>
        <v>215.3707312161724</v>
      </c>
      <c r="L5755" s="142" t="str">
        <f>VLOOKUP(C5755,[6]Consolidado!$B$1:$H$1000,2,FALSE)</f>
        <v>Acabado</v>
      </c>
      <c r="M5755" s="144" t="str">
        <f>VLOOKUP(C5755,[6]Consolidado!$B$1:$H$1000,3,FALSE)</f>
        <v>Material de acabado pendiente de distribuir</v>
      </c>
      <c r="N5755" s="145"/>
      <c r="O5755" s="141"/>
      <c r="P5755" s="141"/>
    </row>
    <row r="5756" spans="1:16" s="71" customFormat="1" ht="16.5" customHeight="1" outlineLevel="1" x14ac:dyDescent="0.2">
      <c r="A5756" s="60" t="s">
        <v>732</v>
      </c>
      <c r="B5756" s="61">
        <v>43034</v>
      </c>
      <c r="C5756" s="141" t="s">
        <v>290</v>
      </c>
      <c r="D5756" s="63" t="str">
        <f>VLOOKUP(C5756,[6]Consolidado!$B$1:$H$1000,4,FALSE)</f>
        <v>En Proceso</v>
      </c>
      <c r="E5756" s="64" t="s">
        <v>25</v>
      </c>
      <c r="F5756" s="65" t="s">
        <v>319</v>
      </c>
      <c r="G5756" s="66">
        <v>5</v>
      </c>
      <c r="H5756" s="67">
        <v>1224.7858060000001</v>
      </c>
      <c r="I5756" s="129">
        <v>6123.9290279999996</v>
      </c>
      <c r="J5756" s="86">
        <v>30.540900000000001</v>
      </c>
      <c r="K5756" s="129">
        <f t="shared" si="163"/>
        <v>200.51567006866202</v>
      </c>
      <c r="L5756" s="142" t="str">
        <f>VLOOKUP(C5756,[6]Consolidado!$B$1:$H$1000,2,FALSE)</f>
        <v>Acabado</v>
      </c>
      <c r="M5756" s="144" t="str">
        <f>VLOOKUP(C5756,[6]Consolidado!$B$1:$H$1000,3,FALSE)</f>
        <v>Material de acabado pendiente de distribuir</v>
      </c>
      <c r="N5756" s="145"/>
      <c r="O5756" s="141"/>
      <c r="P5756" s="141"/>
    </row>
    <row r="5757" spans="1:16" s="71" customFormat="1" ht="16.5" customHeight="1" outlineLevel="1" x14ac:dyDescent="0.2">
      <c r="A5757" s="60" t="s">
        <v>732</v>
      </c>
      <c r="B5757" s="61">
        <v>43034</v>
      </c>
      <c r="C5757" s="141" t="s">
        <v>290</v>
      </c>
      <c r="D5757" s="63" t="str">
        <f>VLOOKUP(C5757,[6]Consolidado!$B$1:$H$1000,4,FALSE)</f>
        <v>En Proceso</v>
      </c>
      <c r="E5757" s="64" t="s">
        <v>25</v>
      </c>
      <c r="F5757" s="65" t="s">
        <v>318</v>
      </c>
      <c r="G5757" s="66">
        <v>5</v>
      </c>
      <c r="H5757" s="67">
        <v>979.85963800000002</v>
      </c>
      <c r="I5757" s="129">
        <v>4899.2981909999999</v>
      </c>
      <c r="J5757" s="86">
        <v>30.540900000000001</v>
      </c>
      <c r="K5757" s="129">
        <f t="shared" si="163"/>
        <v>160.41761018830485</v>
      </c>
      <c r="L5757" s="142" t="str">
        <f>VLOOKUP(C5757,[6]Consolidado!$B$1:$H$1000,2,FALSE)</f>
        <v>Acabado</v>
      </c>
      <c r="M5757" s="144" t="str">
        <f>VLOOKUP(C5757,[6]Consolidado!$B$1:$H$1000,3,FALSE)</f>
        <v>Material de acabado pendiente de distribuir</v>
      </c>
      <c r="N5757" s="145"/>
      <c r="O5757" s="141"/>
      <c r="P5757" s="141"/>
    </row>
    <row r="5758" spans="1:16" s="71" customFormat="1" ht="16.5" customHeight="1" outlineLevel="1" x14ac:dyDescent="0.2">
      <c r="A5758" s="60" t="s">
        <v>732</v>
      </c>
      <c r="B5758" s="61">
        <v>43018</v>
      </c>
      <c r="C5758" s="141" t="s">
        <v>290</v>
      </c>
      <c r="D5758" s="63" t="str">
        <f>VLOOKUP(C5758,[6]Consolidado!$B$1:$H$1000,4,FALSE)</f>
        <v>En Proceso</v>
      </c>
      <c r="E5758" s="64" t="s">
        <v>25</v>
      </c>
      <c r="F5758" s="65" t="s">
        <v>295</v>
      </c>
      <c r="G5758" s="66">
        <v>3</v>
      </c>
      <c r="H5758" s="67">
        <v>270.664334</v>
      </c>
      <c r="I5758" s="129">
        <v>811.99300200000005</v>
      </c>
      <c r="J5758" s="86">
        <v>30.540900000000001</v>
      </c>
      <c r="K5758" s="129">
        <f t="shared" si="163"/>
        <v>26.587068553971889</v>
      </c>
      <c r="L5758" s="142" t="str">
        <f>VLOOKUP(C5758,[6]Consolidado!$B$1:$H$1000,2,FALSE)</f>
        <v>Acabado</v>
      </c>
      <c r="M5758" s="144" t="str">
        <f>VLOOKUP(C5758,[6]Consolidado!$B$1:$H$1000,3,FALSE)</f>
        <v>Material de acabado pendiente de distribuir</v>
      </c>
      <c r="N5758" s="145"/>
      <c r="O5758" s="141"/>
      <c r="P5758" s="141"/>
    </row>
    <row r="5759" spans="1:16" s="71" customFormat="1" ht="16.5" customHeight="1" outlineLevel="1" x14ac:dyDescent="0.2">
      <c r="A5759" s="60" t="s">
        <v>732</v>
      </c>
      <c r="B5759" s="61">
        <v>43018</v>
      </c>
      <c r="C5759" s="141" t="s">
        <v>290</v>
      </c>
      <c r="D5759" s="63" t="str">
        <f>VLOOKUP(C5759,[6]Consolidado!$B$1:$H$1000,4,FALSE)</f>
        <v>En Proceso</v>
      </c>
      <c r="E5759" s="64" t="s">
        <v>25</v>
      </c>
      <c r="F5759" s="65" t="s">
        <v>294</v>
      </c>
      <c r="G5759" s="66">
        <v>4</v>
      </c>
      <c r="H5759" s="67">
        <v>887.4203</v>
      </c>
      <c r="I5759" s="129">
        <v>3549.6812</v>
      </c>
      <c r="J5759" s="86">
        <v>30.540900000000001</v>
      </c>
      <c r="K5759" s="129">
        <f t="shared" si="163"/>
        <v>116.22713148597454</v>
      </c>
      <c r="L5759" s="142" t="str">
        <f>VLOOKUP(C5759,[6]Consolidado!$B$1:$H$1000,2,FALSE)</f>
        <v>Acabado</v>
      </c>
      <c r="M5759" s="144" t="str">
        <f>VLOOKUP(C5759,[6]Consolidado!$B$1:$H$1000,3,FALSE)</f>
        <v>Material de acabado pendiente de distribuir</v>
      </c>
      <c r="N5759" s="145"/>
      <c r="O5759" s="141"/>
      <c r="P5759" s="141"/>
    </row>
    <row r="5760" spans="1:16" s="71" customFormat="1" ht="16.5" customHeight="1" outlineLevel="1" x14ac:dyDescent="0.2">
      <c r="A5760" s="60" t="s">
        <v>732</v>
      </c>
      <c r="B5760" s="61">
        <v>43018</v>
      </c>
      <c r="C5760" s="141" t="s">
        <v>290</v>
      </c>
      <c r="D5760" s="63" t="str">
        <f>VLOOKUP(C5760,[6]Consolidado!$B$1:$H$1000,4,FALSE)</f>
        <v>En Proceso</v>
      </c>
      <c r="E5760" s="64" t="s">
        <v>25</v>
      </c>
      <c r="F5760" s="65" t="s">
        <v>311</v>
      </c>
      <c r="G5760" s="66">
        <v>1</v>
      </c>
      <c r="H5760" s="67">
        <v>643.67625299999997</v>
      </c>
      <c r="I5760" s="129">
        <v>643.67625299999997</v>
      </c>
      <c r="J5760" s="86">
        <v>30.540900000000001</v>
      </c>
      <c r="K5760" s="129">
        <f t="shared" si="163"/>
        <v>21.075877037022483</v>
      </c>
      <c r="L5760" s="142" t="str">
        <f>VLOOKUP(C5760,[6]Consolidado!$B$1:$H$1000,2,FALSE)</f>
        <v>Acabado</v>
      </c>
      <c r="M5760" s="144" t="str">
        <f>VLOOKUP(C5760,[6]Consolidado!$B$1:$H$1000,3,FALSE)</f>
        <v>Material de acabado pendiente de distribuir</v>
      </c>
      <c r="N5760" s="145"/>
      <c r="O5760" s="141"/>
      <c r="P5760" s="141"/>
    </row>
    <row r="5761" spans="1:16" s="71" customFormat="1" ht="16.5" customHeight="1" outlineLevel="1" x14ac:dyDescent="0.2">
      <c r="A5761" s="60" t="s">
        <v>732</v>
      </c>
      <c r="B5761" s="61">
        <v>43018</v>
      </c>
      <c r="C5761" s="141" t="s">
        <v>290</v>
      </c>
      <c r="D5761" s="63" t="str">
        <f>VLOOKUP(C5761,[6]Consolidado!$B$1:$H$1000,4,FALSE)</f>
        <v>En Proceso</v>
      </c>
      <c r="E5761" s="64" t="s">
        <v>25</v>
      </c>
      <c r="F5761" s="65" t="s">
        <v>383</v>
      </c>
      <c r="G5761" s="66">
        <v>1</v>
      </c>
      <c r="H5761" s="67">
        <v>663.14988000000005</v>
      </c>
      <c r="I5761" s="129">
        <v>663.14988000000005</v>
      </c>
      <c r="J5761" s="86">
        <v>30.540900000000001</v>
      </c>
      <c r="K5761" s="129">
        <f t="shared" si="163"/>
        <v>21.713501566751471</v>
      </c>
      <c r="L5761" s="142" t="str">
        <f>VLOOKUP(C5761,[6]Consolidado!$B$1:$H$1000,2,FALSE)</f>
        <v>Acabado</v>
      </c>
      <c r="M5761" s="144" t="str">
        <f>VLOOKUP(C5761,[6]Consolidado!$B$1:$H$1000,3,FALSE)</f>
        <v>Material de acabado pendiente de distribuir</v>
      </c>
      <c r="N5761" s="145"/>
      <c r="O5761" s="141"/>
      <c r="P5761" s="141"/>
    </row>
    <row r="5762" spans="1:16" s="71" customFormat="1" ht="16.5" customHeight="1" outlineLevel="1" x14ac:dyDescent="0.2">
      <c r="A5762" s="60" t="s">
        <v>732</v>
      </c>
      <c r="B5762" s="61">
        <v>43034</v>
      </c>
      <c r="C5762" s="141" t="s">
        <v>290</v>
      </c>
      <c r="D5762" s="63" t="str">
        <f>VLOOKUP(C5762,[6]Consolidado!$B$1:$H$1000,4,FALSE)</f>
        <v>En Proceso</v>
      </c>
      <c r="E5762" s="64" t="s">
        <v>25</v>
      </c>
      <c r="F5762" s="65" t="s">
        <v>361</v>
      </c>
      <c r="G5762" s="66">
        <v>1</v>
      </c>
      <c r="H5762" s="67">
        <v>231.32499999999999</v>
      </c>
      <c r="I5762" s="129">
        <v>231.32499999999999</v>
      </c>
      <c r="J5762" s="86">
        <v>30.540900000000001</v>
      </c>
      <c r="K5762" s="129">
        <f t="shared" si="163"/>
        <v>7.5742692586007614</v>
      </c>
      <c r="L5762" s="142" t="str">
        <f>VLOOKUP(C5762,[6]Consolidado!$B$1:$H$1000,2,FALSE)</f>
        <v>Acabado</v>
      </c>
      <c r="M5762" s="144" t="str">
        <f>VLOOKUP(C5762,[6]Consolidado!$B$1:$H$1000,3,FALSE)</f>
        <v>Material de acabado pendiente de distribuir</v>
      </c>
      <c r="N5762" s="145"/>
      <c r="O5762" s="141"/>
      <c r="P5762" s="141"/>
    </row>
    <row r="5763" spans="1:16" s="71" customFormat="1" ht="16.5" customHeight="1" outlineLevel="1" x14ac:dyDescent="0.2">
      <c r="A5763" s="60" t="s">
        <v>732</v>
      </c>
      <c r="B5763" s="61">
        <v>43034</v>
      </c>
      <c r="C5763" s="141" t="s">
        <v>290</v>
      </c>
      <c r="D5763" s="63" t="str">
        <f>VLOOKUP(C5763,[6]Consolidado!$B$1:$H$1000,4,FALSE)</f>
        <v>En Proceso</v>
      </c>
      <c r="E5763" s="64" t="s">
        <v>25</v>
      </c>
      <c r="F5763" s="65" t="s">
        <v>402</v>
      </c>
      <c r="G5763" s="66">
        <v>0.25</v>
      </c>
      <c r="H5763" s="67">
        <v>533.78</v>
      </c>
      <c r="I5763" s="129">
        <v>133.44499999999999</v>
      </c>
      <c r="J5763" s="86">
        <v>30.540900000000001</v>
      </c>
      <c r="K5763" s="129">
        <f t="shared" si="163"/>
        <v>4.3693866258034308</v>
      </c>
      <c r="L5763" s="142" t="str">
        <f>VLOOKUP(C5763,[6]Consolidado!$B$1:$H$1000,2,FALSE)</f>
        <v>Acabado</v>
      </c>
      <c r="M5763" s="144" t="str">
        <f>VLOOKUP(C5763,[6]Consolidado!$B$1:$H$1000,3,FALSE)</f>
        <v>Material de acabado pendiente de distribuir</v>
      </c>
      <c r="N5763" s="145"/>
      <c r="O5763" s="141"/>
      <c r="P5763" s="141"/>
    </row>
    <row r="5764" spans="1:16" s="71" customFormat="1" ht="16.5" customHeight="1" outlineLevel="1" x14ac:dyDescent="0.2">
      <c r="A5764" s="60" t="s">
        <v>732</v>
      </c>
      <c r="B5764" s="61">
        <v>43034</v>
      </c>
      <c r="C5764" s="141" t="s">
        <v>290</v>
      </c>
      <c r="D5764" s="63" t="str">
        <f>VLOOKUP(C5764,[6]Consolidado!$B$1:$H$1000,4,FALSE)</f>
        <v>En Proceso</v>
      </c>
      <c r="E5764" s="64" t="s">
        <v>25</v>
      </c>
      <c r="F5764" s="65" t="s">
        <v>401</v>
      </c>
      <c r="G5764" s="66">
        <v>1</v>
      </c>
      <c r="H5764" s="67">
        <v>412</v>
      </c>
      <c r="I5764" s="129">
        <v>412</v>
      </c>
      <c r="J5764" s="86">
        <v>30.540900000000001</v>
      </c>
      <c r="K5764" s="129">
        <f t="shared" si="163"/>
        <v>13.490106709363509</v>
      </c>
      <c r="L5764" s="142" t="str">
        <f>VLOOKUP(C5764,[6]Consolidado!$B$1:$H$1000,2,FALSE)</f>
        <v>Acabado</v>
      </c>
      <c r="M5764" s="144" t="str">
        <f>VLOOKUP(C5764,[6]Consolidado!$B$1:$H$1000,3,FALSE)</f>
        <v>Material de acabado pendiente de distribuir</v>
      </c>
      <c r="N5764" s="145"/>
      <c r="O5764" s="141"/>
      <c r="P5764" s="141"/>
    </row>
    <row r="5765" spans="1:16" s="71" customFormat="1" ht="16.5" customHeight="1" outlineLevel="1" x14ac:dyDescent="0.2">
      <c r="A5765" s="60" t="s">
        <v>732</v>
      </c>
      <c r="B5765" s="61">
        <v>43018</v>
      </c>
      <c r="C5765" s="141" t="s">
        <v>290</v>
      </c>
      <c r="D5765" s="63" t="str">
        <f>VLOOKUP(C5765,[6]Consolidado!$B$1:$H$1000,4,FALSE)</f>
        <v>En Proceso</v>
      </c>
      <c r="E5765" s="64" t="s">
        <v>25</v>
      </c>
      <c r="F5765" s="65" t="s">
        <v>327</v>
      </c>
      <c r="G5765" s="66">
        <v>2</v>
      </c>
      <c r="H5765" s="67">
        <v>1209.67</v>
      </c>
      <c r="I5765" s="129">
        <v>2419.34</v>
      </c>
      <c r="J5765" s="86">
        <v>30.540900000000001</v>
      </c>
      <c r="K5765" s="129">
        <f t="shared" si="163"/>
        <v>79.216395063668728</v>
      </c>
      <c r="L5765" s="142" t="str">
        <f>VLOOKUP(C5765,[6]Consolidado!$B$1:$H$1000,2,FALSE)</f>
        <v>Acabado</v>
      </c>
      <c r="M5765" s="144" t="str">
        <f>VLOOKUP(C5765,[6]Consolidado!$B$1:$H$1000,3,FALSE)</f>
        <v>Material de acabado pendiente de distribuir</v>
      </c>
      <c r="N5765" s="145"/>
      <c r="O5765" s="141"/>
      <c r="P5765" s="141"/>
    </row>
    <row r="5766" spans="1:16" s="71" customFormat="1" ht="16.5" customHeight="1" outlineLevel="1" x14ac:dyDescent="0.2">
      <c r="A5766" s="60" t="s">
        <v>732</v>
      </c>
      <c r="B5766" s="61">
        <v>43032</v>
      </c>
      <c r="C5766" s="141">
        <v>396</v>
      </c>
      <c r="D5766" s="63" t="str">
        <f>VLOOKUP(C5766,[6]Consolidado!$B$1:$H$1000,4,FALSE)</f>
        <v>En Proceso</v>
      </c>
      <c r="E5766" s="64" t="s">
        <v>40</v>
      </c>
      <c r="F5766" s="65" t="s">
        <v>330</v>
      </c>
      <c r="G5766" s="66">
        <v>5000</v>
      </c>
      <c r="H5766" s="67">
        <v>0.16800000000000001</v>
      </c>
      <c r="I5766" s="129">
        <v>840</v>
      </c>
      <c r="J5766" s="86">
        <v>30.540900000000001</v>
      </c>
      <c r="K5766" s="129">
        <f t="shared" si="163"/>
        <v>27.504101057925602</v>
      </c>
      <c r="L5766" s="142" t="str">
        <f>VLOOKUP(C5766,[6]Consolidado!$B$1:$H$1000,2,FALSE)</f>
        <v>WEWORK</v>
      </c>
      <c r="M5766" s="144" t="str">
        <f>VLOOKUP(C5766,[6]Consolidado!$B$1:$H$1000,3,FALSE)</f>
        <v>WC-Leon Dining Chair WW-CH-MEC-6849-A</v>
      </c>
      <c r="N5766" s="145"/>
      <c r="O5766" s="141"/>
      <c r="P5766" s="141"/>
    </row>
    <row r="5767" spans="1:16" s="71" customFormat="1" ht="16.5" customHeight="1" outlineLevel="1" x14ac:dyDescent="0.2">
      <c r="A5767" s="60" t="s">
        <v>732</v>
      </c>
      <c r="B5767" s="61">
        <v>43018</v>
      </c>
      <c r="C5767" s="141">
        <v>376</v>
      </c>
      <c r="D5767" s="63" t="str">
        <f>VLOOKUP(C5767,[6]Consolidado!$B$1:$H$1000,4,FALSE)</f>
        <v>Finalizada</v>
      </c>
      <c r="E5767" s="64" t="s">
        <v>49</v>
      </c>
      <c r="F5767" s="65" t="s">
        <v>382</v>
      </c>
      <c r="G5767" s="66">
        <v>7.5</v>
      </c>
      <c r="H5767" s="67">
        <v>0</v>
      </c>
      <c r="I5767" s="129">
        <v>0</v>
      </c>
      <c r="J5767" s="86">
        <v>30.540900000000001</v>
      </c>
      <c r="K5767" s="129">
        <f t="shared" si="163"/>
        <v>0</v>
      </c>
      <c r="L5767" s="142" t="str">
        <f>VLOOKUP(C5767,[6]Consolidado!$B$1:$H$1000,2,FALSE)</f>
        <v>Papagayo Four Seasons</v>
      </c>
      <c r="M5767" s="144" t="str">
        <f>VLOOKUP(C5767,[6]Consolidado!$B$1:$H$1000,3,FALSE)</f>
        <v>SPG-200 Counter stool @ Live Edge Table</v>
      </c>
      <c r="N5767" s="145"/>
      <c r="O5767" s="141"/>
      <c r="P5767" s="141"/>
    </row>
    <row r="5768" spans="1:16" s="71" customFormat="1" ht="16.5" customHeight="1" outlineLevel="1" x14ac:dyDescent="0.2">
      <c r="A5768" s="60" t="s">
        <v>732</v>
      </c>
      <c r="B5768" s="61">
        <v>43032</v>
      </c>
      <c r="C5768" s="141" t="s">
        <v>290</v>
      </c>
      <c r="D5768" s="63" t="str">
        <f>VLOOKUP(C5768,[6]Consolidado!$B$1:$H$1000,4,FALSE)</f>
        <v>En Proceso</v>
      </c>
      <c r="E5768" s="64" t="s">
        <v>25</v>
      </c>
      <c r="F5768" s="65" t="s">
        <v>327</v>
      </c>
      <c r="G5768" s="66">
        <v>1</v>
      </c>
      <c r="H5768" s="67">
        <v>1209.67</v>
      </c>
      <c r="I5768" s="129">
        <v>1209.67</v>
      </c>
      <c r="J5768" s="86">
        <v>30.540900000000001</v>
      </c>
      <c r="K5768" s="129">
        <f t="shared" si="163"/>
        <v>39.608197531834364</v>
      </c>
      <c r="L5768" s="142" t="str">
        <f>VLOOKUP(C5768,[6]Consolidado!$B$1:$H$1000,2,FALSE)</f>
        <v>Acabado</v>
      </c>
      <c r="M5768" s="144" t="str">
        <f>VLOOKUP(C5768,[6]Consolidado!$B$1:$H$1000,3,FALSE)</f>
        <v>Material de acabado pendiente de distribuir</v>
      </c>
      <c r="N5768" s="145"/>
      <c r="O5768" s="141"/>
      <c r="P5768" s="141"/>
    </row>
    <row r="5769" spans="1:16" s="71" customFormat="1" ht="16.5" customHeight="1" outlineLevel="1" x14ac:dyDescent="0.2">
      <c r="A5769" s="60" t="s">
        <v>732</v>
      </c>
      <c r="B5769" s="61">
        <v>43018</v>
      </c>
      <c r="C5769" s="141">
        <v>360</v>
      </c>
      <c r="D5769" s="63" t="str">
        <f>VLOOKUP(C5769,[6]Consolidado!$B$1:$H$1000,4,FALSE)</f>
        <v>Finalizada</v>
      </c>
      <c r="E5769" s="64" t="s">
        <v>33</v>
      </c>
      <c r="F5769" s="65" t="s">
        <v>338</v>
      </c>
      <c r="G5769" s="66">
        <v>3</v>
      </c>
      <c r="H5769" s="67">
        <v>769.11934599999995</v>
      </c>
      <c r="I5769" s="129">
        <v>2307.3580390000002</v>
      </c>
      <c r="J5769" s="86">
        <v>30.540900000000001</v>
      </c>
      <c r="K5769" s="129">
        <f t="shared" si="163"/>
        <v>75.549772239848863</v>
      </c>
      <c r="L5769" s="142" t="str">
        <f>VLOOKUP(C5769,[6]Consolidado!$B$1:$H$1000,2,FALSE)</f>
        <v>Blue Mesa Granite</v>
      </c>
      <c r="M5769" s="144" t="str">
        <f>VLOOKUP(C5769,[6]Consolidado!$B$1:$H$1000,3,FALSE)</f>
        <v xml:space="preserve">15.5" Long Upholstered Banquette </v>
      </c>
      <c r="N5769" s="145"/>
      <c r="O5769" s="141"/>
      <c r="P5769" s="141"/>
    </row>
    <row r="5770" spans="1:16" s="71" customFormat="1" ht="16.5" customHeight="1" outlineLevel="1" x14ac:dyDescent="0.2">
      <c r="A5770" s="60" t="s">
        <v>732</v>
      </c>
      <c r="B5770" s="61">
        <v>43018</v>
      </c>
      <c r="C5770" s="141">
        <v>360</v>
      </c>
      <c r="D5770" s="63" t="str">
        <f>VLOOKUP(C5770,[6]Consolidado!$B$1:$H$1000,4,FALSE)</f>
        <v>Finalizada</v>
      </c>
      <c r="E5770" s="64" t="s">
        <v>33</v>
      </c>
      <c r="F5770" s="65" t="s">
        <v>32</v>
      </c>
      <c r="G5770" s="66">
        <v>81</v>
      </c>
      <c r="H5770" s="67">
        <v>34.349972000000001</v>
      </c>
      <c r="I5770" s="129">
        <v>2782.3477579999999</v>
      </c>
      <c r="J5770" s="86">
        <v>30.540900000000001</v>
      </c>
      <c r="K5770" s="129">
        <f t="shared" si="163"/>
        <v>91.102349898005613</v>
      </c>
      <c r="L5770" s="142" t="str">
        <f>VLOOKUP(C5770,[6]Consolidado!$B$1:$H$1000,2,FALSE)</f>
        <v>Blue Mesa Granite</v>
      </c>
      <c r="M5770" s="144" t="str">
        <f>VLOOKUP(C5770,[6]Consolidado!$B$1:$H$1000,3,FALSE)</f>
        <v xml:space="preserve">15.5" Long Upholstered Banquette </v>
      </c>
      <c r="N5770" s="145"/>
      <c r="O5770" s="141"/>
      <c r="P5770" s="141"/>
    </row>
    <row r="5771" spans="1:16" s="71" customFormat="1" ht="16.5" customHeight="1" outlineLevel="1" x14ac:dyDescent="0.2">
      <c r="A5771" s="60" t="s">
        <v>732</v>
      </c>
      <c r="B5771" s="61">
        <v>43018</v>
      </c>
      <c r="C5771" s="141">
        <v>363</v>
      </c>
      <c r="D5771" s="63" t="str">
        <f>VLOOKUP(C5771,[6]Consolidado!$B$1:$H$1000,4,FALSE)</f>
        <v>Finalizada</v>
      </c>
      <c r="E5771" s="64" t="s">
        <v>31</v>
      </c>
      <c r="F5771" s="65" t="s">
        <v>353</v>
      </c>
      <c r="G5771" s="66">
        <v>12</v>
      </c>
      <c r="H5771" s="67">
        <v>1.7013849999999999</v>
      </c>
      <c r="I5771" s="129">
        <v>20.416623000000001</v>
      </c>
      <c r="J5771" s="86">
        <v>30.540900000000001</v>
      </c>
      <c r="K5771" s="129">
        <f t="shared" si="163"/>
        <v>0.66850102649234311</v>
      </c>
      <c r="L5771" s="142" t="str">
        <f>VLOOKUP(C5771,[6]Consolidado!$B$1:$H$1000,2,FALSE)</f>
        <v>Blue Mesa Granite</v>
      </c>
      <c r="M5771" s="144" t="str">
        <f>VLOOKUP(C5771,[6]Consolidado!$B$1:$H$1000,3,FALSE)</f>
        <v>108" Long Slab w/steel base</v>
      </c>
      <c r="N5771" s="145"/>
      <c r="O5771" s="141"/>
      <c r="P5771" s="141"/>
    </row>
    <row r="5772" spans="1:16" s="71" customFormat="1" ht="16.5" customHeight="1" outlineLevel="1" x14ac:dyDescent="0.2">
      <c r="A5772" s="60" t="s">
        <v>732</v>
      </c>
      <c r="B5772" s="61">
        <v>43018</v>
      </c>
      <c r="C5772" s="141">
        <v>363</v>
      </c>
      <c r="D5772" s="63" t="str">
        <f>VLOOKUP(C5772,[6]Consolidado!$B$1:$H$1000,4,FALSE)</f>
        <v>Finalizada</v>
      </c>
      <c r="E5772" s="64" t="s">
        <v>33</v>
      </c>
      <c r="F5772" s="65" t="s">
        <v>338</v>
      </c>
      <c r="G5772" s="66">
        <v>1</v>
      </c>
      <c r="H5772" s="67">
        <v>769.11934599999995</v>
      </c>
      <c r="I5772" s="129">
        <v>769.11934599999995</v>
      </c>
      <c r="J5772" s="86">
        <v>30.540900000000001</v>
      </c>
      <c r="K5772" s="129">
        <f t="shared" si="163"/>
        <v>25.183257402368625</v>
      </c>
      <c r="L5772" s="142" t="str">
        <f>VLOOKUP(C5772,[6]Consolidado!$B$1:$H$1000,2,FALSE)</f>
        <v>Blue Mesa Granite</v>
      </c>
      <c r="M5772" s="144" t="str">
        <f>VLOOKUP(C5772,[6]Consolidado!$B$1:$H$1000,3,FALSE)</f>
        <v>108" Long Slab w/steel base</v>
      </c>
      <c r="N5772" s="145"/>
      <c r="O5772" s="141"/>
      <c r="P5772" s="141"/>
    </row>
    <row r="5773" spans="1:16" s="71" customFormat="1" ht="16.5" customHeight="1" outlineLevel="1" x14ac:dyDescent="0.2">
      <c r="A5773" s="60" t="s">
        <v>732</v>
      </c>
      <c r="B5773" s="61">
        <v>43018</v>
      </c>
      <c r="C5773" s="141">
        <v>363</v>
      </c>
      <c r="D5773" s="63" t="str">
        <f>VLOOKUP(C5773,[6]Consolidado!$B$1:$H$1000,4,FALSE)</f>
        <v>Finalizada</v>
      </c>
      <c r="E5773" s="64" t="s">
        <v>33</v>
      </c>
      <c r="F5773" s="65" t="s">
        <v>32</v>
      </c>
      <c r="G5773" s="66">
        <v>26</v>
      </c>
      <c r="H5773" s="67">
        <v>34.349972000000001</v>
      </c>
      <c r="I5773" s="129">
        <v>893.09928000000002</v>
      </c>
      <c r="J5773" s="86">
        <v>30.540900000000001</v>
      </c>
      <c r="K5773" s="129">
        <f t="shared" si="163"/>
        <v>29.242729585572135</v>
      </c>
      <c r="L5773" s="142" t="str">
        <f>VLOOKUP(C5773,[6]Consolidado!$B$1:$H$1000,2,FALSE)</f>
        <v>Blue Mesa Granite</v>
      </c>
      <c r="M5773" s="144" t="str">
        <f>VLOOKUP(C5773,[6]Consolidado!$B$1:$H$1000,3,FALSE)</f>
        <v>108" Long Slab w/steel base</v>
      </c>
      <c r="N5773" s="145"/>
      <c r="O5773" s="141"/>
      <c r="P5773" s="141"/>
    </row>
    <row r="5774" spans="1:16" s="71" customFormat="1" ht="16.5" customHeight="1" outlineLevel="1" x14ac:dyDescent="0.2">
      <c r="A5774" s="60" t="s">
        <v>732</v>
      </c>
      <c r="B5774" s="61">
        <v>43018</v>
      </c>
      <c r="C5774" s="141">
        <v>362</v>
      </c>
      <c r="D5774" s="63" t="str">
        <f>VLOOKUP(C5774,[6]Consolidado!$B$1:$H$1000,4,FALSE)</f>
        <v>Finalizada</v>
      </c>
      <c r="E5774" s="64" t="s">
        <v>33</v>
      </c>
      <c r="F5774" s="65" t="s">
        <v>338</v>
      </c>
      <c r="G5774" s="66">
        <v>1</v>
      </c>
      <c r="H5774" s="67">
        <v>769.11934599999995</v>
      </c>
      <c r="I5774" s="129">
        <v>769.11934599999995</v>
      </c>
      <c r="J5774" s="86">
        <v>30.540900000000001</v>
      </c>
      <c r="K5774" s="129">
        <f t="shared" si="163"/>
        <v>25.183257402368625</v>
      </c>
      <c r="L5774" s="142" t="str">
        <f>VLOOKUP(C5774,[6]Consolidado!$B$1:$H$1000,2,FALSE)</f>
        <v>Blue Mesa Granite</v>
      </c>
      <c r="M5774" s="144" t="str">
        <f>VLOOKUP(C5774,[6]Consolidado!$B$1:$H$1000,3,FALSE)</f>
        <v>89" Long Slab w/steel base</v>
      </c>
      <c r="N5774" s="145"/>
      <c r="O5774" s="141"/>
      <c r="P5774" s="141"/>
    </row>
    <row r="5775" spans="1:16" s="71" customFormat="1" ht="16.5" customHeight="1" outlineLevel="1" x14ac:dyDescent="0.2">
      <c r="A5775" s="60" t="s">
        <v>732</v>
      </c>
      <c r="B5775" s="61">
        <v>43018</v>
      </c>
      <c r="C5775" s="141">
        <v>362</v>
      </c>
      <c r="D5775" s="63" t="str">
        <f>VLOOKUP(C5775,[6]Consolidado!$B$1:$H$1000,4,FALSE)</f>
        <v>Finalizada</v>
      </c>
      <c r="E5775" s="64" t="s">
        <v>31</v>
      </c>
      <c r="F5775" s="65" t="s">
        <v>353</v>
      </c>
      <c r="G5775" s="66">
        <v>8</v>
      </c>
      <c r="H5775" s="67">
        <v>1.7013849999999999</v>
      </c>
      <c r="I5775" s="129">
        <v>13.611082</v>
      </c>
      <c r="J5775" s="86">
        <v>30.540900000000001</v>
      </c>
      <c r="K5775" s="129">
        <f t="shared" si="163"/>
        <v>0.44566735099489535</v>
      </c>
      <c r="L5775" s="142" t="str">
        <f>VLOOKUP(C5775,[6]Consolidado!$B$1:$H$1000,2,FALSE)</f>
        <v>Blue Mesa Granite</v>
      </c>
      <c r="M5775" s="144" t="str">
        <f>VLOOKUP(C5775,[6]Consolidado!$B$1:$H$1000,3,FALSE)</f>
        <v>89" Long Slab w/steel base</v>
      </c>
      <c r="N5775" s="145"/>
      <c r="O5775" s="141"/>
      <c r="P5775" s="141"/>
    </row>
    <row r="5776" spans="1:16" s="71" customFormat="1" ht="16.5" customHeight="1" outlineLevel="1" x14ac:dyDescent="0.2">
      <c r="A5776" s="60" t="s">
        <v>732</v>
      </c>
      <c r="B5776" s="61">
        <v>43018</v>
      </c>
      <c r="C5776" s="141">
        <v>362</v>
      </c>
      <c r="D5776" s="63" t="str">
        <f>VLOOKUP(C5776,[6]Consolidado!$B$1:$H$1000,4,FALSE)</f>
        <v>Finalizada</v>
      </c>
      <c r="E5776" s="64" t="s">
        <v>33</v>
      </c>
      <c r="F5776" s="65" t="s">
        <v>32</v>
      </c>
      <c r="G5776" s="66">
        <v>15</v>
      </c>
      <c r="H5776" s="67">
        <v>34.349972000000001</v>
      </c>
      <c r="I5776" s="129">
        <v>515.24958500000002</v>
      </c>
      <c r="J5776" s="86">
        <v>30.540900000000001</v>
      </c>
      <c r="K5776" s="129">
        <f t="shared" si="163"/>
        <v>16.870805542731222</v>
      </c>
      <c r="L5776" s="142" t="str">
        <f>VLOOKUP(C5776,[6]Consolidado!$B$1:$H$1000,2,FALSE)</f>
        <v>Blue Mesa Granite</v>
      </c>
      <c r="M5776" s="144" t="str">
        <f>VLOOKUP(C5776,[6]Consolidado!$B$1:$H$1000,3,FALSE)</f>
        <v>89" Long Slab w/steel base</v>
      </c>
      <c r="N5776" s="145"/>
      <c r="O5776" s="141"/>
      <c r="P5776" s="141"/>
    </row>
    <row r="5777" spans="1:16" s="71" customFormat="1" ht="16.5" customHeight="1" outlineLevel="1" x14ac:dyDescent="0.2">
      <c r="A5777" s="60" t="s">
        <v>732</v>
      </c>
      <c r="B5777" s="61">
        <v>43018</v>
      </c>
      <c r="C5777" s="141">
        <v>361</v>
      </c>
      <c r="D5777" s="63" t="str">
        <f>VLOOKUP(C5777,[6]Consolidado!$B$1:$H$1000,4,FALSE)</f>
        <v>Finalizada</v>
      </c>
      <c r="E5777" s="64" t="s">
        <v>33</v>
      </c>
      <c r="F5777" s="65" t="s">
        <v>338</v>
      </c>
      <c r="G5777" s="66">
        <v>1</v>
      </c>
      <c r="H5777" s="67">
        <v>769.11934599999995</v>
      </c>
      <c r="I5777" s="129">
        <v>769.11934599999995</v>
      </c>
      <c r="J5777" s="86">
        <v>30.540900000000001</v>
      </c>
      <c r="K5777" s="129">
        <f t="shared" si="163"/>
        <v>25.183257402368625</v>
      </c>
      <c r="L5777" s="142" t="str">
        <f>VLOOKUP(C5777,[6]Consolidado!$B$1:$H$1000,2,FALSE)</f>
        <v>Blue Mesa Granite</v>
      </c>
      <c r="M5777" s="144" t="str">
        <f>VLOOKUP(C5777,[6]Consolidado!$B$1:$H$1000,3,FALSE)</f>
        <v>89" Long Slab w/steel base w/ casters</v>
      </c>
      <c r="N5777" s="145"/>
      <c r="O5777" s="141"/>
      <c r="P5777" s="141"/>
    </row>
    <row r="5778" spans="1:16" s="71" customFormat="1" ht="16.5" customHeight="1" outlineLevel="1" x14ac:dyDescent="0.2">
      <c r="A5778" s="60" t="s">
        <v>732</v>
      </c>
      <c r="B5778" s="61">
        <v>43018</v>
      </c>
      <c r="C5778" s="141">
        <v>361</v>
      </c>
      <c r="D5778" s="63" t="str">
        <f>VLOOKUP(C5778,[6]Consolidado!$B$1:$H$1000,4,FALSE)</f>
        <v>Finalizada</v>
      </c>
      <c r="E5778" s="64" t="s">
        <v>33</v>
      </c>
      <c r="F5778" s="65" t="s">
        <v>32</v>
      </c>
      <c r="G5778" s="66">
        <v>22</v>
      </c>
      <c r="H5778" s="67">
        <v>34.349972000000001</v>
      </c>
      <c r="I5778" s="129">
        <v>755.69939099999999</v>
      </c>
      <c r="J5778" s="86">
        <v>30.540900000000001</v>
      </c>
      <c r="K5778" s="129">
        <f t="shared" si="163"/>
        <v>24.7438481184248</v>
      </c>
      <c r="L5778" s="142" t="str">
        <f>VLOOKUP(C5778,[6]Consolidado!$B$1:$H$1000,2,FALSE)</f>
        <v>Blue Mesa Granite</v>
      </c>
      <c r="M5778" s="144" t="str">
        <f>VLOOKUP(C5778,[6]Consolidado!$B$1:$H$1000,3,FALSE)</f>
        <v>89" Long Slab w/steel base w/ casters</v>
      </c>
      <c r="N5778" s="145"/>
      <c r="O5778" s="141"/>
      <c r="P5778" s="141"/>
    </row>
    <row r="5779" spans="1:16" s="71" customFormat="1" ht="16.5" customHeight="1" outlineLevel="1" x14ac:dyDescent="0.2">
      <c r="A5779" s="60" t="s">
        <v>732</v>
      </c>
      <c r="B5779" s="61">
        <v>43032</v>
      </c>
      <c r="C5779" s="141">
        <v>465</v>
      </c>
      <c r="D5779" s="63" t="str">
        <f>VLOOKUP(C5779,[6]Consolidado!$B$1:$H$1000,4,FALSE)</f>
        <v>Finalizada</v>
      </c>
      <c r="E5779" s="64" t="s">
        <v>51</v>
      </c>
      <c r="F5779" s="65" t="s">
        <v>301</v>
      </c>
      <c r="G5779" s="66">
        <v>13.3</v>
      </c>
      <c r="H5779" s="67">
        <v>32.411039000000002</v>
      </c>
      <c r="I5779" s="129">
        <v>431.06682499999999</v>
      </c>
      <c r="J5779" s="86">
        <v>30.540900000000001</v>
      </c>
      <c r="K5779" s="129">
        <f t="shared" si="163"/>
        <v>14.114411330379916</v>
      </c>
      <c r="L5779" s="142" t="str">
        <f>VLOOKUP(C5779,[6]Consolidado!$B$1:$H$1000,2,FALSE)</f>
        <v>18th Street Restaurant</v>
      </c>
      <c r="M5779" s="144" t="str">
        <f>VLOOKUP(C5779,[6]Consolidado!$B$1:$H$1000,3,FALSE)</f>
        <v>TB-03 2 top dining table</v>
      </c>
      <c r="N5779" s="145"/>
      <c r="O5779" s="141"/>
      <c r="P5779" s="141"/>
    </row>
    <row r="5780" spans="1:16" s="71" customFormat="1" ht="16.5" customHeight="1" outlineLevel="1" x14ac:dyDescent="0.2">
      <c r="A5780" s="60" t="s">
        <v>732</v>
      </c>
      <c r="B5780" s="61">
        <v>43018</v>
      </c>
      <c r="C5780" s="141">
        <v>357</v>
      </c>
      <c r="D5780" s="63" t="str">
        <f>VLOOKUP(C5780,[6]Consolidado!$B$1:$H$1000,4,FALSE)</f>
        <v>Finalizada</v>
      </c>
      <c r="E5780" s="64" t="s">
        <v>33</v>
      </c>
      <c r="F5780" s="65" t="s">
        <v>32</v>
      </c>
      <c r="G5780" s="66">
        <v>21</v>
      </c>
      <c r="H5780" s="67">
        <v>34.349972000000001</v>
      </c>
      <c r="I5780" s="129">
        <v>721.34941900000001</v>
      </c>
      <c r="J5780" s="86">
        <v>30.540900000000001</v>
      </c>
      <c r="K5780" s="129">
        <f t="shared" si="163"/>
        <v>23.619127759823712</v>
      </c>
      <c r="L5780" s="142" t="str">
        <f>VLOOKUP(C5780,[6]Consolidado!$B$1:$H$1000,2,FALSE)</f>
        <v>Blue Mesa Granite</v>
      </c>
      <c r="M5780" s="144" t="str">
        <f>VLOOKUP(C5780,[6]Consolidado!$B$1:$H$1000,3,FALSE)</f>
        <v>Nica classic dining chair</v>
      </c>
      <c r="N5780" s="145"/>
      <c r="O5780" s="141"/>
      <c r="P5780" s="141"/>
    </row>
    <row r="5781" spans="1:16" s="71" customFormat="1" ht="16.5" customHeight="1" outlineLevel="1" x14ac:dyDescent="0.2">
      <c r="A5781" s="60" t="s">
        <v>732</v>
      </c>
      <c r="B5781" s="61">
        <v>43018</v>
      </c>
      <c r="C5781" s="141">
        <v>359</v>
      </c>
      <c r="D5781" s="63" t="str">
        <f>VLOOKUP(C5781,[6]Consolidado!$B$1:$H$1000,4,FALSE)</f>
        <v>Finalizada</v>
      </c>
      <c r="E5781" s="64" t="s">
        <v>33</v>
      </c>
      <c r="F5781" s="65" t="s">
        <v>338</v>
      </c>
      <c r="G5781" s="66">
        <v>2</v>
      </c>
      <c r="H5781" s="67">
        <v>769.11934599999995</v>
      </c>
      <c r="I5781" s="129">
        <v>1538.238693</v>
      </c>
      <c r="J5781" s="86">
        <v>30.540900000000001</v>
      </c>
      <c r="K5781" s="129">
        <f t="shared" si="163"/>
        <v>50.366514837480231</v>
      </c>
      <c r="L5781" s="142" t="str">
        <f>VLOOKUP(C5781,[6]Consolidado!$B$1:$H$1000,2,FALSE)</f>
        <v>Blue Mesa Granite</v>
      </c>
      <c r="M5781" s="144" t="str">
        <f>VLOOKUP(C5781,[6]Consolidado!$B$1:$H$1000,3,FALSE)</f>
        <v>Floating Oversized Table to fit</v>
      </c>
      <c r="N5781" s="145"/>
      <c r="O5781" s="141"/>
      <c r="P5781" s="141"/>
    </row>
    <row r="5782" spans="1:16" s="71" customFormat="1" ht="16.5" customHeight="1" outlineLevel="1" x14ac:dyDescent="0.2">
      <c r="A5782" s="60" t="s">
        <v>732</v>
      </c>
      <c r="B5782" s="61">
        <v>43018</v>
      </c>
      <c r="C5782" s="141">
        <v>359</v>
      </c>
      <c r="D5782" s="63" t="str">
        <f>VLOOKUP(C5782,[6]Consolidado!$B$1:$H$1000,4,FALSE)</f>
        <v>Finalizada</v>
      </c>
      <c r="E5782" s="64" t="s">
        <v>33</v>
      </c>
      <c r="F5782" s="65" t="s">
        <v>32</v>
      </c>
      <c r="G5782" s="66">
        <v>37</v>
      </c>
      <c r="H5782" s="67">
        <v>34.349972000000001</v>
      </c>
      <c r="I5782" s="129">
        <v>1270.9489759999999</v>
      </c>
      <c r="J5782" s="86">
        <v>30.540900000000001</v>
      </c>
      <c r="K5782" s="129">
        <f t="shared" si="163"/>
        <v>41.614653661156019</v>
      </c>
      <c r="L5782" s="142" t="str">
        <f>VLOOKUP(C5782,[6]Consolidado!$B$1:$H$1000,2,FALSE)</f>
        <v>Blue Mesa Granite</v>
      </c>
      <c r="M5782" s="144" t="str">
        <f>VLOOKUP(C5782,[6]Consolidado!$B$1:$H$1000,3,FALSE)</f>
        <v>Floating Oversized Table to fit</v>
      </c>
      <c r="N5782" s="145"/>
      <c r="O5782" s="141"/>
      <c r="P5782" s="141"/>
    </row>
    <row r="5783" spans="1:16" s="71" customFormat="1" ht="16.5" customHeight="1" outlineLevel="1" x14ac:dyDescent="0.2">
      <c r="A5783" s="60" t="s">
        <v>732</v>
      </c>
      <c r="B5783" s="61">
        <v>43017</v>
      </c>
      <c r="C5783" s="141">
        <v>360</v>
      </c>
      <c r="D5783" s="63" t="str">
        <f>VLOOKUP(C5783,[6]Consolidado!$B$1:$H$1000,4,FALSE)</f>
        <v>Finalizada</v>
      </c>
      <c r="E5783" s="64" t="s">
        <v>40</v>
      </c>
      <c r="F5783" s="65" t="s">
        <v>107</v>
      </c>
      <c r="G5783" s="66">
        <v>720</v>
      </c>
      <c r="H5783" s="67">
        <v>0.23288</v>
      </c>
      <c r="I5783" s="129">
        <v>167.67358300000001</v>
      </c>
      <c r="J5783" s="86">
        <v>30.540900000000001</v>
      </c>
      <c r="K5783" s="129">
        <f t="shared" si="163"/>
        <v>5.4901323471148524</v>
      </c>
      <c r="L5783" s="142" t="str">
        <f>VLOOKUP(C5783,[6]Consolidado!$B$1:$H$1000,2,FALSE)</f>
        <v>Blue Mesa Granite</v>
      </c>
      <c r="M5783" s="144" t="str">
        <f>VLOOKUP(C5783,[6]Consolidado!$B$1:$H$1000,3,FALSE)</f>
        <v xml:space="preserve">15.5" Long Upholstered Banquette </v>
      </c>
      <c r="N5783" s="145"/>
      <c r="O5783" s="141"/>
      <c r="P5783" s="141"/>
    </row>
    <row r="5784" spans="1:16" s="71" customFormat="1" ht="16.5" customHeight="1" outlineLevel="1" x14ac:dyDescent="0.2">
      <c r="A5784" s="60" t="s">
        <v>732</v>
      </c>
      <c r="B5784" s="61">
        <v>43017</v>
      </c>
      <c r="C5784" s="141">
        <v>361</v>
      </c>
      <c r="D5784" s="63" t="str">
        <f>VLOOKUP(C5784,[6]Consolidado!$B$1:$H$1000,4,FALSE)</f>
        <v>Finalizada</v>
      </c>
      <c r="E5784" s="64" t="s">
        <v>40</v>
      </c>
      <c r="F5784" s="65" t="s">
        <v>726</v>
      </c>
      <c r="G5784" s="66">
        <v>2</v>
      </c>
      <c r="H5784" s="67">
        <v>28.72</v>
      </c>
      <c r="I5784" s="129">
        <v>57.44</v>
      </c>
      <c r="J5784" s="86">
        <v>30.540900000000001</v>
      </c>
      <c r="K5784" s="129">
        <f t="shared" si="163"/>
        <v>1.8807566247229124</v>
      </c>
      <c r="L5784" s="142" t="str">
        <f>VLOOKUP(C5784,[6]Consolidado!$B$1:$H$1000,2,FALSE)</f>
        <v>Blue Mesa Granite</v>
      </c>
      <c r="M5784" s="144" t="str">
        <f>VLOOKUP(C5784,[6]Consolidado!$B$1:$H$1000,3,FALSE)</f>
        <v>89" Long Slab w/steel base w/ casters</v>
      </c>
      <c r="N5784" s="145"/>
      <c r="O5784" s="141"/>
      <c r="P5784" s="141"/>
    </row>
    <row r="5785" spans="1:16" s="71" customFormat="1" ht="16.5" customHeight="1" outlineLevel="1" x14ac:dyDescent="0.2">
      <c r="A5785" s="60" t="s">
        <v>732</v>
      </c>
      <c r="B5785" s="61">
        <v>43017</v>
      </c>
      <c r="C5785" s="141">
        <v>372</v>
      </c>
      <c r="D5785" s="63" t="str">
        <f>VLOOKUP(C5785,[6]Consolidado!$B$1:$H$1000,4,FALSE)</f>
        <v>Finalizada</v>
      </c>
      <c r="E5785" s="64" t="s">
        <v>40</v>
      </c>
      <c r="F5785" s="65" t="s">
        <v>112</v>
      </c>
      <c r="G5785" s="66">
        <v>200</v>
      </c>
      <c r="H5785" s="67">
        <v>0.59657000000000004</v>
      </c>
      <c r="I5785" s="129">
        <v>119.31391499999999</v>
      </c>
      <c r="J5785" s="86">
        <v>30.540900000000001</v>
      </c>
      <c r="K5785" s="129">
        <f t="shared" si="163"/>
        <v>3.906692828305649</v>
      </c>
      <c r="L5785" s="142" t="str">
        <f>VLOOKUP(C5785,[6]Consolidado!$B$1:$H$1000,2,FALSE)</f>
        <v>Papagayo Four Seasons</v>
      </c>
      <c r="M5785" s="144" t="str">
        <f>VLOOKUP(C5785,[6]Consolidado!$B$1:$H$1000,3,FALSE)</f>
        <v>LL-406 Credenza @ Reception Lobby</v>
      </c>
      <c r="N5785" s="145"/>
      <c r="O5785" s="141"/>
      <c r="P5785" s="141"/>
    </row>
    <row r="5786" spans="1:16" s="71" customFormat="1" ht="16.5" customHeight="1" outlineLevel="1" x14ac:dyDescent="0.2">
      <c r="A5786" s="60" t="s">
        <v>732</v>
      </c>
      <c r="B5786" s="61">
        <v>43017</v>
      </c>
      <c r="C5786" s="141">
        <v>485</v>
      </c>
      <c r="D5786" s="63" t="str">
        <f>VLOOKUP(C5786,[6]Consolidado!$B$1:$H$1000,4,FALSE)</f>
        <v>Finalizada</v>
      </c>
      <c r="E5786" s="64" t="s">
        <v>49</v>
      </c>
      <c r="F5786" s="65" t="s">
        <v>240</v>
      </c>
      <c r="G5786" s="66">
        <v>4.5</v>
      </c>
      <c r="H5786" s="67">
        <v>0</v>
      </c>
      <c r="I5786" s="129">
        <v>0</v>
      </c>
      <c r="J5786" s="86">
        <v>30.540900000000001</v>
      </c>
      <c r="K5786" s="129">
        <f t="shared" si="163"/>
        <v>0</v>
      </c>
      <c r="L5786" s="142" t="str">
        <f>VLOOKUP(C5786,[6]Consolidado!$B$1:$H$1000,2,FALSE)</f>
        <v>Maderas Collective</v>
      </c>
      <c r="M5786" s="144" t="str">
        <f>VLOOKUP(C5786,[6]Consolidado!$B$1:$H$1000,3,FALSE)</f>
        <v>Bolsos para computadoras</v>
      </c>
      <c r="N5786" s="145"/>
      <c r="O5786" s="141"/>
      <c r="P5786" s="141"/>
    </row>
    <row r="5787" spans="1:16" s="71" customFormat="1" ht="16.5" customHeight="1" outlineLevel="1" x14ac:dyDescent="0.2">
      <c r="A5787" s="60" t="s">
        <v>732</v>
      </c>
      <c r="B5787" s="61">
        <v>43017</v>
      </c>
      <c r="C5787" s="141">
        <v>380</v>
      </c>
      <c r="D5787" s="63" t="str">
        <f>VLOOKUP(C5787,[6]Consolidado!$B$1:$H$1000,4,FALSE)</f>
        <v>Finalizada</v>
      </c>
      <c r="E5787" s="64" t="s">
        <v>40</v>
      </c>
      <c r="F5787" s="65" t="s">
        <v>371</v>
      </c>
      <c r="G5787" s="66">
        <v>85</v>
      </c>
      <c r="H5787" s="67">
        <v>0.35764800000000002</v>
      </c>
      <c r="I5787" s="129">
        <v>30.400046</v>
      </c>
      <c r="J5787" s="86">
        <v>30.540900000000001</v>
      </c>
      <c r="K5787" s="129">
        <f t="shared" si="163"/>
        <v>0.99538802065427012</v>
      </c>
      <c r="L5787" s="142" t="str">
        <f>VLOOKUP(C5787,[6]Consolidado!$B$1:$H$1000,2,FALSE)</f>
        <v>Papagayo Four Seasons</v>
      </c>
      <c r="M5787" s="144" t="str">
        <f>VLOOKUP(C5787,[6]Consolidado!$B$1:$H$1000,3,FALSE)</f>
        <v>BGE-452: Exterior Table @ Outdoor dining</v>
      </c>
      <c r="N5787" s="145"/>
      <c r="O5787" s="141"/>
      <c r="P5787" s="141"/>
    </row>
    <row r="5788" spans="1:16" s="71" customFormat="1" ht="16.5" customHeight="1" outlineLevel="1" x14ac:dyDescent="0.2">
      <c r="A5788" s="60" t="s">
        <v>732</v>
      </c>
      <c r="B5788" s="61">
        <v>43017</v>
      </c>
      <c r="C5788" s="141">
        <v>380</v>
      </c>
      <c r="D5788" s="63" t="str">
        <f>VLOOKUP(C5788,[6]Consolidado!$B$1:$H$1000,4,FALSE)</f>
        <v>Finalizada</v>
      </c>
      <c r="E5788" s="64" t="s">
        <v>40</v>
      </c>
      <c r="F5788" s="65" t="s">
        <v>343</v>
      </c>
      <c r="G5788" s="66">
        <v>680</v>
      </c>
      <c r="H5788" s="67">
        <v>0.53120699999999998</v>
      </c>
      <c r="I5788" s="129">
        <v>361.22087499999998</v>
      </c>
      <c r="J5788" s="86">
        <v>30.540900000000001</v>
      </c>
      <c r="K5788" s="129">
        <f t="shared" si="163"/>
        <v>11.827446964562274</v>
      </c>
      <c r="L5788" s="142" t="str">
        <f>VLOOKUP(C5788,[6]Consolidado!$B$1:$H$1000,2,FALSE)</f>
        <v>Papagayo Four Seasons</v>
      </c>
      <c r="M5788" s="144" t="str">
        <f>VLOOKUP(C5788,[6]Consolidado!$B$1:$H$1000,3,FALSE)</f>
        <v>BGE-452: Exterior Table @ Outdoor dining</v>
      </c>
      <c r="N5788" s="145"/>
      <c r="O5788" s="141"/>
      <c r="P5788" s="141"/>
    </row>
    <row r="5789" spans="1:16" s="71" customFormat="1" ht="16.5" customHeight="1" outlineLevel="1" x14ac:dyDescent="0.2">
      <c r="A5789" s="60" t="s">
        <v>732</v>
      </c>
      <c r="B5789" s="61">
        <v>43017</v>
      </c>
      <c r="C5789" s="141">
        <v>380</v>
      </c>
      <c r="D5789" s="63" t="str">
        <f>VLOOKUP(C5789,[6]Consolidado!$B$1:$H$1000,4,FALSE)</f>
        <v>Finalizada</v>
      </c>
      <c r="E5789" s="64" t="s">
        <v>40</v>
      </c>
      <c r="F5789" s="65" t="s">
        <v>314</v>
      </c>
      <c r="G5789" s="66">
        <v>136</v>
      </c>
      <c r="H5789" s="67">
        <v>0.40263599999999999</v>
      </c>
      <c r="I5789" s="129">
        <v>54.758482000000001</v>
      </c>
      <c r="J5789" s="86">
        <v>30.540900000000001</v>
      </c>
      <c r="K5789" s="129">
        <f t="shared" si="163"/>
        <v>1.7929557413173809</v>
      </c>
      <c r="L5789" s="142" t="str">
        <f>VLOOKUP(C5789,[6]Consolidado!$B$1:$H$1000,2,FALSE)</f>
        <v>Papagayo Four Seasons</v>
      </c>
      <c r="M5789" s="144" t="str">
        <f>VLOOKUP(C5789,[6]Consolidado!$B$1:$H$1000,3,FALSE)</f>
        <v>BGE-452: Exterior Table @ Outdoor dining</v>
      </c>
      <c r="N5789" s="145"/>
      <c r="O5789" s="141"/>
      <c r="P5789" s="141"/>
    </row>
    <row r="5790" spans="1:16" s="71" customFormat="1" ht="16.5" customHeight="1" outlineLevel="1" x14ac:dyDescent="0.2">
      <c r="A5790" s="60" t="s">
        <v>732</v>
      </c>
      <c r="B5790" s="61">
        <v>43031</v>
      </c>
      <c r="C5790" s="141">
        <v>396</v>
      </c>
      <c r="D5790" s="63" t="str">
        <f>VLOOKUP(C5790,[6]Consolidado!$B$1:$H$1000,4,FALSE)</f>
        <v>En Proceso</v>
      </c>
      <c r="E5790" s="64" t="s">
        <v>40</v>
      </c>
      <c r="F5790" s="65" t="s">
        <v>330</v>
      </c>
      <c r="G5790" s="66">
        <v>5000</v>
      </c>
      <c r="H5790" s="67">
        <v>0.16800000000000001</v>
      </c>
      <c r="I5790" s="129">
        <v>840</v>
      </c>
      <c r="J5790" s="86">
        <v>30.540900000000001</v>
      </c>
      <c r="K5790" s="129">
        <f t="shared" si="163"/>
        <v>27.504101057925602</v>
      </c>
      <c r="L5790" s="142" t="str">
        <f>VLOOKUP(C5790,[6]Consolidado!$B$1:$H$1000,2,FALSE)</f>
        <v>WEWORK</v>
      </c>
      <c r="M5790" s="144" t="str">
        <f>VLOOKUP(C5790,[6]Consolidado!$B$1:$H$1000,3,FALSE)</f>
        <v>WC-Leon Dining Chair WW-CH-MEC-6849-A</v>
      </c>
      <c r="N5790" s="145"/>
      <c r="O5790" s="141"/>
      <c r="P5790" s="141"/>
    </row>
    <row r="5791" spans="1:16" s="71" customFormat="1" ht="16.5" customHeight="1" outlineLevel="1" x14ac:dyDescent="0.2">
      <c r="A5791" s="60" t="s">
        <v>732</v>
      </c>
      <c r="B5791" s="61">
        <v>43031</v>
      </c>
      <c r="C5791" s="141">
        <v>493</v>
      </c>
      <c r="D5791" s="63" t="str">
        <f>VLOOKUP(C5791,[6]Consolidado!$B$1:$H$1000,4,FALSE)</f>
        <v>En Proceso</v>
      </c>
      <c r="E5791" s="64" t="s">
        <v>28</v>
      </c>
      <c r="F5791" s="65" t="s">
        <v>337</v>
      </c>
      <c r="G5791" s="66">
        <v>4</v>
      </c>
      <c r="H5791" s="67">
        <v>838.979333</v>
      </c>
      <c r="I5791" s="129">
        <v>3355.917332</v>
      </c>
      <c r="J5791" s="86">
        <v>30.540900000000001</v>
      </c>
      <c r="K5791" s="129">
        <f t="shared" si="163"/>
        <v>109.88272552544292</v>
      </c>
      <c r="L5791" s="142" t="str">
        <f>VLOOKUP(C5791,[6]Consolidado!$B$1:$H$1000,2,FALSE)</f>
        <v>Maderas Collective</v>
      </c>
      <c r="M5791" s="144" t="str">
        <f>VLOOKUP(C5791,[6]Consolidado!$B$1:$H$1000,3,FALSE)</f>
        <v>Plantilla Silla Wework</v>
      </c>
      <c r="N5791" s="145"/>
      <c r="O5791" s="141"/>
      <c r="P5791" s="141"/>
    </row>
    <row r="5792" spans="1:16" s="71" customFormat="1" ht="16.5" customHeight="1" outlineLevel="1" x14ac:dyDescent="0.2">
      <c r="A5792" s="60" t="s">
        <v>732</v>
      </c>
      <c r="B5792" s="61">
        <v>43031</v>
      </c>
      <c r="C5792" s="141" t="s">
        <v>290</v>
      </c>
      <c r="D5792" s="63" t="str">
        <f>VLOOKUP(C5792,[6]Consolidado!$B$1:$H$1000,4,FALSE)</f>
        <v>En Proceso</v>
      </c>
      <c r="E5792" s="64" t="s">
        <v>25</v>
      </c>
      <c r="F5792" s="65" t="s">
        <v>328</v>
      </c>
      <c r="G5792" s="66">
        <v>1</v>
      </c>
      <c r="H5792" s="67">
        <v>348.65106600000001</v>
      </c>
      <c r="I5792" s="129">
        <v>348.65106600000001</v>
      </c>
      <c r="J5792" s="86">
        <v>30.540900000000001</v>
      </c>
      <c r="K5792" s="129">
        <f t="shared" si="163"/>
        <v>11.415873991925581</v>
      </c>
      <c r="L5792" s="142" t="str">
        <f>VLOOKUP(C5792,[6]Consolidado!$B$1:$H$1000,2,FALSE)</f>
        <v>Acabado</v>
      </c>
      <c r="M5792" s="144" t="str">
        <f>VLOOKUP(C5792,[6]Consolidado!$B$1:$H$1000,3,FALSE)</f>
        <v>Material de acabado pendiente de distribuir</v>
      </c>
      <c r="N5792" s="145"/>
      <c r="O5792" s="141"/>
      <c r="P5792" s="141"/>
    </row>
    <row r="5793" spans="1:16" s="71" customFormat="1" ht="16.5" customHeight="1" outlineLevel="1" x14ac:dyDescent="0.2">
      <c r="A5793" s="60" t="s">
        <v>732</v>
      </c>
      <c r="B5793" s="61">
        <v>43017</v>
      </c>
      <c r="C5793" s="141" t="s">
        <v>290</v>
      </c>
      <c r="D5793" s="63" t="str">
        <f>VLOOKUP(C5793,[6]Consolidado!$B$1:$H$1000,4,FALSE)</f>
        <v>En Proceso</v>
      </c>
      <c r="E5793" s="64" t="s">
        <v>25</v>
      </c>
      <c r="F5793" s="65" t="s">
        <v>320</v>
      </c>
      <c r="G5793" s="66">
        <v>3</v>
      </c>
      <c r="H5793" s="67">
        <v>619.347624</v>
      </c>
      <c r="I5793" s="129">
        <v>1858.0428730000001</v>
      </c>
      <c r="J5793" s="86">
        <v>30.540900000000001</v>
      </c>
      <c r="K5793" s="129">
        <f t="shared" si="163"/>
        <v>60.837855891607653</v>
      </c>
      <c r="L5793" s="142" t="str">
        <f>VLOOKUP(C5793,[6]Consolidado!$B$1:$H$1000,2,FALSE)</f>
        <v>Acabado</v>
      </c>
      <c r="M5793" s="144" t="str">
        <f>VLOOKUP(C5793,[6]Consolidado!$B$1:$H$1000,3,FALSE)</f>
        <v>Material de acabado pendiente de distribuir</v>
      </c>
      <c r="N5793" s="145"/>
      <c r="O5793" s="141"/>
      <c r="P5793" s="141"/>
    </row>
    <row r="5794" spans="1:16" s="71" customFormat="1" ht="16.5" customHeight="1" outlineLevel="1" x14ac:dyDescent="0.2">
      <c r="A5794" s="60" t="s">
        <v>732</v>
      </c>
      <c r="B5794" s="61">
        <v>43017</v>
      </c>
      <c r="C5794" s="141" t="s">
        <v>290</v>
      </c>
      <c r="D5794" s="63" t="str">
        <f>VLOOKUP(C5794,[6]Consolidado!$B$1:$H$1000,4,FALSE)</f>
        <v>En Proceso</v>
      </c>
      <c r="E5794" s="64" t="s">
        <v>25</v>
      </c>
      <c r="F5794" s="65" t="s">
        <v>322</v>
      </c>
      <c r="G5794" s="66">
        <v>3</v>
      </c>
      <c r="H5794" s="67">
        <v>1315.523193</v>
      </c>
      <c r="I5794" s="129">
        <v>3946.569579</v>
      </c>
      <c r="J5794" s="86">
        <v>30.540900000000001</v>
      </c>
      <c r="K5794" s="129">
        <f t="shared" si="163"/>
        <v>129.22243872970344</v>
      </c>
      <c r="L5794" s="142" t="str">
        <f>VLOOKUP(C5794,[6]Consolidado!$B$1:$H$1000,2,FALSE)</f>
        <v>Acabado</v>
      </c>
      <c r="M5794" s="144" t="str">
        <f>VLOOKUP(C5794,[6]Consolidado!$B$1:$H$1000,3,FALSE)</f>
        <v>Material de acabado pendiente de distribuir</v>
      </c>
      <c r="N5794" s="145"/>
      <c r="O5794" s="141"/>
      <c r="P5794" s="141"/>
    </row>
    <row r="5795" spans="1:16" s="71" customFormat="1" ht="16.5" customHeight="1" outlineLevel="1" x14ac:dyDescent="0.2">
      <c r="A5795" s="60" t="s">
        <v>732</v>
      </c>
      <c r="B5795" s="61">
        <v>43017</v>
      </c>
      <c r="C5795" s="141" t="s">
        <v>290</v>
      </c>
      <c r="D5795" s="63" t="str">
        <f>VLOOKUP(C5795,[6]Consolidado!$B$1:$H$1000,4,FALSE)</f>
        <v>En Proceso</v>
      </c>
      <c r="E5795" s="64" t="s">
        <v>25</v>
      </c>
      <c r="F5795" s="65" t="s">
        <v>319</v>
      </c>
      <c r="G5795" s="66">
        <v>4</v>
      </c>
      <c r="H5795" s="67">
        <v>1224.7858060000001</v>
      </c>
      <c r="I5795" s="129">
        <v>4899.1432219999997</v>
      </c>
      <c r="J5795" s="86">
        <v>30.540900000000001</v>
      </c>
      <c r="K5795" s="129">
        <f t="shared" si="163"/>
        <v>160.41253604183242</v>
      </c>
      <c r="L5795" s="142" t="str">
        <f>VLOOKUP(C5795,[6]Consolidado!$B$1:$H$1000,2,FALSE)</f>
        <v>Acabado</v>
      </c>
      <c r="M5795" s="144" t="str">
        <f>VLOOKUP(C5795,[6]Consolidado!$B$1:$H$1000,3,FALSE)</f>
        <v>Material de acabado pendiente de distribuir</v>
      </c>
      <c r="N5795" s="145"/>
      <c r="O5795" s="141"/>
      <c r="P5795" s="141"/>
    </row>
    <row r="5796" spans="1:16" s="71" customFormat="1" ht="16.5" customHeight="1" outlineLevel="1" x14ac:dyDescent="0.2">
      <c r="A5796" s="60" t="s">
        <v>732</v>
      </c>
      <c r="B5796" s="61">
        <v>43017</v>
      </c>
      <c r="C5796" s="141" t="s">
        <v>290</v>
      </c>
      <c r="D5796" s="63" t="str">
        <f>VLOOKUP(C5796,[6]Consolidado!$B$1:$H$1000,4,FALSE)</f>
        <v>En Proceso</v>
      </c>
      <c r="E5796" s="64" t="s">
        <v>25</v>
      </c>
      <c r="F5796" s="65" t="s">
        <v>318</v>
      </c>
      <c r="G5796" s="66">
        <v>4</v>
      </c>
      <c r="H5796" s="67">
        <v>979.85963800000002</v>
      </c>
      <c r="I5796" s="129">
        <v>3919.438553</v>
      </c>
      <c r="J5796" s="86">
        <v>30.540900000000001</v>
      </c>
      <c r="K5796" s="129">
        <f t="shared" si="163"/>
        <v>128.33408815719247</v>
      </c>
      <c r="L5796" s="142" t="str">
        <f>VLOOKUP(C5796,[6]Consolidado!$B$1:$H$1000,2,FALSE)</f>
        <v>Acabado</v>
      </c>
      <c r="M5796" s="144" t="str">
        <f>VLOOKUP(C5796,[6]Consolidado!$B$1:$H$1000,3,FALSE)</f>
        <v>Material de acabado pendiente de distribuir</v>
      </c>
      <c r="N5796" s="145"/>
      <c r="O5796" s="141"/>
      <c r="P5796" s="141"/>
    </row>
    <row r="5797" spans="1:16" s="71" customFormat="1" ht="16.5" customHeight="1" outlineLevel="1" x14ac:dyDescent="0.2">
      <c r="A5797" s="60" t="s">
        <v>732</v>
      </c>
      <c r="B5797" s="61">
        <v>43017</v>
      </c>
      <c r="C5797" s="141">
        <v>252</v>
      </c>
      <c r="D5797" s="63" t="str">
        <f>VLOOKUP(C5797,[6]Consolidado!$B$1:$H$1000,4,FALSE)</f>
        <v>En Proceso</v>
      </c>
      <c r="E5797" s="64" t="s">
        <v>33</v>
      </c>
      <c r="F5797" s="65" t="s">
        <v>32</v>
      </c>
      <c r="G5797" s="66">
        <v>4</v>
      </c>
      <c r="H5797" s="67">
        <v>34.349972000000001</v>
      </c>
      <c r="I5797" s="129">
        <v>137.399889</v>
      </c>
      <c r="J5797" s="86">
        <v>30.540900000000001</v>
      </c>
      <c r="K5797" s="129">
        <f t="shared" si="163"/>
        <v>4.4988814671473332</v>
      </c>
      <c r="L5797" s="142" t="str">
        <f>VLOOKUP(C5797,[6]Consolidado!$B$1:$H$1000,2,FALSE)</f>
        <v>Wework</v>
      </c>
      <c r="M5797" s="144" t="str">
        <f>VLOOKUP(C5797,[6]Consolidado!$B$1:$H$1000,3,FALSE)</f>
        <v>Bonanza Lounge Chair</v>
      </c>
      <c r="N5797" s="145"/>
      <c r="O5797" s="141"/>
      <c r="P5797" s="141"/>
    </row>
    <row r="5798" spans="1:16" s="71" customFormat="1" ht="16.5" customHeight="1" outlineLevel="1" x14ac:dyDescent="0.2">
      <c r="A5798" s="60" t="s">
        <v>732</v>
      </c>
      <c r="B5798" s="61">
        <v>43012</v>
      </c>
      <c r="C5798" s="141">
        <v>360</v>
      </c>
      <c r="D5798" s="63" t="str">
        <f>VLOOKUP(C5798,[6]Consolidado!$B$1:$H$1000,4,FALSE)</f>
        <v>Finalizada</v>
      </c>
      <c r="E5798" s="64" t="s">
        <v>40</v>
      </c>
      <c r="F5798" s="65" t="s">
        <v>85</v>
      </c>
      <c r="G5798" s="66">
        <v>200</v>
      </c>
      <c r="H5798" s="67">
        <v>0.52475099999999997</v>
      </c>
      <c r="I5798" s="129">
        <v>104.950242</v>
      </c>
      <c r="J5798" s="86">
        <v>30.540900000000001</v>
      </c>
      <c r="K5798" s="129">
        <f t="shared" si="163"/>
        <v>3.4363834071687474</v>
      </c>
      <c r="L5798" s="142" t="str">
        <f>VLOOKUP(C5798,[6]Consolidado!$B$1:$H$1000,2,FALSE)</f>
        <v>Blue Mesa Granite</v>
      </c>
      <c r="M5798" s="144" t="str">
        <f>VLOOKUP(C5798,[6]Consolidado!$B$1:$H$1000,3,FALSE)</f>
        <v xml:space="preserve">15.5" Long Upholstered Banquette </v>
      </c>
      <c r="N5798" s="145"/>
      <c r="O5798" s="141"/>
      <c r="P5798" s="141"/>
    </row>
    <row r="5799" spans="1:16" s="71" customFormat="1" ht="16.5" customHeight="1" outlineLevel="1" x14ac:dyDescent="0.2">
      <c r="A5799" s="60" t="s">
        <v>732</v>
      </c>
      <c r="B5799" s="61">
        <v>43012</v>
      </c>
      <c r="C5799" s="141">
        <v>360</v>
      </c>
      <c r="D5799" s="63" t="str">
        <f>VLOOKUP(C5799,[6]Consolidado!$B$1:$H$1000,4,FALSE)</f>
        <v>Finalizada</v>
      </c>
      <c r="E5799" s="64" t="s">
        <v>40</v>
      </c>
      <c r="F5799" s="65" t="s">
        <v>39</v>
      </c>
      <c r="G5799" s="66">
        <v>200</v>
      </c>
      <c r="H5799" s="67">
        <v>0.75411300000000003</v>
      </c>
      <c r="I5799" s="129">
        <v>150.82255799999999</v>
      </c>
      <c r="J5799" s="86">
        <v>30.540900000000001</v>
      </c>
      <c r="K5799" s="129">
        <f t="shared" si="163"/>
        <v>4.9383796155319581</v>
      </c>
      <c r="L5799" s="142" t="str">
        <f>VLOOKUP(C5799,[6]Consolidado!$B$1:$H$1000,2,FALSE)</f>
        <v>Blue Mesa Granite</v>
      </c>
      <c r="M5799" s="144" t="str">
        <f>VLOOKUP(C5799,[6]Consolidado!$B$1:$H$1000,3,FALSE)</f>
        <v xml:space="preserve">15.5" Long Upholstered Banquette </v>
      </c>
      <c r="N5799" s="145"/>
      <c r="O5799" s="141"/>
      <c r="P5799" s="141"/>
    </row>
    <row r="5800" spans="1:16" s="71" customFormat="1" ht="16.5" customHeight="1" outlineLevel="1" x14ac:dyDescent="0.2">
      <c r="A5800" s="60" t="s">
        <v>732</v>
      </c>
      <c r="B5800" s="61">
        <v>43028</v>
      </c>
      <c r="C5800" s="141">
        <v>372</v>
      </c>
      <c r="D5800" s="63" t="str">
        <f>VLOOKUP(C5800,[6]Consolidado!$B$1:$H$1000,4,FALSE)</f>
        <v>Finalizada</v>
      </c>
      <c r="E5800" s="64" t="s">
        <v>40</v>
      </c>
      <c r="F5800" s="65" t="s">
        <v>85</v>
      </c>
      <c r="G5800" s="66">
        <v>50</v>
      </c>
      <c r="H5800" s="67">
        <v>0.52475099999999997</v>
      </c>
      <c r="I5800" s="129">
        <v>26.237560999999999</v>
      </c>
      <c r="J5800" s="86">
        <v>30.540900000000001</v>
      </c>
      <c r="K5800" s="129">
        <f t="shared" si="163"/>
        <v>0.85909586816367556</v>
      </c>
      <c r="L5800" s="142" t="str">
        <f>VLOOKUP(C5800,[6]Consolidado!$B$1:$H$1000,2,FALSE)</f>
        <v>Papagayo Four Seasons</v>
      </c>
      <c r="M5800" s="144" t="str">
        <f>VLOOKUP(C5800,[6]Consolidado!$B$1:$H$1000,3,FALSE)</f>
        <v>LL-406 Credenza @ Reception Lobby</v>
      </c>
      <c r="N5800" s="145"/>
      <c r="O5800" s="141"/>
      <c r="P5800" s="141"/>
    </row>
    <row r="5801" spans="1:16" s="71" customFormat="1" ht="16.5" customHeight="1" outlineLevel="1" x14ac:dyDescent="0.2">
      <c r="A5801" s="60" t="s">
        <v>732</v>
      </c>
      <c r="B5801" s="61">
        <v>43012</v>
      </c>
      <c r="C5801" s="141">
        <v>359</v>
      </c>
      <c r="D5801" s="63" t="str">
        <f>VLOOKUP(C5801,[6]Consolidado!$B$1:$H$1000,4,FALSE)</f>
        <v>Finalizada</v>
      </c>
      <c r="E5801" s="64" t="s">
        <v>40</v>
      </c>
      <c r="F5801" s="65" t="s">
        <v>380</v>
      </c>
      <c r="G5801" s="66">
        <v>97</v>
      </c>
      <c r="H5801" s="67">
        <v>0.68488499999999997</v>
      </c>
      <c r="I5801" s="129">
        <v>66.433811000000006</v>
      </c>
      <c r="J5801" s="86">
        <v>30.540900000000001</v>
      </c>
      <c r="K5801" s="129">
        <f t="shared" si="163"/>
        <v>2.1752407754846779</v>
      </c>
      <c r="L5801" s="142" t="str">
        <f>VLOOKUP(C5801,[6]Consolidado!$B$1:$H$1000,2,FALSE)</f>
        <v>Blue Mesa Granite</v>
      </c>
      <c r="M5801" s="144" t="str">
        <f>VLOOKUP(C5801,[6]Consolidado!$B$1:$H$1000,3,FALSE)</f>
        <v>Floating Oversized Table to fit</v>
      </c>
      <c r="N5801" s="145"/>
      <c r="O5801" s="141"/>
      <c r="P5801" s="141"/>
    </row>
    <row r="5802" spans="1:16" s="71" customFormat="1" ht="16.5" customHeight="1" outlineLevel="1" x14ac:dyDescent="0.2">
      <c r="A5802" s="60" t="s">
        <v>732</v>
      </c>
      <c r="B5802" s="61">
        <v>43028</v>
      </c>
      <c r="C5802" s="141">
        <v>387</v>
      </c>
      <c r="D5802" s="63" t="str">
        <f>VLOOKUP(C5802,[6]Consolidado!$B$1:$H$1000,4,FALSE)</f>
        <v>Finalizada</v>
      </c>
      <c r="E5802" s="64" t="s">
        <v>40</v>
      </c>
      <c r="F5802" s="65" t="s">
        <v>314</v>
      </c>
      <c r="G5802" s="66">
        <v>120</v>
      </c>
      <c r="H5802" s="67">
        <v>0.40263599999999999</v>
      </c>
      <c r="I5802" s="129">
        <v>48.316307999999999</v>
      </c>
      <c r="J5802" s="86">
        <v>30.540900000000001</v>
      </c>
      <c r="K5802" s="129">
        <f t="shared" si="163"/>
        <v>1.5820197833069751</v>
      </c>
      <c r="L5802" s="142" t="str">
        <f>VLOOKUP(C5802,[6]Consolidado!$B$1:$H$1000,2,FALSE)</f>
        <v>Costa Palmas</v>
      </c>
      <c r="M5802" s="144" t="str">
        <f>VLOOKUP(C5802,[6]Consolidado!$B$1:$H$1000,3,FALSE)</f>
        <v>BC-CP-01 Credenza</v>
      </c>
      <c r="N5802" s="145"/>
      <c r="O5802" s="141"/>
      <c r="P5802" s="141"/>
    </row>
    <row r="5803" spans="1:16" s="71" customFormat="1" ht="16.5" customHeight="1" outlineLevel="1" x14ac:dyDescent="0.2">
      <c r="A5803" s="60" t="s">
        <v>732</v>
      </c>
      <c r="B5803" s="61">
        <v>43012</v>
      </c>
      <c r="C5803" s="141">
        <v>363</v>
      </c>
      <c r="D5803" s="63" t="str">
        <f>VLOOKUP(C5803,[6]Consolidado!$B$1:$H$1000,4,FALSE)</f>
        <v>Finalizada</v>
      </c>
      <c r="E5803" s="64" t="s">
        <v>40</v>
      </c>
      <c r="F5803" s="65" t="s">
        <v>380</v>
      </c>
      <c r="G5803" s="66">
        <v>72</v>
      </c>
      <c r="H5803" s="67">
        <v>0.68488499999999997</v>
      </c>
      <c r="I5803" s="129">
        <v>49.311695</v>
      </c>
      <c r="J5803" s="86">
        <v>30.540900000000001</v>
      </c>
      <c r="K5803" s="129">
        <f t="shared" si="163"/>
        <v>1.6146117174019101</v>
      </c>
      <c r="L5803" s="142" t="str">
        <f>VLOOKUP(C5803,[6]Consolidado!$B$1:$H$1000,2,FALSE)</f>
        <v>Blue Mesa Granite</v>
      </c>
      <c r="M5803" s="144" t="str">
        <f>VLOOKUP(C5803,[6]Consolidado!$B$1:$H$1000,3,FALSE)</f>
        <v>108" Long Slab w/steel base</v>
      </c>
      <c r="N5803" s="145"/>
      <c r="O5803" s="141"/>
      <c r="P5803" s="141"/>
    </row>
    <row r="5804" spans="1:16" s="71" customFormat="1" ht="16.5" customHeight="1" outlineLevel="1" x14ac:dyDescent="0.2">
      <c r="A5804" s="60" t="s">
        <v>732</v>
      </c>
      <c r="B5804" s="61">
        <v>43012</v>
      </c>
      <c r="C5804" s="141">
        <v>362</v>
      </c>
      <c r="D5804" s="63" t="str">
        <f>VLOOKUP(C5804,[6]Consolidado!$B$1:$H$1000,4,FALSE)</f>
        <v>Finalizada</v>
      </c>
      <c r="E5804" s="64" t="s">
        <v>40</v>
      </c>
      <c r="F5804" s="65" t="s">
        <v>380</v>
      </c>
      <c r="G5804" s="66">
        <v>48</v>
      </c>
      <c r="H5804" s="67">
        <v>0.68488499999999997</v>
      </c>
      <c r="I5804" s="129">
        <v>32.874462999999999</v>
      </c>
      <c r="J5804" s="86">
        <v>30.540900000000001</v>
      </c>
      <c r="K5804" s="129">
        <f t="shared" si="163"/>
        <v>1.0764078006869475</v>
      </c>
      <c r="L5804" s="142" t="str">
        <f>VLOOKUP(C5804,[6]Consolidado!$B$1:$H$1000,2,FALSE)</f>
        <v>Blue Mesa Granite</v>
      </c>
      <c r="M5804" s="144" t="str">
        <f>VLOOKUP(C5804,[6]Consolidado!$B$1:$H$1000,3,FALSE)</f>
        <v>89" Long Slab w/steel base</v>
      </c>
      <c r="N5804" s="145"/>
      <c r="O5804" s="141"/>
      <c r="P5804" s="141"/>
    </row>
    <row r="5805" spans="1:16" s="71" customFormat="1" ht="16.5" customHeight="1" outlineLevel="1" x14ac:dyDescent="0.2">
      <c r="A5805" s="60" t="s">
        <v>732</v>
      </c>
      <c r="B5805" s="61">
        <v>43012</v>
      </c>
      <c r="C5805" s="141" t="s">
        <v>290</v>
      </c>
      <c r="D5805" s="63" t="str">
        <f>VLOOKUP(C5805,[6]Consolidado!$B$1:$H$1000,4,FALSE)</f>
        <v>En Proceso</v>
      </c>
      <c r="E5805" s="64" t="s">
        <v>25</v>
      </c>
      <c r="F5805" s="65" t="s">
        <v>328</v>
      </c>
      <c r="G5805" s="66">
        <v>1</v>
      </c>
      <c r="H5805" s="67">
        <v>348.65106600000001</v>
      </c>
      <c r="I5805" s="129">
        <v>348.65106600000001</v>
      </c>
      <c r="J5805" s="86">
        <v>30.540900000000001</v>
      </c>
      <c r="K5805" s="129">
        <f t="shared" si="163"/>
        <v>11.415873991925581</v>
      </c>
      <c r="L5805" s="142" t="str">
        <f>VLOOKUP(C5805,[6]Consolidado!$B$1:$H$1000,2,FALSE)</f>
        <v>Acabado</v>
      </c>
      <c r="M5805" s="144" t="str">
        <f>VLOOKUP(C5805,[6]Consolidado!$B$1:$H$1000,3,FALSE)</f>
        <v>Material de acabado pendiente de distribuir</v>
      </c>
      <c r="N5805" s="145"/>
      <c r="O5805" s="141"/>
      <c r="P5805" s="141"/>
    </row>
    <row r="5806" spans="1:16" s="71" customFormat="1" ht="16.5" customHeight="1" outlineLevel="1" x14ac:dyDescent="0.2">
      <c r="A5806" s="60" t="s">
        <v>732</v>
      </c>
      <c r="B5806" s="61">
        <v>43028</v>
      </c>
      <c r="C5806" s="141" t="s">
        <v>290</v>
      </c>
      <c r="D5806" s="63" t="str">
        <f>VLOOKUP(C5806,[6]Consolidado!$B$1:$H$1000,4,FALSE)</f>
        <v>En Proceso</v>
      </c>
      <c r="E5806" s="64" t="s">
        <v>25</v>
      </c>
      <c r="F5806" s="65" t="s">
        <v>328</v>
      </c>
      <c r="G5806" s="66">
        <v>1</v>
      </c>
      <c r="H5806" s="67">
        <v>348.65106600000001</v>
      </c>
      <c r="I5806" s="129">
        <v>348.65106600000001</v>
      </c>
      <c r="J5806" s="86">
        <v>30.540900000000001</v>
      </c>
      <c r="K5806" s="129">
        <f t="shared" si="163"/>
        <v>11.415873991925581</v>
      </c>
      <c r="L5806" s="142" t="str">
        <f>VLOOKUP(C5806,[6]Consolidado!$B$1:$H$1000,2,FALSE)</f>
        <v>Acabado</v>
      </c>
      <c r="M5806" s="144" t="str">
        <f>VLOOKUP(C5806,[6]Consolidado!$B$1:$H$1000,3,FALSE)</f>
        <v>Material de acabado pendiente de distribuir</v>
      </c>
      <c r="N5806" s="145"/>
      <c r="O5806" s="141"/>
      <c r="P5806" s="141"/>
    </row>
    <row r="5807" spans="1:16" s="71" customFormat="1" ht="16.5" customHeight="1" outlineLevel="1" x14ac:dyDescent="0.2">
      <c r="A5807" s="60" t="s">
        <v>732</v>
      </c>
      <c r="B5807" s="61">
        <v>43028</v>
      </c>
      <c r="C5807" s="141" t="s">
        <v>290</v>
      </c>
      <c r="D5807" s="63" t="str">
        <f>VLOOKUP(C5807,[6]Consolidado!$B$1:$H$1000,4,FALSE)</f>
        <v>En Proceso</v>
      </c>
      <c r="E5807" s="64" t="s">
        <v>25</v>
      </c>
      <c r="F5807" s="65" t="s">
        <v>397</v>
      </c>
      <c r="G5807" s="66">
        <v>1</v>
      </c>
      <c r="H5807" s="67">
        <v>941.89300000000003</v>
      </c>
      <c r="I5807" s="129">
        <v>941.89300000000003</v>
      </c>
      <c r="J5807" s="86">
        <v>30.540900000000001</v>
      </c>
      <c r="K5807" s="129">
        <f t="shared" si="163"/>
        <v>30.840381259229428</v>
      </c>
      <c r="L5807" s="142" t="str">
        <f>VLOOKUP(C5807,[6]Consolidado!$B$1:$H$1000,2,FALSE)</f>
        <v>Acabado</v>
      </c>
      <c r="M5807" s="144" t="str">
        <f>VLOOKUP(C5807,[6]Consolidado!$B$1:$H$1000,3,FALSE)</f>
        <v>Material de acabado pendiente de distribuir</v>
      </c>
      <c r="N5807" s="145"/>
      <c r="O5807" s="141"/>
      <c r="P5807" s="141"/>
    </row>
    <row r="5808" spans="1:16" s="71" customFormat="1" ht="16.5" customHeight="1" outlineLevel="1" x14ac:dyDescent="0.2">
      <c r="A5808" s="60" t="s">
        <v>732</v>
      </c>
      <c r="B5808" s="61">
        <v>43012</v>
      </c>
      <c r="C5808" s="141">
        <v>357</v>
      </c>
      <c r="D5808" s="63" t="str">
        <f>VLOOKUP(C5808,[6]Consolidado!$B$1:$H$1000,4,FALSE)</f>
        <v>Finalizada</v>
      </c>
      <c r="E5808" s="64" t="s">
        <v>40</v>
      </c>
      <c r="F5808" s="65" t="s">
        <v>212</v>
      </c>
      <c r="G5808" s="66">
        <v>100</v>
      </c>
      <c r="H5808" s="67">
        <v>6.7416000000000004E-2</v>
      </c>
      <c r="I5808" s="129">
        <v>6.7416</v>
      </c>
      <c r="J5808" s="86">
        <v>30.540900000000001</v>
      </c>
      <c r="K5808" s="129">
        <f t="shared" ref="K5808:K5838" si="164">IFERROR(I5808/J5808,0)</f>
        <v>0.22074005677632288</v>
      </c>
      <c r="L5808" s="142" t="str">
        <f>VLOOKUP(C5808,[6]Consolidado!$B$1:$H$1000,2,FALSE)</f>
        <v>Blue Mesa Granite</v>
      </c>
      <c r="M5808" s="144" t="str">
        <f>VLOOKUP(C5808,[6]Consolidado!$B$1:$H$1000,3,FALSE)</f>
        <v>Nica classic dining chair</v>
      </c>
      <c r="N5808" s="145"/>
      <c r="O5808" s="141"/>
      <c r="P5808" s="141"/>
    </row>
    <row r="5809" spans="1:16" s="71" customFormat="1" ht="16.5" customHeight="1" outlineLevel="1" x14ac:dyDescent="0.2">
      <c r="A5809" s="60" t="s">
        <v>732</v>
      </c>
      <c r="B5809" s="61">
        <v>43012</v>
      </c>
      <c r="C5809" s="141">
        <v>357</v>
      </c>
      <c r="D5809" s="63" t="str">
        <f>VLOOKUP(C5809,[6]Consolidado!$B$1:$H$1000,4,FALSE)</f>
        <v>Finalizada</v>
      </c>
      <c r="E5809" s="64" t="s">
        <v>40</v>
      </c>
      <c r="F5809" s="65" t="s">
        <v>381</v>
      </c>
      <c r="G5809" s="66">
        <v>70</v>
      </c>
      <c r="H5809" s="67">
        <v>0.49624400000000002</v>
      </c>
      <c r="I5809" s="129">
        <v>34.737079999999999</v>
      </c>
      <c r="J5809" s="86">
        <v>30.540900000000001</v>
      </c>
      <c r="K5809" s="129">
        <f t="shared" si="164"/>
        <v>1.1373954271157694</v>
      </c>
      <c r="L5809" s="142" t="str">
        <f>VLOOKUP(C5809,[6]Consolidado!$B$1:$H$1000,2,FALSE)</f>
        <v>Blue Mesa Granite</v>
      </c>
      <c r="M5809" s="144" t="str">
        <f>VLOOKUP(C5809,[6]Consolidado!$B$1:$H$1000,3,FALSE)</f>
        <v>Nica classic dining chair</v>
      </c>
      <c r="N5809" s="145"/>
      <c r="O5809" s="141"/>
      <c r="P5809" s="141"/>
    </row>
    <row r="5810" spans="1:16" s="71" customFormat="1" ht="16.5" customHeight="1" outlineLevel="1" x14ac:dyDescent="0.2">
      <c r="A5810" s="60" t="s">
        <v>732</v>
      </c>
      <c r="B5810" s="61">
        <v>43012</v>
      </c>
      <c r="C5810" s="141">
        <v>357</v>
      </c>
      <c r="D5810" s="63" t="str">
        <f>VLOOKUP(C5810,[6]Consolidado!$B$1:$H$1000,4,FALSE)</f>
        <v>Finalizada</v>
      </c>
      <c r="E5810" s="64" t="s">
        <v>40</v>
      </c>
      <c r="F5810" s="65" t="s">
        <v>343</v>
      </c>
      <c r="G5810" s="66">
        <v>42</v>
      </c>
      <c r="H5810" s="67">
        <v>0.53120699999999998</v>
      </c>
      <c r="I5810" s="129">
        <v>22.310701000000002</v>
      </c>
      <c r="J5810" s="86">
        <v>30.540900000000001</v>
      </c>
      <c r="K5810" s="129">
        <f t="shared" si="164"/>
        <v>0.73051877973471646</v>
      </c>
      <c r="L5810" s="142" t="str">
        <f>VLOOKUP(C5810,[6]Consolidado!$B$1:$H$1000,2,FALSE)</f>
        <v>Blue Mesa Granite</v>
      </c>
      <c r="M5810" s="144" t="str">
        <f>VLOOKUP(C5810,[6]Consolidado!$B$1:$H$1000,3,FALSE)</f>
        <v>Nica classic dining chair</v>
      </c>
      <c r="N5810" s="145"/>
      <c r="O5810" s="141"/>
      <c r="P5810" s="141"/>
    </row>
    <row r="5811" spans="1:16" s="71" customFormat="1" ht="16.5" customHeight="1" outlineLevel="1" x14ac:dyDescent="0.2">
      <c r="A5811" s="60" t="s">
        <v>732</v>
      </c>
      <c r="B5811" s="61">
        <v>43012</v>
      </c>
      <c r="C5811" s="141">
        <v>358</v>
      </c>
      <c r="D5811" s="63" t="str">
        <f>VLOOKUP(C5811,[6]Consolidado!$B$1:$H$1000,4,FALSE)</f>
        <v>Finalizada</v>
      </c>
      <c r="E5811" s="64" t="s">
        <v>40</v>
      </c>
      <c r="F5811" s="65" t="s">
        <v>212</v>
      </c>
      <c r="G5811" s="66">
        <v>200</v>
      </c>
      <c r="H5811" s="67">
        <v>6.7416000000000004E-2</v>
      </c>
      <c r="I5811" s="129">
        <v>13.4832</v>
      </c>
      <c r="J5811" s="86">
        <v>30.540900000000001</v>
      </c>
      <c r="K5811" s="129">
        <f t="shared" si="164"/>
        <v>0.44148011355264577</v>
      </c>
      <c r="L5811" s="142" t="str">
        <f>VLOOKUP(C5811,[6]Consolidado!$B$1:$H$1000,2,FALSE)</f>
        <v>Blue Mesa Granite</v>
      </c>
      <c r="M5811" s="144" t="str">
        <f>VLOOKUP(C5811,[6]Consolidado!$B$1:$H$1000,3,FALSE)</f>
        <v>Nica classic barstool</v>
      </c>
      <c r="N5811" s="145"/>
      <c r="O5811" s="141"/>
      <c r="P5811" s="141"/>
    </row>
    <row r="5812" spans="1:16" s="71" customFormat="1" ht="16.5" customHeight="1" outlineLevel="1" x14ac:dyDescent="0.2">
      <c r="A5812" s="60" t="s">
        <v>732</v>
      </c>
      <c r="B5812" s="61">
        <v>43012</v>
      </c>
      <c r="C5812" s="141">
        <v>358</v>
      </c>
      <c r="D5812" s="63" t="str">
        <f>VLOOKUP(C5812,[6]Consolidado!$B$1:$H$1000,4,FALSE)</f>
        <v>Finalizada</v>
      </c>
      <c r="E5812" s="64" t="s">
        <v>40</v>
      </c>
      <c r="F5812" s="65" t="s">
        <v>381</v>
      </c>
      <c r="G5812" s="66">
        <v>250</v>
      </c>
      <c r="H5812" s="67">
        <v>0.49624400000000002</v>
      </c>
      <c r="I5812" s="129">
        <v>124.061001</v>
      </c>
      <c r="J5812" s="86">
        <v>30.540900000000001</v>
      </c>
      <c r="K5812" s="129">
        <f t="shared" si="164"/>
        <v>4.0621265581564394</v>
      </c>
      <c r="L5812" s="142" t="str">
        <f>VLOOKUP(C5812,[6]Consolidado!$B$1:$H$1000,2,FALSE)</f>
        <v>Blue Mesa Granite</v>
      </c>
      <c r="M5812" s="144" t="str">
        <f>VLOOKUP(C5812,[6]Consolidado!$B$1:$H$1000,3,FALSE)</f>
        <v>Nica classic barstool</v>
      </c>
      <c r="N5812" s="145"/>
      <c r="O5812" s="141"/>
      <c r="P5812" s="141"/>
    </row>
    <row r="5813" spans="1:16" s="71" customFormat="1" ht="16.5" customHeight="1" outlineLevel="1" x14ac:dyDescent="0.2">
      <c r="A5813" s="60" t="s">
        <v>732</v>
      </c>
      <c r="B5813" s="61">
        <v>43012</v>
      </c>
      <c r="C5813" s="141">
        <v>358</v>
      </c>
      <c r="D5813" s="63" t="str">
        <f>VLOOKUP(C5813,[6]Consolidado!$B$1:$H$1000,4,FALSE)</f>
        <v>Finalizada</v>
      </c>
      <c r="E5813" s="64" t="s">
        <v>40</v>
      </c>
      <c r="F5813" s="65" t="s">
        <v>343</v>
      </c>
      <c r="G5813" s="66">
        <v>150</v>
      </c>
      <c r="H5813" s="67">
        <v>0.53120699999999998</v>
      </c>
      <c r="I5813" s="129">
        <v>79.681075000000007</v>
      </c>
      <c r="J5813" s="86">
        <v>30.540900000000001</v>
      </c>
      <c r="K5813" s="129">
        <f t="shared" si="164"/>
        <v>2.6089956419097016</v>
      </c>
      <c r="L5813" s="142" t="str">
        <f>VLOOKUP(C5813,[6]Consolidado!$B$1:$H$1000,2,FALSE)</f>
        <v>Blue Mesa Granite</v>
      </c>
      <c r="M5813" s="144" t="str">
        <f>VLOOKUP(C5813,[6]Consolidado!$B$1:$H$1000,3,FALSE)</f>
        <v>Nica classic barstool</v>
      </c>
      <c r="N5813" s="145"/>
      <c r="O5813" s="141"/>
      <c r="P5813" s="141"/>
    </row>
    <row r="5814" spans="1:16" s="71" customFormat="1" ht="16.5" customHeight="1" outlineLevel="1" x14ac:dyDescent="0.2">
      <c r="A5814" s="60" t="s">
        <v>732</v>
      </c>
      <c r="B5814" s="61">
        <v>43012</v>
      </c>
      <c r="C5814" s="141">
        <v>372</v>
      </c>
      <c r="D5814" s="63" t="str">
        <f>VLOOKUP(C5814,[6]Consolidado!$B$1:$H$1000,4,FALSE)</f>
        <v>Finalizada</v>
      </c>
      <c r="E5814" s="64" t="s">
        <v>40</v>
      </c>
      <c r="F5814" s="65" t="s">
        <v>112</v>
      </c>
      <c r="G5814" s="66">
        <v>100</v>
      </c>
      <c r="H5814" s="67">
        <v>0.59657000000000004</v>
      </c>
      <c r="I5814" s="129">
        <v>59.656956999999998</v>
      </c>
      <c r="J5814" s="86">
        <v>30.540900000000001</v>
      </c>
      <c r="K5814" s="129">
        <f t="shared" si="164"/>
        <v>1.9533463977813357</v>
      </c>
      <c r="L5814" s="142" t="str">
        <f>VLOOKUP(C5814,[6]Consolidado!$B$1:$H$1000,2,FALSE)</f>
        <v>Papagayo Four Seasons</v>
      </c>
      <c r="M5814" s="144" t="str">
        <f>VLOOKUP(C5814,[6]Consolidado!$B$1:$H$1000,3,FALSE)</f>
        <v>LL-406 Credenza @ Reception Lobby</v>
      </c>
      <c r="N5814" s="145"/>
      <c r="O5814" s="141"/>
      <c r="P5814" s="141"/>
    </row>
    <row r="5815" spans="1:16" s="71" customFormat="1" ht="16.5" customHeight="1" outlineLevel="1" x14ac:dyDescent="0.2">
      <c r="A5815" s="60" t="s">
        <v>732</v>
      </c>
      <c r="B5815" s="61">
        <v>43012</v>
      </c>
      <c r="C5815" s="141">
        <v>486</v>
      </c>
      <c r="D5815" s="63" t="str">
        <f>VLOOKUP(C5815,[6]Consolidado!$B$1:$H$1000,4,FALSE)</f>
        <v>Finalizada</v>
      </c>
      <c r="E5815" s="64" t="s">
        <v>49</v>
      </c>
      <c r="F5815" s="65" t="s">
        <v>191</v>
      </c>
      <c r="G5815" s="66">
        <v>2</v>
      </c>
      <c r="H5815" s="67">
        <v>25.2</v>
      </c>
      <c r="I5815" s="129">
        <v>50.4</v>
      </c>
      <c r="J5815" s="86">
        <v>30.540900000000001</v>
      </c>
      <c r="K5815" s="129">
        <f t="shared" si="164"/>
        <v>1.650246063475536</v>
      </c>
      <c r="L5815" s="142" t="str">
        <f>VLOOKUP(C5815,[6]Consolidado!$B$1:$H$1000,2,FALSE)</f>
        <v>Maderas Collective</v>
      </c>
      <c r="M5815" s="144" t="str">
        <f>VLOOKUP(C5815,[6]Consolidado!$B$1:$H$1000,3,FALSE)</f>
        <v>Asiento- Sebastian</v>
      </c>
      <c r="N5815" s="145"/>
      <c r="O5815" s="141"/>
      <c r="P5815" s="141"/>
    </row>
    <row r="5816" spans="1:16" s="71" customFormat="1" ht="16.5" customHeight="1" outlineLevel="1" x14ac:dyDescent="0.2">
      <c r="A5816" s="60" t="s">
        <v>732</v>
      </c>
      <c r="B5816" s="61">
        <v>43012</v>
      </c>
      <c r="C5816" s="141">
        <v>373</v>
      </c>
      <c r="D5816" s="63" t="str">
        <f>VLOOKUP(C5816,[6]Consolidado!$B$1:$H$1000,4,FALSE)</f>
        <v>Finalizada</v>
      </c>
      <c r="E5816" s="64" t="s">
        <v>28</v>
      </c>
      <c r="F5816" s="65" t="s">
        <v>358</v>
      </c>
      <c r="G5816" s="66">
        <v>1</v>
      </c>
      <c r="H5816" s="67">
        <v>525.46154100000001</v>
      </c>
      <c r="I5816" s="129">
        <v>525.46154100000001</v>
      </c>
      <c r="J5816" s="86">
        <v>30.540900000000001</v>
      </c>
      <c r="K5816" s="129">
        <f t="shared" si="164"/>
        <v>17.205175387758711</v>
      </c>
      <c r="L5816" s="142" t="str">
        <f>VLOOKUP(C5816,[6]Consolidado!$B$1:$H$1000,2,FALSE)</f>
        <v>Papagayo Four Seasons</v>
      </c>
      <c r="M5816" s="144" t="str">
        <f>VLOOKUP(C5816,[6]Consolidado!$B$1:$H$1000,3,FALSE)</f>
        <v>IT-200 Barstool @ Bar</v>
      </c>
      <c r="N5816" s="145"/>
      <c r="O5816" s="141"/>
      <c r="P5816" s="141"/>
    </row>
    <row r="5817" spans="1:16" s="71" customFormat="1" ht="16.5" customHeight="1" outlineLevel="1" x14ac:dyDescent="0.2">
      <c r="A5817" s="60" t="s">
        <v>732</v>
      </c>
      <c r="B5817" s="61">
        <v>43012</v>
      </c>
      <c r="C5817" s="141">
        <v>379</v>
      </c>
      <c r="D5817" s="63" t="str">
        <f>VLOOKUP(C5817,[6]Consolidado!$B$1:$H$1000,4,FALSE)</f>
        <v>Finalizada</v>
      </c>
      <c r="E5817" s="64" t="s">
        <v>40</v>
      </c>
      <c r="F5817" s="65" t="s">
        <v>371</v>
      </c>
      <c r="G5817" s="66">
        <v>1790</v>
      </c>
      <c r="H5817" s="67">
        <v>0.35764800000000002</v>
      </c>
      <c r="I5817" s="129">
        <v>640.18920800000001</v>
      </c>
      <c r="J5817" s="86">
        <v>30.540900000000001</v>
      </c>
      <c r="K5817" s="129">
        <f t="shared" si="164"/>
        <v>20.961700801220658</v>
      </c>
      <c r="L5817" s="142" t="str">
        <f>VLOOKUP(C5817,[6]Consolidado!$B$1:$H$1000,2,FALSE)</f>
        <v>Papagayo Four Seasons</v>
      </c>
      <c r="M5817" s="144" t="str">
        <f>VLOOKUP(C5817,[6]Consolidado!$B$1:$H$1000,3,FALSE)</f>
        <v>BGE-253 Low Dining chair @ Outdoor Dining</v>
      </c>
      <c r="N5817" s="145"/>
      <c r="O5817" s="141"/>
      <c r="P5817" s="141"/>
    </row>
    <row r="5818" spans="1:16" s="71" customFormat="1" ht="16.5" customHeight="1" outlineLevel="1" x14ac:dyDescent="0.2">
      <c r="A5818" s="60" t="s">
        <v>732</v>
      </c>
      <c r="B5818" s="61">
        <v>43012</v>
      </c>
      <c r="C5818" s="141">
        <v>361</v>
      </c>
      <c r="D5818" s="63" t="str">
        <f>VLOOKUP(C5818,[6]Consolidado!$B$1:$H$1000,4,FALSE)</f>
        <v>Finalizada</v>
      </c>
      <c r="E5818" s="64" t="s">
        <v>40</v>
      </c>
      <c r="F5818" s="65" t="s">
        <v>380</v>
      </c>
      <c r="G5818" s="66">
        <v>72</v>
      </c>
      <c r="H5818" s="67">
        <v>0.68488499999999997</v>
      </c>
      <c r="I5818" s="129">
        <v>49.311695</v>
      </c>
      <c r="J5818" s="86">
        <v>30.540900000000001</v>
      </c>
      <c r="K5818" s="129">
        <f t="shared" si="164"/>
        <v>1.6146117174019101</v>
      </c>
      <c r="L5818" s="142" t="str">
        <f>VLOOKUP(C5818,[6]Consolidado!$B$1:$H$1000,2,FALSE)</f>
        <v>Blue Mesa Granite</v>
      </c>
      <c r="M5818" s="144" t="str">
        <f>VLOOKUP(C5818,[6]Consolidado!$B$1:$H$1000,3,FALSE)</f>
        <v>89" Long Slab w/steel base w/ casters</v>
      </c>
      <c r="N5818" s="145"/>
      <c r="O5818" s="141"/>
      <c r="P5818" s="141"/>
    </row>
    <row r="5819" spans="1:16" s="71" customFormat="1" ht="16.5" customHeight="1" outlineLevel="1" x14ac:dyDescent="0.2">
      <c r="A5819" s="60" t="s">
        <v>732</v>
      </c>
      <c r="B5819" s="61">
        <v>43011</v>
      </c>
      <c r="C5819" s="141">
        <v>374</v>
      </c>
      <c r="D5819" s="63" t="str">
        <f>VLOOKUP(C5819,[6]Consolidado!$B$1:$H$1000,4,FALSE)</f>
        <v>Finalizada</v>
      </c>
      <c r="E5819" s="64" t="s">
        <v>78</v>
      </c>
      <c r="F5819" s="65" t="s">
        <v>303</v>
      </c>
      <c r="G5819" s="66">
        <v>12</v>
      </c>
      <c r="H5819" s="67">
        <v>35.526001999999998</v>
      </c>
      <c r="I5819" s="129">
        <v>426.31202400000001</v>
      </c>
      <c r="J5819" s="86">
        <v>30.540900000000001</v>
      </c>
      <c r="K5819" s="129">
        <f t="shared" si="164"/>
        <v>13.958724988458101</v>
      </c>
      <c r="L5819" s="142" t="str">
        <f>VLOOKUP(C5819,[6]Consolidado!$B$1:$H$1000,2,FALSE)</f>
        <v>Papagayo Four Seasons</v>
      </c>
      <c r="M5819" s="144" t="str">
        <f>VLOOKUP(C5819,[6]Consolidado!$B$1:$H$1000,3,FALSE)</f>
        <v>IT-407 Bar table @ Bar</v>
      </c>
      <c r="N5819" s="145"/>
      <c r="O5819" s="141"/>
      <c r="P5819" s="141"/>
    </row>
    <row r="5820" spans="1:16" s="71" customFormat="1" ht="16.5" customHeight="1" outlineLevel="1" x14ac:dyDescent="0.2">
      <c r="A5820" s="60" t="s">
        <v>732</v>
      </c>
      <c r="B5820" s="61">
        <v>43011</v>
      </c>
      <c r="C5820" s="141">
        <v>374</v>
      </c>
      <c r="D5820" s="63" t="str">
        <f>VLOOKUP(C5820,[6]Consolidado!$B$1:$H$1000,4,FALSE)</f>
        <v>Finalizada</v>
      </c>
      <c r="E5820" s="64" t="s">
        <v>78</v>
      </c>
      <c r="F5820" s="65" t="s">
        <v>304</v>
      </c>
      <c r="G5820" s="66">
        <v>12</v>
      </c>
      <c r="H5820" s="67">
        <v>8.455209</v>
      </c>
      <c r="I5820" s="129">
        <v>101.462506</v>
      </c>
      <c r="J5820" s="86">
        <v>30.540900000000001</v>
      </c>
      <c r="K5820" s="129">
        <f t="shared" si="164"/>
        <v>3.3221845459695034</v>
      </c>
      <c r="L5820" s="142" t="str">
        <f>VLOOKUP(C5820,[6]Consolidado!$B$1:$H$1000,2,FALSE)</f>
        <v>Papagayo Four Seasons</v>
      </c>
      <c r="M5820" s="144" t="str">
        <f>VLOOKUP(C5820,[6]Consolidado!$B$1:$H$1000,3,FALSE)</f>
        <v>IT-407 Bar table @ Bar</v>
      </c>
      <c r="N5820" s="145"/>
      <c r="O5820" s="141"/>
      <c r="P5820" s="141"/>
    </row>
    <row r="5821" spans="1:16" s="71" customFormat="1" ht="16.5" customHeight="1" outlineLevel="1" x14ac:dyDescent="0.2">
      <c r="A5821" s="60" t="s">
        <v>732</v>
      </c>
      <c r="B5821" s="61">
        <v>43011</v>
      </c>
      <c r="C5821" s="141">
        <v>374</v>
      </c>
      <c r="D5821" s="63" t="str">
        <f>VLOOKUP(C5821,[6]Consolidado!$B$1:$H$1000,4,FALSE)</f>
        <v>Finalizada</v>
      </c>
      <c r="E5821" s="64" t="s">
        <v>51</v>
      </c>
      <c r="F5821" s="65" t="s">
        <v>379</v>
      </c>
      <c r="G5821" s="66">
        <v>12</v>
      </c>
      <c r="H5821" s="67">
        <v>48.78</v>
      </c>
      <c r="I5821" s="129">
        <v>585.36</v>
      </c>
      <c r="J5821" s="86">
        <v>30.540900000000001</v>
      </c>
      <c r="K5821" s="129">
        <f t="shared" si="164"/>
        <v>19.166429280080155</v>
      </c>
      <c r="L5821" s="142" t="str">
        <f>VLOOKUP(C5821,[6]Consolidado!$B$1:$H$1000,2,FALSE)</f>
        <v>Papagayo Four Seasons</v>
      </c>
      <c r="M5821" s="144" t="str">
        <f>VLOOKUP(C5821,[6]Consolidado!$B$1:$H$1000,3,FALSE)</f>
        <v>IT-407 Bar table @ Bar</v>
      </c>
      <c r="N5821" s="145"/>
      <c r="O5821" s="141"/>
      <c r="P5821" s="141"/>
    </row>
    <row r="5822" spans="1:16" s="71" customFormat="1" ht="16.5" customHeight="1" outlineLevel="1" x14ac:dyDescent="0.2">
      <c r="A5822" s="60" t="s">
        <v>732</v>
      </c>
      <c r="B5822" s="61">
        <v>43011</v>
      </c>
      <c r="C5822" s="141">
        <v>374</v>
      </c>
      <c r="D5822" s="63" t="str">
        <f>VLOOKUP(C5822,[6]Consolidado!$B$1:$H$1000,4,FALSE)</f>
        <v>Finalizada</v>
      </c>
      <c r="E5822" s="64" t="s">
        <v>51</v>
      </c>
      <c r="F5822" s="65" t="s">
        <v>378</v>
      </c>
      <c r="G5822" s="66">
        <v>18</v>
      </c>
      <c r="H5822" s="67">
        <v>63.957475000000002</v>
      </c>
      <c r="I5822" s="129">
        <v>1151.2345499999999</v>
      </c>
      <c r="J5822" s="86">
        <v>30.540900000000001</v>
      </c>
      <c r="K5822" s="129">
        <f t="shared" si="164"/>
        <v>37.694846910208931</v>
      </c>
      <c r="L5822" s="142" t="str">
        <f>VLOOKUP(C5822,[6]Consolidado!$B$1:$H$1000,2,FALSE)</f>
        <v>Papagayo Four Seasons</v>
      </c>
      <c r="M5822" s="144" t="str">
        <f>VLOOKUP(C5822,[6]Consolidado!$B$1:$H$1000,3,FALSE)</f>
        <v>IT-407 Bar table @ Bar</v>
      </c>
      <c r="N5822" s="145"/>
      <c r="O5822" s="141"/>
      <c r="P5822" s="141"/>
    </row>
    <row r="5823" spans="1:16" s="71" customFormat="1" ht="16.5" customHeight="1" outlineLevel="1" x14ac:dyDescent="0.2">
      <c r="A5823" s="60" t="s">
        <v>732</v>
      </c>
      <c r="B5823" s="61">
        <v>43011</v>
      </c>
      <c r="C5823" s="141" t="s">
        <v>290</v>
      </c>
      <c r="D5823" s="63" t="str">
        <f>VLOOKUP(C5823,[6]Consolidado!$B$1:$H$1000,4,FALSE)</f>
        <v>En Proceso</v>
      </c>
      <c r="E5823" s="64" t="s">
        <v>25</v>
      </c>
      <c r="F5823" s="65" t="s">
        <v>322</v>
      </c>
      <c r="G5823" s="66">
        <v>2</v>
      </c>
      <c r="H5823" s="67">
        <v>1315.523193</v>
      </c>
      <c r="I5823" s="129">
        <v>2631.046386</v>
      </c>
      <c r="J5823" s="86">
        <v>30.540900000000001</v>
      </c>
      <c r="K5823" s="129">
        <f t="shared" si="164"/>
        <v>86.148292486468961</v>
      </c>
      <c r="L5823" s="142" t="str">
        <f>VLOOKUP(C5823,[6]Consolidado!$B$1:$H$1000,2,FALSE)</f>
        <v>Acabado</v>
      </c>
      <c r="M5823" s="144" t="str">
        <f>VLOOKUP(C5823,[6]Consolidado!$B$1:$H$1000,3,FALSE)</f>
        <v>Material de acabado pendiente de distribuir</v>
      </c>
      <c r="N5823" s="145"/>
      <c r="O5823" s="141"/>
      <c r="P5823" s="141"/>
    </row>
    <row r="5824" spans="1:16" s="71" customFormat="1" ht="16.5" customHeight="1" outlineLevel="1" x14ac:dyDescent="0.2">
      <c r="A5824" s="60" t="s">
        <v>732</v>
      </c>
      <c r="B5824" s="61">
        <v>43011</v>
      </c>
      <c r="C5824" s="141" t="s">
        <v>290</v>
      </c>
      <c r="D5824" s="63" t="str">
        <f>VLOOKUP(C5824,[6]Consolidado!$B$1:$H$1000,4,FALSE)</f>
        <v>En Proceso</v>
      </c>
      <c r="E5824" s="64" t="s">
        <v>25</v>
      </c>
      <c r="F5824" s="65" t="s">
        <v>320</v>
      </c>
      <c r="G5824" s="66">
        <v>2</v>
      </c>
      <c r="H5824" s="67">
        <v>619.347624</v>
      </c>
      <c r="I5824" s="129">
        <v>1238.695248</v>
      </c>
      <c r="J5824" s="86">
        <v>30.540900000000001</v>
      </c>
      <c r="K5824" s="129">
        <f t="shared" si="164"/>
        <v>40.558570572576443</v>
      </c>
      <c r="L5824" s="142" t="str">
        <f>VLOOKUP(C5824,[6]Consolidado!$B$1:$H$1000,2,FALSE)</f>
        <v>Acabado</v>
      </c>
      <c r="M5824" s="144" t="str">
        <f>VLOOKUP(C5824,[6]Consolidado!$B$1:$H$1000,3,FALSE)</f>
        <v>Material de acabado pendiente de distribuir</v>
      </c>
      <c r="N5824" s="145"/>
      <c r="O5824" s="141"/>
      <c r="P5824" s="141"/>
    </row>
    <row r="5825" spans="1:26" s="71" customFormat="1" ht="16.5" customHeight="1" outlineLevel="1" x14ac:dyDescent="0.2">
      <c r="A5825" s="60" t="s">
        <v>732</v>
      </c>
      <c r="B5825" s="61">
        <v>43011</v>
      </c>
      <c r="C5825" s="141" t="s">
        <v>290</v>
      </c>
      <c r="D5825" s="63" t="str">
        <f>VLOOKUP(C5825,[6]Consolidado!$B$1:$H$1000,4,FALSE)</f>
        <v>En Proceso</v>
      </c>
      <c r="E5825" s="64" t="s">
        <v>25</v>
      </c>
      <c r="F5825" s="65" t="s">
        <v>319</v>
      </c>
      <c r="G5825" s="66">
        <v>2</v>
      </c>
      <c r="H5825" s="67">
        <v>1224.7858060000001</v>
      </c>
      <c r="I5825" s="129">
        <v>2449.5716109999998</v>
      </c>
      <c r="J5825" s="86">
        <v>30.540900000000001</v>
      </c>
      <c r="K5825" s="129">
        <f t="shared" si="164"/>
        <v>80.206268020916212</v>
      </c>
      <c r="L5825" s="142" t="str">
        <f>VLOOKUP(C5825,[6]Consolidado!$B$1:$H$1000,2,FALSE)</f>
        <v>Acabado</v>
      </c>
      <c r="M5825" s="144" t="str">
        <f>VLOOKUP(C5825,[6]Consolidado!$B$1:$H$1000,3,FALSE)</f>
        <v>Material de acabado pendiente de distribuir</v>
      </c>
      <c r="N5825" s="145"/>
      <c r="O5825" s="141"/>
      <c r="P5825" s="141"/>
    </row>
    <row r="5826" spans="1:26" s="71" customFormat="1" ht="16.5" customHeight="1" outlineLevel="1" x14ac:dyDescent="0.2">
      <c r="A5826" s="60" t="s">
        <v>732</v>
      </c>
      <c r="B5826" s="61">
        <v>43011</v>
      </c>
      <c r="C5826" s="141" t="s">
        <v>290</v>
      </c>
      <c r="D5826" s="63" t="str">
        <f>VLOOKUP(C5826,[6]Consolidado!$B$1:$H$1000,4,FALSE)</f>
        <v>En Proceso</v>
      </c>
      <c r="E5826" s="64" t="s">
        <v>25</v>
      </c>
      <c r="F5826" s="65" t="s">
        <v>318</v>
      </c>
      <c r="G5826" s="66">
        <v>2</v>
      </c>
      <c r="H5826" s="67">
        <v>979.85963800000002</v>
      </c>
      <c r="I5826" s="129">
        <v>1959.719276</v>
      </c>
      <c r="J5826" s="86">
        <v>30.540900000000001</v>
      </c>
      <c r="K5826" s="129">
        <f t="shared" si="164"/>
        <v>64.167044062224761</v>
      </c>
      <c r="L5826" s="142" t="str">
        <f>VLOOKUP(C5826,[6]Consolidado!$B$1:$H$1000,2,FALSE)</f>
        <v>Acabado</v>
      </c>
      <c r="M5826" s="144" t="str">
        <f>VLOOKUP(C5826,[6]Consolidado!$B$1:$H$1000,3,FALSE)</f>
        <v>Material de acabado pendiente de distribuir</v>
      </c>
      <c r="N5826" s="145"/>
      <c r="O5826" s="141"/>
      <c r="P5826" s="141"/>
    </row>
    <row r="5827" spans="1:26" s="71" customFormat="1" ht="16.5" customHeight="1" outlineLevel="1" x14ac:dyDescent="0.2">
      <c r="A5827" s="60" t="s">
        <v>732</v>
      </c>
      <c r="B5827" s="61">
        <v>43027</v>
      </c>
      <c r="C5827" s="141">
        <v>372</v>
      </c>
      <c r="D5827" s="63" t="str">
        <f>VLOOKUP(C5827,[6]Consolidado!$B$1:$H$1000,4,FALSE)</f>
        <v>Finalizada</v>
      </c>
      <c r="E5827" s="64" t="s">
        <v>28</v>
      </c>
      <c r="F5827" s="65" t="s">
        <v>396</v>
      </c>
      <c r="G5827" s="66">
        <v>2</v>
      </c>
      <c r="H5827" s="67">
        <v>604.52499999999998</v>
      </c>
      <c r="I5827" s="129">
        <v>1209.05</v>
      </c>
      <c r="J5827" s="86">
        <v>30.540900000000001</v>
      </c>
      <c r="K5827" s="129">
        <f t="shared" si="164"/>
        <v>39.587896885815411</v>
      </c>
      <c r="L5827" s="142" t="str">
        <f>VLOOKUP(C5827,[6]Consolidado!$B$1:$H$1000,2,FALSE)</f>
        <v>Papagayo Four Seasons</v>
      </c>
      <c r="M5827" s="144" t="str">
        <f>VLOOKUP(C5827,[6]Consolidado!$B$1:$H$1000,3,FALSE)</f>
        <v>LL-406 Credenza @ Reception Lobby</v>
      </c>
      <c r="N5827" s="145"/>
      <c r="O5827" s="141"/>
      <c r="P5827" s="141"/>
    </row>
    <row r="5828" spans="1:26" s="71" customFormat="1" ht="16.5" customHeight="1" outlineLevel="1" x14ac:dyDescent="0.2">
      <c r="A5828" s="60" t="s">
        <v>732</v>
      </c>
      <c r="B5828" s="61">
        <v>43027</v>
      </c>
      <c r="C5828" s="141" t="s">
        <v>290</v>
      </c>
      <c r="D5828" s="63" t="str">
        <f>VLOOKUP(C5828,[6]Consolidado!$B$1:$H$1000,4,FALSE)</f>
        <v>En Proceso</v>
      </c>
      <c r="E5828" s="64" t="s">
        <v>25</v>
      </c>
      <c r="F5828" s="65" t="s">
        <v>327</v>
      </c>
      <c r="G5828" s="66">
        <v>2</v>
      </c>
      <c r="H5828" s="67">
        <v>1209.67</v>
      </c>
      <c r="I5828" s="129">
        <v>2419.34</v>
      </c>
      <c r="J5828" s="86">
        <v>30.540900000000001</v>
      </c>
      <c r="K5828" s="129">
        <f t="shared" si="164"/>
        <v>79.216395063668728</v>
      </c>
      <c r="L5828" s="142" t="str">
        <f>VLOOKUP(C5828,[6]Consolidado!$B$1:$H$1000,2,FALSE)</f>
        <v>Acabado</v>
      </c>
      <c r="M5828" s="144" t="str">
        <f>VLOOKUP(C5828,[6]Consolidado!$B$1:$H$1000,3,FALSE)</f>
        <v>Material de acabado pendiente de distribuir</v>
      </c>
      <c r="N5828" s="145"/>
      <c r="O5828" s="141"/>
      <c r="P5828" s="141"/>
    </row>
    <row r="5829" spans="1:26" s="71" customFormat="1" ht="16.5" customHeight="1" outlineLevel="1" x14ac:dyDescent="0.2">
      <c r="A5829" s="60" t="s">
        <v>732</v>
      </c>
      <c r="B5829" s="61">
        <v>43011</v>
      </c>
      <c r="C5829" s="141">
        <v>486</v>
      </c>
      <c r="D5829" s="63" t="str">
        <f>VLOOKUP(C5829,[6]Consolidado!$B$1:$H$1000,4,FALSE)</f>
        <v>Finalizada</v>
      </c>
      <c r="E5829" s="64" t="s">
        <v>49</v>
      </c>
      <c r="F5829" s="65" t="s">
        <v>735</v>
      </c>
      <c r="G5829" s="66">
        <v>1.5</v>
      </c>
      <c r="H5829" s="67">
        <v>846.49394800000005</v>
      </c>
      <c r="I5829" s="129">
        <v>1269.740922</v>
      </c>
      <c r="J5829" s="86">
        <v>30.540900000000001</v>
      </c>
      <c r="K5829" s="129">
        <f t="shared" si="164"/>
        <v>41.575098376275747</v>
      </c>
      <c r="L5829" s="142" t="str">
        <f>VLOOKUP(C5829,[6]Consolidado!$B$1:$H$1000,2,FALSE)</f>
        <v>Maderas Collective</v>
      </c>
      <c r="M5829" s="144" t="str">
        <f>VLOOKUP(C5829,[6]Consolidado!$B$1:$H$1000,3,FALSE)</f>
        <v>Asiento- Sebastian</v>
      </c>
      <c r="N5829" s="145"/>
      <c r="O5829" s="141"/>
      <c r="P5829" s="141"/>
    </row>
    <row r="5830" spans="1:26" s="71" customFormat="1" ht="16.5" customHeight="1" outlineLevel="1" x14ac:dyDescent="0.2">
      <c r="A5830" s="60" t="s">
        <v>732</v>
      </c>
      <c r="B5830" s="61">
        <v>43011</v>
      </c>
      <c r="C5830" s="141">
        <v>486</v>
      </c>
      <c r="D5830" s="63" t="str">
        <f>VLOOKUP(C5830,[6]Consolidado!$B$1:$H$1000,4,FALSE)</f>
        <v>Finalizada</v>
      </c>
      <c r="E5830" s="64" t="s">
        <v>49</v>
      </c>
      <c r="F5830" s="65" t="s">
        <v>221</v>
      </c>
      <c r="G5830" s="66">
        <v>1.5</v>
      </c>
      <c r="H5830" s="67">
        <v>1042.4221520000001</v>
      </c>
      <c r="I5830" s="129">
        <v>1563.6332279999999</v>
      </c>
      <c r="J5830" s="86">
        <v>30.540900000000001</v>
      </c>
      <c r="K5830" s="129">
        <f t="shared" si="164"/>
        <v>51.198007524336212</v>
      </c>
      <c r="L5830" s="142" t="str">
        <f>VLOOKUP(C5830,[6]Consolidado!$B$1:$H$1000,2,FALSE)</f>
        <v>Maderas Collective</v>
      </c>
      <c r="M5830" s="144" t="str">
        <f>VLOOKUP(C5830,[6]Consolidado!$B$1:$H$1000,3,FALSE)</f>
        <v>Asiento- Sebastian</v>
      </c>
      <c r="N5830" s="145"/>
      <c r="O5830" s="141"/>
      <c r="P5830" s="141"/>
    </row>
    <row r="5831" spans="1:26" s="71" customFormat="1" ht="16.5" customHeight="1" outlineLevel="1" x14ac:dyDescent="0.2">
      <c r="A5831" s="60" t="s">
        <v>732</v>
      </c>
      <c r="B5831" s="61">
        <v>43027</v>
      </c>
      <c r="C5831" s="141">
        <v>379</v>
      </c>
      <c r="D5831" s="63" t="str">
        <f>VLOOKUP(C5831,[6]Consolidado!$B$1:$H$1000,4,FALSE)</f>
        <v>Finalizada</v>
      </c>
      <c r="E5831" s="64" t="s">
        <v>40</v>
      </c>
      <c r="F5831" s="65" t="s">
        <v>54</v>
      </c>
      <c r="G5831" s="66">
        <v>250</v>
      </c>
      <c r="H5831" s="67">
        <v>1.1853260000000001</v>
      </c>
      <c r="I5831" s="129">
        <v>296.33139299999999</v>
      </c>
      <c r="J5831" s="86">
        <v>30.540900000000001</v>
      </c>
      <c r="K5831" s="129">
        <f t="shared" si="164"/>
        <v>9.7027721186998406</v>
      </c>
      <c r="L5831" s="142" t="str">
        <f>VLOOKUP(C5831,[6]Consolidado!$B$1:$H$1000,2,FALSE)</f>
        <v>Papagayo Four Seasons</v>
      </c>
      <c r="M5831" s="144" t="str">
        <f>VLOOKUP(C5831,[6]Consolidado!$B$1:$H$1000,3,FALSE)</f>
        <v>BGE-253 Low Dining chair @ Outdoor Dining</v>
      </c>
      <c r="N5831" s="145"/>
      <c r="O5831" s="141"/>
      <c r="P5831" s="141"/>
    </row>
    <row r="5832" spans="1:26" s="71" customFormat="1" ht="16.5" customHeight="1" outlineLevel="1" x14ac:dyDescent="0.2">
      <c r="A5832" s="60" t="s">
        <v>732</v>
      </c>
      <c r="B5832" s="61">
        <v>43011</v>
      </c>
      <c r="C5832" s="141">
        <v>453</v>
      </c>
      <c r="D5832" s="63" t="str">
        <f>VLOOKUP(C5832,[6]Consolidado!$B$1:$H$1000,4,FALSE)</f>
        <v>En Proceso</v>
      </c>
      <c r="E5832" s="64" t="s">
        <v>51</v>
      </c>
      <c r="F5832" s="65" t="s">
        <v>377</v>
      </c>
      <c r="G5832" s="66">
        <v>42</v>
      </c>
      <c r="H5832" s="67">
        <v>101.71804299999999</v>
      </c>
      <c r="I5832" s="129">
        <v>4272.157792</v>
      </c>
      <c r="J5832" s="86">
        <v>30.540900000000001</v>
      </c>
      <c r="K5832" s="129">
        <f t="shared" si="164"/>
        <v>139.8831662459194</v>
      </c>
      <c r="L5832" s="142" t="str">
        <f>VLOOKUP(C5832,[6]Consolidado!$B$1:$H$1000,2,FALSE)</f>
        <v>Canoe Westfield (Reposition)</v>
      </c>
      <c r="M5832" s="144" t="str">
        <f>VLOOKUP(C5832,[6]Consolidado!$B$1:$H$1000,3,FALSE)</f>
        <v xml:space="preserve">CH-07 Indoor Bar Stool </v>
      </c>
      <c r="N5832" s="145"/>
      <c r="O5832" s="141"/>
      <c r="P5832" s="141"/>
      <c r="S5832" s="105" t="s">
        <v>478</v>
      </c>
    </row>
    <row r="5833" spans="1:26" s="71" customFormat="1" ht="16.5" customHeight="1" outlineLevel="1" x14ac:dyDescent="0.2">
      <c r="A5833" s="60" t="s">
        <v>732</v>
      </c>
      <c r="B5833" s="61">
        <v>43011</v>
      </c>
      <c r="C5833" s="141">
        <v>453</v>
      </c>
      <c r="D5833" s="63" t="str">
        <f>VLOOKUP(C5833,[6]Consolidado!$B$1:$H$1000,4,FALSE)</f>
        <v>En Proceso</v>
      </c>
      <c r="E5833" s="64" t="s">
        <v>51</v>
      </c>
      <c r="F5833" s="65" t="s">
        <v>340</v>
      </c>
      <c r="G5833" s="66">
        <v>246</v>
      </c>
      <c r="H5833" s="67">
        <v>47.285846999999997</v>
      </c>
      <c r="I5833" s="129">
        <v>11632.318467999999</v>
      </c>
      <c r="J5833" s="86">
        <v>30.540900000000001</v>
      </c>
      <c r="K5833" s="129">
        <f t="shared" si="164"/>
        <v>380.87674128791224</v>
      </c>
      <c r="L5833" s="142" t="str">
        <f>VLOOKUP(C5833,[6]Consolidado!$B$1:$H$1000,2,FALSE)</f>
        <v>Canoe Westfield (Reposition)</v>
      </c>
      <c r="M5833" s="144" t="str">
        <f>VLOOKUP(C5833,[6]Consolidado!$B$1:$H$1000,3,FALSE)</f>
        <v xml:space="preserve">CH-07 Indoor Bar Stool </v>
      </c>
      <c r="N5833" s="145"/>
      <c r="O5833" s="141"/>
      <c r="P5833" s="141"/>
      <c r="S5833" s="143" t="s">
        <v>736</v>
      </c>
      <c r="T5833" s="143" t="s">
        <v>737</v>
      </c>
      <c r="U5833" s="143" t="s">
        <v>738</v>
      </c>
      <c r="V5833" s="143" t="s">
        <v>737</v>
      </c>
    </row>
    <row r="5834" spans="1:26" s="71" customFormat="1" ht="16.5" customHeight="1" outlineLevel="1" x14ac:dyDescent="0.25">
      <c r="A5834" s="60" t="s">
        <v>732</v>
      </c>
      <c r="B5834" s="61">
        <v>43011</v>
      </c>
      <c r="C5834" s="141">
        <v>377</v>
      </c>
      <c r="D5834" s="63" t="str">
        <f>VLOOKUP(C5834,[6]Consolidado!$B$1:$H$1000,4,FALSE)</f>
        <v>Finalizada</v>
      </c>
      <c r="E5834" s="64" t="s">
        <v>40</v>
      </c>
      <c r="F5834" s="65" t="s">
        <v>39</v>
      </c>
      <c r="G5834" s="66">
        <v>56</v>
      </c>
      <c r="H5834" s="67">
        <v>0.75411300000000003</v>
      </c>
      <c r="I5834" s="129">
        <v>42.230316000000002</v>
      </c>
      <c r="J5834" s="86">
        <v>30.540900000000001</v>
      </c>
      <c r="K5834" s="129">
        <f t="shared" si="164"/>
        <v>1.382746284490634</v>
      </c>
      <c r="L5834" s="142" t="str">
        <f>VLOOKUP(C5834,[6]Consolidado!$B$1:$H$1000,2,FALSE)</f>
        <v>Papagayo Four Seasons</v>
      </c>
      <c r="M5834" s="144" t="str">
        <f>VLOOKUP(C5834,[6]Consolidado!$B$1:$H$1000,3,FALSE)</f>
        <v>LB-250 Lounge chair @ Terrace-Exterior</v>
      </c>
      <c r="N5834" s="145"/>
      <c r="O5834" s="141"/>
      <c r="P5834" s="141"/>
      <c r="S5834" s="46">
        <v>1</v>
      </c>
      <c r="T5834" s="48">
        <f>+S5834*13.98</f>
        <v>13.98</v>
      </c>
    </row>
    <row r="5835" spans="1:26" s="71" customFormat="1" ht="16.5" customHeight="1" outlineLevel="1" x14ac:dyDescent="0.25">
      <c r="A5835" s="60" t="s">
        <v>732</v>
      </c>
      <c r="B5835" s="61">
        <v>43026</v>
      </c>
      <c r="C5835" s="141">
        <v>380</v>
      </c>
      <c r="D5835" s="63" t="str">
        <f>VLOOKUP(C5835,[6]Consolidado!$B$1:$H$1000,4,FALSE)</f>
        <v>Finalizada</v>
      </c>
      <c r="E5835" s="64" t="s">
        <v>40</v>
      </c>
      <c r="F5835" s="65" t="s">
        <v>343</v>
      </c>
      <c r="G5835" s="66">
        <v>612</v>
      </c>
      <c r="H5835" s="67">
        <v>0.53120699999999998</v>
      </c>
      <c r="I5835" s="129">
        <v>325.09878800000001</v>
      </c>
      <c r="J5835" s="86">
        <v>30.540900000000001</v>
      </c>
      <c r="K5835" s="129">
        <f t="shared" si="164"/>
        <v>10.644702284477537</v>
      </c>
      <c r="L5835" s="142" t="str">
        <f>VLOOKUP(C5835,[6]Consolidado!$B$1:$H$1000,2,FALSE)</f>
        <v>Papagayo Four Seasons</v>
      </c>
      <c r="M5835" s="144" t="str">
        <f>VLOOKUP(C5835,[6]Consolidado!$B$1:$H$1000,3,FALSE)</f>
        <v>BGE-452: Exterior Table @ Outdoor dining</v>
      </c>
      <c r="N5835" s="145"/>
      <c r="O5835" s="141"/>
      <c r="P5835" s="141"/>
      <c r="S5835" s="46">
        <v>2</v>
      </c>
      <c r="T5835" s="48">
        <f>+S5835*25.99</f>
        <v>51.98</v>
      </c>
    </row>
    <row r="5836" spans="1:26" s="71" customFormat="1" ht="16.5" customHeight="1" outlineLevel="1" x14ac:dyDescent="0.25">
      <c r="A5836" s="60" t="s">
        <v>732</v>
      </c>
      <c r="B5836" s="61">
        <v>43026</v>
      </c>
      <c r="C5836" s="141" t="s">
        <v>290</v>
      </c>
      <c r="D5836" s="63" t="str">
        <f>VLOOKUP(C5836,[6]Consolidado!$B$1:$H$1000,4,FALSE)</f>
        <v>En Proceso</v>
      </c>
      <c r="E5836" s="64" t="s">
        <v>25</v>
      </c>
      <c r="F5836" s="65" t="s">
        <v>328</v>
      </c>
      <c r="G5836" s="66">
        <v>1</v>
      </c>
      <c r="H5836" s="67">
        <v>348.65106600000001</v>
      </c>
      <c r="I5836" s="129">
        <v>348.65106600000001</v>
      </c>
      <c r="J5836" s="86">
        <v>30.540900000000001</v>
      </c>
      <c r="K5836" s="129">
        <f t="shared" si="164"/>
        <v>11.415873991925581</v>
      </c>
      <c r="L5836" s="142" t="str">
        <f>VLOOKUP(C5836,[6]Consolidado!$B$1:$H$1000,2,FALSE)</f>
        <v>Acabado</v>
      </c>
      <c r="M5836" s="144" t="str">
        <f>VLOOKUP(C5836,[6]Consolidado!$B$1:$H$1000,3,FALSE)</f>
        <v>Material de acabado pendiente de distribuir</v>
      </c>
      <c r="N5836" s="145"/>
      <c r="O5836" s="141"/>
      <c r="P5836" s="141"/>
      <c r="S5836" s="46">
        <v>4</v>
      </c>
      <c r="T5836" s="48">
        <f>+S5836*2.35</f>
        <v>9.4</v>
      </c>
      <c r="U5836" s="46">
        <v>2</v>
      </c>
      <c r="V5836" s="48">
        <f>U5836*2.35</f>
        <v>4.7</v>
      </c>
    </row>
    <row r="5837" spans="1:26" s="105" customFormat="1" ht="15.75" outlineLevel="1" thickBot="1" x14ac:dyDescent="0.3">
      <c r="A5837" s="92" t="s">
        <v>732</v>
      </c>
      <c r="B5837" s="93">
        <v>43019</v>
      </c>
      <c r="C5837" s="140" t="s">
        <v>739</v>
      </c>
      <c r="D5837" s="63" t="str">
        <f>VLOOKUP(C5837,[6]Consolidado!$B:$E,4,FALSE)</f>
        <v>En Proceso</v>
      </c>
      <c r="E5837" s="96" t="s">
        <v>629</v>
      </c>
      <c r="F5837" s="97" t="s">
        <v>740</v>
      </c>
      <c r="G5837" s="98">
        <v>1</v>
      </c>
      <c r="H5837" s="139">
        <f>5400*30.4593-5400*30.4593</f>
        <v>0</v>
      </c>
      <c r="I5837" s="100">
        <f>+G5837*H5837</f>
        <v>0</v>
      </c>
      <c r="J5837" s="101">
        <v>30.459299999999999</v>
      </c>
      <c r="K5837" s="100">
        <f t="shared" si="164"/>
        <v>0</v>
      </c>
      <c r="L5837" s="102" t="str">
        <f>VLOOKUP(C5837,[6]Consolidado!$B:$E,2,FALSE)</f>
        <v>We Work</v>
      </c>
      <c r="M5837" s="103" t="str">
        <f>VLOOKUP(C5837,[6]Consolidado!$B:$E,3,FALSE)</f>
        <v>Servicio de torneado de troncos</v>
      </c>
      <c r="N5837" s="104">
        <f>VLOOKUP(C5837,[6]Consolidado!$B:$H,7,FALSE)</f>
        <v>0</v>
      </c>
      <c r="O5837" s="140"/>
      <c r="P5837" s="140"/>
      <c r="S5837" s="46">
        <v>16</v>
      </c>
      <c r="T5837" s="48">
        <f>+S5837*0.93</f>
        <v>14.88</v>
      </c>
      <c r="U5837" s="46">
        <v>8</v>
      </c>
      <c r="V5837" s="48">
        <f>U5837*0.93</f>
        <v>7.44</v>
      </c>
    </row>
    <row r="5838" spans="1:26" s="105" customFormat="1" ht="13.5" outlineLevel="1" thickBot="1" x14ac:dyDescent="0.25">
      <c r="A5838" s="92" t="s">
        <v>732</v>
      </c>
      <c r="B5838" s="93">
        <v>43033</v>
      </c>
      <c r="C5838" s="146" t="s">
        <v>741</v>
      </c>
      <c r="D5838" s="63" t="str">
        <f>VLOOKUP(C5838,[6]Consolidado!$B:$E,4,FALSE)</f>
        <v>En Proceso</v>
      </c>
      <c r="E5838" s="96" t="s">
        <v>629</v>
      </c>
      <c r="F5838" s="97" t="s">
        <v>742</v>
      </c>
      <c r="G5838" s="98">
        <v>1</v>
      </c>
      <c r="H5838" s="139">
        <v>2286.5938520000004</v>
      </c>
      <c r="I5838" s="100">
        <f t="shared" ref="I5838" si="165">+G5838*H5838</f>
        <v>2286.5938520000004</v>
      </c>
      <c r="J5838" s="101">
        <v>30.516400000000001</v>
      </c>
      <c r="K5838" s="100">
        <f t="shared" si="164"/>
        <v>74.930000000000007</v>
      </c>
      <c r="L5838" s="102" t="str">
        <f>VLOOKUP(C5838,[6]Consolidado!$B:$E,2,FALSE)</f>
        <v>BH Office</v>
      </c>
      <c r="M5838" s="103" t="str">
        <f>VLOOKUP(C5838,[6]Consolidado!$B:$E,3,FALSE)</f>
        <v>Herrajes BH (OT 311 y 308)</v>
      </c>
      <c r="N5838" s="104">
        <f>VLOOKUP(C5838,[6]Consolidado!$B:$H,7,FALSE)</f>
        <v>0</v>
      </c>
      <c r="O5838" s="146" t="s">
        <v>736</v>
      </c>
      <c r="P5838" s="140"/>
      <c r="S5838" s="147" t="s">
        <v>743</v>
      </c>
      <c r="T5838" s="147">
        <f>SUM(T5834:T5837)</f>
        <v>90.24</v>
      </c>
      <c r="U5838" s="147" t="s">
        <v>743</v>
      </c>
      <c r="V5838" s="147">
        <f>SUM(V5836:V5837)</f>
        <v>12.14</v>
      </c>
      <c r="W5838" s="148">
        <f>+T5838+V5838</f>
        <v>102.38</v>
      </c>
      <c r="X5838" s="106">
        <f>50.4+51.98-W5838</f>
        <v>0</v>
      </c>
    </row>
    <row r="5839" spans="1:26" s="105" customFormat="1" ht="13.5" outlineLevel="1" thickBot="1" x14ac:dyDescent="0.25">
      <c r="A5839" s="92" t="s">
        <v>732</v>
      </c>
      <c r="B5839" s="93">
        <v>43033</v>
      </c>
      <c r="C5839" s="146" t="s">
        <v>741</v>
      </c>
      <c r="D5839" s="63" t="str">
        <f>VLOOKUP(C5839,[6]Consolidado!$B:$E,4,FALSE)</f>
        <v>En Proceso</v>
      </c>
      <c r="E5839" s="96" t="s">
        <v>629</v>
      </c>
      <c r="F5839" s="97" t="s">
        <v>744</v>
      </c>
      <c r="G5839" s="98">
        <v>1</v>
      </c>
      <c r="H5839" s="139">
        <v>1784.4633224587299</v>
      </c>
      <c r="I5839" s="100">
        <f>K5839*J5839</f>
        <v>1784.4633224587299</v>
      </c>
      <c r="J5839" s="101">
        <v>30.516400000000001</v>
      </c>
      <c r="K5839" s="100">
        <v>58.475551587301574</v>
      </c>
      <c r="L5839" s="102" t="str">
        <f>VLOOKUP(C5839,[6]Consolidado!$B:$E,2,FALSE)</f>
        <v>BH Office</v>
      </c>
      <c r="M5839" s="103" t="str">
        <f>VLOOKUP(C5839,[6]Consolidado!$B:$E,3,FALSE)</f>
        <v>Herrajes BH (OT 311 y 308)</v>
      </c>
      <c r="N5839" s="104">
        <f>VLOOKUP(C5839,[6]Consolidado!$B:$H,7,FALSE)</f>
        <v>0</v>
      </c>
      <c r="O5839" s="146" t="s">
        <v>736</v>
      </c>
      <c r="P5839" s="140"/>
      <c r="S5839" s="91" t="s">
        <v>745</v>
      </c>
      <c r="T5839" s="91">
        <f>74.93-51.98</f>
        <v>22.95000000000001</v>
      </c>
      <c r="U5839" s="91"/>
      <c r="V5839" s="91"/>
      <c r="W5839" s="148">
        <f>+T5839+V5839</f>
        <v>22.95000000000001</v>
      </c>
      <c r="X5839" s="43"/>
    </row>
    <row r="5840" spans="1:26" s="105" customFormat="1" ht="13.5" outlineLevel="1" thickBot="1" x14ac:dyDescent="0.25">
      <c r="A5840" s="92" t="s">
        <v>732</v>
      </c>
      <c r="B5840" s="93">
        <v>43033</v>
      </c>
      <c r="C5840" s="146" t="s">
        <v>741</v>
      </c>
      <c r="D5840" s="63" t="str">
        <f>VLOOKUP(C5840,[6]Consolidado!$B:$E,4,FALSE)</f>
        <v>En Proceso</v>
      </c>
      <c r="E5840" s="96" t="s">
        <v>629</v>
      </c>
      <c r="F5840" s="97" t="s">
        <v>744</v>
      </c>
      <c r="G5840" s="98">
        <v>1</v>
      </c>
      <c r="H5840" s="139">
        <v>566.21496954126985</v>
      </c>
      <c r="I5840" s="100">
        <f>K5840*J5840</f>
        <v>566.21496954126985</v>
      </c>
      <c r="J5840" s="101">
        <v>30.516400000000001</v>
      </c>
      <c r="K5840" s="100">
        <v>18.554448412698413</v>
      </c>
      <c r="L5840" s="102" t="str">
        <f>VLOOKUP(C5840,[6]Consolidado!$B:$E,2,FALSE)</f>
        <v>BH Office</v>
      </c>
      <c r="M5840" s="103" t="str">
        <f>VLOOKUP(C5840,[6]Consolidado!$B:$E,3,FALSE)</f>
        <v>Herrajes BH (OT 311 y 308)</v>
      </c>
      <c r="N5840" s="104">
        <f>VLOOKUP(C5840,[6]Consolidado!$B:$H,7,FALSE)</f>
        <v>0</v>
      </c>
      <c r="O5840" s="146" t="s">
        <v>738</v>
      </c>
      <c r="P5840" s="140"/>
      <c r="S5840" s="91" t="s">
        <v>745</v>
      </c>
      <c r="T5840" s="91">
        <f>26.63/(T5834+T5836+T5837+V5836+V5837)*(T5834+T5836+T5837)</f>
        <v>20.215551587301587</v>
      </c>
      <c r="U5840" s="91" t="s">
        <v>745</v>
      </c>
      <c r="V5840" s="91">
        <f>26.63/(T5834+T5836+T5837+V5836+V5837)*(V5836+V5837)</f>
        <v>6.4144484126984116</v>
      </c>
      <c r="W5840" s="148">
        <f t="shared" ref="W5840" si="166">+T5840+V5840</f>
        <v>26.63</v>
      </c>
      <c r="X5840" s="71"/>
      <c r="Y5840" s="106"/>
      <c r="Z5840" s="106"/>
    </row>
    <row r="5841" spans="1:26" s="71" customFormat="1" ht="16.5" customHeight="1" thickBot="1" x14ac:dyDescent="0.25">
      <c r="A5841" s="72" t="s">
        <v>746</v>
      </c>
      <c r="B5841" s="73"/>
      <c r="D5841" s="74"/>
      <c r="E5841" s="75"/>
      <c r="F5841" s="76"/>
      <c r="G5841" s="77"/>
      <c r="H5841" s="78"/>
      <c r="I5841" s="79">
        <f>SUBTOTAL(9,I5553:I5840)</f>
        <v>256372.55980000002</v>
      </c>
      <c r="J5841" s="108"/>
      <c r="K5841" s="79">
        <f>SUBTOTAL(9,K5553:K5840)</f>
        <v>8394.5228470673756</v>
      </c>
      <c r="L5841" s="77"/>
      <c r="M5841" s="77"/>
      <c r="N5841" s="77"/>
      <c r="P5841" s="69"/>
      <c r="S5841" s="149" t="s">
        <v>747</v>
      </c>
      <c r="T5841" s="150">
        <f>+T5838+T5839+T5840</f>
        <v>133.40555158730157</v>
      </c>
      <c r="U5841" s="150"/>
      <c r="V5841" s="150">
        <f>+V5838+V5839+V5840</f>
        <v>18.554448412698413</v>
      </c>
      <c r="Y5841" s="43"/>
      <c r="Z5841" s="43"/>
    </row>
    <row r="5842" spans="1:26" s="71" customFormat="1" ht="16.5" customHeight="1" outlineLevel="1" thickTop="1" x14ac:dyDescent="0.2">
      <c r="A5842" s="60" t="s">
        <v>748</v>
      </c>
      <c r="B5842" s="61">
        <v>43049</v>
      </c>
      <c r="C5842" s="141">
        <v>465</v>
      </c>
      <c r="D5842" s="63" t="str">
        <f>VLOOKUP(C5842,[6]Consolidado!$B$1:$H$1000,4,FALSE)</f>
        <v>Finalizada</v>
      </c>
      <c r="E5842" s="64" t="s">
        <v>33</v>
      </c>
      <c r="F5842" s="65" t="s">
        <v>749</v>
      </c>
      <c r="G5842" s="66">
        <v>40</v>
      </c>
      <c r="H5842" s="67">
        <v>30.553100000000001</v>
      </c>
      <c r="I5842" s="129">
        <v>1222.124</v>
      </c>
      <c r="J5842" s="86">
        <v>30.663599999999999</v>
      </c>
      <c r="K5842" s="129">
        <f t="shared" ref="K5842:K5905" si="167">IFERROR(I5842/J5842,0)</f>
        <v>39.855855150732467</v>
      </c>
      <c r="L5842" s="142" t="str">
        <f>VLOOKUP(C5842,[6]Consolidado!$B$1:$H$1000,2,FALSE)</f>
        <v>18th Street Restaurant</v>
      </c>
      <c r="M5842" s="144" t="str">
        <f>VLOOKUP(C5842,[6]Consolidado!$B$1:$H$1000,3,FALSE)</f>
        <v>TB-03 2 top dining table</v>
      </c>
      <c r="N5842" s="145">
        <v>-40</v>
      </c>
      <c r="O5842" s="141"/>
      <c r="P5842" s="141"/>
      <c r="T5842" s="43"/>
      <c r="U5842" s="43"/>
      <c r="V5842" s="147" t="s">
        <v>750</v>
      </c>
      <c r="W5842" s="147">
        <f>SUM(W5838:W5840)</f>
        <v>151.96</v>
      </c>
    </row>
    <row r="5843" spans="1:26" s="71" customFormat="1" ht="16.5" customHeight="1" outlineLevel="1" x14ac:dyDescent="0.2">
      <c r="A5843" s="60" t="s">
        <v>748</v>
      </c>
      <c r="B5843" s="61">
        <v>43059</v>
      </c>
      <c r="C5843" s="141">
        <v>503</v>
      </c>
      <c r="D5843" s="63" t="str">
        <f>VLOOKUP(C5843,[6]Consolidado!$B$1:$H$1000,4,FALSE)</f>
        <v>En Proceso</v>
      </c>
      <c r="E5843" s="64" t="s">
        <v>78</v>
      </c>
      <c r="F5843" s="65" t="s">
        <v>77</v>
      </c>
      <c r="G5843" s="66">
        <v>9</v>
      </c>
      <c r="H5843" s="67">
        <v>1.8334699999999999</v>
      </c>
      <c r="I5843" s="129">
        <v>16.50123</v>
      </c>
      <c r="J5843" s="86">
        <v>30.663599999999999</v>
      </c>
      <c r="K5843" s="129">
        <f t="shared" si="167"/>
        <v>0.53813740069659144</v>
      </c>
      <c r="L5843" s="142" t="str">
        <f>VLOOKUP(C5843,[6]Consolidado!$B$1:$H$1000,2,FALSE)</f>
        <v>Maderas Collective</v>
      </c>
      <c r="M5843" s="144" t="str">
        <f>VLOOKUP(C5843,[6]Consolidado!$B$1:$H$1000,3,FALSE)</f>
        <v>Turned Stool-Textured-18x20-Natural</v>
      </c>
      <c r="N5843" s="145">
        <v>-9</v>
      </c>
      <c r="O5843" s="141"/>
      <c r="P5843" s="141"/>
      <c r="T5843" s="43">
        <f>+T5841-T5835-T5839</f>
        <v>58.475551587301574</v>
      </c>
      <c r="U5843" s="43"/>
      <c r="V5843" s="43"/>
      <c r="W5843" s="43">
        <f>+T5841+V5841-W5842</f>
        <v>0</v>
      </c>
    </row>
    <row r="5844" spans="1:26" s="71" customFormat="1" ht="16.5" customHeight="1" outlineLevel="1" x14ac:dyDescent="0.2">
      <c r="A5844" s="60" t="s">
        <v>748</v>
      </c>
      <c r="B5844" s="61">
        <v>43060</v>
      </c>
      <c r="C5844" s="141">
        <v>491</v>
      </c>
      <c r="D5844" s="63" t="str">
        <f>VLOOKUP(C5844,[6]Consolidado!$B$1:$H$1000,4,FALSE)</f>
        <v>En Proceso</v>
      </c>
      <c r="E5844" s="64" t="s">
        <v>78</v>
      </c>
      <c r="F5844" s="65" t="s">
        <v>77</v>
      </c>
      <c r="G5844" s="66">
        <v>4</v>
      </c>
      <c r="H5844" s="67">
        <v>1.8334699999999999</v>
      </c>
      <c r="I5844" s="129">
        <v>7.3338799999999997</v>
      </c>
      <c r="J5844" s="86">
        <v>30.663599999999999</v>
      </c>
      <c r="K5844" s="129">
        <f t="shared" si="167"/>
        <v>0.23917217808737395</v>
      </c>
      <c r="L5844" s="142" t="str">
        <f>VLOOKUP(C5844,[6]Consolidado!$B$1:$H$1000,2,FALSE)</f>
        <v>Maderas Collective</v>
      </c>
      <c r="M5844" s="144" t="str">
        <f>VLOOKUP(C5844,[6]Consolidado!$B$1:$H$1000,3,FALSE)</f>
        <v>Troncos</v>
      </c>
      <c r="N5844" s="145">
        <v>-4</v>
      </c>
      <c r="O5844" s="141"/>
      <c r="P5844" s="141"/>
    </row>
    <row r="5845" spans="1:26" s="71" customFormat="1" ht="16.5" customHeight="1" outlineLevel="1" x14ac:dyDescent="0.2">
      <c r="A5845" s="60" t="s">
        <v>748</v>
      </c>
      <c r="B5845" s="61">
        <v>43069</v>
      </c>
      <c r="C5845" s="141">
        <v>378</v>
      </c>
      <c r="D5845" s="63" t="str">
        <f>VLOOKUP(C5845,[6]Consolidado!$B$1:$H$1000,4,FALSE)</f>
        <v>Finalizada</v>
      </c>
      <c r="E5845" s="64" t="s">
        <v>78</v>
      </c>
      <c r="F5845" s="65" t="s">
        <v>342</v>
      </c>
      <c r="G5845" s="66">
        <v>-12</v>
      </c>
      <c r="H5845" s="67">
        <v>7.5415029999999996</v>
      </c>
      <c r="I5845" s="129">
        <v>-90.498035999999999</v>
      </c>
      <c r="J5845" s="86">
        <v>30.663599999999999</v>
      </c>
      <c r="K5845" s="129">
        <f t="shared" si="167"/>
        <v>-2.9513180448479632</v>
      </c>
      <c r="L5845" s="142" t="str">
        <f>VLOOKUP(C5845,[6]Consolidado!$B$1:$H$1000,2,FALSE)</f>
        <v>Papagayo Four Seasons</v>
      </c>
      <c r="M5845" s="144" t="str">
        <f>VLOOKUP(C5845,[6]Consolidado!$B$1:$H$1000,3,FALSE)</f>
        <v>BGE-251 Double ottoman @ Bar</v>
      </c>
      <c r="N5845" s="145">
        <v>12</v>
      </c>
      <c r="O5845" s="141"/>
      <c r="P5845" s="141"/>
    </row>
    <row r="5846" spans="1:26" s="71" customFormat="1" ht="16.5" customHeight="1" outlineLevel="1" x14ac:dyDescent="0.2">
      <c r="A5846" s="60" t="s">
        <v>748</v>
      </c>
      <c r="B5846" s="61">
        <v>43069</v>
      </c>
      <c r="C5846" s="141">
        <v>378</v>
      </c>
      <c r="D5846" s="63" t="str">
        <f>VLOOKUP(C5846,[6]Consolidado!$B$1:$H$1000,4,FALSE)</f>
        <v>Finalizada</v>
      </c>
      <c r="E5846" s="64" t="s">
        <v>78</v>
      </c>
      <c r="F5846" s="65" t="s">
        <v>304</v>
      </c>
      <c r="G5846" s="66">
        <v>-12</v>
      </c>
      <c r="H5846" s="67">
        <v>8.455209</v>
      </c>
      <c r="I5846" s="129">
        <v>-101.462508</v>
      </c>
      <c r="J5846" s="86">
        <v>30.663599999999999</v>
      </c>
      <c r="K5846" s="129">
        <f t="shared" si="167"/>
        <v>-3.3088909325715181</v>
      </c>
      <c r="L5846" s="142" t="str">
        <f>VLOOKUP(C5846,[6]Consolidado!$B$1:$H$1000,2,FALSE)</f>
        <v>Papagayo Four Seasons</v>
      </c>
      <c r="M5846" s="144" t="str">
        <f>VLOOKUP(C5846,[6]Consolidado!$B$1:$H$1000,3,FALSE)</f>
        <v>BGE-251 Double ottoman @ Bar</v>
      </c>
      <c r="N5846" s="145">
        <v>12</v>
      </c>
      <c r="O5846" s="141"/>
      <c r="P5846" s="141"/>
      <c r="T5846" s="43"/>
      <c r="U5846" s="43"/>
      <c r="V5846" s="43"/>
      <c r="W5846" s="43"/>
    </row>
    <row r="5847" spans="1:26" s="71" customFormat="1" ht="16.5" customHeight="1" outlineLevel="1" x14ac:dyDescent="0.2">
      <c r="A5847" s="60" t="s">
        <v>748</v>
      </c>
      <c r="B5847" s="61">
        <v>43069</v>
      </c>
      <c r="C5847" s="141">
        <v>378</v>
      </c>
      <c r="D5847" s="63" t="str">
        <f>VLOOKUP(C5847,[6]Consolidado!$B$1:$H$1000,4,FALSE)</f>
        <v>Finalizada</v>
      </c>
      <c r="E5847" s="64" t="s">
        <v>33</v>
      </c>
      <c r="F5847" s="65" t="s">
        <v>32</v>
      </c>
      <c r="G5847" s="66">
        <v>-12</v>
      </c>
      <c r="H5847" s="67">
        <v>36.663719999999998</v>
      </c>
      <c r="I5847" s="129">
        <v>-439.96463999999997</v>
      </c>
      <c r="J5847" s="86">
        <v>30.663599999999999</v>
      </c>
      <c r="K5847" s="129">
        <f t="shared" si="167"/>
        <v>-14.348107854263686</v>
      </c>
      <c r="L5847" s="142" t="str">
        <f>VLOOKUP(C5847,[6]Consolidado!$B$1:$H$1000,2,FALSE)</f>
        <v>Papagayo Four Seasons</v>
      </c>
      <c r="M5847" s="144" t="str">
        <f>VLOOKUP(C5847,[6]Consolidado!$B$1:$H$1000,3,FALSE)</f>
        <v>BGE-251 Double ottoman @ Bar</v>
      </c>
      <c r="N5847" s="145">
        <v>12</v>
      </c>
      <c r="O5847" s="141"/>
      <c r="P5847" s="141"/>
    </row>
    <row r="5848" spans="1:26" s="71" customFormat="1" ht="16.5" customHeight="1" outlineLevel="1" x14ac:dyDescent="0.2">
      <c r="A5848" s="60" t="s">
        <v>748</v>
      </c>
      <c r="B5848" s="61">
        <v>43069</v>
      </c>
      <c r="C5848" s="141">
        <v>378</v>
      </c>
      <c r="D5848" s="63" t="str">
        <f>VLOOKUP(C5848,[6]Consolidado!$B$1:$H$1000,4,FALSE)</f>
        <v>Finalizada</v>
      </c>
      <c r="E5848" s="64" t="s">
        <v>33</v>
      </c>
      <c r="F5848" s="65" t="s">
        <v>338</v>
      </c>
      <c r="G5848" s="66">
        <v>-1</v>
      </c>
      <c r="H5848" s="67">
        <v>769.11934599999995</v>
      </c>
      <c r="I5848" s="129">
        <v>-769.11934599999995</v>
      </c>
      <c r="J5848" s="86">
        <v>30.663599999999999</v>
      </c>
      <c r="K5848" s="129">
        <f t="shared" si="167"/>
        <v>-25.082486922605302</v>
      </c>
      <c r="L5848" s="142" t="str">
        <f>VLOOKUP(C5848,[6]Consolidado!$B$1:$H$1000,2,FALSE)</f>
        <v>Papagayo Four Seasons</v>
      </c>
      <c r="M5848" s="144" t="str">
        <f>VLOOKUP(C5848,[6]Consolidado!$B$1:$H$1000,3,FALSE)</f>
        <v>BGE-251 Double ottoman @ Bar</v>
      </c>
      <c r="N5848" s="145">
        <v>1</v>
      </c>
      <c r="O5848" s="141"/>
      <c r="P5848" s="141"/>
    </row>
    <row r="5849" spans="1:26" s="71" customFormat="1" ht="16.5" customHeight="1" outlineLevel="1" x14ac:dyDescent="0.2">
      <c r="A5849" s="60" t="s">
        <v>748</v>
      </c>
      <c r="B5849" s="61">
        <v>43069</v>
      </c>
      <c r="C5849" s="141">
        <v>378</v>
      </c>
      <c r="D5849" s="63" t="str">
        <f>VLOOKUP(C5849,[6]Consolidado!$B$1:$H$1000,4,FALSE)</f>
        <v>Finalizada</v>
      </c>
      <c r="E5849" s="64" t="s">
        <v>49</v>
      </c>
      <c r="F5849" s="65" t="s">
        <v>471</v>
      </c>
      <c r="G5849" s="66">
        <v>-3</v>
      </c>
      <c r="H5849" s="67">
        <v>2579.3705650000002</v>
      </c>
      <c r="I5849" s="129">
        <v>-7738.1116950000005</v>
      </c>
      <c r="J5849" s="86">
        <v>30.663599999999999</v>
      </c>
      <c r="K5849" s="129">
        <f t="shared" si="167"/>
        <v>-252.35496468125075</v>
      </c>
      <c r="L5849" s="142" t="str">
        <f>VLOOKUP(C5849,[6]Consolidado!$B$1:$H$1000,2,FALSE)</f>
        <v>Papagayo Four Seasons</v>
      </c>
      <c r="M5849" s="144" t="str">
        <f>VLOOKUP(C5849,[6]Consolidado!$B$1:$H$1000,3,FALSE)</f>
        <v>BGE-251 Double ottoman @ Bar</v>
      </c>
      <c r="N5849" s="145">
        <v>3</v>
      </c>
      <c r="O5849" s="141"/>
      <c r="P5849" s="141"/>
    </row>
    <row r="5850" spans="1:26" s="71" customFormat="1" ht="16.5" customHeight="1" outlineLevel="1" x14ac:dyDescent="0.2">
      <c r="A5850" s="60" t="s">
        <v>748</v>
      </c>
      <c r="B5850" s="61">
        <v>43069</v>
      </c>
      <c r="C5850" s="141">
        <v>378</v>
      </c>
      <c r="D5850" s="63" t="str">
        <f>VLOOKUP(C5850,[6]Consolidado!$B$1:$H$1000,4,FALSE)</f>
        <v>Finalizada</v>
      </c>
      <c r="E5850" s="64" t="s">
        <v>49</v>
      </c>
      <c r="F5850" s="65" t="s">
        <v>473</v>
      </c>
      <c r="G5850" s="66">
        <v>-1</v>
      </c>
      <c r="H5850" s="67">
        <v>14483.697055000001</v>
      </c>
      <c r="I5850" s="129">
        <v>-14483.697055000001</v>
      </c>
      <c r="J5850" s="86">
        <v>30.663599999999999</v>
      </c>
      <c r="K5850" s="129">
        <f t="shared" si="167"/>
        <v>-472.34170335511817</v>
      </c>
      <c r="L5850" s="142" t="str">
        <f>VLOOKUP(C5850,[6]Consolidado!$B$1:$H$1000,2,FALSE)</f>
        <v>Papagayo Four Seasons</v>
      </c>
      <c r="M5850" s="144" t="str">
        <f>VLOOKUP(C5850,[6]Consolidado!$B$1:$H$1000,3,FALSE)</f>
        <v>BGE-251 Double ottoman @ Bar</v>
      </c>
      <c r="N5850" s="145">
        <v>1</v>
      </c>
      <c r="O5850" s="141"/>
      <c r="P5850" s="141"/>
    </row>
    <row r="5851" spans="1:26" s="71" customFormat="1" ht="16.5" customHeight="1" outlineLevel="1" x14ac:dyDescent="0.2">
      <c r="A5851" s="60" t="s">
        <v>748</v>
      </c>
      <c r="B5851" s="61">
        <v>43069</v>
      </c>
      <c r="C5851" s="141">
        <v>378</v>
      </c>
      <c r="D5851" s="63" t="str">
        <f>VLOOKUP(C5851,[6]Consolidado!$B$1:$H$1000,4,FALSE)</f>
        <v>Finalizada</v>
      </c>
      <c r="E5851" s="64" t="s">
        <v>49</v>
      </c>
      <c r="F5851" s="65" t="s">
        <v>472</v>
      </c>
      <c r="G5851" s="66">
        <v>-8</v>
      </c>
      <c r="H5851" s="67">
        <v>0</v>
      </c>
      <c r="I5851" s="129">
        <v>0</v>
      </c>
      <c r="J5851" s="86">
        <v>30.663599999999999</v>
      </c>
      <c r="K5851" s="129">
        <f t="shared" si="167"/>
        <v>0</v>
      </c>
      <c r="L5851" s="142" t="str">
        <f>VLOOKUP(C5851,[6]Consolidado!$B$1:$H$1000,2,FALSE)</f>
        <v>Papagayo Four Seasons</v>
      </c>
      <c r="M5851" s="144" t="str">
        <f>VLOOKUP(C5851,[6]Consolidado!$B$1:$H$1000,3,FALSE)</f>
        <v>BGE-251 Double ottoman @ Bar</v>
      </c>
      <c r="N5851" s="145">
        <v>8</v>
      </c>
      <c r="O5851" s="141"/>
      <c r="P5851" s="141"/>
    </row>
    <row r="5852" spans="1:26" s="71" customFormat="1" ht="16.5" customHeight="1" outlineLevel="1" x14ac:dyDescent="0.2">
      <c r="A5852" s="60" t="s">
        <v>748</v>
      </c>
      <c r="B5852" s="61">
        <v>43040</v>
      </c>
      <c r="C5852" s="141">
        <v>414</v>
      </c>
      <c r="D5852" s="63" t="str">
        <f>VLOOKUP(C5852,[6]Consolidado!$B$1:$H$1000,4,FALSE)</f>
        <v>En Proceso</v>
      </c>
      <c r="E5852" s="64" t="s">
        <v>31</v>
      </c>
      <c r="F5852" s="65" t="s">
        <v>457</v>
      </c>
      <c r="G5852" s="66">
        <v>44.95</v>
      </c>
      <c r="H5852" s="67">
        <v>426.937883</v>
      </c>
      <c r="I5852" s="129">
        <v>19190.85784085</v>
      </c>
      <c r="J5852" s="86">
        <v>30.663599999999999</v>
      </c>
      <c r="K5852" s="129">
        <f t="shared" si="167"/>
        <v>625.851427779191</v>
      </c>
      <c r="L5852" s="142" t="str">
        <f>VLOOKUP(C5852,[6]Consolidado!$B$1:$H$1000,2,FALSE)</f>
        <v>WEWORK</v>
      </c>
      <c r="M5852" s="144" t="str">
        <f>VLOOKUP(C5852,[6]Consolidado!$B$1:$H$1000,3,FALSE)</f>
        <v>EC-Bonanza Chair-WW-CH-MEC-6850-A</v>
      </c>
      <c r="N5852" s="145">
        <v>-44.95</v>
      </c>
      <c r="O5852" s="141"/>
      <c r="P5852" s="141"/>
    </row>
    <row r="5853" spans="1:26" s="71" customFormat="1" ht="16.5" customHeight="1" outlineLevel="1" x14ac:dyDescent="0.2">
      <c r="A5853" s="60" t="s">
        <v>748</v>
      </c>
      <c r="B5853" s="61">
        <v>43041</v>
      </c>
      <c r="C5853" s="141">
        <v>446</v>
      </c>
      <c r="D5853" s="63" t="str">
        <f>VLOOKUP(C5853,[6]Consolidado!$B$1:$H$1000,4,FALSE)</f>
        <v>En Proceso</v>
      </c>
      <c r="E5853" s="64" t="s">
        <v>40</v>
      </c>
      <c r="F5853" s="65" t="s">
        <v>107</v>
      </c>
      <c r="G5853" s="66">
        <v>15</v>
      </c>
      <c r="H5853" s="67">
        <v>0.226105</v>
      </c>
      <c r="I5853" s="129">
        <v>3.391575</v>
      </c>
      <c r="J5853" s="86">
        <v>30.663599999999999</v>
      </c>
      <c r="K5853" s="129">
        <f t="shared" si="167"/>
        <v>0.11060589754627637</v>
      </c>
      <c r="L5853" s="142" t="str">
        <f>VLOOKUP(C5853,[6]Consolidado!$B$1:$H$1000,2,FALSE)</f>
        <v>Maderas Collective</v>
      </c>
      <c r="M5853" s="144" t="str">
        <f>VLOOKUP(C5853,[6]Consolidado!$B$1:$H$1000,3,FALSE)</f>
        <v>Plantilla Silla Wework</v>
      </c>
      <c r="N5853" s="145">
        <v>-15</v>
      </c>
      <c r="O5853" s="141"/>
      <c r="P5853" s="141"/>
    </row>
    <row r="5854" spans="1:26" s="71" customFormat="1" ht="16.5" customHeight="1" outlineLevel="1" x14ac:dyDescent="0.2">
      <c r="A5854" s="60" t="s">
        <v>748</v>
      </c>
      <c r="B5854" s="61">
        <v>43041</v>
      </c>
      <c r="C5854" s="141">
        <v>446</v>
      </c>
      <c r="D5854" s="63" t="str">
        <f>VLOOKUP(C5854,[6]Consolidado!$B$1:$H$1000,4,FALSE)</f>
        <v>En Proceso</v>
      </c>
      <c r="E5854" s="64" t="s">
        <v>40</v>
      </c>
      <c r="F5854" s="65" t="s">
        <v>124</v>
      </c>
      <c r="G5854" s="66">
        <v>15</v>
      </c>
      <c r="H5854" s="67">
        <v>0.14652999999999999</v>
      </c>
      <c r="I5854" s="129">
        <v>2.1979500000000001</v>
      </c>
      <c r="J5854" s="86">
        <v>30.663599999999999</v>
      </c>
      <c r="K5854" s="129">
        <f t="shared" si="167"/>
        <v>7.1679450553751037E-2</v>
      </c>
      <c r="L5854" s="142" t="str">
        <f>VLOOKUP(C5854,[6]Consolidado!$B$1:$H$1000,2,FALSE)</f>
        <v>Maderas Collective</v>
      </c>
      <c r="M5854" s="144" t="str">
        <f>VLOOKUP(C5854,[6]Consolidado!$B$1:$H$1000,3,FALSE)</f>
        <v>Plantilla Silla Wework</v>
      </c>
      <c r="N5854" s="145">
        <v>-15</v>
      </c>
      <c r="O5854" s="141"/>
      <c r="P5854" s="141"/>
    </row>
    <row r="5855" spans="1:26" s="71" customFormat="1" ht="16.5" customHeight="1" outlineLevel="1" x14ac:dyDescent="0.2">
      <c r="A5855" s="60" t="s">
        <v>748</v>
      </c>
      <c r="B5855" s="61">
        <v>43041</v>
      </c>
      <c r="C5855" s="141">
        <v>493</v>
      </c>
      <c r="D5855" s="63" t="str">
        <f>VLOOKUP(C5855,[6]Consolidado!$B$1:$H$1000,4,FALSE)</f>
        <v>En Proceso</v>
      </c>
      <c r="E5855" s="64" t="s">
        <v>40</v>
      </c>
      <c r="F5855" s="65" t="s">
        <v>107</v>
      </c>
      <c r="G5855" s="66">
        <v>15</v>
      </c>
      <c r="H5855" s="67">
        <v>0.226105</v>
      </c>
      <c r="I5855" s="129">
        <v>3.391575</v>
      </c>
      <c r="J5855" s="86">
        <v>30.663599999999999</v>
      </c>
      <c r="K5855" s="129">
        <f t="shared" si="167"/>
        <v>0.11060589754627637</v>
      </c>
      <c r="L5855" s="142" t="str">
        <f>VLOOKUP(C5855,[6]Consolidado!$B$1:$H$1000,2,FALSE)</f>
        <v>Maderas Collective</v>
      </c>
      <c r="M5855" s="144" t="str">
        <f>VLOOKUP(C5855,[6]Consolidado!$B$1:$H$1000,3,FALSE)</f>
        <v>Plantilla Silla Wework</v>
      </c>
      <c r="N5855" s="145">
        <v>-15</v>
      </c>
      <c r="O5855" s="141"/>
      <c r="P5855" s="141"/>
    </row>
    <row r="5856" spans="1:26" s="71" customFormat="1" ht="16.5" customHeight="1" outlineLevel="1" x14ac:dyDescent="0.2">
      <c r="A5856" s="60" t="s">
        <v>748</v>
      </c>
      <c r="B5856" s="61">
        <v>43041</v>
      </c>
      <c r="C5856" s="141">
        <v>493</v>
      </c>
      <c r="D5856" s="63" t="str">
        <f>VLOOKUP(C5856,[6]Consolidado!$B$1:$H$1000,4,FALSE)</f>
        <v>En Proceso</v>
      </c>
      <c r="E5856" s="64" t="s">
        <v>40</v>
      </c>
      <c r="F5856" s="65" t="s">
        <v>124</v>
      </c>
      <c r="G5856" s="66">
        <v>15</v>
      </c>
      <c r="H5856" s="67">
        <v>0.14652999999999999</v>
      </c>
      <c r="I5856" s="129">
        <v>2.1979500000000001</v>
      </c>
      <c r="J5856" s="86">
        <v>30.663599999999999</v>
      </c>
      <c r="K5856" s="129">
        <f t="shared" si="167"/>
        <v>7.1679450553751037E-2</v>
      </c>
      <c r="L5856" s="142" t="str">
        <f>VLOOKUP(C5856,[6]Consolidado!$B$1:$H$1000,2,FALSE)</f>
        <v>Maderas Collective</v>
      </c>
      <c r="M5856" s="144" t="str">
        <f>VLOOKUP(C5856,[6]Consolidado!$B$1:$H$1000,3,FALSE)</f>
        <v>Plantilla Silla Wework</v>
      </c>
      <c r="N5856" s="145">
        <v>-15</v>
      </c>
      <c r="O5856" s="141"/>
      <c r="P5856" s="141"/>
    </row>
    <row r="5857" spans="1:16" s="71" customFormat="1" ht="16.5" customHeight="1" outlineLevel="1" x14ac:dyDescent="0.2">
      <c r="A5857" s="60" t="s">
        <v>748</v>
      </c>
      <c r="B5857" s="61">
        <v>43042</v>
      </c>
      <c r="C5857" s="141">
        <v>376</v>
      </c>
      <c r="D5857" s="63" t="str">
        <f>VLOOKUP(C5857,[6]Consolidado!$B$1:$H$1000,4,FALSE)</f>
        <v>Finalizada</v>
      </c>
      <c r="E5857" s="64" t="s">
        <v>49</v>
      </c>
      <c r="F5857" s="65" t="s">
        <v>471</v>
      </c>
      <c r="G5857" s="66">
        <v>1</v>
      </c>
      <c r="H5857" s="67">
        <v>2579.3705650000002</v>
      </c>
      <c r="I5857" s="129">
        <v>2579.3705650000002</v>
      </c>
      <c r="J5857" s="86">
        <v>30.663599999999999</v>
      </c>
      <c r="K5857" s="129">
        <f t="shared" si="167"/>
        <v>84.118321560416916</v>
      </c>
      <c r="L5857" s="142" t="str">
        <f>VLOOKUP(C5857,[6]Consolidado!$B$1:$H$1000,2,FALSE)</f>
        <v>Papagayo Four Seasons</v>
      </c>
      <c r="M5857" s="144" t="str">
        <f>VLOOKUP(C5857,[6]Consolidado!$B$1:$H$1000,3,FALSE)</f>
        <v>SPG-200 Counter stool @ Live Edge Table</v>
      </c>
      <c r="N5857" s="145">
        <v>-1</v>
      </c>
      <c r="O5857" s="141"/>
      <c r="P5857" s="141"/>
    </row>
    <row r="5858" spans="1:16" s="71" customFormat="1" ht="16.5" customHeight="1" outlineLevel="1" x14ac:dyDescent="0.2">
      <c r="A5858" s="60" t="s">
        <v>748</v>
      </c>
      <c r="B5858" s="61">
        <v>43042</v>
      </c>
      <c r="C5858" s="141">
        <v>376</v>
      </c>
      <c r="D5858" s="63" t="str">
        <f>VLOOKUP(C5858,[6]Consolidado!$B$1:$H$1000,4,FALSE)</f>
        <v>Finalizada</v>
      </c>
      <c r="E5858" s="64" t="s">
        <v>49</v>
      </c>
      <c r="F5858" s="65" t="s">
        <v>470</v>
      </c>
      <c r="G5858" s="66">
        <v>1</v>
      </c>
      <c r="H5858" s="67">
        <v>2946.5409639999998</v>
      </c>
      <c r="I5858" s="129">
        <v>2946.5409639999998</v>
      </c>
      <c r="J5858" s="86">
        <v>30.663599999999999</v>
      </c>
      <c r="K5858" s="129">
        <f t="shared" si="167"/>
        <v>96.092466768415974</v>
      </c>
      <c r="L5858" s="142" t="str">
        <f>VLOOKUP(C5858,[6]Consolidado!$B$1:$H$1000,2,FALSE)</f>
        <v>Papagayo Four Seasons</v>
      </c>
      <c r="M5858" s="144" t="str">
        <f>VLOOKUP(C5858,[6]Consolidado!$B$1:$H$1000,3,FALSE)</f>
        <v>SPG-200 Counter stool @ Live Edge Table</v>
      </c>
      <c r="N5858" s="145">
        <v>-1</v>
      </c>
      <c r="O5858" s="141"/>
      <c r="P5858" s="141"/>
    </row>
    <row r="5859" spans="1:16" s="71" customFormat="1" ht="16.5" customHeight="1" outlineLevel="1" x14ac:dyDescent="0.2">
      <c r="A5859" s="60" t="s">
        <v>748</v>
      </c>
      <c r="B5859" s="61">
        <v>43042</v>
      </c>
      <c r="C5859" s="141">
        <v>412</v>
      </c>
      <c r="D5859" s="63" t="str">
        <f>VLOOKUP(C5859,[6]Consolidado!$B$1:$H$1000,4,FALSE)</f>
        <v>En Proceso</v>
      </c>
      <c r="E5859" s="64" t="s">
        <v>33</v>
      </c>
      <c r="F5859" s="65" t="s">
        <v>338</v>
      </c>
      <c r="G5859" s="66">
        <v>16</v>
      </c>
      <c r="H5859" s="67">
        <v>769.11934599999995</v>
      </c>
      <c r="I5859" s="129">
        <v>12305.909535999999</v>
      </c>
      <c r="J5859" s="86">
        <v>30.663599999999999</v>
      </c>
      <c r="K5859" s="129">
        <f t="shared" si="167"/>
        <v>401.31979076168483</v>
      </c>
      <c r="L5859" s="142" t="str">
        <f>VLOOKUP(C5859,[6]Consolidado!$B$1:$H$1000,2,FALSE)</f>
        <v>WEWORK</v>
      </c>
      <c r="M5859" s="144" t="str">
        <f>VLOOKUP(C5859,[6]Consolidado!$B$1:$H$1000,3,FALSE)</f>
        <v>EC-Leon Dining Chair WW-CH-MEC-6849-A</v>
      </c>
      <c r="N5859" s="145">
        <v>-16</v>
      </c>
      <c r="O5859" s="141"/>
      <c r="P5859" s="141"/>
    </row>
    <row r="5860" spans="1:16" s="71" customFormat="1" ht="16.5" customHeight="1" outlineLevel="1" x14ac:dyDescent="0.2">
      <c r="A5860" s="60" t="s">
        <v>748</v>
      </c>
      <c r="B5860" s="61">
        <v>43042</v>
      </c>
      <c r="C5860" s="141">
        <v>412</v>
      </c>
      <c r="D5860" s="63" t="str">
        <f>VLOOKUP(C5860,[6]Consolidado!$B$1:$H$1000,4,FALSE)</f>
        <v>En Proceso</v>
      </c>
      <c r="E5860" s="64" t="s">
        <v>33</v>
      </c>
      <c r="F5860" s="65" t="s">
        <v>751</v>
      </c>
      <c r="G5860" s="66">
        <v>200</v>
      </c>
      <c r="H5860" s="67">
        <v>102.022713</v>
      </c>
      <c r="I5860" s="129">
        <v>20404.542600000001</v>
      </c>
      <c r="J5860" s="86">
        <v>30.663599999999999</v>
      </c>
      <c r="K5860" s="129">
        <f t="shared" si="167"/>
        <v>665.43206277149454</v>
      </c>
      <c r="L5860" s="142" t="str">
        <f>VLOOKUP(C5860,[6]Consolidado!$B$1:$H$1000,2,FALSE)</f>
        <v>WEWORK</v>
      </c>
      <c r="M5860" s="144" t="str">
        <f>VLOOKUP(C5860,[6]Consolidado!$B$1:$H$1000,3,FALSE)</f>
        <v>EC-Leon Dining Chair WW-CH-MEC-6849-A</v>
      </c>
      <c r="N5860" s="145">
        <v>-200</v>
      </c>
      <c r="O5860" s="141"/>
      <c r="P5860" s="141"/>
    </row>
    <row r="5861" spans="1:16" s="71" customFormat="1" ht="16.5" customHeight="1" outlineLevel="1" x14ac:dyDescent="0.2">
      <c r="A5861" s="60" t="s">
        <v>748</v>
      </c>
      <c r="B5861" s="61">
        <v>43042</v>
      </c>
      <c r="C5861" s="141">
        <v>413</v>
      </c>
      <c r="D5861" s="63" t="str">
        <f>VLOOKUP(C5861,[6]Consolidado!$B$1:$H$1000,4,FALSE)</f>
        <v>En Proceso</v>
      </c>
      <c r="E5861" s="64" t="s">
        <v>40</v>
      </c>
      <c r="F5861" s="65" t="s">
        <v>458</v>
      </c>
      <c r="G5861" s="66">
        <v>5000</v>
      </c>
      <c r="H5861" s="67">
        <v>5.8363999999999999E-2</v>
      </c>
      <c r="I5861" s="129">
        <v>291.82</v>
      </c>
      <c r="J5861" s="86">
        <v>30.663599999999999</v>
      </c>
      <c r="K5861" s="129">
        <f t="shared" si="167"/>
        <v>9.5168212473421256</v>
      </c>
      <c r="L5861" s="142" t="str">
        <f>VLOOKUP(C5861,[6]Consolidado!$B$1:$H$1000,2,FALSE)</f>
        <v>WEWORK</v>
      </c>
      <c r="M5861" s="144" t="str">
        <f>VLOOKUP(C5861,[6]Consolidado!$B$1:$H$1000,3,FALSE)</f>
        <v>EC-Leon Dining Chair WW-CH-MEC-6849-B</v>
      </c>
      <c r="N5861" s="145">
        <v>-5000</v>
      </c>
      <c r="O5861" s="141"/>
      <c r="P5861" s="141"/>
    </row>
    <row r="5862" spans="1:16" s="71" customFormat="1" ht="16.5" customHeight="1" outlineLevel="1" x14ac:dyDescent="0.2">
      <c r="A5862" s="60" t="s">
        <v>748</v>
      </c>
      <c r="B5862" s="61">
        <v>43043</v>
      </c>
      <c r="C5862" s="141">
        <v>396</v>
      </c>
      <c r="D5862" s="63" t="str">
        <f>VLOOKUP(C5862,[6]Consolidado!$B$1:$H$1000,4,FALSE)</f>
        <v>En Proceso</v>
      </c>
      <c r="E5862" s="64" t="s">
        <v>40</v>
      </c>
      <c r="F5862" s="65" t="s">
        <v>371</v>
      </c>
      <c r="G5862" s="66">
        <v>400</v>
      </c>
      <c r="H5862" s="67">
        <v>0.35764800000000002</v>
      </c>
      <c r="I5862" s="129">
        <v>143.0592</v>
      </c>
      <c r="J5862" s="86">
        <v>30.663599999999999</v>
      </c>
      <c r="K5862" s="129">
        <f t="shared" si="167"/>
        <v>4.6654404570891872</v>
      </c>
      <c r="L5862" s="142" t="str">
        <f>VLOOKUP(C5862,[6]Consolidado!$B$1:$H$1000,2,FALSE)</f>
        <v>WEWORK</v>
      </c>
      <c r="M5862" s="144" t="str">
        <f>VLOOKUP(C5862,[6]Consolidado!$B$1:$H$1000,3,FALSE)</f>
        <v>WC-Leon Dining Chair WW-CH-MEC-6849-A</v>
      </c>
      <c r="N5862" s="145">
        <v>-400</v>
      </c>
      <c r="O5862" s="141"/>
      <c r="P5862" s="141"/>
    </row>
    <row r="5863" spans="1:16" s="71" customFormat="1" ht="16.5" customHeight="1" outlineLevel="1" x14ac:dyDescent="0.2">
      <c r="A5863" s="60" t="s">
        <v>748</v>
      </c>
      <c r="B5863" s="61">
        <v>43043</v>
      </c>
      <c r="C5863" s="141">
        <v>412</v>
      </c>
      <c r="D5863" s="63" t="str">
        <f>VLOOKUP(C5863,[6]Consolidado!$B$1:$H$1000,4,FALSE)</f>
        <v>En Proceso</v>
      </c>
      <c r="E5863" s="64" t="s">
        <v>40</v>
      </c>
      <c r="F5863" s="65" t="s">
        <v>371</v>
      </c>
      <c r="G5863" s="66">
        <v>400</v>
      </c>
      <c r="H5863" s="67">
        <v>0.35764800000000002</v>
      </c>
      <c r="I5863" s="129">
        <v>143.0592</v>
      </c>
      <c r="J5863" s="86">
        <v>30.663599999999999</v>
      </c>
      <c r="K5863" s="129">
        <f t="shared" si="167"/>
        <v>4.6654404570891872</v>
      </c>
      <c r="L5863" s="142" t="str">
        <f>VLOOKUP(C5863,[6]Consolidado!$B$1:$H$1000,2,FALSE)</f>
        <v>WEWORK</v>
      </c>
      <c r="M5863" s="144" t="str">
        <f>VLOOKUP(C5863,[6]Consolidado!$B$1:$H$1000,3,FALSE)</f>
        <v>EC-Leon Dining Chair WW-CH-MEC-6849-A</v>
      </c>
      <c r="N5863" s="145">
        <v>-400</v>
      </c>
      <c r="O5863" s="141"/>
      <c r="P5863" s="141"/>
    </row>
    <row r="5864" spans="1:16" s="71" customFormat="1" ht="16.5" customHeight="1" outlineLevel="1" x14ac:dyDescent="0.2">
      <c r="A5864" s="60" t="s">
        <v>748</v>
      </c>
      <c r="B5864" s="61">
        <v>43045</v>
      </c>
      <c r="C5864" s="141">
        <v>414</v>
      </c>
      <c r="D5864" s="63" t="str">
        <f>VLOOKUP(C5864,[6]Consolidado!$B$1:$H$1000,4,FALSE)</f>
        <v>En Proceso</v>
      </c>
      <c r="E5864" s="64" t="s">
        <v>31</v>
      </c>
      <c r="F5864" s="65" t="s">
        <v>457</v>
      </c>
      <c r="G5864" s="66">
        <v>4.7</v>
      </c>
      <c r="H5864" s="67">
        <v>426.937883</v>
      </c>
      <c r="I5864" s="129">
        <v>2006.6080501000001</v>
      </c>
      <c r="J5864" s="86">
        <v>30.663599999999999</v>
      </c>
      <c r="K5864" s="129">
        <f t="shared" si="167"/>
        <v>65.439415140427087</v>
      </c>
      <c r="L5864" s="142" t="str">
        <f>VLOOKUP(C5864,[6]Consolidado!$B$1:$H$1000,2,FALSE)</f>
        <v>WEWORK</v>
      </c>
      <c r="M5864" s="144" t="str">
        <f>VLOOKUP(C5864,[6]Consolidado!$B$1:$H$1000,3,FALSE)</f>
        <v>EC-Bonanza Chair-WW-CH-MEC-6850-A</v>
      </c>
      <c r="N5864" s="145">
        <v>-4.7</v>
      </c>
      <c r="O5864" s="141"/>
      <c r="P5864" s="141"/>
    </row>
    <row r="5865" spans="1:16" s="71" customFormat="1" ht="16.5" customHeight="1" outlineLevel="1" x14ac:dyDescent="0.2">
      <c r="A5865" s="60" t="s">
        <v>748</v>
      </c>
      <c r="B5865" s="61">
        <v>43045</v>
      </c>
      <c r="C5865" s="141">
        <v>378</v>
      </c>
      <c r="D5865" s="63" t="str">
        <f>VLOOKUP(C5865,[6]Consolidado!$B$1:$H$1000,4,FALSE)</f>
        <v>Finalizada</v>
      </c>
      <c r="E5865" s="64" t="s">
        <v>49</v>
      </c>
      <c r="F5865" s="65" t="s">
        <v>471</v>
      </c>
      <c r="G5865" s="66">
        <v>3</v>
      </c>
      <c r="H5865" s="67">
        <v>2579.3705650000002</v>
      </c>
      <c r="I5865" s="129">
        <v>7738.1116950000005</v>
      </c>
      <c r="J5865" s="86">
        <v>30.663599999999999</v>
      </c>
      <c r="K5865" s="129">
        <f t="shared" si="167"/>
        <v>252.35496468125075</v>
      </c>
      <c r="L5865" s="142" t="str">
        <f>VLOOKUP(C5865,[6]Consolidado!$B$1:$H$1000,2,FALSE)</f>
        <v>Papagayo Four Seasons</v>
      </c>
      <c r="M5865" s="144" t="str">
        <f>VLOOKUP(C5865,[6]Consolidado!$B$1:$H$1000,3,FALSE)</f>
        <v>BGE-251 Double ottoman @ Bar</v>
      </c>
      <c r="N5865" s="145">
        <v>-3</v>
      </c>
      <c r="O5865" s="141"/>
      <c r="P5865" s="141"/>
    </row>
    <row r="5866" spans="1:16" s="71" customFormat="1" ht="16.5" customHeight="1" outlineLevel="1" x14ac:dyDescent="0.2">
      <c r="A5866" s="60" t="s">
        <v>748</v>
      </c>
      <c r="B5866" s="61">
        <v>43045</v>
      </c>
      <c r="C5866" s="141">
        <v>378</v>
      </c>
      <c r="D5866" s="63" t="str">
        <f>VLOOKUP(C5866,[6]Consolidado!$B$1:$H$1000,4,FALSE)</f>
        <v>Finalizada</v>
      </c>
      <c r="E5866" s="64" t="s">
        <v>49</v>
      </c>
      <c r="F5866" s="65" t="s">
        <v>473</v>
      </c>
      <c r="G5866" s="66">
        <v>1</v>
      </c>
      <c r="H5866" s="67">
        <v>14483.697055000001</v>
      </c>
      <c r="I5866" s="129">
        <v>14483.697055000001</v>
      </c>
      <c r="J5866" s="86">
        <v>30.663599999999999</v>
      </c>
      <c r="K5866" s="129">
        <f t="shared" si="167"/>
        <v>472.34170335511817</v>
      </c>
      <c r="L5866" s="142" t="str">
        <f>VLOOKUP(C5866,[6]Consolidado!$B$1:$H$1000,2,FALSE)</f>
        <v>Papagayo Four Seasons</v>
      </c>
      <c r="M5866" s="144" t="str">
        <f>VLOOKUP(C5866,[6]Consolidado!$B$1:$H$1000,3,FALSE)</f>
        <v>BGE-251 Double ottoman @ Bar</v>
      </c>
      <c r="N5866" s="145">
        <v>-1</v>
      </c>
      <c r="O5866" s="141"/>
      <c r="P5866" s="141"/>
    </row>
    <row r="5867" spans="1:16" s="71" customFormat="1" ht="16.5" customHeight="1" outlineLevel="1" x14ac:dyDescent="0.2">
      <c r="A5867" s="60" t="s">
        <v>748</v>
      </c>
      <c r="B5867" s="61">
        <v>43045</v>
      </c>
      <c r="C5867" s="141">
        <v>378</v>
      </c>
      <c r="D5867" s="63" t="str">
        <f>VLOOKUP(C5867,[6]Consolidado!$B$1:$H$1000,4,FALSE)</f>
        <v>Finalizada</v>
      </c>
      <c r="E5867" s="64" t="s">
        <v>49</v>
      </c>
      <c r="F5867" s="65" t="s">
        <v>472</v>
      </c>
      <c r="G5867" s="66">
        <v>8</v>
      </c>
      <c r="H5867" s="67">
        <v>0</v>
      </c>
      <c r="I5867" s="129">
        <v>0</v>
      </c>
      <c r="J5867" s="86">
        <v>30.663599999999999</v>
      </c>
      <c r="K5867" s="129">
        <f t="shared" si="167"/>
        <v>0</v>
      </c>
      <c r="L5867" s="142" t="str">
        <f>VLOOKUP(C5867,[6]Consolidado!$B$1:$H$1000,2,FALSE)</f>
        <v>Papagayo Four Seasons</v>
      </c>
      <c r="M5867" s="144" t="str">
        <f>VLOOKUP(C5867,[6]Consolidado!$B$1:$H$1000,3,FALSE)</f>
        <v>BGE-251 Double ottoman @ Bar</v>
      </c>
      <c r="N5867" s="145">
        <v>-8</v>
      </c>
      <c r="O5867" s="141"/>
      <c r="P5867" s="141"/>
    </row>
    <row r="5868" spans="1:16" s="71" customFormat="1" ht="16.5" customHeight="1" outlineLevel="1" x14ac:dyDescent="0.2">
      <c r="A5868" s="60" t="s">
        <v>748</v>
      </c>
      <c r="B5868" s="61">
        <v>43045</v>
      </c>
      <c r="C5868" s="141">
        <v>412</v>
      </c>
      <c r="D5868" s="63" t="str">
        <f>VLOOKUP(C5868,[6]Consolidado!$B$1:$H$1000,4,FALSE)</f>
        <v>En Proceso</v>
      </c>
      <c r="E5868" s="64" t="s">
        <v>33</v>
      </c>
      <c r="F5868" s="65" t="s">
        <v>338</v>
      </c>
      <c r="G5868" s="66">
        <v>4</v>
      </c>
      <c r="H5868" s="67">
        <v>769.11934599999995</v>
      </c>
      <c r="I5868" s="129">
        <v>3076.4773839999998</v>
      </c>
      <c r="J5868" s="86">
        <v>30.663599999999999</v>
      </c>
      <c r="K5868" s="129">
        <f t="shared" si="167"/>
        <v>100.32994769042121</v>
      </c>
      <c r="L5868" s="142" t="str">
        <f>VLOOKUP(C5868,[6]Consolidado!$B$1:$H$1000,2,FALSE)</f>
        <v>WEWORK</v>
      </c>
      <c r="M5868" s="144" t="str">
        <f>VLOOKUP(C5868,[6]Consolidado!$B$1:$H$1000,3,FALSE)</f>
        <v>EC-Leon Dining Chair WW-CH-MEC-6849-A</v>
      </c>
      <c r="N5868" s="145">
        <v>-4</v>
      </c>
      <c r="O5868" s="141"/>
      <c r="P5868" s="141"/>
    </row>
    <row r="5869" spans="1:16" s="71" customFormat="1" ht="16.5" customHeight="1" outlineLevel="1" x14ac:dyDescent="0.2">
      <c r="A5869" s="60" t="s">
        <v>748</v>
      </c>
      <c r="B5869" s="61">
        <v>43045</v>
      </c>
      <c r="C5869" s="141">
        <v>399</v>
      </c>
      <c r="D5869" s="63" t="str">
        <f>VLOOKUP(C5869,[6]Consolidado!$B$1:$H$1000,4,FALSE)</f>
        <v>En Proceso</v>
      </c>
      <c r="E5869" s="64" t="s">
        <v>33</v>
      </c>
      <c r="F5869" s="65" t="s">
        <v>752</v>
      </c>
      <c r="G5869" s="66">
        <v>50</v>
      </c>
      <c r="H5869" s="67">
        <v>126.708727</v>
      </c>
      <c r="I5869" s="129">
        <v>6335.4363499999999</v>
      </c>
      <c r="J5869" s="86">
        <v>30.663599999999999</v>
      </c>
      <c r="K5869" s="129">
        <f t="shared" si="167"/>
        <v>206.61097685855543</v>
      </c>
      <c r="L5869" s="142" t="str">
        <f>VLOOKUP(C5869,[6]Consolidado!$B$1:$H$1000,2,FALSE)</f>
        <v>WEWORK</v>
      </c>
      <c r="M5869" s="144" t="str">
        <f>VLOOKUP(C5869,[6]Consolidado!$B$1:$H$1000,3,FALSE)</f>
        <v>WC-Bonanza Chair-WW-CH-MEC-6850-B</v>
      </c>
      <c r="N5869" s="145">
        <v>-50</v>
      </c>
      <c r="O5869" s="141"/>
      <c r="P5869" s="141"/>
    </row>
    <row r="5870" spans="1:16" s="71" customFormat="1" ht="16.5" customHeight="1" outlineLevel="1" x14ac:dyDescent="0.2">
      <c r="A5870" s="60" t="s">
        <v>748</v>
      </c>
      <c r="B5870" s="61">
        <v>43045</v>
      </c>
      <c r="C5870" s="141">
        <v>468</v>
      </c>
      <c r="D5870" s="63" t="str">
        <f>VLOOKUP(C5870,[6]Consolidado!$B$1:$H$1000,4,FALSE)</f>
        <v>Finalizada</v>
      </c>
      <c r="E5870" s="64" t="s">
        <v>78</v>
      </c>
      <c r="F5870" s="65" t="s">
        <v>304</v>
      </c>
      <c r="G5870" s="66">
        <v>20</v>
      </c>
      <c r="H5870" s="67">
        <v>8.455209</v>
      </c>
      <c r="I5870" s="129">
        <v>169.10417999999999</v>
      </c>
      <c r="J5870" s="86">
        <v>30.663599999999999</v>
      </c>
      <c r="K5870" s="129">
        <f t="shared" si="167"/>
        <v>5.51481822095253</v>
      </c>
      <c r="L5870" s="142" t="str">
        <f>VLOOKUP(C5870,[6]Consolidado!$B$1:$H$1000,2,FALSE)</f>
        <v>18th Street Restaurant</v>
      </c>
      <c r="M5870" s="144" t="str">
        <f>VLOOKUP(C5870,[6]Consolidado!$B$1:$H$1000,3,FALSE)</f>
        <v>TB-05  Communal table @ column</v>
      </c>
      <c r="N5870" s="145">
        <v>-20</v>
      </c>
      <c r="O5870" s="141"/>
      <c r="P5870" s="141"/>
    </row>
    <row r="5871" spans="1:16" s="71" customFormat="1" ht="16.5" customHeight="1" outlineLevel="1" x14ac:dyDescent="0.2">
      <c r="A5871" s="60" t="s">
        <v>748</v>
      </c>
      <c r="B5871" s="61">
        <v>43045</v>
      </c>
      <c r="C5871" s="141">
        <v>468</v>
      </c>
      <c r="D5871" s="63" t="str">
        <f>VLOOKUP(C5871,[6]Consolidado!$B$1:$H$1000,4,FALSE)</f>
        <v>Finalizada</v>
      </c>
      <c r="E5871" s="64" t="s">
        <v>78</v>
      </c>
      <c r="F5871" s="65" t="s">
        <v>459</v>
      </c>
      <c r="G5871" s="66">
        <v>20</v>
      </c>
      <c r="H5871" s="67">
        <v>4.0345360000000001</v>
      </c>
      <c r="I5871" s="129">
        <v>80.690719999999999</v>
      </c>
      <c r="J5871" s="86">
        <v>30.663599999999999</v>
      </c>
      <c r="K5871" s="129">
        <f t="shared" si="167"/>
        <v>2.6314822786626491</v>
      </c>
      <c r="L5871" s="142" t="str">
        <f>VLOOKUP(C5871,[6]Consolidado!$B$1:$H$1000,2,FALSE)</f>
        <v>18th Street Restaurant</v>
      </c>
      <c r="M5871" s="144" t="str">
        <f>VLOOKUP(C5871,[6]Consolidado!$B$1:$H$1000,3,FALSE)</f>
        <v>TB-05  Communal table @ column</v>
      </c>
      <c r="N5871" s="145">
        <v>-20</v>
      </c>
      <c r="O5871" s="141"/>
      <c r="P5871" s="141"/>
    </row>
    <row r="5872" spans="1:16" s="71" customFormat="1" ht="16.5" customHeight="1" outlineLevel="1" x14ac:dyDescent="0.2">
      <c r="A5872" s="60" t="s">
        <v>748</v>
      </c>
      <c r="B5872" s="61">
        <v>43045</v>
      </c>
      <c r="C5872" s="141">
        <v>468</v>
      </c>
      <c r="D5872" s="63" t="str">
        <f>VLOOKUP(C5872,[6]Consolidado!$B$1:$H$1000,4,FALSE)</f>
        <v>Finalizada</v>
      </c>
      <c r="E5872" s="64" t="s">
        <v>40</v>
      </c>
      <c r="F5872" s="65" t="s">
        <v>314</v>
      </c>
      <c r="G5872" s="66">
        <v>43</v>
      </c>
      <c r="H5872" s="67">
        <v>0.40263599999999999</v>
      </c>
      <c r="I5872" s="129">
        <v>17.313348000000001</v>
      </c>
      <c r="J5872" s="86">
        <v>30.663599999999999</v>
      </c>
      <c r="K5872" s="129">
        <f t="shared" si="167"/>
        <v>0.56462215786796077</v>
      </c>
      <c r="L5872" s="142" t="str">
        <f>VLOOKUP(C5872,[6]Consolidado!$B$1:$H$1000,2,FALSE)</f>
        <v>18th Street Restaurant</v>
      </c>
      <c r="M5872" s="144" t="str">
        <f>VLOOKUP(C5872,[6]Consolidado!$B$1:$H$1000,3,FALSE)</f>
        <v>TB-05  Communal table @ column</v>
      </c>
      <c r="N5872" s="145">
        <v>-43</v>
      </c>
      <c r="O5872" s="141"/>
      <c r="P5872" s="141"/>
    </row>
    <row r="5873" spans="1:16" s="71" customFormat="1" ht="16.5" customHeight="1" outlineLevel="1" x14ac:dyDescent="0.2">
      <c r="A5873" s="60" t="s">
        <v>748</v>
      </c>
      <c r="B5873" s="61">
        <v>43045</v>
      </c>
      <c r="C5873" s="141">
        <v>468</v>
      </c>
      <c r="D5873" s="63" t="str">
        <f>VLOOKUP(C5873,[6]Consolidado!$B$1:$H$1000,4,FALSE)</f>
        <v>Finalizada</v>
      </c>
      <c r="E5873" s="64" t="s">
        <v>40</v>
      </c>
      <c r="F5873" s="65" t="s">
        <v>343</v>
      </c>
      <c r="G5873" s="66">
        <v>30</v>
      </c>
      <c r="H5873" s="67">
        <v>0.53120699999999998</v>
      </c>
      <c r="I5873" s="129">
        <v>15.936209999999999</v>
      </c>
      <c r="J5873" s="86">
        <v>30.663599999999999</v>
      </c>
      <c r="K5873" s="129">
        <f t="shared" si="167"/>
        <v>0.51971099283841427</v>
      </c>
      <c r="L5873" s="142" t="str">
        <f>VLOOKUP(C5873,[6]Consolidado!$B$1:$H$1000,2,FALSE)</f>
        <v>18th Street Restaurant</v>
      </c>
      <c r="M5873" s="144" t="str">
        <f>VLOOKUP(C5873,[6]Consolidado!$B$1:$H$1000,3,FALSE)</f>
        <v>TB-05  Communal table @ column</v>
      </c>
      <c r="N5873" s="145">
        <v>-30</v>
      </c>
      <c r="O5873" s="141"/>
      <c r="P5873" s="141"/>
    </row>
    <row r="5874" spans="1:16" s="71" customFormat="1" ht="16.5" customHeight="1" outlineLevel="1" x14ac:dyDescent="0.2">
      <c r="A5874" s="60" t="s">
        <v>748</v>
      </c>
      <c r="B5874" s="61">
        <v>43045</v>
      </c>
      <c r="C5874" s="141">
        <v>468</v>
      </c>
      <c r="D5874" s="63" t="str">
        <f>VLOOKUP(C5874,[6]Consolidado!$B$1:$H$1000,4,FALSE)</f>
        <v>Finalizada</v>
      </c>
      <c r="E5874" s="64" t="s">
        <v>40</v>
      </c>
      <c r="F5874" s="65" t="s">
        <v>371</v>
      </c>
      <c r="G5874" s="66">
        <v>90</v>
      </c>
      <c r="H5874" s="67">
        <v>0.35764800000000002</v>
      </c>
      <c r="I5874" s="129">
        <v>32.188320000000004</v>
      </c>
      <c r="J5874" s="86">
        <v>30.663599999999999</v>
      </c>
      <c r="K5874" s="129">
        <f t="shared" si="167"/>
        <v>1.0497241028450672</v>
      </c>
      <c r="L5874" s="142" t="str">
        <f>VLOOKUP(C5874,[6]Consolidado!$B$1:$H$1000,2,FALSE)</f>
        <v>18th Street Restaurant</v>
      </c>
      <c r="M5874" s="144" t="str">
        <f>VLOOKUP(C5874,[6]Consolidado!$B$1:$H$1000,3,FALSE)</f>
        <v>TB-05  Communal table @ column</v>
      </c>
      <c r="N5874" s="145">
        <v>-90</v>
      </c>
      <c r="O5874" s="141"/>
      <c r="P5874" s="141"/>
    </row>
    <row r="5875" spans="1:16" s="71" customFormat="1" ht="16.5" customHeight="1" outlineLevel="1" x14ac:dyDescent="0.2">
      <c r="A5875" s="60" t="s">
        <v>748</v>
      </c>
      <c r="B5875" s="61">
        <v>43045</v>
      </c>
      <c r="C5875" s="141">
        <v>463</v>
      </c>
      <c r="D5875" s="63" t="str">
        <f>VLOOKUP(C5875,[6]Consolidado!$B$1:$H$1000,4,FALSE)</f>
        <v>Finalizada</v>
      </c>
      <c r="E5875" s="64" t="s">
        <v>40</v>
      </c>
      <c r="F5875" s="65" t="s">
        <v>343</v>
      </c>
      <c r="G5875" s="66">
        <v>96</v>
      </c>
      <c r="H5875" s="67">
        <v>0.53120699999999998</v>
      </c>
      <c r="I5875" s="129">
        <v>50.995871999999999</v>
      </c>
      <c r="J5875" s="86">
        <v>30.663599999999999</v>
      </c>
      <c r="K5875" s="129">
        <f t="shared" si="167"/>
        <v>1.6630751770829257</v>
      </c>
      <c r="L5875" s="142" t="str">
        <f>VLOOKUP(C5875,[6]Consolidado!$B$1:$H$1000,2,FALSE)</f>
        <v>18th Street Restaurant</v>
      </c>
      <c r="M5875" s="144" t="str">
        <f>VLOOKUP(C5875,[6]Consolidado!$B$1:$H$1000,3,FALSE)</f>
        <v>TB-01 Reclaimed high table - large</v>
      </c>
      <c r="N5875" s="145">
        <v>-96</v>
      </c>
      <c r="O5875" s="141"/>
      <c r="P5875" s="141"/>
    </row>
    <row r="5876" spans="1:16" s="71" customFormat="1" ht="16.5" customHeight="1" outlineLevel="1" x14ac:dyDescent="0.2">
      <c r="A5876" s="60" t="s">
        <v>748</v>
      </c>
      <c r="B5876" s="61">
        <v>43045</v>
      </c>
      <c r="C5876" s="141">
        <v>463</v>
      </c>
      <c r="D5876" s="63" t="str">
        <f>VLOOKUP(C5876,[6]Consolidado!$B$1:$H$1000,4,FALSE)</f>
        <v>Finalizada</v>
      </c>
      <c r="E5876" s="64" t="s">
        <v>40</v>
      </c>
      <c r="F5876" s="65" t="s">
        <v>314</v>
      </c>
      <c r="G5876" s="66">
        <v>30</v>
      </c>
      <c r="H5876" s="67">
        <v>0.40263599999999999</v>
      </c>
      <c r="I5876" s="129">
        <v>12.079079999999999</v>
      </c>
      <c r="J5876" s="86">
        <v>30.663599999999999</v>
      </c>
      <c r="K5876" s="129">
        <f t="shared" si="167"/>
        <v>0.39392243572183305</v>
      </c>
      <c r="L5876" s="142" t="str">
        <f>VLOOKUP(C5876,[6]Consolidado!$B$1:$H$1000,2,FALSE)</f>
        <v>18th Street Restaurant</v>
      </c>
      <c r="M5876" s="144" t="str">
        <f>VLOOKUP(C5876,[6]Consolidado!$B$1:$H$1000,3,FALSE)</f>
        <v>TB-01 Reclaimed high table - large</v>
      </c>
      <c r="N5876" s="145">
        <v>-30</v>
      </c>
      <c r="O5876" s="141"/>
      <c r="P5876" s="141"/>
    </row>
    <row r="5877" spans="1:16" s="71" customFormat="1" ht="16.5" customHeight="1" outlineLevel="1" x14ac:dyDescent="0.2">
      <c r="A5877" s="60" t="s">
        <v>748</v>
      </c>
      <c r="B5877" s="61">
        <v>43045</v>
      </c>
      <c r="C5877" s="141">
        <v>463</v>
      </c>
      <c r="D5877" s="63" t="str">
        <f>VLOOKUP(C5877,[6]Consolidado!$B$1:$H$1000,4,FALSE)</f>
        <v>Finalizada</v>
      </c>
      <c r="E5877" s="64" t="s">
        <v>40</v>
      </c>
      <c r="F5877" s="65" t="s">
        <v>380</v>
      </c>
      <c r="G5877" s="66">
        <v>6</v>
      </c>
      <c r="H5877" s="67">
        <v>0.68488499999999997</v>
      </c>
      <c r="I5877" s="129">
        <v>4.1093099999999998</v>
      </c>
      <c r="J5877" s="86">
        <v>30.663599999999999</v>
      </c>
      <c r="K5877" s="129">
        <f t="shared" si="167"/>
        <v>0.13401264039447422</v>
      </c>
      <c r="L5877" s="142" t="str">
        <f>VLOOKUP(C5877,[6]Consolidado!$B$1:$H$1000,2,FALSE)</f>
        <v>18th Street Restaurant</v>
      </c>
      <c r="M5877" s="144" t="str">
        <f>VLOOKUP(C5877,[6]Consolidado!$B$1:$H$1000,3,FALSE)</f>
        <v>TB-01 Reclaimed high table - large</v>
      </c>
      <c r="N5877" s="145">
        <v>-6</v>
      </c>
      <c r="O5877" s="141"/>
      <c r="P5877" s="141"/>
    </row>
    <row r="5878" spans="1:16" s="71" customFormat="1" ht="16.5" customHeight="1" outlineLevel="1" x14ac:dyDescent="0.2">
      <c r="A5878" s="60" t="s">
        <v>748</v>
      </c>
      <c r="B5878" s="61">
        <v>43045</v>
      </c>
      <c r="C5878" s="141">
        <v>463</v>
      </c>
      <c r="D5878" s="63" t="str">
        <f>VLOOKUP(C5878,[6]Consolidado!$B$1:$H$1000,4,FALSE)</f>
        <v>Finalizada</v>
      </c>
      <c r="E5878" s="64" t="s">
        <v>40</v>
      </c>
      <c r="F5878" s="65" t="s">
        <v>112</v>
      </c>
      <c r="G5878" s="66">
        <v>60</v>
      </c>
      <c r="H5878" s="67">
        <v>0.59657000000000004</v>
      </c>
      <c r="I5878" s="129">
        <v>35.794200000000004</v>
      </c>
      <c r="J5878" s="86">
        <v>30.663599999999999</v>
      </c>
      <c r="K5878" s="129">
        <f t="shared" si="167"/>
        <v>1.167318905803624</v>
      </c>
      <c r="L5878" s="142" t="str">
        <f>VLOOKUP(C5878,[6]Consolidado!$B$1:$H$1000,2,FALSE)</f>
        <v>18th Street Restaurant</v>
      </c>
      <c r="M5878" s="144" t="str">
        <f>VLOOKUP(C5878,[6]Consolidado!$B$1:$H$1000,3,FALSE)</f>
        <v>TB-01 Reclaimed high table - large</v>
      </c>
      <c r="N5878" s="145">
        <v>-60</v>
      </c>
      <c r="O5878" s="141"/>
      <c r="P5878" s="141"/>
    </row>
    <row r="5879" spans="1:16" s="71" customFormat="1" ht="16.5" customHeight="1" outlineLevel="1" x14ac:dyDescent="0.2">
      <c r="A5879" s="60" t="s">
        <v>748</v>
      </c>
      <c r="B5879" s="61">
        <v>43045</v>
      </c>
      <c r="C5879" s="141">
        <v>463</v>
      </c>
      <c r="D5879" s="63" t="str">
        <f>VLOOKUP(C5879,[6]Consolidado!$B$1:$H$1000,4,FALSE)</f>
        <v>Finalizada</v>
      </c>
      <c r="E5879" s="64" t="s">
        <v>40</v>
      </c>
      <c r="F5879" s="65" t="s">
        <v>39</v>
      </c>
      <c r="G5879" s="66">
        <v>80</v>
      </c>
      <c r="H5879" s="67">
        <v>0.76774100000000001</v>
      </c>
      <c r="I5879" s="129">
        <v>61.419280000000001</v>
      </c>
      <c r="J5879" s="86">
        <v>30.663599999999999</v>
      </c>
      <c r="K5879" s="129">
        <f t="shared" si="167"/>
        <v>2.0030029089865509</v>
      </c>
      <c r="L5879" s="142" t="str">
        <f>VLOOKUP(C5879,[6]Consolidado!$B$1:$H$1000,2,FALSE)</f>
        <v>18th Street Restaurant</v>
      </c>
      <c r="M5879" s="144" t="str">
        <f>VLOOKUP(C5879,[6]Consolidado!$B$1:$H$1000,3,FALSE)</f>
        <v>TB-01 Reclaimed high table - large</v>
      </c>
      <c r="N5879" s="145">
        <v>-80</v>
      </c>
      <c r="O5879" s="141"/>
      <c r="P5879" s="141"/>
    </row>
    <row r="5880" spans="1:16" s="71" customFormat="1" ht="16.5" customHeight="1" outlineLevel="1" x14ac:dyDescent="0.2">
      <c r="A5880" s="60" t="s">
        <v>748</v>
      </c>
      <c r="B5880" s="61">
        <v>43045</v>
      </c>
      <c r="C5880" s="141">
        <v>464</v>
      </c>
      <c r="D5880" s="63" t="str">
        <f>VLOOKUP(C5880,[6]Consolidado!$B$1:$H$1000,4,FALSE)</f>
        <v>Finalizada</v>
      </c>
      <c r="E5880" s="64" t="s">
        <v>40</v>
      </c>
      <c r="F5880" s="65" t="s">
        <v>343</v>
      </c>
      <c r="G5880" s="66">
        <v>48</v>
      </c>
      <c r="H5880" s="67">
        <v>0.53120699999999998</v>
      </c>
      <c r="I5880" s="129">
        <v>25.497935999999999</v>
      </c>
      <c r="J5880" s="86">
        <v>30.663599999999999</v>
      </c>
      <c r="K5880" s="129">
        <f t="shared" si="167"/>
        <v>0.83153758854146287</v>
      </c>
      <c r="L5880" s="142" t="str">
        <f>VLOOKUP(C5880,[6]Consolidado!$B$1:$H$1000,2,FALSE)</f>
        <v>18th Street Restaurant</v>
      </c>
      <c r="M5880" s="144" t="str">
        <f>VLOOKUP(C5880,[6]Consolidado!$B$1:$H$1000,3,FALSE)</f>
        <v>TB-02 Reclaimed high table- small</v>
      </c>
      <c r="N5880" s="145">
        <v>-48</v>
      </c>
      <c r="O5880" s="141"/>
      <c r="P5880" s="141"/>
    </row>
    <row r="5881" spans="1:16" s="71" customFormat="1" ht="16.5" customHeight="1" outlineLevel="1" x14ac:dyDescent="0.2">
      <c r="A5881" s="60" t="s">
        <v>748</v>
      </c>
      <c r="B5881" s="61">
        <v>43045</v>
      </c>
      <c r="C5881" s="141">
        <v>464</v>
      </c>
      <c r="D5881" s="63" t="str">
        <f>VLOOKUP(C5881,[6]Consolidado!$B$1:$H$1000,4,FALSE)</f>
        <v>Finalizada</v>
      </c>
      <c r="E5881" s="64" t="s">
        <v>78</v>
      </c>
      <c r="F5881" s="65" t="s">
        <v>349</v>
      </c>
      <c r="G5881" s="66">
        <v>4</v>
      </c>
      <c r="H5881" s="67">
        <v>16.954823000000001</v>
      </c>
      <c r="I5881" s="129">
        <v>67.819292000000004</v>
      </c>
      <c r="J5881" s="86">
        <v>30.663599999999999</v>
      </c>
      <c r="K5881" s="129">
        <f t="shared" si="167"/>
        <v>2.211719824156329</v>
      </c>
      <c r="L5881" s="142" t="str">
        <f>VLOOKUP(C5881,[6]Consolidado!$B$1:$H$1000,2,FALSE)</f>
        <v>18th Street Restaurant</v>
      </c>
      <c r="M5881" s="144" t="str">
        <f>VLOOKUP(C5881,[6]Consolidado!$B$1:$H$1000,3,FALSE)</f>
        <v>TB-02 Reclaimed high table- small</v>
      </c>
      <c r="N5881" s="145">
        <v>-4</v>
      </c>
      <c r="O5881" s="141"/>
      <c r="P5881" s="141"/>
    </row>
    <row r="5882" spans="1:16" s="71" customFormat="1" ht="16.5" customHeight="1" outlineLevel="1" x14ac:dyDescent="0.2">
      <c r="A5882" s="60" t="s">
        <v>748</v>
      </c>
      <c r="B5882" s="61">
        <v>43045</v>
      </c>
      <c r="C5882" s="141">
        <v>464</v>
      </c>
      <c r="D5882" s="63" t="str">
        <f>VLOOKUP(C5882,[6]Consolidado!$B$1:$H$1000,4,FALSE)</f>
        <v>Finalizada</v>
      </c>
      <c r="E5882" s="64" t="s">
        <v>78</v>
      </c>
      <c r="F5882" s="65" t="s">
        <v>304</v>
      </c>
      <c r="G5882" s="66">
        <v>4</v>
      </c>
      <c r="H5882" s="67">
        <v>8.455209</v>
      </c>
      <c r="I5882" s="129">
        <v>33.820836</v>
      </c>
      <c r="J5882" s="86">
        <v>30.663599999999999</v>
      </c>
      <c r="K5882" s="129">
        <f t="shared" si="167"/>
        <v>1.102963644190506</v>
      </c>
      <c r="L5882" s="142" t="str">
        <f>VLOOKUP(C5882,[6]Consolidado!$B$1:$H$1000,2,FALSE)</f>
        <v>18th Street Restaurant</v>
      </c>
      <c r="M5882" s="144" t="str">
        <f>VLOOKUP(C5882,[6]Consolidado!$B$1:$H$1000,3,FALSE)</f>
        <v>TB-02 Reclaimed high table- small</v>
      </c>
      <c r="N5882" s="145">
        <v>-4</v>
      </c>
      <c r="O5882" s="141"/>
      <c r="P5882" s="141"/>
    </row>
    <row r="5883" spans="1:16" s="71" customFormat="1" ht="16.5" customHeight="1" outlineLevel="1" x14ac:dyDescent="0.2">
      <c r="A5883" s="60" t="s">
        <v>748</v>
      </c>
      <c r="B5883" s="61">
        <v>43045</v>
      </c>
      <c r="C5883" s="141">
        <v>464</v>
      </c>
      <c r="D5883" s="63" t="str">
        <f>VLOOKUP(C5883,[6]Consolidado!$B$1:$H$1000,4,FALSE)</f>
        <v>Finalizada</v>
      </c>
      <c r="E5883" s="64" t="s">
        <v>40</v>
      </c>
      <c r="F5883" s="65" t="s">
        <v>112</v>
      </c>
      <c r="G5883" s="66">
        <v>40</v>
      </c>
      <c r="H5883" s="67">
        <v>0.59657000000000004</v>
      </c>
      <c r="I5883" s="129">
        <v>23.8628</v>
      </c>
      <c r="J5883" s="86">
        <v>30.663599999999999</v>
      </c>
      <c r="K5883" s="129">
        <f t="shared" si="167"/>
        <v>0.77821260386908264</v>
      </c>
      <c r="L5883" s="142" t="str">
        <f>VLOOKUP(C5883,[6]Consolidado!$B$1:$H$1000,2,FALSE)</f>
        <v>18th Street Restaurant</v>
      </c>
      <c r="M5883" s="144" t="str">
        <f>VLOOKUP(C5883,[6]Consolidado!$B$1:$H$1000,3,FALSE)</f>
        <v>TB-02 Reclaimed high table- small</v>
      </c>
      <c r="N5883" s="145">
        <v>-40</v>
      </c>
      <c r="O5883" s="141"/>
      <c r="P5883" s="141"/>
    </row>
    <row r="5884" spans="1:16" s="71" customFormat="1" ht="16.5" customHeight="1" outlineLevel="1" x14ac:dyDescent="0.2">
      <c r="A5884" s="60" t="s">
        <v>748</v>
      </c>
      <c r="B5884" s="61">
        <v>43045</v>
      </c>
      <c r="C5884" s="141">
        <v>464</v>
      </c>
      <c r="D5884" s="63" t="str">
        <f>VLOOKUP(C5884,[6]Consolidado!$B$1:$H$1000,4,FALSE)</f>
        <v>Finalizada</v>
      </c>
      <c r="E5884" s="64" t="s">
        <v>40</v>
      </c>
      <c r="F5884" s="65" t="s">
        <v>39</v>
      </c>
      <c r="G5884" s="66">
        <v>60</v>
      </c>
      <c r="H5884" s="67">
        <v>0.76774100000000001</v>
      </c>
      <c r="I5884" s="129">
        <v>46.064459999999997</v>
      </c>
      <c r="J5884" s="86">
        <v>30.663599999999999</v>
      </c>
      <c r="K5884" s="129">
        <f t="shared" si="167"/>
        <v>1.502252181739913</v>
      </c>
      <c r="L5884" s="142" t="str">
        <f>VLOOKUP(C5884,[6]Consolidado!$B$1:$H$1000,2,FALSE)</f>
        <v>18th Street Restaurant</v>
      </c>
      <c r="M5884" s="144" t="str">
        <f>VLOOKUP(C5884,[6]Consolidado!$B$1:$H$1000,3,FALSE)</f>
        <v>TB-02 Reclaimed high table- small</v>
      </c>
      <c r="N5884" s="145">
        <v>-60</v>
      </c>
      <c r="O5884" s="141"/>
      <c r="P5884" s="141"/>
    </row>
    <row r="5885" spans="1:16" s="71" customFormat="1" ht="16.5" customHeight="1" outlineLevel="1" x14ac:dyDescent="0.2">
      <c r="A5885" s="60" t="s">
        <v>748</v>
      </c>
      <c r="B5885" s="61">
        <v>43045</v>
      </c>
      <c r="C5885" s="141">
        <v>399</v>
      </c>
      <c r="D5885" s="63" t="str">
        <f>VLOOKUP(C5885,[6]Consolidado!$B$1:$H$1000,4,FALSE)</f>
        <v>En Proceso</v>
      </c>
      <c r="E5885" s="64" t="s">
        <v>33</v>
      </c>
      <c r="F5885" s="65" t="s">
        <v>753</v>
      </c>
      <c r="G5885" s="66">
        <v>2</v>
      </c>
      <c r="H5885" s="67">
        <v>3004.8656430000001</v>
      </c>
      <c r="I5885" s="129">
        <v>6009.7312860000002</v>
      </c>
      <c r="J5885" s="86">
        <v>30.663599999999999</v>
      </c>
      <c r="K5885" s="129">
        <f t="shared" si="167"/>
        <v>195.98909736625839</v>
      </c>
      <c r="L5885" s="142" t="str">
        <f>VLOOKUP(C5885,[6]Consolidado!$B$1:$H$1000,2,FALSE)</f>
        <v>WEWORK</v>
      </c>
      <c r="M5885" s="144" t="str">
        <f>VLOOKUP(C5885,[6]Consolidado!$B$1:$H$1000,3,FALSE)</f>
        <v>WC-Bonanza Chair-WW-CH-MEC-6850-B</v>
      </c>
      <c r="N5885" s="145">
        <v>-2</v>
      </c>
      <c r="O5885" s="141"/>
      <c r="P5885" s="141"/>
    </row>
    <row r="5886" spans="1:16" s="71" customFormat="1" ht="16.5" customHeight="1" outlineLevel="1" x14ac:dyDescent="0.2">
      <c r="A5886" s="60" t="s">
        <v>748</v>
      </c>
      <c r="B5886" s="61">
        <v>43046</v>
      </c>
      <c r="C5886" s="141">
        <v>379</v>
      </c>
      <c r="D5886" s="63" t="str">
        <f>VLOOKUP(C5886,[6]Consolidado!$B$1:$H$1000,4,FALSE)</f>
        <v>Finalizada</v>
      </c>
      <c r="E5886" s="64" t="s">
        <v>49</v>
      </c>
      <c r="F5886" s="65" t="s">
        <v>471</v>
      </c>
      <c r="G5886" s="66">
        <v>26</v>
      </c>
      <c r="H5886" s="67">
        <v>2579.3705650000002</v>
      </c>
      <c r="I5886" s="129">
        <v>67063.634690000006</v>
      </c>
      <c r="J5886" s="86">
        <v>30.663599999999999</v>
      </c>
      <c r="K5886" s="129">
        <f t="shared" si="167"/>
        <v>2187.0763605708398</v>
      </c>
      <c r="L5886" s="142" t="str">
        <f>VLOOKUP(C5886,[6]Consolidado!$B$1:$H$1000,2,FALSE)</f>
        <v>Papagayo Four Seasons</v>
      </c>
      <c r="M5886" s="144" t="str">
        <f>VLOOKUP(C5886,[6]Consolidado!$B$1:$H$1000,3,FALSE)</f>
        <v>BGE-253 Low Dining chair @ Outdoor Dining</v>
      </c>
      <c r="N5886" s="145">
        <v>-26</v>
      </c>
      <c r="O5886" s="141"/>
      <c r="P5886" s="141"/>
    </row>
    <row r="5887" spans="1:16" s="71" customFormat="1" ht="16.5" customHeight="1" outlineLevel="1" x14ac:dyDescent="0.2">
      <c r="A5887" s="60" t="s">
        <v>748</v>
      </c>
      <c r="B5887" s="61">
        <v>43046</v>
      </c>
      <c r="C5887" s="141">
        <v>379</v>
      </c>
      <c r="D5887" s="63" t="str">
        <f>VLOOKUP(C5887,[6]Consolidado!$B$1:$H$1000,4,FALSE)</f>
        <v>Finalizada</v>
      </c>
      <c r="E5887" s="64" t="s">
        <v>49</v>
      </c>
      <c r="F5887" s="65" t="s">
        <v>474</v>
      </c>
      <c r="G5887" s="66">
        <v>5</v>
      </c>
      <c r="H5887" s="67">
        <v>5538.2975280000001</v>
      </c>
      <c r="I5887" s="129">
        <v>27691.487639999999</v>
      </c>
      <c r="J5887" s="86">
        <v>30.663599999999999</v>
      </c>
      <c r="K5887" s="129">
        <f t="shared" si="167"/>
        <v>903.07359996869252</v>
      </c>
      <c r="L5887" s="142" t="str">
        <f>VLOOKUP(C5887,[6]Consolidado!$B$1:$H$1000,2,FALSE)</f>
        <v>Papagayo Four Seasons</v>
      </c>
      <c r="M5887" s="144" t="str">
        <f>VLOOKUP(C5887,[6]Consolidado!$B$1:$H$1000,3,FALSE)</f>
        <v>BGE-253 Low Dining chair @ Outdoor Dining</v>
      </c>
      <c r="N5887" s="145">
        <v>-5</v>
      </c>
      <c r="O5887" s="141"/>
      <c r="P5887" s="141"/>
    </row>
    <row r="5888" spans="1:16" s="71" customFormat="1" ht="16.5" customHeight="1" outlineLevel="1" x14ac:dyDescent="0.2">
      <c r="A5888" s="60" t="s">
        <v>748</v>
      </c>
      <c r="B5888" s="61">
        <v>43046</v>
      </c>
      <c r="C5888" s="141">
        <v>396</v>
      </c>
      <c r="D5888" s="63" t="str">
        <f>VLOOKUP(C5888,[6]Consolidado!$B$1:$H$1000,4,FALSE)</f>
        <v>En Proceso</v>
      </c>
      <c r="E5888" s="64" t="s">
        <v>33</v>
      </c>
      <c r="F5888" s="65" t="s">
        <v>753</v>
      </c>
      <c r="G5888" s="66">
        <v>4</v>
      </c>
      <c r="H5888" s="67">
        <v>3004.8656430000001</v>
      </c>
      <c r="I5888" s="129">
        <v>12019.462572</v>
      </c>
      <c r="J5888" s="86">
        <v>30.663599999999999</v>
      </c>
      <c r="K5888" s="129">
        <f t="shared" si="167"/>
        <v>391.97819473251678</v>
      </c>
      <c r="L5888" s="142" t="str">
        <f>VLOOKUP(C5888,[6]Consolidado!$B$1:$H$1000,2,FALSE)</f>
        <v>WEWORK</v>
      </c>
      <c r="M5888" s="144" t="str">
        <f>VLOOKUP(C5888,[6]Consolidado!$B$1:$H$1000,3,FALSE)</f>
        <v>WC-Leon Dining Chair WW-CH-MEC-6849-A</v>
      </c>
      <c r="N5888" s="145">
        <v>-4</v>
      </c>
      <c r="O5888" s="141"/>
      <c r="P5888" s="141"/>
    </row>
    <row r="5889" spans="1:16" s="71" customFormat="1" ht="16.5" customHeight="1" outlineLevel="1" x14ac:dyDescent="0.2">
      <c r="A5889" s="60" t="s">
        <v>748</v>
      </c>
      <c r="B5889" s="61">
        <v>43046</v>
      </c>
      <c r="C5889" s="141">
        <v>396</v>
      </c>
      <c r="D5889" s="63" t="str">
        <f>VLOOKUP(C5889,[6]Consolidado!$B$1:$H$1000,4,FALSE)</f>
        <v>En Proceso</v>
      </c>
      <c r="E5889" s="64" t="s">
        <v>33</v>
      </c>
      <c r="F5889" s="65" t="s">
        <v>751</v>
      </c>
      <c r="G5889" s="66">
        <v>200</v>
      </c>
      <c r="H5889" s="67">
        <v>102.022713</v>
      </c>
      <c r="I5889" s="129">
        <v>20404.542600000001</v>
      </c>
      <c r="J5889" s="86">
        <v>30.663599999999999</v>
      </c>
      <c r="K5889" s="129">
        <f t="shared" si="167"/>
        <v>665.43206277149454</v>
      </c>
      <c r="L5889" s="142" t="str">
        <f>VLOOKUP(C5889,[6]Consolidado!$B$1:$H$1000,2,FALSE)</f>
        <v>WEWORK</v>
      </c>
      <c r="M5889" s="144" t="str">
        <f>VLOOKUP(C5889,[6]Consolidado!$B$1:$H$1000,3,FALSE)</f>
        <v>WC-Leon Dining Chair WW-CH-MEC-6849-A</v>
      </c>
      <c r="N5889" s="145">
        <v>-200</v>
      </c>
      <c r="O5889" s="141"/>
      <c r="P5889" s="141"/>
    </row>
    <row r="5890" spans="1:16" s="71" customFormat="1" ht="16.5" customHeight="1" outlineLevel="1" x14ac:dyDescent="0.2">
      <c r="A5890" s="60" t="s">
        <v>748</v>
      </c>
      <c r="B5890" s="61">
        <v>43046</v>
      </c>
      <c r="C5890" s="141">
        <v>413</v>
      </c>
      <c r="D5890" s="63" t="str">
        <f>VLOOKUP(C5890,[6]Consolidado!$B$1:$H$1000,4,FALSE)</f>
        <v>En Proceso</v>
      </c>
      <c r="E5890" s="64" t="s">
        <v>40</v>
      </c>
      <c r="F5890" s="65" t="s">
        <v>381</v>
      </c>
      <c r="G5890" s="66">
        <v>400</v>
      </c>
      <c r="H5890" s="67">
        <v>0.49624400000000002</v>
      </c>
      <c r="I5890" s="129">
        <v>198.49760000000001</v>
      </c>
      <c r="J5890" s="86">
        <v>30.663599999999999</v>
      </c>
      <c r="K5890" s="129">
        <f t="shared" si="167"/>
        <v>6.4733951656035176</v>
      </c>
      <c r="L5890" s="142" t="str">
        <f>VLOOKUP(C5890,[6]Consolidado!$B$1:$H$1000,2,FALSE)</f>
        <v>WEWORK</v>
      </c>
      <c r="M5890" s="144" t="str">
        <f>VLOOKUP(C5890,[6]Consolidado!$B$1:$H$1000,3,FALSE)</f>
        <v>EC-Leon Dining Chair WW-CH-MEC-6849-B</v>
      </c>
      <c r="N5890" s="145">
        <v>-400</v>
      </c>
      <c r="O5890" s="141"/>
      <c r="P5890" s="141"/>
    </row>
    <row r="5891" spans="1:16" s="71" customFormat="1" ht="16.5" customHeight="1" outlineLevel="1" x14ac:dyDescent="0.2">
      <c r="A5891" s="60" t="s">
        <v>748</v>
      </c>
      <c r="B5891" s="61">
        <v>43046</v>
      </c>
      <c r="C5891" s="141">
        <v>413</v>
      </c>
      <c r="D5891" s="63" t="str">
        <f>VLOOKUP(C5891,[6]Consolidado!$B$1:$H$1000,4,FALSE)</f>
        <v>En Proceso</v>
      </c>
      <c r="E5891" s="64" t="s">
        <v>78</v>
      </c>
      <c r="F5891" s="65" t="s">
        <v>77</v>
      </c>
      <c r="G5891" s="66">
        <v>800</v>
      </c>
      <c r="H5891" s="67">
        <v>1.8334699999999999</v>
      </c>
      <c r="I5891" s="129">
        <v>1466.7759999999998</v>
      </c>
      <c r="J5891" s="86">
        <v>30.663599999999999</v>
      </c>
      <c r="K5891" s="129">
        <f t="shared" si="167"/>
        <v>47.834435617474789</v>
      </c>
      <c r="L5891" s="142" t="str">
        <f>VLOOKUP(C5891,[6]Consolidado!$B$1:$H$1000,2,FALSE)</f>
        <v>WEWORK</v>
      </c>
      <c r="M5891" s="144" t="str">
        <f>VLOOKUP(C5891,[6]Consolidado!$B$1:$H$1000,3,FALSE)</f>
        <v>EC-Leon Dining Chair WW-CH-MEC-6849-B</v>
      </c>
      <c r="N5891" s="145">
        <v>-800</v>
      </c>
      <c r="O5891" s="141"/>
      <c r="P5891" s="141"/>
    </row>
    <row r="5892" spans="1:16" s="71" customFormat="1" ht="16.5" customHeight="1" outlineLevel="1" x14ac:dyDescent="0.2">
      <c r="A5892" s="60" t="s">
        <v>748</v>
      </c>
      <c r="B5892" s="61">
        <v>43046</v>
      </c>
      <c r="C5892" s="141">
        <v>379</v>
      </c>
      <c r="D5892" s="63" t="str">
        <f>VLOOKUP(C5892,[6]Consolidado!$B$1:$H$1000,4,FALSE)</f>
        <v>Finalizada</v>
      </c>
      <c r="E5892" s="64" t="s">
        <v>49</v>
      </c>
      <c r="F5892" s="65" t="s">
        <v>460</v>
      </c>
      <c r="G5892" s="66">
        <v>58</v>
      </c>
      <c r="H5892" s="67">
        <v>0</v>
      </c>
      <c r="I5892" s="129">
        <v>0</v>
      </c>
      <c r="J5892" s="86">
        <v>30.663599999999999</v>
      </c>
      <c r="K5892" s="129">
        <f t="shared" si="167"/>
        <v>0</v>
      </c>
      <c r="L5892" s="142" t="str">
        <f>VLOOKUP(C5892,[6]Consolidado!$B$1:$H$1000,2,FALSE)</f>
        <v>Papagayo Four Seasons</v>
      </c>
      <c r="M5892" s="144" t="str">
        <f>VLOOKUP(C5892,[6]Consolidado!$B$1:$H$1000,3,FALSE)</f>
        <v>BGE-253 Low Dining chair @ Outdoor Dining</v>
      </c>
      <c r="N5892" s="145">
        <v>-58</v>
      </c>
      <c r="O5892" s="141"/>
      <c r="P5892" s="141"/>
    </row>
    <row r="5893" spans="1:16" s="71" customFormat="1" ht="16.5" customHeight="1" outlineLevel="1" x14ac:dyDescent="0.2">
      <c r="A5893" s="60" t="s">
        <v>748</v>
      </c>
      <c r="B5893" s="61">
        <v>43046</v>
      </c>
      <c r="C5893" s="141">
        <v>377</v>
      </c>
      <c r="D5893" s="63" t="str">
        <f>VLOOKUP(C5893,[6]Consolidado!$B$1:$H$1000,4,FALSE)</f>
        <v>Finalizada</v>
      </c>
      <c r="E5893" s="64" t="s">
        <v>49</v>
      </c>
      <c r="F5893" s="65" t="s">
        <v>461</v>
      </c>
      <c r="G5893" s="66">
        <v>29</v>
      </c>
      <c r="H5893" s="67">
        <v>0</v>
      </c>
      <c r="I5893" s="129">
        <v>0</v>
      </c>
      <c r="J5893" s="86">
        <v>30.663599999999999</v>
      </c>
      <c r="K5893" s="129">
        <f t="shared" si="167"/>
        <v>0</v>
      </c>
      <c r="L5893" s="142" t="str">
        <f>VLOOKUP(C5893,[6]Consolidado!$B$1:$H$1000,2,FALSE)</f>
        <v>Papagayo Four Seasons</v>
      </c>
      <c r="M5893" s="144" t="str">
        <f>VLOOKUP(C5893,[6]Consolidado!$B$1:$H$1000,3,FALSE)</f>
        <v>LB-250 Lounge chair @ Terrace-Exterior</v>
      </c>
      <c r="N5893" s="145">
        <v>-29</v>
      </c>
      <c r="O5893" s="141"/>
      <c r="P5893" s="141"/>
    </row>
    <row r="5894" spans="1:16" s="71" customFormat="1" ht="16.5" customHeight="1" outlineLevel="1" x14ac:dyDescent="0.2">
      <c r="A5894" s="60" t="s">
        <v>748</v>
      </c>
      <c r="B5894" s="61">
        <v>43046</v>
      </c>
      <c r="C5894" s="141">
        <v>413</v>
      </c>
      <c r="D5894" s="63" t="str">
        <f>VLOOKUP(C5894,[6]Consolidado!$B$1:$H$1000,4,FALSE)</f>
        <v>En Proceso</v>
      </c>
      <c r="E5894" s="64" t="s">
        <v>33</v>
      </c>
      <c r="F5894" s="65" t="s">
        <v>753</v>
      </c>
      <c r="G5894" s="66">
        <v>4</v>
      </c>
      <c r="H5894" s="67">
        <v>3004.8656430000001</v>
      </c>
      <c r="I5894" s="129">
        <v>12019.462572</v>
      </c>
      <c r="J5894" s="86">
        <v>30.663599999999999</v>
      </c>
      <c r="K5894" s="129">
        <f t="shared" si="167"/>
        <v>391.97819473251678</v>
      </c>
      <c r="L5894" s="142" t="str">
        <f>VLOOKUP(C5894,[6]Consolidado!$B$1:$H$1000,2,FALSE)</f>
        <v>WEWORK</v>
      </c>
      <c r="M5894" s="144" t="str">
        <f>VLOOKUP(C5894,[6]Consolidado!$B$1:$H$1000,3,FALSE)</f>
        <v>EC-Leon Dining Chair WW-CH-MEC-6849-B</v>
      </c>
      <c r="N5894" s="145">
        <v>-4</v>
      </c>
      <c r="O5894" s="141"/>
      <c r="P5894" s="141"/>
    </row>
    <row r="5895" spans="1:16" s="71" customFormat="1" ht="16.5" customHeight="1" outlineLevel="1" x14ac:dyDescent="0.2">
      <c r="A5895" s="60" t="s">
        <v>748</v>
      </c>
      <c r="B5895" s="61">
        <v>43046</v>
      </c>
      <c r="C5895" s="141">
        <v>413</v>
      </c>
      <c r="D5895" s="63" t="str">
        <f>VLOOKUP(C5895,[6]Consolidado!$B$1:$H$1000,4,FALSE)</f>
        <v>En Proceso</v>
      </c>
      <c r="E5895" s="64" t="s">
        <v>33</v>
      </c>
      <c r="F5895" s="65" t="s">
        <v>751</v>
      </c>
      <c r="G5895" s="66">
        <v>200</v>
      </c>
      <c r="H5895" s="67">
        <v>102.022713</v>
      </c>
      <c r="I5895" s="129">
        <v>20404.542600000001</v>
      </c>
      <c r="J5895" s="86">
        <v>30.663599999999999</v>
      </c>
      <c r="K5895" s="129">
        <f t="shared" si="167"/>
        <v>665.43206277149454</v>
      </c>
      <c r="L5895" s="142" t="str">
        <f>VLOOKUP(C5895,[6]Consolidado!$B$1:$H$1000,2,FALSE)</f>
        <v>WEWORK</v>
      </c>
      <c r="M5895" s="144" t="str">
        <f>VLOOKUP(C5895,[6]Consolidado!$B$1:$H$1000,3,FALSE)</f>
        <v>EC-Leon Dining Chair WW-CH-MEC-6849-B</v>
      </c>
      <c r="N5895" s="145">
        <v>-200</v>
      </c>
      <c r="O5895" s="141"/>
      <c r="P5895" s="141"/>
    </row>
    <row r="5896" spans="1:16" s="71" customFormat="1" ht="16.5" customHeight="1" outlineLevel="1" x14ac:dyDescent="0.2">
      <c r="A5896" s="60" t="s">
        <v>748</v>
      </c>
      <c r="B5896" s="61">
        <v>43048</v>
      </c>
      <c r="C5896" s="141">
        <v>468</v>
      </c>
      <c r="D5896" s="63" t="str">
        <f>VLOOKUP(C5896,[6]Consolidado!$B$1:$H$1000,4,FALSE)</f>
        <v>Finalizada</v>
      </c>
      <c r="E5896" s="64" t="s">
        <v>51</v>
      </c>
      <c r="F5896" s="65" t="s">
        <v>301</v>
      </c>
      <c r="G5896" s="66">
        <v>6</v>
      </c>
      <c r="H5896" s="67">
        <v>32.696230999999997</v>
      </c>
      <c r="I5896" s="129">
        <v>196.17738599999998</v>
      </c>
      <c r="J5896" s="86">
        <v>30.663599999999999</v>
      </c>
      <c r="K5896" s="129">
        <f t="shared" si="167"/>
        <v>6.3977284467577187</v>
      </c>
      <c r="L5896" s="142" t="str">
        <f>VLOOKUP(C5896,[6]Consolidado!$B$1:$H$1000,2,FALSE)</f>
        <v>18th Street Restaurant</v>
      </c>
      <c r="M5896" s="144" t="str">
        <f>VLOOKUP(C5896,[6]Consolidado!$B$1:$H$1000,3,FALSE)</f>
        <v>TB-05  Communal table @ column</v>
      </c>
      <c r="N5896" s="145">
        <v>-6</v>
      </c>
      <c r="O5896" s="141"/>
      <c r="P5896" s="141"/>
    </row>
    <row r="5897" spans="1:16" s="71" customFormat="1" ht="16.5" customHeight="1" outlineLevel="1" x14ac:dyDescent="0.2">
      <c r="A5897" s="60" t="s">
        <v>748</v>
      </c>
      <c r="B5897" s="61">
        <v>43048</v>
      </c>
      <c r="C5897" s="141">
        <v>469</v>
      </c>
      <c r="D5897" s="63" t="str">
        <f>VLOOKUP(C5897,[6]Consolidado!$B$1:$H$1000,4,FALSE)</f>
        <v>Finalizada</v>
      </c>
      <c r="E5897" s="64" t="s">
        <v>51</v>
      </c>
      <c r="F5897" s="65" t="s">
        <v>301</v>
      </c>
      <c r="G5897" s="66">
        <v>12</v>
      </c>
      <c r="H5897" s="67">
        <v>32.696230999999997</v>
      </c>
      <c r="I5897" s="129">
        <v>392.35477199999997</v>
      </c>
      <c r="J5897" s="86">
        <v>30.663599999999999</v>
      </c>
      <c r="K5897" s="129">
        <f t="shared" si="167"/>
        <v>12.795456893515437</v>
      </c>
      <c r="L5897" s="142" t="str">
        <f>VLOOKUP(C5897,[6]Consolidado!$B$1:$H$1000,2,FALSE)</f>
        <v>18th Street Restaurant</v>
      </c>
      <c r="M5897" s="144" t="str">
        <f>VLOOKUP(C5897,[6]Consolidado!$B$1:$H$1000,3,FALSE)</f>
        <v>TB-06 Pdr dining table</v>
      </c>
      <c r="N5897" s="145">
        <v>-12</v>
      </c>
      <c r="O5897" s="141"/>
      <c r="P5897" s="141"/>
    </row>
    <row r="5898" spans="1:16" s="71" customFormat="1" ht="16.5" customHeight="1" outlineLevel="1" x14ac:dyDescent="0.2">
      <c r="A5898" s="60" t="s">
        <v>748</v>
      </c>
      <c r="B5898" s="61">
        <v>43048</v>
      </c>
      <c r="C5898" s="141">
        <v>398</v>
      </c>
      <c r="D5898" s="63" t="str">
        <f>VLOOKUP(C5898,[6]Consolidado!$B$1:$H$1000,4,FALSE)</f>
        <v>En Proceso</v>
      </c>
      <c r="E5898" s="64" t="s">
        <v>33</v>
      </c>
      <c r="F5898" s="65" t="s">
        <v>753</v>
      </c>
      <c r="G5898" s="66">
        <v>1</v>
      </c>
      <c r="H5898" s="67">
        <v>3004.8656430000001</v>
      </c>
      <c r="I5898" s="129">
        <v>3004.8656430000001</v>
      </c>
      <c r="J5898" s="86">
        <v>30.663599999999999</v>
      </c>
      <c r="K5898" s="129">
        <f t="shared" si="167"/>
        <v>97.994548683129196</v>
      </c>
      <c r="L5898" s="142" t="str">
        <f>VLOOKUP(C5898,[6]Consolidado!$B$1:$H$1000,2,FALSE)</f>
        <v>WEWORK</v>
      </c>
      <c r="M5898" s="144" t="str">
        <f>VLOOKUP(C5898,[6]Consolidado!$B$1:$H$1000,3,FALSE)</f>
        <v>WC-Bonanza Chair-WW-CH-MEC-6850-A</v>
      </c>
      <c r="N5898" s="145">
        <v>-1</v>
      </c>
      <c r="O5898" s="141"/>
      <c r="P5898" s="141"/>
    </row>
    <row r="5899" spans="1:16" s="71" customFormat="1" ht="16.5" customHeight="1" outlineLevel="1" x14ac:dyDescent="0.2">
      <c r="A5899" s="60" t="s">
        <v>748</v>
      </c>
      <c r="B5899" s="61">
        <v>43048</v>
      </c>
      <c r="C5899" s="141">
        <v>398</v>
      </c>
      <c r="D5899" s="63" t="str">
        <f>VLOOKUP(C5899,[6]Consolidado!$B$1:$H$1000,4,FALSE)</f>
        <v>En Proceso</v>
      </c>
      <c r="E5899" s="64" t="s">
        <v>33</v>
      </c>
      <c r="F5899" s="65" t="s">
        <v>752</v>
      </c>
      <c r="G5899" s="66">
        <v>50</v>
      </c>
      <c r="H5899" s="67">
        <v>126.708727</v>
      </c>
      <c r="I5899" s="129">
        <v>6335.4363499999999</v>
      </c>
      <c r="J5899" s="86">
        <v>30.663599999999999</v>
      </c>
      <c r="K5899" s="129">
        <f t="shared" si="167"/>
        <v>206.61097685855543</v>
      </c>
      <c r="L5899" s="142" t="str">
        <f>VLOOKUP(C5899,[6]Consolidado!$B$1:$H$1000,2,FALSE)</f>
        <v>WEWORK</v>
      </c>
      <c r="M5899" s="144" t="str">
        <f>VLOOKUP(C5899,[6]Consolidado!$B$1:$H$1000,3,FALSE)</f>
        <v>WC-Bonanza Chair-WW-CH-MEC-6850-A</v>
      </c>
      <c r="N5899" s="145">
        <v>-50</v>
      </c>
      <c r="O5899" s="141"/>
      <c r="P5899" s="141"/>
    </row>
    <row r="5900" spans="1:16" s="71" customFormat="1" ht="16.5" customHeight="1" outlineLevel="1" x14ac:dyDescent="0.2">
      <c r="A5900" s="60" t="s">
        <v>748</v>
      </c>
      <c r="B5900" s="61">
        <v>43048</v>
      </c>
      <c r="C5900" s="141">
        <v>466</v>
      </c>
      <c r="D5900" s="63" t="str">
        <f>VLOOKUP(C5900,[6]Consolidado!$B$1:$H$1000,4,FALSE)</f>
        <v>Finalizada</v>
      </c>
      <c r="E5900" s="64" t="s">
        <v>25</v>
      </c>
      <c r="F5900" s="65" t="s">
        <v>372</v>
      </c>
      <c r="G5900" s="66">
        <v>1</v>
      </c>
      <c r="H5900" s="67">
        <v>120.5</v>
      </c>
      <c r="I5900" s="129">
        <v>120.5</v>
      </c>
      <c r="J5900" s="86">
        <v>30.663599999999999</v>
      </c>
      <c r="K5900" s="129">
        <f t="shared" si="167"/>
        <v>3.9297408001669734</v>
      </c>
      <c r="L5900" s="142" t="str">
        <f>VLOOKUP(C5900,[6]Consolidado!$B$1:$H$1000,2,FALSE)</f>
        <v>18th Street Restaurant</v>
      </c>
      <c r="M5900" s="144" t="str">
        <f>VLOOKUP(C5900,[6]Consolidado!$B$1:$H$1000,3,FALSE)</f>
        <v>TB-04 Pill shaped dining table</v>
      </c>
      <c r="N5900" s="145">
        <v>-1</v>
      </c>
      <c r="O5900" s="141"/>
      <c r="P5900" s="141"/>
    </row>
    <row r="5901" spans="1:16" s="71" customFormat="1" ht="16.5" customHeight="1" outlineLevel="1" x14ac:dyDescent="0.2">
      <c r="A5901" s="60" t="s">
        <v>748</v>
      </c>
      <c r="B5901" s="61">
        <v>43048</v>
      </c>
      <c r="C5901" s="141">
        <v>466</v>
      </c>
      <c r="D5901" s="63" t="str">
        <f>VLOOKUP(C5901,[6]Consolidado!$B$1:$H$1000,4,FALSE)</f>
        <v>Finalizada</v>
      </c>
      <c r="E5901" s="64" t="s">
        <v>40</v>
      </c>
      <c r="F5901" s="65" t="s">
        <v>314</v>
      </c>
      <c r="G5901" s="66">
        <v>200</v>
      </c>
      <c r="H5901" s="67">
        <v>0.40263599999999999</v>
      </c>
      <c r="I5901" s="129">
        <v>80.527199999999993</v>
      </c>
      <c r="J5901" s="86">
        <v>30.663599999999999</v>
      </c>
      <c r="K5901" s="129">
        <f t="shared" si="167"/>
        <v>2.6261495714788867</v>
      </c>
      <c r="L5901" s="142" t="str">
        <f>VLOOKUP(C5901,[6]Consolidado!$B$1:$H$1000,2,FALSE)</f>
        <v>18th Street Restaurant</v>
      </c>
      <c r="M5901" s="144" t="str">
        <f>VLOOKUP(C5901,[6]Consolidado!$B$1:$H$1000,3,FALSE)</f>
        <v>TB-04 Pill shaped dining table</v>
      </c>
      <c r="N5901" s="145">
        <v>-200</v>
      </c>
      <c r="O5901" s="141"/>
      <c r="P5901" s="141"/>
    </row>
    <row r="5902" spans="1:16" s="71" customFormat="1" ht="16.5" customHeight="1" outlineLevel="1" x14ac:dyDescent="0.2">
      <c r="A5902" s="60" t="s">
        <v>748</v>
      </c>
      <c r="B5902" s="61">
        <v>43048</v>
      </c>
      <c r="C5902" s="141">
        <v>467</v>
      </c>
      <c r="D5902" s="63" t="str">
        <f>VLOOKUP(C5902,[6]Consolidado!$B$1:$H$1000,4,FALSE)</f>
        <v>Finalizada</v>
      </c>
      <c r="E5902" s="64" t="s">
        <v>25</v>
      </c>
      <c r="F5902" s="65" t="s">
        <v>372</v>
      </c>
      <c r="G5902" s="66">
        <v>1</v>
      </c>
      <c r="H5902" s="67">
        <v>120.5</v>
      </c>
      <c r="I5902" s="129">
        <v>120.5</v>
      </c>
      <c r="J5902" s="86">
        <v>30.663599999999999</v>
      </c>
      <c r="K5902" s="129">
        <f t="shared" si="167"/>
        <v>3.9297408001669734</v>
      </c>
      <c r="L5902" s="142" t="str">
        <f>VLOOKUP(C5902,[6]Consolidado!$B$1:$H$1000,2,FALSE)</f>
        <v>18th Street Restaurant</v>
      </c>
      <c r="M5902" s="144" t="str">
        <f>VLOOKUP(C5902,[6]Consolidado!$B$1:$H$1000,3,FALSE)</f>
        <v>TB-04A Pill shaped dining table - large</v>
      </c>
      <c r="N5902" s="145">
        <v>-1</v>
      </c>
      <c r="O5902" s="141"/>
      <c r="P5902" s="141"/>
    </row>
    <row r="5903" spans="1:16" s="71" customFormat="1" ht="16.5" customHeight="1" outlineLevel="1" x14ac:dyDescent="0.2">
      <c r="A5903" s="60" t="s">
        <v>748</v>
      </c>
      <c r="B5903" s="61">
        <v>43048</v>
      </c>
      <c r="C5903" s="141">
        <v>467</v>
      </c>
      <c r="D5903" s="63" t="str">
        <f>VLOOKUP(C5903,[6]Consolidado!$B$1:$H$1000,4,FALSE)</f>
        <v>Finalizada</v>
      </c>
      <c r="E5903" s="64" t="s">
        <v>40</v>
      </c>
      <c r="F5903" s="65" t="s">
        <v>314</v>
      </c>
      <c r="G5903" s="66">
        <v>50</v>
      </c>
      <c r="H5903" s="67">
        <v>0.40263599999999999</v>
      </c>
      <c r="I5903" s="129">
        <v>20.131799999999998</v>
      </c>
      <c r="J5903" s="86">
        <v>30.663599999999999</v>
      </c>
      <c r="K5903" s="129">
        <f t="shared" si="167"/>
        <v>0.65653739286972168</v>
      </c>
      <c r="L5903" s="142" t="str">
        <f>VLOOKUP(C5903,[6]Consolidado!$B$1:$H$1000,2,FALSE)</f>
        <v>18th Street Restaurant</v>
      </c>
      <c r="M5903" s="144" t="str">
        <f>VLOOKUP(C5903,[6]Consolidado!$B$1:$H$1000,3,FALSE)</f>
        <v>TB-04A Pill shaped dining table - large</v>
      </c>
      <c r="N5903" s="145">
        <v>-50</v>
      </c>
      <c r="O5903" s="141"/>
      <c r="P5903" s="141"/>
    </row>
    <row r="5904" spans="1:16" s="71" customFormat="1" ht="16.5" customHeight="1" outlineLevel="1" x14ac:dyDescent="0.2">
      <c r="A5904" s="60" t="s">
        <v>748</v>
      </c>
      <c r="B5904" s="61">
        <v>43048</v>
      </c>
      <c r="C5904" s="141">
        <v>467</v>
      </c>
      <c r="D5904" s="63" t="str">
        <f>VLOOKUP(C5904,[6]Consolidado!$B$1:$H$1000,4,FALSE)</f>
        <v>Finalizada</v>
      </c>
      <c r="E5904" s="64" t="s">
        <v>40</v>
      </c>
      <c r="F5904" s="65" t="s">
        <v>124</v>
      </c>
      <c r="G5904" s="66">
        <v>50</v>
      </c>
      <c r="H5904" s="67">
        <v>0.14652999999999999</v>
      </c>
      <c r="I5904" s="129">
        <v>7.3264999999999993</v>
      </c>
      <c r="J5904" s="86">
        <v>30.663599999999999</v>
      </c>
      <c r="K5904" s="129">
        <f t="shared" si="167"/>
        <v>0.23893150184583675</v>
      </c>
      <c r="L5904" s="142" t="str">
        <f>VLOOKUP(C5904,[6]Consolidado!$B$1:$H$1000,2,FALSE)</f>
        <v>18th Street Restaurant</v>
      </c>
      <c r="M5904" s="144" t="str">
        <f>VLOOKUP(C5904,[6]Consolidado!$B$1:$H$1000,3,FALSE)</f>
        <v>TB-04A Pill shaped dining table - large</v>
      </c>
      <c r="N5904" s="145">
        <v>-50</v>
      </c>
      <c r="O5904" s="141"/>
      <c r="P5904" s="141"/>
    </row>
    <row r="5905" spans="1:16" s="71" customFormat="1" ht="16.5" customHeight="1" outlineLevel="1" x14ac:dyDescent="0.2">
      <c r="A5905" s="60" t="s">
        <v>748</v>
      </c>
      <c r="B5905" s="61">
        <v>43048</v>
      </c>
      <c r="C5905" s="141">
        <v>466</v>
      </c>
      <c r="D5905" s="63" t="str">
        <f>VLOOKUP(C5905,[6]Consolidado!$B$1:$H$1000,4,FALSE)</f>
        <v>Finalizada</v>
      </c>
      <c r="E5905" s="64" t="s">
        <v>40</v>
      </c>
      <c r="F5905" s="65" t="s">
        <v>124</v>
      </c>
      <c r="G5905" s="66">
        <v>100</v>
      </c>
      <c r="H5905" s="67">
        <v>0.14652999999999999</v>
      </c>
      <c r="I5905" s="129">
        <v>14.652999999999999</v>
      </c>
      <c r="J5905" s="86">
        <v>30.663599999999999</v>
      </c>
      <c r="K5905" s="129">
        <f t="shared" si="167"/>
        <v>0.4778630036916735</v>
      </c>
      <c r="L5905" s="142" t="str">
        <f>VLOOKUP(C5905,[6]Consolidado!$B$1:$H$1000,2,FALSE)</f>
        <v>18th Street Restaurant</v>
      </c>
      <c r="M5905" s="144" t="str">
        <f>VLOOKUP(C5905,[6]Consolidado!$B$1:$H$1000,3,FALSE)</f>
        <v>TB-04 Pill shaped dining table</v>
      </c>
      <c r="N5905" s="145">
        <v>-100</v>
      </c>
      <c r="O5905" s="141"/>
      <c r="P5905" s="141"/>
    </row>
    <row r="5906" spans="1:16" s="71" customFormat="1" ht="16.5" customHeight="1" outlineLevel="1" x14ac:dyDescent="0.2">
      <c r="A5906" s="60" t="s">
        <v>748</v>
      </c>
      <c r="B5906" s="61">
        <v>43049</v>
      </c>
      <c r="C5906" s="141">
        <v>500</v>
      </c>
      <c r="D5906" s="63" t="str">
        <f>VLOOKUP(C5906,[6]Consolidado!$B$1:$H$1000,4,FALSE)</f>
        <v>Finalizada</v>
      </c>
      <c r="E5906" s="64" t="s">
        <v>40</v>
      </c>
      <c r="F5906" s="65" t="s">
        <v>112</v>
      </c>
      <c r="G5906" s="66">
        <v>50</v>
      </c>
      <c r="H5906" s="67">
        <v>0.59657000000000004</v>
      </c>
      <c r="I5906" s="129">
        <v>29.828500000000002</v>
      </c>
      <c r="J5906" s="86">
        <v>30.663599999999999</v>
      </c>
      <c r="K5906" s="129">
        <f t="shared" ref="K5906:K5969" si="168">IFERROR(I5906/J5906,0)</f>
        <v>0.9727657548363533</v>
      </c>
      <c r="L5906" s="142" t="str">
        <f>VLOOKUP(C5906,[6]Consolidado!$B$1:$H$1000,2,FALSE)</f>
        <v>Maderas Collective</v>
      </c>
      <c r="M5906" s="144" t="str">
        <f>VLOOKUP(C5906,[6]Consolidado!$B$1:$H$1000,3,FALSE)</f>
        <v>Reparacion Bancas de Comedor</v>
      </c>
      <c r="N5906" s="145">
        <v>-50</v>
      </c>
      <c r="O5906" s="141"/>
      <c r="P5906" s="141"/>
    </row>
    <row r="5907" spans="1:16" s="71" customFormat="1" ht="16.5" customHeight="1" outlineLevel="1" x14ac:dyDescent="0.2">
      <c r="A5907" s="60" t="s">
        <v>748</v>
      </c>
      <c r="B5907" s="61">
        <v>43049</v>
      </c>
      <c r="C5907" s="141">
        <v>414</v>
      </c>
      <c r="D5907" s="63" t="str">
        <f>VLOOKUP(C5907,[6]Consolidado!$B$1:$H$1000,4,FALSE)</f>
        <v>En Proceso</v>
      </c>
      <c r="E5907" s="64" t="s">
        <v>33</v>
      </c>
      <c r="F5907" s="65" t="s">
        <v>753</v>
      </c>
      <c r="G5907" s="66">
        <v>1</v>
      </c>
      <c r="H5907" s="67">
        <v>3004.8656430000001</v>
      </c>
      <c r="I5907" s="129">
        <v>3004.8656430000001</v>
      </c>
      <c r="J5907" s="86">
        <v>30.663599999999999</v>
      </c>
      <c r="K5907" s="129">
        <f t="shared" si="168"/>
        <v>97.994548683129196</v>
      </c>
      <c r="L5907" s="142" t="str">
        <f>VLOOKUP(C5907,[6]Consolidado!$B$1:$H$1000,2,FALSE)</f>
        <v>WEWORK</v>
      </c>
      <c r="M5907" s="144" t="str">
        <f>VLOOKUP(C5907,[6]Consolidado!$B$1:$H$1000,3,FALSE)</f>
        <v>EC-Bonanza Chair-WW-CH-MEC-6850-A</v>
      </c>
      <c r="N5907" s="145">
        <v>-1</v>
      </c>
      <c r="O5907" s="141"/>
      <c r="P5907" s="141"/>
    </row>
    <row r="5908" spans="1:16" s="71" customFormat="1" ht="16.5" customHeight="1" outlineLevel="1" x14ac:dyDescent="0.2">
      <c r="A5908" s="60" t="s">
        <v>748</v>
      </c>
      <c r="B5908" s="61">
        <v>43049</v>
      </c>
      <c r="C5908" s="141">
        <v>414</v>
      </c>
      <c r="D5908" s="63" t="str">
        <f>VLOOKUP(C5908,[6]Consolidado!$B$1:$H$1000,4,FALSE)</f>
        <v>En Proceso</v>
      </c>
      <c r="E5908" s="64" t="s">
        <v>33</v>
      </c>
      <c r="F5908" s="65" t="s">
        <v>752</v>
      </c>
      <c r="G5908" s="66">
        <v>50</v>
      </c>
      <c r="H5908" s="67">
        <v>126.708727</v>
      </c>
      <c r="I5908" s="129">
        <v>6335.4363499999999</v>
      </c>
      <c r="J5908" s="86">
        <v>30.663599999999999</v>
      </c>
      <c r="K5908" s="129">
        <f t="shared" si="168"/>
        <v>206.61097685855543</v>
      </c>
      <c r="L5908" s="142" t="str">
        <f>VLOOKUP(C5908,[6]Consolidado!$B$1:$H$1000,2,FALSE)</f>
        <v>WEWORK</v>
      </c>
      <c r="M5908" s="144" t="str">
        <f>VLOOKUP(C5908,[6]Consolidado!$B$1:$H$1000,3,FALSE)</f>
        <v>EC-Bonanza Chair-WW-CH-MEC-6850-A</v>
      </c>
      <c r="N5908" s="145">
        <v>-50</v>
      </c>
      <c r="O5908" s="141"/>
      <c r="P5908" s="141"/>
    </row>
    <row r="5909" spans="1:16" s="71" customFormat="1" ht="16.5" customHeight="1" outlineLevel="1" x14ac:dyDescent="0.2">
      <c r="A5909" s="60" t="s">
        <v>748</v>
      </c>
      <c r="B5909" s="61">
        <v>43049</v>
      </c>
      <c r="C5909" s="141">
        <v>465</v>
      </c>
      <c r="D5909" s="63" t="str">
        <f>VLOOKUP(C5909,[6]Consolidado!$B$1:$H$1000,4,FALSE)</f>
        <v>Finalizada</v>
      </c>
      <c r="E5909" s="64" t="s">
        <v>51</v>
      </c>
      <c r="F5909" s="65" t="s">
        <v>301</v>
      </c>
      <c r="G5909" s="66">
        <v>6</v>
      </c>
      <c r="H5909" s="67">
        <v>32.696230999999997</v>
      </c>
      <c r="I5909" s="129">
        <v>196.17738599999998</v>
      </c>
      <c r="J5909" s="86">
        <v>30.663599999999999</v>
      </c>
      <c r="K5909" s="129">
        <f t="shared" si="168"/>
        <v>6.3977284467577187</v>
      </c>
      <c r="L5909" s="142" t="str">
        <f>VLOOKUP(C5909,[6]Consolidado!$B$1:$H$1000,2,FALSE)</f>
        <v>18th Street Restaurant</v>
      </c>
      <c r="M5909" s="144" t="str">
        <f>VLOOKUP(C5909,[6]Consolidado!$B$1:$H$1000,3,FALSE)</f>
        <v>TB-03 2 top dining table</v>
      </c>
      <c r="N5909" s="145">
        <v>-6</v>
      </c>
      <c r="O5909" s="141"/>
      <c r="P5909" s="141"/>
    </row>
    <row r="5910" spans="1:16" s="71" customFormat="1" ht="16.5" customHeight="1" outlineLevel="1" x14ac:dyDescent="0.2">
      <c r="A5910" s="60" t="s">
        <v>748</v>
      </c>
      <c r="B5910" s="61">
        <v>43049</v>
      </c>
      <c r="C5910" s="141">
        <v>499</v>
      </c>
      <c r="D5910" s="63" t="str">
        <f>VLOOKUP(C5910,[6]Consolidado!$B$1:$H$1000,4,FALSE)</f>
        <v>Finalizada</v>
      </c>
      <c r="E5910" s="64" t="s">
        <v>51</v>
      </c>
      <c r="F5910" s="65" t="s">
        <v>301</v>
      </c>
      <c r="G5910" s="66">
        <v>6</v>
      </c>
      <c r="H5910" s="67">
        <v>32.696230999999997</v>
      </c>
      <c r="I5910" s="129">
        <v>196.17738599999998</v>
      </c>
      <c r="J5910" s="86">
        <v>30.663599999999999</v>
      </c>
      <c r="K5910" s="129">
        <f t="shared" si="168"/>
        <v>6.3977284467577187</v>
      </c>
      <c r="L5910" s="142" t="str">
        <f>VLOOKUP(C5910,[6]Consolidado!$B$1:$H$1000,2,FALSE)</f>
        <v>18th Street Restaurant</v>
      </c>
      <c r="M5910" s="144" t="str">
        <f>VLOOKUP(C5910,[6]Consolidado!$B$1:$H$1000,3,FALSE)</f>
        <v>TB-07. PDR DINING TABLE</v>
      </c>
      <c r="N5910" s="145">
        <v>-6</v>
      </c>
      <c r="O5910" s="141"/>
      <c r="P5910" s="141"/>
    </row>
    <row r="5911" spans="1:16" s="71" customFormat="1" ht="16.5" customHeight="1" outlineLevel="1" x14ac:dyDescent="0.2">
      <c r="A5911" s="60" t="s">
        <v>748</v>
      </c>
      <c r="B5911" s="61">
        <v>43049</v>
      </c>
      <c r="C5911" s="141">
        <v>463</v>
      </c>
      <c r="D5911" s="63" t="str">
        <f>VLOOKUP(C5911,[6]Consolidado!$B$1:$H$1000,4,FALSE)</f>
        <v>Finalizada</v>
      </c>
      <c r="E5911" s="64" t="s">
        <v>33</v>
      </c>
      <c r="F5911" s="65" t="s">
        <v>749</v>
      </c>
      <c r="G5911" s="66">
        <v>50</v>
      </c>
      <c r="H5911" s="67">
        <v>30.553100000000001</v>
      </c>
      <c r="I5911" s="129">
        <v>1527.655</v>
      </c>
      <c r="J5911" s="86">
        <v>30.663599999999999</v>
      </c>
      <c r="K5911" s="129">
        <f t="shared" si="168"/>
        <v>49.81981893841558</v>
      </c>
      <c r="L5911" s="142" t="str">
        <f>VLOOKUP(C5911,[6]Consolidado!$B$1:$H$1000,2,FALSE)</f>
        <v>18th Street Restaurant</v>
      </c>
      <c r="M5911" s="144" t="str">
        <f>VLOOKUP(C5911,[6]Consolidado!$B$1:$H$1000,3,FALSE)</f>
        <v>TB-01 Reclaimed high table - large</v>
      </c>
      <c r="N5911" s="145">
        <v>-50</v>
      </c>
      <c r="O5911" s="141"/>
      <c r="P5911" s="141"/>
    </row>
    <row r="5912" spans="1:16" s="71" customFormat="1" ht="16.5" customHeight="1" outlineLevel="1" x14ac:dyDescent="0.2">
      <c r="A5912" s="60" t="s">
        <v>748</v>
      </c>
      <c r="B5912" s="61">
        <v>43049</v>
      </c>
      <c r="C5912" s="141">
        <v>464</v>
      </c>
      <c r="D5912" s="63" t="str">
        <f>VLOOKUP(C5912,[6]Consolidado!$B$1:$H$1000,4,FALSE)</f>
        <v>Finalizada</v>
      </c>
      <c r="E5912" s="64" t="s">
        <v>33</v>
      </c>
      <c r="F5912" s="65" t="s">
        <v>749</v>
      </c>
      <c r="G5912" s="66">
        <v>9</v>
      </c>
      <c r="H5912" s="67">
        <v>30.553100000000001</v>
      </c>
      <c r="I5912" s="129">
        <v>274.97789999999998</v>
      </c>
      <c r="J5912" s="86">
        <v>30.663599999999999</v>
      </c>
      <c r="K5912" s="129">
        <f t="shared" si="168"/>
        <v>8.967567408914805</v>
      </c>
      <c r="L5912" s="142" t="str">
        <f>VLOOKUP(C5912,[6]Consolidado!$B$1:$H$1000,2,FALSE)</f>
        <v>18th Street Restaurant</v>
      </c>
      <c r="M5912" s="144" t="str">
        <f>VLOOKUP(C5912,[6]Consolidado!$B$1:$H$1000,3,FALSE)</f>
        <v>TB-02 Reclaimed high table- small</v>
      </c>
      <c r="N5912" s="145">
        <v>-9</v>
      </c>
      <c r="O5912" s="141"/>
      <c r="P5912" s="141"/>
    </row>
    <row r="5913" spans="1:16" s="71" customFormat="1" ht="16.5" customHeight="1" outlineLevel="1" x14ac:dyDescent="0.2">
      <c r="A5913" s="60" t="s">
        <v>748</v>
      </c>
      <c r="B5913" s="61">
        <v>43049</v>
      </c>
      <c r="C5913" s="141">
        <v>466</v>
      </c>
      <c r="D5913" s="63" t="str">
        <f>VLOOKUP(C5913,[6]Consolidado!$B$1:$H$1000,4,FALSE)</f>
        <v>Finalizada</v>
      </c>
      <c r="E5913" s="64" t="s">
        <v>33</v>
      </c>
      <c r="F5913" s="65" t="s">
        <v>749</v>
      </c>
      <c r="G5913" s="66">
        <v>24</v>
      </c>
      <c r="H5913" s="67">
        <v>30.553100000000001</v>
      </c>
      <c r="I5913" s="129">
        <v>733.27440000000001</v>
      </c>
      <c r="J5913" s="86">
        <v>30.663599999999999</v>
      </c>
      <c r="K5913" s="129">
        <f t="shared" si="168"/>
        <v>23.91351309043948</v>
      </c>
      <c r="L5913" s="142" t="str">
        <f>VLOOKUP(C5913,[6]Consolidado!$B$1:$H$1000,2,FALSE)</f>
        <v>18th Street Restaurant</v>
      </c>
      <c r="M5913" s="144" t="str">
        <f>VLOOKUP(C5913,[6]Consolidado!$B$1:$H$1000,3,FALSE)</f>
        <v>TB-04 Pill shaped dining table</v>
      </c>
      <c r="N5913" s="145">
        <v>-24</v>
      </c>
      <c r="O5913" s="141"/>
      <c r="P5913" s="141"/>
    </row>
    <row r="5914" spans="1:16" s="71" customFormat="1" ht="16.5" customHeight="1" outlineLevel="1" x14ac:dyDescent="0.2">
      <c r="A5914" s="60" t="s">
        <v>748</v>
      </c>
      <c r="B5914" s="61">
        <v>43049</v>
      </c>
      <c r="C5914" s="141">
        <v>467</v>
      </c>
      <c r="D5914" s="63" t="str">
        <f>VLOOKUP(C5914,[6]Consolidado!$B$1:$H$1000,4,FALSE)</f>
        <v>Finalizada</v>
      </c>
      <c r="E5914" s="64" t="s">
        <v>33</v>
      </c>
      <c r="F5914" s="65" t="s">
        <v>749</v>
      </c>
      <c r="G5914" s="66">
        <v>10</v>
      </c>
      <c r="H5914" s="67">
        <v>30.553100000000001</v>
      </c>
      <c r="I5914" s="129">
        <v>305.53100000000001</v>
      </c>
      <c r="J5914" s="86">
        <v>30.663599999999999</v>
      </c>
      <c r="K5914" s="129">
        <f t="shared" si="168"/>
        <v>9.9639637876831166</v>
      </c>
      <c r="L5914" s="142" t="str">
        <f>VLOOKUP(C5914,[6]Consolidado!$B$1:$H$1000,2,FALSE)</f>
        <v>18th Street Restaurant</v>
      </c>
      <c r="M5914" s="144" t="str">
        <f>VLOOKUP(C5914,[6]Consolidado!$B$1:$H$1000,3,FALSE)</f>
        <v>TB-04A Pill shaped dining table - large</v>
      </c>
      <c r="N5914" s="145">
        <v>-10</v>
      </c>
      <c r="O5914" s="141"/>
      <c r="P5914" s="141"/>
    </row>
    <row r="5915" spans="1:16" s="71" customFormat="1" ht="16.5" customHeight="1" outlineLevel="1" x14ac:dyDescent="0.2">
      <c r="A5915" s="60" t="s">
        <v>748</v>
      </c>
      <c r="B5915" s="61">
        <v>43049</v>
      </c>
      <c r="C5915" s="141">
        <v>468</v>
      </c>
      <c r="D5915" s="63" t="str">
        <f>VLOOKUP(C5915,[6]Consolidado!$B$1:$H$1000,4,FALSE)</f>
        <v>Finalizada</v>
      </c>
      <c r="E5915" s="64" t="s">
        <v>33</v>
      </c>
      <c r="F5915" s="65" t="s">
        <v>749</v>
      </c>
      <c r="G5915" s="66">
        <v>20</v>
      </c>
      <c r="H5915" s="67">
        <v>30.553100000000001</v>
      </c>
      <c r="I5915" s="129">
        <v>611.06200000000001</v>
      </c>
      <c r="J5915" s="86">
        <v>30.663599999999999</v>
      </c>
      <c r="K5915" s="129">
        <f t="shared" si="168"/>
        <v>19.927927575366233</v>
      </c>
      <c r="L5915" s="142" t="str">
        <f>VLOOKUP(C5915,[6]Consolidado!$B$1:$H$1000,2,FALSE)</f>
        <v>18th Street Restaurant</v>
      </c>
      <c r="M5915" s="144" t="str">
        <f>VLOOKUP(C5915,[6]Consolidado!$B$1:$H$1000,3,FALSE)</f>
        <v>TB-05  Communal table @ column</v>
      </c>
      <c r="N5915" s="145">
        <v>-20</v>
      </c>
      <c r="O5915" s="141"/>
      <c r="P5915" s="141"/>
    </row>
    <row r="5916" spans="1:16" s="71" customFormat="1" ht="16.5" customHeight="1" outlineLevel="1" x14ac:dyDescent="0.2">
      <c r="A5916" s="60" t="s">
        <v>748</v>
      </c>
      <c r="B5916" s="61">
        <v>43049</v>
      </c>
      <c r="C5916" s="141">
        <v>469</v>
      </c>
      <c r="D5916" s="63" t="str">
        <f>VLOOKUP(C5916,[6]Consolidado!$B$1:$H$1000,4,FALSE)</f>
        <v>Finalizada</v>
      </c>
      <c r="E5916" s="64" t="s">
        <v>33</v>
      </c>
      <c r="F5916" s="65" t="s">
        <v>753</v>
      </c>
      <c r="G5916" s="66">
        <v>2</v>
      </c>
      <c r="H5916" s="67">
        <v>3004.8656430000001</v>
      </c>
      <c r="I5916" s="129">
        <v>6009.7312860000002</v>
      </c>
      <c r="J5916" s="86">
        <v>30.663599999999999</v>
      </c>
      <c r="K5916" s="129">
        <f t="shared" si="168"/>
        <v>195.98909736625839</v>
      </c>
      <c r="L5916" s="142" t="str">
        <f>VLOOKUP(C5916,[6]Consolidado!$B$1:$H$1000,2,FALSE)</f>
        <v>18th Street Restaurant</v>
      </c>
      <c r="M5916" s="144" t="str">
        <f>VLOOKUP(C5916,[6]Consolidado!$B$1:$H$1000,3,FALSE)</f>
        <v>TB-06 Pdr dining table</v>
      </c>
      <c r="N5916" s="145">
        <v>-2</v>
      </c>
      <c r="O5916" s="141"/>
      <c r="P5916" s="141"/>
    </row>
    <row r="5917" spans="1:16" s="71" customFormat="1" ht="16.5" customHeight="1" outlineLevel="1" x14ac:dyDescent="0.2">
      <c r="A5917" s="60" t="s">
        <v>748</v>
      </c>
      <c r="B5917" s="61">
        <v>43049</v>
      </c>
      <c r="C5917" s="141">
        <v>469</v>
      </c>
      <c r="D5917" s="63" t="str">
        <f>VLOOKUP(C5917,[6]Consolidado!$B$1:$H$1000,4,FALSE)</f>
        <v>Finalizada</v>
      </c>
      <c r="E5917" s="64" t="s">
        <v>33</v>
      </c>
      <c r="F5917" s="65" t="s">
        <v>749</v>
      </c>
      <c r="G5917" s="66">
        <v>24</v>
      </c>
      <c r="H5917" s="67">
        <v>30.553100000000001</v>
      </c>
      <c r="I5917" s="129">
        <v>733.27440000000001</v>
      </c>
      <c r="J5917" s="86">
        <v>30.663599999999999</v>
      </c>
      <c r="K5917" s="129">
        <f t="shared" si="168"/>
        <v>23.91351309043948</v>
      </c>
      <c r="L5917" s="142" t="str">
        <f>VLOOKUP(C5917,[6]Consolidado!$B$1:$H$1000,2,FALSE)</f>
        <v>18th Street Restaurant</v>
      </c>
      <c r="M5917" s="144" t="str">
        <f>VLOOKUP(C5917,[6]Consolidado!$B$1:$H$1000,3,FALSE)</f>
        <v>TB-06 Pdr dining table</v>
      </c>
      <c r="N5917" s="145">
        <v>-24</v>
      </c>
      <c r="O5917" s="141"/>
      <c r="P5917" s="141"/>
    </row>
    <row r="5918" spans="1:16" s="71" customFormat="1" ht="16.5" customHeight="1" outlineLevel="1" x14ac:dyDescent="0.2">
      <c r="A5918" s="60" t="s">
        <v>748</v>
      </c>
      <c r="B5918" s="61">
        <v>43049</v>
      </c>
      <c r="C5918" s="141">
        <v>499</v>
      </c>
      <c r="D5918" s="63" t="str">
        <f>VLOOKUP(C5918,[6]Consolidado!$B$1:$H$1000,4,FALSE)</f>
        <v>Finalizada</v>
      </c>
      <c r="E5918" s="64" t="s">
        <v>33</v>
      </c>
      <c r="F5918" s="65" t="s">
        <v>749</v>
      </c>
      <c r="G5918" s="66">
        <v>16</v>
      </c>
      <c r="H5918" s="67">
        <v>30.553100000000001</v>
      </c>
      <c r="I5918" s="129">
        <v>488.84960000000001</v>
      </c>
      <c r="J5918" s="86">
        <v>30.663599999999999</v>
      </c>
      <c r="K5918" s="129">
        <f t="shared" si="168"/>
        <v>15.942342060292987</v>
      </c>
      <c r="L5918" s="142" t="str">
        <f>VLOOKUP(C5918,[6]Consolidado!$B$1:$H$1000,2,FALSE)</f>
        <v>18th Street Restaurant</v>
      </c>
      <c r="M5918" s="144" t="str">
        <f>VLOOKUP(C5918,[6]Consolidado!$B$1:$H$1000,3,FALSE)</f>
        <v>TB-07. PDR DINING TABLE</v>
      </c>
      <c r="N5918" s="145">
        <v>-16</v>
      </c>
      <c r="O5918" s="141"/>
      <c r="P5918" s="141"/>
    </row>
    <row r="5919" spans="1:16" s="71" customFormat="1" ht="16.5" customHeight="1" outlineLevel="1" x14ac:dyDescent="0.2">
      <c r="A5919" s="60" t="s">
        <v>748</v>
      </c>
      <c r="B5919" s="61">
        <v>43049</v>
      </c>
      <c r="C5919" s="141">
        <v>464</v>
      </c>
      <c r="D5919" s="63" t="str">
        <f>VLOOKUP(C5919,[6]Consolidado!$B$1:$H$1000,4,FALSE)</f>
        <v>Finalizada</v>
      </c>
      <c r="E5919" s="64" t="s">
        <v>78</v>
      </c>
      <c r="F5919" s="65" t="s">
        <v>304</v>
      </c>
      <c r="G5919" s="66">
        <v>4</v>
      </c>
      <c r="H5919" s="67">
        <v>8.455209</v>
      </c>
      <c r="I5919" s="129">
        <v>33.820836</v>
      </c>
      <c r="J5919" s="86">
        <v>30.663599999999999</v>
      </c>
      <c r="K5919" s="129">
        <f t="shared" si="168"/>
        <v>1.102963644190506</v>
      </c>
      <c r="L5919" s="142" t="str">
        <f>VLOOKUP(C5919,[6]Consolidado!$B$1:$H$1000,2,FALSE)</f>
        <v>18th Street Restaurant</v>
      </c>
      <c r="M5919" s="144" t="str">
        <f>VLOOKUP(C5919,[6]Consolidado!$B$1:$H$1000,3,FALSE)</f>
        <v>TB-02 Reclaimed high table- small</v>
      </c>
      <c r="N5919" s="145">
        <v>-4</v>
      </c>
      <c r="O5919" s="141"/>
      <c r="P5919" s="141"/>
    </row>
    <row r="5920" spans="1:16" s="71" customFormat="1" ht="16.5" customHeight="1" outlineLevel="1" x14ac:dyDescent="0.2">
      <c r="A5920" s="60" t="s">
        <v>748</v>
      </c>
      <c r="B5920" s="61">
        <v>43049</v>
      </c>
      <c r="C5920" s="141">
        <v>464</v>
      </c>
      <c r="D5920" s="63" t="str">
        <f>VLOOKUP(C5920,[6]Consolidado!$B$1:$H$1000,4,FALSE)</f>
        <v>Finalizada</v>
      </c>
      <c r="E5920" s="64" t="s">
        <v>78</v>
      </c>
      <c r="F5920" s="65" t="s">
        <v>349</v>
      </c>
      <c r="G5920" s="66">
        <v>4</v>
      </c>
      <c r="H5920" s="67">
        <v>16.954823000000001</v>
      </c>
      <c r="I5920" s="129">
        <v>67.819292000000004</v>
      </c>
      <c r="J5920" s="86">
        <v>30.663599999999999</v>
      </c>
      <c r="K5920" s="129">
        <f t="shared" si="168"/>
        <v>2.211719824156329</v>
      </c>
      <c r="L5920" s="142" t="str">
        <f>VLOOKUP(C5920,[6]Consolidado!$B$1:$H$1000,2,FALSE)</f>
        <v>18th Street Restaurant</v>
      </c>
      <c r="M5920" s="144" t="str">
        <f>VLOOKUP(C5920,[6]Consolidado!$B$1:$H$1000,3,FALSE)</f>
        <v>TB-02 Reclaimed high table- small</v>
      </c>
      <c r="N5920" s="145">
        <v>-4</v>
      </c>
      <c r="O5920" s="141"/>
      <c r="P5920" s="141"/>
    </row>
    <row r="5921" spans="1:16" s="71" customFormat="1" ht="16.5" customHeight="1" outlineLevel="1" x14ac:dyDescent="0.2">
      <c r="A5921" s="60" t="s">
        <v>748</v>
      </c>
      <c r="B5921" s="61">
        <v>43049</v>
      </c>
      <c r="C5921" s="141">
        <v>463</v>
      </c>
      <c r="D5921" s="63" t="str">
        <f>VLOOKUP(C5921,[6]Consolidado!$B$1:$H$1000,4,FALSE)</f>
        <v>Finalizada</v>
      </c>
      <c r="E5921" s="64" t="s">
        <v>78</v>
      </c>
      <c r="F5921" s="65" t="s">
        <v>304</v>
      </c>
      <c r="G5921" s="66">
        <v>8</v>
      </c>
      <c r="H5921" s="67">
        <v>8.455209</v>
      </c>
      <c r="I5921" s="129">
        <v>67.641672</v>
      </c>
      <c r="J5921" s="86">
        <v>30.663599999999999</v>
      </c>
      <c r="K5921" s="129">
        <f t="shared" si="168"/>
        <v>2.2059272883810119</v>
      </c>
      <c r="L5921" s="142" t="str">
        <f>VLOOKUP(C5921,[6]Consolidado!$B$1:$H$1000,2,FALSE)</f>
        <v>18th Street Restaurant</v>
      </c>
      <c r="M5921" s="144" t="str">
        <f>VLOOKUP(C5921,[6]Consolidado!$B$1:$H$1000,3,FALSE)</f>
        <v>TB-01 Reclaimed high table - large</v>
      </c>
      <c r="N5921" s="145">
        <v>-8</v>
      </c>
      <c r="O5921" s="141"/>
      <c r="P5921" s="141"/>
    </row>
    <row r="5922" spans="1:16" s="71" customFormat="1" ht="16.5" customHeight="1" outlineLevel="1" x14ac:dyDescent="0.2">
      <c r="A5922" s="60" t="s">
        <v>748</v>
      </c>
      <c r="B5922" s="61">
        <v>43049</v>
      </c>
      <c r="C5922" s="141">
        <v>463</v>
      </c>
      <c r="D5922" s="63" t="str">
        <f>VLOOKUP(C5922,[6]Consolidado!$B$1:$H$1000,4,FALSE)</f>
        <v>Finalizada</v>
      </c>
      <c r="E5922" s="64" t="s">
        <v>78</v>
      </c>
      <c r="F5922" s="65" t="s">
        <v>349</v>
      </c>
      <c r="G5922" s="66">
        <v>8</v>
      </c>
      <c r="H5922" s="67">
        <v>16.954823000000001</v>
      </c>
      <c r="I5922" s="129">
        <v>135.63858400000001</v>
      </c>
      <c r="J5922" s="86">
        <v>30.663599999999999</v>
      </c>
      <c r="K5922" s="129">
        <f t="shared" si="168"/>
        <v>4.4234396483126579</v>
      </c>
      <c r="L5922" s="142" t="str">
        <f>VLOOKUP(C5922,[6]Consolidado!$B$1:$H$1000,2,FALSE)</f>
        <v>18th Street Restaurant</v>
      </c>
      <c r="M5922" s="144" t="str">
        <f>VLOOKUP(C5922,[6]Consolidado!$B$1:$H$1000,3,FALSE)</f>
        <v>TB-01 Reclaimed high table - large</v>
      </c>
      <c r="N5922" s="145">
        <v>-8</v>
      </c>
      <c r="O5922" s="141"/>
      <c r="P5922" s="141"/>
    </row>
    <row r="5923" spans="1:16" s="71" customFormat="1" ht="16.5" customHeight="1" outlineLevel="1" x14ac:dyDescent="0.2">
      <c r="A5923" s="60" t="s">
        <v>748</v>
      </c>
      <c r="B5923" s="61">
        <v>43052</v>
      </c>
      <c r="C5923" s="141">
        <v>387</v>
      </c>
      <c r="D5923" s="63" t="str">
        <f>VLOOKUP(C5923,[6]Consolidado!$B$1:$H$1000,4,FALSE)</f>
        <v>Finalizada</v>
      </c>
      <c r="E5923" s="64" t="s">
        <v>40</v>
      </c>
      <c r="F5923" s="65" t="s">
        <v>107</v>
      </c>
      <c r="G5923" s="66">
        <v>245</v>
      </c>
      <c r="H5923" s="67">
        <v>0.226105</v>
      </c>
      <c r="I5923" s="129">
        <v>55.395724999999999</v>
      </c>
      <c r="J5923" s="86">
        <v>30.663599999999999</v>
      </c>
      <c r="K5923" s="129">
        <f t="shared" si="168"/>
        <v>1.8065629932558473</v>
      </c>
      <c r="L5923" s="142" t="str">
        <f>VLOOKUP(C5923,[6]Consolidado!$B$1:$H$1000,2,FALSE)</f>
        <v>Costa Palmas</v>
      </c>
      <c r="M5923" s="144" t="str">
        <f>VLOOKUP(C5923,[6]Consolidado!$B$1:$H$1000,3,FALSE)</f>
        <v>BC-CP-01 Credenza</v>
      </c>
      <c r="N5923" s="145">
        <v>-245</v>
      </c>
      <c r="O5923" s="141"/>
      <c r="P5923" s="141"/>
    </row>
    <row r="5924" spans="1:16" s="71" customFormat="1" ht="16.5" customHeight="1" outlineLevel="1" x14ac:dyDescent="0.2">
      <c r="A5924" s="60" t="s">
        <v>748</v>
      </c>
      <c r="B5924" s="61">
        <v>43052</v>
      </c>
      <c r="C5924" s="141">
        <v>387</v>
      </c>
      <c r="D5924" s="63" t="str">
        <f>VLOOKUP(C5924,[6]Consolidado!$B$1:$H$1000,4,FALSE)</f>
        <v>Finalizada</v>
      </c>
      <c r="E5924" s="64" t="s">
        <v>28</v>
      </c>
      <c r="F5924" s="65" t="s">
        <v>358</v>
      </c>
      <c r="G5924" s="66">
        <v>15</v>
      </c>
      <c r="H5924" s="67">
        <v>525.46154100000001</v>
      </c>
      <c r="I5924" s="129">
        <v>7881.9231150000005</v>
      </c>
      <c r="J5924" s="86">
        <v>30.663599999999999</v>
      </c>
      <c r="K5924" s="129">
        <f t="shared" si="168"/>
        <v>257.04493650452002</v>
      </c>
      <c r="L5924" s="142" t="str">
        <f>VLOOKUP(C5924,[6]Consolidado!$B$1:$H$1000,2,FALSE)</f>
        <v>Costa Palmas</v>
      </c>
      <c r="M5924" s="144" t="str">
        <f>VLOOKUP(C5924,[6]Consolidado!$B$1:$H$1000,3,FALSE)</f>
        <v>BC-CP-01 Credenza</v>
      </c>
      <c r="N5924" s="145">
        <v>-15</v>
      </c>
      <c r="O5924" s="141"/>
      <c r="P5924" s="141"/>
    </row>
    <row r="5925" spans="1:16" s="71" customFormat="1" ht="16.5" customHeight="1" outlineLevel="1" x14ac:dyDescent="0.2">
      <c r="A5925" s="60" t="s">
        <v>748</v>
      </c>
      <c r="B5925" s="61">
        <v>43052</v>
      </c>
      <c r="C5925" s="141">
        <v>387</v>
      </c>
      <c r="D5925" s="63" t="str">
        <f>VLOOKUP(C5925,[6]Consolidado!$B$1:$H$1000,4,FALSE)</f>
        <v>Finalizada</v>
      </c>
      <c r="E5925" s="64" t="s">
        <v>28</v>
      </c>
      <c r="F5925" s="65" t="s">
        <v>292</v>
      </c>
      <c r="G5925" s="66">
        <v>1</v>
      </c>
      <c r="H5925" s="67">
        <v>313.04000000000002</v>
      </c>
      <c r="I5925" s="129">
        <v>313.04000000000002</v>
      </c>
      <c r="J5925" s="86">
        <v>30.663599999999999</v>
      </c>
      <c r="K5925" s="129">
        <f t="shared" si="168"/>
        <v>10.208846971653688</v>
      </c>
      <c r="L5925" s="142" t="str">
        <f>VLOOKUP(C5925,[6]Consolidado!$B$1:$H$1000,2,FALSE)</f>
        <v>Costa Palmas</v>
      </c>
      <c r="M5925" s="144" t="str">
        <f>VLOOKUP(C5925,[6]Consolidado!$B$1:$H$1000,3,FALSE)</f>
        <v>BC-CP-01 Credenza</v>
      </c>
      <c r="N5925" s="145">
        <v>-1</v>
      </c>
      <c r="O5925" s="141"/>
      <c r="P5925" s="141"/>
    </row>
    <row r="5926" spans="1:16" s="71" customFormat="1" ht="16.5" customHeight="1" outlineLevel="1" x14ac:dyDescent="0.2">
      <c r="A5926" s="60" t="s">
        <v>748</v>
      </c>
      <c r="B5926" s="61">
        <v>43053</v>
      </c>
      <c r="C5926" s="141">
        <v>379</v>
      </c>
      <c r="D5926" s="63" t="str">
        <f>VLOOKUP(C5926,[6]Consolidado!$B$1:$H$1000,4,FALSE)</f>
        <v>Finalizada</v>
      </c>
      <c r="E5926" s="64" t="s">
        <v>49</v>
      </c>
      <c r="F5926" s="65" t="s">
        <v>465</v>
      </c>
      <c r="G5926" s="66">
        <v>148</v>
      </c>
      <c r="H5926" s="67">
        <v>12.651859</v>
      </c>
      <c r="I5926" s="129">
        <v>1872.475132</v>
      </c>
      <c r="J5926" s="86">
        <v>30.663599999999999</v>
      </c>
      <c r="K5926" s="129">
        <f t="shared" si="168"/>
        <v>61.065078203472524</v>
      </c>
      <c r="L5926" s="142" t="str">
        <f>VLOOKUP(C5926,[6]Consolidado!$B$1:$H$1000,2,FALSE)</f>
        <v>Papagayo Four Seasons</v>
      </c>
      <c r="M5926" s="144" t="str">
        <f>VLOOKUP(C5926,[6]Consolidado!$B$1:$H$1000,3,FALSE)</f>
        <v>BGE-253 Low Dining chair @ Outdoor Dining</v>
      </c>
      <c r="N5926" s="145">
        <v>-148</v>
      </c>
      <c r="O5926" s="141"/>
      <c r="P5926" s="141"/>
    </row>
    <row r="5927" spans="1:16" s="71" customFormat="1" ht="16.5" customHeight="1" outlineLevel="1" x14ac:dyDescent="0.2">
      <c r="A5927" s="60" t="s">
        <v>748</v>
      </c>
      <c r="B5927" s="61">
        <v>43053</v>
      </c>
      <c r="C5927" s="141">
        <v>379</v>
      </c>
      <c r="D5927" s="63" t="str">
        <f>VLOOKUP(C5927,[6]Consolidado!$B$1:$H$1000,4,FALSE)</f>
        <v>Finalizada</v>
      </c>
      <c r="E5927" s="64" t="s">
        <v>49</v>
      </c>
      <c r="F5927" s="65" t="s">
        <v>376</v>
      </c>
      <c r="G5927" s="66">
        <v>223</v>
      </c>
      <c r="H5927" s="67">
        <v>6</v>
      </c>
      <c r="I5927" s="129">
        <v>1338</v>
      </c>
      <c r="J5927" s="86">
        <v>30.663599999999999</v>
      </c>
      <c r="K5927" s="129">
        <f t="shared" si="168"/>
        <v>43.634798262434941</v>
      </c>
      <c r="L5927" s="142" t="str">
        <f>VLOOKUP(C5927,[6]Consolidado!$B$1:$H$1000,2,FALSE)</f>
        <v>Papagayo Four Seasons</v>
      </c>
      <c r="M5927" s="144" t="str">
        <f>VLOOKUP(C5927,[6]Consolidado!$B$1:$H$1000,3,FALSE)</f>
        <v>BGE-253 Low Dining chair @ Outdoor Dining</v>
      </c>
      <c r="N5927" s="145">
        <v>-223</v>
      </c>
      <c r="O5927" s="141"/>
      <c r="P5927" s="141"/>
    </row>
    <row r="5928" spans="1:16" s="71" customFormat="1" ht="16.5" customHeight="1" outlineLevel="1" x14ac:dyDescent="0.2">
      <c r="A5928" s="60" t="s">
        <v>748</v>
      </c>
      <c r="B5928" s="61">
        <v>43053</v>
      </c>
      <c r="C5928" s="141">
        <v>379</v>
      </c>
      <c r="D5928" s="63" t="str">
        <f>VLOOKUP(C5928,[6]Consolidado!$B$1:$H$1000,4,FALSE)</f>
        <v>Finalizada</v>
      </c>
      <c r="E5928" s="64" t="s">
        <v>49</v>
      </c>
      <c r="F5928" s="65" t="s">
        <v>375</v>
      </c>
      <c r="G5928" s="66">
        <v>146</v>
      </c>
      <c r="H5928" s="67">
        <v>19.5</v>
      </c>
      <c r="I5928" s="129">
        <v>2847</v>
      </c>
      <c r="J5928" s="86">
        <v>30.663599999999999</v>
      </c>
      <c r="K5928" s="129">
        <f t="shared" si="168"/>
        <v>92.846241145853725</v>
      </c>
      <c r="L5928" s="142" t="str">
        <f>VLOOKUP(C5928,[6]Consolidado!$B$1:$H$1000,2,FALSE)</f>
        <v>Papagayo Four Seasons</v>
      </c>
      <c r="M5928" s="144" t="str">
        <f>VLOOKUP(C5928,[6]Consolidado!$B$1:$H$1000,3,FALSE)</f>
        <v>BGE-253 Low Dining chair @ Outdoor Dining</v>
      </c>
      <c r="N5928" s="145">
        <v>-146</v>
      </c>
      <c r="O5928" s="141"/>
      <c r="P5928" s="141"/>
    </row>
    <row r="5929" spans="1:16" s="71" customFormat="1" ht="16.5" customHeight="1" outlineLevel="1" x14ac:dyDescent="0.2">
      <c r="A5929" s="60" t="s">
        <v>748</v>
      </c>
      <c r="B5929" s="61">
        <v>43053</v>
      </c>
      <c r="C5929" s="141">
        <v>387</v>
      </c>
      <c r="D5929" s="63" t="str">
        <f>VLOOKUP(C5929,[6]Consolidado!$B$1:$H$1000,4,FALSE)</f>
        <v>Finalizada</v>
      </c>
      <c r="E5929" s="64" t="s">
        <v>40</v>
      </c>
      <c r="F5929" s="65" t="s">
        <v>107</v>
      </c>
      <c r="G5929" s="66">
        <v>100</v>
      </c>
      <c r="H5929" s="67">
        <v>0.226105</v>
      </c>
      <c r="I5929" s="129">
        <v>22.610500000000002</v>
      </c>
      <c r="J5929" s="86">
        <v>30.663599999999999</v>
      </c>
      <c r="K5929" s="129">
        <f t="shared" si="168"/>
        <v>0.73737265030850918</v>
      </c>
      <c r="L5929" s="142" t="str">
        <f>VLOOKUP(C5929,[6]Consolidado!$B$1:$H$1000,2,FALSE)</f>
        <v>Costa Palmas</v>
      </c>
      <c r="M5929" s="144" t="str">
        <f>VLOOKUP(C5929,[6]Consolidado!$B$1:$H$1000,3,FALSE)</f>
        <v>BC-CP-01 Credenza</v>
      </c>
      <c r="N5929" s="145">
        <v>-100</v>
      </c>
      <c r="O5929" s="141"/>
      <c r="P5929" s="141"/>
    </row>
    <row r="5930" spans="1:16" s="71" customFormat="1" ht="16.5" customHeight="1" outlineLevel="1" x14ac:dyDescent="0.2">
      <c r="A5930" s="60" t="s">
        <v>748</v>
      </c>
      <c r="B5930" s="61">
        <v>43053</v>
      </c>
      <c r="C5930" s="141">
        <v>428</v>
      </c>
      <c r="D5930" s="63" t="str">
        <f>VLOOKUP(C5930,[6]Consolidado!$B$1:$H$1000,4,FALSE)</f>
        <v>En Proceso</v>
      </c>
      <c r="E5930" s="64" t="s">
        <v>40</v>
      </c>
      <c r="F5930" s="65" t="s">
        <v>164</v>
      </c>
      <c r="G5930" s="66">
        <v>5000</v>
      </c>
      <c r="H5930" s="67">
        <v>0.1268</v>
      </c>
      <c r="I5930" s="129">
        <v>634</v>
      </c>
      <c r="J5930" s="86">
        <v>30.663599999999999</v>
      </c>
      <c r="K5930" s="129">
        <f t="shared" si="168"/>
        <v>20.675980641542417</v>
      </c>
      <c r="L5930" s="142" t="str">
        <f>VLOOKUP(C5930,[6]Consolidado!$B$1:$H$1000,2,FALSE)</f>
        <v>WEWORK</v>
      </c>
      <c r="M5930" s="144" t="str">
        <f>VLOOKUP(C5930,[6]Consolidado!$B$1:$H$1000,3,FALSE)</f>
        <v>EMEA-Leon Dining Chair WW-CH-MEC-6849-A</v>
      </c>
      <c r="N5930" s="145">
        <v>-5000</v>
      </c>
      <c r="O5930" s="141"/>
      <c r="P5930" s="141"/>
    </row>
    <row r="5931" spans="1:16" s="71" customFormat="1" ht="16.5" customHeight="1" outlineLevel="1" x14ac:dyDescent="0.2">
      <c r="A5931" s="60" t="s">
        <v>748</v>
      </c>
      <c r="B5931" s="61">
        <v>43054</v>
      </c>
      <c r="C5931" s="141">
        <v>399</v>
      </c>
      <c r="D5931" s="63" t="str">
        <f>VLOOKUP(C5931,[6]Consolidado!$B$1:$H$1000,4,FALSE)</f>
        <v>En Proceso</v>
      </c>
      <c r="E5931" s="64" t="s">
        <v>40</v>
      </c>
      <c r="F5931" s="65" t="s">
        <v>400</v>
      </c>
      <c r="G5931" s="66">
        <v>450</v>
      </c>
      <c r="H5931" s="67">
        <v>2.9723419999999998</v>
      </c>
      <c r="I5931" s="129">
        <v>1337.5538999999999</v>
      </c>
      <c r="J5931" s="86">
        <v>30.663599999999999</v>
      </c>
      <c r="K5931" s="129">
        <f t="shared" si="168"/>
        <v>43.620250068485106</v>
      </c>
      <c r="L5931" s="142" t="str">
        <f>VLOOKUP(C5931,[6]Consolidado!$B$1:$H$1000,2,FALSE)</f>
        <v>WEWORK</v>
      </c>
      <c r="M5931" s="144" t="str">
        <f>VLOOKUP(C5931,[6]Consolidado!$B$1:$H$1000,3,FALSE)</f>
        <v>WC-Bonanza Chair-WW-CH-MEC-6850-B</v>
      </c>
      <c r="N5931" s="145">
        <v>-450</v>
      </c>
      <c r="O5931" s="141"/>
      <c r="P5931" s="141"/>
    </row>
    <row r="5932" spans="1:16" s="71" customFormat="1" ht="16.5" customHeight="1" outlineLevel="1" x14ac:dyDescent="0.2">
      <c r="A5932" s="60" t="s">
        <v>748</v>
      </c>
      <c r="B5932" s="61">
        <v>43054</v>
      </c>
      <c r="C5932" s="141">
        <v>399</v>
      </c>
      <c r="D5932" s="63" t="str">
        <f>VLOOKUP(C5932,[6]Consolidado!$B$1:$H$1000,4,FALSE)</f>
        <v>En Proceso</v>
      </c>
      <c r="E5932" s="64" t="s">
        <v>40</v>
      </c>
      <c r="F5932" s="65" t="s">
        <v>399</v>
      </c>
      <c r="G5932" s="66">
        <v>450</v>
      </c>
      <c r="H5932" s="67">
        <v>1.8814580000000001</v>
      </c>
      <c r="I5932" s="129">
        <v>846.65610000000004</v>
      </c>
      <c r="J5932" s="86">
        <v>30.663599999999999</v>
      </c>
      <c r="K5932" s="129">
        <f t="shared" si="168"/>
        <v>27.611112198176343</v>
      </c>
      <c r="L5932" s="142" t="str">
        <f>VLOOKUP(C5932,[6]Consolidado!$B$1:$H$1000,2,FALSE)</f>
        <v>WEWORK</v>
      </c>
      <c r="M5932" s="144" t="str">
        <f>VLOOKUP(C5932,[6]Consolidado!$B$1:$H$1000,3,FALSE)</f>
        <v>WC-Bonanza Chair-WW-CH-MEC-6850-B</v>
      </c>
      <c r="N5932" s="145">
        <v>-450</v>
      </c>
      <c r="O5932" s="141"/>
      <c r="P5932" s="141"/>
    </row>
    <row r="5933" spans="1:16" s="71" customFormat="1" ht="16.5" customHeight="1" outlineLevel="1" x14ac:dyDescent="0.2">
      <c r="A5933" s="60" t="s">
        <v>748</v>
      </c>
      <c r="B5933" s="61">
        <v>43054</v>
      </c>
      <c r="C5933" s="141">
        <v>514</v>
      </c>
      <c r="D5933" s="63" t="str">
        <f>VLOOKUP(C5933,[6]Consolidado!$B$1:$H$1000,4,FALSE)</f>
        <v>Finalizada</v>
      </c>
      <c r="E5933" s="64" t="s">
        <v>40</v>
      </c>
      <c r="F5933" s="65" t="s">
        <v>74</v>
      </c>
      <c r="G5933" s="66">
        <v>40</v>
      </c>
      <c r="H5933" s="67">
        <v>0.08</v>
      </c>
      <c r="I5933" s="129">
        <v>3.2</v>
      </c>
      <c r="J5933" s="86">
        <v>30.663599999999999</v>
      </c>
      <c r="K5933" s="129">
        <f t="shared" si="168"/>
        <v>0.10435826191314784</v>
      </c>
      <c r="L5933" s="142" t="str">
        <f>VLOOKUP(C5933,[6]Consolidado!$B$1:$H$1000,2,FALSE)</f>
        <v>Maderas Collective</v>
      </c>
      <c r="M5933" s="144" t="str">
        <f>VLOOKUP(C5933,[6]Consolidado!$B$1:$H$1000,3,FALSE)</f>
        <v>Estudio de Fotografia</v>
      </c>
      <c r="N5933" s="145">
        <v>-40</v>
      </c>
      <c r="O5933" s="141"/>
      <c r="P5933" s="141"/>
    </row>
    <row r="5934" spans="1:16" s="71" customFormat="1" ht="16.5" customHeight="1" outlineLevel="1" x14ac:dyDescent="0.2">
      <c r="A5934" s="60" t="s">
        <v>748</v>
      </c>
      <c r="B5934" s="61">
        <v>43048</v>
      </c>
      <c r="C5934" s="141">
        <v>514</v>
      </c>
      <c r="D5934" s="63" t="str">
        <f>VLOOKUP(C5934,[6]Consolidado!$B$1:$H$1000,4,FALSE)</f>
        <v>Finalizada</v>
      </c>
      <c r="E5934" s="64" t="s">
        <v>31</v>
      </c>
      <c r="F5934" s="65" t="s">
        <v>754</v>
      </c>
      <c r="G5934" s="66">
        <v>1</v>
      </c>
      <c r="H5934" s="67">
        <v>413.91</v>
      </c>
      <c r="I5934" s="129">
        <v>413.91</v>
      </c>
      <c r="J5934" s="86">
        <v>30.663599999999999</v>
      </c>
      <c r="K5934" s="129">
        <f t="shared" si="168"/>
        <v>13.498415058897196</v>
      </c>
      <c r="L5934" s="142" t="str">
        <f>VLOOKUP(C5934,[6]Consolidado!$B$1:$H$1000,2,FALSE)</f>
        <v>Maderas Collective</v>
      </c>
      <c r="M5934" s="144" t="str">
        <f>VLOOKUP(C5934,[6]Consolidado!$B$1:$H$1000,3,FALSE)</f>
        <v>Estudio de Fotografia</v>
      </c>
      <c r="N5934" s="145">
        <v>-1</v>
      </c>
      <c r="O5934" s="141"/>
      <c r="P5934" s="141"/>
    </row>
    <row r="5935" spans="1:16" s="71" customFormat="1" ht="16.5" customHeight="1" outlineLevel="1" x14ac:dyDescent="0.2">
      <c r="A5935" s="60" t="s">
        <v>748</v>
      </c>
      <c r="B5935" s="61">
        <v>43055</v>
      </c>
      <c r="C5935" s="141">
        <v>514</v>
      </c>
      <c r="D5935" s="63" t="str">
        <f>VLOOKUP(C5935,[6]Consolidado!$B$1:$H$1000,4,FALSE)</f>
        <v>Finalizada</v>
      </c>
      <c r="E5935" s="64" t="s">
        <v>33</v>
      </c>
      <c r="F5935" s="65" t="s">
        <v>749</v>
      </c>
      <c r="G5935" s="66">
        <v>3</v>
      </c>
      <c r="H5935" s="67">
        <v>30.553100000000001</v>
      </c>
      <c r="I5935" s="129">
        <v>91.659300000000002</v>
      </c>
      <c r="J5935" s="86">
        <v>30.663599999999999</v>
      </c>
      <c r="K5935" s="129">
        <f t="shared" si="168"/>
        <v>2.989189136304935</v>
      </c>
      <c r="L5935" s="142" t="str">
        <f>VLOOKUP(C5935,[6]Consolidado!$B$1:$H$1000,2,FALSE)</f>
        <v>Maderas Collective</v>
      </c>
      <c r="M5935" s="144" t="str">
        <f>VLOOKUP(C5935,[6]Consolidado!$B$1:$H$1000,3,FALSE)</f>
        <v>Estudio de Fotografia</v>
      </c>
      <c r="N5935" s="145">
        <v>-3</v>
      </c>
      <c r="O5935" s="141"/>
      <c r="P5935" s="141"/>
    </row>
    <row r="5936" spans="1:16" s="71" customFormat="1" ht="16.5" customHeight="1" outlineLevel="1" x14ac:dyDescent="0.2">
      <c r="A5936" s="60" t="s">
        <v>748</v>
      </c>
      <c r="B5936" s="61">
        <v>43055</v>
      </c>
      <c r="C5936" s="141">
        <v>514</v>
      </c>
      <c r="D5936" s="63" t="str">
        <f>VLOOKUP(C5936,[6]Consolidado!$B$1:$H$1000,4,FALSE)</f>
        <v>Finalizada</v>
      </c>
      <c r="E5936" s="64" t="s">
        <v>33</v>
      </c>
      <c r="F5936" s="65" t="s">
        <v>749</v>
      </c>
      <c r="G5936" s="66">
        <v>4</v>
      </c>
      <c r="H5936" s="67">
        <v>30.553100000000001</v>
      </c>
      <c r="I5936" s="129">
        <v>122.2124</v>
      </c>
      <c r="J5936" s="86">
        <v>30.663599999999999</v>
      </c>
      <c r="K5936" s="129">
        <f t="shared" si="168"/>
        <v>3.9855855150732467</v>
      </c>
      <c r="L5936" s="142" t="str">
        <f>VLOOKUP(C5936,[6]Consolidado!$B$1:$H$1000,2,FALSE)</f>
        <v>Maderas Collective</v>
      </c>
      <c r="M5936" s="144" t="str">
        <f>VLOOKUP(C5936,[6]Consolidado!$B$1:$H$1000,3,FALSE)</f>
        <v>Estudio de Fotografia</v>
      </c>
      <c r="N5936" s="145">
        <v>-4</v>
      </c>
      <c r="O5936" s="141"/>
      <c r="P5936" s="141"/>
    </row>
    <row r="5937" spans="1:16" s="71" customFormat="1" ht="16.5" customHeight="1" outlineLevel="1" x14ac:dyDescent="0.2">
      <c r="A5937" s="60" t="s">
        <v>748</v>
      </c>
      <c r="B5937" s="61">
        <v>43055</v>
      </c>
      <c r="C5937" s="141">
        <v>387</v>
      </c>
      <c r="D5937" s="63" t="str">
        <f>VLOOKUP(C5937,[6]Consolidado!$B$1:$H$1000,4,FALSE)</f>
        <v>Finalizada</v>
      </c>
      <c r="E5937" s="64" t="s">
        <v>33</v>
      </c>
      <c r="F5937" s="65" t="s">
        <v>753</v>
      </c>
      <c r="G5937" s="66">
        <v>1</v>
      </c>
      <c r="H5937" s="67">
        <v>3004.8656430000001</v>
      </c>
      <c r="I5937" s="129">
        <v>3004.8656430000001</v>
      </c>
      <c r="J5937" s="86">
        <v>30.663599999999999</v>
      </c>
      <c r="K5937" s="129">
        <f t="shared" si="168"/>
        <v>97.994548683129196</v>
      </c>
      <c r="L5937" s="142" t="str">
        <f>VLOOKUP(C5937,[6]Consolidado!$B$1:$H$1000,2,FALSE)</f>
        <v>Costa Palmas</v>
      </c>
      <c r="M5937" s="144" t="str">
        <f>VLOOKUP(C5937,[6]Consolidado!$B$1:$H$1000,3,FALSE)</f>
        <v>BC-CP-01 Credenza</v>
      </c>
      <c r="N5937" s="145">
        <v>-1</v>
      </c>
      <c r="O5937" s="141"/>
      <c r="P5937" s="141"/>
    </row>
    <row r="5938" spans="1:16" s="71" customFormat="1" ht="16.5" customHeight="1" outlineLevel="1" x14ac:dyDescent="0.2">
      <c r="A5938" s="60" t="s">
        <v>748</v>
      </c>
      <c r="B5938" s="61">
        <v>43055</v>
      </c>
      <c r="C5938" s="141">
        <v>387</v>
      </c>
      <c r="D5938" s="63" t="str">
        <f>VLOOKUP(C5938,[6]Consolidado!$B$1:$H$1000,4,FALSE)</f>
        <v>Finalizada</v>
      </c>
      <c r="E5938" s="64" t="s">
        <v>33</v>
      </c>
      <c r="F5938" s="65" t="s">
        <v>345</v>
      </c>
      <c r="G5938" s="66">
        <v>42</v>
      </c>
      <c r="H5938" s="67">
        <v>36.232787999999999</v>
      </c>
      <c r="I5938" s="129">
        <v>1521.777096</v>
      </c>
      <c r="J5938" s="86">
        <v>30.663599999999999</v>
      </c>
      <c r="K5938" s="129">
        <f t="shared" si="168"/>
        <v>49.628128986811724</v>
      </c>
      <c r="L5938" s="142" t="str">
        <f>VLOOKUP(C5938,[6]Consolidado!$B$1:$H$1000,2,FALSE)</f>
        <v>Costa Palmas</v>
      </c>
      <c r="M5938" s="144" t="str">
        <f>VLOOKUP(C5938,[6]Consolidado!$B$1:$H$1000,3,FALSE)</f>
        <v>BC-CP-01 Credenza</v>
      </c>
      <c r="N5938" s="145">
        <v>-42</v>
      </c>
      <c r="O5938" s="141"/>
      <c r="P5938" s="141"/>
    </row>
    <row r="5939" spans="1:16" s="71" customFormat="1" ht="16.5" customHeight="1" outlineLevel="1" x14ac:dyDescent="0.2">
      <c r="A5939" s="60" t="s">
        <v>748</v>
      </c>
      <c r="B5939" s="61">
        <v>43055</v>
      </c>
      <c r="C5939" s="141">
        <v>376</v>
      </c>
      <c r="D5939" s="63" t="str">
        <f>VLOOKUP(C5939,[6]Consolidado!$B$1:$H$1000,4,FALSE)</f>
        <v>Finalizada</v>
      </c>
      <c r="E5939" s="64" t="s">
        <v>49</v>
      </c>
      <c r="F5939" s="65" t="s">
        <v>466</v>
      </c>
      <c r="G5939" s="66">
        <v>12</v>
      </c>
      <c r="H5939" s="67">
        <v>24</v>
      </c>
      <c r="I5939" s="129">
        <v>288</v>
      </c>
      <c r="J5939" s="86">
        <v>30.663599999999999</v>
      </c>
      <c r="K5939" s="129">
        <f t="shared" si="168"/>
        <v>9.3922435721833057</v>
      </c>
      <c r="L5939" s="142" t="str">
        <f>VLOOKUP(C5939,[6]Consolidado!$B$1:$H$1000,2,FALSE)</f>
        <v>Papagayo Four Seasons</v>
      </c>
      <c r="M5939" s="144" t="str">
        <f>VLOOKUP(C5939,[6]Consolidado!$B$1:$H$1000,3,FALSE)</f>
        <v>SPG-200 Counter stool @ Live Edge Table</v>
      </c>
      <c r="N5939" s="145">
        <v>-12</v>
      </c>
      <c r="O5939" s="141"/>
      <c r="P5939" s="141"/>
    </row>
    <row r="5940" spans="1:16" s="71" customFormat="1" ht="16.5" customHeight="1" outlineLevel="1" x14ac:dyDescent="0.2">
      <c r="A5940" s="60" t="s">
        <v>748</v>
      </c>
      <c r="B5940" s="61">
        <v>43056</v>
      </c>
      <c r="C5940" s="141">
        <v>376</v>
      </c>
      <c r="D5940" s="63" t="str">
        <f>VLOOKUP(C5940,[6]Consolidado!$B$1:$H$1000,4,FALSE)</f>
        <v>Finalizada</v>
      </c>
      <c r="E5940" s="64" t="s">
        <v>40</v>
      </c>
      <c r="F5940" s="65" t="s">
        <v>462</v>
      </c>
      <c r="G5940" s="66">
        <v>36</v>
      </c>
      <c r="H5940" s="67">
        <v>4.1112500000000001</v>
      </c>
      <c r="I5940" s="129">
        <v>148.005</v>
      </c>
      <c r="J5940" s="86">
        <v>30.663599999999999</v>
      </c>
      <c r="K5940" s="129">
        <f t="shared" si="168"/>
        <v>4.826732673267327</v>
      </c>
      <c r="L5940" s="142" t="str">
        <f>VLOOKUP(C5940,[6]Consolidado!$B$1:$H$1000,2,FALSE)</f>
        <v>Papagayo Four Seasons</v>
      </c>
      <c r="M5940" s="144" t="str">
        <f>VLOOKUP(C5940,[6]Consolidado!$B$1:$H$1000,3,FALSE)</f>
        <v>SPG-200 Counter stool @ Live Edge Table</v>
      </c>
      <c r="N5940" s="145">
        <v>-36</v>
      </c>
      <c r="O5940" s="141"/>
      <c r="P5940" s="141"/>
    </row>
    <row r="5941" spans="1:16" s="71" customFormat="1" ht="16.5" customHeight="1" outlineLevel="1" x14ac:dyDescent="0.2">
      <c r="A5941" s="60" t="s">
        <v>748</v>
      </c>
      <c r="B5941" s="61">
        <v>43056</v>
      </c>
      <c r="C5941" s="141">
        <v>430</v>
      </c>
      <c r="D5941" s="63" t="str">
        <f>VLOOKUP(C5941,[6]Consolidado!$B$1:$H$1000,4,FALSE)</f>
        <v>En Proceso</v>
      </c>
      <c r="E5941" s="64" t="s">
        <v>31</v>
      </c>
      <c r="F5941" s="65" t="s">
        <v>457</v>
      </c>
      <c r="G5941" s="66">
        <v>22.34</v>
      </c>
      <c r="H5941" s="67">
        <v>426.937883</v>
      </c>
      <c r="I5941" s="129">
        <v>9537.7923062200007</v>
      </c>
      <c r="J5941" s="86">
        <v>30.663599999999999</v>
      </c>
      <c r="K5941" s="129">
        <f t="shared" si="168"/>
        <v>311.04607111428538</v>
      </c>
      <c r="L5941" s="142" t="str">
        <f>VLOOKUP(C5941,[6]Consolidado!$B$1:$H$1000,2,FALSE)</f>
        <v>WEWORK</v>
      </c>
      <c r="M5941" s="144" t="str">
        <f>VLOOKUP(C5941,[6]Consolidado!$B$1:$H$1000,3,FALSE)</f>
        <v>EMEA-Bonanza Chair-WW-CH-MEC-6850-A</v>
      </c>
      <c r="N5941" s="145">
        <v>-22.34</v>
      </c>
      <c r="O5941" s="141"/>
      <c r="P5941" s="141"/>
    </row>
    <row r="5942" spans="1:16" s="71" customFormat="1" ht="16.5" customHeight="1" outlineLevel="1" x14ac:dyDescent="0.2">
      <c r="A5942" s="60" t="s">
        <v>748</v>
      </c>
      <c r="B5942" s="61">
        <v>43056</v>
      </c>
      <c r="C5942" s="141">
        <v>377</v>
      </c>
      <c r="D5942" s="63" t="str">
        <f>VLOOKUP(C5942,[6]Consolidado!$B$1:$H$1000,4,FALSE)</f>
        <v>Finalizada</v>
      </c>
      <c r="E5942" s="64" t="s">
        <v>49</v>
      </c>
      <c r="F5942" s="65" t="s">
        <v>471</v>
      </c>
      <c r="G5942" s="66">
        <v>9</v>
      </c>
      <c r="H5942" s="67">
        <v>2579.3705650000002</v>
      </c>
      <c r="I5942" s="129">
        <v>23214.335085000002</v>
      </c>
      <c r="J5942" s="86">
        <v>30.663599999999999</v>
      </c>
      <c r="K5942" s="129">
        <f t="shared" si="168"/>
        <v>757.06489404375236</v>
      </c>
      <c r="L5942" s="142" t="str">
        <f>VLOOKUP(C5942,[6]Consolidado!$B$1:$H$1000,2,FALSE)</f>
        <v>Papagayo Four Seasons</v>
      </c>
      <c r="M5942" s="144" t="str">
        <f>VLOOKUP(C5942,[6]Consolidado!$B$1:$H$1000,3,FALSE)</f>
        <v>LB-250 Lounge chair @ Terrace-Exterior</v>
      </c>
      <c r="N5942" s="145">
        <v>-9</v>
      </c>
      <c r="O5942" s="141"/>
      <c r="P5942" s="141"/>
    </row>
    <row r="5943" spans="1:16" s="71" customFormat="1" ht="16.5" customHeight="1" outlineLevel="1" x14ac:dyDescent="0.2">
      <c r="A5943" s="60" t="s">
        <v>748</v>
      </c>
      <c r="B5943" s="61">
        <v>43056</v>
      </c>
      <c r="C5943" s="141">
        <v>377</v>
      </c>
      <c r="D5943" s="63" t="str">
        <f>VLOOKUP(C5943,[6]Consolidado!$B$1:$H$1000,4,FALSE)</f>
        <v>Finalizada</v>
      </c>
      <c r="E5943" s="64" t="s">
        <v>49</v>
      </c>
      <c r="F5943" s="65" t="s">
        <v>474</v>
      </c>
      <c r="G5943" s="66">
        <v>3</v>
      </c>
      <c r="H5943" s="67">
        <v>5538.2975280000001</v>
      </c>
      <c r="I5943" s="129">
        <v>16614.892584000001</v>
      </c>
      <c r="J5943" s="86">
        <v>30.663599999999999</v>
      </c>
      <c r="K5943" s="129">
        <f t="shared" si="168"/>
        <v>541.84415998121551</v>
      </c>
      <c r="L5943" s="142" t="str">
        <f>VLOOKUP(C5943,[6]Consolidado!$B$1:$H$1000,2,FALSE)</f>
        <v>Papagayo Four Seasons</v>
      </c>
      <c r="M5943" s="144" t="str">
        <f>VLOOKUP(C5943,[6]Consolidado!$B$1:$H$1000,3,FALSE)</f>
        <v>LB-250 Lounge chair @ Terrace-Exterior</v>
      </c>
      <c r="N5943" s="145">
        <v>-3</v>
      </c>
      <c r="O5943" s="141"/>
      <c r="P5943" s="141"/>
    </row>
    <row r="5944" spans="1:16" s="71" customFormat="1" ht="16.5" customHeight="1" outlineLevel="1" x14ac:dyDescent="0.2">
      <c r="A5944" s="60" t="s">
        <v>748</v>
      </c>
      <c r="B5944" s="61">
        <v>43054</v>
      </c>
      <c r="C5944" s="141">
        <v>473</v>
      </c>
      <c r="D5944" s="63" t="str">
        <f>VLOOKUP(C5944,[6]Consolidado!$B$1:$H$1000,4,FALSE)</f>
        <v>En Proceso</v>
      </c>
      <c r="E5944" s="64" t="s">
        <v>78</v>
      </c>
      <c r="F5944" s="65" t="s">
        <v>77</v>
      </c>
      <c r="G5944" s="66">
        <v>1200</v>
      </c>
      <c r="H5944" s="67">
        <v>1.8334699999999999</v>
      </c>
      <c r="I5944" s="129">
        <v>2200.1639999999998</v>
      </c>
      <c r="J5944" s="86">
        <v>30.663599999999999</v>
      </c>
      <c r="K5944" s="129">
        <f t="shared" si="168"/>
        <v>71.751653426212187</v>
      </c>
      <c r="L5944" s="142" t="str">
        <f>VLOOKUP(C5944,[6]Consolidado!$B$1:$H$1000,2,FALSE)</f>
        <v>WEWORK</v>
      </c>
      <c r="M5944" s="144" t="str">
        <f>VLOOKUP(C5944,[6]Consolidado!$B$1:$H$1000,3,FALSE)</f>
        <v>LATAM-Leon Dining Chair WW-CH-MEC-6849-A</v>
      </c>
      <c r="N5944" s="145">
        <v>-1200</v>
      </c>
      <c r="O5944" s="141"/>
      <c r="P5944" s="141"/>
    </row>
    <row r="5945" spans="1:16" s="71" customFormat="1" ht="16.5" customHeight="1" outlineLevel="1" x14ac:dyDescent="0.2">
      <c r="A5945" s="60" t="s">
        <v>748</v>
      </c>
      <c r="B5945" s="61">
        <v>43054</v>
      </c>
      <c r="C5945" s="141">
        <v>473</v>
      </c>
      <c r="D5945" s="63" t="str">
        <f>VLOOKUP(C5945,[6]Consolidado!$B$1:$H$1000,4,FALSE)</f>
        <v>En Proceso</v>
      </c>
      <c r="E5945" s="64" t="s">
        <v>40</v>
      </c>
      <c r="F5945" s="65" t="s">
        <v>381</v>
      </c>
      <c r="G5945" s="66">
        <v>1200</v>
      </c>
      <c r="H5945" s="67">
        <v>0.49624400000000002</v>
      </c>
      <c r="I5945" s="129">
        <v>595.49279999999999</v>
      </c>
      <c r="J5945" s="86">
        <v>30.663599999999999</v>
      </c>
      <c r="K5945" s="129">
        <f t="shared" si="168"/>
        <v>19.42018549681055</v>
      </c>
      <c r="L5945" s="142" t="str">
        <f>VLOOKUP(C5945,[6]Consolidado!$B$1:$H$1000,2,FALSE)</f>
        <v>WEWORK</v>
      </c>
      <c r="M5945" s="144" t="str">
        <f>VLOOKUP(C5945,[6]Consolidado!$B$1:$H$1000,3,FALSE)</f>
        <v>LATAM-Leon Dining Chair WW-CH-MEC-6849-A</v>
      </c>
      <c r="N5945" s="145">
        <v>-1200</v>
      </c>
      <c r="O5945" s="141"/>
      <c r="P5945" s="141"/>
    </row>
    <row r="5946" spans="1:16" s="71" customFormat="1" ht="16.5" customHeight="1" outlineLevel="1" x14ac:dyDescent="0.2">
      <c r="A5946" s="60" t="s">
        <v>748</v>
      </c>
      <c r="B5946" s="61">
        <v>43057</v>
      </c>
      <c r="C5946" s="141">
        <v>473</v>
      </c>
      <c r="D5946" s="63" t="str">
        <f>VLOOKUP(C5946,[6]Consolidado!$B$1:$H$1000,4,FALSE)</f>
        <v>En Proceso</v>
      </c>
      <c r="E5946" s="64" t="s">
        <v>40</v>
      </c>
      <c r="F5946" s="65" t="s">
        <v>164</v>
      </c>
      <c r="G5946" s="66">
        <v>5000</v>
      </c>
      <c r="H5946" s="67">
        <v>0.1268</v>
      </c>
      <c r="I5946" s="129">
        <v>634</v>
      </c>
      <c r="J5946" s="86">
        <v>30.663599999999999</v>
      </c>
      <c r="K5946" s="129">
        <f t="shared" si="168"/>
        <v>20.675980641542417</v>
      </c>
      <c r="L5946" s="142" t="str">
        <f>VLOOKUP(C5946,[6]Consolidado!$B$1:$H$1000,2,FALSE)</f>
        <v>WEWORK</v>
      </c>
      <c r="M5946" s="144" t="str">
        <f>VLOOKUP(C5946,[6]Consolidado!$B$1:$H$1000,3,FALSE)</f>
        <v>LATAM-Leon Dining Chair WW-CH-MEC-6849-A</v>
      </c>
      <c r="N5946" s="145">
        <v>-5000</v>
      </c>
      <c r="O5946" s="141"/>
      <c r="P5946" s="141"/>
    </row>
    <row r="5947" spans="1:16" s="71" customFormat="1" ht="16.5" customHeight="1" outlineLevel="1" x14ac:dyDescent="0.2">
      <c r="A5947" s="60" t="s">
        <v>748</v>
      </c>
      <c r="B5947" s="61">
        <v>43059</v>
      </c>
      <c r="C5947" s="141">
        <v>387</v>
      </c>
      <c r="D5947" s="63" t="str">
        <f>VLOOKUP(C5947,[6]Consolidado!$B$1:$H$1000,4,FALSE)</f>
        <v>Finalizada</v>
      </c>
      <c r="E5947" s="64" t="s">
        <v>78</v>
      </c>
      <c r="F5947" s="65" t="s">
        <v>387</v>
      </c>
      <c r="G5947" s="66">
        <v>288</v>
      </c>
      <c r="H5947" s="67">
        <v>1.6857439999999999</v>
      </c>
      <c r="I5947" s="129">
        <v>485.49427199999997</v>
      </c>
      <c r="J5947" s="86">
        <v>30.663599999999999</v>
      </c>
      <c r="K5947" s="129">
        <f t="shared" si="168"/>
        <v>15.832918248346573</v>
      </c>
      <c r="L5947" s="142" t="str">
        <f>VLOOKUP(C5947,[6]Consolidado!$B$1:$H$1000,2,FALSE)</f>
        <v>Costa Palmas</v>
      </c>
      <c r="M5947" s="144" t="str">
        <f>VLOOKUP(C5947,[6]Consolidado!$B$1:$H$1000,3,FALSE)</f>
        <v>BC-CP-01 Credenza</v>
      </c>
      <c r="N5947" s="145">
        <v>-288</v>
      </c>
      <c r="O5947" s="141"/>
      <c r="P5947" s="141"/>
    </row>
    <row r="5948" spans="1:16" s="71" customFormat="1" ht="16.5" customHeight="1" outlineLevel="1" x14ac:dyDescent="0.2">
      <c r="A5948" s="60" t="s">
        <v>748</v>
      </c>
      <c r="B5948" s="61">
        <v>43059</v>
      </c>
      <c r="C5948" s="141">
        <v>387</v>
      </c>
      <c r="D5948" s="63" t="str">
        <f>VLOOKUP(C5948,[6]Consolidado!$B$1:$H$1000,4,FALSE)</f>
        <v>Finalizada</v>
      </c>
      <c r="E5948" s="64" t="s">
        <v>78</v>
      </c>
      <c r="F5948" s="65" t="s">
        <v>388</v>
      </c>
      <c r="G5948" s="66">
        <v>36</v>
      </c>
      <c r="H5948" s="67">
        <v>4.3360770000000004</v>
      </c>
      <c r="I5948" s="129">
        <v>156.09877200000003</v>
      </c>
      <c r="J5948" s="86">
        <v>30.663599999999999</v>
      </c>
      <c r="K5948" s="129">
        <f t="shared" si="168"/>
        <v>5.0906864164677348</v>
      </c>
      <c r="L5948" s="142" t="str">
        <f>VLOOKUP(C5948,[6]Consolidado!$B$1:$H$1000,2,FALSE)</f>
        <v>Costa Palmas</v>
      </c>
      <c r="M5948" s="144" t="str">
        <f>VLOOKUP(C5948,[6]Consolidado!$B$1:$H$1000,3,FALSE)</f>
        <v>BC-CP-01 Credenza</v>
      </c>
      <c r="N5948" s="145">
        <v>-36</v>
      </c>
      <c r="O5948" s="141"/>
      <c r="P5948" s="141"/>
    </row>
    <row r="5949" spans="1:16" s="71" customFormat="1" ht="16.5" customHeight="1" outlineLevel="1" x14ac:dyDescent="0.2">
      <c r="A5949" s="60" t="s">
        <v>748</v>
      </c>
      <c r="B5949" s="61">
        <v>43059</v>
      </c>
      <c r="C5949" s="141">
        <v>372</v>
      </c>
      <c r="D5949" s="63" t="str">
        <f>VLOOKUP(C5949,[6]Consolidado!$B$1:$H$1000,4,FALSE)</f>
        <v>Finalizada</v>
      </c>
      <c r="E5949" s="64" t="s">
        <v>78</v>
      </c>
      <c r="F5949" s="65" t="s">
        <v>475</v>
      </c>
      <c r="G5949" s="66">
        <v>8</v>
      </c>
      <c r="H5949" s="67">
        <v>2456.545623</v>
      </c>
      <c r="I5949" s="129">
        <v>19652.364984</v>
      </c>
      <c r="J5949" s="86">
        <v>30.663599999999999</v>
      </c>
      <c r="K5949" s="129">
        <f t="shared" si="168"/>
        <v>640.90207881657727</v>
      </c>
      <c r="L5949" s="142" t="str">
        <f>VLOOKUP(C5949,[6]Consolidado!$B$1:$H$1000,2,FALSE)</f>
        <v>Papagayo Four Seasons</v>
      </c>
      <c r="M5949" s="144" t="str">
        <f>VLOOKUP(C5949,[6]Consolidado!$B$1:$H$1000,3,FALSE)</f>
        <v>LL-406 Credenza @ Reception Lobby</v>
      </c>
      <c r="N5949" s="145">
        <v>-8</v>
      </c>
      <c r="O5949" s="141"/>
      <c r="P5949" s="141"/>
    </row>
    <row r="5950" spans="1:16" s="71" customFormat="1" ht="16.5" customHeight="1" outlineLevel="1" x14ac:dyDescent="0.2">
      <c r="A5950" s="60" t="s">
        <v>748</v>
      </c>
      <c r="B5950" s="61">
        <v>43059</v>
      </c>
      <c r="C5950" s="141">
        <v>509</v>
      </c>
      <c r="D5950" s="63" t="str">
        <f>VLOOKUP(C5950,[6]Consolidado!$B$1:$H$1000,4,FALSE)</f>
        <v>En Proceso</v>
      </c>
      <c r="E5950" s="64" t="s">
        <v>78</v>
      </c>
      <c r="F5950" s="65" t="s">
        <v>77</v>
      </c>
      <c r="G5950" s="66">
        <v>4</v>
      </c>
      <c r="H5950" s="67">
        <v>1.8334699999999999</v>
      </c>
      <c r="I5950" s="129">
        <v>7.3338799999999997</v>
      </c>
      <c r="J5950" s="86">
        <v>30.663599999999999</v>
      </c>
      <c r="K5950" s="129">
        <f t="shared" si="168"/>
        <v>0.23917217808737395</v>
      </c>
      <c r="L5950" s="142" t="str">
        <f>VLOOKUP(C5950,[6]Consolidado!$B$1:$H$1000,2,FALSE)</f>
        <v>Maderas Collective</v>
      </c>
      <c r="M5950" s="144" t="str">
        <f>VLOOKUP(C5950,[6]Consolidado!$B$1:$H$1000,3,FALSE)</f>
        <v>Turned Stool-Smooth-15x30-Natural</v>
      </c>
      <c r="N5950" s="145">
        <v>-4</v>
      </c>
      <c r="O5950" s="141"/>
      <c r="P5950" s="141"/>
    </row>
    <row r="5951" spans="1:16" s="71" customFormat="1" ht="16.5" customHeight="1" outlineLevel="1" x14ac:dyDescent="0.2">
      <c r="A5951" s="60" t="s">
        <v>748</v>
      </c>
      <c r="B5951" s="61">
        <v>43059</v>
      </c>
      <c r="C5951" s="141">
        <v>513</v>
      </c>
      <c r="D5951" s="63" t="str">
        <f>VLOOKUP(C5951,[6]Consolidado!$B$1:$H$1000,4,FALSE)</f>
        <v>En Proceso</v>
      </c>
      <c r="E5951" s="64" t="s">
        <v>78</v>
      </c>
      <c r="F5951" s="65" t="s">
        <v>77</v>
      </c>
      <c r="G5951" s="66">
        <v>6</v>
      </c>
      <c r="H5951" s="67">
        <v>1.8334699999999999</v>
      </c>
      <c r="I5951" s="129">
        <v>11.000819999999999</v>
      </c>
      <c r="J5951" s="86">
        <v>30.663599999999999</v>
      </c>
      <c r="K5951" s="129">
        <f t="shared" si="168"/>
        <v>0.3587582671310609</v>
      </c>
      <c r="L5951" s="142" t="str">
        <f>VLOOKUP(C5951,[6]Consolidado!$B$1:$H$1000,2,FALSE)</f>
        <v>Maderas Collective</v>
      </c>
      <c r="M5951" s="144" t="str">
        <f>VLOOKUP(C5951,[6]Consolidado!$B$1:$H$1000,3,FALSE)</f>
        <v>Turned Stool-Smooth-12x40-Natural</v>
      </c>
      <c r="N5951" s="145">
        <v>-6</v>
      </c>
      <c r="O5951" s="141"/>
      <c r="P5951" s="141"/>
    </row>
    <row r="5952" spans="1:16" s="71" customFormat="1" ht="16.5" customHeight="1" outlineLevel="1" x14ac:dyDescent="0.2">
      <c r="A5952" s="60" t="s">
        <v>748</v>
      </c>
      <c r="B5952" s="61">
        <v>43059</v>
      </c>
      <c r="C5952" s="141">
        <v>372</v>
      </c>
      <c r="D5952" s="63" t="str">
        <f>VLOOKUP(C5952,[6]Consolidado!$B$1:$H$1000,4,FALSE)</f>
        <v>Finalizada</v>
      </c>
      <c r="E5952" s="64" t="s">
        <v>78</v>
      </c>
      <c r="F5952" s="65" t="s">
        <v>464</v>
      </c>
      <c r="G5952" s="66">
        <v>24</v>
      </c>
      <c r="H5952" s="67">
        <v>86.026630999999995</v>
      </c>
      <c r="I5952" s="129">
        <v>2064.6391439999998</v>
      </c>
      <c r="J5952" s="86">
        <v>30.663599999999999</v>
      </c>
      <c r="K5952" s="129">
        <f t="shared" si="168"/>
        <v>67.331922670527916</v>
      </c>
      <c r="L5952" s="142" t="str">
        <f>VLOOKUP(C5952,[6]Consolidado!$B$1:$H$1000,2,FALSE)</f>
        <v>Papagayo Four Seasons</v>
      </c>
      <c r="M5952" s="144" t="str">
        <f>VLOOKUP(C5952,[6]Consolidado!$B$1:$H$1000,3,FALSE)</f>
        <v>LL-406 Credenza @ Reception Lobby</v>
      </c>
      <c r="N5952" s="145">
        <v>-24</v>
      </c>
      <c r="O5952" s="141"/>
      <c r="P5952" s="141"/>
    </row>
    <row r="5953" spans="1:16" s="71" customFormat="1" ht="16.5" customHeight="1" outlineLevel="1" x14ac:dyDescent="0.2">
      <c r="A5953" s="60" t="s">
        <v>748</v>
      </c>
      <c r="B5953" s="61">
        <v>43059</v>
      </c>
      <c r="C5953" s="141">
        <v>372</v>
      </c>
      <c r="D5953" s="63" t="str">
        <f>VLOOKUP(C5953,[6]Consolidado!$B$1:$H$1000,4,FALSE)</f>
        <v>Finalizada</v>
      </c>
      <c r="E5953" s="64" t="s">
        <v>78</v>
      </c>
      <c r="F5953" s="65" t="s">
        <v>463</v>
      </c>
      <c r="G5953" s="66">
        <v>6</v>
      </c>
      <c r="H5953" s="67">
        <v>203.392056</v>
      </c>
      <c r="I5953" s="129">
        <v>1220.3523359999999</v>
      </c>
      <c r="J5953" s="86">
        <v>30.663599999999999</v>
      </c>
      <c r="K5953" s="129">
        <f t="shared" si="168"/>
        <v>39.798077720815556</v>
      </c>
      <c r="L5953" s="142" t="str">
        <f>VLOOKUP(C5953,[6]Consolidado!$B$1:$H$1000,2,FALSE)</f>
        <v>Papagayo Four Seasons</v>
      </c>
      <c r="M5953" s="144" t="str">
        <f>VLOOKUP(C5953,[6]Consolidado!$B$1:$H$1000,3,FALSE)</f>
        <v>LL-406 Credenza @ Reception Lobby</v>
      </c>
      <c r="N5953" s="145">
        <v>-6</v>
      </c>
      <c r="O5953" s="141"/>
      <c r="P5953" s="141"/>
    </row>
    <row r="5954" spans="1:16" s="71" customFormat="1" ht="16.5" customHeight="1" outlineLevel="1" x14ac:dyDescent="0.2">
      <c r="A5954" s="60" t="s">
        <v>748</v>
      </c>
      <c r="B5954" s="61">
        <v>43061</v>
      </c>
      <c r="C5954" s="141">
        <v>387</v>
      </c>
      <c r="D5954" s="63" t="str">
        <f>VLOOKUP(C5954,[6]Consolidado!$B$1:$H$1000,4,FALSE)</f>
        <v>Finalizada</v>
      </c>
      <c r="E5954" s="64" t="s">
        <v>78</v>
      </c>
      <c r="F5954" s="65" t="s">
        <v>388</v>
      </c>
      <c r="G5954" s="66">
        <v>12</v>
      </c>
      <c r="H5954" s="67">
        <v>4.3360770000000004</v>
      </c>
      <c r="I5954" s="129">
        <v>52.032924000000008</v>
      </c>
      <c r="J5954" s="86">
        <v>30.663599999999999</v>
      </c>
      <c r="K5954" s="129">
        <f t="shared" si="168"/>
        <v>1.6968954721559115</v>
      </c>
      <c r="L5954" s="142" t="str">
        <f>VLOOKUP(C5954,[6]Consolidado!$B$1:$H$1000,2,FALSE)</f>
        <v>Costa Palmas</v>
      </c>
      <c r="M5954" s="144" t="str">
        <f>VLOOKUP(C5954,[6]Consolidado!$B$1:$H$1000,3,FALSE)</f>
        <v>BC-CP-01 Credenza</v>
      </c>
      <c r="N5954" s="145">
        <v>-12</v>
      </c>
      <c r="O5954" s="141"/>
      <c r="P5954" s="141"/>
    </row>
    <row r="5955" spans="1:16" s="71" customFormat="1" ht="16.5" customHeight="1" outlineLevel="1" x14ac:dyDescent="0.2">
      <c r="A5955" s="60" t="s">
        <v>748</v>
      </c>
      <c r="B5955" s="61">
        <v>43061</v>
      </c>
      <c r="C5955" s="141">
        <v>387</v>
      </c>
      <c r="D5955" s="63" t="str">
        <f>VLOOKUP(C5955,[6]Consolidado!$B$1:$H$1000,4,FALSE)</f>
        <v>Finalizada</v>
      </c>
      <c r="E5955" s="64" t="s">
        <v>40</v>
      </c>
      <c r="F5955" s="65" t="s">
        <v>107</v>
      </c>
      <c r="G5955" s="66">
        <v>50</v>
      </c>
      <c r="H5955" s="67">
        <v>0.226105</v>
      </c>
      <c r="I5955" s="129">
        <v>11.305250000000001</v>
      </c>
      <c r="J5955" s="86">
        <v>30.663599999999999</v>
      </c>
      <c r="K5955" s="129">
        <f t="shared" si="168"/>
        <v>0.36868632515425459</v>
      </c>
      <c r="L5955" s="142" t="str">
        <f>VLOOKUP(C5955,[6]Consolidado!$B$1:$H$1000,2,FALSE)</f>
        <v>Costa Palmas</v>
      </c>
      <c r="M5955" s="144" t="str">
        <f>VLOOKUP(C5955,[6]Consolidado!$B$1:$H$1000,3,FALSE)</f>
        <v>BC-CP-01 Credenza</v>
      </c>
      <c r="N5955" s="145">
        <v>-50</v>
      </c>
      <c r="O5955" s="141"/>
      <c r="P5955" s="141"/>
    </row>
    <row r="5956" spans="1:16" s="71" customFormat="1" ht="16.5" customHeight="1" outlineLevel="1" x14ac:dyDescent="0.2">
      <c r="A5956" s="60" t="s">
        <v>748</v>
      </c>
      <c r="B5956" s="61">
        <v>43061</v>
      </c>
      <c r="C5956" s="141">
        <v>428</v>
      </c>
      <c r="D5956" s="63" t="str">
        <f>VLOOKUP(C5956,[6]Consolidado!$B$1:$H$1000,4,FALSE)</f>
        <v>En Proceso</v>
      </c>
      <c r="E5956" s="64" t="s">
        <v>33</v>
      </c>
      <c r="F5956" s="65" t="s">
        <v>753</v>
      </c>
      <c r="G5956" s="66">
        <v>2</v>
      </c>
      <c r="H5956" s="67">
        <v>3004.8656430000001</v>
      </c>
      <c r="I5956" s="129">
        <v>6009.7312860000002</v>
      </c>
      <c r="J5956" s="86">
        <v>30.663599999999999</v>
      </c>
      <c r="K5956" s="129">
        <f t="shared" si="168"/>
        <v>195.98909736625839</v>
      </c>
      <c r="L5956" s="142" t="str">
        <f>VLOOKUP(C5956,[6]Consolidado!$B$1:$H$1000,2,FALSE)</f>
        <v>WEWORK</v>
      </c>
      <c r="M5956" s="144" t="str">
        <f>VLOOKUP(C5956,[6]Consolidado!$B$1:$H$1000,3,FALSE)</f>
        <v>EMEA-Leon Dining Chair WW-CH-MEC-6849-A</v>
      </c>
      <c r="N5956" s="145">
        <v>-2</v>
      </c>
      <c r="O5956" s="141"/>
      <c r="P5956" s="141"/>
    </row>
    <row r="5957" spans="1:16" s="71" customFormat="1" ht="16.5" customHeight="1" outlineLevel="1" x14ac:dyDescent="0.2">
      <c r="A5957" s="60" t="s">
        <v>748</v>
      </c>
      <c r="B5957" s="61">
        <v>43061</v>
      </c>
      <c r="C5957" s="141">
        <v>428</v>
      </c>
      <c r="D5957" s="63" t="str">
        <f>VLOOKUP(C5957,[6]Consolidado!$B$1:$H$1000,4,FALSE)</f>
        <v>En Proceso</v>
      </c>
      <c r="E5957" s="64" t="s">
        <v>33</v>
      </c>
      <c r="F5957" s="65" t="s">
        <v>751</v>
      </c>
      <c r="G5957" s="66">
        <v>300</v>
      </c>
      <c r="H5957" s="67">
        <v>102.022713</v>
      </c>
      <c r="I5957" s="129">
        <v>30606.813899999997</v>
      </c>
      <c r="J5957" s="86">
        <v>30.663599999999999</v>
      </c>
      <c r="K5957" s="129">
        <f t="shared" si="168"/>
        <v>998.14809415724176</v>
      </c>
      <c r="L5957" s="142" t="str">
        <f>VLOOKUP(C5957,[6]Consolidado!$B$1:$H$1000,2,FALSE)</f>
        <v>WEWORK</v>
      </c>
      <c r="M5957" s="144" t="str">
        <f>VLOOKUP(C5957,[6]Consolidado!$B$1:$H$1000,3,FALSE)</f>
        <v>EMEA-Leon Dining Chair WW-CH-MEC-6849-A</v>
      </c>
      <c r="N5957" s="145">
        <v>-300</v>
      </c>
      <c r="O5957" s="141"/>
      <c r="P5957" s="141"/>
    </row>
    <row r="5958" spans="1:16" s="71" customFormat="1" ht="16.5" customHeight="1" outlineLevel="1" x14ac:dyDescent="0.2">
      <c r="A5958" s="60" t="s">
        <v>748</v>
      </c>
      <c r="B5958" s="61">
        <v>43062</v>
      </c>
      <c r="C5958" s="141">
        <v>429</v>
      </c>
      <c r="D5958" s="63" t="str">
        <f>VLOOKUP(C5958,[6]Consolidado!$B$1:$H$1000,4,FALSE)</f>
        <v>En Proceso</v>
      </c>
      <c r="E5958" s="64" t="s">
        <v>40</v>
      </c>
      <c r="F5958" s="65" t="s">
        <v>164</v>
      </c>
      <c r="G5958" s="66">
        <v>5000</v>
      </c>
      <c r="H5958" s="67">
        <v>0.1268</v>
      </c>
      <c r="I5958" s="129">
        <v>634</v>
      </c>
      <c r="J5958" s="86">
        <v>30.663599999999999</v>
      </c>
      <c r="K5958" s="129">
        <f t="shared" si="168"/>
        <v>20.675980641542417</v>
      </c>
      <c r="L5958" s="142" t="str">
        <f>VLOOKUP(C5958,[6]Consolidado!$B$1:$H$1000,2,FALSE)</f>
        <v>WEWORK</v>
      </c>
      <c r="M5958" s="144" t="str">
        <f>VLOOKUP(C5958,[6]Consolidado!$B$1:$H$1000,3,FALSE)</f>
        <v>EMEA-Leon Dining Chair WW-CH-MEC-6849-B</v>
      </c>
      <c r="N5958" s="145">
        <v>-5000</v>
      </c>
      <c r="O5958" s="141"/>
      <c r="P5958" s="141"/>
    </row>
    <row r="5959" spans="1:16" s="71" customFormat="1" ht="16.5" customHeight="1" outlineLevel="1" x14ac:dyDescent="0.2">
      <c r="A5959" s="60" t="s">
        <v>748</v>
      </c>
      <c r="B5959" s="61">
        <v>43062</v>
      </c>
      <c r="C5959" s="141">
        <v>473</v>
      </c>
      <c r="D5959" s="63" t="str">
        <f>VLOOKUP(C5959,[6]Consolidado!$B$1:$H$1000,4,FALSE)</f>
        <v>En Proceso</v>
      </c>
      <c r="E5959" s="64" t="s">
        <v>40</v>
      </c>
      <c r="F5959" s="65" t="s">
        <v>381</v>
      </c>
      <c r="G5959" s="66">
        <v>500</v>
      </c>
      <c r="H5959" s="67">
        <v>0.49624400000000002</v>
      </c>
      <c r="I5959" s="129">
        <v>248.12200000000001</v>
      </c>
      <c r="J5959" s="86">
        <v>30.663599999999999</v>
      </c>
      <c r="K5959" s="129">
        <f t="shared" si="168"/>
        <v>8.0917439570043967</v>
      </c>
      <c r="L5959" s="142" t="str">
        <f>VLOOKUP(C5959,[6]Consolidado!$B$1:$H$1000,2,FALSE)</f>
        <v>WEWORK</v>
      </c>
      <c r="M5959" s="144" t="str">
        <f>VLOOKUP(C5959,[6]Consolidado!$B$1:$H$1000,3,FALSE)</f>
        <v>LATAM-Leon Dining Chair WW-CH-MEC-6849-A</v>
      </c>
      <c r="N5959" s="145">
        <v>-500</v>
      </c>
      <c r="O5959" s="141"/>
      <c r="P5959" s="141"/>
    </row>
    <row r="5960" spans="1:16" s="71" customFormat="1" ht="16.5" customHeight="1" outlineLevel="1" x14ac:dyDescent="0.2">
      <c r="A5960" s="60" t="s">
        <v>748</v>
      </c>
      <c r="B5960" s="61">
        <v>43063</v>
      </c>
      <c r="C5960" s="141">
        <v>518</v>
      </c>
      <c r="D5960" s="63" t="str">
        <f>VLOOKUP(C5960,[6]Consolidado!$B$1:$H$1000,4,FALSE)</f>
        <v>En Proceso</v>
      </c>
      <c r="E5960" s="64" t="s">
        <v>40</v>
      </c>
      <c r="F5960" s="65" t="s">
        <v>326</v>
      </c>
      <c r="G5960" s="66">
        <v>175</v>
      </c>
      <c r="H5960" s="67">
        <v>0.80806699999999998</v>
      </c>
      <c r="I5960" s="129">
        <v>141.41172499999999</v>
      </c>
      <c r="J5960" s="86">
        <v>30.663599999999999</v>
      </c>
      <c r="K5960" s="129">
        <f t="shared" si="168"/>
        <v>4.611713073481261</v>
      </c>
      <c r="L5960" s="142" t="str">
        <f>VLOOKUP(C5960,[6]Consolidado!$B$1:$H$1000,2,FALSE)</f>
        <v>Maderas Collective</v>
      </c>
      <c r="M5960" s="144" t="str">
        <f>VLOOKUP(C5960,[6]Consolidado!$B$1:$H$1000,3,FALSE)</f>
        <v>Soportes para prensas de plywood</v>
      </c>
      <c r="N5960" s="145">
        <v>-175</v>
      </c>
      <c r="O5960" s="141"/>
      <c r="P5960" s="141"/>
    </row>
    <row r="5961" spans="1:16" s="71" customFormat="1" ht="16.5" customHeight="1" outlineLevel="1" x14ac:dyDescent="0.2">
      <c r="A5961" s="60" t="s">
        <v>748</v>
      </c>
      <c r="B5961" s="61">
        <v>43063</v>
      </c>
      <c r="C5961" s="141">
        <v>379</v>
      </c>
      <c r="D5961" s="63" t="str">
        <f>VLOOKUP(C5961,[6]Consolidado!$B$1:$H$1000,4,FALSE)</f>
        <v>Finalizada</v>
      </c>
      <c r="E5961" s="64" t="s">
        <v>40</v>
      </c>
      <c r="F5961" s="65" t="s">
        <v>403</v>
      </c>
      <c r="G5961" s="66">
        <v>50</v>
      </c>
      <c r="H5961" s="67">
        <v>0.96604699999999999</v>
      </c>
      <c r="I5961" s="129">
        <v>48.302349999999997</v>
      </c>
      <c r="J5961" s="86">
        <v>30.663599999999999</v>
      </c>
      <c r="K5961" s="129">
        <f t="shared" si="168"/>
        <v>1.5752341538501675</v>
      </c>
      <c r="L5961" s="142" t="str">
        <f>VLOOKUP(C5961,[6]Consolidado!$B$1:$H$1000,2,FALSE)</f>
        <v>Papagayo Four Seasons</v>
      </c>
      <c r="M5961" s="144" t="str">
        <f>VLOOKUP(C5961,[6]Consolidado!$B$1:$H$1000,3,FALSE)</f>
        <v>BGE-253 Low Dining chair @ Outdoor Dining</v>
      </c>
      <c r="N5961" s="145">
        <v>-50</v>
      </c>
      <c r="O5961" s="141"/>
      <c r="P5961" s="141"/>
    </row>
    <row r="5962" spans="1:16" s="71" customFormat="1" ht="16.5" customHeight="1" outlineLevel="1" x14ac:dyDescent="0.2">
      <c r="A5962" s="60" t="s">
        <v>748</v>
      </c>
      <c r="B5962" s="61">
        <v>43064</v>
      </c>
      <c r="C5962" s="141">
        <v>431</v>
      </c>
      <c r="D5962" s="63" t="str">
        <f>VLOOKUP(C5962,[6]Consolidado!$B$1:$H$1000,4,FALSE)</f>
        <v>En Proceso</v>
      </c>
      <c r="E5962" s="64" t="s">
        <v>40</v>
      </c>
      <c r="F5962" s="65" t="s">
        <v>400</v>
      </c>
      <c r="G5962" s="66">
        <v>650</v>
      </c>
      <c r="H5962" s="67">
        <v>2.9723419999999998</v>
      </c>
      <c r="I5962" s="129">
        <v>1932.0222999999999</v>
      </c>
      <c r="J5962" s="86">
        <v>30.663599999999999</v>
      </c>
      <c r="K5962" s="129">
        <f t="shared" si="168"/>
        <v>63.007027876700711</v>
      </c>
      <c r="L5962" s="142" t="str">
        <f>VLOOKUP(C5962,[6]Consolidado!$B$1:$H$1000,2,FALSE)</f>
        <v>WEWORK</v>
      </c>
      <c r="M5962" s="144" t="str">
        <f>VLOOKUP(C5962,[6]Consolidado!$B$1:$H$1000,3,FALSE)</f>
        <v>EMEA-Bonanza Chair-WW-CH-MEC-6850-B</v>
      </c>
      <c r="N5962" s="145">
        <v>-650</v>
      </c>
      <c r="O5962" s="141"/>
      <c r="P5962" s="141"/>
    </row>
    <row r="5963" spans="1:16" s="71" customFormat="1" ht="16.5" customHeight="1" outlineLevel="1" x14ac:dyDescent="0.2">
      <c r="A5963" s="60" t="s">
        <v>748</v>
      </c>
      <c r="B5963" s="61">
        <v>43064</v>
      </c>
      <c r="C5963" s="141">
        <v>431</v>
      </c>
      <c r="D5963" s="63" t="str">
        <f>VLOOKUP(C5963,[6]Consolidado!$B$1:$H$1000,4,FALSE)</f>
        <v>En Proceso</v>
      </c>
      <c r="E5963" s="64" t="s">
        <v>40</v>
      </c>
      <c r="F5963" s="65" t="s">
        <v>399</v>
      </c>
      <c r="G5963" s="66">
        <v>650</v>
      </c>
      <c r="H5963" s="67">
        <v>1.8814580000000001</v>
      </c>
      <c r="I5963" s="129">
        <v>1222.9476999999999</v>
      </c>
      <c r="J5963" s="86">
        <v>30.663599999999999</v>
      </c>
      <c r="K5963" s="129">
        <f t="shared" si="168"/>
        <v>39.882717619588043</v>
      </c>
      <c r="L5963" s="142" t="str">
        <f>VLOOKUP(C5963,[6]Consolidado!$B$1:$H$1000,2,FALSE)</f>
        <v>WEWORK</v>
      </c>
      <c r="M5963" s="144" t="str">
        <f>VLOOKUP(C5963,[6]Consolidado!$B$1:$H$1000,3,FALSE)</f>
        <v>EMEA-Bonanza Chair-WW-CH-MEC-6850-B</v>
      </c>
      <c r="N5963" s="145">
        <v>-650</v>
      </c>
      <c r="O5963" s="141"/>
      <c r="P5963" s="141"/>
    </row>
    <row r="5964" spans="1:16" s="71" customFormat="1" ht="16.5" customHeight="1" outlineLevel="1" x14ac:dyDescent="0.2">
      <c r="A5964" s="60" t="s">
        <v>748</v>
      </c>
      <c r="B5964" s="61">
        <v>43066</v>
      </c>
      <c r="C5964" s="141">
        <v>476</v>
      </c>
      <c r="D5964" s="63" t="str">
        <f>VLOOKUP(C5964,[6]Consolidado!$B$1:$H$1000,4,FALSE)</f>
        <v>En Proceso</v>
      </c>
      <c r="E5964" s="64" t="s">
        <v>40</v>
      </c>
      <c r="F5964" s="65" t="s">
        <v>314</v>
      </c>
      <c r="G5964" s="66">
        <v>30</v>
      </c>
      <c r="H5964" s="67">
        <v>0.40263599999999999</v>
      </c>
      <c r="I5964" s="129">
        <v>12.079079999999999</v>
      </c>
      <c r="J5964" s="86">
        <v>30.663599999999999</v>
      </c>
      <c r="K5964" s="129">
        <f t="shared" si="168"/>
        <v>0.39392243572183305</v>
      </c>
      <c r="L5964" s="142" t="str">
        <f>VLOOKUP(C5964,[6]Consolidado!$B$1:$H$1000,2,FALSE)</f>
        <v>Everything But Water</v>
      </c>
      <c r="M5964" s="144" t="str">
        <f>VLOOKUP(C5964,[6]Consolidado!$B$1:$H$1000,3,FALSE)</f>
        <v>Credenza</v>
      </c>
      <c r="N5964" s="145">
        <v>-30</v>
      </c>
      <c r="O5964" s="141"/>
      <c r="P5964" s="141"/>
    </row>
    <row r="5965" spans="1:16" s="71" customFormat="1" ht="16.5" customHeight="1" outlineLevel="1" x14ac:dyDescent="0.2">
      <c r="A5965" s="60" t="s">
        <v>748</v>
      </c>
      <c r="B5965" s="61">
        <v>43066</v>
      </c>
      <c r="C5965" s="141">
        <v>476</v>
      </c>
      <c r="D5965" s="63" t="str">
        <f>VLOOKUP(C5965,[6]Consolidado!$B$1:$H$1000,4,FALSE)</f>
        <v>En Proceso</v>
      </c>
      <c r="E5965" s="64" t="s">
        <v>40</v>
      </c>
      <c r="F5965" s="65" t="s">
        <v>326</v>
      </c>
      <c r="G5965" s="66">
        <v>50</v>
      </c>
      <c r="H5965" s="67">
        <v>0.80806699999999998</v>
      </c>
      <c r="I5965" s="129">
        <v>40.403349999999996</v>
      </c>
      <c r="J5965" s="86">
        <v>30.663599999999999</v>
      </c>
      <c r="K5965" s="129">
        <f t="shared" si="168"/>
        <v>1.3176323067089317</v>
      </c>
      <c r="L5965" s="142" t="str">
        <f>VLOOKUP(C5965,[6]Consolidado!$B$1:$H$1000,2,FALSE)</f>
        <v>Everything But Water</v>
      </c>
      <c r="M5965" s="144" t="str">
        <f>VLOOKUP(C5965,[6]Consolidado!$B$1:$H$1000,3,FALSE)</f>
        <v>Credenza</v>
      </c>
      <c r="N5965" s="145">
        <v>-50</v>
      </c>
      <c r="O5965" s="141"/>
      <c r="P5965" s="141"/>
    </row>
    <row r="5966" spans="1:16" s="71" customFormat="1" ht="16.5" customHeight="1" outlineLevel="1" x14ac:dyDescent="0.2">
      <c r="A5966" s="60" t="s">
        <v>748</v>
      </c>
      <c r="B5966" s="61">
        <v>43066</v>
      </c>
      <c r="C5966" s="141">
        <v>476</v>
      </c>
      <c r="D5966" s="63" t="str">
        <f>VLOOKUP(C5966,[6]Consolidado!$B$1:$H$1000,4,FALSE)</f>
        <v>En Proceso</v>
      </c>
      <c r="E5966" s="64" t="s">
        <v>40</v>
      </c>
      <c r="F5966" s="65" t="s">
        <v>112</v>
      </c>
      <c r="G5966" s="66">
        <v>50</v>
      </c>
      <c r="H5966" s="67">
        <v>0.59657000000000004</v>
      </c>
      <c r="I5966" s="129">
        <v>29.828500000000002</v>
      </c>
      <c r="J5966" s="86">
        <v>30.663599999999999</v>
      </c>
      <c r="K5966" s="129">
        <f t="shared" si="168"/>
        <v>0.9727657548363533</v>
      </c>
      <c r="L5966" s="142" t="str">
        <f>VLOOKUP(C5966,[6]Consolidado!$B$1:$H$1000,2,FALSE)</f>
        <v>Everything But Water</v>
      </c>
      <c r="M5966" s="144" t="str">
        <f>VLOOKUP(C5966,[6]Consolidado!$B$1:$H$1000,3,FALSE)</f>
        <v>Credenza</v>
      </c>
      <c r="N5966" s="145">
        <v>-50</v>
      </c>
      <c r="O5966" s="141"/>
      <c r="P5966" s="141"/>
    </row>
    <row r="5967" spans="1:16" s="71" customFormat="1" ht="16.5" customHeight="1" outlineLevel="1" x14ac:dyDescent="0.2">
      <c r="A5967" s="60" t="s">
        <v>748</v>
      </c>
      <c r="B5967" s="61">
        <v>43066</v>
      </c>
      <c r="C5967" s="141">
        <v>476</v>
      </c>
      <c r="D5967" s="63" t="str">
        <f>VLOOKUP(C5967,[6]Consolidado!$B$1:$H$1000,4,FALSE)</f>
        <v>En Proceso</v>
      </c>
      <c r="E5967" s="64" t="s">
        <v>40</v>
      </c>
      <c r="F5967" s="65" t="s">
        <v>314</v>
      </c>
      <c r="G5967" s="66">
        <v>80</v>
      </c>
      <c r="H5967" s="67">
        <v>0.40263599999999999</v>
      </c>
      <c r="I5967" s="129">
        <v>32.210880000000003</v>
      </c>
      <c r="J5967" s="86">
        <v>30.663599999999999</v>
      </c>
      <c r="K5967" s="129">
        <f t="shared" si="168"/>
        <v>1.050459828591555</v>
      </c>
      <c r="L5967" s="142" t="str">
        <f>VLOOKUP(C5967,[6]Consolidado!$B$1:$H$1000,2,FALSE)</f>
        <v>Everything But Water</v>
      </c>
      <c r="M5967" s="144" t="str">
        <f>VLOOKUP(C5967,[6]Consolidado!$B$1:$H$1000,3,FALSE)</f>
        <v>Credenza</v>
      </c>
      <c r="N5967" s="145">
        <v>-80</v>
      </c>
      <c r="O5967" s="141"/>
      <c r="P5967" s="141"/>
    </row>
    <row r="5968" spans="1:16" s="71" customFormat="1" ht="16.5" customHeight="1" outlineLevel="1" x14ac:dyDescent="0.2">
      <c r="A5968" s="60" t="s">
        <v>748</v>
      </c>
      <c r="B5968" s="61">
        <v>43066</v>
      </c>
      <c r="C5968" s="141">
        <v>490</v>
      </c>
      <c r="D5968" s="63" t="str">
        <f>VLOOKUP(C5968,[6]Consolidado!$B$1:$H$1000,4,FALSE)</f>
        <v>En Proceso</v>
      </c>
      <c r="E5968" s="64" t="s">
        <v>40</v>
      </c>
      <c r="F5968" s="65" t="s">
        <v>343</v>
      </c>
      <c r="G5968" s="66">
        <v>6</v>
      </c>
      <c r="H5968" s="67">
        <v>0.53120699999999998</v>
      </c>
      <c r="I5968" s="129">
        <v>3.1872419999999999</v>
      </c>
      <c r="J5968" s="86">
        <v>30.663599999999999</v>
      </c>
      <c r="K5968" s="129">
        <f t="shared" si="168"/>
        <v>0.10394219856768286</v>
      </c>
      <c r="L5968" s="142" t="str">
        <f>VLOOKUP(C5968,[6]Consolidado!$B$1:$H$1000,2,FALSE)</f>
        <v>Everything But Water</v>
      </c>
      <c r="M5968" s="144" t="str">
        <f>VLOOKUP(C5968,[6]Consolidado!$B$1:$H$1000,3,FALSE)</f>
        <v>Wall Shelf System</v>
      </c>
      <c r="N5968" s="145">
        <v>-6</v>
      </c>
      <c r="O5968" s="141"/>
      <c r="P5968" s="141"/>
    </row>
    <row r="5969" spans="1:16" s="71" customFormat="1" ht="16.5" customHeight="1" outlineLevel="1" x14ac:dyDescent="0.2">
      <c r="A5969" s="60" t="s">
        <v>748</v>
      </c>
      <c r="B5969" s="61">
        <v>43066</v>
      </c>
      <c r="C5969" s="141">
        <v>490</v>
      </c>
      <c r="D5969" s="63" t="str">
        <f>VLOOKUP(C5969,[6]Consolidado!$B$1:$H$1000,4,FALSE)</f>
        <v>En Proceso</v>
      </c>
      <c r="E5969" s="64" t="s">
        <v>40</v>
      </c>
      <c r="F5969" s="65" t="s">
        <v>314</v>
      </c>
      <c r="G5969" s="66">
        <v>100</v>
      </c>
      <c r="H5969" s="67">
        <v>0.40263599999999999</v>
      </c>
      <c r="I5969" s="129">
        <v>40.263599999999997</v>
      </c>
      <c r="J5969" s="86">
        <v>30.663599999999999</v>
      </c>
      <c r="K5969" s="129">
        <f t="shared" si="168"/>
        <v>1.3130747857394434</v>
      </c>
      <c r="L5969" s="142" t="str">
        <f>VLOOKUP(C5969,[6]Consolidado!$B$1:$H$1000,2,FALSE)</f>
        <v>Everything But Water</v>
      </c>
      <c r="M5969" s="144" t="str">
        <f>VLOOKUP(C5969,[6]Consolidado!$B$1:$H$1000,3,FALSE)</f>
        <v>Wall Shelf System</v>
      </c>
      <c r="N5969" s="145">
        <v>-100</v>
      </c>
      <c r="O5969" s="141"/>
      <c r="P5969" s="141"/>
    </row>
    <row r="5970" spans="1:16" s="71" customFormat="1" ht="16.5" customHeight="1" outlineLevel="1" x14ac:dyDescent="0.2">
      <c r="A5970" s="60" t="s">
        <v>748</v>
      </c>
      <c r="B5970" s="61">
        <v>43066</v>
      </c>
      <c r="C5970" s="141">
        <v>428</v>
      </c>
      <c r="D5970" s="63" t="str">
        <f>VLOOKUP(C5970,[6]Consolidado!$B$1:$H$1000,4,FALSE)</f>
        <v>En Proceso</v>
      </c>
      <c r="E5970" s="64" t="s">
        <v>33</v>
      </c>
      <c r="F5970" s="65" t="s">
        <v>753</v>
      </c>
      <c r="G5970" s="66">
        <v>1</v>
      </c>
      <c r="H5970" s="67">
        <v>3004.8656430000001</v>
      </c>
      <c r="I5970" s="129">
        <v>3004.8656430000001</v>
      </c>
      <c r="J5970" s="86">
        <v>30.663599999999999</v>
      </c>
      <c r="K5970" s="129">
        <f t="shared" ref="K5970:K6033" si="169">IFERROR(I5970/J5970,0)</f>
        <v>97.994548683129196</v>
      </c>
      <c r="L5970" s="142" t="str">
        <f>VLOOKUP(C5970,[6]Consolidado!$B$1:$H$1000,2,FALSE)</f>
        <v>WEWORK</v>
      </c>
      <c r="M5970" s="144" t="str">
        <f>VLOOKUP(C5970,[6]Consolidado!$B$1:$H$1000,3,FALSE)</f>
        <v>EMEA-Leon Dining Chair WW-CH-MEC-6849-A</v>
      </c>
      <c r="N5970" s="145">
        <v>-1</v>
      </c>
      <c r="O5970" s="141"/>
      <c r="P5970" s="141"/>
    </row>
    <row r="5971" spans="1:16" s="71" customFormat="1" ht="16.5" customHeight="1" outlineLevel="1" x14ac:dyDescent="0.2">
      <c r="A5971" s="60" t="s">
        <v>748</v>
      </c>
      <c r="B5971" s="61">
        <v>43066</v>
      </c>
      <c r="C5971" s="141">
        <v>380</v>
      </c>
      <c r="D5971" s="63" t="str">
        <f>VLOOKUP(C5971,[6]Consolidado!$B$1:$H$1000,4,FALSE)</f>
        <v>Finalizada</v>
      </c>
      <c r="E5971" s="64" t="s">
        <v>40</v>
      </c>
      <c r="F5971" s="65" t="s">
        <v>343</v>
      </c>
      <c r="G5971" s="66">
        <v>225</v>
      </c>
      <c r="H5971" s="67">
        <v>0.53120699999999998</v>
      </c>
      <c r="I5971" s="129">
        <v>119.521575</v>
      </c>
      <c r="J5971" s="86">
        <v>30.663599999999999</v>
      </c>
      <c r="K5971" s="129">
        <f t="shared" si="169"/>
        <v>3.8978324462881071</v>
      </c>
      <c r="L5971" s="142" t="str">
        <f>VLOOKUP(C5971,[6]Consolidado!$B$1:$H$1000,2,FALSE)</f>
        <v>Papagayo Four Seasons</v>
      </c>
      <c r="M5971" s="144" t="str">
        <f>VLOOKUP(C5971,[6]Consolidado!$B$1:$H$1000,3,FALSE)</f>
        <v>BGE-452: Exterior Table @ Outdoor dining</v>
      </c>
      <c r="N5971" s="145">
        <v>-225</v>
      </c>
      <c r="O5971" s="141"/>
      <c r="P5971" s="141"/>
    </row>
    <row r="5972" spans="1:16" s="71" customFormat="1" ht="16.5" customHeight="1" outlineLevel="1" x14ac:dyDescent="0.2">
      <c r="A5972" s="60" t="s">
        <v>748</v>
      </c>
      <c r="B5972" s="61">
        <v>43066</v>
      </c>
      <c r="C5972" s="141">
        <v>431</v>
      </c>
      <c r="D5972" s="63" t="str">
        <f>VLOOKUP(C5972,[6]Consolidado!$B$1:$H$1000,4,FALSE)</f>
        <v>En Proceso</v>
      </c>
      <c r="E5972" s="64" t="s">
        <v>25</v>
      </c>
      <c r="F5972" s="65" t="s">
        <v>755</v>
      </c>
      <c r="G5972" s="66">
        <v>12.5</v>
      </c>
      <c r="H5972" s="67">
        <v>140.81378000000001</v>
      </c>
      <c r="I5972" s="129">
        <v>1760.1722500000001</v>
      </c>
      <c r="J5972" s="86">
        <v>30.663599999999999</v>
      </c>
      <c r="K5972" s="129">
        <f t="shared" si="169"/>
        <v>57.40266146179836</v>
      </c>
      <c r="L5972" s="142" t="str">
        <f>VLOOKUP(C5972,[6]Consolidado!$B$1:$H$1000,2,FALSE)</f>
        <v>WEWORK</v>
      </c>
      <c r="M5972" s="144" t="str">
        <f>VLOOKUP(C5972,[6]Consolidado!$B$1:$H$1000,3,FALSE)</f>
        <v>EMEA-Bonanza Chair-WW-CH-MEC-6850-B</v>
      </c>
      <c r="N5972" s="145">
        <v>-12.5</v>
      </c>
      <c r="O5972" s="141"/>
      <c r="P5972" s="141"/>
    </row>
    <row r="5973" spans="1:16" s="71" customFormat="1" ht="16.5" customHeight="1" outlineLevel="1" x14ac:dyDescent="0.2">
      <c r="A5973" s="60" t="s">
        <v>748</v>
      </c>
      <c r="B5973" s="61">
        <v>43066</v>
      </c>
      <c r="C5973" s="141">
        <v>457</v>
      </c>
      <c r="D5973" s="63" t="str">
        <f>VLOOKUP(C5973,[6]Consolidado!$B$1:$H$1000,4,FALSE)</f>
        <v>En Proceso</v>
      </c>
      <c r="E5973" s="64" t="s">
        <v>25</v>
      </c>
      <c r="F5973" s="65" t="s">
        <v>755</v>
      </c>
      <c r="G5973" s="66">
        <v>12.5</v>
      </c>
      <c r="H5973" s="67">
        <v>140.81378000000001</v>
      </c>
      <c r="I5973" s="129">
        <v>1760.1722500000001</v>
      </c>
      <c r="J5973" s="86">
        <v>30.663599999999999</v>
      </c>
      <c r="K5973" s="129">
        <f t="shared" si="169"/>
        <v>57.40266146179836</v>
      </c>
      <c r="L5973" s="142" t="str">
        <f>VLOOKUP(C5973,[6]Consolidado!$B$1:$H$1000,2,FALSE)</f>
        <v>WEWORK</v>
      </c>
      <c r="M5973" s="144" t="str">
        <f>VLOOKUP(C5973,[6]Consolidado!$B$1:$H$1000,3,FALSE)</f>
        <v>LATAM-Bonanza Chair-WW-CH-MEC-6850-A</v>
      </c>
      <c r="N5973" s="145">
        <v>-12.5</v>
      </c>
      <c r="O5973" s="141"/>
      <c r="P5973" s="141"/>
    </row>
    <row r="5974" spans="1:16" s="71" customFormat="1" ht="16.5" customHeight="1" outlineLevel="1" x14ac:dyDescent="0.2">
      <c r="A5974" s="60" t="s">
        <v>748</v>
      </c>
      <c r="B5974" s="61">
        <v>43066</v>
      </c>
      <c r="C5974" s="141">
        <v>473</v>
      </c>
      <c r="D5974" s="63" t="str">
        <f>VLOOKUP(C5974,[6]Consolidado!$B$1:$H$1000,4,FALSE)</f>
        <v>En Proceso</v>
      </c>
      <c r="E5974" s="64" t="s">
        <v>40</v>
      </c>
      <c r="F5974" s="65" t="s">
        <v>371</v>
      </c>
      <c r="G5974" s="66">
        <v>1300</v>
      </c>
      <c r="H5974" s="67">
        <v>0.35764800000000002</v>
      </c>
      <c r="I5974" s="129">
        <v>464.94240000000002</v>
      </c>
      <c r="J5974" s="86">
        <v>30.663599999999999</v>
      </c>
      <c r="K5974" s="129">
        <f t="shared" si="169"/>
        <v>15.16268148553986</v>
      </c>
      <c r="L5974" s="142" t="str">
        <f>VLOOKUP(C5974,[6]Consolidado!$B$1:$H$1000,2,FALSE)</f>
        <v>WEWORK</v>
      </c>
      <c r="M5974" s="144" t="str">
        <f>VLOOKUP(C5974,[6]Consolidado!$B$1:$H$1000,3,FALSE)</f>
        <v>LATAM-Leon Dining Chair WW-CH-MEC-6849-A</v>
      </c>
      <c r="N5974" s="145">
        <v>-1300</v>
      </c>
      <c r="O5974" s="141"/>
      <c r="P5974" s="141"/>
    </row>
    <row r="5975" spans="1:16" s="71" customFormat="1" ht="16.5" customHeight="1" outlineLevel="1" x14ac:dyDescent="0.2">
      <c r="A5975" s="60" t="s">
        <v>748</v>
      </c>
      <c r="B5975" s="61">
        <v>43066</v>
      </c>
      <c r="C5975" s="141">
        <v>429</v>
      </c>
      <c r="D5975" s="63" t="str">
        <f>VLOOKUP(C5975,[6]Consolidado!$B$1:$H$1000,4,FALSE)</f>
        <v>En Proceso</v>
      </c>
      <c r="E5975" s="64" t="s">
        <v>78</v>
      </c>
      <c r="F5975" s="65" t="s">
        <v>77</v>
      </c>
      <c r="G5975" s="66">
        <v>1200</v>
      </c>
      <c r="H5975" s="67">
        <v>1.8334699999999999</v>
      </c>
      <c r="I5975" s="129">
        <v>2200.1639999999998</v>
      </c>
      <c r="J5975" s="86">
        <v>30.663599999999999</v>
      </c>
      <c r="K5975" s="129">
        <f t="shared" si="169"/>
        <v>71.751653426212187</v>
      </c>
      <c r="L5975" s="142" t="str">
        <f>VLOOKUP(C5975,[6]Consolidado!$B$1:$H$1000,2,FALSE)</f>
        <v>WEWORK</v>
      </c>
      <c r="M5975" s="144" t="str">
        <f>VLOOKUP(C5975,[6]Consolidado!$B$1:$H$1000,3,FALSE)</f>
        <v>EMEA-Leon Dining Chair WW-CH-MEC-6849-B</v>
      </c>
      <c r="N5975" s="145">
        <v>-1200</v>
      </c>
      <c r="O5975" s="141"/>
      <c r="P5975" s="141"/>
    </row>
    <row r="5976" spans="1:16" s="71" customFormat="1" ht="16.5" customHeight="1" outlineLevel="1" x14ac:dyDescent="0.2">
      <c r="A5976" s="60" t="s">
        <v>748</v>
      </c>
      <c r="B5976" s="61">
        <v>43067</v>
      </c>
      <c r="C5976" s="141">
        <v>514</v>
      </c>
      <c r="D5976" s="63" t="str">
        <f>VLOOKUP(C5976,[6]Consolidado!$B$1:$H$1000,4,FALSE)</f>
        <v>Finalizada</v>
      </c>
      <c r="E5976" s="64" t="s">
        <v>49</v>
      </c>
      <c r="F5976" s="65" t="s">
        <v>467</v>
      </c>
      <c r="G5976" s="66">
        <v>7</v>
      </c>
      <c r="H5976" s="67">
        <v>611.96199999999999</v>
      </c>
      <c r="I5976" s="129">
        <v>4283.7340000000004</v>
      </c>
      <c r="J5976" s="86">
        <v>30.663599999999999</v>
      </c>
      <c r="K5976" s="129">
        <f t="shared" si="169"/>
        <v>139.70094835570515</v>
      </c>
      <c r="L5976" s="142" t="str">
        <f>VLOOKUP(C5976,[6]Consolidado!$B$1:$H$1000,2,FALSE)</f>
        <v>Maderas Collective</v>
      </c>
      <c r="M5976" s="144" t="str">
        <f>VLOOKUP(C5976,[6]Consolidado!$B$1:$H$1000,3,FALSE)</f>
        <v>Estudio de Fotografia</v>
      </c>
      <c r="N5976" s="145">
        <v>-7</v>
      </c>
      <c r="O5976" s="141"/>
      <c r="P5976" s="141"/>
    </row>
    <row r="5977" spans="1:16" s="71" customFormat="1" ht="16.5" customHeight="1" outlineLevel="1" x14ac:dyDescent="0.2">
      <c r="A5977" s="60" t="s">
        <v>748</v>
      </c>
      <c r="B5977" s="61">
        <v>43067</v>
      </c>
      <c r="C5977" s="141">
        <v>517</v>
      </c>
      <c r="D5977" s="63" t="str">
        <f>VLOOKUP(C5977,[6]Consolidado!$B$1:$H$1000,4,FALSE)</f>
        <v>Finalizada</v>
      </c>
      <c r="E5977" s="64" t="s">
        <v>40</v>
      </c>
      <c r="F5977" s="65" t="s">
        <v>436</v>
      </c>
      <c r="G5977" s="66">
        <v>200</v>
      </c>
      <c r="H5977" s="67">
        <v>8.9399999999999993E-2</v>
      </c>
      <c r="I5977" s="129">
        <v>17.88</v>
      </c>
      <c r="J5977" s="86">
        <v>30.663599999999999</v>
      </c>
      <c r="K5977" s="129">
        <f t="shared" si="169"/>
        <v>0.5831017884397135</v>
      </c>
      <c r="L5977" s="142" t="str">
        <f>VLOOKUP(C5977,[6]Consolidado!$B$1:$H$1000,2,FALSE)</f>
        <v>Papagayo Four Seasons</v>
      </c>
      <c r="M5977" s="144" t="str">
        <f>VLOOKUP(C5977,[6]Consolidado!$B$1:$H$1000,3,FALSE)</f>
        <v>BGE-251 Double ottoman @ Bar</v>
      </c>
      <c r="N5977" s="145">
        <v>-200</v>
      </c>
      <c r="O5977" s="141"/>
      <c r="P5977" s="141"/>
    </row>
    <row r="5978" spans="1:16" s="71" customFormat="1" ht="16.5" customHeight="1" outlineLevel="1" x14ac:dyDescent="0.2">
      <c r="A5978" s="60" t="s">
        <v>748</v>
      </c>
      <c r="B5978" s="61">
        <v>43067</v>
      </c>
      <c r="C5978" s="141">
        <v>517</v>
      </c>
      <c r="D5978" s="63" t="str">
        <f>VLOOKUP(C5978,[6]Consolidado!$B$1:$H$1000,4,FALSE)</f>
        <v>Finalizada</v>
      </c>
      <c r="E5978" s="64" t="s">
        <v>40</v>
      </c>
      <c r="F5978" s="65" t="s">
        <v>343</v>
      </c>
      <c r="G5978" s="66">
        <v>200</v>
      </c>
      <c r="H5978" s="67">
        <v>0.55755699999999997</v>
      </c>
      <c r="I5978" s="129">
        <v>111.51139999999999</v>
      </c>
      <c r="J5978" s="86">
        <v>30.663599999999999</v>
      </c>
      <c r="K5978" s="129">
        <f t="shared" si="169"/>
        <v>3.6366049648443104</v>
      </c>
      <c r="L5978" s="142" t="str">
        <f>VLOOKUP(C5978,[6]Consolidado!$B$1:$H$1000,2,FALSE)</f>
        <v>Papagayo Four Seasons</v>
      </c>
      <c r="M5978" s="144" t="str">
        <f>VLOOKUP(C5978,[6]Consolidado!$B$1:$H$1000,3,FALSE)</f>
        <v>BGE-251 Double ottoman @ Bar</v>
      </c>
      <c r="N5978" s="145">
        <v>-200</v>
      </c>
      <c r="O5978" s="141"/>
      <c r="P5978" s="141"/>
    </row>
    <row r="5979" spans="1:16" s="71" customFormat="1" ht="16.5" customHeight="1" outlineLevel="1" x14ac:dyDescent="0.2">
      <c r="A5979" s="60" t="s">
        <v>748</v>
      </c>
      <c r="B5979" s="61">
        <v>43067</v>
      </c>
      <c r="C5979" s="141">
        <v>517</v>
      </c>
      <c r="D5979" s="63" t="str">
        <f>VLOOKUP(C5979,[6]Consolidado!$B$1:$H$1000,4,FALSE)</f>
        <v>Finalizada</v>
      </c>
      <c r="E5979" s="64" t="s">
        <v>40</v>
      </c>
      <c r="F5979" s="65" t="s">
        <v>326</v>
      </c>
      <c r="G5979" s="66">
        <v>120</v>
      </c>
      <c r="H5979" s="67">
        <v>0.80806699999999998</v>
      </c>
      <c r="I5979" s="129">
        <v>96.968040000000002</v>
      </c>
      <c r="J5979" s="86">
        <v>30.663599999999999</v>
      </c>
      <c r="K5979" s="129">
        <f t="shared" si="169"/>
        <v>3.1623175361014364</v>
      </c>
      <c r="L5979" s="142" t="str">
        <f>VLOOKUP(C5979,[6]Consolidado!$B$1:$H$1000,2,FALSE)</f>
        <v>Papagayo Four Seasons</v>
      </c>
      <c r="M5979" s="144" t="str">
        <f>VLOOKUP(C5979,[6]Consolidado!$B$1:$H$1000,3,FALSE)</f>
        <v>BGE-251 Double ottoman @ Bar</v>
      </c>
      <c r="N5979" s="145">
        <v>-120</v>
      </c>
      <c r="O5979" s="141"/>
      <c r="P5979" s="141"/>
    </row>
    <row r="5980" spans="1:16" s="71" customFormat="1" ht="16.5" customHeight="1" outlineLevel="1" x14ac:dyDescent="0.2">
      <c r="A5980" s="60" t="s">
        <v>748</v>
      </c>
      <c r="B5980" s="61">
        <v>43067</v>
      </c>
      <c r="C5980" s="141">
        <v>376</v>
      </c>
      <c r="D5980" s="63" t="str">
        <f>VLOOKUP(C5980,[6]Consolidado!$B$1:$H$1000,4,FALSE)</f>
        <v>Finalizada</v>
      </c>
      <c r="E5980" s="64" t="s">
        <v>33</v>
      </c>
      <c r="F5980" s="65" t="s">
        <v>749</v>
      </c>
      <c r="G5980" s="66">
        <v>28</v>
      </c>
      <c r="H5980" s="67">
        <v>30.553100000000001</v>
      </c>
      <c r="I5980" s="129">
        <v>855.48680000000002</v>
      </c>
      <c r="J5980" s="86">
        <v>30.663599999999999</v>
      </c>
      <c r="K5980" s="129">
        <f t="shared" si="169"/>
        <v>27.899098605512727</v>
      </c>
      <c r="L5980" s="142" t="str">
        <f>VLOOKUP(C5980,[6]Consolidado!$B$1:$H$1000,2,FALSE)</f>
        <v>Papagayo Four Seasons</v>
      </c>
      <c r="M5980" s="144" t="str">
        <f>VLOOKUP(C5980,[6]Consolidado!$B$1:$H$1000,3,FALSE)</f>
        <v>SPG-200 Counter stool @ Live Edge Table</v>
      </c>
      <c r="N5980" s="145">
        <v>-28</v>
      </c>
      <c r="O5980" s="141"/>
      <c r="P5980" s="141"/>
    </row>
    <row r="5981" spans="1:16" s="71" customFormat="1" ht="16.5" customHeight="1" outlineLevel="1" x14ac:dyDescent="0.2">
      <c r="A5981" s="60" t="s">
        <v>748</v>
      </c>
      <c r="B5981" s="61">
        <v>43068</v>
      </c>
      <c r="C5981" s="141">
        <v>457</v>
      </c>
      <c r="D5981" s="63" t="str">
        <f>VLOOKUP(C5981,[6]Consolidado!$B$1:$H$1000,4,FALSE)</f>
        <v>En Proceso</v>
      </c>
      <c r="E5981" s="64" t="s">
        <v>51</v>
      </c>
      <c r="F5981" s="65" t="s">
        <v>468</v>
      </c>
      <c r="G5981" s="66">
        <v>90</v>
      </c>
      <c r="H5981" s="67">
        <v>53.367150000000002</v>
      </c>
      <c r="I5981" s="129">
        <v>4803.0434999999998</v>
      </c>
      <c r="J5981" s="86">
        <v>30.663599999999999</v>
      </c>
      <c r="K5981" s="129">
        <f t="shared" si="169"/>
        <v>156.63664736038822</v>
      </c>
      <c r="L5981" s="142" t="str">
        <f>VLOOKUP(C5981,[6]Consolidado!$B$1:$H$1000,2,FALSE)</f>
        <v>WEWORK</v>
      </c>
      <c r="M5981" s="144" t="str">
        <f>VLOOKUP(C5981,[6]Consolidado!$B$1:$H$1000,3,FALSE)</f>
        <v>LATAM-Bonanza Chair-WW-CH-MEC-6850-A</v>
      </c>
      <c r="N5981" s="145">
        <v>-90</v>
      </c>
      <c r="O5981" s="141"/>
      <c r="P5981" s="141"/>
    </row>
    <row r="5982" spans="1:16" s="71" customFormat="1" ht="16.5" customHeight="1" outlineLevel="1" x14ac:dyDescent="0.2">
      <c r="A5982" s="60" t="s">
        <v>748</v>
      </c>
      <c r="B5982" s="61">
        <v>43068</v>
      </c>
      <c r="C5982" s="141">
        <v>398</v>
      </c>
      <c r="D5982" s="63" t="str">
        <f>VLOOKUP(C5982,[6]Consolidado!$B$1:$H$1000,4,FALSE)</f>
        <v>En Proceso</v>
      </c>
      <c r="E5982" s="64" t="s">
        <v>33</v>
      </c>
      <c r="F5982" s="65" t="s">
        <v>753</v>
      </c>
      <c r="G5982" s="66">
        <v>1</v>
      </c>
      <c r="H5982" s="67">
        <v>3004.8656430000001</v>
      </c>
      <c r="I5982" s="129">
        <v>3004.8656430000001</v>
      </c>
      <c r="J5982" s="86">
        <v>30.663599999999999</v>
      </c>
      <c r="K5982" s="129">
        <f t="shared" si="169"/>
        <v>97.994548683129196</v>
      </c>
      <c r="L5982" s="142" t="str">
        <f>VLOOKUP(C5982,[6]Consolidado!$B$1:$H$1000,2,FALSE)</f>
        <v>WEWORK</v>
      </c>
      <c r="M5982" s="144" t="str">
        <f>VLOOKUP(C5982,[6]Consolidado!$B$1:$H$1000,3,FALSE)</f>
        <v>WC-Bonanza Chair-WW-CH-MEC-6850-A</v>
      </c>
      <c r="N5982" s="145">
        <v>-1</v>
      </c>
      <c r="O5982" s="141"/>
      <c r="P5982" s="141"/>
    </row>
    <row r="5983" spans="1:16" s="71" customFormat="1" ht="16.5" customHeight="1" outlineLevel="1" x14ac:dyDescent="0.2">
      <c r="A5983" s="60" t="s">
        <v>748</v>
      </c>
      <c r="B5983" s="61">
        <v>43042</v>
      </c>
      <c r="C5983" s="141" t="s">
        <v>89</v>
      </c>
      <c r="D5983" s="63" t="str">
        <f>VLOOKUP(C5983,[6]Consolidado!$B$1:$H$1000,4,FALSE)</f>
        <v>En Proceso</v>
      </c>
      <c r="E5983" s="64" t="s">
        <v>33</v>
      </c>
      <c r="F5983" s="65" t="s">
        <v>727</v>
      </c>
      <c r="G5983" s="66">
        <v>669.88</v>
      </c>
      <c r="H5983" s="67">
        <v>2.6158890000000001</v>
      </c>
      <c r="I5983" s="129">
        <v>1752.33172332</v>
      </c>
      <c r="J5983" s="86">
        <v>30.663599999999999</v>
      </c>
      <c r="K5983" s="129">
        <f t="shared" si="169"/>
        <v>57.146966544045711</v>
      </c>
      <c r="L5983" s="142" t="str">
        <f>VLOOKUP(C5983,[6]Consolidado!$B$1:$H$1000,2,FALSE)</f>
        <v>Empaque</v>
      </c>
      <c r="M5983" s="144" t="str">
        <f>VLOOKUP(C5983,[6]Consolidado!$B$1:$H$1000,3,FALSE)</f>
        <v>Material de empaque pendiente de distribuir</v>
      </c>
      <c r="N5983" s="145">
        <v>-669.88</v>
      </c>
      <c r="O5983" s="141"/>
      <c r="P5983" s="141"/>
    </row>
    <row r="5984" spans="1:16" s="71" customFormat="1" ht="16.5" customHeight="1" outlineLevel="1" x14ac:dyDescent="0.2">
      <c r="A5984" s="60" t="s">
        <v>748</v>
      </c>
      <c r="B5984" s="61">
        <v>43040</v>
      </c>
      <c r="C5984" s="141" t="s">
        <v>290</v>
      </c>
      <c r="D5984" s="63" t="str">
        <f>VLOOKUP(C5984,[6]Consolidado!$B$1:$H$1000,4,FALSE)</f>
        <v>En Proceso</v>
      </c>
      <c r="E5984" s="64" t="s">
        <v>25</v>
      </c>
      <c r="F5984" s="65" t="s">
        <v>327</v>
      </c>
      <c r="G5984" s="66">
        <v>2</v>
      </c>
      <c r="H5984" s="67">
        <v>1209.67</v>
      </c>
      <c r="I5984" s="129">
        <v>2419.34</v>
      </c>
      <c r="J5984" s="86">
        <v>30.663599999999999</v>
      </c>
      <c r="K5984" s="129">
        <f t="shared" si="169"/>
        <v>78.899411680298471</v>
      </c>
      <c r="L5984" s="142" t="str">
        <f>VLOOKUP(C5984,[6]Consolidado!$B$1:$H$1000,2,FALSE)</f>
        <v>Acabado</v>
      </c>
      <c r="M5984" s="144" t="str">
        <f>VLOOKUP(C5984,[6]Consolidado!$B$1:$H$1000,3,FALSE)</f>
        <v>Material de acabado pendiente de distribuir</v>
      </c>
      <c r="N5984" s="145">
        <v>-2</v>
      </c>
      <c r="O5984" s="141"/>
      <c r="P5984" s="141"/>
    </row>
    <row r="5985" spans="1:16" s="71" customFormat="1" ht="16.5" customHeight="1" outlineLevel="1" x14ac:dyDescent="0.2">
      <c r="A5985" s="60" t="s">
        <v>748</v>
      </c>
      <c r="B5985" s="61">
        <v>43042</v>
      </c>
      <c r="C5985" s="141" t="s">
        <v>290</v>
      </c>
      <c r="D5985" s="63" t="str">
        <f>VLOOKUP(C5985,[6]Consolidado!$B$1:$H$1000,4,FALSE)</f>
        <v>En Proceso</v>
      </c>
      <c r="E5985" s="64" t="s">
        <v>25</v>
      </c>
      <c r="F5985" s="65" t="s">
        <v>328</v>
      </c>
      <c r="G5985" s="66">
        <v>3</v>
      </c>
      <c r="H5985" s="67">
        <v>348.65001699999999</v>
      </c>
      <c r="I5985" s="129">
        <v>1045.950051</v>
      </c>
      <c r="J5985" s="86">
        <v>30.663599999999999</v>
      </c>
      <c r="K5985" s="129">
        <f t="shared" si="169"/>
        <v>34.11047792822761</v>
      </c>
      <c r="L5985" s="142" t="str">
        <f>VLOOKUP(C5985,[6]Consolidado!$B$1:$H$1000,2,FALSE)</f>
        <v>Acabado</v>
      </c>
      <c r="M5985" s="144" t="str">
        <f>VLOOKUP(C5985,[6]Consolidado!$B$1:$H$1000,3,FALSE)</f>
        <v>Material de acabado pendiente de distribuir</v>
      </c>
      <c r="N5985" s="145">
        <v>-3</v>
      </c>
      <c r="O5985" s="141"/>
      <c r="P5985" s="141"/>
    </row>
    <row r="5986" spans="1:16" s="71" customFormat="1" ht="16.5" customHeight="1" outlineLevel="1" x14ac:dyDescent="0.2">
      <c r="A5986" s="60" t="s">
        <v>748</v>
      </c>
      <c r="B5986" s="61">
        <v>43042</v>
      </c>
      <c r="C5986" s="141" t="s">
        <v>290</v>
      </c>
      <c r="D5986" s="63" t="str">
        <f>VLOOKUP(C5986,[6]Consolidado!$B$1:$H$1000,4,FALSE)</f>
        <v>En Proceso</v>
      </c>
      <c r="E5986" s="64" t="s">
        <v>25</v>
      </c>
      <c r="F5986" s="65" t="s">
        <v>397</v>
      </c>
      <c r="G5986" s="66">
        <v>3</v>
      </c>
      <c r="H5986" s="67">
        <v>941.893146</v>
      </c>
      <c r="I5986" s="129">
        <v>2825.6794380000001</v>
      </c>
      <c r="J5986" s="86">
        <v>30.663599999999999</v>
      </c>
      <c r="K5986" s="129">
        <f t="shared" si="169"/>
        <v>92.150935897937629</v>
      </c>
      <c r="L5986" s="142" t="str">
        <f>VLOOKUP(C5986,[6]Consolidado!$B$1:$H$1000,2,FALSE)</f>
        <v>Acabado</v>
      </c>
      <c r="M5986" s="144" t="str">
        <f>VLOOKUP(C5986,[6]Consolidado!$B$1:$H$1000,3,FALSE)</f>
        <v>Material de acabado pendiente de distribuir</v>
      </c>
      <c r="N5986" s="145">
        <v>-3</v>
      </c>
      <c r="O5986" s="141"/>
      <c r="P5986" s="141"/>
    </row>
    <row r="5987" spans="1:16" s="71" customFormat="1" ht="16.5" customHeight="1" outlineLevel="1" x14ac:dyDescent="0.2">
      <c r="A5987" s="60" t="s">
        <v>748</v>
      </c>
      <c r="B5987" s="61">
        <v>43042</v>
      </c>
      <c r="C5987" s="141" t="s">
        <v>290</v>
      </c>
      <c r="D5987" s="63" t="str">
        <f>VLOOKUP(C5987,[6]Consolidado!$B$1:$H$1000,4,FALSE)</f>
        <v>En Proceso</v>
      </c>
      <c r="E5987" s="64" t="s">
        <v>25</v>
      </c>
      <c r="F5987" s="65" t="s">
        <v>319</v>
      </c>
      <c r="G5987" s="66">
        <v>4</v>
      </c>
      <c r="H5987" s="67">
        <v>1224.899529</v>
      </c>
      <c r="I5987" s="129">
        <v>4899.5981160000001</v>
      </c>
      <c r="J5987" s="86">
        <v>30.663599999999999</v>
      </c>
      <c r="K5987" s="129">
        <f t="shared" si="169"/>
        <v>159.7854823308418</v>
      </c>
      <c r="L5987" s="142" t="str">
        <f>VLOOKUP(C5987,[6]Consolidado!$B$1:$H$1000,2,FALSE)</f>
        <v>Acabado</v>
      </c>
      <c r="M5987" s="144" t="str">
        <f>VLOOKUP(C5987,[6]Consolidado!$B$1:$H$1000,3,FALSE)</f>
        <v>Material de acabado pendiente de distribuir</v>
      </c>
      <c r="N5987" s="145">
        <v>-4</v>
      </c>
      <c r="O5987" s="141"/>
      <c r="P5987" s="141"/>
    </row>
    <row r="5988" spans="1:16" s="71" customFormat="1" ht="16.5" customHeight="1" outlineLevel="1" x14ac:dyDescent="0.2">
      <c r="A5988" s="60" t="s">
        <v>748</v>
      </c>
      <c r="B5988" s="61">
        <v>43042</v>
      </c>
      <c r="C5988" s="141" t="s">
        <v>290</v>
      </c>
      <c r="D5988" s="63" t="str">
        <f>VLOOKUP(C5988,[6]Consolidado!$B$1:$H$1000,4,FALSE)</f>
        <v>En Proceso</v>
      </c>
      <c r="E5988" s="64" t="s">
        <v>25</v>
      </c>
      <c r="F5988" s="65" t="s">
        <v>320</v>
      </c>
      <c r="G5988" s="66">
        <v>4</v>
      </c>
      <c r="H5988" s="67">
        <v>619.3682</v>
      </c>
      <c r="I5988" s="129">
        <v>2477.4728</v>
      </c>
      <c r="J5988" s="86">
        <v>30.663599999999999</v>
      </c>
      <c r="K5988" s="129">
        <f t="shared" si="169"/>
        <v>80.795236045343671</v>
      </c>
      <c r="L5988" s="142" t="str">
        <f>VLOOKUP(C5988,[6]Consolidado!$B$1:$H$1000,2,FALSE)</f>
        <v>Acabado</v>
      </c>
      <c r="M5988" s="144" t="str">
        <f>VLOOKUP(C5988,[6]Consolidado!$B$1:$H$1000,3,FALSE)</f>
        <v>Material de acabado pendiente de distribuir</v>
      </c>
      <c r="N5988" s="145">
        <v>-4</v>
      </c>
      <c r="O5988" s="141"/>
      <c r="P5988" s="141"/>
    </row>
    <row r="5989" spans="1:16" s="71" customFormat="1" ht="16.5" customHeight="1" outlineLevel="1" x14ac:dyDescent="0.2">
      <c r="A5989" s="60" t="s">
        <v>748</v>
      </c>
      <c r="B5989" s="61">
        <v>43042</v>
      </c>
      <c r="C5989" s="141" t="s">
        <v>290</v>
      </c>
      <c r="D5989" s="63" t="str">
        <f>VLOOKUP(C5989,[6]Consolidado!$B$1:$H$1000,4,FALSE)</f>
        <v>En Proceso</v>
      </c>
      <c r="E5989" s="64" t="s">
        <v>25</v>
      </c>
      <c r="F5989" s="65" t="s">
        <v>322</v>
      </c>
      <c r="G5989" s="66">
        <v>4</v>
      </c>
      <c r="H5989" s="67">
        <v>1315.6757459999999</v>
      </c>
      <c r="I5989" s="129">
        <v>5262.7029839999996</v>
      </c>
      <c r="J5989" s="86">
        <v>30.663599999999999</v>
      </c>
      <c r="K5989" s="129">
        <f t="shared" si="169"/>
        <v>171.62704261730519</v>
      </c>
      <c r="L5989" s="142" t="str">
        <f>VLOOKUP(C5989,[6]Consolidado!$B$1:$H$1000,2,FALSE)</f>
        <v>Acabado</v>
      </c>
      <c r="M5989" s="144" t="str">
        <f>VLOOKUP(C5989,[6]Consolidado!$B$1:$H$1000,3,FALSE)</f>
        <v>Material de acabado pendiente de distribuir</v>
      </c>
      <c r="N5989" s="145">
        <v>-4</v>
      </c>
      <c r="O5989" s="141"/>
      <c r="P5989" s="141"/>
    </row>
    <row r="5990" spans="1:16" s="71" customFormat="1" ht="16.5" customHeight="1" outlineLevel="1" x14ac:dyDescent="0.2">
      <c r="A5990" s="60" t="s">
        <v>748</v>
      </c>
      <c r="B5990" s="61">
        <v>43042</v>
      </c>
      <c r="C5990" s="141" t="s">
        <v>290</v>
      </c>
      <c r="D5990" s="63" t="str">
        <f>VLOOKUP(C5990,[6]Consolidado!$B$1:$H$1000,4,FALSE)</f>
        <v>En Proceso</v>
      </c>
      <c r="E5990" s="64" t="s">
        <v>25</v>
      </c>
      <c r="F5990" s="65" t="s">
        <v>318</v>
      </c>
      <c r="G5990" s="66">
        <v>4</v>
      </c>
      <c r="H5990" s="67">
        <v>979.97469999999998</v>
      </c>
      <c r="I5990" s="129">
        <v>3919.8987999999999</v>
      </c>
      <c r="J5990" s="86">
        <v>30.663599999999999</v>
      </c>
      <c r="K5990" s="129">
        <f t="shared" si="169"/>
        <v>127.8355705135731</v>
      </c>
      <c r="L5990" s="142" t="str">
        <f>VLOOKUP(C5990,[6]Consolidado!$B$1:$H$1000,2,FALSE)</f>
        <v>Acabado</v>
      </c>
      <c r="M5990" s="144" t="str">
        <f>VLOOKUP(C5990,[6]Consolidado!$B$1:$H$1000,3,FALSE)</f>
        <v>Material de acabado pendiente de distribuir</v>
      </c>
      <c r="N5990" s="145">
        <v>-4</v>
      </c>
      <c r="O5990" s="141"/>
      <c r="P5990" s="141"/>
    </row>
    <row r="5991" spans="1:16" s="71" customFormat="1" ht="16.5" customHeight="1" outlineLevel="1" x14ac:dyDescent="0.2">
      <c r="A5991" s="60" t="s">
        <v>748</v>
      </c>
      <c r="B5991" s="61">
        <v>43043</v>
      </c>
      <c r="C5991" s="141" t="s">
        <v>290</v>
      </c>
      <c r="D5991" s="63" t="str">
        <f>VLOOKUP(C5991,[6]Consolidado!$B$1:$H$1000,4,FALSE)</f>
        <v>En Proceso</v>
      </c>
      <c r="E5991" s="64" t="s">
        <v>25</v>
      </c>
      <c r="F5991" s="65" t="s">
        <v>398</v>
      </c>
      <c r="G5991" s="66">
        <v>3</v>
      </c>
      <c r="H5991" s="67">
        <v>343.60447399999998</v>
      </c>
      <c r="I5991" s="129">
        <v>1030.8134219999999</v>
      </c>
      <c r="J5991" s="86">
        <v>30.663599999999999</v>
      </c>
      <c r="K5991" s="129">
        <f t="shared" si="169"/>
        <v>33.616842836457558</v>
      </c>
      <c r="L5991" s="142" t="str">
        <f>VLOOKUP(C5991,[6]Consolidado!$B$1:$H$1000,2,FALSE)</f>
        <v>Acabado</v>
      </c>
      <c r="M5991" s="144" t="str">
        <f>VLOOKUP(C5991,[6]Consolidado!$B$1:$H$1000,3,FALSE)</f>
        <v>Material de acabado pendiente de distribuir</v>
      </c>
      <c r="N5991" s="145">
        <v>-3</v>
      </c>
      <c r="O5991" s="141"/>
      <c r="P5991" s="141"/>
    </row>
    <row r="5992" spans="1:16" s="71" customFormat="1" ht="16.5" customHeight="1" outlineLevel="1" x14ac:dyDescent="0.2">
      <c r="A5992" s="60" t="s">
        <v>748</v>
      </c>
      <c r="B5992" s="61">
        <v>43043</v>
      </c>
      <c r="C5992" s="141" t="s">
        <v>290</v>
      </c>
      <c r="D5992" s="63" t="str">
        <f>VLOOKUP(C5992,[6]Consolidado!$B$1:$H$1000,4,FALSE)</f>
        <v>En Proceso</v>
      </c>
      <c r="E5992" s="64" t="s">
        <v>25</v>
      </c>
      <c r="F5992" s="65" t="s">
        <v>397</v>
      </c>
      <c r="G5992" s="66">
        <v>2</v>
      </c>
      <c r="H5992" s="67">
        <v>941.893146</v>
      </c>
      <c r="I5992" s="129">
        <v>1883.786292</v>
      </c>
      <c r="J5992" s="86">
        <v>30.663599999999999</v>
      </c>
      <c r="K5992" s="129">
        <f t="shared" si="169"/>
        <v>61.433957265291752</v>
      </c>
      <c r="L5992" s="142" t="str">
        <f>VLOOKUP(C5992,[6]Consolidado!$B$1:$H$1000,2,FALSE)</f>
        <v>Acabado</v>
      </c>
      <c r="M5992" s="144" t="str">
        <f>VLOOKUP(C5992,[6]Consolidado!$B$1:$H$1000,3,FALSE)</f>
        <v>Material de acabado pendiente de distribuir</v>
      </c>
      <c r="N5992" s="145">
        <v>-2</v>
      </c>
      <c r="O5992" s="141"/>
      <c r="P5992" s="141"/>
    </row>
    <row r="5993" spans="1:16" s="71" customFormat="1" ht="16.5" customHeight="1" outlineLevel="1" x14ac:dyDescent="0.2">
      <c r="A5993" s="60" t="s">
        <v>748</v>
      </c>
      <c r="B5993" s="61">
        <v>43043</v>
      </c>
      <c r="C5993" s="141" t="s">
        <v>290</v>
      </c>
      <c r="D5993" s="63" t="str">
        <f>VLOOKUP(C5993,[6]Consolidado!$B$1:$H$1000,4,FALSE)</f>
        <v>En Proceso</v>
      </c>
      <c r="E5993" s="64" t="s">
        <v>25</v>
      </c>
      <c r="F5993" s="65" t="s">
        <v>328</v>
      </c>
      <c r="G5993" s="66">
        <v>5</v>
      </c>
      <c r="H5993" s="67">
        <v>348.65001699999999</v>
      </c>
      <c r="I5993" s="129">
        <v>1743.2500849999999</v>
      </c>
      <c r="J5993" s="86">
        <v>30.663599999999999</v>
      </c>
      <c r="K5993" s="129">
        <f t="shared" si="169"/>
        <v>56.850796547046009</v>
      </c>
      <c r="L5993" s="142" t="str">
        <f>VLOOKUP(C5993,[6]Consolidado!$B$1:$H$1000,2,FALSE)</f>
        <v>Acabado</v>
      </c>
      <c r="M5993" s="144" t="str">
        <f>VLOOKUP(C5993,[6]Consolidado!$B$1:$H$1000,3,FALSE)</f>
        <v>Material de acabado pendiente de distribuir</v>
      </c>
      <c r="N5993" s="145">
        <v>-5</v>
      </c>
      <c r="O5993" s="141"/>
      <c r="P5993" s="141"/>
    </row>
    <row r="5994" spans="1:16" s="71" customFormat="1" ht="16.5" customHeight="1" outlineLevel="1" x14ac:dyDescent="0.2">
      <c r="A5994" s="60" t="s">
        <v>748</v>
      </c>
      <c r="B5994" s="61">
        <v>43045</v>
      </c>
      <c r="C5994" s="141" t="s">
        <v>290</v>
      </c>
      <c r="D5994" s="63" t="str">
        <f>VLOOKUP(C5994,[6]Consolidado!$B$1:$H$1000,4,FALSE)</f>
        <v>En Proceso</v>
      </c>
      <c r="E5994" s="64" t="s">
        <v>25</v>
      </c>
      <c r="F5994" s="65" t="s">
        <v>320</v>
      </c>
      <c r="G5994" s="66">
        <v>4</v>
      </c>
      <c r="H5994" s="67">
        <v>619.3682</v>
      </c>
      <c r="I5994" s="129">
        <v>2477.4728</v>
      </c>
      <c r="J5994" s="86">
        <v>30.663599999999999</v>
      </c>
      <c r="K5994" s="129">
        <f t="shared" si="169"/>
        <v>80.795236045343671</v>
      </c>
      <c r="L5994" s="142" t="str">
        <f>VLOOKUP(C5994,[6]Consolidado!$B$1:$H$1000,2,FALSE)</f>
        <v>Acabado</v>
      </c>
      <c r="M5994" s="144" t="str">
        <f>VLOOKUP(C5994,[6]Consolidado!$B$1:$H$1000,3,FALSE)</f>
        <v>Material de acabado pendiente de distribuir</v>
      </c>
      <c r="N5994" s="145">
        <v>-4</v>
      </c>
      <c r="O5994" s="141"/>
      <c r="P5994" s="141"/>
    </row>
    <row r="5995" spans="1:16" s="71" customFormat="1" ht="16.5" customHeight="1" outlineLevel="1" x14ac:dyDescent="0.2">
      <c r="A5995" s="60" t="s">
        <v>748</v>
      </c>
      <c r="B5995" s="61">
        <v>43045</v>
      </c>
      <c r="C5995" s="141" t="s">
        <v>290</v>
      </c>
      <c r="D5995" s="63" t="str">
        <f>VLOOKUP(C5995,[6]Consolidado!$B$1:$H$1000,4,FALSE)</f>
        <v>En Proceso</v>
      </c>
      <c r="E5995" s="64" t="s">
        <v>25</v>
      </c>
      <c r="F5995" s="65" t="s">
        <v>322</v>
      </c>
      <c r="G5995" s="66">
        <v>4</v>
      </c>
      <c r="H5995" s="67">
        <v>1315.6757459999999</v>
      </c>
      <c r="I5995" s="129">
        <v>5262.7029839999996</v>
      </c>
      <c r="J5995" s="86">
        <v>30.663599999999999</v>
      </c>
      <c r="K5995" s="129">
        <f t="shared" si="169"/>
        <v>171.62704261730519</v>
      </c>
      <c r="L5995" s="142" t="str">
        <f>VLOOKUP(C5995,[6]Consolidado!$B$1:$H$1000,2,FALSE)</f>
        <v>Acabado</v>
      </c>
      <c r="M5995" s="144" t="str">
        <f>VLOOKUP(C5995,[6]Consolidado!$B$1:$H$1000,3,FALSE)</f>
        <v>Material de acabado pendiente de distribuir</v>
      </c>
      <c r="N5995" s="145">
        <v>-4</v>
      </c>
      <c r="O5995" s="141"/>
      <c r="P5995" s="141"/>
    </row>
    <row r="5996" spans="1:16" s="71" customFormat="1" ht="16.5" customHeight="1" outlineLevel="1" x14ac:dyDescent="0.2">
      <c r="A5996" s="60" t="s">
        <v>748</v>
      </c>
      <c r="B5996" s="61">
        <v>43045</v>
      </c>
      <c r="C5996" s="141" t="s">
        <v>290</v>
      </c>
      <c r="D5996" s="63" t="str">
        <f>VLOOKUP(C5996,[6]Consolidado!$B$1:$H$1000,4,FALSE)</f>
        <v>En Proceso</v>
      </c>
      <c r="E5996" s="64" t="s">
        <v>25</v>
      </c>
      <c r="F5996" s="65" t="s">
        <v>319</v>
      </c>
      <c r="G5996" s="66">
        <v>4</v>
      </c>
      <c r="H5996" s="67">
        <v>1224.899529</v>
      </c>
      <c r="I5996" s="129">
        <v>4899.5981160000001</v>
      </c>
      <c r="J5996" s="86">
        <v>30.663599999999999</v>
      </c>
      <c r="K5996" s="129">
        <f t="shared" si="169"/>
        <v>159.7854823308418</v>
      </c>
      <c r="L5996" s="142" t="str">
        <f>VLOOKUP(C5996,[6]Consolidado!$B$1:$H$1000,2,FALSE)</f>
        <v>Acabado</v>
      </c>
      <c r="M5996" s="144" t="str">
        <f>VLOOKUP(C5996,[6]Consolidado!$B$1:$H$1000,3,FALSE)</f>
        <v>Material de acabado pendiente de distribuir</v>
      </c>
      <c r="N5996" s="145">
        <v>-4</v>
      </c>
      <c r="O5996" s="141"/>
      <c r="P5996" s="141"/>
    </row>
    <row r="5997" spans="1:16" s="71" customFormat="1" ht="16.5" customHeight="1" outlineLevel="1" x14ac:dyDescent="0.2">
      <c r="A5997" s="60" t="s">
        <v>748</v>
      </c>
      <c r="B5997" s="61">
        <v>43045</v>
      </c>
      <c r="C5997" s="141" t="s">
        <v>290</v>
      </c>
      <c r="D5997" s="63" t="str">
        <f>VLOOKUP(C5997,[6]Consolidado!$B$1:$H$1000,4,FALSE)</f>
        <v>En Proceso</v>
      </c>
      <c r="E5997" s="64" t="s">
        <v>25</v>
      </c>
      <c r="F5997" s="65" t="s">
        <v>318</v>
      </c>
      <c r="G5997" s="66">
        <v>4</v>
      </c>
      <c r="H5997" s="67">
        <v>979.97469999999998</v>
      </c>
      <c r="I5997" s="129">
        <v>3919.8987999999999</v>
      </c>
      <c r="J5997" s="86">
        <v>30.663599999999999</v>
      </c>
      <c r="K5997" s="129">
        <f t="shared" si="169"/>
        <v>127.8355705135731</v>
      </c>
      <c r="L5997" s="142" t="str">
        <f>VLOOKUP(C5997,[6]Consolidado!$B$1:$H$1000,2,FALSE)</f>
        <v>Acabado</v>
      </c>
      <c r="M5997" s="144" t="str">
        <f>VLOOKUP(C5997,[6]Consolidado!$B$1:$H$1000,3,FALSE)</f>
        <v>Material de acabado pendiente de distribuir</v>
      </c>
      <c r="N5997" s="145">
        <v>-4</v>
      </c>
      <c r="O5997" s="141"/>
      <c r="P5997" s="141"/>
    </row>
    <row r="5998" spans="1:16" s="71" customFormat="1" ht="16.5" customHeight="1" outlineLevel="1" x14ac:dyDescent="0.2">
      <c r="A5998" s="60" t="s">
        <v>748</v>
      </c>
      <c r="B5998" s="61">
        <v>43046</v>
      </c>
      <c r="C5998" s="141" t="s">
        <v>290</v>
      </c>
      <c r="D5998" s="63" t="str">
        <f>VLOOKUP(C5998,[6]Consolidado!$B$1:$H$1000,4,FALSE)</f>
        <v>En Proceso</v>
      </c>
      <c r="E5998" s="64" t="s">
        <v>25</v>
      </c>
      <c r="F5998" s="65" t="s">
        <v>320</v>
      </c>
      <c r="G5998" s="66">
        <v>5</v>
      </c>
      <c r="H5998" s="67">
        <v>619.3682</v>
      </c>
      <c r="I5998" s="129">
        <v>3096.8409999999999</v>
      </c>
      <c r="J5998" s="86">
        <v>30.663599999999999</v>
      </c>
      <c r="K5998" s="129">
        <f t="shared" si="169"/>
        <v>100.99404505667958</v>
      </c>
      <c r="L5998" s="142" t="str">
        <f>VLOOKUP(C5998,[6]Consolidado!$B$1:$H$1000,2,FALSE)</f>
        <v>Acabado</v>
      </c>
      <c r="M5998" s="144" t="str">
        <f>VLOOKUP(C5998,[6]Consolidado!$B$1:$H$1000,3,FALSE)</f>
        <v>Material de acabado pendiente de distribuir</v>
      </c>
      <c r="N5998" s="145">
        <v>-5</v>
      </c>
      <c r="O5998" s="141"/>
      <c r="P5998" s="141"/>
    </row>
    <row r="5999" spans="1:16" s="71" customFormat="1" ht="16.5" customHeight="1" outlineLevel="1" x14ac:dyDescent="0.2">
      <c r="A5999" s="60" t="s">
        <v>748</v>
      </c>
      <c r="B5999" s="61">
        <v>43046</v>
      </c>
      <c r="C5999" s="141" t="s">
        <v>290</v>
      </c>
      <c r="D5999" s="63" t="str">
        <f>VLOOKUP(C5999,[6]Consolidado!$B$1:$H$1000,4,FALSE)</f>
        <v>En Proceso</v>
      </c>
      <c r="E5999" s="64" t="s">
        <v>25</v>
      </c>
      <c r="F5999" s="65" t="s">
        <v>322</v>
      </c>
      <c r="G5999" s="66">
        <v>5</v>
      </c>
      <c r="H5999" s="67">
        <v>1315.6757459999999</v>
      </c>
      <c r="I5999" s="129">
        <v>6578.3787299999995</v>
      </c>
      <c r="J5999" s="86">
        <v>30.663599999999999</v>
      </c>
      <c r="K5999" s="129">
        <f t="shared" si="169"/>
        <v>214.53380327163151</v>
      </c>
      <c r="L5999" s="142" t="str">
        <f>VLOOKUP(C5999,[6]Consolidado!$B$1:$H$1000,2,FALSE)</f>
        <v>Acabado</v>
      </c>
      <c r="M5999" s="144" t="str">
        <f>VLOOKUP(C5999,[6]Consolidado!$B$1:$H$1000,3,FALSE)</f>
        <v>Material de acabado pendiente de distribuir</v>
      </c>
      <c r="N5999" s="145">
        <v>-5</v>
      </c>
      <c r="O5999" s="141"/>
      <c r="P5999" s="141"/>
    </row>
    <row r="6000" spans="1:16" s="71" customFormat="1" ht="16.5" customHeight="1" outlineLevel="1" x14ac:dyDescent="0.2">
      <c r="A6000" s="60" t="s">
        <v>748</v>
      </c>
      <c r="B6000" s="61">
        <v>43046</v>
      </c>
      <c r="C6000" s="141" t="s">
        <v>290</v>
      </c>
      <c r="D6000" s="63" t="str">
        <f>VLOOKUP(C6000,[6]Consolidado!$B$1:$H$1000,4,FALSE)</f>
        <v>En Proceso</v>
      </c>
      <c r="E6000" s="64" t="s">
        <v>25</v>
      </c>
      <c r="F6000" s="65" t="s">
        <v>319</v>
      </c>
      <c r="G6000" s="66">
        <v>5</v>
      </c>
      <c r="H6000" s="67">
        <v>1224.899529</v>
      </c>
      <c r="I6000" s="129">
        <v>6124.4976450000004</v>
      </c>
      <c r="J6000" s="86">
        <v>30.663599999999999</v>
      </c>
      <c r="K6000" s="129">
        <f t="shared" si="169"/>
        <v>199.73185291355225</v>
      </c>
      <c r="L6000" s="142" t="str">
        <f>VLOOKUP(C6000,[6]Consolidado!$B$1:$H$1000,2,FALSE)</f>
        <v>Acabado</v>
      </c>
      <c r="M6000" s="144" t="str">
        <f>VLOOKUP(C6000,[6]Consolidado!$B$1:$H$1000,3,FALSE)</f>
        <v>Material de acabado pendiente de distribuir</v>
      </c>
      <c r="N6000" s="145">
        <v>-5</v>
      </c>
      <c r="O6000" s="141"/>
      <c r="P6000" s="141"/>
    </row>
    <row r="6001" spans="1:16" s="71" customFormat="1" ht="16.5" customHeight="1" outlineLevel="1" x14ac:dyDescent="0.2">
      <c r="A6001" s="60" t="s">
        <v>748</v>
      </c>
      <c r="B6001" s="61">
        <v>43046</v>
      </c>
      <c r="C6001" s="141" t="s">
        <v>290</v>
      </c>
      <c r="D6001" s="63" t="str">
        <f>VLOOKUP(C6001,[6]Consolidado!$B$1:$H$1000,4,FALSE)</f>
        <v>En Proceso</v>
      </c>
      <c r="E6001" s="64" t="s">
        <v>25</v>
      </c>
      <c r="F6001" s="65" t="s">
        <v>318</v>
      </c>
      <c r="G6001" s="66">
        <v>5</v>
      </c>
      <c r="H6001" s="67">
        <v>979.97469999999998</v>
      </c>
      <c r="I6001" s="129">
        <v>4899.8734999999997</v>
      </c>
      <c r="J6001" s="86">
        <v>30.663599999999999</v>
      </c>
      <c r="K6001" s="129">
        <f t="shared" si="169"/>
        <v>159.79446314196636</v>
      </c>
      <c r="L6001" s="142" t="str">
        <f>VLOOKUP(C6001,[6]Consolidado!$B$1:$H$1000,2,FALSE)</f>
        <v>Acabado</v>
      </c>
      <c r="M6001" s="144" t="str">
        <f>VLOOKUP(C6001,[6]Consolidado!$B$1:$H$1000,3,FALSE)</f>
        <v>Material de acabado pendiente de distribuir</v>
      </c>
      <c r="N6001" s="145">
        <v>-5</v>
      </c>
      <c r="O6001" s="141"/>
      <c r="P6001" s="141"/>
    </row>
    <row r="6002" spans="1:16" s="71" customFormat="1" ht="16.5" customHeight="1" outlineLevel="1" x14ac:dyDescent="0.2">
      <c r="A6002" s="60" t="s">
        <v>748</v>
      </c>
      <c r="B6002" s="61">
        <v>43068</v>
      </c>
      <c r="C6002" s="141">
        <v>373</v>
      </c>
      <c r="D6002" s="63" t="str">
        <f>VLOOKUP(C6002,[6]Consolidado!$B$1:$H$1000,4,FALSE)</f>
        <v>Finalizada</v>
      </c>
      <c r="E6002" s="64" t="s">
        <v>78</v>
      </c>
      <c r="F6002" s="65" t="s">
        <v>304</v>
      </c>
      <c r="G6002" s="66">
        <v>64</v>
      </c>
      <c r="H6002" s="67">
        <v>8.455209</v>
      </c>
      <c r="I6002" s="129">
        <v>541.133376</v>
      </c>
      <c r="J6002" s="86">
        <v>30.663599999999999</v>
      </c>
      <c r="K6002" s="129">
        <f t="shared" si="169"/>
        <v>17.647418307048095</v>
      </c>
      <c r="L6002" s="142" t="str">
        <f>VLOOKUP(C6002,[6]Consolidado!$B$1:$H$1000,2,FALSE)</f>
        <v>Papagayo Four Seasons</v>
      </c>
      <c r="M6002" s="144" t="str">
        <f>VLOOKUP(C6002,[6]Consolidado!$B$1:$H$1000,3,FALSE)</f>
        <v>IT-200 Barstool @ Bar</v>
      </c>
      <c r="N6002" s="145">
        <v>-64</v>
      </c>
      <c r="O6002" s="141"/>
      <c r="P6002" s="141"/>
    </row>
    <row r="6003" spans="1:16" s="71" customFormat="1" ht="16.5" customHeight="1" outlineLevel="1" x14ac:dyDescent="0.2">
      <c r="A6003" s="60" t="s">
        <v>748</v>
      </c>
      <c r="B6003" s="61">
        <v>43068</v>
      </c>
      <c r="C6003" s="141">
        <v>373</v>
      </c>
      <c r="D6003" s="63" t="str">
        <f>VLOOKUP(C6003,[6]Consolidado!$B$1:$H$1000,4,FALSE)</f>
        <v>Finalizada</v>
      </c>
      <c r="E6003" s="64" t="s">
        <v>78</v>
      </c>
      <c r="F6003" s="65" t="s">
        <v>342</v>
      </c>
      <c r="G6003" s="66">
        <v>64</v>
      </c>
      <c r="H6003" s="67">
        <v>7.5415029999999996</v>
      </c>
      <c r="I6003" s="129">
        <v>482.65619199999998</v>
      </c>
      <c r="J6003" s="86">
        <v>30.663599999999999</v>
      </c>
      <c r="K6003" s="129">
        <f t="shared" si="169"/>
        <v>15.740362905855802</v>
      </c>
      <c r="L6003" s="142" t="str">
        <f>VLOOKUP(C6003,[6]Consolidado!$B$1:$H$1000,2,FALSE)</f>
        <v>Papagayo Four Seasons</v>
      </c>
      <c r="M6003" s="144" t="str">
        <f>VLOOKUP(C6003,[6]Consolidado!$B$1:$H$1000,3,FALSE)</f>
        <v>IT-200 Barstool @ Bar</v>
      </c>
      <c r="N6003" s="145">
        <v>-64</v>
      </c>
      <c r="O6003" s="141"/>
      <c r="P6003" s="141"/>
    </row>
    <row r="6004" spans="1:16" s="71" customFormat="1" ht="16.5" customHeight="1" outlineLevel="1" x14ac:dyDescent="0.2">
      <c r="A6004" s="60" t="s">
        <v>748</v>
      </c>
      <c r="B6004" s="61">
        <v>43046</v>
      </c>
      <c r="C6004" s="141" t="s">
        <v>290</v>
      </c>
      <c r="D6004" s="63" t="str">
        <f>VLOOKUP(C6004,[6]Consolidado!$B$1:$H$1000,4,FALSE)</f>
        <v>En Proceso</v>
      </c>
      <c r="E6004" s="64" t="s">
        <v>25</v>
      </c>
      <c r="F6004" s="65" t="s">
        <v>328</v>
      </c>
      <c r="G6004" s="66">
        <v>3</v>
      </c>
      <c r="H6004" s="67">
        <v>348.65001699999999</v>
      </c>
      <c r="I6004" s="129">
        <v>1045.950051</v>
      </c>
      <c r="J6004" s="86">
        <v>30.663599999999999</v>
      </c>
      <c r="K6004" s="129">
        <f t="shared" si="169"/>
        <v>34.11047792822761</v>
      </c>
      <c r="L6004" s="142" t="str">
        <f>VLOOKUP(C6004,[6]Consolidado!$B$1:$H$1000,2,FALSE)</f>
        <v>Acabado</v>
      </c>
      <c r="M6004" s="144" t="str">
        <f>VLOOKUP(C6004,[6]Consolidado!$B$1:$H$1000,3,FALSE)</f>
        <v>Material de acabado pendiente de distribuir</v>
      </c>
      <c r="N6004" s="145">
        <v>-3</v>
      </c>
      <c r="O6004" s="141"/>
      <c r="P6004" s="141"/>
    </row>
    <row r="6005" spans="1:16" s="71" customFormat="1" ht="16.5" customHeight="1" outlineLevel="1" x14ac:dyDescent="0.2">
      <c r="A6005" s="60" t="s">
        <v>748</v>
      </c>
      <c r="B6005" s="61">
        <v>43046</v>
      </c>
      <c r="C6005" s="141" t="s">
        <v>290</v>
      </c>
      <c r="D6005" s="63" t="str">
        <f>VLOOKUP(C6005,[6]Consolidado!$B$1:$H$1000,4,FALSE)</f>
        <v>En Proceso</v>
      </c>
      <c r="E6005" s="64" t="s">
        <v>25</v>
      </c>
      <c r="F6005" s="65" t="s">
        <v>397</v>
      </c>
      <c r="G6005" s="66">
        <v>3</v>
      </c>
      <c r="H6005" s="67">
        <v>941.893146</v>
      </c>
      <c r="I6005" s="129">
        <v>2825.6794380000001</v>
      </c>
      <c r="J6005" s="86">
        <v>30.663599999999999</v>
      </c>
      <c r="K6005" s="129">
        <f t="shared" si="169"/>
        <v>92.150935897937629</v>
      </c>
      <c r="L6005" s="142" t="str">
        <f>VLOOKUP(C6005,[6]Consolidado!$B$1:$H$1000,2,FALSE)</f>
        <v>Acabado</v>
      </c>
      <c r="M6005" s="144" t="str">
        <f>VLOOKUP(C6005,[6]Consolidado!$B$1:$H$1000,3,FALSE)</f>
        <v>Material de acabado pendiente de distribuir</v>
      </c>
      <c r="N6005" s="145">
        <v>-3</v>
      </c>
      <c r="O6005" s="141"/>
      <c r="P6005" s="141"/>
    </row>
    <row r="6006" spans="1:16" s="71" customFormat="1" ht="16.5" customHeight="1" outlineLevel="1" x14ac:dyDescent="0.2">
      <c r="A6006" s="60" t="s">
        <v>748</v>
      </c>
      <c r="B6006" s="61">
        <v>43068</v>
      </c>
      <c r="C6006" s="141">
        <v>446</v>
      </c>
      <c r="D6006" s="63" t="str">
        <f>VLOOKUP(C6006,[6]Consolidado!$B$1:$H$1000,4,FALSE)</f>
        <v>En Proceso</v>
      </c>
      <c r="E6006" s="64" t="s">
        <v>40</v>
      </c>
      <c r="F6006" s="65" t="s">
        <v>98</v>
      </c>
      <c r="G6006" s="66">
        <v>150</v>
      </c>
      <c r="H6006" s="67">
        <v>0.24798899999999999</v>
      </c>
      <c r="I6006" s="129">
        <v>37.198349999999998</v>
      </c>
      <c r="J6006" s="86">
        <v>30.663599999999999</v>
      </c>
      <c r="K6006" s="129">
        <f t="shared" si="169"/>
        <v>1.2131109850115447</v>
      </c>
      <c r="L6006" s="142" t="str">
        <f>VLOOKUP(C6006,[6]Consolidado!$B$1:$H$1000,2,FALSE)</f>
        <v>Maderas Collective</v>
      </c>
      <c r="M6006" s="144" t="str">
        <f>VLOOKUP(C6006,[6]Consolidado!$B$1:$H$1000,3,FALSE)</f>
        <v>Plantilla Silla Wework</v>
      </c>
      <c r="N6006" s="145">
        <v>-150</v>
      </c>
      <c r="O6006" s="141"/>
      <c r="P6006" s="141"/>
    </row>
    <row r="6007" spans="1:16" s="71" customFormat="1" ht="16.5" customHeight="1" outlineLevel="1" x14ac:dyDescent="0.2">
      <c r="A6007" s="60" t="s">
        <v>748</v>
      </c>
      <c r="B6007" s="61">
        <v>43068</v>
      </c>
      <c r="C6007" s="141">
        <v>375</v>
      </c>
      <c r="D6007" s="63" t="str">
        <f>VLOOKUP(C6007,[6]Consolidado!$B$1:$H$1000,4,FALSE)</f>
        <v>Finalizada</v>
      </c>
      <c r="E6007" s="64" t="s">
        <v>78</v>
      </c>
      <c r="F6007" s="65" t="s">
        <v>342</v>
      </c>
      <c r="G6007" s="66">
        <v>40</v>
      </c>
      <c r="H6007" s="67">
        <v>7.5415029999999996</v>
      </c>
      <c r="I6007" s="129">
        <v>301.66012000000001</v>
      </c>
      <c r="J6007" s="86">
        <v>30.663599999999999</v>
      </c>
      <c r="K6007" s="129">
        <f t="shared" si="169"/>
        <v>9.8377268161598774</v>
      </c>
      <c r="L6007" s="142" t="str">
        <f>VLOOKUP(C6007,[6]Consolidado!$B$1:$H$1000,2,FALSE)</f>
        <v>Papagayo Four Seasons</v>
      </c>
      <c r="M6007" s="144" t="str">
        <f>VLOOKUP(C6007,[6]Consolidado!$B$1:$H$1000,3,FALSE)</f>
        <v>LIB-401 Wood Block Cluster @ Central Lounge</v>
      </c>
      <c r="N6007" s="145">
        <v>-40</v>
      </c>
      <c r="O6007" s="141"/>
      <c r="P6007" s="141"/>
    </row>
    <row r="6008" spans="1:16" s="71" customFormat="1" ht="16.5" customHeight="1" outlineLevel="1" x14ac:dyDescent="0.2">
      <c r="A6008" s="60" t="s">
        <v>748</v>
      </c>
      <c r="B6008" s="61">
        <v>43068</v>
      </c>
      <c r="C6008" s="141">
        <v>397</v>
      </c>
      <c r="D6008" s="63" t="str">
        <f>VLOOKUP(C6008,[6]Consolidado!$B$1:$H$1000,4,FALSE)</f>
        <v>En Proceso</v>
      </c>
      <c r="E6008" s="64" t="s">
        <v>33</v>
      </c>
      <c r="F6008" s="65" t="s">
        <v>753</v>
      </c>
      <c r="G6008" s="66">
        <v>4</v>
      </c>
      <c r="H6008" s="67">
        <v>3004.8656430000001</v>
      </c>
      <c r="I6008" s="129">
        <v>12019.462572</v>
      </c>
      <c r="J6008" s="86">
        <v>30.663599999999999</v>
      </c>
      <c r="K6008" s="129">
        <f t="shared" si="169"/>
        <v>391.97819473251678</v>
      </c>
      <c r="L6008" s="142" t="str">
        <f>VLOOKUP(C6008,[6]Consolidado!$B$1:$H$1000,2,FALSE)</f>
        <v>WEWORK</v>
      </c>
      <c r="M6008" s="144" t="str">
        <f>VLOOKUP(C6008,[6]Consolidado!$B$1:$H$1000,3,FALSE)</f>
        <v>WC-Leon Dining Chair WW-CH-MEC-6849-B</v>
      </c>
      <c r="N6008" s="145">
        <v>-4</v>
      </c>
      <c r="O6008" s="141"/>
      <c r="P6008" s="141"/>
    </row>
    <row r="6009" spans="1:16" s="71" customFormat="1" ht="16.5" customHeight="1" outlineLevel="1" x14ac:dyDescent="0.2">
      <c r="A6009" s="60" t="s">
        <v>748</v>
      </c>
      <c r="B6009" s="61">
        <v>43046</v>
      </c>
      <c r="C6009" s="141" t="s">
        <v>89</v>
      </c>
      <c r="D6009" s="63" t="str">
        <f>VLOOKUP(C6009,[6]Consolidado!$B$1:$H$1000,4,FALSE)</f>
        <v>En Proceso</v>
      </c>
      <c r="E6009" s="64" t="s">
        <v>33</v>
      </c>
      <c r="F6009" s="65" t="s">
        <v>727</v>
      </c>
      <c r="G6009" s="66">
        <v>334.94</v>
      </c>
      <c r="H6009" s="67">
        <v>2.6158890000000001</v>
      </c>
      <c r="I6009" s="129">
        <v>876.16586166000002</v>
      </c>
      <c r="J6009" s="86">
        <v>30.663599999999999</v>
      </c>
      <c r="K6009" s="129">
        <f t="shared" si="169"/>
        <v>28.573483272022855</v>
      </c>
      <c r="L6009" s="142" t="str">
        <f>VLOOKUP(C6009,[6]Consolidado!$B$1:$H$1000,2,FALSE)</f>
        <v>Empaque</v>
      </c>
      <c r="M6009" s="144" t="str">
        <f>VLOOKUP(C6009,[6]Consolidado!$B$1:$H$1000,3,FALSE)</f>
        <v>Material de empaque pendiente de distribuir</v>
      </c>
      <c r="N6009" s="145">
        <v>-334.94</v>
      </c>
      <c r="O6009" s="141"/>
      <c r="P6009" s="141"/>
    </row>
    <row r="6010" spans="1:16" s="71" customFormat="1" ht="16.5" customHeight="1" outlineLevel="1" x14ac:dyDescent="0.2">
      <c r="A6010" s="60" t="s">
        <v>748</v>
      </c>
      <c r="B6010" s="61">
        <v>43068</v>
      </c>
      <c r="C6010" s="141">
        <v>397</v>
      </c>
      <c r="D6010" s="63" t="str">
        <f>VLOOKUP(C6010,[6]Consolidado!$B$1:$H$1000,4,FALSE)</f>
        <v>En Proceso</v>
      </c>
      <c r="E6010" s="64" t="s">
        <v>33</v>
      </c>
      <c r="F6010" s="65" t="s">
        <v>751</v>
      </c>
      <c r="G6010" s="66">
        <v>200</v>
      </c>
      <c r="H6010" s="67">
        <v>102.022713</v>
      </c>
      <c r="I6010" s="129">
        <v>20404.542600000001</v>
      </c>
      <c r="J6010" s="86">
        <v>30.663599999999999</v>
      </c>
      <c r="K6010" s="129">
        <f t="shared" si="169"/>
        <v>665.43206277149454</v>
      </c>
      <c r="L6010" s="142" t="str">
        <f>VLOOKUP(C6010,[6]Consolidado!$B$1:$H$1000,2,FALSE)</f>
        <v>WEWORK</v>
      </c>
      <c r="M6010" s="144" t="str">
        <f>VLOOKUP(C6010,[6]Consolidado!$B$1:$H$1000,3,FALSE)</f>
        <v>WC-Leon Dining Chair WW-CH-MEC-6849-B</v>
      </c>
      <c r="N6010" s="145">
        <v>-200</v>
      </c>
      <c r="O6010" s="141"/>
      <c r="P6010" s="141"/>
    </row>
    <row r="6011" spans="1:16" s="71" customFormat="1" ht="16.5" customHeight="1" outlineLevel="1" x14ac:dyDescent="0.2">
      <c r="A6011" s="60" t="s">
        <v>748</v>
      </c>
      <c r="B6011" s="61">
        <v>43068</v>
      </c>
      <c r="C6011" s="141">
        <v>379</v>
      </c>
      <c r="D6011" s="63" t="str">
        <f>VLOOKUP(C6011,[6]Consolidado!$B$1:$H$1000,4,FALSE)</f>
        <v>Finalizada</v>
      </c>
      <c r="E6011" s="64" t="s">
        <v>78</v>
      </c>
      <c r="F6011" s="65" t="s">
        <v>304</v>
      </c>
      <c r="G6011" s="66">
        <v>40</v>
      </c>
      <c r="H6011" s="67">
        <v>8.455209</v>
      </c>
      <c r="I6011" s="129">
        <v>338.20835999999997</v>
      </c>
      <c r="J6011" s="86">
        <v>30.663599999999999</v>
      </c>
      <c r="K6011" s="129">
        <f t="shared" si="169"/>
        <v>11.02963644190506</v>
      </c>
      <c r="L6011" s="142" t="str">
        <f>VLOOKUP(C6011,[6]Consolidado!$B$1:$H$1000,2,FALSE)</f>
        <v>Papagayo Four Seasons</v>
      </c>
      <c r="M6011" s="144" t="str">
        <f>VLOOKUP(C6011,[6]Consolidado!$B$1:$H$1000,3,FALSE)</f>
        <v>BGE-253 Low Dining chair @ Outdoor Dining</v>
      </c>
      <c r="N6011" s="145">
        <v>-40</v>
      </c>
      <c r="O6011" s="141"/>
      <c r="P6011" s="141"/>
    </row>
    <row r="6012" spans="1:16" s="71" customFormat="1" ht="16.5" customHeight="1" outlineLevel="1" x14ac:dyDescent="0.2">
      <c r="A6012" s="60" t="s">
        <v>748</v>
      </c>
      <c r="B6012" s="61">
        <v>43068</v>
      </c>
      <c r="C6012" s="141">
        <v>379</v>
      </c>
      <c r="D6012" s="63" t="str">
        <f>VLOOKUP(C6012,[6]Consolidado!$B$1:$H$1000,4,FALSE)</f>
        <v>Finalizada</v>
      </c>
      <c r="E6012" s="64" t="s">
        <v>78</v>
      </c>
      <c r="F6012" s="65" t="s">
        <v>342</v>
      </c>
      <c r="G6012" s="66">
        <v>40</v>
      </c>
      <c r="H6012" s="67">
        <v>7.5415029999999996</v>
      </c>
      <c r="I6012" s="129">
        <v>301.66012000000001</v>
      </c>
      <c r="J6012" s="86">
        <v>30.663599999999999</v>
      </c>
      <c r="K6012" s="129">
        <f t="shared" si="169"/>
        <v>9.8377268161598774</v>
      </c>
      <c r="L6012" s="142" t="str">
        <f>VLOOKUP(C6012,[6]Consolidado!$B$1:$H$1000,2,FALSE)</f>
        <v>Papagayo Four Seasons</v>
      </c>
      <c r="M6012" s="144" t="str">
        <f>VLOOKUP(C6012,[6]Consolidado!$B$1:$H$1000,3,FALSE)</f>
        <v>BGE-253 Low Dining chair @ Outdoor Dining</v>
      </c>
      <c r="N6012" s="145">
        <v>-40</v>
      </c>
      <c r="O6012" s="141"/>
      <c r="P6012" s="141"/>
    </row>
    <row r="6013" spans="1:16" s="71" customFormat="1" ht="16.5" customHeight="1" outlineLevel="1" x14ac:dyDescent="0.2">
      <c r="A6013" s="60" t="s">
        <v>748</v>
      </c>
      <c r="B6013" s="61">
        <v>43069</v>
      </c>
      <c r="C6013" s="141">
        <v>376</v>
      </c>
      <c r="D6013" s="63" t="str">
        <f>VLOOKUP(C6013,[6]Consolidado!$B$1:$H$1000,4,FALSE)</f>
        <v>Finalizada</v>
      </c>
      <c r="E6013" s="64" t="s">
        <v>78</v>
      </c>
      <c r="F6013" s="65" t="s">
        <v>342</v>
      </c>
      <c r="G6013" s="66">
        <v>12</v>
      </c>
      <c r="H6013" s="67">
        <v>7.5415029999999996</v>
      </c>
      <c r="I6013" s="129">
        <v>90.498035999999999</v>
      </c>
      <c r="J6013" s="86">
        <v>30.663599999999999</v>
      </c>
      <c r="K6013" s="129">
        <f t="shared" si="169"/>
        <v>2.9513180448479632</v>
      </c>
      <c r="L6013" s="142" t="str">
        <f>VLOOKUP(C6013,[6]Consolidado!$B$1:$H$1000,2,FALSE)</f>
        <v>Papagayo Four Seasons</v>
      </c>
      <c r="M6013" s="144" t="str">
        <f>VLOOKUP(C6013,[6]Consolidado!$B$1:$H$1000,3,FALSE)</f>
        <v>SPG-200 Counter stool @ Live Edge Table</v>
      </c>
      <c r="N6013" s="145">
        <v>-12</v>
      </c>
      <c r="O6013" s="141"/>
      <c r="P6013" s="141"/>
    </row>
    <row r="6014" spans="1:16" s="71" customFormat="1" ht="16.5" customHeight="1" outlineLevel="1" x14ac:dyDescent="0.2">
      <c r="A6014" s="60" t="s">
        <v>748</v>
      </c>
      <c r="B6014" s="61">
        <v>43069</v>
      </c>
      <c r="C6014" s="141">
        <v>476</v>
      </c>
      <c r="D6014" s="63" t="str">
        <f>VLOOKUP(C6014,[6]Consolidado!$B$1:$H$1000,4,FALSE)</f>
        <v>En Proceso</v>
      </c>
      <c r="E6014" s="64" t="s">
        <v>28</v>
      </c>
      <c r="F6014" s="65" t="s">
        <v>469</v>
      </c>
      <c r="G6014" s="66">
        <v>1</v>
      </c>
      <c r="H6014" s="67">
        <v>852.17</v>
      </c>
      <c r="I6014" s="129">
        <v>852.17</v>
      </c>
      <c r="J6014" s="86">
        <v>30.663599999999999</v>
      </c>
      <c r="K6014" s="129">
        <f t="shared" si="169"/>
        <v>27.790931267039745</v>
      </c>
      <c r="L6014" s="142" t="str">
        <f>VLOOKUP(C6014,[6]Consolidado!$B$1:$H$1000,2,FALSE)</f>
        <v>Everything But Water</v>
      </c>
      <c r="M6014" s="144" t="str">
        <f>VLOOKUP(C6014,[6]Consolidado!$B$1:$H$1000,3,FALSE)</f>
        <v>Credenza</v>
      </c>
      <c r="N6014" s="145">
        <v>-1</v>
      </c>
      <c r="O6014" s="141"/>
      <c r="P6014" s="141"/>
    </row>
    <row r="6015" spans="1:16" s="71" customFormat="1" ht="16.5" customHeight="1" outlineLevel="1" x14ac:dyDescent="0.2">
      <c r="A6015" s="60" t="s">
        <v>748</v>
      </c>
      <c r="B6015" s="61">
        <v>43069</v>
      </c>
      <c r="C6015" s="141">
        <v>479</v>
      </c>
      <c r="D6015" s="63" t="str">
        <f>VLOOKUP(C6015,[6]Consolidado!$B$1:$H$1000,4,FALSE)</f>
        <v>En Proceso</v>
      </c>
      <c r="E6015" s="64" t="s">
        <v>78</v>
      </c>
      <c r="F6015" s="65" t="s">
        <v>352</v>
      </c>
      <c r="G6015" s="66">
        <v>25</v>
      </c>
      <c r="H6015" s="67">
        <v>2.2835860000000001</v>
      </c>
      <c r="I6015" s="129">
        <v>57.089650000000006</v>
      </c>
      <c r="J6015" s="86">
        <v>30.663599999999999</v>
      </c>
      <c r="K6015" s="129">
        <f t="shared" si="169"/>
        <v>1.8618052022593565</v>
      </c>
      <c r="L6015" s="142" t="str">
        <f>VLOOKUP(C6015,[6]Consolidado!$B$1:$H$1000,2,FALSE)</f>
        <v>Everything But Water</v>
      </c>
      <c r="M6015" s="144" t="str">
        <f>VLOOKUP(C6015,[6]Consolidado!$B$1:$H$1000,3,FALSE)</f>
        <v>Fitting Room Bench / Nesting Table</v>
      </c>
      <c r="N6015" s="145">
        <v>-25</v>
      </c>
      <c r="O6015" s="141"/>
      <c r="P6015" s="141"/>
    </row>
    <row r="6016" spans="1:16" s="71" customFormat="1" ht="16.5" customHeight="1" outlineLevel="1" x14ac:dyDescent="0.2">
      <c r="A6016" s="60" t="s">
        <v>748</v>
      </c>
      <c r="B6016" s="61">
        <v>43069</v>
      </c>
      <c r="C6016" s="141">
        <v>479</v>
      </c>
      <c r="D6016" s="63" t="str">
        <f>VLOOKUP(C6016,[6]Consolidado!$B$1:$H$1000,4,FALSE)</f>
        <v>En Proceso</v>
      </c>
      <c r="E6016" s="64" t="s">
        <v>40</v>
      </c>
      <c r="F6016" s="65" t="s">
        <v>381</v>
      </c>
      <c r="G6016" s="66">
        <v>40</v>
      </c>
      <c r="H6016" s="67">
        <v>0.49624400000000002</v>
      </c>
      <c r="I6016" s="129">
        <v>19.84976</v>
      </c>
      <c r="J6016" s="86">
        <v>30.663599999999999</v>
      </c>
      <c r="K6016" s="129">
        <f t="shared" si="169"/>
        <v>0.64733951656035171</v>
      </c>
      <c r="L6016" s="142" t="str">
        <f>VLOOKUP(C6016,[6]Consolidado!$B$1:$H$1000,2,FALSE)</f>
        <v>Everything But Water</v>
      </c>
      <c r="M6016" s="144" t="str">
        <f>VLOOKUP(C6016,[6]Consolidado!$B$1:$H$1000,3,FALSE)</f>
        <v>Fitting Room Bench / Nesting Table</v>
      </c>
      <c r="N6016" s="145">
        <v>-40</v>
      </c>
      <c r="O6016" s="141"/>
      <c r="P6016" s="141"/>
    </row>
    <row r="6017" spans="1:16" s="71" customFormat="1" ht="16.5" customHeight="1" outlineLevel="1" x14ac:dyDescent="0.2">
      <c r="A6017" s="60" t="s">
        <v>748</v>
      </c>
      <c r="B6017" s="61">
        <v>43048</v>
      </c>
      <c r="C6017" s="141" t="s">
        <v>89</v>
      </c>
      <c r="D6017" s="63" t="str">
        <f>VLOOKUP(C6017,[6]Consolidado!$B$1:$H$1000,4,FALSE)</f>
        <v>En Proceso</v>
      </c>
      <c r="E6017" s="64" t="s">
        <v>33</v>
      </c>
      <c r="F6017" s="65" t="s">
        <v>727</v>
      </c>
      <c r="G6017" s="66">
        <v>334.94</v>
      </c>
      <c r="H6017" s="67">
        <v>2.6158890000000001</v>
      </c>
      <c r="I6017" s="129">
        <v>876.16586166000002</v>
      </c>
      <c r="J6017" s="86">
        <v>30.663599999999999</v>
      </c>
      <c r="K6017" s="129">
        <f t="shared" si="169"/>
        <v>28.573483272022855</v>
      </c>
      <c r="L6017" s="142" t="str">
        <f>VLOOKUP(C6017,[6]Consolidado!$B$1:$H$1000,2,FALSE)</f>
        <v>Empaque</v>
      </c>
      <c r="M6017" s="144" t="str">
        <f>VLOOKUP(C6017,[6]Consolidado!$B$1:$H$1000,3,FALSE)</f>
        <v>Material de empaque pendiente de distribuir</v>
      </c>
      <c r="N6017" s="145">
        <v>-334.94</v>
      </c>
      <c r="O6017" s="141"/>
      <c r="P6017" s="141"/>
    </row>
    <row r="6018" spans="1:16" s="71" customFormat="1" ht="16.5" customHeight="1" outlineLevel="1" x14ac:dyDescent="0.2">
      <c r="A6018" s="60" t="s">
        <v>748</v>
      </c>
      <c r="B6018" s="61">
        <v>43059</v>
      </c>
      <c r="C6018" s="141">
        <v>517</v>
      </c>
      <c r="D6018" s="63" t="str">
        <f>VLOOKUP(C6018,[6]Consolidado!$B$1:$H$1000,4,FALSE)</f>
        <v>Finalizada</v>
      </c>
      <c r="E6018" s="64" t="s">
        <v>49</v>
      </c>
      <c r="F6018" s="65" t="s">
        <v>472</v>
      </c>
      <c r="G6018" s="66">
        <v>8</v>
      </c>
      <c r="H6018" s="67">
        <v>0</v>
      </c>
      <c r="I6018" s="129">
        <v>0</v>
      </c>
      <c r="J6018" s="86">
        <v>30.663599999999999</v>
      </c>
      <c r="K6018" s="129">
        <f t="shared" si="169"/>
        <v>0</v>
      </c>
      <c r="L6018" s="142" t="str">
        <f>VLOOKUP(C6018,[6]Consolidado!$B$1:$H$1000,2,FALSE)</f>
        <v>Papagayo Four Seasons</v>
      </c>
      <c r="M6018" s="144" t="str">
        <f>VLOOKUP(C6018,[6]Consolidado!$B$1:$H$1000,3,FALSE)</f>
        <v>BGE-251 Double ottoman @ Bar</v>
      </c>
      <c r="N6018" s="145">
        <v>-8</v>
      </c>
      <c r="O6018" s="141"/>
      <c r="P6018" s="141"/>
    </row>
    <row r="6019" spans="1:16" s="71" customFormat="1" ht="16.5" customHeight="1" outlineLevel="1" x14ac:dyDescent="0.2">
      <c r="A6019" s="60" t="s">
        <v>748</v>
      </c>
      <c r="B6019" s="61">
        <v>43059</v>
      </c>
      <c r="C6019" s="141">
        <v>517</v>
      </c>
      <c r="D6019" s="63" t="str">
        <f>VLOOKUP(C6019,[6]Consolidado!$B$1:$H$1000,4,FALSE)</f>
        <v>Finalizada</v>
      </c>
      <c r="E6019" s="64" t="s">
        <v>78</v>
      </c>
      <c r="F6019" s="65" t="s">
        <v>342</v>
      </c>
      <c r="G6019" s="66">
        <v>12</v>
      </c>
      <c r="H6019" s="67">
        <v>7.5415029999999996</v>
      </c>
      <c r="I6019" s="129">
        <v>90.498035999999999</v>
      </c>
      <c r="J6019" s="86">
        <v>30.663599999999999</v>
      </c>
      <c r="K6019" s="129">
        <f t="shared" si="169"/>
        <v>2.9513180448479632</v>
      </c>
      <c r="L6019" s="142" t="str">
        <f>VLOOKUP(C6019,[6]Consolidado!$B$1:$H$1000,2,FALSE)</f>
        <v>Papagayo Four Seasons</v>
      </c>
      <c r="M6019" s="144" t="str">
        <f>VLOOKUP(C6019,[6]Consolidado!$B$1:$H$1000,3,FALSE)</f>
        <v>BGE-251 Double ottoman @ Bar</v>
      </c>
      <c r="N6019" s="145">
        <v>-12</v>
      </c>
      <c r="O6019" s="141"/>
      <c r="P6019" s="141"/>
    </row>
    <row r="6020" spans="1:16" s="71" customFormat="1" ht="16.5" customHeight="1" outlineLevel="1" x14ac:dyDescent="0.2">
      <c r="A6020" s="60" t="s">
        <v>748</v>
      </c>
      <c r="B6020" s="61">
        <v>43047</v>
      </c>
      <c r="C6020" s="141" t="s">
        <v>290</v>
      </c>
      <c r="D6020" s="63" t="str">
        <f>VLOOKUP(C6020,[6]Consolidado!$B$1:$H$1000,4,FALSE)</f>
        <v>En Proceso</v>
      </c>
      <c r="E6020" s="64" t="s">
        <v>25</v>
      </c>
      <c r="F6020" s="65" t="s">
        <v>319</v>
      </c>
      <c r="G6020" s="66">
        <v>3</v>
      </c>
      <c r="H6020" s="67">
        <v>1224.899529</v>
      </c>
      <c r="I6020" s="129">
        <v>3674.6985869999999</v>
      </c>
      <c r="J6020" s="86">
        <v>30.663599999999999</v>
      </c>
      <c r="K6020" s="129">
        <f t="shared" si="169"/>
        <v>119.83911174813133</v>
      </c>
      <c r="L6020" s="142" t="str">
        <f>VLOOKUP(C6020,[6]Consolidado!$B$1:$H$1000,2,FALSE)</f>
        <v>Acabado</v>
      </c>
      <c r="M6020" s="144" t="str">
        <f>VLOOKUP(C6020,[6]Consolidado!$B$1:$H$1000,3,FALSE)</f>
        <v>Material de acabado pendiente de distribuir</v>
      </c>
      <c r="N6020" s="145">
        <v>-3</v>
      </c>
      <c r="O6020" s="141"/>
      <c r="P6020" s="141"/>
    </row>
    <row r="6021" spans="1:16" s="71" customFormat="1" ht="16.5" customHeight="1" outlineLevel="1" x14ac:dyDescent="0.2">
      <c r="A6021" s="60" t="s">
        <v>748</v>
      </c>
      <c r="B6021" s="61">
        <v>43048</v>
      </c>
      <c r="C6021" s="141" t="s">
        <v>290</v>
      </c>
      <c r="D6021" s="63" t="str">
        <f>VLOOKUP(C6021,[6]Consolidado!$B$1:$H$1000,4,FALSE)</f>
        <v>En Proceso</v>
      </c>
      <c r="E6021" s="64" t="s">
        <v>25</v>
      </c>
      <c r="F6021" s="65" t="s">
        <v>756</v>
      </c>
      <c r="G6021" s="66">
        <v>3</v>
      </c>
      <c r="H6021" s="67">
        <v>692.75</v>
      </c>
      <c r="I6021" s="129">
        <v>2078.25</v>
      </c>
      <c r="J6021" s="86">
        <v>30.663599999999999</v>
      </c>
      <c r="K6021" s="129">
        <f t="shared" si="169"/>
        <v>67.775799319062344</v>
      </c>
      <c r="L6021" s="142" t="str">
        <f>VLOOKUP(C6021,[6]Consolidado!$B$1:$H$1000,2,FALSE)</f>
        <v>Acabado</v>
      </c>
      <c r="M6021" s="144" t="str">
        <f>VLOOKUP(C6021,[6]Consolidado!$B$1:$H$1000,3,FALSE)</f>
        <v>Material de acabado pendiente de distribuir</v>
      </c>
      <c r="N6021" s="145">
        <v>-3</v>
      </c>
      <c r="O6021" s="141"/>
      <c r="P6021" s="141"/>
    </row>
    <row r="6022" spans="1:16" s="71" customFormat="1" ht="16.5" customHeight="1" outlineLevel="1" x14ac:dyDescent="0.2">
      <c r="A6022" s="60" t="s">
        <v>748</v>
      </c>
      <c r="B6022" s="61">
        <v>43049</v>
      </c>
      <c r="C6022" s="141" t="s">
        <v>290</v>
      </c>
      <c r="D6022" s="63" t="str">
        <f>VLOOKUP(C6022,[6]Consolidado!$B$1:$H$1000,4,FALSE)</f>
        <v>En Proceso</v>
      </c>
      <c r="E6022" s="64" t="s">
        <v>25</v>
      </c>
      <c r="F6022" s="65" t="s">
        <v>327</v>
      </c>
      <c r="G6022" s="66">
        <v>4</v>
      </c>
      <c r="H6022" s="67">
        <v>1209.67</v>
      </c>
      <c r="I6022" s="129">
        <v>4838.68</v>
      </c>
      <c r="J6022" s="86">
        <v>30.663599999999999</v>
      </c>
      <c r="K6022" s="129">
        <f t="shared" si="169"/>
        <v>157.79882336059694</v>
      </c>
      <c r="L6022" s="142" t="str">
        <f>VLOOKUP(C6022,[6]Consolidado!$B$1:$H$1000,2,FALSE)</f>
        <v>Acabado</v>
      </c>
      <c r="M6022" s="144" t="str">
        <f>VLOOKUP(C6022,[6]Consolidado!$B$1:$H$1000,3,FALSE)</f>
        <v>Material de acabado pendiente de distribuir</v>
      </c>
      <c r="N6022" s="145">
        <v>-4</v>
      </c>
      <c r="O6022" s="141"/>
      <c r="P6022" s="141"/>
    </row>
    <row r="6023" spans="1:16" s="71" customFormat="1" ht="16.5" customHeight="1" outlineLevel="1" x14ac:dyDescent="0.2">
      <c r="A6023" s="60" t="s">
        <v>748</v>
      </c>
      <c r="B6023" s="61">
        <v>43049</v>
      </c>
      <c r="C6023" s="141" t="s">
        <v>290</v>
      </c>
      <c r="D6023" s="63" t="str">
        <f>VLOOKUP(C6023,[6]Consolidado!$B$1:$H$1000,4,FALSE)</f>
        <v>En Proceso</v>
      </c>
      <c r="E6023" s="64" t="s">
        <v>25</v>
      </c>
      <c r="F6023" s="65" t="s">
        <v>328</v>
      </c>
      <c r="G6023" s="66">
        <v>5</v>
      </c>
      <c r="H6023" s="67">
        <v>348.65001699999999</v>
      </c>
      <c r="I6023" s="129">
        <v>1743.2500849999999</v>
      </c>
      <c r="J6023" s="86">
        <v>30.663599999999999</v>
      </c>
      <c r="K6023" s="129">
        <f t="shared" si="169"/>
        <v>56.850796547046009</v>
      </c>
      <c r="L6023" s="142" t="str">
        <f>VLOOKUP(C6023,[6]Consolidado!$B$1:$H$1000,2,FALSE)</f>
        <v>Acabado</v>
      </c>
      <c r="M6023" s="144" t="str">
        <f>VLOOKUP(C6023,[6]Consolidado!$B$1:$H$1000,3,FALSE)</f>
        <v>Material de acabado pendiente de distribuir</v>
      </c>
      <c r="N6023" s="145">
        <v>-5</v>
      </c>
      <c r="O6023" s="141"/>
      <c r="P6023" s="141"/>
    </row>
    <row r="6024" spans="1:16" s="71" customFormat="1" ht="16.5" customHeight="1" outlineLevel="1" x14ac:dyDescent="0.2">
      <c r="A6024" s="60" t="s">
        <v>748</v>
      </c>
      <c r="B6024" s="61">
        <v>43049</v>
      </c>
      <c r="C6024" s="141" t="s">
        <v>290</v>
      </c>
      <c r="D6024" s="63" t="str">
        <f>VLOOKUP(C6024,[6]Consolidado!$B$1:$H$1000,4,FALSE)</f>
        <v>En Proceso</v>
      </c>
      <c r="E6024" s="64" t="s">
        <v>25</v>
      </c>
      <c r="F6024" s="65" t="s">
        <v>320</v>
      </c>
      <c r="G6024" s="66">
        <v>5</v>
      </c>
      <c r="H6024" s="67">
        <v>619.3682</v>
      </c>
      <c r="I6024" s="129">
        <v>3096.8409999999999</v>
      </c>
      <c r="J6024" s="86">
        <v>30.663599999999999</v>
      </c>
      <c r="K6024" s="129">
        <f t="shared" si="169"/>
        <v>100.99404505667958</v>
      </c>
      <c r="L6024" s="142" t="str">
        <f>VLOOKUP(C6024,[6]Consolidado!$B$1:$H$1000,2,FALSE)</f>
        <v>Acabado</v>
      </c>
      <c r="M6024" s="144" t="str">
        <f>VLOOKUP(C6024,[6]Consolidado!$B$1:$H$1000,3,FALSE)</f>
        <v>Material de acabado pendiente de distribuir</v>
      </c>
      <c r="N6024" s="145">
        <v>-5</v>
      </c>
      <c r="O6024" s="141"/>
      <c r="P6024" s="141"/>
    </row>
    <row r="6025" spans="1:16" s="71" customFormat="1" ht="16.5" customHeight="1" outlineLevel="1" x14ac:dyDescent="0.2">
      <c r="A6025" s="60" t="s">
        <v>748</v>
      </c>
      <c r="B6025" s="61">
        <v>43049</v>
      </c>
      <c r="C6025" s="141" t="s">
        <v>290</v>
      </c>
      <c r="D6025" s="63" t="str">
        <f>VLOOKUP(C6025,[6]Consolidado!$B$1:$H$1000,4,FALSE)</f>
        <v>En Proceso</v>
      </c>
      <c r="E6025" s="64" t="s">
        <v>25</v>
      </c>
      <c r="F6025" s="65" t="s">
        <v>322</v>
      </c>
      <c r="G6025" s="66">
        <v>3</v>
      </c>
      <c r="H6025" s="67">
        <v>1315.6757459999999</v>
      </c>
      <c r="I6025" s="129">
        <v>3947.0272379999997</v>
      </c>
      <c r="J6025" s="86">
        <v>30.663599999999999</v>
      </c>
      <c r="K6025" s="129">
        <f t="shared" si="169"/>
        <v>128.7202819629789</v>
      </c>
      <c r="L6025" s="142" t="str">
        <f>VLOOKUP(C6025,[6]Consolidado!$B$1:$H$1000,2,FALSE)</f>
        <v>Acabado</v>
      </c>
      <c r="M6025" s="144" t="str">
        <f>VLOOKUP(C6025,[6]Consolidado!$B$1:$H$1000,3,FALSE)</f>
        <v>Material de acabado pendiente de distribuir</v>
      </c>
      <c r="N6025" s="145">
        <v>-3</v>
      </c>
      <c r="O6025" s="141"/>
      <c r="P6025" s="141"/>
    </row>
    <row r="6026" spans="1:16" s="71" customFormat="1" ht="16.5" customHeight="1" outlineLevel="1" x14ac:dyDescent="0.2">
      <c r="A6026" s="60" t="s">
        <v>748</v>
      </c>
      <c r="B6026" s="61">
        <v>43049</v>
      </c>
      <c r="C6026" s="141" t="s">
        <v>290</v>
      </c>
      <c r="D6026" s="63" t="str">
        <f>VLOOKUP(C6026,[6]Consolidado!$B$1:$H$1000,4,FALSE)</f>
        <v>En Proceso</v>
      </c>
      <c r="E6026" s="64" t="s">
        <v>25</v>
      </c>
      <c r="F6026" s="65" t="s">
        <v>319</v>
      </c>
      <c r="G6026" s="66">
        <v>4</v>
      </c>
      <c r="H6026" s="67">
        <v>1224.899529</v>
      </c>
      <c r="I6026" s="129">
        <v>4899.5981160000001</v>
      </c>
      <c r="J6026" s="86">
        <v>30.663599999999999</v>
      </c>
      <c r="K6026" s="129">
        <f t="shared" si="169"/>
        <v>159.7854823308418</v>
      </c>
      <c r="L6026" s="142" t="str">
        <f>VLOOKUP(C6026,[6]Consolidado!$B$1:$H$1000,2,FALSE)</f>
        <v>Acabado</v>
      </c>
      <c r="M6026" s="144" t="str">
        <f>VLOOKUP(C6026,[6]Consolidado!$B$1:$H$1000,3,FALSE)</f>
        <v>Material de acabado pendiente de distribuir</v>
      </c>
      <c r="N6026" s="145">
        <v>-4</v>
      </c>
      <c r="O6026" s="141"/>
      <c r="P6026" s="141"/>
    </row>
    <row r="6027" spans="1:16" s="71" customFormat="1" ht="16.5" customHeight="1" outlineLevel="1" x14ac:dyDescent="0.2">
      <c r="A6027" s="60" t="s">
        <v>748</v>
      </c>
      <c r="B6027" s="61">
        <v>43052</v>
      </c>
      <c r="C6027" s="141" t="s">
        <v>290</v>
      </c>
      <c r="D6027" s="63" t="str">
        <f>VLOOKUP(C6027,[6]Consolidado!$B$1:$H$1000,4,FALSE)</f>
        <v>En Proceso</v>
      </c>
      <c r="E6027" s="64" t="s">
        <v>25</v>
      </c>
      <c r="F6027" s="65" t="s">
        <v>324</v>
      </c>
      <c r="G6027" s="66">
        <v>1</v>
      </c>
      <c r="H6027" s="67">
        <v>875.15560800000003</v>
      </c>
      <c r="I6027" s="129">
        <v>875.15560800000003</v>
      </c>
      <c r="J6027" s="86">
        <v>30.663599999999999</v>
      </c>
      <c r="K6027" s="129">
        <f t="shared" si="169"/>
        <v>28.540536923257545</v>
      </c>
      <c r="L6027" s="142" t="str">
        <f>VLOOKUP(C6027,[6]Consolidado!$B$1:$H$1000,2,FALSE)</f>
        <v>Acabado</v>
      </c>
      <c r="M6027" s="144" t="str">
        <f>VLOOKUP(C6027,[6]Consolidado!$B$1:$H$1000,3,FALSE)</f>
        <v>Material de acabado pendiente de distribuir</v>
      </c>
      <c r="N6027" s="145">
        <v>-1</v>
      </c>
      <c r="O6027" s="141"/>
      <c r="P6027" s="141"/>
    </row>
    <row r="6028" spans="1:16" s="71" customFormat="1" ht="16.5" customHeight="1" outlineLevel="1" x14ac:dyDescent="0.2">
      <c r="A6028" s="60" t="s">
        <v>748</v>
      </c>
      <c r="B6028" s="61">
        <v>43054</v>
      </c>
      <c r="C6028" s="141" t="s">
        <v>290</v>
      </c>
      <c r="D6028" s="63" t="str">
        <f>VLOOKUP(C6028,[6]Consolidado!$B$1:$H$1000,4,FALSE)</f>
        <v>En Proceso</v>
      </c>
      <c r="E6028" s="64" t="s">
        <v>25</v>
      </c>
      <c r="F6028" s="65" t="s">
        <v>328</v>
      </c>
      <c r="G6028" s="66">
        <v>5</v>
      </c>
      <c r="H6028" s="67">
        <v>348.65001699999999</v>
      </c>
      <c r="I6028" s="129">
        <v>1743.2500849999999</v>
      </c>
      <c r="J6028" s="86">
        <v>30.663599999999999</v>
      </c>
      <c r="K6028" s="129">
        <f t="shared" si="169"/>
        <v>56.850796547046009</v>
      </c>
      <c r="L6028" s="142" t="str">
        <f>VLOOKUP(C6028,[6]Consolidado!$B$1:$H$1000,2,FALSE)</f>
        <v>Acabado</v>
      </c>
      <c r="M6028" s="144" t="str">
        <f>VLOOKUP(C6028,[6]Consolidado!$B$1:$H$1000,3,FALSE)</f>
        <v>Material de acabado pendiente de distribuir</v>
      </c>
      <c r="N6028" s="145">
        <v>-5</v>
      </c>
      <c r="O6028" s="141"/>
      <c r="P6028" s="141"/>
    </row>
    <row r="6029" spans="1:16" s="71" customFormat="1" ht="16.5" customHeight="1" outlineLevel="1" x14ac:dyDescent="0.2">
      <c r="A6029" s="60" t="s">
        <v>748</v>
      </c>
      <c r="B6029" s="61">
        <v>43054</v>
      </c>
      <c r="C6029" s="141" t="s">
        <v>290</v>
      </c>
      <c r="D6029" s="63" t="str">
        <f>VLOOKUP(C6029,[6]Consolidado!$B$1:$H$1000,4,FALSE)</f>
        <v>En Proceso</v>
      </c>
      <c r="E6029" s="64" t="s">
        <v>25</v>
      </c>
      <c r="F6029" s="65" t="s">
        <v>311</v>
      </c>
      <c r="G6029" s="66">
        <v>1</v>
      </c>
      <c r="H6029" s="67">
        <v>643.67625299999997</v>
      </c>
      <c r="I6029" s="129">
        <v>643.67625299999997</v>
      </c>
      <c r="J6029" s="86">
        <v>30.663599999999999</v>
      </c>
      <c r="K6029" s="129">
        <f t="shared" si="169"/>
        <v>20.991542186827377</v>
      </c>
      <c r="L6029" s="142" t="str">
        <f>VLOOKUP(C6029,[6]Consolidado!$B$1:$H$1000,2,FALSE)</f>
        <v>Acabado</v>
      </c>
      <c r="M6029" s="144" t="str">
        <f>VLOOKUP(C6029,[6]Consolidado!$B$1:$H$1000,3,FALSE)</f>
        <v>Material de acabado pendiente de distribuir</v>
      </c>
      <c r="N6029" s="145">
        <v>-1</v>
      </c>
      <c r="O6029" s="141"/>
      <c r="P6029" s="141"/>
    </row>
    <row r="6030" spans="1:16" s="71" customFormat="1" ht="16.5" customHeight="1" outlineLevel="1" x14ac:dyDescent="0.2">
      <c r="A6030" s="60" t="s">
        <v>748</v>
      </c>
      <c r="B6030" s="61">
        <v>43055</v>
      </c>
      <c r="C6030" s="141" t="s">
        <v>290</v>
      </c>
      <c r="D6030" s="63" t="str">
        <f>VLOOKUP(C6030,[6]Consolidado!$B$1:$H$1000,4,FALSE)</f>
        <v>En Proceso</v>
      </c>
      <c r="E6030" s="64" t="s">
        <v>25</v>
      </c>
      <c r="F6030" s="65" t="s">
        <v>363</v>
      </c>
      <c r="G6030" s="66">
        <v>2</v>
      </c>
      <c r="H6030" s="67">
        <v>872.53804100000002</v>
      </c>
      <c r="I6030" s="129">
        <v>1745.076082</v>
      </c>
      <c r="J6030" s="86">
        <v>30.663599999999999</v>
      </c>
      <c r="K6030" s="129">
        <f t="shared" si="169"/>
        <v>56.910345882414333</v>
      </c>
      <c r="L6030" s="142" t="str">
        <f>VLOOKUP(C6030,[6]Consolidado!$B$1:$H$1000,2,FALSE)</f>
        <v>Acabado</v>
      </c>
      <c r="M6030" s="144" t="str">
        <f>VLOOKUP(C6030,[6]Consolidado!$B$1:$H$1000,3,FALSE)</f>
        <v>Material de acabado pendiente de distribuir</v>
      </c>
      <c r="N6030" s="145">
        <v>-2</v>
      </c>
      <c r="O6030" s="141"/>
      <c r="P6030" s="141"/>
    </row>
    <row r="6031" spans="1:16" s="71" customFormat="1" ht="16.5" customHeight="1" outlineLevel="1" x14ac:dyDescent="0.2">
      <c r="A6031" s="60" t="s">
        <v>748</v>
      </c>
      <c r="B6031" s="61">
        <v>43055</v>
      </c>
      <c r="C6031" s="141" t="s">
        <v>290</v>
      </c>
      <c r="D6031" s="63" t="str">
        <f>VLOOKUP(C6031,[6]Consolidado!$B$1:$H$1000,4,FALSE)</f>
        <v>En Proceso</v>
      </c>
      <c r="E6031" s="64" t="s">
        <v>25</v>
      </c>
      <c r="F6031" s="65" t="s">
        <v>362</v>
      </c>
      <c r="G6031" s="66">
        <v>3</v>
      </c>
      <c r="H6031" s="67">
        <v>906.95663100000002</v>
      </c>
      <c r="I6031" s="129">
        <v>2720.869893</v>
      </c>
      <c r="J6031" s="86">
        <v>30.663599999999999</v>
      </c>
      <c r="K6031" s="129">
        <f t="shared" si="169"/>
        <v>88.732891539153925</v>
      </c>
      <c r="L6031" s="142" t="str">
        <f>VLOOKUP(C6031,[6]Consolidado!$B$1:$H$1000,2,FALSE)</f>
        <v>Acabado</v>
      </c>
      <c r="M6031" s="144" t="str">
        <f>VLOOKUP(C6031,[6]Consolidado!$B$1:$H$1000,3,FALSE)</f>
        <v>Material de acabado pendiente de distribuir</v>
      </c>
      <c r="N6031" s="145">
        <v>-3</v>
      </c>
      <c r="O6031" s="141"/>
      <c r="P6031" s="141"/>
    </row>
    <row r="6032" spans="1:16" s="71" customFormat="1" ht="16.5" customHeight="1" outlineLevel="1" x14ac:dyDescent="0.2">
      <c r="A6032" s="60" t="s">
        <v>748</v>
      </c>
      <c r="B6032" s="61">
        <v>43059</v>
      </c>
      <c r="C6032" s="141">
        <v>517</v>
      </c>
      <c r="D6032" s="63" t="str">
        <f>VLOOKUP(C6032,[6]Consolidado!$B$1:$H$1000,4,FALSE)</f>
        <v>Finalizada</v>
      </c>
      <c r="E6032" s="64" t="s">
        <v>78</v>
      </c>
      <c r="F6032" s="65" t="s">
        <v>304</v>
      </c>
      <c r="G6032" s="66">
        <v>12</v>
      </c>
      <c r="H6032" s="67">
        <v>8.455209</v>
      </c>
      <c r="I6032" s="129">
        <v>101.462508</v>
      </c>
      <c r="J6032" s="86">
        <v>30.663599999999999</v>
      </c>
      <c r="K6032" s="129">
        <f t="shared" si="169"/>
        <v>3.3088909325715181</v>
      </c>
      <c r="L6032" s="142" t="str">
        <f>VLOOKUP(C6032,[6]Consolidado!$B$1:$H$1000,2,FALSE)</f>
        <v>Papagayo Four Seasons</v>
      </c>
      <c r="M6032" s="144" t="str">
        <f>VLOOKUP(C6032,[6]Consolidado!$B$1:$H$1000,3,FALSE)</f>
        <v>BGE-251 Double ottoman @ Bar</v>
      </c>
      <c r="N6032" s="145">
        <v>-12</v>
      </c>
      <c r="O6032" s="141"/>
      <c r="P6032" s="141"/>
    </row>
    <row r="6033" spans="1:16" s="71" customFormat="1" ht="16.5" customHeight="1" outlineLevel="1" x14ac:dyDescent="0.2">
      <c r="A6033" s="60" t="s">
        <v>748</v>
      </c>
      <c r="B6033" s="61">
        <v>43059</v>
      </c>
      <c r="C6033" s="141">
        <v>517</v>
      </c>
      <c r="D6033" s="63" t="str">
        <f>VLOOKUP(C6033,[6]Consolidado!$B$1:$H$1000,4,FALSE)</f>
        <v>Finalizada</v>
      </c>
      <c r="E6033" s="64" t="s">
        <v>33</v>
      </c>
      <c r="F6033" s="65" t="s">
        <v>32</v>
      </c>
      <c r="G6033" s="66">
        <v>12</v>
      </c>
      <c r="H6033" s="67">
        <v>36.663719999999998</v>
      </c>
      <c r="I6033" s="129">
        <v>439.96463999999997</v>
      </c>
      <c r="J6033" s="86">
        <v>30.663599999999999</v>
      </c>
      <c r="K6033" s="129">
        <f t="shared" si="169"/>
        <v>14.348107854263686</v>
      </c>
      <c r="L6033" s="142" t="str">
        <f>VLOOKUP(C6033,[6]Consolidado!$B$1:$H$1000,2,FALSE)</f>
        <v>Papagayo Four Seasons</v>
      </c>
      <c r="M6033" s="144" t="str">
        <f>VLOOKUP(C6033,[6]Consolidado!$B$1:$H$1000,3,FALSE)</f>
        <v>BGE-251 Double ottoman @ Bar</v>
      </c>
      <c r="N6033" s="145">
        <v>-12</v>
      </c>
      <c r="O6033" s="141"/>
      <c r="P6033" s="141"/>
    </row>
    <row r="6034" spans="1:16" s="71" customFormat="1" ht="16.5" customHeight="1" outlineLevel="1" x14ac:dyDescent="0.2">
      <c r="A6034" s="60" t="s">
        <v>748</v>
      </c>
      <c r="B6034" s="61">
        <v>43056</v>
      </c>
      <c r="C6034" s="141" t="s">
        <v>290</v>
      </c>
      <c r="D6034" s="63" t="str">
        <f>VLOOKUP(C6034,[6]Consolidado!$B$1:$H$1000,4,FALSE)</f>
        <v>En Proceso</v>
      </c>
      <c r="E6034" s="64" t="s">
        <v>25</v>
      </c>
      <c r="F6034" s="65" t="s">
        <v>327</v>
      </c>
      <c r="G6034" s="66">
        <v>4</v>
      </c>
      <c r="H6034" s="67">
        <v>1209.67</v>
      </c>
      <c r="I6034" s="129">
        <v>4838.68</v>
      </c>
      <c r="J6034" s="86">
        <v>30.663599999999999</v>
      </c>
      <c r="K6034" s="129">
        <f t="shared" ref="K6034:K6097" si="170">IFERROR(I6034/J6034,0)</f>
        <v>157.79882336059694</v>
      </c>
      <c r="L6034" s="142" t="str">
        <f>VLOOKUP(C6034,[6]Consolidado!$B$1:$H$1000,2,FALSE)</f>
        <v>Acabado</v>
      </c>
      <c r="M6034" s="144" t="str">
        <f>VLOOKUP(C6034,[6]Consolidado!$B$1:$H$1000,3,FALSE)</f>
        <v>Material de acabado pendiente de distribuir</v>
      </c>
      <c r="N6034" s="145">
        <v>-4</v>
      </c>
      <c r="O6034" s="141"/>
      <c r="P6034" s="141"/>
    </row>
    <row r="6035" spans="1:16" s="71" customFormat="1" ht="16.5" customHeight="1" outlineLevel="1" x14ac:dyDescent="0.2">
      <c r="A6035" s="60" t="s">
        <v>748</v>
      </c>
      <c r="B6035" s="61">
        <v>43056</v>
      </c>
      <c r="C6035" s="141" t="s">
        <v>290</v>
      </c>
      <c r="D6035" s="63" t="str">
        <f>VLOOKUP(C6035,[6]Consolidado!$B$1:$H$1000,4,FALSE)</f>
        <v>En Proceso</v>
      </c>
      <c r="E6035" s="64" t="s">
        <v>25</v>
      </c>
      <c r="F6035" s="65" t="s">
        <v>359</v>
      </c>
      <c r="G6035" s="66">
        <v>4</v>
      </c>
      <c r="H6035" s="67">
        <v>142.25645599999999</v>
      </c>
      <c r="I6035" s="129">
        <v>569.02582399999994</v>
      </c>
      <c r="J6035" s="86">
        <v>30.663599999999999</v>
      </c>
      <c r="K6035" s="129">
        <f t="shared" si="170"/>
        <v>18.557045617605237</v>
      </c>
      <c r="L6035" s="142" t="str">
        <f>VLOOKUP(C6035,[6]Consolidado!$B$1:$H$1000,2,FALSE)</f>
        <v>Acabado</v>
      </c>
      <c r="M6035" s="144" t="str">
        <f>VLOOKUP(C6035,[6]Consolidado!$B$1:$H$1000,3,FALSE)</f>
        <v>Material de acabado pendiente de distribuir</v>
      </c>
      <c r="N6035" s="145">
        <v>-4</v>
      </c>
      <c r="O6035" s="141"/>
      <c r="P6035" s="141"/>
    </row>
    <row r="6036" spans="1:16" s="71" customFormat="1" ht="16.5" customHeight="1" outlineLevel="1" x14ac:dyDescent="0.2">
      <c r="A6036" s="60" t="s">
        <v>748</v>
      </c>
      <c r="B6036" s="61">
        <v>43056</v>
      </c>
      <c r="C6036" s="141" t="s">
        <v>290</v>
      </c>
      <c r="D6036" s="63" t="str">
        <f>VLOOKUP(C6036,[6]Consolidado!$B$1:$H$1000,4,FALSE)</f>
        <v>En Proceso</v>
      </c>
      <c r="E6036" s="64" t="s">
        <v>25</v>
      </c>
      <c r="F6036" s="65" t="s">
        <v>320</v>
      </c>
      <c r="G6036" s="66">
        <v>5</v>
      </c>
      <c r="H6036" s="67">
        <v>619.3682</v>
      </c>
      <c r="I6036" s="129">
        <v>3096.8409999999999</v>
      </c>
      <c r="J6036" s="86">
        <v>30.663599999999999</v>
      </c>
      <c r="K6036" s="129">
        <f t="shared" si="170"/>
        <v>100.99404505667958</v>
      </c>
      <c r="L6036" s="142" t="str">
        <f>VLOOKUP(C6036,[6]Consolidado!$B$1:$H$1000,2,FALSE)</f>
        <v>Acabado</v>
      </c>
      <c r="M6036" s="144" t="str">
        <f>VLOOKUP(C6036,[6]Consolidado!$B$1:$H$1000,3,FALSE)</f>
        <v>Material de acabado pendiente de distribuir</v>
      </c>
      <c r="N6036" s="145">
        <v>-5</v>
      </c>
      <c r="O6036" s="141"/>
      <c r="P6036" s="141"/>
    </row>
    <row r="6037" spans="1:16" s="71" customFormat="1" ht="16.5" customHeight="1" outlineLevel="1" x14ac:dyDescent="0.2">
      <c r="A6037" s="60" t="s">
        <v>748</v>
      </c>
      <c r="B6037" s="61">
        <v>43056</v>
      </c>
      <c r="C6037" s="141" t="s">
        <v>290</v>
      </c>
      <c r="D6037" s="63" t="str">
        <f>VLOOKUP(C6037,[6]Consolidado!$B$1:$H$1000,4,FALSE)</f>
        <v>En Proceso</v>
      </c>
      <c r="E6037" s="64" t="s">
        <v>25</v>
      </c>
      <c r="F6037" s="65" t="s">
        <v>322</v>
      </c>
      <c r="G6037" s="66">
        <v>5</v>
      </c>
      <c r="H6037" s="67">
        <v>1315.6757459999999</v>
      </c>
      <c r="I6037" s="129">
        <v>6578.3787299999995</v>
      </c>
      <c r="J6037" s="86">
        <v>30.663599999999999</v>
      </c>
      <c r="K6037" s="129">
        <f t="shared" si="170"/>
        <v>214.53380327163151</v>
      </c>
      <c r="L6037" s="142" t="str">
        <f>VLOOKUP(C6037,[6]Consolidado!$B$1:$H$1000,2,FALSE)</f>
        <v>Acabado</v>
      </c>
      <c r="M6037" s="144" t="str">
        <f>VLOOKUP(C6037,[6]Consolidado!$B$1:$H$1000,3,FALSE)</f>
        <v>Material de acabado pendiente de distribuir</v>
      </c>
      <c r="N6037" s="145">
        <v>-5</v>
      </c>
      <c r="O6037" s="141"/>
      <c r="P6037" s="141"/>
    </row>
    <row r="6038" spans="1:16" s="71" customFormat="1" ht="16.5" customHeight="1" outlineLevel="1" x14ac:dyDescent="0.2">
      <c r="A6038" s="60" t="s">
        <v>748</v>
      </c>
      <c r="B6038" s="61">
        <v>43059</v>
      </c>
      <c r="C6038" s="141">
        <v>517</v>
      </c>
      <c r="D6038" s="63" t="str">
        <f>VLOOKUP(C6038,[6]Consolidado!$B$1:$H$1000,4,FALSE)</f>
        <v>Finalizada</v>
      </c>
      <c r="E6038" s="64" t="s">
        <v>33</v>
      </c>
      <c r="F6038" s="65" t="s">
        <v>338</v>
      </c>
      <c r="G6038" s="66">
        <v>1</v>
      </c>
      <c r="H6038" s="67">
        <v>769.11934599999995</v>
      </c>
      <c r="I6038" s="129">
        <v>769.11934599999995</v>
      </c>
      <c r="J6038" s="86">
        <v>30.663599999999999</v>
      </c>
      <c r="K6038" s="129">
        <f t="shared" si="170"/>
        <v>25.082486922605302</v>
      </c>
      <c r="L6038" s="142" t="str">
        <f>VLOOKUP(C6038,[6]Consolidado!$B$1:$H$1000,2,FALSE)</f>
        <v>Papagayo Four Seasons</v>
      </c>
      <c r="M6038" s="144" t="str">
        <f>VLOOKUP(C6038,[6]Consolidado!$B$1:$H$1000,3,FALSE)</f>
        <v>BGE-251 Double ottoman @ Bar</v>
      </c>
      <c r="N6038" s="145">
        <v>-1</v>
      </c>
      <c r="O6038" s="141"/>
      <c r="P6038" s="141"/>
    </row>
    <row r="6039" spans="1:16" s="71" customFormat="1" ht="16.5" customHeight="1" outlineLevel="1" x14ac:dyDescent="0.2">
      <c r="A6039" s="60" t="s">
        <v>748</v>
      </c>
      <c r="B6039" s="61">
        <v>43059</v>
      </c>
      <c r="C6039" s="141">
        <v>517</v>
      </c>
      <c r="D6039" s="63" t="str">
        <f>VLOOKUP(C6039,[6]Consolidado!$B$1:$H$1000,4,FALSE)</f>
        <v>Finalizada</v>
      </c>
      <c r="E6039" s="64" t="s">
        <v>49</v>
      </c>
      <c r="F6039" s="65" t="s">
        <v>471</v>
      </c>
      <c r="G6039" s="66">
        <v>3</v>
      </c>
      <c r="H6039" s="67">
        <v>2579.3705650000002</v>
      </c>
      <c r="I6039" s="129">
        <v>7738.1116950000005</v>
      </c>
      <c r="J6039" s="86">
        <v>30.663599999999999</v>
      </c>
      <c r="K6039" s="129">
        <f t="shared" si="170"/>
        <v>252.35496468125075</v>
      </c>
      <c r="L6039" s="142" t="str">
        <f>VLOOKUP(C6039,[6]Consolidado!$B$1:$H$1000,2,FALSE)</f>
        <v>Papagayo Four Seasons</v>
      </c>
      <c r="M6039" s="144" t="str">
        <f>VLOOKUP(C6039,[6]Consolidado!$B$1:$H$1000,3,FALSE)</f>
        <v>BGE-251 Double ottoman @ Bar</v>
      </c>
      <c r="N6039" s="145">
        <v>-3</v>
      </c>
      <c r="O6039" s="141"/>
      <c r="P6039" s="141"/>
    </row>
    <row r="6040" spans="1:16" s="71" customFormat="1" ht="16.5" customHeight="1" outlineLevel="1" x14ac:dyDescent="0.2">
      <c r="A6040" s="60" t="s">
        <v>748</v>
      </c>
      <c r="B6040" s="61">
        <v>43059</v>
      </c>
      <c r="C6040" s="141">
        <v>517</v>
      </c>
      <c r="D6040" s="63" t="str">
        <f>VLOOKUP(C6040,[6]Consolidado!$B$1:$H$1000,4,FALSE)</f>
        <v>Finalizada</v>
      </c>
      <c r="E6040" s="64" t="s">
        <v>49</v>
      </c>
      <c r="F6040" s="65" t="s">
        <v>473</v>
      </c>
      <c r="G6040" s="66">
        <v>1</v>
      </c>
      <c r="H6040" s="67">
        <v>14483.697055000001</v>
      </c>
      <c r="I6040" s="129">
        <v>14483.697055000001</v>
      </c>
      <c r="J6040" s="86">
        <v>30.663599999999999</v>
      </c>
      <c r="K6040" s="129">
        <f t="shared" si="170"/>
        <v>472.34170335511817</v>
      </c>
      <c r="L6040" s="142" t="str">
        <f>VLOOKUP(C6040,[6]Consolidado!$B$1:$H$1000,2,FALSE)</f>
        <v>Papagayo Four Seasons</v>
      </c>
      <c r="M6040" s="144" t="str">
        <f>VLOOKUP(C6040,[6]Consolidado!$B$1:$H$1000,3,FALSE)</f>
        <v>BGE-251 Double ottoman @ Bar</v>
      </c>
      <c r="N6040" s="145">
        <v>-1</v>
      </c>
      <c r="O6040" s="141"/>
      <c r="P6040" s="141"/>
    </row>
    <row r="6041" spans="1:16" s="71" customFormat="1" ht="16.5" customHeight="1" outlineLevel="1" x14ac:dyDescent="0.2">
      <c r="A6041" s="60" t="s">
        <v>748</v>
      </c>
      <c r="B6041" s="61">
        <v>43056</v>
      </c>
      <c r="C6041" s="141" t="s">
        <v>290</v>
      </c>
      <c r="D6041" s="63" t="str">
        <f>VLOOKUP(C6041,[6]Consolidado!$B$1:$H$1000,4,FALSE)</f>
        <v>En Proceso</v>
      </c>
      <c r="E6041" s="64" t="s">
        <v>25</v>
      </c>
      <c r="F6041" s="65" t="s">
        <v>319</v>
      </c>
      <c r="G6041" s="66">
        <v>5</v>
      </c>
      <c r="H6041" s="67">
        <v>1224.899529</v>
      </c>
      <c r="I6041" s="129">
        <v>6124.4976450000004</v>
      </c>
      <c r="J6041" s="86">
        <v>30.663599999999999</v>
      </c>
      <c r="K6041" s="129">
        <f t="shared" si="170"/>
        <v>199.73185291355225</v>
      </c>
      <c r="L6041" s="142" t="str">
        <f>VLOOKUP(C6041,[6]Consolidado!$B$1:$H$1000,2,FALSE)</f>
        <v>Acabado</v>
      </c>
      <c r="M6041" s="144" t="str">
        <f>VLOOKUP(C6041,[6]Consolidado!$B$1:$H$1000,3,FALSE)</f>
        <v>Material de acabado pendiente de distribuir</v>
      </c>
      <c r="N6041" s="145">
        <v>-5</v>
      </c>
      <c r="O6041" s="141"/>
      <c r="P6041" s="141"/>
    </row>
    <row r="6042" spans="1:16" s="71" customFormat="1" ht="16.5" customHeight="1" outlineLevel="1" x14ac:dyDescent="0.2">
      <c r="A6042" s="60" t="s">
        <v>748</v>
      </c>
      <c r="B6042" s="61">
        <v>43056</v>
      </c>
      <c r="C6042" s="141" t="s">
        <v>290</v>
      </c>
      <c r="D6042" s="63" t="str">
        <f>VLOOKUP(C6042,[6]Consolidado!$B$1:$H$1000,4,FALSE)</f>
        <v>En Proceso</v>
      </c>
      <c r="E6042" s="64" t="s">
        <v>25</v>
      </c>
      <c r="F6042" s="65" t="s">
        <v>318</v>
      </c>
      <c r="G6042" s="66">
        <v>5</v>
      </c>
      <c r="H6042" s="67">
        <v>979.97469999999998</v>
      </c>
      <c r="I6042" s="129">
        <v>4899.8734999999997</v>
      </c>
      <c r="J6042" s="86">
        <v>30.663599999999999</v>
      </c>
      <c r="K6042" s="129">
        <f t="shared" si="170"/>
        <v>159.79446314196636</v>
      </c>
      <c r="L6042" s="142" t="str">
        <f>VLOOKUP(C6042,[6]Consolidado!$B$1:$H$1000,2,FALSE)</f>
        <v>Acabado</v>
      </c>
      <c r="M6042" s="144" t="str">
        <f>VLOOKUP(C6042,[6]Consolidado!$B$1:$H$1000,3,FALSE)</f>
        <v>Material de acabado pendiente de distribuir</v>
      </c>
      <c r="N6042" s="145">
        <v>-5</v>
      </c>
      <c r="O6042" s="141"/>
      <c r="P6042" s="141"/>
    </row>
    <row r="6043" spans="1:16" s="71" customFormat="1" ht="16.5" customHeight="1" outlineLevel="1" x14ac:dyDescent="0.2">
      <c r="A6043" s="60" t="s">
        <v>748</v>
      </c>
      <c r="B6043" s="61">
        <v>43056</v>
      </c>
      <c r="C6043" s="141" t="s">
        <v>290</v>
      </c>
      <c r="D6043" s="63" t="str">
        <f>VLOOKUP(C6043,[6]Consolidado!$B$1:$H$1000,4,FALSE)</f>
        <v>En Proceso</v>
      </c>
      <c r="E6043" s="64" t="s">
        <v>25</v>
      </c>
      <c r="F6043" s="65" t="s">
        <v>324</v>
      </c>
      <c r="G6043" s="66">
        <v>4</v>
      </c>
      <c r="H6043" s="67">
        <v>875.15560800000003</v>
      </c>
      <c r="I6043" s="129">
        <v>3500.6224320000001</v>
      </c>
      <c r="J6043" s="86">
        <v>30.663599999999999</v>
      </c>
      <c r="K6043" s="129">
        <f t="shared" si="170"/>
        <v>114.16214769303018</v>
      </c>
      <c r="L6043" s="142" t="str">
        <f>VLOOKUP(C6043,[6]Consolidado!$B$1:$H$1000,2,FALSE)</f>
        <v>Acabado</v>
      </c>
      <c r="M6043" s="144" t="str">
        <f>VLOOKUP(C6043,[6]Consolidado!$B$1:$H$1000,3,FALSE)</f>
        <v>Material de acabado pendiente de distribuir</v>
      </c>
      <c r="N6043" s="145">
        <v>-4</v>
      </c>
      <c r="O6043" s="141"/>
      <c r="P6043" s="141"/>
    </row>
    <row r="6044" spans="1:16" s="71" customFormat="1" ht="16.5" customHeight="1" outlineLevel="1" x14ac:dyDescent="0.2">
      <c r="A6044" s="60" t="s">
        <v>748</v>
      </c>
      <c r="B6044" s="61">
        <v>43059</v>
      </c>
      <c r="C6044" s="141" t="s">
        <v>290</v>
      </c>
      <c r="D6044" s="63" t="str">
        <f>VLOOKUP(C6044,[6]Consolidado!$B$1:$H$1000,4,FALSE)</f>
        <v>En Proceso</v>
      </c>
      <c r="E6044" s="64" t="s">
        <v>25</v>
      </c>
      <c r="F6044" s="65" t="s">
        <v>318</v>
      </c>
      <c r="G6044" s="66">
        <v>1</v>
      </c>
      <c r="H6044" s="67">
        <v>979.97469999999998</v>
      </c>
      <c r="I6044" s="129">
        <v>979.97469999999998</v>
      </c>
      <c r="J6044" s="86">
        <v>30.663599999999999</v>
      </c>
      <c r="K6044" s="129">
        <f t="shared" si="170"/>
        <v>31.958892628393276</v>
      </c>
      <c r="L6044" s="142" t="str">
        <f>VLOOKUP(C6044,[6]Consolidado!$B$1:$H$1000,2,FALSE)</f>
        <v>Acabado</v>
      </c>
      <c r="M6044" s="144" t="str">
        <f>VLOOKUP(C6044,[6]Consolidado!$B$1:$H$1000,3,FALSE)</f>
        <v>Material de acabado pendiente de distribuir</v>
      </c>
      <c r="N6044" s="145">
        <v>-1</v>
      </c>
      <c r="O6044" s="141"/>
      <c r="P6044" s="141"/>
    </row>
    <row r="6045" spans="1:16" s="71" customFormat="1" ht="16.5" customHeight="1" outlineLevel="1" x14ac:dyDescent="0.2">
      <c r="A6045" s="60" t="s">
        <v>748</v>
      </c>
      <c r="B6045" s="61">
        <v>43061</v>
      </c>
      <c r="C6045" s="141" t="s">
        <v>290</v>
      </c>
      <c r="D6045" s="63" t="str">
        <f>VLOOKUP(C6045,[6]Consolidado!$B$1:$H$1000,4,FALSE)</f>
        <v>En Proceso</v>
      </c>
      <c r="E6045" s="64" t="s">
        <v>25</v>
      </c>
      <c r="F6045" s="65" t="s">
        <v>327</v>
      </c>
      <c r="G6045" s="66">
        <v>3</v>
      </c>
      <c r="H6045" s="67">
        <v>1209.67</v>
      </c>
      <c r="I6045" s="129">
        <v>3629.01</v>
      </c>
      <c r="J6045" s="86">
        <v>30.663599999999999</v>
      </c>
      <c r="K6045" s="129">
        <f t="shared" si="170"/>
        <v>118.34911752044771</v>
      </c>
      <c r="L6045" s="142" t="str">
        <f>VLOOKUP(C6045,[6]Consolidado!$B$1:$H$1000,2,FALSE)</f>
        <v>Acabado</v>
      </c>
      <c r="M6045" s="144" t="str">
        <f>VLOOKUP(C6045,[6]Consolidado!$B$1:$H$1000,3,FALSE)</f>
        <v>Material de acabado pendiente de distribuir</v>
      </c>
      <c r="N6045" s="145">
        <v>-3</v>
      </c>
      <c r="O6045" s="141"/>
      <c r="P6045" s="141"/>
    </row>
    <row r="6046" spans="1:16" s="71" customFormat="1" ht="16.5" customHeight="1" outlineLevel="1" x14ac:dyDescent="0.2">
      <c r="A6046" s="60" t="s">
        <v>748</v>
      </c>
      <c r="B6046" s="61">
        <v>43061</v>
      </c>
      <c r="C6046" s="141" t="s">
        <v>290</v>
      </c>
      <c r="D6046" s="63" t="str">
        <f>VLOOKUP(C6046,[6]Consolidado!$B$1:$H$1000,4,FALSE)</f>
        <v>En Proceso</v>
      </c>
      <c r="E6046" s="64" t="s">
        <v>25</v>
      </c>
      <c r="F6046" s="65" t="s">
        <v>320</v>
      </c>
      <c r="G6046" s="66">
        <v>5</v>
      </c>
      <c r="H6046" s="67">
        <v>619.3682</v>
      </c>
      <c r="I6046" s="129">
        <v>3096.8409999999999</v>
      </c>
      <c r="J6046" s="86">
        <v>30.663599999999999</v>
      </c>
      <c r="K6046" s="129">
        <f t="shared" si="170"/>
        <v>100.99404505667958</v>
      </c>
      <c r="L6046" s="142" t="str">
        <f>VLOOKUP(C6046,[6]Consolidado!$B$1:$H$1000,2,FALSE)</f>
        <v>Acabado</v>
      </c>
      <c r="M6046" s="144" t="str">
        <f>VLOOKUP(C6046,[6]Consolidado!$B$1:$H$1000,3,FALSE)</f>
        <v>Material de acabado pendiente de distribuir</v>
      </c>
      <c r="N6046" s="145">
        <v>-5</v>
      </c>
      <c r="O6046" s="141"/>
      <c r="P6046" s="141"/>
    </row>
    <row r="6047" spans="1:16" s="71" customFormat="1" ht="16.5" customHeight="1" outlineLevel="1" x14ac:dyDescent="0.2">
      <c r="A6047" s="60" t="s">
        <v>748</v>
      </c>
      <c r="B6047" s="61">
        <v>43061</v>
      </c>
      <c r="C6047" s="141" t="s">
        <v>290</v>
      </c>
      <c r="D6047" s="63" t="str">
        <f>VLOOKUP(C6047,[6]Consolidado!$B$1:$H$1000,4,FALSE)</f>
        <v>En Proceso</v>
      </c>
      <c r="E6047" s="64" t="s">
        <v>25</v>
      </c>
      <c r="F6047" s="65" t="s">
        <v>322</v>
      </c>
      <c r="G6047" s="66">
        <v>5</v>
      </c>
      <c r="H6047" s="67">
        <v>1315.6757459999999</v>
      </c>
      <c r="I6047" s="129">
        <v>6578.3787299999995</v>
      </c>
      <c r="J6047" s="86">
        <v>30.663599999999999</v>
      </c>
      <c r="K6047" s="129">
        <f t="shared" si="170"/>
        <v>214.53380327163151</v>
      </c>
      <c r="L6047" s="142" t="str">
        <f>VLOOKUP(C6047,[6]Consolidado!$B$1:$H$1000,2,FALSE)</f>
        <v>Acabado</v>
      </c>
      <c r="M6047" s="144" t="str">
        <f>VLOOKUP(C6047,[6]Consolidado!$B$1:$H$1000,3,FALSE)</f>
        <v>Material de acabado pendiente de distribuir</v>
      </c>
      <c r="N6047" s="145">
        <v>-5</v>
      </c>
      <c r="O6047" s="141"/>
      <c r="P6047" s="141"/>
    </row>
    <row r="6048" spans="1:16" s="71" customFormat="1" ht="16.5" customHeight="1" outlineLevel="1" x14ac:dyDescent="0.2">
      <c r="A6048" s="60" t="s">
        <v>748</v>
      </c>
      <c r="B6048" s="61">
        <v>43061</v>
      </c>
      <c r="C6048" s="141" t="s">
        <v>290</v>
      </c>
      <c r="D6048" s="63" t="str">
        <f>VLOOKUP(C6048,[6]Consolidado!$B$1:$H$1000,4,FALSE)</f>
        <v>En Proceso</v>
      </c>
      <c r="E6048" s="64" t="s">
        <v>25</v>
      </c>
      <c r="F6048" s="65" t="s">
        <v>319</v>
      </c>
      <c r="G6048" s="66">
        <v>5</v>
      </c>
      <c r="H6048" s="67">
        <v>1224.899529</v>
      </c>
      <c r="I6048" s="129">
        <v>6124.4976450000004</v>
      </c>
      <c r="J6048" s="86">
        <v>30.663599999999999</v>
      </c>
      <c r="K6048" s="129">
        <f t="shared" si="170"/>
        <v>199.73185291355225</v>
      </c>
      <c r="L6048" s="142" t="str">
        <f>VLOOKUP(C6048,[6]Consolidado!$B$1:$H$1000,2,FALSE)</f>
        <v>Acabado</v>
      </c>
      <c r="M6048" s="144" t="str">
        <f>VLOOKUP(C6048,[6]Consolidado!$B$1:$H$1000,3,FALSE)</f>
        <v>Material de acabado pendiente de distribuir</v>
      </c>
      <c r="N6048" s="145">
        <v>-5</v>
      </c>
      <c r="O6048" s="141"/>
      <c r="P6048" s="141"/>
    </row>
    <row r="6049" spans="1:16" s="71" customFormat="1" ht="16.5" customHeight="1" outlineLevel="1" x14ac:dyDescent="0.2">
      <c r="A6049" s="60" t="s">
        <v>748</v>
      </c>
      <c r="B6049" s="61">
        <v>43061</v>
      </c>
      <c r="C6049" s="141" t="s">
        <v>290</v>
      </c>
      <c r="D6049" s="63" t="str">
        <f>VLOOKUP(C6049,[6]Consolidado!$B$1:$H$1000,4,FALSE)</f>
        <v>En Proceso</v>
      </c>
      <c r="E6049" s="64" t="s">
        <v>25</v>
      </c>
      <c r="F6049" s="65" t="s">
        <v>318</v>
      </c>
      <c r="G6049" s="66">
        <v>5</v>
      </c>
      <c r="H6049" s="67">
        <v>979.97469999999998</v>
      </c>
      <c r="I6049" s="129">
        <v>4899.8734999999997</v>
      </c>
      <c r="J6049" s="86">
        <v>30.663599999999999</v>
      </c>
      <c r="K6049" s="129">
        <f t="shared" si="170"/>
        <v>159.79446314196636</v>
      </c>
      <c r="L6049" s="142" t="str">
        <f>VLOOKUP(C6049,[6]Consolidado!$B$1:$H$1000,2,FALSE)</f>
        <v>Acabado</v>
      </c>
      <c r="M6049" s="144" t="str">
        <f>VLOOKUP(C6049,[6]Consolidado!$B$1:$H$1000,3,FALSE)</f>
        <v>Material de acabado pendiente de distribuir</v>
      </c>
      <c r="N6049" s="145">
        <v>-5</v>
      </c>
      <c r="O6049" s="141"/>
      <c r="P6049" s="141"/>
    </row>
    <row r="6050" spans="1:16" s="71" customFormat="1" ht="16.5" customHeight="1" outlineLevel="1" x14ac:dyDescent="0.2">
      <c r="A6050" s="60" t="s">
        <v>748</v>
      </c>
      <c r="B6050" s="61">
        <v>43069</v>
      </c>
      <c r="C6050" s="141">
        <v>216</v>
      </c>
      <c r="D6050" s="63" t="str">
        <f>VLOOKUP(C6050,[6]Consolidado!$B$1:$H$1000,4,FALSE)</f>
        <v>Finalizada</v>
      </c>
      <c r="E6050" s="64" t="s">
        <v>33</v>
      </c>
      <c r="F6050" s="65" t="s">
        <v>727</v>
      </c>
      <c r="G6050" s="66">
        <v>4.5</v>
      </c>
      <c r="H6050" s="67">
        <v>2.6417120000000001</v>
      </c>
      <c r="I6050" s="129">
        <v>11.887703999999999</v>
      </c>
      <c r="J6050" s="86">
        <v>30.663599999999999</v>
      </c>
      <c r="K6050" s="129">
        <f t="shared" si="170"/>
        <v>0.38768128986811723</v>
      </c>
      <c r="L6050" s="142" t="str">
        <f>VLOOKUP(C6050,[6]Consolidado!$B$1:$H$1000,2,FALSE)</f>
        <v>Andee Hess</v>
      </c>
      <c r="M6050" s="144" t="str">
        <f>VLOOKUP(C6050,[6]Consolidado!$B$1:$H$1000,3,FALSE)</f>
        <v>Consola Prototype</v>
      </c>
      <c r="N6050" s="145">
        <v>-4.5</v>
      </c>
      <c r="O6050" s="141"/>
      <c r="P6050" s="141"/>
    </row>
    <row r="6051" spans="1:16" s="71" customFormat="1" ht="16.5" customHeight="1" outlineLevel="1" x14ac:dyDescent="0.2">
      <c r="A6051" s="60" t="s">
        <v>748</v>
      </c>
      <c r="B6051" s="61">
        <v>43069</v>
      </c>
      <c r="C6051" s="141">
        <v>216</v>
      </c>
      <c r="D6051" s="63" t="str">
        <f>VLOOKUP(C6051,[6]Consolidado!$B$1:$H$1000,4,FALSE)</f>
        <v>Finalizada</v>
      </c>
      <c r="E6051" s="64" t="s">
        <v>25</v>
      </c>
      <c r="F6051" s="65" t="s">
        <v>363</v>
      </c>
      <c r="G6051" s="66">
        <v>0.25</v>
      </c>
      <c r="H6051" s="67">
        <v>872.53804100000002</v>
      </c>
      <c r="I6051" s="129">
        <v>218.13451025000001</v>
      </c>
      <c r="J6051" s="86">
        <v>30.663599999999999</v>
      </c>
      <c r="K6051" s="129">
        <f t="shared" si="170"/>
        <v>7.1137932353017916</v>
      </c>
      <c r="L6051" s="142" t="str">
        <f>VLOOKUP(C6051,[6]Consolidado!$B$1:$H$1000,2,FALSE)</f>
        <v>Andee Hess</v>
      </c>
      <c r="M6051" s="144" t="str">
        <f>VLOOKUP(C6051,[6]Consolidado!$B$1:$H$1000,3,FALSE)</f>
        <v>Consola Prototype</v>
      </c>
      <c r="N6051" s="145">
        <v>-0.25</v>
      </c>
      <c r="O6051" s="141"/>
      <c r="P6051" s="141"/>
    </row>
    <row r="6052" spans="1:16" s="71" customFormat="1" ht="16.5" customHeight="1" outlineLevel="1" x14ac:dyDescent="0.2">
      <c r="A6052" s="60" t="s">
        <v>748</v>
      </c>
      <c r="B6052" s="61">
        <v>43069</v>
      </c>
      <c r="C6052" s="141">
        <v>216</v>
      </c>
      <c r="D6052" s="63" t="str">
        <f>VLOOKUP(C6052,[6]Consolidado!$B$1:$H$1000,4,FALSE)</f>
        <v>Finalizada</v>
      </c>
      <c r="E6052" s="64" t="s">
        <v>25</v>
      </c>
      <c r="F6052" s="65" t="s">
        <v>362</v>
      </c>
      <c r="G6052" s="66">
        <v>1</v>
      </c>
      <c r="H6052" s="67">
        <v>906.95663100000002</v>
      </c>
      <c r="I6052" s="129">
        <v>906.95663100000002</v>
      </c>
      <c r="J6052" s="86">
        <v>30.663599999999999</v>
      </c>
      <c r="K6052" s="129">
        <f t="shared" si="170"/>
        <v>29.577630513051307</v>
      </c>
      <c r="L6052" s="142" t="str">
        <f>VLOOKUP(C6052,[6]Consolidado!$B$1:$H$1000,2,FALSE)</f>
        <v>Andee Hess</v>
      </c>
      <c r="M6052" s="144" t="str">
        <f>VLOOKUP(C6052,[6]Consolidado!$B$1:$H$1000,3,FALSE)</f>
        <v>Consola Prototype</v>
      </c>
      <c r="N6052" s="145">
        <v>-1</v>
      </c>
      <c r="O6052" s="141"/>
      <c r="P6052" s="141"/>
    </row>
    <row r="6053" spans="1:16" s="71" customFormat="1" ht="16.5" customHeight="1" outlineLevel="1" x14ac:dyDescent="0.2">
      <c r="A6053" s="60" t="s">
        <v>748</v>
      </c>
      <c r="B6053" s="61">
        <v>43061</v>
      </c>
      <c r="C6053" s="141" t="s">
        <v>290</v>
      </c>
      <c r="D6053" s="63" t="str">
        <f>VLOOKUP(C6053,[6]Consolidado!$B$1:$H$1000,4,FALSE)</f>
        <v>En Proceso</v>
      </c>
      <c r="E6053" s="64" t="s">
        <v>25</v>
      </c>
      <c r="F6053" s="65" t="s">
        <v>328</v>
      </c>
      <c r="G6053" s="66">
        <v>3</v>
      </c>
      <c r="H6053" s="67">
        <v>348.65001699999999</v>
      </c>
      <c r="I6053" s="129">
        <v>1045.950051</v>
      </c>
      <c r="J6053" s="86">
        <v>30.663599999999999</v>
      </c>
      <c r="K6053" s="129">
        <f t="shared" si="170"/>
        <v>34.11047792822761</v>
      </c>
      <c r="L6053" s="142" t="str">
        <f>VLOOKUP(C6053,[6]Consolidado!$B$1:$H$1000,2,FALSE)</f>
        <v>Acabado</v>
      </c>
      <c r="M6053" s="144" t="str">
        <f>VLOOKUP(C6053,[6]Consolidado!$B$1:$H$1000,3,FALSE)</f>
        <v>Material de acabado pendiente de distribuir</v>
      </c>
      <c r="N6053" s="145">
        <v>-3</v>
      </c>
      <c r="O6053" s="141"/>
      <c r="P6053" s="141"/>
    </row>
    <row r="6054" spans="1:16" s="71" customFormat="1" ht="16.5" customHeight="1" outlineLevel="1" x14ac:dyDescent="0.2">
      <c r="A6054" s="60" t="s">
        <v>748</v>
      </c>
      <c r="B6054" s="61">
        <v>43049</v>
      </c>
      <c r="C6054" s="141" t="s">
        <v>89</v>
      </c>
      <c r="D6054" s="63" t="str">
        <f>VLOOKUP(C6054,[6]Consolidado!$B$1:$H$1000,4,FALSE)</f>
        <v>En Proceso</v>
      </c>
      <c r="E6054" s="64" t="s">
        <v>33</v>
      </c>
      <c r="F6054" s="65" t="s">
        <v>727</v>
      </c>
      <c r="G6054" s="66">
        <v>334.94</v>
      </c>
      <c r="H6054" s="67">
        <v>2.6158890000000001</v>
      </c>
      <c r="I6054" s="129">
        <v>876.16586166000002</v>
      </c>
      <c r="J6054" s="86">
        <v>30.663599999999999</v>
      </c>
      <c r="K6054" s="129">
        <f t="shared" si="170"/>
        <v>28.573483272022855</v>
      </c>
      <c r="L6054" s="142" t="str">
        <f>VLOOKUP(C6054,[6]Consolidado!$B$1:$H$1000,2,FALSE)</f>
        <v>Empaque</v>
      </c>
      <c r="M6054" s="144" t="str">
        <f>VLOOKUP(C6054,[6]Consolidado!$B$1:$H$1000,3,FALSE)</f>
        <v>Material de empaque pendiente de distribuir</v>
      </c>
      <c r="N6054" s="145">
        <v>-334.94</v>
      </c>
      <c r="O6054" s="141"/>
      <c r="P6054" s="141"/>
    </row>
    <row r="6055" spans="1:16" s="71" customFormat="1" ht="16.5" customHeight="1" outlineLevel="1" x14ac:dyDescent="0.2">
      <c r="A6055" s="60" t="s">
        <v>748</v>
      </c>
      <c r="B6055" s="61">
        <v>43069</v>
      </c>
      <c r="C6055" s="141">
        <v>216</v>
      </c>
      <c r="D6055" s="63" t="str">
        <f>VLOOKUP(C6055,[6]Consolidado!$B$1:$H$1000,4,FALSE)</f>
        <v>Finalizada</v>
      </c>
      <c r="E6055" s="64" t="s">
        <v>25</v>
      </c>
      <c r="F6055" s="65" t="s">
        <v>328</v>
      </c>
      <c r="G6055" s="66">
        <v>0.56000000000000005</v>
      </c>
      <c r="H6055" s="67">
        <v>348.65001699999999</v>
      </c>
      <c r="I6055" s="129">
        <v>195.24400952000002</v>
      </c>
      <c r="J6055" s="86">
        <v>30.663599999999999</v>
      </c>
      <c r="K6055" s="129">
        <f t="shared" si="170"/>
        <v>6.3672892132691539</v>
      </c>
      <c r="L6055" s="142" t="str">
        <f>VLOOKUP(C6055,[6]Consolidado!$B$1:$H$1000,2,FALSE)</f>
        <v>Andee Hess</v>
      </c>
      <c r="M6055" s="144" t="str">
        <f>VLOOKUP(C6055,[6]Consolidado!$B$1:$H$1000,3,FALSE)</f>
        <v>Consola Prototype</v>
      </c>
      <c r="N6055" s="145">
        <v>-0.56000000000000005</v>
      </c>
      <c r="O6055" s="141"/>
      <c r="P6055" s="141"/>
    </row>
    <row r="6056" spans="1:16" s="71" customFormat="1" ht="16.5" customHeight="1" outlineLevel="1" x14ac:dyDescent="0.2">
      <c r="A6056" s="60" t="s">
        <v>748</v>
      </c>
      <c r="B6056" s="61">
        <v>43069</v>
      </c>
      <c r="C6056" s="141">
        <v>216</v>
      </c>
      <c r="D6056" s="63" t="str">
        <f>VLOOKUP(C6056,[6]Consolidado!$B$1:$H$1000,4,FALSE)</f>
        <v>Finalizada</v>
      </c>
      <c r="E6056" s="64" t="s">
        <v>25</v>
      </c>
      <c r="F6056" s="65" t="s">
        <v>327</v>
      </c>
      <c r="G6056" s="66">
        <v>0.03</v>
      </c>
      <c r="H6056" s="67">
        <v>1209.67</v>
      </c>
      <c r="I6056" s="129">
        <v>36.290100000000002</v>
      </c>
      <c r="J6056" s="86">
        <v>30.663599999999999</v>
      </c>
      <c r="K6056" s="129">
        <f t="shared" si="170"/>
        <v>1.183491175204477</v>
      </c>
      <c r="L6056" s="142" t="str">
        <f>VLOOKUP(C6056,[6]Consolidado!$B$1:$H$1000,2,FALSE)</f>
        <v>Andee Hess</v>
      </c>
      <c r="M6056" s="144" t="str">
        <f>VLOOKUP(C6056,[6]Consolidado!$B$1:$H$1000,3,FALSE)</f>
        <v>Consola Prototype</v>
      </c>
      <c r="N6056" s="145">
        <v>-0.03</v>
      </c>
      <c r="O6056" s="141"/>
      <c r="P6056" s="141"/>
    </row>
    <row r="6057" spans="1:16" s="71" customFormat="1" ht="16.5" customHeight="1" outlineLevel="1" x14ac:dyDescent="0.2">
      <c r="A6057" s="60" t="s">
        <v>748</v>
      </c>
      <c r="B6057" s="61">
        <v>43069</v>
      </c>
      <c r="C6057" s="141">
        <v>216</v>
      </c>
      <c r="D6057" s="63" t="str">
        <f>VLOOKUP(C6057,[6]Consolidado!$B$1:$H$1000,4,FALSE)</f>
        <v>Finalizada</v>
      </c>
      <c r="E6057" s="64" t="s">
        <v>25</v>
      </c>
      <c r="F6057" s="65" t="s">
        <v>359</v>
      </c>
      <c r="G6057" s="66">
        <v>0.25</v>
      </c>
      <c r="H6057" s="67">
        <v>142.25645599999999</v>
      </c>
      <c r="I6057" s="129">
        <v>35.564113999999996</v>
      </c>
      <c r="J6057" s="86">
        <v>30.663599999999999</v>
      </c>
      <c r="K6057" s="129">
        <f t="shared" si="170"/>
        <v>1.1598153511003273</v>
      </c>
      <c r="L6057" s="142" t="str">
        <f>VLOOKUP(C6057,[6]Consolidado!$B$1:$H$1000,2,FALSE)</f>
        <v>Andee Hess</v>
      </c>
      <c r="M6057" s="144" t="str">
        <f>VLOOKUP(C6057,[6]Consolidado!$B$1:$H$1000,3,FALSE)</f>
        <v>Consola Prototype</v>
      </c>
      <c r="N6057" s="145">
        <v>-0.25</v>
      </c>
      <c r="O6057" s="141"/>
      <c r="P6057" s="141"/>
    </row>
    <row r="6058" spans="1:16" s="71" customFormat="1" ht="16.5" customHeight="1" outlineLevel="1" x14ac:dyDescent="0.2">
      <c r="A6058" s="60" t="s">
        <v>748</v>
      </c>
      <c r="B6058" s="61">
        <v>43069</v>
      </c>
      <c r="C6058" s="141">
        <v>217</v>
      </c>
      <c r="D6058" s="63" t="str">
        <f>VLOOKUP(C6058,[6]Consolidado!$B$1:$H$1000,4,FALSE)</f>
        <v>Finalizada</v>
      </c>
      <c r="E6058" s="64" t="s">
        <v>33</v>
      </c>
      <c r="F6058" s="65" t="s">
        <v>727</v>
      </c>
      <c r="G6058" s="66">
        <v>0.9</v>
      </c>
      <c r="H6058" s="67">
        <v>2.6417120000000001</v>
      </c>
      <c r="I6058" s="129">
        <v>2.3775408000000002</v>
      </c>
      <c r="J6058" s="86">
        <v>30.663599999999999</v>
      </c>
      <c r="K6058" s="129">
        <f t="shared" si="170"/>
        <v>7.7536257973623457E-2</v>
      </c>
      <c r="L6058" s="142" t="str">
        <f>VLOOKUP(C6058,[6]Consolidado!$B$1:$H$1000,2,FALSE)</f>
        <v>Andee Hess</v>
      </c>
      <c r="M6058" s="144" t="str">
        <f>VLOOKUP(C6058,[6]Consolidado!$B$1:$H$1000,3,FALSE)</f>
        <v>Chair Prototype</v>
      </c>
      <c r="N6058" s="145">
        <v>-0.9</v>
      </c>
      <c r="O6058" s="141"/>
      <c r="P6058" s="141"/>
    </row>
    <row r="6059" spans="1:16" s="71" customFormat="1" ht="16.5" customHeight="1" outlineLevel="1" x14ac:dyDescent="0.2">
      <c r="A6059" s="60" t="s">
        <v>748</v>
      </c>
      <c r="B6059" s="61">
        <v>43069</v>
      </c>
      <c r="C6059" s="141">
        <v>217</v>
      </c>
      <c r="D6059" s="63" t="str">
        <f>VLOOKUP(C6059,[6]Consolidado!$B$1:$H$1000,4,FALSE)</f>
        <v>Finalizada</v>
      </c>
      <c r="E6059" s="64" t="s">
        <v>25</v>
      </c>
      <c r="F6059" s="65" t="s">
        <v>359</v>
      </c>
      <c r="G6059" s="66">
        <v>0.13</v>
      </c>
      <c r="H6059" s="67">
        <v>142.25645599999999</v>
      </c>
      <c r="I6059" s="129">
        <v>18.493339279999997</v>
      </c>
      <c r="J6059" s="86">
        <v>30.663599999999999</v>
      </c>
      <c r="K6059" s="129">
        <f t="shared" si="170"/>
        <v>0.60310398257217024</v>
      </c>
      <c r="L6059" s="142" t="str">
        <f>VLOOKUP(C6059,[6]Consolidado!$B$1:$H$1000,2,FALSE)</f>
        <v>Andee Hess</v>
      </c>
      <c r="M6059" s="144" t="str">
        <f>VLOOKUP(C6059,[6]Consolidado!$B$1:$H$1000,3,FALSE)</f>
        <v>Chair Prototype</v>
      </c>
      <c r="N6059" s="145">
        <v>-0.13</v>
      </c>
      <c r="O6059" s="141"/>
      <c r="P6059" s="141"/>
    </row>
    <row r="6060" spans="1:16" s="71" customFormat="1" ht="16.5" customHeight="1" outlineLevel="1" x14ac:dyDescent="0.2">
      <c r="A6060" s="60" t="s">
        <v>748</v>
      </c>
      <c r="B6060" s="61">
        <v>43049</v>
      </c>
      <c r="C6060" s="141" t="s">
        <v>89</v>
      </c>
      <c r="D6060" s="63" t="str">
        <f>VLOOKUP(C6060,[6]Consolidado!$B$1:$H$1000,4,FALSE)</f>
        <v>En Proceso</v>
      </c>
      <c r="E6060" s="64" t="s">
        <v>33</v>
      </c>
      <c r="F6060" s="65" t="s">
        <v>727</v>
      </c>
      <c r="G6060" s="66">
        <v>334.94</v>
      </c>
      <c r="H6060" s="67">
        <v>2.6158890000000001</v>
      </c>
      <c r="I6060" s="129">
        <v>876.16586166000002</v>
      </c>
      <c r="J6060" s="86">
        <v>30.663599999999999</v>
      </c>
      <c r="K6060" s="129">
        <f t="shared" si="170"/>
        <v>28.573483272022855</v>
      </c>
      <c r="L6060" s="142" t="str">
        <f>VLOOKUP(C6060,[6]Consolidado!$B$1:$H$1000,2,FALSE)</f>
        <v>Empaque</v>
      </c>
      <c r="M6060" s="144" t="str">
        <f>VLOOKUP(C6060,[6]Consolidado!$B$1:$H$1000,3,FALSE)</f>
        <v>Material de empaque pendiente de distribuir</v>
      </c>
      <c r="N6060" s="145">
        <v>-334.94</v>
      </c>
      <c r="O6060" s="141"/>
      <c r="P6060" s="141"/>
    </row>
    <row r="6061" spans="1:16" s="71" customFormat="1" ht="16.5" customHeight="1" outlineLevel="1" x14ac:dyDescent="0.2">
      <c r="A6061" s="60" t="s">
        <v>748</v>
      </c>
      <c r="B6061" s="61">
        <v>43069</v>
      </c>
      <c r="C6061" s="141">
        <v>217</v>
      </c>
      <c r="D6061" s="63" t="str">
        <f>VLOOKUP(C6061,[6]Consolidado!$B$1:$H$1000,4,FALSE)</f>
        <v>Finalizada</v>
      </c>
      <c r="E6061" s="64" t="s">
        <v>25</v>
      </c>
      <c r="F6061" s="65" t="s">
        <v>363</v>
      </c>
      <c r="G6061" s="66">
        <v>0.09</v>
      </c>
      <c r="H6061" s="67">
        <v>872.53804100000002</v>
      </c>
      <c r="I6061" s="129">
        <v>78.528423689999997</v>
      </c>
      <c r="J6061" s="86">
        <v>30.663599999999999</v>
      </c>
      <c r="K6061" s="129">
        <f t="shared" si="170"/>
        <v>2.5609655647086447</v>
      </c>
      <c r="L6061" s="142" t="str">
        <f>VLOOKUP(C6061,[6]Consolidado!$B$1:$H$1000,2,FALSE)</f>
        <v>Andee Hess</v>
      </c>
      <c r="M6061" s="144" t="str">
        <f>VLOOKUP(C6061,[6]Consolidado!$B$1:$H$1000,3,FALSE)</f>
        <v>Chair Prototype</v>
      </c>
      <c r="N6061" s="145">
        <v>-0.09</v>
      </c>
      <c r="O6061" s="141"/>
      <c r="P6061" s="141"/>
    </row>
    <row r="6062" spans="1:16" s="71" customFormat="1" ht="16.5" customHeight="1" outlineLevel="1" x14ac:dyDescent="0.2">
      <c r="A6062" s="60" t="s">
        <v>748</v>
      </c>
      <c r="B6062" s="61">
        <v>43069</v>
      </c>
      <c r="C6062" s="141">
        <v>217</v>
      </c>
      <c r="D6062" s="63" t="str">
        <f>VLOOKUP(C6062,[6]Consolidado!$B$1:$H$1000,4,FALSE)</f>
        <v>Finalizada</v>
      </c>
      <c r="E6062" s="64" t="s">
        <v>25</v>
      </c>
      <c r="F6062" s="65" t="s">
        <v>362</v>
      </c>
      <c r="G6062" s="66">
        <v>0.13</v>
      </c>
      <c r="H6062" s="67">
        <v>906.95663100000002</v>
      </c>
      <c r="I6062" s="129">
        <v>117.90436203</v>
      </c>
      <c r="J6062" s="86">
        <v>30.663599999999999</v>
      </c>
      <c r="K6062" s="129">
        <f t="shared" si="170"/>
        <v>3.8450919666966699</v>
      </c>
      <c r="L6062" s="142" t="str">
        <f>VLOOKUP(C6062,[6]Consolidado!$B$1:$H$1000,2,FALSE)</f>
        <v>Andee Hess</v>
      </c>
      <c r="M6062" s="144" t="str">
        <f>VLOOKUP(C6062,[6]Consolidado!$B$1:$H$1000,3,FALSE)</f>
        <v>Chair Prototype</v>
      </c>
      <c r="N6062" s="145">
        <v>-0.13</v>
      </c>
      <c r="O6062" s="141"/>
      <c r="P6062" s="141"/>
    </row>
    <row r="6063" spans="1:16" s="71" customFormat="1" ht="16.5" customHeight="1" outlineLevel="1" x14ac:dyDescent="0.2">
      <c r="A6063" s="60" t="s">
        <v>748</v>
      </c>
      <c r="B6063" s="61">
        <v>43069</v>
      </c>
      <c r="C6063" s="141">
        <v>354</v>
      </c>
      <c r="D6063" s="63" t="str">
        <f>VLOOKUP(C6063,[6]Consolidado!$B$1:$H$1000,4,FALSE)</f>
        <v>Finalizada</v>
      </c>
      <c r="E6063" s="64" t="s">
        <v>25</v>
      </c>
      <c r="F6063" s="65" t="s">
        <v>325</v>
      </c>
      <c r="G6063" s="66">
        <v>0.56000000000000005</v>
      </c>
      <c r="H6063" s="67">
        <v>919.18</v>
      </c>
      <c r="I6063" s="129">
        <v>514.74080000000004</v>
      </c>
      <c r="J6063" s="86">
        <v>30.663599999999999</v>
      </c>
      <c r="K6063" s="129">
        <f t="shared" si="170"/>
        <v>16.786704757432268</v>
      </c>
      <c r="L6063" s="142" t="str">
        <f>VLOOKUP(C6063,[6]Consolidado!$B$1:$H$1000,2,FALSE)</f>
        <v>Maderas Collective</v>
      </c>
      <c r="M6063" s="144" t="str">
        <f>VLOOKUP(C6063,[6]Consolidado!$B$1:$H$1000,3,FALSE)</f>
        <v>Pelotitas de 20mm</v>
      </c>
      <c r="N6063" s="145">
        <v>-0.56000000000000005</v>
      </c>
      <c r="O6063" s="141"/>
      <c r="P6063" s="141"/>
    </row>
    <row r="6064" spans="1:16" s="71" customFormat="1" ht="16.5" customHeight="1" outlineLevel="1" x14ac:dyDescent="0.2">
      <c r="A6064" s="60" t="s">
        <v>748</v>
      </c>
      <c r="B6064" s="61">
        <v>43069</v>
      </c>
      <c r="C6064" s="141">
        <v>372</v>
      </c>
      <c r="D6064" s="63" t="str">
        <f>VLOOKUP(C6064,[6]Consolidado!$B$1:$H$1000,4,FALSE)</f>
        <v>Finalizada</v>
      </c>
      <c r="E6064" s="64" t="s">
        <v>33</v>
      </c>
      <c r="F6064" s="65" t="s">
        <v>727</v>
      </c>
      <c r="G6064" s="66">
        <v>18</v>
      </c>
      <c r="H6064" s="67">
        <v>2.6417120000000001</v>
      </c>
      <c r="I6064" s="129">
        <v>47.550815999999998</v>
      </c>
      <c r="J6064" s="86">
        <v>30.663599999999999</v>
      </c>
      <c r="K6064" s="129">
        <f t="shared" si="170"/>
        <v>1.5507251594724689</v>
      </c>
      <c r="L6064" s="142" t="str">
        <f>VLOOKUP(C6064,[6]Consolidado!$B$1:$H$1000,2,FALSE)</f>
        <v>Papagayo Four Seasons</v>
      </c>
      <c r="M6064" s="144" t="str">
        <f>VLOOKUP(C6064,[6]Consolidado!$B$1:$H$1000,3,FALSE)</f>
        <v>LL-406 Credenza @ Reception Lobby</v>
      </c>
      <c r="N6064" s="145">
        <v>-18</v>
      </c>
      <c r="O6064" s="141"/>
      <c r="P6064" s="141"/>
    </row>
    <row r="6065" spans="1:16" s="71" customFormat="1" ht="16.5" customHeight="1" outlineLevel="1" x14ac:dyDescent="0.2">
      <c r="A6065" s="60" t="s">
        <v>748</v>
      </c>
      <c r="B6065" s="61">
        <v>43069</v>
      </c>
      <c r="C6065" s="141">
        <v>372</v>
      </c>
      <c r="D6065" s="63" t="str">
        <f>VLOOKUP(C6065,[6]Consolidado!$B$1:$H$1000,4,FALSE)</f>
        <v>Finalizada</v>
      </c>
      <c r="E6065" s="64" t="s">
        <v>25</v>
      </c>
      <c r="F6065" s="65" t="s">
        <v>320</v>
      </c>
      <c r="G6065" s="66">
        <v>0.03</v>
      </c>
      <c r="H6065" s="67">
        <v>619.3682</v>
      </c>
      <c r="I6065" s="129">
        <v>18.581046000000001</v>
      </c>
      <c r="J6065" s="86">
        <v>30.663599999999999</v>
      </c>
      <c r="K6065" s="129">
        <f t="shared" si="170"/>
        <v>0.60596427034007749</v>
      </c>
      <c r="L6065" s="142" t="str">
        <f>VLOOKUP(C6065,[6]Consolidado!$B$1:$H$1000,2,FALSE)</f>
        <v>Papagayo Four Seasons</v>
      </c>
      <c r="M6065" s="144" t="str">
        <f>VLOOKUP(C6065,[6]Consolidado!$B$1:$H$1000,3,FALSE)</f>
        <v>LL-406 Credenza @ Reception Lobby</v>
      </c>
      <c r="N6065" s="145">
        <v>-0.03</v>
      </c>
      <c r="O6065" s="141"/>
      <c r="P6065" s="141"/>
    </row>
    <row r="6066" spans="1:16" s="71" customFormat="1" ht="16.5" customHeight="1" outlineLevel="1" x14ac:dyDescent="0.2">
      <c r="A6066" s="60" t="s">
        <v>748</v>
      </c>
      <c r="B6066" s="61">
        <v>43069</v>
      </c>
      <c r="C6066" s="141">
        <v>372</v>
      </c>
      <c r="D6066" s="63" t="str">
        <f>VLOOKUP(C6066,[6]Consolidado!$B$1:$H$1000,4,FALSE)</f>
        <v>Finalizada</v>
      </c>
      <c r="E6066" s="64" t="s">
        <v>25</v>
      </c>
      <c r="F6066" s="65" t="s">
        <v>322</v>
      </c>
      <c r="G6066" s="66">
        <v>0.03</v>
      </c>
      <c r="H6066" s="67">
        <v>1315.6757459999999</v>
      </c>
      <c r="I6066" s="129">
        <v>39.470272379999997</v>
      </c>
      <c r="J6066" s="86">
        <v>30.663599999999999</v>
      </c>
      <c r="K6066" s="129">
        <f t="shared" si="170"/>
        <v>1.2872028196297891</v>
      </c>
      <c r="L6066" s="142" t="str">
        <f>VLOOKUP(C6066,[6]Consolidado!$B$1:$H$1000,2,FALSE)</f>
        <v>Papagayo Four Seasons</v>
      </c>
      <c r="M6066" s="144" t="str">
        <f>VLOOKUP(C6066,[6]Consolidado!$B$1:$H$1000,3,FALSE)</f>
        <v>LL-406 Credenza @ Reception Lobby</v>
      </c>
      <c r="N6066" s="145">
        <v>-0.03</v>
      </c>
      <c r="O6066" s="141"/>
      <c r="P6066" s="141"/>
    </row>
    <row r="6067" spans="1:16" s="71" customFormat="1" ht="16.5" customHeight="1" outlineLevel="1" x14ac:dyDescent="0.2">
      <c r="A6067" s="60" t="s">
        <v>748</v>
      </c>
      <c r="B6067" s="61">
        <v>43064</v>
      </c>
      <c r="C6067" s="141" t="s">
        <v>290</v>
      </c>
      <c r="D6067" s="63" t="str">
        <f>VLOOKUP(C6067,[6]Consolidado!$B$1:$H$1000,4,FALSE)</f>
        <v>En Proceso</v>
      </c>
      <c r="E6067" s="64" t="s">
        <v>25</v>
      </c>
      <c r="F6067" s="65" t="s">
        <v>350</v>
      </c>
      <c r="G6067" s="66">
        <v>1</v>
      </c>
      <c r="H6067" s="67">
        <v>663.14915599999995</v>
      </c>
      <c r="I6067" s="129">
        <v>663.14915599999995</v>
      </c>
      <c r="J6067" s="86">
        <v>30.663599999999999</v>
      </c>
      <c r="K6067" s="129">
        <f t="shared" si="170"/>
        <v>21.626591659165914</v>
      </c>
      <c r="L6067" s="142" t="str">
        <f>VLOOKUP(C6067,[6]Consolidado!$B$1:$H$1000,2,FALSE)</f>
        <v>Acabado</v>
      </c>
      <c r="M6067" s="144" t="str">
        <f>VLOOKUP(C6067,[6]Consolidado!$B$1:$H$1000,3,FALSE)</f>
        <v>Material de acabado pendiente de distribuir</v>
      </c>
      <c r="N6067" s="145">
        <v>-1</v>
      </c>
      <c r="O6067" s="141"/>
      <c r="P6067" s="141"/>
    </row>
    <row r="6068" spans="1:16" s="71" customFormat="1" ht="16.5" customHeight="1" outlineLevel="1" x14ac:dyDescent="0.2">
      <c r="A6068" s="60" t="s">
        <v>748</v>
      </c>
      <c r="B6068" s="61">
        <v>43066</v>
      </c>
      <c r="C6068" s="141" t="s">
        <v>290</v>
      </c>
      <c r="D6068" s="63" t="str">
        <f>VLOOKUP(C6068,[6]Consolidado!$B$1:$H$1000,4,FALSE)</f>
        <v>En Proceso</v>
      </c>
      <c r="E6068" s="64" t="s">
        <v>25</v>
      </c>
      <c r="F6068" s="65" t="s">
        <v>757</v>
      </c>
      <c r="G6068" s="66">
        <v>5</v>
      </c>
      <c r="H6068" s="67">
        <v>574.41999999999996</v>
      </c>
      <c r="I6068" s="129">
        <v>2872.1</v>
      </c>
      <c r="J6068" s="86">
        <v>30.663599999999999</v>
      </c>
      <c r="K6068" s="129">
        <f t="shared" si="170"/>
        <v>93.664801262734969</v>
      </c>
      <c r="L6068" s="142" t="str">
        <f>VLOOKUP(C6068,[6]Consolidado!$B$1:$H$1000,2,FALSE)</f>
        <v>Acabado</v>
      </c>
      <c r="M6068" s="144" t="str">
        <f>VLOOKUP(C6068,[6]Consolidado!$B$1:$H$1000,3,FALSE)</f>
        <v>Material de acabado pendiente de distribuir</v>
      </c>
      <c r="N6068" s="145">
        <v>-5</v>
      </c>
      <c r="O6068" s="141"/>
      <c r="P6068" s="141"/>
    </row>
    <row r="6069" spans="1:16" s="71" customFormat="1" ht="16.5" customHeight="1" outlineLevel="1" x14ac:dyDescent="0.2">
      <c r="A6069" s="60" t="s">
        <v>748</v>
      </c>
      <c r="B6069" s="61">
        <v>43069</v>
      </c>
      <c r="C6069" s="141">
        <v>372</v>
      </c>
      <c r="D6069" s="63" t="str">
        <f>VLOOKUP(C6069,[6]Consolidado!$B$1:$H$1000,4,FALSE)</f>
        <v>Finalizada</v>
      </c>
      <c r="E6069" s="64" t="s">
        <v>25</v>
      </c>
      <c r="F6069" s="65" t="s">
        <v>319</v>
      </c>
      <c r="G6069" s="66">
        <v>0.03</v>
      </c>
      <c r="H6069" s="67">
        <v>1224.899529</v>
      </c>
      <c r="I6069" s="129">
        <v>36.746985869999996</v>
      </c>
      <c r="J6069" s="86">
        <v>30.663599999999999</v>
      </c>
      <c r="K6069" s="129">
        <f t="shared" si="170"/>
        <v>1.1983911174813133</v>
      </c>
      <c r="L6069" s="142" t="str">
        <f>VLOOKUP(C6069,[6]Consolidado!$B$1:$H$1000,2,FALSE)</f>
        <v>Papagayo Four Seasons</v>
      </c>
      <c r="M6069" s="144" t="str">
        <f>VLOOKUP(C6069,[6]Consolidado!$B$1:$H$1000,3,FALSE)</f>
        <v>LL-406 Credenza @ Reception Lobby</v>
      </c>
      <c r="N6069" s="145">
        <v>-0.03</v>
      </c>
      <c r="O6069" s="141"/>
      <c r="P6069" s="141"/>
    </row>
    <row r="6070" spans="1:16" s="71" customFormat="1" ht="16.5" customHeight="1" outlineLevel="1" x14ac:dyDescent="0.2">
      <c r="A6070" s="60" t="s">
        <v>748</v>
      </c>
      <c r="B6070" s="61">
        <v>43069</v>
      </c>
      <c r="C6070" s="141">
        <v>372</v>
      </c>
      <c r="D6070" s="63" t="str">
        <f>VLOOKUP(C6070,[6]Consolidado!$B$1:$H$1000,4,FALSE)</f>
        <v>Finalizada</v>
      </c>
      <c r="E6070" s="64" t="s">
        <v>25</v>
      </c>
      <c r="F6070" s="65" t="s">
        <v>360</v>
      </c>
      <c r="G6070" s="66">
        <v>0.03</v>
      </c>
      <c r="H6070" s="67">
        <v>260.30998699999998</v>
      </c>
      <c r="I6070" s="129">
        <v>7.8092996099999992</v>
      </c>
      <c r="J6070" s="86">
        <v>30.663599999999999</v>
      </c>
      <c r="K6070" s="129">
        <f t="shared" si="170"/>
        <v>0.25467654189331973</v>
      </c>
      <c r="L6070" s="142" t="str">
        <f>VLOOKUP(C6070,[6]Consolidado!$B$1:$H$1000,2,FALSE)</f>
        <v>Papagayo Four Seasons</v>
      </c>
      <c r="M6070" s="144" t="str">
        <f>VLOOKUP(C6070,[6]Consolidado!$B$1:$H$1000,3,FALSE)</f>
        <v>LL-406 Credenza @ Reception Lobby</v>
      </c>
      <c r="N6070" s="145">
        <v>-0.03</v>
      </c>
      <c r="O6070" s="141"/>
      <c r="P6070" s="141"/>
    </row>
    <row r="6071" spans="1:16" s="71" customFormat="1" ht="16.5" customHeight="1" outlineLevel="1" x14ac:dyDescent="0.2">
      <c r="A6071" s="60" t="s">
        <v>748</v>
      </c>
      <c r="B6071" s="61">
        <v>43069</v>
      </c>
      <c r="C6071" s="141">
        <v>372</v>
      </c>
      <c r="D6071" s="63" t="str">
        <f>VLOOKUP(C6071,[6]Consolidado!$B$1:$H$1000,4,FALSE)</f>
        <v>Finalizada</v>
      </c>
      <c r="E6071" s="64" t="s">
        <v>25</v>
      </c>
      <c r="F6071" s="65" t="s">
        <v>324</v>
      </c>
      <c r="G6071" s="66">
        <v>0.06</v>
      </c>
      <c r="H6071" s="67">
        <v>875.15560800000003</v>
      </c>
      <c r="I6071" s="129">
        <v>52.509336480000002</v>
      </c>
      <c r="J6071" s="86">
        <v>30.663599999999999</v>
      </c>
      <c r="K6071" s="129">
        <f t="shared" si="170"/>
        <v>1.7124322153954528</v>
      </c>
      <c r="L6071" s="142" t="str">
        <f>VLOOKUP(C6071,[6]Consolidado!$B$1:$H$1000,2,FALSE)</f>
        <v>Papagayo Four Seasons</v>
      </c>
      <c r="M6071" s="144" t="str">
        <f>VLOOKUP(C6071,[6]Consolidado!$B$1:$H$1000,3,FALSE)</f>
        <v>LL-406 Credenza @ Reception Lobby</v>
      </c>
      <c r="N6071" s="145">
        <v>-0.06</v>
      </c>
      <c r="O6071" s="141"/>
      <c r="P6071" s="141"/>
    </row>
    <row r="6072" spans="1:16" s="71" customFormat="1" ht="16.5" customHeight="1" outlineLevel="1" x14ac:dyDescent="0.2">
      <c r="A6072" s="60" t="s">
        <v>748</v>
      </c>
      <c r="B6072" s="61">
        <v>43066</v>
      </c>
      <c r="C6072" s="141" t="s">
        <v>290</v>
      </c>
      <c r="D6072" s="63" t="str">
        <f>VLOOKUP(C6072,[6]Consolidado!$B$1:$H$1000,4,FALSE)</f>
        <v>En Proceso</v>
      </c>
      <c r="E6072" s="64" t="s">
        <v>25</v>
      </c>
      <c r="F6072" s="65" t="s">
        <v>758</v>
      </c>
      <c r="G6072" s="66">
        <v>5</v>
      </c>
      <c r="H6072" s="67">
        <v>5333.8209539999998</v>
      </c>
      <c r="I6072" s="129">
        <v>26669.104769999998</v>
      </c>
      <c r="J6072" s="86">
        <v>30.663599999999999</v>
      </c>
      <c r="K6072" s="129">
        <f t="shared" si="170"/>
        <v>869.73169393026251</v>
      </c>
      <c r="L6072" s="142" t="str">
        <f>VLOOKUP(C6072,[6]Consolidado!$B$1:$H$1000,2,FALSE)</f>
        <v>Acabado</v>
      </c>
      <c r="M6072" s="144" t="str">
        <f>VLOOKUP(C6072,[6]Consolidado!$B$1:$H$1000,3,FALSE)</f>
        <v>Material de acabado pendiente de distribuir</v>
      </c>
      <c r="N6072" s="145">
        <v>-5</v>
      </c>
      <c r="O6072" s="141"/>
      <c r="P6072" s="141"/>
    </row>
    <row r="6073" spans="1:16" s="71" customFormat="1" ht="16.5" customHeight="1" outlineLevel="1" x14ac:dyDescent="0.2">
      <c r="A6073" s="60" t="s">
        <v>748</v>
      </c>
      <c r="B6073" s="61">
        <v>43069</v>
      </c>
      <c r="C6073" s="141">
        <v>372</v>
      </c>
      <c r="D6073" s="63" t="str">
        <f>VLOOKUP(C6073,[6]Consolidado!$B$1:$H$1000,4,FALSE)</f>
        <v>Finalizada</v>
      </c>
      <c r="E6073" s="64" t="s">
        <v>25</v>
      </c>
      <c r="F6073" s="65" t="s">
        <v>325</v>
      </c>
      <c r="G6073" s="66">
        <v>1</v>
      </c>
      <c r="H6073" s="67">
        <v>919.18</v>
      </c>
      <c r="I6073" s="129">
        <v>919.18</v>
      </c>
      <c r="J6073" s="86">
        <v>30.663599999999999</v>
      </c>
      <c r="K6073" s="129">
        <f t="shared" si="170"/>
        <v>29.976258495414758</v>
      </c>
      <c r="L6073" s="142" t="str">
        <f>VLOOKUP(C6073,[6]Consolidado!$B$1:$H$1000,2,FALSE)</f>
        <v>Papagayo Four Seasons</v>
      </c>
      <c r="M6073" s="144" t="str">
        <f>VLOOKUP(C6073,[6]Consolidado!$B$1:$H$1000,3,FALSE)</f>
        <v>LL-406 Credenza @ Reception Lobby</v>
      </c>
      <c r="N6073" s="145">
        <v>-1</v>
      </c>
      <c r="O6073" s="141"/>
      <c r="P6073" s="141"/>
    </row>
    <row r="6074" spans="1:16" s="71" customFormat="1" ht="16.5" customHeight="1" outlineLevel="1" x14ac:dyDescent="0.2">
      <c r="A6074" s="60" t="s">
        <v>748</v>
      </c>
      <c r="B6074" s="61">
        <v>43069</v>
      </c>
      <c r="C6074" s="141">
        <v>374</v>
      </c>
      <c r="D6074" s="63" t="str">
        <f>VLOOKUP(C6074,[6]Consolidado!$B$1:$H$1000,4,FALSE)</f>
        <v>Finalizada</v>
      </c>
      <c r="E6074" s="64" t="s">
        <v>25</v>
      </c>
      <c r="F6074" s="65" t="s">
        <v>350</v>
      </c>
      <c r="G6074" s="66">
        <v>0.13</v>
      </c>
      <c r="H6074" s="67">
        <v>663.14915599999995</v>
      </c>
      <c r="I6074" s="129">
        <v>86.209390279999994</v>
      </c>
      <c r="J6074" s="86">
        <v>30.663599999999999</v>
      </c>
      <c r="K6074" s="129">
        <f t="shared" si="170"/>
        <v>2.811456915691569</v>
      </c>
      <c r="L6074" s="142" t="str">
        <f>VLOOKUP(C6074,[6]Consolidado!$B$1:$H$1000,2,FALSE)</f>
        <v>Papagayo Four Seasons</v>
      </c>
      <c r="M6074" s="144" t="str">
        <f>VLOOKUP(C6074,[6]Consolidado!$B$1:$H$1000,3,FALSE)</f>
        <v>IT-407 Bar table @ Bar</v>
      </c>
      <c r="N6074" s="145">
        <v>-0.13</v>
      </c>
      <c r="O6074" s="141"/>
      <c r="P6074" s="141"/>
    </row>
    <row r="6075" spans="1:16" s="71" customFormat="1" ht="16.5" customHeight="1" outlineLevel="1" x14ac:dyDescent="0.2">
      <c r="A6075" s="60" t="s">
        <v>748</v>
      </c>
      <c r="B6075" s="61">
        <v>43069</v>
      </c>
      <c r="C6075" s="141">
        <v>373</v>
      </c>
      <c r="D6075" s="63" t="str">
        <f>VLOOKUP(C6075,[6]Consolidado!$B$1:$H$1000,4,FALSE)</f>
        <v>Finalizada</v>
      </c>
      <c r="E6075" s="64" t="s">
        <v>33</v>
      </c>
      <c r="F6075" s="65" t="s">
        <v>727</v>
      </c>
      <c r="G6075" s="66">
        <v>72</v>
      </c>
      <c r="H6075" s="67">
        <v>2.6417120000000001</v>
      </c>
      <c r="I6075" s="129">
        <v>190.20326399999999</v>
      </c>
      <c r="J6075" s="86">
        <v>30.663599999999999</v>
      </c>
      <c r="K6075" s="129">
        <f t="shared" si="170"/>
        <v>6.2029006378898757</v>
      </c>
      <c r="L6075" s="142" t="str">
        <f>VLOOKUP(C6075,[6]Consolidado!$B$1:$H$1000,2,FALSE)</f>
        <v>Papagayo Four Seasons</v>
      </c>
      <c r="M6075" s="144" t="str">
        <f>VLOOKUP(C6075,[6]Consolidado!$B$1:$H$1000,3,FALSE)</f>
        <v>IT-200 Barstool @ Bar</v>
      </c>
      <c r="N6075" s="145">
        <v>-72</v>
      </c>
      <c r="O6075" s="141"/>
      <c r="P6075" s="141"/>
    </row>
    <row r="6076" spans="1:16" s="71" customFormat="1" ht="16.5" customHeight="1" outlineLevel="1" x14ac:dyDescent="0.2">
      <c r="A6076" s="60" t="s">
        <v>748</v>
      </c>
      <c r="B6076" s="61">
        <v>43069</v>
      </c>
      <c r="C6076" s="141">
        <v>373</v>
      </c>
      <c r="D6076" s="63" t="str">
        <f>VLOOKUP(C6076,[6]Consolidado!$B$1:$H$1000,4,FALSE)</f>
        <v>Finalizada</v>
      </c>
      <c r="E6076" s="64" t="s">
        <v>25</v>
      </c>
      <c r="F6076" s="65" t="s">
        <v>325</v>
      </c>
      <c r="G6076" s="66">
        <v>0.38</v>
      </c>
      <c r="H6076" s="67">
        <v>919.18</v>
      </c>
      <c r="I6076" s="129">
        <v>349.28839999999997</v>
      </c>
      <c r="J6076" s="86">
        <v>30.663599999999999</v>
      </c>
      <c r="K6076" s="129">
        <f t="shared" si="170"/>
        <v>11.390978228257607</v>
      </c>
      <c r="L6076" s="142" t="str">
        <f>VLOOKUP(C6076,[6]Consolidado!$B$1:$H$1000,2,FALSE)</f>
        <v>Papagayo Four Seasons</v>
      </c>
      <c r="M6076" s="144" t="str">
        <f>VLOOKUP(C6076,[6]Consolidado!$B$1:$H$1000,3,FALSE)</f>
        <v>IT-200 Barstool @ Bar</v>
      </c>
      <c r="N6076" s="145">
        <v>-0.38</v>
      </c>
      <c r="O6076" s="141"/>
      <c r="P6076" s="141"/>
    </row>
    <row r="6077" spans="1:16" s="71" customFormat="1" ht="16.5" customHeight="1" outlineLevel="1" x14ac:dyDescent="0.2">
      <c r="A6077" s="60" t="s">
        <v>748</v>
      </c>
      <c r="B6077" s="61">
        <v>43069</v>
      </c>
      <c r="C6077" s="141">
        <v>376</v>
      </c>
      <c r="D6077" s="63" t="str">
        <f>VLOOKUP(C6077,[6]Consolidado!$B$1:$H$1000,4,FALSE)</f>
        <v>Finalizada</v>
      </c>
      <c r="E6077" s="64" t="s">
        <v>25</v>
      </c>
      <c r="F6077" s="65" t="s">
        <v>350</v>
      </c>
      <c r="G6077" s="66">
        <v>0.13</v>
      </c>
      <c r="H6077" s="67">
        <v>663.14915599999995</v>
      </c>
      <c r="I6077" s="129">
        <v>86.209390279999994</v>
      </c>
      <c r="J6077" s="86">
        <v>30.663599999999999</v>
      </c>
      <c r="K6077" s="129">
        <f t="shared" si="170"/>
        <v>2.811456915691569</v>
      </c>
      <c r="L6077" s="142" t="str">
        <f>VLOOKUP(C6077,[6]Consolidado!$B$1:$H$1000,2,FALSE)</f>
        <v>Papagayo Four Seasons</v>
      </c>
      <c r="M6077" s="144" t="str">
        <f>VLOOKUP(C6077,[6]Consolidado!$B$1:$H$1000,3,FALSE)</f>
        <v>SPG-200 Counter stool @ Live Edge Table</v>
      </c>
      <c r="N6077" s="145">
        <v>-0.13</v>
      </c>
      <c r="O6077" s="141"/>
      <c r="P6077" s="141"/>
    </row>
    <row r="6078" spans="1:16" s="71" customFormat="1" ht="16.5" customHeight="1" outlineLevel="1" x14ac:dyDescent="0.2">
      <c r="A6078" s="60" t="s">
        <v>748</v>
      </c>
      <c r="B6078" s="61">
        <v>43067</v>
      </c>
      <c r="C6078" s="141" t="s">
        <v>290</v>
      </c>
      <c r="D6078" s="63" t="str">
        <f>VLOOKUP(C6078,[6]Consolidado!$B$1:$H$1000,4,FALSE)</f>
        <v>En Proceso</v>
      </c>
      <c r="E6078" s="64" t="s">
        <v>25</v>
      </c>
      <c r="F6078" s="65" t="s">
        <v>320</v>
      </c>
      <c r="G6078" s="66">
        <v>5</v>
      </c>
      <c r="H6078" s="67">
        <v>619.3682</v>
      </c>
      <c r="I6078" s="129">
        <v>3096.8409999999999</v>
      </c>
      <c r="J6078" s="86">
        <v>30.663599999999999</v>
      </c>
      <c r="K6078" s="129">
        <f t="shared" si="170"/>
        <v>100.99404505667958</v>
      </c>
      <c r="L6078" s="142" t="str">
        <f>VLOOKUP(C6078,[6]Consolidado!$B$1:$H$1000,2,FALSE)</f>
        <v>Acabado</v>
      </c>
      <c r="M6078" s="144" t="str">
        <f>VLOOKUP(C6078,[6]Consolidado!$B$1:$H$1000,3,FALSE)</f>
        <v>Material de acabado pendiente de distribuir</v>
      </c>
      <c r="N6078" s="145">
        <v>-5</v>
      </c>
      <c r="O6078" s="141"/>
      <c r="P6078" s="141"/>
    </row>
    <row r="6079" spans="1:16" s="71" customFormat="1" ht="16.5" customHeight="1" outlineLevel="1" x14ac:dyDescent="0.2">
      <c r="A6079" s="60" t="s">
        <v>748</v>
      </c>
      <c r="B6079" s="61">
        <v>43069</v>
      </c>
      <c r="C6079" s="141">
        <v>374</v>
      </c>
      <c r="D6079" s="63" t="str">
        <f>VLOOKUP(C6079,[6]Consolidado!$B$1:$H$1000,4,FALSE)</f>
        <v>Finalizada</v>
      </c>
      <c r="E6079" s="64" t="s">
        <v>33</v>
      </c>
      <c r="F6079" s="65" t="s">
        <v>727</v>
      </c>
      <c r="G6079" s="66">
        <v>10.8</v>
      </c>
      <c r="H6079" s="67">
        <v>2.6417120000000001</v>
      </c>
      <c r="I6079" s="129">
        <v>28.530489600000003</v>
      </c>
      <c r="J6079" s="86">
        <v>30.663599999999999</v>
      </c>
      <c r="K6079" s="129">
        <f t="shared" si="170"/>
        <v>0.93043509568348148</v>
      </c>
      <c r="L6079" s="142" t="str">
        <f>VLOOKUP(C6079,[6]Consolidado!$B$1:$H$1000,2,FALSE)</f>
        <v>Papagayo Four Seasons</v>
      </c>
      <c r="M6079" s="144" t="str">
        <f>VLOOKUP(C6079,[6]Consolidado!$B$1:$H$1000,3,FALSE)</f>
        <v>IT-407 Bar table @ Bar</v>
      </c>
      <c r="N6079" s="145">
        <v>-10.8</v>
      </c>
      <c r="O6079" s="141"/>
      <c r="P6079" s="141"/>
    </row>
    <row r="6080" spans="1:16" s="71" customFormat="1" ht="16.5" customHeight="1" outlineLevel="1" x14ac:dyDescent="0.2">
      <c r="A6080" s="60" t="s">
        <v>748</v>
      </c>
      <c r="B6080" s="61">
        <v>43069</v>
      </c>
      <c r="C6080" s="141">
        <v>374</v>
      </c>
      <c r="D6080" s="63" t="str">
        <f>VLOOKUP(C6080,[6]Consolidado!$B$1:$H$1000,4,FALSE)</f>
        <v>Finalizada</v>
      </c>
      <c r="E6080" s="64" t="s">
        <v>25</v>
      </c>
      <c r="F6080" s="65" t="s">
        <v>360</v>
      </c>
      <c r="G6080" s="66">
        <v>0.09</v>
      </c>
      <c r="H6080" s="67">
        <v>260.30998699999998</v>
      </c>
      <c r="I6080" s="129">
        <v>23.427898829999997</v>
      </c>
      <c r="J6080" s="86">
        <v>30.663599999999999</v>
      </c>
      <c r="K6080" s="129">
        <f t="shared" si="170"/>
        <v>0.76402962567995925</v>
      </c>
      <c r="L6080" s="142" t="str">
        <f>VLOOKUP(C6080,[6]Consolidado!$B$1:$H$1000,2,FALSE)</f>
        <v>Papagayo Four Seasons</v>
      </c>
      <c r="M6080" s="144" t="str">
        <f>VLOOKUP(C6080,[6]Consolidado!$B$1:$H$1000,3,FALSE)</f>
        <v>IT-407 Bar table @ Bar</v>
      </c>
      <c r="N6080" s="145">
        <v>-0.09</v>
      </c>
      <c r="O6080" s="141"/>
      <c r="P6080" s="141"/>
    </row>
    <row r="6081" spans="1:16" s="71" customFormat="1" ht="16.5" customHeight="1" outlineLevel="1" x14ac:dyDescent="0.2">
      <c r="A6081" s="60" t="s">
        <v>748</v>
      </c>
      <c r="B6081" s="61">
        <v>43067</v>
      </c>
      <c r="C6081" s="141" t="s">
        <v>290</v>
      </c>
      <c r="D6081" s="63" t="str">
        <f>VLOOKUP(C6081,[6]Consolidado!$B$1:$H$1000,4,FALSE)</f>
        <v>En Proceso</v>
      </c>
      <c r="E6081" s="64" t="s">
        <v>25</v>
      </c>
      <c r="F6081" s="65" t="s">
        <v>322</v>
      </c>
      <c r="G6081" s="66">
        <v>5</v>
      </c>
      <c r="H6081" s="67">
        <v>1315.6757459999999</v>
      </c>
      <c r="I6081" s="129">
        <v>6578.3787299999995</v>
      </c>
      <c r="J6081" s="86">
        <v>30.663599999999999</v>
      </c>
      <c r="K6081" s="129">
        <f t="shared" si="170"/>
        <v>214.53380327163151</v>
      </c>
      <c r="L6081" s="142" t="str">
        <f>VLOOKUP(C6081,[6]Consolidado!$B$1:$H$1000,2,FALSE)</f>
        <v>Acabado</v>
      </c>
      <c r="M6081" s="144" t="str">
        <f>VLOOKUP(C6081,[6]Consolidado!$B$1:$H$1000,3,FALSE)</f>
        <v>Material de acabado pendiente de distribuir</v>
      </c>
      <c r="N6081" s="145">
        <v>-5</v>
      </c>
      <c r="O6081" s="141"/>
      <c r="P6081" s="141"/>
    </row>
    <row r="6082" spans="1:16" s="71" customFormat="1" ht="16.5" customHeight="1" outlineLevel="1" x14ac:dyDescent="0.2">
      <c r="A6082" s="60" t="s">
        <v>748</v>
      </c>
      <c r="B6082" s="61">
        <v>43067</v>
      </c>
      <c r="C6082" s="141" t="s">
        <v>290</v>
      </c>
      <c r="D6082" s="63" t="str">
        <f>VLOOKUP(C6082,[6]Consolidado!$B$1:$H$1000,4,FALSE)</f>
        <v>En Proceso</v>
      </c>
      <c r="E6082" s="64" t="s">
        <v>25</v>
      </c>
      <c r="F6082" s="65" t="s">
        <v>319</v>
      </c>
      <c r="G6082" s="66">
        <v>5</v>
      </c>
      <c r="H6082" s="67">
        <v>1224.899529</v>
      </c>
      <c r="I6082" s="129">
        <v>6124.4976450000004</v>
      </c>
      <c r="J6082" s="86">
        <v>30.663599999999999</v>
      </c>
      <c r="K6082" s="129">
        <f t="shared" si="170"/>
        <v>199.73185291355225</v>
      </c>
      <c r="L6082" s="142" t="str">
        <f>VLOOKUP(C6082,[6]Consolidado!$B$1:$H$1000,2,FALSE)</f>
        <v>Acabado</v>
      </c>
      <c r="M6082" s="144" t="str">
        <f>VLOOKUP(C6082,[6]Consolidado!$B$1:$H$1000,3,FALSE)</f>
        <v>Material de acabado pendiente de distribuir</v>
      </c>
      <c r="N6082" s="145">
        <v>-5</v>
      </c>
      <c r="O6082" s="141"/>
      <c r="P6082" s="141"/>
    </row>
    <row r="6083" spans="1:16" s="71" customFormat="1" ht="16.5" customHeight="1" outlineLevel="1" x14ac:dyDescent="0.2">
      <c r="A6083" s="60" t="s">
        <v>748</v>
      </c>
      <c r="B6083" s="61">
        <v>43069</v>
      </c>
      <c r="C6083" s="141">
        <v>374</v>
      </c>
      <c r="D6083" s="63" t="str">
        <f>VLOOKUP(C6083,[6]Consolidado!$B$1:$H$1000,4,FALSE)</f>
        <v>Finalizada</v>
      </c>
      <c r="E6083" s="64" t="s">
        <v>25</v>
      </c>
      <c r="F6083" s="65" t="s">
        <v>758</v>
      </c>
      <c r="G6083" s="66">
        <v>1.5</v>
      </c>
      <c r="H6083" s="67">
        <v>5333.8209539999998</v>
      </c>
      <c r="I6083" s="129">
        <v>8000.7314310000002</v>
      </c>
      <c r="J6083" s="86">
        <v>30.663599999999999</v>
      </c>
      <c r="K6083" s="129">
        <f t="shared" si="170"/>
        <v>260.91950817907878</v>
      </c>
      <c r="L6083" s="142" t="str">
        <f>VLOOKUP(C6083,[6]Consolidado!$B$1:$H$1000,2,FALSE)</f>
        <v>Papagayo Four Seasons</v>
      </c>
      <c r="M6083" s="144" t="str">
        <f>VLOOKUP(C6083,[6]Consolidado!$B$1:$H$1000,3,FALSE)</f>
        <v>IT-407 Bar table @ Bar</v>
      </c>
      <c r="N6083" s="145">
        <v>-1.5</v>
      </c>
      <c r="O6083" s="141"/>
      <c r="P6083" s="141"/>
    </row>
    <row r="6084" spans="1:16" s="71" customFormat="1" ht="16.5" customHeight="1" outlineLevel="1" x14ac:dyDescent="0.2">
      <c r="A6084" s="60" t="s">
        <v>748</v>
      </c>
      <c r="B6084" s="61">
        <v>43069</v>
      </c>
      <c r="C6084" s="141">
        <v>374</v>
      </c>
      <c r="D6084" s="63" t="str">
        <f>VLOOKUP(C6084,[6]Consolidado!$B$1:$H$1000,4,FALSE)</f>
        <v>Finalizada</v>
      </c>
      <c r="E6084" s="64" t="s">
        <v>25</v>
      </c>
      <c r="F6084" s="65" t="s">
        <v>325</v>
      </c>
      <c r="G6084" s="66">
        <v>0.13</v>
      </c>
      <c r="H6084" s="67">
        <v>919.18</v>
      </c>
      <c r="I6084" s="129">
        <v>119.49339999999999</v>
      </c>
      <c r="J6084" s="86">
        <v>30.663599999999999</v>
      </c>
      <c r="K6084" s="129">
        <f t="shared" si="170"/>
        <v>3.8969136044039185</v>
      </c>
      <c r="L6084" s="142" t="str">
        <f>VLOOKUP(C6084,[6]Consolidado!$B$1:$H$1000,2,FALSE)</f>
        <v>Papagayo Four Seasons</v>
      </c>
      <c r="M6084" s="144" t="str">
        <f>VLOOKUP(C6084,[6]Consolidado!$B$1:$H$1000,3,FALSE)</f>
        <v>IT-407 Bar table @ Bar</v>
      </c>
      <c r="N6084" s="145">
        <v>-0.13</v>
      </c>
      <c r="O6084" s="141"/>
      <c r="P6084" s="141"/>
    </row>
    <row r="6085" spans="1:16" s="71" customFormat="1" ht="16.5" customHeight="1" outlineLevel="1" x14ac:dyDescent="0.2">
      <c r="A6085" s="60" t="s">
        <v>748</v>
      </c>
      <c r="B6085" s="61">
        <v>43067</v>
      </c>
      <c r="C6085" s="141" t="s">
        <v>290</v>
      </c>
      <c r="D6085" s="63" t="str">
        <f>VLOOKUP(C6085,[6]Consolidado!$B$1:$H$1000,4,FALSE)</f>
        <v>En Proceso</v>
      </c>
      <c r="E6085" s="64" t="s">
        <v>25</v>
      </c>
      <c r="F6085" s="65" t="s">
        <v>318</v>
      </c>
      <c r="G6085" s="66">
        <v>5</v>
      </c>
      <c r="H6085" s="67">
        <v>979.97469999999998</v>
      </c>
      <c r="I6085" s="129">
        <v>4899.8734999999997</v>
      </c>
      <c r="J6085" s="86">
        <v>30.663599999999999</v>
      </c>
      <c r="K6085" s="129">
        <f t="shared" si="170"/>
        <v>159.79446314196636</v>
      </c>
      <c r="L6085" s="142" t="str">
        <f>VLOOKUP(C6085,[6]Consolidado!$B$1:$H$1000,2,FALSE)</f>
        <v>Acabado</v>
      </c>
      <c r="M6085" s="144" t="str">
        <f>VLOOKUP(C6085,[6]Consolidado!$B$1:$H$1000,3,FALSE)</f>
        <v>Material de acabado pendiente de distribuir</v>
      </c>
      <c r="N6085" s="145">
        <v>-5</v>
      </c>
      <c r="O6085" s="141"/>
      <c r="P6085" s="141"/>
    </row>
    <row r="6086" spans="1:16" s="71" customFormat="1" ht="16.5" customHeight="1" outlineLevel="1" x14ac:dyDescent="0.2">
      <c r="A6086" s="60" t="s">
        <v>748</v>
      </c>
      <c r="B6086" s="61">
        <v>43069</v>
      </c>
      <c r="C6086" s="141">
        <v>373</v>
      </c>
      <c r="D6086" s="63" t="str">
        <f>VLOOKUP(C6086,[6]Consolidado!$B$1:$H$1000,4,FALSE)</f>
        <v>Finalizada</v>
      </c>
      <c r="E6086" s="64" t="s">
        <v>25</v>
      </c>
      <c r="F6086" s="65" t="s">
        <v>350</v>
      </c>
      <c r="G6086" s="66">
        <v>0.19</v>
      </c>
      <c r="H6086" s="67">
        <v>663.14915599999995</v>
      </c>
      <c r="I6086" s="129">
        <v>125.99833964</v>
      </c>
      <c r="J6086" s="86">
        <v>30.663599999999999</v>
      </c>
      <c r="K6086" s="129">
        <f t="shared" si="170"/>
        <v>4.109052415241524</v>
      </c>
      <c r="L6086" s="142" t="str">
        <f>VLOOKUP(C6086,[6]Consolidado!$B$1:$H$1000,2,FALSE)</f>
        <v>Papagayo Four Seasons</v>
      </c>
      <c r="M6086" s="144" t="str">
        <f>VLOOKUP(C6086,[6]Consolidado!$B$1:$H$1000,3,FALSE)</f>
        <v>IT-200 Barstool @ Bar</v>
      </c>
      <c r="N6086" s="145">
        <v>-0.19</v>
      </c>
      <c r="O6086" s="141"/>
      <c r="P6086" s="141"/>
    </row>
    <row r="6087" spans="1:16" s="71" customFormat="1" ht="16.5" customHeight="1" outlineLevel="1" x14ac:dyDescent="0.2">
      <c r="A6087" s="60" t="s">
        <v>748</v>
      </c>
      <c r="B6087" s="61">
        <v>43067</v>
      </c>
      <c r="C6087" s="141" t="s">
        <v>290</v>
      </c>
      <c r="D6087" s="63" t="str">
        <f>VLOOKUP(C6087,[6]Consolidado!$B$1:$H$1000,4,FALSE)</f>
        <v>En Proceso</v>
      </c>
      <c r="E6087" s="64" t="s">
        <v>25</v>
      </c>
      <c r="F6087" s="65" t="s">
        <v>350</v>
      </c>
      <c r="G6087" s="66">
        <v>1</v>
      </c>
      <c r="H6087" s="67">
        <v>663.14915599999995</v>
      </c>
      <c r="I6087" s="129">
        <v>663.14915599999995</v>
      </c>
      <c r="J6087" s="86">
        <v>30.663599999999999</v>
      </c>
      <c r="K6087" s="129">
        <f t="shared" si="170"/>
        <v>21.626591659165914</v>
      </c>
      <c r="L6087" s="142" t="str">
        <f>VLOOKUP(C6087,[6]Consolidado!$B$1:$H$1000,2,FALSE)</f>
        <v>Acabado</v>
      </c>
      <c r="M6087" s="144" t="str">
        <f>VLOOKUP(C6087,[6]Consolidado!$B$1:$H$1000,3,FALSE)</f>
        <v>Material de acabado pendiente de distribuir</v>
      </c>
      <c r="N6087" s="145">
        <v>-1</v>
      </c>
      <c r="O6087" s="141"/>
      <c r="P6087" s="141"/>
    </row>
    <row r="6088" spans="1:16" s="71" customFormat="1" ht="16.5" customHeight="1" outlineLevel="1" x14ac:dyDescent="0.2">
      <c r="A6088" s="60" t="s">
        <v>748</v>
      </c>
      <c r="B6088" s="61">
        <v>43067</v>
      </c>
      <c r="C6088" s="141" t="s">
        <v>290</v>
      </c>
      <c r="D6088" s="63" t="str">
        <f>VLOOKUP(C6088,[6]Consolidado!$B$1:$H$1000,4,FALSE)</f>
        <v>En Proceso</v>
      </c>
      <c r="E6088" s="64" t="s">
        <v>25</v>
      </c>
      <c r="F6088" s="65" t="s">
        <v>325</v>
      </c>
      <c r="G6088" s="66">
        <v>5</v>
      </c>
      <c r="H6088" s="67">
        <v>919.18</v>
      </c>
      <c r="I6088" s="129">
        <v>4595.8999999999996</v>
      </c>
      <c r="J6088" s="86">
        <v>30.663599999999999</v>
      </c>
      <c r="K6088" s="129">
        <f t="shared" si="170"/>
        <v>149.8812924770738</v>
      </c>
      <c r="L6088" s="142" t="str">
        <f>VLOOKUP(C6088,[6]Consolidado!$B$1:$H$1000,2,FALSE)</f>
        <v>Acabado</v>
      </c>
      <c r="M6088" s="144" t="str">
        <f>VLOOKUP(C6088,[6]Consolidado!$B$1:$H$1000,3,FALSE)</f>
        <v>Material de acabado pendiente de distribuir</v>
      </c>
      <c r="N6088" s="145">
        <v>-5</v>
      </c>
      <c r="O6088" s="141"/>
      <c r="P6088" s="141"/>
    </row>
    <row r="6089" spans="1:16" s="71" customFormat="1" ht="16.5" customHeight="1" outlineLevel="1" x14ac:dyDescent="0.2">
      <c r="A6089" s="60" t="s">
        <v>748</v>
      </c>
      <c r="B6089" s="61">
        <v>43067</v>
      </c>
      <c r="C6089" s="141" t="s">
        <v>290</v>
      </c>
      <c r="D6089" s="63" t="str">
        <f>VLOOKUP(C6089,[6]Consolidado!$B$1:$H$1000,4,FALSE)</f>
        <v>En Proceso</v>
      </c>
      <c r="E6089" s="64" t="s">
        <v>25</v>
      </c>
      <c r="F6089" s="65" t="s">
        <v>311</v>
      </c>
      <c r="G6089" s="66">
        <v>1</v>
      </c>
      <c r="H6089" s="67">
        <v>643.67625299999997</v>
      </c>
      <c r="I6089" s="129">
        <v>643.67625299999997</v>
      </c>
      <c r="J6089" s="86">
        <v>30.663599999999999</v>
      </c>
      <c r="K6089" s="129">
        <f t="shared" si="170"/>
        <v>20.991542186827377</v>
      </c>
      <c r="L6089" s="142" t="str">
        <f>VLOOKUP(C6089,[6]Consolidado!$B$1:$H$1000,2,FALSE)</f>
        <v>Acabado</v>
      </c>
      <c r="M6089" s="144" t="str">
        <f>VLOOKUP(C6089,[6]Consolidado!$B$1:$H$1000,3,FALSE)</f>
        <v>Material de acabado pendiente de distribuir</v>
      </c>
      <c r="N6089" s="145">
        <v>-1</v>
      </c>
      <c r="O6089" s="141"/>
      <c r="P6089" s="141"/>
    </row>
    <row r="6090" spans="1:16" s="71" customFormat="1" ht="16.5" customHeight="1" outlineLevel="1" x14ac:dyDescent="0.2">
      <c r="A6090" s="60" t="s">
        <v>748</v>
      </c>
      <c r="B6090" s="61">
        <v>43069</v>
      </c>
      <c r="C6090" s="141" t="s">
        <v>290</v>
      </c>
      <c r="D6090" s="63" t="str">
        <f>VLOOKUP(C6090,[6]Consolidado!$B$1:$H$1000,4,FALSE)</f>
        <v>En Proceso</v>
      </c>
      <c r="E6090" s="64" t="s">
        <v>25</v>
      </c>
      <c r="F6090" s="65" t="s">
        <v>328</v>
      </c>
      <c r="G6090" s="66">
        <v>5</v>
      </c>
      <c r="H6090" s="67">
        <v>348.65001699999999</v>
      </c>
      <c r="I6090" s="129">
        <v>1743.2500849999999</v>
      </c>
      <c r="J6090" s="86">
        <v>30.663599999999999</v>
      </c>
      <c r="K6090" s="129">
        <f t="shared" si="170"/>
        <v>56.850796547046009</v>
      </c>
      <c r="L6090" s="142" t="str">
        <f>VLOOKUP(C6090,[6]Consolidado!$B$1:$H$1000,2,FALSE)</f>
        <v>Acabado</v>
      </c>
      <c r="M6090" s="144" t="str">
        <f>VLOOKUP(C6090,[6]Consolidado!$B$1:$H$1000,3,FALSE)</f>
        <v>Material de acabado pendiente de distribuir</v>
      </c>
      <c r="N6090" s="145">
        <v>-5</v>
      </c>
      <c r="O6090" s="141"/>
      <c r="P6090" s="141"/>
    </row>
    <row r="6091" spans="1:16" s="71" customFormat="1" ht="16.5" customHeight="1" outlineLevel="1" x14ac:dyDescent="0.2">
      <c r="A6091" s="60" t="s">
        <v>748</v>
      </c>
      <c r="B6091" s="61">
        <v>43069</v>
      </c>
      <c r="C6091" s="141">
        <v>375</v>
      </c>
      <c r="D6091" s="63" t="str">
        <f>VLOOKUP(C6091,[6]Consolidado!$B$1:$H$1000,4,FALSE)</f>
        <v>Finalizada</v>
      </c>
      <c r="E6091" s="64" t="s">
        <v>33</v>
      </c>
      <c r="F6091" s="65" t="s">
        <v>727</v>
      </c>
      <c r="G6091" s="66">
        <v>18</v>
      </c>
      <c r="H6091" s="67">
        <v>2.6417120000000001</v>
      </c>
      <c r="I6091" s="129">
        <v>47.550815999999998</v>
      </c>
      <c r="J6091" s="86">
        <v>30.663599999999999</v>
      </c>
      <c r="K6091" s="129">
        <f t="shared" si="170"/>
        <v>1.5507251594724689</v>
      </c>
      <c r="L6091" s="142" t="str">
        <f>VLOOKUP(C6091,[6]Consolidado!$B$1:$H$1000,2,FALSE)</f>
        <v>Papagayo Four Seasons</v>
      </c>
      <c r="M6091" s="144" t="str">
        <f>VLOOKUP(C6091,[6]Consolidado!$B$1:$H$1000,3,FALSE)</f>
        <v>LIB-401 Wood Block Cluster @ Central Lounge</v>
      </c>
      <c r="N6091" s="145">
        <v>-18</v>
      </c>
      <c r="O6091" s="141"/>
      <c r="P6091" s="141"/>
    </row>
    <row r="6092" spans="1:16" s="71" customFormat="1" ht="16.5" customHeight="1" outlineLevel="1" x14ac:dyDescent="0.2">
      <c r="A6092" s="60" t="s">
        <v>748</v>
      </c>
      <c r="B6092" s="61">
        <v>43069</v>
      </c>
      <c r="C6092" s="141">
        <v>375</v>
      </c>
      <c r="D6092" s="63" t="str">
        <f>VLOOKUP(C6092,[6]Consolidado!$B$1:$H$1000,4,FALSE)</f>
        <v>Finalizada</v>
      </c>
      <c r="E6092" s="64" t="s">
        <v>25</v>
      </c>
      <c r="F6092" s="65" t="s">
        <v>757</v>
      </c>
      <c r="G6092" s="66">
        <v>1</v>
      </c>
      <c r="H6092" s="67">
        <v>574.41999999999996</v>
      </c>
      <c r="I6092" s="129">
        <v>574.41999999999996</v>
      </c>
      <c r="J6092" s="86">
        <v>30.663599999999999</v>
      </c>
      <c r="K6092" s="129">
        <f t="shared" si="170"/>
        <v>18.732960252546992</v>
      </c>
      <c r="L6092" s="142" t="str">
        <f>VLOOKUP(C6092,[6]Consolidado!$B$1:$H$1000,2,FALSE)</f>
        <v>Papagayo Four Seasons</v>
      </c>
      <c r="M6092" s="144" t="str">
        <f>VLOOKUP(C6092,[6]Consolidado!$B$1:$H$1000,3,FALSE)</f>
        <v>LIB-401 Wood Block Cluster @ Central Lounge</v>
      </c>
      <c r="N6092" s="145">
        <v>-1</v>
      </c>
      <c r="O6092" s="141"/>
      <c r="P6092" s="141"/>
    </row>
    <row r="6093" spans="1:16" s="71" customFormat="1" ht="16.5" customHeight="1" outlineLevel="1" x14ac:dyDescent="0.2">
      <c r="A6093" s="60" t="s">
        <v>748</v>
      </c>
      <c r="B6093" s="61">
        <v>43069</v>
      </c>
      <c r="C6093" s="141" t="s">
        <v>290</v>
      </c>
      <c r="D6093" s="63" t="str">
        <f>VLOOKUP(C6093,[6]Consolidado!$B$1:$H$1000,4,FALSE)</f>
        <v>En Proceso</v>
      </c>
      <c r="E6093" s="64" t="s">
        <v>25</v>
      </c>
      <c r="F6093" s="65" t="s">
        <v>397</v>
      </c>
      <c r="G6093" s="66">
        <v>3</v>
      </c>
      <c r="H6093" s="67">
        <v>941.893146</v>
      </c>
      <c r="I6093" s="129">
        <v>2825.6794380000001</v>
      </c>
      <c r="J6093" s="86">
        <v>30.663599999999999</v>
      </c>
      <c r="K6093" s="129">
        <f t="shared" si="170"/>
        <v>92.150935897937629</v>
      </c>
      <c r="L6093" s="142" t="str">
        <f>VLOOKUP(C6093,[6]Consolidado!$B$1:$H$1000,2,FALSE)</f>
        <v>Acabado</v>
      </c>
      <c r="M6093" s="144" t="str">
        <f>VLOOKUP(C6093,[6]Consolidado!$B$1:$H$1000,3,FALSE)</f>
        <v>Material de acabado pendiente de distribuir</v>
      </c>
      <c r="N6093" s="145">
        <v>-3</v>
      </c>
      <c r="O6093" s="141"/>
      <c r="P6093" s="141"/>
    </row>
    <row r="6094" spans="1:16" s="71" customFormat="1" ht="16.5" customHeight="1" outlineLevel="1" x14ac:dyDescent="0.2">
      <c r="A6094" s="60" t="s">
        <v>748</v>
      </c>
      <c r="B6094" s="61">
        <v>43069</v>
      </c>
      <c r="C6094" s="141" t="s">
        <v>290</v>
      </c>
      <c r="D6094" s="63" t="str">
        <f>VLOOKUP(C6094,[6]Consolidado!$B$1:$H$1000,4,FALSE)</f>
        <v>En Proceso</v>
      </c>
      <c r="E6094" s="64" t="s">
        <v>25</v>
      </c>
      <c r="F6094" s="65" t="s">
        <v>758</v>
      </c>
      <c r="G6094" s="66">
        <v>-1.5</v>
      </c>
      <c r="H6094" s="67">
        <v>5333.8209539999998</v>
      </c>
      <c r="I6094" s="129">
        <v>-8000.7314310000002</v>
      </c>
      <c r="J6094" s="86">
        <v>30.663599999999999</v>
      </c>
      <c r="K6094" s="129">
        <f t="shared" si="170"/>
        <v>-260.91950817907878</v>
      </c>
      <c r="L6094" s="142" t="str">
        <f>VLOOKUP(C6094,[6]Consolidado!$B$1:$H$1000,2,FALSE)</f>
        <v>Acabado</v>
      </c>
      <c r="M6094" s="144" t="str">
        <f>VLOOKUP(C6094,[6]Consolidado!$B$1:$H$1000,3,FALSE)</f>
        <v>Material de acabado pendiente de distribuir</v>
      </c>
      <c r="N6094" s="145">
        <v>1.5</v>
      </c>
      <c r="O6094" s="141"/>
      <c r="P6094" s="141"/>
    </row>
    <row r="6095" spans="1:16" s="71" customFormat="1" ht="16.5" customHeight="1" outlineLevel="1" x14ac:dyDescent="0.2">
      <c r="A6095" s="60" t="s">
        <v>748</v>
      </c>
      <c r="B6095" s="61">
        <v>43069</v>
      </c>
      <c r="C6095" s="141" t="s">
        <v>290</v>
      </c>
      <c r="D6095" s="63" t="str">
        <f>VLOOKUP(C6095,[6]Consolidado!$B$1:$H$1000,4,FALSE)</f>
        <v>En Proceso</v>
      </c>
      <c r="E6095" s="64" t="s">
        <v>25</v>
      </c>
      <c r="F6095" s="65" t="s">
        <v>757</v>
      </c>
      <c r="G6095" s="66">
        <v>-1</v>
      </c>
      <c r="H6095" s="67">
        <v>574.41999999999996</v>
      </c>
      <c r="I6095" s="129">
        <v>-574.41999999999996</v>
      </c>
      <c r="J6095" s="86">
        <v>30.663599999999999</v>
      </c>
      <c r="K6095" s="129">
        <f t="shared" si="170"/>
        <v>-18.732960252546992</v>
      </c>
      <c r="L6095" s="142" t="str">
        <f>VLOOKUP(C6095,[6]Consolidado!$B$1:$H$1000,2,FALSE)</f>
        <v>Acabado</v>
      </c>
      <c r="M6095" s="144" t="str">
        <f>VLOOKUP(C6095,[6]Consolidado!$B$1:$H$1000,3,FALSE)</f>
        <v>Material de acabado pendiente de distribuir</v>
      </c>
      <c r="N6095" s="145">
        <v>1</v>
      </c>
      <c r="O6095" s="141"/>
      <c r="P6095" s="141"/>
    </row>
    <row r="6096" spans="1:16" s="71" customFormat="1" ht="16.5" customHeight="1" outlineLevel="1" x14ac:dyDescent="0.2">
      <c r="A6096" s="60" t="s">
        <v>748</v>
      </c>
      <c r="B6096" s="61">
        <v>43069</v>
      </c>
      <c r="C6096" s="141" t="s">
        <v>290</v>
      </c>
      <c r="D6096" s="63" t="str">
        <f>VLOOKUP(C6096,[6]Consolidado!$B$1:$H$1000,4,FALSE)</f>
        <v>En Proceso</v>
      </c>
      <c r="E6096" s="64" t="s">
        <v>25</v>
      </c>
      <c r="F6096" s="65" t="s">
        <v>756</v>
      </c>
      <c r="G6096" s="66">
        <v>-0.63</v>
      </c>
      <c r="H6096" s="67">
        <v>692.75</v>
      </c>
      <c r="I6096" s="129">
        <v>-436.4325</v>
      </c>
      <c r="J6096" s="86">
        <v>30.663599999999999</v>
      </c>
      <c r="K6096" s="129">
        <f t="shared" si="170"/>
        <v>-14.232917857003093</v>
      </c>
      <c r="L6096" s="142" t="str">
        <f>VLOOKUP(C6096,[6]Consolidado!$B$1:$H$1000,2,FALSE)</f>
        <v>Acabado</v>
      </c>
      <c r="M6096" s="144" t="str">
        <f>VLOOKUP(C6096,[6]Consolidado!$B$1:$H$1000,3,FALSE)</f>
        <v>Material de acabado pendiente de distribuir</v>
      </c>
      <c r="N6096" s="145">
        <v>0.63</v>
      </c>
      <c r="O6096" s="141"/>
      <c r="P6096" s="141"/>
    </row>
    <row r="6097" spans="1:16" s="71" customFormat="1" ht="16.5" customHeight="1" outlineLevel="1" x14ac:dyDescent="0.2">
      <c r="A6097" s="60" t="s">
        <v>748</v>
      </c>
      <c r="B6097" s="61">
        <v>43069</v>
      </c>
      <c r="C6097" s="141" t="s">
        <v>290</v>
      </c>
      <c r="D6097" s="63" t="str">
        <f>VLOOKUP(C6097,[6]Consolidado!$B$1:$H$1000,4,FALSE)</f>
        <v>En Proceso</v>
      </c>
      <c r="E6097" s="64" t="s">
        <v>25</v>
      </c>
      <c r="F6097" s="65" t="s">
        <v>350</v>
      </c>
      <c r="G6097" s="66">
        <v>-5.16</v>
      </c>
      <c r="H6097" s="67">
        <v>663.14915599999995</v>
      </c>
      <c r="I6097" s="129">
        <v>-3421.8496449599998</v>
      </c>
      <c r="J6097" s="86">
        <v>30.663599999999999</v>
      </c>
      <c r="K6097" s="129">
        <f t="shared" si="170"/>
        <v>-111.59321296129613</v>
      </c>
      <c r="L6097" s="142" t="str">
        <f>VLOOKUP(C6097,[6]Consolidado!$B$1:$H$1000,2,FALSE)</f>
        <v>Acabado</v>
      </c>
      <c r="M6097" s="144" t="str">
        <f>VLOOKUP(C6097,[6]Consolidado!$B$1:$H$1000,3,FALSE)</f>
        <v>Material de acabado pendiente de distribuir</v>
      </c>
      <c r="N6097" s="145">
        <v>5.16</v>
      </c>
      <c r="O6097" s="141"/>
      <c r="P6097" s="141"/>
    </row>
    <row r="6098" spans="1:16" s="71" customFormat="1" ht="16.5" customHeight="1" outlineLevel="1" x14ac:dyDescent="0.2">
      <c r="A6098" s="60" t="s">
        <v>748</v>
      </c>
      <c r="B6098" s="61">
        <v>43069</v>
      </c>
      <c r="C6098" s="141" t="s">
        <v>290</v>
      </c>
      <c r="D6098" s="63" t="str">
        <f>VLOOKUP(C6098,[6]Consolidado!$B$1:$H$1000,4,FALSE)</f>
        <v>En Proceso</v>
      </c>
      <c r="E6098" s="64" t="s">
        <v>25</v>
      </c>
      <c r="F6098" s="65" t="s">
        <v>328</v>
      </c>
      <c r="G6098" s="66">
        <v>-3.75</v>
      </c>
      <c r="H6098" s="67">
        <v>348.65001699999999</v>
      </c>
      <c r="I6098" s="129">
        <v>-1307.43756375</v>
      </c>
      <c r="J6098" s="86">
        <v>30.663599999999999</v>
      </c>
      <c r="K6098" s="129">
        <f t="shared" ref="K6098:K6161" si="171">IFERROR(I6098/J6098,0)</f>
        <v>-42.638097410284509</v>
      </c>
      <c r="L6098" s="142" t="str">
        <f>VLOOKUP(C6098,[6]Consolidado!$B$1:$H$1000,2,FALSE)</f>
        <v>Acabado</v>
      </c>
      <c r="M6098" s="144" t="str">
        <f>VLOOKUP(C6098,[6]Consolidado!$B$1:$H$1000,3,FALSE)</f>
        <v>Material de acabado pendiente de distribuir</v>
      </c>
      <c r="N6098" s="145">
        <v>3.75</v>
      </c>
      <c r="O6098" s="141"/>
      <c r="P6098" s="141"/>
    </row>
    <row r="6099" spans="1:16" s="71" customFormat="1" ht="16.5" customHeight="1" outlineLevel="1" x14ac:dyDescent="0.2">
      <c r="A6099" s="60" t="s">
        <v>748</v>
      </c>
      <c r="B6099" s="61">
        <v>43069</v>
      </c>
      <c r="C6099" s="141">
        <v>375</v>
      </c>
      <c r="D6099" s="63" t="str">
        <f>VLOOKUP(C6099,[6]Consolidado!$B$1:$H$1000,4,FALSE)</f>
        <v>Finalizada</v>
      </c>
      <c r="E6099" s="64" t="s">
        <v>25</v>
      </c>
      <c r="F6099" s="65" t="s">
        <v>325</v>
      </c>
      <c r="G6099" s="66">
        <v>0.44</v>
      </c>
      <c r="H6099" s="67">
        <v>919.18</v>
      </c>
      <c r="I6099" s="129">
        <v>404.43919999999997</v>
      </c>
      <c r="J6099" s="86">
        <v>30.663599999999999</v>
      </c>
      <c r="K6099" s="129">
        <f t="shared" si="171"/>
        <v>13.189553737982493</v>
      </c>
      <c r="L6099" s="142" t="str">
        <f>VLOOKUP(C6099,[6]Consolidado!$B$1:$H$1000,2,FALSE)</f>
        <v>Papagayo Four Seasons</v>
      </c>
      <c r="M6099" s="144" t="str">
        <f>VLOOKUP(C6099,[6]Consolidado!$B$1:$H$1000,3,FALSE)</f>
        <v>LIB-401 Wood Block Cluster @ Central Lounge</v>
      </c>
      <c r="N6099" s="145">
        <v>-0.44</v>
      </c>
      <c r="O6099" s="141"/>
      <c r="P6099" s="141"/>
    </row>
    <row r="6100" spans="1:16" s="71" customFormat="1" ht="16.5" customHeight="1" outlineLevel="1" x14ac:dyDescent="0.2">
      <c r="A6100" s="60" t="s">
        <v>748</v>
      </c>
      <c r="B6100" s="61">
        <v>43069</v>
      </c>
      <c r="C6100" s="141">
        <v>375</v>
      </c>
      <c r="D6100" s="63" t="str">
        <f>VLOOKUP(C6100,[6]Consolidado!$B$1:$H$1000,4,FALSE)</f>
        <v>Finalizada</v>
      </c>
      <c r="E6100" s="64" t="s">
        <v>25</v>
      </c>
      <c r="F6100" s="65" t="s">
        <v>311</v>
      </c>
      <c r="G6100" s="66">
        <v>0.5</v>
      </c>
      <c r="H6100" s="67">
        <v>643.67625299999997</v>
      </c>
      <c r="I6100" s="129">
        <v>321.83812649999999</v>
      </c>
      <c r="J6100" s="86">
        <v>30.663599999999999</v>
      </c>
      <c r="K6100" s="129">
        <f t="shared" si="171"/>
        <v>10.495771093413689</v>
      </c>
      <c r="L6100" s="142" t="str">
        <f>VLOOKUP(C6100,[6]Consolidado!$B$1:$H$1000,2,FALSE)</f>
        <v>Papagayo Four Seasons</v>
      </c>
      <c r="M6100" s="144" t="str">
        <f>VLOOKUP(C6100,[6]Consolidado!$B$1:$H$1000,3,FALSE)</f>
        <v>LIB-401 Wood Block Cluster @ Central Lounge</v>
      </c>
      <c r="N6100" s="145">
        <v>-0.5</v>
      </c>
      <c r="O6100" s="141"/>
      <c r="P6100" s="141"/>
    </row>
    <row r="6101" spans="1:16" s="71" customFormat="1" ht="16.5" customHeight="1" outlineLevel="1" x14ac:dyDescent="0.2">
      <c r="A6101" s="60" t="s">
        <v>748</v>
      </c>
      <c r="B6101" s="61">
        <v>43069</v>
      </c>
      <c r="C6101" s="141">
        <v>376</v>
      </c>
      <c r="D6101" s="63" t="str">
        <f>VLOOKUP(C6101,[6]Consolidado!$B$1:$H$1000,4,FALSE)</f>
        <v>Finalizada</v>
      </c>
      <c r="E6101" s="64" t="s">
        <v>33</v>
      </c>
      <c r="F6101" s="65" t="s">
        <v>727</v>
      </c>
      <c r="G6101" s="66">
        <v>21.6</v>
      </c>
      <c r="H6101" s="67">
        <v>2.6417120000000001</v>
      </c>
      <c r="I6101" s="129">
        <v>57.060979200000006</v>
      </c>
      <c r="J6101" s="86">
        <v>30.663599999999999</v>
      </c>
      <c r="K6101" s="129">
        <f t="shared" si="171"/>
        <v>1.860870191366963</v>
      </c>
      <c r="L6101" s="142" t="str">
        <f>VLOOKUP(C6101,[6]Consolidado!$B$1:$H$1000,2,FALSE)</f>
        <v>Papagayo Four Seasons</v>
      </c>
      <c r="M6101" s="144" t="str">
        <f>VLOOKUP(C6101,[6]Consolidado!$B$1:$H$1000,3,FALSE)</f>
        <v>SPG-200 Counter stool @ Live Edge Table</v>
      </c>
      <c r="N6101" s="145">
        <v>-21.6</v>
      </c>
      <c r="O6101" s="141"/>
      <c r="P6101" s="141"/>
    </row>
    <row r="6102" spans="1:16" s="71" customFormat="1" ht="16.5" customHeight="1" outlineLevel="1" x14ac:dyDescent="0.2">
      <c r="A6102" s="60" t="s">
        <v>748</v>
      </c>
      <c r="B6102" s="61">
        <v>43069</v>
      </c>
      <c r="C6102" s="141">
        <v>376</v>
      </c>
      <c r="D6102" s="63" t="str">
        <f>VLOOKUP(C6102,[6]Consolidado!$B$1:$H$1000,4,FALSE)</f>
        <v>Finalizada</v>
      </c>
      <c r="E6102" s="64" t="s">
        <v>25</v>
      </c>
      <c r="F6102" s="65" t="s">
        <v>325</v>
      </c>
      <c r="G6102" s="66">
        <v>0.41</v>
      </c>
      <c r="H6102" s="67">
        <v>919.18</v>
      </c>
      <c r="I6102" s="129">
        <v>376.86379999999997</v>
      </c>
      <c r="J6102" s="86">
        <v>30.663599999999999</v>
      </c>
      <c r="K6102" s="129">
        <f t="shared" si="171"/>
        <v>12.290265983120051</v>
      </c>
      <c r="L6102" s="142" t="str">
        <f>VLOOKUP(C6102,[6]Consolidado!$B$1:$H$1000,2,FALSE)</f>
        <v>Papagayo Four Seasons</v>
      </c>
      <c r="M6102" s="144" t="str">
        <f>VLOOKUP(C6102,[6]Consolidado!$B$1:$H$1000,3,FALSE)</f>
        <v>SPG-200 Counter stool @ Live Edge Table</v>
      </c>
      <c r="N6102" s="145">
        <v>-0.41</v>
      </c>
      <c r="O6102" s="141"/>
      <c r="P6102" s="141"/>
    </row>
    <row r="6103" spans="1:16" s="71" customFormat="1" ht="16.5" customHeight="1" outlineLevel="1" x14ac:dyDescent="0.2">
      <c r="A6103" s="60" t="s">
        <v>748</v>
      </c>
      <c r="B6103" s="61">
        <v>43069</v>
      </c>
      <c r="C6103" s="141">
        <v>378</v>
      </c>
      <c r="D6103" s="63" t="str">
        <f>VLOOKUP(C6103,[6]Consolidado!$B$1:$H$1000,4,FALSE)</f>
        <v>Finalizada</v>
      </c>
      <c r="E6103" s="64" t="s">
        <v>25</v>
      </c>
      <c r="F6103" s="65" t="s">
        <v>350</v>
      </c>
      <c r="G6103" s="66">
        <v>0.25</v>
      </c>
      <c r="H6103" s="67">
        <v>663.14915599999995</v>
      </c>
      <c r="I6103" s="129">
        <v>165.78728899999999</v>
      </c>
      <c r="J6103" s="86">
        <v>30.663599999999999</v>
      </c>
      <c r="K6103" s="129">
        <f t="shared" si="171"/>
        <v>5.4066479147914785</v>
      </c>
      <c r="L6103" s="142" t="str">
        <f>VLOOKUP(C6103,[6]Consolidado!$B$1:$H$1000,2,FALSE)</f>
        <v>Papagayo Four Seasons</v>
      </c>
      <c r="M6103" s="144" t="str">
        <f>VLOOKUP(C6103,[6]Consolidado!$B$1:$H$1000,3,FALSE)</f>
        <v>BGE-251 Double ottoman @ Bar</v>
      </c>
      <c r="N6103" s="145">
        <v>-0.25</v>
      </c>
      <c r="O6103" s="141"/>
      <c r="P6103" s="141"/>
    </row>
    <row r="6104" spans="1:16" s="71" customFormat="1" ht="16.5" customHeight="1" outlineLevel="1" x14ac:dyDescent="0.2">
      <c r="A6104" s="60" t="s">
        <v>748</v>
      </c>
      <c r="B6104" s="61">
        <v>43069</v>
      </c>
      <c r="C6104" s="141">
        <v>377</v>
      </c>
      <c r="D6104" s="63" t="str">
        <f>VLOOKUP(C6104,[6]Consolidado!$B$1:$H$1000,4,FALSE)</f>
        <v>Finalizada</v>
      </c>
      <c r="E6104" s="64" t="s">
        <v>33</v>
      </c>
      <c r="F6104" s="65" t="s">
        <v>727</v>
      </c>
      <c r="G6104" s="66">
        <v>72.599999999999994</v>
      </c>
      <c r="H6104" s="67">
        <v>2.6417120000000001</v>
      </c>
      <c r="I6104" s="129">
        <v>191.7882912</v>
      </c>
      <c r="J6104" s="86">
        <v>30.663599999999999</v>
      </c>
      <c r="K6104" s="129">
        <f t="shared" si="171"/>
        <v>6.254591476538959</v>
      </c>
      <c r="L6104" s="142" t="str">
        <f>VLOOKUP(C6104,[6]Consolidado!$B$1:$H$1000,2,FALSE)</f>
        <v>Papagayo Four Seasons</v>
      </c>
      <c r="M6104" s="144" t="str">
        <f>VLOOKUP(C6104,[6]Consolidado!$B$1:$H$1000,3,FALSE)</f>
        <v>LB-250 Lounge chair @ Terrace-Exterior</v>
      </c>
      <c r="N6104" s="145">
        <v>-72.599999999999994</v>
      </c>
      <c r="O6104" s="141"/>
      <c r="P6104" s="141"/>
    </row>
    <row r="6105" spans="1:16" s="71" customFormat="1" ht="16.5" customHeight="1" outlineLevel="1" x14ac:dyDescent="0.2">
      <c r="A6105" s="60" t="s">
        <v>748</v>
      </c>
      <c r="B6105" s="61">
        <v>43069</v>
      </c>
      <c r="C6105" s="141">
        <v>377</v>
      </c>
      <c r="D6105" s="63" t="str">
        <f>VLOOKUP(C6105,[6]Consolidado!$B$1:$H$1000,4,FALSE)</f>
        <v>Finalizada</v>
      </c>
      <c r="E6105" s="64" t="s">
        <v>25</v>
      </c>
      <c r="F6105" s="65" t="s">
        <v>325</v>
      </c>
      <c r="G6105" s="66">
        <v>1.56</v>
      </c>
      <c r="H6105" s="67">
        <v>919.18</v>
      </c>
      <c r="I6105" s="129">
        <v>1433.9207999999999</v>
      </c>
      <c r="J6105" s="86">
        <v>30.663599999999999</v>
      </c>
      <c r="K6105" s="129">
        <f t="shared" si="171"/>
        <v>46.762963252847022</v>
      </c>
      <c r="L6105" s="142" t="str">
        <f>VLOOKUP(C6105,[6]Consolidado!$B$1:$H$1000,2,FALSE)</f>
        <v>Papagayo Four Seasons</v>
      </c>
      <c r="M6105" s="144" t="str">
        <f>VLOOKUP(C6105,[6]Consolidado!$B$1:$H$1000,3,FALSE)</f>
        <v>LB-250 Lounge chair @ Terrace-Exterior</v>
      </c>
      <c r="N6105" s="145">
        <v>-1.56</v>
      </c>
      <c r="O6105" s="141"/>
      <c r="P6105" s="141"/>
    </row>
    <row r="6106" spans="1:16" s="71" customFormat="1" ht="16.5" customHeight="1" outlineLevel="1" x14ac:dyDescent="0.2">
      <c r="A6106" s="60" t="s">
        <v>748</v>
      </c>
      <c r="B6106" s="61">
        <v>43069</v>
      </c>
      <c r="C6106" s="141">
        <v>517</v>
      </c>
      <c r="D6106" s="63" t="str">
        <f>VLOOKUP(C6106,[6]Consolidado!$B$1:$H$1000,4,FALSE)</f>
        <v>Finalizada</v>
      </c>
      <c r="E6106" s="64" t="s">
        <v>25</v>
      </c>
      <c r="F6106" s="65" t="s">
        <v>350</v>
      </c>
      <c r="G6106" s="66">
        <v>0.28000000000000003</v>
      </c>
      <c r="H6106" s="67">
        <v>663.14915599999995</v>
      </c>
      <c r="I6106" s="129">
        <v>185.68176368000002</v>
      </c>
      <c r="J6106" s="86">
        <v>30.663599999999999</v>
      </c>
      <c r="K6106" s="129">
        <f t="shared" si="171"/>
        <v>6.0554456645664576</v>
      </c>
      <c r="L6106" s="142" t="str">
        <f>VLOOKUP(C6106,[6]Consolidado!$B$1:$H$1000,2,FALSE)</f>
        <v>Papagayo Four Seasons</v>
      </c>
      <c r="M6106" s="144" t="str">
        <f>VLOOKUP(C6106,[6]Consolidado!$B$1:$H$1000,3,FALSE)</f>
        <v>BGE-251 Double ottoman @ Bar</v>
      </c>
      <c r="N6106" s="145">
        <v>-0.28000000000000003</v>
      </c>
      <c r="O6106" s="141"/>
      <c r="P6106" s="141"/>
    </row>
    <row r="6107" spans="1:16" s="71" customFormat="1" ht="16.5" customHeight="1" outlineLevel="1" x14ac:dyDescent="0.2">
      <c r="A6107" s="60" t="s">
        <v>748</v>
      </c>
      <c r="B6107" s="61">
        <v>43069</v>
      </c>
      <c r="C6107" s="141">
        <v>378</v>
      </c>
      <c r="D6107" s="63" t="str">
        <f>VLOOKUP(C6107,[6]Consolidado!$B$1:$H$1000,4,FALSE)</f>
        <v>Finalizada</v>
      </c>
      <c r="E6107" s="64" t="s">
        <v>25</v>
      </c>
      <c r="F6107" s="65" t="s">
        <v>325</v>
      </c>
      <c r="G6107" s="66">
        <v>0.44</v>
      </c>
      <c r="H6107" s="67">
        <v>919.18</v>
      </c>
      <c r="I6107" s="129">
        <v>404.43919999999997</v>
      </c>
      <c r="J6107" s="86">
        <v>30.663599999999999</v>
      </c>
      <c r="K6107" s="129">
        <f t="shared" si="171"/>
        <v>13.189553737982493</v>
      </c>
      <c r="L6107" s="142" t="str">
        <f>VLOOKUP(C6107,[6]Consolidado!$B$1:$H$1000,2,FALSE)</f>
        <v>Papagayo Four Seasons</v>
      </c>
      <c r="M6107" s="144" t="str">
        <f>VLOOKUP(C6107,[6]Consolidado!$B$1:$H$1000,3,FALSE)</f>
        <v>BGE-251 Double ottoman @ Bar</v>
      </c>
      <c r="N6107" s="145">
        <v>-0.44</v>
      </c>
      <c r="O6107" s="141"/>
      <c r="P6107" s="141"/>
    </row>
    <row r="6108" spans="1:16" s="71" customFormat="1" ht="16.5" customHeight="1" outlineLevel="1" x14ac:dyDescent="0.2">
      <c r="A6108" s="60" t="s">
        <v>748</v>
      </c>
      <c r="B6108" s="61">
        <v>43069</v>
      </c>
      <c r="C6108" s="141">
        <v>372</v>
      </c>
      <c r="D6108" s="63" t="str">
        <f>VLOOKUP(C6108,[6]Consolidado!$B$1:$H$1000,4,FALSE)</f>
        <v>Finalizada</v>
      </c>
      <c r="E6108" s="64" t="s">
        <v>25</v>
      </c>
      <c r="F6108" s="65" t="s">
        <v>350</v>
      </c>
      <c r="G6108" s="66">
        <v>0.69</v>
      </c>
      <c r="H6108" s="67">
        <v>663.14915599999995</v>
      </c>
      <c r="I6108" s="129">
        <v>457.5729176399999</v>
      </c>
      <c r="J6108" s="86">
        <v>30.663599999999999</v>
      </c>
      <c r="K6108" s="129">
        <f t="shared" si="171"/>
        <v>14.92234824482448</v>
      </c>
      <c r="L6108" s="142" t="str">
        <f>VLOOKUP(C6108,[6]Consolidado!$B$1:$H$1000,2,FALSE)</f>
        <v>Papagayo Four Seasons</v>
      </c>
      <c r="M6108" s="144" t="str">
        <f>VLOOKUP(C6108,[6]Consolidado!$B$1:$H$1000,3,FALSE)</f>
        <v>LL-406 Credenza @ Reception Lobby</v>
      </c>
      <c r="N6108" s="145">
        <v>-0.69</v>
      </c>
      <c r="O6108" s="141"/>
      <c r="P6108" s="141"/>
    </row>
    <row r="6109" spans="1:16" s="71" customFormat="1" ht="16.5" customHeight="1" outlineLevel="1" x14ac:dyDescent="0.2">
      <c r="A6109" s="60" t="s">
        <v>748</v>
      </c>
      <c r="B6109" s="61">
        <v>43069</v>
      </c>
      <c r="C6109" s="141">
        <v>379</v>
      </c>
      <c r="D6109" s="63" t="str">
        <f>VLOOKUP(C6109,[6]Consolidado!$B$1:$H$1000,4,FALSE)</f>
        <v>Finalizada</v>
      </c>
      <c r="E6109" s="64" t="s">
        <v>33</v>
      </c>
      <c r="F6109" s="65" t="s">
        <v>727</v>
      </c>
      <c r="G6109" s="66">
        <v>365.4</v>
      </c>
      <c r="H6109" s="67">
        <v>2.6417120000000001</v>
      </c>
      <c r="I6109" s="129">
        <v>965.28156479999996</v>
      </c>
      <c r="J6109" s="86">
        <v>30.663599999999999</v>
      </c>
      <c r="K6109" s="129">
        <f t="shared" si="171"/>
        <v>31.479720737291121</v>
      </c>
      <c r="L6109" s="142" t="str">
        <f>VLOOKUP(C6109,[6]Consolidado!$B$1:$H$1000,2,FALSE)</f>
        <v>Papagayo Four Seasons</v>
      </c>
      <c r="M6109" s="144" t="str">
        <f>VLOOKUP(C6109,[6]Consolidado!$B$1:$H$1000,3,FALSE)</f>
        <v>BGE-253 Low Dining chair @ Outdoor Dining</v>
      </c>
      <c r="N6109" s="145">
        <v>-365.4</v>
      </c>
      <c r="O6109" s="141"/>
      <c r="P6109" s="141"/>
    </row>
    <row r="6110" spans="1:16" s="71" customFormat="1" ht="16.5" customHeight="1" outlineLevel="1" x14ac:dyDescent="0.2">
      <c r="A6110" s="60" t="s">
        <v>748</v>
      </c>
      <c r="B6110" s="61">
        <v>43069</v>
      </c>
      <c r="C6110" s="141">
        <v>379</v>
      </c>
      <c r="D6110" s="63" t="str">
        <f>VLOOKUP(C6110,[6]Consolidado!$B$1:$H$1000,4,FALSE)</f>
        <v>Finalizada</v>
      </c>
      <c r="E6110" s="64" t="s">
        <v>25</v>
      </c>
      <c r="F6110" s="65" t="s">
        <v>325</v>
      </c>
      <c r="G6110" s="66">
        <v>4</v>
      </c>
      <c r="H6110" s="67">
        <v>919.18</v>
      </c>
      <c r="I6110" s="129">
        <v>3676.72</v>
      </c>
      <c r="J6110" s="86">
        <v>30.663599999999999</v>
      </c>
      <c r="K6110" s="129">
        <f t="shared" si="171"/>
        <v>119.90503398165903</v>
      </c>
      <c r="L6110" s="142" t="str">
        <f>VLOOKUP(C6110,[6]Consolidado!$B$1:$H$1000,2,FALSE)</f>
        <v>Papagayo Four Seasons</v>
      </c>
      <c r="M6110" s="144" t="str">
        <f>VLOOKUP(C6110,[6]Consolidado!$B$1:$H$1000,3,FALSE)</f>
        <v>BGE-253 Low Dining chair @ Outdoor Dining</v>
      </c>
      <c r="N6110" s="145">
        <v>-4</v>
      </c>
      <c r="O6110" s="141"/>
      <c r="P6110" s="141"/>
    </row>
    <row r="6111" spans="1:16" s="71" customFormat="1" ht="16.5" customHeight="1" outlineLevel="1" x14ac:dyDescent="0.2">
      <c r="A6111" s="60" t="s">
        <v>748</v>
      </c>
      <c r="B6111" s="61">
        <v>43069</v>
      </c>
      <c r="C6111" s="141">
        <v>380</v>
      </c>
      <c r="D6111" s="63" t="str">
        <f>VLOOKUP(C6111,[6]Consolidado!$B$1:$H$1000,4,FALSE)</f>
        <v>Finalizada</v>
      </c>
      <c r="E6111" s="64" t="s">
        <v>25</v>
      </c>
      <c r="F6111" s="65" t="s">
        <v>350</v>
      </c>
      <c r="G6111" s="66">
        <v>0.69</v>
      </c>
      <c r="H6111" s="67">
        <v>663.14915599999995</v>
      </c>
      <c r="I6111" s="129">
        <v>457.5729176399999</v>
      </c>
      <c r="J6111" s="86">
        <v>30.663599999999999</v>
      </c>
      <c r="K6111" s="129">
        <f t="shared" si="171"/>
        <v>14.92234824482448</v>
      </c>
      <c r="L6111" s="142" t="str">
        <f>VLOOKUP(C6111,[6]Consolidado!$B$1:$H$1000,2,FALSE)</f>
        <v>Papagayo Four Seasons</v>
      </c>
      <c r="M6111" s="144" t="str">
        <f>VLOOKUP(C6111,[6]Consolidado!$B$1:$H$1000,3,FALSE)</f>
        <v>BGE-452: Exterior Table @ Outdoor dining</v>
      </c>
      <c r="N6111" s="145">
        <v>-0.69</v>
      </c>
      <c r="O6111" s="141"/>
      <c r="P6111" s="141"/>
    </row>
    <row r="6112" spans="1:16" s="71" customFormat="1" ht="16.5" customHeight="1" outlineLevel="1" x14ac:dyDescent="0.2">
      <c r="A6112" s="60" t="s">
        <v>748</v>
      </c>
      <c r="B6112" s="61">
        <v>43069</v>
      </c>
      <c r="C6112" s="141" t="s">
        <v>290</v>
      </c>
      <c r="D6112" s="63" t="str">
        <f>VLOOKUP(C6112,[6]Consolidado!$B$1:$H$1000,4,FALSE)</f>
        <v>En Proceso</v>
      </c>
      <c r="E6112" s="64" t="s">
        <v>25</v>
      </c>
      <c r="F6112" s="65" t="s">
        <v>311</v>
      </c>
      <c r="G6112" s="66">
        <v>-0.5</v>
      </c>
      <c r="H6112" s="67">
        <v>643.67625299999997</v>
      </c>
      <c r="I6112" s="129">
        <v>-321.83812649999999</v>
      </c>
      <c r="J6112" s="86">
        <v>30.663599999999999</v>
      </c>
      <c r="K6112" s="129">
        <f t="shared" si="171"/>
        <v>-10.495771093413689</v>
      </c>
      <c r="L6112" s="142" t="str">
        <f>VLOOKUP(C6112,[6]Consolidado!$B$1:$H$1000,2,FALSE)</f>
        <v>Acabado</v>
      </c>
      <c r="M6112" s="144" t="str">
        <f>VLOOKUP(C6112,[6]Consolidado!$B$1:$H$1000,3,FALSE)</f>
        <v>Material de acabado pendiente de distribuir</v>
      </c>
      <c r="N6112" s="145">
        <v>0.5</v>
      </c>
      <c r="O6112" s="141"/>
      <c r="P6112" s="141"/>
    </row>
    <row r="6113" spans="1:16" s="71" customFormat="1" ht="16.5" customHeight="1" outlineLevel="1" x14ac:dyDescent="0.2">
      <c r="A6113" s="60" t="s">
        <v>748</v>
      </c>
      <c r="B6113" s="61">
        <v>43069</v>
      </c>
      <c r="C6113" s="141">
        <v>380</v>
      </c>
      <c r="D6113" s="63" t="str">
        <f>VLOOKUP(C6113,[6]Consolidado!$B$1:$H$1000,4,FALSE)</f>
        <v>Finalizada</v>
      </c>
      <c r="E6113" s="64" t="s">
        <v>33</v>
      </c>
      <c r="F6113" s="65" t="s">
        <v>727</v>
      </c>
      <c r="G6113" s="66">
        <v>76.5</v>
      </c>
      <c r="H6113" s="67">
        <v>2.6417120000000001</v>
      </c>
      <c r="I6113" s="129">
        <v>202.090968</v>
      </c>
      <c r="J6113" s="86">
        <v>30.663599999999999</v>
      </c>
      <c r="K6113" s="129">
        <f t="shared" si="171"/>
        <v>6.5905819277579933</v>
      </c>
      <c r="L6113" s="142" t="str">
        <f>VLOOKUP(C6113,[6]Consolidado!$B$1:$H$1000,2,FALSE)</f>
        <v>Papagayo Four Seasons</v>
      </c>
      <c r="M6113" s="144" t="str">
        <f>VLOOKUP(C6113,[6]Consolidado!$B$1:$H$1000,3,FALSE)</f>
        <v>BGE-452: Exterior Table @ Outdoor dining</v>
      </c>
      <c r="N6113" s="145">
        <v>-76.5</v>
      </c>
      <c r="O6113" s="141"/>
      <c r="P6113" s="141"/>
    </row>
    <row r="6114" spans="1:16" s="71" customFormat="1" ht="16.5" customHeight="1" outlineLevel="1" x14ac:dyDescent="0.2">
      <c r="A6114" s="60" t="s">
        <v>748</v>
      </c>
      <c r="B6114" s="61">
        <v>43069</v>
      </c>
      <c r="C6114" s="141">
        <v>380</v>
      </c>
      <c r="D6114" s="63" t="str">
        <f>VLOOKUP(C6114,[6]Consolidado!$B$1:$H$1000,4,FALSE)</f>
        <v>Finalizada</v>
      </c>
      <c r="E6114" s="64" t="s">
        <v>25</v>
      </c>
      <c r="F6114" s="65" t="s">
        <v>320</v>
      </c>
      <c r="G6114" s="66">
        <v>0.03</v>
      </c>
      <c r="H6114" s="67">
        <v>619.3682</v>
      </c>
      <c r="I6114" s="129">
        <v>18.581046000000001</v>
      </c>
      <c r="J6114" s="86">
        <v>30.663599999999999</v>
      </c>
      <c r="K6114" s="129">
        <f t="shared" si="171"/>
        <v>0.60596427034007749</v>
      </c>
      <c r="L6114" s="142" t="str">
        <f>VLOOKUP(C6114,[6]Consolidado!$B$1:$H$1000,2,FALSE)</f>
        <v>Papagayo Four Seasons</v>
      </c>
      <c r="M6114" s="144" t="str">
        <f>VLOOKUP(C6114,[6]Consolidado!$B$1:$H$1000,3,FALSE)</f>
        <v>BGE-452: Exterior Table @ Outdoor dining</v>
      </c>
      <c r="N6114" s="145">
        <v>-0.03</v>
      </c>
      <c r="O6114" s="141"/>
      <c r="P6114" s="141"/>
    </row>
    <row r="6115" spans="1:16" s="71" customFormat="1" ht="16.5" customHeight="1" outlineLevel="1" x14ac:dyDescent="0.2">
      <c r="A6115" s="60" t="s">
        <v>748</v>
      </c>
      <c r="B6115" s="61">
        <v>43069</v>
      </c>
      <c r="C6115" s="141">
        <v>380</v>
      </c>
      <c r="D6115" s="63" t="str">
        <f>VLOOKUP(C6115,[6]Consolidado!$B$1:$H$1000,4,FALSE)</f>
        <v>Finalizada</v>
      </c>
      <c r="E6115" s="64" t="s">
        <v>25</v>
      </c>
      <c r="F6115" s="65" t="s">
        <v>322</v>
      </c>
      <c r="G6115" s="66">
        <v>0.03</v>
      </c>
      <c r="H6115" s="67">
        <v>1315.6757459999999</v>
      </c>
      <c r="I6115" s="129">
        <v>39.470272379999997</v>
      </c>
      <c r="J6115" s="86">
        <v>30.663599999999999</v>
      </c>
      <c r="K6115" s="129">
        <f t="shared" si="171"/>
        <v>1.2872028196297891</v>
      </c>
      <c r="L6115" s="142" t="str">
        <f>VLOOKUP(C6115,[6]Consolidado!$B$1:$H$1000,2,FALSE)</f>
        <v>Papagayo Four Seasons</v>
      </c>
      <c r="M6115" s="144" t="str">
        <f>VLOOKUP(C6115,[6]Consolidado!$B$1:$H$1000,3,FALSE)</f>
        <v>BGE-452: Exterior Table @ Outdoor dining</v>
      </c>
      <c r="N6115" s="145">
        <v>-0.03</v>
      </c>
      <c r="O6115" s="141"/>
      <c r="P6115" s="141"/>
    </row>
    <row r="6116" spans="1:16" s="71" customFormat="1" ht="16.5" customHeight="1" outlineLevel="1" x14ac:dyDescent="0.2">
      <c r="A6116" s="60" t="s">
        <v>748</v>
      </c>
      <c r="B6116" s="61">
        <v>43069</v>
      </c>
      <c r="C6116" s="141">
        <v>380</v>
      </c>
      <c r="D6116" s="63" t="str">
        <f>VLOOKUP(C6116,[6]Consolidado!$B$1:$H$1000,4,FALSE)</f>
        <v>Finalizada</v>
      </c>
      <c r="E6116" s="64" t="s">
        <v>25</v>
      </c>
      <c r="F6116" s="65" t="s">
        <v>319</v>
      </c>
      <c r="G6116" s="66">
        <v>0.06</v>
      </c>
      <c r="H6116" s="67">
        <v>1224.899529</v>
      </c>
      <c r="I6116" s="129">
        <v>73.493971739999992</v>
      </c>
      <c r="J6116" s="86">
        <v>30.663599999999999</v>
      </c>
      <c r="K6116" s="129">
        <f t="shared" si="171"/>
        <v>2.3967822349626267</v>
      </c>
      <c r="L6116" s="142" t="str">
        <f>VLOOKUP(C6116,[6]Consolidado!$B$1:$H$1000,2,FALSE)</f>
        <v>Papagayo Four Seasons</v>
      </c>
      <c r="M6116" s="144" t="str">
        <f>VLOOKUP(C6116,[6]Consolidado!$B$1:$H$1000,3,FALSE)</f>
        <v>BGE-452: Exterior Table @ Outdoor dining</v>
      </c>
      <c r="N6116" s="145">
        <v>-0.06</v>
      </c>
      <c r="O6116" s="141"/>
      <c r="P6116" s="141"/>
    </row>
    <row r="6117" spans="1:16" s="71" customFormat="1" ht="16.5" customHeight="1" outlineLevel="1" x14ac:dyDescent="0.2">
      <c r="A6117" s="60" t="s">
        <v>748</v>
      </c>
      <c r="B6117" s="61">
        <v>43069</v>
      </c>
      <c r="C6117" s="141" t="s">
        <v>290</v>
      </c>
      <c r="D6117" s="63" t="str">
        <f>VLOOKUP(C6117,[6]Consolidado!$B$1:$H$1000,4,FALSE)</f>
        <v>En Proceso</v>
      </c>
      <c r="E6117" s="64" t="s">
        <v>25</v>
      </c>
      <c r="F6117" s="65" t="s">
        <v>325</v>
      </c>
      <c r="G6117" s="66">
        <v>-10.59</v>
      </c>
      <c r="H6117" s="67">
        <v>919.18</v>
      </c>
      <c r="I6117" s="129">
        <v>-9734.1161999999986</v>
      </c>
      <c r="J6117" s="86">
        <v>30.663599999999999</v>
      </c>
      <c r="K6117" s="129">
        <f t="shared" si="171"/>
        <v>-317.44857746644226</v>
      </c>
      <c r="L6117" s="142" t="str">
        <f>VLOOKUP(C6117,[6]Consolidado!$B$1:$H$1000,2,FALSE)</f>
        <v>Acabado</v>
      </c>
      <c r="M6117" s="144" t="str">
        <f>VLOOKUP(C6117,[6]Consolidado!$B$1:$H$1000,3,FALSE)</f>
        <v>Material de acabado pendiente de distribuir</v>
      </c>
      <c r="N6117" s="145">
        <v>10.59</v>
      </c>
      <c r="O6117" s="141"/>
      <c r="P6117" s="141"/>
    </row>
    <row r="6118" spans="1:16" s="71" customFormat="1" ht="16.5" customHeight="1" outlineLevel="1" x14ac:dyDescent="0.2">
      <c r="A6118" s="60" t="s">
        <v>748</v>
      </c>
      <c r="B6118" s="61">
        <v>43069</v>
      </c>
      <c r="C6118" s="141" t="s">
        <v>290</v>
      </c>
      <c r="D6118" s="63" t="str">
        <f>VLOOKUP(C6118,[6]Consolidado!$B$1:$H$1000,4,FALSE)</f>
        <v>En Proceso</v>
      </c>
      <c r="E6118" s="64" t="s">
        <v>25</v>
      </c>
      <c r="F6118" s="65" t="s">
        <v>318</v>
      </c>
      <c r="G6118" s="66">
        <v>-2.72</v>
      </c>
      <c r="H6118" s="67">
        <v>979.97469999999998</v>
      </c>
      <c r="I6118" s="129">
        <v>-2665.5311839999999</v>
      </c>
      <c r="J6118" s="86">
        <v>30.663599999999999</v>
      </c>
      <c r="K6118" s="129">
        <f t="shared" si="171"/>
        <v>-86.928187949229709</v>
      </c>
      <c r="L6118" s="142" t="str">
        <f>VLOOKUP(C6118,[6]Consolidado!$B$1:$H$1000,2,FALSE)</f>
        <v>Acabado</v>
      </c>
      <c r="M6118" s="144" t="str">
        <f>VLOOKUP(C6118,[6]Consolidado!$B$1:$H$1000,3,FALSE)</f>
        <v>Material de acabado pendiente de distribuir</v>
      </c>
      <c r="N6118" s="145">
        <v>2.72</v>
      </c>
      <c r="O6118" s="141"/>
      <c r="P6118" s="141"/>
    </row>
    <row r="6119" spans="1:16" s="71" customFormat="1" ht="16.5" customHeight="1" outlineLevel="1" x14ac:dyDescent="0.2">
      <c r="A6119" s="60" t="s">
        <v>748</v>
      </c>
      <c r="B6119" s="61">
        <v>43061</v>
      </c>
      <c r="C6119" s="141" t="s">
        <v>89</v>
      </c>
      <c r="D6119" s="63" t="str">
        <f>VLOOKUP(C6119,[6]Consolidado!$B$1:$H$1000,4,FALSE)</f>
        <v>En Proceso</v>
      </c>
      <c r="E6119" s="64" t="s">
        <v>33</v>
      </c>
      <c r="F6119" s="65" t="s">
        <v>727</v>
      </c>
      <c r="G6119" s="66">
        <v>334.94</v>
      </c>
      <c r="H6119" s="67">
        <v>2.6158890000000001</v>
      </c>
      <c r="I6119" s="129">
        <v>876.16586166000002</v>
      </c>
      <c r="J6119" s="86">
        <v>30.663599999999999</v>
      </c>
      <c r="K6119" s="129">
        <f t="shared" si="171"/>
        <v>28.573483272022855</v>
      </c>
      <c r="L6119" s="142" t="str">
        <f>VLOOKUP(C6119,[6]Consolidado!$B$1:$H$1000,2,FALSE)</f>
        <v>Empaque</v>
      </c>
      <c r="M6119" s="144" t="str">
        <f>VLOOKUP(C6119,[6]Consolidado!$B$1:$H$1000,3,FALSE)</f>
        <v>Material de empaque pendiente de distribuir</v>
      </c>
      <c r="N6119" s="145">
        <v>-334.94</v>
      </c>
      <c r="O6119" s="141"/>
      <c r="P6119" s="141"/>
    </row>
    <row r="6120" spans="1:16" s="71" customFormat="1" ht="16.5" customHeight="1" outlineLevel="1" x14ac:dyDescent="0.2">
      <c r="A6120" s="60" t="s">
        <v>748</v>
      </c>
      <c r="B6120" s="61">
        <v>43069</v>
      </c>
      <c r="C6120" s="141">
        <v>380</v>
      </c>
      <c r="D6120" s="63" t="str">
        <f>VLOOKUP(C6120,[6]Consolidado!$B$1:$H$1000,4,FALSE)</f>
        <v>Finalizada</v>
      </c>
      <c r="E6120" s="64" t="s">
        <v>25</v>
      </c>
      <c r="F6120" s="65" t="s">
        <v>360</v>
      </c>
      <c r="G6120" s="66">
        <v>0.06</v>
      </c>
      <c r="H6120" s="67">
        <v>260.30998699999998</v>
      </c>
      <c r="I6120" s="129">
        <v>15.618599219999998</v>
      </c>
      <c r="J6120" s="86">
        <v>30.663599999999999</v>
      </c>
      <c r="K6120" s="129">
        <f t="shared" si="171"/>
        <v>0.50935308378663946</v>
      </c>
      <c r="L6120" s="142" t="str">
        <f>VLOOKUP(C6120,[6]Consolidado!$B$1:$H$1000,2,FALSE)</f>
        <v>Papagayo Four Seasons</v>
      </c>
      <c r="M6120" s="144" t="str">
        <f>VLOOKUP(C6120,[6]Consolidado!$B$1:$H$1000,3,FALSE)</f>
        <v>BGE-452: Exterior Table @ Outdoor dining</v>
      </c>
      <c r="N6120" s="145">
        <v>-0.06</v>
      </c>
      <c r="O6120" s="141"/>
      <c r="P6120" s="141"/>
    </row>
    <row r="6121" spans="1:16" s="71" customFormat="1" ht="16.5" customHeight="1" outlineLevel="1" x14ac:dyDescent="0.2">
      <c r="A6121" s="60" t="s">
        <v>748</v>
      </c>
      <c r="B6121" s="61">
        <v>43069</v>
      </c>
      <c r="C6121" s="141">
        <v>380</v>
      </c>
      <c r="D6121" s="63" t="str">
        <f>VLOOKUP(C6121,[6]Consolidado!$B$1:$H$1000,4,FALSE)</f>
        <v>Finalizada</v>
      </c>
      <c r="E6121" s="64" t="s">
        <v>25</v>
      </c>
      <c r="F6121" s="65" t="s">
        <v>324</v>
      </c>
      <c r="G6121" s="66">
        <v>0.09</v>
      </c>
      <c r="H6121" s="67">
        <v>875.15560800000003</v>
      </c>
      <c r="I6121" s="129">
        <v>78.764004720000003</v>
      </c>
      <c r="J6121" s="86">
        <v>30.663599999999999</v>
      </c>
      <c r="K6121" s="129">
        <f t="shared" si="171"/>
        <v>2.5686483230931789</v>
      </c>
      <c r="L6121" s="142" t="str">
        <f>VLOOKUP(C6121,[6]Consolidado!$B$1:$H$1000,2,FALSE)</f>
        <v>Papagayo Four Seasons</v>
      </c>
      <c r="M6121" s="144" t="str">
        <f>VLOOKUP(C6121,[6]Consolidado!$B$1:$H$1000,3,FALSE)</f>
        <v>BGE-452: Exterior Table @ Outdoor dining</v>
      </c>
      <c r="N6121" s="145">
        <v>-0.09</v>
      </c>
      <c r="O6121" s="141"/>
      <c r="P6121" s="141"/>
    </row>
    <row r="6122" spans="1:16" s="71" customFormat="1" ht="16.5" customHeight="1" outlineLevel="1" x14ac:dyDescent="0.2">
      <c r="A6122" s="60" t="s">
        <v>748</v>
      </c>
      <c r="B6122" s="61">
        <v>43069</v>
      </c>
      <c r="C6122" s="141">
        <v>380</v>
      </c>
      <c r="D6122" s="63" t="str">
        <f>VLOOKUP(C6122,[6]Consolidado!$B$1:$H$1000,4,FALSE)</f>
        <v>Finalizada</v>
      </c>
      <c r="E6122" s="64" t="s">
        <v>25</v>
      </c>
      <c r="F6122" s="65" t="s">
        <v>325</v>
      </c>
      <c r="G6122" s="66">
        <v>1.31</v>
      </c>
      <c r="H6122" s="67">
        <v>919.18</v>
      </c>
      <c r="I6122" s="129">
        <v>1204.1258</v>
      </c>
      <c r="J6122" s="86">
        <v>30.663599999999999</v>
      </c>
      <c r="K6122" s="129">
        <f t="shared" si="171"/>
        <v>39.268898628993334</v>
      </c>
      <c r="L6122" s="142" t="str">
        <f>VLOOKUP(C6122,[6]Consolidado!$B$1:$H$1000,2,FALSE)</f>
        <v>Papagayo Four Seasons</v>
      </c>
      <c r="M6122" s="144" t="str">
        <f>VLOOKUP(C6122,[6]Consolidado!$B$1:$H$1000,3,FALSE)</f>
        <v>BGE-452: Exterior Table @ Outdoor dining</v>
      </c>
      <c r="N6122" s="145">
        <v>-1.31</v>
      </c>
      <c r="O6122" s="141"/>
      <c r="P6122" s="141"/>
    </row>
    <row r="6123" spans="1:16" s="71" customFormat="1" ht="16.5" customHeight="1" outlineLevel="1" x14ac:dyDescent="0.2">
      <c r="A6123" s="60" t="s">
        <v>748</v>
      </c>
      <c r="B6123" s="61">
        <v>43069</v>
      </c>
      <c r="C6123" s="141" t="s">
        <v>290</v>
      </c>
      <c r="D6123" s="63" t="str">
        <f>VLOOKUP(C6123,[6]Consolidado!$B$1:$H$1000,4,FALSE)</f>
        <v>En Proceso</v>
      </c>
      <c r="E6123" s="64" t="s">
        <v>25</v>
      </c>
      <c r="F6123" s="65" t="s">
        <v>327</v>
      </c>
      <c r="G6123" s="66">
        <v>-1.72</v>
      </c>
      <c r="H6123" s="67">
        <v>1209.67</v>
      </c>
      <c r="I6123" s="129">
        <v>-2080.6324</v>
      </c>
      <c r="J6123" s="86">
        <v>30.663599999999999</v>
      </c>
      <c r="K6123" s="129">
        <f t="shared" si="171"/>
        <v>-67.853494045056678</v>
      </c>
      <c r="L6123" s="142" t="str">
        <f>VLOOKUP(C6123,[6]Consolidado!$B$1:$H$1000,2,FALSE)</f>
        <v>Acabado</v>
      </c>
      <c r="M6123" s="144" t="str">
        <f>VLOOKUP(C6123,[6]Consolidado!$B$1:$H$1000,3,FALSE)</f>
        <v>Material de acabado pendiente de distribuir</v>
      </c>
      <c r="N6123" s="145">
        <v>1.72</v>
      </c>
      <c r="O6123" s="141"/>
      <c r="P6123" s="141"/>
    </row>
    <row r="6124" spans="1:16" s="71" customFormat="1" ht="16.5" customHeight="1" outlineLevel="1" x14ac:dyDescent="0.2">
      <c r="A6124" s="60" t="s">
        <v>748</v>
      </c>
      <c r="B6124" s="61">
        <v>43069</v>
      </c>
      <c r="C6124" s="141" t="s">
        <v>290</v>
      </c>
      <c r="D6124" s="63" t="str">
        <f>VLOOKUP(C6124,[6]Consolidado!$B$1:$H$1000,4,FALSE)</f>
        <v>En Proceso</v>
      </c>
      <c r="E6124" s="64" t="s">
        <v>25</v>
      </c>
      <c r="F6124" s="65" t="s">
        <v>359</v>
      </c>
      <c r="G6124" s="66">
        <v>-0.38</v>
      </c>
      <c r="H6124" s="67">
        <v>142.25645599999999</v>
      </c>
      <c r="I6124" s="129">
        <v>-54.057453279999997</v>
      </c>
      <c r="J6124" s="86">
        <v>30.663599999999999</v>
      </c>
      <c r="K6124" s="129">
        <f t="shared" si="171"/>
        <v>-1.7629193336724978</v>
      </c>
      <c r="L6124" s="142" t="str">
        <f>VLOOKUP(C6124,[6]Consolidado!$B$1:$H$1000,2,FALSE)</f>
        <v>Acabado</v>
      </c>
      <c r="M6124" s="144" t="str">
        <f>VLOOKUP(C6124,[6]Consolidado!$B$1:$H$1000,3,FALSE)</f>
        <v>Material de acabado pendiente de distribuir</v>
      </c>
      <c r="N6124" s="145">
        <v>0.38</v>
      </c>
      <c r="O6124" s="141"/>
      <c r="P6124" s="141"/>
    </row>
    <row r="6125" spans="1:16" s="71" customFormat="1" ht="16.5" customHeight="1" outlineLevel="1" x14ac:dyDescent="0.2">
      <c r="A6125" s="60" t="s">
        <v>748</v>
      </c>
      <c r="B6125" s="61">
        <v>43069</v>
      </c>
      <c r="C6125" s="141">
        <v>377</v>
      </c>
      <c r="D6125" s="63" t="str">
        <f>VLOOKUP(C6125,[6]Consolidado!$B$1:$H$1000,4,FALSE)</f>
        <v>Finalizada</v>
      </c>
      <c r="E6125" s="64" t="s">
        <v>25</v>
      </c>
      <c r="F6125" s="65" t="s">
        <v>350</v>
      </c>
      <c r="G6125" s="66">
        <v>1</v>
      </c>
      <c r="H6125" s="67">
        <v>663.14915599999995</v>
      </c>
      <c r="I6125" s="129">
        <v>663.14915599999995</v>
      </c>
      <c r="J6125" s="86">
        <v>30.663599999999999</v>
      </c>
      <c r="K6125" s="129">
        <f t="shared" si="171"/>
        <v>21.626591659165914</v>
      </c>
      <c r="L6125" s="142" t="str">
        <f>VLOOKUP(C6125,[6]Consolidado!$B$1:$H$1000,2,FALSE)</f>
        <v>Papagayo Four Seasons</v>
      </c>
      <c r="M6125" s="144" t="str">
        <f>VLOOKUP(C6125,[6]Consolidado!$B$1:$H$1000,3,FALSE)</f>
        <v>LB-250 Lounge chair @ Terrace-Exterior</v>
      </c>
      <c r="N6125" s="145">
        <v>-1</v>
      </c>
      <c r="O6125" s="141"/>
      <c r="P6125" s="141"/>
    </row>
    <row r="6126" spans="1:16" s="71" customFormat="1" ht="16.5" customHeight="1" outlineLevel="1" x14ac:dyDescent="0.2">
      <c r="A6126" s="60" t="s">
        <v>748</v>
      </c>
      <c r="B6126" s="61">
        <v>43069</v>
      </c>
      <c r="C6126" s="141">
        <v>387</v>
      </c>
      <c r="D6126" s="63" t="str">
        <f>VLOOKUP(C6126,[6]Consolidado!$B$1:$H$1000,4,FALSE)</f>
        <v>Finalizada</v>
      </c>
      <c r="E6126" s="64" t="s">
        <v>33</v>
      </c>
      <c r="F6126" s="65" t="s">
        <v>727</v>
      </c>
      <c r="G6126" s="66">
        <v>27</v>
      </c>
      <c r="H6126" s="67">
        <v>2.6417120000000001</v>
      </c>
      <c r="I6126" s="129">
        <v>71.326223999999996</v>
      </c>
      <c r="J6126" s="86">
        <v>30.663599999999999</v>
      </c>
      <c r="K6126" s="129">
        <f t="shared" si="171"/>
        <v>2.3260877392087034</v>
      </c>
      <c r="L6126" s="142" t="str">
        <f>VLOOKUP(C6126,[6]Consolidado!$B$1:$H$1000,2,FALSE)</f>
        <v>Costa Palmas</v>
      </c>
      <c r="M6126" s="144" t="str">
        <f>VLOOKUP(C6126,[6]Consolidado!$B$1:$H$1000,3,FALSE)</f>
        <v>BC-CP-01 Credenza</v>
      </c>
      <c r="N6126" s="145">
        <v>-27</v>
      </c>
      <c r="O6126" s="141"/>
      <c r="P6126" s="141"/>
    </row>
    <row r="6127" spans="1:16" s="71" customFormat="1" ht="16.5" customHeight="1" outlineLevel="1" x14ac:dyDescent="0.2">
      <c r="A6127" s="60" t="s">
        <v>748</v>
      </c>
      <c r="B6127" s="61">
        <v>43069</v>
      </c>
      <c r="C6127" s="141">
        <v>387</v>
      </c>
      <c r="D6127" s="63" t="str">
        <f>VLOOKUP(C6127,[6]Consolidado!$B$1:$H$1000,4,FALSE)</f>
        <v>Finalizada</v>
      </c>
      <c r="E6127" s="64" t="s">
        <v>25</v>
      </c>
      <c r="F6127" s="65" t="s">
        <v>363</v>
      </c>
      <c r="G6127" s="66">
        <v>1.41</v>
      </c>
      <c r="H6127" s="67">
        <v>872.53804100000002</v>
      </c>
      <c r="I6127" s="129">
        <v>1230.27863781</v>
      </c>
      <c r="J6127" s="86">
        <v>30.663599999999999</v>
      </c>
      <c r="K6127" s="129">
        <f t="shared" si="171"/>
        <v>40.121793847102104</v>
      </c>
      <c r="L6127" s="142" t="str">
        <f>VLOOKUP(C6127,[6]Consolidado!$B$1:$H$1000,2,FALSE)</f>
        <v>Costa Palmas</v>
      </c>
      <c r="M6127" s="144" t="str">
        <f>VLOOKUP(C6127,[6]Consolidado!$B$1:$H$1000,3,FALSE)</f>
        <v>BC-CP-01 Credenza</v>
      </c>
      <c r="N6127" s="145">
        <v>-1.41</v>
      </c>
      <c r="O6127" s="141"/>
      <c r="P6127" s="141"/>
    </row>
    <row r="6128" spans="1:16" s="71" customFormat="1" ht="16.5" customHeight="1" outlineLevel="1" x14ac:dyDescent="0.2">
      <c r="A6128" s="60" t="s">
        <v>748</v>
      </c>
      <c r="B6128" s="61">
        <v>43069</v>
      </c>
      <c r="C6128" s="141" t="s">
        <v>290</v>
      </c>
      <c r="D6128" s="63" t="str">
        <f>VLOOKUP(C6128,[6]Consolidado!$B$1:$H$1000,4,FALSE)</f>
        <v>En Proceso</v>
      </c>
      <c r="E6128" s="64" t="s">
        <v>25</v>
      </c>
      <c r="F6128" s="65" t="s">
        <v>329</v>
      </c>
      <c r="G6128" s="66">
        <v>-0.03</v>
      </c>
      <c r="H6128" s="67">
        <v>406.3</v>
      </c>
      <c r="I6128" s="129">
        <v>-12.189</v>
      </c>
      <c r="J6128" s="86">
        <v>30.663599999999999</v>
      </c>
      <c r="K6128" s="129">
        <f t="shared" si="171"/>
        <v>-0.3975071420185497</v>
      </c>
      <c r="L6128" s="142" t="str">
        <f>VLOOKUP(C6128,[6]Consolidado!$B$1:$H$1000,2,FALSE)</f>
        <v>Acabado</v>
      </c>
      <c r="M6128" s="144" t="str">
        <f>VLOOKUP(C6128,[6]Consolidado!$B$1:$H$1000,3,FALSE)</f>
        <v>Material de acabado pendiente de distribuir</v>
      </c>
      <c r="N6128" s="145">
        <v>0.03</v>
      </c>
      <c r="O6128" s="141"/>
      <c r="P6128" s="141"/>
    </row>
    <row r="6129" spans="1:16" s="71" customFormat="1" ht="16.5" customHeight="1" outlineLevel="1" x14ac:dyDescent="0.2">
      <c r="A6129" s="60" t="s">
        <v>748</v>
      </c>
      <c r="B6129" s="61">
        <v>43069</v>
      </c>
      <c r="C6129" s="141" t="s">
        <v>290</v>
      </c>
      <c r="D6129" s="63" t="str">
        <f>VLOOKUP(C6129,[6]Consolidado!$B$1:$H$1000,4,FALSE)</f>
        <v>En Proceso</v>
      </c>
      <c r="E6129" s="64" t="s">
        <v>25</v>
      </c>
      <c r="F6129" s="65" t="s">
        <v>363</v>
      </c>
      <c r="G6129" s="66">
        <v>-1.75</v>
      </c>
      <c r="H6129" s="67">
        <v>872.53804100000002</v>
      </c>
      <c r="I6129" s="129">
        <v>-1526.9415717500001</v>
      </c>
      <c r="J6129" s="86">
        <v>30.663599999999999</v>
      </c>
      <c r="K6129" s="129">
        <f t="shared" si="171"/>
        <v>-49.796552647112541</v>
      </c>
      <c r="L6129" s="142" t="str">
        <f>VLOOKUP(C6129,[6]Consolidado!$B$1:$H$1000,2,FALSE)</f>
        <v>Acabado</v>
      </c>
      <c r="M6129" s="144" t="str">
        <f>VLOOKUP(C6129,[6]Consolidado!$B$1:$H$1000,3,FALSE)</f>
        <v>Material de acabado pendiente de distribuir</v>
      </c>
      <c r="N6129" s="145">
        <v>1.75</v>
      </c>
      <c r="O6129" s="141"/>
      <c r="P6129" s="141"/>
    </row>
    <row r="6130" spans="1:16" s="71" customFormat="1" ht="16.5" customHeight="1" outlineLevel="1" x14ac:dyDescent="0.2">
      <c r="A6130" s="60" t="s">
        <v>748</v>
      </c>
      <c r="B6130" s="61">
        <v>43069</v>
      </c>
      <c r="C6130" s="141" t="s">
        <v>290</v>
      </c>
      <c r="D6130" s="63" t="str">
        <f>VLOOKUP(C6130,[6]Consolidado!$B$1:$H$1000,4,FALSE)</f>
        <v>En Proceso</v>
      </c>
      <c r="E6130" s="64" t="s">
        <v>25</v>
      </c>
      <c r="F6130" s="65" t="s">
        <v>320</v>
      </c>
      <c r="G6130" s="66">
        <v>-3.16</v>
      </c>
      <c r="H6130" s="67">
        <v>619.3682</v>
      </c>
      <c r="I6130" s="129">
        <v>-1957.203512</v>
      </c>
      <c r="J6130" s="86">
        <v>30.663599999999999</v>
      </c>
      <c r="K6130" s="129">
        <f t="shared" si="171"/>
        <v>-63.828236475821498</v>
      </c>
      <c r="L6130" s="142" t="str">
        <f>VLOOKUP(C6130,[6]Consolidado!$B$1:$H$1000,2,FALSE)</f>
        <v>Acabado</v>
      </c>
      <c r="M6130" s="144" t="str">
        <f>VLOOKUP(C6130,[6]Consolidado!$B$1:$H$1000,3,FALSE)</f>
        <v>Material de acabado pendiente de distribuir</v>
      </c>
      <c r="N6130" s="145">
        <v>3.16</v>
      </c>
      <c r="O6130" s="141"/>
      <c r="P6130" s="141"/>
    </row>
    <row r="6131" spans="1:16" s="71" customFormat="1" ht="16.5" customHeight="1" outlineLevel="1" x14ac:dyDescent="0.2">
      <c r="A6131" s="60" t="s">
        <v>748</v>
      </c>
      <c r="B6131" s="61">
        <v>43069</v>
      </c>
      <c r="C6131" s="141" t="s">
        <v>290</v>
      </c>
      <c r="D6131" s="63" t="str">
        <f>VLOOKUP(C6131,[6]Consolidado!$B$1:$H$1000,4,FALSE)</f>
        <v>En Proceso</v>
      </c>
      <c r="E6131" s="64" t="s">
        <v>25</v>
      </c>
      <c r="F6131" s="65" t="s">
        <v>360</v>
      </c>
      <c r="G6131" s="66">
        <v>-0.38</v>
      </c>
      <c r="H6131" s="67">
        <v>260.30998699999998</v>
      </c>
      <c r="I6131" s="129">
        <v>-98.917795059999989</v>
      </c>
      <c r="J6131" s="86">
        <v>30.663599999999999</v>
      </c>
      <c r="K6131" s="129">
        <f t="shared" si="171"/>
        <v>-3.22590286398205</v>
      </c>
      <c r="L6131" s="142" t="str">
        <f>VLOOKUP(C6131,[6]Consolidado!$B$1:$H$1000,2,FALSE)</f>
        <v>Acabado</v>
      </c>
      <c r="M6131" s="144" t="str">
        <f>VLOOKUP(C6131,[6]Consolidado!$B$1:$H$1000,3,FALSE)</f>
        <v>Material de acabado pendiente de distribuir</v>
      </c>
      <c r="N6131" s="145">
        <v>0.38</v>
      </c>
      <c r="O6131" s="141"/>
      <c r="P6131" s="141"/>
    </row>
    <row r="6132" spans="1:16" s="71" customFormat="1" ht="16.5" customHeight="1" outlineLevel="1" x14ac:dyDescent="0.2">
      <c r="A6132" s="60" t="s">
        <v>748</v>
      </c>
      <c r="B6132" s="61">
        <v>43069</v>
      </c>
      <c r="C6132" s="141" t="s">
        <v>290</v>
      </c>
      <c r="D6132" s="63" t="str">
        <f>VLOOKUP(C6132,[6]Consolidado!$B$1:$H$1000,4,FALSE)</f>
        <v>En Proceso</v>
      </c>
      <c r="E6132" s="64" t="s">
        <v>25</v>
      </c>
      <c r="F6132" s="65" t="s">
        <v>324</v>
      </c>
      <c r="G6132" s="66">
        <v>-0.41</v>
      </c>
      <c r="H6132" s="67">
        <v>875.15560800000003</v>
      </c>
      <c r="I6132" s="129">
        <v>-358.81379928000001</v>
      </c>
      <c r="J6132" s="86">
        <v>30.663599999999999</v>
      </c>
      <c r="K6132" s="129">
        <f t="shared" si="171"/>
        <v>-11.701620138535594</v>
      </c>
      <c r="L6132" s="142" t="str">
        <f>VLOOKUP(C6132,[6]Consolidado!$B$1:$H$1000,2,FALSE)</f>
        <v>Acabado</v>
      </c>
      <c r="M6132" s="144" t="str">
        <f>VLOOKUP(C6132,[6]Consolidado!$B$1:$H$1000,3,FALSE)</f>
        <v>Material de acabado pendiente de distribuir</v>
      </c>
      <c r="N6132" s="145">
        <v>0.41</v>
      </c>
      <c r="O6132" s="141"/>
      <c r="P6132" s="141"/>
    </row>
    <row r="6133" spans="1:16" s="71" customFormat="1" ht="16.5" customHeight="1" outlineLevel="1" x14ac:dyDescent="0.2">
      <c r="A6133" s="60" t="s">
        <v>748</v>
      </c>
      <c r="B6133" s="61">
        <v>43069</v>
      </c>
      <c r="C6133" s="141">
        <v>387</v>
      </c>
      <c r="D6133" s="63" t="str">
        <f>VLOOKUP(C6133,[6]Consolidado!$B$1:$H$1000,4,FALSE)</f>
        <v>Finalizada</v>
      </c>
      <c r="E6133" s="64" t="s">
        <v>25</v>
      </c>
      <c r="F6133" s="65" t="s">
        <v>362</v>
      </c>
      <c r="G6133" s="66">
        <v>1.81</v>
      </c>
      <c r="H6133" s="67">
        <v>906.95663100000002</v>
      </c>
      <c r="I6133" s="129">
        <v>1641.59150211</v>
      </c>
      <c r="J6133" s="86">
        <v>30.663599999999999</v>
      </c>
      <c r="K6133" s="129">
        <f t="shared" si="171"/>
        <v>53.535511228622866</v>
      </c>
      <c r="L6133" s="142" t="str">
        <f>VLOOKUP(C6133,[6]Consolidado!$B$1:$H$1000,2,FALSE)</f>
        <v>Costa Palmas</v>
      </c>
      <c r="M6133" s="144" t="str">
        <f>VLOOKUP(C6133,[6]Consolidado!$B$1:$H$1000,3,FALSE)</f>
        <v>BC-CP-01 Credenza</v>
      </c>
      <c r="N6133" s="145">
        <v>-1.81</v>
      </c>
      <c r="O6133" s="141"/>
      <c r="P6133" s="141"/>
    </row>
    <row r="6134" spans="1:16" s="71" customFormat="1" ht="16.5" customHeight="1" outlineLevel="1" x14ac:dyDescent="0.2">
      <c r="A6134" s="60" t="s">
        <v>748</v>
      </c>
      <c r="B6134" s="61">
        <v>43069</v>
      </c>
      <c r="C6134" s="141">
        <v>387</v>
      </c>
      <c r="D6134" s="63" t="str">
        <f>VLOOKUP(C6134,[6]Consolidado!$B$1:$H$1000,4,FALSE)</f>
        <v>Finalizada</v>
      </c>
      <c r="E6134" s="64" t="s">
        <v>25</v>
      </c>
      <c r="F6134" s="65" t="s">
        <v>328</v>
      </c>
      <c r="G6134" s="66">
        <v>2.0299999999999998</v>
      </c>
      <c r="H6134" s="67">
        <v>348.65001699999999</v>
      </c>
      <c r="I6134" s="129">
        <v>707.75953450999987</v>
      </c>
      <c r="J6134" s="86">
        <v>30.663599999999999</v>
      </c>
      <c r="K6134" s="129">
        <f t="shared" si="171"/>
        <v>23.081423398100675</v>
      </c>
      <c r="L6134" s="142" t="str">
        <f>VLOOKUP(C6134,[6]Consolidado!$B$1:$H$1000,2,FALSE)</f>
        <v>Costa Palmas</v>
      </c>
      <c r="M6134" s="144" t="str">
        <f>VLOOKUP(C6134,[6]Consolidado!$B$1:$H$1000,3,FALSE)</f>
        <v>BC-CP-01 Credenza</v>
      </c>
      <c r="N6134" s="145">
        <v>-2.0299999999999998</v>
      </c>
      <c r="O6134" s="141"/>
      <c r="P6134" s="141"/>
    </row>
    <row r="6135" spans="1:16" s="71" customFormat="1" ht="16.5" customHeight="1" outlineLevel="1" x14ac:dyDescent="0.2">
      <c r="A6135" s="60" t="s">
        <v>748</v>
      </c>
      <c r="B6135" s="61">
        <v>43069</v>
      </c>
      <c r="C6135" s="141" t="s">
        <v>290</v>
      </c>
      <c r="D6135" s="63" t="str">
        <f>VLOOKUP(C6135,[6]Consolidado!$B$1:$H$1000,4,FALSE)</f>
        <v>En Proceso</v>
      </c>
      <c r="E6135" s="64" t="s">
        <v>25</v>
      </c>
      <c r="F6135" s="65" t="s">
        <v>322</v>
      </c>
      <c r="G6135" s="66">
        <v>-3.16</v>
      </c>
      <c r="H6135" s="67">
        <v>1315.6757459999999</v>
      </c>
      <c r="I6135" s="129">
        <v>-4157.5353573599996</v>
      </c>
      <c r="J6135" s="86">
        <v>30.663599999999999</v>
      </c>
      <c r="K6135" s="129">
        <f t="shared" si="171"/>
        <v>-135.58536366767112</v>
      </c>
      <c r="L6135" s="142" t="str">
        <f>VLOOKUP(C6135,[6]Consolidado!$B$1:$H$1000,2,FALSE)</f>
        <v>Acabado</v>
      </c>
      <c r="M6135" s="144" t="str">
        <f>VLOOKUP(C6135,[6]Consolidado!$B$1:$H$1000,3,FALSE)</f>
        <v>Material de acabado pendiente de distribuir</v>
      </c>
      <c r="N6135" s="145">
        <v>3.16</v>
      </c>
      <c r="O6135" s="141"/>
      <c r="P6135" s="141"/>
    </row>
    <row r="6136" spans="1:16" s="71" customFormat="1" ht="16.5" customHeight="1" outlineLevel="1" x14ac:dyDescent="0.2">
      <c r="A6136" s="60" t="s">
        <v>748</v>
      </c>
      <c r="B6136" s="61">
        <v>43069</v>
      </c>
      <c r="C6136" s="141">
        <v>387</v>
      </c>
      <c r="D6136" s="63" t="str">
        <f>VLOOKUP(C6136,[6]Consolidado!$B$1:$H$1000,4,FALSE)</f>
        <v>Finalizada</v>
      </c>
      <c r="E6136" s="64" t="s">
        <v>25</v>
      </c>
      <c r="F6136" s="65" t="s">
        <v>327</v>
      </c>
      <c r="G6136" s="66">
        <v>1</v>
      </c>
      <c r="H6136" s="67">
        <v>1209.67</v>
      </c>
      <c r="I6136" s="129">
        <v>1209.67</v>
      </c>
      <c r="J6136" s="86">
        <v>30.663599999999999</v>
      </c>
      <c r="K6136" s="129">
        <f t="shared" si="171"/>
        <v>39.449705840149235</v>
      </c>
      <c r="L6136" s="142" t="str">
        <f>VLOOKUP(C6136,[6]Consolidado!$B$1:$H$1000,2,FALSE)</f>
        <v>Costa Palmas</v>
      </c>
      <c r="M6136" s="144" t="str">
        <f>VLOOKUP(C6136,[6]Consolidado!$B$1:$H$1000,3,FALSE)</f>
        <v>BC-CP-01 Credenza</v>
      </c>
      <c r="N6136" s="145">
        <v>-1</v>
      </c>
      <c r="O6136" s="141"/>
      <c r="P6136" s="141"/>
    </row>
    <row r="6137" spans="1:16" s="71" customFormat="1" ht="16.5" customHeight="1" outlineLevel="1" x14ac:dyDescent="0.2">
      <c r="A6137" s="60" t="s">
        <v>748</v>
      </c>
      <c r="B6137" s="61">
        <v>43069</v>
      </c>
      <c r="C6137" s="141">
        <v>461</v>
      </c>
      <c r="D6137" s="63" t="str">
        <f>VLOOKUP(C6137,[6]Consolidado!$B$1:$H$1000,4,FALSE)</f>
        <v>Finalizada</v>
      </c>
      <c r="E6137" s="64" t="s">
        <v>25</v>
      </c>
      <c r="F6137" s="65" t="s">
        <v>329</v>
      </c>
      <c r="G6137" s="66">
        <v>0.03</v>
      </c>
      <c r="H6137" s="67">
        <v>406.3</v>
      </c>
      <c r="I6137" s="129">
        <v>12.189</v>
      </c>
      <c r="J6137" s="86">
        <v>30.663599999999999</v>
      </c>
      <c r="K6137" s="129">
        <f t="shared" si="171"/>
        <v>0.3975071420185497</v>
      </c>
      <c r="L6137" s="142" t="str">
        <f>VLOOKUP(C6137,[6]Consolidado!$B$1:$H$1000,2,FALSE)</f>
        <v>HUX HUX</v>
      </c>
      <c r="M6137" s="144" t="str">
        <f>VLOOKUP(C6137,[6]Consolidado!$B$1:$H$1000,3,FALSE)</f>
        <v>Chair Prototype</v>
      </c>
      <c r="N6137" s="145">
        <v>-0.03</v>
      </c>
      <c r="O6137" s="141"/>
      <c r="P6137" s="141"/>
    </row>
    <row r="6138" spans="1:16" s="71" customFormat="1" ht="16.5" customHeight="1" outlineLevel="1" x14ac:dyDescent="0.2">
      <c r="A6138" s="60" t="s">
        <v>748</v>
      </c>
      <c r="B6138" s="61">
        <v>43069</v>
      </c>
      <c r="C6138" s="141">
        <v>461</v>
      </c>
      <c r="D6138" s="63" t="str">
        <f>VLOOKUP(C6138,[6]Consolidado!$B$1:$H$1000,4,FALSE)</f>
        <v>Finalizada</v>
      </c>
      <c r="E6138" s="64" t="s">
        <v>25</v>
      </c>
      <c r="F6138" s="65" t="s">
        <v>320</v>
      </c>
      <c r="G6138" s="66">
        <v>0.03</v>
      </c>
      <c r="H6138" s="67">
        <v>619.3682</v>
      </c>
      <c r="I6138" s="129">
        <v>18.581046000000001</v>
      </c>
      <c r="J6138" s="86">
        <v>30.663599999999999</v>
      </c>
      <c r="K6138" s="129">
        <f t="shared" si="171"/>
        <v>0.60596427034007749</v>
      </c>
      <c r="L6138" s="142" t="str">
        <f>VLOOKUP(C6138,[6]Consolidado!$B$1:$H$1000,2,FALSE)</f>
        <v>HUX HUX</v>
      </c>
      <c r="M6138" s="144" t="str">
        <f>VLOOKUP(C6138,[6]Consolidado!$B$1:$H$1000,3,FALSE)</f>
        <v>Chair Prototype</v>
      </c>
      <c r="N6138" s="145">
        <v>-0.03</v>
      </c>
      <c r="O6138" s="141"/>
      <c r="P6138" s="141"/>
    </row>
    <row r="6139" spans="1:16" s="71" customFormat="1" ht="16.5" customHeight="1" outlineLevel="1" x14ac:dyDescent="0.2">
      <c r="A6139" s="60" t="s">
        <v>748</v>
      </c>
      <c r="B6139" s="61">
        <v>43069</v>
      </c>
      <c r="C6139" s="141">
        <v>461</v>
      </c>
      <c r="D6139" s="63" t="str">
        <f>VLOOKUP(C6139,[6]Consolidado!$B$1:$H$1000,4,FALSE)</f>
        <v>Finalizada</v>
      </c>
      <c r="E6139" s="64" t="s">
        <v>25</v>
      </c>
      <c r="F6139" s="65" t="s">
        <v>322</v>
      </c>
      <c r="G6139" s="66">
        <v>0.03</v>
      </c>
      <c r="H6139" s="67">
        <v>1315.6757459999999</v>
      </c>
      <c r="I6139" s="129">
        <v>39.470272379999997</v>
      </c>
      <c r="J6139" s="86">
        <v>30.663599999999999</v>
      </c>
      <c r="K6139" s="129">
        <f t="shared" si="171"/>
        <v>1.2872028196297891</v>
      </c>
      <c r="L6139" s="142" t="str">
        <f>VLOOKUP(C6139,[6]Consolidado!$B$1:$H$1000,2,FALSE)</f>
        <v>HUX HUX</v>
      </c>
      <c r="M6139" s="144" t="str">
        <f>VLOOKUP(C6139,[6]Consolidado!$B$1:$H$1000,3,FALSE)</f>
        <v>Chair Prototype</v>
      </c>
      <c r="N6139" s="145">
        <v>-0.03</v>
      </c>
      <c r="O6139" s="141"/>
      <c r="P6139" s="141"/>
    </row>
    <row r="6140" spans="1:16" s="71" customFormat="1" ht="16.5" customHeight="1" outlineLevel="1" x14ac:dyDescent="0.2">
      <c r="A6140" s="60" t="s">
        <v>748</v>
      </c>
      <c r="B6140" s="61">
        <v>43069</v>
      </c>
      <c r="C6140" s="141">
        <v>461</v>
      </c>
      <c r="D6140" s="63" t="str">
        <f>VLOOKUP(C6140,[6]Consolidado!$B$1:$H$1000,4,FALSE)</f>
        <v>Finalizada</v>
      </c>
      <c r="E6140" s="64" t="s">
        <v>25</v>
      </c>
      <c r="F6140" s="65" t="s">
        <v>319</v>
      </c>
      <c r="G6140" s="66">
        <v>0.03</v>
      </c>
      <c r="H6140" s="67">
        <v>1224.899529</v>
      </c>
      <c r="I6140" s="129">
        <v>36.746985869999996</v>
      </c>
      <c r="J6140" s="86">
        <v>30.663599999999999</v>
      </c>
      <c r="K6140" s="129">
        <f t="shared" si="171"/>
        <v>1.1983911174813133</v>
      </c>
      <c r="L6140" s="142" t="str">
        <f>VLOOKUP(C6140,[6]Consolidado!$B$1:$H$1000,2,FALSE)</f>
        <v>HUX HUX</v>
      </c>
      <c r="M6140" s="144" t="str">
        <f>VLOOKUP(C6140,[6]Consolidado!$B$1:$H$1000,3,FALSE)</f>
        <v>Chair Prototype</v>
      </c>
      <c r="N6140" s="145">
        <v>-0.03</v>
      </c>
      <c r="O6140" s="141"/>
      <c r="P6140" s="141"/>
    </row>
    <row r="6141" spans="1:16" s="71" customFormat="1" ht="16.5" customHeight="1" outlineLevel="1" x14ac:dyDescent="0.2">
      <c r="A6141" s="60" t="s">
        <v>748</v>
      </c>
      <c r="B6141" s="61">
        <v>43069</v>
      </c>
      <c r="C6141" s="141">
        <v>461</v>
      </c>
      <c r="D6141" s="63" t="str">
        <f>VLOOKUP(C6141,[6]Consolidado!$B$1:$H$1000,4,FALSE)</f>
        <v>Finalizada</v>
      </c>
      <c r="E6141" s="64" t="s">
        <v>25</v>
      </c>
      <c r="F6141" s="65" t="s">
        <v>318</v>
      </c>
      <c r="G6141" s="66">
        <v>0.03</v>
      </c>
      <c r="H6141" s="67">
        <v>979.97469999999998</v>
      </c>
      <c r="I6141" s="129">
        <v>29.399241</v>
      </c>
      <c r="J6141" s="86">
        <v>30.663599999999999</v>
      </c>
      <c r="K6141" s="129">
        <f t="shared" si="171"/>
        <v>0.95876677885179828</v>
      </c>
      <c r="L6141" s="142" t="str">
        <f>VLOOKUP(C6141,[6]Consolidado!$B$1:$H$1000,2,FALSE)</f>
        <v>HUX HUX</v>
      </c>
      <c r="M6141" s="144" t="str">
        <f>VLOOKUP(C6141,[6]Consolidado!$B$1:$H$1000,3,FALSE)</f>
        <v>Chair Prototype</v>
      </c>
      <c r="N6141" s="145">
        <v>-0.03</v>
      </c>
      <c r="O6141" s="141"/>
      <c r="P6141" s="141"/>
    </row>
    <row r="6142" spans="1:16" s="71" customFormat="1" ht="16.5" customHeight="1" outlineLevel="1" x14ac:dyDescent="0.2">
      <c r="A6142" s="60" t="s">
        <v>748</v>
      </c>
      <c r="B6142" s="61">
        <v>43069</v>
      </c>
      <c r="C6142" s="141">
        <v>463</v>
      </c>
      <c r="D6142" s="63" t="str">
        <f>VLOOKUP(C6142,[6]Consolidado!$B$1:$H$1000,4,FALSE)</f>
        <v>Finalizada</v>
      </c>
      <c r="E6142" s="64" t="s">
        <v>33</v>
      </c>
      <c r="F6142" s="65" t="s">
        <v>727</v>
      </c>
      <c r="G6142" s="66">
        <v>25.2</v>
      </c>
      <c r="H6142" s="67">
        <v>2.6417120000000001</v>
      </c>
      <c r="I6142" s="129">
        <v>66.571142399999999</v>
      </c>
      <c r="J6142" s="86">
        <v>30.663599999999999</v>
      </c>
      <c r="K6142" s="129">
        <f t="shared" si="171"/>
        <v>2.1710152232614566</v>
      </c>
      <c r="L6142" s="142" t="str">
        <f>VLOOKUP(C6142,[6]Consolidado!$B$1:$H$1000,2,FALSE)</f>
        <v>18th Street Restaurant</v>
      </c>
      <c r="M6142" s="144" t="str">
        <f>VLOOKUP(C6142,[6]Consolidado!$B$1:$H$1000,3,FALSE)</f>
        <v>TB-01 Reclaimed high table - large</v>
      </c>
      <c r="N6142" s="145">
        <v>-25.2</v>
      </c>
      <c r="O6142" s="141"/>
      <c r="P6142" s="141"/>
    </row>
    <row r="6143" spans="1:16" s="71" customFormat="1" ht="16.5" customHeight="1" outlineLevel="1" x14ac:dyDescent="0.2">
      <c r="A6143" s="60" t="s">
        <v>748</v>
      </c>
      <c r="B6143" s="61">
        <v>43069</v>
      </c>
      <c r="C6143" s="141">
        <v>463</v>
      </c>
      <c r="D6143" s="63" t="str">
        <f>VLOOKUP(C6143,[6]Consolidado!$B$1:$H$1000,4,FALSE)</f>
        <v>Finalizada</v>
      </c>
      <c r="E6143" s="64" t="s">
        <v>25</v>
      </c>
      <c r="F6143" s="65" t="s">
        <v>360</v>
      </c>
      <c r="G6143" s="66">
        <v>0.03</v>
      </c>
      <c r="H6143" s="67">
        <v>260.30998699999998</v>
      </c>
      <c r="I6143" s="129">
        <v>7.8092996099999992</v>
      </c>
      <c r="J6143" s="86">
        <v>30.663599999999999</v>
      </c>
      <c r="K6143" s="129">
        <f t="shared" si="171"/>
        <v>0.25467654189331973</v>
      </c>
      <c r="L6143" s="142" t="str">
        <f>VLOOKUP(C6143,[6]Consolidado!$B$1:$H$1000,2,FALSE)</f>
        <v>18th Street Restaurant</v>
      </c>
      <c r="M6143" s="144" t="str">
        <f>VLOOKUP(C6143,[6]Consolidado!$B$1:$H$1000,3,FALSE)</f>
        <v>TB-01 Reclaimed high table - large</v>
      </c>
      <c r="N6143" s="145">
        <v>-0.03</v>
      </c>
      <c r="O6143" s="141"/>
      <c r="P6143" s="141"/>
    </row>
    <row r="6144" spans="1:16" s="71" customFormat="1" ht="16.5" customHeight="1" outlineLevel="1" x14ac:dyDescent="0.2">
      <c r="A6144" s="60" t="s">
        <v>748</v>
      </c>
      <c r="B6144" s="61">
        <v>43069</v>
      </c>
      <c r="C6144" s="141">
        <v>463</v>
      </c>
      <c r="D6144" s="63" t="str">
        <f>VLOOKUP(C6144,[6]Consolidado!$B$1:$H$1000,4,FALSE)</f>
        <v>Finalizada</v>
      </c>
      <c r="E6144" s="64" t="s">
        <v>25</v>
      </c>
      <c r="F6144" s="65" t="s">
        <v>324</v>
      </c>
      <c r="G6144" s="66">
        <v>0.03</v>
      </c>
      <c r="H6144" s="67">
        <v>875.15560800000003</v>
      </c>
      <c r="I6144" s="129">
        <v>26.254668240000001</v>
      </c>
      <c r="J6144" s="86">
        <v>30.663599999999999</v>
      </c>
      <c r="K6144" s="129">
        <f t="shared" si="171"/>
        <v>0.85621610769772638</v>
      </c>
      <c r="L6144" s="142" t="str">
        <f>VLOOKUP(C6144,[6]Consolidado!$B$1:$H$1000,2,FALSE)</f>
        <v>18th Street Restaurant</v>
      </c>
      <c r="M6144" s="144" t="str">
        <f>VLOOKUP(C6144,[6]Consolidado!$B$1:$H$1000,3,FALSE)</f>
        <v>TB-01 Reclaimed high table - large</v>
      </c>
      <c r="N6144" s="145">
        <v>-0.03</v>
      </c>
      <c r="O6144" s="141"/>
      <c r="P6144" s="141"/>
    </row>
    <row r="6145" spans="1:16" s="71" customFormat="1" ht="16.5" customHeight="1" outlineLevel="1" x14ac:dyDescent="0.2">
      <c r="A6145" s="60" t="s">
        <v>748</v>
      </c>
      <c r="B6145" s="61">
        <v>43069</v>
      </c>
      <c r="C6145" s="141">
        <v>463</v>
      </c>
      <c r="D6145" s="63" t="str">
        <f>VLOOKUP(C6145,[6]Consolidado!$B$1:$H$1000,4,FALSE)</f>
        <v>Finalizada</v>
      </c>
      <c r="E6145" s="64" t="s">
        <v>25</v>
      </c>
      <c r="F6145" s="65" t="s">
        <v>328</v>
      </c>
      <c r="G6145" s="66">
        <v>0.25</v>
      </c>
      <c r="H6145" s="67">
        <v>348.65001699999999</v>
      </c>
      <c r="I6145" s="129">
        <v>87.162504249999998</v>
      </c>
      <c r="J6145" s="86">
        <v>30.663599999999999</v>
      </c>
      <c r="K6145" s="129">
        <f t="shared" si="171"/>
        <v>2.8425398273523004</v>
      </c>
      <c r="L6145" s="142" t="str">
        <f>VLOOKUP(C6145,[6]Consolidado!$B$1:$H$1000,2,FALSE)</f>
        <v>18th Street Restaurant</v>
      </c>
      <c r="M6145" s="144" t="str">
        <f>VLOOKUP(C6145,[6]Consolidado!$B$1:$H$1000,3,FALSE)</f>
        <v>TB-01 Reclaimed high table - large</v>
      </c>
      <c r="N6145" s="145">
        <v>-0.25</v>
      </c>
      <c r="O6145" s="141"/>
      <c r="P6145" s="141"/>
    </row>
    <row r="6146" spans="1:16" s="71" customFormat="1" ht="16.5" customHeight="1" outlineLevel="1" x14ac:dyDescent="0.2">
      <c r="A6146" s="60" t="s">
        <v>748</v>
      </c>
      <c r="B6146" s="61">
        <v>43069</v>
      </c>
      <c r="C6146" s="141">
        <v>463</v>
      </c>
      <c r="D6146" s="63" t="str">
        <f>VLOOKUP(C6146,[6]Consolidado!$B$1:$H$1000,4,FALSE)</f>
        <v>Finalizada</v>
      </c>
      <c r="E6146" s="64" t="s">
        <v>25</v>
      </c>
      <c r="F6146" s="65" t="s">
        <v>327</v>
      </c>
      <c r="G6146" s="66">
        <v>0.22</v>
      </c>
      <c r="H6146" s="67">
        <v>1209.67</v>
      </c>
      <c r="I6146" s="129">
        <v>266.12740000000002</v>
      </c>
      <c r="J6146" s="86">
        <v>30.663599999999999</v>
      </c>
      <c r="K6146" s="129">
        <f t="shared" si="171"/>
        <v>8.6789352848328321</v>
      </c>
      <c r="L6146" s="142" t="str">
        <f>VLOOKUP(C6146,[6]Consolidado!$B$1:$H$1000,2,FALSE)</f>
        <v>18th Street Restaurant</v>
      </c>
      <c r="M6146" s="144" t="str">
        <f>VLOOKUP(C6146,[6]Consolidado!$B$1:$H$1000,3,FALSE)</f>
        <v>TB-01 Reclaimed high table - large</v>
      </c>
      <c r="N6146" s="145">
        <v>-0.22</v>
      </c>
      <c r="O6146" s="141"/>
      <c r="P6146" s="141"/>
    </row>
    <row r="6147" spans="1:16" s="71" customFormat="1" ht="16.5" customHeight="1" outlineLevel="1" x14ac:dyDescent="0.2">
      <c r="A6147" s="60" t="s">
        <v>748</v>
      </c>
      <c r="B6147" s="61">
        <v>43069</v>
      </c>
      <c r="C6147" s="141" t="s">
        <v>290</v>
      </c>
      <c r="D6147" s="63" t="str">
        <f>VLOOKUP(C6147,[6]Consolidado!$B$1:$H$1000,4,FALSE)</f>
        <v>En Proceso</v>
      </c>
      <c r="E6147" s="64" t="s">
        <v>25</v>
      </c>
      <c r="F6147" s="65" t="s">
        <v>362</v>
      </c>
      <c r="G6147" s="66">
        <v>-2.94</v>
      </c>
      <c r="H6147" s="67">
        <v>906.95663100000002</v>
      </c>
      <c r="I6147" s="129">
        <v>-2666.4524951399999</v>
      </c>
      <c r="J6147" s="86">
        <v>30.663599999999999</v>
      </c>
      <c r="K6147" s="129">
        <f t="shared" si="171"/>
        <v>-86.958233708370841</v>
      </c>
      <c r="L6147" s="142" t="str">
        <f>VLOOKUP(C6147,[6]Consolidado!$B$1:$H$1000,2,FALSE)</f>
        <v>Acabado</v>
      </c>
      <c r="M6147" s="144" t="str">
        <f>VLOOKUP(C6147,[6]Consolidado!$B$1:$H$1000,3,FALSE)</f>
        <v>Material de acabado pendiente de distribuir</v>
      </c>
      <c r="N6147" s="145">
        <v>2.94</v>
      </c>
      <c r="O6147" s="141"/>
      <c r="P6147" s="141"/>
    </row>
    <row r="6148" spans="1:16" s="71" customFormat="1" ht="16.5" customHeight="1" outlineLevel="1" x14ac:dyDescent="0.2">
      <c r="A6148" s="60" t="s">
        <v>748</v>
      </c>
      <c r="B6148" s="61">
        <v>43069</v>
      </c>
      <c r="C6148" s="141">
        <v>463</v>
      </c>
      <c r="D6148" s="63" t="str">
        <f>VLOOKUP(C6148,[6]Consolidado!$B$1:$H$1000,4,FALSE)</f>
        <v>Finalizada</v>
      </c>
      <c r="E6148" s="64" t="s">
        <v>25</v>
      </c>
      <c r="F6148" s="65" t="s">
        <v>756</v>
      </c>
      <c r="G6148" s="66">
        <v>0.06</v>
      </c>
      <c r="H6148" s="67">
        <v>692.75</v>
      </c>
      <c r="I6148" s="129">
        <v>41.564999999999998</v>
      </c>
      <c r="J6148" s="86">
        <v>30.663599999999999</v>
      </c>
      <c r="K6148" s="129">
        <f t="shared" si="171"/>
        <v>1.3555159863812467</v>
      </c>
      <c r="L6148" s="142" t="str">
        <f>VLOOKUP(C6148,[6]Consolidado!$B$1:$H$1000,2,FALSE)</f>
        <v>18th Street Restaurant</v>
      </c>
      <c r="M6148" s="144" t="str">
        <f>VLOOKUP(C6148,[6]Consolidado!$B$1:$H$1000,3,FALSE)</f>
        <v>TB-01 Reclaimed high table - large</v>
      </c>
      <c r="N6148" s="145">
        <v>-0.06</v>
      </c>
      <c r="O6148" s="141"/>
      <c r="P6148" s="141"/>
    </row>
    <row r="6149" spans="1:16" s="71" customFormat="1" ht="16.5" customHeight="1" outlineLevel="1" x14ac:dyDescent="0.2">
      <c r="A6149" s="60" t="s">
        <v>748</v>
      </c>
      <c r="B6149" s="61">
        <v>43069</v>
      </c>
      <c r="C6149" s="141">
        <v>463</v>
      </c>
      <c r="D6149" s="63" t="str">
        <f>VLOOKUP(C6149,[6]Consolidado!$B$1:$H$1000,4,FALSE)</f>
        <v>Finalizada</v>
      </c>
      <c r="E6149" s="64" t="s">
        <v>25</v>
      </c>
      <c r="F6149" s="65" t="s">
        <v>320</v>
      </c>
      <c r="G6149" s="66">
        <v>0.5</v>
      </c>
      <c r="H6149" s="67">
        <v>619.3682</v>
      </c>
      <c r="I6149" s="129">
        <v>309.6841</v>
      </c>
      <c r="J6149" s="86">
        <v>30.663599999999999</v>
      </c>
      <c r="K6149" s="129">
        <f t="shared" si="171"/>
        <v>10.099404505667959</v>
      </c>
      <c r="L6149" s="142" t="str">
        <f>VLOOKUP(C6149,[6]Consolidado!$B$1:$H$1000,2,FALSE)</f>
        <v>18th Street Restaurant</v>
      </c>
      <c r="M6149" s="144" t="str">
        <f>VLOOKUP(C6149,[6]Consolidado!$B$1:$H$1000,3,FALSE)</f>
        <v>TB-01 Reclaimed high table - large</v>
      </c>
      <c r="N6149" s="145">
        <v>-0.5</v>
      </c>
      <c r="O6149" s="141"/>
      <c r="P6149" s="141"/>
    </row>
    <row r="6150" spans="1:16" s="71" customFormat="1" ht="16.5" customHeight="1" outlineLevel="1" x14ac:dyDescent="0.2">
      <c r="A6150" s="60" t="s">
        <v>748</v>
      </c>
      <c r="B6150" s="61">
        <v>43069</v>
      </c>
      <c r="C6150" s="141">
        <v>463</v>
      </c>
      <c r="D6150" s="63" t="str">
        <f>VLOOKUP(C6150,[6]Consolidado!$B$1:$H$1000,4,FALSE)</f>
        <v>Finalizada</v>
      </c>
      <c r="E6150" s="64" t="s">
        <v>25</v>
      </c>
      <c r="F6150" s="65" t="s">
        <v>322</v>
      </c>
      <c r="G6150" s="66">
        <v>0.5</v>
      </c>
      <c r="H6150" s="67">
        <v>1315.6757459999999</v>
      </c>
      <c r="I6150" s="129">
        <v>657.83787299999995</v>
      </c>
      <c r="J6150" s="86">
        <v>30.663599999999999</v>
      </c>
      <c r="K6150" s="129">
        <f t="shared" si="171"/>
        <v>21.453380327163149</v>
      </c>
      <c r="L6150" s="142" t="str">
        <f>VLOOKUP(C6150,[6]Consolidado!$B$1:$H$1000,2,FALSE)</f>
        <v>18th Street Restaurant</v>
      </c>
      <c r="M6150" s="144" t="str">
        <f>VLOOKUP(C6150,[6]Consolidado!$B$1:$H$1000,3,FALSE)</f>
        <v>TB-01 Reclaimed high table - large</v>
      </c>
      <c r="N6150" s="145">
        <v>-0.5</v>
      </c>
      <c r="O6150" s="141"/>
      <c r="P6150" s="141"/>
    </row>
    <row r="6151" spans="1:16" s="71" customFormat="1" ht="16.5" customHeight="1" outlineLevel="1" x14ac:dyDescent="0.2">
      <c r="A6151" s="60" t="s">
        <v>748</v>
      </c>
      <c r="B6151" s="61">
        <v>43062</v>
      </c>
      <c r="C6151" s="141" t="s">
        <v>89</v>
      </c>
      <c r="D6151" s="63" t="str">
        <f>VLOOKUP(C6151,[6]Consolidado!$B$1:$H$1000,4,FALSE)</f>
        <v>En Proceso</v>
      </c>
      <c r="E6151" s="64" t="s">
        <v>33</v>
      </c>
      <c r="F6151" s="65" t="s">
        <v>727</v>
      </c>
      <c r="G6151" s="66">
        <v>334.94</v>
      </c>
      <c r="H6151" s="67">
        <v>2.6158890000000001</v>
      </c>
      <c r="I6151" s="129">
        <v>876.16586166000002</v>
      </c>
      <c r="J6151" s="86">
        <v>30.663599999999999</v>
      </c>
      <c r="K6151" s="129">
        <f t="shared" si="171"/>
        <v>28.573483272022855</v>
      </c>
      <c r="L6151" s="142" t="str">
        <f>VLOOKUP(C6151,[6]Consolidado!$B$1:$H$1000,2,FALSE)</f>
        <v>Empaque</v>
      </c>
      <c r="M6151" s="144" t="str">
        <f>VLOOKUP(C6151,[6]Consolidado!$B$1:$H$1000,3,FALSE)</f>
        <v>Material de empaque pendiente de distribuir</v>
      </c>
      <c r="N6151" s="145">
        <v>-334.94</v>
      </c>
      <c r="O6151" s="141"/>
      <c r="P6151" s="141"/>
    </row>
    <row r="6152" spans="1:16" s="71" customFormat="1" ht="16.5" customHeight="1" outlineLevel="1" x14ac:dyDescent="0.2">
      <c r="A6152" s="60" t="s">
        <v>748</v>
      </c>
      <c r="B6152" s="61">
        <v>43069</v>
      </c>
      <c r="C6152" s="141">
        <v>463</v>
      </c>
      <c r="D6152" s="63" t="str">
        <f>VLOOKUP(C6152,[6]Consolidado!$B$1:$H$1000,4,FALSE)</f>
        <v>Finalizada</v>
      </c>
      <c r="E6152" s="64" t="s">
        <v>25</v>
      </c>
      <c r="F6152" s="65" t="s">
        <v>319</v>
      </c>
      <c r="G6152" s="66">
        <v>0.44</v>
      </c>
      <c r="H6152" s="67">
        <v>1224.899529</v>
      </c>
      <c r="I6152" s="129">
        <v>538.95579276000001</v>
      </c>
      <c r="J6152" s="86">
        <v>30.663599999999999</v>
      </c>
      <c r="K6152" s="129">
        <f t="shared" si="171"/>
        <v>17.576403056392596</v>
      </c>
      <c r="L6152" s="142" t="str">
        <f>VLOOKUP(C6152,[6]Consolidado!$B$1:$H$1000,2,FALSE)</f>
        <v>18th Street Restaurant</v>
      </c>
      <c r="M6152" s="144" t="str">
        <f>VLOOKUP(C6152,[6]Consolidado!$B$1:$H$1000,3,FALSE)</f>
        <v>TB-01 Reclaimed high table - large</v>
      </c>
      <c r="N6152" s="145">
        <v>-0.44</v>
      </c>
      <c r="O6152" s="141"/>
      <c r="P6152" s="141"/>
    </row>
    <row r="6153" spans="1:16" s="71" customFormat="1" ht="16.5" customHeight="1" outlineLevel="1" x14ac:dyDescent="0.2">
      <c r="A6153" s="60" t="s">
        <v>748</v>
      </c>
      <c r="B6153" s="61">
        <v>43069</v>
      </c>
      <c r="C6153" s="141">
        <v>463</v>
      </c>
      <c r="D6153" s="63" t="str">
        <f>VLOOKUP(C6153,[6]Consolidado!$B$1:$H$1000,4,FALSE)</f>
        <v>Finalizada</v>
      </c>
      <c r="E6153" s="64" t="s">
        <v>25</v>
      </c>
      <c r="F6153" s="65" t="s">
        <v>318</v>
      </c>
      <c r="G6153" s="66">
        <v>0.5</v>
      </c>
      <c r="H6153" s="67">
        <v>979.97469999999998</v>
      </c>
      <c r="I6153" s="129">
        <v>489.98734999999999</v>
      </c>
      <c r="J6153" s="86">
        <v>30.663599999999999</v>
      </c>
      <c r="K6153" s="129">
        <f t="shared" si="171"/>
        <v>15.979446314196638</v>
      </c>
      <c r="L6153" s="142" t="str">
        <f>VLOOKUP(C6153,[6]Consolidado!$B$1:$H$1000,2,FALSE)</f>
        <v>18th Street Restaurant</v>
      </c>
      <c r="M6153" s="144" t="str">
        <f>VLOOKUP(C6153,[6]Consolidado!$B$1:$H$1000,3,FALSE)</f>
        <v>TB-01 Reclaimed high table - large</v>
      </c>
      <c r="N6153" s="145">
        <v>-0.5</v>
      </c>
      <c r="O6153" s="141"/>
      <c r="P6153" s="141"/>
    </row>
    <row r="6154" spans="1:16" s="71" customFormat="1" ht="16.5" customHeight="1" outlineLevel="1" x14ac:dyDescent="0.2">
      <c r="A6154" s="60" t="s">
        <v>748</v>
      </c>
      <c r="B6154" s="61">
        <v>43069</v>
      </c>
      <c r="C6154" s="141">
        <v>464</v>
      </c>
      <c r="D6154" s="63" t="str">
        <f>VLOOKUP(C6154,[6]Consolidado!$B$1:$H$1000,4,FALSE)</f>
        <v>Finalizada</v>
      </c>
      <c r="E6154" s="64" t="s">
        <v>33</v>
      </c>
      <c r="F6154" s="65" t="s">
        <v>727</v>
      </c>
      <c r="G6154" s="66">
        <v>13.5</v>
      </c>
      <c r="H6154" s="67">
        <v>2.6417120000000001</v>
      </c>
      <c r="I6154" s="129">
        <v>35.663111999999998</v>
      </c>
      <c r="J6154" s="86">
        <v>30.663599999999999</v>
      </c>
      <c r="K6154" s="129">
        <f t="shared" si="171"/>
        <v>1.1630438696043517</v>
      </c>
      <c r="L6154" s="142" t="str">
        <f>VLOOKUP(C6154,[6]Consolidado!$B$1:$H$1000,2,FALSE)</f>
        <v>18th Street Restaurant</v>
      </c>
      <c r="M6154" s="144" t="str">
        <f>VLOOKUP(C6154,[6]Consolidado!$B$1:$H$1000,3,FALSE)</f>
        <v>TB-02 Reclaimed high table- small</v>
      </c>
      <c r="N6154" s="145">
        <v>-13.5</v>
      </c>
      <c r="O6154" s="141"/>
      <c r="P6154" s="141"/>
    </row>
    <row r="6155" spans="1:16" s="71" customFormat="1" ht="16.5" customHeight="1" outlineLevel="1" x14ac:dyDescent="0.2">
      <c r="A6155" s="60" t="s">
        <v>748</v>
      </c>
      <c r="B6155" s="61">
        <v>43069</v>
      </c>
      <c r="C6155" s="141">
        <v>464</v>
      </c>
      <c r="D6155" s="63" t="str">
        <f>VLOOKUP(C6155,[6]Consolidado!$B$1:$H$1000,4,FALSE)</f>
        <v>Finalizada</v>
      </c>
      <c r="E6155" s="64" t="s">
        <v>25</v>
      </c>
      <c r="F6155" s="65" t="s">
        <v>360</v>
      </c>
      <c r="G6155" s="66">
        <v>0.03</v>
      </c>
      <c r="H6155" s="67">
        <v>260.30998699999998</v>
      </c>
      <c r="I6155" s="129">
        <v>7.8092996099999992</v>
      </c>
      <c r="J6155" s="86">
        <v>30.663599999999999</v>
      </c>
      <c r="K6155" s="129">
        <f t="shared" si="171"/>
        <v>0.25467654189331973</v>
      </c>
      <c r="L6155" s="142" t="str">
        <f>VLOOKUP(C6155,[6]Consolidado!$B$1:$H$1000,2,FALSE)</f>
        <v>18th Street Restaurant</v>
      </c>
      <c r="M6155" s="144" t="str">
        <f>VLOOKUP(C6155,[6]Consolidado!$B$1:$H$1000,3,FALSE)</f>
        <v>TB-02 Reclaimed high table- small</v>
      </c>
      <c r="N6155" s="145">
        <v>-0.03</v>
      </c>
      <c r="O6155" s="141"/>
      <c r="P6155" s="141"/>
    </row>
    <row r="6156" spans="1:16" s="71" customFormat="1" ht="16.5" customHeight="1" outlineLevel="1" x14ac:dyDescent="0.2">
      <c r="A6156" s="60" t="s">
        <v>748</v>
      </c>
      <c r="B6156" s="61">
        <v>43069</v>
      </c>
      <c r="C6156" s="141">
        <v>464</v>
      </c>
      <c r="D6156" s="63" t="str">
        <f>VLOOKUP(C6156,[6]Consolidado!$B$1:$H$1000,4,FALSE)</f>
        <v>Finalizada</v>
      </c>
      <c r="E6156" s="64" t="s">
        <v>25</v>
      </c>
      <c r="F6156" s="65" t="s">
        <v>324</v>
      </c>
      <c r="G6156" s="66">
        <v>0.03</v>
      </c>
      <c r="H6156" s="67">
        <v>875.15560800000003</v>
      </c>
      <c r="I6156" s="129">
        <v>26.254668240000001</v>
      </c>
      <c r="J6156" s="86">
        <v>30.663599999999999</v>
      </c>
      <c r="K6156" s="129">
        <f t="shared" si="171"/>
        <v>0.85621610769772638</v>
      </c>
      <c r="L6156" s="142" t="str">
        <f>VLOOKUP(C6156,[6]Consolidado!$B$1:$H$1000,2,FALSE)</f>
        <v>18th Street Restaurant</v>
      </c>
      <c r="M6156" s="144" t="str">
        <f>VLOOKUP(C6156,[6]Consolidado!$B$1:$H$1000,3,FALSE)</f>
        <v>TB-02 Reclaimed high table- small</v>
      </c>
      <c r="N6156" s="145">
        <v>-0.03</v>
      </c>
      <c r="O6156" s="141"/>
      <c r="P6156" s="141"/>
    </row>
    <row r="6157" spans="1:16" s="71" customFormat="1" ht="16.5" customHeight="1" outlineLevel="1" x14ac:dyDescent="0.2">
      <c r="A6157" s="60" t="s">
        <v>748</v>
      </c>
      <c r="B6157" s="61">
        <v>43069</v>
      </c>
      <c r="C6157" s="141">
        <v>464</v>
      </c>
      <c r="D6157" s="63" t="str">
        <f>VLOOKUP(C6157,[6]Consolidado!$B$1:$H$1000,4,FALSE)</f>
        <v>Finalizada</v>
      </c>
      <c r="E6157" s="64" t="s">
        <v>25</v>
      </c>
      <c r="F6157" s="65" t="s">
        <v>328</v>
      </c>
      <c r="G6157" s="66">
        <v>0.03</v>
      </c>
      <c r="H6157" s="67">
        <v>348.65001699999999</v>
      </c>
      <c r="I6157" s="129">
        <v>10.45950051</v>
      </c>
      <c r="J6157" s="86">
        <v>30.663599999999999</v>
      </c>
      <c r="K6157" s="129">
        <f t="shared" si="171"/>
        <v>0.34110477928227606</v>
      </c>
      <c r="L6157" s="142" t="str">
        <f>VLOOKUP(C6157,[6]Consolidado!$B$1:$H$1000,2,FALSE)</f>
        <v>18th Street Restaurant</v>
      </c>
      <c r="M6157" s="144" t="str">
        <f>VLOOKUP(C6157,[6]Consolidado!$B$1:$H$1000,3,FALSE)</f>
        <v>TB-02 Reclaimed high table- small</v>
      </c>
      <c r="N6157" s="145">
        <v>-0.03</v>
      </c>
      <c r="O6157" s="141"/>
      <c r="P6157" s="141"/>
    </row>
    <row r="6158" spans="1:16" s="71" customFormat="1" ht="16.5" customHeight="1" outlineLevel="1" x14ac:dyDescent="0.2">
      <c r="A6158" s="60" t="s">
        <v>748</v>
      </c>
      <c r="B6158" s="61">
        <v>43069</v>
      </c>
      <c r="C6158" s="141">
        <v>464</v>
      </c>
      <c r="D6158" s="63" t="str">
        <f>VLOOKUP(C6158,[6]Consolidado!$B$1:$H$1000,4,FALSE)</f>
        <v>Finalizada</v>
      </c>
      <c r="E6158" s="64" t="s">
        <v>25</v>
      </c>
      <c r="F6158" s="65" t="s">
        <v>327</v>
      </c>
      <c r="G6158" s="66">
        <v>0.03</v>
      </c>
      <c r="H6158" s="67">
        <v>1209.67</v>
      </c>
      <c r="I6158" s="129">
        <v>36.290100000000002</v>
      </c>
      <c r="J6158" s="86">
        <v>30.663599999999999</v>
      </c>
      <c r="K6158" s="129">
        <f t="shared" si="171"/>
        <v>1.183491175204477</v>
      </c>
      <c r="L6158" s="142" t="str">
        <f>VLOOKUP(C6158,[6]Consolidado!$B$1:$H$1000,2,FALSE)</f>
        <v>18th Street Restaurant</v>
      </c>
      <c r="M6158" s="144" t="str">
        <f>VLOOKUP(C6158,[6]Consolidado!$B$1:$H$1000,3,FALSE)</f>
        <v>TB-02 Reclaimed high table- small</v>
      </c>
      <c r="N6158" s="145">
        <v>-0.03</v>
      </c>
      <c r="O6158" s="141"/>
      <c r="P6158" s="141"/>
    </row>
    <row r="6159" spans="1:16" s="71" customFormat="1" ht="16.5" customHeight="1" outlineLevel="1" x14ac:dyDescent="0.2">
      <c r="A6159" s="60" t="s">
        <v>748</v>
      </c>
      <c r="B6159" s="61">
        <v>43069</v>
      </c>
      <c r="C6159" s="141">
        <v>464</v>
      </c>
      <c r="D6159" s="63" t="str">
        <f>VLOOKUP(C6159,[6]Consolidado!$B$1:$H$1000,4,FALSE)</f>
        <v>Finalizada</v>
      </c>
      <c r="E6159" s="64" t="s">
        <v>25</v>
      </c>
      <c r="F6159" s="65" t="s">
        <v>320</v>
      </c>
      <c r="G6159" s="66">
        <v>0.13</v>
      </c>
      <c r="H6159" s="67">
        <v>619.3682</v>
      </c>
      <c r="I6159" s="129">
        <v>80.517865999999998</v>
      </c>
      <c r="J6159" s="86">
        <v>30.663599999999999</v>
      </c>
      <c r="K6159" s="129">
        <f t="shared" si="171"/>
        <v>2.625845171473669</v>
      </c>
      <c r="L6159" s="142" t="str">
        <f>VLOOKUP(C6159,[6]Consolidado!$B$1:$H$1000,2,FALSE)</f>
        <v>18th Street Restaurant</v>
      </c>
      <c r="M6159" s="144" t="str">
        <f>VLOOKUP(C6159,[6]Consolidado!$B$1:$H$1000,3,FALSE)</f>
        <v>TB-02 Reclaimed high table- small</v>
      </c>
      <c r="N6159" s="145">
        <v>-0.13</v>
      </c>
      <c r="O6159" s="141"/>
      <c r="P6159" s="141"/>
    </row>
    <row r="6160" spans="1:16" s="71" customFormat="1" ht="16.5" customHeight="1" outlineLevel="1" x14ac:dyDescent="0.2">
      <c r="A6160" s="60" t="s">
        <v>748</v>
      </c>
      <c r="B6160" s="61">
        <v>43069</v>
      </c>
      <c r="C6160" s="141">
        <v>464</v>
      </c>
      <c r="D6160" s="63" t="str">
        <f>VLOOKUP(C6160,[6]Consolidado!$B$1:$H$1000,4,FALSE)</f>
        <v>Finalizada</v>
      </c>
      <c r="E6160" s="64" t="s">
        <v>25</v>
      </c>
      <c r="F6160" s="65" t="s">
        <v>322</v>
      </c>
      <c r="G6160" s="66">
        <v>0.13</v>
      </c>
      <c r="H6160" s="67">
        <v>1315.6757459999999</v>
      </c>
      <c r="I6160" s="129">
        <v>171.03784697999998</v>
      </c>
      <c r="J6160" s="86">
        <v>30.663599999999999</v>
      </c>
      <c r="K6160" s="129">
        <f t="shared" si="171"/>
        <v>5.577878885062419</v>
      </c>
      <c r="L6160" s="142" t="str">
        <f>VLOOKUP(C6160,[6]Consolidado!$B$1:$H$1000,2,FALSE)</f>
        <v>18th Street Restaurant</v>
      </c>
      <c r="M6160" s="144" t="str">
        <f>VLOOKUP(C6160,[6]Consolidado!$B$1:$H$1000,3,FALSE)</f>
        <v>TB-02 Reclaimed high table- small</v>
      </c>
      <c r="N6160" s="145">
        <v>-0.13</v>
      </c>
      <c r="O6160" s="141"/>
      <c r="P6160" s="141"/>
    </row>
    <row r="6161" spans="1:16" s="71" customFormat="1" ht="16.5" customHeight="1" outlineLevel="1" x14ac:dyDescent="0.2">
      <c r="A6161" s="60" t="s">
        <v>748</v>
      </c>
      <c r="B6161" s="61">
        <v>43069</v>
      </c>
      <c r="C6161" s="141">
        <v>464</v>
      </c>
      <c r="D6161" s="63" t="str">
        <f>VLOOKUP(C6161,[6]Consolidado!$B$1:$H$1000,4,FALSE)</f>
        <v>Finalizada</v>
      </c>
      <c r="E6161" s="64" t="s">
        <v>25</v>
      </c>
      <c r="F6161" s="65" t="s">
        <v>319</v>
      </c>
      <c r="G6161" s="66">
        <v>0.13</v>
      </c>
      <c r="H6161" s="67">
        <v>1224.899529</v>
      </c>
      <c r="I6161" s="129">
        <v>159.23693877000002</v>
      </c>
      <c r="J6161" s="86">
        <v>30.663599999999999</v>
      </c>
      <c r="K6161" s="129">
        <f t="shared" si="171"/>
        <v>5.1930281757523584</v>
      </c>
      <c r="L6161" s="142" t="str">
        <f>VLOOKUP(C6161,[6]Consolidado!$B$1:$H$1000,2,FALSE)</f>
        <v>18th Street Restaurant</v>
      </c>
      <c r="M6161" s="144" t="str">
        <f>VLOOKUP(C6161,[6]Consolidado!$B$1:$H$1000,3,FALSE)</f>
        <v>TB-02 Reclaimed high table- small</v>
      </c>
      <c r="N6161" s="145">
        <v>-0.13</v>
      </c>
      <c r="O6161" s="141"/>
      <c r="P6161" s="141"/>
    </row>
    <row r="6162" spans="1:16" s="71" customFormat="1" ht="16.5" customHeight="1" outlineLevel="1" x14ac:dyDescent="0.2">
      <c r="A6162" s="60" t="s">
        <v>748</v>
      </c>
      <c r="B6162" s="61">
        <v>43069</v>
      </c>
      <c r="C6162" s="141">
        <v>464</v>
      </c>
      <c r="D6162" s="63" t="str">
        <f>VLOOKUP(C6162,[6]Consolidado!$B$1:$H$1000,4,FALSE)</f>
        <v>Finalizada</v>
      </c>
      <c r="E6162" s="64" t="s">
        <v>25</v>
      </c>
      <c r="F6162" s="65" t="s">
        <v>318</v>
      </c>
      <c r="G6162" s="66">
        <v>0.13</v>
      </c>
      <c r="H6162" s="67">
        <v>979.97469999999998</v>
      </c>
      <c r="I6162" s="129">
        <v>127.396711</v>
      </c>
      <c r="J6162" s="86">
        <v>30.663599999999999</v>
      </c>
      <c r="K6162" s="129">
        <f t="shared" ref="K6162:K6220" si="172">IFERROR(I6162/J6162,0)</f>
        <v>4.1546560416911253</v>
      </c>
      <c r="L6162" s="142" t="str">
        <f>VLOOKUP(C6162,[6]Consolidado!$B$1:$H$1000,2,FALSE)</f>
        <v>18th Street Restaurant</v>
      </c>
      <c r="M6162" s="144" t="str">
        <f>VLOOKUP(C6162,[6]Consolidado!$B$1:$H$1000,3,FALSE)</f>
        <v>TB-02 Reclaimed high table- small</v>
      </c>
      <c r="N6162" s="145">
        <v>-0.13</v>
      </c>
      <c r="O6162" s="141"/>
      <c r="P6162" s="141"/>
    </row>
    <row r="6163" spans="1:16" s="71" customFormat="1" ht="16.5" customHeight="1" outlineLevel="1" x14ac:dyDescent="0.2">
      <c r="A6163" s="60" t="s">
        <v>748</v>
      </c>
      <c r="B6163" s="61">
        <v>43069</v>
      </c>
      <c r="C6163" s="141">
        <v>465</v>
      </c>
      <c r="D6163" s="63" t="str">
        <f>VLOOKUP(C6163,[6]Consolidado!$B$1:$H$1000,4,FALSE)</f>
        <v>Finalizada</v>
      </c>
      <c r="E6163" s="64" t="s">
        <v>33</v>
      </c>
      <c r="F6163" s="65" t="s">
        <v>727</v>
      </c>
      <c r="G6163" s="66">
        <v>36</v>
      </c>
      <c r="H6163" s="67">
        <v>2.6417120000000001</v>
      </c>
      <c r="I6163" s="129">
        <v>95.101631999999995</v>
      </c>
      <c r="J6163" s="86">
        <v>30.663599999999999</v>
      </c>
      <c r="K6163" s="129">
        <f t="shared" si="172"/>
        <v>3.1014503189449378</v>
      </c>
      <c r="L6163" s="142" t="str">
        <f>VLOOKUP(C6163,[6]Consolidado!$B$1:$H$1000,2,FALSE)</f>
        <v>18th Street Restaurant</v>
      </c>
      <c r="M6163" s="144" t="str">
        <f>VLOOKUP(C6163,[6]Consolidado!$B$1:$H$1000,3,FALSE)</f>
        <v>TB-03 2 top dining table</v>
      </c>
      <c r="N6163" s="145">
        <v>-36</v>
      </c>
      <c r="O6163" s="141"/>
      <c r="P6163" s="141"/>
    </row>
    <row r="6164" spans="1:16" s="71" customFormat="1" ht="16.5" customHeight="1" outlineLevel="1" x14ac:dyDescent="0.2">
      <c r="A6164" s="60" t="s">
        <v>748</v>
      </c>
      <c r="B6164" s="61">
        <v>43069</v>
      </c>
      <c r="C6164" s="141">
        <v>465</v>
      </c>
      <c r="D6164" s="63" t="str">
        <f>VLOOKUP(C6164,[6]Consolidado!$B$1:$H$1000,4,FALSE)</f>
        <v>Finalizada</v>
      </c>
      <c r="E6164" s="64" t="s">
        <v>25</v>
      </c>
      <c r="F6164" s="65" t="s">
        <v>360</v>
      </c>
      <c r="G6164" s="66">
        <v>0.03</v>
      </c>
      <c r="H6164" s="67">
        <v>260.30998699999998</v>
      </c>
      <c r="I6164" s="129">
        <v>7.8092996099999992</v>
      </c>
      <c r="J6164" s="86">
        <v>30.663599999999999</v>
      </c>
      <c r="K6164" s="129">
        <f t="shared" si="172"/>
        <v>0.25467654189331973</v>
      </c>
      <c r="L6164" s="142" t="str">
        <f>VLOOKUP(C6164,[6]Consolidado!$B$1:$H$1000,2,FALSE)</f>
        <v>18th Street Restaurant</v>
      </c>
      <c r="M6164" s="144" t="str">
        <f>VLOOKUP(C6164,[6]Consolidado!$B$1:$H$1000,3,FALSE)</f>
        <v>TB-03 2 top dining table</v>
      </c>
      <c r="N6164" s="145">
        <v>-0.03</v>
      </c>
      <c r="O6164" s="141"/>
      <c r="P6164" s="141"/>
    </row>
    <row r="6165" spans="1:16" s="71" customFormat="1" ht="16.5" customHeight="1" outlineLevel="1" x14ac:dyDescent="0.2">
      <c r="A6165" s="60" t="s">
        <v>748</v>
      </c>
      <c r="B6165" s="61">
        <v>43069</v>
      </c>
      <c r="C6165" s="141">
        <v>465</v>
      </c>
      <c r="D6165" s="63" t="str">
        <f>VLOOKUP(C6165,[6]Consolidado!$B$1:$H$1000,4,FALSE)</f>
        <v>Finalizada</v>
      </c>
      <c r="E6165" s="64" t="s">
        <v>25</v>
      </c>
      <c r="F6165" s="65" t="s">
        <v>324</v>
      </c>
      <c r="G6165" s="66">
        <v>0.06</v>
      </c>
      <c r="H6165" s="67">
        <v>875.15560800000003</v>
      </c>
      <c r="I6165" s="129">
        <v>52.509336480000002</v>
      </c>
      <c r="J6165" s="86">
        <v>30.663599999999999</v>
      </c>
      <c r="K6165" s="129">
        <f t="shared" si="172"/>
        <v>1.7124322153954528</v>
      </c>
      <c r="L6165" s="142" t="str">
        <f>VLOOKUP(C6165,[6]Consolidado!$B$1:$H$1000,2,FALSE)</f>
        <v>18th Street Restaurant</v>
      </c>
      <c r="M6165" s="144" t="str">
        <f>VLOOKUP(C6165,[6]Consolidado!$B$1:$H$1000,3,FALSE)</f>
        <v>TB-03 2 top dining table</v>
      </c>
      <c r="N6165" s="145">
        <v>-0.06</v>
      </c>
      <c r="O6165" s="141"/>
      <c r="P6165" s="141"/>
    </row>
    <row r="6166" spans="1:16" s="71" customFormat="1" ht="16.5" customHeight="1" outlineLevel="1" x14ac:dyDescent="0.2">
      <c r="A6166" s="60" t="s">
        <v>748</v>
      </c>
      <c r="B6166" s="61">
        <v>43069</v>
      </c>
      <c r="C6166" s="141">
        <v>465</v>
      </c>
      <c r="D6166" s="63" t="str">
        <f>VLOOKUP(C6166,[6]Consolidado!$B$1:$H$1000,4,FALSE)</f>
        <v>Finalizada</v>
      </c>
      <c r="E6166" s="64" t="s">
        <v>25</v>
      </c>
      <c r="F6166" s="65" t="s">
        <v>328</v>
      </c>
      <c r="G6166" s="66">
        <v>0.19</v>
      </c>
      <c r="H6166" s="67">
        <v>348.65001699999999</v>
      </c>
      <c r="I6166" s="129">
        <v>66.243503230000002</v>
      </c>
      <c r="J6166" s="86">
        <v>30.663599999999999</v>
      </c>
      <c r="K6166" s="129">
        <f t="shared" si="172"/>
        <v>2.1603302687877486</v>
      </c>
      <c r="L6166" s="142" t="str">
        <f>VLOOKUP(C6166,[6]Consolidado!$B$1:$H$1000,2,FALSE)</f>
        <v>18th Street Restaurant</v>
      </c>
      <c r="M6166" s="144" t="str">
        <f>VLOOKUP(C6166,[6]Consolidado!$B$1:$H$1000,3,FALSE)</f>
        <v>TB-03 2 top dining table</v>
      </c>
      <c r="N6166" s="145">
        <v>-0.19</v>
      </c>
      <c r="O6166" s="141"/>
      <c r="P6166" s="141"/>
    </row>
    <row r="6167" spans="1:16" s="71" customFormat="1" ht="16.5" customHeight="1" outlineLevel="1" x14ac:dyDescent="0.2">
      <c r="A6167" s="60" t="s">
        <v>748</v>
      </c>
      <c r="B6167" s="61">
        <v>43069</v>
      </c>
      <c r="C6167" s="141">
        <v>465</v>
      </c>
      <c r="D6167" s="63" t="str">
        <f>VLOOKUP(C6167,[6]Consolidado!$B$1:$H$1000,4,FALSE)</f>
        <v>Finalizada</v>
      </c>
      <c r="E6167" s="64" t="s">
        <v>25</v>
      </c>
      <c r="F6167" s="65" t="s">
        <v>327</v>
      </c>
      <c r="G6167" s="66">
        <v>0.06</v>
      </c>
      <c r="H6167" s="67">
        <v>1209.67</v>
      </c>
      <c r="I6167" s="129">
        <v>72.580200000000005</v>
      </c>
      <c r="J6167" s="86">
        <v>30.663599999999999</v>
      </c>
      <c r="K6167" s="129">
        <f t="shared" si="172"/>
        <v>2.366982350408954</v>
      </c>
      <c r="L6167" s="142" t="str">
        <f>VLOOKUP(C6167,[6]Consolidado!$B$1:$H$1000,2,FALSE)</f>
        <v>18th Street Restaurant</v>
      </c>
      <c r="M6167" s="144" t="str">
        <f>VLOOKUP(C6167,[6]Consolidado!$B$1:$H$1000,3,FALSE)</f>
        <v>TB-03 2 top dining table</v>
      </c>
      <c r="N6167" s="145">
        <v>-0.06</v>
      </c>
      <c r="O6167" s="141"/>
      <c r="P6167" s="141"/>
    </row>
    <row r="6168" spans="1:16" s="71" customFormat="1" ht="16.5" customHeight="1" outlineLevel="1" x14ac:dyDescent="0.2">
      <c r="A6168" s="60" t="s">
        <v>748</v>
      </c>
      <c r="B6168" s="61">
        <v>43069</v>
      </c>
      <c r="C6168" s="141">
        <v>465</v>
      </c>
      <c r="D6168" s="63" t="str">
        <f>VLOOKUP(C6168,[6]Consolidado!$B$1:$H$1000,4,FALSE)</f>
        <v>Finalizada</v>
      </c>
      <c r="E6168" s="64" t="s">
        <v>25</v>
      </c>
      <c r="F6168" s="65" t="s">
        <v>320</v>
      </c>
      <c r="G6168" s="66">
        <v>0.44</v>
      </c>
      <c r="H6168" s="67">
        <v>619.3682</v>
      </c>
      <c r="I6168" s="129">
        <v>272.52200800000003</v>
      </c>
      <c r="J6168" s="86">
        <v>30.663599999999999</v>
      </c>
      <c r="K6168" s="129">
        <f t="shared" si="172"/>
        <v>8.8874759649878037</v>
      </c>
      <c r="L6168" s="142" t="str">
        <f>VLOOKUP(C6168,[6]Consolidado!$B$1:$H$1000,2,FALSE)</f>
        <v>18th Street Restaurant</v>
      </c>
      <c r="M6168" s="144" t="str">
        <f>VLOOKUP(C6168,[6]Consolidado!$B$1:$H$1000,3,FALSE)</f>
        <v>TB-03 2 top dining table</v>
      </c>
      <c r="N6168" s="145">
        <v>-0.44</v>
      </c>
      <c r="O6168" s="141"/>
      <c r="P6168" s="141"/>
    </row>
    <row r="6169" spans="1:16" s="71" customFormat="1" ht="16.5" customHeight="1" outlineLevel="1" x14ac:dyDescent="0.2">
      <c r="A6169" s="60" t="s">
        <v>748</v>
      </c>
      <c r="B6169" s="61">
        <v>43067</v>
      </c>
      <c r="C6169" s="141" t="s">
        <v>89</v>
      </c>
      <c r="D6169" s="63" t="str">
        <f>VLOOKUP(C6169,[6]Consolidado!$B$1:$H$1000,4,FALSE)</f>
        <v>En Proceso</v>
      </c>
      <c r="E6169" s="64" t="s">
        <v>33</v>
      </c>
      <c r="F6169" s="65" t="s">
        <v>727</v>
      </c>
      <c r="G6169" s="66">
        <v>334.94</v>
      </c>
      <c r="H6169" s="67">
        <v>2.6158890000000001</v>
      </c>
      <c r="I6169" s="129">
        <v>876.16586166000002</v>
      </c>
      <c r="J6169" s="86">
        <v>30.663599999999999</v>
      </c>
      <c r="K6169" s="129">
        <f t="shared" si="172"/>
        <v>28.573483272022855</v>
      </c>
      <c r="L6169" s="142" t="str">
        <f>VLOOKUP(C6169,[6]Consolidado!$B$1:$H$1000,2,FALSE)</f>
        <v>Empaque</v>
      </c>
      <c r="M6169" s="144" t="str">
        <f>VLOOKUP(C6169,[6]Consolidado!$B$1:$H$1000,3,FALSE)</f>
        <v>Material de empaque pendiente de distribuir</v>
      </c>
      <c r="N6169" s="145">
        <v>-334.94</v>
      </c>
      <c r="O6169" s="141"/>
      <c r="P6169" s="141"/>
    </row>
    <row r="6170" spans="1:16" s="71" customFormat="1" ht="16.5" customHeight="1" outlineLevel="1" x14ac:dyDescent="0.2">
      <c r="A6170" s="60" t="s">
        <v>748</v>
      </c>
      <c r="B6170" s="61">
        <v>43069</v>
      </c>
      <c r="C6170" s="141">
        <v>465</v>
      </c>
      <c r="D6170" s="63" t="str">
        <f>VLOOKUP(C6170,[6]Consolidado!$B$1:$H$1000,4,FALSE)</f>
        <v>Finalizada</v>
      </c>
      <c r="E6170" s="64" t="s">
        <v>25</v>
      </c>
      <c r="F6170" s="65" t="s">
        <v>322</v>
      </c>
      <c r="G6170" s="66">
        <v>0.44</v>
      </c>
      <c r="H6170" s="67">
        <v>1315.6757459999999</v>
      </c>
      <c r="I6170" s="129">
        <v>578.89732823999998</v>
      </c>
      <c r="J6170" s="86">
        <v>30.663599999999999</v>
      </c>
      <c r="K6170" s="129">
        <f t="shared" si="172"/>
        <v>18.878974687903572</v>
      </c>
      <c r="L6170" s="142" t="str">
        <f>VLOOKUP(C6170,[6]Consolidado!$B$1:$H$1000,2,FALSE)</f>
        <v>18th Street Restaurant</v>
      </c>
      <c r="M6170" s="144" t="str">
        <f>VLOOKUP(C6170,[6]Consolidado!$B$1:$H$1000,3,FALSE)</f>
        <v>TB-03 2 top dining table</v>
      </c>
      <c r="N6170" s="145">
        <v>-0.44</v>
      </c>
      <c r="O6170" s="141"/>
      <c r="P6170" s="141"/>
    </row>
    <row r="6171" spans="1:16" s="71" customFormat="1" ht="16.5" customHeight="1" outlineLevel="1" x14ac:dyDescent="0.2">
      <c r="A6171" s="60" t="s">
        <v>748</v>
      </c>
      <c r="B6171" s="61">
        <v>43069</v>
      </c>
      <c r="C6171" s="141">
        <v>465</v>
      </c>
      <c r="D6171" s="63" t="str">
        <f>VLOOKUP(C6171,[6]Consolidado!$B$1:$H$1000,4,FALSE)</f>
        <v>Finalizada</v>
      </c>
      <c r="E6171" s="64" t="s">
        <v>25</v>
      </c>
      <c r="F6171" s="65" t="s">
        <v>319</v>
      </c>
      <c r="G6171" s="66">
        <v>0.44</v>
      </c>
      <c r="H6171" s="67">
        <v>1224.899529</v>
      </c>
      <c r="I6171" s="129">
        <v>538.95579276000001</v>
      </c>
      <c r="J6171" s="86">
        <v>30.663599999999999</v>
      </c>
      <c r="K6171" s="129">
        <f t="shared" si="172"/>
        <v>17.576403056392596</v>
      </c>
      <c r="L6171" s="142" t="str">
        <f>VLOOKUP(C6171,[6]Consolidado!$B$1:$H$1000,2,FALSE)</f>
        <v>18th Street Restaurant</v>
      </c>
      <c r="M6171" s="144" t="str">
        <f>VLOOKUP(C6171,[6]Consolidado!$B$1:$H$1000,3,FALSE)</f>
        <v>TB-03 2 top dining table</v>
      </c>
      <c r="N6171" s="145">
        <v>-0.44</v>
      </c>
      <c r="O6171" s="141"/>
      <c r="P6171" s="141"/>
    </row>
    <row r="6172" spans="1:16" s="71" customFormat="1" ht="16.5" customHeight="1" outlineLevel="1" x14ac:dyDescent="0.2">
      <c r="A6172" s="60" t="s">
        <v>748</v>
      </c>
      <c r="B6172" s="61">
        <v>43069</v>
      </c>
      <c r="C6172" s="141">
        <v>465</v>
      </c>
      <c r="D6172" s="63" t="str">
        <f>VLOOKUP(C6172,[6]Consolidado!$B$1:$H$1000,4,FALSE)</f>
        <v>Finalizada</v>
      </c>
      <c r="E6172" s="64" t="s">
        <v>25</v>
      </c>
      <c r="F6172" s="65" t="s">
        <v>318</v>
      </c>
      <c r="G6172" s="66">
        <v>0.44</v>
      </c>
      <c r="H6172" s="67">
        <v>979.97469999999998</v>
      </c>
      <c r="I6172" s="129">
        <v>431.18886800000001</v>
      </c>
      <c r="J6172" s="86">
        <v>30.663599999999999</v>
      </c>
      <c r="K6172" s="129">
        <f t="shared" si="172"/>
        <v>14.061912756493042</v>
      </c>
      <c r="L6172" s="142" t="str">
        <f>VLOOKUP(C6172,[6]Consolidado!$B$1:$H$1000,2,FALSE)</f>
        <v>18th Street Restaurant</v>
      </c>
      <c r="M6172" s="144" t="str">
        <f>VLOOKUP(C6172,[6]Consolidado!$B$1:$H$1000,3,FALSE)</f>
        <v>TB-03 2 top dining table</v>
      </c>
      <c r="N6172" s="145">
        <v>-0.44</v>
      </c>
      <c r="O6172" s="141"/>
      <c r="P6172" s="141"/>
    </row>
    <row r="6173" spans="1:16" s="71" customFormat="1" ht="16.5" customHeight="1" outlineLevel="1" x14ac:dyDescent="0.2">
      <c r="A6173" s="60" t="s">
        <v>748</v>
      </c>
      <c r="B6173" s="61">
        <v>43069</v>
      </c>
      <c r="C6173" s="141">
        <v>466</v>
      </c>
      <c r="D6173" s="63" t="str">
        <f>VLOOKUP(C6173,[6]Consolidado!$B$1:$H$1000,4,FALSE)</f>
        <v>Finalizada</v>
      </c>
      <c r="E6173" s="64" t="s">
        <v>33</v>
      </c>
      <c r="F6173" s="65" t="s">
        <v>727</v>
      </c>
      <c r="G6173" s="66">
        <v>21.6</v>
      </c>
      <c r="H6173" s="67">
        <v>2.6417120000000001</v>
      </c>
      <c r="I6173" s="129">
        <v>57.060979200000006</v>
      </c>
      <c r="J6173" s="86">
        <v>30.663599999999999</v>
      </c>
      <c r="K6173" s="129">
        <f t="shared" si="172"/>
        <v>1.860870191366963</v>
      </c>
      <c r="L6173" s="142" t="str">
        <f>VLOOKUP(C6173,[6]Consolidado!$B$1:$H$1000,2,FALSE)</f>
        <v>18th Street Restaurant</v>
      </c>
      <c r="M6173" s="144" t="str">
        <f>VLOOKUP(C6173,[6]Consolidado!$B$1:$H$1000,3,FALSE)</f>
        <v>TB-04 Pill shaped dining table</v>
      </c>
      <c r="N6173" s="145">
        <v>-21.6</v>
      </c>
      <c r="O6173" s="141"/>
      <c r="P6173" s="141"/>
    </row>
    <row r="6174" spans="1:16" s="71" customFormat="1" ht="16.5" customHeight="1" outlineLevel="1" x14ac:dyDescent="0.2">
      <c r="A6174" s="60" t="s">
        <v>748</v>
      </c>
      <c r="B6174" s="61">
        <v>43069</v>
      </c>
      <c r="C6174" s="141">
        <v>466</v>
      </c>
      <c r="D6174" s="63" t="str">
        <f>VLOOKUP(C6174,[6]Consolidado!$B$1:$H$1000,4,FALSE)</f>
        <v>Finalizada</v>
      </c>
      <c r="E6174" s="64" t="s">
        <v>25</v>
      </c>
      <c r="F6174" s="65" t="s">
        <v>328</v>
      </c>
      <c r="G6174" s="66">
        <v>0.22</v>
      </c>
      <c r="H6174" s="67">
        <v>348.65001699999999</v>
      </c>
      <c r="I6174" s="129">
        <v>76.70300374</v>
      </c>
      <c r="J6174" s="86">
        <v>30.663599999999999</v>
      </c>
      <c r="K6174" s="129">
        <f t="shared" si="172"/>
        <v>2.5014350480700243</v>
      </c>
      <c r="L6174" s="142" t="str">
        <f>VLOOKUP(C6174,[6]Consolidado!$B$1:$H$1000,2,FALSE)</f>
        <v>18th Street Restaurant</v>
      </c>
      <c r="M6174" s="144" t="str">
        <f>VLOOKUP(C6174,[6]Consolidado!$B$1:$H$1000,3,FALSE)</f>
        <v>TB-04 Pill shaped dining table</v>
      </c>
      <c r="N6174" s="145">
        <v>-0.22</v>
      </c>
      <c r="O6174" s="141"/>
      <c r="P6174" s="141"/>
    </row>
    <row r="6175" spans="1:16" s="71" customFormat="1" ht="16.5" customHeight="1" outlineLevel="1" x14ac:dyDescent="0.2">
      <c r="A6175" s="60" t="s">
        <v>748</v>
      </c>
      <c r="B6175" s="61">
        <v>43069</v>
      </c>
      <c r="C6175" s="141">
        <v>466</v>
      </c>
      <c r="D6175" s="63" t="str">
        <f>VLOOKUP(C6175,[6]Consolidado!$B$1:$H$1000,4,FALSE)</f>
        <v>Finalizada</v>
      </c>
      <c r="E6175" s="64" t="s">
        <v>25</v>
      </c>
      <c r="F6175" s="65" t="s">
        <v>327</v>
      </c>
      <c r="G6175" s="66">
        <v>0.09</v>
      </c>
      <c r="H6175" s="67">
        <v>1209.67</v>
      </c>
      <c r="I6175" s="129">
        <v>108.8703</v>
      </c>
      <c r="J6175" s="86">
        <v>30.663599999999999</v>
      </c>
      <c r="K6175" s="129">
        <f t="shared" si="172"/>
        <v>3.5504735256134312</v>
      </c>
      <c r="L6175" s="142" t="str">
        <f>VLOOKUP(C6175,[6]Consolidado!$B$1:$H$1000,2,FALSE)</f>
        <v>18th Street Restaurant</v>
      </c>
      <c r="M6175" s="144" t="str">
        <f>VLOOKUP(C6175,[6]Consolidado!$B$1:$H$1000,3,FALSE)</f>
        <v>TB-04 Pill shaped dining table</v>
      </c>
      <c r="N6175" s="145">
        <v>-0.09</v>
      </c>
      <c r="O6175" s="141"/>
      <c r="P6175" s="141"/>
    </row>
    <row r="6176" spans="1:16" s="71" customFormat="1" ht="16.5" customHeight="1" outlineLevel="1" x14ac:dyDescent="0.2">
      <c r="A6176" s="60" t="s">
        <v>748</v>
      </c>
      <c r="B6176" s="61">
        <v>43069</v>
      </c>
      <c r="C6176" s="141">
        <v>466</v>
      </c>
      <c r="D6176" s="63" t="str">
        <f>VLOOKUP(C6176,[6]Consolidado!$B$1:$H$1000,4,FALSE)</f>
        <v>Finalizada</v>
      </c>
      <c r="E6176" s="64" t="s">
        <v>25</v>
      </c>
      <c r="F6176" s="65" t="s">
        <v>756</v>
      </c>
      <c r="G6176" s="66">
        <v>0.25</v>
      </c>
      <c r="H6176" s="67">
        <v>692.75</v>
      </c>
      <c r="I6176" s="129">
        <v>173.1875</v>
      </c>
      <c r="J6176" s="86">
        <v>30.663599999999999</v>
      </c>
      <c r="K6176" s="129">
        <f t="shared" si="172"/>
        <v>5.6479832765885289</v>
      </c>
      <c r="L6176" s="142" t="str">
        <f>VLOOKUP(C6176,[6]Consolidado!$B$1:$H$1000,2,FALSE)</f>
        <v>18th Street Restaurant</v>
      </c>
      <c r="M6176" s="144" t="str">
        <f>VLOOKUP(C6176,[6]Consolidado!$B$1:$H$1000,3,FALSE)</f>
        <v>TB-04 Pill shaped dining table</v>
      </c>
      <c r="N6176" s="145">
        <v>-0.25</v>
      </c>
      <c r="O6176" s="141"/>
      <c r="P6176" s="141"/>
    </row>
    <row r="6177" spans="1:16" s="71" customFormat="1" ht="16.5" customHeight="1" outlineLevel="1" x14ac:dyDescent="0.2">
      <c r="A6177" s="60" t="s">
        <v>748</v>
      </c>
      <c r="B6177" s="61">
        <v>43068</v>
      </c>
      <c r="C6177" s="141" t="s">
        <v>89</v>
      </c>
      <c r="D6177" s="63" t="str">
        <f>VLOOKUP(C6177,[6]Consolidado!$B$1:$H$1000,4,FALSE)</f>
        <v>En Proceso</v>
      </c>
      <c r="E6177" s="64" t="s">
        <v>33</v>
      </c>
      <c r="F6177" s="65" t="s">
        <v>727</v>
      </c>
      <c r="G6177" s="66">
        <v>334.94</v>
      </c>
      <c r="H6177" s="67">
        <v>2.6158890000000001</v>
      </c>
      <c r="I6177" s="129">
        <v>876.16586166000002</v>
      </c>
      <c r="J6177" s="86">
        <v>30.663599999999999</v>
      </c>
      <c r="K6177" s="129">
        <f t="shared" si="172"/>
        <v>28.573483272022855</v>
      </c>
      <c r="L6177" s="142" t="str">
        <f>VLOOKUP(C6177,[6]Consolidado!$B$1:$H$1000,2,FALSE)</f>
        <v>Empaque</v>
      </c>
      <c r="M6177" s="144" t="str">
        <f>VLOOKUP(C6177,[6]Consolidado!$B$1:$H$1000,3,FALSE)</f>
        <v>Material de empaque pendiente de distribuir</v>
      </c>
      <c r="N6177" s="145">
        <v>-334.94</v>
      </c>
      <c r="O6177" s="141"/>
      <c r="P6177" s="141"/>
    </row>
    <row r="6178" spans="1:16" s="71" customFormat="1" ht="16.5" customHeight="1" outlineLevel="1" x14ac:dyDescent="0.2">
      <c r="A6178" s="60" t="s">
        <v>748</v>
      </c>
      <c r="B6178" s="61">
        <v>43069</v>
      </c>
      <c r="C6178" s="141" t="s">
        <v>290</v>
      </c>
      <c r="D6178" s="63" t="str">
        <f>VLOOKUP(C6178,[6]Consolidado!$B$1:$H$1000,4,FALSE)</f>
        <v>En Proceso</v>
      </c>
      <c r="E6178" s="64" t="s">
        <v>25</v>
      </c>
      <c r="F6178" s="65" t="s">
        <v>319</v>
      </c>
      <c r="G6178" s="66">
        <v>-2.94</v>
      </c>
      <c r="H6178" s="67">
        <v>1224.899529</v>
      </c>
      <c r="I6178" s="129">
        <v>-3601.2046152600001</v>
      </c>
      <c r="J6178" s="86">
        <v>30.663599999999999</v>
      </c>
      <c r="K6178" s="129">
        <f t="shared" si="172"/>
        <v>-117.44232951316872</v>
      </c>
      <c r="L6178" s="142" t="str">
        <f>VLOOKUP(C6178,[6]Consolidado!$B$1:$H$1000,2,FALSE)</f>
        <v>Acabado</v>
      </c>
      <c r="M6178" s="144" t="str">
        <f>VLOOKUP(C6178,[6]Consolidado!$B$1:$H$1000,3,FALSE)</f>
        <v>Material de acabado pendiente de distribuir</v>
      </c>
      <c r="N6178" s="145">
        <v>2.94</v>
      </c>
      <c r="O6178" s="141"/>
      <c r="P6178" s="141"/>
    </row>
    <row r="6179" spans="1:16" s="71" customFormat="1" ht="16.5" customHeight="1" outlineLevel="1" x14ac:dyDescent="0.2">
      <c r="A6179" s="60" t="s">
        <v>748</v>
      </c>
      <c r="B6179" s="61">
        <v>43069</v>
      </c>
      <c r="C6179" s="141">
        <v>466</v>
      </c>
      <c r="D6179" s="63" t="str">
        <f>VLOOKUP(C6179,[6]Consolidado!$B$1:$H$1000,4,FALSE)</f>
        <v>Finalizada</v>
      </c>
      <c r="E6179" s="64" t="s">
        <v>25</v>
      </c>
      <c r="F6179" s="65" t="s">
        <v>320</v>
      </c>
      <c r="G6179" s="66">
        <v>0.66</v>
      </c>
      <c r="H6179" s="67">
        <v>619.3682</v>
      </c>
      <c r="I6179" s="129">
        <v>408.78301200000004</v>
      </c>
      <c r="J6179" s="86">
        <v>30.663599999999999</v>
      </c>
      <c r="K6179" s="129">
        <f t="shared" si="172"/>
        <v>13.331213947481707</v>
      </c>
      <c r="L6179" s="142" t="str">
        <f>VLOOKUP(C6179,[6]Consolidado!$B$1:$H$1000,2,FALSE)</f>
        <v>18th Street Restaurant</v>
      </c>
      <c r="M6179" s="144" t="str">
        <f>VLOOKUP(C6179,[6]Consolidado!$B$1:$H$1000,3,FALSE)</f>
        <v>TB-04 Pill shaped dining table</v>
      </c>
      <c r="N6179" s="145">
        <v>-0.66</v>
      </c>
      <c r="O6179" s="141"/>
      <c r="P6179" s="141"/>
    </row>
    <row r="6180" spans="1:16" s="71" customFormat="1" ht="16.5" customHeight="1" outlineLevel="1" x14ac:dyDescent="0.2">
      <c r="A6180" s="60" t="s">
        <v>748</v>
      </c>
      <c r="B6180" s="61">
        <v>43069</v>
      </c>
      <c r="C6180" s="141">
        <v>466</v>
      </c>
      <c r="D6180" s="63" t="str">
        <f>VLOOKUP(C6180,[6]Consolidado!$B$1:$H$1000,4,FALSE)</f>
        <v>Finalizada</v>
      </c>
      <c r="E6180" s="64" t="s">
        <v>25</v>
      </c>
      <c r="F6180" s="65" t="s">
        <v>322</v>
      </c>
      <c r="G6180" s="66">
        <v>0.66</v>
      </c>
      <c r="H6180" s="67">
        <v>1315.6757459999999</v>
      </c>
      <c r="I6180" s="129">
        <v>868.34599235999997</v>
      </c>
      <c r="J6180" s="86">
        <v>30.663599999999999</v>
      </c>
      <c r="K6180" s="129">
        <f t="shared" si="172"/>
        <v>28.318462031855358</v>
      </c>
      <c r="L6180" s="142" t="str">
        <f>VLOOKUP(C6180,[6]Consolidado!$B$1:$H$1000,2,FALSE)</f>
        <v>18th Street Restaurant</v>
      </c>
      <c r="M6180" s="144" t="str">
        <f>VLOOKUP(C6180,[6]Consolidado!$B$1:$H$1000,3,FALSE)</f>
        <v>TB-04 Pill shaped dining table</v>
      </c>
      <c r="N6180" s="145">
        <v>-0.66</v>
      </c>
      <c r="O6180" s="141"/>
      <c r="P6180" s="141"/>
    </row>
    <row r="6181" spans="1:16" s="71" customFormat="1" ht="16.5" customHeight="1" outlineLevel="1" x14ac:dyDescent="0.2">
      <c r="A6181" s="60" t="s">
        <v>748</v>
      </c>
      <c r="B6181" s="61">
        <v>43069</v>
      </c>
      <c r="C6181" s="141">
        <v>466</v>
      </c>
      <c r="D6181" s="63" t="str">
        <f>VLOOKUP(C6181,[6]Consolidado!$B$1:$H$1000,4,FALSE)</f>
        <v>Finalizada</v>
      </c>
      <c r="E6181" s="64" t="s">
        <v>25</v>
      </c>
      <c r="F6181" s="65" t="s">
        <v>319</v>
      </c>
      <c r="G6181" s="66">
        <v>0.63</v>
      </c>
      <c r="H6181" s="67">
        <v>1224.899529</v>
      </c>
      <c r="I6181" s="129">
        <v>771.68670327000007</v>
      </c>
      <c r="J6181" s="86">
        <v>30.663599999999999</v>
      </c>
      <c r="K6181" s="129">
        <f t="shared" si="172"/>
        <v>25.166213467107582</v>
      </c>
      <c r="L6181" s="142" t="str">
        <f>VLOOKUP(C6181,[6]Consolidado!$B$1:$H$1000,2,FALSE)</f>
        <v>18th Street Restaurant</v>
      </c>
      <c r="M6181" s="144" t="str">
        <f>VLOOKUP(C6181,[6]Consolidado!$B$1:$H$1000,3,FALSE)</f>
        <v>TB-04 Pill shaped dining table</v>
      </c>
      <c r="N6181" s="145">
        <v>-0.63</v>
      </c>
      <c r="O6181" s="141"/>
      <c r="P6181" s="141"/>
    </row>
    <row r="6182" spans="1:16" s="71" customFormat="1" ht="16.5" customHeight="1" outlineLevel="1" x14ac:dyDescent="0.2">
      <c r="A6182" s="60" t="s">
        <v>748</v>
      </c>
      <c r="B6182" s="61">
        <v>43069</v>
      </c>
      <c r="C6182" s="141">
        <v>466</v>
      </c>
      <c r="D6182" s="63" t="str">
        <f>VLOOKUP(C6182,[6]Consolidado!$B$1:$H$1000,4,FALSE)</f>
        <v>Finalizada</v>
      </c>
      <c r="E6182" s="64" t="s">
        <v>25</v>
      </c>
      <c r="F6182" s="65" t="s">
        <v>318</v>
      </c>
      <c r="G6182" s="66">
        <v>0.44</v>
      </c>
      <c r="H6182" s="67">
        <v>979.97469999999998</v>
      </c>
      <c r="I6182" s="129">
        <v>431.18886800000001</v>
      </c>
      <c r="J6182" s="86">
        <v>30.663599999999999</v>
      </c>
      <c r="K6182" s="129">
        <f t="shared" si="172"/>
        <v>14.061912756493042</v>
      </c>
      <c r="L6182" s="142" t="str">
        <f>VLOOKUP(C6182,[6]Consolidado!$B$1:$H$1000,2,FALSE)</f>
        <v>18th Street Restaurant</v>
      </c>
      <c r="M6182" s="144" t="str">
        <f>VLOOKUP(C6182,[6]Consolidado!$B$1:$H$1000,3,FALSE)</f>
        <v>TB-04 Pill shaped dining table</v>
      </c>
      <c r="N6182" s="145">
        <v>-0.44</v>
      </c>
      <c r="O6182" s="141"/>
      <c r="P6182" s="141"/>
    </row>
    <row r="6183" spans="1:16" s="71" customFormat="1" ht="16.5" customHeight="1" outlineLevel="1" x14ac:dyDescent="0.2">
      <c r="A6183" s="60" t="s">
        <v>748</v>
      </c>
      <c r="B6183" s="61">
        <v>43069</v>
      </c>
      <c r="C6183" s="141">
        <v>467</v>
      </c>
      <c r="D6183" s="63" t="str">
        <f>VLOOKUP(C6183,[6]Consolidado!$B$1:$H$1000,4,FALSE)</f>
        <v>Finalizada</v>
      </c>
      <c r="E6183" s="64" t="s">
        <v>33</v>
      </c>
      <c r="F6183" s="65" t="s">
        <v>727</v>
      </c>
      <c r="G6183" s="66">
        <v>10.8</v>
      </c>
      <c r="H6183" s="67">
        <v>2.6417120000000001</v>
      </c>
      <c r="I6183" s="129">
        <v>28.530489600000003</v>
      </c>
      <c r="J6183" s="86">
        <v>30.663599999999999</v>
      </c>
      <c r="K6183" s="129">
        <f t="shared" si="172"/>
        <v>0.93043509568348148</v>
      </c>
      <c r="L6183" s="142" t="str">
        <f>VLOOKUP(C6183,[6]Consolidado!$B$1:$H$1000,2,FALSE)</f>
        <v>18th Street Restaurant</v>
      </c>
      <c r="M6183" s="144" t="str">
        <f>VLOOKUP(C6183,[6]Consolidado!$B$1:$H$1000,3,FALSE)</f>
        <v>TB-04A Pill shaped dining table - large</v>
      </c>
      <c r="N6183" s="145">
        <v>-10.8</v>
      </c>
      <c r="O6183" s="141"/>
      <c r="P6183" s="141"/>
    </row>
    <row r="6184" spans="1:16" s="71" customFormat="1" ht="16.5" customHeight="1" outlineLevel="1" x14ac:dyDescent="0.2">
      <c r="A6184" s="60" t="s">
        <v>748</v>
      </c>
      <c r="B6184" s="61">
        <v>43069</v>
      </c>
      <c r="C6184" s="141">
        <v>467</v>
      </c>
      <c r="D6184" s="63" t="str">
        <f>VLOOKUP(C6184,[6]Consolidado!$B$1:$H$1000,4,FALSE)</f>
        <v>Finalizada</v>
      </c>
      <c r="E6184" s="64" t="s">
        <v>25</v>
      </c>
      <c r="F6184" s="65" t="s">
        <v>328</v>
      </c>
      <c r="G6184" s="66">
        <v>0.03</v>
      </c>
      <c r="H6184" s="67">
        <v>348.65001699999999</v>
      </c>
      <c r="I6184" s="129">
        <v>10.45950051</v>
      </c>
      <c r="J6184" s="86">
        <v>30.663599999999999</v>
      </c>
      <c r="K6184" s="129">
        <f t="shared" si="172"/>
        <v>0.34110477928227606</v>
      </c>
      <c r="L6184" s="142" t="str">
        <f>VLOOKUP(C6184,[6]Consolidado!$B$1:$H$1000,2,FALSE)</f>
        <v>18th Street Restaurant</v>
      </c>
      <c r="M6184" s="144" t="str">
        <f>VLOOKUP(C6184,[6]Consolidado!$B$1:$H$1000,3,FALSE)</f>
        <v>TB-04A Pill shaped dining table - large</v>
      </c>
      <c r="N6184" s="145">
        <v>-0.03</v>
      </c>
      <c r="O6184" s="141"/>
      <c r="P6184" s="141"/>
    </row>
    <row r="6185" spans="1:16" s="71" customFormat="1" ht="16.5" customHeight="1" outlineLevel="1" x14ac:dyDescent="0.2">
      <c r="A6185" s="60" t="s">
        <v>748</v>
      </c>
      <c r="B6185" s="61">
        <v>43069</v>
      </c>
      <c r="C6185" s="141" t="s">
        <v>89</v>
      </c>
      <c r="D6185" s="63" t="str">
        <f>VLOOKUP(C6185,[6]Consolidado!$B$1:$H$1000,4,FALSE)</f>
        <v>En Proceso</v>
      </c>
      <c r="E6185" s="64" t="s">
        <v>33</v>
      </c>
      <c r="F6185" s="65" t="s">
        <v>727</v>
      </c>
      <c r="G6185" s="66">
        <v>334.94</v>
      </c>
      <c r="H6185" s="67">
        <v>2.6158890000000001</v>
      </c>
      <c r="I6185" s="129">
        <v>876.16586166000002</v>
      </c>
      <c r="J6185" s="86">
        <v>30.663599999999999</v>
      </c>
      <c r="K6185" s="129">
        <f t="shared" si="172"/>
        <v>28.573483272022855</v>
      </c>
      <c r="L6185" s="142" t="str">
        <f>VLOOKUP(C6185,[6]Consolidado!$B$1:$H$1000,2,FALSE)</f>
        <v>Empaque</v>
      </c>
      <c r="M6185" s="144" t="str">
        <f>VLOOKUP(C6185,[6]Consolidado!$B$1:$H$1000,3,FALSE)</f>
        <v>Material de empaque pendiente de distribuir</v>
      </c>
      <c r="N6185" s="145">
        <v>-334.94</v>
      </c>
      <c r="O6185" s="141"/>
      <c r="P6185" s="141"/>
    </row>
    <row r="6186" spans="1:16" s="71" customFormat="1" ht="16.5" customHeight="1" outlineLevel="1" x14ac:dyDescent="0.2">
      <c r="A6186" s="60" t="s">
        <v>748</v>
      </c>
      <c r="B6186" s="61">
        <v>43069</v>
      </c>
      <c r="C6186" s="141">
        <v>467</v>
      </c>
      <c r="D6186" s="63" t="str">
        <f>VLOOKUP(C6186,[6]Consolidado!$B$1:$H$1000,4,FALSE)</f>
        <v>Finalizada</v>
      </c>
      <c r="E6186" s="64" t="s">
        <v>25</v>
      </c>
      <c r="F6186" s="65" t="s">
        <v>327</v>
      </c>
      <c r="G6186" s="66">
        <v>0.03</v>
      </c>
      <c r="H6186" s="67">
        <v>1209.67</v>
      </c>
      <c r="I6186" s="129">
        <v>36.290100000000002</v>
      </c>
      <c r="J6186" s="86">
        <v>30.663599999999999</v>
      </c>
      <c r="K6186" s="129">
        <f t="shared" si="172"/>
        <v>1.183491175204477</v>
      </c>
      <c r="L6186" s="142" t="str">
        <f>VLOOKUP(C6186,[6]Consolidado!$B$1:$H$1000,2,FALSE)</f>
        <v>18th Street Restaurant</v>
      </c>
      <c r="M6186" s="144" t="str">
        <f>VLOOKUP(C6186,[6]Consolidado!$B$1:$H$1000,3,FALSE)</f>
        <v>TB-04A Pill shaped dining table - large</v>
      </c>
      <c r="N6186" s="145">
        <v>-0.03</v>
      </c>
      <c r="O6186" s="141"/>
      <c r="P6186" s="141"/>
    </row>
    <row r="6187" spans="1:16" s="71" customFormat="1" ht="16.5" customHeight="1" outlineLevel="1" x14ac:dyDescent="0.2">
      <c r="A6187" s="60" t="s">
        <v>748</v>
      </c>
      <c r="B6187" s="61">
        <v>43069</v>
      </c>
      <c r="C6187" s="141">
        <v>467</v>
      </c>
      <c r="D6187" s="63" t="str">
        <f>VLOOKUP(C6187,[6]Consolidado!$B$1:$H$1000,4,FALSE)</f>
        <v>Finalizada</v>
      </c>
      <c r="E6187" s="64" t="s">
        <v>25</v>
      </c>
      <c r="F6187" s="65" t="s">
        <v>756</v>
      </c>
      <c r="G6187" s="66">
        <v>0.13</v>
      </c>
      <c r="H6187" s="67">
        <v>692.75</v>
      </c>
      <c r="I6187" s="129">
        <v>90.057500000000005</v>
      </c>
      <c r="J6187" s="86">
        <v>30.663599999999999</v>
      </c>
      <c r="K6187" s="129">
        <f t="shared" si="172"/>
        <v>2.9369513038260351</v>
      </c>
      <c r="L6187" s="142" t="str">
        <f>VLOOKUP(C6187,[6]Consolidado!$B$1:$H$1000,2,FALSE)</f>
        <v>18th Street Restaurant</v>
      </c>
      <c r="M6187" s="144" t="str">
        <f>VLOOKUP(C6187,[6]Consolidado!$B$1:$H$1000,3,FALSE)</f>
        <v>TB-04A Pill shaped dining table - large</v>
      </c>
      <c r="N6187" s="145">
        <v>-0.13</v>
      </c>
      <c r="O6187" s="141"/>
      <c r="P6187" s="141"/>
    </row>
    <row r="6188" spans="1:16" s="71" customFormat="1" ht="16.5" customHeight="1" outlineLevel="1" x14ac:dyDescent="0.2">
      <c r="A6188" s="60" t="s">
        <v>748</v>
      </c>
      <c r="B6188" s="61">
        <v>43069</v>
      </c>
      <c r="C6188" s="141">
        <v>467</v>
      </c>
      <c r="D6188" s="63" t="str">
        <f>VLOOKUP(C6188,[6]Consolidado!$B$1:$H$1000,4,FALSE)</f>
        <v>Finalizada</v>
      </c>
      <c r="E6188" s="64" t="s">
        <v>25</v>
      </c>
      <c r="F6188" s="65" t="s">
        <v>320</v>
      </c>
      <c r="G6188" s="66">
        <v>0.25</v>
      </c>
      <c r="H6188" s="67">
        <v>619.3682</v>
      </c>
      <c r="I6188" s="129">
        <v>154.84205</v>
      </c>
      <c r="J6188" s="86">
        <v>30.663599999999999</v>
      </c>
      <c r="K6188" s="129">
        <f t="shared" si="172"/>
        <v>5.0497022528339794</v>
      </c>
      <c r="L6188" s="142" t="str">
        <f>VLOOKUP(C6188,[6]Consolidado!$B$1:$H$1000,2,FALSE)</f>
        <v>18th Street Restaurant</v>
      </c>
      <c r="M6188" s="144" t="str">
        <f>VLOOKUP(C6188,[6]Consolidado!$B$1:$H$1000,3,FALSE)</f>
        <v>TB-04A Pill shaped dining table - large</v>
      </c>
      <c r="N6188" s="145">
        <v>-0.25</v>
      </c>
      <c r="O6188" s="141"/>
      <c r="P6188" s="141"/>
    </row>
    <row r="6189" spans="1:16" s="71" customFormat="1" ht="16.5" customHeight="1" outlineLevel="1" x14ac:dyDescent="0.2">
      <c r="A6189" s="60" t="s">
        <v>748</v>
      </c>
      <c r="B6189" s="61">
        <v>43069</v>
      </c>
      <c r="C6189" s="141">
        <v>467</v>
      </c>
      <c r="D6189" s="63" t="str">
        <f>VLOOKUP(C6189,[6]Consolidado!$B$1:$H$1000,4,FALSE)</f>
        <v>Finalizada</v>
      </c>
      <c r="E6189" s="64" t="s">
        <v>25</v>
      </c>
      <c r="F6189" s="65" t="s">
        <v>322</v>
      </c>
      <c r="G6189" s="66">
        <v>0.25</v>
      </c>
      <c r="H6189" s="67">
        <v>1315.6757459999999</v>
      </c>
      <c r="I6189" s="129">
        <v>328.91893649999997</v>
      </c>
      <c r="J6189" s="86">
        <v>30.663599999999999</v>
      </c>
      <c r="K6189" s="129">
        <f t="shared" si="172"/>
        <v>10.726690163581575</v>
      </c>
      <c r="L6189" s="142" t="str">
        <f>VLOOKUP(C6189,[6]Consolidado!$B$1:$H$1000,2,FALSE)</f>
        <v>18th Street Restaurant</v>
      </c>
      <c r="M6189" s="144" t="str">
        <f>VLOOKUP(C6189,[6]Consolidado!$B$1:$H$1000,3,FALSE)</f>
        <v>TB-04A Pill shaped dining table - large</v>
      </c>
      <c r="N6189" s="145">
        <v>-0.25</v>
      </c>
      <c r="O6189" s="141"/>
      <c r="P6189" s="141"/>
    </row>
    <row r="6190" spans="1:16" s="71" customFormat="1" ht="16.5" customHeight="1" outlineLevel="1" x14ac:dyDescent="0.2">
      <c r="A6190" s="60" t="s">
        <v>748</v>
      </c>
      <c r="B6190" s="61">
        <v>43069</v>
      </c>
      <c r="C6190" s="141">
        <v>467</v>
      </c>
      <c r="D6190" s="63" t="str">
        <f>VLOOKUP(C6190,[6]Consolidado!$B$1:$H$1000,4,FALSE)</f>
        <v>Finalizada</v>
      </c>
      <c r="E6190" s="64" t="s">
        <v>25</v>
      </c>
      <c r="F6190" s="65" t="s">
        <v>319</v>
      </c>
      <c r="G6190" s="66">
        <v>0.25</v>
      </c>
      <c r="H6190" s="67">
        <v>1224.899529</v>
      </c>
      <c r="I6190" s="129">
        <v>306.22488225000001</v>
      </c>
      <c r="J6190" s="86">
        <v>30.663599999999999</v>
      </c>
      <c r="K6190" s="129">
        <f t="shared" si="172"/>
        <v>9.9865926456776126</v>
      </c>
      <c r="L6190" s="142" t="str">
        <f>VLOOKUP(C6190,[6]Consolidado!$B$1:$H$1000,2,FALSE)</f>
        <v>18th Street Restaurant</v>
      </c>
      <c r="M6190" s="144" t="str">
        <f>VLOOKUP(C6190,[6]Consolidado!$B$1:$H$1000,3,FALSE)</f>
        <v>TB-04A Pill shaped dining table - large</v>
      </c>
      <c r="N6190" s="145">
        <v>-0.25</v>
      </c>
      <c r="O6190" s="141"/>
      <c r="P6190" s="141"/>
    </row>
    <row r="6191" spans="1:16" s="71" customFormat="1" ht="16.5" customHeight="1" outlineLevel="1" x14ac:dyDescent="0.2">
      <c r="A6191" s="60" t="s">
        <v>748</v>
      </c>
      <c r="B6191" s="61">
        <v>43069</v>
      </c>
      <c r="C6191" s="141">
        <v>467</v>
      </c>
      <c r="D6191" s="63" t="str">
        <f>VLOOKUP(C6191,[6]Consolidado!$B$1:$H$1000,4,FALSE)</f>
        <v>Finalizada</v>
      </c>
      <c r="E6191" s="64" t="s">
        <v>25</v>
      </c>
      <c r="F6191" s="65" t="s">
        <v>318</v>
      </c>
      <c r="G6191" s="66">
        <v>0.13</v>
      </c>
      <c r="H6191" s="67">
        <v>979.97469999999998</v>
      </c>
      <c r="I6191" s="129">
        <v>127.396711</v>
      </c>
      <c r="J6191" s="86">
        <v>30.663599999999999</v>
      </c>
      <c r="K6191" s="129">
        <f t="shared" si="172"/>
        <v>4.1546560416911253</v>
      </c>
      <c r="L6191" s="142" t="str">
        <f>VLOOKUP(C6191,[6]Consolidado!$B$1:$H$1000,2,FALSE)</f>
        <v>18th Street Restaurant</v>
      </c>
      <c r="M6191" s="144" t="str">
        <f>VLOOKUP(C6191,[6]Consolidado!$B$1:$H$1000,3,FALSE)</f>
        <v>TB-04A Pill shaped dining table - large</v>
      </c>
      <c r="N6191" s="145">
        <v>-0.13</v>
      </c>
      <c r="O6191" s="141"/>
      <c r="P6191" s="141"/>
    </row>
    <row r="6192" spans="1:16" s="71" customFormat="1" ht="16.5" customHeight="1" outlineLevel="1" x14ac:dyDescent="0.2">
      <c r="A6192" s="60" t="s">
        <v>748</v>
      </c>
      <c r="B6192" s="61">
        <v>43069</v>
      </c>
      <c r="C6192" s="141">
        <v>468</v>
      </c>
      <c r="D6192" s="63" t="str">
        <f>VLOOKUP(C6192,[6]Consolidado!$B$1:$H$1000,4,FALSE)</f>
        <v>Finalizada</v>
      </c>
      <c r="E6192" s="64" t="s">
        <v>33</v>
      </c>
      <c r="F6192" s="65" t="s">
        <v>727</v>
      </c>
      <c r="G6192" s="66">
        <v>18</v>
      </c>
      <c r="H6192" s="67">
        <v>2.6417120000000001</v>
      </c>
      <c r="I6192" s="129">
        <v>47.550815999999998</v>
      </c>
      <c r="J6192" s="86">
        <v>30.663599999999999</v>
      </c>
      <c r="K6192" s="129">
        <f t="shared" si="172"/>
        <v>1.5507251594724689</v>
      </c>
      <c r="L6192" s="142" t="str">
        <f>VLOOKUP(C6192,[6]Consolidado!$B$1:$H$1000,2,FALSE)</f>
        <v>18th Street Restaurant</v>
      </c>
      <c r="M6192" s="144" t="str">
        <f>VLOOKUP(C6192,[6]Consolidado!$B$1:$H$1000,3,FALSE)</f>
        <v>TB-05  Communal table @ column</v>
      </c>
      <c r="N6192" s="145">
        <v>-18</v>
      </c>
      <c r="O6192" s="141"/>
      <c r="P6192" s="141"/>
    </row>
    <row r="6193" spans="1:16" s="71" customFormat="1" ht="16.5" customHeight="1" outlineLevel="1" x14ac:dyDescent="0.2">
      <c r="A6193" s="60" t="s">
        <v>748</v>
      </c>
      <c r="B6193" s="61">
        <v>43069</v>
      </c>
      <c r="C6193" s="141">
        <v>468</v>
      </c>
      <c r="D6193" s="63" t="str">
        <f>VLOOKUP(C6193,[6]Consolidado!$B$1:$H$1000,4,FALSE)</f>
        <v>Finalizada</v>
      </c>
      <c r="E6193" s="64" t="s">
        <v>25</v>
      </c>
      <c r="F6193" s="65" t="s">
        <v>360</v>
      </c>
      <c r="G6193" s="66">
        <v>0.03</v>
      </c>
      <c r="H6193" s="67">
        <v>260.30998699999998</v>
      </c>
      <c r="I6193" s="129">
        <v>7.8092996099999992</v>
      </c>
      <c r="J6193" s="86">
        <v>30.663599999999999</v>
      </c>
      <c r="K6193" s="129">
        <f t="shared" si="172"/>
        <v>0.25467654189331973</v>
      </c>
      <c r="L6193" s="142" t="str">
        <f>VLOOKUP(C6193,[6]Consolidado!$B$1:$H$1000,2,FALSE)</f>
        <v>18th Street Restaurant</v>
      </c>
      <c r="M6193" s="144" t="str">
        <f>VLOOKUP(C6193,[6]Consolidado!$B$1:$H$1000,3,FALSE)</f>
        <v>TB-05  Communal table @ column</v>
      </c>
      <c r="N6193" s="145">
        <v>-0.03</v>
      </c>
      <c r="O6193" s="141"/>
      <c r="P6193" s="141"/>
    </row>
    <row r="6194" spans="1:16" s="71" customFormat="1" ht="16.5" customHeight="1" outlineLevel="1" x14ac:dyDescent="0.2">
      <c r="A6194" s="60" t="s">
        <v>748</v>
      </c>
      <c r="B6194" s="61">
        <v>43069</v>
      </c>
      <c r="C6194" s="141">
        <v>468</v>
      </c>
      <c r="D6194" s="63" t="str">
        <f>VLOOKUP(C6194,[6]Consolidado!$B$1:$H$1000,4,FALSE)</f>
        <v>Finalizada</v>
      </c>
      <c r="E6194" s="64" t="s">
        <v>25</v>
      </c>
      <c r="F6194" s="65" t="s">
        <v>324</v>
      </c>
      <c r="G6194" s="66">
        <v>0.06</v>
      </c>
      <c r="H6194" s="67">
        <v>875.15560800000003</v>
      </c>
      <c r="I6194" s="129">
        <v>52.509336480000002</v>
      </c>
      <c r="J6194" s="86">
        <v>30.663599999999999</v>
      </c>
      <c r="K6194" s="129">
        <f t="shared" si="172"/>
        <v>1.7124322153954528</v>
      </c>
      <c r="L6194" s="142" t="str">
        <f>VLOOKUP(C6194,[6]Consolidado!$B$1:$H$1000,2,FALSE)</f>
        <v>18th Street Restaurant</v>
      </c>
      <c r="M6194" s="144" t="str">
        <f>VLOOKUP(C6194,[6]Consolidado!$B$1:$H$1000,3,FALSE)</f>
        <v>TB-05  Communal table @ column</v>
      </c>
      <c r="N6194" s="145">
        <v>-0.06</v>
      </c>
      <c r="O6194" s="141"/>
      <c r="P6194" s="141"/>
    </row>
    <row r="6195" spans="1:16" s="71" customFormat="1" ht="16.5" customHeight="1" outlineLevel="1" x14ac:dyDescent="0.2">
      <c r="A6195" s="60" t="s">
        <v>748</v>
      </c>
      <c r="B6195" s="61">
        <v>43069</v>
      </c>
      <c r="C6195" s="141">
        <v>468</v>
      </c>
      <c r="D6195" s="63" t="str">
        <f>VLOOKUP(C6195,[6]Consolidado!$B$1:$H$1000,4,FALSE)</f>
        <v>Finalizada</v>
      </c>
      <c r="E6195" s="64" t="s">
        <v>25</v>
      </c>
      <c r="F6195" s="65" t="s">
        <v>320</v>
      </c>
      <c r="G6195" s="66">
        <v>0.31</v>
      </c>
      <c r="H6195" s="67">
        <v>619.3682</v>
      </c>
      <c r="I6195" s="129">
        <v>192.004142</v>
      </c>
      <c r="J6195" s="86">
        <v>30.663599999999999</v>
      </c>
      <c r="K6195" s="129">
        <f t="shared" si="172"/>
        <v>6.2616307935141347</v>
      </c>
      <c r="L6195" s="142" t="str">
        <f>VLOOKUP(C6195,[6]Consolidado!$B$1:$H$1000,2,FALSE)</f>
        <v>18th Street Restaurant</v>
      </c>
      <c r="M6195" s="144" t="str">
        <f>VLOOKUP(C6195,[6]Consolidado!$B$1:$H$1000,3,FALSE)</f>
        <v>TB-05  Communal table @ column</v>
      </c>
      <c r="N6195" s="145">
        <v>-0.31</v>
      </c>
      <c r="O6195" s="141"/>
      <c r="P6195" s="141"/>
    </row>
    <row r="6196" spans="1:16" s="71" customFormat="1" ht="16.5" customHeight="1" outlineLevel="1" x14ac:dyDescent="0.2">
      <c r="A6196" s="60" t="s">
        <v>748</v>
      </c>
      <c r="B6196" s="61">
        <v>43069</v>
      </c>
      <c r="C6196" s="141">
        <v>468</v>
      </c>
      <c r="D6196" s="63" t="str">
        <f>VLOOKUP(C6196,[6]Consolidado!$B$1:$H$1000,4,FALSE)</f>
        <v>Finalizada</v>
      </c>
      <c r="E6196" s="64" t="s">
        <v>25</v>
      </c>
      <c r="F6196" s="65" t="s">
        <v>322</v>
      </c>
      <c r="G6196" s="66">
        <v>0.31</v>
      </c>
      <c r="H6196" s="67">
        <v>1315.6757459999999</v>
      </c>
      <c r="I6196" s="129">
        <v>407.85948125999994</v>
      </c>
      <c r="J6196" s="86">
        <v>30.663599999999999</v>
      </c>
      <c r="K6196" s="129">
        <f t="shared" si="172"/>
        <v>13.301095802841152</v>
      </c>
      <c r="L6196" s="142" t="str">
        <f>VLOOKUP(C6196,[6]Consolidado!$B$1:$H$1000,2,FALSE)</f>
        <v>18th Street Restaurant</v>
      </c>
      <c r="M6196" s="144" t="str">
        <f>VLOOKUP(C6196,[6]Consolidado!$B$1:$H$1000,3,FALSE)</f>
        <v>TB-05  Communal table @ column</v>
      </c>
      <c r="N6196" s="145">
        <v>-0.31</v>
      </c>
      <c r="O6196" s="141"/>
      <c r="P6196" s="141"/>
    </row>
    <row r="6197" spans="1:16" s="71" customFormat="1" ht="16.5" customHeight="1" outlineLevel="1" x14ac:dyDescent="0.2">
      <c r="A6197" s="60" t="s">
        <v>748</v>
      </c>
      <c r="B6197" s="61">
        <v>43069</v>
      </c>
      <c r="C6197" s="141">
        <v>468</v>
      </c>
      <c r="D6197" s="63" t="str">
        <f>VLOOKUP(C6197,[6]Consolidado!$B$1:$H$1000,4,FALSE)</f>
        <v>Finalizada</v>
      </c>
      <c r="E6197" s="64" t="s">
        <v>25</v>
      </c>
      <c r="F6197" s="65" t="s">
        <v>319</v>
      </c>
      <c r="G6197" s="66">
        <v>0.31</v>
      </c>
      <c r="H6197" s="67">
        <v>1224.899529</v>
      </c>
      <c r="I6197" s="129">
        <v>379.71885399000001</v>
      </c>
      <c r="J6197" s="86">
        <v>30.663599999999999</v>
      </c>
      <c r="K6197" s="129">
        <f t="shared" si="172"/>
        <v>12.38337488064024</v>
      </c>
      <c r="L6197" s="142" t="str">
        <f>VLOOKUP(C6197,[6]Consolidado!$B$1:$H$1000,2,FALSE)</f>
        <v>18th Street Restaurant</v>
      </c>
      <c r="M6197" s="144" t="str">
        <f>VLOOKUP(C6197,[6]Consolidado!$B$1:$H$1000,3,FALSE)</f>
        <v>TB-05  Communal table @ column</v>
      </c>
      <c r="N6197" s="145">
        <v>-0.31</v>
      </c>
      <c r="O6197" s="141"/>
      <c r="P6197" s="141"/>
    </row>
    <row r="6198" spans="1:16" s="71" customFormat="1" ht="16.5" customHeight="1" outlineLevel="1" x14ac:dyDescent="0.2">
      <c r="A6198" s="60" t="s">
        <v>748</v>
      </c>
      <c r="B6198" s="61">
        <v>43069</v>
      </c>
      <c r="C6198" s="141">
        <v>468</v>
      </c>
      <c r="D6198" s="63" t="str">
        <f>VLOOKUP(C6198,[6]Consolidado!$B$1:$H$1000,4,FALSE)</f>
        <v>Finalizada</v>
      </c>
      <c r="E6198" s="64" t="s">
        <v>25</v>
      </c>
      <c r="F6198" s="65" t="s">
        <v>318</v>
      </c>
      <c r="G6198" s="66">
        <v>0.31</v>
      </c>
      <c r="H6198" s="67">
        <v>979.97469999999998</v>
      </c>
      <c r="I6198" s="129">
        <v>303.79215699999997</v>
      </c>
      <c r="J6198" s="86">
        <v>30.663599999999999</v>
      </c>
      <c r="K6198" s="129">
        <f t="shared" si="172"/>
        <v>9.9072567148019139</v>
      </c>
      <c r="L6198" s="142" t="str">
        <f>VLOOKUP(C6198,[6]Consolidado!$B$1:$H$1000,2,FALSE)</f>
        <v>18th Street Restaurant</v>
      </c>
      <c r="M6198" s="144" t="str">
        <f>VLOOKUP(C6198,[6]Consolidado!$B$1:$H$1000,3,FALSE)</f>
        <v>TB-05  Communal table @ column</v>
      </c>
      <c r="N6198" s="145">
        <v>-0.31</v>
      </c>
      <c r="O6198" s="141"/>
      <c r="P6198" s="141"/>
    </row>
    <row r="6199" spans="1:16" s="71" customFormat="1" ht="16.5" customHeight="1" outlineLevel="1" x14ac:dyDescent="0.2">
      <c r="A6199" s="60" t="s">
        <v>748</v>
      </c>
      <c r="B6199" s="61">
        <v>43069</v>
      </c>
      <c r="C6199" s="141">
        <v>468</v>
      </c>
      <c r="D6199" s="63" t="str">
        <f>VLOOKUP(C6199,[6]Consolidado!$B$1:$H$1000,4,FALSE)</f>
        <v>Finalizada</v>
      </c>
      <c r="E6199" s="64" t="s">
        <v>25</v>
      </c>
      <c r="F6199" s="65" t="s">
        <v>328</v>
      </c>
      <c r="G6199" s="66">
        <v>0.25</v>
      </c>
      <c r="H6199" s="67">
        <v>348.65001699999999</v>
      </c>
      <c r="I6199" s="129">
        <v>87.162504249999998</v>
      </c>
      <c r="J6199" s="86">
        <v>30.663599999999999</v>
      </c>
      <c r="K6199" s="129">
        <f t="shared" si="172"/>
        <v>2.8425398273523004</v>
      </c>
      <c r="L6199" s="142" t="str">
        <f>VLOOKUP(C6199,[6]Consolidado!$B$1:$H$1000,2,FALSE)</f>
        <v>18th Street Restaurant</v>
      </c>
      <c r="M6199" s="144" t="str">
        <f>VLOOKUP(C6199,[6]Consolidado!$B$1:$H$1000,3,FALSE)</f>
        <v>TB-05  Communal table @ column</v>
      </c>
      <c r="N6199" s="145">
        <v>-0.25</v>
      </c>
      <c r="O6199" s="141"/>
      <c r="P6199" s="141"/>
    </row>
    <row r="6200" spans="1:16" s="71" customFormat="1" ht="16.5" customHeight="1" outlineLevel="1" x14ac:dyDescent="0.2">
      <c r="A6200" s="60" t="s">
        <v>748</v>
      </c>
      <c r="B6200" s="61">
        <v>43069</v>
      </c>
      <c r="C6200" s="141">
        <v>468</v>
      </c>
      <c r="D6200" s="63" t="str">
        <f>VLOOKUP(C6200,[6]Consolidado!$B$1:$H$1000,4,FALSE)</f>
        <v>Finalizada</v>
      </c>
      <c r="E6200" s="64" t="s">
        <v>25</v>
      </c>
      <c r="F6200" s="65" t="s">
        <v>327</v>
      </c>
      <c r="G6200" s="66">
        <v>0.13</v>
      </c>
      <c r="H6200" s="67">
        <v>1209.67</v>
      </c>
      <c r="I6200" s="129">
        <v>157.25710000000001</v>
      </c>
      <c r="J6200" s="86">
        <v>30.663599999999999</v>
      </c>
      <c r="K6200" s="129">
        <f t="shared" si="172"/>
        <v>5.1284617592194008</v>
      </c>
      <c r="L6200" s="142" t="str">
        <f>VLOOKUP(C6200,[6]Consolidado!$B$1:$H$1000,2,FALSE)</f>
        <v>18th Street Restaurant</v>
      </c>
      <c r="M6200" s="144" t="str">
        <f>VLOOKUP(C6200,[6]Consolidado!$B$1:$H$1000,3,FALSE)</f>
        <v>TB-05  Communal table @ column</v>
      </c>
      <c r="N6200" s="145">
        <v>-0.13</v>
      </c>
      <c r="O6200" s="141"/>
      <c r="P6200" s="141"/>
    </row>
    <row r="6201" spans="1:16" s="71" customFormat="1" ht="16.5" customHeight="1" outlineLevel="1" x14ac:dyDescent="0.2">
      <c r="A6201" s="60" t="s">
        <v>748</v>
      </c>
      <c r="B6201" s="61">
        <v>43069</v>
      </c>
      <c r="C6201" s="141">
        <v>469</v>
      </c>
      <c r="D6201" s="63" t="str">
        <f>VLOOKUP(C6201,[6]Consolidado!$B$1:$H$1000,4,FALSE)</f>
        <v>Finalizada</v>
      </c>
      <c r="E6201" s="64" t="s">
        <v>33</v>
      </c>
      <c r="F6201" s="65" t="s">
        <v>727</v>
      </c>
      <c r="G6201" s="66">
        <v>27</v>
      </c>
      <c r="H6201" s="67">
        <v>2.6417120000000001</v>
      </c>
      <c r="I6201" s="129">
        <v>71.326223999999996</v>
      </c>
      <c r="J6201" s="86">
        <v>30.663599999999999</v>
      </c>
      <c r="K6201" s="129">
        <f t="shared" si="172"/>
        <v>2.3260877392087034</v>
      </c>
      <c r="L6201" s="142" t="str">
        <f>VLOOKUP(C6201,[6]Consolidado!$B$1:$H$1000,2,FALSE)</f>
        <v>18th Street Restaurant</v>
      </c>
      <c r="M6201" s="144" t="str">
        <f>VLOOKUP(C6201,[6]Consolidado!$B$1:$H$1000,3,FALSE)</f>
        <v>TB-06 Pdr dining table</v>
      </c>
      <c r="N6201" s="145">
        <v>-27</v>
      </c>
      <c r="O6201" s="141"/>
      <c r="P6201" s="141"/>
    </row>
    <row r="6202" spans="1:16" s="71" customFormat="1" ht="16.5" customHeight="1" outlineLevel="1" x14ac:dyDescent="0.2">
      <c r="A6202" s="60" t="s">
        <v>748</v>
      </c>
      <c r="B6202" s="61">
        <v>43069</v>
      </c>
      <c r="C6202" s="141">
        <v>469</v>
      </c>
      <c r="D6202" s="63" t="str">
        <f>VLOOKUP(C6202,[6]Consolidado!$B$1:$H$1000,4,FALSE)</f>
        <v>Finalizada</v>
      </c>
      <c r="E6202" s="64" t="s">
        <v>25</v>
      </c>
      <c r="F6202" s="65" t="s">
        <v>360</v>
      </c>
      <c r="G6202" s="66">
        <v>0.03</v>
      </c>
      <c r="H6202" s="67">
        <v>260.30998699999998</v>
      </c>
      <c r="I6202" s="129">
        <v>7.8092996099999992</v>
      </c>
      <c r="J6202" s="86">
        <v>30.663599999999999</v>
      </c>
      <c r="K6202" s="129">
        <f t="shared" si="172"/>
        <v>0.25467654189331973</v>
      </c>
      <c r="L6202" s="142" t="str">
        <f>VLOOKUP(C6202,[6]Consolidado!$B$1:$H$1000,2,FALSE)</f>
        <v>18th Street Restaurant</v>
      </c>
      <c r="M6202" s="144" t="str">
        <f>VLOOKUP(C6202,[6]Consolidado!$B$1:$H$1000,3,FALSE)</f>
        <v>TB-06 Pdr dining table</v>
      </c>
      <c r="N6202" s="145">
        <v>-0.03</v>
      </c>
      <c r="O6202" s="141"/>
      <c r="P6202" s="141"/>
    </row>
    <row r="6203" spans="1:16" s="71" customFormat="1" ht="16.5" customHeight="1" outlineLevel="1" x14ac:dyDescent="0.2">
      <c r="A6203" s="60" t="s">
        <v>748</v>
      </c>
      <c r="B6203" s="61">
        <v>43069</v>
      </c>
      <c r="C6203" s="141">
        <v>469</v>
      </c>
      <c r="D6203" s="63" t="str">
        <f>VLOOKUP(C6203,[6]Consolidado!$B$1:$H$1000,4,FALSE)</f>
        <v>Finalizada</v>
      </c>
      <c r="E6203" s="64" t="s">
        <v>25</v>
      </c>
      <c r="F6203" s="65" t="s">
        <v>324</v>
      </c>
      <c r="G6203" s="66">
        <v>0.03</v>
      </c>
      <c r="H6203" s="67">
        <v>875.15560800000003</v>
      </c>
      <c r="I6203" s="129">
        <v>26.254668240000001</v>
      </c>
      <c r="J6203" s="86">
        <v>30.663599999999999</v>
      </c>
      <c r="K6203" s="129">
        <f t="shared" si="172"/>
        <v>0.85621610769772638</v>
      </c>
      <c r="L6203" s="142" t="str">
        <f>VLOOKUP(C6203,[6]Consolidado!$B$1:$H$1000,2,FALSE)</f>
        <v>18th Street Restaurant</v>
      </c>
      <c r="M6203" s="144" t="str">
        <f>VLOOKUP(C6203,[6]Consolidado!$B$1:$H$1000,3,FALSE)</f>
        <v>TB-06 Pdr dining table</v>
      </c>
      <c r="N6203" s="145">
        <v>-0.03</v>
      </c>
      <c r="O6203" s="141"/>
      <c r="P6203" s="141"/>
    </row>
    <row r="6204" spans="1:16" s="71" customFormat="1" ht="16.5" customHeight="1" outlineLevel="1" x14ac:dyDescent="0.2">
      <c r="A6204" s="60" t="s">
        <v>748</v>
      </c>
      <c r="B6204" s="61">
        <v>43069</v>
      </c>
      <c r="C6204" s="141">
        <v>469</v>
      </c>
      <c r="D6204" s="63" t="str">
        <f>VLOOKUP(C6204,[6]Consolidado!$B$1:$H$1000,4,FALSE)</f>
        <v>Finalizada</v>
      </c>
      <c r="E6204" s="64" t="s">
        <v>25</v>
      </c>
      <c r="F6204" s="65" t="s">
        <v>320</v>
      </c>
      <c r="G6204" s="66">
        <v>0.53</v>
      </c>
      <c r="H6204" s="67">
        <v>619.3682</v>
      </c>
      <c r="I6204" s="129">
        <v>328.26514600000002</v>
      </c>
      <c r="J6204" s="86">
        <v>30.663599999999999</v>
      </c>
      <c r="K6204" s="129">
        <f t="shared" si="172"/>
        <v>10.705368776008036</v>
      </c>
      <c r="L6204" s="142" t="str">
        <f>VLOOKUP(C6204,[6]Consolidado!$B$1:$H$1000,2,FALSE)</f>
        <v>18th Street Restaurant</v>
      </c>
      <c r="M6204" s="144" t="str">
        <f>VLOOKUP(C6204,[6]Consolidado!$B$1:$H$1000,3,FALSE)</f>
        <v>TB-06 Pdr dining table</v>
      </c>
      <c r="N6204" s="145">
        <v>-0.53</v>
      </c>
      <c r="O6204" s="141"/>
      <c r="P6204" s="141"/>
    </row>
    <row r="6205" spans="1:16" s="71" customFormat="1" ht="16.5" customHeight="1" outlineLevel="1" x14ac:dyDescent="0.2">
      <c r="A6205" s="60" t="s">
        <v>748</v>
      </c>
      <c r="B6205" s="61">
        <v>43069</v>
      </c>
      <c r="C6205" s="141">
        <v>469</v>
      </c>
      <c r="D6205" s="63" t="str">
        <f>VLOOKUP(C6205,[6]Consolidado!$B$1:$H$1000,4,FALSE)</f>
        <v>Finalizada</v>
      </c>
      <c r="E6205" s="64" t="s">
        <v>25</v>
      </c>
      <c r="F6205" s="65" t="s">
        <v>322</v>
      </c>
      <c r="G6205" s="66">
        <v>0.53</v>
      </c>
      <c r="H6205" s="67">
        <v>1315.6757459999999</v>
      </c>
      <c r="I6205" s="129">
        <v>697.30814537999993</v>
      </c>
      <c r="J6205" s="86">
        <v>30.663599999999999</v>
      </c>
      <c r="K6205" s="129">
        <f t="shared" si="172"/>
        <v>22.74058314679294</v>
      </c>
      <c r="L6205" s="142" t="str">
        <f>VLOOKUP(C6205,[6]Consolidado!$B$1:$H$1000,2,FALSE)</f>
        <v>18th Street Restaurant</v>
      </c>
      <c r="M6205" s="144" t="str">
        <f>VLOOKUP(C6205,[6]Consolidado!$B$1:$H$1000,3,FALSE)</f>
        <v>TB-06 Pdr dining table</v>
      </c>
      <c r="N6205" s="145">
        <v>-0.53</v>
      </c>
      <c r="O6205" s="141"/>
      <c r="P6205" s="141"/>
    </row>
    <row r="6206" spans="1:16" s="71" customFormat="1" ht="16.5" customHeight="1" outlineLevel="1" x14ac:dyDescent="0.2">
      <c r="A6206" s="60" t="s">
        <v>748</v>
      </c>
      <c r="B6206" s="61">
        <v>43069</v>
      </c>
      <c r="C6206" s="141">
        <v>469</v>
      </c>
      <c r="D6206" s="63" t="str">
        <f>VLOOKUP(C6206,[6]Consolidado!$B$1:$H$1000,4,FALSE)</f>
        <v>Finalizada</v>
      </c>
      <c r="E6206" s="64" t="s">
        <v>25</v>
      </c>
      <c r="F6206" s="65" t="s">
        <v>319</v>
      </c>
      <c r="G6206" s="66">
        <v>0.44</v>
      </c>
      <c r="H6206" s="67">
        <v>1224.899529</v>
      </c>
      <c r="I6206" s="129">
        <v>538.95579276000001</v>
      </c>
      <c r="J6206" s="86">
        <v>30.663599999999999</v>
      </c>
      <c r="K6206" s="129">
        <f t="shared" si="172"/>
        <v>17.576403056392596</v>
      </c>
      <c r="L6206" s="142" t="str">
        <f>VLOOKUP(C6206,[6]Consolidado!$B$1:$H$1000,2,FALSE)</f>
        <v>18th Street Restaurant</v>
      </c>
      <c r="M6206" s="144" t="str">
        <f>VLOOKUP(C6206,[6]Consolidado!$B$1:$H$1000,3,FALSE)</f>
        <v>TB-06 Pdr dining table</v>
      </c>
      <c r="N6206" s="145">
        <v>-0.44</v>
      </c>
      <c r="O6206" s="141"/>
      <c r="P6206" s="141"/>
    </row>
    <row r="6207" spans="1:16" s="71" customFormat="1" ht="16.5" customHeight="1" outlineLevel="1" x14ac:dyDescent="0.2">
      <c r="A6207" s="60" t="s">
        <v>748</v>
      </c>
      <c r="B6207" s="61">
        <v>43069</v>
      </c>
      <c r="C6207" s="141">
        <v>469</v>
      </c>
      <c r="D6207" s="63" t="str">
        <f>VLOOKUP(C6207,[6]Consolidado!$B$1:$H$1000,4,FALSE)</f>
        <v>Finalizada</v>
      </c>
      <c r="E6207" s="64" t="s">
        <v>25</v>
      </c>
      <c r="F6207" s="65" t="s">
        <v>318</v>
      </c>
      <c r="G6207" s="66">
        <v>0.63</v>
      </c>
      <c r="H6207" s="67">
        <v>979.97469999999998</v>
      </c>
      <c r="I6207" s="129">
        <v>617.38406099999997</v>
      </c>
      <c r="J6207" s="86">
        <v>30.663599999999999</v>
      </c>
      <c r="K6207" s="129">
        <f t="shared" si="172"/>
        <v>20.134102355887762</v>
      </c>
      <c r="L6207" s="142" t="str">
        <f>VLOOKUP(C6207,[6]Consolidado!$B$1:$H$1000,2,FALSE)</f>
        <v>18th Street Restaurant</v>
      </c>
      <c r="M6207" s="144" t="str">
        <f>VLOOKUP(C6207,[6]Consolidado!$B$1:$H$1000,3,FALSE)</f>
        <v>TB-06 Pdr dining table</v>
      </c>
      <c r="N6207" s="145">
        <v>-0.63</v>
      </c>
      <c r="O6207" s="141"/>
      <c r="P6207" s="141"/>
    </row>
    <row r="6208" spans="1:16" s="71" customFormat="1" ht="16.5" customHeight="1" outlineLevel="1" x14ac:dyDescent="0.2">
      <c r="A6208" s="60" t="s">
        <v>748</v>
      </c>
      <c r="B6208" s="61">
        <v>43069</v>
      </c>
      <c r="C6208" s="141">
        <v>469</v>
      </c>
      <c r="D6208" s="63" t="str">
        <f>VLOOKUP(C6208,[6]Consolidado!$B$1:$H$1000,4,FALSE)</f>
        <v>Finalizada</v>
      </c>
      <c r="E6208" s="64" t="s">
        <v>25</v>
      </c>
      <c r="F6208" s="65" t="s">
        <v>328</v>
      </c>
      <c r="G6208" s="66">
        <v>0.19</v>
      </c>
      <c r="H6208" s="67">
        <v>348.65001699999999</v>
      </c>
      <c r="I6208" s="129">
        <v>66.243503230000002</v>
      </c>
      <c r="J6208" s="86">
        <v>30.663599999999999</v>
      </c>
      <c r="K6208" s="129">
        <f t="shared" si="172"/>
        <v>2.1603302687877486</v>
      </c>
      <c r="L6208" s="142" t="str">
        <f>VLOOKUP(C6208,[6]Consolidado!$B$1:$H$1000,2,FALSE)</f>
        <v>18th Street Restaurant</v>
      </c>
      <c r="M6208" s="144" t="str">
        <f>VLOOKUP(C6208,[6]Consolidado!$B$1:$H$1000,3,FALSE)</f>
        <v>TB-06 Pdr dining table</v>
      </c>
      <c r="N6208" s="145">
        <v>-0.19</v>
      </c>
      <c r="O6208" s="141"/>
      <c r="P6208" s="141"/>
    </row>
    <row r="6209" spans="1:16" s="71" customFormat="1" ht="16.5" customHeight="1" outlineLevel="1" x14ac:dyDescent="0.2">
      <c r="A6209" s="60" t="s">
        <v>748</v>
      </c>
      <c r="B6209" s="61">
        <v>43069</v>
      </c>
      <c r="C6209" s="141">
        <v>469</v>
      </c>
      <c r="D6209" s="63" t="str">
        <f>VLOOKUP(C6209,[6]Consolidado!$B$1:$H$1000,4,FALSE)</f>
        <v>Finalizada</v>
      </c>
      <c r="E6209" s="64" t="s">
        <v>25</v>
      </c>
      <c r="F6209" s="65" t="s">
        <v>327</v>
      </c>
      <c r="G6209" s="66">
        <v>0.13</v>
      </c>
      <c r="H6209" s="67">
        <v>1209.67</v>
      </c>
      <c r="I6209" s="129">
        <v>157.25710000000001</v>
      </c>
      <c r="J6209" s="86">
        <v>30.663599999999999</v>
      </c>
      <c r="K6209" s="129">
        <f t="shared" si="172"/>
        <v>5.1284617592194008</v>
      </c>
      <c r="L6209" s="142" t="str">
        <f>VLOOKUP(C6209,[6]Consolidado!$B$1:$H$1000,2,FALSE)</f>
        <v>18th Street Restaurant</v>
      </c>
      <c r="M6209" s="144" t="str">
        <f>VLOOKUP(C6209,[6]Consolidado!$B$1:$H$1000,3,FALSE)</f>
        <v>TB-06 Pdr dining table</v>
      </c>
      <c r="N6209" s="145">
        <v>-0.13</v>
      </c>
      <c r="O6209" s="141"/>
      <c r="P6209" s="141"/>
    </row>
    <row r="6210" spans="1:16" s="71" customFormat="1" ht="16.5" customHeight="1" outlineLevel="1" x14ac:dyDescent="0.2">
      <c r="A6210" s="60" t="s">
        <v>748</v>
      </c>
      <c r="B6210" s="61">
        <v>43069</v>
      </c>
      <c r="C6210" s="141">
        <v>499</v>
      </c>
      <c r="D6210" s="63" t="str">
        <f>VLOOKUP(C6210,[6]Consolidado!$B$1:$H$1000,4,FALSE)</f>
        <v>Finalizada</v>
      </c>
      <c r="E6210" s="64" t="s">
        <v>33</v>
      </c>
      <c r="F6210" s="65" t="s">
        <v>727</v>
      </c>
      <c r="G6210" s="66">
        <v>36</v>
      </c>
      <c r="H6210" s="67">
        <v>2.6417120000000001</v>
      </c>
      <c r="I6210" s="129">
        <v>95.101631999999995</v>
      </c>
      <c r="J6210" s="86">
        <v>30.663599999999999</v>
      </c>
      <c r="K6210" s="129">
        <f t="shared" si="172"/>
        <v>3.1014503189449378</v>
      </c>
      <c r="L6210" s="142" t="str">
        <f>VLOOKUP(C6210,[6]Consolidado!$B$1:$H$1000,2,FALSE)</f>
        <v>18th Street Restaurant</v>
      </c>
      <c r="M6210" s="144" t="str">
        <f>VLOOKUP(C6210,[6]Consolidado!$B$1:$H$1000,3,FALSE)</f>
        <v>TB-07. PDR DINING TABLE</v>
      </c>
      <c r="N6210" s="145">
        <v>-36</v>
      </c>
      <c r="O6210" s="141"/>
      <c r="P6210" s="141"/>
    </row>
    <row r="6211" spans="1:16" s="71" customFormat="1" ht="16.5" customHeight="1" outlineLevel="1" x14ac:dyDescent="0.2">
      <c r="A6211" s="60" t="s">
        <v>748</v>
      </c>
      <c r="B6211" s="61">
        <v>43069</v>
      </c>
      <c r="C6211" s="141">
        <v>499</v>
      </c>
      <c r="D6211" s="63" t="str">
        <f>VLOOKUP(C6211,[6]Consolidado!$B$1:$H$1000,4,FALSE)</f>
        <v>Finalizada</v>
      </c>
      <c r="E6211" s="64" t="s">
        <v>25</v>
      </c>
      <c r="F6211" s="65" t="s">
        <v>360</v>
      </c>
      <c r="G6211" s="66">
        <v>0.03</v>
      </c>
      <c r="H6211" s="67">
        <v>260.30998699999998</v>
      </c>
      <c r="I6211" s="129">
        <v>7.8092996099999992</v>
      </c>
      <c r="J6211" s="86">
        <v>30.663599999999999</v>
      </c>
      <c r="K6211" s="129">
        <f t="shared" si="172"/>
        <v>0.25467654189331973</v>
      </c>
      <c r="L6211" s="142" t="str">
        <f>VLOOKUP(C6211,[6]Consolidado!$B$1:$H$1000,2,FALSE)</f>
        <v>18th Street Restaurant</v>
      </c>
      <c r="M6211" s="144" t="str">
        <f>VLOOKUP(C6211,[6]Consolidado!$B$1:$H$1000,3,FALSE)</f>
        <v>TB-07. PDR DINING TABLE</v>
      </c>
      <c r="N6211" s="145">
        <v>-0.03</v>
      </c>
      <c r="O6211" s="141"/>
      <c r="P6211" s="141"/>
    </row>
    <row r="6212" spans="1:16" s="71" customFormat="1" ht="16.5" customHeight="1" outlineLevel="1" x14ac:dyDescent="0.2">
      <c r="A6212" s="60" t="s">
        <v>748</v>
      </c>
      <c r="B6212" s="61">
        <v>43069</v>
      </c>
      <c r="C6212" s="141">
        <v>499</v>
      </c>
      <c r="D6212" s="63" t="str">
        <f>VLOOKUP(C6212,[6]Consolidado!$B$1:$H$1000,4,FALSE)</f>
        <v>Finalizada</v>
      </c>
      <c r="E6212" s="64" t="s">
        <v>25</v>
      </c>
      <c r="F6212" s="65" t="s">
        <v>324</v>
      </c>
      <c r="G6212" s="66">
        <v>0.03</v>
      </c>
      <c r="H6212" s="67">
        <v>875.15560800000003</v>
      </c>
      <c r="I6212" s="129">
        <v>26.254668240000001</v>
      </c>
      <c r="J6212" s="86">
        <v>30.663599999999999</v>
      </c>
      <c r="K6212" s="129">
        <f t="shared" si="172"/>
        <v>0.85621610769772638</v>
      </c>
      <c r="L6212" s="142" t="str">
        <f>VLOOKUP(C6212,[6]Consolidado!$B$1:$H$1000,2,FALSE)</f>
        <v>18th Street Restaurant</v>
      </c>
      <c r="M6212" s="144" t="str">
        <f>VLOOKUP(C6212,[6]Consolidado!$B$1:$H$1000,3,FALSE)</f>
        <v>TB-07. PDR DINING TABLE</v>
      </c>
      <c r="N6212" s="145">
        <v>-0.03</v>
      </c>
      <c r="O6212" s="141"/>
      <c r="P6212" s="141"/>
    </row>
    <row r="6213" spans="1:16" s="71" customFormat="1" ht="16.5" customHeight="1" outlineLevel="1" x14ac:dyDescent="0.2">
      <c r="A6213" s="60" t="s">
        <v>748</v>
      </c>
      <c r="B6213" s="61">
        <v>43069</v>
      </c>
      <c r="C6213" s="141" t="s">
        <v>89</v>
      </c>
      <c r="D6213" s="63" t="str">
        <f>VLOOKUP(C6213,[6]Consolidado!$B$1:$H$1000,4,FALSE)</f>
        <v>En Proceso</v>
      </c>
      <c r="E6213" s="64" t="s">
        <v>33</v>
      </c>
      <c r="F6213" s="65" t="s">
        <v>727</v>
      </c>
      <c r="G6213" s="66">
        <v>-891.3</v>
      </c>
      <c r="H6213" s="67">
        <v>2.825628</v>
      </c>
      <c r="I6213" s="129">
        <v>-2518.4822363999997</v>
      </c>
      <c r="J6213" s="86">
        <v>30.663599999999999</v>
      </c>
      <c r="K6213" s="129">
        <f t="shared" si="172"/>
        <v>-82.132634015575462</v>
      </c>
      <c r="L6213" s="142" t="str">
        <f>VLOOKUP(C6213,[6]Consolidado!$B$1:$H$1000,2,FALSE)</f>
        <v>Empaque</v>
      </c>
      <c r="M6213" s="144" t="str">
        <f>VLOOKUP(C6213,[6]Consolidado!$B$1:$H$1000,3,FALSE)</f>
        <v>Material de empaque pendiente de distribuir</v>
      </c>
      <c r="N6213" s="145">
        <v>891.3</v>
      </c>
      <c r="O6213" s="141"/>
      <c r="P6213" s="141"/>
    </row>
    <row r="6214" spans="1:16" s="71" customFormat="1" ht="16.5" customHeight="1" outlineLevel="1" x14ac:dyDescent="0.2">
      <c r="A6214" s="60" t="s">
        <v>748</v>
      </c>
      <c r="B6214" s="61">
        <v>43069</v>
      </c>
      <c r="C6214" s="141">
        <v>499</v>
      </c>
      <c r="D6214" s="63" t="str">
        <f>VLOOKUP(C6214,[6]Consolidado!$B$1:$H$1000,4,FALSE)</f>
        <v>Finalizada</v>
      </c>
      <c r="E6214" s="64" t="s">
        <v>25</v>
      </c>
      <c r="F6214" s="65" t="s">
        <v>756</v>
      </c>
      <c r="G6214" s="66">
        <v>0.19</v>
      </c>
      <c r="H6214" s="67">
        <v>692.75</v>
      </c>
      <c r="I6214" s="129">
        <v>131.6225</v>
      </c>
      <c r="J6214" s="86">
        <v>30.663599999999999</v>
      </c>
      <c r="K6214" s="129">
        <f t="shared" si="172"/>
        <v>4.2924672902072816</v>
      </c>
      <c r="L6214" s="142" t="str">
        <f>VLOOKUP(C6214,[6]Consolidado!$B$1:$H$1000,2,FALSE)</f>
        <v>18th Street Restaurant</v>
      </c>
      <c r="M6214" s="144" t="str">
        <f>VLOOKUP(C6214,[6]Consolidado!$B$1:$H$1000,3,FALSE)</f>
        <v>TB-07. PDR DINING TABLE</v>
      </c>
      <c r="N6214" s="145">
        <v>-0.19</v>
      </c>
      <c r="O6214" s="141"/>
      <c r="P6214" s="141"/>
    </row>
    <row r="6215" spans="1:16" s="71" customFormat="1" ht="16.5" customHeight="1" outlineLevel="1" x14ac:dyDescent="0.2">
      <c r="A6215" s="60" t="s">
        <v>748</v>
      </c>
      <c r="B6215" s="61">
        <v>43069</v>
      </c>
      <c r="C6215" s="141">
        <v>499</v>
      </c>
      <c r="D6215" s="63" t="str">
        <f>VLOOKUP(C6215,[6]Consolidado!$B$1:$H$1000,4,FALSE)</f>
        <v>Finalizada</v>
      </c>
      <c r="E6215" s="64" t="s">
        <v>25</v>
      </c>
      <c r="F6215" s="65" t="s">
        <v>320</v>
      </c>
      <c r="G6215" s="66">
        <v>0.25</v>
      </c>
      <c r="H6215" s="67">
        <v>619.3682</v>
      </c>
      <c r="I6215" s="129">
        <v>154.84205</v>
      </c>
      <c r="J6215" s="86">
        <v>30.663599999999999</v>
      </c>
      <c r="K6215" s="129">
        <f t="shared" si="172"/>
        <v>5.0497022528339794</v>
      </c>
      <c r="L6215" s="142" t="str">
        <f>VLOOKUP(C6215,[6]Consolidado!$B$1:$H$1000,2,FALSE)</f>
        <v>18th Street Restaurant</v>
      </c>
      <c r="M6215" s="144" t="str">
        <f>VLOOKUP(C6215,[6]Consolidado!$B$1:$H$1000,3,FALSE)</f>
        <v>TB-07. PDR DINING TABLE</v>
      </c>
      <c r="N6215" s="145">
        <v>-0.25</v>
      </c>
      <c r="O6215" s="141"/>
      <c r="P6215" s="141"/>
    </row>
    <row r="6216" spans="1:16" s="71" customFormat="1" ht="16.5" customHeight="1" outlineLevel="1" x14ac:dyDescent="0.2">
      <c r="A6216" s="60" t="s">
        <v>748</v>
      </c>
      <c r="B6216" s="61">
        <v>43069</v>
      </c>
      <c r="C6216" s="141">
        <v>499</v>
      </c>
      <c r="D6216" s="63" t="str">
        <f>VLOOKUP(C6216,[6]Consolidado!$B$1:$H$1000,4,FALSE)</f>
        <v>Finalizada</v>
      </c>
      <c r="E6216" s="64" t="s">
        <v>25</v>
      </c>
      <c r="F6216" s="65" t="s">
        <v>322</v>
      </c>
      <c r="G6216" s="66">
        <v>0.25</v>
      </c>
      <c r="H6216" s="67">
        <v>1315.6757459999999</v>
      </c>
      <c r="I6216" s="129">
        <v>328.91893649999997</v>
      </c>
      <c r="J6216" s="86">
        <v>30.663599999999999</v>
      </c>
      <c r="K6216" s="129">
        <f t="shared" si="172"/>
        <v>10.726690163581575</v>
      </c>
      <c r="L6216" s="142" t="str">
        <f>VLOOKUP(C6216,[6]Consolidado!$B$1:$H$1000,2,FALSE)</f>
        <v>18th Street Restaurant</v>
      </c>
      <c r="M6216" s="144" t="str">
        <f>VLOOKUP(C6216,[6]Consolidado!$B$1:$H$1000,3,FALSE)</f>
        <v>TB-07. PDR DINING TABLE</v>
      </c>
      <c r="N6216" s="145">
        <v>-0.25</v>
      </c>
      <c r="O6216" s="141"/>
      <c r="P6216" s="141"/>
    </row>
    <row r="6217" spans="1:16" s="71" customFormat="1" ht="16.5" customHeight="1" outlineLevel="1" x14ac:dyDescent="0.2">
      <c r="A6217" s="60" t="s">
        <v>748</v>
      </c>
      <c r="B6217" s="61">
        <v>43069</v>
      </c>
      <c r="C6217" s="141">
        <v>499</v>
      </c>
      <c r="D6217" s="63" t="str">
        <f>VLOOKUP(C6217,[6]Consolidado!$B$1:$H$1000,4,FALSE)</f>
        <v>Finalizada</v>
      </c>
      <c r="E6217" s="64" t="s">
        <v>25</v>
      </c>
      <c r="F6217" s="65" t="s">
        <v>319</v>
      </c>
      <c r="G6217" s="66">
        <v>0.19</v>
      </c>
      <c r="H6217" s="67">
        <v>1224.899529</v>
      </c>
      <c r="I6217" s="129">
        <v>232.73091051</v>
      </c>
      <c r="J6217" s="86">
        <v>30.663599999999999</v>
      </c>
      <c r="K6217" s="129">
        <f t="shared" si="172"/>
        <v>7.5898104107149846</v>
      </c>
      <c r="L6217" s="142" t="str">
        <f>VLOOKUP(C6217,[6]Consolidado!$B$1:$H$1000,2,FALSE)</f>
        <v>18th Street Restaurant</v>
      </c>
      <c r="M6217" s="144" t="str">
        <f>VLOOKUP(C6217,[6]Consolidado!$B$1:$H$1000,3,FALSE)</f>
        <v>TB-07. PDR DINING TABLE</v>
      </c>
      <c r="N6217" s="145">
        <v>-0.19</v>
      </c>
      <c r="O6217" s="141"/>
      <c r="P6217" s="141"/>
    </row>
    <row r="6218" spans="1:16" s="71" customFormat="1" ht="16.5" customHeight="1" outlineLevel="1" x14ac:dyDescent="0.2">
      <c r="A6218" s="60" t="s">
        <v>748</v>
      </c>
      <c r="B6218" s="61">
        <v>43069</v>
      </c>
      <c r="C6218" s="141">
        <v>499</v>
      </c>
      <c r="D6218" s="63" t="str">
        <f>VLOOKUP(C6218,[6]Consolidado!$B$1:$H$1000,4,FALSE)</f>
        <v>Finalizada</v>
      </c>
      <c r="E6218" s="64" t="s">
        <v>25</v>
      </c>
      <c r="F6218" s="65" t="s">
        <v>318</v>
      </c>
      <c r="G6218" s="66">
        <v>0.13</v>
      </c>
      <c r="H6218" s="67">
        <v>979.97469999999998</v>
      </c>
      <c r="I6218" s="129">
        <v>127.396711</v>
      </c>
      <c r="J6218" s="86">
        <v>30.663599999999999</v>
      </c>
      <c r="K6218" s="129">
        <f t="shared" si="172"/>
        <v>4.1546560416911253</v>
      </c>
      <c r="L6218" s="142" t="str">
        <f>VLOOKUP(C6218,[6]Consolidado!$B$1:$H$1000,2,FALSE)</f>
        <v>18th Street Restaurant</v>
      </c>
      <c r="M6218" s="144" t="str">
        <f>VLOOKUP(C6218,[6]Consolidado!$B$1:$H$1000,3,FALSE)</f>
        <v>TB-07. PDR DINING TABLE</v>
      </c>
      <c r="N6218" s="145">
        <v>-0.13</v>
      </c>
      <c r="O6218" s="141"/>
      <c r="P6218" s="141"/>
    </row>
    <row r="6219" spans="1:16" s="71" customFormat="1" ht="16.5" customHeight="1" outlineLevel="1" x14ac:dyDescent="0.2">
      <c r="A6219" s="60" t="s">
        <v>748</v>
      </c>
      <c r="B6219" s="61">
        <v>43069</v>
      </c>
      <c r="C6219" s="141">
        <v>517</v>
      </c>
      <c r="D6219" s="63" t="str">
        <f>VLOOKUP(C6219,[6]Consolidado!$B$1:$H$1000,4,FALSE)</f>
        <v>Finalizada</v>
      </c>
      <c r="E6219" s="64" t="s">
        <v>33</v>
      </c>
      <c r="F6219" s="65" t="s">
        <v>727</v>
      </c>
      <c r="G6219" s="66">
        <v>16.2</v>
      </c>
      <c r="H6219" s="67">
        <v>2.6417120000000001</v>
      </c>
      <c r="I6219" s="129">
        <v>42.795734400000001</v>
      </c>
      <c r="J6219" s="86">
        <v>30.663599999999999</v>
      </c>
      <c r="K6219" s="129">
        <f t="shared" si="172"/>
        <v>1.3956526435252221</v>
      </c>
      <c r="L6219" s="142" t="str">
        <f>VLOOKUP(C6219,[6]Consolidado!$B$1:$H$1000,2,FALSE)</f>
        <v>Papagayo Four Seasons</v>
      </c>
      <c r="M6219" s="144" t="str">
        <f>VLOOKUP(C6219,[6]Consolidado!$B$1:$H$1000,3,FALSE)</f>
        <v>BGE-251 Double ottoman @ Bar</v>
      </c>
      <c r="N6219" s="145">
        <v>-16.2</v>
      </c>
      <c r="O6219" s="141"/>
      <c r="P6219" s="141"/>
    </row>
    <row r="6220" spans="1:16" s="71" customFormat="1" ht="16.5" customHeight="1" outlineLevel="1" x14ac:dyDescent="0.2">
      <c r="A6220" s="60" t="s">
        <v>748</v>
      </c>
      <c r="B6220" s="61">
        <v>43069</v>
      </c>
      <c r="C6220" s="141">
        <v>517</v>
      </c>
      <c r="D6220" s="63" t="str">
        <f>VLOOKUP(C6220,[6]Consolidado!$B$1:$H$1000,4,FALSE)</f>
        <v>Finalizada</v>
      </c>
      <c r="E6220" s="64" t="s">
        <v>25</v>
      </c>
      <c r="F6220" s="65" t="s">
        <v>325</v>
      </c>
      <c r="G6220" s="66">
        <v>0.38</v>
      </c>
      <c r="H6220" s="67">
        <v>919.18</v>
      </c>
      <c r="I6220" s="129">
        <v>349.28839999999997</v>
      </c>
      <c r="J6220" s="86">
        <v>30.663599999999999</v>
      </c>
      <c r="K6220" s="129">
        <f t="shared" si="172"/>
        <v>11.390978228257607</v>
      </c>
      <c r="L6220" s="142" t="str">
        <f>VLOOKUP(C6220,[6]Consolidado!$B$1:$H$1000,2,FALSE)</f>
        <v>Papagayo Four Seasons</v>
      </c>
      <c r="M6220" s="144" t="str">
        <f>VLOOKUP(C6220,[6]Consolidado!$B$1:$H$1000,3,FALSE)</f>
        <v>BGE-251 Double ottoman @ Bar</v>
      </c>
      <c r="N6220" s="145">
        <v>-0.38</v>
      </c>
      <c r="O6220" s="141"/>
      <c r="P6220" s="141"/>
    </row>
    <row r="6221" spans="1:16" s="71" customFormat="1" ht="16.5" customHeight="1" outlineLevel="1" x14ac:dyDescent="0.2">
      <c r="A6221" s="60" t="s">
        <v>748</v>
      </c>
      <c r="B6221" s="61">
        <v>43069</v>
      </c>
      <c r="C6221" s="141">
        <v>379</v>
      </c>
      <c r="D6221" s="63" t="str">
        <f>VLOOKUP(C6221,[6]Consolidado!$B$1:$H$1000,4,FALSE)</f>
        <v>Finalizada</v>
      </c>
      <c r="E6221" s="64" t="s">
        <v>25</v>
      </c>
      <c r="F6221" s="65" t="s">
        <v>350</v>
      </c>
      <c r="G6221" s="66">
        <v>1.81</v>
      </c>
      <c r="H6221" s="67">
        <v>663.14915599999995</v>
      </c>
      <c r="I6221" s="129">
        <v>1200.2999723599999</v>
      </c>
      <c r="J6221" s="86">
        <v>30.663599999999999</v>
      </c>
      <c r="K6221" s="129">
        <f>IFERROR(I6221/J6221,0)</f>
        <v>39.144130903090307</v>
      </c>
      <c r="L6221" s="142" t="str">
        <f>VLOOKUP(C6221,[6]Consolidado!$B$1:$H$1000,2,FALSE)</f>
        <v>Papagayo Four Seasons</v>
      </c>
      <c r="M6221" s="144" t="str">
        <f>VLOOKUP(C6221,[6]Consolidado!$B$1:$H$1000,3,FALSE)</f>
        <v>BGE-253 Low Dining chair @ Outdoor Dining</v>
      </c>
      <c r="N6221" s="145">
        <v>-1.81</v>
      </c>
      <c r="O6221" s="141"/>
      <c r="P6221" s="141"/>
    </row>
    <row r="6222" spans="1:16" s="71" customFormat="1" ht="16.5" customHeight="1" outlineLevel="1" x14ac:dyDescent="0.2">
      <c r="A6222" s="60" t="str">
        <f t="shared" ref="A6222:A6285" si="173">TEXT(B6222,"mmm-aa")</f>
        <v>dic-17</v>
      </c>
      <c r="B6222" s="219">
        <v>43070</v>
      </c>
      <c r="C6222" s="141" t="s">
        <v>821</v>
      </c>
      <c r="D6222" s="63">
        <f>VLOOKUP(C6222,[6]Consolidado!$B$1:$H$1000,4,FALSE)</f>
        <v>0</v>
      </c>
      <c r="E6222" s="221"/>
      <c r="F6222" s="222" t="s">
        <v>824</v>
      </c>
      <c r="G6222" s="223"/>
      <c r="H6222" s="670"/>
      <c r="I6222" s="224">
        <v>394.41616699999997</v>
      </c>
      <c r="J6222" s="225">
        <v>30.791</v>
      </c>
      <c r="K6222" s="226">
        <f>IFERROR(I6222/J6222,0)</f>
        <v>12.809462732616673</v>
      </c>
      <c r="L6222" s="142">
        <f>VLOOKUP(C6222,[6]Consolidado!$B$1:$H$1000,2,FALSE)</f>
        <v>0</v>
      </c>
      <c r="M6222" s="144">
        <f>VLOOKUP(C6222,[6]Consolidado!$B$1:$H$1000,3,FALSE)</f>
        <v>0</v>
      </c>
      <c r="N6222" s="145"/>
      <c r="O6222" s="141"/>
      <c r="P6222" s="141"/>
    </row>
    <row r="6223" spans="1:16" s="71" customFormat="1" ht="16.5" customHeight="1" outlineLevel="1" x14ac:dyDescent="0.2">
      <c r="A6223" s="60" t="str">
        <f t="shared" si="173"/>
        <v>dic-17</v>
      </c>
      <c r="B6223" s="666">
        <v>43070</v>
      </c>
      <c r="C6223" s="141">
        <v>469</v>
      </c>
      <c r="D6223" s="63" t="str">
        <f>VLOOKUP(C6223,[6]Consolidado!$B$1:$H$1000,4,FALSE)</f>
        <v>Finalizada</v>
      </c>
      <c r="E6223" s="664" t="s">
        <v>51</v>
      </c>
      <c r="F6223" s="667" t="s">
        <v>1997</v>
      </c>
      <c r="G6223" s="665">
        <v>6</v>
      </c>
      <c r="H6223" s="670">
        <f>192.58*J6223</f>
        <v>5929.7307800000008</v>
      </c>
      <c r="I6223" s="671">
        <f>H6223*G6223</f>
        <v>35578.384680000003</v>
      </c>
      <c r="J6223" s="668">
        <v>30.791</v>
      </c>
      <c r="K6223" s="672">
        <f>IFERROR(I6223/J6223,0)</f>
        <v>1155.48</v>
      </c>
      <c r="L6223" s="142" t="str">
        <f>VLOOKUP(C6223,[6]Consolidado!$B$1:$H$1000,2,FALSE)</f>
        <v>18th Street Restaurant</v>
      </c>
      <c r="M6223" s="144" t="str">
        <f>VLOOKUP(C6223,[6]Consolidado!$B$1:$H$1000,3,FALSE)</f>
        <v>TB-06 Pdr dining table</v>
      </c>
      <c r="N6223" s="145"/>
      <c r="O6223" s="141"/>
      <c r="P6223" s="141"/>
    </row>
    <row r="6224" spans="1:16" s="71" customFormat="1" ht="16.5" customHeight="1" outlineLevel="1" x14ac:dyDescent="0.2">
      <c r="A6224" s="60" t="str">
        <f t="shared" si="173"/>
        <v>dic-17</v>
      </c>
      <c r="B6224" s="666">
        <v>43070</v>
      </c>
      <c r="C6224" s="141">
        <v>465</v>
      </c>
      <c r="D6224" s="63" t="str">
        <f>VLOOKUP(C6224,[6]Consolidado!$B$1:$H$1000,4,FALSE)</f>
        <v>Finalizada</v>
      </c>
      <c r="E6224" s="664" t="s">
        <v>51</v>
      </c>
      <c r="F6224" s="667" t="s">
        <v>1997</v>
      </c>
      <c r="G6224" s="665">
        <v>10</v>
      </c>
      <c r="H6224" s="670">
        <f t="shared" ref="H6224:H6228" si="174">192.58*J6224</f>
        <v>5929.7307800000008</v>
      </c>
      <c r="I6224" s="671">
        <f>H6224*G6224</f>
        <v>59297.30780000001</v>
      </c>
      <c r="J6224" s="669">
        <v>30.791</v>
      </c>
      <c r="K6224" s="672">
        <f t="shared" ref="K6224:K6228" si="175">IFERROR(I6224/J6224,0)</f>
        <v>1925.8000000000002</v>
      </c>
      <c r="L6224" s="142" t="str">
        <f>VLOOKUP(C6224,[6]Consolidado!$B$1:$H$1000,2,FALSE)</f>
        <v>18th Street Restaurant</v>
      </c>
      <c r="M6224" s="144" t="str">
        <f>VLOOKUP(C6224,[6]Consolidado!$B$1:$H$1000,3,FALSE)</f>
        <v>TB-03 2 top dining table</v>
      </c>
      <c r="N6224" s="145"/>
      <c r="O6224" s="141"/>
      <c r="P6224" s="141"/>
    </row>
    <row r="6225" spans="1:16" s="71" customFormat="1" ht="16.5" customHeight="1" outlineLevel="1" x14ac:dyDescent="0.2">
      <c r="A6225" s="60" t="str">
        <f t="shared" si="173"/>
        <v>dic-17</v>
      </c>
      <c r="B6225" s="666">
        <v>43070</v>
      </c>
      <c r="C6225" s="141">
        <v>466</v>
      </c>
      <c r="D6225" s="63" t="str">
        <f>VLOOKUP(C6225,[6]Consolidado!$B$1:$H$1000,4,FALSE)</f>
        <v>Finalizada</v>
      </c>
      <c r="E6225" s="664" t="s">
        <v>51</v>
      </c>
      <c r="F6225" s="667" t="s">
        <v>1997</v>
      </c>
      <c r="G6225" s="665">
        <v>8</v>
      </c>
      <c r="H6225" s="670">
        <f t="shared" si="174"/>
        <v>5929.7307800000008</v>
      </c>
      <c r="I6225" s="671">
        <f t="shared" ref="I6225:I6228" si="176">H6225*G6225</f>
        <v>47437.846240000006</v>
      </c>
      <c r="J6225" s="669">
        <v>30.791</v>
      </c>
      <c r="K6225" s="672">
        <f t="shared" si="175"/>
        <v>1540.64</v>
      </c>
      <c r="L6225" s="142" t="str">
        <f>VLOOKUP(C6225,[6]Consolidado!$B$1:$H$1000,2,FALSE)</f>
        <v>18th Street Restaurant</v>
      </c>
      <c r="M6225" s="144" t="str">
        <f>VLOOKUP(C6225,[6]Consolidado!$B$1:$H$1000,3,FALSE)</f>
        <v>TB-04 Pill shaped dining table</v>
      </c>
      <c r="N6225" s="145"/>
      <c r="O6225" s="141"/>
      <c r="P6225" s="141"/>
    </row>
    <row r="6226" spans="1:16" s="71" customFormat="1" ht="16.5" customHeight="1" outlineLevel="1" x14ac:dyDescent="0.2">
      <c r="A6226" s="60" t="str">
        <f t="shared" si="173"/>
        <v>dic-17</v>
      </c>
      <c r="B6226" s="666">
        <v>43070</v>
      </c>
      <c r="C6226" s="141">
        <v>467</v>
      </c>
      <c r="D6226" s="63" t="str">
        <f>VLOOKUP(C6226,[6]Consolidado!$B$1:$H$1000,4,FALSE)</f>
        <v>Finalizada</v>
      </c>
      <c r="E6226" s="664" t="s">
        <v>51</v>
      </c>
      <c r="F6226" s="667" t="s">
        <v>1997</v>
      </c>
      <c r="G6226" s="665">
        <v>2</v>
      </c>
      <c r="H6226" s="670">
        <f t="shared" si="174"/>
        <v>5929.7307800000008</v>
      </c>
      <c r="I6226" s="671">
        <f>H6226*G6226</f>
        <v>11859.461560000002</v>
      </c>
      <c r="J6226" s="669">
        <v>30.791</v>
      </c>
      <c r="K6226" s="672">
        <f t="shared" si="175"/>
        <v>385.16</v>
      </c>
      <c r="L6226" s="142" t="str">
        <f>VLOOKUP(C6226,[6]Consolidado!$B$1:$H$1000,2,FALSE)</f>
        <v>18th Street Restaurant</v>
      </c>
      <c r="M6226" s="144" t="str">
        <f>VLOOKUP(C6226,[6]Consolidado!$B$1:$H$1000,3,FALSE)</f>
        <v>TB-04A Pill shaped dining table - large</v>
      </c>
      <c r="N6226" s="145"/>
      <c r="O6226" s="141"/>
      <c r="P6226" s="141"/>
    </row>
    <row r="6227" spans="1:16" s="71" customFormat="1" ht="16.5" customHeight="1" outlineLevel="1" x14ac:dyDescent="0.2">
      <c r="A6227" s="60" t="str">
        <f t="shared" si="173"/>
        <v>dic-17</v>
      </c>
      <c r="B6227" s="666">
        <v>43070</v>
      </c>
      <c r="C6227" s="141">
        <v>468</v>
      </c>
      <c r="D6227" s="63" t="str">
        <f>VLOOKUP(C6227,[6]Consolidado!$B$1:$H$1000,4,FALSE)</f>
        <v>Finalizada</v>
      </c>
      <c r="E6227" s="664" t="s">
        <v>51</v>
      </c>
      <c r="F6227" s="667" t="s">
        <v>1997</v>
      </c>
      <c r="G6227" s="665">
        <v>4</v>
      </c>
      <c r="H6227" s="670">
        <f t="shared" si="174"/>
        <v>5929.7307800000008</v>
      </c>
      <c r="I6227" s="671">
        <f t="shared" si="176"/>
        <v>23718.923120000003</v>
      </c>
      <c r="J6227" s="669">
        <v>30.791</v>
      </c>
      <c r="K6227" s="672">
        <f t="shared" si="175"/>
        <v>770.32</v>
      </c>
      <c r="L6227" s="142" t="str">
        <f>VLOOKUP(C6227,[6]Consolidado!$B$1:$H$1000,2,FALSE)</f>
        <v>18th Street Restaurant</v>
      </c>
      <c r="M6227" s="144" t="str">
        <f>VLOOKUP(C6227,[6]Consolidado!$B$1:$H$1000,3,FALSE)</f>
        <v>TB-05  Communal table @ column</v>
      </c>
      <c r="N6227" s="145"/>
      <c r="O6227" s="141"/>
      <c r="P6227" s="141"/>
    </row>
    <row r="6228" spans="1:16" s="71" customFormat="1" ht="16.5" customHeight="1" outlineLevel="1" x14ac:dyDescent="0.2">
      <c r="A6228" s="60" t="str">
        <f t="shared" si="173"/>
        <v>dic-17</v>
      </c>
      <c r="B6228" s="666">
        <v>43070</v>
      </c>
      <c r="C6228" s="141">
        <v>499</v>
      </c>
      <c r="D6228" s="63" t="str">
        <f>VLOOKUP(C6228,[6]Consolidado!$B$1:$H$1000,4,FALSE)</f>
        <v>Finalizada</v>
      </c>
      <c r="E6228" s="664" t="s">
        <v>51</v>
      </c>
      <c r="F6228" s="667" t="s">
        <v>1997</v>
      </c>
      <c r="G6228" s="665">
        <v>4</v>
      </c>
      <c r="H6228" s="670">
        <f t="shared" si="174"/>
        <v>5929.7307800000008</v>
      </c>
      <c r="I6228" s="671">
        <f t="shared" si="176"/>
        <v>23718.923120000003</v>
      </c>
      <c r="J6228" s="669">
        <v>30.791</v>
      </c>
      <c r="K6228" s="672">
        <f t="shared" si="175"/>
        <v>770.32</v>
      </c>
      <c r="L6228" s="142" t="str">
        <f>VLOOKUP(C6228,[6]Consolidado!$B$1:$H$1000,2,FALSE)</f>
        <v>18th Street Restaurant</v>
      </c>
      <c r="M6228" s="144" t="str">
        <f>VLOOKUP(C6228,[6]Consolidado!$B$1:$H$1000,3,FALSE)</f>
        <v>TB-07. PDR DINING TABLE</v>
      </c>
      <c r="N6228" s="145"/>
      <c r="O6228" s="141"/>
      <c r="P6228" s="141"/>
    </row>
    <row r="6229" spans="1:16" s="71" customFormat="1" ht="16.5" customHeight="1" outlineLevel="1" x14ac:dyDescent="0.2">
      <c r="A6229" s="60" t="str">
        <f t="shared" si="173"/>
        <v>dic-17</v>
      </c>
      <c r="B6229" s="61">
        <v>43073</v>
      </c>
      <c r="C6229" s="141">
        <v>477</v>
      </c>
      <c r="D6229" s="220" t="str">
        <f>IFERROR(VLOOKUP(C6229,Planning!$C$6:$J$248,8,FALSE),"")</f>
        <v/>
      </c>
      <c r="E6229" s="64"/>
      <c r="F6229" s="65" t="s">
        <v>32</v>
      </c>
      <c r="G6229" s="66"/>
      <c r="H6229" s="67"/>
      <c r="I6229" s="215">
        <v>659.94695999999999</v>
      </c>
      <c r="J6229" s="86">
        <v>30.791</v>
      </c>
      <c r="K6229" s="129">
        <f t="shared" ref="K6229:K6259" si="177">IFERROR(I6229/J6229,0)</f>
        <v>21.433112273066804</v>
      </c>
      <c r="L6229" s="142" t="str">
        <f>VLOOKUP(C6229,[6]Consolidado!$B$1:$H$1000,2,FALSE)</f>
        <v>Everything But Water</v>
      </c>
      <c r="M6229" s="144" t="str">
        <f>VLOOKUP(C6229,[6]Consolidado!$B$1:$H$1000,3,FALSE)</f>
        <v>Display Table</v>
      </c>
      <c r="N6229" s="145"/>
      <c r="O6229" s="141"/>
      <c r="P6229" s="141"/>
    </row>
    <row r="6230" spans="1:16" s="71" customFormat="1" ht="16.5" customHeight="1" outlineLevel="1" x14ac:dyDescent="0.2">
      <c r="A6230" s="60" t="str">
        <f t="shared" si="173"/>
        <v>dic-17</v>
      </c>
      <c r="B6230" s="61">
        <v>43073</v>
      </c>
      <c r="C6230" s="141">
        <v>477</v>
      </c>
      <c r="D6230" s="220" t="str">
        <f>IFERROR(VLOOKUP(C6230,Planning!$C$6:$J$248,8,FALSE),"")</f>
        <v/>
      </c>
      <c r="E6230" s="64"/>
      <c r="F6230" s="65" t="s">
        <v>753</v>
      </c>
      <c r="G6230" s="66"/>
      <c r="H6230" s="67"/>
      <c r="I6230" s="215">
        <v>3004.8656430000001</v>
      </c>
      <c r="J6230" s="86">
        <v>30.791</v>
      </c>
      <c r="K6230" s="129">
        <f t="shared" si="177"/>
        <v>97.589089116949765</v>
      </c>
      <c r="L6230" s="142" t="str">
        <f>VLOOKUP(C6230,[6]Consolidado!$B$1:$H$1000,2,FALSE)</f>
        <v>Everything But Water</v>
      </c>
      <c r="M6230" s="144" t="str">
        <f>VLOOKUP(C6230,[6]Consolidado!$B$1:$H$1000,3,FALSE)</f>
        <v>Display Table</v>
      </c>
      <c r="N6230" s="145"/>
      <c r="O6230" s="141"/>
      <c r="P6230" s="141"/>
    </row>
    <row r="6231" spans="1:16" s="71" customFormat="1" ht="16.5" customHeight="1" outlineLevel="1" x14ac:dyDescent="0.2">
      <c r="A6231" s="60" t="str">
        <f t="shared" si="173"/>
        <v>dic-17</v>
      </c>
      <c r="B6231" s="61">
        <v>43073</v>
      </c>
      <c r="C6231" s="141">
        <v>490</v>
      </c>
      <c r="D6231" s="220" t="str">
        <f>IFERROR(VLOOKUP(C6231,Planning!$C$6:$J$248,8,FALSE),"")</f>
        <v/>
      </c>
      <c r="E6231" s="64"/>
      <c r="F6231" s="65" t="s">
        <v>340</v>
      </c>
      <c r="G6231" s="66"/>
      <c r="H6231" s="67"/>
      <c r="I6231" s="215">
        <v>357.97347100000002</v>
      </c>
      <c r="J6231" s="86">
        <v>30.791</v>
      </c>
      <c r="K6231" s="129">
        <f t="shared" si="177"/>
        <v>11.625912474424345</v>
      </c>
      <c r="L6231" s="142" t="str">
        <f>VLOOKUP(C6231,[6]Consolidado!$B$1:$H$1000,2,FALSE)</f>
        <v>Everything But Water</v>
      </c>
      <c r="M6231" s="144" t="str">
        <f>VLOOKUP(C6231,[6]Consolidado!$B$1:$H$1000,3,FALSE)</f>
        <v>Wall Shelf System</v>
      </c>
      <c r="N6231" s="145"/>
      <c r="O6231" s="141"/>
      <c r="P6231" s="141"/>
    </row>
    <row r="6232" spans="1:16" s="71" customFormat="1" ht="16.5" customHeight="1" outlineLevel="1" x14ac:dyDescent="0.2">
      <c r="A6232" s="60" t="str">
        <f t="shared" si="173"/>
        <v>dic-17</v>
      </c>
      <c r="B6232" s="61">
        <v>43073</v>
      </c>
      <c r="C6232" s="141">
        <v>490</v>
      </c>
      <c r="D6232" s="220" t="str">
        <f>IFERROR(VLOOKUP(C6232,Planning!$C$6:$J$248,8,FALSE),"")</f>
        <v/>
      </c>
      <c r="E6232" s="64"/>
      <c r="F6232" s="65" t="s">
        <v>297</v>
      </c>
      <c r="G6232" s="66"/>
      <c r="H6232" s="67"/>
      <c r="I6232" s="215">
        <v>76.22269</v>
      </c>
      <c r="J6232" s="86">
        <v>30.791</v>
      </c>
      <c r="K6232" s="129">
        <f t="shared" si="177"/>
        <v>2.4754860186418108</v>
      </c>
      <c r="L6232" s="142" t="str">
        <f>VLOOKUP(C6232,[6]Consolidado!$B$1:$H$1000,2,FALSE)</f>
        <v>Everything But Water</v>
      </c>
      <c r="M6232" s="144" t="str">
        <f>VLOOKUP(C6232,[6]Consolidado!$B$1:$H$1000,3,FALSE)</f>
        <v>Wall Shelf System</v>
      </c>
      <c r="N6232" s="145"/>
      <c r="O6232" s="141"/>
      <c r="P6232" s="141"/>
    </row>
    <row r="6233" spans="1:16" s="71" customFormat="1" ht="16.5" customHeight="1" outlineLevel="1" x14ac:dyDescent="0.2">
      <c r="A6233" s="60" t="str">
        <f t="shared" si="173"/>
        <v>dic-17</v>
      </c>
      <c r="B6233" s="61">
        <v>43073</v>
      </c>
      <c r="C6233" s="141">
        <v>490</v>
      </c>
      <c r="D6233" s="220" t="str">
        <f>IFERROR(VLOOKUP(C6233,Planning!$C$6:$J$248,8,FALSE),"")</f>
        <v/>
      </c>
      <c r="E6233" s="64"/>
      <c r="F6233" s="65" t="s">
        <v>830</v>
      </c>
      <c r="G6233" s="66"/>
      <c r="H6233" s="67"/>
      <c r="I6233" s="216">
        <v>493.03998000000001</v>
      </c>
      <c r="J6233" s="86">
        <v>30.791</v>
      </c>
      <c r="K6233" s="129">
        <f t="shared" si="177"/>
        <v>16.012470527102074</v>
      </c>
      <c r="L6233" s="142" t="str">
        <f>VLOOKUP(C6233,[6]Consolidado!$B$1:$H$1000,2,FALSE)</f>
        <v>Everything But Water</v>
      </c>
      <c r="M6233" s="144" t="str">
        <f>VLOOKUP(C6233,[6]Consolidado!$B$1:$H$1000,3,FALSE)</f>
        <v>Wall Shelf System</v>
      </c>
      <c r="N6233" s="145"/>
      <c r="O6233" s="141"/>
      <c r="P6233" s="141"/>
    </row>
    <row r="6234" spans="1:16" s="71" customFormat="1" ht="16.5" customHeight="1" outlineLevel="1" x14ac:dyDescent="0.2">
      <c r="A6234" s="60" t="str">
        <f t="shared" si="173"/>
        <v>dic-17</v>
      </c>
      <c r="B6234" s="61">
        <v>43073</v>
      </c>
      <c r="C6234" s="141">
        <v>476</v>
      </c>
      <c r="D6234" s="220" t="str">
        <f>IFERROR(VLOOKUP(C6234,Planning!$C$6:$J$248,8,FALSE),"")</f>
        <v/>
      </c>
      <c r="E6234" s="64"/>
      <c r="F6234" s="65" t="s">
        <v>388</v>
      </c>
      <c r="G6234" s="66"/>
      <c r="H6234" s="67"/>
      <c r="I6234" s="216">
        <v>86.721532999999994</v>
      </c>
      <c r="J6234" s="86">
        <v>30.791</v>
      </c>
      <c r="K6234" s="129">
        <f t="shared" si="177"/>
        <v>2.816457179045825</v>
      </c>
      <c r="L6234" s="142" t="str">
        <f>VLOOKUP(C6234,[6]Consolidado!$B$1:$H$1000,2,FALSE)</f>
        <v>Everything But Water</v>
      </c>
      <c r="M6234" s="144" t="str">
        <f>VLOOKUP(C6234,[6]Consolidado!$B$1:$H$1000,3,FALSE)</f>
        <v>Credenza</v>
      </c>
      <c r="N6234" s="145"/>
      <c r="O6234" s="141"/>
      <c r="P6234" s="141"/>
    </row>
    <row r="6235" spans="1:16" s="71" customFormat="1" ht="16.5" customHeight="1" outlineLevel="1" x14ac:dyDescent="0.2">
      <c r="A6235" s="60" t="str">
        <f t="shared" si="173"/>
        <v>dic-17</v>
      </c>
      <c r="B6235" s="61">
        <v>43073</v>
      </c>
      <c r="C6235" s="141" t="s">
        <v>821</v>
      </c>
      <c r="D6235" s="220" t="str">
        <f>IFERROR(VLOOKUP(C6235,Planning!$C$6:$J$248,8,FALSE),"")</f>
        <v/>
      </c>
      <c r="E6235" s="64"/>
      <c r="F6235" s="65" t="s">
        <v>47</v>
      </c>
      <c r="G6235" s="66"/>
      <c r="H6235" s="67"/>
      <c r="I6235" s="216">
        <v>137.99740700000001</v>
      </c>
      <c r="J6235" s="86">
        <v>30.791</v>
      </c>
      <c r="K6235" s="129">
        <f t="shared" si="177"/>
        <v>4.4817448929882113</v>
      </c>
      <c r="L6235" s="142">
        <f>VLOOKUP(C6235,[6]Consolidado!$B$1:$H$1000,2,FALSE)</f>
        <v>0</v>
      </c>
      <c r="M6235" s="144">
        <f>VLOOKUP(C6235,[6]Consolidado!$B$1:$H$1000,3,FALSE)</f>
        <v>0</v>
      </c>
      <c r="N6235" s="145"/>
      <c r="O6235" s="141"/>
      <c r="P6235" s="141"/>
    </row>
    <row r="6236" spans="1:16" s="71" customFormat="1" ht="16.5" customHeight="1" outlineLevel="1" x14ac:dyDescent="0.2">
      <c r="A6236" s="60" t="str">
        <f t="shared" si="173"/>
        <v>dic-17</v>
      </c>
      <c r="B6236" s="61">
        <v>43073</v>
      </c>
      <c r="C6236" s="141" t="s">
        <v>821</v>
      </c>
      <c r="D6236" s="220" t="str">
        <f>IFERROR(VLOOKUP(C6236,Planning!$C$6:$J$248,8,FALSE),"")</f>
        <v/>
      </c>
      <c r="E6236" s="64"/>
      <c r="F6236" s="65" t="s">
        <v>328</v>
      </c>
      <c r="G6236" s="66"/>
      <c r="H6236" s="67"/>
      <c r="I6236" s="215">
        <v>-1394.600068</v>
      </c>
      <c r="J6236" s="86">
        <v>30.791</v>
      </c>
      <c r="K6236" s="129">
        <f t="shared" si="177"/>
        <v>-45.292457796109254</v>
      </c>
      <c r="L6236" s="142">
        <f>VLOOKUP(C6236,[6]Consolidado!$B$1:$H$1000,2,FALSE)</f>
        <v>0</v>
      </c>
      <c r="M6236" s="144">
        <f>VLOOKUP(C6236,[6]Consolidado!$B$1:$H$1000,3,FALSE)</f>
        <v>0</v>
      </c>
      <c r="N6236" s="145"/>
      <c r="O6236" s="141"/>
      <c r="P6236" s="141"/>
    </row>
    <row r="6237" spans="1:16" s="71" customFormat="1" ht="16.5" customHeight="1" outlineLevel="1" x14ac:dyDescent="0.2">
      <c r="A6237" s="60" t="str">
        <f t="shared" si="173"/>
        <v>dic-17</v>
      </c>
      <c r="B6237" s="61">
        <v>43073</v>
      </c>
      <c r="C6237" s="141" t="s">
        <v>821</v>
      </c>
      <c r="D6237" s="220" t="str">
        <f>IFERROR(VLOOKUP(C6237,Planning!$C$6:$J$248,8,FALSE),"")</f>
        <v/>
      </c>
      <c r="E6237" s="64"/>
      <c r="F6237" s="65" t="s">
        <v>328</v>
      </c>
      <c r="G6237" s="66"/>
      <c r="H6237" s="67"/>
      <c r="I6237" s="215">
        <v>1394.6000690000001</v>
      </c>
      <c r="J6237" s="86">
        <v>30.791</v>
      </c>
      <c r="K6237" s="129">
        <f t="shared" si="177"/>
        <v>45.292457828586279</v>
      </c>
      <c r="L6237" s="142">
        <f>VLOOKUP(C6237,[6]Consolidado!$B$1:$H$1000,2,FALSE)</f>
        <v>0</v>
      </c>
      <c r="M6237" s="144">
        <f>VLOOKUP(C6237,[6]Consolidado!$B$1:$H$1000,3,FALSE)</f>
        <v>0</v>
      </c>
      <c r="N6237" s="145"/>
      <c r="O6237" s="141"/>
      <c r="P6237" s="141"/>
    </row>
    <row r="6238" spans="1:16" s="71" customFormat="1" ht="16.5" customHeight="1" outlineLevel="1" x14ac:dyDescent="0.2">
      <c r="A6238" s="60" t="str">
        <f t="shared" si="173"/>
        <v>dic-17</v>
      </c>
      <c r="B6238" s="61">
        <v>43073</v>
      </c>
      <c r="C6238" s="141" t="s">
        <v>821</v>
      </c>
      <c r="D6238" s="220" t="str">
        <f>IFERROR(VLOOKUP(C6238,Planning!$C$6:$J$248,8,FALSE),"")</f>
        <v/>
      </c>
      <c r="E6238" s="64"/>
      <c r="F6238" s="65" t="s">
        <v>328</v>
      </c>
      <c r="G6238" s="66"/>
      <c r="H6238" s="67"/>
      <c r="I6238" s="215">
        <v>1394.6000690000001</v>
      </c>
      <c r="J6238" s="86">
        <v>30.791</v>
      </c>
      <c r="K6238" s="129">
        <f t="shared" si="177"/>
        <v>45.292457828586279</v>
      </c>
      <c r="L6238" s="142">
        <f>VLOOKUP(C6238,[6]Consolidado!$B$1:$H$1000,2,FALSE)</f>
        <v>0</v>
      </c>
      <c r="M6238" s="144">
        <f>VLOOKUP(C6238,[6]Consolidado!$B$1:$H$1000,3,FALSE)</f>
        <v>0</v>
      </c>
      <c r="N6238" s="145"/>
      <c r="O6238" s="141"/>
      <c r="P6238" s="141"/>
    </row>
    <row r="6239" spans="1:16" s="71" customFormat="1" ht="16.5" customHeight="1" outlineLevel="1" x14ac:dyDescent="0.2">
      <c r="A6239" s="60" t="str">
        <f t="shared" si="173"/>
        <v>dic-17</v>
      </c>
      <c r="B6239" s="61">
        <v>43073</v>
      </c>
      <c r="C6239" s="141" t="s">
        <v>821</v>
      </c>
      <c r="D6239" s="220" t="str">
        <f>IFERROR(VLOOKUP(C6239,Planning!$C$6:$J$248,8,FALSE),"")</f>
        <v/>
      </c>
      <c r="E6239" s="64"/>
      <c r="F6239" s="65" t="s">
        <v>825</v>
      </c>
      <c r="G6239" s="66"/>
      <c r="H6239" s="67"/>
      <c r="I6239" s="216">
        <v>742.50599999999997</v>
      </c>
      <c r="J6239" s="86">
        <v>30.791</v>
      </c>
      <c r="K6239" s="129">
        <f t="shared" si="177"/>
        <v>24.114384073268162</v>
      </c>
      <c r="L6239" s="142">
        <f>VLOOKUP(C6239,[6]Consolidado!$B$1:$H$1000,2,FALSE)</f>
        <v>0</v>
      </c>
      <c r="M6239" s="144">
        <f>VLOOKUP(C6239,[6]Consolidado!$B$1:$H$1000,3,FALSE)</f>
        <v>0</v>
      </c>
      <c r="N6239" s="145"/>
      <c r="O6239" s="141"/>
      <c r="P6239" s="141"/>
    </row>
    <row r="6240" spans="1:16" s="71" customFormat="1" ht="16.5" customHeight="1" outlineLevel="1" x14ac:dyDescent="0.2">
      <c r="A6240" s="60" t="str">
        <f t="shared" si="173"/>
        <v>dic-17</v>
      </c>
      <c r="B6240" s="61">
        <v>43073</v>
      </c>
      <c r="C6240" s="141" t="s">
        <v>821</v>
      </c>
      <c r="D6240" s="220" t="str">
        <f>IFERROR(VLOOKUP(C6240,Planning!$C$6:$J$248,8,FALSE),"")</f>
        <v/>
      </c>
      <c r="E6240" s="64"/>
      <c r="F6240" s="65" t="s">
        <v>37</v>
      </c>
      <c r="G6240" s="66"/>
      <c r="H6240" s="67"/>
      <c r="I6240" s="216">
        <v>661.81333299999994</v>
      </c>
      <c r="J6240" s="86">
        <v>30.791</v>
      </c>
      <c r="K6240" s="129">
        <f t="shared" si="177"/>
        <v>21.493726510993469</v>
      </c>
      <c r="L6240" s="142">
        <f>VLOOKUP(C6240,[6]Consolidado!$B$1:$H$1000,2,FALSE)</f>
        <v>0</v>
      </c>
      <c r="M6240" s="144">
        <f>VLOOKUP(C6240,[6]Consolidado!$B$1:$H$1000,3,FALSE)</f>
        <v>0</v>
      </c>
      <c r="N6240" s="145"/>
      <c r="O6240" s="141"/>
      <c r="P6240" s="141"/>
    </row>
    <row r="6241" spans="1:16" s="71" customFormat="1" ht="16.5" customHeight="1" outlineLevel="1" x14ac:dyDescent="0.2">
      <c r="A6241" s="60" t="str">
        <f t="shared" si="173"/>
        <v>dic-17</v>
      </c>
      <c r="B6241" s="61">
        <v>43073</v>
      </c>
      <c r="C6241" s="141" t="s">
        <v>821</v>
      </c>
      <c r="D6241" s="220" t="str">
        <f>IFERROR(VLOOKUP(C6241,Planning!$C$6:$J$248,8,FALSE),"")</f>
        <v/>
      </c>
      <c r="E6241" s="64"/>
      <c r="F6241" s="65" t="s">
        <v>824</v>
      </c>
      <c r="G6241" s="66"/>
      <c r="H6241" s="67"/>
      <c r="I6241" s="215">
        <v>49.234200999999999</v>
      </c>
      <c r="J6241" s="86">
        <v>30.791</v>
      </c>
      <c r="K6241" s="129">
        <f t="shared" si="177"/>
        <v>1.598980253970316</v>
      </c>
      <c r="L6241" s="142">
        <f>VLOOKUP(C6241,[6]Consolidado!$B$1:$H$1000,2,FALSE)</f>
        <v>0</v>
      </c>
      <c r="M6241" s="144">
        <f>VLOOKUP(C6241,[6]Consolidado!$B$1:$H$1000,3,FALSE)</f>
        <v>0</v>
      </c>
      <c r="N6241" s="145"/>
      <c r="O6241" s="141"/>
      <c r="P6241" s="141"/>
    </row>
    <row r="6242" spans="1:16" s="71" customFormat="1" ht="16.5" customHeight="1" outlineLevel="1" x14ac:dyDescent="0.2">
      <c r="A6242" s="60" t="str">
        <f t="shared" si="173"/>
        <v>dic-17</v>
      </c>
      <c r="B6242" s="61">
        <v>43073</v>
      </c>
      <c r="C6242" s="141">
        <v>477</v>
      </c>
      <c r="D6242" s="220" t="str">
        <f>IFERROR(VLOOKUP(C6242,Planning!$C$6:$J$248,8,FALSE),"")</f>
        <v/>
      </c>
      <c r="E6242" s="64"/>
      <c r="F6242" s="65" t="s">
        <v>403</v>
      </c>
      <c r="G6242" s="66"/>
      <c r="H6242" s="67"/>
      <c r="I6242" s="216">
        <v>48.302331000000002</v>
      </c>
      <c r="J6242" s="86">
        <v>30.791</v>
      </c>
      <c r="K6242" s="129">
        <f t="shared" si="177"/>
        <v>1.5687158910071126</v>
      </c>
      <c r="L6242" s="142" t="str">
        <f>VLOOKUP(C6242,[6]Consolidado!$B$1:$H$1000,2,FALSE)</f>
        <v>Everything But Water</v>
      </c>
      <c r="M6242" s="144" t="str">
        <f>VLOOKUP(C6242,[6]Consolidado!$B$1:$H$1000,3,FALSE)</f>
        <v>Display Table</v>
      </c>
      <c r="N6242" s="145"/>
      <c r="O6242" s="141"/>
      <c r="P6242" s="141"/>
    </row>
    <row r="6243" spans="1:16" s="71" customFormat="1" ht="16.5" customHeight="1" outlineLevel="1" x14ac:dyDescent="0.2">
      <c r="A6243" s="60" t="str">
        <f t="shared" si="173"/>
        <v>dic-17</v>
      </c>
      <c r="B6243" s="61">
        <v>43073</v>
      </c>
      <c r="C6243" s="141">
        <v>490</v>
      </c>
      <c r="D6243" s="220" t="str">
        <f>IFERROR(VLOOKUP(C6243,Planning!$C$6:$J$248,8,FALSE),"")</f>
        <v/>
      </c>
      <c r="E6243" s="64"/>
      <c r="F6243" s="65" t="s">
        <v>831</v>
      </c>
      <c r="G6243" s="66"/>
      <c r="H6243" s="67"/>
      <c r="I6243" s="216">
        <v>15.712</v>
      </c>
      <c r="J6243" s="86">
        <v>30.791</v>
      </c>
      <c r="K6243" s="129">
        <f t="shared" si="177"/>
        <v>0.51027897762333152</v>
      </c>
      <c r="L6243" s="142" t="str">
        <f>VLOOKUP(C6243,[6]Consolidado!$B$1:$H$1000,2,FALSE)</f>
        <v>Everything But Water</v>
      </c>
      <c r="M6243" s="144" t="str">
        <f>VLOOKUP(C6243,[6]Consolidado!$B$1:$H$1000,3,FALSE)</f>
        <v>Wall Shelf System</v>
      </c>
      <c r="N6243" s="145"/>
      <c r="O6243" s="141"/>
      <c r="P6243" s="141"/>
    </row>
    <row r="6244" spans="1:16" s="71" customFormat="1" ht="16.5" customHeight="1" outlineLevel="1" x14ac:dyDescent="0.2">
      <c r="A6244" s="60" t="str">
        <f t="shared" si="173"/>
        <v>dic-17</v>
      </c>
      <c r="B6244" s="61">
        <v>43073</v>
      </c>
      <c r="C6244" s="141" t="s">
        <v>821</v>
      </c>
      <c r="D6244" s="220" t="str">
        <f>IFERROR(VLOOKUP(C6244,Planning!$C$6:$J$248,8,FALSE),"")</f>
        <v/>
      </c>
      <c r="E6244" s="64"/>
      <c r="F6244" s="65" t="s">
        <v>394</v>
      </c>
      <c r="G6244" s="66"/>
      <c r="H6244" s="67"/>
      <c r="I6244" s="216">
        <v>-805.22</v>
      </c>
      <c r="J6244" s="86">
        <v>30.791</v>
      </c>
      <c r="K6244" s="129">
        <f t="shared" si="177"/>
        <v>-26.151148062745609</v>
      </c>
      <c r="L6244" s="142">
        <f>VLOOKUP(C6244,[6]Consolidado!$B$1:$H$1000,2,FALSE)</f>
        <v>0</v>
      </c>
      <c r="M6244" s="144">
        <f>VLOOKUP(C6244,[6]Consolidado!$B$1:$H$1000,3,FALSE)</f>
        <v>0</v>
      </c>
      <c r="N6244" s="145"/>
      <c r="O6244" s="141"/>
      <c r="P6244" s="141"/>
    </row>
    <row r="6245" spans="1:16" s="71" customFormat="1" ht="16.5" customHeight="1" outlineLevel="1" x14ac:dyDescent="0.2">
      <c r="A6245" s="60" t="str">
        <f t="shared" si="173"/>
        <v>dic-17</v>
      </c>
      <c r="B6245" s="61">
        <v>43073</v>
      </c>
      <c r="C6245" s="141" t="s">
        <v>821</v>
      </c>
      <c r="D6245" s="220" t="str">
        <f>IFERROR(VLOOKUP(C6245,Planning!$C$6:$J$248,8,FALSE),"")</f>
        <v/>
      </c>
      <c r="E6245" s="64"/>
      <c r="F6245" s="65" t="s">
        <v>832</v>
      </c>
      <c r="G6245" s="66"/>
      <c r="H6245" s="67"/>
      <c r="I6245" s="216">
        <v>-72</v>
      </c>
      <c r="J6245" s="86">
        <v>30.791</v>
      </c>
      <c r="K6245" s="129">
        <f t="shared" si="177"/>
        <v>-2.3383456204735151</v>
      </c>
      <c r="L6245" s="142">
        <f>VLOOKUP(C6245,[6]Consolidado!$B$1:$H$1000,2,FALSE)</f>
        <v>0</v>
      </c>
      <c r="M6245" s="144">
        <f>VLOOKUP(C6245,[6]Consolidado!$B$1:$H$1000,3,FALSE)</f>
        <v>0</v>
      </c>
      <c r="N6245" s="145"/>
      <c r="O6245" s="141"/>
      <c r="P6245" s="141"/>
    </row>
    <row r="6246" spans="1:16" s="71" customFormat="1" ht="16.5" customHeight="1" outlineLevel="1" x14ac:dyDescent="0.2">
      <c r="A6246" s="60" t="str">
        <f t="shared" si="173"/>
        <v>dic-17</v>
      </c>
      <c r="B6246" s="61">
        <v>43073</v>
      </c>
      <c r="C6246" s="141" t="s">
        <v>821</v>
      </c>
      <c r="D6246" s="220" t="str">
        <f>IFERROR(VLOOKUP(C6246,Planning!$C$6:$J$248,8,FALSE),"")</f>
        <v/>
      </c>
      <c r="E6246" s="64"/>
      <c r="F6246" s="65" t="s">
        <v>43</v>
      </c>
      <c r="G6246" s="66"/>
      <c r="H6246" s="67"/>
      <c r="I6246" s="215">
        <v>-999.99</v>
      </c>
      <c r="J6246" s="86">
        <v>30.791</v>
      </c>
      <c r="K6246" s="129">
        <f t="shared" si="177"/>
        <v>-32.476697736351532</v>
      </c>
      <c r="L6246" s="142">
        <f>VLOOKUP(C6246,[6]Consolidado!$B$1:$H$1000,2,FALSE)</f>
        <v>0</v>
      </c>
      <c r="M6246" s="144">
        <f>VLOOKUP(C6246,[6]Consolidado!$B$1:$H$1000,3,FALSE)</f>
        <v>0</v>
      </c>
      <c r="N6246" s="145"/>
      <c r="O6246" s="141"/>
      <c r="P6246" s="141"/>
    </row>
    <row r="6247" spans="1:16" s="71" customFormat="1" ht="16.5" customHeight="1" outlineLevel="1" x14ac:dyDescent="0.2">
      <c r="A6247" s="60" t="str">
        <f t="shared" si="173"/>
        <v>dic-17</v>
      </c>
      <c r="B6247" s="61">
        <v>43073</v>
      </c>
      <c r="C6247" s="141" t="s">
        <v>821</v>
      </c>
      <c r="D6247" s="220" t="str">
        <f>IFERROR(VLOOKUP(C6247,Planning!$C$6:$J$248,8,FALSE),"")</f>
        <v/>
      </c>
      <c r="E6247" s="64"/>
      <c r="F6247" s="65" t="s">
        <v>833</v>
      </c>
      <c r="G6247" s="66"/>
      <c r="H6247" s="67"/>
      <c r="I6247" s="216">
        <v>149.47999999999999</v>
      </c>
      <c r="J6247" s="86">
        <v>30.791</v>
      </c>
      <c r="K6247" s="129">
        <f t="shared" si="177"/>
        <v>4.8546653242830695</v>
      </c>
      <c r="L6247" s="142">
        <f>VLOOKUP(C6247,[6]Consolidado!$B$1:$H$1000,2,FALSE)</f>
        <v>0</v>
      </c>
      <c r="M6247" s="144">
        <f>VLOOKUP(C6247,[6]Consolidado!$B$1:$H$1000,3,FALSE)</f>
        <v>0</v>
      </c>
      <c r="N6247" s="145"/>
      <c r="O6247" s="141"/>
      <c r="P6247" s="141"/>
    </row>
    <row r="6248" spans="1:16" s="71" customFormat="1" ht="16.5" customHeight="1" outlineLevel="1" x14ac:dyDescent="0.2">
      <c r="A6248" s="60" t="str">
        <f t="shared" si="173"/>
        <v>dic-17</v>
      </c>
      <c r="B6248" s="61">
        <v>43073</v>
      </c>
      <c r="C6248" s="141" t="s">
        <v>821</v>
      </c>
      <c r="D6248" s="220" t="str">
        <f>IFERROR(VLOOKUP(C6248,Planning!$C$6:$J$248,8,FALSE),"")</f>
        <v/>
      </c>
      <c r="E6248" s="64"/>
      <c r="F6248" s="65" t="s">
        <v>832</v>
      </c>
      <c r="G6248" s="66"/>
      <c r="H6248" s="67"/>
      <c r="I6248" s="216">
        <v>62.429250000000003</v>
      </c>
      <c r="J6248" s="86">
        <v>30.791</v>
      </c>
      <c r="K6248" s="129">
        <f t="shared" si="177"/>
        <v>2.0275161573186971</v>
      </c>
      <c r="L6248" s="142">
        <f>VLOOKUP(C6248,[6]Consolidado!$B$1:$H$1000,2,FALSE)</f>
        <v>0</v>
      </c>
      <c r="M6248" s="144">
        <f>VLOOKUP(C6248,[6]Consolidado!$B$1:$H$1000,3,FALSE)</f>
        <v>0</v>
      </c>
      <c r="N6248" s="145"/>
      <c r="O6248" s="141"/>
      <c r="P6248" s="141"/>
    </row>
    <row r="6249" spans="1:16" s="71" customFormat="1" ht="16.5" customHeight="1" outlineLevel="1" x14ac:dyDescent="0.2">
      <c r="A6249" s="60" t="str">
        <f t="shared" si="173"/>
        <v>dic-17</v>
      </c>
      <c r="B6249" s="61">
        <v>43073</v>
      </c>
      <c r="C6249" s="141">
        <v>457</v>
      </c>
      <c r="D6249" s="220" t="str">
        <f>IFERROR(VLOOKUP(C6249,Planning!$C$6:$J$248,8,FALSE),"")</f>
        <v/>
      </c>
      <c r="E6249" s="64"/>
      <c r="F6249" s="65" t="s">
        <v>400</v>
      </c>
      <c r="G6249" s="66"/>
      <c r="H6249" s="67"/>
      <c r="I6249" s="216">
        <v>1932.0220609999999</v>
      </c>
      <c r="J6249" s="86">
        <v>30.791</v>
      </c>
      <c r="K6249" s="129">
        <f t="shared" si="177"/>
        <v>62.746323958299499</v>
      </c>
      <c r="L6249" s="142" t="str">
        <f>VLOOKUP(C6249,[6]Consolidado!$B$1:$H$1000,2,FALSE)</f>
        <v>WEWORK</v>
      </c>
      <c r="M6249" s="144" t="str">
        <f>VLOOKUP(C6249,[6]Consolidado!$B$1:$H$1000,3,FALSE)</f>
        <v>LATAM-Bonanza Chair-WW-CH-MEC-6850-A</v>
      </c>
      <c r="N6249" s="145"/>
      <c r="O6249" s="141"/>
      <c r="P6249" s="141"/>
    </row>
    <row r="6250" spans="1:16" s="71" customFormat="1" ht="16.5" customHeight="1" outlineLevel="1" x14ac:dyDescent="0.2">
      <c r="A6250" s="60" t="str">
        <f t="shared" si="173"/>
        <v>dic-17</v>
      </c>
      <c r="B6250" s="61">
        <v>43073</v>
      </c>
      <c r="C6250" s="141">
        <v>476</v>
      </c>
      <c r="D6250" s="220" t="str">
        <f>IFERROR(VLOOKUP(C6250,Planning!$C$6:$J$248,8,FALSE),"")</f>
        <v/>
      </c>
      <c r="E6250" s="64"/>
      <c r="F6250" s="65" t="s">
        <v>640</v>
      </c>
      <c r="G6250" s="66"/>
      <c r="H6250" s="67"/>
      <c r="I6250" s="216">
        <v>165.83615599999999</v>
      </c>
      <c r="J6250" s="86">
        <v>30.791</v>
      </c>
      <c r="K6250" s="129">
        <f t="shared" si="177"/>
        <v>5.385864570816147</v>
      </c>
      <c r="L6250" s="142" t="str">
        <f>VLOOKUP(C6250,[6]Consolidado!$B$1:$H$1000,2,FALSE)</f>
        <v>Everything But Water</v>
      </c>
      <c r="M6250" s="144" t="str">
        <f>VLOOKUP(C6250,[6]Consolidado!$B$1:$H$1000,3,FALSE)</f>
        <v>Credenza</v>
      </c>
      <c r="N6250" s="145"/>
      <c r="O6250" s="141"/>
      <c r="P6250" s="141"/>
    </row>
    <row r="6251" spans="1:16" s="71" customFormat="1" ht="16.5" customHeight="1" outlineLevel="1" x14ac:dyDescent="0.2">
      <c r="A6251" s="60" t="str">
        <f t="shared" si="173"/>
        <v>dic-17</v>
      </c>
      <c r="B6251" s="61">
        <v>43073</v>
      </c>
      <c r="C6251" s="141">
        <v>59</v>
      </c>
      <c r="D6251" s="220" t="str">
        <f>IFERROR(VLOOKUP(C6251,Planning!$C$6:$J$248,8,FALSE),"")</f>
        <v/>
      </c>
      <c r="E6251" s="64"/>
      <c r="F6251" s="65" t="s">
        <v>403</v>
      </c>
      <c r="G6251" s="66"/>
      <c r="H6251" s="67"/>
      <c r="I6251" s="216">
        <v>-48.302331000000002</v>
      </c>
      <c r="J6251" s="86">
        <v>30.791</v>
      </c>
      <c r="K6251" s="129">
        <f t="shared" si="177"/>
        <v>-1.5687158910071126</v>
      </c>
      <c r="L6251" s="142" t="e">
        <f>VLOOKUP(C6251,[6]Consolidado!$B$1:$H$1000,2,FALSE)</f>
        <v>#N/A</v>
      </c>
      <c r="M6251" s="144" t="e">
        <f>VLOOKUP(C6251,[6]Consolidado!$B$1:$H$1000,3,FALSE)</f>
        <v>#N/A</v>
      </c>
      <c r="N6251" s="145"/>
      <c r="O6251" s="141"/>
      <c r="P6251" s="141"/>
    </row>
    <row r="6252" spans="1:16" ht="12.95" customHeight="1" x14ac:dyDescent="0.25">
      <c r="A6252" s="60" t="str">
        <f t="shared" si="173"/>
        <v>dic-17</v>
      </c>
      <c r="B6252" s="61">
        <v>43073</v>
      </c>
      <c r="C6252" s="47">
        <v>59</v>
      </c>
      <c r="D6252" s="220" t="str">
        <f>IFERROR(VLOOKUP(C6252,Planning!$C$6:$J$248,8,FALSE),"")</f>
        <v/>
      </c>
      <c r="E6252" s="64"/>
      <c r="F6252" s="65" t="s">
        <v>403</v>
      </c>
      <c r="G6252" s="66"/>
      <c r="H6252" s="67"/>
      <c r="I6252" s="216">
        <v>48.302331000000002</v>
      </c>
      <c r="J6252" s="86">
        <v>30.791</v>
      </c>
      <c r="K6252" s="129">
        <f t="shared" si="177"/>
        <v>1.5687158910071126</v>
      </c>
      <c r="L6252" s="142" t="e">
        <f>VLOOKUP(C6252,[6]Consolidado!$B$1:$H$1000,2,FALSE)</f>
        <v>#N/A</v>
      </c>
      <c r="M6252" s="144" t="e">
        <f>VLOOKUP(C6252,[6]Consolidado!$B$1:$H$1000,3,FALSE)</f>
        <v>#N/A</v>
      </c>
    </row>
    <row r="6253" spans="1:16" ht="12.95" customHeight="1" x14ac:dyDescent="0.25">
      <c r="A6253" s="60" t="str">
        <f t="shared" si="173"/>
        <v>dic-17</v>
      </c>
      <c r="B6253" s="61">
        <v>43073</v>
      </c>
      <c r="C6253" s="47">
        <v>490</v>
      </c>
      <c r="D6253" s="220" t="str">
        <f>IFERROR(VLOOKUP(C6253,Planning!$C$6:$J$248,8,FALSE),"")</f>
        <v/>
      </c>
      <c r="E6253" s="64"/>
      <c r="F6253" s="65" t="s">
        <v>834</v>
      </c>
      <c r="G6253" s="66"/>
      <c r="H6253" s="67"/>
      <c r="I6253" s="216">
        <v>3.456</v>
      </c>
      <c r="J6253" s="86">
        <v>30.791</v>
      </c>
      <c r="K6253" s="129">
        <f t="shared" si="177"/>
        <v>0.11224058978272872</v>
      </c>
      <c r="L6253" s="142" t="str">
        <f>VLOOKUP(C6253,[6]Consolidado!$B$1:$H$1000,2,FALSE)</f>
        <v>Everything But Water</v>
      </c>
      <c r="M6253" s="144" t="str">
        <f>VLOOKUP(C6253,[6]Consolidado!$B$1:$H$1000,3,FALSE)</f>
        <v>Wall Shelf System</v>
      </c>
    </row>
    <row r="6254" spans="1:16" ht="12.95" customHeight="1" x14ac:dyDescent="0.25">
      <c r="A6254" s="60" t="str">
        <f t="shared" si="173"/>
        <v>dic-17</v>
      </c>
      <c r="B6254" s="61">
        <v>43073</v>
      </c>
      <c r="C6254" s="47">
        <v>490</v>
      </c>
      <c r="D6254" s="220" t="str">
        <f>IFERROR(VLOOKUP(C6254,Planning!$C$6:$J$248,8,FALSE),"")</f>
        <v/>
      </c>
      <c r="E6254" s="64"/>
      <c r="F6254" s="65" t="s">
        <v>835</v>
      </c>
      <c r="G6254" s="66"/>
      <c r="H6254" s="67"/>
      <c r="I6254" s="216">
        <v>9.2319999999999993</v>
      </c>
      <c r="J6254" s="86">
        <v>30.791</v>
      </c>
      <c r="K6254" s="129">
        <f t="shared" si="177"/>
        <v>0.29982787178071513</v>
      </c>
      <c r="L6254" s="142" t="str">
        <f>VLOOKUP(C6254,[6]Consolidado!$B$1:$H$1000,2,FALSE)</f>
        <v>Everything But Water</v>
      </c>
      <c r="M6254" s="144" t="str">
        <f>VLOOKUP(C6254,[6]Consolidado!$B$1:$H$1000,3,FALSE)</f>
        <v>Wall Shelf System</v>
      </c>
    </row>
    <row r="6255" spans="1:16" ht="12.95" customHeight="1" x14ac:dyDescent="0.25">
      <c r="A6255" s="60" t="str">
        <f t="shared" si="173"/>
        <v>dic-17</v>
      </c>
      <c r="B6255" s="61">
        <v>43073</v>
      </c>
      <c r="C6255" s="47">
        <v>457</v>
      </c>
      <c r="D6255" s="220" t="str">
        <f>IFERROR(VLOOKUP(C6255,Planning!$C$6:$J$248,8,FALSE),"")</f>
        <v/>
      </c>
      <c r="E6255" s="64"/>
      <c r="F6255" s="65" t="s">
        <v>399</v>
      </c>
      <c r="G6255" s="66"/>
      <c r="H6255" s="67"/>
      <c r="I6255" s="216">
        <v>1222.947598</v>
      </c>
      <c r="J6255" s="86">
        <v>30.791</v>
      </c>
      <c r="K6255" s="129">
        <f t="shared" si="177"/>
        <v>39.71769666460979</v>
      </c>
      <c r="L6255" s="142" t="str">
        <f>VLOOKUP(C6255,[6]Consolidado!$B$1:$H$1000,2,FALSE)</f>
        <v>WEWORK</v>
      </c>
      <c r="M6255" s="144" t="str">
        <f>VLOOKUP(C6255,[6]Consolidado!$B$1:$H$1000,3,FALSE)</f>
        <v>LATAM-Bonanza Chair-WW-CH-MEC-6850-A</v>
      </c>
    </row>
    <row r="6256" spans="1:16" ht="12.95" customHeight="1" x14ac:dyDescent="0.25">
      <c r="A6256" s="60" t="str">
        <f t="shared" si="173"/>
        <v>dic-17</v>
      </c>
      <c r="B6256" s="61">
        <v>43073</v>
      </c>
      <c r="C6256" s="47">
        <v>476</v>
      </c>
      <c r="D6256" s="220" t="str">
        <f>IFERROR(VLOOKUP(C6256,Planning!$C$6:$J$248,8,FALSE),"")</f>
        <v/>
      </c>
      <c r="E6256" s="64"/>
      <c r="F6256" s="65" t="s">
        <v>391</v>
      </c>
      <c r="G6256" s="66"/>
      <c r="H6256" s="67"/>
      <c r="I6256" s="216">
        <v>200.15750700000001</v>
      </c>
      <c r="J6256" s="86">
        <v>30.791</v>
      </c>
      <c r="K6256" s="129">
        <f t="shared" si="177"/>
        <v>6.5005198596992626</v>
      </c>
      <c r="L6256" s="142" t="str">
        <f>VLOOKUP(C6256,[6]Consolidado!$B$1:$H$1000,2,FALSE)</f>
        <v>Everything But Water</v>
      </c>
      <c r="M6256" s="144" t="str">
        <f>VLOOKUP(C6256,[6]Consolidado!$B$1:$H$1000,3,FALSE)</f>
        <v>Credenza</v>
      </c>
    </row>
    <row r="6257" spans="1:13" ht="12.95" customHeight="1" x14ac:dyDescent="0.25">
      <c r="A6257" s="60" t="str">
        <f t="shared" si="173"/>
        <v>dic-17</v>
      </c>
      <c r="B6257" s="61">
        <v>43074</v>
      </c>
      <c r="C6257" s="47">
        <v>476</v>
      </c>
      <c r="D6257" s="220" t="str">
        <f>IFERROR(VLOOKUP(C6257,Planning!$C$6:$J$248,8,FALSE),"")</f>
        <v/>
      </c>
      <c r="E6257" s="64"/>
      <c r="F6257" s="65" t="s">
        <v>836</v>
      </c>
      <c r="G6257" s="66"/>
      <c r="H6257" s="67"/>
      <c r="I6257" s="216">
        <v>22.516306</v>
      </c>
      <c r="J6257" s="86">
        <v>30.791</v>
      </c>
      <c r="K6257" s="129">
        <f t="shared" si="177"/>
        <v>0.73126257672696571</v>
      </c>
      <c r="L6257" s="142" t="str">
        <f>VLOOKUP(C6257,[6]Consolidado!$B$1:$H$1000,2,FALSE)</f>
        <v>Everything But Water</v>
      </c>
      <c r="M6257" s="144" t="str">
        <f>VLOOKUP(C6257,[6]Consolidado!$B$1:$H$1000,3,FALSE)</f>
        <v>Credenza</v>
      </c>
    </row>
    <row r="6258" spans="1:13" ht="12.95" customHeight="1" x14ac:dyDescent="0.25">
      <c r="A6258" s="60" t="str">
        <f t="shared" si="173"/>
        <v>dic-17</v>
      </c>
      <c r="B6258" s="61">
        <v>43074</v>
      </c>
      <c r="C6258" s="47">
        <v>476</v>
      </c>
      <c r="D6258" s="220" t="str">
        <f>IFERROR(VLOOKUP(C6258,Planning!$C$6:$J$248,8,FALSE),"")</f>
        <v/>
      </c>
      <c r="E6258" s="64"/>
      <c r="F6258" s="65" t="s">
        <v>836</v>
      </c>
      <c r="G6258" s="66"/>
      <c r="H6258" s="67"/>
      <c r="I6258" s="216">
        <v>-22.516306</v>
      </c>
      <c r="J6258" s="86">
        <v>30.791</v>
      </c>
      <c r="K6258" s="129">
        <f t="shared" si="177"/>
        <v>-0.73126257672696571</v>
      </c>
      <c r="L6258" s="142" t="str">
        <f>VLOOKUP(C6258,[6]Consolidado!$B$1:$H$1000,2,FALSE)</f>
        <v>Everything But Water</v>
      </c>
      <c r="M6258" s="144" t="str">
        <f>VLOOKUP(C6258,[6]Consolidado!$B$1:$H$1000,3,FALSE)</f>
        <v>Credenza</v>
      </c>
    </row>
    <row r="6259" spans="1:13" ht="12.95" customHeight="1" x14ac:dyDescent="0.25">
      <c r="A6259" s="60" t="str">
        <f t="shared" si="173"/>
        <v>dic-17</v>
      </c>
      <c r="B6259" s="61">
        <v>43074</v>
      </c>
      <c r="C6259" s="47">
        <v>490</v>
      </c>
      <c r="D6259" s="220" t="str">
        <f>IFERROR(VLOOKUP(C6259,Planning!$C$6:$J$248,8,FALSE),"")</f>
        <v/>
      </c>
      <c r="E6259" s="64"/>
      <c r="F6259" s="65" t="s">
        <v>837</v>
      </c>
      <c r="G6259" s="66"/>
      <c r="H6259" s="67"/>
      <c r="I6259" s="216">
        <v>33.783174000000002</v>
      </c>
      <c r="J6259" s="86">
        <v>30.791</v>
      </c>
      <c r="K6259" s="129">
        <f t="shared" si="177"/>
        <v>1.0971769023415934</v>
      </c>
      <c r="L6259" s="142" t="str">
        <f>VLOOKUP(C6259,[6]Consolidado!$B$1:$H$1000,2,FALSE)</f>
        <v>Everything But Water</v>
      </c>
      <c r="M6259" s="144" t="str">
        <f>VLOOKUP(C6259,[6]Consolidado!$B$1:$H$1000,3,FALSE)</f>
        <v>Wall Shelf System</v>
      </c>
    </row>
    <row r="6260" spans="1:13" ht="12.95" customHeight="1" x14ac:dyDescent="0.25">
      <c r="A6260" s="60" t="str">
        <f t="shared" si="173"/>
        <v>dic-17</v>
      </c>
      <c r="B6260" s="61">
        <v>43074</v>
      </c>
      <c r="C6260" s="47">
        <v>458</v>
      </c>
      <c r="D6260" s="220" t="str">
        <f>IFERROR(VLOOKUP(C6260,Planning!$C$6:$J$248,8,FALSE),"")</f>
        <v/>
      </c>
      <c r="E6260" s="64"/>
      <c r="F6260" s="65" t="s">
        <v>468</v>
      </c>
      <c r="G6260" s="66"/>
      <c r="H6260" s="67"/>
      <c r="I6260" s="216">
        <v>4789.7017530000003</v>
      </c>
      <c r="J6260" s="86">
        <v>30.791</v>
      </c>
      <c r="K6260" s="129">
        <f t="shared" ref="K6260:K6268" si="178">IFERROR(I6260/J6260,0)</f>
        <v>155.55525163197038</v>
      </c>
      <c r="L6260" s="142" t="str">
        <f>VLOOKUP(C6260,[6]Consolidado!$B$1:$H$1000,2,FALSE)</f>
        <v>WEWORK</v>
      </c>
      <c r="M6260" s="144" t="str">
        <f>VLOOKUP(C6260,[6]Consolidado!$B$1:$H$1000,3,FALSE)</f>
        <v>LATAM-Bonanza Chair-WW-CH-MEC-6850-B</v>
      </c>
    </row>
    <row r="6261" spans="1:13" ht="12.95" customHeight="1" x14ac:dyDescent="0.25">
      <c r="A6261" s="60" t="str">
        <f t="shared" si="173"/>
        <v>dic-17</v>
      </c>
      <c r="B6261" s="61">
        <v>43074</v>
      </c>
      <c r="C6261" s="47">
        <v>457</v>
      </c>
      <c r="D6261" s="220" t="str">
        <f>IFERROR(VLOOKUP(C6261,Planning!$C$6:$J$248,8,FALSE),"")</f>
        <v/>
      </c>
      <c r="E6261" s="64"/>
      <c r="F6261" s="65" t="s">
        <v>838</v>
      </c>
      <c r="G6261" s="66"/>
      <c r="H6261" s="67"/>
      <c r="I6261" s="216">
        <v>11335.879459</v>
      </c>
      <c r="J6261" s="86">
        <v>30.791</v>
      </c>
      <c r="K6261" s="129">
        <f t="shared" si="178"/>
        <v>368.15561232178231</v>
      </c>
      <c r="L6261" s="142" t="str">
        <f>VLOOKUP(C6261,[6]Consolidado!$B$1:$H$1000,2,FALSE)</f>
        <v>WEWORK</v>
      </c>
      <c r="M6261" s="144" t="str">
        <f>VLOOKUP(C6261,[6]Consolidado!$B$1:$H$1000,3,FALSE)</f>
        <v>LATAM-Bonanza Chair-WW-CH-MEC-6850-A</v>
      </c>
    </row>
    <row r="6262" spans="1:13" ht="12.95" customHeight="1" x14ac:dyDescent="0.25">
      <c r="A6262" s="60" t="str">
        <f t="shared" si="173"/>
        <v>dic-17</v>
      </c>
      <c r="B6262" s="61">
        <v>43074</v>
      </c>
      <c r="C6262" s="47">
        <v>458</v>
      </c>
      <c r="D6262" s="220" t="str">
        <f>IFERROR(VLOOKUP(C6262,Planning!$C$6:$J$248,8,FALSE),"")</f>
        <v/>
      </c>
      <c r="E6262" s="64"/>
      <c r="F6262" s="65" t="s">
        <v>838</v>
      </c>
      <c r="G6262" s="66"/>
      <c r="H6262" s="67"/>
      <c r="I6262" s="216">
        <v>11335.879459</v>
      </c>
      <c r="J6262" s="86">
        <v>30.791</v>
      </c>
      <c r="K6262" s="129">
        <f t="shared" si="178"/>
        <v>368.15561232178231</v>
      </c>
      <c r="L6262" s="142" t="str">
        <f>VLOOKUP(C6262,[6]Consolidado!$B$1:$H$1000,2,FALSE)</f>
        <v>WEWORK</v>
      </c>
      <c r="M6262" s="144" t="str">
        <f>VLOOKUP(C6262,[6]Consolidado!$B$1:$H$1000,3,FALSE)</f>
        <v>LATAM-Bonanza Chair-WW-CH-MEC-6850-B</v>
      </c>
    </row>
    <row r="6263" spans="1:13" ht="12.95" customHeight="1" x14ac:dyDescent="0.25">
      <c r="A6263" s="60" t="str">
        <f t="shared" si="173"/>
        <v>dic-17</v>
      </c>
      <c r="B6263" s="61">
        <v>43074</v>
      </c>
      <c r="C6263" s="47">
        <v>414</v>
      </c>
      <c r="D6263" s="220" t="str">
        <f>IFERROR(VLOOKUP(C6263,Planning!$C$6:$J$248,8,FALSE),"")</f>
        <v/>
      </c>
      <c r="E6263" s="64"/>
      <c r="F6263" s="65" t="s">
        <v>457</v>
      </c>
      <c r="G6263" s="66"/>
      <c r="H6263" s="67"/>
      <c r="I6263" s="216">
        <v>-1566.8620289999999</v>
      </c>
      <c r="J6263" s="86">
        <v>30.791</v>
      </c>
      <c r="K6263" s="129">
        <f t="shared" si="178"/>
        <v>-50.887013380533269</v>
      </c>
      <c r="L6263" s="142" t="str">
        <f>VLOOKUP(C6263,[6]Consolidado!$B$1:$H$1000,2,FALSE)</f>
        <v>WEWORK</v>
      </c>
      <c r="M6263" s="144" t="str">
        <f>VLOOKUP(C6263,[6]Consolidado!$B$1:$H$1000,3,FALSE)</f>
        <v>EC-Bonanza Chair-WW-CH-MEC-6850-A</v>
      </c>
    </row>
    <row r="6264" spans="1:13" ht="12.95" customHeight="1" x14ac:dyDescent="0.25">
      <c r="A6264" s="60" t="str">
        <f t="shared" si="173"/>
        <v>dic-17</v>
      </c>
      <c r="B6264" s="61">
        <v>43074</v>
      </c>
      <c r="C6264" s="47">
        <v>473</v>
      </c>
      <c r="D6264" s="220" t="str">
        <f>IFERROR(VLOOKUP(C6264,Planning!$C$6:$J$248,8,FALSE),"")</f>
        <v/>
      </c>
      <c r="E6264" s="64"/>
      <c r="F6264" s="65" t="s">
        <v>436</v>
      </c>
      <c r="G6264" s="66"/>
      <c r="H6264" s="67"/>
      <c r="I6264" s="216">
        <v>447</v>
      </c>
      <c r="J6264" s="86">
        <v>30.791</v>
      </c>
      <c r="K6264" s="129">
        <f t="shared" si="178"/>
        <v>14.517229060439739</v>
      </c>
      <c r="L6264" s="142" t="str">
        <f>VLOOKUP(C6264,[6]Consolidado!$B$1:$H$1000,2,FALSE)</f>
        <v>WEWORK</v>
      </c>
      <c r="M6264" s="144" t="str">
        <f>VLOOKUP(C6264,[6]Consolidado!$B$1:$H$1000,3,FALSE)</f>
        <v>LATAM-Leon Dining Chair WW-CH-MEC-6849-A</v>
      </c>
    </row>
    <row r="6265" spans="1:13" ht="12.95" customHeight="1" x14ac:dyDescent="0.25">
      <c r="A6265" s="60" t="str">
        <f t="shared" si="173"/>
        <v>dic-17</v>
      </c>
      <c r="B6265" s="61">
        <v>43074</v>
      </c>
      <c r="C6265" s="47">
        <v>476</v>
      </c>
      <c r="D6265" s="220" t="str">
        <f>IFERROR(VLOOKUP(C6265,Planning!$C$6:$J$248,8,FALSE),"")</f>
        <v/>
      </c>
      <c r="E6265" s="64"/>
      <c r="F6265" s="65" t="s">
        <v>396</v>
      </c>
      <c r="G6265" s="66"/>
      <c r="H6265" s="67"/>
      <c r="I6265" s="216">
        <v>604.52499999999998</v>
      </c>
      <c r="J6265" s="86">
        <v>30.791</v>
      </c>
      <c r="K6265" s="129">
        <f t="shared" si="178"/>
        <v>19.633172030788216</v>
      </c>
      <c r="L6265" s="142" t="str">
        <f>VLOOKUP(C6265,[6]Consolidado!$B$1:$H$1000,2,FALSE)</f>
        <v>Everything But Water</v>
      </c>
      <c r="M6265" s="144" t="str">
        <f>VLOOKUP(C6265,[6]Consolidado!$B$1:$H$1000,3,FALSE)</f>
        <v>Credenza</v>
      </c>
    </row>
    <row r="6266" spans="1:13" ht="12.95" customHeight="1" x14ac:dyDescent="0.25">
      <c r="A6266" s="60" t="str">
        <f t="shared" si="173"/>
        <v>dic-17</v>
      </c>
      <c r="B6266" s="61">
        <v>43074</v>
      </c>
      <c r="C6266" s="47">
        <v>478</v>
      </c>
      <c r="D6266" s="220" t="str">
        <f>IFERROR(VLOOKUP(C6266,Planning!$C$6:$J$248,8,FALSE),"")</f>
        <v/>
      </c>
      <c r="E6266" s="64"/>
      <c r="F6266" s="65" t="s">
        <v>394</v>
      </c>
      <c r="G6266" s="66"/>
      <c r="H6266" s="67"/>
      <c r="I6266" s="216">
        <v>805.22</v>
      </c>
      <c r="J6266" s="86">
        <v>30.791</v>
      </c>
      <c r="K6266" s="129">
        <f t="shared" si="178"/>
        <v>26.151148062745609</v>
      </c>
      <c r="L6266" s="142" t="str">
        <f>VLOOKUP(C6266,[6]Consolidado!$B$1:$H$1000,2,FALSE)</f>
        <v>Everything But Water</v>
      </c>
      <c r="M6266" s="144" t="str">
        <f>VLOOKUP(C6266,[6]Consolidado!$B$1:$H$1000,3,FALSE)</f>
        <v>Daybed</v>
      </c>
    </row>
    <row r="6267" spans="1:13" ht="12.95" customHeight="1" x14ac:dyDescent="0.25">
      <c r="A6267" s="60" t="str">
        <f t="shared" si="173"/>
        <v>dic-17</v>
      </c>
      <c r="B6267" s="61">
        <v>43074</v>
      </c>
      <c r="C6267" s="47">
        <v>457</v>
      </c>
      <c r="D6267" s="220" t="str">
        <f>IFERROR(VLOOKUP(C6267,Planning!$C$6:$J$248,8,FALSE),"")</f>
        <v/>
      </c>
      <c r="E6267" s="64"/>
      <c r="F6267" s="65" t="s">
        <v>457</v>
      </c>
      <c r="G6267" s="66"/>
      <c r="H6267" s="67"/>
      <c r="I6267" s="216">
        <v>12018.301396999999</v>
      </c>
      <c r="J6267" s="86">
        <v>30.791</v>
      </c>
      <c r="K6267" s="129">
        <f t="shared" si="178"/>
        <v>390.31864496118993</v>
      </c>
      <c r="L6267" s="142" t="str">
        <f>VLOOKUP(C6267,[6]Consolidado!$B$1:$H$1000,2,FALSE)</f>
        <v>WEWORK</v>
      </c>
      <c r="M6267" s="144" t="str">
        <f>VLOOKUP(C6267,[6]Consolidado!$B$1:$H$1000,3,FALSE)</f>
        <v>LATAM-Bonanza Chair-WW-CH-MEC-6850-A</v>
      </c>
    </row>
    <row r="6268" spans="1:13" ht="12.95" customHeight="1" x14ac:dyDescent="0.25">
      <c r="A6268" s="60" t="str">
        <f t="shared" si="173"/>
        <v>dic-17</v>
      </c>
      <c r="B6268" s="61">
        <v>43075</v>
      </c>
      <c r="C6268" s="47">
        <v>478</v>
      </c>
      <c r="D6268" s="220" t="str">
        <f>IFERROR(VLOOKUP(C6268,Planning!$C$6:$J$248,8,FALSE),"")</f>
        <v/>
      </c>
      <c r="E6268" s="64"/>
      <c r="F6268" s="65" t="s">
        <v>352</v>
      </c>
      <c r="G6268" s="66"/>
      <c r="H6268" s="67"/>
      <c r="I6268" s="216">
        <v>13.701517000000001</v>
      </c>
      <c r="J6268" s="86">
        <v>30.791</v>
      </c>
      <c r="K6268" s="129">
        <f t="shared" si="178"/>
        <v>0.44498447598324187</v>
      </c>
      <c r="L6268" s="142" t="str">
        <f>VLOOKUP(C6268,[6]Consolidado!$B$1:$H$1000,2,FALSE)</f>
        <v>Everything But Water</v>
      </c>
      <c r="M6268" s="144" t="str">
        <f>VLOOKUP(C6268,[6]Consolidado!$B$1:$H$1000,3,FALSE)</f>
        <v>Daybed</v>
      </c>
    </row>
    <row r="6269" spans="1:13" ht="12.95" customHeight="1" x14ac:dyDescent="0.25">
      <c r="A6269" s="60" t="str">
        <f t="shared" si="173"/>
        <v>dic-17</v>
      </c>
      <c r="B6269" s="61">
        <v>43075</v>
      </c>
      <c r="C6269" s="47">
        <v>478</v>
      </c>
      <c r="D6269" s="220" t="str">
        <f>IFERROR(VLOOKUP(C6269,Planning!$C$6:$J$248,8,FALSE),"")</f>
        <v/>
      </c>
      <c r="E6269" s="64"/>
      <c r="F6269" s="65" t="s">
        <v>32</v>
      </c>
      <c r="G6269" s="66"/>
      <c r="H6269" s="67"/>
      <c r="I6269" s="216">
        <v>183.3186</v>
      </c>
      <c r="J6269" s="86">
        <v>30.791</v>
      </c>
      <c r="K6269" s="129">
        <f t="shared" ref="K6269:K6283" si="179">IFERROR(I6269/J6269,0)</f>
        <v>5.9536422980741124</v>
      </c>
      <c r="L6269" s="142" t="str">
        <f>VLOOKUP(C6269,[6]Consolidado!$B$1:$H$1000,2,FALSE)</f>
        <v>Everything But Water</v>
      </c>
      <c r="M6269" s="144" t="str">
        <f>VLOOKUP(C6269,[6]Consolidado!$B$1:$H$1000,3,FALSE)</f>
        <v>Daybed</v>
      </c>
    </row>
    <row r="6270" spans="1:13" ht="12.95" customHeight="1" x14ac:dyDescent="0.25">
      <c r="A6270" s="60" t="str">
        <f t="shared" si="173"/>
        <v>dic-17</v>
      </c>
      <c r="B6270" s="61">
        <v>43076</v>
      </c>
      <c r="C6270" s="47">
        <v>457</v>
      </c>
      <c r="D6270" s="220" t="str">
        <f>IFERROR(VLOOKUP(C6270,Planning!$C$6:$J$248,8,FALSE),"")</f>
        <v/>
      </c>
      <c r="E6270" s="64"/>
      <c r="F6270" s="65" t="s">
        <v>457</v>
      </c>
      <c r="G6270" s="66"/>
      <c r="H6270" s="67"/>
      <c r="I6270" s="216">
        <v>10976.572964000001</v>
      </c>
      <c r="J6270" s="86">
        <v>30.791</v>
      </c>
      <c r="K6270" s="129">
        <f t="shared" si="179"/>
        <v>356.4864071969082</v>
      </c>
      <c r="L6270" s="142" t="str">
        <f>VLOOKUP(C6270,[6]Consolidado!$B$1:$H$1000,2,FALSE)</f>
        <v>WEWORK</v>
      </c>
      <c r="M6270" s="144" t="str">
        <f>VLOOKUP(C6270,[6]Consolidado!$B$1:$H$1000,3,FALSE)</f>
        <v>LATAM-Bonanza Chair-WW-CH-MEC-6850-A</v>
      </c>
    </row>
    <row r="6271" spans="1:13" ht="12.95" customHeight="1" x14ac:dyDescent="0.25">
      <c r="A6271" s="60" t="str">
        <f t="shared" si="173"/>
        <v>dic-17</v>
      </c>
      <c r="B6271" s="61">
        <v>43076</v>
      </c>
      <c r="C6271" s="47">
        <v>376</v>
      </c>
      <c r="D6271" s="220" t="str">
        <f>IFERROR(VLOOKUP(C6271,Planning!$C$6:$J$248,8,FALSE),"")</f>
        <v/>
      </c>
      <c r="E6271" s="64"/>
      <c r="F6271" s="65" t="s">
        <v>470</v>
      </c>
      <c r="G6271" s="66"/>
      <c r="H6271" s="67"/>
      <c r="I6271" s="216">
        <v>-2946.5409639999998</v>
      </c>
      <c r="J6271" s="86">
        <v>30.791</v>
      </c>
      <c r="K6271" s="129">
        <f t="shared" si="179"/>
        <v>-95.694877204377889</v>
      </c>
      <c r="L6271" s="142" t="str">
        <f>VLOOKUP(C6271,[6]Consolidado!$B$1:$H$1000,2,FALSE)</f>
        <v>Papagayo Four Seasons</v>
      </c>
      <c r="M6271" s="144" t="str">
        <f>VLOOKUP(C6271,[6]Consolidado!$B$1:$H$1000,3,FALSE)</f>
        <v>SPG-200 Counter stool @ Live Edge Table</v>
      </c>
    </row>
    <row r="6272" spans="1:13" ht="12.95" customHeight="1" x14ac:dyDescent="0.25">
      <c r="A6272" s="60" t="str">
        <f t="shared" si="173"/>
        <v>dic-17</v>
      </c>
      <c r="B6272" s="61">
        <v>43076</v>
      </c>
      <c r="C6272" s="47">
        <v>457</v>
      </c>
      <c r="D6272" s="220" t="str">
        <f>IFERROR(VLOOKUP(C6272,Planning!$C$6:$J$248,8,FALSE),"")</f>
        <v/>
      </c>
      <c r="E6272" s="64"/>
      <c r="F6272" s="65" t="s">
        <v>457</v>
      </c>
      <c r="G6272" s="66"/>
      <c r="H6272" s="67"/>
      <c r="I6272" s="216">
        <v>-2924.524496</v>
      </c>
      <c r="J6272" s="86">
        <v>30.791</v>
      </c>
      <c r="K6272" s="129">
        <f t="shared" si="179"/>
        <v>-94.979847877626582</v>
      </c>
      <c r="L6272" s="142" t="str">
        <f>VLOOKUP(C6272,[6]Consolidado!$B$1:$H$1000,2,FALSE)</f>
        <v>WEWORK</v>
      </c>
      <c r="M6272" s="144" t="str">
        <f>VLOOKUP(C6272,[6]Consolidado!$B$1:$H$1000,3,FALSE)</f>
        <v>LATAM-Bonanza Chair-WW-CH-MEC-6850-A</v>
      </c>
    </row>
    <row r="6273" spans="1:13" ht="12.95" customHeight="1" x14ac:dyDescent="0.25">
      <c r="A6273" s="60" t="str">
        <f t="shared" si="173"/>
        <v>dic-17</v>
      </c>
      <c r="B6273" s="61">
        <v>43076</v>
      </c>
      <c r="C6273" s="47">
        <v>476</v>
      </c>
      <c r="D6273" s="220" t="str">
        <f>IFERROR(VLOOKUP(C6273,Planning!$C$6:$J$248,8,FALSE),"")</f>
        <v/>
      </c>
      <c r="E6273" s="64"/>
      <c r="F6273" s="65" t="s">
        <v>839</v>
      </c>
      <c r="G6273" s="66"/>
      <c r="H6273" s="67"/>
      <c r="I6273" s="216">
        <v>4350.1383519999999</v>
      </c>
      <c r="J6273" s="86">
        <v>30.791</v>
      </c>
      <c r="K6273" s="129">
        <f t="shared" si="179"/>
        <v>141.27954116462601</v>
      </c>
      <c r="L6273" s="142" t="str">
        <f>VLOOKUP(C6273,[6]Consolidado!$B$1:$H$1000,2,FALSE)</f>
        <v>Everything But Water</v>
      </c>
      <c r="M6273" s="144" t="str">
        <f>VLOOKUP(C6273,[6]Consolidado!$B$1:$H$1000,3,FALSE)</f>
        <v>Credenza</v>
      </c>
    </row>
    <row r="6274" spans="1:13" ht="12.95" customHeight="1" x14ac:dyDescent="0.25">
      <c r="A6274" s="60" t="str">
        <f t="shared" si="173"/>
        <v>dic-17</v>
      </c>
      <c r="B6274" s="61">
        <v>43076</v>
      </c>
      <c r="C6274" s="47">
        <v>490</v>
      </c>
      <c r="D6274" s="220" t="str">
        <f>IFERROR(VLOOKUP(C6274,Planning!$C$6:$J$248,8,FALSE),"")</f>
        <v/>
      </c>
      <c r="E6274" s="64"/>
      <c r="F6274" s="65" t="s">
        <v>839</v>
      </c>
      <c r="G6274" s="66"/>
      <c r="H6274" s="67"/>
      <c r="I6274" s="216">
        <v>9211.4179600000007</v>
      </c>
      <c r="J6274" s="86">
        <v>30.791</v>
      </c>
      <c r="K6274" s="129">
        <f t="shared" si="179"/>
        <v>299.15942840440391</v>
      </c>
      <c r="L6274" s="142" t="str">
        <f>VLOOKUP(C6274,[6]Consolidado!$B$1:$H$1000,2,FALSE)</f>
        <v>Everything But Water</v>
      </c>
      <c r="M6274" s="144" t="str">
        <f>VLOOKUP(C6274,[6]Consolidado!$B$1:$H$1000,3,FALSE)</f>
        <v>Wall Shelf System</v>
      </c>
    </row>
    <row r="6275" spans="1:13" ht="12.95" customHeight="1" x14ac:dyDescent="0.25">
      <c r="A6275" s="60" t="str">
        <f t="shared" si="173"/>
        <v>dic-17</v>
      </c>
      <c r="B6275" s="61">
        <v>43076</v>
      </c>
      <c r="C6275" s="47">
        <v>476</v>
      </c>
      <c r="D6275" s="220" t="str">
        <f>IFERROR(VLOOKUP(C6275,Planning!$C$6:$J$248,8,FALSE),"")</f>
        <v/>
      </c>
      <c r="E6275" s="64"/>
      <c r="F6275" s="65" t="s">
        <v>840</v>
      </c>
      <c r="G6275" s="66"/>
      <c r="H6275" s="67"/>
      <c r="I6275" s="216">
        <v>761.45895700000005</v>
      </c>
      <c r="J6275" s="86">
        <v>30.791</v>
      </c>
      <c r="K6275" s="129">
        <f t="shared" si="179"/>
        <v>24.729919684323342</v>
      </c>
      <c r="L6275" s="142" t="str">
        <f>VLOOKUP(C6275,[6]Consolidado!$B$1:$H$1000,2,FALSE)</f>
        <v>Everything But Water</v>
      </c>
      <c r="M6275" s="144" t="str">
        <f>VLOOKUP(C6275,[6]Consolidado!$B$1:$H$1000,3,FALSE)</f>
        <v>Credenza</v>
      </c>
    </row>
    <row r="6276" spans="1:13" ht="12.95" customHeight="1" x14ac:dyDescent="0.25">
      <c r="A6276" s="60" t="str">
        <f t="shared" si="173"/>
        <v>dic-17</v>
      </c>
      <c r="B6276" s="61">
        <v>43076</v>
      </c>
      <c r="C6276" s="47">
        <v>490</v>
      </c>
      <c r="D6276" s="220" t="str">
        <f>IFERROR(VLOOKUP(C6276,Planning!$C$6:$J$248,8,FALSE),"")</f>
        <v/>
      </c>
      <c r="E6276" s="64"/>
      <c r="F6276" s="65" t="s">
        <v>840</v>
      </c>
      <c r="G6276" s="66"/>
      <c r="H6276" s="67"/>
      <c r="I6276" s="216">
        <v>979.23621900000001</v>
      </c>
      <c r="J6276" s="86">
        <v>30.791</v>
      </c>
      <c r="K6276" s="129">
        <f t="shared" si="179"/>
        <v>31.802676723717969</v>
      </c>
      <c r="L6276" s="142" t="str">
        <f>VLOOKUP(C6276,[6]Consolidado!$B$1:$H$1000,2,FALSE)</f>
        <v>Everything But Water</v>
      </c>
      <c r="M6276" s="144" t="str">
        <f>VLOOKUP(C6276,[6]Consolidado!$B$1:$H$1000,3,FALSE)</f>
        <v>Wall Shelf System</v>
      </c>
    </row>
    <row r="6277" spans="1:13" ht="12.95" customHeight="1" x14ac:dyDescent="0.25">
      <c r="A6277" s="60" t="str">
        <f t="shared" si="173"/>
        <v>dic-17</v>
      </c>
      <c r="B6277" s="61">
        <v>43076</v>
      </c>
      <c r="C6277" s="47">
        <v>474</v>
      </c>
      <c r="D6277" s="220" t="str">
        <f>IFERROR(VLOOKUP(C6277,Planning!$C$6:$J$248,8,FALSE),"")</f>
        <v/>
      </c>
      <c r="E6277" s="64"/>
      <c r="F6277" s="65" t="s">
        <v>77</v>
      </c>
      <c r="G6277" s="66"/>
      <c r="H6277" s="67"/>
      <c r="I6277" s="216">
        <v>2200.1645109999999</v>
      </c>
      <c r="J6277" s="86">
        <v>30.791</v>
      </c>
      <c r="K6277" s="129">
        <f t="shared" si="179"/>
        <v>71.454792341918093</v>
      </c>
      <c r="L6277" s="142" t="str">
        <f>VLOOKUP(C6277,[6]Consolidado!$B$1:$H$1000,2,FALSE)</f>
        <v>WEWORK</v>
      </c>
      <c r="M6277" s="144" t="str">
        <f>VLOOKUP(C6277,[6]Consolidado!$B$1:$H$1000,3,FALSE)</f>
        <v>LATAM-Leon Dining Chair WW-CH-MEC-6849-B</v>
      </c>
    </row>
    <row r="6278" spans="1:13" ht="12.95" customHeight="1" x14ac:dyDescent="0.25">
      <c r="A6278" s="60" t="str">
        <f t="shared" si="173"/>
        <v>dic-17</v>
      </c>
      <c r="B6278" s="61">
        <v>43076</v>
      </c>
      <c r="C6278" s="47">
        <v>474</v>
      </c>
      <c r="D6278" s="220" t="str">
        <f>IFERROR(VLOOKUP(C6278,Planning!$C$6:$J$248,8,FALSE),"")</f>
        <v/>
      </c>
      <c r="E6278" s="64"/>
      <c r="F6278" s="65" t="s">
        <v>371</v>
      </c>
      <c r="G6278" s="66"/>
      <c r="H6278" s="67"/>
      <c r="I6278" s="216">
        <v>643.76568399999996</v>
      </c>
      <c r="J6278" s="86">
        <v>30.791</v>
      </c>
      <c r="K6278" s="129">
        <f t="shared" si="179"/>
        <v>20.907592608229677</v>
      </c>
      <c r="L6278" s="142" t="str">
        <f>VLOOKUP(C6278,[6]Consolidado!$B$1:$H$1000,2,FALSE)</f>
        <v>WEWORK</v>
      </c>
      <c r="M6278" s="144" t="str">
        <f>VLOOKUP(C6278,[6]Consolidado!$B$1:$H$1000,3,FALSE)</f>
        <v>LATAM-Leon Dining Chair WW-CH-MEC-6849-B</v>
      </c>
    </row>
    <row r="6279" spans="1:13" ht="12.95" customHeight="1" x14ac:dyDescent="0.25">
      <c r="A6279" s="60" t="str">
        <f t="shared" si="173"/>
        <v>dic-17</v>
      </c>
      <c r="B6279" s="61">
        <v>43076</v>
      </c>
      <c r="C6279" s="47">
        <v>473</v>
      </c>
      <c r="D6279" s="220" t="str">
        <f>IFERROR(VLOOKUP(C6279,Planning!$C$6:$J$248,8,FALSE),"")</f>
        <v/>
      </c>
      <c r="E6279" s="64"/>
      <c r="F6279" s="65" t="s">
        <v>753</v>
      </c>
      <c r="G6279" s="66"/>
      <c r="H6279" s="67"/>
      <c r="I6279" s="216">
        <v>6009.7312849999998</v>
      </c>
      <c r="J6279" s="86">
        <v>30.791</v>
      </c>
      <c r="K6279" s="129">
        <f t="shared" si="179"/>
        <v>195.1781782014225</v>
      </c>
      <c r="L6279" s="142" t="str">
        <f>VLOOKUP(C6279,[6]Consolidado!$B$1:$H$1000,2,FALSE)</f>
        <v>WEWORK</v>
      </c>
      <c r="M6279" s="144" t="str">
        <f>VLOOKUP(C6279,[6]Consolidado!$B$1:$H$1000,3,FALSE)</f>
        <v>LATAM-Leon Dining Chair WW-CH-MEC-6849-A</v>
      </c>
    </row>
    <row r="6280" spans="1:13" ht="12.95" customHeight="1" x14ac:dyDescent="0.25">
      <c r="A6280" s="60" t="str">
        <f t="shared" si="173"/>
        <v>dic-17</v>
      </c>
      <c r="B6280" s="61">
        <v>43076</v>
      </c>
      <c r="C6280" s="47">
        <v>473</v>
      </c>
      <c r="D6280" s="220" t="str">
        <f>IFERROR(VLOOKUP(C6280,Planning!$C$6:$J$248,8,FALSE),"")</f>
        <v/>
      </c>
      <c r="E6280" s="64"/>
      <c r="F6280" s="65" t="s">
        <v>751</v>
      </c>
      <c r="G6280" s="66"/>
      <c r="H6280" s="67"/>
      <c r="I6280" s="216">
        <v>30606.813980999999</v>
      </c>
      <c r="J6280" s="86">
        <v>30.791</v>
      </c>
      <c r="K6280" s="129">
        <f t="shared" si="179"/>
        <v>994.01818651554026</v>
      </c>
      <c r="L6280" s="142" t="str">
        <f>VLOOKUP(C6280,[6]Consolidado!$B$1:$H$1000,2,FALSE)</f>
        <v>WEWORK</v>
      </c>
      <c r="M6280" s="144" t="str">
        <f>VLOOKUP(C6280,[6]Consolidado!$B$1:$H$1000,3,FALSE)</f>
        <v>LATAM-Leon Dining Chair WW-CH-MEC-6849-A</v>
      </c>
    </row>
    <row r="6281" spans="1:13" ht="12.95" customHeight="1" x14ac:dyDescent="0.25">
      <c r="A6281" s="60" t="str">
        <f t="shared" si="173"/>
        <v>dic-17</v>
      </c>
      <c r="B6281" s="61">
        <v>43077</v>
      </c>
      <c r="C6281" s="47">
        <v>374</v>
      </c>
      <c r="D6281" s="220" t="str">
        <f>IFERROR(VLOOKUP(C6281,Planning!$C$6:$J$248,8,FALSE),"")</f>
        <v/>
      </c>
      <c r="E6281" s="64"/>
      <c r="F6281" s="65" t="s">
        <v>436</v>
      </c>
      <c r="G6281" s="66"/>
      <c r="H6281" s="67"/>
      <c r="I6281" s="216">
        <v>447</v>
      </c>
      <c r="J6281" s="86">
        <v>30.791</v>
      </c>
      <c r="K6281" s="129">
        <f t="shared" si="179"/>
        <v>14.517229060439739</v>
      </c>
      <c r="L6281" s="142" t="str">
        <f>VLOOKUP(C6281,[6]Consolidado!$B$1:$H$1000,2,FALSE)</f>
        <v>Papagayo Four Seasons</v>
      </c>
      <c r="M6281" s="144" t="str">
        <f>VLOOKUP(C6281,[6]Consolidado!$B$1:$H$1000,3,FALSE)</f>
        <v>IT-407 Bar table @ Bar</v>
      </c>
    </row>
    <row r="6282" spans="1:13" ht="12.95" customHeight="1" x14ac:dyDescent="0.25">
      <c r="A6282" s="60" t="str">
        <f t="shared" si="173"/>
        <v>dic-17</v>
      </c>
      <c r="B6282" s="61">
        <v>43080</v>
      </c>
      <c r="C6282" s="47">
        <v>479</v>
      </c>
      <c r="D6282" s="220" t="str">
        <f>IFERROR(VLOOKUP(C6282,Planning!$C$6:$J$248,8,FALSE),"")</f>
        <v/>
      </c>
      <c r="E6282" s="64"/>
      <c r="F6282" s="65" t="s">
        <v>352</v>
      </c>
      <c r="G6282" s="66"/>
      <c r="H6282" s="67"/>
      <c r="I6282" s="216">
        <v>57.089652000000001</v>
      </c>
      <c r="J6282" s="86">
        <v>30.791</v>
      </c>
      <c r="K6282" s="129">
        <f t="shared" si="179"/>
        <v>1.8541019128966256</v>
      </c>
      <c r="L6282" s="142" t="str">
        <f>VLOOKUP(C6282,[6]Consolidado!$B$1:$H$1000,2,FALSE)</f>
        <v>Everything But Water</v>
      </c>
      <c r="M6282" s="144" t="str">
        <f>VLOOKUP(C6282,[6]Consolidado!$B$1:$H$1000,3,FALSE)</f>
        <v>Fitting Room Bench / Nesting Table</v>
      </c>
    </row>
    <row r="6283" spans="1:13" ht="12.95" customHeight="1" x14ac:dyDescent="0.25">
      <c r="A6283" s="60" t="str">
        <f t="shared" si="173"/>
        <v>dic-17</v>
      </c>
      <c r="B6283" s="61">
        <v>43080</v>
      </c>
      <c r="C6283" s="47">
        <v>479</v>
      </c>
      <c r="D6283" s="220" t="str">
        <f>IFERROR(VLOOKUP(C6283,Planning!$C$6:$J$248,8,FALSE),"")</f>
        <v/>
      </c>
      <c r="E6283" s="64"/>
      <c r="F6283" s="65" t="s">
        <v>32</v>
      </c>
      <c r="G6283" s="66"/>
      <c r="H6283" s="67"/>
      <c r="I6283" s="216">
        <v>439.96463999999997</v>
      </c>
      <c r="J6283" s="86">
        <v>30.791</v>
      </c>
      <c r="K6283" s="129">
        <f t="shared" si="179"/>
        <v>14.288741515377868</v>
      </c>
      <c r="L6283" s="142" t="str">
        <f>VLOOKUP(C6283,[6]Consolidado!$B$1:$H$1000,2,FALSE)</f>
        <v>Everything But Water</v>
      </c>
      <c r="M6283" s="144" t="str">
        <f>VLOOKUP(C6283,[6]Consolidado!$B$1:$H$1000,3,FALSE)</f>
        <v>Fitting Room Bench / Nesting Table</v>
      </c>
    </row>
    <row r="6284" spans="1:13" ht="12.95" customHeight="1" x14ac:dyDescent="0.25">
      <c r="A6284" s="60" t="str">
        <f t="shared" si="173"/>
        <v>dic-17</v>
      </c>
      <c r="B6284" s="61">
        <v>43081</v>
      </c>
      <c r="C6284" s="47">
        <v>476</v>
      </c>
      <c r="D6284" s="220" t="str">
        <f>IFERROR(VLOOKUP(C6284,Planning!$C$6:$J$248,8,FALSE),"")</f>
        <v/>
      </c>
      <c r="E6284" s="64"/>
      <c r="F6284" s="65" t="s">
        <v>352</v>
      </c>
      <c r="G6284" s="66"/>
      <c r="H6284" s="67"/>
      <c r="I6284" s="216">
        <v>11.41793</v>
      </c>
      <c r="J6284" s="86">
        <v>30.791</v>
      </c>
      <c r="K6284" s="129">
        <f t="shared" ref="K6284:K6297" si="180">IFERROR(I6284/J6284,0)</f>
        <v>0.37082036958851611</v>
      </c>
      <c r="L6284" s="142" t="str">
        <f>VLOOKUP(C6284,[6]Consolidado!$B$1:$H$1000,2,FALSE)</f>
        <v>Everything But Water</v>
      </c>
      <c r="M6284" s="144" t="str">
        <f>VLOOKUP(C6284,[6]Consolidado!$B$1:$H$1000,3,FALSE)</f>
        <v>Credenza</v>
      </c>
    </row>
    <row r="6285" spans="1:13" ht="12.95" customHeight="1" x14ac:dyDescent="0.25">
      <c r="A6285" s="60" t="str">
        <f t="shared" si="173"/>
        <v>dic-17</v>
      </c>
      <c r="B6285" s="61">
        <v>43081</v>
      </c>
      <c r="C6285" s="47">
        <v>473</v>
      </c>
      <c r="D6285" s="220" t="str">
        <f>IFERROR(VLOOKUP(C6285,Planning!$C$6:$J$248,8,FALSE),"")</f>
        <v/>
      </c>
      <c r="E6285" s="64"/>
      <c r="F6285" s="65" t="s">
        <v>753</v>
      </c>
      <c r="G6285" s="66"/>
      <c r="H6285" s="67"/>
      <c r="I6285" s="216">
        <v>3004.8656430000001</v>
      </c>
      <c r="J6285" s="86">
        <v>30.791</v>
      </c>
      <c r="K6285" s="129">
        <f t="shared" si="180"/>
        <v>97.589089116949765</v>
      </c>
      <c r="L6285" s="142" t="str">
        <f>VLOOKUP(C6285,[6]Consolidado!$B$1:$H$1000,2,FALSE)</f>
        <v>WEWORK</v>
      </c>
      <c r="M6285" s="144" t="str">
        <f>VLOOKUP(C6285,[6]Consolidado!$B$1:$H$1000,3,FALSE)</f>
        <v>LATAM-Leon Dining Chair WW-CH-MEC-6849-A</v>
      </c>
    </row>
    <row r="6286" spans="1:13" ht="12.95" customHeight="1" x14ac:dyDescent="0.25">
      <c r="A6286" s="60" t="str">
        <f t="shared" ref="A6286:A6349" si="181">TEXT(B6286,"mmm-aa")</f>
        <v>dic-17</v>
      </c>
      <c r="B6286" s="61">
        <v>43082</v>
      </c>
      <c r="C6286" s="47">
        <v>515</v>
      </c>
      <c r="D6286" s="220" t="str">
        <f>IFERROR(VLOOKUP(C6286,Planning!$C$6:$J$248,8,FALSE),"")</f>
        <v/>
      </c>
      <c r="E6286" s="64"/>
      <c r="F6286" s="65" t="s">
        <v>39</v>
      </c>
      <c r="G6286" s="66"/>
      <c r="H6286" s="67"/>
      <c r="I6286" s="216">
        <v>-27.44</v>
      </c>
      <c r="J6286" s="86">
        <v>30.791</v>
      </c>
      <c r="K6286" s="129">
        <f t="shared" si="180"/>
        <v>-0.89116949758046182</v>
      </c>
      <c r="L6286" s="142" t="str">
        <f>VLOOKUP(C6286,[6]Consolidado!$B$1:$H$1000,2,FALSE)</f>
        <v>Canoe Westfield (Reposition)</v>
      </c>
      <c r="M6286" s="144" t="str">
        <f>VLOOKUP(C6286,[6]Consolidado!$B$1:$H$1000,3,FALSE)</f>
        <v>CH 115 Chair , Teak &amp; Metal (Lounge Chair)</v>
      </c>
    </row>
    <row r="6287" spans="1:13" ht="12.95" customHeight="1" x14ac:dyDescent="0.25">
      <c r="A6287" s="60" t="str">
        <f t="shared" si="181"/>
        <v>dic-17</v>
      </c>
      <c r="B6287" s="61">
        <v>43082</v>
      </c>
      <c r="C6287" s="47">
        <v>515</v>
      </c>
      <c r="D6287" s="220" t="str">
        <f>IFERROR(VLOOKUP(C6287,Planning!$C$6:$J$248,8,FALSE),"")</f>
        <v/>
      </c>
      <c r="E6287" s="64"/>
      <c r="F6287" s="65" t="s">
        <v>39</v>
      </c>
      <c r="G6287" s="66"/>
      <c r="H6287" s="67"/>
      <c r="I6287" s="216">
        <v>26.870944000000001</v>
      </c>
      <c r="J6287" s="86">
        <v>30.791</v>
      </c>
      <c r="K6287" s="129">
        <f t="shared" si="180"/>
        <v>0.87268825306095943</v>
      </c>
      <c r="L6287" s="142" t="str">
        <f>VLOOKUP(C6287,[6]Consolidado!$B$1:$H$1000,2,FALSE)</f>
        <v>Canoe Westfield (Reposition)</v>
      </c>
      <c r="M6287" s="144" t="str">
        <f>VLOOKUP(C6287,[6]Consolidado!$B$1:$H$1000,3,FALSE)</f>
        <v>CH 115 Chair , Teak &amp; Metal (Lounge Chair)</v>
      </c>
    </row>
    <row r="6288" spans="1:13" ht="12.95" customHeight="1" x14ac:dyDescent="0.25">
      <c r="A6288" s="60" t="str">
        <f t="shared" si="181"/>
        <v>dic-17</v>
      </c>
      <c r="B6288" s="61">
        <v>43082</v>
      </c>
      <c r="C6288" s="47">
        <v>515</v>
      </c>
      <c r="D6288" s="220" t="str">
        <f>IFERROR(VLOOKUP(C6288,Planning!$C$6:$J$248,8,FALSE),"")</f>
        <v/>
      </c>
      <c r="E6288" s="64"/>
      <c r="F6288" s="65" t="s">
        <v>342</v>
      </c>
      <c r="G6288" s="66"/>
      <c r="H6288" s="67"/>
      <c r="I6288" s="216">
        <v>-60.332025999999999</v>
      </c>
      <c r="J6288" s="86">
        <v>30.791</v>
      </c>
      <c r="K6288" s="129">
        <f t="shared" si="180"/>
        <v>-1.9594045662693644</v>
      </c>
      <c r="L6288" s="142" t="str">
        <f>VLOOKUP(C6288,[6]Consolidado!$B$1:$H$1000,2,FALSE)</f>
        <v>Canoe Westfield (Reposition)</v>
      </c>
      <c r="M6288" s="144" t="str">
        <f>VLOOKUP(C6288,[6]Consolidado!$B$1:$H$1000,3,FALSE)</f>
        <v>CH 115 Chair , Teak &amp; Metal (Lounge Chair)</v>
      </c>
    </row>
    <row r="6289" spans="1:13" ht="12.95" customHeight="1" x14ac:dyDescent="0.25">
      <c r="A6289" s="60" t="str">
        <f t="shared" si="181"/>
        <v>dic-17</v>
      </c>
      <c r="B6289" s="61">
        <v>43082</v>
      </c>
      <c r="C6289" s="47">
        <v>515</v>
      </c>
      <c r="D6289" s="220" t="str">
        <f>IFERROR(VLOOKUP(C6289,Planning!$C$6:$J$248,8,FALSE),"")</f>
        <v/>
      </c>
      <c r="E6289" s="64"/>
      <c r="F6289" s="65" t="s">
        <v>342</v>
      </c>
      <c r="G6289" s="66"/>
      <c r="H6289" s="67"/>
      <c r="I6289" s="216">
        <v>60.332025999999999</v>
      </c>
      <c r="J6289" s="86">
        <v>30.791</v>
      </c>
      <c r="K6289" s="129">
        <f t="shared" si="180"/>
        <v>1.9594045662693644</v>
      </c>
      <c r="L6289" s="142" t="str">
        <f>VLOOKUP(C6289,[6]Consolidado!$B$1:$H$1000,2,FALSE)</f>
        <v>Canoe Westfield (Reposition)</v>
      </c>
      <c r="M6289" s="144" t="str">
        <f>VLOOKUP(C6289,[6]Consolidado!$B$1:$H$1000,3,FALSE)</f>
        <v>CH 115 Chair , Teak &amp; Metal (Lounge Chair)</v>
      </c>
    </row>
    <row r="6290" spans="1:13" ht="12.95" customHeight="1" x14ac:dyDescent="0.25">
      <c r="A6290" s="60" t="str">
        <f t="shared" si="181"/>
        <v>dic-17</v>
      </c>
      <c r="B6290" s="61">
        <v>43082</v>
      </c>
      <c r="C6290" s="47">
        <v>523</v>
      </c>
      <c r="D6290" s="220" t="str">
        <f>IFERROR(VLOOKUP(C6290,Planning!$C$6:$J$248,8,FALSE),"")</f>
        <v/>
      </c>
      <c r="E6290" s="64"/>
      <c r="F6290" s="65" t="s">
        <v>304</v>
      </c>
      <c r="G6290" s="66"/>
      <c r="H6290" s="67"/>
      <c r="I6290" s="216">
        <v>16.910418</v>
      </c>
      <c r="J6290" s="86">
        <v>30.791</v>
      </c>
      <c r="K6290" s="129">
        <f t="shared" si="180"/>
        <v>0.54920002598161799</v>
      </c>
      <c r="L6290" s="142" t="str">
        <f>VLOOKUP(C6290,[6]Consolidado!$B$1:$H$1000,2,FALSE)</f>
        <v>Maderas Collective</v>
      </c>
      <c r="M6290" s="144" t="str">
        <f>VLOOKUP(C6290,[6]Consolidado!$B$1:$H$1000,3,FALSE)</f>
        <v>BQ-02A/B-Prototipo-Holler</v>
      </c>
    </row>
    <row r="6291" spans="1:13" ht="12.95" customHeight="1" x14ac:dyDescent="0.25">
      <c r="A6291" s="60" t="str">
        <f t="shared" si="181"/>
        <v>dic-17</v>
      </c>
      <c r="B6291" s="61">
        <v>43082</v>
      </c>
      <c r="C6291" s="47">
        <v>523</v>
      </c>
      <c r="D6291" s="220" t="str">
        <f>IFERROR(VLOOKUP(C6291,Planning!$C$6:$J$248,8,FALSE),"")</f>
        <v/>
      </c>
      <c r="E6291" s="64"/>
      <c r="F6291" s="65" t="s">
        <v>304</v>
      </c>
      <c r="G6291" s="66"/>
      <c r="H6291" s="67"/>
      <c r="I6291" s="216">
        <v>-16.910418</v>
      </c>
      <c r="J6291" s="86">
        <v>30.791</v>
      </c>
      <c r="K6291" s="129">
        <f t="shared" si="180"/>
        <v>-0.54920002598161799</v>
      </c>
      <c r="L6291" s="142" t="str">
        <f>VLOOKUP(C6291,[6]Consolidado!$B$1:$H$1000,2,FALSE)</f>
        <v>Maderas Collective</v>
      </c>
      <c r="M6291" s="144" t="str">
        <f>VLOOKUP(C6291,[6]Consolidado!$B$1:$H$1000,3,FALSE)</f>
        <v>BQ-02A/B-Prototipo-Holler</v>
      </c>
    </row>
    <row r="6292" spans="1:13" ht="12.95" customHeight="1" x14ac:dyDescent="0.25">
      <c r="A6292" s="60" t="str">
        <f t="shared" si="181"/>
        <v>dic-17</v>
      </c>
      <c r="B6292" s="61">
        <v>43082</v>
      </c>
      <c r="C6292" s="47">
        <v>523</v>
      </c>
      <c r="D6292" s="220" t="str">
        <f>IFERROR(VLOOKUP(C6292,Planning!$C$6:$J$248,8,FALSE),"")</f>
        <v/>
      </c>
      <c r="E6292" s="64"/>
      <c r="F6292" s="65" t="s">
        <v>349</v>
      </c>
      <c r="G6292" s="66"/>
      <c r="H6292" s="67"/>
      <c r="I6292" s="216">
        <v>33.909644999999998</v>
      </c>
      <c r="J6292" s="86">
        <v>30.791</v>
      </c>
      <c r="K6292" s="129">
        <f t="shared" si="180"/>
        <v>1.1012843038550224</v>
      </c>
      <c r="L6292" s="142" t="str">
        <f>VLOOKUP(C6292,[6]Consolidado!$B$1:$H$1000,2,FALSE)</f>
        <v>Maderas Collective</v>
      </c>
      <c r="M6292" s="144" t="str">
        <f>VLOOKUP(C6292,[6]Consolidado!$B$1:$H$1000,3,FALSE)</f>
        <v>BQ-02A/B-Prototipo-Holler</v>
      </c>
    </row>
    <row r="6293" spans="1:13" ht="12.95" customHeight="1" x14ac:dyDescent="0.25">
      <c r="A6293" s="60" t="str">
        <f t="shared" si="181"/>
        <v>dic-17</v>
      </c>
      <c r="B6293" s="61">
        <v>43082</v>
      </c>
      <c r="C6293" s="47">
        <v>523</v>
      </c>
      <c r="D6293" s="220" t="str">
        <f>IFERROR(VLOOKUP(C6293,Planning!$C$6:$J$248,8,FALSE),"")</f>
        <v/>
      </c>
      <c r="E6293" s="64"/>
      <c r="F6293" s="65" t="s">
        <v>349</v>
      </c>
      <c r="G6293" s="66"/>
      <c r="H6293" s="67"/>
      <c r="I6293" s="216">
        <v>-33.909644999999998</v>
      </c>
      <c r="J6293" s="86">
        <v>30.791</v>
      </c>
      <c r="K6293" s="129">
        <f t="shared" si="180"/>
        <v>-1.1012843038550224</v>
      </c>
      <c r="L6293" s="142" t="str">
        <f>VLOOKUP(C6293,[6]Consolidado!$B$1:$H$1000,2,FALSE)</f>
        <v>Maderas Collective</v>
      </c>
      <c r="M6293" s="144" t="str">
        <f>VLOOKUP(C6293,[6]Consolidado!$B$1:$H$1000,3,FALSE)</f>
        <v>BQ-02A/B-Prototipo-Holler</v>
      </c>
    </row>
    <row r="6294" spans="1:13" ht="12.95" customHeight="1" x14ac:dyDescent="0.25">
      <c r="A6294" s="60" t="str">
        <f t="shared" si="181"/>
        <v>dic-17</v>
      </c>
      <c r="B6294" s="61">
        <v>43082</v>
      </c>
      <c r="C6294" s="47" t="s">
        <v>821</v>
      </c>
      <c r="D6294" s="220" t="str">
        <f>IFERROR(VLOOKUP(C6294,Planning!$C$6:$J$248,8,FALSE),"")</f>
        <v/>
      </c>
      <c r="E6294" s="64"/>
      <c r="F6294" s="65" t="s">
        <v>853</v>
      </c>
      <c r="G6294" s="66"/>
      <c r="H6294" s="67"/>
      <c r="I6294" s="216">
        <v>-517.26</v>
      </c>
      <c r="J6294" s="86">
        <v>30.791</v>
      </c>
      <c r="K6294" s="129">
        <f t="shared" si="180"/>
        <v>-16.79906466175181</v>
      </c>
      <c r="L6294" s="142">
        <f>VLOOKUP(C6294,[6]Consolidado!$B$1:$H$1000,2,FALSE)</f>
        <v>0</v>
      </c>
      <c r="M6294" s="144">
        <f>VLOOKUP(C6294,[6]Consolidado!$B$1:$H$1000,3,FALSE)</f>
        <v>0</v>
      </c>
    </row>
    <row r="6295" spans="1:13" ht="12.95" customHeight="1" x14ac:dyDescent="0.25">
      <c r="A6295" s="60" t="str">
        <f t="shared" si="181"/>
        <v>dic-17</v>
      </c>
      <c r="B6295" s="61">
        <v>43082</v>
      </c>
      <c r="C6295" s="47" t="s">
        <v>821</v>
      </c>
      <c r="D6295" s="220" t="str">
        <f>IFERROR(VLOOKUP(C6295,Planning!$C$6:$J$248,8,FALSE),"")</f>
        <v/>
      </c>
      <c r="E6295" s="64"/>
      <c r="F6295" s="65" t="s">
        <v>841</v>
      </c>
      <c r="G6295" s="66"/>
      <c r="H6295" s="67"/>
      <c r="I6295" s="216">
        <v>-646.20000000000005</v>
      </c>
      <c r="J6295" s="86">
        <v>30.791</v>
      </c>
      <c r="K6295" s="129">
        <f t="shared" si="180"/>
        <v>-20.986651943749798</v>
      </c>
      <c r="L6295" s="142">
        <f>VLOOKUP(C6295,[6]Consolidado!$B$1:$H$1000,2,FALSE)</f>
        <v>0</v>
      </c>
      <c r="M6295" s="144">
        <f>VLOOKUP(C6295,[6]Consolidado!$B$1:$H$1000,3,FALSE)</f>
        <v>0</v>
      </c>
    </row>
    <row r="6296" spans="1:13" ht="12.95" customHeight="1" x14ac:dyDescent="0.25">
      <c r="A6296" s="60" t="str">
        <f t="shared" si="181"/>
        <v>dic-17</v>
      </c>
      <c r="B6296" s="61">
        <v>43082</v>
      </c>
      <c r="C6296" s="47">
        <v>476</v>
      </c>
      <c r="D6296" s="220" t="str">
        <f>IFERROR(VLOOKUP(C6296,Planning!$C$6:$J$248,8,FALSE),"")</f>
        <v/>
      </c>
      <c r="E6296" s="64"/>
      <c r="F6296" s="65" t="s">
        <v>32</v>
      </c>
      <c r="G6296" s="66"/>
      <c r="H6296" s="67"/>
      <c r="I6296" s="216">
        <v>183.3186</v>
      </c>
      <c r="J6296" s="86">
        <v>30.791</v>
      </c>
      <c r="K6296" s="129">
        <f t="shared" si="180"/>
        <v>5.9536422980741124</v>
      </c>
      <c r="L6296" s="142" t="str">
        <f>VLOOKUP(C6296,[6]Consolidado!$B$1:$H$1000,2,FALSE)</f>
        <v>Everything But Water</v>
      </c>
      <c r="M6296" s="144" t="str">
        <f>VLOOKUP(C6296,[6]Consolidado!$B$1:$H$1000,3,FALSE)</f>
        <v>Credenza</v>
      </c>
    </row>
    <row r="6297" spans="1:13" ht="12.95" customHeight="1" x14ac:dyDescent="0.25">
      <c r="A6297" s="60" t="str">
        <f t="shared" si="181"/>
        <v>dic-17</v>
      </c>
      <c r="B6297" s="61">
        <v>43082</v>
      </c>
      <c r="C6297" s="47">
        <v>457</v>
      </c>
      <c r="D6297" s="220" t="str">
        <f>IFERROR(VLOOKUP(C6297,Planning!$C$6:$J$248,8,FALSE),"")</f>
        <v/>
      </c>
      <c r="E6297" s="64"/>
      <c r="F6297" s="65" t="s">
        <v>752</v>
      </c>
      <c r="G6297" s="66"/>
      <c r="H6297" s="67"/>
      <c r="I6297" s="216">
        <v>9503.1545459999998</v>
      </c>
      <c r="J6297" s="86">
        <v>30.791</v>
      </c>
      <c r="K6297" s="129">
        <f t="shared" si="180"/>
        <v>308.6341640739177</v>
      </c>
      <c r="L6297" s="142" t="str">
        <f>VLOOKUP(C6297,[6]Consolidado!$B$1:$H$1000,2,FALSE)</f>
        <v>WEWORK</v>
      </c>
      <c r="M6297" s="144" t="str">
        <f>VLOOKUP(C6297,[6]Consolidado!$B$1:$H$1000,3,FALSE)</f>
        <v>LATAM-Bonanza Chair-WW-CH-MEC-6850-A</v>
      </c>
    </row>
    <row r="6298" spans="1:13" ht="12.95" customHeight="1" x14ac:dyDescent="0.25">
      <c r="A6298" s="60" t="str">
        <f t="shared" si="181"/>
        <v>dic-17</v>
      </c>
      <c r="B6298" s="61">
        <v>43082</v>
      </c>
      <c r="C6298" s="47">
        <v>490</v>
      </c>
      <c r="D6298" s="220" t="str">
        <f>IFERROR(VLOOKUP(C6298,Planning!$C$6:$J$248,8,FALSE),"")</f>
        <v/>
      </c>
      <c r="E6298" s="64"/>
      <c r="F6298" s="65" t="s">
        <v>77</v>
      </c>
      <c r="G6298" s="66"/>
      <c r="H6298" s="67"/>
      <c r="I6298" s="216">
        <v>18.334703999999999</v>
      </c>
      <c r="J6298" s="86">
        <v>30.791</v>
      </c>
      <c r="K6298" s="129">
        <f>IFERROR(I6298/J6298,0)</f>
        <v>0.5954565944594199</v>
      </c>
      <c r="L6298" s="142" t="str">
        <f>VLOOKUP(C6298,[6]Consolidado!$B$1:$H$1000,2,FALSE)</f>
        <v>Everything But Water</v>
      </c>
      <c r="M6298" s="144" t="str">
        <f>VLOOKUP(C6298,[6]Consolidado!$B$1:$H$1000,3,FALSE)</f>
        <v>Wall Shelf System</v>
      </c>
    </row>
    <row r="6299" spans="1:13" ht="12.95" customHeight="1" x14ac:dyDescent="0.25">
      <c r="A6299" s="60" t="str">
        <f t="shared" si="181"/>
        <v>dic-17</v>
      </c>
      <c r="B6299" s="61">
        <v>43082</v>
      </c>
      <c r="C6299" s="47">
        <v>490</v>
      </c>
      <c r="D6299" s="220" t="str">
        <f>IFERROR(VLOOKUP(C6299,Planning!$C$6:$J$248,8,FALSE),"")</f>
        <v/>
      </c>
      <c r="E6299" s="64"/>
      <c r="F6299" s="65" t="s">
        <v>32</v>
      </c>
      <c r="G6299" s="66"/>
      <c r="H6299" s="67"/>
      <c r="I6299" s="216">
        <v>733.27440000000001</v>
      </c>
      <c r="J6299" s="86">
        <v>30.791</v>
      </c>
      <c r="K6299" s="129">
        <f t="shared" ref="K6299:K6310" si="182">IFERROR(I6299/J6299,0)</f>
        <v>23.81456919229645</v>
      </c>
      <c r="L6299" s="142" t="str">
        <f>VLOOKUP(C6299,[6]Consolidado!$B$1:$H$1000,2,FALSE)</f>
        <v>Everything But Water</v>
      </c>
      <c r="M6299" s="144" t="str">
        <f>VLOOKUP(C6299,[6]Consolidado!$B$1:$H$1000,3,FALSE)</f>
        <v>Wall Shelf System</v>
      </c>
    </row>
    <row r="6300" spans="1:13" ht="12.95" customHeight="1" x14ac:dyDescent="0.25">
      <c r="A6300" s="60" t="str">
        <f t="shared" si="181"/>
        <v>dic-17</v>
      </c>
      <c r="B6300" s="61">
        <v>43082</v>
      </c>
      <c r="C6300" s="47">
        <v>523</v>
      </c>
      <c r="D6300" s="220" t="str">
        <f>IFERROR(VLOOKUP(C6300,Planning!$C$6:$J$248,8,FALSE),"")</f>
        <v/>
      </c>
      <c r="E6300" s="64"/>
      <c r="F6300" s="65" t="s">
        <v>348</v>
      </c>
      <c r="G6300" s="66"/>
      <c r="H6300" s="67"/>
      <c r="I6300" s="216">
        <v>401.7</v>
      </c>
      <c r="J6300" s="86">
        <v>30.791</v>
      </c>
      <c r="K6300" s="129">
        <f t="shared" si="182"/>
        <v>13.046019940891819</v>
      </c>
      <c r="L6300" s="142" t="str">
        <f>VLOOKUP(C6300,[6]Consolidado!$B$1:$H$1000,2,FALSE)</f>
        <v>Maderas Collective</v>
      </c>
      <c r="M6300" s="144" t="str">
        <f>VLOOKUP(C6300,[6]Consolidado!$B$1:$H$1000,3,FALSE)</f>
        <v>BQ-02A/B-Prototipo-Holler</v>
      </c>
    </row>
    <row r="6301" spans="1:13" ht="12.95" customHeight="1" x14ac:dyDescent="0.25">
      <c r="A6301" s="60" t="str">
        <f t="shared" si="181"/>
        <v>dic-17</v>
      </c>
      <c r="B6301" s="61">
        <v>43082</v>
      </c>
      <c r="C6301" s="47">
        <v>523</v>
      </c>
      <c r="D6301" s="220" t="str">
        <f>IFERROR(VLOOKUP(C6301,Planning!$C$6:$J$248,8,FALSE),"")</f>
        <v/>
      </c>
      <c r="E6301" s="64"/>
      <c r="F6301" s="65" t="s">
        <v>317</v>
      </c>
      <c r="G6301" s="66"/>
      <c r="H6301" s="67"/>
      <c r="I6301" s="216">
        <v>282.73500000000001</v>
      </c>
      <c r="J6301" s="86">
        <v>30.791</v>
      </c>
      <c r="K6301" s="129">
        <f t="shared" si="182"/>
        <v>9.182390958396935</v>
      </c>
      <c r="L6301" s="142" t="str">
        <f>VLOOKUP(C6301,[6]Consolidado!$B$1:$H$1000,2,FALSE)</f>
        <v>Maderas Collective</v>
      </c>
      <c r="M6301" s="144" t="str">
        <f>VLOOKUP(C6301,[6]Consolidado!$B$1:$H$1000,3,FALSE)</f>
        <v>BQ-02A/B-Prototipo-Holler</v>
      </c>
    </row>
    <row r="6302" spans="1:13" ht="12.95" customHeight="1" x14ac:dyDescent="0.25">
      <c r="A6302" s="60" t="str">
        <f t="shared" si="181"/>
        <v>dic-17</v>
      </c>
      <c r="B6302" s="61">
        <v>43082</v>
      </c>
      <c r="C6302" s="47">
        <v>528</v>
      </c>
      <c r="D6302" s="220" t="str">
        <f>IFERROR(VLOOKUP(C6302,Planning!$C$6:$J$248,8,FALSE),"")</f>
        <v/>
      </c>
      <c r="E6302" s="64"/>
      <c r="F6302" s="65" t="s">
        <v>465</v>
      </c>
      <c r="G6302" s="66"/>
      <c r="H6302" s="67"/>
      <c r="I6302" s="216">
        <v>12.651859</v>
      </c>
      <c r="J6302" s="86">
        <v>30.791</v>
      </c>
      <c r="K6302" s="129">
        <f t="shared" si="182"/>
        <v>0.41089470949303369</v>
      </c>
      <c r="L6302" s="142" t="str">
        <f>VLOOKUP(C6302,[6]Consolidado!$B$1:$H$1000,2,FALSE)</f>
        <v>Maderas Collective</v>
      </c>
      <c r="M6302" s="144" t="str">
        <f>VLOOKUP(C6302,[6]Consolidado!$B$1:$H$1000,3,FALSE)</f>
        <v>Muestras de Tapizado para holler (BQ-01, BQ-02, BQ-03, BQ-04, TB-13, Loung chair, TB-15)</v>
      </c>
    </row>
    <row r="6303" spans="1:13" ht="12.95" customHeight="1" x14ac:dyDescent="0.25">
      <c r="A6303" s="60" t="str">
        <f t="shared" si="181"/>
        <v>dic-17</v>
      </c>
      <c r="B6303" s="61">
        <v>43082</v>
      </c>
      <c r="C6303" s="47" t="s">
        <v>821</v>
      </c>
      <c r="D6303" s="220" t="str">
        <f>IFERROR(VLOOKUP(C6303,Planning!$C$6:$J$248,8,FALSE),"")</f>
        <v/>
      </c>
      <c r="E6303" s="64"/>
      <c r="F6303" s="65" t="s">
        <v>35</v>
      </c>
      <c r="G6303" s="66"/>
      <c r="H6303" s="67"/>
      <c r="I6303" s="216">
        <v>253.86984699999999</v>
      </c>
      <c r="J6303" s="86">
        <v>30.791</v>
      </c>
      <c r="K6303" s="129">
        <f t="shared" si="182"/>
        <v>8.2449367347601576</v>
      </c>
      <c r="L6303" s="142">
        <f>VLOOKUP(C6303,[6]Consolidado!$B$1:$H$1000,2,FALSE)</f>
        <v>0</v>
      </c>
      <c r="M6303" s="144">
        <f>VLOOKUP(C6303,[6]Consolidado!$B$1:$H$1000,3,FALSE)</f>
        <v>0</v>
      </c>
    </row>
    <row r="6304" spans="1:13" ht="12.95" customHeight="1" x14ac:dyDescent="0.25">
      <c r="A6304" s="60" t="str">
        <f t="shared" si="181"/>
        <v>dic-17</v>
      </c>
      <c r="B6304" s="61">
        <v>43082</v>
      </c>
      <c r="C6304" s="47">
        <v>490</v>
      </c>
      <c r="D6304" s="220" t="str">
        <f>IFERROR(VLOOKUP(C6304,Planning!$C$6:$J$248,8,FALSE),"")</f>
        <v/>
      </c>
      <c r="E6304" s="64"/>
      <c r="F6304" s="65" t="s">
        <v>753</v>
      </c>
      <c r="G6304" s="66"/>
      <c r="H6304" s="67"/>
      <c r="I6304" s="216">
        <v>3004.8656430000001</v>
      </c>
      <c r="J6304" s="86">
        <v>30.791</v>
      </c>
      <c r="K6304" s="129">
        <f t="shared" si="182"/>
        <v>97.589089116949765</v>
      </c>
      <c r="L6304" s="142" t="str">
        <f>VLOOKUP(C6304,[6]Consolidado!$B$1:$H$1000,2,FALSE)</f>
        <v>Everything But Water</v>
      </c>
      <c r="M6304" s="144" t="str">
        <f>VLOOKUP(C6304,[6]Consolidado!$B$1:$H$1000,3,FALSE)</f>
        <v>Wall Shelf System</v>
      </c>
    </row>
    <row r="6305" spans="1:13" ht="12.95" customHeight="1" x14ac:dyDescent="0.25">
      <c r="A6305" s="60" t="str">
        <f t="shared" si="181"/>
        <v>dic-17</v>
      </c>
      <c r="B6305" s="61">
        <v>43082</v>
      </c>
      <c r="C6305" s="47">
        <v>457</v>
      </c>
      <c r="D6305" s="220" t="str">
        <f>IFERROR(VLOOKUP(C6305,Planning!$C$6:$J$248,8,FALSE),"")</f>
        <v/>
      </c>
      <c r="E6305" s="64"/>
      <c r="F6305" s="65" t="s">
        <v>753</v>
      </c>
      <c r="G6305" s="66"/>
      <c r="H6305" s="67"/>
      <c r="I6305" s="216">
        <v>3004.8656430000001</v>
      </c>
      <c r="J6305" s="86">
        <v>30.791</v>
      </c>
      <c r="K6305" s="129">
        <f t="shared" si="182"/>
        <v>97.589089116949765</v>
      </c>
      <c r="L6305" s="142" t="str">
        <f>VLOOKUP(C6305,[6]Consolidado!$B$1:$H$1000,2,FALSE)</f>
        <v>WEWORK</v>
      </c>
      <c r="M6305" s="144" t="str">
        <f>VLOOKUP(C6305,[6]Consolidado!$B$1:$H$1000,3,FALSE)</f>
        <v>LATAM-Bonanza Chair-WW-CH-MEC-6850-A</v>
      </c>
    </row>
    <row r="6306" spans="1:13" ht="12.95" customHeight="1" x14ac:dyDescent="0.25">
      <c r="A6306" s="60" t="str">
        <f t="shared" si="181"/>
        <v>dic-17</v>
      </c>
      <c r="B6306" s="61">
        <v>43082</v>
      </c>
      <c r="C6306" s="47" t="s">
        <v>821</v>
      </c>
      <c r="D6306" s="220" t="str">
        <f>IFERROR(VLOOKUP(C6306,Planning!$C$6:$J$248,8,FALSE),"")</f>
        <v/>
      </c>
      <c r="E6306" s="64"/>
      <c r="F6306" s="65" t="s">
        <v>34</v>
      </c>
      <c r="G6306" s="66"/>
      <c r="H6306" s="67"/>
      <c r="I6306" s="216">
        <v>114.808036</v>
      </c>
      <c r="J6306" s="86">
        <v>30.791</v>
      </c>
      <c r="K6306" s="129">
        <f t="shared" si="182"/>
        <v>3.7286231691078564</v>
      </c>
      <c r="L6306" s="142">
        <f>VLOOKUP(C6306,[6]Consolidado!$B$1:$H$1000,2,FALSE)</f>
        <v>0</v>
      </c>
      <c r="M6306" s="144">
        <f>VLOOKUP(C6306,[6]Consolidado!$B$1:$H$1000,3,FALSE)</f>
        <v>0</v>
      </c>
    </row>
    <row r="6307" spans="1:13" ht="12.95" customHeight="1" x14ac:dyDescent="0.25">
      <c r="A6307" s="60" t="str">
        <f t="shared" si="181"/>
        <v>dic-17</v>
      </c>
      <c r="B6307" s="61">
        <v>43083</v>
      </c>
      <c r="C6307" s="47">
        <v>523</v>
      </c>
      <c r="D6307" s="220" t="str">
        <f>IFERROR(VLOOKUP(C6307,Planning!$C$6:$J$248,8,FALSE),"")</f>
        <v/>
      </c>
      <c r="E6307" s="64"/>
      <c r="F6307" s="65" t="s">
        <v>349</v>
      </c>
      <c r="G6307" s="66"/>
      <c r="H6307" s="67"/>
      <c r="I6307" s="216">
        <v>33.909644999999998</v>
      </c>
      <c r="J6307" s="86">
        <v>30.791</v>
      </c>
      <c r="K6307" s="129">
        <f t="shared" si="182"/>
        <v>1.1012843038550224</v>
      </c>
      <c r="L6307" s="142" t="str">
        <f>VLOOKUP(C6307,[6]Consolidado!$B$1:$H$1000,2,FALSE)</f>
        <v>Maderas Collective</v>
      </c>
      <c r="M6307" s="144" t="str">
        <f>VLOOKUP(C6307,[6]Consolidado!$B$1:$H$1000,3,FALSE)</f>
        <v>BQ-02A/B-Prototipo-Holler</v>
      </c>
    </row>
    <row r="6308" spans="1:13" ht="12.95" customHeight="1" x14ac:dyDescent="0.25">
      <c r="A6308" s="60" t="str">
        <f t="shared" si="181"/>
        <v>dic-17</v>
      </c>
      <c r="B6308" s="61">
        <v>43083</v>
      </c>
      <c r="C6308" s="47">
        <v>515</v>
      </c>
      <c r="D6308" s="220" t="str">
        <f>IFERROR(VLOOKUP(C6308,Planning!$C$6:$J$248,8,FALSE),"")</f>
        <v/>
      </c>
      <c r="E6308" s="64"/>
      <c r="F6308" s="65" t="s">
        <v>342</v>
      </c>
      <c r="G6308" s="66"/>
      <c r="H6308" s="67"/>
      <c r="I6308" s="216">
        <v>60.332025999999999</v>
      </c>
      <c r="J6308" s="86">
        <v>30.791</v>
      </c>
      <c r="K6308" s="129">
        <f t="shared" si="182"/>
        <v>1.9594045662693644</v>
      </c>
      <c r="L6308" s="142" t="str">
        <f>VLOOKUP(C6308,[6]Consolidado!$B$1:$H$1000,2,FALSE)</f>
        <v>Canoe Westfield (Reposition)</v>
      </c>
      <c r="M6308" s="144" t="str">
        <f>VLOOKUP(C6308,[6]Consolidado!$B$1:$H$1000,3,FALSE)</f>
        <v>CH 115 Chair , Teak &amp; Metal (Lounge Chair)</v>
      </c>
    </row>
    <row r="6309" spans="1:13" ht="12.95" customHeight="1" x14ac:dyDescent="0.25">
      <c r="A6309" s="60" t="str">
        <f t="shared" si="181"/>
        <v>dic-17</v>
      </c>
      <c r="B6309" s="61">
        <v>43083</v>
      </c>
      <c r="C6309" s="47">
        <v>523</v>
      </c>
      <c r="D6309" s="220" t="str">
        <f>IFERROR(VLOOKUP(C6309,Planning!$C$6:$J$248,8,FALSE),"")</f>
        <v/>
      </c>
      <c r="E6309" s="64"/>
      <c r="F6309" s="65" t="s">
        <v>304</v>
      </c>
      <c r="G6309" s="66"/>
      <c r="H6309" s="67"/>
      <c r="I6309" s="216">
        <v>16.910418</v>
      </c>
      <c r="J6309" s="86">
        <v>30.791</v>
      </c>
      <c r="K6309" s="129">
        <f t="shared" si="182"/>
        <v>0.54920002598161799</v>
      </c>
      <c r="L6309" s="142" t="str">
        <f>VLOOKUP(C6309,[6]Consolidado!$B$1:$H$1000,2,FALSE)</f>
        <v>Maderas Collective</v>
      </c>
      <c r="M6309" s="144" t="str">
        <f>VLOOKUP(C6309,[6]Consolidado!$B$1:$H$1000,3,FALSE)</f>
        <v>BQ-02A/B-Prototipo-Holler</v>
      </c>
    </row>
    <row r="6310" spans="1:13" ht="12.95" customHeight="1" x14ac:dyDescent="0.25">
      <c r="A6310" s="60" t="str">
        <f t="shared" si="181"/>
        <v>dic-17</v>
      </c>
      <c r="B6310" s="61">
        <v>43083</v>
      </c>
      <c r="C6310" s="47">
        <v>515</v>
      </c>
      <c r="D6310" s="220" t="str">
        <f>IFERROR(VLOOKUP(C6310,Planning!$C$6:$J$248,8,FALSE),"")</f>
        <v/>
      </c>
      <c r="E6310" s="64"/>
      <c r="F6310" s="65" t="s">
        <v>39</v>
      </c>
      <c r="G6310" s="66"/>
      <c r="H6310" s="67"/>
      <c r="I6310" s="216">
        <v>26.878336999999998</v>
      </c>
      <c r="J6310" s="86">
        <v>30.791</v>
      </c>
      <c r="K6310" s="129">
        <f t="shared" si="182"/>
        <v>0.87292835568835048</v>
      </c>
      <c r="L6310" s="142" t="str">
        <f>VLOOKUP(C6310,[6]Consolidado!$B$1:$H$1000,2,FALSE)</f>
        <v>Canoe Westfield (Reposition)</v>
      </c>
      <c r="M6310" s="144" t="str">
        <f>VLOOKUP(C6310,[6]Consolidado!$B$1:$H$1000,3,FALSE)</f>
        <v>CH 115 Chair , Teak &amp; Metal (Lounge Chair)</v>
      </c>
    </row>
    <row r="6311" spans="1:13" ht="12.95" customHeight="1" x14ac:dyDescent="0.25">
      <c r="A6311" s="60" t="str">
        <f t="shared" si="181"/>
        <v>dic-17</v>
      </c>
      <c r="B6311" s="61">
        <v>43084</v>
      </c>
      <c r="C6311" s="47">
        <v>490</v>
      </c>
      <c r="D6311" s="220" t="str">
        <f>IFERROR(VLOOKUP(C6311,Planning!$C$6:$J$248,8,FALSE),"")</f>
        <v/>
      </c>
      <c r="E6311" s="64"/>
      <c r="F6311" s="65" t="s">
        <v>840</v>
      </c>
      <c r="G6311" s="66"/>
      <c r="H6311" s="67"/>
      <c r="I6311" s="216">
        <v>-549.77336700000001</v>
      </c>
      <c r="J6311" s="86">
        <v>30.791</v>
      </c>
      <c r="K6311" s="129">
        <f t="shared" ref="K6311:K6332" si="183">IFERROR(I6311/J6311,0)</f>
        <v>-17.855002013575394</v>
      </c>
      <c r="L6311" s="142" t="str">
        <f>VLOOKUP(C6311,[6]Consolidado!$B$1:$H$1000,2,FALSE)</f>
        <v>Everything But Water</v>
      </c>
      <c r="M6311" s="144" t="str">
        <f>VLOOKUP(C6311,[6]Consolidado!$B$1:$H$1000,3,FALSE)</f>
        <v>Wall Shelf System</v>
      </c>
    </row>
    <row r="6312" spans="1:13" ht="12.95" customHeight="1" x14ac:dyDescent="0.25">
      <c r="A6312" s="60" t="str">
        <f t="shared" si="181"/>
        <v>dic-17</v>
      </c>
      <c r="B6312" s="61">
        <v>43084</v>
      </c>
      <c r="C6312" s="47">
        <v>476</v>
      </c>
      <c r="D6312" s="220" t="str">
        <f>IFERROR(VLOOKUP(C6312,Planning!$C$6:$J$248,8,FALSE),"")</f>
        <v/>
      </c>
      <c r="E6312" s="64"/>
      <c r="F6312" s="65" t="s">
        <v>840</v>
      </c>
      <c r="G6312" s="66"/>
      <c r="H6312" s="67"/>
      <c r="I6312" s="216">
        <v>-418.80242600000003</v>
      </c>
      <c r="J6312" s="86">
        <v>30.791</v>
      </c>
      <c r="K6312" s="129">
        <f t="shared" si="183"/>
        <v>-13.60145581501088</v>
      </c>
      <c r="L6312" s="142" t="str">
        <f>VLOOKUP(C6312,[6]Consolidado!$B$1:$H$1000,2,FALSE)</f>
        <v>Everything But Water</v>
      </c>
      <c r="M6312" s="144" t="str">
        <f>VLOOKUP(C6312,[6]Consolidado!$B$1:$H$1000,3,FALSE)</f>
        <v>Credenza</v>
      </c>
    </row>
    <row r="6313" spans="1:13" ht="12.95" customHeight="1" x14ac:dyDescent="0.25">
      <c r="A6313" s="60" t="str">
        <f t="shared" si="181"/>
        <v>dic-17</v>
      </c>
      <c r="B6313" s="61">
        <v>43084</v>
      </c>
      <c r="C6313" s="47">
        <v>490</v>
      </c>
      <c r="D6313" s="220" t="str">
        <f>IFERROR(VLOOKUP(C6313,Planning!$C$6:$J$248,8,FALSE),"")</f>
        <v/>
      </c>
      <c r="E6313" s="64"/>
      <c r="F6313" s="65" t="s">
        <v>839</v>
      </c>
      <c r="G6313" s="66"/>
      <c r="H6313" s="67"/>
      <c r="I6313" s="216">
        <v>-3153.8503049999999</v>
      </c>
      <c r="J6313" s="86">
        <v>30.791</v>
      </c>
      <c r="K6313" s="129">
        <f t="shared" si="183"/>
        <v>-102.42766733785847</v>
      </c>
      <c r="L6313" s="142" t="str">
        <f>VLOOKUP(C6313,[6]Consolidado!$B$1:$H$1000,2,FALSE)</f>
        <v>Everything But Water</v>
      </c>
      <c r="M6313" s="144" t="str">
        <f>VLOOKUP(C6313,[6]Consolidado!$B$1:$H$1000,3,FALSE)</f>
        <v>Wall Shelf System</v>
      </c>
    </row>
    <row r="6314" spans="1:13" ht="12.95" customHeight="1" x14ac:dyDescent="0.25">
      <c r="A6314" s="60" t="str">
        <f t="shared" si="181"/>
        <v>dic-17</v>
      </c>
      <c r="B6314" s="61">
        <v>43084</v>
      </c>
      <c r="C6314" s="47">
        <v>476</v>
      </c>
      <c r="D6314" s="220" t="str">
        <f>IFERROR(VLOOKUP(C6314,Planning!$C$6:$J$248,8,FALSE),"")</f>
        <v/>
      </c>
      <c r="E6314" s="64"/>
      <c r="F6314" s="65" t="s">
        <v>839</v>
      </c>
      <c r="G6314" s="66"/>
      <c r="H6314" s="67"/>
      <c r="I6314" s="216">
        <v>-2175.069176</v>
      </c>
      <c r="J6314" s="86">
        <v>30.791</v>
      </c>
      <c r="K6314" s="129">
        <f t="shared" si="183"/>
        <v>-70.639770582313005</v>
      </c>
      <c r="L6314" s="142" t="str">
        <f>VLOOKUP(C6314,[6]Consolidado!$B$1:$H$1000,2,FALSE)</f>
        <v>Everything But Water</v>
      </c>
      <c r="M6314" s="144" t="str">
        <f>VLOOKUP(C6314,[6]Consolidado!$B$1:$H$1000,3,FALSE)</f>
        <v>Credenza</v>
      </c>
    </row>
    <row r="6315" spans="1:13" ht="12.95" customHeight="1" x14ac:dyDescent="0.25">
      <c r="A6315" s="60" t="str">
        <f t="shared" si="181"/>
        <v>dic-17</v>
      </c>
      <c r="B6315" s="61">
        <v>43084</v>
      </c>
      <c r="C6315" s="47">
        <v>458</v>
      </c>
      <c r="D6315" s="220" t="str">
        <f>IFERROR(VLOOKUP(C6315,Planning!$C$6:$J$248,8,FALSE),"")</f>
        <v/>
      </c>
      <c r="E6315" s="64"/>
      <c r="F6315" s="65" t="s">
        <v>399</v>
      </c>
      <c r="G6315" s="66"/>
      <c r="H6315" s="67"/>
      <c r="I6315" s="216">
        <v>1222.947598</v>
      </c>
      <c r="J6315" s="86">
        <v>30.791</v>
      </c>
      <c r="K6315" s="129">
        <f t="shared" si="183"/>
        <v>39.71769666460979</v>
      </c>
      <c r="L6315" s="142" t="str">
        <f>VLOOKUP(C6315,[6]Consolidado!$B$1:$H$1000,2,FALSE)</f>
        <v>WEWORK</v>
      </c>
      <c r="M6315" s="144" t="str">
        <f>VLOOKUP(C6315,[6]Consolidado!$B$1:$H$1000,3,FALSE)</f>
        <v>LATAM-Bonanza Chair-WW-CH-MEC-6850-B</v>
      </c>
    </row>
    <row r="6316" spans="1:13" ht="12.95" customHeight="1" x14ac:dyDescent="0.25">
      <c r="A6316" s="60" t="str">
        <f t="shared" si="181"/>
        <v>dic-17</v>
      </c>
      <c r="B6316" s="61">
        <v>43084</v>
      </c>
      <c r="C6316" s="47">
        <v>458</v>
      </c>
      <c r="D6316" s="220" t="str">
        <f>IFERROR(VLOOKUP(C6316,Planning!$C$6:$J$248,8,FALSE),"")</f>
        <v/>
      </c>
      <c r="E6316" s="64"/>
      <c r="F6316" s="65" t="s">
        <v>400</v>
      </c>
      <c r="G6316" s="66"/>
      <c r="H6316" s="67"/>
      <c r="I6316" s="216">
        <v>1932.0220609999999</v>
      </c>
      <c r="J6316" s="86">
        <v>30.791</v>
      </c>
      <c r="K6316" s="129">
        <f t="shared" si="183"/>
        <v>62.746323958299499</v>
      </c>
      <c r="L6316" s="142" t="str">
        <f>VLOOKUP(C6316,[6]Consolidado!$B$1:$H$1000,2,FALSE)</f>
        <v>WEWORK</v>
      </c>
      <c r="M6316" s="144" t="str">
        <f>VLOOKUP(C6316,[6]Consolidado!$B$1:$H$1000,3,FALSE)</f>
        <v>LATAM-Bonanza Chair-WW-CH-MEC-6850-B</v>
      </c>
    </row>
    <row r="6317" spans="1:13" ht="12.95" customHeight="1" x14ac:dyDescent="0.25">
      <c r="A6317" s="60" t="str">
        <f t="shared" si="181"/>
        <v>dic-17</v>
      </c>
      <c r="B6317" s="61">
        <v>43087</v>
      </c>
      <c r="C6317" s="47">
        <v>523</v>
      </c>
      <c r="D6317" s="220" t="str">
        <f>IFERROR(VLOOKUP(C6317,Planning!$C$6:$J$248,8,FALSE),"")</f>
        <v/>
      </c>
      <c r="E6317" s="64"/>
      <c r="F6317" s="65" t="s">
        <v>348</v>
      </c>
      <c r="G6317" s="66"/>
      <c r="H6317" s="67"/>
      <c r="I6317" s="216">
        <v>401.7</v>
      </c>
      <c r="J6317" s="86">
        <v>30.791</v>
      </c>
      <c r="K6317" s="129">
        <f t="shared" si="183"/>
        <v>13.046019940891819</v>
      </c>
      <c r="L6317" s="142" t="str">
        <f>VLOOKUP(C6317,[6]Consolidado!$B$1:$H$1000,2,FALSE)</f>
        <v>Maderas Collective</v>
      </c>
      <c r="M6317" s="144" t="str">
        <f>VLOOKUP(C6317,[6]Consolidado!$B$1:$H$1000,3,FALSE)</f>
        <v>BQ-02A/B-Prototipo-Holler</v>
      </c>
    </row>
    <row r="6318" spans="1:13" ht="12.95" customHeight="1" x14ac:dyDescent="0.25">
      <c r="A6318" s="60" t="str">
        <f t="shared" si="181"/>
        <v>dic-17</v>
      </c>
      <c r="B6318" s="61">
        <v>43087</v>
      </c>
      <c r="C6318" s="47">
        <v>369</v>
      </c>
      <c r="D6318" s="220" t="str">
        <f>IFERROR(VLOOKUP(C6318,Planning!$C$6:$J$248,8,FALSE),"")</f>
        <v/>
      </c>
      <c r="E6318" s="64"/>
      <c r="F6318" s="65" t="s">
        <v>849</v>
      </c>
      <c r="G6318" s="66"/>
      <c r="H6318" s="67"/>
      <c r="I6318" s="216">
        <v>514.53995999999995</v>
      </c>
      <c r="J6318" s="86">
        <v>30.791</v>
      </c>
      <c r="K6318" s="129">
        <f t="shared" si="183"/>
        <v>16.710725861453021</v>
      </c>
      <c r="L6318" s="142" t="str">
        <f>VLOOKUP(C6318,[6]Consolidado!$B$1:$H$1000,2,FALSE)</f>
        <v>Holler</v>
      </c>
      <c r="M6318" s="144" t="str">
        <f>VLOOKUP(C6318,[6]Consolidado!$B$1:$H$1000,3,FALSE)</f>
        <v>TB-14 Coffee Table Co Work</v>
      </c>
    </row>
    <row r="6319" spans="1:13" ht="12.95" customHeight="1" x14ac:dyDescent="0.25">
      <c r="A6319" s="60" t="str">
        <f t="shared" si="181"/>
        <v>dic-17</v>
      </c>
      <c r="B6319" s="61">
        <v>43087</v>
      </c>
      <c r="C6319" s="47">
        <v>356</v>
      </c>
      <c r="D6319" s="220" t="str">
        <f>IFERROR(VLOOKUP(C6319,Planning!$C$6:$J$248,8,FALSE),"")</f>
        <v/>
      </c>
      <c r="E6319" s="64"/>
      <c r="F6319" s="65" t="s">
        <v>301</v>
      </c>
      <c r="G6319" s="66"/>
      <c r="H6319" s="67"/>
      <c r="I6319" s="216">
        <v>341.99424800000003</v>
      </c>
      <c r="J6319" s="86">
        <v>30.791</v>
      </c>
      <c r="K6319" s="129">
        <f t="shared" si="183"/>
        <v>11.106954889415739</v>
      </c>
      <c r="L6319" s="142" t="str">
        <f>VLOOKUP(C6319,[6]Consolidado!$B$1:$H$1000,2,FALSE)</f>
        <v>Holler</v>
      </c>
      <c r="M6319" s="144" t="str">
        <f>VLOOKUP(C6319,[6]Consolidado!$B$1:$H$1000,3,FALSE)</f>
        <v>TB-08 Vip Lounge Table Top</v>
      </c>
    </row>
    <row r="6320" spans="1:13" ht="12.95" customHeight="1" x14ac:dyDescent="0.25">
      <c r="A6320" s="60" t="str">
        <f t="shared" si="181"/>
        <v>dic-17</v>
      </c>
      <c r="B6320" s="61">
        <v>43087</v>
      </c>
      <c r="C6320" s="47">
        <v>519</v>
      </c>
      <c r="D6320" s="220" t="str">
        <f>IFERROR(VLOOKUP(C6320,Planning!$C$6:$J$248,8,FALSE),"")</f>
        <v/>
      </c>
      <c r="E6320" s="64"/>
      <c r="F6320" s="65" t="s">
        <v>326</v>
      </c>
      <c r="G6320" s="66"/>
      <c r="H6320" s="67"/>
      <c r="I6320" s="216">
        <v>48.484031000000002</v>
      </c>
      <c r="J6320" s="86">
        <v>30.791</v>
      </c>
      <c r="K6320" s="129">
        <f t="shared" si="183"/>
        <v>1.5746169659965574</v>
      </c>
      <c r="L6320" s="142" t="str">
        <f>VLOOKUP(C6320,[6]Consolidado!$B$1:$H$1000,2,FALSE)</f>
        <v>Maderas Collective</v>
      </c>
      <c r="M6320" s="144" t="str">
        <f>VLOOKUP(C6320,[6]Consolidado!$B$1:$H$1000,3,FALSE)</f>
        <v>Muestra BQ-01 - Holler</v>
      </c>
    </row>
    <row r="6321" spans="1:13" ht="12.95" customHeight="1" x14ac:dyDescent="0.25">
      <c r="A6321" s="60" t="str">
        <f t="shared" si="181"/>
        <v>dic-17</v>
      </c>
      <c r="B6321" s="61">
        <v>43087</v>
      </c>
      <c r="C6321" s="47" t="s">
        <v>821</v>
      </c>
      <c r="D6321" s="220" t="str">
        <f>IFERROR(VLOOKUP(C6321,Planning!$C$6:$J$248,8,FALSE),"")</f>
        <v/>
      </c>
      <c r="E6321" s="64"/>
      <c r="F6321" s="65" t="s">
        <v>828</v>
      </c>
      <c r="G6321" s="66"/>
      <c r="H6321" s="67"/>
      <c r="I6321" s="216">
        <v>-1520</v>
      </c>
      <c r="J6321" s="86">
        <v>30.791</v>
      </c>
      <c r="K6321" s="129">
        <f t="shared" si="183"/>
        <v>-49.365074209996429</v>
      </c>
      <c r="L6321" s="142">
        <f>VLOOKUP(C6321,[6]Consolidado!$B$1:$H$1000,2,FALSE)</f>
        <v>0</v>
      </c>
      <c r="M6321" s="144">
        <f>VLOOKUP(C6321,[6]Consolidado!$B$1:$H$1000,3,FALSE)</f>
        <v>0</v>
      </c>
    </row>
    <row r="6322" spans="1:13" ht="12.95" customHeight="1" x14ac:dyDescent="0.25">
      <c r="A6322" s="60" t="str">
        <f t="shared" si="181"/>
        <v>dic-17</v>
      </c>
      <c r="B6322" s="61">
        <v>43087</v>
      </c>
      <c r="C6322" s="47">
        <v>543</v>
      </c>
      <c r="D6322" s="220" t="str">
        <f>IFERROR(VLOOKUP(C6322,Planning!$C$6:$J$248,8,FALSE),"")</f>
        <v/>
      </c>
      <c r="E6322" s="64"/>
      <c r="F6322" s="65" t="s">
        <v>175</v>
      </c>
      <c r="G6322" s="66"/>
      <c r="H6322" s="67"/>
      <c r="I6322" s="216">
        <v>9.3078810000000001</v>
      </c>
      <c r="J6322" s="86">
        <v>30.791</v>
      </c>
      <c r="K6322" s="129">
        <f t="shared" si="183"/>
        <v>0.30229226072553667</v>
      </c>
      <c r="L6322" s="142" t="str">
        <f>VLOOKUP(C6322,[6]Consolidado!$B$1:$H$1000,2,FALSE)</f>
        <v>Maderas Collective</v>
      </c>
      <c r="M6322" s="144" t="str">
        <f>VLOOKUP(C6322,[6]Consolidado!$B$1:$H$1000,3,FALSE)</f>
        <v>Guia para cortar Veneer para Bonanza TW - WeWork</v>
      </c>
    </row>
    <row r="6323" spans="1:13" ht="12.95" customHeight="1" x14ac:dyDescent="0.25">
      <c r="A6323" s="60" t="str">
        <f t="shared" si="181"/>
        <v>dic-17</v>
      </c>
      <c r="B6323" s="61">
        <v>43087</v>
      </c>
      <c r="C6323" s="47">
        <v>543</v>
      </c>
      <c r="D6323" s="220" t="str">
        <f>IFERROR(VLOOKUP(C6323,Planning!$C$6:$J$248,8,FALSE),"")</f>
        <v/>
      </c>
      <c r="E6323" s="64"/>
      <c r="F6323" s="65" t="s">
        <v>271</v>
      </c>
      <c r="G6323" s="66"/>
      <c r="H6323" s="67"/>
      <c r="I6323" s="216">
        <v>3.214448</v>
      </c>
      <c r="J6323" s="86">
        <v>30.791</v>
      </c>
      <c r="K6323" s="129">
        <f t="shared" si="183"/>
        <v>0.10439570004222012</v>
      </c>
      <c r="L6323" s="142" t="str">
        <f>VLOOKUP(C6323,[6]Consolidado!$B$1:$H$1000,2,FALSE)</f>
        <v>Maderas Collective</v>
      </c>
      <c r="M6323" s="144" t="str">
        <f>VLOOKUP(C6323,[6]Consolidado!$B$1:$H$1000,3,FALSE)</f>
        <v>Guia para cortar Veneer para Bonanza TW - WeWork</v>
      </c>
    </row>
    <row r="6324" spans="1:13" ht="12.95" customHeight="1" x14ac:dyDescent="0.25">
      <c r="A6324" s="60" t="str">
        <f t="shared" si="181"/>
        <v>dic-17</v>
      </c>
      <c r="B6324" s="61">
        <v>43087</v>
      </c>
      <c r="C6324" s="47">
        <v>519</v>
      </c>
      <c r="D6324" s="220" t="str">
        <f>IFERROR(VLOOKUP(C6324,Planning!$C$6:$J$248,8,FALSE),"")</f>
        <v/>
      </c>
      <c r="E6324" s="64"/>
      <c r="F6324" s="65" t="s">
        <v>343</v>
      </c>
      <c r="G6324" s="66"/>
      <c r="H6324" s="67"/>
      <c r="I6324" s="216">
        <v>33.453418999999997</v>
      </c>
      <c r="J6324" s="86">
        <v>30.791</v>
      </c>
      <c r="K6324" s="129">
        <f t="shared" si="183"/>
        <v>1.0864674417849369</v>
      </c>
      <c r="L6324" s="142" t="str">
        <f>VLOOKUP(C6324,[6]Consolidado!$B$1:$H$1000,2,FALSE)</f>
        <v>Maderas Collective</v>
      </c>
      <c r="M6324" s="144" t="str">
        <f>VLOOKUP(C6324,[6]Consolidado!$B$1:$H$1000,3,FALSE)</f>
        <v>Muestra BQ-01 - Holler</v>
      </c>
    </row>
    <row r="6325" spans="1:13" ht="12.95" customHeight="1" x14ac:dyDescent="0.25">
      <c r="A6325" s="60" t="str">
        <f t="shared" si="181"/>
        <v>dic-17</v>
      </c>
      <c r="B6325" s="61">
        <v>43087</v>
      </c>
      <c r="C6325" s="47">
        <v>519</v>
      </c>
      <c r="D6325" s="220" t="str">
        <f>IFERROR(VLOOKUP(C6325,Planning!$C$6:$J$248,8,FALSE),"")</f>
        <v/>
      </c>
      <c r="E6325" s="64"/>
      <c r="F6325" s="65" t="s">
        <v>381</v>
      </c>
      <c r="G6325" s="66"/>
      <c r="H6325" s="67"/>
      <c r="I6325" s="216">
        <v>29.774640000000002</v>
      </c>
      <c r="J6325" s="86">
        <v>30.791</v>
      </c>
      <c r="K6325" s="129">
        <f t="shared" si="183"/>
        <v>0.96699165340521587</v>
      </c>
      <c r="L6325" s="142" t="str">
        <f>VLOOKUP(C6325,[6]Consolidado!$B$1:$H$1000,2,FALSE)</f>
        <v>Maderas Collective</v>
      </c>
      <c r="M6325" s="144" t="str">
        <f>VLOOKUP(C6325,[6]Consolidado!$B$1:$H$1000,3,FALSE)</f>
        <v>Muestra BQ-01 - Holler</v>
      </c>
    </row>
    <row r="6326" spans="1:13" ht="12.95" customHeight="1" x14ac:dyDescent="0.25">
      <c r="A6326" s="60" t="str">
        <f t="shared" si="181"/>
        <v>dic-17</v>
      </c>
      <c r="B6326" s="61">
        <v>43087</v>
      </c>
      <c r="C6326" s="47" t="s">
        <v>821</v>
      </c>
      <c r="D6326" s="220" t="str">
        <f>IFERROR(VLOOKUP(C6326,Planning!$C$6:$J$248,8,FALSE),"")</f>
        <v/>
      </c>
      <c r="E6326" s="64"/>
      <c r="F6326" s="65" t="s">
        <v>829</v>
      </c>
      <c r="G6326" s="66"/>
      <c r="H6326" s="67"/>
      <c r="I6326" s="216">
        <v>-1225</v>
      </c>
      <c r="J6326" s="86">
        <v>30.791</v>
      </c>
      <c r="K6326" s="129">
        <f t="shared" si="183"/>
        <v>-39.784352570556329</v>
      </c>
      <c r="L6326" s="142">
        <f>VLOOKUP(C6326,[6]Consolidado!$B$1:$H$1000,2,FALSE)</f>
        <v>0</v>
      </c>
      <c r="M6326" s="144">
        <f>VLOOKUP(C6326,[6]Consolidado!$B$1:$H$1000,3,FALSE)</f>
        <v>0</v>
      </c>
    </row>
    <row r="6327" spans="1:13" ht="12.95" customHeight="1" x14ac:dyDescent="0.25">
      <c r="A6327" s="60" t="str">
        <f t="shared" si="181"/>
        <v>dic-17</v>
      </c>
      <c r="B6327" s="61">
        <v>43087</v>
      </c>
      <c r="C6327" s="47">
        <v>543</v>
      </c>
      <c r="D6327" s="220" t="str">
        <f>IFERROR(VLOOKUP(C6327,Planning!$C$6:$J$248,8,FALSE),"")</f>
        <v/>
      </c>
      <c r="E6327" s="64"/>
      <c r="F6327" s="65" t="s">
        <v>726</v>
      </c>
      <c r="G6327" s="66"/>
      <c r="H6327" s="67"/>
      <c r="I6327" s="216">
        <v>57.44</v>
      </c>
      <c r="J6327" s="86">
        <v>30.791</v>
      </c>
      <c r="K6327" s="129">
        <f t="shared" si="183"/>
        <v>1.8654801727777597</v>
      </c>
      <c r="L6327" s="142" t="str">
        <f>VLOOKUP(C6327,[6]Consolidado!$B$1:$H$1000,2,FALSE)</f>
        <v>Maderas Collective</v>
      </c>
      <c r="M6327" s="144" t="str">
        <f>VLOOKUP(C6327,[6]Consolidado!$B$1:$H$1000,3,FALSE)</f>
        <v>Guia para cortar Veneer para Bonanza TW - WeWork</v>
      </c>
    </row>
    <row r="6328" spans="1:13" ht="12.95" customHeight="1" x14ac:dyDescent="0.25">
      <c r="A6328" s="60" t="str">
        <f t="shared" si="181"/>
        <v>dic-17</v>
      </c>
      <c r="B6328" s="61">
        <v>43087</v>
      </c>
      <c r="C6328" s="47" t="s">
        <v>821</v>
      </c>
      <c r="D6328" s="220" t="str">
        <f>IFERROR(VLOOKUP(C6328,Planning!$C$6:$J$248,8,FALSE),"")</f>
        <v/>
      </c>
      <c r="E6328" s="64"/>
      <c r="F6328" s="65" t="s">
        <v>842</v>
      </c>
      <c r="G6328" s="66"/>
      <c r="H6328" s="67"/>
      <c r="I6328" s="216">
        <v>354.63996400000002</v>
      </c>
      <c r="J6328" s="86">
        <v>30.791</v>
      </c>
      <c r="K6328" s="129">
        <f t="shared" si="183"/>
        <v>11.517650092559515</v>
      </c>
      <c r="L6328" s="142">
        <f>VLOOKUP(C6328,[6]Consolidado!$B$1:$H$1000,2,FALSE)</f>
        <v>0</v>
      </c>
      <c r="M6328" s="144">
        <f>VLOOKUP(C6328,[6]Consolidado!$B$1:$H$1000,3,FALSE)</f>
        <v>0</v>
      </c>
    </row>
    <row r="6329" spans="1:13" ht="12.95" customHeight="1" x14ac:dyDescent="0.25">
      <c r="A6329" s="60" t="str">
        <f t="shared" si="181"/>
        <v>dic-17</v>
      </c>
      <c r="B6329" s="61">
        <v>43087</v>
      </c>
      <c r="C6329" s="47">
        <v>519</v>
      </c>
      <c r="D6329" s="220" t="str">
        <f>IFERROR(VLOOKUP(C6329,Planning!$C$6:$J$248,8,FALSE),"")</f>
        <v/>
      </c>
      <c r="E6329" s="64"/>
      <c r="F6329" s="65" t="s">
        <v>348</v>
      </c>
      <c r="G6329" s="66"/>
      <c r="H6329" s="67"/>
      <c r="I6329" s="216">
        <v>1606.8</v>
      </c>
      <c r="J6329" s="86">
        <v>30.791</v>
      </c>
      <c r="K6329" s="129">
        <f t="shared" si="183"/>
        <v>52.184079763567276</v>
      </c>
      <c r="L6329" s="142" t="str">
        <f>VLOOKUP(C6329,[6]Consolidado!$B$1:$H$1000,2,FALSE)</f>
        <v>Maderas Collective</v>
      </c>
      <c r="M6329" s="144" t="str">
        <f>VLOOKUP(C6329,[6]Consolidado!$B$1:$H$1000,3,FALSE)</f>
        <v>Muestra BQ-01 - Holler</v>
      </c>
    </row>
    <row r="6330" spans="1:13" ht="12.95" customHeight="1" x14ac:dyDescent="0.25">
      <c r="A6330" s="60" t="str">
        <f t="shared" si="181"/>
        <v>dic-17</v>
      </c>
      <c r="B6330" s="61">
        <v>43087</v>
      </c>
      <c r="C6330" s="47">
        <v>519</v>
      </c>
      <c r="D6330" s="220" t="str">
        <f>IFERROR(VLOOKUP(C6330,Planning!$C$6:$J$248,8,FALSE),"")</f>
        <v/>
      </c>
      <c r="E6330" s="64"/>
      <c r="F6330" s="65" t="s">
        <v>317</v>
      </c>
      <c r="G6330" s="66"/>
      <c r="H6330" s="67"/>
      <c r="I6330" s="216">
        <v>565.47</v>
      </c>
      <c r="J6330" s="86">
        <v>30.791</v>
      </c>
      <c r="K6330" s="129">
        <f t="shared" si="183"/>
        <v>18.36478191679387</v>
      </c>
      <c r="L6330" s="142" t="str">
        <f>VLOOKUP(C6330,[6]Consolidado!$B$1:$H$1000,2,FALSE)</f>
        <v>Maderas Collective</v>
      </c>
      <c r="M6330" s="144" t="str">
        <f>VLOOKUP(C6330,[6]Consolidado!$B$1:$H$1000,3,FALSE)</f>
        <v>Muestra BQ-01 - Holler</v>
      </c>
    </row>
    <row r="6331" spans="1:13" ht="12.95" customHeight="1" x14ac:dyDescent="0.25">
      <c r="A6331" s="60" t="str">
        <f t="shared" si="181"/>
        <v>dic-17</v>
      </c>
      <c r="B6331" s="61">
        <v>43087</v>
      </c>
      <c r="C6331" s="47">
        <v>519</v>
      </c>
      <c r="D6331" s="220" t="str">
        <f>IFERROR(VLOOKUP(C6331,Planning!$C$6:$J$248,8,FALSE),"")</f>
        <v/>
      </c>
      <c r="E6331" s="64"/>
      <c r="F6331" s="65" t="s">
        <v>851</v>
      </c>
      <c r="G6331" s="66"/>
      <c r="H6331" s="67"/>
      <c r="I6331" s="216">
        <v>889.92</v>
      </c>
      <c r="J6331" s="86">
        <v>30.791</v>
      </c>
      <c r="K6331" s="129">
        <f t="shared" si="183"/>
        <v>28.901951869052645</v>
      </c>
      <c r="L6331" s="142" t="str">
        <f>VLOOKUP(C6331,[6]Consolidado!$B$1:$H$1000,2,FALSE)</f>
        <v>Maderas Collective</v>
      </c>
      <c r="M6331" s="144" t="str">
        <f>VLOOKUP(C6331,[6]Consolidado!$B$1:$H$1000,3,FALSE)</f>
        <v>Muestra BQ-01 - Holler</v>
      </c>
    </row>
    <row r="6332" spans="1:13" ht="12.95" customHeight="1" x14ac:dyDescent="0.25">
      <c r="A6332" s="60" t="str">
        <f t="shared" si="181"/>
        <v>dic-17</v>
      </c>
      <c r="B6332" s="61">
        <v>43087</v>
      </c>
      <c r="C6332" s="47">
        <v>519</v>
      </c>
      <c r="D6332" s="220" t="str">
        <f>IFERROR(VLOOKUP(C6332,Planning!$C$6:$J$248,8,FALSE),"")</f>
        <v/>
      </c>
      <c r="E6332" s="64"/>
      <c r="F6332" s="65" t="s">
        <v>858</v>
      </c>
      <c r="G6332" s="66"/>
      <c r="H6332" s="67"/>
      <c r="I6332" s="216">
        <v>2221.713831</v>
      </c>
      <c r="J6332" s="86">
        <v>30.791</v>
      </c>
      <c r="K6332" s="129">
        <f t="shared" si="183"/>
        <v>72.154650092559521</v>
      </c>
      <c r="L6332" s="142" t="str">
        <f>VLOOKUP(C6332,[6]Consolidado!$B$1:$H$1000,2,FALSE)</f>
        <v>Maderas Collective</v>
      </c>
      <c r="M6332" s="144" t="str">
        <f>VLOOKUP(C6332,[6]Consolidado!$B$1:$H$1000,3,FALSE)</f>
        <v>Muestra BQ-01 - Holler</v>
      </c>
    </row>
    <row r="6333" spans="1:13" ht="12.95" customHeight="1" x14ac:dyDescent="0.25">
      <c r="A6333" s="60" t="str">
        <f t="shared" si="181"/>
        <v>dic-17</v>
      </c>
      <c r="B6333" s="61">
        <v>43088</v>
      </c>
      <c r="C6333" s="47">
        <v>326</v>
      </c>
      <c r="D6333" s="220" t="str">
        <f>IFERROR(VLOOKUP(C6333,Planning!$C$6:$J$248,8,FALSE),"")</f>
        <v/>
      </c>
      <c r="E6333" s="64"/>
      <c r="F6333" s="65" t="s">
        <v>850</v>
      </c>
      <c r="G6333" s="66"/>
      <c r="H6333" s="67"/>
      <c r="I6333" s="216">
        <v>1492.661513</v>
      </c>
      <c r="J6333" s="86">
        <v>30.791</v>
      </c>
      <c r="K6333" s="129">
        <f t="shared" ref="K6333:K6354" si="184">IFERROR(I6333/J6333,0)</f>
        <v>48.477201552401674</v>
      </c>
      <c r="L6333" s="142" t="str">
        <f>VLOOKUP(C6333,[6]Consolidado!$B$1:$H$1000,2,FALSE)</f>
        <v>Holler</v>
      </c>
      <c r="M6333" s="144" t="str">
        <f>VLOOKUP(C6333,[6]Consolidado!$B$1:$H$1000,3,FALSE)</f>
        <v>TB-02 Custom co work table</v>
      </c>
    </row>
    <row r="6334" spans="1:13" ht="12.95" customHeight="1" x14ac:dyDescent="0.25">
      <c r="A6334" s="60" t="str">
        <f t="shared" si="181"/>
        <v>dic-17</v>
      </c>
      <c r="B6334" s="61">
        <v>43088</v>
      </c>
      <c r="C6334" s="47">
        <v>398</v>
      </c>
      <c r="D6334" s="220" t="str">
        <f>IFERROR(VLOOKUP(C6334,Planning!$C$6:$J$248,8,FALSE),"")</f>
        <v/>
      </c>
      <c r="E6334" s="64"/>
      <c r="F6334" s="65" t="s">
        <v>457</v>
      </c>
      <c r="G6334" s="66"/>
      <c r="H6334" s="67"/>
      <c r="I6334" s="216">
        <v>4615.1985119999999</v>
      </c>
      <c r="J6334" s="86">
        <v>30.791</v>
      </c>
      <c r="K6334" s="129">
        <f t="shared" si="184"/>
        <v>149.88790594654282</v>
      </c>
      <c r="L6334" s="142" t="str">
        <f>VLOOKUP(C6334,[6]Consolidado!$B$1:$H$1000,2,FALSE)</f>
        <v>WEWORK</v>
      </c>
      <c r="M6334" s="144" t="str">
        <f>VLOOKUP(C6334,[6]Consolidado!$B$1:$H$1000,3,FALSE)</f>
        <v>WC-Bonanza Chair-WW-CH-MEC-6850-A</v>
      </c>
    </row>
    <row r="6335" spans="1:13" ht="12.95" customHeight="1" x14ac:dyDescent="0.25">
      <c r="A6335" s="60" t="str">
        <f t="shared" si="181"/>
        <v>dic-17</v>
      </c>
      <c r="B6335" s="61">
        <v>43088</v>
      </c>
      <c r="C6335" s="47" t="s">
        <v>821</v>
      </c>
      <c r="D6335" s="220" t="str">
        <f>IFERROR(VLOOKUP(C6335,Planning!$C$6:$J$248,8,FALSE),"")</f>
        <v/>
      </c>
      <c r="E6335" s="64"/>
      <c r="F6335" s="65" t="s">
        <v>37</v>
      </c>
      <c r="G6335" s="66"/>
      <c r="H6335" s="67"/>
      <c r="I6335" s="216">
        <v>415.86666700000001</v>
      </c>
      <c r="J6335" s="86">
        <v>30.791</v>
      </c>
      <c r="K6335" s="129">
        <f t="shared" si="184"/>
        <v>13.506111103893994</v>
      </c>
      <c r="L6335" s="142">
        <f>VLOOKUP(C6335,[6]Consolidado!$B$1:$H$1000,2,FALSE)</f>
        <v>0</v>
      </c>
      <c r="M6335" s="144">
        <f>VLOOKUP(C6335,[6]Consolidado!$B$1:$H$1000,3,FALSE)</f>
        <v>0</v>
      </c>
    </row>
    <row r="6336" spans="1:13" ht="12.95" customHeight="1" x14ac:dyDescent="0.25">
      <c r="A6336" s="60" t="str">
        <f t="shared" si="181"/>
        <v>dic-17</v>
      </c>
      <c r="B6336" s="61">
        <v>43088</v>
      </c>
      <c r="C6336" s="47">
        <v>431</v>
      </c>
      <c r="D6336" s="220" t="str">
        <f>IFERROR(VLOOKUP(C6336,Planning!$C$6:$J$248,8,FALSE),"")</f>
        <v/>
      </c>
      <c r="E6336" s="64"/>
      <c r="F6336" s="65" t="s">
        <v>753</v>
      </c>
      <c r="G6336" s="66"/>
      <c r="H6336" s="67"/>
      <c r="I6336" s="216">
        <v>3004.8656430000001</v>
      </c>
      <c r="J6336" s="86">
        <v>30.791</v>
      </c>
      <c r="K6336" s="129">
        <f t="shared" si="184"/>
        <v>97.589089116949765</v>
      </c>
      <c r="L6336" s="142" t="str">
        <f>VLOOKUP(C6336,[6]Consolidado!$B$1:$H$1000,2,FALSE)</f>
        <v>WEWORK</v>
      </c>
      <c r="M6336" s="144" t="str">
        <f>VLOOKUP(C6336,[6]Consolidado!$B$1:$H$1000,3,FALSE)</f>
        <v>EMEA-Bonanza Chair-WW-CH-MEC-6850-B</v>
      </c>
    </row>
    <row r="6337" spans="1:13" ht="12.95" customHeight="1" x14ac:dyDescent="0.25">
      <c r="A6337" s="60" t="str">
        <f t="shared" si="181"/>
        <v>dic-17</v>
      </c>
      <c r="B6337" s="61">
        <v>43088</v>
      </c>
      <c r="C6337" s="47">
        <v>515</v>
      </c>
      <c r="D6337" s="220" t="str">
        <f>IFERROR(VLOOKUP(C6337,Planning!$C$6:$J$248,8,FALSE),"")</f>
        <v/>
      </c>
      <c r="E6337" s="64"/>
      <c r="F6337" s="65" t="s">
        <v>753</v>
      </c>
      <c r="G6337" s="66"/>
      <c r="H6337" s="67"/>
      <c r="I6337" s="216">
        <v>3004.8656430000001</v>
      </c>
      <c r="J6337" s="86">
        <v>30.791</v>
      </c>
      <c r="K6337" s="129">
        <f t="shared" si="184"/>
        <v>97.589089116949765</v>
      </c>
      <c r="L6337" s="142" t="str">
        <f>VLOOKUP(C6337,[6]Consolidado!$B$1:$H$1000,2,FALSE)</f>
        <v>Canoe Westfield (Reposition)</v>
      </c>
      <c r="M6337" s="144" t="str">
        <f>VLOOKUP(C6337,[6]Consolidado!$B$1:$H$1000,3,FALSE)</f>
        <v>CH 115 Chair , Teak &amp; Metal (Lounge Chair)</v>
      </c>
    </row>
    <row r="6338" spans="1:13" ht="12.95" customHeight="1" x14ac:dyDescent="0.25">
      <c r="A6338" s="60" t="str">
        <f t="shared" si="181"/>
        <v>dic-17</v>
      </c>
      <c r="B6338" s="61">
        <v>43088</v>
      </c>
      <c r="C6338" s="47">
        <v>326</v>
      </c>
      <c r="D6338" s="220" t="str">
        <f>IFERROR(VLOOKUP(C6338,Planning!$C$6:$J$248,8,FALSE),"")</f>
        <v/>
      </c>
      <c r="E6338" s="64"/>
      <c r="F6338" s="65" t="s">
        <v>377</v>
      </c>
      <c r="G6338" s="66"/>
      <c r="H6338" s="67"/>
      <c r="I6338" s="216">
        <v>708.05912599999999</v>
      </c>
      <c r="J6338" s="86">
        <v>30.791</v>
      </c>
      <c r="K6338" s="129">
        <f t="shared" si="184"/>
        <v>22.995652171088953</v>
      </c>
      <c r="L6338" s="142" t="str">
        <f>VLOOKUP(C6338,[6]Consolidado!$B$1:$H$1000,2,FALSE)</f>
        <v>Holler</v>
      </c>
      <c r="M6338" s="144" t="str">
        <f>VLOOKUP(C6338,[6]Consolidado!$B$1:$H$1000,3,FALSE)</f>
        <v>TB-02 Custom co work table</v>
      </c>
    </row>
    <row r="6339" spans="1:13" ht="12.95" customHeight="1" x14ac:dyDescent="0.25">
      <c r="A6339" s="60" t="str">
        <f t="shared" si="181"/>
        <v>dic-17</v>
      </c>
      <c r="B6339" s="61">
        <v>43088</v>
      </c>
      <c r="C6339" s="47">
        <v>431</v>
      </c>
      <c r="D6339" s="220" t="str">
        <f>IFERROR(VLOOKUP(C6339,Planning!$C$6:$J$248,8,FALSE),"")</f>
        <v/>
      </c>
      <c r="E6339" s="64"/>
      <c r="F6339" s="65" t="s">
        <v>753</v>
      </c>
      <c r="G6339" s="66"/>
      <c r="H6339" s="67"/>
      <c r="I6339" s="216">
        <v>3004.8656430000001</v>
      </c>
      <c r="J6339" s="86">
        <v>30.791</v>
      </c>
      <c r="K6339" s="129">
        <f t="shared" si="184"/>
        <v>97.589089116949765</v>
      </c>
      <c r="L6339" s="142" t="str">
        <f>VLOOKUP(C6339,[6]Consolidado!$B$1:$H$1000,2,FALSE)</f>
        <v>WEWORK</v>
      </c>
      <c r="M6339" s="144" t="str">
        <f>VLOOKUP(C6339,[6]Consolidado!$B$1:$H$1000,3,FALSE)</f>
        <v>EMEA-Bonanza Chair-WW-CH-MEC-6850-B</v>
      </c>
    </row>
    <row r="6340" spans="1:13" ht="12.95" customHeight="1" x14ac:dyDescent="0.25">
      <c r="A6340" s="60" t="str">
        <f t="shared" si="181"/>
        <v>dic-17</v>
      </c>
      <c r="B6340" s="61">
        <v>43088</v>
      </c>
      <c r="C6340" s="47">
        <v>431</v>
      </c>
      <c r="D6340" s="220" t="str">
        <f>IFERROR(VLOOKUP(C6340,Planning!$C$6:$J$248,8,FALSE),"")</f>
        <v/>
      </c>
      <c r="E6340" s="64"/>
      <c r="F6340" s="65" t="s">
        <v>753</v>
      </c>
      <c r="G6340" s="66"/>
      <c r="H6340" s="67"/>
      <c r="I6340" s="216">
        <v>-3004.8656430000001</v>
      </c>
      <c r="J6340" s="86">
        <v>30.791</v>
      </c>
      <c r="K6340" s="129">
        <f t="shared" si="184"/>
        <v>-97.589089116949765</v>
      </c>
      <c r="L6340" s="142" t="str">
        <f>VLOOKUP(C6340,[6]Consolidado!$B$1:$H$1000,2,FALSE)</f>
        <v>WEWORK</v>
      </c>
      <c r="M6340" s="144" t="str">
        <f>VLOOKUP(C6340,[6]Consolidado!$B$1:$H$1000,3,FALSE)</f>
        <v>EMEA-Bonanza Chair-WW-CH-MEC-6850-B</v>
      </c>
    </row>
    <row r="6341" spans="1:13" ht="12.95" customHeight="1" x14ac:dyDescent="0.25">
      <c r="A6341" s="60" t="str">
        <f t="shared" si="181"/>
        <v>dic-17</v>
      </c>
      <c r="B6341" s="61">
        <v>43088</v>
      </c>
      <c r="C6341" s="47" t="s">
        <v>821</v>
      </c>
      <c r="D6341" s="220" t="str">
        <f>IFERROR(VLOOKUP(C6341,Planning!$C$6:$J$248,8,FALSE),"")</f>
        <v/>
      </c>
      <c r="E6341" s="64"/>
      <c r="F6341" s="65" t="s">
        <v>34</v>
      </c>
      <c r="G6341" s="66"/>
      <c r="H6341" s="67"/>
      <c r="I6341" s="216">
        <v>306.15476200000001</v>
      </c>
      <c r="J6341" s="86">
        <v>30.791</v>
      </c>
      <c r="K6341" s="129">
        <f t="shared" si="184"/>
        <v>9.9429950959696018</v>
      </c>
      <c r="L6341" s="142">
        <f>VLOOKUP(C6341,[6]Consolidado!$B$1:$H$1000,2,FALSE)</f>
        <v>0</v>
      </c>
      <c r="M6341" s="144">
        <f>VLOOKUP(C6341,[6]Consolidado!$B$1:$H$1000,3,FALSE)</f>
        <v>0</v>
      </c>
    </row>
    <row r="6342" spans="1:13" ht="12.95" customHeight="1" x14ac:dyDescent="0.25">
      <c r="A6342" s="60" t="str">
        <f t="shared" si="181"/>
        <v>dic-17</v>
      </c>
      <c r="B6342" s="61">
        <v>43088</v>
      </c>
      <c r="C6342" s="47" t="s">
        <v>821</v>
      </c>
      <c r="D6342" s="220" t="str">
        <f>IFERROR(VLOOKUP(C6342,Planning!$C$6:$J$248,8,FALSE),"")</f>
        <v/>
      </c>
      <c r="E6342" s="64"/>
      <c r="F6342" s="65" t="s">
        <v>34</v>
      </c>
      <c r="G6342" s="66"/>
      <c r="H6342" s="67"/>
      <c r="I6342" s="216">
        <v>38.269345000000001</v>
      </c>
      <c r="J6342" s="86">
        <v>30.791</v>
      </c>
      <c r="K6342" s="129">
        <f t="shared" si="184"/>
        <v>1.2428743788769445</v>
      </c>
      <c r="L6342" s="142">
        <f>VLOOKUP(C6342,[6]Consolidado!$B$1:$H$1000,2,FALSE)</f>
        <v>0</v>
      </c>
      <c r="M6342" s="144">
        <f>VLOOKUP(C6342,[6]Consolidado!$B$1:$H$1000,3,FALSE)</f>
        <v>0</v>
      </c>
    </row>
    <row r="6343" spans="1:13" ht="12.95" customHeight="1" x14ac:dyDescent="0.25">
      <c r="A6343" s="60" t="str">
        <f t="shared" si="181"/>
        <v>dic-17</v>
      </c>
      <c r="B6343" s="61">
        <v>43088</v>
      </c>
      <c r="C6343" s="47" t="s">
        <v>821</v>
      </c>
      <c r="D6343" s="220" t="str">
        <f>IFERROR(VLOOKUP(C6343,Planning!$C$6:$J$248,8,FALSE),"")</f>
        <v/>
      </c>
      <c r="E6343" s="64"/>
      <c r="F6343" s="65" t="s">
        <v>727</v>
      </c>
      <c r="G6343" s="66"/>
      <c r="H6343" s="67"/>
      <c r="I6343" s="216">
        <v>1789.1321680000001</v>
      </c>
      <c r="J6343" s="86">
        <v>30.791</v>
      </c>
      <c r="K6343" s="129">
        <f t="shared" si="184"/>
        <v>58.10568568737618</v>
      </c>
      <c r="L6343" s="142">
        <f>VLOOKUP(C6343,[6]Consolidado!$B$1:$H$1000,2,FALSE)</f>
        <v>0</v>
      </c>
      <c r="M6343" s="144">
        <f>VLOOKUP(C6343,[6]Consolidado!$B$1:$H$1000,3,FALSE)</f>
        <v>0</v>
      </c>
    </row>
    <row r="6344" spans="1:13" ht="12.95" customHeight="1" x14ac:dyDescent="0.25">
      <c r="A6344" s="60" t="str">
        <f t="shared" si="181"/>
        <v>dic-17</v>
      </c>
      <c r="B6344" s="61">
        <v>43088</v>
      </c>
      <c r="C6344" s="47">
        <v>515</v>
      </c>
      <c r="D6344" s="220" t="str">
        <f>IFERROR(VLOOKUP(C6344,Planning!$C$6:$J$248,8,FALSE),"")</f>
        <v/>
      </c>
      <c r="E6344" s="64"/>
      <c r="F6344" s="65" t="s">
        <v>32</v>
      </c>
      <c r="G6344" s="66"/>
      <c r="H6344" s="67"/>
      <c r="I6344" s="216">
        <v>439.96463999999997</v>
      </c>
      <c r="J6344" s="86">
        <v>30.791</v>
      </c>
      <c r="K6344" s="129">
        <f t="shared" si="184"/>
        <v>14.288741515377868</v>
      </c>
      <c r="L6344" s="142" t="str">
        <f>VLOOKUP(C6344,[6]Consolidado!$B$1:$H$1000,2,FALSE)</f>
        <v>Canoe Westfield (Reposition)</v>
      </c>
      <c r="M6344" s="144" t="str">
        <f>VLOOKUP(C6344,[6]Consolidado!$B$1:$H$1000,3,FALSE)</f>
        <v>CH 115 Chair , Teak &amp; Metal (Lounge Chair)</v>
      </c>
    </row>
    <row r="6345" spans="1:13" ht="12.95" customHeight="1" x14ac:dyDescent="0.25">
      <c r="A6345" s="60" t="str">
        <f t="shared" si="181"/>
        <v>dic-17</v>
      </c>
      <c r="B6345" s="61">
        <v>43088</v>
      </c>
      <c r="C6345" s="47">
        <v>326</v>
      </c>
      <c r="D6345" s="220" t="str">
        <f>IFERROR(VLOOKUP(C6345,Planning!$C$6:$J$248,8,FALSE),"")</f>
        <v/>
      </c>
      <c r="E6345" s="64"/>
      <c r="F6345" s="65" t="s">
        <v>860</v>
      </c>
      <c r="G6345" s="66"/>
      <c r="H6345" s="67"/>
      <c r="I6345" s="216">
        <v>1481.3499959999999</v>
      </c>
      <c r="J6345" s="86">
        <v>30.791</v>
      </c>
      <c r="K6345" s="129">
        <f t="shared" si="184"/>
        <v>48.109837160209146</v>
      </c>
      <c r="L6345" s="142" t="str">
        <f>VLOOKUP(C6345,[6]Consolidado!$B$1:$H$1000,2,FALSE)</f>
        <v>Holler</v>
      </c>
      <c r="M6345" s="144" t="str">
        <f>VLOOKUP(C6345,[6]Consolidado!$B$1:$H$1000,3,FALSE)</f>
        <v>TB-02 Custom co work table</v>
      </c>
    </row>
    <row r="6346" spans="1:13" ht="12.95" customHeight="1" x14ac:dyDescent="0.25">
      <c r="A6346" s="60" t="str">
        <f t="shared" si="181"/>
        <v>dic-17</v>
      </c>
      <c r="B6346" s="61">
        <v>43088</v>
      </c>
      <c r="C6346" s="47">
        <v>431</v>
      </c>
      <c r="D6346" s="220" t="str">
        <f>IFERROR(VLOOKUP(C6346,Planning!$C$6:$J$248,8,FALSE),"")</f>
        <v/>
      </c>
      <c r="E6346" s="64"/>
      <c r="F6346" s="65" t="s">
        <v>752</v>
      </c>
      <c r="G6346" s="66"/>
      <c r="H6346" s="67"/>
      <c r="I6346" s="216">
        <v>9503.1545459999998</v>
      </c>
      <c r="J6346" s="86">
        <v>30.791</v>
      </c>
      <c r="K6346" s="129">
        <f t="shared" si="184"/>
        <v>308.6341640739177</v>
      </c>
      <c r="L6346" s="142" t="str">
        <f>VLOOKUP(C6346,[6]Consolidado!$B$1:$H$1000,2,FALSE)</f>
        <v>WEWORK</v>
      </c>
      <c r="M6346" s="144" t="str">
        <f>VLOOKUP(C6346,[6]Consolidado!$B$1:$H$1000,3,FALSE)</f>
        <v>EMEA-Bonanza Chair-WW-CH-MEC-6850-B</v>
      </c>
    </row>
    <row r="6347" spans="1:13" ht="12.95" customHeight="1" x14ac:dyDescent="0.25">
      <c r="A6347" s="60" t="str">
        <f t="shared" si="181"/>
        <v>dic-17</v>
      </c>
      <c r="B6347" s="61">
        <v>43088</v>
      </c>
      <c r="C6347" s="47" t="s">
        <v>821</v>
      </c>
      <c r="D6347" s="220" t="str">
        <f>IFERROR(VLOOKUP(C6347,Planning!$C$6:$J$248,8,FALSE),"")</f>
        <v/>
      </c>
      <c r="E6347" s="64"/>
      <c r="F6347" s="65" t="s">
        <v>848</v>
      </c>
      <c r="G6347" s="66"/>
      <c r="H6347" s="67"/>
      <c r="I6347" s="216">
        <v>2638.855274</v>
      </c>
      <c r="J6347" s="86">
        <v>30.791</v>
      </c>
      <c r="K6347" s="129">
        <f t="shared" si="184"/>
        <v>85.702162125296354</v>
      </c>
      <c r="L6347" s="142">
        <f>VLOOKUP(C6347,[6]Consolidado!$B$1:$H$1000,2,FALSE)</f>
        <v>0</v>
      </c>
      <c r="M6347" s="144">
        <f>VLOOKUP(C6347,[6]Consolidado!$B$1:$H$1000,3,FALSE)</f>
        <v>0</v>
      </c>
    </row>
    <row r="6348" spans="1:13" ht="12.95" customHeight="1" x14ac:dyDescent="0.25">
      <c r="A6348" s="60" t="str">
        <f t="shared" si="181"/>
        <v>dic-17</v>
      </c>
      <c r="B6348" s="61">
        <v>43088</v>
      </c>
      <c r="C6348" s="47">
        <v>431</v>
      </c>
      <c r="D6348" s="220" t="str">
        <f>IFERROR(VLOOKUP(C6348,Planning!$C$6:$J$248,8,FALSE),"")</f>
        <v/>
      </c>
      <c r="E6348" s="64"/>
      <c r="F6348" s="65" t="s">
        <v>752</v>
      </c>
      <c r="G6348" s="66"/>
      <c r="H6348" s="67"/>
      <c r="I6348" s="216">
        <v>9503.1545459999998</v>
      </c>
      <c r="J6348" s="86">
        <v>30.791</v>
      </c>
      <c r="K6348" s="129">
        <f t="shared" si="184"/>
        <v>308.6341640739177</v>
      </c>
      <c r="L6348" s="142" t="str">
        <f>VLOOKUP(C6348,[6]Consolidado!$B$1:$H$1000,2,FALSE)</f>
        <v>WEWORK</v>
      </c>
      <c r="M6348" s="144" t="str">
        <f>VLOOKUP(C6348,[6]Consolidado!$B$1:$H$1000,3,FALSE)</f>
        <v>EMEA-Bonanza Chair-WW-CH-MEC-6850-B</v>
      </c>
    </row>
    <row r="6349" spans="1:13" ht="12.95" customHeight="1" x14ac:dyDescent="0.25">
      <c r="A6349" s="60" t="str">
        <f t="shared" si="181"/>
        <v>dic-17</v>
      </c>
      <c r="B6349" s="61">
        <v>43088</v>
      </c>
      <c r="C6349" s="47">
        <v>431</v>
      </c>
      <c r="D6349" s="220" t="str">
        <f>IFERROR(VLOOKUP(C6349,Planning!$C$6:$J$248,8,FALSE),"")</f>
        <v/>
      </c>
      <c r="E6349" s="64"/>
      <c r="F6349" s="65" t="s">
        <v>752</v>
      </c>
      <c r="G6349" s="66"/>
      <c r="H6349" s="67"/>
      <c r="I6349" s="216">
        <v>-9503.1545459999998</v>
      </c>
      <c r="J6349" s="86">
        <v>30.791</v>
      </c>
      <c r="K6349" s="129">
        <f t="shared" si="184"/>
        <v>-308.6341640739177</v>
      </c>
      <c r="L6349" s="142" t="str">
        <f>VLOOKUP(C6349,[6]Consolidado!$B$1:$H$1000,2,FALSE)</f>
        <v>WEWORK</v>
      </c>
      <c r="M6349" s="144" t="str">
        <f>VLOOKUP(C6349,[6]Consolidado!$B$1:$H$1000,3,FALSE)</f>
        <v>EMEA-Bonanza Chair-WW-CH-MEC-6850-B</v>
      </c>
    </row>
    <row r="6350" spans="1:13" ht="12.95" customHeight="1" x14ac:dyDescent="0.25">
      <c r="A6350" s="60" t="str">
        <f t="shared" ref="A6350:A6413" si="185">TEXT(B6350,"mmm-aa")</f>
        <v>dic-17</v>
      </c>
      <c r="B6350" s="61">
        <v>43088</v>
      </c>
      <c r="C6350" s="47" t="s">
        <v>821</v>
      </c>
      <c r="D6350" s="220" t="str">
        <f>IFERROR(VLOOKUP(C6350,Planning!$C$6:$J$248,8,FALSE),"")</f>
        <v/>
      </c>
      <c r="E6350" s="64"/>
      <c r="F6350" s="65" t="s">
        <v>862</v>
      </c>
      <c r="G6350" s="66"/>
      <c r="H6350" s="67"/>
      <c r="I6350" s="216">
        <v>1446.436606</v>
      </c>
      <c r="J6350" s="86">
        <v>30.791</v>
      </c>
      <c r="K6350" s="129">
        <f t="shared" si="184"/>
        <v>46.975954207398267</v>
      </c>
      <c r="L6350" s="142">
        <f>VLOOKUP(C6350,[6]Consolidado!$B$1:$H$1000,2,FALSE)</f>
        <v>0</v>
      </c>
      <c r="M6350" s="144">
        <f>VLOOKUP(C6350,[6]Consolidado!$B$1:$H$1000,3,FALSE)</f>
        <v>0</v>
      </c>
    </row>
    <row r="6351" spans="1:13" ht="12.95" customHeight="1" x14ac:dyDescent="0.25">
      <c r="A6351" s="60" t="str">
        <f t="shared" si="185"/>
        <v>dic-17</v>
      </c>
      <c r="B6351" s="61">
        <v>43088</v>
      </c>
      <c r="C6351" s="47" t="s">
        <v>821</v>
      </c>
      <c r="D6351" s="220" t="str">
        <f>IFERROR(VLOOKUP(C6351,Planning!$C$6:$J$248,8,FALSE),"")</f>
        <v/>
      </c>
      <c r="E6351" s="64"/>
      <c r="F6351" s="65" t="s">
        <v>852</v>
      </c>
      <c r="G6351" s="66"/>
      <c r="H6351" s="67"/>
      <c r="I6351" s="216">
        <v>304.966702</v>
      </c>
      <c r="J6351" s="86">
        <v>30.791</v>
      </c>
      <c r="K6351" s="129">
        <f t="shared" si="184"/>
        <v>9.9044104446104377</v>
      </c>
      <c r="L6351" s="142">
        <f>VLOOKUP(C6351,[6]Consolidado!$B$1:$H$1000,2,FALSE)</f>
        <v>0</v>
      </c>
      <c r="M6351" s="144">
        <f>VLOOKUP(C6351,[6]Consolidado!$B$1:$H$1000,3,FALSE)</f>
        <v>0</v>
      </c>
    </row>
    <row r="6352" spans="1:13" ht="12.95" customHeight="1" x14ac:dyDescent="0.25">
      <c r="A6352" s="60" t="str">
        <f t="shared" si="185"/>
        <v>dic-17</v>
      </c>
      <c r="B6352" s="61">
        <v>43088</v>
      </c>
      <c r="C6352" s="47" t="s">
        <v>821</v>
      </c>
      <c r="D6352" s="220" t="str">
        <f>IFERROR(VLOOKUP(C6352,Planning!$C$6:$J$248,8,FALSE),"")</f>
        <v/>
      </c>
      <c r="E6352" s="64"/>
      <c r="F6352" s="65" t="s">
        <v>855</v>
      </c>
      <c r="G6352" s="66"/>
      <c r="H6352" s="67"/>
      <c r="I6352" s="216">
        <v>214.24</v>
      </c>
      <c r="J6352" s="86">
        <v>30.791</v>
      </c>
      <c r="K6352" s="129">
        <f t="shared" si="184"/>
        <v>6.9578773018089706</v>
      </c>
      <c r="L6352" s="142">
        <f>VLOOKUP(C6352,[6]Consolidado!$B$1:$H$1000,2,FALSE)</f>
        <v>0</v>
      </c>
      <c r="M6352" s="144">
        <f>VLOOKUP(C6352,[6]Consolidado!$B$1:$H$1000,3,FALSE)</f>
        <v>0</v>
      </c>
    </row>
    <row r="6353" spans="1:13" ht="12.95" customHeight="1" x14ac:dyDescent="0.25">
      <c r="A6353" s="60" t="str">
        <f t="shared" si="185"/>
        <v>dic-17</v>
      </c>
      <c r="B6353" s="61">
        <v>43088</v>
      </c>
      <c r="C6353" s="47">
        <v>474</v>
      </c>
      <c r="D6353" s="220" t="str">
        <f>IFERROR(VLOOKUP(C6353,Planning!$C$6:$J$248,8,FALSE),"")</f>
        <v/>
      </c>
      <c r="E6353" s="64"/>
      <c r="F6353" s="65" t="s">
        <v>381</v>
      </c>
      <c r="G6353" s="66"/>
      <c r="H6353" s="67"/>
      <c r="I6353" s="216">
        <v>297.74640199999999</v>
      </c>
      <c r="J6353" s="86">
        <v>30.791</v>
      </c>
      <c r="K6353" s="129">
        <f t="shared" si="184"/>
        <v>9.6699165990062035</v>
      </c>
      <c r="L6353" s="142" t="str">
        <f>VLOOKUP(C6353,[6]Consolidado!$B$1:$H$1000,2,FALSE)</f>
        <v>WEWORK</v>
      </c>
      <c r="M6353" s="144" t="str">
        <f>VLOOKUP(C6353,[6]Consolidado!$B$1:$H$1000,3,FALSE)</f>
        <v>LATAM-Leon Dining Chair WW-CH-MEC-6849-B</v>
      </c>
    </row>
    <row r="6354" spans="1:13" ht="12.95" customHeight="1" x14ac:dyDescent="0.25">
      <c r="A6354" s="60" t="str">
        <f t="shared" si="185"/>
        <v>dic-17</v>
      </c>
      <c r="B6354" s="61">
        <v>43089</v>
      </c>
      <c r="C6354" s="47">
        <v>457</v>
      </c>
      <c r="D6354" s="220" t="str">
        <f>IFERROR(VLOOKUP(C6354,Planning!$C$6:$J$248,8,FALSE),"")</f>
        <v/>
      </c>
      <c r="E6354" s="64"/>
      <c r="F6354" s="65" t="s">
        <v>755</v>
      </c>
      <c r="G6354" s="66"/>
      <c r="H6354" s="67"/>
      <c r="I6354" s="216">
        <v>422.44134000000003</v>
      </c>
      <c r="J6354" s="86">
        <v>30.791</v>
      </c>
      <c r="K6354" s="129">
        <f t="shared" si="184"/>
        <v>13.719636906888377</v>
      </c>
      <c r="L6354" s="142" t="str">
        <f>VLOOKUP(C6354,[6]Consolidado!$B$1:$H$1000,2,FALSE)</f>
        <v>WEWORK</v>
      </c>
      <c r="M6354" s="144" t="str">
        <f>VLOOKUP(C6354,[6]Consolidado!$B$1:$H$1000,3,FALSE)</f>
        <v>LATAM-Bonanza Chair-WW-CH-MEC-6850-A</v>
      </c>
    </row>
    <row r="6355" spans="1:13" ht="12.95" customHeight="1" x14ac:dyDescent="0.25">
      <c r="A6355" s="60" t="str">
        <f t="shared" si="185"/>
        <v>dic-17</v>
      </c>
      <c r="B6355" s="61">
        <v>43089</v>
      </c>
      <c r="C6355" s="47">
        <v>497</v>
      </c>
      <c r="D6355" s="220" t="str">
        <f>IFERROR(VLOOKUP(C6355,Planning!$C$6:$J$248,8,FALSE),"")</f>
        <v/>
      </c>
      <c r="E6355" s="64"/>
      <c r="F6355" s="65" t="s">
        <v>858</v>
      </c>
      <c r="G6355" s="66"/>
      <c r="H6355" s="67"/>
      <c r="I6355" s="216">
        <v>1110.856916</v>
      </c>
      <c r="J6355" s="86">
        <v>30.791</v>
      </c>
      <c r="K6355" s="129">
        <f t="shared" ref="K6355:K6385" si="186">IFERROR(I6355/J6355,0)</f>
        <v>36.07732506251827</v>
      </c>
      <c r="L6355" s="142" t="str">
        <f>VLOOKUP(C6355,[6]Consolidado!$B$1:$H$1000,2,FALSE)</f>
        <v>Maderas collective</v>
      </c>
      <c r="M6355" s="144" t="str">
        <f>VLOOKUP(C6355,[6]Consolidado!$B$1:$H$1000,3,FALSE)</f>
        <v>Muestra tapizado BQ-03 - Holler</v>
      </c>
    </row>
    <row r="6356" spans="1:13" ht="12.95" customHeight="1" x14ac:dyDescent="0.25">
      <c r="A6356" s="60" t="str">
        <f t="shared" si="185"/>
        <v>dic-17</v>
      </c>
      <c r="B6356" s="61">
        <v>43089</v>
      </c>
      <c r="C6356" s="47">
        <v>497</v>
      </c>
      <c r="D6356" s="220" t="str">
        <f>IFERROR(VLOOKUP(C6356,Planning!$C$6:$J$248,8,FALSE),"")</f>
        <v/>
      </c>
      <c r="E6356" s="64"/>
      <c r="F6356" s="65" t="s">
        <v>317</v>
      </c>
      <c r="G6356" s="66"/>
      <c r="H6356" s="67"/>
      <c r="I6356" s="216">
        <v>848.20500000000004</v>
      </c>
      <c r="J6356" s="86">
        <v>30.791</v>
      </c>
      <c r="K6356" s="129">
        <f t="shared" si="186"/>
        <v>27.547172875190803</v>
      </c>
      <c r="L6356" s="142" t="str">
        <f>VLOOKUP(C6356,[6]Consolidado!$B$1:$H$1000,2,FALSE)</f>
        <v>Maderas collective</v>
      </c>
      <c r="M6356" s="144" t="str">
        <f>VLOOKUP(C6356,[6]Consolidado!$B$1:$H$1000,3,FALSE)</f>
        <v>Muestra tapizado BQ-03 - Holler</v>
      </c>
    </row>
    <row r="6357" spans="1:13" ht="12.95" customHeight="1" x14ac:dyDescent="0.25">
      <c r="A6357" s="60" t="str">
        <f t="shared" si="185"/>
        <v>dic-17</v>
      </c>
      <c r="B6357" s="61">
        <v>43089</v>
      </c>
      <c r="C6357" s="47">
        <v>497</v>
      </c>
      <c r="D6357" s="220" t="str">
        <f>IFERROR(VLOOKUP(C6357,Planning!$C$6:$J$248,8,FALSE),"")</f>
        <v/>
      </c>
      <c r="E6357" s="64"/>
      <c r="F6357" s="65" t="s">
        <v>292</v>
      </c>
      <c r="G6357" s="66"/>
      <c r="H6357" s="67"/>
      <c r="I6357" s="216">
        <v>626.08000000000004</v>
      </c>
      <c r="J6357" s="86">
        <v>30.791</v>
      </c>
      <c r="K6357" s="129">
        <f t="shared" si="186"/>
        <v>20.333214250917479</v>
      </c>
      <c r="L6357" s="142" t="str">
        <f>VLOOKUP(C6357,[6]Consolidado!$B$1:$H$1000,2,FALSE)</f>
        <v>Maderas collective</v>
      </c>
      <c r="M6357" s="144" t="str">
        <f>VLOOKUP(C6357,[6]Consolidado!$B$1:$H$1000,3,FALSE)</f>
        <v>Muestra tapizado BQ-03 - Holler</v>
      </c>
    </row>
    <row r="6358" spans="1:13" ht="12.95" customHeight="1" x14ac:dyDescent="0.25">
      <c r="A6358" s="60" t="str">
        <f t="shared" si="185"/>
        <v>dic-17</v>
      </c>
      <c r="B6358" s="61">
        <v>43089</v>
      </c>
      <c r="C6358" s="47">
        <v>497</v>
      </c>
      <c r="D6358" s="220" t="str">
        <f>IFERROR(VLOOKUP(C6358,Planning!$C$6:$J$248,8,FALSE),"")</f>
        <v/>
      </c>
      <c r="E6358" s="64"/>
      <c r="F6358" s="65" t="s">
        <v>348</v>
      </c>
      <c r="G6358" s="66"/>
      <c r="H6358" s="67"/>
      <c r="I6358" s="216">
        <v>5623.8</v>
      </c>
      <c r="J6358" s="86">
        <v>30.791</v>
      </c>
      <c r="K6358" s="129">
        <f t="shared" si="186"/>
        <v>182.64427917248548</v>
      </c>
      <c r="L6358" s="142" t="str">
        <f>VLOOKUP(C6358,[6]Consolidado!$B$1:$H$1000,2,FALSE)</f>
        <v>Maderas collective</v>
      </c>
      <c r="M6358" s="144" t="str">
        <f>VLOOKUP(C6358,[6]Consolidado!$B$1:$H$1000,3,FALSE)</f>
        <v>Muestra tapizado BQ-03 - Holler</v>
      </c>
    </row>
    <row r="6359" spans="1:13" ht="12.95" customHeight="1" x14ac:dyDescent="0.25">
      <c r="A6359" s="60" t="str">
        <f t="shared" si="185"/>
        <v>dic-17</v>
      </c>
      <c r="B6359" s="61">
        <v>43089</v>
      </c>
      <c r="C6359" s="47">
        <v>522</v>
      </c>
      <c r="D6359" s="220" t="str">
        <f>IFERROR(VLOOKUP(C6359,Planning!$C$6:$J$248,8,FALSE),"")</f>
        <v/>
      </c>
      <c r="E6359" s="64"/>
      <c r="F6359" s="65" t="s">
        <v>348</v>
      </c>
      <c r="G6359" s="66"/>
      <c r="H6359" s="67"/>
      <c r="I6359" s="216">
        <v>803.4</v>
      </c>
      <c r="J6359" s="86">
        <v>30.791</v>
      </c>
      <c r="K6359" s="129">
        <f t="shared" si="186"/>
        <v>26.092039881783638</v>
      </c>
      <c r="L6359" s="142" t="str">
        <f>VLOOKUP(C6359,[6]Consolidado!$B$1:$H$1000,2,FALSE)</f>
        <v>Maderas Collective</v>
      </c>
      <c r="M6359" s="144" t="str">
        <f>VLOOKUP(C6359,[6]Consolidado!$B$1:$H$1000,3,FALSE)</f>
        <v>Lounge chair-Prototipo/ Cedro Macho</v>
      </c>
    </row>
    <row r="6360" spans="1:13" ht="12.95" customHeight="1" x14ac:dyDescent="0.25">
      <c r="A6360" s="60" t="str">
        <f t="shared" si="185"/>
        <v>dic-17</v>
      </c>
      <c r="B6360" s="61">
        <v>43089</v>
      </c>
      <c r="C6360" s="47">
        <v>457</v>
      </c>
      <c r="D6360" s="220" t="str">
        <f>IFERROR(VLOOKUP(C6360,Planning!$C$6:$J$248,8,FALSE),"")</f>
        <v/>
      </c>
      <c r="E6360" s="64"/>
      <c r="F6360" s="65" t="s">
        <v>74</v>
      </c>
      <c r="G6360" s="66"/>
      <c r="H6360" s="67"/>
      <c r="I6360" s="216">
        <v>4.8</v>
      </c>
      <c r="J6360" s="86">
        <v>30.791</v>
      </c>
      <c r="K6360" s="129">
        <f t="shared" si="186"/>
        <v>0.15588970803156765</v>
      </c>
      <c r="L6360" s="142" t="str">
        <f>VLOOKUP(C6360,[6]Consolidado!$B$1:$H$1000,2,FALSE)</f>
        <v>WEWORK</v>
      </c>
      <c r="M6360" s="144" t="str">
        <f>VLOOKUP(C6360,[6]Consolidado!$B$1:$H$1000,3,FALSE)</f>
        <v>LATAM-Bonanza Chair-WW-CH-MEC-6850-A</v>
      </c>
    </row>
    <row r="6361" spans="1:13" ht="12.95" customHeight="1" x14ac:dyDescent="0.25">
      <c r="A6361" s="60" t="str">
        <f t="shared" si="185"/>
        <v>dic-17</v>
      </c>
      <c r="B6361" s="61">
        <v>43089</v>
      </c>
      <c r="C6361" s="47" t="s">
        <v>821</v>
      </c>
      <c r="D6361" s="220" t="str">
        <f>IFERROR(VLOOKUP(C6361,Planning!$C$6:$J$248,8,FALSE),"")</f>
        <v/>
      </c>
      <c r="E6361" s="64"/>
      <c r="F6361" s="65" t="s">
        <v>465</v>
      </c>
      <c r="G6361" s="66"/>
      <c r="H6361" s="67"/>
      <c r="I6361" s="216">
        <v>63.259295000000002</v>
      </c>
      <c r="J6361" s="86">
        <v>30.791</v>
      </c>
      <c r="K6361" s="129">
        <f t="shared" si="186"/>
        <v>2.0544735474651685</v>
      </c>
      <c r="L6361" s="142">
        <f>VLOOKUP(C6361,[6]Consolidado!$B$1:$H$1000,2,FALSE)</f>
        <v>0</v>
      </c>
      <c r="M6361" s="144">
        <f>VLOOKUP(C6361,[6]Consolidado!$B$1:$H$1000,3,FALSE)</f>
        <v>0</v>
      </c>
    </row>
    <row r="6362" spans="1:13" ht="12.95" customHeight="1" x14ac:dyDescent="0.25">
      <c r="A6362" s="60" t="str">
        <f t="shared" si="185"/>
        <v>dic-17</v>
      </c>
      <c r="B6362" s="61">
        <v>43089</v>
      </c>
      <c r="C6362" s="47">
        <v>457</v>
      </c>
      <c r="D6362" s="220" t="str">
        <f>IFERROR(VLOOKUP(C6362,Planning!$C$6:$J$248,8,FALSE),"")</f>
        <v/>
      </c>
      <c r="E6362" s="64"/>
      <c r="F6362" s="65" t="s">
        <v>304</v>
      </c>
      <c r="G6362" s="66"/>
      <c r="H6362" s="67"/>
      <c r="I6362" s="216">
        <v>76.096879999999999</v>
      </c>
      <c r="J6362" s="86">
        <v>30.791</v>
      </c>
      <c r="K6362" s="129">
        <f t="shared" si="186"/>
        <v>2.4714000844402584</v>
      </c>
      <c r="L6362" s="142" t="str">
        <f>VLOOKUP(C6362,[6]Consolidado!$B$1:$H$1000,2,FALSE)</f>
        <v>WEWORK</v>
      </c>
      <c r="M6362" s="144" t="str">
        <f>VLOOKUP(C6362,[6]Consolidado!$B$1:$H$1000,3,FALSE)</f>
        <v>LATAM-Bonanza Chair-WW-CH-MEC-6850-A</v>
      </c>
    </row>
    <row r="6363" spans="1:13" ht="12.95" customHeight="1" x14ac:dyDescent="0.25">
      <c r="A6363" s="60" t="str">
        <f t="shared" si="185"/>
        <v>dic-17</v>
      </c>
      <c r="B6363" s="61">
        <v>43089</v>
      </c>
      <c r="C6363" s="47">
        <v>457</v>
      </c>
      <c r="D6363" s="220" t="str">
        <f>IFERROR(VLOOKUP(C6363,Planning!$C$6:$J$248,8,FALSE),"")</f>
        <v/>
      </c>
      <c r="E6363" s="64"/>
      <c r="F6363" s="65" t="s">
        <v>349</v>
      </c>
      <c r="G6363" s="66"/>
      <c r="H6363" s="67"/>
      <c r="I6363" s="216">
        <v>152.59340399999999</v>
      </c>
      <c r="J6363" s="86">
        <v>30.791</v>
      </c>
      <c r="K6363" s="129">
        <f t="shared" si="186"/>
        <v>4.9557794160631348</v>
      </c>
      <c r="L6363" s="142" t="str">
        <f>VLOOKUP(C6363,[6]Consolidado!$B$1:$H$1000,2,FALSE)</f>
        <v>WEWORK</v>
      </c>
      <c r="M6363" s="144" t="str">
        <f>VLOOKUP(C6363,[6]Consolidado!$B$1:$H$1000,3,FALSE)</f>
        <v>LATAM-Bonanza Chair-WW-CH-MEC-6850-A</v>
      </c>
    </row>
    <row r="6364" spans="1:13" ht="12.95" customHeight="1" x14ac:dyDescent="0.25">
      <c r="A6364" s="60" t="str">
        <f t="shared" si="185"/>
        <v>dic-17</v>
      </c>
      <c r="B6364" s="61">
        <v>43089</v>
      </c>
      <c r="C6364" s="47">
        <v>457</v>
      </c>
      <c r="D6364" s="220" t="str">
        <f>IFERROR(VLOOKUP(C6364,Planning!$C$6:$J$248,8,FALSE),"")</f>
        <v/>
      </c>
      <c r="E6364" s="64"/>
      <c r="F6364" s="65" t="s">
        <v>39</v>
      </c>
      <c r="G6364" s="66"/>
      <c r="H6364" s="67"/>
      <c r="I6364" s="216">
        <v>46.077148999999999</v>
      </c>
      <c r="J6364" s="86">
        <v>30.791</v>
      </c>
      <c r="K6364" s="129">
        <f t="shared" si="186"/>
        <v>1.4964486051118833</v>
      </c>
      <c r="L6364" s="142" t="str">
        <f>VLOOKUP(C6364,[6]Consolidado!$B$1:$H$1000,2,FALSE)</f>
        <v>WEWORK</v>
      </c>
      <c r="M6364" s="144" t="str">
        <f>VLOOKUP(C6364,[6]Consolidado!$B$1:$H$1000,3,FALSE)</f>
        <v>LATAM-Bonanza Chair-WW-CH-MEC-6850-A</v>
      </c>
    </row>
    <row r="6365" spans="1:13" ht="12.95" customHeight="1" x14ac:dyDescent="0.25">
      <c r="A6365" s="60" t="str">
        <f t="shared" si="185"/>
        <v>dic-17</v>
      </c>
      <c r="B6365" s="61">
        <v>43089</v>
      </c>
      <c r="C6365" s="47">
        <v>457</v>
      </c>
      <c r="D6365" s="220" t="str">
        <f>IFERROR(VLOOKUP(C6365,Planning!$C$6:$J$248,8,FALSE),"")</f>
        <v/>
      </c>
      <c r="E6365" s="64"/>
      <c r="F6365" s="65" t="s">
        <v>85</v>
      </c>
      <c r="G6365" s="66"/>
      <c r="H6365" s="67"/>
      <c r="I6365" s="216">
        <v>31.508766000000001</v>
      </c>
      <c r="J6365" s="86">
        <v>30.791</v>
      </c>
      <c r="K6365" s="129">
        <f t="shared" si="186"/>
        <v>1.0233109025364555</v>
      </c>
      <c r="L6365" s="142" t="str">
        <f>VLOOKUP(C6365,[6]Consolidado!$B$1:$H$1000,2,FALSE)</f>
        <v>WEWORK</v>
      </c>
      <c r="M6365" s="144" t="str">
        <f>VLOOKUP(C6365,[6]Consolidado!$B$1:$H$1000,3,FALSE)</f>
        <v>LATAM-Bonanza Chair-WW-CH-MEC-6850-A</v>
      </c>
    </row>
    <row r="6366" spans="1:13" ht="12.95" customHeight="1" x14ac:dyDescent="0.25">
      <c r="A6366" s="60" t="str">
        <f t="shared" si="185"/>
        <v>dic-17</v>
      </c>
      <c r="B6366" s="61">
        <v>43089</v>
      </c>
      <c r="C6366" s="47">
        <v>457</v>
      </c>
      <c r="D6366" s="220" t="str">
        <f>IFERROR(VLOOKUP(C6366,Planning!$C$6:$J$248,8,FALSE),"")</f>
        <v/>
      </c>
      <c r="E6366" s="64"/>
      <c r="F6366" s="65" t="s">
        <v>112</v>
      </c>
      <c r="G6366" s="66"/>
      <c r="H6366" s="67"/>
      <c r="I6366" s="216">
        <v>35.807167</v>
      </c>
      <c r="J6366" s="86">
        <v>30.791</v>
      </c>
      <c r="K6366" s="129">
        <f t="shared" si="186"/>
        <v>1.1629101685557468</v>
      </c>
      <c r="L6366" s="142" t="str">
        <f>VLOOKUP(C6366,[6]Consolidado!$B$1:$H$1000,2,FALSE)</f>
        <v>WEWORK</v>
      </c>
      <c r="M6366" s="144" t="str">
        <f>VLOOKUP(C6366,[6]Consolidado!$B$1:$H$1000,3,FALSE)</f>
        <v>LATAM-Bonanza Chair-WW-CH-MEC-6850-A</v>
      </c>
    </row>
    <row r="6367" spans="1:13" ht="12.95" customHeight="1" x14ac:dyDescent="0.25">
      <c r="A6367" s="60" t="str">
        <f t="shared" si="185"/>
        <v>dic-17</v>
      </c>
      <c r="B6367" s="61">
        <v>43089</v>
      </c>
      <c r="C6367" s="47">
        <v>523</v>
      </c>
      <c r="D6367" s="220" t="str">
        <f>IFERROR(VLOOKUP(C6367,Planning!$C$6:$J$248,8,FALSE),"")</f>
        <v/>
      </c>
      <c r="E6367" s="64"/>
      <c r="F6367" s="65" t="s">
        <v>867</v>
      </c>
      <c r="G6367" s="66"/>
      <c r="H6367" s="67"/>
      <c r="I6367" s="216">
        <v>57.956429</v>
      </c>
      <c r="J6367" s="86">
        <v>30.791</v>
      </c>
      <c r="K6367" s="129">
        <f t="shared" si="186"/>
        <v>1.8822522490338085</v>
      </c>
      <c r="L6367" s="142" t="str">
        <f>VLOOKUP(C6367,[6]Consolidado!$B$1:$H$1000,2,FALSE)</f>
        <v>Maderas Collective</v>
      </c>
      <c r="M6367" s="144" t="str">
        <f>VLOOKUP(C6367,[6]Consolidado!$B$1:$H$1000,3,FALSE)</f>
        <v>BQ-02A/B-Prototipo-Holler</v>
      </c>
    </row>
    <row r="6368" spans="1:13" ht="12.95" customHeight="1" x14ac:dyDescent="0.25">
      <c r="A6368" s="60" t="str">
        <f t="shared" si="185"/>
        <v>dic-17</v>
      </c>
      <c r="B6368" s="61">
        <v>43090</v>
      </c>
      <c r="C6368" s="47">
        <v>369</v>
      </c>
      <c r="D6368" s="220" t="str">
        <f>IFERROR(VLOOKUP(C6368,Planning!$C$6:$J$248,8,FALSE),"")</f>
        <v/>
      </c>
      <c r="E6368" s="64"/>
      <c r="F6368" s="65" t="s">
        <v>352</v>
      </c>
      <c r="G6368" s="66"/>
      <c r="H6368" s="67"/>
      <c r="I6368" s="216">
        <v>20.552275000000002</v>
      </c>
      <c r="J6368" s="86">
        <v>30.791</v>
      </c>
      <c r="K6368" s="129">
        <f t="shared" si="186"/>
        <v>0.66747669773635154</v>
      </c>
      <c r="L6368" s="142" t="str">
        <f>VLOOKUP(C6368,[6]Consolidado!$B$1:$H$1000,2,FALSE)</f>
        <v>Holler</v>
      </c>
      <c r="M6368" s="144" t="str">
        <f>VLOOKUP(C6368,[6]Consolidado!$B$1:$H$1000,3,FALSE)</f>
        <v>TB-14 Coffee Table Co Work</v>
      </c>
    </row>
    <row r="6369" spans="1:13" ht="12.95" customHeight="1" x14ac:dyDescent="0.25">
      <c r="A6369" s="60" t="str">
        <f t="shared" si="185"/>
        <v>dic-17</v>
      </c>
      <c r="B6369" s="61">
        <v>43090</v>
      </c>
      <c r="C6369" s="47">
        <v>369</v>
      </c>
      <c r="D6369" s="220" t="str">
        <f>IFERROR(VLOOKUP(C6369,Planning!$C$6:$J$248,8,FALSE),"")</f>
        <v/>
      </c>
      <c r="E6369" s="64"/>
      <c r="F6369" s="65" t="s">
        <v>343</v>
      </c>
      <c r="G6369" s="66"/>
      <c r="H6369" s="67"/>
      <c r="I6369" s="216">
        <v>-13.381368</v>
      </c>
      <c r="J6369" s="86">
        <v>30.791</v>
      </c>
      <c r="K6369" s="129">
        <f t="shared" si="186"/>
        <v>-0.43458698970478388</v>
      </c>
      <c r="L6369" s="142" t="str">
        <f>VLOOKUP(C6369,[6]Consolidado!$B$1:$H$1000,2,FALSE)</f>
        <v>Holler</v>
      </c>
      <c r="M6369" s="144" t="str">
        <f>VLOOKUP(C6369,[6]Consolidado!$B$1:$H$1000,3,FALSE)</f>
        <v>TB-14 Coffee Table Co Work</v>
      </c>
    </row>
    <row r="6370" spans="1:13" ht="12.95" customHeight="1" x14ac:dyDescent="0.25">
      <c r="A6370" s="60" t="str">
        <f t="shared" si="185"/>
        <v>dic-17</v>
      </c>
      <c r="B6370" s="61">
        <v>43090</v>
      </c>
      <c r="C6370" s="47">
        <v>369</v>
      </c>
      <c r="D6370" s="220" t="str">
        <f>IFERROR(VLOOKUP(C6370,Planning!$C$6:$J$248,8,FALSE),"")</f>
        <v/>
      </c>
      <c r="E6370" s="64"/>
      <c r="F6370" s="65" t="s">
        <v>343</v>
      </c>
      <c r="G6370" s="66"/>
      <c r="H6370" s="67"/>
      <c r="I6370" s="216">
        <v>13.381368</v>
      </c>
      <c r="J6370" s="86">
        <v>30.791</v>
      </c>
      <c r="K6370" s="129">
        <f t="shared" si="186"/>
        <v>0.43458698970478388</v>
      </c>
      <c r="L6370" s="142" t="str">
        <f>VLOOKUP(C6370,[6]Consolidado!$B$1:$H$1000,2,FALSE)</f>
        <v>Holler</v>
      </c>
      <c r="M6370" s="144" t="str">
        <f>VLOOKUP(C6370,[6]Consolidado!$B$1:$H$1000,3,FALSE)</f>
        <v>TB-14 Coffee Table Co Work</v>
      </c>
    </row>
    <row r="6371" spans="1:13" ht="12.95" customHeight="1" x14ac:dyDescent="0.25">
      <c r="A6371" s="60" t="str">
        <f t="shared" si="185"/>
        <v>dic-17</v>
      </c>
      <c r="B6371" s="61">
        <v>43090</v>
      </c>
      <c r="C6371" s="47">
        <v>369</v>
      </c>
      <c r="D6371" s="220" t="str">
        <f>IFERROR(VLOOKUP(C6371,Planning!$C$6:$J$248,8,FALSE),"")</f>
        <v/>
      </c>
      <c r="E6371" s="64"/>
      <c r="F6371" s="65" t="s">
        <v>343</v>
      </c>
      <c r="G6371" s="66"/>
      <c r="H6371" s="67"/>
      <c r="I6371" s="216">
        <v>13.381368</v>
      </c>
      <c r="J6371" s="86">
        <v>30.791</v>
      </c>
      <c r="K6371" s="129">
        <f t="shared" si="186"/>
        <v>0.43458698970478388</v>
      </c>
      <c r="L6371" s="142" t="str">
        <f>VLOOKUP(C6371,[6]Consolidado!$B$1:$H$1000,2,FALSE)</f>
        <v>Holler</v>
      </c>
      <c r="M6371" s="144" t="str">
        <f>VLOOKUP(C6371,[6]Consolidado!$B$1:$H$1000,3,FALSE)</f>
        <v>TB-14 Coffee Table Co Work</v>
      </c>
    </row>
    <row r="6372" spans="1:13" ht="12.95" customHeight="1" x14ac:dyDescent="0.25">
      <c r="A6372" s="60" t="str">
        <f t="shared" si="185"/>
        <v>dic-17</v>
      </c>
      <c r="B6372" s="61">
        <v>43090</v>
      </c>
      <c r="C6372" s="47">
        <v>369</v>
      </c>
      <c r="D6372" s="220" t="str">
        <f>IFERROR(VLOOKUP(C6372,Planning!$C$6:$J$248,8,FALSE),"")</f>
        <v/>
      </c>
      <c r="E6372" s="64"/>
      <c r="F6372" s="65" t="s">
        <v>352</v>
      </c>
      <c r="G6372" s="66"/>
      <c r="H6372" s="67"/>
      <c r="I6372" s="216">
        <v>-20.552275000000002</v>
      </c>
      <c r="J6372" s="86">
        <v>30.791</v>
      </c>
      <c r="K6372" s="129">
        <f t="shared" si="186"/>
        <v>-0.66747669773635154</v>
      </c>
      <c r="L6372" s="142" t="str">
        <f>VLOOKUP(C6372,[6]Consolidado!$B$1:$H$1000,2,FALSE)</f>
        <v>Holler</v>
      </c>
      <c r="M6372" s="144" t="str">
        <f>VLOOKUP(C6372,[6]Consolidado!$B$1:$H$1000,3,FALSE)</f>
        <v>TB-14 Coffee Table Co Work</v>
      </c>
    </row>
    <row r="6373" spans="1:13" ht="12.95" customHeight="1" x14ac:dyDescent="0.25">
      <c r="A6373" s="60" t="str">
        <f t="shared" si="185"/>
        <v>dic-17</v>
      </c>
      <c r="B6373" s="61">
        <v>43090</v>
      </c>
      <c r="C6373" s="47">
        <v>369</v>
      </c>
      <c r="D6373" s="220" t="str">
        <f>IFERROR(VLOOKUP(C6373,Planning!$C$6:$J$248,8,FALSE),"")</f>
        <v/>
      </c>
      <c r="E6373" s="64"/>
      <c r="F6373" s="65" t="s">
        <v>352</v>
      </c>
      <c r="G6373" s="66"/>
      <c r="H6373" s="67"/>
      <c r="I6373" s="216">
        <v>20.552275000000002</v>
      </c>
      <c r="J6373" s="86">
        <v>30.791</v>
      </c>
      <c r="K6373" s="129">
        <f t="shared" si="186"/>
        <v>0.66747669773635154</v>
      </c>
      <c r="L6373" s="142" t="str">
        <f>VLOOKUP(C6373,[6]Consolidado!$B$1:$H$1000,2,FALSE)</f>
        <v>Holler</v>
      </c>
      <c r="M6373" s="144" t="str">
        <f>VLOOKUP(C6373,[6]Consolidado!$B$1:$H$1000,3,FALSE)</f>
        <v>TB-14 Coffee Table Co Work</v>
      </c>
    </row>
    <row r="6374" spans="1:13" ht="12.95" customHeight="1" x14ac:dyDescent="0.25">
      <c r="A6374" s="60" t="str">
        <f t="shared" si="185"/>
        <v>dic-17</v>
      </c>
      <c r="B6374" s="61">
        <v>43090</v>
      </c>
      <c r="C6374" s="47">
        <v>369</v>
      </c>
      <c r="D6374" s="220" t="str">
        <f>IFERROR(VLOOKUP(C6374,Planning!$C$6:$J$248,8,FALSE),"")</f>
        <v/>
      </c>
      <c r="E6374" s="64"/>
      <c r="F6374" s="65" t="s">
        <v>865</v>
      </c>
      <c r="G6374" s="66"/>
      <c r="H6374" s="67"/>
      <c r="I6374" s="216">
        <v>-3926.9235880000001</v>
      </c>
      <c r="J6374" s="86">
        <v>30.791</v>
      </c>
      <c r="K6374" s="129">
        <f t="shared" si="186"/>
        <v>-127.53478574908253</v>
      </c>
      <c r="L6374" s="142" t="str">
        <f>VLOOKUP(C6374,[6]Consolidado!$B$1:$H$1000,2,FALSE)</f>
        <v>Holler</v>
      </c>
      <c r="M6374" s="144" t="str">
        <f>VLOOKUP(C6374,[6]Consolidado!$B$1:$H$1000,3,FALSE)</f>
        <v>TB-14 Coffee Table Co Work</v>
      </c>
    </row>
    <row r="6375" spans="1:13" ht="12.95" customHeight="1" x14ac:dyDescent="0.25">
      <c r="A6375" s="60" t="str">
        <f t="shared" si="185"/>
        <v>dic-17</v>
      </c>
      <c r="B6375" s="61">
        <v>43090</v>
      </c>
      <c r="C6375" s="47">
        <v>369</v>
      </c>
      <c r="D6375" s="220" t="str">
        <f>IFERROR(VLOOKUP(C6375,Planning!$C$6:$J$248,8,FALSE),"")</f>
        <v/>
      </c>
      <c r="E6375" s="64"/>
      <c r="F6375" s="65" t="s">
        <v>865</v>
      </c>
      <c r="G6375" s="66"/>
      <c r="H6375" s="67"/>
      <c r="I6375" s="216">
        <v>3926.9235899999999</v>
      </c>
      <c r="J6375" s="86">
        <v>30.791</v>
      </c>
      <c r="K6375" s="129">
        <f t="shared" si="186"/>
        <v>127.53478581403657</v>
      </c>
      <c r="L6375" s="142" t="str">
        <f>VLOOKUP(C6375,[6]Consolidado!$B$1:$H$1000,2,FALSE)</f>
        <v>Holler</v>
      </c>
      <c r="M6375" s="144" t="str">
        <f>VLOOKUP(C6375,[6]Consolidado!$B$1:$H$1000,3,FALSE)</f>
        <v>TB-14 Coffee Table Co Work</v>
      </c>
    </row>
    <row r="6376" spans="1:13" ht="12.95" customHeight="1" x14ac:dyDescent="0.25">
      <c r="A6376" s="60" t="str">
        <f t="shared" si="185"/>
        <v>dic-17</v>
      </c>
      <c r="B6376" s="61">
        <v>43090</v>
      </c>
      <c r="C6376" s="47">
        <v>369</v>
      </c>
      <c r="D6376" s="220" t="str">
        <f>IFERROR(VLOOKUP(C6376,Planning!$C$6:$J$248,8,FALSE),"")</f>
        <v/>
      </c>
      <c r="E6376" s="64"/>
      <c r="F6376" s="65" t="s">
        <v>865</v>
      </c>
      <c r="G6376" s="66"/>
      <c r="H6376" s="67"/>
      <c r="I6376" s="216">
        <v>2219.2602750000001</v>
      </c>
      <c r="J6376" s="86">
        <v>30.791</v>
      </c>
      <c r="K6376" s="129">
        <f t="shared" si="186"/>
        <v>72.074965899126369</v>
      </c>
      <c r="L6376" s="142" t="str">
        <f>VLOOKUP(C6376,[6]Consolidado!$B$1:$H$1000,2,FALSE)</f>
        <v>Holler</v>
      </c>
      <c r="M6376" s="144" t="str">
        <f>VLOOKUP(C6376,[6]Consolidado!$B$1:$H$1000,3,FALSE)</f>
        <v>TB-14 Coffee Table Co Work</v>
      </c>
    </row>
    <row r="6377" spans="1:13" ht="12.95" customHeight="1" x14ac:dyDescent="0.25">
      <c r="A6377" s="60" t="str">
        <f t="shared" si="185"/>
        <v>dic-17</v>
      </c>
      <c r="B6377" s="61">
        <v>43090</v>
      </c>
      <c r="C6377" s="47">
        <v>525</v>
      </c>
      <c r="D6377" s="220" t="str">
        <f>IFERROR(VLOOKUP(C6377,Planning!$C$6:$J$248,8,FALSE),"")</f>
        <v/>
      </c>
      <c r="E6377" s="64"/>
      <c r="F6377" s="65" t="s">
        <v>856</v>
      </c>
      <c r="G6377" s="66"/>
      <c r="H6377" s="67"/>
      <c r="I6377" s="216">
        <v>110</v>
      </c>
      <c r="J6377" s="86">
        <v>30.791</v>
      </c>
      <c r="K6377" s="129">
        <f t="shared" si="186"/>
        <v>3.5724724757234254</v>
      </c>
      <c r="L6377" s="142" t="str">
        <f>VLOOKUP(C6377,[6]Consolidado!$B$1:$H$1000,2,FALSE)</f>
        <v>Maderas Collective</v>
      </c>
      <c r="M6377" s="144" t="str">
        <f>VLOOKUP(C6377,[6]Consolidado!$B$1:$H$1000,3,FALSE)</f>
        <v>TB-15 Coffee Table tiered nest table</v>
      </c>
    </row>
    <row r="6378" spans="1:13" ht="12.95" customHeight="1" x14ac:dyDescent="0.25">
      <c r="A6378" s="60" t="str">
        <f t="shared" si="185"/>
        <v>dic-17</v>
      </c>
      <c r="B6378" s="61">
        <v>43090</v>
      </c>
      <c r="C6378" s="47">
        <v>412</v>
      </c>
      <c r="D6378" s="220" t="str">
        <f>IFERROR(VLOOKUP(C6378,Planning!$C$6:$J$248,8,FALSE),"")</f>
        <v/>
      </c>
      <c r="E6378" s="64"/>
      <c r="F6378" s="65" t="s">
        <v>164</v>
      </c>
      <c r="G6378" s="66"/>
      <c r="H6378" s="67"/>
      <c r="I6378" s="216">
        <v>637</v>
      </c>
      <c r="J6378" s="86">
        <v>30.791</v>
      </c>
      <c r="K6378" s="129">
        <f t="shared" si="186"/>
        <v>20.687863336689293</v>
      </c>
      <c r="L6378" s="142" t="str">
        <f>VLOOKUP(C6378,[6]Consolidado!$B$1:$H$1000,2,FALSE)</f>
        <v>WEWORK</v>
      </c>
      <c r="M6378" s="144" t="str">
        <f>VLOOKUP(C6378,[6]Consolidado!$B$1:$H$1000,3,FALSE)</f>
        <v>EC-Leon Dining Chair WW-CH-MEC-6849-A</v>
      </c>
    </row>
    <row r="6379" spans="1:13" ht="12.95" customHeight="1" x14ac:dyDescent="0.25">
      <c r="A6379" s="60" t="str">
        <f t="shared" si="185"/>
        <v>dic-17</v>
      </c>
      <c r="B6379" s="61">
        <v>43090</v>
      </c>
      <c r="C6379" s="47">
        <v>412</v>
      </c>
      <c r="D6379" s="220" t="str">
        <f>IFERROR(VLOOKUP(C6379,Planning!$C$6:$J$248,8,FALSE),"")</f>
        <v/>
      </c>
      <c r="E6379" s="64"/>
      <c r="F6379" s="65" t="s">
        <v>371</v>
      </c>
      <c r="G6379" s="66"/>
      <c r="H6379" s="67"/>
      <c r="I6379" s="216">
        <v>214.588561</v>
      </c>
      <c r="J6379" s="86">
        <v>30.791</v>
      </c>
      <c r="K6379" s="129">
        <f t="shared" si="186"/>
        <v>6.9691975252508849</v>
      </c>
      <c r="L6379" s="142" t="str">
        <f>VLOOKUP(C6379,[6]Consolidado!$B$1:$H$1000,2,FALSE)</f>
        <v>WEWORK</v>
      </c>
      <c r="M6379" s="144" t="str">
        <f>VLOOKUP(C6379,[6]Consolidado!$B$1:$H$1000,3,FALSE)</f>
        <v>EC-Leon Dining Chair WW-CH-MEC-6849-A</v>
      </c>
    </row>
    <row r="6380" spans="1:13" ht="12.95" customHeight="1" x14ac:dyDescent="0.25">
      <c r="A6380" s="60" t="str">
        <f t="shared" si="185"/>
        <v>dic-17</v>
      </c>
      <c r="B6380" s="61">
        <v>43090</v>
      </c>
      <c r="C6380" s="47">
        <v>523</v>
      </c>
      <c r="D6380" s="220" t="str">
        <f>IFERROR(VLOOKUP(C6380,Planning!$C$6:$J$248,8,FALSE),"")</f>
        <v/>
      </c>
      <c r="E6380" s="64"/>
      <c r="F6380" s="65" t="s">
        <v>856</v>
      </c>
      <c r="G6380" s="66"/>
      <c r="H6380" s="67"/>
      <c r="I6380" s="216">
        <v>220</v>
      </c>
      <c r="J6380" s="86">
        <v>30.791</v>
      </c>
      <c r="K6380" s="129">
        <f t="shared" si="186"/>
        <v>7.1449449514468508</v>
      </c>
      <c r="L6380" s="142" t="str">
        <f>VLOOKUP(C6380,[6]Consolidado!$B$1:$H$1000,2,FALSE)</f>
        <v>Maderas Collective</v>
      </c>
      <c r="M6380" s="144" t="str">
        <f>VLOOKUP(C6380,[6]Consolidado!$B$1:$H$1000,3,FALSE)</f>
        <v>BQ-02A/B-Prototipo-Holler</v>
      </c>
    </row>
    <row r="6381" spans="1:13" ht="12.95" customHeight="1" x14ac:dyDescent="0.25">
      <c r="A6381" s="60" t="str">
        <f t="shared" si="185"/>
        <v>dic-17</v>
      </c>
      <c r="B6381" s="61">
        <v>43090</v>
      </c>
      <c r="C6381" s="47">
        <v>474</v>
      </c>
      <c r="D6381" s="220" t="str">
        <f>IFERROR(VLOOKUP(C6381,Planning!$C$6:$J$248,8,FALSE),"")</f>
        <v/>
      </c>
      <c r="E6381" s="64"/>
      <c r="F6381" s="65" t="s">
        <v>751</v>
      </c>
      <c r="G6381" s="66"/>
      <c r="H6381" s="67"/>
      <c r="I6381" s="216">
        <v>30606.813980999999</v>
      </c>
      <c r="J6381" s="86">
        <v>30.791</v>
      </c>
      <c r="K6381" s="129">
        <f t="shared" si="186"/>
        <v>994.01818651554026</v>
      </c>
      <c r="L6381" s="142" t="str">
        <f>VLOOKUP(C6381,[6]Consolidado!$B$1:$H$1000,2,FALSE)</f>
        <v>WEWORK</v>
      </c>
      <c r="M6381" s="144" t="str">
        <f>VLOOKUP(C6381,[6]Consolidado!$B$1:$H$1000,3,FALSE)</f>
        <v>LATAM-Leon Dining Chair WW-CH-MEC-6849-B</v>
      </c>
    </row>
    <row r="6382" spans="1:13" ht="12.95" customHeight="1" x14ac:dyDescent="0.25">
      <c r="A6382" s="60" t="str">
        <f t="shared" si="185"/>
        <v>dic-17</v>
      </c>
      <c r="B6382" s="61">
        <v>43090</v>
      </c>
      <c r="C6382" s="47" t="s">
        <v>821</v>
      </c>
      <c r="D6382" s="220" t="str">
        <f>IFERROR(VLOOKUP(C6382,Planning!$C$6:$J$248,8,FALSE),"")</f>
        <v/>
      </c>
      <c r="E6382" s="64"/>
      <c r="F6382" s="65" t="s">
        <v>34</v>
      </c>
      <c r="G6382" s="66"/>
      <c r="H6382" s="67"/>
      <c r="I6382" s="216">
        <v>1148.0803559999999</v>
      </c>
      <c r="J6382" s="86">
        <v>30.791</v>
      </c>
      <c r="K6382" s="129">
        <f t="shared" si="186"/>
        <v>37.286231561170467</v>
      </c>
      <c r="L6382" s="142">
        <f>VLOOKUP(C6382,[6]Consolidado!$B$1:$H$1000,2,FALSE)</f>
        <v>0</v>
      </c>
      <c r="M6382" s="144">
        <f>VLOOKUP(C6382,[6]Consolidado!$B$1:$H$1000,3,FALSE)</f>
        <v>0</v>
      </c>
    </row>
    <row r="6383" spans="1:13" ht="12.95" customHeight="1" x14ac:dyDescent="0.25">
      <c r="A6383" s="60" t="str">
        <f t="shared" si="185"/>
        <v>dic-17</v>
      </c>
      <c r="B6383" s="61">
        <v>43090</v>
      </c>
      <c r="C6383" s="47">
        <v>474</v>
      </c>
      <c r="D6383" s="220" t="str">
        <f>IFERROR(VLOOKUP(C6383,Planning!$C$6:$J$248,8,FALSE),"")</f>
        <v/>
      </c>
      <c r="E6383" s="64"/>
      <c r="F6383" s="65" t="s">
        <v>753</v>
      </c>
      <c r="G6383" s="66"/>
      <c r="H6383" s="67"/>
      <c r="I6383" s="216">
        <v>9014.5969280000008</v>
      </c>
      <c r="J6383" s="86">
        <v>30.791</v>
      </c>
      <c r="K6383" s="129">
        <f t="shared" si="186"/>
        <v>292.76726731837226</v>
      </c>
      <c r="L6383" s="142" t="str">
        <f>VLOOKUP(C6383,[6]Consolidado!$B$1:$H$1000,2,FALSE)</f>
        <v>WEWORK</v>
      </c>
      <c r="M6383" s="144" t="str">
        <f>VLOOKUP(C6383,[6]Consolidado!$B$1:$H$1000,3,FALSE)</f>
        <v>LATAM-Leon Dining Chair WW-CH-MEC-6849-B</v>
      </c>
    </row>
    <row r="6384" spans="1:13" ht="12.95" customHeight="1" x14ac:dyDescent="0.25">
      <c r="A6384" s="60" t="str">
        <f t="shared" si="185"/>
        <v>dic-17</v>
      </c>
      <c r="B6384" s="61">
        <v>43090</v>
      </c>
      <c r="C6384" s="47">
        <v>523</v>
      </c>
      <c r="D6384" s="220" t="str">
        <f>IFERROR(VLOOKUP(C6384,Planning!$C$6:$J$248,8,FALSE),"")</f>
        <v/>
      </c>
      <c r="E6384" s="64"/>
      <c r="F6384" s="65" t="s">
        <v>465</v>
      </c>
      <c r="G6384" s="66"/>
      <c r="H6384" s="67"/>
      <c r="I6384" s="216">
        <v>25.303718</v>
      </c>
      <c r="J6384" s="86">
        <v>30.791</v>
      </c>
      <c r="K6384" s="129">
        <f t="shared" si="186"/>
        <v>0.82178941898606739</v>
      </c>
      <c r="L6384" s="142" t="str">
        <f>VLOOKUP(C6384,[6]Consolidado!$B$1:$H$1000,2,FALSE)</f>
        <v>Maderas Collective</v>
      </c>
      <c r="M6384" s="144" t="str">
        <f>VLOOKUP(C6384,[6]Consolidado!$B$1:$H$1000,3,FALSE)</f>
        <v>BQ-02A/B-Prototipo-Holler</v>
      </c>
    </row>
    <row r="6385" spans="1:13" ht="12.95" customHeight="1" x14ac:dyDescent="0.25">
      <c r="A6385" s="60" t="str">
        <f t="shared" si="185"/>
        <v>dic-17</v>
      </c>
      <c r="B6385" s="61">
        <v>43090</v>
      </c>
      <c r="C6385" s="47">
        <v>523</v>
      </c>
      <c r="D6385" s="220" t="str">
        <f>IFERROR(VLOOKUP(C6385,Planning!$C$6:$J$248,8,FALSE),"")</f>
        <v/>
      </c>
      <c r="E6385" s="64"/>
      <c r="F6385" s="65" t="s">
        <v>857</v>
      </c>
      <c r="G6385" s="66"/>
      <c r="H6385" s="67"/>
      <c r="I6385" s="216">
        <v>25</v>
      </c>
      <c r="J6385" s="86">
        <v>30.791</v>
      </c>
      <c r="K6385" s="129">
        <f t="shared" si="186"/>
        <v>0.81192556266441496</v>
      </c>
      <c r="L6385" s="142" t="str">
        <f>VLOOKUP(C6385,[6]Consolidado!$B$1:$H$1000,2,FALSE)</f>
        <v>Maderas Collective</v>
      </c>
      <c r="M6385" s="144" t="str">
        <f>VLOOKUP(C6385,[6]Consolidado!$B$1:$H$1000,3,FALSE)</f>
        <v>BQ-02A/B-Prototipo-Holler</v>
      </c>
    </row>
    <row r="6386" spans="1:13" ht="12.95" customHeight="1" x14ac:dyDescent="0.25">
      <c r="A6386" s="60" t="str">
        <f t="shared" si="185"/>
        <v>dic-17</v>
      </c>
      <c r="B6386" s="61">
        <v>43090</v>
      </c>
      <c r="C6386" s="47">
        <v>523</v>
      </c>
      <c r="D6386" s="220" t="str">
        <f>IFERROR(VLOOKUP(C6386,Planning!$C$6:$J$248,8,FALSE),"")</f>
        <v/>
      </c>
      <c r="E6386" s="64"/>
      <c r="F6386" s="65" t="s">
        <v>868</v>
      </c>
      <c r="G6386" s="66"/>
      <c r="H6386" s="67"/>
      <c r="I6386" s="216">
        <v>176.27</v>
      </c>
      <c r="J6386" s="86">
        <v>30.791</v>
      </c>
      <c r="K6386" s="129">
        <f t="shared" ref="K6386:K6428" si="187">IFERROR(I6386/J6386,0)</f>
        <v>5.7247247572342568</v>
      </c>
      <c r="L6386" s="142" t="str">
        <f>VLOOKUP(C6386,[6]Consolidado!$B$1:$H$1000,2,FALSE)</f>
        <v>Maderas Collective</v>
      </c>
      <c r="M6386" s="144" t="str">
        <f>VLOOKUP(C6386,[6]Consolidado!$B$1:$H$1000,3,FALSE)</f>
        <v>BQ-02A/B-Prototipo-Holler</v>
      </c>
    </row>
    <row r="6387" spans="1:13" ht="12.95" customHeight="1" x14ac:dyDescent="0.25">
      <c r="A6387" s="60" t="str">
        <f t="shared" si="185"/>
        <v>dic-17</v>
      </c>
      <c r="B6387" s="61">
        <v>43090</v>
      </c>
      <c r="C6387" s="47">
        <v>525</v>
      </c>
      <c r="D6387" s="220" t="str">
        <f>IFERROR(VLOOKUP(C6387,Planning!$C$6:$J$248,8,FALSE),"")</f>
        <v/>
      </c>
      <c r="E6387" s="64"/>
      <c r="F6387" s="65" t="s">
        <v>869</v>
      </c>
      <c r="G6387" s="66"/>
      <c r="H6387" s="67"/>
      <c r="I6387" s="216">
        <v>321</v>
      </c>
      <c r="J6387" s="86">
        <v>30.791</v>
      </c>
      <c r="K6387" s="129">
        <f t="shared" si="187"/>
        <v>10.425124224611087</v>
      </c>
      <c r="L6387" s="142" t="str">
        <f>VLOOKUP(C6387,[6]Consolidado!$B$1:$H$1000,2,FALSE)</f>
        <v>Maderas Collective</v>
      </c>
      <c r="M6387" s="144" t="str">
        <f>VLOOKUP(C6387,[6]Consolidado!$B$1:$H$1000,3,FALSE)</f>
        <v>TB-15 Coffee Table tiered nest table</v>
      </c>
    </row>
    <row r="6388" spans="1:13" ht="12.95" customHeight="1" x14ac:dyDescent="0.25">
      <c r="A6388" s="60" t="str">
        <f t="shared" si="185"/>
        <v>dic-17</v>
      </c>
      <c r="B6388" s="61">
        <v>43090</v>
      </c>
      <c r="C6388" s="47">
        <v>523</v>
      </c>
      <c r="D6388" s="220" t="str">
        <f>IFERROR(VLOOKUP(C6388,Planning!$C$6:$J$248,8,FALSE),"")</f>
        <v/>
      </c>
      <c r="E6388" s="64"/>
      <c r="F6388" s="65" t="s">
        <v>870</v>
      </c>
      <c r="G6388" s="66"/>
      <c r="H6388" s="67"/>
      <c r="I6388" s="216">
        <v>160.5</v>
      </c>
      <c r="J6388" s="86">
        <v>30.791</v>
      </c>
      <c r="K6388" s="129">
        <f t="shared" si="187"/>
        <v>5.2125621123055437</v>
      </c>
      <c r="L6388" s="142" t="str">
        <f>VLOOKUP(C6388,[6]Consolidado!$B$1:$H$1000,2,FALSE)</f>
        <v>Maderas Collective</v>
      </c>
      <c r="M6388" s="144" t="str">
        <f>VLOOKUP(C6388,[6]Consolidado!$B$1:$H$1000,3,FALSE)</f>
        <v>BQ-02A/B-Prototipo-Holler</v>
      </c>
    </row>
    <row r="6389" spans="1:13" ht="12.95" customHeight="1" x14ac:dyDescent="0.25">
      <c r="A6389" s="60" t="str">
        <f t="shared" si="185"/>
        <v>dic-17</v>
      </c>
      <c r="B6389" s="61">
        <v>43091</v>
      </c>
      <c r="C6389" s="47">
        <v>524</v>
      </c>
      <c r="D6389" s="220" t="str">
        <f>IFERROR(VLOOKUP(C6389,Planning!$C$6:$J$248,8,FALSE),"")</f>
        <v/>
      </c>
      <c r="E6389" s="64"/>
      <c r="F6389" s="65" t="s">
        <v>304</v>
      </c>
      <c r="G6389" s="66"/>
      <c r="H6389" s="67"/>
      <c r="I6389" s="216">
        <v>84.552088999999995</v>
      </c>
      <c r="J6389" s="86">
        <v>30.791</v>
      </c>
      <c r="K6389" s="129">
        <f t="shared" si="187"/>
        <v>2.7460000974310672</v>
      </c>
      <c r="L6389" s="142" t="str">
        <f>VLOOKUP(C6389,[6]Consolidado!$B$1:$H$1000,2,FALSE)</f>
        <v>Maderas Collective</v>
      </c>
      <c r="M6389" s="144" t="str">
        <f>VLOOKUP(C6389,[6]Consolidado!$B$1:$H$1000,3,FALSE)</f>
        <v>BQ-04/ Prototipo-Holler</v>
      </c>
    </row>
    <row r="6390" spans="1:13" ht="12.95" customHeight="1" x14ac:dyDescent="0.25">
      <c r="A6390" s="60" t="str">
        <f t="shared" si="185"/>
        <v>dic-17</v>
      </c>
      <c r="B6390" s="61">
        <v>43091</v>
      </c>
      <c r="C6390" s="47">
        <v>524</v>
      </c>
      <c r="D6390" s="220" t="str">
        <f>IFERROR(VLOOKUP(C6390,Planning!$C$6:$J$248,8,FALSE),"")</f>
        <v/>
      </c>
      <c r="E6390" s="64"/>
      <c r="F6390" s="65" t="s">
        <v>349</v>
      </c>
      <c r="G6390" s="66"/>
      <c r="H6390" s="67"/>
      <c r="I6390" s="216">
        <v>169.548226</v>
      </c>
      <c r="J6390" s="86">
        <v>30.791</v>
      </c>
      <c r="K6390" s="129">
        <f t="shared" si="187"/>
        <v>5.5064215517521351</v>
      </c>
      <c r="L6390" s="142" t="str">
        <f>VLOOKUP(C6390,[6]Consolidado!$B$1:$H$1000,2,FALSE)</f>
        <v>Maderas Collective</v>
      </c>
      <c r="M6390" s="144" t="str">
        <f>VLOOKUP(C6390,[6]Consolidado!$B$1:$H$1000,3,FALSE)</f>
        <v>BQ-04/ Prototipo-Holler</v>
      </c>
    </row>
    <row r="6391" spans="1:13" ht="12.95" customHeight="1" x14ac:dyDescent="0.25">
      <c r="A6391" s="60" t="str">
        <f t="shared" si="185"/>
        <v>dic-17</v>
      </c>
      <c r="B6391" s="61">
        <v>43091</v>
      </c>
      <c r="C6391" s="47" t="s">
        <v>821</v>
      </c>
      <c r="D6391" s="220" t="str">
        <f>IFERROR(VLOOKUP(C6391,Planning!$C$6:$J$248,8,FALSE),"")</f>
        <v/>
      </c>
      <c r="E6391" s="64"/>
      <c r="F6391" s="65" t="s">
        <v>34</v>
      </c>
      <c r="G6391" s="66"/>
      <c r="H6391" s="67"/>
      <c r="I6391" s="216">
        <v>153.077381</v>
      </c>
      <c r="J6391" s="86">
        <v>30.791</v>
      </c>
      <c r="K6391" s="129">
        <f t="shared" si="187"/>
        <v>4.9714975479848009</v>
      </c>
      <c r="L6391" s="142">
        <f>VLOOKUP(C6391,[6]Consolidado!$B$1:$H$1000,2,FALSE)</f>
        <v>0</v>
      </c>
      <c r="M6391" s="144">
        <f>VLOOKUP(C6391,[6]Consolidado!$B$1:$H$1000,3,FALSE)</f>
        <v>0</v>
      </c>
    </row>
    <row r="6392" spans="1:13" ht="12.95" customHeight="1" x14ac:dyDescent="0.25">
      <c r="A6392" s="60" t="str">
        <f t="shared" si="185"/>
        <v>dic-17</v>
      </c>
      <c r="B6392" s="61">
        <v>43091</v>
      </c>
      <c r="C6392" s="47">
        <v>524</v>
      </c>
      <c r="D6392" s="220" t="str">
        <f>IFERROR(VLOOKUP(C6392,Planning!$C$6:$J$248,8,FALSE),"")</f>
        <v/>
      </c>
      <c r="E6392" s="64"/>
      <c r="F6392" s="65" t="s">
        <v>343</v>
      </c>
      <c r="G6392" s="66"/>
      <c r="H6392" s="67"/>
      <c r="I6392" s="216">
        <v>44.604557999999997</v>
      </c>
      <c r="J6392" s="86">
        <v>30.791</v>
      </c>
      <c r="K6392" s="129">
        <f t="shared" si="187"/>
        <v>1.4486232340619012</v>
      </c>
      <c r="L6392" s="142" t="str">
        <f>VLOOKUP(C6392,[6]Consolidado!$B$1:$H$1000,2,FALSE)</f>
        <v>Maderas Collective</v>
      </c>
      <c r="M6392" s="144" t="str">
        <f>VLOOKUP(C6392,[6]Consolidado!$B$1:$H$1000,3,FALSE)</f>
        <v>BQ-04/ Prototipo-Holler</v>
      </c>
    </row>
    <row r="6393" spans="1:13" ht="12.95" customHeight="1" x14ac:dyDescent="0.25">
      <c r="A6393" s="60" t="str">
        <f t="shared" si="185"/>
        <v>dic-17</v>
      </c>
      <c r="B6393" s="61">
        <v>43091</v>
      </c>
      <c r="C6393" s="47">
        <v>519</v>
      </c>
      <c r="D6393" s="220" t="str">
        <f>IFERROR(VLOOKUP(C6393,Planning!$C$6:$J$248,8,FALSE),"")</f>
        <v/>
      </c>
      <c r="E6393" s="64"/>
      <c r="F6393" s="65" t="s">
        <v>343</v>
      </c>
      <c r="G6393" s="66"/>
      <c r="H6393" s="67"/>
      <c r="I6393" s="216">
        <v>33.453418999999997</v>
      </c>
      <c r="J6393" s="86">
        <v>30.791</v>
      </c>
      <c r="K6393" s="129">
        <f t="shared" si="187"/>
        <v>1.0864674417849369</v>
      </c>
      <c r="L6393" s="142" t="str">
        <f>VLOOKUP(C6393,[6]Consolidado!$B$1:$H$1000,2,FALSE)</f>
        <v>Maderas Collective</v>
      </c>
      <c r="M6393" s="144" t="str">
        <f>VLOOKUP(C6393,[6]Consolidado!$B$1:$H$1000,3,FALSE)</f>
        <v>Muestra BQ-01 - Holler</v>
      </c>
    </row>
    <row r="6394" spans="1:13" ht="12.95" customHeight="1" x14ac:dyDescent="0.25">
      <c r="A6394" s="60" t="str">
        <f t="shared" si="185"/>
        <v>dic-17</v>
      </c>
      <c r="B6394" s="61">
        <v>43091</v>
      </c>
      <c r="C6394" s="47" t="s">
        <v>821</v>
      </c>
      <c r="D6394" s="220" t="str">
        <f>IFERROR(VLOOKUP(C6394,Planning!$C$6:$J$248,8,FALSE),"")</f>
        <v/>
      </c>
      <c r="E6394" s="64"/>
      <c r="F6394" s="65" t="s">
        <v>871</v>
      </c>
      <c r="G6394" s="66"/>
      <c r="H6394" s="67"/>
      <c r="I6394" s="216">
        <v>-40</v>
      </c>
      <c r="J6394" s="86">
        <v>30.791</v>
      </c>
      <c r="K6394" s="129">
        <f t="shared" si="187"/>
        <v>-1.2990809002630639</v>
      </c>
      <c r="L6394" s="142">
        <f>VLOOKUP(C6394,[6]Consolidado!$B$1:$H$1000,2,FALSE)</f>
        <v>0</v>
      </c>
      <c r="M6394" s="144">
        <f>VLOOKUP(C6394,[6]Consolidado!$B$1:$H$1000,3,FALSE)</f>
        <v>0</v>
      </c>
    </row>
    <row r="6395" spans="1:13" ht="12.95" customHeight="1" x14ac:dyDescent="0.25">
      <c r="A6395" s="60" t="str">
        <f t="shared" si="185"/>
        <v>dic-17</v>
      </c>
      <c r="B6395" s="61">
        <v>43091</v>
      </c>
      <c r="C6395" s="47" t="s">
        <v>821</v>
      </c>
      <c r="D6395" s="220" t="str">
        <f>IFERROR(VLOOKUP(C6395,Planning!$C$6:$J$248,8,FALSE),"")</f>
        <v/>
      </c>
      <c r="E6395" s="64"/>
      <c r="F6395" s="65" t="s">
        <v>847</v>
      </c>
      <c r="G6395" s="66"/>
      <c r="H6395" s="67"/>
      <c r="I6395" s="216">
        <v>74.798965999999993</v>
      </c>
      <c r="J6395" s="86">
        <v>30.791</v>
      </c>
      <c r="K6395" s="129">
        <f t="shared" si="187"/>
        <v>2.4292477022506573</v>
      </c>
      <c r="L6395" s="142">
        <f>VLOOKUP(C6395,[6]Consolidado!$B$1:$H$1000,2,FALSE)</f>
        <v>0</v>
      </c>
      <c r="M6395" s="144">
        <f>VLOOKUP(C6395,[6]Consolidado!$B$1:$H$1000,3,FALSE)</f>
        <v>0</v>
      </c>
    </row>
    <row r="6396" spans="1:13" ht="12.95" customHeight="1" x14ac:dyDescent="0.25">
      <c r="A6396" s="60" t="str">
        <f t="shared" si="185"/>
        <v>dic-17</v>
      </c>
      <c r="B6396" s="61">
        <v>43091</v>
      </c>
      <c r="C6396" s="47">
        <v>524</v>
      </c>
      <c r="D6396" s="220" t="str">
        <f>IFERROR(VLOOKUP(C6396,Planning!$C$6:$J$248,8,FALSE),"")</f>
        <v/>
      </c>
      <c r="E6396" s="64"/>
      <c r="F6396" s="65" t="s">
        <v>755</v>
      </c>
      <c r="G6396" s="66"/>
      <c r="H6396" s="67"/>
      <c r="I6396" s="216">
        <v>563.25512000000003</v>
      </c>
      <c r="J6396" s="86">
        <v>30.791</v>
      </c>
      <c r="K6396" s="129">
        <f t="shared" si="187"/>
        <v>18.292849209184503</v>
      </c>
      <c r="L6396" s="142" t="str">
        <f>VLOOKUP(C6396,[6]Consolidado!$B$1:$H$1000,2,FALSE)</f>
        <v>Maderas Collective</v>
      </c>
      <c r="M6396" s="144" t="str">
        <f>VLOOKUP(C6396,[6]Consolidado!$B$1:$H$1000,3,FALSE)</f>
        <v>BQ-04/ Prototipo-Holler</v>
      </c>
    </row>
    <row r="6397" spans="1:13" ht="12.95" customHeight="1" x14ac:dyDescent="0.25">
      <c r="A6397" s="60" t="str">
        <f t="shared" si="185"/>
        <v>dic-17</v>
      </c>
      <c r="B6397" s="61">
        <v>43091</v>
      </c>
      <c r="C6397" s="47">
        <v>524</v>
      </c>
      <c r="D6397" s="220" t="str">
        <f>IFERROR(VLOOKUP(C6397,Planning!$C$6:$J$248,8,FALSE),"")</f>
        <v/>
      </c>
      <c r="E6397" s="64"/>
      <c r="F6397" s="65" t="s">
        <v>858</v>
      </c>
      <c r="G6397" s="66"/>
      <c r="H6397" s="67"/>
      <c r="I6397" s="216">
        <v>3332.5707470000002</v>
      </c>
      <c r="J6397" s="86">
        <v>30.791</v>
      </c>
      <c r="K6397" s="129">
        <f t="shared" si="187"/>
        <v>108.23197515507779</v>
      </c>
      <c r="L6397" s="142" t="str">
        <f>VLOOKUP(C6397,[6]Consolidado!$B$1:$H$1000,2,FALSE)</f>
        <v>Maderas Collective</v>
      </c>
      <c r="M6397" s="144" t="str">
        <f>VLOOKUP(C6397,[6]Consolidado!$B$1:$H$1000,3,FALSE)</f>
        <v>BQ-04/ Prototipo-Holler</v>
      </c>
    </row>
    <row r="6398" spans="1:13" ht="12.95" customHeight="1" x14ac:dyDescent="0.25">
      <c r="A6398" s="60" t="str">
        <f t="shared" si="185"/>
        <v>dic-17</v>
      </c>
      <c r="B6398" s="61">
        <v>43091</v>
      </c>
      <c r="C6398" s="47">
        <v>524</v>
      </c>
      <c r="D6398" s="220" t="str">
        <f>IFERROR(VLOOKUP(C6398,Planning!$C$6:$J$248,8,FALSE),"")</f>
        <v/>
      </c>
      <c r="E6398" s="64"/>
      <c r="F6398" s="65" t="s">
        <v>403</v>
      </c>
      <c r="G6398" s="66"/>
      <c r="H6398" s="67"/>
      <c r="I6398" s="216">
        <v>77.283730000000006</v>
      </c>
      <c r="J6398" s="86">
        <v>30.791</v>
      </c>
      <c r="K6398" s="129">
        <f t="shared" si="187"/>
        <v>2.5099454386021889</v>
      </c>
      <c r="L6398" s="142" t="str">
        <f>VLOOKUP(C6398,[6]Consolidado!$B$1:$H$1000,2,FALSE)</f>
        <v>Maderas Collective</v>
      </c>
      <c r="M6398" s="144" t="str">
        <f>VLOOKUP(C6398,[6]Consolidado!$B$1:$H$1000,3,FALSE)</f>
        <v>BQ-04/ Prototipo-Holler</v>
      </c>
    </row>
    <row r="6399" spans="1:13" ht="12.95" customHeight="1" x14ac:dyDescent="0.25">
      <c r="A6399" s="60" t="str">
        <f t="shared" si="185"/>
        <v>dic-17</v>
      </c>
      <c r="B6399" s="61">
        <v>43091</v>
      </c>
      <c r="C6399" s="47">
        <v>524</v>
      </c>
      <c r="D6399" s="220" t="str">
        <f>IFERROR(VLOOKUP(C6399,Planning!$C$6:$J$248,8,FALSE),"")</f>
        <v/>
      </c>
      <c r="E6399" s="64"/>
      <c r="F6399" s="65" t="s">
        <v>317</v>
      </c>
      <c r="G6399" s="66"/>
      <c r="H6399" s="67"/>
      <c r="I6399" s="216">
        <v>282.73500000000001</v>
      </c>
      <c r="J6399" s="86">
        <v>30.791</v>
      </c>
      <c r="K6399" s="129">
        <f t="shared" si="187"/>
        <v>9.182390958396935</v>
      </c>
      <c r="L6399" s="142" t="str">
        <f>VLOOKUP(C6399,[6]Consolidado!$B$1:$H$1000,2,FALSE)</f>
        <v>Maderas Collective</v>
      </c>
      <c r="M6399" s="144" t="str">
        <f>VLOOKUP(C6399,[6]Consolidado!$B$1:$H$1000,3,FALSE)</f>
        <v>BQ-04/ Prototipo-Holler</v>
      </c>
    </row>
    <row r="6400" spans="1:13" ht="12.95" customHeight="1" x14ac:dyDescent="0.25">
      <c r="A6400" s="60" t="str">
        <f t="shared" si="185"/>
        <v>dic-17</v>
      </c>
      <c r="B6400" s="61">
        <v>43091</v>
      </c>
      <c r="C6400" s="47">
        <v>524</v>
      </c>
      <c r="D6400" s="220" t="str">
        <f>IFERROR(VLOOKUP(C6400,Planning!$C$6:$J$248,8,FALSE),"")</f>
        <v/>
      </c>
      <c r="E6400" s="64"/>
      <c r="F6400" s="65" t="s">
        <v>348</v>
      </c>
      <c r="G6400" s="66"/>
      <c r="H6400" s="67"/>
      <c r="I6400" s="216">
        <v>2410.1999999999998</v>
      </c>
      <c r="J6400" s="86">
        <v>30.791</v>
      </c>
      <c r="K6400" s="129">
        <f t="shared" si="187"/>
        <v>78.276119645350903</v>
      </c>
      <c r="L6400" s="142" t="str">
        <f>VLOOKUP(C6400,[6]Consolidado!$B$1:$H$1000,2,FALSE)</f>
        <v>Maderas Collective</v>
      </c>
      <c r="M6400" s="144" t="str">
        <f>VLOOKUP(C6400,[6]Consolidado!$B$1:$H$1000,3,FALSE)</f>
        <v>BQ-04/ Prototipo-Holler</v>
      </c>
    </row>
    <row r="6401" spans="1:13" ht="12.95" customHeight="1" x14ac:dyDescent="0.25">
      <c r="A6401" s="60" t="str">
        <f t="shared" si="185"/>
        <v>dic-17</v>
      </c>
      <c r="B6401" s="61">
        <v>43091</v>
      </c>
      <c r="C6401" s="47">
        <v>519</v>
      </c>
      <c r="D6401" s="220" t="str">
        <f>IFERROR(VLOOKUP(C6401,Planning!$C$6:$J$248,8,FALSE),"")</f>
        <v/>
      </c>
      <c r="E6401" s="64"/>
      <c r="F6401" s="65" t="s">
        <v>403</v>
      </c>
      <c r="G6401" s="66"/>
      <c r="H6401" s="67"/>
      <c r="I6401" s="216">
        <v>57.962797000000002</v>
      </c>
      <c r="J6401" s="86">
        <v>30.791</v>
      </c>
      <c r="K6401" s="129">
        <f t="shared" si="187"/>
        <v>1.8824590627131306</v>
      </c>
      <c r="L6401" s="142" t="str">
        <f>VLOOKUP(C6401,[6]Consolidado!$B$1:$H$1000,2,FALSE)</f>
        <v>Maderas Collective</v>
      </c>
      <c r="M6401" s="144" t="str">
        <f>VLOOKUP(C6401,[6]Consolidado!$B$1:$H$1000,3,FALSE)</f>
        <v>Muestra BQ-01 - Holler</v>
      </c>
    </row>
    <row r="6402" spans="1:13" ht="12.95" customHeight="1" x14ac:dyDescent="0.25">
      <c r="A6402" s="60" t="str">
        <f t="shared" si="185"/>
        <v>dic-17</v>
      </c>
      <c r="B6402" s="61">
        <v>43091</v>
      </c>
      <c r="C6402" s="47">
        <v>524</v>
      </c>
      <c r="D6402" s="220" t="str">
        <f>IFERROR(VLOOKUP(C6402,Planning!$C$6:$J$248,8,FALSE),"")</f>
        <v/>
      </c>
      <c r="E6402" s="64"/>
      <c r="F6402" s="65" t="s">
        <v>381</v>
      </c>
      <c r="G6402" s="66"/>
      <c r="H6402" s="67"/>
      <c r="I6402" s="216">
        <v>39.69952</v>
      </c>
      <c r="J6402" s="86">
        <v>30.791</v>
      </c>
      <c r="K6402" s="129">
        <f t="shared" si="187"/>
        <v>1.2893222045402877</v>
      </c>
      <c r="L6402" s="142" t="str">
        <f>VLOOKUP(C6402,[6]Consolidado!$B$1:$H$1000,2,FALSE)</f>
        <v>Maderas Collective</v>
      </c>
      <c r="M6402" s="144" t="str">
        <f>VLOOKUP(C6402,[6]Consolidado!$B$1:$H$1000,3,FALSE)</f>
        <v>BQ-04/ Prototipo-Holler</v>
      </c>
    </row>
    <row r="6403" spans="1:13" ht="12.95" customHeight="1" x14ac:dyDescent="0.25">
      <c r="A6403" s="60" t="str">
        <f t="shared" si="185"/>
        <v>dic-17</v>
      </c>
      <c r="B6403" s="61">
        <v>43091</v>
      </c>
      <c r="C6403" s="47">
        <v>519</v>
      </c>
      <c r="D6403" s="220" t="str">
        <f>IFERROR(VLOOKUP(C6403,Planning!$C$6:$J$248,8,FALSE),"")</f>
        <v/>
      </c>
      <c r="E6403" s="64"/>
      <c r="F6403" s="65" t="s">
        <v>326</v>
      </c>
      <c r="G6403" s="66"/>
      <c r="H6403" s="67"/>
      <c r="I6403" s="216">
        <v>48.484031000000002</v>
      </c>
      <c r="J6403" s="86">
        <v>30.791</v>
      </c>
      <c r="K6403" s="129">
        <f t="shared" si="187"/>
        <v>1.5746169659965574</v>
      </c>
      <c r="L6403" s="142" t="str">
        <f>VLOOKUP(C6403,[6]Consolidado!$B$1:$H$1000,2,FALSE)</f>
        <v>Maderas Collective</v>
      </c>
      <c r="M6403" s="144" t="str">
        <f>VLOOKUP(C6403,[6]Consolidado!$B$1:$H$1000,3,FALSE)</f>
        <v>Muestra BQ-01 - Holler</v>
      </c>
    </row>
    <row r="6404" spans="1:13" ht="12.95" customHeight="1" x14ac:dyDescent="0.25">
      <c r="A6404" s="60" t="str">
        <f t="shared" si="185"/>
        <v>dic-17</v>
      </c>
      <c r="B6404" s="61">
        <v>43091</v>
      </c>
      <c r="C6404" s="47">
        <v>524</v>
      </c>
      <c r="D6404" s="220" t="str">
        <f>IFERROR(VLOOKUP(C6404,Planning!$C$6:$J$248,8,FALSE),"")</f>
        <v/>
      </c>
      <c r="E6404" s="64"/>
      <c r="F6404" s="65" t="s">
        <v>326</v>
      </c>
      <c r="G6404" s="66"/>
      <c r="H6404" s="67"/>
      <c r="I6404" s="216">
        <v>64.645375000000001</v>
      </c>
      <c r="J6404" s="86">
        <v>30.791</v>
      </c>
      <c r="K6404" s="129">
        <f t="shared" si="187"/>
        <v>2.099489298821084</v>
      </c>
      <c r="L6404" s="142" t="str">
        <f>VLOOKUP(C6404,[6]Consolidado!$B$1:$H$1000,2,FALSE)</f>
        <v>Maderas Collective</v>
      </c>
      <c r="M6404" s="144" t="str">
        <f>VLOOKUP(C6404,[6]Consolidado!$B$1:$H$1000,3,FALSE)</f>
        <v>BQ-04/ Prototipo-Holler</v>
      </c>
    </row>
    <row r="6405" spans="1:13" ht="12.95" customHeight="1" x14ac:dyDescent="0.25">
      <c r="A6405" s="60" t="str">
        <f t="shared" si="185"/>
        <v>dic-17</v>
      </c>
      <c r="B6405" s="61">
        <v>43091</v>
      </c>
      <c r="C6405" s="47">
        <v>356</v>
      </c>
      <c r="D6405" s="220" t="str">
        <f>IFERROR(VLOOKUP(C6405,Planning!$C$6:$J$248,8,FALSE),"")</f>
        <v/>
      </c>
      <c r="E6405" s="64"/>
      <c r="F6405" s="65" t="s">
        <v>314</v>
      </c>
      <c r="G6405" s="66"/>
      <c r="H6405" s="67"/>
      <c r="I6405" s="216">
        <v>16.105436000000001</v>
      </c>
      <c r="J6405" s="86">
        <v>30.791</v>
      </c>
      <c r="K6405" s="129">
        <f t="shared" si="187"/>
        <v>0.52305660745022897</v>
      </c>
      <c r="L6405" s="142" t="str">
        <f>VLOOKUP(C6405,[6]Consolidado!$B$1:$H$1000,2,FALSE)</f>
        <v>Holler</v>
      </c>
      <c r="M6405" s="144" t="str">
        <f>VLOOKUP(C6405,[6]Consolidado!$B$1:$H$1000,3,FALSE)</f>
        <v>TB-08 Vip Lounge Table Top</v>
      </c>
    </row>
    <row r="6406" spans="1:13" ht="12.95" customHeight="1" x14ac:dyDescent="0.25">
      <c r="A6406" s="60" t="str">
        <f t="shared" si="185"/>
        <v>dic-17</v>
      </c>
      <c r="B6406" s="61">
        <v>43095</v>
      </c>
      <c r="C6406" s="47">
        <v>515</v>
      </c>
      <c r="D6406" s="220" t="str">
        <f>IFERROR(VLOOKUP(C6406,Planning!$C$6:$J$248,8,FALSE),"")</f>
        <v/>
      </c>
      <c r="E6406" s="64"/>
      <c r="F6406" s="65" t="s">
        <v>340</v>
      </c>
      <c r="G6406" s="66"/>
      <c r="H6406" s="67"/>
      <c r="I6406" s="216">
        <v>1431.8938840000001</v>
      </c>
      <c r="J6406" s="86">
        <v>30.791</v>
      </c>
      <c r="K6406" s="129">
        <f t="shared" si="187"/>
        <v>46.503649897697379</v>
      </c>
      <c r="L6406" s="142" t="str">
        <f>VLOOKUP(C6406,[6]Consolidado!$B$1:$H$1000,2,FALSE)</f>
        <v>Canoe Westfield (Reposition)</v>
      </c>
      <c r="M6406" s="144" t="str">
        <f>VLOOKUP(C6406,[6]Consolidado!$B$1:$H$1000,3,FALSE)</f>
        <v>CH 115 Chair , Teak &amp; Metal (Lounge Chair)</v>
      </c>
    </row>
    <row r="6407" spans="1:13" ht="12.95" customHeight="1" x14ac:dyDescent="0.25">
      <c r="A6407" s="60" t="str">
        <f t="shared" si="185"/>
        <v>dic-17</v>
      </c>
      <c r="B6407" s="61">
        <v>43095</v>
      </c>
      <c r="C6407" s="47">
        <v>519</v>
      </c>
      <c r="D6407" s="220" t="str">
        <f>IFERROR(VLOOKUP(C6407,Planning!$C$6:$J$248,8,FALSE),"")</f>
        <v/>
      </c>
      <c r="E6407" s="64"/>
      <c r="F6407" s="65" t="s">
        <v>326</v>
      </c>
      <c r="G6407" s="66"/>
      <c r="H6407" s="67"/>
      <c r="I6407" s="216">
        <v>48.484031000000002</v>
      </c>
      <c r="J6407" s="86">
        <v>30.791</v>
      </c>
      <c r="K6407" s="129">
        <f t="shared" si="187"/>
        <v>1.5746169659965574</v>
      </c>
      <c r="L6407" s="142" t="str">
        <f>VLOOKUP(C6407,[6]Consolidado!$B$1:$H$1000,2,FALSE)</f>
        <v>Maderas Collective</v>
      </c>
      <c r="M6407" s="144" t="str">
        <f>VLOOKUP(C6407,[6]Consolidado!$B$1:$H$1000,3,FALSE)</f>
        <v>Muestra BQ-01 - Holler</v>
      </c>
    </row>
    <row r="6408" spans="1:13" ht="12.95" customHeight="1" x14ac:dyDescent="0.25">
      <c r="A6408" s="60" t="str">
        <f t="shared" si="185"/>
        <v>dic-17</v>
      </c>
      <c r="B6408" s="61">
        <v>43095</v>
      </c>
      <c r="C6408" s="47">
        <v>519</v>
      </c>
      <c r="D6408" s="220" t="str">
        <f>IFERROR(VLOOKUP(C6408,Planning!$C$6:$J$248,8,FALSE),"")</f>
        <v/>
      </c>
      <c r="E6408" s="64"/>
      <c r="F6408" s="65" t="s">
        <v>403</v>
      </c>
      <c r="G6408" s="66"/>
      <c r="H6408" s="67"/>
      <c r="I6408" s="216">
        <v>57.962797000000002</v>
      </c>
      <c r="J6408" s="86">
        <v>30.791</v>
      </c>
      <c r="K6408" s="129">
        <f t="shared" si="187"/>
        <v>1.8824590627131306</v>
      </c>
      <c r="L6408" s="142" t="str">
        <f>VLOOKUP(C6408,[6]Consolidado!$B$1:$H$1000,2,FALSE)</f>
        <v>Maderas Collective</v>
      </c>
      <c r="M6408" s="144" t="str">
        <f>VLOOKUP(C6408,[6]Consolidado!$B$1:$H$1000,3,FALSE)</f>
        <v>Muestra BQ-01 - Holler</v>
      </c>
    </row>
    <row r="6409" spans="1:13" ht="12.95" customHeight="1" x14ac:dyDescent="0.25">
      <c r="A6409" s="60" t="str">
        <f t="shared" si="185"/>
        <v>dic-17</v>
      </c>
      <c r="B6409" s="61">
        <v>43095</v>
      </c>
      <c r="C6409" s="47">
        <v>519</v>
      </c>
      <c r="D6409" s="220" t="str">
        <f>IFERROR(VLOOKUP(C6409,Planning!$C$6:$J$248,8,FALSE),"")</f>
        <v/>
      </c>
      <c r="E6409" s="64"/>
      <c r="F6409" s="65" t="s">
        <v>343</v>
      </c>
      <c r="G6409" s="66"/>
      <c r="H6409" s="67"/>
      <c r="I6409" s="216">
        <v>33.453418999999997</v>
      </c>
      <c r="J6409" s="86">
        <v>30.791</v>
      </c>
      <c r="K6409" s="129">
        <f t="shared" si="187"/>
        <v>1.0864674417849369</v>
      </c>
      <c r="L6409" s="142" t="str">
        <f>VLOOKUP(C6409,[6]Consolidado!$B$1:$H$1000,2,FALSE)</f>
        <v>Maderas Collective</v>
      </c>
      <c r="M6409" s="144" t="str">
        <f>VLOOKUP(C6409,[6]Consolidado!$B$1:$H$1000,3,FALSE)</f>
        <v>Muestra BQ-01 - Holler</v>
      </c>
    </row>
    <row r="6410" spans="1:13" ht="12.95" customHeight="1" x14ac:dyDescent="0.25">
      <c r="A6410" s="60" t="str">
        <f t="shared" si="185"/>
        <v>dic-17</v>
      </c>
      <c r="B6410" s="61">
        <v>43096</v>
      </c>
      <c r="C6410" s="47">
        <v>519</v>
      </c>
      <c r="D6410" s="220" t="str">
        <f>IFERROR(VLOOKUP(C6410,Planning!$C$6:$J$248,8,FALSE),"")</f>
        <v/>
      </c>
      <c r="E6410" s="64"/>
      <c r="F6410" s="65" t="s">
        <v>872</v>
      </c>
      <c r="G6410" s="66"/>
      <c r="H6410" s="67"/>
      <c r="I6410" s="216">
        <v>53.5</v>
      </c>
      <c r="J6410" s="86">
        <v>30.791</v>
      </c>
      <c r="K6410" s="129">
        <f t="shared" si="187"/>
        <v>1.7375207041018479</v>
      </c>
      <c r="L6410" s="142" t="str">
        <f>VLOOKUP(C6410,[6]Consolidado!$B$1:$H$1000,2,FALSE)</f>
        <v>Maderas Collective</v>
      </c>
      <c r="M6410" s="144" t="str">
        <f>VLOOKUP(C6410,[6]Consolidado!$B$1:$H$1000,3,FALSE)</f>
        <v>Muestra BQ-01 - Holler</v>
      </c>
    </row>
    <row r="6411" spans="1:13" ht="12.95" customHeight="1" x14ac:dyDescent="0.25">
      <c r="A6411" s="60" t="str">
        <f t="shared" si="185"/>
        <v>dic-17</v>
      </c>
      <c r="B6411" s="61">
        <v>43096</v>
      </c>
      <c r="C6411" s="47">
        <v>497</v>
      </c>
      <c r="D6411" s="220" t="str">
        <f>IFERROR(VLOOKUP(C6411,Planning!$C$6:$J$248,8,FALSE),"")</f>
        <v/>
      </c>
      <c r="E6411" s="64"/>
      <c r="F6411" s="65" t="s">
        <v>856</v>
      </c>
      <c r="G6411" s="66"/>
      <c r="H6411" s="67"/>
      <c r="I6411" s="216">
        <v>880</v>
      </c>
      <c r="J6411" s="86">
        <v>30.791</v>
      </c>
      <c r="K6411" s="129">
        <f t="shared" si="187"/>
        <v>28.579779805787403</v>
      </c>
      <c r="L6411" s="142" t="str">
        <f>VLOOKUP(C6411,[6]Consolidado!$B$1:$H$1000,2,FALSE)</f>
        <v>Maderas collective</v>
      </c>
      <c r="M6411" s="144" t="str">
        <f>VLOOKUP(C6411,[6]Consolidado!$B$1:$H$1000,3,FALSE)</f>
        <v>Muestra tapizado BQ-03 - Holler</v>
      </c>
    </row>
    <row r="6412" spans="1:13" ht="12.95" customHeight="1" x14ac:dyDescent="0.25">
      <c r="A6412" s="60" t="str">
        <f t="shared" si="185"/>
        <v>dic-17</v>
      </c>
      <c r="B6412" s="61">
        <v>43096</v>
      </c>
      <c r="C6412" s="47">
        <v>519</v>
      </c>
      <c r="D6412" s="220" t="str">
        <f>IFERROR(VLOOKUP(C6412,Planning!$C$6:$J$248,8,FALSE),"")</f>
        <v/>
      </c>
      <c r="E6412" s="64"/>
      <c r="F6412" s="65" t="s">
        <v>872</v>
      </c>
      <c r="G6412" s="66"/>
      <c r="H6412" s="67"/>
      <c r="I6412" s="216">
        <v>107</v>
      </c>
      <c r="J6412" s="86">
        <v>30.791</v>
      </c>
      <c r="K6412" s="129">
        <f t="shared" si="187"/>
        <v>3.4750414082036958</v>
      </c>
      <c r="L6412" s="142" t="str">
        <f>VLOOKUP(C6412,[6]Consolidado!$B$1:$H$1000,2,FALSE)</f>
        <v>Maderas Collective</v>
      </c>
      <c r="M6412" s="144" t="str">
        <f>VLOOKUP(C6412,[6]Consolidado!$B$1:$H$1000,3,FALSE)</f>
        <v>Muestra BQ-01 - Holler</v>
      </c>
    </row>
    <row r="6413" spans="1:13" ht="12.95" customHeight="1" x14ac:dyDescent="0.25">
      <c r="A6413" s="60" t="str">
        <f t="shared" si="185"/>
        <v>dic-17</v>
      </c>
      <c r="B6413" s="61">
        <v>43096</v>
      </c>
      <c r="C6413" s="47">
        <v>522</v>
      </c>
      <c r="D6413" s="220" t="str">
        <f>IFERROR(VLOOKUP(C6413,Planning!$C$6:$J$248,8,FALSE),"")</f>
        <v/>
      </c>
      <c r="E6413" s="64"/>
      <c r="F6413" s="65" t="s">
        <v>856</v>
      </c>
      <c r="G6413" s="66"/>
      <c r="H6413" s="67"/>
      <c r="I6413" s="216">
        <v>385</v>
      </c>
      <c r="J6413" s="86">
        <v>30.791</v>
      </c>
      <c r="K6413" s="129">
        <f t="shared" si="187"/>
        <v>12.50365366503199</v>
      </c>
      <c r="L6413" s="142" t="str">
        <f>VLOOKUP(C6413,[6]Consolidado!$B$1:$H$1000,2,FALSE)</f>
        <v>Maderas Collective</v>
      </c>
      <c r="M6413" s="144" t="str">
        <f>VLOOKUP(C6413,[6]Consolidado!$B$1:$H$1000,3,FALSE)</f>
        <v>Lounge chair-Prototipo/ Cedro Macho</v>
      </c>
    </row>
    <row r="6414" spans="1:13" ht="12.95" customHeight="1" x14ac:dyDescent="0.25">
      <c r="A6414" s="60" t="str">
        <f t="shared" ref="A6414:A6477" si="188">TEXT(B6414,"mmm-aa")</f>
        <v>dic-17</v>
      </c>
      <c r="B6414" s="61">
        <v>43096</v>
      </c>
      <c r="C6414" s="47">
        <v>497</v>
      </c>
      <c r="D6414" s="220" t="str">
        <f>IFERROR(VLOOKUP(C6414,Planning!$C$6:$J$248,8,FALSE),"")</f>
        <v/>
      </c>
      <c r="E6414" s="64"/>
      <c r="F6414" s="65" t="s">
        <v>872</v>
      </c>
      <c r="G6414" s="66"/>
      <c r="H6414" s="67"/>
      <c r="I6414" s="216">
        <v>53.5</v>
      </c>
      <c r="J6414" s="86">
        <v>30.791</v>
      </c>
      <c r="K6414" s="129">
        <f t="shared" si="187"/>
        <v>1.7375207041018479</v>
      </c>
      <c r="L6414" s="142" t="str">
        <f>VLOOKUP(C6414,[6]Consolidado!$B$1:$H$1000,2,FALSE)</f>
        <v>Maderas collective</v>
      </c>
      <c r="M6414" s="144" t="str">
        <f>VLOOKUP(C6414,[6]Consolidado!$B$1:$H$1000,3,FALSE)</f>
        <v>Muestra tapizado BQ-03 - Holler</v>
      </c>
    </row>
    <row r="6415" spans="1:13" ht="12.95" customHeight="1" x14ac:dyDescent="0.25">
      <c r="A6415" s="60" t="str">
        <f t="shared" si="188"/>
        <v>dic-17</v>
      </c>
      <c r="B6415" s="61">
        <v>43096</v>
      </c>
      <c r="C6415" s="47">
        <v>519</v>
      </c>
      <c r="D6415" s="220" t="str">
        <f>IFERROR(VLOOKUP(C6415,Planning!$C$6:$J$248,8,FALSE),"")</f>
        <v/>
      </c>
      <c r="E6415" s="64"/>
      <c r="F6415" s="65" t="s">
        <v>873</v>
      </c>
      <c r="G6415" s="66"/>
      <c r="H6415" s="67"/>
      <c r="I6415" s="216">
        <v>1070</v>
      </c>
      <c r="J6415" s="86">
        <v>30.791</v>
      </c>
      <c r="K6415" s="129">
        <f t="shared" si="187"/>
        <v>34.750414082036961</v>
      </c>
      <c r="L6415" s="142" t="str">
        <f>VLOOKUP(C6415,[6]Consolidado!$B$1:$H$1000,2,FALSE)</f>
        <v>Maderas Collective</v>
      </c>
      <c r="M6415" s="144" t="str">
        <f>VLOOKUP(C6415,[6]Consolidado!$B$1:$H$1000,3,FALSE)</f>
        <v>Muestra BQ-01 - Holler</v>
      </c>
    </row>
    <row r="6416" spans="1:13" ht="12.95" customHeight="1" x14ac:dyDescent="0.25">
      <c r="A6416" s="60" t="str">
        <f t="shared" si="188"/>
        <v>dic-17</v>
      </c>
      <c r="B6416" s="61">
        <v>43096</v>
      </c>
      <c r="C6416" s="47">
        <v>524</v>
      </c>
      <c r="D6416" s="220" t="str">
        <f>IFERROR(VLOOKUP(C6416,Planning!$C$6:$J$248,8,FALSE),"")</f>
        <v/>
      </c>
      <c r="E6416" s="64"/>
      <c r="F6416" s="65" t="s">
        <v>873</v>
      </c>
      <c r="G6416" s="66"/>
      <c r="H6416" s="67"/>
      <c r="I6416" s="216">
        <v>1070</v>
      </c>
      <c r="J6416" s="86">
        <v>30.791</v>
      </c>
      <c r="K6416" s="129">
        <f t="shared" si="187"/>
        <v>34.750414082036961</v>
      </c>
      <c r="L6416" s="142" t="str">
        <f>VLOOKUP(C6416,[6]Consolidado!$B$1:$H$1000,2,FALSE)</f>
        <v>Maderas Collective</v>
      </c>
      <c r="M6416" s="144" t="str">
        <f>VLOOKUP(C6416,[6]Consolidado!$B$1:$H$1000,3,FALSE)</f>
        <v>BQ-04/ Prototipo-Holler</v>
      </c>
    </row>
    <row r="6417" spans="1:13" ht="12.95" customHeight="1" x14ac:dyDescent="0.25">
      <c r="A6417" s="60" t="str">
        <f t="shared" si="188"/>
        <v>dic-17</v>
      </c>
      <c r="B6417" s="61">
        <v>43096</v>
      </c>
      <c r="C6417" s="47">
        <v>519</v>
      </c>
      <c r="D6417" s="220" t="str">
        <f>IFERROR(VLOOKUP(C6417,Planning!$C$6:$J$248,8,FALSE),"")</f>
        <v/>
      </c>
      <c r="E6417" s="64"/>
      <c r="F6417" s="65" t="s">
        <v>856</v>
      </c>
      <c r="G6417" s="66"/>
      <c r="H6417" s="67"/>
      <c r="I6417" s="216">
        <v>440</v>
      </c>
      <c r="J6417" s="86">
        <v>30.791</v>
      </c>
      <c r="K6417" s="129">
        <f t="shared" si="187"/>
        <v>14.289889902893702</v>
      </c>
      <c r="L6417" s="142" t="str">
        <f>VLOOKUP(C6417,[6]Consolidado!$B$1:$H$1000,2,FALSE)</f>
        <v>Maderas Collective</v>
      </c>
      <c r="M6417" s="144" t="str">
        <f>VLOOKUP(C6417,[6]Consolidado!$B$1:$H$1000,3,FALSE)</f>
        <v>Muestra BQ-01 - Holler</v>
      </c>
    </row>
    <row r="6418" spans="1:13" ht="12.95" customHeight="1" x14ac:dyDescent="0.25">
      <c r="A6418" s="60" t="str">
        <f t="shared" si="188"/>
        <v>dic-17</v>
      </c>
      <c r="B6418" s="61">
        <v>43096</v>
      </c>
      <c r="C6418" s="47">
        <v>522</v>
      </c>
      <c r="D6418" s="220" t="str">
        <f>IFERROR(VLOOKUP(C6418,Planning!$C$6:$J$248,8,FALSE),"")</f>
        <v/>
      </c>
      <c r="E6418" s="64"/>
      <c r="F6418" s="65" t="s">
        <v>854</v>
      </c>
      <c r="G6418" s="66"/>
      <c r="H6418" s="67"/>
      <c r="I6418" s="216">
        <v>50.642398</v>
      </c>
      <c r="J6418" s="86">
        <v>30.791</v>
      </c>
      <c r="K6418" s="129">
        <f t="shared" si="187"/>
        <v>1.6447142996330095</v>
      </c>
      <c r="L6418" s="142" t="str">
        <f>VLOOKUP(C6418,[6]Consolidado!$B$1:$H$1000,2,FALSE)</f>
        <v>Maderas Collective</v>
      </c>
      <c r="M6418" s="144" t="str">
        <f>VLOOKUP(C6418,[6]Consolidado!$B$1:$H$1000,3,FALSE)</f>
        <v>Lounge chair-Prototipo/ Cedro Macho</v>
      </c>
    </row>
    <row r="6419" spans="1:13" ht="12.95" customHeight="1" x14ac:dyDescent="0.25">
      <c r="A6419" s="60" t="str">
        <f t="shared" si="188"/>
        <v>dic-17</v>
      </c>
      <c r="B6419" s="61">
        <v>43096</v>
      </c>
      <c r="C6419" s="47">
        <v>497</v>
      </c>
      <c r="D6419" s="220" t="str">
        <f>IFERROR(VLOOKUP(C6419,Planning!$C$6:$J$248,8,FALSE),"")</f>
        <v/>
      </c>
      <c r="E6419" s="64"/>
      <c r="F6419" s="65" t="s">
        <v>869</v>
      </c>
      <c r="G6419" s="66"/>
      <c r="H6419" s="67"/>
      <c r="I6419" s="216">
        <v>1284</v>
      </c>
      <c r="J6419" s="86">
        <v>30.791</v>
      </c>
      <c r="K6419" s="129">
        <f t="shared" si="187"/>
        <v>41.700496898444349</v>
      </c>
      <c r="L6419" s="142" t="str">
        <f>VLOOKUP(C6419,[6]Consolidado!$B$1:$H$1000,2,FALSE)</f>
        <v>Maderas collective</v>
      </c>
      <c r="M6419" s="144" t="str">
        <f>VLOOKUP(C6419,[6]Consolidado!$B$1:$H$1000,3,FALSE)</f>
        <v>Muestra tapizado BQ-03 - Holler</v>
      </c>
    </row>
    <row r="6420" spans="1:13" ht="12.95" customHeight="1" x14ac:dyDescent="0.25">
      <c r="A6420" s="60" t="str">
        <f t="shared" si="188"/>
        <v>dic-17</v>
      </c>
      <c r="B6420" s="61">
        <v>43096</v>
      </c>
      <c r="C6420" s="47" t="s">
        <v>821</v>
      </c>
      <c r="D6420" s="220" t="str">
        <f>IFERROR(VLOOKUP(C6420,Planning!$C$6:$J$248,8,FALSE),"")</f>
        <v/>
      </c>
      <c r="E6420" s="64"/>
      <c r="F6420" s="65" t="s">
        <v>853</v>
      </c>
      <c r="G6420" s="66"/>
      <c r="H6420" s="67"/>
      <c r="I6420" s="216">
        <v>-136.42500000000001</v>
      </c>
      <c r="J6420" s="86">
        <v>30.791</v>
      </c>
      <c r="K6420" s="129">
        <f t="shared" si="187"/>
        <v>-4.4306777954597125</v>
      </c>
      <c r="L6420" s="142">
        <f>VLOOKUP(C6420,[6]Consolidado!$B$1:$H$1000,2,FALSE)</f>
        <v>0</v>
      </c>
      <c r="M6420" s="144">
        <f>VLOOKUP(C6420,[6]Consolidado!$B$1:$H$1000,3,FALSE)</f>
        <v>0</v>
      </c>
    </row>
    <row r="6421" spans="1:13" ht="12.95" customHeight="1" x14ac:dyDescent="0.25">
      <c r="A6421" s="60" t="str">
        <f t="shared" si="188"/>
        <v>dic-17</v>
      </c>
      <c r="B6421" s="61">
        <v>43096</v>
      </c>
      <c r="C6421" s="47">
        <v>522</v>
      </c>
      <c r="D6421" s="220" t="str">
        <f>IFERROR(VLOOKUP(C6421,Planning!$C$6:$J$248,8,FALSE),"")</f>
        <v/>
      </c>
      <c r="E6421" s="64"/>
      <c r="F6421" s="65" t="s">
        <v>260</v>
      </c>
      <c r="G6421" s="66"/>
      <c r="H6421" s="67"/>
      <c r="I6421" s="216">
        <v>29.812927999999999</v>
      </c>
      <c r="J6421" s="86">
        <v>30.791</v>
      </c>
      <c r="K6421" s="129">
        <f t="shared" si="187"/>
        <v>0.96823513364294755</v>
      </c>
      <c r="L6421" s="142" t="str">
        <f>VLOOKUP(C6421,[6]Consolidado!$B$1:$H$1000,2,FALSE)</f>
        <v>Maderas Collective</v>
      </c>
      <c r="M6421" s="144" t="str">
        <f>VLOOKUP(C6421,[6]Consolidado!$B$1:$H$1000,3,FALSE)</f>
        <v>Lounge chair-Prototipo/ Cedro Macho</v>
      </c>
    </row>
    <row r="6422" spans="1:13" ht="12.95" customHeight="1" x14ac:dyDescent="0.25">
      <c r="A6422" s="60" t="str">
        <f t="shared" si="188"/>
        <v>dic-17</v>
      </c>
      <c r="B6422" s="61">
        <v>43096</v>
      </c>
      <c r="C6422" s="47">
        <v>525</v>
      </c>
      <c r="D6422" s="220" t="str">
        <f>IFERROR(VLOOKUP(C6422,Planning!$C$6:$J$248,8,FALSE),"")</f>
        <v/>
      </c>
      <c r="E6422" s="64"/>
      <c r="F6422" s="65" t="s">
        <v>871</v>
      </c>
      <c r="G6422" s="66"/>
      <c r="H6422" s="67"/>
      <c r="I6422" s="216">
        <v>40</v>
      </c>
      <c r="J6422" s="86">
        <v>30.791</v>
      </c>
      <c r="K6422" s="129">
        <f t="shared" si="187"/>
        <v>1.2990809002630639</v>
      </c>
      <c r="L6422" s="142" t="str">
        <f>VLOOKUP(C6422,[6]Consolidado!$B$1:$H$1000,2,FALSE)</f>
        <v>Maderas Collective</v>
      </c>
      <c r="M6422" s="144" t="str">
        <f>VLOOKUP(C6422,[6]Consolidado!$B$1:$H$1000,3,FALSE)</f>
        <v>TB-15 Coffee Table tiered nest table</v>
      </c>
    </row>
    <row r="6423" spans="1:13" ht="12.95" customHeight="1" x14ac:dyDescent="0.25">
      <c r="A6423" s="60" t="str">
        <f t="shared" si="188"/>
        <v>dic-17</v>
      </c>
      <c r="B6423" s="61">
        <v>43096</v>
      </c>
      <c r="C6423" s="47" t="s">
        <v>821</v>
      </c>
      <c r="D6423" s="220" t="str">
        <f>IFERROR(VLOOKUP(C6423,Planning!$C$6:$J$248,8,FALSE),"")</f>
        <v/>
      </c>
      <c r="E6423" s="64"/>
      <c r="F6423" s="65" t="s">
        <v>861</v>
      </c>
      <c r="G6423" s="66"/>
      <c r="H6423" s="67"/>
      <c r="I6423" s="216">
        <v>165.59</v>
      </c>
      <c r="J6423" s="86">
        <v>30.791</v>
      </c>
      <c r="K6423" s="129">
        <f t="shared" si="187"/>
        <v>5.3778701568640184</v>
      </c>
      <c r="L6423" s="142">
        <f>VLOOKUP(C6423,[6]Consolidado!$B$1:$H$1000,2,FALSE)</f>
        <v>0</v>
      </c>
      <c r="M6423" s="144">
        <f>VLOOKUP(C6423,[6]Consolidado!$B$1:$H$1000,3,FALSE)</f>
        <v>0</v>
      </c>
    </row>
    <row r="6424" spans="1:13" ht="12.95" customHeight="1" x14ac:dyDescent="0.25">
      <c r="A6424" s="60" t="str">
        <f t="shared" si="188"/>
        <v>dic-17</v>
      </c>
      <c r="B6424" s="61">
        <v>43096</v>
      </c>
      <c r="C6424" s="47" t="s">
        <v>821</v>
      </c>
      <c r="D6424" s="220" t="str">
        <f>IFERROR(VLOOKUP(C6424,Planning!$C$6:$J$248,8,FALSE),"")</f>
        <v/>
      </c>
      <c r="E6424" s="64"/>
      <c r="F6424" s="65" t="s">
        <v>859</v>
      </c>
      <c r="G6424" s="66"/>
      <c r="H6424" s="67"/>
      <c r="I6424" s="216">
        <v>165.59</v>
      </c>
      <c r="J6424" s="86">
        <v>30.791</v>
      </c>
      <c r="K6424" s="129">
        <f t="shared" si="187"/>
        <v>5.3778701568640184</v>
      </c>
      <c r="L6424" s="142">
        <f>VLOOKUP(C6424,[6]Consolidado!$B$1:$H$1000,2,FALSE)</f>
        <v>0</v>
      </c>
      <c r="M6424" s="144">
        <f>VLOOKUP(C6424,[6]Consolidado!$B$1:$H$1000,3,FALSE)</f>
        <v>0</v>
      </c>
    </row>
    <row r="6425" spans="1:13" ht="12.95" customHeight="1" x14ac:dyDescent="0.25">
      <c r="A6425" s="60" t="str">
        <f t="shared" si="188"/>
        <v>dic-17</v>
      </c>
      <c r="B6425" s="61">
        <v>43096</v>
      </c>
      <c r="C6425" s="47" t="s">
        <v>821</v>
      </c>
      <c r="D6425" s="220" t="str">
        <f>IFERROR(VLOOKUP(C6425,Planning!$C$6:$J$248,8,FALSE),"")</f>
        <v/>
      </c>
      <c r="E6425" s="64"/>
      <c r="F6425" s="65" t="s">
        <v>874</v>
      </c>
      <c r="G6425" s="66"/>
      <c r="H6425" s="67"/>
      <c r="I6425" s="216">
        <v>133.93950899999999</v>
      </c>
      <c r="J6425" s="86">
        <v>30.791</v>
      </c>
      <c r="K6425" s="129">
        <f t="shared" si="187"/>
        <v>4.3499564483128186</v>
      </c>
      <c r="L6425" s="142">
        <f>VLOOKUP(C6425,[6]Consolidado!$B$1:$H$1000,2,FALSE)</f>
        <v>0</v>
      </c>
      <c r="M6425" s="144">
        <f>VLOOKUP(C6425,[6]Consolidado!$B$1:$H$1000,3,FALSE)</f>
        <v>0</v>
      </c>
    </row>
    <row r="6426" spans="1:13" ht="12.95" customHeight="1" x14ac:dyDescent="0.25">
      <c r="A6426" s="60" t="str">
        <f t="shared" si="188"/>
        <v>dic-17</v>
      </c>
      <c r="B6426" s="61">
        <v>43100</v>
      </c>
      <c r="C6426" s="47">
        <v>477</v>
      </c>
      <c r="D6426" s="220" t="str">
        <f>IFERROR(VLOOKUP(C6426,Planning!$C$6:$J$248,8,FALSE),"")</f>
        <v/>
      </c>
      <c r="E6426" s="64"/>
      <c r="F6426" s="65" t="s">
        <v>322</v>
      </c>
      <c r="G6426" s="66"/>
      <c r="H6426" s="67"/>
      <c r="I6426" s="216">
        <v>697.30814499999997</v>
      </c>
      <c r="J6426" s="86">
        <v>30.791</v>
      </c>
      <c r="K6426" s="129">
        <f t="shared" si="187"/>
        <v>22.646492319184176</v>
      </c>
      <c r="L6426" s="142" t="str">
        <f>VLOOKUP(C6426,[6]Consolidado!$B$1:$H$1000,2,FALSE)</f>
        <v>Everything But Water</v>
      </c>
      <c r="M6426" s="144" t="str">
        <f>VLOOKUP(C6426,[6]Consolidado!$B$1:$H$1000,3,FALSE)</f>
        <v>Display Table</v>
      </c>
    </row>
    <row r="6427" spans="1:13" ht="12.95" customHeight="1" x14ac:dyDescent="0.25">
      <c r="A6427" s="60" t="str">
        <f t="shared" si="188"/>
        <v>dic-17</v>
      </c>
      <c r="B6427" s="61">
        <v>43100</v>
      </c>
      <c r="C6427" s="47">
        <v>540</v>
      </c>
      <c r="D6427" s="220" t="str">
        <f>IFERROR(VLOOKUP(C6427,Planning!$C$6:$J$248,8,FALSE),"")</f>
        <v/>
      </c>
      <c r="E6427" s="64"/>
      <c r="F6427" s="65" t="s">
        <v>322</v>
      </c>
      <c r="G6427" s="66"/>
      <c r="H6427" s="67"/>
      <c r="I6427" s="216">
        <v>39.470272000000001</v>
      </c>
      <c r="J6427" s="86">
        <v>30.791</v>
      </c>
      <c r="K6427" s="129">
        <f t="shared" si="187"/>
        <v>1.2818769120847</v>
      </c>
      <c r="L6427" s="142" t="str">
        <f>VLOOKUP(C6427,[6]Consolidado!$B$1:$H$1000,2,FALSE)</f>
        <v>Maderas Collective</v>
      </c>
      <c r="M6427" s="144" t="str">
        <f>VLOOKUP(C6427,[6]Consolidado!$B$1:$H$1000,3,FALSE)</f>
        <v>Modificacion Caja Muestra Premium (OT-452)</v>
      </c>
    </row>
    <row r="6428" spans="1:13" ht="12.95" customHeight="1" x14ac:dyDescent="0.25">
      <c r="A6428" s="60" t="str">
        <f t="shared" si="188"/>
        <v>dic-17</v>
      </c>
      <c r="B6428" s="61">
        <v>43100</v>
      </c>
      <c r="C6428" s="47">
        <v>476</v>
      </c>
      <c r="D6428" s="220" t="str">
        <f>IFERROR(VLOOKUP(C6428,Planning!$C$6:$J$248,8,FALSE),"")</f>
        <v/>
      </c>
      <c r="E6428" s="64"/>
      <c r="F6428" s="65" t="s">
        <v>322</v>
      </c>
      <c r="G6428" s="66"/>
      <c r="H6428" s="67"/>
      <c r="I6428" s="216">
        <v>328.91893599999997</v>
      </c>
      <c r="J6428" s="86">
        <v>30.791</v>
      </c>
      <c r="K6428" s="129">
        <f t="shared" si="187"/>
        <v>10.682307687311226</v>
      </c>
      <c r="L6428" s="142" t="str">
        <f>VLOOKUP(C6428,[6]Consolidado!$B$1:$H$1000,2,FALSE)</f>
        <v>Everything But Water</v>
      </c>
      <c r="M6428" s="144" t="str">
        <f>VLOOKUP(C6428,[6]Consolidado!$B$1:$H$1000,3,FALSE)</f>
        <v>Credenza</v>
      </c>
    </row>
    <row r="6429" spans="1:13" ht="12.95" customHeight="1" x14ac:dyDescent="0.25">
      <c r="A6429" s="60" t="str">
        <f t="shared" si="188"/>
        <v>dic-17</v>
      </c>
      <c r="B6429" s="61">
        <v>43100</v>
      </c>
      <c r="C6429" s="47">
        <v>539</v>
      </c>
      <c r="D6429" s="220" t="str">
        <f>IFERROR(VLOOKUP(C6429,Planning!$C$6:$J$248,8,FALSE),"")</f>
        <v/>
      </c>
      <c r="E6429" s="64"/>
      <c r="F6429" s="65" t="s">
        <v>322</v>
      </c>
      <c r="G6429" s="66"/>
      <c r="H6429" s="67"/>
      <c r="I6429" s="216">
        <v>26.313514999999999</v>
      </c>
      <c r="J6429" s="86">
        <v>30.791</v>
      </c>
      <c r="K6429" s="129">
        <f t="shared" ref="K6429:K6486" si="189">IFERROR(I6429/J6429,0)</f>
        <v>0.85458461888214088</v>
      </c>
      <c r="L6429" s="142" t="str">
        <f>VLOOKUP(C6429,[6]Consolidado!$B$1:$H$1000,2,FALSE)</f>
        <v>Maderas Collective</v>
      </c>
      <c r="M6429" s="144" t="str">
        <f>VLOOKUP(C6429,[6]Consolidado!$B$1:$H$1000,3,FALSE)</f>
        <v>Muestra TB-05</v>
      </c>
    </row>
    <row r="6430" spans="1:13" ht="12.95" customHeight="1" x14ac:dyDescent="0.25">
      <c r="A6430" s="60" t="str">
        <f t="shared" si="188"/>
        <v>dic-17</v>
      </c>
      <c r="B6430" s="61">
        <v>43100</v>
      </c>
      <c r="C6430" s="47">
        <v>478</v>
      </c>
      <c r="D6430" s="220" t="str">
        <f>IFERROR(VLOOKUP(C6430,Planning!$C$6:$J$248,8,FALSE),"")</f>
        <v/>
      </c>
      <c r="E6430" s="64"/>
      <c r="F6430" s="65" t="s">
        <v>322</v>
      </c>
      <c r="G6430" s="66"/>
      <c r="H6430" s="67"/>
      <c r="I6430" s="216">
        <v>210.50811899999999</v>
      </c>
      <c r="J6430" s="86">
        <v>30.791</v>
      </c>
      <c r="K6430" s="129">
        <f t="shared" si="189"/>
        <v>6.8366769185801042</v>
      </c>
      <c r="L6430" s="142" t="str">
        <f>VLOOKUP(C6430,[6]Consolidado!$B$1:$H$1000,2,FALSE)</f>
        <v>Everything But Water</v>
      </c>
      <c r="M6430" s="144" t="str">
        <f>VLOOKUP(C6430,[6]Consolidado!$B$1:$H$1000,3,FALSE)</f>
        <v>Daybed</v>
      </c>
    </row>
    <row r="6431" spans="1:13" ht="12.95" customHeight="1" x14ac:dyDescent="0.25">
      <c r="A6431" s="60" t="str">
        <f t="shared" si="188"/>
        <v>dic-17</v>
      </c>
      <c r="B6431" s="61">
        <v>43100</v>
      </c>
      <c r="C6431" s="47">
        <v>479</v>
      </c>
      <c r="D6431" s="220" t="str">
        <f>IFERROR(VLOOKUP(C6431,Planning!$C$6:$J$248,8,FALSE),"")</f>
        <v/>
      </c>
      <c r="E6431" s="64"/>
      <c r="F6431" s="65" t="s">
        <v>322</v>
      </c>
      <c r="G6431" s="66"/>
      <c r="H6431" s="67"/>
      <c r="I6431" s="216">
        <v>368.38920899999999</v>
      </c>
      <c r="J6431" s="86">
        <v>30.791</v>
      </c>
      <c r="K6431" s="129">
        <f t="shared" si="189"/>
        <v>11.96418463187295</v>
      </c>
      <c r="L6431" s="142" t="str">
        <f>VLOOKUP(C6431,[6]Consolidado!$B$1:$H$1000,2,FALSE)</f>
        <v>Everything But Water</v>
      </c>
      <c r="M6431" s="144" t="str">
        <f>VLOOKUP(C6431,[6]Consolidado!$B$1:$H$1000,3,FALSE)</f>
        <v>Fitting Room Bench / Nesting Table</v>
      </c>
    </row>
    <row r="6432" spans="1:13" ht="12.95" customHeight="1" x14ac:dyDescent="0.25">
      <c r="A6432" s="60" t="str">
        <f t="shared" si="188"/>
        <v>dic-17</v>
      </c>
      <c r="B6432" s="61">
        <v>43100</v>
      </c>
      <c r="C6432" s="47">
        <v>538</v>
      </c>
      <c r="D6432" s="220" t="str">
        <f>IFERROR(VLOOKUP(C6432,Planning!$C$6:$J$248,8,FALSE),"")</f>
        <v/>
      </c>
      <c r="E6432" s="64"/>
      <c r="F6432" s="65" t="s">
        <v>322</v>
      </c>
      <c r="G6432" s="66"/>
      <c r="H6432" s="67"/>
      <c r="I6432" s="216">
        <v>78.940545</v>
      </c>
      <c r="J6432" s="86">
        <v>30.791</v>
      </c>
      <c r="K6432" s="129">
        <f t="shared" si="189"/>
        <v>2.5637538566464224</v>
      </c>
      <c r="L6432" s="142" t="str">
        <f>VLOOKUP(C6432,[6]Consolidado!$B$1:$H$1000,2,FALSE)</f>
        <v>Maderas Collective</v>
      </c>
      <c r="M6432" s="144" t="str">
        <f>VLOOKUP(C6432,[6]Consolidado!$B$1:$H$1000,3,FALSE)</f>
        <v>Muestra para tapizado (TB-15,TB-05,TB-08,TB-10,TB-14, TB-06)</v>
      </c>
    </row>
    <row r="6433" spans="1:14" ht="12.95" customHeight="1" x14ac:dyDescent="0.25">
      <c r="A6433" s="60" t="str">
        <f t="shared" si="188"/>
        <v>dic-17</v>
      </c>
      <c r="B6433" s="61">
        <v>43100</v>
      </c>
      <c r="C6433" s="47">
        <v>490</v>
      </c>
      <c r="D6433" s="220" t="str">
        <f>IFERROR(VLOOKUP(C6433,Planning!$C$6:$J$248,8,FALSE),"")</f>
        <v/>
      </c>
      <c r="E6433" s="64"/>
      <c r="F6433" s="65" t="s">
        <v>322</v>
      </c>
      <c r="G6433" s="66"/>
      <c r="H6433" s="67"/>
      <c r="I6433" s="216">
        <v>328.91893599999997</v>
      </c>
      <c r="J6433" s="86">
        <v>30.791</v>
      </c>
      <c r="K6433" s="129">
        <f t="shared" si="189"/>
        <v>10.682307687311226</v>
      </c>
      <c r="L6433" s="142" t="str">
        <f>VLOOKUP(C6433,[6]Consolidado!$B$1:$H$1000,2,FALSE)</f>
        <v>Everything But Water</v>
      </c>
      <c r="M6433" s="144" t="str">
        <f>VLOOKUP(C6433,[6]Consolidado!$B$1:$H$1000,3,FALSE)</f>
        <v>Wall Shelf System</v>
      </c>
    </row>
    <row r="6434" spans="1:14" ht="12.95" customHeight="1" x14ac:dyDescent="0.25">
      <c r="A6434" s="60" t="str">
        <f t="shared" si="188"/>
        <v>dic-17</v>
      </c>
      <c r="B6434" s="61">
        <v>43100</v>
      </c>
      <c r="C6434" s="47">
        <v>121</v>
      </c>
      <c r="D6434" s="220" t="str">
        <f>IFERROR(VLOOKUP(C6434,Planning!$C$6:$J$248,8,FALSE),"")</f>
        <v/>
      </c>
      <c r="E6434" s="64"/>
      <c r="F6434" s="65" t="s">
        <v>322</v>
      </c>
      <c r="G6434" s="66"/>
      <c r="H6434" s="67"/>
      <c r="I6434" s="216">
        <v>-2078.767679</v>
      </c>
      <c r="J6434" s="86">
        <v>30.791</v>
      </c>
      <c r="K6434" s="129">
        <f t="shared" si="189"/>
        <v>-67.512184696826992</v>
      </c>
      <c r="L6434" s="68" t="str">
        <f>VLOOKUP(C6434,[6]Consolidado!$B:$E,2,FALSE)</f>
        <v>Dave Jacoby</v>
      </c>
      <c r="M6434" s="69" t="str">
        <f>VLOOKUP(C6434,[6]Consolidado!$B:$E,3,FALSE)</f>
        <v>Crucero Side table</v>
      </c>
      <c r="N6434" s="70" t="str">
        <f>VLOOKUP(C6434,[6]Consolidado!$B:$H,7,FALSE)</f>
        <v>Enero</v>
      </c>
    </row>
    <row r="6435" spans="1:14" ht="12.95" customHeight="1" x14ac:dyDescent="0.25">
      <c r="A6435" s="60" t="str">
        <f t="shared" si="188"/>
        <v>dic-17</v>
      </c>
      <c r="B6435" s="61">
        <v>43100</v>
      </c>
      <c r="C6435" s="47">
        <v>490</v>
      </c>
      <c r="D6435" s="220" t="str">
        <f>IFERROR(VLOOKUP(C6435,Planning!$C$6:$J$248,8,FALSE),"")</f>
        <v/>
      </c>
      <c r="E6435" s="64"/>
      <c r="F6435" s="65" t="s">
        <v>320</v>
      </c>
      <c r="G6435" s="66"/>
      <c r="H6435" s="67"/>
      <c r="I6435" s="216">
        <v>154.84205</v>
      </c>
      <c r="J6435" s="86">
        <v>30.791</v>
      </c>
      <c r="K6435" s="129">
        <f t="shared" si="189"/>
        <v>5.0288087428144586</v>
      </c>
      <c r="L6435" s="60"/>
    </row>
    <row r="6436" spans="1:14" ht="12.95" customHeight="1" x14ac:dyDescent="0.25">
      <c r="A6436" s="60" t="str">
        <f t="shared" si="188"/>
        <v>dic-17</v>
      </c>
      <c r="B6436" s="61">
        <v>43100</v>
      </c>
      <c r="C6436" s="47">
        <v>539</v>
      </c>
      <c r="D6436" s="220" t="str">
        <f>IFERROR(VLOOKUP(C6436,Planning!$C$6:$J$248,8,FALSE),"")</f>
        <v/>
      </c>
      <c r="E6436" s="64"/>
      <c r="F6436" s="65" t="s">
        <v>320</v>
      </c>
      <c r="G6436" s="66"/>
      <c r="H6436" s="67"/>
      <c r="I6436" s="216">
        <v>12.387364</v>
      </c>
      <c r="J6436" s="86">
        <v>30.791</v>
      </c>
      <c r="K6436" s="129">
        <f t="shared" si="189"/>
        <v>0.40230469942515668</v>
      </c>
      <c r="L6436" s="60"/>
    </row>
    <row r="6437" spans="1:14" ht="12.95" customHeight="1" x14ac:dyDescent="0.25">
      <c r="A6437" s="60" t="str">
        <f t="shared" si="188"/>
        <v>dic-17</v>
      </c>
      <c r="B6437" s="61">
        <v>43100</v>
      </c>
      <c r="C6437" s="47">
        <v>538</v>
      </c>
      <c r="D6437" s="220" t="str">
        <f>IFERROR(VLOOKUP(C6437,Planning!$C$6:$J$248,8,FALSE),"")</f>
        <v/>
      </c>
      <c r="E6437" s="64"/>
      <c r="F6437" s="65" t="s">
        <v>320</v>
      </c>
      <c r="G6437" s="66"/>
      <c r="H6437" s="67"/>
      <c r="I6437" s="216">
        <v>37.162092000000001</v>
      </c>
      <c r="J6437" s="86">
        <v>30.791</v>
      </c>
      <c r="K6437" s="129">
        <f t="shared" si="189"/>
        <v>1.20691409827547</v>
      </c>
      <c r="L6437" s="60"/>
    </row>
    <row r="6438" spans="1:14" ht="12.95" customHeight="1" x14ac:dyDescent="0.25">
      <c r="A6438" s="60" t="str">
        <f t="shared" si="188"/>
        <v>dic-17</v>
      </c>
      <c r="B6438" s="61">
        <v>43100</v>
      </c>
      <c r="C6438" s="47">
        <v>479</v>
      </c>
      <c r="D6438" s="220" t="str">
        <f>IFERROR(VLOOKUP(C6438,Planning!$C$6:$J$248,8,FALSE),"")</f>
        <v/>
      </c>
      <c r="E6438" s="64"/>
      <c r="F6438" s="65" t="s">
        <v>320</v>
      </c>
      <c r="G6438" s="66"/>
      <c r="H6438" s="67"/>
      <c r="I6438" s="216">
        <v>173.42309599999999</v>
      </c>
      <c r="J6438" s="86">
        <v>30.791</v>
      </c>
      <c r="K6438" s="129">
        <f t="shared" si="189"/>
        <v>5.632265791952193</v>
      </c>
      <c r="L6438" s="60"/>
    </row>
    <row r="6439" spans="1:14" ht="12.95" customHeight="1" x14ac:dyDescent="0.25">
      <c r="A6439" s="60" t="str">
        <f t="shared" si="188"/>
        <v>dic-17</v>
      </c>
      <c r="B6439" s="61">
        <v>43100</v>
      </c>
      <c r="C6439" s="47">
        <v>478</v>
      </c>
      <c r="D6439" s="220" t="str">
        <f>IFERROR(VLOOKUP(C6439,Planning!$C$6:$J$248,8,FALSE),"")</f>
        <v/>
      </c>
      <c r="E6439" s="64"/>
      <c r="F6439" s="65" t="s">
        <v>320</v>
      </c>
      <c r="G6439" s="66"/>
      <c r="H6439" s="67"/>
      <c r="I6439" s="216">
        <v>99.098911999999999</v>
      </c>
      <c r="J6439" s="86">
        <v>30.791</v>
      </c>
      <c r="K6439" s="129">
        <f t="shared" si="189"/>
        <v>3.2184375954012534</v>
      </c>
      <c r="L6439" s="60"/>
    </row>
    <row r="6440" spans="1:14" ht="12.95" customHeight="1" x14ac:dyDescent="0.25">
      <c r="A6440" s="60" t="str">
        <f t="shared" si="188"/>
        <v>dic-17</v>
      </c>
      <c r="B6440" s="61">
        <v>43100</v>
      </c>
      <c r="C6440" s="47">
        <v>477</v>
      </c>
      <c r="D6440" s="220" t="str">
        <f>IFERROR(VLOOKUP(C6440,Planning!$C$6:$J$248,8,FALSE),"")</f>
        <v/>
      </c>
      <c r="E6440" s="64"/>
      <c r="F6440" s="65" t="s">
        <v>320</v>
      </c>
      <c r="G6440" s="66"/>
      <c r="H6440" s="67"/>
      <c r="I6440" s="216">
        <v>328.26514600000002</v>
      </c>
      <c r="J6440" s="86">
        <v>30.791</v>
      </c>
      <c r="K6440" s="129">
        <f t="shared" si="189"/>
        <v>10.661074534766653</v>
      </c>
      <c r="L6440" s="60"/>
    </row>
    <row r="6441" spans="1:14" ht="12.95" customHeight="1" x14ac:dyDescent="0.25">
      <c r="A6441" s="60" t="str">
        <f t="shared" si="188"/>
        <v>dic-17</v>
      </c>
      <c r="B6441" s="61">
        <v>43100</v>
      </c>
      <c r="C6441" s="47">
        <v>477</v>
      </c>
      <c r="D6441" s="220" t="str">
        <f>IFERROR(VLOOKUP(C6441,Planning!$C$6:$J$248,8,FALSE),"")</f>
        <v/>
      </c>
      <c r="E6441" s="64"/>
      <c r="F6441" s="65" t="s">
        <v>318</v>
      </c>
      <c r="G6441" s="66"/>
      <c r="H6441" s="67"/>
      <c r="I6441" s="216">
        <v>548.78583200000003</v>
      </c>
      <c r="J6441" s="86">
        <v>30.791</v>
      </c>
      <c r="K6441" s="129">
        <f t="shared" si="189"/>
        <v>17.822929817154364</v>
      </c>
      <c r="L6441" s="60"/>
    </row>
    <row r="6442" spans="1:14" ht="12.95" customHeight="1" x14ac:dyDescent="0.25">
      <c r="A6442" s="60" t="str">
        <f t="shared" si="188"/>
        <v>dic-17</v>
      </c>
      <c r="B6442" s="61">
        <v>43100</v>
      </c>
      <c r="C6442" s="47">
        <v>479</v>
      </c>
      <c r="D6442" s="220" t="str">
        <f>IFERROR(VLOOKUP(C6442,Planning!$C$6:$J$248,8,FALSE),"")</f>
        <v/>
      </c>
      <c r="E6442" s="64"/>
      <c r="F6442" s="65" t="s">
        <v>318</v>
      </c>
      <c r="G6442" s="66"/>
      <c r="H6442" s="67"/>
      <c r="I6442" s="216">
        <v>303.79215699999997</v>
      </c>
      <c r="J6442" s="86">
        <v>30.791</v>
      </c>
      <c r="K6442" s="129">
        <f t="shared" si="189"/>
        <v>9.8662647202104505</v>
      </c>
      <c r="L6442" s="60"/>
    </row>
    <row r="6443" spans="1:14" ht="12.95" customHeight="1" x14ac:dyDescent="0.25">
      <c r="A6443" s="60" t="str">
        <f t="shared" si="188"/>
        <v>dic-17</v>
      </c>
      <c r="B6443" s="61">
        <v>43100</v>
      </c>
      <c r="C6443" s="47">
        <v>539</v>
      </c>
      <c r="D6443" s="220" t="str">
        <f>IFERROR(VLOOKUP(C6443,Planning!$C$6:$J$248,8,FALSE),"")</f>
        <v/>
      </c>
      <c r="E6443" s="64"/>
      <c r="F6443" s="65" t="s">
        <v>327</v>
      </c>
      <c r="G6443" s="66"/>
      <c r="H6443" s="67"/>
      <c r="I6443" s="216">
        <v>36.290100000000002</v>
      </c>
      <c r="J6443" s="86">
        <v>30.791</v>
      </c>
      <c r="K6443" s="129">
        <f t="shared" si="189"/>
        <v>1.1785943944659154</v>
      </c>
      <c r="L6443" s="60"/>
    </row>
    <row r="6444" spans="1:14" ht="12.95" customHeight="1" x14ac:dyDescent="0.25">
      <c r="A6444" s="60" t="str">
        <f t="shared" si="188"/>
        <v>dic-17</v>
      </c>
      <c r="B6444" s="61">
        <v>43100</v>
      </c>
      <c r="C6444" s="47">
        <v>538</v>
      </c>
      <c r="D6444" s="220" t="str">
        <f>IFERROR(VLOOKUP(C6444,Planning!$C$6:$J$248,8,FALSE),"")</f>
        <v/>
      </c>
      <c r="E6444" s="64"/>
      <c r="F6444" s="65" t="s">
        <v>327</v>
      </c>
      <c r="G6444" s="66"/>
      <c r="H6444" s="67"/>
      <c r="I6444" s="216">
        <v>36.290100000000002</v>
      </c>
      <c r="J6444" s="86">
        <v>30.791</v>
      </c>
      <c r="K6444" s="129">
        <f t="shared" si="189"/>
        <v>1.1785943944659154</v>
      </c>
      <c r="L6444" s="60"/>
    </row>
    <row r="6445" spans="1:14" ht="12.95" customHeight="1" x14ac:dyDescent="0.25">
      <c r="A6445" s="60" t="str">
        <f t="shared" si="188"/>
        <v>dic-17</v>
      </c>
      <c r="B6445" s="61">
        <v>43100</v>
      </c>
      <c r="C6445" s="47">
        <v>121</v>
      </c>
      <c r="D6445" s="220" t="str">
        <f>IFERROR(VLOOKUP(C6445,Planning!$C$6:$J$248,8,FALSE),"")</f>
        <v/>
      </c>
      <c r="E6445" s="64"/>
      <c r="F6445" s="65" t="s">
        <v>327</v>
      </c>
      <c r="G6445" s="66"/>
      <c r="H6445" s="67"/>
      <c r="I6445" s="216">
        <v>-72.580200000000005</v>
      </c>
      <c r="J6445" s="86">
        <v>30.791</v>
      </c>
      <c r="K6445" s="129">
        <f t="shared" si="189"/>
        <v>-2.3571887889318308</v>
      </c>
      <c r="L6445" s="68" t="str">
        <f>VLOOKUP(C6445,[6]Consolidado!$B:$E,2,FALSE)</f>
        <v>Dave Jacoby</v>
      </c>
      <c r="M6445" s="69" t="str">
        <f>VLOOKUP(C6445,[6]Consolidado!$B:$E,3,FALSE)</f>
        <v>Crucero Side table</v>
      </c>
      <c r="N6445" s="70" t="str">
        <f>VLOOKUP(C6445,[6]Consolidado!$B:$H,7,FALSE)</f>
        <v>Enero</v>
      </c>
    </row>
    <row r="6446" spans="1:14" ht="12.95" customHeight="1" x14ac:dyDescent="0.25">
      <c r="A6446" s="60" t="str">
        <f t="shared" si="188"/>
        <v>dic-17</v>
      </c>
      <c r="B6446" s="61">
        <v>43100</v>
      </c>
      <c r="C6446" s="47">
        <v>490</v>
      </c>
      <c r="D6446" s="220" t="str">
        <f>IFERROR(VLOOKUP(C6446,Planning!$C$6:$J$248,8,FALSE),"")</f>
        <v/>
      </c>
      <c r="E6446" s="64"/>
      <c r="F6446" s="65" t="s">
        <v>318</v>
      </c>
      <c r="G6446" s="66"/>
      <c r="H6446" s="67"/>
      <c r="I6446" s="216">
        <v>303.79215699999997</v>
      </c>
      <c r="J6446" s="86">
        <v>30.791</v>
      </c>
      <c r="K6446" s="129">
        <f t="shared" si="189"/>
        <v>9.8662647202104505</v>
      </c>
      <c r="L6446" s="60"/>
    </row>
    <row r="6447" spans="1:14" ht="12.95" customHeight="1" x14ac:dyDescent="0.25">
      <c r="A6447" s="60" t="str">
        <f t="shared" si="188"/>
        <v>dic-17</v>
      </c>
      <c r="B6447" s="61">
        <v>43100</v>
      </c>
      <c r="C6447" s="47">
        <v>539</v>
      </c>
      <c r="D6447" s="220" t="str">
        <f>IFERROR(VLOOKUP(C6447,Planning!$C$6:$J$248,8,FALSE),"")</f>
        <v/>
      </c>
      <c r="E6447" s="64"/>
      <c r="F6447" s="65" t="s">
        <v>318</v>
      </c>
      <c r="G6447" s="66"/>
      <c r="H6447" s="67"/>
      <c r="I6447" s="216">
        <v>19.599494</v>
      </c>
      <c r="J6447" s="86">
        <v>30.791</v>
      </c>
      <c r="K6447" s="129">
        <f t="shared" si="189"/>
        <v>0.63653320775551292</v>
      </c>
      <c r="L6447" s="60"/>
    </row>
    <row r="6448" spans="1:14" ht="12.95" customHeight="1" x14ac:dyDescent="0.25">
      <c r="A6448" s="60" t="str">
        <f t="shared" si="188"/>
        <v>dic-17</v>
      </c>
      <c r="B6448" s="61">
        <v>43100</v>
      </c>
      <c r="C6448" s="47">
        <v>538</v>
      </c>
      <c r="D6448" s="220" t="str">
        <f>IFERROR(VLOOKUP(C6448,Planning!$C$6:$J$248,8,FALSE),"")</f>
        <v/>
      </c>
      <c r="E6448" s="64"/>
      <c r="F6448" s="65" t="s">
        <v>318</v>
      </c>
      <c r="G6448" s="66"/>
      <c r="H6448" s="67"/>
      <c r="I6448" s="216">
        <v>58.798482</v>
      </c>
      <c r="J6448" s="86">
        <v>30.791</v>
      </c>
      <c r="K6448" s="129">
        <f t="shared" si="189"/>
        <v>1.9095996232665389</v>
      </c>
      <c r="L6448" s="60"/>
    </row>
    <row r="6449" spans="1:14" ht="12.95" customHeight="1" x14ac:dyDescent="0.25">
      <c r="A6449" s="60" t="str">
        <f t="shared" si="188"/>
        <v>dic-17</v>
      </c>
      <c r="B6449" s="61">
        <v>43100</v>
      </c>
      <c r="C6449" s="47">
        <v>121</v>
      </c>
      <c r="D6449" s="220" t="str">
        <f>IFERROR(VLOOKUP(C6449,Planning!$C$6:$J$248,8,FALSE),"")</f>
        <v/>
      </c>
      <c r="E6449" s="64"/>
      <c r="F6449" s="65" t="s">
        <v>324</v>
      </c>
      <c r="G6449" s="66"/>
      <c r="H6449" s="67"/>
      <c r="I6449" s="216">
        <v>-35.006224000000003</v>
      </c>
      <c r="J6449" s="86">
        <v>30.791</v>
      </c>
      <c r="K6449" s="129">
        <f t="shared" si="189"/>
        <v>-1.136897924718262</v>
      </c>
      <c r="L6449" s="68" t="str">
        <f>VLOOKUP(C6449,[6]Consolidado!$B:$E,2,FALSE)</f>
        <v>Dave Jacoby</v>
      </c>
      <c r="M6449" s="69" t="str">
        <f>VLOOKUP(C6449,[6]Consolidado!$B:$E,3,FALSE)</f>
        <v>Crucero Side table</v>
      </c>
      <c r="N6449" s="70" t="str">
        <f>VLOOKUP(C6449,[6]Consolidado!$B:$H,7,FALSE)</f>
        <v>Enero</v>
      </c>
    </row>
    <row r="6450" spans="1:14" ht="12.95" customHeight="1" x14ac:dyDescent="0.25">
      <c r="A6450" s="60" t="str">
        <f t="shared" si="188"/>
        <v>dic-17</v>
      </c>
      <c r="B6450" s="61">
        <v>43100</v>
      </c>
      <c r="C6450" s="47">
        <v>478</v>
      </c>
      <c r="D6450" s="220" t="str">
        <f>IFERROR(VLOOKUP(C6450,Planning!$C$6:$J$248,8,FALSE),"")</f>
        <v/>
      </c>
      <c r="E6450" s="64"/>
      <c r="F6450" s="65" t="s">
        <v>318</v>
      </c>
      <c r="G6450" s="66"/>
      <c r="H6450" s="67"/>
      <c r="I6450" s="216">
        <v>186.19519299999999</v>
      </c>
      <c r="J6450" s="86">
        <v>30.791</v>
      </c>
      <c r="K6450" s="129">
        <f t="shared" si="189"/>
        <v>6.0470654736773728</v>
      </c>
      <c r="L6450" s="60"/>
    </row>
    <row r="6451" spans="1:14" ht="12.95" customHeight="1" x14ac:dyDescent="0.25">
      <c r="A6451" s="60" t="str">
        <f t="shared" si="188"/>
        <v>dic-17</v>
      </c>
      <c r="B6451" s="61">
        <v>43100</v>
      </c>
      <c r="C6451" s="47">
        <v>476</v>
      </c>
      <c r="D6451" s="220" t="str">
        <f>IFERROR(VLOOKUP(C6451,Planning!$C$6:$J$248,8,FALSE),"")</f>
        <v/>
      </c>
      <c r="E6451" s="64"/>
      <c r="F6451" s="65" t="s">
        <v>318</v>
      </c>
      <c r="G6451" s="66"/>
      <c r="H6451" s="67"/>
      <c r="I6451" s="216">
        <v>244.993675</v>
      </c>
      <c r="J6451" s="86">
        <v>30.791</v>
      </c>
      <c r="K6451" s="129">
        <f t="shared" si="189"/>
        <v>7.9566650969439117</v>
      </c>
      <c r="L6451" s="60"/>
    </row>
    <row r="6452" spans="1:14" ht="12.95" customHeight="1" x14ac:dyDescent="0.25">
      <c r="A6452" s="60" t="str">
        <f t="shared" si="188"/>
        <v>dic-17</v>
      </c>
      <c r="B6452" s="61">
        <v>43100</v>
      </c>
      <c r="C6452" s="47">
        <v>540</v>
      </c>
      <c r="D6452" s="220" t="str">
        <f>IFERROR(VLOOKUP(C6452,Planning!$C$6:$J$248,8,FALSE),"")</f>
        <v/>
      </c>
      <c r="E6452" s="64"/>
      <c r="F6452" s="65" t="s">
        <v>318</v>
      </c>
      <c r="G6452" s="66"/>
      <c r="H6452" s="67"/>
      <c r="I6452" s="216">
        <v>29.399241</v>
      </c>
      <c r="J6452" s="86">
        <v>30.791</v>
      </c>
      <c r="K6452" s="129">
        <f t="shared" si="189"/>
        <v>0.95479981163326944</v>
      </c>
      <c r="L6452" s="60"/>
    </row>
    <row r="6453" spans="1:14" ht="12.95" customHeight="1" x14ac:dyDescent="0.25">
      <c r="A6453" s="60" t="str">
        <f t="shared" si="188"/>
        <v>dic-17</v>
      </c>
      <c r="B6453" s="61">
        <v>43100</v>
      </c>
      <c r="C6453" s="47">
        <v>121</v>
      </c>
      <c r="D6453" s="220" t="str">
        <f>IFERROR(VLOOKUP(C6453,Planning!$C$6:$J$248,8,FALSE),"")</f>
        <v/>
      </c>
      <c r="E6453" s="64"/>
      <c r="F6453" s="65" t="s">
        <v>318</v>
      </c>
      <c r="G6453" s="66"/>
      <c r="H6453" s="67"/>
      <c r="I6453" s="216">
        <v>-1695.356231</v>
      </c>
      <c r="J6453" s="86">
        <v>30.791</v>
      </c>
      <c r="K6453" s="129">
        <f t="shared" si="189"/>
        <v>-55.060122470851873</v>
      </c>
      <c r="L6453" s="68" t="str">
        <f>VLOOKUP(C6453,[6]Consolidado!$B:$E,2,FALSE)</f>
        <v>Dave Jacoby</v>
      </c>
      <c r="M6453" s="69" t="str">
        <f>VLOOKUP(C6453,[6]Consolidado!$B:$E,3,FALSE)</f>
        <v>Crucero Side table</v>
      </c>
      <c r="N6453" s="70" t="str">
        <f>VLOOKUP(C6453,[6]Consolidado!$B:$H,7,FALSE)</f>
        <v>Enero</v>
      </c>
    </row>
    <row r="6454" spans="1:14" ht="12.95" customHeight="1" x14ac:dyDescent="0.25">
      <c r="A6454" s="60" t="str">
        <f t="shared" si="188"/>
        <v>dic-17</v>
      </c>
      <c r="B6454" s="61">
        <v>43100</v>
      </c>
      <c r="C6454" s="47">
        <v>490</v>
      </c>
      <c r="D6454" s="220" t="str">
        <f>IFERROR(VLOOKUP(C6454,Planning!$C$6:$J$248,8,FALSE),"")</f>
        <v/>
      </c>
      <c r="E6454" s="64"/>
      <c r="F6454" s="65" t="s">
        <v>324</v>
      </c>
      <c r="G6454" s="66"/>
      <c r="H6454" s="67"/>
      <c r="I6454" s="216">
        <v>26.254667999999999</v>
      </c>
      <c r="J6454" s="86">
        <v>30.791</v>
      </c>
      <c r="K6454" s="129">
        <f t="shared" si="189"/>
        <v>0.85267344353869634</v>
      </c>
      <c r="L6454" s="60"/>
    </row>
    <row r="6455" spans="1:14" ht="12.95" customHeight="1" x14ac:dyDescent="0.25">
      <c r="A6455" s="60" t="str">
        <f t="shared" si="188"/>
        <v>dic-17</v>
      </c>
      <c r="B6455" s="61">
        <v>43100</v>
      </c>
      <c r="C6455" s="47">
        <v>539</v>
      </c>
      <c r="D6455" s="220" t="str">
        <f>IFERROR(VLOOKUP(C6455,Planning!$C$6:$J$248,8,FALSE),"")</f>
        <v/>
      </c>
      <c r="E6455" s="64"/>
      <c r="F6455" s="65" t="s">
        <v>324</v>
      </c>
      <c r="G6455" s="66"/>
      <c r="H6455" s="67"/>
      <c r="I6455" s="216">
        <v>8.7515560000000008</v>
      </c>
      <c r="J6455" s="86">
        <v>30.791</v>
      </c>
      <c r="K6455" s="129">
        <f t="shared" si="189"/>
        <v>0.2842244811795655</v>
      </c>
      <c r="L6455" s="60"/>
    </row>
    <row r="6456" spans="1:14" ht="12.95" customHeight="1" x14ac:dyDescent="0.25">
      <c r="A6456" s="60" t="str">
        <f t="shared" si="188"/>
        <v>dic-17</v>
      </c>
      <c r="B6456" s="61">
        <v>43100</v>
      </c>
      <c r="C6456" s="47">
        <v>476</v>
      </c>
      <c r="D6456" s="220" t="str">
        <f>IFERROR(VLOOKUP(C6456,Planning!$C$6:$J$248,8,FALSE),"")</f>
        <v/>
      </c>
      <c r="E6456" s="64"/>
      <c r="F6456" s="65" t="s">
        <v>320</v>
      </c>
      <c r="G6456" s="66"/>
      <c r="H6456" s="67"/>
      <c r="I6456" s="216">
        <v>154.84205</v>
      </c>
      <c r="J6456" s="86">
        <v>30.791</v>
      </c>
      <c r="K6456" s="129">
        <f t="shared" si="189"/>
        <v>5.0288087428144586</v>
      </c>
      <c r="L6456" s="60"/>
    </row>
    <row r="6457" spans="1:14" ht="12.95" customHeight="1" x14ac:dyDescent="0.25">
      <c r="A6457" s="60" t="str">
        <f t="shared" si="188"/>
        <v>dic-17</v>
      </c>
      <c r="B6457" s="61">
        <v>43100</v>
      </c>
      <c r="C6457" s="47">
        <v>477</v>
      </c>
      <c r="D6457" s="220" t="str">
        <f>IFERROR(VLOOKUP(C6457,Planning!$C$6:$J$248,8,FALSE),"")</f>
        <v/>
      </c>
      <c r="E6457" s="64"/>
      <c r="F6457" s="65" t="s">
        <v>727</v>
      </c>
      <c r="G6457" s="66"/>
      <c r="H6457" s="67"/>
      <c r="I6457" s="216">
        <v>57.689816999999998</v>
      </c>
      <c r="J6457" s="86">
        <v>30.791</v>
      </c>
      <c r="K6457" s="129">
        <f t="shared" si="189"/>
        <v>1.873593485109285</v>
      </c>
      <c r="L6457" s="60"/>
    </row>
    <row r="6458" spans="1:14" ht="12.95" customHeight="1" x14ac:dyDescent="0.25">
      <c r="A6458" s="60" t="str">
        <f t="shared" si="188"/>
        <v>dic-17</v>
      </c>
      <c r="B6458" s="61">
        <v>43100</v>
      </c>
      <c r="C6458" s="47">
        <v>538</v>
      </c>
      <c r="D6458" s="220" t="str">
        <f>IFERROR(VLOOKUP(C6458,Planning!$C$6:$J$248,8,FALSE),"")</f>
        <v/>
      </c>
      <c r="E6458" s="64"/>
      <c r="F6458" s="65" t="s">
        <v>397</v>
      </c>
      <c r="G6458" s="66"/>
      <c r="H6458" s="67"/>
      <c r="I6458" s="216">
        <v>28.256793999999999</v>
      </c>
      <c r="J6458" s="86">
        <v>30.791</v>
      </c>
      <c r="K6458" s="129">
        <f t="shared" si="189"/>
        <v>0.91769653470169854</v>
      </c>
      <c r="L6458" s="60"/>
    </row>
    <row r="6459" spans="1:14" ht="12.95" customHeight="1" x14ac:dyDescent="0.25">
      <c r="A6459" s="60" t="str">
        <f t="shared" si="188"/>
        <v>dic-17</v>
      </c>
      <c r="B6459" s="61">
        <v>43100</v>
      </c>
      <c r="C6459" s="47">
        <v>121</v>
      </c>
      <c r="D6459" s="220" t="str">
        <f>IFERROR(VLOOKUP(C6459,Planning!$C$6:$J$248,8,FALSE),"")</f>
        <v/>
      </c>
      <c r="E6459" s="64"/>
      <c r="F6459" s="65" t="s">
        <v>397</v>
      </c>
      <c r="G6459" s="66"/>
      <c r="H6459" s="67"/>
      <c r="I6459" s="216">
        <v>-28.256793999999999</v>
      </c>
      <c r="J6459" s="86">
        <v>30.791</v>
      </c>
      <c r="K6459" s="129">
        <f t="shared" si="189"/>
        <v>-0.91769653470169854</v>
      </c>
      <c r="L6459" s="68" t="str">
        <f>VLOOKUP(C6459,[6]Consolidado!$B:$E,2,FALSE)</f>
        <v>Dave Jacoby</v>
      </c>
      <c r="M6459" s="69" t="str">
        <f>VLOOKUP(C6459,[6]Consolidado!$B:$E,3,FALSE)</f>
        <v>Crucero Side table</v>
      </c>
      <c r="N6459" s="70" t="str">
        <f>VLOOKUP(C6459,[6]Consolidado!$B:$H,7,FALSE)</f>
        <v>Enero</v>
      </c>
    </row>
    <row r="6460" spans="1:14" ht="12.95" customHeight="1" x14ac:dyDescent="0.25">
      <c r="A6460" s="60" t="str">
        <f t="shared" si="188"/>
        <v>dic-17</v>
      </c>
      <c r="B6460" s="61">
        <v>43100</v>
      </c>
      <c r="C6460" s="47" t="s">
        <v>821</v>
      </c>
      <c r="D6460" s="220" t="str">
        <f>IFERROR(VLOOKUP(C6460,Planning!$C$6:$J$248,8,FALSE),"")</f>
        <v/>
      </c>
      <c r="E6460" s="64"/>
      <c r="F6460" s="65" t="s">
        <v>875</v>
      </c>
      <c r="G6460" s="66"/>
      <c r="H6460" s="67"/>
      <c r="I6460" s="216">
        <v>65</v>
      </c>
      <c r="J6460" s="86">
        <v>30.791</v>
      </c>
      <c r="K6460" s="129">
        <f t="shared" si="189"/>
        <v>2.1110064629274787</v>
      </c>
      <c r="L6460" s="60"/>
    </row>
    <row r="6461" spans="1:14" ht="12.95" customHeight="1" x14ac:dyDescent="0.25">
      <c r="A6461" s="60" t="str">
        <f t="shared" si="188"/>
        <v>dic-17</v>
      </c>
      <c r="B6461" s="61">
        <v>43100</v>
      </c>
      <c r="C6461" s="47">
        <v>490</v>
      </c>
      <c r="D6461" s="220" t="str">
        <f>IFERROR(VLOOKUP(C6461,Planning!$C$6:$J$248,8,FALSE),"")</f>
        <v/>
      </c>
      <c r="E6461" s="64"/>
      <c r="F6461" s="65" t="s">
        <v>727</v>
      </c>
      <c r="G6461" s="66"/>
      <c r="H6461" s="67"/>
      <c r="I6461" s="216">
        <v>57.689816999999998</v>
      </c>
      <c r="J6461" s="86">
        <v>30.791</v>
      </c>
      <c r="K6461" s="129">
        <f t="shared" si="189"/>
        <v>1.873593485109285</v>
      </c>
      <c r="L6461" s="60"/>
    </row>
    <row r="6462" spans="1:14" ht="12.95" customHeight="1" x14ac:dyDescent="0.25">
      <c r="A6462" s="60" t="str">
        <f t="shared" si="188"/>
        <v>dic-17</v>
      </c>
      <c r="B6462" s="61">
        <v>43100</v>
      </c>
      <c r="C6462" s="47">
        <v>479</v>
      </c>
      <c r="D6462" s="220" t="str">
        <f>IFERROR(VLOOKUP(C6462,Planning!$C$6:$J$248,8,FALSE),"")</f>
        <v/>
      </c>
      <c r="E6462" s="64"/>
      <c r="F6462" s="65" t="s">
        <v>727</v>
      </c>
      <c r="G6462" s="66"/>
      <c r="H6462" s="67"/>
      <c r="I6462" s="216">
        <v>28.844909000000001</v>
      </c>
      <c r="J6462" s="86">
        <v>30.791</v>
      </c>
      <c r="K6462" s="129">
        <f t="shared" si="189"/>
        <v>0.93679675879315383</v>
      </c>
      <c r="L6462" s="60"/>
    </row>
    <row r="6463" spans="1:14" ht="12.95" customHeight="1" x14ac:dyDescent="0.25">
      <c r="A6463" s="60" t="str">
        <f t="shared" si="188"/>
        <v>dic-17</v>
      </c>
      <c r="B6463" s="61">
        <v>43100</v>
      </c>
      <c r="C6463" s="47">
        <v>478</v>
      </c>
      <c r="D6463" s="220" t="str">
        <f>IFERROR(VLOOKUP(C6463,Planning!$C$6:$J$248,8,FALSE),"")</f>
        <v/>
      </c>
      <c r="E6463" s="64"/>
      <c r="F6463" s="65" t="s">
        <v>727</v>
      </c>
      <c r="G6463" s="66"/>
      <c r="H6463" s="67"/>
      <c r="I6463" s="216">
        <v>24.037424000000001</v>
      </c>
      <c r="J6463" s="86">
        <v>30.791</v>
      </c>
      <c r="K6463" s="129">
        <f t="shared" si="189"/>
        <v>0.78066396024812446</v>
      </c>
      <c r="L6463" s="60"/>
    </row>
    <row r="6464" spans="1:14" ht="12.95" customHeight="1" x14ac:dyDescent="0.25">
      <c r="A6464" s="60" t="str">
        <f t="shared" si="188"/>
        <v>dic-17</v>
      </c>
      <c r="B6464" s="61">
        <v>43100</v>
      </c>
      <c r="C6464" s="47">
        <v>121</v>
      </c>
      <c r="D6464" s="220" t="str">
        <f>IFERROR(VLOOKUP(C6464,Planning!$C$6:$J$248,8,FALSE),"")</f>
        <v/>
      </c>
      <c r="E6464" s="64"/>
      <c r="F6464" s="65" t="s">
        <v>319</v>
      </c>
      <c r="G6464" s="66"/>
      <c r="H6464" s="67"/>
      <c r="I6464" s="216">
        <v>-1739.3573309999999</v>
      </c>
      <c r="J6464" s="86">
        <v>30.791</v>
      </c>
      <c r="K6464" s="129">
        <f t="shared" si="189"/>
        <v>-56.489147185865995</v>
      </c>
      <c r="L6464" s="68" t="str">
        <f>VLOOKUP(C6464,[6]Consolidado!$B:$E,2,FALSE)</f>
        <v>Dave Jacoby</v>
      </c>
      <c r="M6464" s="69" t="str">
        <f>VLOOKUP(C6464,[6]Consolidado!$B:$E,3,FALSE)</f>
        <v>Crucero Side table</v>
      </c>
      <c r="N6464" s="70" t="str">
        <f>VLOOKUP(C6464,[6]Consolidado!$B:$H,7,FALSE)</f>
        <v>Enero</v>
      </c>
    </row>
    <row r="6465" spans="1:14" ht="12.95" customHeight="1" x14ac:dyDescent="0.25">
      <c r="A6465" s="60" t="str">
        <f t="shared" si="188"/>
        <v>dic-17</v>
      </c>
      <c r="B6465" s="61">
        <v>43100</v>
      </c>
      <c r="C6465" s="47">
        <v>476</v>
      </c>
      <c r="D6465" s="220" t="str">
        <f>IFERROR(VLOOKUP(C6465,Planning!$C$6:$J$248,8,FALSE),"")</f>
        <v/>
      </c>
      <c r="E6465" s="64"/>
      <c r="F6465" s="65" t="s">
        <v>727</v>
      </c>
      <c r="G6465" s="66"/>
      <c r="H6465" s="67"/>
      <c r="I6465" s="216">
        <v>21.633682</v>
      </c>
      <c r="J6465" s="86">
        <v>30.791</v>
      </c>
      <c r="K6465" s="129">
        <f t="shared" si="189"/>
        <v>0.70259757721412097</v>
      </c>
      <c r="L6465" s="60"/>
    </row>
    <row r="6466" spans="1:14" ht="12.95" customHeight="1" x14ac:dyDescent="0.25">
      <c r="A6466" s="60" t="str">
        <f t="shared" si="188"/>
        <v>dic-17</v>
      </c>
      <c r="B6466" s="61">
        <v>43100</v>
      </c>
      <c r="C6466" s="47">
        <v>121</v>
      </c>
      <c r="D6466" s="220" t="str">
        <f>IFERROR(VLOOKUP(C6466,Planning!$C$6:$J$248,8,FALSE),"")</f>
        <v/>
      </c>
      <c r="E6466" s="64"/>
      <c r="F6466" s="65" t="s">
        <v>727</v>
      </c>
      <c r="G6466" s="66"/>
      <c r="H6466" s="67"/>
      <c r="I6466" s="216">
        <v>-189.895657</v>
      </c>
      <c r="J6466" s="86">
        <v>30.791</v>
      </c>
      <c r="K6466" s="129">
        <f t="shared" si="189"/>
        <v>-6.1672455262901495</v>
      </c>
      <c r="L6466" s="68" t="str">
        <f>VLOOKUP(C6466,[6]Consolidado!$B:$E,2,FALSE)</f>
        <v>Dave Jacoby</v>
      </c>
      <c r="M6466" s="69" t="str">
        <f>VLOOKUP(C6466,[6]Consolidado!$B:$E,3,FALSE)</f>
        <v>Crucero Side table</v>
      </c>
      <c r="N6466" s="70" t="str">
        <f>VLOOKUP(C6466,[6]Consolidado!$B:$H,7,FALSE)</f>
        <v>Enero</v>
      </c>
    </row>
    <row r="6467" spans="1:14" ht="12.95" customHeight="1" x14ac:dyDescent="0.25">
      <c r="A6467" s="60" t="str">
        <f t="shared" si="188"/>
        <v>dic-17</v>
      </c>
      <c r="B6467" s="61">
        <v>43100</v>
      </c>
      <c r="C6467" s="47">
        <v>428</v>
      </c>
      <c r="D6467" s="220" t="str">
        <f>IFERROR(VLOOKUP(C6467,Planning!$C$6:$J$248,8,FALSE),"")</f>
        <v/>
      </c>
      <c r="E6467" s="64"/>
      <c r="F6467" s="65" t="s">
        <v>77</v>
      </c>
      <c r="G6467" s="66"/>
      <c r="H6467" s="67"/>
      <c r="I6467" s="216">
        <v>2200.1645109999999</v>
      </c>
      <c r="J6467" s="86">
        <v>30.791</v>
      </c>
      <c r="K6467" s="129">
        <f t="shared" si="189"/>
        <v>71.454792341918093</v>
      </c>
      <c r="L6467" s="60"/>
    </row>
    <row r="6468" spans="1:14" ht="12.95" customHeight="1" x14ac:dyDescent="0.25">
      <c r="A6468" s="60" t="str">
        <f t="shared" si="188"/>
        <v>dic-17</v>
      </c>
      <c r="B6468" s="61">
        <v>43100</v>
      </c>
      <c r="C6468" s="47">
        <v>397</v>
      </c>
      <c r="D6468" s="220" t="str">
        <f>IFERROR(VLOOKUP(C6468,Planning!$C$6:$J$248,8,FALSE),"")</f>
        <v/>
      </c>
      <c r="E6468" s="64"/>
      <c r="F6468" s="65" t="s">
        <v>77</v>
      </c>
      <c r="G6468" s="66"/>
      <c r="H6468" s="67"/>
      <c r="I6468" s="216">
        <v>1466.7763399999999</v>
      </c>
      <c r="J6468" s="86">
        <v>30.791</v>
      </c>
      <c r="K6468" s="129">
        <f t="shared" si="189"/>
        <v>47.636528206294045</v>
      </c>
      <c r="L6468" s="60"/>
    </row>
    <row r="6469" spans="1:14" ht="12.95" customHeight="1" x14ac:dyDescent="0.25">
      <c r="A6469" s="60" t="str">
        <f t="shared" si="188"/>
        <v>dic-17</v>
      </c>
      <c r="B6469" s="61">
        <v>43100</v>
      </c>
      <c r="C6469" s="47">
        <v>428</v>
      </c>
      <c r="D6469" s="220" t="str">
        <f>IFERROR(VLOOKUP(C6469,Planning!$C$6:$J$248,8,FALSE),"")</f>
        <v/>
      </c>
      <c r="E6469" s="64"/>
      <c r="F6469" s="65" t="s">
        <v>381</v>
      </c>
      <c r="G6469" s="66"/>
      <c r="H6469" s="67"/>
      <c r="I6469" s="216">
        <v>446.61960299999998</v>
      </c>
      <c r="J6469" s="86">
        <v>30.791</v>
      </c>
      <c r="K6469" s="129">
        <f t="shared" si="189"/>
        <v>14.504874898509303</v>
      </c>
      <c r="L6469" s="60"/>
    </row>
    <row r="6470" spans="1:14" ht="12.95" customHeight="1" x14ac:dyDescent="0.25">
      <c r="A6470" s="60" t="str">
        <f t="shared" si="188"/>
        <v>dic-17</v>
      </c>
      <c r="B6470" s="61">
        <v>43100</v>
      </c>
      <c r="C6470" s="47">
        <v>397</v>
      </c>
      <c r="D6470" s="220" t="str">
        <f>IFERROR(VLOOKUP(C6470,Planning!$C$6:$J$248,8,FALSE),"")</f>
        <v/>
      </c>
      <c r="E6470" s="64"/>
      <c r="F6470" s="65" t="s">
        <v>381</v>
      </c>
      <c r="G6470" s="66"/>
      <c r="H6470" s="67"/>
      <c r="I6470" s="216">
        <v>367.22056300000003</v>
      </c>
      <c r="J6470" s="86">
        <v>30.791</v>
      </c>
      <c r="K6470" s="129">
        <f t="shared" si="189"/>
        <v>11.926230489428731</v>
      </c>
      <c r="L6470" s="60"/>
    </row>
    <row r="6471" spans="1:14" ht="12.95" customHeight="1" x14ac:dyDescent="0.25">
      <c r="A6471" s="60" t="str">
        <f t="shared" si="188"/>
        <v>dic-17</v>
      </c>
      <c r="B6471" s="61">
        <v>43100</v>
      </c>
      <c r="C6471" s="47">
        <v>397</v>
      </c>
      <c r="D6471" s="220" t="str">
        <f>IFERROR(VLOOKUP(C6471,Planning!$C$6:$J$248,8,FALSE),"")</f>
        <v/>
      </c>
      <c r="E6471" s="64"/>
      <c r="F6471" s="65" t="s">
        <v>371</v>
      </c>
      <c r="G6471" s="66"/>
      <c r="H6471" s="67"/>
      <c r="I6471" s="216">
        <v>236.047417</v>
      </c>
      <c r="J6471" s="86">
        <v>30.791</v>
      </c>
      <c r="K6471" s="129">
        <f t="shared" si="189"/>
        <v>7.6661172745282711</v>
      </c>
      <c r="L6471" s="60"/>
    </row>
    <row r="6472" spans="1:14" ht="12.95" customHeight="1" x14ac:dyDescent="0.25">
      <c r="A6472" s="60" t="str">
        <f t="shared" si="188"/>
        <v>dic-17</v>
      </c>
      <c r="B6472" s="61">
        <v>43100</v>
      </c>
      <c r="C6472" s="47">
        <v>540</v>
      </c>
      <c r="D6472" s="220" t="str">
        <f>IFERROR(VLOOKUP(C6472,Planning!$C$6:$J$248,8,FALSE),"")</f>
        <v/>
      </c>
      <c r="E6472" s="64"/>
      <c r="F6472" s="65" t="s">
        <v>320</v>
      </c>
      <c r="G6472" s="66"/>
      <c r="H6472" s="67"/>
      <c r="I6472" s="216">
        <v>18.581046000000001</v>
      </c>
      <c r="J6472" s="86">
        <v>30.791</v>
      </c>
      <c r="K6472" s="129">
        <f t="shared" si="189"/>
        <v>0.60345704913773501</v>
      </c>
      <c r="L6472" s="60"/>
    </row>
    <row r="6473" spans="1:14" ht="12.95" customHeight="1" x14ac:dyDescent="0.25">
      <c r="A6473" s="60" t="str">
        <f t="shared" si="188"/>
        <v>dic-17</v>
      </c>
      <c r="B6473" s="61">
        <v>43100</v>
      </c>
      <c r="C6473" s="47">
        <v>490</v>
      </c>
      <c r="D6473" s="220" t="str">
        <f>IFERROR(VLOOKUP(C6473,Planning!$C$6:$J$248,8,FALSE),"")</f>
        <v/>
      </c>
      <c r="E6473" s="64"/>
      <c r="F6473" s="65" t="s">
        <v>319</v>
      </c>
      <c r="G6473" s="66"/>
      <c r="H6473" s="67"/>
      <c r="I6473" s="216">
        <v>232.73090999999999</v>
      </c>
      <c r="J6473" s="86">
        <v>30.791</v>
      </c>
      <c r="K6473" s="129">
        <f t="shared" si="189"/>
        <v>7.5584070020460521</v>
      </c>
      <c r="L6473" s="60"/>
    </row>
    <row r="6474" spans="1:14" ht="12.95" customHeight="1" x14ac:dyDescent="0.25">
      <c r="A6474" s="60" t="str">
        <f t="shared" si="188"/>
        <v>dic-17</v>
      </c>
      <c r="B6474" s="61">
        <v>43100</v>
      </c>
      <c r="C6474" s="47">
        <v>121</v>
      </c>
      <c r="D6474" s="220" t="str">
        <f>IFERROR(VLOOKUP(C6474,Planning!$C$6:$J$248,8,FALSE),"")</f>
        <v/>
      </c>
      <c r="E6474" s="64"/>
      <c r="F6474" s="65" t="s">
        <v>320</v>
      </c>
      <c r="G6474" s="66"/>
      <c r="H6474" s="67"/>
      <c r="I6474" s="216">
        <v>-978.60175600000002</v>
      </c>
      <c r="J6474" s="86">
        <v>30.791</v>
      </c>
      <c r="K6474" s="129">
        <f t="shared" si="189"/>
        <v>-31.782071254587379</v>
      </c>
      <c r="L6474" s="68" t="str">
        <f>VLOOKUP(C6474,[6]Consolidado!$B:$E,2,FALSE)</f>
        <v>Dave Jacoby</v>
      </c>
      <c r="M6474" s="69" t="str">
        <f>VLOOKUP(C6474,[6]Consolidado!$B:$E,3,FALSE)</f>
        <v>Crucero Side table</v>
      </c>
      <c r="N6474" s="70" t="str">
        <f>VLOOKUP(C6474,[6]Consolidado!$B:$H,7,FALSE)</f>
        <v>Enero</v>
      </c>
    </row>
    <row r="6475" spans="1:14" ht="12.95" customHeight="1" x14ac:dyDescent="0.25">
      <c r="A6475" s="60" t="str">
        <f t="shared" si="188"/>
        <v>dic-17</v>
      </c>
      <c r="B6475" s="61">
        <v>43100</v>
      </c>
      <c r="C6475" s="47">
        <v>538</v>
      </c>
      <c r="D6475" s="220" t="str">
        <f>IFERROR(VLOOKUP(C6475,Planning!$C$6:$J$248,8,FALSE),"")</f>
        <v/>
      </c>
      <c r="E6475" s="64"/>
      <c r="F6475" s="65" t="s">
        <v>328</v>
      </c>
      <c r="G6475" s="66"/>
      <c r="H6475" s="67"/>
      <c r="I6475" s="216">
        <v>10.459500999999999</v>
      </c>
      <c r="J6475" s="86">
        <v>30.791</v>
      </c>
      <c r="K6475" s="129">
        <f t="shared" si="189"/>
        <v>0.33969344938456042</v>
      </c>
      <c r="L6475" s="60"/>
    </row>
    <row r="6476" spans="1:14" ht="12.95" customHeight="1" x14ac:dyDescent="0.25">
      <c r="A6476" s="60" t="str">
        <f t="shared" si="188"/>
        <v>dic-17</v>
      </c>
      <c r="B6476" s="61">
        <v>43100</v>
      </c>
      <c r="C6476" s="47">
        <v>121</v>
      </c>
      <c r="D6476" s="220" t="str">
        <f>IFERROR(VLOOKUP(C6476,Planning!$C$6:$J$248,8,FALSE),"")</f>
        <v/>
      </c>
      <c r="E6476" s="64"/>
      <c r="F6476" s="65" t="s">
        <v>328</v>
      </c>
      <c r="G6476" s="66"/>
      <c r="H6476" s="67"/>
      <c r="I6476" s="216">
        <v>-10.459500999999999</v>
      </c>
      <c r="J6476" s="86">
        <v>30.791</v>
      </c>
      <c r="K6476" s="129">
        <f t="shared" si="189"/>
        <v>-0.33969344938456042</v>
      </c>
      <c r="L6476" s="68" t="str">
        <f>VLOOKUP(C6476,[6]Consolidado!$B:$E,2,FALSE)</f>
        <v>Dave Jacoby</v>
      </c>
      <c r="M6476" s="69" t="str">
        <f>VLOOKUP(C6476,[6]Consolidado!$B:$E,3,FALSE)</f>
        <v>Crucero Side table</v>
      </c>
      <c r="N6476" s="70" t="str">
        <f>VLOOKUP(C6476,[6]Consolidado!$B:$H,7,FALSE)</f>
        <v>Enero</v>
      </c>
    </row>
    <row r="6477" spans="1:14" ht="12.95" customHeight="1" x14ac:dyDescent="0.25">
      <c r="A6477" s="60" t="str">
        <f t="shared" si="188"/>
        <v>dic-17</v>
      </c>
      <c r="B6477" s="61">
        <v>43100</v>
      </c>
      <c r="C6477" s="47">
        <v>490</v>
      </c>
      <c r="D6477" s="220" t="str">
        <f>IFERROR(VLOOKUP(C6477,Planning!$C$6:$J$248,8,FALSE),"")</f>
        <v/>
      </c>
      <c r="E6477" s="64"/>
      <c r="F6477" s="65" t="s">
        <v>360</v>
      </c>
      <c r="G6477" s="66"/>
      <c r="H6477" s="67"/>
      <c r="I6477" s="216">
        <v>7.8093000000000004</v>
      </c>
      <c r="J6477" s="86">
        <v>30.791</v>
      </c>
      <c r="K6477" s="129">
        <f t="shared" si="189"/>
        <v>0.25362281186060864</v>
      </c>
      <c r="L6477" s="60"/>
    </row>
    <row r="6478" spans="1:14" ht="12.95" customHeight="1" x14ac:dyDescent="0.25">
      <c r="A6478" s="60" t="str">
        <f t="shared" ref="A6478:A6541" si="190">TEXT(B6478,"mmm-aa")</f>
        <v>dic-17</v>
      </c>
      <c r="B6478" s="61">
        <v>43100</v>
      </c>
      <c r="C6478" s="47">
        <v>539</v>
      </c>
      <c r="D6478" s="220" t="str">
        <f>IFERROR(VLOOKUP(C6478,Planning!$C$6:$J$248,8,FALSE),"")</f>
        <v/>
      </c>
      <c r="E6478" s="64"/>
      <c r="F6478" s="65" t="s">
        <v>360</v>
      </c>
      <c r="G6478" s="66"/>
      <c r="H6478" s="67"/>
      <c r="I6478" s="216">
        <v>2.6031</v>
      </c>
      <c r="J6478" s="86">
        <v>30.791</v>
      </c>
      <c r="K6478" s="129">
        <f t="shared" si="189"/>
        <v>8.4540937286869539E-2</v>
      </c>
      <c r="L6478" s="60"/>
    </row>
    <row r="6479" spans="1:14" ht="12.95" customHeight="1" x14ac:dyDescent="0.25">
      <c r="A6479" s="60" t="str">
        <f t="shared" si="190"/>
        <v>dic-17</v>
      </c>
      <c r="B6479" s="61">
        <v>43100</v>
      </c>
      <c r="C6479" s="47">
        <v>121</v>
      </c>
      <c r="D6479" s="220" t="str">
        <f>IFERROR(VLOOKUP(C6479,Planning!$C$6:$J$248,8,FALSE),"")</f>
        <v/>
      </c>
      <c r="E6479" s="64"/>
      <c r="F6479" s="65" t="s">
        <v>360</v>
      </c>
      <c r="G6479" s="66"/>
      <c r="H6479" s="67"/>
      <c r="I6479" s="216">
        <v>-10.412399000000001</v>
      </c>
      <c r="J6479" s="86">
        <v>30.791</v>
      </c>
      <c r="K6479" s="129">
        <f t="shared" si="189"/>
        <v>-0.33816371667045569</v>
      </c>
      <c r="L6479" s="60" t="str">
        <f>IFERROR(VLOOKUP(C6479,Planning!$C$6:$H$705,3,FALSE),"")</f>
        <v/>
      </c>
      <c r="M6479" s="60" t="str">
        <f>IFERROR(VLOOKUP(C6479,Planning!$C$6:$H$705,5,FALSE),"")</f>
        <v/>
      </c>
      <c r="N6479" s="70" t="str">
        <f>VLOOKUP(C6479,[6]Consolidado!$B:$H,7,FALSE)</f>
        <v>Enero</v>
      </c>
    </row>
    <row r="6480" spans="1:14" ht="12.95" customHeight="1" x14ac:dyDescent="0.25">
      <c r="A6480" s="60" t="str">
        <f t="shared" si="190"/>
        <v>dic-17</v>
      </c>
      <c r="B6480" s="61">
        <v>43100</v>
      </c>
      <c r="C6480" s="47">
        <v>540</v>
      </c>
      <c r="D6480" s="220" t="str">
        <f>IFERROR(VLOOKUP(C6480,Planning!$C$6:$J$248,8,FALSE),"")</f>
        <v/>
      </c>
      <c r="E6480" s="64"/>
      <c r="F6480" s="65" t="s">
        <v>319</v>
      </c>
      <c r="G6480" s="66"/>
      <c r="H6480" s="67"/>
      <c r="I6480" s="216">
        <v>36.746986</v>
      </c>
      <c r="J6480" s="86">
        <v>30.791</v>
      </c>
      <c r="K6480" s="129">
        <f t="shared" si="189"/>
        <v>1.1934326913708551</v>
      </c>
      <c r="L6480" s="60" t="str">
        <f>IFERROR(VLOOKUP(C6480,Planning!$C$6:$H$705,3,FALSE),"")</f>
        <v>Maderas Collective</v>
      </c>
      <c r="M6480" s="60" t="str">
        <f>IFERROR(VLOOKUP(C6480,Planning!$C$6:$H$705,5,FALSE),"")</f>
        <v>Modificacion Caja Muestra Premium (OT-452)</v>
      </c>
      <c r="N6480" s="800" t="str">
        <f>TEXT(B6480,"Mmmm")</f>
        <v>diciembre</v>
      </c>
    </row>
    <row r="6481" spans="1:14" ht="12.95" customHeight="1" x14ac:dyDescent="0.25">
      <c r="A6481" s="60" t="str">
        <f t="shared" si="190"/>
        <v>dic-17</v>
      </c>
      <c r="B6481" s="61">
        <v>43100</v>
      </c>
      <c r="C6481" s="47">
        <v>539</v>
      </c>
      <c r="D6481" s="220" t="str">
        <f>IFERROR(VLOOKUP(C6481,Planning!$C$6:$J$248,8,FALSE),"")</f>
        <v/>
      </c>
      <c r="E6481" s="64"/>
      <c r="F6481" s="65" t="s">
        <v>319</v>
      </c>
      <c r="G6481" s="66"/>
      <c r="H6481" s="67"/>
      <c r="I6481" s="216">
        <v>24.497990999999999</v>
      </c>
      <c r="J6481" s="86">
        <v>30.791</v>
      </c>
      <c r="K6481" s="129">
        <f t="shared" si="189"/>
        <v>0.79562180507291091</v>
      </c>
      <c r="L6481" s="60" t="str">
        <f>IFERROR(VLOOKUP(C6481,Planning!$C$6:$H$705,3,FALSE),"")</f>
        <v>Maderas Collective</v>
      </c>
      <c r="M6481" s="60" t="str">
        <f>IFERROR(VLOOKUP(C6481,Planning!$C$6:$H$705,5,FALSE),"")</f>
        <v>Muestra TB-05</v>
      </c>
      <c r="N6481" s="800" t="str">
        <f t="shared" ref="N6481:N6544" si="191">TEXT(B6481,"Mmmm")</f>
        <v>diciembre</v>
      </c>
    </row>
    <row r="6482" spans="1:14" ht="12.95" customHeight="1" x14ac:dyDescent="0.25">
      <c r="A6482" s="60" t="str">
        <f t="shared" si="190"/>
        <v>dic-17</v>
      </c>
      <c r="B6482" s="61">
        <v>43100</v>
      </c>
      <c r="C6482" s="47">
        <v>538</v>
      </c>
      <c r="D6482" s="220" t="str">
        <f>IFERROR(VLOOKUP(C6482,Planning!$C$6:$J$248,8,FALSE),"")</f>
        <v/>
      </c>
      <c r="E6482" s="64"/>
      <c r="F6482" s="65" t="s">
        <v>319</v>
      </c>
      <c r="G6482" s="66"/>
      <c r="H6482" s="67"/>
      <c r="I6482" s="216">
        <v>73.493971999999999</v>
      </c>
      <c r="J6482" s="86">
        <v>30.791</v>
      </c>
      <c r="K6482" s="129">
        <f t="shared" si="189"/>
        <v>2.3868653827417101</v>
      </c>
      <c r="L6482" s="60" t="str">
        <f>IFERROR(VLOOKUP(C6482,Planning!$C$6:$H$705,3,FALSE),"")</f>
        <v>Maderas Collective</v>
      </c>
      <c r="M6482" s="60" t="str">
        <f>IFERROR(VLOOKUP(C6482,Planning!$C$6:$H$705,5,FALSE),"")</f>
        <v>Muestra de Acabado (TB-15,TB-05,TB-08,TB-10,TB-14, TB-06)</v>
      </c>
      <c r="N6482" s="800" t="str">
        <f t="shared" si="191"/>
        <v>diciembre</v>
      </c>
    </row>
    <row r="6483" spans="1:14" ht="12.95" customHeight="1" x14ac:dyDescent="0.25">
      <c r="A6483" s="60" t="str">
        <f t="shared" si="190"/>
        <v>dic-17</v>
      </c>
      <c r="B6483" s="61">
        <v>43100</v>
      </c>
      <c r="C6483" s="47">
        <v>479</v>
      </c>
      <c r="D6483" s="220" t="str">
        <f>IFERROR(VLOOKUP(C6483,Planning!$C$6:$J$248,8,FALSE),"")</f>
        <v/>
      </c>
      <c r="E6483" s="64"/>
      <c r="F6483" s="65" t="s">
        <v>319</v>
      </c>
      <c r="G6483" s="66"/>
      <c r="H6483" s="67"/>
      <c r="I6483" s="216">
        <v>306.22488199999998</v>
      </c>
      <c r="J6483" s="86">
        <v>30.791</v>
      </c>
      <c r="K6483" s="129">
        <f t="shared" si="189"/>
        <v>9.9452723847877618</v>
      </c>
      <c r="L6483" s="60" t="str">
        <f>IFERROR(VLOOKUP(C6483,Planning!$C$6:$H$705,3,FALSE),"")</f>
        <v>Everything But Water</v>
      </c>
      <c r="M6483" s="60" t="str">
        <f>IFERROR(VLOOKUP(C6483,Planning!$C$6:$H$705,5,FALSE),"")</f>
        <v>Fitting Room Bench / Nesting Table</v>
      </c>
      <c r="N6483" s="800" t="str">
        <f t="shared" si="191"/>
        <v>diciembre</v>
      </c>
    </row>
    <row r="6484" spans="1:14" ht="12.95" customHeight="1" x14ac:dyDescent="0.25">
      <c r="A6484" s="60" t="str">
        <f t="shared" si="190"/>
        <v>dic-17</v>
      </c>
      <c r="B6484" s="61">
        <v>43100</v>
      </c>
      <c r="C6484" s="47">
        <v>478</v>
      </c>
      <c r="D6484" s="220" t="str">
        <f>IFERROR(VLOOKUP(C6484,Planning!$C$6:$J$248,8,FALSE),"")</f>
        <v/>
      </c>
      <c r="E6484" s="64"/>
      <c r="F6484" s="65" t="s">
        <v>319</v>
      </c>
      <c r="G6484" s="66"/>
      <c r="H6484" s="67"/>
      <c r="I6484" s="216">
        <v>159.23693900000001</v>
      </c>
      <c r="J6484" s="86">
        <v>30.791</v>
      </c>
      <c r="K6484" s="129">
        <f t="shared" si="189"/>
        <v>5.1715416517813653</v>
      </c>
      <c r="L6484" s="60" t="str">
        <f>IFERROR(VLOOKUP(C6484,Planning!$C$6:$H$705,3,FALSE),"")</f>
        <v>Everything But Water</v>
      </c>
      <c r="M6484" s="60" t="str">
        <f>IFERROR(VLOOKUP(C6484,Planning!$C$6:$H$705,5,FALSE),"")</f>
        <v>Daybed</v>
      </c>
      <c r="N6484" s="800" t="str">
        <f t="shared" si="191"/>
        <v>diciembre</v>
      </c>
    </row>
    <row r="6485" spans="1:14" ht="12.95" customHeight="1" x14ac:dyDescent="0.25">
      <c r="A6485" s="60" t="str">
        <f t="shared" si="190"/>
        <v>dic-17</v>
      </c>
      <c r="B6485" s="61">
        <v>43100</v>
      </c>
      <c r="C6485" s="47">
        <v>477</v>
      </c>
      <c r="D6485" s="220" t="str">
        <f>IFERROR(VLOOKUP(C6485,Planning!$C$6:$J$248,8,FALSE),"")</f>
        <v/>
      </c>
      <c r="E6485" s="64"/>
      <c r="F6485" s="65" t="s">
        <v>319</v>
      </c>
      <c r="G6485" s="66"/>
      <c r="H6485" s="67"/>
      <c r="I6485" s="216">
        <v>612.44976399999996</v>
      </c>
      <c r="J6485" s="86">
        <v>30.791</v>
      </c>
      <c r="K6485" s="129">
        <f t="shared" si="189"/>
        <v>19.890544769575524</v>
      </c>
      <c r="L6485" s="60" t="str">
        <f>IFERROR(VLOOKUP(C6485,Planning!$C$6:$H$705,3,FALSE),"")</f>
        <v>Everything But Water</v>
      </c>
      <c r="M6485" s="60" t="str">
        <f>IFERROR(VLOOKUP(C6485,Planning!$C$6:$H$705,5,FALSE),"")</f>
        <v>Display Table</v>
      </c>
      <c r="N6485" s="800" t="str">
        <f t="shared" si="191"/>
        <v>diciembre</v>
      </c>
    </row>
    <row r="6486" spans="1:14" ht="12.95" customHeight="1" x14ac:dyDescent="0.25">
      <c r="A6486" s="60" t="str">
        <f t="shared" si="190"/>
        <v>dic-17</v>
      </c>
      <c r="B6486" s="61">
        <v>43100</v>
      </c>
      <c r="C6486" s="47">
        <v>476</v>
      </c>
      <c r="D6486" s="220" t="str">
        <f>IFERROR(VLOOKUP(C6486,Planning!$C$6:$J$248,8,FALSE),"")</f>
        <v/>
      </c>
      <c r="E6486" s="64"/>
      <c r="F6486" s="65" t="s">
        <v>319</v>
      </c>
      <c r="G6486" s="66"/>
      <c r="H6486" s="67"/>
      <c r="I6486" s="216">
        <v>306.22488199999998</v>
      </c>
      <c r="J6486" s="86">
        <v>30.791</v>
      </c>
      <c r="K6486" s="129">
        <f t="shared" si="189"/>
        <v>9.9452723847877618</v>
      </c>
      <c r="L6486" s="60" t="str">
        <f>IFERROR(VLOOKUP(C6486,Planning!$C$6:$H$705,3,FALSE),"")</f>
        <v>Everything But Water</v>
      </c>
      <c r="M6486" s="60" t="str">
        <f>IFERROR(VLOOKUP(C6486,Planning!$C$6:$H$705,5,FALSE),"")</f>
        <v>Credenza</v>
      </c>
      <c r="N6486" s="800" t="str">
        <f t="shared" si="191"/>
        <v>diciembre</v>
      </c>
    </row>
    <row r="6487" spans="1:14" ht="12.95" customHeight="1" x14ac:dyDescent="0.25">
      <c r="A6487" s="60" t="str">
        <f t="shared" si="190"/>
        <v>ene-18</v>
      </c>
      <c r="B6487" s="61">
        <v>43102</v>
      </c>
      <c r="C6487" s="47">
        <v>497</v>
      </c>
      <c r="D6487" s="220" t="str">
        <f>IFERROR(VLOOKUP(C6487,Planning!$C$6:$J$248,8,FALSE),"")</f>
        <v/>
      </c>
      <c r="E6487" s="64"/>
      <c r="F6487" s="65" t="s">
        <v>869</v>
      </c>
      <c r="G6487" s="66"/>
      <c r="H6487" s="67"/>
      <c r="I6487" s="216">
        <v>642</v>
      </c>
      <c r="J6487" s="86">
        <v>30.919</v>
      </c>
      <c r="K6487" s="129">
        <f t="shared" ref="K6487:K6510" si="192">IFERROR(I6487/J6487,0)</f>
        <v>20.763931563116529</v>
      </c>
      <c r="L6487" s="60" t="str">
        <f>IFERROR(VLOOKUP(C6487,Planning!$C$6:$H$705,3,FALSE),"")</f>
        <v>Maderas collective</v>
      </c>
      <c r="M6487" s="60" t="str">
        <f>IFERROR(VLOOKUP(C6487,Planning!$C$6:$H$705,5,FALSE),"")</f>
        <v>BQ-03/ Prototipo-Holler</v>
      </c>
      <c r="N6487" s="800" t="str">
        <f t="shared" si="191"/>
        <v>enero</v>
      </c>
    </row>
    <row r="6488" spans="1:14" ht="12.95" customHeight="1" x14ac:dyDescent="0.25">
      <c r="A6488" s="60" t="str">
        <f t="shared" si="190"/>
        <v>ene-18</v>
      </c>
      <c r="B6488" s="61">
        <v>43102</v>
      </c>
      <c r="C6488" s="47">
        <v>329</v>
      </c>
      <c r="D6488" s="220" t="str">
        <f>IFERROR(VLOOKUP(C6488,Planning!$C$6:$J$248,8,FALSE),"")</f>
        <v/>
      </c>
      <c r="E6488" s="64"/>
      <c r="F6488" s="65" t="s">
        <v>323</v>
      </c>
      <c r="G6488" s="66"/>
      <c r="H6488" s="67"/>
      <c r="I6488" s="216">
        <v>13.950657</v>
      </c>
      <c r="J6488" s="86">
        <v>30.919</v>
      </c>
      <c r="K6488" s="129">
        <f t="shared" si="192"/>
        <v>0.45120013583880458</v>
      </c>
      <c r="L6488" s="60" t="str">
        <f>IFERROR(VLOOKUP(C6488,Planning!$C$6:$H$705,3,FALSE),"")</f>
        <v>Holler</v>
      </c>
      <c r="M6488" s="60" t="str">
        <f>IFERROR(VLOOKUP(C6488,Planning!$C$6:$H$705,5,FALSE),"")</f>
        <v>TB-05 6-Top Hexagon Dining Table Top</v>
      </c>
      <c r="N6488" s="800" t="str">
        <f t="shared" si="191"/>
        <v>enero</v>
      </c>
    </row>
    <row r="6489" spans="1:14" ht="12.95" customHeight="1" x14ac:dyDescent="0.25">
      <c r="A6489" s="60" t="str">
        <f t="shared" si="190"/>
        <v>ene-18</v>
      </c>
      <c r="B6489" s="61">
        <v>43102</v>
      </c>
      <c r="C6489" s="47">
        <v>329</v>
      </c>
      <c r="D6489" s="220" t="str">
        <f>IFERROR(VLOOKUP(C6489,Planning!$C$6:$J$248,8,FALSE),"")</f>
        <v/>
      </c>
      <c r="E6489" s="64"/>
      <c r="F6489" s="65" t="s">
        <v>358</v>
      </c>
      <c r="G6489" s="66"/>
      <c r="H6489" s="67"/>
      <c r="I6489" s="216">
        <v>518.00246300000003</v>
      </c>
      <c r="J6489" s="86">
        <v>30.919</v>
      </c>
      <c r="K6489" s="129">
        <f t="shared" si="192"/>
        <v>16.753532229373526</v>
      </c>
      <c r="L6489" s="60" t="str">
        <f>IFERROR(VLOOKUP(C6489,Planning!$C$6:$H$705,3,FALSE),"")</f>
        <v>Holler</v>
      </c>
      <c r="M6489" s="60" t="str">
        <f>IFERROR(VLOOKUP(C6489,Planning!$C$6:$H$705,5,FALSE),"")</f>
        <v>TB-05 6-Top Hexagon Dining Table Top</v>
      </c>
      <c r="N6489" s="800" t="str">
        <f t="shared" si="191"/>
        <v>enero</v>
      </c>
    </row>
    <row r="6490" spans="1:14" ht="12.95" customHeight="1" x14ac:dyDescent="0.25">
      <c r="A6490" s="60" t="str">
        <f t="shared" si="190"/>
        <v>ene-18</v>
      </c>
      <c r="B6490" s="61">
        <v>43102</v>
      </c>
      <c r="C6490" s="47">
        <v>326</v>
      </c>
      <c r="D6490" s="220" t="str">
        <f>IFERROR(VLOOKUP(C6490,Planning!$C$6:$J$248,8,FALSE),"")</f>
        <v/>
      </c>
      <c r="E6490" s="64"/>
      <c r="F6490" s="65" t="s">
        <v>866</v>
      </c>
      <c r="G6490" s="66"/>
      <c r="H6490" s="67"/>
      <c r="I6490" s="216">
        <v>6612.6536839999999</v>
      </c>
      <c r="J6490" s="86">
        <v>30.919</v>
      </c>
      <c r="K6490" s="129">
        <f t="shared" si="192"/>
        <v>213.87023137876386</v>
      </c>
      <c r="L6490" s="60" t="str">
        <f>IFERROR(VLOOKUP(C6490,Planning!$C$6:$H$705,3,FALSE),"")</f>
        <v>Holler</v>
      </c>
      <c r="M6490" s="60" t="str">
        <f>IFERROR(VLOOKUP(C6490,Planning!$C$6:$H$705,5,FALSE),"")</f>
        <v>TB-02 Custom co work table PROTOTIPO</v>
      </c>
      <c r="N6490" s="800" t="str">
        <f t="shared" si="191"/>
        <v>enero</v>
      </c>
    </row>
    <row r="6491" spans="1:14" ht="12.95" customHeight="1" x14ac:dyDescent="0.25">
      <c r="A6491" s="60" t="str">
        <f t="shared" si="190"/>
        <v>ene-18</v>
      </c>
      <c r="B6491" s="61">
        <v>43103</v>
      </c>
      <c r="C6491" s="47">
        <v>414</v>
      </c>
      <c r="D6491" s="220" t="str">
        <f>IFERROR(VLOOKUP(C6491,Planning!$C$6:$J$248,8,FALSE),"")</f>
        <v/>
      </c>
      <c r="E6491" s="64"/>
      <c r="F6491" s="65" t="s">
        <v>755</v>
      </c>
      <c r="G6491" s="66"/>
      <c r="H6491" s="67"/>
      <c r="I6491" s="216">
        <v>1830.5791409999999</v>
      </c>
      <c r="J6491" s="86">
        <v>30.919</v>
      </c>
      <c r="K6491" s="129">
        <f t="shared" si="192"/>
        <v>59.205638636437136</v>
      </c>
      <c r="L6491" s="60" t="str">
        <f>IFERROR(VLOOKUP(C6491,Planning!$C$6:$H$705,3,FALSE),"")</f>
        <v>WEWORK</v>
      </c>
      <c r="M6491" s="60" t="str">
        <f>IFERROR(VLOOKUP(C6491,Planning!$C$6:$H$705,5,FALSE),"")</f>
        <v>EC-Bonanza Chair-WW-CH-MEC-6850-A</v>
      </c>
      <c r="N6491" s="800" t="str">
        <f t="shared" si="191"/>
        <v>enero</v>
      </c>
    </row>
    <row r="6492" spans="1:14" ht="12.95" customHeight="1" x14ac:dyDescent="0.25">
      <c r="A6492" s="60" t="str">
        <f t="shared" si="190"/>
        <v>ene-18</v>
      </c>
      <c r="B6492" s="61">
        <v>43103</v>
      </c>
      <c r="C6492" s="47">
        <v>398</v>
      </c>
      <c r="D6492" s="220" t="str">
        <f>IFERROR(VLOOKUP(C6492,Planning!$C$6:$J$248,8,FALSE),"")</f>
        <v/>
      </c>
      <c r="E6492" s="64"/>
      <c r="F6492" s="65" t="s">
        <v>755</v>
      </c>
      <c r="G6492" s="66"/>
      <c r="H6492" s="67"/>
      <c r="I6492" s="216">
        <v>1689.765361</v>
      </c>
      <c r="J6492" s="86">
        <v>30.919</v>
      </c>
      <c r="K6492" s="129">
        <f t="shared" si="192"/>
        <v>54.651358743814484</v>
      </c>
      <c r="L6492" s="60" t="str">
        <f>IFERROR(VLOOKUP(C6492,Planning!$C$6:$H$705,3,FALSE),"")</f>
        <v>WEWORK</v>
      </c>
      <c r="M6492" s="60" t="str">
        <f>IFERROR(VLOOKUP(C6492,Planning!$C$6:$H$705,5,FALSE),"")</f>
        <v>WC-Bonanza Chair-WW-CH-MEC-6850-A</v>
      </c>
      <c r="N6492" s="800" t="str">
        <f t="shared" si="191"/>
        <v>enero</v>
      </c>
    </row>
    <row r="6493" spans="1:14" ht="12.95" customHeight="1" x14ac:dyDescent="0.25">
      <c r="A6493" s="60" t="str">
        <f t="shared" si="190"/>
        <v>ene-18</v>
      </c>
      <c r="B6493" s="61">
        <v>43103</v>
      </c>
      <c r="C6493" s="47">
        <v>356</v>
      </c>
      <c r="D6493" s="220" t="str">
        <f>IFERROR(VLOOKUP(C6493,Planning!$C$6:$J$248,8,FALSE),"")</f>
        <v/>
      </c>
      <c r="E6493" s="64"/>
      <c r="F6493" s="65" t="s">
        <v>863</v>
      </c>
      <c r="G6493" s="66"/>
      <c r="H6493" s="67"/>
      <c r="I6493" s="216">
        <v>27108.308359999999</v>
      </c>
      <c r="J6493" s="86">
        <v>30.919</v>
      </c>
      <c r="K6493" s="129">
        <f t="shared" si="192"/>
        <v>876.75242925062253</v>
      </c>
      <c r="L6493" s="60" t="str">
        <f>IFERROR(VLOOKUP(C6493,Planning!$C$6:$H$705,3,FALSE),"")</f>
        <v>Holler</v>
      </c>
      <c r="M6493" s="60" t="str">
        <f>IFERROR(VLOOKUP(C6493,Planning!$C$6:$H$705,5,FALSE),"")</f>
        <v>TB-08 Vip Lounge Table Top PROTOTIPO</v>
      </c>
      <c r="N6493" s="800" t="str">
        <f t="shared" si="191"/>
        <v>enero</v>
      </c>
    </row>
    <row r="6494" spans="1:14" ht="12.95" customHeight="1" x14ac:dyDescent="0.25">
      <c r="A6494" s="60" t="str">
        <f t="shared" si="190"/>
        <v>ene-18</v>
      </c>
      <c r="B6494" s="61">
        <v>43103</v>
      </c>
      <c r="C6494" s="47">
        <v>329</v>
      </c>
      <c r="D6494" s="220" t="str">
        <f>IFERROR(VLOOKUP(C6494,Planning!$C$6:$J$248,8,FALSE),"")</f>
        <v/>
      </c>
      <c r="E6494" s="64"/>
      <c r="F6494" s="65" t="s">
        <v>864</v>
      </c>
      <c r="G6494" s="66"/>
      <c r="H6494" s="67"/>
      <c r="I6494" s="216">
        <v>10523.713802</v>
      </c>
      <c r="J6494" s="86">
        <v>30.919</v>
      </c>
      <c r="K6494" s="129">
        <f t="shared" si="192"/>
        <v>340.36397690740324</v>
      </c>
      <c r="L6494" s="60" t="str">
        <f>IFERROR(VLOOKUP(C6494,Planning!$C$6:$H$705,3,FALSE),"")</f>
        <v>Holler</v>
      </c>
      <c r="M6494" s="60" t="str">
        <f>IFERROR(VLOOKUP(C6494,Planning!$C$6:$H$705,5,FALSE),"")</f>
        <v>TB-05 6-Top Hexagon Dining Table Top</v>
      </c>
      <c r="N6494" s="800" t="str">
        <f t="shared" si="191"/>
        <v>enero</v>
      </c>
    </row>
    <row r="6495" spans="1:14" ht="12.95" customHeight="1" x14ac:dyDescent="0.25">
      <c r="A6495" s="60" t="str">
        <f t="shared" si="190"/>
        <v>ene-18</v>
      </c>
      <c r="B6495" s="61">
        <v>43104</v>
      </c>
      <c r="C6495" s="47">
        <v>457</v>
      </c>
      <c r="D6495" s="220" t="str">
        <f>IFERROR(VLOOKUP(C6495,Planning!$C$6:$J$248,8,FALSE),"")</f>
        <v/>
      </c>
      <c r="E6495" s="64"/>
      <c r="F6495" s="65" t="s">
        <v>838</v>
      </c>
      <c r="G6495" s="66"/>
      <c r="H6495" s="67"/>
      <c r="I6495" s="216">
        <v>810.78059699999994</v>
      </c>
      <c r="J6495" s="86">
        <v>30.919</v>
      </c>
      <c r="K6495" s="129">
        <f t="shared" si="192"/>
        <v>26.222730262945113</v>
      </c>
      <c r="L6495" s="60" t="str">
        <f>IFERROR(VLOOKUP(C6495,Planning!$C$6:$H$705,3,FALSE),"")</f>
        <v>WEWORK</v>
      </c>
      <c r="M6495" s="60" t="str">
        <f>IFERROR(VLOOKUP(C6495,Planning!$C$6:$H$705,5,FALSE),"")</f>
        <v>LATAM-Bonanza Chair-WW-CH-MEC-6850-A</v>
      </c>
      <c r="N6495" s="800" t="str">
        <f t="shared" si="191"/>
        <v>enero</v>
      </c>
    </row>
    <row r="6496" spans="1:14" ht="12.95" customHeight="1" x14ac:dyDescent="0.25">
      <c r="A6496" s="60" t="str">
        <f t="shared" si="190"/>
        <v>ene-18</v>
      </c>
      <c r="B6496" s="61">
        <v>43104</v>
      </c>
      <c r="C6496" s="47">
        <v>457</v>
      </c>
      <c r="D6496" s="220" t="str">
        <f>IFERROR(VLOOKUP(C6496,Planning!$C$6:$J$248,8,FALSE),"")</f>
        <v/>
      </c>
      <c r="E6496" s="64"/>
      <c r="F6496" s="65" t="s">
        <v>468</v>
      </c>
      <c r="G6496" s="66"/>
      <c r="H6496" s="67"/>
      <c r="I6496" s="216">
        <v>3178.6999860000001</v>
      </c>
      <c r="J6496" s="86">
        <v>30.919</v>
      </c>
      <c r="K6496" s="129">
        <f t="shared" si="192"/>
        <v>102.80733484265339</v>
      </c>
      <c r="L6496" s="60" t="str">
        <f>IFERROR(VLOOKUP(C6496,Planning!$C$6:$H$705,3,FALSE),"")</f>
        <v>WEWORK</v>
      </c>
      <c r="M6496" s="60" t="str">
        <f>IFERROR(VLOOKUP(C6496,Planning!$C$6:$H$705,5,FALSE),"")</f>
        <v>LATAM-Bonanza Chair-WW-CH-MEC-6850-A</v>
      </c>
      <c r="N6496" s="800" t="str">
        <f t="shared" si="191"/>
        <v>enero</v>
      </c>
    </row>
    <row r="6497" spans="1:14" ht="12.95" customHeight="1" x14ac:dyDescent="0.25">
      <c r="A6497" s="60" t="str">
        <f t="shared" si="190"/>
        <v>ene-18</v>
      </c>
      <c r="B6497" s="61">
        <v>43104</v>
      </c>
      <c r="C6497" s="47">
        <v>457</v>
      </c>
      <c r="D6497" s="220" t="str">
        <f>IFERROR(VLOOKUP(C6497,Planning!$C$6:$J$248,8,FALSE),"")</f>
        <v/>
      </c>
      <c r="E6497" s="64"/>
      <c r="F6497" s="65" t="s">
        <v>838</v>
      </c>
      <c r="G6497" s="66"/>
      <c r="H6497" s="67"/>
      <c r="I6497" s="216">
        <v>162.15611899999999</v>
      </c>
      <c r="J6497" s="86">
        <v>30.919</v>
      </c>
      <c r="K6497" s="129">
        <f t="shared" si="192"/>
        <v>5.2445460396519934</v>
      </c>
      <c r="L6497" s="60" t="str">
        <f>IFERROR(VLOOKUP(C6497,Planning!$C$6:$H$705,3,FALSE),"")</f>
        <v>WEWORK</v>
      </c>
      <c r="M6497" s="60" t="str">
        <f>IFERROR(VLOOKUP(C6497,Planning!$C$6:$H$705,5,FALSE),"")</f>
        <v>LATAM-Bonanza Chair-WW-CH-MEC-6850-A</v>
      </c>
      <c r="N6497" s="800" t="str">
        <f t="shared" si="191"/>
        <v>enero</v>
      </c>
    </row>
    <row r="6498" spans="1:14" ht="12.95" customHeight="1" x14ac:dyDescent="0.25">
      <c r="A6498" s="60" t="str">
        <f t="shared" si="190"/>
        <v>ene-18</v>
      </c>
      <c r="B6498" s="61">
        <v>43104</v>
      </c>
      <c r="C6498" s="47">
        <v>458</v>
      </c>
      <c r="D6498" s="220" t="str">
        <f>IFERROR(VLOOKUP(C6498,Planning!$C$6:$J$248,8,FALSE),"")</f>
        <v/>
      </c>
      <c r="E6498" s="64"/>
      <c r="F6498" s="65" t="s">
        <v>838</v>
      </c>
      <c r="G6498" s="66"/>
      <c r="H6498" s="67"/>
      <c r="I6498" s="216">
        <v>972.93671600000005</v>
      </c>
      <c r="J6498" s="86">
        <v>30.919</v>
      </c>
      <c r="K6498" s="129">
        <f t="shared" si="192"/>
        <v>31.46727630259711</v>
      </c>
      <c r="L6498" s="60" t="str">
        <f>IFERROR(VLOOKUP(C6498,Planning!$C$6:$H$705,3,FALSE),"")</f>
        <v>WEWORK</v>
      </c>
      <c r="M6498" s="60" t="str">
        <f>IFERROR(VLOOKUP(C6498,Planning!$C$6:$H$705,5,FALSE),"")</f>
        <v>LATAM-Bonanza Chair-WW-CH-MEC-6850-B</v>
      </c>
      <c r="N6498" s="800" t="str">
        <f t="shared" si="191"/>
        <v>enero</v>
      </c>
    </row>
    <row r="6499" spans="1:14" ht="12.95" customHeight="1" x14ac:dyDescent="0.25">
      <c r="A6499" s="60" t="str">
        <f t="shared" si="190"/>
        <v>ene-18</v>
      </c>
      <c r="B6499" s="61">
        <v>43104</v>
      </c>
      <c r="C6499" s="47">
        <v>458</v>
      </c>
      <c r="D6499" s="220" t="str">
        <f>IFERROR(VLOOKUP(C6499,Planning!$C$6:$J$248,8,FALSE),"")</f>
        <v/>
      </c>
      <c r="E6499" s="64"/>
      <c r="F6499" s="65" t="s">
        <v>468</v>
      </c>
      <c r="G6499" s="66"/>
      <c r="H6499" s="67"/>
      <c r="I6499" s="216">
        <v>2270.4999899999998</v>
      </c>
      <c r="J6499" s="86">
        <v>30.919</v>
      </c>
      <c r="K6499" s="129">
        <f t="shared" si="192"/>
        <v>73.43381060189526</v>
      </c>
      <c r="L6499" s="60" t="str">
        <f>IFERROR(VLOOKUP(C6499,Planning!$C$6:$H$705,3,FALSE),"")</f>
        <v>WEWORK</v>
      </c>
      <c r="M6499" s="60" t="str">
        <f>IFERROR(VLOOKUP(C6499,Planning!$C$6:$H$705,5,FALSE),"")</f>
        <v>LATAM-Bonanza Chair-WW-CH-MEC-6850-B</v>
      </c>
      <c r="N6499" s="800" t="str">
        <f t="shared" si="191"/>
        <v>enero</v>
      </c>
    </row>
    <row r="6500" spans="1:14" ht="12.95" customHeight="1" x14ac:dyDescent="0.25">
      <c r="A6500" s="60" t="str">
        <f t="shared" si="190"/>
        <v>ene-18</v>
      </c>
      <c r="B6500" s="61">
        <v>43104</v>
      </c>
      <c r="C6500" s="47">
        <v>431</v>
      </c>
      <c r="D6500" s="220" t="str">
        <f>IFERROR(VLOOKUP(C6500,Planning!$C$6:$J$248,8,FALSE),"")</f>
        <v/>
      </c>
      <c r="E6500" s="64"/>
      <c r="F6500" s="65" t="s">
        <v>468</v>
      </c>
      <c r="G6500" s="66"/>
      <c r="H6500" s="67"/>
      <c r="I6500" s="216">
        <v>2270.4999899999998</v>
      </c>
      <c r="J6500" s="86">
        <v>30.919</v>
      </c>
      <c r="K6500" s="129">
        <f t="shared" si="192"/>
        <v>73.43381060189526</v>
      </c>
      <c r="L6500" s="60" t="str">
        <f>IFERROR(VLOOKUP(C6500,Planning!$C$6:$H$705,3,FALSE),"")</f>
        <v>WEWORK</v>
      </c>
      <c r="M6500" s="60" t="str">
        <f>IFERROR(VLOOKUP(C6500,Planning!$C$6:$H$705,5,FALSE),"")</f>
        <v>EMEA-Bonanza Chair-WW-CH-MEC-6850-B</v>
      </c>
      <c r="N6500" s="800" t="str">
        <f t="shared" si="191"/>
        <v>enero</v>
      </c>
    </row>
    <row r="6501" spans="1:14" ht="12.95" customHeight="1" x14ac:dyDescent="0.25">
      <c r="A6501" s="60" t="str">
        <f t="shared" si="190"/>
        <v>ene-18</v>
      </c>
      <c r="B6501" s="61">
        <v>43104</v>
      </c>
      <c r="C6501" s="47">
        <v>431</v>
      </c>
      <c r="D6501" s="220" t="str">
        <f>IFERROR(VLOOKUP(C6501,Planning!$C$6:$J$248,8,FALSE),"")</f>
        <v/>
      </c>
      <c r="E6501" s="64"/>
      <c r="F6501" s="65" t="s">
        <v>838</v>
      </c>
      <c r="G6501" s="66"/>
      <c r="H6501" s="67"/>
      <c r="I6501" s="216">
        <v>972.93671600000005</v>
      </c>
      <c r="J6501" s="86">
        <v>30.919</v>
      </c>
      <c r="K6501" s="129">
        <f t="shared" si="192"/>
        <v>31.46727630259711</v>
      </c>
      <c r="L6501" s="60" t="str">
        <f>IFERROR(VLOOKUP(C6501,Planning!$C$6:$H$705,3,FALSE),"")</f>
        <v>WEWORK</v>
      </c>
      <c r="M6501" s="60" t="str">
        <f>IFERROR(VLOOKUP(C6501,Planning!$C$6:$H$705,5,FALSE),"")</f>
        <v>EMEA-Bonanza Chair-WW-CH-MEC-6850-B</v>
      </c>
      <c r="N6501" s="800" t="str">
        <f t="shared" si="191"/>
        <v>enero</v>
      </c>
    </row>
    <row r="6502" spans="1:14" ht="12.95" customHeight="1" x14ac:dyDescent="0.25">
      <c r="A6502" s="60" t="str">
        <f t="shared" si="190"/>
        <v>ene-18</v>
      </c>
      <c r="B6502" s="61">
        <v>43104</v>
      </c>
      <c r="C6502" s="47">
        <v>519</v>
      </c>
      <c r="D6502" s="220" t="str">
        <f>IFERROR(VLOOKUP(C6502,Planning!$C$6:$J$248,8,FALSE),"")</f>
        <v/>
      </c>
      <c r="E6502" s="64"/>
      <c r="F6502" s="65" t="s">
        <v>187</v>
      </c>
      <c r="G6502" s="66"/>
      <c r="H6502" s="67"/>
      <c r="I6502" s="216">
        <v>539.22</v>
      </c>
      <c r="J6502" s="86">
        <v>30.919</v>
      </c>
      <c r="K6502" s="129">
        <f t="shared" si="192"/>
        <v>17.439761958666192</v>
      </c>
      <c r="L6502" s="60" t="str">
        <f>IFERROR(VLOOKUP(C6502,Planning!$C$6:$H$705,3,FALSE),"")</f>
        <v>Maderas Collective</v>
      </c>
      <c r="M6502" s="60" t="str">
        <f>IFERROR(VLOOKUP(C6502,Planning!$C$6:$H$705,5,FALSE),"")</f>
        <v>Muestra BQ-01 - Holler</v>
      </c>
      <c r="N6502" s="800" t="str">
        <f t="shared" si="191"/>
        <v>enero</v>
      </c>
    </row>
    <row r="6503" spans="1:14" ht="12.95" customHeight="1" x14ac:dyDescent="0.25">
      <c r="A6503" s="60" t="str">
        <f t="shared" si="190"/>
        <v>ene-18</v>
      </c>
      <c r="B6503" s="61">
        <v>43104</v>
      </c>
      <c r="C6503" s="47">
        <v>430</v>
      </c>
      <c r="D6503" s="220" t="str">
        <f>IFERROR(VLOOKUP(C6503,Planning!$C$6:$J$248,8,FALSE),"")</f>
        <v/>
      </c>
      <c r="E6503" s="64"/>
      <c r="F6503" s="65" t="s">
        <v>399</v>
      </c>
      <c r="G6503" s="66"/>
      <c r="H6503" s="67"/>
      <c r="I6503" s="216">
        <v>1222.947598</v>
      </c>
      <c r="J6503" s="86">
        <v>30.919</v>
      </c>
      <c r="K6503" s="129">
        <f t="shared" si="192"/>
        <v>39.553271386526085</v>
      </c>
      <c r="L6503" s="60" t="str">
        <f>IFERROR(VLOOKUP(C6503,Planning!$C$6:$H$705,3,FALSE),"")</f>
        <v>WEWORK</v>
      </c>
      <c r="M6503" s="60" t="str">
        <f>IFERROR(VLOOKUP(C6503,Planning!$C$6:$H$705,5,FALSE),"")</f>
        <v>EMEA-Bonanza Chair-WW-CH-MEC-6850-A</v>
      </c>
      <c r="N6503" s="800" t="str">
        <f t="shared" si="191"/>
        <v>enero</v>
      </c>
    </row>
    <row r="6504" spans="1:14" ht="12.95" customHeight="1" x14ac:dyDescent="0.25">
      <c r="A6504" s="60" t="str">
        <f t="shared" si="190"/>
        <v>ene-18</v>
      </c>
      <c r="B6504" s="61">
        <v>43104</v>
      </c>
      <c r="C6504" s="47">
        <v>430</v>
      </c>
      <c r="D6504" s="220" t="str">
        <f>IFERROR(VLOOKUP(C6504,Planning!$C$6:$J$248,8,FALSE),"")</f>
        <v/>
      </c>
      <c r="E6504" s="64"/>
      <c r="F6504" s="65" t="s">
        <v>400</v>
      </c>
      <c r="G6504" s="66"/>
      <c r="H6504" s="67"/>
      <c r="I6504" s="216">
        <v>1932.0220609999999</v>
      </c>
      <c r="J6504" s="86">
        <v>30.919</v>
      </c>
      <c r="K6504" s="129">
        <f t="shared" si="192"/>
        <v>62.486563634011446</v>
      </c>
      <c r="L6504" s="60" t="str">
        <f>IFERROR(VLOOKUP(C6504,Planning!$C$6:$H$705,3,FALSE),"")</f>
        <v>WEWORK</v>
      </c>
      <c r="M6504" s="60" t="str">
        <f>IFERROR(VLOOKUP(C6504,Planning!$C$6:$H$705,5,FALSE),"")</f>
        <v>EMEA-Bonanza Chair-WW-CH-MEC-6850-A</v>
      </c>
      <c r="N6504" s="800" t="str">
        <f t="shared" si="191"/>
        <v>enero</v>
      </c>
    </row>
    <row r="6505" spans="1:14" ht="12.95" customHeight="1" x14ac:dyDescent="0.25">
      <c r="A6505" s="60" t="str">
        <f t="shared" si="190"/>
        <v>ene-18</v>
      </c>
      <c r="B6505" s="61">
        <v>43105</v>
      </c>
      <c r="C6505" s="47">
        <v>415</v>
      </c>
      <c r="D6505" s="220" t="str">
        <f>IFERROR(VLOOKUP(C6505,Planning!$C$6:$J$248,8,FALSE),"")</f>
        <v/>
      </c>
      <c r="E6505" s="64"/>
      <c r="F6505" s="65" t="s">
        <v>753</v>
      </c>
      <c r="G6505" s="66"/>
      <c r="H6505" s="67"/>
      <c r="I6505" s="216">
        <v>3004.8656430000001</v>
      </c>
      <c r="J6505" s="86">
        <v>30.919</v>
      </c>
      <c r="K6505" s="129">
        <f t="shared" si="192"/>
        <v>97.185084996280608</v>
      </c>
      <c r="L6505" s="60" t="str">
        <f>IFERROR(VLOOKUP(C6505,Planning!$C$6:$H$705,3,FALSE),"")</f>
        <v>WEWORK</v>
      </c>
      <c r="M6505" s="60" t="str">
        <f>IFERROR(VLOOKUP(C6505,Planning!$C$6:$H$705,5,FALSE),"")</f>
        <v>EC-Bonanza Chair-WW-CH-MEC-6850-B</v>
      </c>
      <c r="N6505" s="800" t="str">
        <f t="shared" si="191"/>
        <v>enero</v>
      </c>
    </row>
    <row r="6506" spans="1:14" ht="12.95" customHeight="1" x14ac:dyDescent="0.25">
      <c r="A6506" s="60" t="str">
        <f t="shared" si="190"/>
        <v>ene-18</v>
      </c>
      <c r="B6506" s="61">
        <v>43105</v>
      </c>
      <c r="C6506" s="47">
        <v>415</v>
      </c>
      <c r="D6506" s="220" t="str">
        <f>IFERROR(VLOOKUP(C6506,Planning!$C$6:$J$248,8,FALSE),"")</f>
        <v/>
      </c>
      <c r="E6506" s="64"/>
      <c r="F6506" s="65" t="s">
        <v>752</v>
      </c>
      <c r="G6506" s="66"/>
      <c r="H6506" s="67"/>
      <c r="I6506" s="216">
        <v>6335.4363640000001</v>
      </c>
      <c r="J6506" s="86">
        <v>30.919</v>
      </c>
      <c r="K6506" s="129">
        <f t="shared" si="192"/>
        <v>204.90431010058541</v>
      </c>
      <c r="L6506" s="60" t="str">
        <f>IFERROR(VLOOKUP(C6506,Planning!$C$6:$H$705,3,FALSE),"")</f>
        <v>WEWORK</v>
      </c>
      <c r="M6506" s="60" t="str">
        <f>IFERROR(VLOOKUP(C6506,Planning!$C$6:$H$705,5,FALSE),"")</f>
        <v>EC-Bonanza Chair-WW-CH-MEC-6850-B</v>
      </c>
      <c r="N6506" s="800" t="str">
        <f t="shared" si="191"/>
        <v>enero</v>
      </c>
    </row>
    <row r="6507" spans="1:14" ht="12.95" customHeight="1" x14ac:dyDescent="0.25">
      <c r="A6507" s="60" t="str">
        <f t="shared" si="190"/>
        <v>ene-18</v>
      </c>
      <c r="B6507" s="61">
        <v>43105</v>
      </c>
      <c r="C6507" s="47">
        <v>430</v>
      </c>
      <c r="D6507" s="220" t="str">
        <f>IFERROR(VLOOKUP(C6507,Planning!$C$6:$J$248,8,FALSE),"")</f>
        <v/>
      </c>
      <c r="E6507" s="64"/>
      <c r="F6507" s="65" t="s">
        <v>753</v>
      </c>
      <c r="G6507" s="66"/>
      <c r="H6507" s="67"/>
      <c r="I6507" s="216">
        <v>3004.8656430000001</v>
      </c>
      <c r="J6507" s="86">
        <v>30.919</v>
      </c>
      <c r="K6507" s="129">
        <f t="shared" si="192"/>
        <v>97.185084996280608</v>
      </c>
      <c r="L6507" s="60" t="str">
        <f>IFERROR(VLOOKUP(C6507,Planning!$C$6:$H$705,3,FALSE),"")</f>
        <v>WEWORK</v>
      </c>
      <c r="M6507" s="60" t="str">
        <f>IFERROR(VLOOKUP(C6507,Planning!$C$6:$H$705,5,FALSE),"")</f>
        <v>EMEA-Bonanza Chair-WW-CH-MEC-6850-A</v>
      </c>
      <c r="N6507" s="800" t="str">
        <f t="shared" si="191"/>
        <v>enero</v>
      </c>
    </row>
    <row r="6508" spans="1:14" ht="12.95" customHeight="1" x14ac:dyDescent="0.25">
      <c r="A6508" s="60" t="str">
        <f t="shared" si="190"/>
        <v>ene-18</v>
      </c>
      <c r="B6508" s="61">
        <v>43105</v>
      </c>
      <c r="C6508" s="47">
        <v>430</v>
      </c>
      <c r="D6508" s="220" t="str">
        <f>IFERROR(VLOOKUP(C6508,Planning!$C$6:$J$248,8,FALSE),"")</f>
        <v/>
      </c>
      <c r="E6508" s="64"/>
      <c r="F6508" s="65" t="s">
        <v>752</v>
      </c>
      <c r="G6508" s="66"/>
      <c r="H6508" s="67"/>
      <c r="I6508" s="216">
        <v>9503.1545459999998</v>
      </c>
      <c r="J6508" s="86">
        <v>30.919</v>
      </c>
      <c r="K6508" s="129">
        <f t="shared" si="192"/>
        <v>307.35646515087808</v>
      </c>
      <c r="L6508" s="60" t="str">
        <f>IFERROR(VLOOKUP(C6508,Planning!$C$6:$H$705,3,FALSE),"")</f>
        <v>WEWORK</v>
      </c>
      <c r="M6508" s="60" t="str">
        <f>IFERROR(VLOOKUP(C6508,Planning!$C$6:$H$705,5,FALSE),"")</f>
        <v>EMEA-Bonanza Chair-WW-CH-MEC-6850-A</v>
      </c>
      <c r="N6508" s="800" t="str">
        <f t="shared" si="191"/>
        <v>enero</v>
      </c>
    </row>
    <row r="6509" spans="1:14" ht="12.95" customHeight="1" x14ac:dyDescent="0.25">
      <c r="A6509" s="60" t="str">
        <f t="shared" si="190"/>
        <v>ene-18</v>
      </c>
      <c r="B6509" s="61">
        <v>43105</v>
      </c>
      <c r="C6509" s="47">
        <v>429</v>
      </c>
      <c r="D6509" s="220" t="str">
        <f>IFERROR(VLOOKUP(C6509,Planning!$C$6:$J$248,8,FALSE),"")</f>
        <v/>
      </c>
      <c r="E6509" s="64"/>
      <c r="F6509" s="65" t="s">
        <v>753</v>
      </c>
      <c r="G6509" s="66"/>
      <c r="H6509" s="67"/>
      <c r="I6509" s="216">
        <v>9014.5969280000008</v>
      </c>
      <c r="J6509" s="86">
        <v>30.919</v>
      </c>
      <c r="K6509" s="129">
        <f t="shared" si="192"/>
        <v>291.55525495649925</v>
      </c>
      <c r="L6509" s="60" t="str">
        <f>IFERROR(VLOOKUP(C6509,Planning!$C$6:$H$705,3,FALSE),"")</f>
        <v>WEWORK</v>
      </c>
      <c r="M6509" s="60" t="str">
        <f>IFERROR(VLOOKUP(C6509,Planning!$C$6:$H$705,5,FALSE),"")</f>
        <v>EMEA-Leon Dining Chair WW-CH-MEC-6849-B</v>
      </c>
      <c r="N6509" s="800" t="str">
        <f t="shared" si="191"/>
        <v>enero</v>
      </c>
    </row>
    <row r="6510" spans="1:14" ht="12.95" customHeight="1" x14ac:dyDescent="0.25">
      <c r="A6510" s="60" t="str">
        <f t="shared" si="190"/>
        <v>ene-18</v>
      </c>
      <c r="B6510" s="61">
        <v>43105</v>
      </c>
      <c r="C6510" s="47">
        <v>429</v>
      </c>
      <c r="D6510" s="220" t="str">
        <f>IFERROR(VLOOKUP(C6510,Planning!$C$6:$J$248,8,FALSE),"")</f>
        <v/>
      </c>
      <c r="E6510" s="64"/>
      <c r="F6510" s="65" t="s">
        <v>751</v>
      </c>
      <c r="G6510" s="66"/>
      <c r="H6510" s="67"/>
      <c r="I6510" s="216">
        <v>30606.813980999999</v>
      </c>
      <c r="J6510" s="86">
        <v>30.919</v>
      </c>
      <c r="K6510" s="129">
        <f t="shared" si="192"/>
        <v>989.9031010381965</v>
      </c>
      <c r="L6510" s="60" t="str">
        <f>IFERROR(VLOOKUP(C6510,Planning!$C$6:$H$705,3,FALSE),"")</f>
        <v>WEWORK</v>
      </c>
      <c r="M6510" s="60" t="str">
        <f>IFERROR(VLOOKUP(C6510,Planning!$C$6:$H$705,5,FALSE),"")</f>
        <v>EMEA-Leon Dining Chair WW-CH-MEC-6849-B</v>
      </c>
      <c r="N6510" s="800" t="str">
        <f t="shared" si="191"/>
        <v>enero</v>
      </c>
    </row>
    <row r="6511" spans="1:14" ht="12.95" customHeight="1" x14ac:dyDescent="0.25">
      <c r="A6511" s="60" t="str">
        <f t="shared" si="190"/>
        <v>ene-18</v>
      </c>
      <c r="B6511" s="61">
        <v>43105</v>
      </c>
      <c r="C6511" s="47">
        <v>458</v>
      </c>
      <c r="D6511" s="220" t="str">
        <f>IFERROR(VLOOKUP(C6511,Planning!$C$6:$J$248,8,FALSE),"")</f>
        <v/>
      </c>
      <c r="E6511" s="64"/>
      <c r="F6511" s="65" t="s">
        <v>753</v>
      </c>
      <c r="G6511" s="66"/>
      <c r="H6511" s="67"/>
      <c r="I6511" s="216">
        <v>3004.8656430000001</v>
      </c>
      <c r="J6511" s="86">
        <v>30.919</v>
      </c>
      <c r="K6511" s="129">
        <f t="shared" ref="K6511:K6530" si="193">IFERROR(I6511/J6511,0)</f>
        <v>97.185084996280608</v>
      </c>
      <c r="L6511" s="60" t="str">
        <f>IFERROR(VLOOKUP(C6511,Planning!$C$6:$H$705,3,FALSE),"")</f>
        <v>WEWORK</v>
      </c>
      <c r="M6511" s="60" t="str">
        <f>IFERROR(VLOOKUP(C6511,Planning!$C$6:$H$705,5,FALSE),"")</f>
        <v>LATAM-Bonanza Chair-WW-CH-MEC-6850-B</v>
      </c>
      <c r="N6511" s="800" t="str">
        <f t="shared" si="191"/>
        <v>enero</v>
      </c>
    </row>
    <row r="6512" spans="1:14" ht="12.95" customHeight="1" x14ac:dyDescent="0.25">
      <c r="A6512" s="60" t="str">
        <f t="shared" si="190"/>
        <v>ene-18</v>
      </c>
      <c r="B6512" s="61">
        <v>43105</v>
      </c>
      <c r="C6512" s="47">
        <v>458</v>
      </c>
      <c r="D6512" s="220" t="str">
        <f>IFERROR(VLOOKUP(C6512,Planning!$C$6:$J$248,8,FALSE),"")</f>
        <v/>
      </c>
      <c r="E6512" s="64"/>
      <c r="F6512" s="65" t="s">
        <v>752</v>
      </c>
      <c r="G6512" s="66"/>
      <c r="H6512" s="67"/>
      <c r="I6512" s="216">
        <v>9503.1545459999998</v>
      </c>
      <c r="J6512" s="86">
        <v>30.919</v>
      </c>
      <c r="K6512" s="129">
        <f t="shared" si="193"/>
        <v>307.35646515087808</v>
      </c>
      <c r="L6512" s="60" t="str">
        <f>IFERROR(VLOOKUP(C6512,Planning!$C$6:$H$705,3,FALSE),"")</f>
        <v>WEWORK</v>
      </c>
      <c r="M6512" s="60" t="str">
        <f>IFERROR(VLOOKUP(C6512,Planning!$C$6:$H$705,5,FALSE),"")</f>
        <v>LATAM-Bonanza Chair-WW-CH-MEC-6850-B</v>
      </c>
      <c r="N6512" s="800" t="str">
        <f t="shared" si="191"/>
        <v>enero</v>
      </c>
    </row>
    <row r="6513" spans="1:14" ht="12.95" customHeight="1" x14ac:dyDescent="0.25">
      <c r="A6513" s="60" t="str">
        <f t="shared" si="190"/>
        <v>ene-18</v>
      </c>
      <c r="B6513" s="61">
        <v>43105</v>
      </c>
      <c r="C6513" s="47">
        <v>458</v>
      </c>
      <c r="D6513" s="220" t="str">
        <f>IFERROR(VLOOKUP(C6513,Planning!$C$6:$J$248,8,FALSE),"")</f>
        <v/>
      </c>
      <c r="E6513" s="64"/>
      <c r="F6513" s="65" t="s">
        <v>34</v>
      </c>
      <c r="G6513" s="66"/>
      <c r="H6513" s="67"/>
      <c r="I6513" s="216">
        <v>-39.246589999999998</v>
      </c>
      <c r="J6513" s="86">
        <v>30.919</v>
      </c>
      <c r="K6513" s="129">
        <f t="shared" si="193"/>
        <v>-1.2693356835602703</v>
      </c>
      <c r="L6513" s="60" t="str">
        <f>IFERROR(VLOOKUP(C6513,Planning!$C$6:$H$705,3,FALSE),"")</f>
        <v>WEWORK</v>
      </c>
      <c r="M6513" s="60" t="str">
        <f>IFERROR(VLOOKUP(C6513,Planning!$C$6:$H$705,5,FALSE),"")</f>
        <v>LATAM-Bonanza Chair-WW-CH-MEC-6850-B</v>
      </c>
      <c r="N6513" s="800" t="str">
        <f t="shared" si="191"/>
        <v>enero</v>
      </c>
    </row>
    <row r="6514" spans="1:14" ht="12.95" customHeight="1" x14ac:dyDescent="0.25">
      <c r="A6514" s="60" t="str">
        <f t="shared" si="190"/>
        <v>ene-18</v>
      </c>
      <c r="B6514" s="61">
        <v>43105</v>
      </c>
      <c r="C6514" s="47">
        <v>458</v>
      </c>
      <c r="D6514" s="220" t="str">
        <f>IFERROR(VLOOKUP(C6514,Planning!$C$6:$J$248,8,FALSE),"")</f>
        <v/>
      </c>
      <c r="E6514" s="64"/>
      <c r="F6514" s="65" t="s">
        <v>752</v>
      </c>
      <c r="G6514" s="66"/>
      <c r="H6514" s="67"/>
      <c r="I6514" s="216">
        <v>-9503.1545459999998</v>
      </c>
      <c r="J6514" s="86">
        <v>30.919</v>
      </c>
      <c r="K6514" s="129">
        <f t="shared" si="193"/>
        <v>-307.35646515087808</v>
      </c>
      <c r="L6514" s="60" t="str">
        <f>IFERROR(VLOOKUP(C6514,Planning!$C$6:$H$705,3,FALSE),"")</f>
        <v>WEWORK</v>
      </c>
      <c r="M6514" s="60" t="str">
        <f>IFERROR(VLOOKUP(C6514,Planning!$C$6:$H$705,5,FALSE),"")</f>
        <v>LATAM-Bonanza Chair-WW-CH-MEC-6850-B</v>
      </c>
      <c r="N6514" s="800" t="str">
        <f t="shared" si="191"/>
        <v>enero</v>
      </c>
    </row>
    <row r="6515" spans="1:14" ht="12.95" customHeight="1" x14ac:dyDescent="0.25">
      <c r="A6515" s="60" t="str">
        <f t="shared" si="190"/>
        <v>ene-18</v>
      </c>
      <c r="B6515" s="61">
        <v>43105</v>
      </c>
      <c r="C6515" s="47">
        <v>458</v>
      </c>
      <c r="D6515" s="220" t="str">
        <f>IFERROR(VLOOKUP(C6515,Planning!$C$6:$J$248,8,FALSE),"")</f>
        <v/>
      </c>
      <c r="E6515" s="64"/>
      <c r="F6515" s="65" t="s">
        <v>34</v>
      </c>
      <c r="G6515" s="66"/>
      <c r="H6515" s="67"/>
      <c r="I6515" s="216">
        <v>38.269345000000001</v>
      </c>
      <c r="J6515" s="86">
        <v>30.919</v>
      </c>
      <c r="K6515" s="129">
        <f t="shared" si="193"/>
        <v>1.2377290662699312</v>
      </c>
      <c r="L6515" s="60" t="str">
        <f>IFERROR(VLOOKUP(C6515,Planning!$C$6:$H$705,3,FALSE),"")</f>
        <v>WEWORK</v>
      </c>
      <c r="M6515" s="60" t="str">
        <f>IFERROR(VLOOKUP(C6515,Planning!$C$6:$H$705,5,FALSE),"")</f>
        <v>LATAM-Bonanza Chair-WW-CH-MEC-6850-B</v>
      </c>
      <c r="N6515" s="800" t="str">
        <f t="shared" si="191"/>
        <v>enero</v>
      </c>
    </row>
    <row r="6516" spans="1:14" ht="12.95" customHeight="1" x14ac:dyDescent="0.25">
      <c r="A6516" s="60" t="str">
        <f t="shared" si="190"/>
        <v>ene-18</v>
      </c>
      <c r="B6516" s="61">
        <v>43105</v>
      </c>
      <c r="C6516" s="47">
        <v>458</v>
      </c>
      <c r="D6516" s="220" t="str">
        <f>IFERROR(VLOOKUP(C6516,Planning!$C$6:$J$248,8,FALSE),"")</f>
        <v/>
      </c>
      <c r="E6516" s="64"/>
      <c r="F6516" s="65" t="s">
        <v>752</v>
      </c>
      <c r="G6516" s="66"/>
      <c r="H6516" s="67"/>
      <c r="I6516" s="216">
        <v>9503.1545459999998</v>
      </c>
      <c r="J6516" s="86">
        <v>30.919</v>
      </c>
      <c r="K6516" s="129">
        <f t="shared" si="193"/>
        <v>307.35646515087808</v>
      </c>
      <c r="L6516" s="60" t="str">
        <f>IFERROR(VLOOKUP(C6516,Planning!$C$6:$H$705,3,FALSE),"")</f>
        <v>WEWORK</v>
      </c>
      <c r="M6516" s="60" t="str">
        <f>IFERROR(VLOOKUP(C6516,Planning!$C$6:$H$705,5,FALSE),"")</f>
        <v>LATAM-Bonanza Chair-WW-CH-MEC-6850-B</v>
      </c>
      <c r="N6516" s="800" t="str">
        <f t="shared" si="191"/>
        <v>enero</v>
      </c>
    </row>
    <row r="6517" spans="1:14" ht="12.95" customHeight="1" x14ac:dyDescent="0.25">
      <c r="A6517" s="60" t="str">
        <f t="shared" si="190"/>
        <v>ene-18</v>
      </c>
      <c r="B6517" s="61">
        <v>43108</v>
      </c>
      <c r="C6517" s="47">
        <v>515</v>
      </c>
      <c r="D6517" s="220" t="str">
        <f>IFERROR(VLOOKUP(C6517,Planning!$C$6:$J$248,8,FALSE),"")</f>
        <v/>
      </c>
      <c r="E6517" s="64"/>
      <c r="F6517" s="65" t="s">
        <v>323</v>
      </c>
      <c r="G6517" s="66"/>
      <c r="H6517" s="67"/>
      <c r="I6517" s="216">
        <v>10.145932</v>
      </c>
      <c r="J6517" s="86">
        <v>30.919</v>
      </c>
      <c r="K6517" s="129">
        <f t="shared" si="193"/>
        <v>0.32814554157637699</v>
      </c>
      <c r="L6517" s="60" t="str">
        <f>IFERROR(VLOOKUP(C6517,Planning!$C$6:$H$705,3,FALSE),"")</f>
        <v>Canoe Westfield (Reposition)</v>
      </c>
      <c r="M6517" s="60" t="str">
        <f>IFERROR(VLOOKUP(C6517,Planning!$C$6:$H$705,5,FALSE),"")</f>
        <v>CH 115 Chair , Teak &amp; Metal (Lounge Chair)</v>
      </c>
      <c r="N6517" s="800" t="str">
        <f t="shared" si="191"/>
        <v>enero</v>
      </c>
    </row>
    <row r="6518" spans="1:14" ht="12.95" customHeight="1" x14ac:dyDescent="0.25">
      <c r="A6518" s="60" t="str">
        <f t="shared" si="190"/>
        <v>ene-18</v>
      </c>
      <c r="B6518" s="61">
        <v>43108</v>
      </c>
      <c r="C6518" s="47">
        <v>544</v>
      </c>
      <c r="D6518" s="220" t="str">
        <f>IFERROR(VLOOKUP(C6518,Planning!$C$6:$J$248,8,FALSE),"")</f>
        <v/>
      </c>
      <c r="E6518" s="64"/>
      <c r="F6518" s="750" t="s">
        <v>98</v>
      </c>
      <c r="G6518" s="66"/>
      <c r="H6518" s="67"/>
      <c r="I6518" s="216">
        <v>49.597828</v>
      </c>
      <c r="J6518" s="86">
        <v>30.919</v>
      </c>
      <c r="K6518" s="129">
        <f t="shared" si="193"/>
        <v>1.6041213493321258</v>
      </c>
      <c r="L6518" s="60" t="str">
        <f>IFERROR(VLOOKUP(C6518,Planning!$C$6:$H$705,3,FALSE),"")</f>
        <v>Industrious Maderas</v>
      </c>
      <c r="M6518" s="60" t="str">
        <f>IFERROR(VLOOKUP(C6518,Planning!$C$6:$H$705,5,FALSE),"")</f>
        <v>SF-01  Prototipo Sofa</v>
      </c>
      <c r="N6518" s="800" t="str">
        <f t="shared" si="191"/>
        <v>enero</v>
      </c>
    </row>
    <row r="6519" spans="1:14" ht="12.95" customHeight="1" x14ac:dyDescent="0.25">
      <c r="A6519" s="60" t="str">
        <f t="shared" si="190"/>
        <v>ene-18</v>
      </c>
      <c r="B6519" s="61">
        <v>43109</v>
      </c>
      <c r="C6519" s="47">
        <v>456</v>
      </c>
      <c r="D6519" s="220" t="str">
        <f>IFERROR(VLOOKUP(C6519,Planning!$C$6:$J$248,8,FALSE),"")</f>
        <v/>
      </c>
      <c r="E6519" s="64"/>
      <c r="F6519" s="65" t="s">
        <v>384</v>
      </c>
      <c r="G6519" s="66"/>
      <c r="H6519" s="67"/>
      <c r="I6519" s="216">
        <v>3.121731</v>
      </c>
      <c r="J6519" s="86">
        <v>30.919</v>
      </c>
      <c r="K6519" s="129">
        <f t="shared" si="193"/>
        <v>0.10096481128108929</v>
      </c>
      <c r="L6519" s="60" t="str">
        <f>IFERROR(VLOOKUP(C6519,Planning!$C$6:$H$705,3,FALSE),"")</f>
        <v>Canoe Westfield (Reposition)</v>
      </c>
      <c r="M6519" s="60" t="str">
        <f>IFERROR(VLOOKUP(C6519,Planning!$C$6:$H$705,5,FALSE),"")</f>
        <v>CH-15-CH Indoor Bar Stool - Counter Height</v>
      </c>
      <c r="N6519" s="800" t="str">
        <f t="shared" si="191"/>
        <v>enero</v>
      </c>
    </row>
    <row r="6520" spans="1:14" ht="12.95" customHeight="1" x14ac:dyDescent="0.25">
      <c r="A6520" s="60" t="str">
        <f t="shared" si="190"/>
        <v>ene-18</v>
      </c>
      <c r="B6520" s="61">
        <v>43109</v>
      </c>
      <c r="C6520" s="47">
        <v>455</v>
      </c>
      <c r="D6520" s="220" t="str">
        <f>IFERROR(VLOOKUP(C6520,Planning!$C$6:$J$248,8,FALSE),"")</f>
        <v/>
      </c>
      <c r="E6520" s="64"/>
      <c r="F6520" s="65" t="s">
        <v>384</v>
      </c>
      <c r="G6520" s="66"/>
      <c r="H6520" s="67"/>
      <c r="I6520" s="216">
        <v>78.823710000000005</v>
      </c>
      <c r="J6520" s="86">
        <v>30.919</v>
      </c>
      <c r="K6520" s="129">
        <f t="shared" si="193"/>
        <v>2.5493615576182931</v>
      </c>
      <c r="L6520" s="60" t="str">
        <f>IFERROR(VLOOKUP(C6520,Planning!$C$6:$H$705,3,FALSE),"")</f>
        <v>Canoe Westfield (Reposition)</v>
      </c>
      <c r="M6520" s="60" t="str">
        <f>IFERROR(VLOOKUP(C6520,Planning!$C$6:$H$705,5,FALSE),"")</f>
        <v>CH-15 Indoor Bar Stool</v>
      </c>
      <c r="N6520" s="800" t="str">
        <f t="shared" si="191"/>
        <v>enero</v>
      </c>
    </row>
    <row r="6521" spans="1:14" ht="12.95" customHeight="1" x14ac:dyDescent="0.25">
      <c r="A6521" s="60" t="str">
        <f t="shared" si="190"/>
        <v>ene-18</v>
      </c>
      <c r="B6521" s="61">
        <v>43109</v>
      </c>
      <c r="C6521" s="47">
        <v>453</v>
      </c>
      <c r="D6521" s="220" t="str">
        <f>IFERROR(VLOOKUP(C6521,Planning!$C$6:$J$248,8,FALSE),"")</f>
        <v/>
      </c>
      <c r="E6521" s="64"/>
      <c r="F6521" s="65" t="s">
        <v>384</v>
      </c>
      <c r="G6521" s="66"/>
      <c r="H6521" s="67"/>
      <c r="I6521" s="216">
        <v>37.460773000000003</v>
      </c>
      <c r="J6521" s="86">
        <v>30.919</v>
      </c>
      <c r="K6521" s="129">
        <f t="shared" si="193"/>
        <v>1.2115777677156443</v>
      </c>
      <c r="L6521" s="60" t="str">
        <f>IFERROR(VLOOKUP(C6521,Planning!$C$6:$H$705,3,FALSE),"")</f>
        <v>Canoe Westfield (Reposition)</v>
      </c>
      <c r="M6521" s="60" t="str">
        <f>IFERROR(VLOOKUP(C6521,Planning!$C$6:$H$705,5,FALSE),"")</f>
        <v xml:space="preserve">CH-07 Indoor Bar Stool </v>
      </c>
      <c r="N6521" s="800" t="str">
        <f t="shared" si="191"/>
        <v>enero</v>
      </c>
    </row>
    <row r="6522" spans="1:14" ht="12.95" customHeight="1" x14ac:dyDescent="0.25">
      <c r="A6522" s="60" t="str">
        <f t="shared" si="190"/>
        <v>ene-18</v>
      </c>
      <c r="B6522" s="61">
        <v>43109</v>
      </c>
      <c r="C6522" s="47">
        <v>453</v>
      </c>
      <c r="D6522" s="220" t="str">
        <f>IFERROR(VLOOKUP(C6522,Planning!$C$6:$J$248,8,FALSE),"")</f>
        <v/>
      </c>
      <c r="E6522" s="64"/>
      <c r="F6522" s="65" t="s">
        <v>876</v>
      </c>
      <c r="G6522" s="66"/>
      <c r="H6522" s="67"/>
      <c r="I6522" s="216">
        <v>775</v>
      </c>
      <c r="J6522" s="86">
        <v>30.919</v>
      </c>
      <c r="K6522" s="129">
        <f t="shared" si="193"/>
        <v>25.065493709369644</v>
      </c>
      <c r="L6522" s="60" t="str">
        <f>IFERROR(VLOOKUP(C6522,Planning!$C$6:$H$705,3,FALSE),"")</f>
        <v>Canoe Westfield (Reposition)</v>
      </c>
      <c r="M6522" s="60" t="str">
        <f>IFERROR(VLOOKUP(C6522,Planning!$C$6:$H$705,5,FALSE),"")</f>
        <v xml:space="preserve">CH-07 Indoor Bar Stool </v>
      </c>
      <c r="N6522" s="800" t="str">
        <f t="shared" si="191"/>
        <v>enero</v>
      </c>
    </row>
    <row r="6523" spans="1:14" ht="12.95" customHeight="1" x14ac:dyDescent="0.25">
      <c r="A6523" s="60" t="str">
        <f t="shared" si="190"/>
        <v>ene-18</v>
      </c>
      <c r="B6523" s="61">
        <v>43109</v>
      </c>
      <c r="C6523" s="47">
        <v>455</v>
      </c>
      <c r="D6523" s="220" t="str">
        <f>IFERROR(VLOOKUP(C6523,Planning!$C$6:$J$248,8,FALSE),"")</f>
        <v/>
      </c>
      <c r="E6523" s="64"/>
      <c r="F6523" s="65" t="s">
        <v>876</v>
      </c>
      <c r="G6523" s="66"/>
      <c r="H6523" s="67"/>
      <c r="I6523" s="216">
        <v>775</v>
      </c>
      <c r="J6523" s="86">
        <v>30.919</v>
      </c>
      <c r="K6523" s="129">
        <f t="shared" si="193"/>
        <v>25.065493709369644</v>
      </c>
      <c r="L6523" s="60" t="str">
        <f>IFERROR(VLOOKUP(C6523,Planning!$C$6:$H$705,3,FALSE),"")</f>
        <v>Canoe Westfield (Reposition)</v>
      </c>
      <c r="M6523" s="60" t="str">
        <f>IFERROR(VLOOKUP(C6523,Planning!$C$6:$H$705,5,FALSE),"")</f>
        <v>CH-15 Indoor Bar Stool</v>
      </c>
      <c r="N6523" s="800" t="str">
        <f t="shared" si="191"/>
        <v>enero</v>
      </c>
    </row>
    <row r="6524" spans="1:14" ht="12.95" customHeight="1" x14ac:dyDescent="0.25">
      <c r="A6524" s="60" t="str">
        <f t="shared" si="190"/>
        <v>ene-18</v>
      </c>
      <c r="B6524" s="61">
        <v>43109</v>
      </c>
      <c r="C6524" s="47">
        <v>398</v>
      </c>
      <c r="D6524" s="220" t="str">
        <f>IFERROR(VLOOKUP(C6524,Planning!$C$6:$J$248,8,FALSE),"")</f>
        <v/>
      </c>
      <c r="E6524" s="64"/>
      <c r="F6524" s="65" t="s">
        <v>457</v>
      </c>
      <c r="G6524" s="66"/>
      <c r="H6524" s="67"/>
      <c r="I6524" s="216">
        <v>5738.0451430000003</v>
      </c>
      <c r="J6524" s="86">
        <v>30.919</v>
      </c>
      <c r="K6524" s="129">
        <f t="shared" si="193"/>
        <v>185.58314120767167</v>
      </c>
      <c r="L6524" s="60" t="str">
        <f>IFERROR(VLOOKUP(C6524,Planning!$C$6:$H$705,3,FALSE),"")</f>
        <v>WEWORK</v>
      </c>
      <c r="M6524" s="60" t="str">
        <f>IFERROR(VLOOKUP(C6524,Planning!$C$6:$H$705,5,FALSE),"")</f>
        <v>WC-Bonanza Chair-WW-CH-MEC-6850-A</v>
      </c>
      <c r="N6524" s="800" t="str">
        <f t="shared" si="191"/>
        <v>enero</v>
      </c>
    </row>
    <row r="6525" spans="1:14" ht="12.95" customHeight="1" x14ac:dyDescent="0.25">
      <c r="A6525" s="60" t="str">
        <f t="shared" si="190"/>
        <v>ene-18</v>
      </c>
      <c r="B6525" s="61">
        <v>43110</v>
      </c>
      <c r="C6525" s="47">
        <v>544</v>
      </c>
      <c r="D6525" s="220" t="str">
        <f>IFERROR(VLOOKUP(C6525,Planning!$C$6:$J$248,8,FALSE),"")</f>
        <v/>
      </c>
      <c r="E6525" s="64"/>
      <c r="F6525" s="749" t="s">
        <v>293</v>
      </c>
      <c r="G6525" s="66"/>
      <c r="H6525" s="67"/>
      <c r="I6525" s="216">
        <v>11.676863000000001</v>
      </c>
      <c r="J6525" s="86">
        <v>30.919</v>
      </c>
      <c r="K6525" s="129">
        <f t="shared" si="193"/>
        <v>0.37765978847957571</v>
      </c>
      <c r="L6525" s="60" t="str">
        <f>IFERROR(VLOOKUP(C6525,Planning!$C$6:$H$705,3,FALSE),"")</f>
        <v>Industrious Maderas</v>
      </c>
      <c r="M6525" s="60" t="str">
        <f>IFERROR(VLOOKUP(C6525,Planning!$C$6:$H$705,5,FALSE),"")</f>
        <v>SF-01  Prototipo Sofa</v>
      </c>
      <c r="N6525" s="800" t="str">
        <f t="shared" si="191"/>
        <v>enero</v>
      </c>
    </row>
    <row r="6526" spans="1:14" ht="12.95" customHeight="1" x14ac:dyDescent="0.25">
      <c r="A6526" s="60" t="str">
        <f t="shared" si="190"/>
        <v>ene-18</v>
      </c>
      <c r="B6526" s="61">
        <v>43110</v>
      </c>
      <c r="C6526" s="47">
        <v>544</v>
      </c>
      <c r="D6526" s="220" t="str">
        <f>IFERROR(VLOOKUP(C6526,Planning!$C$6:$J$248,8,FALSE),"")</f>
        <v/>
      </c>
      <c r="E6526" s="64"/>
      <c r="F6526" s="749" t="s">
        <v>107</v>
      </c>
      <c r="G6526" s="66"/>
      <c r="H6526" s="67"/>
      <c r="I6526" s="216">
        <v>27.132594000000001</v>
      </c>
      <c r="J6526" s="86">
        <v>30.919</v>
      </c>
      <c r="K6526" s="129">
        <f t="shared" si="193"/>
        <v>0.87753788932371679</v>
      </c>
      <c r="L6526" s="60" t="str">
        <f>IFERROR(VLOOKUP(C6526,Planning!$C$6:$H$705,3,FALSE),"")</f>
        <v>Industrious Maderas</v>
      </c>
      <c r="M6526" s="60" t="str">
        <f>IFERROR(VLOOKUP(C6526,Planning!$C$6:$H$705,5,FALSE),"")</f>
        <v>SF-01  Prototipo Sofa</v>
      </c>
      <c r="N6526" s="800" t="str">
        <f t="shared" si="191"/>
        <v>enero</v>
      </c>
    </row>
    <row r="6527" spans="1:14" ht="12.95" customHeight="1" x14ac:dyDescent="0.25">
      <c r="A6527" s="60" t="str">
        <f t="shared" si="190"/>
        <v>ene-18</v>
      </c>
      <c r="B6527" s="61">
        <v>43110</v>
      </c>
      <c r="C6527" s="47">
        <v>550</v>
      </c>
      <c r="D6527" s="220" t="str">
        <f>IFERROR(VLOOKUP(C6527,Planning!$C$6:$J$248,8,FALSE),"")</f>
        <v/>
      </c>
      <c r="E6527" s="64"/>
      <c r="F6527" s="65" t="s">
        <v>877</v>
      </c>
      <c r="G6527" s="66"/>
      <c r="H6527" s="67"/>
      <c r="I6527" s="216">
        <v>5301.7297019999996</v>
      </c>
      <c r="J6527" s="86">
        <v>30.919</v>
      </c>
      <c r="K6527" s="129">
        <f t="shared" si="193"/>
        <v>171.47157741194732</v>
      </c>
      <c r="L6527" s="60" t="str">
        <f>IFERROR(VLOOKUP(C6527,Planning!$C$6:$H$705,3,FALSE),"")</f>
        <v>Osmose design</v>
      </c>
      <c r="M6527" s="60" t="str">
        <f>IFERROR(VLOOKUP(C6527,Planning!$C$6:$H$705,5,FALSE),"")</f>
        <v>CH-01 Lounge chair</v>
      </c>
      <c r="N6527" s="800" t="str">
        <f t="shared" si="191"/>
        <v>enero</v>
      </c>
    </row>
    <row r="6528" spans="1:14" ht="12.95" customHeight="1" x14ac:dyDescent="0.25">
      <c r="A6528" s="60" t="str">
        <f t="shared" si="190"/>
        <v>ene-18</v>
      </c>
      <c r="B6528" s="61">
        <v>43111</v>
      </c>
      <c r="C6528" s="47">
        <v>456</v>
      </c>
      <c r="D6528" s="220" t="str">
        <f>IFERROR(VLOOKUP(C6528,Planning!$C$6:$J$248,8,FALSE),"")</f>
        <v/>
      </c>
      <c r="E6528" s="64"/>
      <c r="F6528" s="65" t="s">
        <v>342</v>
      </c>
      <c r="G6528" s="66"/>
      <c r="H6528" s="67"/>
      <c r="I6528" s="216">
        <v>120.664051</v>
      </c>
      <c r="J6528" s="86">
        <v>30.919</v>
      </c>
      <c r="K6528" s="129">
        <f t="shared" si="193"/>
        <v>3.9025858210162037</v>
      </c>
      <c r="L6528" s="60" t="str">
        <f>IFERROR(VLOOKUP(C6528,Planning!$C$6:$H$705,3,FALSE),"")</f>
        <v>Canoe Westfield (Reposition)</v>
      </c>
      <c r="M6528" s="60" t="str">
        <f>IFERROR(VLOOKUP(C6528,Planning!$C$6:$H$705,5,FALSE),"")</f>
        <v>CH-15-CH Indoor Bar Stool - Counter Height</v>
      </c>
      <c r="N6528" s="800" t="str">
        <f t="shared" si="191"/>
        <v>enero</v>
      </c>
    </row>
    <row r="6529" spans="1:14" ht="12.95" customHeight="1" x14ac:dyDescent="0.25">
      <c r="A6529" s="60" t="str">
        <f t="shared" si="190"/>
        <v>ene-18</v>
      </c>
      <c r="B6529" s="61">
        <v>43112</v>
      </c>
      <c r="C6529" s="47">
        <v>554</v>
      </c>
      <c r="D6529" s="220" t="str">
        <f>IFERROR(VLOOKUP(C6529,Planning!$C$6:$J$248,8,FALSE),"")</f>
        <v/>
      </c>
      <c r="E6529" s="64"/>
      <c r="F6529" s="65" t="s">
        <v>301</v>
      </c>
      <c r="G6529" s="66"/>
      <c r="H6529" s="67"/>
      <c r="I6529" s="216">
        <v>1025.982743</v>
      </c>
      <c r="J6529" s="86">
        <v>30.919</v>
      </c>
      <c r="K6529" s="129">
        <f t="shared" si="193"/>
        <v>33.182921278178469</v>
      </c>
      <c r="L6529" s="60" t="str">
        <f>IFERROR(VLOOKUP(C6529,Planning!$C$6:$H$705,3,FALSE),"")</f>
        <v>18 Street Restaurant</v>
      </c>
      <c r="M6529" s="60" t="str">
        <f>IFERROR(VLOOKUP(C6529,Planning!$C$6:$H$705,5,FALSE),"")</f>
        <v>TB-03 2 Top dining table</v>
      </c>
      <c r="N6529" s="800" t="str">
        <f t="shared" si="191"/>
        <v>enero</v>
      </c>
    </row>
    <row r="6530" spans="1:14" ht="12.95" customHeight="1" x14ac:dyDescent="0.25">
      <c r="A6530" s="60" t="str">
        <f t="shared" si="190"/>
        <v>ene-18</v>
      </c>
      <c r="B6530" s="61">
        <v>43112</v>
      </c>
      <c r="C6530" s="47">
        <v>554</v>
      </c>
      <c r="D6530" s="220" t="str">
        <f>IFERROR(VLOOKUP(C6530,Planning!$C$6:$J$248,8,FALSE),"")</f>
        <v/>
      </c>
      <c r="E6530" s="64"/>
      <c r="F6530" s="65" t="s">
        <v>124</v>
      </c>
      <c r="G6530" s="66"/>
      <c r="H6530" s="67"/>
      <c r="I6530" s="216">
        <v>14.653001</v>
      </c>
      <c r="J6530" s="86">
        <v>30.919</v>
      </c>
      <c r="K6530" s="129">
        <f t="shared" si="193"/>
        <v>0.47391574759856397</v>
      </c>
      <c r="L6530" s="60" t="str">
        <f>IFERROR(VLOOKUP(C6530,Planning!$C$6:$H$705,3,FALSE),"")</f>
        <v>18 Street Restaurant</v>
      </c>
      <c r="M6530" s="60" t="str">
        <f>IFERROR(VLOOKUP(C6530,Planning!$C$6:$H$705,5,FALSE),"")</f>
        <v>TB-03 2 Top dining table</v>
      </c>
      <c r="N6530" s="800" t="str">
        <f t="shared" si="191"/>
        <v>enero</v>
      </c>
    </row>
    <row r="6531" spans="1:14" ht="12.95" customHeight="1" x14ac:dyDescent="0.25">
      <c r="A6531" s="60" t="str">
        <f t="shared" si="190"/>
        <v>ene-18</v>
      </c>
      <c r="B6531" s="61">
        <v>43112</v>
      </c>
      <c r="C6531" s="47">
        <v>554</v>
      </c>
      <c r="D6531" s="220" t="str">
        <f>IFERROR(VLOOKUP(C6531,Planning!$C$6:$J$248,8,FALSE),"")</f>
        <v/>
      </c>
      <c r="E6531" s="64"/>
      <c r="F6531" s="65" t="s">
        <v>358</v>
      </c>
      <c r="G6531" s="66"/>
      <c r="H6531" s="67"/>
      <c r="I6531" s="216">
        <v>1036.004927</v>
      </c>
      <c r="J6531" s="86">
        <v>30.919</v>
      </c>
      <c r="K6531" s="129">
        <f t="shared" ref="K6531:K6543" si="194">IFERROR(I6531/J6531,0)</f>
        <v>33.507064491089622</v>
      </c>
      <c r="L6531" s="60" t="str">
        <f>IFERROR(VLOOKUP(C6531,Planning!$C$6:$H$705,3,FALSE),"")</f>
        <v>18 Street Restaurant</v>
      </c>
      <c r="M6531" s="60" t="str">
        <f>IFERROR(VLOOKUP(C6531,Planning!$C$6:$H$705,5,FALSE),"")</f>
        <v>TB-03 2 Top dining table</v>
      </c>
      <c r="N6531" s="800" t="str">
        <f t="shared" si="191"/>
        <v>enero</v>
      </c>
    </row>
    <row r="6532" spans="1:14" ht="12.95" customHeight="1" x14ac:dyDescent="0.25">
      <c r="A6532" s="60" t="str">
        <f t="shared" si="190"/>
        <v>ene-18</v>
      </c>
      <c r="B6532" s="61">
        <v>43115</v>
      </c>
      <c r="C6532" s="47">
        <v>458</v>
      </c>
      <c r="D6532" s="220" t="str">
        <f>IFERROR(VLOOKUP(C6532,Planning!$C$6:$J$248,8,FALSE),"")</f>
        <v/>
      </c>
      <c r="E6532" s="64"/>
      <c r="F6532" s="65" t="s">
        <v>400</v>
      </c>
      <c r="G6532" s="66"/>
      <c r="H6532" s="67"/>
      <c r="I6532" s="216">
        <v>1783.4049789999999</v>
      </c>
      <c r="J6532" s="86">
        <v>30.919</v>
      </c>
      <c r="K6532" s="129">
        <f t="shared" si="194"/>
        <v>57.679904880494192</v>
      </c>
      <c r="L6532" s="60" t="str">
        <f>IFERROR(VLOOKUP(C6532,Planning!$C$6:$H$705,3,FALSE),"")</f>
        <v>WEWORK</v>
      </c>
      <c r="M6532" s="60" t="str">
        <f>IFERROR(VLOOKUP(C6532,Planning!$C$6:$H$705,5,FALSE),"")</f>
        <v>LATAM-Bonanza Chair-WW-CH-MEC-6850-B</v>
      </c>
      <c r="N6532" s="800" t="str">
        <f t="shared" si="191"/>
        <v>enero</v>
      </c>
    </row>
    <row r="6533" spans="1:14" ht="12.95" customHeight="1" x14ac:dyDescent="0.25">
      <c r="A6533" s="60" t="str">
        <f t="shared" si="190"/>
        <v>ene-18</v>
      </c>
      <c r="B6533" s="61">
        <v>43115</v>
      </c>
      <c r="C6533" s="47">
        <v>458</v>
      </c>
      <c r="D6533" s="220" t="str">
        <f>IFERROR(VLOOKUP(C6533,Planning!$C$6:$J$248,8,FALSE),"")</f>
        <v/>
      </c>
      <c r="E6533" s="64"/>
      <c r="F6533" s="65" t="s">
        <v>399</v>
      </c>
      <c r="G6533" s="66"/>
      <c r="H6533" s="67"/>
      <c r="I6533" s="216">
        <v>1128.8747060000001</v>
      </c>
      <c r="J6533" s="86">
        <v>30.919</v>
      </c>
      <c r="K6533" s="129">
        <f t="shared" si="194"/>
        <v>36.510712054076784</v>
      </c>
      <c r="L6533" s="60" t="str">
        <f>IFERROR(VLOOKUP(C6533,Planning!$C$6:$H$705,3,FALSE),"")</f>
        <v>WEWORK</v>
      </c>
      <c r="M6533" s="60" t="str">
        <f>IFERROR(VLOOKUP(C6533,Planning!$C$6:$H$705,5,FALSE),"")</f>
        <v>LATAM-Bonanza Chair-WW-CH-MEC-6850-B</v>
      </c>
      <c r="N6533" s="800" t="str">
        <f t="shared" si="191"/>
        <v>enero</v>
      </c>
    </row>
    <row r="6534" spans="1:14" ht="12.95" customHeight="1" x14ac:dyDescent="0.25">
      <c r="A6534" s="60" t="str">
        <f t="shared" si="190"/>
        <v>ene-18</v>
      </c>
      <c r="B6534" s="61">
        <v>43115</v>
      </c>
      <c r="C6534" s="47">
        <v>458</v>
      </c>
      <c r="D6534" s="220" t="str">
        <f>IFERROR(VLOOKUP(C6534,Planning!$C$6:$J$248,8,FALSE),"")</f>
        <v/>
      </c>
      <c r="E6534" s="64"/>
      <c r="F6534" s="65" t="s">
        <v>292</v>
      </c>
      <c r="G6534" s="66"/>
      <c r="H6534" s="67"/>
      <c r="I6534" s="216">
        <v>14399.84</v>
      </c>
      <c r="J6534" s="86">
        <v>30.919</v>
      </c>
      <c r="K6534" s="129">
        <f t="shared" si="194"/>
        <v>465.72786959474757</v>
      </c>
      <c r="L6534" s="60" t="str">
        <f>IFERROR(VLOOKUP(C6534,Planning!$C$6:$H$705,3,FALSE),"")</f>
        <v>WEWORK</v>
      </c>
      <c r="M6534" s="60" t="str">
        <f>IFERROR(VLOOKUP(C6534,Planning!$C$6:$H$705,5,FALSE),"")</f>
        <v>LATAM-Bonanza Chair-WW-CH-MEC-6850-B</v>
      </c>
      <c r="N6534" s="800" t="str">
        <f t="shared" si="191"/>
        <v>enero</v>
      </c>
    </row>
    <row r="6535" spans="1:14" ht="12.95" customHeight="1" x14ac:dyDescent="0.25">
      <c r="A6535" s="60" t="str">
        <f t="shared" si="190"/>
        <v>ene-18</v>
      </c>
      <c r="B6535" s="61">
        <v>43115</v>
      </c>
      <c r="C6535" s="47">
        <v>567</v>
      </c>
      <c r="D6535" s="220" t="str">
        <f>IFERROR(VLOOKUP(C6535,Planning!$C$6:$J$248,8,FALSE),"")</f>
        <v/>
      </c>
      <c r="E6535" s="64"/>
      <c r="F6535" s="65" t="s">
        <v>97</v>
      </c>
      <c r="G6535" s="66"/>
      <c r="H6535" s="67"/>
      <c r="I6535" s="216">
        <v>11.906234</v>
      </c>
      <c r="J6535" s="86">
        <v>30.919</v>
      </c>
      <c r="K6535" s="129">
        <f t="shared" si="194"/>
        <v>0.38507823668294572</v>
      </c>
      <c r="L6535" s="60" t="str">
        <f>IFERROR(VLOOKUP(C6535,Planning!$C$6:$H$705,3,FALSE),"")</f>
        <v>Maderas Collective</v>
      </c>
      <c r="M6535" s="60" t="str">
        <f>IFERROR(VLOOKUP(C6535,Planning!$C$6:$H$705,5,FALSE),"")</f>
        <v>Herrajes Adicionales -  Solid Wood Desk (Ignitia)</v>
      </c>
      <c r="N6535" s="800" t="str">
        <f t="shared" si="191"/>
        <v>enero</v>
      </c>
    </row>
    <row r="6536" spans="1:14" ht="12.95" customHeight="1" x14ac:dyDescent="0.25">
      <c r="A6536" s="60" t="str">
        <f t="shared" si="190"/>
        <v>ene-18</v>
      </c>
      <c r="B6536" s="61">
        <v>43115</v>
      </c>
      <c r="C6536" s="47">
        <v>567</v>
      </c>
      <c r="D6536" s="220" t="str">
        <f>IFERROR(VLOOKUP(C6536,Planning!$C$6:$J$248,8,FALSE),"")</f>
        <v/>
      </c>
      <c r="E6536" s="64"/>
      <c r="F6536" s="65" t="s">
        <v>879</v>
      </c>
      <c r="G6536" s="66"/>
      <c r="H6536" s="67"/>
      <c r="I6536" s="216">
        <v>69.518294999999995</v>
      </c>
      <c r="J6536" s="86">
        <v>30.919</v>
      </c>
      <c r="K6536" s="129">
        <f t="shared" si="194"/>
        <v>2.2484004980756169</v>
      </c>
      <c r="L6536" s="60" t="str">
        <f>IFERROR(VLOOKUP(C6536,Planning!$C$6:$H$705,3,FALSE),"")</f>
        <v>Maderas Collective</v>
      </c>
      <c r="M6536" s="60" t="str">
        <f>IFERROR(VLOOKUP(C6536,Planning!$C$6:$H$705,5,FALSE),"")</f>
        <v>Herrajes Adicionales -  Solid Wood Desk (Ignitia)</v>
      </c>
      <c r="N6536" s="800" t="str">
        <f t="shared" si="191"/>
        <v>enero</v>
      </c>
    </row>
    <row r="6537" spans="1:14" ht="12.95" customHeight="1" x14ac:dyDescent="0.25">
      <c r="A6537" s="60" t="str">
        <f t="shared" si="190"/>
        <v>ene-18</v>
      </c>
      <c r="B6537" s="61">
        <v>43115</v>
      </c>
      <c r="C6537" s="47">
        <v>567</v>
      </c>
      <c r="D6537" s="220" t="str">
        <f>IFERROR(VLOOKUP(C6537,Planning!$C$6:$J$248,8,FALSE),"")</f>
        <v/>
      </c>
      <c r="E6537" s="64"/>
      <c r="F6537" s="65" t="s">
        <v>459</v>
      </c>
      <c r="G6537" s="66"/>
      <c r="H6537" s="67"/>
      <c r="I6537" s="216">
        <v>48.414433000000002</v>
      </c>
      <c r="J6537" s="86">
        <v>30.919</v>
      </c>
      <c r="K6537" s="129">
        <f t="shared" si="194"/>
        <v>1.5658473107150943</v>
      </c>
      <c r="L6537" s="60" t="str">
        <f>IFERROR(VLOOKUP(C6537,Planning!$C$6:$H$705,3,FALSE),"")</f>
        <v>Maderas Collective</v>
      </c>
      <c r="M6537" s="60" t="str">
        <f>IFERROR(VLOOKUP(C6537,Planning!$C$6:$H$705,5,FALSE),"")</f>
        <v>Herrajes Adicionales -  Solid Wood Desk (Ignitia)</v>
      </c>
      <c r="N6537" s="800" t="str">
        <f t="shared" si="191"/>
        <v>enero</v>
      </c>
    </row>
    <row r="6538" spans="1:14" ht="12.95" customHeight="1" x14ac:dyDescent="0.25">
      <c r="A6538" s="60" t="str">
        <f t="shared" si="190"/>
        <v>ene-18</v>
      </c>
      <c r="B6538" s="61">
        <v>43115</v>
      </c>
      <c r="C6538" s="47">
        <v>567</v>
      </c>
      <c r="D6538" s="220" t="str">
        <f>IFERROR(VLOOKUP(C6538,Planning!$C$6:$J$248,8,FALSE),"")</f>
        <v/>
      </c>
      <c r="E6538" s="64"/>
      <c r="F6538" s="65" t="s">
        <v>880</v>
      </c>
      <c r="G6538" s="66"/>
      <c r="H6538" s="67"/>
      <c r="I6538" s="216">
        <v>82.755499</v>
      </c>
      <c r="J6538" s="86">
        <v>30.919</v>
      </c>
      <c r="K6538" s="129">
        <f t="shared" si="194"/>
        <v>2.6765257285164461</v>
      </c>
      <c r="L6538" s="60" t="str">
        <f>IFERROR(VLOOKUP(C6538,Planning!$C$6:$H$705,3,FALSE),"")</f>
        <v>Maderas Collective</v>
      </c>
      <c r="M6538" s="60" t="str">
        <f>IFERROR(VLOOKUP(C6538,Planning!$C$6:$H$705,5,FALSE),"")</f>
        <v>Herrajes Adicionales -  Solid Wood Desk (Ignitia)</v>
      </c>
      <c r="N6538" s="800" t="str">
        <f t="shared" si="191"/>
        <v>enero</v>
      </c>
    </row>
    <row r="6539" spans="1:14" ht="12.95" customHeight="1" x14ac:dyDescent="0.25">
      <c r="A6539" s="60" t="str">
        <f t="shared" si="190"/>
        <v>ene-18</v>
      </c>
      <c r="B6539" s="61">
        <v>43115</v>
      </c>
      <c r="C6539" s="47">
        <v>544</v>
      </c>
      <c r="D6539" s="220" t="str">
        <f>IFERROR(VLOOKUP(C6539,Planning!$C$6:$J$248,8,FALSE),"")</f>
        <v/>
      </c>
      <c r="E6539" s="64"/>
      <c r="F6539" s="65" t="s">
        <v>112</v>
      </c>
      <c r="G6539" s="66"/>
      <c r="H6539" s="67"/>
      <c r="I6539" s="216">
        <v>71.614333000000002</v>
      </c>
      <c r="J6539" s="86">
        <v>30.919</v>
      </c>
      <c r="K6539" s="129">
        <f t="shared" si="194"/>
        <v>2.3161917591125198</v>
      </c>
      <c r="L6539" s="60" t="str">
        <f>IFERROR(VLOOKUP(C6539,Planning!$C$6:$H$705,3,FALSE),"")</f>
        <v>Industrious Maderas</v>
      </c>
      <c r="M6539" s="60" t="str">
        <f>IFERROR(VLOOKUP(C6539,Planning!$C$6:$H$705,5,FALSE),"")</f>
        <v>SF-01  Prototipo Sofa</v>
      </c>
      <c r="N6539" s="800" t="str">
        <f t="shared" si="191"/>
        <v>enero</v>
      </c>
    </row>
    <row r="6540" spans="1:14" ht="12.95" customHeight="1" x14ac:dyDescent="0.25">
      <c r="A6540" s="60" t="str">
        <f t="shared" si="190"/>
        <v>ene-18</v>
      </c>
      <c r="B6540" s="61">
        <v>43115</v>
      </c>
      <c r="C6540" s="47">
        <v>544</v>
      </c>
      <c r="D6540" s="220" t="str">
        <f>IFERROR(VLOOKUP(C6540,Planning!$C$6:$J$248,8,FALSE),"")</f>
        <v/>
      </c>
      <c r="E6540" s="64"/>
      <c r="F6540" s="65" t="s">
        <v>326</v>
      </c>
      <c r="G6540" s="66"/>
      <c r="H6540" s="67"/>
      <c r="I6540" s="216">
        <v>96.968063000000001</v>
      </c>
      <c r="J6540" s="86">
        <v>30.919</v>
      </c>
      <c r="K6540" s="129">
        <f t="shared" si="194"/>
        <v>3.1361966104983989</v>
      </c>
      <c r="L6540" s="60" t="str">
        <f>IFERROR(VLOOKUP(C6540,Planning!$C$6:$H$705,3,FALSE),"")</f>
        <v>Industrious Maderas</v>
      </c>
      <c r="M6540" s="60" t="str">
        <f>IFERROR(VLOOKUP(C6540,Planning!$C$6:$H$705,5,FALSE),"")</f>
        <v>SF-01  Prototipo Sofa</v>
      </c>
      <c r="N6540" s="800" t="str">
        <f t="shared" si="191"/>
        <v>enero</v>
      </c>
    </row>
    <row r="6541" spans="1:14" ht="12.95" customHeight="1" x14ac:dyDescent="0.25">
      <c r="A6541" s="60" t="str">
        <f t="shared" si="190"/>
        <v>ene-18</v>
      </c>
      <c r="B6541" s="61">
        <v>43117</v>
      </c>
      <c r="C6541" s="47">
        <v>356</v>
      </c>
      <c r="D6541" s="220" t="str">
        <f>IFERROR(VLOOKUP(C6541,Planning!$C$6:$J$248,8,FALSE),"")</f>
        <v/>
      </c>
      <c r="E6541" s="64"/>
      <c r="F6541" s="65" t="s">
        <v>301</v>
      </c>
      <c r="G6541" s="66"/>
      <c r="H6541" s="67"/>
      <c r="I6541" s="216">
        <v>-170.99712299999999</v>
      </c>
      <c r="J6541" s="86">
        <v>30.919</v>
      </c>
      <c r="K6541" s="129">
        <f t="shared" si="194"/>
        <v>-5.530486852744267</v>
      </c>
      <c r="L6541" s="60" t="str">
        <f>IFERROR(VLOOKUP(C6541,Planning!$C$6:$H$705,3,FALSE),"")</f>
        <v>Holler</v>
      </c>
      <c r="M6541" s="60" t="str">
        <f>IFERROR(VLOOKUP(C6541,Planning!$C$6:$H$705,5,FALSE),"")</f>
        <v>TB-08 Vip Lounge Table Top PROTOTIPO</v>
      </c>
      <c r="N6541" s="800" t="str">
        <f t="shared" si="191"/>
        <v>enero</v>
      </c>
    </row>
    <row r="6542" spans="1:14" ht="12.95" customHeight="1" x14ac:dyDescent="0.25">
      <c r="A6542" s="60" t="str">
        <f t="shared" ref="A6542:A6605" si="195">TEXT(B6542,"mmm-aa")</f>
        <v>ene-18</v>
      </c>
      <c r="B6542" s="61">
        <v>43117</v>
      </c>
      <c r="C6542" s="47">
        <v>329</v>
      </c>
      <c r="D6542" s="220" t="str">
        <f>IFERROR(VLOOKUP(C6542,Planning!$C$6:$J$248,8,FALSE),"")</f>
        <v/>
      </c>
      <c r="E6542" s="64"/>
      <c r="F6542" s="65" t="s">
        <v>301</v>
      </c>
      <c r="G6542" s="66"/>
      <c r="H6542" s="67"/>
      <c r="I6542" s="216">
        <v>170.99712299999999</v>
      </c>
      <c r="J6542" s="86">
        <v>30.919</v>
      </c>
      <c r="K6542" s="129">
        <f t="shared" si="194"/>
        <v>5.530486852744267</v>
      </c>
      <c r="L6542" s="60" t="str">
        <f>IFERROR(VLOOKUP(C6542,Planning!$C$6:$H$705,3,FALSE),"")</f>
        <v>Holler</v>
      </c>
      <c r="M6542" s="60" t="str">
        <f>IFERROR(VLOOKUP(C6542,Planning!$C$6:$H$705,5,FALSE),"")</f>
        <v>TB-05 6-Top Hexagon Dining Table Top</v>
      </c>
      <c r="N6542" s="800" t="str">
        <f t="shared" si="191"/>
        <v>enero</v>
      </c>
    </row>
    <row r="6543" spans="1:14" ht="12.95" customHeight="1" x14ac:dyDescent="0.25">
      <c r="A6543" s="60" t="str">
        <f t="shared" si="195"/>
        <v>ene-18</v>
      </c>
      <c r="B6543" s="61">
        <v>43117</v>
      </c>
      <c r="C6543" s="47">
        <v>544</v>
      </c>
      <c r="D6543" s="220" t="str">
        <f>IFERROR(VLOOKUP(C6543,Planning!$C$6:$J$248,8,FALSE),"")</f>
        <v/>
      </c>
      <c r="E6543" s="64"/>
      <c r="F6543" s="749" t="s">
        <v>358</v>
      </c>
      <c r="G6543" s="66"/>
      <c r="H6543" s="67"/>
      <c r="I6543" s="216">
        <v>3626.0172429999998</v>
      </c>
      <c r="J6543" s="86">
        <v>30.919</v>
      </c>
      <c r="K6543" s="129">
        <f t="shared" si="194"/>
        <v>117.2747256702998</v>
      </c>
      <c r="L6543" s="60" t="str">
        <f>IFERROR(VLOOKUP(C6543,Planning!$C$6:$H$705,3,FALSE),"")</f>
        <v>Industrious Maderas</v>
      </c>
      <c r="M6543" s="60" t="str">
        <f>IFERROR(VLOOKUP(C6543,Planning!$C$6:$H$705,5,FALSE),"")</f>
        <v>SF-01  Prototipo Sofa</v>
      </c>
      <c r="N6543" s="800" t="str">
        <f t="shared" si="191"/>
        <v>enero</v>
      </c>
    </row>
    <row r="6544" spans="1:14" ht="12.95" customHeight="1" x14ac:dyDescent="0.25">
      <c r="A6544" s="60" t="str">
        <f t="shared" si="195"/>
        <v>ene-18</v>
      </c>
      <c r="B6544" s="61">
        <v>43118</v>
      </c>
      <c r="C6544" s="47">
        <v>568</v>
      </c>
      <c r="D6544" s="220" t="str">
        <f>IFERROR(VLOOKUP(C6544,Planning!$C$6:$J$248,8,FALSE),"")</f>
        <v/>
      </c>
      <c r="E6544" s="64"/>
      <c r="F6544" s="65" t="s">
        <v>323</v>
      </c>
      <c r="G6544" s="66"/>
      <c r="H6544" s="67"/>
      <c r="I6544" s="216">
        <v>6.341208</v>
      </c>
      <c r="J6544" s="86">
        <v>30.919</v>
      </c>
      <c r="K6544" s="129">
        <f t="shared" ref="K6544:K6591" si="196">IFERROR(I6544/J6544,0)</f>
        <v>0.20509097965652187</v>
      </c>
      <c r="L6544" s="60" t="str">
        <f>IFERROR(VLOOKUP(C6544,Planning!$C$6:$H$705,3,FALSE),"")</f>
        <v>18 Street Restaurant</v>
      </c>
      <c r="M6544" s="60" t="str">
        <f>IFERROR(VLOOKUP(C6544,Planning!$C$6:$H$705,5,FALSE),"")</f>
        <v>TB-06 2 PDR dining table</v>
      </c>
      <c r="N6544" s="800" t="str">
        <f t="shared" si="191"/>
        <v>enero</v>
      </c>
    </row>
    <row r="6545" spans="1:14" ht="12.95" customHeight="1" x14ac:dyDescent="0.25">
      <c r="A6545" s="60" t="str">
        <f t="shared" si="195"/>
        <v>ene-18</v>
      </c>
      <c r="B6545" s="61">
        <v>43118</v>
      </c>
      <c r="C6545" s="47">
        <v>554</v>
      </c>
      <c r="D6545" s="220" t="str">
        <f>IFERROR(VLOOKUP(C6545,Planning!$C$6:$J$248,8,FALSE),"")</f>
        <v/>
      </c>
      <c r="E6545" s="64"/>
      <c r="F6545" s="65" t="s">
        <v>323</v>
      </c>
      <c r="G6545" s="66"/>
      <c r="H6545" s="67"/>
      <c r="I6545" s="216">
        <v>50.729661</v>
      </c>
      <c r="J6545" s="86">
        <v>30.919</v>
      </c>
      <c r="K6545" s="129">
        <f t="shared" si="196"/>
        <v>1.6407277402244573</v>
      </c>
      <c r="L6545" s="60" t="str">
        <f>IFERROR(VLOOKUP(C6545,Planning!$C$6:$H$705,3,FALSE),"")</f>
        <v>18 Street Restaurant</v>
      </c>
      <c r="M6545" s="60" t="str">
        <f>IFERROR(VLOOKUP(C6545,Planning!$C$6:$H$705,5,FALSE),"")</f>
        <v>TB-03 2 Top dining table</v>
      </c>
      <c r="N6545" s="800" t="str">
        <f t="shared" ref="N6545:N6608" si="197">TEXT(B6545,"Mmmm")</f>
        <v>enero</v>
      </c>
    </row>
    <row r="6546" spans="1:14" ht="12.95" customHeight="1" x14ac:dyDescent="0.25">
      <c r="A6546" s="60" t="str">
        <f t="shared" si="195"/>
        <v>ene-18</v>
      </c>
      <c r="B6546" s="61">
        <v>43118</v>
      </c>
      <c r="C6546" s="47">
        <v>398</v>
      </c>
      <c r="D6546" s="220" t="str">
        <f>IFERROR(VLOOKUP(C6546,Planning!$C$6:$J$248,8,FALSE),"")</f>
        <v/>
      </c>
      <c r="E6546" s="64"/>
      <c r="F6546" s="65" t="s">
        <v>457</v>
      </c>
      <c r="G6546" s="66"/>
      <c r="H6546" s="67"/>
      <c r="I6546" s="216">
        <v>5720.9676280000003</v>
      </c>
      <c r="J6546" s="86">
        <v>30.919</v>
      </c>
      <c r="K6546" s="129">
        <f t="shared" si="196"/>
        <v>185.03081044018242</v>
      </c>
      <c r="L6546" s="60" t="str">
        <f>IFERROR(VLOOKUP(C6546,Planning!$C$6:$H$705,3,FALSE),"")</f>
        <v>WEWORK</v>
      </c>
      <c r="M6546" s="60" t="str">
        <f>IFERROR(VLOOKUP(C6546,Planning!$C$6:$H$705,5,FALSE),"")</f>
        <v>WC-Bonanza Chair-WW-CH-MEC-6850-A</v>
      </c>
      <c r="N6546" s="800" t="str">
        <f t="shared" si="197"/>
        <v>enero</v>
      </c>
    </row>
    <row r="6547" spans="1:14" ht="12.95" customHeight="1" x14ac:dyDescent="0.25">
      <c r="A6547" s="60" t="str">
        <f t="shared" si="195"/>
        <v>ene-18</v>
      </c>
      <c r="B6547" s="61">
        <v>43118</v>
      </c>
      <c r="C6547" s="47">
        <v>544</v>
      </c>
      <c r="D6547" s="220" t="str">
        <f>IFERROR(VLOOKUP(C6547,Planning!$C$6:$J$248,8,FALSE),"")</f>
        <v/>
      </c>
      <c r="E6547" s="64"/>
      <c r="F6547" s="65" t="s">
        <v>191</v>
      </c>
      <c r="G6547" s="66"/>
      <c r="H6547" s="67"/>
      <c r="I6547" s="216">
        <v>1027.8</v>
      </c>
      <c r="J6547" s="86">
        <v>30.919</v>
      </c>
      <c r="K6547" s="129">
        <f t="shared" si="196"/>
        <v>33.241696044503378</v>
      </c>
      <c r="L6547" s="60" t="str">
        <f>IFERROR(VLOOKUP(C6547,Planning!$C$6:$H$705,3,FALSE),"")</f>
        <v>Industrious Maderas</v>
      </c>
      <c r="M6547" s="60" t="str">
        <f>IFERROR(VLOOKUP(C6547,Planning!$C$6:$H$705,5,FALSE),"")</f>
        <v>SF-01  Prototipo Sofa</v>
      </c>
      <c r="N6547" s="800" t="str">
        <f t="shared" si="197"/>
        <v>enero</v>
      </c>
    </row>
    <row r="6548" spans="1:14" ht="12.95" customHeight="1" x14ac:dyDescent="0.25">
      <c r="A6548" s="60" t="str">
        <f t="shared" si="195"/>
        <v>ene-18</v>
      </c>
      <c r="B6548" s="61">
        <v>43118</v>
      </c>
      <c r="C6548" s="47">
        <v>544</v>
      </c>
      <c r="D6548" s="220" t="str">
        <f>IFERROR(VLOOKUP(C6548,Planning!$C$6:$J$248,8,FALSE),"")</f>
        <v/>
      </c>
      <c r="E6548" s="64"/>
      <c r="F6548" s="65" t="s">
        <v>465</v>
      </c>
      <c r="G6548" s="66"/>
      <c r="H6548" s="67"/>
      <c r="I6548" s="216">
        <v>341.60019299999999</v>
      </c>
      <c r="J6548" s="86">
        <v>30.919</v>
      </c>
      <c r="K6548" s="129">
        <f t="shared" si="196"/>
        <v>11.048229017756071</v>
      </c>
      <c r="L6548" s="60" t="str">
        <f>IFERROR(VLOOKUP(C6548,Planning!$C$6:$H$705,3,FALSE),"")</f>
        <v>Industrious Maderas</v>
      </c>
      <c r="M6548" s="60" t="str">
        <f>IFERROR(VLOOKUP(C6548,Planning!$C$6:$H$705,5,FALSE),"")</f>
        <v>SF-01  Prototipo Sofa</v>
      </c>
      <c r="N6548" s="800" t="str">
        <f t="shared" si="197"/>
        <v>enero</v>
      </c>
    </row>
    <row r="6549" spans="1:14" ht="12.95" customHeight="1" x14ac:dyDescent="0.25">
      <c r="A6549" s="60" t="str">
        <f t="shared" si="195"/>
        <v>ene-18</v>
      </c>
      <c r="B6549" s="61">
        <v>43118</v>
      </c>
      <c r="C6549" s="47">
        <v>544</v>
      </c>
      <c r="D6549" s="220" t="str">
        <f>IFERROR(VLOOKUP(C6549,Planning!$C$6:$J$248,8,FALSE),"")</f>
        <v/>
      </c>
      <c r="E6549" s="64"/>
      <c r="F6549" s="65" t="s">
        <v>881</v>
      </c>
      <c r="G6549" s="66"/>
      <c r="H6549" s="67"/>
      <c r="I6549" s="216">
        <v>2000</v>
      </c>
      <c r="J6549" s="86">
        <v>30.919</v>
      </c>
      <c r="K6549" s="129">
        <f t="shared" si="196"/>
        <v>64.68514505643779</v>
      </c>
      <c r="L6549" s="60" t="str">
        <f>IFERROR(VLOOKUP(C6549,Planning!$C$6:$H$705,3,FALSE),"")</f>
        <v>Industrious Maderas</v>
      </c>
      <c r="M6549" s="60" t="str">
        <f>IFERROR(VLOOKUP(C6549,Planning!$C$6:$H$705,5,FALSE),"")</f>
        <v>SF-01  Prototipo Sofa</v>
      </c>
      <c r="N6549" s="800" t="str">
        <f t="shared" si="197"/>
        <v>enero</v>
      </c>
    </row>
    <row r="6550" spans="1:14" ht="12.95" customHeight="1" x14ac:dyDescent="0.25">
      <c r="A6550" s="60" t="str">
        <f t="shared" si="195"/>
        <v>ene-18</v>
      </c>
      <c r="B6550" s="61">
        <v>43118</v>
      </c>
      <c r="C6550" s="47">
        <v>544</v>
      </c>
      <c r="D6550" s="220" t="str">
        <f>IFERROR(VLOOKUP(C6550,Planning!$C$6:$J$248,8,FALSE),"")</f>
        <v/>
      </c>
      <c r="E6550" s="64"/>
      <c r="F6550" s="65" t="s">
        <v>376</v>
      </c>
      <c r="G6550" s="66"/>
      <c r="H6550" s="67"/>
      <c r="I6550" s="216">
        <v>112</v>
      </c>
      <c r="J6550" s="86">
        <v>30.919</v>
      </c>
      <c r="K6550" s="129">
        <f t="shared" si="196"/>
        <v>3.6223681231605163</v>
      </c>
      <c r="L6550" s="60" t="str">
        <f>IFERROR(VLOOKUP(C6550,Planning!$C$6:$H$705,3,FALSE),"")</f>
        <v>Industrious Maderas</v>
      </c>
      <c r="M6550" s="60" t="str">
        <f>IFERROR(VLOOKUP(C6550,Planning!$C$6:$H$705,5,FALSE),"")</f>
        <v>SF-01  Prototipo Sofa</v>
      </c>
      <c r="N6550" s="800" t="str">
        <f t="shared" si="197"/>
        <v>enero</v>
      </c>
    </row>
    <row r="6551" spans="1:14" ht="12.95" customHeight="1" x14ac:dyDescent="0.25">
      <c r="A6551" s="60" t="str">
        <f t="shared" si="195"/>
        <v>ene-18</v>
      </c>
      <c r="B6551" s="61">
        <v>43118</v>
      </c>
      <c r="C6551" s="47">
        <v>544</v>
      </c>
      <c r="D6551" s="220" t="str">
        <f>IFERROR(VLOOKUP(C6551,Planning!$C$6:$J$248,8,FALSE),"")</f>
        <v/>
      </c>
      <c r="E6551" s="64"/>
      <c r="F6551" s="65" t="s">
        <v>375</v>
      </c>
      <c r="G6551" s="66"/>
      <c r="H6551" s="67"/>
      <c r="I6551" s="216">
        <v>526.5</v>
      </c>
      <c r="J6551" s="86">
        <v>30.919</v>
      </c>
      <c r="K6551" s="129">
        <f t="shared" si="196"/>
        <v>17.028364436107246</v>
      </c>
      <c r="L6551" s="60" t="str">
        <f>IFERROR(VLOOKUP(C6551,Planning!$C$6:$H$705,3,FALSE),"")</f>
        <v>Industrious Maderas</v>
      </c>
      <c r="M6551" s="60" t="str">
        <f>IFERROR(VLOOKUP(C6551,Planning!$C$6:$H$705,5,FALSE),"")</f>
        <v>SF-01  Prototipo Sofa</v>
      </c>
      <c r="N6551" s="800" t="str">
        <f t="shared" si="197"/>
        <v>enero</v>
      </c>
    </row>
    <row r="6552" spans="1:14" ht="12.95" customHeight="1" x14ac:dyDescent="0.25">
      <c r="A6552" s="60" t="str">
        <f t="shared" si="195"/>
        <v>ene-18</v>
      </c>
      <c r="B6552" s="61">
        <v>43118</v>
      </c>
      <c r="C6552" s="47">
        <v>330</v>
      </c>
      <c r="D6552" s="220" t="str">
        <f>IFERROR(VLOOKUP(C6552,Planning!$C$6:$J$248,8,FALSE),"")</f>
        <v/>
      </c>
      <c r="E6552" s="64"/>
      <c r="F6552" s="65" t="s">
        <v>32</v>
      </c>
      <c r="G6552" s="66"/>
      <c r="H6552" s="67"/>
      <c r="I6552" s="216">
        <v>146.65487999999999</v>
      </c>
      <c r="J6552" s="86">
        <v>30.919</v>
      </c>
      <c r="K6552" s="129">
        <f t="shared" si="196"/>
        <v>4.7431960930172385</v>
      </c>
      <c r="L6552" s="60" t="str">
        <f>IFERROR(VLOOKUP(C6552,Planning!$C$6:$H$705,3,FALSE),"")</f>
        <v>Holler</v>
      </c>
      <c r="M6552" s="60" t="str">
        <f>IFERROR(VLOOKUP(C6552,Planning!$C$6:$H$705,5,FALSE),"")</f>
        <v>TB-06  4-Top Café Dining Table top</v>
      </c>
      <c r="N6552" s="800" t="str">
        <f t="shared" si="197"/>
        <v>enero</v>
      </c>
    </row>
    <row r="6553" spans="1:14" ht="12.95" customHeight="1" x14ac:dyDescent="0.25">
      <c r="A6553" s="60" t="str">
        <f t="shared" si="195"/>
        <v>ene-18</v>
      </c>
      <c r="B6553" s="61">
        <v>43118</v>
      </c>
      <c r="C6553" s="47">
        <v>366</v>
      </c>
      <c r="D6553" s="220" t="str">
        <f>IFERROR(VLOOKUP(C6553,Planning!$C$6:$J$248,8,FALSE),"")</f>
        <v/>
      </c>
      <c r="E6553" s="64"/>
      <c r="F6553" s="65" t="s">
        <v>32</v>
      </c>
      <c r="G6553" s="66"/>
      <c r="H6553" s="67"/>
      <c r="I6553" s="216">
        <v>73.327439999999996</v>
      </c>
      <c r="J6553" s="86">
        <v>30.919</v>
      </c>
      <c r="K6553" s="129">
        <f t="shared" si="196"/>
        <v>2.3715980465086193</v>
      </c>
      <c r="L6553" s="60" t="str">
        <f>IFERROR(VLOOKUP(C6553,Planning!$C$6:$H$705,3,FALSE),"")</f>
        <v>Holler</v>
      </c>
      <c r="M6553" s="60" t="str">
        <f>IFERROR(VLOOKUP(C6553,Planning!$C$6:$H$705,5,FALSE),"")</f>
        <v>TB-10 2-Top Cafe Dining Table</v>
      </c>
      <c r="N6553" s="800" t="str">
        <f t="shared" si="197"/>
        <v>enero</v>
      </c>
    </row>
    <row r="6554" spans="1:14" ht="12.95" customHeight="1" x14ac:dyDescent="0.25">
      <c r="A6554" s="60" t="str">
        <f t="shared" si="195"/>
        <v>ene-18</v>
      </c>
      <c r="B6554" s="61">
        <v>43118</v>
      </c>
      <c r="C6554" s="47">
        <v>569</v>
      </c>
      <c r="D6554" s="220" t="str">
        <f>IFERROR(VLOOKUP(C6554,Planning!$C$6:$J$248,8,FALSE),"")</f>
        <v/>
      </c>
      <c r="E6554" s="64"/>
      <c r="F6554" s="65" t="s">
        <v>882</v>
      </c>
      <c r="G6554" s="66"/>
      <c r="H6554" s="67"/>
      <c r="I6554" s="216">
        <v>425.82799999999997</v>
      </c>
      <c r="J6554" s="86">
        <v>30.919</v>
      </c>
      <c r="K6554" s="129">
        <f t="shared" si="196"/>
        <v>13.772372974546395</v>
      </c>
      <c r="L6554" s="60" t="str">
        <f>IFERROR(VLOOKUP(C6554,Planning!$C$6:$H$705,3,FALSE),"")</f>
        <v>Maderas Collective</v>
      </c>
      <c r="M6554" s="60" t="str">
        <f>IFERROR(VLOOKUP(C6554,Planning!$C$6:$H$705,5,FALSE),"")</f>
        <v xml:space="preserve">Dispensador para tela Industrious </v>
      </c>
      <c r="N6554" s="800" t="str">
        <f t="shared" si="197"/>
        <v>enero</v>
      </c>
    </row>
    <row r="6555" spans="1:14" ht="12.95" customHeight="1" x14ac:dyDescent="0.25">
      <c r="A6555" s="60" t="str">
        <f t="shared" si="195"/>
        <v>ene-18</v>
      </c>
      <c r="B6555" s="61">
        <v>43119</v>
      </c>
      <c r="C6555" s="47" t="s">
        <v>821</v>
      </c>
      <c r="D6555" s="220" t="str">
        <f>IFERROR(VLOOKUP(C6555,Planning!$C$6:$J$248,8,FALSE),"")</f>
        <v/>
      </c>
      <c r="E6555" s="64"/>
      <c r="F6555" s="65" t="s">
        <v>844</v>
      </c>
      <c r="G6555" s="66"/>
      <c r="H6555" s="67"/>
      <c r="I6555" s="216">
        <v>406.308584</v>
      </c>
      <c r="J6555" s="86">
        <v>30.919</v>
      </c>
      <c r="K6555" s="129">
        <f t="shared" si="196"/>
        <v>13.141064846857919</v>
      </c>
      <c r="L6555" s="60" t="str">
        <f>IFERROR(VLOOKUP(C6555,Planning!$C$6:$H$705,3,FALSE),"")</f>
        <v>Papagayo Four Seasons</v>
      </c>
      <c r="M6555" s="60" t="str">
        <f>IFERROR(VLOOKUP(C6555,Planning!$C$6:$H$705,5,FALSE),"")</f>
        <v>LL-405 Concierge Desk @ Lobby</v>
      </c>
      <c r="N6555" s="800" t="str">
        <f t="shared" si="197"/>
        <v>enero</v>
      </c>
    </row>
    <row r="6556" spans="1:14" ht="12.95" customHeight="1" x14ac:dyDescent="0.25">
      <c r="A6556" s="60" t="str">
        <f t="shared" si="195"/>
        <v>ene-18</v>
      </c>
      <c r="B6556" s="61">
        <v>43119</v>
      </c>
      <c r="C6556" s="47" t="s">
        <v>821</v>
      </c>
      <c r="D6556" s="220" t="str">
        <f>IFERROR(VLOOKUP(C6556,Planning!$C$6:$J$248,8,FALSE),"")</f>
        <v/>
      </c>
      <c r="E6556" s="64"/>
      <c r="F6556" s="65" t="s">
        <v>842</v>
      </c>
      <c r="G6556" s="66"/>
      <c r="H6556" s="67"/>
      <c r="I6556" s="216">
        <v>444.32968</v>
      </c>
      <c r="J6556" s="86">
        <v>30.919</v>
      </c>
      <c r="K6556" s="129">
        <f t="shared" si="196"/>
        <v>14.370764901840293</v>
      </c>
      <c r="L6556" s="60" t="str">
        <f>IFERROR(VLOOKUP(C6556,Planning!$C$6:$H$705,3,FALSE),"")</f>
        <v>Papagayo Four Seasons</v>
      </c>
      <c r="M6556" s="60" t="str">
        <f>IFERROR(VLOOKUP(C6556,Planning!$C$6:$H$705,5,FALSE),"")</f>
        <v>LL-405 Concierge Desk @ Lobby</v>
      </c>
      <c r="N6556" s="800" t="str">
        <f t="shared" si="197"/>
        <v>enero</v>
      </c>
    </row>
    <row r="6557" spans="1:14" ht="12.95" customHeight="1" x14ac:dyDescent="0.25">
      <c r="A6557" s="60" t="str">
        <f t="shared" si="195"/>
        <v>ene-18</v>
      </c>
      <c r="B6557" s="61">
        <v>43119</v>
      </c>
      <c r="C6557" s="47" t="s">
        <v>821</v>
      </c>
      <c r="D6557" s="220" t="str">
        <f>IFERROR(VLOOKUP(C6557,Planning!$C$6:$J$248,8,FALSE),"")</f>
        <v/>
      </c>
      <c r="E6557" s="64"/>
      <c r="F6557" s="65" t="s">
        <v>883</v>
      </c>
      <c r="G6557" s="66"/>
      <c r="H6557" s="67"/>
      <c r="I6557" s="216">
        <v>373.763284</v>
      </c>
      <c r="J6557" s="86">
        <v>30.919</v>
      </c>
      <c r="K6557" s="129">
        <f t="shared" si="196"/>
        <v>12.088466121155276</v>
      </c>
      <c r="L6557" s="60" t="str">
        <f>IFERROR(VLOOKUP(C6557,Planning!$C$6:$H$705,3,FALSE),"")</f>
        <v>Papagayo Four Seasons</v>
      </c>
      <c r="M6557" s="60" t="str">
        <f>IFERROR(VLOOKUP(C6557,Planning!$C$6:$H$705,5,FALSE),"")</f>
        <v>LL-405 Concierge Desk @ Lobby</v>
      </c>
      <c r="N6557" s="800" t="str">
        <f t="shared" si="197"/>
        <v>enero</v>
      </c>
    </row>
    <row r="6558" spans="1:14" ht="12.95" customHeight="1" x14ac:dyDescent="0.25">
      <c r="A6558" s="60" t="str">
        <f t="shared" si="195"/>
        <v>ene-18</v>
      </c>
      <c r="B6558" s="61">
        <v>43119</v>
      </c>
      <c r="C6558" s="47" t="s">
        <v>821</v>
      </c>
      <c r="D6558" s="220" t="str">
        <f>IFERROR(VLOOKUP(C6558,Planning!$C$6:$J$248,8,FALSE),"")</f>
        <v/>
      </c>
      <c r="E6558" s="64"/>
      <c r="F6558" s="65" t="s">
        <v>845</v>
      </c>
      <c r="G6558" s="66"/>
      <c r="H6558" s="67"/>
      <c r="I6558" s="216">
        <v>235.888576</v>
      </c>
      <c r="J6558" s="86">
        <v>30.919</v>
      </c>
      <c r="K6558" s="129">
        <f t="shared" si="196"/>
        <v>7.6292433778582751</v>
      </c>
      <c r="L6558" s="60" t="str">
        <f>IFERROR(VLOOKUP(C6558,Planning!$C$6:$H$705,3,FALSE),"")</f>
        <v>Papagayo Four Seasons</v>
      </c>
      <c r="M6558" s="60" t="str">
        <f>IFERROR(VLOOKUP(C6558,Planning!$C$6:$H$705,5,FALSE),"")</f>
        <v>LL-405 Concierge Desk @ Lobby</v>
      </c>
      <c r="N6558" s="800" t="str">
        <f t="shared" si="197"/>
        <v>enero</v>
      </c>
    </row>
    <row r="6559" spans="1:14" ht="12.95" customHeight="1" x14ac:dyDescent="0.25">
      <c r="A6559" s="60" t="str">
        <f t="shared" si="195"/>
        <v>ene-18</v>
      </c>
      <c r="B6559" s="61">
        <v>43119</v>
      </c>
      <c r="C6559" s="47" t="s">
        <v>821</v>
      </c>
      <c r="D6559" s="220" t="str">
        <f>IFERROR(VLOOKUP(C6559,Planning!$C$6:$J$248,8,FALSE),"")</f>
        <v/>
      </c>
      <c r="E6559" s="64"/>
      <c r="F6559" s="65" t="s">
        <v>47</v>
      </c>
      <c r="G6559" s="66"/>
      <c r="H6559" s="67"/>
      <c r="I6559" s="216">
        <v>77.499977999999999</v>
      </c>
      <c r="J6559" s="86">
        <v>30.919</v>
      </c>
      <c r="K6559" s="129">
        <f t="shared" si="196"/>
        <v>2.5065486594003685</v>
      </c>
      <c r="L6559" s="60" t="str">
        <f>IFERROR(VLOOKUP(C6559,Planning!$C$6:$H$705,3,FALSE),"")</f>
        <v>Papagayo Four Seasons</v>
      </c>
      <c r="M6559" s="60" t="str">
        <f>IFERROR(VLOOKUP(C6559,Planning!$C$6:$H$705,5,FALSE),"")</f>
        <v>LL-405 Concierge Desk @ Lobby</v>
      </c>
      <c r="N6559" s="800" t="str">
        <f t="shared" si="197"/>
        <v>enero</v>
      </c>
    </row>
    <row r="6560" spans="1:14" ht="12.95" customHeight="1" x14ac:dyDescent="0.25">
      <c r="A6560" s="60" t="str">
        <f t="shared" si="195"/>
        <v>ene-18</v>
      </c>
      <c r="B6560" s="61">
        <v>43119</v>
      </c>
      <c r="C6560" s="47" t="s">
        <v>821</v>
      </c>
      <c r="D6560" s="220" t="str">
        <f>IFERROR(VLOOKUP(C6560,Planning!$C$6:$J$248,8,FALSE),"")</f>
        <v/>
      </c>
      <c r="E6560" s="64"/>
      <c r="F6560" s="65" t="s">
        <v>47</v>
      </c>
      <c r="G6560" s="66"/>
      <c r="H6560" s="67"/>
      <c r="I6560" s="216">
        <v>25.833326</v>
      </c>
      <c r="J6560" s="86">
        <v>30.919</v>
      </c>
      <c r="K6560" s="129">
        <f t="shared" si="196"/>
        <v>0.83551621980012292</v>
      </c>
      <c r="L6560" s="60" t="str">
        <f>IFERROR(VLOOKUP(C6560,Planning!$C$6:$H$705,3,FALSE),"")</f>
        <v>Papagayo Four Seasons</v>
      </c>
      <c r="M6560" s="60" t="str">
        <f>IFERROR(VLOOKUP(C6560,Planning!$C$6:$H$705,5,FALSE),"")</f>
        <v>LL-405 Concierge Desk @ Lobby</v>
      </c>
      <c r="N6560" s="800" t="str">
        <f t="shared" si="197"/>
        <v>enero</v>
      </c>
    </row>
    <row r="6561" spans="1:14" ht="12.95" customHeight="1" x14ac:dyDescent="0.25">
      <c r="A6561" s="60" t="str">
        <f t="shared" si="195"/>
        <v>ene-18</v>
      </c>
      <c r="B6561" s="61">
        <v>43119</v>
      </c>
      <c r="C6561" s="47" t="s">
        <v>821</v>
      </c>
      <c r="D6561" s="220" t="str">
        <f>IFERROR(VLOOKUP(C6561,Planning!$C$6:$J$248,8,FALSE),"")</f>
        <v/>
      </c>
      <c r="E6561" s="64"/>
      <c r="F6561" s="65" t="s">
        <v>846</v>
      </c>
      <c r="G6561" s="66"/>
      <c r="H6561" s="67"/>
      <c r="I6561" s="216">
        <v>452.468908</v>
      </c>
      <c r="J6561" s="86">
        <v>30.919</v>
      </c>
      <c r="K6561" s="129">
        <f t="shared" si="196"/>
        <v>14.634008473754003</v>
      </c>
      <c r="L6561" s="60" t="str">
        <f>IFERROR(VLOOKUP(C6561,Planning!$C$6:$H$705,3,FALSE),"")</f>
        <v>Papagayo Four Seasons</v>
      </c>
      <c r="M6561" s="60" t="str">
        <f>IFERROR(VLOOKUP(C6561,Planning!$C$6:$H$705,5,FALSE),"")</f>
        <v>LL-405 Concierge Desk @ Lobby</v>
      </c>
      <c r="N6561" s="800" t="str">
        <f t="shared" si="197"/>
        <v>enero</v>
      </c>
    </row>
    <row r="6562" spans="1:14" ht="12.95" customHeight="1" x14ac:dyDescent="0.25">
      <c r="A6562" s="60" t="str">
        <f t="shared" si="195"/>
        <v>ene-18</v>
      </c>
      <c r="B6562" s="61">
        <v>43119</v>
      </c>
      <c r="C6562" s="47" t="s">
        <v>821</v>
      </c>
      <c r="D6562" s="220" t="str">
        <f>IFERROR(VLOOKUP(C6562,Planning!$C$6:$J$248,8,FALSE),"")</f>
        <v/>
      </c>
      <c r="E6562" s="64"/>
      <c r="F6562" s="65" t="s">
        <v>34</v>
      </c>
      <c r="G6562" s="66"/>
      <c r="H6562" s="67"/>
      <c r="I6562" s="216">
        <v>153.101812</v>
      </c>
      <c r="J6562" s="86">
        <v>30.919</v>
      </c>
      <c r="K6562" s="129">
        <f t="shared" si="196"/>
        <v>4.9517064588117332</v>
      </c>
      <c r="L6562" s="60" t="str">
        <f>IFERROR(VLOOKUP(C6562,Planning!$C$6:$H$705,3,FALSE),"")</f>
        <v>Papagayo Four Seasons</v>
      </c>
      <c r="M6562" s="60" t="str">
        <f>IFERROR(VLOOKUP(C6562,Planning!$C$6:$H$705,5,FALSE),"")</f>
        <v>LL-405 Concierge Desk @ Lobby</v>
      </c>
      <c r="N6562" s="800" t="str">
        <f t="shared" si="197"/>
        <v>enero</v>
      </c>
    </row>
    <row r="6563" spans="1:14" ht="12.95" customHeight="1" x14ac:dyDescent="0.25">
      <c r="A6563" s="60" t="str">
        <f t="shared" si="195"/>
        <v>ene-18</v>
      </c>
      <c r="B6563" s="61">
        <v>43119</v>
      </c>
      <c r="C6563" s="47" t="s">
        <v>821</v>
      </c>
      <c r="D6563" s="220" t="str">
        <f>IFERROR(VLOOKUP(C6563,Planning!$C$6:$J$248,8,FALSE),"")</f>
        <v/>
      </c>
      <c r="E6563" s="64"/>
      <c r="F6563" s="65" t="s">
        <v>35</v>
      </c>
      <c r="G6563" s="66"/>
      <c r="H6563" s="67"/>
      <c r="I6563" s="216">
        <v>507.73969499999998</v>
      </c>
      <c r="J6563" s="86">
        <v>30.919</v>
      </c>
      <c r="K6563" s="129">
        <f t="shared" si="196"/>
        <v>16.421607910993238</v>
      </c>
      <c r="L6563" s="60" t="str">
        <f>IFERROR(VLOOKUP(C6563,Planning!$C$6:$H$705,3,FALSE),"")</f>
        <v>Papagayo Four Seasons</v>
      </c>
      <c r="M6563" s="60" t="str">
        <f>IFERROR(VLOOKUP(C6563,Planning!$C$6:$H$705,5,FALSE),"")</f>
        <v>LL-405 Concierge Desk @ Lobby</v>
      </c>
      <c r="N6563" s="800" t="str">
        <f t="shared" si="197"/>
        <v>enero</v>
      </c>
    </row>
    <row r="6564" spans="1:14" ht="12.95" customHeight="1" x14ac:dyDescent="0.25">
      <c r="A6564" s="60" t="str">
        <f t="shared" si="195"/>
        <v>ene-18</v>
      </c>
      <c r="B6564" s="61">
        <v>43119</v>
      </c>
      <c r="C6564" s="47" t="s">
        <v>821</v>
      </c>
      <c r="D6564" s="220" t="str">
        <f>IFERROR(VLOOKUP(C6564,Planning!$C$6:$J$248,8,FALSE),"")</f>
        <v/>
      </c>
      <c r="E6564" s="64"/>
      <c r="F6564" s="65" t="s">
        <v>753</v>
      </c>
      <c r="G6564" s="66"/>
      <c r="H6564" s="67"/>
      <c r="I6564" s="216">
        <v>3004.8656430000001</v>
      </c>
      <c r="J6564" s="86">
        <v>30.919</v>
      </c>
      <c r="K6564" s="129">
        <f t="shared" si="196"/>
        <v>97.185084996280608</v>
      </c>
      <c r="L6564" s="60" t="str">
        <f>IFERROR(VLOOKUP(C6564,Planning!$C$6:$H$705,3,FALSE),"")</f>
        <v>Papagayo Four Seasons</v>
      </c>
      <c r="M6564" s="60" t="str">
        <f>IFERROR(VLOOKUP(C6564,Planning!$C$6:$H$705,5,FALSE),"")</f>
        <v>LL-405 Concierge Desk @ Lobby</v>
      </c>
      <c r="N6564" s="800" t="str">
        <f t="shared" si="197"/>
        <v>enero</v>
      </c>
    </row>
    <row r="6565" spans="1:14" ht="12.95" customHeight="1" x14ac:dyDescent="0.25">
      <c r="A6565" s="60" t="str">
        <f t="shared" si="195"/>
        <v>ene-18</v>
      </c>
      <c r="B6565" s="61">
        <v>43119</v>
      </c>
      <c r="C6565" s="47" t="s">
        <v>821</v>
      </c>
      <c r="D6565" s="220" t="str">
        <f>IFERROR(VLOOKUP(C6565,Planning!$C$6:$J$248,8,FALSE),"")</f>
        <v/>
      </c>
      <c r="E6565" s="64"/>
      <c r="F6565" s="65" t="s">
        <v>852</v>
      </c>
      <c r="G6565" s="66"/>
      <c r="H6565" s="67"/>
      <c r="I6565" s="216">
        <v>152.483351</v>
      </c>
      <c r="J6565" s="86">
        <v>30.919</v>
      </c>
      <c r="K6565" s="129">
        <f t="shared" si="196"/>
        <v>4.931703839063359</v>
      </c>
      <c r="L6565" s="60" t="str">
        <f>IFERROR(VLOOKUP(C6565,Planning!$C$6:$H$705,3,FALSE),"")</f>
        <v>Papagayo Four Seasons</v>
      </c>
      <c r="M6565" s="60" t="str">
        <f>IFERROR(VLOOKUP(C6565,Planning!$C$6:$H$705,5,FALSE),"")</f>
        <v>LL-405 Concierge Desk @ Lobby</v>
      </c>
      <c r="N6565" s="800" t="str">
        <f t="shared" si="197"/>
        <v>enero</v>
      </c>
    </row>
    <row r="6566" spans="1:14" ht="12.95" customHeight="1" x14ac:dyDescent="0.25">
      <c r="A6566" s="60" t="str">
        <f t="shared" si="195"/>
        <v>ene-18</v>
      </c>
      <c r="B6566" s="61">
        <v>43119</v>
      </c>
      <c r="C6566" s="47">
        <v>544</v>
      </c>
      <c r="D6566" s="220" t="str">
        <f>IFERROR(VLOOKUP(C6566,Planning!$C$6:$J$248,8,FALSE),"")</f>
        <v/>
      </c>
      <c r="E6566" s="64"/>
      <c r="F6566" s="749" t="s">
        <v>345</v>
      </c>
      <c r="G6566" s="66"/>
      <c r="H6566" s="67"/>
      <c r="I6566" s="216">
        <v>507.25903299999999</v>
      </c>
      <c r="J6566" s="86">
        <v>30.919</v>
      </c>
      <c r="K6566" s="129">
        <f t="shared" si="196"/>
        <v>16.406062065396682</v>
      </c>
      <c r="L6566" s="60" t="str">
        <f>IFERROR(VLOOKUP(C6566,Planning!$C$6:$H$705,3,FALSE),"")</f>
        <v>Industrious Maderas</v>
      </c>
      <c r="M6566" s="60" t="str">
        <f>IFERROR(VLOOKUP(C6566,Planning!$C$6:$H$705,5,FALSE),"")</f>
        <v>SF-01  Prototipo Sofa</v>
      </c>
      <c r="N6566" s="800" t="str">
        <f t="shared" si="197"/>
        <v>enero</v>
      </c>
    </row>
    <row r="6567" spans="1:14" ht="12.95" customHeight="1" x14ac:dyDescent="0.25">
      <c r="A6567" s="60" t="str">
        <f t="shared" si="195"/>
        <v>ene-18</v>
      </c>
      <c r="B6567" s="61">
        <v>43119</v>
      </c>
      <c r="C6567" s="47">
        <v>544</v>
      </c>
      <c r="D6567" s="220" t="str">
        <f>IFERROR(VLOOKUP(C6567,Planning!$C$6:$J$248,8,FALSE),"")</f>
        <v/>
      </c>
      <c r="E6567" s="64"/>
      <c r="F6567" s="65" t="s">
        <v>32</v>
      </c>
      <c r="G6567" s="66"/>
      <c r="H6567" s="67"/>
      <c r="I6567" s="216">
        <v>183.3186</v>
      </c>
      <c r="J6567" s="86">
        <v>30.919</v>
      </c>
      <c r="K6567" s="129">
        <f t="shared" si="196"/>
        <v>5.9289951162715484</v>
      </c>
      <c r="L6567" s="60" t="str">
        <f>IFERROR(VLOOKUP(C6567,Planning!$C$6:$H$705,3,FALSE),"")</f>
        <v>Industrious Maderas</v>
      </c>
      <c r="M6567" s="60" t="str">
        <f>IFERROR(VLOOKUP(C6567,Planning!$C$6:$H$705,5,FALSE),"")</f>
        <v>SF-01  Prototipo Sofa</v>
      </c>
      <c r="N6567" s="800" t="str">
        <f t="shared" si="197"/>
        <v>enero</v>
      </c>
    </row>
    <row r="6568" spans="1:14" ht="12.95" customHeight="1" x14ac:dyDescent="0.25">
      <c r="A6568" s="60" t="str">
        <f t="shared" si="195"/>
        <v>ene-18</v>
      </c>
      <c r="B6568" s="61">
        <v>43119</v>
      </c>
      <c r="C6568" s="47">
        <v>554</v>
      </c>
      <c r="D6568" s="220" t="str">
        <f>IFERROR(VLOOKUP(C6568,Planning!$C$6:$J$248,8,FALSE),"")</f>
        <v/>
      </c>
      <c r="E6568" s="64"/>
      <c r="F6568" s="65" t="s">
        <v>124</v>
      </c>
      <c r="G6568" s="66"/>
      <c r="H6568" s="67"/>
      <c r="I6568" s="216">
        <v>17.583601000000002</v>
      </c>
      <c r="J6568" s="86">
        <v>30.919</v>
      </c>
      <c r="K6568" s="129">
        <f t="shared" si="196"/>
        <v>0.56869889064976231</v>
      </c>
      <c r="L6568" s="60" t="str">
        <f>IFERROR(VLOOKUP(C6568,Planning!$C$6:$H$705,3,FALSE),"")</f>
        <v>18 Street Restaurant</v>
      </c>
      <c r="M6568" s="60" t="str">
        <f>IFERROR(VLOOKUP(C6568,Planning!$C$6:$H$705,5,FALSE),"")</f>
        <v>TB-03 2 Top dining table</v>
      </c>
      <c r="N6568" s="800" t="str">
        <f t="shared" si="197"/>
        <v>enero</v>
      </c>
    </row>
    <row r="6569" spans="1:14" ht="12.95" customHeight="1" x14ac:dyDescent="0.25">
      <c r="A6569" s="60" t="str">
        <f t="shared" si="195"/>
        <v>ene-18</v>
      </c>
      <c r="B6569" s="61">
        <v>43119</v>
      </c>
      <c r="C6569" s="47">
        <v>544</v>
      </c>
      <c r="D6569" s="220" t="str">
        <f>IFERROR(VLOOKUP(C6569,Planning!$C$6:$J$248,8,FALSE),"")</f>
        <v/>
      </c>
      <c r="E6569" s="64"/>
      <c r="F6569" s="65" t="s">
        <v>884</v>
      </c>
      <c r="G6569" s="66"/>
      <c r="H6569" s="67"/>
      <c r="I6569" s="216">
        <v>1056.8530000000001</v>
      </c>
      <c r="J6569" s="86">
        <v>30.919</v>
      </c>
      <c r="K6569" s="129">
        <f t="shared" si="196"/>
        <v>34.181344804165725</v>
      </c>
      <c r="L6569" s="60" t="str">
        <f>IFERROR(VLOOKUP(C6569,Planning!$C$6:$H$705,3,FALSE),"")</f>
        <v>Industrious Maderas</v>
      </c>
      <c r="M6569" s="60" t="str">
        <f>IFERROR(VLOOKUP(C6569,Planning!$C$6:$H$705,5,FALSE),"")</f>
        <v>SF-01  Prototipo Sofa</v>
      </c>
      <c r="N6569" s="800" t="str">
        <f t="shared" si="197"/>
        <v>enero</v>
      </c>
    </row>
    <row r="6570" spans="1:14" ht="12.95" customHeight="1" x14ac:dyDescent="0.25">
      <c r="A6570" s="60" t="str">
        <f t="shared" si="195"/>
        <v>ene-18</v>
      </c>
      <c r="B6570" s="61">
        <v>43119</v>
      </c>
      <c r="C6570" s="47">
        <v>544</v>
      </c>
      <c r="D6570" s="220" t="str">
        <f>IFERROR(VLOOKUP(C6570,Planning!$C$6:$J$248,8,FALSE),"")</f>
        <v/>
      </c>
      <c r="E6570" s="64"/>
      <c r="F6570" s="65" t="s">
        <v>352</v>
      </c>
      <c r="G6570" s="66"/>
      <c r="H6570" s="67"/>
      <c r="I6570" s="216">
        <v>27.403033000000001</v>
      </c>
      <c r="J6570" s="86">
        <v>30.919</v>
      </c>
      <c r="K6570" s="129">
        <f t="shared" si="196"/>
        <v>0.88628458229567586</v>
      </c>
      <c r="L6570" s="60" t="str">
        <f>IFERROR(VLOOKUP(C6570,Planning!$C$6:$H$705,3,FALSE),"")</f>
        <v>Industrious Maderas</v>
      </c>
      <c r="M6570" s="60" t="str">
        <f>IFERROR(VLOOKUP(C6570,Planning!$C$6:$H$705,5,FALSE),"")</f>
        <v>SF-01  Prototipo Sofa</v>
      </c>
      <c r="N6570" s="800" t="str">
        <f t="shared" si="197"/>
        <v>enero</v>
      </c>
    </row>
    <row r="6571" spans="1:14" ht="12.95" customHeight="1" x14ac:dyDescent="0.25">
      <c r="A6571" s="60" t="str">
        <f t="shared" si="195"/>
        <v>ene-18</v>
      </c>
      <c r="B6571" s="61">
        <v>43122</v>
      </c>
      <c r="C6571" s="47" t="s">
        <v>821</v>
      </c>
      <c r="D6571" s="220" t="str">
        <f>IFERROR(VLOOKUP(C6571,Planning!$C$6:$J$248,8,FALSE),"")</f>
        <v/>
      </c>
      <c r="E6571" s="64"/>
      <c r="F6571" s="65" t="s">
        <v>848</v>
      </c>
      <c r="G6571" s="66"/>
      <c r="H6571" s="67"/>
      <c r="I6571" s="216">
        <v>4418.2399299999997</v>
      </c>
      <c r="J6571" s="86">
        <v>30.919</v>
      </c>
      <c r="K6571" s="129">
        <f t="shared" si="196"/>
        <v>142.89724538309775</v>
      </c>
      <c r="L6571" s="60" t="str">
        <f>IFERROR(VLOOKUP(C6571,Planning!$C$6:$H$705,3,FALSE),"")</f>
        <v>Papagayo Four Seasons</v>
      </c>
      <c r="M6571" s="60" t="str">
        <f>IFERROR(VLOOKUP(C6571,Planning!$C$6:$H$705,5,FALSE),"")</f>
        <v>LL-405 Concierge Desk @ Lobby</v>
      </c>
      <c r="N6571" s="800" t="str">
        <f t="shared" si="197"/>
        <v>enero</v>
      </c>
    </row>
    <row r="6572" spans="1:14" ht="12.95" customHeight="1" x14ac:dyDescent="0.25">
      <c r="A6572" s="60" t="str">
        <f t="shared" si="195"/>
        <v>ene-18</v>
      </c>
      <c r="B6572" s="61">
        <v>43122</v>
      </c>
      <c r="C6572" s="47" t="s">
        <v>821</v>
      </c>
      <c r="D6572" s="220" t="str">
        <f>IFERROR(VLOOKUP(C6572,Planning!$C$6:$J$248,8,FALSE),"")</f>
        <v/>
      </c>
      <c r="E6572" s="64"/>
      <c r="F6572" s="65" t="s">
        <v>826</v>
      </c>
      <c r="G6572" s="66"/>
      <c r="H6572" s="67"/>
      <c r="I6572" s="216">
        <v>125</v>
      </c>
      <c r="J6572" s="86">
        <v>30.919</v>
      </c>
      <c r="K6572" s="129">
        <f t="shared" si="196"/>
        <v>4.0428215660273619</v>
      </c>
      <c r="L6572" s="60" t="str">
        <f>IFERROR(VLOOKUP(C6572,Planning!$C$6:$H$705,3,FALSE),"")</f>
        <v>Papagayo Four Seasons</v>
      </c>
      <c r="M6572" s="60" t="str">
        <f>IFERROR(VLOOKUP(C6572,Planning!$C$6:$H$705,5,FALSE),"")</f>
        <v>LL-405 Concierge Desk @ Lobby</v>
      </c>
      <c r="N6572" s="800" t="str">
        <f t="shared" si="197"/>
        <v>enero</v>
      </c>
    </row>
    <row r="6573" spans="1:14" ht="12.95" customHeight="1" x14ac:dyDescent="0.25">
      <c r="A6573" s="60" t="str">
        <f t="shared" si="195"/>
        <v>ene-18</v>
      </c>
      <c r="B6573" s="61">
        <v>43122</v>
      </c>
      <c r="C6573" s="47" t="s">
        <v>821</v>
      </c>
      <c r="D6573" s="220" t="str">
        <f>IFERROR(VLOOKUP(C6573,Planning!$C$6:$J$248,8,FALSE),"")</f>
        <v/>
      </c>
      <c r="E6573" s="64"/>
      <c r="F6573" s="65" t="s">
        <v>885</v>
      </c>
      <c r="G6573" s="66"/>
      <c r="H6573" s="67"/>
      <c r="I6573" s="216">
        <v>690</v>
      </c>
      <c r="J6573" s="86">
        <v>30.919</v>
      </c>
      <c r="K6573" s="129">
        <f t="shared" si="196"/>
        <v>22.316375044471037</v>
      </c>
      <c r="L6573" s="60" t="str">
        <f>IFERROR(VLOOKUP(C6573,Planning!$C$6:$H$705,3,FALSE),"")</f>
        <v>Papagayo Four Seasons</v>
      </c>
      <c r="M6573" s="60" t="str">
        <f>IFERROR(VLOOKUP(C6573,Planning!$C$6:$H$705,5,FALSE),"")</f>
        <v>LL-405 Concierge Desk @ Lobby</v>
      </c>
      <c r="N6573" s="800" t="str">
        <f t="shared" si="197"/>
        <v>enero</v>
      </c>
    </row>
    <row r="6574" spans="1:14" ht="12.95" customHeight="1" x14ac:dyDescent="0.25">
      <c r="A6574" s="60" t="str">
        <f t="shared" si="195"/>
        <v>ene-18</v>
      </c>
      <c r="B6574" s="61">
        <v>43122</v>
      </c>
      <c r="C6574" s="47" t="s">
        <v>821</v>
      </c>
      <c r="D6574" s="220" t="str">
        <f>IFERROR(VLOOKUP(C6574,Planning!$C$6:$J$248,8,FALSE),"")</f>
        <v/>
      </c>
      <c r="E6574" s="64"/>
      <c r="F6574" s="65" t="s">
        <v>827</v>
      </c>
      <c r="G6574" s="66"/>
      <c r="H6574" s="67"/>
      <c r="I6574" s="216">
        <v>796.02862800000003</v>
      </c>
      <c r="J6574" s="86">
        <v>30.919</v>
      </c>
      <c r="K6574" s="129">
        <f t="shared" si="196"/>
        <v>25.74561363562858</v>
      </c>
      <c r="L6574" s="60" t="str">
        <f>IFERROR(VLOOKUP(C6574,Planning!$C$6:$H$705,3,FALSE),"")</f>
        <v>Papagayo Four Seasons</v>
      </c>
      <c r="M6574" s="60" t="str">
        <f>IFERROR(VLOOKUP(C6574,Planning!$C$6:$H$705,5,FALSE),"")</f>
        <v>LL-405 Concierge Desk @ Lobby</v>
      </c>
      <c r="N6574" s="800" t="str">
        <f t="shared" si="197"/>
        <v>enero</v>
      </c>
    </row>
    <row r="6575" spans="1:14" ht="12.95" customHeight="1" x14ac:dyDescent="0.25">
      <c r="A6575" s="60" t="str">
        <f t="shared" si="195"/>
        <v>ene-18</v>
      </c>
      <c r="B6575" s="61">
        <v>43122</v>
      </c>
      <c r="C6575" s="47" t="s">
        <v>821</v>
      </c>
      <c r="D6575" s="220" t="str">
        <f>IFERROR(VLOOKUP(C6575,Planning!$C$6:$J$248,8,FALSE),"")</f>
        <v/>
      </c>
      <c r="E6575" s="64"/>
      <c r="F6575" s="65" t="s">
        <v>843</v>
      </c>
      <c r="G6575" s="66"/>
      <c r="H6575" s="67"/>
      <c r="I6575" s="216">
        <v>828.36007300000006</v>
      </c>
      <c r="J6575" s="86">
        <v>30.919</v>
      </c>
      <c r="K6575" s="129">
        <f t="shared" si="196"/>
        <v>26.7912957404832</v>
      </c>
      <c r="L6575" s="60" t="str">
        <f>IFERROR(VLOOKUP(C6575,Planning!$C$6:$H$705,3,FALSE),"")</f>
        <v>Papagayo Four Seasons</v>
      </c>
      <c r="M6575" s="60" t="str">
        <f>IFERROR(VLOOKUP(C6575,Planning!$C$6:$H$705,5,FALSE),"")</f>
        <v>LL-405 Concierge Desk @ Lobby</v>
      </c>
      <c r="N6575" s="800" t="str">
        <f t="shared" si="197"/>
        <v>enero</v>
      </c>
    </row>
    <row r="6576" spans="1:14" ht="12.95" customHeight="1" x14ac:dyDescent="0.25">
      <c r="A6576" s="60" t="str">
        <f t="shared" si="195"/>
        <v>ene-18</v>
      </c>
      <c r="B6576" s="61">
        <v>43122</v>
      </c>
      <c r="C6576" s="47">
        <v>555</v>
      </c>
      <c r="D6576" s="220" t="str">
        <f>IFERROR(VLOOKUP(C6576,Planning!$C$6:$J$248,8,FALSE),"")</f>
        <v/>
      </c>
      <c r="E6576" s="64"/>
      <c r="F6576" s="65" t="s">
        <v>348</v>
      </c>
      <c r="G6576" s="66"/>
      <c r="H6576" s="67"/>
      <c r="I6576" s="216">
        <v>803.4</v>
      </c>
      <c r="J6576" s="86">
        <v>30.919</v>
      </c>
      <c r="K6576" s="129">
        <f t="shared" si="196"/>
        <v>25.984022769171059</v>
      </c>
      <c r="L6576" s="60" t="str">
        <f>IFERROR(VLOOKUP(C6576,Planning!$C$6:$H$705,3,FALSE),"")</f>
        <v>Osmose design</v>
      </c>
      <c r="M6576" s="60" t="str">
        <f>IFERROR(VLOOKUP(C6576,Planning!$C$6:$H$705,5,FALSE),"")</f>
        <v>Console</v>
      </c>
      <c r="N6576" s="800" t="str">
        <f t="shared" si="197"/>
        <v>enero</v>
      </c>
    </row>
    <row r="6577" spans="1:14" ht="12.95" customHeight="1" x14ac:dyDescent="0.25">
      <c r="A6577" s="60" t="str">
        <f t="shared" si="195"/>
        <v>ene-18</v>
      </c>
      <c r="B6577" s="61">
        <v>43122</v>
      </c>
      <c r="C6577" s="47">
        <v>555</v>
      </c>
      <c r="D6577" s="220" t="str">
        <f>IFERROR(VLOOKUP(C6577,Planning!$C$6:$J$248,8,FALSE),"")</f>
        <v/>
      </c>
      <c r="E6577" s="64"/>
      <c r="F6577" s="65" t="s">
        <v>85</v>
      </c>
      <c r="G6577" s="66"/>
      <c r="H6577" s="67"/>
      <c r="I6577" s="216">
        <v>78.771916000000004</v>
      </c>
      <c r="J6577" s="86">
        <v>30.919</v>
      </c>
      <c r="K6577" s="129">
        <f t="shared" si="196"/>
        <v>2.5476864064167666</v>
      </c>
      <c r="L6577" s="60" t="str">
        <f>IFERROR(VLOOKUP(C6577,Planning!$C$6:$H$705,3,FALSE),"")</f>
        <v>Osmose design</v>
      </c>
      <c r="M6577" s="60" t="str">
        <f>IFERROR(VLOOKUP(C6577,Planning!$C$6:$H$705,5,FALSE),"")</f>
        <v>Console</v>
      </c>
      <c r="N6577" s="800" t="str">
        <f t="shared" si="197"/>
        <v>enero</v>
      </c>
    </row>
    <row r="6578" spans="1:14" ht="12.95" customHeight="1" x14ac:dyDescent="0.25">
      <c r="A6578" s="60" t="str">
        <f t="shared" si="195"/>
        <v>ene-18</v>
      </c>
      <c r="B6578" s="61">
        <v>43122</v>
      </c>
      <c r="C6578" s="47">
        <v>515</v>
      </c>
      <c r="D6578" s="220" t="str">
        <f>IFERROR(VLOOKUP(C6578,Planning!$C$6:$J$248,8,FALSE),"")</f>
        <v/>
      </c>
      <c r="E6578" s="64"/>
      <c r="F6578" s="65" t="s">
        <v>753</v>
      </c>
      <c r="G6578" s="66"/>
      <c r="H6578" s="67"/>
      <c r="I6578" s="216">
        <v>90.145968999999994</v>
      </c>
      <c r="J6578" s="86">
        <v>30.919</v>
      </c>
      <c r="K6578" s="129">
        <f t="shared" si="196"/>
        <v>2.9155525405090716</v>
      </c>
      <c r="L6578" s="60" t="str">
        <f>IFERROR(VLOOKUP(C6578,Planning!$C$6:$H$705,3,FALSE),"")</f>
        <v>Canoe Westfield (Reposition)</v>
      </c>
      <c r="M6578" s="60" t="str">
        <f>IFERROR(VLOOKUP(C6578,Planning!$C$6:$H$705,5,FALSE),"")</f>
        <v>CH 115 Chair , Teak &amp; Metal (Lounge Chair)</v>
      </c>
      <c r="N6578" s="800" t="str">
        <f t="shared" si="197"/>
        <v>enero</v>
      </c>
    </row>
    <row r="6579" spans="1:14" ht="12.95" customHeight="1" x14ac:dyDescent="0.25">
      <c r="A6579" s="60" t="str">
        <f t="shared" si="195"/>
        <v>ene-18</v>
      </c>
      <c r="B6579" s="61">
        <v>43122</v>
      </c>
      <c r="C6579" s="47">
        <v>453</v>
      </c>
      <c r="D6579" s="220" t="str">
        <f>IFERROR(VLOOKUP(C6579,Planning!$C$6:$J$248,8,FALSE),"")</f>
        <v/>
      </c>
      <c r="E6579" s="64"/>
      <c r="F6579" s="65" t="s">
        <v>753</v>
      </c>
      <c r="G6579" s="66"/>
      <c r="H6579" s="67"/>
      <c r="I6579" s="216">
        <v>1502.4328210000001</v>
      </c>
      <c r="J6579" s="86">
        <v>30.919</v>
      </c>
      <c r="K6579" s="129">
        <f t="shared" si="196"/>
        <v>48.592542481969019</v>
      </c>
      <c r="L6579" s="60" t="str">
        <f>IFERROR(VLOOKUP(C6579,Planning!$C$6:$H$705,3,FALSE),"")</f>
        <v>Canoe Westfield (Reposition)</v>
      </c>
      <c r="M6579" s="60" t="str">
        <f>IFERROR(VLOOKUP(C6579,Planning!$C$6:$H$705,5,FALSE),"")</f>
        <v xml:space="preserve">CH-07 Indoor Bar Stool </v>
      </c>
      <c r="N6579" s="800" t="str">
        <f t="shared" si="197"/>
        <v>enero</v>
      </c>
    </row>
    <row r="6580" spans="1:14" ht="12.95" customHeight="1" x14ac:dyDescent="0.25">
      <c r="A6580" s="60" t="str">
        <f t="shared" si="195"/>
        <v>ene-18</v>
      </c>
      <c r="B6580" s="61">
        <v>43122</v>
      </c>
      <c r="C6580" s="47">
        <v>454</v>
      </c>
      <c r="D6580" s="220" t="str">
        <f>IFERROR(VLOOKUP(C6580,Planning!$C$6:$J$248,8,FALSE),"")</f>
        <v/>
      </c>
      <c r="E6580" s="64"/>
      <c r="F6580" s="65" t="s">
        <v>753</v>
      </c>
      <c r="G6580" s="66"/>
      <c r="H6580" s="67"/>
      <c r="I6580" s="216">
        <v>90.145968999999994</v>
      </c>
      <c r="J6580" s="86">
        <v>30.919</v>
      </c>
      <c r="K6580" s="129">
        <f t="shared" si="196"/>
        <v>2.9155525405090716</v>
      </c>
      <c r="L6580" s="60" t="str">
        <f>IFERROR(VLOOKUP(C6580,Planning!$C$6:$H$705,3,FALSE),"")</f>
        <v>Canoe Westfield (Reposition)</v>
      </c>
      <c r="M6580" s="60" t="str">
        <f>IFERROR(VLOOKUP(C6580,Planning!$C$6:$H$705,5,FALSE),"")</f>
        <v>CH 115 Chair , Teak &amp; Metal (Lounge Chair)</v>
      </c>
      <c r="N6580" s="800" t="str">
        <f t="shared" si="197"/>
        <v>enero</v>
      </c>
    </row>
    <row r="6581" spans="1:14" ht="12.95" customHeight="1" x14ac:dyDescent="0.25">
      <c r="A6581" s="60" t="str">
        <f t="shared" si="195"/>
        <v>ene-18</v>
      </c>
      <c r="B6581" s="61">
        <v>43122</v>
      </c>
      <c r="C6581" s="47">
        <v>455</v>
      </c>
      <c r="D6581" s="220" t="str">
        <f>IFERROR(VLOOKUP(C6581,Planning!$C$6:$J$248,8,FALSE),"")</f>
        <v/>
      </c>
      <c r="E6581" s="64"/>
      <c r="F6581" s="65" t="s">
        <v>753</v>
      </c>
      <c r="G6581" s="66"/>
      <c r="H6581" s="67"/>
      <c r="I6581" s="216">
        <v>4206.8118999999997</v>
      </c>
      <c r="J6581" s="86">
        <v>30.919</v>
      </c>
      <c r="K6581" s="129">
        <f t="shared" si="196"/>
        <v>136.05911898832431</v>
      </c>
      <c r="L6581" s="60" t="str">
        <f>IFERROR(VLOOKUP(C6581,Planning!$C$6:$H$705,3,FALSE),"")</f>
        <v>Canoe Westfield (Reposition)</v>
      </c>
      <c r="M6581" s="60" t="str">
        <f>IFERROR(VLOOKUP(C6581,Planning!$C$6:$H$705,5,FALSE),"")</f>
        <v>CH-15 Indoor Bar Stool</v>
      </c>
      <c r="N6581" s="800" t="str">
        <f t="shared" si="197"/>
        <v>enero</v>
      </c>
    </row>
    <row r="6582" spans="1:14" ht="12.95" customHeight="1" x14ac:dyDescent="0.25">
      <c r="A6582" s="60" t="str">
        <f t="shared" si="195"/>
        <v>ene-18</v>
      </c>
      <c r="B6582" s="61">
        <v>43122</v>
      </c>
      <c r="C6582" s="47">
        <v>456</v>
      </c>
      <c r="D6582" s="220" t="str">
        <f>IFERROR(VLOOKUP(C6582,Planning!$C$6:$J$248,8,FALSE),"")</f>
        <v/>
      </c>
      <c r="E6582" s="64"/>
      <c r="F6582" s="65" t="s">
        <v>753</v>
      </c>
      <c r="G6582" s="66"/>
      <c r="H6582" s="67"/>
      <c r="I6582" s="216">
        <v>90.145968999999994</v>
      </c>
      <c r="J6582" s="86">
        <v>30.919</v>
      </c>
      <c r="K6582" s="129">
        <f t="shared" si="196"/>
        <v>2.9155525405090716</v>
      </c>
      <c r="L6582" s="60" t="str">
        <f>IFERROR(VLOOKUP(C6582,Planning!$C$6:$H$705,3,FALSE),"")</f>
        <v>Canoe Westfield (Reposition)</v>
      </c>
      <c r="M6582" s="60" t="str">
        <f>IFERROR(VLOOKUP(C6582,Planning!$C$6:$H$705,5,FALSE),"")</f>
        <v>CH-15-CH Indoor Bar Stool - Counter Height</v>
      </c>
      <c r="N6582" s="800" t="str">
        <f t="shared" si="197"/>
        <v>enero</v>
      </c>
    </row>
    <row r="6583" spans="1:14" ht="12.75" customHeight="1" x14ac:dyDescent="0.25">
      <c r="A6583" s="60" t="str">
        <f t="shared" si="195"/>
        <v>ene-18</v>
      </c>
      <c r="B6583" s="61">
        <v>43122</v>
      </c>
      <c r="C6583" s="47">
        <v>542</v>
      </c>
      <c r="D6583" s="220" t="str">
        <f>IFERROR(VLOOKUP(C6583,Planning!$C$6:$J$248,8,FALSE),"")</f>
        <v/>
      </c>
      <c r="E6583" s="64"/>
      <c r="F6583" s="65" t="s">
        <v>323</v>
      </c>
      <c r="G6583" s="66"/>
      <c r="H6583" s="67"/>
      <c r="I6583" s="216">
        <v>50.729661</v>
      </c>
      <c r="J6583" s="86">
        <v>30.919</v>
      </c>
      <c r="K6583" s="129">
        <f t="shared" si="196"/>
        <v>1.6407277402244573</v>
      </c>
      <c r="L6583" s="60" t="str">
        <f>IFERROR(VLOOKUP(C6583,Planning!$C$6:$H$705,3,FALSE),"")</f>
        <v>Holler</v>
      </c>
      <c r="M6583" s="60" t="str">
        <f>IFERROR(VLOOKUP(C6583,Planning!$C$6:$H$705,5,FALSE),"")</f>
        <v>TB-08 Vip Lounge Table Top</v>
      </c>
      <c r="N6583" s="800" t="str">
        <f t="shared" si="197"/>
        <v>enero</v>
      </c>
    </row>
    <row r="6584" spans="1:14" ht="12.95" customHeight="1" x14ac:dyDescent="0.25">
      <c r="A6584" s="60" t="str">
        <f t="shared" si="195"/>
        <v>nov-17</v>
      </c>
      <c r="B6584" s="694">
        <v>43069</v>
      </c>
      <c r="C6584" s="47">
        <v>400</v>
      </c>
      <c r="D6584" s="686"/>
      <c r="E6584" s="687"/>
      <c r="F6584" s="693" t="s">
        <v>2021</v>
      </c>
      <c r="G6584" s="688">
        <v>3</v>
      </c>
      <c r="H6584" s="689">
        <f>124.74*J6584</f>
        <v>3856.8360600000001</v>
      </c>
      <c r="I6584" s="690">
        <f>G6584*H6584</f>
        <v>11570.508180000001</v>
      </c>
      <c r="J6584" s="691">
        <v>30.919</v>
      </c>
      <c r="K6584" s="692">
        <f>124.74*G6584</f>
        <v>374.21999999999997</v>
      </c>
      <c r="L6584" s="60" t="str">
        <f>IFERROR(VLOOKUP(C6584,Planning!$C$6:$H$705,3,FALSE),"")</f>
        <v>WEWORK</v>
      </c>
      <c r="M6584" s="60" t="str">
        <f>IFERROR(VLOOKUP(C6584,Planning!$C$6:$H$705,5,FALSE),"")</f>
        <v>WC-Turned Stool-Textured-Smooth</v>
      </c>
      <c r="N6584" s="800" t="str">
        <f t="shared" si="197"/>
        <v>noviembre</v>
      </c>
    </row>
    <row r="6585" spans="1:14" ht="12.95" customHeight="1" x14ac:dyDescent="0.25">
      <c r="A6585" s="60" t="str">
        <f t="shared" si="195"/>
        <v>nov-17</v>
      </c>
      <c r="B6585" s="694">
        <v>43069</v>
      </c>
      <c r="C6585" s="47">
        <v>401</v>
      </c>
      <c r="D6585" s="686"/>
      <c r="E6585" s="687"/>
      <c r="F6585" s="693" t="s">
        <v>2021</v>
      </c>
      <c r="G6585" s="688">
        <v>55</v>
      </c>
      <c r="H6585" s="689">
        <f>124.74*J6585</f>
        <v>3856.8360600000001</v>
      </c>
      <c r="I6585" s="690">
        <f>G6585*H6585</f>
        <v>212125.98329999999</v>
      </c>
      <c r="J6585" s="691">
        <v>30.919</v>
      </c>
      <c r="K6585" s="692">
        <f>124.74*G6585</f>
        <v>6860.7</v>
      </c>
      <c r="L6585" s="60" t="str">
        <f>IFERROR(VLOOKUP(C6585,Planning!$C$6:$H$705,3,FALSE),"")</f>
        <v>WEWORK</v>
      </c>
      <c r="M6585" s="60" t="str">
        <f>IFERROR(VLOOKUP(C6585,Planning!$C$6:$H$705,5,FALSE),"")</f>
        <v>WC-Turned Stool-Textured-Smooth Contenedor 13</v>
      </c>
      <c r="N6585" s="800" t="str">
        <f t="shared" si="197"/>
        <v>noviembre</v>
      </c>
    </row>
    <row r="6586" spans="1:14" ht="12.95" customHeight="1" x14ac:dyDescent="0.25">
      <c r="A6586" s="60" t="str">
        <f t="shared" si="195"/>
        <v>nov-17</v>
      </c>
      <c r="B6586" s="694">
        <v>43069</v>
      </c>
      <c r="C6586" s="47">
        <v>402</v>
      </c>
      <c r="D6586" s="686"/>
      <c r="E6586" s="687"/>
      <c r="F6586" s="693" t="s">
        <v>2021</v>
      </c>
      <c r="G6586" s="688">
        <v>140</v>
      </c>
      <c r="H6586" s="689">
        <f>124.74*J6586</f>
        <v>3856.8360600000001</v>
      </c>
      <c r="I6586" s="690">
        <f>G6586*H6586</f>
        <v>539957.04839999997</v>
      </c>
      <c r="J6586" s="691">
        <v>30.919</v>
      </c>
      <c r="K6586" s="692">
        <f>124.74*G6586</f>
        <v>17463.599999999999</v>
      </c>
      <c r="L6586" s="60" t="str">
        <f>IFERROR(VLOOKUP(C6586,Planning!$C$6:$H$705,3,FALSE),"")</f>
        <v>WEWORK</v>
      </c>
      <c r="M6586" s="60" t="str">
        <f>IFERROR(VLOOKUP(C6586,Planning!$C$6:$H$705,5,FALSE),"")</f>
        <v>WC-Turned Stool-Textured-Smooth Contenedor 14</v>
      </c>
      <c r="N6586" s="800" t="str">
        <f t="shared" si="197"/>
        <v>noviembre</v>
      </c>
    </row>
    <row r="6587" spans="1:14" ht="12.95" customHeight="1" x14ac:dyDescent="0.25">
      <c r="A6587" s="60" t="str">
        <f t="shared" si="195"/>
        <v>ene-18</v>
      </c>
      <c r="B6587" s="61">
        <v>43123</v>
      </c>
      <c r="C6587" s="47">
        <v>398</v>
      </c>
      <c r="D6587" s="220" t="str">
        <f>IFERROR(VLOOKUP(C6587,Planning!$C$6:$J$248,8,FALSE),"")</f>
        <v/>
      </c>
      <c r="E6587" s="64"/>
      <c r="F6587" s="65" t="s">
        <v>457</v>
      </c>
      <c r="G6587" s="66"/>
      <c r="H6587" s="67"/>
      <c r="I6587" s="216">
        <v>-1041.7284340000001</v>
      </c>
      <c r="J6587" s="86">
        <v>30.919</v>
      </c>
      <c r="K6587" s="129">
        <f t="shared" si="196"/>
        <v>-33.692177431352896</v>
      </c>
      <c r="L6587" s="60" t="str">
        <f>IFERROR(VLOOKUP(C6587,Planning!$C$6:$H$705,3,FALSE),"")</f>
        <v>WEWORK</v>
      </c>
      <c r="M6587" s="60" t="str">
        <f>IFERROR(VLOOKUP(C6587,Planning!$C$6:$H$705,5,FALSE),"")</f>
        <v>WC-Bonanza Chair-WW-CH-MEC-6850-A</v>
      </c>
      <c r="N6587" s="800" t="str">
        <f t="shared" si="197"/>
        <v>enero</v>
      </c>
    </row>
    <row r="6588" spans="1:14" ht="12.95" customHeight="1" x14ac:dyDescent="0.25">
      <c r="A6588" s="60" t="str">
        <f t="shared" si="195"/>
        <v>ene-18</v>
      </c>
      <c r="B6588" s="61">
        <v>43123</v>
      </c>
      <c r="C6588" s="47">
        <v>431</v>
      </c>
      <c r="D6588" s="220" t="str">
        <f>IFERROR(VLOOKUP(C6588,Planning!$C$6:$J$248,8,FALSE),"")</f>
        <v/>
      </c>
      <c r="E6588" s="64"/>
      <c r="F6588" s="65" t="s">
        <v>468</v>
      </c>
      <c r="G6588" s="66"/>
      <c r="H6588" s="67"/>
      <c r="I6588" s="216">
        <v>-227.04999900000001</v>
      </c>
      <c r="J6588" s="86">
        <v>30.919</v>
      </c>
      <c r="K6588" s="129">
        <f t="shared" si="196"/>
        <v>-7.343381060189528</v>
      </c>
      <c r="L6588" s="60" t="str">
        <f>IFERROR(VLOOKUP(C6588,Planning!$C$6:$H$705,3,FALSE),"")</f>
        <v>WEWORK</v>
      </c>
      <c r="M6588" s="60" t="str">
        <f>IFERROR(VLOOKUP(C6588,Planning!$C$6:$H$705,5,FALSE),"")</f>
        <v>EMEA-Bonanza Chair-WW-CH-MEC-6850-B</v>
      </c>
      <c r="N6588" s="800" t="str">
        <f t="shared" si="197"/>
        <v>enero</v>
      </c>
    </row>
    <row r="6589" spans="1:14" ht="12.95" customHeight="1" x14ac:dyDescent="0.25">
      <c r="A6589" s="60" t="str">
        <f t="shared" si="195"/>
        <v>ene-18</v>
      </c>
      <c r="B6589" s="61">
        <v>43123</v>
      </c>
      <c r="C6589" s="47">
        <v>431</v>
      </c>
      <c r="D6589" s="220" t="str">
        <f>IFERROR(VLOOKUP(C6589,Planning!$C$6:$J$248,8,FALSE),"")</f>
        <v/>
      </c>
      <c r="E6589" s="64"/>
      <c r="F6589" s="65" t="s">
        <v>838</v>
      </c>
      <c r="G6589" s="66"/>
      <c r="H6589" s="67"/>
      <c r="I6589" s="216">
        <v>-606.29999399999997</v>
      </c>
      <c r="J6589" s="86">
        <v>30.919</v>
      </c>
      <c r="K6589" s="129">
        <f t="shared" si="196"/>
        <v>-19.60930152980368</v>
      </c>
      <c r="L6589" s="60" t="str">
        <f>IFERROR(VLOOKUP(C6589,Planning!$C$6:$H$705,3,FALSE),"")</f>
        <v>WEWORK</v>
      </c>
      <c r="M6589" s="60" t="str">
        <f>IFERROR(VLOOKUP(C6589,Planning!$C$6:$H$705,5,FALSE),"")</f>
        <v>EMEA-Bonanza Chair-WW-CH-MEC-6850-B</v>
      </c>
      <c r="N6589" s="800" t="str">
        <f t="shared" si="197"/>
        <v>enero</v>
      </c>
    </row>
    <row r="6590" spans="1:14" ht="12.95" customHeight="1" x14ac:dyDescent="0.25">
      <c r="A6590" s="60" t="str">
        <f t="shared" si="195"/>
        <v>ene-18</v>
      </c>
      <c r="B6590" s="61">
        <v>43123</v>
      </c>
      <c r="C6590" s="47">
        <v>367</v>
      </c>
      <c r="D6590" s="220" t="str">
        <f>IFERROR(VLOOKUP(C6590,Planning!$C$6:$J$248,8,FALSE),"")</f>
        <v/>
      </c>
      <c r="E6590" s="64"/>
      <c r="F6590" s="65" t="s">
        <v>77</v>
      </c>
      <c r="G6590" s="66"/>
      <c r="H6590" s="67"/>
      <c r="I6590" s="216">
        <v>29.335526999999999</v>
      </c>
      <c r="J6590" s="86">
        <v>30.919</v>
      </c>
      <c r="K6590" s="129">
        <f t="shared" si="196"/>
        <v>0.94878640965102357</v>
      </c>
      <c r="L6590" s="60" t="str">
        <f>IFERROR(VLOOKUP(C6590,Planning!$C$6:$H$705,3,FALSE),"")</f>
        <v>Holler</v>
      </c>
      <c r="M6590" s="60" t="str">
        <f>IFERROR(VLOOKUP(C6590,Planning!$C$6:$H$705,5,FALSE),"")</f>
        <v>TB-13 Coffee Table- Lounge</v>
      </c>
      <c r="N6590" s="800" t="str">
        <f t="shared" si="197"/>
        <v>enero</v>
      </c>
    </row>
    <row r="6591" spans="1:14" ht="12.95" customHeight="1" x14ac:dyDescent="0.25">
      <c r="A6591" s="60" t="str">
        <f t="shared" si="195"/>
        <v>ene-18</v>
      </c>
      <c r="B6591" s="61">
        <v>43123</v>
      </c>
      <c r="C6591" s="47">
        <v>367</v>
      </c>
      <c r="D6591" s="220" t="str">
        <f>IFERROR(VLOOKUP(C6591,Planning!$C$6:$J$248,8,FALSE),"")</f>
        <v/>
      </c>
      <c r="E6591" s="64"/>
      <c r="F6591" s="65" t="s">
        <v>326</v>
      </c>
      <c r="G6591" s="66"/>
      <c r="H6591" s="67"/>
      <c r="I6591" s="216">
        <v>404.03359399999999</v>
      </c>
      <c r="J6591" s="86">
        <v>30.919</v>
      </c>
      <c r="K6591" s="129">
        <f t="shared" si="196"/>
        <v>13.067485817781947</v>
      </c>
      <c r="L6591" s="60" t="str">
        <f>IFERROR(VLOOKUP(C6591,Planning!$C$6:$H$705,3,FALSE),"")</f>
        <v>Holler</v>
      </c>
      <c r="M6591" s="60" t="str">
        <f>IFERROR(VLOOKUP(C6591,Planning!$C$6:$H$705,5,FALSE),"")</f>
        <v>TB-13 Coffee Table- Lounge</v>
      </c>
      <c r="N6591" s="800" t="str">
        <f t="shared" si="197"/>
        <v>enero</v>
      </c>
    </row>
    <row r="6592" spans="1:14" ht="12.95" customHeight="1" x14ac:dyDescent="0.25">
      <c r="A6592" s="60" t="str">
        <f t="shared" si="195"/>
        <v>ene-18</v>
      </c>
      <c r="B6592" s="61">
        <v>43123</v>
      </c>
      <c r="C6592" s="47">
        <v>367</v>
      </c>
      <c r="D6592" s="220" t="str">
        <f>IFERROR(VLOOKUP(C6592,Planning!$C$6:$J$248,8,FALSE),"")</f>
        <v/>
      </c>
      <c r="E6592" s="64"/>
      <c r="F6592" s="65" t="s">
        <v>403</v>
      </c>
      <c r="G6592" s="66"/>
      <c r="H6592" s="67"/>
      <c r="I6592" s="216">
        <v>241.51165499999999</v>
      </c>
      <c r="J6592" s="86">
        <v>30.919</v>
      </c>
      <c r="K6592" s="129">
        <f>IFERROR(I6592/J6592,0)</f>
        <v>7.8111082182476794</v>
      </c>
      <c r="L6592" s="60" t="str">
        <f>IFERROR(VLOOKUP(C6592,Planning!$C$6:$H$705,3,FALSE),"")</f>
        <v>Holler</v>
      </c>
      <c r="M6592" s="60" t="str">
        <f>IFERROR(VLOOKUP(C6592,Planning!$C$6:$H$705,5,FALSE),"")</f>
        <v>TB-13 Coffee Table- Lounge</v>
      </c>
      <c r="N6592" s="800" t="str">
        <f t="shared" si="197"/>
        <v>enero</v>
      </c>
    </row>
    <row r="6593" spans="1:14" ht="12.95" customHeight="1" x14ac:dyDescent="0.25">
      <c r="A6593" s="60" t="str">
        <f t="shared" si="195"/>
        <v>ene-18</v>
      </c>
      <c r="B6593" s="61">
        <v>43124</v>
      </c>
      <c r="C6593" s="47">
        <v>544</v>
      </c>
      <c r="D6593" s="220" t="str">
        <f>IFERROR(VLOOKUP(C6593,Planning!$C$6:$J$248,8,FALSE),"")</f>
        <v/>
      </c>
      <c r="E6593" s="64"/>
      <c r="F6593" s="65" t="s">
        <v>375</v>
      </c>
      <c r="G6593" s="66">
        <v>-13</v>
      </c>
      <c r="H6593" s="67">
        <v>19.5</v>
      </c>
      <c r="I6593" s="216">
        <v>-253.5</v>
      </c>
      <c r="J6593" s="86">
        <v>30.919</v>
      </c>
      <c r="K6593" s="129">
        <f t="shared" ref="K6593:K6607" si="198">IFERROR(I6593/J6593,0)</f>
        <v>-8.1988421359034902</v>
      </c>
      <c r="L6593" s="60" t="str">
        <f>IFERROR(VLOOKUP(C6593,Planning!$C$6:$H$705,3,FALSE),"")</f>
        <v>Industrious Maderas</v>
      </c>
      <c r="M6593" s="60" t="str">
        <f>IFERROR(VLOOKUP(C6593,Planning!$C$6:$H$705,5,FALSE),"")</f>
        <v>SF-01  Prototipo Sofa</v>
      </c>
      <c r="N6593" s="800" t="str">
        <f t="shared" si="197"/>
        <v>enero</v>
      </c>
    </row>
    <row r="6594" spans="1:14" ht="12.95" customHeight="1" x14ac:dyDescent="0.25">
      <c r="A6594" s="60" t="str">
        <f t="shared" si="195"/>
        <v>ene-18</v>
      </c>
      <c r="B6594" s="61">
        <v>43124</v>
      </c>
      <c r="C6594" s="47">
        <v>544</v>
      </c>
      <c r="D6594" s="220" t="str">
        <f>IFERROR(VLOOKUP(C6594,Planning!$C$6:$J$248,8,FALSE),"")</f>
        <v/>
      </c>
      <c r="E6594" s="64"/>
      <c r="F6594" s="65" t="s">
        <v>881</v>
      </c>
      <c r="G6594" s="66">
        <v>-2.5</v>
      </c>
      <c r="H6594" s="67">
        <v>40</v>
      </c>
      <c r="I6594" s="216">
        <v>-100</v>
      </c>
      <c r="J6594" s="86">
        <v>30.919</v>
      </c>
      <c r="K6594" s="129">
        <f t="shared" si="198"/>
        <v>-3.2342572528218896</v>
      </c>
      <c r="L6594" s="60" t="str">
        <f>IFERROR(VLOOKUP(C6594,Planning!$C$6:$H$705,3,FALSE),"")</f>
        <v>Industrious Maderas</v>
      </c>
      <c r="M6594" s="60" t="str">
        <f>IFERROR(VLOOKUP(C6594,Planning!$C$6:$H$705,5,FALSE),"")</f>
        <v>SF-01  Prototipo Sofa</v>
      </c>
      <c r="N6594" s="800" t="str">
        <f t="shared" si="197"/>
        <v>enero</v>
      </c>
    </row>
    <row r="6595" spans="1:14" ht="12.95" customHeight="1" x14ac:dyDescent="0.25">
      <c r="A6595" s="60" t="str">
        <f t="shared" si="195"/>
        <v>ene-18</v>
      </c>
      <c r="B6595" s="61">
        <v>43124</v>
      </c>
      <c r="C6595" s="47">
        <v>544</v>
      </c>
      <c r="D6595" s="220" t="str">
        <f>IFERROR(VLOOKUP(C6595,Planning!$C$6:$J$248,8,FALSE),"")</f>
        <v/>
      </c>
      <c r="E6595" s="64"/>
      <c r="F6595" s="65" t="s">
        <v>191</v>
      </c>
      <c r="G6595" s="66">
        <v>-19</v>
      </c>
      <c r="H6595" s="67">
        <v>35.441378999999998</v>
      </c>
      <c r="I6595" s="216">
        <v>-673.38620100000003</v>
      </c>
      <c r="J6595" s="86">
        <v>30.919</v>
      </c>
      <c r="K6595" s="129">
        <f t="shared" si="198"/>
        <v>-21.779042045344287</v>
      </c>
      <c r="L6595" s="60" t="str">
        <f>IFERROR(VLOOKUP(C6595,Planning!$C$6:$H$705,3,FALSE),"")</f>
        <v>Industrious Maderas</v>
      </c>
      <c r="M6595" s="60" t="str">
        <f>IFERROR(VLOOKUP(C6595,Planning!$C$6:$H$705,5,FALSE),"")</f>
        <v>SF-01  Prototipo Sofa</v>
      </c>
      <c r="N6595" s="800" t="str">
        <f t="shared" si="197"/>
        <v>enero</v>
      </c>
    </row>
    <row r="6596" spans="1:14" ht="12.95" customHeight="1" x14ac:dyDescent="0.25">
      <c r="A6596" s="60" t="str">
        <f t="shared" si="195"/>
        <v>ene-18</v>
      </c>
      <c r="B6596" s="61">
        <v>43124</v>
      </c>
      <c r="C6596" s="47">
        <v>544</v>
      </c>
      <c r="D6596" s="220" t="str">
        <f>IFERROR(VLOOKUP(C6596,Planning!$C$6:$J$248,8,FALSE),"")</f>
        <v/>
      </c>
      <c r="E6596" s="64"/>
      <c r="F6596" s="749" t="s">
        <v>74</v>
      </c>
      <c r="G6596" s="66">
        <v>30</v>
      </c>
      <c r="H6596" s="67">
        <v>0.08</v>
      </c>
      <c r="I6596" s="216">
        <v>2.4</v>
      </c>
      <c r="J6596" s="86">
        <v>30.919</v>
      </c>
      <c r="K6596" s="129">
        <f t="shared" si="198"/>
        <v>7.7622174067725341E-2</v>
      </c>
      <c r="L6596" s="60" t="str">
        <f>IFERROR(VLOOKUP(C6596,Planning!$C$6:$H$705,3,FALSE),"")</f>
        <v>Industrious Maderas</v>
      </c>
      <c r="M6596" s="60" t="str">
        <f>IFERROR(VLOOKUP(C6596,Planning!$C$6:$H$705,5,FALSE),"")</f>
        <v>SF-01  Prototipo Sofa</v>
      </c>
      <c r="N6596" s="800" t="str">
        <f t="shared" si="197"/>
        <v>enero</v>
      </c>
    </row>
    <row r="6597" spans="1:14" ht="12.95" customHeight="1" x14ac:dyDescent="0.25">
      <c r="A6597" s="60" t="str">
        <f t="shared" si="195"/>
        <v>ene-18</v>
      </c>
      <c r="B6597" s="61">
        <v>43124</v>
      </c>
      <c r="C6597" s="47">
        <v>544</v>
      </c>
      <c r="D6597" s="220" t="str">
        <f>IFERROR(VLOOKUP(C6597,Planning!$C$6:$J$248,8,FALSE),"")</f>
        <v/>
      </c>
      <c r="E6597" s="64"/>
      <c r="F6597" s="749" t="s">
        <v>124</v>
      </c>
      <c r="G6597" s="66">
        <v>40</v>
      </c>
      <c r="H6597" s="67">
        <v>0.14652999999999999</v>
      </c>
      <c r="I6597" s="216">
        <v>5.8612000000000002</v>
      </c>
      <c r="J6597" s="86">
        <v>30.919</v>
      </c>
      <c r="K6597" s="129">
        <f t="shared" si="198"/>
        <v>0.18956628610239659</v>
      </c>
      <c r="L6597" s="60" t="str">
        <f>IFERROR(VLOOKUP(C6597,Planning!$C$6:$H$705,3,FALSE),"")</f>
        <v>Industrious Maderas</v>
      </c>
      <c r="M6597" s="60" t="str">
        <f>IFERROR(VLOOKUP(C6597,Planning!$C$6:$H$705,5,FALSE),"")</f>
        <v>SF-01  Prototipo Sofa</v>
      </c>
      <c r="N6597" s="800" t="str">
        <f t="shared" si="197"/>
        <v>enero</v>
      </c>
    </row>
    <row r="6598" spans="1:14" ht="12.95" customHeight="1" x14ac:dyDescent="0.25">
      <c r="A6598" s="60" t="str">
        <f t="shared" si="195"/>
        <v>ene-18</v>
      </c>
      <c r="B6598" s="61">
        <v>43124</v>
      </c>
      <c r="C6598" s="47">
        <v>550</v>
      </c>
      <c r="D6598" s="220" t="str">
        <f>IFERROR(VLOOKUP(C6598,Planning!$C$6:$J$248,8,FALSE),"")</f>
        <v/>
      </c>
      <c r="E6598" s="64"/>
      <c r="F6598" s="65" t="s">
        <v>317</v>
      </c>
      <c r="G6598" s="66">
        <v>0.5</v>
      </c>
      <c r="H6598" s="67">
        <v>565.47</v>
      </c>
      <c r="I6598" s="216">
        <v>282.73500000000001</v>
      </c>
      <c r="J6598" s="86">
        <v>30.919</v>
      </c>
      <c r="K6598" s="129">
        <f t="shared" si="198"/>
        <v>9.1443772437659696</v>
      </c>
      <c r="L6598" s="60" t="str">
        <f>IFERROR(VLOOKUP(C6598,Planning!$C$6:$H$705,3,FALSE),"")</f>
        <v>Osmose design</v>
      </c>
      <c r="M6598" s="60" t="str">
        <f>IFERROR(VLOOKUP(C6598,Planning!$C$6:$H$705,5,FALSE),"")</f>
        <v>CH-01 Lounge chair</v>
      </c>
      <c r="N6598" s="800" t="str">
        <f t="shared" si="197"/>
        <v>enero</v>
      </c>
    </row>
    <row r="6599" spans="1:14" ht="12.95" customHeight="1" x14ac:dyDescent="0.25">
      <c r="A6599" s="60" t="str">
        <f t="shared" si="195"/>
        <v>ene-18</v>
      </c>
      <c r="B6599" s="61">
        <v>43124</v>
      </c>
      <c r="C6599" s="47">
        <v>553</v>
      </c>
      <c r="D6599" s="220" t="str">
        <f>IFERROR(VLOOKUP(C6599,Planning!$C$6:$J$248,8,FALSE),"")</f>
        <v/>
      </c>
      <c r="E6599" s="64"/>
      <c r="F6599" s="65" t="s">
        <v>39</v>
      </c>
      <c r="G6599" s="66">
        <v>60</v>
      </c>
      <c r="H6599" s="67">
        <v>0.76795199999999997</v>
      </c>
      <c r="I6599" s="216">
        <v>46.077148999999999</v>
      </c>
      <c r="J6599" s="86">
        <v>30.919</v>
      </c>
      <c r="K6599" s="129">
        <f t="shared" si="198"/>
        <v>1.4902535334260487</v>
      </c>
      <c r="L6599" s="60" t="str">
        <f>IFERROR(VLOOKUP(C6599,Planning!$C$6:$H$705,3,FALSE),"")</f>
        <v>Osmose design</v>
      </c>
      <c r="M6599" s="60" t="str">
        <f>IFERROR(VLOOKUP(C6599,Planning!$C$6:$H$705,5,FALSE),"")</f>
        <v>TB-03 Malek side table LG 36"</v>
      </c>
      <c r="N6599" s="800" t="str">
        <f t="shared" si="197"/>
        <v>enero</v>
      </c>
    </row>
    <row r="6600" spans="1:14" ht="12.95" customHeight="1" x14ac:dyDescent="0.25">
      <c r="A6600" s="60" t="str">
        <f t="shared" si="195"/>
        <v>ene-18</v>
      </c>
      <c r="B6600" s="61">
        <v>43124</v>
      </c>
      <c r="C6600" s="47">
        <v>552</v>
      </c>
      <c r="D6600" s="220" t="str">
        <f>IFERROR(VLOOKUP(C6600,Planning!$C$6:$J$248,8,FALSE),"")</f>
        <v/>
      </c>
      <c r="E6600" s="64"/>
      <c r="F6600" s="65" t="s">
        <v>380</v>
      </c>
      <c r="G6600" s="66">
        <v>20</v>
      </c>
      <c r="H6600" s="67">
        <v>0.68488499999999997</v>
      </c>
      <c r="I6600" s="216">
        <v>13.697692999999999</v>
      </c>
      <c r="J6600" s="86">
        <v>30.919</v>
      </c>
      <c r="K6600" s="129">
        <f t="shared" si="198"/>
        <v>0.44301862932177621</v>
      </c>
      <c r="L6600" s="60" t="str">
        <f>IFERROR(VLOOKUP(C6600,Planning!$C$6:$H$705,3,FALSE),"")</f>
        <v>Osmose design</v>
      </c>
      <c r="M6600" s="60" t="str">
        <f>IFERROR(VLOOKUP(C6600,Planning!$C$6:$H$705,5,FALSE),"")</f>
        <v>TB-02 Malek side table SM 24"</v>
      </c>
      <c r="N6600" s="800" t="str">
        <f t="shared" si="197"/>
        <v>enero</v>
      </c>
    </row>
    <row r="6601" spans="1:14" ht="12.75" customHeight="1" x14ac:dyDescent="0.25">
      <c r="A6601" s="60" t="str">
        <f t="shared" si="195"/>
        <v>ene-18</v>
      </c>
      <c r="B6601" s="61">
        <v>43124</v>
      </c>
      <c r="C6601" s="47">
        <v>554</v>
      </c>
      <c r="D6601" s="220" t="str">
        <f>IFERROR(VLOOKUP(C6601,Planning!$C$6:$J$248,8,FALSE),"")</f>
        <v/>
      </c>
      <c r="E6601" s="64"/>
      <c r="F6601" s="65" t="s">
        <v>316</v>
      </c>
      <c r="G6601" s="66">
        <v>80</v>
      </c>
      <c r="H6601" s="67">
        <v>0.21241599999999999</v>
      </c>
      <c r="I6601" s="216">
        <v>16.993251999999998</v>
      </c>
      <c r="J6601" s="86">
        <v>30.919</v>
      </c>
      <c r="K6601" s="129">
        <f t="shared" si="198"/>
        <v>0.54960548530030073</v>
      </c>
      <c r="L6601" s="60" t="str">
        <f>IFERROR(VLOOKUP(C6601,Planning!$C$6:$H$705,3,FALSE),"")</f>
        <v>18 Street Restaurant</v>
      </c>
      <c r="M6601" s="60" t="str">
        <f>IFERROR(VLOOKUP(C6601,Planning!$C$6:$H$705,5,FALSE),"")</f>
        <v>TB-03 2 Top dining table</v>
      </c>
      <c r="N6601" s="800" t="str">
        <f t="shared" si="197"/>
        <v>enero</v>
      </c>
    </row>
    <row r="6602" spans="1:14" ht="12.95" customHeight="1" x14ac:dyDescent="0.25">
      <c r="A6602" s="60" t="str">
        <f t="shared" si="195"/>
        <v>ene-18</v>
      </c>
      <c r="B6602" s="61">
        <v>43125</v>
      </c>
      <c r="C6602" s="47">
        <v>522</v>
      </c>
      <c r="D6602" s="220" t="str">
        <f>IFERROR(VLOOKUP(C6602,Planning!$C$6:$J$248,8,FALSE),"")</f>
        <v/>
      </c>
      <c r="E6602" s="64"/>
      <c r="F6602" s="65" t="s">
        <v>348</v>
      </c>
      <c r="G6602" s="66">
        <v>-0.5</v>
      </c>
      <c r="H6602" s="67">
        <v>803.4</v>
      </c>
      <c r="I6602" s="216">
        <v>-401.7</v>
      </c>
      <c r="J6602" s="86">
        <v>30.919</v>
      </c>
      <c r="K6602" s="129">
        <f t="shared" si="198"/>
        <v>-12.992011384585529</v>
      </c>
      <c r="L6602" s="60" t="str">
        <f>IFERROR(VLOOKUP(C6602,Planning!$C$6:$H$705,3,FALSE),"")</f>
        <v>Maderas Collective</v>
      </c>
      <c r="M6602" s="60" t="str">
        <f>IFERROR(VLOOKUP(C6602,Planning!$C$6:$H$705,5,FALSE),"")</f>
        <v>Lounge chair-Prototipo/ Cedro Macho</v>
      </c>
      <c r="N6602" s="800" t="str">
        <f t="shared" si="197"/>
        <v>enero</v>
      </c>
    </row>
    <row r="6603" spans="1:14" ht="12.95" customHeight="1" x14ac:dyDescent="0.25">
      <c r="A6603" s="60" t="str">
        <f t="shared" si="195"/>
        <v>ene-18</v>
      </c>
      <c r="B6603" s="61">
        <v>43125</v>
      </c>
      <c r="C6603" s="47">
        <v>554</v>
      </c>
      <c r="D6603" s="220" t="str">
        <f>IFERROR(VLOOKUP(C6603,Planning!$C$6:$J$248,8,FALSE),"")</f>
        <v/>
      </c>
      <c r="E6603" s="64"/>
      <c r="F6603" s="65" t="s">
        <v>345</v>
      </c>
      <c r="G6603" s="66">
        <v>22</v>
      </c>
      <c r="H6603" s="67">
        <v>36.232787999999999</v>
      </c>
      <c r="I6603" s="216">
        <v>797.12133800000004</v>
      </c>
      <c r="J6603" s="86">
        <v>30.919</v>
      </c>
      <c r="K6603" s="129">
        <f t="shared" si="198"/>
        <v>25.780954688055889</v>
      </c>
      <c r="L6603" s="60" t="str">
        <f>IFERROR(VLOOKUP(C6603,Planning!$C$6:$H$705,3,FALSE),"")</f>
        <v>18 Street Restaurant</v>
      </c>
      <c r="M6603" s="60" t="str">
        <f>IFERROR(VLOOKUP(C6603,Planning!$C$6:$H$705,5,FALSE),"")</f>
        <v>TB-03 2 Top dining table</v>
      </c>
      <c r="N6603" s="800" t="str">
        <f t="shared" si="197"/>
        <v>enero</v>
      </c>
    </row>
    <row r="6604" spans="1:14" ht="12.95" customHeight="1" x14ac:dyDescent="0.25">
      <c r="A6604" s="60" t="str">
        <f t="shared" si="195"/>
        <v>ene-18</v>
      </c>
      <c r="B6604" s="61">
        <v>43126</v>
      </c>
      <c r="C6604" s="47">
        <v>367</v>
      </c>
      <c r="D6604" s="220" t="str">
        <f>IFERROR(VLOOKUP(C6604,Planning!$C$6:$J$248,8,FALSE),"")</f>
        <v/>
      </c>
      <c r="E6604" s="64"/>
      <c r="F6604" s="65" t="s">
        <v>343</v>
      </c>
      <c r="G6604" s="66">
        <v>120</v>
      </c>
      <c r="H6604" s="67">
        <v>0.55755699999999997</v>
      </c>
      <c r="I6604" s="216">
        <v>66.906837999999993</v>
      </c>
      <c r="J6604" s="86">
        <v>30.919</v>
      </c>
      <c r="K6604" s="129">
        <f t="shared" si="198"/>
        <v>2.1639392606487919</v>
      </c>
      <c r="L6604" s="60" t="str">
        <f>IFERROR(VLOOKUP(C6604,Planning!$C$6:$H$705,3,FALSE),"")</f>
        <v>Holler</v>
      </c>
      <c r="M6604" s="60" t="str">
        <f>IFERROR(VLOOKUP(C6604,Planning!$C$6:$H$705,5,FALSE),"")</f>
        <v>TB-13 Coffee Table- Lounge</v>
      </c>
      <c r="N6604" s="800" t="str">
        <f t="shared" si="197"/>
        <v>enero</v>
      </c>
    </row>
    <row r="6605" spans="1:14" ht="12.95" customHeight="1" x14ac:dyDescent="0.25">
      <c r="A6605" s="60" t="str">
        <f t="shared" si="195"/>
        <v>ene-18</v>
      </c>
      <c r="B6605" s="61">
        <v>43126</v>
      </c>
      <c r="C6605" s="47">
        <v>327</v>
      </c>
      <c r="D6605" s="220" t="str">
        <f>IFERROR(VLOOKUP(C6605,Planning!$C$6:$J$248,8,FALSE),"")</f>
        <v/>
      </c>
      <c r="E6605" s="64"/>
      <c r="F6605" s="65" t="s">
        <v>860</v>
      </c>
      <c r="G6605" s="66">
        <v>6</v>
      </c>
      <c r="H6605" s="67">
        <v>188.44166200000001</v>
      </c>
      <c r="I6605" s="216">
        <v>1130.6499719999999</v>
      </c>
      <c r="J6605" s="86">
        <v>30.919</v>
      </c>
      <c r="K6605" s="129">
        <f t="shared" si="198"/>
        <v>36.568128723438662</v>
      </c>
      <c r="L6605" s="60" t="str">
        <f>IFERROR(VLOOKUP(C6605,Planning!$C$6:$H$705,3,FALSE),"")</f>
        <v>Holler</v>
      </c>
      <c r="M6605" s="60" t="str">
        <f>IFERROR(VLOOKUP(C6605,Planning!$C$6:$H$705,5,FALSE),"")</f>
        <v>TB-03 Custom back bar table</v>
      </c>
      <c r="N6605" s="800" t="str">
        <f t="shared" si="197"/>
        <v>enero</v>
      </c>
    </row>
    <row r="6606" spans="1:14" ht="12.95" customHeight="1" x14ac:dyDescent="0.25">
      <c r="A6606" s="60" t="str">
        <f t="shared" ref="A6606:A6669" si="199">TEXT(B6606,"mmm-aa")</f>
        <v>ene-18</v>
      </c>
      <c r="B6606" s="61">
        <v>43126</v>
      </c>
      <c r="C6606" s="47">
        <v>327</v>
      </c>
      <c r="D6606" s="220" t="str">
        <f>IFERROR(VLOOKUP(C6606,Planning!$C$6:$J$248,8,FALSE),"")</f>
        <v/>
      </c>
      <c r="E6606" s="64"/>
      <c r="F6606" s="65" t="s">
        <v>850</v>
      </c>
      <c r="G6606" s="66">
        <v>7.86</v>
      </c>
      <c r="H6606" s="67">
        <v>285.89356600000002</v>
      </c>
      <c r="I6606" s="216">
        <v>2247.1234319999999</v>
      </c>
      <c r="J6606" s="86">
        <v>30.919</v>
      </c>
      <c r="K6606" s="129">
        <f t="shared" si="198"/>
        <v>72.677752579320156</v>
      </c>
      <c r="L6606" s="60" t="str">
        <f>IFERROR(VLOOKUP(C6606,Planning!$C$6:$H$705,3,FALSE),"")</f>
        <v>Holler</v>
      </c>
      <c r="M6606" s="60" t="str">
        <f>IFERROR(VLOOKUP(C6606,Planning!$C$6:$H$705,5,FALSE),"")</f>
        <v>TB-03 Custom back bar table</v>
      </c>
      <c r="N6606" s="800" t="str">
        <f t="shared" si="197"/>
        <v>enero</v>
      </c>
    </row>
    <row r="6607" spans="1:14" ht="12.95" customHeight="1" x14ac:dyDescent="0.25">
      <c r="A6607" s="60" t="str">
        <f t="shared" si="199"/>
        <v>ene-18</v>
      </c>
      <c r="B6607" s="61">
        <v>43126</v>
      </c>
      <c r="C6607" s="47">
        <v>328</v>
      </c>
      <c r="D6607" s="220" t="str">
        <f>IFERROR(VLOOKUP(C6607,Planning!$C$6:$J$248,8,FALSE),"")</f>
        <v/>
      </c>
      <c r="E6607" s="64"/>
      <c r="F6607" s="65" t="s">
        <v>1171</v>
      </c>
      <c r="G6607" s="66">
        <v>8.35</v>
      </c>
      <c r="H6607" s="67">
        <v>449.71666599999998</v>
      </c>
      <c r="I6607" s="216">
        <v>3755.1341609999999</v>
      </c>
      <c r="J6607" s="86">
        <v>30.919</v>
      </c>
      <c r="K6607" s="129">
        <f t="shared" si="198"/>
        <v>121.4506989553349</v>
      </c>
      <c r="L6607" s="60" t="str">
        <f>IFERROR(VLOOKUP(C6607,Planning!$C$6:$H$705,3,FALSE),"")</f>
        <v xml:space="preserve">Holler </v>
      </c>
      <c r="M6607" s="60" t="str">
        <f>IFERROR(VLOOKUP(C6607,Planning!$C$6:$H$705,5,FALSE),"")</f>
        <v>TB-04 Feature table</v>
      </c>
      <c r="N6607" s="800" t="str">
        <f t="shared" si="197"/>
        <v>enero</v>
      </c>
    </row>
    <row r="6608" spans="1:14" ht="12.95" customHeight="1" x14ac:dyDescent="0.25">
      <c r="A6608" s="60" t="str">
        <f t="shared" si="199"/>
        <v>ene-18</v>
      </c>
      <c r="B6608" s="551">
        <v>43129</v>
      </c>
      <c r="C6608" s="47">
        <v>541</v>
      </c>
      <c r="D6608" s="63"/>
      <c r="E6608" s="64"/>
      <c r="F6608" s="65" t="s">
        <v>850</v>
      </c>
      <c r="G6608" s="66">
        <v>8.14</v>
      </c>
      <c r="H6608" s="67">
        <v>285.89356600000002</v>
      </c>
      <c r="I6608" s="216">
        <v>2327.1736299999998</v>
      </c>
      <c r="J6608" s="86">
        <v>30.919</v>
      </c>
      <c r="K6608" s="129">
        <f t="shared" ref="K6608:K6671" si="200">IFERROR(I6608/J6608,0)</f>
        <v>75.26678191403343</v>
      </c>
      <c r="L6608" s="60" t="str">
        <f>IFERROR(VLOOKUP(C6608,Planning!$C$6:$H$705,3,FALSE),"")</f>
        <v>Holler</v>
      </c>
      <c r="M6608" s="60" t="str">
        <f>IFERROR(VLOOKUP(C6608,Planning!$C$6:$H$705,5,FALSE),"")</f>
        <v>TB-02 Custom co work table</v>
      </c>
      <c r="N6608" s="800" t="str">
        <f t="shared" si="197"/>
        <v>enero</v>
      </c>
    </row>
    <row r="6609" spans="1:14" ht="12.95" customHeight="1" x14ac:dyDescent="0.25">
      <c r="A6609" s="60" t="str">
        <f t="shared" si="199"/>
        <v>ene-18</v>
      </c>
      <c r="B6609" s="61">
        <v>43129</v>
      </c>
      <c r="C6609" s="47">
        <v>541</v>
      </c>
      <c r="D6609" s="63"/>
      <c r="E6609" s="64"/>
      <c r="F6609" s="65" t="s">
        <v>860</v>
      </c>
      <c r="G6609" s="66">
        <v>6</v>
      </c>
      <c r="H6609" s="67">
        <v>188.44166200000001</v>
      </c>
      <c r="I6609" s="216">
        <v>1130.6499719999999</v>
      </c>
      <c r="J6609" s="86">
        <v>30.919</v>
      </c>
      <c r="K6609" s="129">
        <f t="shared" si="200"/>
        <v>36.568128723438662</v>
      </c>
      <c r="L6609" s="60" t="str">
        <f>IFERROR(VLOOKUP(C6609,Planning!$C$6:$H$705,3,FALSE),"")</f>
        <v>Holler</v>
      </c>
      <c r="M6609" s="60" t="str">
        <f>IFERROR(VLOOKUP(C6609,Planning!$C$6:$H$705,5,FALSE),"")</f>
        <v>TB-02 Custom co work table</v>
      </c>
      <c r="N6609" s="800" t="str">
        <f t="shared" ref="N6609:N6672" si="201">TEXT(B6609,"Mmmm")</f>
        <v>enero</v>
      </c>
    </row>
    <row r="6610" spans="1:14" ht="12.95" customHeight="1" x14ac:dyDescent="0.25">
      <c r="A6610" s="60" t="str">
        <f t="shared" si="199"/>
        <v>ene-18</v>
      </c>
      <c r="B6610" s="61">
        <v>43129</v>
      </c>
      <c r="C6610" s="47">
        <v>555</v>
      </c>
      <c r="D6610" s="63"/>
      <c r="E6610" s="64"/>
      <c r="F6610" s="65" t="s">
        <v>436</v>
      </c>
      <c r="G6610" s="66">
        <v>5000</v>
      </c>
      <c r="H6610" s="67">
        <v>0.10367</v>
      </c>
      <c r="I6610" s="216">
        <v>518.35</v>
      </c>
      <c r="J6610" s="86">
        <v>30.919</v>
      </c>
      <c r="K6610" s="129">
        <f t="shared" si="200"/>
        <v>16.764772470002264</v>
      </c>
      <c r="L6610" s="60" t="str">
        <f>IFERROR(VLOOKUP(C6610,Planning!$C$6:$H$705,3,FALSE),"")</f>
        <v>Osmose design</v>
      </c>
      <c r="M6610" s="60" t="str">
        <f>IFERROR(VLOOKUP(C6610,Planning!$C$6:$H$705,5,FALSE),"")</f>
        <v>Console</v>
      </c>
      <c r="N6610" s="800" t="str">
        <f t="shared" si="201"/>
        <v>enero</v>
      </c>
    </row>
    <row r="6611" spans="1:14" ht="12.95" customHeight="1" x14ac:dyDescent="0.25">
      <c r="A6611" s="60" t="str">
        <f t="shared" si="199"/>
        <v>ene-18</v>
      </c>
      <c r="B6611" s="61">
        <v>43129</v>
      </c>
      <c r="C6611" s="47">
        <v>553</v>
      </c>
      <c r="D6611" s="63"/>
      <c r="E6611" s="64"/>
      <c r="F6611" s="65" t="s">
        <v>754</v>
      </c>
      <c r="G6611" s="66">
        <v>1</v>
      </c>
      <c r="H6611" s="67">
        <v>450.59399999999999</v>
      </c>
      <c r="I6611" s="216">
        <v>450.59399999999999</v>
      </c>
      <c r="J6611" s="86">
        <v>30.919</v>
      </c>
      <c r="K6611" s="129">
        <f t="shared" si="200"/>
        <v>14.573369125780264</v>
      </c>
      <c r="L6611" s="60" t="str">
        <f>IFERROR(VLOOKUP(C6611,Planning!$C$6:$H$705,3,FALSE),"")</f>
        <v>Osmose design</v>
      </c>
      <c r="M6611" s="60" t="str">
        <f>IFERROR(VLOOKUP(C6611,Planning!$C$6:$H$705,5,FALSE),"")</f>
        <v>TB-03 Malek side table LG 36"</v>
      </c>
      <c r="N6611" s="800" t="str">
        <f t="shared" si="201"/>
        <v>enero</v>
      </c>
    </row>
    <row r="6612" spans="1:14" ht="12.95" customHeight="1" x14ac:dyDescent="0.25">
      <c r="A6612" s="60" t="str">
        <f t="shared" si="199"/>
        <v>ene-18</v>
      </c>
      <c r="B6612" s="61">
        <v>43129</v>
      </c>
      <c r="C6612" s="47">
        <v>551</v>
      </c>
      <c r="D6612" s="63"/>
      <c r="E6612" s="64"/>
      <c r="F6612" s="65" t="s">
        <v>754</v>
      </c>
      <c r="G6612" s="66">
        <v>1</v>
      </c>
      <c r="H6612" s="67">
        <v>450.59399999999999</v>
      </c>
      <c r="I6612" s="216">
        <v>450.59399999999999</v>
      </c>
      <c r="J6612" s="86">
        <v>30.919</v>
      </c>
      <c r="K6612" s="129">
        <f t="shared" si="200"/>
        <v>14.573369125780264</v>
      </c>
      <c r="L6612" s="60" t="str">
        <f>IFERROR(VLOOKUP(C6612,Planning!$C$6:$H$705,3,FALSE),"")</f>
        <v>Osmose design</v>
      </c>
      <c r="M6612" s="60" t="str">
        <f>IFERROR(VLOOKUP(C6612,Planning!$C$6:$H$705,5,FALSE),"")</f>
        <v>TB-01 Malek coffee table 54"</v>
      </c>
      <c r="N6612" s="800" t="str">
        <f t="shared" si="201"/>
        <v>enero</v>
      </c>
    </row>
    <row r="6613" spans="1:14" ht="12.95" customHeight="1" x14ac:dyDescent="0.25">
      <c r="A6613" s="60" t="str">
        <f t="shared" si="199"/>
        <v>ene-18</v>
      </c>
      <c r="B6613" s="61">
        <v>43130</v>
      </c>
      <c r="C6613" s="47">
        <v>551</v>
      </c>
      <c r="D6613" s="63"/>
      <c r="E6613" s="64"/>
      <c r="F6613" s="65" t="s">
        <v>317</v>
      </c>
      <c r="G6613" s="66">
        <v>1</v>
      </c>
      <c r="H6613" s="67">
        <v>565.47</v>
      </c>
      <c r="I6613" s="216">
        <v>565.47</v>
      </c>
      <c r="J6613" s="86">
        <v>30.919</v>
      </c>
      <c r="K6613" s="129">
        <f t="shared" si="200"/>
        <v>18.288754487531939</v>
      </c>
      <c r="L6613" s="60" t="str">
        <f>IFERROR(VLOOKUP(C6613,Planning!$C$6:$H$705,3,FALSE),"")</f>
        <v>Osmose design</v>
      </c>
      <c r="M6613" s="60" t="str">
        <f>IFERROR(VLOOKUP(C6613,Planning!$C$6:$H$705,5,FALSE),"")</f>
        <v>TB-01 Malek coffee table 54"</v>
      </c>
      <c r="N6613" s="800" t="str">
        <f t="shared" si="201"/>
        <v>enero</v>
      </c>
    </row>
    <row r="6614" spans="1:14" ht="12.95" customHeight="1" x14ac:dyDescent="0.25">
      <c r="A6614" s="60" t="str">
        <f t="shared" si="199"/>
        <v>ene-18</v>
      </c>
      <c r="B6614" s="61">
        <v>43130</v>
      </c>
      <c r="C6614" s="47">
        <v>553</v>
      </c>
      <c r="D6614" s="63"/>
      <c r="E6614" s="64"/>
      <c r="F6614" s="65" t="s">
        <v>343</v>
      </c>
      <c r="G6614" s="66">
        <v>40</v>
      </c>
      <c r="H6614" s="67">
        <v>0.55755699999999997</v>
      </c>
      <c r="I6614" s="216">
        <v>22.302278999999999</v>
      </c>
      <c r="J6614" s="86">
        <v>30.919</v>
      </c>
      <c r="K6614" s="129">
        <f t="shared" si="200"/>
        <v>0.72131307610207307</v>
      </c>
      <c r="L6614" s="60" t="str">
        <f>IFERROR(VLOOKUP(C6614,Planning!$C$6:$H$705,3,FALSE),"")</f>
        <v>Osmose design</v>
      </c>
      <c r="M6614" s="60" t="str">
        <f>IFERROR(VLOOKUP(C6614,Planning!$C$6:$H$705,5,FALSE),"")</f>
        <v>TB-03 Malek side table LG 36"</v>
      </c>
      <c r="N6614" s="800" t="str">
        <f t="shared" si="201"/>
        <v>enero</v>
      </c>
    </row>
    <row r="6615" spans="1:14" ht="12.95" customHeight="1" x14ac:dyDescent="0.25">
      <c r="A6615" s="60" t="str">
        <f t="shared" si="199"/>
        <v>ene-18</v>
      </c>
      <c r="B6615" s="61">
        <v>43130</v>
      </c>
      <c r="C6615" s="47">
        <v>551</v>
      </c>
      <c r="D6615" s="63"/>
      <c r="E6615" s="64"/>
      <c r="F6615" s="65" t="s">
        <v>343</v>
      </c>
      <c r="G6615" s="66">
        <v>40</v>
      </c>
      <c r="H6615" s="67">
        <v>0.55755699999999997</v>
      </c>
      <c r="I6615" s="216">
        <v>22.302278999999999</v>
      </c>
      <c r="J6615" s="86">
        <v>30.919</v>
      </c>
      <c r="K6615" s="129">
        <f t="shared" si="200"/>
        <v>0.72131307610207307</v>
      </c>
      <c r="L6615" s="60" t="str">
        <f>IFERROR(VLOOKUP(C6615,Planning!$C$6:$H$705,3,FALSE),"")</f>
        <v>Osmose design</v>
      </c>
      <c r="M6615" s="60" t="str">
        <f>IFERROR(VLOOKUP(C6615,Planning!$C$6:$H$705,5,FALSE),"")</f>
        <v>TB-01 Malek coffee table 54"</v>
      </c>
      <c r="N6615" s="800" t="str">
        <f t="shared" si="201"/>
        <v>enero</v>
      </c>
    </row>
    <row r="6616" spans="1:14" ht="12.95" customHeight="1" x14ac:dyDescent="0.25">
      <c r="A6616" s="60" t="str">
        <f t="shared" si="199"/>
        <v>ene-18</v>
      </c>
      <c r="B6616" s="61">
        <v>43130</v>
      </c>
      <c r="C6616" s="47">
        <v>551</v>
      </c>
      <c r="D6616" s="63"/>
      <c r="E6616" s="64"/>
      <c r="F6616" s="65" t="s">
        <v>314</v>
      </c>
      <c r="G6616" s="66">
        <v>30</v>
      </c>
      <c r="H6616" s="67">
        <v>0.40263599999999999</v>
      </c>
      <c r="I6616" s="216">
        <v>12.079077</v>
      </c>
      <c r="J6616" s="86">
        <v>30.919</v>
      </c>
      <c r="K6616" s="129">
        <f t="shared" si="200"/>
        <v>0.39066842394644069</v>
      </c>
      <c r="L6616" s="60" t="str">
        <f>IFERROR(VLOOKUP(C6616,Planning!$C$6:$H$705,3,FALSE),"")</f>
        <v>Osmose design</v>
      </c>
      <c r="M6616" s="60" t="str">
        <f>IFERROR(VLOOKUP(C6616,Planning!$C$6:$H$705,5,FALSE),"")</f>
        <v>TB-01 Malek coffee table 54"</v>
      </c>
      <c r="N6616" s="800" t="str">
        <f t="shared" si="201"/>
        <v>enero</v>
      </c>
    </row>
    <row r="6617" spans="1:14" ht="12.95" customHeight="1" x14ac:dyDescent="0.25">
      <c r="A6617" s="60" t="str">
        <f t="shared" si="199"/>
        <v>ene-18</v>
      </c>
      <c r="B6617" s="61">
        <v>43130</v>
      </c>
      <c r="C6617" s="47">
        <v>546</v>
      </c>
      <c r="D6617" s="63"/>
      <c r="E6617" s="64"/>
      <c r="F6617" s="65" t="s">
        <v>124</v>
      </c>
      <c r="G6617" s="66">
        <v>186</v>
      </c>
      <c r="H6617" s="67">
        <v>0.14652999999999999</v>
      </c>
      <c r="I6617" s="216">
        <v>27.254581999999999</v>
      </c>
      <c r="J6617" s="86">
        <v>30.919</v>
      </c>
      <c r="K6617" s="129">
        <f t="shared" si="200"/>
        <v>0.88148329506128908</v>
      </c>
      <c r="L6617" s="60" t="str">
        <f>IFERROR(VLOOKUP(C6617,Planning!$C$6:$H$705,3,FALSE),"")</f>
        <v>Holler</v>
      </c>
      <c r="M6617" s="60" t="str">
        <f>IFERROR(VLOOKUP(C6617,Planning!$C$6:$H$705,5,FALSE),"")</f>
        <v>TB-05 6-Top Hexagon Dining Table Top</v>
      </c>
      <c r="N6617" s="800" t="str">
        <f t="shared" si="201"/>
        <v>enero</v>
      </c>
    </row>
    <row r="6618" spans="1:14" ht="12.95" customHeight="1" x14ac:dyDescent="0.25">
      <c r="A6618" s="60" t="str">
        <f t="shared" si="199"/>
        <v>ene-18</v>
      </c>
      <c r="B6618" s="61">
        <v>43130</v>
      </c>
      <c r="C6618" s="47">
        <v>546</v>
      </c>
      <c r="D6618" s="63"/>
      <c r="E6618" s="64"/>
      <c r="F6618" s="65" t="s">
        <v>358</v>
      </c>
      <c r="G6618" s="66">
        <v>3</v>
      </c>
      <c r="H6618" s="67">
        <v>512.14175899999998</v>
      </c>
      <c r="I6618" s="216">
        <v>1536.4252779999999</v>
      </c>
      <c r="J6618" s="86">
        <v>30.919</v>
      </c>
      <c r="K6618" s="129">
        <f t="shared" si="200"/>
        <v>49.691945987903878</v>
      </c>
      <c r="L6618" s="60" t="str">
        <f>IFERROR(VLOOKUP(C6618,Planning!$C$6:$H$705,3,FALSE),"")</f>
        <v>Holler</v>
      </c>
      <c r="M6618" s="60" t="str">
        <f>IFERROR(VLOOKUP(C6618,Planning!$C$6:$H$705,5,FALSE),"")</f>
        <v>TB-05 6-Top Hexagon Dining Table Top</v>
      </c>
      <c r="N6618" s="800" t="str">
        <f t="shared" si="201"/>
        <v>enero</v>
      </c>
    </row>
    <row r="6619" spans="1:14" ht="12.95" customHeight="1" x14ac:dyDescent="0.25">
      <c r="A6619" s="60" t="str">
        <f t="shared" si="199"/>
        <v>ene-18</v>
      </c>
      <c r="B6619" s="61">
        <v>43131</v>
      </c>
      <c r="C6619" s="47">
        <v>118</v>
      </c>
      <c r="D6619" s="63"/>
      <c r="E6619" s="64"/>
      <c r="F6619" s="65" t="s">
        <v>1937</v>
      </c>
      <c r="G6619" s="66">
        <v>-3.19</v>
      </c>
      <c r="H6619" s="67">
        <v>709.748513</v>
      </c>
      <c r="I6619" s="216">
        <v>-2264.0977560000001</v>
      </c>
      <c r="J6619" s="86">
        <v>30.919</v>
      </c>
      <c r="K6619" s="129">
        <f t="shared" si="200"/>
        <v>-73.226745884407649</v>
      </c>
      <c r="L6619" s="60" t="str">
        <f>IFERROR(VLOOKUP(C6619,Planning!$C$6:$H$705,3,FALSE),"")</f>
        <v/>
      </c>
      <c r="M6619" s="60" t="str">
        <f>IFERROR(VLOOKUP(C6619,Planning!$C$6:$H$705,5,FALSE),"")</f>
        <v/>
      </c>
      <c r="N6619" s="800" t="str">
        <f t="shared" si="201"/>
        <v>enero</v>
      </c>
    </row>
    <row r="6620" spans="1:14" ht="12.95" customHeight="1" x14ac:dyDescent="0.25">
      <c r="A6620" s="60" t="str">
        <f t="shared" si="199"/>
        <v>ene-18</v>
      </c>
      <c r="B6620" s="61">
        <v>43131</v>
      </c>
      <c r="C6620" s="47">
        <v>118</v>
      </c>
      <c r="D6620" s="63"/>
      <c r="E6620" s="64"/>
      <c r="F6620" s="65" t="s">
        <v>753</v>
      </c>
      <c r="G6620" s="66">
        <v>-0.66</v>
      </c>
      <c r="H6620" s="67">
        <v>3004.8656430000001</v>
      </c>
      <c r="I6620" s="216">
        <v>-1983.2113240000001</v>
      </c>
      <c r="J6620" s="86">
        <v>30.919</v>
      </c>
      <c r="K6620" s="129">
        <f t="shared" si="200"/>
        <v>-64.142156085255024</v>
      </c>
      <c r="L6620" s="60" t="str">
        <f>IFERROR(VLOOKUP(C6620,Planning!$C$6:$H$705,3,FALSE),"")</f>
        <v/>
      </c>
      <c r="M6620" s="60" t="str">
        <f>IFERROR(VLOOKUP(C6620,Planning!$C$6:$H$705,5,FALSE),"")</f>
        <v/>
      </c>
      <c r="N6620" s="800" t="str">
        <f t="shared" si="201"/>
        <v>enero</v>
      </c>
    </row>
    <row r="6621" spans="1:14" ht="12.95" customHeight="1" x14ac:dyDescent="0.25">
      <c r="A6621" s="60" t="str">
        <f t="shared" si="199"/>
        <v>ene-18</v>
      </c>
      <c r="B6621" s="61">
        <v>43131</v>
      </c>
      <c r="C6621" s="47">
        <v>118</v>
      </c>
      <c r="D6621" s="63"/>
      <c r="E6621" s="64"/>
      <c r="F6621" s="65" t="s">
        <v>727</v>
      </c>
      <c r="G6621" s="66">
        <v>-3597.75</v>
      </c>
      <c r="H6621" s="67">
        <v>2.6708249999999998</v>
      </c>
      <c r="I6621" s="216">
        <v>-9608.9606440000007</v>
      </c>
      <c r="J6621" s="86">
        <v>30.919</v>
      </c>
      <c r="K6621" s="129">
        <f t="shared" si="200"/>
        <v>-310.77850654937095</v>
      </c>
      <c r="L6621" s="60" t="str">
        <f>IFERROR(VLOOKUP(C6621,Planning!$C$6:$H$705,3,FALSE),"")</f>
        <v/>
      </c>
      <c r="M6621" s="60" t="str">
        <f>IFERROR(VLOOKUP(C6621,Planning!$C$6:$H$705,5,FALSE),"")</f>
        <v/>
      </c>
      <c r="N6621" s="800" t="str">
        <f t="shared" si="201"/>
        <v>enero</v>
      </c>
    </row>
    <row r="6622" spans="1:14" ht="12.95" customHeight="1" x14ac:dyDescent="0.25">
      <c r="A6622" s="60" t="str">
        <f t="shared" si="199"/>
        <v>ene-18</v>
      </c>
      <c r="B6622" s="61">
        <v>43131</v>
      </c>
      <c r="C6622" s="47">
        <v>118</v>
      </c>
      <c r="D6622" s="63"/>
      <c r="E6622" s="64"/>
      <c r="F6622" s="65" t="s">
        <v>397</v>
      </c>
      <c r="G6622" s="66">
        <v>-6.13</v>
      </c>
      <c r="H6622" s="67">
        <v>941.893146</v>
      </c>
      <c r="I6622" s="216">
        <v>-5773.8049849999998</v>
      </c>
      <c r="J6622" s="86">
        <v>30.919</v>
      </c>
      <c r="K6622" s="129">
        <f t="shared" si="200"/>
        <v>-186.73970649115429</v>
      </c>
      <c r="L6622" s="60" t="str">
        <f>IFERROR(VLOOKUP(C6622,Planning!$C$6:$H$705,3,FALSE),"")</f>
        <v/>
      </c>
      <c r="M6622" s="60" t="str">
        <f>IFERROR(VLOOKUP(C6622,Planning!$C$6:$H$705,5,FALSE),"")</f>
        <v/>
      </c>
      <c r="N6622" s="800" t="str">
        <f t="shared" si="201"/>
        <v>enero</v>
      </c>
    </row>
    <row r="6623" spans="1:14" ht="12.95" customHeight="1" x14ac:dyDescent="0.25">
      <c r="A6623" s="60" t="str">
        <f t="shared" si="199"/>
        <v>ene-18</v>
      </c>
      <c r="B6623" s="61">
        <v>43131</v>
      </c>
      <c r="C6623" s="47">
        <v>118</v>
      </c>
      <c r="D6623" s="63"/>
      <c r="E6623" s="64"/>
      <c r="F6623" s="65" t="s">
        <v>878</v>
      </c>
      <c r="G6623" s="66">
        <v>-5.38</v>
      </c>
      <c r="H6623" s="67">
        <v>1209.67</v>
      </c>
      <c r="I6623" s="216">
        <v>-6508.0245999999997</v>
      </c>
      <c r="J6623" s="86">
        <v>30.919</v>
      </c>
      <c r="K6623" s="129">
        <f t="shared" si="200"/>
        <v>-210.48625764093273</v>
      </c>
      <c r="L6623" s="60" t="str">
        <f>IFERROR(VLOOKUP(C6623,Planning!$C$6:$H$705,3,FALSE),"")</f>
        <v/>
      </c>
      <c r="M6623" s="60" t="str">
        <f>IFERROR(VLOOKUP(C6623,Planning!$C$6:$H$705,5,FALSE),"")</f>
        <v/>
      </c>
      <c r="N6623" s="800" t="str">
        <f t="shared" si="201"/>
        <v>enero</v>
      </c>
    </row>
    <row r="6624" spans="1:14" ht="12.95" customHeight="1" x14ac:dyDescent="0.25">
      <c r="A6624" s="60" t="str">
        <f t="shared" si="199"/>
        <v>ene-18</v>
      </c>
      <c r="B6624" s="61">
        <v>43131</v>
      </c>
      <c r="C6624" s="47">
        <v>118</v>
      </c>
      <c r="D6624" s="63"/>
      <c r="E6624" s="64"/>
      <c r="F6624" s="65" t="s">
        <v>366</v>
      </c>
      <c r="G6624" s="66">
        <v>-3.53</v>
      </c>
      <c r="H6624" s="67">
        <v>1209.67</v>
      </c>
      <c r="I6624" s="216">
        <v>-4270.1351000000004</v>
      </c>
      <c r="J6624" s="86">
        <v>30.919</v>
      </c>
      <c r="K6624" s="129">
        <f t="shared" si="200"/>
        <v>-138.10715417704324</v>
      </c>
      <c r="L6624" s="60" t="str">
        <f>IFERROR(VLOOKUP(C6624,Planning!$C$6:$H$705,3,FALSE),"")</f>
        <v/>
      </c>
      <c r="M6624" s="60" t="str">
        <f>IFERROR(VLOOKUP(C6624,Planning!$C$6:$H$705,5,FALSE),"")</f>
        <v/>
      </c>
      <c r="N6624" s="800" t="str">
        <f t="shared" si="201"/>
        <v>enero</v>
      </c>
    </row>
    <row r="6625" spans="1:14" ht="12.95" customHeight="1" x14ac:dyDescent="0.25">
      <c r="A6625" s="60" t="str">
        <f t="shared" si="199"/>
        <v>ene-18</v>
      </c>
      <c r="B6625" s="61">
        <v>43131</v>
      </c>
      <c r="C6625" s="47">
        <v>118</v>
      </c>
      <c r="D6625" s="63"/>
      <c r="E6625" s="64"/>
      <c r="F6625" s="65" t="s">
        <v>328</v>
      </c>
      <c r="G6625" s="66">
        <v>-25.09</v>
      </c>
      <c r="H6625" s="67">
        <v>348.65001699999999</v>
      </c>
      <c r="I6625" s="216">
        <v>-8747.6289269999997</v>
      </c>
      <c r="J6625" s="86">
        <v>30.919</v>
      </c>
      <c r="K6625" s="129">
        <f t="shared" si="200"/>
        <v>-282.92082302144314</v>
      </c>
      <c r="L6625" s="60" t="str">
        <f>IFERROR(VLOOKUP(C6625,Planning!$C$6:$H$705,3,FALSE),"")</f>
        <v/>
      </c>
      <c r="M6625" s="60" t="str">
        <f>IFERROR(VLOOKUP(C6625,Planning!$C$6:$H$705,5,FALSE),"")</f>
        <v/>
      </c>
      <c r="N6625" s="800" t="str">
        <f t="shared" si="201"/>
        <v>enero</v>
      </c>
    </row>
    <row r="6626" spans="1:14" ht="12.95" customHeight="1" x14ac:dyDescent="0.25">
      <c r="A6626" s="60" t="str">
        <f t="shared" si="199"/>
        <v>ene-18</v>
      </c>
      <c r="B6626" s="61">
        <v>43131</v>
      </c>
      <c r="C6626" s="47">
        <v>118</v>
      </c>
      <c r="D6626" s="63"/>
      <c r="E6626" s="64"/>
      <c r="F6626" s="65" t="s">
        <v>310</v>
      </c>
      <c r="G6626" s="66">
        <v>-0.09</v>
      </c>
      <c r="H6626" s="67">
        <v>663.14836000000003</v>
      </c>
      <c r="I6626" s="216">
        <v>-59.683351999999999</v>
      </c>
      <c r="J6626" s="86">
        <v>30.919</v>
      </c>
      <c r="K6626" s="129">
        <f t="shared" si="200"/>
        <v>-1.9303131407872181</v>
      </c>
      <c r="L6626" s="60" t="str">
        <f>IFERROR(VLOOKUP(C6626,Planning!$C$6:$H$705,3,FALSE),"")</f>
        <v/>
      </c>
      <c r="M6626" s="60" t="str">
        <f>IFERROR(VLOOKUP(C6626,Planning!$C$6:$H$705,5,FALSE),"")</f>
        <v/>
      </c>
      <c r="N6626" s="800" t="str">
        <f t="shared" si="201"/>
        <v>enero</v>
      </c>
    </row>
    <row r="6627" spans="1:14" ht="12.95" customHeight="1" x14ac:dyDescent="0.25">
      <c r="A6627" s="60" t="str">
        <f t="shared" si="199"/>
        <v>ene-18</v>
      </c>
      <c r="B6627" s="61">
        <v>43131</v>
      </c>
      <c r="C6627" s="47">
        <v>118</v>
      </c>
      <c r="D6627" s="63"/>
      <c r="E6627" s="64"/>
      <c r="F6627" s="65" t="s">
        <v>383</v>
      </c>
      <c r="G6627" s="66">
        <v>-0.06</v>
      </c>
      <c r="H6627" s="67">
        <v>663.14988000000005</v>
      </c>
      <c r="I6627" s="216">
        <v>-39.788992999999998</v>
      </c>
      <c r="J6627" s="86">
        <v>30.919</v>
      </c>
      <c r="K6627" s="129">
        <f t="shared" si="200"/>
        <v>-1.2868783919272937</v>
      </c>
      <c r="L6627" s="60" t="str">
        <f>IFERROR(VLOOKUP(C6627,Planning!$C$6:$H$705,3,FALSE),"")</f>
        <v/>
      </c>
      <c r="M6627" s="60" t="str">
        <f>IFERROR(VLOOKUP(C6627,Planning!$C$6:$H$705,5,FALSE),"")</f>
        <v/>
      </c>
      <c r="N6627" s="800" t="str">
        <f t="shared" si="201"/>
        <v>enero</v>
      </c>
    </row>
    <row r="6628" spans="1:14" ht="12.95" customHeight="1" x14ac:dyDescent="0.25">
      <c r="A6628" s="60" t="str">
        <f t="shared" si="199"/>
        <v>ene-18</v>
      </c>
      <c r="B6628" s="61">
        <v>43131</v>
      </c>
      <c r="C6628" s="47">
        <v>118</v>
      </c>
      <c r="D6628" s="63"/>
      <c r="E6628" s="64"/>
      <c r="F6628" s="65" t="s">
        <v>295</v>
      </c>
      <c r="G6628" s="66">
        <v>-0.13</v>
      </c>
      <c r="H6628" s="67">
        <v>270.664334</v>
      </c>
      <c r="I6628" s="216">
        <v>-35.186363</v>
      </c>
      <c r="J6628" s="86">
        <v>30.919</v>
      </c>
      <c r="K6628" s="129">
        <f t="shared" si="200"/>
        <v>-1.1380174973317378</v>
      </c>
      <c r="L6628" s="60" t="str">
        <f>IFERROR(VLOOKUP(C6628,Planning!$C$6:$H$705,3,FALSE),"")</f>
        <v/>
      </c>
      <c r="M6628" s="60" t="str">
        <f>IFERROR(VLOOKUP(C6628,Planning!$C$6:$H$705,5,FALSE),"")</f>
        <v/>
      </c>
      <c r="N6628" s="800" t="str">
        <f t="shared" si="201"/>
        <v>enero</v>
      </c>
    </row>
    <row r="6629" spans="1:14" ht="12.95" customHeight="1" x14ac:dyDescent="0.25">
      <c r="A6629" s="60" t="str">
        <f t="shared" si="199"/>
        <v>ene-18</v>
      </c>
      <c r="B6629" s="61">
        <v>43131</v>
      </c>
      <c r="C6629" s="47">
        <v>118</v>
      </c>
      <c r="D6629" s="63"/>
      <c r="E6629" s="64"/>
      <c r="F6629" s="65" t="s">
        <v>294</v>
      </c>
      <c r="G6629" s="66">
        <v>-0.38</v>
      </c>
      <c r="H6629" s="67">
        <v>887.4203</v>
      </c>
      <c r="I6629" s="216">
        <v>-337.21971400000001</v>
      </c>
      <c r="J6629" s="86">
        <v>30.919</v>
      </c>
      <c r="K6629" s="129">
        <f t="shared" si="200"/>
        <v>-10.906553057990232</v>
      </c>
      <c r="L6629" s="60" t="str">
        <f>IFERROR(VLOOKUP(C6629,Planning!$C$6:$H$705,3,FALSE),"")</f>
        <v/>
      </c>
      <c r="M6629" s="60" t="str">
        <f>IFERROR(VLOOKUP(C6629,Planning!$C$6:$H$705,5,FALSE),"")</f>
        <v/>
      </c>
      <c r="N6629" s="800" t="str">
        <f t="shared" si="201"/>
        <v>enero</v>
      </c>
    </row>
    <row r="6630" spans="1:14" ht="12.95" customHeight="1" x14ac:dyDescent="0.25">
      <c r="A6630" s="60" t="str">
        <f t="shared" si="199"/>
        <v>ene-18</v>
      </c>
      <c r="B6630" s="61">
        <v>43131</v>
      </c>
      <c r="C6630" s="47">
        <v>118</v>
      </c>
      <c r="D6630" s="63"/>
      <c r="E6630" s="64"/>
      <c r="F6630" s="65" t="s">
        <v>318</v>
      </c>
      <c r="G6630" s="66">
        <v>-49.22</v>
      </c>
      <c r="H6630" s="67">
        <v>979.97469999999998</v>
      </c>
      <c r="I6630" s="216">
        <v>-48234.354734</v>
      </c>
      <c r="J6630" s="86">
        <v>30.919</v>
      </c>
      <c r="K6630" s="129">
        <f t="shared" si="200"/>
        <v>-1560.0231163362334</v>
      </c>
      <c r="L6630" s="60" t="str">
        <f>IFERROR(VLOOKUP(C6630,Planning!$C$6:$H$705,3,FALSE),"")</f>
        <v/>
      </c>
      <c r="M6630" s="60" t="str">
        <f>IFERROR(VLOOKUP(C6630,Planning!$C$6:$H$705,5,FALSE),"")</f>
        <v/>
      </c>
      <c r="N6630" s="800" t="str">
        <f t="shared" si="201"/>
        <v>enero</v>
      </c>
    </row>
    <row r="6631" spans="1:14" ht="12.95" customHeight="1" x14ac:dyDescent="0.25">
      <c r="A6631" s="60" t="str">
        <f t="shared" si="199"/>
        <v>ene-18</v>
      </c>
      <c r="B6631" s="61">
        <v>43131</v>
      </c>
      <c r="C6631" s="47">
        <v>118</v>
      </c>
      <c r="D6631" s="63"/>
      <c r="E6631" s="64"/>
      <c r="F6631" s="65" t="s">
        <v>327</v>
      </c>
      <c r="G6631" s="66">
        <v>-24.56</v>
      </c>
      <c r="H6631" s="67">
        <v>1311.8284160000001</v>
      </c>
      <c r="I6631" s="216">
        <v>-32218.505896999999</v>
      </c>
      <c r="J6631" s="86">
        <v>30.919</v>
      </c>
      <c r="K6631" s="129">
        <f t="shared" si="200"/>
        <v>-1042.0293637245707</v>
      </c>
      <c r="L6631" s="60" t="str">
        <f>IFERROR(VLOOKUP(C6631,Planning!$C$6:$H$705,3,FALSE),"")</f>
        <v/>
      </c>
      <c r="M6631" s="60" t="str">
        <f>IFERROR(VLOOKUP(C6631,Planning!$C$6:$H$705,5,FALSE),"")</f>
        <v/>
      </c>
      <c r="N6631" s="800" t="str">
        <f t="shared" si="201"/>
        <v>enero</v>
      </c>
    </row>
    <row r="6632" spans="1:14" ht="12.95" customHeight="1" x14ac:dyDescent="0.25">
      <c r="A6632" s="60" t="str">
        <f t="shared" si="199"/>
        <v>ene-18</v>
      </c>
      <c r="B6632" s="61">
        <v>43131</v>
      </c>
      <c r="C6632" s="47">
        <v>118</v>
      </c>
      <c r="D6632" s="63"/>
      <c r="E6632" s="64"/>
      <c r="F6632" s="65" t="s">
        <v>398</v>
      </c>
      <c r="G6632" s="66">
        <v>-3</v>
      </c>
      <c r="H6632" s="67">
        <v>343.60447399999998</v>
      </c>
      <c r="I6632" s="216">
        <v>-1030.8134219999999</v>
      </c>
      <c r="J6632" s="86">
        <v>30.919</v>
      </c>
      <c r="K6632" s="129">
        <f t="shared" si="200"/>
        <v>-33.339157864096507</v>
      </c>
      <c r="L6632" s="60" t="str">
        <f>IFERROR(VLOOKUP(C6632,Planning!$C$6:$H$705,3,FALSE),"")</f>
        <v/>
      </c>
      <c r="M6632" s="60" t="str">
        <f>IFERROR(VLOOKUP(C6632,Planning!$C$6:$H$705,5,FALSE),"")</f>
        <v/>
      </c>
      <c r="N6632" s="800" t="str">
        <f t="shared" si="201"/>
        <v>enero</v>
      </c>
    </row>
    <row r="6633" spans="1:14" ht="12.95" customHeight="1" x14ac:dyDescent="0.25">
      <c r="A6633" s="60" t="str">
        <f t="shared" si="199"/>
        <v>ene-18</v>
      </c>
      <c r="B6633" s="61">
        <v>43131</v>
      </c>
      <c r="C6633" s="47">
        <v>118</v>
      </c>
      <c r="D6633" s="63"/>
      <c r="E6633" s="64"/>
      <c r="F6633" s="65" t="s">
        <v>320</v>
      </c>
      <c r="G6633" s="66">
        <v>-55.69</v>
      </c>
      <c r="H6633" s="67">
        <v>619.3682</v>
      </c>
      <c r="I6633" s="216">
        <v>-34492.615058000003</v>
      </c>
      <c r="J6633" s="86">
        <v>30.919</v>
      </c>
      <c r="K6633" s="129">
        <f t="shared" si="200"/>
        <v>-1115.5799042013002</v>
      </c>
      <c r="L6633" s="60" t="str">
        <f>IFERROR(VLOOKUP(C6633,Planning!$C$6:$H$705,3,FALSE),"")</f>
        <v/>
      </c>
      <c r="M6633" s="60" t="str">
        <f>IFERROR(VLOOKUP(C6633,Planning!$C$6:$H$705,5,FALSE),"")</f>
        <v/>
      </c>
      <c r="N6633" s="800" t="str">
        <f t="shared" si="201"/>
        <v>enero</v>
      </c>
    </row>
    <row r="6634" spans="1:14" ht="12.95" customHeight="1" x14ac:dyDescent="0.25">
      <c r="A6634" s="60" t="str">
        <f t="shared" si="199"/>
        <v>ene-18</v>
      </c>
      <c r="B6634" s="61">
        <v>43131</v>
      </c>
      <c r="C6634" s="47">
        <v>118</v>
      </c>
      <c r="D6634" s="63"/>
      <c r="E6634" s="64"/>
      <c r="F6634" s="65" t="s">
        <v>360</v>
      </c>
      <c r="G6634" s="66">
        <v>-6.53</v>
      </c>
      <c r="H6634" s="67">
        <v>260.30998699999998</v>
      </c>
      <c r="I6634" s="216">
        <v>-1699.8242150000001</v>
      </c>
      <c r="J6634" s="86">
        <v>30.919</v>
      </c>
      <c r="K6634" s="129">
        <f t="shared" si="200"/>
        <v>-54.976687958860254</v>
      </c>
      <c r="L6634" s="60" t="str">
        <f>IFERROR(VLOOKUP(C6634,Planning!$C$6:$H$705,3,FALSE),"")</f>
        <v/>
      </c>
      <c r="M6634" s="60" t="str">
        <f>IFERROR(VLOOKUP(C6634,Planning!$C$6:$H$705,5,FALSE),"")</f>
        <v/>
      </c>
      <c r="N6634" s="800" t="str">
        <f t="shared" si="201"/>
        <v>enero</v>
      </c>
    </row>
    <row r="6635" spans="1:14" ht="12.95" customHeight="1" x14ac:dyDescent="0.25">
      <c r="A6635" s="60" t="str">
        <f t="shared" si="199"/>
        <v>ene-18</v>
      </c>
      <c r="B6635" s="61">
        <v>43131</v>
      </c>
      <c r="C6635" s="47">
        <v>118</v>
      </c>
      <c r="D6635" s="63"/>
      <c r="E6635" s="64"/>
      <c r="F6635" s="65" t="s">
        <v>324</v>
      </c>
      <c r="G6635" s="66">
        <v>-7.88</v>
      </c>
      <c r="H6635" s="67">
        <v>947.80697299999997</v>
      </c>
      <c r="I6635" s="216">
        <v>-7468.7189470000003</v>
      </c>
      <c r="J6635" s="86">
        <v>30.919</v>
      </c>
      <c r="K6635" s="129">
        <f t="shared" si="200"/>
        <v>-241.55758423623016</v>
      </c>
      <c r="L6635" s="60" t="str">
        <f>IFERROR(VLOOKUP(C6635,Planning!$C$6:$H$705,3,FALSE),"")</f>
        <v/>
      </c>
      <c r="M6635" s="60" t="str">
        <f>IFERROR(VLOOKUP(C6635,Planning!$C$6:$H$705,5,FALSE),"")</f>
        <v/>
      </c>
      <c r="N6635" s="800" t="str">
        <f t="shared" si="201"/>
        <v>enero</v>
      </c>
    </row>
    <row r="6636" spans="1:14" ht="12.95" customHeight="1" x14ac:dyDescent="0.25">
      <c r="A6636" s="60" t="str">
        <f t="shared" si="199"/>
        <v>ene-18</v>
      </c>
      <c r="B6636" s="61">
        <v>43131</v>
      </c>
      <c r="C6636" s="47">
        <v>118</v>
      </c>
      <c r="D6636" s="63"/>
      <c r="E6636" s="64"/>
      <c r="F6636" s="65" t="s">
        <v>322</v>
      </c>
      <c r="G6636" s="66">
        <v>-55.69</v>
      </c>
      <c r="H6636" s="67">
        <v>1315.6757459999999</v>
      </c>
      <c r="I6636" s="216">
        <v>-73269.982294999994</v>
      </c>
      <c r="J6636" s="86">
        <v>30.919</v>
      </c>
      <c r="K6636" s="129">
        <f t="shared" si="200"/>
        <v>-2369.7397165173516</v>
      </c>
      <c r="L6636" s="60" t="str">
        <f>IFERROR(VLOOKUP(C6636,Planning!$C$6:$H$705,3,FALSE),"")</f>
        <v/>
      </c>
      <c r="M6636" s="60" t="str">
        <f>IFERROR(VLOOKUP(C6636,Planning!$C$6:$H$705,5,FALSE),"")</f>
        <v/>
      </c>
      <c r="N6636" s="800" t="str">
        <f t="shared" si="201"/>
        <v>enero</v>
      </c>
    </row>
    <row r="6637" spans="1:14" ht="12.95" customHeight="1" x14ac:dyDescent="0.25">
      <c r="A6637" s="60" t="str">
        <f t="shared" si="199"/>
        <v>ene-18</v>
      </c>
      <c r="B6637" s="61">
        <v>43131</v>
      </c>
      <c r="C6637" s="47">
        <v>118</v>
      </c>
      <c r="D6637" s="63"/>
      <c r="E6637" s="64"/>
      <c r="F6637" s="65" t="s">
        <v>319</v>
      </c>
      <c r="G6637" s="66">
        <v>-62.06</v>
      </c>
      <c r="H6637" s="67">
        <v>1225.8986890000001</v>
      </c>
      <c r="I6637" s="216">
        <v>-76079.272639000003</v>
      </c>
      <c r="J6637" s="86">
        <v>30.919</v>
      </c>
      <c r="K6637" s="129">
        <f t="shared" si="200"/>
        <v>-2460.5993932209967</v>
      </c>
      <c r="L6637" s="60" t="str">
        <f>IFERROR(VLOOKUP(C6637,Planning!$C$6:$H$705,3,FALSE),"")</f>
        <v/>
      </c>
      <c r="M6637" s="60" t="str">
        <f>IFERROR(VLOOKUP(C6637,Planning!$C$6:$H$705,5,FALSE),"")</f>
        <v/>
      </c>
      <c r="N6637" s="800" t="str">
        <f t="shared" si="201"/>
        <v>enero</v>
      </c>
    </row>
    <row r="6638" spans="1:14" ht="12.95" customHeight="1" x14ac:dyDescent="0.25">
      <c r="A6638" s="60" t="str">
        <f t="shared" si="199"/>
        <v>ene-18</v>
      </c>
      <c r="B6638" s="61">
        <v>43131</v>
      </c>
      <c r="C6638" s="47">
        <v>568</v>
      </c>
      <c r="D6638" s="63"/>
      <c r="E6638" s="64"/>
      <c r="F6638" s="65" t="s">
        <v>727</v>
      </c>
      <c r="G6638" s="66">
        <v>5.4</v>
      </c>
      <c r="H6638" s="67">
        <v>2.6708249999999998</v>
      </c>
      <c r="I6638" s="216">
        <v>14.422454999999999</v>
      </c>
      <c r="J6638" s="86">
        <v>30.919</v>
      </c>
      <c r="K6638" s="129">
        <f t="shared" si="200"/>
        <v>0.46645929687247323</v>
      </c>
      <c r="L6638" s="60" t="str">
        <f>IFERROR(VLOOKUP(C6638,Planning!$C$6:$H$705,3,FALSE),"")</f>
        <v>18 Street Restaurant</v>
      </c>
      <c r="M6638" s="60" t="str">
        <f>IFERROR(VLOOKUP(C6638,Planning!$C$6:$H$705,5,FALSE),"")</f>
        <v>TB-06 2 PDR dining table</v>
      </c>
      <c r="N6638" s="800" t="str">
        <f t="shared" si="201"/>
        <v>enero</v>
      </c>
    </row>
    <row r="6639" spans="1:14" ht="12.95" customHeight="1" x14ac:dyDescent="0.25">
      <c r="A6639" s="60" t="str">
        <f t="shared" si="199"/>
        <v>ene-18</v>
      </c>
      <c r="B6639" s="61">
        <v>43131</v>
      </c>
      <c r="C6639" s="47">
        <v>568</v>
      </c>
      <c r="D6639" s="63"/>
      <c r="E6639" s="64"/>
      <c r="F6639" s="65" t="s">
        <v>753</v>
      </c>
      <c r="G6639" s="66">
        <v>0.03</v>
      </c>
      <c r="H6639" s="67">
        <v>3004.8656430000001</v>
      </c>
      <c r="I6639" s="216">
        <v>90.145968999999994</v>
      </c>
      <c r="J6639" s="86">
        <v>30.919</v>
      </c>
      <c r="K6639" s="129">
        <f t="shared" si="200"/>
        <v>2.9155525405090716</v>
      </c>
      <c r="L6639" s="60" t="str">
        <f>IFERROR(VLOOKUP(C6639,Planning!$C$6:$H$705,3,FALSE),"")</f>
        <v>18 Street Restaurant</v>
      </c>
      <c r="M6639" s="60" t="str">
        <f>IFERROR(VLOOKUP(C6639,Planning!$C$6:$H$705,5,FALSE),"")</f>
        <v>TB-06 2 PDR dining table</v>
      </c>
      <c r="N6639" s="800" t="str">
        <f t="shared" si="201"/>
        <v>enero</v>
      </c>
    </row>
    <row r="6640" spans="1:14" ht="12.95" customHeight="1" x14ac:dyDescent="0.25">
      <c r="A6640" s="60" t="str">
        <f t="shared" si="199"/>
        <v>ene-18</v>
      </c>
      <c r="B6640" s="61">
        <v>43131</v>
      </c>
      <c r="C6640" s="47">
        <v>568</v>
      </c>
      <c r="D6640" s="63"/>
      <c r="E6640" s="64"/>
      <c r="F6640" s="65" t="s">
        <v>360</v>
      </c>
      <c r="G6640" s="66">
        <v>0.03</v>
      </c>
      <c r="H6640" s="67">
        <v>260.30998699999998</v>
      </c>
      <c r="I6640" s="216">
        <v>7.8093000000000004</v>
      </c>
      <c r="J6640" s="86">
        <v>30.919</v>
      </c>
      <c r="K6640" s="129">
        <f t="shared" si="200"/>
        <v>0.25257285164461984</v>
      </c>
      <c r="L6640" s="60" t="str">
        <f>IFERROR(VLOOKUP(C6640,Planning!$C$6:$H$705,3,FALSE),"")</f>
        <v>18 Street Restaurant</v>
      </c>
      <c r="M6640" s="60" t="str">
        <f>IFERROR(VLOOKUP(C6640,Planning!$C$6:$H$705,5,FALSE),"")</f>
        <v>TB-06 2 PDR dining table</v>
      </c>
      <c r="N6640" s="800" t="str">
        <f t="shared" si="201"/>
        <v>enero</v>
      </c>
    </row>
    <row r="6641" spans="1:14" ht="12.95" customHeight="1" x14ac:dyDescent="0.25">
      <c r="A6641" s="60" t="str">
        <f t="shared" si="199"/>
        <v>ene-18</v>
      </c>
      <c r="B6641" s="61">
        <v>43131</v>
      </c>
      <c r="C6641" s="47">
        <v>568</v>
      </c>
      <c r="D6641" s="63"/>
      <c r="E6641" s="64"/>
      <c r="F6641" s="65" t="s">
        <v>324</v>
      </c>
      <c r="G6641" s="66">
        <v>0.03</v>
      </c>
      <c r="H6641" s="67">
        <v>947.80697299999997</v>
      </c>
      <c r="I6641" s="216">
        <v>28.434208999999999</v>
      </c>
      <c r="J6641" s="86">
        <v>30.919</v>
      </c>
      <c r="K6641" s="129">
        <f t="shared" si="200"/>
        <v>0.91963546686503439</v>
      </c>
      <c r="L6641" s="60" t="str">
        <f>IFERROR(VLOOKUP(C6641,Planning!$C$6:$H$705,3,FALSE),"")</f>
        <v>18 Street Restaurant</v>
      </c>
      <c r="M6641" s="60" t="str">
        <f>IFERROR(VLOOKUP(C6641,Planning!$C$6:$H$705,5,FALSE),"")</f>
        <v>TB-06 2 PDR dining table</v>
      </c>
      <c r="N6641" s="800" t="str">
        <f t="shared" si="201"/>
        <v>enero</v>
      </c>
    </row>
    <row r="6642" spans="1:14" ht="12.95" customHeight="1" x14ac:dyDescent="0.25">
      <c r="A6642" s="60" t="str">
        <f t="shared" si="199"/>
        <v>ene-18</v>
      </c>
      <c r="B6642" s="61">
        <v>43131</v>
      </c>
      <c r="C6642" s="47">
        <v>568</v>
      </c>
      <c r="D6642" s="63"/>
      <c r="E6642" s="64"/>
      <c r="F6642" s="65" t="s">
        <v>328</v>
      </c>
      <c r="G6642" s="66">
        <v>0.02</v>
      </c>
      <c r="H6642" s="67">
        <v>348.65001699999999</v>
      </c>
      <c r="I6642" s="216">
        <v>6.9729999999999999</v>
      </c>
      <c r="J6642" s="86">
        <v>30.919</v>
      </c>
      <c r="K6642" s="129">
        <f t="shared" si="200"/>
        <v>0.22552475823927035</v>
      </c>
      <c r="L6642" s="60" t="str">
        <f>IFERROR(VLOOKUP(C6642,Planning!$C$6:$H$705,3,FALSE),"")</f>
        <v>18 Street Restaurant</v>
      </c>
      <c r="M6642" s="60" t="str">
        <f>IFERROR(VLOOKUP(C6642,Planning!$C$6:$H$705,5,FALSE),"")</f>
        <v>TB-06 2 PDR dining table</v>
      </c>
      <c r="N6642" s="800" t="str">
        <f t="shared" si="201"/>
        <v>enero</v>
      </c>
    </row>
    <row r="6643" spans="1:14" ht="12.95" customHeight="1" x14ac:dyDescent="0.25">
      <c r="A6643" s="60" t="str">
        <f t="shared" si="199"/>
        <v>ene-18</v>
      </c>
      <c r="B6643" s="61">
        <v>43131</v>
      </c>
      <c r="C6643" s="47">
        <v>568</v>
      </c>
      <c r="D6643" s="63"/>
      <c r="E6643" s="64"/>
      <c r="F6643" s="65" t="s">
        <v>327</v>
      </c>
      <c r="G6643" s="66">
        <v>0.02</v>
      </c>
      <c r="H6643" s="67">
        <v>1311.8284160000001</v>
      </c>
      <c r="I6643" s="216">
        <v>26.236567999999998</v>
      </c>
      <c r="J6643" s="86">
        <v>30.919</v>
      </c>
      <c r="K6643" s="129">
        <f t="shared" si="200"/>
        <v>0.84855810343154692</v>
      </c>
      <c r="L6643" s="60" t="str">
        <f>IFERROR(VLOOKUP(C6643,Planning!$C$6:$H$705,3,FALSE),"")</f>
        <v>18 Street Restaurant</v>
      </c>
      <c r="M6643" s="60" t="str">
        <f>IFERROR(VLOOKUP(C6643,Planning!$C$6:$H$705,5,FALSE),"")</f>
        <v>TB-06 2 PDR dining table</v>
      </c>
      <c r="N6643" s="800" t="str">
        <f t="shared" si="201"/>
        <v>enero</v>
      </c>
    </row>
    <row r="6644" spans="1:14" ht="12.95" customHeight="1" x14ac:dyDescent="0.25">
      <c r="A6644" s="60" t="str">
        <f t="shared" si="199"/>
        <v>ene-18</v>
      </c>
      <c r="B6644" s="61">
        <v>43131</v>
      </c>
      <c r="C6644" s="47">
        <v>568</v>
      </c>
      <c r="D6644" s="63"/>
      <c r="E6644" s="64"/>
      <c r="F6644" s="65" t="s">
        <v>320</v>
      </c>
      <c r="G6644" s="66">
        <v>0.06</v>
      </c>
      <c r="H6644" s="67">
        <v>619.3682</v>
      </c>
      <c r="I6644" s="216">
        <v>37.162092000000001</v>
      </c>
      <c r="J6644" s="86">
        <v>30.919</v>
      </c>
      <c r="K6644" s="129">
        <f t="shared" si="200"/>
        <v>1.2019176558103433</v>
      </c>
      <c r="L6644" s="60" t="str">
        <f>IFERROR(VLOOKUP(C6644,Planning!$C$6:$H$705,3,FALSE),"")</f>
        <v>18 Street Restaurant</v>
      </c>
      <c r="M6644" s="60" t="str">
        <f>IFERROR(VLOOKUP(C6644,Planning!$C$6:$H$705,5,FALSE),"")</f>
        <v>TB-06 2 PDR dining table</v>
      </c>
      <c r="N6644" s="800" t="str">
        <f t="shared" si="201"/>
        <v>enero</v>
      </c>
    </row>
    <row r="6645" spans="1:14" ht="12.95" customHeight="1" x14ac:dyDescent="0.25">
      <c r="A6645" s="60" t="str">
        <f t="shared" si="199"/>
        <v>ene-18</v>
      </c>
      <c r="B6645" s="61">
        <v>43131</v>
      </c>
      <c r="C6645" s="47">
        <v>568</v>
      </c>
      <c r="D6645" s="63"/>
      <c r="E6645" s="64"/>
      <c r="F6645" s="65" t="s">
        <v>322</v>
      </c>
      <c r="G6645" s="66">
        <v>0.06</v>
      </c>
      <c r="H6645" s="67">
        <v>1315.6757459999999</v>
      </c>
      <c r="I6645" s="216">
        <v>78.940545</v>
      </c>
      <c r="J6645" s="86">
        <v>30.919</v>
      </c>
      <c r="K6645" s="129">
        <f t="shared" si="200"/>
        <v>2.5531403020796275</v>
      </c>
      <c r="L6645" s="60" t="str">
        <f>IFERROR(VLOOKUP(C6645,Planning!$C$6:$H$705,3,FALSE),"")</f>
        <v>18 Street Restaurant</v>
      </c>
      <c r="M6645" s="60" t="str">
        <f>IFERROR(VLOOKUP(C6645,Planning!$C$6:$H$705,5,FALSE),"")</f>
        <v>TB-06 2 PDR dining table</v>
      </c>
      <c r="N6645" s="800" t="str">
        <f t="shared" si="201"/>
        <v>enero</v>
      </c>
    </row>
    <row r="6646" spans="1:14" ht="12.95" customHeight="1" x14ac:dyDescent="0.25">
      <c r="A6646" s="60" t="str">
        <f t="shared" si="199"/>
        <v>ene-18</v>
      </c>
      <c r="B6646" s="61">
        <v>43131</v>
      </c>
      <c r="C6646" s="47">
        <v>568</v>
      </c>
      <c r="D6646" s="63"/>
      <c r="E6646" s="64"/>
      <c r="F6646" s="65" t="s">
        <v>319</v>
      </c>
      <c r="G6646" s="66">
        <v>0.06</v>
      </c>
      <c r="H6646" s="67">
        <v>1225.8986890000001</v>
      </c>
      <c r="I6646" s="216">
        <v>73.553921000000003</v>
      </c>
      <c r="J6646" s="86">
        <v>30.919</v>
      </c>
      <c r="K6646" s="129">
        <f t="shared" si="200"/>
        <v>2.3789230246773827</v>
      </c>
      <c r="L6646" s="60" t="str">
        <f>IFERROR(VLOOKUP(C6646,Planning!$C$6:$H$705,3,FALSE),"")</f>
        <v>18 Street Restaurant</v>
      </c>
      <c r="M6646" s="60" t="str">
        <f>IFERROR(VLOOKUP(C6646,Planning!$C$6:$H$705,5,FALSE),"")</f>
        <v>TB-06 2 PDR dining table</v>
      </c>
      <c r="N6646" s="800" t="str">
        <f t="shared" si="201"/>
        <v>enero</v>
      </c>
    </row>
    <row r="6647" spans="1:14" ht="12.95" customHeight="1" x14ac:dyDescent="0.25">
      <c r="A6647" s="60" t="str">
        <f t="shared" si="199"/>
        <v>ene-18</v>
      </c>
      <c r="B6647" s="61">
        <v>43131</v>
      </c>
      <c r="C6647" s="47">
        <v>568</v>
      </c>
      <c r="D6647" s="63"/>
      <c r="E6647" s="64"/>
      <c r="F6647" s="65" t="s">
        <v>318</v>
      </c>
      <c r="G6647" s="66">
        <v>0.06</v>
      </c>
      <c r="H6647" s="67">
        <v>979.97469999999998</v>
      </c>
      <c r="I6647" s="216">
        <v>58.798482</v>
      </c>
      <c r="J6647" s="86">
        <v>30.919</v>
      </c>
      <c r="K6647" s="129">
        <f t="shared" si="200"/>
        <v>1.9016941686341731</v>
      </c>
      <c r="L6647" s="60" t="str">
        <f>IFERROR(VLOOKUP(C6647,Planning!$C$6:$H$705,3,FALSE),"")</f>
        <v>18 Street Restaurant</v>
      </c>
      <c r="M6647" s="60" t="str">
        <f>IFERROR(VLOOKUP(C6647,Planning!$C$6:$H$705,5,FALSE),"")</f>
        <v>TB-06 2 PDR dining table</v>
      </c>
      <c r="N6647" s="800" t="str">
        <f t="shared" si="201"/>
        <v>enero</v>
      </c>
    </row>
    <row r="6648" spans="1:14" ht="12.95" customHeight="1" x14ac:dyDescent="0.25">
      <c r="A6648" s="60" t="str">
        <f t="shared" si="199"/>
        <v>ene-18</v>
      </c>
      <c r="B6648" s="61">
        <v>43131</v>
      </c>
      <c r="C6648" s="47">
        <v>554</v>
      </c>
      <c r="D6648" s="63"/>
      <c r="E6648" s="64"/>
      <c r="F6648" s="65" t="s">
        <v>727</v>
      </c>
      <c r="G6648" s="66">
        <v>18</v>
      </c>
      <c r="H6648" s="67">
        <v>2.6708249999999998</v>
      </c>
      <c r="I6648" s="216">
        <v>48.074849</v>
      </c>
      <c r="J6648" s="86">
        <v>30.919</v>
      </c>
      <c r="K6648" s="129">
        <f t="shared" si="200"/>
        <v>1.5548642905656715</v>
      </c>
      <c r="L6648" s="60" t="str">
        <f>IFERROR(VLOOKUP(C6648,Planning!$C$6:$H$705,3,FALSE),"")</f>
        <v>18 Street Restaurant</v>
      </c>
      <c r="M6648" s="60" t="str">
        <f>IFERROR(VLOOKUP(C6648,Planning!$C$6:$H$705,5,FALSE),"")</f>
        <v>TB-03 2 Top dining table</v>
      </c>
      <c r="N6648" s="800" t="str">
        <f t="shared" si="201"/>
        <v>enero</v>
      </c>
    </row>
    <row r="6649" spans="1:14" ht="12.95" customHeight="1" x14ac:dyDescent="0.25">
      <c r="A6649" s="60" t="str">
        <f t="shared" si="199"/>
        <v>ene-18</v>
      </c>
      <c r="B6649" s="61">
        <v>43131</v>
      </c>
      <c r="C6649" s="47">
        <v>554</v>
      </c>
      <c r="D6649" s="63"/>
      <c r="E6649" s="64"/>
      <c r="F6649" s="65" t="s">
        <v>753</v>
      </c>
      <c r="G6649" s="66">
        <v>0.25</v>
      </c>
      <c r="H6649" s="67">
        <v>3004.8656430000001</v>
      </c>
      <c r="I6649" s="216">
        <v>751.21641099999999</v>
      </c>
      <c r="J6649" s="86">
        <v>30.919</v>
      </c>
      <c r="K6649" s="129">
        <f t="shared" si="200"/>
        <v>24.296271257155794</v>
      </c>
      <c r="L6649" s="60" t="str">
        <f>IFERROR(VLOOKUP(C6649,Planning!$C$6:$H$705,3,FALSE),"")</f>
        <v>18 Street Restaurant</v>
      </c>
      <c r="M6649" s="60" t="str">
        <f>IFERROR(VLOOKUP(C6649,Planning!$C$6:$H$705,5,FALSE),"")</f>
        <v>TB-03 2 Top dining table</v>
      </c>
      <c r="N6649" s="800" t="str">
        <f t="shared" si="201"/>
        <v>enero</v>
      </c>
    </row>
    <row r="6650" spans="1:14" ht="12.95" customHeight="1" x14ac:dyDescent="0.25">
      <c r="A6650" s="60" t="str">
        <f t="shared" si="199"/>
        <v>ene-18</v>
      </c>
      <c r="B6650" s="61">
        <v>43131</v>
      </c>
      <c r="C6650" s="47">
        <v>554</v>
      </c>
      <c r="D6650" s="63"/>
      <c r="E6650" s="64"/>
      <c r="F6650" s="65" t="s">
        <v>360</v>
      </c>
      <c r="G6650" s="66">
        <v>0.03</v>
      </c>
      <c r="H6650" s="67">
        <v>260.30998699999998</v>
      </c>
      <c r="I6650" s="216">
        <v>7.8093000000000004</v>
      </c>
      <c r="J6650" s="86">
        <v>30.919</v>
      </c>
      <c r="K6650" s="129">
        <f t="shared" si="200"/>
        <v>0.25257285164461984</v>
      </c>
      <c r="L6650" s="60" t="str">
        <f>IFERROR(VLOOKUP(C6650,Planning!$C$6:$H$705,3,FALSE),"")</f>
        <v>18 Street Restaurant</v>
      </c>
      <c r="M6650" s="60" t="str">
        <f>IFERROR(VLOOKUP(C6650,Planning!$C$6:$H$705,5,FALSE),"")</f>
        <v>TB-03 2 Top dining table</v>
      </c>
      <c r="N6650" s="800" t="str">
        <f t="shared" si="201"/>
        <v>enero</v>
      </c>
    </row>
    <row r="6651" spans="1:14" ht="12.95" customHeight="1" x14ac:dyDescent="0.25">
      <c r="A6651" s="60" t="str">
        <f t="shared" si="199"/>
        <v>ene-18</v>
      </c>
      <c r="B6651" s="61">
        <v>43131</v>
      </c>
      <c r="C6651" s="47">
        <v>554</v>
      </c>
      <c r="D6651" s="63"/>
      <c r="E6651" s="64"/>
      <c r="F6651" s="65" t="s">
        <v>324</v>
      </c>
      <c r="G6651" s="66">
        <v>0.03</v>
      </c>
      <c r="H6651" s="67">
        <v>947.80697299999997</v>
      </c>
      <c r="I6651" s="216">
        <v>28.434208999999999</v>
      </c>
      <c r="J6651" s="86">
        <v>30.919</v>
      </c>
      <c r="K6651" s="129">
        <f t="shared" si="200"/>
        <v>0.91963546686503439</v>
      </c>
      <c r="L6651" s="60" t="str">
        <f>IFERROR(VLOOKUP(C6651,Planning!$C$6:$H$705,3,FALSE),"")</f>
        <v>18 Street Restaurant</v>
      </c>
      <c r="M6651" s="60" t="str">
        <f>IFERROR(VLOOKUP(C6651,Planning!$C$6:$H$705,5,FALSE),"")</f>
        <v>TB-03 2 Top dining table</v>
      </c>
      <c r="N6651" s="800" t="str">
        <f t="shared" si="201"/>
        <v>enero</v>
      </c>
    </row>
    <row r="6652" spans="1:14" ht="12.95" customHeight="1" x14ac:dyDescent="0.25">
      <c r="A6652" s="60" t="str">
        <f t="shared" si="199"/>
        <v>ene-18</v>
      </c>
      <c r="B6652" s="61">
        <v>43131</v>
      </c>
      <c r="C6652" s="47">
        <v>554</v>
      </c>
      <c r="D6652" s="63"/>
      <c r="E6652" s="64"/>
      <c r="F6652" s="65" t="s">
        <v>328</v>
      </c>
      <c r="G6652" s="66">
        <v>0.25</v>
      </c>
      <c r="H6652" s="67">
        <v>348.65001699999999</v>
      </c>
      <c r="I6652" s="216">
        <v>87.162503999999998</v>
      </c>
      <c r="J6652" s="86">
        <v>30.919</v>
      </c>
      <c r="K6652" s="129">
        <f t="shared" si="200"/>
        <v>2.8190596073611696</v>
      </c>
      <c r="L6652" s="60" t="str">
        <f>IFERROR(VLOOKUP(C6652,Planning!$C$6:$H$705,3,FALSE),"")</f>
        <v>18 Street Restaurant</v>
      </c>
      <c r="M6652" s="60" t="str">
        <f>IFERROR(VLOOKUP(C6652,Planning!$C$6:$H$705,5,FALSE),"")</f>
        <v>TB-03 2 Top dining table</v>
      </c>
      <c r="N6652" s="800" t="str">
        <f t="shared" si="201"/>
        <v>enero</v>
      </c>
    </row>
    <row r="6653" spans="1:14" ht="12.95" customHeight="1" x14ac:dyDescent="0.25">
      <c r="A6653" s="60" t="str">
        <f t="shared" si="199"/>
        <v>ene-18</v>
      </c>
      <c r="B6653" s="61">
        <v>43131</v>
      </c>
      <c r="C6653" s="47">
        <v>554</v>
      </c>
      <c r="D6653" s="63"/>
      <c r="E6653" s="64"/>
      <c r="F6653" s="65" t="s">
        <v>327</v>
      </c>
      <c r="G6653" s="66">
        <v>0.13</v>
      </c>
      <c r="H6653" s="67">
        <v>1311.8284160000001</v>
      </c>
      <c r="I6653" s="216">
        <v>170.53769399999999</v>
      </c>
      <c r="J6653" s="86">
        <v>30.919</v>
      </c>
      <c r="K6653" s="129">
        <f t="shared" si="200"/>
        <v>5.5156277369901998</v>
      </c>
      <c r="L6653" s="60" t="str">
        <f>IFERROR(VLOOKUP(C6653,Planning!$C$6:$H$705,3,FALSE),"")</f>
        <v>18 Street Restaurant</v>
      </c>
      <c r="M6653" s="60" t="str">
        <f>IFERROR(VLOOKUP(C6653,Planning!$C$6:$H$705,5,FALSE),"")</f>
        <v>TB-03 2 Top dining table</v>
      </c>
      <c r="N6653" s="800" t="str">
        <f t="shared" si="201"/>
        <v>enero</v>
      </c>
    </row>
    <row r="6654" spans="1:14" ht="12.95" customHeight="1" x14ac:dyDescent="0.25">
      <c r="A6654" s="60" t="str">
        <f t="shared" si="199"/>
        <v>ene-18</v>
      </c>
      <c r="B6654" s="61">
        <v>43131</v>
      </c>
      <c r="C6654" s="47">
        <v>554</v>
      </c>
      <c r="D6654" s="63"/>
      <c r="E6654" s="64"/>
      <c r="F6654" s="65" t="s">
        <v>320</v>
      </c>
      <c r="G6654" s="66">
        <v>0.28000000000000003</v>
      </c>
      <c r="H6654" s="67">
        <v>619.3682</v>
      </c>
      <c r="I6654" s="216">
        <v>173.42309599999999</v>
      </c>
      <c r="J6654" s="86">
        <v>30.919</v>
      </c>
      <c r="K6654" s="129">
        <f t="shared" si="200"/>
        <v>5.6089490604482677</v>
      </c>
      <c r="L6654" s="60" t="str">
        <f>IFERROR(VLOOKUP(C6654,Planning!$C$6:$H$705,3,FALSE),"")</f>
        <v>18 Street Restaurant</v>
      </c>
      <c r="M6654" s="60" t="str">
        <f>IFERROR(VLOOKUP(C6654,Planning!$C$6:$H$705,5,FALSE),"")</f>
        <v>TB-03 2 Top dining table</v>
      </c>
      <c r="N6654" s="800" t="str">
        <f t="shared" si="201"/>
        <v>enero</v>
      </c>
    </row>
    <row r="6655" spans="1:14" ht="12.95" customHeight="1" x14ac:dyDescent="0.25">
      <c r="A6655" s="60" t="str">
        <f t="shared" si="199"/>
        <v>ene-18</v>
      </c>
      <c r="B6655" s="61">
        <v>43131</v>
      </c>
      <c r="C6655" s="47">
        <v>554</v>
      </c>
      <c r="D6655" s="63"/>
      <c r="E6655" s="64"/>
      <c r="F6655" s="65" t="s">
        <v>322</v>
      </c>
      <c r="G6655" s="66">
        <v>0.28000000000000003</v>
      </c>
      <c r="H6655" s="67">
        <v>1315.6757459999999</v>
      </c>
      <c r="I6655" s="216">
        <v>368.38920899999999</v>
      </c>
      <c r="J6655" s="86">
        <v>30.919</v>
      </c>
      <c r="K6655" s="129">
        <f t="shared" si="200"/>
        <v>11.914654710695688</v>
      </c>
      <c r="L6655" s="60" t="str">
        <f>IFERROR(VLOOKUP(C6655,Planning!$C$6:$H$705,3,FALSE),"")</f>
        <v>18 Street Restaurant</v>
      </c>
      <c r="M6655" s="60" t="str">
        <f>IFERROR(VLOOKUP(C6655,Planning!$C$6:$H$705,5,FALSE),"")</f>
        <v>TB-03 2 Top dining table</v>
      </c>
      <c r="N6655" s="800" t="str">
        <f t="shared" si="201"/>
        <v>enero</v>
      </c>
    </row>
    <row r="6656" spans="1:14" ht="12.95" customHeight="1" x14ac:dyDescent="0.25">
      <c r="A6656" s="60" t="str">
        <f t="shared" si="199"/>
        <v>ene-18</v>
      </c>
      <c r="B6656" s="61">
        <v>43131</v>
      </c>
      <c r="C6656" s="47">
        <v>554</v>
      </c>
      <c r="D6656" s="63"/>
      <c r="E6656" s="64"/>
      <c r="F6656" s="65" t="s">
        <v>319</v>
      </c>
      <c r="G6656" s="66">
        <v>0.31</v>
      </c>
      <c r="H6656" s="67">
        <v>1225.8986890000001</v>
      </c>
      <c r="I6656" s="216">
        <v>380.028594</v>
      </c>
      <c r="J6656" s="86">
        <v>30.919</v>
      </c>
      <c r="K6656" s="129">
        <f t="shared" si="200"/>
        <v>12.291102364242052</v>
      </c>
      <c r="L6656" s="60" t="str">
        <f>IFERROR(VLOOKUP(C6656,Planning!$C$6:$H$705,3,FALSE),"")</f>
        <v>18 Street Restaurant</v>
      </c>
      <c r="M6656" s="60" t="str">
        <f>IFERROR(VLOOKUP(C6656,Planning!$C$6:$H$705,5,FALSE),"")</f>
        <v>TB-03 2 Top dining table</v>
      </c>
      <c r="N6656" s="800" t="str">
        <f t="shared" si="201"/>
        <v>enero</v>
      </c>
    </row>
    <row r="6657" spans="1:14" ht="12.95" customHeight="1" x14ac:dyDescent="0.25">
      <c r="A6657" s="60" t="str">
        <f t="shared" si="199"/>
        <v>ene-18</v>
      </c>
      <c r="B6657" s="61">
        <v>43131</v>
      </c>
      <c r="C6657" s="47">
        <v>554</v>
      </c>
      <c r="D6657" s="63"/>
      <c r="E6657" s="64"/>
      <c r="F6657" s="65" t="s">
        <v>318</v>
      </c>
      <c r="G6657" s="66">
        <v>0.25</v>
      </c>
      <c r="H6657" s="67">
        <v>979.97469999999998</v>
      </c>
      <c r="I6657" s="216">
        <v>244.993675</v>
      </c>
      <c r="J6657" s="86">
        <v>30.919</v>
      </c>
      <c r="K6657" s="129">
        <f t="shared" si="200"/>
        <v>7.923725702642388</v>
      </c>
      <c r="L6657" s="60" t="str">
        <f>IFERROR(VLOOKUP(C6657,Planning!$C$6:$H$705,3,FALSE),"")</f>
        <v>18 Street Restaurant</v>
      </c>
      <c r="M6657" s="60" t="str">
        <f>IFERROR(VLOOKUP(C6657,Planning!$C$6:$H$705,5,FALSE),"")</f>
        <v>TB-03 2 Top dining table</v>
      </c>
      <c r="N6657" s="800" t="str">
        <f t="shared" si="201"/>
        <v>enero</v>
      </c>
    </row>
    <row r="6658" spans="1:14" ht="12.95" customHeight="1" x14ac:dyDescent="0.25">
      <c r="A6658" s="60" t="str">
        <f t="shared" si="199"/>
        <v>ene-18</v>
      </c>
      <c r="B6658" s="61">
        <v>43131</v>
      </c>
      <c r="C6658" s="47">
        <v>544</v>
      </c>
      <c r="D6658" s="63"/>
      <c r="E6658" s="64"/>
      <c r="F6658" s="65" t="s">
        <v>727</v>
      </c>
      <c r="G6658" s="66">
        <v>18</v>
      </c>
      <c r="H6658" s="67">
        <v>2.6708249999999998</v>
      </c>
      <c r="I6658" s="216">
        <v>48.074849</v>
      </c>
      <c r="J6658" s="86">
        <v>30.919</v>
      </c>
      <c r="K6658" s="129">
        <f t="shared" si="200"/>
        <v>1.5548642905656715</v>
      </c>
      <c r="L6658" s="60" t="str">
        <f>IFERROR(VLOOKUP(C6658,Planning!$C$6:$H$705,3,FALSE),"")</f>
        <v>Industrious Maderas</v>
      </c>
      <c r="M6658" s="60" t="str">
        <f>IFERROR(VLOOKUP(C6658,Planning!$C$6:$H$705,5,FALSE),"")</f>
        <v>SF-01  Prototipo Sofa</v>
      </c>
      <c r="N6658" s="800" t="str">
        <f t="shared" si="201"/>
        <v>enero</v>
      </c>
    </row>
    <row r="6659" spans="1:14" ht="12.95" customHeight="1" x14ac:dyDescent="0.25">
      <c r="A6659" s="60" t="str">
        <f t="shared" si="199"/>
        <v>ene-18</v>
      </c>
      <c r="B6659" s="61">
        <v>43131</v>
      </c>
      <c r="C6659" s="47">
        <v>544</v>
      </c>
      <c r="D6659" s="63"/>
      <c r="E6659" s="64"/>
      <c r="F6659" s="65" t="s">
        <v>753</v>
      </c>
      <c r="G6659" s="66">
        <v>0.25</v>
      </c>
      <c r="H6659" s="67">
        <v>3004.8656430000001</v>
      </c>
      <c r="I6659" s="216">
        <v>751.21641099999999</v>
      </c>
      <c r="J6659" s="86">
        <v>30.919</v>
      </c>
      <c r="K6659" s="129">
        <f t="shared" si="200"/>
        <v>24.296271257155794</v>
      </c>
      <c r="L6659" s="60" t="str">
        <f>IFERROR(VLOOKUP(C6659,Planning!$C$6:$H$705,3,FALSE),"")</f>
        <v>Industrious Maderas</v>
      </c>
      <c r="M6659" s="60" t="str">
        <f>IFERROR(VLOOKUP(C6659,Planning!$C$6:$H$705,5,FALSE),"")</f>
        <v>SF-01  Prototipo Sofa</v>
      </c>
      <c r="N6659" s="800" t="str">
        <f t="shared" si="201"/>
        <v>enero</v>
      </c>
    </row>
    <row r="6660" spans="1:14" ht="12.95" customHeight="1" x14ac:dyDescent="0.25">
      <c r="A6660" s="60" t="str">
        <f t="shared" si="199"/>
        <v>ene-18</v>
      </c>
      <c r="B6660" s="61">
        <v>43131</v>
      </c>
      <c r="C6660" s="47">
        <v>544</v>
      </c>
      <c r="D6660" s="63"/>
      <c r="E6660" s="64"/>
      <c r="F6660" s="65" t="s">
        <v>324</v>
      </c>
      <c r="G6660" s="66">
        <v>0.09</v>
      </c>
      <c r="H6660" s="67">
        <v>947.80697299999997</v>
      </c>
      <c r="I6660" s="216">
        <v>85.302627999999999</v>
      </c>
      <c r="J6660" s="86">
        <v>30.919</v>
      </c>
      <c r="K6660" s="129">
        <f t="shared" si="200"/>
        <v>2.7589064329376756</v>
      </c>
      <c r="L6660" s="60" t="str">
        <f>IFERROR(VLOOKUP(C6660,Planning!$C$6:$H$705,3,FALSE),"")</f>
        <v>Industrious Maderas</v>
      </c>
      <c r="M6660" s="60" t="str">
        <f>IFERROR(VLOOKUP(C6660,Planning!$C$6:$H$705,5,FALSE),"")</f>
        <v>SF-01  Prototipo Sofa</v>
      </c>
      <c r="N6660" s="800" t="str">
        <f t="shared" si="201"/>
        <v>enero</v>
      </c>
    </row>
    <row r="6661" spans="1:14" ht="12.95" customHeight="1" x14ac:dyDescent="0.25">
      <c r="A6661" s="60" t="str">
        <f t="shared" si="199"/>
        <v>ene-18</v>
      </c>
      <c r="B6661" s="61">
        <v>43131</v>
      </c>
      <c r="C6661" s="47">
        <v>544</v>
      </c>
      <c r="D6661" s="63"/>
      <c r="E6661" s="64"/>
      <c r="F6661" s="65" t="s">
        <v>328</v>
      </c>
      <c r="G6661" s="66">
        <v>0.09</v>
      </c>
      <c r="H6661" s="67">
        <v>348.65001699999999</v>
      </c>
      <c r="I6661" s="216">
        <v>31.378502000000001</v>
      </c>
      <c r="J6661" s="86">
        <v>30.919</v>
      </c>
      <c r="K6661" s="129">
        <f t="shared" si="200"/>
        <v>1.0148614767618616</v>
      </c>
      <c r="L6661" s="60" t="str">
        <f>IFERROR(VLOOKUP(C6661,Planning!$C$6:$H$705,3,FALSE),"")</f>
        <v>Industrious Maderas</v>
      </c>
      <c r="M6661" s="60" t="str">
        <f>IFERROR(VLOOKUP(C6661,Planning!$C$6:$H$705,5,FALSE),"")</f>
        <v>SF-01  Prototipo Sofa</v>
      </c>
      <c r="N6661" s="800" t="str">
        <f t="shared" si="201"/>
        <v>enero</v>
      </c>
    </row>
    <row r="6662" spans="1:14" ht="12.95" customHeight="1" x14ac:dyDescent="0.25">
      <c r="A6662" s="60" t="str">
        <f t="shared" si="199"/>
        <v>ene-18</v>
      </c>
      <c r="B6662" s="61">
        <v>43131</v>
      </c>
      <c r="C6662" s="47">
        <v>544</v>
      </c>
      <c r="D6662" s="63"/>
      <c r="E6662" s="64"/>
      <c r="F6662" s="65" t="s">
        <v>398</v>
      </c>
      <c r="G6662" s="66">
        <v>0.13</v>
      </c>
      <c r="H6662" s="67">
        <v>343.60447399999998</v>
      </c>
      <c r="I6662" s="216">
        <v>44.668582000000001</v>
      </c>
      <c r="J6662" s="86">
        <v>30.919</v>
      </c>
      <c r="K6662" s="129">
        <f t="shared" si="200"/>
        <v>1.4446968530676929</v>
      </c>
      <c r="L6662" s="60" t="str">
        <f>IFERROR(VLOOKUP(C6662,Planning!$C$6:$H$705,3,FALSE),"")</f>
        <v>Industrious Maderas</v>
      </c>
      <c r="M6662" s="60" t="str">
        <f>IFERROR(VLOOKUP(C6662,Planning!$C$6:$H$705,5,FALSE),"")</f>
        <v>SF-01  Prototipo Sofa</v>
      </c>
      <c r="N6662" s="800" t="str">
        <f t="shared" si="201"/>
        <v>enero</v>
      </c>
    </row>
    <row r="6663" spans="1:14" ht="12.95" customHeight="1" x14ac:dyDescent="0.25">
      <c r="A6663" s="60" t="str">
        <f t="shared" si="199"/>
        <v>ene-18</v>
      </c>
      <c r="B6663" s="61">
        <v>43131</v>
      </c>
      <c r="C6663" s="47">
        <v>544</v>
      </c>
      <c r="D6663" s="63"/>
      <c r="E6663" s="64"/>
      <c r="F6663" s="65" t="s">
        <v>327</v>
      </c>
      <c r="G6663" s="66">
        <v>0.13</v>
      </c>
      <c r="H6663" s="67">
        <v>1311.8284160000001</v>
      </c>
      <c r="I6663" s="216">
        <v>170.53769399999999</v>
      </c>
      <c r="J6663" s="86">
        <v>30.919</v>
      </c>
      <c r="K6663" s="129">
        <f t="shared" si="200"/>
        <v>5.5156277369901998</v>
      </c>
      <c r="L6663" s="60" t="str">
        <f>IFERROR(VLOOKUP(C6663,Planning!$C$6:$H$705,3,FALSE),"")</f>
        <v>Industrious Maderas</v>
      </c>
      <c r="M6663" s="60" t="str">
        <f>IFERROR(VLOOKUP(C6663,Planning!$C$6:$H$705,5,FALSE),"")</f>
        <v>SF-01  Prototipo Sofa</v>
      </c>
      <c r="N6663" s="800" t="str">
        <f t="shared" si="201"/>
        <v>enero</v>
      </c>
    </row>
    <row r="6664" spans="1:14" ht="12.95" customHeight="1" x14ac:dyDescent="0.25">
      <c r="A6664" s="60" t="str">
        <f t="shared" si="199"/>
        <v>ene-18</v>
      </c>
      <c r="B6664" s="61">
        <v>43131</v>
      </c>
      <c r="C6664" s="47">
        <v>544</v>
      </c>
      <c r="D6664" s="63"/>
      <c r="E6664" s="64"/>
      <c r="F6664" s="65" t="s">
        <v>320</v>
      </c>
      <c r="G6664" s="66">
        <v>0.38</v>
      </c>
      <c r="H6664" s="67">
        <v>619.3682</v>
      </c>
      <c r="I6664" s="216">
        <v>235.359916</v>
      </c>
      <c r="J6664" s="86">
        <v>30.919</v>
      </c>
      <c r="K6664" s="129">
        <f t="shared" si="200"/>
        <v>7.6121451534655069</v>
      </c>
      <c r="L6664" s="60" t="str">
        <f>IFERROR(VLOOKUP(C6664,Planning!$C$6:$H$705,3,FALSE),"")</f>
        <v>Industrious Maderas</v>
      </c>
      <c r="M6664" s="60" t="str">
        <f>IFERROR(VLOOKUP(C6664,Planning!$C$6:$H$705,5,FALSE),"")</f>
        <v>SF-01  Prototipo Sofa</v>
      </c>
      <c r="N6664" s="800" t="str">
        <f t="shared" si="201"/>
        <v>enero</v>
      </c>
    </row>
    <row r="6665" spans="1:14" ht="12.95" customHeight="1" x14ac:dyDescent="0.25">
      <c r="A6665" s="60" t="str">
        <f t="shared" si="199"/>
        <v>ene-18</v>
      </c>
      <c r="B6665" s="61">
        <v>43131</v>
      </c>
      <c r="C6665" s="47">
        <v>544</v>
      </c>
      <c r="D6665" s="63"/>
      <c r="E6665" s="64"/>
      <c r="F6665" s="65" t="s">
        <v>322</v>
      </c>
      <c r="G6665" s="66">
        <v>0.38</v>
      </c>
      <c r="H6665" s="67">
        <v>1315.6757459999999</v>
      </c>
      <c r="I6665" s="216">
        <v>499.95678299999997</v>
      </c>
      <c r="J6665" s="86">
        <v>30.919</v>
      </c>
      <c r="K6665" s="129">
        <f t="shared" si="200"/>
        <v>16.169888515152493</v>
      </c>
      <c r="L6665" s="60" t="str">
        <f>IFERROR(VLOOKUP(C6665,Planning!$C$6:$H$705,3,FALSE),"")</f>
        <v>Industrious Maderas</v>
      </c>
      <c r="M6665" s="60" t="str">
        <f>IFERROR(VLOOKUP(C6665,Planning!$C$6:$H$705,5,FALSE),"")</f>
        <v>SF-01  Prototipo Sofa</v>
      </c>
      <c r="N6665" s="800" t="str">
        <f t="shared" si="201"/>
        <v>enero</v>
      </c>
    </row>
    <row r="6666" spans="1:14" ht="12.95" customHeight="1" x14ac:dyDescent="0.25">
      <c r="A6666" s="60" t="str">
        <f t="shared" si="199"/>
        <v>ene-18</v>
      </c>
      <c r="B6666" s="61">
        <v>43131</v>
      </c>
      <c r="C6666" s="47">
        <v>544</v>
      </c>
      <c r="D6666" s="63"/>
      <c r="E6666" s="64"/>
      <c r="F6666" s="65" t="s">
        <v>319</v>
      </c>
      <c r="G6666" s="66">
        <v>0.38</v>
      </c>
      <c r="H6666" s="67">
        <v>1225.8986890000001</v>
      </c>
      <c r="I6666" s="216">
        <v>465.84150199999999</v>
      </c>
      <c r="J6666" s="86">
        <v>30.919</v>
      </c>
      <c r="K6666" s="129">
        <f t="shared" si="200"/>
        <v>15.066512565089427</v>
      </c>
      <c r="L6666" s="60" t="str">
        <f>IFERROR(VLOOKUP(C6666,Planning!$C$6:$H$705,3,FALSE),"")</f>
        <v>Industrious Maderas</v>
      </c>
      <c r="M6666" s="60" t="str">
        <f>IFERROR(VLOOKUP(C6666,Planning!$C$6:$H$705,5,FALSE),"")</f>
        <v>SF-01  Prototipo Sofa</v>
      </c>
      <c r="N6666" s="800" t="str">
        <f t="shared" si="201"/>
        <v>enero</v>
      </c>
    </row>
    <row r="6667" spans="1:14" ht="12.95" customHeight="1" x14ac:dyDescent="0.25">
      <c r="A6667" s="60" t="str">
        <f t="shared" si="199"/>
        <v>ene-18</v>
      </c>
      <c r="B6667" s="61">
        <v>43131</v>
      </c>
      <c r="C6667" s="47">
        <v>544</v>
      </c>
      <c r="D6667" s="63"/>
      <c r="E6667" s="64"/>
      <c r="F6667" s="65" t="s">
        <v>318</v>
      </c>
      <c r="G6667" s="66">
        <v>0.38</v>
      </c>
      <c r="H6667" s="67">
        <v>979.97469999999998</v>
      </c>
      <c r="I6667" s="216">
        <v>372.39038599999998</v>
      </c>
      <c r="J6667" s="86">
        <v>30.919</v>
      </c>
      <c r="K6667" s="129">
        <f t="shared" si="200"/>
        <v>12.044063068016429</v>
      </c>
      <c r="L6667" s="60" t="str">
        <f>IFERROR(VLOOKUP(C6667,Planning!$C$6:$H$705,3,FALSE),"")</f>
        <v>Industrious Maderas</v>
      </c>
      <c r="M6667" s="60" t="str">
        <f>IFERROR(VLOOKUP(C6667,Planning!$C$6:$H$705,5,FALSE),"")</f>
        <v>SF-01  Prototipo Sofa</v>
      </c>
      <c r="N6667" s="800" t="str">
        <f t="shared" si="201"/>
        <v>enero</v>
      </c>
    </row>
    <row r="6668" spans="1:14" ht="12.95" customHeight="1" x14ac:dyDescent="0.25">
      <c r="A6668" s="60" t="str">
        <f t="shared" si="199"/>
        <v>ene-18</v>
      </c>
      <c r="B6668" s="61">
        <v>43131</v>
      </c>
      <c r="C6668" s="47">
        <v>515</v>
      </c>
      <c r="D6668" s="63"/>
      <c r="E6668" s="64"/>
      <c r="F6668" s="65" t="s">
        <v>727</v>
      </c>
      <c r="G6668" s="66">
        <v>10.8</v>
      </c>
      <c r="H6668" s="67">
        <v>2.6708249999999998</v>
      </c>
      <c r="I6668" s="216">
        <v>28.844909000000001</v>
      </c>
      <c r="J6668" s="86">
        <v>30.919</v>
      </c>
      <c r="K6668" s="129">
        <f t="shared" si="200"/>
        <v>0.93291856140237395</v>
      </c>
      <c r="L6668" s="60" t="str">
        <f>IFERROR(VLOOKUP(C6668,Planning!$C$6:$H$705,3,FALSE),"")</f>
        <v>Canoe Westfield (Reposition)</v>
      </c>
      <c r="M6668" s="60" t="str">
        <f>IFERROR(VLOOKUP(C6668,Planning!$C$6:$H$705,5,FALSE),"")</f>
        <v>CH 115 Chair , Teak &amp; Metal (Lounge Chair)</v>
      </c>
      <c r="N6668" s="800" t="str">
        <f t="shared" si="201"/>
        <v>enero</v>
      </c>
    </row>
    <row r="6669" spans="1:14" ht="12.95" customHeight="1" x14ac:dyDescent="0.25">
      <c r="A6669" s="60" t="str">
        <f t="shared" si="199"/>
        <v>ene-18</v>
      </c>
      <c r="B6669" s="61">
        <v>43131</v>
      </c>
      <c r="C6669" s="47">
        <v>515</v>
      </c>
      <c r="D6669" s="63"/>
      <c r="E6669" s="64"/>
      <c r="F6669" s="65" t="s">
        <v>383</v>
      </c>
      <c r="G6669" s="66">
        <v>0.03</v>
      </c>
      <c r="H6669" s="67">
        <v>663.14988000000005</v>
      </c>
      <c r="I6669" s="216">
        <v>19.894496</v>
      </c>
      <c r="J6669" s="86">
        <v>30.919</v>
      </c>
      <c r="K6669" s="129">
        <f t="shared" si="200"/>
        <v>0.64343917979236065</v>
      </c>
      <c r="L6669" s="60" t="str">
        <f>IFERROR(VLOOKUP(C6669,Planning!$C$6:$H$705,3,FALSE),"")</f>
        <v>Canoe Westfield (Reposition)</v>
      </c>
      <c r="M6669" s="60" t="str">
        <f>IFERROR(VLOOKUP(C6669,Planning!$C$6:$H$705,5,FALSE),"")</f>
        <v>CH 115 Chair , Teak &amp; Metal (Lounge Chair)</v>
      </c>
      <c r="N6669" s="800" t="str">
        <f t="shared" si="201"/>
        <v>enero</v>
      </c>
    </row>
    <row r="6670" spans="1:14" ht="12.95" customHeight="1" x14ac:dyDescent="0.25">
      <c r="A6670" s="60" t="str">
        <f t="shared" ref="A6670:A6733" si="202">TEXT(B6670,"mmm-aa")</f>
        <v>ene-18</v>
      </c>
      <c r="B6670" s="61">
        <v>43131</v>
      </c>
      <c r="C6670" s="47">
        <v>515</v>
      </c>
      <c r="D6670" s="63"/>
      <c r="E6670" s="64"/>
      <c r="F6670" s="65" t="s">
        <v>310</v>
      </c>
      <c r="G6670" s="66">
        <v>0.03</v>
      </c>
      <c r="H6670" s="67">
        <v>663.14836000000003</v>
      </c>
      <c r="I6670" s="216">
        <v>19.894451</v>
      </c>
      <c r="J6670" s="86">
        <v>30.919</v>
      </c>
      <c r="K6670" s="129">
        <f t="shared" si="200"/>
        <v>0.64343772437659685</v>
      </c>
      <c r="L6670" s="60" t="str">
        <f>IFERROR(VLOOKUP(C6670,Planning!$C$6:$H$705,3,FALSE),"")</f>
        <v>Canoe Westfield (Reposition)</v>
      </c>
      <c r="M6670" s="60" t="str">
        <f>IFERROR(VLOOKUP(C6670,Planning!$C$6:$H$705,5,FALSE),"")</f>
        <v>CH 115 Chair , Teak &amp; Metal (Lounge Chair)</v>
      </c>
      <c r="N6670" s="800" t="str">
        <f t="shared" si="201"/>
        <v>enero</v>
      </c>
    </row>
    <row r="6671" spans="1:14" ht="12.95" customHeight="1" x14ac:dyDescent="0.25">
      <c r="A6671" s="60" t="str">
        <f t="shared" si="202"/>
        <v>ene-18</v>
      </c>
      <c r="B6671" s="61">
        <v>43131</v>
      </c>
      <c r="C6671" s="47">
        <v>515</v>
      </c>
      <c r="D6671" s="63"/>
      <c r="E6671" s="64"/>
      <c r="F6671" s="65" t="s">
        <v>295</v>
      </c>
      <c r="G6671" s="66">
        <v>0.03</v>
      </c>
      <c r="H6671" s="67">
        <v>270.664334</v>
      </c>
      <c r="I6671" s="216">
        <v>8.1199300000000001</v>
      </c>
      <c r="J6671" s="86">
        <v>30.919</v>
      </c>
      <c r="K6671" s="129">
        <f t="shared" si="200"/>
        <v>0.26261942494906043</v>
      </c>
      <c r="L6671" s="60" t="str">
        <f>IFERROR(VLOOKUP(C6671,Planning!$C$6:$H$705,3,FALSE),"")</f>
        <v>Canoe Westfield (Reposition)</v>
      </c>
      <c r="M6671" s="60" t="str">
        <f>IFERROR(VLOOKUP(C6671,Planning!$C$6:$H$705,5,FALSE),"")</f>
        <v>CH 115 Chair , Teak &amp; Metal (Lounge Chair)</v>
      </c>
      <c r="N6671" s="800" t="str">
        <f t="shared" si="201"/>
        <v>enero</v>
      </c>
    </row>
    <row r="6672" spans="1:14" ht="12.95" customHeight="1" x14ac:dyDescent="0.25">
      <c r="A6672" s="60" t="str">
        <f t="shared" si="202"/>
        <v>ene-18</v>
      </c>
      <c r="B6672" s="61">
        <v>43131</v>
      </c>
      <c r="C6672" s="47">
        <v>515</v>
      </c>
      <c r="D6672" s="63"/>
      <c r="E6672" s="64"/>
      <c r="F6672" s="65" t="s">
        <v>294</v>
      </c>
      <c r="G6672" s="66">
        <v>0.13</v>
      </c>
      <c r="H6672" s="67">
        <v>887.4203</v>
      </c>
      <c r="I6672" s="216">
        <v>115.364639</v>
      </c>
      <c r="J6672" s="86">
        <v>30.919</v>
      </c>
      <c r="K6672" s="129">
        <f t="shared" ref="K6672:K6735" si="203">IFERROR(I6672/J6672,0)</f>
        <v>3.73118920404929</v>
      </c>
      <c r="L6672" s="60" t="str">
        <f>IFERROR(VLOOKUP(C6672,Planning!$C$6:$H$705,3,FALSE),"")</f>
        <v>Canoe Westfield (Reposition)</v>
      </c>
      <c r="M6672" s="60" t="str">
        <f>IFERROR(VLOOKUP(C6672,Planning!$C$6:$H$705,5,FALSE),"")</f>
        <v>CH 115 Chair , Teak &amp; Metal (Lounge Chair)</v>
      </c>
      <c r="N6672" s="800" t="str">
        <f t="shared" si="201"/>
        <v>enero</v>
      </c>
    </row>
    <row r="6673" spans="1:14" ht="12.95" customHeight="1" x14ac:dyDescent="0.25">
      <c r="A6673" s="60" t="str">
        <f t="shared" si="202"/>
        <v>ene-18</v>
      </c>
      <c r="B6673" s="61">
        <v>43131</v>
      </c>
      <c r="C6673" s="47">
        <v>459</v>
      </c>
      <c r="D6673" s="63"/>
      <c r="E6673" s="64"/>
      <c r="F6673" s="65" t="s">
        <v>327</v>
      </c>
      <c r="G6673" s="66">
        <v>0.63</v>
      </c>
      <c r="H6673" s="67">
        <v>1311.8284160000001</v>
      </c>
      <c r="I6673" s="216">
        <v>826.45190200000002</v>
      </c>
      <c r="J6673" s="86">
        <v>30.919</v>
      </c>
      <c r="K6673" s="129">
        <f t="shared" si="203"/>
        <v>26.729580581519453</v>
      </c>
      <c r="L6673" s="60" t="str">
        <f>IFERROR(VLOOKUP(C6673,Planning!$C$6:$H$705,3,FALSE),"")</f>
        <v>Las Palmeras</v>
      </c>
      <c r="M6673" s="60" t="str">
        <f>IFERROR(VLOOKUP(C6673,Planning!$C$6:$H$705,5,FALSE),"")</f>
        <v>Puertas Solidas</v>
      </c>
      <c r="N6673" s="800" t="str">
        <f t="shared" ref="N6673:N6736" si="204">TEXT(B6673,"Mmmm")</f>
        <v>enero</v>
      </c>
    </row>
    <row r="6674" spans="1:14" ht="12.95" customHeight="1" x14ac:dyDescent="0.25">
      <c r="A6674" s="60" t="str">
        <f t="shared" si="202"/>
        <v>ene-18</v>
      </c>
      <c r="B6674" s="61">
        <v>43131</v>
      </c>
      <c r="C6674" s="47">
        <v>459</v>
      </c>
      <c r="D6674" s="63"/>
      <c r="E6674" s="64"/>
      <c r="F6674" s="65" t="s">
        <v>328</v>
      </c>
      <c r="G6674" s="66">
        <v>1.75</v>
      </c>
      <c r="H6674" s="67">
        <v>348.65001699999999</v>
      </c>
      <c r="I6674" s="216">
        <v>610.13752999999997</v>
      </c>
      <c r="J6674" s="86">
        <v>30.919</v>
      </c>
      <c r="K6674" s="129">
        <f t="shared" si="203"/>
        <v>19.73341731621333</v>
      </c>
      <c r="L6674" s="60" t="str">
        <f>IFERROR(VLOOKUP(C6674,Planning!$C$6:$H$705,3,FALSE),"")</f>
        <v>Las Palmeras</v>
      </c>
      <c r="M6674" s="60" t="str">
        <f>IFERROR(VLOOKUP(C6674,Planning!$C$6:$H$705,5,FALSE),"")</f>
        <v>Puertas Solidas</v>
      </c>
      <c r="N6674" s="800" t="str">
        <f t="shared" si="204"/>
        <v>enero</v>
      </c>
    </row>
    <row r="6675" spans="1:14" ht="12.95" customHeight="1" x14ac:dyDescent="0.25">
      <c r="A6675" s="60" t="str">
        <f t="shared" si="202"/>
        <v>ene-18</v>
      </c>
      <c r="B6675" s="61">
        <v>43131</v>
      </c>
      <c r="C6675" s="47">
        <v>459</v>
      </c>
      <c r="D6675" s="63"/>
      <c r="E6675" s="64"/>
      <c r="F6675" s="65" t="s">
        <v>366</v>
      </c>
      <c r="G6675" s="66">
        <v>3.53</v>
      </c>
      <c r="H6675" s="67">
        <v>1209.67</v>
      </c>
      <c r="I6675" s="216">
        <v>4270.1351000000004</v>
      </c>
      <c r="J6675" s="86">
        <v>30.919</v>
      </c>
      <c r="K6675" s="129">
        <f t="shared" si="203"/>
        <v>138.10715417704324</v>
      </c>
      <c r="L6675" s="60" t="str">
        <f>IFERROR(VLOOKUP(C6675,Planning!$C$6:$H$705,3,FALSE),"")</f>
        <v>Las Palmeras</v>
      </c>
      <c r="M6675" s="60" t="str">
        <f>IFERROR(VLOOKUP(C6675,Planning!$C$6:$H$705,5,FALSE),"")</f>
        <v>Puertas Solidas</v>
      </c>
      <c r="N6675" s="800" t="str">
        <f t="shared" si="204"/>
        <v>enero</v>
      </c>
    </row>
    <row r="6676" spans="1:14" ht="12.95" customHeight="1" x14ac:dyDescent="0.25">
      <c r="A6676" s="60" t="str">
        <f t="shared" si="202"/>
        <v>ene-18</v>
      </c>
      <c r="B6676" s="61">
        <v>43131</v>
      </c>
      <c r="C6676" s="47">
        <v>459</v>
      </c>
      <c r="D6676" s="63"/>
      <c r="E6676" s="64"/>
      <c r="F6676" s="65" t="s">
        <v>320</v>
      </c>
      <c r="G6676" s="66">
        <v>3.28</v>
      </c>
      <c r="H6676" s="67">
        <v>619.3682</v>
      </c>
      <c r="I6676" s="216">
        <v>2031.5276960000001</v>
      </c>
      <c r="J6676" s="86">
        <v>30.919</v>
      </c>
      <c r="K6676" s="129">
        <f t="shared" si="203"/>
        <v>65.704831850965434</v>
      </c>
      <c r="L6676" s="60" t="str">
        <f>IFERROR(VLOOKUP(C6676,Planning!$C$6:$H$705,3,FALSE),"")</f>
        <v>Las Palmeras</v>
      </c>
      <c r="M6676" s="60" t="str">
        <f>IFERROR(VLOOKUP(C6676,Planning!$C$6:$H$705,5,FALSE),"")</f>
        <v>Puertas Solidas</v>
      </c>
      <c r="N6676" s="800" t="str">
        <f t="shared" si="204"/>
        <v>enero</v>
      </c>
    </row>
    <row r="6677" spans="1:14" ht="12.95" customHeight="1" x14ac:dyDescent="0.25">
      <c r="A6677" s="60" t="str">
        <f t="shared" si="202"/>
        <v>ene-18</v>
      </c>
      <c r="B6677" s="61">
        <v>43131</v>
      </c>
      <c r="C6677" s="47">
        <v>459</v>
      </c>
      <c r="D6677" s="63"/>
      <c r="E6677" s="64"/>
      <c r="F6677" s="65" t="s">
        <v>322</v>
      </c>
      <c r="G6677" s="66">
        <v>3.28</v>
      </c>
      <c r="H6677" s="67">
        <v>1315.6757459999999</v>
      </c>
      <c r="I6677" s="216">
        <v>4315.4164469999996</v>
      </c>
      <c r="J6677" s="86">
        <v>30.919</v>
      </c>
      <c r="K6677" s="129">
        <f t="shared" si="203"/>
        <v>139.57166942656616</v>
      </c>
      <c r="L6677" s="60" t="str">
        <f>IFERROR(VLOOKUP(C6677,Planning!$C$6:$H$705,3,FALSE),"")</f>
        <v>Las Palmeras</v>
      </c>
      <c r="M6677" s="60" t="str">
        <f>IFERROR(VLOOKUP(C6677,Planning!$C$6:$H$705,5,FALSE),"")</f>
        <v>Puertas Solidas</v>
      </c>
      <c r="N6677" s="800" t="str">
        <f t="shared" si="204"/>
        <v>enero</v>
      </c>
    </row>
    <row r="6678" spans="1:14" ht="12.95" customHeight="1" x14ac:dyDescent="0.25">
      <c r="A6678" s="60" t="str">
        <f t="shared" si="202"/>
        <v>ene-18</v>
      </c>
      <c r="B6678" s="61">
        <v>43131</v>
      </c>
      <c r="C6678" s="47">
        <v>459</v>
      </c>
      <c r="D6678" s="63"/>
      <c r="E6678" s="64"/>
      <c r="F6678" s="65" t="s">
        <v>319</v>
      </c>
      <c r="G6678" s="66">
        <v>3.53</v>
      </c>
      <c r="H6678" s="67">
        <v>1225.8986890000001</v>
      </c>
      <c r="I6678" s="216">
        <v>4327.422372</v>
      </c>
      <c r="J6678" s="86">
        <v>30.919</v>
      </c>
      <c r="K6678" s="129">
        <f t="shared" si="203"/>
        <v>139.95997192664706</v>
      </c>
      <c r="L6678" s="60" t="str">
        <f>IFERROR(VLOOKUP(C6678,Planning!$C$6:$H$705,3,FALSE),"")</f>
        <v>Las Palmeras</v>
      </c>
      <c r="M6678" s="60" t="str">
        <f>IFERROR(VLOOKUP(C6678,Planning!$C$6:$H$705,5,FALSE),"")</f>
        <v>Puertas Solidas</v>
      </c>
      <c r="N6678" s="800" t="str">
        <f t="shared" si="204"/>
        <v>enero</v>
      </c>
    </row>
    <row r="6679" spans="1:14" ht="12.95" customHeight="1" x14ac:dyDescent="0.25">
      <c r="A6679" s="60" t="str">
        <f t="shared" si="202"/>
        <v>ene-18</v>
      </c>
      <c r="B6679" s="61">
        <v>43131</v>
      </c>
      <c r="C6679" s="47">
        <v>459</v>
      </c>
      <c r="D6679" s="63"/>
      <c r="E6679" s="64"/>
      <c r="F6679" s="65" t="s">
        <v>318</v>
      </c>
      <c r="G6679" s="66">
        <v>3.06</v>
      </c>
      <c r="H6679" s="67">
        <v>979.97469999999998</v>
      </c>
      <c r="I6679" s="216">
        <v>2998.7225819999999</v>
      </c>
      <c r="J6679" s="86">
        <v>30.919</v>
      </c>
      <c r="K6679" s="129">
        <f t="shared" si="203"/>
        <v>96.986402600342828</v>
      </c>
      <c r="L6679" s="60" t="str">
        <f>IFERROR(VLOOKUP(C6679,Planning!$C$6:$H$705,3,FALSE),"")</f>
        <v>Las Palmeras</v>
      </c>
      <c r="M6679" s="60" t="str">
        <f>IFERROR(VLOOKUP(C6679,Planning!$C$6:$H$705,5,FALSE),"")</f>
        <v>Puertas Solidas</v>
      </c>
      <c r="N6679" s="800" t="str">
        <f t="shared" si="204"/>
        <v>enero</v>
      </c>
    </row>
    <row r="6680" spans="1:14" ht="12.95" customHeight="1" x14ac:dyDescent="0.25">
      <c r="A6680" s="60" t="str">
        <f t="shared" si="202"/>
        <v>ene-18</v>
      </c>
      <c r="B6680" s="61">
        <v>43131</v>
      </c>
      <c r="C6680" s="47">
        <v>456</v>
      </c>
      <c r="D6680" s="63"/>
      <c r="E6680" s="64"/>
      <c r="F6680" s="65" t="s">
        <v>727</v>
      </c>
      <c r="G6680" s="66">
        <v>6.75</v>
      </c>
      <c r="H6680" s="67">
        <v>2.6708249999999998</v>
      </c>
      <c r="I6680" s="216">
        <v>18.028068000000001</v>
      </c>
      <c r="J6680" s="86">
        <v>30.919</v>
      </c>
      <c r="K6680" s="129">
        <f t="shared" si="203"/>
        <v>0.58307409683366218</v>
      </c>
      <c r="L6680" s="60" t="str">
        <f>IFERROR(VLOOKUP(C6680,Planning!$C$6:$H$705,3,FALSE),"")</f>
        <v>Canoe Westfield (Reposition)</v>
      </c>
      <c r="M6680" s="60" t="str">
        <f>IFERROR(VLOOKUP(C6680,Planning!$C$6:$H$705,5,FALSE),"")</f>
        <v>CH-15-CH Indoor Bar Stool - Counter Height</v>
      </c>
      <c r="N6680" s="800" t="str">
        <f t="shared" si="204"/>
        <v>enero</v>
      </c>
    </row>
    <row r="6681" spans="1:14" ht="12.95" customHeight="1" x14ac:dyDescent="0.25">
      <c r="A6681" s="60" t="str">
        <f t="shared" si="202"/>
        <v>ene-18</v>
      </c>
      <c r="B6681" s="61">
        <v>43131</v>
      </c>
      <c r="C6681" s="47">
        <v>456</v>
      </c>
      <c r="D6681" s="63"/>
      <c r="E6681" s="64"/>
      <c r="F6681" s="65" t="s">
        <v>320</v>
      </c>
      <c r="G6681" s="66">
        <v>0.03</v>
      </c>
      <c r="H6681" s="67">
        <v>619.3682</v>
      </c>
      <c r="I6681" s="216">
        <v>18.581046000000001</v>
      </c>
      <c r="J6681" s="86">
        <v>30.919</v>
      </c>
      <c r="K6681" s="129">
        <f t="shared" si="203"/>
        <v>0.60095882790517163</v>
      </c>
      <c r="L6681" s="60" t="str">
        <f>IFERROR(VLOOKUP(C6681,Planning!$C$6:$H$705,3,FALSE),"")</f>
        <v>Canoe Westfield (Reposition)</v>
      </c>
      <c r="M6681" s="60" t="str">
        <f>IFERROR(VLOOKUP(C6681,Planning!$C$6:$H$705,5,FALSE),"")</f>
        <v>CH-15-CH Indoor Bar Stool - Counter Height</v>
      </c>
      <c r="N6681" s="800" t="str">
        <f t="shared" si="204"/>
        <v>enero</v>
      </c>
    </row>
    <row r="6682" spans="1:14" ht="12.95" customHeight="1" x14ac:dyDescent="0.25">
      <c r="A6682" s="60" t="str">
        <f t="shared" si="202"/>
        <v>ene-18</v>
      </c>
      <c r="B6682" s="61">
        <v>43131</v>
      </c>
      <c r="C6682" s="47">
        <v>456</v>
      </c>
      <c r="D6682" s="63"/>
      <c r="E6682" s="64"/>
      <c r="F6682" s="65" t="s">
        <v>322</v>
      </c>
      <c r="G6682" s="66">
        <v>0.03</v>
      </c>
      <c r="H6682" s="67">
        <v>1315.6757459999999</v>
      </c>
      <c r="I6682" s="216">
        <v>39.470272000000001</v>
      </c>
      <c r="J6682" s="86">
        <v>30.919</v>
      </c>
      <c r="K6682" s="129">
        <f t="shared" si="203"/>
        <v>1.2765701348685274</v>
      </c>
      <c r="L6682" s="60" t="str">
        <f>IFERROR(VLOOKUP(C6682,Planning!$C$6:$H$705,3,FALSE),"")</f>
        <v>Canoe Westfield (Reposition)</v>
      </c>
      <c r="M6682" s="60" t="str">
        <f>IFERROR(VLOOKUP(C6682,Planning!$C$6:$H$705,5,FALSE),"")</f>
        <v>CH-15-CH Indoor Bar Stool - Counter Height</v>
      </c>
      <c r="N6682" s="800" t="str">
        <f t="shared" si="204"/>
        <v>enero</v>
      </c>
    </row>
    <row r="6683" spans="1:14" ht="12.95" customHeight="1" x14ac:dyDescent="0.25">
      <c r="A6683" s="60" t="str">
        <f t="shared" si="202"/>
        <v>ene-18</v>
      </c>
      <c r="B6683" s="61">
        <v>43131</v>
      </c>
      <c r="C6683" s="47">
        <v>456</v>
      </c>
      <c r="D6683" s="63"/>
      <c r="E6683" s="64"/>
      <c r="F6683" s="65" t="s">
        <v>318</v>
      </c>
      <c r="G6683" s="66">
        <v>0.03</v>
      </c>
      <c r="H6683" s="67">
        <v>979.97469999999998</v>
      </c>
      <c r="I6683" s="216">
        <v>29.399241</v>
      </c>
      <c r="J6683" s="86">
        <v>30.919</v>
      </c>
      <c r="K6683" s="129">
        <f t="shared" si="203"/>
        <v>0.95084708431708653</v>
      </c>
      <c r="L6683" s="60" t="str">
        <f>IFERROR(VLOOKUP(C6683,Planning!$C$6:$H$705,3,FALSE),"")</f>
        <v>Canoe Westfield (Reposition)</v>
      </c>
      <c r="M6683" s="60" t="str">
        <f>IFERROR(VLOOKUP(C6683,Planning!$C$6:$H$705,5,FALSE),"")</f>
        <v>CH-15-CH Indoor Bar Stool - Counter Height</v>
      </c>
      <c r="N6683" s="800" t="str">
        <f t="shared" si="204"/>
        <v>enero</v>
      </c>
    </row>
    <row r="6684" spans="1:14" ht="12.95" customHeight="1" x14ac:dyDescent="0.25">
      <c r="A6684" s="60" t="str">
        <f t="shared" si="202"/>
        <v>ene-18</v>
      </c>
      <c r="B6684" s="61">
        <v>43131</v>
      </c>
      <c r="C6684" s="47">
        <v>455</v>
      </c>
      <c r="D6684" s="63"/>
      <c r="E6684" s="64"/>
      <c r="F6684" s="65" t="s">
        <v>727</v>
      </c>
      <c r="G6684" s="66">
        <v>189</v>
      </c>
      <c r="H6684" s="67">
        <v>2.6708249999999998</v>
      </c>
      <c r="I6684" s="216">
        <v>504.78591499999999</v>
      </c>
      <c r="J6684" s="86">
        <v>30.919</v>
      </c>
      <c r="K6684" s="129">
        <f t="shared" si="203"/>
        <v>16.326075067110839</v>
      </c>
      <c r="L6684" s="60" t="str">
        <f>IFERROR(VLOOKUP(C6684,Planning!$C$6:$H$705,3,FALSE),"")</f>
        <v>Canoe Westfield (Reposition)</v>
      </c>
      <c r="M6684" s="60" t="str">
        <f>IFERROR(VLOOKUP(C6684,Planning!$C$6:$H$705,5,FALSE),"")</f>
        <v>CH-15 Indoor Bar Stool</v>
      </c>
      <c r="N6684" s="800" t="str">
        <f t="shared" si="204"/>
        <v>enero</v>
      </c>
    </row>
    <row r="6685" spans="1:14" ht="12.95" customHeight="1" x14ac:dyDescent="0.25">
      <c r="A6685" s="60" t="str">
        <f t="shared" si="202"/>
        <v>ene-18</v>
      </c>
      <c r="B6685" s="61">
        <v>43131</v>
      </c>
      <c r="C6685" s="47">
        <v>455</v>
      </c>
      <c r="D6685" s="63"/>
      <c r="E6685" s="64"/>
      <c r="F6685" s="65" t="s">
        <v>320</v>
      </c>
      <c r="G6685" s="66">
        <v>0.16</v>
      </c>
      <c r="H6685" s="67">
        <v>619.3682</v>
      </c>
      <c r="I6685" s="216">
        <v>99.098911999999999</v>
      </c>
      <c r="J6685" s="86">
        <v>30.919</v>
      </c>
      <c r="K6685" s="129">
        <f t="shared" si="203"/>
        <v>3.2051137488275816</v>
      </c>
      <c r="L6685" s="60" t="str">
        <f>IFERROR(VLOOKUP(C6685,Planning!$C$6:$H$705,3,FALSE),"")</f>
        <v>Canoe Westfield (Reposition)</v>
      </c>
      <c r="M6685" s="60" t="str">
        <f>IFERROR(VLOOKUP(C6685,Planning!$C$6:$H$705,5,FALSE),"")</f>
        <v>CH-15 Indoor Bar Stool</v>
      </c>
      <c r="N6685" s="800" t="str">
        <f t="shared" si="204"/>
        <v>enero</v>
      </c>
    </row>
    <row r="6686" spans="1:14" ht="12.95" customHeight="1" x14ac:dyDescent="0.25">
      <c r="A6686" s="60" t="str">
        <f t="shared" si="202"/>
        <v>ene-18</v>
      </c>
      <c r="B6686" s="61">
        <v>43131</v>
      </c>
      <c r="C6686" s="47">
        <v>455</v>
      </c>
      <c r="D6686" s="63"/>
      <c r="E6686" s="64"/>
      <c r="F6686" s="65" t="s">
        <v>322</v>
      </c>
      <c r="G6686" s="66">
        <v>0.16</v>
      </c>
      <c r="H6686" s="67">
        <v>1315.6757459999999</v>
      </c>
      <c r="I6686" s="216">
        <v>210.50811899999999</v>
      </c>
      <c r="J6686" s="86">
        <v>30.919</v>
      </c>
      <c r="K6686" s="129">
        <f t="shared" si="203"/>
        <v>6.8083741065364336</v>
      </c>
      <c r="L6686" s="60" t="str">
        <f>IFERROR(VLOOKUP(C6686,Planning!$C$6:$H$705,3,FALSE),"")</f>
        <v>Canoe Westfield (Reposition)</v>
      </c>
      <c r="M6686" s="60" t="str">
        <f>IFERROR(VLOOKUP(C6686,Planning!$C$6:$H$705,5,FALSE),"")</f>
        <v>CH-15 Indoor Bar Stool</v>
      </c>
      <c r="N6686" s="800" t="str">
        <f t="shared" si="204"/>
        <v>enero</v>
      </c>
    </row>
    <row r="6687" spans="1:14" ht="12.95" customHeight="1" x14ac:dyDescent="0.25">
      <c r="A6687" s="60" t="str">
        <f t="shared" si="202"/>
        <v>ene-18</v>
      </c>
      <c r="B6687" s="61">
        <v>43131</v>
      </c>
      <c r="C6687" s="47">
        <v>455</v>
      </c>
      <c r="D6687" s="63"/>
      <c r="E6687" s="64"/>
      <c r="F6687" s="65" t="s">
        <v>318</v>
      </c>
      <c r="G6687" s="66">
        <v>0.31</v>
      </c>
      <c r="H6687" s="67">
        <v>979.97469999999998</v>
      </c>
      <c r="I6687" s="216">
        <v>303.79215699999997</v>
      </c>
      <c r="J6687" s="86">
        <v>30.919</v>
      </c>
      <c r="K6687" s="129">
        <f t="shared" si="203"/>
        <v>9.8254198712765604</v>
      </c>
      <c r="L6687" s="60" t="str">
        <f>IFERROR(VLOOKUP(C6687,Planning!$C$6:$H$705,3,FALSE),"")</f>
        <v>Canoe Westfield (Reposition)</v>
      </c>
      <c r="M6687" s="60" t="str">
        <f>IFERROR(VLOOKUP(C6687,Planning!$C$6:$H$705,5,FALSE),"")</f>
        <v>CH-15 Indoor Bar Stool</v>
      </c>
      <c r="N6687" s="800" t="str">
        <f t="shared" si="204"/>
        <v>enero</v>
      </c>
    </row>
    <row r="6688" spans="1:14" ht="12.95" customHeight="1" x14ac:dyDescent="0.25">
      <c r="A6688" s="60" t="str">
        <f t="shared" si="202"/>
        <v>ene-18</v>
      </c>
      <c r="B6688" s="61">
        <v>43131</v>
      </c>
      <c r="C6688" s="47">
        <v>454</v>
      </c>
      <c r="D6688" s="63"/>
      <c r="E6688" s="64"/>
      <c r="F6688" s="65" t="s">
        <v>727</v>
      </c>
      <c r="G6688" s="66">
        <v>7.2</v>
      </c>
      <c r="H6688" s="67">
        <v>2.6708249999999998</v>
      </c>
      <c r="I6688" s="216">
        <v>19.229939999999999</v>
      </c>
      <c r="J6688" s="86">
        <v>30.919</v>
      </c>
      <c r="K6688" s="129">
        <f t="shared" si="203"/>
        <v>0.6219457291632976</v>
      </c>
      <c r="L6688" s="60" t="str">
        <f>IFERROR(VLOOKUP(C6688,Planning!$C$6:$H$705,3,FALSE),"")</f>
        <v>Canoe Westfield (Reposition)</v>
      </c>
      <c r="M6688" s="60" t="str">
        <f>IFERROR(VLOOKUP(C6688,Planning!$C$6:$H$705,5,FALSE),"")</f>
        <v>CH 115 Chair , Teak &amp; Metal (Lounge Chair)</v>
      </c>
      <c r="N6688" s="800" t="str">
        <f t="shared" si="204"/>
        <v>enero</v>
      </c>
    </row>
    <row r="6689" spans="1:14" ht="12.95" customHeight="1" x14ac:dyDescent="0.25">
      <c r="A6689" s="60" t="str">
        <f t="shared" si="202"/>
        <v>ene-18</v>
      </c>
      <c r="B6689" s="61">
        <v>43131</v>
      </c>
      <c r="C6689" s="47">
        <v>454</v>
      </c>
      <c r="D6689" s="63"/>
      <c r="E6689" s="64"/>
      <c r="F6689" s="65" t="s">
        <v>295</v>
      </c>
      <c r="G6689" s="66">
        <v>0.09</v>
      </c>
      <c r="H6689" s="67">
        <v>270.664334</v>
      </c>
      <c r="I6689" s="216">
        <v>24.35979</v>
      </c>
      <c r="J6689" s="86">
        <v>30.919</v>
      </c>
      <c r="K6689" s="129">
        <f t="shared" si="203"/>
        <v>0.78785827484718129</v>
      </c>
      <c r="L6689" s="60" t="str">
        <f>IFERROR(VLOOKUP(C6689,Planning!$C$6:$H$705,3,FALSE),"")</f>
        <v>Canoe Westfield (Reposition)</v>
      </c>
      <c r="M6689" s="60" t="str">
        <f>IFERROR(VLOOKUP(C6689,Planning!$C$6:$H$705,5,FALSE),"")</f>
        <v>CH 115 Chair , Teak &amp; Metal (Lounge Chair)</v>
      </c>
      <c r="N6689" s="800" t="str">
        <f t="shared" si="204"/>
        <v>enero</v>
      </c>
    </row>
    <row r="6690" spans="1:14" ht="12.95" customHeight="1" x14ac:dyDescent="0.25">
      <c r="A6690" s="60" t="str">
        <f t="shared" si="202"/>
        <v>ene-18</v>
      </c>
      <c r="B6690" s="61">
        <v>43131</v>
      </c>
      <c r="C6690" s="47">
        <v>454</v>
      </c>
      <c r="D6690" s="63"/>
      <c r="E6690" s="64"/>
      <c r="F6690" s="65" t="s">
        <v>294</v>
      </c>
      <c r="G6690" s="66">
        <v>0.25</v>
      </c>
      <c r="H6690" s="67">
        <v>887.4203</v>
      </c>
      <c r="I6690" s="216">
        <v>221.855075</v>
      </c>
      <c r="J6690" s="86">
        <v>30.919</v>
      </c>
      <c r="K6690" s="129">
        <f t="shared" si="203"/>
        <v>7.1753638539409419</v>
      </c>
      <c r="L6690" s="60" t="str">
        <f>IFERROR(VLOOKUP(C6690,Planning!$C$6:$H$705,3,FALSE),"")</f>
        <v>Canoe Westfield (Reposition)</v>
      </c>
      <c r="M6690" s="60" t="str">
        <f>IFERROR(VLOOKUP(C6690,Planning!$C$6:$H$705,5,FALSE),"")</f>
        <v>CH 115 Chair , Teak &amp; Metal (Lounge Chair)</v>
      </c>
      <c r="N6690" s="800" t="str">
        <f t="shared" si="204"/>
        <v>enero</v>
      </c>
    </row>
    <row r="6691" spans="1:14" ht="12.95" customHeight="1" x14ac:dyDescent="0.25">
      <c r="A6691" s="60" t="str">
        <f t="shared" si="202"/>
        <v>ene-18</v>
      </c>
      <c r="B6691" s="61">
        <v>43131</v>
      </c>
      <c r="C6691" s="47">
        <v>454</v>
      </c>
      <c r="D6691" s="63"/>
      <c r="E6691" s="64"/>
      <c r="F6691" s="65" t="s">
        <v>383</v>
      </c>
      <c r="G6691" s="66">
        <v>0.03</v>
      </c>
      <c r="H6691" s="67">
        <v>663.14988000000005</v>
      </c>
      <c r="I6691" s="216">
        <v>19.894496</v>
      </c>
      <c r="J6691" s="86">
        <v>30.919</v>
      </c>
      <c r="K6691" s="129">
        <f t="shared" si="203"/>
        <v>0.64343917979236065</v>
      </c>
      <c r="L6691" s="60" t="str">
        <f>IFERROR(VLOOKUP(C6691,Planning!$C$6:$H$705,3,FALSE),"")</f>
        <v>Canoe Westfield (Reposition)</v>
      </c>
      <c r="M6691" s="60" t="str">
        <f>IFERROR(VLOOKUP(C6691,Planning!$C$6:$H$705,5,FALSE),"")</f>
        <v>CH 115 Chair , Teak &amp; Metal (Lounge Chair)</v>
      </c>
      <c r="N6691" s="800" t="str">
        <f t="shared" si="204"/>
        <v>enero</v>
      </c>
    </row>
    <row r="6692" spans="1:14" ht="12.95" customHeight="1" x14ac:dyDescent="0.25">
      <c r="A6692" s="60" t="str">
        <f t="shared" si="202"/>
        <v>ene-18</v>
      </c>
      <c r="B6692" s="61">
        <v>43131</v>
      </c>
      <c r="C6692" s="47">
        <v>454</v>
      </c>
      <c r="D6692" s="63"/>
      <c r="E6692" s="64"/>
      <c r="F6692" s="65" t="s">
        <v>310</v>
      </c>
      <c r="G6692" s="66">
        <v>0.06</v>
      </c>
      <c r="H6692" s="67">
        <v>663.14836000000003</v>
      </c>
      <c r="I6692" s="216">
        <v>39.788902</v>
      </c>
      <c r="J6692" s="86">
        <v>30.919</v>
      </c>
      <c r="K6692" s="129">
        <f t="shared" si="203"/>
        <v>1.2868754487531937</v>
      </c>
      <c r="L6692" s="60" t="str">
        <f>IFERROR(VLOOKUP(C6692,Planning!$C$6:$H$705,3,FALSE),"")</f>
        <v>Canoe Westfield (Reposition)</v>
      </c>
      <c r="M6692" s="60" t="str">
        <f>IFERROR(VLOOKUP(C6692,Planning!$C$6:$H$705,5,FALSE),"")</f>
        <v>CH 115 Chair , Teak &amp; Metal (Lounge Chair)</v>
      </c>
      <c r="N6692" s="800" t="str">
        <f t="shared" si="204"/>
        <v>enero</v>
      </c>
    </row>
    <row r="6693" spans="1:14" ht="12.95" customHeight="1" x14ac:dyDescent="0.25">
      <c r="A6693" s="60" t="str">
        <f t="shared" si="202"/>
        <v>ene-18</v>
      </c>
      <c r="B6693" s="61">
        <v>43131</v>
      </c>
      <c r="C6693" s="47">
        <v>453</v>
      </c>
      <c r="D6693" s="63"/>
      <c r="E6693" s="64"/>
      <c r="F6693" s="65" t="s">
        <v>727</v>
      </c>
      <c r="G6693" s="66">
        <v>90</v>
      </c>
      <c r="H6693" s="67">
        <v>2.6708249999999998</v>
      </c>
      <c r="I6693" s="216">
        <v>240.374245</v>
      </c>
      <c r="J6693" s="86">
        <v>30.919</v>
      </c>
      <c r="K6693" s="129">
        <f t="shared" si="203"/>
        <v>7.7743214528283575</v>
      </c>
      <c r="L6693" s="60" t="str">
        <f>IFERROR(VLOOKUP(C6693,Planning!$C$6:$H$705,3,FALSE),"")</f>
        <v>Canoe Westfield (Reposition)</v>
      </c>
      <c r="M6693" s="60" t="str">
        <f>IFERROR(VLOOKUP(C6693,Planning!$C$6:$H$705,5,FALSE),"")</f>
        <v xml:space="preserve">CH-07 Indoor Bar Stool </v>
      </c>
      <c r="N6693" s="800" t="str">
        <f t="shared" si="204"/>
        <v>enero</v>
      </c>
    </row>
    <row r="6694" spans="1:14" ht="12.95" customHeight="1" x14ac:dyDescent="0.25">
      <c r="A6694" s="60" t="str">
        <f t="shared" si="202"/>
        <v>ene-18</v>
      </c>
      <c r="B6694" s="61">
        <v>43131</v>
      </c>
      <c r="C6694" s="47">
        <v>453</v>
      </c>
      <c r="D6694" s="63"/>
      <c r="E6694" s="64"/>
      <c r="F6694" s="65" t="s">
        <v>320</v>
      </c>
      <c r="G6694" s="66">
        <v>0.13</v>
      </c>
      <c r="H6694" s="67">
        <v>619.3682</v>
      </c>
      <c r="I6694" s="216">
        <v>80.517865999999998</v>
      </c>
      <c r="J6694" s="86">
        <v>30.919</v>
      </c>
      <c r="K6694" s="129">
        <f t="shared" si="203"/>
        <v>2.6041549209224102</v>
      </c>
      <c r="L6694" s="60" t="str">
        <f>IFERROR(VLOOKUP(C6694,Planning!$C$6:$H$705,3,FALSE),"")</f>
        <v>Canoe Westfield (Reposition)</v>
      </c>
      <c r="M6694" s="60" t="str">
        <f>IFERROR(VLOOKUP(C6694,Planning!$C$6:$H$705,5,FALSE),"")</f>
        <v xml:space="preserve">CH-07 Indoor Bar Stool </v>
      </c>
      <c r="N6694" s="800" t="str">
        <f t="shared" si="204"/>
        <v>enero</v>
      </c>
    </row>
    <row r="6695" spans="1:14" ht="12.95" customHeight="1" x14ac:dyDescent="0.25">
      <c r="A6695" s="60" t="str">
        <f t="shared" si="202"/>
        <v>ene-18</v>
      </c>
      <c r="B6695" s="61">
        <v>43131</v>
      </c>
      <c r="C6695" s="47">
        <v>453</v>
      </c>
      <c r="D6695" s="63"/>
      <c r="E6695" s="64"/>
      <c r="F6695" s="65" t="s">
        <v>322</v>
      </c>
      <c r="G6695" s="66">
        <v>0.13</v>
      </c>
      <c r="H6695" s="67">
        <v>1315.6757459999999</v>
      </c>
      <c r="I6695" s="216">
        <v>171.037847</v>
      </c>
      <c r="J6695" s="86">
        <v>30.919</v>
      </c>
      <c r="K6695" s="129">
        <f t="shared" si="203"/>
        <v>5.5318039716679062</v>
      </c>
      <c r="L6695" s="60" t="str">
        <f>IFERROR(VLOOKUP(C6695,Planning!$C$6:$H$705,3,FALSE),"")</f>
        <v>Canoe Westfield (Reposition)</v>
      </c>
      <c r="M6695" s="60" t="str">
        <f>IFERROR(VLOOKUP(C6695,Planning!$C$6:$H$705,5,FALSE),"")</f>
        <v xml:space="preserve">CH-07 Indoor Bar Stool </v>
      </c>
      <c r="N6695" s="800" t="str">
        <f t="shared" si="204"/>
        <v>enero</v>
      </c>
    </row>
    <row r="6696" spans="1:14" ht="12.95" customHeight="1" x14ac:dyDescent="0.25">
      <c r="A6696" s="60" t="str">
        <f t="shared" si="202"/>
        <v>ene-18</v>
      </c>
      <c r="B6696" s="61">
        <v>43131</v>
      </c>
      <c r="C6696" s="47">
        <v>453</v>
      </c>
      <c r="D6696" s="63"/>
      <c r="E6696" s="64"/>
      <c r="F6696" s="65" t="s">
        <v>318</v>
      </c>
      <c r="G6696" s="66">
        <v>0.25</v>
      </c>
      <c r="H6696" s="67">
        <v>979.97469999999998</v>
      </c>
      <c r="I6696" s="216">
        <v>244.993675</v>
      </c>
      <c r="J6696" s="86">
        <v>30.919</v>
      </c>
      <c r="K6696" s="129">
        <f t="shared" si="203"/>
        <v>7.923725702642388</v>
      </c>
      <c r="L6696" s="60" t="str">
        <f>IFERROR(VLOOKUP(C6696,Planning!$C$6:$H$705,3,FALSE),"")</f>
        <v>Canoe Westfield (Reposition)</v>
      </c>
      <c r="M6696" s="60" t="str">
        <f>IFERROR(VLOOKUP(C6696,Planning!$C$6:$H$705,5,FALSE),"")</f>
        <v xml:space="preserve">CH-07 Indoor Bar Stool </v>
      </c>
      <c r="N6696" s="800" t="str">
        <f t="shared" si="204"/>
        <v>enero</v>
      </c>
    </row>
    <row r="6697" spans="1:14" ht="12.95" customHeight="1" x14ac:dyDescent="0.25">
      <c r="A6697" s="60" t="str">
        <f t="shared" si="202"/>
        <v>ene-18</v>
      </c>
      <c r="B6697" s="61">
        <v>43131</v>
      </c>
      <c r="C6697" s="47">
        <v>429</v>
      </c>
      <c r="D6697" s="63"/>
      <c r="E6697" s="64"/>
      <c r="F6697" s="65" t="s">
        <v>1937</v>
      </c>
      <c r="G6697" s="66">
        <v>0.59</v>
      </c>
      <c r="H6697" s="67">
        <v>709.748513</v>
      </c>
      <c r="I6697" s="216">
        <v>418.751623</v>
      </c>
      <c r="J6697" s="86">
        <v>30.919</v>
      </c>
      <c r="K6697" s="129">
        <f t="shared" si="203"/>
        <v>13.543504738186876</v>
      </c>
      <c r="L6697" s="60" t="str">
        <f>IFERROR(VLOOKUP(C6697,Planning!$C$6:$H$705,3,FALSE),"")</f>
        <v>WEWORK</v>
      </c>
      <c r="M6697" s="60" t="str">
        <f>IFERROR(VLOOKUP(C6697,Planning!$C$6:$H$705,5,FALSE),"")</f>
        <v>EMEA-Leon Dining Chair WW-CH-MEC-6849-B</v>
      </c>
      <c r="N6697" s="800" t="str">
        <f t="shared" si="204"/>
        <v>enero</v>
      </c>
    </row>
    <row r="6698" spans="1:14" ht="12.95" customHeight="1" x14ac:dyDescent="0.25">
      <c r="A6698" s="60" t="str">
        <f t="shared" si="202"/>
        <v>ene-18</v>
      </c>
      <c r="B6698" s="61">
        <v>43131</v>
      </c>
      <c r="C6698" s="47">
        <v>429</v>
      </c>
      <c r="D6698" s="63"/>
      <c r="E6698" s="64"/>
      <c r="F6698" s="65" t="s">
        <v>727</v>
      </c>
      <c r="G6698" s="66">
        <v>540</v>
      </c>
      <c r="H6698" s="67">
        <v>2.6708249999999998</v>
      </c>
      <c r="I6698" s="216">
        <v>1442.245471</v>
      </c>
      <c r="J6698" s="86">
        <v>30.919</v>
      </c>
      <c r="K6698" s="129">
        <f t="shared" si="203"/>
        <v>46.645928749312716</v>
      </c>
      <c r="L6698" s="60" t="str">
        <f>IFERROR(VLOOKUP(C6698,Planning!$C$6:$H$705,3,FALSE),"")</f>
        <v>WEWORK</v>
      </c>
      <c r="M6698" s="60" t="str">
        <f>IFERROR(VLOOKUP(C6698,Planning!$C$6:$H$705,5,FALSE),"")</f>
        <v>EMEA-Leon Dining Chair WW-CH-MEC-6849-B</v>
      </c>
      <c r="N6698" s="800" t="str">
        <f t="shared" si="204"/>
        <v>enero</v>
      </c>
    </row>
    <row r="6699" spans="1:14" ht="12.95" customHeight="1" x14ac:dyDescent="0.25">
      <c r="A6699" s="60" t="str">
        <f t="shared" si="202"/>
        <v>ene-18</v>
      </c>
      <c r="B6699" s="61">
        <v>43131</v>
      </c>
      <c r="C6699" s="47">
        <v>429</v>
      </c>
      <c r="D6699" s="63"/>
      <c r="E6699" s="64"/>
      <c r="F6699" s="65" t="s">
        <v>320</v>
      </c>
      <c r="G6699" s="66">
        <v>11.09</v>
      </c>
      <c r="H6699" s="67">
        <v>619.3682</v>
      </c>
      <c r="I6699" s="216">
        <v>6868.7933389999998</v>
      </c>
      <c r="J6699" s="86">
        <v>30.919</v>
      </c>
      <c r="K6699" s="129">
        <f t="shared" si="203"/>
        <v>222.15444674795432</v>
      </c>
      <c r="L6699" s="60" t="str">
        <f>IFERROR(VLOOKUP(C6699,Planning!$C$6:$H$705,3,FALSE),"")</f>
        <v>WEWORK</v>
      </c>
      <c r="M6699" s="60" t="str">
        <f>IFERROR(VLOOKUP(C6699,Planning!$C$6:$H$705,5,FALSE),"")</f>
        <v>EMEA-Leon Dining Chair WW-CH-MEC-6849-B</v>
      </c>
      <c r="N6699" s="800" t="str">
        <f t="shared" si="204"/>
        <v>enero</v>
      </c>
    </row>
    <row r="6700" spans="1:14" ht="12.95" customHeight="1" x14ac:dyDescent="0.25">
      <c r="A6700" s="60" t="str">
        <f t="shared" si="202"/>
        <v>ene-18</v>
      </c>
      <c r="B6700" s="61">
        <v>43131</v>
      </c>
      <c r="C6700" s="47">
        <v>429</v>
      </c>
      <c r="D6700" s="63"/>
      <c r="E6700" s="64"/>
      <c r="F6700" s="65" t="s">
        <v>322</v>
      </c>
      <c r="G6700" s="66">
        <v>11.09</v>
      </c>
      <c r="H6700" s="67">
        <v>1315.6757459999999</v>
      </c>
      <c r="I6700" s="216">
        <v>14590.844021999999</v>
      </c>
      <c r="J6700" s="86">
        <v>30.919</v>
      </c>
      <c r="K6700" s="129">
        <f t="shared" si="203"/>
        <v>471.90543102946407</v>
      </c>
      <c r="L6700" s="60" t="str">
        <f>IFERROR(VLOOKUP(C6700,Planning!$C$6:$H$705,3,FALSE),"")</f>
        <v>WEWORK</v>
      </c>
      <c r="M6700" s="60" t="str">
        <f>IFERROR(VLOOKUP(C6700,Planning!$C$6:$H$705,5,FALSE),"")</f>
        <v>EMEA-Leon Dining Chair WW-CH-MEC-6849-B</v>
      </c>
      <c r="N6700" s="800" t="str">
        <f t="shared" si="204"/>
        <v>enero</v>
      </c>
    </row>
    <row r="6701" spans="1:14" ht="12.95" customHeight="1" x14ac:dyDescent="0.25">
      <c r="A6701" s="60" t="str">
        <f t="shared" si="202"/>
        <v>ene-18</v>
      </c>
      <c r="B6701" s="61">
        <v>43131</v>
      </c>
      <c r="C6701" s="47">
        <v>429</v>
      </c>
      <c r="D6701" s="63"/>
      <c r="E6701" s="64"/>
      <c r="F6701" s="65" t="s">
        <v>319</v>
      </c>
      <c r="G6701" s="66">
        <v>12.34</v>
      </c>
      <c r="H6701" s="67">
        <v>1225.8986890000001</v>
      </c>
      <c r="I6701" s="216">
        <v>15127.589822</v>
      </c>
      <c r="J6701" s="86">
        <v>30.919</v>
      </c>
      <c r="K6701" s="129">
        <f t="shared" si="203"/>
        <v>489.26517099518094</v>
      </c>
      <c r="L6701" s="60" t="str">
        <f>IFERROR(VLOOKUP(C6701,Planning!$C$6:$H$705,3,FALSE),"")</f>
        <v>WEWORK</v>
      </c>
      <c r="M6701" s="60" t="str">
        <f>IFERROR(VLOOKUP(C6701,Planning!$C$6:$H$705,5,FALSE),"")</f>
        <v>EMEA-Leon Dining Chair WW-CH-MEC-6849-B</v>
      </c>
      <c r="N6701" s="800" t="str">
        <f t="shared" si="204"/>
        <v>enero</v>
      </c>
    </row>
    <row r="6702" spans="1:14" ht="12.95" customHeight="1" x14ac:dyDescent="0.25">
      <c r="A6702" s="60" t="str">
        <f t="shared" si="202"/>
        <v>ene-18</v>
      </c>
      <c r="B6702" s="61">
        <v>43131</v>
      </c>
      <c r="C6702" s="47">
        <v>429</v>
      </c>
      <c r="D6702" s="63"/>
      <c r="E6702" s="64"/>
      <c r="F6702" s="65" t="s">
        <v>318</v>
      </c>
      <c r="G6702" s="66">
        <v>9.81</v>
      </c>
      <c r="H6702" s="67">
        <v>979.97469999999998</v>
      </c>
      <c r="I6702" s="216">
        <v>9613.5518059999995</v>
      </c>
      <c r="J6702" s="86">
        <v>30.919</v>
      </c>
      <c r="K6702" s="129">
        <f t="shared" si="203"/>
        <v>310.92699653934471</v>
      </c>
      <c r="L6702" s="60" t="str">
        <f>IFERROR(VLOOKUP(C6702,Planning!$C$6:$H$705,3,FALSE),"")</f>
        <v>WEWORK</v>
      </c>
      <c r="M6702" s="60" t="str">
        <f>IFERROR(VLOOKUP(C6702,Planning!$C$6:$H$705,5,FALSE),"")</f>
        <v>EMEA-Leon Dining Chair WW-CH-MEC-6849-B</v>
      </c>
      <c r="N6702" s="800" t="str">
        <f t="shared" si="204"/>
        <v>enero</v>
      </c>
    </row>
    <row r="6703" spans="1:14" ht="12.95" customHeight="1" x14ac:dyDescent="0.25">
      <c r="A6703" s="60" t="str">
        <f t="shared" si="202"/>
        <v>ene-18</v>
      </c>
      <c r="B6703" s="61">
        <v>43131</v>
      </c>
      <c r="C6703" s="47">
        <v>428</v>
      </c>
      <c r="D6703" s="63"/>
      <c r="E6703" s="64"/>
      <c r="F6703" s="65" t="s">
        <v>1937</v>
      </c>
      <c r="G6703" s="66">
        <v>0.59</v>
      </c>
      <c r="H6703" s="67">
        <v>709.748513</v>
      </c>
      <c r="I6703" s="216">
        <v>418.751623</v>
      </c>
      <c r="J6703" s="86">
        <v>30.919</v>
      </c>
      <c r="K6703" s="129">
        <f t="shared" si="203"/>
        <v>13.543504738186876</v>
      </c>
      <c r="L6703" s="60" t="str">
        <f>IFERROR(VLOOKUP(C6703,Planning!$C$6:$H$705,3,FALSE),"")</f>
        <v>WEWORK</v>
      </c>
      <c r="M6703" s="60" t="str">
        <f>IFERROR(VLOOKUP(C6703,Planning!$C$6:$H$705,5,FALSE),"")</f>
        <v>EMEA-Leon Dining Chair WW-CH-MEC-6849-A</v>
      </c>
      <c r="N6703" s="800" t="str">
        <f t="shared" si="204"/>
        <v>enero</v>
      </c>
    </row>
    <row r="6704" spans="1:14" ht="12.95" customHeight="1" x14ac:dyDescent="0.25">
      <c r="A6704" s="60" t="str">
        <f t="shared" si="202"/>
        <v>ene-18</v>
      </c>
      <c r="B6704" s="61">
        <v>43131</v>
      </c>
      <c r="C6704" s="47">
        <v>428</v>
      </c>
      <c r="D6704" s="63"/>
      <c r="E6704" s="64"/>
      <c r="F6704" s="65" t="s">
        <v>727</v>
      </c>
      <c r="G6704" s="66">
        <v>540</v>
      </c>
      <c r="H6704" s="67">
        <v>2.6708249999999998</v>
      </c>
      <c r="I6704" s="216">
        <v>1442.245471</v>
      </c>
      <c r="J6704" s="86">
        <v>30.919</v>
      </c>
      <c r="K6704" s="129">
        <f t="shared" si="203"/>
        <v>46.645928749312716</v>
      </c>
      <c r="L6704" s="60" t="str">
        <f>IFERROR(VLOOKUP(C6704,Planning!$C$6:$H$705,3,FALSE),"")</f>
        <v>WEWORK</v>
      </c>
      <c r="M6704" s="60" t="str">
        <f>IFERROR(VLOOKUP(C6704,Planning!$C$6:$H$705,5,FALSE),"")</f>
        <v>EMEA-Leon Dining Chair WW-CH-MEC-6849-A</v>
      </c>
      <c r="N6704" s="800" t="str">
        <f t="shared" si="204"/>
        <v>enero</v>
      </c>
    </row>
    <row r="6705" spans="1:14" ht="12.95" customHeight="1" x14ac:dyDescent="0.25">
      <c r="A6705" s="60" t="str">
        <f t="shared" si="202"/>
        <v>ene-18</v>
      </c>
      <c r="B6705" s="61">
        <v>43131</v>
      </c>
      <c r="C6705" s="47">
        <v>428</v>
      </c>
      <c r="D6705" s="63"/>
      <c r="E6705" s="64"/>
      <c r="F6705" s="65" t="s">
        <v>328</v>
      </c>
      <c r="G6705" s="66">
        <v>4</v>
      </c>
      <c r="H6705" s="67">
        <v>348.65001699999999</v>
      </c>
      <c r="I6705" s="216">
        <v>1394.600068</v>
      </c>
      <c r="J6705" s="86">
        <v>30.919</v>
      </c>
      <c r="K6705" s="129">
        <f t="shared" si="203"/>
        <v>45.104953847148998</v>
      </c>
      <c r="L6705" s="60" t="str">
        <f>IFERROR(VLOOKUP(C6705,Planning!$C$6:$H$705,3,FALSE),"")</f>
        <v>WEWORK</v>
      </c>
      <c r="M6705" s="60" t="str">
        <f>IFERROR(VLOOKUP(C6705,Planning!$C$6:$H$705,5,FALSE),"")</f>
        <v>EMEA-Leon Dining Chair WW-CH-MEC-6849-A</v>
      </c>
      <c r="N6705" s="800" t="str">
        <f t="shared" si="204"/>
        <v>enero</v>
      </c>
    </row>
    <row r="6706" spans="1:14" ht="12.95" customHeight="1" x14ac:dyDescent="0.25">
      <c r="A6706" s="60" t="str">
        <f t="shared" si="202"/>
        <v>ene-18</v>
      </c>
      <c r="B6706" s="61">
        <v>43131</v>
      </c>
      <c r="C6706" s="47">
        <v>428</v>
      </c>
      <c r="D6706" s="63"/>
      <c r="E6706" s="64"/>
      <c r="F6706" s="65" t="s">
        <v>398</v>
      </c>
      <c r="G6706" s="66">
        <v>0.5</v>
      </c>
      <c r="H6706" s="67">
        <v>343.60447399999998</v>
      </c>
      <c r="I6706" s="216">
        <v>171.80223699999999</v>
      </c>
      <c r="J6706" s="86">
        <v>30.919</v>
      </c>
      <c r="K6706" s="129">
        <f t="shared" si="203"/>
        <v>5.5565263106827514</v>
      </c>
      <c r="L6706" s="60" t="str">
        <f>IFERROR(VLOOKUP(C6706,Planning!$C$6:$H$705,3,FALSE),"")</f>
        <v>WEWORK</v>
      </c>
      <c r="M6706" s="60" t="str">
        <f>IFERROR(VLOOKUP(C6706,Planning!$C$6:$H$705,5,FALSE),"")</f>
        <v>EMEA-Leon Dining Chair WW-CH-MEC-6849-A</v>
      </c>
      <c r="N6706" s="800" t="str">
        <f t="shared" si="204"/>
        <v>enero</v>
      </c>
    </row>
    <row r="6707" spans="1:14" ht="12.95" customHeight="1" x14ac:dyDescent="0.25">
      <c r="A6707" s="60" t="str">
        <f t="shared" si="202"/>
        <v>ene-18</v>
      </c>
      <c r="B6707" s="61">
        <v>43131</v>
      </c>
      <c r="C6707" s="47">
        <v>428</v>
      </c>
      <c r="D6707" s="63"/>
      <c r="E6707" s="64"/>
      <c r="F6707" s="65" t="s">
        <v>878</v>
      </c>
      <c r="G6707" s="66">
        <v>4</v>
      </c>
      <c r="H6707" s="67">
        <v>1209.67</v>
      </c>
      <c r="I6707" s="216">
        <v>4838.68</v>
      </c>
      <c r="J6707" s="86">
        <v>30.919</v>
      </c>
      <c r="K6707" s="129">
        <f t="shared" si="203"/>
        <v>156.49535884084221</v>
      </c>
      <c r="L6707" s="60" t="str">
        <f>IFERROR(VLOOKUP(C6707,Planning!$C$6:$H$705,3,FALSE),"")</f>
        <v>WEWORK</v>
      </c>
      <c r="M6707" s="60" t="str">
        <f>IFERROR(VLOOKUP(C6707,Planning!$C$6:$H$705,5,FALSE),"")</f>
        <v>EMEA-Leon Dining Chair WW-CH-MEC-6849-A</v>
      </c>
      <c r="N6707" s="800" t="str">
        <f t="shared" si="204"/>
        <v>enero</v>
      </c>
    </row>
    <row r="6708" spans="1:14" ht="12.95" customHeight="1" x14ac:dyDescent="0.25">
      <c r="A6708" s="60" t="str">
        <f t="shared" si="202"/>
        <v>ene-18</v>
      </c>
      <c r="B6708" s="61">
        <v>43131</v>
      </c>
      <c r="C6708" s="47">
        <v>428</v>
      </c>
      <c r="D6708" s="63"/>
      <c r="E6708" s="64"/>
      <c r="F6708" s="65" t="s">
        <v>327</v>
      </c>
      <c r="G6708" s="66">
        <v>6.63</v>
      </c>
      <c r="H6708" s="67">
        <v>1311.8284160000001</v>
      </c>
      <c r="I6708" s="216">
        <v>8697.4223980000006</v>
      </c>
      <c r="J6708" s="86">
        <v>30.919</v>
      </c>
      <c r="K6708" s="129">
        <f t="shared" si="203"/>
        <v>281.29701471587049</v>
      </c>
      <c r="L6708" s="60" t="str">
        <f>IFERROR(VLOOKUP(C6708,Planning!$C$6:$H$705,3,FALSE),"")</f>
        <v>WEWORK</v>
      </c>
      <c r="M6708" s="60" t="str">
        <f>IFERROR(VLOOKUP(C6708,Planning!$C$6:$H$705,5,FALSE),"")</f>
        <v>EMEA-Leon Dining Chair WW-CH-MEC-6849-A</v>
      </c>
      <c r="N6708" s="800" t="str">
        <f t="shared" si="204"/>
        <v>enero</v>
      </c>
    </row>
    <row r="6709" spans="1:14" ht="12.95" customHeight="1" x14ac:dyDescent="0.25">
      <c r="A6709" s="60" t="str">
        <f t="shared" si="202"/>
        <v>ene-18</v>
      </c>
      <c r="B6709" s="61">
        <v>43131</v>
      </c>
      <c r="C6709" s="47">
        <v>428</v>
      </c>
      <c r="D6709" s="63"/>
      <c r="E6709" s="64"/>
      <c r="F6709" s="65" t="s">
        <v>320</v>
      </c>
      <c r="G6709" s="66">
        <v>5.53</v>
      </c>
      <c r="H6709" s="67">
        <v>619.3682</v>
      </c>
      <c r="I6709" s="216">
        <v>3425.1061460000001</v>
      </c>
      <c r="J6709" s="86">
        <v>30.919</v>
      </c>
      <c r="K6709" s="129">
        <f t="shared" si="203"/>
        <v>110.77674394385329</v>
      </c>
      <c r="L6709" s="60" t="str">
        <f>IFERROR(VLOOKUP(C6709,Planning!$C$6:$H$705,3,FALSE),"")</f>
        <v>WEWORK</v>
      </c>
      <c r="M6709" s="60" t="str">
        <f>IFERROR(VLOOKUP(C6709,Planning!$C$6:$H$705,5,FALSE),"")</f>
        <v>EMEA-Leon Dining Chair WW-CH-MEC-6849-A</v>
      </c>
      <c r="N6709" s="800" t="str">
        <f t="shared" si="204"/>
        <v>enero</v>
      </c>
    </row>
    <row r="6710" spans="1:14" ht="12.95" customHeight="1" x14ac:dyDescent="0.25">
      <c r="A6710" s="60" t="str">
        <f t="shared" si="202"/>
        <v>ene-18</v>
      </c>
      <c r="B6710" s="61">
        <v>43131</v>
      </c>
      <c r="C6710" s="47">
        <v>428</v>
      </c>
      <c r="D6710" s="63"/>
      <c r="E6710" s="64"/>
      <c r="F6710" s="65" t="s">
        <v>322</v>
      </c>
      <c r="G6710" s="66">
        <v>5.53</v>
      </c>
      <c r="H6710" s="67">
        <v>1315.6757459999999</v>
      </c>
      <c r="I6710" s="216">
        <v>7275.6868750000003</v>
      </c>
      <c r="J6710" s="86">
        <v>30.919</v>
      </c>
      <c r="K6710" s="129">
        <f t="shared" si="203"/>
        <v>235.31443044729778</v>
      </c>
      <c r="L6710" s="60" t="str">
        <f>IFERROR(VLOOKUP(C6710,Planning!$C$6:$H$705,3,FALSE),"")</f>
        <v>WEWORK</v>
      </c>
      <c r="M6710" s="60" t="str">
        <f>IFERROR(VLOOKUP(C6710,Planning!$C$6:$H$705,5,FALSE),"")</f>
        <v>EMEA-Leon Dining Chair WW-CH-MEC-6849-A</v>
      </c>
      <c r="N6710" s="800" t="str">
        <f t="shared" si="204"/>
        <v>enero</v>
      </c>
    </row>
    <row r="6711" spans="1:14" ht="12.95" customHeight="1" x14ac:dyDescent="0.25">
      <c r="A6711" s="60" t="str">
        <f t="shared" si="202"/>
        <v>ene-18</v>
      </c>
      <c r="B6711" s="61">
        <v>43131</v>
      </c>
      <c r="C6711" s="47">
        <v>428</v>
      </c>
      <c r="D6711" s="63"/>
      <c r="E6711" s="64"/>
      <c r="F6711" s="65" t="s">
        <v>319</v>
      </c>
      <c r="G6711" s="66">
        <v>5.44</v>
      </c>
      <c r="H6711" s="67">
        <v>1225.8986890000001</v>
      </c>
      <c r="I6711" s="216">
        <v>6668.888868</v>
      </c>
      <c r="J6711" s="86">
        <v>30.919</v>
      </c>
      <c r="K6711" s="129">
        <f t="shared" si="203"/>
        <v>215.6890218959216</v>
      </c>
      <c r="L6711" s="60" t="str">
        <f>IFERROR(VLOOKUP(C6711,Planning!$C$6:$H$705,3,FALSE),"")</f>
        <v>WEWORK</v>
      </c>
      <c r="M6711" s="60" t="str">
        <f>IFERROR(VLOOKUP(C6711,Planning!$C$6:$H$705,5,FALSE),"")</f>
        <v>EMEA-Leon Dining Chair WW-CH-MEC-6849-A</v>
      </c>
      <c r="N6711" s="800" t="str">
        <f t="shared" si="204"/>
        <v>enero</v>
      </c>
    </row>
    <row r="6712" spans="1:14" ht="12.95" customHeight="1" x14ac:dyDescent="0.25">
      <c r="A6712" s="60" t="str">
        <f t="shared" si="202"/>
        <v>ene-18</v>
      </c>
      <c r="B6712" s="61">
        <v>43131</v>
      </c>
      <c r="C6712" s="47">
        <v>428</v>
      </c>
      <c r="D6712" s="63"/>
      <c r="E6712" s="64"/>
      <c r="F6712" s="65" t="s">
        <v>318</v>
      </c>
      <c r="G6712" s="66">
        <v>5.63</v>
      </c>
      <c r="H6712" s="67">
        <v>979.97469999999998</v>
      </c>
      <c r="I6712" s="216">
        <v>5517.2575610000004</v>
      </c>
      <c r="J6712" s="86">
        <v>30.919</v>
      </c>
      <c r="K6712" s="129">
        <f t="shared" si="203"/>
        <v>178.44230282350659</v>
      </c>
      <c r="L6712" s="60" t="str">
        <f>IFERROR(VLOOKUP(C6712,Planning!$C$6:$H$705,3,FALSE),"")</f>
        <v>WEWORK</v>
      </c>
      <c r="M6712" s="60" t="str">
        <f>IFERROR(VLOOKUP(C6712,Planning!$C$6:$H$705,5,FALSE),"")</f>
        <v>EMEA-Leon Dining Chair WW-CH-MEC-6849-A</v>
      </c>
      <c r="N6712" s="800" t="str">
        <f t="shared" si="204"/>
        <v>enero</v>
      </c>
    </row>
    <row r="6713" spans="1:14" ht="12.95" customHeight="1" x14ac:dyDescent="0.25">
      <c r="A6713" s="60" t="str">
        <f t="shared" si="202"/>
        <v>ene-18</v>
      </c>
      <c r="B6713" s="61">
        <v>43131</v>
      </c>
      <c r="C6713" s="47">
        <v>428</v>
      </c>
      <c r="D6713" s="63"/>
      <c r="E6713" s="64"/>
      <c r="F6713" s="65" t="s">
        <v>328</v>
      </c>
      <c r="G6713" s="66">
        <v>2</v>
      </c>
      <c r="H6713" s="67">
        <v>348.65001699999999</v>
      </c>
      <c r="I6713" s="216">
        <v>697.30003399999998</v>
      </c>
      <c r="J6713" s="86">
        <v>30.919</v>
      </c>
      <c r="K6713" s="129">
        <f t="shared" si="203"/>
        <v>22.552476923574499</v>
      </c>
      <c r="L6713" s="60" t="str">
        <f>IFERROR(VLOOKUP(C6713,Planning!$C$6:$H$705,3,FALSE),"")</f>
        <v>WEWORK</v>
      </c>
      <c r="M6713" s="60" t="str">
        <f>IFERROR(VLOOKUP(C6713,Planning!$C$6:$H$705,5,FALSE),"")</f>
        <v>EMEA-Leon Dining Chair WW-CH-MEC-6849-A</v>
      </c>
      <c r="N6713" s="800" t="str">
        <f t="shared" si="204"/>
        <v>enero</v>
      </c>
    </row>
    <row r="6714" spans="1:14" ht="12.95" customHeight="1" x14ac:dyDescent="0.25">
      <c r="A6714" s="60" t="str">
        <f t="shared" si="202"/>
        <v>ene-18</v>
      </c>
      <c r="B6714" s="61">
        <v>43131</v>
      </c>
      <c r="C6714" s="47">
        <v>428</v>
      </c>
      <c r="D6714" s="63"/>
      <c r="E6714" s="64"/>
      <c r="F6714" s="65" t="s">
        <v>398</v>
      </c>
      <c r="G6714" s="66">
        <v>1</v>
      </c>
      <c r="H6714" s="67">
        <v>343.60447399999998</v>
      </c>
      <c r="I6714" s="216">
        <v>343.60447399999998</v>
      </c>
      <c r="J6714" s="86">
        <v>30.919</v>
      </c>
      <c r="K6714" s="129">
        <f t="shared" si="203"/>
        <v>11.113052621365503</v>
      </c>
      <c r="L6714" s="60" t="str">
        <f>IFERROR(VLOOKUP(C6714,Planning!$C$6:$H$705,3,FALSE),"")</f>
        <v>WEWORK</v>
      </c>
      <c r="M6714" s="60" t="str">
        <f>IFERROR(VLOOKUP(C6714,Planning!$C$6:$H$705,5,FALSE),"")</f>
        <v>EMEA-Leon Dining Chair WW-CH-MEC-6849-A</v>
      </c>
      <c r="N6714" s="800" t="str">
        <f t="shared" si="204"/>
        <v>enero</v>
      </c>
    </row>
    <row r="6715" spans="1:14" ht="12.95" customHeight="1" x14ac:dyDescent="0.25">
      <c r="A6715" s="60" t="str">
        <f t="shared" si="202"/>
        <v>ene-18</v>
      </c>
      <c r="B6715" s="61">
        <v>43131</v>
      </c>
      <c r="C6715" s="47">
        <v>428</v>
      </c>
      <c r="D6715" s="63"/>
      <c r="E6715" s="64"/>
      <c r="F6715" s="65" t="s">
        <v>878</v>
      </c>
      <c r="G6715" s="66">
        <v>0.5</v>
      </c>
      <c r="H6715" s="67">
        <v>1209.67</v>
      </c>
      <c r="I6715" s="216">
        <v>604.83500000000004</v>
      </c>
      <c r="J6715" s="86">
        <v>30.919</v>
      </c>
      <c r="K6715" s="129">
        <f t="shared" si="203"/>
        <v>19.561919855105277</v>
      </c>
      <c r="L6715" s="60" t="str">
        <f>IFERROR(VLOOKUP(C6715,Planning!$C$6:$H$705,3,FALSE),"")</f>
        <v>WEWORK</v>
      </c>
      <c r="M6715" s="60" t="str">
        <f>IFERROR(VLOOKUP(C6715,Planning!$C$6:$H$705,5,FALSE),"")</f>
        <v>EMEA-Leon Dining Chair WW-CH-MEC-6849-A</v>
      </c>
      <c r="N6715" s="800" t="str">
        <f t="shared" si="204"/>
        <v>enero</v>
      </c>
    </row>
    <row r="6716" spans="1:14" ht="12.95" customHeight="1" x14ac:dyDescent="0.25">
      <c r="A6716" s="60" t="str">
        <f t="shared" si="202"/>
        <v>ene-18</v>
      </c>
      <c r="B6716" s="61">
        <v>43131</v>
      </c>
      <c r="C6716" s="47">
        <v>428</v>
      </c>
      <c r="D6716" s="63"/>
      <c r="E6716" s="64"/>
      <c r="F6716" s="65" t="s">
        <v>327</v>
      </c>
      <c r="G6716" s="66">
        <v>3.31</v>
      </c>
      <c r="H6716" s="67">
        <v>1311.8284160000001</v>
      </c>
      <c r="I6716" s="216">
        <v>4342.1520570000002</v>
      </c>
      <c r="J6716" s="86">
        <v>30.919</v>
      </c>
      <c r="K6716" s="129">
        <f t="shared" si="203"/>
        <v>140.43636783207737</v>
      </c>
      <c r="L6716" s="60" t="str">
        <f>IFERROR(VLOOKUP(C6716,Planning!$C$6:$H$705,3,FALSE),"")</f>
        <v>WEWORK</v>
      </c>
      <c r="M6716" s="60" t="str">
        <f>IFERROR(VLOOKUP(C6716,Planning!$C$6:$H$705,5,FALSE),"")</f>
        <v>EMEA-Leon Dining Chair WW-CH-MEC-6849-A</v>
      </c>
      <c r="N6716" s="800" t="str">
        <f t="shared" si="204"/>
        <v>enero</v>
      </c>
    </row>
    <row r="6717" spans="1:14" ht="12.95" customHeight="1" x14ac:dyDescent="0.25">
      <c r="A6717" s="60" t="str">
        <f t="shared" si="202"/>
        <v>ene-18</v>
      </c>
      <c r="B6717" s="61">
        <v>43131</v>
      </c>
      <c r="C6717" s="47">
        <v>428</v>
      </c>
      <c r="D6717" s="63"/>
      <c r="E6717" s="64"/>
      <c r="F6717" s="65" t="s">
        <v>320</v>
      </c>
      <c r="G6717" s="66">
        <v>2.78</v>
      </c>
      <c r="H6717" s="67">
        <v>619.3682</v>
      </c>
      <c r="I6717" s="216">
        <v>1721.8435959999999</v>
      </c>
      <c r="J6717" s="86">
        <v>30.919</v>
      </c>
      <c r="K6717" s="129">
        <f t="shared" si="203"/>
        <v>55.688851385879232</v>
      </c>
      <c r="L6717" s="60" t="str">
        <f>IFERROR(VLOOKUP(C6717,Planning!$C$6:$H$705,3,FALSE),"")</f>
        <v>WEWORK</v>
      </c>
      <c r="M6717" s="60" t="str">
        <f>IFERROR(VLOOKUP(C6717,Planning!$C$6:$H$705,5,FALSE),"")</f>
        <v>EMEA-Leon Dining Chair WW-CH-MEC-6849-A</v>
      </c>
      <c r="N6717" s="800" t="str">
        <f t="shared" si="204"/>
        <v>enero</v>
      </c>
    </row>
    <row r="6718" spans="1:14" ht="12.95" customHeight="1" x14ac:dyDescent="0.25">
      <c r="A6718" s="60" t="str">
        <f t="shared" si="202"/>
        <v>ene-18</v>
      </c>
      <c r="B6718" s="61">
        <v>43131</v>
      </c>
      <c r="C6718" s="47">
        <v>428</v>
      </c>
      <c r="D6718" s="63"/>
      <c r="E6718" s="64"/>
      <c r="F6718" s="65" t="s">
        <v>322</v>
      </c>
      <c r="G6718" s="66">
        <v>2.78</v>
      </c>
      <c r="H6718" s="67">
        <v>1315.6757459999999</v>
      </c>
      <c r="I6718" s="216">
        <v>3657.5785740000001</v>
      </c>
      <c r="J6718" s="86">
        <v>30.919</v>
      </c>
      <c r="K6718" s="129">
        <f t="shared" si="203"/>
        <v>118.29550030725444</v>
      </c>
      <c r="L6718" s="60" t="str">
        <f>IFERROR(VLOOKUP(C6718,Planning!$C$6:$H$705,3,FALSE),"")</f>
        <v>WEWORK</v>
      </c>
      <c r="M6718" s="60" t="str">
        <f>IFERROR(VLOOKUP(C6718,Planning!$C$6:$H$705,5,FALSE),"")</f>
        <v>EMEA-Leon Dining Chair WW-CH-MEC-6849-A</v>
      </c>
      <c r="N6718" s="800" t="str">
        <f t="shared" si="204"/>
        <v>enero</v>
      </c>
    </row>
    <row r="6719" spans="1:14" ht="12.95" customHeight="1" x14ac:dyDescent="0.25">
      <c r="A6719" s="60" t="str">
        <f t="shared" si="202"/>
        <v>ene-18</v>
      </c>
      <c r="B6719" s="61">
        <v>43131</v>
      </c>
      <c r="C6719" s="47">
        <v>428</v>
      </c>
      <c r="D6719" s="63"/>
      <c r="E6719" s="64"/>
      <c r="F6719" s="65" t="s">
        <v>319</v>
      </c>
      <c r="G6719" s="66">
        <v>2.72</v>
      </c>
      <c r="H6719" s="67">
        <v>1225.8986890000001</v>
      </c>
      <c r="I6719" s="216">
        <v>3334.444434</v>
      </c>
      <c r="J6719" s="86">
        <v>30.919</v>
      </c>
      <c r="K6719" s="129">
        <f t="shared" si="203"/>
        <v>107.8445109479608</v>
      </c>
      <c r="L6719" s="60" t="str">
        <f>IFERROR(VLOOKUP(C6719,Planning!$C$6:$H$705,3,FALSE),"")</f>
        <v>WEWORK</v>
      </c>
      <c r="M6719" s="60" t="str">
        <f>IFERROR(VLOOKUP(C6719,Planning!$C$6:$H$705,5,FALSE),"")</f>
        <v>EMEA-Leon Dining Chair WW-CH-MEC-6849-A</v>
      </c>
      <c r="N6719" s="800" t="str">
        <f t="shared" si="204"/>
        <v>enero</v>
      </c>
    </row>
    <row r="6720" spans="1:14" ht="12.95" customHeight="1" x14ac:dyDescent="0.25">
      <c r="A6720" s="60" t="str">
        <f t="shared" si="202"/>
        <v>ene-18</v>
      </c>
      <c r="B6720" s="61">
        <v>43131</v>
      </c>
      <c r="C6720" s="47">
        <v>428</v>
      </c>
      <c r="D6720" s="63"/>
      <c r="E6720" s="64"/>
      <c r="F6720" s="65" t="s">
        <v>318</v>
      </c>
      <c r="G6720" s="66">
        <v>2.81</v>
      </c>
      <c r="H6720" s="67">
        <v>979.97469999999998</v>
      </c>
      <c r="I6720" s="216">
        <v>2753.7289070000002</v>
      </c>
      <c r="J6720" s="86">
        <v>30.919</v>
      </c>
      <c r="K6720" s="129">
        <f t="shared" si="203"/>
        <v>89.062676897700442</v>
      </c>
      <c r="L6720" s="60" t="str">
        <f>IFERROR(VLOOKUP(C6720,Planning!$C$6:$H$705,3,FALSE),"")</f>
        <v>WEWORK</v>
      </c>
      <c r="M6720" s="60" t="str">
        <f>IFERROR(VLOOKUP(C6720,Planning!$C$6:$H$705,5,FALSE),"")</f>
        <v>EMEA-Leon Dining Chair WW-CH-MEC-6849-A</v>
      </c>
      <c r="N6720" s="800" t="str">
        <f t="shared" si="204"/>
        <v>enero</v>
      </c>
    </row>
    <row r="6721" spans="1:14" ht="12.95" customHeight="1" x14ac:dyDescent="0.25">
      <c r="A6721" s="60" t="str">
        <f t="shared" si="202"/>
        <v>ene-18</v>
      </c>
      <c r="B6721" s="61">
        <v>43131</v>
      </c>
      <c r="C6721" s="47">
        <v>415</v>
      </c>
      <c r="D6721" s="63"/>
      <c r="E6721" s="64"/>
      <c r="F6721" s="65" t="s">
        <v>1937</v>
      </c>
      <c r="G6721" s="66">
        <v>0.09</v>
      </c>
      <c r="H6721" s="67">
        <v>709.748513</v>
      </c>
      <c r="I6721" s="216">
        <v>63.877366000000002</v>
      </c>
      <c r="J6721" s="86">
        <v>30.919</v>
      </c>
      <c r="K6721" s="129">
        <f t="shared" si="203"/>
        <v>2.0659583427665837</v>
      </c>
      <c r="L6721" s="60" t="str">
        <f>IFERROR(VLOOKUP(C6721,Planning!$C$6:$H$705,3,FALSE),"")</f>
        <v>WEWORK</v>
      </c>
      <c r="M6721" s="60" t="str">
        <f>IFERROR(VLOOKUP(C6721,Planning!$C$6:$H$705,5,FALSE),"")</f>
        <v>EC-Bonanza Chair-WW-CH-MEC-6850-B</v>
      </c>
      <c r="N6721" s="800" t="str">
        <f t="shared" si="204"/>
        <v>enero</v>
      </c>
    </row>
    <row r="6722" spans="1:14" ht="12.95" customHeight="1" x14ac:dyDescent="0.25">
      <c r="A6722" s="60" t="str">
        <f t="shared" si="202"/>
        <v>ene-18</v>
      </c>
      <c r="B6722" s="61">
        <v>43131</v>
      </c>
      <c r="C6722" s="47">
        <v>415</v>
      </c>
      <c r="D6722" s="63"/>
      <c r="E6722" s="64"/>
      <c r="F6722" s="65" t="s">
        <v>727</v>
      </c>
      <c r="G6722" s="66">
        <v>112.5</v>
      </c>
      <c r="H6722" s="67">
        <v>2.6708249999999998</v>
      </c>
      <c r="I6722" s="216">
        <v>300.467806</v>
      </c>
      <c r="J6722" s="86">
        <v>30.919</v>
      </c>
      <c r="K6722" s="129">
        <f t="shared" si="203"/>
        <v>9.7179018079498043</v>
      </c>
      <c r="L6722" s="60" t="str">
        <f>IFERROR(VLOOKUP(C6722,Planning!$C$6:$H$705,3,FALSE),"")</f>
        <v>WEWORK</v>
      </c>
      <c r="M6722" s="60" t="str">
        <f>IFERROR(VLOOKUP(C6722,Planning!$C$6:$H$705,5,FALSE),"")</f>
        <v>EC-Bonanza Chair-WW-CH-MEC-6850-B</v>
      </c>
      <c r="N6722" s="800" t="str">
        <f t="shared" si="204"/>
        <v>enero</v>
      </c>
    </row>
    <row r="6723" spans="1:14" ht="12.95" customHeight="1" x14ac:dyDescent="0.25">
      <c r="A6723" s="60" t="str">
        <f t="shared" si="202"/>
        <v>ene-18</v>
      </c>
      <c r="B6723" s="61">
        <v>43131</v>
      </c>
      <c r="C6723" s="47">
        <v>415</v>
      </c>
      <c r="D6723" s="63"/>
      <c r="E6723" s="64"/>
      <c r="F6723" s="65" t="s">
        <v>360</v>
      </c>
      <c r="G6723" s="66">
        <v>1.72</v>
      </c>
      <c r="H6723" s="67">
        <v>260.30998699999998</v>
      </c>
      <c r="I6723" s="216">
        <v>447.73317800000001</v>
      </c>
      <c r="J6723" s="86">
        <v>30.919</v>
      </c>
      <c r="K6723" s="129">
        <f t="shared" si="203"/>
        <v>14.480842782754941</v>
      </c>
      <c r="L6723" s="60" t="str">
        <f>IFERROR(VLOOKUP(C6723,Planning!$C$6:$H$705,3,FALSE),"")</f>
        <v>WEWORK</v>
      </c>
      <c r="M6723" s="60" t="str">
        <f>IFERROR(VLOOKUP(C6723,Planning!$C$6:$H$705,5,FALSE),"")</f>
        <v>EC-Bonanza Chair-WW-CH-MEC-6850-B</v>
      </c>
      <c r="N6723" s="800" t="str">
        <f t="shared" si="204"/>
        <v>enero</v>
      </c>
    </row>
    <row r="6724" spans="1:14" ht="12.95" customHeight="1" x14ac:dyDescent="0.25">
      <c r="A6724" s="60" t="str">
        <f t="shared" si="202"/>
        <v>ene-18</v>
      </c>
      <c r="B6724" s="61">
        <v>43131</v>
      </c>
      <c r="C6724" s="47">
        <v>415</v>
      </c>
      <c r="D6724" s="63"/>
      <c r="E6724" s="64"/>
      <c r="F6724" s="65" t="s">
        <v>324</v>
      </c>
      <c r="G6724" s="66">
        <v>2.97</v>
      </c>
      <c r="H6724" s="67">
        <v>947.80697299999997</v>
      </c>
      <c r="I6724" s="216">
        <v>2814.9867100000001</v>
      </c>
      <c r="J6724" s="86">
        <v>30.919</v>
      </c>
      <c r="K6724" s="129">
        <f t="shared" si="203"/>
        <v>91.043911834147295</v>
      </c>
      <c r="L6724" s="60" t="str">
        <f>IFERROR(VLOOKUP(C6724,Planning!$C$6:$H$705,3,FALSE),"")</f>
        <v>WEWORK</v>
      </c>
      <c r="M6724" s="60" t="str">
        <f>IFERROR(VLOOKUP(C6724,Planning!$C$6:$H$705,5,FALSE),"")</f>
        <v>EC-Bonanza Chair-WW-CH-MEC-6850-B</v>
      </c>
      <c r="N6724" s="800" t="str">
        <f t="shared" si="204"/>
        <v>enero</v>
      </c>
    </row>
    <row r="6725" spans="1:14" ht="12.95" customHeight="1" x14ac:dyDescent="0.25">
      <c r="A6725" s="60" t="str">
        <f t="shared" si="202"/>
        <v>ene-18</v>
      </c>
      <c r="B6725" s="61">
        <v>43131</v>
      </c>
      <c r="C6725" s="47">
        <v>415</v>
      </c>
      <c r="D6725" s="63"/>
      <c r="E6725" s="64"/>
      <c r="F6725" s="65" t="s">
        <v>328</v>
      </c>
      <c r="G6725" s="66">
        <v>3.13</v>
      </c>
      <c r="H6725" s="67">
        <v>348.65001699999999</v>
      </c>
      <c r="I6725" s="216">
        <v>1091.274553</v>
      </c>
      <c r="J6725" s="86">
        <v>30.919</v>
      </c>
      <c r="K6725" s="129">
        <f t="shared" si="203"/>
        <v>35.294626378602153</v>
      </c>
      <c r="L6725" s="60" t="str">
        <f>IFERROR(VLOOKUP(C6725,Planning!$C$6:$H$705,3,FALSE),"")</f>
        <v>WEWORK</v>
      </c>
      <c r="M6725" s="60" t="str">
        <f>IFERROR(VLOOKUP(C6725,Planning!$C$6:$H$705,5,FALSE),"")</f>
        <v>EC-Bonanza Chair-WW-CH-MEC-6850-B</v>
      </c>
      <c r="N6725" s="800" t="str">
        <f t="shared" si="204"/>
        <v>enero</v>
      </c>
    </row>
    <row r="6726" spans="1:14" ht="12.95" customHeight="1" x14ac:dyDescent="0.25">
      <c r="A6726" s="60" t="str">
        <f t="shared" si="202"/>
        <v>ene-18</v>
      </c>
      <c r="B6726" s="61">
        <v>43131</v>
      </c>
      <c r="C6726" s="47">
        <v>415</v>
      </c>
      <c r="D6726" s="63"/>
      <c r="E6726" s="64"/>
      <c r="F6726" s="65" t="s">
        <v>397</v>
      </c>
      <c r="G6726" s="66">
        <v>1.56</v>
      </c>
      <c r="H6726" s="67">
        <v>941.893146</v>
      </c>
      <c r="I6726" s="216">
        <v>1469.353308</v>
      </c>
      <c r="J6726" s="86">
        <v>30.919</v>
      </c>
      <c r="K6726" s="129">
        <f t="shared" si="203"/>
        <v>47.522665933568355</v>
      </c>
      <c r="L6726" s="60" t="str">
        <f>IFERROR(VLOOKUP(C6726,Planning!$C$6:$H$705,3,FALSE),"")</f>
        <v>WEWORK</v>
      </c>
      <c r="M6726" s="60" t="str">
        <f>IFERROR(VLOOKUP(C6726,Planning!$C$6:$H$705,5,FALSE),"")</f>
        <v>EC-Bonanza Chair-WW-CH-MEC-6850-B</v>
      </c>
      <c r="N6726" s="800" t="str">
        <f t="shared" si="204"/>
        <v>enero</v>
      </c>
    </row>
    <row r="6727" spans="1:14" ht="12.95" customHeight="1" x14ac:dyDescent="0.25">
      <c r="A6727" s="60" t="str">
        <f t="shared" si="202"/>
        <v>ene-18</v>
      </c>
      <c r="B6727" s="61">
        <v>43131</v>
      </c>
      <c r="C6727" s="47">
        <v>415</v>
      </c>
      <c r="D6727" s="63"/>
      <c r="E6727" s="64"/>
      <c r="F6727" s="65" t="s">
        <v>320</v>
      </c>
      <c r="G6727" s="66">
        <v>1.41</v>
      </c>
      <c r="H6727" s="67">
        <v>619.3682</v>
      </c>
      <c r="I6727" s="216">
        <v>873.30916200000001</v>
      </c>
      <c r="J6727" s="86">
        <v>30.919</v>
      </c>
      <c r="K6727" s="129">
        <f t="shared" si="203"/>
        <v>28.245064911543064</v>
      </c>
      <c r="L6727" s="60" t="str">
        <f>IFERROR(VLOOKUP(C6727,Planning!$C$6:$H$705,3,FALSE),"")</f>
        <v>WEWORK</v>
      </c>
      <c r="M6727" s="60" t="str">
        <f>IFERROR(VLOOKUP(C6727,Planning!$C$6:$H$705,5,FALSE),"")</f>
        <v>EC-Bonanza Chair-WW-CH-MEC-6850-B</v>
      </c>
      <c r="N6727" s="800" t="str">
        <f t="shared" si="204"/>
        <v>enero</v>
      </c>
    </row>
    <row r="6728" spans="1:14" ht="12.95" customHeight="1" x14ac:dyDescent="0.25">
      <c r="A6728" s="60" t="str">
        <f t="shared" si="202"/>
        <v>ene-18</v>
      </c>
      <c r="B6728" s="61">
        <v>43131</v>
      </c>
      <c r="C6728" s="47">
        <v>415</v>
      </c>
      <c r="D6728" s="63"/>
      <c r="E6728" s="64"/>
      <c r="F6728" s="65" t="s">
        <v>322</v>
      </c>
      <c r="G6728" s="66">
        <v>1.41</v>
      </c>
      <c r="H6728" s="67">
        <v>1315.6757459999999</v>
      </c>
      <c r="I6728" s="216">
        <v>1855.1028020000001</v>
      </c>
      <c r="J6728" s="86">
        <v>30.919</v>
      </c>
      <c r="K6728" s="129">
        <f t="shared" si="203"/>
        <v>59.998796920987097</v>
      </c>
      <c r="L6728" s="60" t="str">
        <f>IFERROR(VLOOKUP(C6728,Planning!$C$6:$H$705,3,FALSE),"")</f>
        <v>WEWORK</v>
      </c>
      <c r="M6728" s="60" t="str">
        <f>IFERROR(VLOOKUP(C6728,Planning!$C$6:$H$705,5,FALSE),"")</f>
        <v>EC-Bonanza Chair-WW-CH-MEC-6850-B</v>
      </c>
      <c r="N6728" s="800" t="str">
        <f t="shared" si="204"/>
        <v>enero</v>
      </c>
    </row>
    <row r="6729" spans="1:14" ht="12.95" customHeight="1" x14ac:dyDescent="0.25">
      <c r="A6729" s="60" t="str">
        <f t="shared" si="202"/>
        <v>ene-18</v>
      </c>
      <c r="B6729" s="61">
        <v>43131</v>
      </c>
      <c r="C6729" s="47">
        <v>415</v>
      </c>
      <c r="D6729" s="63"/>
      <c r="E6729" s="64"/>
      <c r="F6729" s="65" t="s">
        <v>319</v>
      </c>
      <c r="G6729" s="66">
        <v>2.81</v>
      </c>
      <c r="H6729" s="67">
        <v>1225.8986890000001</v>
      </c>
      <c r="I6729" s="216">
        <v>3444.7753160000002</v>
      </c>
      <c r="J6729" s="86">
        <v>30.919</v>
      </c>
      <c r="K6729" s="129">
        <f t="shared" si="203"/>
        <v>111.41289550114817</v>
      </c>
      <c r="L6729" s="60" t="str">
        <f>IFERROR(VLOOKUP(C6729,Planning!$C$6:$H$705,3,FALSE),"")</f>
        <v>WEWORK</v>
      </c>
      <c r="M6729" s="60" t="str">
        <f>IFERROR(VLOOKUP(C6729,Planning!$C$6:$H$705,5,FALSE),"")</f>
        <v>EC-Bonanza Chair-WW-CH-MEC-6850-B</v>
      </c>
      <c r="N6729" s="800" t="str">
        <f t="shared" si="204"/>
        <v>enero</v>
      </c>
    </row>
    <row r="6730" spans="1:14" ht="12.95" customHeight="1" x14ac:dyDescent="0.25">
      <c r="A6730" s="60" t="str">
        <f t="shared" si="202"/>
        <v>ene-18</v>
      </c>
      <c r="B6730" s="61">
        <v>43131</v>
      </c>
      <c r="C6730" s="47">
        <v>414</v>
      </c>
      <c r="D6730" s="63"/>
      <c r="E6730" s="64"/>
      <c r="F6730" s="65" t="s">
        <v>1937</v>
      </c>
      <c r="G6730" s="66">
        <v>0.09</v>
      </c>
      <c r="H6730" s="67">
        <v>709.748513</v>
      </c>
      <c r="I6730" s="216">
        <v>63.877366000000002</v>
      </c>
      <c r="J6730" s="86">
        <v>30.919</v>
      </c>
      <c r="K6730" s="129">
        <f t="shared" si="203"/>
        <v>2.0659583427665837</v>
      </c>
      <c r="L6730" s="60" t="str">
        <f>IFERROR(VLOOKUP(C6730,Planning!$C$6:$H$705,3,FALSE),"")</f>
        <v>WEWORK</v>
      </c>
      <c r="M6730" s="60" t="str">
        <f>IFERROR(VLOOKUP(C6730,Planning!$C$6:$H$705,5,FALSE),"")</f>
        <v>EC-Bonanza Chair-WW-CH-MEC-6850-A</v>
      </c>
      <c r="N6730" s="800" t="str">
        <f t="shared" si="204"/>
        <v>enero</v>
      </c>
    </row>
    <row r="6731" spans="1:14" ht="12.95" customHeight="1" x14ac:dyDescent="0.25">
      <c r="A6731" s="60" t="str">
        <f t="shared" si="202"/>
        <v>ene-18</v>
      </c>
      <c r="B6731" s="61">
        <v>43131</v>
      </c>
      <c r="C6731" s="47">
        <v>414</v>
      </c>
      <c r="D6731" s="63"/>
      <c r="E6731" s="64"/>
      <c r="F6731" s="65" t="s">
        <v>727</v>
      </c>
      <c r="G6731" s="66">
        <v>112.5</v>
      </c>
      <c r="H6731" s="67">
        <v>2.6708249999999998</v>
      </c>
      <c r="I6731" s="216">
        <v>300.467806</v>
      </c>
      <c r="J6731" s="86">
        <v>30.919</v>
      </c>
      <c r="K6731" s="129">
        <f t="shared" si="203"/>
        <v>9.7179018079498043</v>
      </c>
      <c r="L6731" s="60" t="str">
        <f>IFERROR(VLOOKUP(C6731,Planning!$C$6:$H$705,3,FALSE),"")</f>
        <v>WEWORK</v>
      </c>
      <c r="M6731" s="60" t="str">
        <f>IFERROR(VLOOKUP(C6731,Planning!$C$6:$H$705,5,FALSE),"")</f>
        <v>EC-Bonanza Chair-WW-CH-MEC-6850-A</v>
      </c>
      <c r="N6731" s="800" t="str">
        <f t="shared" si="204"/>
        <v>enero</v>
      </c>
    </row>
    <row r="6732" spans="1:14" ht="12.95" customHeight="1" x14ac:dyDescent="0.25">
      <c r="A6732" s="60" t="str">
        <f t="shared" si="202"/>
        <v>ene-18</v>
      </c>
      <c r="B6732" s="61">
        <v>43131</v>
      </c>
      <c r="C6732" s="47">
        <v>414</v>
      </c>
      <c r="D6732" s="63"/>
      <c r="E6732" s="64"/>
      <c r="F6732" s="65" t="s">
        <v>328</v>
      </c>
      <c r="G6732" s="66">
        <v>4.6900000000000004</v>
      </c>
      <c r="H6732" s="67">
        <v>348.65001699999999</v>
      </c>
      <c r="I6732" s="216">
        <v>1635.16858</v>
      </c>
      <c r="J6732" s="86">
        <v>30.919</v>
      </c>
      <c r="K6732" s="129">
        <f t="shared" si="203"/>
        <v>52.885558394514696</v>
      </c>
      <c r="L6732" s="60" t="str">
        <f>IFERROR(VLOOKUP(C6732,Planning!$C$6:$H$705,3,FALSE),"")</f>
        <v>WEWORK</v>
      </c>
      <c r="M6732" s="60" t="str">
        <f>IFERROR(VLOOKUP(C6732,Planning!$C$6:$H$705,5,FALSE),"")</f>
        <v>EC-Bonanza Chair-WW-CH-MEC-6850-A</v>
      </c>
      <c r="N6732" s="800" t="str">
        <f t="shared" si="204"/>
        <v>enero</v>
      </c>
    </row>
    <row r="6733" spans="1:14" ht="12.95" customHeight="1" x14ac:dyDescent="0.25">
      <c r="A6733" s="60" t="str">
        <f t="shared" si="202"/>
        <v>ene-18</v>
      </c>
      <c r="B6733" s="61">
        <v>43131</v>
      </c>
      <c r="C6733" s="47">
        <v>414</v>
      </c>
      <c r="D6733" s="63"/>
      <c r="E6733" s="64"/>
      <c r="F6733" s="65" t="s">
        <v>360</v>
      </c>
      <c r="G6733" s="66">
        <v>1.56</v>
      </c>
      <c r="H6733" s="67">
        <v>260.30998699999998</v>
      </c>
      <c r="I6733" s="216">
        <v>406.08357999999998</v>
      </c>
      <c r="J6733" s="86">
        <v>30.919</v>
      </c>
      <c r="K6733" s="129">
        <f t="shared" si="203"/>
        <v>13.133787638668778</v>
      </c>
      <c r="L6733" s="60" t="str">
        <f>IFERROR(VLOOKUP(C6733,Planning!$C$6:$H$705,3,FALSE),"")</f>
        <v>WEWORK</v>
      </c>
      <c r="M6733" s="60" t="str">
        <f>IFERROR(VLOOKUP(C6733,Planning!$C$6:$H$705,5,FALSE),"")</f>
        <v>EC-Bonanza Chair-WW-CH-MEC-6850-A</v>
      </c>
      <c r="N6733" s="800" t="str">
        <f t="shared" si="204"/>
        <v>enero</v>
      </c>
    </row>
    <row r="6734" spans="1:14" ht="12.95" customHeight="1" x14ac:dyDescent="0.25">
      <c r="A6734" s="60" t="str">
        <f t="shared" ref="A6734:A6797" si="205">TEXT(B6734,"mmm-aa")</f>
        <v>ene-18</v>
      </c>
      <c r="B6734" s="61">
        <v>43131</v>
      </c>
      <c r="C6734" s="47">
        <v>414</v>
      </c>
      <c r="D6734" s="63"/>
      <c r="E6734" s="64"/>
      <c r="F6734" s="65" t="s">
        <v>324</v>
      </c>
      <c r="G6734" s="66">
        <v>1.56</v>
      </c>
      <c r="H6734" s="67">
        <v>947.80697299999997</v>
      </c>
      <c r="I6734" s="216">
        <v>1478.578878</v>
      </c>
      <c r="J6734" s="86">
        <v>30.919</v>
      </c>
      <c r="K6734" s="129">
        <f t="shared" si="203"/>
        <v>47.821044600407518</v>
      </c>
      <c r="L6734" s="60" t="str">
        <f>IFERROR(VLOOKUP(C6734,Planning!$C$6:$H$705,3,FALSE),"")</f>
        <v>WEWORK</v>
      </c>
      <c r="M6734" s="60" t="str">
        <f>IFERROR(VLOOKUP(C6734,Planning!$C$6:$H$705,5,FALSE),"")</f>
        <v>EC-Bonanza Chair-WW-CH-MEC-6850-A</v>
      </c>
      <c r="N6734" s="800" t="str">
        <f t="shared" si="204"/>
        <v>enero</v>
      </c>
    </row>
    <row r="6735" spans="1:14" ht="12.95" customHeight="1" x14ac:dyDescent="0.25">
      <c r="A6735" s="60" t="str">
        <f t="shared" si="205"/>
        <v>ene-18</v>
      </c>
      <c r="B6735" s="61">
        <v>43131</v>
      </c>
      <c r="C6735" s="47">
        <v>414</v>
      </c>
      <c r="D6735" s="63"/>
      <c r="E6735" s="64"/>
      <c r="F6735" s="65" t="s">
        <v>397</v>
      </c>
      <c r="G6735" s="66">
        <v>1.56</v>
      </c>
      <c r="H6735" s="67">
        <v>941.893146</v>
      </c>
      <c r="I6735" s="216">
        <v>1469.353308</v>
      </c>
      <c r="J6735" s="86">
        <v>30.919</v>
      </c>
      <c r="K6735" s="129">
        <f t="shared" si="203"/>
        <v>47.522665933568355</v>
      </c>
      <c r="L6735" s="60" t="str">
        <f>IFERROR(VLOOKUP(C6735,Planning!$C$6:$H$705,3,FALSE),"")</f>
        <v>WEWORK</v>
      </c>
      <c r="M6735" s="60" t="str">
        <f>IFERROR(VLOOKUP(C6735,Planning!$C$6:$H$705,5,FALSE),"")</f>
        <v>EC-Bonanza Chair-WW-CH-MEC-6850-A</v>
      </c>
      <c r="N6735" s="800" t="str">
        <f t="shared" si="204"/>
        <v>enero</v>
      </c>
    </row>
    <row r="6736" spans="1:14" ht="12.95" customHeight="1" x14ac:dyDescent="0.25">
      <c r="A6736" s="60" t="str">
        <f t="shared" si="205"/>
        <v>ene-18</v>
      </c>
      <c r="B6736" s="61">
        <v>43131</v>
      </c>
      <c r="C6736" s="47">
        <v>414</v>
      </c>
      <c r="D6736" s="63"/>
      <c r="E6736" s="64"/>
      <c r="F6736" s="65" t="s">
        <v>320</v>
      </c>
      <c r="G6736" s="66">
        <v>2.34</v>
      </c>
      <c r="H6736" s="67">
        <v>619.3682</v>
      </c>
      <c r="I6736" s="216">
        <v>1449.321588</v>
      </c>
      <c r="J6736" s="86">
        <v>30.919</v>
      </c>
      <c r="K6736" s="129">
        <f t="shared" ref="K6736:K6799" si="206">IFERROR(I6736/J6736,0)</f>
        <v>46.874788576603386</v>
      </c>
      <c r="L6736" s="60" t="str">
        <f>IFERROR(VLOOKUP(C6736,Planning!$C$6:$H$705,3,FALSE),"")</f>
        <v>WEWORK</v>
      </c>
      <c r="M6736" s="60" t="str">
        <f>IFERROR(VLOOKUP(C6736,Planning!$C$6:$H$705,5,FALSE),"")</f>
        <v>EC-Bonanza Chair-WW-CH-MEC-6850-A</v>
      </c>
      <c r="N6736" s="800" t="str">
        <f t="shared" si="204"/>
        <v>enero</v>
      </c>
    </row>
    <row r="6737" spans="1:14" ht="12.95" customHeight="1" x14ac:dyDescent="0.25">
      <c r="A6737" s="60" t="str">
        <f t="shared" si="205"/>
        <v>ene-18</v>
      </c>
      <c r="B6737" s="61">
        <v>43131</v>
      </c>
      <c r="C6737" s="47">
        <v>414</v>
      </c>
      <c r="D6737" s="63"/>
      <c r="E6737" s="64"/>
      <c r="F6737" s="65" t="s">
        <v>322</v>
      </c>
      <c r="G6737" s="66">
        <v>2.34</v>
      </c>
      <c r="H6737" s="67">
        <v>1315.6757459999999</v>
      </c>
      <c r="I6737" s="216">
        <v>3078.6812450000002</v>
      </c>
      <c r="J6737" s="86">
        <v>30.919</v>
      </c>
      <c r="K6737" s="129">
        <f t="shared" si="206"/>
        <v>99.572471457679754</v>
      </c>
      <c r="L6737" s="60" t="str">
        <f>IFERROR(VLOOKUP(C6737,Planning!$C$6:$H$705,3,FALSE),"")</f>
        <v>WEWORK</v>
      </c>
      <c r="M6737" s="60" t="str">
        <f>IFERROR(VLOOKUP(C6737,Planning!$C$6:$H$705,5,FALSE),"")</f>
        <v>EC-Bonanza Chair-WW-CH-MEC-6850-A</v>
      </c>
      <c r="N6737" s="800" t="str">
        <f t="shared" ref="N6737:N6800" si="207">TEXT(B6737,"Mmmm")</f>
        <v>enero</v>
      </c>
    </row>
    <row r="6738" spans="1:14" ht="12.95" customHeight="1" x14ac:dyDescent="0.25">
      <c r="A6738" s="60" t="str">
        <f t="shared" si="205"/>
        <v>ene-18</v>
      </c>
      <c r="B6738" s="61">
        <v>43131</v>
      </c>
      <c r="C6738" s="47">
        <v>414</v>
      </c>
      <c r="D6738" s="63"/>
      <c r="E6738" s="64"/>
      <c r="F6738" s="65" t="s">
        <v>319</v>
      </c>
      <c r="G6738" s="66">
        <v>3.13</v>
      </c>
      <c r="H6738" s="67">
        <v>1225.8986890000001</v>
      </c>
      <c r="I6738" s="216">
        <v>3837.0628969999998</v>
      </c>
      <c r="J6738" s="86">
        <v>30.919</v>
      </c>
      <c r="K6738" s="129">
        <f t="shared" si="206"/>
        <v>124.10048504156019</v>
      </c>
      <c r="L6738" s="60" t="str">
        <f>IFERROR(VLOOKUP(C6738,Planning!$C$6:$H$705,3,FALSE),"")</f>
        <v>WEWORK</v>
      </c>
      <c r="M6738" s="60" t="str">
        <f>IFERROR(VLOOKUP(C6738,Planning!$C$6:$H$705,5,FALSE),"")</f>
        <v>EC-Bonanza Chair-WW-CH-MEC-6850-A</v>
      </c>
      <c r="N6738" s="800" t="str">
        <f t="shared" si="207"/>
        <v>enero</v>
      </c>
    </row>
    <row r="6739" spans="1:14" ht="12.95" customHeight="1" x14ac:dyDescent="0.25">
      <c r="A6739" s="60" t="str">
        <f t="shared" si="205"/>
        <v>ene-18</v>
      </c>
      <c r="B6739" s="61">
        <v>43131</v>
      </c>
      <c r="C6739" s="47">
        <v>414</v>
      </c>
      <c r="D6739" s="63"/>
      <c r="E6739" s="64"/>
      <c r="F6739" s="65" t="s">
        <v>318</v>
      </c>
      <c r="G6739" s="66">
        <v>1.56</v>
      </c>
      <c r="H6739" s="67">
        <v>979.97469999999998</v>
      </c>
      <c r="I6739" s="216">
        <v>1528.760532</v>
      </c>
      <c r="J6739" s="86">
        <v>30.919</v>
      </c>
      <c r="K6739" s="129">
        <f t="shared" si="206"/>
        <v>49.444048384488504</v>
      </c>
      <c r="L6739" s="60" t="str">
        <f>IFERROR(VLOOKUP(C6739,Planning!$C$6:$H$705,3,FALSE),"")</f>
        <v>WEWORK</v>
      </c>
      <c r="M6739" s="60" t="str">
        <f>IFERROR(VLOOKUP(C6739,Planning!$C$6:$H$705,5,FALSE),"")</f>
        <v>EC-Bonanza Chair-WW-CH-MEC-6850-A</v>
      </c>
      <c r="N6739" s="800" t="str">
        <f t="shared" si="207"/>
        <v>enero</v>
      </c>
    </row>
    <row r="6740" spans="1:14" ht="12.95" customHeight="1" x14ac:dyDescent="0.25">
      <c r="A6740" s="60" t="str">
        <f t="shared" si="205"/>
        <v>ene-18</v>
      </c>
      <c r="B6740" s="61">
        <v>43131</v>
      </c>
      <c r="C6740" s="47">
        <v>413</v>
      </c>
      <c r="D6740" s="63"/>
      <c r="E6740" s="64"/>
      <c r="F6740" s="65" t="s">
        <v>1937</v>
      </c>
      <c r="G6740" s="66">
        <v>0.41</v>
      </c>
      <c r="H6740" s="67">
        <v>709.748513</v>
      </c>
      <c r="I6740" s="216">
        <v>290.99689000000001</v>
      </c>
      <c r="J6740" s="86">
        <v>30.919</v>
      </c>
      <c r="K6740" s="129">
        <f t="shared" si="206"/>
        <v>9.4115880203111359</v>
      </c>
      <c r="L6740" s="60" t="str">
        <f>IFERROR(VLOOKUP(C6740,Planning!$C$6:$H$705,3,FALSE),"")</f>
        <v>WEWORK</v>
      </c>
      <c r="M6740" s="60" t="str">
        <f>IFERROR(VLOOKUP(C6740,Planning!$C$6:$H$705,5,FALSE),"")</f>
        <v>EC-Leon Dining Chair WW-CH-MEC-6849-B</v>
      </c>
      <c r="N6740" s="800" t="str">
        <f t="shared" si="207"/>
        <v>enero</v>
      </c>
    </row>
    <row r="6741" spans="1:14" ht="12.95" customHeight="1" x14ac:dyDescent="0.25">
      <c r="A6741" s="60" t="str">
        <f t="shared" si="205"/>
        <v>ene-18</v>
      </c>
      <c r="B6741" s="61">
        <v>43131</v>
      </c>
      <c r="C6741" s="47">
        <v>413</v>
      </c>
      <c r="D6741" s="63"/>
      <c r="E6741" s="64"/>
      <c r="F6741" s="65" t="s">
        <v>727</v>
      </c>
      <c r="G6741" s="66">
        <v>450</v>
      </c>
      <c r="H6741" s="67">
        <v>2.6708249999999998</v>
      </c>
      <c r="I6741" s="216">
        <v>1201.8712250000001</v>
      </c>
      <c r="J6741" s="86">
        <v>30.919</v>
      </c>
      <c r="K6741" s="129">
        <f t="shared" si="206"/>
        <v>38.871607264141794</v>
      </c>
      <c r="L6741" s="60" t="str">
        <f>IFERROR(VLOOKUP(C6741,Planning!$C$6:$H$705,3,FALSE),"")</f>
        <v>WEWORK</v>
      </c>
      <c r="M6741" s="60" t="str">
        <f>IFERROR(VLOOKUP(C6741,Planning!$C$6:$H$705,5,FALSE),"")</f>
        <v>EC-Leon Dining Chair WW-CH-MEC-6849-B</v>
      </c>
      <c r="N6741" s="800" t="str">
        <f t="shared" si="207"/>
        <v>enero</v>
      </c>
    </row>
    <row r="6742" spans="1:14" ht="12.95" customHeight="1" x14ac:dyDescent="0.25">
      <c r="A6742" s="60" t="str">
        <f t="shared" si="205"/>
        <v>ene-18</v>
      </c>
      <c r="B6742" s="61">
        <v>43131</v>
      </c>
      <c r="C6742" s="47">
        <v>413</v>
      </c>
      <c r="D6742" s="63"/>
      <c r="E6742" s="64"/>
      <c r="F6742" s="65" t="s">
        <v>320</v>
      </c>
      <c r="G6742" s="66">
        <v>1.41</v>
      </c>
      <c r="H6742" s="67">
        <v>619.3682</v>
      </c>
      <c r="I6742" s="216">
        <v>873.30916200000001</v>
      </c>
      <c r="J6742" s="86">
        <v>30.919</v>
      </c>
      <c r="K6742" s="129">
        <f t="shared" si="206"/>
        <v>28.245064911543064</v>
      </c>
      <c r="L6742" s="60" t="str">
        <f>IFERROR(VLOOKUP(C6742,Planning!$C$6:$H$705,3,FALSE),"")</f>
        <v>WEWORK</v>
      </c>
      <c r="M6742" s="60" t="str">
        <f>IFERROR(VLOOKUP(C6742,Planning!$C$6:$H$705,5,FALSE),"")</f>
        <v>EC-Leon Dining Chair WW-CH-MEC-6849-B</v>
      </c>
      <c r="N6742" s="800" t="str">
        <f t="shared" si="207"/>
        <v>enero</v>
      </c>
    </row>
    <row r="6743" spans="1:14" ht="12.95" customHeight="1" x14ac:dyDescent="0.25">
      <c r="A6743" s="60" t="str">
        <f t="shared" si="205"/>
        <v>ene-18</v>
      </c>
      <c r="B6743" s="61">
        <v>43131</v>
      </c>
      <c r="C6743" s="47">
        <v>413</v>
      </c>
      <c r="D6743" s="63"/>
      <c r="E6743" s="64"/>
      <c r="F6743" s="65" t="s">
        <v>322</v>
      </c>
      <c r="G6743" s="66">
        <v>1.41</v>
      </c>
      <c r="H6743" s="67">
        <v>1315.6757459999999</v>
      </c>
      <c r="I6743" s="216">
        <v>1855.1028020000001</v>
      </c>
      <c r="J6743" s="86">
        <v>30.919</v>
      </c>
      <c r="K6743" s="129">
        <f t="shared" si="206"/>
        <v>59.998796920987097</v>
      </c>
      <c r="L6743" s="60" t="str">
        <f>IFERROR(VLOOKUP(C6743,Planning!$C$6:$H$705,3,FALSE),"")</f>
        <v>WEWORK</v>
      </c>
      <c r="M6743" s="60" t="str">
        <f>IFERROR(VLOOKUP(C6743,Planning!$C$6:$H$705,5,FALSE),"")</f>
        <v>EC-Leon Dining Chair WW-CH-MEC-6849-B</v>
      </c>
      <c r="N6743" s="800" t="str">
        <f t="shared" si="207"/>
        <v>enero</v>
      </c>
    </row>
    <row r="6744" spans="1:14" ht="12.95" customHeight="1" x14ac:dyDescent="0.25">
      <c r="A6744" s="60" t="str">
        <f t="shared" si="205"/>
        <v>ene-18</v>
      </c>
      <c r="B6744" s="61">
        <v>43131</v>
      </c>
      <c r="C6744" s="47">
        <v>413</v>
      </c>
      <c r="D6744" s="63"/>
      <c r="E6744" s="64"/>
      <c r="F6744" s="65" t="s">
        <v>319</v>
      </c>
      <c r="G6744" s="66">
        <v>1.47</v>
      </c>
      <c r="H6744" s="67">
        <v>1225.8986890000001</v>
      </c>
      <c r="I6744" s="216">
        <v>1802.0710730000001</v>
      </c>
      <c r="J6744" s="86">
        <v>30.919</v>
      </c>
      <c r="K6744" s="129">
        <f t="shared" si="206"/>
        <v>58.283614379507746</v>
      </c>
      <c r="L6744" s="60" t="str">
        <f>IFERROR(VLOOKUP(C6744,Planning!$C$6:$H$705,3,FALSE),"")</f>
        <v>WEWORK</v>
      </c>
      <c r="M6744" s="60" t="str">
        <f>IFERROR(VLOOKUP(C6744,Planning!$C$6:$H$705,5,FALSE),"")</f>
        <v>EC-Leon Dining Chair WW-CH-MEC-6849-B</v>
      </c>
      <c r="N6744" s="800" t="str">
        <f t="shared" si="207"/>
        <v>enero</v>
      </c>
    </row>
    <row r="6745" spans="1:14" ht="12.95" customHeight="1" x14ac:dyDescent="0.25">
      <c r="A6745" s="60" t="str">
        <f t="shared" si="205"/>
        <v>ene-18</v>
      </c>
      <c r="B6745" s="61">
        <v>43131</v>
      </c>
      <c r="C6745" s="47">
        <v>413</v>
      </c>
      <c r="D6745" s="63"/>
      <c r="E6745" s="64"/>
      <c r="F6745" s="65" t="s">
        <v>318</v>
      </c>
      <c r="G6745" s="66">
        <v>1.34</v>
      </c>
      <c r="H6745" s="67">
        <v>979.97469999999998</v>
      </c>
      <c r="I6745" s="216">
        <v>1313.1660979999999</v>
      </c>
      <c r="J6745" s="86">
        <v>30.919</v>
      </c>
      <c r="K6745" s="129">
        <f t="shared" si="206"/>
        <v>42.4711697661632</v>
      </c>
      <c r="L6745" s="60" t="str">
        <f>IFERROR(VLOOKUP(C6745,Planning!$C$6:$H$705,3,FALSE),"")</f>
        <v>WEWORK</v>
      </c>
      <c r="M6745" s="60" t="str">
        <f>IFERROR(VLOOKUP(C6745,Planning!$C$6:$H$705,5,FALSE),"")</f>
        <v>EC-Leon Dining Chair WW-CH-MEC-6849-B</v>
      </c>
      <c r="N6745" s="800" t="str">
        <f t="shared" si="207"/>
        <v>enero</v>
      </c>
    </row>
    <row r="6746" spans="1:14" ht="12.95" customHeight="1" x14ac:dyDescent="0.25">
      <c r="A6746" s="60" t="str">
        <f t="shared" si="205"/>
        <v>ene-18</v>
      </c>
      <c r="B6746" s="61">
        <v>43131</v>
      </c>
      <c r="C6746" s="47">
        <v>413</v>
      </c>
      <c r="D6746" s="63"/>
      <c r="E6746" s="64"/>
      <c r="F6746" s="65" t="s">
        <v>320</v>
      </c>
      <c r="G6746" s="66">
        <v>4.22</v>
      </c>
      <c r="H6746" s="67">
        <v>619.3682</v>
      </c>
      <c r="I6746" s="216">
        <v>2613.733804</v>
      </c>
      <c r="J6746" s="86">
        <v>30.919</v>
      </c>
      <c r="K6746" s="129">
        <f t="shared" si="206"/>
        <v>84.53487512532746</v>
      </c>
      <c r="L6746" s="60" t="str">
        <f>IFERROR(VLOOKUP(C6746,Planning!$C$6:$H$705,3,FALSE),"")</f>
        <v>WEWORK</v>
      </c>
      <c r="M6746" s="60" t="str">
        <f>IFERROR(VLOOKUP(C6746,Planning!$C$6:$H$705,5,FALSE),"")</f>
        <v>EC-Leon Dining Chair WW-CH-MEC-6849-B</v>
      </c>
      <c r="N6746" s="800" t="str">
        <f t="shared" si="207"/>
        <v>enero</v>
      </c>
    </row>
    <row r="6747" spans="1:14" ht="12.95" customHeight="1" x14ac:dyDescent="0.25">
      <c r="A6747" s="60" t="str">
        <f t="shared" si="205"/>
        <v>ene-18</v>
      </c>
      <c r="B6747" s="61">
        <v>43131</v>
      </c>
      <c r="C6747" s="47">
        <v>413</v>
      </c>
      <c r="D6747" s="63"/>
      <c r="E6747" s="64"/>
      <c r="F6747" s="65" t="s">
        <v>322</v>
      </c>
      <c r="G6747" s="66">
        <v>4.22</v>
      </c>
      <c r="H6747" s="67">
        <v>1315.6757459999999</v>
      </c>
      <c r="I6747" s="216">
        <v>5552.151648</v>
      </c>
      <c r="J6747" s="86">
        <v>30.919</v>
      </c>
      <c r="K6747" s="129">
        <f t="shared" si="206"/>
        <v>179.57086736311007</v>
      </c>
      <c r="L6747" s="60" t="str">
        <f>IFERROR(VLOOKUP(C6747,Planning!$C$6:$H$705,3,FALSE),"")</f>
        <v>WEWORK</v>
      </c>
      <c r="M6747" s="60" t="str">
        <f>IFERROR(VLOOKUP(C6747,Planning!$C$6:$H$705,5,FALSE),"")</f>
        <v>EC-Leon Dining Chair WW-CH-MEC-6849-B</v>
      </c>
      <c r="N6747" s="800" t="str">
        <f t="shared" si="207"/>
        <v>enero</v>
      </c>
    </row>
    <row r="6748" spans="1:14" ht="12.95" customHeight="1" x14ac:dyDescent="0.25">
      <c r="A6748" s="60" t="str">
        <f t="shared" si="205"/>
        <v>ene-18</v>
      </c>
      <c r="B6748" s="61">
        <v>43131</v>
      </c>
      <c r="C6748" s="47">
        <v>413</v>
      </c>
      <c r="D6748" s="63"/>
      <c r="E6748" s="64"/>
      <c r="F6748" s="65" t="s">
        <v>319</v>
      </c>
      <c r="G6748" s="66">
        <v>4.4400000000000004</v>
      </c>
      <c r="H6748" s="67">
        <v>1225.8986890000001</v>
      </c>
      <c r="I6748" s="216">
        <v>5442.9901790000004</v>
      </c>
      <c r="J6748" s="86">
        <v>30.919</v>
      </c>
      <c r="K6748" s="129">
        <f t="shared" si="206"/>
        <v>176.04030463469064</v>
      </c>
      <c r="L6748" s="60" t="str">
        <f>IFERROR(VLOOKUP(C6748,Planning!$C$6:$H$705,3,FALSE),"")</f>
        <v>WEWORK</v>
      </c>
      <c r="M6748" s="60" t="str">
        <f>IFERROR(VLOOKUP(C6748,Planning!$C$6:$H$705,5,FALSE),"")</f>
        <v>EC-Leon Dining Chair WW-CH-MEC-6849-B</v>
      </c>
      <c r="N6748" s="800" t="str">
        <f t="shared" si="207"/>
        <v>enero</v>
      </c>
    </row>
    <row r="6749" spans="1:14" ht="12.95" customHeight="1" x14ac:dyDescent="0.25">
      <c r="A6749" s="60" t="str">
        <f t="shared" si="205"/>
        <v>ene-18</v>
      </c>
      <c r="B6749" s="61">
        <v>43131</v>
      </c>
      <c r="C6749" s="47">
        <v>413</v>
      </c>
      <c r="D6749" s="63"/>
      <c r="E6749" s="64"/>
      <c r="F6749" s="65" t="s">
        <v>318</v>
      </c>
      <c r="G6749" s="66">
        <v>4</v>
      </c>
      <c r="H6749" s="67">
        <v>979.97469999999998</v>
      </c>
      <c r="I6749" s="216">
        <v>3919.8987999999999</v>
      </c>
      <c r="J6749" s="86">
        <v>30.919</v>
      </c>
      <c r="K6749" s="129">
        <f t="shared" si="206"/>
        <v>126.77961124227821</v>
      </c>
      <c r="L6749" s="60" t="str">
        <f>IFERROR(VLOOKUP(C6749,Planning!$C$6:$H$705,3,FALSE),"")</f>
        <v>WEWORK</v>
      </c>
      <c r="M6749" s="60" t="str">
        <f>IFERROR(VLOOKUP(C6749,Planning!$C$6:$H$705,5,FALSE),"")</f>
        <v>EC-Leon Dining Chair WW-CH-MEC-6849-B</v>
      </c>
      <c r="N6749" s="800" t="str">
        <f t="shared" si="207"/>
        <v>enero</v>
      </c>
    </row>
    <row r="6750" spans="1:14" ht="12.95" customHeight="1" x14ac:dyDescent="0.25">
      <c r="A6750" s="60" t="str">
        <f t="shared" si="205"/>
        <v>ene-18</v>
      </c>
      <c r="B6750" s="61">
        <v>43131</v>
      </c>
      <c r="C6750" s="47">
        <v>412</v>
      </c>
      <c r="D6750" s="63"/>
      <c r="E6750" s="64"/>
      <c r="F6750" s="65" t="s">
        <v>1937</v>
      </c>
      <c r="G6750" s="66">
        <v>0.41</v>
      </c>
      <c r="H6750" s="67">
        <v>709.748513</v>
      </c>
      <c r="I6750" s="216">
        <v>290.99689000000001</v>
      </c>
      <c r="J6750" s="86">
        <v>30.919</v>
      </c>
      <c r="K6750" s="129">
        <f t="shared" si="206"/>
        <v>9.4115880203111359</v>
      </c>
      <c r="L6750" s="60" t="str">
        <f>IFERROR(VLOOKUP(C6750,Planning!$C$6:$H$705,3,FALSE),"")</f>
        <v>WEWORK</v>
      </c>
      <c r="M6750" s="60" t="str">
        <f>IFERROR(VLOOKUP(C6750,Planning!$C$6:$H$705,5,FALSE),"")</f>
        <v>EC-Leon Dining Chair WW-CH-MEC-6849-A</v>
      </c>
      <c r="N6750" s="800" t="str">
        <f t="shared" si="207"/>
        <v>enero</v>
      </c>
    </row>
    <row r="6751" spans="1:14" ht="12.95" customHeight="1" x14ac:dyDescent="0.25">
      <c r="A6751" s="60" t="str">
        <f t="shared" si="205"/>
        <v>ene-18</v>
      </c>
      <c r="B6751" s="61">
        <v>43131</v>
      </c>
      <c r="C6751" s="47">
        <v>412</v>
      </c>
      <c r="D6751" s="63"/>
      <c r="E6751" s="64"/>
      <c r="F6751" s="65" t="s">
        <v>727</v>
      </c>
      <c r="G6751" s="66">
        <v>450</v>
      </c>
      <c r="H6751" s="67">
        <v>2.6708249999999998</v>
      </c>
      <c r="I6751" s="216">
        <v>1201.8712250000001</v>
      </c>
      <c r="J6751" s="86">
        <v>30.919</v>
      </c>
      <c r="K6751" s="129">
        <f t="shared" si="206"/>
        <v>38.871607264141794</v>
      </c>
      <c r="L6751" s="60" t="str">
        <f>IFERROR(VLOOKUP(C6751,Planning!$C$6:$H$705,3,FALSE),"")</f>
        <v>WEWORK</v>
      </c>
      <c r="M6751" s="60" t="str">
        <f>IFERROR(VLOOKUP(C6751,Planning!$C$6:$H$705,5,FALSE),"")</f>
        <v>EC-Leon Dining Chair WW-CH-MEC-6849-A</v>
      </c>
      <c r="N6751" s="800" t="str">
        <f t="shared" si="207"/>
        <v>enero</v>
      </c>
    </row>
    <row r="6752" spans="1:14" ht="12.95" customHeight="1" x14ac:dyDescent="0.25">
      <c r="A6752" s="60" t="str">
        <f t="shared" si="205"/>
        <v>ene-18</v>
      </c>
      <c r="B6752" s="61">
        <v>43131</v>
      </c>
      <c r="C6752" s="47">
        <v>412</v>
      </c>
      <c r="D6752" s="63"/>
      <c r="E6752" s="64"/>
      <c r="F6752" s="65" t="s">
        <v>328</v>
      </c>
      <c r="G6752" s="66">
        <v>0.69</v>
      </c>
      <c r="H6752" s="67">
        <v>348.65001699999999</v>
      </c>
      <c r="I6752" s="216">
        <v>240.568512</v>
      </c>
      <c r="J6752" s="86">
        <v>30.919</v>
      </c>
      <c r="K6752" s="129">
        <f t="shared" si="206"/>
        <v>7.7806045473656971</v>
      </c>
      <c r="L6752" s="60" t="str">
        <f>IFERROR(VLOOKUP(C6752,Planning!$C$6:$H$705,3,FALSE),"")</f>
        <v>WEWORK</v>
      </c>
      <c r="M6752" s="60" t="str">
        <f>IFERROR(VLOOKUP(C6752,Planning!$C$6:$H$705,5,FALSE),"")</f>
        <v>EC-Leon Dining Chair WW-CH-MEC-6849-A</v>
      </c>
      <c r="N6752" s="800" t="str">
        <f t="shared" si="207"/>
        <v>enero</v>
      </c>
    </row>
    <row r="6753" spans="1:14" ht="12.95" customHeight="1" x14ac:dyDescent="0.25">
      <c r="A6753" s="60" t="str">
        <f t="shared" si="205"/>
        <v>ene-18</v>
      </c>
      <c r="B6753" s="61">
        <v>43131</v>
      </c>
      <c r="C6753" s="47">
        <v>412</v>
      </c>
      <c r="D6753" s="63"/>
      <c r="E6753" s="64"/>
      <c r="F6753" s="65" t="s">
        <v>398</v>
      </c>
      <c r="G6753" s="66">
        <v>1</v>
      </c>
      <c r="H6753" s="67">
        <v>343.60447399999998</v>
      </c>
      <c r="I6753" s="216">
        <v>343.60447399999998</v>
      </c>
      <c r="J6753" s="86">
        <v>30.919</v>
      </c>
      <c r="K6753" s="129">
        <f t="shared" si="206"/>
        <v>11.113052621365503</v>
      </c>
      <c r="L6753" s="60" t="str">
        <f>IFERROR(VLOOKUP(C6753,Planning!$C$6:$H$705,3,FALSE),"")</f>
        <v>WEWORK</v>
      </c>
      <c r="M6753" s="60" t="str">
        <f>IFERROR(VLOOKUP(C6753,Planning!$C$6:$H$705,5,FALSE),"")</f>
        <v>EC-Leon Dining Chair WW-CH-MEC-6849-A</v>
      </c>
      <c r="N6753" s="800" t="str">
        <f t="shared" si="207"/>
        <v>enero</v>
      </c>
    </row>
    <row r="6754" spans="1:14" ht="12.95" customHeight="1" x14ac:dyDescent="0.25">
      <c r="A6754" s="60" t="str">
        <f t="shared" si="205"/>
        <v>ene-18</v>
      </c>
      <c r="B6754" s="61">
        <v>43131</v>
      </c>
      <c r="C6754" s="47">
        <v>412</v>
      </c>
      <c r="D6754" s="63"/>
      <c r="E6754" s="64"/>
      <c r="F6754" s="65" t="s">
        <v>327</v>
      </c>
      <c r="G6754" s="66">
        <v>0.31</v>
      </c>
      <c r="H6754" s="67">
        <v>1311.8284160000001</v>
      </c>
      <c r="I6754" s="216">
        <v>406.666809</v>
      </c>
      <c r="J6754" s="86">
        <v>30.919</v>
      </c>
      <c r="K6754" s="129">
        <f t="shared" si="206"/>
        <v>13.152650764901841</v>
      </c>
      <c r="L6754" s="60" t="str">
        <f>IFERROR(VLOOKUP(C6754,Planning!$C$6:$H$705,3,FALSE),"")</f>
        <v>WEWORK</v>
      </c>
      <c r="M6754" s="60" t="str">
        <f>IFERROR(VLOOKUP(C6754,Planning!$C$6:$H$705,5,FALSE),"")</f>
        <v>EC-Leon Dining Chair WW-CH-MEC-6849-A</v>
      </c>
      <c r="N6754" s="800" t="str">
        <f t="shared" si="207"/>
        <v>enero</v>
      </c>
    </row>
    <row r="6755" spans="1:14" ht="12.95" customHeight="1" x14ac:dyDescent="0.25">
      <c r="A6755" s="60" t="str">
        <f t="shared" si="205"/>
        <v>ene-18</v>
      </c>
      <c r="B6755" s="61">
        <v>43131</v>
      </c>
      <c r="C6755" s="47">
        <v>412</v>
      </c>
      <c r="D6755" s="63"/>
      <c r="E6755" s="64"/>
      <c r="F6755" s="65" t="s">
        <v>320</v>
      </c>
      <c r="G6755" s="66">
        <v>0.78</v>
      </c>
      <c r="H6755" s="67">
        <v>619.3682</v>
      </c>
      <c r="I6755" s="216">
        <v>483.10719599999999</v>
      </c>
      <c r="J6755" s="86">
        <v>30.919</v>
      </c>
      <c r="K6755" s="129">
        <f t="shared" si="206"/>
        <v>15.62492952553446</v>
      </c>
      <c r="L6755" s="60" t="str">
        <f>IFERROR(VLOOKUP(C6755,Planning!$C$6:$H$705,3,FALSE),"")</f>
        <v>WEWORK</v>
      </c>
      <c r="M6755" s="60" t="str">
        <f>IFERROR(VLOOKUP(C6755,Planning!$C$6:$H$705,5,FALSE),"")</f>
        <v>EC-Leon Dining Chair WW-CH-MEC-6849-A</v>
      </c>
      <c r="N6755" s="800" t="str">
        <f t="shared" si="207"/>
        <v>enero</v>
      </c>
    </row>
    <row r="6756" spans="1:14" ht="12.95" customHeight="1" x14ac:dyDescent="0.25">
      <c r="A6756" s="60" t="str">
        <f t="shared" si="205"/>
        <v>ene-18</v>
      </c>
      <c r="B6756" s="61">
        <v>43131</v>
      </c>
      <c r="C6756" s="47">
        <v>412</v>
      </c>
      <c r="D6756" s="63"/>
      <c r="E6756" s="64"/>
      <c r="F6756" s="65" t="s">
        <v>322</v>
      </c>
      <c r="G6756" s="66">
        <v>0.78</v>
      </c>
      <c r="H6756" s="67">
        <v>1315.6757459999999</v>
      </c>
      <c r="I6756" s="216">
        <v>1026.2270820000001</v>
      </c>
      <c r="J6756" s="86">
        <v>30.919</v>
      </c>
      <c r="K6756" s="129">
        <f t="shared" si="206"/>
        <v>33.190823830007439</v>
      </c>
      <c r="L6756" s="60" t="str">
        <f>IFERROR(VLOOKUP(C6756,Planning!$C$6:$H$705,3,FALSE),"")</f>
        <v>WEWORK</v>
      </c>
      <c r="M6756" s="60" t="str">
        <f>IFERROR(VLOOKUP(C6756,Planning!$C$6:$H$705,5,FALSE),"")</f>
        <v>EC-Leon Dining Chair WW-CH-MEC-6849-A</v>
      </c>
      <c r="N6756" s="800" t="str">
        <f t="shared" si="207"/>
        <v>enero</v>
      </c>
    </row>
    <row r="6757" spans="1:14" ht="12.95" customHeight="1" x14ac:dyDescent="0.25">
      <c r="A6757" s="60" t="str">
        <f t="shared" si="205"/>
        <v>ene-18</v>
      </c>
      <c r="B6757" s="61">
        <v>43131</v>
      </c>
      <c r="C6757" s="47">
        <v>412</v>
      </c>
      <c r="D6757" s="63"/>
      <c r="E6757" s="64"/>
      <c r="F6757" s="65" t="s">
        <v>319</v>
      </c>
      <c r="G6757" s="66">
        <v>1.56</v>
      </c>
      <c r="H6757" s="67">
        <v>1225.8986890000001</v>
      </c>
      <c r="I6757" s="216">
        <v>1912.401955</v>
      </c>
      <c r="J6757" s="86">
        <v>30.919</v>
      </c>
      <c r="K6757" s="129">
        <f t="shared" si="206"/>
        <v>61.851998932695111</v>
      </c>
      <c r="L6757" s="60" t="str">
        <f>IFERROR(VLOOKUP(C6757,Planning!$C$6:$H$705,3,FALSE),"")</f>
        <v>WEWORK</v>
      </c>
      <c r="M6757" s="60" t="str">
        <f>IFERROR(VLOOKUP(C6757,Planning!$C$6:$H$705,5,FALSE),"")</f>
        <v>EC-Leon Dining Chair WW-CH-MEC-6849-A</v>
      </c>
      <c r="N6757" s="800" t="str">
        <f t="shared" si="207"/>
        <v>enero</v>
      </c>
    </row>
    <row r="6758" spans="1:14" ht="12.95" customHeight="1" x14ac:dyDescent="0.25">
      <c r="A6758" s="60" t="str">
        <f t="shared" si="205"/>
        <v>ene-18</v>
      </c>
      <c r="B6758" s="61">
        <v>43131</v>
      </c>
      <c r="C6758" s="47">
        <v>412</v>
      </c>
      <c r="D6758" s="63"/>
      <c r="E6758" s="64"/>
      <c r="F6758" s="65" t="s">
        <v>328</v>
      </c>
      <c r="G6758" s="66">
        <v>1.19</v>
      </c>
      <c r="H6758" s="67">
        <v>348.65001699999999</v>
      </c>
      <c r="I6758" s="216">
        <v>414.89352000000002</v>
      </c>
      <c r="J6758" s="86">
        <v>30.919</v>
      </c>
      <c r="K6758" s="129">
        <f t="shared" si="206"/>
        <v>13.418723762088037</v>
      </c>
      <c r="L6758" s="60" t="str">
        <f>IFERROR(VLOOKUP(C6758,Planning!$C$6:$H$705,3,FALSE),"")</f>
        <v>WEWORK</v>
      </c>
      <c r="M6758" s="60" t="str">
        <f>IFERROR(VLOOKUP(C6758,Planning!$C$6:$H$705,5,FALSE),"")</f>
        <v>EC-Leon Dining Chair WW-CH-MEC-6849-A</v>
      </c>
      <c r="N6758" s="800" t="str">
        <f t="shared" si="207"/>
        <v>enero</v>
      </c>
    </row>
    <row r="6759" spans="1:14" ht="12.95" customHeight="1" x14ac:dyDescent="0.25">
      <c r="A6759" s="60" t="str">
        <f t="shared" si="205"/>
        <v>ene-18</v>
      </c>
      <c r="B6759" s="61">
        <v>43131</v>
      </c>
      <c r="C6759" s="47">
        <v>412</v>
      </c>
      <c r="D6759" s="63"/>
      <c r="E6759" s="64"/>
      <c r="F6759" s="65" t="s">
        <v>878</v>
      </c>
      <c r="G6759" s="66">
        <v>0.5</v>
      </c>
      <c r="H6759" s="67">
        <v>1209.67</v>
      </c>
      <c r="I6759" s="216">
        <v>604.83500000000004</v>
      </c>
      <c r="J6759" s="86">
        <v>30.919</v>
      </c>
      <c r="K6759" s="129">
        <f t="shared" si="206"/>
        <v>19.561919855105277</v>
      </c>
      <c r="L6759" s="60" t="str">
        <f>IFERROR(VLOOKUP(C6759,Planning!$C$6:$H$705,3,FALSE),"")</f>
        <v>WEWORK</v>
      </c>
      <c r="M6759" s="60" t="str">
        <f>IFERROR(VLOOKUP(C6759,Planning!$C$6:$H$705,5,FALSE),"")</f>
        <v>EC-Leon Dining Chair WW-CH-MEC-6849-A</v>
      </c>
      <c r="N6759" s="800" t="str">
        <f t="shared" si="207"/>
        <v>enero</v>
      </c>
    </row>
    <row r="6760" spans="1:14" ht="12.95" customHeight="1" x14ac:dyDescent="0.25">
      <c r="A6760" s="60" t="str">
        <f t="shared" si="205"/>
        <v>ene-18</v>
      </c>
      <c r="B6760" s="61">
        <v>43131</v>
      </c>
      <c r="C6760" s="47">
        <v>412</v>
      </c>
      <c r="D6760" s="63"/>
      <c r="E6760" s="64"/>
      <c r="F6760" s="65" t="s">
        <v>327</v>
      </c>
      <c r="G6760" s="66">
        <v>6.75</v>
      </c>
      <c r="H6760" s="67">
        <v>1311.8284160000001</v>
      </c>
      <c r="I6760" s="216">
        <v>8854.8418079999992</v>
      </c>
      <c r="J6760" s="86">
        <v>30.919</v>
      </c>
      <c r="K6760" s="129">
        <f t="shared" si="206"/>
        <v>286.38836340114489</v>
      </c>
      <c r="L6760" s="60" t="str">
        <f>IFERROR(VLOOKUP(C6760,Planning!$C$6:$H$705,3,FALSE),"")</f>
        <v>WEWORK</v>
      </c>
      <c r="M6760" s="60" t="str">
        <f>IFERROR(VLOOKUP(C6760,Planning!$C$6:$H$705,5,FALSE),"")</f>
        <v>EC-Leon Dining Chair WW-CH-MEC-6849-A</v>
      </c>
      <c r="N6760" s="800" t="str">
        <f t="shared" si="207"/>
        <v>enero</v>
      </c>
    </row>
    <row r="6761" spans="1:14" ht="12.95" customHeight="1" x14ac:dyDescent="0.25">
      <c r="A6761" s="60" t="str">
        <f t="shared" si="205"/>
        <v>ene-18</v>
      </c>
      <c r="B6761" s="61">
        <v>43131</v>
      </c>
      <c r="C6761" s="47">
        <v>412</v>
      </c>
      <c r="D6761" s="63"/>
      <c r="E6761" s="64"/>
      <c r="F6761" s="65" t="s">
        <v>320</v>
      </c>
      <c r="G6761" s="66">
        <v>5.13</v>
      </c>
      <c r="H6761" s="67">
        <v>619.3682</v>
      </c>
      <c r="I6761" s="216">
        <v>3177.358866</v>
      </c>
      <c r="J6761" s="86">
        <v>30.919</v>
      </c>
      <c r="K6761" s="129">
        <f t="shared" si="206"/>
        <v>102.76395957178434</v>
      </c>
      <c r="L6761" s="60" t="str">
        <f>IFERROR(VLOOKUP(C6761,Planning!$C$6:$H$705,3,FALSE),"")</f>
        <v>WEWORK</v>
      </c>
      <c r="M6761" s="60" t="str">
        <f>IFERROR(VLOOKUP(C6761,Planning!$C$6:$H$705,5,FALSE),"")</f>
        <v>EC-Leon Dining Chair WW-CH-MEC-6849-A</v>
      </c>
      <c r="N6761" s="800" t="str">
        <f t="shared" si="207"/>
        <v>enero</v>
      </c>
    </row>
    <row r="6762" spans="1:14" ht="12.95" customHeight="1" x14ac:dyDescent="0.25">
      <c r="A6762" s="60" t="str">
        <f t="shared" si="205"/>
        <v>ene-18</v>
      </c>
      <c r="B6762" s="61">
        <v>43131</v>
      </c>
      <c r="C6762" s="47">
        <v>412</v>
      </c>
      <c r="D6762" s="63"/>
      <c r="E6762" s="64"/>
      <c r="F6762" s="65" t="s">
        <v>322</v>
      </c>
      <c r="G6762" s="66">
        <v>5.13</v>
      </c>
      <c r="H6762" s="67">
        <v>1315.6757459999999</v>
      </c>
      <c r="I6762" s="216">
        <v>6749.416577</v>
      </c>
      <c r="J6762" s="86">
        <v>30.919</v>
      </c>
      <c r="K6762" s="129">
        <f t="shared" si="206"/>
        <v>218.29349516478541</v>
      </c>
      <c r="L6762" s="60" t="str">
        <f>IFERROR(VLOOKUP(C6762,Planning!$C$6:$H$705,3,FALSE),"")</f>
        <v>WEWORK</v>
      </c>
      <c r="M6762" s="60" t="str">
        <f>IFERROR(VLOOKUP(C6762,Planning!$C$6:$H$705,5,FALSE),"")</f>
        <v>EC-Leon Dining Chair WW-CH-MEC-6849-A</v>
      </c>
      <c r="N6762" s="800" t="str">
        <f t="shared" si="207"/>
        <v>enero</v>
      </c>
    </row>
    <row r="6763" spans="1:14" ht="12.95" customHeight="1" x14ac:dyDescent="0.25">
      <c r="A6763" s="60" t="str">
        <f t="shared" si="205"/>
        <v>ene-18</v>
      </c>
      <c r="B6763" s="61">
        <v>43131</v>
      </c>
      <c r="C6763" s="47">
        <v>412</v>
      </c>
      <c r="D6763" s="63"/>
      <c r="E6763" s="64"/>
      <c r="F6763" s="65" t="s">
        <v>319</v>
      </c>
      <c r="G6763" s="66">
        <v>4.5599999999999996</v>
      </c>
      <c r="H6763" s="67">
        <v>1225.8986890000001</v>
      </c>
      <c r="I6763" s="216">
        <v>5590.0980220000001</v>
      </c>
      <c r="J6763" s="86">
        <v>30.919</v>
      </c>
      <c r="K6763" s="129">
        <f t="shared" si="206"/>
        <v>180.79815071638799</v>
      </c>
      <c r="L6763" s="60" t="str">
        <f>IFERROR(VLOOKUP(C6763,Planning!$C$6:$H$705,3,FALSE),"")</f>
        <v>WEWORK</v>
      </c>
      <c r="M6763" s="60" t="str">
        <f>IFERROR(VLOOKUP(C6763,Planning!$C$6:$H$705,5,FALSE),"")</f>
        <v>EC-Leon Dining Chair WW-CH-MEC-6849-A</v>
      </c>
      <c r="N6763" s="800" t="str">
        <f t="shared" si="207"/>
        <v>enero</v>
      </c>
    </row>
    <row r="6764" spans="1:14" ht="12.95" customHeight="1" x14ac:dyDescent="0.25">
      <c r="A6764" s="60" t="str">
        <f t="shared" si="205"/>
        <v>ene-18</v>
      </c>
      <c r="B6764" s="61">
        <v>43131</v>
      </c>
      <c r="C6764" s="47">
        <v>412</v>
      </c>
      <c r="D6764" s="63"/>
      <c r="E6764" s="64"/>
      <c r="F6764" s="65" t="s">
        <v>318</v>
      </c>
      <c r="G6764" s="66">
        <v>5.66</v>
      </c>
      <c r="H6764" s="67">
        <v>979.97469999999998</v>
      </c>
      <c r="I6764" s="216">
        <v>5546.6568020000004</v>
      </c>
      <c r="J6764" s="86">
        <v>30.919</v>
      </c>
      <c r="K6764" s="129">
        <f t="shared" si="206"/>
        <v>179.39314990782367</v>
      </c>
      <c r="L6764" s="60" t="str">
        <f>IFERROR(VLOOKUP(C6764,Planning!$C$6:$H$705,3,FALSE),"")</f>
        <v>WEWORK</v>
      </c>
      <c r="M6764" s="60" t="str">
        <f>IFERROR(VLOOKUP(C6764,Planning!$C$6:$H$705,5,FALSE),"")</f>
        <v>EC-Leon Dining Chair WW-CH-MEC-6849-A</v>
      </c>
      <c r="N6764" s="800" t="str">
        <f t="shared" si="207"/>
        <v>enero</v>
      </c>
    </row>
    <row r="6765" spans="1:14" ht="12.95" customHeight="1" x14ac:dyDescent="0.25">
      <c r="A6765" s="60" t="str">
        <f t="shared" si="205"/>
        <v>ene-18</v>
      </c>
      <c r="B6765" s="61">
        <v>43131</v>
      </c>
      <c r="C6765" s="47">
        <v>399</v>
      </c>
      <c r="D6765" s="63"/>
      <c r="E6765" s="64"/>
      <c r="F6765" s="65" t="s">
        <v>1937</v>
      </c>
      <c r="G6765" s="66">
        <v>0.09</v>
      </c>
      <c r="H6765" s="67">
        <v>709.748513</v>
      </c>
      <c r="I6765" s="216">
        <v>63.877366000000002</v>
      </c>
      <c r="J6765" s="86">
        <v>30.919</v>
      </c>
      <c r="K6765" s="129">
        <f t="shared" si="206"/>
        <v>2.0659583427665837</v>
      </c>
      <c r="L6765" s="60" t="str">
        <f>IFERROR(VLOOKUP(C6765,Planning!$C$6:$H$705,3,FALSE),"")</f>
        <v>WEWORK</v>
      </c>
      <c r="M6765" s="60" t="str">
        <f>IFERROR(VLOOKUP(C6765,Planning!$C$6:$H$705,5,FALSE),"")</f>
        <v>WC-Bonanza Chair-WW-CH-MEC-6850-B</v>
      </c>
      <c r="N6765" s="800" t="str">
        <f t="shared" si="207"/>
        <v>enero</v>
      </c>
    </row>
    <row r="6766" spans="1:14" ht="12.95" customHeight="1" x14ac:dyDescent="0.25">
      <c r="A6766" s="60" t="str">
        <f t="shared" si="205"/>
        <v>ene-18</v>
      </c>
      <c r="B6766" s="61">
        <v>43131</v>
      </c>
      <c r="C6766" s="47">
        <v>399</v>
      </c>
      <c r="D6766" s="63"/>
      <c r="E6766" s="64"/>
      <c r="F6766" s="65" t="s">
        <v>727</v>
      </c>
      <c r="G6766" s="66">
        <v>112.5</v>
      </c>
      <c r="H6766" s="67">
        <v>2.6708249999999998</v>
      </c>
      <c r="I6766" s="216">
        <v>300.467806</v>
      </c>
      <c r="J6766" s="86">
        <v>30.919</v>
      </c>
      <c r="K6766" s="129">
        <f t="shared" si="206"/>
        <v>9.7179018079498043</v>
      </c>
      <c r="L6766" s="60" t="str">
        <f>IFERROR(VLOOKUP(C6766,Planning!$C$6:$H$705,3,FALSE),"")</f>
        <v>WEWORK</v>
      </c>
      <c r="M6766" s="60" t="str">
        <f>IFERROR(VLOOKUP(C6766,Planning!$C$6:$H$705,5,FALSE),"")</f>
        <v>WC-Bonanza Chair-WW-CH-MEC-6850-B</v>
      </c>
      <c r="N6766" s="800" t="str">
        <f t="shared" si="207"/>
        <v>enero</v>
      </c>
    </row>
    <row r="6767" spans="1:14" ht="12.95" customHeight="1" x14ac:dyDescent="0.25">
      <c r="A6767" s="60" t="str">
        <f t="shared" si="205"/>
        <v>ene-18</v>
      </c>
      <c r="B6767" s="61">
        <v>43131</v>
      </c>
      <c r="C6767" s="47">
        <v>399</v>
      </c>
      <c r="D6767" s="63"/>
      <c r="E6767" s="64"/>
      <c r="F6767" s="65" t="s">
        <v>360</v>
      </c>
      <c r="G6767" s="66">
        <v>1.56</v>
      </c>
      <c r="H6767" s="67">
        <v>260.30998699999998</v>
      </c>
      <c r="I6767" s="216">
        <v>406.08357999999998</v>
      </c>
      <c r="J6767" s="86">
        <v>30.919</v>
      </c>
      <c r="K6767" s="129">
        <f t="shared" si="206"/>
        <v>13.133787638668778</v>
      </c>
      <c r="L6767" s="60" t="str">
        <f>IFERROR(VLOOKUP(C6767,Planning!$C$6:$H$705,3,FALSE),"")</f>
        <v>WEWORK</v>
      </c>
      <c r="M6767" s="60" t="str">
        <f>IFERROR(VLOOKUP(C6767,Planning!$C$6:$H$705,5,FALSE),"")</f>
        <v>WC-Bonanza Chair-WW-CH-MEC-6850-B</v>
      </c>
      <c r="N6767" s="800" t="str">
        <f t="shared" si="207"/>
        <v>enero</v>
      </c>
    </row>
    <row r="6768" spans="1:14" ht="12.95" customHeight="1" x14ac:dyDescent="0.25">
      <c r="A6768" s="60" t="str">
        <f t="shared" si="205"/>
        <v>ene-18</v>
      </c>
      <c r="B6768" s="61">
        <v>43131</v>
      </c>
      <c r="C6768" s="47">
        <v>399</v>
      </c>
      <c r="D6768" s="63"/>
      <c r="E6768" s="64"/>
      <c r="F6768" s="65" t="s">
        <v>324</v>
      </c>
      <c r="G6768" s="66">
        <v>1.56</v>
      </c>
      <c r="H6768" s="67">
        <v>947.80697299999997</v>
      </c>
      <c r="I6768" s="216">
        <v>1478.578878</v>
      </c>
      <c r="J6768" s="86">
        <v>30.919</v>
      </c>
      <c r="K6768" s="129">
        <f t="shared" si="206"/>
        <v>47.821044600407518</v>
      </c>
      <c r="L6768" s="60" t="str">
        <f>IFERROR(VLOOKUP(C6768,Planning!$C$6:$H$705,3,FALSE),"")</f>
        <v>WEWORK</v>
      </c>
      <c r="M6768" s="60" t="str">
        <f>IFERROR(VLOOKUP(C6768,Planning!$C$6:$H$705,5,FALSE),"")</f>
        <v>WC-Bonanza Chair-WW-CH-MEC-6850-B</v>
      </c>
      <c r="N6768" s="800" t="str">
        <f t="shared" si="207"/>
        <v>enero</v>
      </c>
    </row>
    <row r="6769" spans="1:14" ht="12.95" customHeight="1" x14ac:dyDescent="0.25">
      <c r="A6769" s="60" t="str">
        <f t="shared" si="205"/>
        <v>ene-18</v>
      </c>
      <c r="B6769" s="61">
        <v>43131</v>
      </c>
      <c r="C6769" s="47">
        <v>399</v>
      </c>
      <c r="D6769" s="63"/>
      <c r="E6769" s="64"/>
      <c r="F6769" s="65" t="s">
        <v>328</v>
      </c>
      <c r="G6769" s="66">
        <v>3</v>
      </c>
      <c r="H6769" s="67">
        <v>348.65001699999999</v>
      </c>
      <c r="I6769" s="216">
        <v>1045.950051</v>
      </c>
      <c r="J6769" s="86">
        <v>30.919</v>
      </c>
      <c r="K6769" s="129">
        <f t="shared" si="206"/>
        <v>33.828715385361754</v>
      </c>
      <c r="L6769" s="60" t="str">
        <f>IFERROR(VLOOKUP(C6769,Planning!$C$6:$H$705,3,FALSE),"")</f>
        <v>WEWORK</v>
      </c>
      <c r="M6769" s="60" t="str">
        <f>IFERROR(VLOOKUP(C6769,Planning!$C$6:$H$705,5,FALSE),"")</f>
        <v>WC-Bonanza Chair-WW-CH-MEC-6850-B</v>
      </c>
      <c r="N6769" s="800" t="str">
        <f t="shared" si="207"/>
        <v>enero</v>
      </c>
    </row>
    <row r="6770" spans="1:14" ht="12.95" customHeight="1" x14ac:dyDescent="0.25">
      <c r="A6770" s="60" t="str">
        <f t="shared" si="205"/>
        <v>ene-18</v>
      </c>
      <c r="B6770" s="61">
        <v>43131</v>
      </c>
      <c r="C6770" s="47">
        <v>399</v>
      </c>
      <c r="D6770" s="63"/>
      <c r="E6770" s="64"/>
      <c r="F6770" s="65" t="s">
        <v>397</v>
      </c>
      <c r="G6770" s="66">
        <v>1.5</v>
      </c>
      <c r="H6770" s="67">
        <v>941.893146</v>
      </c>
      <c r="I6770" s="216">
        <v>1412.8397190000001</v>
      </c>
      <c r="J6770" s="86">
        <v>30.919</v>
      </c>
      <c r="K6770" s="129">
        <f t="shared" si="206"/>
        <v>45.694871082505905</v>
      </c>
      <c r="L6770" s="60" t="str">
        <f>IFERROR(VLOOKUP(C6770,Planning!$C$6:$H$705,3,FALSE),"")</f>
        <v>WEWORK</v>
      </c>
      <c r="M6770" s="60" t="str">
        <f>IFERROR(VLOOKUP(C6770,Planning!$C$6:$H$705,5,FALSE),"")</f>
        <v>WC-Bonanza Chair-WW-CH-MEC-6850-B</v>
      </c>
      <c r="N6770" s="800" t="str">
        <f t="shared" si="207"/>
        <v>enero</v>
      </c>
    </row>
    <row r="6771" spans="1:14" ht="12.95" customHeight="1" x14ac:dyDescent="0.25">
      <c r="A6771" s="60" t="str">
        <f t="shared" si="205"/>
        <v>ene-18</v>
      </c>
      <c r="B6771" s="61">
        <v>43131</v>
      </c>
      <c r="C6771" s="47">
        <v>399</v>
      </c>
      <c r="D6771" s="63"/>
      <c r="E6771" s="64"/>
      <c r="F6771" s="65" t="s">
        <v>320</v>
      </c>
      <c r="G6771" s="66">
        <v>1.56</v>
      </c>
      <c r="H6771" s="67">
        <v>619.3682</v>
      </c>
      <c r="I6771" s="216">
        <v>966.21439199999998</v>
      </c>
      <c r="J6771" s="86">
        <v>30.919</v>
      </c>
      <c r="K6771" s="129">
        <f t="shared" si="206"/>
        <v>31.24985905106892</v>
      </c>
      <c r="L6771" s="60" t="str">
        <f>IFERROR(VLOOKUP(C6771,Planning!$C$6:$H$705,3,FALSE),"")</f>
        <v>WEWORK</v>
      </c>
      <c r="M6771" s="60" t="str">
        <f>IFERROR(VLOOKUP(C6771,Planning!$C$6:$H$705,5,FALSE),"")</f>
        <v>WC-Bonanza Chair-WW-CH-MEC-6850-B</v>
      </c>
      <c r="N6771" s="800" t="str">
        <f t="shared" si="207"/>
        <v>enero</v>
      </c>
    </row>
    <row r="6772" spans="1:14" ht="12.95" customHeight="1" x14ac:dyDescent="0.25">
      <c r="A6772" s="60" t="str">
        <f t="shared" si="205"/>
        <v>ene-18</v>
      </c>
      <c r="B6772" s="61">
        <v>43131</v>
      </c>
      <c r="C6772" s="47">
        <v>399</v>
      </c>
      <c r="D6772" s="63"/>
      <c r="E6772" s="64"/>
      <c r="F6772" s="65" t="s">
        <v>322</v>
      </c>
      <c r="G6772" s="66">
        <v>1.56</v>
      </c>
      <c r="H6772" s="67">
        <v>1315.6757459999999</v>
      </c>
      <c r="I6772" s="216">
        <v>2052.4541640000002</v>
      </c>
      <c r="J6772" s="86">
        <v>30.919</v>
      </c>
      <c r="K6772" s="129">
        <f t="shared" si="206"/>
        <v>66.381647660014877</v>
      </c>
      <c r="L6772" s="60" t="str">
        <f>IFERROR(VLOOKUP(C6772,Planning!$C$6:$H$705,3,FALSE),"")</f>
        <v>WEWORK</v>
      </c>
      <c r="M6772" s="60" t="str">
        <f>IFERROR(VLOOKUP(C6772,Planning!$C$6:$H$705,5,FALSE),"")</f>
        <v>WC-Bonanza Chair-WW-CH-MEC-6850-B</v>
      </c>
      <c r="N6772" s="800" t="str">
        <f t="shared" si="207"/>
        <v>enero</v>
      </c>
    </row>
    <row r="6773" spans="1:14" ht="12.95" customHeight="1" x14ac:dyDescent="0.25">
      <c r="A6773" s="60" t="str">
        <f t="shared" si="205"/>
        <v>ene-18</v>
      </c>
      <c r="B6773" s="61">
        <v>43131</v>
      </c>
      <c r="C6773" s="47">
        <v>399</v>
      </c>
      <c r="D6773" s="63"/>
      <c r="E6773" s="64"/>
      <c r="F6773" s="65" t="s">
        <v>319</v>
      </c>
      <c r="G6773" s="66">
        <v>3.13</v>
      </c>
      <c r="H6773" s="67">
        <v>1225.8986890000001</v>
      </c>
      <c r="I6773" s="216">
        <v>3837.0628969999998</v>
      </c>
      <c r="J6773" s="86">
        <v>30.919</v>
      </c>
      <c r="K6773" s="129">
        <f t="shared" si="206"/>
        <v>124.10048504156019</v>
      </c>
      <c r="L6773" s="60" t="str">
        <f>IFERROR(VLOOKUP(C6773,Planning!$C$6:$H$705,3,FALSE),"")</f>
        <v>WEWORK</v>
      </c>
      <c r="M6773" s="60" t="str">
        <f>IFERROR(VLOOKUP(C6773,Planning!$C$6:$H$705,5,FALSE),"")</f>
        <v>WC-Bonanza Chair-WW-CH-MEC-6850-B</v>
      </c>
      <c r="N6773" s="800" t="str">
        <f t="shared" si="207"/>
        <v>enero</v>
      </c>
    </row>
    <row r="6774" spans="1:14" ht="12.95" customHeight="1" x14ac:dyDescent="0.25">
      <c r="A6774" s="60" t="str">
        <f t="shared" si="205"/>
        <v>ene-18</v>
      </c>
      <c r="B6774" s="61">
        <v>43131</v>
      </c>
      <c r="C6774" s="47">
        <v>398</v>
      </c>
      <c r="D6774" s="63"/>
      <c r="E6774" s="64"/>
      <c r="F6774" s="65" t="s">
        <v>1937</v>
      </c>
      <c r="G6774" s="66">
        <v>-0.09</v>
      </c>
      <c r="H6774" s="67">
        <v>709.748513</v>
      </c>
      <c r="I6774" s="216">
        <v>-63.877366000000002</v>
      </c>
      <c r="J6774" s="86">
        <v>30.919</v>
      </c>
      <c r="K6774" s="129">
        <f t="shared" si="206"/>
        <v>-2.0659583427665837</v>
      </c>
      <c r="L6774" s="60" t="str">
        <f>IFERROR(VLOOKUP(C6774,Planning!$C$6:$H$705,3,FALSE),"")</f>
        <v>WEWORK</v>
      </c>
      <c r="M6774" s="60" t="str">
        <f>IFERROR(VLOOKUP(C6774,Planning!$C$6:$H$705,5,FALSE),"")</f>
        <v>WC-Bonanza Chair-WW-CH-MEC-6850-A</v>
      </c>
      <c r="N6774" s="800" t="str">
        <f t="shared" si="207"/>
        <v>enero</v>
      </c>
    </row>
    <row r="6775" spans="1:14" ht="12.95" customHeight="1" x14ac:dyDescent="0.25">
      <c r="A6775" s="60" t="str">
        <f t="shared" si="205"/>
        <v>ene-18</v>
      </c>
      <c r="B6775" s="61">
        <v>43131</v>
      </c>
      <c r="C6775" s="47">
        <v>398</v>
      </c>
      <c r="D6775" s="63"/>
      <c r="E6775" s="64"/>
      <c r="F6775" s="65" t="s">
        <v>727</v>
      </c>
      <c r="G6775" s="66">
        <v>-112.5</v>
      </c>
      <c r="H6775" s="67">
        <v>2.6708249999999998</v>
      </c>
      <c r="I6775" s="216">
        <v>-300.46781199999998</v>
      </c>
      <c r="J6775" s="86">
        <v>30.919</v>
      </c>
      <c r="K6775" s="129">
        <f t="shared" si="206"/>
        <v>-9.7179020020052391</v>
      </c>
      <c r="L6775" s="60" t="str">
        <f>IFERROR(VLOOKUP(C6775,Planning!$C$6:$H$705,3,FALSE),"")</f>
        <v>WEWORK</v>
      </c>
      <c r="M6775" s="60" t="str">
        <f>IFERROR(VLOOKUP(C6775,Planning!$C$6:$H$705,5,FALSE),"")</f>
        <v>WC-Bonanza Chair-WW-CH-MEC-6850-A</v>
      </c>
      <c r="N6775" s="800" t="str">
        <f t="shared" si="207"/>
        <v>enero</v>
      </c>
    </row>
    <row r="6776" spans="1:14" ht="12.95" customHeight="1" x14ac:dyDescent="0.25">
      <c r="A6776" s="60" t="str">
        <f t="shared" si="205"/>
        <v>ene-18</v>
      </c>
      <c r="B6776" s="61">
        <v>43131</v>
      </c>
      <c r="C6776" s="47">
        <v>398</v>
      </c>
      <c r="D6776" s="63"/>
      <c r="E6776" s="64"/>
      <c r="F6776" s="65" t="s">
        <v>360</v>
      </c>
      <c r="G6776" s="66">
        <v>-1.56</v>
      </c>
      <c r="H6776" s="67">
        <v>260.30998699999998</v>
      </c>
      <c r="I6776" s="216">
        <v>-406.08357999999998</v>
      </c>
      <c r="J6776" s="86">
        <v>30.919</v>
      </c>
      <c r="K6776" s="129">
        <f t="shared" si="206"/>
        <v>-13.133787638668778</v>
      </c>
      <c r="L6776" s="60" t="str">
        <f>IFERROR(VLOOKUP(C6776,Planning!$C$6:$H$705,3,FALSE),"")</f>
        <v>WEWORK</v>
      </c>
      <c r="M6776" s="60" t="str">
        <f>IFERROR(VLOOKUP(C6776,Planning!$C$6:$H$705,5,FALSE),"")</f>
        <v>WC-Bonanza Chair-WW-CH-MEC-6850-A</v>
      </c>
      <c r="N6776" s="800" t="str">
        <f t="shared" si="207"/>
        <v>enero</v>
      </c>
    </row>
    <row r="6777" spans="1:14" ht="12.95" customHeight="1" x14ac:dyDescent="0.25">
      <c r="A6777" s="60" t="str">
        <f t="shared" si="205"/>
        <v>ene-18</v>
      </c>
      <c r="B6777" s="61">
        <v>43131</v>
      </c>
      <c r="C6777" s="47">
        <v>398</v>
      </c>
      <c r="D6777" s="63"/>
      <c r="E6777" s="64"/>
      <c r="F6777" s="65" t="s">
        <v>324</v>
      </c>
      <c r="G6777" s="66">
        <v>-1.56</v>
      </c>
      <c r="H6777" s="67">
        <v>947.80697299999997</v>
      </c>
      <c r="I6777" s="216">
        <v>-1478.578878</v>
      </c>
      <c r="J6777" s="86">
        <v>30.919</v>
      </c>
      <c r="K6777" s="129">
        <f t="shared" si="206"/>
        <v>-47.821044600407518</v>
      </c>
      <c r="L6777" s="60" t="str">
        <f>IFERROR(VLOOKUP(C6777,Planning!$C$6:$H$705,3,FALSE),"")</f>
        <v>WEWORK</v>
      </c>
      <c r="M6777" s="60" t="str">
        <f>IFERROR(VLOOKUP(C6777,Planning!$C$6:$H$705,5,FALSE),"")</f>
        <v>WC-Bonanza Chair-WW-CH-MEC-6850-A</v>
      </c>
      <c r="N6777" s="800" t="str">
        <f t="shared" si="207"/>
        <v>enero</v>
      </c>
    </row>
    <row r="6778" spans="1:14" ht="12.95" customHeight="1" x14ac:dyDescent="0.25">
      <c r="A6778" s="60" t="str">
        <f t="shared" si="205"/>
        <v>ene-18</v>
      </c>
      <c r="B6778" s="61">
        <v>43131</v>
      </c>
      <c r="C6778" s="47">
        <v>398</v>
      </c>
      <c r="D6778" s="63"/>
      <c r="E6778" s="64"/>
      <c r="F6778" s="65" t="s">
        <v>328</v>
      </c>
      <c r="G6778" s="66">
        <v>-3</v>
      </c>
      <c r="H6778" s="67">
        <v>348.65001699999999</v>
      </c>
      <c r="I6778" s="216">
        <v>-1045.950051</v>
      </c>
      <c r="J6778" s="86">
        <v>30.919</v>
      </c>
      <c r="K6778" s="129">
        <f t="shared" si="206"/>
        <v>-33.828715385361754</v>
      </c>
      <c r="L6778" s="60" t="str">
        <f>IFERROR(VLOOKUP(C6778,Planning!$C$6:$H$705,3,FALSE),"")</f>
        <v>WEWORK</v>
      </c>
      <c r="M6778" s="60" t="str">
        <f>IFERROR(VLOOKUP(C6778,Planning!$C$6:$H$705,5,FALSE),"")</f>
        <v>WC-Bonanza Chair-WW-CH-MEC-6850-A</v>
      </c>
      <c r="N6778" s="800" t="str">
        <f t="shared" si="207"/>
        <v>enero</v>
      </c>
    </row>
    <row r="6779" spans="1:14" ht="12.95" customHeight="1" x14ac:dyDescent="0.25">
      <c r="A6779" s="60" t="str">
        <f t="shared" si="205"/>
        <v>ene-18</v>
      </c>
      <c r="B6779" s="61">
        <v>43131</v>
      </c>
      <c r="C6779" s="47">
        <v>398</v>
      </c>
      <c r="D6779" s="63"/>
      <c r="E6779" s="64"/>
      <c r="F6779" s="65" t="s">
        <v>397</v>
      </c>
      <c r="G6779" s="66">
        <v>-1.5</v>
      </c>
      <c r="H6779" s="67">
        <v>941.893146</v>
      </c>
      <c r="I6779" s="216">
        <v>-1412.8397190000001</v>
      </c>
      <c r="J6779" s="86">
        <v>30.919</v>
      </c>
      <c r="K6779" s="129">
        <f t="shared" si="206"/>
        <v>-45.694871082505905</v>
      </c>
      <c r="L6779" s="60" t="str">
        <f>IFERROR(VLOOKUP(C6779,Planning!$C$6:$H$705,3,FALSE),"")</f>
        <v>WEWORK</v>
      </c>
      <c r="M6779" s="60" t="str">
        <f>IFERROR(VLOOKUP(C6779,Planning!$C$6:$H$705,5,FALSE),"")</f>
        <v>WC-Bonanza Chair-WW-CH-MEC-6850-A</v>
      </c>
      <c r="N6779" s="800" t="str">
        <f t="shared" si="207"/>
        <v>enero</v>
      </c>
    </row>
    <row r="6780" spans="1:14" ht="12.95" customHeight="1" x14ac:dyDescent="0.25">
      <c r="A6780" s="60" t="str">
        <f t="shared" si="205"/>
        <v>ene-18</v>
      </c>
      <c r="B6780" s="61">
        <v>43131</v>
      </c>
      <c r="C6780" s="47">
        <v>398</v>
      </c>
      <c r="D6780" s="63"/>
      <c r="E6780" s="64"/>
      <c r="F6780" s="65" t="s">
        <v>320</v>
      </c>
      <c r="G6780" s="66">
        <v>-1.56</v>
      </c>
      <c r="H6780" s="67">
        <v>619.3682</v>
      </c>
      <c r="I6780" s="216">
        <v>-966.21439199999998</v>
      </c>
      <c r="J6780" s="86">
        <v>30.919</v>
      </c>
      <c r="K6780" s="129">
        <f t="shared" si="206"/>
        <v>-31.24985905106892</v>
      </c>
      <c r="L6780" s="60" t="str">
        <f>IFERROR(VLOOKUP(C6780,Planning!$C$6:$H$705,3,FALSE),"")</f>
        <v>WEWORK</v>
      </c>
      <c r="M6780" s="60" t="str">
        <f>IFERROR(VLOOKUP(C6780,Planning!$C$6:$H$705,5,FALSE),"")</f>
        <v>WC-Bonanza Chair-WW-CH-MEC-6850-A</v>
      </c>
      <c r="N6780" s="800" t="str">
        <f t="shared" si="207"/>
        <v>enero</v>
      </c>
    </row>
    <row r="6781" spans="1:14" ht="12.95" customHeight="1" x14ac:dyDescent="0.25">
      <c r="A6781" s="60" t="str">
        <f t="shared" si="205"/>
        <v>ene-18</v>
      </c>
      <c r="B6781" s="61">
        <v>43131</v>
      </c>
      <c r="C6781" s="47">
        <v>398</v>
      </c>
      <c r="D6781" s="63"/>
      <c r="E6781" s="64"/>
      <c r="F6781" s="65" t="s">
        <v>322</v>
      </c>
      <c r="G6781" s="66">
        <v>-1.56</v>
      </c>
      <c r="H6781" s="67">
        <v>1315.6757459999999</v>
      </c>
      <c r="I6781" s="216">
        <v>-2052.4541640000002</v>
      </c>
      <c r="J6781" s="86">
        <v>30.919</v>
      </c>
      <c r="K6781" s="129">
        <f t="shared" si="206"/>
        <v>-66.381647660014877</v>
      </c>
      <c r="L6781" s="60" t="str">
        <f>IFERROR(VLOOKUP(C6781,Planning!$C$6:$H$705,3,FALSE),"")</f>
        <v>WEWORK</v>
      </c>
      <c r="M6781" s="60" t="str">
        <f>IFERROR(VLOOKUP(C6781,Planning!$C$6:$H$705,5,FALSE),"")</f>
        <v>WC-Bonanza Chair-WW-CH-MEC-6850-A</v>
      </c>
      <c r="N6781" s="800" t="str">
        <f t="shared" si="207"/>
        <v>enero</v>
      </c>
    </row>
    <row r="6782" spans="1:14" ht="12.95" customHeight="1" x14ac:dyDescent="0.25">
      <c r="A6782" s="60" t="str">
        <f t="shared" si="205"/>
        <v>ene-18</v>
      </c>
      <c r="B6782" s="61">
        <v>43131</v>
      </c>
      <c r="C6782" s="47">
        <v>398</v>
      </c>
      <c r="D6782" s="63"/>
      <c r="E6782" s="64"/>
      <c r="F6782" s="65" t="s">
        <v>319</v>
      </c>
      <c r="G6782" s="66">
        <v>-3.13</v>
      </c>
      <c r="H6782" s="67">
        <v>1225.8986890000001</v>
      </c>
      <c r="I6782" s="216">
        <v>-3837.0628969999998</v>
      </c>
      <c r="J6782" s="86">
        <v>30.919</v>
      </c>
      <c r="K6782" s="129">
        <f t="shared" si="206"/>
        <v>-124.10048504156019</v>
      </c>
      <c r="L6782" s="60" t="str">
        <f>IFERROR(VLOOKUP(C6782,Planning!$C$6:$H$705,3,FALSE),"")</f>
        <v>WEWORK</v>
      </c>
      <c r="M6782" s="60" t="str">
        <f>IFERROR(VLOOKUP(C6782,Planning!$C$6:$H$705,5,FALSE),"")</f>
        <v>WC-Bonanza Chair-WW-CH-MEC-6850-A</v>
      </c>
      <c r="N6782" s="800" t="str">
        <f t="shared" si="207"/>
        <v>enero</v>
      </c>
    </row>
    <row r="6783" spans="1:14" ht="12.95" customHeight="1" x14ac:dyDescent="0.25">
      <c r="A6783" s="60" t="str">
        <f t="shared" si="205"/>
        <v>ene-18</v>
      </c>
      <c r="B6783" s="61">
        <v>43131</v>
      </c>
      <c r="C6783" s="47">
        <v>398</v>
      </c>
      <c r="D6783" s="63"/>
      <c r="E6783" s="64"/>
      <c r="F6783" s="65" t="s">
        <v>1937</v>
      </c>
      <c r="G6783" s="66">
        <v>0.09</v>
      </c>
      <c r="H6783" s="67">
        <v>709.748513</v>
      </c>
      <c r="I6783" s="216">
        <v>63.877366000000002</v>
      </c>
      <c r="J6783" s="86">
        <v>30.919</v>
      </c>
      <c r="K6783" s="129">
        <f t="shared" si="206"/>
        <v>2.0659583427665837</v>
      </c>
      <c r="L6783" s="60" t="str">
        <f>IFERROR(VLOOKUP(C6783,Planning!$C$6:$H$705,3,FALSE),"")</f>
        <v>WEWORK</v>
      </c>
      <c r="M6783" s="60" t="str">
        <f>IFERROR(VLOOKUP(C6783,Planning!$C$6:$H$705,5,FALSE),"")</f>
        <v>WC-Bonanza Chair-WW-CH-MEC-6850-A</v>
      </c>
      <c r="N6783" s="800" t="str">
        <f t="shared" si="207"/>
        <v>enero</v>
      </c>
    </row>
    <row r="6784" spans="1:14" ht="12.95" customHeight="1" x14ac:dyDescent="0.25">
      <c r="A6784" s="60" t="str">
        <f t="shared" si="205"/>
        <v>ene-18</v>
      </c>
      <c r="B6784" s="61">
        <v>43131</v>
      </c>
      <c r="C6784" s="47">
        <v>398</v>
      </c>
      <c r="D6784" s="63"/>
      <c r="E6784" s="64"/>
      <c r="F6784" s="65" t="s">
        <v>727</v>
      </c>
      <c r="G6784" s="66">
        <v>112.5</v>
      </c>
      <c r="H6784" s="67">
        <v>2.6708249999999998</v>
      </c>
      <c r="I6784" s="216">
        <v>300.467806</v>
      </c>
      <c r="J6784" s="86">
        <v>30.919</v>
      </c>
      <c r="K6784" s="129">
        <f t="shared" si="206"/>
        <v>9.7179018079498043</v>
      </c>
      <c r="L6784" s="60" t="str">
        <f>IFERROR(VLOOKUP(C6784,Planning!$C$6:$H$705,3,FALSE),"")</f>
        <v>WEWORK</v>
      </c>
      <c r="M6784" s="60" t="str">
        <f>IFERROR(VLOOKUP(C6784,Planning!$C$6:$H$705,5,FALSE),"")</f>
        <v>WC-Bonanza Chair-WW-CH-MEC-6850-A</v>
      </c>
      <c r="N6784" s="800" t="str">
        <f t="shared" si="207"/>
        <v>enero</v>
      </c>
    </row>
    <row r="6785" spans="1:14" ht="12.95" customHeight="1" x14ac:dyDescent="0.25">
      <c r="A6785" s="60" t="str">
        <f t="shared" si="205"/>
        <v>ene-18</v>
      </c>
      <c r="B6785" s="61">
        <v>43131</v>
      </c>
      <c r="C6785" s="47">
        <v>398</v>
      </c>
      <c r="D6785" s="63"/>
      <c r="E6785" s="64"/>
      <c r="F6785" s="65" t="s">
        <v>360</v>
      </c>
      <c r="G6785" s="66">
        <v>1.56</v>
      </c>
      <c r="H6785" s="67">
        <v>260.30998699999998</v>
      </c>
      <c r="I6785" s="216">
        <v>406.08357999999998</v>
      </c>
      <c r="J6785" s="86">
        <v>30.919</v>
      </c>
      <c r="K6785" s="129">
        <f t="shared" si="206"/>
        <v>13.133787638668778</v>
      </c>
      <c r="L6785" s="60" t="str">
        <f>IFERROR(VLOOKUP(C6785,Planning!$C$6:$H$705,3,FALSE),"")</f>
        <v>WEWORK</v>
      </c>
      <c r="M6785" s="60" t="str">
        <f>IFERROR(VLOOKUP(C6785,Planning!$C$6:$H$705,5,FALSE),"")</f>
        <v>WC-Bonanza Chair-WW-CH-MEC-6850-A</v>
      </c>
      <c r="N6785" s="800" t="str">
        <f t="shared" si="207"/>
        <v>enero</v>
      </c>
    </row>
    <row r="6786" spans="1:14" ht="12.95" customHeight="1" x14ac:dyDescent="0.25">
      <c r="A6786" s="60" t="str">
        <f t="shared" si="205"/>
        <v>ene-18</v>
      </c>
      <c r="B6786" s="61">
        <v>43131</v>
      </c>
      <c r="C6786" s="47">
        <v>398</v>
      </c>
      <c r="D6786" s="63"/>
      <c r="E6786" s="64"/>
      <c r="F6786" s="65" t="s">
        <v>324</v>
      </c>
      <c r="G6786" s="66">
        <v>1.56</v>
      </c>
      <c r="H6786" s="67">
        <v>947.80697299999997</v>
      </c>
      <c r="I6786" s="216">
        <v>1478.578878</v>
      </c>
      <c r="J6786" s="86">
        <v>30.919</v>
      </c>
      <c r="K6786" s="129">
        <f t="shared" si="206"/>
        <v>47.821044600407518</v>
      </c>
      <c r="L6786" s="60" t="str">
        <f>IFERROR(VLOOKUP(C6786,Planning!$C$6:$H$705,3,FALSE),"")</f>
        <v>WEWORK</v>
      </c>
      <c r="M6786" s="60" t="str">
        <f>IFERROR(VLOOKUP(C6786,Planning!$C$6:$H$705,5,FALSE),"")</f>
        <v>WC-Bonanza Chair-WW-CH-MEC-6850-A</v>
      </c>
      <c r="N6786" s="800" t="str">
        <f t="shared" si="207"/>
        <v>enero</v>
      </c>
    </row>
    <row r="6787" spans="1:14" ht="12.95" customHeight="1" x14ac:dyDescent="0.25">
      <c r="A6787" s="60" t="str">
        <f t="shared" si="205"/>
        <v>ene-18</v>
      </c>
      <c r="B6787" s="61">
        <v>43131</v>
      </c>
      <c r="C6787" s="47">
        <v>398</v>
      </c>
      <c r="D6787" s="63"/>
      <c r="E6787" s="64"/>
      <c r="F6787" s="65" t="s">
        <v>328</v>
      </c>
      <c r="G6787" s="66">
        <v>3</v>
      </c>
      <c r="H6787" s="67">
        <v>348.65001699999999</v>
      </c>
      <c r="I6787" s="216">
        <v>1045.950051</v>
      </c>
      <c r="J6787" s="86">
        <v>30.919</v>
      </c>
      <c r="K6787" s="129">
        <f t="shared" si="206"/>
        <v>33.828715385361754</v>
      </c>
      <c r="L6787" s="60" t="str">
        <f>IFERROR(VLOOKUP(C6787,Planning!$C$6:$H$705,3,FALSE),"")</f>
        <v>WEWORK</v>
      </c>
      <c r="M6787" s="60" t="str">
        <f>IFERROR(VLOOKUP(C6787,Planning!$C$6:$H$705,5,FALSE),"")</f>
        <v>WC-Bonanza Chair-WW-CH-MEC-6850-A</v>
      </c>
      <c r="N6787" s="800" t="str">
        <f t="shared" si="207"/>
        <v>enero</v>
      </c>
    </row>
    <row r="6788" spans="1:14" ht="12.95" customHeight="1" x14ac:dyDescent="0.25">
      <c r="A6788" s="60" t="str">
        <f t="shared" si="205"/>
        <v>ene-18</v>
      </c>
      <c r="B6788" s="61">
        <v>43131</v>
      </c>
      <c r="C6788" s="47">
        <v>398</v>
      </c>
      <c r="D6788" s="63"/>
      <c r="E6788" s="64"/>
      <c r="F6788" s="65" t="s">
        <v>397</v>
      </c>
      <c r="G6788" s="66">
        <v>1.5</v>
      </c>
      <c r="H6788" s="67">
        <v>941.893146</v>
      </c>
      <c r="I6788" s="216">
        <v>1412.8397190000001</v>
      </c>
      <c r="J6788" s="86">
        <v>30.919</v>
      </c>
      <c r="K6788" s="129">
        <f t="shared" si="206"/>
        <v>45.694871082505905</v>
      </c>
      <c r="L6788" s="60" t="str">
        <f>IFERROR(VLOOKUP(C6788,Planning!$C$6:$H$705,3,FALSE),"")</f>
        <v>WEWORK</v>
      </c>
      <c r="M6788" s="60" t="str">
        <f>IFERROR(VLOOKUP(C6788,Planning!$C$6:$H$705,5,FALSE),"")</f>
        <v>WC-Bonanza Chair-WW-CH-MEC-6850-A</v>
      </c>
      <c r="N6788" s="800" t="str">
        <f t="shared" si="207"/>
        <v>enero</v>
      </c>
    </row>
    <row r="6789" spans="1:14" ht="12.95" customHeight="1" x14ac:dyDescent="0.25">
      <c r="A6789" s="60" t="str">
        <f t="shared" si="205"/>
        <v>ene-18</v>
      </c>
      <c r="B6789" s="61">
        <v>43131</v>
      </c>
      <c r="C6789" s="47">
        <v>398</v>
      </c>
      <c r="D6789" s="63"/>
      <c r="E6789" s="64"/>
      <c r="F6789" s="65" t="s">
        <v>320</v>
      </c>
      <c r="G6789" s="66">
        <v>1.56</v>
      </c>
      <c r="H6789" s="67">
        <v>619.3682</v>
      </c>
      <c r="I6789" s="216">
        <v>966.21439199999998</v>
      </c>
      <c r="J6789" s="86">
        <v>30.919</v>
      </c>
      <c r="K6789" s="129">
        <f t="shared" si="206"/>
        <v>31.24985905106892</v>
      </c>
      <c r="L6789" s="60" t="str">
        <f>IFERROR(VLOOKUP(C6789,Planning!$C$6:$H$705,3,FALSE),"")</f>
        <v>WEWORK</v>
      </c>
      <c r="M6789" s="60" t="str">
        <f>IFERROR(VLOOKUP(C6789,Planning!$C$6:$H$705,5,FALSE),"")</f>
        <v>WC-Bonanza Chair-WW-CH-MEC-6850-A</v>
      </c>
      <c r="N6789" s="800" t="str">
        <f t="shared" si="207"/>
        <v>enero</v>
      </c>
    </row>
    <row r="6790" spans="1:14" ht="12.95" customHeight="1" x14ac:dyDescent="0.25">
      <c r="A6790" s="60" t="str">
        <f t="shared" si="205"/>
        <v>ene-18</v>
      </c>
      <c r="B6790" s="61">
        <v>43131</v>
      </c>
      <c r="C6790" s="47">
        <v>398</v>
      </c>
      <c r="D6790" s="63"/>
      <c r="E6790" s="64"/>
      <c r="F6790" s="65" t="s">
        <v>322</v>
      </c>
      <c r="G6790" s="66">
        <v>1.56</v>
      </c>
      <c r="H6790" s="67">
        <v>1315.6757459999999</v>
      </c>
      <c r="I6790" s="216">
        <v>2052.4541640000002</v>
      </c>
      <c r="J6790" s="86">
        <v>30.919</v>
      </c>
      <c r="K6790" s="129">
        <f t="shared" si="206"/>
        <v>66.381647660014877</v>
      </c>
      <c r="L6790" s="60" t="str">
        <f>IFERROR(VLOOKUP(C6790,Planning!$C$6:$H$705,3,FALSE),"")</f>
        <v>WEWORK</v>
      </c>
      <c r="M6790" s="60" t="str">
        <f>IFERROR(VLOOKUP(C6790,Planning!$C$6:$H$705,5,FALSE),"")</f>
        <v>WC-Bonanza Chair-WW-CH-MEC-6850-A</v>
      </c>
      <c r="N6790" s="800" t="str">
        <f t="shared" si="207"/>
        <v>enero</v>
      </c>
    </row>
    <row r="6791" spans="1:14" ht="12.95" customHeight="1" x14ac:dyDescent="0.25">
      <c r="A6791" s="60" t="str">
        <f t="shared" si="205"/>
        <v>ene-18</v>
      </c>
      <c r="B6791" s="61">
        <v>43131</v>
      </c>
      <c r="C6791" s="47">
        <v>398</v>
      </c>
      <c r="D6791" s="63"/>
      <c r="E6791" s="64"/>
      <c r="F6791" s="65" t="s">
        <v>319</v>
      </c>
      <c r="G6791" s="66">
        <v>3.13</v>
      </c>
      <c r="H6791" s="67">
        <v>1225.8986890000001</v>
      </c>
      <c r="I6791" s="216">
        <v>3837.0628969999998</v>
      </c>
      <c r="J6791" s="86">
        <v>30.919</v>
      </c>
      <c r="K6791" s="129">
        <f t="shared" si="206"/>
        <v>124.10048504156019</v>
      </c>
      <c r="L6791" s="60" t="str">
        <f>IFERROR(VLOOKUP(C6791,Planning!$C$6:$H$705,3,FALSE),"")</f>
        <v>WEWORK</v>
      </c>
      <c r="M6791" s="60" t="str">
        <f>IFERROR(VLOOKUP(C6791,Planning!$C$6:$H$705,5,FALSE),"")</f>
        <v>WC-Bonanza Chair-WW-CH-MEC-6850-A</v>
      </c>
      <c r="N6791" s="800" t="str">
        <f t="shared" si="207"/>
        <v>enero</v>
      </c>
    </row>
    <row r="6792" spans="1:14" ht="12.95" customHeight="1" x14ac:dyDescent="0.25">
      <c r="A6792" s="60" t="str">
        <f t="shared" si="205"/>
        <v>ene-18</v>
      </c>
      <c r="B6792" s="61">
        <v>43131</v>
      </c>
      <c r="C6792" s="47">
        <v>398</v>
      </c>
      <c r="D6792" s="63"/>
      <c r="E6792" s="64"/>
      <c r="F6792" s="65" t="s">
        <v>1937</v>
      </c>
      <c r="G6792" s="66">
        <v>0.09</v>
      </c>
      <c r="H6792" s="67">
        <v>709.748513</v>
      </c>
      <c r="I6792" s="216">
        <v>63.877366000000002</v>
      </c>
      <c r="J6792" s="86">
        <v>30.919</v>
      </c>
      <c r="K6792" s="129">
        <f t="shared" si="206"/>
        <v>2.0659583427665837</v>
      </c>
      <c r="L6792" s="60" t="str">
        <f>IFERROR(VLOOKUP(C6792,Planning!$C$6:$H$705,3,FALSE),"")</f>
        <v>WEWORK</v>
      </c>
      <c r="M6792" s="60" t="str">
        <f>IFERROR(VLOOKUP(C6792,Planning!$C$6:$H$705,5,FALSE),"")</f>
        <v>WC-Bonanza Chair-WW-CH-MEC-6850-A</v>
      </c>
      <c r="N6792" s="800" t="str">
        <f t="shared" si="207"/>
        <v>enero</v>
      </c>
    </row>
    <row r="6793" spans="1:14" ht="12.95" customHeight="1" x14ac:dyDescent="0.25">
      <c r="A6793" s="60" t="str">
        <f t="shared" si="205"/>
        <v>ene-18</v>
      </c>
      <c r="B6793" s="61">
        <v>43131</v>
      </c>
      <c r="C6793" s="47">
        <v>398</v>
      </c>
      <c r="D6793" s="63"/>
      <c r="E6793" s="64"/>
      <c r="F6793" s="65" t="s">
        <v>727</v>
      </c>
      <c r="G6793" s="66">
        <v>112.5</v>
      </c>
      <c r="H6793" s="67">
        <v>2.6708249999999998</v>
      </c>
      <c r="I6793" s="216">
        <v>300.467806</v>
      </c>
      <c r="J6793" s="86">
        <v>30.919</v>
      </c>
      <c r="K6793" s="129">
        <f t="shared" si="206"/>
        <v>9.7179018079498043</v>
      </c>
      <c r="L6793" s="60" t="str">
        <f>IFERROR(VLOOKUP(C6793,Planning!$C$6:$H$705,3,FALSE),"")</f>
        <v>WEWORK</v>
      </c>
      <c r="M6793" s="60" t="str">
        <f>IFERROR(VLOOKUP(C6793,Planning!$C$6:$H$705,5,FALSE),"")</f>
        <v>WC-Bonanza Chair-WW-CH-MEC-6850-A</v>
      </c>
      <c r="N6793" s="800" t="str">
        <f t="shared" si="207"/>
        <v>enero</v>
      </c>
    </row>
    <row r="6794" spans="1:14" ht="12.95" customHeight="1" x14ac:dyDescent="0.25">
      <c r="A6794" s="60" t="str">
        <f t="shared" si="205"/>
        <v>ene-18</v>
      </c>
      <c r="B6794" s="61">
        <v>43131</v>
      </c>
      <c r="C6794" s="47">
        <v>398</v>
      </c>
      <c r="D6794" s="63"/>
      <c r="E6794" s="64"/>
      <c r="F6794" s="65" t="s">
        <v>360</v>
      </c>
      <c r="G6794" s="66">
        <v>1.56</v>
      </c>
      <c r="H6794" s="67">
        <v>260.30998699999998</v>
      </c>
      <c r="I6794" s="216">
        <v>406.08357999999998</v>
      </c>
      <c r="J6794" s="86">
        <v>30.919</v>
      </c>
      <c r="K6794" s="129">
        <f t="shared" si="206"/>
        <v>13.133787638668778</v>
      </c>
      <c r="L6794" s="60" t="str">
        <f>IFERROR(VLOOKUP(C6794,Planning!$C$6:$H$705,3,FALSE),"")</f>
        <v>WEWORK</v>
      </c>
      <c r="M6794" s="60" t="str">
        <f>IFERROR(VLOOKUP(C6794,Planning!$C$6:$H$705,5,FALSE),"")</f>
        <v>WC-Bonanza Chair-WW-CH-MEC-6850-A</v>
      </c>
      <c r="N6794" s="800" t="str">
        <f t="shared" si="207"/>
        <v>enero</v>
      </c>
    </row>
    <row r="6795" spans="1:14" ht="12.95" customHeight="1" x14ac:dyDescent="0.25">
      <c r="A6795" s="60" t="str">
        <f t="shared" si="205"/>
        <v>ene-18</v>
      </c>
      <c r="B6795" s="61">
        <v>43131</v>
      </c>
      <c r="C6795" s="47">
        <v>398</v>
      </c>
      <c r="D6795" s="63"/>
      <c r="E6795" s="64"/>
      <c r="F6795" s="65" t="s">
        <v>324</v>
      </c>
      <c r="G6795" s="66">
        <v>1.56</v>
      </c>
      <c r="H6795" s="67">
        <v>947.80697299999997</v>
      </c>
      <c r="I6795" s="216">
        <v>1478.578878</v>
      </c>
      <c r="J6795" s="86">
        <v>30.919</v>
      </c>
      <c r="K6795" s="129">
        <f t="shared" si="206"/>
        <v>47.821044600407518</v>
      </c>
      <c r="L6795" s="60" t="str">
        <f>IFERROR(VLOOKUP(C6795,Planning!$C$6:$H$705,3,FALSE),"")</f>
        <v>WEWORK</v>
      </c>
      <c r="M6795" s="60" t="str">
        <f>IFERROR(VLOOKUP(C6795,Planning!$C$6:$H$705,5,FALSE),"")</f>
        <v>WC-Bonanza Chair-WW-CH-MEC-6850-A</v>
      </c>
      <c r="N6795" s="800" t="str">
        <f t="shared" si="207"/>
        <v>enero</v>
      </c>
    </row>
    <row r="6796" spans="1:14" ht="12.95" customHeight="1" x14ac:dyDescent="0.25">
      <c r="A6796" s="60" t="str">
        <f t="shared" si="205"/>
        <v>ene-18</v>
      </c>
      <c r="B6796" s="61">
        <v>43131</v>
      </c>
      <c r="C6796" s="47">
        <v>398</v>
      </c>
      <c r="D6796" s="63"/>
      <c r="E6796" s="64"/>
      <c r="F6796" s="65" t="s">
        <v>328</v>
      </c>
      <c r="G6796" s="66">
        <v>3</v>
      </c>
      <c r="H6796" s="67">
        <v>348.65001699999999</v>
      </c>
      <c r="I6796" s="216">
        <v>1045.950051</v>
      </c>
      <c r="J6796" s="86">
        <v>30.919</v>
      </c>
      <c r="K6796" s="129">
        <f t="shared" si="206"/>
        <v>33.828715385361754</v>
      </c>
      <c r="L6796" s="60" t="str">
        <f>IFERROR(VLOOKUP(C6796,Planning!$C$6:$H$705,3,FALSE),"")</f>
        <v>WEWORK</v>
      </c>
      <c r="M6796" s="60" t="str">
        <f>IFERROR(VLOOKUP(C6796,Planning!$C$6:$H$705,5,FALSE),"")</f>
        <v>WC-Bonanza Chair-WW-CH-MEC-6850-A</v>
      </c>
      <c r="N6796" s="800" t="str">
        <f t="shared" si="207"/>
        <v>enero</v>
      </c>
    </row>
    <row r="6797" spans="1:14" ht="12.95" customHeight="1" x14ac:dyDescent="0.25">
      <c r="A6797" s="60" t="str">
        <f t="shared" si="205"/>
        <v>ene-18</v>
      </c>
      <c r="B6797" s="61">
        <v>43131</v>
      </c>
      <c r="C6797" s="47">
        <v>398</v>
      </c>
      <c r="D6797" s="63"/>
      <c r="E6797" s="64"/>
      <c r="F6797" s="65" t="s">
        <v>397</v>
      </c>
      <c r="G6797" s="66">
        <v>1.5</v>
      </c>
      <c r="H6797" s="67">
        <v>941.893146</v>
      </c>
      <c r="I6797" s="216">
        <v>1412.8397190000001</v>
      </c>
      <c r="J6797" s="86">
        <v>30.919</v>
      </c>
      <c r="K6797" s="129">
        <f t="shared" si="206"/>
        <v>45.694871082505905</v>
      </c>
      <c r="L6797" s="60" t="str">
        <f>IFERROR(VLOOKUP(C6797,Planning!$C$6:$H$705,3,FALSE),"")</f>
        <v>WEWORK</v>
      </c>
      <c r="M6797" s="60" t="str">
        <f>IFERROR(VLOOKUP(C6797,Planning!$C$6:$H$705,5,FALSE),"")</f>
        <v>WC-Bonanza Chair-WW-CH-MEC-6850-A</v>
      </c>
      <c r="N6797" s="800" t="str">
        <f t="shared" si="207"/>
        <v>enero</v>
      </c>
    </row>
    <row r="6798" spans="1:14" ht="12.95" customHeight="1" x14ac:dyDescent="0.25">
      <c r="A6798" s="60" t="str">
        <f t="shared" ref="A6798:A6861" si="208">TEXT(B6798,"mmm-aa")</f>
        <v>ene-18</v>
      </c>
      <c r="B6798" s="61">
        <v>43131</v>
      </c>
      <c r="C6798" s="47">
        <v>398</v>
      </c>
      <c r="D6798" s="63"/>
      <c r="E6798" s="64"/>
      <c r="F6798" s="65" t="s">
        <v>320</v>
      </c>
      <c r="G6798" s="66">
        <v>2.34</v>
      </c>
      <c r="H6798" s="67">
        <v>619.3682</v>
      </c>
      <c r="I6798" s="216">
        <v>1449.321588</v>
      </c>
      <c r="J6798" s="86">
        <v>30.919</v>
      </c>
      <c r="K6798" s="129">
        <f t="shared" si="206"/>
        <v>46.874788576603386</v>
      </c>
      <c r="L6798" s="60" t="str">
        <f>IFERROR(VLOOKUP(C6798,Planning!$C$6:$H$705,3,FALSE),"")</f>
        <v>WEWORK</v>
      </c>
      <c r="M6798" s="60" t="str">
        <f>IFERROR(VLOOKUP(C6798,Planning!$C$6:$H$705,5,FALSE),"")</f>
        <v>WC-Bonanza Chair-WW-CH-MEC-6850-A</v>
      </c>
      <c r="N6798" s="800" t="str">
        <f t="shared" si="207"/>
        <v>enero</v>
      </c>
    </row>
    <row r="6799" spans="1:14" ht="12.95" customHeight="1" x14ac:dyDescent="0.25">
      <c r="A6799" s="60" t="str">
        <f t="shared" si="208"/>
        <v>ene-18</v>
      </c>
      <c r="B6799" s="61">
        <v>43131</v>
      </c>
      <c r="C6799" s="47">
        <v>398</v>
      </c>
      <c r="D6799" s="63"/>
      <c r="E6799" s="64"/>
      <c r="F6799" s="65" t="s">
        <v>322</v>
      </c>
      <c r="G6799" s="66">
        <v>2.34</v>
      </c>
      <c r="H6799" s="67">
        <v>1315.6757459999999</v>
      </c>
      <c r="I6799" s="216">
        <v>3078.6812450000002</v>
      </c>
      <c r="J6799" s="86">
        <v>30.919</v>
      </c>
      <c r="K6799" s="129">
        <f t="shared" si="206"/>
        <v>99.572471457679754</v>
      </c>
      <c r="L6799" s="60" t="str">
        <f>IFERROR(VLOOKUP(C6799,Planning!$C$6:$H$705,3,FALSE),"")</f>
        <v>WEWORK</v>
      </c>
      <c r="M6799" s="60" t="str">
        <f>IFERROR(VLOOKUP(C6799,Planning!$C$6:$H$705,5,FALSE),"")</f>
        <v>WC-Bonanza Chair-WW-CH-MEC-6850-A</v>
      </c>
      <c r="N6799" s="800" t="str">
        <f t="shared" si="207"/>
        <v>enero</v>
      </c>
    </row>
    <row r="6800" spans="1:14" ht="12.95" customHeight="1" x14ac:dyDescent="0.25">
      <c r="A6800" s="60" t="str">
        <f t="shared" si="208"/>
        <v>ene-18</v>
      </c>
      <c r="B6800" s="61">
        <v>43131</v>
      </c>
      <c r="C6800" s="47">
        <v>398</v>
      </c>
      <c r="D6800" s="63"/>
      <c r="E6800" s="64"/>
      <c r="F6800" s="65" t="s">
        <v>319</v>
      </c>
      <c r="G6800" s="66">
        <v>3.13</v>
      </c>
      <c r="H6800" s="67">
        <v>1225.8986890000001</v>
      </c>
      <c r="I6800" s="216">
        <v>3837.0628969999998</v>
      </c>
      <c r="J6800" s="86">
        <v>30.919</v>
      </c>
      <c r="K6800" s="129">
        <f t="shared" ref="K6800:K6852" si="209">IFERROR(I6800/J6800,0)</f>
        <v>124.10048504156019</v>
      </c>
      <c r="L6800" s="60" t="str">
        <f>IFERROR(VLOOKUP(C6800,Planning!$C$6:$H$705,3,FALSE),"")</f>
        <v>WEWORK</v>
      </c>
      <c r="M6800" s="60" t="str">
        <f>IFERROR(VLOOKUP(C6800,Planning!$C$6:$H$705,5,FALSE),"")</f>
        <v>WC-Bonanza Chair-WW-CH-MEC-6850-A</v>
      </c>
      <c r="N6800" s="800" t="str">
        <f t="shared" si="207"/>
        <v>enero</v>
      </c>
    </row>
    <row r="6801" spans="1:14" ht="12.95" customHeight="1" x14ac:dyDescent="0.25">
      <c r="A6801" s="60" t="str">
        <f t="shared" si="208"/>
        <v>ene-18</v>
      </c>
      <c r="B6801" s="61">
        <v>43131</v>
      </c>
      <c r="C6801" s="47">
        <v>398</v>
      </c>
      <c r="D6801" s="63"/>
      <c r="E6801" s="64"/>
      <c r="F6801" s="65" t="s">
        <v>318</v>
      </c>
      <c r="G6801" s="66">
        <v>1.56</v>
      </c>
      <c r="H6801" s="67">
        <v>979.97469999999998</v>
      </c>
      <c r="I6801" s="216">
        <v>1528.760532</v>
      </c>
      <c r="J6801" s="86">
        <v>30.919</v>
      </c>
      <c r="K6801" s="129">
        <f t="shared" si="209"/>
        <v>49.444048384488504</v>
      </c>
      <c r="L6801" s="60" t="str">
        <f>IFERROR(VLOOKUP(C6801,Planning!$C$6:$H$705,3,FALSE),"")</f>
        <v>WEWORK</v>
      </c>
      <c r="M6801" s="60" t="str">
        <f>IFERROR(VLOOKUP(C6801,Planning!$C$6:$H$705,5,FALSE),"")</f>
        <v>WC-Bonanza Chair-WW-CH-MEC-6850-A</v>
      </c>
      <c r="N6801" s="800" t="str">
        <f t="shared" ref="N6801:N6864" si="210">TEXT(B6801,"Mmmm")</f>
        <v>enero</v>
      </c>
    </row>
    <row r="6802" spans="1:14" ht="12.95" customHeight="1" x14ac:dyDescent="0.25">
      <c r="A6802" s="60" t="str">
        <f t="shared" si="208"/>
        <v>ene-18</v>
      </c>
      <c r="B6802" s="61">
        <v>43131</v>
      </c>
      <c r="C6802" s="47">
        <v>397</v>
      </c>
      <c r="D6802" s="63"/>
      <c r="E6802" s="64"/>
      <c r="F6802" s="65" t="s">
        <v>1937</v>
      </c>
      <c r="G6802" s="66">
        <v>0.41</v>
      </c>
      <c r="H6802" s="67">
        <v>709.748513</v>
      </c>
      <c r="I6802" s="216">
        <v>290.99689000000001</v>
      </c>
      <c r="J6802" s="86">
        <v>30.919</v>
      </c>
      <c r="K6802" s="129">
        <f t="shared" si="209"/>
        <v>9.4115880203111359</v>
      </c>
      <c r="L6802" s="60" t="str">
        <f>IFERROR(VLOOKUP(C6802,Planning!$C$6:$H$705,3,FALSE),"")</f>
        <v>WEWORK</v>
      </c>
      <c r="M6802" s="60" t="str">
        <f>IFERROR(VLOOKUP(C6802,Planning!$C$6:$H$705,5,FALSE),"")</f>
        <v>WC-Leon Dining Chair WW-CH-MEC-6849-B</v>
      </c>
      <c r="N6802" s="800" t="str">
        <f t="shared" si="210"/>
        <v>enero</v>
      </c>
    </row>
    <row r="6803" spans="1:14" ht="12.95" customHeight="1" x14ac:dyDescent="0.25">
      <c r="A6803" s="60" t="str">
        <f t="shared" si="208"/>
        <v>ene-18</v>
      </c>
      <c r="B6803" s="61">
        <v>43131</v>
      </c>
      <c r="C6803" s="47">
        <v>397</v>
      </c>
      <c r="D6803" s="63"/>
      <c r="E6803" s="64"/>
      <c r="F6803" s="65" t="s">
        <v>727</v>
      </c>
      <c r="G6803" s="66">
        <v>360</v>
      </c>
      <c r="H6803" s="67">
        <v>2.6708249999999998</v>
      </c>
      <c r="I6803" s="216">
        <v>961.49698000000001</v>
      </c>
      <c r="J6803" s="86">
        <v>30.919</v>
      </c>
      <c r="K6803" s="129">
        <f t="shared" si="209"/>
        <v>31.09728581131343</v>
      </c>
      <c r="L6803" s="60" t="str">
        <f>IFERROR(VLOOKUP(C6803,Planning!$C$6:$H$705,3,FALSE),"")</f>
        <v>WEWORK</v>
      </c>
      <c r="M6803" s="60" t="str">
        <f>IFERROR(VLOOKUP(C6803,Planning!$C$6:$H$705,5,FALSE),"")</f>
        <v>WC-Leon Dining Chair WW-CH-MEC-6849-B</v>
      </c>
      <c r="N6803" s="800" t="str">
        <f t="shared" si="210"/>
        <v>enero</v>
      </c>
    </row>
    <row r="6804" spans="1:14" ht="12.95" customHeight="1" x14ac:dyDescent="0.25">
      <c r="A6804" s="60" t="str">
        <f t="shared" si="208"/>
        <v>ene-18</v>
      </c>
      <c r="B6804" s="61">
        <v>43131</v>
      </c>
      <c r="C6804" s="47">
        <v>397</v>
      </c>
      <c r="D6804" s="63"/>
      <c r="E6804" s="64"/>
      <c r="F6804" s="65" t="s">
        <v>320</v>
      </c>
      <c r="G6804" s="66">
        <v>7.38</v>
      </c>
      <c r="H6804" s="67">
        <v>619.3682</v>
      </c>
      <c r="I6804" s="216">
        <v>4570.9373169999999</v>
      </c>
      <c r="J6804" s="86">
        <v>30.919</v>
      </c>
      <c r="K6804" s="129">
        <f t="shared" si="209"/>
        <v>147.83587169701477</v>
      </c>
      <c r="L6804" s="60" t="str">
        <f>IFERROR(VLOOKUP(C6804,Planning!$C$6:$H$705,3,FALSE),"")</f>
        <v>WEWORK</v>
      </c>
      <c r="M6804" s="60" t="str">
        <f>IFERROR(VLOOKUP(C6804,Planning!$C$6:$H$705,5,FALSE),"")</f>
        <v>WC-Leon Dining Chair WW-CH-MEC-6849-B</v>
      </c>
      <c r="N6804" s="800" t="str">
        <f t="shared" si="210"/>
        <v>enero</v>
      </c>
    </row>
    <row r="6805" spans="1:14" ht="12.95" customHeight="1" x14ac:dyDescent="0.25">
      <c r="A6805" s="60" t="str">
        <f t="shared" si="208"/>
        <v>ene-18</v>
      </c>
      <c r="B6805" s="61">
        <v>43131</v>
      </c>
      <c r="C6805" s="47">
        <v>397</v>
      </c>
      <c r="D6805" s="63"/>
      <c r="E6805" s="64"/>
      <c r="F6805" s="65" t="s">
        <v>322</v>
      </c>
      <c r="G6805" s="66">
        <v>7.38</v>
      </c>
      <c r="H6805" s="67">
        <v>1315.6757459999999</v>
      </c>
      <c r="I6805" s="216">
        <v>9709.6870049999998</v>
      </c>
      <c r="J6805" s="86">
        <v>30.919</v>
      </c>
      <c r="K6805" s="129">
        <f t="shared" si="209"/>
        <v>314.036256185517</v>
      </c>
      <c r="L6805" s="60" t="str">
        <f>IFERROR(VLOOKUP(C6805,Planning!$C$6:$H$705,3,FALSE),"")</f>
        <v>WEWORK</v>
      </c>
      <c r="M6805" s="60" t="str">
        <f>IFERROR(VLOOKUP(C6805,Planning!$C$6:$H$705,5,FALSE),"")</f>
        <v>WC-Leon Dining Chair WW-CH-MEC-6849-B</v>
      </c>
      <c r="N6805" s="800" t="str">
        <f t="shared" si="210"/>
        <v>enero</v>
      </c>
    </row>
    <row r="6806" spans="1:14" ht="12.95" customHeight="1" x14ac:dyDescent="0.25">
      <c r="A6806" s="60" t="str">
        <f t="shared" si="208"/>
        <v>ene-18</v>
      </c>
      <c r="B6806" s="61">
        <v>43131</v>
      </c>
      <c r="C6806" s="47">
        <v>397</v>
      </c>
      <c r="D6806" s="63"/>
      <c r="E6806" s="64"/>
      <c r="F6806" s="65" t="s">
        <v>319</v>
      </c>
      <c r="G6806" s="66">
        <v>8.2200000000000006</v>
      </c>
      <c r="H6806" s="67">
        <v>1225.8986890000001</v>
      </c>
      <c r="I6806" s="216">
        <v>10076.887224</v>
      </c>
      <c r="J6806" s="86">
        <v>30.919</v>
      </c>
      <c r="K6806" s="129">
        <f t="shared" si="209"/>
        <v>325.91245590090233</v>
      </c>
      <c r="L6806" s="60" t="str">
        <f>IFERROR(VLOOKUP(C6806,Planning!$C$6:$H$705,3,FALSE),"")</f>
        <v>WEWORK</v>
      </c>
      <c r="M6806" s="60" t="str">
        <f>IFERROR(VLOOKUP(C6806,Planning!$C$6:$H$705,5,FALSE),"")</f>
        <v>WC-Leon Dining Chair WW-CH-MEC-6849-B</v>
      </c>
      <c r="N6806" s="800" t="str">
        <f t="shared" si="210"/>
        <v>enero</v>
      </c>
    </row>
    <row r="6807" spans="1:14" ht="12.95" customHeight="1" x14ac:dyDescent="0.25">
      <c r="A6807" s="60" t="str">
        <f t="shared" si="208"/>
        <v>ene-18</v>
      </c>
      <c r="B6807" s="61">
        <v>43131</v>
      </c>
      <c r="C6807" s="47">
        <v>397</v>
      </c>
      <c r="D6807" s="63"/>
      <c r="E6807" s="64"/>
      <c r="F6807" s="65" t="s">
        <v>318</v>
      </c>
      <c r="G6807" s="66">
        <v>6.53</v>
      </c>
      <c r="H6807" s="67">
        <v>979.97469999999998</v>
      </c>
      <c r="I6807" s="216">
        <v>6399.2347909999999</v>
      </c>
      <c r="J6807" s="86">
        <v>30.919</v>
      </c>
      <c r="K6807" s="129">
        <f t="shared" si="209"/>
        <v>206.96771535301917</v>
      </c>
      <c r="L6807" s="60" t="str">
        <f>IFERROR(VLOOKUP(C6807,Planning!$C$6:$H$705,3,FALSE),"")</f>
        <v>WEWORK</v>
      </c>
      <c r="M6807" s="60" t="str">
        <f>IFERROR(VLOOKUP(C6807,Planning!$C$6:$H$705,5,FALSE),"")</f>
        <v>WC-Leon Dining Chair WW-CH-MEC-6849-B</v>
      </c>
      <c r="N6807" s="800" t="str">
        <f t="shared" si="210"/>
        <v>enero</v>
      </c>
    </row>
    <row r="6808" spans="1:14" ht="12.95" customHeight="1" x14ac:dyDescent="0.25">
      <c r="A6808" s="60" t="str">
        <f t="shared" si="208"/>
        <v>ene-18</v>
      </c>
      <c r="B6808" s="61">
        <v>43131</v>
      </c>
      <c r="C6808" s="47">
        <v>396</v>
      </c>
      <c r="D6808" s="63"/>
      <c r="E6808" s="64"/>
      <c r="F6808" s="65" t="s">
        <v>1937</v>
      </c>
      <c r="G6808" s="66">
        <v>0.41</v>
      </c>
      <c r="H6808" s="67">
        <v>709.748513</v>
      </c>
      <c r="I6808" s="216">
        <v>290.99689000000001</v>
      </c>
      <c r="J6808" s="86">
        <v>30.919</v>
      </c>
      <c r="K6808" s="129">
        <f t="shared" si="209"/>
        <v>9.4115880203111359</v>
      </c>
      <c r="L6808" s="60" t="str">
        <f>IFERROR(VLOOKUP(C6808,Planning!$C$6:$H$705,3,FALSE),"")</f>
        <v>WEWORK</v>
      </c>
      <c r="M6808" s="60" t="str">
        <f>IFERROR(VLOOKUP(C6808,Planning!$C$6:$H$705,5,FALSE),"")</f>
        <v>WC-Leon Dining Chair WW-CH-MEC-6849-A</v>
      </c>
      <c r="N6808" s="800" t="str">
        <f t="shared" si="210"/>
        <v>enero</v>
      </c>
    </row>
    <row r="6809" spans="1:14" ht="12.95" customHeight="1" x14ac:dyDescent="0.25">
      <c r="A6809" s="60" t="str">
        <f t="shared" si="208"/>
        <v>ene-18</v>
      </c>
      <c r="B6809" s="61">
        <v>43131</v>
      </c>
      <c r="C6809" s="47">
        <v>396</v>
      </c>
      <c r="D6809" s="63"/>
      <c r="E6809" s="64"/>
      <c r="F6809" s="65" t="s">
        <v>727</v>
      </c>
      <c r="G6809" s="66">
        <v>450</v>
      </c>
      <c r="H6809" s="67">
        <v>2.6708249999999998</v>
      </c>
      <c r="I6809" s="216">
        <v>1201.8712250000001</v>
      </c>
      <c r="J6809" s="86">
        <v>30.919</v>
      </c>
      <c r="K6809" s="129">
        <f t="shared" si="209"/>
        <v>38.871607264141794</v>
      </c>
      <c r="L6809" s="60" t="str">
        <f>IFERROR(VLOOKUP(C6809,Planning!$C$6:$H$705,3,FALSE),"")</f>
        <v>WEWORK</v>
      </c>
      <c r="M6809" s="60" t="str">
        <f>IFERROR(VLOOKUP(C6809,Planning!$C$6:$H$705,5,FALSE),"")</f>
        <v>WC-Leon Dining Chair WW-CH-MEC-6849-A</v>
      </c>
      <c r="N6809" s="800" t="str">
        <f t="shared" si="210"/>
        <v>enero</v>
      </c>
    </row>
    <row r="6810" spans="1:14" ht="12.95" customHeight="1" x14ac:dyDescent="0.25">
      <c r="A6810" s="60" t="str">
        <f t="shared" si="208"/>
        <v>ene-18</v>
      </c>
      <c r="B6810" s="61">
        <v>43131</v>
      </c>
      <c r="C6810" s="47">
        <v>396</v>
      </c>
      <c r="D6810" s="63"/>
      <c r="E6810" s="64"/>
      <c r="F6810" s="65" t="s">
        <v>328</v>
      </c>
      <c r="G6810" s="66">
        <v>1.22</v>
      </c>
      <c r="H6810" s="67">
        <v>348.65001699999999</v>
      </c>
      <c r="I6810" s="216">
        <v>425.35302100000001</v>
      </c>
      <c r="J6810" s="86">
        <v>30.919</v>
      </c>
      <c r="K6810" s="129">
        <f t="shared" si="209"/>
        <v>13.757010931789514</v>
      </c>
      <c r="L6810" s="60" t="str">
        <f>IFERROR(VLOOKUP(C6810,Planning!$C$6:$H$705,3,FALSE),"")</f>
        <v>WEWORK</v>
      </c>
      <c r="M6810" s="60" t="str">
        <f>IFERROR(VLOOKUP(C6810,Planning!$C$6:$H$705,5,FALSE),"")</f>
        <v>WC-Leon Dining Chair WW-CH-MEC-6849-A</v>
      </c>
      <c r="N6810" s="800" t="str">
        <f t="shared" si="210"/>
        <v>enero</v>
      </c>
    </row>
    <row r="6811" spans="1:14" ht="12.95" customHeight="1" x14ac:dyDescent="0.25">
      <c r="A6811" s="60" t="str">
        <f t="shared" si="208"/>
        <v>ene-18</v>
      </c>
      <c r="B6811" s="61">
        <v>43131</v>
      </c>
      <c r="C6811" s="47">
        <v>396</v>
      </c>
      <c r="D6811" s="63"/>
      <c r="E6811" s="64"/>
      <c r="F6811" s="65" t="s">
        <v>878</v>
      </c>
      <c r="G6811" s="66">
        <v>0.38</v>
      </c>
      <c r="H6811" s="67">
        <v>1209.67</v>
      </c>
      <c r="I6811" s="216">
        <v>459.6746</v>
      </c>
      <c r="J6811" s="86">
        <v>30.919</v>
      </c>
      <c r="K6811" s="129">
        <f t="shared" si="209"/>
        <v>14.867059089880009</v>
      </c>
      <c r="L6811" s="60" t="str">
        <f>IFERROR(VLOOKUP(C6811,Planning!$C$6:$H$705,3,FALSE),"")</f>
        <v>WEWORK</v>
      </c>
      <c r="M6811" s="60" t="str">
        <f>IFERROR(VLOOKUP(C6811,Planning!$C$6:$H$705,5,FALSE),"")</f>
        <v>WC-Leon Dining Chair WW-CH-MEC-6849-A</v>
      </c>
      <c r="N6811" s="800" t="str">
        <f t="shared" si="210"/>
        <v>enero</v>
      </c>
    </row>
    <row r="6812" spans="1:14" ht="12.95" customHeight="1" x14ac:dyDescent="0.25">
      <c r="A6812" s="60" t="str">
        <f t="shared" si="208"/>
        <v>ene-18</v>
      </c>
      <c r="B6812" s="61">
        <v>43131</v>
      </c>
      <c r="C6812" s="47">
        <v>396</v>
      </c>
      <c r="D6812" s="63"/>
      <c r="E6812" s="64"/>
      <c r="F6812" s="65" t="s">
        <v>327</v>
      </c>
      <c r="G6812" s="66">
        <v>6.56</v>
      </c>
      <c r="H6812" s="67">
        <v>1311.8284160000001</v>
      </c>
      <c r="I6812" s="216">
        <v>8605.5944089999994</v>
      </c>
      <c r="J6812" s="86">
        <v>30.919</v>
      </c>
      <c r="K6812" s="129">
        <f t="shared" si="209"/>
        <v>278.32706132151748</v>
      </c>
      <c r="L6812" s="60" t="str">
        <f>IFERROR(VLOOKUP(C6812,Planning!$C$6:$H$705,3,FALSE),"")</f>
        <v>WEWORK</v>
      </c>
      <c r="M6812" s="60" t="str">
        <f>IFERROR(VLOOKUP(C6812,Planning!$C$6:$H$705,5,FALSE),"")</f>
        <v>WC-Leon Dining Chair WW-CH-MEC-6849-A</v>
      </c>
      <c r="N6812" s="800" t="str">
        <f t="shared" si="210"/>
        <v>enero</v>
      </c>
    </row>
    <row r="6813" spans="1:14" ht="12.95" customHeight="1" x14ac:dyDescent="0.25">
      <c r="A6813" s="60" t="str">
        <f t="shared" si="208"/>
        <v>ene-18</v>
      </c>
      <c r="B6813" s="61">
        <v>43131</v>
      </c>
      <c r="C6813" s="47">
        <v>396</v>
      </c>
      <c r="D6813" s="63"/>
      <c r="E6813" s="64"/>
      <c r="F6813" s="65" t="s">
        <v>320</v>
      </c>
      <c r="G6813" s="66">
        <v>5.25</v>
      </c>
      <c r="H6813" s="67">
        <v>619.3682</v>
      </c>
      <c r="I6813" s="216">
        <v>3251.6830500000001</v>
      </c>
      <c r="J6813" s="86">
        <v>30.919</v>
      </c>
      <c r="K6813" s="129">
        <f t="shared" si="209"/>
        <v>105.16779488340502</v>
      </c>
      <c r="L6813" s="60" t="str">
        <f>IFERROR(VLOOKUP(C6813,Planning!$C$6:$H$705,3,FALSE),"")</f>
        <v>WEWORK</v>
      </c>
      <c r="M6813" s="60" t="str">
        <f>IFERROR(VLOOKUP(C6813,Planning!$C$6:$H$705,5,FALSE),"")</f>
        <v>WC-Leon Dining Chair WW-CH-MEC-6849-A</v>
      </c>
      <c r="N6813" s="800" t="str">
        <f t="shared" si="210"/>
        <v>enero</v>
      </c>
    </row>
    <row r="6814" spans="1:14" ht="12.95" customHeight="1" x14ac:dyDescent="0.25">
      <c r="A6814" s="60" t="str">
        <f t="shared" si="208"/>
        <v>ene-18</v>
      </c>
      <c r="B6814" s="61">
        <v>43131</v>
      </c>
      <c r="C6814" s="47">
        <v>396</v>
      </c>
      <c r="D6814" s="63"/>
      <c r="E6814" s="64"/>
      <c r="F6814" s="65" t="s">
        <v>322</v>
      </c>
      <c r="G6814" s="66">
        <v>5.25</v>
      </c>
      <c r="H6814" s="67">
        <v>1315.6757459999999</v>
      </c>
      <c r="I6814" s="216">
        <v>6907.2976660000004</v>
      </c>
      <c r="J6814" s="86">
        <v>30.919</v>
      </c>
      <c r="K6814" s="129">
        <f t="shared" si="209"/>
        <v>223.39977573660209</v>
      </c>
      <c r="L6814" s="60" t="str">
        <f>IFERROR(VLOOKUP(C6814,Planning!$C$6:$H$705,3,FALSE),"")</f>
        <v>WEWORK</v>
      </c>
      <c r="M6814" s="60" t="str">
        <f>IFERROR(VLOOKUP(C6814,Planning!$C$6:$H$705,5,FALSE),"")</f>
        <v>WC-Leon Dining Chair WW-CH-MEC-6849-A</v>
      </c>
      <c r="N6814" s="800" t="str">
        <f t="shared" si="210"/>
        <v>enero</v>
      </c>
    </row>
    <row r="6815" spans="1:14" ht="12.95" customHeight="1" x14ac:dyDescent="0.25">
      <c r="A6815" s="60" t="str">
        <f t="shared" si="208"/>
        <v>ene-18</v>
      </c>
      <c r="B6815" s="61">
        <v>43131</v>
      </c>
      <c r="C6815" s="47">
        <v>396</v>
      </c>
      <c r="D6815" s="63"/>
      <c r="E6815" s="64"/>
      <c r="F6815" s="65" t="s">
        <v>319</v>
      </c>
      <c r="G6815" s="66">
        <v>4.6900000000000004</v>
      </c>
      <c r="H6815" s="67">
        <v>1225.8986890000001</v>
      </c>
      <c r="I6815" s="216">
        <v>5749.4648509999997</v>
      </c>
      <c r="J6815" s="86">
        <v>30.919</v>
      </c>
      <c r="K6815" s="129">
        <f t="shared" si="209"/>
        <v>185.95248394191273</v>
      </c>
      <c r="L6815" s="60" t="str">
        <f>IFERROR(VLOOKUP(C6815,Planning!$C$6:$H$705,3,FALSE),"")</f>
        <v>WEWORK</v>
      </c>
      <c r="M6815" s="60" t="str">
        <f>IFERROR(VLOOKUP(C6815,Planning!$C$6:$H$705,5,FALSE),"")</f>
        <v>WC-Leon Dining Chair WW-CH-MEC-6849-A</v>
      </c>
      <c r="N6815" s="800" t="str">
        <f t="shared" si="210"/>
        <v>enero</v>
      </c>
    </row>
    <row r="6816" spans="1:14" ht="12.95" customHeight="1" x14ac:dyDescent="0.25">
      <c r="A6816" s="60" t="str">
        <f t="shared" si="208"/>
        <v>ene-18</v>
      </c>
      <c r="B6816" s="61">
        <v>43131</v>
      </c>
      <c r="C6816" s="47">
        <v>396</v>
      </c>
      <c r="D6816" s="63"/>
      <c r="E6816" s="64"/>
      <c r="F6816" s="65" t="s">
        <v>318</v>
      </c>
      <c r="G6816" s="66">
        <v>5.81</v>
      </c>
      <c r="H6816" s="67">
        <v>979.97469999999998</v>
      </c>
      <c r="I6816" s="216">
        <v>5693.6530069999999</v>
      </c>
      <c r="J6816" s="86">
        <v>30.919</v>
      </c>
      <c r="K6816" s="129">
        <f t="shared" si="209"/>
        <v>184.1473853294091</v>
      </c>
      <c r="L6816" s="60" t="str">
        <f>IFERROR(VLOOKUP(C6816,Planning!$C$6:$H$705,3,FALSE),"")</f>
        <v>WEWORK</v>
      </c>
      <c r="M6816" s="60" t="str">
        <f>IFERROR(VLOOKUP(C6816,Planning!$C$6:$H$705,5,FALSE),"")</f>
        <v>WC-Leon Dining Chair WW-CH-MEC-6849-A</v>
      </c>
      <c r="N6816" s="800" t="str">
        <f t="shared" si="210"/>
        <v>enero</v>
      </c>
    </row>
    <row r="6817" spans="1:14" ht="12.95" customHeight="1" x14ac:dyDescent="0.25">
      <c r="A6817" s="60" t="str">
        <f t="shared" si="208"/>
        <v>ene-18</v>
      </c>
      <c r="B6817" s="61">
        <v>43131</v>
      </c>
      <c r="C6817" s="47">
        <v>366</v>
      </c>
      <c r="D6817" s="63"/>
      <c r="E6817" s="64"/>
      <c r="F6817" s="65" t="s">
        <v>727</v>
      </c>
      <c r="G6817" s="66">
        <v>5.4</v>
      </c>
      <c r="H6817" s="67">
        <v>2.6708249999999998</v>
      </c>
      <c r="I6817" s="216">
        <v>14.422454999999999</v>
      </c>
      <c r="J6817" s="86">
        <v>30.919</v>
      </c>
      <c r="K6817" s="129">
        <f t="shared" si="209"/>
        <v>0.46645929687247323</v>
      </c>
      <c r="L6817" s="60" t="str">
        <f>IFERROR(VLOOKUP(C6817,Planning!$C$6:$H$705,3,FALSE),"")</f>
        <v>Holler</v>
      </c>
      <c r="M6817" s="60" t="str">
        <f>IFERROR(VLOOKUP(C6817,Planning!$C$6:$H$705,5,FALSE),"")</f>
        <v>TB-10 2-Top Cafe Dining Table</v>
      </c>
      <c r="N6817" s="800" t="str">
        <f t="shared" si="210"/>
        <v>enero</v>
      </c>
    </row>
    <row r="6818" spans="1:14" ht="12.95" customHeight="1" x14ac:dyDescent="0.25">
      <c r="A6818" s="60" t="str">
        <f t="shared" si="208"/>
        <v>ene-18</v>
      </c>
      <c r="B6818" s="61">
        <v>43131</v>
      </c>
      <c r="C6818" s="47">
        <v>366</v>
      </c>
      <c r="D6818" s="63"/>
      <c r="E6818" s="64"/>
      <c r="F6818" s="65" t="s">
        <v>753</v>
      </c>
      <c r="G6818" s="66">
        <v>0.06</v>
      </c>
      <c r="H6818" s="67">
        <v>3004.8656430000001</v>
      </c>
      <c r="I6818" s="216">
        <v>180.29193900000001</v>
      </c>
      <c r="J6818" s="86">
        <v>30.919</v>
      </c>
      <c r="K6818" s="129">
        <f t="shared" si="209"/>
        <v>5.8311051133607172</v>
      </c>
      <c r="L6818" s="60" t="str">
        <f>IFERROR(VLOOKUP(C6818,Planning!$C$6:$H$705,3,FALSE),"")</f>
        <v>Holler</v>
      </c>
      <c r="M6818" s="60" t="str">
        <f>IFERROR(VLOOKUP(C6818,Planning!$C$6:$H$705,5,FALSE),"")</f>
        <v>TB-10 2-Top Cafe Dining Table</v>
      </c>
      <c r="N6818" s="800" t="str">
        <f t="shared" si="210"/>
        <v>enero</v>
      </c>
    </row>
    <row r="6819" spans="1:14" ht="12.95" customHeight="1" x14ac:dyDescent="0.25">
      <c r="A6819" s="60" t="str">
        <f t="shared" si="208"/>
        <v>ene-18</v>
      </c>
      <c r="B6819" s="61">
        <v>43131</v>
      </c>
      <c r="C6819" s="47">
        <v>366</v>
      </c>
      <c r="D6819" s="63"/>
      <c r="E6819" s="64"/>
      <c r="F6819" s="65" t="s">
        <v>360</v>
      </c>
      <c r="G6819" s="66">
        <v>0.03</v>
      </c>
      <c r="H6819" s="67">
        <v>260.30998699999998</v>
      </c>
      <c r="I6819" s="216">
        <v>7.8093000000000004</v>
      </c>
      <c r="J6819" s="86">
        <v>30.919</v>
      </c>
      <c r="K6819" s="129">
        <f t="shared" si="209"/>
        <v>0.25257285164461984</v>
      </c>
      <c r="L6819" s="60" t="str">
        <f>IFERROR(VLOOKUP(C6819,Planning!$C$6:$H$705,3,FALSE),"")</f>
        <v>Holler</v>
      </c>
      <c r="M6819" s="60" t="str">
        <f>IFERROR(VLOOKUP(C6819,Planning!$C$6:$H$705,5,FALSE),"")</f>
        <v>TB-10 2-Top Cafe Dining Table</v>
      </c>
      <c r="N6819" s="800" t="str">
        <f t="shared" si="210"/>
        <v>enero</v>
      </c>
    </row>
    <row r="6820" spans="1:14" ht="12.95" customHeight="1" x14ac:dyDescent="0.25">
      <c r="A6820" s="60" t="str">
        <f t="shared" si="208"/>
        <v>ene-18</v>
      </c>
      <c r="B6820" s="61">
        <v>43131</v>
      </c>
      <c r="C6820" s="47">
        <v>366</v>
      </c>
      <c r="D6820" s="63"/>
      <c r="E6820" s="64"/>
      <c r="F6820" s="65" t="s">
        <v>324</v>
      </c>
      <c r="G6820" s="66">
        <v>0.03</v>
      </c>
      <c r="H6820" s="67">
        <v>947.80697299999997</v>
      </c>
      <c r="I6820" s="216">
        <v>28.434208999999999</v>
      </c>
      <c r="J6820" s="86">
        <v>30.919</v>
      </c>
      <c r="K6820" s="129">
        <f t="shared" si="209"/>
        <v>0.91963546686503439</v>
      </c>
      <c r="L6820" s="60" t="str">
        <f>IFERROR(VLOOKUP(C6820,Planning!$C$6:$H$705,3,FALSE),"")</f>
        <v>Holler</v>
      </c>
      <c r="M6820" s="60" t="str">
        <f>IFERROR(VLOOKUP(C6820,Planning!$C$6:$H$705,5,FALSE),"")</f>
        <v>TB-10 2-Top Cafe Dining Table</v>
      </c>
      <c r="N6820" s="800" t="str">
        <f t="shared" si="210"/>
        <v>enero</v>
      </c>
    </row>
    <row r="6821" spans="1:14" ht="12.95" customHeight="1" x14ac:dyDescent="0.25">
      <c r="A6821" s="60" t="str">
        <f t="shared" si="208"/>
        <v>ene-18</v>
      </c>
      <c r="B6821" s="61">
        <v>43131</v>
      </c>
      <c r="C6821" s="47">
        <v>366</v>
      </c>
      <c r="D6821" s="63"/>
      <c r="E6821" s="64"/>
      <c r="F6821" s="65" t="s">
        <v>328</v>
      </c>
      <c r="G6821" s="66">
        <v>0.03</v>
      </c>
      <c r="H6821" s="67">
        <v>348.65001699999999</v>
      </c>
      <c r="I6821" s="216">
        <v>10.459500999999999</v>
      </c>
      <c r="J6821" s="86">
        <v>30.919</v>
      </c>
      <c r="K6821" s="129">
        <f t="shared" si="209"/>
        <v>0.33828716970147804</v>
      </c>
      <c r="L6821" s="60" t="str">
        <f>IFERROR(VLOOKUP(C6821,Planning!$C$6:$H$705,3,FALSE),"")</f>
        <v>Holler</v>
      </c>
      <c r="M6821" s="60" t="str">
        <f>IFERROR(VLOOKUP(C6821,Planning!$C$6:$H$705,5,FALSE),"")</f>
        <v>TB-10 2-Top Cafe Dining Table</v>
      </c>
      <c r="N6821" s="800" t="str">
        <f t="shared" si="210"/>
        <v>enero</v>
      </c>
    </row>
    <row r="6822" spans="1:14" ht="12.95" customHeight="1" x14ac:dyDescent="0.25">
      <c r="A6822" s="60" t="str">
        <f t="shared" si="208"/>
        <v>ene-18</v>
      </c>
      <c r="B6822" s="61">
        <v>43131</v>
      </c>
      <c r="C6822" s="47">
        <v>366</v>
      </c>
      <c r="D6822" s="63"/>
      <c r="E6822" s="64"/>
      <c r="F6822" s="65" t="s">
        <v>327</v>
      </c>
      <c r="G6822" s="66">
        <v>0.03</v>
      </c>
      <c r="H6822" s="67">
        <v>1311.8284160000001</v>
      </c>
      <c r="I6822" s="216">
        <v>39.354852000000001</v>
      </c>
      <c r="J6822" s="86">
        <v>30.919</v>
      </c>
      <c r="K6822" s="129">
        <f t="shared" si="209"/>
        <v>1.2728371551473205</v>
      </c>
      <c r="L6822" s="60" t="str">
        <f>IFERROR(VLOOKUP(C6822,Planning!$C$6:$H$705,3,FALSE),"")</f>
        <v>Holler</v>
      </c>
      <c r="M6822" s="60" t="str">
        <f>IFERROR(VLOOKUP(C6822,Planning!$C$6:$H$705,5,FALSE),"")</f>
        <v>TB-10 2-Top Cafe Dining Table</v>
      </c>
      <c r="N6822" s="800" t="str">
        <f t="shared" si="210"/>
        <v>enero</v>
      </c>
    </row>
    <row r="6823" spans="1:14" ht="12.95" customHeight="1" x14ac:dyDescent="0.25">
      <c r="A6823" s="60" t="str">
        <f t="shared" si="208"/>
        <v>ene-18</v>
      </c>
      <c r="B6823" s="61">
        <v>43131</v>
      </c>
      <c r="C6823" s="47">
        <v>366</v>
      </c>
      <c r="D6823" s="63"/>
      <c r="E6823" s="64"/>
      <c r="F6823" s="65" t="s">
        <v>398</v>
      </c>
      <c r="G6823" s="66">
        <v>0.13</v>
      </c>
      <c r="H6823" s="67">
        <v>343.60447399999998</v>
      </c>
      <c r="I6823" s="216">
        <v>44.668582000000001</v>
      </c>
      <c r="J6823" s="86">
        <v>30.919</v>
      </c>
      <c r="K6823" s="129">
        <f t="shared" si="209"/>
        <v>1.4446968530676929</v>
      </c>
      <c r="L6823" s="60" t="str">
        <f>IFERROR(VLOOKUP(C6823,Planning!$C$6:$H$705,3,FALSE),"")</f>
        <v>Holler</v>
      </c>
      <c r="M6823" s="60" t="str">
        <f>IFERROR(VLOOKUP(C6823,Planning!$C$6:$H$705,5,FALSE),"")</f>
        <v>TB-10 2-Top Cafe Dining Table</v>
      </c>
      <c r="N6823" s="800" t="str">
        <f t="shared" si="210"/>
        <v>enero</v>
      </c>
    </row>
    <row r="6824" spans="1:14" ht="12.95" customHeight="1" x14ac:dyDescent="0.25">
      <c r="A6824" s="60" t="str">
        <f t="shared" si="208"/>
        <v>ene-18</v>
      </c>
      <c r="B6824" s="61">
        <v>43131</v>
      </c>
      <c r="C6824" s="47">
        <v>366</v>
      </c>
      <c r="D6824" s="63"/>
      <c r="E6824" s="64"/>
      <c r="F6824" s="65" t="s">
        <v>320</v>
      </c>
      <c r="G6824" s="66">
        <v>0.06</v>
      </c>
      <c r="H6824" s="67">
        <v>619.3682</v>
      </c>
      <c r="I6824" s="216">
        <v>37.162092000000001</v>
      </c>
      <c r="J6824" s="86">
        <v>30.919</v>
      </c>
      <c r="K6824" s="129">
        <f t="shared" si="209"/>
        <v>1.2019176558103433</v>
      </c>
      <c r="L6824" s="60" t="str">
        <f>IFERROR(VLOOKUP(C6824,Planning!$C$6:$H$705,3,FALSE),"")</f>
        <v>Holler</v>
      </c>
      <c r="M6824" s="60" t="str">
        <f>IFERROR(VLOOKUP(C6824,Planning!$C$6:$H$705,5,FALSE),"")</f>
        <v>TB-10 2-Top Cafe Dining Table</v>
      </c>
      <c r="N6824" s="800" t="str">
        <f t="shared" si="210"/>
        <v>enero</v>
      </c>
    </row>
    <row r="6825" spans="1:14" ht="12.95" customHeight="1" x14ac:dyDescent="0.25">
      <c r="A6825" s="60" t="str">
        <f t="shared" si="208"/>
        <v>ene-18</v>
      </c>
      <c r="B6825" s="61">
        <v>43131</v>
      </c>
      <c r="C6825" s="47">
        <v>366</v>
      </c>
      <c r="D6825" s="63"/>
      <c r="E6825" s="64"/>
      <c r="F6825" s="65" t="s">
        <v>322</v>
      </c>
      <c r="G6825" s="66">
        <v>0.06</v>
      </c>
      <c r="H6825" s="67">
        <v>1315.6757459999999</v>
      </c>
      <c r="I6825" s="216">
        <v>78.940545</v>
      </c>
      <c r="J6825" s="86">
        <v>30.919</v>
      </c>
      <c r="K6825" s="129">
        <f t="shared" si="209"/>
        <v>2.5531403020796275</v>
      </c>
      <c r="L6825" s="60" t="str">
        <f>IFERROR(VLOOKUP(C6825,Planning!$C$6:$H$705,3,FALSE),"")</f>
        <v>Holler</v>
      </c>
      <c r="M6825" s="60" t="str">
        <f>IFERROR(VLOOKUP(C6825,Planning!$C$6:$H$705,5,FALSE),"")</f>
        <v>TB-10 2-Top Cafe Dining Table</v>
      </c>
      <c r="N6825" s="800" t="str">
        <f t="shared" si="210"/>
        <v>enero</v>
      </c>
    </row>
    <row r="6826" spans="1:14" ht="12.95" customHeight="1" x14ac:dyDescent="0.25">
      <c r="A6826" s="60" t="str">
        <f t="shared" si="208"/>
        <v>ene-18</v>
      </c>
      <c r="B6826" s="61">
        <v>43131</v>
      </c>
      <c r="C6826" s="47">
        <v>366</v>
      </c>
      <c r="D6826" s="63"/>
      <c r="E6826" s="64"/>
      <c r="F6826" s="65" t="s">
        <v>319</v>
      </c>
      <c r="G6826" s="66">
        <v>0.06</v>
      </c>
      <c r="H6826" s="67">
        <v>1225.8986890000001</v>
      </c>
      <c r="I6826" s="216">
        <v>73.553921000000003</v>
      </c>
      <c r="J6826" s="86">
        <v>30.919</v>
      </c>
      <c r="K6826" s="129">
        <f t="shared" si="209"/>
        <v>2.3789230246773827</v>
      </c>
      <c r="L6826" s="60" t="str">
        <f>IFERROR(VLOOKUP(C6826,Planning!$C$6:$H$705,3,FALSE),"")</f>
        <v>Holler</v>
      </c>
      <c r="M6826" s="60" t="str">
        <f>IFERROR(VLOOKUP(C6826,Planning!$C$6:$H$705,5,FALSE),"")</f>
        <v>TB-10 2-Top Cafe Dining Table</v>
      </c>
      <c r="N6826" s="800" t="str">
        <f t="shared" si="210"/>
        <v>enero</v>
      </c>
    </row>
    <row r="6827" spans="1:14" ht="12.95" customHeight="1" x14ac:dyDescent="0.25">
      <c r="A6827" s="60" t="str">
        <f t="shared" si="208"/>
        <v>ene-18</v>
      </c>
      <c r="B6827" s="61">
        <v>43131</v>
      </c>
      <c r="C6827" s="47">
        <v>366</v>
      </c>
      <c r="D6827" s="63"/>
      <c r="E6827" s="64"/>
      <c r="F6827" s="65" t="s">
        <v>318</v>
      </c>
      <c r="G6827" s="66">
        <v>0.06</v>
      </c>
      <c r="H6827" s="67">
        <v>979.97469999999998</v>
      </c>
      <c r="I6827" s="216">
        <v>58.798482</v>
      </c>
      <c r="J6827" s="86">
        <v>30.919</v>
      </c>
      <c r="K6827" s="129">
        <f t="shared" si="209"/>
        <v>1.9016941686341731</v>
      </c>
      <c r="L6827" s="60" t="str">
        <f>IFERROR(VLOOKUP(C6827,Planning!$C$6:$H$705,3,FALSE),"")</f>
        <v>Holler</v>
      </c>
      <c r="M6827" s="60" t="str">
        <f>IFERROR(VLOOKUP(C6827,Planning!$C$6:$H$705,5,FALSE),"")</f>
        <v>TB-10 2-Top Cafe Dining Table</v>
      </c>
      <c r="N6827" s="800" t="str">
        <f t="shared" si="210"/>
        <v>enero</v>
      </c>
    </row>
    <row r="6828" spans="1:14" ht="12.95" customHeight="1" x14ac:dyDescent="0.25">
      <c r="A6828" s="60" t="str">
        <f t="shared" si="208"/>
        <v>ene-18</v>
      </c>
      <c r="B6828" s="61">
        <v>43131</v>
      </c>
      <c r="C6828" s="47">
        <v>330</v>
      </c>
      <c r="D6828" s="63"/>
      <c r="E6828" s="64"/>
      <c r="F6828" s="65" t="s">
        <v>727</v>
      </c>
      <c r="G6828" s="66">
        <v>7.2</v>
      </c>
      <c r="H6828" s="67">
        <v>2.6708249999999998</v>
      </c>
      <c r="I6828" s="216">
        <v>19.229939999999999</v>
      </c>
      <c r="J6828" s="86">
        <v>30.919</v>
      </c>
      <c r="K6828" s="129">
        <f t="shared" si="209"/>
        <v>0.6219457291632976</v>
      </c>
      <c r="L6828" s="60" t="str">
        <f>IFERROR(VLOOKUP(C6828,Planning!$C$6:$H$705,3,FALSE),"")</f>
        <v>Holler</v>
      </c>
      <c r="M6828" s="60" t="str">
        <f>IFERROR(VLOOKUP(C6828,Planning!$C$6:$H$705,5,FALSE),"")</f>
        <v>TB-06  4-Top Café Dining Table top</v>
      </c>
      <c r="N6828" s="800" t="str">
        <f t="shared" si="210"/>
        <v>enero</v>
      </c>
    </row>
    <row r="6829" spans="1:14" ht="12.95" customHeight="1" x14ac:dyDescent="0.25">
      <c r="A6829" s="60" t="str">
        <f t="shared" si="208"/>
        <v>ene-18</v>
      </c>
      <c r="B6829" s="61">
        <v>43131</v>
      </c>
      <c r="C6829" s="47">
        <v>330</v>
      </c>
      <c r="D6829" s="63"/>
      <c r="E6829" s="64"/>
      <c r="F6829" s="65" t="s">
        <v>753</v>
      </c>
      <c r="G6829" s="66">
        <v>0.06</v>
      </c>
      <c r="H6829" s="67">
        <v>3004.8656430000001</v>
      </c>
      <c r="I6829" s="216">
        <v>180.29193900000001</v>
      </c>
      <c r="J6829" s="86">
        <v>30.919</v>
      </c>
      <c r="K6829" s="129">
        <f t="shared" si="209"/>
        <v>5.8311051133607172</v>
      </c>
      <c r="L6829" s="60" t="str">
        <f>IFERROR(VLOOKUP(C6829,Planning!$C$6:$H$705,3,FALSE),"")</f>
        <v>Holler</v>
      </c>
      <c r="M6829" s="60" t="str">
        <f>IFERROR(VLOOKUP(C6829,Planning!$C$6:$H$705,5,FALSE),"")</f>
        <v>TB-06  4-Top Café Dining Table top</v>
      </c>
      <c r="N6829" s="800" t="str">
        <f t="shared" si="210"/>
        <v>enero</v>
      </c>
    </row>
    <row r="6830" spans="1:14" ht="12.95" customHeight="1" x14ac:dyDescent="0.25">
      <c r="A6830" s="60" t="str">
        <f t="shared" si="208"/>
        <v>ene-18</v>
      </c>
      <c r="B6830" s="61">
        <v>43131</v>
      </c>
      <c r="C6830" s="47">
        <v>330</v>
      </c>
      <c r="D6830" s="63"/>
      <c r="E6830" s="64"/>
      <c r="F6830" s="65" t="s">
        <v>360</v>
      </c>
      <c r="G6830" s="66">
        <v>0.03</v>
      </c>
      <c r="H6830" s="67">
        <v>260.30998699999998</v>
      </c>
      <c r="I6830" s="216">
        <v>7.8093000000000004</v>
      </c>
      <c r="J6830" s="86">
        <v>30.919</v>
      </c>
      <c r="K6830" s="129">
        <f t="shared" si="209"/>
        <v>0.25257285164461984</v>
      </c>
      <c r="L6830" s="60" t="str">
        <f>IFERROR(VLOOKUP(C6830,Planning!$C$6:$H$705,3,FALSE),"")</f>
        <v>Holler</v>
      </c>
      <c r="M6830" s="60" t="str">
        <f>IFERROR(VLOOKUP(C6830,Planning!$C$6:$H$705,5,FALSE),"")</f>
        <v>TB-06  4-Top Café Dining Table top</v>
      </c>
      <c r="N6830" s="800" t="str">
        <f t="shared" si="210"/>
        <v>enero</v>
      </c>
    </row>
    <row r="6831" spans="1:14" ht="12.95" customHeight="1" x14ac:dyDescent="0.25">
      <c r="A6831" s="60" t="str">
        <f t="shared" si="208"/>
        <v>ene-18</v>
      </c>
      <c r="B6831" s="61">
        <v>43131</v>
      </c>
      <c r="C6831" s="47">
        <v>330</v>
      </c>
      <c r="D6831" s="63"/>
      <c r="E6831" s="64"/>
      <c r="F6831" s="65" t="s">
        <v>324</v>
      </c>
      <c r="G6831" s="66">
        <v>0.03</v>
      </c>
      <c r="H6831" s="67">
        <v>947.80697299999997</v>
      </c>
      <c r="I6831" s="216">
        <v>28.434208999999999</v>
      </c>
      <c r="J6831" s="86">
        <v>30.919</v>
      </c>
      <c r="K6831" s="129">
        <f t="shared" si="209"/>
        <v>0.91963546686503439</v>
      </c>
      <c r="L6831" s="60" t="str">
        <f>IFERROR(VLOOKUP(C6831,Planning!$C$6:$H$705,3,FALSE),"")</f>
        <v>Holler</v>
      </c>
      <c r="M6831" s="60" t="str">
        <f>IFERROR(VLOOKUP(C6831,Planning!$C$6:$H$705,5,FALSE),"")</f>
        <v>TB-06  4-Top Café Dining Table top</v>
      </c>
      <c r="N6831" s="800" t="str">
        <f t="shared" si="210"/>
        <v>enero</v>
      </c>
    </row>
    <row r="6832" spans="1:14" ht="12.95" customHeight="1" x14ac:dyDescent="0.25">
      <c r="A6832" s="60" t="str">
        <f t="shared" si="208"/>
        <v>ene-18</v>
      </c>
      <c r="B6832" s="61">
        <v>43131</v>
      </c>
      <c r="C6832" s="47">
        <v>330</v>
      </c>
      <c r="D6832" s="63"/>
      <c r="E6832" s="64"/>
      <c r="F6832" s="65" t="s">
        <v>328</v>
      </c>
      <c r="G6832" s="66">
        <v>0.03</v>
      </c>
      <c r="H6832" s="67">
        <v>348.65001699999999</v>
      </c>
      <c r="I6832" s="216">
        <v>10.459500999999999</v>
      </c>
      <c r="J6832" s="86">
        <v>30.919</v>
      </c>
      <c r="K6832" s="129">
        <f t="shared" si="209"/>
        <v>0.33828716970147804</v>
      </c>
      <c r="L6832" s="60" t="str">
        <f>IFERROR(VLOOKUP(C6832,Planning!$C$6:$H$705,3,FALSE),"")</f>
        <v>Holler</v>
      </c>
      <c r="M6832" s="60" t="str">
        <f>IFERROR(VLOOKUP(C6832,Planning!$C$6:$H$705,5,FALSE),"")</f>
        <v>TB-06  4-Top Café Dining Table top</v>
      </c>
      <c r="N6832" s="800" t="str">
        <f t="shared" si="210"/>
        <v>enero</v>
      </c>
    </row>
    <row r="6833" spans="1:14" ht="12.95" customHeight="1" x14ac:dyDescent="0.25">
      <c r="A6833" s="60" t="str">
        <f t="shared" si="208"/>
        <v>ene-18</v>
      </c>
      <c r="B6833" s="61">
        <v>43131</v>
      </c>
      <c r="C6833" s="47">
        <v>330</v>
      </c>
      <c r="D6833" s="63"/>
      <c r="E6833" s="64"/>
      <c r="F6833" s="65" t="s">
        <v>327</v>
      </c>
      <c r="G6833" s="66">
        <v>0.06</v>
      </c>
      <c r="H6833" s="67">
        <v>1311.8284160000001</v>
      </c>
      <c r="I6833" s="216">
        <v>78.709705</v>
      </c>
      <c r="J6833" s="86">
        <v>30.919</v>
      </c>
      <c r="K6833" s="129">
        <f t="shared" si="209"/>
        <v>2.5456743426372133</v>
      </c>
      <c r="L6833" s="60" t="str">
        <f>IFERROR(VLOOKUP(C6833,Planning!$C$6:$H$705,3,FALSE),"")</f>
        <v>Holler</v>
      </c>
      <c r="M6833" s="60" t="str">
        <f>IFERROR(VLOOKUP(C6833,Planning!$C$6:$H$705,5,FALSE),"")</f>
        <v>TB-06  4-Top Café Dining Table top</v>
      </c>
      <c r="N6833" s="800" t="str">
        <f t="shared" si="210"/>
        <v>enero</v>
      </c>
    </row>
    <row r="6834" spans="1:14" ht="12.95" customHeight="1" x14ac:dyDescent="0.25">
      <c r="A6834" s="60" t="str">
        <f t="shared" si="208"/>
        <v>ene-18</v>
      </c>
      <c r="B6834" s="61">
        <v>43131</v>
      </c>
      <c r="C6834" s="47">
        <v>330</v>
      </c>
      <c r="D6834" s="63"/>
      <c r="E6834" s="64"/>
      <c r="F6834" s="65" t="s">
        <v>398</v>
      </c>
      <c r="G6834" s="66">
        <v>0.25</v>
      </c>
      <c r="H6834" s="67">
        <v>343.60447399999998</v>
      </c>
      <c r="I6834" s="216">
        <v>85.901118999999994</v>
      </c>
      <c r="J6834" s="86">
        <v>30.919</v>
      </c>
      <c r="K6834" s="129">
        <f t="shared" si="209"/>
        <v>2.7782631715126618</v>
      </c>
      <c r="L6834" s="60" t="str">
        <f>IFERROR(VLOOKUP(C6834,Planning!$C$6:$H$705,3,FALSE),"")</f>
        <v>Holler</v>
      </c>
      <c r="M6834" s="60" t="str">
        <f>IFERROR(VLOOKUP(C6834,Planning!$C$6:$H$705,5,FALSE),"")</f>
        <v>TB-06  4-Top Café Dining Table top</v>
      </c>
      <c r="N6834" s="800" t="str">
        <f t="shared" si="210"/>
        <v>enero</v>
      </c>
    </row>
    <row r="6835" spans="1:14" ht="12.95" customHeight="1" x14ac:dyDescent="0.25">
      <c r="A6835" s="60" t="str">
        <f t="shared" si="208"/>
        <v>ene-18</v>
      </c>
      <c r="B6835" s="61">
        <v>43131</v>
      </c>
      <c r="C6835" s="47">
        <v>330</v>
      </c>
      <c r="D6835" s="63"/>
      <c r="E6835" s="64"/>
      <c r="F6835" s="65" t="s">
        <v>320</v>
      </c>
      <c r="G6835" s="66">
        <v>0.09</v>
      </c>
      <c r="H6835" s="67">
        <v>619.3682</v>
      </c>
      <c r="I6835" s="216">
        <v>55.743138000000002</v>
      </c>
      <c r="J6835" s="86">
        <v>30.919</v>
      </c>
      <c r="K6835" s="129">
        <f t="shared" si="209"/>
        <v>1.8028764837155147</v>
      </c>
      <c r="L6835" s="60" t="str">
        <f>IFERROR(VLOOKUP(C6835,Planning!$C$6:$H$705,3,FALSE),"")</f>
        <v>Holler</v>
      </c>
      <c r="M6835" s="60" t="str">
        <f>IFERROR(VLOOKUP(C6835,Planning!$C$6:$H$705,5,FALSE),"")</f>
        <v>TB-06  4-Top Café Dining Table top</v>
      </c>
      <c r="N6835" s="800" t="str">
        <f t="shared" si="210"/>
        <v>enero</v>
      </c>
    </row>
    <row r="6836" spans="1:14" ht="12.95" customHeight="1" x14ac:dyDescent="0.25">
      <c r="A6836" s="60" t="str">
        <f t="shared" si="208"/>
        <v>ene-18</v>
      </c>
      <c r="B6836" s="61">
        <v>43131</v>
      </c>
      <c r="C6836" s="47">
        <v>330</v>
      </c>
      <c r="D6836" s="63"/>
      <c r="E6836" s="64"/>
      <c r="F6836" s="65" t="s">
        <v>322</v>
      </c>
      <c r="G6836" s="66">
        <v>0.09</v>
      </c>
      <c r="H6836" s="67">
        <v>1315.6757459999999</v>
      </c>
      <c r="I6836" s="216">
        <v>118.41081699999999</v>
      </c>
      <c r="J6836" s="86">
        <v>30.919</v>
      </c>
      <c r="K6836" s="129">
        <f t="shared" si="209"/>
        <v>3.8297104369481545</v>
      </c>
      <c r="L6836" s="60" t="str">
        <f>IFERROR(VLOOKUP(C6836,Planning!$C$6:$H$705,3,FALSE),"")</f>
        <v>Holler</v>
      </c>
      <c r="M6836" s="60" t="str">
        <f>IFERROR(VLOOKUP(C6836,Planning!$C$6:$H$705,5,FALSE),"")</f>
        <v>TB-06  4-Top Café Dining Table top</v>
      </c>
      <c r="N6836" s="800" t="str">
        <f t="shared" si="210"/>
        <v>enero</v>
      </c>
    </row>
    <row r="6837" spans="1:14" ht="12.95" customHeight="1" x14ac:dyDescent="0.25">
      <c r="A6837" s="60" t="str">
        <f t="shared" si="208"/>
        <v>ene-18</v>
      </c>
      <c r="B6837" s="61">
        <v>43131</v>
      </c>
      <c r="C6837" s="47">
        <v>330</v>
      </c>
      <c r="D6837" s="63"/>
      <c r="E6837" s="64"/>
      <c r="F6837" s="65" t="s">
        <v>319</v>
      </c>
      <c r="G6837" s="66">
        <v>0.09</v>
      </c>
      <c r="H6837" s="67">
        <v>1225.8986890000001</v>
      </c>
      <c r="I6837" s="216">
        <v>110.330882</v>
      </c>
      <c r="J6837" s="86">
        <v>30.919</v>
      </c>
      <c r="K6837" s="129">
        <f t="shared" si="209"/>
        <v>3.5683845531873604</v>
      </c>
      <c r="L6837" s="60" t="str">
        <f>IFERROR(VLOOKUP(C6837,Planning!$C$6:$H$705,3,FALSE),"")</f>
        <v>Holler</v>
      </c>
      <c r="M6837" s="60" t="str">
        <f>IFERROR(VLOOKUP(C6837,Planning!$C$6:$H$705,5,FALSE),"")</f>
        <v>TB-06  4-Top Café Dining Table top</v>
      </c>
      <c r="N6837" s="800" t="str">
        <f t="shared" si="210"/>
        <v>enero</v>
      </c>
    </row>
    <row r="6838" spans="1:14" ht="12.95" customHeight="1" x14ac:dyDescent="0.25">
      <c r="A6838" s="60" t="str">
        <f t="shared" si="208"/>
        <v>ene-18</v>
      </c>
      <c r="B6838" s="61">
        <v>43131</v>
      </c>
      <c r="C6838" s="47">
        <v>330</v>
      </c>
      <c r="D6838" s="63"/>
      <c r="E6838" s="64"/>
      <c r="F6838" s="65" t="s">
        <v>318</v>
      </c>
      <c r="G6838" s="66">
        <v>0.09</v>
      </c>
      <c r="H6838" s="67">
        <v>979.97469999999998</v>
      </c>
      <c r="I6838" s="216">
        <v>88.197722999999996</v>
      </c>
      <c r="J6838" s="86">
        <v>30.919</v>
      </c>
      <c r="K6838" s="129">
        <f t="shared" si="209"/>
        <v>2.8525412529512595</v>
      </c>
      <c r="L6838" s="60" t="str">
        <f>IFERROR(VLOOKUP(C6838,Planning!$C$6:$H$705,3,FALSE),"")</f>
        <v>Holler</v>
      </c>
      <c r="M6838" s="60" t="str">
        <f>IFERROR(VLOOKUP(C6838,Planning!$C$6:$H$705,5,FALSE),"")</f>
        <v>TB-06  4-Top Café Dining Table top</v>
      </c>
      <c r="N6838" s="800" t="str">
        <f t="shared" si="210"/>
        <v>enero</v>
      </c>
    </row>
    <row r="6839" spans="1:14" ht="12.95" customHeight="1" x14ac:dyDescent="0.25">
      <c r="A6839" s="60" t="str">
        <f t="shared" si="208"/>
        <v>ene-18</v>
      </c>
      <c r="B6839" s="61">
        <v>43131</v>
      </c>
      <c r="C6839" s="47">
        <v>473</v>
      </c>
      <c r="D6839" s="63"/>
      <c r="E6839" s="64"/>
      <c r="F6839" s="65" t="s">
        <v>343</v>
      </c>
      <c r="G6839" s="66">
        <v>600</v>
      </c>
      <c r="H6839" s="67">
        <v>0.55755699999999997</v>
      </c>
      <c r="I6839" s="216">
        <v>334.53418799999997</v>
      </c>
      <c r="J6839" s="86">
        <v>30.919</v>
      </c>
      <c r="K6839" s="129">
        <f t="shared" si="209"/>
        <v>10.819696238558814</v>
      </c>
      <c r="L6839" s="60" t="str">
        <f>IFERROR(VLOOKUP(C6839,Planning!$C$6:$H$705,3,FALSE),"")</f>
        <v>WEWORK</v>
      </c>
      <c r="M6839" s="60" t="str">
        <f>IFERROR(VLOOKUP(C6839,Planning!$C$6:$H$705,5,FALSE),"")</f>
        <v>LATAM-Leon Dining Chair WW-CH-MEC-6849-A</v>
      </c>
      <c r="N6839" s="800" t="str">
        <f t="shared" si="210"/>
        <v>enero</v>
      </c>
    </row>
    <row r="6840" spans="1:14" ht="12.95" customHeight="1" x14ac:dyDescent="0.25">
      <c r="A6840" s="60" t="str">
        <f t="shared" si="208"/>
        <v>ene-18</v>
      </c>
      <c r="B6840" s="61">
        <v>43131</v>
      </c>
      <c r="C6840" s="47">
        <v>474</v>
      </c>
      <c r="D6840" s="63"/>
      <c r="E6840" s="64"/>
      <c r="F6840" s="65" t="s">
        <v>343</v>
      </c>
      <c r="G6840" s="66">
        <v>780</v>
      </c>
      <c r="H6840" s="67">
        <v>0.55755699999999997</v>
      </c>
      <c r="I6840" s="216">
        <v>434.89444500000002</v>
      </c>
      <c r="J6840" s="86">
        <v>30.919</v>
      </c>
      <c r="K6840" s="129">
        <f t="shared" si="209"/>
        <v>14.065605129532003</v>
      </c>
      <c r="L6840" s="60" t="str">
        <f>IFERROR(VLOOKUP(C6840,Planning!$C$6:$H$705,3,FALSE),"")</f>
        <v>WEWORK</v>
      </c>
      <c r="M6840" s="60" t="str">
        <f>IFERROR(VLOOKUP(C6840,Planning!$C$6:$H$705,5,FALSE),"")</f>
        <v>LATAM-Leon Dining Chair WW-CH-MEC-6849-B</v>
      </c>
      <c r="N6840" s="800" t="str">
        <f t="shared" si="210"/>
        <v>enero</v>
      </c>
    </row>
    <row r="6841" spans="1:14" ht="12.95" customHeight="1" x14ac:dyDescent="0.25">
      <c r="A6841" s="60" t="str">
        <f t="shared" si="208"/>
        <v>ene-18</v>
      </c>
      <c r="B6841" s="61">
        <v>43131</v>
      </c>
      <c r="C6841" s="47">
        <v>555</v>
      </c>
      <c r="D6841" s="63"/>
      <c r="E6841" s="64"/>
      <c r="F6841" s="65" t="s">
        <v>352</v>
      </c>
      <c r="G6841" s="66">
        <v>6</v>
      </c>
      <c r="H6841" s="67">
        <v>2.2835860000000001</v>
      </c>
      <c r="I6841" s="216">
        <v>13.701517000000001</v>
      </c>
      <c r="J6841" s="86">
        <v>30.919</v>
      </c>
      <c r="K6841" s="129">
        <f t="shared" si="209"/>
        <v>0.44314230731912418</v>
      </c>
      <c r="L6841" s="60" t="str">
        <f>IFERROR(VLOOKUP(C6841,Planning!$C$6:$H$705,3,FALSE),"")</f>
        <v>Osmose design</v>
      </c>
      <c r="M6841" s="60" t="str">
        <f>IFERROR(VLOOKUP(C6841,Planning!$C$6:$H$705,5,FALSE),"")</f>
        <v>Console</v>
      </c>
      <c r="N6841" s="800" t="str">
        <f t="shared" si="210"/>
        <v>enero</v>
      </c>
    </row>
    <row r="6842" spans="1:14" ht="12.95" customHeight="1" x14ac:dyDescent="0.25">
      <c r="A6842" s="60" t="str">
        <f t="shared" si="208"/>
        <v>ene-18</v>
      </c>
      <c r="B6842" s="61">
        <v>43131</v>
      </c>
      <c r="C6842" s="47">
        <v>555</v>
      </c>
      <c r="D6842" s="63"/>
      <c r="E6842" s="64"/>
      <c r="F6842" s="65" t="s">
        <v>32</v>
      </c>
      <c r="G6842" s="66">
        <v>5</v>
      </c>
      <c r="H6842" s="67">
        <v>36.663719999999998</v>
      </c>
      <c r="I6842" s="216">
        <v>183.3186</v>
      </c>
      <c r="J6842" s="86">
        <v>30.919</v>
      </c>
      <c r="K6842" s="129">
        <f t="shared" si="209"/>
        <v>5.9289951162715484</v>
      </c>
      <c r="L6842" s="60" t="str">
        <f>IFERROR(VLOOKUP(C6842,Planning!$C$6:$H$705,3,FALSE),"")</f>
        <v>Osmose design</v>
      </c>
      <c r="M6842" s="60" t="str">
        <f>IFERROR(VLOOKUP(C6842,Planning!$C$6:$H$705,5,FALSE),"")</f>
        <v>Console</v>
      </c>
      <c r="N6842" s="800" t="str">
        <f t="shared" si="210"/>
        <v>enero</v>
      </c>
    </row>
    <row r="6843" spans="1:14" ht="12.95" customHeight="1" x14ac:dyDescent="0.25">
      <c r="A6843" s="60" t="str">
        <f t="shared" si="208"/>
        <v>ene-18</v>
      </c>
      <c r="B6843" s="61">
        <v>43131</v>
      </c>
      <c r="C6843" s="47">
        <v>553</v>
      </c>
      <c r="D6843" s="63"/>
      <c r="E6843" s="64"/>
      <c r="F6843" s="65" t="s">
        <v>352</v>
      </c>
      <c r="G6843" s="66">
        <v>6</v>
      </c>
      <c r="H6843" s="67">
        <v>2.2835860000000001</v>
      </c>
      <c r="I6843" s="216">
        <v>13.701517000000001</v>
      </c>
      <c r="J6843" s="86">
        <v>30.919</v>
      </c>
      <c r="K6843" s="129">
        <f t="shared" si="209"/>
        <v>0.44314230731912418</v>
      </c>
      <c r="L6843" s="60" t="str">
        <f>IFERROR(VLOOKUP(C6843,Planning!$C$6:$H$705,3,FALSE),"")</f>
        <v>Osmose design</v>
      </c>
      <c r="M6843" s="60" t="str">
        <f>IFERROR(VLOOKUP(C6843,Planning!$C$6:$H$705,5,FALSE),"")</f>
        <v>TB-03 Malek side table LG 36"</v>
      </c>
      <c r="N6843" s="800" t="str">
        <f t="shared" si="210"/>
        <v>enero</v>
      </c>
    </row>
    <row r="6844" spans="1:14" ht="12.95" customHeight="1" x14ac:dyDescent="0.25">
      <c r="A6844" s="60" t="str">
        <f t="shared" si="208"/>
        <v>ene-18</v>
      </c>
      <c r="B6844" s="61">
        <v>43131</v>
      </c>
      <c r="C6844" s="47">
        <v>553</v>
      </c>
      <c r="D6844" s="63"/>
      <c r="E6844" s="64"/>
      <c r="F6844" s="65" t="s">
        <v>32</v>
      </c>
      <c r="G6844" s="66">
        <v>3</v>
      </c>
      <c r="H6844" s="67">
        <v>36.663719999999998</v>
      </c>
      <c r="I6844" s="216">
        <v>109.99115999999999</v>
      </c>
      <c r="J6844" s="86">
        <v>30.919</v>
      </c>
      <c r="K6844" s="129">
        <f t="shared" si="209"/>
        <v>3.5573970697629287</v>
      </c>
      <c r="L6844" s="60" t="str">
        <f>IFERROR(VLOOKUP(C6844,Planning!$C$6:$H$705,3,FALSE),"")</f>
        <v>Osmose design</v>
      </c>
      <c r="M6844" s="60" t="str">
        <f>IFERROR(VLOOKUP(C6844,Planning!$C$6:$H$705,5,FALSE),"")</f>
        <v>TB-03 Malek side table LG 36"</v>
      </c>
      <c r="N6844" s="800" t="str">
        <f t="shared" si="210"/>
        <v>enero</v>
      </c>
    </row>
    <row r="6845" spans="1:14" ht="12.95" customHeight="1" x14ac:dyDescent="0.25">
      <c r="A6845" s="60" t="str">
        <f t="shared" si="208"/>
        <v>ene-18</v>
      </c>
      <c r="B6845" s="61">
        <v>43131</v>
      </c>
      <c r="C6845" s="47">
        <v>551</v>
      </c>
      <c r="D6845" s="63"/>
      <c r="E6845" s="64"/>
      <c r="F6845" s="65" t="s">
        <v>352</v>
      </c>
      <c r="G6845" s="66">
        <v>5</v>
      </c>
      <c r="H6845" s="67">
        <v>2.2835860000000001</v>
      </c>
      <c r="I6845" s="216">
        <v>11.41793</v>
      </c>
      <c r="J6845" s="86">
        <v>30.919</v>
      </c>
      <c r="K6845" s="129">
        <f t="shared" si="209"/>
        <v>0.36928522914712636</v>
      </c>
      <c r="L6845" s="60" t="str">
        <f>IFERROR(VLOOKUP(C6845,Planning!$C$6:$H$705,3,FALSE),"")</f>
        <v>Osmose design</v>
      </c>
      <c r="M6845" s="60" t="str">
        <f>IFERROR(VLOOKUP(C6845,Planning!$C$6:$H$705,5,FALSE),"")</f>
        <v>TB-01 Malek coffee table 54"</v>
      </c>
      <c r="N6845" s="800" t="str">
        <f t="shared" si="210"/>
        <v>enero</v>
      </c>
    </row>
    <row r="6846" spans="1:14" ht="12.95" customHeight="1" x14ac:dyDescent="0.25">
      <c r="A6846" s="60" t="str">
        <f t="shared" si="208"/>
        <v>ene-18</v>
      </c>
      <c r="B6846" s="61">
        <v>43131</v>
      </c>
      <c r="C6846" s="47">
        <v>551</v>
      </c>
      <c r="D6846" s="63"/>
      <c r="E6846" s="64"/>
      <c r="F6846" s="65" t="s">
        <v>749</v>
      </c>
      <c r="G6846" s="66">
        <v>6</v>
      </c>
      <c r="H6846" s="67">
        <v>30.553100000000001</v>
      </c>
      <c r="I6846" s="216">
        <v>183.3186</v>
      </c>
      <c r="J6846" s="86">
        <v>30.919</v>
      </c>
      <c r="K6846" s="129">
        <f t="shared" si="209"/>
        <v>5.9289951162715484</v>
      </c>
      <c r="L6846" s="60" t="str">
        <f>IFERROR(VLOOKUP(C6846,Planning!$C$6:$H$705,3,FALSE),"")</f>
        <v>Osmose design</v>
      </c>
      <c r="M6846" s="60" t="str">
        <f>IFERROR(VLOOKUP(C6846,Planning!$C$6:$H$705,5,FALSE),"")</f>
        <v>TB-01 Malek coffee table 54"</v>
      </c>
      <c r="N6846" s="800" t="str">
        <f t="shared" si="210"/>
        <v>enero</v>
      </c>
    </row>
    <row r="6847" spans="1:14" ht="12.95" customHeight="1" x14ac:dyDescent="0.25">
      <c r="A6847" s="60" t="str">
        <f t="shared" si="208"/>
        <v>ene-18</v>
      </c>
      <c r="B6847" s="61">
        <v>43131</v>
      </c>
      <c r="C6847" s="47">
        <v>552</v>
      </c>
      <c r="D6847" s="63"/>
      <c r="E6847" s="64"/>
      <c r="F6847" s="65" t="s">
        <v>352</v>
      </c>
      <c r="G6847" s="66">
        <v>5</v>
      </c>
      <c r="H6847" s="67">
        <v>2.2835860000000001</v>
      </c>
      <c r="I6847" s="216">
        <v>11.41793</v>
      </c>
      <c r="J6847" s="86">
        <v>30.919</v>
      </c>
      <c r="K6847" s="129">
        <f t="shared" si="209"/>
        <v>0.36928522914712636</v>
      </c>
      <c r="L6847" s="60" t="str">
        <f>IFERROR(VLOOKUP(C6847,Planning!$C$6:$H$705,3,FALSE),"")</f>
        <v>Osmose design</v>
      </c>
      <c r="M6847" s="60" t="str">
        <f>IFERROR(VLOOKUP(C6847,Planning!$C$6:$H$705,5,FALSE),"")</f>
        <v>TB-02 Malek side table SM 24"</v>
      </c>
      <c r="N6847" s="800" t="str">
        <f t="shared" si="210"/>
        <v>enero</v>
      </c>
    </row>
    <row r="6848" spans="1:14" ht="12.95" customHeight="1" x14ac:dyDescent="0.25">
      <c r="A6848" s="60" t="str">
        <f t="shared" si="208"/>
        <v>ene-18</v>
      </c>
      <c r="B6848" s="61">
        <v>43131</v>
      </c>
      <c r="C6848" s="47">
        <v>552</v>
      </c>
      <c r="D6848" s="63"/>
      <c r="E6848" s="64"/>
      <c r="F6848" s="65" t="s">
        <v>749</v>
      </c>
      <c r="G6848" s="66">
        <v>3</v>
      </c>
      <c r="H6848" s="67">
        <v>30.553100000000001</v>
      </c>
      <c r="I6848" s="216">
        <v>91.659300000000002</v>
      </c>
      <c r="J6848" s="86">
        <v>30.919</v>
      </c>
      <c r="K6848" s="129">
        <f t="shared" si="209"/>
        <v>2.9644975581357742</v>
      </c>
      <c r="L6848" s="60" t="str">
        <f>IFERROR(VLOOKUP(C6848,Planning!$C$6:$H$705,3,FALSE),"")</f>
        <v>Osmose design</v>
      </c>
      <c r="M6848" s="60" t="str">
        <f>IFERROR(VLOOKUP(C6848,Planning!$C$6:$H$705,5,FALSE),"")</f>
        <v>TB-02 Malek side table SM 24"</v>
      </c>
      <c r="N6848" s="800" t="str">
        <f t="shared" si="210"/>
        <v>enero</v>
      </c>
    </row>
    <row r="6849" spans="1:14" ht="12.95" customHeight="1" x14ac:dyDescent="0.25">
      <c r="A6849" s="60" t="str">
        <f t="shared" si="208"/>
        <v>ene-18</v>
      </c>
      <c r="B6849" s="61">
        <v>43131</v>
      </c>
      <c r="C6849" s="47">
        <v>550</v>
      </c>
      <c r="D6849" s="63"/>
      <c r="E6849" s="64"/>
      <c r="F6849" s="65" t="s">
        <v>77</v>
      </c>
      <c r="G6849" s="66">
        <v>12</v>
      </c>
      <c r="H6849" s="67">
        <v>1.8334699999999999</v>
      </c>
      <c r="I6849" s="216">
        <v>22.001645</v>
      </c>
      <c r="J6849" s="86">
        <v>30.919</v>
      </c>
      <c r="K6849" s="129">
        <f t="shared" si="209"/>
        <v>0.71158979915262455</v>
      </c>
      <c r="L6849" s="60" t="str">
        <f>IFERROR(VLOOKUP(C6849,Planning!$C$6:$H$705,3,FALSE),"")</f>
        <v>Osmose design</v>
      </c>
      <c r="M6849" s="60" t="str">
        <f>IFERROR(VLOOKUP(C6849,Planning!$C$6:$H$705,5,FALSE),"")</f>
        <v>CH-01 Lounge chair</v>
      </c>
      <c r="N6849" s="800" t="str">
        <f t="shared" si="210"/>
        <v>enero</v>
      </c>
    </row>
    <row r="6850" spans="1:14" ht="12.95" customHeight="1" x14ac:dyDescent="0.25">
      <c r="A6850" s="60" t="str">
        <f t="shared" si="208"/>
        <v>ene-18</v>
      </c>
      <c r="B6850" s="61">
        <v>43131</v>
      </c>
      <c r="C6850" s="47">
        <v>550</v>
      </c>
      <c r="D6850" s="63"/>
      <c r="E6850" s="64"/>
      <c r="F6850" s="65" t="s">
        <v>32</v>
      </c>
      <c r="G6850" s="66">
        <v>9</v>
      </c>
      <c r="H6850" s="67">
        <v>36.663719999999998</v>
      </c>
      <c r="I6850" s="216">
        <v>329.97348</v>
      </c>
      <c r="J6850" s="86">
        <v>30.919</v>
      </c>
      <c r="K6850" s="129">
        <f t="shared" si="209"/>
        <v>10.672191209288787</v>
      </c>
      <c r="L6850" s="60" t="str">
        <f>IFERROR(VLOOKUP(C6850,Planning!$C$6:$H$705,3,FALSE),"")</f>
        <v>Osmose design</v>
      </c>
      <c r="M6850" s="60" t="str">
        <f>IFERROR(VLOOKUP(C6850,Planning!$C$6:$H$705,5,FALSE),"")</f>
        <v>CH-01 Lounge chair</v>
      </c>
      <c r="N6850" s="800" t="str">
        <f t="shared" si="210"/>
        <v>enero</v>
      </c>
    </row>
    <row r="6851" spans="1:14" ht="12.95" customHeight="1" x14ac:dyDescent="0.25">
      <c r="A6851" s="60" t="str">
        <f t="shared" si="208"/>
        <v>ene-18</v>
      </c>
      <c r="B6851" s="61">
        <v>43131</v>
      </c>
      <c r="C6851" s="47">
        <v>551</v>
      </c>
      <c r="D6851" s="63"/>
      <c r="E6851" s="64"/>
      <c r="F6851" s="65" t="s">
        <v>754</v>
      </c>
      <c r="G6851" s="66">
        <v>-0.25</v>
      </c>
      <c r="H6851" s="67">
        <v>475.05</v>
      </c>
      <c r="I6851" s="216">
        <v>-118.7625</v>
      </c>
      <c r="J6851" s="86">
        <v>30.919</v>
      </c>
      <c r="K6851" s="129">
        <f t="shared" si="209"/>
        <v>-3.8410847698825963</v>
      </c>
      <c r="L6851" s="60" t="str">
        <f>IFERROR(VLOOKUP(C6851,Planning!$C$6:$H$705,3,FALSE),"")</f>
        <v>Osmose design</v>
      </c>
      <c r="M6851" s="60" t="str">
        <f>IFERROR(VLOOKUP(C6851,Planning!$C$6:$H$705,5,FALSE),"")</f>
        <v>TB-01 Malek coffee table 54"</v>
      </c>
      <c r="N6851" s="800" t="str">
        <f t="shared" si="210"/>
        <v>enero</v>
      </c>
    </row>
    <row r="6852" spans="1:14" ht="12.95" customHeight="1" x14ac:dyDescent="0.25">
      <c r="A6852" s="60" t="str">
        <f t="shared" si="208"/>
        <v>ene-18</v>
      </c>
      <c r="B6852" s="61">
        <v>43131</v>
      </c>
      <c r="C6852" s="47">
        <v>553</v>
      </c>
      <c r="D6852" s="63"/>
      <c r="E6852" s="64"/>
      <c r="F6852" s="65" t="s">
        <v>754</v>
      </c>
      <c r="G6852" s="66">
        <v>-0.5</v>
      </c>
      <c r="H6852" s="67">
        <v>475.05</v>
      </c>
      <c r="I6852" s="216">
        <v>-237.52500000000001</v>
      </c>
      <c r="J6852" s="86">
        <v>30.919</v>
      </c>
      <c r="K6852" s="129">
        <f t="shared" si="209"/>
        <v>-7.6821695397651926</v>
      </c>
      <c r="L6852" s="60" t="str">
        <f>IFERROR(VLOOKUP(C6852,Planning!$C$6:$H$705,3,FALSE),"")</f>
        <v>Osmose design</v>
      </c>
      <c r="M6852" s="60" t="str">
        <f>IFERROR(VLOOKUP(C6852,Planning!$C$6:$H$705,5,FALSE),"")</f>
        <v>TB-03 Malek side table LG 36"</v>
      </c>
      <c r="N6852" s="800" t="str">
        <f t="shared" si="210"/>
        <v>enero</v>
      </c>
    </row>
    <row r="6853" spans="1:14" ht="12.95" customHeight="1" x14ac:dyDescent="0.25">
      <c r="A6853" s="60" t="str">
        <f t="shared" si="208"/>
        <v>feb-18</v>
      </c>
      <c r="B6853" s="61">
        <v>43132</v>
      </c>
      <c r="C6853" s="47">
        <v>316</v>
      </c>
      <c r="D6853" s="63"/>
      <c r="E6853" s="64"/>
      <c r="F6853" s="65" t="s">
        <v>860</v>
      </c>
      <c r="G6853" s="66">
        <v>0.98</v>
      </c>
      <c r="H6853" s="67">
        <v>179.60619600000001</v>
      </c>
      <c r="I6853" s="216">
        <v>176.014072</v>
      </c>
      <c r="J6853" s="86">
        <v>30.919</v>
      </c>
      <c r="K6853" s="129">
        <f t="shared" ref="K6853:K6866" si="211">IFERROR(I6853/J6853,0)</f>
        <v>5.6927478896471424</v>
      </c>
      <c r="L6853" s="60" t="str">
        <f>IFERROR(VLOOKUP(C6853,Planning!$C$6:$H$705,3,FALSE),"")</f>
        <v>Holler</v>
      </c>
      <c r="M6853" s="60" t="str">
        <f>IFERROR(VLOOKUP(C6853,Planning!$C$6:$H$705,5,FALSE),"")</f>
        <v>AA-10 Planter Screen</v>
      </c>
      <c r="N6853" s="800" t="str">
        <f t="shared" si="210"/>
        <v>febrero</v>
      </c>
    </row>
    <row r="6854" spans="1:14" ht="12.95" customHeight="1" x14ac:dyDescent="0.25">
      <c r="A6854" s="60" t="str">
        <f t="shared" si="208"/>
        <v>feb-18</v>
      </c>
      <c r="B6854" s="61">
        <v>43132</v>
      </c>
      <c r="C6854" s="47">
        <v>316</v>
      </c>
      <c r="D6854" s="63"/>
      <c r="E6854" s="64"/>
      <c r="F6854" s="65" t="s">
        <v>301</v>
      </c>
      <c r="G6854" s="66">
        <v>5</v>
      </c>
      <c r="H6854" s="67">
        <v>60.105792000000001</v>
      </c>
      <c r="I6854" s="216">
        <v>300.52896099999998</v>
      </c>
      <c r="J6854" s="86">
        <v>30.919</v>
      </c>
      <c r="K6854" s="129">
        <f t="shared" si="211"/>
        <v>9.7198797179727663</v>
      </c>
      <c r="L6854" s="60" t="str">
        <f>IFERROR(VLOOKUP(C6854,Planning!$C$6:$H$705,3,FALSE),"")</f>
        <v>Holler</v>
      </c>
      <c r="M6854" s="60" t="str">
        <f>IFERROR(VLOOKUP(C6854,Planning!$C$6:$H$705,5,FALSE),"")</f>
        <v>AA-10 Planter Screen</v>
      </c>
      <c r="N6854" s="800" t="str">
        <f t="shared" si="210"/>
        <v>febrero</v>
      </c>
    </row>
    <row r="6855" spans="1:14" ht="12.95" customHeight="1" x14ac:dyDescent="0.25">
      <c r="A6855" s="60" t="str">
        <f t="shared" si="208"/>
        <v>feb-18</v>
      </c>
      <c r="B6855" s="61">
        <v>43132</v>
      </c>
      <c r="C6855" s="47">
        <v>316</v>
      </c>
      <c r="D6855" s="63"/>
      <c r="E6855" s="64"/>
      <c r="F6855" s="65" t="s">
        <v>335</v>
      </c>
      <c r="G6855" s="66">
        <v>0.09</v>
      </c>
      <c r="H6855" s="67">
        <v>1323.82</v>
      </c>
      <c r="I6855" s="216">
        <v>119.1438</v>
      </c>
      <c r="J6855" s="86">
        <v>30.919</v>
      </c>
      <c r="K6855" s="129">
        <f t="shared" si="211"/>
        <v>3.8534169927876061</v>
      </c>
      <c r="L6855" s="60" t="str">
        <f>IFERROR(VLOOKUP(C6855,Planning!$C$6:$H$705,3,FALSE),"")</f>
        <v>Holler</v>
      </c>
      <c r="M6855" s="60" t="str">
        <f>IFERROR(VLOOKUP(C6855,Planning!$C$6:$H$705,5,FALSE),"")</f>
        <v>AA-10 Planter Screen</v>
      </c>
      <c r="N6855" s="800" t="str">
        <f t="shared" si="210"/>
        <v>febrero</v>
      </c>
    </row>
    <row r="6856" spans="1:14" ht="12.95" customHeight="1" x14ac:dyDescent="0.25">
      <c r="A6856" s="60" t="str">
        <f t="shared" si="208"/>
        <v>feb-18</v>
      </c>
      <c r="B6856" s="61">
        <v>43132</v>
      </c>
      <c r="C6856" s="47">
        <v>316</v>
      </c>
      <c r="D6856" s="63"/>
      <c r="E6856" s="64"/>
      <c r="F6856" s="65" t="s">
        <v>340</v>
      </c>
      <c r="G6856" s="66">
        <v>12</v>
      </c>
      <c r="H6856" s="67">
        <v>63.784604999999999</v>
      </c>
      <c r="I6856" s="216">
        <v>765.41525799999999</v>
      </c>
      <c r="J6856" s="86">
        <v>30.919</v>
      </c>
      <c r="K6856" s="129">
        <f t="shared" si="211"/>
        <v>24.755498496070377</v>
      </c>
      <c r="L6856" s="60" t="str">
        <f>IFERROR(VLOOKUP(C6856,Planning!$C$6:$H$705,3,FALSE),"")</f>
        <v>Holler</v>
      </c>
      <c r="M6856" s="60" t="str">
        <f>IFERROR(VLOOKUP(C6856,Planning!$C$6:$H$705,5,FALSE),"")</f>
        <v>AA-10 Planter Screen</v>
      </c>
      <c r="N6856" s="800" t="str">
        <f t="shared" si="210"/>
        <v>febrero</v>
      </c>
    </row>
    <row r="6857" spans="1:14" ht="12.95" customHeight="1" x14ac:dyDescent="0.25">
      <c r="A6857" s="60" t="str">
        <f t="shared" si="208"/>
        <v>feb-18</v>
      </c>
      <c r="B6857" s="61">
        <v>43132</v>
      </c>
      <c r="C6857" s="47">
        <v>370</v>
      </c>
      <c r="D6857" s="63"/>
      <c r="E6857" s="64"/>
      <c r="F6857" s="65" t="s">
        <v>343</v>
      </c>
      <c r="G6857" s="66">
        <v>24</v>
      </c>
      <c r="H6857" s="67">
        <v>0.55755699999999997</v>
      </c>
      <c r="I6857" s="216">
        <v>13.381368</v>
      </c>
      <c r="J6857" s="86">
        <v>30.919</v>
      </c>
      <c r="K6857" s="129">
        <f t="shared" si="211"/>
        <v>0.4327878650667874</v>
      </c>
      <c r="L6857" s="60" t="str">
        <f>IFERROR(VLOOKUP(C6857,Planning!$C$6:$H$705,3,FALSE),"")</f>
        <v>Holler</v>
      </c>
      <c r="M6857" s="60" t="str">
        <f>IFERROR(VLOOKUP(C6857,Planning!$C$6:$H$705,5,FALSE),"")</f>
        <v>TB-15 Coffee Table tiered nest table</v>
      </c>
      <c r="N6857" s="800" t="str">
        <f t="shared" si="210"/>
        <v>febrero</v>
      </c>
    </row>
    <row r="6858" spans="1:14" ht="12.95" customHeight="1" x14ac:dyDescent="0.25">
      <c r="A6858" s="60" t="str">
        <f t="shared" si="208"/>
        <v>feb-18</v>
      </c>
      <c r="B6858" s="61">
        <v>43132</v>
      </c>
      <c r="C6858" s="47">
        <v>327</v>
      </c>
      <c r="D6858" s="63"/>
      <c r="E6858" s="64"/>
      <c r="F6858" s="65" t="s">
        <v>377</v>
      </c>
      <c r="G6858" s="66">
        <v>1.24</v>
      </c>
      <c r="H6858" s="67">
        <v>133.11497900000001</v>
      </c>
      <c r="I6858" s="216">
        <v>165.06257400000001</v>
      </c>
      <c r="J6858" s="86">
        <v>30.919</v>
      </c>
      <c r="K6858" s="129">
        <f t="shared" si="211"/>
        <v>5.3385482712894987</v>
      </c>
      <c r="L6858" s="60" t="str">
        <f>IFERROR(VLOOKUP(C6858,Planning!$C$6:$H$705,3,FALSE),"")</f>
        <v>Holler</v>
      </c>
      <c r="M6858" s="60" t="str">
        <f>IFERROR(VLOOKUP(C6858,Planning!$C$6:$H$705,5,FALSE),"")</f>
        <v>TB-03 Custom back bar table</v>
      </c>
      <c r="N6858" s="800" t="str">
        <f t="shared" si="210"/>
        <v>febrero</v>
      </c>
    </row>
    <row r="6859" spans="1:14" ht="12.95" customHeight="1" x14ac:dyDescent="0.25">
      <c r="A6859" s="60" t="str">
        <f t="shared" si="208"/>
        <v>feb-18</v>
      </c>
      <c r="B6859" s="61">
        <v>43132</v>
      </c>
      <c r="C6859" s="47">
        <v>327</v>
      </c>
      <c r="D6859" s="63"/>
      <c r="E6859" s="64"/>
      <c r="F6859" s="65" t="s">
        <v>860</v>
      </c>
      <c r="G6859" s="66">
        <v>0.81</v>
      </c>
      <c r="H6859" s="67">
        <v>179.60619600000001</v>
      </c>
      <c r="I6859" s="216">
        <v>145.481019</v>
      </c>
      <c r="J6859" s="86">
        <v>30.919</v>
      </c>
      <c r="K6859" s="129">
        <f t="shared" si="211"/>
        <v>4.7052304084866909</v>
      </c>
      <c r="L6859" s="60" t="str">
        <f>IFERROR(VLOOKUP(C6859,Planning!$C$6:$H$705,3,FALSE),"")</f>
        <v>Holler</v>
      </c>
      <c r="M6859" s="60" t="str">
        <f>IFERROR(VLOOKUP(C6859,Planning!$C$6:$H$705,5,FALSE),"")</f>
        <v>TB-03 Custom back bar table</v>
      </c>
      <c r="N6859" s="800" t="str">
        <f t="shared" si="210"/>
        <v>febrero</v>
      </c>
    </row>
    <row r="6860" spans="1:14" ht="12.95" customHeight="1" x14ac:dyDescent="0.25">
      <c r="A6860" s="60" t="str">
        <f t="shared" si="208"/>
        <v>feb-18</v>
      </c>
      <c r="B6860" s="61">
        <v>43132</v>
      </c>
      <c r="C6860" s="47">
        <v>541</v>
      </c>
      <c r="D6860" s="63"/>
      <c r="E6860" s="64"/>
      <c r="F6860" s="65" t="s">
        <v>860</v>
      </c>
      <c r="G6860" s="66">
        <v>0.86</v>
      </c>
      <c r="H6860" s="67">
        <v>179.60619600000001</v>
      </c>
      <c r="I6860" s="216">
        <v>154.46132900000001</v>
      </c>
      <c r="J6860" s="86">
        <v>30.919</v>
      </c>
      <c r="K6860" s="129">
        <f t="shared" si="211"/>
        <v>4.9956767359875807</v>
      </c>
      <c r="L6860" s="60" t="str">
        <f>IFERROR(VLOOKUP(C6860,Planning!$C$6:$H$705,3,FALSE),"")</f>
        <v>Holler</v>
      </c>
      <c r="M6860" s="60" t="str">
        <f>IFERROR(VLOOKUP(C6860,Planning!$C$6:$H$705,5,FALSE),"")</f>
        <v>TB-02 Custom co work table</v>
      </c>
      <c r="N6860" s="800" t="str">
        <f t="shared" si="210"/>
        <v>febrero</v>
      </c>
    </row>
    <row r="6861" spans="1:14" ht="12.95" customHeight="1" x14ac:dyDescent="0.25">
      <c r="A6861" s="60" t="str">
        <f t="shared" si="208"/>
        <v>feb-18</v>
      </c>
      <c r="B6861" s="61">
        <v>43132</v>
      </c>
      <c r="C6861" s="47">
        <v>541</v>
      </c>
      <c r="D6861" s="63"/>
      <c r="E6861" s="64"/>
      <c r="F6861" s="65" t="s">
        <v>850</v>
      </c>
      <c r="G6861" s="66">
        <v>3.9</v>
      </c>
      <c r="H6861" s="67">
        <v>261.50575300000003</v>
      </c>
      <c r="I6861" s="216">
        <v>1019.872436</v>
      </c>
      <c r="J6861" s="86">
        <v>30.919</v>
      </c>
      <c r="K6861" s="129">
        <f t="shared" si="211"/>
        <v>32.985298230861282</v>
      </c>
      <c r="L6861" s="60" t="str">
        <f>IFERROR(VLOOKUP(C6861,Planning!$C$6:$H$705,3,FALSE),"")</f>
        <v>Holler</v>
      </c>
      <c r="M6861" s="60" t="str">
        <f>IFERROR(VLOOKUP(C6861,Planning!$C$6:$H$705,5,FALSE),"")</f>
        <v>TB-02 Custom co work table</v>
      </c>
      <c r="N6861" s="800" t="str">
        <f t="shared" si="210"/>
        <v>febrero</v>
      </c>
    </row>
    <row r="6862" spans="1:14" ht="12.95" customHeight="1" x14ac:dyDescent="0.25">
      <c r="A6862" s="60" t="str">
        <f t="shared" ref="A6862:A6925" si="212">TEXT(B6862,"mmm-aa")</f>
        <v>feb-18</v>
      </c>
      <c r="B6862" s="61">
        <v>43132</v>
      </c>
      <c r="C6862" s="47">
        <v>541</v>
      </c>
      <c r="D6862" s="63"/>
      <c r="E6862" s="64"/>
      <c r="F6862" s="65" t="s">
        <v>377</v>
      </c>
      <c r="G6862" s="66">
        <v>1.81</v>
      </c>
      <c r="H6862" s="67">
        <v>133.11497900000001</v>
      </c>
      <c r="I6862" s="216">
        <v>240.93811099999999</v>
      </c>
      <c r="J6862" s="86">
        <v>30.919</v>
      </c>
      <c r="K6862" s="129">
        <f t="shared" si="211"/>
        <v>7.7925583298295544</v>
      </c>
      <c r="L6862" s="60" t="str">
        <f>IFERROR(VLOOKUP(C6862,Planning!$C$6:$H$705,3,FALSE),"")</f>
        <v>Holler</v>
      </c>
      <c r="M6862" s="60" t="str">
        <f>IFERROR(VLOOKUP(C6862,Planning!$C$6:$H$705,5,FALSE),"")</f>
        <v>TB-02 Custom co work table</v>
      </c>
      <c r="N6862" s="800" t="str">
        <f t="shared" si="210"/>
        <v>febrero</v>
      </c>
    </row>
    <row r="6863" spans="1:14" ht="12.95" customHeight="1" x14ac:dyDescent="0.25">
      <c r="A6863" s="60" t="str">
        <f t="shared" si="212"/>
        <v>feb-18</v>
      </c>
      <c r="B6863" s="61">
        <v>43132</v>
      </c>
      <c r="C6863" s="47">
        <v>550</v>
      </c>
      <c r="D6863" s="63"/>
      <c r="E6863" s="64"/>
      <c r="F6863" s="65" t="s">
        <v>260</v>
      </c>
      <c r="G6863" s="66">
        <v>3</v>
      </c>
      <c r="H6863" s="67">
        <v>9.9376429999999996</v>
      </c>
      <c r="I6863" s="216">
        <v>29.812927999999999</v>
      </c>
      <c r="J6863" s="86">
        <v>30.919</v>
      </c>
      <c r="K6863" s="129">
        <f t="shared" si="211"/>
        <v>0.96422678611856782</v>
      </c>
      <c r="L6863" s="60" t="str">
        <f>IFERROR(VLOOKUP(C6863,Planning!$C$6:$H$705,3,FALSE),"")</f>
        <v>Osmose design</v>
      </c>
      <c r="M6863" s="60" t="str">
        <f>IFERROR(VLOOKUP(C6863,Planning!$C$6:$H$705,5,FALSE),"")</f>
        <v>CH-01 Lounge chair</v>
      </c>
      <c r="N6863" s="800" t="str">
        <f t="shared" si="210"/>
        <v>febrero</v>
      </c>
    </row>
    <row r="6864" spans="1:14" ht="12.95" customHeight="1" x14ac:dyDescent="0.25">
      <c r="A6864" s="60" t="str">
        <f t="shared" si="212"/>
        <v>feb-18</v>
      </c>
      <c r="B6864" s="61">
        <v>43132</v>
      </c>
      <c r="C6864" s="47">
        <v>328</v>
      </c>
      <c r="D6864" s="63"/>
      <c r="E6864" s="64"/>
      <c r="F6864" s="65" t="s">
        <v>326</v>
      </c>
      <c r="G6864" s="66">
        <v>95</v>
      </c>
      <c r="H6864" s="67">
        <v>0.80806699999999998</v>
      </c>
      <c r="I6864" s="216">
        <v>76.766381999999993</v>
      </c>
      <c r="J6864" s="86">
        <v>30.919</v>
      </c>
      <c r="K6864" s="129">
        <f t="shared" si="211"/>
        <v>2.4828222775639572</v>
      </c>
      <c r="L6864" s="60" t="str">
        <f>IFERROR(VLOOKUP(C6864,Planning!$C$6:$H$705,3,FALSE),"")</f>
        <v xml:space="preserve">Holler </v>
      </c>
      <c r="M6864" s="60" t="str">
        <f>IFERROR(VLOOKUP(C6864,Planning!$C$6:$H$705,5,FALSE),"")</f>
        <v>TB-04 Feature table</v>
      </c>
      <c r="N6864" s="800" t="str">
        <f t="shared" si="210"/>
        <v>febrero</v>
      </c>
    </row>
    <row r="6865" spans="1:14" ht="12.95" customHeight="1" x14ac:dyDescent="0.25">
      <c r="A6865" s="60" t="str">
        <f t="shared" si="212"/>
        <v>feb-18</v>
      </c>
      <c r="B6865" s="61">
        <v>43132</v>
      </c>
      <c r="C6865" s="47">
        <v>328</v>
      </c>
      <c r="D6865" s="63"/>
      <c r="E6865" s="64"/>
      <c r="F6865" s="65" t="s">
        <v>403</v>
      </c>
      <c r="G6865" s="66">
        <v>65</v>
      </c>
      <c r="H6865" s="67">
        <v>0.96604699999999999</v>
      </c>
      <c r="I6865" s="216">
        <v>62.793030000000002</v>
      </c>
      <c r="J6865" s="86">
        <v>30.919</v>
      </c>
      <c r="K6865" s="129">
        <f t="shared" si="211"/>
        <v>2.0308881270416248</v>
      </c>
      <c r="L6865" s="60" t="str">
        <f>IFERROR(VLOOKUP(C6865,Planning!$C$6:$H$705,3,FALSE),"")</f>
        <v xml:space="preserve">Holler </v>
      </c>
      <c r="M6865" s="60" t="str">
        <f>IFERROR(VLOOKUP(C6865,Planning!$C$6:$H$705,5,FALSE),"")</f>
        <v>TB-04 Feature table</v>
      </c>
      <c r="N6865" s="800" t="str">
        <f t="shared" ref="N6865:N6928" si="213">TEXT(B6865,"Mmmm")</f>
        <v>febrero</v>
      </c>
    </row>
    <row r="6866" spans="1:14" ht="12.95" customHeight="1" x14ac:dyDescent="0.25">
      <c r="A6866" s="60" t="str">
        <f t="shared" si="212"/>
        <v>feb-18</v>
      </c>
      <c r="B6866" s="61">
        <v>43132</v>
      </c>
      <c r="C6866" s="47">
        <v>328</v>
      </c>
      <c r="D6866" s="63"/>
      <c r="E6866" s="64"/>
      <c r="F6866" s="65" t="s">
        <v>74</v>
      </c>
      <c r="G6866" s="66">
        <v>80</v>
      </c>
      <c r="H6866" s="67">
        <v>0.08</v>
      </c>
      <c r="I6866" s="216">
        <v>6.4</v>
      </c>
      <c r="J6866" s="86">
        <v>30.919</v>
      </c>
      <c r="K6866" s="129">
        <f t="shared" si="211"/>
        <v>0.20699246418060094</v>
      </c>
      <c r="L6866" s="60" t="str">
        <f>IFERROR(VLOOKUP(C6866,Planning!$C$6:$H$705,3,FALSE),"")</f>
        <v xml:space="preserve">Holler </v>
      </c>
      <c r="M6866" s="60" t="str">
        <f>IFERROR(VLOOKUP(C6866,Planning!$C$6:$H$705,5,FALSE),"")</f>
        <v>TB-04 Feature table</v>
      </c>
      <c r="N6866" s="800" t="str">
        <f t="shared" si="213"/>
        <v>febrero</v>
      </c>
    </row>
    <row r="6867" spans="1:14" ht="12.95" customHeight="1" x14ac:dyDescent="0.25">
      <c r="A6867" s="60" t="str">
        <f t="shared" si="212"/>
        <v>feb-18</v>
      </c>
      <c r="B6867" s="61">
        <v>43132</v>
      </c>
      <c r="C6867" s="47">
        <v>551</v>
      </c>
      <c r="D6867" s="63"/>
      <c r="E6867" s="64"/>
      <c r="F6867" s="65" t="s">
        <v>314</v>
      </c>
      <c r="G6867" s="66">
        <v>-30</v>
      </c>
      <c r="H6867" s="67">
        <v>0.40263599999999999</v>
      </c>
      <c r="I6867" s="216">
        <v>-12.079077</v>
      </c>
      <c r="J6867" s="86">
        <v>30.919</v>
      </c>
      <c r="K6867" s="129">
        <f>IFERROR(I6867/J6867,0)</f>
        <v>-0.39066842394644069</v>
      </c>
      <c r="L6867" s="60" t="str">
        <f>IFERROR(VLOOKUP(C6867,Planning!$C$6:$H$705,3,FALSE),"")</f>
        <v>Osmose design</v>
      </c>
      <c r="M6867" s="60" t="str">
        <f>IFERROR(VLOOKUP(C6867,Planning!$C$6:$H$705,5,FALSE),"")</f>
        <v>TB-01 Malek coffee table 54"</v>
      </c>
      <c r="N6867" s="800" t="str">
        <f t="shared" si="213"/>
        <v>febrero</v>
      </c>
    </row>
    <row r="6868" spans="1:14" ht="12.95" customHeight="1" x14ac:dyDescent="0.25">
      <c r="A6868" s="60" t="str">
        <f t="shared" si="212"/>
        <v>feb-18</v>
      </c>
      <c r="B6868" s="61">
        <v>43137</v>
      </c>
      <c r="C6868" s="47">
        <v>355</v>
      </c>
      <c r="D6868" s="63"/>
      <c r="E6868" s="64"/>
      <c r="F6868" s="65" t="s">
        <v>850</v>
      </c>
      <c r="G6868" s="66">
        <v>4.9000000000000004</v>
      </c>
      <c r="H6868" s="67">
        <v>261.50575300000003</v>
      </c>
      <c r="I6868" s="216">
        <v>1281.378189</v>
      </c>
      <c r="J6868" s="86">
        <v>31.034700000000001</v>
      </c>
      <c r="K6868" s="129">
        <f t="shared" ref="K6868:K6895" si="214">IFERROR(I6868/J6868,0)</f>
        <v>41.288563736720512</v>
      </c>
      <c r="L6868" s="60" t="str">
        <f>IFERROR(VLOOKUP(C6868,Planning!$C$6:$H$705,3,FALSE),"")</f>
        <v>Holler</v>
      </c>
      <c r="M6868" s="60" t="str">
        <f>IFERROR(VLOOKUP(C6868,Planning!$C$6:$H$705,5,FALSE),"")</f>
        <v>TB-07 Custom Conference Table</v>
      </c>
      <c r="N6868" s="800" t="str">
        <f t="shared" si="213"/>
        <v>febrero</v>
      </c>
    </row>
    <row r="6869" spans="1:14" ht="12.95" customHeight="1" x14ac:dyDescent="0.25">
      <c r="A6869" s="60" t="str">
        <f t="shared" si="212"/>
        <v>feb-18</v>
      </c>
      <c r="B6869" s="61">
        <v>43137</v>
      </c>
      <c r="C6869" s="47">
        <v>355</v>
      </c>
      <c r="D6869" s="63"/>
      <c r="E6869" s="64"/>
      <c r="F6869" s="65" t="s">
        <v>377</v>
      </c>
      <c r="G6869" s="66">
        <v>2.2000000000000002</v>
      </c>
      <c r="H6869" s="67">
        <v>133.11497900000001</v>
      </c>
      <c r="I6869" s="216">
        <v>292.85295300000001</v>
      </c>
      <c r="J6869" s="86">
        <v>31.034700000000001</v>
      </c>
      <c r="K6869" s="129">
        <f t="shared" si="214"/>
        <v>9.4363068758518693</v>
      </c>
      <c r="L6869" s="60" t="str">
        <f>IFERROR(VLOOKUP(C6869,Planning!$C$6:$H$705,3,FALSE),"")</f>
        <v>Holler</v>
      </c>
      <c r="M6869" s="60" t="str">
        <f>IFERROR(VLOOKUP(C6869,Planning!$C$6:$H$705,5,FALSE),"")</f>
        <v>TB-07 Custom Conference Table</v>
      </c>
      <c r="N6869" s="800" t="str">
        <f t="shared" si="213"/>
        <v>febrero</v>
      </c>
    </row>
    <row r="6870" spans="1:14" ht="12.95" customHeight="1" x14ac:dyDescent="0.25">
      <c r="A6870" s="60" t="str">
        <f t="shared" si="212"/>
        <v>feb-18</v>
      </c>
      <c r="B6870" s="61">
        <v>43137</v>
      </c>
      <c r="C6870" s="47">
        <v>355</v>
      </c>
      <c r="D6870" s="63"/>
      <c r="E6870" s="64"/>
      <c r="F6870" s="65" t="s">
        <v>860</v>
      </c>
      <c r="G6870" s="66">
        <v>2.2000000000000002</v>
      </c>
      <c r="H6870" s="67">
        <v>179.60619600000001</v>
      </c>
      <c r="I6870" s="216">
        <v>395.13363199999998</v>
      </c>
      <c r="J6870" s="86">
        <v>31.034700000000001</v>
      </c>
      <c r="K6870" s="129">
        <f t="shared" si="214"/>
        <v>12.73199457381576</v>
      </c>
      <c r="L6870" s="60" t="str">
        <f>IFERROR(VLOOKUP(C6870,Planning!$C$6:$H$705,3,FALSE),"")</f>
        <v>Holler</v>
      </c>
      <c r="M6870" s="60" t="str">
        <f>IFERROR(VLOOKUP(C6870,Planning!$C$6:$H$705,5,FALSE),"")</f>
        <v>TB-07 Custom Conference Table</v>
      </c>
      <c r="N6870" s="800" t="str">
        <f t="shared" si="213"/>
        <v>febrero</v>
      </c>
    </row>
    <row r="6871" spans="1:14" ht="12.95" customHeight="1" x14ac:dyDescent="0.25">
      <c r="A6871" s="60" t="str">
        <f t="shared" si="212"/>
        <v>feb-18</v>
      </c>
      <c r="B6871" s="61">
        <v>43137</v>
      </c>
      <c r="C6871" s="47">
        <v>457</v>
      </c>
      <c r="D6871" s="63"/>
      <c r="E6871" s="64"/>
      <c r="F6871" s="65" t="s">
        <v>753</v>
      </c>
      <c r="G6871" s="66">
        <v>1</v>
      </c>
      <c r="H6871" s="67">
        <v>3004.8656430000001</v>
      </c>
      <c r="I6871" s="216">
        <v>3004.8656430000001</v>
      </c>
      <c r="J6871" s="86">
        <v>31.034700000000001</v>
      </c>
      <c r="K6871" s="129">
        <f t="shared" si="214"/>
        <v>96.822770737271512</v>
      </c>
      <c r="L6871" s="60" t="str">
        <f>IFERROR(VLOOKUP(C6871,Planning!$C$6:$H$705,3,FALSE),"")</f>
        <v>WEWORK</v>
      </c>
      <c r="M6871" s="60" t="str">
        <f>IFERROR(VLOOKUP(C6871,Planning!$C$6:$H$705,5,FALSE),"")</f>
        <v>LATAM-Bonanza Chair-WW-CH-MEC-6850-A</v>
      </c>
      <c r="N6871" s="800" t="str">
        <f t="shared" si="213"/>
        <v>febrero</v>
      </c>
    </row>
    <row r="6872" spans="1:14" ht="12.95" customHeight="1" x14ac:dyDescent="0.25">
      <c r="A6872" s="60" t="str">
        <f t="shared" si="212"/>
        <v>feb-18</v>
      </c>
      <c r="B6872" s="61">
        <v>43137</v>
      </c>
      <c r="C6872" s="47">
        <v>458</v>
      </c>
      <c r="D6872" s="63"/>
      <c r="E6872" s="64"/>
      <c r="F6872" s="65" t="s">
        <v>753</v>
      </c>
      <c r="G6872" s="66">
        <v>1</v>
      </c>
      <c r="H6872" s="67">
        <v>3004.8656430000001</v>
      </c>
      <c r="I6872" s="216">
        <v>3004.8656430000001</v>
      </c>
      <c r="J6872" s="86">
        <v>31.034700000000001</v>
      </c>
      <c r="K6872" s="129">
        <f t="shared" si="214"/>
        <v>96.822770737271512</v>
      </c>
      <c r="L6872" s="60" t="str">
        <f>IFERROR(VLOOKUP(C6872,Planning!$C$6:$H$705,3,FALSE),"")</f>
        <v>WEWORK</v>
      </c>
      <c r="M6872" s="60" t="str">
        <f>IFERROR(VLOOKUP(C6872,Planning!$C$6:$H$705,5,FALSE),"")</f>
        <v>LATAM-Bonanza Chair-WW-CH-MEC-6850-B</v>
      </c>
      <c r="N6872" s="800" t="str">
        <f t="shared" si="213"/>
        <v>febrero</v>
      </c>
    </row>
    <row r="6873" spans="1:14" ht="12.95" customHeight="1" x14ac:dyDescent="0.25">
      <c r="A6873" s="60" t="str">
        <f t="shared" si="212"/>
        <v>feb-18</v>
      </c>
      <c r="B6873" s="61">
        <v>43137</v>
      </c>
      <c r="C6873" s="47">
        <v>474</v>
      </c>
      <c r="D6873" s="63"/>
      <c r="E6873" s="64"/>
      <c r="F6873" s="65" t="s">
        <v>753</v>
      </c>
      <c r="G6873" s="66">
        <v>1</v>
      </c>
      <c r="H6873" s="67">
        <v>3004.8656430000001</v>
      </c>
      <c r="I6873" s="216">
        <v>3004.8656430000001</v>
      </c>
      <c r="J6873" s="86">
        <v>31.034700000000001</v>
      </c>
      <c r="K6873" s="129">
        <f t="shared" si="214"/>
        <v>96.822770737271512</v>
      </c>
      <c r="L6873" s="60" t="str">
        <f>IFERROR(VLOOKUP(C6873,Planning!$C$6:$H$705,3,FALSE),"")</f>
        <v>WEWORK</v>
      </c>
      <c r="M6873" s="60" t="str">
        <f>IFERROR(VLOOKUP(C6873,Planning!$C$6:$H$705,5,FALSE),"")</f>
        <v>LATAM-Leon Dining Chair WW-CH-MEC-6849-B</v>
      </c>
      <c r="N6873" s="800" t="str">
        <f t="shared" si="213"/>
        <v>febrero</v>
      </c>
    </row>
    <row r="6874" spans="1:14" ht="12.95" customHeight="1" x14ac:dyDescent="0.25">
      <c r="A6874" s="60" t="str">
        <f t="shared" si="212"/>
        <v>feb-18</v>
      </c>
      <c r="B6874" s="61">
        <v>43137</v>
      </c>
      <c r="C6874" s="47">
        <v>473</v>
      </c>
      <c r="D6874" s="63"/>
      <c r="E6874" s="64"/>
      <c r="F6874" s="65" t="s">
        <v>753</v>
      </c>
      <c r="G6874" s="66">
        <v>1</v>
      </c>
      <c r="H6874" s="67">
        <v>3004.8656430000001</v>
      </c>
      <c r="I6874" s="216">
        <v>3004.8656430000001</v>
      </c>
      <c r="J6874" s="86">
        <v>31.034700000000001</v>
      </c>
      <c r="K6874" s="129">
        <f t="shared" si="214"/>
        <v>96.822770737271512</v>
      </c>
      <c r="L6874" s="60" t="str">
        <f>IFERROR(VLOOKUP(C6874,Planning!$C$6:$H$705,3,FALSE),"")</f>
        <v>WEWORK</v>
      </c>
      <c r="M6874" s="60" t="str">
        <f>IFERROR(VLOOKUP(C6874,Planning!$C$6:$H$705,5,FALSE),"")</f>
        <v>LATAM-Leon Dining Chair WW-CH-MEC-6849-A</v>
      </c>
      <c r="N6874" s="800" t="str">
        <f t="shared" si="213"/>
        <v>febrero</v>
      </c>
    </row>
    <row r="6875" spans="1:14" ht="12.95" customHeight="1" x14ac:dyDescent="0.25">
      <c r="A6875" s="60" t="str">
        <f t="shared" si="212"/>
        <v>feb-18</v>
      </c>
      <c r="B6875" s="61">
        <v>43137</v>
      </c>
      <c r="C6875" s="47">
        <v>458</v>
      </c>
      <c r="D6875" s="63"/>
      <c r="E6875" s="64"/>
      <c r="F6875" s="65" t="s">
        <v>400</v>
      </c>
      <c r="G6875" s="66">
        <v>-950</v>
      </c>
      <c r="H6875" s="67">
        <v>2.9723419999999998</v>
      </c>
      <c r="I6875" s="216">
        <v>-2823.7245499999999</v>
      </c>
      <c r="J6875" s="86">
        <v>31.034700000000001</v>
      </c>
      <c r="K6875" s="129">
        <f t="shared" si="214"/>
        <v>-90.986043042143137</v>
      </c>
      <c r="L6875" s="60" t="str">
        <f>IFERROR(VLOOKUP(C6875,Planning!$C$6:$H$705,3,FALSE),"")</f>
        <v>WEWORK</v>
      </c>
      <c r="M6875" s="60" t="str">
        <f>IFERROR(VLOOKUP(C6875,Planning!$C$6:$H$705,5,FALSE),"")</f>
        <v>LATAM-Bonanza Chair-WW-CH-MEC-6850-B</v>
      </c>
      <c r="N6875" s="800" t="str">
        <f t="shared" si="213"/>
        <v>febrero</v>
      </c>
    </row>
    <row r="6876" spans="1:14" ht="12.95" customHeight="1" x14ac:dyDescent="0.25">
      <c r="A6876" s="60" t="str">
        <f t="shared" si="212"/>
        <v>feb-18</v>
      </c>
      <c r="B6876" s="61">
        <v>43137</v>
      </c>
      <c r="C6876" s="47">
        <v>458</v>
      </c>
      <c r="D6876" s="63"/>
      <c r="E6876" s="64"/>
      <c r="F6876" s="65" t="s">
        <v>399</v>
      </c>
      <c r="G6876" s="66">
        <v>-500</v>
      </c>
      <c r="H6876" s="67">
        <v>1.8814580000000001</v>
      </c>
      <c r="I6876" s="216">
        <v>-940.72892200000001</v>
      </c>
      <c r="J6876" s="86">
        <v>31.034700000000001</v>
      </c>
      <c r="K6876" s="129">
        <f t="shared" si="214"/>
        <v>-30.312164190406222</v>
      </c>
      <c r="L6876" s="60" t="str">
        <f>IFERROR(VLOOKUP(C6876,Planning!$C$6:$H$705,3,FALSE),"")</f>
        <v>WEWORK</v>
      </c>
      <c r="M6876" s="60" t="str">
        <f>IFERROR(VLOOKUP(C6876,Planning!$C$6:$H$705,5,FALSE),"")</f>
        <v>LATAM-Bonanza Chair-WW-CH-MEC-6850-B</v>
      </c>
      <c r="N6876" s="800" t="str">
        <f t="shared" si="213"/>
        <v>febrero</v>
      </c>
    </row>
    <row r="6877" spans="1:14" ht="12.95" customHeight="1" x14ac:dyDescent="0.25">
      <c r="A6877" s="60" t="str">
        <f t="shared" si="212"/>
        <v>feb-18</v>
      </c>
      <c r="B6877" s="61">
        <v>43137</v>
      </c>
      <c r="C6877" s="47">
        <v>365</v>
      </c>
      <c r="D6877" s="63"/>
      <c r="E6877" s="64"/>
      <c r="F6877" s="65" t="s">
        <v>403</v>
      </c>
      <c r="G6877" s="66">
        <v>320</v>
      </c>
      <c r="H6877" s="67">
        <v>0.96604699999999999</v>
      </c>
      <c r="I6877" s="216">
        <v>309.13491800000003</v>
      </c>
      <c r="J6877" s="86">
        <v>31.034700000000001</v>
      </c>
      <c r="K6877" s="129">
        <f t="shared" si="214"/>
        <v>9.9609442978343594</v>
      </c>
      <c r="L6877" s="60" t="str">
        <f>IFERROR(VLOOKUP(C6877,Planning!$C$6:$H$705,3,FALSE),"")</f>
        <v>Holler</v>
      </c>
      <c r="M6877" s="60" t="str">
        <f>IFERROR(VLOOKUP(C6877,Planning!$C$6:$H$705,5,FALSE),"")</f>
        <v>TB-09 Coffee Table Back Bar</v>
      </c>
      <c r="N6877" s="800" t="str">
        <f t="shared" si="213"/>
        <v>febrero</v>
      </c>
    </row>
    <row r="6878" spans="1:14" ht="12.95" customHeight="1" x14ac:dyDescent="0.25">
      <c r="A6878" s="60" t="str">
        <f t="shared" si="212"/>
        <v>feb-18</v>
      </c>
      <c r="B6878" s="61">
        <v>43137</v>
      </c>
      <c r="C6878" s="47">
        <v>365</v>
      </c>
      <c r="D6878" s="63"/>
      <c r="E6878" s="64"/>
      <c r="F6878" s="65" t="s">
        <v>326</v>
      </c>
      <c r="G6878" s="66">
        <v>200</v>
      </c>
      <c r="H6878" s="67">
        <v>0.80806699999999998</v>
      </c>
      <c r="I6878" s="216">
        <v>161.61343600000001</v>
      </c>
      <c r="J6878" s="86">
        <v>31.034700000000001</v>
      </c>
      <c r="K6878" s="129">
        <f t="shared" si="214"/>
        <v>5.2075075963357147</v>
      </c>
      <c r="L6878" s="60" t="str">
        <f>IFERROR(VLOOKUP(C6878,Planning!$C$6:$H$705,3,FALSE),"")</f>
        <v>Holler</v>
      </c>
      <c r="M6878" s="60" t="str">
        <f>IFERROR(VLOOKUP(C6878,Planning!$C$6:$H$705,5,FALSE),"")</f>
        <v>TB-09 Coffee Table Back Bar</v>
      </c>
      <c r="N6878" s="800" t="str">
        <f t="shared" si="213"/>
        <v>febrero</v>
      </c>
    </row>
    <row r="6879" spans="1:14" ht="12.95" customHeight="1" x14ac:dyDescent="0.25">
      <c r="A6879" s="60" t="str">
        <f t="shared" si="212"/>
        <v>feb-18</v>
      </c>
      <c r="B6879" s="61">
        <v>43137</v>
      </c>
      <c r="C6879" s="47">
        <v>365</v>
      </c>
      <c r="D6879" s="63"/>
      <c r="E6879" s="64"/>
      <c r="F6879" s="65" t="s">
        <v>343</v>
      </c>
      <c r="G6879" s="66">
        <v>100</v>
      </c>
      <c r="H6879" s="67">
        <v>0.55755699999999997</v>
      </c>
      <c r="I6879" s="216">
        <v>55.755698000000002</v>
      </c>
      <c r="J6879" s="86">
        <v>31.034700000000001</v>
      </c>
      <c r="K6879" s="129">
        <f t="shared" si="214"/>
        <v>1.7965599151917049</v>
      </c>
      <c r="L6879" s="60" t="str">
        <f>IFERROR(VLOOKUP(C6879,Planning!$C$6:$H$705,3,FALSE),"")</f>
        <v>Holler</v>
      </c>
      <c r="M6879" s="60" t="str">
        <f>IFERROR(VLOOKUP(C6879,Planning!$C$6:$H$705,5,FALSE),"")</f>
        <v>TB-09 Coffee Table Back Bar</v>
      </c>
      <c r="N6879" s="800" t="str">
        <f t="shared" si="213"/>
        <v>febrero</v>
      </c>
    </row>
    <row r="6880" spans="1:14" ht="12.95" customHeight="1" x14ac:dyDescent="0.25">
      <c r="A6880" s="60" t="str">
        <f t="shared" si="212"/>
        <v>feb-18</v>
      </c>
      <c r="B6880" s="61">
        <v>43137</v>
      </c>
      <c r="C6880" s="47">
        <v>365</v>
      </c>
      <c r="D6880" s="63"/>
      <c r="E6880" s="64"/>
      <c r="F6880" s="65" t="s">
        <v>112</v>
      </c>
      <c r="G6880" s="66">
        <v>120</v>
      </c>
      <c r="H6880" s="67">
        <v>0.59678600000000004</v>
      </c>
      <c r="I6880" s="216">
        <v>71.614333000000002</v>
      </c>
      <c r="J6880" s="86">
        <v>31.034700000000001</v>
      </c>
      <c r="K6880" s="129">
        <f t="shared" si="214"/>
        <v>2.3075567993246269</v>
      </c>
      <c r="L6880" s="60" t="str">
        <f>IFERROR(VLOOKUP(C6880,Planning!$C$6:$H$705,3,FALSE),"")</f>
        <v>Holler</v>
      </c>
      <c r="M6880" s="60" t="str">
        <f>IFERROR(VLOOKUP(C6880,Planning!$C$6:$H$705,5,FALSE),"")</f>
        <v>TB-09 Coffee Table Back Bar</v>
      </c>
      <c r="N6880" s="800" t="str">
        <f t="shared" si="213"/>
        <v>febrero</v>
      </c>
    </row>
    <row r="6881" spans="1:14" ht="12.95" customHeight="1" x14ac:dyDescent="0.25">
      <c r="A6881" s="60" t="str">
        <f t="shared" si="212"/>
        <v>feb-18</v>
      </c>
      <c r="B6881" s="61">
        <v>43138</v>
      </c>
      <c r="C6881" s="47">
        <v>316</v>
      </c>
      <c r="D6881" s="63"/>
      <c r="E6881" s="64"/>
      <c r="F6881" s="65" t="s">
        <v>358</v>
      </c>
      <c r="G6881" s="66">
        <v>2</v>
      </c>
      <c r="H6881" s="67">
        <v>512.14175899999998</v>
      </c>
      <c r="I6881" s="216">
        <v>1024.2835190000001</v>
      </c>
      <c r="J6881" s="86">
        <v>31.034700000000001</v>
      </c>
      <c r="K6881" s="129">
        <f t="shared" si="214"/>
        <v>33.004460136556823</v>
      </c>
      <c r="L6881" s="60" t="str">
        <f>IFERROR(VLOOKUP(C6881,Planning!$C$6:$H$705,3,FALSE),"")</f>
        <v>Holler</v>
      </c>
      <c r="M6881" s="60" t="str">
        <f>IFERROR(VLOOKUP(C6881,Planning!$C$6:$H$705,5,FALSE),"")</f>
        <v>AA-10 Planter Screen</v>
      </c>
      <c r="N6881" s="800" t="str">
        <f t="shared" si="213"/>
        <v>febrero</v>
      </c>
    </row>
    <row r="6882" spans="1:14" ht="12.95" customHeight="1" x14ac:dyDescent="0.25">
      <c r="A6882" s="60" t="str">
        <f t="shared" si="212"/>
        <v>feb-18</v>
      </c>
      <c r="B6882" s="61">
        <v>43138</v>
      </c>
      <c r="C6882" s="47">
        <v>26</v>
      </c>
      <c r="D6882" s="63"/>
      <c r="E6882" s="64"/>
      <c r="F6882" s="65" t="s">
        <v>332</v>
      </c>
      <c r="G6882" s="66">
        <v>6</v>
      </c>
      <c r="H6882" s="67">
        <v>103.58</v>
      </c>
      <c r="I6882" s="216">
        <v>621.48</v>
      </c>
      <c r="J6882" s="86">
        <v>31.034700000000001</v>
      </c>
      <c r="K6882" s="129">
        <f t="shared" si="214"/>
        <v>20.025326489381239</v>
      </c>
      <c r="L6882" s="60" t="str">
        <f>IFERROR(VLOOKUP(C6882,Planning!$C$6:$H$705,3,FALSE),"")</f>
        <v>Maderas Collective</v>
      </c>
      <c r="M6882" s="60" t="str">
        <f>IFERROR(VLOOKUP(C6882,Planning!$C$6:$H$705,5,FALSE),"")</f>
        <v>Codales para Soldadura</v>
      </c>
      <c r="N6882" s="800" t="str">
        <f t="shared" si="213"/>
        <v>febrero</v>
      </c>
    </row>
    <row r="6883" spans="1:14" ht="12.95" customHeight="1" x14ac:dyDescent="0.25">
      <c r="A6883" s="60" t="str">
        <f t="shared" si="212"/>
        <v>feb-18</v>
      </c>
      <c r="B6883" s="61">
        <v>43138</v>
      </c>
      <c r="C6883" s="47">
        <v>316</v>
      </c>
      <c r="D6883" s="63"/>
      <c r="E6883" s="64"/>
      <c r="F6883" s="65" t="s">
        <v>343</v>
      </c>
      <c r="G6883" s="66">
        <v>30</v>
      </c>
      <c r="H6883" s="67">
        <v>0.55755699999999997</v>
      </c>
      <c r="I6883" s="216">
        <v>16.726709</v>
      </c>
      <c r="J6883" s="86">
        <v>31.034700000000001</v>
      </c>
      <c r="K6883" s="129">
        <f t="shared" si="214"/>
        <v>0.53896796166871275</v>
      </c>
      <c r="L6883" s="60" t="str">
        <f>IFERROR(VLOOKUP(C6883,Planning!$C$6:$H$705,3,FALSE),"")</f>
        <v>Holler</v>
      </c>
      <c r="M6883" s="60" t="str">
        <f>IFERROR(VLOOKUP(C6883,Planning!$C$6:$H$705,5,FALSE),"")</f>
        <v>AA-10 Planter Screen</v>
      </c>
      <c r="N6883" s="800" t="str">
        <f t="shared" si="213"/>
        <v>febrero</v>
      </c>
    </row>
    <row r="6884" spans="1:14" ht="12.95" customHeight="1" x14ac:dyDescent="0.25">
      <c r="A6884" s="60" t="str">
        <f t="shared" si="212"/>
        <v>feb-18</v>
      </c>
      <c r="B6884" s="61">
        <v>43138</v>
      </c>
      <c r="C6884" s="47">
        <v>316</v>
      </c>
      <c r="D6884" s="63"/>
      <c r="E6884" s="64"/>
      <c r="F6884" s="65" t="s">
        <v>112</v>
      </c>
      <c r="G6884" s="66">
        <v>60</v>
      </c>
      <c r="H6884" s="67">
        <v>0.59678600000000004</v>
      </c>
      <c r="I6884" s="216">
        <v>35.807167</v>
      </c>
      <c r="J6884" s="86">
        <v>31.034700000000001</v>
      </c>
      <c r="K6884" s="129">
        <f t="shared" si="214"/>
        <v>1.1537784157733117</v>
      </c>
      <c r="L6884" s="60" t="str">
        <f>IFERROR(VLOOKUP(C6884,Planning!$C$6:$H$705,3,FALSE),"")</f>
        <v>Holler</v>
      </c>
      <c r="M6884" s="60" t="str">
        <f>IFERROR(VLOOKUP(C6884,Planning!$C$6:$H$705,5,FALSE),"")</f>
        <v>AA-10 Planter Screen</v>
      </c>
      <c r="N6884" s="800" t="str">
        <f t="shared" si="213"/>
        <v>febrero</v>
      </c>
    </row>
    <row r="6885" spans="1:14" ht="12.95" customHeight="1" x14ac:dyDescent="0.25">
      <c r="A6885" s="60" t="str">
        <f t="shared" si="212"/>
        <v>feb-18</v>
      </c>
      <c r="B6885" s="61">
        <v>43138</v>
      </c>
      <c r="C6885" s="47">
        <v>316</v>
      </c>
      <c r="D6885" s="63"/>
      <c r="E6885" s="64"/>
      <c r="F6885" s="65" t="s">
        <v>403</v>
      </c>
      <c r="G6885" s="66">
        <v>100</v>
      </c>
      <c r="H6885" s="67">
        <v>0.96604699999999999</v>
      </c>
      <c r="I6885" s="216">
        <v>96.604662000000005</v>
      </c>
      <c r="J6885" s="86">
        <v>31.034700000000001</v>
      </c>
      <c r="K6885" s="129">
        <f t="shared" si="214"/>
        <v>3.112795097100987</v>
      </c>
      <c r="L6885" s="60" t="str">
        <f>IFERROR(VLOOKUP(C6885,Planning!$C$6:$H$705,3,FALSE),"")</f>
        <v>Holler</v>
      </c>
      <c r="M6885" s="60" t="str">
        <f>IFERROR(VLOOKUP(C6885,Planning!$C$6:$H$705,5,FALSE),"")</f>
        <v>AA-10 Planter Screen</v>
      </c>
      <c r="N6885" s="800" t="str">
        <f t="shared" si="213"/>
        <v>febrero</v>
      </c>
    </row>
    <row r="6886" spans="1:14" ht="12.95" customHeight="1" x14ac:dyDescent="0.25">
      <c r="A6886" s="60" t="str">
        <f t="shared" si="212"/>
        <v>feb-18</v>
      </c>
      <c r="B6886" s="61">
        <v>43138</v>
      </c>
      <c r="C6886" s="47">
        <v>316</v>
      </c>
      <c r="D6886" s="63"/>
      <c r="E6886" s="64"/>
      <c r="F6886" s="65" t="s">
        <v>326</v>
      </c>
      <c r="G6886" s="66">
        <v>120</v>
      </c>
      <c r="H6886" s="67">
        <v>0.80806699999999998</v>
      </c>
      <c r="I6886" s="216">
        <v>96.968061000000006</v>
      </c>
      <c r="J6886" s="86">
        <v>31.034700000000001</v>
      </c>
      <c r="K6886" s="129">
        <f t="shared" si="214"/>
        <v>3.1245045384682308</v>
      </c>
      <c r="L6886" s="60" t="str">
        <f>IFERROR(VLOOKUP(C6886,Planning!$C$6:$H$705,3,FALSE),"")</f>
        <v>Holler</v>
      </c>
      <c r="M6886" s="60" t="str">
        <f>IFERROR(VLOOKUP(C6886,Planning!$C$6:$H$705,5,FALSE),"")</f>
        <v>AA-10 Planter Screen</v>
      </c>
      <c r="N6886" s="800" t="str">
        <f t="shared" si="213"/>
        <v>febrero</v>
      </c>
    </row>
    <row r="6887" spans="1:14" ht="12.95" customHeight="1" x14ac:dyDescent="0.25">
      <c r="A6887" s="60" t="str">
        <f t="shared" si="212"/>
        <v>feb-18</v>
      </c>
      <c r="B6887" s="61">
        <v>43139</v>
      </c>
      <c r="C6887" s="47">
        <v>521</v>
      </c>
      <c r="D6887" s="63"/>
      <c r="E6887" s="64"/>
      <c r="F6887" s="65" t="s">
        <v>343</v>
      </c>
      <c r="G6887" s="66">
        <v>83</v>
      </c>
      <c r="H6887" s="67">
        <v>0.55755699999999997</v>
      </c>
      <c r="I6887" s="216">
        <v>46.277228999999998</v>
      </c>
      <c r="J6887" s="86">
        <v>31.034700000000001</v>
      </c>
      <c r="K6887" s="129">
        <f t="shared" si="214"/>
        <v>1.491144718653636</v>
      </c>
      <c r="L6887" s="60" t="str">
        <f>IFERROR(VLOOKUP(C6887,Planning!$C$6:$H$705,3,FALSE),"")</f>
        <v>Holler [Bea Apple]</v>
      </c>
      <c r="M6887" s="60" t="str">
        <f>IFERROR(VLOOKUP(C6887,Planning!$C$6:$H$705,5,FALSE),"")</f>
        <v>Lounge chair</v>
      </c>
      <c r="N6887" s="800" t="str">
        <f t="shared" si="213"/>
        <v>febrero</v>
      </c>
    </row>
    <row r="6888" spans="1:14" ht="12.95" customHeight="1" x14ac:dyDescent="0.25">
      <c r="A6888" s="60" t="str">
        <f t="shared" si="212"/>
        <v>feb-18</v>
      </c>
      <c r="B6888" s="61">
        <v>43140</v>
      </c>
      <c r="C6888" s="47">
        <v>520</v>
      </c>
      <c r="D6888" s="63"/>
      <c r="E6888" s="64"/>
      <c r="F6888" s="65" t="s">
        <v>1971</v>
      </c>
      <c r="G6888" s="66">
        <v>18.3</v>
      </c>
      <c r="H6888" s="67">
        <v>265.23189400000001</v>
      </c>
      <c r="I6888" s="216">
        <v>4853.7436550000002</v>
      </c>
      <c r="J6888" s="86">
        <v>31.034700000000001</v>
      </c>
      <c r="K6888" s="129">
        <f t="shared" si="214"/>
        <v>156.39731187992794</v>
      </c>
      <c r="L6888" s="60" t="str">
        <f>IFERROR(VLOOKUP(C6888,Planning!$C$6:$H$705,3,FALSE),"")</f>
        <v>Food Hub NWA, LLC</v>
      </c>
      <c r="M6888" s="60" t="str">
        <f>IFERROR(VLOOKUP(C6888,Planning!$C$6:$H$705,5,FALSE),"")</f>
        <v>Picnic table</v>
      </c>
      <c r="N6888" s="800" t="str">
        <f t="shared" si="213"/>
        <v>febrero</v>
      </c>
    </row>
    <row r="6889" spans="1:14" ht="12.95" customHeight="1" x14ac:dyDescent="0.25">
      <c r="A6889" s="60" t="str">
        <f t="shared" si="212"/>
        <v>feb-18</v>
      </c>
      <c r="B6889" s="61">
        <v>43140</v>
      </c>
      <c r="C6889" s="47">
        <v>520</v>
      </c>
      <c r="D6889" s="63"/>
      <c r="E6889" s="64"/>
      <c r="F6889" s="65" t="s">
        <v>1972</v>
      </c>
      <c r="G6889" s="66">
        <v>12</v>
      </c>
      <c r="H6889" s="67">
        <v>242.55699999999999</v>
      </c>
      <c r="I6889" s="216">
        <v>2910.6840000000002</v>
      </c>
      <c r="J6889" s="86">
        <v>31.034700000000001</v>
      </c>
      <c r="K6889" s="129">
        <f t="shared" si="214"/>
        <v>93.788050150315613</v>
      </c>
      <c r="L6889" s="60" t="str">
        <f>IFERROR(VLOOKUP(C6889,Planning!$C$6:$H$705,3,FALSE),"")</f>
        <v>Food Hub NWA, LLC</v>
      </c>
      <c r="M6889" s="60" t="str">
        <f>IFERROR(VLOOKUP(C6889,Planning!$C$6:$H$705,5,FALSE),"")</f>
        <v>Picnic table</v>
      </c>
      <c r="N6889" s="800" t="str">
        <f t="shared" si="213"/>
        <v>febrero</v>
      </c>
    </row>
    <row r="6890" spans="1:14" ht="12.95" customHeight="1" x14ac:dyDescent="0.25">
      <c r="A6890" s="60" t="str">
        <f t="shared" si="212"/>
        <v>feb-18</v>
      </c>
      <c r="B6890" s="61">
        <v>43140</v>
      </c>
      <c r="C6890" s="47">
        <v>520</v>
      </c>
      <c r="D6890" s="63"/>
      <c r="E6890" s="64"/>
      <c r="F6890" s="65" t="s">
        <v>1973</v>
      </c>
      <c r="G6890" s="66">
        <v>12</v>
      </c>
      <c r="H6890" s="67">
        <v>53.932851999999997</v>
      </c>
      <c r="I6890" s="216">
        <v>647.19422099999997</v>
      </c>
      <c r="J6890" s="86">
        <v>31.034700000000001</v>
      </c>
      <c r="K6890" s="129">
        <f t="shared" si="214"/>
        <v>20.853890032769769</v>
      </c>
      <c r="L6890" s="60" t="str">
        <f>IFERROR(VLOOKUP(C6890,Planning!$C$6:$H$705,3,FALSE),"")</f>
        <v>Food Hub NWA, LLC</v>
      </c>
      <c r="M6890" s="60" t="str">
        <f>IFERROR(VLOOKUP(C6890,Planning!$C$6:$H$705,5,FALSE),"")</f>
        <v>Picnic table</v>
      </c>
      <c r="N6890" s="800" t="str">
        <f t="shared" si="213"/>
        <v>febrero</v>
      </c>
    </row>
    <row r="6891" spans="1:14" ht="12.95" customHeight="1" x14ac:dyDescent="0.25">
      <c r="A6891" s="60" t="str">
        <f t="shared" si="212"/>
        <v>feb-18</v>
      </c>
      <c r="B6891" s="61">
        <v>43140</v>
      </c>
      <c r="C6891" s="47">
        <v>520</v>
      </c>
      <c r="D6891" s="63"/>
      <c r="E6891" s="64"/>
      <c r="F6891" s="65" t="s">
        <v>1974</v>
      </c>
      <c r="G6891" s="66">
        <v>60</v>
      </c>
      <c r="H6891" s="67">
        <v>93.564999999999998</v>
      </c>
      <c r="I6891" s="216">
        <v>5613.9</v>
      </c>
      <c r="J6891" s="86">
        <v>31.034700000000001</v>
      </c>
      <c r="K6891" s="129">
        <f t="shared" si="214"/>
        <v>180.89106709586363</v>
      </c>
      <c r="L6891" s="60" t="str">
        <f>IFERROR(VLOOKUP(C6891,Planning!$C$6:$H$705,3,FALSE),"")</f>
        <v>Food Hub NWA, LLC</v>
      </c>
      <c r="M6891" s="60" t="str">
        <f>IFERROR(VLOOKUP(C6891,Planning!$C$6:$H$705,5,FALSE),"")</f>
        <v>Picnic table</v>
      </c>
      <c r="N6891" s="800" t="str">
        <f t="shared" si="213"/>
        <v>febrero</v>
      </c>
    </row>
    <row r="6892" spans="1:14" ht="12.95" customHeight="1" x14ac:dyDescent="0.25">
      <c r="A6892" s="60" t="str">
        <f t="shared" si="212"/>
        <v>feb-18</v>
      </c>
      <c r="B6892" s="61">
        <v>43140</v>
      </c>
      <c r="C6892" s="47">
        <v>520</v>
      </c>
      <c r="D6892" s="63"/>
      <c r="E6892" s="64"/>
      <c r="F6892" s="65" t="s">
        <v>1975</v>
      </c>
      <c r="G6892" s="66">
        <v>24</v>
      </c>
      <c r="H6892" s="67">
        <v>540.95500000000004</v>
      </c>
      <c r="I6892" s="216">
        <v>12982.92</v>
      </c>
      <c r="J6892" s="86">
        <v>31.034700000000001</v>
      </c>
      <c r="K6892" s="129">
        <f t="shared" si="214"/>
        <v>418.33560498409844</v>
      </c>
      <c r="L6892" s="60" t="str">
        <f>IFERROR(VLOOKUP(C6892,Planning!$C$6:$H$705,3,FALSE),"")</f>
        <v>Food Hub NWA, LLC</v>
      </c>
      <c r="M6892" s="60" t="str">
        <f>IFERROR(VLOOKUP(C6892,Planning!$C$6:$H$705,5,FALSE),"")</f>
        <v>Picnic table</v>
      </c>
      <c r="N6892" s="800" t="str">
        <f t="shared" si="213"/>
        <v>febrero</v>
      </c>
    </row>
    <row r="6893" spans="1:14" ht="12.95" customHeight="1" x14ac:dyDescent="0.25">
      <c r="A6893" s="60" t="str">
        <f t="shared" si="212"/>
        <v>feb-18</v>
      </c>
      <c r="B6893" s="61">
        <v>43140</v>
      </c>
      <c r="C6893" s="47">
        <v>520</v>
      </c>
      <c r="D6893" s="63"/>
      <c r="E6893" s="64"/>
      <c r="F6893" s="65" t="s">
        <v>1976</v>
      </c>
      <c r="G6893" s="66">
        <v>54</v>
      </c>
      <c r="H6893" s="67">
        <v>706.21666600000003</v>
      </c>
      <c r="I6893" s="216">
        <v>38135.699963999999</v>
      </c>
      <c r="J6893" s="86">
        <v>31.034700000000001</v>
      </c>
      <c r="K6893" s="129">
        <f t="shared" si="214"/>
        <v>1228.8083971812198</v>
      </c>
      <c r="L6893" s="60" t="str">
        <f>IFERROR(VLOOKUP(C6893,Planning!$C$6:$H$705,3,FALSE),"")</f>
        <v>Food Hub NWA, LLC</v>
      </c>
      <c r="M6893" s="60" t="str">
        <f>IFERROR(VLOOKUP(C6893,Planning!$C$6:$H$705,5,FALSE),"")</f>
        <v>Picnic table</v>
      </c>
      <c r="N6893" s="800" t="str">
        <f t="shared" si="213"/>
        <v>febrero</v>
      </c>
    </row>
    <row r="6894" spans="1:14" ht="12.95" customHeight="1" x14ac:dyDescent="0.25">
      <c r="A6894" s="60" t="str">
        <f t="shared" si="212"/>
        <v>feb-18</v>
      </c>
      <c r="B6894" s="61">
        <v>43140</v>
      </c>
      <c r="C6894" s="47">
        <v>317</v>
      </c>
      <c r="D6894" s="63"/>
      <c r="E6894" s="64"/>
      <c r="F6894" s="65" t="s">
        <v>403</v>
      </c>
      <c r="G6894" s="66">
        <v>730</v>
      </c>
      <c r="H6894" s="67">
        <v>0.96604699999999999</v>
      </c>
      <c r="I6894" s="216">
        <v>705.21403199999997</v>
      </c>
      <c r="J6894" s="86">
        <v>31.034700000000001</v>
      </c>
      <c r="K6894" s="129">
        <f t="shared" si="214"/>
        <v>22.723404189504006</v>
      </c>
      <c r="L6894" s="60" t="str">
        <f>IFERROR(VLOOKUP(C6894,Planning!$C$6:$H$705,3,FALSE),"")</f>
        <v>Holler</v>
      </c>
      <c r="M6894" s="60" t="str">
        <f>IFERROR(VLOOKUP(C6894,Planning!$C$6:$H$705,5,FALSE),"")</f>
        <v xml:space="preserve">BQ-01 Work Banquette </v>
      </c>
      <c r="N6894" s="800" t="str">
        <f t="shared" si="213"/>
        <v>febrero</v>
      </c>
    </row>
    <row r="6895" spans="1:14" ht="12.95" customHeight="1" x14ac:dyDescent="0.25">
      <c r="A6895" s="60" t="str">
        <f t="shared" si="212"/>
        <v>feb-18</v>
      </c>
      <c r="B6895" s="61">
        <v>43140</v>
      </c>
      <c r="C6895" s="47">
        <v>317</v>
      </c>
      <c r="D6895" s="63"/>
      <c r="E6895" s="64"/>
      <c r="F6895" s="65" t="s">
        <v>326</v>
      </c>
      <c r="G6895" s="66">
        <v>730</v>
      </c>
      <c r="H6895" s="67">
        <v>0.80806699999999998</v>
      </c>
      <c r="I6895" s="216">
        <v>589.88904000000002</v>
      </c>
      <c r="J6895" s="86">
        <v>31.034700000000001</v>
      </c>
      <c r="K6895" s="129">
        <f t="shared" si="214"/>
        <v>19.007402681514563</v>
      </c>
      <c r="L6895" s="60" t="str">
        <f>IFERROR(VLOOKUP(C6895,Planning!$C$6:$H$705,3,FALSE),"")</f>
        <v>Holler</v>
      </c>
      <c r="M6895" s="60" t="str">
        <f>IFERROR(VLOOKUP(C6895,Planning!$C$6:$H$705,5,FALSE),"")</f>
        <v xml:space="preserve">BQ-01 Work Banquette </v>
      </c>
      <c r="N6895" s="800" t="str">
        <f t="shared" si="213"/>
        <v>febrero</v>
      </c>
    </row>
    <row r="6896" spans="1:14" ht="12.95" customHeight="1" x14ac:dyDescent="0.25">
      <c r="A6896" s="60" t="str">
        <f t="shared" si="212"/>
        <v>feb-18</v>
      </c>
      <c r="B6896" s="61">
        <v>43140</v>
      </c>
      <c r="C6896" s="47">
        <v>317</v>
      </c>
      <c r="D6896" s="63"/>
      <c r="E6896" s="64"/>
      <c r="F6896" s="65" t="s">
        <v>343</v>
      </c>
      <c r="G6896" s="66">
        <v>730</v>
      </c>
      <c r="H6896" s="67">
        <v>0.55755699999999997</v>
      </c>
      <c r="I6896" s="216">
        <v>407.01659599999999</v>
      </c>
      <c r="J6896" s="86">
        <v>31.034700000000001</v>
      </c>
      <c r="K6896" s="129">
        <f t="shared" ref="K6896:K6922" si="215">IFERROR(I6896/J6896,0)</f>
        <v>13.114887400232643</v>
      </c>
      <c r="L6896" s="60" t="str">
        <f>IFERROR(VLOOKUP(C6896,Planning!$C$6:$H$705,3,FALSE),"")</f>
        <v>Holler</v>
      </c>
      <c r="M6896" s="60" t="str">
        <f>IFERROR(VLOOKUP(C6896,Planning!$C$6:$H$705,5,FALSE),"")</f>
        <v xml:space="preserve">BQ-01 Work Banquette </v>
      </c>
      <c r="N6896" s="800" t="str">
        <f t="shared" si="213"/>
        <v>febrero</v>
      </c>
    </row>
    <row r="6897" spans="1:14" ht="12.95" customHeight="1" x14ac:dyDescent="0.25">
      <c r="A6897" s="60" t="str">
        <f t="shared" si="212"/>
        <v>feb-18</v>
      </c>
      <c r="B6897" s="61">
        <v>43143</v>
      </c>
      <c r="C6897" s="47">
        <v>323</v>
      </c>
      <c r="D6897" s="63"/>
      <c r="E6897" s="64"/>
      <c r="F6897" s="65" t="s">
        <v>358</v>
      </c>
      <c r="G6897" s="66">
        <v>6</v>
      </c>
      <c r="H6897" s="67">
        <v>501.99816900000002</v>
      </c>
      <c r="I6897" s="216">
        <v>3011.9890129999999</v>
      </c>
      <c r="J6897" s="86">
        <v>31.034700000000001</v>
      </c>
      <c r="K6897" s="129">
        <f t="shared" si="215"/>
        <v>97.052299941678186</v>
      </c>
      <c r="L6897" s="60" t="str">
        <f>IFERROR(VLOOKUP(C6897,Planning!$C$6:$H$705,3,FALSE),"")</f>
        <v>Holler</v>
      </c>
      <c r="M6897" s="60" t="str">
        <f>IFERROR(VLOOKUP(C6897,Planning!$C$6:$H$705,5,FALSE),"")</f>
        <v>BQ-02B Café Banquette</v>
      </c>
      <c r="N6897" s="800" t="str">
        <f t="shared" si="213"/>
        <v>febrero</v>
      </c>
    </row>
    <row r="6898" spans="1:14" ht="12.95" customHeight="1" x14ac:dyDescent="0.25">
      <c r="A6898" s="60" t="str">
        <f t="shared" si="212"/>
        <v>feb-18</v>
      </c>
      <c r="B6898" s="61">
        <v>43143</v>
      </c>
      <c r="C6898" s="47">
        <v>324</v>
      </c>
      <c r="D6898" s="63"/>
      <c r="E6898" s="64"/>
      <c r="F6898" s="65" t="s">
        <v>326</v>
      </c>
      <c r="G6898" s="66">
        <v>870</v>
      </c>
      <c r="H6898" s="67">
        <v>0.80806699999999998</v>
      </c>
      <c r="I6898" s="216">
        <v>703.01844400000004</v>
      </c>
      <c r="J6898" s="86">
        <v>31.034700000000001</v>
      </c>
      <c r="K6898" s="129">
        <f t="shared" si="215"/>
        <v>22.652657960283168</v>
      </c>
      <c r="L6898" s="60" t="str">
        <f>IFERROR(VLOOKUP(C6898,Planning!$C$6:$H$705,3,FALSE),"")</f>
        <v>Holler</v>
      </c>
      <c r="M6898" s="60" t="str">
        <f>IFERROR(VLOOKUP(C6898,Planning!$C$6:$H$705,5,FALSE),"")</f>
        <v>BQ-03 Lounge Banquette</v>
      </c>
      <c r="N6898" s="800" t="str">
        <f t="shared" si="213"/>
        <v>febrero</v>
      </c>
    </row>
    <row r="6899" spans="1:14" ht="12.95" customHeight="1" x14ac:dyDescent="0.25">
      <c r="A6899" s="60" t="str">
        <f t="shared" si="212"/>
        <v>feb-18</v>
      </c>
      <c r="B6899" s="61">
        <v>43143</v>
      </c>
      <c r="C6899" s="47">
        <v>324</v>
      </c>
      <c r="D6899" s="63"/>
      <c r="E6899" s="64"/>
      <c r="F6899" s="65" t="s">
        <v>403</v>
      </c>
      <c r="G6899" s="66">
        <v>720</v>
      </c>
      <c r="H6899" s="67">
        <v>0.96604699999999999</v>
      </c>
      <c r="I6899" s="216">
        <v>695.55356600000005</v>
      </c>
      <c r="J6899" s="86">
        <v>31.034700000000001</v>
      </c>
      <c r="K6899" s="129">
        <f t="shared" si="215"/>
        <v>22.412124686238307</v>
      </c>
      <c r="L6899" s="60" t="str">
        <f>IFERROR(VLOOKUP(C6899,Planning!$C$6:$H$705,3,FALSE),"")</f>
        <v>Holler</v>
      </c>
      <c r="M6899" s="60" t="str">
        <f>IFERROR(VLOOKUP(C6899,Planning!$C$6:$H$705,5,FALSE),"")</f>
        <v>BQ-03 Lounge Banquette</v>
      </c>
      <c r="N6899" s="800" t="str">
        <f t="shared" si="213"/>
        <v>febrero</v>
      </c>
    </row>
    <row r="6900" spans="1:14" ht="12.95" customHeight="1" x14ac:dyDescent="0.25">
      <c r="A6900" s="60" t="str">
        <f t="shared" si="212"/>
        <v>feb-18</v>
      </c>
      <c r="B6900" s="61">
        <v>43143</v>
      </c>
      <c r="C6900" s="47">
        <v>324</v>
      </c>
      <c r="D6900" s="63"/>
      <c r="E6900" s="64"/>
      <c r="F6900" s="65" t="s">
        <v>343</v>
      </c>
      <c r="G6900" s="66">
        <v>750</v>
      </c>
      <c r="H6900" s="67">
        <v>0.55755699999999997</v>
      </c>
      <c r="I6900" s="216">
        <v>418.16773499999999</v>
      </c>
      <c r="J6900" s="86">
        <v>31.034700000000001</v>
      </c>
      <c r="K6900" s="129">
        <f t="shared" si="215"/>
        <v>13.474199363937785</v>
      </c>
      <c r="L6900" s="60" t="str">
        <f>IFERROR(VLOOKUP(C6900,Planning!$C$6:$H$705,3,FALSE),"")</f>
        <v>Holler</v>
      </c>
      <c r="M6900" s="60" t="str">
        <f>IFERROR(VLOOKUP(C6900,Planning!$C$6:$H$705,5,FALSE),"")</f>
        <v>BQ-03 Lounge Banquette</v>
      </c>
      <c r="N6900" s="800" t="str">
        <f t="shared" si="213"/>
        <v>febrero</v>
      </c>
    </row>
    <row r="6901" spans="1:14" ht="12.95" customHeight="1" x14ac:dyDescent="0.25">
      <c r="A6901" s="60" t="str">
        <f t="shared" si="212"/>
        <v>feb-18</v>
      </c>
      <c r="B6901" s="61">
        <v>43144</v>
      </c>
      <c r="C6901" s="47">
        <v>323</v>
      </c>
      <c r="D6901" s="63"/>
      <c r="E6901" s="64"/>
      <c r="F6901" s="65" t="s">
        <v>304</v>
      </c>
      <c r="G6901" s="66">
        <v>12</v>
      </c>
      <c r="H6901" s="67">
        <v>8.455209</v>
      </c>
      <c r="I6901" s="216">
        <v>101.462506</v>
      </c>
      <c r="J6901" s="86">
        <v>31.034700000000001</v>
      </c>
      <c r="K6901" s="129">
        <f t="shared" si="215"/>
        <v>3.2693245302838436</v>
      </c>
      <c r="L6901" s="60" t="str">
        <f>IFERROR(VLOOKUP(C6901,Planning!$C$6:$H$705,3,FALSE),"")</f>
        <v>Holler</v>
      </c>
      <c r="M6901" s="60" t="str">
        <f>IFERROR(VLOOKUP(C6901,Planning!$C$6:$H$705,5,FALSE),"")</f>
        <v>BQ-02B Café Banquette</v>
      </c>
      <c r="N6901" s="800" t="str">
        <f t="shared" si="213"/>
        <v>febrero</v>
      </c>
    </row>
    <row r="6902" spans="1:14" ht="12.95" customHeight="1" x14ac:dyDescent="0.25">
      <c r="A6902" s="60" t="str">
        <f t="shared" si="212"/>
        <v>feb-18</v>
      </c>
      <c r="B6902" s="61">
        <v>43144</v>
      </c>
      <c r="C6902" s="47">
        <v>323</v>
      </c>
      <c r="D6902" s="63"/>
      <c r="E6902" s="64"/>
      <c r="F6902" s="65" t="s">
        <v>349</v>
      </c>
      <c r="G6902" s="66">
        <v>12</v>
      </c>
      <c r="H6902" s="67">
        <v>16.954823000000001</v>
      </c>
      <c r="I6902" s="216">
        <v>203.45787200000001</v>
      </c>
      <c r="J6902" s="86">
        <v>31.034700000000001</v>
      </c>
      <c r="K6902" s="129">
        <f t="shared" si="215"/>
        <v>6.5558188737123286</v>
      </c>
      <c r="L6902" s="60" t="str">
        <f>IFERROR(VLOOKUP(C6902,Planning!$C$6:$H$705,3,FALSE),"")</f>
        <v>Holler</v>
      </c>
      <c r="M6902" s="60" t="str">
        <f>IFERROR(VLOOKUP(C6902,Planning!$C$6:$H$705,5,FALSE),"")</f>
        <v>BQ-02B Café Banquette</v>
      </c>
      <c r="N6902" s="800" t="str">
        <f t="shared" si="213"/>
        <v>febrero</v>
      </c>
    </row>
    <row r="6903" spans="1:14" ht="12.95" customHeight="1" x14ac:dyDescent="0.25">
      <c r="A6903" s="60" t="str">
        <f t="shared" si="212"/>
        <v>feb-18</v>
      </c>
      <c r="B6903" s="61">
        <v>43144</v>
      </c>
      <c r="C6903" s="47">
        <v>355</v>
      </c>
      <c r="D6903" s="63"/>
      <c r="E6903" s="64"/>
      <c r="F6903" s="65" t="s">
        <v>77</v>
      </c>
      <c r="G6903" s="66">
        <v>8</v>
      </c>
      <c r="H6903" s="67">
        <v>1.8334699999999999</v>
      </c>
      <c r="I6903" s="216">
        <v>14.667763000000001</v>
      </c>
      <c r="J6903" s="86">
        <v>31.034700000000001</v>
      </c>
      <c r="K6903" s="129">
        <f t="shared" si="215"/>
        <v>0.47262461051661531</v>
      </c>
      <c r="L6903" s="60" t="str">
        <f>IFERROR(VLOOKUP(C6903,Planning!$C$6:$H$705,3,FALSE),"")</f>
        <v>Holler</v>
      </c>
      <c r="M6903" s="60" t="str">
        <f>IFERROR(VLOOKUP(C6903,Planning!$C$6:$H$705,5,FALSE),"")</f>
        <v>TB-07 Custom Conference Table</v>
      </c>
      <c r="N6903" s="800" t="str">
        <f t="shared" si="213"/>
        <v>febrero</v>
      </c>
    </row>
    <row r="6904" spans="1:14" ht="12.95" customHeight="1" x14ac:dyDescent="0.25">
      <c r="A6904" s="60" t="str">
        <f t="shared" si="212"/>
        <v>feb-18</v>
      </c>
      <c r="B6904" s="61">
        <v>43144</v>
      </c>
      <c r="C6904" s="47">
        <v>541</v>
      </c>
      <c r="D6904" s="63"/>
      <c r="E6904" s="64"/>
      <c r="F6904" s="65" t="s">
        <v>304</v>
      </c>
      <c r="G6904" s="66">
        <v>16</v>
      </c>
      <c r="H6904" s="67">
        <v>8.455209</v>
      </c>
      <c r="I6904" s="216">
        <v>135.283342</v>
      </c>
      <c r="J6904" s="86">
        <v>31.034700000000001</v>
      </c>
      <c r="K6904" s="129">
        <f t="shared" si="215"/>
        <v>4.3590993951931223</v>
      </c>
      <c r="L6904" s="60" t="str">
        <f>IFERROR(VLOOKUP(C6904,Planning!$C$6:$H$705,3,FALSE),"")</f>
        <v>Holler</v>
      </c>
      <c r="M6904" s="60" t="str">
        <f>IFERROR(VLOOKUP(C6904,Planning!$C$6:$H$705,5,FALSE),"")</f>
        <v>TB-02 Custom co work table</v>
      </c>
      <c r="N6904" s="800" t="str">
        <f t="shared" si="213"/>
        <v>febrero</v>
      </c>
    </row>
    <row r="6905" spans="1:14" ht="12.95" customHeight="1" x14ac:dyDescent="0.25">
      <c r="A6905" s="60" t="str">
        <f t="shared" si="212"/>
        <v>feb-18</v>
      </c>
      <c r="B6905" s="61">
        <v>43144</v>
      </c>
      <c r="C6905" s="47">
        <v>541</v>
      </c>
      <c r="D6905" s="63"/>
      <c r="E6905" s="64"/>
      <c r="F6905" s="65" t="s">
        <v>349</v>
      </c>
      <c r="G6905" s="66">
        <v>16</v>
      </c>
      <c r="H6905" s="67">
        <v>16.954823000000001</v>
      </c>
      <c r="I6905" s="216">
        <v>271.27716299999997</v>
      </c>
      <c r="J6905" s="86">
        <v>31.034700000000001</v>
      </c>
      <c r="K6905" s="129">
        <f t="shared" si="215"/>
        <v>8.7410918423571022</v>
      </c>
      <c r="L6905" s="60" t="str">
        <f>IFERROR(VLOOKUP(C6905,Planning!$C$6:$H$705,3,FALSE),"")</f>
        <v>Holler</v>
      </c>
      <c r="M6905" s="60" t="str">
        <f>IFERROR(VLOOKUP(C6905,Planning!$C$6:$H$705,5,FALSE),"")</f>
        <v>TB-02 Custom co work table</v>
      </c>
      <c r="N6905" s="800" t="str">
        <f t="shared" si="213"/>
        <v>febrero</v>
      </c>
    </row>
    <row r="6906" spans="1:14" ht="12.95" customHeight="1" x14ac:dyDescent="0.25">
      <c r="A6906" s="60" t="str">
        <f t="shared" si="212"/>
        <v>feb-18</v>
      </c>
      <c r="B6906" s="61">
        <v>43144</v>
      </c>
      <c r="C6906" s="47">
        <v>327</v>
      </c>
      <c r="D6906" s="63"/>
      <c r="E6906" s="64"/>
      <c r="F6906" s="65" t="s">
        <v>304</v>
      </c>
      <c r="G6906" s="66">
        <v>16</v>
      </c>
      <c r="H6906" s="67">
        <v>8.455209</v>
      </c>
      <c r="I6906" s="216">
        <v>135.283342</v>
      </c>
      <c r="J6906" s="86">
        <v>31.034700000000001</v>
      </c>
      <c r="K6906" s="129">
        <f t="shared" si="215"/>
        <v>4.3590993951931223</v>
      </c>
      <c r="L6906" s="60" t="str">
        <f>IFERROR(VLOOKUP(C6906,Planning!$C$6:$H$705,3,FALSE),"")</f>
        <v>Holler</v>
      </c>
      <c r="M6906" s="60" t="str">
        <f>IFERROR(VLOOKUP(C6906,Planning!$C$6:$H$705,5,FALSE),"")</f>
        <v>TB-03 Custom back bar table</v>
      </c>
      <c r="N6906" s="800" t="str">
        <f t="shared" si="213"/>
        <v>febrero</v>
      </c>
    </row>
    <row r="6907" spans="1:14" ht="12.95" customHeight="1" x14ac:dyDescent="0.25">
      <c r="A6907" s="60" t="str">
        <f t="shared" si="212"/>
        <v>feb-18</v>
      </c>
      <c r="B6907" s="61">
        <v>43144</v>
      </c>
      <c r="C6907" s="47">
        <v>327</v>
      </c>
      <c r="D6907" s="63"/>
      <c r="E6907" s="64"/>
      <c r="F6907" s="65" t="s">
        <v>349</v>
      </c>
      <c r="G6907" s="66">
        <v>16</v>
      </c>
      <c r="H6907" s="67">
        <v>16.954823000000001</v>
      </c>
      <c r="I6907" s="216">
        <v>271.27716299999997</v>
      </c>
      <c r="J6907" s="86">
        <v>31.034700000000001</v>
      </c>
      <c r="K6907" s="129">
        <f t="shared" si="215"/>
        <v>8.7410918423571022</v>
      </c>
      <c r="L6907" s="60" t="str">
        <f>IFERROR(VLOOKUP(C6907,Planning!$C$6:$H$705,3,FALSE),"")</f>
        <v>Holler</v>
      </c>
      <c r="M6907" s="60" t="str">
        <f>IFERROR(VLOOKUP(C6907,Planning!$C$6:$H$705,5,FALSE),"")</f>
        <v>TB-03 Custom back bar table</v>
      </c>
      <c r="N6907" s="800" t="str">
        <f t="shared" si="213"/>
        <v>febrero</v>
      </c>
    </row>
    <row r="6908" spans="1:14" ht="12.95" customHeight="1" x14ac:dyDescent="0.25">
      <c r="A6908" s="60" t="str">
        <f t="shared" si="212"/>
        <v>feb-18</v>
      </c>
      <c r="B6908" s="61">
        <v>43144</v>
      </c>
      <c r="C6908" s="47">
        <v>323</v>
      </c>
      <c r="D6908" s="63"/>
      <c r="E6908" s="64"/>
      <c r="F6908" s="65" t="s">
        <v>39</v>
      </c>
      <c r="G6908" s="66">
        <v>60</v>
      </c>
      <c r="H6908" s="67">
        <v>0.76795199999999997</v>
      </c>
      <c r="I6908" s="216">
        <v>46.077148999999999</v>
      </c>
      <c r="J6908" s="86">
        <v>31.034700000000001</v>
      </c>
      <c r="K6908" s="129">
        <f t="shared" si="215"/>
        <v>1.4846977415602534</v>
      </c>
      <c r="L6908" s="60" t="str">
        <f>IFERROR(VLOOKUP(C6908,Planning!$C$6:$H$705,3,FALSE),"")</f>
        <v>Holler</v>
      </c>
      <c r="M6908" s="60" t="str">
        <f>IFERROR(VLOOKUP(C6908,Planning!$C$6:$H$705,5,FALSE),"")</f>
        <v>BQ-02B Café Banquette</v>
      </c>
      <c r="N6908" s="800" t="str">
        <f t="shared" si="213"/>
        <v>febrero</v>
      </c>
    </row>
    <row r="6909" spans="1:14" ht="12.95" customHeight="1" x14ac:dyDescent="0.25">
      <c r="A6909" s="60" t="str">
        <f t="shared" si="212"/>
        <v>feb-18</v>
      </c>
      <c r="B6909" s="61">
        <v>43144</v>
      </c>
      <c r="C6909" s="47">
        <v>323</v>
      </c>
      <c r="D6909" s="63"/>
      <c r="E6909" s="64"/>
      <c r="F6909" s="65" t="s">
        <v>165</v>
      </c>
      <c r="G6909" s="66">
        <v>1000</v>
      </c>
      <c r="H6909" s="67">
        <v>0.133525</v>
      </c>
      <c r="I6909" s="216">
        <v>133.524517</v>
      </c>
      <c r="J6909" s="86">
        <v>31.034700000000001</v>
      </c>
      <c r="K6909" s="129">
        <f t="shared" si="215"/>
        <v>4.3024265419030954</v>
      </c>
      <c r="L6909" s="60" t="str">
        <f>IFERROR(VLOOKUP(C6909,Planning!$C$6:$H$705,3,FALSE),"")</f>
        <v>Holler</v>
      </c>
      <c r="M6909" s="60" t="str">
        <f>IFERROR(VLOOKUP(C6909,Planning!$C$6:$H$705,5,FALSE),"")</f>
        <v>BQ-02B Café Banquette</v>
      </c>
      <c r="N6909" s="800" t="str">
        <f t="shared" si="213"/>
        <v>febrero</v>
      </c>
    </row>
    <row r="6910" spans="1:14" ht="12.95" customHeight="1" x14ac:dyDescent="0.25">
      <c r="A6910" s="60" t="str">
        <f t="shared" si="212"/>
        <v>feb-18</v>
      </c>
      <c r="B6910" s="61">
        <v>43144</v>
      </c>
      <c r="C6910" s="47">
        <v>323</v>
      </c>
      <c r="D6910" s="63"/>
      <c r="E6910" s="64"/>
      <c r="F6910" s="65" t="s">
        <v>403</v>
      </c>
      <c r="G6910" s="66">
        <v>250</v>
      </c>
      <c r="H6910" s="67">
        <v>0.96604699999999999</v>
      </c>
      <c r="I6910" s="216">
        <v>241.51165499999999</v>
      </c>
      <c r="J6910" s="86">
        <v>31.034700000000001</v>
      </c>
      <c r="K6910" s="129">
        <f t="shared" si="215"/>
        <v>7.7819877427524666</v>
      </c>
      <c r="L6910" s="60" t="str">
        <f>IFERROR(VLOOKUP(C6910,Planning!$C$6:$H$705,3,FALSE),"")</f>
        <v>Holler</v>
      </c>
      <c r="M6910" s="60" t="str">
        <f>IFERROR(VLOOKUP(C6910,Planning!$C$6:$H$705,5,FALSE),"")</f>
        <v>BQ-02B Café Banquette</v>
      </c>
      <c r="N6910" s="800" t="str">
        <f t="shared" si="213"/>
        <v>febrero</v>
      </c>
    </row>
    <row r="6911" spans="1:14" ht="12.95" customHeight="1" x14ac:dyDescent="0.25">
      <c r="A6911" s="60" t="str">
        <f t="shared" si="212"/>
        <v>feb-18</v>
      </c>
      <c r="B6911" s="61">
        <v>43144</v>
      </c>
      <c r="C6911" s="47">
        <v>323</v>
      </c>
      <c r="D6911" s="63"/>
      <c r="E6911" s="64"/>
      <c r="F6911" s="65" t="s">
        <v>54</v>
      </c>
      <c r="G6911" s="66">
        <v>150</v>
      </c>
      <c r="H6911" s="67">
        <v>1.1853260000000001</v>
      </c>
      <c r="I6911" s="216">
        <v>177.79884200000001</v>
      </c>
      <c r="J6911" s="86">
        <v>31.034700000000001</v>
      </c>
      <c r="K6911" s="129">
        <f t="shared" si="215"/>
        <v>5.7290336945419158</v>
      </c>
      <c r="L6911" s="60" t="str">
        <f>IFERROR(VLOOKUP(C6911,Planning!$C$6:$H$705,3,FALSE),"")</f>
        <v>Holler</v>
      </c>
      <c r="M6911" s="60" t="str">
        <f>IFERROR(VLOOKUP(C6911,Planning!$C$6:$H$705,5,FALSE),"")</f>
        <v>BQ-02B Café Banquette</v>
      </c>
      <c r="N6911" s="800" t="str">
        <f t="shared" si="213"/>
        <v>febrero</v>
      </c>
    </row>
    <row r="6912" spans="1:14" ht="12.95" customHeight="1" x14ac:dyDescent="0.25">
      <c r="A6912" s="60" t="str">
        <f t="shared" si="212"/>
        <v>feb-18</v>
      </c>
      <c r="B6912" s="61">
        <v>43144</v>
      </c>
      <c r="C6912" s="47">
        <v>355</v>
      </c>
      <c r="D6912" s="63"/>
      <c r="E6912" s="64"/>
      <c r="F6912" s="65" t="s">
        <v>343</v>
      </c>
      <c r="G6912" s="66">
        <v>38</v>
      </c>
      <c r="H6912" s="67">
        <v>0.55755699999999997</v>
      </c>
      <c r="I6912" s="216">
        <v>21.187165</v>
      </c>
      <c r="J6912" s="86">
        <v>31.034700000000001</v>
      </c>
      <c r="K6912" s="129">
        <f t="shared" si="215"/>
        <v>0.68269276003956858</v>
      </c>
      <c r="L6912" s="60" t="str">
        <f>IFERROR(VLOOKUP(C6912,Planning!$C$6:$H$705,3,FALSE),"")</f>
        <v>Holler</v>
      </c>
      <c r="M6912" s="60" t="str">
        <f>IFERROR(VLOOKUP(C6912,Planning!$C$6:$H$705,5,FALSE),"")</f>
        <v>TB-07 Custom Conference Table</v>
      </c>
      <c r="N6912" s="800" t="str">
        <f t="shared" si="213"/>
        <v>febrero</v>
      </c>
    </row>
    <row r="6913" spans="1:14" ht="12.95" customHeight="1" x14ac:dyDescent="0.25">
      <c r="A6913" s="60" t="str">
        <f t="shared" si="212"/>
        <v>feb-18</v>
      </c>
      <c r="B6913" s="61">
        <v>43144</v>
      </c>
      <c r="C6913" s="47">
        <v>355</v>
      </c>
      <c r="D6913" s="63"/>
      <c r="E6913" s="64"/>
      <c r="F6913" s="65" t="s">
        <v>380</v>
      </c>
      <c r="G6913" s="66">
        <v>57</v>
      </c>
      <c r="H6913" s="67">
        <v>0.68488499999999997</v>
      </c>
      <c r="I6913" s="216">
        <v>39.038424999999997</v>
      </c>
      <c r="J6913" s="86">
        <v>31.034700000000001</v>
      </c>
      <c r="K6913" s="129">
        <f t="shared" si="215"/>
        <v>1.2578960002835535</v>
      </c>
      <c r="L6913" s="60" t="str">
        <f>IFERROR(VLOOKUP(C6913,Planning!$C$6:$H$705,3,FALSE),"")</f>
        <v>Holler</v>
      </c>
      <c r="M6913" s="60" t="str">
        <f>IFERROR(VLOOKUP(C6913,Planning!$C$6:$H$705,5,FALSE),"")</f>
        <v>TB-07 Custom Conference Table</v>
      </c>
      <c r="N6913" s="800" t="str">
        <f t="shared" si="213"/>
        <v>febrero</v>
      </c>
    </row>
    <row r="6914" spans="1:14" ht="12.95" customHeight="1" x14ac:dyDescent="0.25">
      <c r="A6914" s="60" t="str">
        <f t="shared" si="212"/>
        <v>feb-18</v>
      </c>
      <c r="B6914" s="61">
        <v>43144</v>
      </c>
      <c r="C6914" s="47">
        <v>541</v>
      </c>
      <c r="D6914" s="63"/>
      <c r="E6914" s="64"/>
      <c r="F6914" s="65" t="s">
        <v>343</v>
      </c>
      <c r="G6914" s="66">
        <v>80</v>
      </c>
      <c r="H6914" s="67">
        <v>0.55755699999999997</v>
      </c>
      <c r="I6914" s="216">
        <v>44.604557999999997</v>
      </c>
      <c r="J6914" s="86">
        <v>31.034700000000001</v>
      </c>
      <c r="K6914" s="129">
        <f t="shared" si="215"/>
        <v>1.4372479192645651</v>
      </c>
      <c r="L6914" s="60" t="str">
        <f>IFERROR(VLOOKUP(C6914,Planning!$C$6:$H$705,3,FALSE),"")</f>
        <v>Holler</v>
      </c>
      <c r="M6914" s="60" t="str">
        <f>IFERROR(VLOOKUP(C6914,Planning!$C$6:$H$705,5,FALSE),"")</f>
        <v>TB-02 Custom co work table</v>
      </c>
      <c r="N6914" s="800" t="str">
        <f t="shared" si="213"/>
        <v>febrero</v>
      </c>
    </row>
    <row r="6915" spans="1:14" ht="12.95" customHeight="1" x14ac:dyDescent="0.25">
      <c r="A6915" s="60" t="str">
        <f t="shared" si="212"/>
        <v>feb-18</v>
      </c>
      <c r="B6915" s="61">
        <v>43144</v>
      </c>
      <c r="C6915" s="47">
        <v>541</v>
      </c>
      <c r="D6915" s="63"/>
      <c r="E6915" s="64"/>
      <c r="F6915" s="65" t="s">
        <v>380</v>
      </c>
      <c r="G6915" s="66">
        <v>106</v>
      </c>
      <c r="H6915" s="67">
        <v>0.68488499999999997</v>
      </c>
      <c r="I6915" s="216">
        <v>72.597773000000004</v>
      </c>
      <c r="J6915" s="86">
        <v>31.034700000000001</v>
      </c>
      <c r="K6915" s="129">
        <f t="shared" si="215"/>
        <v>2.3392451997280466</v>
      </c>
      <c r="L6915" s="60" t="str">
        <f>IFERROR(VLOOKUP(C6915,Planning!$C$6:$H$705,3,FALSE),"")</f>
        <v>Holler</v>
      </c>
      <c r="M6915" s="60" t="str">
        <f>IFERROR(VLOOKUP(C6915,Planning!$C$6:$H$705,5,FALSE),"")</f>
        <v>TB-02 Custom co work table</v>
      </c>
      <c r="N6915" s="800" t="str">
        <f t="shared" si="213"/>
        <v>febrero</v>
      </c>
    </row>
    <row r="6916" spans="1:14" ht="12.95" customHeight="1" x14ac:dyDescent="0.25">
      <c r="A6916" s="60" t="str">
        <f t="shared" si="212"/>
        <v>feb-18</v>
      </c>
      <c r="B6916" s="61">
        <v>43144</v>
      </c>
      <c r="C6916" s="47">
        <v>327</v>
      </c>
      <c r="D6916" s="63"/>
      <c r="E6916" s="64"/>
      <c r="F6916" s="65" t="s">
        <v>1978</v>
      </c>
      <c r="G6916" s="66">
        <v>50</v>
      </c>
      <c r="H6916" s="67">
        <v>0.88993999999999995</v>
      </c>
      <c r="I6916" s="216">
        <v>44.497019999999999</v>
      </c>
      <c r="J6916" s="86">
        <v>31.034700000000001</v>
      </c>
      <c r="K6916" s="129">
        <f t="shared" si="215"/>
        <v>1.4337828301868554</v>
      </c>
      <c r="L6916" s="60" t="str">
        <f>IFERROR(VLOOKUP(C6916,Planning!$C$6:$H$705,3,FALSE),"")</f>
        <v>Holler</v>
      </c>
      <c r="M6916" s="60" t="str">
        <f>IFERROR(VLOOKUP(C6916,Planning!$C$6:$H$705,5,FALSE),"")</f>
        <v>TB-03 Custom back bar table</v>
      </c>
      <c r="N6916" s="800" t="str">
        <f t="shared" si="213"/>
        <v>febrero</v>
      </c>
    </row>
    <row r="6917" spans="1:14" ht="12.95" customHeight="1" x14ac:dyDescent="0.25">
      <c r="A6917" s="60" t="str">
        <f t="shared" si="212"/>
        <v>feb-18</v>
      </c>
      <c r="B6917" s="61">
        <v>43144</v>
      </c>
      <c r="C6917" s="47">
        <v>327</v>
      </c>
      <c r="D6917" s="63"/>
      <c r="E6917" s="64"/>
      <c r="F6917" s="65" t="s">
        <v>343</v>
      </c>
      <c r="G6917" s="66">
        <v>30</v>
      </c>
      <c r="H6917" s="67">
        <v>0.55755699999999997</v>
      </c>
      <c r="I6917" s="216">
        <v>16.726709</v>
      </c>
      <c r="J6917" s="86">
        <v>31.034700000000001</v>
      </c>
      <c r="K6917" s="129">
        <f t="shared" si="215"/>
        <v>0.53896796166871275</v>
      </c>
      <c r="L6917" s="60" t="str">
        <f>IFERROR(VLOOKUP(C6917,Planning!$C$6:$H$705,3,FALSE),"")</f>
        <v>Holler</v>
      </c>
      <c r="M6917" s="60" t="str">
        <f>IFERROR(VLOOKUP(C6917,Planning!$C$6:$H$705,5,FALSE),"")</f>
        <v>TB-03 Custom back bar table</v>
      </c>
      <c r="N6917" s="800" t="str">
        <f t="shared" si="213"/>
        <v>febrero</v>
      </c>
    </row>
    <row r="6918" spans="1:14" ht="12.95" customHeight="1" x14ac:dyDescent="0.25">
      <c r="A6918" s="60" t="str">
        <f t="shared" si="212"/>
        <v>feb-18</v>
      </c>
      <c r="B6918" s="61">
        <v>43144</v>
      </c>
      <c r="C6918" s="47">
        <v>327</v>
      </c>
      <c r="D6918" s="63"/>
      <c r="E6918" s="64"/>
      <c r="F6918" s="65" t="s">
        <v>380</v>
      </c>
      <c r="G6918" s="66">
        <v>100</v>
      </c>
      <c r="H6918" s="67">
        <v>0.68488499999999997</v>
      </c>
      <c r="I6918" s="216">
        <v>68.488465000000005</v>
      </c>
      <c r="J6918" s="86">
        <v>31.034700000000001</v>
      </c>
      <c r="K6918" s="129">
        <f t="shared" si="215"/>
        <v>2.2068350910432515</v>
      </c>
      <c r="L6918" s="60" t="str">
        <f>IFERROR(VLOOKUP(C6918,Planning!$C$6:$H$705,3,FALSE),"")</f>
        <v>Holler</v>
      </c>
      <c r="M6918" s="60" t="str">
        <f>IFERROR(VLOOKUP(C6918,Planning!$C$6:$H$705,5,FALSE),"")</f>
        <v>TB-03 Custom back bar table</v>
      </c>
      <c r="N6918" s="800" t="str">
        <f t="shared" si="213"/>
        <v>febrero</v>
      </c>
    </row>
    <row r="6919" spans="1:14" ht="12.95" customHeight="1" x14ac:dyDescent="0.25">
      <c r="A6919" s="60" t="str">
        <f t="shared" si="212"/>
        <v>feb-18</v>
      </c>
      <c r="B6919" s="61">
        <v>43145</v>
      </c>
      <c r="C6919" s="47">
        <v>520</v>
      </c>
      <c r="D6919" s="63"/>
      <c r="E6919" s="64"/>
      <c r="F6919" s="65" t="s">
        <v>335</v>
      </c>
      <c r="G6919" s="66">
        <v>1.8</v>
      </c>
      <c r="H6919" s="67">
        <v>1323.82</v>
      </c>
      <c r="I6919" s="216">
        <v>2382.8760000000002</v>
      </c>
      <c r="J6919" s="86">
        <v>31.034700000000001</v>
      </c>
      <c r="K6919" s="129">
        <f t="shared" si="215"/>
        <v>76.781022532842272</v>
      </c>
      <c r="L6919" s="60" t="str">
        <f>IFERROR(VLOOKUP(C6919,Planning!$C$6:$H$705,3,FALSE),"")</f>
        <v>Food Hub NWA, LLC</v>
      </c>
      <c r="M6919" s="60" t="str">
        <f>IFERROR(VLOOKUP(C6919,Planning!$C$6:$H$705,5,FALSE),"")</f>
        <v>Picnic table</v>
      </c>
      <c r="N6919" s="800" t="str">
        <f t="shared" si="213"/>
        <v>febrero</v>
      </c>
    </row>
    <row r="6920" spans="1:14" ht="12.95" customHeight="1" x14ac:dyDescent="0.25">
      <c r="A6920" s="60" t="str">
        <f t="shared" si="212"/>
        <v>feb-18</v>
      </c>
      <c r="B6920" s="61">
        <v>43145</v>
      </c>
      <c r="C6920" s="47">
        <v>325</v>
      </c>
      <c r="D6920" s="63"/>
      <c r="E6920" s="64"/>
      <c r="F6920" s="65" t="s">
        <v>304</v>
      </c>
      <c r="G6920" s="66">
        <v>30</v>
      </c>
      <c r="H6920" s="67">
        <v>8.455209</v>
      </c>
      <c r="I6920" s="216">
        <v>253.65626599999999</v>
      </c>
      <c r="J6920" s="86">
        <v>31.034700000000001</v>
      </c>
      <c r="K6920" s="129">
        <f t="shared" si="215"/>
        <v>8.1733113579316043</v>
      </c>
      <c r="L6920" s="60" t="str">
        <f>IFERROR(VLOOKUP(C6920,Planning!$C$6:$H$705,3,FALSE),"")</f>
        <v>Holler</v>
      </c>
      <c r="M6920" s="60" t="str">
        <f>IFERROR(VLOOKUP(C6920,Planning!$C$6:$H$705,5,FALSE),"")</f>
        <v>BO-04 Banquette Shuffleboard</v>
      </c>
      <c r="N6920" s="800" t="str">
        <f t="shared" si="213"/>
        <v>febrero</v>
      </c>
    </row>
    <row r="6921" spans="1:14" ht="12.95" customHeight="1" x14ac:dyDescent="0.25">
      <c r="A6921" s="60" t="str">
        <f t="shared" si="212"/>
        <v>feb-18</v>
      </c>
      <c r="B6921" s="61">
        <v>43145</v>
      </c>
      <c r="C6921" s="47">
        <v>325</v>
      </c>
      <c r="D6921" s="63"/>
      <c r="E6921" s="64"/>
      <c r="F6921" s="65" t="s">
        <v>349</v>
      </c>
      <c r="G6921" s="66">
        <v>30</v>
      </c>
      <c r="H6921" s="67">
        <v>16.954823000000001</v>
      </c>
      <c r="I6921" s="216">
        <v>508.64467999999999</v>
      </c>
      <c r="J6921" s="86">
        <v>31.034700000000001</v>
      </c>
      <c r="K6921" s="129">
        <f t="shared" si="215"/>
        <v>16.389547184280822</v>
      </c>
      <c r="L6921" s="60" t="str">
        <f>IFERROR(VLOOKUP(C6921,Planning!$C$6:$H$705,3,FALSE),"")</f>
        <v>Holler</v>
      </c>
      <c r="M6921" s="60" t="str">
        <f>IFERROR(VLOOKUP(C6921,Planning!$C$6:$H$705,5,FALSE),"")</f>
        <v>BO-04 Banquette Shuffleboard</v>
      </c>
      <c r="N6921" s="800" t="str">
        <f t="shared" si="213"/>
        <v>febrero</v>
      </c>
    </row>
    <row r="6922" spans="1:14" ht="12.95" customHeight="1" x14ac:dyDescent="0.25">
      <c r="A6922" s="60" t="str">
        <f t="shared" si="212"/>
        <v>feb-18</v>
      </c>
      <c r="B6922" s="61">
        <v>43145</v>
      </c>
      <c r="C6922" s="47">
        <v>318</v>
      </c>
      <c r="D6922" s="63"/>
      <c r="E6922" s="64"/>
      <c r="F6922" s="65" t="s">
        <v>304</v>
      </c>
      <c r="G6922" s="66">
        <v>32</v>
      </c>
      <c r="H6922" s="67">
        <v>8.455209</v>
      </c>
      <c r="I6922" s="216">
        <v>270.56668300000001</v>
      </c>
      <c r="J6922" s="86">
        <v>31.034700000000001</v>
      </c>
      <c r="K6922" s="129">
        <f t="shared" si="215"/>
        <v>8.7181987581642488</v>
      </c>
      <c r="L6922" s="60" t="str">
        <f>IFERROR(VLOOKUP(C6922,Planning!$C$6:$H$705,3,FALSE),"")</f>
        <v>Holler</v>
      </c>
      <c r="M6922" s="60" t="str">
        <f>IFERROR(VLOOKUP(C6922,Planning!$C$6:$H$705,5,FALSE),"")</f>
        <v>BQ-02A Arrival Banquette</v>
      </c>
      <c r="N6922" s="800" t="str">
        <f t="shared" si="213"/>
        <v>febrero</v>
      </c>
    </row>
    <row r="6923" spans="1:14" ht="12.95" customHeight="1" x14ac:dyDescent="0.25">
      <c r="A6923" s="60" t="str">
        <f t="shared" si="212"/>
        <v>feb-18</v>
      </c>
      <c r="B6923" s="61">
        <v>43145</v>
      </c>
      <c r="C6923" s="47">
        <v>318</v>
      </c>
      <c r="D6923" s="63"/>
      <c r="E6923" s="64"/>
      <c r="F6923" s="65" t="s">
        <v>349</v>
      </c>
      <c r="G6923" s="66">
        <v>32</v>
      </c>
      <c r="H6923" s="67">
        <v>16.954823000000001</v>
      </c>
      <c r="I6923" s="216">
        <v>542.55432499999995</v>
      </c>
      <c r="J6923" s="86">
        <v>31.034700000000001</v>
      </c>
      <c r="K6923" s="129">
        <f t="shared" ref="K6923:K6944" si="216">IFERROR(I6923/J6923,0)</f>
        <v>17.482183652492207</v>
      </c>
      <c r="L6923" s="60" t="str">
        <f>IFERROR(VLOOKUP(C6923,Planning!$C$6:$H$705,3,FALSE),"")</f>
        <v>Holler</v>
      </c>
      <c r="M6923" s="60" t="str">
        <f>IFERROR(VLOOKUP(C6923,Planning!$C$6:$H$705,5,FALSE),"")</f>
        <v>BQ-02A Arrival Banquette</v>
      </c>
      <c r="N6923" s="800" t="str">
        <f t="shared" si="213"/>
        <v>febrero</v>
      </c>
    </row>
    <row r="6924" spans="1:14" ht="12.95" customHeight="1" x14ac:dyDescent="0.25">
      <c r="A6924" s="60" t="str">
        <f t="shared" si="212"/>
        <v>feb-18</v>
      </c>
      <c r="B6924" s="61">
        <v>43145</v>
      </c>
      <c r="C6924" s="47">
        <v>325</v>
      </c>
      <c r="D6924" s="63"/>
      <c r="E6924" s="64"/>
      <c r="F6924" s="65" t="s">
        <v>165</v>
      </c>
      <c r="G6924" s="66">
        <v>600</v>
      </c>
      <c r="H6924" s="67">
        <v>0.133525</v>
      </c>
      <c r="I6924" s="216">
        <v>80.114710000000002</v>
      </c>
      <c r="J6924" s="86">
        <v>31.034700000000001</v>
      </c>
      <c r="K6924" s="129">
        <f t="shared" si="216"/>
        <v>2.5814559186974582</v>
      </c>
      <c r="L6924" s="60" t="str">
        <f>IFERROR(VLOOKUP(C6924,Planning!$C$6:$H$705,3,FALSE),"")</f>
        <v>Holler</v>
      </c>
      <c r="M6924" s="60" t="str">
        <f>IFERROR(VLOOKUP(C6924,Planning!$C$6:$H$705,5,FALSE),"")</f>
        <v>BO-04 Banquette Shuffleboard</v>
      </c>
      <c r="N6924" s="800" t="str">
        <f t="shared" si="213"/>
        <v>febrero</v>
      </c>
    </row>
    <row r="6925" spans="1:14" ht="12.95" customHeight="1" x14ac:dyDescent="0.25">
      <c r="A6925" s="60" t="str">
        <f t="shared" si="212"/>
        <v>feb-18</v>
      </c>
      <c r="B6925" s="61">
        <v>43145</v>
      </c>
      <c r="C6925" s="47">
        <v>325</v>
      </c>
      <c r="D6925" s="63"/>
      <c r="E6925" s="64"/>
      <c r="F6925" s="65" t="s">
        <v>343</v>
      </c>
      <c r="G6925" s="66">
        <v>300</v>
      </c>
      <c r="H6925" s="67">
        <v>0.55755699999999997</v>
      </c>
      <c r="I6925" s="216">
        <v>167.26709399999999</v>
      </c>
      <c r="J6925" s="86">
        <v>31.034700000000001</v>
      </c>
      <c r="K6925" s="129">
        <f t="shared" si="216"/>
        <v>5.3896797455751138</v>
      </c>
      <c r="L6925" s="60" t="str">
        <f>IFERROR(VLOOKUP(C6925,Planning!$C$6:$H$705,3,FALSE),"")</f>
        <v>Holler</v>
      </c>
      <c r="M6925" s="60" t="str">
        <f>IFERROR(VLOOKUP(C6925,Planning!$C$6:$H$705,5,FALSE),"")</f>
        <v>BO-04 Banquette Shuffleboard</v>
      </c>
      <c r="N6925" s="800" t="str">
        <f t="shared" si="213"/>
        <v>febrero</v>
      </c>
    </row>
    <row r="6926" spans="1:14" ht="12.95" customHeight="1" x14ac:dyDescent="0.25">
      <c r="A6926" s="60" t="str">
        <f t="shared" ref="A6926:A6989" si="217">TEXT(B6926,"mmm-aa")</f>
        <v>feb-18</v>
      </c>
      <c r="B6926" s="61">
        <v>43145</v>
      </c>
      <c r="C6926" s="47">
        <v>325</v>
      </c>
      <c r="D6926" s="63"/>
      <c r="E6926" s="64"/>
      <c r="F6926" s="65" t="s">
        <v>39</v>
      </c>
      <c r="G6926" s="66">
        <v>250</v>
      </c>
      <c r="H6926" s="67">
        <v>0.76795199999999997</v>
      </c>
      <c r="I6926" s="216">
        <v>191.98812100000001</v>
      </c>
      <c r="J6926" s="86">
        <v>31.034700000000001</v>
      </c>
      <c r="K6926" s="129">
        <f t="shared" si="216"/>
        <v>6.1862405952047226</v>
      </c>
      <c r="L6926" s="60" t="str">
        <f>IFERROR(VLOOKUP(C6926,Planning!$C$6:$H$705,3,FALSE),"")</f>
        <v>Holler</v>
      </c>
      <c r="M6926" s="60" t="str">
        <f>IFERROR(VLOOKUP(C6926,Planning!$C$6:$H$705,5,FALSE),"")</f>
        <v>BO-04 Banquette Shuffleboard</v>
      </c>
      <c r="N6926" s="800" t="str">
        <f t="shared" si="213"/>
        <v>febrero</v>
      </c>
    </row>
    <row r="6927" spans="1:14" ht="12.95" customHeight="1" x14ac:dyDescent="0.25">
      <c r="A6927" s="60" t="str">
        <f t="shared" si="217"/>
        <v>feb-18</v>
      </c>
      <c r="B6927" s="61">
        <v>43145</v>
      </c>
      <c r="C6927" s="47">
        <v>325</v>
      </c>
      <c r="D6927" s="63"/>
      <c r="E6927" s="64"/>
      <c r="F6927" s="65" t="s">
        <v>403</v>
      </c>
      <c r="G6927" s="66">
        <v>200</v>
      </c>
      <c r="H6927" s="67">
        <v>0.96604699999999999</v>
      </c>
      <c r="I6927" s="216">
        <v>193.20932400000001</v>
      </c>
      <c r="J6927" s="86">
        <v>31.034700000000001</v>
      </c>
      <c r="K6927" s="129">
        <f t="shared" si="216"/>
        <v>6.225590194201974</v>
      </c>
      <c r="L6927" s="60" t="str">
        <f>IFERROR(VLOOKUP(C6927,Planning!$C$6:$H$705,3,FALSE),"")</f>
        <v>Holler</v>
      </c>
      <c r="M6927" s="60" t="str">
        <f>IFERROR(VLOOKUP(C6927,Planning!$C$6:$H$705,5,FALSE),"")</f>
        <v>BO-04 Banquette Shuffleboard</v>
      </c>
      <c r="N6927" s="800" t="str">
        <f t="shared" si="213"/>
        <v>febrero</v>
      </c>
    </row>
    <row r="6928" spans="1:14" ht="12.95" customHeight="1" x14ac:dyDescent="0.25">
      <c r="A6928" s="60" t="str">
        <f t="shared" si="217"/>
        <v>feb-18</v>
      </c>
      <c r="B6928" s="61">
        <v>43145</v>
      </c>
      <c r="C6928" s="47">
        <v>318</v>
      </c>
      <c r="D6928" s="63"/>
      <c r="E6928" s="64"/>
      <c r="F6928" s="65" t="s">
        <v>165</v>
      </c>
      <c r="G6928" s="66">
        <v>2000</v>
      </c>
      <c r="H6928" s="67">
        <v>0.133525</v>
      </c>
      <c r="I6928" s="216">
        <v>267.04903300000001</v>
      </c>
      <c r="J6928" s="86">
        <v>31.034700000000001</v>
      </c>
      <c r="K6928" s="129">
        <f t="shared" si="216"/>
        <v>8.604853051584195</v>
      </c>
      <c r="L6928" s="60" t="str">
        <f>IFERROR(VLOOKUP(C6928,Planning!$C$6:$H$705,3,FALSE),"")</f>
        <v>Holler</v>
      </c>
      <c r="M6928" s="60" t="str">
        <f>IFERROR(VLOOKUP(C6928,Planning!$C$6:$H$705,5,FALSE),"")</f>
        <v>BQ-02A Arrival Banquette</v>
      </c>
      <c r="N6928" s="800" t="str">
        <f t="shared" si="213"/>
        <v>febrero</v>
      </c>
    </row>
    <row r="6929" spans="1:14" ht="12.95" customHeight="1" x14ac:dyDescent="0.25">
      <c r="A6929" s="60" t="str">
        <f t="shared" si="217"/>
        <v>feb-18</v>
      </c>
      <c r="B6929" s="61">
        <v>43145</v>
      </c>
      <c r="C6929" s="47">
        <v>318</v>
      </c>
      <c r="D6929" s="63"/>
      <c r="E6929" s="64"/>
      <c r="F6929" s="65" t="s">
        <v>39</v>
      </c>
      <c r="G6929" s="66">
        <v>100</v>
      </c>
      <c r="H6929" s="67">
        <v>0.76795199999999997</v>
      </c>
      <c r="I6929" s="216">
        <v>76.795248999999998</v>
      </c>
      <c r="J6929" s="86">
        <v>31.034700000000001</v>
      </c>
      <c r="K6929" s="129">
        <f t="shared" si="216"/>
        <v>2.4744962574150868</v>
      </c>
      <c r="L6929" s="60" t="str">
        <f>IFERROR(VLOOKUP(C6929,Planning!$C$6:$H$705,3,FALSE),"")</f>
        <v>Holler</v>
      </c>
      <c r="M6929" s="60" t="str">
        <f>IFERROR(VLOOKUP(C6929,Planning!$C$6:$H$705,5,FALSE),"")</f>
        <v>BQ-02A Arrival Banquette</v>
      </c>
      <c r="N6929" s="800" t="str">
        <f t="shared" ref="N6929:N6992" si="218">TEXT(B6929,"Mmmm")</f>
        <v>febrero</v>
      </c>
    </row>
    <row r="6930" spans="1:14" ht="12.95" customHeight="1" x14ac:dyDescent="0.25">
      <c r="A6930" s="60" t="str">
        <f t="shared" si="217"/>
        <v>feb-18</v>
      </c>
      <c r="B6930" s="61">
        <v>43145</v>
      </c>
      <c r="C6930" s="47">
        <v>318</v>
      </c>
      <c r="D6930" s="63"/>
      <c r="E6930" s="64"/>
      <c r="F6930" s="65" t="s">
        <v>403</v>
      </c>
      <c r="G6930" s="66">
        <v>450</v>
      </c>
      <c r="H6930" s="67">
        <v>0.96604699999999999</v>
      </c>
      <c r="I6930" s="216">
        <v>434.720979</v>
      </c>
      <c r="J6930" s="86">
        <v>31.034700000000001</v>
      </c>
      <c r="K6930" s="129">
        <f t="shared" si="216"/>
        <v>14.007577936954441</v>
      </c>
      <c r="L6930" s="60" t="str">
        <f>IFERROR(VLOOKUP(C6930,Planning!$C$6:$H$705,3,FALSE),"")</f>
        <v>Holler</v>
      </c>
      <c r="M6930" s="60" t="str">
        <f>IFERROR(VLOOKUP(C6930,Planning!$C$6:$H$705,5,FALSE),"")</f>
        <v>BQ-02A Arrival Banquette</v>
      </c>
      <c r="N6930" s="800" t="str">
        <f t="shared" si="218"/>
        <v>febrero</v>
      </c>
    </row>
    <row r="6931" spans="1:14" ht="12.95" customHeight="1" x14ac:dyDescent="0.25">
      <c r="A6931" s="60" t="str">
        <f t="shared" si="217"/>
        <v>feb-18</v>
      </c>
      <c r="B6931" s="61">
        <v>43145</v>
      </c>
      <c r="C6931" s="47">
        <v>318</v>
      </c>
      <c r="D6931" s="63"/>
      <c r="E6931" s="64"/>
      <c r="F6931" s="65" t="s">
        <v>54</v>
      </c>
      <c r="G6931" s="66">
        <v>300</v>
      </c>
      <c r="H6931" s="67">
        <v>1.1853260000000001</v>
      </c>
      <c r="I6931" s="216">
        <v>355.59768400000002</v>
      </c>
      <c r="J6931" s="86">
        <v>31.034700000000001</v>
      </c>
      <c r="K6931" s="129">
        <f t="shared" si="216"/>
        <v>11.458067389083832</v>
      </c>
      <c r="L6931" s="60" t="str">
        <f>IFERROR(VLOOKUP(C6931,Planning!$C$6:$H$705,3,FALSE),"")</f>
        <v>Holler</v>
      </c>
      <c r="M6931" s="60" t="str">
        <f>IFERROR(VLOOKUP(C6931,Planning!$C$6:$H$705,5,FALSE),"")</f>
        <v>BQ-02A Arrival Banquette</v>
      </c>
      <c r="N6931" s="800" t="str">
        <f t="shared" si="218"/>
        <v>febrero</v>
      </c>
    </row>
    <row r="6932" spans="1:14" ht="12.95" customHeight="1" x14ac:dyDescent="0.25">
      <c r="A6932" s="60" t="str">
        <f t="shared" si="217"/>
        <v>feb-18</v>
      </c>
      <c r="B6932" s="61">
        <v>43146</v>
      </c>
      <c r="C6932" s="47">
        <v>39</v>
      </c>
      <c r="D6932" s="63"/>
      <c r="E6932" s="64"/>
      <c r="F6932" s="65" t="s">
        <v>465</v>
      </c>
      <c r="G6932" s="66">
        <v>1</v>
      </c>
      <c r="H6932" s="67">
        <v>12.651859</v>
      </c>
      <c r="I6932" s="216">
        <v>12.651859</v>
      </c>
      <c r="J6932" s="86">
        <v>31.034700000000001</v>
      </c>
      <c r="K6932" s="129">
        <f t="shared" si="216"/>
        <v>0.4076681585451124</v>
      </c>
      <c r="L6932" s="60" t="str">
        <f>IFERROR(VLOOKUP(C6932,Planning!$C$6:$H$705,3,FALSE),"")</f>
        <v>Maderas Collective</v>
      </c>
      <c r="M6932" s="60" t="str">
        <f>IFERROR(VLOOKUP(C6932,Planning!$C$6:$H$705,5,FALSE),"")</f>
        <v>Muestras de Tapiceria</v>
      </c>
      <c r="N6932" s="800" t="str">
        <f t="shared" si="218"/>
        <v>febrero</v>
      </c>
    </row>
    <row r="6933" spans="1:14" ht="12.95" customHeight="1" x14ac:dyDescent="0.25">
      <c r="A6933" s="60" t="str">
        <f t="shared" si="217"/>
        <v>feb-18</v>
      </c>
      <c r="B6933" s="61">
        <v>43146</v>
      </c>
      <c r="C6933" s="47">
        <v>39</v>
      </c>
      <c r="D6933" s="63"/>
      <c r="E6933" s="64"/>
      <c r="F6933" s="65" t="s">
        <v>354</v>
      </c>
      <c r="G6933" s="66">
        <v>1</v>
      </c>
      <c r="H6933" s="67">
        <v>0</v>
      </c>
      <c r="I6933" s="216">
        <v>0</v>
      </c>
      <c r="J6933" s="86">
        <v>31.034700000000001</v>
      </c>
      <c r="K6933" s="129">
        <f t="shared" si="216"/>
        <v>0</v>
      </c>
      <c r="L6933" s="60" t="str">
        <f>IFERROR(VLOOKUP(C6933,Planning!$C$6:$H$705,3,FALSE),"")</f>
        <v>Maderas Collective</v>
      </c>
      <c r="M6933" s="60" t="str">
        <f>IFERROR(VLOOKUP(C6933,Planning!$C$6:$H$705,5,FALSE),"")</f>
        <v>Muestras de Tapiceria</v>
      </c>
      <c r="N6933" s="800" t="str">
        <f t="shared" si="218"/>
        <v>febrero</v>
      </c>
    </row>
    <row r="6934" spans="1:14" ht="12.95" customHeight="1" x14ac:dyDescent="0.25">
      <c r="A6934" s="60" t="str">
        <f t="shared" si="217"/>
        <v>feb-18</v>
      </c>
      <c r="B6934" s="61">
        <v>43146</v>
      </c>
      <c r="C6934" s="47">
        <v>38</v>
      </c>
      <c r="D6934" s="63"/>
      <c r="E6934" s="64"/>
      <c r="F6934" s="65" t="s">
        <v>1979</v>
      </c>
      <c r="G6934" s="66">
        <v>1</v>
      </c>
      <c r="H6934" s="67">
        <v>224.195592</v>
      </c>
      <c r="I6934" s="216">
        <v>224.195592</v>
      </c>
      <c r="J6934" s="86">
        <v>31.034700000000001</v>
      </c>
      <c r="K6934" s="129">
        <f t="shared" si="216"/>
        <v>7.2240296184593378</v>
      </c>
      <c r="L6934" s="60" t="str">
        <f>IFERROR(VLOOKUP(C6934,Planning!$C$6:$H$705,3,FALSE),"")</f>
        <v>Maderas Collective</v>
      </c>
      <c r="M6934" s="60" t="str">
        <f>IFERROR(VLOOKUP(C6934,Planning!$C$6:$H$705,5,FALSE),"")</f>
        <v>Gabinete de Llaves p/ RRHH</v>
      </c>
      <c r="N6934" s="800" t="str">
        <f t="shared" si="218"/>
        <v>febrero</v>
      </c>
    </row>
    <row r="6935" spans="1:14" ht="12.95" customHeight="1" x14ac:dyDescent="0.25">
      <c r="A6935" s="60" t="str">
        <f t="shared" si="217"/>
        <v>feb-18</v>
      </c>
      <c r="B6935" s="61">
        <v>43146</v>
      </c>
      <c r="C6935" s="47">
        <v>37</v>
      </c>
      <c r="D6935" s="63"/>
      <c r="E6935" s="64"/>
      <c r="F6935" s="65" t="s">
        <v>1979</v>
      </c>
      <c r="G6935" s="66">
        <v>1</v>
      </c>
      <c r="H6935" s="67">
        <v>224.195592</v>
      </c>
      <c r="I6935" s="216">
        <v>224.195592</v>
      </c>
      <c r="J6935" s="86">
        <v>31.034700000000001</v>
      </c>
      <c r="K6935" s="129">
        <f t="shared" si="216"/>
        <v>7.2240296184593378</v>
      </c>
      <c r="L6935" s="60" t="str">
        <f>IFERROR(VLOOKUP(C6935,Planning!$C$6:$H$705,3,FALSE),"")</f>
        <v>Maderas Collective</v>
      </c>
      <c r="M6935" s="60" t="str">
        <f>IFERROR(VLOOKUP(C6935,Planning!$C$6:$H$705,5,FALSE),"")</f>
        <v>Reparacion de Gabinete p/ Control de Materiales</v>
      </c>
      <c r="N6935" s="800" t="str">
        <f t="shared" si="218"/>
        <v>febrero</v>
      </c>
    </row>
    <row r="6936" spans="1:14" ht="12.95" customHeight="1" x14ac:dyDescent="0.25">
      <c r="A6936" s="60" t="str">
        <f t="shared" si="217"/>
        <v>feb-18</v>
      </c>
      <c r="B6936" s="61">
        <v>43146</v>
      </c>
      <c r="C6936" s="47">
        <v>38</v>
      </c>
      <c r="D6936" s="63"/>
      <c r="E6936" s="64"/>
      <c r="F6936" s="65" t="s">
        <v>599</v>
      </c>
      <c r="G6936" s="66">
        <v>155</v>
      </c>
      <c r="H6936" s="67">
        <v>0.14399999999999999</v>
      </c>
      <c r="I6936" s="216">
        <v>22.32</v>
      </c>
      <c r="J6936" s="86">
        <v>31.034700000000001</v>
      </c>
      <c r="K6936" s="129">
        <f t="shared" si="216"/>
        <v>0.71919496563524055</v>
      </c>
      <c r="L6936" s="60" t="str">
        <f>IFERROR(VLOOKUP(C6936,Planning!$C$6:$H$705,3,FALSE),"")</f>
        <v>Maderas Collective</v>
      </c>
      <c r="M6936" s="60" t="str">
        <f>IFERROR(VLOOKUP(C6936,Planning!$C$6:$H$705,5,FALSE),"")</f>
        <v>Gabinete de Llaves p/ RRHH</v>
      </c>
      <c r="N6936" s="800" t="str">
        <f t="shared" si="218"/>
        <v>febrero</v>
      </c>
    </row>
    <row r="6937" spans="1:14" ht="12.95" customHeight="1" x14ac:dyDescent="0.25">
      <c r="A6937" s="60" t="str">
        <f t="shared" si="217"/>
        <v>feb-18</v>
      </c>
      <c r="B6937" s="61">
        <v>43146</v>
      </c>
      <c r="C6937" s="47">
        <v>38</v>
      </c>
      <c r="D6937" s="63"/>
      <c r="E6937" s="64"/>
      <c r="F6937" s="65" t="s">
        <v>98</v>
      </c>
      <c r="G6937" s="66">
        <v>8</v>
      </c>
      <c r="H6937" s="67">
        <v>0.24798899999999999</v>
      </c>
      <c r="I6937" s="216">
        <v>1.983913</v>
      </c>
      <c r="J6937" s="86">
        <v>31.034700000000001</v>
      </c>
      <c r="K6937" s="129">
        <f t="shared" si="216"/>
        <v>6.3925638076089017E-2</v>
      </c>
      <c r="L6937" s="60" t="str">
        <f>IFERROR(VLOOKUP(C6937,Planning!$C$6:$H$705,3,FALSE),"")</f>
        <v>Maderas Collective</v>
      </c>
      <c r="M6937" s="60" t="str">
        <f>IFERROR(VLOOKUP(C6937,Planning!$C$6:$H$705,5,FALSE),"")</f>
        <v>Gabinete de Llaves p/ RRHH</v>
      </c>
      <c r="N6937" s="800" t="str">
        <f t="shared" si="218"/>
        <v>febrero</v>
      </c>
    </row>
    <row r="6938" spans="1:14" ht="12.95" customHeight="1" x14ac:dyDescent="0.25">
      <c r="A6938" s="60" t="str">
        <f t="shared" si="217"/>
        <v>feb-18</v>
      </c>
      <c r="B6938" s="61">
        <v>43146</v>
      </c>
      <c r="C6938" s="47">
        <v>252</v>
      </c>
      <c r="D6938" s="63" t="str">
        <f>VLOOKUP(C6938,[6]Consolidado!$B$1:$H$1000,4,FALSE)</f>
        <v>En Proceso</v>
      </c>
      <c r="E6938" s="64"/>
      <c r="F6938" s="65" t="s">
        <v>1980</v>
      </c>
      <c r="G6938" s="66">
        <v>8</v>
      </c>
      <c r="H6938" s="67">
        <v>5.5962500000000004</v>
      </c>
      <c r="I6938" s="216">
        <v>44.77</v>
      </c>
      <c r="J6938" s="86">
        <v>31.034700000000001</v>
      </c>
      <c r="K6938" s="129">
        <f t="shared" si="216"/>
        <v>1.4425787908373531</v>
      </c>
      <c r="L6938" s="60" t="str">
        <f>IFERROR(VLOOKUP(C6938,Planning!$C$6:$H$705,3,FALSE),"")</f>
        <v>WEWORK</v>
      </c>
      <c r="M6938" s="60" t="str">
        <f>IFERROR(VLOOKUP(C6938,Planning!$C$6:$H$705,5,FALSE),"")</f>
        <v>Bonanza Lounge Chair</v>
      </c>
      <c r="N6938" s="800" t="str">
        <f t="shared" si="218"/>
        <v>febrero</v>
      </c>
    </row>
    <row r="6939" spans="1:14" ht="12.95" customHeight="1" x14ac:dyDescent="0.25">
      <c r="A6939" s="60" t="str">
        <f t="shared" si="217"/>
        <v>feb-18</v>
      </c>
      <c r="B6939" s="61">
        <v>43146</v>
      </c>
      <c r="C6939" s="47">
        <v>37</v>
      </c>
      <c r="D6939" s="63"/>
      <c r="E6939" s="64"/>
      <c r="F6939" s="65" t="s">
        <v>98</v>
      </c>
      <c r="G6939" s="66">
        <v>100</v>
      </c>
      <c r="H6939" s="67">
        <v>0.24798899999999999</v>
      </c>
      <c r="I6939" s="216">
        <v>24.798914</v>
      </c>
      <c r="J6939" s="86">
        <v>31.034700000000001</v>
      </c>
      <c r="K6939" s="129">
        <f t="shared" si="216"/>
        <v>0.79907052428410774</v>
      </c>
      <c r="L6939" s="60" t="str">
        <f>IFERROR(VLOOKUP(C6939,Planning!$C$6:$H$705,3,FALSE),"")</f>
        <v>Maderas Collective</v>
      </c>
      <c r="M6939" s="60" t="str">
        <f>IFERROR(VLOOKUP(C6939,Planning!$C$6:$H$705,5,FALSE),"")</f>
        <v>Reparacion de Gabinete p/ Control de Materiales</v>
      </c>
      <c r="N6939" s="800" t="str">
        <f t="shared" si="218"/>
        <v>febrero</v>
      </c>
    </row>
    <row r="6940" spans="1:14" ht="12.95" customHeight="1" x14ac:dyDescent="0.25">
      <c r="A6940" s="60" t="str">
        <f t="shared" si="217"/>
        <v>feb-18</v>
      </c>
      <c r="B6940" s="61">
        <v>43147</v>
      </c>
      <c r="C6940" s="47">
        <v>325</v>
      </c>
      <c r="D6940" s="63"/>
      <c r="E6940" s="64"/>
      <c r="F6940" s="65" t="s">
        <v>165</v>
      </c>
      <c r="G6940" s="66">
        <v>1000</v>
      </c>
      <c r="H6940" s="67">
        <v>0.133525</v>
      </c>
      <c r="I6940" s="216">
        <v>133.524517</v>
      </c>
      <c r="J6940" s="86">
        <v>31.034700000000001</v>
      </c>
      <c r="K6940" s="129">
        <f t="shared" si="216"/>
        <v>4.3024265419030954</v>
      </c>
      <c r="L6940" s="60" t="str">
        <f>IFERROR(VLOOKUP(C6940,Planning!$C$6:$H$705,3,FALSE),"")</f>
        <v>Holler</v>
      </c>
      <c r="M6940" s="60" t="str">
        <f>IFERROR(VLOOKUP(C6940,Planning!$C$6:$H$705,5,FALSE),"")</f>
        <v>BO-04 Banquette Shuffleboard</v>
      </c>
      <c r="N6940" s="800" t="str">
        <f t="shared" si="218"/>
        <v>febrero</v>
      </c>
    </row>
    <row r="6941" spans="1:14" ht="12.95" customHeight="1" x14ac:dyDescent="0.25">
      <c r="A6941" s="60" t="str">
        <f t="shared" si="217"/>
        <v>feb-18</v>
      </c>
      <c r="B6941" s="61">
        <v>43147</v>
      </c>
      <c r="C6941" s="47">
        <v>325</v>
      </c>
      <c r="D6941" s="63"/>
      <c r="E6941" s="64"/>
      <c r="F6941" s="65" t="s">
        <v>304</v>
      </c>
      <c r="G6941" s="66">
        <v>30</v>
      </c>
      <c r="H6941" s="67">
        <v>8.455209</v>
      </c>
      <c r="I6941" s="216">
        <v>253.65626599999999</v>
      </c>
      <c r="J6941" s="86">
        <v>31.034700000000001</v>
      </c>
      <c r="K6941" s="129">
        <f t="shared" si="216"/>
        <v>8.1733113579316043</v>
      </c>
      <c r="L6941" s="60" t="str">
        <f>IFERROR(VLOOKUP(C6941,Planning!$C$6:$H$705,3,FALSE),"")</f>
        <v>Holler</v>
      </c>
      <c r="M6941" s="60" t="str">
        <f>IFERROR(VLOOKUP(C6941,Planning!$C$6:$H$705,5,FALSE),"")</f>
        <v>BO-04 Banquette Shuffleboard</v>
      </c>
      <c r="N6941" s="800" t="str">
        <f t="shared" si="218"/>
        <v>febrero</v>
      </c>
    </row>
    <row r="6942" spans="1:14" ht="12.95" customHeight="1" x14ac:dyDescent="0.25">
      <c r="A6942" s="60" t="str">
        <f t="shared" si="217"/>
        <v>feb-18</v>
      </c>
      <c r="B6942" s="61">
        <v>43147</v>
      </c>
      <c r="C6942" s="47">
        <v>325</v>
      </c>
      <c r="D6942" s="63"/>
      <c r="E6942" s="64"/>
      <c r="F6942" s="65" t="s">
        <v>349</v>
      </c>
      <c r="G6942" s="66">
        <v>30</v>
      </c>
      <c r="H6942" s="67">
        <v>16.954823000000001</v>
      </c>
      <c r="I6942" s="216">
        <v>508.64467999999999</v>
      </c>
      <c r="J6942" s="86">
        <v>31.034700000000001</v>
      </c>
      <c r="K6942" s="129">
        <f t="shared" si="216"/>
        <v>16.389547184280822</v>
      </c>
      <c r="L6942" s="60" t="str">
        <f>IFERROR(VLOOKUP(C6942,Planning!$C$6:$H$705,3,FALSE),"")</f>
        <v>Holler</v>
      </c>
      <c r="M6942" s="60" t="str">
        <f>IFERROR(VLOOKUP(C6942,Planning!$C$6:$H$705,5,FALSE),"")</f>
        <v>BO-04 Banquette Shuffleboard</v>
      </c>
      <c r="N6942" s="800" t="str">
        <f t="shared" si="218"/>
        <v>febrero</v>
      </c>
    </row>
    <row r="6943" spans="1:14" ht="12.95" customHeight="1" x14ac:dyDescent="0.25">
      <c r="A6943" s="60" t="str">
        <f t="shared" si="217"/>
        <v>feb-18</v>
      </c>
      <c r="B6943" s="61">
        <v>43147</v>
      </c>
      <c r="C6943" s="47">
        <v>325</v>
      </c>
      <c r="D6943" s="63"/>
      <c r="E6943" s="64"/>
      <c r="F6943" s="65" t="s">
        <v>343</v>
      </c>
      <c r="G6943" s="66">
        <v>300</v>
      </c>
      <c r="H6943" s="67">
        <v>0.55755699999999997</v>
      </c>
      <c r="I6943" s="216">
        <v>167.26709399999999</v>
      </c>
      <c r="J6943" s="86">
        <v>31.034700000000001</v>
      </c>
      <c r="K6943" s="129">
        <f t="shared" si="216"/>
        <v>5.3896797455751138</v>
      </c>
      <c r="L6943" s="60" t="str">
        <f>IFERROR(VLOOKUP(C6943,Planning!$C$6:$H$705,3,FALSE),"")</f>
        <v>Holler</v>
      </c>
      <c r="M6943" s="60" t="str">
        <f>IFERROR(VLOOKUP(C6943,Planning!$C$6:$H$705,5,FALSE),"")</f>
        <v>BO-04 Banquette Shuffleboard</v>
      </c>
      <c r="N6943" s="800" t="str">
        <f t="shared" si="218"/>
        <v>febrero</v>
      </c>
    </row>
    <row r="6944" spans="1:14" ht="12.95" customHeight="1" x14ac:dyDescent="0.25">
      <c r="A6944" s="60" t="str">
        <f t="shared" si="217"/>
        <v>feb-18</v>
      </c>
      <c r="B6944" s="61">
        <v>43147</v>
      </c>
      <c r="C6944" s="47">
        <v>325</v>
      </c>
      <c r="D6944" s="63"/>
      <c r="E6944" s="64"/>
      <c r="F6944" s="65" t="s">
        <v>39</v>
      </c>
      <c r="G6944" s="66">
        <v>250</v>
      </c>
      <c r="H6944" s="67">
        <v>0.76795199999999997</v>
      </c>
      <c r="I6944" s="216">
        <v>191.98812100000001</v>
      </c>
      <c r="J6944" s="86">
        <v>31.034700000000001</v>
      </c>
      <c r="K6944" s="129">
        <f t="shared" si="216"/>
        <v>6.1862405952047226</v>
      </c>
      <c r="L6944" s="60" t="str">
        <f>IFERROR(VLOOKUP(C6944,Planning!$C$6:$H$705,3,FALSE),"")</f>
        <v>Holler</v>
      </c>
      <c r="M6944" s="60" t="str">
        <f>IFERROR(VLOOKUP(C6944,Planning!$C$6:$H$705,5,FALSE),"")</f>
        <v>BO-04 Banquette Shuffleboard</v>
      </c>
      <c r="N6944" s="800" t="str">
        <f t="shared" si="218"/>
        <v>febrero</v>
      </c>
    </row>
    <row r="6945" spans="1:14" ht="12.95" customHeight="1" x14ac:dyDescent="0.25">
      <c r="A6945" s="60" t="str">
        <f t="shared" si="217"/>
        <v>feb-18</v>
      </c>
      <c r="B6945" s="61">
        <v>43147</v>
      </c>
      <c r="C6945" s="47">
        <v>325</v>
      </c>
      <c r="D6945" s="63"/>
      <c r="E6945" s="64"/>
      <c r="F6945" s="65" t="s">
        <v>403</v>
      </c>
      <c r="G6945" s="66">
        <v>200</v>
      </c>
      <c r="H6945" s="67">
        <v>0.96604699999999999</v>
      </c>
      <c r="I6945" s="216">
        <v>193.20932400000001</v>
      </c>
      <c r="J6945" s="86">
        <v>31.034700000000001</v>
      </c>
      <c r="K6945" s="129">
        <f>IFERROR(I6945/J6945,0)</f>
        <v>6.225590194201974</v>
      </c>
      <c r="L6945" s="60" t="str">
        <f>IFERROR(VLOOKUP(C6945,Planning!$C$6:$H$705,3,FALSE),"")</f>
        <v>Holler</v>
      </c>
      <c r="M6945" s="60" t="str">
        <f>IFERROR(VLOOKUP(C6945,Planning!$C$6:$H$705,5,FALSE),"")</f>
        <v>BO-04 Banquette Shuffleboard</v>
      </c>
      <c r="N6945" s="800" t="str">
        <f t="shared" si="218"/>
        <v>febrero</v>
      </c>
    </row>
    <row r="6946" spans="1:14" ht="12.95" customHeight="1" x14ac:dyDescent="0.25">
      <c r="A6946" s="60" t="str">
        <f t="shared" si="217"/>
        <v>feb-18</v>
      </c>
      <c r="B6946" s="61">
        <v>43151</v>
      </c>
      <c r="C6946" s="47">
        <v>520</v>
      </c>
      <c r="D6946" s="63"/>
      <c r="E6946" s="64"/>
      <c r="F6946" s="65" t="s">
        <v>250</v>
      </c>
      <c r="G6946" s="66">
        <v>70</v>
      </c>
      <c r="H6946" s="67">
        <v>1.9593469999999999</v>
      </c>
      <c r="I6946" s="216">
        <v>137.15428700000001</v>
      </c>
      <c r="J6946" s="86">
        <v>31.034700000000001</v>
      </c>
      <c r="K6946" s="129">
        <f t="shared" ref="K6946:K6974" si="219">IFERROR(I6946/J6946,0)</f>
        <v>4.4193849787495934</v>
      </c>
      <c r="L6946" s="60" t="str">
        <f>IFERROR(VLOOKUP(C6946,Planning!$C$6:$H$705,3,FALSE),"")</f>
        <v>Food Hub NWA, LLC</v>
      </c>
      <c r="M6946" s="60" t="str">
        <f>IFERROR(VLOOKUP(C6946,Planning!$C$6:$H$705,5,FALSE),"")</f>
        <v>Picnic table</v>
      </c>
      <c r="N6946" s="800" t="str">
        <f t="shared" si="218"/>
        <v>febrero</v>
      </c>
    </row>
    <row r="6947" spans="1:14" ht="12.95" customHeight="1" x14ac:dyDescent="0.25">
      <c r="A6947" s="60" t="str">
        <f t="shared" si="217"/>
        <v>feb-18</v>
      </c>
      <c r="B6947" s="61">
        <v>43151</v>
      </c>
      <c r="C6947" s="47">
        <v>520</v>
      </c>
      <c r="D6947" s="63"/>
      <c r="E6947" s="64"/>
      <c r="F6947" s="65" t="s">
        <v>336</v>
      </c>
      <c r="G6947" s="66">
        <v>49</v>
      </c>
      <c r="H6947" s="67">
        <v>0.88</v>
      </c>
      <c r="I6947" s="216">
        <v>43.12</v>
      </c>
      <c r="J6947" s="86">
        <v>31.034700000000001</v>
      </c>
      <c r="K6947" s="129">
        <f t="shared" si="219"/>
        <v>1.3894124963347478</v>
      </c>
      <c r="L6947" s="60" t="str">
        <f>IFERROR(VLOOKUP(C6947,Planning!$C$6:$H$705,3,FALSE),"")</f>
        <v>Food Hub NWA, LLC</v>
      </c>
      <c r="M6947" s="60" t="str">
        <f>IFERROR(VLOOKUP(C6947,Planning!$C$6:$H$705,5,FALSE),"")</f>
        <v>Picnic table</v>
      </c>
      <c r="N6947" s="800" t="str">
        <f t="shared" si="218"/>
        <v>febrero</v>
      </c>
    </row>
    <row r="6948" spans="1:14" ht="12.95" customHeight="1" x14ac:dyDescent="0.25">
      <c r="A6948" s="60" t="str">
        <f t="shared" si="217"/>
        <v>feb-18</v>
      </c>
      <c r="B6948" s="61">
        <v>43151</v>
      </c>
      <c r="C6948" s="47">
        <v>42</v>
      </c>
      <c r="D6948" s="63"/>
      <c r="E6948" s="64"/>
      <c r="F6948" s="65" t="s">
        <v>112</v>
      </c>
      <c r="G6948" s="66">
        <v>16</v>
      </c>
      <c r="H6948" s="67">
        <v>0.59678600000000004</v>
      </c>
      <c r="I6948" s="216">
        <v>9.5485779999999991</v>
      </c>
      <c r="J6948" s="86">
        <v>31.034700000000001</v>
      </c>
      <c r="K6948" s="129">
        <f t="shared" si="219"/>
        <v>0.30767424850248265</v>
      </c>
      <c r="L6948" s="60" t="str">
        <f>IFERROR(VLOOKUP(C6948,Planning!$C$6:$H$705,3,FALSE),"")</f>
        <v>Maderas Collective</v>
      </c>
      <c r="M6948" s="60" t="str">
        <f>IFERROR(VLOOKUP(C6948,Planning!$C$6:$H$705,5,FALSE),"")</f>
        <v>Ajuste de Escritorio 42"</v>
      </c>
      <c r="N6948" s="800" t="str">
        <f t="shared" si="218"/>
        <v>febrero</v>
      </c>
    </row>
    <row r="6949" spans="1:14" ht="12.95" customHeight="1" x14ac:dyDescent="0.25">
      <c r="A6949" s="60" t="str">
        <f t="shared" si="217"/>
        <v>feb-18</v>
      </c>
      <c r="B6949" s="61">
        <v>43151</v>
      </c>
      <c r="C6949" s="47">
        <v>42</v>
      </c>
      <c r="D6949" s="63"/>
      <c r="E6949" s="64"/>
      <c r="F6949" s="65" t="s">
        <v>98</v>
      </c>
      <c r="G6949" s="66">
        <v>20</v>
      </c>
      <c r="H6949" s="67">
        <v>0.24798899999999999</v>
      </c>
      <c r="I6949" s="216">
        <v>4.9597829999999998</v>
      </c>
      <c r="J6949" s="86">
        <v>31.034700000000001</v>
      </c>
      <c r="K6949" s="129">
        <f t="shared" si="219"/>
        <v>0.15981411130122089</v>
      </c>
      <c r="L6949" s="60" t="str">
        <f>IFERROR(VLOOKUP(C6949,Planning!$C$6:$H$705,3,FALSE),"")</f>
        <v>Maderas Collective</v>
      </c>
      <c r="M6949" s="60" t="str">
        <f>IFERROR(VLOOKUP(C6949,Planning!$C$6:$H$705,5,FALSE),"")</f>
        <v>Ajuste de Escritorio 42"</v>
      </c>
      <c r="N6949" s="800" t="str">
        <f t="shared" si="218"/>
        <v>febrero</v>
      </c>
    </row>
    <row r="6950" spans="1:14" ht="12.95" customHeight="1" x14ac:dyDescent="0.25">
      <c r="A6950" s="60" t="str">
        <f t="shared" si="217"/>
        <v>feb-18</v>
      </c>
      <c r="B6950" s="61">
        <v>43151</v>
      </c>
      <c r="C6950" s="47">
        <v>41</v>
      </c>
      <c r="D6950" s="63"/>
      <c r="E6950" s="64"/>
      <c r="F6950" s="65" t="s">
        <v>293</v>
      </c>
      <c r="G6950" s="66">
        <v>18</v>
      </c>
      <c r="H6950" s="67">
        <v>0.29192200000000001</v>
      </c>
      <c r="I6950" s="216">
        <v>5.254588</v>
      </c>
      <c r="J6950" s="86">
        <v>31.034700000000001</v>
      </c>
      <c r="K6950" s="129">
        <f t="shared" si="219"/>
        <v>0.16931331702900301</v>
      </c>
      <c r="L6950" s="60" t="str">
        <f>IFERROR(VLOOKUP(C6950,Planning!$C$6:$H$705,3,FALSE),"")</f>
        <v>Maderas Collective</v>
      </c>
      <c r="M6950" s="60" t="str">
        <f>IFERROR(VLOOKUP(C6950,Planning!$C$6:$H$705,5,FALSE),"")</f>
        <v>Repisa para Comedor</v>
      </c>
      <c r="N6950" s="800" t="str">
        <f t="shared" si="218"/>
        <v>febrero</v>
      </c>
    </row>
    <row r="6951" spans="1:14" ht="12.95" customHeight="1" x14ac:dyDescent="0.25">
      <c r="A6951" s="60" t="str">
        <f t="shared" si="217"/>
        <v>feb-18</v>
      </c>
      <c r="B6951" s="61">
        <v>43151</v>
      </c>
      <c r="C6951" s="47">
        <v>41</v>
      </c>
      <c r="D6951" s="63"/>
      <c r="E6951" s="64"/>
      <c r="F6951" s="65" t="s">
        <v>124</v>
      </c>
      <c r="G6951" s="66">
        <v>22</v>
      </c>
      <c r="H6951" s="67">
        <v>0.14652999999999999</v>
      </c>
      <c r="I6951" s="216">
        <v>3.2236600000000002</v>
      </c>
      <c r="J6951" s="86">
        <v>31.034700000000001</v>
      </c>
      <c r="K6951" s="129">
        <f t="shared" si="219"/>
        <v>0.10387276177955644</v>
      </c>
      <c r="L6951" s="60" t="str">
        <f>IFERROR(VLOOKUP(C6951,Planning!$C$6:$H$705,3,FALSE),"")</f>
        <v>Maderas Collective</v>
      </c>
      <c r="M6951" s="60" t="str">
        <f>IFERROR(VLOOKUP(C6951,Planning!$C$6:$H$705,5,FALSE),"")</f>
        <v>Repisa para Comedor</v>
      </c>
      <c r="N6951" s="800" t="str">
        <f t="shared" si="218"/>
        <v>febrero</v>
      </c>
    </row>
    <row r="6952" spans="1:14" ht="12.95" customHeight="1" x14ac:dyDescent="0.25">
      <c r="A6952" s="60" t="str">
        <f t="shared" si="217"/>
        <v>feb-18</v>
      </c>
      <c r="B6952" s="61">
        <v>43153</v>
      </c>
      <c r="C6952" s="47">
        <v>474</v>
      </c>
      <c r="D6952" s="63"/>
      <c r="E6952" s="64"/>
      <c r="F6952" s="65" t="s">
        <v>77</v>
      </c>
      <c r="G6952" s="66">
        <v>130</v>
      </c>
      <c r="H6952" s="67">
        <v>1.8334699999999999</v>
      </c>
      <c r="I6952" s="216">
        <v>238.35115500000001</v>
      </c>
      <c r="J6952" s="86">
        <v>31.034700000000001</v>
      </c>
      <c r="K6952" s="129">
        <f t="shared" si="219"/>
        <v>7.6801501222824777</v>
      </c>
      <c r="L6952" s="60" t="str">
        <f>IFERROR(VLOOKUP(C6952,Planning!$C$6:$H$705,3,FALSE),"")</f>
        <v>WEWORK</v>
      </c>
      <c r="M6952" s="60" t="str">
        <f>IFERROR(VLOOKUP(C6952,Planning!$C$6:$H$705,5,FALSE),"")</f>
        <v>LATAM-Leon Dining Chair WW-CH-MEC-6849-B</v>
      </c>
      <c r="N6952" s="800" t="str">
        <f t="shared" si="218"/>
        <v>febrero</v>
      </c>
    </row>
    <row r="6953" spans="1:14" ht="12.95" customHeight="1" x14ac:dyDescent="0.25">
      <c r="A6953" s="60" t="str">
        <f t="shared" si="217"/>
        <v>feb-18</v>
      </c>
      <c r="B6953" s="61">
        <v>43153</v>
      </c>
      <c r="C6953" s="47">
        <v>473</v>
      </c>
      <c r="D6953" s="63"/>
      <c r="E6953" s="64"/>
      <c r="F6953" s="65" t="s">
        <v>77</v>
      </c>
      <c r="G6953" s="66">
        <v>30</v>
      </c>
      <c r="H6953" s="67">
        <v>1.8334699999999999</v>
      </c>
      <c r="I6953" s="216">
        <v>55.004112999999997</v>
      </c>
      <c r="J6953" s="86">
        <v>31.034700000000001</v>
      </c>
      <c r="K6953" s="129">
        <f t="shared" si="219"/>
        <v>1.7723423458258012</v>
      </c>
      <c r="L6953" s="60" t="str">
        <f>IFERROR(VLOOKUP(C6953,Planning!$C$6:$H$705,3,FALSE),"")</f>
        <v>WEWORK</v>
      </c>
      <c r="M6953" s="60" t="str">
        <f>IFERROR(VLOOKUP(C6953,Planning!$C$6:$H$705,5,FALSE),"")</f>
        <v>LATAM-Leon Dining Chair WW-CH-MEC-6849-A</v>
      </c>
      <c r="N6953" s="800" t="str">
        <f t="shared" si="218"/>
        <v>febrero</v>
      </c>
    </row>
    <row r="6954" spans="1:14" ht="12.95" customHeight="1" x14ac:dyDescent="0.25">
      <c r="A6954" s="60" t="str">
        <f t="shared" si="217"/>
        <v>feb-18</v>
      </c>
      <c r="B6954" s="61">
        <v>43153</v>
      </c>
      <c r="C6954" s="47">
        <v>36</v>
      </c>
      <c r="D6954" s="63"/>
      <c r="E6954" s="64"/>
      <c r="F6954" s="65" t="s">
        <v>372</v>
      </c>
      <c r="G6954" s="66">
        <v>3</v>
      </c>
      <c r="H6954" s="67">
        <v>120.5</v>
      </c>
      <c r="I6954" s="216">
        <v>361.5</v>
      </c>
      <c r="J6954" s="86">
        <v>31.034700000000001</v>
      </c>
      <c r="K6954" s="129">
        <f t="shared" si="219"/>
        <v>11.648251795570763</v>
      </c>
      <c r="L6954" s="60" t="str">
        <f>IFERROR(VLOOKUP(C6954,Planning!$C$6:$H$705,3,FALSE),"")</f>
        <v>Maderas Collective</v>
      </c>
      <c r="M6954" s="60" t="str">
        <f>IFERROR(VLOOKUP(C6954,Planning!$C$6:$H$705,5,FALSE),"")</f>
        <v>Ampliacion de Horno</v>
      </c>
      <c r="N6954" s="800" t="str">
        <f t="shared" si="218"/>
        <v>febrero</v>
      </c>
    </row>
    <row r="6955" spans="1:14" ht="12.95" customHeight="1" x14ac:dyDescent="0.25">
      <c r="A6955" s="60" t="str">
        <f t="shared" si="217"/>
        <v>feb-18</v>
      </c>
      <c r="B6955" s="61">
        <v>43153</v>
      </c>
      <c r="C6955" s="47">
        <v>36</v>
      </c>
      <c r="D6955" s="63"/>
      <c r="E6955" s="64"/>
      <c r="F6955" s="65" t="s">
        <v>54</v>
      </c>
      <c r="G6955" s="66">
        <v>600</v>
      </c>
      <c r="H6955" s="67">
        <v>1.1853260000000001</v>
      </c>
      <c r="I6955" s="216">
        <v>711.19536800000003</v>
      </c>
      <c r="J6955" s="86">
        <v>31.034700000000001</v>
      </c>
      <c r="K6955" s="129">
        <f t="shared" si="219"/>
        <v>22.916134778167663</v>
      </c>
      <c r="L6955" s="60" t="str">
        <f>IFERROR(VLOOKUP(C6955,Planning!$C$6:$H$705,3,FALSE),"")</f>
        <v>Maderas Collective</v>
      </c>
      <c r="M6955" s="60" t="str">
        <f>IFERROR(VLOOKUP(C6955,Planning!$C$6:$H$705,5,FALSE),"")</f>
        <v>Ampliacion de Horno</v>
      </c>
      <c r="N6955" s="800" t="str">
        <f t="shared" si="218"/>
        <v>febrero</v>
      </c>
    </row>
    <row r="6956" spans="1:14" ht="12.95" customHeight="1" x14ac:dyDescent="0.25">
      <c r="A6956" s="60" t="str">
        <f t="shared" si="217"/>
        <v>feb-18</v>
      </c>
      <c r="B6956" s="61">
        <v>43154</v>
      </c>
      <c r="C6956" s="47">
        <v>520</v>
      </c>
      <c r="D6956" s="63"/>
      <c r="E6956" s="64"/>
      <c r="F6956" s="65" t="s">
        <v>250</v>
      </c>
      <c r="G6956" s="66">
        <v>-70</v>
      </c>
      <c r="H6956" s="67">
        <v>2.2999999999999998</v>
      </c>
      <c r="I6956" s="216">
        <v>-161</v>
      </c>
      <c r="J6956" s="86">
        <v>31.034700000000001</v>
      </c>
      <c r="K6956" s="129">
        <f t="shared" si="219"/>
        <v>-5.1877414635875327</v>
      </c>
      <c r="L6956" s="60" t="str">
        <f>IFERROR(VLOOKUP(C6956,Planning!$C$6:$H$705,3,FALSE),"")</f>
        <v>Food Hub NWA, LLC</v>
      </c>
      <c r="M6956" s="60" t="str">
        <f>IFERROR(VLOOKUP(C6956,Planning!$C$6:$H$705,5,FALSE),"")</f>
        <v>Picnic table</v>
      </c>
      <c r="N6956" s="800" t="str">
        <f t="shared" si="218"/>
        <v>febrero</v>
      </c>
    </row>
    <row r="6957" spans="1:14" ht="12.95" customHeight="1" x14ac:dyDescent="0.25">
      <c r="A6957" s="60" t="str">
        <f t="shared" si="217"/>
        <v>feb-18</v>
      </c>
      <c r="B6957" s="61">
        <v>43154</v>
      </c>
      <c r="C6957" s="47">
        <v>520</v>
      </c>
      <c r="D6957" s="63"/>
      <c r="E6957" s="64"/>
      <c r="F6957" s="65" t="s">
        <v>336</v>
      </c>
      <c r="G6957" s="66">
        <v>-49</v>
      </c>
      <c r="H6957" s="67">
        <v>1.0304</v>
      </c>
      <c r="I6957" s="216">
        <v>-50.489600000000003</v>
      </c>
      <c r="J6957" s="86">
        <v>31.034700000000001</v>
      </c>
      <c r="K6957" s="129">
        <f t="shared" si="219"/>
        <v>-1.6268757229810502</v>
      </c>
      <c r="L6957" s="60" t="str">
        <f>IFERROR(VLOOKUP(C6957,Planning!$C$6:$H$705,3,FALSE),"")</f>
        <v>Food Hub NWA, LLC</v>
      </c>
      <c r="M6957" s="60" t="str">
        <f>IFERROR(VLOOKUP(C6957,Planning!$C$6:$H$705,5,FALSE),"")</f>
        <v>Picnic table</v>
      </c>
      <c r="N6957" s="800" t="str">
        <f t="shared" si="218"/>
        <v>febrero</v>
      </c>
    </row>
    <row r="6958" spans="1:14" ht="12.95" customHeight="1" x14ac:dyDescent="0.25">
      <c r="A6958" s="60" t="str">
        <f t="shared" si="217"/>
        <v>feb-18</v>
      </c>
      <c r="B6958" s="61">
        <v>43154</v>
      </c>
      <c r="C6958" s="47">
        <v>520</v>
      </c>
      <c r="D6958" s="63"/>
      <c r="E6958" s="64"/>
      <c r="F6958" s="65" t="s">
        <v>1971</v>
      </c>
      <c r="G6958" s="66">
        <v>-14.64</v>
      </c>
      <c r="H6958" s="67">
        <v>249.17158499999999</v>
      </c>
      <c r="I6958" s="216">
        <v>-3647.8720010000002</v>
      </c>
      <c r="J6958" s="86">
        <v>31.034700000000001</v>
      </c>
      <c r="K6958" s="129">
        <f t="shared" si="219"/>
        <v>-117.54171946240821</v>
      </c>
      <c r="L6958" s="60" t="str">
        <f>IFERROR(VLOOKUP(C6958,Planning!$C$6:$H$705,3,FALSE),"")</f>
        <v>Food Hub NWA, LLC</v>
      </c>
      <c r="M6958" s="60" t="str">
        <f>IFERROR(VLOOKUP(C6958,Planning!$C$6:$H$705,5,FALSE),"")</f>
        <v>Picnic table</v>
      </c>
      <c r="N6958" s="800" t="str">
        <f t="shared" si="218"/>
        <v>febrero</v>
      </c>
    </row>
    <row r="6959" spans="1:14" ht="12.95" customHeight="1" x14ac:dyDescent="0.25">
      <c r="A6959" s="60" t="str">
        <f t="shared" si="217"/>
        <v>feb-18</v>
      </c>
      <c r="B6959" s="61">
        <v>43154</v>
      </c>
      <c r="C6959" s="47">
        <v>39</v>
      </c>
      <c r="D6959" s="63"/>
      <c r="E6959" s="64"/>
      <c r="F6959" s="65" t="s">
        <v>376</v>
      </c>
      <c r="G6959" s="66">
        <v>2</v>
      </c>
      <c r="H6959" s="67">
        <v>7</v>
      </c>
      <c r="I6959" s="216">
        <v>14</v>
      </c>
      <c r="J6959" s="86">
        <v>31.034700000000001</v>
      </c>
      <c r="K6959" s="129">
        <f t="shared" si="219"/>
        <v>0.45110795335543763</v>
      </c>
      <c r="L6959" s="60" t="str">
        <f>IFERROR(VLOOKUP(C6959,Planning!$C$6:$H$705,3,FALSE),"")</f>
        <v>Maderas Collective</v>
      </c>
      <c r="M6959" s="60" t="str">
        <f>IFERROR(VLOOKUP(C6959,Planning!$C$6:$H$705,5,FALSE),"")</f>
        <v>Muestras de Tapiceria</v>
      </c>
      <c r="N6959" s="800" t="str">
        <f t="shared" si="218"/>
        <v>febrero</v>
      </c>
    </row>
    <row r="6960" spans="1:14" ht="12.95" customHeight="1" x14ac:dyDescent="0.25">
      <c r="A6960" s="60" t="str">
        <f t="shared" si="217"/>
        <v>feb-18</v>
      </c>
      <c r="B6960" s="61">
        <v>43154</v>
      </c>
      <c r="C6960" s="47">
        <v>39</v>
      </c>
      <c r="D6960" s="63"/>
      <c r="E6960" s="64"/>
      <c r="F6960" s="65" t="s">
        <v>375</v>
      </c>
      <c r="G6960" s="66">
        <v>1</v>
      </c>
      <c r="H6960" s="67">
        <v>19.5</v>
      </c>
      <c r="I6960" s="216">
        <v>19.5</v>
      </c>
      <c r="J6960" s="86">
        <v>31.034700000000001</v>
      </c>
      <c r="K6960" s="129">
        <f t="shared" si="219"/>
        <v>0.62832893503078813</v>
      </c>
      <c r="L6960" s="60" t="str">
        <f>IFERROR(VLOOKUP(C6960,Planning!$C$6:$H$705,3,FALSE),"")</f>
        <v>Maderas Collective</v>
      </c>
      <c r="M6960" s="60" t="str">
        <f>IFERROR(VLOOKUP(C6960,Planning!$C$6:$H$705,5,FALSE),"")</f>
        <v>Muestras de Tapiceria</v>
      </c>
      <c r="N6960" s="800" t="str">
        <f t="shared" si="218"/>
        <v>febrero</v>
      </c>
    </row>
    <row r="6961" spans="1:14" ht="12.95" customHeight="1" x14ac:dyDescent="0.25">
      <c r="A6961" s="60" t="str">
        <f t="shared" si="217"/>
        <v>feb-18</v>
      </c>
      <c r="B6961" s="61">
        <v>43154</v>
      </c>
      <c r="C6961" s="47">
        <v>36</v>
      </c>
      <c r="D6961" s="63"/>
      <c r="E6961" s="64"/>
      <c r="F6961" s="65" t="s">
        <v>292</v>
      </c>
      <c r="G6961" s="66">
        <v>10</v>
      </c>
      <c r="H6961" s="67">
        <v>313.04000000000002</v>
      </c>
      <c r="I6961" s="216">
        <v>3130.4</v>
      </c>
      <c r="J6961" s="86">
        <v>31.034700000000001</v>
      </c>
      <c r="K6961" s="129">
        <f t="shared" si="219"/>
        <v>100.86773837027586</v>
      </c>
      <c r="L6961" s="60" t="str">
        <f>IFERROR(VLOOKUP(C6961,Planning!$C$6:$H$705,3,FALSE),"")</f>
        <v>Maderas Collective</v>
      </c>
      <c r="M6961" s="60" t="str">
        <f>IFERROR(VLOOKUP(C6961,Planning!$C$6:$H$705,5,FALSE),"")</f>
        <v>Ampliacion de Horno</v>
      </c>
      <c r="N6961" s="800" t="str">
        <f t="shared" si="218"/>
        <v>febrero</v>
      </c>
    </row>
    <row r="6962" spans="1:14" ht="12.95" customHeight="1" x14ac:dyDescent="0.25">
      <c r="A6962" s="60" t="str">
        <f t="shared" si="217"/>
        <v>feb-18</v>
      </c>
      <c r="B6962" s="61">
        <v>43154</v>
      </c>
      <c r="C6962" s="47">
        <v>36</v>
      </c>
      <c r="D6962" s="63"/>
      <c r="E6962" s="64"/>
      <c r="F6962" s="65" t="s">
        <v>851</v>
      </c>
      <c r="G6962" s="66">
        <v>2</v>
      </c>
      <c r="H6962" s="67">
        <v>148.32</v>
      </c>
      <c r="I6962" s="216">
        <v>296.64</v>
      </c>
      <c r="J6962" s="86">
        <v>31.034700000000001</v>
      </c>
      <c r="K6962" s="129">
        <f t="shared" si="219"/>
        <v>9.5583330916683575</v>
      </c>
      <c r="L6962" s="60" t="str">
        <f>IFERROR(VLOOKUP(C6962,Planning!$C$6:$H$705,3,FALSE),"")</f>
        <v>Maderas Collective</v>
      </c>
      <c r="M6962" s="60" t="str">
        <f>IFERROR(VLOOKUP(C6962,Planning!$C$6:$H$705,5,FALSE),"")</f>
        <v>Ampliacion de Horno</v>
      </c>
      <c r="N6962" s="800" t="str">
        <f t="shared" si="218"/>
        <v>febrero</v>
      </c>
    </row>
    <row r="6963" spans="1:14" ht="12.95" customHeight="1" x14ac:dyDescent="0.25">
      <c r="A6963" s="60" t="str">
        <f t="shared" si="217"/>
        <v>feb-18</v>
      </c>
      <c r="B6963" s="61">
        <v>43154</v>
      </c>
      <c r="C6963" s="47">
        <v>36</v>
      </c>
      <c r="D6963" s="63"/>
      <c r="E6963" s="64"/>
      <c r="F6963" s="65" t="s">
        <v>348</v>
      </c>
      <c r="G6963" s="66">
        <v>0.5</v>
      </c>
      <c r="H6963" s="67">
        <v>803.4</v>
      </c>
      <c r="I6963" s="216">
        <v>401.7</v>
      </c>
      <c r="J6963" s="86">
        <v>31.034700000000001</v>
      </c>
      <c r="K6963" s="129">
        <f t="shared" si="219"/>
        <v>12.943576061634234</v>
      </c>
      <c r="L6963" s="60" t="str">
        <f>IFERROR(VLOOKUP(C6963,Planning!$C$6:$H$705,3,FALSE),"")</f>
        <v>Maderas Collective</v>
      </c>
      <c r="M6963" s="60" t="str">
        <f>IFERROR(VLOOKUP(C6963,Planning!$C$6:$H$705,5,FALSE),"")</f>
        <v>Ampliacion de Horno</v>
      </c>
      <c r="N6963" s="800" t="str">
        <f t="shared" si="218"/>
        <v>febrero</v>
      </c>
    </row>
    <row r="6964" spans="1:14" ht="12.95" customHeight="1" x14ac:dyDescent="0.25">
      <c r="A6964" s="60" t="str">
        <f t="shared" si="217"/>
        <v>feb-18</v>
      </c>
      <c r="B6964" s="61">
        <v>43154</v>
      </c>
      <c r="C6964" s="47">
        <v>36</v>
      </c>
      <c r="D6964" s="63"/>
      <c r="E6964" s="64"/>
      <c r="F6964" s="65" t="s">
        <v>317</v>
      </c>
      <c r="G6964" s="66">
        <v>0.5</v>
      </c>
      <c r="H6964" s="67">
        <v>565.47</v>
      </c>
      <c r="I6964" s="216">
        <v>282.73500000000001</v>
      </c>
      <c r="J6964" s="86">
        <v>31.034700000000001</v>
      </c>
      <c r="K6964" s="129">
        <f t="shared" si="219"/>
        <v>9.1102862279964043</v>
      </c>
      <c r="L6964" s="60" t="str">
        <f>IFERROR(VLOOKUP(C6964,Planning!$C$6:$H$705,3,FALSE),"")</f>
        <v>Maderas Collective</v>
      </c>
      <c r="M6964" s="60" t="str">
        <f>IFERROR(VLOOKUP(C6964,Planning!$C$6:$H$705,5,FALSE),"")</f>
        <v>Ampliacion de Horno</v>
      </c>
      <c r="N6964" s="800" t="str">
        <f t="shared" si="218"/>
        <v>febrero</v>
      </c>
    </row>
    <row r="6965" spans="1:14" ht="12.95" customHeight="1" x14ac:dyDescent="0.25">
      <c r="A6965" s="60" t="str">
        <f t="shared" si="217"/>
        <v>feb-18</v>
      </c>
      <c r="B6965" s="61">
        <v>43154</v>
      </c>
      <c r="C6965" s="47">
        <v>36</v>
      </c>
      <c r="D6965" s="63"/>
      <c r="E6965" s="64"/>
      <c r="F6965" s="65" t="s">
        <v>396</v>
      </c>
      <c r="G6965" s="66">
        <v>1</v>
      </c>
      <c r="H6965" s="67">
        <v>604.52499999999998</v>
      </c>
      <c r="I6965" s="216">
        <v>604.52499999999998</v>
      </c>
      <c r="J6965" s="86">
        <v>31.034700000000001</v>
      </c>
      <c r="K6965" s="129">
        <f t="shared" si="219"/>
        <v>19.479002535871135</v>
      </c>
      <c r="L6965" s="60" t="str">
        <f>IFERROR(VLOOKUP(C6965,Planning!$C$6:$H$705,3,FALSE),"")</f>
        <v>Maderas Collective</v>
      </c>
      <c r="M6965" s="60" t="str">
        <f>IFERROR(VLOOKUP(C6965,Planning!$C$6:$H$705,5,FALSE),"")</f>
        <v>Ampliacion de Horno</v>
      </c>
      <c r="N6965" s="800" t="str">
        <f t="shared" si="218"/>
        <v>febrero</v>
      </c>
    </row>
    <row r="6966" spans="1:14" ht="12.95" customHeight="1" x14ac:dyDescent="0.25">
      <c r="A6966" s="60" t="str">
        <f t="shared" si="217"/>
        <v>feb-18</v>
      </c>
      <c r="B6966" s="61">
        <v>43154</v>
      </c>
      <c r="C6966" s="47">
        <v>36</v>
      </c>
      <c r="D6966" s="63"/>
      <c r="E6966" s="64"/>
      <c r="F6966" s="65" t="s">
        <v>337</v>
      </c>
      <c r="G6966" s="66">
        <v>1</v>
      </c>
      <c r="H6966" s="67">
        <v>820.49077799999998</v>
      </c>
      <c r="I6966" s="216">
        <v>820.49077799999998</v>
      </c>
      <c r="J6966" s="86">
        <v>31.034700000000001</v>
      </c>
      <c r="K6966" s="129">
        <f t="shared" si="219"/>
        <v>26.437851115042193</v>
      </c>
      <c r="L6966" s="60" t="str">
        <f>IFERROR(VLOOKUP(C6966,Planning!$C$6:$H$705,3,FALSE),"")</f>
        <v>Maderas Collective</v>
      </c>
      <c r="M6966" s="60" t="str">
        <f>IFERROR(VLOOKUP(C6966,Planning!$C$6:$H$705,5,FALSE),"")</f>
        <v>Ampliacion de Horno</v>
      </c>
      <c r="N6966" s="800" t="str">
        <f t="shared" si="218"/>
        <v>febrero</v>
      </c>
    </row>
    <row r="6967" spans="1:14" ht="12.95" customHeight="1" x14ac:dyDescent="0.25">
      <c r="A6967" s="60" t="str">
        <f t="shared" si="217"/>
        <v>feb-18</v>
      </c>
      <c r="B6967" s="61">
        <v>43154</v>
      </c>
      <c r="C6967" s="47">
        <v>36</v>
      </c>
      <c r="D6967" s="63"/>
      <c r="E6967" s="64"/>
      <c r="F6967" s="65" t="s">
        <v>358</v>
      </c>
      <c r="G6967" s="66">
        <v>2</v>
      </c>
      <c r="H6967" s="67">
        <v>501.99816900000002</v>
      </c>
      <c r="I6967" s="216">
        <v>1003.996338</v>
      </c>
      <c r="J6967" s="86">
        <v>31.034700000000001</v>
      </c>
      <c r="K6967" s="129">
        <f t="shared" si="219"/>
        <v>32.35076665796673</v>
      </c>
      <c r="L6967" s="60" t="str">
        <f>IFERROR(VLOOKUP(C6967,Planning!$C$6:$H$705,3,FALSE),"")</f>
        <v>Maderas Collective</v>
      </c>
      <c r="M6967" s="60" t="str">
        <f>IFERROR(VLOOKUP(C6967,Planning!$C$6:$H$705,5,FALSE),"")</f>
        <v>Ampliacion de Horno</v>
      </c>
      <c r="N6967" s="800" t="str">
        <f t="shared" si="218"/>
        <v>febrero</v>
      </c>
    </row>
    <row r="6968" spans="1:14" ht="12.95" customHeight="1" x14ac:dyDescent="0.25">
      <c r="A6968" s="60" t="str">
        <f t="shared" si="217"/>
        <v>feb-18</v>
      </c>
      <c r="B6968" s="61">
        <v>43154</v>
      </c>
      <c r="C6968" s="47">
        <v>36</v>
      </c>
      <c r="D6968" s="63"/>
      <c r="E6968" s="64"/>
      <c r="F6968" s="65" t="s">
        <v>98</v>
      </c>
      <c r="G6968" s="66">
        <v>200</v>
      </c>
      <c r="H6968" s="67">
        <v>0.24798899999999999</v>
      </c>
      <c r="I6968" s="216">
        <v>49.597828</v>
      </c>
      <c r="J6968" s="86">
        <v>31.034700000000001</v>
      </c>
      <c r="K6968" s="129">
        <f t="shared" si="219"/>
        <v>1.5981410485682155</v>
      </c>
      <c r="L6968" s="60" t="str">
        <f>IFERROR(VLOOKUP(C6968,Planning!$C$6:$H$705,3,FALSE),"")</f>
        <v>Maderas Collective</v>
      </c>
      <c r="M6968" s="60" t="str">
        <f>IFERROR(VLOOKUP(C6968,Planning!$C$6:$H$705,5,FALSE),"")</f>
        <v>Ampliacion de Horno</v>
      </c>
      <c r="N6968" s="800" t="str">
        <f t="shared" si="218"/>
        <v>febrero</v>
      </c>
    </row>
    <row r="6969" spans="1:14" ht="12.95" customHeight="1" x14ac:dyDescent="0.25">
      <c r="A6969" s="60" t="str">
        <f t="shared" si="217"/>
        <v>feb-18</v>
      </c>
      <c r="B6969" s="61">
        <v>43154</v>
      </c>
      <c r="C6969" s="47">
        <v>36</v>
      </c>
      <c r="D6969" s="63"/>
      <c r="E6969" s="64"/>
      <c r="F6969" s="65" t="s">
        <v>124</v>
      </c>
      <c r="G6969" s="66">
        <v>400</v>
      </c>
      <c r="H6969" s="67">
        <v>0.14652999999999999</v>
      </c>
      <c r="I6969" s="216">
        <v>58.612003000000001</v>
      </c>
      <c r="J6969" s="86">
        <v>31.034700000000001</v>
      </c>
      <c r="K6969" s="129">
        <f t="shared" si="219"/>
        <v>1.8885957653851979</v>
      </c>
      <c r="L6969" s="60" t="str">
        <f>IFERROR(VLOOKUP(C6969,Planning!$C$6:$H$705,3,FALSE),"")</f>
        <v>Maderas Collective</v>
      </c>
      <c r="M6969" s="60" t="str">
        <f>IFERROR(VLOOKUP(C6969,Planning!$C$6:$H$705,5,FALSE),"")</f>
        <v>Ampliacion de Horno</v>
      </c>
      <c r="N6969" s="800" t="str">
        <f t="shared" si="218"/>
        <v>febrero</v>
      </c>
    </row>
    <row r="6970" spans="1:14" ht="12.95" customHeight="1" x14ac:dyDescent="0.25">
      <c r="A6970" s="60" t="str">
        <f t="shared" si="217"/>
        <v>feb-18</v>
      </c>
      <c r="B6970" s="61">
        <v>43154</v>
      </c>
      <c r="C6970" s="47">
        <v>401</v>
      </c>
      <c r="D6970" s="63"/>
      <c r="E6970" s="64"/>
      <c r="F6970" s="65" t="s">
        <v>77</v>
      </c>
      <c r="G6970" s="66">
        <v>330</v>
      </c>
      <c r="H6970" s="67">
        <v>1.8334699999999999</v>
      </c>
      <c r="I6970" s="216">
        <v>605.04524000000004</v>
      </c>
      <c r="J6970" s="86">
        <v>31.034700000000001</v>
      </c>
      <c r="K6970" s="129">
        <f t="shared" si="219"/>
        <v>19.495765707417828</v>
      </c>
      <c r="L6970" s="60" t="str">
        <f>IFERROR(VLOOKUP(C6970,Planning!$C$6:$H$705,3,FALSE),"")</f>
        <v>WEWORK</v>
      </c>
      <c r="M6970" s="60" t="str">
        <f>IFERROR(VLOOKUP(C6970,Planning!$C$6:$H$705,5,FALSE),"")</f>
        <v>WC-Turned Stool-Textured-Smooth Contenedor 13</v>
      </c>
      <c r="N6970" s="800" t="str">
        <f t="shared" si="218"/>
        <v>febrero</v>
      </c>
    </row>
    <row r="6971" spans="1:14" ht="12.95" customHeight="1" x14ac:dyDescent="0.25">
      <c r="A6971" s="60" t="str">
        <f t="shared" si="217"/>
        <v>feb-18</v>
      </c>
      <c r="B6971" s="61">
        <v>43154</v>
      </c>
      <c r="C6971" s="47">
        <v>520</v>
      </c>
      <c r="D6971" s="63"/>
      <c r="E6971" s="64"/>
      <c r="F6971" s="65" t="s">
        <v>271</v>
      </c>
      <c r="G6971" s="66">
        <v>16</v>
      </c>
      <c r="H6971" s="67">
        <v>1.607224</v>
      </c>
      <c r="I6971" s="216">
        <v>25.715585000000001</v>
      </c>
      <c r="J6971" s="86">
        <v>31.034700000000001</v>
      </c>
      <c r="K6971" s="129">
        <f t="shared" si="219"/>
        <v>0.82860749419198509</v>
      </c>
      <c r="L6971" s="60" t="str">
        <f>IFERROR(VLOOKUP(C6971,Planning!$C$6:$H$705,3,FALSE),"")</f>
        <v>Food Hub NWA, LLC</v>
      </c>
      <c r="M6971" s="60" t="str">
        <f>IFERROR(VLOOKUP(C6971,Planning!$C$6:$H$705,5,FALSE),"")</f>
        <v>Picnic table</v>
      </c>
      <c r="N6971" s="800" t="str">
        <f t="shared" si="218"/>
        <v>febrero</v>
      </c>
    </row>
    <row r="6972" spans="1:14" ht="12.95" customHeight="1" x14ac:dyDescent="0.25">
      <c r="A6972" s="60" t="str">
        <f t="shared" si="217"/>
        <v>feb-18</v>
      </c>
      <c r="B6972" s="61">
        <v>43154</v>
      </c>
      <c r="C6972" s="47">
        <v>520</v>
      </c>
      <c r="D6972" s="63"/>
      <c r="E6972" s="64"/>
      <c r="F6972" s="65" t="s">
        <v>175</v>
      </c>
      <c r="G6972" s="66">
        <v>28</v>
      </c>
      <c r="H6972" s="67">
        <v>4.6539400000000004</v>
      </c>
      <c r="I6972" s="216">
        <v>130.310327</v>
      </c>
      <c r="J6972" s="86">
        <v>31.034700000000001</v>
      </c>
      <c r="K6972" s="129">
        <f t="shared" si="219"/>
        <v>4.1988589224319872</v>
      </c>
      <c r="L6972" s="60" t="str">
        <f>IFERROR(VLOOKUP(C6972,Planning!$C$6:$H$705,3,FALSE),"")</f>
        <v>Food Hub NWA, LLC</v>
      </c>
      <c r="M6972" s="60" t="str">
        <f>IFERROR(VLOOKUP(C6972,Planning!$C$6:$H$705,5,FALSE),"")</f>
        <v>Picnic table</v>
      </c>
      <c r="N6972" s="800" t="str">
        <f t="shared" si="218"/>
        <v>febrero</v>
      </c>
    </row>
    <row r="6973" spans="1:14" ht="12.95" customHeight="1" x14ac:dyDescent="0.25">
      <c r="A6973" s="60" t="str">
        <f t="shared" si="217"/>
        <v>feb-18</v>
      </c>
      <c r="B6973" s="61">
        <v>43154</v>
      </c>
      <c r="C6973" s="47">
        <v>520</v>
      </c>
      <c r="D6973" s="63"/>
      <c r="E6973" s="64"/>
      <c r="F6973" s="65" t="s">
        <v>2002</v>
      </c>
      <c r="G6973" s="66">
        <v>16</v>
      </c>
      <c r="H6973" s="67">
        <v>6.797288</v>
      </c>
      <c r="I6973" s="216">
        <v>108.75660999999999</v>
      </c>
      <c r="J6973" s="86">
        <v>31.034700000000001</v>
      </c>
      <c r="K6973" s="129">
        <f t="shared" si="219"/>
        <v>3.5043551250696798</v>
      </c>
      <c r="L6973" s="60" t="str">
        <f>IFERROR(VLOOKUP(C6973,Planning!$C$6:$H$705,3,FALSE),"")</f>
        <v>Food Hub NWA, LLC</v>
      </c>
      <c r="M6973" s="60" t="str">
        <f>IFERROR(VLOOKUP(C6973,Planning!$C$6:$H$705,5,FALSE),"")</f>
        <v>Picnic table</v>
      </c>
      <c r="N6973" s="800" t="str">
        <f t="shared" si="218"/>
        <v>febrero</v>
      </c>
    </row>
    <row r="6974" spans="1:14" ht="12.95" customHeight="1" x14ac:dyDescent="0.25">
      <c r="A6974" s="60" t="str">
        <f t="shared" si="217"/>
        <v>feb-18</v>
      </c>
      <c r="B6974" s="61">
        <v>43154</v>
      </c>
      <c r="C6974" s="47">
        <v>520</v>
      </c>
      <c r="D6974" s="63"/>
      <c r="E6974" s="64"/>
      <c r="F6974" s="65" t="s">
        <v>300</v>
      </c>
      <c r="G6974" s="66">
        <v>1.74</v>
      </c>
      <c r="H6974" s="67">
        <v>198.632576</v>
      </c>
      <c r="I6974" s="216">
        <v>345.62068199999999</v>
      </c>
      <c r="J6974" s="86">
        <v>31.034700000000001</v>
      </c>
      <c r="K6974" s="129">
        <f t="shared" si="219"/>
        <v>11.136588463880752</v>
      </c>
      <c r="L6974" s="60" t="str">
        <f>IFERROR(VLOOKUP(C6974,Planning!$C$6:$H$705,3,FALSE),"")</f>
        <v>Food Hub NWA, LLC</v>
      </c>
      <c r="M6974" s="60" t="str">
        <f>IFERROR(VLOOKUP(C6974,Planning!$C$6:$H$705,5,FALSE),"")</f>
        <v>Picnic table</v>
      </c>
      <c r="N6974" s="800" t="str">
        <f t="shared" si="218"/>
        <v>febrero</v>
      </c>
    </row>
    <row r="6975" spans="1:14" ht="12.95" customHeight="1" x14ac:dyDescent="0.25">
      <c r="A6975" s="60" t="str">
        <f t="shared" si="217"/>
        <v>feb-18</v>
      </c>
      <c r="B6975" s="61">
        <v>43154</v>
      </c>
      <c r="C6975" s="47">
        <v>43</v>
      </c>
      <c r="D6975" s="63"/>
      <c r="E6975" s="64"/>
      <c r="F6975" s="65" t="s">
        <v>151</v>
      </c>
      <c r="G6975" s="66">
        <v>5</v>
      </c>
      <c r="H6975" s="67">
        <v>30.013242999999999</v>
      </c>
      <c r="I6975" s="216">
        <v>150.066215</v>
      </c>
      <c r="J6975" s="86">
        <v>31.034700000000001</v>
      </c>
      <c r="K6975" s="129">
        <f>IFERROR(I6975/J6975,0)</f>
        <v>4.8354330797462195</v>
      </c>
      <c r="L6975" s="60" t="str">
        <f>IFERROR(VLOOKUP(C6975,Planning!$C$6:$H$705,3,FALSE),"")</f>
        <v>Maderas Collective</v>
      </c>
      <c r="M6975" s="60" t="str">
        <f>IFERROR(VLOOKUP(C6975,Planning!$C$6:$H$705,5,FALSE),"")</f>
        <v>Muestras de respaldos en cuero</v>
      </c>
      <c r="N6975" s="800" t="str">
        <f t="shared" si="218"/>
        <v>febrero</v>
      </c>
    </row>
    <row r="6976" spans="1:14" ht="12.95" customHeight="1" x14ac:dyDescent="0.25">
      <c r="A6976" s="60" t="str">
        <f t="shared" si="217"/>
        <v>feb-18</v>
      </c>
      <c r="B6976" s="61">
        <v>43157</v>
      </c>
      <c r="C6976" s="47">
        <v>401</v>
      </c>
      <c r="D6976" s="63"/>
      <c r="E6976" s="64"/>
      <c r="F6976" s="65" t="s">
        <v>77</v>
      </c>
      <c r="G6976" s="66">
        <v>-40</v>
      </c>
      <c r="H6976" s="67">
        <v>1.75</v>
      </c>
      <c r="I6976" s="216">
        <v>-70</v>
      </c>
      <c r="J6976" s="86">
        <v>31.034700000000001</v>
      </c>
      <c r="K6976" s="129">
        <f t="shared" ref="K6976:K7002" si="220">IFERROR(I6976/J6976,0)</f>
        <v>-2.2555397667771881</v>
      </c>
      <c r="L6976" s="60" t="str">
        <f>IFERROR(VLOOKUP(C6976,Planning!$C$6:$H$705,3,FALSE),"")</f>
        <v>WEWORK</v>
      </c>
      <c r="M6976" s="60" t="str">
        <f>IFERROR(VLOOKUP(C6976,Planning!$C$6:$H$705,5,FALSE),"")</f>
        <v>WC-Turned Stool-Textured-Smooth Contenedor 13</v>
      </c>
      <c r="N6976" s="800" t="str">
        <f t="shared" si="218"/>
        <v>febrero</v>
      </c>
    </row>
    <row r="6977" spans="1:14" ht="12.95" customHeight="1" x14ac:dyDescent="0.25">
      <c r="A6977" s="60" t="str">
        <f t="shared" si="217"/>
        <v>feb-18</v>
      </c>
      <c r="B6977" s="61">
        <v>43157</v>
      </c>
      <c r="C6977" s="47">
        <v>11</v>
      </c>
      <c r="D6977" s="63"/>
      <c r="E6977" s="64"/>
      <c r="F6977" s="65" t="s">
        <v>340</v>
      </c>
      <c r="G6977" s="66">
        <v>3.1</v>
      </c>
      <c r="H6977" s="67">
        <v>63.784604999999999</v>
      </c>
      <c r="I6977" s="216">
        <v>197.73227499999999</v>
      </c>
      <c r="J6977" s="86">
        <v>31.034700000000001</v>
      </c>
      <c r="K6977" s="129">
        <f t="shared" si="220"/>
        <v>6.3713287062546113</v>
      </c>
      <c r="L6977" s="60" t="str">
        <f>IFERROR(VLOOKUP(C6977,Planning!$C$6:$H$705,3,FALSE),"")</f>
        <v>Ojai Project</v>
      </c>
      <c r="M6977" s="60" t="str">
        <f>IFERROR(VLOOKUP(C6977,Planning!$C$6:$H$705,5,FALSE),"")</f>
        <v>OH-11 King bed</v>
      </c>
      <c r="N6977" s="800" t="str">
        <f t="shared" si="218"/>
        <v>febrero</v>
      </c>
    </row>
    <row r="6978" spans="1:14" ht="12.95" customHeight="1" x14ac:dyDescent="0.25">
      <c r="A6978" s="60" t="str">
        <f t="shared" si="217"/>
        <v>feb-18</v>
      </c>
      <c r="B6978" s="61">
        <v>43157</v>
      </c>
      <c r="C6978" s="47">
        <v>11</v>
      </c>
      <c r="D6978" s="63"/>
      <c r="E6978" s="64"/>
      <c r="F6978" s="65" t="s">
        <v>297</v>
      </c>
      <c r="G6978" s="66">
        <v>0.97</v>
      </c>
      <c r="H6978" s="67">
        <v>25.517292999999999</v>
      </c>
      <c r="I6978" s="216">
        <v>24.751774000000001</v>
      </c>
      <c r="J6978" s="86">
        <v>31.034700000000001</v>
      </c>
      <c r="K6978" s="129">
        <f t="shared" si="220"/>
        <v>0.79755157936116672</v>
      </c>
      <c r="L6978" s="60" t="str">
        <f>IFERROR(VLOOKUP(C6978,Planning!$C$6:$H$705,3,FALSE),"")</f>
        <v>Ojai Project</v>
      </c>
      <c r="M6978" s="60" t="str">
        <f>IFERROR(VLOOKUP(C6978,Planning!$C$6:$H$705,5,FALSE),"")</f>
        <v>OH-11 King bed</v>
      </c>
      <c r="N6978" s="800" t="str">
        <f t="shared" si="218"/>
        <v>febrero</v>
      </c>
    </row>
    <row r="6979" spans="1:14" ht="12.95" customHeight="1" x14ac:dyDescent="0.25">
      <c r="A6979" s="60" t="str">
        <f t="shared" si="217"/>
        <v>feb-18</v>
      </c>
      <c r="B6979" s="61">
        <v>43157</v>
      </c>
      <c r="C6979" s="47">
        <v>11</v>
      </c>
      <c r="D6979" s="63"/>
      <c r="E6979" s="64"/>
      <c r="F6979" s="65" t="s">
        <v>468</v>
      </c>
      <c r="G6979" s="66">
        <v>1.8</v>
      </c>
      <c r="H6979" s="67">
        <v>70.041757000000004</v>
      </c>
      <c r="I6979" s="216">
        <v>126.075163</v>
      </c>
      <c r="J6979" s="86">
        <v>31.034700000000001</v>
      </c>
      <c r="K6979" s="129">
        <f t="shared" si="220"/>
        <v>4.0623934821345138</v>
      </c>
      <c r="L6979" s="60" t="str">
        <f>IFERROR(VLOOKUP(C6979,Planning!$C$6:$H$705,3,FALSE),"")</f>
        <v>Ojai Project</v>
      </c>
      <c r="M6979" s="60" t="str">
        <f>IFERROR(VLOOKUP(C6979,Planning!$C$6:$H$705,5,FALSE),"")</f>
        <v>OH-11 King bed</v>
      </c>
      <c r="N6979" s="800" t="str">
        <f t="shared" si="218"/>
        <v>febrero</v>
      </c>
    </row>
    <row r="6980" spans="1:14" ht="12.95" customHeight="1" x14ac:dyDescent="0.25">
      <c r="A6980" s="60" t="str">
        <f t="shared" si="217"/>
        <v>feb-18</v>
      </c>
      <c r="B6980" s="61">
        <v>43157</v>
      </c>
      <c r="C6980" s="47">
        <v>11</v>
      </c>
      <c r="D6980" s="63"/>
      <c r="E6980" s="64"/>
      <c r="F6980" s="65" t="s">
        <v>860</v>
      </c>
      <c r="G6980" s="66">
        <v>1.77</v>
      </c>
      <c r="H6980" s="67">
        <v>179.60619600000001</v>
      </c>
      <c r="I6980" s="216">
        <v>317.90296699999999</v>
      </c>
      <c r="J6980" s="86">
        <v>31.034700000000001</v>
      </c>
      <c r="K6980" s="129">
        <f t="shared" si="220"/>
        <v>10.243468343499373</v>
      </c>
      <c r="L6980" s="60" t="str">
        <f>IFERROR(VLOOKUP(C6980,Planning!$C$6:$H$705,3,FALSE),"")</f>
        <v>Ojai Project</v>
      </c>
      <c r="M6980" s="60" t="str">
        <f>IFERROR(VLOOKUP(C6980,Planning!$C$6:$H$705,5,FALSE),"")</f>
        <v>OH-11 King bed</v>
      </c>
      <c r="N6980" s="800" t="str">
        <f t="shared" si="218"/>
        <v>febrero</v>
      </c>
    </row>
    <row r="6981" spans="1:14" ht="12.95" customHeight="1" x14ac:dyDescent="0.25">
      <c r="A6981" s="60" t="str">
        <f t="shared" si="217"/>
        <v>feb-18</v>
      </c>
      <c r="B6981" s="61">
        <v>43157</v>
      </c>
      <c r="C6981" s="47">
        <v>11</v>
      </c>
      <c r="D6981" s="63"/>
      <c r="E6981" s="64"/>
      <c r="F6981" s="65" t="s">
        <v>380</v>
      </c>
      <c r="G6981" s="66">
        <v>114</v>
      </c>
      <c r="H6981" s="67">
        <v>0.68488499999999997</v>
      </c>
      <c r="I6981" s="216">
        <v>78.076849999999993</v>
      </c>
      <c r="J6981" s="86">
        <v>31.034700000000001</v>
      </c>
      <c r="K6981" s="129">
        <f t="shared" si="220"/>
        <v>2.5157920005671071</v>
      </c>
      <c r="L6981" s="60" t="str">
        <f>IFERROR(VLOOKUP(C6981,Planning!$C$6:$H$705,3,FALSE),"")</f>
        <v>Ojai Project</v>
      </c>
      <c r="M6981" s="60" t="str">
        <f>IFERROR(VLOOKUP(C6981,Planning!$C$6:$H$705,5,FALSE),"")</f>
        <v>OH-11 King bed</v>
      </c>
      <c r="N6981" s="800" t="str">
        <f t="shared" si="218"/>
        <v>febrero</v>
      </c>
    </row>
    <row r="6982" spans="1:14" ht="12.95" customHeight="1" x14ac:dyDescent="0.25">
      <c r="A6982" s="60" t="str">
        <f t="shared" si="217"/>
        <v>feb-18</v>
      </c>
      <c r="B6982" s="61">
        <v>43157</v>
      </c>
      <c r="C6982" s="47">
        <v>11</v>
      </c>
      <c r="D6982" s="63"/>
      <c r="E6982" s="64"/>
      <c r="F6982" s="65" t="s">
        <v>39</v>
      </c>
      <c r="G6982" s="66">
        <v>42</v>
      </c>
      <c r="H6982" s="67">
        <v>0.76795199999999997</v>
      </c>
      <c r="I6982" s="216">
        <v>32.254004000000002</v>
      </c>
      <c r="J6982" s="86">
        <v>31.034700000000001</v>
      </c>
      <c r="K6982" s="129">
        <f t="shared" si="220"/>
        <v>1.0392884094255785</v>
      </c>
      <c r="L6982" s="60" t="str">
        <f>IFERROR(VLOOKUP(C6982,Planning!$C$6:$H$705,3,FALSE),"")</f>
        <v>Ojai Project</v>
      </c>
      <c r="M6982" s="60" t="str">
        <f>IFERROR(VLOOKUP(C6982,Planning!$C$6:$H$705,5,FALSE),"")</f>
        <v>OH-11 King bed</v>
      </c>
      <c r="N6982" s="800" t="str">
        <f t="shared" si="218"/>
        <v>febrero</v>
      </c>
    </row>
    <row r="6983" spans="1:14" ht="12.95" customHeight="1" x14ac:dyDescent="0.25">
      <c r="A6983" s="60" t="str">
        <f t="shared" si="217"/>
        <v>feb-18</v>
      </c>
      <c r="B6983" s="61">
        <v>43157</v>
      </c>
      <c r="C6983" s="47">
        <v>11</v>
      </c>
      <c r="D6983" s="63"/>
      <c r="E6983" s="64"/>
      <c r="F6983" s="65" t="s">
        <v>165</v>
      </c>
      <c r="G6983" s="66">
        <v>480</v>
      </c>
      <c r="H6983" s="67">
        <v>0.133525</v>
      </c>
      <c r="I6983" s="216">
        <v>64.091768000000002</v>
      </c>
      <c r="J6983" s="86">
        <v>31.034700000000001</v>
      </c>
      <c r="K6983" s="129">
        <f t="shared" si="220"/>
        <v>2.0651647349579663</v>
      </c>
      <c r="L6983" s="60" t="str">
        <f>IFERROR(VLOOKUP(C6983,Planning!$C$6:$H$705,3,FALSE),"")</f>
        <v>Ojai Project</v>
      </c>
      <c r="M6983" s="60" t="str">
        <f>IFERROR(VLOOKUP(C6983,Planning!$C$6:$H$705,5,FALSE),"")</f>
        <v>OH-11 King bed</v>
      </c>
      <c r="N6983" s="800" t="str">
        <f t="shared" si="218"/>
        <v>febrero</v>
      </c>
    </row>
    <row r="6984" spans="1:14" ht="12.95" customHeight="1" x14ac:dyDescent="0.25">
      <c r="A6984" s="60" t="str">
        <f t="shared" si="217"/>
        <v>feb-18</v>
      </c>
      <c r="B6984" s="61">
        <v>43157</v>
      </c>
      <c r="C6984" s="47">
        <v>11</v>
      </c>
      <c r="D6984" s="63"/>
      <c r="E6984" s="64"/>
      <c r="F6984" s="65" t="s">
        <v>390</v>
      </c>
      <c r="G6984" s="66">
        <v>1</v>
      </c>
      <c r="H6984" s="67">
        <v>394.299868</v>
      </c>
      <c r="I6984" s="216">
        <v>394.299868</v>
      </c>
      <c r="J6984" s="86">
        <v>31.034700000000001</v>
      </c>
      <c r="K6984" s="129">
        <f t="shared" si="220"/>
        <v>12.705129032985658</v>
      </c>
      <c r="L6984" s="60" t="str">
        <f>IFERROR(VLOOKUP(C6984,Planning!$C$6:$H$705,3,FALSE),"")</f>
        <v>Ojai Project</v>
      </c>
      <c r="M6984" s="60" t="str">
        <f>IFERROR(VLOOKUP(C6984,Planning!$C$6:$H$705,5,FALSE),"")</f>
        <v>OH-11 King bed</v>
      </c>
      <c r="N6984" s="800" t="str">
        <f t="shared" si="218"/>
        <v>febrero</v>
      </c>
    </row>
    <row r="6985" spans="1:14" ht="12.95" customHeight="1" x14ac:dyDescent="0.25">
      <c r="A6985" s="60" t="str">
        <f t="shared" si="217"/>
        <v>feb-18</v>
      </c>
      <c r="B6985" s="61">
        <v>43157</v>
      </c>
      <c r="C6985" s="47">
        <v>11</v>
      </c>
      <c r="D6985" s="63"/>
      <c r="E6985" s="64"/>
      <c r="F6985" s="65" t="s">
        <v>358</v>
      </c>
      <c r="G6985" s="66">
        <v>1</v>
      </c>
      <c r="H6985" s="67">
        <v>501.99816900000002</v>
      </c>
      <c r="I6985" s="216">
        <v>501.99816900000002</v>
      </c>
      <c r="J6985" s="86">
        <v>31.034700000000001</v>
      </c>
      <c r="K6985" s="129">
        <f t="shared" si="220"/>
        <v>16.175383328983365</v>
      </c>
      <c r="L6985" s="60" t="str">
        <f>IFERROR(VLOOKUP(C6985,Planning!$C$6:$H$705,3,FALSE),"")</f>
        <v>Ojai Project</v>
      </c>
      <c r="M6985" s="60" t="str">
        <f>IFERROR(VLOOKUP(C6985,Planning!$C$6:$H$705,5,FALSE),"")</f>
        <v>OH-11 King bed</v>
      </c>
      <c r="N6985" s="800" t="str">
        <f t="shared" si="218"/>
        <v>febrero</v>
      </c>
    </row>
    <row r="6986" spans="1:14" ht="12.95" customHeight="1" x14ac:dyDescent="0.25">
      <c r="A6986" s="60" t="str">
        <f t="shared" si="217"/>
        <v>feb-18</v>
      </c>
      <c r="B6986" s="61">
        <v>43157</v>
      </c>
      <c r="C6986" s="47">
        <v>11</v>
      </c>
      <c r="D6986" s="63"/>
      <c r="E6986" s="64"/>
      <c r="F6986" s="65" t="s">
        <v>317</v>
      </c>
      <c r="G6986" s="66">
        <v>2</v>
      </c>
      <c r="H6986" s="67">
        <v>565.47</v>
      </c>
      <c r="I6986" s="216">
        <v>1130.94</v>
      </c>
      <c r="J6986" s="86">
        <v>31.034700000000001</v>
      </c>
      <c r="K6986" s="129">
        <f t="shared" si="220"/>
        <v>36.441144911985617</v>
      </c>
      <c r="L6986" s="60" t="str">
        <f>IFERROR(VLOOKUP(C6986,Planning!$C$6:$H$705,3,FALSE),"")</f>
        <v>Ojai Project</v>
      </c>
      <c r="M6986" s="60" t="str">
        <f>IFERROR(VLOOKUP(C6986,Planning!$C$6:$H$705,5,FALSE),"")</f>
        <v>OH-11 King bed</v>
      </c>
      <c r="N6986" s="800" t="str">
        <f t="shared" si="218"/>
        <v>febrero</v>
      </c>
    </row>
    <row r="6987" spans="1:14" ht="12.95" customHeight="1" x14ac:dyDescent="0.25">
      <c r="A6987" s="60" t="str">
        <f t="shared" si="217"/>
        <v>feb-18</v>
      </c>
      <c r="B6987" s="61">
        <v>43157</v>
      </c>
      <c r="C6987" s="47">
        <v>325</v>
      </c>
      <c r="D6987" s="63"/>
      <c r="E6987" s="64"/>
      <c r="F6987" s="65" t="s">
        <v>2029</v>
      </c>
      <c r="G6987" s="66">
        <v>700</v>
      </c>
      <c r="H6987" s="67">
        <v>1.4388380000000001</v>
      </c>
      <c r="I6987" s="216">
        <v>1007.186655</v>
      </c>
      <c r="J6987" s="86">
        <v>31.034700000000001</v>
      </c>
      <c r="K6987" s="129">
        <f t="shared" si="220"/>
        <v>32.453565041711371</v>
      </c>
      <c r="L6987" s="60" t="str">
        <f>IFERROR(VLOOKUP(C6987,Planning!$C$6:$H$705,3,FALSE),"")</f>
        <v>Holler</v>
      </c>
      <c r="M6987" s="60" t="str">
        <f>IFERROR(VLOOKUP(C6987,Planning!$C$6:$H$705,5,FALSE),"")</f>
        <v>BO-04 Banquette Shuffleboard</v>
      </c>
      <c r="N6987" s="800" t="str">
        <f t="shared" si="218"/>
        <v>febrero</v>
      </c>
    </row>
    <row r="6988" spans="1:14" ht="12.95" customHeight="1" x14ac:dyDescent="0.25">
      <c r="A6988" s="60" t="str">
        <f t="shared" si="217"/>
        <v>feb-18</v>
      </c>
      <c r="B6988" s="61">
        <v>43157</v>
      </c>
      <c r="C6988" s="47">
        <v>325</v>
      </c>
      <c r="D6988" s="63"/>
      <c r="E6988" s="64"/>
      <c r="F6988" s="65" t="s">
        <v>304</v>
      </c>
      <c r="G6988" s="66">
        <v>40</v>
      </c>
      <c r="H6988" s="67">
        <v>8.455209</v>
      </c>
      <c r="I6988" s="216">
        <v>338.20835399999999</v>
      </c>
      <c r="J6988" s="86">
        <v>31.034700000000001</v>
      </c>
      <c r="K6988" s="129">
        <f t="shared" si="220"/>
        <v>10.897748455760809</v>
      </c>
      <c r="L6988" s="60" t="str">
        <f>IFERROR(VLOOKUP(C6988,Planning!$C$6:$H$705,3,FALSE),"")</f>
        <v>Holler</v>
      </c>
      <c r="M6988" s="60" t="str">
        <f>IFERROR(VLOOKUP(C6988,Planning!$C$6:$H$705,5,FALSE),"")</f>
        <v>BO-04 Banquette Shuffleboard</v>
      </c>
      <c r="N6988" s="800" t="str">
        <f t="shared" si="218"/>
        <v>febrero</v>
      </c>
    </row>
    <row r="6989" spans="1:14" ht="12.95" customHeight="1" x14ac:dyDescent="0.25">
      <c r="A6989" s="60" t="str">
        <f t="shared" si="217"/>
        <v>feb-18</v>
      </c>
      <c r="B6989" s="61">
        <v>43157</v>
      </c>
      <c r="C6989" s="47">
        <v>325</v>
      </c>
      <c r="D6989" s="63"/>
      <c r="E6989" s="64"/>
      <c r="F6989" s="65" t="s">
        <v>349</v>
      </c>
      <c r="G6989" s="66">
        <v>40</v>
      </c>
      <c r="H6989" s="67">
        <v>16.954823000000001</v>
      </c>
      <c r="I6989" s="216">
        <v>678.19290699999999</v>
      </c>
      <c r="J6989" s="86">
        <v>31.034700000000001</v>
      </c>
      <c r="K6989" s="129">
        <f t="shared" si="220"/>
        <v>21.85272958978176</v>
      </c>
      <c r="L6989" s="60" t="str">
        <f>IFERROR(VLOOKUP(C6989,Planning!$C$6:$H$705,3,FALSE),"")</f>
        <v>Holler</v>
      </c>
      <c r="M6989" s="60" t="str">
        <f>IFERROR(VLOOKUP(C6989,Planning!$C$6:$H$705,5,FALSE),"")</f>
        <v>BO-04 Banquette Shuffleboard</v>
      </c>
      <c r="N6989" s="800" t="str">
        <f t="shared" si="218"/>
        <v>febrero</v>
      </c>
    </row>
    <row r="6990" spans="1:14" ht="12.95" customHeight="1" x14ac:dyDescent="0.25">
      <c r="A6990" s="60" t="str">
        <f t="shared" ref="A6990:A7053" si="221">TEXT(B6990,"mmm-aa")</f>
        <v>feb-18</v>
      </c>
      <c r="B6990" s="61">
        <v>43157</v>
      </c>
      <c r="C6990" s="47">
        <v>325</v>
      </c>
      <c r="D6990" s="63"/>
      <c r="E6990" s="64"/>
      <c r="F6990" s="65" t="s">
        <v>343</v>
      </c>
      <c r="G6990" s="66">
        <v>900</v>
      </c>
      <c r="H6990" s="67">
        <v>0.55755699999999997</v>
      </c>
      <c r="I6990" s="216">
        <v>501.80128200000001</v>
      </c>
      <c r="J6990" s="86">
        <v>31.034700000000001</v>
      </c>
      <c r="K6990" s="129">
        <f t="shared" si="220"/>
        <v>16.169039236725343</v>
      </c>
      <c r="L6990" s="60" t="str">
        <f>IFERROR(VLOOKUP(C6990,Planning!$C$6:$H$705,3,FALSE),"")</f>
        <v>Holler</v>
      </c>
      <c r="M6990" s="60" t="str">
        <f>IFERROR(VLOOKUP(C6990,Planning!$C$6:$H$705,5,FALSE),"")</f>
        <v>BO-04 Banquette Shuffleboard</v>
      </c>
      <c r="N6990" s="800" t="str">
        <f t="shared" si="218"/>
        <v>febrero</v>
      </c>
    </row>
    <row r="6991" spans="1:14" ht="12.95" customHeight="1" x14ac:dyDescent="0.25">
      <c r="A6991" s="60" t="str">
        <f t="shared" si="221"/>
        <v>feb-18</v>
      </c>
      <c r="B6991" s="61">
        <v>43157</v>
      </c>
      <c r="C6991" s="47">
        <v>325</v>
      </c>
      <c r="D6991" s="63"/>
      <c r="E6991" s="64"/>
      <c r="F6991" s="65" t="s">
        <v>39</v>
      </c>
      <c r="G6991" s="66">
        <v>1200</v>
      </c>
      <c r="H6991" s="67">
        <v>0.76795199999999997</v>
      </c>
      <c r="I6991" s="216">
        <v>921.54298300000005</v>
      </c>
      <c r="J6991" s="86">
        <v>31.034700000000001</v>
      </c>
      <c r="K6991" s="129">
        <f t="shared" si="220"/>
        <v>29.693954927871061</v>
      </c>
      <c r="L6991" s="60" t="str">
        <f>IFERROR(VLOOKUP(C6991,Planning!$C$6:$H$705,3,FALSE),"")</f>
        <v>Holler</v>
      </c>
      <c r="M6991" s="60" t="str">
        <f>IFERROR(VLOOKUP(C6991,Planning!$C$6:$H$705,5,FALSE),"")</f>
        <v>BO-04 Banquette Shuffleboard</v>
      </c>
      <c r="N6991" s="800" t="str">
        <f t="shared" si="218"/>
        <v>febrero</v>
      </c>
    </row>
    <row r="6992" spans="1:14" ht="12.95" customHeight="1" x14ac:dyDescent="0.25">
      <c r="A6992" s="60" t="str">
        <f t="shared" si="221"/>
        <v>feb-18</v>
      </c>
      <c r="B6992" s="61">
        <v>43158</v>
      </c>
      <c r="C6992" s="47">
        <v>39</v>
      </c>
      <c r="D6992" s="63"/>
      <c r="E6992" s="64"/>
      <c r="F6992" s="65" t="s">
        <v>376</v>
      </c>
      <c r="G6992" s="66">
        <v>2</v>
      </c>
      <c r="H6992" s="67">
        <v>7</v>
      </c>
      <c r="I6992" s="216">
        <v>14</v>
      </c>
      <c r="J6992" s="86">
        <v>31.034700000000001</v>
      </c>
      <c r="K6992" s="129">
        <f t="shared" si="220"/>
        <v>0.45110795335543763</v>
      </c>
      <c r="L6992" s="60" t="str">
        <f>IFERROR(VLOOKUP(C6992,Planning!$C$6:$H$705,3,FALSE),"")</f>
        <v>Maderas Collective</v>
      </c>
      <c r="M6992" s="60" t="str">
        <f>IFERROR(VLOOKUP(C6992,Planning!$C$6:$H$705,5,FALSE),"")</f>
        <v>Muestras de Tapiceria</v>
      </c>
      <c r="N6992" s="800" t="str">
        <f t="shared" si="218"/>
        <v>febrero</v>
      </c>
    </row>
    <row r="6993" spans="1:14" ht="12.95" customHeight="1" x14ac:dyDescent="0.25">
      <c r="A6993" s="60" t="str">
        <f t="shared" si="221"/>
        <v>feb-18</v>
      </c>
      <c r="B6993" s="61">
        <v>43158</v>
      </c>
      <c r="C6993" s="47">
        <v>39</v>
      </c>
      <c r="D6993" s="63"/>
      <c r="E6993" s="64"/>
      <c r="F6993" s="65" t="s">
        <v>375</v>
      </c>
      <c r="G6993" s="66">
        <v>1</v>
      </c>
      <c r="H6993" s="67">
        <v>19.5</v>
      </c>
      <c r="I6993" s="216">
        <v>19.5</v>
      </c>
      <c r="J6993" s="86">
        <v>31.034700000000001</v>
      </c>
      <c r="K6993" s="129">
        <f t="shared" si="220"/>
        <v>0.62832893503078813</v>
      </c>
      <c r="L6993" s="60" t="str">
        <f>IFERROR(VLOOKUP(C6993,Planning!$C$6:$H$705,3,FALSE),"")</f>
        <v>Maderas Collective</v>
      </c>
      <c r="M6993" s="60" t="str">
        <f>IFERROR(VLOOKUP(C6993,Planning!$C$6:$H$705,5,FALSE),"")</f>
        <v>Muestras de Tapiceria</v>
      </c>
      <c r="N6993" s="800" t="str">
        <f t="shared" ref="N6993:N7056" si="222">TEXT(B6993,"Mmmm")</f>
        <v>febrero</v>
      </c>
    </row>
    <row r="6994" spans="1:14" ht="12.95" customHeight="1" x14ac:dyDescent="0.25">
      <c r="A6994" s="60" t="str">
        <f t="shared" si="221"/>
        <v>feb-18</v>
      </c>
      <c r="B6994" s="61">
        <v>43158</v>
      </c>
      <c r="C6994" s="47">
        <v>36</v>
      </c>
      <c r="D6994" s="63"/>
      <c r="E6994" s="64"/>
      <c r="F6994" s="65" t="s">
        <v>124</v>
      </c>
      <c r="G6994" s="66">
        <v>200</v>
      </c>
      <c r="H6994" s="67">
        <v>0.14652999999999999</v>
      </c>
      <c r="I6994" s="216">
        <v>29.306001999999999</v>
      </c>
      <c r="J6994" s="86">
        <v>31.034700000000001</v>
      </c>
      <c r="K6994" s="129">
        <f t="shared" si="220"/>
        <v>0.94429789880359727</v>
      </c>
      <c r="L6994" s="60" t="str">
        <f>IFERROR(VLOOKUP(C6994,Planning!$C$6:$H$705,3,FALSE),"")</f>
        <v>Maderas Collective</v>
      </c>
      <c r="M6994" s="60" t="str">
        <f>IFERROR(VLOOKUP(C6994,Planning!$C$6:$H$705,5,FALSE),"")</f>
        <v>Ampliacion de Horno</v>
      </c>
      <c r="N6994" s="800" t="str">
        <f t="shared" si="222"/>
        <v>febrero</v>
      </c>
    </row>
    <row r="6995" spans="1:14" ht="12.95" customHeight="1" x14ac:dyDescent="0.25">
      <c r="A6995" s="60" t="str">
        <f t="shared" si="221"/>
        <v>feb-18</v>
      </c>
      <c r="B6995" s="61">
        <v>43158</v>
      </c>
      <c r="C6995" s="47">
        <v>317</v>
      </c>
      <c r="D6995" s="63"/>
      <c r="E6995" s="64"/>
      <c r="F6995" s="65" t="s">
        <v>165</v>
      </c>
      <c r="G6995" s="66">
        <v>720</v>
      </c>
      <c r="H6995" s="67">
        <v>0.133525</v>
      </c>
      <c r="I6995" s="216">
        <v>96.137652000000003</v>
      </c>
      <c r="J6995" s="86">
        <v>31.034700000000001</v>
      </c>
      <c r="K6995" s="129">
        <f t="shared" si="220"/>
        <v>3.0977471024369496</v>
      </c>
      <c r="L6995" s="60" t="str">
        <f>IFERROR(VLOOKUP(C6995,Planning!$C$6:$H$705,3,FALSE),"")</f>
        <v>Holler</v>
      </c>
      <c r="M6995" s="60" t="str">
        <f>IFERROR(VLOOKUP(C6995,Planning!$C$6:$H$705,5,FALSE),"")</f>
        <v xml:space="preserve">BQ-01 Work Banquette </v>
      </c>
      <c r="N6995" s="800" t="str">
        <f t="shared" si="222"/>
        <v>febrero</v>
      </c>
    </row>
    <row r="6996" spans="1:14" ht="12.95" customHeight="1" x14ac:dyDescent="0.25">
      <c r="A6996" s="60" t="str">
        <f t="shared" si="221"/>
        <v>feb-18</v>
      </c>
      <c r="B6996" s="61">
        <v>43159</v>
      </c>
      <c r="C6996" s="47">
        <v>520</v>
      </c>
      <c r="D6996" s="63"/>
      <c r="E6996" s="64"/>
      <c r="F6996" s="65" t="s">
        <v>2030</v>
      </c>
      <c r="G6996" s="66">
        <v>20</v>
      </c>
      <c r="H6996" s="67">
        <v>18.064</v>
      </c>
      <c r="I6996" s="216">
        <v>361.28</v>
      </c>
      <c r="J6996" s="86">
        <v>31.034700000000001</v>
      </c>
      <c r="K6996" s="129">
        <f t="shared" si="220"/>
        <v>11.641162956303749</v>
      </c>
      <c r="L6996" s="60" t="str">
        <f>IFERROR(VLOOKUP(C6996,Planning!$C$6:$H$705,3,FALSE),"")</f>
        <v>Food Hub NWA, LLC</v>
      </c>
      <c r="M6996" s="60" t="str">
        <f>IFERROR(VLOOKUP(C6996,Planning!$C$6:$H$705,5,FALSE),"")</f>
        <v>Picnic table</v>
      </c>
      <c r="N6996" s="800" t="str">
        <f t="shared" si="222"/>
        <v>febrero</v>
      </c>
    </row>
    <row r="6997" spans="1:14" ht="12.95" customHeight="1" x14ac:dyDescent="0.25">
      <c r="A6997" s="60" t="str">
        <f t="shared" si="221"/>
        <v>feb-18</v>
      </c>
      <c r="B6997" s="61">
        <v>43159</v>
      </c>
      <c r="C6997" s="47">
        <v>520</v>
      </c>
      <c r="D6997" s="63"/>
      <c r="E6997" s="64"/>
      <c r="F6997" s="65" t="s">
        <v>300</v>
      </c>
      <c r="G6997" s="66">
        <v>7.32</v>
      </c>
      <c r="H6997" s="67">
        <v>198.632576</v>
      </c>
      <c r="I6997" s="216">
        <v>1453.9904550000001</v>
      </c>
      <c r="J6997" s="86">
        <v>31.034700000000001</v>
      </c>
      <c r="K6997" s="129">
        <f t="shared" si="220"/>
        <v>46.850475596670826</v>
      </c>
      <c r="L6997" s="60" t="str">
        <f>IFERROR(VLOOKUP(C6997,Planning!$C$6:$H$705,3,FALSE),"")</f>
        <v>Food Hub NWA, LLC</v>
      </c>
      <c r="M6997" s="60" t="str">
        <f>IFERROR(VLOOKUP(C6997,Planning!$C$6:$H$705,5,FALSE),"")</f>
        <v>Picnic table</v>
      </c>
      <c r="N6997" s="800" t="str">
        <f t="shared" si="222"/>
        <v>febrero</v>
      </c>
    </row>
    <row r="6998" spans="1:14" ht="12.95" customHeight="1" x14ac:dyDescent="0.25">
      <c r="A6998" s="60" t="str">
        <f t="shared" si="221"/>
        <v>feb-18</v>
      </c>
      <c r="B6998" s="61">
        <v>43159</v>
      </c>
      <c r="C6998" s="47">
        <v>520</v>
      </c>
      <c r="D6998" s="63"/>
      <c r="E6998" s="64"/>
      <c r="F6998" s="65" t="s">
        <v>2002</v>
      </c>
      <c r="G6998" s="66">
        <v>1</v>
      </c>
      <c r="H6998" s="67">
        <v>6.797288</v>
      </c>
      <c r="I6998" s="216">
        <v>6.797288</v>
      </c>
      <c r="J6998" s="86">
        <v>31.034700000000001</v>
      </c>
      <c r="K6998" s="129">
        <f t="shared" si="220"/>
        <v>0.21902219128910541</v>
      </c>
      <c r="L6998" s="60" t="str">
        <f>IFERROR(VLOOKUP(C6998,Planning!$C$6:$H$705,3,FALSE),"")</f>
        <v>Food Hub NWA, LLC</v>
      </c>
      <c r="M6998" s="60" t="str">
        <f>IFERROR(VLOOKUP(C6998,Planning!$C$6:$H$705,5,FALSE),"")</f>
        <v>Picnic table</v>
      </c>
      <c r="N6998" s="800" t="str">
        <f t="shared" si="222"/>
        <v>febrero</v>
      </c>
    </row>
    <row r="6999" spans="1:14" ht="12.95" customHeight="1" x14ac:dyDescent="0.25">
      <c r="A6999" s="60" t="str">
        <f t="shared" si="221"/>
        <v>feb-18</v>
      </c>
      <c r="B6999" s="61">
        <v>43159</v>
      </c>
      <c r="C6999" s="47">
        <v>520</v>
      </c>
      <c r="D6999" s="63"/>
      <c r="E6999" s="64"/>
      <c r="F6999" s="65" t="s">
        <v>271</v>
      </c>
      <c r="G6999" s="66">
        <v>7</v>
      </c>
      <c r="H6999" s="67">
        <v>1.607224</v>
      </c>
      <c r="I6999" s="216">
        <v>11.250569</v>
      </c>
      <c r="J6999" s="86">
        <v>31.034700000000001</v>
      </c>
      <c r="K6999" s="129">
        <f t="shared" si="220"/>
        <v>0.36251579683386659</v>
      </c>
      <c r="L6999" s="60" t="str">
        <f>IFERROR(VLOOKUP(C6999,Planning!$C$6:$H$705,3,FALSE),"")</f>
        <v>Food Hub NWA, LLC</v>
      </c>
      <c r="M6999" s="60" t="str">
        <f>IFERROR(VLOOKUP(C6999,Planning!$C$6:$H$705,5,FALSE),"")</f>
        <v>Picnic table</v>
      </c>
      <c r="N6999" s="800" t="str">
        <f t="shared" si="222"/>
        <v>febrero</v>
      </c>
    </row>
    <row r="7000" spans="1:14" ht="12.95" customHeight="1" x14ac:dyDescent="0.25">
      <c r="A7000" s="60" t="str">
        <f t="shared" si="221"/>
        <v>feb-18</v>
      </c>
      <c r="B7000" s="61">
        <v>43159</v>
      </c>
      <c r="C7000" s="47">
        <v>520</v>
      </c>
      <c r="D7000" s="63"/>
      <c r="E7000" s="64"/>
      <c r="F7000" s="65" t="s">
        <v>175</v>
      </c>
      <c r="G7000" s="66">
        <v>30</v>
      </c>
      <c r="H7000" s="67">
        <v>4.6539400000000004</v>
      </c>
      <c r="I7000" s="216">
        <v>139.61820700000001</v>
      </c>
      <c r="J7000" s="86">
        <v>31.034700000000001</v>
      </c>
      <c r="K7000" s="129">
        <f t="shared" si="220"/>
        <v>4.4987774007804173</v>
      </c>
      <c r="L7000" s="60" t="str">
        <f>IFERROR(VLOOKUP(C7000,Planning!$C$6:$H$705,3,FALSE),"")</f>
        <v>Food Hub NWA, LLC</v>
      </c>
      <c r="M7000" s="60" t="str">
        <f>IFERROR(VLOOKUP(C7000,Planning!$C$6:$H$705,5,FALSE),"")</f>
        <v>Picnic table</v>
      </c>
      <c r="N7000" s="800" t="str">
        <f t="shared" si="222"/>
        <v>febrero</v>
      </c>
    </row>
    <row r="7001" spans="1:14" ht="12.95" customHeight="1" x14ac:dyDescent="0.25">
      <c r="A7001" s="60" t="str">
        <f t="shared" si="221"/>
        <v>feb-18</v>
      </c>
      <c r="B7001" s="61">
        <v>43159</v>
      </c>
      <c r="C7001" s="47">
        <v>11</v>
      </c>
      <c r="D7001" s="63"/>
      <c r="E7001" s="64"/>
      <c r="F7001" s="65" t="s">
        <v>39</v>
      </c>
      <c r="G7001" s="66">
        <v>138</v>
      </c>
      <c r="H7001" s="67">
        <v>0.76795199999999997</v>
      </c>
      <c r="I7001" s="216">
        <v>105.97744299999999</v>
      </c>
      <c r="J7001" s="86">
        <v>31.034700000000001</v>
      </c>
      <c r="K7001" s="129">
        <f t="shared" si="220"/>
        <v>3.4148048152551818</v>
      </c>
      <c r="L7001" s="60" t="str">
        <f>IFERROR(VLOOKUP(C7001,Planning!$C$6:$H$705,3,FALSE),"")</f>
        <v>Ojai Project</v>
      </c>
      <c r="M7001" s="60" t="str">
        <f>IFERROR(VLOOKUP(C7001,Planning!$C$6:$H$705,5,FALSE),"")</f>
        <v>OH-11 King bed</v>
      </c>
      <c r="N7001" s="800" t="str">
        <f t="shared" si="222"/>
        <v>febrero</v>
      </c>
    </row>
    <row r="7002" spans="1:14" ht="12.95" customHeight="1" x14ac:dyDescent="0.25">
      <c r="A7002" s="60" t="str">
        <f t="shared" si="221"/>
        <v>feb-18</v>
      </c>
      <c r="B7002" s="61">
        <v>43159</v>
      </c>
      <c r="C7002" s="47">
        <v>520</v>
      </c>
      <c r="D7002" s="63"/>
      <c r="E7002" s="64"/>
      <c r="F7002" s="65" t="s">
        <v>2031</v>
      </c>
      <c r="G7002" s="66">
        <v>19</v>
      </c>
      <c r="H7002" s="67">
        <v>0</v>
      </c>
      <c r="I7002" s="216">
        <v>0</v>
      </c>
      <c r="J7002" s="86">
        <v>31.034700000000001</v>
      </c>
      <c r="K7002" s="129">
        <f t="shared" si="220"/>
        <v>0</v>
      </c>
      <c r="L7002" s="60" t="str">
        <f>IFERROR(VLOOKUP(C7002,Planning!$C$6:$H$705,3,FALSE),"")</f>
        <v>Food Hub NWA, LLC</v>
      </c>
      <c r="M7002" s="60" t="str">
        <f>IFERROR(VLOOKUP(C7002,Planning!$C$6:$H$705,5,FALSE),"")</f>
        <v>Picnic table</v>
      </c>
      <c r="N7002" s="800" t="str">
        <f t="shared" si="222"/>
        <v>febrero</v>
      </c>
    </row>
    <row r="7003" spans="1:14" ht="12.95" customHeight="1" x14ac:dyDescent="0.25">
      <c r="A7003" s="60" t="str">
        <f t="shared" si="221"/>
        <v>mar-18</v>
      </c>
      <c r="B7003" s="61">
        <v>43160</v>
      </c>
      <c r="C7003" s="47">
        <v>401</v>
      </c>
      <c r="D7003" s="63"/>
      <c r="E7003" s="64"/>
      <c r="F7003" s="65" t="s">
        <v>2032</v>
      </c>
      <c r="G7003" s="66">
        <v>375</v>
      </c>
      <c r="H7003" s="67">
        <v>1.162666</v>
      </c>
      <c r="I7003" s="216">
        <v>435.99975000000001</v>
      </c>
      <c r="J7003" s="86">
        <v>31.163599999999999</v>
      </c>
      <c r="K7003" s="129">
        <f t="shared" ref="K7003:K7010" si="223">IFERROR(I7003/J7003,0)</f>
        <v>13.990673413854626</v>
      </c>
      <c r="L7003" s="60" t="str">
        <f>IFERROR(VLOOKUP(C7003,Planning!$C$6:$H$705,3,FALSE),"")</f>
        <v>WEWORK</v>
      </c>
      <c r="M7003" s="60" t="str">
        <f>IFERROR(VLOOKUP(C7003,Planning!$C$6:$H$705,5,FALSE),"")</f>
        <v>WC-Turned Stool-Textured-Smooth Contenedor 13</v>
      </c>
      <c r="N7003" s="800" t="str">
        <f t="shared" si="222"/>
        <v>marzo</v>
      </c>
    </row>
    <row r="7004" spans="1:14" ht="12.95" customHeight="1" x14ac:dyDescent="0.25">
      <c r="A7004" s="60" t="str">
        <f t="shared" si="221"/>
        <v>mar-18</v>
      </c>
      <c r="B7004" s="61">
        <v>43160</v>
      </c>
      <c r="C7004" s="47">
        <v>401</v>
      </c>
      <c r="D7004" s="63"/>
      <c r="E7004" s="64"/>
      <c r="F7004" s="65" t="s">
        <v>2033</v>
      </c>
      <c r="G7004" s="66">
        <v>250</v>
      </c>
      <c r="H7004" s="67">
        <v>0.51303500000000002</v>
      </c>
      <c r="I7004" s="216">
        <v>128.25878800000001</v>
      </c>
      <c r="J7004" s="86">
        <v>31.163599999999999</v>
      </c>
      <c r="K7004" s="129">
        <f t="shared" si="223"/>
        <v>4.1156601933024435</v>
      </c>
      <c r="L7004" s="60" t="str">
        <f>IFERROR(VLOOKUP(C7004,Planning!$C$6:$H$705,3,FALSE),"")</f>
        <v>WEWORK</v>
      </c>
      <c r="M7004" s="60" t="str">
        <f>IFERROR(VLOOKUP(C7004,Planning!$C$6:$H$705,5,FALSE),"")</f>
        <v>WC-Turned Stool-Textured-Smooth Contenedor 13</v>
      </c>
      <c r="N7004" s="800" t="str">
        <f t="shared" si="222"/>
        <v>marzo</v>
      </c>
    </row>
    <row r="7005" spans="1:14" ht="12.95" customHeight="1" x14ac:dyDescent="0.25">
      <c r="A7005" s="60" t="str">
        <f t="shared" si="221"/>
        <v>mar-18</v>
      </c>
      <c r="B7005" s="61">
        <v>43160</v>
      </c>
      <c r="C7005" s="47">
        <v>401</v>
      </c>
      <c r="D7005" s="63"/>
      <c r="E7005" s="64"/>
      <c r="F7005" s="65" t="s">
        <v>2034</v>
      </c>
      <c r="G7005" s="66">
        <v>110</v>
      </c>
      <c r="H7005" s="67">
        <v>0.47408800000000001</v>
      </c>
      <c r="I7005" s="216">
        <v>52.149679999999996</v>
      </c>
      <c r="J7005" s="86">
        <v>31.163599999999999</v>
      </c>
      <c r="K7005" s="129">
        <f t="shared" si="223"/>
        <v>1.6734164217227792</v>
      </c>
      <c r="L7005" s="60" t="str">
        <f>IFERROR(VLOOKUP(C7005,Planning!$C$6:$H$705,3,FALSE),"")</f>
        <v>WEWORK</v>
      </c>
      <c r="M7005" s="60" t="str">
        <f>IFERROR(VLOOKUP(C7005,Planning!$C$6:$H$705,5,FALSE),"")</f>
        <v>WC-Turned Stool-Textured-Smooth Contenedor 13</v>
      </c>
      <c r="N7005" s="800" t="str">
        <f t="shared" si="222"/>
        <v>marzo</v>
      </c>
    </row>
    <row r="7006" spans="1:14" ht="12.95" customHeight="1" x14ac:dyDescent="0.25">
      <c r="A7006" s="60" t="str">
        <f t="shared" si="221"/>
        <v>mar-18</v>
      </c>
      <c r="B7006" s="61">
        <v>43160</v>
      </c>
      <c r="C7006" s="47">
        <v>401</v>
      </c>
      <c r="D7006" s="63"/>
      <c r="E7006" s="64"/>
      <c r="F7006" s="65" t="s">
        <v>107</v>
      </c>
      <c r="G7006" s="66">
        <v>1800</v>
      </c>
      <c r="H7006" s="67">
        <v>0.226105</v>
      </c>
      <c r="I7006" s="216">
        <v>406.98891099999997</v>
      </c>
      <c r="J7006" s="86">
        <v>31.163599999999999</v>
      </c>
      <c r="K7006" s="129">
        <f t="shared" si="223"/>
        <v>13.059752756420952</v>
      </c>
      <c r="L7006" s="60" t="str">
        <f>IFERROR(VLOOKUP(C7006,Planning!$C$6:$H$705,3,FALSE),"")</f>
        <v>WEWORK</v>
      </c>
      <c r="M7006" s="60" t="str">
        <f>IFERROR(VLOOKUP(C7006,Planning!$C$6:$H$705,5,FALSE),"")</f>
        <v>WC-Turned Stool-Textured-Smooth Contenedor 13</v>
      </c>
      <c r="N7006" s="800" t="str">
        <f t="shared" si="222"/>
        <v>marzo</v>
      </c>
    </row>
    <row r="7007" spans="1:14" ht="12.95" customHeight="1" x14ac:dyDescent="0.25">
      <c r="A7007" s="60" t="str">
        <f t="shared" si="221"/>
        <v>mar-18</v>
      </c>
      <c r="B7007" s="61">
        <v>43160</v>
      </c>
      <c r="C7007" s="47">
        <v>401</v>
      </c>
      <c r="D7007" s="63"/>
      <c r="E7007" s="64"/>
      <c r="F7007" s="65" t="s">
        <v>337</v>
      </c>
      <c r="G7007" s="66">
        <v>21</v>
      </c>
      <c r="H7007" s="67">
        <v>751.55436799999995</v>
      </c>
      <c r="I7007" s="216">
        <v>15782.641728000001</v>
      </c>
      <c r="J7007" s="86">
        <v>31.163599999999999</v>
      </c>
      <c r="K7007" s="129">
        <f t="shared" si="223"/>
        <v>506.44475375117128</v>
      </c>
      <c r="L7007" s="60" t="str">
        <f>IFERROR(VLOOKUP(C7007,Planning!$C$6:$H$705,3,FALSE),"")</f>
        <v>WEWORK</v>
      </c>
      <c r="M7007" s="60" t="str">
        <f>IFERROR(VLOOKUP(C7007,Planning!$C$6:$H$705,5,FALSE),"")</f>
        <v>WC-Turned Stool-Textured-Smooth Contenedor 13</v>
      </c>
      <c r="N7007" s="800" t="str">
        <f t="shared" si="222"/>
        <v>marzo</v>
      </c>
    </row>
    <row r="7008" spans="1:14" ht="12.95" customHeight="1" x14ac:dyDescent="0.25">
      <c r="A7008" s="60" t="str">
        <f t="shared" si="221"/>
        <v>mar-18</v>
      </c>
      <c r="B7008" s="61">
        <v>43160</v>
      </c>
      <c r="C7008" s="47">
        <v>323</v>
      </c>
      <c r="D7008" s="63"/>
      <c r="E7008" s="64"/>
      <c r="F7008" s="65" t="s">
        <v>346</v>
      </c>
      <c r="G7008" s="66">
        <v>3.5</v>
      </c>
      <c r="H7008" s="67">
        <v>36.825077</v>
      </c>
      <c r="I7008" s="216">
        <v>128.88776949999999</v>
      </c>
      <c r="J7008" s="86">
        <v>31.163599999999999</v>
      </c>
      <c r="K7008" s="129">
        <f t="shared" si="223"/>
        <v>4.1358434038429452</v>
      </c>
      <c r="L7008" s="60" t="str">
        <f>IFERROR(VLOOKUP(C7008,Planning!$C$6:$H$705,3,FALSE),"")</f>
        <v>Holler</v>
      </c>
      <c r="M7008" s="60" t="str">
        <f>IFERROR(VLOOKUP(C7008,Planning!$C$6:$H$705,5,FALSE),"")</f>
        <v>BQ-02B Café Banquette</v>
      </c>
      <c r="N7008" s="800" t="str">
        <f t="shared" si="222"/>
        <v>marzo</v>
      </c>
    </row>
    <row r="7009" spans="1:14" ht="12.95" customHeight="1" x14ac:dyDescent="0.25">
      <c r="A7009" s="60" t="str">
        <f t="shared" si="221"/>
        <v>mar-18</v>
      </c>
      <c r="B7009" s="61">
        <v>43160</v>
      </c>
      <c r="C7009" s="47">
        <v>323</v>
      </c>
      <c r="D7009" s="63"/>
      <c r="E7009" s="64"/>
      <c r="F7009" s="65" t="s">
        <v>347</v>
      </c>
      <c r="G7009" s="66">
        <v>30</v>
      </c>
      <c r="H7009" s="67">
        <v>1.1555</v>
      </c>
      <c r="I7009" s="216">
        <v>34.664999999999999</v>
      </c>
      <c r="J7009" s="86">
        <v>31.163599999999999</v>
      </c>
      <c r="K7009" s="129">
        <f>IFERROR(I7009/J7009,0)</f>
        <v>1.1123554403214007</v>
      </c>
      <c r="L7009" s="60" t="str">
        <f>IFERROR(VLOOKUP(C7009,Planning!$C$6:$H$705,3,FALSE),"")</f>
        <v>Holler</v>
      </c>
      <c r="M7009" s="60" t="str">
        <f>IFERROR(VLOOKUP(C7009,Planning!$C$6:$H$705,5,FALSE),"")</f>
        <v>BQ-02B Café Banquette</v>
      </c>
      <c r="N7009" s="800" t="str">
        <f t="shared" si="222"/>
        <v>marzo</v>
      </c>
    </row>
    <row r="7010" spans="1:14" ht="12.95" customHeight="1" x14ac:dyDescent="0.25">
      <c r="A7010" s="60" t="str">
        <f t="shared" si="221"/>
        <v>mar-18</v>
      </c>
      <c r="B7010" s="61">
        <v>43160</v>
      </c>
      <c r="C7010" s="47">
        <v>323</v>
      </c>
      <c r="D7010" s="63"/>
      <c r="E7010" s="64"/>
      <c r="F7010" s="65" t="s">
        <v>356</v>
      </c>
      <c r="G7010" s="66">
        <v>60</v>
      </c>
      <c r="H7010" s="67">
        <v>1.101364</v>
      </c>
      <c r="I7010" s="216">
        <v>66.08184</v>
      </c>
      <c r="J7010" s="86">
        <v>31.163599999999999</v>
      </c>
      <c r="K7010" s="129">
        <f t="shared" si="223"/>
        <v>2.1204815874931011</v>
      </c>
      <c r="L7010" s="60" t="str">
        <f>IFERROR(VLOOKUP(C7010,Planning!$C$6:$H$705,3,FALSE),"")</f>
        <v>Holler</v>
      </c>
      <c r="M7010" s="60" t="str">
        <f>IFERROR(VLOOKUP(C7010,Planning!$C$6:$H$705,5,FALSE),"")</f>
        <v>BQ-02B Café Banquette</v>
      </c>
      <c r="N7010" s="800" t="str">
        <f t="shared" si="222"/>
        <v>marzo</v>
      </c>
    </row>
    <row r="7011" spans="1:14" ht="12.95" customHeight="1" x14ac:dyDescent="0.25">
      <c r="A7011" s="60" t="str">
        <f t="shared" si="221"/>
        <v>mar-18</v>
      </c>
      <c r="B7011" s="61">
        <v>43161</v>
      </c>
      <c r="C7011" s="47">
        <v>11</v>
      </c>
      <c r="D7011" s="63"/>
      <c r="E7011" s="64"/>
      <c r="F7011" s="65" t="s">
        <v>39</v>
      </c>
      <c r="G7011" s="66">
        <v>-42</v>
      </c>
      <c r="H7011" s="67">
        <v>0.78400000000000003</v>
      </c>
      <c r="I7011" s="216">
        <v>-32.927999999999997</v>
      </c>
      <c r="J7011" s="86">
        <v>31.163599999999999</v>
      </c>
      <c r="K7011" s="129">
        <f t="shared" ref="K7011:K7068" si="224">IFERROR(I7011/J7011,0)</f>
        <v>-1.056617335609493</v>
      </c>
      <c r="L7011" s="60" t="str">
        <f>IFERROR(VLOOKUP(C7011,Planning!$C$6:$H$705,3,FALSE),"")</f>
        <v>Ojai Project</v>
      </c>
      <c r="M7011" s="60" t="str">
        <f>IFERROR(VLOOKUP(C7011,Planning!$C$6:$H$705,5,FALSE),"")</f>
        <v>OH-11 King bed</v>
      </c>
      <c r="N7011" s="800" t="str">
        <f t="shared" si="222"/>
        <v>marzo</v>
      </c>
    </row>
    <row r="7012" spans="1:14" ht="12.95" customHeight="1" x14ac:dyDescent="0.25">
      <c r="A7012" s="60" t="str">
        <f t="shared" si="221"/>
        <v>mar-18</v>
      </c>
      <c r="B7012" s="61">
        <v>43161</v>
      </c>
      <c r="C7012" s="47">
        <v>401</v>
      </c>
      <c r="D7012" s="63"/>
      <c r="E7012" s="64"/>
      <c r="F7012" s="65" t="s">
        <v>2032</v>
      </c>
      <c r="G7012" s="66">
        <v>-151.4</v>
      </c>
      <c r="H7012" s="67">
        <v>1.162666</v>
      </c>
      <c r="I7012" s="216">
        <v>-176.02763200000001</v>
      </c>
      <c r="J7012" s="86">
        <v>31.163599999999999</v>
      </c>
      <c r="K7012" s="129">
        <f t="shared" si="224"/>
        <v>-5.648501200118087</v>
      </c>
      <c r="L7012" s="60" t="str">
        <f>IFERROR(VLOOKUP(C7012,Planning!$C$6:$H$705,3,FALSE),"")</f>
        <v>WEWORK</v>
      </c>
      <c r="M7012" s="60" t="str">
        <f>IFERROR(VLOOKUP(C7012,Planning!$C$6:$H$705,5,FALSE),"")</f>
        <v>WC-Turned Stool-Textured-Smooth Contenedor 13</v>
      </c>
      <c r="N7012" s="800" t="str">
        <f t="shared" si="222"/>
        <v>marzo</v>
      </c>
    </row>
    <row r="7013" spans="1:14" ht="12.95" customHeight="1" x14ac:dyDescent="0.25">
      <c r="A7013" s="60" t="str">
        <f t="shared" si="221"/>
        <v>mar-18</v>
      </c>
      <c r="B7013" s="61">
        <v>43161</v>
      </c>
      <c r="C7013" s="47">
        <v>29</v>
      </c>
      <c r="D7013" s="63"/>
      <c r="E7013" s="64"/>
      <c r="F7013" s="65" t="s">
        <v>377</v>
      </c>
      <c r="G7013" s="66">
        <v>2.15</v>
      </c>
      <c r="H7013" s="67">
        <v>133.11497900000001</v>
      </c>
      <c r="I7013" s="216">
        <v>286.197204</v>
      </c>
      <c r="J7013" s="86">
        <v>31.163599999999999</v>
      </c>
      <c r="K7013" s="129">
        <f t="shared" si="224"/>
        <v>9.1837016262562745</v>
      </c>
      <c r="L7013" s="60" t="str">
        <f>IFERROR(VLOOKUP(C7013,Planning!$C$6:$H$705,3,FALSE),"")</f>
        <v>Ojai Project</v>
      </c>
      <c r="M7013" s="60" t="str">
        <f>IFERROR(VLOOKUP(C7013,Planning!$C$6:$H$705,5,FALSE),"")</f>
        <v>OH-16 Oval dining gtable</v>
      </c>
      <c r="N7013" s="800" t="str">
        <f t="shared" si="222"/>
        <v>marzo</v>
      </c>
    </row>
    <row r="7014" spans="1:14" ht="12.95" customHeight="1" x14ac:dyDescent="0.25">
      <c r="A7014" s="60" t="str">
        <f t="shared" si="221"/>
        <v>mar-18</v>
      </c>
      <c r="B7014" s="61">
        <v>43161</v>
      </c>
      <c r="C7014" s="47">
        <v>29</v>
      </c>
      <c r="D7014" s="63"/>
      <c r="E7014" s="64"/>
      <c r="F7014" s="65" t="s">
        <v>468</v>
      </c>
      <c r="G7014" s="66">
        <v>2.4700000000000002</v>
      </c>
      <c r="H7014" s="67">
        <v>70.041757000000004</v>
      </c>
      <c r="I7014" s="216">
        <v>173.003141</v>
      </c>
      <c r="J7014" s="86">
        <v>31.163599999999999</v>
      </c>
      <c r="K7014" s="129">
        <f t="shared" si="224"/>
        <v>5.5514491586337913</v>
      </c>
      <c r="L7014" s="60" t="str">
        <f>IFERROR(VLOOKUP(C7014,Planning!$C$6:$H$705,3,FALSE),"")</f>
        <v>Ojai Project</v>
      </c>
      <c r="M7014" s="60" t="str">
        <f>IFERROR(VLOOKUP(C7014,Planning!$C$6:$H$705,5,FALSE),"")</f>
        <v>OH-16 Oval dining gtable</v>
      </c>
      <c r="N7014" s="800" t="str">
        <f t="shared" si="222"/>
        <v>marzo</v>
      </c>
    </row>
    <row r="7015" spans="1:14" ht="12.95" customHeight="1" x14ac:dyDescent="0.25">
      <c r="A7015" s="60" t="str">
        <f t="shared" si="221"/>
        <v>mar-18</v>
      </c>
      <c r="B7015" s="61">
        <v>43161</v>
      </c>
      <c r="C7015" s="47">
        <v>29</v>
      </c>
      <c r="D7015" s="63"/>
      <c r="E7015" s="64"/>
      <c r="F7015" s="65" t="s">
        <v>2060</v>
      </c>
      <c r="G7015" s="66">
        <v>2.99</v>
      </c>
      <c r="H7015" s="67">
        <v>115.07982</v>
      </c>
      <c r="I7015" s="216">
        <v>344.088662</v>
      </c>
      <c r="J7015" s="86">
        <v>31.163599999999999</v>
      </c>
      <c r="K7015" s="129">
        <f t="shared" si="224"/>
        <v>11.041364348149765</v>
      </c>
      <c r="L7015" s="60" t="str">
        <f>IFERROR(VLOOKUP(C7015,Planning!$C$6:$H$705,3,FALSE),"")</f>
        <v>Ojai Project</v>
      </c>
      <c r="M7015" s="60" t="str">
        <f>IFERROR(VLOOKUP(C7015,Planning!$C$6:$H$705,5,FALSE),"")</f>
        <v>OH-16 Oval dining gtable</v>
      </c>
      <c r="N7015" s="800" t="str">
        <f t="shared" si="222"/>
        <v>marzo</v>
      </c>
    </row>
    <row r="7016" spans="1:14" ht="12.95" customHeight="1" x14ac:dyDescent="0.25">
      <c r="A7016" s="60" t="str">
        <f t="shared" si="221"/>
        <v>mar-18</v>
      </c>
      <c r="B7016" s="61">
        <v>43161</v>
      </c>
      <c r="C7016" s="47">
        <v>29</v>
      </c>
      <c r="D7016" s="63"/>
      <c r="E7016" s="64"/>
      <c r="F7016" s="65" t="s">
        <v>353</v>
      </c>
      <c r="G7016" s="66">
        <v>6</v>
      </c>
      <c r="H7016" s="67">
        <v>1.7013849999999999</v>
      </c>
      <c r="I7016" s="216">
        <v>10.208311999999999</v>
      </c>
      <c r="J7016" s="86">
        <v>31.163599999999999</v>
      </c>
      <c r="K7016" s="129">
        <f t="shared" si="224"/>
        <v>0.32757165410928135</v>
      </c>
      <c r="L7016" s="60" t="str">
        <f>IFERROR(VLOOKUP(C7016,Planning!$C$6:$H$705,3,FALSE),"")</f>
        <v>Ojai Project</v>
      </c>
      <c r="M7016" s="60" t="str">
        <f>IFERROR(VLOOKUP(C7016,Planning!$C$6:$H$705,5,FALSE),"")</f>
        <v>OH-16 Oval dining gtable</v>
      </c>
      <c r="N7016" s="800" t="str">
        <f t="shared" si="222"/>
        <v>marzo</v>
      </c>
    </row>
    <row r="7017" spans="1:14" ht="12.95" customHeight="1" x14ac:dyDescent="0.25">
      <c r="A7017" s="60" t="str">
        <f t="shared" si="221"/>
        <v>mar-18</v>
      </c>
      <c r="B7017" s="61">
        <v>43161</v>
      </c>
      <c r="C7017" s="47">
        <v>29</v>
      </c>
      <c r="D7017" s="63"/>
      <c r="E7017" s="64"/>
      <c r="F7017" s="65" t="s">
        <v>333</v>
      </c>
      <c r="G7017" s="66">
        <v>6</v>
      </c>
      <c r="H7017" s="67">
        <v>12.471553</v>
      </c>
      <c r="I7017" s="216">
        <v>74.829319999999996</v>
      </c>
      <c r="J7017" s="86">
        <v>31.163599999999999</v>
      </c>
      <c r="K7017" s="129">
        <f t="shared" si="224"/>
        <v>2.4011770142088849</v>
      </c>
      <c r="L7017" s="60" t="str">
        <f>IFERROR(VLOOKUP(C7017,Planning!$C$6:$H$705,3,FALSE),"")</f>
        <v>Ojai Project</v>
      </c>
      <c r="M7017" s="60" t="str">
        <f>IFERROR(VLOOKUP(C7017,Planning!$C$6:$H$705,5,FALSE),"")</f>
        <v>OH-16 Oval dining gtable</v>
      </c>
      <c r="N7017" s="800" t="str">
        <f t="shared" si="222"/>
        <v>marzo</v>
      </c>
    </row>
    <row r="7018" spans="1:14" ht="12.95" customHeight="1" x14ac:dyDescent="0.25">
      <c r="A7018" s="60" t="str">
        <f t="shared" si="221"/>
        <v>mar-18</v>
      </c>
      <c r="B7018" s="61">
        <v>43161</v>
      </c>
      <c r="C7018" s="47">
        <v>29</v>
      </c>
      <c r="D7018" s="63"/>
      <c r="E7018" s="64"/>
      <c r="F7018" s="65" t="s">
        <v>726</v>
      </c>
      <c r="G7018" s="66">
        <v>4</v>
      </c>
      <c r="H7018" s="67">
        <v>28.72</v>
      </c>
      <c r="I7018" s="216">
        <v>114.88</v>
      </c>
      <c r="J7018" s="86">
        <v>31.163599999999999</v>
      </c>
      <c r="K7018" s="129">
        <f t="shared" si="224"/>
        <v>3.6863520260817109</v>
      </c>
      <c r="L7018" s="60" t="str">
        <f>IFERROR(VLOOKUP(C7018,Planning!$C$6:$H$705,3,FALSE),"")</f>
        <v>Ojai Project</v>
      </c>
      <c r="M7018" s="60" t="str">
        <f>IFERROR(VLOOKUP(C7018,Planning!$C$6:$H$705,5,FALSE),"")</f>
        <v>OH-16 Oval dining gtable</v>
      </c>
      <c r="N7018" s="800" t="str">
        <f t="shared" si="222"/>
        <v>marzo</v>
      </c>
    </row>
    <row r="7019" spans="1:14" ht="12.95" customHeight="1" x14ac:dyDescent="0.25">
      <c r="A7019" s="60" t="str">
        <f t="shared" si="221"/>
        <v>mar-18</v>
      </c>
      <c r="B7019" s="61">
        <v>43161</v>
      </c>
      <c r="C7019" s="47">
        <v>29</v>
      </c>
      <c r="D7019" s="63"/>
      <c r="E7019" s="64"/>
      <c r="F7019" s="65" t="s">
        <v>336</v>
      </c>
      <c r="G7019" s="66">
        <v>2</v>
      </c>
      <c r="H7019" s="67">
        <v>1.0304</v>
      </c>
      <c r="I7019" s="216">
        <v>2.0608</v>
      </c>
      <c r="J7019" s="86">
        <v>31.163599999999999</v>
      </c>
      <c r="K7019" s="129">
        <f t="shared" si="224"/>
        <v>6.6128431888485287E-2</v>
      </c>
      <c r="L7019" s="60" t="str">
        <f>IFERROR(VLOOKUP(C7019,Planning!$C$6:$H$705,3,FALSE),"")</f>
        <v>Ojai Project</v>
      </c>
      <c r="M7019" s="60" t="str">
        <f>IFERROR(VLOOKUP(C7019,Planning!$C$6:$H$705,5,FALSE),"")</f>
        <v>OH-16 Oval dining gtable</v>
      </c>
      <c r="N7019" s="800" t="str">
        <f t="shared" si="222"/>
        <v>marzo</v>
      </c>
    </row>
    <row r="7020" spans="1:14" ht="12.95" customHeight="1" x14ac:dyDescent="0.25">
      <c r="A7020" s="60" t="str">
        <f t="shared" si="221"/>
        <v>mar-18</v>
      </c>
      <c r="B7020" s="61">
        <v>43161</v>
      </c>
      <c r="C7020" s="47">
        <v>29</v>
      </c>
      <c r="D7020" s="63"/>
      <c r="E7020" s="64"/>
      <c r="F7020" s="65" t="s">
        <v>250</v>
      </c>
      <c r="G7020" s="66">
        <v>8</v>
      </c>
      <c r="H7020" s="67">
        <v>2.2999999999999998</v>
      </c>
      <c r="I7020" s="216">
        <v>18.399999999999999</v>
      </c>
      <c r="J7020" s="86">
        <v>31.163599999999999</v>
      </c>
      <c r="K7020" s="129">
        <f t="shared" si="224"/>
        <v>0.59043242757576142</v>
      </c>
      <c r="L7020" s="60" t="str">
        <f>IFERROR(VLOOKUP(C7020,Planning!$C$6:$H$705,3,FALSE),"")</f>
        <v>Ojai Project</v>
      </c>
      <c r="M7020" s="60" t="str">
        <f>IFERROR(VLOOKUP(C7020,Planning!$C$6:$H$705,5,FALSE),"")</f>
        <v>OH-16 Oval dining gtable</v>
      </c>
      <c r="N7020" s="800" t="str">
        <f t="shared" si="222"/>
        <v>marzo</v>
      </c>
    </row>
    <row r="7021" spans="1:14" ht="12.95" customHeight="1" x14ac:dyDescent="0.25">
      <c r="A7021" s="60" t="str">
        <f t="shared" si="221"/>
        <v>mar-18</v>
      </c>
      <c r="B7021" s="61">
        <v>43161</v>
      </c>
      <c r="C7021" s="47">
        <v>29</v>
      </c>
      <c r="D7021" s="63"/>
      <c r="E7021" s="64"/>
      <c r="F7021" s="65" t="s">
        <v>343</v>
      </c>
      <c r="G7021" s="66">
        <v>50</v>
      </c>
      <c r="H7021" s="67">
        <v>0.55755699999999997</v>
      </c>
      <c r="I7021" s="216">
        <v>27.877849000000001</v>
      </c>
      <c r="J7021" s="86">
        <v>31.163599999999999</v>
      </c>
      <c r="K7021" s="129">
        <f t="shared" si="224"/>
        <v>0.8945644598185063</v>
      </c>
      <c r="L7021" s="60" t="str">
        <f>IFERROR(VLOOKUP(C7021,Planning!$C$6:$H$705,3,FALSE),"")</f>
        <v>Ojai Project</v>
      </c>
      <c r="M7021" s="60" t="str">
        <f>IFERROR(VLOOKUP(C7021,Planning!$C$6:$H$705,5,FALSE),"")</f>
        <v>OH-16 Oval dining gtable</v>
      </c>
      <c r="N7021" s="800" t="str">
        <f t="shared" si="222"/>
        <v>marzo</v>
      </c>
    </row>
    <row r="7022" spans="1:14" ht="12.95" customHeight="1" x14ac:dyDescent="0.25">
      <c r="A7022" s="60" t="str">
        <f t="shared" si="221"/>
        <v>mar-18</v>
      </c>
      <c r="B7022" s="61">
        <v>43161</v>
      </c>
      <c r="C7022" s="47">
        <v>325</v>
      </c>
      <c r="D7022" s="63"/>
      <c r="E7022" s="64"/>
      <c r="F7022" s="65" t="s">
        <v>330</v>
      </c>
      <c r="G7022" s="66">
        <v>1800</v>
      </c>
      <c r="H7022" s="67">
        <v>0.168216</v>
      </c>
      <c r="I7022" s="216">
        <v>302.78851200000003</v>
      </c>
      <c r="J7022" s="86">
        <v>31.163599999999999</v>
      </c>
      <c r="K7022" s="129">
        <f t="shared" si="224"/>
        <v>9.7160954446854682</v>
      </c>
      <c r="L7022" s="60" t="str">
        <f>IFERROR(VLOOKUP(C7022,Planning!$C$6:$H$705,3,FALSE),"")</f>
        <v>Holler</v>
      </c>
      <c r="M7022" s="60" t="str">
        <f>IFERROR(VLOOKUP(C7022,Planning!$C$6:$H$705,5,FALSE),"")</f>
        <v>BO-04 Banquette Shuffleboard</v>
      </c>
      <c r="N7022" s="800" t="str">
        <f t="shared" si="222"/>
        <v>marzo</v>
      </c>
    </row>
    <row r="7023" spans="1:14" ht="12.95" customHeight="1" x14ac:dyDescent="0.25">
      <c r="A7023" s="60" t="str">
        <f t="shared" si="221"/>
        <v>mar-18</v>
      </c>
      <c r="B7023" s="61">
        <v>43161</v>
      </c>
      <c r="C7023" s="47">
        <v>11</v>
      </c>
      <c r="D7023" s="63"/>
      <c r="E7023" s="64"/>
      <c r="F7023" s="65" t="s">
        <v>297</v>
      </c>
      <c r="G7023" s="66">
        <v>0.82</v>
      </c>
      <c r="H7023" s="67">
        <v>25.517292999999999</v>
      </c>
      <c r="I7023" s="216">
        <v>20.92418</v>
      </c>
      <c r="J7023" s="86">
        <v>31.163599999999999</v>
      </c>
      <c r="K7023" s="129">
        <f t="shared" si="224"/>
        <v>0.67143013002348895</v>
      </c>
      <c r="L7023" s="60" t="str">
        <f>IFERROR(VLOOKUP(C7023,Planning!$C$6:$H$705,3,FALSE),"")</f>
        <v>Ojai Project</v>
      </c>
      <c r="M7023" s="60" t="str">
        <f>IFERROR(VLOOKUP(C7023,Planning!$C$6:$H$705,5,FALSE),"")</f>
        <v>OH-11 King bed</v>
      </c>
      <c r="N7023" s="800" t="str">
        <f t="shared" si="222"/>
        <v>marzo</v>
      </c>
    </row>
    <row r="7024" spans="1:14" ht="12.95" customHeight="1" x14ac:dyDescent="0.25">
      <c r="A7024" s="60" t="str">
        <f t="shared" si="221"/>
        <v>mar-18</v>
      </c>
      <c r="B7024" s="61">
        <v>43161</v>
      </c>
      <c r="C7024" s="47">
        <v>11</v>
      </c>
      <c r="D7024" s="63"/>
      <c r="E7024" s="64"/>
      <c r="F7024" s="65" t="s">
        <v>726</v>
      </c>
      <c r="G7024" s="66">
        <v>6</v>
      </c>
      <c r="H7024" s="67">
        <v>28.72</v>
      </c>
      <c r="I7024" s="216">
        <v>172.32</v>
      </c>
      <c r="J7024" s="86">
        <v>31.163599999999999</v>
      </c>
      <c r="K7024" s="129">
        <f t="shared" si="224"/>
        <v>5.5295280391225656</v>
      </c>
      <c r="L7024" s="60" t="str">
        <f>IFERROR(VLOOKUP(C7024,Planning!$C$6:$H$705,3,FALSE),"")</f>
        <v>Ojai Project</v>
      </c>
      <c r="M7024" s="60" t="str">
        <f>IFERROR(VLOOKUP(C7024,Planning!$C$6:$H$705,5,FALSE),"")</f>
        <v>OH-11 King bed</v>
      </c>
      <c r="N7024" s="800" t="str">
        <f t="shared" si="222"/>
        <v>marzo</v>
      </c>
    </row>
    <row r="7025" spans="1:14" ht="12.95" customHeight="1" x14ac:dyDescent="0.25">
      <c r="A7025" s="60" t="str">
        <f t="shared" si="221"/>
        <v>mar-18</v>
      </c>
      <c r="B7025" s="61">
        <v>43161</v>
      </c>
      <c r="C7025" s="47">
        <v>11</v>
      </c>
      <c r="D7025" s="63"/>
      <c r="E7025" s="64"/>
      <c r="F7025" s="65" t="s">
        <v>860</v>
      </c>
      <c r="G7025" s="66">
        <v>1.97</v>
      </c>
      <c r="H7025" s="67">
        <v>179.60619600000001</v>
      </c>
      <c r="I7025" s="216">
        <v>353.824207</v>
      </c>
      <c r="J7025" s="86">
        <v>31.163599999999999</v>
      </c>
      <c r="K7025" s="129">
        <f t="shared" si="224"/>
        <v>11.353765514895583</v>
      </c>
      <c r="L7025" s="60" t="str">
        <f>IFERROR(VLOOKUP(C7025,Planning!$C$6:$H$705,3,FALSE),"")</f>
        <v>Ojai Project</v>
      </c>
      <c r="M7025" s="60" t="str">
        <f>IFERROR(VLOOKUP(C7025,Planning!$C$6:$H$705,5,FALSE),"")</f>
        <v>OH-11 King bed</v>
      </c>
      <c r="N7025" s="800" t="str">
        <f t="shared" si="222"/>
        <v>marzo</v>
      </c>
    </row>
    <row r="7026" spans="1:14" ht="12.95" customHeight="1" x14ac:dyDescent="0.25">
      <c r="A7026" s="60" t="str">
        <f t="shared" si="221"/>
        <v>mar-18</v>
      </c>
      <c r="B7026" s="61">
        <v>43161</v>
      </c>
      <c r="C7026" s="47">
        <v>11</v>
      </c>
      <c r="D7026" s="63"/>
      <c r="E7026" s="64"/>
      <c r="F7026" s="65" t="s">
        <v>380</v>
      </c>
      <c r="G7026" s="66">
        <v>100</v>
      </c>
      <c r="H7026" s="67">
        <v>0.68488499999999997</v>
      </c>
      <c r="I7026" s="216">
        <v>68.488465000000005</v>
      </c>
      <c r="J7026" s="86">
        <v>31.163599999999999</v>
      </c>
      <c r="K7026" s="129">
        <f t="shared" si="224"/>
        <v>2.1977071005917161</v>
      </c>
      <c r="L7026" s="60" t="str">
        <f>IFERROR(VLOOKUP(C7026,Planning!$C$6:$H$705,3,FALSE),"")</f>
        <v>Ojai Project</v>
      </c>
      <c r="M7026" s="60" t="str">
        <f>IFERROR(VLOOKUP(C7026,Planning!$C$6:$H$705,5,FALSE),"")</f>
        <v>OH-11 King bed</v>
      </c>
      <c r="N7026" s="800" t="str">
        <f t="shared" si="222"/>
        <v>marzo</v>
      </c>
    </row>
    <row r="7027" spans="1:14" ht="12.95" customHeight="1" x14ac:dyDescent="0.25">
      <c r="A7027" s="60" t="str">
        <f t="shared" si="221"/>
        <v>mar-18</v>
      </c>
      <c r="B7027" s="61">
        <v>43161</v>
      </c>
      <c r="C7027" s="47">
        <v>401</v>
      </c>
      <c r="D7027" s="63"/>
      <c r="E7027" s="64"/>
      <c r="F7027" s="65" t="s">
        <v>2034</v>
      </c>
      <c r="G7027" s="66">
        <v>4</v>
      </c>
      <c r="H7027" s="67">
        <v>0.47408800000000001</v>
      </c>
      <c r="I7027" s="216">
        <v>1.896352</v>
      </c>
      <c r="J7027" s="86">
        <v>31.163599999999999</v>
      </c>
      <c r="K7027" s="129">
        <f t="shared" si="224"/>
        <v>6.0851506244464698E-2</v>
      </c>
      <c r="L7027" s="60" t="str">
        <f>IFERROR(VLOOKUP(C7027,Planning!$C$6:$H$705,3,FALSE),"")</f>
        <v>WEWORK</v>
      </c>
      <c r="M7027" s="60" t="str">
        <f>IFERROR(VLOOKUP(C7027,Planning!$C$6:$H$705,5,FALSE),"")</f>
        <v>WC-Turned Stool-Textured-Smooth Contenedor 13</v>
      </c>
      <c r="N7027" s="800" t="str">
        <f t="shared" si="222"/>
        <v>marzo</v>
      </c>
    </row>
    <row r="7028" spans="1:14" ht="12.95" customHeight="1" x14ac:dyDescent="0.25">
      <c r="A7028" s="60" t="str">
        <f t="shared" si="221"/>
        <v>mar-18</v>
      </c>
      <c r="B7028" s="61">
        <v>43161</v>
      </c>
      <c r="C7028" s="47">
        <v>401</v>
      </c>
      <c r="D7028" s="63"/>
      <c r="E7028" s="64"/>
      <c r="F7028" s="65" t="s">
        <v>2033</v>
      </c>
      <c r="G7028" s="66">
        <v>40</v>
      </c>
      <c r="H7028" s="67">
        <v>0.51303500000000002</v>
      </c>
      <c r="I7028" s="216">
        <v>20.521405999999999</v>
      </c>
      <c r="J7028" s="86">
        <v>31.163599999999999</v>
      </c>
      <c r="K7028" s="129">
        <f t="shared" si="224"/>
        <v>0.65850562836129334</v>
      </c>
      <c r="L7028" s="60" t="str">
        <f>IFERROR(VLOOKUP(C7028,Planning!$C$6:$H$705,3,FALSE),"")</f>
        <v>WEWORK</v>
      </c>
      <c r="M7028" s="60" t="str">
        <f>IFERROR(VLOOKUP(C7028,Planning!$C$6:$H$705,5,FALSE),"")</f>
        <v>WC-Turned Stool-Textured-Smooth Contenedor 13</v>
      </c>
      <c r="N7028" s="800" t="str">
        <f t="shared" si="222"/>
        <v>marzo</v>
      </c>
    </row>
    <row r="7029" spans="1:14" ht="12.95" customHeight="1" x14ac:dyDescent="0.25">
      <c r="A7029" s="60" t="str">
        <f t="shared" si="221"/>
        <v>mar-18</v>
      </c>
      <c r="B7029" s="61">
        <v>43161</v>
      </c>
      <c r="C7029" s="47">
        <v>520</v>
      </c>
      <c r="D7029" s="63"/>
      <c r="E7029" s="64"/>
      <c r="F7029" s="65" t="s">
        <v>380</v>
      </c>
      <c r="G7029" s="66">
        <v>535</v>
      </c>
      <c r="H7029" s="67">
        <v>0.68488499999999997</v>
      </c>
      <c r="I7029" s="216">
        <v>366.41328700000003</v>
      </c>
      <c r="J7029" s="86">
        <v>31.163599999999999</v>
      </c>
      <c r="K7029" s="129">
        <f t="shared" si="224"/>
        <v>11.757732964099143</v>
      </c>
      <c r="L7029" s="60" t="str">
        <f>IFERROR(VLOOKUP(C7029,Planning!$C$6:$H$705,3,FALSE),"")</f>
        <v>Food Hub NWA, LLC</v>
      </c>
      <c r="M7029" s="60" t="str">
        <f>IFERROR(VLOOKUP(C7029,Planning!$C$6:$H$705,5,FALSE),"")</f>
        <v>Picnic table</v>
      </c>
      <c r="N7029" s="800" t="str">
        <f t="shared" si="222"/>
        <v>marzo</v>
      </c>
    </row>
    <row r="7030" spans="1:14" ht="12.95" customHeight="1" x14ac:dyDescent="0.25">
      <c r="A7030" s="60" t="str">
        <f t="shared" si="221"/>
        <v>mar-18</v>
      </c>
      <c r="B7030" s="61">
        <v>43166</v>
      </c>
      <c r="C7030" s="47">
        <v>520</v>
      </c>
      <c r="D7030" s="63"/>
      <c r="E7030" s="64"/>
      <c r="F7030" s="65" t="s">
        <v>335</v>
      </c>
      <c r="G7030" s="66">
        <v>0.56000000000000005</v>
      </c>
      <c r="H7030" s="67">
        <v>1323.82</v>
      </c>
      <c r="I7030" s="216">
        <v>741.33920000000001</v>
      </c>
      <c r="J7030" s="86">
        <v>31.163599999999999</v>
      </c>
      <c r="K7030" s="129">
        <f t="shared" si="224"/>
        <v>23.788625190927878</v>
      </c>
      <c r="L7030" s="60" t="str">
        <f>IFERROR(VLOOKUP(C7030,Planning!$C$6:$H$705,3,FALSE),"")</f>
        <v>Food Hub NWA, LLC</v>
      </c>
      <c r="M7030" s="60" t="str">
        <f>IFERROR(VLOOKUP(C7030,Planning!$C$6:$H$705,5,FALSE),"")</f>
        <v>Picnic table</v>
      </c>
      <c r="N7030" s="800" t="str">
        <f t="shared" si="222"/>
        <v>marzo</v>
      </c>
    </row>
    <row r="7031" spans="1:14" ht="12.95" customHeight="1" x14ac:dyDescent="0.25">
      <c r="A7031" s="60" t="str">
        <f t="shared" si="221"/>
        <v>mar-18</v>
      </c>
      <c r="B7031" s="61">
        <v>43166</v>
      </c>
      <c r="C7031" s="47">
        <v>252</v>
      </c>
      <c r="D7031" s="63" t="str">
        <f>VLOOKUP(C7031,[6]Consolidado!$B$1:$H$1000,4,FALSE)</f>
        <v>En Proceso</v>
      </c>
      <c r="E7031" s="64"/>
      <c r="F7031" s="65" t="s">
        <v>400</v>
      </c>
      <c r="G7031" s="66">
        <v>8</v>
      </c>
      <c r="H7031" s="67">
        <v>2.9723419999999998</v>
      </c>
      <c r="I7031" s="216">
        <v>23.778732999999999</v>
      </c>
      <c r="J7031" s="86">
        <v>31.163599999999999</v>
      </c>
      <c r="K7031" s="129">
        <f t="shared" si="224"/>
        <v>0.76302907879705806</v>
      </c>
      <c r="L7031" s="60" t="str">
        <f>IFERROR(VLOOKUP(C7031,Planning!$C$6:$H$705,3,FALSE),"")</f>
        <v>WEWORK</v>
      </c>
      <c r="M7031" s="60" t="str">
        <f>IFERROR(VLOOKUP(C7031,Planning!$C$6:$H$705,5,FALSE),"")</f>
        <v>Bonanza Lounge Chair</v>
      </c>
      <c r="N7031" s="800" t="str">
        <f t="shared" si="222"/>
        <v>marzo</v>
      </c>
    </row>
    <row r="7032" spans="1:14" ht="12.95" customHeight="1" x14ac:dyDescent="0.25">
      <c r="A7032" s="60" t="str">
        <f t="shared" si="221"/>
        <v>mar-18</v>
      </c>
      <c r="B7032" s="61">
        <v>43166</v>
      </c>
      <c r="C7032" s="47">
        <v>325</v>
      </c>
      <c r="D7032" s="63"/>
      <c r="E7032" s="64"/>
      <c r="F7032" s="65" t="s">
        <v>330</v>
      </c>
      <c r="G7032" s="66">
        <v>1800</v>
      </c>
      <c r="H7032" s="67">
        <v>0.168216</v>
      </c>
      <c r="I7032" s="216">
        <v>302.78851200000003</v>
      </c>
      <c r="J7032" s="86">
        <v>31.163599999999999</v>
      </c>
      <c r="K7032" s="129">
        <f t="shared" si="224"/>
        <v>9.7160954446854682</v>
      </c>
      <c r="L7032" s="60" t="str">
        <f>IFERROR(VLOOKUP(C7032,Planning!$C$6:$H$705,3,FALSE),"")</f>
        <v>Holler</v>
      </c>
      <c r="M7032" s="60" t="str">
        <f>IFERROR(VLOOKUP(C7032,Planning!$C$6:$H$705,5,FALSE),"")</f>
        <v>BO-04 Banquette Shuffleboard</v>
      </c>
      <c r="N7032" s="800" t="str">
        <f t="shared" si="222"/>
        <v>marzo</v>
      </c>
    </row>
    <row r="7033" spans="1:14" ht="12.95" customHeight="1" x14ac:dyDescent="0.25">
      <c r="A7033" s="60" t="str">
        <f t="shared" si="221"/>
        <v>mar-18</v>
      </c>
      <c r="B7033" s="61">
        <v>43166</v>
      </c>
      <c r="C7033" s="47">
        <v>325</v>
      </c>
      <c r="D7033" s="63"/>
      <c r="E7033" s="64"/>
      <c r="F7033" s="65" t="s">
        <v>343</v>
      </c>
      <c r="G7033" s="66">
        <v>900</v>
      </c>
      <c r="H7033" s="67">
        <v>0.55755699999999997</v>
      </c>
      <c r="I7033" s="216">
        <v>501.80128200000001</v>
      </c>
      <c r="J7033" s="86">
        <v>31.163599999999999</v>
      </c>
      <c r="K7033" s="129">
        <f t="shared" si="224"/>
        <v>16.102160276733112</v>
      </c>
      <c r="L7033" s="60" t="str">
        <f>IFERROR(VLOOKUP(C7033,Planning!$C$6:$H$705,3,FALSE),"")</f>
        <v>Holler</v>
      </c>
      <c r="M7033" s="60" t="str">
        <f>IFERROR(VLOOKUP(C7033,Planning!$C$6:$H$705,5,FALSE),"")</f>
        <v>BO-04 Banquette Shuffleboard</v>
      </c>
      <c r="N7033" s="800" t="str">
        <f t="shared" si="222"/>
        <v>marzo</v>
      </c>
    </row>
    <row r="7034" spans="1:14" ht="12.95" customHeight="1" x14ac:dyDescent="0.25">
      <c r="A7034" s="60" t="str">
        <f t="shared" si="221"/>
        <v>mar-18</v>
      </c>
      <c r="B7034" s="61">
        <v>43166</v>
      </c>
      <c r="C7034" s="47">
        <v>325</v>
      </c>
      <c r="D7034" s="63"/>
      <c r="E7034" s="64"/>
      <c r="F7034" s="65" t="s">
        <v>39</v>
      </c>
      <c r="G7034" s="66">
        <v>1200</v>
      </c>
      <c r="H7034" s="67">
        <v>0.76829800000000004</v>
      </c>
      <c r="I7034" s="216">
        <v>921.957537</v>
      </c>
      <c r="J7034" s="86">
        <v>31.163599999999999</v>
      </c>
      <c r="K7034" s="129">
        <f t="shared" si="224"/>
        <v>29.584436233297822</v>
      </c>
      <c r="L7034" s="60" t="str">
        <f>IFERROR(VLOOKUP(C7034,Planning!$C$6:$H$705,3,FALSE),"")</f>
        <v>Holler</v>
      </c>
      <c r="M7034" s="60" t="str">
        <f>IFERROR(VLOOKUP(C7034,Planning!$C$6:$H$705,5,FALSE),"")</f>
        <v>BO-04 Banquette Shuffleboard</v>
      </c>
      <c r="N7034" s="800" t="str">
        <f t="shared" si="222"/>
        <v>marzo</v>
      </c>
    </row>
    <row r="7035" spans="1:14" ht="12.95" customHeight="1" x14ac:dyDescent="0.25">
      <c r="A7035" s="60" t="str">
        <f t="shared" si="221"/>
        <v>mar-18</v>
      </c>
      <c r="B7035" s="61">
        <v>43166</v>
      </c>
      <c r="C7035" s="47">
        <v>325</v>
      </c>
      <c r="D7035" s="63"/>
      <c r="E7035" s="64"/>
      <c r="F7035" s="65" t="s">
        <v>74</v>
      </c>
      <c r="G7035" s="66">
        <v>700</v>
      </c>
      <c r="H7035" s="67">
        <v>0.08</v>
      </c>
      <c r="I7035" s="216">
        <v>56</v>
      </c>
      <c r="J7035" s="86">
        <v>31.163599999999999</v>
      </c>
      <c r="K7035" s="129">
        <f t="shared" si="224"/>
        <v>1.7969682578392741</v>
      </c>
      <c r="L7035" s="60" t="str">
        <f>IFERROR(VLOOKUP(C7035,Planning!$C$6:$H$705,3,FALSE),"")</f>
        <v>Holler</v>
      </c>
      <c r="M7035" s="60" t="str">
        <f>IFERROR(VLOOKUP(C7035,Planning!$C$6:$H$705,5,FALSE),"")</f>
        <v>BO-04 Banquette Shuffleboard</v>
      </c>
      <c r="N7035" s="800" t="str">
        <f t="shared" si="222"/>
        <v>marzo</v>
      </c>
    </row>
    <row r="7036" spans="1:14" ht="12.95" customHeight="1" x14ac:dyDescent="0.25">
      <c r="A7036" s="60" t="str">
        <f t="shared" si="221"/>
        <v>mar-18</v>
      </c>
      <c r="B7036" s="61">
        <v>43167</v>
      </c>
      <c r="C7036" s="47">
        <v>28</v>
      </c>
      <c r="D7036" s="63"/>
      <c r="E7036" s="64"/>
      <c r="F7036" s="65" t="s">
        <v>352</v>
      </c>
      <c r="G7036" s="66">
        <v>8</v>
      </c>
      <c r="H7036" s="67">
        <v>2.2835860000000001</v>
      </c>
      <c r="I7036" s="216">
        <v>18.268688999999998</v>
      </c>
      <c r="J7036" s="86">
        <v>31.163599999999999</v>
      </c>
      <c r="K7036" s="129">
        <f t="shared" si="224"/>
        <v>0.58621882580959839</v>
      </c>
      <c r="L7036" s="60" t="str">
        <f>IFERROR(VLOOKUP(C7036,Planning!$C$6:$H$705,3,FALSE),"")</f>
        <v>Ojai Project</v>
      </c>
      <c r="M7036" s="60" t="str">
        <f>IFERROR(VLOOKUP(C7036,Planning!$C$6:$H$705,5,FALSE),"")</f>
        <v>OH-15 Kitchen table</v>
      </c>
      <c r="N7036" s="800" t="str">
        <f t="shared" si="222"/>
        <v>marzo</v>
      </c>
    </row>
    <row r="7037" spans="1:14" ht="12.95" customHeight="1" x14ac:dyDescent="0.25">
      <c r="A7037" s="60" t="str">
        <f t="shared" si="221"/>
        <v>mar-18</v>
      </c>
      <c r="B7037" s="61">
        <v>43167</v>
      </c>
      <c r="C7037" s="47">
        <v>28</v>
      </c>
      <c r="D7037" s="63"/>
      <c r="E7037" s="64"/>
      <c r="F7037" s="65" t="s">
        <v>112</v>
      </c>
      <c r="G7037" s="66">
        <v>16</v>
      </c>
      <c r="H7037" s="67">
        <v>0.59711899999999996</v>
      </c>
      <c r="I7037" s="216">
        <v>9.5539079999999998</v>
      </c>
      <c r="J7037" s="86">
        <v>31.163599999999999</v>
      </c>
      <c r="K7037" s="129">
        <f t="shared" si="224"/>
        <v>0.30657266811279826</v>
      </c>
      <c r="L7037" s="60" t="str">
        <f>IFERROR(VLOOKUP(C7037,Planning!$C$6:$H$705,3,FALSE),"")</f>
        <v>Ojai Project</v>
      </c>
      <c r="M7037" s="60" t="str">
        <f>IFERROR(VLOOKUP(C7037,Planning!$C$6:$H$705,5,FALSE),"")</f>
        <v>OH-15 Kitchen table</v>
      </c>
      <c r="N7037" s="800" t="str">
        <f t="shared" si="222"/>
        <v>marzo</v>
      </c>
    </row>
    <row r="7038" spans="1:14" ht="12.95" customHeight="1" x14ac:dyDescent="0.25">
      <c r="A7038" s="60" t="str">
        <f t="shared" si="221"/>
        <v>mar-18</v>
      </c>
      <c r="B7038" s="61">
        <v>43167</v>
      </c>
      <c r="C7038" s="47">
        <v>28</v>
      </c>
      <c r="D7038" s="63"/>
      <c r="E7038" s="64"/>
      <c r="F7038" s="65" t="s">
        <v>39</v>
      </c>
      <c r="G7038" s="66">
        <v>80</v>
      </c>
      <c r="H7038" s="67">
        <v>0.76829800000000004</v>
      </c>
      <c r="I7038" s="216">
        <v>61.463836000000001</v>
      </c>
      <c r="J7038" s="86">
        <v>31.163599999999999</v>
      </c>
      <c r="K7038" s="129">
        <f t="shared" si="224"/>
        <v>1.9722957553042653</v>
      </c>
      <c r="L7038" s="60" t="str">
        <f>IFERROR(VLOOKUP(C7038,Planning!$C$6:$H$705,3,FALSE),"")</f>
        <v>Ojai Project</v>
      </c>
      <c r="M7038" s="60" t="str">
        <f>IFERROR(VLOOKUP(C7038,Planning!$C$6:$H$705,5,FALSE),"")</f>
        <v>OH-15 Kitchen table</v>
      </c>
      <c r="N7038" s="800" t="str">
        <f t="shared" si="222"/>
        <v>marzo</v>
      </c>
    </row>
    <row r="7039" spans="1:14" ht="12.95" customHeight="1" x14ac:dyDescent="0.25">
      <c r="A7039" s="60" t="str">
        <f t="shared" si="221"/>
        <v>mar-18</v>
      </c>
      <c r="B7039" s="61">
        <v>43167</v>
      </c>
      <c r="C7039" s="47">
        <v>28</v>
      </c>
      <c r="D7039" s="63"/>
      <c r="E7039" s="64"/>
      <c r="F7039" s="65" t="s">
        <v>599</v>
      </c>
      <c r="G7039" s="66">
        <v>24</v>
      </c>
      <c r="H7039" s="67">
        <v>0.14399999999999999</v>
      </c>
      <c r="I7039" s="216">
        <v>3.456</v>
      </c>
      <c r="J7039" s="86">
        <v>31.163599999999999</v>
      </c>
      <c r="K7039" s="129">
        <f t="shared" si="224"/>
        <v>0.11089861248379521</v>
      </c>
      <c r="L7039" s="60" t="str">
        <f>IFERROR(VLOOKUP(C7039,Planning!$C$6:$H$705,3,FALSE),"")</f>
        <v>Ojai Project</v>
      </c>
      <c r="M7039" s="60" t="str">
        <f>IFERROR(VLOOKUP(C7039,Planning!$C$6:$H$705,5,FALSE),"")</f>
        <v>OH-15 Kitchen table</v>
      </c>
      <c r="N7039" s="800" t="str">
        <f t="shared" si="222"/>
        <v>marzo</v>
      </c>
    </row>
    <row r="7040" spans="1:14" ht="12.95" customHeight="1" x14ac:dyDescent="0.25">
      <c r="A7040" s="60" t="str">
        <f t="shared" si="221"/>
        <v>mar-18</v>
      </c>
      <c r="B7040" s="61">
        <v>43167</v>
      </c>
      <c r="C7040" s="47">
        <v>28</v>
      </c>
      <c r="D7040" s="63"/>
      <c r="E7040" s="64"/>
      <c r="F7040" s="65" t="s">
        <v>865</v>
      </c>
      <c r="G7040" s="66">
        <v>4</v>
      </c>
      <c r="H7040" s="67">
        <v>981.73089700000003</v>
      </c>
      <c r="I7040" s="216">
        <v>3926.9235880000001</v>
      </c>
      <c r="J7040" s="86">
        <v>31.163599999999999</v>
      </c>
      <c r="K7040" s="129">
        <f t="shared" si="224"/>
        <v>126.00994711779127</v>
      </c>
      <c r="L7040" s="60" t="str">
        <f>IFERROR(VLOOKUP(C7040,Planning!$C$6:$H$705,3,FALSE),"")</f>
        <v>Ojai Project</v>
      </c>
      <c r="M7040" s="60" t="str">
        <f>IFERROR(VLOOKUP(C7040,Planning!$C$6:$H$705,5,FALSE),"")</f>
        <v>OH-15 Kitchen table</v>
      </c>
      <c r="N7040" s="800" t="str">
        <f t="shared" si="222"/>
        <v>marzo</v>
      </c>
    </row>
    <row r="7041" spans="1:14" ht="12.95" customHeight="1" x14ac:dyDescent="0.25">
      <c r="A7041" s="60" t="str">
        <f t="shared" si="221"/>
        <v>mar-18</v>
      </c>
      <c r="B7041" s="61">
        <v>43167</v>
      </c>
      <c r="C7041" s="47">
        <v>28</v>
      </c>
      <c r="D7041" s="63"/>
      <c r="E7041" s="64"/>
      <c r="F7041" s="65" t="s">
        <v>352</v>
      </c>
      <c r="G7041" s="66">
        <v>-8</v>
      </c>
      <c r="H7041" s="67">
        <v>2.2835860000000001</v>
      </c>
      <c r="I7041" s="216">
        <v>-18.268688000000001</v>
      </c>
      <c r="J7041" s="86">
        <v>31.163599999999999</v>
      </c>
      <c r="K7041" s="129">
        <f t="shared" si="224"/>
        <v>-0.58621879372087959</v>
      </c>
      <c r="L7041" s="60" t="str">
        <f>IFERROR(VLOOKUP(C7041,Planning!$C$6:$H$705,3,FALSE),"")</f>
        <v>Ojai Project</v>
      </c>
      <c r="M7041" s="60" t="str">
        <f>IFERROR(VLOOKUP(C7041,Planning!$C$6:$H$705,5,FALSE),"")</f>
        <v>OH-15 Kitchen table</v>
      </c>
      <c r="N7041" s="800" t="str">
        <f t="shared" si="222"/>
        <v>marzo</v>
      </c>
    </row>
    <row r="7042" spans="1:14" ht="12.95" customHeight="1" x14ac:dyDescent="0.25">
      <c r="A7042" s="60" t="str">
        <f t="shared" si="221"/>
        <v>mar-18</v>
      </c>
      <c r="B7042" s="61">
        <v>43167</v>
      </c>
      <c r="C7042" s="47">
        <v>28</v>
      </c>
      <c r="D7042" s="63"/>
      <c r="E7042" s="64"/>
      <c r="F7042" s="65" t="s">
        <v>112</v>
      </c>
      <c r="G7042" s="66">
        <v>-16</v>
      </c>
      <c r="H7042" s="67">
        <v>0.66400000000000003</v>
      </c>
      <c r="I7042" s="216">
        <v>-10.624000000000001</v>
      </c>
      <c r="J7042" s="86">
        <v>31.163599999999999</v>
      </c>
      <c r="K7042" s="129">
        <f t="shared" si="224"/>
        <v>-0.34091054948722233</v>
      </c>
      <c r="L7042" s="60" t="str">
        <f>IFERROR(VLOOKUP(C7042,Planning!$C$6:$H$705,3,FALSE),"")</f>
        <v>Ojai Project</v>
      </c>
      <c r="M7042" s="60" t="str">
        <f>IFERROR(VLOOKUP(C7042,Planning!$C$6:$H$705,5,FALSE),"")</f>
        <v>OH-15 Kitchen table</v>
      </c>
      <c r="N7042" s="800" t="str">
        <f t="shared" si="222"/>
        <v>marzo</v>
      </c>
    </row>
    <row r="7043" spans="1:14" ht="12.95" customHeight="1" x14ac:dyDescent="0.25">
      <c r="A7043" s="60" t="str">
        <f t="shared" si="221"/>
        <v>mar-18</v>
      </c>
      <c r="B7043" s="61">
        <v>43167</v>
      </c>
      <c r="C7043" s="47">
        <v>28</v>
      </c>
      <c r="D7043" s="63"/>
      <c r="E7043" s="64"/>
      <c r="F7043" s="65" t="s">
        <v>85</v>
      </c>
      <c r="G7043" s="66">
        <v>-80</v>
      </c>
      <c r="H7043" s="67">
        <v>0.52800000000000002</v>
      </c>
      <c r="I7043" s="216">
        <v>-42.24</v>
      </c>
      <c r="J7043" s="86">
        <v>31.163599999999999</v>
      </c>
      <c r="K7043" s="129">
        <f t="shared" si="224"/>
        <v>-1.3554274859130526</v>
      </c>
      <c r="L7043" s="60" t="str">
        <f>IFERROR(VLOOKUP(C7043,Planning!$C$6:$H$705,3,FALSE),"")</f>
        <v>Ojai Project</v>
      </c>
      <c r="M7043" s="60" t="str">
        <f>IFERROR(VLOOKUP(C7043,Planning!$C$6:$H$705,5,FALSE),"")</f>
        <v>OH-15 Kitchen table</v>
      </c>
      <c r="N7043" s="800" t="str">
        <f t="shared" si="222"/>
        <v>marzo</v>
      </c>
    </row>
    <row r="7044" spans="1:14" ht="12.95" customHeight="1" x14ac:dyDescent="0.25">
      <c r="A7044" s="60" t="str">
        <f t="shared" si="221"/>
        <v>mar-18</v>
      </c>
      <c r="B7044" s="61">
        <v>43167</v>
      </c>
      <c r="C7044" s="47">
        <v>28</v>
      </c>
      <c r="D7044" s="63"/>
      <c r="E7044" s="64"/>
      <c r="F7044" s="65" t="s">
        <v>599</v>
      </c>
      <c r="G7044" s="66">
        <v>-24</v>
      </c>
      <c r="H7044" s="67">
        <v>0.14399999999999999</v>
      </c>
      <c r="I7044" s="216">
        <v>-3.456</v>
      </c>
      <c r="J7044" s="86">
        <v>31.163599999999999</v>
      </c>
      <c r="K7044" s="129">
        <f t="shared" si="224"/>
        <v>-0.11089861248379521</v>
      </c>
      <c r="L7044" s="60" t="str">
        <f>IFERROR(VLOOKUP(C7044,Planning!$C$6:$H$705,3,FALSE),"")</f>
        <v>Ojai Project</v>
      </c>
      <c r="M7044" s="60" t="str">
        <f>IFERROR(VLOOKUP(C7044,Planning!$C$6:$H$705,5,FALSE),"")</f>
        <v>OH-15 Kitchen table</v>
      </c>
      <c r="N7044" s="800" t="str">
        <f t="shared" si="222"/>
        <v>marzo</v>
      </c>
    </row>
    <row r="7045" spans="1:14" ht="12.95" customHeight="1" x14ac:dyDescent="0.25">
      <c r="A7045" s="60" t="str">
        <f t="shared" si="221"/>
        <v>mar-18</v>
      </c>
      <c r="B7045" s="61">
        <v>43167</v>
      </c>
      <c r="C7045" s="47">
        <v>28</v>
      </c>
      <c r="D7045" s="63"/>
      <c r="E7045" s="64"/>
      <c r="F7045" s="65" t="s">
        <v>865</v>
      </c>
      <c r="G7045" s="66">
        <v>-4</v>
      </c>
      <c r="H7045" s="67">
        <v>981.73089700000003</v>
      </c>
      <c r="I7045" s="216">
        <v>-3926.9235880000001</v>
      </c>
      <c r="J7045" s="86">
        <v>31.163599999999999</v>
      </c>
      <c r="K7045" s="129">
        <f t="shared" si="224"/>
        <v>-126.00994711779127</v>
      </c>
      <c r="L7045" s="60" t="str">
        <f>IFERROR(VLOOKUP(C7045,Planning!$C$6:$H$705,3,FALSE),"")</f>
        <v>Ojai Project</v>
      </c>
      <c r="M7045" s="60" t="str">
        <f>IFERROR(VLOOKUP(C7045,Planning!$C$6:$H$705,5,FALSE),"")</f>
        <v>OH-15 Kitchen table</v>
      </c>
      <c r="N7045" s="800" t="str">
        <f t="shared" si="222"/>
        <v>marzo</v>
      </c>
    </row>
    <row r="7046" spans="1:14" ht="12.95" customHeight="1" x14ac:dyDescent="0.25">
      <c r="A7046" s="60" t="str">
        <f t="shared" si="221"/>
        <v>mar-18</v>
      </c>
      <c r="B7046" s="61">
        <v>43167</v>
      </c>
      <c r="C7046" s="47">
        <v>28</v>
      </c>
      <c r="D7046" s="63"/>
      <c r="E7046" s="64"/>
      <c r="F7046" s="65" t="s">
        <v>352</v>
      </c>
      <c r="G7046" s="66">
        <v>8</v>
      </c>
      <c r="H7046" s="67">
        <v>2.2835860000000001</v>
      </c>
      <c r="I7046" s="216">
        <v>18.268688999999998</v>
      </c>
      <c r="J7046" s="86">
        <v>31.163599999999999</v>
      </c>
      <c r="K7046" s="129">
        <f t="shared" si="224"/>
        <v>0.58621882580959839</v>
      </c>
      <c r="L7046" s="60" t="str">
        <f>IFERROR(VLOOKUP(C7046,Planning!$C$6:$H$705,3,FALSE),"")</f>
        <v>Ojai Project</v>
      </c>
      <c r="M7046" s="60" t="str">
        <f>IFERROR(VLOOKUP(C7046,Planning!$C$6:$H$705,5,FALSE),"")</f>
        <v>OH-15 Kitchen table</v>
      </c>
      <c r="N7046" s="800" t="str">
        <f t="shared" si="222"/>
        <v>marzo</v>
      </c>
    </row>
    <row r="7047" spans="1:14" ht="12.95" customHeight="1" x14ac:dyDescent="0.25">
      <c r="A7047" s="60" t="str">
        <f t="shared" si="221"/>
        <v>mar-18</v>
      </c>
      <c r="B7047" s="61">
        <v>43167</v>
      </c>
      <c r="C7047" s="47">
        <v>28</v>
      </c>
      <c r="D7047" s="63"/>
      <c r="E7047" s="64"/>
      <c r="F7047" s="65" t="s">
        <v>112</v>
      </c>
      <c r="G7047" s="66">
        <v>16</v>
      </c>
      <c r="H7047" s="67">
        <v>0.59678600000000004</v>
      </c>
      <c r="I7047" s="216">
        <v>9.5485779999999991</v>
      </c>
      <c r="J7047" s="86">
        <v>31.163599999999999</v>
      </c>
      <c r="K7047" s="129">
        <f t="shared" si="224"/>
        <v>0.30640163524111463</v>
      </c>
      <c r="L7047" s="60" t="str">
        <f>IFERROR(VLOOKUP(C7047,Planning!$C$6:$H$705,3,FALSE),"")</f>
        <v>Ojai Project</v>
      </c>
      <c r="M7047" s="60" t="str">
        <f>IFERROR(VLOOKUP(C7047,Planning!$C$6:$H$705,5,FALSE),"")</f>
        <v>OH-15 Kitchen table</v>
      </c>
      <c r="N7047" s="800" t="str">
        <f t="shared" si="222"/>
        <v>marzo</v>
      </c>
    </row>
    <row r="7048" spans="1:14" ht="12.95" customHeight="1" x14ac:dyDescent="0.25">
      <c r="A7048" s="60" t="str">
        <f t="shared" si="221"/>
        <v>mar-18</v>
      </c>
      <c r="B7048" s="61">
        <v>43167</v>
      </c>
      <c r="C7048" s="47">
        <v>28</v>
      </c>
      <c r="D7048" s="63"/>
      <c r="E7048" s="64"/>
      <c r="F7048" s="65" t="s">
        <v>85</v>
      </c>
      <c r="G7048" s="66">
        <v>80</v>
      </c>
      <c r="H7048" s="67">
        <v>0.525146</v>
      </c>
      <c r="I7048" s="216">
        <v>42.011687999999999</v>
      </c>
      <c r="J7048" s="86">
        <v>31.163599999999999</v>
      </c>
      <c r="K7048" s="129">
        <f t="shared" si="224"/>
        <v>1.3481012463258417</v>
      </c>
      <c r="L7048" s="60" t="str">
        <f>IFERROR(VLOOKUP(C7048,Planning!$C$6:$H$705,3,FALSE),"")</f>
        <v>Ojai Project</v>
      </c>
      <c r="M7048" s="60" t="str">
        <f>IFERROR(VLOOKUP(C7048,Planning!$C$6:$H$705,5,FALSE),"")</f>
        <v>OH-15 Kitchen table</v>
      </c>
      <c r="N7048" s="800" t="str">
        <f t="shared" si="222"/>
        <v>marzo</v>
      </c>
    </row>
    <row r="7049" spans="1:14" ht="12.95" customHeight="1" x14ac:dyDescent="0.25">
      <c r="A7049" s="60" t="str">
        <f t="shared" si="221"/>
        <v>mar-18</v>
      </c>
      <c r="B7049" s="61">
        <v>43167</v>
      </c>
      <c r="C7049" s="47">
        <v>28</v>
      </c>
      <c r="D7049" s="63"/>
      <c r="E7049" s="64"/>
      <c r="F7049" s="65" t="s">
        <v>599</v>
      </c>
      <c r="G7049" s="66">
        <v>24</v>
      </c>
      <c r="H7049" s="67">
        <v>0.14399999999999999</v>
      </c>
      <c r="I7049" s="216">
        <v>3.456</v>
      </c>
      <c r="J7049" s="86">
        <v>31.163599999999999</v>
      </c>
      <c r="K7049" s="129">
        <f t="shared" si="224"/>
        <v>0.11089861248379521</v>
      </c>
      <c r="L7049" s="60" t="str">
        <f>IFERROR(VLOOKUP(C7049,Planning!$C$6:$H$705,3,FALSE),"")</f>
        <v>Ojai Project</v>
      </c>
      <c r="M7049" s="60" t="str">
        <f>IFERROR(VLOOKUP(C7049,Planning!$C$6:$H$705,5,FALSE),"")</f>
        <v>OH-15 Kitchen table</v>
      </c>
      <c r="N7049" s="800" t="str">
        <f t="shared" si="222"/>
        <v>marzo</v>
      </c>
    </row>
    <row r="7050" spans="1:14" ht="12.95" customHeight="1" x14ac:dyDescent="0.25">
      <c r="A7050" s="60" t="str">
        <f t="shared" si="221"/>
        <v>mar-18</v>
      </c>
      <c r="B7050" s="61">
        <v>43167</v>
      </c>
      <c r="C7050" s="47">
        <v>28</v>
      </c>
      <c r="D7050" s="63"/>
      <c r="E7050" s="64"/>
      <c r="F7050" s="65" t="s">
        <v>865</v>
      </c>
      <c r="G7050" s="66">
        <v>4</v>
      </c>
      <c r="H7050" s="67">
        <v>554.81506899999999</v>
      </c>
      <c r="I7050" s="216">
        <v>2219.2602750000001</v>
      </c>
      <c r="J7050" s="86">
        <v>31.163599999999999</v>
      </c>
      <c r="K7050" s="129">
        <f t="shared" si="224"/>
        <v>71.21321910819033</v>
      </c>
      <c r="L7050" s="60" t="str">
        <f>IFERROR(VLOOKUP(C7050,Planning!$C$6:$H$705,3,FALSE),"")</f>
        <v>Ojai Project</v>
      </c>
      <c r="M7050" s="60" t="str">
        <f>IFERROR(VLOOKUP(C7050,Planning!$C$6:$H$705,5,FALSE),"")</f>
        <v>OH-15 Kitchen table</v>
      </c>
      <c r="N7050" s="800" t="str">
        <f t="shared" si="222"/>
        <v>marzo</v>
      </c>
    </row>
    <row r="7051" spans="1:14" ht="12.95" customHeight="1" x14ac:dyDescent="0.25">
      <c r="A7051" s="60" t="str">
        <f t="shared" si="221"/>
        <v>mar-18</v>
      </c>
      <c r="B7051" s="61">
        <v>43167</v>
      </c>
      <c r="C7051" s="47">
        <v>47</v>
      </c>
      <c r="D7051" s="63"/>
      <c r="E7051" s="64"/>
      <c r="F7051" s="65" t="s">
        <v>77</v>
      </c>
      <c r="G7051" s="66">
        <v>4</v>
      </c>
      <c r="H7051" s="67">
        <v>1.830776</v>
      </c>
      <c r="I7051" s="216">
        <v>7.3231029999999997</v>
      </c>
      <c r="J7051" s="86">
        <v>31.163599999999999</v>
      </c>
      <c r="K7051" s="129">
        <f t="shared" si="224"/>
        <v>0.23498899356942074</v>
      </c>
      <c r="L7051" s="60" t="str">
        <f>IFERROR(VLOOKUP(C7051,Planning!$C$6:$H$705,3,FALSE),"")</f>
        <v>Davide Berruto/Hayes Valley</v>
      </c>
      <c r="M7051" s="60" t="str">
        <f>IFERROR(VLOOKUP(C7051,Planning!$C$6:$H$705,5,FALSE),"")</f>
        <v>HV-04 Coffee Table</v>
      </c>
      <c r="N7051" s="800" t="str">
        <f t="shared" si="222"/>
        <v>marzo</v>
      </c>
    </row>
    <row r="7052" spans="1:14" ht="12.95" customHeight="1" x14ac:dyDescent="0.25">
      <c r="A7052" s="60" t="str">
        <f t="shared" si="221"/>
        <v>mar-18</v>
      </c>
      <c r="B7052" s="61">
        <v>43167</v>
      </c>
      <c r="C7052" s="47">
        <v>47</v>
      </c>
      <c r="D7052" s="63"/>
      <c r="E7052" s="64"/>
      <c r="F7052" s="65" t="s">
        <v>335</v>
      </c>
      <c r="G7052" s="66">
        <v>0.12</v>
      </c>
      <c r="H7052" s="67">
        <v>1323.82</v>
      </c>
      <c r="I7052" s="216">
        <v>158.85839999999999</v>
      </c>
      <c r="J7052" s="86">
        <v>31.163599999999999</v>
      </c>
      <c r="K7052" s="129">
        <f t="shared" si="224"/>
        <v>5.097562540913116</v>
      </c>
      <c r="L7052" s="60" t="str">
        <f>IFERROR(VLOOKUP(C7052,Planning!$C$6:$H$705,3,FALSE),"")</f>
        <v>Davide Berruto/Hayes Valley</v>
      </c>
      <c r="M7052" s="60" t="str">
        <f>IFERROR(VLOOKUP(C7052,Planning!$C$6:$H$705,5,FALSE),"")</f>
        <v>HV-04 Coffee Table</v>
      </c>
      <c r="N7052" s="800" t="str">
        <f t="shared" si="222"/>
        <v>marzo</v>
      </c>
    </row>
    <row r="7053" spans="1:14" ht="12.95" customHeight="1" x14ac:dyDescent="0.25">
      <c r="A7053" s="60" t="str">
        <f t="shared" si="221"/>
        <v>mar-18</v>
      </c>
      <c r="B7053" s="61">
        <v>43167</v>
      </c>
      <c r="C7053" s="47">
        <v>47</v>
      </c>
      <c r="D7053" s="63"/>
      <c r="E7053" s="64"/>
      <c r="F7053" s="65" t="s">
        <v>301</v>
      </c>
      <c r="G7053" s="66">
        <v>6</v>
      </c>
      <c r="H7053" s="67">
        <v>60.105792000000001</v>
      </c>
      <c r="I7053" s="216">
        <v>360.63475399999999</v>
      </c>
      <c r="J7053" s="86">
        <v>31.163599999999999</v>
      </c>
      <c r="K7053" s="129">
        <f t="shared" si="224"/>
        <v>11.572307243065628</v>
      </c>
      <c r="L7053" s="60" t="str">
        <f>IFERROR(VLOOKUP(C7053,Planning!$C$6:$H$705,3,FALSE),"")</f>
        <v>Davide Berruto/Hayes Valley</v>
      </c>
      <c r="M7053" s="60" t="str">
        <f>IFERROR(VLOOKUP(C7053,Planning!$C$6:$H$705,5,FALSE),"")</f>
        <v>HV-04 Coffee Table</v>
      </c>
      <c r="N7053" s="800" t="str">
        <f t="shared" si="222"/>
        <v>marzo</v>
      </c>
    </row>
    <row r="7054" spans="1:14" ht="12.95" customHeight="1" x14ac:dyDescent="0.25">
      <c r="A7054" s="60" t="str">
        <f t="shared" ref="A7054:A7095" si="225">TEXT(B7054,"mmm-aa")</f>
        <v>mar-18</v>
      </c>
      <c r="B7054" s="61">
        <v>43167</v>
      </c>
      <c r="C7054" s="47">
        <v>47</v>
      </c>
      <c r="D7054" s="63"/>
      <c r="E7054" s="64"/>
      <c r="F7054" s="65" t="s">
        <v>39</v>
      </c>
      <c r="G7054" s="66">
        <v>16</v>
      </c>
      <c r="H7054" s="67">
        <v>0.76829800000000004</v>
      </c>
      <c r="I7054" s="216">
        <v>12.292767</v>
      </c>
      <c r="J7054" s="86">
        <v>31.163599999999999</v>
      </c>
      <c r="K7054" s="129">
        <f t="shared" si="224"/>
        <v>0.39445914464310927</v>
      </c>
      <c r="L7054" s="60" t="str">
        <f>IFERROR(VLOOKUP(C7054,Planning!$C$6:$H$705,3,FALSE),"")</f>
        <v>Davide Berruto/Hayes Valley</v>
      </c>
      <c r="M7054" s="60" t="str">
        <f>IFERROR(VLOOKUP(C7054,Planning!$C$6:$H$705,5,FALSE),"")</f>
        <v>HV-04 Coffee Table</v>
      </c>
      <c r="N7054" s="800" t="str">
        <f t="shared" si="222"/>
        <v>marzo</v>
      </c>
    </row>
    <row r="7055" spans="1:14" ht="12.95" customHeight="1" x14ac:dyDescent="0.25">
      <c r="A7055" s="60" t="str">
        <f t="shared" si="225"/>
        <v>mar-18</v>
      </c>
      <c r="B7055" s="61">
        <v>43167</v>
      </c>
      <c r="C7055" s="47">
        <v>47</v>
      </c>
      <c r="D7055" s="63"/>
      <c r="E7055" s="64"/>
      <c r="F7055" s="65" t="s">
        <v>323</v>
      </c>
      <c r="G7055" s="66">
        <v>21</v>
      </c>
      <c r="H7055" s="67">
        <v>0.63412100000000005</v>
      </c>
      <c r="I7055" s="216">
        <v>13.316535999999999</v>
      </c>
      <c r="J7055" s="86">
        <v>31.163599999999999</v>
      </c>
      <c r="K7055" s="129">
        <f t="shared" si="224"/>
        <v>0.42731058029239238</v>
      </c>
      <c r="L7055" s="60" t="str">
        <f>IFERROR(VLOOKUP(C7055,Planning!$C$6:$H$705,3,FALSE),"")</f>
        <v>Davide Berruto/Hayes Valley</v>
      </c>
      <c r="M7055" s="60" t="str">
        <f>IFERROR(VLOOKUP(C7055,Planning!$C$6:$H$705,5,FALSE),"")</f>
        <v>HV-04 Coffee Table</v>
      </c>
      <c r="N7055" s="800" t="str">
        <f t="shared" si="222"/>
        <v>marzo</v>
      </c>
    </row>
    <row r="7056" spans="1:14" ht="12.95" customHeight="1" x14ac:dyDescent="0.25">
      <c r="A7056" s="60" t="str">
        <f t="shared" si="225"/>
        <v>mar-18</v>
      </c>
      <c r="B7056" s="61">
        <v>43167</v>
      </c>
      <c r="C7056" s="47">
        <v>47</v>
      </c>
      <c r="D7056" s="63"/>
      <c r="E7056" s="64"/>
      <c r="F7056" s="65" t="s">
        <v>380</v>
      </c>
      <c r="G7056" s="66">
        <v>16</v>
      </c>
      <c r="H7056" s="67">
        <v>0.68488499999999997</v>
      </c>
      <c r="I7056" s="216">
        <v>10.958154</v>
      </c>
      <c r="J7056" s="86">
        <v>31.163599999999999</v>
      </c>
      <c r="K7056" s="129">
        <f t="shared" si="224"/>
        <v>0.35163312325918705</v>
      </c>
      <c r="L7056" s="60" t="str">
        <f>IFERROR(VLOOKUP(C7056,Planning!$C$6:$H$705,3,FALSE),"")</f>
        <v>Davide Berruto/Hayes Valley</v>
      </c>
      <c r="M7056" s="60" t="str">
        <f>IFERROR(VLOOKUP(C7056,Planning!$C$6:$H$705,5,FALSE),"")</f>
        <v>HV-04 Coffee Table</v>
      </c>
      <c r="N7056" s="800" t="str">
        <f t="shared" si="222"/>
        <v>marzo</v>
      </c>
    </row>
    <row r="7057" spans="1:14" ht="12.95" customHeight="1" x14ac:dyDescent="0.25">
      <c r="A7057" s="60" t="str">
        <f t="shared" si="225"/>
        <v>mar-18</v>
      </c>
      <c r="B7057" s="61">
        <v>43167</v>
      </c>
      <c r="C7057" s="47">
        <v>50</v>
      </c>
      <c r="D7057" s="63"/>
      <c r="E7057" s="64"/>
      <c r="F7057" s="65" t="s">
        <v>384</v>
      </c>
      <c r="G7057" s="66">
        <v>24</v>
      </c>
      <c r="H7057" s="67">
        <v>0.39021600000000001</v>
      </c>
      <c r="I7057" s="216">
        <v>9.3651920000000004</v>
      </c>
      <c r="J7057" s="86">
        <v>31.163599999999999</v>
      </c>
      <c r="K7057" s="129">
        <f t="shared" si="224"/>
        <v>0.30051701343875548</v>
      </c>
      <c r="L7057" s="60" t="str">
        <f>IFERROR(VLOOKUP(C7057,Planning!$C$6:$H$705,3,FALSE),"")</f>
        <v>Davide Berruto/Hayes Valley</v>
      </c>
      <c r="M7057" s="60" t="str">
        <f>IFERROR(VLOOKUP(C7057,Planning!$C$6:$H$705,5,FALSE),"")</f>
        <v>HV-06 Bed Side table</v>
      </c>
      <c r="N7057" s="800" t="str">
        <f t="shared" ref="N7057:N7120" si="226">TEXT(B7057,"Mmmm")</f>
        <v>marzo</v>
      </c>
    </row>
    <row r="7058" spans="1:14" ht="12.95" customHeight="1" x14ac:dyDescent="0.25">
      <c r="A7058" s="60" t="str">
        <f t="shared" si="225"/>
        <v>mar-18</v>
      </c>
      <c r="B7058" s="61">
        <v>43167</v>
      </c>
      <c r="C7058" s="47">
        <v>50</v>
      </c>
      <c r="D7058" s="63"/>
      <c r="E7058" s="64"/>
      <c r="F7058" s="65" t="s">
        <v>77</v>
      </c>
      <c r="G7058" s="66">
        <v>8</v>
      </c>
      <c r="H7058" s="67">
        <v>1.830776</v>
      </c>
      <c r="I7058" s="216">
        <v>14.646205</v>
      </c>
      <c r="J7058" s="86">
        <v>31.163599999999999</v>
      </c>
      <c r="K7058" s="129">
        <f t="shared" si="224"/>
        <v>0.46997795505012258</v>
      </c>
      <c r="L7058" s="60" t="str">
        <f>IFERROR(VLOOKUP(C7058,Planning!$C$6:$H$705,3,FALSE),"")</f>
        <v>Davide Berruto/Hayes Valley</v>
      </c>
      <c r="M7058" s="60" t="str">
        <f>IFERROR(VLOOKUP(C7058,Planning!$C$6:$H$705,5,FALSE),"")</f>
        <v>HV-06 Bed Side table</v>
      </c>
      <c r="N7058" s="800" t="str">
        <f t="shared" si="226"/>
        <v>marzo</v>
      </c>
    </row>
    <row r="7059" spans="1:14" ht="12.95" customHeight="1" x14ac:dyDescent="0.25">
      <c r="A7059" s="60" t="str">
        <f t="shared" si="225"/>
        <v>mar-18</v>
      </c>
      <c r="B7059" s="61">
        <v>43167</v>
      </c>
      <c r="C7059" s="47">
        <v>50</v>
      </c>
      <c r="D7059" s="63"/>
      <c r="E7059" s="64"/>
      <c r="F7059" s="65" t="s">
        <v>125</v>
      </c>
      <c r="G7059" s="66">
        <v>4</v>
      </c>
      <c r="H7059" s="67">
        <v>46.277391999999999</v>
      </c>
      <c r="I7059" s="216">
        <v>185.10956899999999</v>
      </c>
      <c r="J7059" s="86">
        <v>31.163599999999999</v>
      </c>
      <c r="K7059" s="129">
        <f t="shared" si="224"/>
        <v>5.9399289234876589</v>
      </c>
      <c r="L7059" s="60" t="str">
        <f>IFERROR(VLOOKUP(C7059,Planning!$C$6:$H$705,3,FALSE),"")</f>
        <v>Davide Berruto/Hayes Valley</v>
      </c>
      <c r="M7059" s="60" t="str">
        <f>IFERROR(VLOOKUP(C7059,Planning!$C$6:$H$705,5,FALSE),"")</f>
        <v>HV-06 Bed Side table</v>
      </c>
      <c r="N7059" s="800" t="str">
        <f t="shared" si="226"/>
        <v>marzo</v>
      </c>
    </row>
    <row r="7060" spans="1:14" ht="12.95" customHeight="1" x14ac:dyDescent="0.25">
      <c r="A7060" s="60" t="str">
        <f t="shared" si="225"/>
        <v>mar-18</v>
      </c>
      <c r="B7060" s="61">
        <v>43167</v>
      </c>
      <c r="C7060" s="47">
        <v>50</v>
      </c>
      <c r="D7060" s="63"/>
      <c r="E7060" s="64"/>
      <c r="F7060" s="65" t="s">
        <v>124</v>
      </c>
      <c r="G7060" s="66">
        <v>40</v>
      </c>
      <c r="H7060" s="67">
        <v>0.14652999999999999</v>
      </c>
      <c r="I7060" s="216">
        <v>5.8612000000000002</v>
      </c>
      <c r="J7060" s="86">
        <v>31.163599999999999</v>
      </c>
      <c r="K7060" s="129">
        <f t="shared" si="224"/>
        <v>0.18807839915799202</v>
      </c>
      <c r="L7060" s="60" t="str">
        <f>IFERROR(VLOOKUP(C7060,Planning!$C$6:$H$705,3,FALSE),"")</f>
        <v>Davide Berruto/Hayes Valley</v>
      </c>
      <c r="M7060" s="60" t="str">
        <f>IFERROR(VLOOKUP(C7060,Planning!$C$6:$H$705,5,FALSE),"")</f>
        <v>HV-06 Bed Side table</v>
      </c>
      <c r="N7060" s="800" t="str">
        <f t="shared" si="226"/>
        <v>marzo</v>
      </c>
    </row>
    <row r="7061" spans="1:14" ht="12.95" customHeight="1" x14ac:dyDescent="0.25">
      <c r="A7061" s="60" t="str">
        <f t="shared" si="225"/>
        <v>mar-18</v>
      </c>
      <c r="B7061" s="61">
        <v>43167</v>
      </c>
      <c r="C7061" s="47">
        <v>11</v>
      </c>
      <c r="D7061" s="63"/>
      <c r="E7061" s="64"/>
      <c r="F7061" s="65" t="s">
        <v>297</v>
      </c>
      <c r="G7061" s="66">
        <v>0.21</v>
      </c>
      <c r="H7061" s="67">
        <v>25.517292999999999</v>
      </c>
      <c r="I7061" s="216">
        <v>5.3586320000000001</v>
      </c>
      <c r="J7061" s="86">
        <v>31.163599999999999</v>
      </c>
      <c r="K7061" s="129">
        <f t="shared" si="224"/>
        <v>0.17195163588288903</v>
      </c>
      <c r="L7061" s="60" t="str">
        <f>IFERROR(VLOOKUP(C7061,Planning!$C$6:$H$705,3,FALSE),"")</f>
        <v>Ojai Project</v>
      </c>
      <c r="M7061" s="60" t="str">
        <f>IFERROR(VLOOKUP(C7061,Planning!$C$6:$H$705,5,FALSE),"")</f>
        <v>OH-11 King bed</v>
      </c>
      <c r="N7061" s="800" t="str">
        <f t="shared" si="226"/>
        <v>marzo</v>
      </c>
    </row>
    <row r="7062" spans="1:14" ht="12.95" customHeight="1" x14ac:dyDescent="0.25">
      <c r="A7062" s="60" t="str">
        <f t="shared" si="225"/>
        <v>mar-18</v>
      </c>
      <c r="B7062" s="61">
        <v>43167</v>
      </c>
      <c r="C7062" s="47">
        <v>11</v>
      </c>
      <c r="D7062" s="63"/>
      <c r="E7062" s="64"/>
      <c r="F7062" s="65" t="s">
        <v>468</v>
      </c>
      <c r="G7062" s="66">
        <v>0.69</v>
      </c>
      <c r="H7062" s="67">
        <v>70.041757000000004</v>
      </c>
      <c r="I7062" s="216">
        <v>48.328812999999997</v>
      </c>
      <c r="J7062" s="86">
        <v>31.163599999999999</v>
      </c>
      <c r="K7062" s="129">
        <f t="shared" si="224"/>
        <v>1.5508096946437511</v>
      </c>
      <c r="L7062" s="60" t="str">
        <f>IFERROR(VLOOKUP(C7062,Planning!$C$6:$H$705,3,FALSE),"")</f>
        <v>Ojai Project</v>
      </c>
      <c r="M7062" s="60" t="str">
        <f>IFERROR(VLOOKUP(C7062,Planning!$C$6:$H$705,5,FALSE),"")</f>
        <v>OH-11 King bed</v>
      </c>
      <c r="N7062" s="800" t="str">
        <f t="shared" si="226"/>
        <v>marzo</v>
      </c>
    </row>
    <row r="7063" spans="1:14" ht="12.95" customHeight="1" x14ac:dyDescent="0.25">
      <c r="A7063" s="60" t="str">
        <f t="shared" si="225"/>
        <v>mar-18</v>
      </c>
      <c r="B7063" s="61">
        <v>43167</v>
      </c>
      <c r="C7063" s="47">
        <v>57</v>
      </c>
      <c r="D7063" s="63"/>
      <c r="E7063" s="64"/>
      <c r="F7063" s="65" t="s">
        <v>2061</v>
      </c>
      <c r="G7063" s="66">
        <v>100</v>
      </c>
      <c r="H7063" s="67">
        <v>6.8666669999999996</v>
      </c>
      <c r="I7063" s="216">
        <v>686.66666699999996</v>
      </c>
      <c r="J7063" s="86">
        <v>31.163599999999999</v>
      </c>
      <c r="K7063" s="129">
        <f t="shared" si="224"/>
        <v>22.034253648487336</v>
      </c>
      <c r="L7063" s="60" t="str">
        <f>IFERROR(VLOOKUP(C7063,Planning!$C$6:$H$705,3,FALSE),"")</f>
        <v>Maderas Collective</v>
      </c>
      <c r="M7063" s="60" t="str">
        <f>IFERROR(VLOOKUP(C7063,Planning!$C$6:$H$705,5,FALSE),"")</f>
        <v>Limpieza del Area de Compresor</v>
      </c>
      <c r="N7063" s="800" t="str">
        <f t="shared" si="226"/>
        <v>marzo</v>
      </c>
    </row>
    <row r="7064" spans="1:14" ht="12.95" customHeight="1" x14ac:dyDescent="0.25">
      <c r="A7064" s="60" t="str">
        <f t="shared" si="225"/>
        <v>mar-18</v>
      </c>
      <c r="B7064" s="61">
        <v>43168</v>
      </c>
      <c r="C7064" s="47">
        <v>355</v>
      </c>
      <c r="D7064" s="63"/>
      <c r="E7064" s="64"/>
      <c r="F7064" s="65" t="s">
        <v>380</v>
      </c>
      <c r="G7064" s="66">
        <v>38</v>
      </c>
      <c r="H7064" s="67">
        <v>0.68488499999999997</v>
      </c>
      <c r="I7064" s="216">
        <v>26.025617</v>
      </c>
      <c r="J7064" s="86">
        <v>31.163599999999999</v>
      </c>
      <c r="K7064" s="129">
        <f t="shared" si="224"/>
        <v>0.83512870785146776</v>
      </c>
      <c r="L7064" s="60" t="str">
        <f>IFERROR(VLOOKUP(C7064,Planning!$C$6:$H$705,3,FALSE),"")</f>
        <v>Holler</v>
      </c>
      <c r="M7064" s="60" t="str">
        <f>IFERROR(VLOOKUP(C7064,Planning!$C$6:$H$705,5,FALSE),"")</f>
        <v>TB-07 Custom Conference Table</v>
      </c>
      <c r="N7064" s="800" t="str">
        <f t="shared" si="226"/>
        <v>marzo</v>
      </c>
    </row>
    <row r="7065" spans="1:14" ht="12.95" customHeight="1" x14ac:dyDescent="0.25">
      <c r="A7065" s="60" t="str">
        <f t="shared" si="225"/>
        <v>mar-18</v>
      </c>
      <c r="B7065" s="61">
        <v>43168</v>
      </c>
      <c r="C7065" s="47">
        <v>38</v>
      </c>
      <c r="D7065" s="63"/>
      <c r="E7065" s="64"/>
      <c r="F7065" s="65" t="s">
        <v>1979</v>
      </c>
      <c r="G7065" s="66">
        <v>1</v>
      </c>
      <c r="H7065" s="67">
        <v>224.195592</v>
      </c>
      <c r="I7065" s="216">
        <v>224.195592</v>
      </c>
      <c r="J7065" s="86">
        <v>31.163599999999999</v>
      </c>
      <c r="K7065" s="129">
        <f t="shared" si="224"/>
        <v>7.1941493280622266</v>
      </c>
      <c r="L7065" s="60" t="str">
        <f>IFERROR(VLOOKUP(C7065,Planning!$C$6:$H$705,3,FALSE),"")</f>
        <v>Maderas Collective</v>
      </c>
      <c r="M7065" s="60" t="str">
        <f>IFERROR(VLOOKUP(C7065,Planning!$C$6:$H$705,5,FALSE),"")</f>
        <v>Gabinete de Llaves p/ RRHH</v>
      </c>
      <c r="N7065" s="800" t="str">
        <f t="shared" si="226"/>
        <v>marzo</v>
      </c>
    </row>
    <row r="7066" spans="1:14" ht="12.95" customHeight="1" x14ac:dyDescent="0.25">
      <c r="A7066" s="60" t="str">
        <f t="shared" si="225"/>
        <v>mar-18</v>
      </c>
      <c r="B7066" s="61">
        <v>43168</v>
      </c>
      <c r="C7066" s="47">
        <v>38</v>
      </c>
      <c r="D7066" s="63"/>
      <c r="E7066" s="64"/>
      <c r="F7066" s="65" t="s">
        <v>599</v>
      </c>
      <c r="G7066" s="66">
        <v>200</v>
      </c>
      <c r="H7066" s="67">
        <v>0.14399999999999999</v>
      </c>
      <c r="I7066" s="216">
        <v>28.8</v>
      </c>
      <c r="J7066" s="86">
        <v>31.163599999999999</v>
      </c>
      <c r="K7066" s="129">
        <f t="shared" si="224"/>
        <v>0.92415510403162671</v>
      </c>
      <c r="L7066" s="60" t="str">
        <f>IFERROR(VLOOKUP(C7066,Planning!$C$6:$H$705,3,FALSE),"")</f>
        <v>Maderas Collective</v>
      </c>
      <c r="M7066" s="60" t="str">
        <f>IFERROR(VLOOKUP(C7066,Planning!$C$6:$H$705,5,FALSE),"")</f>
        <v>Gabinete de Llaves p/ RRHH</v>
      </c>
      <c r="N7066" s="800" t="str">
        <f t="shared" si="226"/>
        <v>marzo</v>
      </c>
    </row>
    <row r="7067" spans="1:14" ht="12.95" customHeight="1" x14ac:dyDescent="0.25">
      <c r="A7067" s="60" t="str">
        <f t="shared" si="225"/>
        <v>mar-18</v>
      </c>
      <c r="B7067" s="61">
        <v>43168</v>
      </c>
      <c r="C7067" s="47">
        <v>38</v>
      </c>
      <c r="D7067" s="63"/>
      <c r="E7067" s="64"/>
      <c r="F7067" s="65" t="s">
        <v>98</v>
      </c>
      <c r="G7067" s="66">
        <v>8</v>
      </c>
      <c r="H7067" s="67">
        <v>0.24798899999999999</v>
      </c>
      <c r="I7067" s="216">
        <v>1.983913</v>
      </c>
      <c r="J7067" s="86">
        <v>31.163599999999999</v>
      </c>
      <c r="K7067" s="129">
        <f t="shared" si="224"/>
        <v>6.3661226559190848E-2</v>
      </c>
      <c r="L7067" s="60" t="str">
        <f>IFERROR(VLOOKUP(C7067,Planning!$C$6:$H$705,3,FALSE),"")</f>
        <v>Maderas Collective</v>
      </c>
      <c r="M7067" s="60" t="str">
        <f>IFERROR(VLOOKUP(C7067,Planning!$C$6:$H$705,5,FALSE),"")</f>
        <v>Gabinete de Llaves p/ RRHH</v>
      </c>
      <c r="N7067" s="800" t="str">
        <f t="shared" si="226"/>
        <v>marzo</v>
      </c>
    </row>
    <row r="7068" spans="1:14" ht="12.95" customHeight="1" x14ac:dyDescent="0.25">
      <c r="A7068" s="60" t="str">
        <f t="shared" si="225"/>
        <v>mar-18</v>
      </c>
      <c r="B7068" s="61">
        <v>43168</v>
      </c>
      <c r="C7068" s="47">
        <v>520</v>
      </c>
      <c r="D7068" s="63"/>
      <c r="E7068" s="64"/>
      <c r="F7068" s="65" t="s">
        <v>175</v>
      </c>
      <c r="G7068" s="66">
        <v>4</v>
      </c>
      <c r="H7068" s="67">
        <v>4.6539400000000004</v>
      </c>
      <c r="I7068" s="216">
        <v>18.615760000000002</v>
      </c>
      <c r="J7068" s="86">
        <v>31.163599999999999</v>
      </c>
      <c r="K7068" s="129">
        <f t="shared" si="224"/>
        <v>0.59735588956346519</v>
      </c>
      <c r="L7068" s="60" t="str">
        <f>IFERROR(VLOOKUP(C7068,Planning!$C$6:$H$705,3,FALSE),"")</f>
        <v>Food Hub NWA, LLC</v>
      </c>
      <c r="M7068" s="60" t="str">
        <f>IFERROR(VLOOKUP(C7068,Planning!$C$6:$H$705,5,FALSE),"")</f>
        <v>Picnic table</v>
      </c>
      <c r="N7068" s="800" t="str">
        <f t="shared" si="226"/>
        <v>marzo</v>
      </c>
    </row>
    <row r="7069" spans="1:14" ht="12.95" customHeight="1" x14ac:dyDescent="0.25">
      <c r="A7069" s="60" t="str">
        <f t="shared" si="225"/>
        <v>mar-18</v>
      </c>
      <c r="B7069" s="61">
        <v>43168</v>
      </c>
      <c r="C7069" s="47">
        <v>520</v>
      </c>
      <c r="D7069" s="63"/>
      <c r="E7069" s="64"/>
      <c r="F7069" s="65" t="s">
        <v>271</v>
      </c>
      <c r="G7069" s="66">
        <v>39</v>
      </c>
      <c r="H7069" s="67">
        <v>1.607224</v>
      </c>
      <c r="I7069" s="216">
        <v>62.681736000000001</v>
      </c>
      <c r="J7069" s="86">
        <v>31.163599999999999</v>
      </c>
      <c r="K7069" s="129">
        <f>IFERROR(I7069/J7069,0)</f>
        <v>2.0113766060403804</v>
      </c>
      <c r="L7069" s="60" t="str">
        <f>IFERROR(VLOOKUP(C7069,Planning!$C$6:$H$705,3,FALSE),"")</f>
        <v>Food Hub NWA, LLC</v>
      </c>
      <c r="M7069" s="60" t="str">
        <f>IFERROR(VLOOKUP(C7069,Planning!$C$6:$H$705,5,FALSE),"")</f>
        <v>Picnic table</v>
      </c>
      <c r="N7069" s="800" t="str">
        <f t="shared" si="226"/>
        <v>marzo</v>
      </c>
    </row>
    <row r="7070" spans="1:14" ht="12.95" customHeight="1" x14ac:dyDescent="0.25">
      <c r="A7070" s="60" t="str">
        <f t="shared" si="225"/>
        <v>mar-18</v>
      </c>
      <c r="B7070" s="61">
        <v>43168</v>
      </c>
      <c r="C7070" s="47">
        <v>355</v>
      </c>
      <c r="D7070" s="63"/>
      <c r="E7070" s="64"/>
      <c r="F7070" s="65" t="s">
        <v>343</v>
      </c>
      <c r="G7070" s="66">
        <v>-38</v>
      </c>
      <c r="H7070" s="67">
        <v>0.55755699999999997</v>
      </c>
      <c r="I7070" s="216">
        <v>-21.187166000000001</v>
      </c>
      <c r="J7070" s="86">
        <v>31.163599999999999</v>
      </c>
      <c r="K7070" s="129">
        <f t="shared" ref="K7070:K7095" si="227">IFERROR(I7070/J7070,0)</f>
        <v>-0.67986901384949117</v>
      </c>
      <c r="L7070" s="60" t="str">
        <f>IFERROR(VLOOKUP(C7070,Planning!$C$6:$H$705,3,FALSE),"")</f>
        <v>Holler</v>
      </c>
      <c r="M7070" s="60" t="str">
        <f>IFERROR(VLOOKUP(C7070,Planning!$C$6:$H$705,5,FALSE),"")</f>
        <v>TB-07 Custom Conference Table</v>
      </c>
      <c r="N7070" s="800" t="str">
        <f t="shared" si="226"/>
        <v>marzo</v>
      </c>
    </row>
    <row r="7071" spans="1:14" ht="12.95" customHeight="1" x14ac:dyDescent="0.25">
      <c r="A7071" s="60" t="str">
        <f t="shared" si="225"/>
        <v>mar-18</v>
      </c>
      <c r="B7071" s="61">
        <v>43171</v>
      </c>
      <c r="C7071" s="47">
        <v>38</v>
      </c>
      <c r="D7071" s="63"/>
      <c r="E7071" s="64"/>
      <c r="F7071" s="65" t="s">
        <v>2072</v>
      </c>
      <c r="G7071" s="66">
        <v>4</v>
      </c>
      <c r="H7071" s="67">
        <v>3.45</v>
      </c>
      <c r="I7071" s="216">
        <v>13.8</v>
      </c>
      <c r="J7071" s="86">
        <v>31.163599999999999</v>
      </c>
      <c r="K7071" s="129">
        <f t="shared" si="227"/>
        <v>0.44282432068182115</v>
      </c>
      <c r="L7071" s="60" t="str">
        <f>IFERROR(VLOOKUP(C7071,Planning!$C$6:$H$705,3,FALSE),"")</f>
        <v>Maderas Collective</v>
      </c>
      <c r="M7071" s="60" t="str">
        <f>IFERROR(VLOOKUP(C7071,Planning!$C$6:$H$705,5,FALSE),"")</f>
        <v>Gabinete de Llaves p/ RRHH</v>
      </c>
      <c r="N7071" s="800" t="str">
        <f t="shared" si="226"/>
        <v>marzo</v>
      </c>
    </row>
    <row r="7072" spans="1:14" ht="12.95" customHeight="1" x14ac:dyDescent="0.25">
      <c r="A7072" s="60" t="str">
        <f t="shared" si="225"/>
        <v>mar-18</v>
      </c>
      <c r="B7072" s="61">
        <v>43171</v>
      </c>
      <c r="C7072" s="47">
        <v>38</v>
      </c>
      <c r="D7072" s="63"/>
      <c r="E7072" s="64"/>
      <c r="F7072" s="65" t="s">
        <v>2073</v>
      </c>
      <c r="G7072" s="66">
        <v>4</v>
      </c>
      <c r="H7072" s="67">
        <v>46.676817999999997</v>
      </c>
      <c r="I7072" s="216">
        <v>186.70727299999999</v>
      </c>
      <c r="J7072" s="86">
        <v>31.163599999999999</v>
      </c>
      <c r="K7072" s="129">
        <f t="shared" si="227"/>
        <v>5.991197198013066</v>
      </c>
      <c r="L7072" s="60" t="str">
        <f>IFERROR(VLOOKUP(C7072,Planning!$C$6:$H$705,3,FALSE),"")</f>
        <v>Maderas Collective</v>
      </c>
      <c r="M7072" s="60" t="str">
        <f>IFERROR(VLOOKUP(C7072,Planning!$C$6:$H$705,5,FALSE),"")</f>
        <v>Gabinete de Llaves p/ RRHH</v>
      </c>
      <c r="N7072" s="800" t="str">
        <f t="shared" si="226"/>
        <v>marzo</v>
      </c>
    </row>
    <row r="7073" spans="1:14" ht="12.95" customHeight="1" x14ac:dyDescent="0.25">
      <c r="A7073" s="60" t="str">
        <f t="shared" si="225"/>
        <v>mar-18</v>
      </c>
      <c r="B7073" s="61">
        <v>43172</v>
      </c>
      <c r="C7073" s="47">
        <v>46</v>
      </c>
      <c r="D7073" s="63"/>
      <c r="E7073" s="64"/>
      <c r="F7073" s="65" t="s">
        <v>301</v>
      </c>
      <c r="G7073" s="66">
        <v>1.95</v>
      </c>
      <c r="H7073" s="67">
        <v>60.105792000000001</v>
      </c>
      <c r="I7073" s="216">
        <v>117.206295</v>
      </c>
      <c r="J7073" s="86">
        <v>31.163599999999999</v>
      </c>
      <c r="K7073" s="129">
        <f t="shared" si="227"/>
        <v>3.7609998523918931</v>
      </c>
      <c r="L7073" s="60" t="str">
        <f>IFERROR(VLOOKUP(C7073,Planning!$C$6:$H$705,3,FALSE),"")</f>
        <v>Davide Berruto/Hayes Valley</v>
      </c>
      <c r="M7073" s="60" t="str">
        <f>IFERROR(VLOOKUP(C7073,Planning!$C$6:$H$705,5,FALSE),"")</f>
        <v>HV-02 Side Table</v>
      </c>
      <c r="N7073" s="800" t="str">
        <f t="shared" si="226"/>
        <v>marzo</v>
      </c>
    </row>
    <row r="7074" spans="1:14" ht="12.95" customHeight="1" x14ac:dyDescent="0.25">
      <c r="A7074" s="60" t="str">
        <f t="shared" si="225"/>
        <v>mar-18</v>
      </c>
      <c r="B7074" s="61">
        <v>43172</v>
      </c>
      <c r="C7074" s="47">
        <v>46</v>
      </c>
      <c r="D7074" s="63"/>
      <c r="E7074" s="64"/>
      <c r="F7074" s="65" t="s">
        <v>380</v>
      </c>
      <c r="G7074" s="66">
        <v>36</v>
      </c>
      <c r="H7074" s="67">
        <v>0.68488499999999997</v>
      </c>
      <c r="I7074" s="216">
        <v>24.655847000000001</v>
      </c>
      <c r="J7074" s="86">
        <v>31.163599999999999</v>
      </c>
      <c r="K7074" s="129">
        <f t="shared" si="227"/>
        <v>0.79117454337753024</v>
      </c>
      <c r="L7074" s="60" t="str">
        <f>IFERROR(VLOOKUP(C7074,Planning!$C$6:$H$705,3,FALSE),"")</f>
        <v>Davide Berruto/Hayes Valley</v>
      </c>
      <c r="M7074" s="60" t="str">
        <f>IFERROR(VLOOKUP(C7074,Planning!$C$6:$H$705,5,FALSE),"")</f>
        <v>HV-02 Side Table</v>
      </c>
      <c r="N7074" s="800" t="str">
        <f t="shared" si="226"/>
        <v>marzo</v>
      </c>
    </row>
    <row r="7075" spans="1:14" ht="12.95" customHeight="1" x14ac:dyDescent="0.25">
      <c r="A7075" s="60" t="str">
        <f t="shared" si="225"/>
        <v>mar-18</v>
      </c>
      <c r="B7075" s="61">
        <v>43172</v>
      </c>
      <c r="C7075" s="47">
        <v>46</v>
      </c>
      <c r="D7075" s="63"/>
      <c r="E7075" s="64"/>
      <c r="F7075" s="65" t="s">
        <v>301</v>
      </c>
      <c r="G7075" s="66">
        <v>1.36</v>
      </c>
      <c r="H7075" s="67">
        <v>60.105792000000001</v>
      </c>
      <c r="I7075" s="216">
        <v>81.743876999999998</v>
      </c>
      <c r="J7075" s="86">
        <v>31.163599999999999</v>
      </c>
      <c r="K7075" s="129">
        <f t="shared" si="227"/>
        <v>2.6230562900306769</v>
      </c>
      <c r="L7075" s="60" t="str">
        <f>IFERROR(VLOOKUP(C7075,Planning!$C$6:$H$705,3,FALSE),"")</f>
        <v>Davide Berruto/Hayes Valley</v>
      </c>
      <c r="M7075" s="60" t="str">
        <f>IFERROR(VLOOKUP(C7075,Planning!$C$6:$H$705,5,FALSE),"")</f>
        <v>HV-02 Side Table</v>
      </c>
      <c r="N7075" s="800" t="str">
        <f t="shared" si="226"/>
        <v>marzo</v>
      </c>
    </row>
    <row r="7076" spans="1:14" ht="12.95" customHeight="1" x14ac:dyDescent="0.25">
      <c r="A7076" s="60" t="str">
        <f t="shared" si="225"/>
        <v>mar-18</v>
      </c>
      <c r="B7076" s="61">
        <v>43172</v>
      </c>
      <c r="C7076" s="47">
        <v>46</v>
      </c>
      <c r="D7076" s="63"/>
      <c r="E7076" s="64"/>
      <c r="F7076" s="65" t="s">
        <v>301</v>
      </c>
      <c r="G7076" s="66">
        <v>-1.95</v>
      </c>
      <c r="H7076" s="67">
        <v>60.105792000000001</v>
      </c>
      <c r="I7076" s="216">
        <v>-117.206294</v>
      </c>
      <c r="J7076" s="86">
        <v>31.163599999999999</v>
      </c>
      <c r="K7076" s="129">
        <f t="shared" si="227"/>
        <v>-3.7609998203031743</v>
      </c>
      <c r="L7076" s="60" t="str">
        <f>IFERROR(VLOOKUP(C7076,Planning!$C$6:$H$705,3,FALSE),"")</f>
        <v>Davide Berruto/Hayes Valley</v>
      </c>
      <c r="M7076" s="60" t="str">
        <f>IFERROR(VLOOKUP(C7076,Planning!$C$6:$H$705,5,FALSE),"")</f>
        <v>HV-02 Side Table</v>
      </c>
      <c r="N7076" s="800" t="str">
        <f t="shared" si="226"/>
        <v>marzo</v>
      </c>
    </row>
    <row r="7077" spans="1:14" ht="12.95" customHeight="1" x14ac:dyDescent="0.25">
      <c r="A7077" s="60" t="str">
        <f t="shared" si="225"/>
        <v>mar-18</v>
      </c>
      <c r="B7077" s="61">
        <v>43172</v>
      </c>
      <c r="C7077" s="47">
        <v>46</v>
      </c>
      <c r="D7077" s="63"/>
      <c r="E7077" s="64"/>
      <c r="F7077" s="65" t="s">
        <v>838</v>
      </c>
      <c r="G7077" s="66">
        <v>-36</v>
      </c>
      <c r="H7077" s="67">
        <v>33.455677000000001</v>
      </c>
      <c r="I7077" s="216">
        <v>-1204.404372</v>
      </c>
      <c r="J7077" s="86">
        <v>31.163599999999999</v>
      </c>
      <c r="K7077" s="129">
        <f t="shared" si="227"/>
        <v>-38.647793322979375</v>
      </c>
      <c r="L7077" s="60" t="str">
        <f>IFERROR(VLOOKUP(C7077,Planning!$C$6:$H$705,3,FALSE),"")</f>
        <v>Davide Berruto/Hayes Valley</v>
      </c>
      <c r="M7077" s="60" t="str">
        <f>IFERROR(VLOOKUP(C7077,Planning!$C$6:$H$705,5,FALSE),"")</f>
        <v>HV-02 Side Table</v>
      </c>
      <c r="N7077" s="800" t="str">
        <f t="shared" si="226"/>
        <v>marzo</v>
      </c>
    </row>
    <row r="7078" spans="1:14" ht="12.95" customHeight="1" x14ac:dyDescent="0.25">
      <c r="A7078" s="60" t="str">
        <f t="shared" si="225"/>
        <v>mar-18</v>
      </c>
      <c r="B7078" s="61">
        <v>43172</v>
      </c>
      <c r="C7078" s="47">
        <v>46</v>
      </c>
      <c r="D7078" s="63"/>
      <c r="E7078" s="64"/>
      <c r="F7078" s="65" t="s">
        <v>301</v>
      </c>
      <c r="G7078" s="66">
        <v>-1.36</v>
      </c>
      <c r="H7078" s="67">
        <v>60.105792000000001</v>
      </c>
      <c r="I7078" s="216">
        <v>-81.743876999999998</v>
      </c>
      <c r="J7078" s="86">
        <v>31.163599999999999</v>
      </c>
      <c r="K7078" s="129">
        <f t="shared" si="227"/>
        <v>-2.6230562900306769</v>
      </c>
      <c r="L7078" s="60" t="str">
        <f>IFERROR(VLOOKUP(C7078,Planning!$C$6:$H$705,3,FALSE),"")</f>
        <v>Davide Berruto/Hayes Valley</v>
      </c>
      <c r="M7078" s="60" t="str">
        <f>IFERROR(VLOOKUP(C7078,Planning!$C$6:$H$705,5,FALSE),"")</f>
        <v>HV-02 Side Table</v>
      </c>
      <c r="N7078" s="800" t="str">
        <f t="shared" si="226"/>
        <v>marzo</v>
      </c>
    </row>
    <row r="7079" spans="1:14" ht="12.95" customHeight="1" x14ac:dyDescent="0.25">
      <c r="A7079" s="60" t="str">
        <f t="shared" si="225"/>
        <v>mar-18</v>
      </c>
      <c r="B7079" s="61">
        <v>43172</v>
      </c>
      <c r="C7079" s="47">
        <v>46</v>
      </c>
      <c r="D7079" s="63"/>
      <c r="E7079" s="64"/>
      <c r="F7079" s="65" t="s">
        <v>301</v>
      </c>
      <c r="G7079" s="66">
        <v>1.95</v>
      </c>
      <c r="H7079" s="67">
        <v>60.105792000000001</v>
      </c>
      <c r="I7079" s="216">
        <v>117.206295</v>
      </c>
      <c r="J7079" s="86">
        <v>31.163599999999999</v>
      </c>
      <c r="K7079" s="129">
        <f t="shared" si="227"/>
        <v>3.7609998523918931</v>
      </c>
      <c r="L7079" s="60" t="str">
        <f>IFERROR(VLOOKUP(C7079,Planning!$C$6:$H$705,3,FALSE),"")</f>
        <v>Davide Berruto/Hayes Valley</v>
      </c>
      <c r="M7079" s="60" t="str">
        <f>IFERROR(VLOOKUP(C7079,Planning!$C$6:$H$705,5,FALSE),"")</f>
        <v>HV-02 Side Table</v>
      </c>
      <c r="N7079" s="800" t="str">
        <f t="shared" si="226"/>
        <v>marzo</v>
      </c>
    </row>
    <row r="7080" spans="1:14" ht="12.95" customHeight="1" x14ac:dyDescent="0.25">
      <c r="A7080" s="60" t="str">
        <f t="shared" si="225"/>
        <v>mar-18</v>
      </c>
      <c r="B7080" s="61">
        <v>43172</v>
      </c>
      <c r="C7080" s="47">
        <v>46</v>
      </c>
      <c r="D7080" s="63"/>
      <c r="E7080" s="64"/>
      <c r="F7080" s="65" t="s">
        <v>838</v>
      </c>
      <c r="G7080" s="66">
        <v>36</v>
      </c>
      <c r="H7080" s="67">
        <v>33.455677000000001</v>
      </c>
      <c r="I7080" s="216">
        <v>1204.4043650000001</v>
      </c>
      <c r="J7080" s="86">
        <v>31.163599999999999</v>
      </c>
      <c r="K7080" s="129">
        <f t="shared" si="227"/>
        <v>38.647793098358349</v>
      </c>
      <c r="L7080" s="60" t="str">
        <f>IFERROR(VLOOKUP(C7080,Planning!$C$6:$H$705,3,FALSE),"")</f>
        <v>Davide Berruto/Hayes Valley</v>
      </c>
      <c r="M7080" s="60" t="str">
        <f>IFERROR(VLOOKUP(C7080,Planning!$C$6:$H$705,5,FALSE),"")</f>
        <v>HV-02 Side Table</v>
      </c>
      <c r="N7080" s="800" t="str">
        <f t="shared" si="226"/>
        <v>marzo</v>
      </c>
    </row>
    <row r="7081" spans="1:14" ht="12.95" customHeight="1" x14ac:dyDescent="0.25">
      <c r="A7081" s="60" t="str">
        <f t="shared" si="225"/>
        <v>mar-18</v>
      </c>
      <c r="B7081" s="61">
        <v>43172</v>
      </c>
      <c r="C7081" s="47">
        <v>46</v>
      </c>
      <c r="D7081" s="63"/>
      <c r="E7081" s="64"/>
      <c r="F7081" s="65" t="s">
        <v>301</v>
      </c>
      <c r="G7081" s="66">
        <v>1.36</v>
      </c>
      <c r="H7081" s="67">
        <v>60.105792000000001</v>
      </c>
      <c r="I7081" s="216">
        <v>81.743876999999998</v>
      </c>
      <c r="J7081" s="86">
        <v>31.163599999999999</v>
      </c>
      <c r="K7081" s="129">
        <f t="shared" si="227"/>
        <v>2.6230562900306769</v>
      </c>
      <c r="L7081" s="60" t="str">
        <f>IFERROR(VLOOKUP(C7081,Planning!$C$6:$H$705,3,FALSE),"")</f>
        <v>Davide Berruto/Hayes Valley</v>
      </c>
      <c r="M7081" s="60" t="str">
        <f>IFERROR(VLOOKUP(C7081,Planning!$C$6:$H$705,5,FALSE),"")</f>
        <v>HV-02 Side Table</v>
      </c>
      <c r="N7081" s="800" t="str">
        <f t="shared" si="226"/>
        <v>marzo</v>
      </c>
    </row>
    <row r="7082" spans="1:14" ht="12.95" customHeight="1" x14ac:dyDescent="0.25">
      <c r="A7082" s="60" t="str">
        <f t="shared" si="225"/>
        <v>mar-18</v>
      </c>
      <c r="B7082" s="61">
        <v>43172</v>
      </c>
      <c r="C7082" s="47">
        <v>48</v>
      </c>
      <c r="D7082" s="63"/>
      <c r="E7082" s="64"/>
      <c r="F7082" s="65" t="s">
        <v>380</v>
      </c>
      <c r="G7082" s="66">
        <v>20</v>
      </c>
      <c r="H7082" s="67">
        <v>0.68488499999999997</v>
      </c>
      <c r="I7082" s="216">
        <v>13.697692999999999</v>
      </c>
      <c r="J7082" s="86">
        <v>31.163599999999999</v>
      </c>
      <c r="K7082" s="129">
        <f t="shared" si="227"/>
        <v>0.43954142011834318</v>
      </c>
      <c r="L7082" s="60" t="str">
        <f>IFERROR(VLOOKUP(C7082,Planning!$C$6:$H$705,3,FALSE),"")</f>
        <v>Davide Berruto/Hayes Valley</v>
      </c>
      <c r="M7082" s="60" t="str">
        <f>IFERROR(VLOOKUP(C7082,Planning!$C$6:$H$705,5,FALSE),"")</f>
        <v xml:space="preserve">HV-03 Single End Table </v>
      </c>
      <c r="N7082" s="800" t="str">
        <f t="shared" si="226"/>
        <v>marzo</v>
      </c>
    </row>
    <row r="7083" spans="1:14" ht="12.95" customHeight="1" x14ac:dyDescent="0.25">
      <c r="A7083" s="60" t="str">
        <f t="shared" si="225"/>
        <v>mar-18</v>
      </c>
      <c r="B7083" s="61">
        <v>43172</v>
      </c>
      <c r="C7083" s="47">
        <v>48</v>
      </c>
      <c r="D7083" s="63"/>
      <c r="E7083" s="64"/>
      <c r="F7083" s="65" t="s">
        <v>39</v>
      </c>
      <c r="G7083" s="66">
        <v>16</v>
      </c>
      <c r="H7083" s="67">
        <v>0.76829800000000004</v>
      </c>
      <c r="I7083" s="216">
        <v>12.292767</v>
      </c>
      <c r="J7083" s="86">
        <v>31.163599999999999</v>
      </c>
      <c r="K7083" s="129">
        <f t="shared" si="227"/>
        <v>0.39445914464310927</v>
      </c>
      <c r="L7083" s="60" t="str">
        <f>IFERROR(VLOOKUP(C7083,Planning!$C$6:$H$705,3,FALSE),"")</f>
        <v>Davide Berruto/Hayes Valley</v>
      </c>
      <c r="M7083" s="60" t="str">
        <f>IFERROR(VLOOKUP(C7083,Planning!$C$6:$H$705,5,FALSE),"")</f>
        <v xml:space="preserve">HV-03 Single End Table </v>
      </c>
      <c r="N7083" s="800" t="str">
        <f t="shared" si="226"/>
        <v>marzo</v>
      </c>
    </row>
    <row r="7084" spans="1:14" ht="12.95" customHeight="1" x14ac:dyDescent="0.25">
      <c r="A7084" s="60" t="str">
        <f t="shared" si="225"/>
        <v>mar-18</v>
      </c>
      <c r="B7084" s="61">
        <v>43172</v>
      </c>
      <c r="C7084" s="47">
        <v>48</v>
      </c>
      <c r="D7084" s="63"/>
      <c r="E7084" s="64"/>
      <c r="F7084" s="65" t="s">
        <v>301</v>
      </c>
      <c r="G7084" s="66">
        <v>2.12</v>
      </c>
      <c r="H7084" s="67">
        <v>60.105792000000001</v>
      </c>
      <c r="I7084" s="216">
        <v>127.424279</v>
      </c>
      <c r="J7084" s="86">
        <v>31.163599999999999</v>
      </c>
      <c r="K7084" s="129">
        <f t="shared" si="227"/>
        <v>4.0888818685902786</v>
      </c>
      <c r="L7084" s="60" t="str">
        <f>IFERROR(VLOOKUP(C7084,Planning!$C$6:$H$705,3,FALSE),"")</f>
        <v>Davide Berruto/Hayes Valley</v>
      </c>
      <c r="M7084" s="60" t="str">
        <f>IFERROR(VLOOKUP(C7084,Planning!$C$6:$H$705,5,FALSE),"")</f>
        <v xml:space="preserve">HV-03 Single End Table </v>
      </c>
      <c r="N7084" s="800" t="str">
        <f t="shared" si="226"/>
        <v>marzo</v>
      </c>
    </row>
    <row r="7085" spans="1:14" ht="12.95" customHeight="1" x14ac:dyDescent="0.25">
      <c r="A7085" s="60" t="str">
        <f t="shared" si="225"/>
        <v>mar-18</v>
      </c>
      <c r="B7085" s="61">
        <v>43172</v>
      </c>
      <c r="C7085" s="47">
        <v>47</v>
      </c>
      <c r="D7085" s="63"/>
      <c r="E7085" s="64"/>
      <c r="F7085" s="65" t="s">
        <v>301</v>
      </c>
      <c r="G7085" s="66">
        <v>-3.48</v>
      </c>
      <c r="H7085" s="67">
        <v>60.105792000000001</v>
      </c>
      <c r="I7085" s="216">
        <v>-209.16815600000001</v>
      </c>
      <c r="J7085" s="86">
        <v>31.163599999999999</v>
      </c>
      <c r="K7085" s="129">
        <f t="shared" si="227"/>
        <v>-6.7119381586209554</v>
      </c>
      <c r="L7085" s="60" t="str">
        <f>IFERROR(VLOOKUP(C7085,Planning!$C$6:$H$705,3,FALSE),"")</f>
        <v>Davide Berruto/Hayes Valley</v>
      </c>
      <c r="M7085" s="60" t="str">
        <f>IFERROR(VLOOKUP(C7085,Planning!$C$6:$H$705,5,FALSE),"")</f>
        <v>HV-04 Coffee Table</v>
      </c>
      <c r="N7085" s="800" t="str">
        <f t="shared" si="226"/>
        <v>marzo</v>
      </c>
    </row>
    <row r="7086" spans="1:14" ht="12.95" customHeight="1" x14ac:dyDescent="0.25">
      <c r="A7086" s="60" t="str">
        <f t="shared" si="225"/>
        <v>mar-18</v>
      </c>
      <c r="B7086" s="61">
        <v>43173</v>
      </c>
      <c r="C7086" s="47">
        <v>49</v>
      </c>
      <c r="D7086" s="63"/>
      <c r="E7086" s="64"/>
      <c r="F7086" s="65" t="s">
        <v>77</v>
      </c>
      <c r="G7086" s="66">
        <v>8</v>
      </c>
      <c r="H7086" s="67">
        <v>1.830776</v>
      </c>
      <c r="I7086" s="216">
        <v>14.646205</v>
      </c>
      <c r="J7086" s="86">
        <v>31.163599999999999</v>
      </c>
      <c r="K7086" s="129">
        <f t="shared" si="227"/>
        <v>0.46997795505012258</v>
      </c>
      <c r="L7086" s="60" t="str">
        <f>IFERROR(VLOOKUP(C7086,Planning!$C$6:$H$705,3,FALSE),"")</f>
        <v>Davide Berruto/Hayes Valley</v>
      </c>
      <c r="M7086" s="60" t="str">
        <f>IFERROR(VLOOKUP(C7086,Planning!$C$6:$H$705,5,FALSE),"")</f>
        <v>HV-05 Dining Bench</v>
      </c>
      <c r="N7086" s="800" t="str">
        <f t="shared" si="226"/>
        <v>marzo</v>
      </c>
    </row>
    <row r="7087" spans="1:14" ht="12.95" customHeight="1" x14ac:dyDescent="0.25">
      <c r="A7087" s="60" t="str">
        <f t="shared" si="225"/>
        <v>mar-18</v>
      </c>
      <c r="B7087" s="61">
        <v>43173</v>
      </c>
      <c r="C7087" s="47">
        <v>49</v>
      </c>
      <c r="D7087" s="63"/>
      <c r="E7087" s="64"/>
      <c r="F7087" s="65" t="s">
        <v>2074</v>
      </c>
      <c r="G7087" s="66">
        <v>12</v>
      </c>
      <c r="H7087" s="67">
        <v>3.8103950000000002</v>
      </c>
      <c r="I7087" s="216">
        <v>45.724742999999997</v>
      </c>
      <c r="J7087" s="86">
        <v>31.163599999999999</v>
      </c>
      <c r="K7087" s="129">
        <f t="shared" si="227"/>
        <v>1.4672484244439024</v>
      </c>
      <c r="L7087" s="60" t="str">
        <f>IFERROR(VLOOKUP(C7087,Planning!$C$6:$H$705,3,FALSE),"")</f>
        <v>Davide Berruto/Hayes Valley</v>
      </c>
      <c r="M7087" s="60" t="str">
        <f>IFERROR(VLOOKUP(C7087,Planning!$C$6:$H$705,5,FALSE),"")</f>
        <v>HV-05 Dining Bench</v>
      </c>
      <c r="N7087" s="800" t="str">
        <f t="shared" si="226"/>
        <v>marzo</v>
      </c>
    </row>
    <row r="7088" spans="1:14" ht="12.95" customHeight="1" x14ac:dyDescent="0.25">
      <c r="A7088" s="60" t="str">
        <f t="shared" si="225"/>
        <v>mar-18</v>
      </c>
      <c r="B7088" s="61">
        <v>43173</v>
      </c>
      <c r="C7088" s="47">
        <v>49</v>
      </c>
      <c r="D7088" s="63"/>
      <c r="E7088" s="64"/>
      <c r="F7088" s="65" t="s">
        <v>380</v>
      </c>
      <c r="G7088" s="66">
        <v>52</v>
      </c>
      <c r="H7088" s="67">
        <v>0.68488499999999997</v>
      </c>
      <c r="I7088" s="216">
        <v>35.614001999999999</v>
      </c>
      <c r="J7088" s="86">
        <v>31.163599999999999</v>
      </c>
      <c r="K7088" s="129">
        <f t="shared" si="227"/>
        <v>1.1428076987254361</v>
      </c>
      <c r="L7088" s="60" t="str">
        <f>IFERROR(VLOOKUP(C7088,Planning!$C$6:$H$705,3,FALSE),"")</f>
        <v>Davide Berruto/Hayes Valley</v>
      </c>
      <c r="M7088" s="60" t="str">
        <f>IFERROR(VLOOKUP(C7088,Planning!$C$6:$H$705,5,FALSE),"")</f>
        <v>HV-05 Dining Bench</v>
      </c>
      <c r="N7088" s="800" t="str">
        <f t="shared" si="226"/>
        <v>marzo</v>
      </c>
    </row>
    <row r="7089" spans="1:14" ht="12.95" customHeight="1" x14ac:dyDescent="0.25">
      <c r="A7089" s="60" t="str">
        <f t="shared" si="225"/>
        <v>mar-18</v>
      </c>
      <c r="B7089" s="61">
        <v>43173</v>
      </c>
      <c r="C7089" s="47">
        <v>49</v>
      </c>
      <c r="D7089" s="63"/>
      <c r="E7089" s="64"/>
      <c r="F7089" s="65" t="s">
        <v>849</v>
      </c>
      <c r="G7089" s="66">
        <v>6</v>
      </c>
      <c r="H7089" s="67">
        <v>85.756659999999997</v>
      </c>
      <c r="I7089" s="216">
        <v>514.53995999999995</v>
      </c>
      <c r="J7089" s="86">
        <v>31.163599999999999</v>
      </c>
      <c r="K7089" s="129">
        <f t="shared" si="227"/>
        <v>16.510928134105171</v>
      </c>
      <c r="L7089" s="60" t="str">
        <f>IFERROR(VLOOKUP(C7089,Planning!$C$6:$H$705,3,FALSE),"")</f>
        <v>Davide Berruto/Hayes Valley</v>
      </c>
      <c r="M7089" s="60" t="str">
        <f>IFERROR(VLOOKUP(C7089,Planning!$C$6:$H$705,5,FALSE),"")</f>
        <v>HV-05 Dining Bench</v>
      </c>
      <c r="N7089" s="800" t="str">
        <f t="shared" si="226"/>
        <v>marzo</v>
      </c>
    </row>
    <row r="7090" spans="1:14" ht="12.95" customHeight="1" x14ac:dyDescent="0.25">
      <c r="A7090" s="60" t="str">
        <f t="shared" si="225"/>
        <v>mar-18</v>
      </c>
      <c r="B7090" s="61">
        <v>43173</v>
      </c>
      <c r="C7090" s="47">
        <v>46</v>
      </c>
      <c r="D7090" s="63"/>
      <c r="E7090" s="64"/>
      <c r="F7090" s="65" t="s">
        <v>301</v>
      </c>
      <c r="G7090" s="66">
        <v>1.25</v>
      </c>
      <c r="H7090" s="67">
        <v>60.105792000000001</v>
      </c>
      <c r="I7090" s="216">
        <v>75.132239999999996</v>
      </c>
      <c r="J7090" s="86">
        <v>31.163599999999999</v>
      </c>
      <c r="K7090" s="129">
        <f t="shared" si="227"/>
        <v>2.4108973289350395</v>
      </c>
      <c r="L7090" s="60" t="str">
        <f>IFERROR(VLOOKUP(C7090,Planning!$C$6:$H$705,3,FALSE),"")</f>
        <v>Davide Berruto/Hayes Valley</v>
      </c>
      <c r="M7090" s="60" t="str">
        <f>IFERROR(VLOOKUP(C7090,Planning!$C$6:$H$705,5,FALSE),"")</f>
        <v>HV-02 Side Table</v>
      </c>
      <c r="N7090" s="800" t="str">
        <f t="shared" si="226"/>
        <v>marzo</v>
      </c>
    </row>
    <row r="7091" spans="1:14" ht="12.95" customHeight="1" x14ac:dyDescent="0.25">
      <c r="A7091" s="60" t="str">
        <f t="shared" si="225"/>
        <v>mar-18</v>
      </c>
      <c r="B7091" s="61">
        <v>43173</v>
      </c>
      <c r="C7091" s="47">
        <v>370</v>
      </c>
      <c r="D7091" s="63"/>
      <c r="E7091" s="64"/>
      <c r="F7091" s="65" t="s">
        <v>77</v>
      </c>
      <c r="G7091" s="66">
        <v>8</v>
      </c>
      <c r="H7091" s="67">
        <v>1.830776</v>
      </c>
      <c r="I7091" s="216">
        <v>14.646205</v>
      </c>
      <c r="J7091" s="86">
        <v>31.163599999999999</v>
      </c>
      <c r="K7091" s="129">
        <f t="shared" si="227"/>
        <v>0.46997795505012258</v>
      </c>
      <c r="L7091" s="60" t="str">
        <f>IFERROR(VLOOKUP(C7091,Planning!$C$6:$H$705,3,FALSE),"")</f>
        <v>Holler</v>
      </c>
      <c r="M7091" s="60" t="str">
        <f>IFERROR(VLOOKUP(C7091,Planning!$C$6:$H$705,5,FALSE),"")</f>
        <v>TB-15 Coffee Table tiered nest table</v>
      </c>
      <c r="N7091" s="800" t="str">
        <f t="shared" si="226"/>
        <v>marzo</v>
      </c>
    </row>
    <row r="7092" spans="1:14" ht="12.95" customHeight="1" x14ac:dyDescent="0.25">
      <c r="A7092" s="60" t="str">
        <f t="shared" si="225"/>
        <v>mar-18</v>
      </c>
      <c r="B7092" s="61">
        <v>43174</v>
      </c>
      <c r="C7092" s="47">
        <v>49</v>
      </c>
      <c r="D7092" s="63"/>
      <c r="E7092" s="64"/>
      <c r="F7092" s="65" t="s">
        <v>849</v>
      </c>
      <c r="G7092" s="66">
        <v>6</v>
      </c>
      <c r="H7092" s="67">
        <v>83.083332999999996</v>
      </c>
      <c r="I7092" s="216">
        <v>498.49999800000001</v>
      </c>
      <c r="J7092" s="86">
        <v>31.163599999999999</v>
      </c>
      <c r="K7092" s="129">
        <f t="shared" si="227"/>
        <v>15.9962263024811</v>
      </c>
      <c r="L7092" s="60" t="str">
        <f>IFERROR(VLOOKUP(C7092,Planning!$C$6:$H$705,3,FALSE),"")</f>
        <v>Davide Berruto/Hayes Valley</v>
      </c>
      <c r="M7092" s="60" t="str">
        <f>IFERROR(VLOOKUP(C7092,Planning!$C$6:$H$705,5,FALSE),"")</f>
        <v>HV-05 Dining Bench</v>
      </c>
      <c r="N7092" s="800" t="str">
        <f t="shared" si="226"/>
        <v>marzo</v>
      </c>
    </row>
    <row r="7093" spans="1:14" ht="12.95" customHeight="1" x14ac:dyDescent="0.25">
      <c r="A7093" s="60" t="str">
        <f t="shared" si="225"/>
        <v>mar-18</v>
      </c>
      <c r="B7093" s="61">
        <v>43175</v>
      </c>
      <c r="C7093" s="47">
        <v>56</v>
      </c>
      <c r="D7093" s="63"/>
      <c r="E7093" s="64"/>
      <c r="F7093" s="65" t="s">
        <v>77</v>
      </c>
      <c r="G7093" s="66">
        <v>85</v>
      </c>
      <c r="H7093" s="67">
        <v>1.830776</v>
      </c>
      <c r="I7093" s="216">
        <v>155.61593099999999</v>
      </c>
      <c r="J7093" s="86">
        <v>31.163599999999999</v>
      </c>
      <c r="K7093" s="129">
        <f t="shared" si="227"/>
        <v>4.9935158646626192</v>
      </c>
      <c r="L7093" s="60" t="str">
        <f>IFERROR(VLOOKUP(C7093,Planning!$C$6:$H$705,3,FALSE),"")</f>
        <v>Maderas Collective</v>
      </c>
      <c r="M7093" s="60" t="str">
        <f>IFERROR(VLOOKUP(C7093,Planning!$C$6:$H$705,5,FALSE),"")</f>
        <v xml:space="preserve">Reutilizacion de piezas de Sillas Leon </v>
      </c>
      <c r="N7093" s="800" t="str">
        <f t="shared" si="226"/>
        <v>marzo</v>
      </c>
    </row>
    <row r="7094" spans="1:14" ht="12.95" customHeight="1" x14ac:dyDescent="0.25">
      <c r="A7094" s="60" t="str">
        <f t="shared" si="225"/>
        <v>mar-18</v>
      </c>
      <c r="B7094" s="61">
        <v>43175</v>
      </c>
      <c r="C7094" s="47">
        <v>56</v>
      </c>
      <c r="D7094" s="63"/>
      <c r="E7094" s="64"/>
      <c r="F7094" s="65" t="s">
        <v>343</v>
      </c>
      <c r="G7094" s="66">
        <v>200</v>
      </c>
      <c r="H7094" s="67">
        <v>0.55755699999999997</v>
      </c>
      <c r="I7094" s="216">
        <v>111.511396</v>
      </c>
      <c r="J7094" s="86">
        <v>31.163599999999999</v>
      </c>
      <c r="K7094" s="129">
        <f t="shared" si="227"/>
        <v>3.5782578392740252</v>
      </c>
      <c r="L7094" s="60" t="str">
        <f>IFERROR(VLOOKUP(C7094,Planning!$C$6:$H$705,3,FALSE),"")</f>
        <v>Maderas Collective</v>
      </c>
      <c r="M7094" s="60" t="str">
        <f>IFERROR(VLOOKUP(C7094,Planning!$C$6:$H$705,5,FALSE),"")</f>
        <v xml:space="preserve">Reutilizacion de piezas de Sillas Leon </v>
      </c>
      <c r="N7094" s="800" t="str">
        <f t="shared" si="226"/>
        <v>marzo</v>
      </c>
    </row>
    <row r="7095" spans="1:14" ht="12.95" customHeight="1" x14ac:dyDescent="0.25">
      <c r="A7095" s="60" t="str">
        <f t="shared" si="225"/>
        <v>mar-18</v>
      </c>
      <c r="B7095" s="61">
        <v>43175</v>
      </c>
      <c r="C7095" s="47">
        <v>56</v>
      </c>
      <c r="D7095" s="63"/>
      <c r="E7095" s="64"/>
      <c r="F7095" s="65" t="s">
        <v>330</v>
      </c>
      <c r="G7095" s="66">
        <v>500</v>
      </c>
      <c r="H7095" s="67">
        <v>0.168216</v>
      </c>
      <c r="I7095" s="216">
        <v>84.107919999999993</v>
      </c>
      <c r="J7095" s="86">
        <v>31.163599999999999</v>
      </c>
      <c r="K7095" s="129">
        <f t="shared" si="227"/>
        <v>2.6989154013015182</v>
      </c>
      <c r="L7095" s="60" t="str">
        <f>IFERROR(VLOOKUP(C7095,Planning!$C$6:$H$705,3,FALSE),"")</f>
        <v>Maderas Collective</v>
      </c>
      <c r="M7095" s="60" t="str">
        <f>IFERROR(VLOOKUP(C7095,Planning!$C$6:$H$705,5,FALSE),"")</f>
        <v xml:space="preserve">Reutilizacion de piezas de Sillas Leon </v>
      </c>
      <c r="N7095" s="800" t="str">
        <f t="shared" si="226"/>
        <v>marzo</v>
      </c>
    </row>
    <row r="7096" spans="1:14" ht="12.95" customHeight="1" x14ac:dyDescent="0.25">
      <c r="A7096" s="60" t="str">
        <f>TEXT(B7096,"mmm-aa")</f>
        <v>mar-18</v>
      </c>
      <c r="B7096" s="61">
        <v>43175</v>
      </c>
      <c r="C7096" s="47">
        <v>48</v>
      </c>
      <c r="D7096" s="63"/>
      <c r="E7096" s="64"/>
      <c r="F7096" s="65" t="s">
        <v>165</v>
      </c>
      <c r="G7096" s="66">
        <v>100</v>
      </c>
      <c r="H7096" s="67">
        <v>0.133525</v>
      </c>
      <c r="I7096" s="216">
        <v>13.352452</v>
      </c>
      <c r="J7096" s="86">
        <v>31.163599999999999</v>
      </c>
      <c r="K7096" s="129">
        <f>IFERROR(I7096/J7096,0)</f>
        <v>0.42846307872004519</v>
      </c>
      <c r="L7096" s="60" t="str">
        <f>IFERROR(VLOOKUP(C7096,Planning!$C$6:$H$705,3,FALSE),"")</f>
        <v>Davide Berruto/Hayes Valley</v>
      </c>
      <c r="M7096" s="60" t="str">
        <f>IFERROR(VLOOKUP(C7096,Planning!$C$6:$H$705,5,FALSE),"")</f>
        <v xml:space="preserve">HV-03 Single End Table </v>
      </c>
      <c r="N7096" s="800" t="str">
        <f t="shared" si="226"/>
        <v>marzo</v>
      </c>
    </row>
    <row r="7097" spans="1:14" ht="12.95" customHeight="1" x14ac:dyDescent="0.25">
      <c r="A7097" s="60" t="str">
        <f t="shared" ref="A7097:A7139" si="228">TEXT(B7097,"mmm-aa")</f>
        <v>mar-18</v>
      </c>
      <c r="B7097" s="61">
        <v>43178</v>
      </c>
      <c r="C7097" s="47">
        <v>46</v>
      </c>
      <c r="D7097" s="63"/>
      <c r="E7097" s="64"/>
      <c r="F7097" s="65" t="s">
        <v>599</v>
      </c>
      <c r="G7097" s="66">
        <v>36</v>
      </c>
      <c r="H7097" s="67">
        <v>0.14399999999999999</v>
      </c>
      <c r="I7097" s="216">
        <v>5.1840000000000002</v>
      </c>
      <c r="J7097" s="86">
        <v>31.163599999999999</v>
      </c>
      <c r="K7097" s="129">
        <f t="shared" ref="K7097:K7139" si="229">IFERROR(I7097/J7097,0)</f>
        <v>0.16634791872569279</v>
      </c>
      <c r="L7097" s="60" t="str">
        <f>IFERROR(VLOOKUP(C7097,Planning!$C$6:$H$705,3,FALSE),"")</f>
        <v>Davide Berruto/Hayes Valley</v>
      </c>
      <c r="M7097" s="60" t="str">
        <f>IFERROR(VLOOKUP(C7097,Planning!$C$6:$H$705,5,FALSE),"")</f>
        <v>HV-02 Side Table</v>
      </c>
      <c r="N7097" s="800" t="str">
        <f t="shared" si="226"/>
        <v>marzo</v>
      </c>
    </row>
    <row r="7098" spans="1:14" ht="12.95" customHeight="1" x14ac:dyDescent="0.25">
      <c r="A7098" s="60" t="str">
        <f t="shared" si="228"/>
        <v>mar-18</v>
      </c>
      <c r="B7098" s="61">
        <v>43178</v>
      </c>
      <c r="C7098" s="47">
        <v>45</v>
      </c>
      <c r="D7098" s="63"/>
      <c r="E7098" s="64"/>
      <c r="F7098" s="65" t="s">
        <v>39</v>
      </c>
      <c r="G7098" s="66">
        <v>12</v>
      </c>
      <c r="H7098" s="67">
        <v>0.76829800000000004</v>
      </c>
      <c r="I7098" s="216">
        <v>9.2195750000000007</v>
      </c>
      <c r="J7098" s="86">
        <v>31.163599999999999</v>
      </c>
      <c r="K7098" s="129">
        <f t="shared" si="229"/>
        <v>0.29584435046015228</v>
      </c>
      <c r="L7098" s="60" t="str">
        <f>IFERROR(VLOOKUP(C7098,Planning!$C$6:$H$705,3,FALSE),"")</f>
        <v>Davide Berruto/Hayes Valley</v>
      </c>
      <c r="M7098" s="60" t="str">
        <f>IFERROR(VLOOKUP(C7098,Planning!$C$6:$H$705,5,FALSE),"")</f>
        <v>HV-01 Bench with cushions</v>
      </c>
      <c r="N7098" s="800" t="str">
        <f t="shared" si="226"/>
        <v>marzo</v>
      </c>
    </row>
    <row r="7099" spans="1:14" ht="12.95" customHeight="1" x14ac:dyDescent="0.25">
      <c r="A7099" s="60" t="str">
        <f t="shared" si="228"/>
        <v>mar-18</v>
      </c>
      <c r="B7099" s="61">
        <v>43178</v>
      </c>
      <c r="C7099" s="47">
        <v>45</v>
      </c>
      <c r="D7099" s="63"/>
      <c r="E7099" s="64"/>
      <c r="F7099" s="65" t="s">
        <v>380</v>
      </c>
      <c r="G7099" s="66">
        <v>12</v>
      </c>
      <c r="H7099" s="67">
        <v>0.68488499999999997</v>
      </c>
      <c r="I7099" s="216">
        <v>8.2186160000000008</v>
      </c>
      <c r="J7099" s="86">
        <v>31.163599999999999</v>
      </c>
      <c r="K7099" s="129">
        <f t="shared" si="229"/>
        <v>0.26372485848874971</v>
      </c>
      <c r="L7099" s="60" t="str">
        <f>IFERROR(VLOOKUP(C7099,Planning!$C$6:$H$705,3,FALSE),"")</f>
        <v>Davide Berruto/Hayes Valley</v>
      </c>
      <c r="M7099" s="60" t="str">
        <f>IFERROR(VLOOKUP(C7099,Planning!$C$6:$H$705,5,FALSE),"")</f>
        <v>HV-01 Bench with cushions</v>
      </c>
      <c r="N7099" s="800" t="str">
        <f t="shared" si="226"/>
        <v>marzo</v>
      </c>
    </row>
    <row r="7100" spans="1:14" ht="12.95" customHeight="1" x14ac:dyDescent="0.25">
      <c r="A7100" s="60" t="str">
        <f t="shared" si="228"/>
        <v>mar-18</v>
      </c>
      <c r="B7100" s="61">
        <v>43178</v>
      </c>
      <c r="C7100" s="47">
        <v>45</v>
      </c>
      <c r="D7100" s="63"/>
      <c r="E7100" s="64"/>
      <c r="F7100" s="65" t="s">
        <v>352</v>
      </c>
      <c r="G7100" s="66">
        <v>4</v>
      </c>
      <c r="H7100" s="67">
        <v>2.2835860000000001</v>
      </c>
      <c r="I7100" s="216">
        <v>9.1343440000000005</v>
      </c>
      <c r="J7100" s="86">
        <v>31.163599999999999</v>
      </c>
      <c r="K7100" s="129">
        <f t="shared" si="229"/>
        <v>0.2931093968604398</v>
      </c>
      <c r="L7100" s="60" t="str">
        <f>IFERROR(VLOOKUP(C7100,Planning!$C$6:$H$705,3,FALSE),"")</f>
        <v>Davide Berruto/Hayes Valley</v>
      </c>
      <c r="M7100" s="60" t="str">
        <f>IFERROR(VLOOKUP(C7100,Planning!$C$6:$H$705,5,FALSE),"")</f>
        <v>HV-01 Bench with cushions</v>
      </c>
      <c r="N7100" s="800" t="str">
        <f t="shared" si="226"/>
        <v>marzo</v>
      </c>
    </row>
    <row r="7101" spans="1:14" ht="12.95" customHeight="1" x14ac:dyDescent="0.25">
      <c r="A7101" s="60" t="str">
        <f t="shared" si="228"/>
        <v>mar-18</v>
      </c>
      <c r="B7101" s="61">
        <v>43178</v>
      </c>
      <c r="C7101" s="47">
        <v>11</v>
      </c>
      <c r="D7101" s="63"/>
      <c r="E7101" s="64"/>
      <c r="F7101" s="65" t="s">
        <v>754</v>
      </c>
      <c r="G7101" s="66">
        <v>3</v>
      </c>
      <c r="H7101" s="67">
        <v>455.48520000000002</v>
      </c>
      <c r="I7101" s="216">
        <v>1366.46</v>
      </c>
      <c r="J7101" s="86">
        <v>31.163599999999999</v>
      </c>
      <c r="K7101" s="129">
        <f t="shared" si="229"/>
        <v>43.847950814411689</v>
      </c>
      <c r="L7101" s="60" t="str">
        <f>IFERROR(VLOOKUP(C7101,Planning!$C$6:$H$705,3,FALSE),"")</f>
        <v>Ojai Project</v>
      </c>
      <c r="M7101" s="60" t="str">
        <f>IFERROR(VLOOKUP(C7101,Planning!$C$6:$H$705,5,FALSE),"")</f>
        <v>OH-11 King bed</v>
      </c>
      <c r="N7101" s="800" t="str">
        <f t="shared" si="226"/>
        <v>marzo</v>
      </c>
    </row>
    <row r="7102" spans="1:14" ht="12.95" customHeight="1" x14ac:dyDescent="0.25">
      <c r="A7102" s="60" t="str">
        <f t="shared" si="228"/>
        <v>mar-18</v>
      </c>
      <c r="B7102" s="61">
        <v>43178</v>
      </c>
      <c r="C7102" s="47">
        <v>50</v>
      </c>
      <c r="D7102" s="63"/>
      <c r="E7102" s="64"/>
      <c r="F7102" s="65" t="s">
        <v>32</v>
      </c>
      <c r="G7102" s="66">
        <v>2</v>
      </c>
      <c r="H7102" s="67">
        <v>36.663719999999998</v>
      </c>
      <c r="I7102" s="216">
        <v>73.327439999999996</v>
      </c>
      <c r="J7102" s="86">
        <v>31.163599999999999</v>
      </c>
      <c r="K7102" s="129">
        <f t="shared" si="229"/>
        <v>2.3529836090823908</v>
      </c>
      <c r="L7102" s="60" t="str">
        <f>IFERROR(VLOOKUP(C7102,Planning!$C$6:$H$705,3,FALSE),"")</f>
        <v>Davide Berruto/Hayes Valley</v>
      </c>
      <c r="M7102" s="60" t="str">
        <f>IFERROR(VLOOKUP(C7102,Planning!$C$6:$H$705,5,FALSE),"")</f>
        <v>HV-06 Bed Side table</v>
      </c>
      <c r="N7102" s="800" t="str">
        <f t="shared" si="226"/>
        <v>marzo</v>
      </c>
    </row>
    <row r="7103" spans="1:14" ht="12.95" customHeight="1" x14ac:dyDescent="0.25">
      <c r="A7103" s="60" t="str">
        <f t="shared" si="228"/>
        <v>mar-18</v>
      </c>
      <c r="B7103" s="61">
        <v>43178</v>
      </c>
      <c r="C7103" s="47">
        <v>45</v>
      </c>
      <c r="D7103" s="63"/>
      <c r="E7103" s="64"/>
      <c r="F7103" s="65" t="s">
        <v>335</v>
      </c>
      <c r="G7103" s="66">
        <v>0.36</v>
      </c>
      <c r="H7103" s="67">
        <v>1323.82</v>
      </c>
      <c r="I7103" s="216">
        <v>476.5752</v>
      </c>
      <c r="J7103" s="86">
        <v>31.163599999999999</v>
      </c>
      <c r="K7103" s="129">
        <f t="shared" si="229"/>
        <v>15.292687622739351</v>
      </c>
      <c r="L7103" s="60" t="str">
        <f>IFERROR(VLOOKUP(C7103,Planning!$C$6:$H$705,3,FALSE),"")</f>
        <v>Davide Berruto/Hayes Valley</v>
      </c>
      <c r="M7103" s="60" t="str">
        <f>IFERROR(VLOOKUP(C7103,Planning!$C$6:$H$705,5,FALSE),"")</f>
        <v>HV-01 Bench with cushions</v>
      </c>
      <c r="N7103" s="800" t="str">
        <f t="shared" si="226"/>
        <v>marzo</v>
      </c>
    </row>
    <row r="7104" spans="1:14" ht="12.95" customHeight="1" x14ac:dyDescent="0.25">
      <c r="A7104" s="60" t="str">
        <f t="shared" si="228"/>
        <v>mar-18</v>
      </c>
      <c r="B7104" s="61">
        <v>43178</v>
      </c>
      <c r="C7104" s="47">
        <v>520</v>
      </c>
      <c r="D7104" s="63"/>
      <c r="E7104" s="64"/>
      <c r="F7104" s="65" t="s">
        <v>335</v>
      </c>
      <c r="G7104" s="66">
        <v>-0.26</v>
      </c>
      <c r="H7104" s="67">
        <v>1323.82</v>
      </c>
      <c r="I7104" s="216">
        <v>-344.19319999999999</v>
      </c>
      <c r="J7104" s="86">
        <v>31.163599999999999</v>
      </c>
      <c r="K7104" s="129">
        <f t="shared" si="229"/>
        <v>-11.044718838645085</v>
      </c>
      <c r="L7104" s="60" t="str">
        <f>IFERROR(VLOOKUP(C7104,Planning!$C$6:$H$705,3,FALSE),"")</f>
        <v>Food Hub NWA, LLC</v>
      </c>
      <c r="M7104" s="60" t="str">
        <f>IFERROR(VLOOKUP(C7104,Planning!$C$6:$H$705,5,FALSE),"")</f>
        <v>Picnic table</v>
      </c>
      <c r="N7104" s="800" t="str">
        <f t="shared" si="226"/>
        <v>marzo</v>
      </c>
    </row>
    <row r="7105" spans="1:14" ht="12.95" customHeight="1" x14ac:dyDescent="0.25">
      <c r="A7105" s="60" t="str">
        <f t="shared" si="228"/>
        <v>mar-18</v>
      </c>
      <c r="B7105" s="61">
        <v>43178</v>
      </c>
      <c r="C7105" s="47">
        <v>520</v>
      </c>
      <c r="D7105" s="63"/>
      <c r="E7105" s="64"/>
      <c r="F7105" s="65" t="s">
        <v>1976</v>
      </c>
      <c r="G7105" s="66">
        <v>-0.62</v>
      </c>
      <c r="H7105" s="67">
        <v>706.21666600000003</v>
      </c>
      <c r="I7105" s="216">
        <v>-437.854333</v>
      </c>
      <c r="J7105" s="86">
        <v>31.163599999999999</v>
      </c>
      <c r="K7105" s="129">
        <f t="shared" si="229"/>
        <v>-14.050184606399775</v>
      </c>
      <c r="L7105" s="60" t="str">
        <f>IFERROR(VLOOKUP(C7105,Planning!$C$6:$H$705,3,FALSE),"")</f>
        <v>Food Hub NWA, LLC</v>
      </c>
      <c r="M7105" s="60" t="str">
        <f>IFERROR(VLOOKUP(C7105,Planning!$C$6:$H$705,5,FALSE),"")</f>
        <v>Picnic table</v>
      </c>
      <c r="N7105" s="800" t="str">
        <f t="shared" si="226"/>
        <v>marzo</v>
      </c>
    </row>
    <row r="7106" spans="1:14" ht="12.95" customHeight="1" x14ac:dyDescent="0.25">
      <c r="A7106" s="60" t="str">
        <f t="shared" si="228"/>
        <v>mar-18</v>
      </c>
      <c r="B7106" s="61">
        <v>43178</v>
      </c>
      <c r="C7106" s="47">
        <v>11</v>
      </c>
      <c r="D7106" s="63"/>
      <c r="E7106" s="64"/>
      <c r="F7106" s="65" t="s">
        <v>390</v>
      </c>
      <c r="G7106" s="66">
        <v>-1</v>
      </c>
      <c r="H7106" s="67">
        <v>394.299868</v>
      </c>
      <c r="I7106" s="216">
        <v>-394.299868</v>
      </c>
      <c r="J7106" s="86">
        <v>31.163599999999999</v>
      </c>
      <c r="K7106" s="129">
        <f t="shared" si="229"/>
        <v>-12.652577622610995</v>
      </c>
      <c r="L7106" s="60" t="str">
        <f>IFERROR(VLOOKUP(C7106,Planning!$C$6:$H$705,3,FALSE),"")</f>
        <v>Ojai Project</v>
      </c>
      <c r="M7106" s="60" t="str">
        <f>IFERROR(VLOOKUP(C7106,Planning!$C$6:$H$705,5,FALSE),"")</f>
        <v>OH-11 King bed</v>
      </c>
      <c r="N7106" s="800" t="str">
        <f t="shared" si="226"/>
        <v>marzo</v>
      </c>
    </row>
    <row r="7107" spans="1:14" ht="12.95" customHeight="1" x14ac:dyDescent="0.25">
      <c r="A7107" s="60" t="str">
        <f t="shared" si="228"/>
        <v>mar-18</v>
      </c>
      <c r="B7107" s="61">
        <v>43178</v>
      </c>
      <c r="C7107" s="47">
        <v>11</v>
      </c>
      <c r="D7107" s="63"/>
      <c r="E7107" s="64"/>
      <c r="F7107" s="65" t="s">
        <v>358</v>
      </c>
      <c r="G7107" s="66">
        <v>-1</v>
      </c>
      <c r="H7107" s="67">
        <v>501.99816900000002</v>
      </c>
      <c r="I7107" s="216">
        <v>-501.99816900000002</v>
      </c>
      <c r="J7107" s="86">
        <v>31.163599999999999</v>
      </c>
      <c r="K7107" s="129">
        <f t="shared" si="229"/>
        <v>-16.108478128329207</v>
      </c>
      <c r="L7107" s="60" t="str">
        <f>IFERROR(VLOOKUP(C7107,Planning!$C$6:$H$705,3,FALSE),"")</f>
        <v>Ojai Project</v>
      </c>
      <c r="M7107" s="60" t="str">
        <f>IFERROR(VLOOKUP(C7107,Planning!$C$6:$H$705,5,FALSE),"")</f>
        <v>OH-11 King bed</v>
      </c>
      <c r="N7107" s="800" t="str">
        <f t="shared" si="226"/>
        <v>marzo</v>
      </c>
    </row>
    <row r="7108" spans="1:14" ht="12.95" customHeight="1" x14ac:dyDescent="0.25">
      <c r="A7108" s="60" t="str">
        <f t="shared" si="228"/>
        <v>mar-18</v>
      </c>
      <c r="B7108" s="61">
        <v>43178</v>
      </c>
      <c r="C7108" s="47">
        <v>11</v>
      </c>
      <c r="D7108" s="63"/>
      <c r="E7108" s="64"/>
      <c r="F7108" s="65" t="s">
        <v>317</v>
      </c>
      <c r="G7108" s="66">
        <v>-2</v>
      </c>
      <c r="H7108" s="67">
        <v>565.47</v>
      </c>
      <c r="I7108" s="216">
        <v>-1130.94</v>
      </c>
      <c r="J7108" s="86">
        <v>31.163599999999999</v>
      </c>
      <c r="K7108" s="129">
        <f t="shared" si="229"/>
        <v>-36.29041574144194</v>
      </c>
      <c r="L7108" s="60" t="str">
        <f>IFERROR(VLOOKUP(C7108,Planning!$C$6:$H$705,3,FALSE),"")</f>
        <v>Ojai Project</v>
      </c>
      <c r="M7108" s="60" t="str">
        <f>IFERROR(VLOOKUP(C7108,Planning!$C$6:$H$705,5,FALSE),"")</f>
        <v>OH-11 King bed</v>
      </c>
      <c r="N7108" s="800" t="str">
        <f t="shared" si="226"/>
        <v>marzo</v>
      </c>
    </row>
    <row r="7109" spans="1:14" ht="12.95" customHeight="1" x14ac:dyDescent="0.25">
      <c r="A7109" s="60" t="str">
        <f t="shared" si="228"/>
        <v>mar-18</v>
      </c>
      <c r="B7109" s="61">
        <v>43178</v>
      </c>
      <c r="C7109" s="47">
        <v>520</v>
      </c>
      <c r="D7109" s="63"/>
      <c r="E7109" s="64"/>
      <c r="F7109" s="65" t="s">
        <v>2094</v>
      </c>
      <c r="G7109" s="66">
        <v>-4.51</v>
      </c>
      <c r="H7109" s="67">
        <v>540.95500000000004</v>
      </c>
      <c r="I7109" s="216">
        <v>-2439.71</v>
      </c>
      <c r="J7109" s="86">
        <v>31.163599999999999</v>
      </c>
      <c r="K7109" s="129">
        <f t="shared" si="229"/>
        <v>-78.287168363090274</v>
      </c>
      <c r="L7109" s="60" t="str">
        <f>IFERROR(VLOOKUP(C7109,Planning!$C$6:$H$705,3,FALSE),"")</f>
        <v>Food Hub NWA, LLC</v>
      </c>
      <c r="M7109" s="60" t="str">
        <f>IFERROR(VLOOKUP(C7109,Planning!$C$6:$H$705,5,FALSE),"")</f>
        <v>Picnic table</v>
      </c>
      <c r="N7109" s="800" t="str">
        <f t="shared" si="226"/>
        <v>marzo</v>
      </c>
    </row>
    <row r="7110" spans="1:14" ht="12.95" customHeight="1" x14ac:dyDescent="0.25">
      <c r="A7110" s="60" t="str">
        <f t="shared" si="228"/>
        <v>mar-18</v>
      </c>
      <c r="B7110" s="61">
        <v>43178</v>
      </c>
      <c r="C7110" s="47">
        <v>520</v>
      </c>
      <c r="D7110" s="63"/>
      <c r="E7110" s="64"/>
      <c r="F7110" s="65" t="s">
        <v>1972</v>
      </c>
      <c r="G7110" s="66">
        <v>-4.79</v>
      </c>
      <c r="H7110" s="67">
        <v>242.55699999999999</v>
      </c>
      <c r="I7110" s="216">
        <v>-1161.8499999999999</v>
      </c>
      <c r="J7110" s="86">
        <v>31.163599999999999</v>
      </c>
      <c r="K7110" s="129">
        <f t="shared" si="229"/>
        <v>-37.282278042331434</v>
      </c>
      <c r="L7110" s="60" t="str">
        <f>IFERROR(VLOOKUP(C7110,Planning!$C$6:$H$705,3,FALSE),"")</f>
        <v>Food Hub NWA, LLC</v>
      </c>
      <c r="M7110" s="60" t="str">
        <f>IFERROR(VLOOKUP(C7110,Planning!$C$6:$H$705,5,FALSE),"")</f>
        <v>Picnic table</v>
      </c>
      <c r="N7110" s="800" t="str">
        <f t="shared" si="226"/>
        <v>marzo</v>
      </c>
    </row>
    <row r="7111" spans="1:14" ht="12.95" customHeight="1" x14ac:dyDescent="0.25">
      <c r="A7111" s="60" t="str">
        <f t="shared" si="228"/>
        <v>mar-18</v>
      </c>
      <c r="B7111" s="61">
        <v>43178</v>
      </c>
      <c r="C7111" s="47">
        <v>46</v>
      </c>
      <c r="D7111" s="63"/>
      <c r="E7111" s="64"/>
      <c r="F7111" s="65" t="s">
        <v>380</v>
      </c>
      <c r="G7111" s="66">
        <v>-36</v>
      </c>
      <c r="H7111" s="67">
        <v>0.68488499999999997</v>
      </c>
      <c r="I7111" s="216">
        <v>-24.655860000000001</v>
      </c>
      <c r="J7111" s="86">
        <v>31.163599999999999</v>
      </c>
      <c r="K7111" s="129">
        <f t="shared" si="229"/>
        <v>-0.79117496053087577</v>
      </c>
      <c r="L7111" s="60" t="str">
        <f>IFERROR(VLOOKUP(C7111,Planning!$C$6:$H$705,3,FALSE),"")</f>
        <v>Davide Berruto/Hayes Valley</v>
      </c>
      <c r="M7111" s="60" t="str">
        <f>IFERROR(VLOOKUP(C7111,Planning!$C$6:$H$705,5,FALSE),"")</f>
        <v>HV-02 Side Table</v>
      </c>
      <c r="N7111" s="800" t="str">
        <f t="shared" si="226"/>
        <v>marzo</v>
      </c>
    </row>
    <row r="7112" spans="1:14" ht="12.95" customHeight="1" x14ac:dyDescent="0.25">
      <c r="A7112" s="60" t="str">
        <f t="shared" si="228"/>
        <v>mar-18</v>
      </c>
      <c r="B7112" s="61">
        <v>43179</v>
      </c>
      <c r="C7112" s="47">
        <v>9</v>
      </c>
      <c r="D7112" s="63"/>
      <c r="E7112" s="64"/>
      <c r="F7112" s="65" t="s">
        <v>2095</v>
      </c>
      <c r="G7112" s="66">
        <v>1.5</v>
      </c>
      <c r="H7112" s="67">
        <v>32.826667</v>
      </c>
      <c r="I7112" s="216">
        <v>49.24</v>
      </c>
      <c r="J7112" s="86">
        <v>31.163599999999999</v>
      </c>
      <c r="K7112" s="129">
        <f t="shared" si="229"/>
        <v>1.5800485181429618</v>
      </c>
      <c r="L7112" s="60" t="str">
        <f>IFERROR(VLOOKUP(C7112,Planning!$C$6:$H$705,3,FALSE),"")</f>
        <v>Ojai Project</v>
      </c>
      <c r="M7112" s="60" t="str">
        <f>IFERROR(VLOOKUP(C7112,Planning!$C$6:$H$705,5,FALSE),"")</f>
        <v>OH-09 Live edge vanity (powder)</v>
      </c>
      <c r="N7112" s="800" t="str">
        <f t="shared" si="226"/>
        <v>marzo</v>
      </c>
    </row>
    <row r="7113" spans="1:14" ht="12.95" customHeight="1" x14ac:dyDescent="0.25">
      <c r="A7113" s="60" t="str">
        <f t="shared" si="228"/>
        <v>mar-18</v>
      </c>
      <c r="B7113" s="61">
        <v>43179</v>
      </c>
      <c r="C7113" s="47">
        <v>9</v>
      </c>
      <c r="D7113" s="63"/>
      <c r="E7113" s="64"/>
      <c r="F7113" s="65" t="s">
        <v>2096</v>
      </c>
      <c r="G7113" s="66">
        <v>4.9000000000000004</v>
      </c>
      <c r="H7113" s="67">
        <v>124.617547</v>
      </c>
      <c r="I7113" s="216">
        <v>610.62598000000003</v>
      </c>
      <c r="J7113" s="86">
        <v>31.163599999999999</v>
      </c>
      <c r="K7113" s="129">
        <f t="shared" si="229"/>
        <v>19.594205419142849</v>
      </c>
      <c r="L7113" s="60" t="str">
        <f>IFERROR(VLOOKUP(C7113,Planning!$C$6:$H$705,3,FALSE),"")</f>
        <v>Ojai Project</v>
      </c>
      <c r="M7113" s="60" t="str">
        <f>IFERROR(VLOOKUP(C7113,Planning!$C$6:$H$705,5,FALSE),"")</f>
        <v>OH-09 Live edge vanity (powder)</v>
      </c>
      <c r="N7113" s="800" t="str">
        <f t="shared" si="226"/>
        <v>marzo</v>
      </c>
    </row>
    <row r="7114" spans="1:14" ht="12.95" customHeight="1" x14ac:dyDescent="0.25">
      <c r="A7114" s="60" t="str">
        <f t="shared" si="228"/>
        <v>mar-18</v>
      </c>
      <c r="B7114" s="61">
        <v>43179</v>
      </c>
      <c r="C7114" s="47">
        <v>9</v>
      </c>
      <c r="D7114" s="63"/>
      <c r="E7114" s="64"/>
      <c r="F7114" s="65" t="s">
        <v>74</v>
      </c>
      <c r="G7114" s="66">
        <v>12</v>
      </c>
      <c r="H7114" s="67">
        <v>0.08</v>
      </c>
      <c r="I7114" s="216">
        <v>0.96</v>
      </c>
      <c r="J7114" s="86">
        <v>31.163599999999999</v>
      </c>
      <c r="K7114" s="129">
        <f t="shared" si="229"/>
        <v>3.0805170134387556E-2</v>
      </c>
      <c r="L7114" s="60" t="str">
        <f>IFERROR(VLOOKUP(C7114,Planning!$C$6:$H$705,3,FALSE),"")</f>
        <v>Ojai Project</v>
      </c>
      <c r="M7114" s="60" t="str">
        <f>IFERROR(VLOOKUP(C7114,Planning!$C$6:$H$705,5,FALSE),"")</f>
        <v>OH-09 Live edge vanity (powder)</v>
      </c>
      <c r="N7114" s="800" t="str">
        <f t="shared" si="226"/>
        <v>marzo</v>
      </c>
    </row>
    <row r="7115" spans="1:14" ht="12.95" customHeight="1" x14ac:dyDescent="0.25">
      <c r="A7115" s="60" t="str">
        <f t="shared" si="228"/>
        <v>mar-18</v>
      </c>
      <c r="B7115" s="61">
        <v>43179</v>
      </c>
      <c r="C7115" s="47">
        <v>28</v>
      </c>
      <c r="D7115" s="63"/>
      <c r="E7115" s="64"/>
      <c r="F7115" s="65" t="s">
        <v>53</v>
      </c>
      <c r="G7115" s="66">
        <v>50</v>
      </c>
      <c r="H7115" s="67">
        <v>0.34028599999999998</v>
      </c>
      <c r="I7115" s="216">
        <v>17.014317999999999</v>
      </c>
      <c r="J7115" s="86">
        <v>31.163599999999999</v>
      </c>
      <c r="K7115" s="129">
        <f t="shared" si="229"/>
        <v>0.54596766740684644</v>
      </c>
      <c r="L7115" s="60" t="str">
        <f>IFERROR(VLOOKUP(C7115,Planning!$C$6:$H$705,3,FALSE),"")</f>
        <v>Ojai Project</v>
      </c>
      <c r="M7115" s="60" t="str">
        <f>IFERROR(VLOOKUP(C7115,Planning!$C$6:$H$705,5,FALSE),"")</f>
        <v>OH-15 Kitchen table</v>
      </c>
      <c r="N7115" s="800" t="str">
        <f t="shared" si="226"/>
        <v>marzo</v>
      </c>
    </row>
    <row r="7116" spans="1:14" ht="12.95" customHeight="1" x14ac:dyDescent="0.25">
      <c r="A7116" s="60" t="str">
        <f t="shared" si="228"/>
        <v>mar-18</v>
      </c>
      <c r="B7116" s="61">
        <v>43179</v>
      </c>
      <c r="C7116" s="47">
        <v>28</v>
      </c>
      <c r="D7116" s="63"/>
      <c r="E7116" s="64"/>
      <c r="F7116" s="65" t="s">
        <v>74</v>
      </c>
      <c r="G7116" s="66">
        <v>50</v>
      </c>
      <c r="H7116" s="67">
        <v>0.08</v>
      </c>
      <c r="I7116" s="216">
        <v>4</v>
      </c>
      <c r="J7116" s="86">
        <v>31.163599999999999</v>
      </c>
      <c r="K7116" s="129">
        <f t="shared" si="229"/>
        <v>0.12835487555994815</v>
      </c>
      <c r="L7116" s="60" t="str">
        <f>IFERROR(VLOOKUP(C7116,Planning!$C$6:$H$705,3,FALSE),"")</f>
        <v>Ojai Project</v>
      </c>
      <c r="M7116" s="60" t="str">
        <f>IFERROR(VLOOKUP(C7116,Planning!$C$6:$H$705,5,FALSE),"")</f>
        <v>OH-15 Kitchen table</v>
      </c>
      <c r="N7116" s="800" t="str">
        <f t="shared" si="226"/>
        <v>marzo</v>
      </c>
    </row>
    <row r="7117" spans="1:14" ht="12.95" customHeight="1" x14ac:dyDescent="0.25">
      <c r="A7117" s="60" t="str">
        <f t="shared" si="228"/>
        <v>mar-18</v>
      </c>
      <c r="B7117" s="61">
        <v>43179</v>
      </c>
      <c r="C7117" s="47">
        <v>355</v>
      </c>
      <c r="D7117" s="63"/>
      <c r="E7117" s="64"/>
      <c r="F7117" s="65" t="s">
        <v>343</v>
      </c>
      <c r="G7117" s="66">
        <v>26</v>
      </c>
      <c r="H7117" s="67">
        <v>0.55755699999999997</v>
      </c>
      <c r="I7117" s="216">
        <v>14.496480999999999</v>
      </c>
      <c r="J7117" s="86">
        <v>31.163599999999999</v>
      </c>
      <c r="K7117" s="129">
        <f t="shared" si="229"/>
        <v>0.46517350370303817</v>
      </c>
      <c r="L7117" s="60" t="str">
        <f>IFERROR(VLOOKUP(C7117,Planning!$C$6:$H$705,3,FALSE),"")</f>
        <v>Holler</v>
      </c>
      <c r="M7117" s="60" t="str">
        <f>IFERROR(VLOOKUP(C7117,Planning!$C$6:$H$705,5,FALSE),"")</f>
        <v>TB-07 Custom Conference Table</v>
      </c>
      <c r="N7117" s="800" t="str">
        <f t="shared" si="226"/>
        <v>marzo</v>
      </c>
    </row>
    <row r="7118" spans="1:14" ht="12.95" customHeight="1" x14ac:dyDescent="0.25">
      <c r="A7118" s="60" t="str">
        <f t="shared" si="228"/>
        <v>mar-18</v>
      </c>
      <c r="B7118" s="61">
        <v>43179</v>
      </c>
      <c r="C7118" s="47">
        <v>541</v>
      </c>
      <c r="D7118" s="63"/>
      <c r="E7118" s="64"/>
      <c r="F7118" s="65" t="s">
        <v>343</v>
      </c>
      <c r="G7118" s="66">
        <v>22</v>
      </c>
      <c r="H7118" s="67">
        <v>0.55755699999999997</v>
      </c>
      <c r="I7118" s="216">
        <v>12.266254</v>
      </c>
      <c r="J7118" s="86">
        <v>31.163599999999999</v>
      </c>
      <c r="K7118" s="129">
        <f t="shared" si="229"/>
        <v>0.39360837643917906</v>
      </c>
      <c r="L7118" s="60" t="str">
        <f>IFERROR(VLOOKUP(C7118,Planning!$C$6:$H$705,3,FALSE),"")</f>
        <v>Holler</v>
      </c>
      <c r="M7118" s="60" t="str">
        <f>IFERROR(VLOOKUP(C7118,Planning!$C$6:$H$705,5,FALSE),"")</f>
        <v>TB-02 Custom co work table</v>
      </c>
      <c r="N7118" s="800" t="str">
        <f t="shared" si="226"/>
        <v>marzo</v>
      </c>
    </row>
    <row r="7119" spans="1:14" ht="12.95" customHeight="1" x14ac:dyDescent="0.25">
      <c r="A7119" s="60" t="str">
        <f t="shared" si="228"/>
        <v>mar-18</v>
      </c>
      <c r="B7119" s="61">
        <v>43179</v>
      </c>
      <c r="C7119" s="47">
        <v>327</v>
      </c>
      <c r="D7119" s="63"/>
      <c r="E7119" s="64"/>
      <c r="F7119" s="65" t="s">
        <v>343</v>
      </c>
      <c r="G7119" s="66">
        <v>38</v>
      </c>
      <c r="H7119" s="67">
        <v>0.55755699999999997</v>
      </c>
      <c r="I7119" s="216">
        <v>21.187165</v>
      </c>
      <c r="J7119" s="86">
        <v>31.163599999999999</v>
      </c>
      <c r="K7119" s="129">
        <f t="shared" si="229"/>
        <v>0.67986898176077226</v>
      </c>
      <c r="L7119" s="60" t="str">
        <f>IFERROR(VLOOKUP(C7119,Planning!$C$6:$H$705,3,FALSE),"")</f>
        <v>Holler</v>
      </c>
      <c r="M7119" s="60" t="str">
        <f>IFERROR(VLOOKUP(C7119,Planning!$C$6:$H$705,5,FALSE),"")</f>
        <v>TB-03 Custom back bar table</v>
      </c>
      <c r="N7119" s="800" t="str">
        <f t="shared" si="226"/>
        <v>marzo</v>
      </c>
    </row>
    <row r="7120" spans="1:14" ht="12.95" customHeight="1" x14ac:dyDescent="0.25">
      <c r="A7120" s="60" t="str">
        <f t="shared" si="228"/>
        <v>mar-18</v>
      </c>
      <c r="B7120" s="61">
        <v>43179</v>
      </c>
      <c r="C7120" s="47">
        <v>30</v>
      </c>
      <c r="D7120" s="63"/>
      <c r="E7120" s="64"/>
      <c r="F7120" s="65" t="s">
        <v>77</v>
      </c>
      <c r="G7120" s="66">
        <v>8</v>
      </c>
      <c r="H7120" s="67">
        <v>1.830776</v>
      </c>
      <c r="I7120" s="216">
        <v>14.646205</v>
      </c>
      <c r="J7120" s="86">
        <v>31.163599999999999</v>
      </c>
      <c r="K7120" s="129">
        <f t="shared" si="229"/>
        <v>0.46997795505012258</v>
      </c>
      <c r="L7120" s="60" t="str">
        <f>IFERROR(VLOOKUP(C7120,Planning!$C$6:$H$705,3,FALSE),"")</f>
        <v>Ojai Project</v>
      </c>
      <c r="M7120" s="60" t="str">
        <f>IFERROR(VLOOKUP(C7120,Planning!$C$6:$H$705,5,FALSE),"")</f>
        <v>OH-17 Totem side table</v>
      </c>
      <c r="N7120" s="800" t="str">
        <f t="shared" si="226"/>
        <v>marzo</v>
      </c>
    </row>
    <row r="7121" spans="1:14" ht="12.95" customHeight="1" x14ac:dyDescent="0.25">
      <c r="A7121" s="60" t="str">
        <f t="shared" si="228"/>
        <v>mar-18</v>
      </c>
      <c r="B7121" s="61">
        <v>43179</v>
      </c>
      <c r="C7121" s="47">
        <v>328</v>
      </c>
      <c r="D7121" s="63"/>
      <c r="E7121" s="64"/>
      <c r="F7121" s="65" t="s">
        <v>343</v>
      </c>
      <c r="G7121" s="66">
        <v>84</v>
      </c>
      <c r="H7121" s="67">
        <v>0.55755699999999997</v>
      </c>
      <c r="I7121" s="216">
        <v>46.834786000000001</v>
      </c>
      <c r="J7121" s="86">
        <v>31.163599999999999</v>
      </c>
      <c r="K7121" s="129">
        <f t="shared" si="229"/>
        <v>1.5028682822267005</v>
      </c>
      <c r="L7121" s="60" t="str">
        <f>IFERROR(VLOOKUP(C7121,Planning!$C$6:$H$705,3,FALSE),"")</f>
        <v xml:space="preserve">Holler </v>
      </c>
      <c r="M7121" s="60" t="str">
        <f>IFERROR(VLOOKUP(C7121,Planning!$C$6:$H$705,5,FALSE),"")</f>
        <v>TB-04 Feature table</v>
      </c>
      <c r="N7121" s="800" t="str">
        <f t="shared" ref="N7121:N7184" si="230">TEXT(B7121,"Mmmm")</f>
        <v>marzo</v>
      </c>
    </row>
    <row r="7122" spans="1:14" ht="12.95" customHeight="1" x14ac:dyDescent="0.25">
      <c r="A7122" s="60" t="str">
        <f t="shared" si="228"/>
        <v>mar-18</v>
      </c>
      <c r="B7122" s="61">
        <v>43179</v>
      </c>
      <c r="C7122" s="47">
        <v>28</v>
      </c>
      <c r="D7122" s="63"/>
      <c r="E7122" s="64"/>
      <c r="F7122" s="65" t="s">
        <v>39</v>
      </c>
      <c r="G7122" s="66">
        <v>-40</v>
      </c>
      <c r="H7122" s="67">
        <v>0.76829800000000004</v>
      </c>
      <c r="I7122" s="216">
        <v>-30.731919999999999</v>
      </c>
      <c r="J7122" s="86">
        <v>31.163599999999999</v>
      </c>
      <c r="K7122" s="129">
        <f t="shared" si="229"/>
        <v>-0.98614794182957044</v>
      </c>
      <c r="L7122" s="60" t="str">
        <f>IFERROR(VLOOKUP(C7122,Planning!$C$6:$H$705,3,FALSE),"")</f>
        <v>Ojai Project</v>
      </c>
      <c r="M7122" s="60" t="str">
        <f>IFERROR(VLOOKUP(C7122,Planning!$C$6:$H$705,5,FALSE),"")</f>
        <v>OH-15 Kitchen table</v>
      </c>
      <c r="N7122" s="800" t="str">
        <f t="shared" si="230"/>
        <v>marzo</v>
      </c>
    </row>
    <row r="7123" spans="1:14" ht="12.95" customHeight="1" x14ac:dyDescent="0.25">
      <c r="A7123" s="60" t="str">
        <f t="shared" si="228"/>
        <v>mar-18</v>
      </c>
      <c r="B7123" s="61">
        <v>43179</v>
      </c>
      <c r="C7123" s="47">
        <v>355</v>
      </c>
      <c r="D7123" s="63"/>
      <c r="E7123" s="64"/>
      <c r="F7123" s="65" t="s">
        <v>380</v>
      </c>
      <c r="G7123" s="66">
        <v>-28</v>
      </c>
      <c r="H7123" s="67">
        <v>0.68488499999999997</v>
      </c>
      <c r="I7123" s="216">
        <v>-19.176780000000001</v>
      </c>
      <c r="J7123" s="86">
        <v>31.163599999999999</v>
      </c>
      <c r="K7123" s="129">
        <f t="shared" si="229"/>
        <v>-0.6153583026351257</v>
      </c>
      <c r="L7123" s="60" t="str">
        <f>IFERROR(VLOOKUP(C7123,Planning!$C$6:$H$705,3,FALSE),"")</f>
        <v>Holler</v>
      </c>
      <c r="M7123" s="60" t="str">
        <f>IFERROR(VLOOKUP(C7123,Planning!$C$6:$H$705,5,FALSE),"")</f>
        <v>TB-07 Custom Conference Table</v>
      </c>
      <c r="N7123" s="800" t="str">
        <f t="shared" si="230"/>
        <v>marzo</v>
      </c>
    </row>
    <row r="7124" spans="1:14" ht="12.95" customHeight="1" x14ac:dyDescent="0.25">
      <c r="A7124" s="60" t="str">
        <f t="shared" si="228"/>
        <v>mar-18</v>
      </c>
      <c r="B7124" s="61">
        <v>43179</v>
      </c>
      <c r="C7124" s="47">
        <v>327</v>
      </c>
      <c r="D7124" s="63"/>
      <c r="E7124" s="64"/>
      <c r="F7124" s="65" t="s">
        <v>1978</v>
      </c>
      <c r="G7124" s="66">
        <v>50</v>
      </c>
      <c r="H7124" s="67">
        <v>0.88993999999999995</v>
      </c>
      <c r="I7124" s="216">
        <v>44.497019999999999</v>
      </c>
      <c r="J7124" s="86">
        <v>31.163599999999999</v>
      </c>
      <c r="K7124" s="129">
        <f t="shared" si="229"/>
        <v>1.427852366222131</v>
      </c>
      <c r="L7124" s="60" t="str">
        <f>IFERROR(VLOOKUP(C7124,Planning!$C$6:$H$705,3,FALSE),"")</f>
        <v>Holler</v>
      </c>
      <c r="M7124" s="60" t="str">
        <f>IFERROR(VLOOKUP(C7124,Planning!$C$6:$H$705,5,FALSE),"")</f>
        <v>TB-03 Custom back bar table</v>
      </c>
      <c r="N7124" s="800" t="str">
        <f t="shared" si="230"/>
        <v>marzo</v>
      </c>
    </row>
    <row r="7125" spans="1:14" ht="12.95" customHeight="1" x14ac:dyDescent="0.25">
      <c r="A7125" s="60" t="str">
        <f t="shared" si="228"/>
        <v>mar-18</v>
      </c>
      <c r="B7125" s="61">
        <v>43180</v>
      </c>
      <c r="C7125" s="47">
        <v>317</v>
      </c>
      <c r="D7125" s="63"/>
      <c r="E7125" s="64"/>
      <c r="F7125" s="65" t="s">
        <v>358</v>
      </c>
      <c r="G7125" s="66">
        <v>6</v>
      </c>
      <c r="H7125" s="67">
        <v>501.99816900000002</v>
      </c>
      <c r="I7125" s="216">
        <v>3011.9890140000002</v>
      </c>
      <c r="J7125" s="86">
        <v>31.163599999999999</v>
      </c>
      <c r="K7125" s="129">
        <f t="shared" si="229"/>
        <v>96.650868769975233</v>
      </c>
      <c r="L7125" s="60" t="str">
        <f>IFERROR(VLOOKUP(C7125,Planning!$C$6:$H$705,3,FALSE),"")</f>
        <v>Holler</v>
      </c>
      <c r="M7125" s="60" t="str">
        <f>IFERROR(VLOOKUP(C7125,Planning!$C$6:$H$705,5,FALSE),"")</f>
        <v xml:space="preserve">BQ-01 Work Banquette </v>
      </c>
      <c r="N7125" s="800" t="str">
        <f t="shared" si="230"/>
        <v>marzo</v>
      </c>
    </row>
    <row r="7126" spans="1:14" ht="12.95" customHeight="1" x14ac:dyDescent="0.25">
      <c r="A7126" s="60" t="str">
        <f t="shared" si="228"/>
        <v>mar-18</v>
      </c>
      <c r="B7126" s="61">
        <v>43180</v>
      </c>
      <c r="C7126" s="47">
        <v>47</v>
      </c>
      <c r="D7126" s="63"/>
      <c r="E7126" s="64"/>
      <c r="F7126" s="65" t="s">
        <v>32</v>
      </c>
      <c r="G7126" s="66">
        <v>3</v>
      </c>
      <c r="H7126" s="67">
        <v>36.663719999999998</v>
      </c>
      <c r="I7126" s="216">
        <v>109.99115999999999</v>
      </c>
      <c r="J7126" s="86">
        <v>31.163599999999999</v>
      </c>
      <c r="K7126" s="129">
        <f t="shared" si="229"/>
        <v>3.5294754136235866</v>
      </c>
      <c r="L7126" s="60" t="str">
        <f>IFERROR(VLOOKUP(C7126,Planning!$C$6:$H$705,3,FALSE),"")</f>
        <v>Davide Berruto/Hayes Valley</v>
      </c>
      <c r="M7126" s="60" t="str">
        <f>IFERROR(VLOOKUP(C7126,Planning!$C$6:$H$705,5,FALSE),"")</f>
        <v>HV-04 Coffee Table</v>
      </c>
      <c r="N7126" s="800" t="str">
        <f t="shared" si="230"/>
        <v>marzo</v>
      </c>
    </row>
    <row r="7127" spans="1:14" ht="12.95" customHeight="1" x14ac:dyDescent="0.25">
      <c r="A7127" s="60" t="str">
        <f t="shared" si="228"/>
        <v>mar-18</v>
      </c>
      <c r="B7127" s="61">
        <v>43180</v>
      </c>
      <c r="C7127" s="47">
        <v>45</v>
      </c>
      <c r="D7127" s="63"/>
      <c r="E7127" s="64"/>
      <c r="F7127" s="65" t="s">
        <v>32</v>
      </c>
      <c r="G7127" s="66">
        <v>4</v>
      </c>
      <c r="H7127" s="67">
        <v>36.663719999999998</v>
      </c>
      <c r="I7127" s="216">
        <v>146.65487999999999</v>
      </c>
      <c r="J7127" s="86">
        <v>31.163599999999999</v>
      </c>
      <c r="K7127" s="129">
        <f t="shared" si="229"/>
        <v>4.7059672181647816</v>
      </c>
      <c r="L7127" s="60" t="str">
        <f>IFERROR(VLOOKUP(C7127,Planning!$C$6:$H$705,3,FALSE),"")</f>
        <v>Davide Berruto/Hayes Valley</v>
      </c>
      <c r="M7127" s="60" t="str">
        <f>IFERROR(VLOOKUP(C7127,Planning!$C$6:$H$705,5,FALSE),"")</f>
        <v>HV-01 Bench with cushions</v>
      </c>
      <c r="N7127" s="800" t="str">
        <f t="shared" si="230"/>
        <v>marzo</v>
      </c>
    </row>
    <row r="7128" spans="1:14" ht="12.95" customHeight="1" x14ac:dyDescent="0.25">
      <c r="A7128" s="60" t="str">
        <f t="shared" si="228"/>
        <v>mar-18</v>
      </c>
      <c r="B7128" s="61">
        <v>43180</v>
      </c>
      <c r="C7128" s="47">
        <v>48</v>
      </c>
      <c r="D7128" s="63"/>
      <c r="E7128" s="64"/>
      <c r="F7128" s="65" t="s">
        <v>77</v>
      </c>
      <c r="G7128" s="66">
        <v>8</v>
      </c>
      <c r="H7128" s="67">
        <v>1.830776</v>
      </c>
      <c r="I7128" s="216">
        <v>14.646205</v>
      </c>
      <c r="J7128" s="86">
        <v>31.163599999999999</v>
      </c>
      <c r="K7128" s="129">
        <f t="shared" si="229"/>
        <v>0.46997795505012258</v>
      </c>
      <c r="L7128" s="60" t="str">
        <f>IFERROR(VLOOKUP(C7128,Planning!$C$6:$H$705,3,FALSE),"")</f>
        <v>Davide Berruto/Hayes Valley</v>
      </c>
      <c r="M7128" s="60" t="str">
        <f>IFERROR(VLOOKUP(C7128,Planning!$C$6:$H$705,5,FALSE),"")</f>
        <v xml:space="preserve">HV-03 Single End Table </v>
      </c>
      <c r="N7128" s="800" t="str">
        <f t="shared" si="230"/>
        <v>marzo</v>
      </c>
    </row>
    <row r="7129" spans="1:14" ht="12.95" customHeight="1" x14ac:dyDescent="0.25">
      <c r="A7129" s="60" t="str">
        <f t="shared" si="228"/>
        <v>mar-18</v>
      </c>
      <c r="B7129" s="61">
        <v>43180</v>
      </c>
      <c r="C7129" s="47">
        <v>46</v>
      </c>
      <c r="D7129" s="63"/>
      <c r="E7129" s="64"/>
      <c r="F7129" s="65" t="s">
        <v>77</v>
      </c>
      <c r="G7129" s="66">
        <v>8</v>
      </c>
      <c r="H7129" s="67">
        <v>1.830776</v>
      </c>
      <c r="I7129" s="216">
        <v>14.646205</v>
      </c>
      <c r="J7129" s="86">
        <v>31.163599999999999</v>
      </c>
      <c r="K7129" s="129">
        <f t="shared" si="229"/>
        <v>0.46997795505012258</v>
      </c>
      <c r="L7129" s="60" t="str">
        <f>IFERROR(VLOOKUP(C7129,Planning!$C$6:$H$705,3,FALSE),"")</f>
        <v>Davide Berruto/Hayes Valley</v>
      </c>
      <c r="M7129" s="60" t="str">
        <f>IFERROR(VLOOKUP(C7129,Planning!$C$6:$H$705,5,FALSE),"")</f>
        <v>HV-02 Side Table</v>
      </c>
      <c r="N7129" s="800" t="str">
        <f t="shared" si="230"/>
        <v>marzo</v>
      </c>
    </row>
    <row r="7130" spans="1:14" ht="12.95" customHeight="1" x14ac:dyDescent="0.25">
      <c r="A7130" s="60" t="str">
        <f t="shared" si="228"/>
        <v>mar-18</v>
      </c>
      <c r="B7130" s="61">
        <v>43180</v>
      </c>
      <c r="C7130" s="47">
        <v>365</v>
      </c>
      <c r="D7130" s="63"/>
      <c r="E7130" s="64"/>
      <c r="F7130" s="65" t="s">
        <v>77</v>
      </c>
      <c r="G7130" s="66">
        <v>16</v>
      </c>
      <c r="H7130" s="67">
        <v>1.830776</v>
      </c>
      <c r="I7130" s="216">
        <v>29.292411000000001</v>
      </c>
      <c r="J7130" s="86">
        <v>31.163599999999999</v>
      </c>
      <c r="K7130" s="129">
        <f t="shared" si="229"/>
        <v>0.93995594218896417</v>
      </c>
      <c r="L7130" s="60" t="str">
        <f>IFERROR(VLOOKUP(C7130,Planning!$C$6:$H$705,3,FALSE),"")</f>
        <v>Holler</v>
      </c>
      <c r="M7130" s="60" t="str">
        <f>IFERROR(VLOOKUP(C7130,Planning!$C$6:$H$705,5,FALSE),"")</f>
        <v>TB-09 Coffee Table Back Bar</v>
      </c>
      <c r="N7130" s="800" t="str">
        <f t="shared" si="230"/>
        <v>marzo</v>
      </c>
    </row>
    <row r="7131" spans="1:14" ht="12.95" customHeight="1" x14ac:dyDescent="0.25">
      <c r="A7131" s="60" t="str">
        <f t="shared" si="228"/>
        <v>mar-18</v>
      </c>
      <c r="B7131" s="61">
        <v>43180</v>
      </c>
      <c r="C7131" s="47">
        <v>324</v>
      </c>
      <c r="D7131" s="63"/>
      <c r="E7131" s="64"/>
      <c r="F7131" s="65" t="s">
        <v>304</v>
      </c>
      <c r="G7131" s="66">
        <v>60</v>
      </c>
      <c r="H7131" s="67">
        <v>8.455209</v>
      </c>
      <c r="I7131" s="216">
        <v>507.31253099999998</v>
      </c>
      <c r="J7131" s="86">
        <v>31.163599999999999</v>
      </c>
      <c r="K7131" s="129">
        <f t="shared" si="229"/>
        <v>16.279009196626834</v>
      </c>
      <c r="L7131" s="60" t="str">
        <f>IFERROR(VLOOKUP(C7131,Planning!$C$6:$H$705,3,FALSE),"")</f>
        <v>Holler</v>
      </c>
      <c r="M7131" s="60" t="str">
        <f>IFERROR(VLOOKUP(C7131,Planning!$C$6:$H$705,5,FALSE),"")</f>
        <v>BQ-03 Lounge Banquette</v>
      </c>
      <c r="N7131" s="800" t="str">
        <f t="shared" si="230"/>
        <v>marzo</v>
      </c>
    </row>
    <row r="7132" spans="1:14" ht="12.95" customHeight="1" x14ac:dyDescent="0.25">
      <c r="A7132" s="60" t="str">
        <f t="shared" si="228"/>
        <v>mar-18</v>
      </c>
      <c r="B7132" s="61">
        <v>43180</v>
      </c>
      <c r="C7132" s="47">
        <v>324</v>
      </c>
      <c r="D7132" s="63"/>
      <c r="E7132" s="64"/>
      <c r="F7132" s="65" t="s">
        <v>349</v>
      </c>
      <c r="G7132" s="66">
        <v>60</v>
      </c>
      <c r="H7132" s="67">
        <v>16.954823000000001</v>
      </c>
      <c r="I7132" s="216">
        <v>1017.28936</v>
      </c>
      <c r="J7132" s="86">
        <v>31.163599999999999</v>
      </c>
      <c r="K7132" s="129">
        <f t="shared" si="229"/>
        <v>32.64351230281482</v>
      </c>
      <c r="L7132" s="60" t="str">
        <f>IFERROR(VLOOKUP(C7132,Planning!$C$6:$H$705,3,FALSE),"")</f>
        <v>Holler</v>
      </c>
      <c r="M7132" s="60" t="str">
        <f>IFERROR(VLOOKUP(C7132,Planning!$C$6:$H$705,5,FALSE),"")</f>
        <v>BQ-03 Lounge Banquette</v>
      </c>
      <c r="N7132" s="800" t="str">
        <f t="shared" si="230"/>
        <v>marzo</v>
      </c>
    </row>
    <row r="7133" spans="1:14" ht="12.95" customHeight="1" x14ac:dyDescent="0.25">
      <c r="A7133" s="60" t="str">
        <f t="shared" si="228"/>
        <v>mar-18</v>
      </c>
      <c r="B7133" s="61">
        <v>43180</v>
      </c>
      <c r="C7133" s="47">
        <v>317</v>
      </c>
      <c r="D7133" s="63"/>
      <c r="E7133" s="64"/>
      <c r="F7133" s="65" t="s">
        <v>304</v>
      </c>
      <c r="G7133" s="66">
        <v>66</v>
      </c>
      <c r="H7133" s="67">
        <v>8.455209</v>
      </c>
      <c r="I7133" s="216">
        <v>558.04378399999996</v>
      </c>
      <c r="J7133" s="86">
        <v>31.163599999999999</v>
      </c>
      <c r="K7133" s="129">
        <f t="shared" si="229"/>
        <v>17.906910113080645</v>
      </c>
      <c r="L7133" s="60" t="str">
        <f>IFERROR(VLOOKUP(C7133,Planning!$C$6:$H$705,3,FALSE),"")</f>
        <v>Holler</v>
      </c>
      <c r="M7133" s="60" t="str">
        <f>IFERROR(VLOOKUP(C7133,Planning!$C$6:$H$705,5,FALSE),"")</f>
        <v xml:space="preserve">BQ-01 Work Banquette </v>
      </c>
      <c r="N7133" s="800" t="str">
        <f t="shared" si="230"/>
        <v>marzo</v>
      </c>
    </row>
    <row r="7134" spans="1:14" ht="12.95" customHeight="1" x14ac:dyDescent="0.25">
      <c r="A7134" s="60" t="str">
        <f t="shared" si="228"/>
        <v>mar-18</v>
      </c>
      <c r="B7134" s="61">
        <v>43180</v>
      </c>
      <c r="C7134" s="47">
        <v>317</v>
      </c>
      <c r="D7134" s="63"/>
      <c r="E7134" s="64"/>
      <c r="F7134" s="65" t="s">
        <v>349</v>
      </c>
      <c r="G7134" s="66">
        <v>66</v>
      </c>
      <c r="H7134" s="67">
        <v>16.954823000000001</v>
      </c>
      <c r="I7134" s="216">
        <v>1119.018296</v>
      </c>
      <c r="J7134" s="86">
        <v>31.163599999999999</v>
      </c>
      <c r="K7134" s="129">
        <f t="shared" si="229"/>
        <v>35.907863533096304</v>
      </c>
      <c r="L7134" s="60" t="str">
        <f>IFERROR(VLOOKUP(C7134,Planning!$C$6:$H$705,3,FALSE),"")</f>
        <v>Holler</v>
      </c>
      <c r="M7134" s="60" t="str">
        <f>IFERROR(VLOOKUP(C7134,Planning!$C$6:$H$705,5,FALSE),"")</f>
        <v xml:space="preserve">BQ-01 Work Banquette </v>
      </c>
      <c r="N7134" s="800" t="str">
        <f t="shared" si="230"/>
        <v>marzo</v>
      </c>
    </row>
    <row r="7135" spans="1:14" ht="12.95" customHeight="1" x14ac:dyDescent="0.25">
      <c r="A7135" s="60" t="str">
        <f t="shared" si="228"/>
        <v>mar-18</v>
      </c>
      <c r="B7135" s="61">
        <v>43180</v>
      </c>
      <c r="C7135" s="47">
        <v>325</v>
      </c>
      <c r="D7135" s="63"/>
      <c r="E7135" s="64"/>
      <c r="F7135" s="65" t="s">
        <v>304</v>
      </c>
      <c r="G7135" s="66">
        <v>48</v>
      </c>
      <c r="H7135" s="67">
        <v>8.455209</v>
      </c>
      <c r="I7135" s="216">
        <v>405.85002500000002</v>
      </c>
      <c r="J7135" s="86">
        <v>31.163599999999999</v>
      </c>
      <c r="K7135" s="129">
        <f t="shared" si="229"/>
        <v>13.023207363719212</v>
      </c>
      <c r="L7135" s="60" t="str">
        <f>IFERROR(VLOOKUP(C7135,Planning!$C$6:$H$705,3,FALSE),"")</f>
        <v>Holler</v>
      </c>
      <c r="M7135" s="60" t="str">
        <f>IFERROR(VLOOKUP(C7135,Planning!$C$6:$H$705,5,FALSE),"")</f>
        <v>BO-04 Banquette Shuffleboard</v>
      </c>
      <c r="N7135" s="800" t="str">
        <f t="shared" si="230"/>
        <v>marzo</v>
      </c>
    </row>
    <row r="7136" spans="1:14" ht="12.95" customHeight="1" x14ac:dyDescent="0.25">
      <c r="A7136" s="60" t="str">
        <f t="shared" si="228"/>
        <v>mar-18</v>
      </c>
      <c r="B7136" s="61">
        <v>43180</v>
      </c>
      <c r="C7136" s="47">
        <v>325</v>
      </c>
      <c r="D7136" s="63"/>
      <c r="E7136" s="64"/>
      <c r="F7136" s="65" t="s">
        <v>349</v>
      </c>
      <c r="G7136" s="66">
        <v>48</v>
      </c>
      <c r="H7136" s="67">
        <v>16.954823000000001</v>
      </c>
      <c r="I7136" s="216">
        <v>813.83148800000004</v>
      </c>
      <c r="J7136" s="86">
        <v>31.163599999999999</v>
      </c>
      <c r="K7136" s="129">
        <f t="shared" si="229"/>
        <v>26.114809842251859</v>
      </c>
      <c r="L7136" s="60" t="str">
        <f>IFERROR(VLOOKUP(C7136,Planning!$C$6:$H$705,3,FALSE),"")</f>
        <v>Holler</v>
      </c>
      <c r="M7136" s="60" t="str">
        <f>IFERROR(VLOOKUP(C7136,Planning!$C$6:$H$705,5,FALSE),"")</f>
        <v>BO-04 Banquette Shuffleboard</v>
      </c>
      <c r="N7136" s="800" t="str">
        <f t="shared" si="230"/>
        <v>marzo</v>
      </c>
    </row>
    <row r="7137" spans="1:14" ht="12.95" customHeight="1" x14ac:dyDescent="0.25">
      <c r="A7137" s="60" t="str">
        <f t="shared" si="228"/>
        <v>mar-18</v>
      </c>
      <c r="B7137" s="61">
        <v>43180</v>
      </c>
      <c r="C7137" s="47">
        <v>323</v>
      </c>
      <c r="D7137" s="63"/>
      <c r="E7137" s="64"/>
      <c r="F7137" s="65" t="s">
        <v>358</v>
      </c>
      <c r="G7137" s="66">
        <v>-6</v>
      </c>
      <c r="H7137" s="67">
        <v>501.99816900000002</v>
      </c>
      <c r="I7137" s="216">
        <v>-3011.9890140000002</v>
      </c>
      <c r="J7137" s="86">
        <v>31.163599999999999</v>
      </c>
      <c r="K7137" s="129">
        <f t="shared" si="229"/>
        <v>-96.650868769975233</v>
      </c>
      <c r="L7137" s="60" t="str">
        <f>IFERROR(VLOOKUP(C7137,Planning!$C$6:$H$705,3,FALSE),"")</f>
        <v>Holler</v>
      </c>
      <c r="M7137" s="60" t="str">
        <f>IFERROR(VLOOKUP(C7137,Planning!$C$6:$H$705,5,FALSE),"")</f>
        <v>BQ-02B Café Banquette</v>
      </c>
      <c r="N7137" s="800" t="str">
        <f t="shared" si="230"/>
        <v>marzo</v>
      </c>
    </row>
    <row r="7138" spans="1:14" ht="12.95" customHeight="1" x14ac:dyDescent="0.25">
      <c r="A7138" s="60" t="str">
        <f t="shared" si="228"/>
        <v>mar-18</v>
      </c>
      <c r="B7138" s="61">
        <v>43180</v>
      </c>
      <c r="C7138" s="47">
        <v>327</v>
      </c>
      <c r="D7138" s="63"/>
      <c r="E7138" s="64"/>
      <c r="F7138" s="65" t="s">
        <v>1978</v>
      </c>
      <c r="G7138" s="66">
        <v>50</v>
      </c>
      <c r="H7138" s="67">
        <v>0.88993999999999995</v>
      </c>
      <c r="I7138" s="216">
        <v>44.497019999999999</v>
      </c>
      <c r="J7138" s="86">
        <v>31.163599999999999</v>
      </c>
      <c r="K7138" s="129">
        <f t="shared" si="229"/>
        <v>1.427852366222131</v>
      </c>
      <c r="L7138" s="60" t="str">
        <f>IFERROR(VLOOKUP(C7138,Planning!$C$6:$H$705,3,FALSE),"")</f>
        <v>Holler</v>
      </c>
      <c r="M7138" s="60" t="str">
        <f>IFERROR(VLOOKUP(C7138,Planning!$C$6:$H$705,5,FALSE),"")</f>
        <v>TB-03 Custom back bar table</v>
      </c>
      <c r="N7138" s="800" t="str">
        <f t="shared" si="230"/>
        <v>marzo</v>
      </c>
    </row>
    <row r="7139" spans="1:14" ht="12.95" customHeight="1" x14ac:dyDescent="0.25">
      <c r="A7139" s="60" t="str">
        <f t="shared" si="228"/>
        <v>mar-18</v>
      </c>
      <c r="B7139" s="61">
        <v>43180</v>
      </c>
      <c r="C7139" s="47">
        <v>327</v>
      </c>
      <c r="D7139" s="63"/>
      <c r="E7139" s="64"/>
      <c r="F7139" s="65" t="s">
        <v>1978</v>
      </c>
      <c r="G7139" s="66">
        <v>-50</v>
      </c>
      <c r="H7139" s="67">
        <v>0.88993999999999995</v>
      </c>
      <c r="I7139" s="216">
        <v>-44.497019999999999</v>
      </c>
      <c r="J7139" s="86">
        <v>31.163599999999999</v>
      </c>
      <c r="K7139" s="129">
        <f t="shared" si="229"/>
        <v>-1.427852366222131</v>
      </c>
      <c r="L7139" s="60" t="str">
        <f>IFERROR(VLOOKUP(C7139,Planning!$C$6:$H$705,3,FALSE),"")</f>
        <v>Holler</v>
      </c>
      <c r="M7139" s="60" t="str">
        <f>IFERROR(VLOOKUP(C7139,Planning!$C$6:$H$705,5,FALSE),"")</f>
        <v>TB-03 Custom back bar table</v>
      </c>
      <c r="N7139" s="800" t="str">
        <f t="shared" si="230"/>
        <v>marzo</v>
      </c>
    </row>
    <row r="7140" spans="1:14" ht="12.95" customHeight="1" x14ac:dyDescent="0.25">
      <c r="A7140" s="60" t="str">
        <f t="shared" ref="A7140:A7164" si="231">TEXT(B7140,"mmm-aa")</f>
        <v>mar-18</v>
      </c>
      <c r="B7140" s="61">
        <v>43181</v>
      </c>
      <c r="C7140" s="47">
        <v>31</v>
      </c>
      <c r="D7140" s="63"/>
      <c r="E7140" s="64"/>
      <c r="F7140" s="65" t="s">
        <v>679</v>
      </c>
      <c r="G7140" s="66">
        <v>10</v>
      </c>
      <c r="H7140" s="67">
        <v>0.86404700000000001</v>
      </c>
      <c r="I7140" s="216">
        <v>8.6404709999999998</v>
      </c>
      <c r="J7140" s="86">
        <v>31.163599999999999</v>
      </c>
      <c r="K7140" s="129">
        <f t="shared" ref="K7140:K7164" si="232">IFERROR(I7140/J7140,0)</f>
        <v>0.27726164499608519</v>
      </c>
      <c r="L7140" s="60" t="str">
        <f>IFERROR(VLOOKUP(C7140,Planning!$C$6:$H$705,3,FALSE),"")</f>
        <v>Ojai Project</v>
      </c>
      <c r="M7140" s="60" t="str">
        <f>IFERROR(VLOOKUP(C7140,Planning!$C$6:$H$705,5,FALSE),"")</f>
        <v>OH-18 Slatted bench</v>
      </c>
      <c r="N7140" s="800" t="str">
        <f t="shared" si="230"/>
        <v>marzo</v>
      </c>
    </row>
    <row r="7141" spans="1:14" ht="12.95" customHeight="1" x14ac:dyDescent="0.25">
      <c r="A7141" s="60" t="str">
        <f t="shared" si="231"/>
        <v>mar-18</v>
      </c>
      <c r="B7141" s="61">
        <v>43181</v>
      </c>
      <c r="C7141" s="47">
        <v>31</v>
      </c>
      <c r="D7141" s="63"/>
      <c r="E7141" s="64"/>
      <c r="F7141" s="65" t="s">
        <v>342</v>
      </c>
      <c r="G7141" s="66">
        <v>8</v>
      </c>
      <c r="H7141" s="67">
        <v>7.5415029999999996</v>
      </c>
      <c r="I7141" s="216">
        <v>60.332025999999999</v>
      </c>
      <c r="J7141" s="86">
        <v>31.163599999999999</v>
      </c>
      <c r="K7141" s="129">
        <f t="shared" si="232"/>
        <v>1.9359774223773891</v>
      </c>
      <c r="L7141" s="60" t="str">
        <f>IFERROR(VLOOKUP(C7141,Planning!$C$6:$H$705,3,FALSE),"")</f>
        <v>Ojai Project</v>
      </c>
      <c r="M7141" s="60" t="str">
        <f>IFERROR(VLOOKUP(C7141,Planning!$C$6:$H$705,5,FALSE),"")</f>
        <v>OH-18 Slatted bench</v>
      </c>
      <c r="N7141" s="800" t="str">
        <f t="shared" si="230"/>
        <v>marzo</v>
      </c>
    </row>
    <row r="7142" spans="1:14" ht="12.95" customHeight="1" x14ac:dyDescent="0.25">
      <c r="A7142" s="60" t="str">
        <f t="shared" si="231"/>
        <v>mar-18</v>
      </c>
      <c r="B7142" s="61">
        <v>43181</v>
      </c>
      <c r="C7142" s="47">
        <v>318</v>
      </c>
      <c r="D7142" s="63"/>
      <c r="E7142" s="64"/>
      <c r="F7142" s="65" t="s">
        <v>346</v>
      </c>
      <c r="G7142" s="66">
        <v>7.68</v>
      </c>
      <c r="H7142" s="67">
        <v>47.315570999999998</v>
      </c>
      <c r="I7142" s="216">
        <v>363.38358799999997</v>
      </c>
      <c r="J7142" s="86">
        <v>31.163599999999999</v>
      </c>
      <c r="K7142" s="129">
        <f t="shared" si="232"/>
        <v>11.660513804566866</v>
      </c>
      <c r="L7142" s="60" t="str">
        <f>IFERROR(VLOOKUP(C7142,Planning!$C$6:$H$705,3,FALSE),"")</f>
        <v>Holler</v>
      </c>
      <c r="M7142" s="60" t="str">
        <f>IFERROR(VLOOKUP(C7142,Planning!$C$6:$H$705,5,FALSE),"")</f>
        <v>BQ-02A Arrival Banquette</v>
      </c>
      <c r="N7142" s="800" t="str">
        <f t="shared" si="230"/>
        <v>marzo</v>
      </c>
    </row>
    <row r="7143" spans="1:14" ht="12.95" customHeight="1" x14ac:dyDescent="0.25">
      <c r="A7143" s="60" t="str">
        <f t="shared" si="231"/>
        <v>mar-18</v>
      </c>
      <c r="B7143" s="61">
        <v>43181</v>
      </c>
      <c r="C7143" s="47">
        <v>318</v>
      </c>
      <c r="D7143" s="63"/>
      <c r="E7143" s="64"/>
      <c r="F7143" s="65" t="s">
        <v>347</v>
      </c>
      <c r="G7143" s="66">
        <v>50</v>
      </c>
      <c r="H7143" s="67">
        <v>1.36</v>
      </c>
      <c r="I7143" s="216">
        <v>68</v>
      </c>
      <c r="J7143" s="86">
        <v>31.163599999999999</v>
      </c>
      <c r="K7143" s="129">
        <f t="shared" si="232"/>
        <v>2.1820328845191184</v>
      </c>
      <c r="L7143" s="60" t="str">
        <f>IFERROR(VLOOKUP(C7143,Planning!$C$6:$H$705,3,FALSE),"")</f>
        <v>Holler</v>
      </c>
      <c r="M7143" s="60" t="str">
        <f>IFERROR(VLOOKUP(C7143,Planning!$C$6:$H$705,5,FALSE),"")</f>
        <v>BQ-02A Arrival Banquette</v>
      </c>
      <c r="N7143" s="800" t="str">
        <f t="shared" si="230"/>
        <v>marzo</v>
      </c>
    </row>
    <row r="7144" spans="1:14" ht="12.95" customHeight="1" x14ac:dyDescent="0.25">
      <c r="A7144" s="60" t="str">
        <f t="shared" si="231"/>
        <v>mar-18</v>
      </c>
      <c r="B7144" s="61">
        <v>43181</v>
      </c>
      <c r="C7144" s="47">
        <v>318</v>
      </c>
      <c r="D7144" s="63"/>
      <c r="E7144" s="64"/>
      <c r="F7144" s="65" t="s">
        <v>356</v>
      </c>
      <c r="G7144" s="66">
        <v>50</v>
      </c>
      <c r="H7144" s="67">
        <v>1.201964</v>
      </c>
      <c r="I7144" s="216">
        <v>60.098199999999999</v>
      </c>
      <c r="J7144" s="86">
        <v>31.163599999999999</v>
      </c>
      <c r="K7144" s="129">
        <f t="shared" si="232"/>
        <v>1.928474245594219</v>
      </c>
      <c r="L7144" s="60" t="str">
        <f>IFERROR(VLOOKUP(C7144,Planning!$C$6:$H$705,3,FALSE),"")</f>
        <v>Holler</v>
      </c>
      <c r="M7144" s="60" t="str">
        <f>IFERROR(VLOOKUP(C7144,Planning!$C$6:$H$705,5,FALSE),"")</f>
        <v>BQ-02A Arrival Banquette</v>
      </c>
      <c r="N7144" s="800" t="str">
        <f t="shared" si="230"/>
        <v>marzo</v>
      </c>
    </row>
    <row r="7145" spans="1:14" ht="12.95" customHeight="1" x14ac:dyDescent="0.25">
      <c r="A7145" s="60" t="str">
        <f t="shared" si="231"/>
        <v>mar-18</v>
      </c>
      <c r="B7145" s="61">
        <v>43181</v>
      </c>
      <c r="C7145" s="47">
        <v>520</v>
      </c>
      <c r="D7145" s="63"/>
      <c r="E7145" s="64"/>
      <c r="F7145" s="65" t="s">
        <v>271</v>
      </c>
      <c r="G7145" s="66">
        <v>50</v>
      </c>
      <c r="H7145" s="67">
        <v>1.6544270000000001</v>
      </c>
      <c r="I7145" s="216">
        <v>82.721328999999997</v>
      </c>
      <c r="J7145" s="86">
        <v>31.163599999999999</v>
      </c>
      <c r="K7145" s="129">
        <f t="shared" si="232"/>
        <v>2.6544214724871322</v>
      </c>
      <c r="L7145" s="60" t="str">
        <f>IFERROR(VLOOKUP(C7145,Planning!$C$6:$H$705,3,FALSE),"")</f>
        <v>Food Hub NWA, LLC</v>
      </c>
      <c r="M7145" s="60" t="str">
        <f>IFERROR(VLOOKUP(C7145,Planning!$C$6:$H$705,5,FALSE),"")</f>
        <v>Picnic table</v>
      </c>
      <c r="N7145" s="800" t="str">
        <f t="shared" si="230"/>
        <v>marzo</v>
      </c>
    </row>
    <row r="7146" spans="1:14" ht="12.95" customHeight="1" x14ac:dyDescent="0.25">
      <c r="A7146" s="60" t="str">
        <f t="shared" si="231"/>
        <v>mar-18</v>
      </c>
      <c r="B7146" s="61">
        <v>43181</v>
      </c>
      <c r="C7146" s="47">
        <v>520</v>
      </c>
      <c r="D7146" s="63"/>
      <c r="E7146" s="64"/>
      <c r="F7146" s="65" t="s">
        <v>175</v>
      </c>
      <c r="G7146" s="66">
        <v>50</v>
      </c>
      <c r="H7146" s="67">
        <v>4.5839999999999996</v>
      </c>
      <c r="I7146" s="216">
        <v>229.2</v>
      </c>
      <c r="J7146" s="86">
        <v>31.163599999999999</v>
      </c>
      <c r="K7146" s="129">
        <f t="shared" si="232"/>
        <v>7.3547343695850289</v>
      </c>
      <c r="L7146" s="60" t="str">
        <f>IFERROR(VLOOKUP(C7146,Planning!$C$6:$H$705,3,FALSE),"")</f>
        <v>Food Hub NWA, LLC</v>
      </c>
      <c r="M7146" s="60" t="str">
        <f>IFERROR(VLOOKUP(C7146,Planning!$C$6:$H$705,5,FALSE),"")</f>
        <v>Picnic table</v>
      </c>
      <c r="N7146" s="800" t="str">
        <f t="shared" si="230"/>
        <v>marzo</v>
      </c>
    </row>
    <row r="7147" spans="1:14" ht="12.95" customHeight="1" x14ac:dyDescent="0.25">
      <c r="A7147" s="60" t="str">
        <f t="shared" si="231"/>
        <v>mar-18</v>
      </c>
      <c r="B7147" s="61">
        <v>43181</v>
      </c>
      <c r="C7147" s="47">
        <v>31</v>
      </c>
      <c r="D7147" s="63"/>
      <c r="E7147" s="64"/>
      <c r="F7147" s="65" t="s">
        <v>343</v>
      </c>
      <c r="G7147" s="66">
        <v>24</v>
      </c>
      <c r="H7147" s="67">
        <v>0.55755699999999997</v>
      </c>
      <c r="I7147" s="216">
        <v>13.381368</v>
      </c>
      <c r="J7147" s="86">
        <v>31.163599999999999</v>
      </c>
      <c r="K7147" s="129">
        <f t="shared" si="232"/>
        <v>0.42939095611546807</v>
      </c>
      <c r="L7147" s="60" t="str">
        <f>IFERROR(VLOOKUP(C7147,Planning!$C$6:$H$705,3,FALSE),"")</f>
        <v>Ojai Project</v>
      </c>
      <c r="M7147" s="60" t="str">
        <f>IFERROR(VLOOKUP(C7147,Planning!$C$6:$H$705,5,FALSE),"")</f>
        <v>OH-18 Slatted bench</v>
      </c>
      <c r="N7147" s="800" t="str">
        <f t="shared" si="230"/>
        <v>marzo</v>
      </c>
    </row>
    <row r="7148" spans="1:14" ht="12.95" customHeight="1" x14ac:dyDescent="0.25">
      <c r="A7148" s="60" t="str">
        <f t="shared" si="231"/>
        <v>mar-18</v>
      </c>
      <c r="B7148" s="61">
        <v>43181</v>
      </c>
      <c r="C7148" s="47">
        <v>31</v>
      </c>
      <c r="D7148" s="63"/>
      <c r="E7148" s="64"/>
      <c r="F7148" s="65" t="s">
        <v>860</v>
      </c>
      <c r="G7148" s="66">
        <v>6</v>
      </c>
      <c r="H7148" s="67">
        <v>184.210656</v>
      </c>
      <c r="I7148" s="216">
        <v>1105.2639349999999</v>
      </c>
      <c r="J7148" s="86">
        <v>31.163599999999999</v>
      </c>
      <c r="K7148" s="129">
        <f t="shared" si="232"/>
        <v>35.466503709455907</v>
      </c>
      <c r="L7148" s="60" t="str">
        <f>IFERROR(VLOOKUP(C7148,Planning!$C$6:$H$705,3,FALSE),"")</f>
        <v>Ojai Project</v>
      </c>
      <c r="M7148" s="60" t="str">
        <f>IFERROR(VLOOKUP(C7148,Planning!$C$6:$H$705,5,FALSE),"")</f>
        <v>OH-18 Slatted bench</v>
      </c>
      <c r="N7148" s="800" t="str">
        <f t="shared" si="230"/>
        <v>marzo</v>
      </c>
    </row>
    <row r="7149" spans="1:14" ht="12.95" customHeight="1" x14ac:dyDescent="0.25">
      <c r="A7149" s="60" t="str">
        <f t="shared" si="231"/>
        <v>mar-18</v>
      </c>
      <c r="B7149" s="61">
        <v>43181</v>
      </c>
      <c r="C7149" s="47">
        <v>31</v>
      </c>
      <c r="D7149" s="63"/>
      <c r="E7149" s="64"/>
      <c r="F7149" s="65" t="s">
        <v>2096</v>
      </c>
      <c r="G7149" s="66">
        <v>6.63</v>
      </c>
      <c r="H7149" s="67">
        <v>163.56225599999999</v>
      </c>
      <c r="I7149" s="216">
        <v>1084.417758</v>
      </c>
      <c r="J7149" s="86">
        <v>31.163599999999999</v>
      </c>
      <c r="K7149" s="129">
        <f t="shared" si="232"/>
        <v>34.797576595771993</v>
      </c>
      <c r="L7149" s="60" t="str">
        <f>IFERROR(VLOOKUP(C7149,Planning!$C$6:$H$705,3,FALSE),"")</f>
        <v>Ojai Project</v>
      </c>
      <c r="M7149" s="60" t="str">
        <f>IFERROR(VLOOKUP(C7149,Planning!$C$6:$H$705,5,FALSE),"")</f>
        <v>OH-18 Slatted bench</v>
      </c>
      <c r="N7149" s="800" t="str">
        <f t="shared" si="230"/>
        <v>marzo</v>
      </c>
    </row>
    <row r="7150" spans="1:14" ht="12.95" customHeight="1" x14ac:dyDescent="0.25">
      <c r="A7150" s="60" t="str">
        <f t="shared" si="231"/>
        <v>mar-18</v>
      </c>
      <c r="B7150" s="61">
        <v>43181</v>
      </c>
      <c r="C7150" s="47">
        <v>49</v>
      </c>
      <c r="D7150" s="63"/>
      <c r="E7150" s="64"/>
      <c r="F7150" s="65" t="s">
        <v>849</v>
      </c>
      <c r="G7150" s="66">
        <v>6</v>
      </c>
      <c r="H7150" s="67">
        <v>113.91333299999999</v>
      </c>
      <c r="I7150" s="216">
        <v>683.47999800000002</v>
      </c>
      <c r="J7150" s="86">
        <v>31.163599999999999</v>
      </c>
      <c r="K7150" s="129">
        <f t="shared" si="232"/>
        <v>21.931997522750905</v>
      </c>
      <c r="L7150" s="60" t="str">
        <f>IFERROR(VLOOKUP(C7150,Planning!$C$6:$H$705,3,FALSE),"")</f>
        <v>Davide Berruto/Hayes Valley</v>
      </c>
      <c r="M7150" s="60" t="str">
        <f>IFERROR(VLOOKUP(C7150,Planning!$C$6:$H$705,5,FALSE),"")</f>
        <v>HV-05 Dining Bench</v>
      </c>
      <c r="N7150" s="800" t="str">
        <f t="shared" si="230"/>
        <v>marzo</v>
      </c>
    </row>
    <row r="7151" spans="1:14" ht="12.95" customHeight="1" x14ac:dyDescent="0.25">
      <c r="A7151" s="60" t="str">
        <f t="shared" si="231"/>
        <v>mar-18</v>
      </c>
      <c r="B7151" s="61">
        <v>43181</v>
      </c>
      <c r="C7151" s="47">
        <v>10</v>
      </c>
      <c r="D7151" s="63"/>
      <c r="E7151" s="64"/>
      <c r="F7151" s="65" t="s">
        <v>74</v>
      </c>
      <c r="G7151" s="66">
        <v>8</v>
      </c>
      <c r="H7151" s="67">
        <v>0.08</v>
      </c>
      <c r="I7151" s="216">
        <v>0.64</v>
      </c>
      <c r="J7151" s="86">
        <v>31.163599999999999</v>
      </c>
      <c r="K7151" s="129">
        <f t="shared" si="232"/>
        <v>2.0536780089591703E-2</v>
      </c>
      <c r="L7151" s="60" t="str">
        <f>IFERROR(VLOOKUP(C7151,Planning!$C$6:$H$705,3,FALSE),"")</f>
        <v>Ojai Project</v>
      </c>
      <c r="M7151" s="60" t="str">
        <f>IFERROR(VLOOKUP(C7151,Planning!$C$6:$H$705,5,FALSE),"")</f>
        <v>OH-10 Live edge vanity (pool)</v>
      </c>
      <c r="N7151" s="800" t="str">
        <f t="shared" si="230"/>
        <v>marzo</v>
      </c>
    </row>
    <row r="7152" spans="1:14" ht="12.95" customHeight="1" x14ac:dyDescent="0.25">
      <c r="A7152" s="60" t="str">
        <f t="shared" si="231"/>
        <v>mar-18</v>
      </c>
      <c r="B7152" s="61">
        <v>43181</v>
      </c>
      <c r="C7152" s="47">
        <v>10</v>
      </c>
      <c r="D7152" s="63"/>
      <c r="E7152" s="64"/>
      <c r="F7152" s="65" t="s">
        <v>2096</v>
      </c>
      <c r="G7152" s="66">
        <v>1.77</v>
      </c>
      <c r="H7152" s="67">
        <v>163.56225599999999</v>
      </c>
      <c r="I7152" s="216">
        <v>289.50519300000002</v>
      </c>
      <c r="J7152" s="86">
        <v>31.163599999999999</v>
      </c>
      <c r="K7152" s="129">
        <f t="shared" si="232"/>
        <v>9.2898507553684428</v>
      </c>
      <c r="L7152" s="60" t="str">
        <f>IFERROR(VLOOKUP(C7152,Planning!$C$6:$H$705,3,FALSE),"")</f>
        <v>Ojai Project</v>
      </c>
      <c r="M7152" s="60" t="str">
        <f>IFERROR(VLOOKUP(C7152,Planning!$C$6:$H$705,5,FALSE),"")</f>
        <v>OH-10 Live edge vanity (pool)</v>
      </c>
      <c r="N7152" s="800" t="str">
        <f t="shared" si="230"/>
        <v>marzo</v>
      </c>
    </row>
    <row r="7153" spans="1:14" ht="12.95" customHeight="1" x14ac:dyDescent="0.25">
      <c r="A7153" s="60" t="str">
        <f t="shared" si="231"/>
        <v>mar-18</v>
      </c>
      <c r="B7153" s="61">
        <v>43181</v>
      </c>
      <c r="C7153" s="47">
        <v>10</v>
      </c>
      <c r="D7153" s="63"/>
      <c r="E7153" s="64"/>
      <c r="F7153" s="65" t="s">
        <v>2095</v>
      </c>
      <c r="G7153" s="66">
        <v>7.0000000000000007E-2</v>
      </c>
      <c r="H7153" s="67">
        <v>89.718000000000004</v>
      </c>
      <c r="I7153" s="216">
        <v>6.2802600000000002</v>
      </c>
      <c r="J7153" s="86">
        <v>31.163599999999999</v>
      </c>
      <c r="K7153" s="129">
        <f t="shared" si="232"/>
        <v>0.20152549769603001</v>
      </c>
      <c r="L7153" s="60" t="str">
        <f>IFERROR(VLOOKUP(C7153,Planning!$C$6:$H$705,3,FALSE),"")</f>
        <v>Ojai Project</v>
      </c>
      <c r="M7153" s="60" t="str">
        <f>IFERROR(VLOOKUP(C7153,Planning!$C$6:$H$705,5,FALSE),"")</f>
        <v>OH-10 Live edge vanity (pool)</v>
      </c>
      <c r="N7153" s="800" t="str">
        <f t="shared" si="230"/>
        <v>marzo</v>
      </c>
    </row>
    <row r="7154" spans="1:14" ht="12.95" customHeight="1" x14ac:dyDescent="0.25">
      <c r="A7154" s="60" t="str">
        <f t="shared" si="231"/>
        <v>mar-18</v>
      </c>
      <c r="B7154" s="61">
        <v>43181</v>
      </c>
      <c r="C7154" s="47">
        <v>323</v>
      </c>
      <c r="D7154" s="63"/>
      <c r="E7154" s="64"/>
      <c r="F7154" s="65" t="s">
        <v>356</v>
      </c>
      <c r="G7154" s="66">
        <v>-48</v>
      </c>
      <c r="H7154" s="67">
        <v>1.201964</v>
      </c>
      <c r="I7154" s="216">
        <v>-57.694271999999998</v>
      </c>
      <c r="J7154" s="86">
        <v>31.163599999999999</v>
      </c>
      <c r="K7154" s="129">
        <f t="shared" si="232"/>
        <v>-1.8513352757704502</v>
      </c>
      <c r="L7154" s="60" t="str">
        <f>IFERROR(VLOOKUP(C7154,Planning!$C$6:$H$705,3,FALSE),"")</f>
        <v>Holler</v>
      </c>
      <c r="M7154" s="60" t="str">
        <f>IFERROR(VLOOKUP(C7154,Planning!$C$6:$H$705,5,FALSE),"")</f>
        <v>BQ-02B Café Banquette</v>
      </c>
      <c r="N7154" s="800" t="str">
        <f t="shared" si="230"/>
        <v>marzo</v>
      </c>
    </row>
    <row r="7155" spans="1:14" ht="12.95" customHeight="1" x14ac:dyDescent="0.25">
      <c r="A7155" s="60" t="str">
        <f t="shared" si="231"/>
        <v>mar-18</v>
      </c>
      <c r="B7155" s="61">
        <v>43181</v>
      </c>
      <c r="C7155" s="47">
        <v>323</v>
      </c>
      <c r="D7155" s="63"/>
      <c r="E7155" s="64"/>
      <c r="F7155" s="65" t="s">
        <v>347</v>
      </c>
      <c r="G7155" s="66">
        <v>-18</v>
      </c>
      <c r="H7155" s="67">
        <v>1.36</v>
      </c>
      <c r="I7155" s="216">
        <v>-24.48</v>
      </c>
      <c r="J7155" s="86">
        <v>31.163599999999999</v>
      </c>
      <c r="K7155" s="129">
        <f t="shared" si="232"/>
        <v>-0.78553183842688268</v>
      </c>
      <c r="L7155" s="60" t="str">
        <f>IFERROR(VLOOKUP(C7155,Planning!$C$6:$H$705,3,FALSE),"")</f>
        <v>Holler</v>
      </c>
      <c r="M7155" s="60" t="str">
        <f>IFERROR(VLOOKUP(C7155,Planning!$C$6:$H$705,5,FALSE),"")</f>
        <v>BQ-02B Café Banquette</v>
      </c>
      <c r="N7155" s="800" t="str">
        <f t="shared" si="230"/>
        <v>marzo</v>
      </c>
    </row>
    <row r="7156" spans="1:14" ht="12.95" customHeight="1" x14ac:dyDescent="0.25">
      <c r="A7156" s="60" t="str">
        <f t="shared" si="231"/>
        <v>mar-18</v>
      </c>
      <c r="B7156" s="61">
        <v>43181</v>
      </c>
      <c r="C7156" s="47">
        <v>323</v>
      </c>
      <c r="D7156" s="63"/>
      <c r="E7156" s="64"/>
      <c r="F7156" s="65" t="s">
        <v>346</v>
      </c>
      <c r="G7156" s="66">
        <v>-2.2000000000000002</v>
      </c>
      <c r="H7156" s="67">
        <v>47.315570999999998</v>
      </c>
      <c r="I7156" s="216">
        <v>-104.094256</v>
      </c>
      <c r="J7156" s="86">
        <v>31.163599999999999</v>
      </c>
      <c r="K7156" s="129">
        <f t="shared" si="232"/>
        <v>-3.3402513188463465</v>
      </c>
      <c r="L7156" s="60" t="str">
        <f>IFERROR(VLOOKUP(C7156,Planning!$C$6:$H$705,3,FALSE),"")</f>
        <v>Holler</v>
      </c>
      <c r="M7156" s="60" t="str">
        <f>IFERROR(VLOOKUP(C7156,Planning!$C$6:$H$705,5,FALSE),"")</f>
        <v>BQ-02B Café Banquette</v>
      </c>
      <c r="N7156" s="800" t="str">
        <f t="shared" si="230"/>
        <v>marzo</v>
      </c>
    </row>
    <row r="7157" spans="1:14" ht="12.95" customHeight="1" x14ac:dyDescent="0.25">
      <c r="A7157" s="60" t="str">
        <f t="shared" si="231"/>
        <v>mar-18</v>
      </c>
      <c r="B7157" s="61">
        <v>43181</v>
      </c>
      <c r="C7157" s="47">
        <v>9</v>
      </c>
      <c r="D7157" s="63"/>
      <c r="E7157" s="64"/>
      <c r="F7157" s="65" t="s">
        <v>2096</v>
      </c>
      <c r="G7157" s="66">
        <v>-2.4</v>
      </c>
      <c r="H7157" s="67">
        <v>163.56225599999999</v>
      </c>
      <c r="I7157" s="216">
        <v>-392.54941400000001</v>
      </c>
      <c r="J7157" s="86">
        <v>31.163599999999999</v>
      </c>
      <c r="K7157" s="129">
        <f t="shared" si="232"/>
        <v>-12.596407796275143</v>
      </c>
      <c r="L7157" s="60" t="str">
        <f>IFERROR(VLOOKUP(C7157,Planning!$C$6:$H$705,3,FALSE),"")</f>
        <v>Ojai Project</v>
      </c>
      <c r="M7157" s="60" t="str">
        <f>IFERROR(VLOOKUP(C7157,Planning!$C$6:$H$705,5,FALSE),"")</f>
        <v>OH-09 Live edge vanity (powder)</v>
      </c>
      <c r="N7157" s="800" t="str">
        <f t="shared" si="230"/>
        <v>marzo</v>
      </c>
    </row>
    <row r="7158" spans="1:14" ht="12.95" customHeight="1" x14ac:dyDescent="0.25">
      <c r="A7158" s="60" t="str">
        <f t="shared" si="231"/>
        <v>mar-18</v>
      </c>
      <c r="B7158" s="61">
        <v>43181</v>
      </c>
      <c r="C7158" s="47">
        <v>9</v>
      </c>
      <c r="D7158" s="63"/>
      <c r="E7158" s="64"/>
      <c r="F7158" s="65" t="s">
        <v>2095</v>
      </c>
      <c r="G7158" s="66">
        <v>-1.34</v>
      </c>
      <c r="H7158" s="67">
        <v>89.718000000000004</v>
      </c>
      <c r="I7158" s="216">
        <v>-120.22212</v>
      </c>
      <c r="J7158" s="86">
        <v>31.163599999999999</v>
      </c>
      <c r="K7158" s="129">
        <f t="shared" si="232"/>
        <v>-3.8577738130382886</v>
      </c>
      <c r="L7158" s="60" t="str">
        <f>IFERROR(VLOOKUP(C7158,Planning!$C$6:$H$705,3,FALSE),"")</f>
        <v>Ojai Project</v>
      </c>
      <c r="M7158" s="60" t="str">
        <f>IFERROR(VLOOKUP(C7158,Planning!$C$6:$H$705,5,FALSE),"")</f>
        <v>OH-09 Live edge vanity (powder)</v>
      </c>
      <c r="N7158" s="800" t="str">
        <f t="shared" si="230"/>
        <v>marzo</v>
      </c>
    </row>
    <row r="7159" spans="1:14" ht="12.95" customHeight="1" x14ac:dyDescent="0.25">
      <c r="A7159" s="60" t="str">
        <f t="shared" si="231"/>
        <v>mar-18</v>
      </c>
      <c r="B7159" s="61">
        <v>43182</v>
      </c>
      <c r="C7159" s="47">
        <v>35</v>
      </c>
      <c r="D7159" s="63"/>
      <c r="E7159" s="64"/>
      <c r="F7159" s="65" t="s">
        <v>352</v>
      </c>
      <c r="G7159" s="66">
        <v>4</v>
      </c>
      <c r="H7159" s="67">
        <v>2.2835860000000001</v>
      </c>
      <c r="I7159" s="216">
        <v>9.1343440000000005</v>
      </c>
      <c r="J7159" s="86">
        <v>31.163599999999999</v>
      </c>
      <c r="K7159" s="129">
        <f t="shared" si="232"/>
        <v>0.2931093968604398</v>
      </c>
      <c r="L7159" s="60" t="str">
        <f>IFERROR(VLOOKUP(C7159,Planning!$C$6:$H$705,3,FALSE),"")</f>
        <v>Ojai Project</v>
      </c>
      <c r="M7159" s="60" t="str">
        <f>IFERROR(VLOOKUP(C7159,Planning!$C$6:$H$705,5,FALSE),"")</f>
        <v>OH-22 King Modern bed</v>
      </c>
      <c r="N7159" s="800" t="str">
        <f t="shared" si="230"/>
        <v>marzo</v>
      </c>
    </row>
    <row r="7160" spans="1:14" ht="12.95" customHeight="1" x14ac:dyDescent="0.25">
      <c r="A7160" s="60" t="str">
        <f t="shared" si="231"/>
        <v>mar-18</v>
      </c>
      <c r="B7160" s="61">
        <v>43182</v>
      </c>
      <c r="C7160" s="47">
        <v>35</v>
      </c>
      <c r="D7160" s="63"/>
      <c r="E7160" s="64"/>
      <c r="F7160" s="65" t="s">
        <v>343</v>
      </c>
      <c r="G7160" s="66">
        <v>50</v>
      </c>
      <c r="H7160" s="67">
        <v>0.55755699999999997</v>
      </c>
      <c r="I7160" s="216">
        <v>27.877849000000001</v>
      </c>
      <c r="J7160" s="86">
        <v>31.163599999999999</v>
      </c>
      <c r="K7160" s="129">
        <f t="shared" si="232"/>
        <v>0.8945644598185063</v>
      </c>
      <c r="L7160" s="60" t="str">
        <f>IFERROR(VLOOKUP(C7160,Planning!$C$6:$H$705,3,FALSE),"")</f>
        <v>Ojai Project</v>
      </c>
      <c r="M7160" s="60" t="str">
        <f>IFERROR(VLOOKUP(C7160,Planning!$C$6:$H$705,5,FALSE),"")</f>
        <v>OH-22 King Modern bed</v>
      </c>
      <c r="N7160" s="800" t="str">
        <f t="shared" si="230"/>
        <v>marzo</v>
      </c>
    </row>
    <row r="7161" spans="1:14" ht="12.95" customHeight="1" x14ac:dyDescent="0.25">
      <c r="A7161" s="60" t="str">
        <f t="shared" si="231"/>
        <v>mar-18</v>
      </c>
      <c r="B7161" s="61">
        <v>43182</v>
      </c>
      <c r="C7161" s="47">
        <v>35</v>
      </c>
      <c r="D7161" s="63"/>
      <c r="E7161" s="64"/>
      <c r="F7161" s="65" t="s">
        <v>39</v>
      </c>
      <c r="G7161" s="66">
        <v>60</v>
      </c>
      <c r="H7161" s="67">
        <v>0.76829800000000004</v>
      </c>
      <c r="I7161" s="216">
        <v>46.097876999999997</v>
      </c>
      <c r="J7161" s="86">
        <v>31.163599999999999</v>
      </c>
      <c r="K7161" s="129">
        <f t="shared" si="232"/>
        <v>1.4792218164781989</v>
      </c>
      <c r="L7161" s="60" t="str">
        <f>IFERROR(VLOOKUP(C7161,Planning!$C$6:$H$705,3,FALSE),"")</f>
        <v>Ojai Project</v>
      </c>
      <c r="M7161" s="60" t="str">
        <f>IFERROR(VLOOKUP(C7161,Planning!$C$6:$H$705,5,FALSE),"")</f>
        <v>OH-22 King Modern bed</v>
      </c>
      <c r="N7161" s="800" t="str">
        <f t="shared" si="230"/>
        <v>marzo</v>
      </c>
    </row>
    <row r="7162" spans="1:14" ht="12.95" customHeight="1" x14ac:dyDescent="0.25">
      <c r="A7162" s="60" t="str">
        <f t="shared" si="231"/>
        <v>mar-18</v>
      </c>
      <c r="B7162" s="61">
        <v>43182</v>
      </c>
      <c r="C7162" s="47">
        <v>11</v>
      </c>
      <c r="D7162" s="63"/>
      <c r="E7162" s="64"/>
      <c r="F7162" s="65" t="s">
        <v>755</v>
      </c>
      <c r="G7162" s="66">
        <v>25</v>
      </c>
      <c r="H7162" s="67">
        <v>140.81378000000001</v>
      </c>
      <c r="I7162" s="216">
        <v>3520.3445019999999</v>
      </c>
      <c r="J7162" s="86">
        <v>31.163599999999999</v>
      </c>
      <c r="K7162" s="129">
        <f t="shared" si="232"/>
        <v>112.96334512058941</v>
      </c>
      <c r="L7162" s="60" t="str">
        <f>IFERROR(VLOOKUP(C7162,Planning!$C$6:$H$705,3,FALSE),"")</f>
        <v>Ojai Project</v>
      </c>
      <c r="M7162" s="60" t="str">
        <f>IFERROR(VLOOKUP(C7162,Planning!$C$6:$H$705,5,FALSE),"")</f>
        <v>OH-11 King bed</v>
      </c>
      <c r="N7162" s="800" t="str">
        <f t="shared" si="230"/>
        <v>marzo</v>
      </c>
    </row>
    <row r="7163" spans="1:14" ht="12.95" customHeight="1" x14ac:dyDescent="0.25">
      <c r="A7163" s="60" t="str">
        <f t="shared" si="231"/>
        <v>mar-18</v>
      </c>
      <c r="B7163" s="61">
        <v>43185</v>
      </c>
      <c r="C7163" s="47">
        <v>34</v>
      </c>
      <c r="D7163" s="63"/>
      <c r="E7163" s="64"/>
      <c r="F7163" s="65" t="s">
        <v>77</v>
      </c>
      <c r="G7163" s="66">
        <v>16</v>
      </c>
      <c r="H7163" s="67">
        <v>1.830776</v>
      </c>
      <c r="I7163" s="216">
        <v>29.292411000000001</v>
      </c>
      <c r="J7163" s="86">
        <v>31.163599999999999</v>
      </c>
      <c r="K7163" s="129">
        <f t="shared" si="232"/>
        <v>0.93995594218896417</v>
      </c>
      <c r="L7163" s="60" t="str">
        <f>IFERROR(VLOOKUP(C7163,Planning!$C$6:$H$705,3,FALSE),"")</f>
        <v>Ojai Project</v>
      </c>
      <c r="M7163" s="60" t="str">
        <f>IFERROR(VLOOKUP(C7163,Planning!$C$6:$H$705,5,FALSE),"")</f>
        <v>OH-21 Rosita lounge chair</v>
      </c>
      <c r="N7163" s="800" t="str">
        <f t="shared" si="230"/>
        <v>marzo</v>
      </c>
    </row>
    <row r="7164" spans="1:14" ht="12.95" customHeight="1" x14ac:dyDescent="0.25">
      <c r="A7164" s="60" t="str">
        <f t="shared" si="231"/>
        <v>mar-18</v>
      </c>
      <c r="B7164" s="61">
        <v>43185</v>
      </c>
      <c r="C7164" s="47">
        <v>34</v>
      </c>
      <c r="D7164" s="63"/>
      <c r="E7164" s="64"/>
      <c r="F7164" s="65" t="s">
        <v>293</v>
      </c>
      <c r="G7164" s="66">
        <v>100</v>
      </c>
      <c r="H7164" s="67">
        <v>0.29192200000000001</v>
      </c>
      <c r="I7164" s="216">
        <v>29.192157000000002</v>
      </c>
      <c r="J7164" s="86">
        <v>31.163599999999999</v>
      </c>
      <c r="K7164" s="129">
        <f t="shared" si="232"/>
        <v>0.93673891976536738</v>
      </c>
      <c r="L7164" s="60" t="str">
        <f>IFERROR(VLOOKUP(C7164,Planning!$C$6:$H$705,3,FALSE),"")</f>
        <v>Ojai Project</v>
      </c>
      <c r="M7164" s="60" t="str">
        <f>IFERROR(VLOOKUP(C7164,Planning!$C$6:$H$705,5,FALSE),"")</f>
        <v>OH-21 Rosita lounge chair</v>
      </c>
      <c r="N7164" s="800" t="str">
        <f t="shared" si="230"/>
        <v>marzo</v>
      </c>
    </row>
    <row r="7165" spans="1:14" ht="12.95" customHeight="1" x14ac:dyDescent="0.25">
      <c r="A7165" s="60" t="str">
        <f t="shared" ref="A7165:A7175" si="233">TEXT(B7165,"mmm-aa")</f>
        <v>mar-18</v>
      </c>
      <c r="B7165" s="61">
        <v>43185</v>
      </c>
      <c r="C7165" s="47">
        <v>323</v>
      </c>
      <c r="D7165" s="63"/>
      <c r="E7165" s="64"/>
      <c r="F7165" s="65" t="s">
        <v>755</v>
      </c>
      <c r="G7165" s="66">
        <v>25</v>
      </c>
      <c r="H7165" s="67">
        <v>140.81378000000001</v>
      </c>
      <c r="I7165" s="216">
        <v>3520.3445019999999</v>
      </c>
      <c r="J7165" s="86">
        <v>31.163599999999999</v>
      </c>
      <c r="K7165" s="129">
        <f t="shared" ref="K7165:K7175" si="234">IFERROR(I7165/J7165,0)</f>
        <v>112.96334512058941</v>
      </c>
      <c r="L7165" s="60" t="str">
        <f>IFERROR(VLOOKUP(C7165,Planning!$C$6:$H$705,3,FALSE),"")</f>
        <v>Holler</v>
      </c>
      <c r="M7165" s="60" t="str">
        <f>IFERROR(VLOOKUP(C7165,Planning!$C$6:$H$705,5,FALSE),"")</f>
        <v>BQ-02B Café Banquette</v>
      </c>
      <c r="N7165" s="800" t="str">
        <f t="shared" si="230"/>
        <v>marzo</v>
      </c>
    </row>
    <row r="7166" spans="1:14" ht="12.95" customHeight="1" x14ac:dyDescent="0.25">
      <c r="A7166" s="60" t="str">
        <f t="shared" si="233"/>
        <v>mar-18</v>
      </c>
      <c r="B7166" s="61">
        <v>43185</v>
      </c>
      <c r="C7166" s="47">
        <v>323</v>
      </c>
      <c r="D7166" s="63"/>
      <c r="E7166" s="64"/>
      <c r="F7166" s="65" t="s">
        <v>348</v>
      </c>
      <c r="G7166" s="66">
        <v>3</v>
      </c>
      <c r="H7166" s="67">
        <v>870.31</v>
      </c>
      <c r="I7166" s="216">
        <v>2610.9299999999998</v>
      </c>
      <c r="J7166" s="86">
        <v>31.163599999999999</v>
      </c>
      <c r="K7166" s="129">
        <f t="shared" si="234"/>
        <v>83.781398811433846</v>
      </c>
      <c r="L7166" s="60" t="str">
        <f>IFERROR(VLOOKUP(C7166,Planning!$C$6:$H$705,3,FALSE),"")</f>
        <v>Holler</v>
      </c>
      <c r="M7166" s="60" t="str">
        <f>IFERROR(VLOOKUP(C7166,Planning!$C$6:$H$705,5,FALSE),"")</f>
        <v>BQ-02B Café Banquette</v>
      </c>
      <c r="N7166" s="800" t="str">
        <f t="shared" si="230"/>
        <v>marzo</v>
      </c>
    </row>
    <row r="7167" spans="1:14" ht="12.95" customHeight="1" x14ac:dyDescent="0.25">
      <c r="A7167" s="60" t="str">
        <f t="shared" si="233"/>
        <v>mar-18</v>
      </c>
      <c r="B7167" s="61">
        <v>43185</v>
      </c>
      <c r="C7167" s="47">
        <v>323</v>
      </c>
      <c r="D7167" s="63"/>
      <c r="E7167" s="64"/>
      <c r="F7167" s="65" t="s">
        <v>317</v>
      </c>
      <c r="G7167" s="66">
        <v>1</v>
      </c>
      <c r="H7167" s="67">
        <v>598.61879999999996</v>
      </c>
      <c r="I7167" s="216">
        <v>598.61879999999996</v>
      </c>
      <c r="J7167" s="86">
        <v>31.163599999999999</v>
      </c>
      <c r="K7167" s="129">
        <f t="shared" si="234"/>
        <v>19.20891039546137</v>
      </c>
      <c r="L7167" s="60" t="str">
        <f>IFERROR(VLOOKUP(C7167,Planning!$C$6:$H$705,3,FALSE),"")</f>
        <v>Holler</v>
      </c>
      <c r="M7167" s="60" t="str">
        <f>IFERROR(VLOOKUP(C7167,Planning!$C$6:$H$705,5,FALSE),"")</f>
        <v>BQ-02B Café Banquette</v>
      </c>
      <c r="N7167" s="800" t="str">
        <f t="shared" si="230"/>
        <v>marzo</v>
      </c>
    </row>
    <row r="7168" spans="1:14" ht="12.95" customHeight="1" x14ac:dyDescent="0.25">
      <c r="A7168" s="60" t="str">
        <f t="shared" si="233"/>
        <v>mar-18</v>
      </c>
      <c r="B7168" s="61">
        <v>43185</v>
      </c>
      <c r="C7168" s="47">
        <v>51</v>
      </c>
      <c r="D7168" s="63"/>
      <c r="E7168" s="64"/>
      <c r="F7168" s="65" t="s">
        <v>755</v>
      </c>
      <c r="G7168" s="66">
        <v>20</v>
      </c>
      <c r="H7168" s="67">
        <v>140.81378000000001</v>
      </c>
      <c r="I7168" s="216">
        <v>2816.2756020000002</v>
      </c>
      <c r="J7168" s="86">
        <v>31.163599999999999</v>
      </c>
      <c r="K7168" s="129">
        <f t="shared" si="234"/>
        <v>90.370676109307027</v>
      </c>
      <c r="L7168" s="60" t="str">
        <f>IFERROR(VLOOKUP(C7168,Planning!$C$6:$H$705,3,FALSE),"")</f>
        <v>Davide Berruto/Hayes Valley</v>
      </c>
      <c r="M7168" s="60" t="str">
        <f>IFERROR(VLOOKUP(C7168,Planning!$C$6:$H$705,5,FALSE),"")</f>
        <v>HV-07 Bench console</v>
      </c>
      <c r="N7168" s="800" t="str">
        <f t="shared" si="230"/>
        <v>marzo</v>
      </c>
    </row>
    <row r="7169" spans="1:14" ht="12.95" customHeight="1" x14ac:dyDescent="0.25">
      <c r="A7169" s="60" t="str">
        <f t="shared" si="233"/>
        <v>mar-18</v>
      </c>
      <c r="B7169" s="61">
        <v>43185</v>
      </c>
      <c r="C7169" s="47">
        <v>51</v>
      </c>
      <c r="D7169" s="63"/>
      <c r="E7169" s="64"/>
      <c r="F7169" s="65" t="s">
        <v>77</v>
      </c>
      <c r="G7169" s="66">
        <v>6</v>
      </c>
      <c r="H7169" s="67">
        <v>1.830776</v>
      </c>
      <c r="I7169" s="216">
        <v>10.984654000000001</v>
      </c>
      <c r="J7169" s="86">
        <v>31.163599999999999</v>
      </c>
      <c r="K7169" s="129">
        <f t="shared" si="234"/>
        <v>0.35248347430977167</v>
      </c>
      <c r="L7169" s="60" t="str">
        <f>IFERROR(VLOOKUP(C7169,Planning!$C$6:$H$705,3,FALSE),"")</f>
        <v>Davide Berruto/Hayes Valley</v>
      </c>
      <c r="M7169" s="60" t="str">
        <f>IFERROR(VLOOKUP(C7169,Planning!$C$6:$H$705,5,FALSE),"")</f>
        <v>HV-07 Bench console</v>
      </c>
      <c r="N7169" s="800" t="str">
        <f t="shared" si="230"/>
        <v>marzo</v>
      </c>
    </row>
    <row r="7170" spans="1:14" ht="12.95" customHeight="1" x14ac:dyDescent="0.25">
      <c r="A7170" s="60" t="str">
        <f t="shared" si="233"/>
        <v>mar-18</v>
      </c>
      <c r="B7170" s="61">
        <v>43185</v>
      </c>
      <c r="C7170" s="47">
        <v>51</v>
      </c>
      <c r="D7170" s="63"/>
      <c r="E7170" s="64"/>
      <c r="F7170" s="65" t="s">
        <v>91</v>
      </c>
      <c r="G7170" s="66">
        <v>6</v>
      </c>
      <c r="H7170" s="67">
        <v>0.360323</v>
      </c>
      <c r="I7170" s="216">
        <v>2.161937</v>
      </c>
      <c r="J7170" s="86">
        <v>31.163599999999999</v>
      </c>
      <c r="K7170" s="129">
        <f t="shared" si="234"/>
        <v>6.9373788650861912E-2</v>
      </c>
      <c r="L7170" s="60" t="str">
        <f>IFERROR(VLOOKUP(C7170,Planning!$C$6:$H$705,3,FALSE),"")</f>
        <v>Davide Berruto/Hayes Valley</v>
      </c>
      <c r="M7170" s="60" t="str">
        <f>IFERROR(VLOOKUP(C7170,Planning!$C$6:$H$705,5,FALSE),"")</f>
        <v>HV-07 Bench console</v>
      </c>
      <c r="N7170" s="800" t="str">
        <f t="shared" si="230"/>
        <v>marzo</v>
      </c>
    </row>
    <row r="7171" spans="1:14" ht="12.95" customHeight="1" x14ac:dyDescent="0.25">
      <c r="A7171" s="60" t="str">
        <f t="shared" si="233"/>
        <v>mar-18</v>
      </c>
      <c r="B7171" s="61">
        <v>43185</v>
      </c>
      <c r="C7171" s="47">
        <v>51</v>
      </c>
      <c r="D7171" s="63"/>
      <c r="E7171" s="64"/>
      <c r="F7171" s="65" t="s">
        <v>98</v>
      </c>
      <c r="G7171" s="66">
        <v>8</v>
      </c>
      <c r="H7171" s="67">
        <v>0.24798899999999999</v>
      </c>
      <c r="I7171" s="216">
        <v>1.983913</v>
      </c>
      <c r="J7171" s="86">
        <v>31.163599999999999</v>
      </c>
      <c r="K7171" s="129">
        <f t="shared" si="234"/>
        <v>6.3661226559190848E-2</v>
      </c>
      <c r="L7171" s="60" t="str">
        <f>IFERROR(VLOOKUP(C7171,Planning!$C$6:$H$705,3,FALSE),"")</f>
        <v>Davide Berruto/Hayes Valley</v>
      </c>
      <c r="M7171" s="60" t="str">
        <f>IFERROR(VLOOKUP(C7171,Planning!$C$6:$H$705,5,FALSE),"")</f>
        <v>HV-07 Bench console</v>
      </c>
      <c r="N7171" s="800" t="str">
        <f t="shared" si="230"/>
        <v>marzo</v>
      </c>
    </row>
    <row r="7172" spans="1:14" ht="12.95" customHeight="1" x14ac:dyDescent="0.25">
      <c r="A7172" s="60" t="str">
        <f t="shared" si="233"/>
        <v>mar-18</v>
      </c>
      <c r="B7172" s="61">
        <v>43185</v>
      </c>
      <c r="C7172" s="47">
        <v>51</v>
      </c>
      <c r="D7172" s="63"/>
      <c r="E7172" s="64"/>
      <c r="F7172" s="65" t="s">
        <v>124</v>
      </c>
      <c r="G7172" s="66">
        <v>4</v>
      </c>
      <c r="H7172" s="67">
        <v>0.14652999999999999</v>
      </c>
      <c r="I7172" s="216">
        <v>0.58611999999999997</v>
      </c>
      <c r="J7172" s="86">
        <v>31.163599999999999</v>
      </c>
      <c r="K7172" s="129">
        <f t="shared" si="234"/>
        <v>1.88078399157992E-2</v>
      </c>
      <c r="L7172" s="60" t="str">
        <f>IFERROR(VLOOKUP(C7172,Planning!$C$6:$H$705,3,FALSE),"")</f>
        <v>Davide Berruto/Hayes Valley</v>
      </c>
      <c r="M7172" s="60" t="str">
        <f>IFERROR(VLOOKUP(C7172,Planning!$C$6:$H$705,5,FALSE),"")</f>
        <v>HV-07 Bench console</v>
      </c>
      <c r="N7172" s="800" t="str">
        <f t="shared" si="230"/>
        <v>marzo</v>
      </c>
    </row>
    <row r="7173" spans="1:14" ht="12.95" customHeight="1" x14ac:dyDescent="0.25">
      <c r="A7173" s="60" t="str">
        <f t="shared" si="233"/>
        <v>mar-18</v>
      </c>
      <c r="B7173" s="61">
        <v>43185</v>
      </c>
      <c r="C7173" s="47">
        <v>51</v>
      </c>
      <c r="D7173" s="63"/>
      <c r="E7173" s="64"/>
      <c r="F7173" s="65" t="s">
        <v>2097</v>
      </c>
      <c r="G7173" s="66">
        <v>1</v>
      </c>
      <c r="H7173" s="67">
        <v>653.54</v>
      </c>
      <c r="I7173" s="216">
        <v>653.54</v>
      </c>
      <c r="J7173" s="86">
        <v>31.163599999999999</v>
      </c>
      <c r="K7173" s="129">
        <f t="shared" si="234"/>
        <v>20.971261343362126</v>
      </c>
      <c r="L7173" s="60" t="str">
        <f>IFERROR(VLOOKUP(C7173,Planning!$C$6:$H$705,3,FALSE),"")</f>
        <v>Davide Berruto/Hayes Valley</v>
      </c>
      <c r="M7173" s="60" t="str">
        <f>IFERROR(VLOOKUP(C7173,Planning!$C$6:$H$705,5,FALSE),"")</f>
        <v>HV-07 Bench console</v>
      </c>
      <c r="N7173" s="800" t="str">
        <f t="shared" si="230"/>
        <v>marzo</v>
      </c>
    </row>
    <row r="7174" spans="1:14" ht="12.95" customHeight="1" x14ac:dyDescent="0.25">
      <c r="A7174" s="60" t="str">
        <f t="shared" si="233"/>
        <v>mar-18</v>
      </c>
      <c r="B7174" s="61">
        <v>43185</v>
      </c>
      <c r="C7174" s="47">
        <v>62</v>
      </c>
      <c r="D7174" s="63"/>
      <c r="E7174" s="64"/>
      <c r="F7174" s="65" t="s">
        <v>330</v>
      </c>
      <c r="G7174" s="66">
        <v>200</v>
      </c>
      <c r="H7174" s="67">
        <v>0.168216</v>
      </c>
      <c r="I7174" s="216">
        <v>33.643168000000003</v>
      </c>
      <c r="J7174" s="86">
        <v>31.163599999999999</v>
      </c>
      <c r="K7174" s="129">
        <f t="shared" si="234"/>
        <v>1.0795661605206075</v>
      </c>
      <c r="L7174" s="60" t="str">
        <f>IFERROR(VLOOKUP(C7174,Planning!$C$6:$H$705,3,FALSE),"")</f>
        <v>Commons Restaurant</v>
      </c>
      <c r="M7174" s="60" t="str">
        <f>IFERROR(VLOOKUP(C7174,Planning!$C$6:$H$705,5,FALSE),"")</f>
        <v>A-3 DIVIDER</v>
      </c>
      <c r="N7174" s="800" t="str">
        <f t="shared" si="230"/>
        <v>marzo</v>
      </c>
    </row>
    <row r="7175" spans="1:14" ht="12.95" customHeight="1" x14ac:dyDescent="0.25">
      <c r="A7175" s="60" t="str">
        <f t="shared" si="233"/>
        <v>mar-18</v>
      </c>
      <c r="B7175" s="61">
        <v>43185</v>
      </c>
      <c r="C7175" s="47">
        <v>62</v>
      </c>
      <c r="D7175" s="63"/>
      <c r="E7175" s="64"/>
      <c r="F7175" s="65" t="s">
        <v>91</v>
      </c>
      <c r="G7175" s="66">
        <v>30</v>
      </c>
      <c r="H7175" s="67">
        <v>0.360323</v>
      </c>
      <c r="I7175" s="216">
        <v>10.809684000000001</v>
      </c>
      <c r="J7175" s="86">
        <v>31.163599999999999</v>
      </c>
      <c r="K7175" s="129">
        <f t="shared" si="234"/>
        <v>0.34686891116559065</v>
      </c>
      <c r="L7175" s="60" t="str">
        <f>IFERROR(VLOOKUP(C7175,Planning!$C$6:$H$705,3,FALSE),"")</f>
        <v>Commons Restaurant</v>
      </c>
      <c r="M7175" s="60" t="str">
        <f>IFERROR(VLOOKUP(C7175,Planning!$C$6:$H$705,5,FALSE),"")</f>
        <v>A-3 DIVIDER</v>
      </c>
      <c r="N7175" s="800" t="str">
        <f t="shared" si="230"/>
        <v>marzo</v>
      </c>
    </row>
    <row r="7176" spans="1:14" ht="12.95" customHeight="1" x14ac:dyDescent="0.25">
      <c r="A7176" s="60" t="str">
        <f>TEXT(B7176,"mmm-aa")</f>
        <v>mar-18</v>
      </c>
      <c r="B7176" s="61">
        <v>43185</v>
      </c>
      <c r="C7176" s="47">
        <v>11</v>
      </c>
      <c r="D7176" s="63"/>
      <c r="E7176" s="64"/>
      <c r="F7176" s="65" t="s">
        <v>755</v>
      </c>
      <c r="G7176" s="66">
        <v>-20</v>
      </c>
      <c r="H7176" s="67">
        <v>140.81378000000001</v>
      </c>
      <c r="I7176" s="216">
        <v>-2816.2755999999999</v>
      </c>
      <c r="J7176" s="86">
        <v>31.163599999999999</v>
      </c>
      <c r="K7176" s="129">
        <f>IFERROR(I7176/J7176,0)</f>
        <v>-90.370676045129571</v>
      </c>
      <c r="L7176" s="60" t="str">
        <f>IFERROR(VLOOKUP(C7176,Planning!$C$6:$H$705,3,FALSE),"")</f>
        <v>Ojai Project</v>
      </c>
      <c r="M7176" s="60" t="str">
        <f>IFERROR(VLOOKUP(C7176,Planning!$C$6:$H$705,5,FALSE),"")</f>
        <v>OH-11 King bed</v>
      </c>
      <c r="N7176" s="800" t="str">
        <f t="shared" si="230"/>
        <v>marzo</v>
      </c>
    </row>
    <row r="7177" spans="1:14" ht="12.95" customHeight="1" x14ac:dyDescent="0.25">
      <c r="A7177" s="60" t="str">
        <f t="shared" ref="A7177:A7240" si="235">TEXT(B7177,"mmm-aa")</f>
        <v>mar-18</v>
      </c>
      <c r="B7177" s="61">
        <v>43186</v>
      </c>
      <c r="C7177" s="47">
        <v>49</v>
      </c>
      <c r="D7177" s="63"/>
      <c r="E7177" s="64"/>
      <c r="F7177" s="65" t="s">
        <v>32</v>
      </c>
      <c r="G7177" s="66">
        <v>6</v>
      </c>
      <c r="H7177" s="67">
        <v>40.463929999999998</v>
      </c>
      <c r="I7177" s="216">
        <v>242.78358</v>
      </c>
      <c r="J7177" s="86">
        <v>31.163599999999999</v>
      </c>
      <c r="K7177" s="129">
        <f t="shared" ref="K7177:K7225" si="236">IFERROR(I7177/J7177,0)</f>
        <v>7.7906140497246792</v>
      </c>
      <c r="L7177" s="60" t="str">
        <f>IFERROR(VLOOKUP(C7177,Planning!$C$6:$H$705,3,FALSE),"")</f>
        <v>Davide Berruto/Hayes Valley</v>
      </c>
      <c r="M7177" s="60" t="str">
        <f>IFERROR(VLOOKUP(C7177,Planning!$C$6:$H$705,5,FALSE),"")</f>
        <v>HV-05 Dining Bench</v>
      </c>
      <c r="N7177" s="800" t="str">
        <f t="shared" si="230"/>
        <v>marzo</v>
      </c>
    </row>
    <row r="7178" spans="1:14" ht="12.95" customHeight="1" x14ac:dyDescent="0.25">
      <c r="A7178" s="60" t="str">
        <f t="shared" si="235"/>
        <v>mar-18</v>
      </c>
      <c r="B7178" s="61">
        <v>43186</v>
      </c>
      <c r="C7178" s="47">
        <v>316</v>
      </c>
      <c r="D7178" s="63"/>
      <c r="E7178" s="64"/>
      <c r="F7178" s="65" t="s">
        <v>143</v>
      </c>
      <c r="G7178" s="66">
        <v>1</v>
      </c>
      <c r="H7178" s="67">
        <v>217.85400000000001</v>
      </c>
      <c r="I7178" s="216">
        <v>217.85400000000001</v>
      </c>
      <c r="J7178" s="86">
        <v>31.163599999999999</v>
      </c>
      <c r="K7178" s="129">
        <f t="shared" si="236"/>
        <v>6.9906557650592367</v>
      </c>
      <c r="L7178" s="60" t="str">
        <f>IFERROR(VLOOKUP(C7178,Planning!$C$6:$H$705,3,FALSE),"")</f>
        <v>Holler</v>
      </c>
      <c r="M7178" s="60" t="str">
        <f>IFERROR(VLOOKUP(C7178,Planning!$C$6:$H$705,5,FALSE),"")</f>
        <v>AA-10 Planter Screen</v>
      </c>
      <c r="N7178" s="800" t="str">
        <f t="shared" si="230"/>
        <v>marzo</v>
      </c>
    </row>
    <row r="7179" spans="1:14" ht="12.95" customHeight="1" x14ac:dyDescent="0.25">
      <c r="A7179" s="60" t="str">
        <f t="shared" si="235"/>
        <v>mar-18</v>
      </c>
      <c r="B7179" s="61">
        <v>43186</v>
      </c>
      <c r="C7179" s="47">
        <v>316</v>
      </c>
      <c r="D7179" s="63"/>
      <c r="E7179" s="64"/>
      <c r="F7179" s="65" t="s">
        <v>2104</v>
      </c>
      <c r="G7179" s="66">
        <v>2</v>
      </c>
      <c r="H7179" s="67">
        <v>270.63093199999997</v>
      </c>
      <c r="I7179" s="216">
        <v>541.26186399999995</v>
      </c>
      <c r="J7179" s="86">
        <v>31.163599999999999</v>
      </c>
      <c r="K7179" s="129">
        <f t="shared" si="236"/>
        <v>17.368399799766394</v>
      </c>
      <c r="L7179" s="60" t="str">
        <f>IFERROR(VLOOKUP(C7179,Planning!$C$6:$H$705,3,FALSE),"")</f>
        <v>Holler</v>
      </c>
      <c r="M7179" s="60" t="str">
        <f>IFERROR(VLOOKUP(C7179,Planning!$C$6:$H$705,5,FALSE),"")</f>
        <v>AA-10 Planter Screen</v>
      </c>
      <c r="N7179" s="800" t="str">
        <f t="shared" si="230"/>
        <v>marzo</v>
      </c>
    </row>
    <row r="7180" spans="1:14" ht="12.95" customHeight="1" x14ac:dyDescent="0.25">
      <c r="A7180" s="60" t="str">
        <f t="shared" si="235"/>
        <v>mar-18</v>
      </c>
      <c r="B7180" s="61">
        <v>43186</v>
      </c>
      <c r="C7180" s="47">
        <v>318</v>
      </c>
      <c r="D7180" s="63"/>
      <c r="E7180" s="64"/>
      <c r="F7180" s="65" t="s">
        <v>346</v>
      </c>
      <c r="G7180" s="66">
        <v>-1.4</v>
      </c>
      <c r="H7180" s="67">
        <v>47.315570999999998</v>
      </c>
      <c r="I7180" s="216">
        <v>-66.241799</v>
      </c>
      <c r="J7180" s="86">
        <v>31.163599999999999</v>
      </c>
      <c r="K7180" s="129">
        <f t="shared" si="236"/>
        <v>-2.1256144668780244</v>
      </c>
      <c r="L7180" s="60" t="str">
        <f>IFERROR(VLOOKUP(C7180,Planning!$C$6:$H$705,3,FALSE),"")</f>
        <v>Holler</v>
      </c>
      <c r="M7180" s="60" t="str">
        <f>IFERROR(VLOOKUP(C7180,Planning!$C$6:$H$705,5,FALSE),"")</f>
        <v>BQ-02A Arrival Banquette</v>
      </c>
      <c r="N7180" s="800" t="str">
        <f t="shared" si="230"/>
        <v>marzo</v>
      </c>
    </row>
    <row r="7181" spans="1:14" ht="12.95" customHeight="1" x14ac:dyDescent="0.25">
      <c r="A7181" s="60" t="str">
        <f t="shared" si="235"/>
        <v>mar-18</v>
      </c>
      <c r="B7181" s="61">
        <v>43186</v>
      </c>
      <c r="C7181" s="47">
        <v>31</v>
      </c>
      <c r="D7181" s="63"/>
      <c r="E7181" s="64"/>
      <c r="F7181" s="65" t="s">
        <v>860</v>
      </c>
      <c r="G7181" s="66">
        <v>-3.68</v>
      </c>
      <c r="H7181" s="67">
        <v>184.210656</v>
      </c>
      <c r="I7181" s="216">
        <v>-677.89521400000001</v>
      </c>
      <c r="J7181" s="86">
        <v>31.163599999999999</v>
      </c>
      <c r="K7181" s="129">
        <f t="shared" si="236"/>
        <v>-21.752788958913605</v>
      </c>
      <c r="L7181" s="60" t="str">
        <f>IFERROR(VLOOKUP(C7181,Planning!$C$6:$H$705,3,FALSE),"")</f>
        <v>Ojai Project</v>
      </c>
      <c r="M7181" s="60" t="str">
        <f>IFERROR(VLOOKUP(C7181,Planning!$C$6:$H$705,5,FALSE),"")</f>
        <v>OH-18 Slatted bench</v>
      </c>
      <c r="N7181" s="800" t="str">
        <f t="shared" si="230"/>
        <v>marzo</v>
      </c>
    </row>
    <row r="7182" spans="1:14" ht="12.95" customHeight="1" x14ac:dyDescent="0.25">
      <c r="A7182" s="60" t="str">
        <f t="shared" si="235"/>
        <v>mar-18</v>
      </c>
      <c r="B7182" s="61">
        <v>43186</v>
      </c>
      <c r="C7182" s="47">
        <v>49</v>
      </c>
      <c r="D7182" s="63"/>
      <c r="E7182" s="64"/>
      <c r="F7182" s="65" t="s">
        <v>849</v>
      </c>
      <c r="G7182" s="66">
        <v>-5.0999999999999996</v>
      </c>
      <c r="H7182" s="67">
        <v>113.91333299999999</v>
      </c>
      <c r="I7182" s="216">
        <v>-580.95799799999998</v>
      </c>
      <c r="J7182" s="86">
        <v>31.163599999999999</v>
      </c>
      <c r="K7182" s="129">
        <f t="shared" si="236"/>
        <v>-18.642197884711649</v>
      </c>
      <c r="L7182" s="60" t="str">
        <f>IFERROR(VLOOKUP(C7182,Planning!$C$6:$H$705,3,FALSE),"")</f>
        <v>Davide Berruto/Hayes Valley</v>
      </c>
      <c r="M7182" s="60" t="str">
        <f>IFERROR(VLOOKUP(C7182,Planning!$C$6:$H$705,5,FALSE),"")</f>
        <v>HV-05 Dining Bench</v>
      </c>
      <c r="N7182" s="800" t="str">
        <f t="shared" si="230"/>
        <v>marzo</v>
      </c>
    </row>
    <row r="7183" spans="1:14" ht="12.95" customHeight="1" x14ac:dyDescent="0.25">
      <c r="A7183" s="60" t="str">
        <f t="shared" si="235"/>
        <v>mar-18</v>
      </c>
      <c r="B7183" s="61">
        <v>43186</v>
      </c>
      <c r="C7183" s="47">
        <v>49</v>
      </c>
      <c r="D7183" s="63"/>
      <c r="E7183" s="64"/>
      <c r="F7183" s="65" t="s">
        <v>2105</v>
      </c>
      <c r="G7183" s="66">
        <v>5.0999999999999996</v>
      </c>
      <c r="H7183" s="67">
        <v>113.91333299999999</v>
      </c>
      <c r="I7183" s="216">
        <v>580.95799799999998</v>
      </c>
      <c r="J7183" s="86">
        <v>31.163599999999999</v>
      </c>
      <c r="K7183" s="129">
        <f t="shared" si="236"/>
        <v>18.642197884711649</v>
      </c>
      <c r="L7183" s="60" t="str">
        <f>IFERROR(VLOOKUP(C7183,Planning!$C$6:$H$705,3,FALSE),"")</f>
        <v>Davide Berruto/Hayes Valley</v>
      </c>
      <c r="M7183" s="60" t="str">
        <f>IFERROR(VLOOKUP(C7183,Planning!$C$6:$H$705,5,FALSE),"")</f>
        <v>HV-05 Dining Bench</v>
      </c>
      <c r="N7183" s="800" t="str">
        <f t="shared" si="230"/>
        <v>marzo</v>
      </c>
    </row>
    <row r="7184" spans="1:14" ht="12.95" customHeight="1" x14ac:dyDescent="0.25">
      <c r="A7184" s="60" t="str">
        <f t="shared" si="235"/>
        <v>mar-18</v>
      </c>
      <c r="B7184" s="61">
        <v>43186</v>
      </c>
      <c r="C7184" s="47">
        <v>49</v>
      </c>
      <c r="D7184" s="63"/>
      <c r="E7184" s="64"/>
      <c r="F7184" s="65" t="s">
        <v>2105</v>
      </c>
      <c r="G7184" s="66">
        <v>-5.0999999999999996</v>
      </c>
      <c r="H7184" s="67">
        <v>113.91333299999999</v>
      </c>
      <c r="I7184" s="216">
        <v>-580.95799799999998</v>
      </c>
      <c r="J7184" s="86">
        <v>31.163599999999999</v>
      </c>
      <c r="K7184" s="129">
        <f t="shared" si="236"/>
        <v>-18.642197884711649</v>
      </c>
      <c r="L7184" s="60" t="str">
        <f>IFERROR(VLOOKUP(C7184,Planning!$C$6:$H$705,3,FALSE),"")</f>
        <v>Davide Berruto/Hayes Valley</v>
      </c>
      <c r="M7184" s="60" t="str">
        <f>IFERROR(VLOOKUP(C7184,Planning!$C$6:$H$705,5,FALSE),"")</f>
        <v>HV-05 Dining Bench</v>
      </c>
      <c r="N7184" s="800" t="str">
        <f t="shared" si="230"/>
        <v>marzo</v>
      </c>
    </row>
    <row r="7185" spans="1:14" ht="12.95" customHeight="1" x14ac:dyDescent="0.25">
      <c r="A7185" s="60" t="str">
        <f t="shared" si="235"/>
        <v>mar-18</v>
      </c>
      <c r="B7185" s="61">
        <v>43190</v>
      </c>
      <c r="C7185" s="47">
        <v>474</v>
      </c>
      <c r="D7185" s="63"/>
      <c r="E7185" s="64"/>
      <c r="F7185" s="65" t="s">
        <v>727</v>
      </c>
      <c r="G7185" s="66">
        <v>675</v>
      </c>
      <c r="H7185" s="67">
        <v>2.6708249999999998</v>
      </c>
      <c r="I7185" s="216">
        <v>1802.806869</v>
      </c>
      <c r="J7185" s="86">
        <v>31.163599999999999</v>
      </c>
      <c r="K7185" s="129">
        <f t="shared" si="236"/>
        <v>57.849762832278685</v>
      </c>
      <c r="L7185" s="60" t="str">
        <f>IFERROR(VLOOKUP(C7185,Planning!$C$6:$H$705,3,FALSE),"")</f>
        <v>WEWORK</v>
      </c>
      <c r="M7185" s="60" t="str">
        <f>IFERROR(VLOOKUP(C7185,Planning!$C$6:$H$705,5,FALSE),"")</f>
        <v>LATAM-Leon Dining Chair WW-CH-MEC-6849-B</v>
      </c>
      <c r="N7185" s="800" t="str">
        <f t="shared" ref="N7185:N7248" si="237">TEXT(B7185,"Mmmm")</f>
        <v>marzo</v>
      </c>
    </row>
    <row r="7186" spans="1:14" ht="12.95" customHeight="1" x14ac:dyDescent="0.25">
      <c r="A7186" s="60" t="str">
        <f t="shared" si="235"/>
        <v>mar-18</v>
      </c>
      <c r="B7186" s="61">
        <v>43190</v>
      </c>
      <c r="C7186" s="47">
        <v>474</v>
      </c>
      <c r="D7186" s="63"/>
      <c r="E7186" s="64"/>
      <c r="F7186" s="65" t="s">
        <v>2106</v>
      </c>
      <c r="G7186" s="66">
        <v>0.59</v>
      </c>
      <c r="H7186" s="67">
        <v>234.422</v>
      </c>
      <c r="I7186" s="216">
        <v>138.30897999999999</v>
      </c>
      <c r="J7186" s="86">
        <v>31.163599999999999</v>
      </c>
      <c r="K7186" s="129">
        <f t="shared" si="236"/>
        <v>4.438157979180839</v>
      </c>
      <c r="L7186" s="60" t="str">
        <f>IFERROR(VLOOKUP(C7186,Planning!$C$6:$H$705,3,FALSE),"")</f>
        <v>WEWORK</v>
      </c>
      <c r="M7186" s="60" t="str">
        <f>IFERROR(VLOOKUP(C7186,Planning!$C$6:$H$705,5,FALSE),"")</f>
        <v>LATAM-Leon Dining Chair WW-CH-MEC-6849-B</v>
      </c>
      <c r="N7186" s="800" t="str">
        <f t="shared" si="237"/>
        <v>marzo</v>
      </c>
    </row>
    <row r="7187" spans="1:14" ht="12.95" customHeight="1" x14ac:dyDescent="0.25">
      <c r="A7187" s="60" t="str">
        <f t="shared" si="235"/>
        <v>mar-18</v>
      </c>
      <c r="B7187" s="61">
        <v>43190</v>
      </c>
      <c r="C7187" s="47">
        <v>474</v>
      </c>
      <c r="D7187" s="63"/>
      <c r="E7187" s="64"/>
      <c r="F7187" s="65" t="s">
        <v>320</v>
      </c>
      <c r="G7187" s="66">
        <v>17.66</v>
      </c>
      <c r="H7187" s="67">
        <v>660.20052899999996</v>
      </c>
      <c r="I7187" s="216">
        <v>11659.141342000001</v>
      </c>
      <c r="J7187" s="86">
        <v>31.163599999999999</v>
      </c>
      <c r="K7187" s="129">
        <f t="shared" si="236"/>
        <v>374.12690902206424</v>
      </c>
      <c r="L7187" s="60" t="str">
        <f>IFERROR(VLOOKUP(C7187,Planning!$C$6:$H$705,3,FALSE),"")</f>
        <v>WEWORK</v>
      </c>
      <c r="M7187" s="60" t="str">
        <f>IFERROR(VLOOKUP(C7187,Planning!$C$6:$H$705,5,FALSE),"")</f>
        <v>LATAM-Leon Dining Chair WW-CH-MEC-6849-B</v>
      </c>
      <c r="N7187" s="800" t="str">
        <f t="shared" si="237"/>
        <v>marzo</v>
      </c>
    </row>
    <row r="7188" spans="1:14" ht="12.95" customHeight="1" x14ac:dyDescent="0.25">
      <c r="A7188" s="60" t="str">
        <f t="shared" si="235"/>
        <v>mar-18</v>
      </c>
      <c r="B7188" s="61">
        <v>43190</v>
      </c>
      <c r="C7188" s="47">
        <v>474</v>
      </c>
      <c r="D7188" s="63"/>
      <c r="E7188" s="64"/>
      <c r="F7188" s="65" t="s">
        <v>322</v>
      </c>
      <c r="G7188" s="66">
        <v>17.66</v>
      </c>
      <c r="H7188" s="67">
        <v>1376.008949</v>
      </c>
      <c r="I7188" s="216">
        <v>24300.318038000001</v>
      </c>
      <c r="J7188" s="86">
        <v>31.163599999999999</v>
      </c>
      <c r="K7188" s="129">
        <f t="shared" si="236"/>
        <v>779.76607445866341</v>
      </c>
      <c r="L7188" s="60" t="str">
        <f>IFERROR(VLOOKUP(C7188,Planning!$C$6:$H$705,3,FALSE),"")</f>
        <v>WEWORK</v>
      </c>
      <c r="M7188" s="60" t="str">
        <f>IFERROR(VLOOKUP(C7188,Planning!$C$6:$H$705,5,FALSE),"")</f>
        <v>LATAM-Leon Dining Chair WW-CH-MEC-6849-B</v>
      </c>
      <c r="N7188" s="800" t="str">
        <f t="shared" si="237"/>
        <v>marzo</v>
      </c>
    </row>
    <row r="7189" spans="1:14" ht="12.95" customHeight="1" x14ac:dyDescent="0.25">
      <c r="A7189" s="60" t="str">
        <f t="shared" si="235"/>
        <v>mar-18</v>
      </c>
      <c r="B7189" s="61">
        <v>43190</v>
      </c>
      <c r="C7189" s="47">
        <v>474</v>
      </c>
      <c r="D7189" s="63"/>
      <c r="E7189" s="64"/>
      <c r="F7189" s="65" t="s">
        <v>319</v>
      </c>
      <c r="G7189" s="66">
        <v>20.309999999999999</v>
      </c>
      <c r="H7189" s="67">
        <v>1348.24065</v>
      </c>
      <c r="I7189" s="216">
        <v>27382.767602</v>
      </c>
      <c r="J7189" s="86">
        <v>31.163599999999999</v>
      </c>
      <c r="K7189" s="129">
        <f t="shared" si="236"/>
        <v>878.67793201042241</v>
      </c>
      <c r="L7189" s="60" t="str">
        <f>IFERROR(VLOOKUP(C7189,Planning!$C$6:$H$705,3,FALSE),"")</f>
        <v>WEWORK</v>
      </c>
      <c r="M7189" s="60" t="str">
        <f>IFERROR(VLOOKUP(C7189,Planning!$C$6:$H$705,5,FALSE),"")</f>
        <v>LATAM-Leon Dining Chair WW-CH-MEC-6849-B</v>
      </c>
      <c r="N7189" s="800" t="str">
        <f t="shared" si="237"/>
        <v>marzo</v>
      </c>
    </row>
    <row r="7190" spans="1:14" ht="12.95" customHeight="1" x14ac:dyDescent="0.25">
      <c r="A7190" s="60" t="str">
        <f t="shared" si="235"/>
        <v>mar-18</v>
      </c>
      <c r="B7190" s="61">
        <v>43190</v>
      </c>
      <c r="C7190" s="47">
        <v>474</v>
      </c>
      <c r="D7190" s="63"/>
      <c r="E7190" s="64"/>
      <c r="F7190" s="65" t="s">
        <v>318</v>
      </c>
      <c r="G7190" s="66">
        <v>15</v>
      </c>
      <c r="H7190" s="67">
        <v>1223.587689</v>
      </c>
      <c r="I7190" s="216">
        <v>18353.815334999999</v>
      </c>
      <c r="J7190" s="86">
        <v>31.163599999999999</v>
      </c>
      <c r="K7190" s="129">
        <f t="shared" si="236"/>
        <v>588.95042084354827</v>
      </c>
      <c r="L7190" s="60" t="str">
        <f>IFERROR(VLOOKUP(C7190,Planning!$C$6:$H$705,3,FALSE),"")</f>
        <v>WEWORK</v>
      </c>
      <c r="M7190" s="60" t="str">
        <f>IFERROR(VLOOKUP(C7190,Planning!$C$6:$H$705,5,FALSE),"")</f>
        <v>LATAM-Leon Dining Chair WW-CH-MEC-6849-B</v>
      </c>
      <c r="N7190" s="800" t="str">
        <f t="shared" si="237"/>
        <v>marzo</v>
      </c>
    </row>
    <row r="7191" spans="1:14" ht="12.95" customHeight="1" x14ac:dyDescent="0.25">
      <c r="A7191" s="60" t="str">
        <f t="shared" si="235"/>
        <v>mar-18</v>
      </c>
      <c r="B7191" s="61">
        <v>43190</v>
      </c>
      <c r="C7191" s="47">
        <v>473</v>
      </c>
      <c r="D7191" s="63"/>
      <c r="E7191" s="64"/>
      <c r="F7191" s="65" t="s">
        <v>727</v>
      </c>
      <c r="G7191" s="66">
        <v>686.25</v>
      </c>
      <c r="H7191" s="67">
        <v>2.6708249999999998</v>
      </c>
      <c r="I7191" s="216">
        <v>1832.85365</v>
      </c>
      <c r="J7191" s="86">
        <v>31.163599999999999</v>
      </c>
      <c r="K7191" s="129">
        <f t="shared" si="236"/>
        <v>58.813925541336687</v>
      </c>
      <c r="L7191" s="60" t="str">
        <f>IFERROR(VLOOKUP(C7191,Planning!$C$6:$H$705,3,FALSE),"")</f>
        <v>WEWORK</v>
      </c>
      <c r="M7191" s="60" t="str">
        <f>IFERROR(VLOOKUP(C7191,Planning!$C$6:$H$705,5,FALSE),"")</f>
        <v>LATAM-Leon Dining Chair WW-CH-MEC-6849-A</v>
      </c>
      <c r="N7191" s="800" t="str">
        <f t="shared" si="237"/>
        <v>marzo</v>
      </c>
    </row>
    <row r="7192" spans="1:14" ht="12.95" customHeight="1" x14ac:dyDescent="0.25">
      <c r="A7192" s="60" t="str">
        <f t="shared" si="235"/>
        <v>mar-18</v>
      </c>
      <c r="B7192" s="61">
        <v>43190</v>
      </c>
      <c r="C7192" s="47">
        <v>473</v>
      </c>
      <c r="D7192" s="63"/>
      <c r="E7192" s="64"/>
      <c r="F7192" s="65" t="s">
        <v>2106</v>
      </c>
      <c r="G7192" s="66">
        <v>0.41</v>
      </c>
      <c r="H7192" s="67">
        <v>234.422</v>
      </c>
      <c r="I7192" s="216">
        <v>96.113020000000006</v>
      </c>
      <c r="J7192" s="86">
        <v>31.163599999999999</v>
      </c>
      <c r="K7192" s="129">
        <f t="shared" si="236"/>
        <v>3.0841436804477023</v>
      </c>
      <c r="L7192" s="60" t="str">
        <f>IFERROR(VLOOKUP(C7192,Planning!$C$6:$H$705,3,FALSE),"")</f>
        <v>WEWORK</v>
      </c>
      <c r="M7192" s="60" t="str">
        <f>IFERROR(VLOOKUP(C7192,Planning!$C$6:$H$705,5,FALSE),"")</f>
        <v>LATAM-Leon Dining Chair WW-CH-MEC-6849-A</v>
      </c>
      <c r="N7192" s="800" t="str">
        <f t="shared" si="237"/>
        <v>marzo</v>
      </c>
    </row>
    <row r="7193" spans="1:14" ht="12.95" customHeight="1" x14ac:dyDescent="0.25">
      <c r="A7193" s="60" t="str">
        <f t="shared" si="235"/>
        <v>mar-18</v>
      </c>
      <c r="B7193" s="61">
        <v>43190</v>
      </c>
      <c r="C7193" s="47">
        <v>473</v>
      </c>
      <c r="D7193" s="63"/>
      <c r="E7193" s="64"/>
      <c r="F7193" s="65" t="s">
        <v>1937</v>
      </c>
      <c r="G7193" s="66">
        <v>0.19</v>
      </c>
      <c r="H7193" s="67">
        <v>709.748513</v>
      </c>
      <c r="I7193" s="216">
        <v>134.852217</v>
      </c>
      <c r="J7193" s="86">
        <v>31.163599999999999</v>
      </c>
      <c r="K7193" s="129">
        <f t="shared" si="236"/>
        <v>4.3272348830045306</v>
      </c>
      <c r="L7193" s="60" t="str">
        <f>IFERROR(VLOOKUP(C7193,Planning!$C$6:$H$705,3,FALSE),"")</f>
        <v>WEWORK</v>
      </c>
      <c r="M7193" s="60" t="str">
        <f>IFERROR(VLOOKUP(C7193,Planning!$C$6:$H$705,5,FALSE),"")</f>
        <v>LATAM-Leon Dining Chair WW-CH-MEC-6849-A</v>
      </c>
      <c r="N7193" s="800" t="str">
        <f t="shared" si="237"/>
        <v>marzo</v>
      </c>
    </row>
    <row r="7194" spans="1:14" ht="12.95" customHeight="1" x14ac:dyDescent="0.25">
      <c r="A7194" s="60" t="str">
        <f t="shared" si="235"/>
        <v>mar-18</v>
      </c>
      <c r="B7194" s="61">
        <v>43190</v>
      </c>
      <c r="C7194" s="47">
        <v>473</v>
      </c>
      <c r="D7194" s="63"/>
      <c r="E7194" s="64"/>
      <c r="F7194" s="65" t="s">
        <v>328</v>
      </c>
      <c r="G7194" s="66">
        <v>4.63</v>
      </c>
      <c r="H7194" s="67">
        <v>255.02314100000001</v>
      </c>
      <c r="I7194" s="216">
        <v>1180.757143</v>
      </c>
      <c r="J7194" s="86">
        <v>31.163599999999999</v>
      </c>
      <c r="K7194" s="129">
        <f t="shared" si="236"/>
        <v>37.888984039071225</v>
      </c>
      <c r="L7194" s="60" t="str">
        <f>IFERROR(VLOOKUP(C7194,Planning!$C$6:$H$705,3,FALSE),"")</f>
        <v>WEWORK</v>
      </c>
      <c r="M7194" s="60" t="str">
        <f>IFERROR(VLOOKUP(C7194,Planning!$C$6:$H$705,5,FALSE),"")</f>
        <v>LATAM-Leon Dining Chair WW-CH-MEC-6849-A</v>
      </c>
      <c r="N7194" s="800" t="str">
        <f t="shared" si="237"/>
        <v>marzo</v>
      </c>
    </row>
    <row r="7195" spans="1:14" ht="12.95" customHeight="1" x14ac:dyDescent="0.25">
      <c r="A7195" s="60" t="str">
        <f t="shared" si="235"/>
        <v>mar-18</v>
      </c>
      <c r="B7195" s="61">
        <v>43190</v>
      </c>
      <c r="C7195" s="47">
        <v>473</v>
      </c>
      <c r="D7195" s="63"/>
      <c r="E7195" s="64"/>
      <c r="F7195" s="65" t="s">
        <v>878</v>
      </c>
      <c r="G7195" s="66">
        <v>0.44</v>
      </c>
      <c r="H7195" s="67">
        <v>1221.134444</v>
      </c>
      <c r="I7195" s="216">
        <v>537.29915600000004</v>
      </c>
      <c r="J7195" s="86">
        <v>31.163599999999999</v>
      </c>
      <c r="K7195" s="129">
        <f t="shared" si="236"/>
        <v>17.241241576711293</v>
      </c>
      <c r="L7195" s="60" t="str">
        <f>IFERROR(VLOOKUP(C7195,Planning!$C$6:$H$705,3,FALSE),"")</f>
        <v>WEWORK</v>
      </c>
      <c r="M7195" s="60" t="str">
        <f>IFERROR(VLOOKUP(C7195,Planning!$C$6:$H$705,5,FALSE),"")</f>
        <v>LATAM-Leon Dining Chair WW-CH-MEC-6849-A</v>
      </c>
      <c r="N7195" s="800" t="str">
        <f t="shared" si="237"/>
        <v>marzo</v>
      </c>
    </row>
    <row r="7196" spans="1:14" ht="12.95" customHeight="1" x14ac:dyDescent="0.25">
      <c r="A7196" s="60" t="str">
        <f t="shared" si="235"/>
        <v>mar-18</v>
      </c>
      <c r="B7196" s="61">
        <v>43190</v>
      </c>
      <c r="C7196" s="47">
        <v>473</v>
      </c>
      <c r="D7196" s="63"/>
      <c r="E7196" s="64"/>
      <c r="F7196" s="65" t="s">
        <v>398</v>
      </c>
      <c r="G7196" s="66">
        <v>2</v>
      </c>
      <c r="H7196" s="67">
        <v>343.60447399999998</v>
      </c>
      <c r="I7196" s="216">
        <v>687.20894799999996</v>
      </c>
      <c r="J7196" s="86">
        <v>31.163599999999999</v>
      </c>
      <c r="K7196" s="129">
        <f t="shared" si="236"/>
        <v>22.051654751055718</v>
      </c>
      <c r="L7196" s="60" t="str">
        <f>IFERROR(VLOOKUP(C7196,Planning!$C$6:$H$705,3,FALSE),"")</f>
        <v>WEWORK</v>
      </c>
      <c r="M7196" s="60" t="str">
        <f>IFERROR(VLOOKUP(C7196,Planning!$C$6:$H$705,5,FALSE),"")</f>
        <v>LATAM-Leon Dining Chair WW-CH-MEC-6849-A</v>
      </c>
      <c r="N7196" s="800" t="str">
        <f t="shared" si="237"/>
        <v>marzo</v>
      </c>
    </row>
    <row r="7197" spans="1:14" ht="12.95" customHeight="1" x14ac:dyDescent="0.25">
      <c r="A7197" s="60" t="str">
        <f t="shared" si="235"/>
        <v>mar-18</v>
      </c>
      <c r="B7197" s="61">
        <v>43190</v>
      </c>
      <c r="C7197" s="47">
        <v>473</v>
      </c>
      <c r="D7197" s="63"/>
      <c r="E7197" s="64"/>
      <c r="F7197" s="65" t="s">
        <v>327</v>
      </c>
      <c r="G7197" s="66">
        <v>9.19</v>
      </c>
      <c r="H7197" s="67">
        <v>1312.85</v>
      </c>
      <c r="I7197" s="216">
        <v>12065.0915</v>
      </c>
      <c r="J7197" s="86">
        <v>31.163599999999999</v>
      </c>
      <c r="K7197" s="129">
        <f t="shared" si="236"/>
        <v>387.15332952547203</v>
      </c>
      <c r="L7197" s="60" t="str">
        <f>IFERROR(VLOOKUP(C7197,Planning!$C$6:$H$705,3,FALSE),"")</f>
        <v>WEWORK</v>
      </c>
      <c r="M7197" s="60" t="str">
        <f>IFERROR(VLOOKUP(C7197,Planning!$C$6:$H$705,5,FALSE),"")</f>
        <v>LATAM-Leon Dining Chair WW-CH-MEC-6849-A</v>
      </c>
      <c r="N7197" s="800" t="str">
        <f t="shared" si="237"/>
        <v>marzo</v>
      </c>
    </row>
    <row r="7198" spans="1:14" ht="12.95" customHeight="1" x14ac:dyDescent="0.25">
      <c r="A7198" s="60" t="str">
        <f t="shared" si="235"/>
        <v>mar-18</v>
      </c>
      <c r="B7198" s="61">
        <v>43190</v>
      </c>
      <c r="C7198" s="47">
        <v>473</v>
      </c>
      <c r="D7198" s="63"/>
      <c r="E7198" s="64"/>
      <c r="F7198" s="65" t="s">
        <v>320</v>
      </c>
      <c r="G7198" s="66">
        <v>10</v>
      </c>
      <c r="H7198" s="67">
        <v>660.20052899999996</v>
      </c>
      <c r="I7198" s="216">
        <v>6602.0052900000001</v>
      </c>
      <c r="J7198" s="86">
        <v>31.163599999999999</v>
      </c>
      <c r="K7198" s="129">
        <f t="shared" si="236"/>
        <v>211.84989186101734</v>
      </c>
      <c r="L7198" s="60" t="str">
        <f>IFERROR(VLOOKUP(C7198,Planning!$C$6:$H$705,3,FALSE),"")</f>
        <v>WEWORK</v>
      </c>
      <c r="M7198" s="60" t="str">
        <f>IFERROR(VLOOKUP(C7198,Planning!$C$6:$H$705,5,FALSE),"")</f>
        <v>LATAM-Leon Dining Chair WW-CH-MEC-6849-A</v>
      </c>
      <c r="N7198" s="800" t="str">
        <f t="shared" si="237"/>
        <v>marzo</v>
      </c>
    </row>
    <row r="7199" spans="1:14" ht="12.95" customHeight="1" x14ac:dyDescent="0.25">
      <c r="A7199" s="60" t="str">
        <f t="shared" si="235"/>
        <v>mar-18</v>
      </c>
      <c r="B7199" s="61">
        <v>43190</v>
      </c>
      <c r="C7199" s="47">
        <v>473</v>
      </c>
      <c r="D7199" s="63"/>
      <c r="E7199" s="64"/>
      <c r="F7199" s="65" t="s">
        <v>322</v>
      </c>
      <c r="G7199" s="66">
        <v>9.3800000000000008</v>
      </c>
      <c r="H7199" s="67">
        <v>1376.008949</v>
      </c>
      <c r="I7199" s="216">
        <v>12906.963941</v>
      </c>
      <c r="J7199" s="86">
        <v>31.163599999999999</v>
      </c>
      <c r="K7199" s="129">
        <f t="shared" si="236"/>
        <v>414.16793762594824</v>
      </c>
      <c r="L7199" s="60" t="str">
        <f>IFERROR(VLOOKUP(C7199,Planning!$C$6:$H$705,3,FALSE),"")</f>
        <v>WEWORK</v>
      </c>
      <c r="M7199" s="60" t="str">
        <f>IFERROR(VLOOKUP(C7199,Planning!$C$6:$H$705,5,FALSE),"")</f>
        <v>LATAM-Leon Dining Chair WW-CH-MEC-6849-A</v>
      </c>
      <c r="N7199" s="800" t="str">
        <f t="shared" si="237"/>
        <v>marzo</v>
      </c>
    </row>
    <row r="7200" spans="1:14" ht="12.95" customHeight="1" x14ac:dyDescent="0.25">
      <c r="A7200" s="60" t="str">
        <f t="shared" si="235"/>
        <v>mar-18</v>
      </c>
      <c r="B7200" s="61">
        <v>43190</v>
      </c>
      <c r="C7200" s="47">
        <v>473</v>
      </c>
      <c r="D7200" s="63"/>
      <c r="E7200" s="64"/>
      <c r="F7200" s="65" t="s">
        <v>319</v>
      </c>
      <c r="G7200" s="66">
        <v>9.75</v>
      </c>
      <c r="H7200" s="67">
        <v>1348.24065</v>
      </c>
      <c r="I7200" s="216">
        <v>13145.346337999999</v>
      </c>
      <c r="J7200" s="86">
        <v>31.163599999999999</v>
      </c>
      <c r="K7200" s="129">
        <f t="shared" si="236"/>
        <v>421.81732335160251</v>
      </c>
      <c r="L7200" s="60" t="str">
        <f>IFERROR(VLOOKUP(C7200,Planning!$C$6:$H$705,3,FALSE),"")</f>
        <v>WEWORK</v>
      </c>
      <c r="M7200" s="60" t="str">
        <f>IFERROR(VLOOKUP(C7200,Planning!$C$6:$H$705,5,FALSE),"")</f>
        <v>LATAM-Leon Dining Chair WW-CH-MEC-6849-A</v>
      </c>
      <c r="N7200" s="800" t="str">
        <f t="shared" si="237"/>
        <v>marzo</v>
      </c>
    </row>
    <row r="7201" spans="1:14" ht="12.95" customHeight="1" x14ac:dyDescent="0.25">
      <c r="A7201" s="60" t="str">
        <f t="shared" si="235"/>
        <v>mar-18</v>
      </c>
      <c r="B7201" s="61">
        <v>43190</v>
      </c>
      <c r="C7201" s="47">
        <v>473</v>
      </c>
      <c r="D7201" s="63"/>
      <c r="E7201" s="64"/>
      <c r="F7201" s="65" t="s">
        <v>318</v>
      </c>
      <c r="G7201" s="66">
        <v>9</v>
      </c>
      <c r="H7201" s="67">
        <v>1223.587689</v>
      </c>
      <c r="I7201" s="216">
        <v>11012.289201</v>
      </c>
      <c r="J7201" s="86">
        <v>31.163599999999999</v>
      </c>
      <c r="K7201" s="129">
        <f t="shared" si="236"/>
        <v>353.37025250612896</v>
      </c>
      <c r="L7201" s="60" t="str">
        <f>IFERROR(VLOOKUP(C7201,Planning!$C$6:$H$705,3,FALSE),"")</f>
        <v>WEWORK</v>
      </c>
      <c r="M7201" s="60" t="str">
        <f>IFERROR(VLOOKUP(C7201,Planning!$C$6:$H$705,5,FALSE),"")</f>
        <v>LATAM-Leon Dining Chair WW-CH-MEC-6849-A</v>
      </c>
      <c r="N7201" s="800" t="str">
        <f t="shared" si="237"/>
        <v>marzo</v>
      </c>
    </row>
    <row r="7202" spans="1:14" ht="12.95" customHeight="1" x14ac:dyDescent="0.25">
      <c r="A7202" s="60" t="str">
        <f t="shared" si="235"/>
        <v>mar-18</v>
      </c>
      <c r="B7202" s="61">
        <v>43190</v>
      </c>
      <c r="C7202" s="47">
        <v>401</v>
      </c>
      <c r="D7202" s="63"/>
      <c r="E7202" s="64"/>
      <c r="F7202" s="65" t="s">
        <v>757</v>
      </c>
      <c r="G7202" s="66">
        <v>2</v>
      </c>
      <c r="H7202" s="67">
        <v>574.41999999999996</v>
      </c>
      <c r="I7202" s="216">
        <v>1148.8399999999999</v>
      </c>
      <c r="J7202" s="86">
        <v>31.163599999999999</v>
      </c>
      <c r="K7202" s="129">
        <f t="shared" si="236"/>
        <v>36.864803809572706</v>
      </c>
      <c r="L7202" s="60" t="str">
        <f>IFERROR(VLOOKUP(C7202,Planning!$C$6:$H$705,3,FALSE),"")</f>
        <v>WEWORK</v>
      </c>
      <c r="M7202" s="60" t="str">
        <f>IFERROR(VLOOKUP(C7202,Planning!$C$6:$H$705,5,FALSE),"")</f>
        <v>WC-Turned Stool-Textured-Smooth Contenedor 13</v>
      </c>
      <c r="N7202" s="800" t="str">
        <f t="shared" si="237"/>
        <v>marzo</v>
      </c>
    </row>
    <row r="7203" spans="1:14" ht="12.95" customHeight="1" x14ac:dyDescent="0.25">
      <c r="A7203" s="60" t="str">
        <f t="shared" si="235"/>
        <v>mar-18</v>
      </c>
      <c r="B7203" s="61">
        <v>43190</v>
      </c>
      <c r="C7203" s="47">
        <v>401</v>
      </c>
      <c r="D7203" s="63"/>
      <c r="E7203" s="64"/>
      <c r="F7203" s="65" t="s">
        <v>311</v>
      </c>
      <c r="G7203" s="66">
        <v>1.5</v>
      </c>
      <c r="H7203" s="67">
        <v>675.40999399999998</v>
      </c>
      <c r="I7203" s="216">
        <v>1013.114991</v>
      </c>
      <c r="J7203" s="86">
        <v>31.163599999999999</v>
      </c>
      <c r="K7203" s="129">
        <f t="shared" si="236"/>
        <v>32.509562149430749</v>
      </c>
      <c r="L7203" s="60" t="str">
        <f>IFERROR(VLOOKUP(C7203,Planning!$C$6:$H$705,3,FALSE),"")</f>
        <v>WEWORK</v>
      </c>
      <c r="M7203" s="60" t="str">
        <f>IFERROR(VLOOKUP(C7203,Planning!$C$6:$H$705,5,FALSE),"")</f>
        <v>WC-Turned Stool-Textured-Smooth Contenedor 13</v>
      </c>
      <c r="N7203" s="800" t="str">
        <f t="shared" si="237"/>
        <v>marzo</v>
      </c>
    </row>
    <row r="7204" spans="1:14" ht="12.95" customHeight="1" x14ac:dyDescent="0.25">
      <c r="A7204" s="60" t="str">
        <f t="shared" si="235"/>
        <v>mar-18</v>
      </c>
      <c r="B7204" s="61">
        <v>43190</v>
      </c>
      <c r="C7204" s="47">
        <v>401</v>
      </c>
      <c r="D7204" s="63"/>
      <c r="E7204" s="64"/>
      <c r="F7204" s="65" t="s">
        <v>325</v>
      </c>
      <c r="G7204" s="66">
        <v>5.5</v>
      </c>
      <c r="H7204" s="67">
        <v>931.46505400000001</v>
      </c>
      <c r="I7204" s="216">
        <v>5123.0577970000004</v>
      </c>
      <c r="J7204" s="86">
        <v>31.163599999999999</v>
      </c>
      <c r="K7204" s="129">
        <f t="shared" si="236"/>
        <v>164.3923615050893</v>
      </c>
      <c r="L7204" s="60" t="str">
        <f>IFERROR(VLOOKUP(C7204,Planning!$C$6:$H$705,3,FALSE),"")</f>
        <v>WEWORK</v>
      </c>
      <c r="M7204" s="60" t="str">
        <f>IFERROR(VLOOKUP(C7204,Planning!$C$6:$H$705,5,FALSE),"")</f>
        <v>WC-Turned Stool-Textured-Smooth Contenedor 13</v>
      </c>
      <c r="N7204" s="800" t="str">
        <f t="shared" si="237"/>
        <v>marzo</v>
      </c>
    </row>
    <row r="7205" spans="1:14" ht="12.95" customHeight="1" x14ac:dyDescent="0.25">
      <c r="A7205" s="60" t="str">
        <f t="shared" si="235"/>
        <v>mar-18</v>
      </c>
      <c r="B7205" s="61">
        <v>43190</v>
      </c>
      <c r="C7205" s="47">
        <v>401</v>
      </c>
      <c r="D7205" s="63"/>
      <c r="E7205" s="64"/>
      <c r="F7205" s="65" t="s">
        <v>312</v>
      </c>
      <c r="G7205" s="66">
        <v>0.78</v>
      </c>
      <c r="H7205" s="67">
        <v>734.73080000000004</v>
      </c>
      <c r="I7205" s="216">
        <v>573.09002399999997</v>
      </c>
      <c r="J7205" s="86">
        <v>31.163599999999999</v>
      </c>
      <c r="K7205" s="129">
        <f t="shared" si="236"/>
        <v>18.389724678791925</v>
      </c>
      <c r="L7205" s="60" t="str">
        <f>IFERROR(VLOOKUP(C7205,Planning!$C$6:$H$705,3,FALSE),"")</f>
        <v>WEWORK</v>
      </c>
      <c r="M7205" s="60" t="str">
        <f>IFERROR(VLOOKUP(C7205,Planning!$C$6:$H$705,5,FALSE),"")</f>
        <v>WC-Turned Stool-Textured-Smooth Contenedor 13</v>
      </c>
      <c r="N7205" s="800" t="str">
        <f t="shared" si="237"/>
        <v>marzo</v>
      </c>
    </row>
    <row r="7206" spans="1:14" ht="12.95" customHeight="1" x14ac:dyDescent="0.25">
      <c r="A7206" s="60" t="str">
        <f t="shared" si="235"/>
        <v>mar-18</v>
      </c>
      <c r="B7206" s="61">
        <v>43190</v>
      </c>
      <c r="C7206" s="47">
        <v>401</v>
      </c>
      <c r="D7206" s="63"/>
      <c r="E7206" s="64"/>
      <c r="F7206" s="65" t="s">
        <v>295</v>
      </c>
      <c r="G7206" s="66">
        <v>0.78</v>
      </c>
      <c r="H7206" s="67">
        <v>270.664334</v>
      </c>
      <c r="I7206" s="216">
        <v>211.11818099999999</v>
      </c>
      <c r="J7206" s="86">
        <v>31.163599999999999</v>
      </c>
      <c r="K7206" s="129">
        <f t="shared" si="236"/>
        <v>6.7745119626744019</v>
      </c>
      <c r="L7206" s="60" t="str">
        <f>IFERROR(VLOOKUP(C7206,Planning!$C$6:$H$705,3,FALSE),"")</f>
        <v>WEWORK</v>
      </c>
      <c r="M7206" s="60" t="str">
        <f>IFERROR(VLOOKUP(C7206,Planning!$C$6:$H$705,5,FALSE),"")</f>
        <v>WC-Turned Stool-Textured-Smooth Contenedor 13</v>
      </c>
      <c r="N7206" s="800" t="str">
        <f t="shared" si="237"/>
        <v>marzo</v>
      </c>
    </row>
    <row r="7207" spans="1:14" ht="12.95" customHeight="1" x14ac:dyDescent="0.25">
      <c r="A7207" s="60" t="str">
        <f t="shared" si="235"/>
        <v>mar-18</v>
      </c>
      <c r="B7207" s="61">
        <v>43190</v>
      </c>
      <c r="C7207" s="47">
        <v>401</v>
      </c>
      <c r="D7207" s="63"/>
      <c r="E7207" s="64"/>
      <c r="F7207" s="65" t="s">
        <v>383</v>
      </c>
      <c r="G7207" s="66">
        <v>0.13</v>
      </c>
      <c r="H7207" s="67">
        <v>663.14988000000005</v>
      </c>
      <c r="I7207" s="216">
        <v>86.209484000000003</v>
      </c>
      <c r="J7207" s="86">
        <v>31.163599999999999</v>
      </c>
      <c r="K7207" s="129">
        <f t="shared" si="236"/>
        <v>2.7663518977268353</v>
      </c>
      <c r="L7207" s="60" t="str">
        <f>IFERROR(VLOOKUP(C7207,Planning!$C$6:$H$705,3,FALSE),"")</f>
        <v>WEWORK</v>
      </c>
      <c r="M7207" s="60" t="str">
        <f>IFERROR(VLOOKUP(C7207,Planning!$C$6:$H$705,5,FALSE),"")</f>
        <v>WC-Turned Stool-Textured-Smooth Contenedor 13</v>
      </c>
      <c r="N7207" s="800" t="str">
        <f t="shared" si="237"/>
        <v>marzo</v>
      </c>
    </row>
    <row r="7208" spans="1:14" ht="12.95" customHeight="1" x14ac:dyDescent="0.25">
      <c r="A7208" s="60" t="str">
        <f t="shared" si="235"/>
        <v>mar-18</v>
      </c>
      <c r="B7208" s="61">
        <v>43190</v>
      </c>
      <c r="C7208" s="47">
        <v>401</v>
      </c>
      <c r="D7208" s="63"/>
      <c r="E7208" s="64"/>
      <c r="F7208" s="65" t="s">
        <v>310</v>
      </c>
      <c r="G7208" s="66">
        <v>0.75</v>
      </c>
      <c r="H7208" s="67">
        <v>663.14836000000003</v>
      </c>
      <c r="I7208" s="216">
        <v>497.36126999999999</v>
      </c>
      <c r="J7208" s="86">
        <v>31.163599999999999</v>
      </c>
      <c r="K7208" s="129">
        <f t="shared" si="236"/>
        <v>15.959685979796943</v>
      </c>
      <c r="L7208" s="60" t="str">
        <f>IFERROR(VLOOKUP(C7208,Planning!$C$6:$H$705,3,FALSE),"")</f>
        <v>WEWORK</v>
      </c>
      <c r="M7208" s="60" t="str">
        <f>IFERROR(VLOOKUP(C7208,Planning!$C$6:$H$705,5,FALSE),"")</f>
        <v>WC-Turned Stool-Textured-Smooth Contenedor 13</v>
      </c>
      <c r="N7208" s="800" t="str">
        <f t="shared" si="237"/>
        <v>marzo</v>
      </c>
    </row>
    <row r="7209" spans="1:14" ht="12.95" customHeight="1" x14ac:dyDescent="0.25">
      <c r="A7209" s="60" t="str">
        <f t="shared" si="235"/>
        <v>mar-18</v>
      </c>
      <c r="B7209" s="61">
        <v>43190</v>
      </c>
      <c r="C7209" s="47">
        <v>52</v>
      </c>
      <c r="D7209" s="63"/>
      <c r="E7209" s="64"/>
      <c r="F7209" s="65" t="s">
        <v>362</v>
      </c>
      <c r="G7209" s="66">
        <v>0.03</v>
      </c>
      <c r="H7209" s="67">
        <v>906.95663100000002</v>
      </c>
      <c r="I7209" s="216">
        <v>27.208698999999999</v>
      </c>
      <c r="J7209" s="86">
        <v>31.163599999999999</v>
      </c>
      <c r="K7209" s="129">
        <f t="shared" si="236"/>
        <v>0.87309229357327134</v>
      </c>
      <c r="L7209" s="60" t="str">
        <f>IFERROR(VLOOKUP(C7209,Planning!$C$6:$H$705,3,FALSE),"")</f>
        <v>Maderas Collective</v>
      </c>
      <c r="M7209" s="60" t="str">
        <f>IFERROR(VLOOKUP(C7209,Planning!$C$6:$H$705,5,FALSE),"")</f>
        <v>Separadores de Madera</v>
      </c>
      <c r="N7209" s="800" t="str">
        <f t="shared" si="237"/>
        <v>marzo</v>
      </c>
    </row>
    <row r="7210" spans="1:14" ht="12.95" customHeight="1" x14ac:dyDescent="0.25">
      <c r="A7210" s="60" t="str">
        <f t="shared" si="235"/>
        <v>mar-18</v>
      </c>
      <c r="B7210" s="61">
        <v>43190</v>
      </c>
      <c r="C7210" s="47">
        <v>27</v>
      </c>
      <c r="D7210" s="63"/>
      <c r="E7210" s="64"/>
      <c r="F7210" s="65" t="s">
        <v>362</v>
      </c>
      <c r="G7210" s="66">
        <v>0.06</v>
      </c>
      <c r="H7210" s="67">
        <v>906.95663100000002</v>
      </c>
      <c r="I7210" s="216">
        <v>54.417397999999999</v>
      </c>
      <c r="J7210" s="86">
        <v>31.163599999999999</v>
      </c>
      <c r="K7210" s="129">
        <f>IFERROR(I7210/J7210,0)</f>
        <v>1.7461845871465427</v>
      </c>
      <c r="L7210" s="60" t="str">
        <f>IFERROR(VLOOKUP(C7210,Planning!$C$6:$H$705,3,FALSE),"")</f>
        <v>Maderas Collective</v>
      </c>
      <c r="M7210" s="60" t="str">
        <f>IFERROR(VLOOKUP(C7210,Planning!$C$6:$H$705,5,FALSE),"")</f>
        <v>Retoque para Escritorio de Materiales (Javier)</v>
      </c>
      <c r="N7210" s="800" t="str">
        <f t="shared" si="237"/>
        <v>marzo</v>
      </c>
    </row>
    <row r="7211" spans="1:14" ht="12.95" customHeight="1" x14ac:dyDescent="0.25">
      <c r="A7211" s="60" t="str">
        <f t="shared" si="235"/>
        <v>abr-18</v>
      </c>
      <c r="B7211" s="61">
        <v>43192</v>
      </c>
      <c r="C7211" s="47">
        <v>61</v>
      </c>
      <c r="D7211" s="63"/>
      <c r="E7211" s="64" t="s">
        <v>2146</v>
      </c>
      <c r="F7211" s="65" t="s">
        <v>352</v>
      </c>
      <c r="G7211" s="66">
        <v>4</v>
      </c>
      <c r="H7211" s="67">
        <v>2.2835860000000001</v>
      </c>
      <c r="I7211" s="216">
        <v>9.1343440000000005</v>
      </c>
      <c r="J7211" s="86">
        <v>31.288799999999998</v>
      </c>
      <c r="K7211" s="129">
        <f t="shared" si="236"/>
        <v>0.29193653959244203</v>
      </c>
      <c r="L7211" s="60" t="str">
        <f>IFERROR(VLOOKUP(C7211,Planning!$C$6:$H$705,3,FALSE),"")</f>
        <v>Maderas/ Berruto</v>
      </c>
      <c r="M7211" s="60" t="str">
        <f>IFERROR(VLOOKUP(C7211,Planning!$C$6:$H$705,5,FALSE),"")</f>
        <v>Dining Table # 1</v>
      </c>
      <c r="N7211" s="800" t="str">
        <f t="shared" si="237"/>
        <v>abril</v>
      </c>
    </row>
    <row r="7212" spans="1:14" ht="12.95" customHeight="1" x14ac:dyDescent="0.25">
      <c r="A7212" s="60" t="str">
        <f t="shared" si="235"/>
        <v>abr-18</v>
      </c>
      <c r="B7212" s="61">
        <v>43192</v>
      </c>
      <c r="C7212" s="47">
        <v>61</v>
      </c>
      <c r="D7212" s="63"/>
      <c r="E7212" s="64" t="s">
        <v>2147</v>
      </c>
      <c r="F7212" s="65" t="s">
        <v>53</v>
      </c>
      <c r="G7212" s="66">
        <v>16</v>
      </c>
      <c r="H7212" s="67">
        <v>0.34028599999999998</v>
      </c>
      <c r="I7212" s="216">
        <v>5.4445819999999996</v>
      </c>
      <c r="J7212" s="86">
        <v>31.288799999999998</v>
      </c>
      <c r="K7212" s="129">
        <f t="shared" si="236"/>
        <v>0.17401057247321725</v>
      </c>
      <c r="L7212" s="60" t="str">
        <f>IFERROR(VLOOKUP(C7212,Planning!$C$6:$H$705,3,FALSE),"")</f>
        <v>Maderas/ Berruto</v>
      </c>
      <c r="M7212" s="60" t="str">
        <f>IFERROR(VLOOKUP(C7212,Planning!$C$6:$H$705,5,FALSE),"")</f>
        <v>Dining Table # 1</v>
      </c>
      <c r="N7212" s="800" t="str">
        <f t="shared" si="237"/>
        <v>abril</v>
      </c>
    </row>
    <row r="7213" spans="1:14" ht="12.95" customHeight="1" x14ac:dyDescent="0.25">
      <c r="A7213" s="60" t="str">
        <f t="shared" si="235"/>
        <v>abr-18</v>
      </c>
      <c r="B7213" s="61">
        <v>43192</v>
      </c>
      <c r="C7213" s="47">
        <v>61</v>
      </c>
      <c r="D7213" s="63"/>
      <c r="E7213" s="64" t="s">
        <v>2148</v>
      </c>
      <c r="F7213" s="65" t="s">
        <v>112</v>
      </c>
      <c r="G7213" s="66">
        <v>15</v>
      </c>
      <c r="H7213" s="67">
        <v>0.59711899999999996</v>
      </c>
      <c r="I7213" s="216">
        <v>8.9567890000000006</v>
      </c>
      <c r="J7213" s="86">
        <v>31.288799999999998</v>
      </c>
      <c r="K7213" s="129">
        <f t="shared" si="236"/>
        <v>0.28626182531768557</v>
      </c>
      <c r="L7213" s="60" t="str">
        <f>IFERROR(VLOOKUP(C7213,Planning!$C$6:$H$705,3,FALSE),"")</f>
        <v>Maderas/ Berruto</v>
      </c>
      <c r="M7213" s="60" t="str">
        <f>IFERROR(VLOOKUP(C7213,Planning!$C$6:$H$705,5,FALSE),"")</f>
        <v>Dining Table # 1</v>
      </c>
      <c r="N7213" s="800" t="str">
        <f t="shared" si="237"/>
        <v>abril</v>
      </c>
    </row>
    <row r="7214" spans="1:14" ht="12.95" customHeight="1" x14ac:dyDescent="0.25">
      <c r="A7214" s="60" t="str">
        <f t="shared" si="235"/>
        <v>abr-18</v>
      </c>
      <c r="B7214" s="61">
        <v>43192</v>
      </c>
      <c r="C7214" s="47">
        <v>61</v>
      </c>
      <c r="D7214" s="63"/>
      <c r="E7214" s="64" t="s">
        <v>2149</v>
      </c>
      <c r="F7214" s="65" t="s">
        <v>74</v>
      </c>
      <c r="G7214" s="66">
        <v>10</v>
      </c>
      <c r="H7214" s="67">
        <v>0.08</v>
      </c>
      <c r="I7214" s="216">
        <v>0.8</v>
      </c>
      <c r="J7214" s="86">
        <v>31.288799999999998</v>
      </c>
      <c r="K7214" s="129">
        <f t="shared" si="236"/>
        <v>2.5568254455268342E-2</v>
      </c>
      <c r="L7214" s="60" t="str">
        <f>IFERROR(VLOOKUP(C7214,Planning!$C$6:$H$705,3,FALSE),"")</f>
        <v>Maderas/ Berruto</v>
      </c>
      <c r="M7214" s="60" t="str">
        <f>IFERROR(VLOOKUP(C7214,Planning!$C$6:$H$705,5,FALSE),"")</f>
        <v>Dining Table # 1</v>
      </c>
      <c r="N7214" s="800" t="str">
        <f t="shared" si="237"/>
        <v>abril</v>
      </c>
    </row>
    <row r="7215" spans="1:14" ht="12.95" customHeight="1" x14ac:dyDescent="0.25">
      <c r="A7215" s="60" t="str">
        <f t="shared" si="235"/>
        <v>abr-18</v>
      </c>
      <c r="B7215" s="61">
        <v>43192</v>
      </c>
      <c r="C7215" s="47">
        <v>61</v>
      </c>
      <c r="D7215" s="63"/>
      <c r="E7215" s="64" t="s">
        <v>2150</v>
      </c>
      <c r="F7215" s="65" t="s">
        <v>54</v>
      </c>
      <c r="G7215" s="66">
        <v>20</v>
      </c>
      <c r="H7215" s="67">
        <v>1.1853260000000001</v>
      </c>
      <c r="I7215" s="216">
        <v>23.706512</v>
      </c>
      <c r="J7215" s="86">
        <v>31.288799999999998</v>
      </c>
      <c r="K7215" s="129">
        <f t="shared" si="236"/>
        <v>0.75766766382859041</v>
      </c>
      <c r="L7215" s="60" t="str">
        <f>IFERROR(VLOOKUP(C7215,Planning!$C$6:$H$705,3,FALSE),"")</f>
        <v>Maderas/ Berruto</v>
      </c>
      <c r="M7215" s="60" t="str">
        <f>IFERROR(VLOOKUP(C7215,Planning!$C$6:$H$705,5,FALSE),"")</f>
        <v>Dining Table # 1</v>
      </c>
      <c r="N7215" s="800" t="str">
        <f t="shared" si="237"/>
        <v>abril</v>
      </c>
    </row>
    <row r="7216" spans="1:14" ht="12.95" customHeight="1" x14ac:dyDescent="0.25">
      <c r="A7216" s="60" t="str">
        <f t="shared" si="235"/>
        <v>abr-18</v>
      </c>
      <c r="B7216" s="61">
        <v>43192</v>
      </c>
      <c r="C7216" s="47">
        <v>318</v>
      </c>
      <c r="D7216" s="63"/>
      <c r="E7216" s="64" t="s">
        <v>2151</v>
      </c>
      <c r="F7216" s="65" t="s">
        <v>755</v>
      </c>
      <c r="G7216" s="66">
        <v>20</v>
      </c>
      <c r="H7216" s="67">
        <v>140.81378000000001</v>
      </c>
      <c r="I7216" s="216">
        <v>2816.2756020000002</v>
      </c>
      <c r="J7216" s="86">
        <v>31.288799999999998</v>
      </c>
      <c r="K7216" s="129">
        <f t="shared" si="236"/>
        <v>90.009064010125044</v>
      </c>
      <c r="L7216" s="60" t="str">
        <f>IFERROR(VLOOKUP(C7216,Planning!$C$6:$H$705,3,FALSE),"")</f>
        <v>Holler</v>
      </c>
      <c r="M7216" s="60" t="str">
        <f>IFERROR(VLOOKUP(C7216,Planning!$C$6:$H$705,5,FALSE),"")</f>
        <v>BQ-02A Arrival Banquette</v>
      </c>
      <c r="N7216" s="800" t="str">
        <f t="shared" si="237"/>
        <v>abril</v>
      </c>
    </row>
    <row r="7217" spans="1:14" ht="12.95" customHeight="1" x14ac:dyDescent="0.25">
      <c r="A7217" s="60" t="str">
        <f t="shared" si="235"/>
        <v>abr-18</v>
      </c>
      <c r="B7217" s="61">
        <v>43192</v>
      </c>
      <c r="C7217" s="47">
        <v>318</v>
      </c>
      <c r="D7217" s="63"/>
      <c r="E7217" s="64" t="s">
        <v>2152</v>
      </c>
      <c r="F7217" s="65" t="s">
        <v>348</v>
      </c>
      <c r="G7217" s="66">
        <v>5</v>
      </c>
      <c r="H7217" s="67">
        <v>870.31</v>
      </c>
      <c r="I7217" s="216">
        <v>4351.55</v>
      </c>
      <c r="J7217" s="86">
        <v>31.288799999999998</v>
      </c>
      <c r="K7217" s="129">
        <f t="shared" si="236"/>
        <v>139.07692209352868</v>
      </c>
      <c r="L7217" s="60" t="str">
        <f>IFERROR(VLOOKUP(C7217,Planning!$C$6:$H$705,3,FALSE),"")</f>
        <v>Holler</v>
      </c>
      <c r="M7217" s="60" t="str">
        <f>IFERROR(VLOOKUP(C7217,Planning!$C$6:$H$705,5,FALSE),"")</f>
        <v>BQ-02A Arrival Banquette</v>
      </c>
      <c r="N7217" s="800" t="str">
        <f t="shared" si="237"/>
        <v>abril</v>
      </c>
    </row>
    <row r="7218" spans="1:14" ht="12.95" customHeight="1" x14ac:dyDescent="0.25">
      <c r="A7218" s="60" t="str">
        <f t="shared" si="235"/>
        <v>abr-18</v>
      </c>
      <c r="B7218" s="61">
        <v>43192</v>
      </c>
      <c r="C7218" s="47">
        <v>318</v>
      </c>
      <c r="D7218" s="63"/>
      <c r="E7218" s="64" t="s">
        <v>2153</v>
      </c>
      <c r="F7218" s="65" t="s">
        <v>317</v>
      </c>
      <c r="G7218" s="66">
        <v>3</v>
      </c>
      <c r="H7218" s="67">
        <v>598.61879999999996</v>
      </c>
      <c r="I7218" s="216">
        <v>1795.8563999999999</v>
      </c>
      <c r="J7218" s="86">
        <v>31.288799999999998</v>
      </c>
      <c r="K7218" s="129">
        <f t="shared" si="236"/>
        <v>57.396141750402698</v>
      </c>
      <c r="L7218" s="60" t="str">
        <f>IFERROR(VLOOKUP(C7218,Planning!$C$6:$H$705,3,FALSE),"")</f>
        <v>Holler</v>
      </c>
      <c r="M7218" s="60" t="str">
        <f>IFERROR(VLOOKUP(C7218,Planning!$C$6:$H$705,5,FALSE),"")</f>
        <v>BQ-02A Arrival Banquette</v>
      </c>
      <c r="N7218" s="800" t="str">
        <f t="shared" si="237"/>
        <v>abril</v>
      </c>
    </row>
    <row r="7219" spans="1:14" ht="12.95" customHeight="1" x14ac:dyDescent="0.25">
      <c r="A7219" s="60" t="str">
        <f t="shared" si="235"/>
        <v>abr-18</v>
      </c>
      <c r="B7219" s="61">
        <v>43192</v>
      </c>
      <c r="C7219" s="47">
        <v>56</v>
      </c>
      <c r="D7219" s="63"/>
      <c r="E7219" s="64" t="s">
        <v>2154</v>
      </c>
      <c r="F7219" s="65" t="s">
        <v>77</v>
      </c>
      <c r="G7219" s="66">
        <v>20</v>
      </c>
      <c r="H7219" s="67">
        <v>1.830776</v>
      </c>
      <c r="I7219" s="216">
        <v>36.615513</v>
      </c>
      <c r="J7219" s="86">
        <v>31.288799999999998</v>
      </c>
      <c r="K7219" s="129">
        <f t="shared" si="236"/>
        <v>1.1702434417427323</v>
      </c>
      <c r="L7219" s="60" t="str">
        <f>IFERROR(VLOOKUP(C7219,Planning!$C$6:$H$705,3,FALSE),"")</f>
        <v>Maderas Collective</v>
      </c>
      <c r="M7219" s="60" t="str">
        <f>IFERROR(VLOOKUP(C7219,Planning!$C$6:$H$705,5,FALSE),"")</f>
        <v xml:space="preserve">Reutilizacion de piezas de Sillas Leon </v>
      </c>
      <c r="N7219" s="800" t="str">
        <f t="shared" si="237"/>
        <v>abril</v>
      </c>
    </row>
    <row r="7220" spans="1:14" ht="12.95" customHeight="1" x14ac:dyDescent="0.25">
      <c r="A7220" s="60" t="str">
        <f t="shared" si="235"/>
        <v>abr-18</v>
      </c>
      <c r="B7220" s="61">
        <v>43192</v>
      </c>
      <c r="C7220" s="47">
        <v>51</v>
      </c>
      <c r="D7220" s="63"/>
      <c r="E7220" s="64" t="s">
        <v>2151</v>
      </c>
      <c r="F7220" s="65" t="s">
        <v>755</v>
      </c>
      <c r="G7220" s="66">
        <v>20</v>
      </c>
      <c r="H7220" s="67">
        <v>140.81378000000001</v>
      </c>
      <c r="I7220" s="216">
        <v>2816.2756020000002</v>
      </c>
      <c r="J7220" s="86">
        <v>31.288799999999998</v>
      </c>
      <c r="K7220" s="129">
        <f t="shared" si="236"/>
        <v>90.009064010125044</v>
      </c>
      <c r="L7220" s="60" t="str">
        <f>IFERROR(VLOOKUP(C7220,Planning!$C$6:$H$705,3,FALSE),"")</f>
        <v>Davide Berruto/Hayes Valley</v>
      </c>
      <c r="M7220" s="60" t="str">
        <f>IFERROR(VLOOKUP(C7220,Planning!$C$6:$H$705,5,FALSE),"")</f>
        <v>HV-07 Bench console</v>
      </c>
      <c r="N7220" s="800" t="str">
        <f t="shared" si="237"/>
        <v>abril</v>
      </c>
    </row>
    <row r="7221" spans="1:14" ht="12.95" customHeight="1" x14ac:dyDescent="0.25">
      <c r="A7221" s="60" t="str">
        <f t="shared" si="235"/>
        <v>abr-18</v>
      </c>
      <c r="B7221" s="61">
        <v>43192</v>
      </c>
      <c r="C7221" s="47">
        <v>316</v>
      </c>
      <c r="D7221" s="63"/>
      <c r="E7221" s="64" t="s">
        <v>2155</v>
      </c>
      <c r="F7221" s="65" t="s">
        <v>679</v>
      </c>
      <c r="G7221" s="66">
        <v>4</v>
      </c>
      <c r="H7221" s="67">
        <v>0.86404700000000001</v>
      </c>
      <c r="I7221" s="216">
        <v>3.456188</v>
      </c>
      <c r="J7221" s="86">
        <v>31.288799999999998</v>
      </c>
      <c r="K7221" s="129">
        <f t="shared" si="236"/>
        <v>0.11046086778655621</v>
      </c>
      <c r="L7221" s="60" t="str">
        <f>IFERROR(VLOOKUP(C7221,Planning!$C$6:$H$705,3,FALSE),"")</f>
        <v>Holler</v>
      </c>
      <c r="M7221" s="60" t="str">
        <f>IFERROR(VLOOKUP(C7221,Planning!$C$6:$H$705,5,FALSE),"")</f>
        <v>AA-10 Planter Screen</v>
      </c>
      <c r="N7221" s="800" t="str">
        <f t="shared" si="237"/>
        <v>abril</v>
      </c>
    </row>
    <row r="7222" spans="1:14" ht="12.95" customHeight="1" x14ac:dyDescent="0.25">
      <c r="A7222" s="60" t="str">
        <f t="shared" si="235"/>
        <v>abr-18</v>
      </c>
      <c r="B7222" s="61">
        <v>43192</v>
      </c>
      <c r="C7222" s="47">
        <v>316</v>
      </c>
      <c r="D7222" s="63"/>
      <c r="E7222" s="64" t="s">
        <v>2156</v>
      </c>
      <c r="F7222" s="65" t="s">
        <v>880</v>
      </c>
      <c r="G7222" s="66">
        <v>4</v>
      </c>
      <c r="H7222" s="67">
        <v>4.5975279999999996</v>
      </c>
      <c r="I7222" s="216">
        <v>18.390111000000001</v>
      </c>
      <c r="J7222" s="86">
        <v>31.288799999999998</v>
      </c>
      <c r="K7222" s="129">
        <f t="shared" si="236"/>
        <v>0.58775379688578666</v>
      </c>
      <c r="L7222" s="60" t="str">
        <f>IFERROR(VLOOKUP(C7222,Planning!$C$6:$H$705,3,FALSE),"")</f>
        <v>Holler</v>
      </c>
      <c r="M7222" s="60" t="str">
        <f>IFERROR(VLOOKUP(C7222,Planning!$C$6:$H$705,5,FALSE),"")</f>
        <v>AA-10 Planter Screen</v>
      </c>
      <c r="N7222" s="800" t="str">
        <f t="shared" si="237"/>
        <v>abril</v>
      </c>
    </row>
    <row r="7223" spans="1:14" ht="12.95" customHeight="1" x14ac:dyDescent="0.25">
      <c r="A7223" s="60" t="str">
        <f t="shared" si="235"/>
        <v>abr-18</v>
      </c>
      <c r="B7223" s="61">
        <v>43192</v>
      </c>
      <c r="C7223" s="47">
        <v>323</v>
      </c>
      <c r="D7223" s="63"/>
      <c r="E7223" s="64" t="s">
        <v>2151</v>
      </c>
      <c r="F7223" s="65" t="s">
        <v>755</v>
      </c>
      <c r="G7223" s="66">
        <v>-20</v>
      </c>
      <c r="H7223" s="67">
        <v>140.81378000000001</v>
      </c>
      <c r="I7223" s="216">
        <v>-2816.2755999999999</v>
      </c>
      <c r="J7223" s="86">
        <v>31.288799999999998</v>
      </c>
      <c r="K7223" s="129">
        <f t="shared" si="236"/>
        <v>-90.009063946204392</v>
      </c>
      <c r="L7223" s="60" t="str">
        <f>IFERROR(VLOOKUP(C7223,Planning!$C$6:$H$705,3,FALSE),"")</f>
        <v>Holler</v>
      </c>
      <c r="M7223" s="60" t="str">
        <f>IFERROR(VLOOKUP(C7223,Planning!$C$6:$H$705,5,FALSE),"")</f>
        <v>BQ-02B Café Banquette</v>
      </c>
      <c r="N7223" s="800" t="str">
        <f t="shared" si="237"/>
        <v>abril</v>
      </c>
    </row>
    <row r="7224" spans="1:14" ht="12.95" customHeight="1" x14ac:dyDescent="0.25">
      <c r="A7224" s="60" t="str">
        <f t="shared" si="235"/>
        <v>abr-18</v>
      </c>
      <c r="B7224" s="61">
        <v>43193</v>
      </c>
      <c r="C7224" s="47">
        <v>316</v>
      </c>
      <c r="D7224" s="63"/>
      <c r="E7224" s="64" t="s">
        <v>2157</v>
      </c>
      <c r="F7224" s="65" t="s">
        <v>2104</v>
      </c>
      <c r="G7224" s="66">
        <v>-1</v>
      </c>
      <c r="H7224" s="67">
        <v>270.63093199999997</v>
      </c>
      <c r="I7224" s="216">
        <v>-270.63093199999997</v>
      </c>
      <c r="J7224" s="86">
        <v>31.288799999999998</v>
      </c>
      <c r="K7224" s="129">
        <f t="shared" si="236"/>
        <v>-8.6494506660530277</v>
      </c>
      <c r="L7224" s="60" t="str">
        <f>IFERROR(VLOOKUP(C7224,Planning!$C$6:$H$705,3,FALSE),"")</f>
        <v>Holler</v>
      </c>
      <c r="M7224" s="60" t="str">
        <f>IFERROR(VLOOKUP(C7224,Planning!$C$6:$H$705,5,FALSE),"")</f>
        <v>AA-10 Planter Screen</v>
      </c>
      <c r="N7224" s="800" t="str">
        <f t="shared" si="237"/>
        <v>abril</v>
      </c>
    </row>
    <row r="7225" spans="1:14" ht="12.95" customHeight="1" x14ac:dyDescent="0.25">
      <c r="A7225" s="60" t="str">
        <f t="shared" si="235"/>
        <v>abr-18</v>
      </c>
      <c r="B7225" s="61">
        <v>43194</v>
      </c>
      <c r="C7225" s="47">
        <v>28</v>
      </c>
      <c r="D7225" s="63"/>
      <c r="E7225" s="64" t="s">
        <v>2154</v>
      </c>
      <c r="F7225" s="65" t="s">
        <v>77</v>
      </c>
      <c r="G7225" s="66">
        <v>16</v>
      </c>
      <c r="H7225" s="67">
        <v>1.830776</v>
      </c>
      <c r="I7225" s="216">
        <v>29.292411000000001</v>
      </c>
      <c r="J7225" s="86">
        <v>31.288799999999998</v>
      </c>
      <c r="K7225" s="129">
        <f t="shared" si="236"/>
        <v>0.93619477257037675</v>
      </c>
      <c r="L7225" s="60" t="str">
        <f>IFERROR(VLOOKUP(C7225,Planning!$C$6:$H$705,3,FALSE),"")</f>
        <v>Ojai Project</v>
      </c>
      <c r="M7225" s="60" t="str">
        <f>IFERROR(VLOOKUP(C7225,Planning!$C$6:$H$705,5,FALSE),"")</f>
        <v>OH-15 Kitchen table</v>
      </c>
      <c r="N7225" s="800" t="str">
        <f t="shared" si="237"/>
        <v>abril</v>
      </c>
    </row>
    <row r="7226" spans="1:14" ht="12.95" customHeight="1" x14ac:dyDescent="0.25">
      <c r="A7226" s="60" t="str">
        <f t="shared" si="235"/>
        <v>abr-18</v>
      </c>
      <c r="B7226" s="61">
        <v>43194</v>
      </c>
      <c r="C7226" s="47">
        <v>56</v>
      </c>
      <c r="D7226" s="63"/>
      <c r="E7226" s="64" t="s">
        <v>2158</v>
      </c>
      <c r="F7226" s="65" t="s">
        <v>153</v>
      </c>
      <c r="G7226" s="66">
        <v>2</v>
      </c>
      <c r="H7226" s="67">
        <v>844.87287000000003</v>
      </c>
      <c r="I7226" s="216">
        <v>1689.7457400000001</v>
      </c>
      <c r="J7226" s="86">
        <v>31.288799999999998</v>
      </c>
      <c r="K7226" s="129">
        <f>IFERROR(I7226/J7226,0)</f>
        <v>54.004811306282122</v>
      </c>
      <c r="L7226" s="60" t="str">
        <f>IFERROR(VLOOKUP(C7226,Planning!$C$6:$H$705,3,FALSE),"")</f>
        <v>Maderas Collective</v>
      </c>
      <c r="M7226" s="60" t="str">
        <f>IFERROR(VLOOKUP(C7226,Planning!$C$6:$H$705,5,FALSE),"")</f>
        <v xml:space="preserve">Reutilizacion de piezas de Sillas Leon </v>
      </c>
      <c r="N7226" s="800" t="str">
        <f t="shared" si="237"/>
        <v>abril</v>
      </c>
    </row>
    <row r="7227" spans="1:14" ht="12.95" customHeight="1" x14ac:dyDescent="0.25">
      <c r="A7227" s="60" t="str">
        <f t="shared" si="235"/>
        <v>abr-18</v>
      </c>
      <c r="B7227" s="61">
        <v>43194</v>
      </c>
      <c r="C7227" s="47">
        <v>39</v>
      </c>
      <c r="D7227" s="63"/>
      <c r="E7227" s="64" t="s">
        <v>2159</v>
      </c>
      <c r="F7227" s="65" t="s">
        <v>244</v>
      </c>
      <c r="G7227" s="66">
        <v>0.5</v>
      </c>
      <c r="H7227" s="67">
        <v>232.63241400000001</v>
      </c>
      <c r="I7227" s="216">
        <v>116.31620700000001</v>
      </c>
      <c r="J7227" s="86">
        <v>31.288799999999998</v>
      </c>
      <c r="K7227" s="129">
        <f t="shared" ref="K7227:K7288" si="238">IFERROR(I7227/J7227,0)</f>
        <v>3.7175029723095809</v>
      </c>
      <c r="L7227" s="60" t="str">
        <f>IFERROR(VLOOKUP(C7227,Planning!$C$6:$H$705,3,FALSE),"")</f>
        <v>Maderas Collective</v>
      </c>
      <c r="M7227" s="60" t="str">
        <f>IFERROR(VLOOKUP(C7227,Planning!$C$6:$H$705,5,FALSE),"")</f>
        <v>Muestras de Tapiceria</v>
      </c>
      <c r="N7227" s="800" t="str">
        <f t="shared" si="237"/>
        <v>abril</v>
      </c>
    </row>
    <row r="7228" spans="1:14" ht="12.95" customHeight="1" x14ac:dyDescent="0.25">
      <c r="A7228" s="60" t="str">
        <f t="shared" si="235"/>
        <v>abr-18</v>
      </c>
      <c r="B7228" s="61">
        <v>43194</v>
      </c>
      <c r="C7228" s="47">
        <v>39</v>
      </c>
      <c r="D7228" s="63"/>
      <c r="E7228" s="64" t="s">
        <v>2160</v>
      </c>
      <c r="F7228" s="65" t="s">
        <v>2140</v>
      </c>
      <c r="G7228" s="66">
        <v>0.5</v>
      </c>
      <c r="H7228" s="67">
        <v>0</v>
      </c>
      <c r="I7228" s="216">
        <v>0</v>
      </c>
      <c r="J7228" s="86">
        <v>31.288799999999998</v>
      </c>
      <c r="K7228" s="129">
        <f t="shared" si="238"/>
        <v>0</v>
      </c>
      <c r="L7228" s="60" t="str">
        <f>IFERROR(VLOOKUP(C7228,Planning!$C$6:$H$705,3,FALSE),"")</f>
        <v>Maderas Collective</v>
      </c>
      <c r="M7228" s="60" t="str">
        <f>IFERROR(VLOOKUP(C7228,Planning!$C$6:$H$705,5,FALSE),"")</f>
        <v>Muestras de Tapiceria</v>
      </c>
      <c r="N7228" s="800" t="str">
        <f t="shared" si="237"/>
        <v>abril</v>
      </c>
    </row>
    <row r="7229" spans="1:14" ht="12.95" customHeight="1" x14ac:dyDescent="0.25">
      <c r="A7229" s="60" t="str">
        <f t="shared" si="235"/>
        <v>abr-18</v>
      </c>
      <c r="B7229" s="61">
        <v>43194</v>
      </c>
      <c r="C7229" s="47">
        <v>39</v>
      </c>
      <c r="D7229" s="63"/>
      <c r="E7229" s="64" t="s">
        <v>2161</v>
      </c>
      <c r="F7229" s="65" t="s">
        <v>214</v>
      </c>
      <c r="G7229" s="66">
        <v>0.5</v>
      </c>
      <c r="H7229" s="67">
        <v>1656.7900139999999</v>
      </c>
      <c r="I7229" s="216">
        <v>828.39500699999996</v>
      </c>
      <c r="J7229" s="86">
        <v>31.288799999999998</v>
      </c>
      <c r="K7229" s="129">
        <f t="shared" si="238"/>
        <v>26.475767910562247</v>
      </c>
      <c r="L7229" s="60" t="str">
        <f>IFERROR(VLOOKUP(C7229,Planning!$C$6:$H$705,3,FALSE),"")</f>
        <v>Maderas Collective</v>
      </c>
      <c r="M7229" s="60" t="str">
        <f>IFERROR(VLOOKUP(C7229,Planning!$C$6:$H$705,5,FALSE),"")</f>
        <v>Muestras de Tapiceria</v>
      </c>
      <c r="N7229" s="800" t="str">
        <f t="shared" si="237"/>
        <v>abril</v>
      </c>
    </row>
    <row r="7230" spans="1:14" ht="12.95" customHeight="1" x14ac:dyDescent="0.25">
      <c r="A7230" s="60" t="str">
        <f t="shared" si="235"/>
        <v>abr-18</v>
      </c>
      <c r="B7230" s="61">
        <v>43194</v>
      </c>
      <c r="C7230" s="47">
        <v>39</v>
      </c>
      <c r="D7230" s="63"/>
      <c r="E7230" s="64" t="s">
        <v>2162</v>
      </c>
      <c r="F7230" s="65" t="s">
        <v>2141</v>
      </c>
      <c r="G7230" s="66">
        <v>0.5</v>
      </c>
      <c r="H7230" s="67">
        <v>211.3706</v>
      </c>
      <c r="I7230" s="216">
        <v>105.6853</v>
      </c>
      <c r="J7230" s="86">
        <v>31.288799999999998</v>
      </c>
      <c r="K7230" s="129">
        <f t="shared" si="238"/>
        <v>3.377735803226714</v>
      </c>
      <c r="L7230" s="60" t="str">
        <f>IFERROR(VLOOKUP(C7230,Planning!$C$6:$H$705,3,FALSE),"")</f>
        <v>Maderas Collective</v>
      </c>
      <c r="M7230" s="60" t="str">
        <f>IFERROR(VLOOKUP(C7230,Planning!$C$6:$H$705,5,FALSE),"")</f>
        <v>Muestras de Tapiceria</v>
      </c>
      <c r="N7230" s="800" t="str">
        <f t="shared" si="237"/>
        <v>abril</v>
      </c>
    </row>
    <row r="7231" spans="1:14" ht="12.95" customHeight="1" x14ac:dyDescent="0.25">
      <c r="A7231" s="60" t="str">
        <f t="shared" si="235"/>
        <v>abr-18</v>
      </c>
      <c r="B7231" s="61">
        <v>43194</v>
      </c>
      <c r="C7231" s="47">
        <v>39</v>
      </c>
      <c r="D7231" s="63"/>
      <c r="E7231" s="64" t="s">
        <v>2163</v>
      </c>
      <c r="F7231" s="65" t="s">
        <v>191</v>
      </c>
      <c r="G7231" s="66">
        <v>0.5</v>
      </c>
      <c r="H7231" s="67">
        <v>30.923124000000001</v>
      </c>
      <c r="I7231" s="216">
        <v>15.461562000000001</v>
      </c>
      <c r="J7231" s="86">
        <v>31.288799999999998</v>
      </c>
      <c r="K7231" s="129">
        <f t="shared" si="238"/>
        <v>0.49415643936488463</v>
      </c>
      <c r="L7231" s="60" t="str">
        <f>IFERROR(VLOOKUP(C7231,Planning!$C$6:$H$705,3,FALSE),"")</f>
        <v>Maderas Collective</v>
      </c>
      <c r="M7231" s="60" t="str">
        <f>IFERROR(VLOOKUP(C7231,Planning!$C$6:$H$705,5,FALSE),"")</f>
        <v>Muestras de Tapiceria</v>
      </c>
      <c r="N7231" s="800" t="str">
        <f t="shared" si="237"/>
        <v>abril</v>
      </c>
    </row>
    <row r="7232" spans="1:14" ht="12.95" customHeight="1" x14ac:dyDescent="0.25">
      <c r="A7232" s="60" t="str">
        <f t="shared" si="235"/>
        <v>abr-18</v>
      </c>
      <c r="B7232" s="61">
        <v>43194</v>
      </c>
      <c r="C7232" s="47">
        <v>39</v>
      </c>
      <c r="D7232" s="63"/>
      <c r="E7232" s="64" t="s">
        <v>2164</v>
      </c>
      <c r="F7232" s="65" t="s">
        <v>2142</v>
      </c>
      <c r="G7232" s="66">
        <v>0.5</v>
      </c>
      <c r="H7232" s="67">
        <v>211.3706</v>
      </c>
      <c r="I7232" s="216">
        <v>105.6853</v>
      </c>
      <c r="J7232" s="86">
        <v>31.288799999999998</v>
      </c>
      <c r="K7232" s="129">
        <f t="shared" si="238"/>
        <v>3.377735803226714</v>
      </c>
      <c r="L7232" s="60" t="str">
        <f>IFERROR(VLOOKUP(C7232,Planning!$C$6:$H$705,3,FALSE),"")</f>
        <v>Maderas Collective</v>
      </c>
      <c r="M7232" s="60" t="str">
        <f>IFERROR(VLOOKUP(C7232,Planning!$C$6:$H$705,5,FALSE),"")</f>
        <v>Muestras de Tapiceria</v>
      </c>
      <c r="N7232" s="800" t="str">
        <f t="shared" si="237"/>
        <v>abril</v>
      </c>
    </row>
    <row r="7233" spans="1:14" ht="12.95" customHeight="1" x14ac:dyDescent="0.25">
      <c r="A7233" s="60" t="str">
        <f t="shared" si="235"/>
        <v>abr-18</v>
      </c>
      <c r="B7233" s="61">
        <v>43194</v>
      </c>
      <c r="C7233" s="47">
        <v>39</v>
      </c>
      <c r="D7233" s="63"/>
      <c r="E7233" s="64" t="s">
        <v>2165</v>
      </c>
      <c r="F7233" s="65" t="s">
        <v>354</v>
      </c>
      <c r="G7233" s="66">
        <v>0.5</v>
      </c>
      <c r="H7233" s="67">
        <v>0</v>
      </c>
      <c r="I7233" s="216">
        <v>0</v>
      </c>
      <c r="J7233" s="86">
        <v>31.288799999999998</v>
      </c>
      <c r="K7233" s="129">
        <f t="shared" si="238"/>
        <v>0</v>
      </c>
      <c r="L7233" s="60" t="str">
        <f>IFERROR(VLOOKUP(C7233,Planning!$C$6:$H$705,3,FALSE),"")</f>
        <v>Maderas Collective</v>
      </c>
      <c r="M7233" s="60" t="str">
        <f>IFERROR(VLOOKUP(C7233,Planning!$C$6:$H$705,5,FALSE),"")</f>
        <v>Muestras de Tapiceria</v>
      </c>
      <c r="N7233" s="800" t="str">
        <f t="shared" si="237"/>
        <v>abril</v>
      </c>
    </row>
    <row r="7234" spans="1:14" ht="12.95" customHeight="1" x14ac:dyDescent="0.25">
      <c r="A7234" s="60" t="str">
        <f t="shared" si="235"/>
        <v>abr-18</v>
      </c>
      <c r="B7234" s="61">
        <v>43194</v>
      </c>
      <c r="C7234" s="47">
        <v>39</v>
      </c>
      <c r="D7234" s="63"/>
      <c r="E7234" s="64" t="s">
        <v>2166</v>
      </c>
      <c r="F7234" s="65" t="s">
        <v>856</v>
      </c>
      <c r="G7234" s="66">
        <v>0.5</v>
      </c>
      <c r="H7234" s="67">
        <v>110</v>
      </c>
      <c r="I7234" s="216">
        <v>55</v>
      </c>
      <c r="J7234" s="86">
        <v>31.288799999999998</v>
      </c>
      <c r="K7234" s="129">
        <f t="shared" si="238"/>
        <v>1.7578174937996984</v>
      </c>
      <c r="L7234" s="60" t="str">
        <f>IFERROR(VLOOKUP(C7234,Planning!$C$6:$H$705,3,FALSE),"")</f>
        <v>Maderas Collective</v>
      </c>
      <c r="M7234" s="60" t="str">
        <f>IFERROR(VLOOKUP(C7234,Planning!$C$6:$H$705,5,FALSE),"")</f>
        <v>Muestras de Tapiceria</v>
      </c>
      <c r="N7234" s="800" t="str">
        <f t="shared" si="237"/>
        <v>abril</v>
      </c>
    </row>
    <row r="7235" spans="1:14" ht="12.95" customHeight="1" x14ac:dyDescent="0.25">
      <c r="A7235" s="60" t="str">
        <f t="shared" si="235"/>
        <v>abr-18</v>
      </c>
      <c r="B7235" s="61">
        <v>43194</v>
      </c>
      <c r="C7235" s="47">
        <v>8</v>
      </c>
      <c r="D7235" s="63"/>
      <c r="E7235" s="64" t="s">
        <v>2167</v>
      </c>
      <c r="F7235" s="65" t="s">
        <v>2143</v>
      </c>
      <c r="G7235" s="66">
        <v>2.4</v>
      </c>
      <c r="H7235" s="67">
        <v>28.135518999999999</v>
      </c>
      <c r="I7235" s="216">
        <v>67.525245999999996</v>
      </c>
      <c r="J7235" s="86">
        <v>31.288799999999998</v>
      </c>
      <c r="K7235" s="129">
        <f t="shared" si="238"/>
        <v>2.158128339853238</v>
      </c>
      <c r="L7235" s="60" t="str">
        <f>IFERROR(VLOOKUP(C7235,Planning!$C$6:$H$705,3,FALSE),"")</f>
        <v>Ojai Project</v>
      </c>
      <c r="M7235" s="60" t="str">
        <f>IFERROR(VLOOKUP(C7235,Planning!$C$6:$H$705,5,FALSE),"")</f>
        <v>OH-08 Bath shelves</v>
      </c>
      <c r="N7235" s="800" t="str">
        <f t="shared" si="237"/>
        <v>abril</v>
      </c>
    </row>
    <row r="7236" spans="1:14" ht="12.95" customHeight="1" x14ac:dyDescent="0.25">
      <c r="A7236" s="60" t="str">
        <f t="shared" si="235"/>
        <v>abr-18</v>
      </c>
      <c r="B7236" s="61">
        <v>43194</v>
      </c>
      <c r="C7236" s="47">
        <v>8</v>
      </c>
      <c r="D7236" s="63"/>
      <c r="E7236" s="64" t="s">
        <v>2168</v>
      </c>
      <c r="F7236" s="65" t="s">
        <v>2144</v>
      </c>
      <c r="G7236" s="66">
        <v>3.55</v>
      </c>
      <c r="H7236" s="67">
        <v>38.348332999999997</v>
      </c>
      <c r="I7236" s="216">
        <v>136.136583</v>
      </c>
      <c r="J7236" s="86">
        <v>31.288799999999998</v>
      </c>
      <c r="K7236" s="129">
        <f t="shared" si="238"/>
        <v>4.3509684935184474</v>
      </c>
      <c r="L7236" s="60" t="str">
        <f>IFERROR(VLOOKUP(C7236,Planning!$C$6:$H$705,3,FALSE),"")</f>
        <v>Ojai Project</v>
      </c>
      <c r="M7236" s="60" t="str">
        <f>IFERROR(VLOOKUP(C7236,Planning!$C$6:$H$705,5,FALSE),"")</f>
        <v>OH-08 Bath shelves</v>
      </c>
      <c r="N7236" s="800" t="str">
        <f t="shared" si="237"/>
        <v>abril</v>
      </c>
    </row>
    <row r="7237" spans="1:14" ht="12.95" customHeight="1" x14ac:dyDescent="0.25">
      <c r="A7237" s="60" t="str">
        <f t="shared" si="235"/>
        <v>abr-18</v>
      </c>
      <c r="B7237" s="61">
        <v>43194</v>
      </c>
      <c r="C7237" s="47">
        <v>8</v>
      </c>
      <c r="D7237" s="63"/>
      <c r="E7237" s="64" t="s">
        <v>2169</v>
      </c>
      <c r="F7237" s="65" t="s">
        <v>343</v>
      </c>
      <c r="G7237" s="66">
        <v>21</v>
      </c>
      <c r="H7237" s="67">
        <v>0.55755699999999997</v>
      </c>
      <c r="I7237" s="216">
        <v>11.708697000000001</v>
      </c>
      <c r="J7237" s="86">
        <v>31.288799999999998</v>
      </c>
      <c r="K7237" s="129">
        <f t="shared" si="238"/>
        <v>0.37421368029454632</v>
      </c>
      <c r="L7237" s="60" t="str">
        <f>IFERROR(VLOOKUP(C7237,Planning!$C$6:$H$705,3,FALSE),"")</f>
        <v>Ojai Project</v>
      </c>
      <c r="M7237" s="60" t="str">
        <f>IFERROR(VLOOKUP(C7237,Planning!$C$6:$H$705,5,FALSE),"")</f>
        <v>OH-08 Bath shelves</v>
      </c>
      <c r="N7237" s="800" t="str">
        <f t="shared" si="237"/>
        <v>abril</v>
      </c>
    </row>
    <row r="7238" spans="1:14" ht="12.95" customHeight="1" x14ac:dyDescent="0.25">
      <c r="A7238" s="60" t="str">
        <f t="shared" si="235"/>
        <v>abr-18</v>
      </c>
      <c r="B7238" s="61">
        <v>43194</v>
      </c>
      <c r="C7238" s="47">
        <v>59</v>
      </c>
      <c r="D7238" s="63"/>
      <c r="E7238" s="64" t="s">
        <v>2146</v>
      </c>
      <c r="F7238" s="65" t="s">
        <v>352</v>
      </c>
      <c r="G7238" s="66">
        <v>4</v>
      </c>
      <c r="H7238" s="67">
        <v>2.2835860000000001</v>
      </c>
      <c r="I7238" s="216">
        <v>9.1343440000000005</v>
      </c>
      <c r="J7238" s="86">
        <v>31.288799999999998</v>
      </c>
      <c r="K7238" s="129">
        <f t="shared" si="238"/>
        <v>0.29193653959244203</v>
      </c>
      <c r="L7238" s="60" t="str">
        <f>IFERROR(VLOOKUP(C7238,Planning!$C$6:$H$705,3,FALSE),"")</f>
        <v>Proper Cloth</v>
      </c>
      <c r="M7238" s="60" t="str">
        <f>IFERROR(VLOOKUP(C7238,Planning!$C$6:$H$705,5,FALSE),"")</f>
        <v>TA-02 Maderas Parson Table 01 (Small)</v>
      </c>
      <c r="N7238" s="800" t="str">
        <f t="shared" si="237"/>
        <v>abril</v>
      </c>
    </row>
    <row r="7239" spans="1:14" ht="12.95" customHeight="1" x14ac:dyDescent="0.25">
      <c r="A7239" s="60" t="str">
        <f t="shared" si="235"/>
        <v>abr-18</v>
      </c>
      <c r="B7239" s="61">
        <v>43194</v>
      </c>
      <c r="C7239" s="47">
        <v>59</v>
      </c>
      <c r="D7239" s="63"/>
      <c r="E7239" s="64" t="s">
        <v>2170</v>
      </c>
      <c r="F7239" s="65" t="s">
        <v>304</v>
      </c>
      <c r="G7239" s="66">
        <v>4</v>
      </c>
      <c r="H7239" s="67">
        <v>8.455209</v>
      </c>
      <c r="I7239" s="216">
        <v>33.820835000000002</v>
      </c>
      <c r="J7239" s="86">
        <v>31.288799999999998</v>
      </c>
      <c r="K7239" s="129">
        <f t="shared" si="238"/>
        <v>1.0809246439620568</v>
      </c>
      <c r="L7239" s="60" t="str">
        <f>IFERROR(VLOOKUP(C7239,Planning!$C$6:$H$705,3,FALSE),"")</f>
        <v>Proper Cloth</v>
      </c>
      <c r="M7239" s="60" t="str">
        <f>IFERROR(VLOOKUP(C7239,Planning!$C$6:$H$705,5,FALSE),"")</f>
        <v>TA-02 Maderas Parson Table 01 (Small)</v>
      </c>
      <c r="N7239" s="800" t="str">
        <f t="shared" si="237"/>
        <v>abril</v>
      </c>
    </row>
    <row r="7240" spans="1:14" ht="12.95" customHeight="1" x14ac:dyDescent="0.25">
      <c r="A7240" s="60" t="str">
        <f t="shared" si="235"/>
        <v>abr-18</v>
      </c>
      <c r="B7240" s="61">
        <v>43194</v>
      </c>
      <c r="C7240" s="47">
        <v>59</v>
      </c>
      <c r="D7240" s="63"/>
      <c r="E7240" s="64" t="s">
        <v>2171</v>
      </c>
      <c r="F7240" s="65" t="s">
        <v>2145</v>
      </c>
      <c r="G7240" s="66">
        <v>4</v>
      </c>
      <c r="H7240" s="67">
        <v>13.599593</v>
      </c>
      <c r="I7240" s="216">
        <v>54.398372999999999</v>
      </c>
      <c r="J7240" s="86">
        <v>31.288799999999998</v>
      </c>
      <c r="K7240" s="129">
        <f t="shared" si="238"/>
        <v>1.7385893035207487</v>
      </c>
      <c r="L7240" s="60" t="str">
        <f>IFERROR(VLOOKUP(C7240,Planning!$C$6:$H$705,3,FALSE),"")</f>
        <v>Proper Cloth</v>
      </c>
      <c r="M7240" s="60" t="str">
        <f>IFERROR(VLOOKUP(C7240,Planning!$C$6:$H$705,5,FALSE),"")</f>
        <v>TA-02 Maderas Parson Table 01 (Small)</v>
      </c>
      <c r="N7240" s="800" t="str">
        <f t="shared" si="237"/>
        <v>abril</v>
      </c>
    </row>
    <row r="7241" spans="1:14" ht="12.95" customHeight="1" x14ac:dyDescent="0.25">
      <c r="A7241" s="60" t="str">
        <f t="shared" ref="A7241:A7288" si="239">TEXT(B7241,"mmm-aa")</f>
        <v>abr-18</v>
      </c>
      <c r="B7241" s="61">
        <v>43194</v>
      </c>
      <c r="C7241" s="47">
        <v>59</v>
      </c>
      <c r="D7241" s="63"/>
      <c r="E7241" s="64" t="s">
        <v>2149</v>
      </c>
      <c r="F7241" s="65" t="s">
        <v>74</v>
      </c>
      <c r="G7241" s="66">
        <v>8</v>
      </c>
      <c r="H7241" s="67">
        <v>0.08</v>
      </c>
      <c r="I7241" s="216">
        <v>0.64</v>
      </c>
      <c r="J7241" s="86">
        <v>31.288799999999998</v>
      </c>
      <c r="K7241" s="129">
        <f t="shared" si="238"/>
        <v>2.0454603564214673E-2</v>
      </c>
      <c r="L7241" s="60" t="str">
        <f>IFERROR(VLOOKUP(C7241,Planning!$C$6:$H$705,3,FALSE),"")</f>
        <v>Proper Cloth</v>
      </c>
      <c r="M7241" s="60" t="str">
        <f>IFERROR(VLOOKUP(C7241,Planning!$C$6:$H$705,5,FALSE),"")</f>
        <v>TA-02 Maderas Parson Table 01 (Small)</v>
      </c>
      <c r="N7241" s="800" t="str">
        <f t="shared" si="237"/>
        <v>abril</v>
      </c>
    </row>
    <row r="7242" spans="1:14" ht="12.95" customHeight="1" x14ac:dyDescent="0.25">
      <c r="A7242" s="60" t="str">
        <f t="shared" si="239"/>
        <v>abr-18</v>
      </c>
      <c r="B7242" s="61">
        <v>43194</v>
      </c>
      <c r="C7242" s="47">
        <v>59</v>
      </c>
      <c r="D7242" s="63"/>
      <c r="E7242" s="64" t="s">
        <v>2172</v>
      </c>
      <c r="F7242" s="65" t="s">
        <v>39</v>
      </c>
      <c r="G7242" s="66">
        <v>24</v>
      </c>
      <c r="H7242" s="67">
        <v>0.76829800000000004</v>
      </c>
      <c r="I7242" s="216">
        <v>18.439150999999999</v>
      </c>
      <c r="J7242" s="86">
        <v>31.288799999999998</v>
      </c>
      <c r="K7242" s="129">
        <f t="shared" si="238"/>
        <v>0.58932113088389459</v>
      </c>
      <c r="L7242" s="60" t="str">
        <f>IFERROR(VLOOKUP(C7242,Planning!$C$6:$H$705,3,FALSE),"")</f>
        <v>Proper Cloth</v>
      </c>
      <c r="M7242" s="60" t="str">
        <f>IFERROR(VLOOKUP(C7242,Planning!$C$6:$H$705,5,FALSE),"")</f>
        <v>TA-02 Maderas Parson Table 01 (Small)</v>
      </c>
      <c r="N7242" s="800" t="str">
        <f t="shared" si="237"/>
        <v>abril</v>
      </c>
    </row>
    <row r="7243" spans="1:14" ht="12.95" customHeight="1" x14ac:dyDescent="0.25">
      <c r="A7243" s="60" t="str">
        <f t="shared" si="239"/>
        <v>abr-18</v>
      </c>
      <c r="B7243" s="61">
        <v>43194</v>
      </c>
      <c r="C7243" s="47">
        <v>59</v>
      </c>
      <c r="D7243" s="63"/>
      <c r="E7243" s="64" t="s">
        <v>2173</v>
      </c>
      <c r="F7243" s="65" t="s">
        <v>754</v>
      </c>
      <c r="G7243" s="66">
        <v>1</v>
      </c>
      <c r="H7243" s="67">
        <v>518.00919299999998</v>
      </c>
      <c r="I7243" s="216">
        <v>518.00919299999998</v>
      </c>
      <c r="J7243" s="86">
        <v>31.288799999999998</v>
      </c>
      <c r="K7243" s="129">
        <f t="shared" si="238"/>
        <v>16.555738570990258</v>
      </c>
      <c r="L7243" s="60" t="str">
        <f>IFERROR(VLOOKUP(C7243,Planning!$C$6:$H$705,3,FALSE),"")</f>
        <v>Proper Cloth</v>
      </c>
      <c r="M7243" s="60" t="str">
        <f>IFERROR(VLOOKUP(C7243,Planning!$C$6:$H$705,5,FALSE),"")</f>
        <v>TA-02 Maderas Parson Table 01 (Small)</v>
      </c>
      <c r="N7243" s="800" t="str">
        <f t="shared" si="237"/>
        <v>abril</v>
      </c>
    </row>
    <row r="7244" spans="1:14" ht="12.95" customHeight="1" x14ac:dyDescent="0.25">
      <c r="A7244" s="60" t="str">
        <f t="shared" si="239"/>
        <v>abr-18</v>
      </c>
      <c r="B7244" s="61">
        <v>43194</v>
      </c>
      <c r="C7244" s="47">
        <v>51</v>
      </c>
      <c r="D7244" s="63"/>
      <c r="E7244" s="64" t="s">
        <v>2174</v>
      </c>
      <c r="F7244" s="65" t="s">
        <v>388</v>
      </c>
      <c r="G7244" s="66">
        <v>4</v>
      </c>
      <c r="H7244" s="67">
        <v>4.4141640000000004</v>
      </c>
      <c r="I7244" s="216">
        <v>17.656658</v>
      </c>
      <c r="J7244" s="86">
        <v>31.288799999999998</v>
      </c>
      <c r="K7244" s="129">
        <f t="shared" si="238"/>
        <v>0.56431240571706176</v>
      </c>
      <c r="L7244" s="60" t="str">
        <f>IFERROR(VLOOKUP(C7244,Planning!$C$6:$H$705,3,FALSE),"")</f>
        <v>Davide Berruto/Hayes Valley</v>
      </c>
      <c r="M7244" s="60" t="str">
        <f>IFERROR(VLOOKUP(C7244,Planning!$C$6:$H$705,5,FALSE),"")</f>
        <v>HV-07 Bench console</v>
      </c>
      <c r="N7244" s="800" t="str">
        <f t="shared" si="237"/>
        <v>abril</v>
      </c>
    </row>
    <row r="7245" spans="1:14" ht="12.95" customHeight="1" x14ac:dyDescent="0.25">
      <c r="A7245" s="60" t="str">
        <f t="shared" si="239"/>
        <v>abr-18</v>
      </c>
      <c r="B7245" s="61">
        <v>43194</v>
      </c>
      <c r="C7245" s="47">
        <v>51</v>
      </c>
      <c r="D7245" s="63"/>
      <c r="E7245" s="64" t="s">
        <v>2170</v>
      </c>
      <c r="F7245" s="65" t="s">
        <v>304</v>
      </c>
      <c r="G7245" s="66">
        <v>-4</v>
      </c>
      <c r="H7245" s="67">
        <v>8.455209</v>
      </c>
      <c r="I7245" s="216">
        <v>-33.820835000000002</v>
      </c>
      <c r="J7245" s="86">
        <v>31.288799999999998</v>
      </c>
      <c r="K7245" s="129">
        <f t="shared" si="238"/>
        <v>-1.0809246439620568</v>
      </c>
      <c r="L7245" s="60" t="str">
        <f>IFERROR(VLOOKUP(C7245,Planning!$C$6:$H$705,3,FALSE),"")</f>
        <v>Davide Berruto/Hayes Valley</v>
      </c>
      <c r="M7245" s="60" t="str">
        <f>IFERROR(VLOOKUP(C7245,Planning!$C$6:$H$705,5,FALSE),"")</f>
        <v>HV-07 Bench console</v>
      </c>
      <c r="N7245" s="800" t="str">
        <f t="shared" si="237"/>
        <v>abril</v>
      </c>
    </row>
    <row r="7246" spans="1:14" ht="12.95" customHeight="1" x14ac:dyDescent="0.25">
      <c r="A7246" s="60" t="str">
        <f t="shared" si="239"/>
        <v>abr-18</v>
      </c>
      <c r="B7246" s="61">
        <v>43194</v>
      </c>
      <c r="C7246" s="47">
        <v>51</v>
      </c>
      <c r="D7246" s="63"/>
      <c r="E7246" s="64" t="s">
        <v>2146</v>
      </c>
      <c r="F7246" s="65" t="s">
        <v>352</v>
      </c>
      <c r="G7246" s="66">
        <v>-4</v>
      </c>
      <c r="H7246" s="67">
        <v>2.2835860000000001</v>
      </c>
      <c r="I7246" s="216">
        <v>-9.1343440000000005</v>
      </c>
      <c r="J7246" s="86">
        <v>31.288799999999998</v>
      </c>
      <c r="K7246" s="129">
        <f t="shared" si="238"/>
        <v>-0.29193653959244203</v>
      </c>
      <c r="L7246" s="60" t="str">
        <f>IFERROR(VLOOKUP(C7246,Planning!$C$6:$H$705,3,FALSE),"")</f>
        <v>Davide Berruto/Hayes Valley</v>
      </c>
      <c r="M7246" s="60" t="str">
        <f>IFERROR(VLOOKUP(C7246,Planning!$C$6:$H$705,5,FALSE),"")</f>
        <v>HV-07 Bench console</v>
      </c>
      <c r="N7246" s="800" t="str">
        <f t="shared" si="237"/>
        <v>abril</v>
      </c>
    </row>
    <row r="7247" spans="1:14" ht="12.95" customHeight="1" x14ac:dyDescent="0.25">
      <c r="A7247" s="60" t="str">
        <f t="shared" si="239"/>
        <v>abr-18</v>
      </c>
      <c r="B7247" s="61">
        <v>43194</v>
      </c>
      <c r="C7247" s="47">
        <v>51</v>
      </c>
      <c r="D7247" s="63"/>
      <c r="E7247" s="64" t="s">
        <v>2174</v>
      </c>
      <c r="F7247" s="65" t="s">
        <v>388</v>
      </c>
      <c r="G7247" s="66">
        <v>-4</v>
      </c>
      <c r="H7247" s="67">
        <v>8.455209</v>
      </c>
      <c r="I7247" s="216">
        <v>-33.820836</v>
      </c>
      <c r="J7247" s="86">
        <v>31.288799999999998</v>
      </c>
      <c r="K7247" s="129">
        <f t="shared" si="238"/>
        <v>-1.0809246759223747</v>
      </c>
      <c r="L7247" s="60" t="str">
        <f>IFERROR(VLOOKUP(C7247,Planning!$C$6:$H$705,3,FALSE),"")</f>
        <v>Davide Berruto/Hayes Valley</v>
      </c>
      <c r="M7247" s="60" t="str">
        <f>IFERROR(VLOOKUP(C7247,Planning!$C$6:$H$705,5,FALSE),"")</f>
        <v>HV-07 Bench console</v>
      </c>
      <c r="N7247" s="800" t="str">
        <f t="shared" si="237"/>
        <v>abril</v>
      </c>
    </row>
    <row r="7248" spans="1:14" ht="12.95" customHeight="1" x14ac:dyDescent="0.25">
      <c r="A7248" s="60" t="str">
        <f t="shared" si="239"/>
        <v>abr-18</v>
      </c>
      <c r="B7248" s="61">
        <v>43194</v>
      </c>
      <c r="C7248" s="47">
        <v>51</v>
      </c>
      <c r="D7248" s="63"/>
      <c r="E7248" s="64" t="s">
        <v>2171</v>
      </c>
      <c r="F7248" s="65" t="s">
        <v>2145</v>
      </c>
      <c r="G7248" s="66">
        <v>-4</v>
      </c>
      <c r="H7248" s="67">
        <v>13.599593</v>
      </c>
      <c r="I7248" s="216">
        <v>-54.398372000000002</v>
      </c>
      <c r="J7248" s="86">
        <v>31.288799999999998</v>
      </c>
      <c r="K7248" s="129">
        <f t="shared" si="238"/>
        <v>-1.7385892715604307</v>
      </c>
      <c r="L7248" s="60" t="str">
        <f>IFERROR(VLOOKUP(C7248,Planning!$C$6:$H$705,3,FALSE),"")</f>
        <v>Davide Berruto/Hayes Valley</v>
      </c>
      <c r="M7248" s="60" t="str">
        <f>IFERROR(VLOOKUP(C7248,Planning!$C$6:$H$705,5,FALSE),"")</f>
        <v>HV-07 Bench console</v>
      </c>
      <c r="N7248" s="800" t="str">
        <f t="shared" si="237"/>
        <v>abril</v>
      </c>
    </row>
    <row r="7249" spans="1:14" ht="12.95" customHeight="1" x14ac:dyDescent="0.25">
      <c r="A7249" s="60" t="str">
        <f t="shared" si="239"/>
        <v>abr-18</v>
      </c>
      <c r="B7249" s="61">
        <v>43194</v>
      </c>
      <c r="C7249" s="47">
        <v>51</v>
      </c>
      <c r="D7249" s="63"/>
      <c r="E7249" s="64" t="s">
        <v>2149</v>
      </c>
      <c r="F7249" s="65" t="s">
        <v>74</v>
      </c>
      <c r="G7249" s="66">
        <v>-8</v>
      </c>
      <c r="H7249" s="67">
        <v>0.08</v>
      </c>
      <c r="I7249" s="216">
        <v>-0.64</v>
      </c>
      <c r="J7249" s="86">
        <v>31.288799999999998</v>
      </c>
      <c r="K7249" s="129">
        <f t="shared" si="238"/>
        <v>-2.0454603564214673E-2</v>
      </c>
      <c r="L7249" s="60" t="str">
        <f>IFERROR(VLOOKUP(C7249,Planning!$C$6:$H$705,3,FALSE),"")</f>
        <v>Davide Berruto/Hayes Valley</v>
      </c>
      <c r="M7249" s="60" t="str">
        <f>IFERROR(VLOOKUP(C7249,Planning!$C$6:$H$705,5,FALSE),"")</f>
        <v>HV-07 Bench console</v>
      </c>
      <c r="N7249" s="800" t="str">
        <f t="shared" ref="N7249:N7312" si="240">TEXT(B7249,"Mmmm")</f>
        <v>abril</v>
      </c>
    </row>
    <row r="7250" spans="1:14" ht="12.95" customHeight="1" x14ac:dyDescent="0.25">
      <c r="A7250" s="60" t="str">
        <f t="shared" si="239"/>
        <v>abr-18</v>
      </c>
      <c r="B7250" s="61">
        <v>43194</v>
      </c>
      <c r="C7250" s="47">
        <v>51</v>
      </c>
      <c r="D7250" s="63"/>
      <c r="E7250" s="64" t="s">
        <v>2172</v>
      </c>
      <c r="F7250" s="65" t="s">
        <v>39</v>
      </c>
      <c r="G7250" s="66">
        <v>-24</v>
      </c>
      <c r="H7250" s="67">
        <v>0.76829800000000004</v>
      </c>
      <c r="I7250" s="216">
        <v>-18.439152</v>
      </c>
      <c r="J7250" s="86">
        <v>31.288799999999998</v>
      </c>
      <c r="K7250" s="129">
        <f t="shared" si="238"/>
        <v>-0.58932116284421265</v>
      </c>
      <c r="L7250" s="60" t="str">
        <f>IFERROR(VLOOKUP(C7250,Planning!$C$6:$H$705,3,FALSE),"")</f>
        <v>Davide Berruto/Hayes Valley</v>
      </c>
      <c r="M7250" s="60" t="str">
        <f>IFERROR(VLOOKUP(C7250,Planning!$C$6:$H$705,5,FALSE),"")</f>
        <v>HV-07 Bench console</v>
      </c>
      <c r="N7250" s="800" t="str">
        <f t="shared" si="240"/>
        <v>abril</v>
      </c>
    </row>
    <row r="7251" spans="1:14" ht="12.95" customHeight="1" x14ac:dyDescent="0.25">
      <c r="A7251" s="60" t="str">
        <f t="shared" si="239"/>
        <v>abr-18</v>
      </c>
      <c r="B7251" s="61">
        <v>43194</v>
      </c>
      <c r="C7251" s="47">
        <v>51</v>
      </c>
      <c r="D7251" s="63"/>
      <c r="E7251" s="64" t="s">
        <v>2173</v>
      </c>
      <c r="F7251" s="65" t="s">
        <v>754</v>
      </c>
      <c r="G7251" s="66">
        <v>-1</v>
      </c>
      <c r="H7251" s="67">
        <v>518.00919299999998</v>
      </c>
      <c r="I7251" s="216">
        <v>-518.00919299999998</v>
      </c>
      <c r="J7251" s="86">
        <v>31.288799999999998</v>
      </c>
      <c r="K7251" s="129">
        <f t="shared" si="238"/>
        <v>-16.555738570990258</v>
      </c>
      <c r="L7251" s="60" t="str">
        <f>IFERROR(VLOOKUP(C7251,Planning!$C$6:$H$705,3,FALSE),"")</f>
        <v>Davide Berruto/Hayes Valley</v>
      </c>
      <c r="M7251" s="60" t="str">
        <f>IFERROR(VLOOKUP(C7251,Planning!$C$6:$H$705,5,FALSE),"")</f>
        <v>HV-07 Bench console</v>
      </c>
      <c r="N7251" s="800" t="str">
        <f t="shared" si="240"/>
        <v>abril</v>
      </c>
    </row>
    <row r="7252" spans="1:14" ht="12.95" customHeight="1" x14ac:dyDescent="0.25">
      <c r="A7252" s="60" t="str">
        <f t="shared" si="239"/>
        <v>abr-18</v>
      </c>
      <c r="B7252" s="61">
        <v>43194</v>
      </c>
      <c r="C7252" s="47">
        <v>51</v>
      </c>
      <c r="D7252" s="63"/>
      <c r="E7252" s="64" t="s">
        <v>2146</v>
      </c>
      <c r="F7252" s="65" t="s">
        <v>352</v>
      </c>
      <c r="G7252" s="66">
        <v>4</v>
      </c>
      <c r="H7252" s="67">
        <v>2.2835860000000001</v>
      </c>
      <c r="I7252" s="216">
        <v>9.1343440000000005</v>
      </c>
      <c r="J7252" s="86">
        <v>31.288799999999998</v>
      </c>
      <c r="K7252" s="129">
        <f t="shared" si="238"/>
        <v>0.29193653959244203</v>
      </c>
      <c r="L7252" s="60" t="str">
        <f>IFERROR(VLOOKUP(C7252,Planning!$C$6:$H$705,3,FALSE),"")</f>
        <v>Davide Berruto/Hayes Valley</v>
      </c>
      <c r="M7252" s="60" t="str">
        <f>IFERROR(VLOOKUP(C7252,Planning!$C$6:$H$705,5,FALSE),"")</f>
        <v>HV-07 Bench console</v>
      </c>
      <c r="N7252" s="800" t="str">
        <f t="shared" si="240"/>
        <v>abril</v>
      </c>
    </row>
    <row r="7253" spans="1:14" ht="12.95" customHeight="1" x14ac:dyDescent="0.25">
      <c r="A7253" s="60" t="str">
        <f t="shared" si="239"/>
        <v>abr-18</v>
      </c>
      <c r="B7253" s="61">
        <v>43194</v>
      </c>
      <c r="C7253" s="47">
        <v>51</v>
      </c>
      <c r="D7253" s="63"/>
      <c r="E7253" s="64" t="s">
        <v>2170</v>
      </c>
      <c r="F7253" s="65" t="s">
        <v>304</v>
      </c>
      <c r="G7253" s="66">
        <v>4</v>
      </c>
      <c r="H7253" s="67">
        <v>8.455209</v>
      </c>
      <c r="I7253" s="216">
        <v>33.820835000000002</v>
      </c>
      <c r="J7253" s="86">
        <v>31.288799999999998</v>
      </c>
      <c r="K7253" s="129">
        <f t="shared" si="238"/>
        <v>1.0809246439620568</v>
      </c>
      <c r="L7253" s="60" t="str">
        <f>IFERROR(VLOOKUP(C7253,Planning!$C$6:$H$705,3,FALSE),"")</f>
        <v>Davide Berruto/Hayes Valley</v>
      </c>
      <c r="M7253" s="60" t="str">
        <f>IFERROR(VLOOKUP(C7253,Planning!$C$6:$H$705,5,FALSE),"")</f>
        <v>HV-07 Bench console</v>
      </c>
      <c r="N7253" s="800" t="str">
        <f t="shared" si="240"/>
        <v>abril</v>
      </c>
    </row>
    <row r="7254" spans="1:14" ht="12.95" customHeight="1" x14ac:dyDescent="0.25">
      <c r="A7254" s="60" t="str">
        <f t="shared" si="239"/>
        <v>abr-18</v>
      </c>
      <c r="B7254" s="61">
        <v>43194</v>
      </c>
      <c r="C7254" s="47">
        <v>51</v>
      </c>
      <c r="D7254" s="63"/>
      <c r="E7254" s="64" t="s">
        <v>2171</v>
      </c>
      <c r="F7254" s="65" t="s">
        <v>2145</v>
      </c>
      <c r="G7254" s="66">
        <v>4</v>
      </c>
      <c r="H7254" s="67">
        <v>13.599593</v>
      </c>
      <c r="I7254" s="216">
        <v>54.398372999999999</v>
      </c>
      <c r="J7254" s="86">
        <v>31.288799999999998</v>
      </c>
      <c r="K7254" s="129">
        <f t="shared" si="238"/>
        <v>1.7385893035207487</v>
      </c>
      <c r="L7254" s="60" t="str">
        <f>IFERROR(VLOOKUP(C7254,Planning!$C$6:$H$705,3,FALSE),"")</f>
        <v>Davide Berruto/Hayes Valley</v>
      </c>
      <c r="M7254" s="60" t="str">
        <f>IFERROR(VLOOKUP(C7254,Planning!$C$6:$H$705,5,FALSE),"")</f>
        <v>HV-07 Bench console</v>
      </c>
      <c r="N7254" s="800" t="str">
        <f t="shared" si="240"/>
        <v>abril</v>
      </c>
    </row>
    <row r="7255" spans="1:14" ht="12.95" customHeight="1" x14ac:dyDescent="0.25">
      <c r="A7255" s="60" t="str">
        <f t="shared" si="239"/>
        <v>abr-18</v>
      </c>
      <c r="B7255" s="61">
        <v>43194</v>
      </c>
      <c r="C7255" s="47">
        <v>51</v>
      </c>
      <c r="D7255" s="63"/>
      <c r="E7255" s="64" t="s">
        <v>2149</v>
      </c>
      <c r="F7255" s="65" t="s">
        <v>74</v>
      </c>
      <c r="G7255" s="66">
        <v>8</v>
      </c>
      <c r="H7255" s="67">
        <v>0.08</v>
      </c>
      <c r="I7255" s="216">
        <v>0.64</v>
      </c>
      <c r="J7255" s="86">
        <v>31.288799999999998</v>
      </c>
      <c r="K7255" s="129">
        <f t="shared" si="238"/>
        <v>2.0454603564214673E-2</v>
      </c>
      <c r="L7255" s="60" t="str">
        <f>IFERROR(VLOOKUP(C7255,Planning!$C$6:$H$705,3,FALSE),"")</f>
        <v>Davide Berruto/Hayes Valley</v>
      </c>
      <c r="M7255" s="60" t="str">
        <f>IFERROR(VLOOKUP(C7255,Planning!$C$6:$H$705,5,FALSE),"")</f>
        <v>HV-07 Bench console</v>
      </c>
      <c r="N7255" s="800" t="str">
        <f t="shared" si="240"/>
        <v>abril</v>
      </c>
    </row>
    <row r="7256" spans="1:14" ht="12.95" customHeight="1" x14ac:dyDescent="0.25">
      <c r="A7256" s="60" t="str">
        <f t="shared" si="239"/>
        <v>abr-18</v>
      </c>
      <c r="B7256" s="61">
        <v>43194</v>
      </c>
      <c r="C7256" s="47">
        <v>51</v>
      </c>
      <c r="D7256" s="63"/>
      <c r="E7256" s="64" t="s">
        <v>2172</v>
      </c>
      <c r="F7256" s="65" t="s">
        <v>39</v>
      </c>
      <c r="G7256" s="66">
        <v>24</v>
      </c>
      <c r="H7256" s="67">
        <v>0.76829800000000004</v>
      </c>
      <c r="I7256" s="216">
        <v>18.439150999999999</v>
      </c>
      <c r="J7256" s="86">
        <v>31.288799999999998</v>
      </c>
      <c r="K7256" s="129">
        <f t="shared" si="238"/>
        <v>0.58932113088389459</v>
      </c>
      <c r="L7256" s="60" t="str">
        <f>IFERROR(VLOOKUP(C7256,Planning!$C$6:$H$705,3,FALSE),"")</f>
        <v>Davide Berruto/Hayes Valley</v>
      </c>
      <c r="M7256" s="60" t="str">
        <f>IFERROR(VLOOKUP(C7256,Planning!$C$6:$H$705,5,FALSE),"")</f>
        <v>HV-07 Bench console</v>
      </c>
      <c r="N7256" s="800" t="str">
        <f t="shared" si="240"/>
        <v>abril</v>
      </c>
    </row>
    <row r="7257" spans="1:14" ht="12.95" customHeight="1" x14ac:dyDescent="0.25">
      <c r="A7257" s="60" t="str">
        <f t="shared" si="239"/>
        <v>abr-18</v>
      </c>
      <c r="B7257" s="61">
        <v>43194</v>
      </c>
      <c r="C7257" s="47">
        <v>51</v>
      </c>
      <c r="D7257" s="63"/>
      <c r="E7257" s="64" t="s">
        <v>2173</v>
      </c>
      <c r="F7257" s="65" t="s">
        <v>754</v>
      </c>
      <c r="G7257" s="66">
        <v>1</v>
      </c>
      <c r="H7257" s="67">
        <v>518.00919299999998</v>
      </c>
      <c r="I7257" s="216">
        <v>518.00919299999998</v>
      </c>
      <c r="J7257" s="86">
        <v>31.288799999999998</v>
      </c>
      <c r="K7257" s="129">
        <f t="shared" si="238"/>
        <v>16.555738570990258</v>
      </c>
      <c r="L7257" s="60" t="str">
        <f>IFERROR(VLOOKUP(C7257,Planning!$C$6:$H$705,3,FALSE),"")</f>
        <v>Davide Berruto/Hayes Valley</v>
      </c>
      <c r="M7257" s="60" t="str">
        <f>IFERROR(VLOOKUP(C7257,Planning!$C$6:$H$705,5,FALSE),"")</f>
        <v>HV-07 Bench console</v>
      </c>
      <c r="N7257" s="800" t="str">
        <f t="shared" si="240"/>
        <v>abril</v>
      </c>
    </row>
    <row r="7258" spans="1:14" ht="12.95" customHeight="1" x14ac:dyDescent="0.25">
      <c r="A7258" s="60" t="str">
        <f t="shared" si="239"/>
        <v>abr-18</v>
      </c>
      <c r="B7258" s="61">
        <v>43194</v>
      </c>
      <c r="C7258" s="47">
        <v>58</v>
      </c>
      <c r="D7258" s="63"/>
      <c r="E7258" s="64" t="s">
        <v>2146</v>
      </c>
      <c r="F7258" s="65" t="s">
        <v>352</v>
      </c>
      <c r="G7258" s="66">
        <v>16</v>
      </c>
      <c r="H7258" s="67">
        <v>2.2835860000000001</v>
      </c>
      <c r="I7258" s="216">
        <v>36.537376999999999</v>
      </c>
      <c r="J7258" s="86">
        <v>31.288799999999998</v>
      </c>
      <c r="K7258" s="129">
        <f t="shared" si="238"/>
        <v>1.1677461903300863</v>
      </c>
      <c r="L7258" s="60" t="str">
        <f>IFERROR(VLOOKUP(C7258,Planning!$C$6:$H$705,3,FALSE),"")</f>
        <v>Proper Cloth</v>
      </c>
      <c r="M7258" s="60" t="str">
        <f>IFERROR(VLOOKUP(C7258,Planning!$C$6:$H$705,5,FALSE),"")</f>
        <v>TA-01 Maderas Parson Table 01 (Large)</v>
      </c>
      <c r="N7258" s="800" t="str">
        <f t="shared" si="240"/>
        <v>abril</v>
      </c>
    </row>
    <row r="7259" spans="1:14" ht="12.95" customHeight="1" x14ac:dyDescent="0.25">
      <c r="A7259" s="60" t="str">
        <f t="shared" si="239"/>
        <v>abr-18</v>
      </c>
      <c r="B7259" s="61">
        <v>43194</v>
      </c>
      <c r="C7259" s="47">
        <v>58</v>
      </c>
      <c r="D7259" s="63"/>
      <c r="E7259" s="64" t="s">
        <v>2170</v>
      </c>
      <c r="F7259" s="65" t="s">
        <v>304</v>
      </c>
      <c r="G7259" s="66">
        <v>16</v>
      </c>
      <c r="H7259" s="67">
        <v>8.455209</v>
      </c>
      <c r="I7259" s="216">
        <v>135.283342</v>
      </c>
      <c r="J7259" s="86">
        <v>31.288799999999998</v>
      </c>
      <c r="K7259" s="129">
        <f t="shared" si="238"/>
        <v>4.323698639768863</v>
      </c>
      <c r="L7259" s="60" t="str">
        <f>IFERROR(VLOOKUP(C7259,Planning!$C$6:$H$705,3,FALSE),"")</f>
        <v>Proper Cloth</v>
      </c>
      <c r="M7259" s="60" t="str">
        <f>IFERROR(VLOOKUP(C7259,Planning!$C$6:$H$705,5,FALSE),"")</f>
        <v>TA-01 Maderas Parson Table 01 (Large)</v>
      </c>
      <c r="N7259" s="800" t="str">
        <f t="shared" si="240"/>
        <v>abril</v>
      </c>
    </row>
    <row r="7260" spans="1:14" ht="12.95" customHeight="1" x14ac:dyDescent="0.25">
      <c r="A7260" s="60" t="str">
        <f t="shared" si="239"/>
        <v>abr-18</v>
      </c>
      <c r="B7260" s="61">
        <v>43194</v>
      </c>
      <c r="C7260" s="47">
        <v>58</v>
      </c>
      <c r="D7260" s="63"/>
      <c r="E7260" s="64" t="s">
        <v>2149</v>
      </c>
      <c r="F7260" s="65" t="s">
        <v>74</v>
      </c>
      <c r="G7260" s="66">
        <v>50</v>
      </c>
      <c r="H7260" s="67">
        <v>0.08</v>
      </c>
      <c r="I7260" s="216">
        <v>4</v>
      </c>
      <c r="J7260" s="86">
        <v>31.288799999999998</v>
      </c>
      <c r="K7260" s="129">
        <f t="shared" si="238"/>
        <v>0.12784127227634171</v>
      </c>
      <c r="L7260" s="60" t="str">
        <f>IFERROR(VLOOKUP(C7260,Planning!$C$6:$H$705,3,FALSE),"")</f>
        <v>Proper Cloth</v>
      </c>
      <c r="M7260" s="60" t="str">
        <f>IFERROR(VLOOKUP(C7260,Planning!$C$6:$H$705,5,FALSE),"")</f>
        <v>TA-01 Maderas Parson Table 01 (Large)</v>
      </c>
      <c r="N7260" s="800" t="str">
        <f t="shared" si="240"/>
        <v>abril</v>
      </c>
    </row>
    <row r="7261" spans="1:14" ht="12.95" customHeight="1" x14ac:dyDescent="0.25">
      <c r="A7261" s="60" t="str">
        <f t="shared" si="239"/>
        <v>abr-18</v>
      </c>
      <c r="B7261" s="61">
        <v>43194</v>
      </c>
      <c r="C7261" s="47">
        <v>58</v>
      </c>
      <c r="D7261" s="63"/>
      <c r="E7261" s="64" t="s">
        <v>2172</v>
      </c>
      <c r="F7261" s="65" t="s">
        <v>39</v>
      </c>
      <c r="G7261" s="66">
        <v>130</v>
      </c>
      <c r="H7261" s="67">
        <v>0.76829800000000004</v>
      </c>
      <c r="I7261" s="216">
        <v>99.878733999999994</v>
      </c>
      <c r="J7261" s="86">
        <v>31.288799999999998</v>
      </c>
      <c r="K7261" s="129">
        <f t="shared" si="238"/>
        <v>3.1921561069775768</v>
      </c>
      <c r="L7261" s="60" t="str">
        <f>IFERROR(VLOOKUP(C7261,Planning!$C$6:$H$705,3,FALSE),"")</f>
        <v>Proper Cloth</v>
      </c>
      <c r="M7261" s="60" t="str">
        <f>IFERROR(VLOOKUP(C7261,Planning!$C$6:$H$705,5,FALSE),"")</f>
        <v>TA-01 Maderas Parson Table 01 (Large)</v>
      </c>
      <c r="N7261" s="800" t="str">
        <f t="shared" si="240"/>
        <v>abril</v>
      </c>
    </row>
    <row r="7262" spans="1:14" ht="12.95" customHeight="1" x14ac:dyDescent="0.25">
      <c r="A7262" s="60" t="str">
        <f t="shared" si="239"/>
        <v>abr-18</v>
      </c>
      <c r="B7262" s="61">
        <v>43194</v>
      </c>
      <c r="C7262" s="47">
        <v>58</v>
      </c>
      <c r="D7262" s="63"/>
      <c r="E7262" s="64" t="s">
        <v>2173</v>
      </c>
      <c r="F7262" s="65" t="s">
        <v>754</v>
      </c>
      <c r="G7262" s="66">
        <v>9</v>
      </c>
      <c r="H7262" s="67">
        <v>518.00919299999998</v>
      </c>
      <c r="I7262" s="216">
        <v>4662.0827380000001</v>
      </c>
      <c r="J7262" s="86">
        <v>31.288799999999998</v>
      </c>
      <c r="K7262" s="129">
        <f t="shared" si="238"/>
        <v>149.00164717087264</v>
      </c>
      <c r="L7262" s="60" t="str">
        <f>IFERROR(VLOOKUP(C7262,Planning!$C$6:$H$705,3,FALSE),"")</f>
        <v>Proper Cloth</v>
      </c>
      <c r="M7262" s="60" t="str">
        <f>IFERROR(VLOOKUP(C7262,Planning!$C$6:$H$705,5,FALSE),"")</f>
        <v>TA-01 Maderas Parson Table 01 (Large)</v>
      </c>
      <c r="N7262" s="800" t="str">
        <f t="shared" si="240"/>
        <v>abril</v>
      </c>
    </row>
    <row r="7263" spans="1:14" ht="12.95" customHeight="1" x14ac:dyDescent="0.25">
      <c r="A7263" s="60" t="str">
        <f t="shared" si="239"/>
        <v>abr-18</v>
      </c>
      <c r="B7263" s="61">
        <v>43194</v>
      </c>
      <c r="C7263" s="47">
        <v>28</v>
      </c>
      <c r="D7263" s="63"/>
      <c r="E7263" s="64" t="s">
        <v>2146</v>
      </c>
      <c r="F7263" s="65" t="s">
        <v>352</v>
      </c>
      <c r="G7263" s="66">
        <v>-8</v>
      </c>
      <c r="H7263" s="67">
        <v>2.2835860000000001</v>
      </c>
      <c r="I7263" s="216">
        <v>-18.268688000000001</v>
      </c>
      <c r="J7263" s="86">
        <v>31.288799999999998</v>
      </c>
      <c r="K7263" s="129">
        <f t="shared" si="238"/>
        <v>-0.58387307918488407</v>
      </c>
      <c r="L7263" s="60" t="str">
        <f>IFERROR(VLOOKUP(C7263,Planning!$C$6:$H$705,3,FALSE),"")</f>
        <v>Ojai Project</v>
      </c>
      <c r="M7263" s="60" t="str">
        <f>IFERROR(VLOOKUP(C7263,Planning!$C$6:$H$705,5,FALSE),"")</f>
        <v>OH-15 Kitchen table</v>
      </c>
      <c r="N7263" s="800" t="str">
        <f t="shared" si="240"/>
        <v>abril</v>
      </c>
    </row>
    <row r="7264" spans="1:14" ht="12.95" customHeight="1" x14ac:dyDescent="0.25">
      <c r="A7264" s="60" t="str">
        <f t="shared" si="239"/>
        <v>abr-18</v>
      </c>
      <c r="B7264" s="61">
        <v>43194</v>
      </c>
      <c r="C7264" s="47">
        <v>51</v>
      </c>
      <c r="D7264" s="63"/>
      <c r="E7264" s="64" t="s">
        <v>2151</v>
      </c>
      <c r="F7264" s="65" t="s">
        <v>755</v>
      </c>
      <c r="G7264" s="66">
        <v>-15</v>
      </c>
      <c r="H7264" s="67">
        <v>140.81378000000001</v>
      </c>
      <c r="I7264" s="216">
        <v>-2112.2067000000002</v>
      </c>
      <c r="J7264" s="86">
        <v>31.288799999999998</v>
      </c>
      <c r="K7264" s="129">
        <f t="shared" si="238"/>
        <v>-67.506797959653298</v>
      </c>
      <c r="L7264" s="60" t="str">
        <f>IFERROR(VLOOKUP(C7264,Planning!$C$6:$H$705,3,FALSE),"")</f>
        <v>Davide Berruto/Hayes Valley</v>
      </c>
      <c r="M7264" s="60" t="str">
        <f>IFERROR(VLOOKUP(C7264,Planning!$C$6:$H$705,5,FALSE),"")</f>
        <v>HV-07 Bench console</v>
      </c>
      <c r="N7264" s="800" t="str">
        <f t="shared" si="240"/>
        <v>abril</v>
      </c>
    </row>
    <row r="7265" spans="1:14" ht="12.95" customHeight="1" x14ac:dyDescent="0.25">
      <c r="A7265" s="60" t="str">
        <f t="shared" si="239"/>
        <v>abr-18</v>
      </c>
      <c r="B7265" s="61">
        <v>43195</v>
      </c>
      <c r="C7265" s="47">
        <v>14</v>
      </c>
      <c r="D7265" s="63"/>
      <c r="E7265" s="64" t="s">
        <v>2175</v>
      </c>
      <c r="F7265" s="65" t="s">
        <v>301</v>
      </c>
      <c r="G7265" s="66">
        <v>12</v>
      </c>
      <c r="H7265" s="67">
        <v>60.105792000000001</v>
      </c>
      <c r="I7265" s="216">
        <v>721.26950599999998</v>
      </c>
      <c r="J7265" s="86">
        <v>31.288799999999998</v>
      </c>
      <c r="K7265" s="129">
        <f t="shared" si="238"/>
        <v>23.052002825292117</v>
      </c>
      <c r="L7265" s="60" t="str">
        <f>IFERROR(VLOOKUP(C7265,Planning!$C$6:$H$705,3,FALSE),"")</f>
        <v>Ojai Project</v>
      </c>
      <c r="M7265" s="60" t="str">
        <f>IFERROR(VLOOKUP(C7265,Planning!$C$6:$H$705,5,FALSE),"")</f>
        <v>OH-14 Living bar B</v>
      </c>
      <c r="N7265" s="800" t="str">
        <f t="shared" si="240"/>
        <v>abril</v>
      </c>
    </row>
    <row r="7266" spans="1:14" ht="12.95" customHeight="1" x14ac:dyDescent="0.25">
      <c r="A7266" s="60" t="str">
        <f t="shared" si="239"/>
        <v>abr-18</v>
      </c>
      <c r="B7266" s="61">
        <v>43195</v>
      </c>
      <c r="C7266" s="47">
        <v>11</v>
      </c>
      <c r="D7266" s="63"/>
      <c r="E7266" s="64" t="s">
        <v>2176</v>
      </c>
      <c r="F7266" s="65" t="s">
        <v>271</v>
      </c>
      <c r="G7266" s="66">
        <v>12</v>
      </c>
      <c r="H7266" s="67">
        <v>1.6544270000000001</v>
      </c>
      <c r="I7266" s="216">
        <v>19.853119</v>
      </c>
      <c r="J7266" s="86">
        <v>31.288799999999998</v>
      </c>
      <c r="K7266" s="129">
        <f t="shared" si="238"/>
        <v>0.63451199790340318</v>
      </c>
      <c r="L7266" s="60" t="str">
        <f>IFERROR(VLOOKUP(C7266,Planning!$C$6:$H$705,3,FALSE),"")</f>
        <v>Ojai Project</v>
      </c>
      <c r="M7266" s="60" t="str">
        <f>IFERROR(VLOOKUP(C7266,Planning!$C$6:$H$705,5,FALSE),"")</f>
        <v>OH-11 King bed</v>
      </c>
      <c r="N7266" s="800" t="str">
        <f t="shared" si="240"/>
        <v>abril</v>
      </c>
    </row>
    <row r="7267" spans="1:14" ht="12.95" customHeight="1" x14ac:dyDescent="0.25">
      <c r="A7267" s="60" t="str">
        <f t="shared" si="239"/>
        <v>abr-18</v>
      </c>
      <c r="B7267" s="61">
        <v>43195</v>
      </c>
      <c r="C7267" s="47">
        <v>60</v>
      </c>
      <c r="D7267" s="63"/>
      <c r="E7267" s="64" t="s">
        <v>2177</v>
      </c>
      <c r="F7267" s="65" t="s">
        <v>32</v>
      </c>
      <c r="G7267" s="66">
        <v>12</v>
      </c>
      <c r="H7267" s="67">
        <v>40.463929999999998</v>
      </c>
      <c r="I7267" s="216">
        <v>485.56716</v>
      </c>
      <c r="J7267" s="86">
        <v>31.288799999999998</v>
      </c>
      <c r="K7267" s="129">
        <f t="shared" si="238"/>
        <v>15.518880877502493</v>
      </c>
      <c r="L7267" s="60" t="str">
        <f>IFERROR(VLOOKUP(C7267,Planning!$C$6:$H$705,3,FALSE),"")</f>
        <v>Proper Cloth</v>
      </c>
      <c r="M7267" s="60" t="str">
        <f>IFERROR(VLOOKUP(C7267,Planning!$C$6:$H$705,5,FALSE),"")</f>
        <v xml:space="preserve">ST-01 Maderas Stool </v>
      </c>
      <c r="N7267" s="800" t="str">
        <f t="shared" si="240"/>
        <v>abril</v>
      </c>
    </row>
    <row r="7268" spans="1:14" ht="12.95" customHeight="1" x14ac:dyDescent="0.25">
      <c r="A7268" s="60" t="str">
        <f t="shared" si="239"/>
        <v>abr-18</v>
      </c>
      <c r="B7268" s="61">
        <v>43195</v>
      </c>
      <c r="C7268" s="47">
        <v>13</v>
      </c>
      <c r="D7268" s="63"/>
      <c r="E7268" s="64" t="s">
        <v>2174</v>
      </c>
      <c r="F7268" s="65" t="s">
        <v>388</v>
      </c>
      <c r="G7268" s="66">
        <v>8</v>
      </c>
      <c r="H7268" s="67">
        <v>4.4141640000000004</v>
      </c>
      <c r="I7268" s="216">
        <v>35.313316</v>
      </c>
      <c r="J7268" s="86">
        <v>31.288799999999998</v>
      </c>
      <c r="K7268" s="129">
        <f t="shared" si="238"/>
        <v>1.1286248114341235</v>
      </c>
      <c r="L7268" s="60" t="str">
        <f>IFERROR(VLOOKUP(C7268,Planning!$C$6:$H$705,3,FALSE),"")</f>
        <v>Ojai Project</v>
      </c>
      <c r="M7268" s="60" t="str">
        <f>IFERROR(VLOOKUP(C7268,Planning!$C$6:$H$705,5,FALSE),"")</f>
        <v>OH-13 Living bar A</v>
      </c>
      <c r="N7268" s="800" t="str">
        <f t="shared" si="240"/>
        <v>abril</v>
      </c>
    </row>
    <row r="7269" spans="1:14" ht="12.95" customHeight="1" x14ac:dyDescent="0.25">
      <c r="A7269" s="60" t="str">
        <f t="shared" si="239"/>
        <v>abr-18</v>
      </c>
      <c r="B7269" s="61">
        <v>43195</v>
      </c>
      <c r="C7269" s="47">
        <v>14</v>
      </c>
      <c r="D7269" s="63"/>
      <c r="E7269" s="64" t="s">
        <v>2174</v>
      </c>
      <c r="F7269" s="65" t="s">
        <v>388</v>
      </c>
      <c r="G7269" s="66">
        <v>4</v>
      </c>
      <c r="H7269" s="67">
        <v>4.4141640000000004</v>
      </c>
      <c r="I7269" s="216">
        <v>17.656658</v>
      </c>
      <c r="J7269" s="86">
        <v>31.288799999999998</v>
      </c>
      <c r="K7269" s="129">
        <f t="shared" si="238"/>
        <v>0.56431240571706176</v>
      </c>
      <c r="L7269" s="60" t="str">
        <f>IFERROR(VLOOKUP(C7269,Planning!$C$6:$H$705,3,FALSE),"")</f>
        <v>Ojai Project</v>
      </c>
      <c r="M7269" s="60" t="str">
        <f>IFERROR(VLOOKUP(C7269,Planning!$C$6:$H$705,5,FALSE),"")</f>
        <v>OH-14 Living bar B</v>
      </c>
      <c r="N7269" s="800" t="str">
        <f t="shared" si="240"/>
        <v>abril</v>
      </c>
    </row>
    <row r="7270" spans="1:14" ht="12.95" customHeight="1" x14ac:dyDescent="0.25">
      <c r="A7270" s="60" t="str">
        <f t="shared" si="239"/>
        <v>abr-18</v>
      </c>
      <c r="B7270" s="61">
        <v>43195</v>
      </c>
      <c r="C7270" s="47">
        <v>13</v>
      </c>
      <c r="D7270" s="63"/>
      <c r="E7270" s="64" t="s">
        <v>2178</v>
      </c>
      <c r="F7270" s="65" t="s">
        <v>91</v>
      </c>
      <c r="G7270" s="66">
        <v>25</v>
      </c>
      <c r="H7270" s="67">
        <v>0.360323</v>
      </c>
      <c r="I7270" s="216">
        <v>9.00807</v>
      </c>
      <c r="J7270" s="86">
        <v>31.288799999999998</v>
      </c>
      <c r="K7270" s="129">
        <f t="shared" si="238"/>
        <v>0.28790078238858635</v>
      </c>
      <c r="L7270" s="60" t="str">
        <f>IFERROR(VLOOKUP(C7270,Planning!$C$6:$H$705,3,FALSE),"")</f>
        <v>Ojai Project</v>
      </c>
      <c r="M7270" s="60" t="str">
        <f>IFERROR(VLOOKUP(C7270,Planning!$C$6:$H$705,5,FALSE),"")</f>
        <v>OH-13 Living bar A</v>
      </c>
      <c r="N7270" s="800" t="str">
        <f t="shared" si="240"/>
        <v>abril</v>
      </c>
    </row>
    <row r="7271" spans="1:14" ht="12.95" customHeight="1" x14ac:dyDescent="0.25">
      <c r="A7271" s="60" t="str">
        <f t="shared" si="239"/>
        <v>abr-18</v>
      </c>
      <c r="B7271" s="61">
        <v>43195</v>
      </c>
      <c r="C7271" s="47">
        <v>14</v>
      </c>
      <c r="D7271" s="63"/>
      <c r="E7271" s="64" t="s">
        <v>2178</v>
      </c>
      <c r="F7271" s="65" t="s">
        <v>91</v>
      </c>
      <c r="G7271" s="66">
        <v>42</v>
      </c>
      <c r="H7271" s="67">
        <v>0.360323</v>
      </c>
      <c r="I7271" s="216">
        <v>15.133558000000001</v>
      </c>
      <c r="J7271" s="86">
        <v>31.288799999999998</v>
      </c>
      <c r="K7271" s="129">
        <f t="shared" si="238"/>
        <v>0.48367332719695233</v>
      </c>
      <c r="L7271" s="60" t="str">
        <f>IFERROR(VLOOKUP(C7271,Planning!$C$6:$H$705,3,FALSE),"")</f>
        <v>Ojai Project</v>
      </c>
      <c r="M7271" s="60" t="str">
        <f>IFERROR(VLOOKUP(C7271,Planning!$C$6:$H$705,5,FALSE),"")</f>
        <v>OH-14 Living bar B</v>
      </c>
      <c r="N7271" s="800" t="str">
        <f t="shared" si="240"/>
        <v>abril</v>
      </c>
    </row>
    <row r="7272" spans="1:14" ht="12.95" customHeight="1" x14ac:dyDescent="0.25">
      <c r="A7272" s="60" t="str">
        <f t="shared" si="239"/>
        <v>abr-18</v>
      </c>
      <c r="B7272" s="61">
        <v>43195</v>
      </c>
      <c r="C7272" s="47">
        <v>13</v>
      </c>
      <c r="D7272" s="63"/>
      <c r="E7272" s="64" t="s">
        <v>2148</v>
      </c>
      <c r="F7272" s="65" t="s">
        <v>112</v>
      </c>
      <c r="G7272" s="66">
        <v>47</v>
      </c>
      <c r="H7272" s="67">
        <v>0.59711899999999996</v>
      </c>
      <c r="I7272" s="216">
        <v>28.064606000000001</v>
      </c>
      <c r="J7272" s="86">
        <v>31.288799999999998</v>
      </c>
      <c r="K7272" s="129">
        <f t="shared" si="238"/>
        <v>0.89695373424356328</v>
      </c>
      <c r="L7272" s="60" t="str">
        <f>IFERROR(VLOOKUP(C7272,Planning!$C$6:$H$705,3,FALSE),"")</f>
        <v>Ojai Project</v>
      </c>
      <c r="M7272" s="60" t="str">
        <f>IFERROR(VLOOKUP(C7272,Planning!$C$6:$H$705,5,FALSE),"")</f>
        <v>OH-13 Living bar A</v>
      </c>
      <c r="N7272" s="800" t="str">
        <f t="shared" si="240"/>
        <v>abril</v>
      </c>
    </row>
    <row r="7273" spans="1:14" ht="12.95" customHeight="1" x14ac:dyDescent="0.25">
      <c r="A7273" s="60" t="str">
        <f t="shared" si="239"/>
        <v>abr-18</v>
      </c>
      <c r="B7273" s="61">
        <v>43195</v>
      </c>
      <c r="C7273" s="47">
        <v>14</v>
      </c>
      <c r="D7273" s="63"/>
      <c r="E7273" s="64" t="s">
        <v>2148</v>
      </c>
      <c r="F7273" s="65" t="s">
        <v>112</v>
      </c>
      <c r="G7273" s="66">
        <v>80</v>
      </c>
      <c r="H7273" s="67">
        <v>0.59711899999999996</v>
      </c>
      <c r="I7273" s="216">
        <v>47.769540999999997</v>
      </c>
      <c r="J7273" s="86">
        <v>31.288799999999998</v>
      </c>
      <c r="K7273" s="129">
        <f t="shared" si="238"/>
        <v>1.5267297243742168</v>
      </c>
      <c r="L7273" s="60" t="str">
        <f>IFERROR(VLOOKUP(C7273,Planning!$C$6:$H$705,3,FALSE),"")</f>
        <v>Ojai Project</v>
      </c>
      <c r="M7273" s="60" t="str">
        <f>IFERROR(VLOOKUP(C7273,Planning!$C$6:$H$705,5,FALSE),"")</f>
        <v>OH-14 Living bar B</v>
      </c>
      <c r="N7273" s="800" t="str">
        <f t="shared" si="240"/>
        <v>abril</v>
      </c>
    </row>
    <row r="7274" spans="1:14" ht="12.95" customHeight="1" x14ac:dyDescent="0.25">
      <c r="A7274" s="60" t="str">
        <f t="shared" si="239"/>
        <v>abr-18</v>
      </c>
      <c r="B7274" s="61">
        <v>43195</v>
      </c>
      <c r="C7274" s="47">
        <v>13</v>
      </c>
      <c r="D7274" s="63"/>
      <c r="E7274" s="64" t="s">
        <v>2172</v>
      </c>
      <c r="F7274" s="65" t="s">
        <v>39</v>
      </c>
      <c r="G7274" s="66">
        <v>112</v>
      </c>
      <c r="H7274" s="67">
        <v>0.76829800000000004</v>
      </c>
      <c r="I7274" s="216">
        <v>86.049370999999994</v>
      </c>
      <c r="J7274" s="86">
        <v>31.288799999999998</v>
      </c>
      <c r="K7274" s="129">
        <f t="shared" si="238"/>
        <v>2.7501652668047352</v>
      </c>
      <c r="L7274" s="60" t="str">
        <f>IFERROR(VLOOKUP(C7274,Planning!$C$6:$H$705,3,FALSE),"")</f>
        <v>Ojai Project</v>
      </c>
      <c r="M7274" s="60" t="str">
        <f>IFERROR(VLOOKUP(C7274,Planning!$C$6:$H$705,5,FALSE),"")</f>
        <v>OH-13 Living bar A</v>
      </c>
      <c r="N7274" s="800" t="str">
        <f t="shared" si="240"/>
        <v>abril</v>
      </c>
    </row>
    <row r="7275" spans="1:14" ht="12.95" customHeight="1" x14ac:dyDescent="0.25">
      <c r="A7275" s="60" t="str">
        <f t="shared" si="239"/>
        <v>abr-18</v>
      </c>
      <c r="B7275" s="61">
        <v>43195</v>
      </c>
      <c r="C7275" s="47">
        <v>14</v>
      </c>
      <c r="D7275" s="63"/>
      <c r="E7275" s="64" t="s">
        <v>2172</v>
      </c>
      <c r="F7275" s="65" t="s">
        <v>39</v>
      </c>
      <c r="G7275" s="66">
        <v>150</v>
      </c>
      <c r="H7275" s="67">
        <v>0.76829800000000004</v>
      </c>
      <c r="I7275" s="216">
        <v>115.244693</v>
      </c>
      <c r="J7275" s="86">
        <v>31.288799999999998</v>
      </c>
      <c r="K7275" s="129">
        <f t="shared" si="238"/>
        <v>3.6832570440541024</v>
      </c>
      <c r="L7275" s="60" t="str">
        <f>IFERROR(VLOOKUP(C7275,Planning!$C$6:$H$705,3,FALSE),"")</f>
        <v>Ojai Project</v>
      </c>
      <c r="M7275" s="60" t="str">
        <f>IFERROR(VLOOKUP(C7275,Planning!$C$6:$H$705,5,FALSE),"")</f>
        <v>OH-14 Living bar B</v>
      </c>
      <c r="N7275" s="800" t="str">
        <f t="shared" si="240"/>
        <v>abril</v>
      </c>
    </row>
    <row r="7276" spans="1:14" ht="12.95" customHeight="1" x14ac:dyDescent="0.25">
      <c r="A7276" s="60" t="str">
        <f t="shared" si="239"/>
        <v>abr-18</v>
      </c>
      <c r="B7276" s="61">
        <v>43195</v>
      </c>
      <c r="C7276" s="47">
        <v>13</v>
      </c>
      <c r="D7276" s="63"/>
      <c r="E7276" s="64" t="s">
        <v>2179</v>
      </c>
      <c r="F7276" s="65" t="s">
        <v>124</v>
      </c>
      <c r="G7276" s="66">
        <v>31</v>
      </c>
      <c r="H7276" s="67">
        <v>0.14652999999999999</v>
      </c>
      <c r="I7276" s="216">
        <v>4.5424300000000004</v>
      </c>
      <c r="J7276" s="86">
        <v>31.288799999999998</v>
      </c>
      <c r="K7276" s="129">
        <f t="shared" si="238"/>
        <v>0.14517750760655573</v>
      </c>
      <c r="L7276" s="60" t="str">
        <f>IFERROR(VLOOKUP(C7276,Planning!$C$6:$H$705,3,FALSE),"")</f>
        <v>Ojai Project</v>
      </c>
      <c r="M7276" s="60" t="str">
        <f>IFERROR(VLOOKUP(C7276,Planning!$C$6:$H$705,5,FALSE),"")</f>
        <v>OH-13 Living bar A</v>
      </c>
      <c r="N7276" s="800" t="str">
        <f t="shared" si="240"/>
        <v>abril</v>
      </c>
    </row>
    <row r="7277" spans="1:14" ht="12.95" customHeight="1" x14ac:dyDescent="0.25">
      <c r="A7277" s="60" t="str">
        <f t="shared" si="239"/>
        <v>abr-18</v>
      </c>
      <c r="B7277" s="61">
        <v>43195</v>
      </c>
      <c r="C7277" s="47">
        <v>14</v>
      </c>
      <c r="D7277" s="63"/>
      <c r="E7277" s="64" t="s">
        <v>2179</v>
      </c>
      <c r="F7277" s="65" t="s">
        <v>124</v>
      </c>
      <c r="G7277" s="66">
        <v>52</v>
      </c>
      <c r="H7277" s="67">
        <v>0.14652999999999999</v>
      </c>
      <c r="I7277" s="216">
        <v>7.6195599999999999</v>
      </c>
      <c r="J7277" s="86">
        <v>31.288799999999998</v>
      </c>
      <c r="K7277" s="129">
        <f t="shared" si="238"/>
        <v>0.24352356114648055</v>
      </c>
      <c r="L7277" s="60" t="str">
        <f>IFERROR(VLOOKUP(C7277,Planning!$C$6:$H$705,3,FALSE),"")</f>
        <v>Ojai Project</v>
      </c>
      <c r="M7277" s="60" t="str">
        <f>IFERROR(VLOOKUP(C7277,Planning!$C$6:$H$705,5,FALSE),"")</f>
        <v>OH-14 Living bar B</v>
      </c>
      <c r="N7277" s="800" t="str">
        <f t="shared" si="240"/>
        <v>abril</v>
      </c>
    </row>
    <row r="7278" spans="1:14" ht="12.95" customHeight="1" x14ac:dyDescent="0.25">
      <c r="A7278" s="60" t="str">
        <f t="shared" si="239"/>
        <v>abr-18</v>
      </c>
      <c r="B7278" s="61">
        <v>43195</v>
      </c>
      <c r="C7278" s="47">
        <v>13</v>
      </c>
      <c r="D7278" s="63"/>
      <c r="E7278" s="64" t="s">
        <v>2180</v>
      </c>
      <c r="F7278" s="65" t="s">
        <v>98</v>
      </c>
      <c r="G7278" s="66">
        <v>62</v>
      </c>
      <c r="H7278" s="67">
        <v>0.24798899999999999</v>
      </c>
      <c r="I7278" s="216">
        <v>15.375327</v>
      </c>
      <c r="J7278" s="86">
        <v>31.288799999999998</v>
      </c>
      <c r="K7278" s="129">
        <f t="shared" si="238"/>
        <v>0.49140034133619703</v>
      </c>
      <c r="L7278" s="60" t="str">
        <f>IFERROR(VLOOKUP(C7278,Planning!$C$6:$H$705,3,FALSE),"")</f>
        <v>Ojai Project</v>
      </c>
      <c r="M7278" s="60" t="str">
        <f>IFERROR(VLOOKUP(C7278,Planning!$C$6:$H$705,5,FALSE),"")</f>
        <v>OH-13 Living bar A</v>
      </c>
      <c r="N7278" s="800" t="str">
        <f t="shared" si="240"/>
        <v>abril</v>
      </c>
    </row>
    <row r="7279" spans="1:14" ht="12.95" customHeight="1" x14ac:dyDescent="0.25">
      <c r="A7279" s="60" t="str">
        <f t="shared" si="239"/>
        <v>abr-18</v>
      </c>
      <c r="B7279" s="61">
        <v>43195</v>
      </c>
      <c r="C7279" s="47">
        <v>14</v>
      </c>
      <c r="D7279" s="63"/>
      <c r="E7279" s="64" t="s">
        <v>2180</v>
      </c>
      <c r="F7279" s="65" t="s">
        <v>98</v>
      </c>
      <c r="G7279" s="66">
        <v>100</v>
      </c>
      <c r="H7279" s="67">
        <v>0.24798899999999999</v>
      </c>
      <c r="I7279" s="216">
        <v>24.798914</v>
      </c>
      <c r="J7279" s="86">
        <v>31.288799999999998</v>
      </c>
      <c r="K7279" s="129">
        <f t="shared" si="238"/>
        <v>0.7925811792078955</v>
      </c>
      <c r="L7279" s="60" t="str">
        <f>IFERROR(VLOOKUP(C7279,Planning!$C$6:$H$705,3,FALSE),"")</f>
        <v>Ojai Project</v>
      </c>
      <c r="M7279" s="60" t="str">
        <f>IFERROR(VLOOKUP(C7279,Planning!$C$6:$H$705,5,FALSE),"")</f>
        <v>OH-14 Living bar B</v>
      </c>
      <c r="N7279" s="800" t="str">
        <f t="shared" si="240"/>
        <v>abril</v>
      </c>
    </row>
    <row r="7280" spans="1:14" ht="12.95" customHeight="1" x14ac:dyDescent="0.25">
      <c r="A7280" s="60" t="str">
        <f t="shared" si="239"/>
        <v>abr-18</v>
      </c>
      <c r="B7280" s="61">
        <v>43195</v>
      </c>
      <c r="C7280" s="47">
        <v>11</v>
      </c>
      <c r="D7280" s="63"/>
      <c r="E7280" s="64" t="s">
        <v>2181</v>
      </c>
      <c r="F7280" s="65" t="s">
        <v>175</v>
      </c>
      <c r="G7280" s="66">
        <v>6</v>
      </c>
      <c r="H7280" s="67">
        <v>4.5839999999999996</v>
      </c>
      <c r="I7280" s="216">
        <v>27.504000000000001</v>
      </c>
      <c r="J7280" s="86">
        <v>31.288799999999998</v>
      </c>
      <c r="K7280" s="129">
        <f t="shared" si="238"/>
        <v>0.8790365881721256</v>
      </c>
      <c r="L7280" s="60" t="str">
        <f>IFERROR(VLOOKUP(C7280,Planning!$C$6:$H$705,3,FALSE),"")</f>
        <v>Ojai Project</v>
      </c>
      <c r="M7280" s="60" t="str">
        <f>IFERROR(VLOOKUP(C7280,Planning!$C$6:$H$705,5,FALSE),"")</f>
        <v>OH-11 King bed</v>
      </c>
      <c r="N7280" s="800" t="str">
        <f t="shared" si="240"/>
        <v>abril</v>
      </c>
    </row>
    <row r="7281" spans="1:14" ht="12.95" customHeight="1" x14ac:dyDescent="0.25">
      <c r="A7281" s="60" t="str">
        <f t="shared" si="239"/>
        <v>abr-18</v>
      </c>
      <c r="B7281" s="61">
        <v>43196</v>
      </c>
      <c r="C7281" s="47">
        <v>17</v>
      </c>
      <c r="D7281" s="63"/>
      <c r="E7281" s="64" t="s">
        <v>2182</v>
      </c>
      <c r="F7281" s="65" t="s">
        <v>2097</v>
      </c>
      <c r="G7281" s="66">
        <v>1</v>
      </c>
      <c r="H7281" s="67">
        <v>653.54</v>
      </c>
      <c r="I7281" s="216">
        <v>653.54</v>
      </c>
      <c r="J7281" s="86">
        <v>31.288799999999998</v>
      </c>
      <c r="K7281" s="129">
        <f t="shared" si="238"/>
        <v>20.887346270870086</v>
      </c>
      <c r="L7281" s="60" t="str">
        <f>IFERROR(VLOOKUP(C7281,Planning!$C$6:$H$705,3,FALSE),"")</f>
        <v>Shake shack</v>
      </c>
      <c r="M7281" s="60" t="str">
        <f>IFERROR(VLOOKUP(C7281,Planning!$C$6:$H$705,5,FALSE),"")</f>
        <v>F-05 Rectangular top table</v>
      </c>
      <c r="N7281" s="800" t="str">
        <f t="shared" si="240"/>
        <v>abril</v>
      </c>
    </row>
    <row r="7282" spans="1:14" ht="12.95" customHeight="1" x14ac:dyDescent="0.25">
      <c r="A7282" s="60" t="str">
        <f t="shared" si="239"/>
        <v>abr-18</v>
      </c>
      <c r="B7282" s="61">
        <v>43196</v>
      </c>
      <c r="C7282" s="47">
        <v>323</v>
      </c>
      <c r="D7282" s="63"/>
      <c r="E7282" s="64" t="s">
        <v>2165</v>
      </c>
      <c r="F7282" s="65" t="s">
        <v>354</v>
      </c>
      <c r="G7282" s="66">
        <v>1.5</v>
      </c>
      <c r="H7282" s="67">
        <v>0</v>
      </c>
      <c r="I7282" s="216">
        <v>0</v>
      </c>
      <c r="J7282" s="86">
        <v>31.288799999999998</v>
      </c>
      <c r="K7282" s="129">
        <f t="shared" si="238"/>
        <v>0</v>
      </c>
      <c r="L7282" s="60" t="str">
        <f>IFERROR(VLOOKUP(C7282,Planning!$C$6:$H$705,3,FALSE),"")</f>
        <v>Holler</v>
      </c>
      <c r="M7282" s="60" t="str">
        <f>IFERROR(VLOOKUP(C7282,Planning!$C$6:$H$705,5,FALSE),"")</f>
        <v>BQ-02B Café Banquette</v>
      </c>
      <c r="N7282" s="800" t="str">
        <f t="shared" si="240"/>
        <v>abril</v>
      </c>
    </row>
    <row r="7283" spans="1:14" ht="12.95" customHeight="1" x14ac:dyDescent="0.25">
      <c r="A7283" s="60" t="str">
        <f t="shared" si="239"/>
        <v>abr-18</v>
      </c>
      <c r="B7283" s="61">
        <v>43196</v>
      </c>
      <c r="C7283" s="47">
        <v>323</v>
      </c>
      <c r="D7283" s="63"/>
      <c r="E7283" s="64" t="s">
        <v>2153</v>
      </c>
      <c r="F7283" s="65" t="s">
        <v>317</v>
      </c>
      <c r="G7283" s="66">
        <v>2</v>
      </c>
      <c r="H7283" s="67">
        <v>598.61879999999996</v>
      </c>
      <c r="I7283" s="216">
        <v>1197.2375999999999</v>
      </c>
      <c r="J7283" s="86">
        <v>31.288799999999998</v>
      </c>
      <c r="K7283" s="129">
        <f t="shared" si="238"/>
        <v>38.264094500268463</v>
      </c>
      <c r="L7283" s="60" t="str">
        <f>IFERROR(VLOOKUP(C7283,Planning!$C$6:$H$705,3,FALSE),"")</f>
        <v>Holler</v>
      </c>
      <c r="M7283" s="60" t="str">
        <f>IFERROR(VLOOKUP(C7283,Planning!$C$6:$H$705,5,FALSE),"")</f>
        <v>BQ-02B Café Banquette</v>
      </c>
      <c r="N7283" s="800" t="str">
        <f t="shared" si="240"/>
        <v>abril</v>
      </c>
    </row>
    <row r="7284" spans="1:14" ht="12.95" customHeight="1" x14ac:dyDescent="0.25">
      <c r="A7284" s="60" t="str">
        <f t="shared" si="239"/>
        <v>abr-18</v>
      </c>
      <c r="B7284" s="61">
        <v>43196</v>
      </c>
      <c r="C7284" s="47">
        <v>75</v>
      </c>
      <c r="D7284" s="63"/>
      <c r="E7284" s="64" t="s">
        <v>2149</v>
      </c>
      <c r="F7284" s="65" t="s">
        <v>74</v>
      </c>
      <c r="G7284" s="66">
        <v>16</v>
      </c>
      <c r="H7284" s="67">
        <v>0.08</v>
      </c>
      <c r="I7284" s="216">
        <v>1.28</v>
      </c>
      <c r="J7284" s="86">
        <v>31.288799999999998</v>
      </c>
      <c r="K7284" s="129">
        <f t="shared" si="238"/>
        <v>4.0909207128429347E-2</v>
      </c>
      <c r="L7284" s="60" t="str">
        <f>IFERROR(VLOOKUP(C7284,Planning!$C$6:$H$705,3,FALSE),"")</f>
        <v>Maderas Collective</v>
      </c>
      <c r="M7284" s="60" t="str">
        <f>IFERROR(VLOOKUP(C7284,Planning!$C$6:$H$705,5,FALSE),"")</f>
        <v>Elaboracion de marco para cuadro de aduana</v>
      </c>
      <c r="N7284" s="800" t="str">
        <f t="shared" si="240"/>
        <v>abril</v>
      </c>
    </row>
    <row r="7285" spans="1:14" ht="12.95" customHeight="1" x14ac:dyDescent="0.25">
      <c r="A7285" s="60" t="str">
        <f t="shared" si="239"/>
        <v>abr-18</v>
      </c>
      <c r="B7285" s="61">
        <v>43199</v>
      </c>
      <c r="C7285" s="47">
        <v>323</v>
      </c>
      <c r="D7285" s="63"/>
      <c r="E7285" s="64" t="s">
        <v>2183</v>
      </c>
      <c r="F7285" s="65" t="s">
        <v>465</v>
      </c>
      <c r="G7285" s="66">
        <v>1.5</v>
      </c>
      <c r="H7285" s="67">
        <v>12.651859</v>
      </c>
      <c r="I7285" s="216">
        <v>18.977788</v>
      </c>
      <c r="J7285" s="86">
        <v>31.288799999999998</v>
      </c>
      <c r="K7285" s="129">
        <f t="shared" si="238"/>
        <v>0.60653614072767259</v>
      </c>
      <c r="L7285" s="60" t="str">
        <f>IFERROR(VLOOKUP(C7285,Planning!$C$6:$H$705,3,FALSE),"")</f>
        <v>Holler</v>
      </c>
      <c r="M7285" s="60" t="str">
        <f>IFERROR(VLOOKUP(C7285,Planning!$C$6:$H$705,5,FALSE),"")</f>
        <v>BQ-02B Café Banquette</v>
      </c>
      <c r="N7285" s="800" t="str">
        <f t="shared" si="240"/>
        <v>abril</v>
      </c>
    </row>
    <row r="7286" spans="1:14" ht="12.95" customHeight="1" x14ac:dyDescent="0.25">
      <c r="A7286" s="60" t="str">
        <f t="shared" si="239"/>
        <v>abr-18</v>
      </c>
      <c r="B7286" s="61">
        <v>43199</v>
      </c>
      <c r="C7286" s="47">
        <v>541</v>
      </c>
      <c r="D7286" s="63"/>
      <c r="E7286" s="64" t="s">
        <v>2177</v>
      </c>
      <c r="F7286" s="65" t="s">
        <v>32</v>
      </c>
      <c r="G7286" s="66">
        <v>24</v>
      </c>
      <c r="H7286" s="67">
        <v>40.463929999999998</v>
      </c>
      <c r="I7286" s="216">
        <v>971.13432</v>
      </c>
      <c r="J7286" s="86">
        <v>31.288799999999998</v>
      </c>
      <c r="K7286" s="129">
        <f t="shared" si="238"/>
        <v>31.037761755004986</v>
      </c>
      <c r="L7286" s="60" t="str">
        <f>IFERROR(VLOOKUP(C7286,Planning!$C$6:$H$705,3,FALSE),"")</f>
        <v>Holler</v>
      </c>
      <c r="M7286" s="60" t="str">
        <f>IFERROR(VLOOKUP(C7286,Planning!$C$6:$H$705,5,FALSE),"")</f>
        <v>TB-02 Custom co work table</v>
      </c>
      <c r="N7286" s="800" t="str">
        <f t="shared" si="240"/>
        <v>abril</v>
      </c>
    </row>
    <row r="7287" spans="1:14" ht="12.95" customHeight="1" x14ac:dyDescent="0.25">
      <c r="A7287" s="60" t="str">
        <f t="shared" si="239"/>
        <v>abr-18</v>
      </c>
      <c r="B7287" s="61">
        <v>43199</v>
      </c>
      <c r="C7287" s="47">
        <v>327</v>
      </c>
      <c r="D7287" s="63"/>
      <c r="E7287" s="64" t="s">
        <v>2177</v>
      </c>
      <c r="F7287" s="65" t="s">
        <v>32</v>
      </c>
      <c r="G7287" s="66">
        <v>24</v>
      </c>
      <c r="H7287" s="67">
        <v>40.463929999999998</v>
      </c>
      <c r="I7287" s="216">
        <v>971.13432</v>
      </c>
      <c r="J7287" s="86">
        <v>31.288799999999998</v>
      </c>
      <c r="K7287" s="129">
        <f t="shared" si="238"/>
        <v>31.037761755004986</v>
      </c>
      <c r="L7287" s="60" t="str">
        <f>IFERROR(VLOOKUP(C7287,Planning!$C$6:$H$705,3,FALSE),"")</f>
        <v>Holler</v>
      </c>
      <c r="M7287" s="60" t="str">
        <f>IFERROR(VLOOKUP(C7287,Planning!$C$6:$H$705,5,FALSE),"")</f>
        <v>TB-03 Custom back bar table</v>
      </c>
      <c r="N7287" s="800" t="str">
        <f t="shared" si="240"/>
        <v>abril</v>
      </c>
    </row>
    <row r="7288" spans="1:14" ht="12.95" customHeight="1" x14ac:dyDescent="0.25">
      <c r="A7288" s="60" t="str">
        <f t="shared" si="239"/>
        <v>abr-18</v>
      </c>
      <c r="B7288" s="61">
        <v>43200</v>
      </c>
      <c r="C7288" s="47">
        <v>541</v>
      </c>
      <c r="D7288" s="63"/>
      <c r="E7288" s="64" t="s">
        <v>2177</v>
      </c>
      <c r="F7288" s="65" t="s">
        <v>32</v>
      </c>
      <c r="G7288" s="66">
        <v>12</v>
      </c>
      <c r="H7288" s="67">
        <v>40.463929999999998</v>
      </c>
      <c r="I7288" s="216">
        <v>485.56716</v>
      </c>
      <c r="J7288" s="86">
        <v>31.288799999999998</v>
      </c>
      <c r="K7288" s="129">
        <f t="shared" si="238"/>
        <v>15.518880877502493</v>
      </c>
      <c r="L7288" s="60" t="str">
        <f>IFERROR(VLOOKUP(C7288,Planning!$C$6:$H$705,3,FALSE),"")</f>
        <v>Holler</v>
      </c>
      <c r="M7288" s="60" t="str">
        <f>IFERROR(VLOOKUP(C7288,Planning!$C$6:$H$705,5,FALSE),"")</f>
        <v>TB-02 Custom co work table</v>
      </c>
      <c r="N7288" s="800" t="str">
        <f t="shared" si="240"/>
        <v>abril</v>
      </c>
    </row>
    <row r="7289" spans="1:14" ht="12.95" customHeight="1" x14ac:dyDescent="0.25">
      <c r="A7289" s="60"/>
      <c r="B7289" s="61">
        <v>43201</v>
      </c>
      <c r="C7289" s="47">
        <v>58</v>
      </c>
      <c r="D7289" s="63"/>
      <c r="E7289" s="64" t="s">
        <v>2171</v>
      </c>
      <c r="F7289" s="65" t="s">
        <v>2145</v>
      </c>
      <c r="G7289" s="66">
        <v>16</v>
      </c>
      <c r="H7289" s="67">
        <v>13.599593</v>
      </c>
      <c r="I7289" s="216">
        <v>217.593491</v>
      </c>
      <c r="J7289" s="86">
        <v>31.288799999999998</v>
      </c>
      <c r="K7289" s="129">
        <f t="shared" ref="K7289:K7332" si="241">IFERROR(I7289/J7289,0)</f>
        <v>6.9543571821226768</v>
      </c>
      <c r="L7289" s="60" t="str">
        <f>IFERROR(VLOOKUP(C7289,Planning!$C$6:$H$705,3,FALSE),"")</f>
        <v>Proper Cloth</v>
      </c>
      <c r="M7289" s="60" t="str">
        <f>IFERROR(VLOOKUP(C7289,Planning!$C$6:$H$705,5,FALSE),"")</f>
        <v>TA-01 Maderas Parson Table 01 (Large)</v>
      </c>
      <c r="N7289" s="800" t="str">
        <f t="shared" si="240"/>
        <v>abril</v>
      </c>
    </row>
    <row r="7290" spans="1:14" ht="12.95" customHeight="1" x14ac:dyDescent="0.25">
      <c r="A7290" s="60"/>
      <c r="B7290" s="61">
        <v>43201</v>
      </c>
      <c r="C7290" s="47">
        <v>76</v>
      </c>
      <c r="D7290" s="63"/>
      <c r="E7290" s="64" t="s">
        <v>2222</v>
      </c>
      <c r="F7290" s="65" t="s">
        <v>400</v>
      </c>
      <c r="G7290" s="66">
        <v>48</v>
      </c>
      <c r="H7290" s="67">
        <v>2.9723419999999998</v>
      </c>
      <c r="I7290" s="216">
        <v>142.67239799999999</v>
      </c>
      <c r="J7290" s="86">
        <v>31.288799999999998</v>
      </c>
      <c r="K7290" s="129">
        <f t="shared" si="241"/>
        <v>4.5598552197591466</v>
      </c>
      <c r="L7290" s="60" t="str">
        <f>IFERROR(VLOOKUP(C7290,Planning!$C$6:$H$705,3,FALSE),"")</f>
        <v>Maderas Collective</v>
      </c>
      <c r="M7290" s="60" t="str">
        <f>IFERROR(VLOOKUP(C7290,Planning!$C$6:$H$705,5,FALSE),"")</f>
        <v>Silla Bonanza</v>
      </c>
      <c r="N7290" s="800" t="str">
        <f t="shared" si="240"/>
        <v>abril</v>
      </c>
    </row>
    <row r="7291" spans="1:14" ht="12.95" customHeight="1" x14ac:dyDescent="0.25">
      <c r="A7291" s="60"/>
      <c r="B7291" s="61">
        <v>43201</v>
      </c>
      <c r="C7291" s="47">
        <v>62</v>
      </c>
      <c r="D7291" s="63"/>
      <c r="E7291" s="64" t="s">
        <v>2177</v>
      </c>
      <c r="F7291" s="65" t="s">
        <v>32</v>
      </c>
      <c r="G7291" s="66">
        <v>4</v>
      </c>
      <c r="H7291" s="67">
        <v>40.463929999999998</v>
      </c>
      <c r="I7291" s="216">
        <v>161.85571999999999</v>
      </c>
      <c r="J7291" s="86">
        <v>31.288799999999998</v>
      </c>
      <c r="K7291" s="129">
        <f t="shared" si="241"/>
        <v>5.1729602925008313</v>
      </c>
      <c r="L7291" s="60" t="str">
        <f>IFERROR(VLOOKUP(C7291,Planning!$C$6:$H$705,3,FALSE),"")</f>
        <v>Commons Restaurant</v>
      </c>
      <c r="M7291" s="60" t="str">
        <f>IFERROR(VLOOKUP(C7291,Planning!$C$6:$H$705,5,FALSE),"")</f>
        <v>A-3 DIVIDER</v>
      </c>
      <c r="N7291" s="800" t="str">
        <f t="shared" si="240"/>
        <v>abril</v>
      </c>
    </row>
    <row r="7292" spans="1:14" ht="12.95" customHeight="1" x14ac:dyDescent="0.25">
      <c r="A7292" s="60"/>
      <c r="B7292" s="61">
        <v>43201</v>
      </c>
      <c r="C7292" s="47">
        <v>328</v>
      </c>
      <c r="D7292" s="63"/>
      <c r="E7292" s="64" t="s">
        <v>2177</v>
      </c>
      <c r="F7292" s="65" t="s">
        <v>32</v>
      </c>
      <c r="G7292" s="66">
        <v>10</v>
      </c>
      <c r="H7292" s="67">
        <v>40.463929999999998</v>
      </c>
      <c r="I7292" s="216">
        <v>404.63929999999999</v>
      </c>
      <c r="J7292" s="86">
        <v>31.288799999999998</v>
      </c>
      <c r="K7292" s="129">
        <f t="shared" si="241"/>
        <v>12.932400731252077</v>
      </c>
      <c r="L7292" s="60" t="str">
        <f>IFERROR(VLOOKUP(C7292,Planning!$C$6:$H$705,3,FALSE),"")</f>
        <v xml:space="preserve">Holler </v>
      </c>
      <c r="M7292" s="60" t="str">
        <f>IFERROR(VLOOKUP(C7292,Planning!$C$6:$H$705,5,FALSE),"")</f>
        <v>TB-04 Feature table</v>
      </c>
      <c r="N7292" s="800" t="str">
        <f t="shared" si="240"/>
        <v>abril</v>
      </c>
    </row>
    <row r="7293" spans="1:14" ht="12.95" customHeight="1" x14ac:dyDescent="0.25">
      <c r="A7293" s="60"/>
      <c r="B7293" s="61">
        <v>43201</v>
      </c>
      <c r="C7293" s="47">
        <v>542</v>
      </c>
      <c r="D7293" s="63"/>
      <c r="E7293" s="64" t="s">
        <v>2177</v>
      </c>
      <c r="F7293" s="65" t="s">
        <v>32</v>
      </c>
      <c r="G7293" s="66">
        <v>6</v>
      </c>
      <c r="H7293" s="67">
        <v>40.463929999999998</v>
      </c>
      <c r="I7293" s="216">
        <v>242.78358</v>
      </c>
      <c r="J7293" s="86">
        <v>31.288799999999998</v>
      </c>
      <c r="K7293" s="129">
        <f t="shared" si="241"/>
        <v>7.7594404387512466</v>
      </c>
      <c r="L7293" s="60" t="str">
        <f>IFERROR(VLOOKUP(C7293,Planning!$C$6:$H$705,3,FALSE),"")</f>
        <v>Holler</v>
      </c>
      <c r="M7293" s="60" t="str">
        <f>IFERROR(VLOOKUP(C7293,Planning!$C$6:$H$705,5,FALSE),"")</f>
        <v>TB-08 Vip Lounge Table Top</v>
      </c>
      <c r="N7293" s="800" t="str">
        <f t="shared" si="240"/>
        <v>abril</v>
      </c>
    </row>
    <row r="7294" spans="1:14" ht="12.95" customHeight="1" x14ac:dyDescent="0.25">
      <c r="A7294" s="60"/>
      <c r="B7294" s="61">
        <v>43201</v>
      </c>
      <c r="C7294" s="47">
        <v>355</v>
      </c>
      <c r="D7294" s="63"/>
      <c r="E7294" s="64" t="s">
        <v>2177</v>
      </c>
      <c r="F7294" s="65" t="s">
        <v>32</v>
      </c>
      <c r="G7294" s="66">
        <v>12</v>
      </c>
      <c r="H7294" s="67">
        <v>40.463929999999998</v>
      </c>
      <c r="I7294" s="216">
        <v>485.56716</v>
      </c>
      <c r="J7294" s="86">
        <v>31.288799999999998</v>
      </c>
      <c r="K7294" s="129">
        <f t="shared" si="241"/>
        <v>15.518880877502493</v>
      </c>
      <c r="L7294" s="60" t="str">
        <f>IFERROR(VLOOKUP(C7294,Planning!$C$6:$H$705,3,FALSE),"")</f>
        <v>Holler</v>
      </c>
      <c r="M7294" s="60" t="str">
        <f>IFERROR(VLOOKUP(C7294,Planning!$C$6:$H$705,5,FALSE),"")</f>
        <v>TB-07 Custom Conference Table</v>
      </c>
      <c r="N7294" s="800" t="str">
        <f t="shared" si="240"/>
        <v>abril</v>
      </c>
    </row>
    <row r="7295" spans="1:14" ht="12.95" customHeight="1" x14ac:dyDescent="0.25">
      <c r="A7295" s="60"/>
      <c r="B7295" s="61">
        <v>43202</v>
      </c>
      <c r="C7295" s="47">
        <v>78</v>
      </c>
      <c r="D7295" s="63"/>
      <c r="E7295" s="64" t="s">
        <v>2223</v>
      </c>
      <c r="F7295" s="65" t="s">
        <v>326</v>
      </c>
      <c r="G7295" s="66">
        <v>36</v>
      </c>
      <c r="H7295" s="67">
        <v>0.80806699999999998</v>
      </c>
      <c r="I7295" s="216">
        <v>29.090418</v>
      </c>
      <c r="J7295" s="86">
        <v>31.288799999999998</v>
      </c>
      <c r="K7295" s="129">
        <f t="shared" si="241"/>
        <v>0.92973901204264786</v>
      </c>
      <c r="L7295" s="60" t="str">
        <f>IFERROR(VLOOKUP(C7295,Planning!$C$6:$H$705,3,FALSE),"")</f>
        <v>Industrious Maderas</v>
      </c>
      <c r="M7295" s="60" t="str">
        <f>IFERROR(VLOOKUP(C7295,Planning!$C$6:$H$705,5,FALSE),"")</f>
        <v>Sofa en CM</v>
      </c>
      <c r="N7295" s="800" t="str">
        <f t="shared" si="240"/>
        <v>abril</v>
      </c>
    </row>
    <row r="7296" spans="1:14" ht="12.95" customHeight="1" x14ac:dyDescent="0.25">
      <c r="A7296" s="60"/>
      <c r="B7296" s="61">
        <v>43202</v>
      </c>
      <c r="C7296" s="47">
        <v>78</v>
      </c>
      <c r="D7296" s="63"/>
      <c r="E7296" s="64" t="s">
        <v>2169</v>
      </c>
      <c r="F7296" s="65" t="s">
        <v>343</v>
      </c>
      <c r="G7296" s="66">
        <v>20</v>
      </c>
      <c r="H7296" s="67">
        <v>0.55755699999999997</v>
      </c>
      <c r="I7296" s="216">
        <v>11.15114</v>
      </c>
      <c r="J7296" s="86">
        <v>31.288799999999998</v>
      </c>
      <c r="K7296" s="129">
        <f t="shared" si="241"/>
        <v>0.35639398123290122</v>
      </c>
      <c r="L7296" s="60" t="str">
        <f>IFERROR(VLOOKUP(C7296,Planning!$C$6:$H$705,3,FALSE),"")</f>
        <v>Industrious Maderas</v>
      </c>
      <c r="M7296" s="60" t="str">
        <f>IFERROR(VLOOKUP(C7296,Planning!$C$6:$H$705,5,FALSE),"")</f>
        <v>Sofa en CM</v>
      </c>
      <c r="N7296" s="800" t="str">
        <f t="shared" si="240"/>
        <v>abril</v>
      </c>
    </row>
    <row r="7297" spans="1:14" ht="12.95" customHeight="1" x14ac:dyDescent="0.25">
      <c r="A7297" s="60"/>
      <c r="B7297" s="61">
        <v>43202</v>
      </c>
      <c r="C7297" s="47">
        <v>78</v>
      </c>
      <c r="D7297" s="63"/>
      <c r="E7297" s="64" t="s">
        <v>2224</v>
      </c>
      <c r="F7297" s="65" t="s">
        <v>293</v>
      </c>
      <c r="G7297" s="66">
        <v>40</v>
      </c>
      <c r="H7297" s="67">
        <v>0.29192200000000001</v>
      </c>
      <c r="I7297" s="216">
        <v>11.676863000000001</v>
      </c>
      <c r="J7297" s="86">
        <v>31.288799999999998</v>
      </c>
      <c r="K7297" s="129">
        <f t="shared" si="241"/>
        <v>0.37319625552913505</v>
      </c>
      <c r="L7297" s="60" t="str">
        <f>IFERROR(VLOOKUP(C7297,Planning!$C$6:$H$705,3,FALSE),"")</f>
        <v>Industrious Maderas</v>
      </c>
      <c r="M7297" s="60" t="str">
        <f>IFERROR(VLOOKUP(C7297,Planning!$C$6:$H$705,5,FALSE),"")</f>
        <v>Sofa en CM</v>
      </c>
      <c r="N7297" s="800" t="str">
        <f t="shared" si="240"/>
        <v>abril</v>
      </c>
    </row>
    <row r="7298" spans="1:14" ht="12.95" customHeight="1" x14ac:dyDescent="0.25">
      <c r="A7298" s="60"/>
      <c r="B7298" s="61">
        <v>43202</v>
      </c>
      <c r="C7298" s="47">
        <v>78</v>
      </c>
      <c r="D7298" s="63"/>
      <c r="E7298" s="64" t="s">
        <v>2225</v>
      </c>
      <c r="F7298" s="65" t="s">
        <v>107</v>
      </c>
      <c r="G7298" s="66">
        <v>120</v>
      </c>
      <c r="H7298" s="67">
        <v>0.226105</v>
      </c>
      <c r="I7298" s="216">
        <v>27.132594000000001</v>
      </c>
      <c r="J7298" s="86">
        <v>31.288799999999998</v>
      </c>
      <c r="K7298" s="129">
        <f t="shared" si="241"/>
        <v>0.86716633427935885</v>
      </c>
      <c r="L7298" s="60" t="str">
        <f>IFERROR(VLOOKUP(C7298,Planning!$C$6:$H$705,3,FALSE),"")</f>
        <v>Industrious Maderas</v>
      </c>
      <c r="M7298" s="60" t="str">
        <f>IFERROR(VLOOKUP(C7298,Planning!$C$6:$H$705,5,FALSE),"")</f>
        <v>Sofa en CM</v>
      </c>
      <c r="N7298" s="800" t="str">
        <f t="shared" si="240"/>
        <v>abril</v>
      </c>
    </row>
    <row r="7299" spans="1:14" ht="12.95" customHeight="1" x14ac:dyDescent="0.25">
      <c r="A7299" s="60"/>
      <c r="B7299" s="61">
        <v>43202</v>
      </c>
      <c r="C7299" s="47">
        <v>78</v>
      </c>
      <c r="D7299" s="63"/>
      <c r="E7299" s="64" t="s">
        <v>2180</v>
      </c>
      <c r="F7299" s="65" t="s">
        <v>98</v>
      </c>
      <c r="G7299" s="66">
        <v>300</v>
      </c>
      <c r="H7299" s="67">
        <v>0.24798899999999999</v>
      </c>
      <c r="I7299" s="216">
        <v>74.396743000000001</v>
      </c>
      <c r="J7299" s="86">
        <v>31.288799999999998</v>
      </c>
      <c r="K7299" s="129">
        <f t="shared" si="241"/>
        <v>2.3777435695840046</v>
      </c>
      <c r="L7299" s="60" t="str">
        <f>IFERROR(VLOOKUP(C7299,Planning!$C$6:$H$705,3,FALSE),"")</f>
        <v>Industrious Maderas</v>
      </c>
      <c r="M7299" s="60" t="str">
        <f>IFERROR(VLOOKUP(C7299,Planning!$C$6:$H$705,5,FALSE),"")</f>
        <v>Sofa en CM</v>
      </c>
      <c r="N7299" s="800" t="str">
        <f t="shared" si="240"/>
        <v>abril</v>
      </c>
    </row>
    <row r="7300" spans="1:14" ht="12.95" customHeight="1" x14ac:dyDescent="0.25">
      <c r="A7300" s="60"/>
      <c r="B7300" s="61">
        <v>43202</v>
      </c>
      <c r="C7300" s="47">
        <v>78</v>
      </c>
      <c r="D7300" s="63"/>
      <c r="E7300" s="64" t="s">
        <v>2226</v>
      </c>
      <c r="F7300" s="65" t="s">
        <v>403</v>
      </c>
      <c r="G7300" s="66">
        <v>30</v>
      </c>
      <c r="H7300" s="67">
        <v>0.96604699999999999</v>
      </c>
      <c r="I7300" s="216">
        <v>28.981399</v>
      </c>
      <c r="J7300" s="86">
        <v>31.288799999999998</v>
      </c>
      <c r="K7300" s="129">
        <f t="shared" si="241"/>
        <v>0.92625473012707427</v>
      </c>
      <c r="L7300" s="60" t="str">
        <f>IFERROR(VLOOKUP(C7300,Planning!$C$6:$H$705,3,FALSE),"")</f>
        <v>Industrious Maderas</v>
      </c>
      <c r="M7300" s="60" t="str">
        <f>IFERROR(VLOOKUP(C7300,Planning!$C$6:$H$705,5,FALSE),"")</f>
        <v>Sofa en CM</v>
      </c>
      <c r="N7300" s="800" t="str">
        <f t="shared" si="240"/>
        <v>abril</v>
      </c>
    </row>
    <row r="7301" spans="1:14" ht="12.95" customHeight="1" x14ac:dyDescent="0.25">
      <c r="A7301" s="60"/>
      <c r="B7301" s="61">
        <v>43202</v>
      </c>
      <c r="C7301" s="47">
        <v>78</v>
      </c>
      <c r="D7301" s="63"/>
      <c r="E7301" s="64" t="s">
        <v>2154</v>
      </c>
      <c r="F7301" s="65" t="s">
        <v>77</v>
      </c>
      <c r="G7301" s="66">
        <v>4</v>
      </c>
      <c r="H7301" s="67">
        <v>1.830776</v>
      </c>
      <c r="I7301" s="216">
        <v>7.3231029999999997</v>
      </c>
      <c r="J7301" s="86">
        <v>31.288799999999998</v>
      </c>
      <c r="K7301" s="129">
        <f t="shared" si="241"/>
        <v>0.23404870113267368</v>
      </c>
      <c r="L7301" s="60" t="str">
        <f>IFERROR(VLOOKUP(C7301,Planning!$C$6:$H$705,3,FALSE),"")</f>
        <v>Industrious Maderas</v>
      </c>
      <c r="M7301" s="60" t="str">
        <f>IFERROR(VLOOKUP(C7301,Planning!$C$6:$H$705,5,FALSE),"")</f>
        <v>Sofa en CM</v>
      </c>
      <c r="N7301" s="800" t="str">
        <f t="shared" si="240"/>
        <v>abril</v>
      </c>
    </row>
    <row r="7302" spans="1:14" ht="12.95" customHeight="1" x14ac:dyDescent="0.25">
      <c r="A7302" s="60"/>
      <c r="B7302" s="61">
        <v>43202</v>
      </c>
      <c r="C7302" s="47">
        <v>51</v>
      </c>
      <c r="D7302" s="63"/>
      <c r="E7302" s="64" t="s">
        <v>2177</v>
      </c>
      <c r="F7302" s="65" t="s">
        <v>32</v>
      </c>
      <c r="G7302" s="66">
        <v>6</v>
      </c>
      <c r="H7302" s="67">
        <v>40.463929999999998</v>
      </c>
      <c r="I7302" s="216">
        <v>242.78358</v>
      </c>
      <c r="J7302" s="86">
        <v>31.288799999999998</v>
      </c>
      <c r="K7302" s="129">
        <f t="shared" si="241"/>
        <v>7.7594404387512466</v>
      </c>
      <c r="L7302" s="60" t="str">
        <f>IFERROR(VLOOKUP(C7302,Planning!$C$6:$H$705,3,FALSE),"")</f>
        <v>Davide Berruto/Hayes Valley</v>
      </c>
      <c r="M7302" s="60" t="str">
        <f>IFERROR(VLOOKUP(C7302,Planning!$C$6:$H$705,5,FALSE),"")</f>
        <v>HV-07 Bench console</v>
      </c>
      <c r="N7302" s="800" t="str">
        <f t="shared" si="240"/>
        <v>abril</v>
      </c>
    </row>
    <row r="7303" spans="1:14" ht="12.95" customHeight="1" x14ac:dyDescent="0.25">
      <c r="A7303" s="60"/>
      <c r="B7303" s="61">
        <v>43202</v>
      </c>
      <c r="C7303" s="47">
        <v>546</v>
      </c>
      <c r="D7303" s="63"/>
      <c r="E7303" s="64" t="s">
        <v>2177</v>
      </c>
      <c r="F7303" s="65" t="s">
        <v>32</v>
      </c>
      <c r="G7303" s="66">
        <v>16</v>
      </c>
      <c r="H7303" s="67">
        <v>40.463929999999998</v>
      </c>
      <c r="I7303" s="216">
        <v>647.42287999999996</v>
      </c>
      <c r="J7303" s="86">
        <v>31.288799999999998</v>
      </c>
      <c r="K7303" s="129">
        <f t="shared" si="241"/>
        <v>20.691841170003325</v>
      </c>
      <c r="L7303" s="60" t="str">
        <f>IFERROR(VLOOKUP(C7303,Planning!$C$6:$H$705,3,FALSE),"")</f>
        <v>Holler</v>
      </c>
      <c r="M7303" s="60" t="str">
        <f>IFERROR(VLOOKUP(C7303,Planning!$C$6:$H$705,5,FALSE),"")</f>
        <v>TB-05 6-Top Hexagon Dining Table Top</v>
      </c>
      <c r="N7303" s="800" t="str">
        <f t="shared" si="240"/>
        <v>abril</v>
      </c>
    </row>
    <row r="7304" spans="1:14" ht="12.95" customHeight="1" x14ac:dyDescent="0.25">
      <c r="A7304" s="60"/>
      <c r="B7304" s="61">
        <v>43202</v>
      </c>
      <c r="C7304" s="47">
        <v>48</v>
      </c>
      <c r="D7304" s="63"/>
      <c r="E7304" s="64" t="s">
        <v>2177</v>
      </c>
      <c r="F7304" s="65" t="s">
        <v>32</v>
      </c>
      <c r="G7304" s="66">
        <v>8</v>
      </c>
      <c r="H7304" s="67">
        <v>40.463929999999998</v>
      </c>
      <c r="I7304" s="216">
        <v>323.71143999999998</v>
      </c>
      <c r="J7304" s="86">
        <v>31.288799999999998</v>
      </c>
      <c r="K7304" s="129">
        <f t="shared" si="241"/>
        <v>10.345920585001663</v>
      </c>
      <c r="L7304" s="60" t="str">
        <f>IFERROR(VLOOKUP(C7304,Planning!$C$6:$H$705,3,FALSE),"")</f>
        <v>Davide Berruto/Hayes Valley</v>
      </c>
      <c r="M7304" s="60" t="str">
        <f>IFERROR(VLOOKUP(C7304,Planning!$C$6:$H$705,5,FALSE),"")</f>
        <v xml:space="preserve">HV-03 Single End Table </v>
      </c>
      <c r="N7304" s="800" t="str">
        <f t="shared" si="240"/>
        <v>abril</v>
      </c>
    </row>
    <row r="7305" spans="1:14" ht="12.95" customHeight="1" x14ac:dyDescent="0.25">
      <c r="A7305" s="60"/>
      <c r="B7305" s="61">
        <v>43202</v>
      </c>
      <c r="C7305" s="47">
        <v>46</v>
      </c>
      <c r="D7305" s="63"/>
      <c r="E7305" s="64" t="s">
        <v>2177</v>
      </c>
      <c r="F7305" s="65" t="s">
        <v>32</v>
      </c>
      <c r="G7305" s="66">
        <v>8</v>
      </c>
      <c r="H7305" s="67">
        <v>40.463929999999998</v>
      </c>
      <c r="I7305" s="216">
        <v>323.71143999999998</v>
      </c>
      <c r="J7305" s="86">
        <v>31.288799999999998</v>
      </c>
      <c r="K7305" s="129">
        <f t="shared" si="241"/>
        <v>10.345920585001663</v>
      </c>
      <c r="L7305" s="60" t="str">
        <f>IFERROR(VLOOKUP(C7305,Planning!$C$6:$H$705,3,FALSE),"")</f>
        <v>Davide Berruto/Hayes Valley</v>
      </c>
      <c r="M7305" s="60" t="str">
        <f>IFERROR(VLOOKUP(C7305,Planning!$C$6:$H$705,5,FALSE),"")</f>
        <v>HV-02 Side Table</v>
      </c>
      <c r="N7305" s="800" t="str">
        <f t="shared" si="240"/>
        <v>abril</v>
      </c>
    </row>
    <row r="7306" spans="1:14" ht="12.95" customHeight="1" x14ac:dyDescent="0.25">
      <c r="A7306" s="60"/>
      <c r="B7306" s="61">
        <v>43202</v>
      </c>
      <c r="C7306" s="47">
        <v>51</v>
      </c>
      <c r="D7306" s="63"/>
      <c r="E7306" s="64" t="s">
        <v>2177</v>
      </c>
      <c r="F7306" s="65" t="s">
        <v>32</v>
      </c>
      <c r="G7306" s="66">
        <v>-3</v>
      </c>
      <c r="H7306" s="67">
        <v>40.463929999999998</v>
      </c>
      <c r="I7306" s="216">
        <v>-121.39179</v>
      </c>
      <c r="J7306" s="86">
        <v>31.288799999999998</v>
      </c>
      <c r="K7306" s="129">
        <f t="shared" si="241"/>
        <v>-3.8797202193756233</v>
      </c>
      <c r="L7306" s="60" t="str">
        <f>IFERROR(VLOOKUP(C7306,Planning!$C$6:$H$705,3,FALSE),"")</f>
        <v>Davide Berruto/Hayes Valley</v>
      </c>
      <c r="M7306" s="60" t="str">
        <f>IFERROR(VLOOKUP(C7306,Planning!$C$6:$H$705,5,FALSE),"")</f>
        <v>HV-07 Bench console</v>
      </c>
      <c r="N7306" s="800" t="str">
        <f t="shared" si="240"/>
        <v>abril</v>
      </c>
    </row>
    <row r="7307" spans="1:14" ht="12.95" customHeight="1" x14ac:dyDescent="0.25">
      <c r="A7307" s="60"/>
      <c r="B7307" s="61">
        <v>43202</v>
      </c>
      <c r="C7307" s="47">
        <v>48</v>
      </c>
      <c r="D7307" s="63"/>
      <c r="E7307" s="64" t="s">
        <v>2177</v>
      </c>
      <c r="F7307" s="65" t="s">
        <v>32</v>
      </c>
      <c r="G7307" s="66">
        <v>-3.5</v>
      </c>
      <c r="H7307" s="67">
        <v>40.463929999999998</v>
      </c>
      <c r="I7307" s="216">
        <v>-141.62375499999999</v>
      </c>
      <c r="J7307" s="86">
        <v>31.288799999999998</v>
      </c>
      <c r="K7307" s="129">
        <f t="shared" si="241"/>
        <v>-4.5263402559382273</v>
      </c>
      <c r="L7307" s="60" t="str">
        <f>IFERROR(VLOOKUP(C7307,Planning!$C$6:$H$705,3,FALSE),"")</f>
        <v>Davide Berruto/Hayes Valley</v>
      </c>
      <c r="M7307" s="60" t="str">
        <f>IFERROR(VLOOKUP(C7307,Planning!$C$6:$H$705,5,FALSE),"")</f>
        <v xml:space="preserve">HV-03 Single End Table </v>
      </c>
      <c r="N7307" s="800" t="str">
        <f t="shared" si="240"/>
        <v>abril</v>
      </c>
    </row>
    <row r="7308" spans="1:14" ht="12.95" customHeight="1" x14ac:dyDescent="0.25">
      <c r="A7308" s="60"/>
      <c r="B7308" s="61">
        <v>43202</v>
      </c>
      <c r="C7308" s="47">
        <v>46</v>
      </c>
      <c r="D7308" s="63"/>
      <c r="E7308" s="64" t="s">
        <v>2177</v>
      </c>
      <c r="F7308" s="65" t="s">
        <v>32</v>
      </c>
      <c r="G7308" s="66">
        <v>-3.5</v>
      </c>
      <c r="H7308" s="67">
        <v>40.463929999999998</v>
      </c>
      <c r="I7308" s="216">
        <v>-141.62375499999999</v>
      </c>
      <c r="J7308" s="86">
        <v>31.288799999999998</v>
      </c>
      <c r="K7308" s="129">
        <f t="shared" si="241"/>
        <v>-4.5263402559382273</v>
      </c>
      <c r="L7308" s="60" t="str">
        <f>IFERROR(VLOOKUP(C7308,Planning!$C$6:$H$705,3,FALSE),"")</f>
        <v>Davide Berruto/Hayes Valley</v>
      </c>
      <c r="M7308" s="60" t="str">
        <f>IFERROR(VLOOKUP(C7308,Planning!$C$6:$H$705,5,FALSE),"")</f>
        <v>HV-02 Side Table</v>
      </c>
      <c r="N7308" s="800" t="str">
        <f t="shared" si="240"/>
        <v>abril</v>
      </c>
    </row>
    <row r="7309" spans="1:14" ht="12.95" customHeight="1" x14ac:dyDescent="0.25">
      <c r="A7309" s="60"/>
      <c r="B7309" s="61">
        <v>43202</v>
      </c>
      <c r="C7309" s="47">
        <v>317</v>
      </c>
      <c r="D7309" s="63"/>
      <c r="E7309" s="64" t="s">
        <v>2227</v>
      </c>
      <c r="F7309" s="65" t="s">
        <v>315</v>
      </c>
      <c r="G7309" s="66">
        <v>11</v>
      </c>
      <c r="H7309" s="67">
        <v>658.35</v>
      </c>
      <c r="I7309" s="216">
        <v>7241.85</v>
      </c>
      <c r="J7309" s="86">
        <v>31.288799999999998</v>
      </c>
      <c r="K7309" s="129">
        <f t="shared" si="241"/>
        <v>231.4518294086063</v>
      </c>
      <c r="L7309" s="60" t="str">
        <f>IFERROR(VLOOKUP(C7309,Planning!$C$6:$H$705,3,FALSE),"")</f>
        <v>Holler</v>
      </c>
      <c r="M7309" s="60" t="str">
        <f>IFERROR(VLOOKUP(C7309,Planning!$C$6:$H$705,5,FALSE),"")</f>
        <v xml:space="preserve">BQ-01 Work Banquette </v>
      </c>
      <c r="N7309" s="800" t="str">
        <f t="shared" si="240"/>
        <v>abril</v>
      </c>
    </row>
    <row r="7310" spans="1:14" ht="12.95" customHeight="1" x14ac:dyDescent="0.25">
      <c r="A7310" s="60"/>
      <c r="B7310" s="61">
        <v>43202</v>
      </c>
      <c r="C7310" s="47">
        <v>317</v>
      </c>
      <c r="D7310" s="63"/>
      <c r="E7310" s="64" t="s">
        <v>2152</v>
      </c>
      <c r="F7310" s="65" t="s">
        <v>348</v>
      </c>
      <c r="G7310" s="66">
        <v>27</v>
      </c>
      <c r="H7310" s="67">
        <v>873.1</v>
      </c>
      <c r="I7310" s="216">
        <v>23573.7</v>
      </c>
      <c r="J7310" s="86">
        <v>31.288799999999998</v>
      </c>
      <c r="K7310" s="129">
        <f t="shared" si="241"/>
        <v>753.42295006519907</v>
      </c>
      <c r="L7310" s="60" t="str">
        <f>IFERROR(VLOOKUP(C7310,Planning!$C$6:$H$705,3,FALSE),"")</f>
        <v>Holler</v>
      </c>
      <c r="M7310" s="60" t="str">
        <f>IFERROR(VLOOKUP(C7310,Planning!$C$6:$H$705,5,FALSE),"")</f>
        <v xml:space="preserve">BQ-01 Work Banquette </v>
      </c>
      <c r="N7310" s="800" t="str">
        <f t="shared" si="240"/>
        <v>abril</v>
      </c>
    </row>
    <row r="7311" spans="1:14" ht="12.95" customHeight="1" x14ac:dyDescent="0.25">
      <c r="A7311" s="60"/>
      <c r="B7311" s="61">
        <v>43202</v>
      </c>
      <c r="C7311" s="47">
        <v>317</v>
      </c>
      <c r="D7311" s="63"/>
      <c r="E7311" s="64" t="s">
        <v>2228</v>
      </c>
      <c r="F7311" s="65" t="s">
        <v>2218</v>
      </c>
      <c r="G7311" s="66">
        <v>18</v>
      </c>
      <c r="H7311" s="67">
        <v>266.48</v>
      </c>
      <c r="I7311" s="216">
        <v>4796.6400000000003</v>
      </c>
      <c r="J7311" s="86">
        <v>31.288799999999998</v>
      </c>
      <c r="K7311" s="129">
        <f t="shared" si="241"/>
        <v>153.30214006289793</v>
      </c>
      <c r="L7311" s="60" t="str">
        <f>IFERROR(VLOOKUP(C7311,Planning!$C$6:$H$705,3,FALSE),"")</f>
        <v>Holler</v>
      </c>
      <c r="M7311" s="60" t="str">
        <f>IFERROR(VLOOKUP(C7311,Planning!$C$6:$H$705,5,FALSE),"")</f>
        <v xml:space="preserve">BQ-01 Work Banquette </v>
      </c>
      <c r="N7311" s="800" t="str">
        <f t="shared" si="240"/>
        <v>abril</v>
      </c>
    </row>
    <row r="7312" spans="1:14" ht="12.95" customHeight="1" x14ac:dyDescent="0.25">
      <c r="A7312" s="60"/>
      <c r="B7312" s="61">
        <v>43202</v>
      </c>
      <c r="C7312" s="47">
        <v>78</v>
      </c>
      <c r="D7312" s="63"/>
      <c r="E7312" s="64" t="s">
        <v>2229</v>
      </c>
      <c r="F7312" s="65" t="s">
        <v>345</v>
      </c>
      <c r="G7312" s="66">
        <v>10</v>
      </c>
      <c r="H7312" s="67">
        <v>36.232787999999999</v>
      </c>
      <c r="I7312" s="216">
        <v>362.32787999999999</v>
      </c>
      <c r="J7312" s="86">
        <v>31.288799999999998</v>
      </c>
      <c r="K7312" s="129">
        <f t="shared" si="241"/>
        <v>11.580114290097415</v>
      </c>
      <c r="L7312" s="60" t="str">
        <f>IFERROR(VLOOKUP(C7312,Planning!$C$6:$H$705,3,FALSE),"")</f>
        <v>Industrious Maderas</v>
      </c>
      <c r="M7312" s="60" t="str">
        <f>IFERROR(VLOOKUP(C7312,Planning!$C$6:$H$705,5,FALSE),"")</f>
        <v>Sofa en CM</v>
      </c>
      <c r="N7312" s="800" t="str">
        <f t="shared" si="240"/>
        <v>abril</v>
      </c>
    </row>
    <row r="7313" spans="1:14" ht="12.95" customHeight="1" x14ac:dyDescent="0.25">
      <c r="A7313" s="60"/>
      <c r="B7313" s="61">
        <v>43202</v>
      </c>
      <c r="C7313" s="47">
        <v>317</v>
      </c>
      <c r="D7313" s="63"/>
      <c r="E7313" s="64" t="s">
        <v>2230</v>
      </c>
      <c r="F7313" s="65" t="s">
        <v>2219</v>
      </c>
      <c r="G7313" s="66">
        <v>37.44</v>
      </c>
      <c r="H7313" s="67">
        <v>198.89447799999999</v>
      </c>
      <c r="I7313" s="216">
        <v>7446.6092639999997</v>
      </c>
      <c r="J7313" s="86">
        <v>31.288799999999998</v>
      </c>
      <c r="K7313" s="129">
        <f t="shared" si="241"/>
        <v>237.9960006136381</v>
      </c>
      <c r="L7313" s="60" t="str">
        <f>IFERROR(VLOOKUP(C7313,Planning!$C$6:$H$705,3,FALSE),"")</f>
        <v>Holler</v>
      </c>
      <c r="M7313" s="60" t="str">
        <f>IFERROR(VLOOKUP(C7313,Planning!$C$6:$H$705,5,FALSE),"")</f>
        <v xml:space="preserve">BQ-01 Work Banquette </v>
      </c>
      <c r="N7313" s="800" t="str">
        <f t="shared" ref="N7313:N7376" si="242">TEXT(B7313,"Mmmm")</f>
        <v>abril</v>
      </c>
    </row>
    <row r="7314" spans="1:14" ht="12.95" customHeight="1" x14ac:dyDescent="0.25">
      <c r="A7314" s="60"/>
      <c r="B7314" s="61">
        <v>43202</v>
      </c>
      <c r="C7314" s="47">
        <v>51</v>
      </c>
      <c r="D7314" s="63"/>
      <c r="E7314" s="64" t="s">
        <v>2231</v>
      </c>
      <c r="F7314" s="65" t="s">
        <v>2220</v>
      </c>
      <c r="G7314" s="66">
        <v>4.79</v>
      </c>
      <c r="H7314" s="67">
        <v>110.493847</v>
      </c>
      <c r="I7314" s="216">
        <v>529.26552800000002</v>
      </c>
      <c r="J7314" s="86">
        <v>31.288799999999998</v>
      </c>
      <c r="K7314" s="129">
        <f t="shared" si="241"/>
        <v>16.915494617882437</v>
      </c>
      <c r="L7314" s="60" t="str">
        <f>IFERROR(VLOOKUP(C7314,Planning!$C$6:$H$705,3,FALSE),"")</f>
        <v>Davide Berruto/Hayes Valley</v>
      </c>
      <c r="M7314" s="60" t="str">
        <f>IFERROR(VLOOKUP(C7314,Planning!$C$6:$H$705,5,FALSE),"")</f>
        <v>HV-07 Bench console</v>
      </c>
      <c r="N7314" s="800" t="str">
        <f t="shared" si="242"/>
        <v>abril</v>
      </c>
    </row>
    <row r="7315" spans="1:14" ht="12.95" customHeight="1" x14ac:dyDescent="0.25">
      <c r="A7315" s="60"/>
      <c r="B7315" s="61">
        <v>43202</v>
      </c>
      <c r="C7315" s="47">
        <v>51</v>
      </c>
      <c r="D7315" s="63"/>
      <c r="E7315" s="64" t="s">
        <v>2231</v>
      </c>
      <c r="F7315" s="65" t="s">
        <v>2220</v>
      </c>
      <c r="G7315" s="66">
        <v>-0.32</v>
      </c>
      <c r="H7315" s="67">
        <v>110.493847</v>
      </c>
      <c r="I7315" s="216">
        <v>-35.358030999999997</v>
      </c>
      <c r="J7315" s="86">
        <v>31.288799999999998</v>
      </c>
      <c r="K7315" s="129">
        <f t="shared" si="241"/>
        <v>-1.1300539170565824</v>
      </c>
      <c r="L7315" s="60" t="str">
        <f>IFERROR(VLOOKUP(C7315,Planning!$C$6:$H$705,3,FALSE),"")</f>
        <v>Davide Berruto/Hayes Valley</v>
      </c>
      <c r="M7315" s="60" t="str">
        <f>IFERROR(VLOOKUP(C7315,Planning!$C$6:$H$705,5,FALSE),"")</f>
        <v>HV-07 Bench console</v>
      </c>
      <c r="N7315" s="800" t="str">
        <f t="shared" si="242"/>
        <v>abril</v>
      </c>
    </row>
    <row r="7316" spans="1:14" ht="12.95" customHeight="1" x14ac:dyDescent="0.25">
      <c r="A7316" s="60"/>
      <c r="B7316" s="61">
        <v>43202</v>
      </c>
      <c r="C7316" s="47">
        <v>58</v>
      </c>
      <c r="D7316" s="63"/>
      <c r="E7316" s="64" t="s">
        <v>2232</v>
      </c>
      <c r="F7316" s="65" t="s">
        <v>2221</v>
      </c>
      <c r="G7316" s="66">
        <v>18.3</v>
      </c>
      <c r="H7316" s="67">
        <v>154.69268199999999</v>
      </c>
      <c r="I7316" s="216">
        <v>2830.876088</v>
      </c>
      <c r="J7316" s="86">
        <v>31.288799999999998</v>
      </c>
      <c r="K7316" s="129">
        <f t="shared" si="241"/>
        <v>90.475700186648268</v>
      </c>
      <c r="L7316" s="60" t="str">
        <f>IFERROR(VLOOKUP(C7316,Planning!$C$6:$H$705,3,FALSE),"")</f>
        <v>Proper Cloth</v>
      </c>
      <c r="M7316" s="60" t="str">
        <f>IFERROR(VLOOKUP(C7316,Planning!$C$6:$H$705,5,FALSE),"")</f>
        <v>TA-01 Maderas Parson Table 01 (Large)</v>
      </c>
      <c r="N7316" s="800" t="str">
        <f t="shared" si="242"/>
        <v>abril</v>
      </c>
    </row>
    <row r="7317" spans="1:14" ht="12.95" customHeight="1" x14ac:dyDescent="0.25">
      <c r="A7317" s="60"/>
      <c r="B7317" s="61">
        <v>43202</v>
      </c>
      <c r="C7317" s="47">
        <v>317</v>
      </c>
      <c r="D7317" s="63"/>
      <c r="E7317" s="64" t="s">
        <v>2151</v>
      </c>
      <c r="F7317" s="65" t="s">
        <v>755</v>
      </c>
      <c r="G7317" s="66">
        <v>25</v>
      </c>
      <c r="H7317" s="67">
        <v>140.81378000000001</v>
      </c>
      <c r="I7317" s="216">
        <v>3520.3445019999999</v>
      </c>
      <c r="J7317" s="86">
        <v>31.288799999999998</v>
      </c>
      <c r="K7317" s="129">
        <f t="shared" si="241"/>
        <v>112.51132999667612</v>
      </c>
      <c r="L7317" s="60" t="str">
        <f>IFERROR(VLOOKUP(C7317,Planning!$C$6:$H$705,3,FALSE),"")</f>
        <v>Holler</v>
      </c>
      <c r="M7317" s="60" t="str">
        <f>IFERROR(VLOOKUP(C7317,Planning!$C$6:$H$705,5,FALSE),"")</f>
        <v xml:space="preserve">BQ-01 Work Banquette </v>
      </c>
      <c r="N7317" s="800" t="str">
        <f t="shared" si="242"/>
        <v>abril</v>
      </c>
    </row>
    <row r="7318" spans="1:14" ht="12.95" customHeight="1" x14ac:dyDescent="0.25">
      <c r="A7318" s="60"/>
      <c r="B7318" s="61">
        <v>43203</v>
      </c>
      <c r="C7318" s="47">
        <v>48</v>
      </c>
      <c r="D7318" s="63"/>
      <c r="E7318" s="64" t="s">
        <v>2233</v>
      </c>
      <c r="F7318" s="65" t="s">
        <v>380</v>
      </c>
      <c r="G7318" s="66">
        <v>-20</v>
      </c>
      <c r="H7318" s="67">
        <v>0.68488499999999997</v>
      </c>
      <c r="I7318" s="216">
        <v>-13.697699999999999</v>
      </c>
      <c r="J7318" s="86">
        <v>31.288799999999998</v>
      </c>
      <c r="K7318" s="129">
        <f t="shared" si="241"/>
        <v>-0.43778284881491142</v>
      </c>
      <c r="L7318" s="60" t="str">
        <f>IFERROR(VLOOKUP(C7318,Planning!$C$6:$H$705,3,FALSE),"")</f>
        <v>Davide Berruto/Hayes Valley</v>
      </c>
      <c r="M7318" s="60" t="str">
        <f>IFERROR(VLOOKUP(C7318,Planning!$C$6:$H$705,5,FALSE),"")</f>
        <v xml:space="preserve">HV-03 Single End Table </v>
      </c>
      <c r="N7318" s="800" t="str">
        <f t="shared" si="242"/>
        <v>abril</v>
      </c>
    </row>
    <row r="7319" spans="1:14" ht="12.95" customHeight="1" x14ac:dyDescent="0.25">
      <c r="A7319" s="60"/>
      <c r="B7319" s="61">
        <v>43203</v>
      </c>
      <c r="C7319" s="47">
        <v>21</v>
      </c>
      <c r="D7319" s="63"/>
      <c r="E7319" s="64" t="s">
        <v>2182</v>
      </c>
      <c r="F7319" s="65" t="s">
        <v>2097</v>
      </c>
      <c r="G7319" s="66">
        <v>4</v>
      </c>
      <c r="H7319" s="67">
        <v>951.89774899999998</v>
      </c>
      <c r="I7319" s="216">
        <v>3807.5909959999999</v>
      </c>
      <c r="J7319" s="86">
        <v>31.288799999999998</v>
      </c>
      <c r="K7319" s="129">
        <f t="shared" si="241"/>
        <v>121.69181930914577</v>
      </c>
      <c r="L7319" s="60" t="str">
        <f>IFERROR(VLOOKUP(C7319,Planning!$C$6:$H$705,3,FALSE),"")</f>
        <v>Shake shack</v>
      </c>
      <c r="M7319" s="60" t="str">
        <f>IFERROR(VLOOKUP(C7319,Planning!$C$6:$H$705,5,FALSE),"")</f>
        <v>F-09 Ada Rectangular top table</v>
      </c>
      <c r="N7319" s="800" t="str">
        <f t="shared" si="242"/>
        <v>abril</v>
      </c>
    </row>
    <row r="7320" spans="1:14" ht="12.95" customHeight="1" x14ac:dyDescent="0.25">
      <c r="A7320" s="60"/>
      <c r="B7320" s="61">
        <v>43203</v>
      </c>
      <c r="C7320" s="47">
        <v>20</v>
      </c>
      <c r="D7320" s="63"/>
      <c r="E7320" s="64" t="s">
        <v>2182</v>
      </c>
      <c r="F7320" s="65" t="s">
        <v>2097</v>
      </c>
      <c r="G7320" s="66">
        <v>2</v>
      </c>
      <c r="H7320" s="67">
        <v>951.89774899999998</v>
      </c>
      <c r="I7320" s="216">
        <v>1903.795498</v>
      </c>
      <c r="J7320" s="86">
        <v>31.288799999999998</v>
      </c>
      <c r="K7320" s="129">
        <f t="shared" si="241"/>
        <v>60.845909654572885</v>
      </c>
      <c r="L7320" s="60" t="str">
        <f>IFERROR(VLOOKUP(C7320,Planning!$C$6:$H$705,3,FALSE),"")</f>
        <v>Shake shack</v>
      </c>
      <c r="M7320" s="60" t="str">
        <f>IFERROR(VLOOKUP(C7320,Planning!$C$6:$H$705,5,FALSE),"")</f>
        <v>F-08 Asymmetrical top table</v>
      </c>
      <c r="N7320" s="800" t="str">
        <f t="shared" si="242"/>
        <v>abril</v>
      </c>
    </row>
    <row r="7321" spans="1:14" ht="12.95" customHeight="1" x14ac:dyDescent="0.25">
      <c r="A7321" s="60"/>
      <c r="B7321" s="61">
        <v>43203</v>
      </c>
      <c r="C7321" s="47">
        <v>18</v>
      </c>
      <c r="D7321" s="63"/>
      <c r="E7321" s="64" t="s">
        <v>2182</v>
      </c>
      <c r="F7321" s="65" t="s">
        <v>2097</v>
      </c>
      <c r="G7321" s="66">
        <v>3</v>
      </c>
      <c r="H7321" s="67">
        <v>951.89774899999998</v>
      </c>
      <c r="I7321" s="216">
        <v>2855.6932470000002</v>
      </c>
      <c r="J7321" s="86">
        <v>31.288799999999998</v>
      </c>
      <c r="K7321" s="129">
        <f t="shared" si="241"/>
        <v>91.268864481859339</v>
      </c>
      <c r="L7321" s="60" t="str">
        <f>IFERROR(VLOOKUP(C7321,Planning!$C$6:$H$705,3,FALSE),"")</f>
        <v>Shake shack</v>
      </c>
      <c r="M7321" s="60" t="str">
        <f>IFERROR(VLOOKUP(C7321,Planning!$C$6:$H$705,5,FALSE),"")</f>
        <v>F-06 Rectangular top table</v>
      </c>
      <c r="N7321" s="800" t="str">
        <f t="shared" si="242"/>
        <v>abril</v>
      </c>
    </row>
    <row r="7322" spans="1:14" ht="12.95" customHeight="1" x14ac:dyDescent="0.25">
      <c r="A7322" s="60"/>
      <c r="B7322" s="61">
        <v>43203</v>
      </c>
      <c r="C7322" s="47">
        <v>19</v>
      </c>
      <c r="D7322" s="63"/>
      <c r="E7322" s="64" t="s">
        <v>2182</v>
      </c>
      <c r="F7322" s="65" t="s">
        <v>2097</v>
      </c>
      <c r="G7322" s="66">
        <v>2</v>
      </c>
      <c r="H7322" s="67">
        <v>951.89774899999998</v>
      </c>
      <c r="I7322" s="216">
        <v>1903.795498</v>
      </c>
      <c r="J7322" s="86">
        <v>31.288799999999998</v>
      </c>
      <c r="K7322" s="129">
        <f t="shared" si="241"/>
        <v>60.845909654572885</v>
      </c>
      <c r="L7322" s="60" t="str">
        <f>IFERROR(VLOOKUP(C7322,Planning!$C$6:$H$705,3,FALSE),"")</f>
        <v>Shake shack</v>
      </c>
      <c r="M7322" s="60" t="str">
        <f>IFERROR(VLOOKUP(C7322,Planning!$C$6:$H$705,5,FALSE),"")</f>
        <v>F-07 Bar heigth top table</v>
      </c>
      <c r="N7322" s="800" t="str">
        <f t="shared" si="242"/>
        <v>abril</v>
      </c>
    </row>
    <row r="7323" spans="1:14" ht="12.95" customHeight="1" x14ac:dyDescent="0.25">
      <c r="A7323" s="60"/>
      <c r="B7323" s="61">
        <v>43203</v>
      </c>
      <c r="C7323" s="47">
        <v>318</v>
      </c>
      <c r="D7323" s="63"/>
      <c r="E7323" s="64" t="s">
        <v>2234</v>
      </c>
      <c r="F7323" s="65" t="s">
        <v>394</v>
      </c>
      <c r="G7323" s="66">
        <v>3</v>
      </c>
      <c r="H7323" s="67">
        <v>857.32</v>
      </c>
      <c r="I7323" s="216">
        <v>2571.96</v>
      </c>
      <c r="J7323" s="86">
        <v>31.288799999999998</v>
      </c>
      <c r="K7323" s="129">
        <f t="shared" si="241"/>
        <v>82.200659660964945</v>
      </c>
      <c r="L7323" s="60" t="str">
        <f>IFERROR(VLOOKUP(C7323,Planning!$C$6:$H$705,3,FALSE),"")</f>
        <v>Holler</v>
      </c>
      <c r="M7323" s="60" t="str">
        <f>IFERROR(VLOOKUP(C7323,Planning!$C$6:$H$705,5,FALSE),"")</f>
        <v>BQ-02A Arrival Banquette</v>
      </c>
      <c r="N7323" s="800" t="str">
        <f t="shared" si="242"/>
        <v>abril</v>
      </c>
    </row>
    <row r="7324" spans="1:14" ht="12.95" customHeight="1" x14ac:dyDescent="0.25">
      <c r="A7324" s="60"/>
      <c r="B7324" s="61">
        <v>43203</v>
      </c>
      <c r="C7324" s="47">
        <v>323</v>
      </c>
      <c r="D7324" s="63"/>
      <c r="E7324" s="64" t="s">
        <v>2234</v>
      </c>
      <c r="F7324" s="65" t="s">
        <v>394</v>
      </c>
      <c r="G7324" s="66">
        <v>1</v>
      </c>
      <c r="H7324" s="67">
        <v>857.32</v>
      </c>
      <c r="I7324" s="216">
        <v>857.32</v>
      </c>
      <c r="J7324" s="86">
        <v>31.288799999999998</v>
      </c>
      <c r="K7324" s="129">
        <f t="shared" si="241"/>
        <v>27.400219886988317</v>
      </c>
      <c r="L7324" s="60" t="str">
        <f>IFERROR(VLOOKUP(C7324,Planning!$C$6:$H$705,3,FALSE),"")</f>
        <v>Holler</v>
      </c>
      <c r="M7324" s="60" t="str">
        <f>IFERROR(VLOOKUP(C7324,Planning!$C$6:$H$705,5,FALSE),"")</f>
        <v>BQ-02B Café Banquette</v>
      </c>
      <c r="N7324" s="800" t="str">
        <f t="shared" si="242"/>
        <v>abril</v>
      </c>
    </row>
    <row r="7325" spans="1:14" ht="12.95" customHeight="1" x14ac:dyDescent="0.25">
      <c r="A7325" s="60"/>
      <c r="B7325" s="61">
        <v>43203</v>
      </c>
      <c r="C7325" s="47">
        <v>324</v>
      </c>
      <c r="D7325" s="63"/>
      <c r="E7325" s="64" t="s">
        <v>2227</v>
      </c>
      <c r="F7325" s="65" t="s">
        <v>315</v>
      </c>
      <c r="G7325" s="66">
        <v>2</v>
      </c>
      <c r="H7325" s="67">
        <v>658.35</v>
      </c>
      <c r="I7325" s="216">
        <v>1316.7</v>
      </c>
      <c r="J7325" s="86">
        <v>31.288799999999998</v>
      </c>
      <c r="K7325" s="129">
        <f t="shared" si="241"/>
        <v>42.082150801564779</v>
      </c>
      <c r="L7325" s="60" t="str">
        <f>IFERROR(VLOOKUP(C7325,Planning!$C$6:$H$705,3,FALSE),"")</f>
        <v>Holler</v>
      </c>
      <c r="M7325" s="60" t="str">
        <f>IFERROR(VLOOKUP(C7325,Planning!$C$6:$H$705,5,FALSE),"")</f>
        <v>BQ-03 Lounge Banquette</v>
      </c>
      <c r="N7325" s="800" t="str">
        <f t="shared" si="242"/>
        <v>abril</v>
      </c>
    </row>
    <row r="7326" spans="1:14" ht="12.95" customHeight="1" x14ac:dyDescent="0.25">
      <c r="A7326" s="60"/>
      <c r="B7326" s="61">
        <v>43203</v>
      </c>
      <c r="C7326" s="47">
        <v>324</v>
      </c>
      <c r="D7326" s="63"/>
      <c r="E7326" s="64" t="s">
        <v>2152</v>
      </c>
      <c r="F7326" s="65" t="s">
        <v>348</v>
      </c>
      <c r="G7326" s="66">
        <v>26</v>
      </c>
      <c r="H7326" s="67">
        <v>873.1</v>
      </c>
      <c r="I7326" s="216">
        <v>22700.6</v>
      </c>
      <c r="J7326" s="86">
        <v>31.288799999999998</v>
      </c>
      <c r="K7326" s="129">
        <f t="shared" si="241"/>
        <v>725.51839635908061</v>
      </c>
      <c r="L7326" s="60" t="str">
        <f>IFERROR(VLOOKUP(C7326,Planning!$C$6:$H$705,3,FALSE),"")</f>
        <v>Holler</v>
      </c>
      <c r="M7326" s="60" t="str">
        <f>IFERROR(VLOOKUP(C7326,Planning!$C$6:$H$705,5,FALSE),"")</f>
        <v>BQ-03 Lounge Banquette</v>
      </c>
      <c r="N7326" s="800" t="str">
        <f t="shared" si="242"/>
        <v>abril</v>
      </c>
    </row>
    <row r="7327" spans="1:14" ht="12.95" customHeight="1" x14ac:dyDescent="0.25">
      <c r="A7327" s="60"/>
      <c r="B7327" s="61">
        <v>43203</v>
      </c>
      <c r="C7327" s="47">
        <v>324</v>
      </c>
      <c r="D7327" s="63"/>
      <c r="E7327" s="64" t="s">
        <v>2228</v>
      </c>
      <c r="F7327" s="65" t="s">
        <v>2218</v>
      </c>
      <c r="G7327" s="66">
        <v>24</v>
      </c>
      <c r="H7327" s="67">
        <v>266.48</v>
      </c>
      <c r="I7327" s="216">
        <v>6395.52</v>
      </c>
      <c r="J7327" s="86">
        <v>31.288799999999998</v>
      </c>
      <c r="K7327" s="129">
        <f t="shared" si="241"/>
        <v>204.40285341719724</v>
      </c>
      <c r="L7327" s="60" t="str">
        <f>IFERROR(VLOOKUP(C7327,Planning!$C$6:$H$705,3,FALSE),"")</f>
        <v>Holler</v>
      </c>
      <c r="M7327" s="60" t="str">
        <f>IFERROR(VLOOKUP(C7327,Planning!$C$6:$H$705,5,FALSE),"")</f>
        <v>BQ-03 Lounge Banquette</v>
      </c>
      <c r="N7327" s="800" t="str">
        <f t="shared" si="242"/>
        <v>abril</v>
      </c>
    </row>
    <row r="7328" spans="1:14" ht="12.95" customHeight="1" x14ac:dyDescent="0.25">
      <c r="A7328" s="60"/>
      <c r="B7328" s="61">
        <v>43203</v>
      </c>
      <c r="C7328" s="47">
        <v>13</v>
      </c>
      <c r="D7328" s="63"/>
      <c r="E7328" s="64" t="s">
        <v>2235</v>
      </c>
      <c r="F7328" s="65" t="s">
        <v>292</v>
      </c>
      <c r="G7328" s="66">
        <v>1</v>
      </c>
      <c r="H7328" s="67">
        <v>313.04000000000002</v>
      </c>
      <c r="I7328" s="216">
        <v>313.04000000000002</v>
      </c>
      <c r="J7328" s="86">
        <v>31.288799999999998</v>
      </c>
      <c r="K7328" s="129">
        <f t="shared" si="241"/>
        <v>10.004857968346503</v>
      </c>
      <c r="L7328" s="60" t="str">
        <f>IFERROR(VLOOKUP(C7328,Planning!$C$6:$H$705,3,FALSE),"")</f>
        <v>Ojai Project</v>
      </c>
      <c r="M7328" s="60" t="str">
        <f>IFERROR(VLOOKUP(C7328,Planning!$C$6:$H$705,5,FALSE),"")</f>
        <v>OH-13 Living bar A</v>
      </c>
      <c r="N7328" s="800" t="str">
        <f t="shared" si="242"/>
        <v>abril</v>
      </c>
    </row>
    <row r="7329" spans="1:14" ht="12.95" customHeight="1" x14ac:dyDescent="0.25">
      <c r="A7329" s="60"/>
      <c r="B7329" s="61">
        <v>43203</v>
      </c>
      <c r="C7329" s="47">
        <v>12</v>
      </c>
      <c r="D7329" s="63"/>
      <c r="E7329" s="64" t="s">
        <v>2235</v>
      </c>
      <c r="F7329" s="65" t="s">
        <v>292</v>
      </c>
      <c r="G7329" s="66">
        <v>-1</v>
      </c>
      <c r="H7329" s="67">
        <v>313.04000000000002</v>
      </c>
      <c r="I7329" s="216">
        <v>-313.04000000000002</v>
      </c>
      <c r="J7329" s="86">
        <v>31.288799999999998</v>
      </c>
      <c r="K7329" s="129">
        <f t="shared" si="241"/>
        <v>-10.004857968346503</v>
      </c>
      <c r="L7329" s="60" t="str">
        <f>IFERROR(VLOOKUP(C7329,Planning!$C$6:$H$705,3,FALSE),"")</f>
        <v>Ojai Project</v>
      </c>
      <c r="M7329" s="60" t="str">
        <f>IFERROR(VLOOKUP(C7329,Planning!$C$6:$H$705,5,FALSE),"")</f>
        <v>OH-12 Living room shelving</v>
      </c>
      <c r="N7329" s="800" t="str">
        <f t="shared" si="242"/>
        <v>abril</v>
      </c>
    </row>
    <row r="7330" spans="1:14" ht="12.95" customHeight="1" x14ac:dyDescent="0.25">
      <c r="A7330" s="60"/>
      <c r="B7330" s="61">
        <v>43203</v>
      </c>
      <c r="C7330" s="47">
        <v>14</v>
      </c>
      <c r="D7330" s="63"/>
      <c r="E7330" s="64" t="s">
        <v>2235</v>
      </c>
      <c r="F7330" s="65" t="s">
        <v>292</v>
      </c>
      <c r="G7330" s="66">
        <v>1</v>
      </c>
      <c r="H7330" s="67">
        <v>313.04000000000002</v>
      </c>
      <c r="I7330" s="216">
        <v>313.04000000000002</v>
      </c>
      <c r="J7330" s="86">
        <v>31.288799999999998</v>
      </c>
      <c r="K7330" s="129">
        <f t="shared" si="241"/>
        <v>10.004857968346503</v>
      </c>
      <c r="L7330" s="60" t="str">
        <f>IFERROR(VLOOKUP(C7330,Planning!$C$6:$H$705,3,FALSE),"")</f>
        <v>Ojai Project</v>
      </c>
      <c r="M7330" s="60" t="str">
        <f>IFERROR(VLOOKUP(C7330,Planning!$C$6:$H$705,5,FALSE),"")</f>
        <v>OH-14 Living bar B</v>
      </c>
      <c r="N7330" s="800" t="str">
        <f t="shared" si="242"/>
        <v>abril</v>
      </c>
    </row>
    <row r="7331" spans="1:14" ht="12.95" customHeight="1" x14ac:dyDescent="0.25">
      <c r="A7331" s="60"/>
      <c r="B7331" s="61">
        <v>43203</v>
      </c>
      <c r="C7331" s="47">
        <v>12</v>
      </c>
      <c r="D7331" s="63"/>
      <c r="E7331" s="64" t="s">
        <v>2235</v>
      </c>
      <c r="F7331" s="65" t="s">
        <v>292</v>
      </c>
      <c r="G7331" s="66">
        <v>1</v>
      </c>
      <c r="H7331" s="67">
        <v>313.04000000000002</v>
      </c>
      <c r="I7331" s="216">
        <v>313.04000000000002</v>
      </c>
      <c r="J7331" s="86">
        <v>31.288799999999998</v>
      </c>
      <c r="K7331" s="129">
        <f t="shared" si="241"/>
        <v>10.004857968346503</v>
      </c>
      <c r="L7331" s="60" t="str">
        <f>IFERROR(VLOOKUP(C7331,Planning!$C$6:$H$705,3,FALSE),"")</f>
        <v>Ojai Project</v>
      </c>
      <c r="M7331" s="60" t="str">
        <f>IFERROR(VLOOKUP(C7331,Planning!$C$6:$H$705,5,FALSE),"")</f>
        <v>OH-12 Living room shelving</v>
      </c>
      <c r="N7331" s="800" t="str">
        <f t="shared" si="242"/>
        <v>abril</v>
      </c>
    </row>
    <row r="7332" spans="1:14" ht="12.95" customHeight="1" x14ac:dyDescent="0.25">
      <c r="A7332" s="60"/>
      <c r="B7332" s="61">
        <v>43203</v>
      </c>
      <c r="C7332" s="47">
        <v>324</v>
      </c>
      <c r="D7332" s="63"/>
      <c r="E7332" s="64" t="s">
        <v>2230</v>
      </c>
      <c r="F7332" s="65" t="s">
        <v>2219</v>
      </c>
      <c r="G7332" s="66">
        <v>37.659999999999997</v>
      </c>
      <c r="H7332" s="67">
        <v>198.89447799999999</v>
      </c>
      <c r="I7332" s="216">
        <v>7490.3660490000002</v>
      </c>
      <c r="J7332" s="86">
        <v>31.288799999999998</v>
      </c>
      <c r="K7332" s="129">
        <f t="shared" si="241"/>
        <v>239.39448137991872</v>
      </c>
      <c r="L7332" s="60" t="str">
        <f>IFERROR(VLOOKUP(C7332,Planning!$C$6:$H$705,3,FALSE),"")</f>
        <v>Holler</v>
      </c>
      <c r="M7332" s="60" t="str">
        <f>IFERROR(VLOOKUP(C7332,Planning!$C$6:$H$705,5,FALSE),"")</f>
        <v>BQ-03 Lounge Banquette</v>
      </c>
      <c r="N7332" s="800" t="str">
        <f t="shared" si="242"/>
        <v>abril</v>
      </c>
    </row>
    <row r="7333" spans="1:14" ht="12.95" customHeight="1" x14ac:dyDescent="0.25">
      <c r="A7333" s="60"/>
      <c r="B7333" s="61">
        <v>43203</v>
      </c>
      <c r="C7333" s="47">
        <v>324</v>
      </c>
      <c r="D7333" s="63"/>
      <c r="E7333" s="64" t="s">
        <v>2151</v>
      </c>
      <c r="F7333" s="65" t="s">
        <v>755</v>
      </c>
      <c r="G7333" s="66">
        <v>25</v>
      </c>
      <c r="H7333" s="67">
        <v>140.81378000000001</v>
      </c>
      <c r="I7333" s="216">
        <v>3520.3445019999999</v>
      </c>
      <c r="J7333" s="86">
        <v>31.288799999999998</v>
      </c>
      <c r="K7333" s="129">
        <f>IFERROR(I7333/J7333,0)</f>
        <v>112.51132999667612</v>
      </c>
      <c r="L7333" s="60" t="str">
        <f>IFERROR(VLOOKUP(C7333,Planning!$C$6:$H$705,3,FALSE),"")</f>
        <v>Holler</v>
      </c>
      <c r="M7333" s="60" t="str">
        <f>IFERROR(VLOOKUP(C7333,Planning!$C$6:$H$705,5,FALSE),"")</f>
        <v>BQ-03 Lounge Banquette</v>
      </c>
      <c r="N7333" s="800" t="str">
        <f t="shared" si="242"/>
        <v>abril</v>
      </c>
    </row>
    <row r="7334" spans="1:14" ht="12.95" customHeight="1" x14ac:dyDescent="0.25">
      <c r="A7334" s="60"/>
      <c r="B7334" s="61">
        <v>43196</v>
      </c>
      <c r="C7334" s="47">
        <v>11</v>
      </c>
      <c r="D7334" s="63"/>
      <c r="E7334" s="64" t="s">
        <v>2231</v>
      </c>
      <c r="F7334" s="65" t="s">
        <v>2220</v>
      </c>
      <c r="G7334" s="66">
        <v>-1.95</v>
      </c>
      <c r="H7334" s="67">
        <v>110.493847</v>
      </c>
      <c r="I7334" s="216">
        <v>-215.46300199999999</v>
      </c>
      <c r="J7334" s="86">
        <v>31.288799999999998</v>
      </c>
      <c r="K7334" s="129">
        <f t="shared" ref="K7334:K7377" si="243">IFERROR(I7334/J7334,0)</f>
        <v>-6.8862660760399885</v>
      </c>
      <c r="L7334" s="60" t="str">
        <f>IFERROR(VLOOKUP(C7334,Planning!$C$6:$H$705,3,FALSE),"")</f>
        <v>Ojai Project</v>
      </c>
      <c r="M7334" s="60" t="str">
        <f>IFERROR(VLOOKUP(C7334,Planning!$C$6:$H$705,5,FALSE),"")</f>
        <v>OH-11 King bed</v>
      </c>
      <c r="N7334" s="800" t="str">
        <f t="shared" si="242"/>
        <v>abril</v>
      </c>
    </row>
    <row r="7335" spans="1:14" ht="12.95" customHeight="1" x14ac:dyDescent="0.25">
      <c r="A7335" s="60"/>
      <c r="B7335" s="61">
        <v>43206</v>
      </c>
      <c r="C7335" s="47" t="s">
        <v>821</v>
      </c>
      <c r="D7335" s="63"/>
      <c r="E7335" s="64" t="s">
        <v>2239</v>
      </c>
      <c r="F7335" s="65" t="s">
        <v>2238</v>
      </c>
      <c r="G7335" s="66">
        <v>45</v>
      </c>
      <c r="H7335" s="67">
        <v>3.4</v>
      </c>
      <c r="I7335" s="216">
        <v>153</v>
      </c>
      <c r="J7335" s="86">
        <v>31.288799999999998</v>
      </c>
      <c r="K7335" s="129">
        <f t="shared" si="243"/>
        <v>4.8899286645700704</v>
      </c>
      <c r="L7335" s="60" t="str">
        <f>IFERROR(VLOOKUP(C7335,Planning!$C$6:$H$705,3,FALSE),"")</f>
        <v>Papagayo Four Seasons</v>
      </c>
      <c r="M7335" s="60" t="str">
        <f>IFERROR(VLOOKUP(C7335,Planning!$C$6:$H$705,5,FALSE),"")</f>
        <v>LL-405 Concierge Desk @ Lobby</v>
      </c>
      <c r="N7335" s="800" t="str">
        <f t="shared" si="242"/>
        <v>abril</v>
      </c>
    </row>
    <row r="7336" spans="1:14" ht="12.95" customHeight="1" x14ac:dyDescent="0.25">
      <c r="A7336" s="60"/>
      <c r="B7336" s="61">
        <v>43206</v>
      </c>
      <c r="C7336" s="47">
        <v>15</v>
      </c>
      <c r="D7336" s="63"/>
      <c r="E7336" s="64" t="s">
        <v>2182</v>
      </c>
      <c r="F7336" s="65" t="s">
        <v>2097</v>
      </c>
      <c r="G7336" s="66">
        <v>0.5</v>
      </c>
      <c r="H7336" s="67">
        <v>951.89774899999998</v>
      </c>
      <c r="I7336" s="216">
        <v>475.94887499999999</v>
      </c>
      <c r="J7336" s="86">
        <v>31.288799999999998</v>
      </c>
      <c r="K7336" s="129">
        <f t="shared" si="243"/>
        <v>15.211477429623381</v>
      </c>
      <c r="L7336" s="60" t="str">
        <f>IFERROR(VLOOKUP(C7336,Planning!$C$6:$H$705,3,FALSE),"")</f>
        <v>Shake shack</v>
      </c>
      <c r="M7336" s="60" t="str">
        <f>IFERROR(VLOOKUP(C7336,Planning!$C$6:$H$705,5,FALSE),"")</f>
        <v>F-03 Round top table</v>
      </c>
      <c r="N7336" s="800" t="str">
        <f t="shared" si="242"/>
        <v>abril</v>
      </c>
    </row>
    <row r="7337" spans="1:14" ht="12.95" customHeight="1" x14ac:dyDescent="0.25">
      <c r="A7337" s="60"/>
      <c r="B7337" s="61">
        <v>43206</v>
      </c>
      <c r="C7337" s="47">
        <v>17</v>
      </c>
      <c r="D7337" s="63"/>
      <c r="E7337" s="64" t="s">
        <v>2182</v>
      </c>
      <c r="F7337" s="65" t="s">
        <v>2097</v>
      </c>
      <c r="G7337" s="66">
        <v>-0.5</v>
      </c>
      <c r="H7337" s="67">
        <v>951.89774899999998</v>
      </c>
      <c r="I7337" s="216">
        <v>-475.94887499999999</v>
      </c>
      <c r="J7337" s="86">
        <v>31.288799999999998</v>
      </c>
      <c r="K7337" s="129">
        <f t="shared" si="243"/>
        <v>-15.211477429623381</v>
      </c>
      <c r="L7337" s="60" t="str">
        <f>IFERROR(VLOOKUP(C7337,Planning!$C$6:$H$705,3,FALSE),"")</f>
        <v>Shake shack</v>
      </c>
      <c r="M7337" s="60" t="str">
        <f>IFERROR(VLOOKUP(C7337,Planning!$C$6:$H$705,5,FALSE),"")</f>
        <v>F-05 Rectangular top table</v>
      </c>
      <c r="N7337" s="800" t="str">
        <f t="shared" si="242"/>
        <v>abril</v>
      </c>
    </row>
    <row r="7338" spans="1:14" ht="12.95" customHeight="1" x14ac:dyDescent="0.25">
      <c r="A7338" s="60"/>
      <c r="B7338" s="61">
        <v>43206</v>
      </c>
      <c r="C7338" s="47">
        <v>15</v>
      </c>
      <c r="D7338" s="63"/>
      <c r="E7338" s="64" t="s">
        <v>2173</v>
      </c>
      <c r="F7338" s="65" t="s">
        <v>754</v>
      </c>
      <c r="G7338" s="66">
        <v>1</v>
      </c>
      <c r="H7338" s="67">
        <v>518.00919299999998</v>
      </c>
      <c r="I7338" s="216">
        <v>518.00919299999998</v>
      </c>
      <c r="J7338" s="86">
        <v>31.288799999999998</v>
      </c>
      <c r="K7338" s="129">
        <f t="shared" si="243"/>
        <v>16.555738570990258</v>
      </c>
      <c r="L7338" s="60" t="str">
        <f>IFERROR(VLOOKUP(C7338,Planning!$C$6:$H$705,3,FALSE),"")</f>
        <v>Shake shack</v>
      </c>
      <c r="M7338" s="60" t="str">
        <f>IFERROR(VLOOKUP(C7338,Planning!$C$6:$H$705,5,FALSE),"")</f>
        <v>F-03 Round top table</v>
      </c>
      <c r="N7338" s="800" t="str">
        <f t="shared" si="242"/>
        <v>abril</v>
      </c>
    </row>
    <row r="7339" spans="1:14" ht="12.95" customHeight="1" x14ac:dyDescent="0.25">
      <c r="A7339" s="60"/>
      <c r="B7339" s="61">
        <v>43206</v>
      </c>
      <c r="C7339" s="47">
        <v>59</v>
      </c>
      <c r="D7339" s="63"/>
      <c r="E7339" s="64" t="s">
        <v>2173</v>
      </c>
      <c r="F7339" s="65" t="s">
        <v>754</v>
      </c>
      <c r="G7339" s="66">
        <v>1</v>
      </c>
      <c r="H7339" s="67">
        <v>518.00919299999998</v>
      </c>
      <c r="I7339" s="216">
        <v>518.00919299999998</v>
      </c>
      <c r="J7339" s="86">
        <v>31.288799999999998</v>
      </c>
      <c r="K7339" s="129">
        <f t="shared" si="243"/>
        <v>16.555738570990258</v>
      </c>
      <c r="L7339" s="60" t="str">
        <f>IFERROR(VLOOKUP(C7339,Planning!$C$6:$H$705,3,FALSE),"")</f>
        <v>Proper Cloth</v>
      </c>
      <c r="M7339" s="60" t="str">
        <f>IFERROR(VLOOKUP(C7339,Planning!$C$6:$H$705,5,FALSE),"")</f>
        <v>TA-02 Maderas Parson Table 01 (Small)</v>
      </c>
      <c r="N7339" s="800" t="str">
        <f t="shared" si="242"/>
        <v>abril</v>
      </c>
    </row>
    <row r="7340" spans="1:14" ht="12.95" customHeight="1" x14ac:dyDescent="0.25">
      <c r="A7340" s="60"/>
      <c r="B7340" s="61">
        <v>43206</v>
      </c>
      <c r="C7340" s="47">
        <v>59</v>
      </c>
      <c r="D7340" s="63"/>
      <c r="E7340" s="64" t="s">
        <v>2173</v>
      </c>
      <c r="F7340" s="65" t="s">
        <v>754</v>
      </c>
      <c r="G7340" s="66">
        <v>-1</v>
      </c>
      <c r="H7340" s="67">
        <v>518.00919299999998</v>
      </c>
      <c r="I7340" s="216">
        <v>-518.00919299999998</v>
      </c>
      <c r="J7340" s="86">
        <v>31.288799999999998</v>
      </c>
      <c r="K7340" s="129">
        <f t="shared" si="243"/>
        <v>-16.555738570990258</v>
      </c>
      <c r="L7340" s="60" t="str">
        <f>IFERROR(VLOOKUP(C7340,Planning!$C$6:$H$705,3,FALSE),"")</f>
        <v>Proper Cloth</v>
      </c>
      <c r="M7340" s="60" t="str">
        <f>IFERROR(VLOOKUP(C7340,Planning!$C$6:$H$705,5,FALSE),"")</f>
        <v>TA-02 Maderas Parson Table 01 (Small)</v>
      </c>
      <c r="N7340" s="800" t="str">
        <f t="shared" si="242"/>
        <v>abril</v>
      </c>
    </row>
    <row r="7341" spans="1:14" ht="12.95" customHeight="1" x14ac:dyDescent="0.25">
      <c r="A7341" s="60"/>
      <c r="B7341" s="61">
        <v>43206</v>
      </c>
      <c r="C7341" s="47">
        <v>58</v>
      </c>
      <c r="D7341" s="63"/>
      <c r="E7341" s="64" t="s">
        <v>2173</v>
      </c>
      <c r="F7341" s="65" t="s">
        <v>754</v>
      </c>
      <c r="G7341" s="66">
        <v>-1</v>
      </c>
      <c r="H7341" s="67">
        <v>518.00919299999998</v>
      </c>
      <c r="I7341" s="216">
        <v>-518.00919299999998</v>
      </c>
      <c r="J7341" s="86">
        <v>31.288799999999998</v>
      </c>
      <c r="K7341" s="129">
        <f t="shared" si="243"/>
        <v>-16.555738570990258</v>
      </c>
      <c r="L7341" s="60" t="str">
        <f>IFERROR(VLOOKUP(C7341,Planning!$C$6:$H$705,3,FALSE),"")</f>
        <v>Proper Cloth</v>
      </c>
      <c r="M7341" s="60" t="str">
        <f>IFERROR(VLOOKUP(C7341,Planning!$C$6:$H$705,5,FALSE),"")</f>
        <v>TA-01 Maderas Parson Table 01 (Large)</v>
      </c>
      <c r="N7341" s="800" t="str">
        <f t="shared" si="242"/>
        <v>abril</v>
      </c>
    </row>
    <row r="7342" spans="1:14" ht="12.95" customHeight="1" x14ac:dyDescent="0.25">
      <c r="A7342" s="60"/>
      <c r="B7342" s="61">
        <v>43206</v>
      </c>
      <c r="C7342" s="47">
        <v>11</v>
      </c>
      <c r="D7342" s="63"/>
      <c r="E7342" s="64" t="s">
        <v>2231</v>
      </c>
      <c r="F7342" s="65" t="s">
        <v>2220</v>
      </c>
      <c r="G7342" s="66">
        <v>11.86</v>
      </c>
      <c r="H7342" s="67">
        <v>110.493847</v>
      </c>
      <c r="I7342" s="216">
        <v>1310.4570269999999</v>
      </c>
      <c r="J7342" s="86">
        <v>31.288799999999998</v>
      </c>
      <c r="K7342" s="129">
        <f t="shared" si="243"/>
        <v>41.882623398788063</v>
      </c>
      <c r="L7342" s="60" t="str">
        <f>IFERROR(VLOOKUP(C7342,Planning!$C$6:$H$705,3,FALSE),"")</f>
        <v>Ojai Project</v>
      </c>
      <c r="M7342" s="60" t="str">
        <f>IFERROR(VLOOKUP(C7342,Planning!$C$6:$H$705,5,FALSE),"")</f>
        <v>OH-11 King bed</v>
      </c>
      <c r="N7342" s="800" t="str">
        <f t="shared" si="242"/>
        <v>abril</v>
      </c>
    </row>
    <row r="7343" spans="1:14" ht="12.95" customHeight="1" x14ac:dyDescent="0.25">
      <c r="A7343" s="60"/>
      <c r="B7343" s="61">
        <v>43206</v>
      </c>
      <c r="C7343" s="47">
        <v>59</v>
      </c>
      <c r="D7343" s="63"/>
      <c r="E7343" s="64" t="s">
        <v>2232</v>
      </c>
      <c r="F7343" s="65" t="s">
        <v>2221</v>
      </c>
      <c r="G7343" s="66">
        <v>6.24</v>
      </c>
      <c r="H7343" s="67">
        <v>154.69268199999999</v>
      </c>
      <c r="I7343" s="216">
        <v>965.28233799999998</v>
      </c>
      <c r="J7343" s="86">
        <v>31.288799999999998</v>
      </c>
      <c r="K7343" s="129">
        <f t="shared" si="243"/>
        <v>30.850730548950423</v>
      </c>
      <c r="L7343" s="60" t="str">
        <f>IFERROR(VLOOKUP(C7343,Planning!$C$6:$H$705,3,FALSE),"")</f>
        <v>Proper Cloth</v>
      </c>
      <c r="M7343" s="60" t="str">
        <f>IFERROR(VLOOKUP(C7343,Planning!$C$6:$H$705,5,FALSE),"")</f>
        <v>TA-02 Maderas Parson Table 01 (Small)</v>
      </c>
      <c r="N7343" s="800" t="str">
        <f t="shared" si="242"/>
        <v>abril</v>
      </c>
    </row>
    <row r="7344" spans="1:14" ht="12.95" customHeight="1" x14ac:dyDescent="0.25">
      <c r="A7344" s="60"/>
      <c r="B7344" s="61">
        <v>43206</v>
      </c>
      <c r="C7344" s="47">
        <v>58</v>
      </c>
      <c r="D7344" s="63"/>
      <c r="E7344" s="64" t="s">
        <v>2232</v>
      </c>
      <c r="F7344" s="65" t="s">
        <v>2221</v>
      </c>
      <c r="G7344" s="66">
        <v>31.62</v>
      </c>
      <c r="H7344" s="67">
        <v>154.69268199999999</v>
      </c>
      <c r="I7344" s="216">
        <v>4891.3826179999996</v>
      </c>
      <c r="J7344" s="86">
        <v>31.288799999999998</v>
      </c>
      <c r="K7344" s="129">
        <f t="shared" si="243"/>
        <v>156.33014426887576</v>
      </c>
      <c r="L7344" s="60" t="str">
        <f>IFERROR(VLOOKUP(C7344,Planning!$C$6:$H$705,3,FALSE),"")</f>
        <v>Proper Cloth</v>
      </c>
      <c r="M7344" s="60" t="str">
        <f>IFERROR(VLOOKUP(C7344,Planning!$C$6:$H$705,5,FALSE),"")</f>
        <v>TA-01 Maderas Parson Table 01 (Large)</v>
      </c>
      <c r="N7344" s="800" t="str">
        <f t="shared" si="242"/>
        <v>abril</v>
      </c>
    </row>
    <row r="7345" spans="1:14" ht="12.95" customHeight="1" x14ac:dyDescent="0.25">
      <c r="A7345" s="60"/>
      <c r="B7345" s="61">
        <v>43206</v>
      </c>
      <c r="C7345" s="47">
        <v>58</v>
      </c>
      <c r="D7345" s="63"/>
      <c r="E7345" s="64" t="s">
        <v>2232</v>
      </c>
      <c r="F7345" s="65" t="s">
        <v>2221</v>
      </c>
      <c r="G7345" s="66">
        <v>-28.48</v>
      </c>
      <c r="H7345" s="67">
        <v>154.69268199999999</v>
      </c>
      <c r="I7345" s="216">
        <v>-4405.6475950000004</v>
      </c>
      <c r="J7345" s="86">
        <v>31.288799999999998</v>
      </c>
      <c r="K7345" s="129">
        <f t="shared" si="243"/>
        <v>-140.80589843650125</v>
      </c>
      <c r="L7345" s="60" t="str">
        <f>IFERROR(VLOOKUP(C7345,Planning!$C$6:$H$705,3,FALSE),"")</f>
        <v>Proper Cloth</v>
      </c>
      <c r="M7345" s="60" t="str">
        <f>IFERROR(VLOOKUP(C7345,Planning!$C$6:$H$705,5,FALSE),"")</f>
        <v>TA-01 Maderas Parson Table 01 (Large)</v>
      </c>
      <c r="N7345" s="800" t="str">
        <f t="shared" si="242"/>
        <v>abril</v>
      </c>
    </row>
    <row r="7346" spans="1:14" ht="12.95" customHeight="1" x14ac:dyDescent="0.25">
      <c r="A7346" s="60"/>
      <c r="B7346" s="61">
        <v>43206</v>
      </c>
      <c r="C7346" s="47">
        <v>15</v>
      </c>
      <c r="D7346" s="63"/>
      <c r="E7346" s="64" t="s">
        <v>2151</v>
      </c>
      <c r="F7346" s="65" t="s">
        <v>755</v>
      </c>
      <c r="G7346" s="66">
        <v>5</v>
      </c>
      <c r="H7346" s="67">
        <v>140.81378000000001</v>
      </c>
      <c r="I7346" s="216">
        <v>704.06889999999999</v>
      </c>
      <c r="J7346" s="86">
        <v>31.288799999999998</v>
      </c>
      <c r="K7346" s="129">
        <f t="shared" si="243"/>
        <v>22.502265986551098</v>
      </c>
      <c r="L7346" s="60" t="str">
        <f>IFERROR(VLOOKUP(C7346,Planning!$C$6:$H$705,3,FALSE),"")</f>
        <v>Shake shack</v>
      </c>
      <c r="M7346" s="60" t="str">
        <f>IFERROR(VLOOKUP(C7346,Planning!$C$6:$H$705,5,FALSE),"")</f>
        <v>F-03 Round top table</v>
      </c>
      <c r="N7346" s="800" t="str">
        <f t="shared" si="242"/>
        <v>abril</v>
      </c>
    </row>
    <row r="7347" spans="1:14" ht="12.95" customHeight="1" x14ac:dyDescent="0.25">
      <c r="A7347" s="60"/>
      <c r="B7347" s="61">
        <v>43206</v>
      </c>
      <c r="C7347" s="47">
        <v>17</v>
      </c>
      <c r="D7347" s="63"/>
      <c r="E7347" s="64" t="s">
        <v>2151</v>
      </c>
      <c r="F7347" s="65" t="s">
        <v>755</v>
      </c>
      <c r="G7347" s="66">
        <v>1</v>
      </c>
      <c r="H7347" s="67">
        <v>140.81378000000001</v>
      </c>
      <c r="I7347" s="216">
        <v>140.81378000000001</v>
      </c>
      <c r="J7347" s="86">
        <v>31.288799999999998</v>
      </c>
      <c r="K7347" s="129">
        <f t="shared" si="243"/>
        <v>4.50045319731022</v>
      </c>
      <c r="L7347" s="60" t="str">
        <f>IFERROR(VLOOKUP(C7347,Planning!$C$6:$H$705,3,FALSE),"")</f>
        <v>Shake shack</v>
      </c>
      <c r="M7347" s="60" t="str">
        <f>IFERROR(VLOOKUP(C7347,Planning!$C$6:$H$705,5,FALSE),"")</f>
        <v>F-05 Rectangular top table</v>
      </c>
      <c r="N7347" s="800" t="str">
        <f t="shared" si="242"/>
        <v>abril</v>
      </c>
    </row>
    <row r="7348" spans="1:14" ht="12.95" customHeight="1" x14ac:dyDescent="0.25">
      <c r="A7348" s="60"/>
      <c r="B7348" s="61">
        <v>43206</v>
      </c>
      <c r="C7348" s="47">
        <v>59</v>
      </c>
      <c r="D7348" s="63"/>
      <c r="E7348" s="64" t="s">
        <v>2151</v>
      </c>
      <c r="F7348" s="65" t="s">
        <v>755</v>
      </c>
      <c r="G7348" s="66">
        <v>3</v>
      </c>
      <c r="H7348" s="67">
        <v>140.81378000000001</v>
      </c>
      <c r="I7348" s="216">
        <v>422.44134000000003</v>
      </c>
      <c r="J7348" s="86">
        <v>31.288799999999998</v>
      </c>
      <c r="K7348" s="129">
        <f t="shared" si="243"/>
        <v>13.50135959193066</v>
      </c>
      <c r="L7348" s="60" t="str">
        <f>IFERROR(VLOOKUP(C7348,Planning!$C$6:$H$705,3,FALSE),"")</f>
        <v>Proper Cloth</v>
      </c>
      <c r="M7348" s="60" t="str">
        <f>IFERROR(VLOOKUP(C7348,Planning!$C$6:$H$705,5,FALSE),"")</f>
        <v>TA-02 Maderas Parson Table 01 (Small)</v>
      </c>
      <c r="N7348" s="800" t="str">
        <f t="shared" si="242"/>
        <v>abril</v>
      </c>
    </row>
    <row r="7349" spans="1:14" ht="12.95" customHeight="1" x14ac:dyDescent="0.25">
      <c r="A7349" s="60"/>
      <c r="B7349" s="61">
        <v>43206</v>
      </c>
      <c r="C7349" s="47">
        <v>58</v>
      </c>
      <c r="D7349" s="63"/>
      <c r="E7349" s="64" t="s">
        <v>2151</v>
      </c>
      <c r="F7349" s="65" t="s">
        <v>755</v>
      </c>
      <c r="G7349" s="66">
        <v>15</v>
      </c>
      <c r="H7349" s="67">
        <v>140.81378000000001</v>
      </c>
      <c r="I7349" s="216">
        <v>2112.2067010000001</v>
      </c>
      <c r="J7349" s="86">
        <v>31.288799999999998</v>
      </c>
      <c r="K7349" s="129">
        <f t="shared" si="243"/>
        <v>67.506797991613624</v>
      </c>
      <c r="L7349" s="60" t="str">
        <f>IFERROR(VLOOKUP(C7349,Planning!$C$6:$H$705,3,FALSE),"")</f>
        <v>Proper Cloth</v>
      </c>
      <c r="M7349" s="60" t="str">
        <f>IFERROR(VLOOKUP(C7349,Planning!$C$6:$H$705,5,FALSE),"")</f>
        <v>TA-01 Maderas Parson Table 01 (Large)</v>
      </c>
      <c r="N7349" s="800" t="str">
        <f t="shared" si="242"/>
        <v>abril</v>
      </c>
    </row>
    <row r="7350" spans="1:14" ht="12.95" customHeight="1" x14ac:dyDescent="0.25">
      <c r="A7350" s="60"/>
      <c r="B7350" s="61">
        <v>43206</v>
      </c>
      <c r="C7350" s="47">
        <v>58</v>
      </c>
      <c r="D7350" s="63"/>
      <c r="E7350" s="64" t="s">
        <v>2151</v>
      </c>
      <c r="F7350" s="65" t="s">
        <v>755</v>
      </c>
      <c r="G7350" s="66">
        <v>-3</v>
      </c>
      <c r="H7350" s="67">
        <v>140.81378000000001</v>
      </c>
      <c r="I7350" s="216">
        <v>-422.44134000000003</v>
      </c>
      <c r="J7350" s="86">
        <v>31.288799999999998</v>
      </c>
      <c r="K7350" s="129">
        <f t="shared" si="243"/>
        <v>-13.50135959193066</v>
      </c>
      <c r="L7350" s="60" t="str">
        <f>IFERROR(VLOOKUP(C7350,Planning!$C$6:$H$705,3,FALSE),"")</f>
        <v>Proper Cloth</v>
      </c>
      <c r="M7350" s="60" t="str">
        <f>IFERROR(VLOOKUP(C7350,Planning!$C$6:$H$705,5,FALSE),"")</f>
        <v>TA-01 Maderas Parson Table 01 (Large)</v>
      </c>
      <c r="N7350" s="800" t="str">
        <f t="shared" si="242"/>
        <v>abril</v>
      </c>
    </row>
    <row r="7351" spans="1:14" ht="12.95" customHeight="1" x14ac:dyDescent="0.25">
      <c r="A7351" s="60"/>
      <c r="B7351" s="61">
        <v>43206</v>
      </c>
      <c r="C7351" s="47">
        <v>51</v>
      </c>
      <c r="D7351" s="63"/>
      <c r="E7351" s="64" t="s">
        <v>2151</v>
      </c>
      <c r="F7351" s="65" t="s">
        <v>755</v>
      </c>
      <c r="G7351" s="66">
        <v>-20</v>
      </c>
      <c r="H7351" s="67">
        <v>140.81378000000001</v>
      </c>
      <c r="I7351" s="216">
        <v>-2816.2755999999999</v>
      </c>
      <c r="J7351" s="86">
        <v>31.288799999999998</v>
      </c>
      <c r="K7351" s="129">
        <f t="shared" si="243"/>
        <v>-90.009063946204392</v>
      </c>
      <c r="L7351" s="60" t="str">
        <f>IFERROR(VLOOKUP(C7351,Planning!$C$6:$H$705,3,FALSE),"")</f>
        <v>Davide Berruto/Hayes Valley</v>
      </c>
      <c r="M7351" s="60" t="str">
        <f>IFERROR(VLOOKUP(C7351,Planning!$C$6:$H$705,5,FALSE),"")</f>
        <v>HV-07 Bench console</v>
      </c>
      <c r="N7351" s="800" t="str">
        <f t="shared" si="242"/>
        <v>abril</v>
      </c>
    </row>
    <row r="7352" spans="1:14" ht="12.95" customHeight="1" x14ac:dyDescent="0.25">
      <c r="A7352" s="60"/>
      <c r="B7352" s="61">
        <v>43207</v>
      </c>
      <c r="C7352" s="47">
        <v>324</v>
      </c>
      <c r="D7352" s="63"/>
      <c r="E7352" s="64" t="s">
        <v>2150</v>
      </c>
      <c r="F7352" s="65" t="s">
        <v>54</v>
      </c>
      <c r="G7352" s="66">
        <v>80</v>
      </c>
      <c r="H7352" s="67">
        <v>1.1853260000000001</v>
      </c>
      <c r="I7352" s="216">
        <v>94.826048999999998</v>
      </c>
      <c r="J7352" s="86">
        <v>31.288799999999998</v>
      </c>
      <c r="K7352" s="129">
        <f t="shared" si="243"/>
        <v>3.03067068727468</v>
      </c>
      <c r="L7352" s="60" t="str">
        <f>IFERROR(VLOOKUP(C7352,Planning!$C$6:$H$705,3,FALSE),"")</f>
        <v>Holler</v>
      </c>
      <c r="M7352" s="60" t="str">
        <f>IFERROR(VLOOKUP(C7352,Planning!$C$6:$H$705,5,FALSE),"")</f>
        <v>BQ-03 Lounge Banquette</v>
      </c>
      <c r="N7352" s="800" t="str">
        <f t="shared" si="242"/>
        <v>abril</v>
      </c>
    </row>
    <row r="7353" spans="1:14" ht="12.95" customHeight="1" x14ac:dyDescent="0.25">
      <c r="A7353" s="60"/>
      <c r="B7353" s="61">
        <v>43207</v>
      </c>
      <c r="C7353" s="47">
        <v>521</v>
      </c>
      <c r="D7353" s="63"/>
      <c r="E7353" s="64" t="s">
        <v>2152</v>
      </c>
      <c r="F7353" s="65" t="s">
        <v>348</v>
      </c>
      <c r="G7353" s="66">
        <v>2</v>
      </c>
      <c r="H7353" s="67">
        <v>873.1</v>
      </c>
      <c r="I7353" s="216">
        <v>1746.2</v>
      </c>
      <c r="J7353" s="86">
        <v>31.288799999999998</v>
      </c>
      <c r="K7353" s="129">
        <f t="shared" si="243"/>
        <v>55.809107412236969</v>
      </c>
      <c r="L7353" s="60" t="str">
        <f>IFERROR(VLOOKUP(C7353,Planning!$C$6:$H$705,3,FALSE),"")</f>
        <v>Holler [Bea Apple]</v>
      </c>
      <c r="M7353" s="60" t="str">
        <f>IFERROR(VLOOKUP(C7353,Planning!$C$6:$H$705,5,FALSE),"")</f>
        <v>Lounge chair</v>
      </c>
      <c r="N7353" s="800" t="str">
        <f t="shared" si="242"/>
        <v>abril</v>
      </c>
    </row>
    <row r="7354" spans="1:14" ht="12.95" customHeight="1" x14ac:dyDescent="0.25">
      <c r="A7354" s="60"/>
      <c r="B7354" s="61">
        <v>43207</v>
      </c>
      <c r="C7354" s="47">
        <v>318</v>
      </c>
      <c r="D7354" s="63"/>
      <c r="E7354" s="64" t="s">
        <v>2153</v>
      </c>
      <c r="F7354" s="65" t="s">
        <v>317</v>
      </c>
      <c r="G7354" s="66">
        <v>6</v>
      </c>
      <c r="H7354" s="67">
        <v>598.61879999999996</v>
      </c>
      <c r="I7354" s="216">
        <v>3591.7127999999998</v>
      </c>
      <c r="J7354" s="86">
        <v>31.288799999999998</v>
      </c>
      <c r="K7354" s="129">
        <f t="shared" si="243"/>
        <v>114.7922835008054</v>
      </c>
      <c r="L7354" s="60" t="str">
        <f>IFERROR(VLOOKUP(C7354,Planning!$C$6:$H$705,3,FALSE),"")</f>
        <v>Holler</v>
      </c>
      <c r="M7354" s="60" t="str">
        <f>IFERROR(VLOOKUP(C7354,Planning!$C$6:$H$705,5,FALSE),"")</f>
        <v>BQ-02A Arrival Banquette</v>
      </c>
      <c r="N7354" s="800" t="str">
        <f t="shared" si="242"/>
        <v>abril</v>
      </c>
    </row>
    <row r="7355" spans="1:14" ht="12.95" customHeight="1" x14ac:dyDescent="0.25">
      <c r="A7355" s="60"/>
      <c r="B7355" s="61">
        <v>43207</v>
      </c>
      <c r="C7355" s="47">
        <v>324</v>
      </c>
      <c r="D7355" s="63"/>
      <c r="E7355" s="64" t="s">
        <v>2230</v>
      </c>
      <c r="F7355" s="65" t="s">
        <v>2219</v>
      </c>
      <c r="G7355" s="66">
        <v>24.96</v>
      </c>
      <c r="H7355" s="67">
        <v>198.89447799999999</v>
      </c>
      <c r="I7355" s="216">
        <v>4964.4061760000004</v>
      </c>
      <c r="J7355" s="86">
        <v>31.288799999999998</v>
      </c>
      <c r="K7355" s="129">
        <f t="shared" si="243"/>
        <v>158.6640004090921</v>
      </c>
      <c r="L7355" s="60" t="str">
        <f>IFERROR(VLOOKUP(C7355,Planning!$C$6:$H$705,3,FALSE),"")</f>
        <v>Holler</v>
      </c>
      <c r="M7355" s="60" t="str">
        <f>IFERROR(VLOOKUP(C7355,Planning!$C$6:$H$705,5,FALSE),"")</f>
        <v>BQ-03 Lounge Banquette</v>
      </c>
      <c r="N7355" s="800" t="str">
        <f t="shared" si="242"/>
        <v>abril</v>
      </c>
    </row>
    <row r="7356" spans="1:14" ht="12.95" customHeight="1" x14ac:dyDescent="0.25">
      <c r="A7356" s="60"/>
      <c r="B7356" s="61">
        <v>43208</v>
      </c>
      <c r="C7356" s="47">
        <v>323</v>
      </c>
      <c r="D7356" s="63"/>
      <c r="E7356" s="64" t="s">
        <v>2230</v>
      </c>
      <c r="F7356" s="65" t="s">
        <v>2219</v>
      </c>
      <c r="G7356" s="66">
        <v>-19.489999999999998</v>
      </c>
      <c r="H7356" s="67">
        <v>198.89447799999999</v>
      </c>
      <c r="I7356" s="216">
        <v>-3876.4533799999999</v>
      </c>
      <c r="J7356" s="86">
        <v>31.288799999999998</v>
      </c>
      <c r="K7356" s="129">
        <f t="shared" si="243"/>
        <v>-123.89268300478126</v>
      </c>
      <c r="L7356" s="60" t="str">
        <f>IFERROR(VLOOKUP(C7356,Planning!$C$6:$H$705,3,FALSE),"")</f>
        <v>Holler</v>
      </c>
      <c r="M7356" s="60" t="str">
        <f>IFERROR(VLOOKUP(C7356,Planning!$C$6:$H$705,5,FALSE),"")</f>
        <v>BQ-02B Café Banquette</v>
      </c>
      <c r="N7356" s="800" t="str">
        <f t="shared" si="242"/>
        <v>abril</v>
      </c>
    </row>
    <row r="7357" spans="1:14" ht="12.95" customHeight="1" x14ac:dyDescent="0.25">
      <c r="A7357" s="60"/>
      <c r="B7357" s="61">
        <v>43208</v>
      </c>
      <c r="C7357" s="47">
        <v>317</v>
      </c>
      <c r="D7357" s="63"/>
      <c r="E7357" s="64" t="s">
        <v>2230</v>
      </c>
      <c r="F7357" s="65" t="s">
        <v>2219</v>
      </c>
      <c r="G7357" s="66">
        <v>-11.08</v>
      </c>
      <c r="H7357" s="67">
        <v>198.89447799999999</v>
      </c>
      <c r="I7357" s="216">
        <v>-2203.7508189999999</v>
      </c>
      <c r="J7357" s="86">
        <v>31.288799999999998</v>
      </c>
      <c r="K7357" s="129">
        <f t="shared" si="243"/>
        <v>-70.432577120247501</v>
      </c>
      <c r="L7357" s="60" t="str">
        <f>IFERROR(VLOOKUP(C7357,Planning!$C$6:$H$705,3,FALSE),"")</f>
        <v>Holler</v>
      </c>
      <c r="M7357" s="60" t="str">
        <f>IFERROR(VLOOKUP(C7357,Planning!$C$6:$H$705,5,FALSE),"")</f>
        <v xml:space="preserve">BQ-01 Work Banquette </v>
      </c>
      <c r="N7357" s="800" t="str">
        <f t="shared" si="242"/>
        <v>abril</v>
      </c>
    </row>
    <row r="7358" spans="1:14" ht="12.95" customHeight="1" x14ac:dyDescent="0.25">
      <c r="A7358" s="60"/>
      <c r="B7358" s="61">
        <v>43208</v>
      </c>
      <c r="C7358" s="47">
        <v>323</v>
      </c>
      <c r="D7358" s="63"/>
      <c r="E7358" s="64" t="s">
        <v>2230</v>
      </c>
      <c r="F7358" s="65" t="s">
        <v>2219</v>
      </c>
      <c r="G7358" s="66">
        <v>29.23</v>
      </c>
      <c r="H7358" s="67">
        <v>198.89447799999999</v>
      </c>
      <c r="I7358" s="216">
        <v>5813.685598</v>
      </c>
      <c r="J7358" s="86">
        <v>31.288799999999998</v>
      </c>
      <c r="K7358" s="129">
        <f t="shared" si="243"/>
        <v>185.80724086574111</v>
      </c>
      <c r="L7358" s="60" t="str">
        <f>IFERROR(VLOOKUP(C7358,Planning!$C$6:$H$705,3,FALSE),"")</f>
        <v>Holler</v>
      </c>
      <c r="M7358" s="60" t="str">
        <f>IFERROR(VLOOKUP(C7358,Planning!$C$6:$H$705,5,FALSE),"")</f>
        <v>BQ-02B Café Banquette</v>
      </c>
      <c r="N7358" s="800" t="str">
        <f t="shared" si="242"/>
        <v>abril</v>
      </c>
    </row>
    <row r="7359" spans="1:14" ht="12.95" customHeight="1" x14ac:dyDescent="0.25">
      <c r="A7359" s="60"/>
      <c r="B7359" s="61">
        <v>43208</v>
      </c>
      <c r="C7359" s="47">
        <v>318</v>
      </c>
      <c r="D7359" s="63"/>
      <c r="E7359" s="64" t="s">
        <v>2230</v>
      </c>
      <c r="F7359" s="65" t="s">
        <v>2219</v>
      </c>
      <c r="G7359" s="66">
        <v>-4.07</v>
      </c>
      <c r="H7359" s="67">
        <v>198.89447799999999</v>
      </c>
      <c r="I7359" s="216">
        <v>-809.50052600000004</v>
      </c>
      <c r="J7359" s="86">
        <v>31.288799999999998</v>
      </c>
      <c r="K7359" s="129">
        <f t="shared" si="243"/>
        <v>-25.871894288051958</v>
      </c>
      <c r="L7359" s="60" t="str">
        <f>IFERROR(VLOOKUP(C7359,Planning!$C$6:$H$705,3,FALSE),"")</f>
        <v>Holler</v>
      </c>
      <c r="M7359" s="60" t="str">
        <f>IFERROR(VLOOKUP(C7359,Planning!$C$6:$H$705,5,FALSE),"")</f>
        <v>BQ-02A Arrival Banquette</v>
      </c>
      <c r="N7359" s="800" t="str">
        <f t="shared" si="242"/>
        <v>abril</v>
      </c>
    </row>
    <row r="7360" spans="1:14" ht="12.95" customHeight="1" x14ac:dyDescent="0.25">
      <c r="A7360" s="60"/>
      <c r="B7360" s="61">
        <v>43208</v>
      </c>
      <c r="C7360" s="47">
        <v>318</v>
      </c>
      <c r="D7360" s="63"/>
      <c r="E7360" s="64" t="s">
        <v>2230</v>
      </c>
      <c r="F7360" s="65" t="s">
        <v>2219</v>
      </c>
      <c r="G7360" s="66">
        <v>36.29</v>
      </c>
      <c r="H7360" s="67">
        <v>198.89447799999999</v>
      </c>
      <c r="I7360" s="216">
        <v>7217.8806139999997</v>
      </c>
      <c r="J7360" s="86">
        <v>31.288799999999998</v>
      </c>
      <c r="K7360" s="129">
        <f t="shared" si="243"/>
        <v>230.6857602081256</v>
      </c>
      <c r="L7360" s="60" t="str">
        <f>IFERROR(VLOOKUP(C7360,Planning!$C$6:$H$705,3,FALSE),"")</f>
        <v>Holler</v>
      </c>
      <c r="M7360" s="60" t="str">
        <f>IFERROR(VLOOKUP(C7360,Planning!$C$6:$H$705,5,FALSE),"")</f>
        <v>BQ-02A Arrival Banquette</v>
      </c>
      <c r="N7360" s="800" t="str">
        <f t="shared" si="242"/>
        <v>abril</v>
      </c>
    </row>
    <row r="7361" spans="1:14" ht="12.95" customHeight="1" x14ac:dyDescent="0.25">
      <c r="A7361" s="60"/>
      <c r="B7361" s="61">
        <v>43208</v>
      </c>
      <c r="C7361" s="47">
        <v>318</v>
      </c>
      <c r="D7361" s="63"/>
      <c r="E7361" s="64" t="s">
        <v>2151</v>
      </c>
      <c r="F7361" s="65" t="s">
        <v>755</v>
      </c>
      <c r="G7361" s="66">
        <v>-6</v>
      </c>
      <c r="H7361" s="67">
        <v>140.81378000000001</v>
      </c>
      <c r="I7361" s="216">
        <v>-844.88268000000005</v>
      </c>
      <c r="J7361" s="86">
        <v>31.288799999999998</v>
      </c>
      <c r="K7361" s="129">
        <f t="shared" si="243"/>
        <v>-27.00271918386132</v>
      </c>
      <c r="L7361" s="60" t="str">
        <f>IFERROR(VLOOKUP(C7361,Planning!$C$6:$H$705,3,FALSE),"")</f>
        <v>Holler</v>
      </c>
      <c r="M7361" s="60" t="str">
        <f>IFERROR(VLOOKUP(C7361,Planning!$C$6:$H$705,5,FALSE),"")</f>
        <v>BQ-02A Arrival Banquette</v>
      </c>
      <c r="N7361" s="800" t="str">
        <f t="shared" si="242"/>
        <v>abril</v>
      </c>
    </row>
    <row r="7362" spans="1:14" ht="12.95" customHeight="1" x14ac:dyDescent="0.25">
      <c r="A7362" s="60"/>
      <c r="B7362" s="61">
        <v>43208</v>
      </c>
      <c r="C7362" s="47">
        <v>317</v>
      </c>
      <c r="D7362" s="63"/>
      <c r="E7362" s="64" t="s">
        <v>2151</v>
      </c>
      <c r="F7362" s="65" t="s">
        <v>755</v>
      </c>
      <c r="G7362" s="66">
        <v>-15</v>
      </c>
      <c r="H7362" s="67">
        <v>140.81378000000001</v>
      </c>
      <c r="I7362" s="216">
        <v>-2112.2067000000002</v>
      </c>
      <c r="J7362" s="86">
        <v>31.288799999999998</v>
      </c>
      <c r="K7362" s="129">
        <f t="shared" si="243"/>
        <v>-67.506797959653298</v>
      </c>
      <c r="L7362" s="60" t="str">
        <f>IFERROR(VLOOKUP(C7362,Planning!$C$6:$H$705,3,FALSE),"")</f>
        <v>Holler</v>
      </c>
      <c r="M7362" s="60" t="str">
        <f>IFERROR(VLOOKUP(C7362,Planning!$C$6:$H$705,5,FALSE),"")</f>
        <v xml:space="preserve">BQ-01 Work Banquette </v>
      </c>
      <c r="N7362" s="800" t="str">
        <f t="shared" si="242"/>
        <v>abril</v>
      </c>
    </row>
    <row r="7363" spans="1:14" ht="12.95" customHeight="1" x14ac:dyDescent="0.25">
      <c r="A7363" s="60"/>
      <c r="B7363" s="61">
        <v>43208</v>
      </c>
      <c r="C7363" s="47">
        <v>323</v>
      </c>
      <c r="D7363" s="63"/>
      <c r="E7363" s="64" t="s">
        <v>2151</v>
      </c>
      <c r="F7363" s="65" t="s">
        <v>755</v>
      </c>
      <c r="G7363" s="66">
        <v>-1</v>
      </c>
      <c r="H7363" s="67">
        <v>140.81378000000001</v>
      </c>
      <c r="I7363" s="216">
        <v>-140.81378000000001</v>
      </c>
      <c r="J7363" s="86">
        <v>31.288799999999998</v>
      </c>
      <c r="K7363" s="129">
        <f t="shared" si="243"/>
        <v>-4.50045319731022</v>
      </c>
      <c r="L7363" s="60" t="str">
        <f>IFERROR(VLOOKUP(C7363,Planning!$C$6:$H$705,3,FALSE),"")</f>
        <v>Holler</v>
      </c>
      <c r="M7363" s="60" t="str">
        <f>IFERROR(VLOOKUP(C7363,Planning!$C$6:$H$705,5,FALSE),"")</f>
        <v>BQ-02B Café Banquette</v>
      </c>
      <c r="N7363" s="800" t="str">
        <f t="shared" si="242"/>
        <v>abril</v>
      </c>
    </row>
    <row r="7364" spans="1:14" ht="12.95" customHeight="1" x14ac:dyDescent="0.25">
      <c r="A7364" s="60"/>
      <c r="B7364" s="61">
        <v>43208</v>
      </c>
      <c r="C7364" s="47">
        <v>323</v>
      </c>
      <c r="D7364" s="63"/>
      <c r="E7364" s="64" t="s">
        <v>2152</v>
      </c>
      <c r="F7364" s="65" t="s">
        <v>348</v>
      </c>
      <c r="G7364" s="66">
        <v>-1</v>
      </c>
      <c r="H7364" s="67">
        <v>873.1</v>
      </c>
      <c r="I7364" s="216">
        <v>-873.1</v>
      </c>
      <c r="J7364" s="86">
        <v>31.288799999999998</v>
      </c>
      <c r="K7364" s="129">
        <f t="shared" si="243"/>
        <v>-27.904553706118485</v>
      </c>
      <c r="L7364" s="60" t="str">
        <f>IFERROR(VLOOKUP(C7364,Planning!$C$6:$H$705,3,FALSE),"")</f>
        <v>Holler</v>
      </c>
      <c r="M7364" s="60" t="str">
        <f>IFERROR(VLOOKUP(C7364,Planning!$C$6:$H$705,5,FALSE),"")</f>
        <v>BQ-02B Café Banquette</v>
      </c>
      <c r="N7364" s="800" t="str">
        <f t="shared" si="242"/>
        <v>abril</v>
      </c>
    </row>
    <row r="7365" spans="1:14" ht="12.95" customHeight="1" x14ac:dyDescent="0.25">
      <c r="A7365" s="60"/>
      <c r="B7365" s="61">
        <v>43209</v>
      </c>
      <c r="C7365" s="47">
        <v>324</v>
      </c>
      <c r="D7365" s="63"/>
      <c r="E7365" s="64" t="s">
        <v>2230</v>
      </c>
      <c r="F7365" s="65" t="s">
        <v>2219</v>
      </c>
      <c r="G7365" s="66">
        <v>8.84</v>
      </c>
      <c r="H7365" s="67">
        <v>198.89447799999999</v>
      </c>
      <c r="I7365" s="216">
        <v>1758.227187</v>
      </c>
      <c r="J7365" s="86">
        <v>31.288799999999998</v>
      </c>
      <c r="K7365" s="129">
        <f t="shared" si="243"/>
        <v>56.193500134233339</v>
      </c>
      <c r="L7365" s="60" t="str">
        <f>IFERROR(VLOOKUP(C7365,Planning!$C$6:$H$705,3,FALSE),"")</f>
        <v>Holler</v>
      </c>
      <c r="M7365" s="60" t="str">
        <f>IFERROR(VLOOKUP(C7365,Planning!$C$6:$H$705,5,FALSE),"")</f>
        <v>BQ-03 Lounge Banquette</v>
      </c>
      <c r="N7365" s="800" t="str">
        <f t="shared" si="242"/>
        <v>abril</v>
      </c>
    </row>
    <row r="7366" spans="1:14" ht="12.95" customHeight="1" x14ac:dyDescent="0.25">
      <c r="A7366" s="60"/>
      <c r="B7366" s="61">
        <v>43209</v>
      </c>
      <c r="C7366" s="47">
        <v>318</v>
      </c>
      <c r="D7366" s="63"/>
      <c r="E7366" s="64" t="s">
        <v>2230</v>
      </c>
      <c r="F7366" s="65" t="s">
        <v>2219</v>
      </c>
      <c r="G7366" s="66">
        <v>-5.86</v>
      </c>
      <c r="H7366" s="67">
        <v>198.89447799999999</v>
      </c>
      <c r="I7366" s="216">
        <v>-1165.5216419999999</v>
      </c>
      <c r="J7366" s="86">
        <v>31.288799999999998</v>
      </c>
      <c r="K7366" s="129">
        <f t="shared" si="243"/>
        <v>-37.250442394722711</v>
      </c>
      <c r="L7366" s="60" t="str">
        <f>IFERROR(VLOOKUP(C7366,Planning!$C$6:$H$705,3,FALSE),"")</f>
        <v>Holler</v>
      </c>
      <c r="M7366" s="60" t="str">
        <f>IFERROR(VLOOKUP(C7366,Planning!$C$6:$H$705,5,FALSE),"")</f>
        <v>BQ-02A Arrival Banquette</v>
      </c>
      <c r="N7366" s="800" t="str">
        <f t="shared" si="242"/>
        <v>abril</v>
      </c>
    </row>
    <row r="7367" spans="1:14" ht="12.95" customHeight="1" x14ac:dyDescent="0.25">
      <c r="A7367" s="60"/>
      <c r="B7367" s="61">
        <v>43209</v>
      </c>
      <c r="C7367" s="47">
        <v>324</v>
      </c>
      <c r="D7367" s="63"/>
      <c r="E7367" s="64" t="s">
        <v>2230</v>
      </c>
      <c r="F7367" s="65" t="s">
        <v>2219</v>
      </c>
      <c r="G7367" s="66">
        <v>-10.44</v>
      </c>
      <c r="H7367" s="67">
        <v>198.89447799999999</v>
      </c>
      <c r="I7367" s="216">
        <v>-2076.4583520000001</v>
      </c>
      <c r="J7367" s="86">
        <v>31.288799999999998</v>
      </c>
      <c r="K7367" s="129">
        <f t="shared" si="243"/>
        <v>-66.364269387128942</v>
      </c>
      <c r="L7367" s="60" t="str">
        <f>IFERROR(VLOOKUP(C7367,Planning!$C$6:$H$705,3,FALSE),"")</f>
        <v>Holler</v>
      </c>
      <c r="M7367" s="60" t="str">
        <f>IFERROR(VLOOKUP(C7367,Planning!$C$6:$H$705,5,FALSE),"")</f>
        <v>BQ-03 Lounge Banquette</v>
      </c>
      <c r="N7367" s="800" t="str">
        <f t="shared" si="242"/>
        <v>abril</v>
      </c>
    </row>
    <row r="7368" spans="1:14" ht="12.95" customHeight="1" x14ac:dyDescent="0.25">
      <c r="A7368" s="60"/>
      <c r="B7368" s="61">
        <v>43209</v>
      </c>
      <c r="C7368" s="47">
        <v>95</v>
      </c>
      <c r="D7368" s="63"/>
      <c r="E7368" s="64" t="s">
        <v>2240</v>
      </c>
      <c r="F7368" s="65" t="s">
        <v>48</v>
      </c>
      <c r="G7368" s="66">
        <v>1</v>
      </c>
      <c r="H7368" s="67">
        <v>845.7</v>
      </c>
      <c r="I7368" s="216">
        <v>845.7</v>
      </c>
      <c r="J7368" s="86">
        <v>31.288799999999998</v>
      </c>
      <c r="K7368" s="129">
        <f t="shared" si="243"/>
        <v>27.028840991025547</v>
      </c>
      <c r="L7368" s="60" t="str">
        <f>IFERROR(VLOOKUP(C7368,Planning!$C$6:$H$705,3,FALSE),"")</f>
        <v>Maderas Collective</v>
      </c>
      <c r="M7368" s="60" t="str">
        <f>IFERROR(VLOOKUP(C7368,Planning!$C$6:$H$705,5,FALSE),"")</f>
        <v>Reposicion esponjas Javier Guevara</v>
      </c>
      <c r="N7368" s="800" t="str">
        <f t="shared" si="242"/>
        <v>abril</v>
      </c>
    </row>
    <row r="7369" spans="1:14" ht="12.95" customHeight="1" x14ac:dyDescent="0.25">
      <c r="A7369" s="60"/>
      <c r="B7369" s="61">
        <v>43209</v>
      </c>
      <c r="C7369" s="47">
        <v>324</v>
      </c>
      <c r="D7369" s="63"/>
      <c r="E7369" s="64" t="s">
        <v>2151</v>
      </c>
      <c r="F7369" s="65" t="s">
        <v>755</v>
      </c>
      <c r="G7369" s="66">
        <v>-25</v>
      </c>
      <c r="H7369" s="67">
        <v>140.81378000000001</v>
      </c>
      <c r="I7369" s="216">
        <v>-3520.3445000000002</v>
      </c>
      <c r="J7369" s="86">
        <v>31.288799999999998</v>
      </c>
      <c r="K7369" s="129">
        <f t="shared" si="243"/>
        <v>-112.5113299327555</v>
      </c>
      <c r="L7369" s="60" t="str">
        <f>IFERROR(VLOOKUP(C7369,Planning!$C$6:$H$705,3,FALSE),"")</f>
        <v>Holler</v>
      </c>
      <c r="M7369" s="60" t="str">
        <f>IFERROR(VLOOKUP(C7369,Planning!$C$6:$H$705,5,FALSE),"")</f>
        <v>BQ-03 Lounge Banquette</v>
      </c>
      <c r="N7369" s="800" t="str">
        <f t="shared" si="242"/>
        <v>abril</v>
      </c>
    </row>
    <row r="7370" spans="1:14" ht="12.95" customHeight="1" x14ac:dyDescent="0.25">
      <c r="A7370" s="60"/>
      <c r="B7370" s="61">
        <v>43209</v>
      </c>
      <c r="C7370" s="47">
        <v>318</v>
      </c>
      <c r="D7370" s="63"/>
      <c r="E7370" s="64" t="s">
        <v>2151</v>
      </c>
      <c r="F7370" s="65" t="s">
        <v>755</v>
      </c>
      <c r="G7370" s="66">
        <v>-2</v>
      </c>
      <c r="H7370" s="67">
        <v>140.81378000000001</v>
      </c>
      <c r="I7370" s="216">
        <v>-281.62756000000002</v>
      </c>
      <c r="J7370" s="86">
        <v>31.288799999999998</v>
      </c>
      <c r="K7370" s="129">
        <f t="shared" si="243"/>
        <v>-9.00090639462044</v>
      </c>
      <c r="L7370" s="60" t="str">
        <f>IFERROR(VLOOKUP(C7370,Planning!$C$6:$H$705,3,FALSE),"")</f>
        <v>Holler</v>
      </c>
      <c r="M7370" s="60" t="str">
        <f>IFERROR(VLOOKUP(C7370,Planning!$C$6:$H$705,5,FALSE),"")</f>
        <v>BQ-02A Arrival Banquette</v>
      </c>
      <c r="N7370" s="800" t="str">
        <f t="shared" si="242"/>
        <v>abril</v>
      </c>
    </row>
    <row r="7371" spans="1:14" ht="12.95" customHeight="1" x14ac:dyDescent="0.25">
      <c r="A7371" s="60"/>
      <c r="B7371" s="61">
        <v>43209</v>
      </c>
      <c r="C7371" s="47">
        <v>324</v>
      </c>
      <c r="D7371" s="63"/>
      <c r="E7371" s="64" t="s">
        <v>2151</v>
      </c>
      <c r="F7371" s="65" t="s">
        <v>755</v>
      </c>
      <c r="G7371" s="66">
        <v>3</v>
      </c>
      <c r="H7371" s="67">
        <v>140.81378000000001</v>
      </c>
      <c r="I7371" s="216">
        <v>422.44134000000003</v>
      </c>
      <c r="J7371" s="86">
        <v>31.288799999999998</v>
      </c>
      <c r="K7371" s="129">
        <f t="shared" si="243"/>
        <v>13.50135959193066</v>
      </c>
      <c r="L7371" s="60" t="str">
        <f>IFERROR(VLOOKUP(C7371,Planning!$C$6:$H$705,3,FALSE),"")</f>
        <v>Holler</v>
      </c>
      <c r="M7371" s="60" t="str">
        <f>IFERROR(VLOOKUP(C7371,Planning!$C$6:$H$705,5,FALSE),"")</f>
        <v>BQ-03 Lounge Banquette</v>
      </c>
      <c r="N7371" s="800" t="str">
        <f t="shared" si="242"/>
        <v>abril</v>
      </c>
    </row>
    <row r="7372" spans="1:14" ht="12.95" customHeight="1" x14ac:dyDescent="0.25">
      <c r="A7372" s="60"/>
      <c r="B7372" s="61">
        <v>43209</v>
      </c>
      <c r="C7372" s="47">
        <v>78</v>
      </c>
      <c r="D7372" s="63"/>
      <c r="E7372" s="64" t="s">
        <v>2172</v>
      </c>
      <c r="F7372" s="65" t="s">
        <v>39</v>
      </c>
      <c r="G7372" s="66">
        <v>20</v>
      </c>
      <c r="H7372" s="67">
        <v>0.76829800000000004</v>
      </c>
      <c r="I7372" s="216">
        <v>15.365959</v>
      </c>
      <c r="J7372" s="86">
        <v>31.288799999999998</v>
      </c>
      <c r="K7372" s="129">
        <f t="shared" si="243"/>
        <v>0.4911009370765258</v>
      </c>
      <c r="L7372" s="60" t="str">
        <f>IFERROR(VLOOKUP(C7372,Planning!$C$6:$H$705,3,FALSE),"")</f>
        <v>Industrious Maderas</v>
      </c>
      <c r="M7372" s="60" t="str">
        <f>IFERROR(VLOOKUP(C7372,Planning!$C$6:$H$705,5,FALSE),"")</f>
        <v>Sofa en CM</v>
      </c>
      <c r="N7372" s="800" t="str">
        <f t="shared" si="242"/>
        <v>abril</v>
      </c>
    </row>
    <row r="7373" spans="1:14" ht="12.95" customHeight="1" x14ac:dyDescent="0.25">
      <c r="A7373" s="60"/>
      <c r="B7373" s="61">
        <v>43209</v>
      </c>
      <c r="C7373" s="47">
        <v>25</v>
      </c>
      <c r="D7373" s="63"/>
      <c r="E7373" s="64" t="s">
        <v>2241</v>
      </c>
      <c r="F7373" s="65" t="s">
        <v>396</v>
      </c>
      <c r="G7373" s="66">
        <v>1</v>
      </c>
      <c r="H7373" s="67">
        <v>587.80999999999995</v>
      </c>
      <c r="I7373" s="216">
        <v>587.80999999999995</v>
      </c>
      <c r="J7373" s="86">
        <v>31.288799999999998</v>
      </c>
      <c r="K7373" s="129">
        <f t="shared" si="243"/>
        <v>18.786594564189102</v>
      </c>
      <c r="L7373" s="60" t="str">
        <f>IFERROR(VLOOKUP(C7373,Planning!$C$6:$H$705,3,FALSE),"")</f>
        <v>Shake shack</v>
      </c>
      <c r="M7373" s="60" t="str">
        <f>IFERROR(VLOOKUP(C7373,Planning!$C$6:$H$705,5,FALSE),"")</f>
        <v>F-14 Booths</v>
      </c>
      <c r="N7373" s="800" t="str">
        <f t="shared" si="242"/>
        <v>abril</v>
      </c>
    </row>
    <row r="7374" spans="1:14" ht="12.95" customHeight="1" x14ac:dyDescent="0.25">
      <c r="A7374" s="60"/>
      <c r="B7374" s="61">
        <v>43209</v>
      </c>
      <c r="C7374" s="47">
        <v>521</v>
      </c>
      <c r="D7374" s="63"/>
      <c r="E7374" s="64" t="s">
        <v>2152</v>
      </c>
      <c r="F7374" s="65" t="s">
        <v>348</v>
      </c>
      <c r="G7374" s="66">
        <v>-0.5</v>
      </c>
      <c r="H7374" s="67">
        <v>873.1</v>
      </c>
      <c r="I7374" s="216">
        <v>-436.55</v>
      </c>
      <c r="J7374" s="86">
        <v>31.288799999999998</v>
      </c>
      <c r="K7374" s="129">
        <f t="shared" si="243"/>
        <v>-13.952276853059242</v>
      </c>
      <c r="L7374" s="60" t="str">
        <f>IFERROR(VLOOKUP(C7374,Planning!$C$6:$H$705,3,FALSE),"")</f>
        <v>Holler [Bea Apple]</v>
      </c>
      <c r="M7374" s="60" t="str">
        <f>IFERROR(VLOOKUP(C7374,Planning!$C$6:$H$705,5,FALSE),"")</f>
        <v>Lounge chair</v>
      </c>
      <c r="N7374" s="800" t="str">
        <f t="shared" si="242"/>
        <v>abril</v>
      </c>
    </row>
    <row r="7375" spans="1:14" ht="12.95" customHeight="1" x14ac:dyDescent="0.25">
      <c r="A7375" s="60"/>
      <c r="B7375" s="61">
        <v>43209</v>
      </c>
      <c r="C7375" s="47">
        <v>318</v>
      </c>
      <c r="D7375" s="63"/>
      <c r="E7375" s="64" t="s">
        <v>2152</v>
      </c>
      <c r="F7375" s="65" t="s">
        <v>348</v>
      </c>
      <c r="G7375" s="66">
        <v>-2</v>
      </c>
      <c r="H7375" s="67">
        <v>873.1</v>
      </c>
      <c r="I7375" s="216">
        <v>-1746.2</v>
      </c>
      <c r="J7375" s="86">
        <v>31.288799999999998</v>
      </c>
      <c r="K7375" s="129">
        <f t="shared" si="243"/>
        <v>-55.809107412236969</v>
      </c>
      <c r="L7375" s="60" t="str">
        <f>IFERROR(VLOOKUP(C7375,Planning!$C$6:$H$705,3,FALSE),"")</f>
        <v>Holler</v>
      </c>
      <c r="M7375" s="60" t="str">
        <f>IFERROR(VLOOKUP(C7375,Planning!$C$6:$H$705,5,FALSE),"")</f>
        <v>BQ-02A Arrival Banquette</v>
      </c>
      <c r="N7375" s="800" t="str">
        <f t="shared" si="242"/>
        <v>abril</v>
      </c>
    </row>
    <row r="7376" spans="1:14" ht="12.95" customHeight="1" x14ac:dyDescent="0.25">
      <c r="A7376" s="60"/>
      <c r="B7376" s="61">
        <v>43209</v>
      </c>
      <c r="C7376" s="47">
        <v>324</v>
      </c>
      <c r="D7376" s="63"/>
      <c r="E7376" s="64" t="s">
        <v>2152</v>
      </c>
      <c r="F7376" s="65" t="s">
        <v>348</v>
      </c>
      <c r="G7376" s="66">
        <v>3</v>
      </c>
      <c r="H7376" s="67">
        <v>873.1</v>
      </c>
      <c r="I7376" s="216">
        <v>2619.3000000000002</v>
      </c>
      <c r="J7376" s="86">
        <v>31.288799999999998</v>
      </c>
      <c r="K7376" s="129">
        <f t="shared" si="243"/>
        <v>83.713661118355461</v>
      </c>
      <c r="L7376" s="60" t="str">
        <f>IFERROR(VLOOKUP(C7376,Planning!$C$6:$H$705,3,FALSE),"")</f>
        <v>Holler</v>
      </c>
      <c r="M7376" s="60" t="str">
        <f>IFERROR(VLOOKUP(C7376,Planning!$C$6:$H$705,5,FALSE),"")</f>
        <v>BQ-03 Lounge Banquette</v>
      </c>
      <c r="N7376" s="800" t="str">
        <f t="shared" si="242"/>
        <v>abril</v>
      </c>
    </row>
    <row r="7377" spans="1:14" ht="12.95" customHeight="1" x14ac:dyDescent="0.25">
      <c r="A7377" s="60"/>
      <c r="B7377" s="61">
        <v>43209</v>
      </c>
      <c r="C7377" s="47">
        <v>25</v>
      </c>
      <c r="D7377" s="63"/>
      <c r="E7377" s="64" t="s">
        <v>2152</v>
      </c>
      <c r="F7377" s="65" t="s">
        <v>348</v>
      </c>
      <c r="G7377" s="66">
        <v>7</v>
      </c>
      <c r="H7377" s="67">
        <v>873.1</v>
      </c>
      <c r="I7377" s="216">
        <v>6111.7</v>
      </c>
      <c r="J7377" s="86">
        <v>31.288799999999998</v>
      </c>
      <c r="K7377" s="129">
        <f t="shared" si="243"/>
        <v>195.33187594282938</v>
      </c>
      <c r="L7377" s="60" t="str">
        <f>IFERROR(VLOOKUP(C7377,Planning!$C$6:$H$705,3,FALSE),"")</f>
        <v>Shake shack</v>
      </c>
      <c r="M7377" s="60" t="str">
        <f>IFERROR(VLOOKUP(C7377,Planning!$C$6:$H$705,5,FALSE),"")</f>
        <v>F-14 Booths</v>
      </c>
      <c r="N7377" s="800" t="str">
        <f t="shared" ref="N7377:N7389" si="244">TEXT(B7377,"Mmmm")</f>
        <v>abril</v>
      </c>
    </row>
    <row r="7378" spans="1:14" ht="12.95" customHeight="1" x14ac:dyDescent="0.25">
      <c r="A7378" s="60"/>
      <c r="B7378" s="61">
        <v>43209</v>
      </c>
      <c r="C7378" s="47">
        <v>25</v>
      </c>
      <c r="D7378" s="63"/>
      <c r="E7378" s="64" t="s">
        <v>2146</v>
      </c>
      <c r="F7378" s="65" t="s">
        <v>352</v>
      </c>
      <c r="G7378" s="66">
        <v>36</v>
      </c>
      <c r="H7378" s="67">
        <v>2.2835860000000001</v>
      </c>
      <c r="I7378" s="216">
        <v>82.209098999999995</v>
      </c>
      <c r="J7378" s="86">
        <v>31.288799999999998</v>
      </c>
      <c r="K7378" s="129">
        <f t="shared" ref="K7378:K7389" si="245">IFERROR(I7378/J7378,0)</f>
        <v>2.6274289522129326</v>
      </c>
      <c r="L7378" s="60" t="str">
        <f>IFERROR(VLOOKUP(C7378,Planning!$C$6:$H$705,3,FALSE),"")</f>
        <v>Shake shack</v>
      </c>
      <c r="M7378" s="60" t="str">
        <f>IFERROR(VLOOKUP(C7378,Planning!$C$6:$H$705,5,FALSE),"")</f>
        <v>F-14 Booths</v>
      </c>
      <c r="N7378" s="800" t="str">
        <f t="shared" si="244"/>
        <v>abril</v>
      </c>
    </row>
    <row r="7379" spans="1:14" ht="12.95" customHeight="1" x14ac:dyDescent="0.25">
      <c r="A7379" s="60"/>
      <c r="B7379" s="61">
        <v>43209</v>
      </c>
      <c r="C7379" s="47">
        <v>25</v>
      </c>
      <c r="D7379" s="63"/>
      <c r="E7379" s="64" t="s">
        <v>2179</v>
      </c>
      <c r="F7379" s="65" t="s">
        <v>124</v>
      </c>
      <c r="G7379" s="66">
        <v>60</v>
      </c>
      <c r="H7379" s="67">
        <v>0.14652999999999999</v>
      </c>
      <c r="I7379" s="216">
        <v>8.7918009999999995</v>
      </c>
      <c r="J7379" s="86">
        <v>31.288799999999998</v>
      </c>
      <c r="K7379" s="129">
        <f t="shared" si="245"/>
        <v>0.28098875636010329</v>
      </c>
      <c r="L7379" s="60" t="str">
        <f>IFERROR(VLOOKUP(C7379,Planning!$C$6:$H$705,3,FALSE),"")</f>
        <v>Shake shack</v>
      </c>
      <c r="M7379" s="60" t="str">
        <f>IFERROR(VLOOKUP(C7379,Planning!$C$6:$H$705,5,FALSE),"")</f>
        <v>F-14 Booths</v>
      </c>
      <c r="N7379" s="800" t="str">
        <f t="shared" si="244"/>
        <v>abril</v>
      </c>
    </row>
    <row r="7380" spans="1:14" ht="12.95" customHeight="1" x14ac:dyDescent="0.25">
      <c r="A7380" s="60"/>
      <c r="B7380" s="61">
        <v>43209</v>
      </c>
      <c r="C7380" s="47">
        <v>78</v>
      </c>
      <c r="D7380" s="63"/>
      <c r="E7380" s="64" t="s">
        <v>2148</v>
      </c>
      <c r="F7380" s="65" t="s">
        <v>112</v>
      </c>
      <c r="G7380" s="66">
        <v>30</v>
      </c>
      <c r="H7380" s="67">
        <v>0.59711899999999996</v>
      </c>
      <c r="I7380" s="216">
        <v>17.913578000000001</v>
      </c>
      <c r="J7380" s="86">
        <v>31.288799999999998</v>
      </c>
      <c r="K7380" s="129">
        <f t="shared" si="245"/>
        <v>0.57252365063537114</v>
      </c>
      <c r="L7380" s="60" t="str">
        <f>IFERROR(VLOOKUP(C7380,Planning!$C$6:$H$705,3,FALSE),"")</f>
        <v>Industrious Maderas</v>
      </c>
      <c r="M7380" s="60" t="str">
        <f>IFERROR(VLOOKUP(C7380,Planning!$C$6:$H$705,5,FALSE),"")</f>
        <v>Sofa en CM</v>
      </c>
      <c r="N7380" s="800" t="str">
        <f t="shared" si="244"/>
        <v>abril</v>
      </c>
    </row>
    <row r="7381" spans="1:14" ht="12.95" customHeight="1" x14ac:dyDescent="0.25">
      <c r="A7381" s="60"/>
      <c r="B7381" s="61">
        <v>43209</v>
      </c>
      <c r="C7381" s="47">
        <v>78</v>
      </c>
      <c r="D7381" s="63"/>
      <c r="E7381" s="64" t="s">
        <v>2169</v>
      </c>
      <c r="F7381" s="65" t="s">
        <v>343</v>
      </c>
      <c r="G7381" s="66">
        <v>-20</v>
      </c>
      <c r="H7381" s="67">
        <v>0.55755699999999997</v>
      </c>
      <c r="I7381" s="216">
        <v>-11.15114</v>
      </c>
      <c r="J7381" s="86">
        <v>31.288799999999998</v>
      </c>
      <c r="K7381" s="129">
        <f t="shared" si="245"/>
        <v>-0.35639398123290122</v>
      </c>
      <c r="L7381" s="60" t="str">
        <f>IFERROR(VLOOKUP(C7381,Planning!$C$6:$H$705,3,FALSE),"")</f>
        <v>Industrious Maderas</v>
      </c>
      <c r="M7381" s="60" t="str">
        <f>IFERROR(VLOOKUP(C7381,Planning!$C$6:$H$705,5,FALSE),"")</f>
        <v>Sofa en CM</v>
      </c>
      <c r="N7381" s="800" t="str">
        <f t="shared" si="244"/>
        <v>abril</v>
      </c>
    </row>
    <row r="7382" spans="1:14" ht="12.95" customHeight="1" x14ac:dyDescent="0.25">
      <c r="A7382" s="60"/>
      <c r="B7382" s="61">
        <v>43209</v>
      </c>
      <c r="C7382" s="47">
        <v>25</v>
      </c>
      <c r="D7382" s="63"/>
      <c r="E7382" s="64" t="s">
        <v>2169</v>
      </c>
      <c r="F7382" s="65" t="s">
        <v>343</v>
      </c>
      <c r="G7382" s="66">
        <v>240</v>
      </c>
      <c r="H7382" s="67">
        <v>0.55755699999999997</v>
      </c>
      <c r="I7382" s="216">
        <v>133.81367499999999</v>
      </c>
      <c r="J7382" s="86">
        <v>31.288799999999998</v>
      </c>
      <c r="K7382" s="129">
        <f t="shared" si="245"/>
        <v>4.2767276149932245</v>
      </c>
      <c r="L7382" s="60" t="str">
        <f>IFERROR(VLOOKUP(C7382,Planning!$C$6:$H$705,3,FALSE),"")</f>
        <v>Shake shack</v>
      </c>
      <c r="M7382" s="60" t="str">
        <f>IFERROR(VLOOKUP(C7382,Planning!$C$6:$H$705,5,FALSE),"")</f>
        <v>F-14 Booths</v>
      </c>
      <c r="N7382" s="800" t="str">
        <f t="shared" si="244"/>
        <v>abril</v>
      </c>
    </row>
    <row r="7383" spans="1:14" ht="12.95" customHeight="1" x14ac:dyDescent="0.25">
      <c r="A7383" s="60"/>
      <c r="B7383" s="61">
        <v>43210</v>
      </c>
      <c r="C7383" s="47">
        <v>25</v>
      </c>
      <c r="D7383" s="63"/>
      <c r="E7383" s="64" t="s">
        <v>2242</v>
      </c>
      <c r="F7383" s="65" t="s">
        <v>2029</v>
      </c>
      <c r="G7383" s="66">
        <v>1300</v>
      </c>
      <c r="H7383" s="67">
        <v>1.4388380000000001</v>
      </c>
      <c r="I7383" s="216">
        <v>1870.489503</v>
      </c>
      <c r="J7383" s="86">
        <v>31.288799999999998</v>
      </c>
      <c r="K7383" s="129">
        <f t="shared" si="245"/>
        <v>59.781439460765519</v>
      </c>
      <c r="L7383" s="60" t="str">
        <f>IFERROR(VLOOKUP(C7383,Planning!$C$6:$H$705,3,FALSE),"")</f>
        <v>Shake shack</v>
      </c>
      <c r="M7383" s="60" t="str">
        <f>IFERROR(VLOOKUP(C7383,Planning!$C$6:$H$705,5,FALSE),"")</f>
        <v>F-14 Booths</v>
      </c>
      <c r="N7383" s="800" t="str">
        <f t="shared" si="244"/>
        <v>abril</v>
      </c>
    </row>
    <row r="7384" spans="1:14" ht="12.95" customHeight="1" x14ac:dyDescent="0.25">
      <c r="A7384" s="60"/>
      <c r="B7384" s="61">
        <v>43210</v>
      </c>
      <c r="C7384" s="47">
        <v>317</v>
      </c>
      <c r="D7384" s="63"/>
      <c r="E7384" s="64" t="s">
        <v>2223</v>
      </c>
      <c r="F7384" s="65" t="s">
        <v>326</v>
      </c>
      <c r="G7384" s="66">
        <v>84</v>
      </c>
      <c r="H7384" s="67">
        <v>0.80806699999999998</v>
      </c>
      <c r="I7384" s="216">
        <v>67.877643000000006</v>
      </c>
      <c r="J7384" s="86">
        <v>31.288799999999998</v>
      </c>
      <c r="K7384" s="129">
        <f t="shared" si="245"/>
        <v>2.1693910600598301</v>
      </c>
      <c r="L7384" s="60" t="str">
        <f>IFERROR(VLOOKUP(C7384,Planning!$C$6:$H$705,3,FALSE),"")</f>
        <v>Holler</v>
      </c>
      <c r="M7384" s="60" t="str">
        <f>IFERROR(VLOOKUP(C7384,Planning!$C$6:$H$705,5,FALSE),"")</f>
        <v xml:space="preserve">BQ-01 Work Banquette </v>
      </c>
      <c r="N7384" s="800" t="str">
        <f t="shared" si="244"/>
        <v>abril</v>
      </c>
    </row>
    <row r="7385" spans="1:14" ht="12.95" customHeight="1" x14ac:dyDescent="0.25">
      <c r="A7385" s="60"/>
      <c r="B7385" s="61">
        <v>43210</v>
      </c>
      <c r="C7385" s="47">
        <v>317</v>
      </c>
      <c r="D7385" s="63"/>
      <c r="E7385" s="64" t="s">
        <v>2172</v>
      </c>
      <c r="F7385" s="65" t="s">
        <v>39</v>
      </c>
      <c r="G7385" s="66">
        <v>122</v>
      </c>
      <c r="H7385" s="67">
        <v>0.76829800000000004</v>
      </c>
      <c r="I7385" s="216">
        <v>93.732349999999997</v>
      </c>
      <c r="J7385" s="86">
        <v>31.288799999999998</v>
      </c>
      <c r="K7385" s="129">
        <f t="shared" si="245"/>
        <v>2.9957157193628392</v>
      </c>
      <c r="L7385" s="60" t="str">
        <f>IFERROR(VLOOKUP(C7385,Planning!$C$6:$H$705,3,FALSE),"")</f>
        <v>Holler</v>
      </c>
      <c r="M7385" s="60" t="str">
        <f>IFERROR(VLOOKUP(C7385,Planning!$C$6:$H$705,5,FALSE),"")</f>
        <v xml:space="preserve">BQ-01 Work Banquette </v>
      </c>
      <c r="N7385" s="800" t="str">
        <f t="shared" si="244"/>
        <v>abril</v>
      </c>
    </row>
    <row r="7386" spans="1:14" ht="12.95" customHeight="1" x14ac:dyDescent="0.25">
      <c r="A7386" s="60"/>
      <c r="B7386" s="61">
        <v>43210</v>
      </c>
      <c r="C7386" s="47">
        <v>324</v>
      </c>
      <c r="D7386" s="63"/>
      <c r="E7386" s="64" t="s">
        <v>2230</v>
      </c>
      <c r="F7386" s="65" t="s">
        <v>2219</v>
      </c>
      <c r="G7386" s="66">
        <v>2</v>
      </c>
      <c r="H7386" s="67">
        <v>198.89447799999999</v>
      </c>
      <c r="I7386" s="216">
        <v>397.78895599999998</v>
      </c>
      <c r="J7386" s="86">
        <v>31.288799999999998</v>
      </c>
      <c r="K7386" s="129">
        <f t="shared" si="245"/>
        <v>12.713461558129426</v>
      </c>
      <c r="L7386" s="60" t="str">
        <f>IFERROR(VLOOKUP(C7386,Planning!$C$6:$H$705,3,FALSE),"")</f>
        <v>Holler</v>
      </c>
      <c r="M7386" s="60" t="str">
        <f>IFERROR(VLOOKUP(C7386,Planning!$C$6:$H$705,5,FALSE),"")</f>
        <v>BQ-03 Lounge Banquette</v>
      </c>
      <c r="N7386" s="800" t="str">
        <f t="shared" si="244"/>
        <v>abril</v>
      </c>
    </row>
    <row r="7387" spans="1:14" ht="12.95" customHeight="1" x14ac:dyDescent="0.25">
      <c r="A7387" s="60"/>
      <c r="B7387" s="61">
        <v>43210</v>
      </c>
      <c r="C7387" s="47">
        <v>15</v>
      </c>
      <c r="D7387" s="63"/>
      <c r="E7387" s="64" t="s">
        <v>2230</v>
      </c>
      <c r="F7387" s="65" t="s">
        <v>2219</v>
      </c>
      <c r="G7387" s="66">
        <v>0.51</v>
      </c>
      <c r="H7387" s="67">
        <v>198.89447799999999</v>
      </c>
      <c r="I7387" s="216">
        <v>101.436184</v>
      </c>
      <c r="J7387" s="86">
        <v>31.288799999999998</v>
      </c>
      <c r="K7387" s="129">
        <f t="shared" si="245"/>
        <v>3.2419327043542738</v>
      </c>
      <c r="L7387" s="60" t="str">
        <f>IFERROR(VLOOKUP(C7387,Planning!$C$6:$H$705,3,FALSE),"")</f>
        <v>Shake shack</v>
      </c>
      <c r="M7387" s="60" t="str">
        <f>IFERROR(VLOOKUP(C7387,Planning!$C$6:$H$705,5,FALSE),"")</f>
        <v>F-03 Round top table</v>
      </c>
      <c r="N7387" s="800" t="str">
        <f t="shared" si="244"/>
        <v>abril</v>
      </c>
    </row>
    <row r="7388" spans="1:14" ht="12.95" customHeight="1" x14ac:dyDescent="0.25">
      <c r="A7388" s="60"/>
      <c r="B7388" s="61">
        <v>43210</v>
      </c>
      <c r="C7388" s="47">
        <v>16</v>
      </c>
      <c r="D7388" s="63"/>
      <c r="E7388" s="64" t="s">
        <v>2230</v>
      </c>
      <c r="F7388" s="65" t="s">
        <v>2219</v>
      </c>
      <c r="G7388" s="66">
        <v>2.8</v>
      </c>
      <c r="H7388" s="67">
        <v>198.89447799999999</v>
      </c>
      <c r="I7388" s="216">
        <v>556.904539</v>
      </c>
      <c r="J7388" s="86">
        <v>31.288799999999998</v>
      </c>
      <c r="K7388" s="129">
        <f t="shared" si="245"/>
        <v>17.798846200557389</v>
      </c>
      <c r="L7388" s="60" t="str">
        <f>IFERROR(VLOOKUP(C7388,Planning!$C$6:$H$705,3,FALSE),"")</f>
        <v>Shake shack</v>
      </c>
      <c r="M7388" s="60" t="str">
        <f>IFERROR(VLOOKUP(C7388,Planning!$C$6:$H$705,5,FALSE),"")</f>
        <v>F-04 Square top table</v>
      </c>
      <c r="N7388" s="800" t="str">
        <f t="shared" si="244"/>
        <v>abril</v>
      </c>
    </row>
    <row r="7389" spans="1:14" ht="12.95" customHeight="1" x14ac:dyDescent="0.25">
      <c r="A7389" s="60"/>
      <c r="B7389" s="61">
        <v>43210</v>
      </c>
      <c r="C7389" s="47">
        <v>25</v>
      </c>
      <c r="D7389" s="63"/>
      <c r="E7389" s="64" t="s">
        <v>2152</v>
      </c>
      <c r="F7389" s="65" t="s">
        <v>348</v>
      </c>
      <c r="G7389" s="66">
        <v>0.5</v>
      </c>
      <c r="H7389" s="67">
        <v>873.1</v>
      </c>
      <c r="I7389" s="216">
        <v>436.55</v>
      </c>
      <c r="J7389" s="86">
        <v>31.288799999999998</v>
      </c>
      <c r="K7389" s="129">
        <f t="shared" si="245"/>
        <v>13.952276853059242</v>
      </c>
      <c r="L7389" s="60" t="str">
        <f>IFERROR(VLOOKUP(C7389,Planning!$C$6:$H$705,3,FALSE),"")</f>
        <v>Shake shack</v>
      </c>
      <c r="M7389" s="60" t="str">
        <f>IFERROR(VLOOKUP(C7389,Planning!$C$6:$H$705,5,FALSE),"")</f>
        <v>F-14 Booths</v>
      </c>
      <c r="N7389" s="800" t="str">
        <f t="shared" si="244"/>
        <v>abril</v>
      </c>
    </row>
    <row r="7390" spans="1:14" ht="12.95" customHeight="1" x14ac:dyDescent="0.25">
      <c r="A7390" s="60"/>
      <c r="B7390" s="61"/>
      <c r="D7390" s="63"/>
      <c r="E7390" s="64"/>
      <c r="F7390" s="65"/>
      <c r="G7390" s="66"/>
      <c r="H7390" s="67"/>
      <c r="I7390" s="216"/>
      <c r="J7390" s="86"/>
      <c r="K7390" s="129"/>
      <c r="L7390" s="60"/>
    </row>
    <row r="7391" spans="1:14" ht="12.95" customHeight="1" x14ac:dyDescent="0.25">
      <c r="A7391" s="60"/>
      <c r="B7391" s="61"/>
      <c r="D7391" s="63"/>
      <c r="E7391" s="64"/>
      <c r="F7391" s="65"/>
      <c r="G7391" s="66"/>
      <c r="H7391" s="67"/>
      <c r="I7391" s="216"/>
      <c r="J7391" s="86"/>
      <c r="K7391" s="129"/>
      <c r="L7391" s="60"/>
    </row>
    <row r="7392" spans="1:14" ht="12.95" customHeight="1" x14ac:dyDescent="0.25">
      <c r="A7392" s="60"/>
      <c r="B7392" s="61"/>
      <c r="D7392" s="63"/>
      <c r="E7392" s="64"/>
      <c r="F7392" s="65"/>
      <c r="G7392" s="66"/>
      <c r="H7392" s="67"/>
      <c r="I7392" s="216"/>
      <c r="J7392" s="86"/>
      <c r="K7392" s="129"/>
      <c r="L7392" s="60"/>
    </row>
    <row r="7393" spans="1:12" ht="12.95" customHeight="1" x14ac:dyDescent="0.25">
      <c r="A7393" s="60"/>
      <c r="B7393" s="61"/>
      <c r="D7393" s="63"/>
      <c r="E7393" s="64"/>
      <c r="F7393" s="65"/>
      <c r="G7393" s="66"/>
      <c r="H7393" s="67"/>
      <c r="I7393" s="216"/>
      <c r="J7393" s="86"/>
      <c r="K7393" s="129"/>
      <c r="L7393" s="60"/>
    </row>
    <row r="7394" spans="1:12" ht="12.95" customHeight="1" x14ac:dyDescent="0.25">
      <c r="A7394" s="60"/>
      <c r="B7394" s="61"/>
      <c r="D7394" s="63"/>
      <c r="E7394" s="64"/>
      <c r="F7394" s="65"/>
      <c r="G7394" s="66"/>
      <c r="H7394" s="67"/>
      <c r="I7394" s="216"/>
      <c r="J7394" s="86"/>
      <c r="K7394" s="129"/>
      <c r="L7394" s="60"/>
    </row>
    <row r="7395" spans="1:12" ht="12.95" customHeight="1" x14ac:dyDescent="0.25">
      <c r="A7395" s="60"/>
      <c r="B7395" s="61"/>
      <c r="D7395" s="63"/>
      <c r="E7395" s="64"/>
      <c r="F7395" s="65"/>
      <c r="G7395" s="66"/>
      <c r="H7395" s="67"/>
      <c r="I7395" s="216"/>
      <c r="J7395" s="86"/>
      <c r="K7395" s="129"/>
      <c r="L7395" s="60"/>
    </row>
    <row r="7396" spans="1:12" ht="12.95" customHeight="1" x14ac:dyDescent="0.25">
      <c r="A7396" s="60"/>
      <c r="B7396" s="61"/>
      <c r="D7396" s="63"/>
      <c r="E7396" s="64"/>
      <c r="F7396" s="65"/>
      <c r="G7396" s="66"/>
      <c r="H7396" s="67"/>
      <c r="I7396" s="216"/>
      <c r="J7396" s="86"/>
      <c r="K7396" s="129"/>
      <c r="L7396" s="60"/>
    </row>
    <row r="7397" spans="1:12" ht="12.95" customHeight="1" x14ac:dyDescent="0.25">
      <c r="A7397" s="60"/>
      <c r="B7397" s="61"/>
      <c r="D7397" s="63"/>
      <c r="E7397" s="64"/>
      <c r="F7397" s="65"/>
      <c r="G7397" s="66"/>
      <c r="H7397" s="67"/>
      <c r="I7397" s="216"/>
      <c r="J7397" s="86"/>
      <c r="K7397" s="129"/>
      <c r="L7397" s="60"/>
    </row>
    <row r="7398" spans="1:12" ht="12.95" customHeight="1" x14ac:dyDescent="0.25">
      <c r="A7398" s="60"/>
      <c r="B7398" s="61"/>
      <c r="D7398" s="63"/>
      <c r="E7398" s="64"/>
      <c r="F7398" s="65"/>
      <c r="G7398" s="66"/>
      <c r="H7398" s="67"/>
      <c r="I7398" s="216"/>
      <c r="J7398" s="86"/>
      <c r="K7398" s="129"/>
      <c r="L7398" s="60"/>
    </row>
    <row r="7399" spans="1:12" ht="12.95" customHeight="1" x14ac:dyDescent="0.25">
      <c r="A7399" s="60"/>
      <c r="B7399" s="61"/>
      <c r="D7399" s="63"/>
      <c r="E7399" s="64"/>
      <c r="F7399" s="65"/>
      <c r="G7399" s="66"/>
      <c r="H7399" s="67"/>
      <c r="I7399" s="216"/>
      <c r="J7399" s="86"/>
      <c r="K7399" s="129"/>
      <c r="L7399" s="60"/>
    </row>
    <row r="7400" spans="1:12" ht="12.95" customHeight="1" x14ac:dyDescent="0.25">
      <c r="A7400" s="60"/>
      <c r="B7400" s="61"/>
      <c r="D7400" s="63"/>
      <c r="E7400" s="64"/>
      <c r="F7400" s="65"/>
      <c r="G7400" s="66"/>
      <c r="H7400" s="67"/>
      <c r="I7400" s="216"/>
      <c r="J7400" s="86"/>
      <c r="K7400" s="129"/>
      <c r="L7400" s="60"/>
    </row>
    <row r="7401" spans="1:12" ht="12.95" customHeight="1" x14ac:dyDescent="0.25">
      <c r="A7401" s="60"/>
      <c r="B7401" s="61"/>
      <c r="D7401" s="63"/>
      <c r="E7401" s="64"/>
      <c r="F7401" s="65"/>
      <c r="G7401" s="66"/>
      <c r="H7401" s="67"/>
      <c r="I7401" s="216"/>
      <c r="J7401" s="86"/>
      <c r="K7401" s="129"/>
      <c r="L7401" s="60"/>
    </row>
    <row r="7402" spans="1:12" ht="12.95" customHeight="1" x14ac:dyDescent="0.25">
      <c r="A7402" s="60"/>
      <c r="B7402" s="61"/>
      <c r="D7402" s="63"/>
      <c r="E7402" s="64"/>
      <c r="F7402" s="65"/>
      <c r="G7402" s="66"/>
      <c r="H7402" s="67"/>
      <c r="I7402" s="216"/>
      <c r="J7402" s="86"/>
      <c r="K7402" s="129"/>
      <c r="L7402" s="60"/>
    </row>
    <row r="7403" spans="1:12" ht="12.95" customHeight="1" x14ac:dyDescent="0.25">
      <c r="A7403" s="60"/>
      <c r="B7403" s="61"/>
      <c r="D7403" s="63"/>
      <c r="E7403" s="64"/>
      <c r="F7403" s="65"/>
      <c r="G7403" s="66"/>
      <c r="H7403" s="67"/>
      <c r="I7403" s="216"/>
      <c r="J7403" s="86"/>
      <c r="K7403" s="129"/>
      <c r="L7403" s="60"/>
    </row>
    <row r="7404" spans="1:12" ht="12.95" customHeight="1" x14ac:dyDescent="0.25">
      <c r="A7404" s="60"/>
      <c r="B7404" s="61"/>
      <c r="D7404" s="63"/>
      <c r="E7404" s="64"/>
      <c r="F7404" s="65"/>
      <c r="G7404" s="66"/>
      <c r="H7404" s="67"/>
      <c r="I7404" s="216"/>
      <c r="J7404" s="86"/>
      <c r="K7404" s="129"/>
      <c r="L7404" s="60"/>
    </row>
    <row r="7405" spans="1:12" ht="12.95" customHeight="1" x14ac:dyDescent="0.25">
      <c r="A7405" s="60"/>
      <c r="B7405" s="61"/>
      <c r="D7405" s="63"/>
      <c r="E7405" s="64"/>
      <c r="F7405" s="65"/>
      <c r="G7405" s="66"/>
      <c r="H7405" s="67"/>
      <c r="I7405" s="216"/>
      <c r="J7405" s="86"/>
      <c r="K7405" s="129"/>
      <c r="L7405" s="60"/>
    </row>
    <row r="7406" spans="1:12" ht="12.95" customHeight="1" x14ac:dyDescent="0.25">
      <c r="A7406" s="60"/>
      <c r="B7406" s="61"/>
      <c r="D7406" s="63"/>
      <c r="E7406" s="64"/>
      <c r="F7406" s="65"/>
      <c r="G7406" s="66"/>
      <c r="H7406" s="67"/>
      <c r="I7406" s="216"/>
      <c r="J7406" s="86"/>
      <c r="K7406" s="129"/>
      <c r="L7406" s="60"/>
    </row>
    <row r="7407" spans="1:12" ht="12.95" customHeight="1" x14ac:dyDescent="0.25">
      <c r="A7407" s="60"/>
      <c r="B7407" s="61"/>
      <c r="D7407" s="63"/>
      <c r="E7407" s="64"/>
      <c r="F7407" s="65"/>
      <c r="G7407" s="66"/>
      <c r="H7407" s="67"/>
      <c r="I7407" s="216"/>
      <c r="J7407" s="86"/>
      <c r="K7407" s="129"/>
      <c r="L7407" s="60"/>
    </row>
    <row r="7408" spans="1:12" ht="12.95" customHeight="1" x14ac:dyDescent="0.25">
      <c r="A7408" s="60"/>
      <c r="B7408" s="61"/>
      <c r="D7408" s="63"/>
      <c r="E7408" s="64"/>
      <c r="F7408" s="65"/>
      <c r="G7408" s="66"/>
      <c r="H7408" s="67"/>
      <c r="I7408" s="216"/>
      <c r="J7408" s="86"/>
      <c r="K7408" s="129"/>
      <c r="L7408" s="60"/>
    </row>
    <row r="7409" spans="1:12" ht="12.95" customHeight="1" x14ac:dyDescent="0.25">
      <c r="A7409" s="60"/>
      <c r="B7409" s="61"/>
      <c r="D7409" s="63"/>
      <c r="E7409" s="64"/>
      <c r="F7409" s="65"/>
      <c r="G7409" s="66"/>
      <c r="H7409" s="67"/>
      <c r="I7409" s="216"/>
      <c r="J7409" s="86"/>
      <c r="K7409" s="129"/>
      <c r="L7409" s="60"/>
    </row>
    <row r="7410" spans="1:12" ht="12.95" customHeight="1" x14ac:dyDescent="0.25">
      <c r="A7410" s="60"/>
      <c r="B7410" s="61"/>
      <c r="D7410" s="63"/>
      <c r="E7410" s="64"/>
      <c r="F7410" s="65"/>
      <c r="G7410" s="66"/>
      <c r="H7410" s="67"/>
      <c r="I7410" s="216"/>
      <c r="J7410" s="86"/>
      <c r="K7410" s="129"/>
      <c r="L7410" s="60"/>
    </row>
    <row r="7411" spans="1:12" ht="12.95" customHeight="1" x14ac:dyDescent="0.25">
      <c r="A7411" s="60"/>
      <c r="B7411" s="61"/>
      <c r="D7411" s="63"/>
      <c r="E7411" s="64"/>
      <c r="F7411" s="65"/>
      <c r="G7411" s="66"/>
      <c r="H7411" s="67"/>
      <c r="I7411" s="216"/>
      <c r="J7411" s="86"/>
      <c r="K7411" s="129"/>
      <c r="L7411" s="60"/>
    </row>
    <row r="7412" spans="1:12" ht="12.95" customHeight="1" x14ac:dyDescent="0.25">
      <c r="A7412" s="60"/>
      <c r="B7412" s="61"/>
      <c r="D7412" s="63"/>
      <c r="E7412" s="64"/>
      <c r="F7412" s="65"/>
      <c r="G7412" s="66"/>
      <c r="H7412" s="67"/>
      <c r="I7412" s="216"/>
      <c r="J7412" s="86"/>
      <c r="K7412" s="129"/>
      <c r="L7412" s="60"/>
    </row>
    <row r="7413" spans="1:12" ht="12.95" customHeight="1" x14ac:dyDescent="0.25">
      <c r="A7413" s="60"/>
      <c r="B7413" s="61"/>
      <c r="D7413" s="63"/>
      <c r="E7413" s="64"/>
      <c r="F7413" s="65"/>
      <c r="G7413" s="66"/>
      <c r="H7413" s="67"/>
      <c r="I7413" s="216"/>
      <c r="J7413" s="86"/>
      <c r="K7413" s="129"/>
      <c r="L7413" s="60"/>
    </row>
    <row r="7414" spans="1:12" ht="12.95" customHeight="1" x14ac:dyDescent="0.25">
      <c r="A7414" s="60"/>
      <c r="B7414" s="61"/>
      <c r="D7414" s="63"/>
      <c r="E7414" s="64"/>
      <c r="F7414" s="65"/>
      <c r="G7414" s="66"/>
      <c r="H7414" s="67"/>
      <c r="I7414" s="216"/>
      <c r="J7414" s="86"/>
      <c r="K7414" s="129"/>
      <c r="L7414" s="60"/>
    </row>
    <row r="7415" spans="1:12" ht="12.95" customHeight="1" x14ac:dyDescent="0.25">
      <c r="A7415" s="60"/>
      <c r="B7415" s="61"/>
      <c r="D7415" s="63"/>
      <c r="E7415" s="64"/>
      <c r="F7415" s="65"/>
      <c r="G7415" s="66"/>
      <c r="H7415" s="67"/>
      <c r="I7415" s="216"/>
      <c r="J7415" s="86"/>
      <c r="K7415" s="129"/>
      <c r="L7415" s="60"/>
    </row>
    <row r="7416" spans="1:12" ht="12.95" customHeight="1" x14ac:dyDescent="0.25">
      <c r="A7416" s="60"/>
      <c r="B7416" s="61"/>
      <c r="D7416" s="63"/>
      <c r="E7416" s="64"/>
      <c r="F7416" s="65"/>
      <c r="G7416" s="66"/>
      <c r="H7416" s="67"/>
      <c r="I7416" s="216"/>
      <c r="J7416" s="86"/>
      <c r="K7416" s="129"/>
      <c r="L7416" s="60"/>
    </row>
    <row r="7417" spans="1:12" ht="12.95" customHeight="1" x14ac:dyDescent="0.25">
      <c r="A7417" s="60"/>
      <c r="B7417" s="61"/>
      <c r="D7417" s="63"/>
      <c r="E7417" s="64"/>
      <c r="F7417" s="65"/>
      <c r="G7417" s="66"/>
      <c r="H7417" s="67"/>
      <c r="I7417" s="216"/>
      <c r="J7417" s="86"/>
      <c r="K7417" s="129"/>
      <c r="L7417" s="60"/>
    </row>
    <row r="7418" spans="1:12" ht="12.95" customHeight="1" x14ac:dyDescent="0.25">
      <c r="A7418" s="60"/>
      <c r="B7418" s="61"/>
      <c r="D7418" s="63"/>
      <c r="E7418" s="64"/>
      <c r="F7418" s="65"/>
      <c r="G7418" s="66"/>
      <c r="H7418" s="67"/>
      <c r="I7418" s="216"/>
      <c r="J7418" s="86"/>
      <c r="K7418" s="129"/>
      <c r="L7418" s="60"/>
    </row>
    <row r="7419" spans="1:12" ht="12.95" customHeight="1" x14ac:dyDescent="0.25">
      <c r="A7419" s="60"/>
      <c r="B7419" s="61"/>
      <c r="D7419" s="63"/>
      <c r="E7419" s="64"/>
      <c r="F7419" s="65"/>
      <c r="G7419" s="66"/>
      <c r="H7419" s="67"/>
      <c r="I7419" s="216"/>
      <c r="J7419" s="86"/>
      <c r="K7419" s="129"/>
      <c r="L7419" s="60"/>
    </row>
    <row r="7420" spans="1:12" ht="12.95" customHeight="1" x14ac:dyDescent="0.25">
      <c r="A7420" s="60"/>
      <c r="B7420" s="61"/>
      <c r="D7420" s="63"/>
      <c r="E7420" s="64"/>
      <c r="F7420" s="65"/>
      <c r="G7420" s="66"/>
      <c r="H7420" s="67"/>
      <c r="I7420" s="216"/>
      <c r="J7420" s="86"/>
      <c r="K7420" s="129"/>
      <c r="L7420" s="60"/>
    </row>
    <row r="7421" spans="1:12" ht="12.95" customHeight="1" x14ac:dyDescent="0.25">
      <c r="A7421" s="60"/>
      <c r="B7421" s="61"/>
      <c r="D7421" s="63"/>
      <c r="E7421" s="64"/>
      <c r="F7421" s="65"/>
      <c r="G7421" s="66"/>
      <c r="H7421" s="67"/>
      <c r="I7421" s="216"/>
      <c r="J7421" s="86"/>
      <c r="K7421" s="129"/>
      <c r="L7421" s="60"/>
    </row>
    <row r="7422" spans="1:12" ht="12.95" customHeight="1" x14ac:dyDescent="0.25">
      <c r="A7422" s="60"/>
      <c r="B7422" s="61"/>
      <c r="D7422" s="63"/>
      <c r="E7422" s="64"/>
      <c r="F7422" s="65"/>
      <c r="G7422" s="66"/>
      <c r="H7422" s="67"/>
      <c r="I7422" s="216"/>
      <c r="J7422" s="86"/>
      <c r="K7422" s="129"/>
      <c r="L7422" s="60"/>
    </row>
    <row r="7423" spans="1:12" ht="12.95" customHeight="1" x14ac:dyDescent="0.25">
      <c r="A7423" s="60"/>
      <c r="B7423" s="61"/>
      <c r="D7423" s="63"/>
      <c r="E7423" s="64"/>
      <c r="F7423" s="65"/>
      <c r="G7423" s="66"/>
      <c r="H7423" s="67"/>
      <c r="I7423" s="216"/>
      <c r="J7423" s="86"/>
      <c r="K7423" s="129"/>
      <c r="L7423" s="60"/>
    </row>
    <row r="7424" spans="1:12" ht="12.95" customHeight="1" x14ac:dyDescent="0.25">
      <c r="A7424" s="60"/>
      <c r="B7424" s="61"/>
      <c r="D7424" s="63"/>
      <c r="E7424" s="64"/>
      <c r="F7424" s="65"/>
      <c r="G7424" s="66"/>
      <c r="H7424" s="67"/>
      <c r="I7424" s="216"/>
      <c r="J7424" s="86"/>
      <c r="K7424" s="129"/>
      <c r="L7424" s="60"/>
    </row>
    <row r="7425" spans="1:12" ht="12.95" customHeight="1" x14ac:dyDescent="0.25">
      <c r="A7425" s="60"/>
      <c r="B7425" s="61"/>
      <c r="D7425" s="63"/>
      <c r="E7425" s="64"/>
      <c r="F7425" s="65"/>
      <c r="G7425" s="66"/>
      <c r="H7425" s="67"/>
      <c r="I7425" s="216"/>
      <c r="J7425" s="86"/>
      <c r="K7425" s="129"/>
      <c r="L7425" s="60"/>
    </row>
    <row r="7426" spans="1:12" ht="12.95" customHeight="1" x14ac:dyDescent="0.25">
      <c r="A7426" s="60"/>
      <c r="B7426" s="61"/>
      <c r="D7426" s="63"/>
      <c r="E7426" s="64"/>
      <c r="F7426" s="65"/>
      <c r="G7426" s="66"/>
      <c r="H7426" s="67"/>
      <c r="I7426" s="216"/>
      <c r="J7426" s="86"/>
      <c r="K7426" s="129"/>
      <c r="L7426" s="60"/>
    </row>
    <row r="7427" spans="1:12" ht="12.95" customHeight="1" x14ac:dyDescent="0.25">
      <c r="A7427" s="60"/>
      <c r="B7427" s="61"/>
      <c r="D7427" s="63"/>
      <c r="E7427" s="64"/>
      <c r="F7427" s="65"/>
      <c r="G7427" s="66"/>
      <c r="H7427" s="67"/>
      <c r="I7427" s="216"/>
      <c r="J7427" s="86"/>
      <c r="K7427" s="129"/>
      <c r="L7427" s="60"/>
    </row>
    <row r="7428" spans="1:12" ht="12.95" customHeight="1" x14ac:dyDescent="0.25">
      <c r="A7428" s="60"/>
      <c r="B7428" s="61"/>
      <c r="D7428" s="63"/>
      <c r="E7428" s="64"/>
      <c r="F7428" s="65"/>
      <c r="G7428" s="66"/>
      <c r="H7428" s="67"/>
      <c r="I7428" s="216"/>
      <c r="J7428" s="86"/>
      <c r="K7428" s="129"/>
      <c r="L7428" s="60"/>
    </row>
    <row r="7429" spans="1:12" ht="12.95" customHeight="1" x14ac:dyDescent="0.25">
      <c r="A7429" s="60"/>
      <c r="B7429" s="61"/>
      <c r="D7429" s="63"/>
      <c r="E7429" s="64"/>
      <c r="F7429" s="65"/>
      <c r="G7429" s="66"/>
      <c r="H7429" s="67"/>
      <c r="I7429" s="216"/>
      <c r="J7429" s="86"/>
      <c r="K7429" s="129"/>
      <c r="L7429" s="60"/>
    </row>
    <row r="7430" spans="1:12" ht="12.95" customHeight="1" x14ac:dyDescent="0.25">
      <c r="A7430" s="60"/>
      <c r="B7430" s="61"/>
      <c r="D7430" s="63"/>
      <c r="E7430" s="64"/>
      <c r="F7430" s="65"/>
      <c r="G7430" s="66"/>
      <c r="H7430" s="67"/>
      <c r="I7430" s="216"/>
      <c r="J7430" s="86"/>
      <c r="K7430" s="129"/>
      <c r="L7430" s="60"/>
    </row>
    <row r="7431" spans="1:12" ht="12.95" customHeight="1" x14ac:dyDescent="0.25">
      <c r="A7431" s="60"/>
      <c r="B7431" s="61"/>
      <c r="D7431" s="63"/>
      <c r="E7431" s="64"/>
      <c r="F7431" s="65"/>
      <c r="G7431" s="66"/>
      <c r="H7431" s="67"/>
      <c r="I7431" s="216"/>
      <c r="J7431" s="86"/>
      <c r="K7431" s="129"/>
      <c r="L7431" s="60"/>
    </row>
    <row r="7432" spans="1:12" ht="12.95" customHeight="1" x14ac:dyDescent="0.25">
      <c r="A7432" s="60"/>
      <c r="B7432" s="61"/>
      <c r="D7432" s="63"/>
      <c r="E7432" s="64"/>
      <c r="F7432" s="65"/>
      <c r="G7432" s="66"/>
      <c r="H7432" s="67"/>
      <c r="I7432" s="216"/>
      <c r="J7432" s="86"/>
      <c r="K7432" s="129"/>
      <c r="L7432" s="60"/>
    </row>
    <row r="7433" spans="1:12" ht="12.95" customHeight="1" x14ac:dyDescent="0.25">
      <c r="A7433" s="60"/>
      <c r="B7433" s="61"/>
      <c r="D7433" s="63"/>
      <c r="E7433" s="64"/>
      <c r="F7433" s="65"/>
      <c r="G7433" s="66"/>
      <c r="H7433" s="67"/>
      <c r="I7433" s="216"/>
      <c r="J7433" s="86"/>
      <c r="K7433" s="129"/>
      <c r="L7433" s="60"/>
    </row>
    <row r="7434" spans="1:12" ht="12.95" customHeight="1" x14ac:dyDescent="0.25">
      <c r="A7434" s="60"/>
      <c r="B7434" s="61"/>
      <c r="D7434" s="63"/>
      <c r="E7434" s="64"/>
      <c r="F7434" s="65"/>
      <c r="G7434" s="66"/>
      <c r="H7434" s="67"/>
      <c r="I7434" s="216"/>
      <c r="J7434" s="86"/>
      <c r="K7434" s="129"/>
      <c r="L7434" s="60"/>
    </row>
    <row r="7435" spans="1:12" ht="12.95" customHeight="1" x14ac:dyDescent="0.25">
      <c r="A7435" s="60"/>
      <c r="B7435" s="61"/>
      <c r="D7435" s="63"/>
      <c r="E7435" s="64"/>
      <c r="F7435" s="65"/>
      <c r="G7435" s="66"/>
      <c r="H7435" s="67"/>
      <c r="I7435" s="216"/>
      <c r="J7435" s="86"/>
      <c r="K7435" s="129"/>
      <c r="L7435" s="60"/>
    </row>
    <row r="7436" spans="1:12" ht="12.95" customHeight="1" x14ac:dyDescent="0.25">
      <c r="A7436" s="60"/>
      <c r="B7436" s="61"/>
      <c r="D7436" s="63"/>
      <c r="E7436" s="64"/>
      <c r="F7436" s="65"/>
      <c r="G7436" s="66"/>
      <c r="H7436" s="67"/>
      <c r="I7436" s="216"/>
      <c r="J7436" s="86"/>
      <c r="K7436" s="129"/>
      <c r="L7436" s="60"/>
    </row>
    <row r="7437" spans="1:12" ht="12.95" customHeight="1" x14ac:dyDescent="0.25">
      <c r="A7437" s="60"/>
      <c r="B7437" s="61"/>
      <c r="D7437" s="63"/>
      <c r="E7437" s="64"/>
      <c r="F7437" s="65"/>
      <c r="G7437" s="66"/>
      <c r="H7437" s="67"/>
      <c r="I7437" s="216"/>
      <c r="J7437" s="86"/>
      <c r="K7437" s="129"/>
      <c r="L7437" s="60"/>
    </row>
    <row r="7438" spans="1:12" ht="12.95" customHeight="1" x14ac:dyDescent="0.25">
      <c r="A7438" s="60"/>
      <c r="B7438" s="61"/>
      <c r="D7438" s="63"/>
      <c r="E7438" s="64"/>
      <c r="F7438" s="65"/>
      <c r="G7438" s="66"/>
      <c r="H7438" s="67"/>
      <c r="I7438" s="216"/>
      <c r="J7438" s="86"/>
      <c r="K7438" s="129"/>
      <c r="L7438" s="60"/>
    </row>
    <row r="7439" spans="1:12" ht="12.95" customHeight="1" x14ac:dyDescent="0.25">
      <c r="A7439" s="60"/>
      <c r="B7439" s="61"/>
      <c r="D7439" s="63"/>
      <c r="E7439" s="64"/>
      <c r="F7439" s="65"/>
      <c r="G7439" s="66"/>
      <c r="H7439" s="67"/>
      <c r="I7439" s="216"/>
      <c r="J7439" s="86"/>
      <c r="K7439" s="129"/>
      <c r="L7439" s="60"/>
    </row>
    <row r="7440" spans="1:12" ht="12.95" customHeight="1" x14ac:dyDescent="0.25">
      <c r="A7440" s="60"/>
      <c r="B7440" s="61"/>
      <c r="D7440" s="63"/>
      <c r="E7440" s="64"/>
      <c r="F7440" s="65"/>
      <c r="G7440" s="66"/>
      <c r="H7440" s="67"/>
      <c r="I7440" s="216"/>
      <c r="J7440" s="86"/>
      <c r="K7440" s="129"/>
      <c r="L7440" s="60"/>
    </row>
    <row r="7441" spans="1:12" ht="12.95" customHeight="1" x14ac:dyDescent="0.25">
      <c r="A7441" s="60"/>
      <c r="B7441" s="61"/>
      <c r="D7441" s="63"/>
      <c r="E7441" s="64"/>
      <c r="F7441" s="65"/>
      <c r="G7441" s="66"/>
      <c r="H7441" s="67"/>
      <c r="I7441" s="216"/>
      <c r="J7441" s="86"/>
      <c r="K7441" s="129"/>
      <c r="L7441" s="60"/>
    </row>
    <row r="7442" spans="1:12" ht="12.95" customHeight="1" x14ac:dyDescent="0.25">
      <c r="A7442" s="60"/>
      <c r="B7442" s="61"/>
      <c r="D7442" s="63"/>
      <c r="E7442" s="64"/>
      <c r="F7442" s="65"/>
      <c r="G7442" s="66"/>
      <c r="H7442" s="67"/>
      <c r="I7442" s="216"/>
      <c r="J7442" s="86"/>
      <c r="K7442" s="129"/>
      <c r="L7442" s="60"/>
    </row>
    <row r="7443" spans="1:12" ht="12.95" customHeight="1" x14ac:dyDescent="0.25">
      <c r="A7443" s="60"/>
      <c r="B7443" s="61"/>
      <c r="D7443" s="63"/>
      <c r="E7443" s="64"/>
      <c r="F7443" s="65"/>
      <c r="G7443" s="66"/>
      <c r="H7443" s="67"/>
      <c r="I7443" s="216"/>
      <c r="J7443" s="86"/>
      <c r="K7443" s="129"/>
      <c r="L7443" s="60"/>
    </row>
    <row r="7444" spans="1:12" ht="12.95" customHeight="1" x14ac:dyDescent="0.25">
      <c r="A7444" s="60"/>
      <c r="B7444" s="61"/>
      <c r="D7444" s="63"/>
      <c r="E7444" s="64"/>
      <c r="F7444" s="65"/>
      <c r="G7444" s="66"/>
      <c r="H7444" s="67"/>
      <c r="I7444" s="216"/>
      <c r="J7444" s="86"/>
      <c r="K7444" s="129"/>
      <c r="L7444" s="60"/>
    </row>
    <row r="7445" spans="1:12" ht="12.95" customHeight="1" x14ac:dyDescent="0.25">
      <c r="A7445" s="60"/>
      <c r="B7445" s="61"/>
      <c r="D7445" s="63"/>
      <c r="E7445" s="64"/>
      <c r="F7445" s="65"/>
      <c r="G7445" s="66"/>
      <c r="H7445" s="67"/>
      <c r="I7445" s="216"/>
      <c r="J7445" s="86"/>
      <c r="K7445" s="129"/>
      <c r="L7445" s="60"/>
    </row>
    <row r="7446" spans="1:12" ht="12.95" customHeight="1" x14ac:dyDescent="0.25">
      <c r="A7446" s="60"/>
      <c r="B7446" s="61"/>
      <c r="D7446" s="63"/>
      <c r="E7446" s="64"/>
      <c r="F7446" s="65"/>
      <c r="G7446" s="66"/>
      <c r="H7446" s="67"/>
      <c r="I7446" s="216"/>
      <c r="J7446" s="86"/>
      <c r="K7446" s="129"/>
      <c r="L7446" s="60"/>
    </row>
    <row r="7447" spans="1:12" ht="12.95" customHeight="1" x14ac:dyDescent="0.25">
      <c r="A7447" s="60"/>
      <c r="B7447" s="61"/>
      <c r="D7447" s="63"/>
      <c r="E7447" s="64"/>
      <c r="F7447" s="65"/>
      <c r="G7447" s="66"/>
      <c r="H7447" s="67"/>
      <c r="I7447" s="216"/>
      <c r="J7447" s="86"/>
      <c r="K7447" s="129"/>
      <c r="L7447" s="60"/>
    </row>
    <row r="7448" spans="1:12" ht="12.95" customHeight="1" x14ac:dyDescent="0.25">
      <c r="A7448" s="60"/>
      <c r="B7448" s="61"/>
      <c r="D7448" s="63"/>
      <c r="E7448" s="64"/>
      <c r="F7448" s="65"/>
      <c r="G7448" s="66"/>
      <c r="H7448" s="67"/>
      <c r="I7448" s="216"/>
      <c r="J7448" s="86"/>
      <c r="K7448" s="129"/>
      <c r="L7448" s="60"/>
    </row>
    <row r="7449" spans="1:12" ht="12.95" customHeight="1" x14ac:dyDescent="0.25">
      <c r="A7449" s="60"/>
      <c r="B7449" s="61"/>
      <c r="D7449" s="63"/>
      <c r="E7449" s="64"/>
      <c r="F7449" s="65"/>
      <c r="G7449" s="66"/>
      <c r="H7449" s="67"/>
      <c r="I7449" s="216"/>
      <c r="J7449" s="86"/>
      <c r="K7449" s="129"/>
      <c r="L7449" s="60"/>
    </row>
    <row r="7450" spans="1:12" ht="12.95" customHeight="1" x14ac:dyDescent="0.25">
      <c r="A7450" s="60"/>
      <c r="B7450" s="61"/>
      <c r="D7450" s="63"/>
      <c r="E7450" s="64"/>
      <c r="F7450" s="65"/>
      <c r="G7450" s="66"/>
      <c r="H7450" s="67"/>
      <c r="I7450" s="216"/>
      <c r="J7450" s="86"/>
      <c r="K7450" s="129"/>
      <c r="L7450" s="60"/>
    </row>
    <row r="7451" spans="1:12" ht="12.95" customHeight="1" x14ac:dyDescent="0.25">
      <c r="A7451" s="60"/>
      <c r="B7451" s="61"/>
      <c r="D7451" s="63"/>
      <c r="E7451" s="64"/>
      <c r="F7451" s="65"/>
      <c r="G7451" s="66"/>
      <c r="H7451" s="67"/>
      <c r="I7451" s="216"/>
      <c r="J7451" s="86"/>
      <c r="K7451" s="129"/>
      <c r="L7451" s="60"/>
    </row>
    <row r="7452" spans="1:12" ht="12.95" customHeight="1" x14ac:dyDescent="0.25">
      <c r="A7452" s="60"/>
      <c r="B7452" s="61"/>
      <c r="D7452" s="63"/>
      <c r="E7452" s="64"/>
      <c r="F7452" s="65"/>
      <c r="G7452" s="66"/>
      <c r="H7452" s="67"/>
      <c r="I7452" s="216"/>
      <c r="J7452" s="86"/>
      <c r="K7452" s="129"/>
      <c r="L7452" s="60"/>
    </row>
    <row r="7453" spans="1:12" ht="12.95" customHeight="1" x14ac:dyDescent="0.25">
      <c r="A7453" s="60"/>
      <c r="B7453" s="61"/>
      <c r="D7453" s="63"/>
      <c r="E7453" s="64"/>
      <c r="F7453" s="65"/>
      <c r="G7453" s="66"/>
      <c r="H7453" s="67"/>
      <c r="I7453" s="216"/>
      <c r="J7453" s="86"/>
      <c r="K7453" s="129"/>
      <c r="L7453" s="60"/>
    </row>
    <row r="7454" spans="1:12" ht="12.95" customHeight="1" x14ac:dyDescent="0.25">
      <c r="A7454" s="60"/>
      <c r="B7454" s="61"/>
      <c r="D7454" s="63"/>
      <c r="E7454" s="64"/>
      <c r="F7454" s="65"/>
      <c r="G7454" s="66"/>
      <c r="H7454" s="67"/>
      <c r="I7454" s="216"/>
      <c r="J7454" s="86"/>
      <c r="K7454" s="129"/>
      <c r="L7454" s="60"/>
    </row>
    <row r="7455" spans="1:12" ht="12.95" customHeight="1" x14ac:dyDescent="0.25">
      <c r="A7455" s="60"/>
      <c r="B7455" s="61"/>
      <c r="D7455" s="63"/>
      <c r="E7455" s="64"/>
      <c r="F7455" s="65"/>
      <c r="G7455" s="66"/>
      <c r="H7455" s="67"/>
      <c r="I7455" s="216"/>
      <c r="J7455" s="86"/>
      <c r="K7455" s="129"/>
      <c r="L7455" s="60"/>
    </row>
    <row r="7456" spans="1:12" ht="12.95" customHeight="1" x14ac:dyDescent="0.25">
      <c r="A7456" s="60"/>
      <c r="B7456" s="61"/>
      <c r="D7456" s="63"/>
      <c r="E7456" s="64"/>
      <c r="F7456" s="65"/>
      <c r="G7456" s="66"/>
      <c r="H7456" s="67"/>
      <c r="I7456" s="216"/>
      <c r="J7456" s="86"/>
      <c r="K7456" s="129"/>
      <c r="L7456" s="60"/>
    </row>
    <row r="7457" spans="1:12" ht="12.95" customHeight="1" x14ac:dyDescent="0.25">
      <c r="A7457" s="60"/>
      <c r="B7457" s="61"/>
      <c r="D7457" s="63"/>
      <c r="E7457" s="64"/>
      <c r="F7457" s="65"/>
      <c r="G7457" s="66"/>
      <c r="H7457" s="67"/>
      <c r="I7457" s="216"/>
      <c r="J7457" s="86"/>
      <c r="K7457" s="129"/>
      <c r="L7457" s="60"/>
    </row>
    <row r="7458" spans="1:12" ht="12.95" customHeight="1" x14ac:dyDescent="0.25">
      <c r="A7458" s="60"/>
      <c r="B7458" s="61"/>
      <c r="D7458" s="63"/>
      <c r="E7458" s="64"/>
      <c r="F7458" s="65"/>
      <c r="G7458" s="66"/>
      <c r="H7458" s="67"/>
      <c r="I7458" s="216"/>
      <c r="J7458" s="86"/>
      <c r="K7458" s="129"/>
      <c r="L7458" s="60"/>
    </row>
    <row r="7459" spans="1:12" ht="12.95" customHeight="1" x14ac:dyDescent="0.25">
      <c r="A7459" s="60"/>
      <c r="B7459" s="61"/>
      <c r="D7459" s="63"/>
      <c r="E7459" s="64"/>
      <c r="F7459" s="65"/>
      <c r="G7459" s="66"/>
      <c r="H7459" s="67"/>
      <c r="I7459" s="216"/>
      <c r="J7459" s="86"/>
      <c r="K7459" s="129"/>
      <c r="L7459" s="60"/>
    </row>
    <row r="7460" spans="1:12" ht="12.95" customHeight="1" x14ac:dyDescent="0.25">
      <c r="A7460" s="60"/>
      <c r="B7460" s="61"/>
      <c r="D7460" s="63"/>
      <c r="E7460" s="64"/>
      <c r="F7460" s="65"/>
      <c r="G7460" s="66"/>
      <c r="H7460" s="67"/>
      <c r="I7460" s="216"/>
      <c r="J7460" s="86"/>
      <c r="K7460" s="129"/>
      <c r="L7460" s="60"/>
    </row>
    <row r="7461" spans="1:12" ht="12.95" customHeight="1" x14ac:dyDescent="0.25">
      <c r="A7461" s="60"/>
      <c r="B7461" s="61"/>
      <c r="D7461" s="63"/>
      <c r="E7461" s="64"/>
      <c r="F7461" s="65"/>
      <c r="G7461" s="66"/>
      <c r="H7461" s="67"/>
      <c r="I7461" s="216"/>
      <c r="J7461" s="86"/>
      <c r="K7461" s="129"/>
      <c r="L7461" s="60"/>
    </row>
    <row r="7462" spans="1:12" ht="12.95" customHeight="1" x14ac:dyDescent="0.25">
      <c r="A7462" s="60"/>
      <c r="B7462" s="61"/>
      <c r="D7462" s="63"/>
      <c r="E7462" s="64"/>
      <c r="F7462" s="65"/>
      <c r="G7462" s="66"/>
      <c r="H7462" s="67"/>
      <c r="I7462" s="216"/>
      <c r="J7462" s="86"/>
      <c r="K7462" s="129"/>
      <c r="L7462" s="60"/>
    </row>
    <row r="7463" spans="1:12" ht="12.95" customHeight="1" x14ac:dyDescent="0.25">
      <c r="A7463" s="60"/>
      <c r="B7463" s="61"/>
      <c r="D7463" s="63"/>
      <c r="E7463" s="64"/>
      <c r="F7463" s="65"/>
      <c r="G7463" s="66"/>
      <c r="H7463" s="67"/>
      <c r="I7463" s="216"/>
      <c r="J7463" s="86"/>
      <c r="K7463" s="129"/>
      <c r="L7463" s="60"/>
    </row>
    <row r="7464" spans="1:12" ht="12.95" customHeight="1" x14ac:dyDescent="0.25">
      <c r="A7464" s="60"/>
      <c r="B7464" s="61"/>
      <c r="D7464" s="63"/>
      <c r="E7464" s="64"/>
      <c r="F7464" s="65"/>
      <c r="G7464" s="66"/>
      <c r="H7464" s="67"/>
      <c r="I7464" s="216"/>
      <c r="J7464" s="86"/>
      <c r="K7464" s="129"/>
      <c r="L7464" s="60"/>
    </row>
    <row r="7465" spans="1:12" ht="12.95" customHeight="1" x14ac:dyDescent="0.25">
      <c r="A7465" s="60"/>
      <c r="B7465" s="61"/>
      <c r="D7465" s="63"/>
      <c r="E7465" s="64"/>
      <c r="F7465" s="65"/>
      <c r="G7465" s="66"/>
      <c r="H7465" s="67"/>
      <c r="I7465" s="216"/>
      <c r="J7465" s="86"/>
      <c r="K7465" s="129"/>
      <c r="L7465" s="60"/>
    </row>
    <row r="7466" spans="1:12" ht="12.95" customHeight="1" x14ac:dyDescent="0.25">
      <c r="A7466" s="60"/>
      <c r="B7466" s="61"/>
      <c r="D7466" s="63"/>
      <c r="E7466" s="64"/>
      <c r="F7466" s="65"/>
      <c r="G7466" s="66"/>
      <c r="H7466" s="67"/>
      <c r="I7466" s="216"/>
      <c r="J7466" s="86"/>
      <c r="K7466" s="129"/>
      <c r="L7466" s="60"/>
    </row>
    <row r="7467" spans="1:12" ht="12.95" customHeight="1" x14ac:dyDescent="0.25">
      <c r="A7467" s="60"/>
      <c r="B7467" s="61"/>
      <c r="D7467" s="63"/>
      <c r="E7467" s="64"/>
      <c r="F7467" s="65"/>
      <c r="G7467" s="66"/>
      <c r="H7467" s="67"/>
      <c r="I7467" s="216"/>
      <c r="J7467" s="86"/>
      <c r="K7467" s="129"/>
      <c r="L7467" s="60"/>
    </row>
    <row r="7468" spans="1:12" ht="12.95" customHeight="1" x14ac:dyDescent="0.25">
      <c r="A7468" s="60"/>
      <c r="B7468" s="61"/>
      <c r="D7468" s="63"/>
      <c r="E7468" s="64"/>
      <c r="F7468" s="65"/>
      <c r="G7468" s="66"/>
      <c r="H7468" s="67"/>
      <c r="I7468" s="216"/>
      <c r="J7468" s="86"/>
      <c r="K7468" s="129"/>
      <c r="L7468" s="60"/>
    </row>
    <row r="7469" spans="1:12" ht="12.95" customHeight="1" x14ac:dyDescent="0.25">
      <c r="A7469" s="60"/>
      <c r="B7469" s="61"/>
      <c r="D7469" s="63"/>
      <c r="E7469" s="64"/>
      <c r="F7469" s="65"/>
      <c r="G7469" s="66"/>
      <c r="H7469" s="67"/>
      <c r="I7469" s="216"/>
      <c r="J7469" s="86"/>
      <c r="K7469" s="129"/>
      <c r="L7469" s="60"/>
    </row>
    <row r="7470" spans="1:12" ht="12.95" customHeight="1" x14ac:dyDescent="0.25">
      <c r="A7470" s="60"/>
      <c r="B7470" s="61"/>
      <c r="D7470" s="63"/>
      <c r="E7470" s="64"/>
      <c r="F7470" s="65"/>
      <c r="G7470" s="66"/>
      <c r="H7470" s="67"/>
      <c r="I7470" s="216"/>
      <c r="J7470" s="86"/>
      <c r="K7470" s="129"/>
      <c r="L7470" s="60"/>
    </row>
    <row r="7471" spans="1:12" ht="12.95" customHeight="1" x14ac:dyDescent="0.25">
      <c r="A7471" s="60"/>
      <c r="B7471" s="61"/>
      <c r="D7471" s="63"/>
      <c r="E7471" s="64"/>
      <c r="F7471" s="65"/>
      <c r="G7471" s="66"/>
      <c r="H7471" s="67"/>
      <c r="I7471" s="216"/>
      <c r="J7471" s="86"/>
      <c r="K7471" s="129"/>
      <c r="L7471" s="60"/>
    </row>
    <row r="7472" spans="1:12" ht="12.95" customHeight="1" x14ac:dyDescent="0.25">
      <c r="A7472" s="60"/>
      <c r="B7472" s="61"/>
      <c r="D7472" s="63"/>
      <c r="E7472" s="64"/>
      <c r="F7472" s="65"/>
      <c r="G7472" s="66"/>
      <c r="H7472" s="67"/>
      <c r="I7472" s="216"/>
      <c r="J7472" s="86"/>
      <c r="K7472" s="129"/>
      <c r="L7472" s="60"/>
    </row>
    <row r="7473" spans="1:12" ht="12.95" customHeight="1" x14ac:dyDescent="0.25">
      <c r="A7473" s="60"/>
      <c r="B7473" s="61"/>
      <c r="D7473" s="63"/>
      <c r="E7473" s="64"/>
      <c r="F7473" s="65"/>
      <c r="G7473" s="66"/>
      <c r="H7473" s="67"/>
      <c r="I7473" s="216"/>
      <c r="J7473" s="86"/>
      <c r="K7473" s="129"/>
      <c r="L7473" s="60"/>
    </row>
    <row r="7474" spans="1:12" ht="12.95" customHeight="1" x14ac:dyDescent="0.25">
      <c r="A7474" s="60"/>
      <c r="B7474" s="61"/>
      <c r="D7474" s="63"/>
      <c r="E7474" s="64"/>
      <c r="F7474" s="65"/>
      <c r="G7474" s="66"/>
      <c r="H7474" s="67"/>
      <c r="I7474" s="216"/>
      <c r="J7474" s="86"/>
      <c r="K7474" s="129"/>
      <c r="L7474" s="60"/>
    </row>
    <row r="7475" spans="1:12" ht="12.95" customHeight="1" x14ac:dyDescent="0.25">
      <c r="A7475" s="60"/>
      <c r="B7475" s="61"/>
      <c r="D7475" s="63"/>
      <c r="E7475" s="64"/>
      <c r="F7475" s="65"/>
      <c r="G7475" s="66"/>
      <c r="H7475" s="67"/>
      <c r="I7475" s="216"/>
      <c r="J7475" s="86"/>
      <c r="K7475" s="129"/>
      <c r="L7475" s="60"/>
    </row>
    <row r="7476" spans="1:12" ht="12.95" customHeight="1" x14ac:dyDescent="0.25">
      <c r="A7476" s="60"/>
      <c r="B7476" s="61"/>
      <c r="D7476" s="63"/>
      <c r="E7476" s="64"/>
      <c r="F7476" s="65"/>
      <c r="G7476" s="66"/>
      <c r="H7476" s="67"/>
      <c r="I7476" s="216"/>
      <c r="J7476" s="86"/>
      <c r="K7476" s="129"/>
      <c r="L7476" s="60"/>
    </row>
    <row r="7477" spans="1:12" ht="12.95" customHeight="1" x14ac:dyDescent="0.25">
      <c r="A7477" s="60"/>
      <c r="B7477" s="61"/>
      <c r="D7477" s="63"/>
      <c r="E7477" s="64"/>
      <c r="F7477" s="65"/>
      <c r="G7477" s="66"/>
      <c r="H7477" s="67"/>
      <c r="I7477" s="216"/>
      <c r="J7477" s="86"/>
      <c r="K7477" s="129"/>
      <c r="L7477" s="60"/>
    </row>
    <row r="7478" spans="1:12" ht="12.95" customHeight="1" x14ac:dyDescent="0.25">
      <c r="A7478" s="60"/>
      <c r="B7478" s="61"/>
      <c r="D7478" s="63"/>
      <c r="E7478" s="64"/>
      <c r="F7478" s="65"/>
      <c r="G7478" s="66"/>
      <c r="H7478" s="67"/>
      <c r="I7478" s="216"/>
      <c r="J7478" s="86"/>
      <c r="K7478" s="129"/>
      <c r="L7478" s="60"/>
    </row>
    <row r="7479" spans="1:12" ht="12.95" customHeight="1" x14ac:dyDescent="0.25">
      <c r="A7479" s="60"/>
      <c r="B7479" s="61"/>
      <c r="D7479" s="63"/>
      <c r="E7479" s="64"/>
      <c r="F7479" s="65"/>
      <c r="G7479" s="66"/>
      <c r="H7479" s="67"/>
      <c r="I7479" s="216"/>
      <c r="J7479" s="86"/>
      <c r="K7479" s="129"/>
      <c r="L7479" s="60"/>
    </row>
    <row r="7480" spans="1:12" ht="12.95" customHeight="1" x14ac:dyDescent="0.25">
      <c r="A7480" s="60"/>
      <c r="B7480" s="61"/>
      <c r="D7480" s="63"/>
      <c r="E7480" s="64"/>
      <c r="F7480" s="65"/>
      <c r="G7480" s="66"/>
      <c r="H7480" s="67"/>
      <c r="I7480" s="216"/>
      <c r="J7480" s="86"/>
      <c r="K7480" s="129"/>
      <c r="L7480" s="60"/>
    </row>
    <row r="7481" spans="1:12" ht="12.95" customHeight="1" x14ac:dyDescent="0.25">
      <c r="A7481" s="60"/>
      <c r="B7481" s="61"/>
      <c r="D7481" s="63"/>
      <c r="E7481" s="64"/>
      <c r="F7481" s="65"/>
      <c r="G7481" s="66"/>
      <c r="H7481" s="67"/>
      <c r="I7481" s="216"/>
      <c r="J7481" s="86"/>
      <c r="K7481" s="129"/>
      <c r="L7481" s="60"/>
    </row>
    <row r="7482" spans="1:12" ht="12.95" customHeight="1" x14ac:dyDescent="0.25">
      <c r="A7482" s="60"/>
      <c r="B7482" s="61"/>
      <c r="D7482" s="63"/>
      <c r="E7482" s="64"/>
      <c r="F7482" s="65"/>
      <c r="G7482" s="66"/>
      <c r="H7482" s="67"/>
      <c r="I7482" s="216"/>
      <c r="J7482" s="86"/>
      <c r="K7482" s="129"/>
      <c r="L7482" s="60"/>
    </row>
    <row r="7483" spans="1:12" ht="12.95" customHeight="1" x14ac:dyDescent="0.25">
      <c r="A7483" s="60"/>
      <c r="B7483" s="61"/>
      <c r="D7483" s="63"/>
      <c r="E7483" s="64"/>
      <c r="F7483" s="65"/>
      <c r="G7483" s="66"/>
      <c r="H7483" s="67"/>
      <c r="I7483" s="216"/>
      <c r="J7483" s="86"/>
      <c r="K7483" s="129"/>
      <c r="L7483" s="60"/>
    </row>
    <row r="7484" spans="1:12" ht="12.95" customHeight="1" x14ac:dyDescent="0.25">
      <c r="A7484" s="60"/>
      <c r="B7484" s="61"/>
      <c r="D7484" s="63"/>
      <c r="E7484" s="64"/>
      <c r="F7484" s="65"/>
      <c r="G7484" s="66"/>
      <c r="H7484" s="67"/>
      <c r="I7484" s="216"/>
      <c r="J7484" s="86"/>
      <c r="K7484" s="129"/>
      <c r="L7484" s="60"/>
    </row>
    <row r="7485" spans="1:12" ht="12.95" customHeight="1" x14ac:dyDescent="0.25">
      <c r="A7485" s="60"/>
      <c r="B7485" s="61"/>
      <c r="D7485" s="63"/>
      <c r="E7485" s="64"/>
      <c r="F7485" s="65"/>
      <c r="G7485" s="66"/>
      <c r="H7485" s="67"/>
      <c r="I7485" s="216"/>
      <c r="J7485" s="86"/>
      <c r="K7485" s="129"/>
      <c r="L7485" s="60"/>
    </row>
    <row r="7486" spans="1:12" ht="12.95" customHeight="1" x14ac:dyDescent="0.25">
      <c r="A7486" s="60"/>
      <c r="B7486" s="61"/>
      <c r="D7486" s="63"/>
      <c r="E7486" s="64"/>
      <c r="F7486" s="65"/>
      <c r="G7486" s="66"/>
      <c r="H7486" s="67"/>
      <c r="I7486" s="216"/>
      <c r="J7486" s="86"/>
      <c r="K7486" s="129"/>
      <c r="L7486" s="60"/>
    </row>
    <row r="7487" spans="1:12" ht="12.95" customHeight="1" x14ac:dyDescent="0.25">
      <c r="A7487" s="60"/>
      <c r="B7487" s="61"/>
      <c r="D7487" s="63"/>
      <c r="E7487" s="64"/>
      <c r="F7487" s="65"/>
      <c r="G7487" s="66"/>
      <c r="H7487" s="67"/>
      <c r="I7487" s="216"/>
      <c r="J7487" s="86"/>
      <c r="K7487" s="129"/>
      <c r="L7487" s="60"/>
    </row>
    <row r="7488" spans="1:12" ht="12.95" customHeight="1" x14ac:dyDescent="0.25">
      <c r="A7488" s="60"/>
      <c r="B7488" s="61"/>
      <c r="D7488" s="63"/>
      <c r="E7488" s="64"/>
      <c r="F7488" s="65"/>
      <c r="G7488" s="66"/>
      <c r="H7488" s="67"/>
      <c r="I7488" s="216"/>
      <c r="J7488" s="86"/>
      <c r="K7488" s="129"/>
      <c r="L7488" s="60"/>
    </row>
    <row r="7489" spans="1:12" ht="12.95" customHeight="1" x14ac:dyDescent="0.25">
      <c r="A7489" s="60"/>
      <c r="B7489" s="61"/>
      <c r="D7489" s="63"/>
      <c r="E7489" s="64"/>
      <c r="F7489" s="65"/>
      <c r="G7489" s="66"/>
      <c r="H7489" s="67"/>
      <c r="I7489" s="216"/>
      <c r="J7489" s="86"/>
      <c r="K7489" s="129"/>
      <c r="L7489" s="60"/>
    </row>
    <row r="7490" spans="1:12" ht="12.95" customHeight="1" x14ac:dyDescent="0.25">
      <c r="A7490" s="60"/>
      <c r="B7490" s="61"/>
      <c r="D7490" s="63"/>
      <c r="E7490" s="64"/>
      <c r="F7490" s="65"/>
      <c r="G7490" s="66"/>
      <c r="H7490" s="67"/>
      <c r="I7490" s="216"/>
      <c r="J7490" s="86"/>
      <c r="K7490" s="129"/>
      <c r="L7490" s="60"/>
    </row>
    <row r="7491" spans="1:12" ht="12.95" customHeight="1" x14ac:dyDescent="0.25">
      <c r="A7491" s="60"/>
      <c r="B7491" s="61"/>
      <c r="D7491" s="63"/>
      <c r="E7491" s="64"/>
      <c r="F7491" s="65"/>
      <c r="G7491" s="66"/>
      <c r="H7491" s="67"/>
      <c r="I7491" s="216"/>
      <c r="J7491" s="86"/>
      <c r="K7491" s="129"/>
      <c r="L7491" s="60"/>
    </row>
    <row r="7492" spans="1:12" ht="12.95" customHeight="1" x14ac:dyDescent="0.25">
      <c r="A7492" s="60"/>
      <c r="B7492" s="61"/>
      <c r="D7492" s="63"/>
      <c r="E7492" s="64"/>
      <c r="F7492" s="65"/>
      <c r="G7492" s="66"/>
      <c r="H7492" s="67"/>
      <c r="I7492" s="216"/>
      <c r="J7492" s="86"/>
      <c r="K7492" s="129"/>
      <c r="L7492" s="60"/>
    </row>
    <row r="7493" spans="1:12" ht="12.95" customHeight="1" x14ac:dyDescent="0.25">
      <c r="A7493" s="60"/>
      <c r="B7493" s="61"/>
      <c r="D7493" s="63"/>
      <c r="E7493" s="64"/>
      <c r="F7493" s="65"/>
      <c r="G7493" s="66"/>
      <c r="H7493" s="67"/>
      <c r="I7493" s="216"/>
      <c r="J7493" s="86"/>
      <c r="K7493" s="129"/>
      <c r="L7493" s="60"/>
    </row>
    <row r="7494" spans="1:12" ht="12.95" customHeight="1" x14ac:dyDescent="0.25">
      <c r="A7494" s="60"/>
      <c r="B7494" s="61"/>
      <c r="D7494" s="63"/>
      <c r="E7494" s="64"/>
      <c r="F7494" s="65"/>
      <c r="G7494" s="66"/>
      <c r="H7494" s="67"/>
      <c r="I7494" s="216"/>
      <c r="J7494" s="86"/>
      <c r="K7494" s="129"/>
      <c r="L7494" s="60"/>
    </row>
    <row r="7495" spans="1:12" ht="12.95" customHeight="1" x14ac:dyDescent="0.25">
      <c r="A7495" s="60"/>
      <c r="B7495" s="61"/>
      <c r="D7495" s="63"/>
      <c r="E7495" s="64"/>
      <c r="F7495" s="65"/>
      <c r="G7495" s="66"/>
      <c r="H7495" s="67"/>
      <c r="I7495" s="216"/>
      <c r="J7495" s="86"/>
      <c r="K7495" s="129"/>
      <c r="L7495" s="60"/>
    </row>
    <row r="7496" spans="1:12" ht="12.95" customHeight="1" x14ac:dyDescent="0.25">
      <c r="A7496" s="60"/>
      <c r="B7496" s="61"/>
      <c r="D7496" s="63"/>
      <c r="E7496" s="64"/>
      <c r="F7496" s="65"/>
      <c r="G7496" s="66"/>
      <c r="H7496" s="67"/>
      <c r="I7496" s="216"/>
      <c r="J7496" s="86"/>
      <c r="K7496" s="129"/>
      <c r="L7496" s="60"/>
    </row>
    <row r="7497" spans="1:12" ht="12.95" customHeight="1" x14ac:dyDescent="0.25">
      <c r="A7497" s="60"/>
      <c r="B7497" s="61"/>
      <c r="D7497" s="63"/>
      <c r="E7497" s="64"/>
      <c r="F7497" s="65"/>
      <c r="G7497" s="66"/>
      <c r="H7497" s="67"/>
      <c r="I7497" s="216"/>
      <c r="J7497" s="86"/>
      <c r="K7497" s="129"/>
      <c r="L7497" s="60"/>
    </row>
    <row r="7498" spans="1:12" ht="12.95" customHeight="1" x14ac:dyDescent="0.25">
      <c r="A7498" s="60"/>
      <c r="B7498" s="61"/>
      <c r="D7498" s="63"/>
      <c r="E7498" s="64"/>
      <c r="F7498" s="65"/>
      <c r="G7498" s="66"/>
      <c r="H7498" s="67"/>
      <c r="I7498" s="216"/>
      <c r="J7498" s="86"/>
      <c r="K7498" s="129"/>
      <c r="L7498" s="60"/>
    </row>
    <row r="7499" spans="1:12" ht="12.95" customHeight="1" x14ac:dyDescent="0.25">
      <c r="A7499" s="60"/>
      <c r="B7499" s="61"/>
      <c r="D7499" s="63"/>
      <c r="E7499" s="64"/>
      <c r="F7499" s="65"/>
      <c r="G7499" s="66"/>
      <c r="H7499" s="67"/>
      <c r="I7499" s="216"/>
      <c r="J7499" s="86"/>
      <c r="K7499" s="129"/>
      <c r="L7499" s="60"/>
    </row>
    <row r="7500" spans="1:12" ht="12.95" customHeight="1" x14ac:dyDescent="0.25">
      <c r="A7500" s="60"/>
      <c r="B7500" s="61"/>
      <c r="D7500" s="63"/>
      <c r="E7500" s="64"/>
      <c r="F7500" s="65"/>
      <c r="G7500" s="66"/>
      <c r="H7500" s="67"/>
      <c r="I7500" s="216"/>
      <c r="J7500" s="86"/>
      <c r="K7500" s="129"/>
      <c r="L7500" s="60"/>
    </row>
    <row r="7501" spans="1:12" ht="12.95" customHeight="1" x14ac:dyDescent="0.25">
      <c r="A7501" s="60"/>
      <c r="B7501" s="61"/>
      <c r="D7501" s="63"/>
      <c r="E7501" s="64"/>
      <c r="F7501" s="65"/>
      <c r="G7501" s="66"/>
      <c r="H7501" s="67"/>
      <c r="I7501" s="216"/>
      <c r="J7501" s="86"/>
      <c r="K7501" s="129"/>
      <c r="L7501" s="60"/>
    </row>
    <row r="7502" spans="1:12" ht="12.95" customHeight="1" x14ac:dyDescent="0.25">
      <c r="A7502" s="60"/>
      <c r="B7502" s="61"/>
      <c r="D7502" s="63"/>
      <c r="E7502" s="64"/>
      <c r="F7502" s="65"/>
      <c r="G7502" s="66"/>
      <c r="H7502" s="67"/>
      <c r="I7502" s="216"/>
      <c r="J7502" s="86"/>
      <c r="K7502" s="129"/>
      <c r="L7502" s="60"/>
    </row>
    <row r="7503" spans="1:12" ht="12.95" customHeight="1" x14ac:dyDescent="0.25">
      <c r="A7503" s="60"/>
      <c r="B7503" s="61"/>
      <c r="D7503" s="63"/>
      <c r="E7503" s="64"/>
      <c r="F7503" s="65"/>
      <c r="G7503" s="66"/>
      <c r="H7503" s="67"/>
      <c r="I7503" s="216"/>
      <c r="J7503" s="86"/>
      <c r="K7503" s="129"/>
      <c r="L7503" s="60"/>
    </row>
    <row r="7504" spans="1:12" ht="12.95" customHeight="1" x14ac:dyDescent="0.25">
      <c r="A7504" s="60"/>
      <c r="B7504" s="61"/>
      <c r="D7504" s="63"/>
      <c r="E7504" s="64"/>
      <c r="F7504" s="65"/>
      <c r="G7504" s="66"/>
      <c r="H7504" s="67"/>
      <c r="I7504" s="216"/>
      <c r="J7504" s="86"/>
      <c r="K7504" s="129"/>
      <c r="L7504" s="60"/>
    </row>
    <row r="7505" spans="1:12" ht="12.95" customHeight="1" x14ac:dyDescent="0.25">
      <c r="A7505" s="60"/>
      <c r="B7505" s="61"/>
      <c r="D7505" s="63"/>
      <c r="E7505" s="64"/>
      <c r="F7505" s="65"/>
      <c r="G7505" s="66"/>
      <c r="H7505" s="67"/>
      <c r="I7505" s="216"/>
      <c r="J7505" s="86"/>
      <c r="K7505" s="129"/>
      <c r="L7505" s="60"/>
    </row>
    <row r="7506" spans="1:12" ht="12.95" customHeight="1" x14ac:dyDescent="0.25">
      <c r="A7506" s="60"/>
      <c r="B7506" s="61"/>
      <c r="D7506" s="63"/>
      <c r="E7506" s="64"/>
      <c r="F7506" s="65"/>
      <c r="G7506" s="66"/>
      <c r="H7506" s="67"/>
      <c r="I7506" s="216"/>
      <c r="J7506" s="86"/>
      <c r="K7506" s="129"/>
      <c r="L7506" s="60"/>
    </row>
    <row r="7507" spans="1:12" ht="12.95" customHeight="1" x14ac:dyDescent="0.25">
      <c r="A7507" s="60"/>
      <c r="B7507" s="61"/>
      <c r="D7507" s="63"/>
      <c r="E7507" s="64"/>
      <c r="F7507" s="65"/>
      <c r="G7507" s="66"/>
      <c r="H7507" s="67"/>
      <c r="I7507" s="216"/>
      <c r="J7507" s="86"/>
      <c r="K7507" s="129"/>
      <c r="L7507" s="60"/>
    </row>
    <row r="7508" spans="1:12" ht="12.95" customHeight="1" x14ac:dyDescent="0.25">
      <c r="A7508" s="60"/>
      <c r="B7508" s="61"/>
      <c r="D7508" s="63"/>
      <c r="E7508" s="64"/>
      <c r="F7508" s="65"/>
      <c r="G7508" s="66"/>
      <c r="H7508" s="67"/>
      <c r="I7508" s="216"/>
      <c r="J7508" s="86"/>
      <c r="K7508" s="129"/>
      <c r="L7508" s="60"/>
    </row>
    <row r="7509" spans="1:12" ht="12.95" customHeight="1" x14ac:dyDescent="0.25">
      <c r="A7509" s="60"/>
      <c r="B7509" s="61"/>
      <c r="D7509" s="63"/>
      <c r="E7509" s="64"/>
      <c r="F7509" s="65"/>
      <c r="G7509" s="66"/>
      <c r="H7509" s="67"/>
      <c r="I7509" s="216"/>
      <c r="J7509" s="86"/>
      <c r="K7509" s="129"/>
      <c r="L7509" s="60"/>
    </row>
    <row r="7510" spans="1:12" ht="12.95" customHeight="1" x14ac:dyDescent="0.25">
      <c r="A7510" s="60"/>
      <c r="B7510" s="61"/>
      <c r="D7510" s="63"/>
      <c r="E7510" s="64"/>
      <c r="F7510" s="65"/>
      <c r="G7510" s="66"/>
      <c r="H7510" s="67"/>
      <c r="I7510" s="216"/>
      <c r="J7510" s="86"/>
      <c r="K7510" s="129"/>
      <c r="L7510" s="60"/>
    </row>
    <row r="7511" spans="1:12" ht="12.95" customHeight="1" x14ac:dyDescent="0.25">
      <c r="A7511" s="60"/>
      <c r="B7511" s="61"/>
      <c r="D7511" s="63"/>
      <c r="E7511" s="64"/>
      <c r="F7511" s="65"/>
      <c r="G7511" s="66"/>
      <c r="H7511" s="67"/>
      <c r="I7511" s="216"/>
      <c r="J7511" s="86"/>
      <c r="K7511" s="129"/>
      <c r="L7511" s="60"/>
    </row>
    <row r="7512" spans="1:12" ht="12.95" customHeight="1" x14ac:dyDescent="0.25">
      <c r="A7512" s="60"/>
      <c r="B7512" s="61"/>
      <c r="D7512" s="63"/>
      <c r="E7512" s="64"/>
      <c r="F7512" s="65"/>
      <c r="G7512" s="66"/>
      <c r="H7512" s="67"/>
      <c r="I7512" s="216"/>
      <c r="J7512" s="86"/>
      <c r="K7512" s="129"/>
      <c r="L7512" s="60"/>
    </row>
    <row r="7513" spans="1:12" ht="12.95" customHeight="1" x14ac:dyDescent="0.25">
      <c r="A7513" s="60"/>
      <c r="B7513" s="61"/>
      <c r="D7513" s="63"/>
      <c r="E7513" s="64"/>
      <c r="F7513" s="65"/>
      <c r="G7513" s="66"/>
      <c r="H7513" s="67"/>
      <c r="I7513" s="216"/>
      <c r="J7513" s="86"/>
      <c r="K7513" s="129"/>
      <c r="L7513" s="60"/>
    </row>
    <row r="7514" spans="1:12" ht="12.95" customHeight="1" x14ac:dyDescent="0.25">
      <c r="A7514" s="60"/>
      <c r="B7514" s="61"/>
      <c r="D7514" s="63"/>
      <c r="E7514" s="64"/>
      <c r="F7514" s="65"/>
      <c r="G7514" s="66"/>
      <c r="H7514" s="67"/>
      <c r="I7514" s="216"/>
      <c r="J7514" s="86"/>
      <c r="K7514" s="129"/>
      <c r="L7514" s="60"/>
    </row>
    <row r="7515" spans="1:12" ht="12.95" customHeight="1" x14ac:dyDescent="0.25">
      <c r="A7515" s="60"/>
      <c r="B7515" s="61"/>
      <c r="D7515" s="63"/>
      <c r="E7515" s="64"/>
      <c r="F7515" s="65"/>
      <c r="G7515" s="66"/>
      <c r="H7515" s="67"/>
      <c r="I7515" s="216"/>
      <c r="J7515" s="86"/>
      <c r="K7515" s="129"/>
      <c r="L7515" s="60"/>
    </row>
    <row r="7516" spans="1:12" ht="12.95" customHeight="1" x14ac:dyDescent="0.25">
      <c r="A7516" s="60"/>
      <c r="B7516" s="61"/>
      <c r="D7516" s="63"/>
      <c r="E7516" s="64"/>
      <c r="F7516" s="65"/>
      <c r="G7516" s="66"/>
      <c r="H7516" s="67"/>
      <c r="I7516" s="216"/>
      <c r="J7516" s="86"/>
      <c r="K7516" s="129"/>
      <c r="L7516" s="60"/>
    </row>
    <row r="7517" spans="1:12" ht="12.95" customHeight="1" x14ac:dyDescent="0.25">
      <c r="A7517" s="60"/>
      <c r="B7517" s="61"/>
      <c r="D7517" s="63"/>
      <c r="E7517" s="64"/>
      <c r="F7517" s="65"/>
      <c r="G7517" s="66"/>
      <c r="H7517" s="67"/>
      <c r="I7517" s="216"/>
      <c r="J7517" s="86"/>
      <c r="K7517" s="129"/>
      <c r="L7517" s="60"/>
    </row>
    <row r="7518" spans="1:12" ht="12.95" customHeight="1" x14ac:dyDescent="0.25">
      <c r="A7518" s="60"/>
      <c r="B7518" s="61"/>
      <c r="D7518" s="63"/>
      <c r="E7518" s="64"/>
      <c r="F7518" s="65"/>
      <c r="G7518" s="66"/>
      <c r="H7518" s="67"/>
      <c r="I7518" s="216"/>
      <c r="J7518" s="86"/>
      <c r="K7518" s="129"/>
      <c r="L7518" s="60"/>
    </row>
    <row r="7519" spans="1:12" ht="12.95" customHeight="1" x14ac:dyDescent="0.25">
      <c r="A7519" s="60"/>
      <c r="B7519" s="61"/>
      <c r="D7519" s="63"/>
      <c r="E7519" s="64"/>
      <c r="F7519" s="65"/>
      <c r="G7519" s="66"/>
      <c r="H7519" s="67"/>
      <c r="I7519" s="216"/>
      <c r="J7519" s="86"/>
      <c r="K7519" s="129"/>
      <c r="L7519" s="60"/>
    </row>
    <row r="7520" spans="1:12" ht="12.95" customHeight="1" x14ac:dyDescent="0.25">
      <c r="A7520" s="60"/>
      <c r="B7520" s="61"/>
      <c r="D7520" s="63"/>
      <c r="E7520" s="64"/>
      <c r="F7520" s="65"/>
      <c r="G7520" s="66"/>
      <c r="H7520" s="67"/>
      <c r="I7520" s="216"/>
      <c r="J7520" s="86"/>
      <c r="K7520" s="129"/>
      <c r="L7520" s="60"/>
    </row>
    <row r="7521" spans="1:12" ht="12.95" customHeight="1" x14ac:dyDescent="0.25">
      <c r="A7521" s="60"/>
      <c r="B7521" s="61"/>
      <c r="D7521" s="63"/>
      <c r="E7521" s="64"/>
      <c r="F7521" s="65"/>
      <c r="G7521" s="66"/>
      <c r="H7521" s="67"/>
      <c r="I7521" s="216"/>
      <c r="J7521" s="86"/>
      <c r="K7521" s="129"/>
      <c r="L7521" s="60"/>
    </row>
    <row r="7522" spans="1:12" ht="12.95" customHeight="1" x14ac:dyDescent="0.25">
      <c r="A7522" s="60"/>
      <c r="B7522" s="61"/>
      <c r="D7522" s="63"/>
      <c r="E7522" s="64"/>
      <c r="F7522" s="65"/>
      <c r="G7522" s="66"/>
      <c r="H7522" s="67"/>
      <c r="I7522" s="216"/>
      <c r="J7522" s="86"/>
      <c r="K7522" s="129"/>
      <c r="L7522" s="60"/>
    </row>
    <row r="7523" spans="1:12" ht="12.95" customHeight="1" x14ac:dyDescent="0.25">
      <c r="A7523" s="60"/>
      <c r="B7523" s="61"/>
      <c r="D7523" s="63"/>
      <c r="E7523" s="64"/>
      <c r="F7523" s="65"/>
      <c r="G7523" s="66"/>
      <c r="H7523" s="67"/>
      <c r="I7523" s="216"/>
      <c r="J7523" s="86"/>
      <c r="K7523" s="129"/>
      <c r="L7523" s="60"/>
    </row>
    <row r="7524" spans="1:12" ht="12.95" customHeight="1" x14ac:dyDescent="0.25">
      <c r="A7524" s="60"/>
      <c r="B7524" s="61"/>
      <c r="D7524" s="63"/>
      <c r="E7524" s="64"/>
      <c r="F7524" s="65"/>
      <c r="G7524" s="66"/>
      <c r="H7524" s="67"/>
      <c r="I7524" s="216"/>
      <c r="J7524" s="86"/>
      <c r="K7524" s="129"/>
      <c r="L7524" s="60"/>
    </row>
    <row r="7525" spans="1:12" ht="12.95" customHeight="1" x14ac:dyDescent="0.25">
      <c r="A7525" s="60"/>
      <c r="B7525" s="61"/>
      <c r="D7525" s="63"/>
      <c r="E7525" s="64"/>
      <c r="F7525" s="65"/>
      <c r="G7525" s="66"/>
      <c r="H7525" s="67"/>
      <c r="I7525" s="216"/>
      <c r="J7525" s="86"/>
      <c r="K7525" s="129"/>
      <c r="L7525" s="60"/>
    </row>
    <row r="7526" spans="1:12" ht="12.95" customHeight="1" x14ac:dyDescent="0.25">
      <c r="A7526" s="60"/>
      <c r="B7526" s="61"/>
      <c r="D7526" s="63"/>
      <c r="E7526" s="64"/>
      <c r="F7526" s="65"/>
      <c r="G7526" s="66"/>
      <c r="H7526" s="67"/>
      <c r="I7526" s="216"/>
      <c r="J7526" s="86"/>
      <c r="K7526" s="129"/>
      <c r="L7526" s="60"/>
    </row>
    <row r="7527" spans="1:12" ht="12.95" customHeight="1" x14ac:dyDescent="0.25">
      <c r="A7527" s="60"/>
      <c r="B7527" s="61"/>
      <c r="D7527" s="63"/>
      <c r="E7527" s="64"/>
      <c r="F7527" s="65"/>
      <c r="G7527" s="66"/>
      <c r="H7527" s="67"/>
      <c r="I7527" s="216"/>
      <c r="J7527" s="86"/>
      <c r="K7527" s="129"/>
      <c r="L7527" s="60"/>
    </row>
    <row r="7528" spans="1:12" ht="12.95" customHeight="1" x14ac:dyDescent="0.25">
      <c r="A7528" s="60"/>
      <c r="B7528" s="61"/>
      <c r="D7528" s="63"/>
      <c r="E7528" s="64"/>
      <c r="F7528" s="65"/>
      <c r="G7528" s="66"/>
      <c r="H7528" s="67"/>
      <c r="I7528" s="216"/>
      <c r="J7528" s="86"/>
      <c r="K7528" s="129"/>
      <c r="L7528" s="60"/>
    </row>
    <row r="7529" spans="1:12" ht="12.95" customHeight="1" x14ac:dyDescent="0.25">
      <c r="A7529" s="60"/>
      <c r="B7529" s="61"/>
      <c r="D7529" s="63"/>
      <c r="E7529" s="64"/>
      <c r="F7529" s="65"/>
      <c r="G7529" s="66"/>
      <c r="H7529" s="67"/>
      <c r="I7529" s="216"/>
      <c r="J7529" s="86"/>
      <c r="K7529" s="129"/>
      <c r="L7529" s="60"/>
    </row>
    <row r="7530" spans="1:12" ht="12.95" customHeight="1" x14ac:dyDescent="0.25">
      <c r="A7530" s="60"/>
      <c r="B7530" s="61"/>
      <c r="D7530" s="63"/>
      <c r="E7530" s="64"/>
      <c r="F7530" s="65"/>
      <c r="G7530" s="66"/>
      <c r="H7530" s="67"/>
      <c r="I7530" s="216"/>
      <c r="J7530" s="86"/>
      <c r="K7530" s="129"/>
      <c r="L7530" s="60"/>
    </row>
    <row r="7531" spans="1:12" ht="12.95" customHeight="1" x14ac:dyDescent="0.25">
      <c r="A7531" s="60"/>
      <c r="B7531" s="61"/>
      <c r="D7531" s="63"/>
      <c r="E7531" s="64"/>
      <c r="F7531" s="65"/>
      <c r="G7531" s="66"/>
      <c r="H7531" s="67"/>
      <c r="I7531" s="216"/>
      <c r="J7531" s="86"/>
      <c r="K7531" s="129"/>
      <c r="L7531" s="60"/>
    </row>
    <row r="7532" spans="1:12" ht="12.95" customHeight="1" x14ac:dyDescent="0.25">
      <c r="A7532" s="60"/>
      <c r="B7532" s="61"/>
      <c r="D7532" s="63"/>
      <c r="E7532" s="64"/>
      <c r="F7532" s="65"/>
      <c r="G7532" s="66"/>
      <c r="H7532" s="67"/>
      <c r="I7532" s="216"/>
      <c r="J7532" s="86"/>
      <c r="K7532" s="129"/>
      <c r="L7532" s="60"/>
    </row>
    <row r="7533" spans="1:12" ht="12.95" customHeight="1" x14ac:dyDescent="0.25">
      <c r="A7533" s="60"/>
      <c r="B7533" s="61"/>
      <c r="D7533" s="63"/>
      <c r="E7533" s="64"/>
      <c r="F7533" s="65"/>
      <c r="G7533" s="66"/>
      <c r="H7533" s="67"/>
      <c r="I7533" s="216"/>
      <c r="J7533" s="86"/>
      <c r="K7533" s="129"/>
      <c r="L7533" s="60"/>
    </row>
    <row r="7534" spans="1:12" ht="12.95" customHeight="1" x14ac:dyDescent="0.25">
      <c r="A7534" s="60"/>
      <c r="B7534" s="61"/>
      <c r="D7534" s="63"/>
      <c r="E7534" s="64"/>
      <c r="F7534" s="65"/>
      <c r="G7534" s="66"/>
      <c r="H7534" s="67"/>
      <c r="I7534" s="216"/>
      <c r="J7534" s="86"/>
      <c r="K7534" s="129"/>
      <c r="L7534" s="60"/>
    </row>
    <row r="7535" spans="1:12" ht="12.95" customHeight="1" x14ac:dyDescent="0.25">
      <c r="A7535" s="60"/>
      <c r="B7535" s="61"/>
      <c r="D7535" s="63"/>
      <c r="E7535" s="64"/>
      <c r="F7535" s="65"/>
      <c r="G7535" s="66"/>
      <c r="H7535" s="67"/>
      <c r="I7535" s="216"/>
      <c r="J7535" s="86"/>
      <c r="K7535" s="129"/>
      <c r="L7535" s="60"/>
    </row>
    <row r="7536" spans="1:12" ht="12.95" customHeight="1" x14ac:dyDescent="0.25">
      <c r="A7536" s="60"/>
      <c r="B7536" s="61"/>
      <c r="D7536" s="63"/>
      <c r="E7536" s="64"/>
      <c r="F7536" s="65"/>
      <c r="G7536" s="66"/>
      <c r="H7536" s="67"/>
      <c r="I7536" s="216"/>
      <c r="J7536" s="86"/>
      <c r="K7536" s="129"/>
      <c r="L7536" s="60"/>
    </row>
    <row r="7537" spans="1:12" ht="12.95" customHeight="1" x14ac:dyDescent="0.25">
      <c r="A7537" s="60"/>
      <c r="B7537" s="61"/>
      <c r="D7537" s="63"/>
      <c r="E7537" s="64"/>
      <c r="F7537" s="65"/>
      <c r="G7537" s="66"/>
      <c r="H7537" s="67"/>
      <c r="I7537" s="216"/>
      <c r="J7537" s="86"/>
      <c r="K7537" s="129"/>
      <c r="L7537" s="60"/>
    </row>
    <row r="7538" spans="1:12" ht="12.95" customHeight="1" x14ac:dyDescent="0.25">
      <c r="A7538" s="60"/>
      <c r="B7538" s="61"/>
      <c r="D7538" s="63"/>
      <c r="E7538" s="64"/>
      <c r="F7538" s="65"/>
      <c r="G7538" s="66"/>
      <c r="H7538" s="67"/>
      <c r="I7538" s="216"/>
      <c r="J7538" s="86"/>
      <c r="K7538" s="129"/>
      <c r="L7538" s="60"/>
    </row>
    <row r="7539" spans="1:12" ht="12.95" customHeight="1" x14ac:dyDescent="0.25">
      <c r="A7539" s="60"/>
      <c r="B7539" s="61"/>
      <c r="D7539" s="63"/>
      <c r="E7539" s="64"/>
      <c r="F7539" s="65"/>
      <c r="G7539" s="66"/>
      <c r="H7539" s="67"/>
      <c r="I7539" s="216"/>
      <c r="J7539" s="86"/>
      <c r="K7539" s="129"/>
      <c r="L7539" s="60"/>
    </row>
    <row r="7540" spans="1:12" ht="12.95" customHeight="1" x14ac:dyDescent="0.25">
      <c r="A7540" s="60"/>
      <c r="B7540" s="61"/>
      <c r="D7540" s="63"/>
      <c r="E7540" s="64"/>
      <c r="F7540" s="65"/>
      <c r="G7540" s="66"/>
      <c r="H7540" s="67"/>
      <c r="I7540" s="216"/>
      <c r="J7540" s="86"/>
      <c r="K7540" s="129"/>
      <c r="L7540" s="60"/>
    </row>
    <row r="7541" spans="1:12" ht="12.95" customHeight="1" x14ac:dyDescent="0.25">
      <c r="A7541" s="60"/>
      <c r="B7541" s="61"/>
      <c r="D7541" s="63"/>
      <c r="E7541" s="64"/>
      <c r="F7541" s="65"/>
      <c r="G7541" s="66"/>
      <c r="H7541" s="67"/>
      <c r="I7541" s="216"/>
      <c r="J7541" s="86"/>
      <c r="K7541" s="129"/>
      <c r="L7541" s="60"/>
    </row>
    <row r="7542" spans="1:12" ht="12.95" customHeight="1" x14ac:dyDescent="0.25">
      <c r="A7542" s="60"/>
      <c r="B7542" s="61"/>
      <c r="D7542" s="63"/>
      <c r="E7542" s="64"/>
      <c r="F7542" s="65"/>
      <c r="G7542" s="66"/>
      <c r="H7542" s="67"/>
      <c r="I7542" s="216"/>
      <c r="J7542" s="86"/>
      <c r="K7542" s="129"/>
      <c r="L7542" s="60"/>
    </row>
    <row r="7543" spans="1:12" ht="12.95" customHeight="1" x14ac:dyDescent="0.25">
      <c r="A7543" s="60"/>
      <c r="B7543" s="61"/>
      <c r="D7543" s="63"/>
      <c r="E7543" s="64"/>
      <c r="F7543" s="65"/>
      <c r="G7543" s="66"/>
      <c r="H7543" s="67"/>
      <c r="I7543" s="216"/>
      <c r="J7543" s="86"/>
      <c r="K7543" s="129"/>
      <c r="L7543" s="60"/>
    </row>
    <row r="7544" spans="1:12" ht="12.95" customHeight="1" x14ac:dyDescent="0.25">
      <c r="A7544" s="60"/>
      <c r="B7544" s="61"/>
      <c r="D7544" s="63"/>
      <c r="E7544" s="64"/>
      <c r="F7544" s="65"/>
      <c r="G7544" s="66"/>
      <c r="H7544" s="67"/>
      <c r="I7544" s="216"/>
      <c r="J7544" s="86"/>
      <c r="K7544" s="129"/>
      <c r="L7544" s="60"/>
    </row>
    <row r="7545" spans="1:12" ht="12.95" customHeight="1" x14ac:dyDescent="0.25">
      <c r="A7545" s="60"/>
      <c r="B7545" s="61"/>
      <c r="D7545" s="63"/>
      <c r="E7545" s="64"/>
      <c r="F7545" s="65"/>
      <c r="G7545" s="66"/>
      <c r="H7545" s="67"/>
      <c r="I7545" s="216"/>
      <c r="J7545" s="86"/>
      <c r="K7545" s="129"/>
      <c r="L7545" s="60"/>
    </row>
    <row r="7546" spans="1:12" ht="12.95" customHeight="1" x14ac:dyDescent="0.25">
      <c r="A7546" s="60"/>
      <c r="B7546" s="61"/>
      <c r="D7546" s="63"/>
      <c r="E7546" s="64"/>
      <c r="F7546" s="65"/>
      <c r="G7546" s="66"/>
      <c r="H7546" s="67"/>
      <c r="I7546" s="216"/>
      <c r="J7546" s="86"/>
      <c r="K7546" s="129"/>
      <c r="L7546" s="60"/>
    </row>
    <row r="7547" spans="1:12" ht="12.95" customHeight="1" x14ac:dyDescent="0.25">
      <c r="A7547" s="60"/>
      <c r="B7547" s="61"/>
      <c r="D7547" s="63"/>
      <c r="E7547" s="64"/>
      <c r="F7547" s="65"/>
      <c r="G7547" s="66"/>
      <c r="H7547" s="67"/>
      <c r="I7547" s="216"/>
      <c r="J7547" s="86"/>
      <c r="K7547" s="129"/>
      <c r="L7547" s="60"/>
    </row>
    <row r="7548" spans="1:12" ht="12.95" customHeight="1" x14ac:dyDescent="0.25">
      <c r="A7548" s="60"/>
      <c r="B7548" s="61"/>
      <c r="D7548" s="63"/>
      <c r="E7548" s="64"/>
      <c r="F7548" s="65"/>
      <c r="G7548" s="66"/>
      <c r="H7548" s="67"/>
      <c r="I7548" s="216"/>
      <c r="J7548" s="86"/>
      <c r="K7548" s="129"/>
      <c r="L7548" s="60"/>
    </row>
    <row r="7549" spans="1:12" ht="12.95" customHeight="1" x14ac:dyDescent="0.25">
      <c r="A7549" s="60"/>
      <c r="B7549" s="61"/>
      <c r="D7549" s="63"/>
      <c r="E7549" s="64"/>
      <c r="F7549" s="65"/>
      <c r="G7549" s="66"/>
      <c r="H7549" s="67"/>
      <c r="I7549" s="216"/>
      <c r="J7549" s="86"/>
      <c r="K7549" s="129"/>
      <c r="L7549" s="60"/>
    </row>
    <row r="7550" spans="1:12" ht="12.95" customHeight="1" x14ac:dyDescent="0.25">
      <c r="A7550" s="60"/>
      <c r="B7550" s="61"/>
      <c r="D7550" s="63"/>
      <c r="E7550" s="64"/>
      <c r="F7550" s="65"/>
      <c r="G7550" s="66"/>
      <c r="H7550" s="67"/>
      <c r="I7550" s="216"/>
      <c r="J7550" s="86"/>
      <c r="K7550" s="129"/>
      <c r="L7550" s="60"/>
    </row>
    <row r="7551" spans="1:12" ht="12.95" customHeight="1" x14ac:dyDescent="0.25">
      <c r="A7551" s="60"/>
      <c r="B7551" s="61"/>
      <c r="D7551" s="63"/>
      <c r="E7551" s="64"/>
      <c r="F7551" s="65"/>
      <c r="G7551" s="66"/>
      <c r="H7551" s="67"/>
      <c r="I7551" s="216"/>
      <c r="J7551" s="86"/>
      <c r="K7551" s="129"/>
      <c r="L7551" s="60"/>
    </row>
    <row r="7552" spans="1:12" ht="12.95" customHeight="1" x14ac:dyDescent="0.25">
      <c r="A7552" s="60"/>
      <c r="B7552" s="61"/>
      <c r="D7552" s="63"/>
      <c r="E7552" s="64"/>
      <c r="F7552" s="65"/>
      <c r="G7552" s="66"/>
      <c r="H7552" s="67"/>
      <c r="I7552" s="216"/>
      <c r="J7552" s="86"/>
      <c r="K7552" s="129"/>
      <c r="L7552" s="60"/>
    </row>
    <row r="7553" spans="1:12" ht="12.95" customHeight="1" x14ac:dyDescent="0.25">
      <c r="A7553" s="60"/>
      <c r="B7553" s="61"/>
      <c r="D7553" s="63"/>
      <c r="E7553" s="64"/>
      <c r="F7553" s="65"/>
      <c r="G7553" s="66"/>
      <c r="H7553" s="67"/>
      <c r="I7553" s="216"/>
      <c r="J7553" s="86"/>
      <c r="K7553" s="129"/>
      <c r="L7553" s="60"/>
    </row>
    <row r="7554" spans="1:12" ht="12.95" customHeight="1" x14ac:dyDescent="0.25">
      <c r="A7554" s="60"/>
      <c r="B7554" s="61"/>
      <c r="D7554" s="63"/>
      <c r="E7554" s="64"/>
      <c r="F7554" s="65"/>
      <c r="G7554" s="66"/>
      <c r="H7554" s="67"/>
      <c r="I7554" s="216"/>
      <c r="J7554" s="86"/>
      <c r="K7554" s="129"/>
      <c r="L7554" s="60"/>
    </row>
    <row r="7555" spans="1:12" ht="12.95" customHeight="1" x14ac:dyDescent="0.25">
      <c r="A7555" s="60"/>
      <c r="B7555" s="61"/>
      <c r="D7555" s="63"/>
      <c r="E7555" s="64"/>
      <c r="F7555" s="65"/>
      <c r="G7555" s="66"/>
      <c r="H7555" s="67"/>
      <c r="I7555" s="216"/>
      <c r="J7555" s="86"/>
      <c r="K7555" s="129"/>
      <c r="L7555" s="60"/>
    </row>
    <row r="7556" spans="1:12" ht="12.95" customHeight="1" x14ac:dyDescent="0.25">
      <c r="A7556" s="60"/>
      <c r="B7556" s="61"/>
      <c r="D7556" s="63"/>
      <c r="E7556" s="64"/>
      <c r="F7556" s="65"/>
      <c r="G7556" s="66"/>
      <c r="H7556" s="67"/>
      <c r="I7556" s="216"/>
      <c r="J7556" s="86"/>
      <c r="K7556" s="129"/>
      <c r="L7556" s="60"/>
    </row>
    <row r="7557" spans="1:12" ht="12.95" customHeight="1" x14ac:dyDescent="0.25">
      <c r="A7557" s="60"/>
      <c r="B7557" s="61"/>
      <c r="D7557" s="63"/>
      <c r="E7557" s="64"/>
      <c r="F7557" s="65"/>
      <c r="G7557" s="66"/>
      <c r="H7557" s="67"/>
      <c r="I7557" s="216"/>
      <c r="J7557" s="86"/>
      <c r="K7557" s="129"/>
      <c r="L7557" s="60"/>
    </row>
    <row r="7558" spans="1:12" ht="12.95" customHeight="1" x14ac:dyDescent="0.25">
      <c r="A7558" s="60"/>
      <c r="B7558" s="61"/>
      <c r="D7558" s="63"/>
      <c r="E7558" s="64"/>
      <c r="F7558" s="65"/>
      <c r="G7558" s="66"/>
      <c r="H7558" s="67"/>
      <c r="I7558" s="216"/>
      <c r="J7558" s="86"/>
      <c r="K7558" s="129"/>
      <c r="L7558" s="60"/>
    </row>
    <row r="7559" spans="1:12" ht="12.95" customHeight="1" x14ac:dyDescent="0.25">
      <c r="A7559" s="60"/>
      <c r="B7559" s="61"/>
      <c r="D7559" s="63"/>
      <c r="E7559" s="64"/>
      <c r="F7559" s="65"/>
      <c r="G7559" s="66"/>
      <c r="H7559" s="67"/>
      <c r="I7559" s="216"/>
      <c r="J7559" s="86"/>
      <c r="K7559" s="129"/>
      <c r="L7559" s="60"/>
    </row>
    <row r="7560" spans="1:12" ht="12.95" customHeight="1" x14ac:dyDescent="0.25">
      <c r="A7560" s="60"/>
      <c r="B7560" s="61"/>
      <c r="D7560" s="63"/>
      <c r="E7560" s="64"/>
      <c r="F7560" s="65"/>
      <c r="G7560" s="66"/>
      <c r="H7560" s="67"/>
      <c r="I7560" s="216"/>
      <c r="J7560" s="86"/>
      <c r="K7560" s="129"/>
      <c r="L7560" s="60"/>
    </row>
    <row r="7561" spans="1:12" ht="12.95" customHeight="1" x14ac:dyDescent="0.25">
      <c r="A7561" s="60"/>
      <c r="B7561" s="61"/>
      <c r="D7561" s="63"/>
      <c r="E7561" s="64"/>
      <c r="F7561" s="65"/>
      <c r="G7561" s="66"/>
      <c r="H7561" s="67"/>
      <c r="I7561" s="216"/>
      <c r="J7561" s="86"/>
      <c r="K7561" s="129"/>
      <c r="L7561" s="60"/>
    </row>
    <row r="7562" spans="1:12" ht="12.95" customHeight="1" x14ac:dyDescent="0.25">
      <c r="A7562" s="60"/>
      <c r="B7562" s="61"/>
      <c r="D7562" s="63"/>
      <c r="E7562" s="64"/>
      <c r="F7562" s="65"/>
      <c r="G7562" s="66"/>
      <c r="H7562" s="67"/>
      <c r="I7562" s="216"/>
      <c r="J7562" s="86"/>
      <c r="K7562" s="129"/>
      <c r="L7562" s="60"/>
    </row>
    <row r="7563" spans="1:12" ht="12.95" customHeight="1" x14ac:dyDescent="0.25">
      <c r="A7563" s="60"/>
      <c r="B7563" s="61"/>
      <c r="D7563" s="63"/>
      <c r="E7563" s="64"/>
      <c r="F7563" s="65"/>
      <c r="G7563" s="66"/>
      <c r="H7563" s="67"/>
      <c r="I7563" s="216"/>
      <c r="J7563" s="86"/>
      <c r="K7563" s="129"/>
      <c r="L7563" s="60"/>
    </row>
    <row r="7564" spans="1:12" ht="12.95" customHeight="1" x14ac:dyDescent="0.25">
      <c r="A7564" s="60"/>
      <c r="B7564" s="61"/>
      <c r="D7564" s="63"/>
      <c r="E7564" s="64"/>
      <c r="F7564" s="65"/>
      <c r="G7564" s="66"/>
      <c r="H7564" s="67"/>
      <c r="I7564" s="216"/>
      <c r="J7564" s="86"/>
      <c r="K7564" s="129"/>
      <c r="L7564" s="60"/>
    </row>
    <row r="7565" spans="1:12" ht="12.95" customHeight="1" x14ac:dyDescent="0.25">
      <c r="A7565" s="60"/>
      <c r="B7565" s="61"/>
      <c r="D7565" s="63"/>
      <c r="E7565" s="64"/>
      <c r="F7565" s="65"/>
      <c r="G7565" s="66"/>
      <c r="H7565" s="67"/>
      <c r="I7565" s="216"/>
      <c r="J7565" s="86"/>
      <c r="K7565" s="129"/>
      <c r="L7565" s="60"/>
    </row>
    <row r="7566" spans="1:12" ht="12.95" customHeight="1" x14ac:dyDescent="0.25">
      <c r="A7566" s="60"/>
      <c r="B7566" s="61"/>
      <c r="D7566" s="63"/>
      <c r="E7566" s="64"/>
      <c r="F7566" s="65"/>
      <c r="G7566" s="66"/>
      <c r="H7566" s="67"/>
      <c r="I7566" s="216"/>
      <c r="J7566" s="86"/>
      <c r="K7566" s="129"/>
      <c r="L7566" s="60"/>
    </row>
    <row r="7567" spans="1:12" ht="12.95" customHeight="1" x14ac:dyDescent="0.25">
      <c r="A7567" s="60"/>
      <c r="B7567" s="61"/>
      <c r="D7567" s="63"/>
      <c r="E7567" s="64"/>
      <c r="F7567" s="65"/>
      <c r="G7567" s="66"/>
      <c r="H7567" s="67"/>
      <c r="I7567" s="216"/>
      <c r="J7567" s="86"/>
      <c r="K7567" s="129"/>
      <c r="L7567" s="60"/>
    </row>
    <row r="7568" spans="1:12" ht="12.95" customHeight="1" x14ac:dyDescent="0.25">
      <c r="A7568" s="60"/>
      <c r="B7568" s="61"/>
      <c r="D7568" s="63"/>
      <c r="E7568" s="64"/>
      <c r="F7568" s="65"/>
      <c r="G7568" s="66"/>
      <c r="H7568" s="67"/>
      <c r="I7568" s="216"/>
      <c r="J7568" s="86"/>
      <c r="K7568" s="129"/>
      <c r="L7568" s="60"/>
    </row>
    <row r="7569" spans="1:12" ht="12.95" customHeight="1" x14ac:dyDescent="0.25">
      <c r="A7569" s="60"/>
      <c r="B7569" s="61"/>
      <c r="D7569" s="63"/>
      <c r="E7569" s="64"/>
      <c r="F7569" s="65"/>
      <c r="G7569" s="66"/>
      <c r="H7569" s="67"/>
      <c r="I7569" s="216"/>
      <c r="J7569" s="86"/>
      <c r="K7569" s="129"/>
      <c r="L7569" s="60"/>
    </row>
    <row r="7570" spans="1:12" ht="12.95" customHeight="1" x14ac:dyDescent="0.25">
      <c r="A7570" s="60"/>
      <c r="B7570" s="61"/>
      <c r="D7570" s="63"/>
      <c r="E7570" s="64"/>
      <c r="F7570" s="65"/>
      <c r="G7570" s="66"/>
      <c r="H7570" s="67"/>
      <c r="I7570" s="216"/>
      <c r="J7570" s="86"/>
      <c r="K7570" s="129"/>
      <c r="L7570" s="60"/>
    </row>
    <row r="7571" spans="1:12" ht="12.95" customHeight="1" x14ac:dyDescent="0.25">
      <c r="A7571" s="60"/>
      <c r="B7571" s="61"/>
      <c r="D7571" s="63"/>
      <c r="E7571" s="64"/>
      <c r="F7571" s="65"/>
      <c r="G7571" s="66"/>
      <c r="H7571" s="67"/>
      <c r="I7571" s="216"/>
      <c r="J7571" s="86"/>
      <c r="K7571" s="129"/>
      <c r="L7571" s="60"/>
    </row>
    <row r="7572" spans="1:12" ht="12.95" customHeight="1" x14ac:dyDescent="0.25">
      <c r="A7572" s="60"/>
      <c r="B7572" s="61"/>
      <c r="D7572" s="63"/>
      <c r="E7572" s="64"/>
      <c r="F7572" s="65"/>
      <c r="G7572" s="66"/>
      <c r="H7572" s="67"/>
      <c r="I7572" s="216"/>
      <c r="J7572" s="86"/>
      <c r="K7572" s="129"/>
      <c r="L7572" s="60"/>
    </row>
    <row r="7573" spans="1:12" ht="12.95" customHeight="1" x14ac:dyDescent="0.25">
      <c r="A7573" s="60"/>
      <c r="B7573" s="61"/>
      <c r="D7573" s="63"/>
      <c r="E7573" s="64"/>
      <c r="F7573" s="65"/>
      <c r="G7573" s="66"/>
      <c r="H7573" s="67"/>
      <c r="I7573" s="216"/>
      <c r="J7573" s="86"/>
      <c r="K7573" s="129"/>
      <c r="L7573" s="60"/>
    </row>
    <row r="7574" spans="1:12" ht="12.95" customHeight="1" x14ac:dyDescent="0.25">
      <c r="A7574" s="60"/>
      <c r="B7574" s="61"/>
      <c r="D7574" s="63"/>
      <c r="E7574" s="64"/>
      <c r="F7574" s="65"/>
      <c r="G7574" s="66"/>
      <c r="H7574" s="67"/>
      <c r="I7574" s="216"/>
      <c r="J7574" s="86"/>
      <c r="K7574" s="129"/>
      <c r="L7574" s="60"/>
    </row>
    <row r="7575" spans="1:12" ht="12.95" customHeight="1" x14ac:dyDescent="0.25">
      <c r="A7575" s="60"/>
      <c r="B7575" s="61"/>
      <c r="D7575" s="63"/>
      <c r="E7575" s="64"/>
      <c r="F7575" s="65"/>
      <c r="G7575" s="66"/>
      <c r="H7575" s="67"/>
      <c r="I7575" s="216"/>
      <c r="J7575" s="86"/>
      <c r="K7575" s="129"/>
      <c r="L7575" s="60"/>
    </row>
    <row r="7576" spans="1:12" ht="12.95" customHeight="1" x14ac:dyDescent="0.25">
      <c r="A7576" s="60"/>
      <c r="B7576" s="61"/>
      <c r="D7576" s="63"/>
      <c r="E7576" s="64"/>
      <c r="F7576" s="65"/>
      <c r="G7576" s="66"/>
      <c r="H7576" s="67"/>
      <c r="I7576" s="216"/>
      <c r="J7576" s="86"/>
      <c r="K7576" s="129"/>
      <c r="L7576" s="60"/>
    </row>
    <row r="7577" spans="1:12" ht="12.95" customHeight="1" x14ac:dyDescent="0.25">
      <c r="A7577" s="60"/>
      <c r="B7577" s="61"/>
      <c r="D7577" s="63"/>
      <c r="E7577" s="64"/>
      <c r="F7577" s="65"/>
      <c r="G7577" s="66"/>
      <c r="H7577" s="67"/>
      <c r="I7577" s="216"/>
      <c r="J7577" s="86"/>
      <c r="K7577" s="129"/>
      <c r="L7577" s="60"/>
    </row>
    <row r="7578" spans="1:12" ht="12.95" customHeight="1" x14ac:dyDescent="0.25">
      <c r="A7578" s="60"/>
      <c r="B7578" s="61"/>
      <c r="D7578" s="63"/>
      <c r="E7578" s="64"/>
      <c r="F7578" s="65"/>
      <c r="G7578" s="66"/>
      <c r="H7578" s="67"/>
      <c r="I7578" s="216"/>
      <c r="J7578" s="86"/>
      <c r="K7578" s="129"/>
      <c r="L7578" s="60"/>
    </row>
    <row r="7579" spans="1:12" ht="12.95" customHeight="1" x14ac:dyDescent="0.25">
      <c r="A7579" s="60"/>
      <c r="B7579" s="61"/>
      <c r="D7579" s="63"/>
      <c r="E7579" s="64"/>
      <c r="F7579" s="65"/>
      <c r="G7579" s="66"/>
      <c r="H7579" s="67"/>
      <c r="I7579" s="216"/>
      <c r="J7579" s="86"/>
      <c r="K7579" s="129"/>
      <c r="L7579" s="60"/>
    </row>
    <row r="7580" spans="1:12" ht="12.95" customHeight="1" x14ac:dyDescent="0.25">
      <c r="A7580" s="60"/>
      <c r="B7580" s="61"/>
      <c r="D7580" s="63"/>
      <c r="E7580" s="64"/>
      <c r="F7580" s="65"/>
      <c r="G7580" s="66"/>
      <c r="H7580" s="67"/>
      <c r="I7580" s="216"/>
      <c r="J7580" s="86"/>
      <c r="K7580" s="129"/>
      <c r="L7580" s="60"/>
    </row>
    <row r="7581" spans="1:12" ht="12.95" customHeight="1" x14ac:dyDescent="0.25">
      <c r="A7581" s="60"/>
      <c r="B7581" s="61"/>
      <c r="D7581" s="63"/>
      <c r="E7581" s="64"/>
      <c r="F7581" s="65"/>
      <c r="G7581" s="66"/>
      <c r="H7581" s="67"/>
      <c r="I7581" s="216"/>
      <c r="J7581" s="86"/>
      <c r="K7581" s="129"/>
      <c r="L7581" s="60"/>
    </row>
    <row r="7582" spans="1:12" ht="12.95" customHeight="1" x14ac:dyDescent="0.25">
      <c r="A7582" s="60"/>
      <c r="B7582" s="61"/>
      <c r="D7582" s="63"/>
      <c r="E7582" s="64"/>
      <c r="F7582" s="65"/>
      <c r="G7582" s="66"/>
      <c r="H7582" s="67"/>
      <c r="I7582" s="216"/>
      <c r="J7582" s="86"/>
      <c r="K7582" s="129"/>
      <c r="L7582" s="60"/>
    </row>
    <row r="7583" spans="1:12" ht="12.95" customHeight="1" x14ac:dyDescent="0.25">
      <c r="A7583" s="60"/>
      <c r="B7583" s="61"/>
      <c r="D7583" s="63"/>
      <c r="E7583" s="64"/>
      <c r="F7583" s="65"/>
      <c r="G7583" s="66"/>
      <c r="H7583" s="67"/>
      <c r="I7583" s="216"/>
      <c r="J7583" s="86"/>
      <c r="K7583" s="129"/>
      <c r="L7583" s="60"/>
    </row>
    <row r="7584" spans="1:12" ht="12.95" customHeight="1" x14ac:dyDescent="0.25">
      <c r="A7584" s="60"/>
      <c r="B7584" s="61"/>
      <c r="D7584" s="63"/>
      <c r="E7584" s="64"/>
      <c r="F7584" s="65"/>
      <c r="G7584" s="66"/>
      <c r="H7584" s="67"/>
      <c r="I7584" s="216"/>
      <c r="J7584" s="86"/>
      <c r="K7584" s="129"/>
      <c r="L7584" s="60"/>
    </row>
    <row r="7585" spans="1:12" ht="12.95" customHeight="1" x14ac:dyDescent="0.25">
      <c r="A7585" s="60"/>
      <c r="B7585" s="61"/>
      <c r="D7585" s="63"/>
      <c r="E7585" s="64"/>
      <c r="F7585" s="65"/>
      <c r="G7585" s="66"/>
      <c r="H7585" s="67"/>
      <c r="I7585" s="216"/>
      <c r="J7585" s="86"/>
      <c r="K7585" s="129"/>
      <c r="L7585" s="60"/>
    </row>
    <row r="7586" spans="1:12" ht="12.95" customHeight="1" x14ac:dyDescent="0.25">
      <c r="A7586" s="60"/>
      <c r="B7586" s="61"/>
      <c r="D7586" s="63"/>
      <c r="E7586" s="64"/>
      <c r="F7586" s="65"/>
      <c r="G7586" s="66"/>
      <c r="H7586" s="67"/>
      <c r="I7586" s="216"/>
      <c r="J7586" s="86"/>
      <c r="K7586" s="129"/>
      <c r="L7586" s="60"/>
    </row>
    <row r="7587" spans="1:12" ht="12.95" customHeight="1" x14ac:dyDescent="0.25">
      <c r="A7587" s="60"/>
      <c r="B7587" s="61"/>
      <c r="D7587" s="63"/>
      <c r="E7587" s="64"/>
      <c r="F7587" s="65"/>
      <c r="G7587" s="66"/>
      <c r="H7587" s="67"/>
      <c r="I7587" s="216"/>
      <c r="J7587" s="86"/>
      <c r="K7587" s="129"/>
      <c r="L7587" s="60"/>
    </row>
    <row r="7588" spans="1:12" ht="12.95" customHeight="1" x14ac:dyDescent="0.25">
      <c r="A7588" s="60"/>
      <c r="B7588" s="61"/>
      <c r="D7588" s="63"/>
      <c r="E7588" s="64"/>
      <c r="F7588" s="65"/>
      <c r="G7588" s="66"/>
      <c r="H7588" s="67"/>
      <c r="I7588" s="216"/>
      <c r="J7588" s="86"/>
      <c r="K7588" s="129"/>
      <c r="L7588" s="60"/>
    </row>
    <row r="7589" spans="1:12" ht="12.95" customHeight="1" x14ac:dyDescent="0.25">
      <c r="A7589" s="60"/>
      <c r="B7589" s="61"/>
      <c r="D7589" s="63"/>
      <c r="E7589" s="64"/>
      <c r="F7589" s="65"/>
      <c r="G7589" s="66"/>
      <c r="H7589" s="67"/>
      <c r="I7589" s="216"/>
      <c r="J7589" s="86"/>
      <c r="K7589" s="129"/>
      <c r="L7589" s="60"/>
    </row>
    <row r="7590" spans="1:12" ht="12.95" customHeight="1" x14ac:dyDescent="0.25">
      <c r="A7590" s="60"/>
      <c r="B7590" s="61"/>
      <c r="D7590" s="63"/>
      <c r="E7590" s="64"/>
      <c r="F7590" s="65"/>
      <c r="G7590" s="66"/>
      <c r="H7590" s="67"/>
      <c r="I7590" s="216"/>
      <c r="J7590" s="86"/>
      <c r="K7590" s="129"/>
      <c r="L7590" s="60"/>
    </row>
    <row r="7591" spans="1:12" ht="12.95" customHeight="1" x14ac:dyDescent="0.25">
      <c r="A7591" s="60"/>
      <c r="B7591" s="61"/>
      <c r="D7591" s="63"/>
      <c r="E7591" s="64"/>
      <c r="F7591" s="65"/>
      <c r="G7591" s="66"/>
      <c r="H7591" s="67"/>
      <c r="I7591" s="216"/>
      <c r="J7591" s="86"/>
      <c r="K7591" s="129"/>
      <c r="L7591" s="60"/>
    </row>
    <row r="7592" spans="1:12" ht="12.95" customHeight="1" x14ac:dyDescent="0.25">
      <c r="A7592" s="60"/>
      <c r="B7592" s="61"/>
      <c r="D7592" s="63"/>
      <c r="E7592" s="64"/>
      <c r="F7592" s="65"/>
      <c r="G7592" s="66"/>
      <c r="H7592" s="67"/>
      <c r="I7592" s="216"/>
      <c r="J7592" s="86"/>
      <c r="K7592" s="129"/>
      <c r="L7592" s="60"/>
    </row>
    <row r="7593" spans="1:12" ht="12.95" customHeight="1" x14ac:dyDescent="0.25">
      <c r="A7593" s="60"/>
      <c r="B7593" s="61"/>
      <c r="D7593" s="63"/>
      <c r="E7593" s="64"/>
      <c r="F7593" s="65"/>
      <c r="G7593" s="66"/>
      <c r="H7593" s="67"/>
      <c r="I7593" s="216"/>
      <c r="J7593" s="86"/>
      <c r="K7593" s="129"/>
      <c r="L7593" s="60"/>
    </row>
    <row r="7594" spans="1:12" ht="12.95" customHeight="1" x14ac:dyDescent="0.25">
      <c r="A7594" s="60"/>
      <c r="B7594" s="61"/>
      <c r="D7594" s="63"/>
      <c r="E7594" s="64"/>
      <c r="F7594" s="65"/>
      <c r="G7594" s="66"/>
      <c r="H7594" s="67"/>
      <c r="I7594" s="216"/>
      <c r="J7594" s="86"/>
      <c r="K7594" s="129"/>
      <c r="L7594" s="60"/>
    </row>
    <row r="7595" spans="1:12" ht="12.95" customHeight="1" x14ac:dyDescent="0.25">
      <c r="A7595" s="60"/>
      <c r="B7595" s="61"/>
      <c r="D7595" s="63"/>
      <c r="E7595" s="64"/>
      <c r="F7595" s="65"/>
      <c r="G7595" s="66"/>
      <c r="H7595" s="67"/>
      <c r="I7595" s="216"/>
      <c r="J7595" s="86"/>
      <c r="K7595" s="129"/>
      <c r="L7595" s="60"/>
    </row>
    <row r="7596" spans="1:12" ht="12.95" customHeight="1" x14ac:dyDescent="0.25">
      <c r="A7596" s="60"/>
      <c r="B7596" s="61"/>
      <c r="D7596" s="63"/>
      <c r="E7596" s="64"/>
      <c r="F7596" s="65"/>
      <c r="G7596" s="66"/>
      <c r="H7596" s="67"/>
      <c r="I7596" s="216"/>
      <c r="J7596" s="86"/>
      <c r="K7596" s="129"/>
      <c r="L7596" s="60"/>
    </row>
    <row r="7597" spans="1:12" ht="12.95" customHeight="1" x14ac:dyDescent="0.25">
      <c r="A7597" s="60"/>
      <c r="B7597" s="61"/>
      <c r="D7597" s="63"/>
      <c r="E7597" s="64"/>
      <c r="F7597" s="65"/>
      <c r="G7597" s="66"/>
      <c r="H7597" s="67"/>
      <c r="I7597" s="216"/>
      <c r="J7597" s="86"/>
      <c r="K7597" s="129"/>
      <c r="L7597" s="60"/>
    </row>
    <row r="7598" spans="1:12" ht="12.95" customHeight="1" x14ac:dyDescent="0.25">
      <c r="A7598" s="60"/>
      <c r="B7598" s="61"/>
      <c r="D7598" s="63"/>
      <c r="E7598" s="64"/>
      <c r="F7598" s="65"/>
      <c r="G7598" s="66"/>
      <c r="H7598" s="67"/>
      <c r="I7598" s="216"/>
      <c r="J7598" s="86"/>
      <c r="K7598" s="129"/>
      <c r="L7598" s="60"/>
    </row>
    <row r="7599" spans="1:12" ht="12.95" customHeight="1" x14ac:dyDescent="0.25">
      <c r="A7599" s="60"/>
      <c r="B7599" s="61"/>
      <c r="D7599" s="63"/>
      <c r="E7599" s="64"/>
      <c r="F7599" s="65"/>
      <c r="G7599" s="66"/>
      <c r="H7599" s="67"/>
      <c r="I7599" s="216"/>
      <c r="J7599" s="86"/>
      <c r="K7599" s="129"/>
      <c r="L7599" s="60"/>
    </row>
    <row r="7600" spans="1:12" ht="12.95" customHeight="1" x14ac:dyDescent="0.25">
      <c r="A7600" s="60"/>
      <c r="B7600" s="61"/>
      <c r="D7600" s="63"/>
      <c r="E7600" s="64"/>
      <c r="F7600" s="65"/>
      <c r="G7600" s="66"/>
      <c r="H7600" s="67"/>
      <c r="I7600" s="216"/>
      <c r="J7600" s="86"/>
      <c r="K7600" s="129"/>
      <c r="L7600" s="60"/>
    </row>
    <row r="7601" spans="1:12" ht="12.95" customHeight="1" x14ac:dyDescent="0.25">
      <c r="A7601" s="60"/>
      <c r="B7601" s="61"/>
      <c r="D7601" s="63"/>
      <c r="E7601" s="64"/>
      <c r="F7601" s="65"/>
      <c r="G7601" s="66"/>
      <c r="H7601" s="67"/>
      <c r="I7601" s="216"/>
      <c r="J7601" s="86"/>
      <c r="K7601" s="129"/>
      <c r="L7601" s="60"/>
    </row>
    <row r="7602" spans="1:12" ht="12.95" customHeight="1" x14ac:dyDescent="0.25">
      <c r="A7602" s="60"/>
      <c r="B7602" s="61"/>
      <c r="D7602" s="63"/>
      <c r="E7602" s="64"/>
      <c r="F7602" s="65"/>
      <c r="G7602" s="66"/>
      <c r="H7602" s="67"/>
      <c r="I7602" s="216"/>
      <c r="J7602" s="86"/>
      <c r="K7602" s="129"/>
      <c r="L7602" s="60"/>
    </row>
    <row r="7603" spans="1:12" ht="12.95" customHeight="1" x14ac:dyDescent="0.25">
      <c r="A7603" s="60"/>
      <c r="B7603" s="61"/>
      <c r="D7603" s="63"/>
      <c r="E7603" s="64"/>
      <c r="F7603" s="65"/>
      <c r="G7603" s="66"/>
      <c r="H7603" s="67"/>
      <c r="I7603" s="216"/>
      <c r="J7603" s="86"/>
      <c r="K7603" s="129"/>
      <c r="L7603" s="60"/>
    </row>
    <row r="7604" spans="1:12" ht="12.95" customHeight="1" x14ac:dyDescent="0.25">
      <c r="A7604" s="60"/>
      <c r="B7604" s="61"/>
      <c r="D7604" s="63"/>
      <c r="E7604" s="64"/>
      <c r="F7604" s="65"/>
      <c r="G7604" s="66"/>
      <c r="H7604" s="67"/>
      <c r="I7604" s="216"/>
      <c r="J7604" s="86"/>
      <c r="K7604" s="129"/>
      <c r="L7604" s="60"/>
    </row>
    <row r="7605" spans="1:12" ht="12.95" customHeight="1" x14ac:dyDescent="0.25">
      <c r="A7605" s="60"/>
      <c r="B7605" s="61"/>
      <c r="D7605" s="63"/>
      <c r="E7605" s="64"/>
      <c r="F7605" s="65"/>
      <c r="G7605" s="66"/>
      <c r="H7605" s="67"/>
      <c r="I7605" s="216"/>
      <c r="J7605" s="86"/>
      <c r="K7605" s="129"/>
      <c r="L7605" s="60"/>
    </row>
    <row r="7606" spans="1:12" ht="12.95" customHeight="1" x14ac:dyDescent="0.25">
      <c r="A7606" s="60"/>
      <c r="B7606" s="61"/>
      <c r="D7606" s="63"/>
      <c r="E7606" s="64"/>
      <c r="F7606" s="65"/>
      <c r="G7606" s="66"/>
      <c r="H7606" s="67"/>
      <c r="I7606" s="216"/>
      <c r="J7606" s="86"/>
      <c r="K7606" s="129"/>
      <c r="L7606" s="60"/>
    </row>
    <row r="7607" spans="1:12" ht="12.95" customHeight="1" x14ac:dyDescent="0.25">
      <c r="A7607" s="60"/>
      <c r="B7607" s="61"/>
      <c r="D7607" s="63"/>
      <c r="E7607" s="64"/>
      <c r="F7607" s="65"/>
      <c r="G7607" s="66"/>
      <c r="H7607" s="67"/>
      <c r="I7607" s="216"/>
      <c r="J7607" s="86"/>
      <c r="K7607" s="129"/>
      <c r="L7607" s="60"/>
    </row>
    <row r="7608" spans="1:12" ht="12.95" customHeight="1" x14ac:dyDescent="0.25">
      <c r="A7608" s="60"/>
      <c r="B7608" s="61"/>
      <c r="D7608" s="63"/>
      <c r="E7608" s="64"/>
      <c r="F7608" s="65"/>
      <c r="G7608" s="66"/>
      <c r="H7608" s="67"/>
      <c r="I7608" s="216"/>
      <c r="J7608" s="86"/>
      <c r="K7608" s="129"/>
      <c r="L7608" s="60"/>
    </row>
    <row r="7609" spans="1:12" ht="12.95" customHeight="1" x14ac:dyDescent="0.25">
      <c r="A7609" s="60"/>
      <c r="B7609" s="61"/>
      <c r="D7609" s="63"/>
      <c r="E7609" s="64"/>
      <c r="F7609" s="65"/>
      <c r="G7609" s="66"/>
      <c r="H7609" s="67"/>
      <c r="I7609" s="216"/>
      <c r="J7609" s="86"/>
      <c r="K7609" s="129"/>
      <c r="L7609" s="60"/>
    </row>
    <row r="7610" spans="1:12" ht="12.95" customHeight="1" x14ac:dyDescent="0.25">
      <c r="A7610" s="60"/>
      <c r="B7610" s="61"/>
      <c r="D7610" s="63"/>
      <c r="E7610" s="64"/>
      <c r="F7610" s="65"/>
      <c r="G7610" s="66"/>
      <c r="H7610" s="67"/>
      <c r="I7610" s="216"/>
      <c r="J7610" s="86"/>
      <c r="K7610" s="129"/>
      <c r="L7610" s="60"/>
    </row>
    <row r="7611" spans="1:12" ht="12.95" customHeight="1" x14ac:dyDescent="0.25">
      <c r="A7611" s="60"/>
      <c r="B7611" s="61"/>
      <c r="D7611" s="63"/>
      <c r="E7611" s="64"/>
      <c r="F7611" s="65"/>
      <c r="G7611" s="66"/>
      <c r="H7611" s="67"/>
      <c r="I7611" s="216"/>
      <c r="J7611" s="86"/>
      <c r="K7611" s="129"/>
      <c r="L7611" s="60"/>
    </row>
    <row r="7612" spans="1:12" ht="12.95" customHeight="1" x14ac:dyDescent="0.25">
      <c r="A7612" s="60"/>
      <c r="B7612" s="61"/>
      <c r="D7612" s="63"/>
      <c r="E7612" s="64"/>
      <c r="F7612" s="65"/>
      <c r="G7612" s="66"/>
      <c r="H7612" s="67"/>
      <c r="I7612" s="216"/>
      <c r="J7612" s="86"/>
      <c r="K7612" s="129"/>
      <c r="L7612" s="60"/>
    </row>
    <row r="7613" spans="1:12" ht="12.95" customHeight="1" x14ac:dyDescent="0.25">
      <c r="A7613" s="60"/>
      <c r="B7613" s="61"/>
      <c r="D7613" s="63"/>
      <c r="E7613" s="64"/>
      <c r="F7613" s="65"/>
      <c r="G7613" s="66"/>
      <c r="H7613" s="67"/>
      <c r="I7613" s="216"/>
      <c r="J7613" s="86"/>
      <c r="K7613" s="129"/>
      <c r="L7613" s="60"/>
    </row>
    <row r="7614" spans="1:12" ht="12.95" customHeight="1" x14ac:dyDescent="0.25">
      <c r="A7614" s="60"/>
      <c r="B7614" s="61"/>
      <c r="D7614" s="63"/>
      <c r="E7614" s="64"/>
      <c r="F7614" s="65"/>
      <c r="G7614" s="66"/>
      <c r="H7614" s="67"/>
      <c r="I7614" s="216"/>
      <c r="J7614" s="86"/>
      <c r="K7614" s="129"/>
      <c r="L7614" s="60"/>
    </row>
    <row r="7615" spans="1:12" ht="12.95" customHeight="1" x14ac:dyDescent="0.25">
      <c r="A7615" s="60"/>
      <c r="B7615" s="61"/>
      <c r="D7615" s="63"/>
      <c r="E7615" s="64"/>
      <c r="F7615" s="65"/>
      <c r="G7615" s="66"/>
      <c r="H7615" s="67"/>
      <c r="I7615" s="216"/>
      <c r="J7615" s="86"/>
      <c r="K7615" s="129"/>
      <c r="L7615" s="60"/>
    </row>
    <row r="7616" spans="1:12" ht="12.95" customHeight="1" x14ac:dyDescent="0.25">
      <c r="A7616" s="60"/>
      <c r="B7616" s="61"/>
      <c r="D7616" s="63"/>
      <c r="E7616" s="64"/>
      <c r="F7616" s="65"/>
      <c r="G7616" s="66"/>
      <c r="H7616" s="67"/>
      <c r="I7616" s="216"/>
      <c r="J7616" s="86"/>
      <c r="K7616" s="129"/>
      <c r="L7616" s="60"/>
    </row>
    <row r="7617" spans="1:12" ht="12.95" customHeight="1" x14ac:dyDescent="0.25">
      <c r="A7617" s="60"/>
      <c r="B7617" s="61"/>
      <c r="D7617" s="63"/>
      <c r="E7617" s="64"/>
      <c r="F7617" s="65"/>
      <c r="G7617" s="66"/>
      <c r="H7617" s="67"/>
      <c r="I7617" s="216"/>
      <c r="J7617" s="86"/>
      <c r="K7617" s="129"/>
      <c r="L7617" s="60"/>
    </row>
    <row r="7618" spans="1:12" ht="12.95" customHeight="1" x14ac:dyDescent="0.25">
      <c r="A7618" s="60"/>
      <c r="B7618" s="61"/>
      <c r="D7618" s="63"/>
      <c r="E7618" s="64"/>
      <c r="F7618" s="65"/>
      <c r="G7618" s="66"/>
      <c r="H7618" s="67"/>
      <c r="I7618" s="216"/>
      <c r="J7618" s="86"/>
      <c r="K7618" s="129"/>
      <c r="L7618" s="60"/>
    </row>
    <row r="7619" spans="1:12" ht="12.95" customHeight="1" x14ac:dyDescent="0.25">
      <c r="A7619" s="60"/>
      <c r="B7619" s="61"/>
      <c r="D7619" s="63"/>
      <c r="E7619" s="64"/>
      <c r="F7619" s="65"/>
      <c r="G7619" s="66"/>
      <c r="H7619" s="67"/>
      <c r="I7619" s="216"/>
      <c r="J7619" s="86"/>
      <c r="K7619" s="129"/>
      <c r="L7619" s="60"/>
    </row>
    <row r="7620" spans="1:12" ht="12.95" customHeight="1" x14ac:dyDescent="0.25">
      <c r="A7620" s="60"/>
      <c r="B7620" s="61"/>
      <c r="D7620" s="63"/>
      <c r="E7620" s="64"/>
      <c r="F7620" s="65"/>
      <c r="G7620" s="66"/>
      <c r="H7620" s="67"/>
      <c r="I7620" s="216"/>
      <c r="J7620" s="86"/>
      <c r="K7620" s="129"/>
      <c r="L7620" s="60"/>
    </row>
    <row r="7621" spans="1:12" ht="12.95" customHeight="1" x14ac:dyDescent="0.25">
      <c r="A7621" s="60"/>
      <c r="B7621" s="61"/>
      <c r="D7621" s="63"/>
      <c r="E7621" s="64"/>
      <c r="F7621" s="65"/>
      <c r="G7621" s="66"/>
      <c r="H7621" s="67"/>
      <c r="I7621" s="216"/>
      <c r="J7621" s="86"/>
      <c r="K7621" s="129"/>
      <c r="L7621" s="60"/>
    </row>
    <row r="7622" spans="1:12" ht="12.95" customHeight="1" x14ac:dyDescent="0.25">
      <c r="A7622" s="60"/>
      <c r="B7622" s="61"/>
      <c r="D7622" s="63"/>
      <c r="E7622" s="64"/>
      <c r="F7622" s="65"/>
      <c r="G7622" s="66"/>
      <c r="H7622" s="67"/>
      <c r="I7622" s="216"/>
      <c r="J7622" s="86"/>
      <c r="K7622" s="129"/>
      <c r="L7622" s="60"/>
    </row>
    <row r="7623" spans="1:12" ht="12.95" customHeight="1" x14ac:dyDescent="0.25">
      <c r="A7623" s="60"/>
      <c r="B7623" s="61"/>
      <c r="D7623" s="63"/>
      <c r="E7623" s="64"/>
      <c r="F7623" s="65"/>
      <c r="G7623" s="66"/>
      <c r="H7623" s="67"/>
      <c r="I7623" s="216"/>
      <c r="J7623" s="86"/>
      <c r="K7623" s="129"/>
      <c r="L7623" s="60"/>
    </row>
    <row r="7624" spans="1:12" ht="12.95" customHeight="1" x14ac:dyDescent="0.25">
      <c r="A7624" s="60"/>
      <c r="B7624" s="61"/>
      <c r="D7624" s="63"/>
      <c r="E7624" s="64"/>
      <c r="F7624" s="65"/>
      <c r="G7624" s="66"/>
      <c r="H7624" s="67"/>
      <c r="I7624" s="216"/>
      <c r="J7624" s="86"/>
      <c r="K7624" s="129"/>
      <c r="L7624" s="60"/>
    </row>
    <row r="7625" spans="1:12" ht="12.95" customHeight="1" x14ac:dyDescent="0.25">
      <c r="A7625" s="60"/>
      <c r="B7625" s="61"/>
      <c r="D7625" s="63"/>
      <c r="E7625" s="64"/>
      <c r="F7625" s="65"/>
      <c r="G7625" s="66"/>
      <c r="H7625" s="67"/>
      <c r="I7625" s="216"/>
      <c r="J7625" s="86"/>
      <c r="K7625" s="129"/>
      <c r="L7625" s="60"/>
    </row>
    <row r="7626" spans="1:12" ht="12.95" customHeight="1" x14ac:dyDescent="0.25">
      <c r="A7626" s="60"/>
      <c r="B7626" s="61"/>
      <c r="D7626" s="63"/>
      <c r="E7626" s="64"/>
      <c r="F7626" s="65"/>
      <c r="G7626" s="66"/>
      <c r="H7626" s="67"/>
      <c r="I7626" s="216"/>
      <c r="J7626" s="86"/>
      <c r="K7626" s="129"/>
      <c r="L7626" s="60"/>
    </row>
    <row r="7627" spans="1:12" ht="12.95" customHeight="1" x14ac:dyDescent="0.25">
      <c r="A7627" s="60"/>
      <c r="B7627" s="61"/>
      <c r="D7627" s="63"/>
      <c r="E7627" s="64"/>
      <c r="F7627" s="65"/>
      <c r="G7627" s="66"/>
      <c r="H7627" s="67"/>
      <c r="I7627" s="216"/>
      <c r="J7627" s="86"/>
      <c r="K7627" s="129"/>
      <c r="L7627" s="60"/>
    </row>
    <row r="7628" spans="1:12" ht="12.95" customHeight="1" x14ac:dyDescent="0.25">
      <c r="A7628" s="60"/>
      <c r="B7628" s="61"/>
      <c r="D7628" s="63"/>
      <c r="E7628" s="64"/>
      <c r="F7628" s="65"/>
      <c r="G7628" s="66"/>
      <c r="H7628" s="67"/>
      <c r="I7628" s="216"/>
      <c r="J7628" s="86"/>
      <c r="K7628" s="129"/>
      <c r="L7628" s="60"/>
    </row>
    <row r="7629" spans="1:12" ht="12.95" customHeight="1" x14ac:dyDescent="0.25">
      <c r="A7629" s="60"/>
      <c r="B7629" s="61"/>
      <c r="D7629" s="63"/>
      <c r="E7629" s="64"/>
      <c r="F7629" s="65"/>
      <c r="G7629" s="66"/>
      <c r="H7629" s="67"/>
      <c r="I7629" s="216"/>
      <c r="J7629" s="86"/>
      <c r="K7629" s="129"/>
      <c r="L7629" s="60"/>
    </row>
    <row r="7630" spans="1:12" ht="12.95" customHeight="1" x14ac:dyDescent="0.25">
      <c r="A7630" s="60"/>
      <c r="B7630" s="61"/>
      <c r="D7630" s="63"/>
      <c r="E7630" s="64"/>
      <c r="F7630" s="65"/>
      <c r="G7630" s="66"/>
      <c r="H7630" s="67"/>
      <c r="I7630" s="216"/>
      <c r="J7630" s="86"/>
      <c r="K7630" s="129"/>
      <c r="L7630" s="60"/>
    </row>
    <row r="7631" spans="1:12" ht="12.95" customHeight="1" x14ac:dyDescent="0.25">
      <c r="A7631" s="60"/>
      <c r="B7631" s="61"/>
      <c r="D7631" s="63"/>
      <c r="E7631" s="64"/>
      <c r="F7631" s="65"/>
      <c r="G7631" s="66"/>
      <c r="H7631" s="67"/>
      <c r="I7631" s="216"/>
      <c r="J7631" s="86"/>
      <c r="K7631" s="129"/>
      <c r="L7631" s="60"/>
    </row>
    <row r="7632" spans="1:12" ht="12.95" customHeight="1" x14ac:dyDescent="0.25">
      <c r="A7632" s="60"/>
      <c r="B7632" s="61"/>
      <c r="D7632" s="63"/>
      <c r="E7632" s="64"/>
      <c r="F7632" s="65"/>
      <c r="G7632" s="66"/>
      <c r="H7632" s="67"/>
      <c r="I7632" s="216"/>
      <c r="J7632" s="86"/>
      <c r="K7632" s="129"/>
      <c r="L7632" s="60"/>
    </row>
    <row r="7633" spans="1:12" ht="12.95" customHeight="1" x14ac:dyDescent="0.25">
      <c r="A7633" s="60"/>
      <c r="B7633" s="61"/>
      <c r="D7633" s="63"/>
      <c r="E7633" s="64"/>
      <c r="F7633" s="65"/>
      <c r="G7633" s="66"/>
      <c r="H7633" s="67"/>
      <c r="I7633" s="216"/>
      <c r="J7633" s="86"/>
      <c r="K7633" s="129"/>
      <c r="L7633" s="60"/>
    </row>
    <row r="7634" spans="1:12" ht="12.95" customHeight="1" x14ac:dyDescent="0.25">
      <c r="A7634" s="60"/>
      <c r="B7634" s="61"/>
      <c r="D7634" s="63"/>
      <c r="E7634" s="64"/>
      <c r="F7634" s="65"/>
      <c r="G7634" s="66"/>
      <c r="H7634" s="67"/>
      <c r="I7634" s="216"/>
      <c r="J7634" s="86"/>
      <c r="K7634" s="129"/>
      <c r="L7634" s="60"/>
    </row>
    <row r="7635" spans="1:12" ht="12.95" customHeight="1" x14ac:dyDescent="0.25">
      <c r="A7635" s="60"/>
      <c r="B7635" s="61"/>
      <c r="D7635" s="63"/>
      <c r="E7635" s="64"/>
      <c r="F7635" s="65"/>
      <c r="G7635" s="66"/>
      <c r="H7635" s="67"/>
      <c r="I7635" s="216"/>
      <c r="J7635" s="86"/>
      <c r="K7635" s="129"/>
      <c r="L7635" s="60"/>
    </row>
    <row r="7636" spans="1:12" ht="12.95" customHeight="1" x14ac:dyDescent="0.25">
      <c r="A7636" s="60"/>
      <c r="B7636" s="61"/>
      <c r="D7636" s="63"/>
      <c r="E7636" s="64"/>
      <c r="F7636" s="65"/>
      <c r="G7636" s="66"/>
      <c r="H7636" s="67"/>
      <c r="I7636" s="216"/>
      <c r="J7636" s="86"/>
      <c r="K7636" s="129"/>
      <c r="L7636" s="60"/>
    </row>
    <row r="7637" spans="1:12" ht="12.95" customHeight="1" x14ac:dyDescent="0.25">
      <c r="A7637" s="60"/>
      <c r="B7637" s="61"/>
      <c r="D7637" s="63"/>
      <c r="E7637" s="64"/>
      <c r="F7637" s="65"/>
      <c r="G7637" s="66"/>
      <c r="H7637" s="67"/>
      <c r="I7637" s="216"/>
      <c r="J7637" s="86"/>
      <c r="K7637" s="129"/>
      <c r="L7637" s="60"/>
    </row>
    <row r="7638" spans="1:12" ht="12.95" customHeight="1" x14ac:dyDescent="0.25">
      <c r="A7638" s="60"/>
      <c r="B7638" s="61"/>
      <c r="D7638" s="63"/>
      <c r="E7638" s="64"/>
      <c r="F7638" s="65"/>
      <c r="G7638" s="66"/>
      <c r="H7638" s="67"/>
      <c r="I7638" s="216"/>
      <c r="J7638" s="86"/>
      <c r="K7638" s="129"/>
      <c r="L7638" s="60"/>
    </row>
    <row r="7639" spans="1:12" ht="12.95" customHeight="1" x14ac:dyDescent="0.25">
      <c r="A7639" s="60"/>
      <c r="B7639" s="61"/>
      <c r="D7639" s="63"/>
      <c r="E7639" s="64"/>
      <c r="F7639" s="65"/>
      <c r="G7639" s="66"/>
      <c r="H7639" s="67"/>
      <c r="I7639" s="216"/>
      <c r="J7639" s="86"/>
      <c r="K7639" s="129"/>
      <c r="L7639" s="60"/>
    </row>
    <row r="7640" spans="1:12" ht="12.95" customHeight="1" x14ac:dyDescent="0.25">
      <c r="A7640" s="60"/>
      <c r="B7640" s="61"/>
      <c r="D7640" s="63"/>
      <c r="E7640" s="64"/>
      <c r="F7640" s="65"/>
      <c r="G7640" s="66"/>
      <c r="H7640" s="67"/>
      <c r="I7640" s="216"/>
      <c r="J7640" s="86"/>
      <c r="K7640" s="129"/>
      <c r="L7640" s="60"/>
    </row>
    <row r="7641" spans="1:12" ht="12.95" customHeight="1" x14ac:dyDescent="0.25">
      <c r="A7641" s="60"/>
      <c r="B7641" s="61"/>
      <c r="D7641" s="63"/>
      <c r="E7641" s="64"/>
      <c r="F7641" s="65"/>
      <c r="G7641" s="66"/>
      <c r="H7641" s="67"/>
      <c r="I7641" s="216"/>
      <c r="J7641" s="86"/>
      <c r="K7641" s="129"/>
      <c r="L7641" s="60"/>
    </row>
    <row r="7642" spans="1:12" ht="12.95" customHeight="1" x14ac:dyDescent="0.25">
      <c r="A7642" s="60"/>
      <c r="B7642" s="61"/>
      <c r="D7642" s="63"/>
      <c r="E7642" s="64"/>
      <c r="F7642" s="65"/>
      <c r="G7642" s="66"/>
      <c r="H7642" s="67"/>
      <c r="I7642" s="216"/>
      <c r="J7642" s="86"/>
      <c r="K7642" s="129"/>
      <c r="L7642" s="60"/>
    </row>
    <row r="7643" spans="1:12" ht="12.95" customHeight="1" x14ac:dyDescent="0.25">
      <c r="A7643" s="60"/>
      <c r="B7643" s="61"/>
      <c r="D7643" s="63"/>
      <c r="E7643" s="64"/>
      <c r="F7643" s="65"/>
      <c r="G7643" s="66"/>
      <c r="H7643" s="67"/>
      <c r="I7643" s="216"/>
      <c r="J7643" s="86"/>
      <c r="K7643" s="129"/>
      <c r="L7643" s="60"/>
    </row>
    <row r="7644" spans="1:12" ht="12.95" customHeight="1" x14ac:dyDescent="0.25">
      <c r="A7644" s="60"/>
      <c r="B7644" s="61"/>
      <c r="D7644" s="63"/>
      <c r="E7644" s="64"/>
      <c r="F7644" s="65"/>
      <c r="G7644" s="66"/>
      <c r="H7644" s="67"/>
      <c r="I7644" s="216"/>
      <c r="J7644" s="86"/>
      <c r="K7644" s="129"/>
      <c r="L7644" s="60"/>
    </row>
    <row r="7645" spans="1:12" ht="12.95" customHeight="1" x14ac:dyDescent="0.25">
      <c r="A7645" s="60"/>
      <c r="B7645" s="61"/>
      <c r="D7645" s="63"/>
      <c r="E7645" s="64"/>
      <c r="F7645" s="65"/>
      <c r="G7645" s="66"/>
      <c r="H7645" s="67"/>
      <c r="I7645" s="216"/>
      <c r="J7645" s="86"/>
      <c r="K7645" s="129"/>
      <c r="L7645" s="60"/>
    </row>
    <row r="7646" spans="1:12" ht="12.95" customHeight="1" x14ac:dyDescent="0.25">
      <c r="A7646" s="60"/>
      <c r="B7646" s="61"/>
      <c r="D7646" s="63"/>
      <c r="E7646" s="64"/>
      <c r="F7646" s="65"/>
      <c r="G7646" s="66"/>
      <c r="H7646" s="67"/>
      <c r="I7646" s="216"/>
      <c r="J7646" s="86"/>
      <c r="K7646" s="129"/>
      <c r="L7646" s="60"/>
    </row>
    <row r="7647" spans="1:12" ht="12.95" customHeight="1" x14ac:dyDescent="0.25">
      <c r="A7647" s="60"/>
      <c r="B7647" s="61"/>
      <c r="D7647" s="63"/>
      <c r="E7647" s="64"/>
      <c r="F7647" s="65"/>
      <c r="G7647" s="66"/>
      <c r="H7647" s="67"/>
      <c r="I7647" s="216"/>
      <c r="J7647" s="86"/>
      <c r="K7647" s="129"/>
      <c r="L7647" s="60"/>
    </row>
    <row r="7648" spans="1:12" ht="12.95" customHeight="1" x14ac:dyDescent="0.25">
      <c r="A7648" s="60"/>
      <c r="B7648" s="61"/>
      <c r="D7648" s="63"/>
      <c r="E7648" s="64"/>
      <c r="F7648" s="65"/>
      <c r="G7648" s="66"/>
      <c r="H7648" s="67"/>
      <c r="I7648" s="216"/>
      <c r="J7648" s="86"/>
      <c r="K7648" s="129"/>
      <c r="L7648" s="60"/>
    </row>
    <row r="7649" spans="1:12" ht="12.95" customHeight="1" x14ac:dyDescent="0.25">
      <c r="A7649" s="60"/>
      <c r="B7649" s="61"/>
      <c r="D7649" s="63"/>
      <c r="E7649" s="64"/>
      <c r="F7649" s="65"/>
      <c r="G7649" s="66"/>
      <c r="H7649" s="67"/>
      <c r="I7649" s="216"/>
      <c r="J7649" s="86"/>
      <c r="K7649" s="129"/>
      <c r="L7649" s="60"/>
    </row>
    <row r="7650" spans="1:12" ht="12.95" customHeight="1" x14ac:dyDescent="0.25">
      <c r="A7650" s="60"/>
      <c r="B7650" s="61"/>
      <c r="D7650" s="63"/>
      <c r="E7650" s="64"/>
      <c r="F7650" s="65"/>
      <c r="G7650" s="66"/>
      <c r="H7650" s="67"/>
      <c r="I7650" s="216"/>
      <c r="J7650" s="86"/>
      <c r="K7650" s="129"/>
      <c r="L7650" s="60"/>
    </row>
    <row r="7651" spans="1:12" ht="12.95" customHeight="1" x14ac:dyDescent="0.25">
      <c r="A7651" s="60"/>
      <c r="B7651" s="61"/>
      <c r="D7651" s="63"/>
      <c r="E7651" s="64"/>
      <c r="F7651" s="65"/>
      <c r="G7651" s="66"/>
      <c r="H7651" s="67"/>
      <c r="I7651" s="216"/>
      <c r="J7651" s="86"/>
      <c r="K7651" s="129"/>
      <c r="L7651" s="60"/>
    </row>
    <row r="7652" spans="1:12" ht="12.95" customHeight="1" x14ac:dyDescent="0.25">
      <c r="A7652" s="60"/>
      <c r="B7652" s="61"/>
      <c r="D7652" s="63"/>
      <c r="E7652" s="64"/>
      <c r="F7652" s="65"/>
      <c r="G7652" s="66"/>
      <c r="H7652" s="67"/>
      <c r="I7652" s="216"/>
      <c r="J7652" s="86"/>
      <c r="K7652" s="129"/>
      <c r="L7652" s="60"/>
    </row>
    <row r="7653" spans="1:12" ht="12.95" customHeight="1" x14ac:dyDescent="0.25">
      <c r="A7653" s="60"/>
      <c r="B7653" s="61"/>
      <c r="D7653" s="63"/>
      <c r="E7653" s="64"/>
      <c r="F7653" s="65"/>
      <c r="G7653" s="66"/>
      <c r="H7653" s="67"/>
      <c r="I7653" s="216"/>
      <c r="J7653" s="86"/>
      <c r="K7653" s="129"/>
      <c r="L7653" s="60"/>
    </row>
    <row r="7654" spans="1:12" ht="12.95" customHeight="1" x14ac:dyDescent="0.25">
      <c r="A7654" s="60"/>
      <c r="B7654" s="61"/>
      <c r="D7654" s="63"/>
      <c r="E7654" s="64"/>
      <c r="F7654" s="65"/>
      <c r="G7654" s="66"/>
      <c r="H7654" s="67"/>
      <c r="I7654" s="216"/>
      <c r="J7654" s="86"/>
      <c r="K7654" s="129"/>
      <c r="L7654" s="60"/>
    </row>
    <row r="7655" spans="1:12" ht="12.95" customHeight="1" x14ac:dyDescent="0.25">
      <c r="A7655" s="60"/>
      <c r="B7655" s="61"/>
      <c r="D7655" s="63"/>
      <c r="E7655" s="64"/>
      <c r="F7655" s="65"/>
      <c r="G7655" s="66"/>
      <c r="H7655" s="67"/>
      <c r="I7655" s="216"/>
      <c r="J7655" s="86"/>
      <c r="K7655" s="129"/>
      <c r="L7655" s="60"/>
    </row>
    <row r="7656" spans="1:12" ht="12.95" customHeight="1" x14ac:dyDescent="0.25">
      <c r="A7656" s="60"/>
      <c r="B7656" s="61"/>
      <c r="D7656" s="63"/>
      <c r="E7656" s="64"/>
      <c r="F7656" s="65"/>
      <c r="G7656" s="66"/>
      <c r="H7656" s="67"/>
      <c r="I7656" s="216"/>
      <c r="J7656" s="86"/>
      <c r="K7656" s="129"/>
      <c r="L7656" s="60"/>
    </row>
    <row r="7657" spans="1:12" ht="12.95" customHeight="1" x14ac:dyDescent="0.25">
      <c r="A7657" s="60"/>
      <c r="B7657" s="61"/>
      <c r="D7657" s="63"/>
      <c r="E7657" s="64"/>
      <c r="F7657" s="65"/>
      <c r="G7657" s="66"/>
      <c r="H7657" s="67"/>
      <c r="I7657" s="216"/>
      <c r="J7657" s="86"/>
      <c r="K7657" s="129"/>
      <c r="L7657" s="60"/>
    </row>
    <row r="7658" spans="1:12" ht="12.95" customHeight="1" x14ac:dyDescent="0.25">
      <c r="A7658" s="60"/>
      <c r="B7658" s="61"/>
      <c r="D7658" s="63"/>
      <c r="E7658" s="64"/>
      <c r="F7658" s="65"/>
      <c r="G7658" s="66"/>
      <c r="H7658" s="67"/>
      <c r="I7658" s="216"/>
      <c r="J7658" s="86"/>
      <c r="K7658" s="129"/>
      <c r="L7658" s="60"/>
    </row>
    <row r="7659" spans="1:12" ht="12.95" customHeight="1" x14ac:dyDescent="0.25">
      <c r="A7659" s="60"/>
      <c r="B7659" s="61"/>
      <c r="D7659" s="63"/>
      <c r="E7659" s="64"/>
      <c r="F7659" s="65"/>
      <c r="G7659" s="66"/>
      <c r="H7659" s="67"/>
      <c r="I7659" s="216"/>
      <c r="J7659" s="86"/>
      <c r="K7659" s="129"/>
      <c r="L7659" s="60"/>
    </row>
    <row r="7660" spans="1:12" ht="12.95" customHeight="1" x14ac:dyDescent="0.25">
      <c r="A7660" s="60"/>
      <c r="B7660" s="61"/>
      <c r="D7660" s="63"/>
      <c r="E7660" s="64"/>
      <c r="F7660" s="65"/>
      <c r="G7660" s="66"/>
      <c r="H7660" s="67"/>
      <c r="I7660" s="216"/>
      <c r="J7660" s="86"/>
      <c r="K7660" s="129"/>
      <c r="L7660" s="60"/>
    </row>
    <row r="7661" spans="1:12" ht="12.95" customHeight="1" x14ac:dyDescent="0.25">
      <c r="A7661" s="60"/>
      <c r="B7661" s="61"/>
      <c r="D7661" s="63"/>
      <c r="E7661" s="64"/>
      <c r="F7661" s="65"/>
      <c r="G7661" s="66"/>
      <c r="H7661" s="67"/>
      <c r="I7661" s="216"/>
      <c r="J7661" s="86"/>
      <c r="K7661" s="129"/>
      <c r="L7661" s="60"/>
    </row>
    <row r="7662" spans="1:12" ht="12.95" customHeight="1" x14ac:dyDescent="0.25">
      <c r="A7662" s="60"/>
      <c r="B7662" s="61"/>
      <c r="D7662" s="63"/>
      <c r="E7662" s="64"/>
      <c r="F7662" s="65"/>
      <c r="G7662" s="66"/>
      <c r="H7662" s="67"/>
      <c r="I7662" s="216"/>
      <c r="J7662" s="86"/>
      <c r="K7662" s="129"/>
      <c r="L7662" s="60"/>
    </row>
    <row r="7663" spans="1:12" ht="12.95" customHeight="1" x14ac:dyDescent="0.25">
      <c r="A7663" s="60"/>
      <c r="B7663" s="61"/>
      <c r="D7663" s="63"/>
      <c r="E7663" s="64"/>
      <c r="F7663" s="65"/>
      <c r="G7663" s="66"/>
      <c r="H7663" s="67"/>
      <c r="I7663" s="216"/>
      <c r="J7663" s="86"/>
      <c r="K7663" s="129"/>
      <c r="L7663" s="60"/>
    </row>
    <row r="7664" spans="1:12" ht="12.95" customHeight="1" x14ac:dyDescent="0.25">
      <c r="A7664" s="60"/>
      <c r="B7664" s="61"/>
      <c r="D7664" s="63"/>
      <c r="E7664" s="64"/>
      <c r="F7664" s="65"/>
      <c r="G7664" s="66"/>
      <c r="H7664" s="67"/>
      <c r="I7664" s="216"/>
      <c r="J7664" s="86"/>
      <c r="K7664" s="129"/>
      <c r="L7664" s="60"/>
    </row>
    <row r="7665" spans="1:12" ht="12.95" customHeight="1" x14ac:dyDescent="0.25">
      <c r="A7665" s="60"/>
      <c r="B7665" s="61"/>
      <c r="D7665" s="63"/>
      <c r="E7665" s="64"/>
      <c r="F7665" s="65"/>
      <c r="G7665" s="66"/>
      <c r="H7665" s="67"/>
      <c r="I7665" s="216"/>
      <c r="J7665" s="86"/>
      <c r="K7665" s="129"/>
      <c r="L7665" s="60"/>
    </row>
    <row r="7666" spans="1:12" ht="12.95" customHeight="1" x14ac:dyDescent="0.25">
      <c r="A7666" s="60"/>
      <c r="B7666" s="61"/>
      <c r="D7666" s="63"/>
      <c r="E7666" s="64"/>
      <c r="F7666" s="65"/>
      <c r="G7666" s="66"/>
      <c r="H7666" s="67"/>
      <c r="I7666" s="216"/>
      <c r="J7666" s="86"/>
      <c r="K7666" s="129"/>
      <c r="L7666" s="60"/>
    </row>
    <row r="7667" spans="1:12" ht="12.95" customHeight="1" x14ac:dyDescent="0.25">
      <c r="A7667" s="60"/>
      <c r="B7667" s="61"/>
      <c r="D7667" s="63"/>
      <c r="E7667" s="64"/>
      <c r="F7667" s="65"/>
      <c r="G7667" s="66"/>
      <c r="H7667" s="67"/>
      <c r="I7667" s="216"/>
      <c r="J7667" s="86"/>
      <c r="K7667" s="129"/>
      <c r="L7667" s="60"/>
    </row>
    <row r="7668" spans="1:12" ht="12.95" customHeight="1" x14ac:dyDescent="0.25">
      <c r="A7668" s="60"/>
      <c r="B7668" s="61"/>
      <c r="D7668" s="63"/>
      <c r="E7668" s="64"/>
      <c r="F7668" s="65"/>
      <c r="G7668" s="66"/>
      <c r="H7668" s="67"/>
      <c r="I7668" s="216"/>
      <c r="J7668" s="86"/>
      <c r="K7668" s="129"/>
      <c r="L7668" s="60"/>
    </row>
    <row r="7669" spans="1:12" ht="12.95" customHeight="1" x14ac:dyDescent="0.25">
      <c r="A7669" s="60"/>
      <c r="B7669" s="61"/>
      <c r="D7669" s="63"/>
      <c r="E7669" s="64"/>
      <c r="F7669" s="65"/>
      <c r="G7669" s="66"/>
      <c r="H7669" s="67"/>
      <c r="I7669" s="216"/>
      <c r="J7669" s="86"/>
      <c r="K7669" s="129"/>
      <c r="L7669" s="60"/>
    </row>
    <row r="7670" spans="1:12" ht="12.95" customHeight="1" x14ac:dyDescent="0.25">
      <c r="A7670" s="60"/>
      <c r="B7670" s="61"/>
      <c r="D7670" s="63"/>
      <c r="E7670" s="64"/>
      <c r="F7670" s="65"/>
      <c r="G7670" s="66"/>
      <c r="H7670" s="67"/>
      <c r="I7670" s="216"/>
      <c r="J7670" s="86"/>
      <c r="K7670" s="129"/>
      <c r="L7670" s="60"/>
    </row>
    <row r="7671" spans="1:12" ht="12.95" customHeight="1" x14ac:dyDescent="0.25">
      <c r="A7671" s="60"/>
      <c r="B7671" s="61"/>
      <c r="D7671" s="63"/>
      <c r="E7671" s="64"/>
      <c r="F7671" s="65"/>
      <c r="G7671" s="66"/>
      <c r="H7671" s="67"/>
      <c r="I7671" s="216"/>
      <c r="J7671" s="86"/>
      <c r="K7671" s="129"/>
      <c r="L7671" s="60"/>
    </row>
    <row r="7672" spans="1:12" ht="12.95" customHeight="1" x14ac:dyDescent="0.25">
      <c r="A7672" s="60"/>
      <c r="B7672" s="61"/>
      <c r="D7672" s="63"/>
      <c r="E7672" s="64"/>
      <c r="F7672" s="65"/>
      <c r="G7672" s="66"/>
      <c r="H7672" s="67"/>
      <c r="I7672" s="216"/>
      <c r="J7672" s="86"/>
      <c r="K7672" s="129"/>
      <c r="L7672" s="60"/>
    </row>
    <row r="7673" spans="1:12" ht="12.95" customHeight="1" x14ac:dyDescent="0.25">
      <c r="A7673" s="60"/>
      <c r="B7673" s="61"/>
      <c r="D7673" s="63"/>
      <c r="E7673" s="64"/>
      <c r="F7673" s="65"/>
      <c r="G7673" s="66"/>
      <c r="H7673" s="67"/>
      <c r="I7673" s="216"/>
      <c r="J7673" s="86"/>
      <c r="K7673" s="129"/>
      <c r="L7673" s="60"/>
    </row>
    <row r="7674" spans="1:12" ht="12.95" customHeight="1" x14ac:dyDescent="0.25">
      <c r="A7674" s="60"/>
      <c r="B7674" s="61"/>
      <c r="D7674" s="63"/>
      <c r="E7674" s="64"/>
      <c r="F7674" s="65"/>
      <c r="G7674" s="66"/>
      <c r="H7674" s="67"/>
      <c r="I7674" s="216"/>
      <c r="J7674" s="86"/>
      <c r="K7674" s="129"/>
      <c r="L7674" s="60"/>
    </row>
    <row r="7675" spans="1:12" ht="12.95" customHeight="1" x14ac:dyDescent="0.25">
      <c r="A7675" s="60"/>
      <c r="B7675" s="61"/>
      <c r="D7675" s="63"/>
      <c r="E7675" s="64"/>
      <c r="F7675" s="65"/>
      <c r="G7675" s="66"/>
      <c r="H7675" s="67"/>
      <c r="I7675" s="216"/>
      <c r="J7675" s="86"/>
      <c r="K7675" s="129"/>
      <c r="L7675" s="60"/>
    </row>
    <row r="7676" spans="1:12" ht="12.95" customHeight="1" x14ac:dyDescent="0.25">
      <c r="A7676" s="60"/>
      <c r="B7676" s="61"/>
      <c r="D7676" s="63"/>
      <c r="E7676" s="64"/>
      <c r="F7676" s="65"/>
      <c r="G7676" s="66"/>
      <c r="H7676" s="67"/>
      <c r="I7676" s="216"/>
      <c r="J7676" s="86"/>
      <c r="K7676" s="129"/>
      <c r="L7676" s="60"/>
    </row>
    <row r="7677" spans="1:12" ht="12.95" customHeight="1" x14ac:dyDescent="0.25">
      <c r="A7677" s="60"/>
      <c r="B7677" s="61"/>
      <c r="D7677" s="63"/>
      <c r="E7677" s="64"/>
      <c r="F7677" s="65"/>
      <c r="G7677" s="66"/>
      <c r="H7677" s="67"/>
      <c r="I7677" s="216"/>
      <c r="J7677" s="86"/>
      <c r="K7677" s="129"/>
      <c r="L7677" s="60"/>
    </row>
    <row r="7678" spans="1:12" ht="12.95" customHeight="1" x14ac:dyDescent="0.25">
      <c r="A7678" s="60"/>
      <c r="B7678" s="61"/>
      <c r="D7678" s="63"/>
      <c r="E7678" s="64"/>
      <c r="F7678" s="65"/>
      <c r="G7678" s="66"/>
      <c r="H7678" s="67"/>
      <c r="I7678" s="216"/>
      <c r="J7678" s="86"/>
      <c r="K7678" s="129"/>
      <c r="L7678" s="60"/>
    </row>
    <row r="7679" spans="1:12" ht="12.95" customHeight="1" x14ac:dyDescent="0.25">
      <c r="A7679" s="60"/>
      <c r="B7679" s="61"/>
      <c r="D7679" s="63"/>
      <c r="E7679" s="64"/>
      <c r="F7679" s="65"/>
      <c r="G7679" s="66"/>
      <c r="H7679" s="67"/>
      <c r="I7679" s="216"/>
      <c r="J7679" s="86"/>
      <c r="K7679" s="129"/>
      <c r="L7679" s="60"/>
    </row>
    <row r="7680" spans="1:12" ht="12.95" customHeight="1" x14ac:dyDescent="0.25">
      <c r="A7680" s="60"/>
      <c r="B7680" s="61"/>
      <c r="D7680" s="63"/>
      <c r="E7680" s="64"/>
      <c r="F7680" s="65"/>
      <c r="G7680" s="66"/>
      <c r="H7680" s="67"/>
      <c r="I7680" s="216"/>
      <c r="J7680" s="86"/>
      <c r="K7680" s="129"/>
      <c r="L7680" s="60"/>
    </row>
    <row r="7681" spans="1:12" ht="12.95" customHeight="1" x14ac:dyDescent="0.25">
      <c r="A7681" s="60"/>
      <c r="B7681" s="61"/>
      <c r="D7681" s="63"/>
      <c r="E7681" s="64"/>
      <c r="F7681" s="65"/>
      <c r="G7681" s="66"/>
      <c r="H7681" s="67"/>
      <c r="I7681" s="216"/>
      <c r="J7681" s="86"/>
      <c r="K7681" s="129"/>
      <c r="L7681" s="60"/>
    </row>
    <row r="7682" spans="1:12" ht="12.95" customHeight="1" x14ac:dyDescent="0.25">
      <c r="A7682" s="60"/>
      <c r="B7682" s="61"/>
      <c r="D7682" s="63"/>
      <c r="E7682" s="64"/>
      <c r="F7682" s="65"/>
      <c r="G7682" s="66"/>
      <c r="H7682" s="67"/>
      <c r="I7682" s="216"/>
      <c r="J7682" s="86"/>
      <c r="K7682" s="129"/>
      <c r="L7682" s="60"/>
    </row>
    <row r="7683" spans="1:12" ht="12.95" customHeight="1" x14ac:dyDescent="0.25">
      <c r="A7683" s="60"/>
      <c r="B7683" s="61"/>
      <c r="D7683" s="63"/>
      <c r="E7683" s="64"/>
      <c r="F7683" s="65"/>
      <c r="G7683" s="66"/>
      <c r="H7683" s="67"/>
      <c r="I7683" s="216"/>
      <c r="J7683" s="86"/>
      <c r="K7683" s="129"/>
      <c r="L7683" s="60"/>
    </row>
    <row r="7684" spans="1:12" ht="12.95" customHeight="1" x14ac:dyDescent="0.25">
      <c r="A7684" s="60"/>
      <c r="B7684" s="61"/>
      <c r="D7684" s="63"/>
      <c r="E7684" s="64"/>
      <c r="F7684" s="65"/>
      <c r="G7684" s="66"/>
      <c r="H7684" s="67"/>
      <c r="I7684" s="216"/>
      <c r="J7684" s="86"/>
      <c r="K7684" s="129"/>
      <c r="L7684" s="60"/>
    </row>
    <row r="7685" spans="1:12" ht="12.95" customHeight="1" x14ac:dyDescent="0.25">
      <c r="A7685" s="60"/>
      <c r="B7685" s="61"/>
      <c r="D7685" s="63"/>
      <c r="E7685" s="64"/>
      <c r="F7685" s="65"/>
      <c r="G7685" s="66"/>
      <c r="H7685" s="67"/>
      <c r="I7685" s="216"/>
      <c r="J7685" s="86"/>
      <c r="K7685" s="129"/>
      <c r="L7685" s="60"/>
    </row>
    <row r="7686" spans="1:12" ht="12.95" customHeight="1" x14ac:dyDescent="0.25">
      <c r="A7686" s="60"/>
      <c r="B7686" s="61"/>
      <c r="D7686" s="63"/>
      <c r="E7686" s="64"/>
      <c r="F7686" s="65"/>
      <c r="G7686" s="66"/>
      <c r="H7686" s="67"/>
      <c r="I7686" s="216"/>
      <c r="J7686" s="86"/>
      <c r="K7686" s="129"/>
      <c r="L7686" s="60"/>
    </row>
    <row r="7687" spans="1:12" ht="12.95" customHeight="1" x14ac:dyDescent="0.25">
      <c r="A7687" s="60"/>
      <c r="B7687" s="61"/>
      <c r="D7687" s="63"/>
      <c r="E7687" s="64"/>
      <c r="F7687" s="65"/>
      <c r="G7687" s="66"/>
      <c r="H7687" s="67"/>
      <c r="I7687" s="216"/>
      <c r="J7687" s="86"/>
      <c r="K7687" s="129"/>
      <c r="L7687" s="60"/>
    </row>
    <row r="7688" spans="1:12" ht="12.95" customHeight="1" x14ac:dyDescent="0.25">
      <c r="A7688" s="60"/>
      <c r="B7688" s="61"/>
      <c r="D7688" s="63"/>
      <c r="E7688" s="64"/>
      <c r="F7688" s="65"/>
      <c r="G7688" s="66"/>
      <c r="H7688" s="67"/>
      <c r="I7688" s="216"/>
      <c r="J7688" s="86"/>
      <c r="K7688" s="129"/>
      <c r="L7688" s="60"/>
    </row>
    <row r="7689" spans="1:12" ht="12.95" customHeight="1" x14ac:dyDescent="0.25">
      <c r="A7689" s="60"/>
      <c r="B7689" s="61"/>
      <c r="D7689" s="63"/>
      <c r="E7689" s="64"/>
      <c r="F7689" s="65"/>
      <c r="G7689" s="66"/>
      <c r="H7689" s="67"/>
      <c r="I7689" s="216"/>
      <c r="J7689" s="86"/>
      <c r="K7689" s="129"/>
      <c r="L7689" s="60"/>
    </row>
    <row r="7690" spans="1:12" ht="12.95" customHeight="1" x14ac:dyDescent="0.25">
      <c r="A7690" s="60"/>
      <c r="B7690" s="61"/>
      <c r="D7690" s="63"/>
      <c r="E7690" s="64"/>
      <c r="F7690" s="65"/>
      <c r="G7690" s="66"/>
      <c r="H7690" s="67"/>
      <c r="I7690" s="216"/>
      <c r="J7690" s="86"/>
      <c r="K7690" s="129"/>
      <c r="L7690" s="60"/>
    </row>
    <row r="7691" spans="1:12" ht="12.95" customHeight="1" x14ac:dyDescent="0.25">
      <c r="A7691" s="60"/>
      <c r="B7691" s="61"/>
      <c r="D7691" s="63"/>
      <c r="E7691" s="64"/>
      <c r="F7691" s="65"/>
      <c r="G7691" s="66"/>
      <c r="H7691" s="67"/>
      <c r="I7691" s="216"/>
      <c r="J7691" s="86"/>
      <c r="K7691" s="129"/>
      <c r="L7691" s="60"/>
    </row>
    <row r="7692" spans="1:12" ht="12.95" customHeight="1" x14ac:dyDescent="0.25">
      <c r="A7692" s="60"/>
      <c r="B7692" s="61"/>
      <c r="D7692" s="63"/>
      <c r="E7692" s="64"/>
      <c r="F7692" s="65"/>
      <c r="G7692" s="66"/>
      <c r="H7692" s="67"/>
      <c r="I7692" s="216"/>
      <c r="J7692" s="86"/>
      <c r="K7692" s="129"/>
      <c r="L7692" s="60"/>
    </row>
    <row r="7693" spans="1:12" ht="12.95" customHeight="1" x14ac:dyDescent="0.25">
      <c r="A7693" s="60"/>
      <c r="B7693" s="61"/>
      <c r="D7693" s="63"/>
      <c r="E7693" s="64"/>
      <c r="F7693" s="65"/>
      <c r="G7693" s="66"/>
      <c r="H7693" s="67"/>
      <c r="I7693" s="216"/>
      <c r="J7693" s="86"/>
      <c r="K7693" s="129"/>
      <c r="L7693" s="60"/>
    </row>
    <row r="7694" spans="1:12" ht="12.95" customHeight="1" x14ac:dyDescent="0.25">
      <c r="A7694" s="60"/>
      <c r="B7694" s="61"/>
      <c r="D7694" s="63"/>
      <c r="E7694" s="64"/>
      <c r="F7694" s="65"/>
      <c r="G7694" s="66"/>
      <c r="H7694" s="67"/>
      <c r="I7694" s="216"/>
      <c r="J7694" s="86"/>
      <c r="K7694" s="129"/>
      <c r="L7694" s="60"/>
    </row>
    <row r="7695" spans="1:12" ht="12.95" customHeight="1" x14ac:dyDescent="0.25">
      <c r="A7695" s="60"/>
      <c r="B7695" s="61"/>
      <c r="D7695" s="63"/>
      <c r="E7695" s="64"/>
      <c r="F7695" s="65"/>
      <c r="G7695" s="66"/>
      <c r="H7695" s="67"/>
      <c r="I7695" s="216"/>
      <c r="J7695" s="86"/>
      <c r="K7695" s="129"/>
      <c r="L7695" s="60"/>
    </row>
    <row r="7696" spans="1:12" ht="12.95" customHeight="1" x14ac:dyDescent="0.25">
      <c r="A7696" s="60"/>
      <c r="B7696" s="61"/>
      <c r="D7696" s="63"/>
      <c r="E7696" s="64"/>
      <c r="F7696" s="65"/>
      <c r="G7696" s="66"/>
      <c r="H7696" s="67"/>
      <c r="I7696" s="216"/>
      <c r="J7696" s="86"/>
      <c r="K7696" s="129"/>
      <c r="L7696" s="60"/>
    </row>
    <row r="7697" spans="1:12" ht="12.95" customHeight="1" x14ac:dyDescent="0.25">
      <c r="A7697" s="60"/>
      <c r="B7697" s="61"/>
      <c r="D7697" s="63"/>
      <c r="E7697" s="64"/>
      <c r="F7697" s="65"/>
      <c r="G7697" s="66"/>
      <c r="H7697" s="67"/>
      <c r="I7697" s="216"/>
      <c r="J7697" s="86"/>
      <c r="K7697" s="129"/>
      <c r="L7697" s="60"/>
    </row>
    <row r="7698" spans="1:12" ht="12.95" customHeight="1" x14ac:dyDescent="0.25">
      <c r="A7698" s="60"/>
      <c r="B7698" s="61"/>
      <c r="D7698" s="63"/>
      <c r="E7698" s="64"/>
      <c r="F7698" s="65"/>
      <c r="G7698" s="66"/>
      <c r="H7698" s="67"/>
      <c r="I7698" s="216"/>
      <c r="J7698" s="86"/>
      <c r="K7698" s="129"/>
      <c r="L7698" s="60"/>
    </row>
    <row r="7699" spans="1:12" ht="12.95" customHeight="1" x14ac:dyDescent="0.25">
      <c r="A7699" s="60"/>
      <c r="B7699" s="61"/>
      <c r="D7699" s="63"/>
      <c r="E7699" s="64"/>
      <c r="F7699" s="65"/>
      <c r="G7699" s="66"/>
      <c r="H7699" s="67"/>
      <c r="I7699" s="216"/>
      <c r="J7699" s="86"/>
      <c r="K7699" s="129"/>
      <c r="L7699" s="60"/>
    </row>
    <row r="7700" spans="1:12" ht="12.95" customHeight="1" x14ac:dyDescent="0.25">
      <c r="A7700" s="60"/>
      <c r="B7700" s="61"/>
      <c r="D7700" s="63"/>
      <c r="E7700" s="64"/>
      <c r="F7700" s="65"/>
      <c r="G7700" s="66"/>
      <c r="H7700" s="67"/>
      <c r="I7700" s="216"/>
      <c r="J7700" s="86"/>
      <c r="K7700" s="129"/>
      <c r="L7700" s="60"/>
    </row>
    <row r="7701" spans="1:12" ht="12.95" customHeight="1" x14ac:dyDescent="0.25">
      <c r="A7701" s="60"/>
      <c r="B7701" s="61"/>
      <c r="D7701" s="63"/>
      <c r="E7701" s="64"/>
      <c r="F7701" s="65"/>
      <c r="G7701" s="66"/>
      <c r="H7701" s="67"/>
      <c r="I7701" s="216"/>
      <c r="J7701" s="86"/>
      <c r="K7701" s="129"/>
      <c r="L7701" s="60"/>
    </row>
    <row r="7702" spans="1:12" ht="12.95" customHeight="1" x14ac:dyDescent="0.25">
      <c r="A7702" s="60"/>
      <c r="B7702" s="61"/>
      <c r="D7702" s="63"/>
      <c r="E7702" s="64"/>
      <c r="F7702" s="65"/>
      <c r="G7702" s="66"/>
      <c r="H7702" s="67"/>
      <c r="I7702" s="216"/>
      <c r="J7702" s="86"/>
      <c r="K7702" s="129"/>
      <c r="L7702" s="60"/>
    </row>
    <row r="7703" spans="1:12" ht="12.95" customHeight="1" x14ac:dyDescent="0.25">
      <c r="A7703" s="60"/>
      <c r="B7703" s="61"/>
      <c r="D7703" s="63"/>
      <c r="E7703" s="64"/>
      <c r="F7703" s="65"/>
      <c r="G7703" s="66"/>
      <c r="H7703" s="67"/>
      <c r="I7703" s="216"/>
      <c r="J7703" s="86"/>
      <c r="K7703" s="129"/>
      <c r="L7703" s="60"/>
    </row>
    <row r="7704" spans="1:12" ht="12.95" customHeight="1" x14ac:dyDescent="0.25">
      <c r="A7704" s="60"/>
      <c r="B7704" s="61"/>
      <c r="D7704" s="63"/>
      <c r="E7704" s="64"/>
      <c r="F7704" s="65"/>
      <c r="G7704" s="66"/>
      <c r="H7704" s="67"/>
      <c r="I7704" s="216"/>
      <c r="J7704" s="86"/>
      <c r="K7704" s="129"/>
      <c r="L7704" s="60"/>
    </row>
    <row r="7705" spans="1:12" ht="12.95" customHeight="1" x14ac:dyDescent="0.25">
      <c r="A7705" s="60"/>
      <c r="B7705" s="61"/>
      <c r="D7705" s="63"/>
      <c r="E7705" s="64"/>
      <c r="F7705" s="65"/>
      <c r="G7705" s="66"/>
      <c r="H7705" s="67"/>
      <c r="I7705" s="216"/>
      <c r="J7705" s="86"/>
      <c r="K7705" s="129"/>
      <c r="L7705" s="60"/>
    </row>
    <row r="7706" spans="1:12" ht="12.95" customHeight="1" x14ac:dyDescent="0.25">
      <c r="A7706" s="60"/>
      <c r="B7706" s="61"/>
      <c r="D7706" s="63"/>
      <c r="E7706" s="64"/>
      <c r="F7706" s="65"/>
      <c r="G7706" s="66"/>
      <c r="H7706" s="67"/>
      <c r="I7706" s="216"/>
      <c r="J7706" s="86"/>
      <c r="K7706" s="129"/>
      <c r="L7706" s="60"/>
    </row>
    <row r="7707" spans="1:12" ht="12.95" customHeight="1" x14ac:dyDescent="0.25">
      <c r="A7707" s="60"/>
      <c r="B7707" s="61"/>
      <c r="D7707" s="63"/>
      <c r="E7707" s="64"/>
      <c r="F7707" s="65"/>
      <c r="G7707" s="66"/>
      <c r="H7707" s="67"/>
      <c r="I7707" s="216"/>
      <c r="J7707" s="86"/>
      <c r="K7707" s="129"/>
      <c r="L7707" s="60"/>
    </row>
    <row r="7708" spans="1:12" ht="12.95" customHeight="1" x14ac:dyDescent="0.25">
      <c r="A7708" s="60"/>
      <c r="B7708" s="61"/>
      <c r="D7708" s="63"/>
      <c r="E7708" s="64"/>
      <c r="F7708" s="65"/>
      <c r="G7708" s="66"/>
      <c r="H7708" s="67"/>
      <c r="I7708" s="216"/>
      <c r="J7708" s="86"/>
      <c r="K7708" s="129"/>
      <c r="L7708" s="60"/>
    </row>
    <row r="7709" spans="1:12" ht="12.95" customHeight="1" x14ac:dyDescent="0.25">
      <c r="A7709" s="60"/>
      <c r="B7709" s="61"/>
      <c r="D7709" s="63"/>
      <c r="E7709" s="64"/>
      <c r="F7709" s="65"/>
      <c r="G7709" s="66"/>
      <c r="H7709" s="67"/>
      <c r="I7709" s="216"/>
      <c r="J7709" s="86"/>
      <c r="K7709" s="129"/>
      <c r="L7709" s="60"/>
    </row>
    <row r="7710" spans="1:12" ht="12.95" customHeight="1" x14ac:dyDescent="0.25">
      <c r="A7710" s="60"/>
      <c r="B7710" s="61"/>
      <c r="D7710" s="63"/>
      <c r="E7710" s="64"/>
      <c r="F7710" s="65"/>
      <c r="G7710" s="66"/>
      <c r="H7710" s="67"/>
      <c r="I7710" s="216"/>
      <c r="J7710" s="86"/>
      <c r="K7710" s="129"/>
      <c r="L7710" s="60"/>
    </row>
    <row r="7711" spans="1:12" ht="12.95" customHeight="1" x14ac:dyDescent="0.25">
      <c r="A7711" s="60"/>
      <c r="B7711" s="61"/>
      <c r="D7711" s="63"/>
      <c r="E7711" s="64"/>
      <c r="F7711" s="65"/>
      <c r="G7711" s="66"/>
      <c r="H7711" s="67"/>
      <c r="I7711" s="216"/>
      <c r="J7711" s="86"/>
      <c r="K7711" s="129"/>
      <c r="L7711" s="60"/>
    </row>
    <row r="7712" spans="1:12" ht="12.95" customHeight="1" x14ac:dyDescent="0.25">
      <c r="A7712" s="60"/>
      <c r="B7712" s="61"/>
      <c r="D7712" s="63"/>
      <c r="E7712" s="64"/>
      <c r="F7712" s="65"/>
      <c r="G7712" s="66"/>
      <c r="H7712" s="67"/>
      <c r="I7712" s="216"/>
      <c r="J7712" s="86"/>
      <c r="K7712" s="129"/>
      <c r="L7712" s="60"/>
    </row>
    <row r="7713" spans="1:12" ht="12.95" customHeight="1" x14ac:dyDescent="0.25">
      <c r="A7713" s="60"/>
      <c r="B7713" s="61"/>
      <c r="D7713" s="63"/>
      <c r="E7713" s="64"/>
      <c r="F7713" s="65"/>
      <c r="G7713" s="66"/>
      <c r="H7713" s="67"/>
      <c r="I7713" s="216"/>
      <c r="J7713" s="86"/>
      <c r="K7713" s="129"/>
      <c r="L7713" s="60"/>
    </row>
    <row r="7714" spans="1:12" ht="12.95" customHeight="1" x14ac:dyDescent="0.25">
      <c r="A7714" s="60"/>
      <c r="B7714" s="61"/>
      <c r="D7714" s="63"/>
      <c r="E7714" s="64"/>
      <c r="F7714" s="65"/>
      <c r="G7714" s="66"/>
      <c r="H7714" s="67"/>
      <c r="I7714" s="216"/>
      <c r="J7714" s="86"/>
      <c r="K7714" s="129"/>
      <c r="L7714" s="60"/>
    </row>
    <row r="7715" spans="1:12" ht="12.95" customHeight="1" x14ac:dyDescent="0.25">
      <c r="A7715" s="60"/>
      <c r="B7715" s="61"/>
      <c r="D7715" s="63"/>
      <c r="E7715" s="64"/>
      <c r="F7715" s="65"/>
      <c r="G7715" s="66"/>
      <c r="H7715" s="67"/>
      <c r="I7715" s="216"/>
      <c r="J7715" s="86"/>
      <c r="K7715" s="129"/>
      <c r="L7715" s="60"/>
    </row>
    <row r="7716" spans="1:12" ht="12.95" customHeight="1" x14ac:dyDescent="0.25">
      <c r="A7716" s="60"/>
      <c r="B7716" s="61"/>
      <c r="D7716" s="63"/>
      <c r="E7716" s="64"/>
      <c r="F7716" s="65"/>
      <c r="G7716" s="66"/>
      <c r="H7716" s="67"/>
      <c r="I7716" s="216"/>
      <c r="J7716" s="86"/>
      <c r="K7716" s="129"/>
      <c r="L7716" s="60"/>
    </row>
    <row r="7717" spans="1:12" ht="12.95" customHeight="1" x14ac:dyDescent="0.25">
      <c r="A7717" s="60"/>
      <c r="B7717" s="61"/>
      <c r="D7717" s="63"/>
      <c r="E7717" s="64"/>
      <c r="F7717" s="65"/>
      <c r="G7717" s="66"/>
      <c r="H7717" s="67"/>
      <c r="I7717" s="216"/>
      <c r="J7717" s="86"/>
      <c r="K7717" s="129"/>
      <c r="L7717" s="60"/>
    </row>
    <row r="7718" spans="1:12" ht="12.95" customHeight="1" x14ac:dyDescent="0.25">
      <c r="A7718" s="60"/>
      <c r="B7718" s="61"/>
      <c r="D7718" s="63"/>
      <c r="E7718" s="64"/>
      <c r="F7718" s="65"/>
      <c r="G7718" s="66"/>
      <c r="H7718" s="67"/>
      <c r="I7718" s="216"/>
      <c r="J7718" s="86"/>
      <c r="K7718" s="129"/>
      <c r="L7718" s="60"/>
    </row>
    <row r="7719" spans="1:12" ht="12.95" customHeight="1" x14ac:dyDescent="0.25">
      <c r="A7719" s="60"/>
      <c r="B7719" s="61"/>
      <c r="D7719" s="63"/>
      <c r="E7719" s="64"/>
      <c r="F7719" s="65"/>
      <c r="G7719" s="66"/>
      <c r="H7719" s="67"/>
      <c r="I7719" s="216"/>
      <c r="J7719" s="86"/>
      <c r="K7719" s="129"/>
      <c r="L7719" s="60"/>
    </row>
    <row r="7720" spans="1:12" ht="12.95" customHeight="1" x14ac:dyDescent="0.25">
      <c r="A7720" s="60"/>
      <c r="B7720" s="61"/>
      <c r="D7720" s="63"/>
      <c r="E7720" s="64"/>
      <c r="F7720" s="65"/>
      <c r="G7720" s="66"/>
      <c r="H7720" s="67"/>
      <c r="I7720" s="216"/>
      <c r="J7720" s="86"/>
      <c r="K7720" s="129"/>
      <c r="L7720" s="60"/>
    </row>
    <row r="7721" spans="1:12" ht="12.95" customHeight="1" x14ac:dyDescent="0.25">
      <c r="A7721" s="60"/>
      <c r="B7721" s="61"/>
      <c r="D7721" s="63"/>
      <c r="E7721" s="64"/>
      <c r="F7721" s="65"/>
      <c r="G7721" s="66"/>
      <c r="H7721" s="67"/>
      <c r="I7721" s="216"/>
      <c r="J7721" s="86"/>
      <c r="K7721" s="129"/>
      <c r="L7721" s="60"/>
    </row>
    <row r="7722" spans="1:12" ht="12.95" customHeight="1" x14ac:dyDescent="0.25">
      <c r="A7722" s="60"/>
      <c r="B7722" s="61"/>
      <c r="D7722" s="63"/>
      <c r="E7722" s="64"/>
      <c r="F7722" s="65"/>
      <c r="G7722" s="66"/>
      <c r="H7722" s="67"/>
      <c r="I7722" s="216"/>
      <c r="J7722" s="86"/>
      <c r="K7722" s="129"/>
      <c r="L7722" s="60"/>
    </row>
    <row r="7723" spans="1:12" ht="12.95" customHeight="1" x14ac:dyDescent="0.25">
      <c r="A7723" s="60"/>
      <c r="B7723" s="61"/>
      <c r="D7723" s="63"/>
      <c r="E7723" s="64"/>
      <c r="F7723" s="65"/>
      <c r="G7723" s="66"/>
      <c r="H7723" s="67"/>
      <c r="I7723" s="216"/>
      <c r="J7723" s="86"/>
      <c r="K7723" s="129"/>
      <c r="L7723" s="60"/>
    </row>
    <row r="7724" spans="1:12" ht="12.95" customHeight="1" x14ac:dyDescent="0.25">
      <c r="A7724" s="60"/>
      <c r="B7724" s="61"/>
      <c r="D7724" s="63"/>
      <c r="E7724" s="64"/>
      <c r="F7724" s="65"/>
      <c r="G7724" s="66"/>
      <c r="H7724" s="67"/>
      <c r="I7724" s="216"/>
      <c r="J7724" s="86"/>
      <c r="K7724" s="129"/>
      <c r="L7724" s="60"/>
    </row>
    <row r="7725" spans="1:12" ht="12.95" customHeight="1" x14ac:dyDescent="0.25">
      <c r="A7725" s="60"/>
      <c r="B7725" s="61"/>
      <c r="D7725" s="63"/>
      <c r="E7725" s="64"/>
      <c r="F7725" s="65"/>
      <c r="G7725" s="66"/>
      <c r="H7725" s="67"/>
      <c r="I7725" s="216"/>
      <c r="J7725" s="86"/>
      <c r="K7725" s="129"/>
      <c r="L7725" s="60"/>
    </row>
    <row r="7726" spans="1:12" ht="12.95" customHeight="1" x14ac:dyDescent="0.25">
      <c r="A7726" s="60"/>
      <c r="B7726" s="61"/>
      <c r="D7726" s="63"/>
      <c r="E7726" s="64"/>
      <c r="F7726" s="65"/>
      <c r="G7726" s="66"/>
      <c r="H7726" s="67"/>
      <c r="I7726" s="216"/>
      <c r="J7726" s="86"/>
      <c r="K7726" s="129"/>
      <c r="L7726" s="60"/>
    </row>
    <row r="7727" spans="1:12" ht="12.95" customHeight="1" x14ac:dyDescent="0.25">
      <c r="A7727" s="60"/>
      <c r="B7727" s="61"/>
      <c r="D7727" s="63"/>
      <c r="E7727" s="64"/>
      <c r="F7727" s="65"/>
      <c r="G7727" s="66"/>
      <c r="H7727" s="67"/>
      <c r="I7727" s="216"/>
      <c r="J7727" s="86"/>
      <c r="K7727" s="129"/>
      <c r="L7727" s="60"/>
    </row>
    <row r="7728" spans="1:12" ht="12.95" customHeight="1" x14ac:dyDescent="0.25">
      <c r="A7728" s="60"/>
      <c r="B7728" s="61"/>
      <c r="D7728" s="63"/>
      <c r="E7728" s="64"/>
      <c r="F7728" s="65"/>
      <c r="G7728" s="66"/>
      <c r="H7728" s="67"/>
      <c r="I7728" s="216"/>
      <c r="J7728" s="86"/>
      <c r="K7728" s="129"/>
      <c r="L7728" s="60"/>
    </row>
    <row r="7729" spans="1:12" ht="12.95" customHeight="1" x14ac:dyDescent="0.25">
      <c r="A7729" s="60"/>
      <c r="B7729" s="61"/>
      <c r="D7729" s="63"/>
      <c r="E7729" s="64"/>
      <c r="F7729" s="65"/>
      <c r="G7729" s="66"/>
      <c r="H7729" s="67"/>
      <c r="I7729" s="216"/>
      <c r="J7729" s="86"/>
      <c r="K7729" s="129"/>
      <c r="L7729" s="60"/>
    </row>
    <row r="7730" spans="1:12" ht="12.95" customHeight="1" x14ac:dyDescent="0.25">
      <c r="A7730" s="60"/>
      <c r="B7730" s="61"/>
      <c r="D7730" s="63"/>
      <c r="E7730" s="64"/>
      <c r="F7730" s="65"/>
      <c r="G7730" s="66"/>
      <c r="H7730" s="67"/>
      <c r="I7730" s="216"/>
      <c r="J7730" s="86"/>
      <c r="K7730" s="129"/>
      <c r="L7730" s="60"/>
    </row>
    <row r="7731" spans="1:12" ht="12.95" customHeight="1" x14ac:dyDescent="0.25">
      <c r="A7731" s="60"/>
      <c r="B7731" s="61"/>
      <c r="D7731" s="63"/>
      <c r="E7731" s="64"/>
      <c r="F7731" s="65"/>
      <c r="G7731" s="66"/>
      <c r="H7731" s="67"/>
      <c r="I7731" s="216"/>
      <c r="J7731" s="86"/>
      <c r="K7731" s="129"/>
      <c r="L7731" s="60"/>
    </row>
    <row r="7732" spans="1:12" ht="12.95" customHeight="1" x14ac:dyDescent="0.25">
      <c r="A7732" s="60"/>
      <c r="B7732" s="61"/>
      <c r="D7732" s="63"/>
      <c r="E7732" s="64"/>
      <c r="F7732" s="65"/>
      <c r="G7732" s="66"/>
      <c r="H7732" s="67"/>
      <c r="I7732" s="216"/>
      <c r="J7732" s="86"/>
      <c r="K7732" s="129"/>
      <c r="L7732" s="60"/>
    </row>
    <row r="7733" spans="1:12" ht="12.95" customHeight="1" x14ac:dyDescent="0.25">
      <c r="A7733" s="60"/>
      <c r="B7733" s="61"/>
      <c r="D7733" s="63"/>
      <c r="E7733" s="64"/>
      <c r="F7733" s="65"/>
      <c r="G7733" s="66"/>
      <c r="H7733" s="67"/>
      <c r="I7733" s="216"/>
      <c r="J7733" s="86"/>
      <c r="K7733" s="129"/>
      <c r="L7733" s="60"/>
    </row>
    <row r="7734" spans="1:12" ht="12.95" customHeight="1" x14ac:dyDescent="0.25">
      <c r="A7734" s="60"/>
      <c r="B7734" s="61"/>
      <c r="D7734" s="63"/>
      <c r="E7734" s="64"/>
      <c r="F7734" s="65"/>
      <c r="G7734" s="66"/>
      <c r="H7734" s="67"/>
      <c r="I7734" s="216"/>
      <c r="J7734" s="86"/>
      <c r="K7734" s="129"/>
      <c r="L7734" s="60"/>
    </row>
    <row r="7735" spans="1:12" ht="12.95" customHeight="1" x14ac:dyDescent="0.25">
      <c r="A7735" s="60"/>
      <c r="B7735" s="61"/>
      <c r="D7735" s="63"/>
      <c r="E7735" s="64"/>
      <c r="F7735" s="65"/>
      <c r="G7735" s="66"/>
      <c r="H7735" s="67"/>
      <c r="I7735" s="216"/>
      <c r="J7735" s="86"/>
      <c r="K7735" s="129"/>
      <c r="L7735" s="60"/>
    </row>
    <row r="7736" spans="1:12" ht="12.95" customHeight="1" x14ac:dyDescent="0.25">
      <c r="A7736" s="60"/>
      <c r="B7736" s="61"/>
      <c r="D7736" s="63"/>
      <c r="E7736" s="64"/>
      <c r="F7736" s="65"/>
      <c r="G7736" s="66"/>
      <c r="H7736" s="67"/>
      <c r="I7736" s="216"/>
      <c r="J7736" s="86"/>
      <c r="K7736" s="129"/>
      <c r="L7736" s="60"/>
    </row>
    <row r="7737" spans="1:12" ht="12.95" customHeight="1" x14ac:dyDescent="0.25">
      <c r="A7737" s="60"/>
      <c r="B7737" s="61"/>
      <c r="D7737" s="63"/>
      <c r="E7737" s="64"/>
      <c r="F7737" s="65"/>
      <c r="G7737" s="66"/>
      <c r="H7737" s="67"/>
      <c r="I7737" s="216"/>
      <c r="J7737" s="86"/>
      <c r="K7737" s="129"/>
      <c r="L7737" s="60"/>
    </row>
    <row r="7738" spans="1:12" ht="12.95" customHeight="1" x14ac:dyDescent="0.25">
      <c r="A7738" s="60"/>
      <c r="B7738" s="61"/>
      <c r="D7738" s="63"/>
      <c r="E7738" s="64"/>
      <c r="F7738" s="65"/>
      <c r="G7738" s="66"/>
      <c r="H7738" s="67"/>
      <c r="I7738" s="216"/>
      <c r="J7738" s="86"/>
      <c r="K7738" s="129"/>
      <c r="L7738" s="60"/>
    </row>
    <row r="7739" spans="1:12" ht="12.95" customHeight="1" x14ac:dyDescent="0.25">
      <c r="A7739" s="60"/>
      <c r="B7739" s="61"/>
      <c r="D7739" s="63"/>
      <c r="E7739" s="64"/>
      <c r="F7739" s="65"/>
      <c r="G7739" s="66"/>
      <c r="H7739" s="67"/>
      <c r="I7739" s="216"/>
      <c r="J7739" s="86"/>
      <c r="K7739" s="129"/>
      <c r="L7739" s="60"/>
    </row>
    <row r="7740" spans="1:12" ht="12.95" customHeight="1" x14ac:dyDescent="0.25">
      <c r="A7740" s="60"/>
      <c r="B7740" s="61"/>
      <c r="D7740" s="63"/>
      <c r="E7740" s="64"/>
      <c r="F7740" s="65"/>
      <c r="G7740" s="66"/>
      <c r="H7740" s="67"/>
      <c r="I7740" s="216"/>
      <c r="J7740" s="86"/>
      <c r="K7740" s="129"/>
      <c r="L7740" s="60"/>
    </row>
    <row r="7741" spans="1:12" ht="12.95" customHeight="1" x14ac:dyDescent="0.25">
      <c r="A7741" s="60"/>
      <c r="B7741" s="61"/>
      <c r="D7741" s="63"/>
      <c r="E7741" s="64"/>
      <c r="F7741" s="65"/>
      <c r="G7741" s="66"/>
      <c r="H7741" s="67"/>
      <c r="I7741" s="216"/>
      <c r="J7741" s="86"/>
      <c r="K7741" s="129"/>
      <c r="L7741" s="60"/>
    </row>
    <row r="7742" spans="1:12" ht="12.95" customHeight="1" x14ac:dyDescent="0.25">
      <c r="A7742" s="60"/>
      <c r="B7742" s="61"/>
      <c r="D7742" s="63"/>
      <c r="E7742" s="64"/>
      <c r="F7742" s="65"/>
      <c r="G7742" s="66"/>
      <c r="H7742" s="67"/>
      <c r="I7742" s="216"/>
      <c r="J7742" s="86"/>
      <c r="K7742" s="129"/>
      <c r="L7742" s="60"/>
    </row>
    <row r="7743" spans="1:12" ht="12.95" customHeight="1" x14ac:dyDescent="0.25">
      <c r="A7743" s="60"/>
      <c r="B7743" s="61"/>
      <c r="D7743" s="63"/>
      <c r="E7743" s="64"/>
      <c r="F7743" s="65"/>
      <c r="G7743" s="66"/>
      <c r="H7743" s="67"/>
      <c r="I7743" s="216"/>
      <c r="J7743" s="86"/>
      <c r="K7743" s="129"/>
      <c r="L7743" s="60"/>
    </row>
    <row r="7744" spans="1:12" ht="12.95" customHeight="1" x14ac:dyDescent="0.25">
      <c r="A7744" s="60"/>
      <c r="B7744" s="61"/>
      <c r="D7744" s="63"/>
      <c r="E7744" s="64"/>
      <c r="F7744" s="65"/>
      <c r="G7744" s="66"/>
      <c r="H7744" s="67"/>
      <c r="I7744" s="216"/>
      <c r="J7744" s="86"/>
      <c r="K7744" s="129"/>
      <c r="L7744" s="60"/>
    </row>
    <row r="7745" spans="1:12" ht="12.95" customHeight="1" x14ac:dyDescent="0.25">
      <c r="A7745" s="60"/>
      <c r="B7745" s="61"/>
      <c r="D7745" s="63"/>
      <c r="E7745" s="64"/>
      <c r="F7745" s="65"/>
      <c r="G7745" s="66"/>
      <c r="H7745" s="67"/>
      <c r="I7745" s="216"/>
      <c r="J7745" s="86"/>
      <c r="K7745" s="129"/>
      <c r="L7745" s="60"/>
    </row>
    <row r="7746" spans="1:12" ht="12.95" customHeight="1" x14ac:dyDescent="0.25">
      <c r="A7746" s="60"/>
      <c r="B7746" s="61"/>
      <c r="D7746" s="63"/>
      <c r="E7746" s="64"/>
      <c r="F7746" s="65"/>
      <c r="G7746" s="66"/>
      <c r="H7746" s="67"/>
      <c r="I7746" s="216"/>
      <c r="J7746" s="86"/>
      <c r="K7746" s="129"/>
      <c r="L7746" s="60"/>
    </row>
    <row r="7747" spans="1:12" ht="12.95" customHeight="1" x14ac:dyDescent="0.25">
      <c r="A7747" s="60"/>
      <c r="B7747" s="61"/>
      <c r="D7747" s="63"/>
      <c r="E7747" s="64"/>
      <c r="F7747" s="65"/>
      <c r="G7747" s="66"/>
      <c r="H7747" s="67"/>
      <c r="I7747" s="216"/>
      <c r="J7747" s="86"/>
      <c r="K7747" s="129"/>
      <c r="L7747" s="60"/>
    </row>
    <row r="7748" spans="1:12" ht="12.95" customHeight="1" x14ac:dyDescent="0.25">
      <c r="A7748" s="60"/>
      <c r="B7748" s="61"/>
      <c r="D7748" s="63"/>
      <c r="E7748" s="64"/>
      <c r="F7748" s="65"/>
      <c r="G7748" s="66"/>
      <c r="H7748" s="67"/>
      <c r="I7748" s="216"/>
      <c r="J7748" s="86"/>
      <c r="K7748" s="129"/>
      <c r="L7748" s="60"/>
    </row>
    <row r="7749" spans="1:12" ht="12.95" customHeight="1" x14ac:dyDescent="0.25">
      <c r="A7749" s="60"/>
      <c r="B7749" s="61"/>
      <c r="D7749" s="63"/>
      <c r="E7749" s="64"/>
      <c r="F7749" s="65"/>
      <c r="G7749" s="66"/>
      <c r="H7749" s="67"/>
      <c r="I7749" s="216"/>
      <c r="J7749" s="86"/>
      <c r="K7749" s="129"/>
      <c r="L7749" s="60"/>
    </row>
    <row r="7750" spans="1:12" ht="12.95" customHeight="1" x14ac:dyDescent="0.25">
      <c r="A7750" s="60"/>
      <c r="B7750" s="61"/>
      <c r="D7750" s="63"/>
      <c r="E7750" s="64"/>
      <c r="F7750" s="65"/>
      <c r="G7750" s="66"/>
      <c r="H7750" s="67"/>
      <c r="I7750" s="216"/>
      <c r="J7750" s="86"/>
      <c r="K7750" s="129"/>
      <c r="L7750" s="60"/>
    </row>
    <row r="7751" spans="1:12" ht="12.95" customHeight="1" x14ac:dyDescent="0.25">
      <c r="A7751" s="60"/>
      <c r="B7751" s="61"/>
      <c r="D7751" s="63"/>
      <c r="E7751" s="64"/>
      <c r="F7751" s="65"/>
      <c r="G7751" s="66"/>
      <c r="H7751" s="67"/>
      <c r="I7751" s="216"/>
      <c r="J7751" s="86"/>
      <c r="K7751" s="129"/>
      <c r="L7751" s="60"/>
    </row>
    <row r="7752" spans="1:12" ht="12.95" customHeight="1" x14ac:dyDescent="0.25">
      <c r="A7752" s="60"/>
      <c r="B7752" s="61"/>
      <c r="D7752" s="63"/>
      <c r="E7752" s="64"/>
      <c r="F7752" s="65"/>
      <c r="G7752" s="66"/>
      <c r="H7752" s="67"/>
      <c r="I7752" s="216"/>
      <c r="J7752" s="86"/>
      <c r="K7752" s="129"/>
      <c r="L7752" s="60"/>
    </row>
    <row r="7753" spans="1:12" ht="12.95" customHeight="1" x14ac:dyDescent="0.25">
      <c r="A7753" s="60"/>
      <c r="B7753" s="61"/>
      <c r="D7753" s="63"/>
      <c r="E7753" s="64"/>
      <c r="F7753" s="65"/>
      <c r="G7753" s="66"/>
      <c r="H7753" s="67"/>
      <c r="I7753" s="216"/>
      <c r="J7753" s="86"/>
      <c r="K7753" s="129"/>
      <c r="L7753" s="60"/>
    </row>
    <row r="7754" spans="1:12" ht="12.95" customHeight="1" x14ac:dyDescent="0.25">
      <c r="A7754" s="60"/>
      <c r="B7754" s="61"/>
      <c r="D7754" s="63"/>
      <c r="E7754" s="64"/>
      <c r="F7754" s="65"/>
      <c r="G7754" s="66"/>
      <c r="H7754" s="67"/>
      <c r="I7754" s="216"/>
      <c r="J7754" s="86"/>
      <c r="K7754" s="129"/>
      <c r="L7754" s="60"/>
    </row>
    <row r="7755" spans="1:12" ht="12.95" customHeight="1" x14ac:dyDescent="0.25">
      <c r="A7755" s="60"/>
      <c r="B7755" s="61"/>
      <c r="D7755" s="63"/>
      <c r="E7755" s="64"/>
      <c r="F7755" s="65"/>
      <c r="G7755" s="66"/>
      <c r="H7755" s="67"/>
      <c r="I7755" s="216"/>
      <c r="J7755" s="86"/>
      <c r="K7755" s="129"/>
      <c r="L7755" s="60"/>
    </row>
    <row r="7756" spans="1:12" ht="12.95" customHeight="1" x14ac:dyDescent="0.25">
      <c r="A7756" s="60"/>
      <c r="B7756" s="61"/>
      <c r="D7756" s="63"/>
      <c r="E7756" s="64"/>
      <c r="F7756" s="65"/>
      <c r="G7756" s="66"/>
      <c r="H7756" s="67"/>
      <c r="I7756" s="216"/>
      <c r="J7756" s="86"/>
      <c r="K7756" s="129"/>
      <c r="L7756" s="60"/>
    </row>
    <row r="7757" spans="1:12" ht="12.95" customHeight="1" x14ac:dyDescent="0.25">
      <c r="A7757" s="60"/>
      <c r="B7757" s="61"/>
      <c r="D7757" s="63"/>
      <c r="E7757" s="64"/>
      <c r="F7757" s="65"/>
      <c r="G7757" s="66"/>
      <c r="H7757" s="67"/>
      <c r="I7757" s="216"/>
      <c r="J7757" s="86"/>
      <c r="K7757" s="129"/>
      <c r="L7757" s="60"/>
    </row>
    <row r="7758" spans="1:12" ht="12.95" customHeight="1" x14ac:dyDescent="0.25">
      <c r="A7758" s="60"/>
      <c r="B7758" s="61"/>
      <c r="D7758" s="63"/>
      <c r="E7758" s="64"/>
      <c r="F7758" s="65"/>
      <c r="G7758" s="66"/>
      <c r="H7758" s="67"/>
      <c r="I7758" s="216"/>
      <c r="J7758" s="86"/>
      <c r="K7758" s="129"/>
      <c r="L7758" s="60"/>
    </row>
    <row r="7759" spans="1:12" ht="12.95" customHeight="1" x14ac:dyDescent="0.25">
      <c r="A7759" s="60"/>
      <c r="B7759" s="61"/>
      <c r="D7759" s="63"/>
      <c r="E7759" s="64"/>
      <c r="F7759" s="65"/>
      <c r="G7759" s="66"/>
      <c r="H7759" s="67"/>
      <c r="I7759" s="216"/>
      <c r="J7759" s="86"/>
      <c r="K7759" s="129"/>
      <c r="L7759" s="60"/>
    </row>
    <row r="7760" spans="1:12" ht="12.95" customHeight="1" x14ac:dyDescent="0.25">
      <c r="A7760" s="60"/>
      <c r="B7760" s="61"/>
      <c r="D7760" s="63"/>
      <c r="E7760" s="64"/>
      <c r="F7760" s="65"/>
      <c r="G7760" s="66"/>
      <c r="H7760" s="67"/>
      <c r="I7760" s="216"/>
      <c r="J7760" s="86"/>
      <c r="K7760" s="129"/>
      <c r="L7760" s="60"/>
    </row>
    <row r="7761" spans="1:12" ht="12.95" customHeight="1" x14ac:dyDescent="0.25">
      <c r="A7761" s="60"/>
      <c r="B7761" s="61"/>
      <c r="D7761" s="63"/>
      <c r="E7761" s="64"/>
      <c r="F7761" s="65"/>
      <c r="G7761" s="66"/>
      <c r="H7761" s="67"/>
      <c r="I7761" s="216"/>
      <c r="J7761" s="86"/>
      <c r="K7761" s="129"/>
      <c r="L7761" s="60"/>
    </row>
    <row r="7762" spans="1:12" ht="12.95" customHeight="1" x14ac:dyDescent="0.25">
      <c r="A7762" s="60"/>
      <c r="B7762" s="61"/>
      <c r="D7762" s="63"/>
      <c r="E7762" s="64"/>
      <c r="F7762" s="65"/>
      <c r="G7762" s="66"/>
      <c r="H7762" s="67"/>
      <c r="I7762" s="216"/>
      <c r="J7762" s="86"/>
      <c r="K7762" s="129"/>
      <c r="L7762" s="60"/>
    </row>
    <row r="7763" spans="1:12" ht="12.95" customHeight="1" x14ac:dyDescent="0.25">
      <c r="A7763" s="60"/>
      <c r="B7763" s="61"/>
      <c r="D7763" s="63"/>
      <c r="E7763" s="64"/>
      <c r="F7763" s="65"/>
      <c r="G7763" s="66"/>
      <c r="H7763" s="67"/>
      <c r="I7763" s="216"/>
      <c r="J7763" s="86"/>
      <c r="K7763" s="129"/>
      <c r="L7763" s="60"/>
    </row>
    <row r="7764" spans="1:12" ht="12.95" customHeight="1" x14ac:dyDescent="0.25">
      <c r="A7764" s="60"/>
      <c r="B7764" s="61"/>
      <c r="D7764" s="63"/>
      <c r="E7764" s="64"/>
      <c r="F7764" s="65"/>
      <c r="G7764" s="66"/>
      <c r="H7764" s="67"/>
      <c r="I7764" s="216"/>
      <c r="J7764" s="86"/>
      <c r="K7764" s="129"/>
      <c r="L7764" s="60"/>
    </row>
    <row r="7765" spans="1:12" ht="12.95" customHeight="1" x14ac:dyDescent="0.25">
      <c r="A7765" s="60"/>
      <c r="B7765" s="61"/>
      <c r="D7765" s="63"/>
      <c r="E7765" s="64"/>
      <c r="F7765" s="65"/>
      <c r="G7765" s="66"/>
      <c r="H7765" s="67"/>
      <c r="I7765" s="216"/>
      <c r="J7765" s="86"/>
      <c r="K7765" s="129"/>
      <c r="L7765" s="60"/>
    </row>
    <row r="7766" spans="1:12" ht="12.95" customHeight="1" x14ac:dyDescent="0.25">
      <c r="A7766" s="60"/>
      <c r="B7766" s="61"/>
      <c r="D7766" s="63"/>
      <c r="E7766" s="64"/>
      <c r="F7766" s="65"/>
      <c r="G7766" s="66"/>
      <c r="H7766" s="67"/>
      <c r="I7766" s="216"/>
      <c r="J7766" s="86"/>
      <c r="K7766" s="129"/>
      <c r="L7766" s="60"/>
    </row>
    <row r="7767" spans="1:12" ht="12.95" customHeight="1" x14ac:dyDescent="0.25">
      <c r="A7767" s="60"/>
      <c r="B7767" s="61"/>
      <c r="D7767" s="63"/>
      <c r="E7767" s="64"/>
      <c r="F7767" s="65"/>
      <c r="G7767" s="66"/>
      <c r="H7767" s="67"/>
      <c r="I7767" s="216"/>
      <c r="J7767" s="86"/>
      <c r="K7767" s="129"/>
      <c r="L7767" s="60"/>
    </row>
    <row r="7768" spans="1:12" ht="12.95" customHeight="1" x14ac:dyDescent="0.25">
      <c r="A7768" s="60"/>
      <c r="B7768" s="61"/>
      <c r="D7768" s="63"/>
      <c r="E7768" s="64"/>
      <c r="F7768" s="65"/>
      <c r="G7768" s="66"/>
      <c r="H7768" s="67"/>
      <c r="I7768" s="216"/>
      <c r="J7768" s="86"/>
      <c r="K7768" s="129"/>
      <c r="L7768" s="60"/>
    </row>
    <row r="7769" spans="1:12" ht="12.95" customHeight="1" x14ac:dyDescent="0.25">
      <c r="A7769" s="60"/>
      <c r="B7769" s="61"/>
      <c r="D7769" s="63"/>
      <c r="E7769" s="64"/>
      <c r="F7769" s="65"/>
      <c r="G7769" s="66"/>
      <c r="H7769" s="67"/>
      <c r="I7769" s="216"/>
      <c r="J7769" s="86"/>
      <c r="K7769" s="129"/>
      <c r="L7769" s="60"/>
    </row>
    <row r="7770" spans="1:12" ht="12.95" customHeight="1" x14ac:dyDescent="0.25">
      <c r="A7770" s="60"/>
      <c r="B7770" s="61"/>
      <c r="D7770" s="63"/>
      <c r="E7770" s="64"/>
      <c r="F7770" s="65"/>
      <c r="G7770" s="66"/>
      <c r="H7770" s="67"/>
      <c r="I7770" s="216"/>
      <c r="J7770" s="86"/>
      <c r="K7770" s="129"/>
      <c r="L7770" s="60"/>
    </row>
    <row r="7771" spans="1:12" ht="12.95" customHeight="1" x14ac:dyDescent="0.25">
      <c r="A7771" s="60"/>
      <c r="B7771" s="61"/>
      <c r="D7771" s="63"/>
      <c r="E7771" s="64"/>
      <c r="F7771" s="65"/>
      <c r="G7771" s="66"/>
      <c r="H7771" s="67"/>
      <c r="I7771" s="216"/>
      <c r="J7771" s="86"/>
      <c r="K7771" s="129"/>
      <c r="L7771" s="60"/>
    </row>
    <row r="7772" spans="1:12" ht="12.95" customHeight="1" x14ac:dyDescent="0.25">
      <c r="A7772" s="60"/>
      <c r="B7772" s="61"/>
      <c r="D7772" s="63"/>
      <c r="E7772" s="64"/>
      <c r="F7772" s="65"/>
      <c r="G7772" s="66"/>
      <c r="H7772" s="67"/>
      <c r="I7772" s="216"/>
      <c r="J7772" s="86"/>
      <c r="K7772" s="129"/>
      <c r="L7772" s="60"/>
    </row>
    <row r="7773" spans="1:12" ht="12.95" customHeight="1" x14ac:dyDescent="0.25">
      <c r="A7773" s="60"/>
      <c r="B7773" s="61"/>
      <c r="D7773" s="63"/>
      <c r="E7773" s="64"/>
      <c r="F7773" s="65"/>
      <c r="G7773" s="66"/>
      <c r="H7773" s="67"/>
      <c r="I7773" s="216"/>
      <c r="J7773" s="86"/>
      <c r="K7773" s="129"/>
      <c r="L7773" s="60"/>
    </row>
    <row r="7774" spans="1:12" ht="12.95" customHeight="1" x14ac:dyDescent="0.25">
      <c r="A7774" s="60"/>
      <c r="B7774" s="61"/>
      <c r="D7774" s="63"/>
      <c r="E7774" s="64"/>
      <c r="F7774" s="65"/>
      <c r="G7774" s="66"/>
      <c r="H7774" s="67"/>
      <c r="I7774" s="216"/>
      <c r="J7774" s="86"/>
      <c r="K7774" s="129"/>
      <c r="L7774" s="60"/>
    </row>
    <row r="7775" spans="1:12" ht="12.95" customHeight="1" x14ac:dyDescent="0.25">
      <c r="A7775" s="60"/>
      <c r="B7775" s="61"/>
      <c r="D7775" s="63"/>
      <c r="E7775" s="64"/>
      <c r="F7775" s="65"/>
      <c r="G7775" s="66"/>
      <c r="H7775" s="67"/>
      <c r="I7775" s="216"/>
      <c r="J7775" s="86"/>
      <c r="K7775" s="129"/>
      <c r="L7775" s="60"/>
    </row>
    <row r="7776" spans="1:12" ht="12.95" customHeight="1" x14ac:dyDescent="0.25">
      <c r="A7776" s="60"/>
      <c r="B7776" s="61"/>
      <c r="D7776" s="63"/>
      <c r="E7776" s="64"/>
      <c r="F7776" s="65"/>
      <c r="G7776" s="66"/>
      <c r="H7776" s="67"/>
      <c r="I7776" s="216"/>
      <c r="J7776" s="86"/>
      <c r="K7776" s="129"/>
      <c r="L7776" s="60"/>
    </row>
    <row r="7777" spans="1:12" ht="12.95" customHeight="1" x14ac:dyDescent="0.25">
      <c r="A7777" s="60"/>
      <c r="B7777" s="61"/>
      <c r="D7777" s="63"/>
      <c r="E7777" s="64"/>
      <c r="F7777" s="65"/>
      <c r="G7777" s="66"/>
      <c r="H7777" s="67"/>
      <c r="I7777" s="216"/>
      <c r="J7777" s="86"/>
      <c r="K7777" s="129"/>
      <c r="L7777" s="60"/>
    </row>
    <row r="7778" spans="1:12" ht="12.95" customHeight="1" x14ac:dyDescent="0.25">
      <c r="A7778" s="60"/>
      <c r="B7778" s="61"/>
      <c r="D7778" s="63"/>
      <c r="E7778" s="64"/>
      <c r="F7778" s="65"/>
      <c r="G7778" s="66"/>
      <c r="H7778" s="67"/>
      <c r="I7778" s="216"/>
      <c r="J7778" s="86"/>
      <c r="K7778" s="129"/>
      <c r="L7778" s="60"/>
    </row>
    <row r="7779" spans="1:12" ht="12.95" customHeight="1" x14ac:dyDescent="0.25">
      <c r="A7779" s="60"/>
      <c r="B7779" s="61"/>
      <c r="D7779" s="63"/>
      <c r="E7779" s="64"/>
      <c r="F7779" s="65"/>
      <c r="G7779" s="66"/>
      <c r="H7779" s="67"/>
      <c r="I7779" s="216"/>
      <c r="J7779" s="86"/>
      <c r="K7779" s="129"/>
      <c r="L7779" s="60"/>
    </row>
    <row r="7780" spans="1:12" ht="12.95" customHeight="1" x14ac:dyDescent="0.25">
      <c r="A7780" s="60"/>
      <c r="B7780" s="61"/>
      <c r="D7780" s="63"/>
      <c r="E7780" s="64"/>
      <c r="F7780" s="65"/>
      <c r="G7780" s="66"/>
      <c r="H7780" s="67"/>
      <c r="I7780" s="216"/>
      <c r="J7780" s="86"/>
      <c r="K7780" s="129"/>
      <c r="L7780" s="60"/>
    </row>
    <row r="7781" spans="1:12" ht="12.95" customHeight="1" x14ac:dyDescent="0.25">
      <c r="A7781" s="60"/>
      <c r="B7781" s="61"/>
      <c r="D7781" s="63"/>
      <c r="E7781" s="64"/>
      <c r="F7781" s="65"/>
      <c r="G7781" s="66"/>
      <c r="H7781" s="67"/>
      <c r="I7781" s="216"/>
      <c r="J7781" s="86"/>
      <c r="K7781" s="129"/>
      <c r="L7781" s="60"/>
    </row>
    <row r="7782" spans="1:12" ht="12.95" customHeight="1" x14ac:dyDescent="0.25">
      <c r="A7782" s="60"/>
      <c r="B7782" s="61"/>
      <c r="D7782" s="63"/>
      <c r="E7782" s="64"/>
      <c r="F7782" s="65"/>
      <c r="G7782" s="66"/>
      <c r="H7782" s="67"/>
      <c r="I7782" s="216"/>
      <c r="J7782" s="86"/>
      <c r="K7782" s="129"/>
      <c r="L7782" s="60"/>
    </row>
    <row r="7783" spans="1:12" ht="12.95" customHeight="1" x14ac:dyDescent="0.25">
      <c r="A7783" s="60"/>
      <c r="B7783" s="61"/>
      <c r="D7783" s="63"/>
      <c r="E7783" s="64"/>
      <c r="F7783" s="65"/>
      <c r="G7783" s="66"/>
      <c r="H7783" s="67"/>
      <c r="I7783" s="216"/>
      <c r="J7783" s="86"/>
      <c r="K7783" s="129"/>
      <c r="L7783" s="60"/>
    </row>
    <row r="7784" spans="1:12" ht="12.95" customHeight="1" x14ac:dyDescent="0.25">
      <c r="A7784" s="60"/>
      <c r="B7784" s="61"/>
      <c r="D7784" s="63"/>
      <c r="E7784" s="64"/>
      <c r="F7784" s="65"/>
      <c r="G7784" s="66"/>
      <c r="H7784" s="67"/>
      <c r="I7784" s="216"/>
      <c r="J7784" s="86"/>
      <c r="K7784" s="129"/>
      <c r="L7784" s="60"/>
    </row>
    <row r="7785" spans="1:12" ht="12.95" customHeight="1" x14ac:dyDescent="0.25">
      <c r="A7785" s="60"/>
      <c r="B7785" s="61"/>
      <c r="D7785" s="63"/>
      <c r="E7785" s="64"/>
      <c r="F7785" s="65"/>
      <c r="G7785" s="66"/>
      <c r="H7785" s="67"/>
      <c r="I7785" s="216"/>
      <c r="J7785" s="86"/>
      <c r="K7785" s="129"/>
      <c r="L7785" s="60"/>
    </row>
    <row r="7786" spans="1:12" ht="12.95" customHeight="1" x14ac:dyDescent="0.25">
      <c r="A7786" s="60"/>
      <c r="B7786" s="61"/>
      <c r="D7786" s="63"/>
      <c r="E7786" s="64"/>
      <c r="F7786" s="65"/>
      <c r="G7786" s="66"/>
      <c r="H7786" s="67"/>
      <c r="I7786" s="216"/>
      <c r="J7786" s="86"/>
      <c r="K7786" s="129"/>
      <c r="L7786" s="60"/>
    </row>
    <row r="7787" spans="1:12" ht="12.95" customHeight="1" x14ac:dyDescent="0.25">
      <c r="A7787" s="60"/>
      <c r="B7787" s="61"/>
      <c r="D7787" s="63"/>
      <c r="E7787" s="64"/>
      <c r="F7787" s="65"/>
      <c r="G7787" s="66"/>
      <c r="H7787" s="67"/>
      <c r="I7787" s="216"/>
      <c r="J7787" s="86"/>
      <c r="K7787" s="129"/>
      <c r="L7787" s="60"/>
    </row>
    <row r="7788" spans="1:12" ht="12.95" customHeight="1" x14ac:dyDescent="0.25">
      <c r="A7788" s="60"/>
      <c r="B7788" s="61"/>
      <c r="D7788" s="63"/>
      <c r="E7788" s="64"/>
      <c r="F7788" s="65"/>
      <c r="G7788" s="66"/>
      <c r="H7788" s="67"/>
      <c r="I7788" s="216"/>
      <c r="J7788" s="86"/>
      <c r="K7788" s="129"/>
      <c r="L7788" s="60"/>
    </row>
    <row r="7789" spans="1:12" ht="12.95" customHeight="1" x14ac:dyDescent="0.25">
      <c r="A7789" s="60"/>
      <c r="B7789" s="61"/>
      <c r="D7789" s="63"/>
      <c r="E7789" s="64"/>
      <c r="F7789" s="65"/>
      <c r="G7789" s="66"/>
      <c r="H7789" s="67"/>
      <c r="I7789" s="216"/>
      <c r="J7789" s="86"/>
      <c r="K7789" s="129"/>
      <c r="L7789" s="60"/>
    </row>
    <row r="7790" spans="1:12" ht="12.95" customHeight="1" x14ac:dyDescent="0.25">
      <c r="A7790" s="60"/>
      <c r="B7790" s="61"/>
      <c r="D7790" s="63"/>
      <c r="E7790" s="64"/>
      <c r="F7790" s="65"/>
      <c r="G7790" s="66"/>
      <c r="H7790" s="67"/>
      <c r="I7790" s="216"/>
      <c r="J7790" s="86"/>
      <c r="K7790" s="129"/>
      <c r="L7790" s="60"/>
    </row>
    <row r="7791" spans="1:12" ht="12.95" customHeight="1" x14ac:dyDescent="0.25">
      <c r="A7791" s="60"/>
      <c r="B7791" s="61"/>
      <c r="D7791" s="63"/>
      <c r="E7791" s="64"/>
      <c r="F7791" s="65"/>
      <c r="G7791" s="66"/>
      <c r="H7791" s="67"/>
      <c r="I7791" s="216"/>
      <c r="J7791" s="86"/>
      <c r="K7791" s="129"/>
      <c r="L7791" s="60"/>
    </row>
    <row r="7792" spans="1:12" ht="12.95" customHeight="1" x14ac:dyDescent="0.25">
      <c r="A7792" s="60"/>
      <c r="B7792" s="61"/>
      <c r="D7792" s="63"/>
      <c r="E7792" s="64"/>
      <c r="F7792" s="65"/>
      <c r="G7792" s="66"/>
      <c r="H7792" s="67"/>
      <c r="I7792" s="216"/>
      <c r="J7792" s="86"/>
      <c r="K7792" s="129"/>
      <c r="L7792" s="60"/>
    </row>
    <row r="7793" spans="1:12" ht="12.95" customHeight="1" x14ac:dyDescent="0.25">
      <c r="A7793" s="60"/>
      <c r="B7793" s="61"/>
      <c r="D7793" s="63"/>
      <c r="E7793" s="64"/>
      <c r="F7793" s="65"/>
      <c r="G7793" s="66"/>
      <c r="H7793" s="67"/>
      <c r="I7793" s="216"/>
      <c r="J7793" s="86"/>
      <c r="K7793" s="129"/>
      <c r="L7793" s="60"/>
    </row>
    <row r="7794" spans="1:12" ht="12.95" customHeight="1" x14ac:dyDescent="0.25">
      <c r="A7794" s="60"/>
      <c r="B7794" s="61"/>
      <c r="D7794" s="63"/>
      <c r="E7794" s="64"/>
      <c r="F7794" s="65"/>
      <c r="G7794" s="66"/>
      <c r="H7794" s="67"/>
      <c r="I7794" s="216"/>
      <c r="J7794" s="86"/>
      <c r="K7794" s="129"/>
      <c r="L7794" s="60"/>
    </row>
    <row r="7795" spans="1:12" ht="12.95" customHeight="1" x14ac:dyDescent="0.25">
      <c r="A7795" s="60"/>
      <c r="B7795" s="61"/>
      <c r="D7795" s="63"/>
      <c r="E7795" s="64"/>
      <c r="F7795" s="65"/>
      <c r="G7795" s="66"/>
      <c r="H7795" s="67"/>
      <c r="I7795" s="216"/>
      <c r="J7795" s="86"/>
      <c r="K7795" s="129"/>
      <c r="L7795" s="60"/>
    </row>
    <row r="7796" spans="1:12" ht="12.95" customHeight="1" x14ac:dyDescent="0.25">
      <c r="A7796" s="60"/>
      <c r="B7796" s="61"/>
      <c r="D7796" s="63"/>
      <c r="E7796" s="64"/>
      <c r="F7796" s="65"/>
      <c r="G7796" s="66"/>
      <c r="H7796" s="67"/>
      <c r="I7796" s="216"/>
      <c r="J7796" s="86"/>
      <c r="K7796" s="129"/>
      <c r="L7796" s="60"/>
    </row>
    <row r="7797" spans="1:12" ht="12.95" customHeight="1" x14ac:dyDescent="0.25">
      <c r="A7797" s="60"/>
      <c r="B7797" s="61"/>
      <c r="D7797" s="63"/>
      <c r="E7797" s="64"/>
      <c r="F7797" s="65"/>
      <c r="G7797" s="66"/>
      <c r="H7797" s="67"/>
      <c r="I7797" s="216"/>
      <c r="J7797" s="86"/>
      <c r="K7797" s="129"/>
      <c r="L7797" s="60"/>
    </row>
    <row r="7798" spans="1:12" ht="12.95" customHeight="1" x14ac:dyDescent="0.25">
      <c r="A7798" s="60"/>
      <c r="B7798" s="61"/>
      <c r="D7798" s="63"/>
      <c r="E7798" s="64"/>
      <c r="F7798" s="65"/>
      <c r="G7798" s="66"/>
      <c r="H7798" s="67"/>
      <c r="I7798" s="216"/>
      <c r="J7798" s="86"/>
      <c r="K7798" s="129"/>
      <c r="L7798" s="60"/>
    </row>
    <row r="7799" spans="1:12" ht="12.95" customHeight="1" x14ac:dyDescent="0.25">
      <c r="A7799" s="60"/>
      <c r="B7799" s="61"/>
      <c r="D7799" s="63"/>
      <c r="E7799" s="64"/>
      <c r="F7799" s="65"/>
      <c r="G7799" s="66"/>
      <c r="H7799" s="67"/>
      <c r="I7799" s="216"/>
      <c r="J7799" s="86"/>
      <c r="K7799" s="129"/>
      <c r="L7799" s="60"/>
    </row>
    <row r="7800" spans="1:12" ht="12.95" customHeight="1" x14ac:dyDescent="0.25">
      <c r="A7800" s="60"/>
      <c r="B7800" s="61"/>
      <c r="D7800" s="63"/>
      <c r="E7800" s="64"/>
      <c r="F7800" s="65"/>
      <c r="G7800" s="66"/>
      <c r="H7800" s="67"/>
      <c r="I7800" s="216"/>
      <c r="J7800" s="86"/>
      <c r="K7800" s="129"/>
      <c r="L7800" s="60"/>
    </row>
    <row r="7801" spans="1:12" ht="12.95" customHeight="1" x14ac:dyDescent="0.25">
      <c r="A7801" s="60"/>
      <c r="B7801" s="61"/>
      <c r="D7801" s="63"/>
      <c r="E7801" s="64"/>
      <c r="F7801" s="65"/>
      <c r="G7801" s="66"/>
      <c r="H7801" s="67"/>
      <c r="I7801" s="216"/>
      <c r="J7801" s="86"/>
      <c r="K7801" s="129"/>
      <c r="L7801" s="60"/>
    </row>
    <row r="7802" spans="1:12" ht="12.95" customHeight="1" x14ac:dyDescent="0.25">
      <c r="A7802" s="60"/>
      <c r="B7802" s="61"/>
      <c r="D7802" s="63"/>
      <c r="E7802" s="64"/>
      <c r="F7802" s="65"/>
      <c r="G7802" s="66"/>
      <c r="H7802" s="67"/>
      <c r="I7802" s="216"/>
      <c r="J7802" s="86"/>
      <c r="K7802" s="129"/>
      <c r="L7802" s="60"/>
    </row>
    <row r="7803" spans="1:12" ht="12.95" customHeight="1" x14ac:dyDescent="0.25">
      <c r="A7803" s="60"/>
      <c r="B7803" s="61"/>
      <c r="D7803" s="63"/>
      <c r="E7803" s="64"/>
      <c r="F7803" s="65"/>
      <c r="G7803" s="66"/>
      <c r="H7803" s="67"/>
      <c r="I7803" s="216"/>
      <c r="J7803" s="86"/>
      <c r="K7803" s="129"/>
      <c r="L7803" s="60"/>
    </row>
    <row r="7804" spans="1:12" ht="12.95" customHeight="1" x14ac:dyDescent="0.25">
      <c r="A7804" s="60"/>
      <c r="B7804" s="61"/>
      <c r="D7804" s="63"/>
      <c r="E7804" s="64"/>
      <c r="F7804" s="65"/>
      <c r="G7804" s="66"/>
      <c r="H7804" s="67"/>
      <c r="I7804" s="216"/>
      <c r="J7804" s="86"/>
      <c r="K7804" s="129"/>
      <c r="L7804" s="60"/>
    </row>
    <row r="7805" spans="1:12" ht="12.95" customHeight="1" x14ac:dyDescent="0.25">
      <c r="A7805" s="60"/>
      <c r="B7805" s="61"/>
      <c r="D7805" s="63"/>
      <c r="E7805" s="64"/>
      <c r="F7805" s="65"/>
      <c r="G7805" s="66"/>
      <c r="H7805" s="67"/>
      <c r="I7805" s="216"/>
      <c r="J7805" s="86"/>
      <c r="K7805" s="129"/>
      <c r="L7805" s="60"/>
    </row>
    <row r="7806" spans="1:12" ht="12.95" customHeight="1" x14ac:dyDescent="0.25">
      <c r="A7806" s="60"/>
      <c r="B7806" s="61"/>
      <c r="D7806" s="63"/>
      <c r="E7806" s="64"/>
      <c r="F7806" s="65"/>
      <c r="G7806" s="66"/>
      <c r="H7806" s="67"/>
      <c r="I7806" s="216"/>
      <c r="J7806" s="86"/>
      <c r="K7806" s="129"/>
      <c r="L7806" s="60"/>
    </row>
    <row r="7807" spans="1:12" ht="12.95" customHeight="1" x14ac:dyDescent="0.25">
      <c r="A7807" s="60"/>
      <c r="B7807" s="61"/>
      <c r="D7807" s="63"/>
      <c r="E7807" s="64"/>
      <c r="F7807" s="65"/>
      <c r="G7807" s="66"/>
      <c r="H7807" s="67"/>
      <c r="I7807" s="216"/>
      <c r="J7807" s="86"/>
      <c r="K7807" s="129"/>
      <c r="L7807" s="60"/>
    </row>
    <row r="7808" spans="1:12" ht="12.95" customHeight="1" x14ac:dyDescent="0.25">
      <c r="A7808" s="60"/>
      <c r="B7808" s="61"/>
      <c r="D7808" s="63"/>
      <c r="E7808" s="64"/>
      <c r="F7808" s="65"/>
      <c r="G7808" s="66"/>
      <c r="H7808" s="67"/>
      <c r="I7808" s="216"/>
      <c r="J7808" s="86"/>
      <c r="K7808" s="129"/>
      <c r="L7808" s="60"/>
    </row>
    <row r="7809" spans="1:12" ht="12.95" customHeight="1" x14ac:dyDescent="0.25">
      <c r="A7809" s="60"/>
      <c r="B7809" s="61"/>
      <c r="D7809" s="63"/>
      <c r="E7809" s="64"/>
      <c r="F7809" s="65"/>
      <c r="G7809" s="66"/>
      <c r="H7809" s="67"/>
      <c r="I7809" s="216"/>
      <c r="J7809" s="86"/>
      <c r="K7809" s="129"/>
      <c r="L7809" s="60"/>
    </row>
    <row r="7810" spans="1:12" ht="12.95" customHeight="1" x14ac:dyDescent="0.25">
      <c r="A7810" s="60"/>
      <c r="B7810" s="61"/>
      <c r="D7810" s="63"/>
      <c r="E7810" s="64"/>
      <c r="F7810" s="65"/>
      <c r="G7810" s="66"/>
      <c r="H7810" s="67"/>
      <c r="I7810" s="216"/>
      <c r="J7810" s="86"/>
      <c r="K7810" s="129"/>
      <c r="L7810" s="60"/>
    </row>
    <row r="7811" spans="1:12" ht="12.95" customHeight="1" x14ac:dyDescent="0.25">
      <c r="A7811" s="60"/>
      <c r="B7811" s="61"/>
      <c r="D7811" s="63"/>
      <c r="E7811" s="64"/>
      <c r="F7811" s="65"/>
      <c r="G7811" s="66"/>
      <c r="H7811" s="67"/>
      <c r="I7811" s="216"/>
      <c r="J7811" s="86"/>
      <c r="K7811" s="129"/>
      <c r="L7811" s="60"/>
    </row>
    <row r="7812" spans="1:12" ht="12.95" customHeight="1" x14ac:dyDescent="0.25">
      <c r="A7812" s="60"/>
      <c r="B7812" s="61"/>
      <c r="D7812" s="63"/>
      <c r="E7812" s="64"/>
      <c r="F7812" s="65"/>
      <c r="G7812" s="66"/>
      <c r="H7812" s="67"/>
      <c r="I7812" s="216"/>
      <c r="J7812" s="86"/>
      <c r="K7812" s="129"/>
      <c r="L7812" s="60"/>
    </row>
    <row r="7813" spans="1:12" ht="12.95" customHeight="1" x14ac:dyDescent="0.25">
      <c r="A7813" s="60"/>
      <c r="B7813" s="61"/>
      <c r="D7813" s="63"/>
      <c r="E7813" s="64"/>
      <c r="F7813" s="65"/>
      <c r="G7813" s="66"/>
      <c r="H7813" s="67"/>
      <c r="I7813" s="216"/>
      <c r="J7813" s="86"/>
      <c r="K7813" s="129"/>
      <c r="L7813" s="60"/>
    </row>
    <row r="7814" spans="1:12" ht="12.95" customHeight="1" x14ac:dyDescent="0.25">
      <c r="A7814" s="60"/>
      <c r="B7814" s="61"/>
      <c r="D7814" s="63"/>
      <c r="E7814" s="64"/>
      <c r="F7814" s="65"/>
      <c r="G7814" s="66"/>
      <c r="H7814" s="67"/>
      <c r="I7814" s="216"/>
      <c r="J7814" s="86"/>
      <c r="K7814" s="129"/>
      <c r="L7814" s="60"/>
    </row>
    <row r="7815" spans="1:12" ht="12.95" customHeight="1" x14ac:dyDescent="0.25">
      <c r="A7815" s="60"/>
      <c r="B7815" s="61"/>
      <c r="D7815" s="63"/>
      <c r="E7815" s="64"/>
      <c r="F7815" s="65"/>
      <c r="G7815" s="66"/>
      <c r="H7815" s="67"/>
      <c r="I7815" s="216"/>
      <c r="J7815" s="86"/>
      <c r="K7815" s="129"/>
      <c r="L7815" s="60"/>
    </row>
    <row r="7816" spans="1:12" ht="12.95" customHeight="1" x14ac:dyDescent="0.25">
      <c r="A7816" s="60"/>
      <c r="B7816" s="61"/>
      <c r="D7816" s="63"/>
      <c r="E7816" s="64"/>
      <c r="F7816" s="65"/>
      <c r="G7816" s="66"/>
      <c r="H7816" s="67"/>
      <c r="I7816" s="216"/>
      <c r="J7816" s="86"/>
      <c r="K7816" s="129"/>
      <c r="L7816" s="60"/>
    </row>
    <row r="7817" spans="1:12" ht="12.95" customHeight="1" x14ac:dyDescent="0.25">
      <c r="A7817" s="60"/>
      <c r="B7817" s="61"/>
      <c r="D7817" s="63"/>
      <c r="E7817" s="64"/>
      <c r="F7817" s="65"/>
      <c r="G7817" s="66"/>
      <c r="H7817" s="67"/>
      <c r="I7817" s="216"/>
      <c r="J7817" s="86"/>
      <c r="K7817" s="129"/>
      <c r="L7817" s="60"/>
    </row>
    <row r="7818" spans="1:12" ht="12.95" customHeight="1" x14ac:dyDescent="0.25">
      <c r="A7818" s="60"/>
      <c r="B7818" s="61"/>
      <c r="D7818" s="63"/>
      <c r="E7818" s="64"/>
      <c r="F7818" s="65"/>
      <c r="G7818" s="66"/>
      <c r="H7818" s="67"/>
      <c r="I7818" s="216"/>
      <c r="J7818" s="86"/>
      <c r="K7818" s="129"/>
      <c r="L7818" s="60"/>
    </row>
    <row r="7819" spans="1:12" ht="12.95" customHeight="1" x14ac:dyDescent="0.25">
      <c r="A7819" s="60"/>
      <c r="B7819" s="61"/>
      <c r="D7819" s="63"/>
      <c r="E7819" s="64"/>
      <c r="F7819" s="65"/>
      <c r="G7819" s="66"/>
      <c r="H7819" s="67"/>
      <c r="I7819" s="216"/>
      <c r="J7819" s="86"/>
      <c r="K7819" s="129"/>
      <c r="L7819" s="60"/>
    </row>
    <row r="7820" spans="1:12" ht="12.95" customHeight="1" x14ac:dyDescent="0.25">
      <c r="A7820" s="60"/>
      <c r="B7820" s="61"/>
      <c r="D7820" s="63"/>
      <c r="E7820" s="64"/>
      <c r="F7820" s="65"/>
      <c r="G7820" s="66"/>
      <c r="H7820" s="67"/>
      <c r="I7820" s="216"/>
      <c r="J7820" s="86"/>
      <c r="K7820" s="129"/>
      <c r="L7820" s="60"/>
    </row>
    <row r="7821" spans="1:12" ht="12.95" customHeight="1" x14ac:dyDescent="0.25">
      <c r="A7821" s="60"/>
      <c r="B7821" s="61"/>
      <c r="D7821" s="63"/>
      <c r="E7821" s="64"/>
      <c r="F7821" s="65"/>
      <c r="G7821" s="66"/>
      <c r="H7821" s="67"/>
      <c r="I7821" s="216"/>
      <c r="J7821" s="86"/>
      <c r="K7821" s="129"/>
      <c r="L7821" s="60"/>
    </row>
    <row r="7822" spans="1:12" ht="12.95" customHeight="1" x14ac:dyDescent="0.25">
      <c r="A7822" s="60"/>
      <c r="B7822" s="61"/>
      <c r="D7822" s="63"/>
      <c r="E7822" s="64"/>
      <c r="F7822" s="65"/>
      <c r="G7822" s="66"/>
      <c r="H7822" s="67"/>
      <c r="I7822" s="216"/>
      <c r="J7822" s="86"/>
      <c r="K7822" s="129"/>
      <c r="L7822" s="60"/>
    </row>
    <row r="7823" spans="1:12" ht="12.95" customHeight="1" x14ac:dyDescent="0.25">
      <c r="A7823" s="60"/>
      <c r="B7823" s="61"/>
      <c r="D7823" s="63"/>
      <c r="E7823" s="64"/>
      <c r="F7823" s="65"/>
      <c r="G7823" s="66"/>
      <c r="H7823" s="67"/>
      <c r="I7823" s="216"/>
      <c r="J7823" s="86"/>
      <c r="K7823" s="129"/>
      <c r="L7823" s="60"/>
    </row>
    <row r="7824" spans="1:12" ht="12.95" customHeight="1" x14ac:dyDescent="0.25">
      <c r="A7824" s="60"/>
      <c r="B7824" s="61"/>
      <c r="D7824" s="63"/>
      <c r="E7824" s="64"/>
      <c r="F7824" s="65"/>
      <c r="G7824" s="66"/>
      <c r="H7824" s="67"/>
      <c r="I7824" s="216"/>
      <c r="J7824" s="86"/>
      <c r="K7824" s="129"/>
      <c r="L7824" s="60"/>
    </row>
    <row r="7825" spans="1:12" ht="12.95" customHeight="1" x14ac:dyDescent="0.25">
      <c r="A7825" s="60"/>
      <c r="B7825" s="61"/>
      <c r="D7825" s="63"/>
      <c r="E7825" s="64"/>
      <c r="F7825" s="65"/>
      <c r="G7825" s="66"/>
      <c r="H7825" s="67"/>
      <c r="I7825" s="216"/>
      <c r="J7825" s="86"/>
      <c r="K7825" s="129"/>
      <c r="L7825" s="60"/>
    </row>
    <row r="7826" spans="1:12" ht="12.95" customHeight="1" x14ac:dyDescent="0.25">
      <c r="A7826" s="60"/>
      <c r="B7826" s="61"/>
      <c r="D7826" s="63"/>
      <c r="E7826" s="64"/>
      <c r="F7826" s="65"/>
      <c r="G7826" s="66"/>
      <c r="H7826" s="67"/>
      <c r="I7826" s="216"/>
      <c r="J7826" s="86"/>
      <c r="K7826" s="129"/>
      <c r="L7826" s="60"/>
    </row>
    <row r="7827" spans="1:12" ht="12.95" customHeight="1" x14ac:dyDescent="0.25">
      <c r="A7827" s="60"/>
      <c r="B7827" s="61"/>
      <c r="D7827" s="63"/>
      <c r="E7827" s="64"/>
      <c r="F7827" s="65"/>
      <c r="G7827" s="66"/>
      <c r="H7827" s="67"/>
      <c r="I7827" s="216"/>
      <c r="J7827" s="86"/>
      <c r="K7827" s="129"/>
      <c r="L7827" s="60"/>
    </row>
    <row r="7828" spans="1:12" ht="12.95" customHeight="1" x14ac:dyDescent="0.25">
      <c r="A7828" s="60"/>
      <c r="B7828" s="61"/>
      <c r="D7828" s="63"/>
      <c r="E7828" s="64"/>
      <c r="F7828" s="65"/>
      <c r="G7828" s="66"/>
      <c r="H7828" s="67"/>
      <c r="I7828" s="216"/>
      <c r="J7828" s="86"/>
      <c r="K7828" s="129"/>
      <c r="L7828" s="60"/>
    </row>
    <row r="7829" spans="1:12" ht="12.95" customHeight="1" x14ac:dyDescent="0.25">
      <c r="A7829" s="60"/>
      <c r="B7829" s="61"/>
      <c r="D7829" s="63"/>
      <c r="E7829" s="64"/>
      <c r="F7829" s="65"/>
      <c r="G7829" s="66"/>
      <c r="H7829" s="67"/>
      <c r="I7829" s="216"/>
      <c r="J7829" s="86"/>
      <c r="K7829" s="129"/>
      <c r="L7829" s="60"/>
    </row>
    <row r="7830" spans="1:12" ht="12.95" customHeight="1" x14ac:dyDescent="0.25">
      <c r="A7830" s="60"/>
      <c r="B7830" s="61"/>
      <c r="D7830" s="63"/>
      <c r="E7830" s="64"/>
      <c r="F7830" s="65"/>
      <c r="G7830" s="66"/>
      <c r="H7830" s="67"/>
      <c r="I7830" s="216"/>
      <c r="J7830" s="86"/>
      <c r="K7830" s="129"/>
      <c r="L7830" s="60"/>
    </row>
    <row r="7831" spans="1:12" ht="12.95" customHeight="1" x14ac:dyDescent="0.25">
      <c r="A7831" s="60"/>
      <c r="B7831" s="61"/>
      <c r="D7831" s="63"/>
      <c r="E7831" s="64"/>
      <c r="F7831" s="65"/>
      <c r="G7831" s="66"/>
      <c r="H7831" s="67"/>
      <c r="I7831" s="216"/>
      <c r="J7831" s="86"/>
      <c r="K7831" s="129"/>
      <c r="L7831" s="60"/>
    </row>
    <row r="7832" spans="1:12" ht="12.95" customHeight="1" x14ac:dyDescent="0.25">
      <c r="A7832" s="60"/>
      <c r="B7832" s="61"/>
      <c r="D7832" s="63"/>
      <c r="E7832" s="64"/>
      <c r="F7832" s="65"/>
      <c r="G7832" s="66"/>
      <c r="H7832" s="67"/>
      <c r="I7832" s="216"/>
      <c r="J7832" s="86"/>
      <c r="K7832" s="129"/>
      <c r="L7832" s="60"/>
    </row>
    <row r="7833" spans="1:12" ht="12.95" customHeight="1" x14ac:dyDescent="0.25">
      <c r="A7833" s="60"/>
      <c r="B7833" s="61"/>
      <c r="D7833" s="63"/>
      <c r="E7833" s="64"/>
      <c r="F7833" s="65"/>
      <c r="G7833" s="66"/>
      <c r="H7833" s="67"/>
      <c r="I7833" s="216"/>
      <c r="J7833" s="86"/>
      <c r="K7833" s="129"/>
      <c r="L7833" s="60"/>
    </row>
    <row r="7834" spans="1:12" ht="12.95" customHeight="1" x14ac:dyDescent="0.25">
      <c r="A7834" s="60"/>
      <c r="B7834" s="61"/>
      <c r="D7834" s="63"/>
      <c r="E7834" s="64"/>
      <c r="F7834" s="65"/>
      <c r="G7834" s="66"/>
      <c r="H7834" s="67"/>
      <c r="I7834" s="216"/>
      <c r="J7834" s="86"/>
      <c r="K7834" s="129"/>
      <c r="L7834" s="60"/>
    </row>
    <row r="7835" spans="1:12" ht="12.95" customHeight="1" x14ac:dyDescent="0.25">
      <c r="A7835" s="60"/>
      <c r="B7835" s="61"/>
      <c r="D7835" s="63"/>
      <c r="E7835" s="64"/>
      <c r="F7835" s="65"/>
      <c r="G7835" s="66"/>
      <c r="H7835" s="67"/>
      <c r="I7835" s="216"/>
      <c r="J7835" s="86"/>
      <c r="K7835" s="129"/>
      <c r="L7835" s="60"/>
    </row>
    <row r="7836" spans="1:12" ht="12.95" customHeight="1" x14ac:dyDescent="0.25">
      <c r="A7836" s="60"/>
      <c r="B7836" s="61"/>
      <c r="D7836" s="63"/>
      <c r="E7836" s="64"/>
      <c r="F7836" s="65"/>
      <c r="G7836" s="66"/>
      <c r="H7836" s="67"/>
      <c r="I7836" s="216"/>
      <c r="J7836" s="86"/>
      <c r="K7836" s="129"/>
      <c r="L7836" s="60"/>
    </row>
    <row r="7837" spans="1:12" ht="12.95" customHeight="1" x14ac:dyDescent="0.25">
      <c r="A7837" s="60"/>
      <c r="B7837" s="61"/>
      <c r="D7837" s="63"/>
      <c r="E7837" s="64"/>
      <c r="F7837" s="65"/>
      <c r="G7837" s="66"/>
      <c r="H7837" s="67"/>
      <c r="I7837" s="216"/>
      <c r="J7837" s="86"/>
      <c r="K7837" s="129"/>
      <c r="L7837" s="60"/>
    </row>
    <row r="7838" spans="1:12" ht="12.95" customHeight="1" x14ac:dyDescent="0.25">
      <c r="A7838" s="60"/>
      <c r="B7838" s="61"/>
      <c r="D7838" s="63"/>
      <c r="E7838" s="64"/>
      <c r="F7838" s="65"/>
      <c r="G7838" s="66"/>
      <c r="H7838" s="67"/>
      <c r="I7838" s="216"/>
      <c r="J7838" s="86"/>
      <c r="K7838" s="129"/>
      <c r="L7838" s="60"/>
    </row>
    <row r="7839" spans="1:12" ht="12.95" customHeight="1" x14ac:dyDescent="0.25">
      <c r="A7839" s="60"/>
      <c r="B7839" s="61"/>
      <c r="D7839" s="63"/>
      <c r="E7839" s="64"/>
      <c r="F7839" s="65"/>
      <c r="G7839" s="66"/>
      <c r="H7839" s="67"/>
      <c r="I7839" s="216"/>
      <c r="J7839" s="86"/>
      <c r="K7839" s="129"/>
      <c r="L7839" s="60"/>
    </row>
    <row r="7840" spans="1:12" ht="12.95" customHeight="1" x14ac:dyDescent="0.25">
      <c r="A7840" s="60"/>
      <c r="B7840" s="61"/>
      <c r="D7840" s="63"/>
      <c r="E7840" s="64"/>
      <c r="F7840" s="65"/>
      <c r="G7840" s="66"/>
      <c r="H7840" s="67"/>
      <c r="I7840" s="216"/>
      <c r="J7840" s="86"/>
      <c r="K7840" s="129"/>
      <c r="L7840" s="60"/>
    </row>
    <row r="7841" spans="1:12" ht="12.95" customHeight="1" x14ac:dyDescent="0.25">
      <c r="A7841" s="60"/>
      <c r="B7841" s="61"/>
      <c r="D7841" s="63"/>
      <c r="E7841" s="64"/>
      <c r="F7841" s="65"/>
      <c r="G7841" s="66"/>
      <c r="H7841" s="67"/>
      <c r="I7841" s="216"/>
      <c r="J7841" s="86"/>
      <c r="K7841" s="129"/>
      <c r="L7841" s="60"/>
    </row>
    <row r="7842" spans="1:12" ht="12.95" customHeight="1" x14ac:dyDescent="0.25">
      <c r="A7842" s="60"/>
      <c r="B7842" s="61"/>
      <c r="D7842" s="63"/>
      <c r="E7842" s="64"/>
      <c r="F7842" s="65"/>
      <c r="G7842" s="66"/>
      <c r="H7842" s="67"/>
      <c r="I7842" s="216"/>
      <c r="J7842" s="86"/>
      <c r="K7842" s="129"/>
      <c r="L7842" s="60"/>
    </row>
    <row r="7843" spans="1:12" ht="12.95" customHeight="1" x14ac:dyDescent="0.25">
      <c r="A7843" s="60"/>
      <c r="B7843" s="61"/>
      <c r="D7843" s="63"/>
      <c r="E7843" s="64"/>
      <c r="F7843" s="65"/>
      <c r="G7843" s="66"/>
      <c r="H7843" s="67"/>
      <c r="I7843" s="216"/>
      <c r="J7843" s="86"/>
      <c r="K7843" s="129"/>
      <c r="L7843" s="60"/>
    </row>
    <row r="7844" spans="1:12" ht="12.95" customHeight="1" x14ac:dyDescent="0.25">
      <c r="A7844" s="60"/>
      <c r="B7844" s="61"/>
      <c r="D7844" s="63"/>
      <c r="E7844" s="64"/>
      <c r="F7844" s="65"/>
      <c r="G7844" s="66"/>
      <c r="H7844" s="67"/>
      <c r="I7844" s="216"/>
      <c r="J7844" s="86"/>
      <c r="K7844" s="129"/>
      <c r="L7844" s="60"/>
    </row>
    <row r="7845" spans="1:12" ht="12.95" customHeight="1" x14ac:dyDescent="0.25">
      <c r="A7845" s="60"/>
      <c r="B7845" s="61"/>
      <c r="D7845" s="63"/>
      <c r="E7845" s="64"/>
      <c r="F7845" s="65"/>
      <c r="G7845" s="66"/>
      <c r="H7845" s="67"/>
      <c r="I7845" s="216"/>
      <c r="J7845" s="86"/>
      <c r="K7845" s="129"/>
      <c r="L7845" s="60"/>
    </row>
    <row r="7846" spans="1:12" ht="12.95" customHeight="1" x14ac:dyDescent="0.25">
      <c r="A7846" s="60"/>
      <c r="B7846" s="61"/>
      <c r="D7846" s="63"/>
      <c r="E7846" s="64"/>
      <c r="F7846" s="65"/>
      <c r="G7846" s="66"/>
      <c r="H7846" s="67"/>
      <c r="I7846" s="216"/>
      <c r="J7846" s="86"/>
      <c r="K7846" s="129"/>
      <c r="L7846" s="60"/>
    </row>
    <row r="7847" spans="1:12" ht="12.95" customHeight="1" x14ac:dyDescent="0.25">
      <c r="A7847" s="60"/>
      <c r="B7847" s="61"/>
      <c r="D7847" s="63"/>
      <c r="E7847" s="64"/>
      <c r="F7847" s="65"/>
      <c r="G7847" s="66"/>
      <c r="H7847" s="67"/>
      <c r="I7847" s="216"/>
      <c r="J7847" s="86"/>
      <c r="K7847" s="129"/>
      <c r="L7847" s="60"/>
    </row>
    <row r="7848" spans="1:12" ht="12.95" customHeight="1" x14ac:dyDescent="0.25">
      <c r="A7848" s="60"/>
      <c r="B7848" s="61"/>
      <c r="D7848" s="63"/>
      <c r="E7848" s="64"/>
      <c r="F7848" s="65"/>
      <c r="G7848" s="66"/>
      <c r="H7848" s="67"/>
      <c r="I7848" s="216"/>
      <c r="J7848" s="86"/>
      <c r="K7848" s="129"/>
      <c r="L7848" s="60"/>
    </row>
    <row r="7849" spans="1:12" ht="12.95" customHeight="1" x14ac:dyDescent="0.25">
      <c r="A7849" s="60"/>
      <c r="B7849" s="61"/>
      <c r="D7849" s="63"/>
      <c r="E7849" s="64"/>
      <c r="F7849" s="65"/>
      <c r="G7849" s="66"/>
      <c r="H7849" s="67"/>
      <c r="I7849" s="216"/>
      <c r="J7849" s="86"/>
      <c r="K7849" s="129"/>
      <c r="L7849" s="60"/>
    </row>
    <row r="7850" spans="1:12" ht="12.95" customHeight="1" x14ac:dyDescent="0.25">
      <c r="A7850" s="60"/>
      <c r="B7850" s="61"/>
      <c r="D7850" s="63"/>
      <c r="E7850" s="64"/>
      <c r="F7850" s="65"/>
      <c r="G7850" s="66"/>
      <c r="H7850" s="67"/>
      <c r="I7850" s="216"/>
      <c r="J7850" s="86"/>
      <c r="K7850" s="129"/>
      <c r="L7850" s="60"/>
    </row>
    <row r="7851" spans="1:12" ht="12.95" customHeight="1" x14ac:dyDescent="0.25">
      <c r="A7851" s="60"/>
      <c r="B7851" s="61"/>
      <c r="D7851" s="63"/>
      <c r="E7851" s="64"/>
      <c r="F7851" s="65"/>
      <c r="G7851" s="66"/>
      <c r="H7851" s="67"/>
      <c r="I7851" s="216"/>
      <c r="J7851" s="86"/>
      <c r="K7851" s="129"/>
      <c r="L7851" s="60"/>
    </row>
    <row r="7852" spans="1:12" ht="12.95" customHeight="1" x14ac:dyDescent="0.25">
      <c r="A7852" s="60"/>
      <c r="B7852" s="61"/>
      <c r="D7852" s="63"/>
      <c r="E7852" s="64"/>
      <c r="F7852" s="65"/>
      <c r="G7852" s="66"/>
      <c r="H7852" s="67"/>
      <c r="I7852" s="216"/>
      <c r="J7852" s="86"/>
      <c r="K7852" s="129"/>
      <c r="L7852" s="60"/>
    </row>
    <row r="7853" spans="1:12" ht="12.95" customHeight="1" x14ac:dyDescent="0.25">
      <c r="A7853" s="60"/>
      <c r="B7853" s="61"/>
      <c r="D7853" s="63"/>
      <c r="E7853" s="64"/>
      <c r="F7853" s="65"/>
      <c r="G7853" s="66"/>
      <c r="H7853" s="67"/>
      <c r="I7853" s="216"/>
      <c r="J7853" s="86"/>
      <c r="K7853" s="129"/>
      <c r="L7853" s="60"/>
    </row>
    <row r="7854" spans="1:12" ht="12.95" customHeight="1" x14ac:dyDescent="0.25">
      <c r="A7854" s="60"/>
      <c r="B7854" s="61"/>
      <c r="D7854" s="63"/>
      <c r="E7854" s="64"/>
      <c r="F7854" s="65"/>
      <c r="G7854" s="66"/>
      <c r="H7854" s="67"/>
      <c r="I7854" s="216"/>
      <c r="J7854" s="86"/>
      <c r="K7854" s="129"/>
      <c r="L7854" s="60"/>
    </row>
    <row r="7855" spans="1:12" ht="12.95" customHeight="1" x14ac:dyDescent="0.25">
      <c r="A7855" s="60"/>
      <c r="B7855" s="61"/>
      <c r="D7855" s="63"/>
      <c r="E7855" s="64"/>
      <c r="F7855" s="65"/>
      <c r="G7855" s="66"/>
      <c r="H7855" s="67"/>
      <c r="I7855" s="216"/>
      <c r="J7855" s="86"/>
      <c r="K7855" s="129"/>
      <c r="L7855" s="60"/>
    </row>
    <row r="7856" spans="1:12" ht="12.95" customHeight="1" x14ac:dyDescent="0.25">
      <c r="A7856" s="60"/>
      <c r="B7856" s="61"/>
      <c r="D7856" s="63"/>
      <c r="E7856" s="64"/>
      <c r="F7856" s="65"/>
      <c r="G7856" s="66"/>
      <c r="H7856" s="67"/>
      <c r="I7856" s="216"/>
      <c r="J7856" s="86"/>
      <c r="K7856" s="129"/>
      <c r="L7856" s="60"/>
    </row>
    <row r="7857" spans="1:12" ht="12.95" customHeight="1" x14ac:dyDescent="0.25">
      <c r="A7857" s="60"/>
      <c r="B7857" s="61"/>
      <c r="D7857" s="63"/>
      <c r="E7857" s="64"/>
      <c r="F7857" s="65"/>
      <c r="G7857" s="66"/>
      <c r="H7857" s="67"/>
      <c r="I7857" s="216"/>
      <c r="J7857" s="86"/>
      <c r="K7857" s="129"/>
      <c r="L7857" s="60"/>
    </row>
    <row r="7858" spans="1:12" ht="12.95" customHeight="1" x14ac:dyDescent="0.25">
      <c r="A7858" s="60"/>
      <c r="B7858" s="61"/>
      <c r="D7858" s="63"/>
      <c r="E7858" s="64"/>
      <c r="F7858" s="65"/>
      <c r="G7858" s="66"/>
      <c r="H7858" s="67"/>
      <c r="I7858" s="216"/>
      <c r="J7858" s="86"/>
      <c r="K7858" s="129"/>
      <c r="L7858" s="60"/>
    </row>
    <row r="7859" spans="1:12" ht="12.95" customHeight="1" x14ac:dyDescent="0.25">
      <c r="A7859" s="60"/>
      <c r="B7859" s="61"/>
      <c r="D7859" s="63"/>
      <c r="E7859" s="64"/>
      <c r="F7859" s="65"/>
      <c r="G7859" s="66"/>
      <c r="H7859" s="67"/>
      <c r="I7859" s="216"/>
      <c r="J7859" s="86"/>
      <c r="K7859" s="129"/>
      <c r="L7859" s="60"/>
    </row>
    <row r="7860" spans="1:12" ht="12.95" customHeight="1" x14ac:dyDescent="0.25">
      <c r="A7860" s="60"/>
      <c r="B7860" s="61"/>
      <c r="D7860" s="63"/>
      <c r="E7860" s="64"/>
      <c r="F7860" s="65"/>
      <c r="G7860" s="66"/>
      <c r="H7860" s="67"/>
      <c r="I7860" s="216"/>
      <c r="J7860" s="86"/>
      <c r="K7860" s="129"/>
      <c r="L7860" s="60"/>
    </row>
    <row r="7861" spans="1:12" ht="12.95" customHeight="1" x14ac:dyDescent="0.25">
      <c r="A7861" s="60"/>
      <c r="B7861" s="61"/>
      <c r="D7861" s="63"/>
      <c r="E7861" s="64"/>
      <c r="F7861" s="65"/>
      <c r="G7861" s="66"/>
      <c r="H7861" s="67"/>
      <c r="I7861" s="216"/>
      <c r="J7861" s="86"/>
      <c r="K7861" s="129"/>
      <c r="L7861" s="60"/>
    </row>
    <row r="7862" spans="1:12" ht="12.95" customHeight="1" x14ac:dyDescent="0.25">
      <c r="A7862" s="60"/>
      <c r="B7862" s="61"/>
      <c r="D7862" s="63"/>
      <c r="E7862" s="64"/>
      <c r="F7862" s="65"/>
      <c r="G7862" s="66"/>
      <c r="H7862" s="67"/>
      <c r="I7862" s="216"/>
      <c r="J7862" s="86"/>
      <c r="K7862" s="129"/>
      <c r="L7862" s="60"/>
    </row>
    <row r="7863" spans="1:12" ht="12.95" customHeight="1" x14ac:dyDescent="0.25">
      <c r="A7863" s="60"/>
      <c r="B7863" s="61"/>
      <c r="D7863" s="63"/>
      <c r="E7863" s="64"/>
      <c r="F7863" s="65"/>
      <c r="G7863" s="66"/>
      <c r="H7863" s="67"/>
      <c r="I7863" s="216"/>
      <c r="J7863" s="86"/>
      <c r="K7863" s="129"/>
      <c r="L7863" s="60"/>
    </row>
    <row r="7864" spans="1:12" ht="12.95" customHeight="1" x14ac:dyDescent="0.25">
      <c r="A7864" s="60"/>
      <c r="B7864" s="61"/>
      <c r="D7864" s="63"/>
      <c r="E7864" s="64"/>
      <c r="F7864" s="65"/>
      <c r="G7864" s="66"/>
      <c r="H7864" s="67"/>
      <c r="I7864" s="216"/>
      <c r="J7864" s="86"/>
      <c r="K7864" s="129"/>
      <c r="L7864" s="60"/>
    </row>
    <row r="7865" spans="1:12" ht="12.95" customHeight="1" x14ac:dyDescent="0.25">
      <c r="A7865" s="60"/>
      <c r="B7865" s="61"/>
      <c r="D7865" s="63"/>
      <c r="E7865" s="64"/>
      <c r="F7865" s="65"/>
      <c r="G7865" s="66"/>
      <c r="H7865" s="67"/>
      <c r="I7865" s="216"/>
      <c r="J7865" s="86"/>
      <c r="K7865" s="129"/>
      <c r="L7865" s="60"/>
    </row>
    <row r="7866" spans="1:12" ht="12.95" customHeight="1" x14ac:dyDescent="0.25">
      <c r="A7866" s="60"/>
      <c r="B7866" s="61"/>
      <c r="D7866" s="63"/>
      <c r="E7866" s="64"/>
      <c r="F7866" s="65"/>
      <c r="G7866" s="66"/>
      <c r="H7866" s="67"/>
      <c r="I7866" s="216"/>
      <c r="J7866" s="86"/>
      <c r="K7866" s="129"/>
      <c r="L7866" s="60"/>
    </row>
    <row r="7867" spans="1:12" ht="12.95" customHeight="1" x14ac:dyDescent="0.25">
      <c r="A7867" s="60"/>
      <c r="B7867" s="61"/>
      <c r="D7867" s="63"/>
      <c r="E7867" s="64"/>
      <c r="F7867" s="65"/>
      <c r="G7867" s="66"/>
      <c r="H7867" s="67"/>
      <c r="I7867" s="216"/>
      <c r="J7867" s="86"/>
      <c r="K7867" s="129"/>
      <c r="L7867" s="60"/>
    </row>
    <row r="7868" spans="1:12" ht="12.95" customHeight="1" x14ac:dyDescent="0.25">
      <c r="A7868" s="60"/>
      <c r="B7868" s="61"/>
      <c r="D7868" s="63"/>
      <c r="E7868" s="64"/>
      <c r="F7868" s="65"/>
      <c r="G7868" s="66"/>
      <c r="H7868" s="67"/>
      <c r="I7868" s="216"/>
      <c r="J7868" s="86"/>
      <c r="K7868" s="129"/>
      <c r="L7868" s="60"/>
    </row>
    <row r="7869" spans="1:12" ht="12.95" customHeight="1" x14ac:dyDescent="0.25">
      <c r="A7869" s="60"/>
      <c r="B7869" s="61"/>
      <c r="D7869" s="63"/>
      <c r="E7869" s="64"/>
      <c r="F7869" s="65"/>
      <c r="G7869" s="66"/>
      <c r="H7869" s="67"/>
      <c r="I7869" s="216"/>
      <c r="J7869" s="86"/>
      <c r="K7869" s="129"/>
      <c r="L7869" s="60"/>
    </row>
    <row r="7870" spans="1:12" ht="12.95" customHeight="1" x14ac:dyDescent="0.25">
      <c r="A7870" s="60"/>
      <c r="B7870" s="61"/>
      <c r="D7870" s="63"/>
      <c r="E7870" s="64"/>
      <c r="F7870" s="65"/>
      <c r="G7870" s="66"/>
      <c r="H7870" s="67"/>
      <c r="I7870" s="216"/>
      <c r="J7870" s="86"/>
      <c r="K7870" s="129"/>
      <c r="L7870" s="60"/>
    </row>
    <row r="7871" spans="1:12" ht="12.95" customHeight="1" x14ac:dyDescent="0.25">
      <c r="A7871" s="60"/>
      <c r="B7871" s="61"/>
      <c r="D7871" s="63"/>
      <c r="E7871" s="64"/>
      <c r="F7871" s="65"/>
      <c r="G7871" s="66"/>
      <c r="H7871" s="67"/>
      <c r="I7871" s="216"/>
      <c r="J7871" s="86"/>
      <c r="K7871" s="129"/>
      <c r="L7871" s="60"/>
    </row>
    <row r="7872" spans="1:12" ht="12.95" customHeight="1" x14ac:dyDescent="0.25">
      <c r="A7872" s="60"/>
      <c r="B7872" s="61"/>
      <c r="D7872" s="63"/>
      <c r="E7872" s="64"/>
      <c r="F7872" s="65"/>
      <c r="G7872" s="66"/>
      <c r="H7872" s="67"/>
      <c r="I7872" s="216"/>
      <c r="J7872" s="86"/>
      <c r="K7872" s="129"/>
      <c r="L7872" s="60"/>
    </row>
    <row r="7873" spans="1:12" ht="12.95" customHeight="1" x14ac:dyDescent="0.25">
      <c r="A7873" s="60"/>
      <c r="B7873" s="61"/>
      <c r="D7873" s="63"/>
      <c r="E7873" s="64"/>
      <c r="F7873" s="65"/>
      <c r="G7873" s="66"/>
      <c r="H7873" s="67"/>
      <c r="I7873" s="216"/>
      <c r="J7873" s="86"/>
      <c r="K7873" s="129"/>
      <c r="L7873" s="60"/>
    </row>
    <row r="7874" spans="1:12" ht="12.95" customHeight="1" x14ac:dyDescent="0.25">
      <c r="A7874" s="60"/>
      <c r="B7874" s="61"/>
      <c r="D7874" s="63"/>
      <c r="E7874" s="64"/>
      <c r="F7874" s="65"/>
      <c r="G7874" s="66"/>
      <c r="H7874" s="67"/>
      <c r="I7874" s="216"/>
      <c r="J7874" s="86"/>
      <c r="K7874" s="129"/>
      <c r="L7874" s="60"/>
    </row>
    <row r="7875" spans="1:12" ht="12.95" customHeight="1" x14ac:dyDescent="0.25">
      <c r="A7875" s="60"/>
      <c r="B7875" s="61"/>
      <c r="D7875" s="63"/>
      <c r="E7875" s="64"/>
      <c r="F7875" s="65"/>
      <c r="G7875" s="66"/>
      <c r="H7875" s="67"/>
      <c r="I7875" s="216"/>
      <c r="J7875" s="86"/>
      <c r="K7875" s="129"/>
      <c r="L7875" s="60"/>
    </row>
    <row r="7876" spans="1:12" ht="12.95" customHeight="1" x14ac:dyDescent="0.25">
      <c r="A7876" s="60"/>
      <c r="B7876" s="61"/>
      <c r="D7876" s="63"/>
      <c r="E7876" s="64"/>
      <c r="F7876" s="65"/>
      <c r="G7876" s="66"/>
      <c r="H7876" s="67"/>
      <c r="I7876" s="216"/>
      <c r="J7876" s="86"/>
      <c r="K7876" s="129"/>
      <c r="L7876" s="60"/>
    </row>
    <row r="7877" spans="1:12" ht="12.95" customHeight="1" x14ac:dyDescent="0.25">
      <c r="A7877" s="60"/>
      <c r="B7877" s="61"/>
      <c r="D7877" s="63"/>
      <c r="E7877" s="64"/>
      <c r="F7877" s="65"/>
      <c r="G7877" s="66"/>
      <c r="H7877" s="67"/>
      <c r="I7877" s="216"/>
      <c r="J7877" s="86"/>
      <c r="K7877" s="129"/>
      <c r="L7877" s="60"/>
    </row>
    <row r="7878" spans="1:12" ht="12.95" customHeight="1" x14ac:dyDescent="0.25">
      <c r="A7878" s="60"/>
      <c r="B7878" s="61"/>
      <c r="D7878" s="63"/>
      <c r="E7878" s="64"/>
      <c r="F7878" s="65"/>
      <c r="G7878" s="66"/>
      <c r="H7878" s="67"/>
      <c r="I7878" s="216"/>
      <c r="J7878" s="86"/>
      <c r="K7878" s="129"/>
      <c r="L7878" s="60"/>
    </row>
    <row r="7879" spans="1:12" ht="12.95" customHeight="1" x14ac:dyDescent="0.25">
      <c r="A7879" s="60"/>
      <c r="B7879" s="61"/>
      <c r="D7879" s="63"/>
      <c r="E7879" s="64"/>
      <c r="F7879" s="65"/>
      <c r="G7879" s="66"/>
      <c r="H7879" s="67"/>
      <c r="I7879" s="216"/>
      <c r="J7879" s="86"/>
      <c r="K7879" s="129"/>
      <c r="L7879" s="60"/>
    </row>
    <row r="7880" spans="1:12" ht="12.95" customHeight="1" x14ac:dyDescent="0.25">
      <c r="A7880" s="60"/>
      <c r="B7880" s="61"/>
      <c r="D7880" s="63"/>
      <c r="E7880" s="64"/>
      <c r="F7880" s="65"/>
      <c r="G7880" s="66"/>
      <c r="H7880" s="67"/>
      <c r="I7880" s="216"/>
      <c r="J7880" s="86"/>
      <c r="K7880" s="129"/>
      <c r="L7880" s="60"/>
    </row>
    <row r="7881" spans="1:12" ht="12.95" customHeight="1" x14ac:dyDescent="0.25">
      <c r="A7881" s="60"/>
      <c r="B7881" s="61"/>
      <c r="D7881" s="63"/>
      <c r="E7881" s="64"/>
      <c r="F7881" s="65"/>
      <c r="G7881" s="66"/>
      <c r="H7881" s="67"/>
      <c r="I7881" s="216"/>
      <c r="J7881" s="86"/>
      <c r="K7881" s="129"/>
      <c r="L7881" s="60"/>
    </row>
    <row r="7882" spans="1:12" ht="12.95" customHeight="1" x14ac:dyDescent="0.25">
      <c r="A7882" s="60"/>
      <c r="B7882" s="61"/>
      <c r="D7882" s="63"/>
      <c r="E7882" s="64"/>
      <c r="F7882" s="65"/>
      <c r="G7882" s="66"/>
      <c r="H7882" s="67"/>
      <c r="I7882" s="216"/>
      <c r="J7882" s="86"/>
      <c r="K7882" s="129"/>
      <c r="L7882" s="60"/>
    </row>
    <row r="7883" spans="1:12" ht="12.95" customHeight="1" x14ac:dyDescent="0.25">
      <c r="A7883" s="60"/>
      <c r="B7883" s="61"/>
      <c r="D7883" s="63"/>
      <c r="E7883" s="64"/>
      <c r="F7883" s="65"/>
      <c r="G7883" s="66"/>
      <c r="H7883" s="67"/>
      <c r="I7883" s="216"/>
      <c r="J7883" s="86"/>
      <c r="K7883" s="129"/>
      <c r="L7883" s="60"/>
    </row>
    <row r="7884" spans="1:12" ht="12.95" customHeight="1" x14ac:dyDescent="0.25">
      <c r="A7884" s="60"/>
      <c r="B7884" s="61"/>
      <c r="D7884" s="63"/>
      <c r="E7884" s="64"/>
      <c r="F7884" s="65"/>
      <c r="G7884" s="66"/>
      <c r="H7884" s="67"/>
      <c r="I7884" s="216"/>
      <c r="J7884" s="86"/>
      <c r="K7884" s="129"/>
      <c r="L7884" s="60"/>
    </row>
    <row r="7885" spans="1:12" ht="12.95" customHeight="1" x14ac:dyDescent="0.25">
      <c r="A7885" s="60"/>
      <c r="B7885" s="61"/>
      <c r="D7885" s="63"/>
      <c r="E7885" s="64"/>
      <c r="F7885" s="65"/>
      <c r="G7885" s="66"/>
      <c r="H7885" s="67"/>
      <c r="I7885" s="216"/>
      <c r="J7885" s="86"/>
      <c r="K7885" s="129"/>
      <c r="L7885" s="60"/>
    </row>
    <row r="7886" spans="1:12" ht="12.95" customHeight="1" x14ac:dyDescent="0.25">
      <c r="A7886" s="60"/>
      <c r="B7886" s="61"/>
      <c r="D7886" s="63"/>
      <c r="E7886" s="64"/>
      <c r="F7886" s="65"/>
      <c r="G7886" s="66"/>
      <c r="H7886" s="67"/>
      <c r="I7886" s="216"/>
      <c r="J7886" s="86"/>
      <c r="K7886" s="129"/>
      <c r="L7886" s="60"/>
    </row>
    <row r="7887" spans="1:12" ht="12.95" customHeight="1" x14ac:dyDescent="0.25">
      <c r="A7887" s="60"/>
      <c r="B7887" s="61"/>
      <c r="D7887" s="63"/>
      <c r="E7887" s="64"/>
      <c r="F7887" s="65"/>
      <c r="G7887" s="66"/>
      <c r="H7887" s="67"/>
      <c r="I7887" s="216"/>
      <c r="J7887" s="86"/>
      <c r="K7887" s="129"/>
      <c r="L7887" s="60"/>
    </row>
    <row r="7888" spans="1:12" ht="12.95" customHeight="1" x14ac:dyDescent="0.25">
      <c r="A7888" s="60"/>
      <c r="B7888" s="61"/>
      <c r="D7888" s="63"/>
      <c r="E7888" s="64"/>
      <c r="F7888" s="65"/>
      <c r="G7888" s="66"/>
      <c r="H7888" s="67"/>
      <c r="I7888" s="216"/>
      <c r="J7888" s="86"/>
      <c r="K7888" s="129"/>
      <c r="L7888" s="60"/>
    </row>
    <row r="7889" spans="1:12" ht="12.95" customHeight="1" x14ac:dyDescent="0.25">
      <c r="A7889" s="60"/>
      <c r="B7889" s="61"/>
      <c r="D7889" s="63"/>
      <c r="E7889" s="64"/>
      <c r="F7889" s="65"/>
      <c r="G7889" s="66"/>
      <c r="H7889" s="67"/>
      <c r="I7889" s="216"/>
      <c r="J7889" s="86"/>
      <c r="K7889" s="129"/>
      <c r="L7889" s="60"/>
    </row>
    <row r="7890" spans="1:12" ht="12.95" customHeight="1" x14ac:dyDescent="0.25">
      <c r="A7890" s="60"/>
      <c r="B7890" s="61"/>
      <c r="D7890" s="63"/>
      <c r="E7890" s="64"/>
      <c r="F7890" s="65"/>
      <c r="G7890" s="66"/>
      <c r="H7890" s="67"/>
      <c r="I7890" s="216"/>
      <c r="J7890" s="86"/>
      <c r="K7890" s="129"/>
      <c r="L7890" s="60"/>
    </row>
    <row r="7891" spans="1:12" ht="12.95" customHeight="1" x14ac:dyDescent="0.25">
      <c r="A7891" s="60"/>
      <c r="B7891" s="61"/>
      <c r="D7891" s="63"/>
      <c r="E7891" s="64"/>
      <c r="F7891" s="65"/>
      <c r="G7891" s="66"/>
      <c r="H7891" s="67"/>
      <c r="I7891" s="216"/>
      <c r="J7891" s="86"/>
      <c r="K7891" s="129"/>
      <c r="L7891" s="60"/>
    </row>
    <row r="7892" spans="1:12" ht="12.95" customHeight="1" x14ac:dyDescent="0.25">
      <c r="A7892" s="60"/>
      <c r="B7892" s="61"/>
      <c r="D7892" s="63"/>
      <c r="E7892" s="64"/>
      <c r="F7892" s="65"/>
      <c r="G7892" s="66"/>
      <c r="H7892" s="67"/>
      <c r="I7892" s="216"/>
      <c r="J7892" s="86"/>
      <c r="K7892" s="129"/>
      <c r="L7892" s="60"/>
    </row>
    <row r="7893" spans="1:12" ht="12.95" customHeight="1" x14ac:dyDescent="0.25">
      <c r="A7893" s="60"/>
      <c r="B7893" s="61"/>
      <c r="D7893" s="63"/>
      <c r="E7893" s="64"/>
      <c r="F7893" s="65"/>
      <c r="G7893" s="66"/>
      <c r="H7893" s="67"/>
      <c r="I7893" s="216"/>
      <c r="J7893" s="86"/>
      <c r="K7893" s="129"/>
      <c r="L7893" s="60"/>
    </row>
    <row r="7894" spans="1:12" ht="12.95" customHeight="1" x14ac:dyDescent="0.25">
      <c r="A7894" s="60"/>
      <c r="B7894" s="61"/>
      <c r="D7894" s="63"/>
      <c r="E7894" s="64"/>
      <c r="F7894" s="65"/>
      <c r="G7894" s="66"/>
      <c r="H7894" s="67"/>
      <c r="I7894" s="216"/>
      <c r="J7894" s="86"/>
      <c r="K7894" s="129"/>
      <c r="L7894" s="60"/>
    </row>
    <row r="7895" spans="1:12" ht="12.95" customHeight="1" x14ac:dyDescent="0.25">
      <c r="A7895" s="60"/>
      <c r="B7895" s="61"/>
      <c r="D7895" s="63"/>
      <c r="E7895" s="64"/>
      <c r="F7895" s="65"/>
      <c r="G7895" s="66"/>
      <c r="H7895" s="67"/>
      <c r="I7895" s="216"/>
      <c r="J7895" s="86"/>
      <c r="K7895" s="129"/>
      <c r="L7895" s="60"/>
    </row>
    <row r="7896" spans="1:12" ht="12.95" customHeight="1" x14ac:dyDescent="0.25">
      <c r="A7896" s="60"/>
      <c r="B7896" s="61"/>
      <c r="D7896" s="63"/>
      <c r="E7896" s="64"/>
      <c r="F7896" s="65"/>
      <c r="G7896" s="66"/>
      <c r="H7896" s="67"/>
      <c r="I7896" s="216"/>
      <c r="J7896" s="86"/>
      <c r="K7896" s="129"/>
      <c r="L7896" s="60"/>
    </row>
    <row r="7897" spans="1:12" ht="12.95" customHeight="1" x14ac:dyDescent="0.25">
      <c r="A7897" s="60"/>
      <c r="B7897" s="61"/>
      <c r="D7897" s="63"/>
      <c r="E7897" s="64"/>
      <c r="F7897" s="65"/>
      <c r="G7897" s="66"/>
      <c r="H7897" s="67"/>
      <c r="I7897" s="216"/>
      <c r="J7897" s="86"/>
      <c r="K7897" s="129"/>
      <c r="L7897" s="60"/>
    </row>
    <row r="7898" spans="1:12" ht="12.95" customHeight="1" x14ac:dyDescent="0.25">
      <c r="A7898" s="60"/>
      <c r="B7898" s="61"/>
      <c r="D7898" s="63"/>
      <c r="E7898" s="64"/>
      <c r="F7898" s="65"/>
      <c r="G7898" s="66"/>
      <c r="H7898" s="67"/>
      <c r="I7898" s="216"/>
      <c r="J7898" s="86"/>
      <c r="K7898" s="129"/>
      <c r="L7898" s="60"/>
    </row>
    <row r="7899" spans="1:12" ht="12.95" customHeight="1" x14ac:dyDescent="0.25">
      <c r="A7899" s="60"/>
      <c r="B7899" s="61"/>
      <c r="D7899" s="63"/>
      <c r="E7899" s="64"/>
      <c r="F7899" s="65"/>
      <c r="G7899" s="66"/>
      <c r="H7899" s="67"/>
      <c r="I7899" s="216"/>
      <c r="J7899" s="86"/>
      <c r="K7899" s="129"/>
      <c r="L7899" s="60"/>
    </row>
    <row r="7900" spans="1:12" ht="12.95" customHeight="1" x14ac:dyDescent="0.25">
      <c r="A7900" s="60"/>
      <c r="B7900" s="61"/>
      <c r="D7900" s="63"/>
      <c r="E7900" s="64"/>
      <c r="F7900" s="65"/>
      <c r="G7900" s="66"/>
      <c r="H7900" s="67"/>
      <c r="I7900" s="216"/>
      <c r="J7900" s="86"/>
      <c r="K7900" s="129"/>
      <c r="L7900" s="60"/>
    </row>
    <row r="7901" spans="1:12" ht="12.95" customHeight="1" x14ac:dyDescent="0.25">
      <c r="A7901" s="60"/>
      <c r="B7901" s="61"/>
      <c r="D7901" s="63"/>
      <c r="E7901" s="64"/>
      <c r="F7901" s="65"/>
      <c r="G7901" s="66"/>
      <c r="H7901" s="67"/>
      <c r="I7901" s="216"/>
      <c r="J7901" s="86"/>
      <c r="K7901" s="129"/>
      <c r="L7901" s="60"/>
    </row>
    <row r="7902" spans="1:12" ht="12.95" customHeight="1" x14ac:dyDescent="0.25">
      <c r="A7902" s="60"/>
      <c r="B7902" s="61"/>
      <c r="D7902" s="63"/>
      <c r="E7902" s="64"/>
      <c r="F7902" s="65"/>
      <c r="G7902" s="66"/>
      <c r="H7902" s="67"/>
      <c r="I7902" s="216"/>
      <c r="J7902" s="86"/>
      <c r="K7902" s="129"/>
      <c r="L7902" s="60"/>
    </row>
    <row r="7903" spans="1:12" ht="12.95" customHeight="1" x14ac:dyDescent="0.25">
      <c r="A7903" s="60"/>
      <c r="B7903" s="61"/>
      <c r="D7903" s="63"/>
      <c r="E7903" s="64"/>
      <c r="F7903" s="65"/>
      <c r="G7903" s="66"/>
      <c r="H7903" s="67"/>
      <c r="I7903" s="216"/>
      <c r="J7903" s="86"/>
      <c r="K7903" s="129"/>
      <c r="L7903" s="60"/>
    </row>
    <row r="7904" spans="1:12" ht="12.95" customHeight="1" x14ac:dyDescent="0.25">
      <c r="A7904" s="60"/>
      <c r="B7904" s="61"/>
      <c r="D7904" s="63"/>
      <c r="E7904" s="64"/>
      <c r="F7904" s="65"/>
      <c r="G7904" s="66"/>
      <c r="H7904" s="67"/>
      <c r="I7904" s="216"/>
      <c r="J7904" s="86"/>
      <c r="K7904" s="129"/>
      <c r="L7904" s="60"/>
    </row>
    <row r="7905" spans="1:12" ht="12.95" customHeight="1" x14ac:dyDescent="0.25">
      <c r="A7905" s="60"/>
      <c r="B7905" s="61"/>
      <c r="D7905" s="63"/>
      <c r="E7905" s="64"/>
      <c r="F7905" s="65"/>
      <c r="G7905" s="66"/>
      <c r="H7905" s="67"/>
      <c r="I7905" s="216"/>
      <c r="J7905" s="86"/>
      <c r="K7905" s="129"/>
      <c r="L7905" s="60"/>
    </row>
    <row r="7906" spans="1:12" ht="12.95" customHeight="1" x14ac:dyDescent="0.25">
      <c r="A7906" s="60"/>
      <c r="B7906" s="61"/>
      <c r="D7906" s="63"/>
      <c r="E7906" s="64"/>
      <c r="F7906" s="65"/>
      <c r="G7906" s="66"/>
      <c r="H7906" s="67"/>
      <c r="I7906" s="216"/>
      <c r="J7906" s="86"/>
      <c r="K7906" s="129"/>
      <c r="L7906" s="60"/>
    </row>
    <row r="7907" spans="1:12" ht="12.95" customHeight="1" x14ac:dyDescent="0.25">
      <c r="A7907" s="60"/>
      <c r="B7907" s="61"/>
      <c r="D7907" s="63"/>
      <c r="E7907" s="64"/>
      <c r="F7907" s="65"/>
      <c r="G7907" s="66"/>
      <c r="H7907" s="67"/>
      <c r="I7907" s="216"/>
      <c r="J7907" s="86"/>
      <c r="K7907" s="129"/>
      <c r="L7907" s="60"/>
    </row>
    <row r="7908" spans="1:12" ht="12.95" customHeight="1" x14ac:dyDescent="0.25">
      <c r="A7908" s="60"/>
      <c r="B7908" s="61"/>
      <c r="D7908" s="63"/>
      <c r="E7908" s="64"/>
      <c r="F7908" s="65"/>
      <c r="G7908" s="66"/>
      <c r="H7908" s="67"/>
      <c r="I7908" s="216"/>
      <c r="J7908" s="86"/>
      <c r="K7908" s="129"/>
      <c r="L7908" s="60"/>
    </row>
    <row r="7909" spans="1:12" ht="12.95" customHeight="1" x14ac:dyDescent="0.25">
      <c r="A7909" s="60"/>
      <c r="B7909" s="61"/>
      <c r="D7909" s="63"/>
      <c r="E7909" s="64"/>
      <c r="F7909" s="65"/>
      <c r="G7909" s="66"/>
      <c r="H7909" s="67"/>
      <c r="I7909" s="216"/>
      <c r="J7909" s="86"/>
      <c r="K7909" s="129"/>
      <c r="L7909" s="60"/>
    </row>
    <row r="7910" spans="1:12" ht="12.95" customHeight="1" x14ac:dyDescent="0.25">
      <c r="A7910" s="60"/>
      <c r="B7910" s="61"/>
      <c r="D7910" s="63"/>
      <c r="E7910" s="64"/>
      <c r="F7910" s="65"/>
      <c r="G7910" s="66"/>
      <c r="H7910" s="67"/>
      <c r="I7910" s="216"/>
      <c r="J7910" s="86"/>
      <c r="K7910" s="129"/>
      <c r="L7910" s="60"/>
    </row>
    <row r="7911" spans="1:12" ht="12.95" customHeight="1" x14ac:dyDescent="0.25">
      <c r="A7911" s="60"/>
      <c r="B7911" s="61"/>
      <c r="D7911" s="63"/>
      <c r="E7911" s="64"/>
      <c r="F7911" s="65"/>
      <c r="G7911" s="66"/>
      <c r="H7911" s="67"/>
      <c r="I7911" s="216"/>
      <c r="J7911" s="86"/>
      <c r="K7911" s="129"/>
      <c r="L7911" s="60"/>
    </row>
    <row r="7912" spans="1:12" ht="12.95" customHeight="1" x14ac:dyDescent="0.25">
      <c r="A7912" s="60"/>
      <c r="B7912" s="61"/>
      <c r="D7912" s="63"/>
      <c r="E7912" s="64"/>
      <c r="F7912" s="65"/>
      <c r="G7912" s="66"/>
      <c r="H7912" s="67"/>
      <c r="I7912" s="216"/>
      <c r="J7912" s="86"/>
      <c r="K7912" s="129"/>
      <c r="L7912" s="60"/>
    </row>
    <row r="7913" spans="1:12" ht="12.95" customHeight="1" x14ac:dyDescent="0.25">
      <c r="A7913" s="60"/>
      <c r="B7913" s="61"/>
      <c r="D7913" s="63"/>
      <c r="E7913" s="64"/>
      <c r="F7913" s="65"/>
      <c r="G7913" s="66"/>
      <c r="H7913" s="67"/>
      <c r="I7913" s="216"/>
      <c r="J7913" s="86"/>
      <c r="K7913" s="129"/>
      <c r="L7913" s="60"/>
    </row>
    <row r="7914" spans="1:12" ht="12.95" customHeight="1" x14ac:dyDescent="0.25">
      <c r="A7914" s="60"/>
      <c r="B7914" s="61"/>
      <c r="D7914" s="63"/>
      <c r="E7914" s="64"/>
      <c r="F7914" s="65"/>
      <c r="G7914" s="66"/>
      <c r="H7914" s="67"/>
      <c r="I7914" s="216"/>
      <c r="J7914" s="86"/>
      <c r="K7914" s="129"/>
      <c r="L7914" s="60"/>
    </row>
    <row r="7915" spans="1:12" ht="12.95" customHeight="1" x14ac:dyDescent="0.25">
      <c r="A7915" s="60"/>
      <c r="B7915" s="61"/>
      <c r="D7915" s="63"/>
      <c r="E7915" s="64"/>
      <c r="F7915" s="65"/>
      <c r="G7915" s="66"/>
      <c r="H7915" s="67"/>
      <c r="I7915" s="216"/>
      <c r="J7915" s="86"/>
      <c r="K7915" s="129"/>
      <c r="L7915" s="60"/>
    </row>
    <row r="7916" spans="1:12" ht="12.95" customHeight="1" x14ac:dyDescent="0.25">
      <c r="A7916" s="60"/>
      <c r="B7916" s="61"/>
      <c r="D7916" s="63"/>
      <c r="E7916" s="64"/>
      <c r="F7916" s="65"/>
      <c r="G7916" s="66"/>
      <c r="H7916" s="67"/>
      <c r="I7916" s="216"/>
      <c r="J7916" s="86"/>
      <c r="K7916" s="129"/>
      <c r="L7916" s="60"/>
    </row>
    <row r="7917" spans="1:12" ht="12.95" customHeight="1" x14ac:dyDescent="0.25">
      <c r="A7917" s="60"/>
      <c r="B7917" s="61"/>
      <c r="D7917" s="63"/>
      <c r="E7917" s="64"/>
      <c r="F7917" s="65"/>
      <c r="G7917" s="66"/>
      <c r="H7917" s="67"/>
      <c r="I7917" s="216"/>
      <c r="J7917" s="86"/>
      <c r="K7917" s="129"/>
      <c r="L7917" s="60"/>
    </row>
    <row r="7918" spans="1:12" ht="12.95" customHeight="1" x14ac:dyDescent="0.25">
      <c r="A7918" s="60"/>
      <c r="B7918" s="61"/>
      <c r="D7918" s="63"/>
      <c r="E7918" s="64"/>
      <c r="F7918" s="65"/>
      <c r="G7918" s="66"/>
      <c r="H7918" s="67"/>
      <c r="I7918" s="216"/>
      <c r="J7918" s="86"/>
      <c r="K7918" s="129"/>
      <c r="L7918" s="60"/>
    </row>
    <row r="7919" spans="1:12" ht="12.95" customHeight="1" x14ac:dyDescent="0.25">
      <c r="A7919" s="60"/>
      <c r="B7919" s="61"/>
      <c r="D7919" s="63"/>
      <c r="E7919" s="64"/>
      <c r="F7919" s="65"/>
      <c r="G7919" s="66"/>
      <c r="H7919" s="67"/>
      <c r="I7919" s="216"/>
      <c r="J7919" s="86"/>
      <c r="K7919" s="129"/>
      <c r="L7919" s="60"/>
    </row>
    <row r="7920" spans="1:12" ht="12.95" customHeight="1" x14ac:dyDescent="0.25">
      <c r="A7920" s="60"/>
      <c r="B7920" s="61"/>
      <c r="D7920" s="63"/>
      <c r="E7920" s="64"/>
      <c r="F7920" s="65"/>
      <c r="G7920" s="66"/>
      <c r="H7920" s="67"/>
      <c r="I7920" s="216"/>
      <c r="J7920" s="86"/>
      <c r="K7920" s="129"/>
      <c r="L7920" s="60"/>
    </row>
    <row r="7921" spans="1:12" ht="12.95" customHeight="1" x14ac:dyDescent="0.25">
      <c r="A7921" s="60"/>
      <c r="B7921" s="61"/>
      <c r="D7921" s="63"/>
      <c r="E7921" s="64"/>
      <c r="F7921" s="65"/>
      <c r="G7921" s="66"/>
      <c r="H7921" s="67"/>
      <c r="I7921" s="216"/>
      <c r="J7921" s="86"/>
      <c r="K7921" s="129"/>
      <c r="L7921" s="60"/>
    </row>
    <row r="7922" spans="1:12" ht="12.95" customHeight="1" x14ac:dyDescent="0.25">
      <c r="A7922" s="60"/>
      <c r="B7922" s="61"/>
      <c r="D7922" s="63"/>
      <c r="E7922" s="64"/>
      <c r="F7922" s="65"/>
      <c r="G7922" s="66"/>
      <c r="H7922" s="67"/>
      <c r="I7922" s="216"/>
      <c r="J7922" s="86"/>
      <c r="K7922" s="129"/>
      <c r="L7922" s="60"/>
    </row>
    <row r="7923" spans="1:12" ht="12.95" customHeight="1" x14ac:dyDescent="0.25">
      <c r="A7923" s="60"/>
      <c r="B7923" s="61"/>
      <c r="D7923" s="63"/>
      <c r="E7923" s="64"/>
      <c r="F7923" s="65"/>
      <c r="G7923" s="66"/>
      <c r="H7923" s="67"/>
      <c r="I7923" s="216"/>
      <c r="J7923" s="86"/>
      <c r="K7923" s="129"/>
      <c r="L7923" s="60"/>
    </row>
    <row r="7924" spans="1:12" ht="12.95" customHeight="1" x14ac:dyDescent="0.25">
      <c r="A7924" s="60"/>
      <c r="B7924" s="61"/>
      <c r="D7924" s="63"/>
      <c r="E7924" s="64"/>
      <c r="F7924" s="65"/>
      <c r="G7924" s="66"/>
      <c r="H7924" s="67"/>
      <c r="I7924" s="216"/>
      <c r="J7924" s="86"/>
      <c r="K7924" s="129"/>
      <c r="L7924" s="60"/>
    </row>
    <row r="7925" spans="1:12" ht="12.95" customHeight="1" x14ac:dyDescent="0.25">
      <c r="A7925" s="60"/>
      <c r="B7925" s="61"/>
      <c r="D7925" s="63"/>
      <c r="E7925" s="64"/>
      <c r="F7925" s="65"/>
      <c r="G7925" s="66"/>
      <c r="H7925" s="67"/>
      <c r="I7925" s="216"/>
      <c r="J7925" s="86"/>
      <c r="K7925" s="129"/>
      <c r="L7925" s="60"/>
    </row>
    <row r="7926" spans="1:12" ht="12.95" customHeight="1" x14ac:dyDescent="0.25">
      <c r="A7926" s="60"/>
      <c r="B7926" s="61"/>
      <c r="D7926" s="63"/>
      <c r="E7926" s="64"/>
      <c r="F7926" s="65"/>
      <c r="G7926" s="66"/>
      <c r="H7926" s="67"/>
      <c r="I7926" s="216"/>
      <c r="J7926" s="86"/>
      <c r="K7926" s="129"/>
      <c r="L7926" s="60"/>
    </row>
    <row r="7927" spans="1:12" ht="12.95" customHeight="1" x14ac:dyDescent="0.25">
      <c r="A7927" s="60"/>
      <c r="B7927" s="61"/>
      <c r="D7927" s="63"/>
      <c r="E7927" s="64"/>
      <c r="F7927" s="65"/>
      <c r="G7927" s="66"/>
      <c r="H7927" s="67"/>
      <c r="I7927" s="216"/>
      <c r="J7927" s="86"/>
      <c r="K7927" s="129"/>
      <c r="L7927" s="60"/>
    </row>
    <row r="7928" spans="1:12" ht="12.95" customHeight="1" x14ac:dyDescent="0.25">
      <c r="A7928" s="60"/>
      <c r="B7928" s="61"/>
      <c r="D7928" s="63"/>
      <c r="E7928" s="64"/>
      <c r="F7928" s="65"/>
      <c r="G7928" s="66"/>
      <c r="H7928" s="67"/>
      <c r="I7928" s="216"/>
      <c r="J7928" s="86"/>
      <c r="K7928" s="129"/>
      <c r="L7928" s="60"/>
    </row>
    <row r="7929" spans="1:12" ht="12.95" customHeight="1" x14ac:dyDescent="0.25">
      <c r="A7929" s="60"/>
      <c r="B7929" s="61"/>
      <c r="D7929" s="63"/>
      <c r="E7929" s="64"/>
      <c r="F7929" s="65"/>
      <c r="G7929" s="66"/>
      <c r="H7929" s="67"/>
      <c r="I7929" s="216"/>
      <c r="J7929" s="86"/>
      <c r="K7929" s="129"/>
      <c r="L7929" s="60"/>
    </row>
    <row r="7930" spans="1:12" ht="12.95" customHeight="1" x14ac:dyDescent="0.25">
      <c r="A7930" s="60"/>
      <c r="B7930" s="61"/>
      <c r="D7930" s="63"/>
      <c r="E7930" s="64"/>
      <c r="F7930" s="65"/>
      <c r="G7930" s="66"/>
      <c r="H7930" s="67"/>
      <c r="I7930" s="216"/>
      <c r="J7930" s="86"/>
      <c r="K7930" s="129"/>
      <c r="L7930" s="60"/>
    </row>
    <row r="7931" spans="1:12" ht="12.95" customHeight="1" x14ac:dyDescent="0.25">
      <c r="A7931" s="60"/>
      <c r="B7931" s="61"/>
      <c r="D7931" s="63"/>
      <c r="E7931" s="64"/>
      <c r="F7931" s="65"/>
      <c r="G7931" s="66"/>
      <c r="H7931" s="67"/>
      <c r="I7931" s="216"/>
      <c r="J7931" s="86"/>
      <c r="K7931" s="129"/>
      <c r="L7931" s="60"/>
    </row>
    <row r="7932" spans="1:12" ht="12.95" customHeight="1" x14ac:dyDescent="0.25">
      <c r="A7932" s="60"/>
      <c r="B7932" s="61"/>
      <c r="D7932" s="63"/>
      <c r="E7932" s="64"/>
      <c r="F7932" s="65"/>
      <c r="G7932" s="66"/>
      <c r="H7932" s="67"/>
      <c r="I7932" s="216"/>
      <c r="J7932" s="86"/>
      <c r="K7932" s="129"/>
      <c r="L7932" s="60"/>
    </row>
    <row r="7933" spans="1:12" ht="12.95" customHeight="1" x14ac:dyDescent="0.25">
      <c r="A7933" s="60"/>
      <c r="B7933" s="61"/>
      <c r="D7933" s="63"/>
      <c r="E7933" s="64"/>
      <c r="F7933" s="65"/>
      <c r="G7933" s="66"/>
      <c r="H7933" s="67"/>
      <c r="I7933" s="216"/>
      <c r="J7933" s="86"/>
      <c r="K7933" s="129"/>
      <c r="L7933" s="60"/>
    </row>
    <row r="7934" spans="1:12" ht="12.95" customHeight="1" x14ac:dyDescent="0.25">
      <c r="A7934" s="60"/>
      <c r="B7934" s="61"/>
      <c r="D7934" s="63"/>
      <c r="E7934" s="64"/>
      <c r="F7934" s="65"/>
      <c r="G7934" s="66"/>
      <c r="H7934" s="67"/>
      <c r="I7934" s="216"/>
      <c r="J7934" s="86"/>
      <c r="K7934" s="129"/>
      <c r="L7934" s="60"/>
    </row>
    <row r="7935" spans="1:12" ht="12.95" customHeight="1" x14ac:dyDescent="0.25">
      <c r="A7935" s="60"/>
      <c r="B7935" s="61"/>
      <c r="D7935" s="63"/>
      <c r="E7935" s="64"/>
      <c r="F7935" s="65"/>
      <c r="G7935" s="66"/>
      <c r="H7935" s="67"/>
      <c r="I7935" s="216"/>
      <c r="J7935" s="86"/>
      <c r="K7935" s="129"/>
      <c r="L7935" s="60"/>
    </row>
    <row r="7936" spans="1:12" ht="12.95" customHeight="1" x14ac:dyDescent="0.25">
      <c r="A7936" s="60"/>
      <c r="B7936" s="61"/>
      <c r="D7936" s="63"/>
      <c r="E7936" s="64"/>
      <c r="F7936" s="65"/>
      <c r="G7936" s="66"/>
      <c r="H7936" s="67"/>
      <c r="I7936" s="216"/>
      <c r="J7936" s="86"/>
      <c r="K7936" s="129"/>
      <c r="L7936" s="60"/>
    </row>
    <row r="7937" spans="1:12" ht="12.95" customHeight="1" x14ac:dyDescent="0.25">
      <c r="A7937" s="60"/>
      <c r="B7937" s="61"/>
      <c r="D7937" s="63"/>
      <c r="E7937" s="64"/>
      <c r="F7937" s="65"/>
      <c r="G7937" s="66"/>
      <c r="H7937" s="67"/>
      <c r="I7937" s="216"/>
      <c r="J7937" s="86"/>
      <c r="K7937" s="129"/>
      <c r="L7937" s="60"/>
    </row>
    <row r="7938" spans="1:12" ht="12.95" customHeight="1" x14ac:dyDescent="0.25">
      <c r="A7938" s="60"/>
      <c r="B7938" s="61"/>
      <c r="D7938" s="63"/>
      <c r="E7938" s="64"/>
      <c r="F7938" s="65"/>
      <c r="G7938" s="66"/>
      <c r="H7938" s="67"/>
      <c r="I7938" s="216"/>
      <c r="J7938" s="86"/>
      <c r="K7938" s="129"/>
      <c r="L7938" s="60"/>
    </row>
    <row r="7939" spans="1:12" ht="12.95" customHeight="1" x14ac:dyDescent="0.25">
      <c r="A7939" s="60"/>
      <c r="B7939" s="61"/>
      <c r="D7939" s="63"/>
      <c r="E7939" s="64"/>
      <c r="F7939" s="65"/>
      <c r="G7939" s="66"/>
      <c r="H7939" s="67"/>
      <c r="I7939" s="216"/>
      <c r="J7939" s="86"/>
      <c r="K7939" s="129"/>
      <c r="L7939" s="60"/>
    </row>
    <row r="7940" spans="1:12" ht="12.95" customHeight="1" x14ac:dyDescent="0.25">
      <c r="A7940" s="60"/>
      <c r="B7940" s="61"/>
      <c r="D7940" s="63"/>
      <c r="E7940" s="64"/>
      <c r="F7940" s="65"/>
      <c r="G7940" s="66"/>
      <c r="H7940" s="67"/>
      <c r="I7940" s="216"/>
      <c r="J7940" s="86"/>
      <c r="K7940" s="129"/>
      <c r="L7940" s="60"/>
    </row>
    <row r="7941" spans="1:12" ht="12.95" customHeight="1" x14ac:dyDescent="0.25">
      <c r="A7941" s="60"/>
      <c r="B7941" s="61"/>
      <c r="D7941" s="63"/>
      <c r="E7941" s="64"/>
      <c r="F7941" s="65"/>
      <c r="G7941" s="66"/>
      <c r="H7941" s="67"/>
      <c r="I7941" s="216"/>
      <c r="J7941" s="86"/>
      <c r="K7941" s="129"/>
      <c r="L7941" s="60"/>
    </row>
    <row r="7942" spans="1:12" ht="12.95" customHeight="1" x14ac:dyDescent="0.25">
      <c r="A7942" s="60"/>
      <c r="B7942" s="61"/>
      <c r="D7942" s="63"/>
      <c r="E7942" s="64"/>
      <c r="F7942" s="65"/>
      <c r="G7942" s="66"/>
      <c r="H7942" s="67"/>
      <c r="I7942" s="216"/>
      <c r="J7942" s="86"/>
      <c r="K7942" s="129"/>
      <c r="L7942" s="60"/>
    </row>
    <row r="7943" spans="1:12" ht="12.95" customHeight="1" x14ac:dyDescent="0.25">
      <c r="A7943" s="60"/>
      <c r="B7943" s="61"/>
      <c r="D7943" s="63"/>
      <c r="E7943" s="64"/>
      <c r="F7943" s="65"/>
      <c r="G7943" s="66"/>
      <c r="H7943" s="67"/>
      <c r="I7943" s="216"/>
      <c r="J7943" s="86"/>
      <c r="K7943" s="129"/>
      <c r="L7943" s="60"/>
    </row>
    <row r="7944" spans="1:12" ht="12.95" customHeight="1" x14ac:dyDescent="0.25">
      <c r="A7944" s="60"/>
      <c r="B7944" s="61"/>
      <c r="D7944" s="63"/>
      <c r="E7944" s="64"/>
      <c r="F7944" s="65"/>
      <c r="G7944" s="66"/>
      <c r="H7944" s="67"/>
      <c r="I7944" s="216"/>
      <c r="J7944" s="86"/>
      <c r="K7944" s="129"/>
      <c r="L7944" s="60"/>
    </row>
    <row r="7945" spans="1:12" ht="12.95" customHeight="1" x14ac:dyDescent="0.25">
      <c r="A7945" s="60"/>
      <c r="B7945" s="61"/>
      <c r="D7945" s="63"/>
      <c r="E7945" s="64"/>
      <c r="F7945" s="65"/>
      <c r="G7945" s="66"/>
      <c r="H7945" s="67"/>
      <c r="I7945" s="216"/>
      <c r="J7945" s="86"/>
      <c r="K7945" s="129"/>
      <c r="L7945" s="60"/>
    </row>
    <row r="7946" spans="1:12" ht="12.95" customHeight="1" x14ac:dyDescent="0.25">
      <c r="A7946" s="60"/>
      <c r="B7946" s="61"/>
      <c r="D7946" s="63"/>
      <c r="E7946" s="64"/>
      <c r="F7946" s="65"/>
      <c r="G7946" s="66"/>
      <c r="H7946" s="67"/>
      <c r="I7946" s="216"/>
      <c r="J7946" s="86"/>
      <c r="K7946" s="129"/>
      <c r="L7946" s="60"/>
    </row>
    <row r="7947" spans="1:12" ht="12.95" customHeight="1" x14ac:dyDescent="0.25">
      <c r="A7947" s="60"/>
      <c r="B7947" s="61"/>
      <c r="D7947" s="63"/>
      <c r="E7947" s="64"/>
      <c r="F7947" s="65"/>
      <c r="G7947" s="66"/>
      <c r="H7947" s="67"/>
      <c r="I7947" s="216"/>
      <c r="J7947" s="86"/>
      <c r="K7947" s="129"/>
      <c r="L7947" s="60"/>
    </row>
    <row r="7948" spans="1:12" ht="12.95" customHeight="1" x14ac:dyDescent="0.25">
      <c r="A7948" s="60"/>
      <c r="B7948" s="61"/>
      <c r="D7948" s="63"/>
      <c r="E7948" s="64"/>
      <c r="F7948" s="65"/>
      <c r="G7948" s="66"/>
      <c r="H7948" s="67"/>
      <c r="I7948" s="216"/>
      <c r="J7948" s="86"/>
      <c r="K7948" s="129"/>
      <c r="L7948" s="60"/>
    </row>
    <row r="7949" spans="1:12" ht="12.95" customHeight="1" x14ac:dyDescent="0.25">
      <c r="A7949" s="60"/>
      <c r="B7949" s="61"/>
      <c r="D7949" s="63"/>
      <c r="E7949" s="64"/>
      <c r="F7949" s="65"/>
      <c r="G7949" s="66"/>
      <c r="H7949" s="67"/>
      <c r="I7949" s="216"/>
      <c r="J7949" s="86"/>
      <c r="K7949" s="129"/>
      <c r="L7949" s="60"/>
    </row>
    <row r="7950" spans="1:12" ht="12.95" customHeight="1" x14ac:dyDescent="0.25">
      <c r="A7950" s="60"/>
      <c r="B7950" s="61"/>
      <c r="D7950" s="63"/>
      <c r="E7950" s="64"/>
      <c r="F7950" s="65"/>
      <c r="G7950" s="66"/>
      <c r="H7950" s="67"/>
      <c r="I7950" s="216"/>
      <c r="J7950" s="86"/>
      <c r="K7950" s="129"/>
      <c r="L7950" s="60"/>
    </row>
    <row r="7951" spans="1:12" ht="12.95" customHeight="1" x14ac:dyDescent="0.25">
      <c r="A7951" s="60"/>
      <c r="B7951" s="61"/>
      <c r="D7951" s="63"/>
      <c r="E7951" s="64"/>
      <c r="F7951" s="65"/>
      <c r="G7951" s="66"/>
      <c r="H7951" s="67"/>
      <c r="I7951" s="216"/>
      <c r="J7951" s="86"/>
      <c r="K7951" s="129"/>
      <c r="L7951" s="60"/>
    </row>
    <row r="7952" spans="1:12" ht="12.95" customHeight="1" x14ac:dyDescent="0.25">
      <c r="A7952" s="60"/>
      <c r="B7952" s="61"/>
      <c r="D7952" s="63"/>
      <c r="E7952" s="64"/>
      <c r="F7952" s="65"/>
      <c r="G7952" s="66"/>
      <c r="H7952" s="67"/>
      <c r="I7952" s="216"/>
      <c r="J7952" s="86"/>
      <c r="K7952" s="129"/>
      <c r="L7952" s="60"/>
    </row>
    <row r="7953" spans="1:12" ht="12.95" customHeight="1" x14ac:dyDescent="0.25">
      <c r="A7953" s="60"/>
      <c r="B7953" s="61"/>
      <c r="D7953" s="63"/>
      <c r="E7953" s="64"/>
      <c r="F7953" s="65"/>
      <c r="G7953" s="66"/>
      <c r="H7953" s="67"/>
      <c r="I7953" s="216"/>
      <c r="J7953" s="86"/>
      <c r="K7953" s="129"/>
      <c r="L7953" s="60"/>
    </row>
    <row r="7954" spans="1:12" ht="12.95" customHeight="1" x14ac:dyDescent="0.25">
      <c r="A7954" s="60"/>
      <c r="B7954" s="61"/>
      <c r="D7954" s="63"/>
      <c r="E7954" s="64"/>
      <c r="F7954" s="65"/>
      <c r="G7954" s="66"/>
      <c r="H7954" s="67"/>
      <c r="I7954" s="216"/>
      <c r="J7954" s="86"/>
      <c r="K7954" s="129"/>
      <c r="L7954" s="60"/>
    </row>
    <row r="7955" spans="1:12" ht="12.95" customHeight="1" x14ac:dyDescent="0.25">
      <c r="A7955" s="60"/>
      <c r="B7955" s="61"/>
      <c r="D7955" s="63"/>
      <c r="E7955" s="64"/>
      <c r="F7955" s="65"/>
      <c r="G7955" s="66"/>
      <c r="H7955" s="67"/>
      <c r="I7955" s="216"/>
      <c r="J7955" s="86"/>
      <c r="K7955" s="129"/>
      <c r="L7955" s="60"/>
    </row>
    <row r="7956" spans="1:12" ht="12.95" customHeight="1" x14ac:dyDescent="0.25">
      <c r="A7956" s="60"/>
      <c r="B7956" s="61"/>
      <c r="D7956" s="63"/>
      <c r="E7956" s="64"/>
      <c r="F7956" s="65"/>
      <c r="G7956" s="66"/>
      <c r="H7956" s="67"/>
      <c r="I7956" s="216"/>
      <c r="J7956" s="86"/>
      <c r="K7956" s="129"/>
      <c r="L7956" s="60"/>
    </row>
    <row r="7957" spans="1:12" ht="12.95" customHeight="1" x14ac:dyDescent="0.25">
      <c r="A7957" s="60"/>
      <c r="B7957" s="61"/>
      <c r="D7957" s="63"/>
      <c r="E7957" s="64"/>
      <c r="F7957" s="65"/>
      <c r="G7957" s="66"/>
      <c r="H7957" s="67"/>
      <c r="I7957" s="216"/>
      <c r="J7957" s="86"/>
      <c r="K7957" s="129"/>
      <c r="L7957" s="60"/>
    </row>
    <row r="7958" spans="1:12" ht="12.95" customHeight="1" x14ac:dyDescent="0.25">
      <c r="A7958" s="60"/>
      <c r="B7958" s="61"/>
      <c r="D7958" s="63"/>
      <c r="E7958" s="64"/>
      <c r="F7958" s="65"/>
      <c r="G7958" s="66"/>
      <c r="H7958" s="67"/>
      <c r="I7958" s="216"/>
      <c r="J7958" s="86"/>
      <c r="K7958" s="129"/>
      <c r="L7958" s="60"/>
    </row>
    <row r="7959" spans="1:12" ht="12.95" customHeight="1" x14ac:dyDescent="0.25">
      <c r="A7959" s="60"/>
      <c r="B7959" s="61"/>
      <c r="D7959" s="63"/>
      <c r="E7959" s="64"/>
      <c r="F7959" s="65"/>
      <c r="G7959" s="66"/>
      <c r="H7959" s="67"/>
      <c r="I7959" s="216"/>
      <c r="J7959" s="86"/>
      <c r="K7959" s="129"/>
      <c r="L7959" s="60"/>
    </row>
    <row r="7960" spans="1:12" ht="12.95" customHeight="1" x14ac:dyDescent="0.25">
      <c r="A7960" s="60"/>
      <c r="B7960" s="61"/>
      <c r="D7960" s="63"/>
      <c r="E7960" s="64"/>
      <c r="F7960" s="65"/>
      <c r="G7960" s="66"/>
      <c r="H7960" s="67"/>
      <c r="I7960" s="216"/>
      <c r="J7960" s="86"/>
      <c r="K7960" s="129"/>
      <c r="L7960" s="60"/>
    </row>
    <row r="7961" spans="1:12" ht="12.95" customHeight="1" x14ac:dyDescent="0.25">
      <c r="A7961" s="60"/>
      <c r="B7961" s="61"/>
      <c r="D7961" s="63"/>
      <c r="E7961" s="64"/>
      <c r="F7961" s="65"/>
      <c r="G7961" s="66"/>
      <c r="H7961" s="67"/>
      <c r="I7961" s="216"/>
      <c r="J7961" s="86"/>
      <c r="K7961" s="129"/>
      <c r="L7961" s="60"/>
    </row>
    <row r="7962" spans="1:12" ht="12.95" customHeight="1" x14ac:dyDescent="0.25">
      <c r="A7962" s="60"/>
      <c r="B7962" s="61"/>
      <c r="D7962" s="63"/>
      <c r="E7962" s="64"/>
      <c r="F7962" s="65"/>
      <c r="G7962" s="66"/>
      <c r="H7962" s="67"/>
      <c r="I7962" s="216"/>
      <c r="J7962" s="86"/>
      <c r="K7962" s="129"/>
      <c r="L7962" s="60"/>
    </row>
    <row r="7963" spans="1:12" ht="12.95" customHeight="1" x14ac:dyDescent="0.25">
      <c r="A7963" s="60"/>
      <c r="B7963" s="61"/>
      <c r="D7963" s="63"/>
      <c r="E7963" s="64"/>
      <c r="F7963" s="65"/>
      <c r="G7963" s="66"/>
      <c r="H7963" s="67"/>
      <c r="I7963" s="216"/>
      <c r="J7963" s="86"/>
      <c r="K7963" s="129"/>
      <c r="L7963" s="60"/>
    </row>
    <row r="7964" spans="1:12" ht="12.95" customHeight="1" x14ac:dyDescent="0.25">
      <c r="A7964" s="60"/>
      <c r="B7964" s="61"/>
      <c r="D7964" s="63"/>
      <c r="E7964" s="64"/>
      <c r="F7964" s="65"/>
      <c r="G7964" s="66"/>
      <c r="H7964" s="67"/>
      <c r="I7964" s="216"/>
      <c r="J7964" s="86"/>
      <c r="K7964" s="129"/>
      <c r="L7964" s="60"/>
    </row>
    <row r="7965" spans="1:12" ht="12.95" customHeight="1" x14ac:dyDescent="0.25">
      <c r="A7965" s="60"/>
      <c r="B7965" s="61"/>
      <c r="D7965" s="63"/>
      <c r="E7965" s="64"/>
      <c r="F7965" s="65"/>
      <c r="G7965" s="66"/>
      <c r="H7965" s="67"/>
      <c r="I7965" s="216"/>
      <c r="J7965" s="86"/>
      <c r="K7965" s="129"/>
      <c r="L7965" s="60"/>
    </row>
    <row r="7966" spans="1:12" ht="12.95" customHeight="1" x14ac:dyDescent="0.25">
      <c r="A7966" s="60"/>
      <c r="B7966" s="61"/>
      <c r="D7966" s="63"/>
      <c r="E7966" s="64"/>
      <c r="F7966" s="65"/>
      <c r="G7966" s="66"/>
      <c r="H7966" s="67"/>
      <c r="I7966" s="216"/>
      <c r="J7966" s="86"/>
      <c r="K7966" s="129"/>
      <c r="L7966" s="60"/>
    </row>
    <row r="7967" spans="1:12" ht="12.95" customHeight="1" x14ac:dyDescent="0.25">
      <c r="A7967" s="60"/>
      <c r="B7967" s="61"/>
      <c r="D7967" s="63"/>
      <c r="E7967" s="64"/>
      <c r="F7967" s="65"/>
      <c r="G7967" s="66"/>
      <c r="H7967" s="67"/>
      <c r="I7967" s="216"/>
      <c r="J7967" s="86"/>
      <c r="K7967" s="129"/>
      <c r="L7967" s="60"/>
    </row>
    <row r="7968" spans="1:12" ht="12.95" customHeight="1" x14ac:dyDescent="0.25">
      <c r="A7968" s="60"/>
      <c r="B7968" s="61"/>
      <c r="D7968" s="63"/>
      <c r="E7968" s="64"/>
      <c r="F7968" s="65"/>
      <c r="G7968" s="66"/>
      <c r="H7968" s="67"/>
      <c r="I7968" s="216"/>
      <c r="J7968" s="86"/>
      <c r="K7968" s="129"/>
      <c r="L7968" s="60"/>
    </row>
    <row r="7969" spans="1:12" ht="12.95" customHeight="1" x14ac:dyDescent="0.25">
      <c r="A7969" s="60"/>
      <c r="B7969" s="61"/>
      <c r="D7969" s="63"/>
      <c r="E7969" s="64"/>
      <c r="F7969" s="65"/>
      <c r="G7969" s="66"/>
      <c r="H7969" s="67"/>
      <c r="I7969" s="216"/>
      <c r="J7969" s="86"/>
      <c r="K7969" s="129"/>
      <c r="L7969" s="60"/>
    </row>
    <row r="7970" spans="1:12" ht="12.95" customHeight="1" x14ac:dyDescent="0.25">
      <c r="A7970" s="60"/>
      <c r="B7970" s="61"/>
      <c r="D7970" s="63"/>
      <c r="E7970" s="64"/>
      <c r="F7970" s="65"/>
      <c r="G7970" s="66"/>
      <c r="H7970" s="67"/>
      <c r="I7970" s="216"/>
      <c r="J7970" s="86"/>
      <c r="K7970" s="129"/>
      <c r="L7970" s="60"/>
    </row>
    <row r="7971" spans="1:12" ht="12.95" customHeight="1" x14ac:dyDescent="0.25">
      <c r="A7971" s="60"/>
      <c r="B7971" s="61"/>
      <c r="D7971" s="63"/>
      <c r="E7971" s="64"/>
      <c r="F7971" s="65"/>
      <c r="G7971" s="66"/>
      <c r="H7971" s="67"/>
      <c r="I7971" s="216"/>
      <c r="J7971" s="86"/>
      <c r="K7971" s="129"/>
      <c r="L7971" s="60"/>
    </row>
    <row r="7972" spans="1:12" ht="12.95" customHeight="1" x14ac:dyDescent="0.25">
      <c r="A7972" s="60"/>
      <c r="B7972" s="61"/>
      <c r="D7972" s="63"/>
      <c r="E7972" s="64"/>
      <c r="F7972" s="65"/>
      <c r="G7972" s="66"/>
      <c r="H7972" s="67"/>
      <c r="I7972" s="216"/>
      <c r="J7972" s="86"/>
      <c r="K7972" s="129"/>
      <c r="L7972" s="60"/>
    </row>
    <row r="7973" spans="1:12" ht="12.95" customHeight="1" x14ac:dyDescent="0.25">
      <c r="A7973" s="60"/>
      <c r="B7973" s="61"/>
      <c r="D7973" s="63"/>
      <c r="E7973" s="64"/>
      <c r="F7973" s="65"/>
      <c r="G7973" s="66"/>
      <c r="H7973" s="67"/>
      <c r="I7973" s="216"/>
      <c r="J7973" s="86"/>
      <c r="K7973" s="129"/>
      <c r="L7973" s="60"/>
    </row>
    <row r="7974" spans="1:12" ht="12.95" customHeight="1" x14ac:dyDescent="0.25">
      <c r="A7974" s="60"/>
      <c r="B7974" s="61"/>
      <c r="D7974" s="63"/>
      <c r="E7974" s="64"/>
      <c r="F7974" s="65"/>
      <c r="G7974" s="66"/>
      <c r="H7974" s="67"/>
      <c r="I7974" s="216"/>
      <c r="J7974" s="86"/>
      <c r="K7974" s="129"/>
      <c r="L7974" s="60"/>
    </row>
    <row r="7975" spans="1:12" ht="12.95" customHeight="1" x14ac:dyDescent="0.25">
      <c r="A7975" s="60"/>
      <c r="B7975" s="61"/>
      <c r="D7975" s="63"/>
      <c r="E7975" s="64"/>
      <c r="F7975" s="65"/>
      <c r="G7975" s="66"/>
      <c r="H7975" s="67"/>
      <c r="I7975" s="216"/>
      <c r="J7975" s="86"/>
      <c r="K7975" s="129"/>
      <c r="L7975" s="60"/>
    </row>
    <row r="7976" spans="1:12" ht="12.95" customHeight="1" x14ac:dyDescent="0.25">
      <c r="A7976" s="60"/>
      <c r="B7976" s="61"/>
      <c r="D7976" s="63"/>
      <c r="E7976" s="64"/>
      <c r="F7976" s="65"/>
      <c r="G7976" s="66"/>
      <c r="H7976" s="67"/>
      <c r="I7976" s="216"/>
      <c r="J7976" s="86"/>
      <c r="K7976" s="129"/>
      <c r="L7976" s="60"/>
    </row>
    <row r="7977" spans="1:12" ht="12.95" customHeight="1" x14ac:dyDescent="0.25">
      <c r="A7977" s="60"/>
      <c r="B7977" s="61"/>
      <c r="D7977" s="63"/>
      <c r="E7977" s="64"/>
      <c r="F7977" s="65"/>
      <c r="G7977" s="66"/>
      <c r="H7977" s="67"/>
      <c r="I7977" s="216"/>
      <c r="J7977" s="86"/>
      <c r="K7977" s="129"/>
      <c r="L7977" s="60"/>
    </row>
    <row r="7978" spans="1:12" ht="12.95" customHeight="1" x14ac:dyDescent="0.25">
      <c r="A7978" s="60"/>
      <c r="B7978" s="61"/>
      <c r="D7978" s="63"/>
      <c r="E7978" s="64"/>
      <c r="F7978" s="65"/>
      <c r="G7978" s="66"/>
      <c r="H7978" s="67"/>
      <c r="I7978" s="216"/>
      <c r="J7978" s="86"/>
      <c r="K7978" s="129"/>
      <c r="L7978" s="60"/>
    </row>
    <row r="7979" spans="1:12" ht="12.95" customHeight="1" x14ac:dyDescent="0.25">
      <c r="A7979" s="60"/>
      <c r="B7979" s="61"/>
      <c r="D7979" s="63"/>
      <c r="E7979" s="64"/>
      <c r="F7979" s="65"/>
      <c r="G7979" s="66"/>
      <c r="H7979" s="67"/>
      <c r="I7979" s="216"/>
      <c r="J7979" s="86"/>
      <c r="K7979" s="129"/>
      <c r="L7979" s="60"/>
    </row>
    <row r="7980" spans="1:12" ht="12.95" customHeight="1" x14ac:dyDescent="0.25">
      <c r="A7980" s="60"/>
      <c r="B7980" s="61"/>
      <c r="D7980" s="63"/>
      <c r="E7980" s="64"/>
      <c r="F7980" s="65"/>
      <c r="G7980" s="66"/>
      <c r="H7980" s="67"/>
      <c r="I7980" s="216"/>
      <c r="J7980" s="86"/>
      <c r="K7980" s="129"/>
      <c r="L7980" s="60"/>
    </row>
    <row r="7981" spans="1:12" ht="12.95" customHeight="1" x14ac:dyDescent="0.25">
      <c r="A7981" s="60"/>
      <c r="B7981" s="61"/>
      <c r="D7981" s="63"/>
      <c r="E7981" s="64"/>
      <c r="F7981" s="65"/>
      <c r="G7981" s="66"/>
      <c r="H7981" s="67"/>
      <c r="I7981" s="216"/>
      <c r="J7981" s="86"/>
      <c r="K7981" s="129"/>
      <c r="L7981" s="60"/>
    </row>
    <row r="7982" spans="1:12" ht="12.95" customHeight="1" x14ac:dyDescent="0.25">
      <c r="A7982" s="60"/>
      <c r="B7982" s="61"/>
      <c r="D7982" s="63"/>
      <c r="E7982" s="64"/>
      <c r="F7982" s="65"/>
      <c r="G7982" s="66"/>
      <c r="H7982" s="67"/>
      <c r="I7982" s="216"/>
      <c r="J7982" s="86"/>
      <c r="K7982" s="129"/>
      <c r="L7982" s="60"/>
    </row>
    <row r="7983" spans="1:12" ht="12.95" customHeight="1" x14ac:dyDescent="0.25">
      <c r="A7983" s="60"/>
      <c r="B7983" s="61"/>
      <c r="D7983" s="63"/>
      <c r="E7983" s="64"/>
      <c r="F7983" s="65"/>
      <c r="G7983" s="66"/>
      <c r="H7983" s="67"/>
      <c r="I7983" s="216"/>
      <c r="J7983" s="86"/>
      <c r="K7983" s="129"/>
      <c r="L7983" s="60"/>
    </row>
    <row r="7984" spans="1:12" ht="12.95" customHeight="1" x14ac:dyDescent="0.25">
      <c r="A7984" s="60"/>
      <c r="B7984" s="61"/>
      <c r="D7984" s="63"/>
      <c r="E7984" s="64"/>
      <c r="F7984" s="65"/>
      <c r="G7984" s="66"/>
      <c r="H7984" s="67"/>
      <c r="I7984" s="216"/>
      <c r="J7984" s="86"/>
      <c r="K7984" s="129"/>
      <c r="L7984" s="60"/>
    </row>
    <row r="7985" spans="1:12" ht="12.95" customHeight="1" x14ac:dyDescent="0.25">
      <c r="A7985" s="60"/>
      <c r="B7985" s="61"/>
      <c r="D7985" s="63"/>
      <c r="E7985" s="64"/>
      <c r="F7985" s="65"/>
      <c r="G7985" s="66"/>
      <c r="H7985" s="67"/>
      <c r="I7985" s="216"/>
      <c r="J7985" s="86"/>
      <c r="K7985" s="129"/>
      <c r="L7985" s="60"/>
    </row>
    <row r="7986" spans="1:12" ht="12.95" customHeight="1" x14ac:dyDescent="0.25">
      <c r="A7986" s="60"/>
      <c r="B7986" s="61"/>
      <c r="D7986" s="63"/>
      <c r="E7986" s="64"/>
      <c r="F7986" s="65"/>
      <c r="G7986" s="66"/>
      <c r="H7986" s="67"/>
      <c r="I7986" s="216"/>
      <c r="J7986" s="86"/>
      <c r="K7986" s="129"/>
      <c r="L7986" s="60"/>
    </row>
    <row r="7987" spans="1:12" ht="12.95" customHeight="1" x14ac:dyDescent="0.25">
      <c r="A7987" s="60"/>
      <c r="B7987" s="61"/>
      <c r="D7987" s="63"/>
      <c r="E7987" s="64"/>
      <c r="F7987" s="65"/>
      <c r="G7987" s="66"/>
      <c r="H7987" s="67"/>
      <c r="I7987" s="216"/>
      <c r="J7987" s="86"/>
      <c r="K7987" s="129"/>
      <c r="L7987" s="60"/>
    </row>
    <row r="7988" spans="1:12" ht="12.95" customHeight="1" x14ac:dyDescent="0.25">
      <c r="A7988" s="60"/>
      <c r="B7988" s="61"/>
      <c r="D7988" s="63"/>
      <c r="E7988" s="64"/>
      <c r="F7988" s="65"/>
      <c r="G7988" s="66"/>
      <c r="H7988" s="67"/>
      <c r="I7988" s="216"/>
      <c r="J7988" s="86"/>
      <c r="K7988" s="129"/>
      <c r="L7988" s="60"/>
    </row>
    <row r="7989" spans="1:12" ht="12.95" customHeight="1" x14ac:dyDescent="0.25">
      <c r="A7989" s="60"/>
      <c r="B7989" s="61"/>
      <c r="D7989" s="63"/>
      <c r="E7989" s="64"/>
      <c r="F7989" s="65"/>
      <c r="G7989" s="66"/>
      <c r="H7989" s="67"/>
      <c r="I7989" s="216"/>
      <c r="J7989" s="86"/>
      <c r="K7989" s="129"/>
      <c r="L7989" s="60"/>
    </row>
    <row r="7990" spans="1:12" ht="12.95" customHeight="1" x14ac:dyDescent="0.25">
      <c r="A7990" s="60"/>
      <c r="B7990" s="61"/>
      <c r="D7990" s="63"/>
      <c r="E7990" s="64"/>
      <c r="F7990" s="65"/>
      <c r="G7990" s="66"/>
      <c r="H7990" s="67"/>
      <c r="I7990" s="216"/>
      <c r="J7990" s="86"/>
      <c r="K7990" s="129"/>
      <c r="L7990" s="60"/>
    </row>
    <row r="7991" spans="1:12" ht="12.95" customHeight="1" x14ac:dyDescent="0.25">
      <c r="A7991" s="60"/>
      <c r="B7991" s="61"/>
      <c r="D7991" s="63"/>
      <c r="E7991" s="64"/>
      <c r="F7991" s="65"/>
      <c r="G7991" s="66"/>
      <c r="H7991" s="67"/>
      <c r="I7991" s="216"/>
      <c r="J7991" s="86"/>
      <c r="K7991" s="129"/>
      <c r="L7991" s="60"/>
    </row>
    <row r="7992" spans="1:12" ht="12.95" customHeight="1" x14ac:dyDescent="0.25">
      <c r="A7992" s="60"/>
      <c r="B7992" s="61"/>
      <c r="D7992" s="63"/>
      <c r="E7992" s="64"/>
      <c r="F7992" s="65"/>
      <c r="G7992" s="66"/>
      <c r="H7992" s="67"/>
      <c r="I7992" s="216"/>
      <c r="J7992" s="86"/>
      <c r="K7992" s="129"/>
      <c r="L7992" s="60"/>
    </row>
    <row r="7993" spans="1:12" ht="12.95" customHeight="1" x14ac:dyDescent="0.25">
      <c r="A7993" s="60"/>
      <c r="B7993" s="61"/>
      <c r="D7993" s="63"/>
      <c r="E7993" s="64"/>
      <c r="F7993" s="65"/>
      <c r="G7993" s="66"/>
      <c r="H7993" s="67"/>
      <c r="I7993" s="216"/>
      <c r="J7993" s="86"/>
      <c r="K7993" s="129"/>
      <c r="L7993" s="60"/>
    </row>
    <row r="7994" spans="1:12" ht="12.95" customHeight="1" x14ac:dyDescent="0.25">
      <c r="A7994" s="60"/>
      <c r="B7994" s="61"/>
      <c r="D7994" s="63"/>
      <c r="E7994" s="64"/>
      <c r="F7994" s="65"/>
      <c r="G7994" s="66"/>
      <c r="H7994" s="67"/>
      <c r="I7994" s="216"/>
      <c r="J7994" s="86"/>
      <c r="K7994" s="129"/>
      <c r="L7994" s="60"/>
    </row>
    <row r="7995" spans="1:12" ht="12.95" customHeight="1" x14ac:dyDescent="0.25">
      <c r="A7995" s="60"/>
      <c r="B7995" s="61"/>
      <c r="D7995" s="63"/>
      <c r="E7995" s="64"/>
      <c r="F7995" s="65"/>
      <c r="G7995" s="66"/>
      <c r="H7995" s="67"/>
      <c r="I7995" s="216"/>
      <c r="J7995" s="86"/>
      <c r="K7995" s="129"/>
      <c r="L7995" s="60"/>
    </row>
    <row r="7996" spans="1:12" ht="12.95" customHeight="1" x14ac:dyDescent="0.25">
      <c r="A7996" s="60"/>
      <c r="B7996" s="61"/>
      <c r="D7996" s="63"/>
      <c r="E7996" s="64"/>
      <c r="F7996" s="65"/>
      <c r="G7996" s="66"/>
      <c r="H7996" s="67"/>
      <c r="I7996" s="216"/>
      <c r="J7996" s="86"/>
      <c r="K7996" s="129"/>
      <c r="L7996" s="60"/>
    </row>
    <row r="7997" spans="1:12" ht="12.95" customHeight="1" x14ac:dyDescent="0.25">
      <c r="A7997" s="60"/>
      <c r="B7997" s="61"/>
      <c r="D7997" s="63"/>
      <c r="E7997" s="64"/>
      <c r="F7997" s="65"/>
      <c r="G7997" s="66"/>
      <c r="H7997" s="67"/>
      <c r="I7997" s="216"/>
      <c r="J7997" s="86"/>
      <c r="K7997" s="129"/>
      <c r="L7997" s="60"/>
    </row>
    <row r="7998" spans="1:12" ht="12.95" customHeight="1" x14ac:dyDescent="0.25">
      <c r="A7998" s="60"/>
      <c r="B7998" s="61"/>
      <c r="D7998" s="63"/>
      <c r="E7998" s="64"/>
      <c r="F7998" s="65"/>
      <c r="G7998" s="66"/>
      <c r="H7998" s="67"/>
      <c r="I7998" s="216"/>
      <c r="J7998" s="86"/>
      <c r="K7998" s="129"/>
      <c r="L7998" s="60"/>
    </row>
    <row r="7999" spans="1:12" ht="12.95" customHeight="1" x14ac:dyDescent="0.25">
      <c r="A7999" s="60"/>
      <c r="B7999" s="61"/>
      <c r="D7999" s="63"/>
      <c r="E7999" s="64"/>
      <c r="F7999" s="65"/>
      <c r="G7999" s="66"/>
      <c r="H7999" s="67"/>
      <c r="I7999" s="216"/>
      <c r="J7999" s="86"/>
      <c r="K7999" s="129"/>
      <c r="L7999" s="60"/>
    </row>
    <row r="8000" spans="1:12" ht="12.95" customHeight="1" x14ac:dyDescent="0.25">
      <c r="A8000" s="60"/>
      <c r="B8000" s="61"/>
      <c r="D8000" s="63"/>
      <c r="E8000" s="64"/>
      <c r="F8000" s="65"/>
      <c r="G8000" s="66"/>
      <c r="H8000" s="67"/>
      <c r="I8000" s="216"/>
      <c r="J8000" s="86"/>
      <c r="K8000" s="129"/>
      <c r="L8000" s="60"/>
    </row>
    <row r="8001" spans="1:12" ht="12.95" customHeight="1" x14ac:dyDescent="0.25">
      <c r="A8001" s="60"/>
      <c r="B8001" s="61"/>
      <c r="D8001" s="63"/>
      <c r="E8001" s="64"/>
      <c r="F8001" s="65"/>
      <c r="G8001" s="66"/>
      <c r="H8001" s="67"/>
      <c r="I8001" s="216"/>
      <c r="J8001" s="86"/>
      <c r="K8001" s="129"/>
      <c r="L8001" s="60"/>
    </row>
    <row r="8002" spans="1:12" ht="12.95" customHeight="1" x14ac:dyDescent="0.25">
      <c r="A8002" s="60"/>
      <c r="B8002" s="61"/>
      <c r="D8002" s="63"/>
      <c r="E8002" s="64"/>
      <c r="F8002" s="65"/>
      <c r="G8002" s="66"/>
      <c r="H8002" s="67"/>
      <c r="I8002" s="216"/>
      <c r="J8002" s="86"/>
      <c r="K8002" s="129"/>
      <c r="L8002" s="60"/>
    </row>
    <row r="8003" spans="1:12" ht="12.95" customHeight="1" x14ac:dyDescent="0.25">
      <c r="A8003" s="60"/>
      <c r="B8003" s="61"/>
      <c r="D8003" s="63"/>
      <c r="E8003" s="64"/>
      <c r="F8003" s="65"/>
      <c r="G8003" s="66"/>
      <c r="H8003" s="67"/>
      <c r="I8003" s="216"/>
      <c r="J8003" s="86"/>
      <c r="K8003" s="129"/>
      <c r="L8003" s="60"/>
    </row>
    <row r="8004" spans="1:12" ht="12.95" customHeight="1" x14ac:dyDescent="0.25">
      <c r="A8004" s="60"/>
      <c r="B8004" s="61"/>
      <c r="D8004" s="63"/>
      <c r="E8004" s="64"/>
      <c r="F8004" s="65"/>
      <c r="G8004" s="66"/>
      <c r="H8004" s="67"/>
      <c r="I8004" s="216"/>
      <c r="J8004" s="86"/>
      <c r="K8004" s="129"/>
      <c r="L8004" s="60"/>
    </row>
    <row r="8005" spans="1:12" ht="12.95" customHeight="1" x14ac:dyDescent="0.25">
      <c r="A8005" s="60"/>
      <c r="B8005" s="61"/>
      <c r="D8005" s="63"/>
      <c r="E8005" s="64"/>
      <c r="F8005" s="65"/>
      <c r="G8005" s="66"/>
      <c r="H8005" s="67"/>
      <c r="I8005" s="216"/>
      <c r="J8005" s="86"/>
      <c r="K8005" s="129"/>
      <c r="L8005" s="60"/>
    </row>
    <row r="8006" spans="1:12" ht="12.95" customHeight="1" x14ac:dyDescent="0.25">
      <c r="A8006" s="60"/>
      <c r="B8006" s="61"/>
      <c r="D8006" s="63"/>
      <c r="E8006" s="64"/>
      <c r="F8006" s="65"/>
      <c r="G8006" s="66"/>
      <c r="H8006" s="67"/>
      <c r="I8006" s="216"/>
      <c r="J8006" s="86"/>
      <c r="K8006" s="129"/>
      <c r="L8006" s="60"/>
    </row>
    <row r="8007" spans="1:12" ht="12.95" customHeight="1" x14ac:dyDescent="0.25">
      <c r="A8007" s="60"/>
      <c r="B8007" s="61"/>
      <c r="D8007" s="63"/>
      <c r="E8007" s="64"/>
      <c r="F8007" s="65"/>
      <c r="G8007" s="66"/>
      <c r="H8007" s="67"/>
      <c r="I8007" s="216"/>
      <c r="J8007" s="86"/>
      <c r="K8007" s="129"/>
      <c r="L8007" s="60"/>
    </row>
    <row r="8008" spans="1:12" ht="12.95" customHeight="1" x14ac:dyDescent="0.25">
      <c r="A8008" s="60"/>
      <c r="B8008" s="61"/>
      <c r="D8008" s="63"/>
      <c r="E8008" s="64"/>
      <c r="F8008" s="65"/>
      <c r="G8008" s="66"/>
      <c r="H8008" s="67"/>
      <c r="I8008" s="216"/>
      <c r="J8008" s="86"/>
      <c r="K8008" s="129"/>
      <c r="L8008" s="60"/>
    </row>
    <row r="8009" spans="1:12" ht="12.95" customHeight="1" x14ac:dyDescent="0.25">
      <c r="A8009" s="60"/>
      <c r="B8009" s="61"/>
      <c r="D8009" s="63"/>
      <c r="E8009" s="64"/>
      <c r="F8009" s="65"/>
      <c r="G8009" s="66"/>
      <c r="H8009" s="67"/>
      <c r="I8009" s="216"/>
      <c r="J8009" s="86"/>
      <c r="K8009" s="129"/>
      <c r="L8009" s="60"/>
    </row>
    <row r="8010" spans="1:12" ht="12.95" customHeight="1" x14ac:dyDescent="0.25">
      <c r="A8010" s="60"/>
      <c r="B8010" s="61"/>
      <c r="D8010" s="63"/>
      <c r="E8010" s="64"/>
      <c r="F8010" s="65"/>
      <c r="G8010" s="66"/>
      <c r="H8010" s="67"/>
      <c r="I8010" s="216"/>
      <c r="J8010" s="86"/>
      <c r="K8010" s="129"/>
      <c r="L8010" s="60"/>
    </row>
    <row r="8011" spans="1:12" ht="12.95" customHeight="1" x14ac:dyDescent="0.25">
      <c r="A8011" s="60"/>
      <c r="B8011" s="61"/>
      <c r="D8011" s="63"/>
      <c r="E8011" s="64"/>
      <c r="F8011" s="65"/>
      <c r="G8011" s="66"/>
      <c r="H8011" s="67"/>
      <c r="I8011" s="216"/>
      <c r="J8011" s="86"/>
      <c r="K8011" s="129"/>
      <c r="L8011" s="60"/>
    </row>
    <row r="8012" spans="1:12" ht="12.95" customHeight="1" x14ac:dyDescent="0.25">
      <c r="A8012" s="60"/>
      <c r="B8012" s="61"/>
      <c r="D8012" s="63"/>
      <c r="E8012" s="64"/>
      <c r="F8012" s="65"/>
      <c r="G8012" s="66"/>
      <c r="H8012" s="67"/>
      <c r="I8012" s="216"/>
      <c r="J8012" s="86"/>
      <c r="K8012" s="129"/>
      <c r="L8012" s="60"/>
    </row>
    <row r="8013" spans="1:12" ht="12.95" customHeight="1" x14ac:dyDescent="0.25">
      <c r="A8013" s="60"/>
      <c r="B8013" s="61"/>
      <c r="D8013" s="63"/>
      <c r="E8013" s="64"/>
      <c r="F8013" s="65"/>
      <c r="G8013" s="66"/>
      <c r="H8013" s="67"/>
      <c r="I8013" s="216"/>
      <c r="J8013" s="86"/>
      <c r="K8013" s="129"/>
      <c r="L8013" s="60"/>
    </row>
    <row r="8014" spans="1:12" ht="12.95" customHeight="1" x14ac:dyDescent="0.25">
      <c r="A8014" s="60"/>
      <c r="B8014" s="61"/>
      <c r="D8014" s="63"/>
      <c r="E8014" s="64"/>
      <c r="F8014" s="65"/>
      <c r="G8014" s="66"/>
      <c r="H8014" s="67"/>
      <c r="I8014" s="216"/>
      <c r="J8014" s="86"/>
      <c r="K8014" s="129"/>
      <c r="L8014" s="60"/>
    </row>
    <row r="8015" spans="1:12" ht="12.95" customHeight="1" x14ac:dyDescent="0.25">
      <c r="A8015" s="60"/>
      <c r="B8015" s="61"/>
      <c r="D8015" s="63"/>
      <c r="E8015" s="64"/>
      <c r="F8015" s="65"/>
      <c r="G8015" s="66"/>
      <c r="H8015" s="67"/>
      <c r="I8015" s="216"/>
      <c r="J8015" s="86"/>
      <c r="K8015" s="129"/>
      <c r="L8015" s="60"/>
    </row>
    <row r="8016" spans="1:12" ht="12.95" customHeight="1" x14ac:dyDescent="0.25">
      <c r="A8016" s="60"/>
      <c r="B8016" s="61"/>
      <c r="D8016" s="63"/>
      <c r="E8016" s="64"/>
      <c r="F8016" s="65"/>
      <c r="G8016" s="66"/>
      <c r="H8016" s="67"/>
      <c r="I8016" s="216"/>
      <c r="J8016" s="86"/>
      <c r="K8016" s="129"/>
      <c r="L8016" s="60"/>
    </row>
    <row r="8017" spans="1:12" ht="12.95" customHeight="1" x14ac:dyDescent="0.25">
      <c r="A8017" s="60"/>
      <c r="B8017" s="61"/>
      <c r="D8017" s="63"/>
      <c r="E8017" s="64"/>
      <c r="F8017" s="65"/>
      <c r="G8017" s="66"/>
      <c r="H8017" s="67"/>
      <c r="I8017" s="216"/>
      <c r="J8017" s="86"/>
      <c r="K8017" s="129"/>
      <c r="L8017" s="60"/>
    </row>
    <row r="8018" spans="1:12" ht="12.95" customHeight="1" x14ac:dyDescent="0.25">
      <c r="A8018" s="60"/>
      <c r="B8018" s="61"/>
      <c r="D8018" s="63"/>
      <c r="E8018" s="64"/>
      <c r="F8018" s="65"/>
      <c r="G8018" s="66"/>
      <c r="H8018" s="67"/>
      <c r="I8018" s="216"/>
      <c r="J8018" s="86"/>
      <c r="K8018" s="129"/>
      <c r="L8018" s="60"/>
    </row>
    <row r="8019" spans="1:12" ht="12.95" customHeight="1" x14ac:dyDescent="0.25">
      <c r="A8019" s="60"/>
      <c r="B8019" s="61"/>
      <c r="D8019" s="63"/>
      <c r="E8019" s="64"/>
      <c r="F8019" s="65"/>
      <c r="G8019" s="66"/>
      <c r="H8019" s="67"/>
      <c r="I8019" s="216"/>
      <c r="J8019" s="86"/>
      <c r="K8019" s="129"/>
      <c r="L8019" s="60"/>
    </row>
    <row r="8020" spans="1:12" ht="12.95" customHeight="1" x14ac:dyDescent="0.25">
      <c r="A8020" s="60"/>
      <c r="B8020" s="61"/>
      <c r="D8020" s="63"/>
      <c r="E8020" s="64"/>
      <c r="F8020" s="65"/>
      <c r="G8020" s="66"/>
      <c r="H8020" s="67"/>
      <c r="I8020" s="216"/>
      <c r="J8020" s="86"/>
      <c r="K8020" s="129"/>
      <c r="L8020" s="60"/>
    </row>
    <row r="8021" spans="1:12" ht="12.95" customHeight="1" x14ac:dyDescent="0.25">
      <c r="A8021" s="60"/>
      <c r="B8021" s="61"/>
      <c r="D8021" s="63"/>
      <c r="E8021" s="64"/>
      <c r="F8021" s="65"/>
      <c r="G8021" s="66"/>
      <c r="H8021" s="67"/>
      <c r="I8021" s="216"/>
      <c r="J8021" s="86"/>
      <c r="K8021" s="129"/>
      <c r="L8021" s="60"/>
    </row>
    <row r="8022" spans="1:12" ht="12.95" customHeight="1" x14ac:dyDescent="0.25">
      <c r="A8022" s="60"/>
      <c r="B8022" s="61"/>
      <c r="D8022" s="63"/>
      <c r="E8022" s="64"/>
      <c r="F8022" s="65"/>
      <c r="G8022" s="66"/>
      <c r="H8022" s="67"/>
      <c r="I8022" s="216"/>
      <c r="J8022" s="86"/>
      <c r="K8022" s="129"/>
      <c r="L8022" s="60"/>
    </row>
    <row r="8023" spans="1:12" ht="12.95" customHeight="1" x14ac:dyDescent="0.25">
      <c r="A8023" s="60"/>
      <c r="B8023" s="61"/>
      <c r="D8023" s="63"/>
      <c r="E8023" s="64"/>
      <c r="F8023" s="65"/>
      <c r="G8023" s="66"/>
      <c r="H8023" s="67"/>
      <c r="I8023" s="216"/>
      <c r="J8023" s="86"/>
      <c r="K8023" s="129"/>
      <c r="L8023" s="60"/>
    </row>
    <row r="8024" spans="1:12" ht="12.95" customHeight="1" x14ac:dyDescent="0.25">
      <c r="A8024" s="60"/>
      <c r="B8024" s="61"/>
      <c r="D8024" s="63"/>
      <c r="E8024" s="64"/>
      <c r="F8024" s="65"/>
      <c r="G8024" s="66"/>
      <c r="H8024" s="67"/>
      <c r="I8024" s="216"/>
      <c r="J8024" s="86"/>
      <c r="K8024" s="129"/>
      <c r="L8024" s="60"/>
    </row>
    <row r="8025" spans="1:12" ht="12.95" customHeight="1" x14ac:dyDescent="0.25">
      <c r="A8025" s="60"/>
      <c r="B8025" s="61"/>
      <c r="D8025" s="63"/>
      <c r="E8025" s="64"/>
      <c r="F8025" s="65"/>
      <c r="G8025" s="66"/>
      <c r="H8025" s="67"/>
      <c r="I8025" s="216"/>
      <c r="J8025" s="86"/>
      <c r="K8025" s="129"/>
      <c r="L8025" s="60"/>
    </row>
    <row r="8026" spans="1:12" ht="12.95" customHeight="1" x14ac:dyDescent="0.25">
      <c r="A8026" s="60"/>
      <c r="B8026" s="61"/>
      <c r="D8026" s="63"/>
      <c r="E8026" s="64"/>
      <c r="F8026" s="65"/>
      <c r="G8026" s="66"/>
      <c r="H8026" s="67"/>
      <c r="I8026" s="216"/>
      <c r="J8026" s="86"/>
      <c r="K8026" s="129"/>
      <c r="L8026" s="60"/>
    </row>
    <row r="8027" spans="1:12" ht="12.95" customHeight="1" x14ac:dyDescent="0.25">
      <c r="A8027" s="60"/>
      <c r="B8027" s="61"/>
      <c r="D8027" s="63"/>
      <c r="E8027" s="64"/>
      <c r="F8027" s="65"/>
      <c r="G8027" s="66"/>
      <c r="H8027" s="67"/>
      <c r="I8027" s="216"/>
      <c r="J8027" s="86"/>
      <c r="K8027" s="129"/>
      <c r="L8027" s="60"/>
    </row>
    <row r="8028" spans="1:12" ht="12.95" customHeight="1" x14ac:dyDescent="0.25">
      <c r="A8028" s="60"/>
      <c r="B8028" s="61"/>
      <c r="D8028" s="63"/>
      <c r="E8028" s="64"/>
      <c r="F8028" s="65"/>
      <c r="G8028" s="66"/>
      <c r="H8028" s="67"/>
      <c r="I8028" s="216"/>
      <c r="J8028" s="86"/>
      <c r="K8028" s="129"/>
      <c r="L8028" s="60"/>
    </row>
    <row r="8029" spans="1:12" ht="12.95" customHeight="1" x14ac:dyDescent="0.25">
      <c r="A8029" s="60"/>
      <c r="B8029" s="61"/>
      <c r="D8029" s="63"/>
      <c r="E8029" s="64"/>
      <c r="F8029" s="65"/>
      <c r="G8029" s="66"/>
      <c r="H8029" s="67"/>
      <c r="I8029" s="216"/>
      <c r="J8029" s="86"/>
      <c r="K8029" s="129"/>
      <c r="L8029" s="60"/>
    </row>
    <row r="8030" spans="1:12" ht="12.95" customHeight="1" x14ac:dyDescent="0.25">
      <c r="A8030" s="60"/>
      <c r="B8030" s="61"/>
      <c r="D8030" s="63"/>
      <c r="E8030" s="64"/>
      <c r="F8030" s="65"/>
      <c r="G8030" s="66"/>
      <c r="H8030" s="67"/>
      <c r="I8030" s="216"/>
      <c r="J8030" s="86"/>
      <c r="K8030" s="129"/>
      <c r="L8030" s="60"/>
    </row>
    <row r="8031" spans="1:12" ht="12.95" customHeight="1" x14ac:dyDescent="0.25">
      <c r="A8031" s="60"/>
      <c r="B8031" s="61"/>
      <c r="D8031" s="63"/>
      <c r="E8031" s="64"/>
      <c r="F8031" s="65"/>
      <c r="G8031" s="66"/>
      <c r="H8031" s="67"/>
      <c r="I8031" s="216"/>
      <c r="J8031" s="86"/>
      <c r="K8031" s="129"/>
      <c r="L8031" s="60"/>
    </row>
    <row r="8032" spans="1:12" ht="12.95" customHeight="1" x14ac:dyDescent="0.25">
      <c r="A8032" s="60"/>
      <c r="B8032" s="61"/>
      <c r="D8032" s="63"/>
      <c r="E8032" s="64"/>
      <c r="F8032" s="65"/>
      <c r="G8032" s="66"/>
      <c r="H8032" s="67"/>
      <c r="I8032" s="216"/>
      <c r="J8032" s="86"/>
      <c r="K8032" s="129"/>
      <c r="L8032" s="60"/>
    </row>
    <row r="8033" spans="1:12" ht="12.95" customHeight="1" x14ac:dyDescent="0.25">
      <c r="A8033" s="60"/>
      <c r="B8033" s="61"/>
      <c r="D8033" s="63"/>
      <c r="E8033" s="64"/>
      <c r="F8033" s="65"/>
      <c r="G8033" s="66"/>
      <c r="H8033" s="67"/>
      <c r="I8033" s="216"/>
      <c r="J8033" s="86"/>
      <c r="K8033" s="129"/>
      <c r="L8033" s="60"/>
    </row>
    <row r="8034" spans="1:12" ht="12.95" customHeight="1" x14ac:dyDescent="0.25">
      <c r="A8034" s="60"/>
      <c r="B8034" s="61"/>
      <c r="D8034" s="63"/>
      <c r="E8034" s="64"/>
      <c r="F8034" s="65"/>
      <c r="G8034" s="66"/>
      <c r="H8034" s="67"/>
      <c r="I8034" s="216"/>
      <c r="J8034" s="86"/>
      <c r="K8034" s="129"/>
      <c r="L8034" s="60"/>
    </row>
    <row r="8035" spans="1:12" ht="12.95" customHeight="1" x14ac:dyDescent="0.25">
      <c r="A8035" s="60"/>
      <c r="B8035" s="61"/>
      <c r="D8035" s="63"/>
      <c r="E8035" s="64"/>
      <c r="F8035" s="65"/>
      <c r="G8035" s="66"/>
      <c r="H8035" s="67"/>
      <c r="I8035" s="216"/>
      <c r="J8035" s="86"/>
      <c r="K8035" s="129"/>
      <c r="L8035" s="60"/>
    </row>
    <row r="8036" spans="1:12" ht="12.95" customHeight="1" x14ac:dyDescent="0.25">
      <c r="A8036" s="60"/>
      <c r="B8036" s="61"/>
      <c r="D8036" s="63"/>
      <c r="E8036" s="64"/>
      <c r="F8036" s="65"/>
      <c r="G8036" s="66"/>
      <c r="H8036" s="67"/>
      <c r="I8036" s="216"/>
      <c r="J8036" s="86"/>
      <c r="K8036" s="129"/>
      <c r="L8036" s="60"/>
    </row>
    <row r="8037" spans="1:12" ht="12.95" customHeight="1" x14ac:dyDescent="0.25">
      <c r="A8037" s="60"/>
      <c r="B8037" s="61"/>
      <c r="D8037" s="63"/>
      <c r="E8037" s="64"/>
      <c r="F8037" s="65"/>
      <c r="G8037" s="66"/>
      <c r="H8037" s="67"/>
      <c r="I8037" s="216"/>
      <c r="J8037" s="86"/>
      <c r="K8037" s="129"/>
      <c r="L8037" s="60"/>
    </row>
    <row r="8038" spans="1:12" ht="12.95" customHeight="1" x14ac:dyDescent="0.25">
      <c r="A8038" s="60"/>
      <c r="B8038" s="61"/>
      <c r="D8038" s="63"/>
      <c r="E8038" s="64"/>
      <c r="F8038" s="65"/>
      <c r="G8038" s="66"/>
      <c r="H8038" s="67"/>
      <c r="I8038" s="216"/>
      <c r="J8038" s="86"/>
      <c r="K8038" s="129"/>
      <c r="L8038" s="60"/>
    </row>
    <row r="8039" spans="1:12" ht="12.95" customHeight="1" x14ac:dyDescent="0.25">
      <c r="A8039" s="60"/>
      <c r="B8039" s="61"/>
      <c r="D8039" s="63"/>
      <c r="E8039" s="64"/>
      <c r="F8039" s="65"/>
      <c r="G8039" s="66"/>
      <c r="H8039" s="67"/>
      <c r="I8039" s="216"/>
      <c r="J8039" s="86"/>
      <c r="K8039" s="129"/>
      <c r="L8039" s="60"/>
    </row>
    <row r="8040" spans="1:12" ht="12.95" customHeight="1" x14ac:dyDescent="0.25">
      <c r="A8040" s="60"/>
      <c r="B8040" s="61"/>
      <c r="D8040" s="63"/>
      <c r="E8040" s="64"/>
      <c r="F8040" s="65"/>
      <c r="G8040" s="66"/>
      <c r="H8040" s="67"/>
      <c r="I8040" s="216"/>
      <c r="J8040" s="86"/>
      <c r="K8040" s="129"/>
      <c r="L8040" s="60"/>
    </row>
    <row r="8041" spans="1:12" ht="12.95" customHeight="1" x14ac:dyDescent="0.25">
      <c r="A8041" s="60"/>
      <c r="B8041" s="61"/>
      <c r="D8041" s="63"/>
      <c r="E8041" s="64"/>
      <c r="F8041" s="65"/>
      <c r="G8041" s="66"/>
      <c r="H8041" s="67"/>
      <c r="I8041" s="216"/>
      <c r="J8041" s="86"/>
      <c r="K8041" s="129"/>
      <c r="L8041" s="60"/>
    </row>
    <row r="8042" spans="1:12" ht="12.95" customHeight="1" x14ac:dyDescent="0.25">
      <c r="A8042" s="60"/>
      <c r="B8042" s="61"/>
      <c r="D8042" s="63"/>
      <c r="E8042" s="64"/>
      <c r="F8042" s="65"/>
      <c r="G8042" s="66"/>
      <c r="H8042" s="67"/>
      <c r="I8042" s="216"/>
      <c r="J8042" s="86"/>
      <c r="K8042" s="129"/>
      <c r="L8042" s="60"/>
    </row>
    <row r="8043" spans="1:12" ht="12.95" customHeight="1" x14ac:dyDescent="0.25">
      <c r="A8043" s="60"/>
      <c r="B8043" s="61"/>
      <c r="D8043" s="63"/>
      <c r="E8043" s="64"/>
      <c r="F8043" s="65"/>
      <c r="G8043" s="66"/>
      <c r="H8043" s="67"/>
      <c r="I8043" s="216"/>
      <c r="J8043" s="86"/>
      <c r="K8043" s="129"/>
      <c r="L8043" s="60"/>
    </row>
    <row r="8044" spans="1:12" ht="12.95" customHeight="1" x14ac:dyDescent="0.25">
      <c r="A8044" s="60"/>
      <c r="B8044" s="61"/>
      <c r="D8044" s="63"/>
      <c r="E8044" s="64"/>
      <c r="F8044" s="65"/>
      <c r="G8044" s="66"/>
      <c r="H8044" s="67"/>
      <c r="I8044" s="216"/>
      <c r="J8044" s="86"/>
      <c r="K8044" s="129"/>
      <c r="L8044" s="60"/>
    </row>
    <row r="8045" spans="1:12" ht="12.95" customHeight="1" x14ac:dyDescent="0.25">
      <c r="A8045" s="60"/>
      <c r="B8045" s="61"/>
      <c r="D8045" s="63"/>
      <c r="E8045" s="64"/>
      <c r="F8045" s="65"/>
      <c r="G8045" s="66"/>
      <c r="H8045" s="67"/>
      <c r="I8045" s="216"/>
      <c r="J8045" s="86"/>
      <c r="K8045" s="129"/>
      <c r="L8045" s="60"/>
    </row>
    <row r="8046" spans="1:12" ht="12.95" customHeight="1" x14ac:dyDescent="0.25">
      <c r="A8046" s="60"/>
      <c r="B8046" s="61"/>
      <c r="D8046" s="63"/>
      <c r="E8046" s="64"/>
      <c r="F8046" s="65"/>
      <c r="G8046" s="66"/>
      <c r="H8046" s="67"/>
      <c r="I8046" s="216"/>
      <c r="J8046" s="86"/>
      <c r="K8046" s="129"/>
      <c r="L8046" s="60"/>
    </row>
    <row r="8047" spans="1:12" ht="12.95" customHeight="1" x14ac:dyDescent="0.25">
      <c r="A8047" s="60"/>
      <c r="B8047" s="61"/>
      <c r="D8047" s="63"/>
      <c r="E8047" s="64"/>
      <c r="F8047" s="65"/>
      <c r="G8047" s="66"/>
      <c r="H8047" s="67"/>
      <c r="I8047" s="216"/>
      <c r="J8047" s="86"/>
      <c r="K8047" s="129"/>
      <c r="L8047" s="60"/>
    </row>
    <row r="8048" spans="1:12" ht="12.95" customHeight="1" x14ac:dyDescent="0.25">
      <c r="A8048" s="60"/>
      <c r="B8048" s="61"/>
      <c r="D8048" s="63"/>
      <c r="E8048" s="64"/>
      <c r="F8048" s="65"/>
      <c r="G8048" s="66"/>
      <c r="H8048" s="67"/>
      <c r="I8048" s="216"/>
      <c r="J8048" s="86"/>
      <c r="K8048" s="129"/>
      <c r="L8048" s="60"/>
    </row>
    <row r="8049" spans="1:12" ht="12.95" customHeight="1" x14ac:dyDescent="0.25">
      <c r="A8049" s="60"/>
      <c r="B8049" s="61"/>
      <c r="D8049" s="63"/>
      <c r="E8049" s="64"/>
      <c r="F8049" s="65"/>
      <c r="G8049" s="66"/>
      <c r="H8049" s="67"/>
      <c r="I8049" s="216"/>
      <c r="J8049" s="86"/>
      <c r="K8049" s="129"/>
      <c r="L8049" s="60"/>
    </row>
    <row r="8050" spans="1:12" ht="12.95" customHeight="1" x14ac:dyDescent="0.25">
      <c r="A8050" s="60"/>
      <c r="B8050" s="61"/>
      <c r="D8050" s="63"/>
      <c r="E8050" s="64"/>
      <c r="F8050" s="65"/>
      <c r="G8050" s="66"/>
      <c r="H8050" s="67"/>
      <c r="I8050" s="216"/>
      <c r="J8050" s="86"/>
      <c r="K8050" s="129"/>
      <c r="L8050" s="60"/>
    </row>
    <row r="8051" spans="1:12" ht="12.95" customHeight="1" x14ac:dyDescent="0.25">
      <c r="A8051" s="60"/>
      <c r="B8051" s="61"/>
      <c r="D8051" s="63"/>
      <c r="E8051" s="64"/>
      <c r="F8051" s="65"/>
      <c r="G8051" s="66"/>
      <c r="H8051" s="67"/>
      <c r="I8051" s="216"/>
      <c r="J8051" s="86"/>
      <c r="K8051" s="129"/>
      <c r="L8051" s="60"/>
    </row>
    <row r="8052" spans="1:12" ht="12.95" customHeight="1" x14ac:dyDescent="0.25">
      <c r="A8052" s="60"/>
      <c r="B8052" s="61"/>
      <c r="D8052" s="63"/>
      <c r="E8052" s="64"/>
      <c r="F8052" s="65"/>
      <c r="G8052" s="66"/>
      <c r="H8052" s="67"/>
      <c r="I8052" s="216"/>
      <c r="J8052" s="86"/>
      <c r="K8052" s="129"/>
      <c r="L8052" s="60"/>
    </row>
    <row r="8053" spans="1:12" ht="12.95" customHeight="1" x14ac:dyDescent="0.25">
      <c r="A8053" s="60"/>
      <c r="B8053" s="61"/>
      <c r="D8053" s="63"/>
      <c r="E8053" s="64"/>
      <c r="F8053" s="65"/>
      <c r="G8053" s="66"/>
      <c r="H8053" s="67"/>
      <c r="I8053" s="216"/>
      <c r="J8053" s="86"/>
      <c r="K8053" s="129"/>
      <c r="L8053" s="60"/>
    </row>
    <row r="8054" spans="1:12" ht="12.95" customHeight="1" x14ac:dyDescent="0.25">
      <c r="A8054" s="60"/>
      <c r="B8054" s="61"/>
      <c r="D8054" s="63"/>
      <c r="E8054" s="64"/>
      <c r="F8054" s="65"/>
      <c r="G8054" s="66"/>
      <c r="H8054" s="67"/>
      <c r="I8054" s="216"/>
      <c r="J8054" s="86"/>
      <c r="K8054" s="129"/>
      <c r="L8054" s="60"/>
    </row>
    <row r="8055" spans="1:12" ht="12.95" customHeight="1" x14ac:dyDescent="0.25">
      <c r="A8055" s="60"/>
      <c r="B8055" s="61"/>
      <c r="D8055" s="63"/>
      <c r="E8055" s="64"/>
      <c r="F8055" s="65"/>
      <c r="G8055" s="66"/>
      <c r="H8055" s="67"/>
      <c r="I8055" s="216"/>
      <c r="J8055" s="86"/>
      <c r="K8055" s="129"/>
      <c r="L8055" s="60"/>
    </row>
    <row r="8056" spans="1:12" ht="12.95" customHeight="1" x14ac:dyDescent="0.25">
      <c r="A8056" s="60"/>
      <c r="B8056" s="61"/>
      <c r="D8056" s="63"/>
      <c r="E8056" s="64"/>
      <c r="F8056" s="65"/>
      <c r="G8056" s="66"/>
      <c r="H8056" s="67"/>
      <c r="I8056" s="216"/>
      <c r="J8056" s="86"/>
      <c r="K8056" s="129"/>
      <c r="L8056" s="60"/>
    </row>
    <row r="8057" spans="1:12" ht="12.95" customHeight="1" x14ac:dyDescent="0.25">
      <c r="A8057" s="60"/>
      <c r="B8057" s="61"/>
      <c r="D8057" s="63"/>
      <c r="E8057" s="64"/>
      <c r="F8057" s="65"/>
      <c r="G8057" s="66"/>
      <c r="H8057" s="67"/>
      <c r="I8057" s="216"/>
      <c r="J8057" s="86"/>
      <c r="K8057" s="129"/>
      <c r="L8057" s="60"/>
    </row>
    <row r="8058" spans="1:12" ht="12.95" customHeight="1" x14ac:dyDescent="0.25">
      <c r="A8058" s="60"/>
      <c r="B8058" s="61"/>
      <c r="D8058" s="63"/>
      <c r="E8058" s="64"/>
      <c r="F8058" s="65"/>
      <c r="G8058" s="66"/>
      <c r="H8058" s="67"/>
      <c r="I8058" s="216"/>
      <c r="J8058" s="86"/>
      <c r="K8058" s="129"/>
      <c r="L8058" s="60"/>
    </row>
    <row r="8059" spans="1:12" ht="12.95" customHeight="1" x14ac:dyDescent="0.25">
      <c r="A8059" s="60"/>
      <c r="B8059" s="61"/>
      <c r="D8059" s="63"/>
      <c r="E8059" s="64"/>
      <c r="F8059" s="65"/>
      <c r="G8059" s="66"/>
      <c r="H8059" s="67"/>
      <c r="I8059" s="216"/>
      <c r="J8059" s="86"/>
      <c r="K8059" s="129"/>
      <c r="L8059" s="60"/>
    </row>
    <row r="8060" spans="1:12" ht="12.95" customHeight="1" x14ac:dyDescent="0.25">
      <c r="A8060" s="60"/>
      <c r="B8060" s="61"/>
      <c r="D8060" s="63"/>
      <c r="E8060" s="64"/>
      <c r="F8060" s="65"/>
      <c r="G8060" s="66"/>
      <c r="H8060" s="67"/>
      <c r="I8060" s="216"/>
      <c r="J8060" s="86"/>
      <c r="K8060" s="129"/>
      <c r="L8060" s="60"/>
    </row>
    <row r="8061" spans="1:12" ht="12.95" customHeight="1" x14ac:dyDescent="0.25">
      <c r="A8061" s="60"/>
      <c r="B8061" s="61"/>
      <c r="D8061" s="63"/>
      <c r="E8061" s="64"/>
      <c r="F8061" s="65"/>
      <c r="G8061" s="66"/>
      <c r="H8061" s="67"/>
      <c r="I8061" s="216"/>
      <c r="J8061" s="86"/>
      <c r="K8061" s="129"/>
      <c r="L8061" s="60"/>
    </row>
    <row r="8062" spans="1:12" ht="12.95" customHeight="1" x14ac:dyDescent="0.25">
      <c r="A8062" s="60"/>
      <c r="B8062" s="61"/>
      <c r="D8062" s="63"/>
      <c r="E8062" s="64"/>
      <c r="F8062" s="65"/>
      <c r="G8062" s="66"/>
      <c r="H8062" s="67"/>
      <c r="I8062" s="216"/>
      <c r="J8062" s="86"/>
      <c r="K8062" s="129"/>
      <c r="L8062" s="60"/>
    </row>
    <row r="8063" spans="1:12" ht="12.95" customHeight="1" x14ac:dyDescent="0.25">
      <c r="A8063" s="60"/>
      <c r="B8063" s="61"/>
      <c r="D8063" s="63"/>
      <c r="E8063" s="64"/>
      <c r="F8063" s="65"/>
      <c r="G8063" s="66"/>
      <c r="H8063" s="67"/>
      <c r="I8063" s="216"/>
      <c r="J8063" s="86"/>
      <c r="K8063" s="129"/>
      <c r="L8063" s="60"/>
    </row>
    <row r="8064" spans="1:12" ht="12.95" customHeight="1" x14ac:dyDescent="0.25">
      <c r="A8064" s="60"/>
      <c r="B8064" s="61"/>
      <c r="D8064" s="63"/>
      <c r="E8064" s="64"/>
      <c r="F8064" s="65"/>
      <c r="G8064" s="66"/>
      <c r="H8064" s="67"/>
      <c r="I8064" s="216"/>
      <c r="J8064" s="86"/>
      <c r="K8064" s="129"/>
      <c r="L8064" s="60"/>
    </row>
    <row r="8065" spans="1:12" ht="12.95" customHeight="1" x14ac:dyDescent="0.25">
      <c r="A8065" s="60"/>
      <c r="B8065" s="61"/>
      <c r="D8065" s="63"/>
      <c r="E8065" s="64"/>
      <c r="F8065" s="65"/>
      <c r="G8065" s="66"/>
      <c r="H8065" s="67"/>
      <c r="I8065" s="216"/>
      <c r="J8065" s="86"/>
      <c r="K8065" s="129"/>
      <c r="L8065" s="60"/>
    </row>
    <row r="8066" spans="1:12" ht="12.95" customHeight="1" x14ac:dyDescent="0.25">
      <c r="A8066" s="60"/>
      <c r="B8066" s="61"/>
      <c r="D8066" s="63"/>
      <c r="E8066" s="64"/>
      <c r="F8066" s="65"/>
      <c r="G8066" s="66"/>
      <c r="H8066" s="67"/>
      <c r="I8066" s="216"/>
      <c r="J8066" s="86"/>
      <c r="K8066" s="129"/>
      <c r="L8066" s="60"/>
    </row>
    <row r="8067" spans="1:12" ht="12.95" customHeight="1" x14ac:dyDescent="0.25">
      <c r="A8067" s="60"/>
      <c r="B8067" s="61"/>
      <c r="D8067" s="63"/>
      <c r="E8067" s="64"/>
      <c r="F8067" s="65"/>
      <c r="G8067" s="66"/>
      <c r="H8067" s="67"/>
      <c r="I8067" s="216"/>
      <c r="J8067" s="86"/>
      <c r="K8067" s="129"/>
      <c r="L8067" s="60"/>
    </row>
    <row r="8068" spans="1:12" ht="12.95" customHeight="1" x14ac:dyDescent="0.25">
      <c r="A8068" s="60"/>
      <c r="B8068" s="61"/>
      <c r="D8068" s="63"/>
      <c r="E8068" s="64"/>
      <c r="F8068" s="65"/>
      <c r="G8068" s="66"/>
      <c r="H8068" s="67"/>
      <c r="I8068" s="216"/>
      <c r="J8068" s="86"/>
      <c r="K8068" s="129"/>
      <c r="L8068" s="60"/>
    </row>
    <row r="8069" spans="1:12" ht="12.95" customHeight="1" x14ac:dyDescent="0.25">
      <c r="A8069" s="60"/>
      <c r="B8069" s="61"/>
      <c r="D8069" s="63"/>
      <c r="E8069" s="64"/>
      <c r="F8069" s="65"/>
      <c r="G8069" s="66"/>
      <c r="H8069" s="67"/>
      <c r="I8069" s="216"/>
      <c r="J8069" s="86"/>
      <c r="K8069" s="129"/>
      <c r="L8069" s="60"/>
    </row>
    <row r="8070" spans="1:12" ht="12.95" customHeight="1" x14ac:dyDescent="0.25">
      <c r="A8070" s="60"/>
      <c r="B8070" s="61"/>
      <c r="D8070" s="63"/>
      <c r="E8070" s="64"/>
      <c r="F8070" s="65"/>
      <c r="G8070" s="66"/>
      <c r="H8070" s="67"/>
      <c r="I8070" s="216"/>
      <c r="J8070" s="86"/>
      <c r="K8070" s="129"/>
      <c r="L8070" s="60"/>
    </row>
    <row r="8071" spans="1:12" ht="12.95" customHeight="1" x14ac:dyDescent="0.25">
      <c r="A8071" s="60"/>
      <c r="B8071" s="61"/>
      <c r="D8071" s="63"/>
      <c r="E8071" s="64"/>
      <c r="F8071" s="65"/>
      <c r="G8071" s="66"/>
      <c r="H8071" s="67"/>
      <c r="I8071" s="216"/>
      <c r="J8071" s="86"/>
      <c r="K8071" s="129"/>
      <c r="L8071" s="60"/>
    </row>
    <row r="8072" spans="1:12" ht="12.95" customHeight="1" x14ac:dyDescent="0.25">
      <c r="A8072" s="60"/>
      <c r="B8072" s="61"/>
      <c r="D8072" s="63"/>
      <c r="E8072" s="64"/>
      <c r="F8072" s="65"/>
      <c r="G8072" s="66"/>
      <c r="H8072" s="67"/>
      <c r="I8072" s="216"/>
      <c r="J8072" s="86"/>
      <c r="K8072" s="129"/>
      <c r="L8072" s="60"/>
    </row>
    <row r="8073" spans="1:12" ht="12.95" customHeight="1" x14ac:dyDescent="0.25">
      <c r="A8073" s="60"/>
      <c r="B8073" s="61"/>
      <c r="D8073" s="63"/>
      <c r="E8073" s="64"/>
      <c r="F8073" s="65"/>
      <c r="G8073" s="66"/>
      <c r="H8073" s="67"/>
      <c r="I8073" s="216"/>
      <c r="J8073" s="86"/>
      <c r="K8073" s="129"/>
      <c r="L8073" s="60"/>
    </row>
    <row r="8074" spans="1:12" ht="12.95" customHeight="1" x14ac:dyDescent="0.25">
      <c r="A8074" s="60"/>
      <c r="B8074" s="61"/>
      <c r="D8074" s="63"/>
      <c r="E8074" s="64"/>
      <c r="F8074" s="65"/>
      <c r="G8074" s="66"/>
      <c r="H8074" s="67"/>
      <c r="I8074" s="216"/>
      <c r="J8074" s="86"/>
      <c r="K8074" s="129"/>
      <c r="L8074" s="60"/>
    </row>
    <row r="8075" spans="1:12" ht="12.95" customHeight="1" x14ac:dyDescent="0.25">
      <c r="A8075" s="60"/>
      <c r="B8075" s="61"/>
      <c r="D8075" s="63"/>
      <c r="E8075" s="64"/>
      <c r="F8075" s="65"/>
      <c r="G8075" s="66"/>
      <c r="H8075" s="67"/>
      <c r="I8075" s="216"/>
      <c r="J8075" s="86"/>
      <c r="K8075" s="129"/>
      <c r="L8075" s="60"/>
    </row>
    <row r="8076" spans="1:12" ht="12.95" customHeight="1" x14ac:dyDescent="0.25">
      <c r="A8076" s="60"/>
      <c r="B8076" s="61"/>
      <c r="D8076" s="63"/>
      <c r="E8076" s="64"/>
      <c r="F8076" s="65"/>
      <c r="G8076" s="66"/>
      <c r="H8076" s="67"/>
      <c r="I8076" s="216"/>
      <c r="J8076" s="86"/>
      <c r="K8076" s="129"/>
      <c r="L8076" s="60"/>
    </row>
    <row r="8077" spans="1:12" ht="12.95" customHeight="1" x14ac:dyDescent="0.25">
      <c r="A8077" s="60"/>
      <c r="B8077" s="61"/>
      <c r="D8077" s="63"/>
      <c r="E8077" s="64"/>
      <c r="F8077" s="65"/>
      <c r="G8077" s="66"/>
      <c r="H8077" s="67"/>
      <c r="I8077" s="216"/>
      <c r="J8077" s="86"/>
      <c r="K8077" s="129"/>
      <c r="L8077" s="60"/>
    </row>
    <row r="8078" spans="1:12" ht="12.95" customHeight="1" x14ac:dyDescent="0.25">
      <c r="A8078" s="60"/>
      <c r="B8078" s="61"/>
      <c r="D8078" s="63"/>
      <c r="E8078" s="64"/>
      <c r="F8078" s="65"/>
      <c r="G8078" s="66"/>
      <c r="H8078" s="67"/>
      <c r="I8078" s="216"/>
      <c r="J8078" s="86"/>
      <c r="K8078" s="129"/>
      <c r="L8078" s="60"/>
    </row>
    <row r="8079" spans="1:12" ht="12.95" customHeight="1" x14ac:dyDescent="0.25">
      <c r="A8079" s="60"/>
      <c r="B8079" s="61"/>
      <c r="D8079" s="63"/>
      <c r="E8079" s="64"/>
      <c r="F8079" s="65"/>
      <c r="G8079" s="66"/>
      <c r="H8079" s="67"/>
      <c r="I8079" s="216"/>
      <c r="J8079" s="86"/>
      <c r="K8079" s="129"/>
      <c r="L8079" s="60"/>
    </row>
    <row r="8080" spans="1:12" ht="12.95" customHeight="1" x14ac:dyDescent="0.25">
      <c r="A8080" s="60"/>
      <c r="B8080" s="61"/>
      <c r="D8080" s="63"/>
      <c r="E8080" s="64"/>
      <c r="F8080" s="65"/>
      <c r="G8080" s="66"/>
      <c r="H8080" s="67"/>
      <c r="I8080" s="216"/>
      <c r="J8080" s="86"/>
      <c r="K8080" s="129"/>
      <c r="L8080" s="60"/>
    </row>
    <row r="8081" spans="1:12" ht="12.95" customHeight="1" x14ac:dyDescent="0.25">
      <c r="A8081" s="60"/>
      <c r="B8081" s="61"/>
      <c r="D8081" s="63"/>
      <c r="E8081" s="64"/>
      <c r="F8081" s="65"/>
      <c r="G8081" s="66"/>
      <c r="H8081" s="67"/>
      <c r="I8081" s="216"/>
      <c r="J8081" s="86"/>
      <c r="K8081" s="129"/>
      <c r="L8081" s="60"/>
    </row>
    <row r="8082" spans="1:12" ht="12.95" customHeight="1" x14ac:dyDescent="0.25">
      <c r="A8082" s="60"/>
      <c r="B8082" s="61"/>
      <c r="D8082" s="63"/>
      <c r="E8082" s="64"/>
      <c r="F8082" s="65"/>
      <c r="G8082" s="66"/>
      <c r="H8082" s="67"/>
      <c r="I8082" s="216"/>
      <c r="J8082" s="86"/>
      <c r="K8082" s="129"/>
      <c r="L8082" s="60"/>
    </row>
    <row r="8083" spans="1:12" ht="12.95" customHeight="1" x14ac:dyDescent="0.25">
      <c r="A8083" s="60"/>
      <c r="B8083" s="61"/>
      <c r="D8083" s="63"/>
      <c r="E8083" s="64"/>
      <c r="F8083" s="65"/>
      <c r="G8083" s="66"/>
      <c r="H8083" s="67"/>
      <c r="I8083" s="216"/>
      <c r="J8083" s="86"/>
      <c r="K8083" s="129"/>
      <c r="L8083" s="60"/>
    </row>
    <row r="8084" spans="1:12" ht="12.95" customHeight="1" x14ac:dyDescent="0.25">
      <c r="A8084" s="60"/>
      <c r="B8084" s="61"/>
      <c r="D8084" s="63"/>
      <c r="E8084" s="64"/>
      <c r="F8084" s="65"/>
      <c r="G8084" s="66"/>
      <c r="H8084" s="67"/>
      <c r="I8084" s="216"/>
      <c r="J8084" s="86"/>
      <c r="K8084" s="129"/>
      <c r="L8084" s="60"/>
    </row>
    <row r="8085" spans="1:12" ht="12.95" customHeight="1" x14ac:dyDescent="0.25">
      <c r="A8085" s="60"/>
      <c r="B8085" s="61"/>
      <c r="D8085" s="63"/>
      <c r="E8085" s="64"/>
      <c r="F8085" s="65"/>
      <c r="G8085" s="66"/>
      <c r="H8085" s="67"/>
      <c r="I8085" s="216"/>
      <c r="J8085" s="86"/>
      <c r="K8085" s="129"/>
      <c r="L8085" s="60"/>
    </row>
    <row r="8086" spans="1:12" ht="12.95" customHeight="1" x14ac:dyDescent="0.25">
      <c r="A8086" s="60"/>
      <c r="B8086" s="61"/>
      <c r="D8086" s="63"/>
      <c r="E8086" s="64"/>
      <c r="F8086" s="65"/>
      <c r="G8086" s="66"/>
      <c r="H8086" s="67"/>
      <c r="I8086" s="216"/>
      <c r="J8086" s="86"/>
      <c r="K8086" s="129"/>
      <c r="L8086" s="60"/>
    </row>
    <row r="8087" spans="1:12" ht="12.95" customHeight="1" x14ac:dyDescent="0.25">
      <c r="A8087" s="60"/>
      <c r="B8087" s="61"/>
      <c r="D8087" s="63"/>
      <c r="E8087" s="64"/>
      <c r="F8087" s="65"/>
      <c r="G8087" s="66"/>
      <c r="H8087" s="67"/>
      <c r="I8087" s="216"/>
      <c r="J8087" s="86"/>
      <c r="K8087" s="129"/>
      <c r="L8087" s="60"/>
    </row>
    <row r="8088" spans="1:12" ht="12.95" customHeight="1" x14ac:dyDescent="0.25">
      <c r="A8088" s="60"/>
      <c r="B8088" s="61"/>
      <c r="D8088" s="63"/>
      <c r="E8088" s="64"/>
      <c r="F8088" s="65"/>
      <c r="G8088" s="66"/>
      <c r="H8088" s="67"/>
      <c r="I8088" s="216"/>
      <c r="J8088" s="86"/>
      <c r="K8088" s="129"/>
      <c r="L8088" s="60"/>
    </row>
    <row r="8089" spans="1:12" ht="12.95" customHeight="1" x14ac:dyDescent="0.25">
      <c r="A8089" s="60"/>
      <c r="B8089" s="61"/>
      <c r="D8089" s="63"/>
      <c r="E8089" s="64"/>
      <c r="F8089" s="65"/>
      <c r="G8089" s="66"/>
      <c r="H8089" s="67"/>
      <c r="I8089" s="216"/>
      <c r="J8089" s="86"/>
      <c r="K8089" s="129"/>
      <c r="L8089" s="60"/>
    </row>
    <row r="8090" spans="1:12" ht="12.95" customHeight="1" x14ac:dyDescent="0.25">
      <c r="A8090" s="60"/>
      <c r="B8090" s="61"/>
      <c r="D8090" s="63"/>
      <c r="E8090" s="64"/>
      <c r="F8090" s="65"/>
      <c r="G8090" s="66"/>
      <c r="H8090" s="67"/>
      <c r="I8090" s="216"/>
      <c r="J8090" s="86"/>
      <c r="K8090" s="129"/>
      <c r="L8090" s="60"/>
    </row>
    <row r="8091" spans="1:12" ht="12.95" customHeight="1" x14ac:dyDescent="0.25">
      <c r="A8091" s="60"/>
      <c r="B8091" s="61"/>
      <c r="D8091" s="63"/>
      <c r="E8091" s="64"/>
      <c r="F8091" s="65"/>
      <c r="G8091" s="66"/>
      <c r="H8091" s="67"/>
      <c r="I8091" s="216"/>
      <c r="J8091" s="86"/>
      <c r="K8091" s="129"/>
      <c r="L8091" s="60"/>
    </row>
    <row r="8092" spans="1:12" ht="12.95" customHeight="1" x14ac:dyDescent="0.25">
      <c r="A8092" s="60"/>
      <c r="B8092" s="61"/>
      <c r="D8092" s="63"/>
      <c r="E8092" s="64"/>
      <c r="F8092" s="65"/>
      <c r="G8092" s="66"/>
      <c r="H8092" s="67"/>
      <c r="I8092" s="216"/>
      <c r="J8092" s="86"/>
      <c r="K8092" s="129"/>
      <c r="L8092" s="60"/>
    </row>
    <row r="8093" spans="1:12" ht="12.95" customHeight="1" x14ac:dyDescent="0.25">
      <c r="A8093" s="60"/>
      <c r="B8093" s="61"/>
      <c r="D8093" s="63"/>
      <c r="E8093" s="64"/>
      <c r="F8093" s="65"/>
      <c r="G8093" s="66"/>
      <c r="H8093" s="67"/>
      <c r="I8093" s="216"/>
      <c r="J8093" s="86"/>
      <c r="K8093" s="129"/>
      <c r="L8093" s="60"/>
    </row>
    <row r="8094" spans="1:12" ht="12.95" customHeight="1" x14ac:dyDescent="0.25">
      <c r="A8094" s="60"/>
      <c r="B8094" s="61"/>
      <c r="D8094" s="63"/>
      <c r="E8094" s="64"/>
      <c r="F8094" s="65"/>
      <c r="G8094" s="66"/>
      <c r="H8094" s="67"/>
      <c r="I8094" s="216"/>
      <c r="J8094" s="86"/>
      <c r="K8094" s="129"/>
      <c r="L8094" s="60"/>
    </row>
    <row r="8095" spans="1:12" ht="12.95" customHeight="1" x14ac:dyDescent="0.25">
      <c r="A8095" s="60"/>
      <c r="B8095" s="61"/>
      <c r="D8095" s="63"/>
      <c r="E8095" s="64"/>
      <c r="F8095" s="65"/>
      <c r="G8095" s="66"/>
      <c r="H8095" s="67"/>
      <c r="I8095" s="216"/>
      <c r="J8095" s="86"/>
      <c r="K8095" s="129"/>
      <c r="L8095" s="60"/>
    </row>
    <row r="8096" spans="1:12" ht="12.95" customHeight="1" x14ac:dyDescent="0.25">
      <c r="A8096" s="60"/>
      <c r="B8096" s="61"/>
      <c r="D8096" s="63"/>
      <c r="E8096" s="64"/>
      <c r="F8096" s="65"/>
      <c r="G8096" s="66"/>
      <c r="H8096" s="67"/>
      <c r="I8096" s="216"/>
      <c r="J8096" s="86"/>
      <c r="K8096" s="129"/>
      <c r="L8096" s="60"/>
    </row>
    <row r="8097" spans="1:12" ht="12.95" customHeight="1" x14ac:dyDescent="0.25">
      <c r="A8097" s="60"/>
      <c r="B8097" s="61"/>
      <c r="D8097" s="63"/>
      <c r="E8097" s="64"/>
      <c r="F8097" s="65"/>
      <c r="G8097" s="66"/>
      <c r="H8097" s="67"/>
      <c r="I8097" s="216"/>
      <c r="J8097" s="86"/>
      <c r="K8097" s="129"/>
      <c r="L8097" s="60"/>
    </row>
    <row r="8098" spans="1:12" ht="12.95" customHeight="1" x14ac:dyDescent="0.25">
      <c r="A8098" s="60"/>
      <c r="B8098" s="61"/>
      <c r="D8098" s="63"/>
      <c r="E8098" s="64"/>
      <c r="F8098" s="65"/>
      <c r="G8098" s="66"/>
      <c r="H8098" s="67"/>
      <c r="I8098" s="216"/>
      <c r="J8098" s="86"/>
      <c r="K8098" s="129"/>
      <c r="L8098" s="60"/>
    </row>
    <row r="8099" spans="1:12" ht="12.95" customHeight="1" x14ac:dyDescent="0.25">
      <c r="A8099" s="60"/>
      <c r="B8099" s="61"/>
      <c r="D8099" s="63"/>
      <c r="E8099" s="64"/>
      <c r="F8099" s="65"/>
      <c r="G8099" s="66"/>
      <c r="H8099" s="67"/>
      <c r="I8099" s="216"/>
      <c r="J8099" s="86"/>
      <c r="K8099" s="129"/>
      <c r="L8099" s="60"/>
    </row>
    <row r="8100" spans="1:12" ht="12.95" customHeight="1" x14ac:dyDescent="0.25">
      <c r="A8100" s="60"/>
      <c r="B8100" s="61"/>
      <c r="D8100" s="63"/>
      <c r="E8100" s="64"/>
      <c r="F8100" s="65"/>
      <c r="G8100" s="66"/>
      <c r="H8100" s="67"/>
      <c r="I8100" s="216"/>
      <c r="J8100" s="86"/>
      <c r="K8100" s="129"/>
      <c r="L8100" s="60"/>
    </row>
    <row r="8101" spans="1:12" ht="12.95" customHeight="1" x14ac:dyDescent="0.25">
      <c r="A8101" s="60"/>
      <c r="B8101" s="61"/>
      <c r="D8101" s="63"/>
      <c r="E8101" s="64"/>
      <c r="F8101" s="65"/>
      <c r="G8101" s="66"/>
      <c r="H8101" s="67"/>
      <c r="I8101" s="216"/>
      <c r="J8101" s="86"/>
      <c r="K8101" s="129"/>
      <c r="L8101" s="60"/>
    </row>
    <row r="8102" spans="1:12" ht="12.95" customHeight="1" x14ac:dyDescent="0.25">
      <c r="A8102" s="60"/>
      <c r="B8102" s="61"/>
      <c r="D8102" s="63"/>
      <c r="E8102" s="64"/>
      <c r="F8102" s="65"/>
      <c r="G8102" s="66"/>
      <c r="H8102" s="67"/>
      <c r="I8102" s="216"/>
      <c r="J8102" s="86"/>
      <c r="K8102" s="129"/>
      <c r="L8102" s="60"/>
    </row>
    <row r="8103" spans="1:12" ht="12.95" customHeight="1" x14ac:dyDescent="0.25">
      <c r="A8103" s="60"/>
      <c r="B8103" s="61"/>
      <c r="D8103" s="63"/>
      <c r="E8103" s="64"/>
      <c r="F8103" s="65"/>
      <c r="G8103" s="66"/>
      <c r="H8103" s="67"/>
      <c r="I8103" s="216"/>
      <c r="J8103" s="86"/>
      <c r="K8103" s="129"/>
      <c r="L8103" s="60"/>
    </row>
    <row r="8104" spans="1:12" ht="12.95" customHeight="1" x14ac:dyDescent="0.25">
      <c r="A8104" s="60"/>
      <c r="B8104" s="61"/>
      <c r="D8104" s="63"/>
      <c r="E8104" s="64"/>
      <c r="F8104" s="65"/>
      <c r="G8104" s="66"/>
      <c r="H8104" s="67"/>
      <c r="I8104" s="216"/>
      <c r="J8104" s="86"/>
      <c r="K8104" s="129"/>
      <c r="L8104" s="60"/>
    </row>
    <row r="8105" spans="1:12" ht="12.95" customHeight="1" x14ac:dyDescent="0.25">
      <c r="A8105" s="60"/>
      <c r="B8105" s="61"/>
      <c r="D8105" s="63"/>
      <c r="E8105" s="64"/>
      <c r="F8105" s="65"/>
      <c r="G8105" s="66"/>
      <c r="H8105" s="67"/>
      <c r="I8105" s="216"/>
      <c r="J8105" s="86"/>
      <c r="K8105" s="129"/>
      <c r="L8105" s="60"/>
    </row>
    <row r="8106" spans="1:12" ht="12.95" customHeight="1" x14ac:dyDescent="0.25">
      <c r="A8106" s="60"/>
      <c r="B8106" s="61"/>
      <c r="D8106" s="63"/>
      <c r="E8106" s="64"/>
      <c r="F8106" s="65"/>
      <c r="G8106" s="66"/>
      <c r="H8106" s="67"/>
      <c r="I8106" s="216"/>
      <c r="J8106" s="86"/>
      <c r="K8106" s="129"/>
      <c r="L8106" s="60"/>
    </row>
    <row r="8107" spans="1:12" ht="12.95" customHeight="1" x14ac:dyDescent="0.25">
      <c r="A8107" s="60"/>
      <c r="B8107" s="61"/>
      <c r="D8107" s="63"/>
      <c r="E8107" s="64"/>
      <c r="F8107" s="65"/>
      <c r="G8107" s="66"/>
      <c r="H8107" s="67"/>
      <c r="I8107" s="216"/>
      <c r="J8107" s="86"/>
      <c r="K8107" s="129"/>
      <c r="L8107" s="60"/>
    </row>
    <row r="8108" spans="1:12" ht="12.95" customHeight="1" x14ac:dyDescent="0.25">
      <c r="A8108" s="60"/>
      <c r="B8108" s="61"/>
      <c r="D8108" s="63"/>
      <c r="E8108" s="64"/>
      <c r="F8108" s="65"/>
      <c r="G8108" s="66"/>
      <c r="H8108" s="67"/>
      <c r="I8108" s="216"/>
      <c r="J8108" s="86"/>
      <c r="K8108" s="129"/>
      <c r="L8108" s="60"/>
    </row>
    <row r="8109" spans="1:12" ht="12.95" customHeight="1" x14ac:dyDescent="0.25">
      <c r="A8109" s="60"/>
      <c r="B8109" s="61"/>
      <c r="D8109" s="63"/>
      <c r="E8109" s="64"/>
      <c r="F8109" s="65"/>
      <c r="G8109" s="66"/>
      <c r="H8109" s="67"/>
      <c r="I8109" s="216"/>
      <c r="J8109" s="86"/>
      <c r="K8109" s="129"/>
      <c r="L8109" s="60"/>
    </row>
    <row r="8110" spans="1:12" ht="12.95" customHeight="1" x14ac:dyDescent="0.25">
      <c r="A8110" s="60"/>
      <c r="B8110" s="61"/>
      <c r="D8110" s="63"/>
      <c r="E8110" s="64"/>
      <c r="F8110" s="65"/>
      <c r="G8110" s="66"/>
      <c r="H8110" s="67"/>
      <c r="I8110" s="216"/>
      <c r="J8110" s="86"/>
      <c r="K8110" s="129"/>
      <c r="L8110" s="60"/>
    </row>
    <row r="8111" spans="1:12" ht="12.95" customHeight="1" x14ac:dyDescent="0.25">
      <c r="A8111" s="60"/>
      <c r="B8111" s="61"/>
      <c r="D8111" s="63"/>
      <c r="E8111" s="64"/>
      <c r="F8111" s="65"/>
      <c r="G8111" s="66"/>
      <c r="H8111" s="67"/>
      <c r="I8111" s="216"/>
      <c r="J8111" s="86"/>
      <c r="K8111" s="129"/>
      <c r="L8111" s="60"/>
    </row>
    <row r="8112" spans="1:12" ht="12.95" customHeight="1" x14ac:dyDescent="0.25">
      <c r="A8112" s="60"/>
      <c r="B8112" s="61"/>
      <c r="D8112" s="63"/>
      <c r="E8112" s="64"/>
      <c r="F8112" s="65"/>
      <c r="G8112" s="66"/>
      <c r="H8112" s="67"/>
      <c r="I8112" s="216"/>
      <c r="J8112" s="86"/>
      <c r="K8112" s="129"/>
      <c r="L8112" s="60"/>
    </row>
    <row r="8113" spans="1:12" ht="12.95" customHeight="1" x14ac:dyDescent="0.25">
      <c r="A8113" s="60"/>
      <c r="B8113" s="61"/>
      <c r="D8113" s="63"/>
      <c r="E8113" s="64"/>
      <c r="F8113" s="65"/>
      <c r="G8113" s="66"/>
      <c r="H8113" s="67"/>
      <c r="I8113" s="216"/>
      <c r="J8113" s="86"/>
      <c r="K8113" s="129"/>
      <c r="L8113" s="60"/>
    </row>
    <row r="8114" spans="1:12" ht="12.95" customHeight="1" x14ac:dyDescent="0.25">
      <c r="A8114" s="60"/>
      <c r="B8114" s="61"/>
      <c r="D8114" s="63"/>
      <c r="E8114" s="64"/>
      <c r="F8114" s="65"/>
      <c r="G8114" s="66"/>
      <c r="H8114" s="67"/>
      <c r="I8114" s="216"/>
      <c r="J8114" s="86"/>
      <c r="K8114" s="129"/>
      <c r="L8114" s="60"/>
    </row>
    <row r="8115" spans="1:12" ht="12.95" customHeight="1" x14ac:dyDescent="0.25">
      <c r="A8115" s="60"/>
      <c r="B8115" s="61"/>
      <c r="D8115" s="63"/>
      <c r="E8115" s="64"/>
      <c r="F8115" s="65"/>
      <c r="G8115" s="66"/>
      <c r="H8115" s="67"/>
      <c r="I8115" s="216"/>
      <c r="J8115" s="86"/>
      <c r="K8115" s="129"/>
      <c r="L8115" s="60"/>
    </row>
    <row r="8116" spans="1:12" ht="12.95" customHeight="1" x14ac:dyDescent="0.25">
      <c r="A8116" s="60"/>
      <c r="B8116" s="61"/>
      <c r="D8116" s="63"/>
      <c r="E8116" s="64"/>
      <c r="F8116" s="65"/>
      <c r="G8116" s="66"/>
      <c r="H8116" s="67"/>
      <c r="I8116" s="216"/>
      <c r="J8116" s="86"/>
      <c r="K8116" s="129"/>
      <c r="L8116" s="60"/>
    </row>
    <row r="8117" spans="1:12" ht="12.95" customHeight="1" x14ac:dyDescent="0.25">
      <c r="A8117" s="60"/>
      <c r="B8117" s="61"/>
      <c r="D8117" s="63"/>
      <c r="E8117" s="64"/>
      <c r="F8117" s="65"/>
      <c r="G8117" s="66"/>
      <c r="H8117" s="67"/>
      <c r="I8117" s="216"/>
      <c r="J8117" s="86"/>
      <c r="K8117" s="129"/>
      <c r="L8117" s="60"/>
    </row>
    <row r="8118" spans="1:12" ht="12.95" customHeight="1" x14ac:dyDescent="0.25">
      <c r="A8118" s="60"/>
      <c r="B8118" s="61"/>
      <c r="D8118" s="63"/>
      <c r="E8118" s="64"/>
      <c r="F8118" s="65"/>
      <c r="G8118" s="66"/>
      <c r="H8118" s="67"/>
      <c r="I8118" s="216"/>
      <c r="J8118" s="86"/>
      <c r="K8118" s="129"/>
      <c r="L8118" s="60"/>
    </row>
    <row r="8119" spans="1:12" ht="12.95" customHeight="1" x14ac:dyDescent="0.25">
      <c r="A8119" s="60"/>
      <c r="B8119" s="61"/>
      <c r="D8119" s="63"/>
      <c r="E8119" s="64"/>
      <c r="F8119" s="65"/>
      <c r="G8119" s="66"/>
      <c r="H8119" s="67"/>
      <c r="I8119" s="216"/>
      <c r="J8119" s="86"/>
      <c r="K8119" s="129"/>
      <c r="L8119" s="60"/>
    </row>
    <row r="8120" spans="1:12" ht="12.95" customHeight="1" x14ac:dyDescent="0.25">
      <c r="A8120" s="60"/>
      <c r="B8120" s="61"/>
      <c r="D8120" s="63"/>
      <c r="E8120" s="64"/>
      <c r="F8120" s="65"/>
      <c r="G8120" s="66"/>
      <c r="H8120" s="67"/>
      <c r="I8120" s="216"/>
      <c r="J8120" s="86"/>
      <c r="K8120" s="129"/>
      <c r="L8120" s="60"/>
    </row>
    <row r="8121" spans="1:12" ht="12.95" customHeight="1" x14ac:dyDescent="0.25">
      <c r="A8121" s="60"/>
      <c r="B8121" s="61"/>
      <c r="D8121" s="63"/>
      <c r="E8121" s="64"/>
      <c r="F8121" s="65"/>
      <c r="G8121" s="66"/>
      <c r="H8121" s="67"/>
      <c r="I8121" s="216"/>
      <c r="J8121" s="86"/>
      <c r="K8121" s="129"/>
      <c r="L8121" s="60"/>
    </row>
    <row r="8122" spans="1:12" ht="12.95" customHeight="1" x14ac:dyDescent="0.25">
      <c r="A8122" s="60"/>
      <c r="B8122" s="61"/>
      <c r="D8122" s="63"/>
      <c r="E8122" s="64"/>
      <c r="F8122" s="65"/>
      <c r="G8122" s="66"/>
      <c r="H8122" s="67"/>
      <c r="I8122" s="216"/>
      <c r="J8122" s="86"/>
      <c r="K8122" s="129"/>
      <c r="L8122" s="60"/>
    </row>
    <row r="8123" spans="1:12" ht="12.95" customHeight="1" x14ac:dyDescent="0.25">
      <c r="A8123" s="60"/>
      <c r="B8123" s="61"/>
      <c r="D8123" s="63"/>
      <c r="E8123" s="64"/>
      <c r="F8123" s="65"/>
      <c r="G8123" s="66"/>
      <c r="H8123" s="67"/>
      <c r="I8123" s="216"/>
      <c r="J8123" s="86"/>
      <c r="K8123" s="129"/>
      <c r="L8123" s="60"/>
    </row>
    <row r="8124" spans="1:12" ht="12.95" customHeight="1" x14ac:dyDescent="0.25">
      <c r="A8124" s="60"/>
      <c r="B8124" s="61"/>
      <c r="D8124" s="63"/>
      <c r="E8124" s="64"/>
      <c r="F8124" s="65"/>
      <c r="G8124" s="66"/>
      <c r="H8124" s="67"/>
      <c r="I8124" s="216"/>
      <c r="J8124" s="86"/>
      <c r="K8124" s="129"/>
      <c r="L8124" s="60"/>
    </row>
    <row r="8125" spans="1:12" ht="12.95" customHeight="1" x14ac:dyDescent="0.25">
      <c r="A8125" s="60"/>
      <c r="B8125" s="61"/>
      <c r="D8125" s="63"/>
      <c r="E8125" s="64"/>
      <c r="F8125" s="65"/>
      <c r="G8125" s="66"/>
      <c r="H8125" s="67"/>
      <c r="I8125" s="216"/>
      <c r="J8125" s="86"/>
      <c r="K8125" s="129"/>
      <c r="L8125" s="60"/>
    </row>
    <row r="8126" spans="1:12" ht="12.95" customHeight="1" x14ac:dyDescent="0.25">
      <c r="A8126" s="60"/>
      <c r="B8126" s="61"/>
      <c r="D8126" s="63"/>
      <c r="E8126" s="64"/>
      <c r="F8126" s="65"/>
      <c r="G8126" s="66"/>
      <c r="H8126" s="67"/>
      <c r="I8126" s="216"/>
      <c r="J8126" s="86"/>
      <c r="K8126" s="129"/>
      <c r="L8126" s="60"/>
    </row>
    <row r="8127" spans="1:12" ht="12.95" customHeight="1" x14ac:dyDescent="0.25">
      <c r="A8127" s="60"/>
      <c r="B8127" s="61"/>
      <c r="D8127" s="63"/>
      <c r="E8127" s="64"/>
      <c r="F8127" s="65"/>
      <c r="G8127" s="66"/>
      <c r="H8127" s="67"/>
      <c r="I8127" s="216"/>
      <c r="J8127" s="86"/>
      <c r="K8127" s="129"/>
      <c r="L8127" s="60"/>
    </row>
    <row r="8128" spans="1:12" ht="12.95" customHeight="1" x14ac:dyDescent="0.25">
      <c r="A8128" s="60"/>
      <c r="B8128" s="61"/>
      <c r="D8128" s="63"/>
      <c r="E8128" s="64"/>
      <c r="F8128" s="65"/>
      <c r="G8128" s="66"/>
      <c r="H8128" s="67"/>
      <c r="I8128" s="216"/>
      <c r="J8128" s="86"/>
      <c r="K8128" s="129"/>
      <c r="L8128" s="60"/>
    </row>
    <row r="8129" spans="1:12" ht="12.95" customHeight="1" x14ac:dyDescent="0.25">
      <c r="A8129" s="60"/>
      <c r="B8129" s="61"/>
      <c r="D8129" s="63"/>
      <c r="E8129" s="64"/>
      <c r="F8129" s="65"/>
      <c r="G8129" s="66"/>
      <c r="H8129" s="67"/>
      <c r="I8129" s="216"/>
      <c r="J8129" s="86"/>
      <c r="K8129" s="129"/>
      <c r="L8129" s="60"/>
    </row>
    <row r="8130" spans="1:12" ht="12.95" customHeight="1" x14ac:dyDescent="0.25">
      <c r="A8130" s="60"/>
      <c r="B8130" s="61"/>
      <c r="D8130" s="63"/>
      <c r="E8130" s="64"/>
      <c r="F8130" s="65"/>
      <c r="G8130" s="66"/>
      <c r="H8130" s="67"/>
      <c r="I8130" s="216"/>
      <c r="J8130" s="86"/>
      <c r="K8130" s="129"/>
      <c r="L8130" s="60"/>
    </row>
    <row r="8131" spans="1:12" ht="12.95" customHeight="1" x14ac:dyDescent="0.25">
      <c r="A8131" s="60"/>
      <c r="B8131" s="61"/>
      <c r="D8131" s="63"/>
      <c r="E8131" s="64"/>
      <c r="F8131" s="65"/>
      <c r="G8131" s="66"/>
      <c r="H8131" s="67"/>
      <c r="I8131" s="216"/>
      <c r="J8131" s="86"/>
      <c r="K8131" s="129"/>
      <c r="L8131" s="60"/>
    </row>
    <row r="8132" spans="1:12" ht="12.95" customHeight="1" x14ac:dyDescent="0.25">
      <c r="A8132" s="60"/>
      <c r="B8132" s="61"/>
      <c r="D8132" s="63"/>
      <c r="E8132" s="64"/>
      <c r="F8132" s="65"/>
      <c r="G8132" s="66"/>
      <c r="H8132" s="67"/>
      <c r="I8132" s="216"/>
      <c r="J8132" s="86"/>
      <c r="K8132" s="129"/>
      <c r="L8132" s="60"/>
    </row>
    <row r="8133" spans="1:12" ht="12.95" customHeight="1" x14ac:dyDescent="0.25">
      <c r="A8133" s="60"/>
      <c r="B8133" s="61"/>
      <c r="D8133" s="63"/>
      <c r="E8133" s="64"/>
      <c r="F8133" s="65"/>
      <c r="G8133" s="66"/>
      <c r="H8133" s="67"/>
      <c r="I8133" s="216"/>
      <c r="J8133" s="86"/>
      <c r="K8133" s="129"/>
      <c r="L8133" s="60"/>
    </row>
    <row r="8134" spans="1:12" ht="12.95" customHeight="1" x14ac:dyDescent="0.25">
      <c r="A8134" s="60"/>
      <c r="B8134" s="61"/>
      <c r="D8134" s="63"/>
      <c r="E8134" s="64"/>
      <c r="F8134" s="65"/>
      <c r="G8134" s="66"/>
      <c r="H8134" s="67"/>
      <c r="I8134" s="216"/>
      <c r="J8134" s="86"/>
      <c r="K8134" s="129"/>
      <c r="L8134" s="60"/>
    </row>
    <row r="8135" spans="1:12" ht="12.95" customHeight="1" x14ac:dyDescent="0.25">
      <c r="A8135" s="60"/>
      <c r="B8135" s="61"/>
      <c r="D8135" s="63"/>
      <c r="E8135" s="64"/>
      <c r="F8135" s="65"/>
      <c r="G8135" s="66"/>
      <c r="H8135" s="67"/>
      <c r="I8135" s="216"/>
      <c r="J8135" s="86"/>
      <c r="K8135" s="129"/>
      <c r="L8135" s="60"/>
    </row>
    <row r="8136" spans="1:12" ht="12.95" customHeight="1" x14ac:dyDescent="0.25">
      <c r="A8136" s="60"/>
      <c r="B8136" s="61"/>
      <c r="D8136" s="63"/>
      <c r="E8136" s="64"/>
      <c r="F8136" s="65"/>
      <c r="G8136" s="66"/>
      <c r="H8136" s="67"/>
      <c r="I8136" s="216"/>
      <c r="J8136" s="86"/>
      <c r="K8136" s="129"/>
      <c r="L8136" s="60"/>
    </row>
    <row r="8137" spans="1:12" ht="12.95" customHeight="1" x14ac:dyDescent="0.25">
      <c r="A8137" s="60"/>
      <c r="B8137" s="61"/>
      <c r="D8137" s="63"/>
      <c r="E8137" s="64"/>
      <c r="F8137" s="65"/>
      <c r="G8137" s="66"/>
      <c r="H8137" s="67"/>
      <c r="I8137" s="216"/>
      <c r="J8137" s="86"/>
      <c r="K8137" s="129"/>
      <c r="L8137" s="60"/>
    </row>
    <row r="8138" spans="1:12" ht="12.95" customHeight="1" x14ac:dyDescent="0.25">
      <c r="A8138" s="60"/>
      <c r="B8138" s="61"/>
      <c r="D8138" s="63"/>
      <c r="E8138" s="64"/>
      <c r="F8138" s="65"/>
      <c r="G8138" s="66"/>
      <c r="H8138" s="67"/>
      <c r="I8138" s="216"/>
      <c r="J8138" s="86"/>
      <c r="K8138" s="129"/>
      <c r="L8138" s="60"/>
    </row>
    <row r="8139" spans="1:12" ht="12.95" customHeight="1" x14ac:dyDescent="0.25">
      <c r="A8139" s="60"/>
      <c r="B8139" s="61"/>
      <c r="D8139" s="63"/>
      <c r="E8139" s="64"/>
      <c r="F8139" s="65"/>
      <c r="G8139" s="66"/>
      <c r="H8139" s="67"/>
      <c r="I8139" s="216"/>
      <c r="J8139" s="86"/>
      <c r="K8139" s="129"/>
      <c r="L8139" s="60"/>
    </row>
    <row r="8140" spans="1:12" ht="12.95" customHeight="1" x14ac:dyDescent="0.25">
      <c r="A8140" s="60"/>
      <c r="B8140" s="61"/>
      <c r="D8140" s="63"/>
      <c r="E8140" s="64"/>
      <c r="F8140" s="65"/>
      <c r="G8140" s="66"/>
      <c r="H8140" s="67"/>
      <c r="I8140" s="216"/>
      <c r="J8140" s="86"/>
      <c r="K8140" s="129"/>
      <c r="L8140" s="60"/>
    </row>
    <row r="8141" spans="1:12" ht="12.95" customHeight="1" x14ac:dyDescent="0.25">
      <c r="A8141" s="60"/>
      <c r="B8141" s="61"/>
      <c r="D8141" s="63"/>
      <c r="E8141" s="64"/>
      <c r="F8141" s="65"/>
      <c r="G8141" s="66"/>
      <c r="H8141" s="67"/>
      <c r="I8141" s="216"/>
      <c r="J8141" s="86"/>
      <c r="K8141" s="129"/>
      <c r="L8141" s="60"/>
    </row>
    <row r="8142" spans="1:12" ht="12.95" customHeight="1" x14ac:dyDescent="0.25">
      <c r="A8142" s="60"/>
      <c r="B8142" s="61"/>
      <c r="D8142" s="63"/>
      <c r="E8142" s="64"/>
      <c r="F8142" s="65"/>
      <c r="G8142" s="66"/>
      <c r="H8142" s="67"/>
      <c r="I8142" s="216"/>
      <c r="J8142" s="86"/>
      <c r="K8142" s="129"/>
      <c r="L8142" s="60"/>
    </row>
    <row r="8143" spans="1:12" ht="12.95" customHeight="1" x14ac:dyDescent="0.25">
      <c r="A8143" s="60"/>
      <c r="B8143" s="61"/>
      <c r="D8143" s="63"/>
      <c r="E8143" s="64"/>
      <c r="F8143" s="65"/>
      <c r="G8143" s="66"/>
      <c r="H8143" s="67"/>
      <c r="I8143" s="216"/>
      <c r="J8143" s="86"/>
      <c r="K8143" s="129"/>
      <c r="L8143" s="60"/>
    </row>
    <row r="8144" spans="1:12" ht="12.95" customHeight="1" x14ac:dyDescent="0.25">
      <c r="A8144" s="60"/>
      <c r="B8144" s="61"/>
      <c r="D8144" s="63"/>
      <c r="E8144" s="64"/>
      <c r="F8144" s="65"/>
      <c r="G8144" s="66"/>
      <c r="H8144" s="67"/>
      <c r="I8144" s="216"/>
      <c r="J8144" s="86"/>
      <c r="K8144" s="129"/>
      <c r="L8144" s="60"/>
    </row>
    <row r="8145" spans="1:12" ht="12.95" customHeight="1" x14ac:dyDescent="0.25">
      <c r="A8145" s="60"/>
      <c r="B8145" s="61"/>
      <c r="D8145" s="63"/>
      <c r="E8145" s="64"/>
      <c r="F8145" s="65"/>
      <c r="G8145" s="66"/>
      <c r="H8145" s="67"/>
      <c r="I8145" s="216"/>
      <c r="J8145" s="86"/>
      <c r="K8145" s="129"/>
      <c r="L8145" s="60"/>
    </row>
    <row r="8146" spans="1:12" ht="12.95" customHeight="1" x14ac:dyDescent="0.25">
      <c r="A8146" s="60"/>
      <c r="B8146" s="61"/>
      <c r="D8146" s="63"/>
      <c r="E8146" s="64"/>
      <c r="F8146" s="65"/>
      <c r="G8146" s="66"/>
      <c r="H8146" s="67"/>
      <c r="I8146" s="216"/>
      <c r="J8146" s="86"/>
      <c r="K8146" s="129"/>
      <c r="L8146" s="60"/>
    </row>
    <row r="8147" spans="1:12" ht="12.95" customHeight="1" x14ac:dyDescent="0.25">
      <c r="A8147" s="60"/>
      <c r="B8147" s="61"/>
      <c r="D8147" s="63"/>
      <c r="E8147" s="64"/>
      <c r="F8147" s="65"/>
      <c r="G8147" s="66"/>
      <c r="H8147" s="67"/>
      <c r="I8147" s="216"/>
      <c r="J8147" s="86"/>
      <c r="K8147" s="129"/>
      <c r="L8147" s="60"/>
    </row>
    <row r="8148" spans="1:12" ht="12.95" customHeight="1" x14ac:dyDescent="0.25">
      <c r="A8148" s="60"/>
      <c r="B8148" s="61"/>
      <c r="D8148" s="63"/>
      <c r="E8148" s="64"/>
      <c r="F8148" s="65"/>
      <c r="G8148" s="66"/>
      <c r="H8148" s="67"/>
      <c r="I8148" s="216"/>
      <c r="J8148" s="86"/>
      <c r="K8148" s="129"/>
      <c r="L8148" s="60"/>
    </row>
    <row r="8149" spans="1:12" ht="12.95" customHeight="1" x14ac:dyDescent="0.25">
      <c r="A8149" s="60"/>
      <c r="B8149" s="61"/>
      <c r="D8149" s="63"/>
      <c r="E8149" s="64"/>
      <c r="F8149" s="65"/>
      <c r="G8149" s="66"/>
      <c r="H8149" s="67"/>
      <c r="I8149" s="216"/>
      <c r="J8149" s="86"/>
      <c r="K8149" s="129"/>
      <c r="L8149" s="60"/>
    </row>
    <row r="8150" spans="1:12" ht="12.95" customHeight="1" x14ac:dyDescent="0.25">
      <c r="A8150" s="60"/>
      <c r="B8150" s="61"/>
      <c r="D8150" s="63"/>
      <c r="E8150" s="64"/>
      <c r="F8150" s="65"/>
      <c r="G8150" s="66"/>
      <c r="H8150" s="67"/>
      <c r="I8150" s="216"/>
      <c r="J8150" s="86"/>
      <c r="K8150" s="129"/>
      <c r="L8150" s="60"/>
    </row>
    <row r="8151" spans="1:12" ht="12.95" customHeight="1" x14ac:dyDescent="0.25">
      <c r="A8151" s="60"/>
      <c r="B8151" s="61"/>
      <c r="D8151" s="63"/>
      <c r="E8151" s="64"/>
      <c r="F8151" s="65"/>
      <c r="G8151" s="66"/>
      <c r="H8151" s="67"/>
      <c r="I8151" s="216"/>
      <c r="J8151" s="86"/>
      <c r="K8151" s="129"/>
      <c r="L8151" s="60"/>
    </row>
    <row r="8152" spans="1:12" ht="12.95" customHeight="1" x14ac:dyDescent="0.25">
      <c r="A8152" s="60"/>
      <c r="B8152" s="61"/>
      <c r="D8152" s="63"/>
      <c r="E8152" s="64"/>
      <c r="F8152" s="65"/>
      <c r="G8152" s="66"/>
      <c r="H8152" s="67"/>
      <c r="I8152" s="216"/>
      <c r="J8152" s="86"/>
      <c r="K8152" s="129"/>
      <c r="L8152" s="60"/>
    </row>
    <row r="8153" spans="1:12" ht="12.95" customHeight="1" x14ac:dyDescent="0.25">
      <c r="A8153" s="60"/>
      <c r="B8153" s="61"/>
      <c r="D8153" s="63"/>
      <c r="E8153" s="64"/>
      <c r="F8153" s="65"/>
      <c r="G8153" s="66"/>
      <c r="H8153" s="67"/>
      <c r="I8153" s="216"/>
      <c r="J8153" s="86"/>
      <c r="K8153" s="129"/>
      <c r="L8153" s="60"/>
    </row>
    <row r="8154" spans="1:12" ht="12.95" customHeight="1" x14ac:dyDescent="0.25">
      <c r="A8154" s="60"/>
      <c r="B8154" s="61"/>
      <c r="D8154" s="63"/>
      <c r="E8154" s="64"/>
      <c r="F8154" s="65"/>
      <c r="G8154" s="66"/>
      <c r="H8154" s="67"/>
      <c r="I8154" s="216"/>
      <c r="J8154" s="86"/>
      <c r="K8154" s="129"/>
      <c r="L8154" s="60"/>
    </row>
    <row r="8155" spans="1:12" ht="12.95" customHeight="1" x14ac:dyDescent="0.25">
      <c r="A8155" s="60"/>
      <c r="B8155" s="61"/>
      <c r="D8155" s="63"/>
      <c r="E8155" s="64"/>
      <c r="F8155" s="65"/>
      <c r="G8155" s="66"/>
      <c r="H8155" s="67"/>
      <c r="I8155" s="216"/>
      <c r="J8155" s="86"/>
      <c r="K8155" s="129"/>
      <c r="L8155" s="60"/>
    </row>
    <row r="8156" spans="1:12" ht="12.95" customHeight="1" x14ac:dyDescent="0.25">
      <c r="A8156" s="60"/>
      <c r="B8156" s="61"/>
      <c r="D8156" s="63"/>
      <c r="E8156" s="64"/>
      <c r="F8156" s="65"/>
      <c r="G8156" s="66"/>
      <c r="H8156" s="67"/>
      <c r="I8156" s="216"/>
      <c r="J8156" s="86"/>
      <c r="K8156" s="129"/>
      <c r="L8156" s="60"/>
    </row>
    <row r="8157" spans="1:12" ht="12.95" customHeight="1" x14ac:dyDescent="0.25">
      <c r="A8157" s="60"/>
      <c r="B8157" s="61"/>
      <c r="D8157" s="63"/>
      <c r="E8157" s="64"/>
      <c r="F8157" s="65"/>
      <c r="G8157" s="66"/>
      <c r="H8157" s="67"/>
      <c r="I8157" s="216"/>
      <c r="J8157" s="86"/>
      <c r="K8157" s="129"/>
      <c r="L8157" s="60"/>
    </row>
    <row r="8158" spans="1:12" ht="12.95" customHeight="1" x14ac:dyDescent="0.25">
      <c r="A8158" s="60"/>
      <c r="B8158" s="61"/>
      <c r="D8158" s="63"/>
      <c r="E8158" s="64"/>
      <c r="F8158" s="65"/>
      <c r="G8158" s="66"/>
      <c r="H8158" s="67"/>
      <c r="I8158" s="216"/>
      <c r="J8158" s="86"/>
      <c r="K8158" s="129"/>
      <c r="L8158" s="60"/>
    </row>
    <row r="8159" spans="1:12" ht="12.95" customHeight="1" x14ac:dyDescent="0.25">
      <c r="A8159" s="60"/>
      <c r="B8159" s="61"/>
      <c r="D8159" s="63"/>
      <c r="E8159" s="64"/>
      <c r="F8159" s="65"/>
      <c r="G8159" s="66"/>
      <c r="H8159" s="67"/>
      <c r="I8159" s="216"/>
      <c r="J8159" s="86"/>
      <c r="K8159" s="129"/>
      <c r="L8159" s="60"/>
    </row>
    <row r="8160" spans="1:12" ht="12.95" customHeight="1" x14ac:dyDescent="0.25">
      <c r="A8160" s="60"/>
      <c r="B8160" s="61"/>
      <c r="D8160" s="63"/>
      <c r="E8160" s="64"/>
      <c r="F8160" s="65"/>
      <c r="G8160" s="66"/>
      <c r="H8160" s="67"/>
      <c r="I8160" s="216"/>
      <c r="J8160" s="86"/>
      <c r="K8160" s="129"/>
      <c r="L8160" s="60"/>
    </row>
    <row r="8161" spans="1:12" ht="12.95" customHeight="1" x14ac:dyDescent="0.25">
      <c r="A8161" s="60"/>
      <c r="B8161" s="61"/>
      <c r="D8161" s="63"/>
      <c r="E8161" s="64"/>
      <c r="F8161" s="65"/>
      <c r="G8161" s="66"/>
      <c r="H8161" s="67"/>
      <c r="I8161" s="216"/>
      <c r="J8161" s="86"/>
      <c r="K8161" s="129"/>
      <c r="L8161" s="60"/>
    </row>
    <row r="8162" spans="1:12" ht="12.95" customHeight="1" x14ac:dyDescent="0.25">
      <c r="A8162" s="60"/>
      <c r="B8162" s="61"/>
      <c r="D8162" s="63"/>
      <c r="E8162" s="64"/>
      <c r="F8162" s="65"/>
      <c r="G8162" s="66"/>
      <c r="H8162" s="67"/>
      <c r="I8162" s="216"/>
      <c r="J8162" s="86"/>
      <c r="K8162" s="129"/>
      <c r="L8162" s="60"/>
    </row>
    <row r="8163" spans="1:12" ht="12.95" customHeight="1" x14ac:dyDescent="0.25">
      <c r="A8163" s="60"/>
      <c r="B8163" s="61"/>
      <c r="D8163" s="63"/>
      <c r="E8163" s="64"/>
      <c r="F8163" s="65"/>
      <c r="G8163" s="66"/>
      <c r="H8163" s="67"/>
      <c r="I8163" s="216"/>
      <c r="J8163" s="86"/>
      <c r="K8163" s="129"/>
      <c r="L8163" s="60"/>
    </row>
    <row r="8164" spans="1:12" ht="12.95" customHeight="1" x14ac:dyDescent="0.25">
      <c r="A8164" s="60"/>
      <c r="B8164" s="61"/>
      <c r="D8164" s="63"/>
      <c r="E8164" s="64"/>
      <c r="F8164" s="65"/>
      <c r="G8164" s="66"/>
      <c r="H8164" s="67"/>
      <c r="I8164" s="216"/>
      <c r="J8164" s="86"/>
      <c r="K8164" s="129"/>
      <c r="L8164" s="60"/>
    </row>
    <row r="8165" spans="1:12" ht="12.95" customHeight="1" x14ac:dyDescent="0.25">
      <c r="A8165" s="60"/>
      <c r="B8165" s="61"/>
      <c r="D8165" s="63"/>
      <c r="E8165" s="64"/>
      <c r="F8165" s="65"/>
      <c r="G8165" s="66"/>
      <c r="H8165" s="67"/>
      <c r="I8165" s="216"/>
      <c r="J8165" s="86"/>
      <c r="K8165" s="129"/>
      <c r="L8165" s="60"/>
    </row>
    <row r="8166" spans="1:12" ht="12.95" customHeight="1" x14ac:dyDescent="0.25">
      <c r="A8166" s="60"/>
      <c r="B8166" s="61"/>
      <c r="D8166" s="63"/>
      <c r="E8166" s="64"/>
      <c r="F8166" s="65"/>
      <c r="G8166" s="66"/>
      <c r="H8166" s="67"/>
      <c r="I8166" s="216"/>
      <c r="J8166" s="86"/>
      <c r="K8166" s="129"/>
      <c r="L8166" s="60"/>
    </row>
    <row r="8167" spans="1:12" ht="12.95" customHeight="1" x14ac:dyDescent="0.25">
      <c r="A8167" s="60"/>
      <c r="B8167" s="61"/>
      <c r="D8167" s="63"/>
      <c r="E8167" s="64"/>
      <c r="F8167" s="65"/>
      <c r="G8167" s="66"/>
      <c r="H8167" s="67"/>
      <c r="I8167" s="216"/>
      <c r="J8167" s="86"/>
      <c r="K8167" s="129"/>
      <c r="L8167" s="60"/>
    </row>
    <row r="8168" spans="1:12" ht="12.95" customHeight="1" x14ac:dyDescent="0.25">
      <c r="A8168" s="60"/>
      <c r="B8168" s="61"/>
      <c r="D8168" s="63"/>
      <c r="E8168" s="64"/>
      <c r="F8168" s="65"/>
      <c r="G8168" s="66"/>
      <c r="H8168" s="67"/>
      <c r="I8168" s="216"/>
      <c r="J8168" s="86"/>
      <c r="K8168" s="129"/>
      <c r="L8168" s="60"/>
    </row>
    <row r="8169" spans="1:12" ht="12.95" customHeight="1" x14ac:dyDescent="0.25">
      <c r="A8169" s="60"/>
      <c r="B8169" s="61"/>
      <c r="D8169" s="63"/>
      <c r="E8169" s="64"/>
      <c r="F8169" s="65"/>
      <c r="G8169" s="66"/>
      <c r="H8169" s="67"/>
      <c r="I8169" s="216"/>
      <c r="J8169" s="86"/>
      <c r="K8169" s="129"/>
      <c r="L8169" s="60"/>
    </row>
    <row r="8170" spans="1:12" ht="12.95" customHeight="1" x14ac:dyDescent="0.25">
      <c r="A8170" s="60"/>
      <c r="B8170" s="61"/>
      <c r="D8170" s="63"/>
      <c r="E8170" s="64"/>
      <c r="F8170" s="65"/>
      <c r="G8170" s="66"/>
      <c r="H8170" s="67"/>
      <c r="I8170" s="216"/>
      <c r="J8170" s="86"/>
      <c r="K8170" s="129"/>
      <c r="L8170" s="60"/>
    </row>
    <row r="8171" spans="1:12" ht="12.95" customHeight="1" x14ac:dyDescent="0.25">
      <c r="A8171" s="60"/>
      <c r="B8171" s="61"/>
      <c r="D8171" s="63"/>
      <c r="E8171" s="64"/>
      <c r="F8171" s="65"/>
      <c r="G8171" s="66"/>
      <c r="H8171" s="67"/>
      <c r="I8171" s="216"/>
      <c r="J8171" s="86"/>
      <c r="K8171" s="129"/>
      <c r="L8171" s="60"/>
    </row>
    <row r="8172" spans="1:12" ht="12.95" customHeight="1" x14ac:dyDescent="0.25">
      <c r="A8172" s="60"/>
      <c r="B8172" s="61"/>
      <c r="D8172" s="63"/>
      <c r="E8172" s="64"/>
      <c r="F8172" s="65"/>
      <c r="G8172" s="66"/>
      <c r="H8172" s="67"/>
      <c r="I8172" s="216"/>
      <c r="J8172" s="86"/>
      <c r="K8172" s="129"/>
      <c r="L8172" s="60"/>
    </row>
    <row r="8173" spans="1:12" ht="12.95" customHeight="1" x14ac:dyDescent="0.25">
      <c r="A8173" s="60"/>
      <c r="B8173" s="61"/>
      <c r="D8173" s="63"/>
      <c r="E8173" s="64"/>
      <c r="F8173" s="65"/>
      <c r="G8173" s="66"/>
      <c r="H8173" s="67"/>
      <c r="I8173" s="216"/>
      <c r="J8173" s="86"/>
      <c r="K8173" s="129"/>
      <c r="L8173" s="60"/>
    </row>
    <row r="8174" spans="1:12" ht="12.95" customHeight="1" x14ac:dyDescent="0.25">
      <c r="A8174" s="60"/>
      <c r="B8174" s="61"/>
      <c r="D8174" s="63"/>
      <c r="E8174" s="64"/>
      <c r="F8174" s="65"/>
      <c r="G8174" s="66"/>
      <c r="H8174" s="67"/>
      <c r="I8174" s="216"/>
      <c r="J8174" s="86"/>
      <c r="K8174" s="129"/>
      <c r="L8174" s="60"/>
    </row>
    <row r="8175" spans="1:12" ht="12.95" customHeight="1" x14ac:dyDescent="0.25">
      <c r="A8175" s="60"/>
      <c r="B8175" s="61"/>
      <c r="D8175" s="63"/>
      <c r="E8175" s="64"/>
      <c r="F8175" s="65"/>
      <c r="G8175" s="66"/>
      <c r="H8175" s="67"/>
      <c r="I8175" s="216"/>
      <c r="J8175" s="86"/>
      <c r="K8175" s="129"/>
      <c r="L8175" s="60"/>
    </row>
    <row r="8176" spans="1:12" ht="12.95" customHeight="1" x14ac:dyDescent="0.25">
      <c r="A8176" s="60"/>
      <c r="B8176" s="61"/>
      <c r="D8176" s="63"/>
      <c r="E8176" s="64"/>
      <c r="F8176" s="65"/>
      <c r="G8176" s="66"/>
      <c r="H8176" s="67"/>
      <c r="I8176" s="216"/>
      <c r="J8176" s="86"/>
      <c r="K8176" s="129"/>
      <c r="L8176" s="60"/>
    </row>
    <row r="8177" spans="1:12" ht="12.95" customHeight="1" x14ac:dyDescent="0.25">
      <c r="A8177" s="60"/>
      <c r="B8177" s="61"/>
      <c r="D8177" s="63"/>
      <c r="E8177" s="64"/>
      <c r="F8177" s="65"/>
      <c r="G8177" s="66"/>
      <c r="H8177" s="67"/>
      <c r="I8177" s="216"/>
      <c r="J8177" s="86"/>
      <c r="K8177" s="129"/>
      <c r="L8177" s="60"/>
    </row>
    <row r="8178" spans="1:12" ht="12.95" customHeight="1" x14ac:dyDescent="0.25">
      <c r="A8178" s="60"/>
      <c r="B8178" s="61"/>
      <c r="D8178" s="63"/>
      <c r="E8178" s="64"/>
      <c r="F8178" s="65"/>
      <c r="G8178" s="66"/>
      <c r="H8178" s="67"/>
      <c r="I8178" s="216"/>
      <c r="J8178" s="86"/>
      <c r="K8178" s="129"/>
      <c r="L8178" s="60"/>
    </row>
    <row r="8179" spans="1:12" ht="12.95" customHeight="1" x14ac:dyDescent="0.25">
      <c r="A8179" s="60"/>
      <c r="B8179" s="61"/>
      <c r="D8179" s="63"/>
      <c r="E8179" s="64"/>
      <c r="F8179" s="65"/>
      <c r="G8179" s="66"/>
      <c r="H8179" s="67"/>
      <c r="I8179" s="216"/>
      <c r="J8179" s="86"/>
      <c r="K8179" s="129"/>
      <c r="L8179" s="60"/>
    </row>
    <row r="8180" spans="1:12" ht="12.95" customHeight="1" x14ac:dyDescent="0.25">
      <c r="A8180" s="60"/>
      <c r="B8180" s="61"/>
      <c r="D8180" s="63"/>
      <c r="E8180" s="64"/>
      <c r="F8180" s="65"/>
      <c r="G8180" s="66"/>
      <c r="H8180" s="67"/>
      <c r="I8180" s="216"/>
      <c r="J8180" s="86"/>
      <c r="K8180" s="129"/>
      <c r="L8180" s="60"/>
    </row>
    <row r="8181" spans="1:12" ht="12.95" customHeight="1" x14ac:dyDescent="0.25">
      <c r="A8181" s="60"/>
      <c r="B8181" s="61"/>
      <c r="D8181" s="63"/>
      <c r="E8181" s="64"/>
      <c r="F8181" s="65"/>
      <c r="G8181" s="66"/>
      <c r="H8181" s="67"/>
      <c r="I8181" s="216"/>
      <c r="J8181" s="86"/>
      <c r="K8181" s="129"/>
      <c r="L8181" s="60"/>
    </row>
    <row r="8182" spans="1:12" ht="12.95" customHeight="1" x14ac:dyDescent="0.25">
      <c r="A8182" s="60"/>
      <c r="B8182" s="61"/>
      <c r="D8182" s="63"/>
      <c r="E8182" s="64"/>
      <c r="F8182" s="65"/>
      <c r="G8182" s="66"/>
      <c r="H8182" s="67"/>
      <c r="I8182" s="216"/>
      <c r="J8182" s="86"/>
      <c r="K8182" s="129"/>
      <c r="L8182" s="60"/>
    </row>
    <row r="8183" spans="1:12" ht="12.95" customHeight="1" x14ac:dyDescent="0.25">
      <c r="A8183" s="60"/>
      <c r="B8183" s="61"/>
      <c r="D8183" s="63"/>
      <c r="E8183" s="64"/>
      <c r="F8183" s="65"/>
      <c r="G8183" s="66"/>
      <c r="H8183" s="67"/>
      <c r="I8183" s="216"/>
      <c r="J8183" s="86"/>
      <c r="K8183" s="129"/>
      <c r="L8183" s="60"/>
    </row>
    <row r="8184" spans="1:12" ht="12.95" customHeight="1" x14ac:dyDescent="0.25">
      <c r="A8184" s="60"/>
      <c r="B8184" s="61"/>
      <c r="D8184" s="63"/>
      <c r="E8184" s="64"/>
      <c r="F8184" s="65"/>
      <c r="G8184" s="66"/>
      <c r="H8184" s="67"/>
      <c r="I8184" s="216"/>
      <c r="J8184" s="86"/>
      <c r="K8184" s="129"/>
      <c r="L8184" s="60"/>
    </row>
    <row r="8185" spans="1:12" ht="12.95" customHeight="1" x14ac:dyDescent="0.25">
      <c r="A8185" s="60"/>
      <c r="B8185" s="61"/>
      <c r="D8185" s="63"/>
      <c r="E8185" s="64"/>
      <c r="F8185" s="65"/>
      <c r="G8185" s="66"/>
      <c r="H8185" s="67"/>
      <c r="I8185" s="216"/>
      <c r="J8185" s="86"/>
      <c r="K8185" s="129"/>
      <c r="L8185" s="60"/>
    </row>
    <row r="8186" spans="1:12" ht="12.95" customHeight="1" x14ac:dyDescent="0.25">
      <c r="A8186" s="60"/>
      <c r="B8186" s="61"/>
      <c r="D8186" s="63"/>
      <c r="E8186" s="64"/>
      <c r="F8186" s="65"/>
      <c r="G8186" s="66"/>
      <c r="H8186" s="67"/>
      <c r="I8186" s="216"/>
      <c r="J8186" s="86"/>
      <c r="K8186" s="129"/>
      <c r="L8186" s="60"/>
    </row>
    <row r="8187" spans="1:12" ht="12.95" customHeight="1" x14ac:dyDescent="0.25">
      <c r="A8187" s="60"/>
      <c r="B8187" s="61"/>
      <c r="D8187" s="63"/>
      <c r="E8187" s="64"/>
      <c r="F8187" s="65"/>
      <c r="G8187" s="66"/>
      <c r="H8187" s="67"/>
      <c r="I8187" s="216"/>
      <c r="J8187" s="86"/>
      <c r="K8187" s="129"/>
      <c r="L8187" s="60"/>
    </row>
    <row r="8188" spans="1:12" ht="12.95" customHeight="1" x14ac:dyDescent="0.25">
      <c r="A8188" s="60"/>
      <c r="B8188" s="61"/>
      <c r="D8188" s="63"/>
      <c r="E8188" s="64"/>
      <c r="F8188" s="65"/>
      <c r="G8188" s="66"/>
      <c r="H8188" s="67"/>
      <c r="I8188" s="216"/>
      <c r="J8188" s="86"/>
      <c r="K8188" s="129"/>
      <c r="L8188" s="60"/>
    </row>
    <row r="8189" spans="1:12" ht="12.95" customHeight="1" x14ac:dyDescent="0.25">
      <c r="A8189" s="60"/>
      <c r="B8189" s="61"/>
      <c r="D8189" s="63"/>
      <c r="E8189" s="64"/>
      <c r="F8189" s="65"/>
      <c r="G8189" s="66"/>
      <c r="H8189" s="67"/>
      <c r="I8189" s="216"/>
      <c r="J8189" s="86"/>
      <c r="K8189" s="129"/>
      <c r="L8189" s="60"/>
    </row>
    <row r="8190" spans="1:12" ht="12.95" customHeight="1" x14ac:dyDescent="0.25">
      <c r="A8190" s="60"/>
      <c r="B8190" s="61"/>
      <c r="D8190" s="63"/>
      <c r="E8190" s="64"/>
      <c r="F8190" s="65"/>
      <c r="G8190" s="66"/>
      <c r="H8190" s="67"/>
      <c r="I8190" s="216"/>
      <c r="J8190" s="86"/>
      <c r="K8190" s="129"/>
      <c r="L8190" s="60"/>
    </row>
    <row r="8191" spans="1:12" ht="12.95" customHeight="1" x14ac:dyDescent="0.25">
      <c r="A8191" s="60"/>
      <c r="B8191" s="61"/>
      <c r="D8191" s="63"/>
      <c r="E8191" s="64"/>
      <c r="F8191" s="65"/>
      <c r="G8191" s="66"/>
      <c r="H8191" s="67"/>
      <c r="I8191" s="216"/>
      <c r="J8191" s="86"/>
      <c r="K8191" s="129"/>
      <c r="L8191" s="60"/>
    </row>
    <row r="8192" spans="1:12" ht="12.95" customHeight="1" x14ac:dyDescent="0.25">
      <c r="A8192" s="60"/>
      <c r="B8192" s="61"/>
      <c r="D8192" s="63"/>
      <c r="E8192" s="64"/>
      <c r="F8192" s="65"/>
      <c r="G8192" s="66"/>
      <c r="H8192" s="67"/>
      <c r="I8192" s="216"/>
      <c r="J8192" s="86"/>
      <c r="K8192" s="129"/>
      <c r="L8192" s="60"/>
    </row>
    <row r="8193" spans="1:12" ht="12.95" customHeight="1" x14ac:dyDescent="0.25">
      <c r="A8193" s="60"/>
      <c r="B8193" s="61"/>
      <c r="D8193" s="63"/>
      <c r="E8193" s="64"/>
      <c r="F8193" s="65"/>
      <c r="G8193" s="66"/>
      <c r="H8193" s="67"/>
      <c r="I8193" s="216"/>
      <c r="J8193" s="86"/>
      <c r="K8193" s="129"/>
      <c r="L8193" s="60"/>
    </row>
    <row r="8194" spans="1:12" ht="12.95" customHeight="1" x14ac:dyDescent="0.25">
      <c r="A8194" s="60"/>
      <c r="B8194" s="61"/>
      <c r="D8194" s="63"/>
      <c r="E8194" s="64"/>
      <c r="F8194" s="65"/>
      <c r="G8194" s="66"/>
      <c r="H8194" s="67"/>
      <c r="I8194" s="216"/>
      <c r="J8194" s="86"/>
      <c r="K8194" s="129"/>
      <c r="L8194" s="60"/>
    </row>
    <row r="8195" spans="1:12" ht="12.95" customHeight="1" x14ac:dyDescent="0.25">
      <c r="A8195" s="60"/>
      <c r="B8195" s="61"/>
      <c r="D8195" s="63"/>
      <c r="E8195" s="64"/>
      <c r="F8195" s="65"/>
      <c r="G8195" s="66"/>
      <c r="H8195" s="67"/>
      <c r="I8195" s="216"/>
      <c r="J8195" s="86"/>
      <c r="K8195" s="129"/>
      <c r="L8195" s="60"/>
    </row>
    <row r="8196" spans="1:12" ht="12.95" customHeight="1" x14ac:dyDescent="0.25">
      <c r="A8196" s="60"/>
      <c r="B8196" s="61"/>
      <c r="D8196" s="63"/>
      <c r="E8196" s="64"/>
      <c r="F8196" s="65"/>
      <c r="G8196" s="66"/>
      <c r="H8196" s="67"/>
      <c r="I8196" s="216"/>
      <c r="J8196" s="86"/>
      <c r="K8196" s="129"/>
      <c r="L8196" s="60"/>
    </row>
    <row r="8197" spans="1:12" ht="12.95" customHeight="1" x14ac:dyDescent="0.25">
      <c r="A8197" s="60"/>
      <c r="B8197" s="61"/>
      <c r="D8197" s="63"/>
      <c r="E8197" s="64"/>
      <c r="F8197" s="65"/>
      <c r="G8197" s="66"/>
      <c r="H8197" s="67"/>
      <c r="I8197" s="216"/>
      <c r="J8197" s="86"/>
      <c r="K8197" s="129"/>
      <c r="L8197" s="60"/>
    </row>
    <row r="8198" spans="1:12" ht="12.95" customHeight="1" x14ac:dyDescent="0.25">
      <c r="A8198" s="60"/>
      <c r="B8198" s="61"/>
      <c r="D8198" s="63"/>
      <c r="E8198" s="64"/>
      <c r="F8198" s="65"/>
      <c r="G8198" s="66"/>
      <c r="H8198" s="67"/>
      <c r="I8198" s="216"/>
      <c r="J8198" s="86"/>
      <c r="K8198" s="129"/>
      <c r="L8198" s="60"/>
    </row>
    <row r="8199" spans="1:12" ht="12.95" customHeight="1" x14ac:dyDescent="0.25">
      <c r="A8199" s="60"/>
      <c r="B8199" s="61"/>
      <c r="D8199" s="63"/>
      <c r="E8199" s="64"/>
      <c r="F8199" s="65"/>
      <c r="G8199" s="66"/>
      <c r="H8199" s="67"/>
      <c r="I8199" s="216"/>
      <c r="J8199" s="86"/>
      <c r="K8199" s="129"/>
      <c r="L8199" s="60"/>
    </row>
    <row r="8200" spans="1:12" ht="12.95" customHeight="1" x14ac:dyDescent="0.25">
      <c r="A8200" s="60"/>
      <c r="B8200" s="61"/>
      <c r="D8200" s="63"/>
      <c r="E8200" s="64"/>
      <c r="F8200" s="65"/>
      <c r="G8200" s="66"/>
      <c r="H8200" s="67"/>
      <c r="I8200" s="216"/>
      <c r="J8200" s="86"/>
      <c r="K8200" s="129"/>
      <c r="L8200" s="60"/>
    </row>
    <row r="8201" spans="1:12" ht="12.95" customHeight="1" x14ac:dyDescent="0.25">
      <c r="A8201" s="60"/>
      <c r="B8201" s="61"/>
      <c r="D8201" s="63"/>
      <c r="E8201" s="64"/>
      <c r="F8201" s="65"/>
      <c r="G8201" s="66"/>
      <c r="H8201" s="67"/>
      <c r="I8201" s="216"/>
      <c r="J8201" s="86"/>
      <c r="K8201" s="129"/>
      <c r="L8201" s="60"/>
    </row>
    <row r="8202" spans="1:12" ht="12.95" customHeight="1" x14ac:dyDescent="0.25">
      <c r="A8202" s="60"/>
      <c r="B8202" s="61"/>
      <c r="D8202" s="63"/>
      <c r="E8202" s="64"/>
      <c r="F8202" s="65"/>
      <c r="G8202" s="66"/>
      <c r="H8202" s="67"/>
      <c r="I8202" s="216"/>
      <c r="J8202" s="86"/>
      <c r="K8202" s="129"/>
      <c r="L8202" s="60"/>
    </row>
    <row r="8203" spans="1:12" ht="12.95" customHeight="1" x14ac:dyDescent="0.25">
      <c r="A8203" s="60"/>
      <c r="B8203" s="61"/>
      <c r="D8203" s="63"/>
      <c r="E8203" s="64"/>
      <c r="F8203" s="65"/>
      <c r="G8203" s="66"/>
      <c r="H8203" s="67"/>
      <c r="I8203" s="216"/>
      <c r="J8203" s="86"/>
      <c r="K8203" s="129"/>
      <c r="L8203" s="60"/>
    </row>
    <row r="8204" spans="1:12" ht="12.95" customHeight="1" x14ac:dyDescent="0.25">
      <c r="A8204" s="60"/>
      <c r="B8204" s="61"/>
      <c r="D8204" s="63"/>
      <c r="E8204" s="64"/>
      <c r="F8204" s="65"/>
      <c r="G8204" s="66"/>
      <c r="H8204" s="67"/>
      <c r="I8204" s="216"/>
      <c r="J8204" s="86"/>
      <c r="K8204" s="129"/>
      <c r="L8204" s="60"/>
    </row>
    <row r="8205" spans="1:12" ht="12.95" customHeight="1" x14ac:dyDescent="0.25">
      <c r="A8205" s="60"/>
      <c r="B8205" s="61"/>
      <c r="D8205" s="63"/>
      <c r="E8205" s="64"/>
      <c r="F8205" s="65"/>
      <c r="G8205" s="66"/>
      <c r="H8205" s="67"/>
      <c r="I8205" s="216"/>
      <c r="J8205" s="86"/>
      <c r="K8205" s="129"/>
      <c r="L8205" s="60"/>
    </row>
    <row r="8206" spans="1:12" ht="12.95" customHeight="1" x14ac:dyDescent="0.25">
      <c r="A8206" s="60"/>
      <c r="B8206" s="61"/>
      <c r="D8206" s="63"/>
      <c r="E8206" s="64"/>
      <c r="F8206" s="65"/>
      <c r="G8206" s="66"/>
      <c r="H8206" s="67"/>
      <c r="I8206" s="216"/>
      <c r="J8206" s="86"/>
      <c r="K8206" s="129"/>
      <c r="L8206" s="60"/>
    </row>
    <row r="8207" spans="1:12" ht="12.95" customHeight="1" x14ac:dyDescent="0.25">
      <c r="A8207" s="60"/>
      <c r="B8207" s="61"/>
      <c r="D8207" s="63"/>
      <c r="E8207" s="64"/>
      <c r="F8207" s="65"/>
      <c r="G8207" s="66"/>
      <c r="H8207" s="67"/>
      <c r="I8207" s="216"/>
      <c r="J8207" s="86"/>
      <c r="K8207" s="129"/>
      <c r="L8207" s="60"/>
    </row>
    <row r="8208" spans="1:12" ht="12.95" customHeight="1" x14ac:dyDescent="0.25">
      <c r="A8208" s="60"/>
      <c r="B8208" s="61"/>
      <c r="D8208" s="63"/>
      <c r="E8208" s="64"/>
      <c r="F8208" s="65"/>
      <c r="G8208" s="66"/>
      <c r="H8208" s="67"/>
      <c r="I8208" s="216"/>
      <c r="J8208" s="86"/>
      <c r="K8208" s="129"/>
      <c r="L8208" s="60"/>
    </row>
    <row r="8209" spans="1:12" ht="12.95" customHeight="1" x14ac:dyDescent="0.25">
      <c r="A8209" s="60"/>
      <c r="B8209" s="61"/>
      <c r="D8209" s="63"/>
      <c r="E8209" s="64"/>
      <c r="F8209" s="65"/>
      <c r="G8209" s="66"/>
      <c r="H8209" s="67"/>
      <c r="I8209" s="216"/>
      <c r="J8209" s="86"/>
      <c r="K8209" s="129"/>
      <c r="L8209" s="60"/>
    </row>
    <row r="8210" spans="1:12" ht="12.95" customHeight="1" x14ac:dyDescent="0.25">
      <c r="A8210" s="60"/>
      <c r="B8210" s="61"/>
      <c r="D8210" s="63"/>
      <c r="E8210" s="64"/>
      <c r="F8210" s="65"/>
      <c r="G8210" s="66"/>
      <c r="H8210" s="67"/>
      <c r="I8210" s="216"/>
      <c r="J8210" s="86"/>
      <c r="K8210" s="129"/>
      <c r="L8210" s="60"/>
    </row>
    <row r="8211" spans="1:12" ht="12.95" customHeight="1" x14ac:dyDescent="0.25">
      <c r="A8211" s="60"/>
      <c r="B8211" s="61"/>
      <c r="D8211" s="63"/>
      <c r="E8211" s="64"/>
      <c r="F8211" s="65"/>
      <c r="G8211" s="66"/>
      <c r="H8211" s="67"/>
      <c r="I8211" s="216"/>
      <c r="J8211" s="86"/>
      <c r="K8211" s="129"/>
      <c r="L8211" s="60"/>
    </row>
    <row r="8212" spans="1:12" ht="12.95" customHeight="1" x14ac:dyDescent="0.25">
      <c r="A8212" s="60"/>
      <c r="B8212" s="61"/>
      <c r="D8212" s="63"/>
      <c r="E8212" s="64"/>
      <c r="F8212" s="65"/>
      <c r="G8212" s="66"/>
      <c r="H8212" s="67"/>
      <c r="I8212" s="216"/>
      <c r="J8212" s="86"/>
      <c r="K8212" s="129"/>
      <c r="L8212" s="60"/>
    </row>
    <row r="8213" spans="1:12" ht="12.95" customHeight="1" x14ac:dyDescent="0.25">
      <c r="A8213" s="60"/>
      <c r="B8213" s="61"/>
      <c r="D8213" s="63"/>
      <c r="E8213" s="64"/>
      <c r="F8213" s="65"/>
      <c r="G8213" s="66"/>
      <c r="H8213" s="67"/>
      <c r="I8213" s="216"/>
      <c r="J8213" s="86"/>
      <c r="K8213" s="129"/>
      <c r="L8213" s="60"/>
    </row>
    <row r="8214" spans="1:12" ht="12.95" customHeight="1" x14ac:dyDescent="0.25">
      <c r="A8214" s="60"/>
      <c r="B8214" s="61"/>
      <c r="D8214" s="63"/>
      <c r="E8214" s="64"/>
      <c r="F8214" s="65"/>
      <c r="G8214" s="66"/>
      <c r="H8214" s="67"/>
      <c r="I8214" s="216"/>
      <c r="J8214" s="86"/>
      <c r="K8214" s="129"/>
      <c r="L8214" s="60"/>
    </row>
    <row r="8215" spans="1:12" ht="12.95" customHeight="1" x14ac:dyDescent="0.25">
      <c r="A8215" s="60"/>
      <c r="B8215" s="61"/>
      <c r="D8215" s="63"/>
      <c r="E8215" s="64"/>
      <c r="F8215" s="65"/>
      <c r="G8215" s="66"/>
      <c r="H8215" s="67"/>
      <c r="I8215" s="216"/>
      <c r="J8215" s="86"/>
      <c r="K8215" s="129"/>
      <c r="L8215" s="60"/>
    </row>
    <row r="8216" spans="1:12" ht="12.95" customHeight="1" x14ac:dyDescent="0.25">
      <c r="A8216" s="60"/>
      <c r="B8216" s="61"/>
      <c r="D8216" s="63"/>
      <c r="E8216" s="64"/>
      <c r="F8216" s="65"/>
      <c r="G8216" s="66"/>
      <c r="H8216" s="67"/>
      <c r="I8216" s="216"/>
      <c r="J8216" s="86"/>
      <c r="K8216" s="129"/>
      <c r="L8216" s="60"/>
    </row>
    <row r="8217" spans="1:12" ht="12.95" customHeight="1" x14ac:dyDescent="0.25">
      <c r="A8217" s="60"/>
      <c r="B8217" s="61"/>
      <c r="D8217" s="63"/>
      <c r="E8217" s="64"/>
      <c r="F8217" s="65"/>
      <c r="G8217" s="66"/>
      <c r="H8217" s="67"/>
      <c r="I8217" s="216"/>
      <c r="J8217" s="86"/>
      <c r="K8217" s="129"/>
      <c r="L8217" s="60"/>
    </row>
    <row r="8218" spans="1:12" ht="12.95" customHeight="1" x14ac:dyDescent="0.25">
      <c r="A8218" s="60"/>
      <c r="B8218" s="61"/>
      <c r="D8218" s="63"/>
      <c r="E8218" s="64"/>
      <c r="F8218" s="65"/>
      <c r="G8218" s="66"/>
      <c r="H8218" s="67"/>
      <c r="I8218" s="216"/>
      <c r="J8218" s="86"/>
      <c r="K8218" s="129"/>
      <c r="L8218" s="60"/>
    </row>
    <row r="8219" spans="1:12" ht="12.95" customHeight="1" x14ac:dyDescent="0.25">
      <c r="A8219" s="60"/>
      <c r="B8219" s="61"/>
      <c r="D8219" s="63"/>
      <c r="E8219" s="64"/>
      <c r="F8219" s="65"/>
      <c r="G8219" s="66"/>
      <c r="H8219" s="67"/>
      <c r="I8219" s="216"/>
      <c r="J8219" s="86"/>
      <c r="K8219" s="129"/>
      <c r="L8219" s="60"/>
    </row>
    <row r="8220" spans="1:12" ht="12.95" customHeight="1" x14ac:dyDescent="0.25">
      <c r="A8220" s="60"/>
      <c r="B8220" s="61"/>
      <c r="D8220" s="63"/>
      <c r="E8220" s="64"/>
      <c r="F8220" s="65"/>
      <c r="G8220" s="66"/>
      <c r="H8220" s="67"/>
      <c r="I8220" s="216"/>
      <c r="J8220" s="86"/>
      <c r="K8220" s="129"/>
      <c r="L8220" s="60"/>
    </row>
    <row r="8221" spans="1:12" ht="12.95" customHeight="1" x14ac:dyDescent="0.25">
      <c r="A8221" s="60"/>
      <c r="B8221" s="61"/>
      <c r="D8221" s="63"/>
      <c r="E8221" s="64"/>
      <c r="F8221" s="65"/>
      <c r="G8221" s="66"/>
      <c r="H8221" s="67"/>
      <c r="I8221" s="216"/>
      <c r="J8221" s="86"/>
      <c r="K8221" s="129"/>
      <c r="L8221" s="60"/>
    </row>
    <row r="8222" spans="1:12" ht="12.95" customHeight="1" x14ac:dyDescent="0.25">
      <c r="A8222" s="60"/>
      <c r="B8222" s="61"/>
      <c r="D8222" s="63"/>
      <c r="E8222" s="64"/>
      <c r="F8222" s="65"/>
      <c r="G8222" s="66"/>
      <c r="H8222" s="67"/>
      <c r="I8222" s="216"/>
      <c r="J8222" s="86"/>
      <c r="K8222" s="129"/>
      <c r="L8222" s="60"/>
    </row>
    <row r="8223" spans="1:12" ht="12.95" customHeight="1" x14ac:dyDescent="0.25">
      <c r="A8223" s="60"/>
      <c r="B8223" s="61"/>
      <c r="D8223" s="63"/>
      <c r="E8223" s="64"/>
      <c r="F8223" s="65"/>
      <c r="G8223" s="66"/>
      <c r="H8223" s="67"/>
      <c r="I8223" s="216"/>
      <c r="J8223" s="86"/>
      <c r="K8223" s="129"/>
      <c r="L8223" s="60"/>
    </row>
    <row r="8224" spans="1:12" ht="12.95" customHeight="1" x14ac:dyDescent="0.25">
      <c r="A8224" s="60"/>
      <c r="B8224" s="61"/>
      <c r="D8224" s="63"/>
      <c r="E8224" s="64"/>
      <c r="F8224" s="65"/>
      <c r="G8224" s="66"/>
      <c r="H8224" s="67"/>
      <c r="I8224" s="216"/>
      <c r="J8224" s="86"/>
      <c r="K8224" s="129"/>
      <c r="L8224" s="60"/>
    </row>
    <row r="8225" spans="1:12" ht="12.95" customHeight="1" x14ac:dyDescent="0.25">
      <c r="A8225" s="60"/>
      <c r="B8225" s="61"/>
      <c r="D8225" s="63"/>
      <c r="E8225" s="64"/>
      <c r="F8225" s="65"/>
      <c r="G8225" s="66"/>
      <c r="H8225" s="67"/>
      <c r="I8225" s="216"/>
      <c r="J8225" s="86"/>
      <c r="K8225" s="129"/>
      <c r="L8225" s="60"/>
    </row>
    <row r="8226" spans="1:12" ht="12.95" customHeight="1" x14ac:dyDescent="0.25">
      <c r="A8226" s="60"/>
      <c r="B8226" s="61"/>
      <c r="D8226" s="63"/>
      <c r="E8226" s="64"/>
      <c r="F8226" s="65"/>
      <c r="G8226" s="66"/>
      <c r="H8226" s="67"/>
      <c r="I8226" s="216"/>
      <c r="J8226" s="86"/>
      <c r="K8226" s="129"/>
      <c r="L8226" s="60"/>
    </row>
    <row r="8227" spans="1:12" ht="12.95" customHeight="1" x14ac:dyDescent="0.25">
      <c r="A8227" s="60"/>
      <c r="B8227" s="61"/>
      <c r="D8227" s="63"/>
      <c r="E8227" s="64"/>
      <c r="F8227" s="65"/>
      <c r="G8227" s="66"/>
      <c r="H8227" s="67"/>
      <c r="I8227" s="216"/>
      <c r="J8227" s="86"/>
      <c r="K8227" s="129"/>
      <c r="L8227" s="60"/>
    </row>
    <row r="8228" spans="1:12" ht="12.95" customHeight="1" x14ac:dyDescent="0.25">
      <c r="A8228" s="60"/>
      <c r="B8228" s="61"/>
      <c r="D8228" s="63"/>
      <c r="E8228" s="64"/>
      <c r="F8228" s="65"/>
      <c r="G8228" s="66"/>
      <c r="H8228" s="67"/>
      <c r="I8228" s="216"/>
      <c r="J8228" s="86"/>
      <c r="K8228" s="129"/>
      <c r="L8228" s="60"/>
    </row>
    <row r="8229" spans="1:12" ht="12.95" customHeight="1" x14ac:dyDescent="0.25">
      <c r="A8229" s="60"/>
      <c r="B8229" s="61"/>
      <c r="D8229" s="63"/>
      <c r="E8229" s="64"/>
      <c r="F8229" s="65"/>
      <c r="G8229" s="66"/>
      <c r="H8229" s="67"/>
      <c r="I8229" s="216"/>
      <c r="J8229" s="86"/>
      <c r="K8229" s="129"/>
      <c r="L8229" s="60"/>
    </row>
    <row r="8230" spans="1:12" ht="12.95" customHeight="1" x14ac:dyDescent="0.25">
      <c r="A8230" s="60"/>
      <c r="B8230" s="61"/>
      <c r="D8230" s="63"/>
      <c r="E8230" s="64"/>
      <c r="F8230" s="65"/>
      <c r="G8230" s="66"/>
      <c r="H8230" s="67"/>
      <c r="I8230" s="216"/>
      <c r="J8230" s="86"/>
      <c r="K8230" s="129"/>
      <c r="L8230" s="60"/>
    </row>
    <row r="8231" spans="1:12" ht="12.95" customHeight="1" x14ac:dyDescent="0.25">
      <c r="A8231" s="60"/>
      <c r="B8231" s="61"/>
      <c r="D8231" s="63"/>
      <c r="E8231" s="64"/>
      <c r="F8231" s="65"/>
      <c r="G8231" s="66"/>
      <c r="H8231" s="67"/>
      <c r="I8231" s="216"/>
      <c r="J8231" s="86"/>
      <c r="K8231" s="129"/>
      <c r="L8231" s="60"/>
    </row>
    <row r="8232" spans="1:12" ht="12.95" customHeight="1" x14ac:dyDescent="0.25">
      <c r="A8232" s="60"/>
      <c r="B8232" s="61"/>
      <c r="D8232" s="63"/>
      <c r="E8232" s="64"/>
      <c r="F8232" s="65"/>
      <c r="G8232" s="66"/>
      <c r="H8232" s="67"/>
      <c r="I8232" s="216"/>
      <c r="J8232" s="86"/>
      <c r="K8232" s="129"/>
      <c r="L8232" s="60"/>
    </row>
    <row r="8233" spans="1:12" ht="12.95" customHeight="1" x14ac:dyDescent="0.25">
      <c r="A8233" s="60"/>
      <c r="B8233" s="61"/>
      <c r="D8233" s="63"/>
      <c r="E8233" s="64"/>
      <c r="F8233" s="65"/>
      <c r="G8233" s="66"/>
      <c r="H8233" s="67"/>
      <c r="I8233" s="216"/>
      <c r="J8233" s="86"/>
      <c r="K8233" s="129"/>
      <c r="L8233" s="60"/>
    </row>
    <row r="8234" spans="1:12" ht="12.95" customHeight="1" x14ac:dyDescent="0.25">
      <c r="A8234" s="60"/>
      <c r="B8234" s="61"/>
      <c r="D8234" s="63"/>
      <c r="E8234" s="64"/>
      <c r="F8234" s="65"/>
      <c r="G8234" s="66"/>
      <c r="H8234" s="67"/>
      <c r="I8234" s="216"/>
      <c r="J8234" s="86"/>
      <c r="K8234" s="129"/>
      <c r="L8234" s="60"/>
    </row>
    <row r="8235" spans="1:12" ht="12.95" customHeight="1" x14ac:dyDescent="0.25">
      <c r="A8235" s="60"/>
      <c r="B8235" s="61"/>
      <c r="D8235" s="63"/>
      <c r="E8235" s="64"/>
      <c r="F8235" s="65"/>
      <c r="G8235" s="66"/>
      <c r="H8235" s="67"/>
      <c r="I8235" s="216"/>
      <c r="J8235" s="86"/>
      <c r="K8235" s="129"/>
      <c r="L8235" s="60"/>
    </row>
    <row r="8236" spans="1:12" ht="12.95" customHeight="1" x14ac:dyDescent="0.25">
      <c r="A8236" s="60"/>
      <c r="B8236" s="61"/>
      <c r="D8236" s="63"/>
      <c r="E8236" s="64"/>
      <c r="F8236" s="65"/>
      <c r="G8236" s="66"/>
      <c r="H8236" s="67"/>
      <c r="I8236" s="216"/>
      <c r="J8236" s="86"/>
      <c r="K8236" s="129"/>
      <c r="L8236" s="60"/>
    </row>
    <row r="8237" spans="1:12" ht="12.95" customHeight="1" x14ac:dyDescent="0.25">
      <c r="A8237" s="60"/>
      <c r="B8237" s="61"/>
      <c r="D8237" s="63"/>
      <c r="E8237" s="64"/>
      <c r="F8237" s="65"/>
      <c r="G8237" s="66"/>
      <c r="H8237" s="67"/>
      <c r="I8237" s="216"/>
      <c r="J8237" s="86"/>
      <c r="K8237" s="129"/>
      <c r="L8237" s="60"/>
    </row>
    <row r="8238" spans="1:12" ht="12.95" customHeight="1" x14ac:dyDescent="0.25">
      <c r="A8238" s="60"/>
      <c r="B8238" s="61"/>
      <c r="D8238" s="63"/>
      <c r="E8238" s="64"/>
      <c r="F8238" s="65"/>
      <c r="G8238" s="66"/>
      <c r="H8238" s="67"/>
      <c r="I8238" s="216"/>
      <c r="J8238" s="86"/>
      <c r="K8238" s="129"/>
      <c r="L8238" s="60"/>
    </row>
    <row r="8239" spans="1:12" ht="12.95" customHeight="1" x14ac:dyDescent="0.25">
      <c r="A8239" s="60"/>
      <c r="B8239" s="61"/>
      <c r="D8239" s="63"/>
      <c r="E8239" s="64"/>
      <c r="F8239" s="65"/>
      <c r="G8239" s="66"/>
      <c r="H8239" s="67"/>
      <c r="I8239" s="216"/>
      <c r="J8239" s="86"/>
      <c r="K8239" s="129"/>
      <c r="L8239" s="60"/>
    </row>
    <row r="8240" spans="1:12" ht="12.95" customHeight="1" x14ac:dyDescent="0.25">
      <c r="A8240" s="60"/>
      <c r="B8240" s="61"/>
      <c r="D8240" s="63"/>
      <c r="E8240" s="64"/>
      <c r="F8240" s="65"/>
      <c r="G8240" s="66"/>
      <c r="H8240" s="67"/>
      <c r="I8240" s="216"/>
      <c r="J8240" s="86"/>
      <c r="K8240" s="129"/>
      <c r="L8240" s="60"/>
    </row>
    <row r="8241" spans="1:12" ht="12.95" customHeight="1" x14ac:dyDescent="0.25">
      <c r="A8241" s="60"/>
      <c r="B8241" s="61"/>
      <c r="D8241" s="63"/>
      <c r="E8241" s="64"/>
      <c r="F8241" s="65"/>
      <c r="G8241" s="66"/>
      <c r="H8241" s="67"/>
      <c r="I8241" s="216"/>
      <c r="J8241" s="86"/>
      <c r="K8241" s="129"/>
      <c r="L8241" s="60"/>
    </row>
    <row r="8242" spans="1:12" ht="12.95" customHeight="1" x14ac:dyDescent="0.25">
      <c r="A8242" s="60"/>
      <c r="B8242" s="61"/>
      <c r="D8242" s="63"/>
      <c r="E8242" s="64"/>
      <c r="F8242" s="65"/>
      <c r="G8242" s="66"/>
      <c r="H8242" s="67"/>
      <c r="I8242" s="216"/>
      <c r="J8242" s="86"/>
      <c r="K8242" s="129"/>
      <c r="L8242" s="60"/>
    </row>
    <row r="8243" spans="1:12" ht="12.95" customHeight="1" x14ac:dyDescent="0.25">
      <c r="A8243" s="60"/>
      <c r="B8243" s="61"/>
      <c r="D8243" s="63"/>
      <c r="E8243" s="64"/>
      <c r="F8243" s="65"/>
      <c r="G8243" s="66"/>
      <c r="H8243" s="67"/>
      <c r="I8243" s="216"/>
      <c r="J8243" s="86"/>
      <c r="K8243" s="129"/>
      <c r="L8243" s="60"/>
    </row>
    <row r="8244" spans="1:12" ht="12.95" customHeight="1" x14ac:dyDescent="0.25">
      <c r="A8244" s="60"/>
      <c r="B8244" s="61"/>
      <c r="D8244" s="63"/>
      <c r="E8244" s="64"/>
      <c r="F8244" s="65"/>
      <c r="G8244" s="66"/>
      <c r="H8244" s="67"/>
      <c r="I8244" s="216"/>
      <c r="J8244" s="86"/>
      <c r="K8244" s="129"/>
      <c r="L8244" s="60"/>
    </row>
    <row r="8245" spans="1:12" ht="12.95" customHeight="1" x14ac:dyDescent="0.25">
      <c r="A8245" s="60"/>
      <c r="B8245" s="61"/>
      <c r="D8245" s="63"/>
      <c r="E8245" s="64"/>
      <c r="F8245" s="65"/>
      <c r="G8245" s="66"/>
      <c r="H8245" s="67"/>
      <c r="I8245" s="216"/>
      <c r="J8245" s="86"/>
      <c r="K8245" s="129"/>
      <c r="L8245" s="60"/>
    </row>
    <row r="8246" spans="1:12" ht="12.95" customHeight="1" x14ac:dyDescent="0.25">
      <c r="A8246" s="60"/>
      <c r="B8246" s="61"/>
      <c r="D8246" s="63"/>
      <c r="E8246" s="64"/>
      <c r="F8246" s="65"/>
      <c r="G8246" s="66"/>
      <c r="H8246" s="67"/>
      <c r="I8246" s="216"/>
      <c r="J8246" s="86"/>
      <c r="K8246" s="129"/>
      <c r="L8246" s="60"/>
    </row>
    <row r="8247" spans="1:12" ht="12.95" customHeight="1" x14ac:dyDescent="0.25">
      <c r="A8247" s="60"/>
      <c r="B8247" s="61"/>
      <c r="D8247" s="63"/>
      <c r="E8247" s="64"/>
      <c r="F8247" s="65"/>
      <c r="G8247" s="66"/>
      <c r="H8247" s="67"/>
      <c r="I8247" s="216"/>
      <c r="J8247" s="86"/>
      <c r="K8247" s="129"/>
      <c r="L8247" s="60"/>
    </row>
    <row r="8248" spans="1:12" ht="12.95" customHeight="1" x14ac:dyDescent="0.25">
      <c r="A8248" s="60"/>
      <c r="B8248" s="61"/>
      <c r="D8248" s="63"/>
      <c r="E8248" s="64"/>
      <c r="F8248" s="65"/>
      <c r="G8248" s="66"/>
      <c r="H8248" s="67"/>
      <c r="I8248" s="216"/>
      <c r="J8248" s="86"/>
      <c r="K8248" s="129"/>
      <c r="L8248" s="60"/>
    </row>
    <row r="8249" spans="1:12" ht="12.95" customHeight="1" x14ac:dyDescent="0.25">
      <c r="A8249" s="60"/>
      <c r="B8249" s="61"/>
      <c r="D8249" s="63"/>
      <c r="E8249" s="64"/>
      <c r="F8249" s="65"/>
      <c r="G8249" s="66"/>
      <c r="H8249" s="67"/>
      <c r="I8249" s="216"/>
      <c r="J8249" s="86"/>
      <c r="K8249" s="129"/>
      <c r="L8249" s="60"/>
    </row>
    <row r="8250" spans="1:12" ht="12.95" customHeight="1" x14ac:dyDescent="0.25">
      <c r="A8250" s="60"/>
      <c r="B8250" s="61"/>
      <c r="D8250" s="63"/>
      <c r="E8250" s="64"/>
      <c r="F8250" s="65"/>
      <c r="G8250" s="66"/>
      <c r="H8250" s="67"/>
      <c r="I8250" s="216"/>
      <c r="J8250" s="86"/>
      <c r="K8250" s="129"/>
      <c r="L8250" s="60"/>
    </row>
    <row r="8251" spans="1:12" ht="12.95" customHeight="1" x14ac:dyDescent="0.25">
      <c r="A8251" s="60"/>
      <c r="B8251" s="61"/>
      <c r="D8251" s="63"/>
      <c r="E8251" s="64"/>
      <c r="F8251" s="65"/>
      <c r="G8251" s="66"/>
      <c r="H8251" s="67"/>
      <c r="I8251" s="216"/>
      <c r="J8251" s="86"/>
      <c r="K8251" s="129"/>
      <c r="L8251" s="60"/>
    </row>
    <row r="8252" spans="1:12" ht="12.95" customHeight="1" x14ac:dyDescent="0.25">
      <c r="A8252" s="60"/>
      <c r="B8252" s="61"/>
      <c r="D8252" s="63"/>
      <c r="E8252" s="64"/>
      <c r="F8252" s="65"/>
      <c r="G8252" s="66"/>
      <c r="H8252" s="67"/>
      <c r="I8252" s="216"/>
      <c r="J8252" s="86"/>
      <c r="K8252" s="129"/>
      <c r="L8252" s="60"/>
    </row>
    <row r="8253" spans="1:12" ht="12.95" customHeight="1" x14ac:dyDescent="0.25">
      <c r="A8253" s="60"/>
      <c r="B8253" s="61"/>
      <c r="D8253" s="63"/>
      <c r="E8253" s="64"/>
      <c r="F8253" s="65"/>
      <c r="G8253" s="66"/>
      <c r="H8253" s="67"/>
      <c r="I8253" s="216"/>
      <c r="J8253" s="86"/>
      <c r="K8253" s="129"/>
      <c r="L8253" s="60"/>
    </row>
    <row r="8254" spans="1:12" ht="12.95" customHeight="1" x14ac:dyDescent="0.25">
      <c r="A8254" s="60"/>
      <c r="B8254" s="61"/>
      <c r="D8254" s="63"/>
      <c r="E8254" s="64"/>
      <c r="F8254" s="65"/>
      <c r="G8254" s="66"/>
      <c r="H8254" s="67"/>
      <c r="I8254" s="216"/>
      <c r="J8254" s="86"/>
      <c r="K8254" s="129"/>
      <c r="L8254" s="60"/>
    </row>
    <row r="8255" spans="1:12" ht="12.95" customHeight="1" x14ac:dyDescent="0.25">
      <c r="A8255" s="60"/>
      <c r="B8255" s="61"/>
      <c r="D8255" s="63"/>
      <c r="E8255" s="64"/>
      <c r="F8255" s="65"/>
      <c r="G8255" s="66"/>
      <c r="H8255" s="67"/>
      <c r="I8255" s="216"/>
      <c r="J8255" s="86"/>
      <c r="K8255" s="129"/>
      <c r="L8255" s="60"/>
    </row>
    <row r="8256" spans="1:12" ht="12.95" customHeight="1" x14ac:dyDescent="0.25">
      <c r="A8256" s="60"/>
      <c r="B8256" s="61"/>
      <c r="D8256" s="63"/>
      <c r="E8256" s="64"/>
      <c r="F8256" s="65"/>
      <c r="G8256" s="66"/>
      <c r="H8256" s="67"/>
      <c r="I8256" s="216"/>
      <c r="J8256" s="86"/>
      <c r="K8256" s="129"/>
      <c r="L8256" s="60"/>
    </row>
    <row r="8257" spans="1:12" ht="12.95" customHeight="1" x14ac:dyDescent="0.25">
      <c r="A8257" s="60"/>
      <c r="B8257" s="61"/>
      <c r="D8257" s="63"/>
      <c r="E8257" s="64"/>
      <c r="F8257" s="65"/>
      <c r="G8257" s="66"/>
      <c r="H8257" s="67"/>
      <c r="I8257" s="216"/>
      <c r="J8257" s="86"/>
      <c r="K8257" s="129"/>
      <c r="L8257" s="60"/>
    </row>
    <row r="8258" spans="1:12" ht="12.95" customHeight="1" x14ac:dyDescent="0.25">
      <c r="A8258" s="60"/>
      <c r="B8258" s="61"/>
      <c r="D8258" s="63"/>
      <c r="E8258" s="64"/>
      <c r="F8258" s="65"/>
      <c r="G8258" s="66"/>
      <c r="H8258" s="67"/>
      <c r="I8258" s="216"/>
      <c r="J8258" s="86"/>
      <c r="K8258" s="129"/>
      <c r="L8258" s="60"/>
    </row>
    <row r="8259" spans="1:12" ht="12.95" customHeight="1" x14ac:dyDescent="0.25">
      <c r="A8259" s="60"/>
      <c r="B8259" s="61"/>
      <c r="D8259" s="63"/>
      <c r="E8259" s="64"/>
      <c r="F8259" s="65"/>
      <c r="G8259" s="66"/>
      <c r="H8259" s="67"/>
      <c r="I8259" s="216"/>
      <c r="J8259" s="86"/>
      <c r="K8259" s="129"/>
      <c r="L8259" s="60"/>
    </row>
    <row r="8260" spans="1:12" ht="12.95" customHeight="1" x14ac:dyDescent="0.25">
      <c r="A8260" s="60"/>
      <c r="B8260" s="61"/>
      <c r="D8260" s="63"/>
      <c r="E8260" s="64"/>
      <c r="F8260" s="65"/>
      <c r="G8260" s="66"/>
      <c r="H8260" s="67"/>
      <c r="I8260" s="216"/>
      <c r="J8260" s="86"/>
      <c r="K8260" s="129"/>
      <c r="L8260" s="60"/>
    </row>
    <row r="8261" spans="1:12" ht="12.95" customHeight="1" x14ac:dyDescent="0.25">
      <c r="A8261" s="60"/>
      <c r="B8261" s="61"/>
      <c r="D8261" s="63"/>
      <c r="E8261" s="64"/>
      <c r="F8261" s="65"/>
      <c r="G8261" s="66"/>
      <c r="H8261" s="67"/>
      <c r="I8261" s="216"/>
      <c r="J8261" s="86"/>
      <c r="K8261" s="129"/>
      <c r="L8261" s="60"/>
    </row>
    <row r="8262" spans="1:12" ht="12.95" customHeight="1" x14ac:dyDescent="0.25">
      <c r="A8262" s="60"/>
      <c r="B8262" s="61"/>
      <c r="D8262" s="63"/>
      <c r="E8262" s="64"/>
      <c r="F8262" s="65"/>
      <c r="G8262" s="66"/>
      <c r="H8262" s="67"/>
      <c r="I8262" s="216"/>
      <c r="J8262" s="86"/>
      <c r="K8262" s="129"/>
      <c r="L8262" s="60"/>
    </row>
    <row r="8263" spans="1:12" ht="12.95" customHeight="1" x14ac:dyDescent="0.25">
      <c r="A8263" s="60"/>
      <c r="B8263" s="61"/>
      <c r="D8263" s="63"/>
      <c r="E8263" s="64"/>
      <c r="F8263" s="65"/>
      <c r="G8263" s="66"/>
      <c r="H8263" s="67"/>
      <c r="I8263" s="216"/>
      <c r="J8263" s="86"/>
      <c r="K8263" s="129"/>
      <c r="L8263" s="60"/>
    </row>
    <row r="8264" spans="1:12" ht="12.95" customHeight="1" x14ac:dyDescent="0.25">
      <c r="A8264" s="60"/>
      <c r="B8264" s="61"/>
      <c r="D8264" s="63"/>
      <c r="E8264" s="64"/>
      <c r="F8264" s="65"/>
      <c r="G8264" s="66"/>
      <c r="H8264" s="67"/>
      <c r="I8264" s="216"/>
      <c r="J8264" s="86"/>
      <c r="K8264" s="129"/>
      <c r="L8264" s="60"/>
    </row>
    <row r="8265" spans="1:12" ht="12.95" customHeight="1" x14ac:dyDescent="0.25">
      <c r="A8265" s="60"/>
      <c r="B8265" s="61"/>
      <c r="D8265" s="63"/>
      <c r="E8265" s="64"/>
      <c r="F8265" s="65"/>
      <c r="G8265" s="66"/>
      <c r="H8265" s="67"/>
      <c r="I8265" s="216"/>
      <c r="J8265" s="86"/>
      <c r="K8265" s="129"/>
      <c r="L8265" s="60"/>
    </row>
    <row r="8266" spans="1:12" ht="12.95" customHeight="1" x14ac:dyDescent="0.25">
      <c r="A8266" s="60"/>
      <c r="B8266" s="61"/>
      <c r="D8266" s="63"/>
      <c r="E8266" s="64"/>
      <c r="F8266" s="65"/>
      <c r="G8266" s="66"/>
      <c r="H8266" s="67"/>
      <c r="I8266" s="216"/>
      <c r="J8266" s="86"/>
      <c r="K8266" s="129"/>
      <c r="L8266" s="60"/>
    </row>
    <row r="8267" spans="1:12" ht="12.95" customHeight="1" x14ac:dyDescent="0.25">
      <c r="A8267" s="60"/>
      <c r="B8267" s="61"/>
      <c r="D8267" s="63"/>
      <c r="E8267" s="64"/>
      <c r="F8267" s="65"/>
      <c r="G8267" s="66"/>
      <c r="H8267" s="67"/>
      <c r="I8267" s="216"/>
      <c r="J8267" s="86"/>
      <c r="K8267" s="129"/>
      <c r="L8267" s="60"/>
    </row>
    <row r="8268" spans="1:12" ht="12.95" customHeight="1" x14ac:dyDescent="0.25">
      <c r="A8268" s="60"/>
      <c r="B8268" s="61"/>
      <c r="D8268" s="63"/>
      <c r="E8268" s="64"/>
      <c r="F8268" s="65"/>
      <c r="G8268" s="66"/>
      <c r="H8268" s="67"/>
      <c r="I8268" s="216"/>
      <c r="J8268" s="86"/>
      <c r="K8268" s="129"/>
      <c r="L8268" s="60"/>
    </row>
    <row r="8269" spans="1:12" ht="12.95" customHeight="1" x14ac:dyDescent="0.25">
      <c r="A8269" s="60"/>
      <c r="B8269" s="61"/>
      <c r="D8269" s="63"/>
      <c r="E8269" s="64"/>
      <c r="F8269" s="65"/>
      <c r="G8269" s="66"/>
      <c r="H8269" s="67"/>
      <c r="I8269" s="216"/>
      <c r="J8269" s="86"/>
      <c r="K8269" s="129"/>
      <c r="L8269" s="60"/>
    </row>
    <row r="8270" spans="1:12" ht="12.95" customHeight="1" x14ac:dyDescent="0.25">
      <c r="A8270" s="60"/>
      <c r="B8270" s="61"/>
      <c r="D8270" s="63"/>
      <c r="E8270" s="64"/>
      <c r="F8270" s="65"/>
      <c r="G8270" s="66"/>
      <c r="H8270" s="67"/>
      <c r="I8270" s="216"/>
      <c r="J8270" s="86"/>
      <c r="K8270" s="129"/>
      <c r="L8270" s="60"/>
    </row>
    <row r="8271" spans="1:12" ht="12.95" customHeight="1" x14ac:dyDescent="0.25">
      <c r="A8271" s="60"/>
      <c r="B8271" s="61"/>
      <c r="D8271" s="63"/>
      <c r="E8271" s="64"/>
      <c r="F8271" s="65"/>
      <c r="G8271" s="66"/>
      <c r="H8271" s="67"/>
      <c r="I8271" s="216"/>
      <c r="J8271" s="86"/>
      <c r="K8271" s="129"/>
      <c r="L8271" s="60"/>
    </row>
    <row r="8272" spans="1:12" ht="12.95" customHeight="1" x14ac:dyDescent="0.25">
      <c r="A8272" s="60"/>
      <c r="B8272" s="61"/>
      <c r="D8272" s="63"/>
      <c r="E8272" s="64"/>
      <c r="F8272" s="65"/>
      <c r="G8272" s="66"/>
      <c r="H8272" s="67"/>
      <c r="I8272" s="216"/>
      <c r="J8272" s="86"/>
      <c r="K8272" s="129"/>
      <c r="L8272" s="60"/>
    </row>
    <row r="8273" spans="1:12" ht="12.95" customHeight="1" x14ac:dyDescent="0.25">
      <c r="A8273" s="60"/>
      <c r="B8273" s="61"/>
      <c r="D8273" s="63"/>
      <c r="E8273" s="64"/>
      <c r="F8273" s="65"/>
      <c r="G8273" s="66"/>
      <c r="H8273" s="67"/>
      <c r="I8273" s="216"/>
      <c r="J8273" s="86"/>
      <c r="K8273" s="129"/>
      <c r="L8273" s="60"/>
    </row>
    <row r="8274" spans="1:12" ht="12.95" customHeight="1" x14ac:dyDescent="0.25">
      <c r="A8274" s="60"/>
      <c r="B8274" s="61"/>
      <c r="D8274" s="63"/>
      <c r="E8274" s="64"/>
      <c r="F8274" s="65"/>
      <c r="G8274" s="66"/>
      <c r="H8274" s="67"/>
      <c r="I8274" s="216"/>
      <c r="J8274" s="86"/>
      <c r="K8274" s="129"/>
      <c r="L8274" s="60"/>
    </row>
    <row r="8275" spans="1:12" ht="12.95" customHeight="1" x14ac:dyDescent="0.25">
      <c r="A8275" s="60"/>
      <c r="B8275" s="61"/>
      <c r="D8275" s="63"/>
      <c r="E8275" s="64"/>
      <c r="F8275" s="65"/>
      <c r="G8275" s="66"/>
      <c r="H8275" s="67"/>
      <c r="I8275" s="216"/>
      <c r="J8275" s="86"/>
      <c r="K8275" s="129"/>
      <c r="L8275" s="60"/>
    </row>
    <row r="8276" spans="1:12" ht="12.95" customHeight="1" x14ac:dyDescent="0.25">
      <c r="A8276" s="60"/>
      <c r="B8276" s="61"/>
      <c r="D8276" s="63"/>
      <c r="E8276" s="64"/>
      <c r="F8276" s="65"/>
      <c r="G8276" s="66"/>
      <c r="H8276" s="67"/>
      <c r="I8276" s="216"/>
      <c r="J8276" s="86"/>
      <c r="K8276" s="129"/>
      <c r="L8276" s="60"/>
    </row>
    <row r="8277" spans="1:12" ht="12.95" customHeight="1" x14ac:dyDescent="0.25">
      <c r="A8277" s="60"/>
      <c r="B8277" s="61"/>
      <c r="D8277" s="63"/>
      <c r="E8277" s="64"/>
      <c r="F8277" s="65"/>
      <c r="G8277" s="66"/>
      <c r="H8277" s="67"/>
      <c r="I8277" s="216"/>
      <c r="J8277" s="86"/>
      <c r="K8277" s="129"/>
      <c r="L8277" s="60"/>
    </row>
    <row r="8278" spans="1:12" ht="12.95" customHeight="1" x14ac:dyDescent="0.25">
      <c r="A8278" s="60"/>
      <c r="B8278" s="61"/>
      <c r="D8278" s="63"/>
      <c r="E8278" s="64"/>
      <c r="F8278" s="65"/>
      <c r="G8278" s="66"/>
      <c r="H8278" s="67"/>
      <c r="I8278" s="216"/>
      <c r="J8278" s="86"/>
      <c r="K8278" s="129"/>
      <c r="L8278" s="60"/>
    </row>
    <row r="8279" spans="1:12" ht="12.95" customHeight="1" x14ac:dyDescent="0.25">
      <c r="A8279" s="60"/>
      <c r="B8279" s="61"/>
      <c r="D8279" s="63"/>
      <c r="E8279" s="64"/>
      <c r="F8279" s="65"/>
      <c r="G8279" s="66"/>
      <c r="H8279" s="67"/>
      <c r="I8279" s="216"/>
      <c r="J8279" s="86"/>
      <c r="K8279" s="129"/>
      <c r="L8279" s="60"/>
    </row>
    <row r="8280" spans="1:12" ht="12.95" customHeight="1" x14ac:dyDescent="0.25">
      <c r="A8280" s="60"/>
      <c r="B8280" s="61"/>
      <c r="D8280" s="63"/>
      <c r="E8280" s="64"/>
      <c r="F8280" s="65"/>
      <c r="G8280" s="66"/>
      <c r="H8280" s="67"/>
      <c r="I8280" s="216"/>
      <c r="J8280" s="86"/>
      <c r="K8280" s="129"/>
      <c r="L8280" s="60"/>
    </row>
    <row r="8281" spans="1:12" ht="12.95" customHeight="1" x14ac:dyDescent="0.25">
      <c r="A8281" s="60"/>
      <c r="B8281" s="61"/>
      <c r="D8281" s="63"/>
      <c r="E8281" s="64"/>
      <c r="F8281" s="65"/>
      <c r="G8281" s="66"/>
      <c r="H8281" s="67"/>
      <c r="I8281" s="216"/>
      <c r="J8281" s="86"/>
      <c r="K8281" s="129"/>
      <c r="L8281" s="60"/>
    </row>
    <row r="8282" spans="1:12" ht="12.95" customHeight="1" x14ac:dyDescent="0.25">
      <c r="A8282" s="60"/>
      <c r="B8282" s="61"/>
      <c r="D8282" s="63"/>
      <c r="E8282" s="64"/>
      <c r="F8282" s="65"/>
      <c r="G8282" s="66"/>
      <c r="H8282" s="67"/>
      <c r="I8282" s="216"/>
      <c r="J8282" s="86"/>
      <c r="K8282" s="129"/>
      <c r="L8282" s="60"/>
    </row>
    <row r="8283" spans="1:12" ht="12.95" customHeight="1" x14ac:dyDescent="0.25">
      <c r="A8283" s="60"/>
      <c r="B8283" s="61"/>
      <c r="D8283" s="63"/>
      <c r="E8283" s="64"/>
      <c r="F8283" s="65"/>
      <c r="G8283" s="66"/>
      <c r="H8283" s="67"/>
      <c r="I8283" s="216"/>
      <c r="J8283" s="86"/>
      <c r="K8283" s="129"/>
      <c r="L8283" s="60"/>
    </row>
    <row r="8284" spans="1:12" ht="12.95" customHeight="1" x14ac:dyDescent="0.25">
      <c r="A8284" s="60"/>
      <c r="B8284" s="61"/>
      <c r="D8284" s="63"/>
      <c r="E8284" s="64"/>
      <c r="F8284" s="65"/>
      <c r="G8284" s="66"/>
      <c r="H8284" s="67"/>
      <c r="I8284" s="216"/>
      <c r="J8284" s="86"/>
      <c r="K8284" s="129"/>
      <c r="L8284" s="60"/>
    </row>
    <row r="8285" spans="1:12" ht="12.95" customHeight="1" x14ac:dyDescent="0.25">
      <c r="A8285" s="60"/>
      <c r="B8285" s="61"/>
      <c r="D8285" s="63"/>
      <c r="E8285" s="64"/>
      <c r="F8285" s="65"/>
      <c r="G8285" s="66"/>
      <c r="H8285" s="67"/>
      <c r="I8285" s="216"/>
      <c r="J8285" s="86"/>
      <c r="K8285" s="129"/>
      <c r="L8285" s="60"/>
    </row>
    <row r="8286" spans="1:12" ht="12.95" customHeight="1" x14ac:dyDescent="0.25">
      <c r="A8286" s="60"/>
      <c r="B8286" s="61"/>
      <c r="D8286" s="63"/>
      <c r="E8286" s="64"/>
      <c r="F8286" s="65"/>
      <c r="G8286" s="66"/>
      <c r="H8286" s="67"/>
      <c r="I8286" s="216"/>
      <c r="J8286" s="86"/>
      <c r="K8286" s="129"/>
      <c r="L8286" s="60"/>
    </row>
    <row r="8287" spans="1:12" ht="12.95" customHeight="1" x14ac:dyDescent="0.25">
      <c r="A8287" s="60"/>
      <c r="B8287" s="61"/>
      <c r="D8287" s="63"/>
      <c r="E8287" s="64"/>
      <c r="F8287" s="65"/>
      <c r="G8287" s="66"/>
      <c r="H8287" s="67"/>
      <c r="I8287" s="216"/>
      <c r="J8287" s="86"/>
      <c r="K8287" s="129"/>
      <c r="L8287" s="60"/>
    </row>
    <row r="8288" spans="1:12" ht="12.95" customHeight="1" x14ac:dyDescent="0.25">
      <c r="A8288" s="60"/>
      <c r="B8288" s="61"/>
      <c r="D8288" s="63"/>
      <c r="E8288" s="64"/>
      <c r="F8288" s="65"/>
      <c r="G8288" s="66"/>
      <c r="H8288" s="67"/>
      <c r="I8288" s="216"/>
      <c r="J8288" s="86"/>
      <c r="K8288" s="129"/>
      <c r="L8288" s="60"/>
    </row>
    <row r="8289" spans="1:12" ht="12.95" customHeight="1" x14ac:dyDescent="0.25">
      <c r="A8289" s="60"/>
      <c r="B8289" s="61"/>
      <c r="D8289" s="63"/>
      <c r="E8289" s="64"/>
      <c r="F8289" s="65"/>
      <c r="G8289" s="66"/>
      <c r="H8289" s="67"/>
      <c r="I8289" s="216"/>
      <c r="J8289" s="86"/>
      <c r="K8289" s="129"/>
      <c r="L8289" s="60"/>
    </row>
    <row r="8290" spans="1:12" ht="12.95" customHeight="1" x14ac:dyDescent="0.25">
      <c r="A8290" s="60"/>
      <c r="B8290" s="61"/>
      <c r="D8290" s="63"/>
      <c r="E8290" s="64"/>
      <c r="F8290" s="65"/>
      <c r="G8290" s="66"/>
      <c r="H8290" s="67"/>
      <c r="I8290" s="216"/>
      <c r="J8290" s="86"/>
      <c r="K8290" s="129"/>
      <c r="L8290" s="60"/>
    </row>
    <row r="8291" spans="1:12" ht="12.95" customHeight="1" x14ac:dyDescent="0.25">
      <c r="A8291" s="60"/>
      <c r="B8291" s="61"/>
      <c r="D8291" s="63"/>
      <c r="E8291" s="64"/>
      <c r="F8291" s="65"/>
      <c r="G8291" s="66"/>
      <c r="H8291" s="67"/>
      <c r="I8291" s="216"/>
      <c r="J8291" s="86"/>
      <c r="K8291" s="129"/>
      <c r="L8291" s="60"/>
    </row>
    <row r="8292" spans="1:12" ht="12.95" customHeight="1" x14ac:dyDescent="0.25">
      <c r="A8292" s="60"/>
      <c r="B8292" s="61"/>
      <c r="D8292" s="63"/>
      <c r="E8292" s="64"/>
      <c r="F8292" s="65"/>
      <c r="G8292" s="66"/>
      <c r="H8292" s="67"/>
      <c r="I8292" s="216"/>
      <c r="J8292" s="86"/>
      <c r="K8292" s="129"/>
      <c r="L8292" s="60"/>
    </row>
    <row r="8293" spans="1:12" ht="12.95" customHeight="1" x14ac:dyDescent="0.25">
      <c r="A8293" s="60"/>
      <c r="B8293" s="61"/>
      <c r="D8293" s="63"/>
      <c r="E8293" s="64"/>
      <c r="F8293" s="65"/>
      <c r="G8293" s="66"/>
      <c r="H8293" s="67"/>
      <c r="I8293" s="216"/>
      <c r="J8293" s="86"/>
      <c r="K8293" s="129"/>
      <c r="L8293" s="60"/>
    </row>
    <row r="8294" spans="1:12" ht="12.95" customHeight="1" x14ac:dyDescent="0.25">
      <c r="A8294" s="60"/>
      <c r="B8294" s="61"/>
      <c r="D8294" s="63"/>
      <c r="E8294" s="64"/>
      <c r="F8294" s="65"/>
      <c r="G8294" s="66"/>
      <c r="H8294" s="67"/>
      <c r="I8294" s="216"/>
      <c r="J8294" s="86"/>
      <c r="K8294" s="129"/>
      <c r="L8294" s="60"/>
    </row>
    <row r="8295" spans="1:12" ht="12.95" customHeight="1" x14ac:dyDescent="0.25">
      <c r="A8295" s="60"/>
      <c r="B8295" s="61"/>
      <c r="D8295" s="63"/>
      <c r="E8295" s="64"/>
      <c r="F8295" s="65"/>
      <c r="G8295" s="66"/>
      <c r="H8295" s="67"/>
      <c r="I8295" s="216"/>
      <c r="J8295" s="86"/>
      <c r="K8295" s="129"/>
      <c r="L8295" s="60"/>
    </row>
    <row r="8296" spans="1:12" ht="12.95" customHeight="1" x14ac:dyDescent="0.25">
      <c r="A8296" s="60"/>
      <c r="B8296" s="61"/>
      <c r="D8296" s="63"/>
      <c r="E8296" s="64"/>
      <c r="F8296" s="65"/>
      <c r="G8296" s="66"/>
      <c r="H8296" s="67"/>
      <c r="I8296" s="216"/>
      <c r="J8296" s="86"/>
      <c r="K8296" s="129"/>
      <c r="L8296" s="60"/>
    </row>
    <row r="8297" spans="1:12" ht="12.95" customHeight="1" x14ac:dyDescent="0.25">
      <c r="A8297" s="60"/>
      <c r="B8297" s="61"/>
      <c r="D8297" s="63"/>
      <c r="E8297" s="64"/>
      <c r="F8297" s="65"/>
      <c r="G8297" s="66"/>
      <c r="H8297" s="67"/>
      <c r="I8297" s="216"/>
      <c r="J8297" s="86"/>
      <c r="K8297" s="129"/>
      <c r="L8297" s="60"/>
    </row>
    <row r="8298" spans="1:12" ht="12.95" customHeight="1" x14ac:dyDescent="0.25">
      <c r="A8298" s="60"/>
      <c r="B8298" s="61"/>
      <c r="D8298" s="63"/>
      <c r="E8298" s="64"/>
      <c r="F8298" s="65"/>
      <c r="G8298" s="66"/>
      <c r="H8298" s="67"/>
      <c r="I8298" s="216"/>
      <c r="J8298" s="86"/>
      <c r="K8298" s="129"/>
      <c r="L8298" s="60"/>
    </row>
    <row r="8299" spans="1:12" ht="12.95" customHeight="1" x14ac:dyDescent="0.25">
      <c r="A8299" s="60"/>
      <c r="B8299" s="61"/>
      <c r="D8299" s="63"/>
      <c r="E8299" s="64"/>
      <c r="F8299" s="65"/>
      <c r="G8299" s="66"/>
      <c r="H8299" s="67"/>
      <c r="I8299" s="216"/>
      <c r="J8299" s="86"/>
      <c r="K8299" s="129"/>
      <c r="L8299" s="60"/>
    </row>
    <row r="8300" spans="1:12" ht="12.95" customHeight="1" x14ac:dyDescent="0.25">
      <c r="A8300" s="60"/>
      <c r="B8300" s="61"/>
      <c r="D8300" s="63"/>
      <c r="E8300" s="64"/>
      <c r="F8300" s="65"/>
      <c r="G8300" s="66"/>
      <c r="H8300" s="67"/>
      <c r="I8300" s="216"/>
      <c r="J8300" s="86"/>
      <c r="K8300" s="129"/>
      <c r="L8300" s="60"/>
    </row>
    <row r="8301" spans="1:12" ht="12.95" customHeight="1" x14ac:dyDescent="0.25">
      <c r="A8301" s="60"/>
      <c r="B8301" s="61"/>
      <c r="D8301" s="63"/>
      <c r="E8301" s="64"/>
      <c r="F8301" s="65"/>
      <c r="G8301" s="66"/>
      <c r="H8301" s="67"/>
      <c r="I8301" s="216"/>
      <c r="J8301" s="86"/>
      <c r="K8301" s="129"/>
      <c r="L8301" s="60"/>
    </row>
    <row r="8302" spans="1:12" ht="12.95" customHeight="1" x14ac:dyDescent="0.25">
      <c r="A8302" s="60"/>
      <c r="B8302" s="61"/>
      <c r="D8302" s="63"/>
      <c r="E8302" s="64"/>
      <c r="F8302" s="65"/>
      <c r="G8302" s="66"/>
      <c r="H8302" s="67"/>
      <c r="I8302" s="216"/>
      <c r="J8302" s="86"/>
      <c r="K8302" s="129"/>
      <c r="L8302" s="60"/>
    </row>
    <row r="8303" spans="1:12" ht="12.95" customHeight="1" x14ac:dyDescent="0.25">
      <c r="A8303" s="60"/>
      <c r="B8303" s="61"/>
      <c r="D8303" s="63"/>
      <c r="E8303" s="64"/>
      <c r="F8303" s="65"/>
      <c r="G8303" s="66"/>
      <c r="H8303" s="67"/>
      <c r="I8303" s="216"/>
      <c r="J8303" s="86"/>
      <c r="K8303" s="129"/>
      <c r="L8303" s="60"/>
    </row>
    <row r="8304" spans="1:12" ht="12.95" customHeight="1" x14ac:dyDescent="0.25">
      <c r="A8304" s="60"/>
      <c r="B8304" s="61"/>
      <c r="D8304" s="63"/>
      <c r="E8304" s="64"/>
      <c r="F8304" s="65"/>
      <c r="G8304" s="66"/>
      <c r="H8304" s="67"/>
      <c r="I8304" s="216"/>
      <c r="J8304" s="86"/>
      <c r="K8304" s="129"/>
      <c r="L8304" s="60"/>
    </row>
    <row r="8305" spans="1:12" ht="12.95" customHeight="1" x14ac:dyDescent="0.25">
      <c r="A8305" s="60"/>
      <c r="B8305" s="61"/>
      <c r="D8305" s="63"/>
      <c r="E8305" s="64"/>
      <c r="F8305" s="65"/>
      <c r="G8305" s="66"/>
      <c r="H8305" s="67"/>
      <c r="I8305" s="216"/>
      <c r="J8305" s="86"/>
      <c r="K8305" s="129"/>
      <c r="L8305" s="60"/>
    </row>
    <row r="8306" spans="1:12" ht="12.95" customHeight="1" x14ac:dyDescent="0.25">
      <c r="A8306" s="60"/>
      <c r="B8306" s="61"/>
      <c r="D8306" s="63"/>
      <c r="E8306" s="64"/>
      <c r="F8306" s="65"/>
      <c r="G8306" s="66"/>
      <c r="H8306" s="67"/>
      <c r="I8306" s="216"/>
      <c r="J8306" s="86"/>
      <c r="K8306" s="129"/>
      <c r="L8306" s="60"/>
    </row>
    <row r="8307" spans="1:12" ht="12.95" customHeight="1" x14ac:dyDescent="0.25">
      <c r="A8307" s="60"/>
      <c r="B8307" s="61"/>
      <c r="D8307" s="63"/>
      <c r="E8307" s="64"/>
      <c r="F8307" s="65"/>
      <c r="G8307" s="66"/>
      <c r="H8307" s="67"/>
      <c r="I8307" s="216"/>
      <c r="J8307" s="86"/>
      <c r="K8307" s="129"/>
      <c r="L8307" s="60"/>
    </row>
    <row r="8308" spans="1:12" ht="12.95" customHeight="1" x14ac:dyDescent="0.25">
      <c r="A8308" s="60"/>
      <c r="B8308" s="61"/>
      <c r="D8308" s="63"/>
      <c r="E8308" s="64"/>
      <c r="F8308" s="65"/>
      <c r="G8308" s="66"/>
      <c r="H8308" s="67"/>
      <c r="I8308" s="216"/>
      <c r="J8308" s="86"/>
      <c r="K8308" s="129"/>
      <c r="L8308" s="60"/>
    </row>
    <row r="8309" spans="1:12" ht="12.95" customHeight="1" x14ac:dyDescent="0.25">
      <c r="A8309" s="60"/>
      <c r="B8309" s="61"/>
      <c r="D8309" s="63"/>
      <c r="E8309" s="64"/>
      <c r="F8309" s="65"/>
      <c r="G8309" s="66"/>
      <c r="H8309" s="67"/>
      <c r="I8309" s="216"/>
      <c r="J8309" s="86"/>
      <c r="K8309" s="129"/>
      <c r="L8309" s="60"/>
    </row>
    <row r="8310" spans="1:12" ht="12.95" customHeight="1" x14ac:dyDescent="0.25">
      <c r="A8310" s="60"/>
      <c r="B8310" s="61"/>
      <c r="D8310" s="63"/>
      <c r="E8310" s="64"/>
      <c r="F8310" s="65"/>
      <c r="G8310" s="66"/>
      <c r="H8310" s="67"/>
      <c r="I8310" s="216"/>
      <c r="J8310" s="86"/>
      <c r="K8310" s="129"/>
      <c r="L8310" s="60"/>
    </row>
    <row r="8311" spans="1:12" ht="12.95" customHeight="1" x14ac:dyDescent="0.25">
      <c r="A8311" s="60"/>
      <c r="B8311" s="61"/>
      <c r="D8311" s="63"/>
      <c r="E8311" s="64"/>
      <c r="F8311" s="65"/>
      <c r="G8311" s="66"/>
      <c r="H8311" s="67"/>
      <c r="I8311" s="216"/>
      <c r="J8311" s="86"/>
      <c r="K8311" s="129"/>
      <c r="L8311" s="60"/>
    </row>
    <row r="8312" spans="1:12" ht="12.95" customHeight="1" x14ac:dyDescent="0.25">
      <c r="A8312" s="60"/>
      <c r="B8312" s="61"/>
      <c r="D8312" s="63"/>
      <c r="E8312" s="64"/>
      <c r="F8312" s="65"/>
      <c r="G8312" s="66"/>
      <c r="H8312" s="67"/>
      <c r="I8312" s="216"/>
      <c r="J8312" s="86"/>
      <c r="K8312" s="129"/>
      <c r="L8312" s="60"/>
    </row>
    <row r="8313" spans="1:12" ht="12.95" customHeight="1" x14ac:dyDescent="0.25">
      <c r="A8313" s="60"/>
      <c r="B8313" s="61"/>
      <c r="D8313" s="63"/>
      <c r="E8313" s="64"/>
      <c r="F8313" s="65"/>
      <c r="G8313" s="66"/>
      <c r="H8313" s="67"/>
      <c r="I8313" s="216"/>
      <c r="J8313" s="86"/>
      <c r="K8313" s="129"/>
      <c r="L8313" s="60"/>
    </row>
    <row r="8314" spans="1:12" ht="12.95" customHeight="1" x14ac:dyDescent="0.25">
      <c r="A8314" s="60"/>
      <c r="B8314" s="61"/>
      <c r="D8314" s="63"/>
      <c r="E8314" s="64"/>
      <c r="F8314" s="65"/>
      <c r="G8314" s="66"/>
      <c r="H8314" s="67"/>
      <c r="I8314" s="216"/>
      <c r="J8314" s="86"/>
      <c r="K8314" s="129"/>
      <c r="L8314" s="60"/>
    </row>
    <row r="8315" spans="1:12" ht="12.95" customHeight="1" x14ac:dyDescent="0.25">
      <c r="A8315" s="60"/>
      <c r="B8315" s="61"/>
      <c r="D8315" s="63"/>
      <c r="E8315" s="64"/>
      <c r="F8315" s="65"/>
      <c r="G8315" s="66"/>
      <c r="H8315" s="67"/>
      <c r="I8315" s="216"/>
      <c r="J8315" s="86"/>
      <c r="K8315" s="129"/>
      <c r="L8315" s="60"/>
    </row>
    <row r="8316" spans="1:12" ht="12.95" customHeight="1" x14ac:dyDescent="0.25">
      <c r="A8316" s="60"/>
      <c r="B8316" s="61"/>
      <c r="D8316" s="63"/>
      <c r="E8316" s="64"/>
      <c r="F8316" s="65"/>
      <c r="G8316" s="66"/>
      <c r="H8316" s="67"/>
      <c r="I8316" s="216"/>
      <c r="J8316" s="86"/>
      <c r="K8316" s="129"/>
      <c r="L8316" s="60"/>
    </row>
    <row r="8317" spans="1:12" ht="12.95" customHeight="1" x14ac:dyDescent="0.25">
      <c r="A8317" s="60"/>
      <c r="B8317" s="61"/>
      <c r="D8317" s="63"/>
      <c r="E8317" s="64"/>
      <c r="F8317" s="65"/>
      <c r="G8317" s="66"/>
      <c r="H8317" s="67"/>
      <c r="I8317" s="216"/>
      <c r="J8317" s="86"/>
      <c r="K8317" s="129"/>
      <c r="L8317" s="60"/>
    </row>
    <row r="8318" spans="1:12" ht="12.95" customHeight="1" x14ac:dyDescent="0.25">
      <c r="A8318" s="60"/>
      <c r="B8318" s="61"/>
      <c r="D8318" s="63"/>
      <c r="E8318" s="64"/>
      <c r="F8318" s="65"/>
      <c r="G8318" s="66"/>
      <c r="H8318" s="67"/>
      <c r="I8318" s="216"/>
      <c r="J8318" s="86"/>
      <c r="K8318" s="129"/>
      <c r="L8318" s="60"/>
    </row>
    <row r="8319" spans="1:12" ht="12.95" customHeight="1" x14ac:dyDescent="0.25">
      <c r="A8319" s="60"/>
      <c r="B8319" s="61"/>
      <c r="D8319" s="63"/>
      <c r="E8319" s="64"/>
      <c r="F8319" s="65"/>
      <c r="G8319" s="66"/>
      <c r="H8319" s="67"/>
      <c r="I8319" s="216"/>
      <c r="J8319" s="86"/>
      <c r="K8319" s="129"/>
      <c r="L8319" s="60"/>
    </row>
    <row r="8320" spans="1:12" ht="12.95" customHeight="1" x14ac:dyDescent="0.25">
      <c r="A8320" s="60"/>
      <c r="B8320" s="61"/>
      <c r="D8320" s="63"/>
      <c r="E8320" s="64"/>
      <c r="F8320" s="65"/>
      <c r="G8320" s="66"/>
      <c r="H8320" s="67"/>
      <c r="I8320" s="216"/>
      <c r="J8320" s="86"/>
      <c r="K8320" s="129"/>
      <c r="L8320" s="60"/>
    </row>
    <row r="8321" spans="1:12" ht="12.95" customHeight="1" x14ac:dyDescent="0.25">
      <c r="A8321" s="60"/>
      <c r="B8321" s="61"/>
      <c r="D8321" s="63"/>
      <c r="E8321" s="64"/>
      <c r="F8321" s="65"/>
      <c r="G8321" s="66"/>
      <c r="H8321" s="67"/>
      <c r="I8321" s="216"/>
      <c r="J8321" s="86"/>
      <c r="K8321" s="129"/>
      <c r="L8321" s="60"/>
    </row>
    <row r="8322" spans="1:12" ht="12.95" customHeight="1" x14ac:dyDescent="0.25">
      <c r="A8322" s="60"/>
      <c r="B8322" s="61"/>
      <c r="D8322" s="63"/>
      <c r="E8322" s="64"/>
      <c r="F8322" s="65"/>
      <c r="G8322" s="66"/>
      <c r="H8322" s="67"/>
      <c r="I8322" s="216"/>
      <c r="J8322" s="86"/>
      <c r="K8322" s="129"/>
      <c r="L8322" s="60"/>
    </row>
    <row r="8323" spans="1:12" ht="12.95" customHeight="1" x14ac:dyDescent="0.25">
      <c r="A8323" s="60"/>
      <c r="B8323" s="61"/>
      <c r="D8323" s="63"/>
      <c r="E8323" s="64"/>
      <c r="F8323" s="65"/>
      <c r="G8323" s="66"/>
      <c r="H8323" s="67"/>
      <c r="I8323" s="216"/>
      <c r="J8323" s="86"/>
      <c r="K8323" s="129"/>
      <c r="L8323" s="60"/>
    </row>
    <row r="8324" spans="1:12" ht="12.95" customHeight="1" x14ac:dyDescent="0.25">
      <c r="A8324" s="60"/>
      <c r="B8324" s="61"/>
      <c r="D8324" s="63"/>
      <c r="E8324" s="64"/>
      <c r="F8324" s="65"/>
      <c r="G8324" s="66"/>
      <c r="H8324" s="67"/>
      <c r="I8324" s="216"/>
      <c r="J8324" s="86"/>
      <c r="K8324" s="129"/>
      <c r="L8324" s="60"/>
    </row>
    <row r="8325" spans="1:12" ht="12.95" customHeight="1" x14ac:dyDescent="0.25">
      <c r="A8325" s="60"/>
      <c r="B8325" s="61"/>
      <c r="D8325" s="63"/>
      <c r="E8325" s="64"/>
      <c r="F8325" s="65"/>
      <c r="G8325" s="66"/>
      <c r="H8325" s="67"/>
      <c r="I8325" s="216"/>
      <c r="J8325" s="86"/>
      <c r="K8325" s="129"/>
      <c r="L8325" s="60"/>
    </row>
    <row r="8326" spans="1:12" ht="12.95" customHeight="1" x14ac:dyDescent="0.25">
      <c r="A8326" s="60"/>
      <c r="B8326" s="61"/>
      <c r="D8326" s="63"/>
      <c r="E8326" s="64"/>
      <c r="F8326" s="65"/>
      <c r="G8326" s="66"/>
      <c r="H8326" s="67"/>
      <c r="I8326" s="216"/>
      <c r="J8326" s="86"/>
      <c r="K8326" s="129"/>
      <c r="L8326" s="60"/>
    </row>
    <row r="8327" spans="1:12" ht="12.95" customHeight="1" x14ac:dyDescent="0.25">
      <c r="A8327" s="60"/>
      <c r="B8327" s="61"/>
      <c r="D8327" s="63"/>
      <c r="E8327" s="64"/>
      <c r="F8327" s="65"/>
      <c r="G8327" s="66"/>
      <c r="H8327" s="67"/>
      <c r="I8327" s="216"/>
      <c r="J8327" s="86"/>
      <c r="K8327" s="129"/>
      <c r="L8327" s="60"/>
    </row>
    <row r="8328" spans="1:12" ht="12.95" customHeight="1" x14ac:dyDescent="0.25">
      <c r="A8328" s="60"/>
      <c r="B8328" s="61"/>
      <c r="D8328" s="63"/>
      <c r="E8328" s="64"/>
      <c r="F8328" s="65"/>
      <c r="G8328" s="66"/>
      <c r="H8328" s="67"/>
      <c r="I8328" s="216"/>
      <c r="J8328" s="86"/>
      <c r="K8328" s="129"/>
      <c r="L8328" s="60"/>
    </row>
    <row r="8329" spans="1:12" ht="12.95" customHeight="1" x14ac:dyDescent="0.25">
      <c r="A8329" s="60"/>
      <c r="B8329" s="61"/>
      <c r="D8329" s="63"/>
      <c r="E8329" s="64"/>
      <c r="F8329" s="65"/>
      <c r="G8329" s="66"/>
      <c r="H8329" s="67"/>
      <c r="I8329" s="216"/>
      <c r="J8329" s="86"/>
      <c r="K8329" s="129"/>
      <c r="L8329" s="60"/>
    </row>
    <row r="8330" spans="1:12" ht="12.95" customHeight="1" x14ac:dyDescent="0.25">
      <c r="A8330" s="60"/>
      <c r="B8330" s="61"/>
      <c r="D8330" s="63"/>
      <c r="E8330" s="64"/>
      <c r="F8330" s="65"/>
      <c r="G8330" s="66"/>
      <c r="H8330" s="67"/>
      <c r="I8330" s="216"/>
      <c r="J8330" s="86"/>
      <c r="K8330" s="129"/>
      <c r="L8330" s="60"/>
    </row>
    <row r="8331" spans="1:12" ht="12.95" customHeight="1" x14ac:dyDescent="0.25">
      <c r="A8331" s="60"/>
      <c r="B8331" s="61"/>
      <c r="D8331" s="63"/>
      <c r="E8331" s="64"/>
      <c r="F8331" s="65"/>
      <c r="G8331" s="66"/>
      <c r="H8331" s="67"/>
      <c r="I8331" s="216"/>
      <c r="J8331" s="86"/>
      <c r="K8331" s="129"/>
      <c r="L8331" s="60"/>
    </row>
    <row r="8332" spans="1:12" ht="12.95" customHeight="1" x14ac:dyDescent="0.25">
      <c r="A8332" s="60"/>
      <c r="B8332" s="61"/>
      <c r="D8332" s="63"/>
      <c r="E8332" s="64"/>
      <c r="F8332" s="65"/>
      <c r="G8332" s="66"/>
      <c r="H8332" s="67"/>
      <c r="I8332" s="216"/>
      <c r="J8332" s="86"/>
      <c r="K8332" s="129"/>
      <c r="L8332" s="60"/>
    </row>
    <row r="8333" spans="1:12" ht="12.95" customHeight="1" x14ac:dyDescent="0.25">
      <c r="A8333" s="60"/>
      <c r="B8333" s="61"/>
      <c r="D8333" s="63"/>
      <c r="E8333" s="64"/>
      <c r="F8333" s="65"/>
      <c r="G8333" s="66"/>
      <c r="H8333" s="67"/>
      <c r="I8333" s="216"/>
      <c r="J8333" s="86"/>
      <c r="K8333" s="129"/>
      <c r="L8333" s="60"/>
    </row>
    <row r="8334" spans="1:12" ht="12.95" customHeight="1" x14ac:dyDescent="0.25">
      <c r="A8334" s="60"/>
      <c r="B8334" s="61"/>
      <c r="D8334" s="63"/>
      <c r="E8334" s="64"/>
      <c r="F8334" s="65"/>
      <c r="G8334" s="66"/>
      <c r="H8334" s="67"/>
      <c r="I8334" s="216"/>
      <c r="J8334" s="86"/>
      <c r="K8334" s="129"/>
      <c r="L8334" s="60"/>
    </row>
    <row r="8335" spans="1:12" ht="12.95" customHeight="1" x14ac:dyDescent="0.25">
      <c r="A8335" s="60"/>
      <c r="B8335" s="61"/>
      <c r="D8335" s="63"/>
      <c r="E8335" s="64"/>
      <c r="F8335" s="65"/>
      <c r="G8335" s="66"/>
      <c r="H8335" s="67"/>
      <c r="I8335" s="216"/>
      <c r="J8335" s="86"/>
      <c r="K8335" s="129"/>
      <c r="L8335" s="60"/>
    </row>
    <row r="8336" spans="1:12" ht="12.95" customHeight="1" x14ac:dyDescent="0.25">
      <c r="A8336" s="60"/>
      <c r="B8336" s="61"/>
      <c r="D8336" s="63"/>
      <c r="E8336" s="64"/>
      <c r="F8336" s="65"/>
      <c r="G8336" s="66"/>
      <c r="H8336" s="67"/>
      <c r="I8336" s="216"/>
      <c r="J8336" s="86"/>
      <c r="K8336" s="129"/>
      <c r="L8336" s="60"/>
    </row>
    <row r="8337" spans="1:12" ht="12.95" customHeight="1" x14ac:dyDescent="0.25">
      <c r="A8337" s="60"/>
      <c r="B8337" s="61"/>
      <c r="D8337" s="63"/>
      <c r="E8337" s="64"/>
      <c r="F8337" s="65"/>
      <c r="G8337" s="66"/>
      <c r="H8337" s="67"/>
      <c r="I8337" s="216"/>
      <c r="J8337" s="86"/>
      <c r="K8337" s="129"/>
      <c r="L8337" s="60"/>
    </row>
    <row r="8338" spans="1:12" ht="12.95" customHeight="1" x14ac:dyDescent="0.25">
      <c r="A8338" s="60"/>
      <c r="B8338" s="61"/>
      <c r="D8338" s="63"/>
      <c r="E8338" s="64"/>
      <c r="F8338" s="65"/>
      <c r="G8338" s="66"/>
      <c r="H8338" s="67"/>
      <c r="I8338" s="216"/>
      <c r="J8338" s="86"/>
      <c r="K8338" s="129"/>
      <c r="L8338" s="60"/>
    </row>
    <row r="8339" spans="1:12" ht="12.95" customHeight="1" x14ac:dyDescent="0.25">
      <c r="A8339" s="60"/>
      <c r="B8339" s="61"/>
      <c r="D8339" s="63"/>
      <c r="E8339" s="64"/>
      <c r="F8339" s="65"/>
      <c r="G8339" s="66"/>
      <c r="H8339" s="67"/>
      <c r="I8339" s="216"/>
      <c r="J8339" s="86"/>
      <c r="K8339" s="129"/>
      <c r="L8339" s="60"/>
    </row>
    <row r="8340" spans="1:12" ht="12.95" customHeight="1" x14ac:dyDescent="0.25">
      <c r="A8340" s="60"/>
      <c r="B8340" s="61"/>
      <c r="D8340" s="63"/>
      <c r="E8340" s="64"/>
      <c r="F8340" s="65"/>
      <c r="G8340" s="66"/>
      <c r="H8340" s="67"/>
      <c r="I8340" s="216"/>
      <c r="J8340" s="86"/>
      <c r="K8340" s="129"/>
      <c r="L8340" s="60"/>
    </row>
    <row r="8341" spans="1:12" ht="12.95" customHeight="1" x14ac:dyDescent="0.25">
      <c r="A8341" s="60"/>
      <c r="B8341" s="61"/>
      <c r="D8341" s="63"/>
      <c r="E8341" s="64"/>
      <c r="F8341" s="65"/>
      <c r="G8341" s="66"/>
      <c r="H8341" s="67"/>
      <c r="I8341" s="216"/>
      <c r="J8341" s="86"/>
      <c r="K8341" s="129"/>
      <c r="L8341" s="60"/>
    </row>
    <row r="8342" spans="1:12" ht="12.95" customHeight="1" x14ac:dyDescent="0.25">
      <c r="A8342" s="60"/>
      <c r="B8342" s="61"/>
      <c r="D8342" s="63"/>
      <c r="E8342" s="64"/>
      <c r="F8342" s="65"/>
      <c r="G8342" s="66"/>
      <c r="H8342" s="67"/>
      <c r="I8342" s="216"/>
      <c r="J8342" s="86"/>
      <c r="K8342" s="129"/>
      <c r="L8342" s="60"/>
    </row>
    <row r="8343" spans="1:12" ht="12.95" customHeight="1" x14ac:dyDescent="0.25">
      <c r="A8343" s="60"/>
      <c r="B8343" s="61"/>
      <c r="D8343" s="63"/>
      <c r="E8343" s="64"/>
      <c r="F8343" s="65"/>
      <c r="G8343" s="66"/>
      <c r="H8343" s="67"/>
      <c r="I8343" s="216"/>
      <c r="J8343" s="86"/>
      <c r="K8343" s="129"/>
      <c r="L8343" s="60"/>
    </row>
    <row r="8344" spans="1:12" ht="12.95" customHeight="1" x14ac:dyDescent="0.25">
      <c r="A8344" s="60"/>
      <c r="B8344" s="61"/>
      <c r="D8344" s="63"/>
      <c r="E8344" s="64"/>
      <c r="F8344" s="65"/>
      <c r="G8344" s="66"/>
      <c r="H8344" s="67"/>
      <c r="I8344" s="216"/>
      <c r="J8344" s="86"/>
      <c r="K8344" s="129"/>
      <c r="L8344" s="60"/>
    </row>
    <row r="8345" spans="1:12" ht="12.95" customHeight="1" x14ac:dyDescent="0.25">
      <c r="A8345" s="60"/>
      <c r="B8345" s="61"/>
      <c r="D8345" s="63"/>
      <c r="E8345" s="64"/>
      <c r="F8345" s="65"/>
      <c r="G8345" s="66"/>
      <c r="H8345" s="67"/>
      <c r="I8345" s="216"/>
      <c r="J8345" s="86"/>
      <c r="K8345" s="129"/>
      <c r="L8345" s="60"/>
    </row>
    <row r="8346" spans="1:12" ht="12.95" customHeight="1" x14ac:dyDescent="0.25">
      <c r="A8346" s="60"/>
      <c r="B8346" s="61"/>
      <c r="D8346" s="63"/>
      <c r="E8346" s="64"/>
      <c r="F8346" s="65"/>
      <c r="G8346" s="66"/>
      <c r="H8346" s="67"/>
      <c r="I8346" s="216"/>
      <c r="J8346" s="86"/>
      <c r="K8346" s="129"/>
      <c r="L8346" s="60"/>
    </row>
    <row r="8347" spans="1:12" ht="12.95" customHeight="1" x14ac:dyDescent="0.25">
      <c r="A8347" s="60"/>
      <c r="B8347" s="61"/>
      <c r="D8347" s="63"/>
      <c r="E8347" s="64"/>
      <c r="F8347" s="65"/>
      <c r="G8347" s="66"/>
      <c r="H8347" s="67"/>
      <c r="I8347" s="216"/>
      <c r="J8347" s="86"/>
      <c r="K8347" s="129"/>
      <c r="L8347" s="60"/>
    </row>
    <row r="8348" spans="1:12" ht="12.95" customHeight="1" x14ac:dyDescent="0.25">
      <c r="A8348" s="60"/>
      <c r="B8348" s="61"/>
      <c r="D8348" s="63"/>
      <c r="E8348" s="64"/>
      <c r="F8348" s="65"/>
      <c r="G8348" s="66"/>
      <c r="H8348" s="67"/>
      <c r="I8348" s="216"/>
      <c r="J8348" s="86"/>
      <c r="K8348" s="129"/>
      <c r="L8348" s="60"/>
    </row>
    <row r="8349" spans="1:12" ht="12.95" customHeight="1" x14ac:dyDescent="0.25">
      <c r="A8349" s="60"/>
      <c r="B8349" s="61"/>
      <c r="D8349" s="63"/>
      <c r="E8349" s="64"/>
      <c r="F8349" s="65"/>
      <c r="G8349" s="66"/>
      <c r="H8349" s="67"/>
      <c r="I8349" s="216"/>
      <c r="J8349" s="86"/>
      <c r="K8349" s="129"/>
      <c r="L8349" s="60"/>
    </row>
    <row r="8350" spans="1:12" ht="12.95" customHeight="1" x14ac:dyDescent="0.25">
      <c r="A8350" s="60"/>
      <c r="B8350" s="61"/>
      <c r="D8350" s="63"/>
      <c r="E8350" s="64"/>
      <c r="F8350" s="65"/>
      <c r="G8350" s="66"/>
      <c r="H8350" s="67"/>
      <c r="I8350" s="216"/>
      <c r="J8350" s="86"/>
      <c r="K8350" s="129"/>
      <c r="L8350" s="60"/>
    </row>
    <row r="8351" spans="1:12" ht="12.95" customHeight="1" x14ac:dyDescent="0.25">
      <c r="A8351" s="60"/>
      <c r="B8351" s="61"/>
      <c r="D8351" s="63"/>
      <c r="E8351" s="64"/>
      <c r="F8351" s="65"/>
      <c r="G8351" s="66"/>
      <c r="H8351" s="67"/>
      <c r="I8351" s="216"/>
      <c r="J8351" s="86"/>
      <c r="K8351" s="129"/>
      <c r="L8351" s="60"/>
    </row>
    <row r="8352" spans="1:12" ht="12.95" customHeight="1" x14ac:dyDescent="0.25">
      <c r="A8352" s="60"/>
      <c r="B8352" s="61"/>
      <c r="D8352" s="63"/>
      <c r="E8352" s="64"/>
      <c r="F8352" s="65"/>
      <c r="G8352" s="66"/>
      <c r="H8352" s="67"/>
      <c r="I8352" s="216"/>
      <c r="J8352" s="86"/>
      <c r="K8352" s="129"/>
      <c r="L8352" s="60"/>
    </row>
    <row r="8353" spans="1:12" ht="12.95" customHeight="1" x14ac:dyDescent="0.25">
      <c r="A8353" s="60"/>
      <c r="B8353" s="61"/>
      <c r="D8353" s="63"/>
      <c r="E8353" s="64"/>
      <c r="F8353" s="65"/>
      <c r="G8353" s="66"/>
      <c r="H8353" s="67"/>
      <c r="I8353" s="216"/>
      <c r="J8353" s="86"/>
      <c r="K8353" s="129"/>
      <c r="L8353" s="60"/>
    </row>
    <row r="8354" spans="1:12" ht="12.95" customHeight="1" x14ac:dyDescent="0.25">
      <c r="A8354" s="60"/>
      <c r="B8354" s="61"/>
      <c r="D8354" s="63"/>
      <c r="E8354" s="64"/>
      <c r="F8354" s="65"/>
      <c r="G8354" s="66"/>
      <c r="H8354" s="67"/>
      <c r="I8354" s="216"/>
      <c r="J8354" s="86"/>
      <c r="K8354" s="129"/>
      <c r="L8354" s="60"/>
    </row>
    <row r="8355" spans="1:12" ht="12.95" customHeight="1" x14ac:dyDescent="0.25">
      <c r="A8355" s="60"/>
      <c r="B8355" s="61"/>
      <c r="D8355" s="63"/>
      <c r="E8355" s="64"/>
      <c r="F8355" s="65"/>
      <c r="G8355" s="66"/>
      <c r="H8355" s="67"/>
      <c r="I8355" s="216"/>
      <c r="J8355" s="86"/>
      <c r="K8355" s="129"/>
      <c r="L8355" s="60"/>
    </row>
    <row r="8356" spans="1:12" ht="12.95" customHeight="1" x14ac:dyDescent="0.25">
      <c r="A8356" s="60"/>
      <c r="B8356" s="61"/>
      <c r="D8356" s="63"/>
      <c r="E8356" s="64"/>
      <c r="F8356" s="65"/>
      <c r="G8356" s="66"/>
      <c r="H8356" s="67"/>
      <c r="I8356" s="216"/>
      <c r="J8356" s="86"/>
      <c r="K8356" s="129"/>
      <c r="L8356" s="60"/>
    </row>
    <row r="8357" spans="1:12" ht="12.95" customHeight="1" x14ac:dyDescent="0.25">
      <c r="A8357" s="60"/>
      <c r="B8357" s="61"/>
      <c r="D8357" s="63"/>
      <c r="E8357" s="64"/>
      <c r="F8357" s="65"/>
      <c r="G8357" s="66"/>
      <c r="H8357" s="67"/>
      <c r="I8357" s="216"/>
      <c r="J8357" s="86"/>
      <c r="K8357" s="129"/>
      <c r="L8357" s="60"/>
    </row>
    <row r="8358" spans="1:12" ht="12.95" customHeight="1" x14ac:dyDescent="0.25">
      <c r="A8358" s="60"/>
      <c r="B8358" s="61"/>
      <c r="D8358" s="63"/>
      <c r="E8358" s="64"/>
      <c r="F8358" s="65"/>
      <c r="G8358" s="66"/>
      <c r="H8358" s="67"/>
      <c r="I8358" s="216"/>
      <c r="J8358" s="86"/>
      <c r="K8358" s="129"/>
      <c r="L8358" s="60"/>
    </row>
    <row r="8359" spans="1:12" ht="12.95" customHeight="1" x14ac:dyDescent="0.25">
      <c r="A8359" s="60"/>
      <c r="B8359" s="61"/>
      <c r="D8359" s="63"/>
      <c r="E8359" s="64"/>
      <c r="F8359" s="65"/>
      <c r="G8359" s="66"/>
      <c r="H8359" s="67"/>
      <c r="I8359" s="216"/>
      <c r="J8359" s="86"/>
      <c r="K8359" s="129"/>
      <c r="L8359" s="60"/>
    </row>
    <row r="8360" spans="1:12" ht="12.95" customHeight="1" x14ac:dyDescent="0.25">
      <c r="A8360" s="60"/>
      <c r="B8360" s="61"/>
      <c r="D8360" s="63"/>
      <c r="E8360" s="64"/>
      <c r="F8360" s="65"/>
      <c r="G8360" s="66"/>
      <c r="H8360" s="67"/>
      <c r="I8360" s="216"/>
      <c r="J8360" s="86"/>
      <c r="K8360" s="129"/>
      <c r="L8360" s="60"/>
    </row>
    <row r="8361" spans="1:12" ht="12.95" customHeight="1" x14ac:dyDescent="0.25">
      <c r="A8361" s="60"/>
      <c r="B8361" s="61"/>
      <c r="D8361" s="63"/>
      <c r="E8361" s="64"/>
      <c r="F8361" s="65"/>
      <c r="G8361" s="66"/>
      <c r="H8361" s="67"/>
      <c r="I8361" s="216"/>
      <c r="J8361" s="86"/>
      <c r="K8361" s="129"/>
      <c r="L8361" s="60"/>
    </row>
    <row r="8362" spans="1:12" ht="12.95" customHeight="1" x14ac:dyDescent="0.25">
      <c r="A8362" s="60"/>
      <c r="B8362" s="61"/>
      <c r="D8362" s="63"/>
      <c r="E8362" s="64"/>
      <c r="F8362" s="65"/>
      <c r="G8362" s="66"/>
      <c r="H8362" s="67"/>
      <c r="I8362" s="216"/>
      <c r="J8362" s="86"/>
      <c r="K8362" s="129"/>
      <c r="L8362" s="60"/>
    </row>
    <row r="8363" spans="1:12" ht="12.95" customHeight="1" x14ac:dyDescent="0.25">
      <c r="A8363" s="60"/>
      <c r="B8363" s="61"/>
      <c r="D8363" s="63"/>
      <c r="E8363" s="64"/>
      <c r="F8363" s="65"/>
      <c r="G8363" s="66"/>
      <c r="H8363" s="67"/>
      <c r="I8363" s="216"/>
      <c r="J8363" s="86"/>
      <c r="K8363" s="129"/>
      <c r="L8363" s="60"/>
    </row>
    <row r="8364" spans="1:12" ht="12.95" customHeight="1" x14ac:dyDescent="0.25">
      <c r="A8364" s="60"/>
      <c r="B8364" s="61"/>
      <c r="D8364" s="63"/>
      <c r="E8364" s="64"/>
      <c r="F8364" s="65"/>
      <c r="G8364" s="66"/>
      <c r="H8364" s="67"/>
      <c r="I8364" s="216"/>
      <c r="J8364" s="86"/>
      <c r="K8364" s="129"/>
      <c r="L8364" s="60"/>
    </row>
    <row r="8365" spans="1:12" ht="12.95" customHeight="1" x14ac:dyDescent="0.25">
      <c r="A8365" s="60"/>
      <c r="B8365" s="61"/>
      <c r="D8365" s="63"/>
      <c r="E8365" s="64"/>
      <c r="F8365" s="65"/>
      <c r="G8365" s="66"/>
      <c r="H8365" s="67"/>
      <c r="I8365" s="216"/>
      <c r="J8365" s="86"/>
      <c r="K8365" s="129"/>
      <c r="L8365" s="60"/>
    </row>
    <row r="8366" spans="1:12" ht="12.95" customHeight="1" x14ac:dyDescent="0.25">
      <c r="A8366" s="60"/>
      <c r="B8366" s="61"/>
      <c r="D8366" s="63"/>
      <c r="E8366" s="64"/>
      <c r="F8366" s="65"/>
      <c r="G8366" s="66"/>
      <c r="H8366" s="67"/>
      <c r="I8366" s="216"/>
      <c r="J8366" s="86"/>
      <c r="K8366" s="129"/>
      <c r="L8366" s="60"/>
    </row>
    <row r="8367" spans="1:12" ht="12.95" customHeight="1" x14ac:dyDescent="0.25">
      <c r="A8367" s="60"/>
      <c r="B8367" s="61"/>
      <c r="D8367" s="63"/>
      <c r="E8367" s="64"/>
      <c r="F8367" s="65"/>
      <c r="G8367" s="66"/>
      <c r="H8367" s="67"/>
      <c r="I8367" s="216"/>
      <c r="J8367" s="86"/>
      <c r="K8367" s="129"/>
      <c r="L8367" s="60"/>
    </row>
    <row r="8368" spans="1:12" ht="12.95" customHeight="1" x14ac:dyDescent="0.25">
      <c r="A8368" s="60"/>
      <c r="B8368" s="61"/>
      <c r="D8368" s="63"/>
      <c r="E8368" s="64"/>
      <c r="F8368" s="65"/>
      <c r="G8368" s="66"/>
      <c r="H8368" s="67"/>
      <c r="I8368" s="216"/>
      <c r="J8368" s="86"/>
      <c r="K8368" s="129"/>
      <c r="L8368" s="60"/>
    </row>
    <row r="8369" spans="1:12" ht="12.95" customHeight="1" x14ac:dyDescent="0.25">
      <c r="A8369" s="60"/>
      <c r="B8369" s="61"/>
      <c r="D8369" s="63"/>
      <c r="E8369" s="64"/>
      <c r="F8369" s="65"/>
      <c r="G8369" s="66"/>
      <c r="H8369" s="67"/>
      <c r="I8369" s="216"/>
      <c r="J8369" s="86"/>
      <c r="K8369" s="129"/>
      <c r="L8369" s="60"/>
    </row>
    <row r="8370" spans="1:12" ht="12.95" customHeight="1" x14ac:dyDescent="0.25">
      <c r="A8370" s="60"/>
      <c r="B8370" s="61"/>
      <c r="D8370" s="63"/>
      <c r="E8370" s="64"/>
      <c r="F8370" s="65"/>
      <c r="G8370" s="66"/>
      <c r="H8370" s="67"/>
      <c r="I8370" s="216"/>
      <c r="J8370" s="86"/>
      <c r="K8370" s="129"/>
      <c r="L8370" s="60"/>
    </row>
    <row r="8371" spans="1:12" ht="12.95" customHeight="1" x14ac:dyDescent="0.25">
      <c r="A8371" s="60"/>
      <c r="B8371" s="61"/>
      <c r="D8371" s="63"/>
      <c r="E8371" s="64"/>
      <c r="F8371" s="65"/>
      <c r="G8371" s="66"/>
      <c r="H8371" s="67"/>
      <c r="I8371" s="216"/>
      <c r="J8371" s="86"/>
      <c r="K8371" s="129"/>
      <c r="L8371" s="60"/>
    </row>
    <row r="8372" spans="1:12" ht="12.95" customHeight="1" x14ac:dyDescent="0.25">
      <c r="A8372" s="60"/>
      <c r="B8372" s="61"/>
      <c r="D8372" s="63"/>
      <c r="E8372" s="64"/>
      <c r="F8372" s="65"/>
      <c r="G8372" s="66"/>
      <c r="H8372" s="67"/>
      <c r="I8372" s="216"/>
      <c r="J8372" s="86"/>
      <c r="K8372" s="129"/>
      <c r="L8372" s="60"/>
    </row>
    <row r="8373" spans="1:12" ht="12.95" customHeight="1" x14ac:dyDescent="0.25">
      <c r="A8373" s="60"/>
      <c r="B8373" s="61"/>
      <c r="D8373" s="63"/>
      <c r="E8373" s="64"/>
      <c r="F8373" s="65"/>
      <c r="G8373" s="66"/>
      <c r="H8373" s="67"/>
      <c r="I8373" s="216"/>
      <c r="J8373" s="86"/>
      <c r="K8373" s="129"/>
      <c r="L8373" s="60"/>
    </row>
    <row r="8374" spans="1:12" ht="12.95" customHeight="1" x14ac:dyDescent="0.25">
      <c r="A8374" s="60"/>
      <c r="B8374" s="61"/>
      <c r="D8374" s="63"/>
      <c r="E8374" s="64"/>
      <c r="F8374" s="65"/>
      <c r="G8374" s="66"/>
      <c r="H8374" s="67"/>
      <c r="I8374" s="216"/>
      <c r="J8374" s="86"/>
      <c r="K8374" s="129"/>
      <c r="L8374" s="60"/>
    </row>
    <row r="8375" spans="1:12" ht="12.95" customHeight="1" x14ac:dyDescent="0.25">
      <c r="A8375" s="60"/>
      <c r="B8375" s="61"/>
      <c r="D8375" s="63"/>
      <c r="E8375" s="64"/>
      <c r="F8375" s="65"/>
      <c r="G8375" s="66"/>
      <c r="H8375" s="67"/>
      <c r="I8375" s="216"/>
      <c r="J8375" s="86"/>
      <c r="K8375" s="129"/>
      <c r="L8375" s="60"/>
    </row>
    <row r="8376" spans="1:12" ht="12.95" customHeight="1" x14ac:dyDescent="0.25">
      <c r="A8376" s="60"/>
      <c r="B8376" s="61"/>
      <c r="D8376" s="63"/>
      <c r="E8376" s="64"/>
      <c r="F8376" s="65"/>
      <c r="G8376" s="66"/>
      <c r="H8376" s="67"/>
      <c r="I8376" s="216"/>
      <c r="J8376" s="86"/>
      <c r="K8376" s="129"/>
      <c r="L8376" s="60"/>
    </row>
    <row r="8377" spans="1:12" ht="12.95" customHeight="1" x14ac:dyDescent="0.25">
      <c r="A8377" s="60"/>
      <c r="B8377" s="61"/>
      <c r="D8377" s="63"/>
      <c r="E8377" s="64"/>
      <c r="F8377" s="65"/>
      <c r="G8377" s="66"/>
      <c r="H8377" s="67"/>
      <c r="I8377" s="216"/>
      <c r="J8377" s="86"/>
      <c r="K8377" s="129"/>
      <c r="L8377" s="60"/>
    </row>
    <row r="8378" spans="1:12" ht="12.95" customHeight="1" x14ac:dyDescent="0.25">
      <c r="A8378" s="60"/>
      <c r="B8378" s="61"/>
      <c r="D8378" s="63"/>
      <c r="E8378" s="64"/>
      <c r="F8378" s="65"/>
      <c r="G8378" s="66"/>
      <c r="H8378" s="67"/>
      <c r="I8378" s="216"/>
      <c r="J8378" s="86"/>
      <c r="K8378" s="129"/>
      <c r="L8378" s="60"/>
    </row>
    <row r="8379" spans="1:12" ht="12.95" customHeight="1" x14ac:dyDescent="0.25">
      <c r="A8379" s="60"/>
      <c r="B8379" s="61"/>
      <c r="D8379" s="63"/>
      <c r="E8379" s="64"/>
      <c r="F8379" s="65"/>
      <c r="G8379" s="66"/>
      <c r="H8379" s="67"/>
      <c r="I8379" s="216"/>
      <c r="J8379" s="86"/>
      <c r="K8379" s="129"/>
      <c r="L8379" s="60"/>
    </row>
    <row r="8380" spans="1:12" ht="12.95" customHeight="1" x14ac:dyDescent="0.25">
      <c r="A8380" s="60"/>
      <c r="B8380" s="61"/>
      <c r="D8380" s="63"/>
      <c r="E8380" s="64"/>
      <c r="F8380" s="65"/>
      <c r="G8380" s="66"/>
      <c r="H8380" s="67"/>
      <c r="I8380" s="216"/>
      <c r="J8380" s="86"/>
      <c r="K8380" s="129"/>
      <c r="L8380" s="60"/>
    </row>
    <row r="8381" spans="1:12" ht="12.95" customHeight="1" x14ac:dyDescent="0.25">
      <c r="A8381" s="60"/>
      <c r="B8381" s="61"/>
      <c r="D8381" s="63"/>
      <c r="E8381" s="64"/>
      <c r="F8381" s="65"/>
      <c r="G8381" s="66"/>
      <c r="H8381" s="67"/>
      <c r="I8381" s="216"/>
      <c r="J8381" s="86"/>
      <c r="K8381" s="129"/>
      <c r="L8381" s="60"/>
    </row>
    <row r="8382" spans="1:12" ht="12.95" customHeight="1" x14ac:dyDescent="0.25">
      <c r="A8382" s="60"/>
      <c r="B8382" s="61"/>
      <c r="D8382" s="63"/>
      <c r="E8382" s="64"/>
      <c r="F8382" s="65"/>
      <c r="G8382" s="66"/>
      <c r="H8382" s="67"/>
      <c r="I8382" s="216"/>
      <c r="J8382" s="86"/>
      <c r="K8382" s="129"/>
      <c r="L8382" s="60"/>
    </row>
    <row r="8383" spans="1:12" ht="12.95" customHeight="1" x14ac:dyDescent="0.25">
      <c r="A8383" s="60"/>
      <c r="B8383" s="61"/>
      <c r="D8383" s="63"/>
      <c r="E8383" s="64"/>
      <c r="F8383" s="65"/>
      <c r="G8383" s="66"/>
      <c r="H8383" s="67"/>
      <c r="I8383" s="216"/>
      <c r="J8383" s="86"/>
      <c r="K8383" s="129"/>
      <c r="L8383" s="60"/>
    </row>
    <row r="8384" spans="1:12" ht="12.95" customHeight="1" x14ac:dyDescent="0.25">
      <c r="A8384" s="60"/>
      <c r="B8384" s="61"/>
      <c r="D8384" s="63"/>
      <c r="E8384" s="64"/>
      <c r="F8384" s="65"/>
      <c r="G8384" s="66"/>
      <c r="H8384" s="67"/>
      <c r="I8384" s="216"/>
      <c r="J8384" s="86"/>
      <c r="K8384" s="129"/>
      <c r="L8384" s="60"/>
    </row>
    <row r="8385" spans="1:12" ht="12.95" customHeight="1" x14ac:dyDescent="0.25">
      <c r="A8385" s="60"/>
      <c r="B8385" s="61"/>
      <c r="D8385" s="63"/>
      <c r="E8385" s="64"/>
      <c r="F8385" s="65"/>
      <c r="G8385" s="66"/>
      <c r="H8385" s="67"/>
      <c r="I8385" s="216"/>
      <c r="J8385" s="86"/>
      <c r="K8385" s="129"/>
      <c r="L8385" s="60"/>
    </row>
    <row r="8386" spans="1:12" ht="12.95" customHeight="1" x14ac:dyDescent="0.25">
      <c r="A8386" s="60"/>
      <c r="B8386" s="61"/>
      <c r="D8386" s="63"/>
      <c r="E8386" s="64"/>
      <c r="F8386" s="65"/>
      <c r="G8386" s="66"/>
      <c r="H8386" s="67"/>
      <c r="I8386" s="216"/>
      <c r="J8386" s="86"/>
      <c r="K8386" s="129"/>
      <c r="L8386" s="60"/>
    </row>
    <row r="8387" spans="1:12" ht="12.95" customHeight="1" x14ac:dyDescent="0.25">
      <c r="A8387" s="60"/>
      <c r="B8387" s="61"/>
      <c r="D8387" s="63"/>
      <c r="E8387" s="64"/>
      <c r="F8387" s="65"/>
      <c r="G8387" s="66"/>
      <c r="H8387" s="67"/>
      <c r="I8387" s="216"/>
      <c r="J8387" s="86"/>
      <c r="K8387" s="129"/>
      <c r="L8387" s="60"/>
    </row>
    <row r="8388" spans="1:12" ht="12.95" customHeight="1" x14ac:dyDescent="0.25">
      <c r="A8388" s="60"/>
      <c r="B8388" s="61"/>
      <c r="D8388" s="63"/>
      <c r="E8388" s="64"/>
      <c r="F8388" s="65"/>
      <c r="G8388" s="66"/>
      <c r="H8388" s="67"/>
      <c r="I8388" s="216"/>
      <c r="J8388" s="86"/>
      <c r="K8388" s="129"/>
      <c r="L8388" s="60"/>
    </row>
    <row r="8389" spans="1:12" ht="12.95" customHeight="1" x14ac:dyDescent="0.25">
      <c r="A8389" s="60"/>
      <c r="B8389" s="61"/>
      <c r="D8389" s="63"/>
      <c r="E8389" s="64"/>
      <c r="F8389" s="65"/>
      <c r="G8389" s="66"/>
      <c r="H8389" s="67"/>
      <c r="I8389" s="216"/>
      <c r="J8389" s="86"/>
      <c r="K8389" s="129"/>
      <c r="L8389" s="60"/>
    </row>
    <row r="8390" spans="1:12" ht="12.95" customHeight="1" x14ac:dyDescent="0.25">
      <c r="A8390" s="60"/>
      <c r="B8390" s="61"/>
      <c r="D8390" s="63"/>
      <c r="E8390" s="64"/>
      <c r="F8390" s="65"/>
      <c r="G8390" s="66"/>
      <c r="H8390" s="67"/>
      <c r="I8390" s="216"/>
      <c r="J8390" s="86"/>
      <c r="K8390" s="129"/>
      <c r="L8390" s="60"/>
    </row>
    <row r="8391" spans="1:12" ht="12.95" customHeight="1" x14ac:dyDescent="0.25">
      <c r="A8391" s="60"/>
      <c r="B8391" s="61"/>
      <c r="D8391" s="63"/>
      <c r="E8391" s="64"/>
      <c r="F8391" s="65"/>
      <c r="G8391" s="66"/>
      <c r="H8391" s="67"/>
      <c r="I8391" s="216"/>
      <c r="J8391" s="86"/>
      <c r="K8391" s="129"/>
      <c r="L8391" s="60"/>
    </row>
    <row r="8392" spans="1:12" ht="12.95" customHeight="1" x14ac:dyDescent="0.25">
      <c r="A8392" s="60"/>
      <c r="B8392" s="61"/>
      <c r="D8392" s="63"/>
      <c r="E8392" s="64"/>
      <c r="F8392" s="65"/>
      <c r="G8392" s="66"/>
      <c r="H8392" s="67"/>
      <c r="I8392" s="216"/>
      <c r="J8392" s="86"/>
      <c r="K8392" s="129"/>
      <c r="L8392" s="60"/>
    </row>
    <row r="8393" spans="1:12" ht="12.95" customHeight="1" x14ac:dyDescent="0.25">
      <c r="A8393" s="60"/>
      <c r="B8393" s="61"/>
      <c r="D8393" s="63"/>
      <c r="E8393" s="64"/>
      <c r="F8393" s="65"/>
      <c r="G8393" s="66"/>
      <c r="H8393" s="67"/>
      <c r="I8393" s="216"/>
      <c r="J8393" s="86"/>
      <c r="K8393" s="129"/>
      <c r="L8393" s="60"/>
    </row>
    <row r="8394" spans="1:12" ht="12.95" customHeight="1" x14ac:dyDescent="0.25">
      <c r="A8394" s="60"/>
      <c r="B8394" s="61"/>
      <c r="D8394" s="63"/>
      <c r="E8394" s="64"/>
      <c r="F8394" s="65"/>
      <c r="G8394" s="66"/>
      <c r="H8394" s="67"/>
      <c r="I8394" s="216"/>
      <c r="J8394" s="86"/>
      <c r="K8394" s="129"/>
      <c r="L8394" s="60"/>
    </row>
    <row r="8395" spans="1:12" ht="12.95" customHeight="1" x14ac:dyDescent="0.25">
      <c r="A8395" s="60"/>
      <c r="B8395" s="61"/>
      <c r="D8395" s="63"/>
      <c r="E8395" s="64"/>
      <c r="F8395" s="65"/>
      <c r="G8395" s="66"/>
      <c r="H8395" s="67"/>
      <c r="I8395" s="216"/>
      <c r="J8395" s="86"/>
      <c r="K8395" s="129"/>
      <c r="L8395" s="60"/>
    </row>
    <row r="8396" spans="1:12" ht="12.95" customHeight="1" x14ac:dyDescent="0.25">
      <c r="A8396" s="60"/>
      <c r="B8396" s="61"/>
      <c r="D8396" s="63"/>
      <c r="E8396" s="64"/>
      <c r="F8396" s="65"/>
      <c r="G8396" s="66"/>
      <c r="H8396" s="67"/>
      <c r="I8396" s="216"/>
      <c r="J8396" s="86"/>
      <c r="K8396" s="129"/>
      <c r="L8396" s="60"/>
    </row>
    <row r="8397" spans="1:12" ht="12.95" customHeight="1" x14ac:dyDescent="0.25">
      <c r="A8397" s="60"/>
      <c r="B8397" s="61"/>
      <c r="D8397" s="63"/>
      <c r="E8397" s="64"/>
      <c r="F8397" s="65"/>
      <c r="G8397" s="66"/>
      <c r="H8397" s="67"/>
      <c r="I8397" s="216"/>
      <c r="J8397" s="86"/>
      <c r="K8397" s="129"/>
      <c r="L8397" s="60"/>
    </row>
    <row r="8398" spans="1:12" ht="12.95" customHeight="1" x14ac:dyDescent="0.25">
      <c r="A8398" s="60"/>
      <c r="B8398" s="61"/>
      <c r="D8398" s="63"/>
      <c r="E8398" s="64"/>
      <c r="F8398" s="65"/>
      <c r="G8398" s="66"/>
      <c r="H8398" s="67"/>
      <c r="I8398" s="216"/>
      <c r="J8398" s="86"/>
      <c r="K8398" s="129"/>
      <c r="L8398" s="60"/>
    </row>
    <row r="8399" spans="1:12" ht="12.95" customHeight="1" x14ac:dyDescent="0.25">
      <c r="A8399" s="60"/>
      <c r="B8399" s="61"/>
      <c r="D8399" s="63"/>
      <c r="E8399" s="64"/>
      <c r="F8399" s="65"/>
      <c r="G8399" s="66"/>
      <c r="H8399" s="67"/>
      <c r="I8399" s="216"/>
      <c r="J8399" s="86"/>
      <c r="K8399" s="129"/>
      <c r="L8399" s="60"/>
    </row>
    <row r="8400" spans="1:12" ht="12.95" customHeight="1" x14ac:dyDescent="0.25">
      <c r="A8400" s="60"/>
      <c r="B8400" s="61"/>
      <c r="D8400" s="63"/>
      <c r="E8400" s="64"/>
      <c r="F8400" s="65"/>
      <c r="G8400" s="66"/>
      <c r="H8400" s="67"/>
      <c r="I8400" s="216"/>
      <c r="J8400" s="86"/>
      <c r="K8400" s="129"/>
      <c r="L8400" s="60"/>
    </row>
    <row r="8401" spans="1:12" ht="12.95" customHeight="1" x14ac:dyDescent="0.25">
      <c r="A8401" s="60"/>
      <c r="B8401" s="61"/>
      <c r="D8401" s="63"/>
      <c r="E8401" s="64"/>
      <c r="F8401" s="65"/>
      <c r="G8401" s="66"/>
      <c r="H8401" s="67"/>
      <c r="I8401" s="216"/>
      <c r="J8401" s="86"/>
      <c r="K8401" s="129"/>
      <c r="L8401" s="60"/>
    </row>
    <row r="8402" spans="1:12" ht="12.95" customHeight="1" x14ac:dyDescent="0.25">
      <c r="A8402" s="60"/>
      <c r="B8402" s="61"/>
      <c r="D8402" s="63"/>
      <c r="E8402" s="64"/>
      <c r="F8402" s="65"/>
      <c r="G8402" s="66"/>
      <c r="H8402" s="67"/>
      <c r="I8402" s="216"/>
      <c r="J8402" s="86"/>
      <c r="K8402" s="129"/>
      <c r="L8402" s="60"/>
    </row>
    <row r="8403" spans="1:12" ht="12.95" customHeight="1" x14ac:dyDescent="0.25">
      <c r="A8403" s="60"/>
      <c r="B8403" s="61"/>
      <c r="D8403" s="63"/>
      <c r="E8403" s="64"/>
      <c r="F8403" s="65"/>
      <c r="G8403" s="66"/>
      <c r="H8403" s="67"/>
      <c r="I8403" s="216"/>
      <c r="J8403" s="86"/>
      <c r="K8403" s="129"/>
      <c r="L8403" s="60"/>
    </row>
    <row r="8404" spans="1:12" ht="12.95" customHeight="1" x14ac:dyDescent="0.25">
      <c r="A8404" s="60"/>
      <c r="B8404" s="61"/>
      <c r="D8404" s="63"/>
      <c r="E8404" s="64"/>
      <c r="F8404" s="65"/>
      <c r="G8404" s="66"/>
      <c r="H8404" s="67"/>
      <c r="I8404" s="216"/>
      <c r="J8404" s="86"/>
      <c r="K8404" s="129"/>
      <c r="L8404" s="60"/>
    </row>
    <row r="8405" spans="1:12" ht="12.95" customHeight="1" x14ac:dyDescent="0.25">
      <c r="A8405" s="60"/>
      <c r="B8405" s="61"/>
      <c r="D8405" s="63"/>
      <c r="E8405" s="64"/>
      <c r="F8405" s="65"/>
      <c r="G8405" s="66"/>
      <c r="H8405" s="67"/>
      <c r="I8405" s="216"/>
      <c r="J8405" s="86"/>
      <c r="K8405" s="129"/>
      <c r="L8405" s="60"/>
    </row>
    <row r="8406" spans="1:12" ht="12.95" customHeight="1" x14ac:dyDescent="0.25">
      <c r="A8406" s="60"/>
      <c r="B8406" s="61"/>
      <c r="D8406" s="63"/>
      <c r="E8406" s="64"/>
      <c r="F8406" s="65"/>
      <c r="G8406" s="66"/>
      <c r="H8406" s="67"/>
      <c r="I8406" s="216"/>
      <c r="J8406" s="86"/>
      <c r="K8406" s="129"/>
      <c r="L8406" s="60"/>
    </row>
    <row r="8407" spans="1:12" ht="12.95" customHeight="1" x14ac:dyDescent="0.25">
      <c r="A8407" s="60"/>
      <c r="B8407" s="61"/>
      <c r="D8407" s="63"/>
      <c r="E8407" s="64"/>
      <c r="F8407" s="65"/>
      <c r="G8407" s="66"/>
      <c r="H8407" s="67"/>
      <c r="I8407" s="216"/>
      <c r="J8407" s="86"/>
      <c r="K8407" s="129"/>
      <c r="L8407" s="60"/>
    </row>
    <row r="8408" spans="1:12" ht="12.95" customHeight="1" x14ac:dyDescent="0.25">
      <c r="A8408" s="60"/>
      <c r="B8408" s="61"/>
      <c r="D8408" s="63"/>
      <c r="E8408" s="64"/>
      <c r="F8408" s="65"/>
      <c r="G8408" s="66"/>
      <c r="H8408" s="67"/>
      <c r="I8408" s="216"/>
      <c r="J8408" s="86"/>
      <c r="K8408" s="129"/>
      <c r="L8408" s="60"/>
    </row>
    <row r="8409" spans="1:12" ht="12.95" customHeight="1" x14ac:dyDescent="0.25">
      <c r="A8409" s="60"/>
      <c r="B8409" s="61"/>
      <c r="D8409" s="63"/>
      <c r="E8409" s="64"/>
      <c r="F8409" s="65"/>
      <c r="G8409" s="66"/>
      <c r="H8409" s="67"/>
      <c r="I8409" s="216"/>
      <c r="J8409" s="86"/>
      <c r="K8409" s="129"/>
      <c r="L8409" s="60"/>
    </row>
    <row r="8410" spans="1:12" ht="12.95" customHeight="1" x14ac:dyDescent="0.25">
      <c r="A8410" s="60"/>
      <c r="B8410" s="61"/>
      <c r="D8410" s="63"/>
      <c r="E8410" s="64"/>
      <c r="F8410" s="65"/>
      <c r="G8410" s="66"/>
      <c r="H8410" s="67"/>
      <c r="I8410" s="216"/>
      <c r="J8410" s="86"/>
      <c r="K8410" s="129"/>
      <c r="L8410" s="60"/>
    </row>
    <row r="8411" spans="1:12" ht="12.95" customHeight="1" x14ac:dyDescent="0.25">
      <c r="A8411" s="60"/>
      <c r="B8411" s="61"/>
      <c r="D8411" s="63"/>
      <c r="E8411" s="64"/>
      <c r="F8411" s="65"/>
      <c r="G8411" s="66"/>
      <c r="H8411" s="67"/>
      <c r="I8411" s="216"/>
      <c r="J8411" s="86"/>
      <c r="K8411" s="129"/>
      <c r="L8411" s="60"/>
    </row>
    <row r="8412" spans="1:12" ht="12.95" customHeight="1" x14ac:dyDescent="0.25">
      <c r="A8412" s="60"/>
      <c r="B8412" s="61"/>
      <c r="D8412" s="63"/>
      <c r="E8412" s="64"/>
      <c r="F8412" s="65"/>
      <c r="G8412" s="66"/>
      <c r="H8412" s="67"/>
      <c r="I8412" s="216"/>
      <c r="J8412" s="86"/>
      <c r="K8412" s="129"/>
      <c r="L8412" s="60"/>
    </row>
    <row r="8413" spans="1:12" ht="12.95" customHeight="1" x14ac:dyDescent="0.25">
      <c r="A8413" s="60"/>
      <c r="B8413" s="61"/>
      <c r="D8413" s="63"/>
      <c r="E8413" s="64"/>
      <c r="F8413" s="65"/>
      <c r="G8413" s="66"/>
      <c r="H8413" s="67"/>
      <c r="I8413" s="216"/>
      <c r="J8413" s="86"/>
      <c r="K8413" s="129"/>
      <c r="L8413" s="60"/>
    </row>
    <row r="8414" spans="1:12" ht="12.95" customHeight="1" x14ac:dyDescent="0.25">
      <c r="A8414" s="60"/>
      <c r="B8414" s="61"/>
      <c r="D8414" s="63"/>
      <c r="E8414" s="64"/>
      <c r="F8414" s="65"/>
      <c r="G8414" s="66"/>
      <c r="H8414" s="67"/>
      <c r="I8414" s="216"/>
      <c r="J8414" s="86"/>
      <c r="K8414" s="129"/>
      <c r="L8414" s="60"/>
    </row>
    <row r="8415" spans="1:12" ht="12.95" customHeight="1" x14ac:dyDescent="0.25">
      <c r="A8415" s="60"/>
      <c r="B8415" s="61"/>
      <c r="D8415" s="63"/>
      <c r="E8415" s="64"/>
      <c r="F8415" s="65"/>
      <c r="G8415" s="66"/>
      <c r="H8415" s="67"/>
      <c r="I8415" s="216"/>
      <c r="J8415" s="86"/>
      <c r="K8415" s="129"/>
      <c r="L8415" s="60"/>
    </row>
    <row r="8416" spans="1:12" ht="12.95" customHeight="1" x14ac:dyDescent="0.25">
      <c r="A8416" s="60"/>
      <c r="B8416" s="61"/>
      <c r="D8416" s="63"/>
      <c r="E8416" s="64"/>
      <c r="F8416" s="65"/>
      <c r="G8416" s="66"/>
      <c r="H8416" s="67"/>
      <c r="I8416" s="216"/>
      <c r="J8416" s="86"/>
      <c r="K8416" s="129"/>
      <c r="L8416" s="60"/>
    </row>
    <row r="8417" spans="1:12" ht="12.95" customHeight="1" x14ac:dyDescent="0.25">
      <c r="A8417" s="60"/>
      <c r="B8417" s="61"/>
      <c r="D8417" s="63"/>
      <c r="E8417" s="64"/>
      <c r="F8417" s="65"/>
      <c r="G8417" s="66"/>
      <c r="H8417" s="67"/>
      <c r="I8417" s="216"/>
      <c r="J8417" s="86"/>
      <c r="K8417" s="129"/>
      <c r="L8417" s="60"/>
    </row>
    <row r="8418" spans="1:12" ht="12.95" customHeight="1" x14ac:dyDescent="0.25">
      <c r="A8418" s="60"/>
      <c r="B8418" s="61"/>
      <c r="D8418" s="63"/>
      <c r="E8418" s="64"/>
      <c r="F8418" s="65"/>
      <c r="G8418" s="66"/>
      <c r="H8418" s="67"/>
      <c r="I8418" s="216"/>
      <c r="J8418" s="86"/>
      <c r="K8418" s="129"/>
      <c r="L8418" s="60"/>
    </row>
    <row r="8419" spans="1:12" ht="12.95" customHeight="1" x14ac:dyDescent="0.25">
      <c r="A8419" s="60"/>
      <c r="B8419" s="61"/>
      <c r="D8419" s="63"/>
      <c r="E8419" s="64"/>
      <c r="F8419" s="65"/>
      <c r="G8419" s="66"/>
      <c r="H8419" s="67"/>
      <c r="I8419" s="216"/>
      <c r="J8419" s="86"/>
      <c r="K8419" s="129"/>
      <c r="L8419" s="60"/>
    </row>
    <row r="8420" spans="1:12" ht="12.95" customHeight="1" x14ac:dyDescent="0.25">
      <c r="A8420" s="60"/>
      <c r="B8420" s="61"/>
      <c r="D8420" s="63"/>
      <c r="E8420" s="64"/>
      <c r="F8420" s="65"/>
      <c r="G8420" s="66"/>
      <c r="H8420" s="67"/>
      <c r="I8420" s="216"/>
      <c r="J8420" s="86"/>
      <c r="K8420" s="129"/>
      <c r="L8420" s="60"/>
    </row>
    <row r="8421" spans="1:12" ht="12.95" customHeight="1" x14ac:dyDescent="0.25">
      <c r="A8421" s="60"/>
      <c r="B8421" s="61"/>
      <c r="D8421" s="63"/>
      <c r="E8421" s="64"/>
      <c r="F8421" s="65"/>
      <c r="G8421" s="66"/>
      <c r="H8421" s="67"/>
      <c r="I8421" s="216"/>
      <c r="J8421" s="86"/>
      <c r="K8421" s="129"/>
      <c r="L8421" s="60"/>
    </row>
    <row r="8422" spans="1:12" ht="12.95" customHeight="1" x14ac:dyDescent="0.25">
      <c r="A8422" s="60"/>
      <c r="B8422" s="61"/>
      <c r="D8422" s="63"/>
      <c r="E8422" s="64"/>
      <c r="F8422" s="65"/>
      <c r="G8422" s="66"/>
      <c r="H8422" s="67"/>
      <c r="I8422" s="216"/>
      <c r="J8422" s="86"/>
      <c r="K8422" s="129"/>
      <c r="L8422" s="60"/>
    </row>
    <row r="8423" spans="1:12" ht="12.95" customHeight="1" x14ac:dyDescent="0.25">
      <c r="A8423" s="60"/>
      <c r="B8423" s="61"/>
      <c r="D8423" s="63"/>
      <c r="E8423" s="64"/>
      <c r="F8423" s="65"/>
      <c r="G8423" s="66"/>
      <c r="H8423" s="67"/>
      <c r="I8423" s="216"/>
      <c r="J8423" s="86"/>
      <c r="K8423" s="129"/>
      <c r="L8423" s="60"/>
    </row>
    <row r="8424" spans="1:12" ht="12.95" customHeight="1" x14ac:dyDescent="0.25">
      <c r="A8424" s="60"/>
      <c r="B8424" s="61"/>
      <c r="D8424" s="63"/>
      <c r="E8424" s="64"/>
      <c r="F8424" s="65"/>
      <c r="G8424" s="66"/>
      <c r="H8424" s="67"/>
      <c r="I8424" s="216"/>
      <c r="J8424" s="86"/>
      <c r="K8424" s="129"/>
      <c r="L8424" s="60"/>
    </row>
    <row r="8425" spans="1:12" ht="12.95" customHeight="1" x14ac:dyDescent="0.25">
      <c r="A8425" s="60"/>
      <c r="B8425" s="61"/>
      <c r="D8425" s="63"/>
      <c r="E8425" s="64"/>
      <c r="F8425" s="65"/>
      <c r="G8425" s="66"/>
      <c r="H8425" s="67"/>
      <c r="I8425" s="216"/>
      <c r="J8425" s="86"/>
      <c r="K8425" s="129"/>
      <c r="L8425" s="60"/>
    </row>
    <row r="8426" spans="1:12" ht="12.95" customHeight="1" x14ac:dyDescent="0.25">
      <c r="A8426" s="60"/>
      <c r="B8426" s="61"/>
      <c r="D8426" s="63"/>
      <c r="E8426" s="64"/>
      <c r="F8426" s="65"/>
      <c r="G8426" s="66"/>
      <c r="H8426" s="67"/>
      <c r="I8426" s="216"/>
      <c r="J8426" s="86"/>
      <c r="K8426" s="129"/>
      <c r="L8426" s="60"/>
    </row>
    <row r="8427" spans="1:12" ht="12.95" customHeight="1" x14ac:dyDescent="0.25">
      <c r="A8427" s="60"/>
      <c r="B8427" s="61"/>
      <c r="D8427" s="63"/>
      <c r="E8427" s="64"/>
      <c r="F8427" s="65"/>
      <c r="G8427" s="66"/>
      <c r="H8427" s="67"/>
      <c r="I8427" s="216"/>
      <c r="J8427" s="86"/>
      <c r="K8427" s="129"/>
      <c r="L8427" s="60"/>
    </row>
    <row r="8428" spans="1:12" ht="12.95" customHeight="1" x14ac:dyDescent="0.25">
      <c r="A8428" s="60"/>
      <c r="B8428" s="61"/>
      <c r="D8428" s="63"/>
      <c r="E8428" s="64"/>
      <c r="F8428" s="65"/>
      <c r="G8428" s="66"/>
      <c r="H8428" s="67"/>
      <c r="I8428" s="216"/>
      <c r="J8428" s="86"/>
      <c r="K8428" s="129"/>
      <c r="L8428" s="60"/>
    </row>
    <row r="8429" spans="1:12" ht="12.95" customHeight="1" x14ac:dyDescent="0.25">
      <c r="A8429" s="60"/>
      <c r="B8429" s="61"/>
      <c r="D8429" s="63"/>
      <c r="E8429" s="64"/>
      <c r="F8429" s="65"/>
      <c r="G8429" s="66"/>
      <c r="H8429" s="67"/>
      <c r="I8429" s="216"/>
      <c r="J8429" s="86"/>
      <c r="K8429" s="129"/>
      <c r="L8429" s="60"/>
    </row>
    <row r="8430" spans="1:12" ht="12.95" customHeight="1" x14ac:dyDescent="0.25">
      <c r="A8430" s="60"/>
      <c r="B8430" s="61"/>
      <c r="D8430" s="63"/>
      <c r="E8430" s="64"/>
      <c r="F8430" s="65"/>
      <c r="G8430" s="66"/>
      <c r="H8430" s="67"/>
      <c r="I8430" s="216"/>
      <c r="J8430" s="86"/>
      <c r="K8430" s="129"/>
      <c r="L8430" s="60"/>
    </row>
    <row r="8431" spans="1:12" ht="12.95" customHeight="1" x14ac:dyDescent="0.25">
      <c r="A8431" s="60"/>
      <c r="B8431" s="61"/>
      <c r="D8431" s="63"/>
      <c r="E8431" s="64"/>
      <c r="F8431" s="65"/>
      <c r="G8431" s="66"/>
      <c r="H8431" s="67"/>
      <c r="I8431" s="216"/>
      <c r="J8431" s="86"/>
      <c r="K8431" s="129"/>
      <c r="L8431" s="60"/>
    </row>
    <row r="8432" spans="1:12" ht="12.95" customHeight="1" x14ac:dyDescent="0.25">
      <c r="A8432" s="60"/>
      <c r="B8432" s="61"/>
      <c r="D8432" s="63"/>
      <c r="E8432" s="64"/>
      <c r="F8432" s="65"/>
      <c r="G8432" s="66"/>
      <c r="H8432" s="67"/>
      <c r="I8432" s="216"/>
      <c r="J8432" s="86"/>
      <c r="K8432" s="129"/>
      <c r="L8432" s="60"/>
    </row>
    <row r="8433" spans="1:12" ht="12.95" customHeight="1" x14ac:dyDescent="0.25">
      <c r="A8433" s="60"/>
      <c r="B8433" s="61"/>
      <c r="D8433" s="63"/>
      <c r="E8433" s="64"/>
      <c r="F8433" s="65"/>
      <c r="G8433" s="66"/>
      <c r="H8433" s="67"/>
      <c r="I8433" s="216"/>
      <c r="J8433" s="86"/>
      <c r="K8433" s="129"/>
      <c r="L8433" s="60"/>
    </row>
    <row r="8434" spans="1:12" ht="12.95" customHeight="1" x14ac:dyDescent="0.25">
      <c r="A8434" s="60"/>
      <c r="B8434" s="61"/>
      <c r="D8434" s="63"/>
      <c r="E8434" s="64"/>
      <c r="F8434" s="65"/>
      <c r="G8434" s="66"/>
      <c r="H8434" s="67"/>
      <c r="I8434" s="216"/>
      <c r="J8434" s="86"/>
      <c r="K8434" s="129"/>
      <c r="L8434" s="60"/>
    </row>
    <row r="8435" spans="1:12" ht="12.95" customHeight="1" x14ac:dyDescent="0.25">
      <c r="A8435" s="60"/>
      <c r="B8435" s="61"/>
      <c r="D8435" s="63"/>
      <c r="E8435" s="64"/>
      <c r="F8435" s="65"/>
      <c r="G8435" s="66"/>
      <c r="H8435" s="67"/>
      <c r="I8435" s="216"/>
      <c r="J8435" s="86"/>
      <c r="K8435" s="129"/>
      <c r="L8435" s="60"/>
    </row>
    <row r="8436" spans="1:12" ht="12.95" customHeight="1" x14ac:dyDescent="0.25">
      <c r="A8436" s="60"/>
      <c r="B8436" s="61"/>
      <c r="D8436" s="63"/>
      <c r="E8436" s="64"/>
      <c r="F8436" s="65"/>
      <c r="G8436" s="66"/>
      <c r="H8436" s="67"/>
      <c r="I8436" s="216"/>
      <c r="J8436" s="86"/>
      <c r="K8436" s="129"/>
      <c r="L8436" s="60"/>
    </row>
    <row r="8437" spans="1:12" ht="12.95" customHeight="1" x14ac:dyDescent="0.25">
      <c r="A8437" s="60"/>
      <c r="B8437" s="61"/>
      <c r="D8437" s="63"/>
      <c r="E8437" s="64"/>
      <c r="F8437" s="65"/>
      <c r="G8437" s="66"/>
      <c r="H8437" s="67"/>
      <c r="I8437" s="216"/>
      <c r="J8437" s="86"/>
      <c r="K8437" s="129"/>
      <c r="L8437" s="60"/>
    </row>
    <row r="8438" spans="1:12" ht="12.95" customHeight="1" x14ac:dyDescent="0.25">
      <c r="A8438" s="60"/>
      <c r="B8438" s="61"/>
      <c r="D8438" s="63"/>
      <c r="E8438" s="64"/>
      <c r="F8438" s="65"/>
      <c r="G8438" s="66"/>
      <c r="H8438" s="67"/>
      <c r="I8438" s="216"/>
      <c r="J8438" s="86"/>
      <c r="K8438" s="129"/>
      <c r="L8438" s="60"/>
    </row>
    <row r="8439" spans="1:12" ht="12.95" customHeight="1" x14ac:dyDescent="0.25">
      <c r="A8439" s="60"/>
      <c r="B8439" s="61"/>
      <c r="D8439" s="63"/>
      <c r="E8439" s="64"/>
      <c r="F8439" s="65"/>
      <c r="G8439" s="66"/>
      <c r="H8439" s="67"/>
      <c r="I8439" s="216"/>
      <c r="J8439" s="86"/>
      <c r="K8439" s="129"/>
      <c r="L8439" s="60"/>
    </row>
    <row r="8440" spans="1:12" ht="12.95" customHeight="1" x14ac:dyDescent="0.25">
      <c r="A8440" s="60"/>
      <c r="B8440" s="61"/>
      <c r="D8440" s="63"/>
      <c r="E8440" s="64"/>
      <c r="F8440" s="65"/>
      <c r="G8440" s="66"/>
      <c r="H8440" s="67"/>
      <c r="I8440" s="216"/>
      <c r="J8440" s="86"/>
      <c r="K8440" s="129"/>
      <c r="L8440" s="60"/>
    </row>
    <row r="8441" spans="1:12" ht="12.95" customHeight="1" x14ac:dyDescent="0.25">
      <c r="A8441" s="60"/>
      <c r="B8441" s="61"/>
      <c r="D8441" s="63"/>
      <c r="E8441" s="64"/>
      <c r="F8441" s="65"/>
      <c r="G8441" s="66"/>
      <c r="H8441" s="67"/>
      <c r="I8441" s="216"/>
      <c r="J8441" s="86"/>
      <c r="K8441" s="129"/>
      <c r="L8441" s="60"/>
    </row>
    <row r="8442" spans="1:12" ht="12.95" customHeight="1" x14ac:dyDescent="0.25">
      <c r="A8442" s="60"/>
      <c r="B8442" s="61"/>
      <c r="D8442" s="63"/>
      <c r="E8442" s="64"/>
      <c r="F8442" s="65"/>
      <c r="G8442" s="66"/>
      <c r="H8442" s="67"/>
      <c r="I8442" s="216"/>
      <c r="J8442" s="86"/>
      <c r="K8442" s="129"/>
      <c r="L8442" s="60"/>
    </row>
    <row r="8443" spans="1:12" ht="12.95" customHeight="1" x14ac:dyDescent="0.25">
      <c r="A8443" s="60"/>
      <c r="B8443" s="61"/>
      <c r="D8443" s="63"/>
      <c r="E8443" s="64"/>
      <c r="F8443" s="65"/>
      <c r="G8443" s="66"/>
      <c r="H8443" s="67"/>
      <c r="I8443" s="216"/>
      <c r="J8443" s="86"/>
      <c r="K8443" s="129"/>
      <c r="L8443" s="60"/>
    </row>
    <row r="8444" spans="1:12" ht="12.95" customHeight="1" x14ac:dyDescent="0.25">
      <c r="A8444" s="60"/>
      <c r="B8444" s="61"/>
      <c r="D8444" s="63"/>
      <c r="E8444" s="64"/>
      <c r="F8444" s="65"/>
      <c r="G8444" s="66"/>
      <c r="H8444" s="67"/>
      <c r="I8444" s="216"/>
      <c r="J8444" s="86"/>
      <c r="K8444" s="129"/>
      <c r="L8444" s="60"/>
    </row>
    <row r="8445" spans="1:12" ht="12.95" customHeight="1" x14ac:dyDescent="0.25">
      <c r="A8445" s="60"/>
      <c r="B8445" s="61"/>
      <c r="D8445" s="63"/>
      <c r="E8445" s="64"/>
      <c r="F8445" s="65"/>
      <c r="G8445" s="66"/>
      <c r="H8445" s="67"/>
      <c r="I8445" s="216"/>
      <c r="J8445" s="86"/>
      <c r="K8445" s="129"/>
      <c r="L8445" s="60"/>
    </row>
    <row r="8446" spans="1:12" ht="12.95" customHeight="1" x14ac:dyDescent="0.25">
      <c r="A8446" s="60"/>
      <c r="B8446" s="61"/>
      <c r="D8446" s="63"/>
      <c r="E8446" s="64"/>
      <c r="F8446" s="65"/>
      <c r="G8446" s="66"/>
      <c r="H8446" s="67"/>
      <c r="I8446" s="216"/>
      <c r="J8446" s="86"/>
      <c r="K8446" s="129"/>
      <c r="L8446" s="60"/>
    </row>
    <row r="8447" spans="1:12" ht="12.95" customHeight="1" x14ac:dyDescent="0.25">
      <c r="A8447" s="60"/>
      <c r="B8447" s="61"/>
      <c r="D8447" s="63"/>
      <c r="E8447" s="64"/>
      <c r="F8447" s="65"/>
      <c r="G8447" s="66"/>
      <c r="H8447" s="67"/>
      <c r="I8447" s="216"/>
      <c r="J8447" s="86"/>
      <c r="K8447" s="129"/>
      <c r="L8447" s="60"/>
    </row>
    <row r="8448" spans="1:12" ht="12.95" customHeight="1" x14ac:dyDescent="0.25">
      <c r="A8448" s="60"/>
      <c r="B8448" s="61"/>
      <c r="D8448" s="63"/>
      <c r="E8448" s="64"/>
      <c r="F8448" s="65"/>
      <c r="G8448" s="66"/>
      <c r="H8448" s="67"/>
      <c r="I8448" s="216"/>
      <c r="J8448" s="86"/>
      <c r="K8448" s="129"/>
      <c r="L8448" s="60"/>
    </row>
    <row r="8449" spans="1:12" ht="12.95" customHeight="1" x14ac:dyDescent="0.25">
      <c r="A8449" s="60"/>
      <c r="B8449" s="61"/>
      <c r="D8449" s="63"/>
      <c r="E8449" s="64"/>
      <c r="F8449" s="65"/>
      <c r="G8449" s="66"/>
      <c r="H8449" s="67"/>
      <c r="I8449" s="216"/>
      <c r="J8449" s="86"/>
      <c r="K8449" s="129"/>
      <c r="L8449" s="60"/>
    </row>
    <row r="8450" spans="1:12" ht="12.95" customHeight="1" x14ac:dyDescent="0.25">
      <c r="A8450" s="60"/>
      <c r="B8450" s="61"/>
      <c r="D8450" s="63"/>
      <c r="E8450" s="64"/>
      <c r="F8450" s="65"/>
      <c r="G8450" s="66"/>
      <c r="H8450" s="67"/>
      <c r="I8450" s="216"/>
      <c r="J8450" s="86"/>
      <c r="K8450" s="129"/>
      <c r="L8450" s="60"/>
    </row>
    <row r="8451" spans="1:12" ht="12.95" customHeight="1" x14ac:dyDescent="0.25">
      <c r="A8451" s="60"/>
      <c r="B8451" s="61"/>
      <c r="D8451" s="63"/>
      <c r="E8451" s="64"/>
      <c r="F8451" s="65"/>
      <c r="G8451" s="66"/>
      <c r="H8451" s="67"/>
      <c r="I8451" s="216"/>
      <c r="J8451" s="86"/>
      <c r="K8451" s="129"/>
      <c r="L8451" s="60"/>
    </row>
    <row r="8452" spans="1:12" ht="12.95" customHeight="1" x14ac:dyDescent="0.25">
      <c r="A8452" s="60"/>
      <c r="B8452" s="61"/>
      <c r="D8452" s="63"/>
      <c r="E8452" s="64"/>
      <c r="F8452" s="65"/>
      <c r="G8452" s="66"/>
      <c r="H8452" s="67"/>
      <c r="I8452" s="216"/>
      <c r="J8452" s="86"/>
      <c r="K8452" s="129"/>
      <c r="L8452" s="60"/>
    </row>
    <row r="8453" spans="1:12" ht="12.95" customHeight="1" x14ac:dyDescent="0.25">
      <c r="A8453" s="60"/>
      <c r="B8453" s="61"/>
      <c r="D8453" s="63"/>
      <c r="E8453" s="64"/>
      <c r="F8453" s="65"/>
      <c r="G8453" s="66"/>
      <c r="H8453" s="67"/>
      <c r="I8453" s="216"/>
      <c r="J8453" s="86"/>
      <c r="K8453" s="129"/>
      <c r="L8453" s="60"/>
    </row>
    <row r="8454" spans="1:12" ht="12.95" customHeight="1" x14ac:dyDescent="0.25">
      <c r="A8454" s="60"/>
      <c r="B8454" s="61"/>
      <c r="D8454" s="63"/>
      <c r="E8454" s="64"/>
      <c r="F8454" s="65"/>
      <c r="G8454" s="66"/>
      <c r="H8454" s="67"/>
      <c r="I8454" s="216"/>
      <c r="J8454" s="86"/>
      <c r="K8454" s="129"/>
      <c r="L8454" s="60"/>
    </row>
    <row r="8455" spans="1:12" ht="12.95" customHeight="1" x14ac:dyDescent="0.25">
      <c r="A8455" s="60"/>
      <c r="B8455" s="61"/>
      <c r="D8455" s="63"/>
      <c r="E8455" s="64"/>
      <c r="F8455" s="65"/>
      <c r="G8455" s="66"/>
      <c r="H8455" s="67"/>
      <c r="I8455" s="216"/>
      <c r="J8455" s="86"/>
      <c r="K8455" s="129"/>
      <c r="L8455" s="60"/>
    </row>
    <row r="8456" spans="1:12" ht="12.95" customHeight="1" x14ac:dyDescent="0.25">
      <c r="A8456" s="60"/>
      <c r="B8456" s="61"/>
      <c r="D8456" s="63"/>
      <c r="E8456" s="64"/>
      <c r="F8456" s="65"/>
      <c r="G8456" s="66"/>
      <c r="H8456" s="67"/>
      <c r="I8456" s="216"/>
      <c r="J8456" s="86"/>
      <c r="K8456" s="129"/>
      <c r="L8456" s="60"/>
    </row>
    <row r="8457" spans="1:12" ht="12.95" customHeight="1" x14ac:dyDescent="0.25">
      <c r="A8457" s="60"/>
      <c r="B8457" s="61"/>
      <c r="D8457" s="63"/>
      <c r="E8457" s="64"/>
      <c r="F8457" s="65"/>
      <c r="G8457" s="66"/>
      <c r="H8457" s="67"/>
      <c r="I8457" s="216"/>
      <c r="J8457" s="86"/>
      <c r="K8457" s="129"/>
      <c r="L8457" s="60"/>
    </row>
    <row r="8458" spans="1:12" ht="12.95" customHeight="1" x14ac:dyDescent="0.25">
      <c r="A8458" s="60"/>
      <c r="B8458" s="61"/>
      <c r="D8458" s="63"/>
      <c r="E8458" s="64"/>
      <c r="F8458" s="65"/>
      <c r="G8458" s="66"/>
      <c r="H8458" s="67"/>
      <c r="I8458" s="216"/>
      <c r="J8458" s="86"/>
      <c r="K8458" s="129"/>
      <c r="L8458" s="60"/>
    </row>
    <row r="8459" spans="1:12" ht="12.95" customHeight="1" x14ac:dyDescent="0.25">
      <c r="A8459" s="60"/>
      <c r="B8459" s="61"/>
      <c r="D8459" s="63"/>
      <c r="E8459" s="64"/>
      <c r="F8459" s="65"/>
      <c r="G8459" s="66"/>
      <c r="H8459" s="67"/>
      <c r="I8459" s="216"/>
      <c r="J8459" s="86"/>
      <c r="K8459" s="129"/>
      <c r="L8459" s="60"/>
    </row>
    <row r="8460" spans="1:12" ht="12.95" customHeight="1" x14ac:dyDescent="0.25">
      <c r="A8460" s="60"/>
      <c r="B8460" s="61"/>
      <c r="D8460" s="63"/>
      <c r="E8460" s="64"/>
      <c r="F8460" s="65"/>
      <c r="G8460" s="66"/>
      <c r="H8460" s="67"/>
      <c r="I8460" s="216"/>
      <c r="J8460" s="86"/>
      <c r="K8460" s="129"/>
      <c r="L8460" s="60"/>
    </row>
    <row r="8461" spans="1:12" ht="12.95" customHeight="1" x14ac:dyDescent="0.25">
      <c r="A8461" s="60"/>
      <c r="B8461" s="61"/>
      <c r="D8461" s="63"/>
      <c r="E8461" s="64"/>
      <c r="F8461" s="65"/>
      <c r="G8461" s="66"/>
      <c r="H8461" s="67"/>
      <c r="I8461" s="216"/>
      <c r="J8461" s="86"/>
      <c r="K8461" s="129"/>
      <c r="L8461" s="60"/>
    </row>
    <row r="8462" spans="1:12" ht="12.95" customHeight="1" x14ac:dyDescent="0.25">
      <c r="A8462" s="60"/>
      <c r="B8462" s="61"/>
      <c r="D8462" s="63"/>
      <c r="E8462" s="64"/>
      <c r="F8462" s="65"/>
      <c r="G8462" s="66"/>
      <c r="H8462" s="67"/>
      <c r="I8462" s="216"/>
      <c r="J8462" s="86"/>
      <c r="K8462" s="129"/>
      <c r="L8462" s="60"/>
    </row>
    <row r="8463" spans="1:12" ht="12.95" customHeight="1" x14ac:dyDescent="0.25">
      <c r="A8463" s="60"/>
      <c r="B8463" s="61"/>
      <c r="D8463" s="63"/>
      <c r="E8463" s="64"/>
      <c r="F8463" s="65"/>
      <c r="G8463" s="66"/>
      <c r="H8463" s="67"/>
      <c r="I8463" s="216"/>
      <c r="J8463" s="86"/>
      <c r="K8463" s="129"/>
      <c r="L8463" s="60"/>
    </row>
  </sheetData>
  <autoFilter ref="A10:U7389"/>
  <conditionalFormatting sqref="F249:F1111 F1113:F1537 F2953:F2957 F5842:F8463">
    <cfRule type="containsText" dxfId="857" priority="565" operator="containsText" text="Punta">
      <formula>NOT(ISERROR(SEARCH("Punta",F249)))</formula>
    </cfRule>
    <cfRule type="containsText" dxfId="856" priority="566" operator="containsText" text="Puntas ">
      <formula>NOT(ISERROR(SEARCH("Puntas ",F249)))</formula>
    </cfRule>
    <cfRule type="containsText" dxfId="855" priority="567" operator="containsText" text="Masking">
      <formula>NOT(ISERROR(SEARCH("Masking",F249)))</formula>
    </cfRule>
    <cfRule type="containsText" dxfId="854" priority="568" operator="containsText" text="broca">
      <formula>NOT(ISERROR(SEARCH("broca",F249)))</formula>
    </cfRule>
  </conditionalFormatting>
  <conditionalFormatting sqref="F249:F1111 F1113:F1537 F2953:F2957 F5842:F8463">
    <cfRule type="containsText" dxfId="853" priority="562" operator="containsText" text="masking">
      <formula>NOT(ISERROR(SEARCH("masking",F249)))</formula>
    </cfRule>
    <cfRule type="containsText" dxfId="852" priority="563" operator="containsText" text="punta">
      <formula>NOT(ISERROR(SEARCH("punta",F249)))</formula>
    </cfRule>
    <cfRule type="containsText" dxfId="851" priority="564" operator="containsText" text="broca">
      <formula>NOT(ISERROR(SEARCH("broca",F249)))</formula>
    </cfRule>
  </conditionalFormatting>
  <conditionalFormatting sqref="D249:D568 D570:D1111 D2953:D2957 D5837:D5838 D5840 D5842:D6937 D6939:D7030 D7032:D8463">
    <cfRule type="containsText" dxfId="850" priority="604" operator="containsText" text="TERMINADA">
      <formula>NOT(ISERROR(SEARCH("TERMINADA",D249)))</formula>
    </cfRule>
  </conditionalFormatting>
  <conditionalFormatting sqref="B249:B1537 B6229:B8463">
    <cfRule type="expression" dxfId="849" priority="605">
      <formula>B249&gt;#REF!</formula>
    </cfRule>
  </conditionalFormatting>
  <conditionalFormatting sqref="F1112">
    <cfRule type="containsText" dxfId="848" priority="558" operator="containsText" text="Punta">
      <formula>NOT(ISERROR(SEARCH("Punta",F1112)))</formula>
    </cfRule>
    <cfRule type="containsText" dxfId="847" priority="559" operator="containsText" text="Puntas ">
      <formula>NOT(ISERROR(SEARCH("Puntas ",F1112)))</formula>
    </cfRule>
    <cfRule type="containsText" dxfId="846" priority="560" operator="containsText" text="Masking">
      <formula>NOT(ISERROR(SEARCH("Masking",F1112)))</formula>
    </cfRule>
    <cfRule type="containsText" dxfId="845" priority="561" operator="containsText" text="broca">
      <formula>NOT(ISERROR(SEARCH("broca",F1112)))</formula>
    </cfRule>
  </conditionalFormatting>
  <conditionalFormatting sqref="F1112">
    <cfRule type="containsText" dxfId="844" priority="555" operator="containsText" text="masking">
      <formula>NOT(ISERROR(SEARCH("masking",F1112)))</formula>
    </cfRule>
    <cfRule type="containsText" dxfId="843" priority="556" operator="containsText" text="punta">
      <formula>NOT(ISERROR(SEARCH("punta",F1112)))</formula>
    </cfRule>
    <cfRule type="containsText" dxfId="842" priority="557" operator="containsText" text="broca">
      <formula>NOT(ISERROR(SEARCH("broca",F1112)))</formula>
    </cfRule>
  </conditionalFormatting>
  <conditionalFormatting sqref="D1113:D1537">
    <cfRule type="containsText" dxfId="841" priority="538" operator="containsText" text="TERMINADA">
      <formula>NOT(ISERROR(SEARCH("TERMINADA",D1113)))</formula>
    </cfRule>
  </conditionalFormatting>
  <conditionalFormatting sqref="B1539">
    <cfRule type="expression" dxfId="840" priority="537">
      <formula>B1539&gt;#REF!</formula>
    </cfRule>
  </conditionalFormatting>
  <conditionalFormatting sqref="F1539">
    <cfRule type="containsText" dxfId="839" priority="533" operator="containsText" text="Punta">
      <formula>NOT(ISERROR(SEARCH("Punta",F1539)))</formula>
    </cfRule>
    <cfRule type="containsText" dxfId="838" priority="534" operator="containsText" text="Puntas ">
      <formula>NOT(ISERROR(SEARCH("Puntas ",F1539)))</formula>
    </cfRule>
    <cfRule type="containsText" dxfId="837" priority="535" operator="containsText" text="Masking">
      <formula>NOT(ISERROR(SEARCH("Masking",F1539)))</formula>
    </cfRule>
    <cfRule type="containsText" dxfId="836" priority="536" operator="containsText" text="broca">
      <formula>NOT(ISERROR(SEARCH("broca",F1539)))</formula>
    </cfRule>
  </conditionalFormatting>
  <conditionalFormatting sqref="F1539">
    <cfRule type="containsText" dxfId="835" priority="530" operator="containsText" text="masking">
      <formula>NOT(ISERROR(SEARCH("masking",F1539)))</formula>
    </cfRule>
    <cfRule type="containsText" dxfId="834" priority="531" operator="containsText" text="punta">
      <formula>NOT(ISERROR(SEARCH("punta",F1539)))</formula>
    </cfRule>
    <cfRule type="containsText" dxfId="833" priority="532" operator="containsText" text="broca">
      <formula>NOT(ISERROR(SEARCH("broca",F1539)))</formula>
    </cfRule>
  </conditionalFormatting>
  <conditionalFormatting sqref="F1538">
    <cfRule type="containsText" dxfId="832" priority="524" operator="containsText" text="Punta">
      <formula>NOT(ISERROR(SEARCH("Punta",F1538)))</formula>
    </cfRule>
    <cfRule type="containsText" dxfId="831" priority="525" operator="containsText" text="Puntas ">
      <formula>NOT(ISERROR(SEARCH("Puntas ",F1538)))</formula>
    </cfRule>
    <cfRule type="containsText" dxfId="830" priority="526" operator="containsText" text="Masking">
      <formula>NOT(ISERROR(SEARCH("Masking",F1538)))</formula>
    </cfRule>
    <cfRule type="containsText" dxfId="829" priority="527" operator="containsText" text="broca">
      <formula>NOT(ISERROR(SEARCH("broca",F1538)))</formula>
    </cfRule>
  </conditionalFormatting>
  <conditionalFormatting sqref="F1538">
    <cfRule type="containsText" dxfId="828" priority="521" operator="containsText" text="masking">
      <formula>NOT(ISERROR(SEARCH("masking",F1538)))</formula>
    </cfRule>
    <cfRule type="containsText" dxfId="827" priority="522" operator="containsText" text="punta">
      <formula>NOT(ISERROR(SEARCH("punta",F1538)))</formula>
    </cfRule>
    <cfRule type="containsText" dxfId="826" priority="523" operator="containsText" text="broca">
      <formula>NOT(ISERROR(SEARCH("broca",F1538)))</formula>
    </cfRule>
  </conditionalFormatting>
  <conditionalFormatting sqref="D1538">
    <cfRule type="containsText" dxfId="825" priority="528" operator="containsText" text="TERMINADA">
      <formula>NOT(ISERROR(SEARCH("TERMINADA",D1538)))</formula>
    </cfRule>
  </conditionalFormatting>
  <conditionalFormatting sqref="B1538">
    <cfRule type="expression" dxfId="824" priority="529">
      <formula>B1538&gt;#REF!</formula>
    </cfRule>
  </conditionalFormatting>
  <conditionalFormatting sqref="F1540:F2158">
    <cfRule type="containsText" dxfId="823" priority="516" operator="containsText" text="Punta">
      <formula>NOT(ISERROR(SEARCH("Punta",F1540)))</formula>
    </cfRule>
    <cfRule type="containsText" dxfId="822" priority="517" operator="containsText" text="Puntas ">
      <formula>NOT(ISERROR(SEARCH("Puntas ",F1540)))</formula>
    </cfRule>
    <cfRule type="containsText" dxfId="821" priority="518" operator="containsText" text="Masking">
      <formula>NOT(ISERROR(SEARCH("Masking",F1540)))</formula>
    </cfRule>
    <cfRule type="containsText" dxfId="820" priority="519" operator="containsText" text="broca">
      <formula>NOT(ISERROR(SEARCH("broca",F1540)))</formula>
    </cfRule>
  </conditionalFormatting>
  <conditionalFormatting sqref="F1540:F2158">
    <cfRule type="containsText" dxfId="819" priority="513" operator="containsText" text="masking">
      <formula>NOT(ISERROR(SEARCH("masking",F1540)))</formula>
    </cfRule>
    <cfRule type="containsText" dxfId="818" priority="514" operator="containsText" text="punta">
      <formula>NOT(ISERROR(SEARCH("punta",F1540)))</formula>
    </cfRule>
    <cfRule type="containsText" dxfId="817" priority="515" operator="containsText" text="broca">
      <formula>NOT(ISERROR(SEARCH("broca",F1540)))</formula>
    </cfRule>
  </conditionalFormatting>
  <conditionalFormatting sqref="D1540:D2159 D2161">
    <cfRule type="containsText" dxfId="816" priority="512" operator="containsText" text="TERMINADA">
      <formula>NOT(ISERROR(SEARCH("TERMINADA",D1540)))</formula>
    </cfRule>
  </conditionalFormatting>
  <conditionalFormatting sqref="B1540:B2158">
    <cfRule type="expression" dxfId="815" priority="520">
      <formula>B1540&gt;#REF!</formula>
    </cfRule>
  </conditionalFormatting>
  <conditionalFormatting sqref="F2159 F2161">
    <cfRule type="containsText" dxfId="814" priority="507" operator="containsText" text="Punta">
      <formula>NOT(ISERROR(SEARCH("Punta",F2159)))</formula>
    </cfRule>
    <cfRule type="containsText" dxfId="813" priority="508" operator="containsText" text="Puntas ">
      <formula>NOT(ISERROR(SEARCH("Puntas ",F2159)))</formula>
    </cfRule>
    <cfRule type="containsText" dxfId="812" priority="509" operator="containsText" text="Masking">
      <formula>NOT(ISERROR(SEARCH("Masking",F2159)))</formula>
    </cfRule>
    <cfRule type="containsText" dxfId="811" priority="510" operator="containsText" text="broca">
      <formula>NOT(ISERROR(SEARCH("broca",F2159)))</formula>
    </cfRule>
  </conditionalFormatting>
  <conditionalFormatting sqref="F2159 F2161">
    <cfRule type="containsText" dxfId="810" priority="504" operator="containsText" text="masking">
      <formula>NOT(ISERROR(SEARCH("masking",F2159)))</formula>
    </cfRule>
    <cfRule type="containsText" dxfId="809" priority="505" operator="containsText" text="punta">
      <formula>NOT(ISERROR(SEARCH("punta",F2159)))</formula>
    </cfRule>
    <cfRule type="containsText" dxfId="808" priority="506" operator="containsText" text="broca">
      <formula>NOT(ISERROR(SEARCH("broca",F2159)))</formula>
    </cfRule>
  </conditionalFormatting>
  <conditionalFormatting sqref="B2159 B2161">
    <cfRule type="expression" dxfId="807" priority="511">
      <formula>B2159&gt;#REF!</formula>
    </cfRule>
  </conditionalFormatting>
  <conditionalFormatting sqref="B2162">
    <cfRule type="expression" dxfId="806" priority="503">
      <formula>B2162&gt;#REF!</formula>
    </cfRule>
  </conditionalFormatting>
  <conditionalFormatting sqref="F2162">
    <cfRule type="containsText" dxfId="805" priority="499" operator="containsText" text="Punta">
      <formula>NOT(ISERROR(SEARCH("Punta",F2162)))</formula>
    </cfRule>
    <cfRule type="containsText" dxfId="804" priority="500" operator="containsText" text="Puntas ">
      <formula>NOT(ISERROR(SEARCH("Puntas ",F2162)))</formula>
    </cfRule>
    <cfRule type="containsText" dxfId="803" priority="501" operator="containsText" text="Masking">
      <formula>NOT(ISERROR(SEARCH("Masking",F2162)))</formula>
    </cfRule>
    <cfRule type="containsText" dxfId="802" priority="502" operator="containsText" text="broca">
      <formula>NOT(ISERROR(SEARCH("broca",F2162)))</formula>
    </cfRule>
  </conditionalFormatting>
  <conditionalFormatting sqref="F2162">
    <cfRule type="containsText" dxfId="801" priority="496" operator="containsText" text="masking">
      <formula>NOT(ISERROR(SEARCH("masking",F2162)))</formula>
    </cfRule>
    <cfRule type="containsText" dxfId="800" priority="497" operator="containsText" text="punta">
      <formula>NOT(ISERROR(SEARCH("punta",F2162)))</formula>
    </cfRule>
    <cfRule type="containsText" dxfId="799" priority="498" operator="containsText" text="broca">
      <formula>NOT(ISERROR(SEARCH("broca",F2162)))</formula>
    </cfRule>
  </conditionalFormatting>
  <conditionalFormatting sqref="F2160">
    <cfRule type="containsText" dxfId="798" priority="490" operator="containsText" text="Punta">
      <formula>NOT(ISERROR(SEARCH("Punta",F2160)))</formula>
    </cfRule>
    <cfRule type="containsText" dxfId="797" priority="491" operator="containsText" text="Puntas ">
      <formula>NOT(ISERROR(SEARCH("Puntas ",F2160)))</formula>
    </cfRule>
    <cfRule type="containsText" dxfId="796" priority="492" operator="containsText" text="Masking">
      <formula>NOT(ISERROR(SEARCH("Masking",F2160)))</formula>
    </cfRule>
    <cfRule type="containsText" dxfId="795" priority="493" operator="containsText" text="broca">
      <formula>NOT(ISERROR(SEARCH("broca",F2160)))</formula>
    </cfRule>
  </conditionalFormatting>
  <conditionalFormatting sqref="F2160">
    <cfRule type="containsText" dxfId="794" priority="487" operator="containsText" text="masking">
      <formula>NOT(ISERROR(SEARCH("masking",F2160)))</formula>
    </cfRule>
    <cfRule type="containsText" dxfId="793" priority="488" operator="containsText" text="punta">
      <formula>NOT(ISERROR(SEARCH("punta",F2160)))</formula>
    </cfRule>
    <cfRule type="containsText" dxfId="792" priority="489" operator="containsText" text="broca">
      <formula>NOT(ISERROR(SEARCH("broca",F2160)))</formula>
    </cfRule>
  </conditionalFormatting>
  <conditionalFormatting sqref="D2160">
    <cfRule type="containsText" dxfId="791" priority="494" operator="containsText" text="TERMINADA">
      <formula>NOT(ISERROR(SEARCH("TERMINADA",D2160)))</formula>
    </cfRule>
  </conditionalFormatting>
  <conditionalFormatting sqref="B2160">
    <cfRule type="expression" dxfId="790" priority="495">
      <formula>B2160&gt;#REF!</formula>
    </cfRule>
  </conditionalFormatting>
  <conditionalFormatting sqref="F2163:F2555">
    <cfRule type="containsText" dxfId="789" priority="482" operator="containsText" text="Punta">
      <formula>NOT(ISERROR(SEARCH("Punta",F2163)))</formula>
    </cfRule>
    <cfRule type="containsText" dxfId="788" priority="483" operator="containsText" text="Puntas ">
      <formula>NOT(ISERROR(SEARCH("Puntas ",F2163)))</formula>
    </cfRule>
    <cfRule type="containsText" dxfId="787" priority="484" operator="containsText" text="Masking">
      <formula>NOT(ISERROR(SEARCH("Masking",F2163)))</formula>
    </cfRule>
    <cfRule type="containsText" dxfId="786" priority="485" operator="containsText" text="broca">
      <formula>NOT(ISERROR(SEARCH("broca",F2163)))</formula>
    </cfRule>
  </conditionalFormatting>
  <conditionalFormatting sqref="F2163:F2555">
    <cfRule type="containsText" dxfId="785" priority="479" operator="containsText" text="masking">
      <formula>NOT(ISERROR(SEARCH("masking",F2163)))</formula>
    </cfRule>
    <cfRule type="containsText" dxfId="784" priority="480" operator="containsText" text="punta">
      <formula>NOT(ISERROR(SEARCH("punta",F2163)))</formula>
    </cfRule>
    <cfRule type="containsText" dxfId="783" priority="481" operator="containsText" text="broca">
      <formula>NOT(ISERROR(SEARCH("broca",F2163)))</formula>
    </cfRule>
  </conditionalFormatting>
  <conditionalFormatting sqref="B2163:B2555">
    <cfRule type="expression" dxfId="782" priority="486">
      <formula>B2163&gt;#REF!</formula>
    </cfRule>
  </conditionalFormatting>
  <conditionalFormatting sqref="F2556">
    <cfRule type="containsText" dxfId="781" priority="474" operator="containsText" text="Punta">
      <formula>NOT(ISERROR(SEARCH("Punta",F2556)))</formula>
    </cfRule>
    <cfRule type="containsText" dxfId="780" priority="475" operator="containsText" text="Puntas ">
      <formula>NOT(ISERROR(SEARCH("Puntas ",F2556)))</formula>
    </cfRule>
    <cfRule type="containsText" dxfId="779" priority="476" operator="containsText" text="Masking">
      <formula>NOT(ISERROR(SEARCH("Masking",F2556)))</formula>
    </cfRule>
    <cfRule type="containsText" dxfId="778" priority="477" operator="containsText" text="broca">
      <formula>NOT(ISERROR(SEARCH("broca",F2556)))</formula>
    </cfRule>
  </conditionalFormatting>
  <conditionalFormatting sqref="F2556">
    <cfRule type="containsText" dxfId="777" priority="471" operator="containsText" text="masking">
      <formula>NOT(ISERROR(SEARCH("masking",F2556)))</formula>
    </cfRule>
    <cfRule type="containsText" dxfId="776" priority="472" operator="containsText" text="punta">
      <formula>NOT(ISERROR(SEARCH("punta",F2556)))</formula>
    </cfRule>
    <cfRule type="containsText" dxfId="775" priority="473" operator="containsText" text="broca">
      <formula>NOT(ISERROR(SEARCH("broca",F2556)))</formula>
    </cfRule>
  </conditionalFormatting>
  <conditionalFormatting sqref="B2556">
    <cfRule type="expression" dxfId="774" priority="478">
      <formula>B2556&gt;#REF!</formula>
    </cfRule>
  </conditionalFormatting>
  <conditionalFormatting sqref="D2163:D2555">
    <cfRule type="containsText" dxfId="773" priority="470" operator="containsText" text="TERMINADA">
      <formula>NOT(ISERROR(SEARCH("TERMINADA",D2163)))</formula>
    </cfRule>
  </conditionalFormatting>
  <conditionalFormatting sqref="F2557:F2947">
    <cfRule type="containsText" dxfId="772" priority="465" operator="containsText" text="Punta">
      <formula>NOT(ISERROR(SEARCH("Punta",F2557)))</formula>
    </cfRule>
    <cfRule type="containsText" dxfId="771" priority="466" operator="containsText" text="Puntas ">
      <formula>NOT(ISERROR(SEARCH("Puntas ",F2557)))</formula>
    </cfRule>
    <cfRule type="containsText" dxfId="770" priority="467" operator="containsText" text="Masking">
      <formula>NOT(ISERROR(SEARCH("Masking",F2557)))</formula>
    </cfRule>
    <cfRule type="containsText" dxfId="769" priority="468" operator="containsText" text="broca">
      <formula>NOT(ISERROR(SEARCH("broca",F2557)))</formula>
    </cfRule>
  </conditionalFormatting>
  <conditionalFormatting sqref="F2557:F2947">
    <cfRule type="containsText" dxfId="768" priority="462" operator="containsText" text="masking">
      <formula>NOT(ISERROR(SEARCH("masking",F2557)))</formula>
    </cfRule>
    <cfRule type="containsText" dxfId="767" priority="463" operator="containsText" text="punta">
      <formula>NOT(ISERROR(SEARCH("punta",F2557)))</formula>
    </cfRule>
    <cfRule type="containsText" dxfId="766" priority="464" operator="containsText" text="broca">
      <formula>NOT(ISERROR(SEARCH("broca",F2557)))</formula>
    </cfRule>
  </conditionalFormatting>
  <conditionalFormatting sqref="F2967">
    <cfRule type="containsText" dxfId="765" priority="458" operator="containsText" text="Punta">
      <formula>NOT(ISERROR(SEARCH("Punta",F2967)))</formula>
    </cfRule>
    <cfRule type="containsText" dxfId="764" priority="459" operator="containsText" text="Puntas ">
      <formula>NOT(ISERROR(SEARCH("Puntas ",F2967)))</formula>
    </cfRule>
    <cfRule type="containsText" dxfId="763" priority="460" operator="containsText" text="Masking">
      <formula>NOT(ISERROR(SEARCH("Masking",F2967)))</formula>
    </cfRule>
    <cfRule type="containsText" dxfId="762" priority="461" operator="containsText" text="broca">
      <formula>NOT(ISERROR(SEARCH("broca",F2967)))</formula>
    </cfRule>
  </conditionalFormatting>
  <conditionalFormatting sqref="F2967">
    <cfRule type="containsText" dxfId="761" priority="455" operator="containsText" text="masking">
      <formula>NOT(ISERROR(SEARCH("masking",F2967)))</formula>
    </cfRule>
    <cfRule type="containsText" dxfId="760" priority="456" operator="containsText" text="punta">
      <formula>NOT(ISERROR(SEARCH("punta",F2967)))</formula>
    </cfRule>
    <cfRule type="containsText" dxfId="759" priority="457" operator="containsText" text="broca">
      <formula>NOT(ISERROR(SEARCH("broca",F2967)))</formula>
    </cfRule>
  </conditionalFormatting>
  <conditionalFormatting sqref="B2557:B2947 B2967">
    <cfRule type="expression" dxfId="758" priority="469">
      <formula>B2557&gt;#REF!</formula>
    </cfRule>
  </conditionalFormatting>
  <conditionalFormatting sqref="D2557:D2947">
    <cfRule type="containsText" dxfId="757" priority="454" operator="containsText" text="TERMINADA">
      <formula>NOT(ISERROR(SEARCH("TERMINADA",D2557)))</formula>
    </cfRule>
  </conditionalFormatting>
  <conditionalFormatting sqref="F2960:F2966">
    <cfRule type="containsText" dxfId="756" priority="449" operator="containsText" text="Punta">
      <formula>NOT(ISERROR(SEARCH("Punta",F2960)))</formula>
    </cfRule>
    <cfRule type="containsText" dxfId="755" priority="450" operator="containsText" text="Puntas ">
      <formula>NOT(ISERROR(SEARCH("Puntas ",F2960)))</formula>
    </cfRule>
    <cfRule type="containsText" dxfId="754" priority="451" operator="containsText" text="Masking">
      <formula>NOT(ISERROR(SEARCH("Masking",F2960)))</formula>
    </cfRule>
    <cfRule type="containsText" dxfId="753" priority="452" operator="containsText" text="broca">
      <formula>NOT(ISERROR(SEARCH("broca",F2960)))</formula>
    </cfRule>
  </conditionalFormatting>
  <conditionalFormatting sqref="F2960:F2966">
    <cfRule type="containsText" dxfId="752" priority="446" operator="containsText" text="masking">
      <formula>NOT(ISERROR(SEARCH("masking",F2960)))</formula>
    </cfRule>
    <cfRule type="containsText" dxfId="751" priority="447" operator="containsText" text="punta">
      <formula>NOT(ISERROR(SEARCH("punta",F2960)))</formula>
    </cfRule>
    <cfRule type="containsText" dxfId="750" priority="448" operator="containsText" text="broca">
      <formula>NOT(ISERROR(SEARCH("broca",F2960)))</formula>
    </cfRule>
  </conditionalFormatting>
  <conditionalFormatting sqref="B2960:B2966">
    <cfRule type="expression" dxfId="749" priority="453">
      <formula>B2960&gt;#REF!</formula>
    </cfRule>
  </conditionalFormatting>
  <conditionalFormatting sqref="D2960:D2966">
    <cfRule type="containsText" dxfId="748" priority="445" operator="containsText" text="TERMINADA">
      <formula>NOT(ISERROR(SEARCH("TERMINADA",D2960)))</formula>
    </cfRule>
  </conditionalFormatting>
  <conditionalFormatting sqref="F2948:F2951">
    <cfRule type="containsText" dxfId="747" priority="440" operator="containsText" text="Punta">
      <formula>NOT(ISERROR(SEARCH("Punta",F2948)))</formula>
    </cfRule>
    <cfRule type="containsText" dxfId="746" priority="441" operator="containsText" text="Puntas ">
      <formula>NOT(ISERROR(SEARCH("Puntas ",F2948)))</formula>
    </cfRule>
    <cfRule type="containsText" dxfId="745" priority="442" operator="containsText" text="Masking">
      <formula>NOT(ISERROR(SEARCH("Masking",F2948)))</formula>
    </cfRule>
    <cfRule type="containsText" dxfId="744" priority="443" operator="containsText" text="broca">
      <formula>NOT(ISERROR(SEARCH("broca",F2948)))</formula>
    </cfRule>
  </conditionalFormatting>
  <conditionalFormatting sqref="F2948:F2951">
    <cfRule type="containsText" dxfId="743" priority="437" operator="containsText" text="masking">
      <formula>NOT(ISERROR(SEARCH("masking",F2948)))</formula>
    </cfRule>
    <cfRule type="containsText" dxfId="742" priority="438" operator="containsText" text="punta">
      <formula>NOT(ISERROR(SEARCH("punta",F2948)))</formula>
    </cfRule>
    <cfRule type="containsText" dxfId="741" priority="439" operator="containsText" text="broca">
      <formula>NOT(ISERROR(SEARCH("broca",F2948)))</formula>
    </cfRule>
  </conditionalFormatting>
  <conditionalFormatting sqref="B2948:B2951">
    <cfRule type="expression" dxfId="740" priority="444">
      <formula>B2948&gt;#REF!</formula>
    </cfRule>
  </conditionalFormatting>
  <conditionalFormatting sqref="F2952">
    <cfRule type="containsText" dxfId="739" priority="432" operator="containsText" text="Punta">
      <formula>NOT(ISERROR(SEARCH("Punta",F2952)))</formula>
    </cfRule>
    <cfRule type="containsText" dxfId="738" priority="433" operator="containsText" text="Puntas ">
      <formula>NOT(ISERROR(SEARCH("Puntas ",F2952)))</formula>
    </cfRule>
    <cfRule type="containsText" dxfId="737" priority="434" operator="containsText" text="Masking">
      <formula>NOT(ISERROR(SEARCH("Masking",F2952)))</formula>
    </cfRule>
    <cfRule type="containsText" dxfId="736" priority="435" operator="containsText" text="broca">
      <formula>NOT(ISERROR(SEARCH("broca",F2952)))</formula>
    </cfRule>
  </conditionalFormatting>
  <conditionalFormatting sqref="F2952">
    <cfRule type="containsText" dxfId="735" priority="429" operator="containsText" text="masking">
      <formula>NOT(ISERROR(SEARCH("masking",F2952)))</formula>
    </cfRule>
    <cfRule type="containsText" dxfId="734" priority="430" operator="containsText" text="punta">
      <formula>NOT(ISERROR(SEARCH("punta",F2952)))</formula>
    </cfRule>
    <cfRule type="containsText" dxfId="733" priority="431" operator="containsText" text="broca">
      <formula>NOT(ISERROR(SEARCH("broca",F2952)))</formula>
    </cfRule>
  </conditionalFormatting>
  <conditionalFormatting sqref="B2952">
    <cfRule type="expression" dxfId="732" priority="436">
      <formula>B2952&gt;#REF!</formula>
    </cfRule>
  </conditionalFormatting>
  <conditionalFormatting sqref="B2953:B2958">
    <cfRule type="expression" dxfId="731" priority="428">
      <formula>B2953&gt;#REF!</formula>
    </cfRule>
  </conditionalFormatting>
  <conditionalFormatting sqref="D2948:D2952 D2958:D2959">
    <cfRule type="containsText" dxfId="730" priority="427" operator="containsText" text="TERMINADA">
      <formula>NOT(ISERROR(SEARCH("TERMINADA",D2948)))</formula>
    </cfRule>
  </conditionalFormatting>
  <conditionalFormatting sqref="F2959">
    <cfRule type="containsText" dxfId="729" priority="422" operator="containsText" text="Punta">
      <formula>NOT(ISERROR(SEARCH("Punta",F2959)))</formula>
    </cfRule>
    <cfRule type="containsText" dxfId="728" priority="423" operator="containsText" text="Puntas ">
      <formula>NOT(ISERROR(SEARCH("Puntas ",F2959)))</formula>
    </cfRule>
    <cfRule type="containsText" dxfId="727" priority="424" operator="containsText" text="Masking">
      <formula>NOT(ISERROR(SEARCH("Masking",F2959)))</formula>
    </cfRule>
    <cfRule type="containsText" dxfId="726" priority="425" operator="containsText" text="broca">
      <formula>NOT(ISERROR(SEARCH("broca",F2959)))</formula>
    </cfRule>
  </conditionalFormatting>
  <conditionalFormatting sqref="F2959">
    <cfRule type="containsText" dxfId="725" priority="419" operator="containsText" text="masking">
      <formula>NOT(ISERROR(SEARCH("masking",F2959)))</formula>
    </cfRule>
    <cfRule type="containsText" dxfId="724" priority="420" operator="containsText" text="punta">
      <formula>NOT(ISERROR(SEARCH("punta",F2959)))</formula>
    </cfRule>
    <cfRule type="containsText" dxfId="723" priority="421" operator="containsText" text="broca">
      <formula>NOT(ISERROR(SEARCH("broca",F2959)))</formula>
    </cfRule>
  </conditionalFormatting>
  <conditionalFormatting sqref="B2959">
    <cfRule type="expression" dxfId="722" priority="426">
      <formula>B2959&gt;#REF!</formula>
    </cfRule>
  </conditionalFormatting>
  <conditionalFormatting sqref="F4149">
    <cfRule type="containsText" dxfId="721" priority="414" operator="containsText" text="Punta">
      <formula>NOT(ISERROR(SEARCH("Punta",F4149)))</formula>
    </cfRule>
    <cfRule type="containsText" dxfId="720" priority="415" operator="containsText" text="Puntas ">
      <formula>NOT(ISERROR(SEARCH("Puntas ",F4149)))</formula>
    </cfRule>
    <cfRule type="containsText" dxfId="719" priority="416" operator="containsText" text="Masking">
      <formula>NOT(ISERROR(SEARCH("Masking",F4149)))</formula>
    </cfRule>
    <cfRule type="containsText" dxfId="718" priority="417" operator="containsText" text="broca">
      <formula>NOT(ISERROR(SEARCH("broca",F4149)))</formula>
    </cfRule>
  </conditionalFormatting>
  <conditionalFormatting sqref="F4149">
    <cfRule type="containsText" dxfId="717" priority="411" operator="containsText" text="masking">
      <formula>NOT(ISERROR(SEARCH("masking",F4149)))</formula>
    </cfRule>
    <cfRule type="containsText" dxfId="716" priority="412" operator="containsText" text="punta">
      <formula>NOT(ISERROR(SEARCH("punta",F4149)))</formula>
    </cfRule>
    <cfRule type="containsText" dxfId="715" priority="413" operator="containsText" text="broca">
      <formula>NOT(ISERROR(SEARCH("broca",F4149)))</formula>
    </cfRule>
  </conditionalFormatting>
  <conditionalFormatting sqref="B4149">
    <cfRule type="expression" dxfId="714" priority="418">
      <formula>B4149&gt;#REF!</formula>
    </cfRule>
  </conditionalFormatting>
  <conditionalFormatting sqref="D4149">
    <cfRule type="containsText" dxfId="713" priority="410" operator="containsText" text="TERMINADA">
      <formula>NOT(ISERROR(SEARCH("TERMINADA",D4149)))</formula>
    </cfRule>
  </conditionalFormatting>
  <conditionalFormatting sqref="F4150">
    <cfRule type="containsText" dxfId="712" priority="405" operator="containsText" text="Punta">
      <formula>NOT(ISERROR(SEARCH("Punta",F4150)))</formula>
    </cfRule>
    <cfRule type="containsText" dxfId="711" priority="406" operator="containsText" text="Puntas ">
      <formula>NOT(ISERROR(SEARCH("Puntas ",F4150)))</formula>
    </cfRule>
    <cfRule type="containsText" dxfId="710" priority="407" operator="containsText" text="Masking">
      <formula>NOT(ISERROR(SEARCH("Masking",F4150)))</formula>
    </cfRule>
    <cfRule type="containsText" dxfId="709" priority="408" operator="containsText" text="broca">
      <formula>NOT(ISERROR(SEARCH("broca",F4150)))</formula>
    </cfRule>
  </conditionalFormatting>
  <conditionalFormatting sqref="F4150">
    <cfRule type="containsText" dxfId="708" priority="402" operator="containsText" text="masking">
      <formula>NOT(ISERROR(SEARCH("masking",F4150)))</formula>
    </cfRule>
    <cfRule type="containsText" dxfId="707" priority="403" operator="containsText" text="punta">
      <formula>NOT(ISERROR(SEARCH("punta",F4150)))</formula>
    </cfRule>
    <cfRule type="containsText" dxfId="706" priority="404" operator="containsText" text="broca">
      <formula>NOT(ISERROR(SEARCH("broca",F4150)))</formula>
    </cfRule>
  </conditionalFormatting>
  <conditionalFormatting sqref="B4150">
    <cfRule type="expression" dxfId="705" priority="409">
      <formula>B4150&gt;#REF!</formula>
    </cfRule>
  </conditionalFormatting>
  <conditionalFormatting sqref="D4150">
    <cfRule type="containsText" dxfId="704" priority="401" operator="containsText" text="TERMINADA">
      <formula>NOT(ISERROR(SEARCH("TERMINADA",D4150)))</formula>
    </cfRule>
  </conditionalFormatting>
  <conditionalFormatting sqref="F2968:F4133">
    <cfRule type="containsText" dxfId="703" priority="396" operator="containsText" text="Punta">
      <formula>NOT(ISERROR(SEARCH("Punta",F2968)))</formula>
    </cfRule>
    <cfRule type="containsText" dxfId="702" priority="397" operator="containsText" text="Puntas ">
      <formula>NOT(ISERROR(SEARCH("Puntas ",F2968)))</formula>
    </cfRule>
    <cfRule type="containsText" dxfId="701" priority="398" operator="containsText" text="Masking">
      <formula>NOT(ISERROR(SEARCH("Masking",F2968)))</formula>
    </cfRule>
    <cfRule type="containsText" dxfId="700" priority="399" operator="containsText" text="broca">
      <formula>NOT(ISERROR(SEARCH("broca",F2968)))</formula>
    </cfRule>
  </conditionalFormatting>
  <conditionalFormatting sqref="F2968:F4133">
    <cfRule type="containsText" dxfId="699" priority="393" operator="containsText" text="masking">
      <formula>NOT(ISERROR(SEARCH("masking",F2968)))</formula>
    </cfRule>
    <cfRule type="containsText" dxfId="698" priority="394" operator="containsText" text="punta">
      <formula>NOT(ISERROR(SEARCH("punta",F2968)))</formula>
    </cfRule>
    <cfRule type="containsText" dxfId="697" priority="395" operator="containsText" text="broca">
      <formula>NOT(ISERROR(SEARCH("broca",F2968)))</formula>
    </cfRule>
  </conditionalFormatting>
  <conditionalFormatting sqref="D2968:D4133">
    <cfRule type="containsText" dxfId="696" priority="392" operator="containsText" text="TERMINADA">
      <formula>NOT(ISERROR(SEARCH("TERMINADA",D2968)))</formula>
    </cfRule>
  </conditionalFormatting>
  <conditionalFormatting sqref="B2968:B4133">
    <cfRule type="expression" dxfId="695" priority="400">
      <formula>B2968&gt;#REF!</formula>
    </cfRule>
  </conditionalFormatting>
  <conditionalFormatting sqref="F4151">
    <cfRule type="containsText" dxfId="694" priority="387" operator="containsText" text="Punta">
      <formula>NOT(ISERROR(SEARCH("Punta",F4151)))</formula>
    </cfRule>
    <cfRule type="containsText" dxfId="693" priority="388" operator="containsText" text="Puntas ">
      <formula>NOT(ISERROR(SEARCH("Puntas ",F4151)))</formula>
    </cfRule>
    <cfRule type="containsText" dxfId="692" priority="389" operator="containsText" text="Masking">
      <formula>NOT(ISERROR(SEARCH("Masking",F4151)))</formula>
    </cfRule>
    <cfRule type="containsText" dxfId="691" priority="390" operator="containsText" text="broca">
      <formula>NOT(ISERROR(SEARCH("broca",F4151)))</formula>
    </cfRule>
  </conditionalFormatting>
  <conditionalFormatting sqref="F4151">
    <cfRule type="containsText" dxfId="690" priority="384" operator="containsText" text="masking">
      <formula>NOT(ISERROR(SEARCH("masking",F4151)))</formula>
    </cfRule>
    <cfRule type="containsText" dxfId="689" priority="385" operator="containsText" text="punta">
      <formula>NOT(ISERROR(SEARCH("punta",F4151)))</formula>
    </cfRule>
    <cfRule type="containsText" dxfId="688" priority="386" operator="containsText" text="broca">
      <formula>NOT(ISERROR(SEARCH("broca",F4151)))</formula>
    </cfRule>
  </conditionalFormatting>
  <conditionalFormatting sqref="B4151">
    <cfRule type="expression" dxfId="687" priority="391">
      <formula>B4151&gt;#REF!</formula>
    </cfRule>
  </conditionalFormatting>
  <conditionalFormatting sqref="F2958">
    <cfRule type="containsText" dxfId="686" priority="380" operator="containsText" text="Punta">
      <formula>NOT(ISERROR(SEARCH("Punta",F2958)))</formula>
    </cfRule>
    <cfRule type="containsText" dxfId="685" priority="381" operator="containsText" text="Puntas ">
      <formula>NOT(ISERROR(SEARCH("Puntas ",F2958)))</formula>
    </cfRule>
    <cfRule type="containsText" dxfId="684" priority="382" operator="containsText" text="Masking">
      <formula>NOT(ISERROR(SEARCH("Masking",F2958)))</formula>
    </cfRule>
    <cfRule type="containsText" dxfId="683" priority="383" operator="containsText" text="broca">
      <formula>NOT(ISERROR(SEARCH("broca",F2958)))</formula>
    </cfRule>
  </conditionalFormatting>
  <conditionalFormatting sqref="F2958">
    <cfRule type="containsText" dxfId="682" priority="377" operator="containsText" text="masking">
      <formula>NOT(ISERROR(SEARCH("masking",F2958)))</formula>
    </cfRule>
    <cfRule type="containsText" dxfId="681" priority="378" operator="containsText" text="punta">
      <formula>NOT(ISERROR(SEARCH("punta",F2958)))</formula>
    </cfRule>
    <cfRule type="containsText" dxfId="680" priority="379" operator="containsText" text="broca">
      <formula>NOT(ISERROR(SEARCH("broca",F2958)))</formula>
    </cfRule>
  </conditionalFormatting>
  <conditionalFormatting sqref="F4134:F4145">
    <cfRule type="containsText" dxfId="679" priority="371" operator="containsText" text="Punta">
      <formula>NOT(ISERROR(SEARCH("Punta",F4134)))</formula>
    </cfRule>
    <cfRule type="containsText" dxfId="678" priority="372" operator="containsText" text="Puntas ">
      <formula>NOT(ISERROR(SEARCH("Puntas ",F4134)))</formula>
    </cfRule>
    <cfRule type="containsText" dxfId="677" priority="373" operator="containsText" text="Masking">
      <formula>NOT(ISERROR(SEARCH("Masking",F4134)))</formula>
    </cfRule>
    <cfRule type="containsText" dxfId="676" priority="374" operator="containsText" text="broca">
      <formula>NOT(ISERROR(SEARCH("broca",F4134)))</formula>
    </cfRule>
  </conditionalFormatting>
  <conditionalFormatting sqref="F4134:F4145">
    <cfRule type="containsText" dxfId="675" priority="368" operator="containsText" text="masking">
      <formula>NOT(ISERROR(SEARCH("masking",F4134)))</formula>
    </cfRule>
    <cfRule type="containsText" dxfId="674" priority="369" operator="containsText" text="punta">
      <formula>NOT(ISERROR(SEARCH("punta",F4134)))</formula>
    </cfRule>
    <cfRule type="containsText" dxfId="673" priority="370" operator="containsText" text="broca">
      <formula>NOT(ISERROR(SEARCH("broca",F4134)))</formula>
    </cfRule>
  </conditionalFormatting>
  <conditionalFormatting sqref="D4134:D4147">
    <cfRule type="containsText" dxfId="672" priority="375" operator="containsText" text="TERMINADA">
      <formula>NOT(ISERROR(SEARCH("TERMINADA",D4134)))</formula>
    </cfRule>
  </conditionalFormatting>
  <conditionalFormatting sqref="B4134:B4137">
    <cfRule type="expression" dxfId="671" priority="376">
      <formula>B4134&gt;#REF!</formula>
    </cfRule>
  </conditionalFormatting>
  <conditionalFormatting sqref="B4138:B4147">
    <cfRule type="expression" dxfId="670" priority="367">
      <formula>B4138&gt;#REF!</formula>
    </cfRule>
  </conditionalFormatting>
  <conditionalFormatting sqref="F4146">
    <cfRule type="containsText" dxfId="669" priority="363" operator="containsText" text="Punta">
      <formula>NOT(ISERROR(SEARCH("Punta",F4146)))</formula>
    </cfRule>
    <cfRule type="containsText" dxfId="668" priority="364" operator="containsText" text="Puntas ">
      <formula>NOT(ISERROR(SEARCH("Puntas ",F4146)))</formula>
    </cfRule>
    <cfRule type="containsText" dxfId="667" priority="365" operator="containsText" text="Masking">
      <formula>NOT(ISERROR(SEARCH("Masking",F4146)))</formula>
    </cfRule>
    <cfRule type="containsText" dxfId="666" priority="366" operator="containsText" text="broca">
      <formula>NOT(ISERROR(SEARCH("broca",F4146)))</formula>
    </cfRule>
  </conditionalFormatting>
  <conditionalFormatting sqref="F4146">
    <cfRule type="containsText" dxfId="665" priority="360" operator="containsText" text="masking">
      <formula>NOT(ISERROR(SEARCH("masking",F4146)))</formula>
    </cfRule>
    <cfRule type="containsText" dxfId="664" priority="361" operator="containsText" text="punta">
      <formula>NOT(ISERROR(SEARCH("punta",F4146)))</formula>
    </cfRule>
    <cfRule type="containsText" dxfId="663" priority="362" operator="containsText" text="broca">
      <formula>NOT(ISERROR(SEARCH("broca",F4146)))</formula>
    </cfRule>
  </conditionalFormatting>
  <conditionalFormatting sqref="F4147">
    <cfRule type="containsText" dxfId="662" priority="356" operator="containsText" text="Punta">
      <formula>NOT(ISERROR(SEARCH("Punta",F4147)))</formula>
    </cfRule>
    <cfRule type="containsText" dxfId="661" priority="357" operator="containsText" text="Puntas ">
      <formula>NOT(ISERROR(SEARCH("Puntas ",F4147)))</formula>
    </cfRule>
    <cfRule type="containsText" dxfId="660" priority="358" operator="containsText" text="Masking">
      <formula>NOT(ISERROR(SEARCH("Masking",F4147)))</formula>
    </cfRule>
    <cfRule type="containsText" dxfId="659" priority="359" operator="containsText" text="broca">
      <formula>NOT(ISERROR(SEARCH("broca",F4147)))</formula>
    </cfRule>
  </conditionalFormatting>
  <conditionalFormatting sqref="F4147">
    <cfRule type="containsText" dxfId="658" priority="353" operator="containsText" text="masking">
      <formula>NOT(ISERROR(SEARCH("masking",F4147)))</formula>
    </cfRule>
    <cfRule type="containsText" dxfId="657" priority="354" operator="containsText" text="punta">
      <formula>NOT(ISERROR(SEARCH("punta",F4147)))</formula>
    </cfRule>
    <cfRule type="containsText" dxfId="656" priority="355" operator="containsText" text="broca">
      <formula>NOT(ISERROR(SEARCH("broca",F4147)))</formula>
    </cfRule>
  </conditionalFormatting>
  <conditionalFormatting sqref="F4148">
    <cfRule type="containsText" dxfId="655" priority="348" operator="containsText" text="Punta">
      <formula>NOT(ISERROR(SEARCH("Punta",F4148)))</formula>
    </cfRule>
    <cfRule type="containsText" dxfId="654" priority="349" operator="containsText" text="Puntas ">
      <formula>NOT(ISERROR(SEARCH("Puntas ",F4148)))</formula>
    </cfRule>
    <cfRule type="containsText" dxfId="653" priority="350" operator="containsText" text="Masking">
      <formula>NOT(ISERROR(SEARCH("Masking",F4148)))</formula>
    </cfRule>
    <cfRule type="containsText" dxfId="652" priority="351" operator="containsText" text="broca">
      <formula>NOT(ISERROR(SEARCH("broca",F4148)))</formula>
    </cfRule>
  </conditionalFormatting>
  <conditionalFormatting sqref="F4148">
    <cfRule type="containsText" dxfId="651" priority="345" operator="containsText" text="masking">
      <formula>NOT(ISERROR(SEARCH("masking",F4148)))</formula>
    </cfRule>
    <cfRule type="containsText" dxfId="650" priority="346" operator="containsText" text="punta">
      <formula>NOT(ISERROR(SEARCH("punta",F4148)))</formula>
    </cfRule>
    <cfRule type="containsText" dxfId="649" priority="347" operator="containsText" text="broca">
      <formula>NOT(ISERROR(SEARCH("broca",F4148)))</formula>
    </cfRule>
  </conditionalFormatting>
  <conditionalFormatting sqref="D4148">
    <cfRule type="containsText" dxfId="648" priority="344" operator="containsText" text="TERMINADA">
      <formula>NOT(ISERROR(SEARCH("TERMINADA",D4148)))</formula>
    </cfRule>
  </conditionalFormatting>
  <conditionalFormatting sqref="B4148">
    <cfRule type="expression" dxfId="647" priority="352">
      <formula>B4148&gt;#REF!</formula>
    </cfRule>
  </conditionalFormatting>
  <conditionalFormatting sqref="F4152:F5133 F5135:F5140">
    <cfRule type="containsText" dxfId="646" priority="339" operator="containsText" text="Punta">
      <formula>NOT(ISERROR(SEARCH("Punta",F4152)))</formula>
    </cfRule>
    <cfRule type="containsText" dxfId="645" priority="340" operator="containsText" text="Puntas ">
      <formula>NOT(ISERROR(SEARCH("Puntas ",F4152)))</formula>
    </cfRule>
    <cfRule type="containsText" dxfId="644" priority="341" operator="containsText" text="Masking">
      <formula>NOT(ISERROR(SEARCH("Masking",F4152)))</formula>
    </cfRule>
    <cfRule type="containsText" dxfId="643" priority="342" operator="containsText" text="broca">
      <formula>NOT(ISERROR(SEARCH("broca",F4152)))</formula>
    </cfRule>
  </conditionalFormatting>
  <conditionalFormatting sqref="F4152:F5133 F5135:F5140">
    <cfRule type="containsText" dxfId="642" priority="336" operator="containsText" text="masking">
      <formula>NOT(ISERROR(SEARCH("masking",F4152)))</formula>
    </cfRule>
    <cfRule type="containsText" dxfId="641" priority="337" operator="containsText" text="punta">
      <formula>NOT(ISERROR(SEARCH("punta",F4152)))</formula>
    </cfRule>
    <cfRule type="containsText" dxfId="640" priority="338" operator="containsText" text="broca">
      <formula>NOT(ISERROR(SEARCH("broca",F4152)))</formula>
    </cfRule>
  </conditionalFormatting>
  <conditionalFormatting sqref="D5133 D5137:D5140">
    <cfRule type="containsText" dxfId="639" priority="335" operator="containsText" text="TERMINADA">
      <formula>NOT(ISERROR(SEARCH("TERMINADA",D5133)))</formula>
    </cfRule>
  </conditionalFormatting>
  <conditionalFormatting sqref="B4152:B5133 B5135:B5140">
    <cfRule type="expression" dxfId="638" priority="343">
      <formula>B4152&gt;#REF!</formula>
    </cfRule>
  </conditionalFormatting>
  <conditionalFormatting sqref="D4152:D5132">
    <cfRule type="containsText" dxfId="637" priority="334" operator="containsText" text="TERMINADA">
      <formula>NOT(ISERROR(SEARCH("TERMINADA",D4152)))</formula>
    </cfRule>
  </conditionalFormatting>
  <conditionalFormatting sqref="F5141">
    <cfRule type="containsText" dxfId="636" priority="329" operator="containsText" text="Punta">
      <formula>NOT(ISERROR(SEARCH("Punta",F5141)))</formula>
    </cfRule>
    <cfRule type="containsText" dxfId="635" priority="330" operator="containsText" text="Puntas ">
      <formula>NOT(ISERROR(SEARCH("Puntas ",F5141)))</formula>
    </cfRule>
    <cfRule type="containsText" dxfId="634" priority="331" operator="containsText" text="Masking">
      <formula>NOT(ISERROR(SEARCH("Masking",F5141)))</formula>
    </cfRule>
    <cfRule type="containsText" dxfId="633" priority="332" operator="containsText" text="broca">
      <formula>NOT(ISERROR(SEARCH("broca",F5141)))</formula>
    </cfRule>
  </conditionalFormatting>
  <conditionalFormatting sqref="F5141">
    <cfRule type="containsText" dxfId="632" priority="326" operator="containsText" text="masking">
      <formula>NOT(ISERROR(SEARCH("masking",F5141)))</formula>
    </cfRule>
    <cfRule type="containsText" dxfId="631" priority="327" operator="containsText" text="punta">
      <formula>NOT(ISERROR(SEARCH("punta",F5141)))</formula>
    </cfRule>
    <cfRule type="containsText" dxfId="630" priority="328" operator="containsText" text="broca">
      <formula>NOT(ISERROR(SEARCH("broca",F5141)))</formula>
    </cfRule>
  </conditionalFormatting>
  <conditionalFormatting sqref="B5141">
    <cfRule type="expression" dxfId="629" priority="333">
      <formula>B5141&gt;#REF!</formula>
    </cfRule>
  </conditionalFormatting>
  <conditionalFormatting sqref="D5135:D5136">
    <cfRule type="containsText" dxfId="628" priority="325" operator="containsText" text="TERMINADA">
      <formula>NOT(ISERROR(SEARCH("TERMINADA",D5135)))</formula>
    </cfRule>
  </conditionalFormatting>
  <conditionalFormatting sqref="F5142:F5551">
    <cfRule type="containsText" dxfId="627" priority="320" operator="containsText" text="Punta">
      <formula>NOT(ISERROR(SEARCH("Punta",F5142)))</formula>
    </cfRule>
    <cfRule type="containsText" dxfId="626" priority="321" operator="containsText" text="Puntas ">
      <formula>NOT(ISERROR(SEARCH("Puntas ",F5142)))</formula>
    </cfRule>
    <cfRule type="containsText" dxfId="625" priority="322" operator="containsText" text="Masking">
      <formula>NOT(ISERROR(SEARCH("Masking",F5142)))</formula>
    </cfRule>
    <cfRule type="containsText" dxfId="624" priority="323" operator="containsText" text="broca">
      <formula>NOT(ISERROR(SEARCH("broca",F5142)))</formula>
    </cfRule>
  </conditionalFormatting>
  <conditionalFormatting sqref="F5142:F5551">
    <cfRule type="containsText" dxfId="623" priority="317" operator="containsText" text="masking">
      <formula>NOT(ISERROR(SEARCH("masking",F5142)))</formula>
    </cfRule>
    <cfRule type="containsText" dxfId="622" priority="318" operator="containsText" text="punta">
      <formula>NOT(ISERROR(SEARCH("punta",F5142)))</formula>
    </cfRule>
    <cfRule type="containsText" dxfId="621" priority="319" operator="containsText" text="broca">
      <formula>NOT(ISERROR(SEARCH("broca",F5142)))</formula>
    </cfRule>
  </conditionalFormatting>
  <conditionalFormatting sqref="D5543:D5544 D5551">
    <cfRule type="containsText" dxfId="620" priority="316" operator="containsText" text="TERMINADA">
      <formula>NOT(ISERROR(SEARCH("TERMINADA",D5543)))</formula>
    </cfRule>
  </conditionalFormatting>
  <conditionalFormatting sqref="B5142:B5551">
    <cfRule type="expression" dxfId="619" priority="324">
      <formula>B5142&gt;#REF!</formula>
    </cfRule>
  </conditionalFormatting>
  <conditionalFormatting sqref="F5552">
    <cfRule type="containsText" dxfId="618" priority="311" operator="containsText" text="Punta">
      <formula>NOT(ISERROR(SEARCH("Punta",F5552)))</formula>
    </cfRule>
    <cfRule type="containsText" dxfId="617" priority="312" operator="containsText" text="Puntas ">
      <formula>NOT(ISERROR(SEARCH("Puntas ",F5552)))</formula>
    </cfRule>
    <cfRule type="containsText" dxfId="616" priority="313" operator="containsText" text="Masking">
      <formula>NOT(ISERROR(SEARCH("Masking",F5552)))</formula>
    </cfRule>
    <cfRule type="containsText" dxfId="615" priority="314" operator="containsText" text="broca">
      <formula>NOT(ISERROR(SEARCH("broca",F5552)))</formula>
    </cfRule>
  </conditionalFormatting>
  <conditionalFormatting sqref="F5552">
    <cfRule type="containsText" dxfId="614" priority="308" operator="containsText" text="masking">
      <formula>NOT(ISERROR(SEARCH("masking",F5552)))</formula>
    </cfRule>
    <cfRule type="containsText" dxfId="613" priority="309" operator="containsText" text="punta">
      <formula>NOT(ISERROR(SEARCH("punta",F5552)))</formula>
    </cfRule>
    <cfRule type="containsText" dxfId="612" priority="310" operator="containsText" text="broca">
      <formula>NOT(ISERROR(SEARCH("broca",F5552)))</formula>
    </cfRule>
  </conditionalFormatting>
  <conditionalFormatting sqref="B5552">
    <cfRule type="expression" dxfId="611" priority="315">
      <formula>B5552&gt;#REF!</formula>
    </cfRule>
  </conditionalFormatting>
  <conditionalFormatting sqref="D5142:D5542">
    <cfRule type="containsText" dxfId="610" priority="307" operator="containsText" text="TERMINADA">
      <formula>NOT(ISERROR(SEARCH("TERMINADA",D5142)))</formula>
    </cfRule>
  </conditionalFormatting>
  <conditionalFormatting sqref="D5545:D5550">
    <cfRule type="containsText" dxfId="609" priority="306" operator="containsText" text="TERMINADA">
      <formula>NOT(ISERROR(SEARCH("TERMINADA",D5545)))</formula>
    </cfRule>
  </conditionalFormatting>
  <conditionalFormatting sqref="F5134">
    <cfRule type="containsText" dxfId="608" priority="301" operator="containsText" text="Punta">
      <formula>NOT(ISERROR(SEARCH("Punta",F5134)))</formula>
    </cfRule>
    <cfRule type="containsText" dxfId="607" priority="302" operator="containsText" text="Puntas ">
      <formula>NOT(ISERROR(SEARCH("Puntas ",F5134)))</formula>
    </cfRule>
    <cfRule type="containsText" dxfId="606" priority="303" operator="containsText" text="Masking">
      <formula>NOT(ISERROR(SEARCH("Masking",F5134)))</formula>
    </cfRule>
    <cfRule type="containsText" dxfId="605" priority="304" operator="containsText" text="broca">
      <formula>NOT(ISERROR(SEARCH("broca",F5134)))</formula>
    </cfRule>
  </conditionalFormatting>
  <conditionalFormatting sqref="F5134">
    <cfRule type="containsText" dxfId="604" priority="298" operator="containsText" text="masking">
      <formula>NOT(ISERROR(SEARCH("masking",F5134)))</formula>
    </cfRule>
    <cfRule type="containsText" dxfId="603" priority="299" operator="containsText" text="punta">
      <formula>NOT(ISERROR(SEARCH("punta",F5134)))</formula>
    </cfRule>
    <cfRule type="containsText" dxfId="602" priority="300" operator="containsText" text="broca">
      <formula>NOT(ISERROR(SEARCH("broca",F5134)))</formula>
    </cfRule>
  </conditionalFormatting>
  <conditionalFormatting sqref="B5134">
    <cfRule type="expression" dxfId="601" priority="305">
      <formula>B5134&gt;#REF!</formula>
    </cfRule>
  </conditionalFormatting>
  <conditionalFormatting sqref="D5134">
    <cfRule type="containsText" dxfId="600" priority="297" operator="containsText" text="TERMINADA">
      <formula>NOT(ISERROR(SEARCH("TERMINADA",D5134)))</formula>
    </cfRule>
  </conditionalFormatting>
  <conditionalFormatting sqref="F5837:F5838 F5840">
    <cfRule type="containsText" dxfId="599" priority="292" operator="containsText" text="Punta">
      <formula>NOT(ISERROR(SEARCH("Punta",F5837)))</formula>
    </cfRule>
    <cfRule type="containsText" dxfId="598" priority="293" operator="containsText" text="Puntas ">
      <formula>NOT(ISERROR(SEARCH("Puntas ",F5837)))</formula>
    </cfRule>
    <cfRule type="containsText" dxfId="597" priority="294" operator="containsText" text="Masking">
      <formula>NOT(ISERROR(SEARCH("Masking",F5837)))</formula>
    </cfRule>
    <cfRule type="containsText" dxfId="596" priority="295" operator="containsText" text="broca">
      <formula>NOT(ISERROR(SEARCH("broca",F5837)))</formula>
    </cfRule>
  </conditionalFormatting>
  <conditionalFormatting sqref="F5837:F5838 F5840">
    <cfRule type="containsText" dxfId="595" priority="289" operator="containsText" text="masking">
      <formula>NOT(ISERROR(SEARCH("masking",F5837)))</formula>
    </cfRule>
    <cfRule type="containsText" dxfId="594" priority="290" operator="containsText" text="punta">
      <formula>NOT(ISERROR(SEARCH("punta",F5837)))</formula>
    </cfRule>
    <cfRule type="containsText" dxfId="593" priority="291" operator="containsText" text="broca">
      <formula>NOT(ISERROR(SEARCH("broca",F5837)))</formula>
    </cfRule>
  </conditionalFormatting>
  <conditionalFormatting sqref="B5837:B5838 B5840">
    <cfRule type="expression" dxfId="592" priority="296">
      <formula>B5837&gt;#REF!</formula>
    </cfRule>
  </conditionalFormatting>
  <conditionalFormatting sqref="D5838 D5840">
    <cfRule type="containsText" dxfId="591" priority="288" operator="containsText" text="TERMINADA">
      <formula>NOT(ISERROR(SEARCH("TERMINADA",D5838)))</formula>
    </cfRule>
  </conditionalFormatting>
  <conditionalFormatting sqref="F5553:F5836">
    <cfRule type="containsText" dxfId="590" priority="283" operator="containsText" text="Punta">
      <formula>NOT(ISERROR(SEARCH("Punta",F5553)))</formula>
    </cfRule>
    <cfRule type="containsText" dxfId="589" priority="284" operator="containsText" text="Puntas ">
      <formula>NOT(ISERROR(SEARCH("Puntas ",F5553)))</formula>
    </cfRule>
    <cfRule type="containsText" dxfId="588" priority="285" operator="containsText" text="Masking">
      <formula>NOT(ISERROR(SEARCH("Masking",F5553)))</formula>
    </cfRule>
    <cfRule type="containsText" dxfId="587" priority="286" operator="containsText" text="broca">
      <formula>NOT(ISERROR(SEARCH("broca",F5553)))</formula>
    </cfRule>
  </conditionalFormatting>
  <conditionalFormatting sqref="F5553:F5836">
    <cfRule type="containsText" dxfId="586" priority="280" operator="containsText" text="masking">
      <formula>NOT(ISERROR(SEARCH("masking",F5553)))</formula>
    </cfRule>
    <cfRule type="containsText" dxfId="585" priority="281" operator="containsText" text="punta">
      <formula>NOT(ISERROR(SEARCH("punta",F5553)))</formula>
    </cfRule>
    <cfRule type="containsText" dxfId="584" priority="282" operator="containsText" text="broca">
      <formula>NOT(ISERROR(SEARCH("broca",F5553)))</formula>
    </cfRule>
  </conditionalFormatting>
  <conditionalFormatting sqref="D5553:D5836 D6938 D7031">
    <cfRule type="containsText" dxfId="583" priority="279" operator="containsText" text="TERMINADA">
      <formula>NOT(ISERROR(SEARCH("TERMINADA",D5553)))</formula>
    </cfRule>
  </conditionalFormatting>
  <conditionalFormatting sqref="B5553:B5836">
    <cfRule type="expression" dxfId="582" priority="287">
      <formula>B5553&gt;#REF!</formula>
    </cfRule>
  </conditionalFormatting>
  <conditionalFormatting sqref="F5841">
    <cfRule type="containsText" dxfId="581" priority="274" operator="containsText" text="Punta">
      <formula>NOT(ISERROR(SEARCH("Punta",F5841)))</formula>
    </cfRule>
    <cfRule type="containsText" dxfId="580" priority="275" operator="containsText" text="Puntas ">
      <formula>NOT(ISERROR(SEARCH("Puntas ",F5841)))</formula>
    </cfRule>
    <cfRule type="containsText" dxfId="579" priority="276" operator="containsText" text="Masking">
      <formula>NOT(ISERROR(SEARCH("Masking",F5841)))</formula>
    </cfRule>
    <cfRule type="containsText" dxfId="578" priority="277" operator="containsText" text="broca">
      <formula>NOT(ISERROR(SEARCH("broca",F5841)))</formula>
    </cfRule>
  </conditionalFormatting>
  <conditionalFormatting sqref="F5841">
    <cfRule type="containsText" dxfId="577" priority="271" operator="containsText" text="masking">
      <formula>NOT(ISERROR(SEARCH("masking",F5841)))</formula>
    </cfRule>
    <cfRule type="containsText" dxfId="576" priority="272" operator="containsText" text="punta">
      <formula>NOT(ISERROR(SEARCH("punta",F5841)))</formula>
    </cfRule>
    <cfRule type="containsText" dxfId="575" priority="273" operator="containsText" text="broca">
      <formula>NOT(ISERROR(SEARCH("broca",F5841)))</formula>
    </cfRule>
  </conditionalFormatting>
  <conditionalFormatting sqref="B5841">
    <cfRule type="expression" dxfId="574" priority="278">
      <formula>B5841&gt;#REF!</formula>
    </cfRule>
  </conditionalFormatting>
  <conditionalFormatting sqref="B5842:B6228">
    <cfRule type="expression" dxfId="573" priority="270">
      <formula>B5842&gt;#REF!</formula>
    </cfRule>
  </conditionalFormatting>
  <conditionalFormatting sqref="D5839">
    <cfRule type="containsText" dxfId="572" priority="253" operator="containsText" text="TERMINADA">
      <formula>NOT(ISERROR(SEARCH("TERMINADA",D5839)))</formula>
    </cfRule>
  </conditionalFormatting>
  <conditionalFormatting sqref="F5839">
    <cfRule type="containsText" dxfId="571" priority="248" operator="containsText" text="Punta">
      <formula>NOT(ISERROR(SEARCH("Punta",F5839)))</formula>
    </cfRule>
    <cfRule type="containsText" dxfId="570" priority="249" operator="containsText" text="Puntas ">
      <formula>NOT(ISERROR(SEARCH("Puntas ",F5839)))</formula>
    </cfRule>
    <cfRule type="containsText" dxfId="569" priority="250" operator="containsText" text="Masking">
      <formula>NOT(ISERROR(SEARCH("Masking",F5839)))</formula>
    </cfRule>
    <cfRule type="containsText" dxfId="568" priority="251" operator="containsText" text="broca">
      <formula>NOT(ISERROR(SEARCH("broca",F5839)))</formula>
    </cfRule>
  </conditionalFormatting>
  <conditionalFormatting sqref="F5839">
    <cfRule type="containsText" dxfId="567" priority="245" operator="containsText" text="masking">
      <formula>NOT(ISERROR(SEARCH("masking",F5839)))</formula>
    </cfRule>
    <cfRule type="containsText" dxfId="566" priority="246" operator="containsText" text="punta">
      <formula>NOT(ISERROR(SEARCH("punta",F5839)))</formula>
    </cfRule>
    <cfRule type="containsText" dxfId="565" priority="247" operator="containsText" text="broca">
      <formula>NOT(ISERROR(SEARCH("broca",F5839)))</formula>
    </cfRule>
  </conditionalFormatting>
  <conditionalFormatting sqref="B5839">
    <cfRule type="expression" dxfId="564" priority="252">
      <formula>B5839&gt;#REF!</formula>
    </cfRule>
  </conditionalFormatting>
  <conditionalFormatting sqref="D5839">
    <cfRule type="containsText" dxfId="563" priority="244" operator="containsText" text="TERMINADA">
      <formula>NOT(ISERROR(SEARCH("TERMINADA",D5839)))</formula>
    </cfRule>
  </conditionalFormatting>
  <conditionalFormatting sqref="F72:F73 F11:F42">
    <cfRule type="containsText" dxfId="562" priority="139" operator="containsText" text="Punta">
      <formula>NOT(ISERROR(SEARCH("Punta",F11)))</formula>
    </cfRule>
    <cfRule type="containsText" dxfId="561" priority="140" operator="containsText" text="Puntas ">
      <formula>NOT(ISERROR(SEARCH("Puntas ",F11)))</formula>
    </cfRule>
    <cfRule type="containsText" dxfId="560" priority="141" operator="containsText" text="Masking">
      <formula>NOT(ISERROR(SEARCH("Masking",F11)))</formula>
    </cfRule>
    <cfRule type="containsText" dxfId="559" priority="142" operator="containsText" text="broca">
      <formula>NOT(ISERROR(SEARCH("broca",F11)))</formula>
    </cfRule>
  </conditionalFormatting>
  <conditionalFormatting sqref="F72:F73 F11:F42">
    <cfRule type="containsText" dxfId="558" priority="136" operator="containsText" text="masking">
      <formula>NOT(ISERROR(SEARCH("masking",F11)))</formula>
    </cfRule>
    <cfRule type="containsText" dxfId="557" priority="137" operator="containsText" text="punta">
      <formula>NOT(ISERROR(SEARCH("punta",F11)))</formula>
    </cfRule>
    <cfRule type="containsText" dxfId="556" priority="138" operator="containsText" text="broca">
      <formula>NOT(ISERROR(SEARCH("broca",F11)))</formula>
    </cfRule>
  </conditionalFormatting>
  <conditionalFormatting sqref="D72:D73 D11:D17">
    <cfRule type="containsText" dxfId="555" priority="143" operator="containsText" text="TERMINADA">
      <formula>NOT(ISERROR(SEARCH("TERMINADA",D11)))</formula>
    </cfRule>
  </conditionalFormatting>
  <conditionalFormatting sqref="B11:B42">
    <cfRule type="expression" dxfId="554" priority="144">
      <formula>B11&gt;#REF!</formula>
    </cfRule>
  </conditionalFormatting>
  <conditionalFormatting sqref="D18:D42">
    <cfRule type="containsText" dxfId="553" priority="135" operator="containsText" text="TERMINADA">
      <formula>NOT(ISERROR(SEARCH("TERMINADA",D18)))</formula>
    </cfRule>
  </conditionalFormatting>
  <conditionalFormatting sqref="F43:F53">
    <cfRule type="containsText" dxfId="552" priority="130" operator="containsText" text="Punta">
      <formula>NOT(ISERROR(SEARCH("Punta",F43)))</formula>
    </cfRule>
    <cfRule type="containsText" dxfId="551" priority="131" operator="containsText" text="Puntas ">
      <formula>NOT(ISERROR(SEARCH("Puntas ",F43)))</formula>
    </cfRule>
    <cfRule type="containsText" dxfId="550" priority="132" operator="containsText" text="Masking">
      <formula>NOT(ISERROR(SEARCH("Masking",F43)))</formula>
    </cfRule>
    <cfRule type="containsText" dxfId="549" priority="133" operator="containsText" text="broca">
      <formula>NOT(ISERROR(SEARCH("broca",F43)))</formula>
    </cfRule>
  </conditionalFormatting>
  <conditionalFormatting sqref="F43:F53">
    <cfRule type="containsText" dxfId="548" priority="127" operator="containsText" text="masking">
      <formula>NOT(ISERROR(SEARCH("masking",F43)))</formula>
    </cfRule>
    <cfRule type="containsText" dxfId="547" priority="128" operator="containsText" text="punta">
      <formula>NOT(ISERROR(SEARCH("punta",F43)))</formula>
    </cfRule>
    <cfRule type="containsText" dxfId="546" priority="129" operator="containsText" text="broca">
      <formula>NOT(ISERROR(SEARCH("broca",F43)))</formula>
    </cfRule>
  </conditionalFormatting>
  <conditionalFormatting sqref="D43:D53">
    <cfRule type="containsText" dxfId="545" priority="126" operator="containsText" text="TERMINADA">
      <formula>NOT(ISERROR(SEARCH("TERMINADA",D43)))</formula>
    </cfRule>
  </conditionalFormatting>
  <conditionalFormatting sqref="B43:B53">
    <cfRule type="expression" dxfId="544" priority="134">
      <formula>B43&gt;#REF!</formula>
    </cfRule>
  </conditionalFormatting>
  <conditionalFormatting sqref="F54:F62">
    <cfRule type="containsText" dxfId="543" priority="121" operator="containsText" text="Punta">
      <formula>NOT(ISERROR(SEARCH("Punta",F54)))</formula>
    </cfRule>
    <cfRule type="containsText" dxfId="542" priority="122" operator="containsText" text="Puntas ">
      <formula>NOT(ISERROR(SEARCH("Puntas ",F54)))</formula>
    </cfRule>
    <cfRule type="containsText" dxfId="541" priority="123" operator="containsText" text="Masking">
      <formula>NOT(ISERROR(SEARCH("Masking",F54)))</formula>
    </cfRule>
    <cfRule type="containsText" dxfId="540" priority="124" operator="containsText" text="broca">
      <formula>NOT(ISERROR(SEARCH("broca",F54)))</formula>
    </cfRule>
  </conditionalFormatting>
  <conditionalFormatting sqref="F54:F62">
    <cfRule type="containsText" dxfId="539" priority="118" operator="containsText" text="masking">
      <formula>NOT(ISERROR(SEARCH("masking",F54)))</formula>
    </cfRule>
    <cfRule type="containsText" dxfId="538" priority="119" operator="containsText" text="punta">
      <formula>NOT(ISERROR(SEARCH("punta",F54)))</formula>
    </cfRule>
    <cfRule type="containsText" dxfId="537" priority="120" operator="containsText" text="broca">
      <formula>NOT(ISERROR(SEARCH("broca",F54)))</formula>
    </cfRule>
  </conditionalFormatting>
  <conditionalFormatting sqref="B54:B62">
    <cfRule type="expression" dxfId="536" priority="125">
      <formula>B54&gt;#REF!</formula>
    </cfRule>
  </conditionalFormatting>
  <conditionalFormatting sqref="D54:D62">
    <cfRule type="containsText" dxfId="535" priority="117" operator="containsText" text="TERMINADA">
      <formula>NOT(ISERROR(SEARCH("TERMINADA",D54)))</formula>
    </cfRule>
  </conditionalFormatting>
  <conditionalFormatting sqref="F63:F71">
    <cfRule type="containsText" dxfId="534" priority="112" operator="containsText" text="Punta">
      <formula>NOT(ISERROR(SEARCH("Punta",F63)))</formula>
    </cfRule>
    <cfRule type="containsText" dxfId="533" priority="113" operator="containsText" text="Puntas ">
      <formula>NOT(ISERROR(SEARCH("Puntas ",F63)))</formula>
    </cfRule>
    <cfRule type="containsText" dxfId="532" priority="114" operator="containsText" text="Masking">
      <formula>NOT(ISERROR(SEARCH("Masking",F63)))</formula>
    </cfRule>
    <cfRule type="containsText" dxfId="531" priority="115" operator="containsText" text="broca">
      <formula>NOT(ISERROR(SEARCH("broca",F63)))</formula>
    </cfRule>
  </conditionalFormatting>
  <conditionalFormatting sqref="F63:F71">
    <cfRule type="containsText" dxfId="530" priority="109" operator="containsText" text="masking">
      <formula>NOT(ISERROR(SEARCH("masking",F63)))</formula>
    </cfRule>
    <cfRule type="containsText" dxfId="529" priority="110" operator="containsText" text="punta">
      <formula>NOT(ISERROR(SEARCH("punta",F63)))</formula>
    </cfRule>
    <cfRule type="containsText" dxfId="528" priority="111" operator="containsText" text="broca">
      <formula>NOT(ISERROR(SEARCH("broca",F63)))</formula>
    </cfRule>
  </conditionalFormatting>
  <conditionalFormatting sqref="B63:B71">
    <cfRule type="expression" dxfId="527" priority="116">
      <formula>B63&gt;#REF!</formula>
    </cfRule>
  </conditionalFormatting>
  <conditionalFormatting sqref="D63:D71">
    <cfRule type="containsText" dxfId="526" priority="108" operator="containsText" text="TERMINADA">
      <formula>NOT(ISERROR(SEARCH("TERMINADA",D63)))</formula>
    </cfRule>
  </conditionalFormatting>
  <conditionalFormatting sqref="B72:B73">
    <cfRule type="expression" dxfId="525" priority="107">
      <formula>B72&gt;#REF!</formula>
    </cfRule>
  </conditionalFormatting>
  <conditionalFormatting sqref="F74:F76">
    <cfRule type="containsText" dxfId="524" priority="102" operator="containsText" text="Punta">
      <formula>NOT(ISERROR(SEARCH("Punta",F74)))</formula>
    </cfRule>
    <cfRule type="containsText" dxfId="523" priority="103" operator="containsText" text="Puntas ">
      <formula>NOT(ISERROR(SEARCH("Puntas ",F74)))</formula>
    </cfRule>
    <cfRule type="containsText" dxfId="522" priority="104" operator="containsText" text="Masking">
      <formula>NOT(ISERROR(SEARCH("Masking",F74)))</formula>
    </cfRule>
    <cfRule type="containsText" dxfId="521" priority="105" operator="containsText" text="broca">
      <formula>NOT(ISERROR(SEARCH("broca",F74)))</formula>
    </cfRule>
  </conditionalFormatting>
  <conditionalFormatting sqref="F74:F76">
    <cfRule type="containsText" dxfId="520" priority="99" operator="containsText" text="masking">
      <formula>NOT(ISERROR(SEARCH("masking",F74)))</formula>
    </cfRule>
    <cfRule type="containsText" dxfId="519" priority="100" operator="containsText" text="punta">
      <formula>NOT(ISERROR(SEARCH("punta",F74)))</formula>
    </cfRule>
    <cfRule type="containsText" dxfId="518" priority="101" operator="containsText" text="broca">
      <formula>NOT(ISERROR(SEARCH("broca",F74)))</formula>
    </cfRule>
  </conditionalFormatting>
  <conditionalFormatting sqref="D74:D76">
    <cfRule type="containsText" dxfId="517" priority="98" operator="containsText" text="TERMINADA">
      <formula>NOT(ISERROR(SEARCH("TERMINADA",D74)))</formula>
    </cfRule>
  </conditionalFormatting>
  <conditionalFormatting sqref="B74:B76">
    <cfRule type="expression" dxfId="516" priority="106">
      <formula>B74&gt;#REF!</formula>
    </cfRule>
  </conditionalFormatting>
  <conditionalFormatting sqref="D77:D78">
    <cfRule type="containsText" dxfId="515" priority="97" operator="containsText" text="TERMINADA">
      <formula>NOT(ISERROR(SEARCH("TERMINADA",D77)))</formula>
    </cfRule>
  </conditionalFormatting>
  <conditionalFormatting sqref="B77:B78">
    <cfRule type="expression" dxfId="514" priority="96">
      <formula>B77&gt;#REF!</formula>
    </cfRule>
  </conditionalFormatting>
  <conditionalFormatting sqref="F77">
    <cfRule type="containsText" dxfId="513" priority="92" operator="containsText" text="Punta">
      <formula>NOT(ISERROR(SEARCH("Punta",F77)))</formula>
    </cfRule>
    <cfRule type="containsText" dxfId="512" priority="93" operator="containsText" text="Puntas ">
      <formula>NOT(ISERROR(SEARCH("Puntas ",F77)))</formula>
    </cfRule>
    <cfRule type="containsText" dxfId="511" priority="94" operator="containsText" text="Masking">
      <formula>NOT(ISERROR(SEARCH("Masking",F77)))</formula>
    </cfRule>
    <cfRule type="containsText" dxfId="510" priority="95" operator="containsText" text="broca">
      <formula>NOT(ISERROR(SEARCH("broca",F77)))</formula>
    </cfRule>
  </conditionalFormatting>
  <conditionalFormatting sqref="F77">
    <cfRule type="containsText" dxfId="509" priority="89" operator="containsText" text="masking">
      <formula>NOT(ISERROR(SEARCH("masking",F77)))</formula>
    </cfRule>
    <cfRule type="containsText" dxfId="508" priority="90" operator="containsText" text="punta">
      <formula>NOT(ISERROR(SEARCH("punta",F77)))</formula>
    </cfRule>
    <cfRule type="containsText" dxfId="507" priority="91" operator="containsText" text="broca">
      <formula>NOT(ISERROR(SEARCH("broca",F77)))</formula>
    </cfRule>
  </conditionalFormatting>
  <conditionalFormatting sqref="F78">
    <cfRule type="containsText" dxfId="506" priority="85" operator="containsText" text="Punta">
      <formula>NOT(ISERROR(SEARCH("Punta",F78)))</formula>
    </cfRule>
    <cfRule type="containsText" dxfId="505" priority="86" operator="containsText" text="Puntas ">
      <formula>NOT(ISERROR(SEARCH("Puntas ",F78)))</formula>
    </cfRule>
    <cfRule type="containsText" dxfId="504" priority="87" operator="containsText" text="Masking">
      <formula>NOT(ISERROR(SEARCH("Masking",F78)))</formula>
    </cfRule>
    <cfRule type="containsText" dxfId="503" priority="88" operator="containsText" text="broca">
      <formula>NOT(ISERROR(SEARCH("broca",F78)))</formula>
    </cfRule>
  </conditionalFormatting>
  <conditionalFormatting sqref="F78">
    <cfRule type="containsText" dxfId="502" priority="82" operator="containsText" text="masking">
      <formula>NOT(ISERROR(SEARCH("masking",F78)))</formula>
    </cfRule>
    <cfRule type="containsText" dxfId="501" priority="83" operator="containsText" text="punta">
      <formula>NOT(ISERROR(SEARCH("punta",F78)))</formula>
    </cfRule>
    <cfRule type="containsText" dxfId="500" priority="84" operator="containsText" text="broca">
      <formula>NOT(ISERROR(SEARCH("broca",F78)))</formula>
    </cfRule>
  </conditionalFormatting>
  <conditionalFormatting sqref="F79:F118">
    <cfRule type="containsText" dxfId="499" priority="77" operator="containsText" text="Punta">
      <formula>NOT(ISERROR(SEARCH("Punta",F79)))</formula>
    </cfRule>
    <cfRule type="containsText" dxfId="498" priority="78" operator="containsText" text="Puntas ">
      <formula>NOT(ISERROR(SEARCH("Puntas ",F79)))</formula>
    </cfRule>
    <cfRule type="containsText" dxfId="497" priority="79" operator="containsText" text="Masking">
      <formula>NOT(ISERROR(SEARCH("Masking",F79)))</formula>
    </cfRule>
    <cfRule type="containsText" dxfId="496" priority="80" operator="containsText" text="broca">
      <formula>NOT(ISERROR(SEARCH("broca",F79)))</formula>
    </cfRule>
  </conditionalFormatting>
  <conditionalFormatting sqref="F79:F118">
    <cfRule type="containsText" dxfId="495" priority="74" operator="containsText" text="masking">
      <formula>NOT(ISERROR(SEARCH("masking",F79)))</formula>
    </cfRule>
    <cfRule type="containsText" dxfId="494" priority="75" operator="containsText" text="punta">
      <formula>NOT(ISERROR(SEARCH("punta",F79)))</formula>
    </cfRule>
    <cfRule type="containsText" dxfId="493" priority="76" operator="containsText" text="broca">
      <formula>NOT(ISERROR(SEARCH("broca",F79)))</formula>
    </cfRule>
  </conditionalFormatting>
  <conditionalFormatting sqref="B79:B118">
    <cfRule type="expression" dxfId="492" priority="81">
      <formula>B79&gt;#REF!</formula>
    </cfRule>
  </conditionalFormatting>
  <conditionalFormatting sqref="D79:D118">
    <cfRule type="containsText" dxfId="491" priority="73" operator="containsText" text="TERMINADA">
      <formula>NOT(ISERROR(SEARCH("TERMINADA",D79)))</formula>
    </cfRule>
  </conditionalFormatting>
  <conditionalFormatting sqref="F119:F154">
    <cfRule type="containsText" dxfId="490" priority="68" operator="containsText" text="Punta">
      <formula>NOT(ISERROR(SEARCH("Punta",F119)))</formula>
    </cfRule>
    <cfRule type="containsText" dxfId="489" priority="69" operator="containsText" text="Puntas ">
      <formula>NOT(ISERROR(SEARCH("Puntas ",F119)))</formula>
    </cfRule>
    <cfRule type="containsText" dxfId="488" priority="70" operator="containsText" text="Masking">
      <formula>NOT(ISERROR(SEARCH("Masking",F119)))</formula>
    </cfRule>
    <cfRule type="containsText" dxfId="487" priority="71" operator="containsText" text="broca">
      <formula>NOT(ISERROR(SEARCH("broca",F119)))</formula>
    </cfRule>
  </conditionalFormatting>
  <conditionalFormatting sqref="F119:F154">
    <cfRule type="containsText" dxfId="486" priority="65" operator="containsText" text="masking">
      <formula>NOT(ISERROR(SEARCH("masking",F119)))</formula>
    </cfRule>
    <cfRule type="containsText" dxfId="485" priority="66" operator="containsText" text="punta">
      <formula>NOT(ISERROR(SEARCH("punta",F119)))</formula>
    </cfRule>
    <cfRule type="containsText" dxfId="484" priority="67" operator="containsText" text="broca">
      <formula>NOT(ISERROR(SEARCH("broca",F119)))</formula>
    </cfRule>
  </conditionalFormatting>
  <conditionalFormatting sqref="B119:B154">
    <cfRule type="expression" dxfId="483" priority="72">
      <formula>B119&gt;#REF!</formula>
    </cfRule>
  </conditionalFormatting>
  <conditionalFormatting sqref="D119:D154">
    <cfRule type="containsText" dxfId="482" priority="64" operator="containsText" text="TERMINADA">
      <formula>NOT(ISERROR(SEARCH("TERMINADA",D119)))</formula>
    </cfRule>
  </conditionalFormatting>
  <conditionalFormatting sqref="F155:F187">
    <cfRule type="containsText" dxfId="481" priority="59" operator="containsText" text="Punta">
      <formula>NOT(ISERROR(SEARCH("Punta",F155)))</formula>
    </cfRule>
    <cfRule type="containsText" dxfId="480" priority="60" operator="containsText" text="Puntas ">
      <formula>NOT(ISERROR(SEARCH("Puntas ",F155)))</formula>
    </cfRule>
    <cfRule type="containsText" dxfId="479" priority="61" operator="containsText" text="Masking">
      <formula>NOT(ISERROR(SEARCH("Masking",F155)))</formula>
    </cfRule>
    <cfRule type="containsText" dxfId="478" priority="62" operator="containsText" text="broca">
      <formula>NOT(ISERROR(SEARCH("broca",F155)))</formula>
    </cfRule>
  </conditionalFormatting>
  <conditionalFormatting sqref="F155:F187">
    <cfRule type="containsText" dxfId="477" priority="56" operator="containsText" text="masking">
      <formula>NOT(ISERROR(SEARCH("masking",F155)))</formula>
    </cfRule>
    <cfRule type="containsText" dxfId="476" priority="57" operator="containsText" text="punta">
      <formula>NOT(ISERROR(SEARCH("punta",F155)))</formula>
    </cfRule>
    <cfRule type="containsText" dxfId="475" priority="58" operator="containsText" text="broca">
      <formula>NOT(ISERROR(SEARCH("broca",F155)))</formula>
    </cfRule>
  </conditionalFormatting>
  <conditionalFormatting sqref="D155:D187">
    <cfRule type="containsText" dxfId="474" priority="55" operator="containsText" text="TERMINADA">
      <formula>NOT(ISERROR(SEARCH("TERMINADA",D155)))</formula>
    </cfRule>
  </conditionalFormatting>
  <conditionalFormatting sqref="B155:B187">
    <cfRule type="expression" dxfId="473" priority="63">
      <formula>B155&gt;#REF!</formula>
    </cfRule>
  </conditionalFormatting>
  <conditionalFormatting sqref="F188:F248">
    <cfRule type="containsText" dxfId="472" priority="50" operator="containsText" text="Punta">
      <formula>NOT(ISERROR(SEARCH("Punta",F188)))</formula>
    </cfRule>
    <cfRule type="containsText" dxfId="471" priority="51" operator="containsText" text="Puntas ">
      <formula>NOT(ISERROR(SEARCH("Puntas ",F188)))</formula>
    </cfRule>
    <cfRule type="containsText" dxfId="470" priority="52" operator="containsText" text="Masking">
      <formula>NOT(ISERROR(SEARCH("Masking",F188)))</formula>
    </cfRule>
    <cfRule type="containsText" dxfId="469" priority="53" operator="containsText" text="broca">
      <formula>NOT(ISERROR(SEARCH("broca",F188)))</formula>
    </cfRule>
  </conditionalFormatting>
  <conditionalFormatting sqref="F188:F248">
    <cfRule type="containsText" dxfId="468" priority="47" operator="containsText" text="masking">
      <formula>NOT(ISERROR(SEARCH("masking",F188)))</formula>
    </cfRule>
    <cfRule type="containsText" dxfId="467" priority="48" operator="containsText" text="punta">
      <formula>NOT(ISERROR(SEARCH("punta",F188)))</formula>
    </cfRule>
    <cfRule type="containsText" dxfId="466" priority="49" operator="containsText" text="broca">
      <formula>NOT(ISERROR(SEARCH("broca",F188)))</formula>
    </cfRule>
  </conditionalFormatting>
  <conditionalFormatting sqref="D188:D248">
    <cfRule type="containsText" dxfId="465" priority="46" operator="containsText" text="TERMINADA">
      <formula>NOT(ISERROR(SEARCH("TERMINADA",D188)))</formula>
    </cfRule>
  </conditionalFormatting>
  <conditionalFormatting sqref="B188:B248">
    <cfRule type="expression" dxfId="464" priority="54">
      <formula>B188&gt;#REF!</formula>
    </cfRule>
  </conditionalFormatting>
  <printOptions horizontalCentered="1" verticalCentered="1"/>
  <pageMargins left="0.23622047244094491" right="0.19685039370078741" top="0.23622047244094491" bottom="0.98425196850393704" header="0.51181102362204722" footer="0.51181102362204722"/>
  <pageSetup scale="10" fitToHeight="2"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2:V376"/>
  <sheetViews>
    <sheetView topLeftCell="E1" zoomScale="82" zoomScaleNormal="82" workbookViewId="0">
      <pane ySplit="1" topLeftCell="A365" activePane="bottomLeft" state="frozen"/>
      <selection activeCell="F1" sqref="F1"/>
      <selection pane="bottomLeft" activeCell="L375" sqref="L375:V375"/>
    </sheetView>
  </sheetViews>
  <sheetFormatPr baseColWidth="10" defaultRowHeight="15" x14ac:dyDescent="0.25"/>
  <cols>
    <col min="1" max="1" width="17.5703125" customWidth="1"/>
    <col min="2" max="2" width="10" customWidth="1"/>
    <col min="3" max="3" width="10.28515625" customWidth="1"/>
    <col min="4" max="4" width="10.140625" customWidth="1"/>
    <col min="5" max="5" width="9.85546875" customWidth="1"/>
    <col min="6" max="6" width="10.28515625" customWidth="1"/>
    <col min="7" max="7" width="11" customWidth="1"/>
    <col min="8" max="9" width="10" customWidth="1"/>
    <col min="10" max="10" width="10.140625" customWidth="1"/>
    <col min="11" max="11" width="16.42578125" customWidth="1"/>
    <col min="12" max="12" width="8.42578125" customWidth="1"/>
    <col min="13" max="13" width="9.7109375" customWidth="1"/>
    <col min="14" max="14" width="11.7109375" customWidth="1"/>
    <col min="15" max="15" width="12.7109375" customWidth="1"/>
    <col min="16" max="16" width="11.85546875" customWidth="1"/>
    <col min="17" max="17" width="10.7109375" customWidth="1"/>
    <col min="18" max="18" width="11" customWidth="1"/>
    <col min="19" max="19" width="9.7109375" customWidth="1"/>
    <col min="20" max="20" width="14" customWidth="1"/>
    <col min="21" max="21" width="9.7109375" customWidth="1"/>
    <col min="22" max="22" width="12.5703125" customWidth="1"/>
    <col min="23" max="245" width="22.42578125" customWidth="1"/>
    <col min="246" max="246" width="12.5703125" customWidth="1"/>
    <col min="247" max="247" width="12.5703125" bestFit="1" customWidth="1"/>
  </cols>
  <sheetData>
    <row r="2" spans="1:22" x14ac:dyDescent="0.25">
      <c r="L2" s="20">
        <v>1</v>
      </c>
      <c r="M2" s="20">
        <v>2</v>
      </c>
      <c r="N2" s="20">
        <v>3</v>
      </c>
      <c r="O2" s="20">
        <v>4</v>
      </c>
      <c r="P2" s="20">
        <v>5</v>
      </c>
      <c r="Q2" s="20">
        <v>6</v>
      </c>
      <c r="R2" s="20">
        <v>7</v>
      </c>
      <c r="S2" s="20">
        <v>8</v>
      </c>
      <c r="T2" s="20">
        <v>9</v>
      </c>
      <c r="U2" s="20">
        <v>10</v>
      </c>
      <c r="V2" s="20">
        <v>11</v>
      </c>
    </row>
    <row r="3" spans="1:22" x14ac:dyDescent="0.25">
      <c r="A3" s="14" t="s">
        <v>13</v>
      </c>
      <c r="B3" t="s">
        <v>15</v>
      </c>
      <c r="C3" t="s">
        <v>16</v>
      </c>
      <c r="D3" t="s">
        <v>17</v>
      </c>
      <c r="E3" t="s">
        <v>18</v>
      </c>
      <c r="F3" t="s">
        <v>19</v>
      </c>
      <c r="G3" t="s">
        <v>20</v>
      </c>
      <c r="H3" t="s">
        <v>21</v>
      </c>
      <c r="I3" t="s">
        <v>22</v>
      </c>
      <c r="J3" t="s">
        <v>2248</v>
      </c>
      <c r="K3" t="s">
        <v>500</v>
      </c>
      <c r="L3" s="21" t="s">
        <v>0</v>
      </c>
      <c r="M3" s="21" t="s">
        <v>492</v>
      </c>
      <c r="N3" s="21" t="s">
        <v>493</v>
      </c>
      <c r="O3" s="21" t="s">
        <v>494</v>
      </c>
      <c r="P3" s="21" t="s">
        <v>495</v>
      </c>
      <c r="Q3" s="21" t="s">
        <v>456</v>
      </c>
      <c r="R3" s="21" t="s">
        <v>247</v>
      </c>
      <c r="S3" s="21" t="s">
        <v>496</v>
      </c>
      <c r="T3" s="21" t="s">
        <v>497</v>
      </c>
      <c r="U3" s="21" t="s">
        <v>2247</v>
      </c>
      <c r="V3" s="21" t="s">
        <v>501</v>
      </c>
    </row>
    <row r="4" spans="1:22" x14ac:dyDescent="0.25">
      <c r="A4" s="15">
        <v>119</v>
      </c>
      <c r="B4" s="16">
        <v>0</v>
      </c>
      <c r="C4" s="16">
        <v>0</v>
      </c>
      <c r="D4" s="16">
        <v>0</v>
      </c>
      <c r="E4" s="16">
        <v>0</v>
      </c>
      <c r="F4" s="16">
        <v>0</v>
      </c>
      <c r="G4" s="16">
        <v>0</v>
      </c>
      <c r="H4" s="16">
        <v>0</v>
      </c>
      <c r="I4" s="16"/>
      <c r="J4" s="16"/>
      <c r="K4" s="19">
        <v>0</v>
      </c>
      <c r="L4">
        <v>119</v>
      </c>
      <c r="M4" s="18">
        <v>0</v>
      </c>
      <c r="N4" s="18">
        <v>0</v>
      </c>
      <c r="O4" s="18">
        <v>0</v>
      </c>
      <c r="P4" s="18">
        <v>0</v>
      </c>
      <c r="Q4" s="18">
        <v>0</v>
      </c>
      <c r="R4" s="18">
        <v>0</v>
      </c>
      <c r="S4" s="18">
        <v>0</v>
      </c>
      <c r="T4" s="18"/>
      <c r="U4" s="18"/>
      <c r="V4" s="19">
        <v>0</v>
      </c>
    </row>
    <row r="5" spans="1:22" x14ac:dyDescent="0.25">
      <c r="A5" s="15">
        <v>142</v>
      </c>
      <c r="B5" s="16">
        <v>0</v>
      </c>
      <c r="C5" s="16">
        <v>0</v>
      </c>
      <c r="D5" s="16">
        <v>0</v>
      </c>
      <c r="E5" s="16">
        <v>0</v>
      </c>
      <c r="F5" s="16">
        <v>0</v>
      </c>
      <c r="G5" s="16">
        <v>0</v>
      </c>
      <c r="H5" s="16">
        <v>0</v>
      </c>
      <c r="I5" s="16"/>
      <c r="J5" s="16"/>
      <c r="K5" s="19">
        <v>0</v>
      </c>
      <c r="L5">
        <v>142</v>
      </c>
      <c r="M5" s="18">
        <v>0</v>
      </c>
      <c r="N5" s="18">
        <v>0</v>
      </c>
      <c r="O5" s="18">
        <v>0</v>
      </c>
      <c r="P5" s="18">
        <v>0</v>
      </c>
      <c r="Q5" s="18">
        <v>0</v>
      </c>
      <c r="R5" s="18">
        <v>0</v>
      </c>
      <c r="S5" s="18">
        <v>0</v>
      </c>
      <c r="T5" s="18"/>
      <c r="U5" s="18"/>
      <c r="V5" s="19">
        <v>0</v>
      </c>
    </row>
    <row r="6" spans="1:22" x14ac:dyDescent="0.25">
      <c r="A6" s="15">
        <v>149</v>
      </c>
      <c r="B6" s="16">
        <v>0</v>
      </c>
      <c r="C6" s="16">
        <v>0</v>
      </c>
      <c r="D6" s="16">
        <v>0</v>
      </c>
      <c r="E6" s="16">
        <v>0</v>
      </c>
      <c r="F6" s="16">
        <v>0</v>
      </c>
      <c r="G6" s="16">
        <v>0</v>
      </c>
      <c r="H6" s="16">
        <v>5.833333333333333</v>
      </c>
      <c r="I6" s="16"/>
      <c r="J6" s="16"/>
      <c r="K6" s="19">
        <v>15.150959608585858</v>
      </c>
      <c r="L6">
        <v>149</v>
      </c>
      <c r="M6" s="18">
        <v>0</v>
      </c>
      <c r="N6" s="18">
        <v>0</v>
      </c>
      <c r="O6" s="18">
        <v>0</v>
      </c>
      <c r="P6" s="18">
        <v>0</v>
      </c>
      <c r="Q6" s="18">
        <v>0</v>
      </c>
      <c r="R6" s="18">
        <v>0</v>
      </c>
      <c r="S6" s="18">
        <v>5.833333333333333</v>
      </c>
      <c r="T6" s="18"/>
      <c r="U6" s="18"/>
      <c r="V6" s="19">
        <v>15.150959608585858</v>
      </c>
    </row>
    <row r="7" spans="1:22" x14ac:dyDescent="0.25">
      <c r="A7" s="15">
        <v>167</v>
      </c>
      <c r="B7" s="16">
        <v>0</v>
      </c>
      <c r="C7" s="16">
        <v>1</v>
      </c>
      <c r="D7" s="16">
        <v>11.5</v>
      </c>
      <c r="E7" s="16">
        <v>0</v>
      </c>
      <c r="F7" s="16">
        <v>0</v>
      </c>
      <c r="G7" s="16">
        <v>0</v>
      </c>
      <c r="H7" s="16">
        <v>0</v>
      </c>
      <c r="I7" s="16"/>
      <c r="J7" s="16"/>
      <c r="K7" s="19">
        <v>23.95712190082644</v>
      </c>
      <c r="L7">
        <v>167</v>
      </c>
      <c r="M7" s="18">
        <v>0</v>
      </c>
      <c r="N7" s="18">
        <v>1</v>
      </c>
      <c r="O7" s="18">
        <v>11.5</v>
      </c>
      <c r="P7" s="18">
        <v>0</v>
      </c>
      <c r="Q7" s="18">
        <v>0</v>
      </c>
      <c r="R7" s="18">
        <v>0</v>
      </c>
      <c r="S7" s="18">
        <v>0</v>
      </c>
      <c r="T7" s="18"/>
      <c r="U7" s="18"/>
      <c r="V7" s="19">
        <v>23.95712190082644</v>
      </c>
    </row>
    <row r="8" spans="1:22" x14ac:dyDescent="0.25">
      <c r="A8" s="15">
        <v>180</v>
      </c>
      <c r="B8" s="16">
        <v>0</v>
      </c>
      <c r="C8" s="16">
        <v>0</v>
      </c>
      <c r="D8" s="16">
        <v>0</v>
      </c>
      <c r="E8" s="16">
        <v>0</v>
      </c>
      <c r="F8" s="16">
        <v>0</v>
      </c>
      <c r="G8" s="16">
        <v>0</v>
      </c>
      <c r="H8" s="16">
        <v>0</v>
      </c>
      <c r="I8" s="16"/>
      <c r="J8" s="16"/>
      <c r="K8" s="19">
        <v>0</v>
      </c>
      <c r="L8">
        <v>180</v>
      </c>
      <c r="M8" s="18">
        <v>0</v>
      </c>
      <c r="N8" s="18">
        <v>0</v>
      </c>
      <c r="O8" s="18">
        <v>0</v>
      </c>
      <c r="P8" s="18">
        <v>0</v>
      </c>
      <c r="Q8" s="18">
        <v>0</v>
      </c>
      <c r="R8" s="18">
        <v>0</v>
      </c>
      <c r="S8" s="18">
        <v>0</v>
      </c>
      <c r="T8" s="18"/>
      <c r="U8" s="18"/>
      <c r="V8" s="19">
        <v>0</v>
      </c>
    </row>
    <row r="9" spans="1:22" x14ac:dyDescent="0.25">
      <c r="A9" s="15">
        <v>187</v>
      </c>
      <c r="B9" s="16">
        <v>4.2833333333333332</v>
      </c>
      <c r="C9" s="16">
        <v>41.25</v>
      </c>
      <c r="D9" s="16">
        <v>3.6666666666666665</v>
      </c>
      <c r="E9" s="16">
        <v>86.166666666666657</v>
      </c>
      <c r="F9" s="16">
        <v>234.08333333333334</v>
      </c>
      <c r="G9" s="16">
        <v>4</v>
      </c>
      <c r="H9" s="16">
        <v>12.833333333333334</v>
      </c>
      <c r="I9" s="16">
        <v>0</v>
      </c>
      <c r="J9" s="16"/>
      <c r="K9" s="19">
        <v>794.32677844365469</v>
      </c>
      <c r="L9">
        <v>187</v>
      </c>
      <c r="M9" s="18">
        <v>4.2833333333333332</v>
      </c>
      <c r="N9" s="18">
        <v>41.25</v>
      </c>
      <c r="O9" s="18">
        <v>3.6666666666666665</v>
      </c>
      <c r="P9" s="18">
        <v>86.166666666666657</v>
      </c>
      <c r="Q9" s="18">
        <v>234.08333333333334</v>
      </c>
      <c r="R9" s="18">
        <v>4</v>
      </c>
      <c r="S9" s="18">
        <v>12.833333333333334</v>
      </c>
      <c r="T9" s="18">
        <v>0</v>
      </c>
      <c r="U9" s="18"/>
      <c r="V9" s="19">
        <v>794.32677844365469</v>
      </c>
    </row>
    <row r="10" spans="1:22" x14ac:dyDescent="0.25">
      <c r="A10" s="15">
        <v>188</v>
      </c>
      <c r="B10" s="16">
        <v>0</v>
      </c>
      <c r="C10" s="16">
        <v>0</v>
      </c>
      <c r="D10" s="16">
        <v>0</v>
      </c>
      <c r="E10" s="16">
        <v>0</v>
      </c>
      <c r="F10" s="16">
        <v>0</v>
      </c>
      <c r="G10" s="16">
        <v>0</v>
      </c>
      <c r="H10" s="16">
        <v>0</v>
      </c>
      <c r="I10" s="16"/>
      <c r="J10" s="16"/>
      <c r="K10" s="19">
        <v>0</v>
      </c>
      <c r="L10">
        <v>188</v>
      </c>
      <c r="M10" s="18">
        <v>0</v>
      </c>
      <c r="N10" s="18">
        <v>0</v>
      </c>
      <c r="O10" s="18">
        <v>0</v>
      </c>
      <c r="P10" s="18">
        <v>0</v>
      </c>
      <c r="Q10" s="18">
        <v>0</v>
      </c>
      <c r="R10" s="18">
        <v>0</v>
      </c>
      <c r="S10" s="18">
        <v>0</v>
      </c>
      <c r="T10" s="18"/>
      <c r="U10" s="18"/>
      <c r="V10" s="19">
        <v>0</v>
      </c>
    </row>
    <row r="11" spans="1:22" x14ac:dyDescent="0.25">
      <c r="A11" s="15">
        <v>190</v>
      </c>
      <c r="B11" s="16">
        <v>0</v>
      </c>
      <c r="C11" s="16">
        <v>0</v>
      </c>
      <c r="D11" s="16">
        <v>6</v>
      </c>
      <c r="E11" s="16">
        <v>0</v>
      </c>
      <c r="F11" s="16">
        <v>0</v>
      </c>
      <c r="G11" s="16">
        <v>0</v>
      </c>
      <c r="H11" s="16">
        <v>8</v>
      </c>
      <c r="I11" s="16"/>
      <c r="J11" s="16"/>
      <c r="K11" s="19">
        <v>27.646497417355366</v>
      </c>
      <c r="L11">
        <v>190</v>
      </c>
      <c r="M11" s="18">
        <v>0</v>
      </c>
      <c r="N11" s="18">
        <v>0</v>
      </c>
      <c r="O11" s="18">
        <v>6</v>
      </c>
      <c r="P11" s="18">
        <v>0</v>
      </c>
      <c r="Q11" s="18">
        <v>0</v>
      </c>
      <c r="R11" s="18">
        <v>0</v>
      </c>
      <c r="S11" s="18">
        <v>8</v>
      </c>
      <c r="T11" s="18"/>
      <c r="U11" s="18"/>
      <c r="V11" s="19">
        <v>27.646497417355366</v>
      </c>
    </row>
    <row r="12" spans="1:22" x14ac:dyDescent="0.25">
      <c r="A12" s="15">
        <v>214</v>
      </c>
      <c r="B12" s="16">
        <v>0</v>
      </c>
      <c r="C12" s="16">
        <v>7.25</v>
      </c>
      <c r="D12" s="16">
        <v>0</v>
      </c>
      <c r="E12" s="16">
        <v>0</v>
      </c>
      <c r="F12" s="16">
        <v>0</v>
      </c>
      <c r="G12" s="16">
        <v>0</v>
      </c>
      <c r="H12" s="16">
        <v>0</v>
      </c>
      <c r="I12" s="16"/>
      <c r="J12" s="16"/>
      <c r="K12" s="19">
        <v>16.634853124999999</v>
      </c>
      <c r="L12">
        <v>214</v>
      </c>
      <c r="M12" s="18">
        <v>0</v>
      </c>
      <c r="N12" s="18">
        <v>7.25</v>
      </c>
      <c r="O12" s="18">
        <v>0</v>
      </c>
      <c r="P12" s="18">
        <v>0</v>
      </c>
      <c r="Q12" s="18">
        <v>0</v>
      </c>
      <c r="R12" s="18">
        <v>0</v>
      </c>
      <c r="S12" s="18">
        <v>0</v>
      </c>
      <c r="T12" s="18"/>
      <c r="U12" s="18"/>
      <c r="V12" s="19">
        <v>16.634853124999999</v>
      </c>
    </row>
    <row r="13" spans="1:22" x14ac:dyDescent="0.25">
      <c r="A13" s="15">
        <v>216</v>
      </c>
      <c r="B13" s="16">
        <v>0</v>
      </c>
      <c r="C13" s="16">
        <v>0</v>
      </c>
      <c r="D13" s="16">
        <v>0</v>
      </c>
      <c r="E13" s="16">
        <v>0</v>
      </c>
      <c r="F13" s="16">
        <v>1</v>
      </c>
      <c r="G13" s="16">
        <v>0</v>
      </c>
      <c r="H13" s="16">
        <v>1.25</v>
      </c>
      <c r="I13" s="16"/>
      <c r="J13" s="16"/>
      <c r="K13" s="19">
        <v>4.0570051652892563</v>
      </c>
      <c r="L13">
        <v>216</v>
      </c>
      <c r="M13" s="18">
        <v>0</v>
      </c>
      <c r="N13" s="18">
        <v>0</v>
      </c>
      <c r="O13" s="18">
        <v>0</v>
      </c>
      <c r="P13" s="18">
        <v>0</v>
      </c>
      <c r="Q13" s="18">
        <v>1</v>
      </c>
      <c r="R13" s="18">
        <v>0</v>
      </c>
      <c r="S13" s="18">
        <v>1.25</v>
      </c>
      <c r="T13" s="18"/>
      <c r="U13" s="18"/>
      <c r="V13" s="19">
        <v>4.0570051652892563</v>
      </c>
    </row>
    <row r="14" spans="1:22" x14ac:dyDescent="0.25">
      <c r="A14" s="15">
        <v>217</v>
      </c>
      <c r="B14" s="16">
        <v>0</v>
      </c>
      <c r="C14" s="16">
        <v>0</v>
      </c>
      <c r="D14" s="16">
        <v>2.75</v>
      </c>
      <c r="E14" s="16">
        <v>0</v>
      </c>
      <c r="F14" s="16">
        <v>3</v>
      </c>
      <c r="G14" s="16">
        <v>0</v>
      </c>
      <c r="H14" s="16">
        <v>1.5</v>
      </c>
      <c r="I14" s="16"/>
      <c r="J14" s="16"/>
      <c r="K14" s="19">
        <v>14.641696126033056</v>
      </c>
      <c r="L14">
        <v>217</v>
      </c>
      <c r="M14" s="18">
        <v>0</v>
      </c>
      <c r="N14" s="18">
        <v>0</v>
      </c>
      <c r="O14" s="18">
        <v>2.75</v>
      </c>
      <c r="P14" s="18">
        <v>0</v>
      </c>
      <c r="Q14" s="18">
        <v>3</v>
      </c>
      <c r="R14" s="18">
        <v>0</v>
      </c>
      <c r="S14" s="18">
        <v>1.5</v>
      </c>
      <c r="T14" s="18"/>
      <c r="U14" s="18"/>
      <c r="V14" s="19">
        <v>14.641696126033056</v>
      </c>
    </row>
    <row r="15" spans="1:22" x14ac:dyDescent="0.25">
      <c r="A15" s="15">
        <v>219</v>
      </c>
      <c r="B15" s="16">
        <v>0</v>
      </c>
      <c r="C15" s="16">
        <v>0</v>
      </c>
      <c r="D15" s="16">
        <v>307.08333333333331</v>
      </c>
      <c r="E15" s="16">
        <v>176.83333333333329</v>
      </c>
      <c r="F15" s="16">
        <v>76.416666666666671</v>
      </c>
      <c r="G15" s="16">
        <v>0</v>
      </c>
      <c r="H15" s="16">
        <v>17.55</v>
      </c>
      <c r="I15" s="16"/>
      <c r="J15" s="16"/>
      <c r="K15" s="19">
        <v>1136.134618268178</v>
      </c>
      <c r="L15">
        <v>219</v>
      </c>
      <c r="M15" s="18">
        <v>0</v>
      </c>
      <c r="N15" s="18">
        <v>0</v>
      </c>
      <c r="O15" s="18">
        <v>307.08333333333331</v>
      </c>
      <c r="P15" s="18">
        <v>176.83333333333329</v>
      </c>
      <c r="Q15" s="18">
        <v>76.416666666666671</v>
      </c>
      <c r="R15" s="18">
        <v>0</v>
      </c>
      <c r="S15" s="18">
        <v>17.55</v>
      </c>
      <c r="T15" s="18"/>
      <c r="U15" s="18"/>
      <c r="V15" s="19">
        <v>1136.134618268178</v>
      </c>
    </row>
    <row r="16" spans="1:22" x14ac:dyDescent="0.25">
      <c r="A16" s="15">
        <v>220</v>
      </c>
      <c r="B16" s="16">
        <v>0</v>
      </c>
      <c r="C16" s="16">
        <v>0</v>
      </c>
      <c r="D16" s="16">
        <v>113.75</v>
      </c>
      <c r="E16" s="16">
        <v>145.81666666666666</v>
      </c>
      <c r="F16" s="16">
        <v>76.5</v>
      </c>
      <c r="G16" s="16">
        <v>522</v>
      </c>
      <c r="H16" s="16">
        <v>23.166666666666668</v>
      </c>
      <c r="I16" s="16"/>
      <c r="J16" s="16"/>
      <c r="K16" s="19">
        <v>2015.8790134639903</v>
      </c>
      <c r="L16">
        <v>220</v>
      </c>
      <c r="M16" s="18">
        <v>0</v>
      </c>
      <c r="N16" s="18">
        <v>0</v>
      </c>
      <c r="O16" s="18">
        <v>113.75</v>
      </c>
      <c r="P16" s="18">
        <v>145.81666666666666</v>
      </c>
      <c r="Q16" s="18">
        <v>76.5</v>
      </c>
      <c r="R16" s="18">
        <v>522</v>
      </c>
      <c r="S16" s="18">
        <v>23.166666666666668</v>
      </c>
      <c r="T16" s="18"/>
      <c r="U16" s="18"/>
      <c r="V16" s="19">
        <v>2015.8790134639903</v>
      </c>
    </row>
    <row r="17" spans="1:22" x14ac:dyDescent="0.25">
      <c r="A17" s="15">
        <v>221</v>
      </c>
      <c r="B17" s="16">
        <v>0</v>
      </c>
      <c r="C17" s="16">
        <v>0</v>
      </c>
      <c r="D17" s="16">
        <v>48.666666666666664</v>
      </c>
      <c r="E17" s="16">
        <v>27.166666666666668</v>
      </c>
      <c r="F17" s="16">
        <v>2.2166666666666668</v>
      </c>
      <c r="G17" s="16">
        <v>64</v>
      </c>
      <c r="H17" s="16">
        <v>8.9166666666666679</v>
      </c>
      <c r="I17" s="16"/>
      <c r="J17" s="16"/>
      <c r="K17" s="19">
        <v>347.97277568742328</v>
      </c>
      <c r="L17">
        <v>221</v>
      </c>
      <c r="M17" s="18">
        <v>0</v>
      </c>
      <c r="N17" s="18">
        <v>0</v>
      </c>
      <c r="O17" s="18">
        <v>48.666666666666664</v>
      </c>
      <c r="P17" s="18">
        <v>27.166666666666668</v>
      </c>
      <c r="Q17" s="18">
        <v>2.2166666666666668</v>
      </c>
      <c r="R17" s="18">
        <v>64</v>
      </c>
      <c r="S17" s="18">
        <v>8.9166666666666679</v>
      </c>
      <c r="T17" s="18"/>
      <c r="U17" s="18"/>
      <c r="V17" s="19">
        <v>347.97277568742328</v>
      </c>
    </row>
    <row r="18" spans="1:22" x14ac:dyDescent="0.25">
      <c r="A18" s="15">
        <v>222</v>
      </c>
      <c r="B18" s="16">
        <v>0</v>
      </c>
      <c r="C18" s="16">
        <v>0</v>
      </c>
      <c r="D18" s="16">
        <v>0</v>
      </c>
      <c r="E18" s="16">
        <v>0</v>
      </c>
      <c r="F18" s="16">
        <v>0</v>
      </c>
      <c r="G18" s="16">
        <v>9.5</v>
      </c>
      <c r="H18" s="16">
        <v>0</v>
      </c>
      <c r="I18" s="16"/>
      <c r="J18" s="16"/>
      <c r="K18" s="19">
        <v>19.570733181818181</v>
      </c>
      <c r="L18">
        <v>222</v>
      </c>
      <c r="M18" s="18">
        <v>0</v>
      </c>
      <c r="N18" s="18">
        <v>0</v>
      </c>
      <c r="O18" s="18">
        <v>0</v>
      </c>
      <c r="P18" s="18">
        <v>0</v>
      </c>
      <c r="Q18" s="18">
        <v>0</v>
      </c>
      <c r="R18" s="18">
        <v>9.5</v>
      </c>
      <c r="S18" s="18">
        <v>0</v>
      </c>
      <c r="T18" s="18"/>
      <c r="U18" s="18"/>
      <c r="V18" s="19">
        <v>19.570733181818181</v>
      </c>
    </row>
    <row r="19" spans="1:22" x14ac:dyDescent="0.25">
      <c r="A19" s="15">
        <v>223</v>
      </c>
      <c r="B19" s="16">
        <v>0</v>
      </c>
      <c r="C19" s="16">
        <v>0</v>
      </c>
      <c r="D19" s="16">
        <v>20.083333333333332</v>
      </c>
      <c r="E19" s="16">
        <v>21.916666666666664</v>
      </c>
      <c r="F19" s="16">
        <v>62.933333333333323</v>
      </c>
      <c r="G19" s="16">
        <v>441.13333333333333</v>
      </c>
      <c r="H19" s="16">
        <v>47.833333333333336</v>
      </c>
      <c r="I19" s="16"/>
      <c r="J19" s="16"/>
      <c r="K19" s="19">
        <v>1320.5690295388545</v>
      </c>
      <c r="L19">
        <v>223</v>
      </c>
      <c r="M19" s="18">
        <v>0</v>
      </c>
      <c r="N19" s="18">
        <v>0</v>
      </c>
      <c r="O19" s="18">
        <v>20.083333333333332</v>
      </c>
      <c r="P19" s="18">
        <v>21.916666666666664</v>
      </c>
      <c r="Q19" s="18">
        <v>62.933333333333323</v>
      </c>
      <c r="R19" s="18">
        <v>441.13333333333333</v>
      </c>
      <c r="S19" s="18">
        <v>47.833333333333336</v>
      </c>
      <c r="T19" s="18"/>
      <c r="U19" s="18"/>
      <c r="V19" s="19">
        <v>1320.5690295388545</v>
      </c>
    </row>
    <row r="20" spans="1:22" x14ac:dyDescent="0.25">
      <c r="A20" s="15">
        <v>224</v>
      </c>
      <c r="B20" s="16">
        <v>0</v>
      </c>
      <c r="C20" s="16">
        <v>0</v>
      </c>
      <c r="D20" s="16">
        <v>3.25</v>
      </c>
      <c r="E20" s="16">
        <v>0</v>
      </c>
      <c r="F20" s="16">
        <v>3.9833333333333329</v>
      </c>
      <c r="G20" s="16">
        <v>14.25</v>
      </c>
      <c r="H20" s="16">
        <v>3</v>
      </c>
      <c r="I20" s="16"/>
      <c r="J20" s="16"/>
      <c r="K20" s="19">
        <v>63.351103103140751</v>
      </c>
      <c r="L20">
        <v>224</v>
      </c>
      <c r="M20" s="18">
        <v>0</v>
      </c>
      <c r="N20" s="18">
        <v>0</v>
      </c>
      <c r="O20" s="18">
        <v>3.25</v>
      </c>
      <c r="P20" s="18">
        <v>0</v>
      </c>
      <c r="Q20" s="18">
        <v>3.9833333333333329</v>
      </c>
      <c r="R20" s="18">
        <v>14.25</v>
      </c>
      <c r="S20" s="18">
        <v>3</v>
      </c>
      <c r="T20" s="18"/>
      <c r="U20" s="18"/>
      <c r="V20" s="19">
        <v>63.351103103140751</v>
      </c>
    </row>
    <row r="21" spans="1:22" x14ac:dyDescent="0.25">
      <c r="A21" s="15">
        <v>225</v>
      </c>
      <c r="B21" s="16">
        <v>0</v>
      </c>
      <c r="C21" s="16">
        <v>0</v>
      </c>
      <c r="D21" s="16">
        <v>0.5</v>
      </c>
      <c r="E21" s="16">
        <v>8</v>
      </c>
      <c r="F21" s="16">
        <v>10.416666666666666</v>
      </c>
      <c r="G21" s="16">
        <v>0</v>
      </c>
      <c r="H21" s="16">
        <v>3.85</v>
      </c>
      <c r="I21" s="16"/>
      <c r="J21" s="16"/>
      <c r="K21" s="19">
        <v>42.12426528084255</v>
      </c>
      <c r="L21">
        <v>225</v>
      </c>
      <c r="M21" s="18">
        <v>0</v>
      </c>
      <c r="N21" s="18">
        <v>0</v>
      </c>
      <c r="O21" s="18">
        <v>0.5</v>
      </c>
      <c r="P21" s="18">
        <v>8</v>
      </c>
      <c r="Q21" s="18">
        <v>10.416666666666666</v>
      </c>
      <c r="R21" s="18">
        <v>0</v>
      </c>
      <c r="S21" s="18">
        <v>3.85</v>
      </c>
      <c r="T21" s="18"/>
      <c r="U21" s="18"/>
      <c r="V21" s="19">
        <v>42.12426528084255</v>
      </c>
    </row>
    <row r="22" spans="1:22" x14ac:dyDescent="0.25">
      <c r="A22" s="15">
        <v>226</v>
      </c>
      <c r="B22" s="16">
        <v>0</v>
      </c>
      <c r="C22" s="16">
        <v>0</v>
      </c>
      <c r="D22" s="16">
        <v>0</v>
      </c>
      <c r="E22" s="16">
        <v>0.75</v>
      </c>
      <c r="F22" s="16">
        <v>0</v>
      </c>
      <c r="G22" s="16">
        <v>1</v>
      </c>
      <c r="H22" s="16">
        <v>0</v>
      </c>
      <c r="I22" s="16"/>
      <c r="J22" s="16"/>
      <c r="K22" s="19">
        <v>3.4662639462809914</v>
      </c>
      <c r="L22">
        <v>226</v>
      </c>
      <c r="M22" s="18">
        <v>0</v>
      </c>
      <c r="N22" s="18">
        <v>0</v>
      </c>
      <c r="O22" s="18">
        <v>0</v>
      </c>
      <c r="P22" s="18">
        <v>0.75</v>
      </c>
      <c r="Q22" s="18">
        <v>0</v>
      </c>
      <c r="R22" s="18">
        <v>1</v>
      </c>
      <c r="S22" s="18">
        <v>0</v>
      </c>
      <c r="T22" s="18"/>
      <c r="U22" s="18"/>
      <c r="V22" s="19">
        <v>3.4662639462809914</v>
      </c>
    </row>
    <row r="23" spans="1:22" x14ac:dyDescent="0.25">
      <c r="A23" s="15">
        <v>227</v>
      </c>
      <c r="B23" s="16">
        <v>17.25</v>
      </c>
      <c r="C23" s="16">
        <v>74.25</v>
      </c>
      <c r="D23" s="16">
        <v>249.91666666666669</v>
      </c>
      <c r="E23" s="16">
        <v>20.083333333333332</v>
      </c>
      <c r="F23" s="16">
        <v>8.4499999999999993</v>
      </c>
      <c r="G23" s="16">
        <v>0</v>
      </c>
      <c r="H23" s="16">
        <v>8.75</v>
      </c>
      <c r="I23" s="16"/>
      <c r="J23" s="16"/>
      <c r="K23" s="19">
        <v>898.85770502136529</v>
      </c>
      <c r="L23">
        <v>227</v>
      </c>
      <c r="M23" s="18">
        <v>17.25</v>
      </c>
      <c r="N23" s="18">
        <v>74.25</v>
      </c>
      <c r="O23" s="18">
        <v>249.91666666666669</v>
      </c>
      <c r="P23" s="18">
        <v>20.083333333333332</v>
      </c>
      <c r="Q23" s="18">
        <v>8.4499999999999993</v>
      </c>
      <c r="R23" s="18">
        <v>0</v>
      </c>
      <c r="S23" s="18">
        <v>8.75</v>
      </c>
      <c r="T23" s="18"/>
      <c r="U23" s="18"/>
      <c r="V23" s="19">
        <v>898.85770502136529</v>
      </c>
    </row>
    <row r="24" spans="1:22" x14ac:dyDescent="0.25">
      <c r="A24" s="15">
        <v>228</v>
      </c>
      <c r="B24" s="16">
        <v>1</v>
      </c>
      <c r="C24" s="16">
        <v>16</v>
      </c>
      <c r="D24" s="16">
        <v>12.166666666666666</v>
      </c>
      <c r="E24" s="16">
        <v>0.5</v>
      </c>
      <c r="F24" s="16">
        <v>22.25</v>
      </c>
      <c r="G24" s="16">
        <v>2.416666666666667</v>
      </c>
      <c r="H24" s="16">
        <v>11.666666666666666</v>
      </c>
      <c r="I24" s="16">
        <v>0</v>
      </c>
      <c r="J24" s="16"/>
      <c r="K24" s="19">
        <v>148.45199872993115</v>
      </c>
      <c r="L24">
        <v>228</v>
      </c>
      <c r="M24" s="18">
        <v>1</v>
      </c>
      <c r="N24" s="18">
        <v>16</v>
      </c>
      <c r="O24" s="18">
        <v>12.166666666666666</v>
      </c>
      <c r="P24" s="18">
        <v>0.5</v>
      </c>
      <c r="Q24" s="18">
        <v>22.25</v>
      </c>
      <c r="R24" s="18">
        <v>2.416666666666667</v>
      </c>
      <c r="S24" s="18">
        <v>11.666666666666666</v>
      </c>
      <c r="T24" s="18">
        <v>0</v>
      </c>
      <c r="U24" s="18"/>
      <c r="V24" s="19">
        <v>148.45199872993115</v>
      </c>
    </row>
    <row r="25" spans="1:22" x14ac:dyDescent="0.25">
      <c r="A25" s="15">
        <v>229</v>
      </c>
      <c r="B25" s="16">
        <v>5.25</v>
      </c>
      <c r="C25" s="16">
        <v>66.8</v>
      </c>
      <c r="D25" s="16">
        <v>370.41666666666669</v>
      </c>
      <c r="E25" s="16">
        <v>690.61666666666667</v>
      </c>
      <c r="F25" s="16">
        <v>571.83333333333337</v>
      </c>
      <c r="G25" s="16">
        <v>2</v>
      </c>
      <c r="H25" s="16">
        <v>248.33333333333331</v>
      </c>
      <c r="I25" s="16">
        <v>0</v>
      </c>
      <c r="J25" s="16"/>
      <c r="K25" s="19">
        <v>4129.5428186328463</v>
      </c>
      <c r="L25">
        <v>229</v>
      </c>
      <c r="M25" s="18">
        <v>5.25</v>
      </c>
      <c r="N25" s="18">
        <v>66.8</v>
      </c>
      <c r="O25" s="18">
        <v>370.41666666666669</v>
      </c>
      <c r="P25" s="18">
        <v>690.61666666666667</v>
      </c>
      <c r="Q25" s="18">
        <v>571.83333333333337</v>
      </c>
      <c r="R25" s="18">
        <v>2</v>
      </c>
      <c r="S25" s="18">
        <v>248.33333333333331</v>
      </c>
      <c r="T25" s="18">
        <v>0</v>
      </c>
      <c r="U25" s="18"/>
      <c r="V25" s="19">
        <v>4129.5428186328463</v>
      </c>
    </row>
    <row r="26" spans="1:22" x14ac:dyDescent="0.25">
      <c r="A26" s="15">
        <v>231</v>
      </c>
      <c r="B26" s="16">
        <v>0</v>
      </c>
      <c r="C26" s="16">
        <v>0</v>
      </c>
      <c r="D26" s="16">
        <v>0</v>
      </c>
      <c r="E26" s="16">
        <v>0</v>
      </c>
      <c r="F26" s="16">
        <v>0</v>
      </c>
      <c r="G26" s="16">
        <v>0</v>
      </c>
      <c r="H26" s="16">
        <v>0</v>
      </c>
      <c r="I26" s="16"/>
      <c r="J26" s="16"/>
      <c r="K26" s="19">
        <v>0</v>
      </c>
      <c r="L26">
        <v>231</v>
      </c>
      <c r="M26" s="18">
        <v>0</v>
      </c>
      <c r="N26" s="18">
        <v>0</v>
      </c>
      <c r="O26" s="18">
        <v>0</v>
      </c>
      <c r="P26" s="18">
        <v>0</v>
      </c>
      <c r="Q26" s="18">
        <v>0</v>
      </c>
      <c r="R26" s="18">
        <v>0</v>
      </c>
      <c r="S26" s="18">
        <v>0</v>
      </c>
      <c r="T26" s="18"/>
      <c r="U26" s="18"/>
      <c r="V26" s="19">
        <v>0</v>
      </c>
    </row>
    <row r="27" spans="1:22" x14ac:dyDescent="0.25">
      <c r="A27" s="15">
        <v>232</v>
      </c>
      <c r="B27" s="16">
        <v>1.6666666666666665</v>
      </c>
      <c r="C27" s="16">
        <v>8.5</v>
      </c>
      <c r="D27" s="16">
        <v>272.41666666666669</v>
      </c>
      <c r="E27" s="16">
        <v>68.25</v>
      </c>
      <c r="F27" s="16">
        <v>61.999999999999993</v>
      </c>
      <c r="G27" s="16">
        <v>0</v>
      </c>
      <c r="H27" s="16">
        <v>4.9000000000000004</v>
      </c>
      <c r="I27" s="16"/>
      <c r="J27" s="16"/>
      <c r="K27" s="19">
        <v>859.79538296143255</v>
      </c>
      <c r="L27">
        <v>232</v>
      </c>
      <c r="M27" s="18">
        <v>1.6666666666666665</v>
      </c>
      <c r="N27" s="18">
        <v>8.5</v>
      </c>
      <c r="O27" s="18">
        <v>272.41666666666669</v>
      </c>
      <c r="P27" s="18">
        <v>68.25</v>
      </c>
      <c r="Q27" s="18">
        <v>61.999999999999993</v>
      </c>
      <c r="R27" s="18">
        <v>0</v>
      </c>
      <c r="S27" s="18">
        <v>4.9000000000000004</v>
      </c>
      <c r="T27" s="18"/>
      <c r="U27" s="18"/>
      <c r="V27" s="19">
        <v>859.79538296143255</v>
      </c>
    </row>
    <row r="28" spans="1:22" x14ac:dyDescent="0.25">
      <c r="A28" s="15">
        <v>233</v>
      </c>
      <c r="B28" s="16">
        <v>0</v>
      </c>
      <c r="C28" s="16">
        <v>0</v>
      </c>
      <c r="D28" s="16">
        <v>53.666666666666664</v>
      </c>
      <c r="E28" s="16">
        <v>0</v>
      </c>
      <c r="F28" s="16">
        <v>0</v>
      </c>
      <c r="G28" s="16">
        <v>0</v>
      </c>
      <c r="H28" s="16">
        <v>1.3</v>
      </c>
      <c r="I28" s="16"/>
      <c r="J28" s="16"/>
      <c r="K28" s="19">
        <v>101.79153168044074</v>
      </c>
      <c r="L28">
        <v>233</v>
      </c>
      <c r="M28" s="18">
        <v>0</v>
      </c>
      <c r="N28" s="18">
        <v>0</v>
      </c>
      <c r="O28" s="18">
        <v>53.666666666666664</v>
      </c>
      <c r="P28" s="18">
        <v>0</v>
      </c>
      <c r="Q28" s="18">
        <v>0</v>
      </c>
      <c r="R28" s="18">
        <v>0</v>
      </c>
      <c r="S28" s="18">
        <v>1.3</v>
      </c>
      <c r="T28" s="18"/>
      <c r="U28" s="18"/>
      <c r="V28" s="19">
        <v>101.79153168044074</v>
      </c>
    </row>
    <row r="29" spans="1:22" x14ac:dyDescent="0.25">
      <c r="A29" s="15">
        <v>234</v>
      </c>
      <c r="B29" s="16">
        <v>0</v>
      </c>
      <c r="C29" s="16">
        <v>1</v>
      </c>
      <c r="D29" s="16">
        <v>2.75</v>
      </c>
      <c r="E29" s="16">
        <v>0</v>
      </c>
      <c r="F29" s="16">
        <v>0</v>
      </c>
      <c r="G29" s="16">
        <v>0</v>
      </c>
      <c r="H29" s="16">
        <v>0</v>
      </c>
      <c r="I29" s="16"/>
      <c r="J29" s="16"/>
      <c r="K29" s="19">
        <v>6.7705933042097612</v>
      </c>
      <c r="L29">
        <v>234</v>
      </c>
      <c r="M29" s="18">
        <v>0</v>
      </c>
      <c r="N29" s="18">
        <v>1</v>
      </c>
      <c r="O29" s="18">
        <v>2.75</v>
      </c>
      <c r="P29" s="18">
        <v>0</v>
      </c>
      <c r="Q29" s="18">
        <v>0</v>
      </c>
      <c r="R29" s="18">
        <v>0</v>
      </c>
      <c r="S29" s="18">
        <v>0</v>
      </c>
      <c r="T29" s="18"/>
      <c r="U29" s="18"/>
      <c r="V29" s="19">
        <v>6.7705933042097612</v>
      </c>
    </row>
    <row r="30" spans="1:22" x14ac:dyDescent="0.25">
      <c r="A30" s="15">
        <v>236</v>
      </c>
      <c r="B30" s="16">
        <v>0</v>
      </c>
      <c r="C30" s="16">
        <v>0</v>
      </c>
      <c r="D30" s="16">
        <v>0</v>
      </c>
      <c r="E30" s="16">
        <v>0</v>
      </c>
      <c r="F30" s="16">
        <v>0</v>
      </c>
      <c r="G30" s="16">
        <v>0</v>
      </c>
      <c r="H30" s="16">
        <v>0</v>
      </c>
      <c r="I30" s="16"/>
      <c r="J30" s="16"/>
      <c r="K30" s="19">
        <v>0</v>
      </c>
      <c r="L30">
        <v>236</v>
      </c>
      <c r="M30" s="18">
        <v>0</v>
      </c>
      <c r="N30" s="18">
        <v>0</v>
      </c>
      <c r="O30" s="18">
        <v>0</v>
      </c>
      <c r="P30" s="18">
        <v>0</v>
      </c>
      <c r="Q30" s="18">
        <v>0</v>
      </c>
      <c r="R30" s="18">
        <v>0</v>
      </c>
      <c r="S30" s="18">
        <v>0</v>
      </c>
      <c r="T30" s="18"/>
      <c r="U30" s="18"/>
      <c r="V30" s="19">
        <v>0</v>
      </c>
    </row>
    <row r="31" spans="1:22" x14ac:dyDescent="0.25">
      <c r="A31" s="15">
        <v>238</v>
      </c>
      <c r="B31" s="16">
        <v>0</v>
      </c>
      <c r="C31" s="16">
        <v>0.5</v>
      </c>
      <c r="D31" s="16">
        <v>1.25</v>
      </c>
      <c r="E31" s="16">
        <v>10.583333333333332</v>
      </c>
      <c r="F31" s="16">
        <v>11.166666666666666</v>
      </c>
      <c r="G31" s="16">
        <v>0</v>
      </c>
      <c r="H31" s="16">
        <v>3.25</v>
      </c>
      <c r="I31" s="16">
        <v>0</v>
      </c>
      <c r="J31" s="16"/>
      <c r="K31" s="19">
        <v>53.470149167814505</v>
      </c>
      <c r="L31">
        <v>238</v>
      </c>
      <c r="M31" s="18">
        <v>0</v>
      </c>
      <c r="N31" s="18">
        <v>0.5</v>
      </c>
      <c r="O31" s="18">
        <v>1.25</v>
      </c>
      <c r="P31" s="18">
        <v>10.583333333333332</v>
      </c>
      <c r="Q31" s="18">
        <v>11.166666666666666</v>
      </c>
      <c r="R31" s="18">
        <v>0</v>
      </c>
      <c r="S31" s="18">
        <v>3.25</v>
      </c>
      <c r="T31" s="18">
        <v>0</v>
      </c>
      <c r="U31" s="18"/>
      <c r="V31" s="19">
        <v>53.470149167814505</v>
      </c>
    </row>
    <row r="32" spans="1:22" x14ac:dyDescent="0.25">
      <c r="A32" s="15">
        <v>239</v>
      </c>
      <c r="B32" s="16">
        <v>5.6666666666666661</v>
      </c>
      <c r="C32" s="16">
        <v>64.199999999999989</v>
      </c>
      <c r="D32" s="16">
        <v>209.91666666666666</v>
      </c>
      <c r="E32" s="16">
        <v>52.333333333333329</v>
      </c>
      <c r="F32" s="16">
        <v>66.916666666666657</v>
      </c>
      <c r="G32" s="16">
        <v>0</v>
      </c>
      <c r="H32" s="16">
        <v>16.5</v>
      </c>
      <c r="I32" s="16">
        <v>0</v>
      </c>
      <c r="J32" s="16"/>
      <c r="K32" s="19">
        <v>821.8284394478876</v>
      </c>
      <c r="L32">
        <v>239</v>
      </c>
      <c r="M32" s="18">
        <v>5.6666666666666661</v>
      </c>
      <c r="N32" s="18">
        <v>64.199999999999989</v>
      </c>
      <c r="O32" s="18">
        <v>209.91666666666666</v>
      </c>
      <c r="P32" s="18">
        <v>52.333333333333329</v>
      </c>
      <c r="Q32" s="18">
        <v>66.916666666666657</v>
      </c>
      <c r="R32" s="18">
        <v>0</v>
      </c>
      <c r="S32" s="18">
        <v>16.5</v>
      </c>
      <c r="T32" s="18">
        <v>0</v>
      </c>
      <c r="U32" s="18"/>
      <c r="V32" s="19">
        <v>821.8284394478876</v>
      </c>
    </row>
    <row r="33" spans="1:22" x14ac:dyDescent="0.25">
      <c r="A33" s="15">
        <v>240</v>
      </c>
      <c r="B33" s="16">
        <v>9.5</v>
      </c>
      <c r="C33" s="16">
        <v>30.250000000000004</v>
      </c>
      <c r="D33" s="16">
        <v>75.416666666666657</v>
      </c>
      <c r="E33" s="16">
        <v>18.083333333333332</v>
      </c>
      <c r="F33" s="16">
        <v>48.25</v>
      </c>
      <c r="G33" s="16">
        <v>0</v>
      </c>
      <c r="H33" s="16">
        <v>7.666666666666667</v>
      </c>
      <c r="I33" s="16">
        <v>0</v>
      </c>
      <c r="J33" s="16"/>
      <c r="K33" s="19">
        <v>375.93599218376954</v>
      </c>
      <c r="L33">
        <v>240</v>
      </c>
      <c r="M33" s="18">
        <v>9.5</v>
      </c>
      <c r="N33" s="18">
        <v>30.250000000000004</v>
      </c>
      <c r="O33" s="18">
        <v>75.416666666666657</v>
      </c>
      <c r="P33" s="18">
        <v>18.083333333333332</v>
      </c>
      <c r="Q33" s="18">
        <v>48.25</v>
      </c>
      <c r="R33" s="18">
        <v>0</v>
      </c>
      <c r="S33" s="18">
        <v>7.666666666666667</v>
      </c>
      <c r="T33" s="18">
        <v>0</v>
      </c>
      <c r="U33" s="18"/>
      <c r="V33" s="19">
        <v>375.93599218376954</v>
      </c>
    </row>
    <row r="34" spans="1:22" x14ac:dyDescent="0.25">
      <c r="A34" s="15">
        <v>243</v>
      </c>
      <c r="B34" s="16">
        <v>1.3333333333333333</v>
      </c>
      <c r="C34" s="16">
        <v>5.083333333333333</v>
      </c>
      <c r="D34" s="16">
        <v>15</v>
      </c>
      <c r="E34" s="16">
        <v>8.5</v>
      </c>
      <c r="F34" s="16">
        <v>28.93333333333333</v>
      </c>
      <c r="G34" s="16">
        <v>45.916666666666671</v>
      </c>
      <c r="H34" s="16">
        <v>4</v>
      </c>
      <c r="I34" s="16">
        <v>0</v>
      </c>
      <c r="J34" s="16"/>
      <c r="K34" s="19">
        <v>193.82581931245187</v>
      </c>
      <c r="L34">
        <v>243</v>
      </c>
      <c r="M34" s="18">
        <v>1.3333333333333333</v>
      </c>
      <c r="N34" s="18">
        <v>5.083333333333333</v>
      </c>
      <c r="O34" s="18">
        <v>15</v>
      </c>
      <c r="P34" s="18">
        <v>8.5</v>
      </c>
      <c r="Q34" s="18">
        <v>28.93333333333333</v>
      </c>
      <c r="R34" s="18">
        <v>45.916666666666671</v>
      </c>
      <c r="S34" s="18">
        <v>4</v>
      </c>
      <c r="T34" s="18">
        <v>0</v>
      </c>
      <c r="U34" s="18"/>
      <c r="V34" s="19">
        <v>193.82581931245187</v>
      </c>
    </row>
    <row r="35" spans="1:22" x14ac:dyDescent="0.25">
      <c r="A35" s="15">
        <v>244</v>
      </c>
      <c r="B35" s="16">
        <v>0</v>
      </c>
      <c r="C35" s="16">
        <v>0.66666666666666663</v>
      </c>
      <c r="D35" s="16">
        <v>3</v>
      </c>
      <c r="E35" s="16">
        <v>7</v>
      </c>
      <c r="F35" s="16">
        <v>34.833333333333336</v>
      </c>
      <c r="G35" s="16">
        <v>36.5</v>
      </c>
      <c r="H35" s="16">
        <v>5</v>
      </c>
      <c r="I35" s="16">
        <v>0</v>
      </c>
      <c r="J35" s="16"/>
      <c r="K35" s="19">
        <v>162.57244874866853</v>
      </c>
      <c r="L35">
        <v>244</v>
      </c>
      <c r="M35" s="18">
        <v>0</v>
      </c>
      <c r="N35" s="18">
        <v>0.66666666666666663</v>
      </c>
      <c r="O35" s="18">
        <v>3</v>
      </c>
      <c r="P35" s="18">
        <v>7</v>
      </c>
      <c r="Q35" s="18">
        <v>34.833333333333336</v>
      </c>
      <c r="R35" s="18">
        <v>36.5</v>
      </c>
      <c r="S35" s="18">
        <v>5</v>
      </c>
      <c r="T35" s="18">
        <v>0</v>
      </c>
      <c r="U35" s="18"/>
      <c r="V35" s="19">
        <v>162.57244874866853</v>
      </c>
    </row>
    <row r="36" spans="1:22" x14ac:dyDescent="0.25">
      <c r="A36" s="15">
        <v>245</v>
      </c>
      <c r="B36" s="16">
        <v>1.75</v>
      </c>
      <c r="C36" s="16">
        <v>8.25</v>
      </c>
      <c r="D36" s="16">
        <v>33.25</v>
      </c>
      <c r="E36" s="16">
        <v>38.833333333333329</v>
      </c>
      <c r="F36" s="16">
        <v>91.666666666666657</v>
      </c>
      <c r="G36" s="16">
        <v>95.416666666666657</v>
      </c>
      <c r="H36" s="16">
        <v>13.416666666666668</v>
      </c>
      <c r="I36" s="16">
        <v>0</v>
      </c>
      <c r="J36" s="16"/>
      <c r="K36" s="19">
        <v>572.23281151357446</v>
      </c>
      <c r="L36">
        <v>245</v>
      </c>
      <c r="M36" s="18">
        <v>1.75</v>
      </c>
      <c r="N36" s="18">
        <v>8.25</v>
      </c>
      <c r="O36" s="18">
        <v>33.25</v>
      </c>
      <c r="P36" s="18">
        <v>38.833333333333329</v>
      </c>
      <c r="Q36" s="18">
        <v>91.666666666666657</v>
      </c>
      <c r="R36" s="18">
        <v>95.416666666666657</v>
      </c>
      <c r="S36" s="18">
        <v>13.416666666666668</v>
      </c>
      <c r="T36" s="18">
        <v>0</v>
      </c>
      <c r="U36" s="18"/>
      <c r="V36" s="19">
        <v>572.23281151357446</v>
      </c>
    </row>
    <row r="37" spans="1:22" x14ac:dyDescent="0.25">
      <c r="A37" s="15">
        <v>246</v>
      </c>
      <c r="B37" s="16">
        <v>0</v>
      </c>
      <c r="C37" s="16">
        <v>0</v>
      </c>
      <c r="D37" s="16">
        <v>0</v>
      </c>
      <c r="E37" s="16">
        <v>0</v>
      </c>
      <c r="F37" s="16">
        <v>28</v>
      </c>
      <c r="G37" s="16">
        <v>98.833333333333343</v>
      </c>
      <c r="H37" s="16">
        <v>1.8333333333333335</v>
      </c>
      <c r="I37" s="16">
        <v>0</v>
      </c>
      <c r="J37" s="16"/>
      <c r="K37" s="19">
        <v>288.5019558221378</v>
      </c>
      <c r="L37">
        <v>246</v>
      </c>
      <c r="M37" s="18">
        <v>0</v>
      </c>
      <c r="N37" s="18">
        <v>0</v>
      </c>
      <c r="O37" s="18">
        <v>0</v>
      </c>
      <c r="P37" s="18">
        <v>0</v>
      </c>
      <c r="Q37" s="18">
        <v>28</v>
      </c>
      <c r="R37" s="18">
        <v>98.833333333333343</v>
      </c>
      <c r="S37" s="18">
        <v>1.8333333333333335</v>
      </c>
      <c r="T37" s="18">
        <v>0</v>
      </c>
      <c r="U37" s="18"/>
      <c r="V37" s="19">
        <v>288.5019558221378</v>
      </c>
    </row>
    <row r="38" spans="1:22" x14ac:dyDescent="0.25">
      <c r="A38" s="15">
        <v>247</v>
      </c>
      <c r="B38" s="16">
        <v>6.6666666666666661</v>
      </c>
      <c r="C38" s="16">
        <v>19.416666666666668</v>
      </c>
      <c r="D38" s="16">
        <v>55.083333333333329</v>
      </c>
      <c r="E38" s="16">
        <v>14.416666666666664</v>
      </c>
      <c r="F38" s="16">
        <v>45</v>
      </c>
      <c r="G38" s="16">
        <v>28.416666666666668</v>
      </c>
      <c r="H38" s="16">
        <v>3.5</v>
      </c>
      <c r="I38" s="16">
        <v>0</v>
      </c>
      <c r="J38" s="16"/>
      <c r="K38" s="19">
        <v>359.98729520316812</v>
      </c>
      <c r="L38">
        <v>247</v>
      </c>
      <c r="M38" s="18">
        <v>6.6666666666666661</v>
      </c>
      <c r="N38" s="18">
        <v>19.416666666666668</v>
      </c>
      <c r="O38" s="18">
        <v>55.083333333333329</v>
      </c>
      <c r="P38" s="18">
        <v>14.416666666666664</v>
      </c>
      <c r="Q38" s="18">
        <v>45</v>
      </c>
      <c r="R38" s="18">
        <v>28.416666666666668</v>
      </c>
      <c r="S38" s="18">
        <v>3.5</v>
      </c>
      <c r="T38" s="18">
        <v>0</v>
      </c>
      <c r="U38" s="18"/>
      <c r="V38" s="19">
        <v>359.98729520316812</v>
      </c>
    </row>
    <row r="39" spans="1:22" x14ac:dyDescent="0.25">
      <c r="A39" s="15">
        <v>248</v>
      </c>
      <c r="B39" s="16">
        <v>0</v>
      </c>
      <c r="C39" s="16">
        <v>2.666666666666667</v>
      </c>
      <c r="D39" s="16">
        <v>46.916666666666671</v>
      </c>
      <c r="E39" s="16">
        <v>34.450000000000003</v>
      </c>
      <c r="F39" s="16">
        <v>48.583333333333329</v>
      </c>
      <c r="G39" s="16">
        <v>60.166666666666664</v>
      </c>
      <c r="H39" s="16">
        <v>11.166666666666666</v>
      </c>
      <c r="I39" s="16">
        <v>0</v>
      </c>
      <c r="J39" s="16"/>
      <c r="K39" s="19">
        <v>415.35635515091474</v>
      </c>
      <c r="L39">
        <v>248</v>
      </c>
      <c r="M39" s="18">
        <v>0</v>
      </c>
      <c r="N39" s="18">
        <v>2.666666666666667</v>
      </c>
      <c r="O39" s="18">
        <v>46.916666666666671</v>
      </c>
      <c r="P39" s="18">
        <v>34.450000000000003</v>
      </c>
      <c r="Q39" s="18">
        <v>48.583333333333329</v>
      </c>
      <c r="R39" s="18">
        <v>60.166666666666664</v>
      </c>
      <c r="S39" s="18">
        <v>11.166666666666666</v>
      </c>
      <c r="T39" s="18">
        <v>0</v>
      </c>
      <c r="U39" s="18"/>
      <c r="V39" s="19">
        <v>415.35635515091474</v>
      </c>
    </row>
    <row r="40" spans="1:22" x14ac:dyDescent="0.25">
      <c r="A40" s="15">
        <v>249</v>
      </c>
      <c r="B40" s="16">
        <v>0</v>
      </c>
      <c r="C40" s="16">
        <v>67.666666666666671</v>
      </c>
      <c r="D40" s="16">
        <v>60.75</v>
      </c>
      <c r="E40" s="16">
        <v>79.749999999999986</v>
      </c>
      <c r="F40" s="16">
        <v>116.83333333333334</v>
      </c>
      <c r="G40" s="16">
        <v>85.666666666666671</v>
      </c>
      <c r="H40" s="16">
        <v>3.6666666666666665</v>
      </c>
      <c r="I40" s="16">
        <v>0</v>
      </c>
      <c r="J40" s="16"/>
      <c r="K40" s="19">
        <v>897.19790305884487</v>
      </c>
      <c r="L40">
        <v>249</v>
      </c>
      <c r="M40" s="18">
        <v>0</v>
      </c>
      <c r="N40" s="18">
        <v>67.666666666666671</v>
      </c>
      <c r="O40" s="18">
        <v>60.75</v>
      </c>
      <c r="P40" s="18">
        <v>79.749999999999986</v>
      </c>
      <c r="Q40" s="18">
        <v>116.83333333333334</v>
      </c>
      <c r="R40" s="18">
        <v>85.666666666666671</v>
      </c>
      <c r="S40" s="18">
        <v>3.6666666666666665</v>
      </c>
      <c r="T40" s="18">
        <v>0</v>
      </c>
      <c r="U40" s="18"/>
      <c r="V40" s="19">
        <v>897.19790305884487</v>
      </c>
    </row>
    <row r="41" spans="1:22" x14ac:dyDescent="0.25">
      <c r="A41" s="15">
        <v>253</v>
      </c>
      <c r="B41" s="16">
        <v>7.6666666666666679</v>
      </c>
      <c r="C41" s="16">
        <v>55.883333333333333</v>
      </c>
      <c r="D41" s="16">
        <v>98.083333333333329</v>
      </c>
      <c r="E41" s="16">
        <v>59.249999999999993</v>
      </c>
      <c r="F41" s="16">
        <v>30.416666666666668</v>
      </c>
      <c r="G41" s="16">
        <v>0</v>
      </c>
      <c r="H41" s="16">
        <v>2.5</v>
      </c>
      <c r="I41" s="16">
        <v>0</v>
      </c>
      <c r="J41" s="16"/>
      <c r="K41" s="19">
        <v>550.97572409205691</v>
      </c>
      <c r="L41">
        <v>253</v>
      </c>
      <c r="M41" s="18">
        <v>7.6666666666666679</v>
      </c>
      <c r="N41" s="18">
        <v>55.883333333333333</v>
      </c>
      <c r="O41" s="18">
        <v>98.083333333333329</v>
      </c>
      <c r="P41" s="18">
        <v>59.249999999999993</v>
      </c>
      <c r="Q41" s="18">
        <v>30.416666666666668</v>
      </c>
      <c r="R41" s="18">
        <v>0</v>
      </c>
      <c r="S41" s="18">
        <v>2.5</v>
      </c>
      <c r="T41" s="18">
        <v>0</v>
      </c>
      <c r="U41" s="18"/>
      <c r="V41" s="19">
        <v>550.97572409205691</v>
      </c>
    </row>
    <row r="42" spans="1:22" x14ac:dyDescent="0.25">
      <c r="A42" s="15">
        <v>254</v>
      </c>
      <c r="B42" s="16">
        <v>1</v>
      </c>
      <c r="C42" s="16">
        <v>2</v>
      </c>
      <c r="D42" s="16">
        <v>98.5</v>
      </c>
      <c r="E42" s="16">
        <v>14.166666666666666</v>
      </c>
      <c r="F42" s="16">
        <v>23.500000000000004</v>
      </c>
      <c r="G42" s="16">
        <v>0</v>
      </c>
      <c r="H42" s="16">
        <v>1.6666666666666665</v>
      </c>
      <c r="I42" s="16">
        <v>0</v>
      </c>
      <c r="J42" s="16"/>
      <c r="K42" s="19">
        <v>289.07098172807622</v>
      </c>
      <c r="L42">
        <v>254</v>
      </c>
      <c r="M42" s="18">
        <v>1</v>
      </c>
      <c r="N42" s="18">
        <v>2</v>
      </c>
      <c r="O42" s="18">
        <v>98.5</v>
      </c>
      <c r="P42" s="18">
        <v>14.166666666666666</v>
      </c>
      <c r="Q42" s="18">
        <v>23.500000000000004</v>
      </c>
      <c r="R42" s="18">
        <v>0</v>
      </c>
      <c r="S42" s="18">
        <v>1.6666666666666665</v>
      </c>
      <c r="T42" s="18">
        <v>0</v>
      </c>
      <c r="U42" s="18"/>
      <c r="V42" s="19">
        <v>289.07098172807622</v>
      </c>
    </row>
    <row r="43" spans="1:22" x14ac:dyDescent="0.25">
      <c r="A43" s="15">
        <v>255</v>
      </c>
      <c r="B43" s="16">
        <v>2.6666666666666665</v>
      </c>
      <c r="C43" s="16">
        <v>7.75</v>
      </c>
      <c r="D43" s="16">
        <v>101.66666666666667</v>
      </c>
      <c r="E43" s="16">
        <v>6.5</v>
      </c>
      <c r="F43" s="16">
        <v>12.25</v>
      </c>
      <c r="G43" s="16">
        <v>0</v>
      </c>
      <c r="H43" s="16">
        <v>9.6666666666666679</v>
      </c>
      <c r="I43" s="16">
        <v>0</v>
      </c>
      <c r="J43" s="16"/>
      <c r="K43" s="19">
        <v>297.26559699035806</v>
      </c>
      <c r="L43">
        <v>255</v>
      </c>
      <c r="M43" s="18">
        <v>2.6666666666666665</v>
      </c>
      <c r="N43" s="18">
        <v>7.75</v>
      </c>
      <c r="O43" s="18">
        <v>101.66666666666667</v>
      </c>
      <c r="P43" s="18">
        <v>6.5</v>
      </c>
      <c r="Q43" s="18">
        <v>12.25</v>
      </c>
      <c r="R43" s="18">
        <v>0</v>
      </c>
      <c r="S43" s="18">
        <v>9.6666666666666679</v>
      </c>
      <c r="T43" s="18">
        <v>0</v>
      </c>
      <c r="U43" s="18"/>
      <c r="V43" s="19">
        <v>297.26559699035806</v>
      </c>
    </row>
    <row r="44" spans="1:22" x14ac:dyDescent="0.25">
      <c r="A44" s="15">
        <v>256</v>
      </c>
      <c r="B44" s="16">
        <v>24.916666666666668</v>
      </c>
      <c r="C44" s="16">
        <v>35.216666666666669</v>
      </c>
      <c r="D44" s="16">
        <v>93.666666666666657</v>
      </c>
      <c r="E44" s="16">
        <v>22.166666666666668</v>
      </c>
      <c r="F44" s="16">
        <v>31.916666666666664</v>
      </c>
      <c r="G44" s="16">
        <v>0</v>
      </c>
      <c r="H44" s="16">
        <v>4.8333333333333339</v>
      </c>
      <c r="I44" s="16">
        <v>0</v>
      </c>
      <c r="J44" s="16"/>
      <c r="K44" s="19">
        <v>438.02082495795491</v>
      </c>
      <c r="L44">
        <v>256</v>
      </c>
      <c r="M44" s="18">
        <v>24.916666666666668</v>
      </c>
      <c r="N44" s="18">
        <v>35.216666666666669</v>
      </c>
      <c r="O44" s="18">
        <v>93.666666666666657</v>
      </c>
      <c r="P44" s="18">
        <v>22.166666666666668</v>
      </c>
      <c r="Q44" s="18">
        <v>31.916666666666664</v>
      </c>
      <c r="R44" s="18">
        <v>0</v>
      </c>
      <c r="S44" s="18">
        <v>4.8333333333333339</v>
      </c>
      <c r="T44" s="18">
        <v>0</v>
      </c>
      <c r="U44" s="18"/>
      <c r="V44" s="19">
        <v>438.02082495795491</v>
      </c>
    </row>
    <row r="45" spans="1:22" x14ac:dyDescent="0.25">
      <c r="A45" s="15">
        <v>257</v>
      </c>
      <c r="B45" s="16">
        <v>0.5</v>
      </c>
      <c r="C45" s="16">
        <v>33.5</v>
      </c>
      <c r="D45" s="16">
        <v>76.083333333333329</v>
      </c>
      <c r="E45" s="16">
        <v>16.333333333333336</v>
      </c>
      <c r="F45" s="16">
        <v>26.749999999999996</v>
      </c>
      <c r="G45" s="16">
        <v>0</v>
      </c>
      <c r="H45" s="16">
        <v>6.75</v>
      </c>
      <c r="I45" s="16">
        <v>13.416666666666666</v>
      </c>
      <c r="J45" s="16"/>
      <c r="K45" s="19">
        <v>356.17597914443007</v>
      </c>
      <c r="L45">
        <v>257</v>
      </c>
      <c r="M45" s="18">
        <v>0.5</v>
      </c>
      <c r="N45" s="18">
        <v>33.5</v>
      </c>
      <c r="O45" s="18">
        <v>76.083333333333329</v>
      </c>
      <c r="P45" s="18">
        <v>16.333333333333336</v>
      </c>
      <c r="Q45" s="18">
        <v>26.749999999999996</v>
      </c>
      <c r="R45" s="18">
        <v>0</v>
      </c>
      <c r="S45" s="18">
        <v>6.75</v>
      </c>
      <c r="T45" s="18">
        <v>13.416666666666666</v>
      </c>
      <c r="U45" s="18"/>
      <c r="V45" s="19">
        <v>356.17597914443007</v>
      </c>
    </row>
    <row r="46" spans="1:22" x14ac:dyDescent="0.25">
      <c r="A46" s="15">
        <v>258</v>
      </c>
      <c r="B46" s="16">
        <v>2</v>
      </c>
      <c r="C46" s="16">
        <v>18.333333333333332</v>
      </c>
      <c r="D46" s="16">
        <v>19.25</v>
      </c>
      <c r="E46" s="16">
        <v>8.0833333333333339</v>
      </c>
      <c r="F46" s="16">
        <v>10.95</v>
      </c>
      <c r="G46" s="16">
        <v>0</v>
      </c>
      <c r="H46" s="16">
        <v>1</v>
      </c>
      <c r="I46" s="16"/>
      <c r="J46" s="16"/>
      <c r="K46" s="19">
        <v>108.36458246822058</v>
      </c>
      <c r="L46">
        <v>258</v>
      </c>
      <c r="M46" s="18">
        <v>2</v>
      </c>
      <c r="N46" s="18">
        <v>18.333333333333332</v>
      </c>
      <c r="O46" s="18">
        <v>19.25</v>
      </c>
      <c r="P46" s="18">
        <v>8.0833333333333339</v>
      </c>
      <c r="Q46" s="18">
        <v>10.95</v>
      </c>
      <c r="R46" s="18">
        <v>0</v>
      </c>
      <c r="S46" s="18">
        <v>1</v>
      </c>
      <c r="T46" s="18"/>
      <c r="U46" s="18"/>
      <c r="V46" s="19">
        <v>108.36458246822058</v>
      </c>
    </row>
    <row r="47" spans="1:22" x14ac:dyDescent="0.25">
      <c r="A47" s="15">
        <v>259</v>
      </c>
      <c r="B47" s="16">
        <v>0</v>
      </c>
      <c r="C47" s="16">
        <v>0</v>
      </c>
      <c r="D47" s="16">
        <v>6.166666666666667</v>
      </c>
      <c r="E47" s="16">
        <v>10.5</v>
      </c>
      <c r="F47" s="16">
        <v>17.416666666666668</v>
      </c>
      <c r="G47" s="16">
        <v>2</v>
      </c>
      <c r="H47" s="16">
        <v>3.7333333333333334</v>
      </c>
      <c r="I47" s="16">
        <v>0</v>
      </c>
      <c r="J47" s="16"/>
      <c r="K47" s="19">
        <v>74.673488420586608</v>
      </c>
      <c r="L47">
        <v>259</v>
      </c>
      <c r="M47" s="18">
        <v>0</v>
      </c>
      <c r="N47" s="18">
        <v>0</v>
      </c>
      <c r="O47" s="18">
        <v>6.166666666666667</v>
      </c>
      <c r="P47" s="18">
        <v>10.5</v>
      </c>
      <c r="Q47" s="18">
        <v>17.416666666666668</v>
      </c>
      <c r="R47" s="18">
        <v>2</v>
      </c>
      <c r="S47" s="18">
        <v>3.7333333333333334</v>
      </c>
      <c r="T47" s="18">
        <v>0</v>
      </c>
      <c r="U47" s="18"/>
      <c r="V47" s="19">
        <v>74.673488420586608</v>
      </c>
    </row>
    <row r="48" spans="1:22" x14ac:dyDescent="0.25">
      <c r="A48" s="15">
        <v>260</v>
      </c>
      <c r="B48" s="16">
        <v>0.25</v>
      </c>
      <c r="C48" s="16">
        <v>1.8333333333333333</v>
      </c>
      <c r="D48" s="16">
        <v>41.5</v>
      </c>
      <c r="E48" s="16">
        <v>10.25</v>
      </c>
      <c r="F48" s="16">
        <v>13.583333333333336</v>
      </c>
      <c r="G48" s="16">
        <v>0</v>
      </c>
      <c r="H48" s="16">
        <v>2.333333333333333</v>
      </c>
      <c r="I48" s="16">
        <v>0</v>
      </c>
      <c r="J48" s="16"/>
      <c r="K48" s="19">
        <v>143.14914621556471</v>
      </c>
      <c r="L48">
        <v>260</v>
      </c>
      <c r="M48" s="18">
        <v>0.25</v>
      </c>
      <c r="N48" s="18">
        <v>1.8333333333333333</v>
      </c>
      <c r="O48" s="18">
        <v>41.5</v>
      </c>
      <c r="P48" s="18">
        <v>10.25</v>
      </c>
      <c r="Q48" s="18">
        <v>13.583333333333336</v>
      </c>
      <c r="R48" s="18">
        <v>0</v>
      </c>
      <c r="S48" s="18">
        <v>2.333333333333333</v>
      </c>
      <c r="T48" s="18">
        <v>0</v>
      </c>
      <c r="U48" s="18"/>
      <c r="V48" s="19">
        <v>143.14914621556471</v>
      </c>
    </row>
    <row r="49" spans="1:22" x14ac:dyDescent="0.25">
      <c r="A49" s="15">
        <v>261</v>
      </c>
      <c r="B49" s="16">
        <v>0</v>
      </c>
      <c r="C49" s="16">
        <v>0</v>
      </c>
      <c r="D49" s="16">
        <v>5.5</v>
      </c>
      <c r="E49" s="16">
        <v>6.5</v>
      </c>
      <c r="F49" s="16">
        <v>11.083333333333332</v>
      </c>
      <c r="G49" s="16">
        <v>94.866666666666674</v>
      </c>
      <c r="H49" s="16">
        <v>5.2666666666666666</v>
      </c>
      <c r="I49" s="16">
        <v>0</v>
      </c>
      <c r="J49" s="16"/>
      <c r="K49" s="19">
        <v>277.15012997848356</v>
      </c>
      <c r="L49">
        <v>261</v>
      </c>
      <c r="M49" s="18">
        <v>0</v>
      </c>
      <c r="N49" s="18">
        <v>0</v>
      </c>
      <c r="O49" s="18">
        <v>5.5</v>
      </c>
      <c r="P49" s="18">
        <v>6.5</v>
      </c>
      <c r="Q49" s="18">
        <v>11.083333333333332</v>
      </c>
      <c r="R49" s="18">
        <v>94.866666666666674</v>
      </c>
      <c r="S49" s="18">
        <v>5.2666666666666666</v>
      </c>
      <c r="T49" s="18">
        <v>0</v>
      </c>
      <c r="U49" s="18"/>
      <c r="V49" s="19">
        <v>277.15012997848356</v>
      </c>
    </row>
    <row r="50" spans="1:22" x14ac:dyDescent="0.25">
      <c r="A50" s="15">
        <v>262</v>
      </c>
      <c r="B50" s="16">
        <v>0</v>
      </c>
      <c r="C50" s="16">
        <v>9.0833333333333339</v>
      </c>
      <c r="D50" s="16">
        <v>5.666666666666667</v>
      </c>
      <c r="E50" s="16">
        <v>6.5</v>
      </c>
      <c r="F50" s="16">
        <v>47.5</v>
      </c>
      <c r="G50" s="16">
        <v>21.833333333333336</v>
      </c>
      <c r="H50" s="16">
        <v>4</v>
      </c>
      <c r="I50" s="16">
        <v>0</v>
      </c>
      <c r="J50" s="16"/>
      <c r="K50" s="19">
        <v>199.99405040080848</v>
      </c>
      <c r="L50">
        <v>262</v>
      </c>
      <c r="M50" s="18">
        <v>0</v>
      </c>
      <c r="N50" s="18">
        <v>9.0833333333333339</v>
      </c>
      <c r="O50" s="18">
        <v>5.666666666666667</v>
      </c>
      <c r="P50" s="18">
        <v>6.5</v>
      </c>
      <c r="Q50" s="18">
        <v>47.5</v>
      </c>
      <c r="R50" s="18">
        <v>21.833333333333336</v>
      </c>
      <c r="S50" s="18">
        <v>4</v>
      </c>
      <c r="T50" s="18">
        <v>0</v>
      </c>
      <c r="U50" s="18"/>
      <c r="V50" s="19">
        <v>199.99405040080848</v>
      </c>
    </row>
    <row r="51" spans="1:22" x14ac:dyDescent="0.25">
      <c r="A51" s="15">
        <v>263</v>
      </c>
      <c r="B51" s="16">
        <v>21.616666666666667</v>
      </c>
      <c r="C51" s="16">
        <v>124.2</v>
      </c>
      <c r="D51" s="16">
        <v>332.90000000000003</v>
      </c>
      <c r="E51" s="16">
        <v>43.666666666666664</v>
      </c>
      <c r="F51" s="16">
        <v>165.5333333333333</v>
      </c>
      <c r="G51" s="16">
        <v>4.75</v>
      </c>
      <c r="H51" s="16">
        <v>35.416666666666664</v>
      </c>
      <c r="I51" s="16">
        <v>109.9166666666667</v>
      </c>
      <c r="J51" s="16"/>
      <c r="K51" s="19">
        <v>1764.6723332592751</v>
      </c>
      <c r="L51">
        <v>263</v>
      </c>
      <c r="M51" s="18">
        <v>21.616666666666667</v>
      </c>
      <c r="N51" s="18">
        <v>124.2</v>
      </c>
      <c r="O51" s="18">
        <v>332.90000000000003</v>
      </c>
      <c r="P51" s="18">
        <v>43.666666666666664</v>
      </c>
      <c r="Q51" s="18">
        <v>165.5333333333333</v>
      </c>
      <c r="R51" s="18">
        <v>4.75</v>
      </c>
      <c r="S51" s="18">
        <v>35.416666666666664</v>
      </c>
      <c r="T51" s="18">
        <v>109.9166666666667</v>
      </c>
      <c r="U51" s="18"/>
      <c r="V51" s="19">
        <v>1764.6723332592751</v>
      </c>
    </row>
    <row r="52" spans="1:22" x14ac:dyDescent="0.25">
      <c r="A52" s="15">
        <v>264</v>
      </c>
      <c r="B52" s="16">
        <v>7.6</v>
      </c>
      <c r="C52" s="16">
        <v>143.48333333333332</v>
      </c>
      <c r="D52" s="16">
        <v>463.01666666666665</v>
      </c>
      <c r="E52" s="16">
        <v>63.283333333333331</v>
      </c>
      <c r="F52" s="16">
        <v>121.33333333333333</v>
      </c>
      <c r="G52" s="16">
        <v>71</v>
      </c>
      <c r="H52" s="16">
        <v>8.8333333333333339</v>
      </c>
      <c r="I52" s="16">
        <v>0</v>
      </c>
      <c r="J52" s="16"/>
      <c r="K52" s="19">
        <v>1921.7121863482782</v>
      </c>
      <c r="L52">
        <v>264</v>
      </c>
      <c r="M52" s="18">
        <v>7.6</v>
      </c>
      <c r="N52" s="18">
        <v>143.48333333333332</v>
      </c>
      <c r="O52" s="18">
        <v>463.01666666666665</v>
      </c>
      <c r="P52" s="18">
        <v>63.283333333333331</v>
      </c>
      <c r="Q52" s="18">
        <v>121.33333333333333</v>
      </c>
      <c r="R52" s="18">
        <v>71</v>
      </c>
      <c r="S52" s="18">
        <v>8.8333333333333339</v>
      </c>
      <c r="T52" s="18">
        <v>0</v>
      </c>
      <c r="U52" s="18"/>
      <c r="V52" s="19">
        <v>1921.7121863482782</v>
      </c>
    </row>
    <row r="53" spans="1:22" x14ac:dyDescent="0.25">
      <c r="A53" s="15">
        <v>265</v>
      </c>
      <c r="B53" s="16">
        <v>2.75</v>
      </c>
      <c r="C53" s="16">
        <v>40.5</v>
      </c>
      <c r="D53" s="16">
        <v>21.666666666666668</v>
      </c>
      <c r="E53" s="16">
        <v>20.3</v>
      </c>
      <c r="F53" s="16">
        <v>20.75</v>
      </c>
      <c r="G53" s="16">
        <v>11</v>
      </c>
      <c r="H53" s="16">
        <v>8.3333333333333339</v>
      </c>
      <c r="I53" s="16">
        <v>10.75</v>
      </c>
      <c r="J53" s="16"/>
      <c r="K53" s="19">
        <v>282.29242656018755</v>
      </c>
      <c r="L53">
        <v>265</v>
      </c>
      <c r="M53" s="18">
        <v>2.75</v>
      </c>
      <c r="N53" s="18">
        <v>40.5</v>
      </c>
      <c r="O53" s="18">
        <v>21.666666666666668</v>
      </c>
      <c r="P53" s="18">
        <v>20.3</v>
      </c>
      <c r="Q53" s="18">
        <v>20.75</v>
      </c>
      <c r="R53" s="18">
        <v>11</v>
      </c>
      <c r="S53" s="18">
        <v>8.3333333333333339</v>
      </c>
      <c r="T53" s="18">
        <v>10.75</v>
      </c>
      <c r="U53" s="18"/>
      <c r="V53" s="19">
        <v>282.29242656018755</v>
      </c>
    </row>
    <row r="54" spans="1:22" x14ac:dyDescent="0.25">
      <c r="A54" s="15">
        <v>266</v>
      </c>
      <c r="B54" s="16">
        <v>3.0833333333333335</v>
      </c>
      <c r="C54" s="16">
        <v>38.883333333333333</v>
      </c>
      <c r="D54" s="16">
        <v>52.083333333333336</v>
      </c>
      <c r="E54" s="16">
        <v>17.666666666666668</v>
      </c>
      <c r="F54" s="16">
        <v>28.25</v>
      </c>
      <c r="G54" s="16">
        <v>57.75</v>
      </c>
      <c r="H54" s="16">
        <v>8.5666666666666664</v>
      </c>
      <c r="I54" s="16">
        <v>28.166666666666664</v>
      </c>
      <c r="J54" s="16"/>
      <c r="K54" s="19">
        <v>505.04189685720843</v>
      </c>
      <c r="L54">
        <v>266</v>
      </c>
      <c r="M54" s="18">
        <v>3.0833333333333335</v>
      </c>
      <c r="N54" s="18">
        <v>38.883333333333333</v>
      </c>
      <c r="O54" s="18">
        <v>52.083333333333336</v>
      </c>
      <c r="P54" s="18">
        <v>17.666666666666668</v>
      </c>
      <c r="Q54" s="18">
        <v>28.25</v>
      </c>
      <c r="R54" s="18">
        <v>57.75</v>
      </c>
      <c r="S54" s="18">
        <v>8.5666666666666664</v>
      </c>
      <c r="T54" s="18">
        <v>28.166666666666664</v>
      </c>
      <c r="U54" s="18"/>
      <c r="V54" s="19">
        <v>505.04189685720843</v>
      </c>
    </row>
    <row r="55" spans="1:22" x14ac:dyDescent="0.25">
      <c r="A55" s="15">
        <v>267</v>
      </c>
      <c r="B55" s="16">
        <v>5.333333333333333</v>
      </c>
      <c r="C55" s="16">
        <v>71.45</v>
      </c>
      <c r="D55" s="16">
        <v>37.5</v>
      </c>
      <c r="E55" s="16">
        <v>54.416666666666664</v>
      </c>
      <c r="F55" s="16">
        <v>51.366666666666674</v>
      </c>
      <c r="G55" s="16">
        <v>17.75</v>
      </c>
      <c r="H55" s="16">
        <v>15.250000000000002</v>
      </c>
      <c r="I55" s="16">
        <v>0</v>
      </c>
      <c r="J55" s="16"/>
      <c r="K55" s="19">
        <v>509.23256632099771</v>
      </c>
      <c r="L55">
        <v>267</v>
      </c>
      <c r="M55" s="18">
        <v>5.333333333333333</v>
      </c>
      <c r="N55" s="18">
        <v>71.45</v>
      </c>
      <c r="O55" s="18">
        <v>37.5</v>
      </c>
      <c r="P55" s="18">
        <v>54.416666666666664</v>
      </c>
      <c r="Q55" s="18">
        <v>51.366666666666674</v>
      </c>
      <c r="R55" s="18">
        <v>17.75</v>
      </c>
      <c r="S55" s="18">
        <v>15.250000000000002</v>
      </c>
      <c r="T55" s="18">
        <v>0</v>
      </c>
      <c r="U55" s="18"/>
      <c r="V55" s="19">
        <v>509.23256632099771</v>
      </c>
    </row>
    <row r="56" spans="1:22" x14ac:dyDescent="0.25">
      <c r="A56" s="15">
        <v>268</v>
      </c>
      <c r="B56" s="16">
        <v>3</v>
      </c>
      <c r="C56" s="16">
        <v>0.75</v>
      </c>
      <c r="D56" s="16">
        <v>48</v>
      </c>
      <c r="E56" s="16">
        <v>20.666666666666664</v>
      </c>
      <c r="F56" s="16">
        <v>20.666666666666664</v>
      </c>
      <c r="G56" s="16">
        <v>9.5</v>
      </c>
      <c r="H56" s="16">
        <v>0</v>
      </c>
      <c r="I56" s="16">
        <v>0</v>
      </c>
      <c r="J56" s="16"/>
      <c r="K56" s="19">
        <v>236.27046446371511</v>
      </c>
      <c r="L56">
        <v>268</v>
      </c>
      <c r="M56" s="18">
        <v>3</v>
      </c>
      <c r="N56" s="18">
        <v>0.75</v>
      </c>
      <c r="O56" s="18">
        <v>48</v>
      </c>
      <c r="P56" s="18">
        <v>20.666666666666664</v>
      </c>
      <c r="Q56" s="18">
        <v>20.666666666666664</v>
      </c>
      <c r="R56" s="18">
        <v>9.5</v>
      </c>
      <c r="S56" s="18">
        <v>0</v>
      </c>
      <c r="T56" s="18">
        <v>0</v>
      </c>
      <c r="U56" s="18"/>
      <c r="V56" s="19">
        <v>236.27046446371511</v>
      </c>
    </row>
    <row r="57" spans="1:22" x14ac:dyDescent="0.25">
      <c r="A57" s="15">
        <v>270</v>
      </c>
      <c r="B57" s="16">
        <v>2.75</v>
      </c>
      <c r="C57" s="16">
        <v>30.416666666666664</v>
      </c>
      <c r="D57" s="16">
        <v>48.749999999999993</v>
      </c>
      <c r="E57" s="16">
        <v>14.75</v>
      </c>
      <c r="F57" s="16">
        <v>12.883333333333335</v>
      </c>
      <c r="G57" s="16">
        <v>0</v>
      </c>
      <c r="H57" s="16">
        <v>5.5</v>
      </c>
      <c r="I57" s="16">
        <v>14</v>
      </c>
      <c r="J57" s="16"/>
      <c r="K57" s="19">
        <v>280.28380014979336</v>
      </c>
      <c r="L57">
        <v>270</v>
      </c>
      <c r="M57" s="18">
        <v>2.75</v>
      </c>
      <c r="N57" s="18">
        <v>30.416666666666664</v>
      </c>
      <c r="O57" s="18">
        <v>48.749999999999993</v>
      </c>
      <c r="P57" s="18">
        <v>14.75</v>
      </c>
      <c r="Q57" s="18">
        <v>12.883333333333335</v>
      </c>
      <c r="R57" s="18">
        <v>0</v>
      </c>
      <c r="S57" s="18">
        <v>5.5</v>
      </c>
      <c r="T57" s="18">
        <v>14</v>
      </c>
      <c r="U57" s="18"/>
      <c r="V57" s="19">
        <v>280.28380014979336</v>
      </c>
    </row>
    <row r="58" spans="1:22" x14ac:dyDescent="0.25">
      <c r="A58" s="15">
        <v>271</v>
      </c>
      <c r="B58" s="16">
        <v>0</v>
      </c>
      <c r="C58" s="16">
        <v>0</v>
      </c>
      <c r="D58" s="16">
        <v>18.666666666666664</v>
      </c>
      <c r="E58" s="16">
        <v>14.583333333333332</v>
      </c>
      <c r="F58" s="16">
        <v>19.666666666666668</v>
      </c>
      <c r="G58" s="16">
        <v>96.25</v>
      </c>
      <c r="H58" s="16">
        <v>4</v>
      </c>
      <c r="I58" s="16">
        <v>14</v>
      </c>
      <c r="J58" s="16"/>
      <c r="K58" s="19">
        <v>347.42214781709714</v>
      </c>
      <c r="L58">
        <v>271</v>
      </c>
      <c r="M58" s="18">
        <v>0</v>
      </c>
      <c r="N58" s="18">
        <v>0</v>
      </c>
      <c r="O58" s="18">
        <v>18.666666666666664</v>
      </c>
      <c r="P58" s="18">
        <v>14.583333333333332</v>
      </c>
      <c r="Q58" s="18">
        <v>19.666666666666668</v>
      </c>
      <c r="R58" s="18">
        <v>96.25</v>
      </c>
      <c r="S58" s="18">
        <v>4</v>
      </c>
      <c r="T58" s="18">
        <v>14</v>
      </c>
      <c r="U58" s="18"/>
      <c r="V58" s="19">
        <v>347.42214781709714</v>
      </c>
    </row>
    <row r="59" spans="1:22" x14ac:dyDescent="0.25">
      <c r="A59" s="15">
        <v>272</v>
      </c>
      <c r="B59" s="16">
        <v>1.6666666666666665</v>
      </c>
      <c r="C59" s="16">
        <v>33.583333333333329</v>
      </c>
      <c r="D59" s="16">
        <v>31.5</v>
      </c>
      <c r="E59" s="16">
        <v>51.833333333333329</v>
      </c>
      <c r="F59" s="16">
        <v>101.58333333333333</v>
      </c>
      <c r="G59" s="16">
        <v>98.75</v>
      </c>
      <c r="H59" s="16">
        <v>5.4166666666666661</v>
      </c>
      <c r="I59" s="16">
        <v>0</v>
      </c>
      <c r="J59" s="16"/>
      <c r="K59" s="19">
        <v>674.54001169234539</v>
      </c>
      <c r="L59">
        <v>272</v>
      </c>
      <c r="M59" s="18">
        <v>1.6666666666666665</v>
      </c>
      <c r="N59" s="18">
        <v>33.583333333333329</v>
      </c>
      <c r="O59" s="18">
        <v>31.5</v>
      </c>
      <c r="P59" s="18">
        <v>51.833333333333329</v>
      </c>
      <c r="Q59" s="18">
        <v>101.58333333333333</v>
      </c>
      <c r="R59" s="18">
        <v>98.75</v>
      </c>
      <c r="S59" s="18">
        <v>5.4166666666666661</v>
      </c>
      <c r="T59" s="18">
        <v>0</v>
      </c>
      <c r="U59" s="18"/>
      <c r="V59" s="19">
        <v>674.54001169234539</v>
      </c>
    </row>
    <row r="60" spans="1:22" x14ac:dyDescent="0.25">
      <c r="A60" s="15">
        <v>273</v>
      </c>
      <c r="B60" s="16">
        <v>0</v>
      </c>
      <c r="C60" s="16">
        <v>0</v>
      </c>
      <c r="D60" s="16">
        <v>0</v>
      </c>
      <c r="E60" s="16">
        <v>0</v>
      </c>
      <c r="F60" s="16">
        <v>3</v>
      </c>
      <c r="G60" s="16">
        <v>1.5</v>
      </c>
      <c r="H60" s="16">
        <v>0</v>
      </c>
      <c r="I60" s="16">
        <v>0</v>
      </c>
      <c r="J60" s="16"/>
      <c r="K60" s="19">
        <v>10.302636818181817</v>
      </c>
      <c r="L60">
        <v>273</v>
      </c>
      <c r="M60" s="18">
        <v>0</v>
      </c>
      <c r="N60" s="18">
        <v>0</v>
      </c>
      <c r="O60" s="18">
        <v>0</v>
      </c>
      <c r="P60" s="18">
        <v>0</v>
      </c>
      <c r="Q60" s="18">
        <v>3</v>
      </c>
      <c r="R60" s="18">
        <v>1.5</v>
      </c>
      <c r="S60" s="18">
        <v>0</v>
      </c>
      <c r="T60" s="18">
        <v>0</v>
      </c>
      <c r="U60" s="18"/>
      <c r="V60" s="19">
        <v>10.302636818181817</v>
      </c>
    </row>
    <row r="61" spans="1:22" x14ac:dyDescent="0.25">
      <c r="A61" s="15">
        <v>281</v>
      </c>
      <c r="B61" s="16">
        <v>0.5</v>
      </c>
      <c r="C61" s="16">
        <v>0</v>
      </c>
      <c r="D61" s="16">
        <v>12.5</v>
      </c>
      <c r="E61" s="16">
        <v>0</v>
      </c>
      <c r="F61" s="16">
        <v>21.5</v>
      </c>
      <c r="G61" s="16">
        <v>6</v>
      </c>
      <c r="H61" s="16">
        <v>0.75</v>
      </c>
      <c r="I61" s="16">
        <v>0</v>
      </c>
      <c r="J61" s="16"/>
      <c r="K61" s="19">
        <v>93.270665937520761</v>
      </c>
      <c r="L61">
        <v>281</v>
      </c>
      <c r="M61" s="18">
        <v>0.5</v>
      </c>
      <c r="N61" s="18">
        <v>0</v>
      </c>
      <c r="O61" s="18">
        <v>12.5</v>
      </c>
      <c r="P61" s="18">
        <v>0</v>
      </c>
      <c r="Q61" s="18">
        <v>21.5</v>
      </c>
      <c r="R61" s="18">
        <v>6</v>
      </c>
      <c r="S61" s="18">
        <v>0.75</v>
      </c>
      <c r="T61" s="18">
        <v>0</v>
      </c>
      <c r="U61" s="18"/>
      <c r="V61" s="19">
        <v>93.270665937520761</v>
      </c>
    </row>
    <row r="62" spans="1:22" x14ac:dyDescent="0.25">
      <c r="A62" s="15">
        <v>282</v>
      </c>
      <c r="B62" s="16">
        <v>0</v>
      </c>
      <c r="C62" s="16">
        <v>0</v>
      </c>
      <c r="D62" s="16">
        <v>0</v>
      </c>
      <c r="E62" s="16">
        <v>0</v>
      </c>
      <c r="F62" s="16">
        <v>0</v>
      </c>
      <c r="G62" s="16">
        <v>0</v>
      </c>
      <c r="H62" s="16">
        <v>0</v>
      </c>
      <c r="I62" s="16">
        <v>0</v>
      </c>
      <c r="J62" s="16"/>
      <c r="K62" s="19">
        <v>0</v>
      </c>
      <c r="L62">
        <v>282</v>
      </c>
      <c r="M62" s="18">
        <v>0</v>
      </c>
      <c r="N62" s="18">
        <v>0</v>
      </c>
      <c r="O62" s="18">
        <v>0</v>
      </c>
      <c r="P62" s="18">
        <v>0</v>
      </c>
      <c r="Q62" s="18">
        <v>0</v>
      </c>
      <c r="R62" s="18">
        <v>0</v>
      </c>
      <c r="S62" s="18">
        <v>0</v>
      </c>
      <c r="T62" s="18">
        <v>0</v>
      </c>
      <c r="U62" s="18"/>
      <c r="V62" s="19">
        <v>0</v>
      </c>
    </row>
    <row r="63" spans="1:22" x14ac:dyDescent="0.25">
      <c r="A63" s="15">
        <v>283</v>
      </c>
      <c r="B63" s="16">
        <v>7</v>
      </c>
      <c r="C63" s="16">
        <v>150.80000000000001</v>
      </c>
      <c r="D63" s="16">
        <v>145.25</v>
      </c>
      <c r="E63" s="16">
        <v>130.33333333333337</v>
      </c>
      <c r="F63" s="16">
        <v>105.08333333333333</v>
      </c>
      <c r="G63" s="16">
        <v>53</v>
      </c>
      <c r="H63" s="16">
        <v>35.166666666666671</v>
      </c>
      <c r="I63" s="16">
        <v>0</v>
      </c>
      <c r="J63" s="16"/>
      <c r="K63" s="19">
        <v>1264.2436943111572</v>
      </c>
      <c r="L63">
        <v>283</v>
      </c>
      <c r="M63" s="18">
        <v>7</v>
      </c>
      <c r="N63" s="18">
        <v>150.80000000000001</v>
      </c>
      <c r="O63" s="18">
        <v>145.25</v>
      </c>
      <c r="P63" s="18">
        <v>130.33333333333337</v>
      </c>
      <c r="Q63" s="18">
        <v>105.08333333333333</v>
      </c>
      <c r="R63" s="18">
        <v>53</v>
      </c>
      <c r="S63" s="18">
        <v>35.166666666666671</v>
      </c>
      <c r="T63" s="18">
        <v>0</v>
      </c>
      <c r="U63" s="18"/>
      <c r="V63" s="19">
        <v>1264.2436943111572</v>
      </c>
    </row>
    <row r="64" spans="1:22" x14ac:dyDescent="0.25">
      <c r="A64" s="15">
        <v>284</v>
      </c>
      <c r="B64" s="16">
        <v>50</v>
      </c>
      <c r="C64" s="16">
        <v>390.0333333333333</v>
      </c>
      <c r="D64" s="16">
        <v>908.05</v>
      </c>
      <c r="E64" s="16">
        <v>311.49999999999994</v>
      </c>
      <c r="F64" s="16">
        <v>281.83333333333331</v>
      </c>
      <c r="G64" s="16">
        <v>0</v>
      </c>
      <c r="H64" s="16">
        <v>24.25</v>
      </c>
      <c r="I64" s="16">
        <v>0</v>
      </c>
      <c r="J64" s="16"/>
      <c r="K64" s="19">
        <v>4285.335480264017</v>
      </c>
      <c r="L64">
        <v>284</v>
      </c>
      <c r="M64" s="18">
        <v>50</v>
      </c>
      <c r="N64" s="18">
        <v>390.0333333333333</v>
      </c>
      <c r="O64" s="18">
        <v>908.05</v>
      </c>
      <c r="P64" s="18">
        <v>311.49999999999994</v>
      </c>
      <c r="Q64" s="18">
        <v>281.83333333333331</v>
      </c>
      <c r="R64" s="18">
        <v>0</v>
      </c>
      <c r="S64" s="18">
        <v>24.25</v>
      </c>
      <c r="T64" s="18">
        <v>0</v>
      </c>
      <c r="U64" s="18"/>
      <c r="V64" s="19">
        <v>4285.335480264017</v>
      </c>
    </row>
    <row r="65" spans="1:22" x14ac:dyDescent="0.25">
      <c r="A65" s="15">
        <v>287</v>
      </c>
      <c r="B65" s="16">
        <v>1.3333333333333333</v>
      </c>
      <c r="C65" s="16">
        <v>0</v>
      </c>
      <c r="D65" s="16">
        <v>0</v>
      </c>
      <c r="E65" s="16">
        <v>10.916666666666668</v>
      </c>
      <c r="F65" s="16">
        <v>116.08333333333334</v>
      </c>
      <c r="G65" s="16">
        <v>127.5</v>
      </c>
      <c r="H65" s="16">
        <v>8.75</v>
      </c>
      <c r="I65" s="16">
        <v>0</v>
      </c>
      <c r="J65" s="16"/>
      <c r="K65" s="19">
        <v>532.35048298587583</v>
      </c>
      <c r="L65">
        <v>287</v>
      </c>
      <c r="M65" s="18">
        <v>1.3333333333333333</v>
      </c>
      <c r="N65" s="18">
        <v>0</v>
      </c>
      <c r="O65" s="18">
        <v>0</v>
      </c>
      <c r="P65" s="18">
        <v>10.916666666666668</v>
      </c>
      <c r="Q65" s="18">
        <v>116.08333333333334</v>
      </c>
      <c r="R65" s="18">
        <v>127.5</v>
      </c>
      <c r="S65" s="18">
        <v>8.75</v>
      </c>
      <c r="T65" s="18">
        <v>0</v>
      </c>
      <c r="U65" s="18"/>
      <c r="V65" s="19">
        <v>532.35048298587583</v>
      </c>
    </row>
    <row r="66" spans="1:22" x14ac:dyDescent="0.25">
      <c r="A66" s="15">
        <v>288</v>
      </c>
      <c r="B66" s="16">
        <v>0</v>
      </c>
      <c r="C66" s="16">
        <v>0</v>
      </c>
      <c r="D66" s="16">
        <v>0</v>
      </c>
      <c r="E66" s="16">
        <v>14.866666666666667</v>
      </c>
      <c r="F66" s="16">
        <v>116.25</v>
      </c>
      <c r="G66" s="16">
        <v>206.58333333333331</v>
      </c>
      <c r="H66" s="16">
        <v>16.5</v>
      </c>
      <c r="I66" s="16"/>
      <c r="J66" s="16"/>
      <c r="K66" s="19">
        <v>704.14177547273948</v>
      </c>
      <c r="L66">
        <v>288</v>
      </c>
      <c r="M66" s="18">
        <v>0</v>
      </c>
      <c r="N66" s="18">
        <v>0</v>
      </c>
      <c r="O66" s="18">
        <v>0</v>
      </c>
      <c r="P66" s="18">
        <v>14.866666666666667</v>
      </c>
      <c r="Q66" s="18">
        <v>116.25</v>
      </c>
      <c r="R66" s="18">
        <v>206.58333333333331</v>
      </c>
      <c r="S66" s="18">
        <v>16.5</v>
      </c>
      <c r="T66" s="18"/>
      <c r="U66" s="18"/>
      <c r="V66" s="19">
        <v>704.14177547273948</v>
      </c>
    </row>
    <row r="67" spans="1:22" x14ac:dyDescent="0.25">
      <c r="A67" s="15">
        <v>289</v>
      </c>
      <c r="B67" s="16">
        <v>0</v>
      </c>
      <c r="C67" s="16">
        <v>0.25</v>
      </c>
      <c r="D67" s="16">
        <v>0</v>
      </c>
      <c r="E67" s="16">
        <v>5.916666666666667</v>
      </c>
      <c r="F67" s="16">
        <v>195.70000000000005</v>
      </c>
      <c r="G67" s="16">
        <v>154.16666666666666</v>
      </c>
      <c r="H67" s="16">
        <v>29.25</v>
      </c>
      <c r="I67" s="16"/>
      <c r="J67" s="16"/>
      <c r="K67" s="19">
        <v>774.96359636944715</v>
      </c>
      <c r="L67">
        <v>289</v>
      </c>
      <c r="M67" s="18">
        <v>0</v>
      </c>
      <c r="N67" s="18">
        <v>0.25</v>
      </c>
      <c r="O67" s="18">
        <v>0</v>
      </c>
      <c r="P67" s="18">
        <v>5.916666666666667</v>
      </c>
      <c r="Q67" s="18">
        <v>195.70000000000005</v>
      </c>
      <c r="R67" s="18">
        <v>154.16666666666666</v>
      </c>
      <c r="S67" s="18">
        <v>29.25</v>
      </c>
      <c r="T67" s="18"/>
      <c r="U67" s="18"/>
      <c r="V67" s="19">
        <v>774.96359636944715</v>
      </c>
    </row>
    <row r="68" spans="1:22" x14ac:dyDescent="0.25">
      <c r="A68" s="15">
        <v>290</v>
      </c>
      <c r="B68" s="16">
        <v>0</v>
      </c>
      <c r="C68" s="16">
        <v>9.5833333333333339</v>
      </c>
      <c r="D68" s="16">
        <v>1</v>
      </c>
      <c r="E68" s="16">
        <v>0</v>
      </c>
      <c r="F68" s="16">
        <v>42.333333333333329</v>
      </c>
      <c r="G68" s="16">
        <v>51.25</v>
      </c>
      <c r="H68" s="16">
        <v>5</v>
      </c>
      <c r="I68" s="16"/>
      <c r="J68" s="16"/>
      <c r="K68" s="19">
        <v>221.16151313598814</v>
      </c>
      <c r="L68">
        <v>290</v>
      </c>
      <c r="M68" s="18">
        <v>0</v>
      </c>
      <c r="N68" s="18">
        <v>9.5833333333333339</v>
      </c>
      <c r="O68" s="18">
        <v>1</v>
      </c>
      <c r="P68" s="18">
        <v>0</v>
      </c>
      <c r="Q68" s="18">
        <v>42.333333333333329</v>
      </c>
      <c r="R68" s="18">
        <v>51.25</v>
      </c>
      <c r="S68" s="18">
        <v>5</v>
      </c>
      <c r="T68" s="18"/>
      <c r="U68" s="18"/>
      <c r="V68" s="19">
        <v>221.16151313598814</v>
      </c>
    </row>
    <row r="69" spans="1:22" x14ac:dyDescent="0.25">
      <c r="A69" s="15">
        <v>291</v>
      </c>
      <c r="B69" s="16">
        <v>0</v>
      </c>
      <c r="C69" s="16">
        <v>5.75</v>
      </c>
      <c r="D69" s="16">
        <v>1</v>
      </c>
      <c r="E69" s="16">
        <v>0</v>
      </c>
      <c r="F69" s="16">
        <v>0</v>
      </c>
      <c r="G69" s="16">
        <v>0</v>
      </c>
      <c r="H69" s="16">
        <v>5</v>
      </c>
      <c r="I69" s="16"/>
      <c r="J69" s="16"/>
      <c r="K69" s="19">
        <v>25.878461442837466</v>
      </c>
      <c r="L69">
        <v>291</v>
      </c>
      <c r="M69" s="18">
        <v>0</v>
      </c>
      <c r="N69" s="18">
        <v>5.75</v>
      </c>
      <c r="O69" s="18">
        <v>1</v>
      </c>
      <c r="P69" s="18">
        <v>0</v>
      </c>
      <c r="Q69" s="18">
        <v>0</v>
      </c>
      <c r="R69" s="18">
        <v>0</v>
      </c>
      <c r="S69" s="18">
        <v>5</v>
      </c>
      <c r="T69" s="18"/>
      <c r="U69" s="18"/>
      <c r="V69" s="19">
        <v>25.878461442837466</v>
      </c>
    </row>
    <row r="70" spans="1:22" x14ac:dyDescent="0.25">
      <c r="A70" s="15">
        <v>293</v>
      </c>
      <c r="B70" s="16">
        <v>0</v>
      </c>
      <c r="C70" s="16">
        <v>0</v>
      </c>
      <c r="D70" s="16">
        <v>0</v>
      </c>
      <c r="E70" s="16">
        <v>1</v>
      </c>
      <c r="F70" s="16">
        <v>5</v>
      </c>
      <c r="G70" s="16">
        <v>0</v>
      </c>
      <c r="H70" s="16">
        <v>2.5</v>
      </c>
      <c r="I70" s="16"/>
      <c r="J70" s="16"/>
      <c r="K70" s="19">
        <v>16.68779907024793</v>
      </c>
      <c r="L70">
        <v>293</v>
      </c>
      <c r="M70" s="18">
        <v>0</v>
      </c>
      <c r="N70" s="18">
        <v>0</v>
      </c>
      <c r="O70" s="18">
        <v>0</v>
      </c>
      <c r="P70" s="18">
        <v>1</v>
      </c>
      <c r="Q70" s="18">
        <v>5</v>
      </c>
      <c r="R70" s="18">
        <v>0</v>
      </c>
      <c r="S70" s="18">
        <v>2.5</v>
      </c>
      <c r="T70" s="18"/>
      <c r="U70" s="18"/>
      <c r="V70" s="19">
        <v>16.68779907024793</v>
      </c>
    </row>
    <row r="71" spans="1:22" x14ac:dyDescent="0.25">
      <c r="A71" s="15">
        <v>295</v>
      </c>
      <c r="B71" s="16">
        <v>13.416666666666666</v>
      </c>
      <c r="C71" s="16">
        <v>77.216666666666669</v>
      </c>
      <c r="D71" s="16">
        <v>268.58333333333331</v>
      </c>
      <c r="E71" s="16">
        <v>133.58333333333334</v>
      </c>
      <c r="F71" s="16">
        <v>53.499999999999993</v>
      </c>
      <c r="G71" s="16">
        <v>1.1666666666666667</v>
      </c>
      <c r="H71" s="16">
        <v>7.9166666666666661</v>
      </c>
      <c r="I71" s="16">
        <v>25.666666666666664</v>
      </c>
      <c r="J71" s="16"/>
      <c r="K71" s="19">
        <v>1059.9307149317031</v>
      </c>
      <c r="L71">
        <v>295</v>
      </c>
      <c r="M71" s="18">
        <v>13.416666666666666</v>
      </c>
      <c r="N71" s="18">
        <v>77.216666666666669</v>
      </c>
      <c r="O71" s="18">
        <v>268.58333333333331</v>
      </c>
      <c r="P71" s="18">
        <v>133.58333333333334</v>
      </c>
      <c r="Q71" s="18">
        <v>53.499999999999993</v>
      </c>
      <c r="R71" s="18">
        <v>1.1666666666666667</v>
      </c>
      <c r="S71" s="18">
        <v>7.9166666666666661</v>
      </c>
      <c r="T71" s="18">
        <v>25.666666666666664</v>
      </c>
      <c r="U71" s="18"/>
      <c r="V71" s="19">
        <v>1059.9307149317031</v>
      </c>
    </row>
    <row r="72" spans="1:22" x14ac:dyDescent="0.25">
      <c r="A72" s="15">
        <v>296</v>
      </c>
      <c r="B72" s="16">
        <v>12.083333333333332</v>
      </c>
      <c r="C72" s="16">
        <v>93.999999999999986</v>
      </c>
      <c r="D72" s="16">
        <v>267.2833333333333</v>
      </c>
      <c r="E72" s="16">
        <v>70</v>
      </c>
      <c r="F72" s="16">
        <v>64</v>
      </c>
      <c r="G72" s="16">
        <v>17</v>
      </c>
      <c r="H72" s="16">
        <v>42.5</v>
      </c>
      <c r="I72" s="16">
        <v>114.08333333333334</v>
      </c>
      <c r="J72" s="16"/>
      <c r="K72" s="19">
        <v>1271.0763764469964</v>
      </c>
      <c r="L72">
        <v>296</v>
      </c>
      <c r="M72" s="18">
        <v>12.083333333333332</v>
      </c>
      <c r="N72" s="18">
        <v>93.999999999999986</v>
      </c>
      <c r="O72" s="18">
        <v>267.2833333333333</v>
      </c>
      <c r="P72" s="18">
        <v>70</v>
      </c>
      <c r="Q72" s="18">
        <v>64</v>
      </c>
      <c r="R72" s="18">
        <v>17</v>
      </c>
      <c r="S72" s="18">
        <v>42.5</v>
      </c>
      <c r="T72" s="18">
        <v>114.08333333333334</v>
      </c>
      <c r="U72" s="18"/>
      <c r="V72" s="19">
        <v>1271.0763764469964</v>
      </c>
    </row>
    <row r="73" spans="1:22" x14ac:dyDescent="0.25">
      <c r="A73" s="15">
        <v>297</v>
      </c>
      <c r="B73" s="16">
        <v>2.75</v>
      </c>
      <c r="C73" s="16">
        <v>177.66666666666666</v>
      </c>
      <c r="D73" s="16">
        <v>151.66666666666666</v>
      </c>
      <c r="E73" s="16">
        <v>150.16666666666663</v>
      </c>
      <c r="F73" s="16">
        <v>70.416666666666657</v>
      </c>
      <c r="G73" s="16">
        <v>0</v>
      </c>
      <c r="H73" s="16">
        <v>11</v>
      </c>
      <c r="I73" s="16">
        <v>0</v>
      </c>
      <c r="J73" s="16"/>
      <c r="K73" s="19">
        <v>1028.2163083399985</v>
      </c>
      <c r="L73">
        <v>297</v>
      </c>
      <c r="M73" s="18">
        <v>2.75</v>
      </c>
      <c r="N73" s="18">
        <v>177.66666666666666</v>
      </c>
      <c r="O73" s="18">
        <v>151.66666666666666</v>
      </c>
      <c r="P73" s="18">
        <v>150.16666666666663</v>
      </c>
      <c r="Q73" s="18">
        <v>70.416666666666657</v>
      </c>
      <c r="R73" s="18">
        <v>0</v>
      </c>
      <c r="S73" s="18">
        <v>11</v>
      </c>
      <c r="T73" s="18">
        <v>0</v>
      </c>
      <c r="U73" s="18"/>
      <c r="V73" s="19">
        <v>1028.2163083399985</v>
      </c>
    </row>
    <row r="74" spans="1:22" x14ac:dyDescent="0.25">
      <c r="A74" s="15">
        <v>298</v>
      </c>
      <c r="B74" s="16">
        <v>4.166666666666667</v>
      </c>
      <c r="C74" s="16">
        <v>33.25</v>
      </c>
      <c r="D74" s="16">
        <v>46.75</v>
      </c>
      <c r="E74" s="16">
        <v>41.416666666666664</v>
      </c>
      <c r="F74" s="16">
        <v>43</v>
      </c>
      <c r="G74" s="16">
        <v>0</v>
      </c>
      <c r="H74" s="16">
        <v>0</v>
      </c>
      <c r="I74" s="16">
        <v>0</v>
      </c>
      <c r="J74" s="16"/>
      <c r="K74" s="19">
        <v>287.65829461151583</v>
      </c>
      <c r="L74">
        <v>298</v>
      </c>
      <c r="M74" s="18">
        <v>4.166666666666667</v>
      </c>
      <c r="N74" s="18">
        <v>33.25</v>
      </c>
      <c r="O74" s="18">
        <v>46.75</v>
      </c>
      <c r="P74" s="18">
        <v>41.416666666666664</v>
      </c>
      <c r="Q74" s="18">
        <v>43</v>
      </c>
      <c r="R74" s="18">
        <v>0</v>
      </c>
      <c r="S74" s="18">
        <v>0</v>
      </c>
      <c r="T74" s="18">
        <v>0</v>
      </c>
      <c r="U74" s="18"/>
      <c r="V74" s="19">
        <v>287.65829461151583</v>
      </c>
    </row>
    <row r="75" spans="1:22" x14ac:dyDescent="0.25">
      <c r="A75" s="15">
        <v>299</v>
      </c>
      <c r="B75" s="16">
        <v>18.5</v>
      </c>
      <c r="C75" s="16">
        <v>2.0833333333333335</v>
      </c>
      <c r="D75" s="16">
        <v>262.18333333333334</v>
      </c>
      <c r="E75" s="16">
        <v>33.833333333333329</v>
      </c>
      <c r="F75" s="16">
        <v>48.5</v>
      </c>
      <c r="G75" s="16">
        <v>0</v>
      </c>
      <c r="H75" s="16">
        <v>7.666666666666667</v>
      </c>
      <c r="I75" s="16">
        <v>0</v>
      </c>
      <c r="J75" s="16"/>
      <c r="K75" s="19">
        <v>786.36252705764196</v>
      </c>
      <c r="L75">
        <v>299</v>
      </c>
      <c r="M75" s="18">
        <v>18.5</v>
      </c>
      <c r="N75" s="18">
        <v>2.0833333333333335</v>
      </c>
      <c r="O75" s="18">
        <v>262.18333333333334</v>
      </c>
      <c r="P75" s="18">
        <v>33.833333333333329</v>
      </c>
      <c r="Q75" s="18">
        <v>48.5</v>
      </c>
      <c r="R75" s="18">
        <v>0</v>
      </c>
      <c r="S75" s="18">
        <v>7.666666666666667</v>
      </c>
      <c r="T75" s="18">
        <v>0</v>
      </c>
      <c r="U75" s="18"/>
      <c r="V75" s="19">
        <v>786.36252705764196</v>
      </c>
    </row>
    <row r="76" spans="1:22" x14ac:dyDescent="0.25">
      <c r="A76" s="15">
        <v>301</v>
      </c>
      <c r="B76" s="16">
        <v>1.25</v>
      </c>
      <c r="C76" s="16">
        <v>12.75</v>
      </c>
      <c r="D76" s="16">
        <v>15.583333333333332</v>
      </c>
      <c r="E76" s="16">
        <v>5</v>
      </c>
      <c r="F76" s="16">
        <v>5.4166666666666661</v>
      </c>
      <c r="G76" s="16">
        <v>0</v>
      </c>
      <c r="H76" s="16">
        <v>3.2333333333333334</v>
      </c>
      <c r="I76" s="16">
        <v>13.5</v>
      </c>
      <c r="J76" s="16"/>
      <c r="K76" s="19">
        <v>122.79883490874653</v>
      </c>
      <c r="L76">
        <v>301</v>
      </c>
      <c r="M76" s="18">
        <v>1.25</v>
      </c>
      <c r="N76" s="18">
        <v>12.75</v>
      </c>
      <c r="O76" s="18">
        <v>15.583333333333332</v>
      </c>
      <c r="P76" s="18">
        <v>5</v>
      </c>
      <c r="Q76" s="18">
        <v>5.4166666666666661</v>
      </c>
      <c r="R76" s="18">
        <v>0</v>
      </c>
      <c r="S76" s="18">
        <v>3.2333333333333334</v>
      </c>
      <c r="T76" s="18">
        <v>13.5</v>
      </c>
      <c r="U76" s="18"/>
      <c r="V76" s="19">
        <v>122.79883490874653</v>
      </c>
    </row>
    <row r="77" spans="1:22" x14ac:dyDescent="0.25">
      <c r="A77" s="15">
        <v>304</v>
      </c>
      <c r="B77" s="16">
        <v>0</v>
      </c>
      <c r="C77" s="16">
        <v>0</v>
      </c>
      <c r="D77" s="16">
        <v>1.5</v>
      </c>
      <c r="E77" s="16">
        <v>1.75</v>
      </c>
      <c r="F77" s="16">
        <v>3.25</v>
      </c>
      <c r="G77" s="16">
        <v>0</v>
      </c>
      <c r="H77" s="16">
        <v>0</v>
      </c>
      <c r="I77" s="16"/>
      <c r="J77" s="16"/>
      <c r="K77" s="19">
        <v>11.480952479338843</v>
      </c>
      <c r="L77">
        <v>304</v>
      </c>
      <c r="M77" s="18">
        <v>0</v>
      </c>
      <c r="N77" s="18">
        <v>0</v>
      </c>
      <c r="O77" s="18">
        <v>1.5</v>
      </c>
      <c r="P77" s="18">
        <v>1.75</v>
      </c>
      <c r="Q77" s="18">
        <v>3.25</v>
      </c>
      <c r="R77" s="18">
        <v>0</v>
      </c>
      <c r="S77" s="18">
        <v>0</v>
      </c>
      <c r="T77" s="18"/>
      <c r="U77" s="18"/>
      <c r="V77" s="19">
        <v>11.480952479338843</v>
      </c>
    </row>
    <row r="78" spans="1:22" x14ac:dyDescent="0.25">
      <c r="A78" s="15">
        <v>305</v>
      </c>
      <c r="B78" s="16">
        <v>4</v>
      </c>
      <c r="C78" s="16">
        <v>0.43333333333333335</v>
      </c>
      <c r="D78" s="16">
        <v>65.333333333333329</v>
      </c>
      <c r="E78" s="16">
        <v>3.5</v>
      </c>
      <c r="F78" s="16">
        <v>0</v>
      </c>
      <c r="G78" s="16">
        <v>0</v>
      </c>
      <c r="H78" s="16">
        <v>1</v>
      </c>
      <c r="I78" s="16">
        <v>0</v>
      </c>
      <c r="J78" s="16"/>
      <c r="K78" s="19">
        <v>169.29028479109274</v>
      </c>
      <c r="L78">
        <v>305</v>
      </c>
      <c r="M78" s="18">
        <v>4</v>
      </c>
      <c r="N78" s="18">
        <v>0.43333333333333335</v>
      </c>
      <c r="O78" s="18">
        <v>65.333333333333329</v>
      </c>
      <c r="P78" s="18">
        <v>3.5</v>
      </c>
      <c r="Q78" s="18">
        <v>0</v>
      </c>
      <c r="R78" s="18">
        <v>0</v>
      </c>
      <c r="S78" s="18">
        <v>1</v>
      </c>
      <c r="T78" s="18">
        <v>0</v>
      </c>
      <c r="U78" s="18"/>
      <c r="V78" s="19">
        <v>169.29028479109274</v>
      </c>
    </row>
    <row r="79" spans="1:22" x14ac:dyDescent="0.25">
      <c r="A79" s="15">
        <v>306</v>
      </c>
      <c r="B79" s="16">
        <v>6.333333333333333</v>
      </c>
      <c r="C79" s="16">
        <v>57</v>
      </c>
      <c r="D79" s="16">
        <v>166</v>
      </c>
      <c r="E79" s="16">
        <v>68.5</v>
      </c>
      <c r="F79" s="16">
        <v>28.25</v>
      </c>
      <c r="G79" s="16">
        <v>0</v>
      </c>
      <c r="H79" s="16">
        <v>4.5</v>
      </c>
      <c r="I79" s="16">
        <v>0</v>
      </c>
      <c r="J79" s="16"/>
      <c r="K79" s="19">
        <v>672.0533218239209</v>
      </c>
      <c r="L79">
        <v>306</v>
      </c>
      <c r="M79" s="18">
        <v>6.333333333333333</v>
      </c>
      <c r="N79" s="18">
        <v>57</v>
      </c>
      <c r="O79" s="18">
        <v>166</v>
      </c>
      <c r="P79" s="18">
        <v>68.5</v>
      </c>
      <c r="Q79" s="18">
        <v>28.25</v>
      </c>
      <c r="R79" s="18">
        <v>0</v>
      </c>
      <c r="S79" s="18">
        <v>4.5</v>
      </c>
      <c r="T79" s="18">
        <v>0</v>
      </c>
      <c r="U79" s="18"/>
      <c r="V79" s="19">
        <v>672.0533218239209</v>
      </c>
    </row>
    <row r="80" spans="1:22" x14ac:dyDescent="0.25">
      <c r="A80" s="15">
        <v>307</v>
      </c>
      <c r="B80" s="16">
        <v>2.6666666666666665</v>
      </c>
      <c r="C80" s="16">
        <v>13.433333333333334</v>
      </c>
      <c r="D80" s="16">
        <v>10.083333333333334</v>
      </c>
      <c r="E80" s="16">
        <v>14.916666666666668</v>
      </c>
      <c r="F80" s="16">
        <v>34.916666666666664</v>
      </c>
      <c r="G80" s="16">
        <v>97.5</v>
      </c>
      <c r="H80" s="16">
        <v>9.5</v>
      </c>
      <c r="I80" s="16">
        <v>0</v>
      </c>
      <c r="J80" s="16"/>
      <c r="K80" s="19">
        <v>389.98320818960497</v>
      </c>
      <c r="L80">
        <v>307</v>
      </c>
      <c r="M80" s="18">
        <v>2.6666666666666665</v>
      </c>
      <c r="N80" s="18">
        <v>13.433333333333334</v>
      </c>
      <c r="O80" s="18">
        <v>10.083333333333334</v>
      </c>
      <c r="P80" s="18">
        <v>14.916666666666668</v>
      </c>
      <c r="Q80" s="18">
        <v>34.916666666666664</v>
      </c>
      <c r="R80" s="18">
        <v>97.5</v>
      </c>
      <c r="S80" s="18">
        <v>9.5</v>
      </c>
      <c r="T80" s="18">
        <v>0</v>
      </c>
      <c r="U80" s="18"/>
      <c r="V80" s="19">
        <v>389.98320818960497</v>
      </c>
    </row>
    <row r="81" spans="1:22" x14ac:dyDescent="0.25">
      <c r="A81" s="15">
        <v>308</v>
      </c>
      <c r="B81" s="16">
        <v>6.6</v>
      </c>
      <c r="C81" s="16">
        <v>82.916666666666671</v>
      </c>
      <c r="D81" s="16">
        <v>124.66666666666667</v>
      </c>
      <c r="E81" s="16">
        <v>39.5</v>
      </c>
      <c r="F81" s="16">
        <v>55.916666666666664</v>
      </c>
      <c r="G81" s="16">
        <v>0</v>
      </c>
      <c r="H81" s="16">
        <v>8.0833333333333321</v>
      </c>
      <c r="I81" s="16">
        <v>0</v>
      </c>
      <c r="J81" s="16"/>
      <c r="K81" s="19">
        <v>628.24302924694962</v>
      </c>
      <c r="L81">
        <v>308</v>
      </c>
      <c r="M81" s="18">
        <v>6.6</v>
      </c>
      <c r="N81" s="18">
        <v>82.916666666666671</v>
      </c>
      <c r="O81" s="18">
        <v>124.66666666666667</v>
      </c>
      <c r="P81" s="18">
        <v>39.5</v>
      </c>
      <c r="Q81" s="18">
        <v>55.916666666666664</v>
      </c>
      <c r="R81" s="18">
        <v>0</v>
      </c>
      <c r="S81" s="18">
        <v>8.0833333333333321</v>
      </c>
      <c r="T81" s="18">
        <v>0</v>
      </c>
      <c r="U81" s="18"/>
      <c r="V81" s="19">
        <v>628.24302924694962</v>
      </c>
    </row>
    <row r="82" spans="1:22" x14ac:dyDescent="0.25">
      <c r="A82" s="15">
        <v>309</v>
      </c>
      <c r="B82" s="16">
        <v>4.166666666666667</v>
      </c>
      <c r="C82" s="16">
        <v>14.5</v>
      </c>
      <c r="D82" s="16">
        <v>48</v>
      </c>
      <c r="E82" s="16">
        <v>4.75</v>
      </c>
      <c r="F82" s="16">
        <v>12.766666666666666</v>
      </c>
      <c r="G82" s="16">
        <v>0</v>
      </c>
      <c r="H82" s="16">
        <v>2.2666666666666666</v>
      </c>
      <c r="I82" s="16">
        <v>0</v>
      </c>
      <c r="J82" s="16"/>
      <c r="K82" s="19">
        <v>218.80689368476428</v>
      </c>
      <c r="L82">
        <v>309</v>
      </c>
      <c r="M82" s="18">
        <v>4.166666666666667</v>
      </c>
      <c r="N82" s="18">
        <v>14.5</v>
      </c>
      <c r="O82" s="18">
        <v>48</v>
      </c>
      <c r="P82" s="18">
        <v>4.75</v>
      </c>
      <c r="Q82" s="18">
        <v>12.766666666666666</v>
      </c>
      <c r="R82" s="18">
        <v>0</v>
      </c>
      <c r="S82" s="18">
        <v>2.2666666666666666</v>
      </c>
      <c r="T82" s="18">
        <v>0</v>
      </c>
      <c r="U82" s="18"/>
      <c r="V82" s="19">
        <v>218.80689368476428</v>
      </c>
    </row>
    <row r="83" spans="1:22" x14ac:dyDescent="0.25">
      <c r="A83" s="15">
        <v>310</v>
      </c>
      <c r="B83" s="16">
        <v>7</v>
      </c>
      <c r="C83" s="16">
        <v>8.6666666666666661</v>
      </c>
      <c r="D83" s="16">
        <v>100.83333333333333</v>
      </c>
      <c r="E83" s="16">
        <v>8.0833333333333339</v>
      </c>
      <c r="F83" s="16">
        <v>0</v>
      </c>
      <c r="G83" s="16">
        <v>0</v>
      </c>
      <c r="H83" s="16">
        <v>1.95</v>
      </c>
      <c r="I83" s="16">
        <v>0</v>
      </c>
      <c r="J83" s="16"/>
      <c r="K83" s="19">
        <v>247.16458776342978</v>
      </c>
      <c r="L83">
        <v>310</v>
      </c>
      <c r="M83" s="18">
        <v>7</v>
      </c>
      <c r="N83" s="18">
        <v>8.6666666666666661</v>
      </c>
      <c r="O83" s="18">
        <v>100.83333333333333</v>
      </c>
      <c r="P83" s="18">
        <v>8.0833333333333339</v>
      </c>
      <c r="Q83" s="18">
        <v>0</v>
      </c>
      <c r="R83" s="18">
        <v>0</v>
      </c>
      <c r="S83" s="18">
        <v>1.95</v>
      </c>
      <c r="T83" s="18">
        <v>0</v>
      </c>
      <c r="U83" s="18"/>
      <c r="V83" s="19">
        <v>247.16458776342978</v>
      </c>
    </row>
    <row r="84" spans="1:22" x14ac:dyDescent="0.25">
      <c r="A84" s="15">
        <v>311</v>
      </c>
      <c r="B84" s="16">
        <v>8.3999999999999986</v>
      </c>
      <c r="C84" s="16">
        <v>99.199999999999974</v>
      </c>
      <c r="D84" s="16">
        <v>107.75</v>
      </c>
      <c r="E84" s="16">
        <v>69.466666666666669</v>
      </c>
      <c r="F84" s="16">
        <v>53.833333333333336</v>
      </c>
      <c r="G84" s="16">
        <v>49.249999999999993</v>
      </c>
      <c r="H84" s="16">
        <v>7.833333333333333</v>
      </c>
      <c r="I84" s="16">
        <v>0</v>
      </c>
      <c r="J84" s="16"/>
      <c r="K84" s="19">
        <v>837.43909471594611</v>
      </c>
      <c r="L84">
        <v>311</v>
      </c>
      <c r="M84" s="18">
        <v>8.3999999999999986</v>
      </c>
      <c r="N84" s="18">
        <v>99.199999999999974</v>
      </c>
      <c r="O84" s="18">
        <v>107.75</v>
      </c>
      <c r="P84" s="18">
        <v>69.466666666666669</v>
      </c>
      <c r="Q84" s="18">
        <v>53.833333333333336</v>
      </c>
      <c r="R84" s="18">
        <v>49.249999999999993</v>
      </c>
      <c r="S84" s="18">
        <v>7.833333333333333</v>
      </c>
      <c r="T84" s="18">
        <v>0</v>
      </c>
      <c r="U84" s="18"/>
      <c r="V84" s="19">
        <v>837.43909471594611</v>
      </c>
    </row>
    <row r="85" spans="1:22" x14ac:dyDescent="0.25">
      <c r="A85" s="15">
        <v>314</v>
      </c>
      <c r="B85" s="16">
        <v>12.316666666666666</v>
      </c>
      <c r="C85" s="16">
        <v>43.733333333333334</v>
      </c>
      <c r="D85" s="16">
        <v>134.58333333333331</v>
      </c>
      <c r="E85" s="16">
        <v>55.166666666666671</v>
      </c>
      <c r="F85" s="16">
        <v>33.75</v>
      </c>
      <c r="G85" s="16">
        <v>26</v>
      </c>
      <c r="H85" s="16">
        <v>28.166666666666668</v>
      </c>
      <c r="I85" s="16">
        <v>67.166666666666671</v>
      </c>
      <c r="J85" s="16"/>
      <c r="K85" s="19">
        <v>754.25291436036491</v>
      </c>
      <c r="L85">
        <v>314</v>
      </c>
      <c r="M85" s="18">
        <v>12.316666666666666</v>
      </c>
      <c r="N85" s="18">
        <v>43.733333333333334</v>
      </c>
      <c r="O85" s="18">
        <v>134.58333333333331</v>
      </c>
      <c r="P85" s="18">
        <v>55.166666666666671</v>
      </c>
      <c r="Q85" s="18">
        <v>33.75</v>
      </c>
      <c r="R85" s="18">
        <v>26</v>
      </c>
      <c r="S85" s="18">
        <v>28.166666666666668</v>
      </c>
      <c r="T85" s="18">
        <v>67.166666666666671</v>
      </c>
      <c r="U85" s="18"/>
      <c r="V85" s="19">
        <v>754.25291436036491</v>
      </c>
    </row>
    <row r="86" spans="1:22" x14ac:dyDescent="0.25">
      <c r="A86" s="15">
        <v>315</v>
      </c>
      <c r="B86" s="16">
        <v>10</v>
      </c>
      <c r="C86" s="16">
        <v>62.750000000000014</v>
      </c>
      <c r="D86" s="16">
        <v>131.58333333333331</v>
      </c>
      <c r="E86" s="16">
        <v>25.166666666666668</v>
      </c>
      <c r="F86" s="16">
        <v>24.416666666666664</v>
      </c>
      <c r="G86" s="16">
        <v>2</v>
      </c>
      <c r="H86" s="16">
        <v>10.666666666666668</v>
      </c>
      <c r="I86" s="16">
        <v>102.41666666666667</v>
      </c>
      <c r="J86" s="16"/>
      <c r="K86" s="19">
        <v>729.17832173410238</v>
      </c>
      <c r="L86">
        <v>315</v>
      </c>
      <c r="M86" s="18">
        <v>10</v>
      </c>
      <c r="N86" s="18">
        <v>62.750000000000014</v>
      </c>
      <c r="O86" s="18">
        <v>131.58333333333331</v>
      </c>
      <c r="P86" s="18">
        <v>25.166666666666668</v>
      </c>
      <c r="Q86" s="18">
        <v>24.416666666666664</v>
      </c>
      <c r="R86" s="18">
        <v>2</v>
      </c>
      <c r="S86" s="18">
        <v>10.666666666666668</v>
      </c>
      <c r="T86" s="18">
        <v>102.41666666666667</v>
      </c>
      <c r="U86" s="18"/>
      <c r="V86" s="19">
        <v>729.17832173410238</v>
      </c>
    </row>
    <row r="87" spans="1:22" x14ac:dyDescent="0.25">
      <c r="A87" s="15">
        <v>319</v>
      </c>
      <c r="B87" s="16">
        <v>0.5</v>
      </c>
      <c r="C87" s="16">
        <v>0</v>
      </c>
      <c r="D87" s="16">
        <v>1.5833333333333335</v>
      </c>
      <c r="E87" s="16">
        <v>0</v>
      </c>
      <c r="F87" s="16">
        <v>0.5</v>
      </c>
      <c r="G87" s="16">
        <v>0</v>
      </c>
      <c r="H87" s="16">
        <v>0</v>
      </c>
      <c r="I87" s="16"/>
      <c r="J87" s="16"/>
      <c r="K87" s="19">
        <v>4.6216811553030306</v>
      </c>
      <c r="L87">
        <v>319</v>
      </c>
      <c r="M87" s="18">
        <v>0.5</v>
      </c>
      <c r="N87" s="18">
        <v>0</v>
      </c>
      <c r="O87" s="18">
        <v>1.5833333333333335</v>
      </c>
      <c r="P87" s="18">
        <v>0</v>
      </c>
      <c r="Q87" s="18">
        <v>0.5</v>
      </c>
      <c r="R87" s="18">
        <v>0</v>
      </c>
      <c r="S87" s="18">
        <v>0</v>
      </c>
      <c r="T87" s="18"/>
      <c r="U87" s="18"/>
      <c r="V87" s="19">
        <v>4.6216811553030306</v>
      </c>
    </row>
    <row r="88" spans="1:22" x14ac:dyDescent="0.25">
      <c r="A88" s="15">
        <v>331</v>
      </c>
      <c r="B88" s="16">
        <v>0.58333333333333326</v>
      </c>
      <c r="C88" s="16">
        <v>2.75</v>
      </c>
      <c r="D88" s="16">
        <v>3.5</v>
      </c>
      <c r="E88" s="16">
        <v>0</v>
      </c>
      <c r="F88" s="16">
        <v>1.25</v>
      </c>
      <c r="G88" s="16">
        <v>0</v>
      </c>
      <c r="H88" s="16">
        <v>0</v>
      </c>
      <c r="I88" s="16">
        <v>0</v>
      </c>
      <c r="J88" s="16"/>
      <c r="K88" s="19">
        <v>16.535783860061557</v>
      </c>
      <c r="L88">
        <v>331</v>
      </c>
      <c r="M88" s="18">
        <v>0.58333333333333326</v>
      </c>
      <c r="N88" s="18">
        <v>2.75</v>
      </c>
      <c r="O88" s="18">
        <v>3.5</v>
      </c>
      <c r="P88" s="18">
        <v>0</v>
      </c>
      <c r="Q88" s="18">
        <v>1.25</v>
      </c>
      <c r="R88" s="18">
        <v>0</v>
      </c>
      <c r="S88" s="18">
        <v>0</v>
      </c>
      <c r="T88" s="18">
        <v>0</v>
      </c>
      <c r="U88" s="18"/>
      <c r="V88" s="19">
        <v>16.535783860061557</v>
      </c>
    </row>
    <row r="89" spans="1:22" x14ac:dyDescent="0.25">
      <c r="A89" s="15">
        <v>332</v>
      </c>
      <c r="B89" s="16">
        <v>0.66666666666666663</v>
      </c>
      <c r="C89" s="16">
        <v>0.25</v>
      </c>
      <c r="D89" s="16">
        <v>0</v>
      </c>
      <c r="E89" s="16">
        <v>0.33333333333333331</v>
      </c>
      <c r="F89" s="16">
        <v>0</v>
      </c>
      <c r="G89" s="16">
        <v>0</v>
      </c>
      <c r="H89" s="16">
        <v>0</v>
      </c>
      <c r="I89" s="16"/>
      <c r="J89" s="16"/>
      <c r="K89" s="19">
        <v>2.1691724033187061</v>
      </c>
      <c r="L89">
        <v>332</v>
      </c>
      <c r="M89" s="18">
        <v>0.66666666666666663</v>
      </c>
      <c r="N89" s="18">
        <v>0.25</v>
      </c>
      <c r="O89" s="18">
        <v>0</v>
      </c>
      <c r="P89" s="18">
        <v>0.33333333333333331</v>
      </c>
      <c r="Q89" s="18">
        <v>0</v>
      </c>
      <c r="R89" s="18">
        <v>0</v>
      </c>
      <c r="S89" s="18">
        <v>0</v>
      </c>
      <c r="T89" s="18"/>
      <c r="U89" s="18"/>
      <c r="V89" s="19">
        <v>2.1691724033187061</v>
      </c>
    </row>
    <row r="90" spans="1:22" x14ac:dyDescent="0.25">
      <c r="A90" s="15">
        <v>333</v>
      </c>
      <c r="B90" s="16">
        <v>1.1666666666666667</v>
      </c>
      <c r="C90" s="16">
        <v>2.666666666666667</v>
      </c>
      <c r="D90" s="16">
        <v>4.25</v>
      </c>
      <c r="E90" s="16">
        <v>0</v>
      </c>
      <c r="F90" s="16">
        <v>0</v>
      </c>
      <c r="G90" s="16">
        <v>0</v>
      </c>
      <c r="H90" s="16">
        <v>0</v>
      </c>
      <c r="I90" s="16"/>
      <c r="J90" s="16"/>
      <c r="K90" s="19">
        <v>14.856241563360879</v>
      </c>
      <c r="L90">
        <v>333</v>
      </c>
      <c r="M90" s="18">
        <v>1.1666666666666667</v>
      </c>
      <c r="N90" s="18">
        <v>2.666666666666667</v>
      </c>
      <c r="O90" s="18">
        <v>4.25</v>
      </c>
      <c r="P90" s="18">
        <v>0</v>
      </c>
      <c r="Q90" s="18">
        <v>0</v>
      </c>
      <c r="R90" s="18">
        <v>0</v>
      </c>
      <c r="S90" s="18">
        <v>0</v>
      </c>
      <c r="T90" s="18"/>
      <c r="U90" s="18"/>
      <c r="V90" s="19">
        <v>14.856241563360879</v>
      </c>
    </row>
    <row r="91" spans="1:22" x14ac:dyDescent="0.25">
      <c r="A91" s="15">
        <v>334</v>
      </c>
      <c r="B91" s="16">
        <v>0</v>
      </c>
      <c r="C91" s="16">
        <v>2.1666666666666665</v>
      </c>
      <c r="D91" s="16">
        <v>0</v>
      </c>
      <c r="E91" s="16">
        <v>0</v>
      </c>
      <c r="F91" s="16">
        <v>0</v>
      </c>
      <c r="G91" s="16">
        <v>0</v>
      </c>
      <c r="H91" s="16">
        <v>0</v>
      </c>
      <c r="I91" s="16"/>
      <c r="J91" s="16"/>
      <c r="K91" s="19">
        <v>3.9167818181818173</v>
      </c>
      <c r="L91">
        <v>334</v>
      </c>
      <c r="M91" s="18">
        <v>0</v>
      </c>
      <c r="N91" s="18">
        <v>2.1666666666666665</v>
      </c>
      <c r="O91" s="18">
        <v>0</v>
      </c>
      <c r="P91" s="18">
        <v>0</v>
      </c>
      <c r="Q91" s="18">
        <v>0</v>
      </c>
      <c r="R91" s="18">
        <v>0</v>
      </c>
      <c r="S91" s="18">
        <v>0</v>
      </c>
      <c r="T91" s="18"/>
      <c r="U91" s="18"/>
      <c r="V91" s="19">
        <v>3.9167818181818173</v>
      </c>
    </row>
    <row r="92" spans="1:22" x14ac:dyDescent="0.25">
      <c r="A92" s="15">
        <v>335</v>
      </c>
      <c r="B92" s="16">
        <v>2</v>
      </c>
      <c r="C92" s="16">
        <v>27.833333333333336</v>
      </c>
      <c r="D92" s="16">
        <v>17.916666666666664</v>
      </c>
      <c r="E92" s="16">
        <v>32.916666666666671</v>
      </c>
      <c r="F92" s="16">
        <v>13.333333333333334</v>
      </c>
      <c r="G92" s="16">
        <v>7</v>
      </c>
      <c r="H92" s="16">
        <v>0</v>
      </c>
      <c r="I92" s="16">
        <v>0</v>
      </c>
      <c r="J92" s="16"/>
      <c r="K92" s="19">
        <v>200.06690803374656</v>
      </c>
      <c r="L92">
        <v>335</v>
      </c>
      <c r="M92" s="18">
        <v>2</v>
      </c>
      <c r="N92" s="18">
        <v>27.833333333333336</v>
      </c>
      <c r="O92" s="18">
        <v>17.916666666666664</v>
      </c>
      <c r="P92" s="18">
        <v>32.916666666666671</v>
      </c>
      <c r="Q92" s="18">
        <v>13.333333333333334</v>
      </c>
      <c r="R92" s="18">
        <v>7</v>
      </c>
      <c r="S92" s="18">
        <v>0</v>
      </c>
      <c r="T92" s="18">
        <v>0</v>
      </c>
      <c r="U92" s="18"/>
      <c r="V92" s="19">
        <v>200.06690803374656</v>
      </c>
    </row>
    <row r="93" spans="1:22" x14ac:dyDescent="0.25">
      <c r="A93" s="15">
        <v>336</v>
      </c>
      <c r="B93" s="16">
        <v>0</v>
      </c>
      <c r="C93" s="16">
        <v>9.3333333333333321</v>
      </c>
      <c r="D93" s="16">
        <v>0</v>
      </c>
      <c r="E93" s="16">
        <v>22.499999999999996</v>
      </c>
      <c r="F93" s="16">
        <v>0</v>
      </c>
      <c r="G93" s="16">
        <v>21.333333333333332</v>
      </c>
      <c r="H93" s="16">
        <v>0</v>
      </c>
      <c r="I93" s="16">
        <v>0</v>
      </c>
      <c r="J93" s="16"/>
      <c r="K93" s="19">
        <v>91.490820988291986</v>
      </c>
      <c r="L93">
        <v>336</v>
      </c>
      <c r="M93" s="18">
        <v>0</v>
      </c>
      <c r="N93" s="18">
        <v>9.3333333333333321</v>
      </c>
      <c r="O93" s="18">
        <v>0</v>
      </c>
      <c r="P93" s="18">
        <v>22.499999999999996</v>
      </c>
      <c r="Q93" s="18">
        <v>0</v>
      </c>
      <c r="R93" s="18">
        <v>21.333333333333332</v>
      </c>
      <c r="S93" s="18">
        <v>0</v>
      </c>
      <c r="T93" s="18">
        <v>0</v>
      </c>
      <c r="U93" s="18"/>
      <c r="V93" s="19">
        <v>91.490820988291986</v>
      </c>
    </row>
    <row r="94" spans="1:22" x14ac:dyDescent="0.25">
      <c r="A94" s="15">
        <v>337</v>
      </c>
      <c r="B94" s="16">
        <v>2.416666666666667</v>
      </c>
      <c r="C94" s="16">
        <v>30.416666666666668</v>
      </c>
      <c r="D94" s="16">
        <v>53.75</v>
      </c>
      <c r="E94" s="16">
        <v>21.583333333333332</v>
      </c>
      <c r="F94" s="16">
        <v>10.25</v>
      </c>
      <c r="G94" s="16">
        <v>3.5</v>
      </c>
      <c r="H94" s="16">
        <v>2.333333333333333</v>
      </c>
      <c r="I94" s="16">
        <v>0</v>
      </c>
      <c r="J94" s="16"/>
      <c r="K94" s="19">
        <v>259.99490553472128</v>
      </c>
      <c r="L94">
        <v>337</v>
      </c>
      <c r="M94" s="18">
        <v>2.416666666666667</v>
      </c>
      <c r="N94" s="18">
        <v>30.416666666666668</v>
      </c>
      <c r="O94" s="18">
        <v>53.75</v>
      </c>
      <c r="P94" s="18">
        <v>21.583333333333332</v>
      </c>
      <c r="Q94" s="18">
        <v>10.25</v>
      </c>
      <c r="R94" s="18">
        <v>3.5</v>
      </c>
      <c r="S94" s="18">
        <v>2.333333333333333</v>
      </c>
      <c r="T94" s="18">
        <v>0</v>
      </c>
      <c r="U94" s="18"/>
      <c r="V94" s="19">
        <v>259.99490553472128</v>
      </c>
    </row>
    <row r="95" spans="1:22" x14ac:dyDescent="0.25">
      <c r="A95" s="15">
        <v>338</v>
      </c>
      <c r="B95" s="16">
        <v>8.25</v>
      </c>
      <c r="C95" s="16">
        <v>14.75</v>
      </c>
      <c r="D95" s="16">
        <v>56.899999999999991</v>
      </c>
      <c r="E95" s="16">
        <v>22.25</v>
      </c>
      <c r="F95" s="16">
        <v>7.833333333333333</v>
      </c>
      <c r="G95" s="16">
        <v>20.5</v>
      </c>
      <c r="H95" s="16">
        <v>1.6</v>
      </c>
      <c r="I95" s="16">
        <v>0</v>
      </c>
      <c r="J95" s="16"/>
      <c r="K95" s="19">
        <v>293.63511359449194</v>
      </c>
      <c r="L95">
        <v>338</v>
      </c>
      <c r="M95" s="18">
        <v>8.25</v>
      </c>
      <c r="N95" s="18">
        <v>14.75</v>
      </c>
      <c r="O95" s="18">
        <v>56.899999999999991</v>
      </c>
      <c r="P95" s="18">
        <v>22.25</v>
      </c>
      <c r="Q95" s="18">
        <v>7.833333333333333</v>
      </c>
      <c r="R95" s="18">
        <v>20.5</v>
      </c>
      <c r="S95" s="18">
        <v>1.6</v>
      </c>
      <c r="T95" s="18">
        <v>0</v>
      </c>
      <c r="U95" s="18"/>
      <c r="V95" s="19">
        <v>293.63511359449194</v>
      </c>
    </row>
    <row r="96" spans="1:22" x14ac:dyDescent="0.25">
      <c r="A96" s="15">
        <v>339</v>
      </c>
      <c r="B96" s="16">
        <v>0</v>
      </c>
      <c r="C96" s="16">
        <v>6</v>
      </c>
      <c r="D96" s="16">
        <v>0</v>
      </c>
      <c r="E96" s="16">
        <v>0</v>
      </c>
      <c r="F96" s="16">
        <v>16.833333333333332</v>
      </c>
      <c r="G96" s="16">
        <v>72.583333333333329</v>
      </c>
      <c r="H96" s="16">
        <v>0</v>
      </c>
      <c r="I96" s="16">
        <v>13.75</v>
      </c>
      <c r="J96" s="16"/>
      <c r="K96" s="19">
        <v>327.63887844532348</v>
      </c>
      <c r="L96">
        <v>339</v>
      </c>
      <c r="M96" s="18">
        <v>0</v>
      </c>
      <c r="N96" s="18">
        <v>6</v>
      </c>
      <c r="O96" s="18">
        <v>0</v>
      </c>
      <c r="P96" s="18">
        <v>0</v>
      </c>
      <c r="Q96" s="18">
        <v>16.833333333333332</v>
      </c>
      <c r="R96" s="18">
        <v>72.583333333333329</v>
      </c>
      <c r="S96" s="18">
        <v>0</v>
      </c>
      <c r="T96" s="18">
        <v>13.75</v>
      </c>
      <c r="U96" s="18"/>
      <c r="V96" s="19">
        <v>327.63887844532348</v>
      </c>
    </row>
    <row r="97" spans="1:22" x14ac:dyDescent="0.25">
      <c r="A97" s="15">
        <v>340</v>
      </c>
      <c r="B97" s="16">
        <v>0</v>
      </c>
      <c r="C97" s="16">
        <v>0.41666666666666669</v>
      </c>
      <c r="D97" s="16">
        <v>26.5</v>
      </c>
      <c r="E97" s="16">
        <v>140.78333333333333</v>
      </c>
      <c r="F97" s="16">
        <v>47.166666666666664</v>
      </c>
      <c r="G97" s="16">
        <v>0</v>
      </c>
      <c r="H97" s="16">
        <v>6.6166666666666671</v>
      </c>
      <c r="I97" s="16"/>
      <c r="J97" s="16"/>
      <c r="K97" s="19">
        <v>445.79737815360426</v>
      </c>
      <c r="L97">
        <v>340</v>
      </c>
      <c r="M97" s="18">
        <v>0</v>
      </c>
      <c r="N97" s="18">
        <v>0.41666666666666669</v>
      </c>
      <c r="O97" s="18">
        <v>26.5</v>
      </c>
      <c r="P97" s="18">
        <v>140.78333333333333</v>
      </c>
      <c r="Q97" s="18">
        <v>47.166666666666664</v>
      </c>
      <c r="R97" s="18">
        <v>0</v>
      </c>
      <c r="S97" s="18">
        <v>6.6166666666666671</v>
      </c>
      <c r="T97" s="18"/>
      <c r="U97" s="18"/>
      <c r="V97" s="19">
        <v>445.79737815360426</v>
      </c>
    </row>
    <row r="98" spans="1:22" x14ac:dyDescent="0.25">
      <c r="A98" s="15">
        <v>341</v>
      </c>
      <c r="B98" s="16">
        <v>4.166666666666667</v>
      </c>
      <c r="C98" s="16">
        <v>11.5</v>
      </c>
      <c r="D98" s="16">
        <v>37.833333333333336</v>
      </c>
      <c r="E98" s="16">
        <v>8.5833333333333321</v>
      </c>
      <c r="F98" s="16">
        <v>17.75</v>
      </c>
      <c r="G98" s="16">
        <v>0</v>
      </c>
      <c r="H98" s="16">
        <v>3.75</v>
      </c>
      <c r="I98" s="16">
        <v>0</v>
      </c>
      <c r="J98" s="16"/>
      <c r="K98" s="19">
        <v>170.48759328912379</v>
      </c>
      <c r="L98">
        <v>341</v>
      </c>
      <c r="M98" s="18">
        <v>4.166666666666667</v>
      </c>
      <c r="N98" s="18">
        <v>11.5</v>
      </c>
      <c r="O98" s="18">
        <v>37.833333333333336</v>
      </c>
      <c r="P98" s="18">
        <v>8.5833333333333321</v>
      </c>
      <c r="Q98" s="18">
        <v>17.75</v>
      </c>
      <c r="R98" s="18">
        <v>0</v>
      </c>
      <c r="S98" s="18">
        <v>3.75</v>
      </c>
      <c r="T98" s="18">
        <v>0</v>
      </c>
      <c r="U98" s="18"/>
      <c r="V98" s="19">
        <v>170.48759328912379</v>
      </c>
    </row>
    <row r="99" spans="1:22" x14ac:dyDescent="0.25">
      <c r="A99" s="15">
        <v>342</v>
      </c>
      <c r="B99" s="16">
        <v>4.666666666666667</v>
      </c>
      <c r="C99" s="16">
        <v>5.75</v>
      </c>
      <c r="D99" s="16">
        <v>44</v>
      </c>
      <c r="E99" s="16">
        <v>16</v>
      </c>
      <c r="F99" s="16">
        <v>6.083333333333333</v>
      </c>
      <c r="G99" s="16">
        <v>0</v>
      </c>
      <c r="H99" s="16">
        <v>1.5</v>
      </c>
      <c r="I99" s="16">
        <v>0</v>
      </c>
      <c r="J99" s="16"/>
      <c r="K99" s="19">
        <v>168.79401822113181</v>
      </c>
      <c r="L99">
        <v>342</v>
      </c>
      <c r="M99" s="18">
        <v>4.666666666666667</v>
      </c>
      <c r="N99" s="18">
        <v>5.75</v>
      </c>
      <c r="O99" s="18">
        <v>44</v>
      </c>
      <c r="P99" s="18">
        <v>16</v>
      </c>
      <c r="Q99" s="18">
        <v>6.083333333333333</v>
      </c>
      <c r="R99" s="18">
        <v>0</v>
      </c>
      <c r="S99" s="18">
        <v>1.5</v>
      </c>
      <c r="T99" s="18">
        <v>0</v>
      </c>
      <c r="U99" s="18"/>
      <c r="V99" s="19">
        <v>168.79401822113181</v>
      </c>
    </row>
    <row r="100" spans="1:22" x14ac:dyDescent="0.25">
      <c r="A100" s="15">
        <v>343</v>
      </c>
      <c r="B100" s="16">
        <v>2.25</v>
      </c>
      <c r="C100" s="16">
        <v>11.166666666666668</v>
      </c>
      <c r="D100" s="16">
        <v>29.75</v>
      </c>
      <c r="E100" s="16">
        <v>21.416666666666668</v>
      </c>
      <c r="F100" s="16">
        <v>15.083333333333332</v>
      </c>
      <c r="G100" s="16">
        <v>0</v>
      </c>
      <c r="H100" s="16">
        <v>5.1666666666666661</v>
      </c>
      <c r="I100" s="16">
        <v>0</v>
      </c>
      <c r="J100" s="16"/>
      <c r="K100" s="19">
        <v>171.79385089811601</v>
      </c>
      <c r="L100">
        <v>343</v>
      </c>
      <c r="M100" s="18">
        <v>2.25</v>
      </c>
      <c r="N100" s="18">
        <v>11.166666666666668</v>
      </c>
      <c r="O100" s="18">
        <v>29.75</v>
      </c>
      <c r="P100" s="18">
        <v>21.416666666666668</v>
      </c>
      <c r="Q100" s="18">
        <v>15.083333333333332</v>
      </c>
      <c r="R100" s="18">
        <v>0</v>
      </c>
      <c r="S100" s="18">
        <v>5.1666666666666661</v>
      </c>
      <c r="T100" s="18">
        <v>0</v>
      </c>
      <c r="U100" s="18"/>
      <c r="V100" s="19">
        <v>171.79385089811601</v>
      </c>
    </row>
    <row r="101" spans="1:22" x14ac:dyDescent="0.25">
      <c r="A101" s="15">
        <v>344</v>
      </c>
      <c r="B101" s="16">
        <v>6.5</v>
      </c>
      <c r="C101" s="16">
        <v>35.166666666666671</v>
      </c>
      <c r="D101" s="16">
        <v>146.21666666666667</v>
      </c>
      <c r="E101" s="16">
        <v>75.583333333333329</v>
      </c>
      <c r="F101" s="16">
        <v>66.833333333333329</v>
      </c>
      <c r="G101" s="16">
        <v>138.66666666666666</v>
      </c>
      <c r="H101" s="16">
        <v>21.916666666666668</v>
      </c>
      <c r="I101" s="16">
        <v>31.583333333333336</v>
      </c>
      <c r="J101" s="16"/>
      <c r="K101" s="19">
        <v>957.19385803803254</v>
      </c>
      <c r="L101">
        <v>344</v>
      </c>
      <c r="M101" s="18">
        <v>6.5</v>
      </c>
      <c r="N101" s="18">
        <v>35.166666666666671</v>
      </c>
      <c r="O101" s="18">
        <v>146.21666666666667</v>
      </c>
      <c r="P101" s="18">
        <v>75.583333333333329</v>
      </c>
      <c r="Q101" s="18">
        <v>66.833333333333329</v>
      </c>
      <c r="R101" s="18">
        <v>138.66666666666666</v>
      </c>
      <c r="S101" s="18">
        <v>21.916666666666668</v>
      </c>
      <c r="T101" s="18">
        <v>31.583333333333336</v>
      </c>
      <c r="U101" s="18"/>
      <c r="V101" s="19">
        <v>957.19385803803254</v>
      </c>
    </row>
    <row r="102" spans="1:22" x14ac:dyDescent="0.25">
      <c r="A102" s="15">
        <v>346</v>
      </c>
      <c r="B102" s="16">
        <v>4.666666666666667</v>
      </c>
      <c r="C102" s="16">
        <v>0</v>
      </c>
      <c r="D102" s="16">
        <v>0</v>
      </c>
      <c r="E102" s="16">
        <v>0</v>
      </c>
      <c r="F102" s="16">
        <v>0</v>
      </c>
      <c r="G102" s="16">
        <v>16.166666666666668</v>
      </c>
      <c r="H102" s="16">
        <v>0</v>
      </c>
      <c r="I102" s="16">
        <v>0</v>
      </c>
      <c r="J102" s="16"/>
      <c r="K102" s="19">
        <v>39.565977582644621</v>
      </c>
      <c r="L102">
        <v>346</v>
      </c>
      <c r="M102" s="18">
        <v>4.666666666666667</v>
      </c>
      <c r="N102" s="18">
        <v>0</v>
      </c>
      <c r="O102" s="18">
        <v>0</v>
      </c>
      <c r="P102" s="18">
        <v>0</v>
      </c>
      <c r="Q102" s="18">
        <v>0</v>
      </c>
      <c r="R102" s="18">
        <v>16.166666666666668</v>
      </c>
      <c r="S102" s="18">
        <v>0</v>
      </c>
      <c r="T102" s="18">
        <v>0</v>
      </c>
      <c r="U102" s="18"/>
      <c r="V102" s="19">
        <v>39.565977582644621</v>
      </c>
    </row>
    <row r="103" spans="1:22" x14ac:dyDescent="0.25">
      <c r="A103" s="15">
        <v>370</v>
      </c>
      <c r="B103" s="16">
        <v>9.3333333333333321</v>
      </c>
      <c r="C103" s="16">
        <v>61.083333333333329</v>
      </c>
      <c r="D103" s="16">
        <v>55</v>
      </c>
      <c r="E103" s="16">
        <v>19.833333333333336</v>
      </c>
      <c r="F103" s="16">
        <v>65.5</v>
      </c>
      <c r="G103" s="16">
        <v>5.333333333333333</v>
      </c>
      <c r="H103" s="16">
        <v>0.5</v>
      </c>
      <c r="I103" s="16">
        <v>0</v>
      </c>
      <c r="J103" s="16"/>
      <c r="K103" s="19">
        <v>456.26018666351013</v>
      </c>
      <c r="L103">
        <v>370</v>
      </c>
      <c r="M103" s="18">
        <v>9.3333333333333321</v>
      </c>
      <c r="N103" s="18">
        <v>61.083333333333329</v>
      </c>
      <c r="O103" s="18">
        <v>55</v>
      </c>
      <c r="P103" s="18">
        <v>19.833333333333336</v>
      </c>
      <c r="Q103" s="18">
        <v>65.5</v>
      </c>
      <c r="R103" s="18">
        <v>5.333333333333333</v>
      </c>
      <c r="S103" s="18">
        <v>0.5</v>
      </c>
      <c r="T103" s="18">
        <v>0</v>
      </c>
      <c r="U103" s="18"/>
      <c r="V103" s="19">
        <v>456.26018666351013</v>
      </c>
    </row>
    <row r="104" spans="1:22" x14ac:dyDescent="0.25">
      <c r="A104" s="15" t="s">
        <v>10</v>
      </c>
      <c r="B104" s="16">
        <v>0</v>
      </c>
      <c r="C104" s="16">
        <v>887.91666666666674</v>
      </c>
      <c r="D104" s="16">
        <v>888.61666666666667</v>
      </c>
      <c r="E104" s="16">
        <v>1081.1666666666667</v>
      </c>
      <c r="F104" s="16">
        <v>982.58333333333348</v>
      </c>
      <c r="G104" s="16">
        <v>173.41666666666666</v>
      </c>
      <c r="H104" s="16">
        <v>0.5</v>
      </c>
      <c r="I104" s="16">
        <v>235.74999999999997</v>
      </c>
      <c r="J104" s="16">
        <v>0</v>
      </c>
      <c r="K104" s="19">
        <v>12474.589348857711</v>
      </c>
      <c r="L104" t="s">
        <v>10</v>
      </c>
      <c r="M104" s="18">
        <v>0</v>
      </c>
      <c r="N104" s="18">
        <v>887.91666666666674</v>
      </c>
      <c r="O104" s="18">
        <v>888.61666666666667</v>
      </c>
      <c r="P104" s="18">
        <v>1081.1666666666667</v>
      </c>
      <c r="Q104" s="18">
        <v>982.58333333333348</v>
      </c>
      <c r="R104" s="18">
        <v>173.41666666666666</v>
      </c>
      <c r="S104" s="18">
        <v>0.5</v>
      </c>
      <c r="T104" s="18">
        <v>235.74999999999997</v>
      </c>
      <c r="U104" s="18">
        <v>0</v>
      </c>
      <c r="V104" s="19">
        <v>12474.589348857711</v>
      </c>
    </row>
    <row r="105" spans="1:22" x14ac:dyDescent="0.25">
      <c r="A105" s="15">
        <v>269</v>
      </c>
      <c r="B105" s="16">
        <v>5.95</v>
      </c>
      <c r="C105" s="16">
        <v>57.166666666666664</v>
      </c>
      <c r="D105" s="16">
        <v>90.083333333333329</v>
      </c>
      <c r="E105" s="16">
        <v>21.166666666666664</v>
      </c>
      <c r="F105" s="16">
        <v>15.333333333333334</v>
      </c>
      <c r="G105" s="16">
        <v>6.5</v>
      </c>
      <c r="H105" s="16">
        <v>2.9</v>
      </c>
      <c r="I105" s="16">
        <v>0</v>
      </c>
      <c r="J105" s="16"/>
      <c r="K105" s="19">
        <v>433.54678046620393</v>
      </c>
      <c r="L105">
        <v>269</v>
      </c>
      <c r="M105" s="18">
        <v>5.95</v>
      </c>
      <c r="N105" s="18">
        <v>57.166666666666664</v>
      </c>
      <c r="O105" s="18">
        <v>90.083333333333329</v>
      </c>
      <c r="P105" s="18">
        <v>21.166666666666664</v>
      </c>
      <c r="Q105" s="18">
        <v>15.333333333333334</v>
      </c>
      <c r="R105" s="18">
        <v>6.5</v>
      </c>
      <c r="S105" s="18">
        <v>2.9</v>
      </c>
      <c r="T105" s="18">
        <v>0</v>
      </c>
      <c r="U105" s="18"/>
      <c r="V105" s="19">
        <v>433.54678046620393</v>
      </c>
    </row>
    <row r="106" spans="1:22" x14ac:dyDescent="0.25">
      <c r="A106" s="15">
        <v>276</v>
      </c>
      <c r="B106" s="16">
        <v>0</v>
      </c>
      <c r="C106" s="16">
        <v>0</v>
      </c>
      <c r="D106" s="16">
        <v>0</v>
      </c>
      <c r="E106" s="16">
        <v>0</v>
      </c>
      <c r="F106" s="16">
        <v>0</v>
      </c>
      <c r="G106" s="16">
        <v>0</v>
      </c>
      <c r="H106" s="16">
        <v>0</v>
      </c>
      <c r="I106" s="16">
        <v>0</v>
      </c>
      <c r="J106" s="16"/>
      <c r="K106" s="19">
        <v>0</v>
      </c>
      <c r="L106">
        <v>276</v>
      </c>
      <c r="M106" s="18">
        <v>0</v>
      </c>
      <c r="N106" s="18">
        <v>0</v>
      </c>
      <c r="O106" s="18">
        <v>0</v>
      </c>
      <c r="P106" s="18">
        <v>0</v>
      </c>
      <c r="Q106" s="18">
        <v>0</v>
      </c>
      <c r="R106" s="18">
        <v>0</v>
      </c>
      <c r="S106" s="18">
        <v>0</v>
      </c>
      <c r="T106" s="18">
        <v>0</v>
      </c>
      <c r="U106" s="18"/>
      <c r="V106" s="19">
        <v>0</v>
      </c>
    </row>
    <row r="107" spans="1:22" x14ac:dyDescent="0.25">
      <c r="A107" s="15">
        <v>279</v>
      </c>
      <c r="B107" s="16">
        <v>0</v>
      </c>
      <c r="C107" s="16">
        <v>2</v>
      </c>
      <c r="D107" s="16">
        <v>0</v>
      </c>
      <c r="E107" s="16">
        <v>0</v>
      </c>
      <c r="F107" s="16">
        <v>0</v>
      </c>
      <c r="G107" s="16">
        <v>0</v>
      </c>
      <c r="H107" s="16">
        <v>0</v>
      </c>
      <c r="I107" s="16">
        <v>0</v>
      </c>
      <c r="J107" s="16"/>
      <c r="K107" s="19">
        <v>4.60405</v>
      </c>
      <c r="L107">
        <v>279</v>
      </c>
      <c r="M107" s="18">
        <v>0</v>
      </c>
      <c r="N107" s="18">
        <v>2</v>
      </c>
      <c r="O107" s="18">
        <v>0</v>
      </c>
      <c r="P107" s="18">
        <v>0</v>
      </c>
      <c r="Q107" s="18">
        <v>0</v>
      </c>
      <c r="R107" s="18">
        <v>0</v>
      </c>
      <c r="S107" s="18">
        <v>0</v>
      </c>
      <c r="T107" s="18">
        <v>0</v>
      </c>
      <c r="U107" s="18"/>
      <c r="V107" s="19">
        <v>4.60405</v>
      </c>
    </row>
    <row r="108" spans="1:22" x14ac:dyDescent="0.25">
      <c r="A108" s="15">
        <v>348</v>
      </c>
      <c r="B108" s="16">
        <v>0</v>
      </c>
      <c r="C108" s="16">
        <v>0</v>
      </c>
      <c r="D108" s="16">
        <v>0</v>
      </c>
      <c r="E108" s="16">
        <v>0</v>
      </c>
      <c r="F108" s="16">
        <v>0</v>
      </c>
      <c r="G108" s="16">
        <v>1.75</v>
      </c>
      <c r="H108" s="16">
        <v>0</v>
      </c>
      <c r="I108" s="16">
        <v>0</v>
      </c>
      <c r="J108" s="16"/>
      <c r="K108" s="19">
        <v>3.9089928977272725</v>
      </c>
      <c r="L108">
        <v>348</v>
      </c>
      <c r="M108" s="18">
        <v>0</v>
      </c>
      <c r="N108" s="18">
        <v>0</v>
      </c>
      <c r="O108" s="18">
        <v>0</v>
      </c>
      <c r="P108" s="18">
        <v>0</v>
      </c>
      <c r="Q108" s="18">
        <v>0</v>
      </c>
      <c r="R108" s="18">
        <v>1.75</v>
      </c>
      <c r="S108" s="18">
        <v>0</v>
      </c>
      <c r="T108" s="18">
        <v>0</v>
      </c>
      <c r="U108" s="18"/>
      <c r="V108" s="19">
        <v>3.9089928977272725</v>
      </c>
    </row>
    <row r="109" spans="1:22" x14ac:dyDescent="0.25">
      <c r="A109" s="15">
        <v>350</v>
      </c>
      <c r="B109" s="16">
        <v>0</v>
      </c>
      <c r="C109" s="16">
        <v>0</v>
      </c>
      <c r="D109" s="16">
        <v>3.75</v>
      </c>
      <c r="E109" s="16">
        <v>5.166666666666667</v>
      </c>
      <c r="F109" s="16">
        <v>0</v>
      </c>
      <c r="G109" s="16">
        <v>0</v>
      </c>
      <c r="H109" s="16">
        <v>0</v>
      </c>
      <c r="I109" s="16">
        <v>0</v>
      </c>
      <c r="J109" s="16"/>
      <c r="K109" s="19">
        <v>29.534325929752065</v>
      </c>
      <c r="L109">
        <v>350</v>
      </c>
      <c r="M109" s="18">
        <v>0</v>
      </c>
      <c r="N109" s="18">
        <v>0</v>
      </c>
      <c r="O109" s="18">
        <v>3.75</v>
      </c>
      <c r="P109" s="18">
        <v>5.166666666666667</v>
      </c>
      <c r="Q109" s="18">
        <v>0</v>
      </c>
      <c r="R109" s="18">
        <v>0</v>
      </c>
      <c r="S109" s="18">
        <v>0</v>
      </c>
      <c r="T109" s="18">
        <v>0</v>
      </c>
      <c r="U109" s="18"/>
      <c r="V109" s="19">
        <v>29.534325929752065</v>
      </c>
    </row>
    <row r="110" spans="1:22" x14ac:dyDescent="0.25">
      <c r="A110" s="15">
        <v>354</v>
      </c>
      <c r="B110" s="16">
        <v>9</v>
      </c>
      <c r="C110" s="16">
        <v>87.833333333333329</v>
      </c>
      <c r="D110" s="16">
        <v>323.08333333333331</v>
      </c>
      <c r="E110" s="16">
        <v>118.41666666666667</v>
      </c>
      <c r="F110" s="16">
        <v>48.666666666666664</v>
      </c>
      <c r="G110" s="16">
        <v>0</v>
      </c>
      <c r="H110" s="16">
        <v>12.25</v>
      </c>
      <c r="I110" s="16">
        <v>0</v>
      </c>
      <c r="J110" s="16"/>
      <c r="K110" s="19">
        <v>1012.8842189275329</v>
      </c>
      <c r="L110">
        <v>354</v>
      </c>
      <c r="M110" s="18">
        <v>9</v>
      </c>
      <c r="N110" s="18">
        <v>87.833333333333329</v>
      </c>
      <c r="O110" s="18">
        <v>323.08333333333331</v>
      </c>
      <c r="P110" s="18">
        <v>118.41666666666667</v>
      </c>
      <c r="Q110" s="18">
        <v>48.666666666666664</v>
      </c>
      <c r="R110" s="18">
        <v>0</v>
      </c>
      <c r="S110" s="18">
        <v>12.25</v>
      </c>
      <c r="T110" s="18">
        <v>0</v>
      </c>
      <c r="U110" s="18"/>
      <c r="V110" s="19">
        <v>1012.8842189275329</v>
      </c>
    </row>
    <row r="111" spans="1:22" x14ac:dyDescent="0.25">
      <c r="A111" s="15">
        <v>237</v>
      </c>
      <c r="B111" s="16">
        <v>0</v>
      </c>
      <c r="C111" s="16">
        <v>0</v>
      </c>
      <c r="D111" s="16">
        <v>0</v>
      </c>
      <c r="E111" s="16">
        <v>0</v>
      </c>
      <c r="F111" s="16">
        <v>0</v>
      </c>
      <c r="G111" s="16">
        <v>0</v>
      </c>
      <c r="H111" s="16">
        <v>0</v>
      </c>
      <c r="I111" s="16">
        <v>0</v>
      </c>
      <c r="J111" s="16"/>
      <c r="K111" s="19">
        <v>0</v>
      </c>
      <c r="L111">
        <v>237</v>
      </c>
      <c r="M111" s="18">
        <v>0</v>
      </c>
      <c r="N111" s="18">
        <v>0</v>
      </c>
      <c r="O111" s="18">
        <v>0</v>
      </c>
      <c r="P111" s="18">
        <v>0</v>
      </c>
      <c r="Q111" s="18">
        <v>0</v>
      </c>
      <c r="R111" s="18">
        <v>0</v>
      </c>
      <c r="S111" s="18">
        <v>0</v>
      </c>
      <c r="T111" s="18">
        <v>0</v>
      </c>
      <c r="U111" s="18"/>
      <c r="V111" s="19">
        <v>0</v>
      </c>
    </row>
    <row r="112" spans="1:22" x14ac:dyDescent="0.25">
      <c r="A112" s="15">
        <v>242</v>
      </c>
      <c r="B112" s="16">
        <v>0</v>
      </c>
      <c r="C112" s="16">
        <v>0</v>
      </c>
      <c r="D112" s="16">
        <v>0</v>
      </c>
      <c r="E112" s="16">
        <v>0</v>
      </c>
      <c r="F112" s="16">
        <v>0</v>
      </c>
      <c r="G112" s="16">
        <v>0</v>
      </c>
      <c r="H112" s="16">
        <v>0</v>
      </c>
      <c r="I112" s="16">
        <v>0</v>
      </c>
      <c r="J112" s="16"/>
      <c r="K112" s="19">
        <v>0</v>
      </c>
      <c r="L112">
        <v>242</v>
      </c>
      <c r="M112" s="18">
        <v>0</v>
      </c>
      <c r="N112" s="18">
        <v>0</v>
      </c>
      <c r="O112" s="18">
        <v>0</v>
      </c>
      <c r="P112" s="18">
        <v>0</v>
      </c>
      <c r="Q112" s="18">
        <v>0</v>
      </c>
      <c r="R112" s="18">
        <v>0</v>
      </c>
      <c r="S112" s="18">
        <v>0</v>
      </c>
      <c r="T112" s="18">
        <v>0</v>
      </c>
      <c r="U112" s="18"/>
      <c r="V112" s="19">
        <v>0</v>
      </c>
    </row>
    <row r="113" spans="1:22" x14ac:dyDescent="0.25">
      <c r="A113" s="15">
        <v>274</v>
      </c>
      <c r="B113" s="16">
        <v>0</v>
      </c>
      <c r="C113" s="16">
        <v>0</v>
      </c>
      <c r="D113" s="16">
        <v>0</v>
      </c>
      <c r="E113" s="16">
        <v>0</v>
      </c>
      <c r="F113" s="16">
        <v>0</v>
      </c>
      <c r="G113" s="16">
        <v>0</v>
      </c>
      <c r="H113" s="16">
        <v>0</v>
      </c>
      <c r="I113" s="16">
        <v>0</v>
      </c>
      <c r="J113" s="16"/>
      <c r="K113" s="19">
        <v>0</v>
      </c>
      <c r="L113">
        <v>274</v>
      </c>
      <c r="M113" s="18">
        <v>0</v>
      </c>
      <c r="N113" s="18">
        <v>0</v>
      </c>
      <c r="O113" s="18">
        <v>0</v>
      </c>
      <c r="P113" s="18">
        <v>0</v>
      </c>
      <c r="Q113" s="18">
        <v>0</v>
      </c>
      <c r="R113" s="18">
        <v>0</v>
      </c>
      <c r="S113" s="18">
        <v>0</v>
      </c>
      <c r="T113" s="18">
        <v>0</v>
      </c>
      <c r="U113" s="18"/>
      <c r="V113" s="19">
        <v>0</v>
      </c>
    </row>
    <row r="114" spans="1:22" x14ac:dyDescent="0.25">
      <c r="A114" s="15">
        <v>312</v>
      </c>
      <c r="B114" s="16">
        <v>9.25</v>
      </c>
      <c r="C114" s="16">
        <v>98.833333333333329</v>
      </c>
      <c r="D114" s="16">
        <v>177.53333333333333</v>
      </c>
      <c r="E114" s="16">
        <v>93.916666666666671</v>
      </c>
      <c r="F114" s="16">
        <v>68.999999999999986</v>
      </c>
      <c r="G114" s="16">
        <v>35.416666666666671</v>
      </c>
      <c r="H114" s="16">
        <v>28.25</v>
      </c>
      <c r="I114" s="16">
        <v>0</v>
      </c>
      <c r="J114" s="16"/>
      <c r="K114" s="19">
        <v>1026.9947204800549</v>
      </c>
      <c r="L114">
        <v>312</v>
      </c>
      <c r="M114" s="18">
        <v>9.25</v>
      </c>
      <c r="N114" s="18">
        <v>98.833333333333329</v>
      </c>
      <c r="O114" s="18">
        <v>177.53333333333333</v>
      </c>
      <c r="P114" s="18">
        <v>93.916666666666671</v>
      </c>
      <c r="Q114" s="18">
        <v>68.999999999999986</v>
      </c>
      <c r="R114" s="18">
        <v>35.416666666666671</v>
      </c>
      <c r="S114" s="18">
        <v>28.25</v>
      </c>
      <c r="T114" s="18">
        <v>0</v>
      </c>
      <c r="U114" s="18"/>
      <c r="V114" s="19">
        <v>1026.9947204800549</v>
      </c>
    </row>
    <row r="115" spans="1:22" x14ac:dyDescent="0.25">
      <c r="A115" s="15">
        <v>313</v>
      </c>
      <c r="B115" s="16">
        <v>7.583333333333333</v>
      </c>
      <c r="C115" s="16">
        <v>75.400000000000006</v>
      </c>
      <c r="D115" s="16">
        <v>63</v>
      </c>
      <c r="E115" s="16">
        <v>124.41666666666667</v>
      </c>
      <c r="F115" s="16">
        <v>147.24999999999997</v>
      </c>
      <c r="G115" s="16">
        <v>0</v>
      </c>
      <c r="H115" s="16">
        <v>10.500000000000002</v>
      </c>
      <c r="I115" s="16">
        <v>0</v>
      </c>
      <c r="J115" s="16"/>
      <c r="K115" s="19">
        <v>796.98804471441747</v>
      </c>
      <c r="L115">
        <v>313</v>
      </c>
      <c r="M115" s="18">
        <v>7.583333333333333</v>
      </c>
      <c r="N115" s="18">
        <v>75.400000000000006</v>
      </c>
      <c r="O115" s="18">
        <v>63</v>
      </c>
      <c r="P115" s="18">
        <v>124.41666666666667</v>
      </c>
      <c r="Q115" s="18">
        <v>147.24999999999997</v>
      </c>
      <c r="R115" s="18">
        <v>0</v>
      </c>
      <c r="S115" s="18">
        <v>10.500000000000002</v>
      </c>
      <c r="T115" s="18">
        <v>0</v>
      </c>
      <c r="U115" s="18"/>
      <c r="V115" s="19">
        <v>796.98804471441747</v>
      </c>
    </row>
    <row r="116" spans="1:22" x14ac:dyDescent="0.25">
      <c r="A116" s="15">
        <v>347</v>
      </c>
      <c r="B116" s="16">
        <v>0</v>
      </c>
      <c r="C116" s="16">
        <v>18.583333333333332</v>
      </c>
      <c r="D116" s="16">
        <v>31.75</v>
      </c>
      <c r="E116" s="16">
        <v>32.333333333333329</v>
      </c>
      <c r="F116" s="16">
        <v>243.41666666666666</v>
      </c>
      <c r="G116" s="16">
        <v>517.41666666666674</v>
      </c>
      <c r="H116" s="16">
        <v>47.5</v>
      </c>
      <c r="I116" s="16">
        <v>0</v>
      </c>
      <c r="J116" s="16"/>
      <c r="K116" s="19">
        <v>1807.283309742962</v>
      </c>
      <c r="L116">
        <v>347</v>
      </c>
      <c r="M116" s="18">
        <v>0</v>
      </c>
      <c r="N116" s="18">
        <v>18.583333333333332</v>
      </c>
      <c r="O116" s="18">
        <v>31.75</v>
      </c>
      <c r="P116" s="18">
        <v>32.333333333333329</v>
      </c>
      <c r="Q116" s="18">
        <v>243.41666666666666</v>
      </c>
      <c r="R116" s="18">
        <v>517.41666666666674</v>
      </c>
      <c r="S116" s="18">
        <v>47.5</v>
      </c>
      <c r="T116" s="18">
        <v>0</v>
      </c>
      <c r="U116" s="18"/>
      <c r="V116" s="19">
        <v>1807.283309742962</v>
      </c>
    </row>
    <row r="117" spans="1:22" x14ac:dyDescent="0.25">
      <c r="A117" s="15">
        <v>349</v>
      </c>
      <c r="B117" s="16">
        <v>0</v>
      </c>
      <c r="C117" s="16">
        <v>0</v>
      </c>
      <c r="D117" s="16">
        <v>2</v>
      </c>
      <c r="E117" s="16">
        <v>0</v>
      </c>
      <c r="F117" s="16">
        <v>0</v>
      </c>
      <c r="G117" s="16">
        <v>0</v>
      </c>
      <c r="H117" s="16">
        <v>0</v>
      </c>
      <c r="I117" s="16">
        <v>0</v>
      </c>
      <c r="J117" s="16"/>
      <c r="K117" s="19">
        <v>3.2285909090909088</v>
      </c>
      <c r="L117">
        <v>349</v>
      </c>
      <c r="M117" s="18">
        <v>0</v>
      </c>
      <c r="N117" s="18">
        <v>0</v>
      </c>
      <c r="O117" s="18">
        <v>2</v>
      </c>
      <c r="P117" s="18">
        <v>0</v>
      </c>
      <c r="Q117" s="18">
        <v>0</v>
      </c>
      <c r="R117" s="18">
        <v>0</v>
      </c>
      <c r="S117" s="18">
        <v>0</v>
      </c>
      <c r="T117" s="18">
        <v>0</v>
      </c>
      <c r="U117" s="18"/>
      <c r="V117" s="19">
        <v>3.2285909090909088</v>
      </c>
    </row>
    <row r="118" spans="1:22" x14ac:dyDescent="0.25">
      <c r="A118" s="15">
        <v>358</v>
      </c>
      <c r="B118" s="16">
        <v>29.133333333333336</v>
      </c>
      <c r="C118" s="16">
        <v>232.33333333333334</v>
      </c>
      <c r="D118" s="16">
        <v>854.63333333333333</v>
      </c>
      <c r="E118" s="16">
        <v>624.48333333333335</v>
      </c>
      <c r="F118" s="16">
        <v>447.13333333333327</v>
      </c>
      <c r="G118" s="16">
        <v>0</v>
      </c>
      <c r="H118" s="16">
        <v>74.183333333333337</v>
      </c>
      <c r="I118" s="16">
        <v>0</v>
      </c>
      <c r="J118" s="16"/>
      <c r="K118" s="19">
        <v>4171.4996763128611</v>
      </c>
      <c r="L118">
        <v>358</v>
      </c>
      <c r="M118" s="18">
        <v>29.133333333333336</v>
      </c>
      <c r="N118" s="18">
        <v>232.33333333333334</v>
      </c>
      <c r="O118" s="18">
        <v>854.63333333333333</v>
      </c>
      <c r="P118" s="18">
        <v>624.48333333333335</v>
      </c>
      <c r="Q118" s="18">
        <v>447.13333333333327</v>
      </c>
      <c r="R118" s="18">
        <v>0</v>
      </c>
      <c r="S118" s="18">
        <v>74.183333333333337</v>
      </c>
      <c r="T118" s="18">
        <v>0</v>
      </c>
      <c r="U118" s="18"/>
      <c r="V118" s="19">
        <v>4171.4996763128611</v>
      </c>
    </row>
    <row r="119" spans="1:22" x14ac:dyDescent="0.25">
      <c r="A119" s="15">
        <v>377</v>
      </c>
      <c r="B119" s="16">
        <v>19.75</v>
      </c>
      <c r="C119" s="16">
        <v>180.41666666666669</v>
      </c>
      <c r="D119" s="16">
        <v>320.45</v>
      </c>
      <c r="E119" s="16">
        <v>44.916666666666671</v>
      </c>
      <c r="F119" s="16">
        <v>45.5</v>
      </c>
      <c r="G119" s="16">
        <v>9</v>
      </c>
      <c r="H119" s="16">
        <v>34.583333333333329</v>
      </c>
      <c r="I119" s="16">
        <v>75.833333333333329</v>
      </c>
      <c r="J119" s="16"/>
      <c r="K119" s="19">
        <v>1580.1376158527262</v>
      </c>
      <c r="L119">
        <v>377</v>
      </c>
      <c r="M119" s="18">
        <v>19.75</v>
      </c>
      <c r="N119" s="18">
        <v>180.41666666666669</v>
      </c>
      <c r="O119" s="18">
        <v>320.45</v>
      </c>
      <c r="P119" s="18">
        <v>44.916666666666671</v>
      </c>
      <c r="Q119" s="18">
        <v>45.5</v>
      </c>
      <c r="R119" s="18">
        <v>9</v>
      </c>
      <c r="S119" s="18">
        <v>34.583333333333329</v>
      </c>
      <c r="T119" s="18">
        <v>75.833333333333329</v>
      </c>
      <c r="U119" s="18"/>
      <c r="V119" s="19">
        <v>1580.1376158527262</v>
      </c>
    </row>
    <row r="120" spans="1:22" x14ac:dyDescent="0.25">
      <c r="A120" s="15">
        <v>208</v>
      </c>
      <c r="B120" s="16">
        <v>0</v>
      </c>
      <c r="C120" s="16">
        <v>0</v>
      </c>
      <c r="D120" s="16">
        <v>2.6666666666666665</v>
      </c>
      <c r="E120" s="16">
        <v>0</v>
      </c>
      <c r="F120" s="16">
        <v>0</v>
      </c>
      <c r="G120" s="16">
        <v>0</v>
      </c>
      <c r="H120" s="16">
        <v>0</v>
      </c>
      <c r="I120" s="16">
        <v>0</v>
      </c>
      <c r="J120" s="16"/>
      <c r="K120" s="19">
        <v>8.1215200000000003</v>
      </c>
      <c r="L120">
        <v>208</v>
      </c>
      <c r="M120" s="18">
        <v>0</v>
      </c>
      <c r="N120" s="18">
        <v>0</v>
      </c>
      <c r="O120" s="18">
        <v>2.6666666666666665</v>
      </c>
      <c r="P120" s="18">
        <v>0</v>
      </c>
      <c r="Q120" s="18">
        <v>0</v>
      </c>
      <c r="R120" s="18">
        <v>0</v>
      </c>
      <c r="S120" s="18">
        <v>0</v>
      </c>
      <c r="T120" s="18">
        <v>0</v>
      </c>
      <c r="U120" s="18"/>
      <c r="V120" s="19">
        <v>8.1215200000000003</v>
      </c>
    </row>
    <row r="121" spans="1:22" x14ac:dyDescent="0.25">
      <c r="A121" s="15">
        <v>235</v>
      </c>
      <c r="B121" s="16">
        <v>0</v>
      </c>
      <c r="C121" s="16">
        <v>0</v>
      </c>
      <c r="D121" s="16">
        <v>0</v>
      </c>
      <c r="E121" s="16">
        <v>2.5833333333333335</v>
      </c>
      <c r="F121" s="16">
        <v>0.75</v>
      </c>
      <c r="G121" s="16">
        <v>0</v>
      </c>
      <c r="H121" s="16">
        <v>0</v>
      </c>
      <c r="I121" s="16">
        <v>0</v>
      </c>
      <c r="J121" s="16"/>
      <c r="K121" s="19">
        <v>5.0275482093663904</v>
      </c>
      <c r="L121">
        <v>235</v>
      </c>
      <c r="M121" s="18">
        <v>0</v>
      </c>
      <c r="N121" s="18">
        <v>0</v>
      </c>
      <c r="O121" s="18">
        <v>0</v>
      </c>
      <c r="P121" s="18">
        <v>2.5833333333333335</v>
      </c>
      <c r="Q121" s="18">
        <v>0.75</v>
      </c>
      <c r="R121" s="18">
        <v>0</v>
      </c>
      <c r="S121" s="18">
        <v>0</v>
      </c>
      <c r="T121" s="18">
        <v>0</v>
      </c>
      <c r="U121" s="18"/>
      <c r="V121" s="19">
        <v>5.0275482093663904</v>
      </c>
    </row>
    <row r="122" spans="1:22" x14ac:dyDescent="0.25">
      <c r="A122" s="15">
        <v>320</v>
      </c>
      <c r="B122" s="16">
        <v>6.7</v>
      </c>
      <c r="C122" s="16">
        <v>9.7500000000000018</v>
      </c>
      <c r="D122" s="16">
        <v>10.25</v>
      </c>
      <c r="E122" s="16">
        <v>15.749999999999998</v>
      </c>
      <c r="F122" s="16">
        <v>8.5</v>
      </c>
      <c r="G122" s="16">
        <v>0</v>
      </c>
      <c r="H122" s="16">
        <v>0</v>
      </c>
      <c r="I122" s="16">
        <v>0</v>
      </c>
      <c r="J122" s="16"/>
      <c r="K122" s="19">
        <v>87.384741236225878</v>
      </c>
      <c r="L122">
        <v>320</v>
      </c>
      <c r="M122" s="18">
        <v>6.7</v>
      </c>
      <c r="N122" s="18">
        <v>9.7500000000000018</v>
      </c>
      <c r="O122" s="18">
        <v>10.25</v>
      </c>
      <c r="P122" s="18">
        <v>15.749999999999998</v>
      </c>
      <c r="Q122" s="18">
        <v>8.5</v>
      </c>
      <c r="R122" s="18">
        <v>0</v>
      </c>
      <c r="S122" s="18">
        <v>0</v>
      </c>
      <c r="T122" s="18">
        <v>0</v>
      </c>
      <c r="U122" s="18"/>
      <c r="V122" s="19">
        <v>87.384741236225878</v>
      </c>
    </row>
    <row r="123" spans="1:22" x14ac:dyDescent="0.25">
      <c r="A123" s="15">
        <v>345</v>
      </c>
      <c r="B123" s="16">
        <v>0</v>
      </c>
      <c r="C123" s="16">
        <v>0</v>
      </c>
      <c r="D123" s="16">
        <v>0</v>
      </c>
      <c r="E123" s="16">
        <v>0</v>
      </c>
      <c r="F123" s="16">
        <v>0</v>
      </c>
      <c r="G123" s="16">
        <v>1</v>
      </c>
      <c r="H123" s="16">
        <v>0</v>
      </c>
      <c r="I123" s="16">
        <v>0</v>
      </c>
      <c r="J123" s="16"/>
      <c r="K123" s="19">
        <v>1.6434049586776855</v>
      </c>
      <c r="L123">
        <v>345</v>
      </c>
      <c r="M123" s="18">
        <v>0</v>
      </c>
      <c r="N123" s="18">
        <v>0</v>
      </c>
      <c r="O123" s="18">
        <v>0</v>
      </c>
      <c r="P123" s="18">
        <v>0</v>
      </c>
      <c r="Q123" s="18">
        <v>0</v>
      </c>
      <c r="R123" s="18">
        <v>1</v>
      </c>
      <c r="S123" s="18">
        <v>0</v>
      </c>
      <c r="T123" s="18">
        <v>0</v>
      </c>
      <c r="U123" s="18"/>
      <c r="V123" s="19">
        <v>1.6434049586776855</v>
      </c>
    </row>
    <row r="124" spans="1:22" x14ac:dyDescent="0.25">
      <c r="A124" s="15">
        <v>357</v>
      </c>
      <c r="B124" s="16">
        <v>11.083333333333334</v>
      </c>
      <c r="C124" s="16">
        <v>62.916666666666664</v>
      </c>
      <c r="D124" s="16">
        <v>267.08333333333331</v>
      </c>
      <c r="E124" s="16">
        <v>182.49999999999997</v>
      </c>
      <c r="F124" s="16">
        <v>129.41666666666666</v>
      </c>
      <c r="G124" s="16">
        <v>0</v>
      </c>
      <c r="H124" s="16">
        <v>43.31666666666667</v>
      </c>
      <c r="I124" s="16">
        <v>0</v>
      </c>
      <c r="J124" s="16"/>
      <c r="K124" s="19">
        <v>1249.7164836551251</v>
      </c>
      <c r="L124">
        <v>357</v>
      </c>
      <c r="M124" s="18">
        <v>11.083333333333334</v>
      </c>
      <c r="N124" s="18">
        <v>62.916666666666664</v>
      </c>
      <c r="O124" s="18">
        <v>267.08333333333331</v>
      </c>
      <c r="P124" s="18">
        <v>182.49999999999997</v>
      </c>
      <c r="Q124" s="18">
        <v>129.41666666666666</v>
      </c>
      <c r="R124" s="18">
        <v>0</v>
      </c>
      <c r="S124" s="18">
        <v>43.31666666666667</v>
      </c>
      <c r="T124" s="18">
        <v>0</v>
      </c>
      <c r="U124" s="18"/>
      <c r="V124" s="19">
        <v>1249.7164836551251</v>
      </c>
    </row>
    <row r="125" spans="1:22" x14ac:dyDescent="0.25">
      <c r="A125" s="15">
        <v>364</v>
      </c>
      <c r="B125" s="16">
        <v>0</v>
      </c>
      <c r="C125" s="16">
        <v>0</v>
      </c>
      <c r="D125" s="16">
        <v>17.5</v>
      </c>
      <c r="E125" s="16">
        <v>2.25</v>
      </c>
      <c r="F125" s="16">
        <v>6</v>
      </c>
      <c r="G125" s="16">
        <v>0</v>
      </c>
      <c r="H125" s="16">
        <v>1.1666666666666667</v>
      </c>
      <c r="I125" s="16">
        <v>0</v>
      </c>
      <c r="J125" s="16"/>
      <c r="K125" s="19">
        <v>47.868943899219467</v>
      </c>
      <c r="L125">
        <v>364</v>
      </c>
      <c r="M125" s="18">
        <v>0</v>
      </c>
      <c r="N125" s="18">
        <v>0</v>
      </c>
      <c r="O125" s="18">
        <v>17.5</v>
      </c>
      <c r="P125" s="18">
        <v>2.25</v>
      </c>
      <c r="Q125" s="18">
        <v>6</v>
      </c>
      <c r="R125" s="18">
        <v>0</v>
      </c>
      <c r="S125" s="18">
        <v>1.1666666666666667</v>
      </c>
      <c r="T125" s="18">
        <v>0</v>
      </c>
      <c r="U125" s="18"/>
      <c r="V125" s="19">
        <v>47.868943899219467</v>
      </c>
    </row>
    <row r="126" spans="1:22" x14ac:dyDescent="0.25">
      <c r="A126" s="15">
        <v>368</v>
      </c>
      <c r="B126" s="16">
        <v>4.083333333333333</v>
      </c>
      <c r="C126" s="16">
        <v>32.9</v>
      </c>
      <c r="D126" s="16">
        <v>218.08333333333331</v>
      </c>
      <c r="E126" s="16">
        <v>86.333333333333343</v>
      </c>
      <c r="F126" s="16">
        <v>157.08333333333334</v>
      </c>
      <c r="G126" s="16">
        <v>116.58333333333333</v>
      </c>
      <c r="H126" s="16">
        <v>18.5</v>
      </c>
      <c r="I126" s="16">
        <v>26.083333333333336</v>
      </c>
      <c r="J126" s="16"/>
      <c r="K126" s="19">
        <v>1214.9692672625592</v>
      </c>
      <c r="L126">
        <v>368</v>
      </c>
      <c r="M126" s="18">
        <v>4.083333333333333</v>
      </c>
      <c r="N126" s="18">
        <v>32.9</v>
      </c>
      <c r="O126" s="18">
        <v>218.08333333333331</v>
      </c>
      <c r="P126" s="18">
        <v>86.333333333333343</v>
      </c>
      <c r="Q126" s="18">
        <v>157.08333333333334</v>
      </c>
      <c r="R126" s="18">
        <v>116.58333333333333</v>
      </c>
      <c r="S126" s="18">
        <v>18.5</v>
      </c>
      <c r="T126" s="18">
        <v>26.083333333333336</v>
      </c>
      <c r="U126" s="18"/>
      <c r="V126" s="19">
        <v>1214.9692672625592</v>
      </c>
    </row>
    <row r="127" spans="1:22" x14ac:dyDescent="0.25">
      <c r="A127" s="15">
        <v>383</v>
      </c>
      <c r="B127" s="16">
        <v>0</v>
      </c>
      <c r="C127" s="16">
        <v>0</v>
      </c>
      <c r="D127" s="16">
        <v>0</v>
      </c>
      <c r="E127" s="16">
        <v>0</v>
      </c>
      <c r="F127" s="16">
        <v>0</v>
      </c>
      <c r="G127" s="16">
        <v>0</v>
      </c>
      <c r="H127" s="16">
        <v>0.5</v>
      </c>
      <c r="I127" s="16">
        <v>0</v>
      </c>
      <c r="J127" s="16"/>
      <c r="K127" s="19">
        <v>0.82170247933884277</v>
      </c>
      <c r="L127">
        <v>383</v>
      </c>
      <c r="M127" s="18">
        <v>0</v>
      </c>
      <c r="N127" s="18">
        <v>0</v>
      </c>
      <c r="O127" s="18">
        <v>0</v>
      </c>
      <c r="P127" s="18">
        <v>0</v>
      </c>
      <c r="Q127" s="18">
        <v>0</v>
      </c>
      <c r="R127" s="18">
        <v>0</v>
      </c>
      <c r="S127" s="18">
        <v>0.5</v>
      </c>
      <c r="T127" s="18">
        <v>0</v>
      </c>
      <c r="U127" s="18"/>
      <c r="V127" s="19">
        <v>0.82170247933884277</v>
      </c>
    </row>
    <row r="128" spans="1:22" x14ac:dyDescent="0.25">
      <c r="A128" s="15">
        <v>387</v>
      </c>
      <c r="B128" s="16">
        <v>31</v>
      </c>
      <c r="C128" s="16">
        <v>210.10000000000005</v>
      </c>
      <c r="D128" s="16">
        <v>322.41666666666669</v>
      </c>
      <c r="E128" s="16">
        <v>158.41666666666663</v>
      </c>
      <c r="F128" s="16">
        <v>20.416666666666668</v>
      </c>
      <c r="G128" s="16">
        <v>0</v>
      </c>
      <c r="H128" s="16">
        <v>10.666666666666666</v>
      </c>
      <c r="I128" s="16">
        <v>0</v>
      </c>
      <c r="J128" s="16"/>
      <c r="K128" s="19">
        <v>1680.4881862169041</v>
      </c>
      <c r="L128">
        <v>387</v>
      </c>
      <c r="M128" s="18">
        <v>31</v>
      </c>
      <c r="N128" s="18">
        <v>210.10000000000005</v>
      </c>
      <c r="O128" s="18">
        <v>322.41666666666669</v>
      </c>
      <c r="P128" s="18">
        <v>158.41666666666663</v>
      </c>
      <c r="Q128" s="18">
        <v>20.416666666666668</v>
      </c>
      <c r="R128" s="18">
        <v>0</v>
      </c>
      <c r="S128" s="18">
        <v>10.666666666666666</v>
      </c>
      <c r="T128" s="18">
        <v>0</v>
      </c>
      <c r="U128" s="18"/>
      <c r="V128" s="19">
        <v>1680.4881862169041</v>
      </c>
    </row>
    <row r="129" spans="1:22" x14ac:dyDescent="0.25">
      <c r="A129" s="15">
        <v>362</v>
      </c>
      <c r="B129" s="16">
        <v>1.25</v>
      </c>
      <c r="C129" s="16">
        <v>9.3333333333333321</v>
      </c>
      <c r="D129" s="16">
        <v>22.75</v>
      </c>
      <c r="E129" s="16">
        <v>9.25</v>
      </c>
      <c r="F129" s="16">
        <v>52.583333333333336</v>
      </c>
      <c r="G129" s="16">
        <v>163.33333333333331</v>
      </c>
      <c r="H129" s="16">
        <v>13.666666666666666</v>
      </c>
      <c r="I129" s="16">
        <v>0</v>
      </c>
      <c r="J129" s="16"/>
      <c r="K129" s="19">
        <v>580.14016236719135</v>
      </c>
      <c r="L129">
        <v>362</v>
      </c>
      <c r="M129" s="18">
        <v>1.25</v>
      </c>
      <c r="N129" s="18">
        <v>9.3333333333333321</v>
      </c>
      <c r="O129" s="18">
        <v>22.75</v>
      </c>
      <c r="P129" s="18">
        <v>9.25</v>
      </c>
      <c r="Q129" s="18">
        <v>52.583333333333336</v>
      </c>
      <c r="R129" s="18">
        <v>163.33333333333331</v>
      </c>
      <c r="S129" s="18">
        <v>13.666666666666666</v>
      </c>
      <c r="T129" s="18">
        <v>0</v>
      </c>
      <c r="U129" s="18"/>
      <c r="V129" s="19">
        <v>580.14016236719135</v>
      </c>
    </row>
    <row r="130" spans="1:22" x14ac:dyDescent="0.25">
      <c r="A130" s="15">
        <v>363</v>
      </c>
      <c r="B130" s="16">
        <v>0.83333333333333337</v>
      </c>
      <c r="C130" s="16">
        <v>36.75</v>
      </c>
      <c r="D130" s="16">
        <v>27.5</v>
      </c>
      <c r="E130" s="16">
        <v>29.25</v>
      </c>
      <c r="F130" s="16">
        <v>82.166666666666671</v>
      </c>
      <c r="G130" s="16">
        <v>107.25</v>
      </c>
      <c r="H130" s="16">
        <v>12.916666666666666</v>
      </c>
      <c r="I130" s="16">
        <v>0</v>
      </c>
      <c r="J130" s="16"/>
      <c r="K130" s="19">
        <v>657.91319167260008</v>
      </c>
      <c r="L130">
        <v>363</v>
      </c>
      <c r="M130" s="18">
        <v>0.83333333333333337</v>
      </c>
      <c r="N130" s="18">
        <v>36.75</v>
      </c>
      <c r="O130" s="18">
        <v>27.5</v>
      </c>
      <c r="P130" s="18">
        <v>29.25</v>
      </c>
      <c r="Q130" s="18">
        <v>82.166666666666671</v>
      </c>
      <c r="R130" s="18">
        <v>107.25</v>
      </c>
      <c r="S130" s="18">
        <v>12.916666666666666</v>
      </c>
      <c r="T130" s="18">
        <v>0</v>
      </c>
      <c r="U130" s="18"/>
      <c r="V130" s="19">
        <v>657.91319167260008</v>
      </c>
    </row>
    <row r="131" spans="1:22" x14ac:dyDescent="0.25">
      <c r="A131" s="15">
        <v>373</v>
      </c>
      <c r="B131" s="16">
        <v>13.916666666666666</v>
      </c>
      <c r="C131" s="16">
        <v>29.5</v>
      </c>
      <c r="D131" s="16">
        <v>230</v>
      </c>
      <c r="E131" s="16">
        <v>50.750000000000007</v>
      </c>
      <c r="F131" s="16">
        <v>52.916666666666664</v>
      </c>
      <c r="G131" s="16">
        <v>0</v>
      </c>
      <c r="H131" s="16">
        <v>28.5</v>
      </c>
      <c r="I131" s="16">
        <v>9</v>
      </c>
      <c r="J131" s="16"/>
      <c r="K131" s="19">
        <v>901.84219813934988</v>
      </c>
      <c r="L131">
        <v>373</v>
      </c>
      <c r="M131" s="18">
        <v>13.916666666666666</v>
      </c>
      <c r="N131" s="18">
        <v>29.5</v>
      </c>
      <c r="O131" s="18">
        <v>230</v>
      </c>
      <c r="P131" s="18">
        <v>50.750000000000007</v>
      </c>
      <c r="Q131" s="18">
        <v>52.916666666666664</v>
      </c>
      <c r="R131" s="18">
        <v>0</v>
      </c>
      <c r="S131" s="18">
        <v>28.5</v>
      </c>
      <c r="T131" s="18">
        <v>9</v>
      </c>
      <c r="U131" s="18"/>
      <c r="V131" s="19">
        <v>901.84219813934988</v>
      </c>
    </row>
    <row r="132" spans="1:22" x14ac:dyDescent="0.25">
      <c r="A132" s="15">
        <v>384</v>
      </c>
      <c r="B132" s="16">
        <v>5.0000000000000009</v>
      </c>
      <c r="C132" s="16">
        <v>16.166666666666668</v>
      </c>
      <c r="D132" s="16">
        <v>83.833333333333343</v>
      </c>
      <c r="E132" s="16">
        <v>13</v>
      </c>
      <c r="F132" s="16">
        <v>0</v>
      </c>
      <c r="G132" s="16">
        <v>0</v>
      </c>
      <c r="H132" s="16">
        <v>2.916666666666667</v>
      </c>
      <c r="I132" s="16">
        <v>0</v>
      </c>
      <c r="J132" s="16"/>
      <c r="K132" s="19">
        <v>198.03687848671376</v>
      </c>
      <c r="L132">
        <v>384</v>
      </c>
      <c r="M132" s="18">
        <v>5.0000000000000009</v>
      </c>
      <c r="N132" s="18">
        <v>16.166666666666668</v>
      </c>
      <c r="O132" s="18">
        <v>83.833333333333343</v>
      </c>
      <c r="P132" s="18">
        <v>13</v>
      </c>
      <c r="Q132" s="18">
        <v>0</v>
      </c>
      <c r="R132" s="18">
        <v>0</v>
      </c>
      <c r="S132" s="18">
        <v>2.916666666666667</v>
      </c>
      <c r="T132" s="18">
        <v>0</v>
      </c>
      <c r="U132" s="18"/>
      <c r="V132" s="19">
        <v>198.03687848671376</v>
      </c>
    </row>
    <row r="133" spans="1:22" x14ac:dyDescent="0.25">
      <c r="A133" s="15">
        <v>385</v>
      </c>
      <c r="B133" s="16">
        <v>9.3333333333333339</v>
      </c>
      <c r="C133" s="16">
        <v>81</v>
      </c>
      <c r="D133" s="16">
        <v>2.8333333333333335</v>
      </c>
      <c r="E133" s="16">
        <v>0</v>
      </c>
      <c r="F133" s="16">
        <v>5.083333333333333</v>
      </c>
      <c r="G133" s="16">
        <v>0</v>
      </c>
      <c r="H133" s="16">
        <v>7.5</v>
      </c>
      <c r="I133" s="16">
        <v>0</v>
      </c>
      <c r="J133" s="16"/>
      <c r="K133" s="19">
        <v>177.30945082214186</v>
      </c>
      <c r="L133">
        <v>385</v>
      </c>
      <c r="M133" s="18">
        <v>9.3333333333333339</v>
      </c>
      <c r="N133" s="18">
        <v>81</v>
      </c>
      <c r="O133" s="18">
        <v>2.8333333333333335</v>
      </c>
      <c r="P133" s="18">
        <v>0</v>
      </c>
      <c r="Q133" s="18">
        <v>5.083333333333333</v>
      </c>
      <c r="R133" s="18">
        <v>0</v>
      </c>
      <c r="S133" s="18">
        <v>7.5</v>
      </c>
      <c r="T133" s="18">
        <v>0</v>
      </c>
      <c r="U133" s="18"/>
      <c r="V133" s="19">
        <v>177.30945082214186</v>
      </c>
    </row>
    <row r="134" spans="1:22" x14ac:dyDescent="0.25">
      <c r="A134" s="15">
        <v>367</v>
      </c>
      <c r="B134" s="16">
        <v>22.583333333333332</v>
      </c>
      <c r="C134" s="16">
        <v>102.58333333333333</v>
      </c>
      <c r="D134" s="16">
        <v>213.75</v>
      </c>
      <c r="E134" s="16">
        <v>9.75</v>
      </c>
      <c r="F134" s="16">
        <v>24.75</v>
      </c>
      <c r="G134" s="16">
        <v>1</v>
      </c>
      <c r="H134" s="16">
        <v>1</v>
      </c>
      <c r="I134" s="16">
        <v>4.75</v>
      </c>
      <c r="J134" s="16"/>
      <c r="K134" s="19">
        <v>755.34591222732354</v>
      </c>
      <c r="L134">
        <v>367</v>
      </c>
      <c r="M134" s="18">
        <v>22.583333333333332</v>
      </c>
      <c r="N134" s="18">
        <v>102.58333333333333</v>
      </c>
      <c r="O134" s="18">
        <v>213.75</v>
      </c>
      <c r="P134" s="18">
        <v>9.75</v>
      </c>
      <c r="Q134" s="18">
        <v>24.75</v>
      </c>
      <c r="R134" s="18">
        <v>1</v>
      </c>
      <c r="S134" s="18">
        <v>1</v>
      </c>
      <c r="T134" s="18">
        <v>4.75</v>
      </c>
      <c r="U134" s="18"/>
      <c r="V134" s="19">
        <v>755.34591222732354</v>
      </c>
    </row>
    <row r="135" spans="1:22" x14ac:dyDescent="0.25">
      <c r="A135" s="15">
        <v>378</v>
      </c>
      <c r="B135" s="16">
        <v>4.7500000000000009</v>
      </c>
      <c r="C135" s="16">
        <v>22.5</v>
      </c>
      <c r="D135" s="16">
        <v>48.000000000000007</v>
      </c>
      <c r="E135" s="16">
        <v>9.3333333333333339</v>
      </c>
      <c r="F135" s="16">
        <v>36.583333333333336</v>
      </c>
      <c r="G135" s="16">
        <v>69</v>
      </c>
      <c r="H135" s="16">
        <v>15</v>
      </c>
      <c r="I135" s="16">
        <v>0</v>
      </c>
      <c r="J135" s="16"/>
      <c r="K135" s="19">
        <v>455.16263764004754</v>
      </c>
      <c r="L135">
        <v>378</v>
      </c>
      <c r="M135" s="18">
        <v>4.7500000000000009</v>
      </c>
      <c r="N135" s="18">
        <v>22.5</v>
      </c>
      <c r="O135" s="18">
        <v>48.000000000000007</v>
      </c>
      <c r="P135" s="18">
        <v>9.3333333333333339</v>
      </c>
      <c r="Q135" s="18">
        <v>36.583333333333336</v>
      </c>
      <c r="R135" s="18">
        <v>69</v>
      </c>
      <c r="S135" s="18">
        <v>15</v>
      </c>
      <c r="T135" s="18">
        <v>0</v>
      </c>
      <c r="U135" s="18"/>
      <c r="V135" s="19">
        <v>455.16263764004754</v>
      </c>
    </row>
    <row r="136" spans="1:22" x14ac:dyDescent="0.25">
      <c r="A136" s="15">
        <v>388</v>
      </c>
      <c r="B136" s="16">
        <v>19.083333333333336</v>
      </c>
      <c r="C136" s="16">
        <v>103.5</v>
      </c>
      <c r="D136" s="16">
        <v>166.41666666666666</v>
      </c>
      <c r="E136" s="16">
        <v>16.916666666666664</v>
      </c>
      <c r="F136" s="16">
        <v>99.5</v>
      </c>
      <c r="G136" s="16">
        <v>0</v>
      </c>
      <c r="H136" s="16">
        <v>2.5</v>
      </c>
      <c r="I136" s="16">
        <v>29.5</v>
      </c>
      <c r="J136" s="16"/>
      <c r="K136" s="19">
        <v>832.07221904758399</v>
      </c>
      <c r="L136">
        <v>388</v>
      </c>
      <c r="M136" s="18">
        <v>19.083333333333336</v>
      </c>
      <c r="N136" s="18">
        <v>103.5</v>
      </c>
      <c r="O136" s="18">
        <v>166.41666666666666</v>
      </c>
      <c r="P136" s="18">
        <v>16.916666666666664</v>
      </c>
      <c r="Q136" s="18">
        <v>99.5</v>
      </c>
      <c r="R136" s="18">
        <v>0</v>
      </c>
      <c r="S136" s="18">
        <v>2.5</v>
      </c>
      <c r="T136" s="18">
        <v>29.5</v>
      </c>
      <c r="U136" s="18"/>
      <c r="V136" s="19">
        <v>832.07221904758399</v>
      </c>
    </row>
    <row r="137" spans="1:22" x14ac:dyDescent="0.25">
      <c r="A137" s="15">
        <v>412</v>
      </c>
      <c r="B137" s="16">
        <v>104.2</v>
      </c>
      <c r="C137" s="16">
        <v>474.98333333333329</v>
      </c>
      <c r="D137" s="16">
        <v>1357.2833333333335</v>
      </c>
      <c r="E137" s="16">
        <v>1063.6500000000001</v>
      </c>
      <c r="F137" s="16">
        <v>670.5</v>
      </c>
      <c r="G137" s="16">
        <v>0</v>
      </c>
      <c r="H137" s="16">
        <v>90</v>
      </c>
      <c r="I137" s="16">
        <v>8</v>
      </c>
      <c r="J137" s="16"/>
      <c r="K137" s="19">
        <v>7262.353900435437</v>
      </c>
      <c r="L137">
        <v>412</v>
      </c>
      <c r="M137" s="18">
        <v>104.2</v>
      </c>
      <c r="N137" s="18">
        <v>474.98333333333329</v>
      </c>
      <c r="O137" s="18">
        <v>1357.2833333333335</v>
      </c>
      <c r="P137" s="18">
        <v>1063.6500000000001</v>
      </c>
      <c r="Q137" s="18">
        <v>670.5</v>
      </c>
      <c r="R137" s="18">
        <v>0</v>
      </c>
      <c r="S137" s="18">
        <v>90</v>
      </c>
      <c r="T137" s="18">
        <v>8</v>
      </c>
      <c r="U137" s="18"/>
      <c r="V137" s="19">
        <v>7262.353900435437</v>
      </c>
    </row>
    <row r="138" spans="1:22" x14ac:dyDescent="0.25">
      <c r="A138" s="15">
        <v>446</v>
      </c>
      <c r="B138" s="16">
        <v>0</v>
      </c>
      <c r="C138" s="16">
        <v>3.25</v>
      </c>
      <c r="D138" s="16">
        <v>6</v>
      </c>
      <c r="E138" s="16">
        <v>0</v>
      </c>
      <c r="F138" s="16">
        <v>1.9166666666666667</v>
      </c>
      <c r="G138" s="16">
        <v>21.5</v>
      </c>
      <c r="H138" s="16">
        <v>0</v>
      </c>
      <c r="I138" s="16">
        <v>0</v>
      </c>
      <c r="J138" s="16"/>
      <c r="K138" s="19">
        <v>60.872424005681808</v>
      </c>
      <c r="L138">
        <v>446</v>
      </c>
      <c r="M138" s="18">
        <v>0</v>
      </c>
      <c r="N138" s="18">
        <v>3.25</v>
      </c>
      <c r="O138" s="18">
        <v>6</v>
      </c>
      <c r="P138" s="18">
        <v>0</v>
      </c>
      <c r="Q138" s="18">
        <v>1.9166666666666667</v>
      </c>
      <c r="R138" s="18">
        <v>21.5</v>
      </c>
      <c r="S138" s="18">
        <v>0</v>
      </c>
      <c r="T138" s="18">
        <v>0</v>
      </c>
      <c r="U138" s="18"/>
      <c r="V138" s="19">
        <v>60.872424005681808</v>
      </c>
    </row>
    <row r="139" spans="1:22" x14ac:dyDescent="0.25">
      <c r="A139" s="15">
        <v>252</v>
      </c>
      <c r="B139" s="16">
        <v>0</v>
      </c>
      <c r="C139" s="16">
        <v>0</v>
      </c>
      <c r="D139" s="16">
        <v>4</v>
      </c>
      <c r="E139" s="16">
        <v>0</v>
      </c>
      <c r="F139" s="16">
        <v>0</v>
      </c>
      <c r="G139" s="16">
        <v>97.749999999999986</v>
      </c>
      <c r="H139" s="16">
        <v>0</v>
      </c>
      <c r="I139" s="16">
        <v>0</v>
      </c>
      <c r="J139" s="16"/>
      <c r="K139" s="19">
        <v>217.02548771057099</v>
      </c>
      <c r="L139">
        <v>252</v>
      </c>
      <c r="M139" s="18">
        <v>0</v>
      </c>
      <c r="N139" s="18">
        <v>0</v>
      </c>
      <c r="O139" s="18">
        <v>4</v>
      </c>
      <c r="P139" s="18">
        <v>0</v>
      </c>
      <c r="Q139" s="18">
        <v>0</v>
      </c>
      <c r="R139" s="18">
        <v>97.749999999999986</v>
      </c>
      <c r="S139" s="18">
        <v>0</v>
      </c>
      <c r="T139" s="18">
        <v>0</v>
      </c>
      <c r="U139" s="18"/>
      <c r="V139" s="19">
        <v>217.02548771057099</v>
      </c>
    </row>
    <row r="140" spans="1:22" x14ac:dyDescent="0.25">
      <c r="A140" s="15">
        <v>376</v>
      </c>
      <c r="B140" s="16">
        <v>6</v>
      </c>
      <c r="C140" s="16">
        <v>40.416666666666671</v>
      </c>
      <c r="D140" s="16">
        <v>190.7</v>
      </c>
      <c r="E140" s="16">
        <v>24.333333333333332</v>
      </c>
      <c r="F140" s="16">
        <v>13.25</v>
      </c>
      <c r="G140" s="16">
        <v>0</v>
      </c>
      <c r="H140" s="16">
        <v>9.75</v>
      </c>
      <c r="I140" s="16">
        <v>65.75</v>
      </c>
      <c r="J140" s="16"/>
      <c r="K140" s="19">
        <v>772.65065614192713</v>
      </c>
      <c r="L140">
        <v>376</v>
      </c>
      <c r="M140" s="18">
        <v>6</v>
      </c>
      <c r="N140" s="18">
        <v>40.416666666666671</v>
      </c>
      <c r="O140" s="18">
        <v>190.7</v>
      </c>
      <c r="P140" s="18">
        <v>24.333333333333332</v>
      </c>
      <c r="Q140" s="18">
        <v>13.25</v>
      </c>
      <c r="R140" s="18">
        <v>0</v>
      </c>
      <c r="S140" s="18">
        <v>9.75</v>
      </c>
      <c r="T140" s="18">
        <v>65.75</v>
      </c>
      <c r="U140" s="18"/>
      <c r="V140" s="19">
        <v>772.65065614192713</v>
      </c>
    </row>
    <row r="141" spans="1:22" x14ac:dyDescent="0.25">
      <c r="A141" s="15">
        <v>386</v>
      </c>
      <c r="B141" s="16">
        <v>6.5</v>
      </c>
      <c r="C141" s="16">
        <v>30.75</v>
      </c>
      <c r="D141" s="16">
        <v>42</v>
      </c>
      <c r="E141" s="16">
        <v>20.833333333333332</v>
      </c>
      <c r="F141" s="16">
        <v>55.083333333333329</v>
      </c>
      <c r="G141" s="16">
        <v>32.083333333333329</v>
      </c>
      <c r="H141" s="16">
        <v>4.25</v>
      </c>
      <c r="I141" s="16">
        <v>0</v>
      </c>
      <c r="J141" s="16"/>
      <c r="K141" s="19">
        <v>392.50748711297587</v>
      </c>
      <c r="L141">
        <v>386</v>
      </c>
      <c r="M141" s="18">
        <v>6.5</v>
      </c>
      <c r="N141" s="18">
        <v>30.75</v>
      </c>
      <c r="O141" s="18">
        <v>42</v>
      </c>
      <c r="P141" s="18">
        <v>20.833333333333332</v>
      </c>
      <c r="Q141" s="18">
        <v>55.083333333333329</v>
      </c>
      <c r="R141" s="18">
        <v>32.083333333333329</v>
      </c>
      <c r="S141" s="18">
        <v>4.25</v>
      </c>
      <c r="T141" s="18">
        <v>0</v>
      </c>
      <c r="U141" s="18"/>
      <c r="V141" s="19">
        <v>392.50748711297587</v>
      </c>
    </row>
    <row r="142" spans="1:22" x14ac:dyDescent="0.25">
      <c r="A142" s="15">
        <v>389</v>
      </c>
      <c r="B142" s="16">
        <v>13.75</v>
      </c>
      <c r="C142" s="16">
        <v>44.999999999999993</v>
      </c>
      <c r="D142" s="16">
        <v>62.416666666666664</v>
      </c>
      <c r="E142" s="16">
        <v>9.5</v>
      </c>
      <c r="F142" s="16">
        <v>45.25</v>
      </c>
      <c r="G142" s="16">
        <v>0</v>
      </c>
      <c r="H142" s="16">
        <v>2.75</v>
      </c>
      <c r="I142" s="16">
        <v>15</v>
      </c>
      <c r="J142" s="16"/>
      <c r="K142" s="19">
        <v>370.16033677284867</v>
      </c>
      <c r="L142">
        <v>389</v>
      </c>
      <c r="M142" s="18">
        <v>13.75</v>
      </c>
      <c r="N142" s="18">
        <v>44.999999999999993</v>
      </c>
      <c r="O142" s="18">
        <v>62.416666666666664</v>
      </c>
      <c r="P142" s="18">
        <v>9.5</v>
      </c>
      <c r="Q142" s="18">
        <v>45.25</v>
      </c>
      <c r="R142" s="18">
        <v>0</v>
      </c>
      <c r="S142" s="18">
        <v>2.75</v>
      </c>
      <c r="T142" s="18">
        <v>15</v>
      </c>
      <c r="U142" s="18"/>
      <c r="V142" s="19">
        <v>370.16033677284867</v>
      </c>
    </row>
    <row r="143" spans="1:22" x14ac:dyDescent="0.25">
      <c r="A143" s="15">
        <v>391</v>
      </c>
      <c r="B143" s="16">
        <v>8</v>
      </c>
      <c r="C143" s="16">
        <v>35.666666666666664</v>
      </c>
      <c r="D143" s="16">
        <v>37.666666666666664</v>
      </c>
      <c r="E143" s="16">
        <v>22.749999999999996</v>
      </c>
      <c r="F143" s="16">
        <v>20</v>
      </c>
      <c r="G143" s="16">
        <v>18</v>
      </c>
      <c r="H143" s="16">
        <v>4.25</v>
      </c>
      <c r="I143" s="16">
        <v>0</v>
      </c>
      <c r="J143" s="16"/>
      <c r="K143" s="19">
        <v>302.87116835698038</v>
      </c>
      <c r="L143">
        <v>391</v>
      </c>
      <c r="M143" s="18">
        <v>8</v>
      </c>
      <c r="N143" s="18">
        <v>35.666666666666664</v>
      </c>
      <c r="O143" s="18">
        <v>37.666666666666664</v>
      </c>
      <c r="P143" s="18">
        <v>22.749999999999996</v>
      </c>
      <c r="Q143" s="18">
        <v>20</v>
      </c>
      <c r="R143" s="18">
        <v>18</v>
      </c>
      <c r="S143" s="18">
        <v>4.25</v>
      </c>
      <c r="T143" s="18">
        <v>0</v>
      </c>
      <c r="U143" s="18"/>
      <c r="V143" s="19">
        <v>302.87116835698038</v>
      </c>
    </row>
    <row r="144" spans="1:22" x14ac:dyDescent="0.25">
      <c r="A144" s="15">
        <v>396</v>
      </c>
      <c r="B144" s="16">
        <v>86.75</v>
      </c>
      <c r="C144" s="16">
        <v>453.18333333333334</v>
      </c>
      <c r="D144" s="16">
        <v>1607.1666666666667</v>
      </c>
      <c r="E144" s="16">
        <v>671.16666666666663</v>
      </c>
      <c r="F144" s="16">
        <v>695.91666666666652</v>
      </c>
      <c r="G144" s="16">
        <v>0</v>
      </c>
      <c r="H144" s="16">
        <v>213.08333333333334</v>
      </c>
      <c r="I144" s="16">
        <v>0</v>
      </c>
      <c r="J144" s="16"/>
      <c r="K144" s="19">
        <v>7744.7782669837798</v>
      </c>
      <c r="L144">
        <v>396</v>
      </c>
      <c r="M144" s="18">
        <v>86.75</v>
      </c>
      <c r="N144" s="18">
        <v>453.18333333333334</v>
      </c>
      <c r="O144" s="18">
        <v>1607.1666666666667</v>
      </c>
      <c r="P144" s="18">
        <v>671.16666666666663</v>
      </c>
      <c r="Q144" s="18">
        <v>695.91666666666652</v>
      </c>
      <c r="R144" s="18">
        <v>0</v>
      </c>
      <c r="S144" s="18">
        <v>213.08333333333334</v>
      </c>
      <c r="T144" s="18">
        <v>0</v>
      </c>
      <c r="U144" s="18"/>
      <c r="V144" s="19">
        <v>7744.7782669837798</v>
      </c>
    </row>
    <row r="145" spans="1:22" x14ac:dyDescent="0.25">
      <c r="A145" s="15">
        <v>398</v>
      </c>
      <c r="B145" s="16">
        <v>0</v>
      </c>
      <c r="C145" s="16">
        <v>0</v>
      </c>
      <c r="D145" s="16">
        <v>440.99999999999994</v>
      </c>
      <c r="E145" s="16">
        <v>163.08333333333334</v>
      </c>
      <c r="F145" s="16">
        <v>30.583333333333332</v>
      </c>
      <c r="G145" s="16">
        <v>557.33333333333337</v>
      </c>
      <c r="H145" s="16">
        <v>18.25</v>
      </c>
      <c r="I145" s="16">
        <v>0</v>
      </c>
      <c r="J145" s="16"/>
      <c r="K145" s="19">
        <v>2837.8157469588355</v>
      </c>
      <c r="L145">
        <v>398</v>
      </c>
      <c r="M145" s="18">
        <v>0</v>
      </c>
      <c r="N145" s="18">
        <v>0</v>
      </c>
      <c r="O145" s="18">
        <v>440.99999999999994</v>
      </c>
      <c r="P145" s="18">
        <v>163.08333333333334</v>
      </c>
      <c r="Q145" s="18">
        <v>30.583333333333332</v>
      </c>
      <c r="R145" s="18">
        <v>557.33333333333337</v>
      </c>
      <c r="S145" s="18">
        <v>18.25</v>
      </c>
      <c r="T145" s="18">
        <v>0</v>
      </c>
      <c r="U145" s="18"/>
      <c r="V145" s="19">
        <v>2837.8157469588355</v>
      </c>
    </row>
    <row r="146" spans="1:22" x14ac:dyDescent="0.25">
      <c r="A146" s="15">
        <v>399</v>
      </c>
      <c r="B146" s="16">
        <v>0</v>
      </c>
      <c r="C146" s="16">
        <v>0</v>
      </c>
      <c r="D146" s="16">
        <v>91.249999999999986</v>
      </c>
      <c r="E146" s="16">
        <v>0</v>
      </c>
      <c r="F146" s="16">
        <v>51.166666666666664</v>
      </c>
      <c r="G146" s="16">
        <v>183.75</v>
      </c>
      <c r="H146" s="16">
        <v>19.200000000000003</v>
      </c>
      <c r="I146" s="16">
        <v>0</v>
      </c>
      <c r="J146" s="16"/>
      <c r="K146" s="19">
        <v>929.40295035643305</v>
      </c>
      <c r="L146">
        <v>399</v>
      </c>
      <c r="M146" s="18">
        <v>0</v>
      </c>
      <c r="N146" s="18">
        <v>0</v>
      </c>
      <c r="O146" s="18">
        <v>91.249999999999986</v>
      </c>
      <c r="P146" s="18">
        <v>0</v>
      </c>
      <c r="Q146" s="18">
        <v>51.166666666666664</v>
      </c>
      <c r="R146" s="18">
        <v>183.75</v>
      </c>
      <c r="S146" s="18">
        <v>19.200000000000003</v>
      </c>
      <c r="T146" s="18">
        <v>0</v>
      </c>
      <c r="U146" s="18"/>
      <c r="V146" s="19">
        <v>929.40295035643305</v>
      </c>
    </row>
    <row r="147" spans="1:22" x14ac:dyDescent="0.25">
      <c r="A147" s="15">
        <v>414</v>
      </c>
      <c r="B147" s="16">
        <v>0</v>
      </c>
      <c r="C147" s="16">
        <v>0</v>
      </c>
      <c r="D147" s="16">
        <v>236.24999999999997</v>
      </c>
      <c r="E147" s="16">
        <v>97.35</v>
      </c>
      <c r="F147" s="16">
        <v>255.99999999999997</v>
      </c>
      <c r="G147" s="16">
        <v>630.41666666666663</v>
      </c>
      <c r="H147" s="16">
        <v>19.666666666666668</v>
      </c>
      <c r="I147" s="16">
        <v>0</v>
      </c>
      <c r="J147" s="16"/>
      <c r="K147" s="19">
        <v>3034.5644677722285</v>
      </c>
      <c r="L147">
        <v>414</v>
      </c>
      <c r="M147" s="18">
        <v>0</v>
      </c>
      <c r="N147" s="18">
        <v>0</v>
      </c>
      <c r="O147" s="18">
        <v>236.24999999999997</v>
      </c>
      <c r="P147" s="18">
        <v>97.35</v>
      </c>
      <c r="Q147" s="18">
        <v>255.99999999999997</v>
      </c>
      <c r="R147" s="18">
        <v>630.41666666666663</v>
      </c>
      <c r="S147" s="18">
        <v>19.666666666666668</v>
      </c>
      <c r="T147" s="18">
        <v>0</v>
      </c>
      <c r="U147" s="18"/>
      <c r="V147" s="19">
        <v>3034.5644677722285</v>
      </c>
    </row>
    <row r="148" spans="1:22" x14ac:dyDescent="0.25">
      <c r="A148" s="15">
        <v>415</v>
      </c>
      <c r="B148" s="16">
        <v>0</v>
      </c>
      <c r="C148" s="16">
        <v>9.1666666666666661</v>
      </c>
      <c r="D148" s="16">
        <v>247.41666666666669</v>
      </c>
      <c r="E148" s="16">
        <v>185.91666666666663</v>
      </c>
      <c r="F148" s="16">
        <v>283.83333333333331</v>
      </c>
      <c r="G148" s="16">
        <v>471.33333333333331</v>
      </c>
      <c r="H148" s="16">
        <v>11.083333333333332</v>
      </c>
      <c r="I148" s="16">
        <v>0</v>
      </c>
      <c r="J148" s="16"/>
      <c r="K148" s="19">
        <v>2947.8294220192706</v>
      </c>
      <c r="L148">
        <v>415</v>
      </c>
      <c r="M148" s="18">
        <v>0</v>
      </c>
      <c r="N148" s="18">
        <v>9.1666666666666661</v>
      </c>
      <c r="O148" s="18">
        <v>247.41666666666669</v>
      </c>
      <c r="P148" s="18">
        <v>185.91666666666663</v>
      </c>
      <c r="Q148" s="18">
        <v>283.83333333333331</v>
      </c>
      <c r="R148" s="18">
        <v>471.33333333333331</v>
      </c>
      <c r="S148" s="18">
        <v>11.083333333333332</v>
      </c>
      <c r="T148" s="18">
        <v>0</v>
      </c>
      <c r="U148" s="18"/>
      <c r="V148" s="19">
        <v>2947.8294220192706</v>
      </c>
    </row>
    <row r="149" spans="1:22" x14ac:dyDescent="0.25">
      <c r="A149" s="15">
        <v>428</v>
      </c>
      <c r="B149" s="16">
        <v>111.66666666666669</v>
      </c>
      <c r="C149" s="16">
        <v>568.70000000000005</v>
      </c>
      <c r="D149" s="16">
        <v>896</v>
      </c>
      <c r="E149" s="16">
        <v>529.91666666666663</v>
      </c>
      <c r="F149" s="16">
        <v>575.06666666666661</v>
      </c>
      <c r="G149" s="16">
        <v>6.5</v>
      </c>
      <c r="H149" s="16">
        <v>57.300000000000004</v>
      </c>
      <c r="I149" s="16">
        <v>3.25</v>
      </c>
      <c r="J149" s="16"/>
      <c r="K149" s="19">
        <v>6066.6205673295181</v>
      </c>
      <c r="L149">
        <v>428</v>
      </c>
      <c r="M149" s="18">
        <v>111.66666666666669</v>
      </c>
      <c r="N149" s="18">
        <v>568.70000000000005</v>
      </c>
      <c r="O149" s="18">
        <v>896</v>
      </c>
      <c r="P149" s="18">
        <v>529.91666666666663</v>
      </c>
      <c r="Q149" s="18">
        <v>575.06666666666661</v>
      </c>
      <c r="R149" s="18">
        <v>6.5</v>
      </c>
      <c r="S149" s="18">
        <v>57.300000000000004</v>
      </c>
      <c r="T149" s="18">
        <v>3.25</v>
      </c>
      <c r="U149" s="18"/>
      <c r="V149" s="19">
        <v>6066.6205673295181</v>
      </c>
    </row>
    <row r="150" spans="1:22" x14ac:dyDescent="0.25">
      <c r="A150" s="15">
        <v>444</v>
      </c>
      <c r="B150" s="16">
        <v>1.1666666666666667</v>
      </c>
      <c r="C150" s="16">
        <v>13.333333333333332</v>
      </c>
      <c r="D150" s="16">
        <v>66.916666666666657</v>
      </c>
      <c r="E150" s="16">
        <v>0</v>
      </c>
      <c r="F150" s="16">
        <v>0</v>
      </c>
      <c r="G150" s="16">
        <v>0</v>
      </c>
      <c r="H150" s="16">
        <v>0</v>
      </c>
      <c r="I150" s="16">
        <v>69.833333333333329</v>
      </c>
      <c r="J150" s="16"/>
      <c r="K150" s="19">
        <v>267.1842192593549</v>
      </c>
      <c r="L150">
        <v>444</v>
      </c>
      <c r="M150" s="18">
        <v>1.1666666666666667</v>
      </c>
      <c r="N150" s="18">
        <v>13.333333333333332</v>
      </c>
      <c r="O150" s="18">
        <v>66.916666666666657</v>
      </c>
      <c r="P150" s="18">
        <v>0</v>
      </c>
      <c r="Q150" s="18">
        <v>0</v>
      </c>
      <c r="R150" s="18">
        <v>0</v>
      </c>
      <c r="S150" s="18">
        <v>0</v>
      </c>
      <c r="T150" s="18">
        <v>69.833333333333329</v>
      </c>
      <c r="U150" s="18"/>
      <c r="V150" s="19">
        <v>267.1842192593549</v>
      </c>
    </row>
    <row r="151" spans="1:22" x14ac:dyDescent="0.25">
      <c r="A151" s="15">
        <v>447</v>
      </c>
      <c r="B151" s="16">
        <v>0</v>
      </c>
      <c r="C151" s="16">
        <v>13</v>
      </c>
      <c r="D151" s="16">
        <v>158.25</v>
      </c>
      <c r="E151" s="16">
        <v>0</v>
      </c>
      <c r="F151" s="16">
        <v>7.25</v>
      </c>
      <c r="G151" s="16">
        <v>0</v>
      </c>
      <c r="H151" s="16">
        <v>0</v>
      </c>
      <c r="I151" s="16">
        <v>0</v>
      </c>
      <c r="J151" s="16"/>
      <c r="K151" s="19">
        <v>380.23112819792317</v>
      </c>
      <c r="L151">
        <v>447</v>
      </c>
      <c r="M151" s="18">
        <v>0</v>
      </c>
      <c r="N151" s="18">
        <v>13</v>
      </c>
      <c r="O151" s="18">
        <v>158.25</v>
      </c>
      <c r="P151" s="18">
        <v>0</v>
      </c>
      <c r="Q151" s="18">
        <v>7.25</v>
      </c>
      <c r="R151" s="18">
        <v>0</v>
      </c>
      <c r="S151" s="18">
        <v>0</v>
      </c>
      <c r="T151" s="18">
        <v>0</v>
      </c>
      <c r="U151" s="18"/>
      <c r="V151" s="19">
        <v>380.23112819792317</v>
      </c>
    </row>
    <row r="152" spans="1:22" x14ac:dyDescent="0.25">
      <c r="A152" s="15">
        <v>448</v>
      </c>
      <c r="B152" s="16">
        <v>0</v>
      </c>
      <c r="C152" s="16">
        <v>20.333333333333332</v>
      </c>
      <c r="D152" s="16">
        <v>0</v>
      </c>
      <c r="E152" s="16">
        <v>4.25</v>
      </c>
      <c r="F152" s="16">
        <v>0</v>
      </c>
      <c r="G152" s="16">
        <v>0</v>
      </c>
      <c r="H152" s="16">
        <v>0</v>
      </c>
      <c r="I152" s="16">
        <v>0</v>
      </c>
      <c r="J152" s="16"/>
      <c r="K152" s="19">
        <v>41.022194214876023</v>
      </c>
      <c r="L152">
        <v>448</v>
      </c>
      <c r="M152" s="18">
        <v>0</v>
      </c>
      <c r="N152" s="18">
        <v>20.333333333333332</v>
      </c>
      <c r="O152" s="18">
        <v>0</v>
      </c>
      <c r="P152" s="18">
        <v>4.25</v>
      </c>
      <c r="Q152" s="18">
        <v>0</v>
      </c>
      <c r="R152" s="18">
        <v>0</v>
      </c>
      <c r="S152" s="18">
        <v>0</v>
      </c>
      <c r="T152" s="18">
        <v>0</v>
      </c>
      <c r="U152" s="18"/>
      <c r="V152" s="19">
        <v>41.022194214876023</v>
      </c>
    </row>
    <row r="153" spans="1:22" x14ac:dyDescent="0.25">
      <c r="A153" s="15">
        <v>449</v>
      </c>
      <c r="B153" s="16">
        <v>0</v>
      </c>
      <c r="C153" s="16">
        <v>2</v>
      </c>
      <c r="D153" s="16">
        <v>0</v>
      </c>
      <c r="E153" s="16">
        <v>118</v>
      </c>
      <c r="F153" s="16">
        <v>323.5</v>
      </c>
      <c r="G153" s="16">
        <v>0</v>
      </c>
      <c r="H153" s="16">
        <v>0</v>
      </c>
      <c r="I153" s="16">
        <v>0</v>
      </c>
      <c r="J153" s="16"/>
      <c r="K153" s="19">
        <v>886.52628011442789</v>
      </c>
      <c r="L153">
        <v>449</v>
      </c>
      <c r="M153" s="18">
        <v>0</v>
      </c>
      <c r="N153" s="18">
        <v>2</v>
      </c>
      <c r="O153" s="18">
        <v>0</v>
      </c>
      <c r="P153" s="18">
        <v>118</v>
      </c>
      <c r="Q153" s="18">
        <v>323.5</v>
      </c>
      <c r="R153" s="18">
        <v>0</v>
      </c>
      <c r="S153" s="18">
        <v>0</v>
      </c>
      <c r="T153" s="18">
        <v>0</v>
      </c>
      <c r="U153" s="18"/>
      <c r="V153" s="19">
        <v>886.52628011442789</v>
      </c>
    </row>
    <row r="154" spans="1:22" x14ac:dyDescent="0.25">
      <c r="A154" s="15">
        <v>450</v>
      </c>
      <c r="B154" s="16">
        <v>0</v>
      </c>
      <c r="C154" s="16">
        <v>0</v>
      </c>
      <c r="D154" s="16">
        <v>0</v>
      </c>
      <c r="E154" s="16">
        <v>1.8333333333333335</v>
      </c>
      <c r="F154" s="16">
        <v>0.25</v>
      </c>
      <c r="G154" s="16">
        <v>0</v>
      </c>
      <c r="H154" s="16">
        <v>0</v>
      </c>
      <c r="I154" s="16">
        <v>0</v>
      </c>
      <c r="J154" s="16"/>
      <c r="K154" s="19">
        <v>4.0338358585858582</v>
      </c>
      <c r="L154">
        <v>450</v>
      </c>
      <c r="M154" s="18">
        <v>0</v>
      </c>
      <c r="N154" s="18">
        <v>0</v>
      </c>
      <c r="O154" s="18">
        <v>0</v>
      </c>
      <c r="P154" s="18">
        <v>1.8333333333333335</v>
      </c>
      <c r="Q154" s="18">
        <v>0.25</v>
      </c>
      <c r="R154" s="18">
        <v>0</v>
      </c>
      <c r="S154" s="18">
        <v>0</v>
      </c>
      <c r="T154" s="18">
        <v>0</v>
      </c>
      <c r="U154" s="18"/>
      <c r="V154" s="19">
        <v>4.0338358585858582</v>
      </c>
    </row>
    <row r="155" spans="1:22" x14ac:dyDescent="0.25">
      <c r="A155" s="15">
        <v>451</v>
      </c>
      <c r="B155" s="16">
        <v>3.25</v>
      </c>
      <c r="C155" s="16">
        <v>17.25</v>
      </c>
      <c r="D155" s="16">
        <v>0</v>
      </c>
      <c r="E155" s="16">
        <v>2.0833333333333335</v>
      </c>
      <c r="F155" s="16">
        <v>3.4166666666666665</v>
      </c>
      <c r="G155" s="16">
        <v>0</v>
      </c>
      <c r="H155" s="16">
        <v>2.416666666666667</v>
      </c>
      <c r="I155" s="16">
        <v>0</v>
      </c>
      <c r="J155" s="16"/>
      <c r="K155" s="19">
        <v>63.078894674873737</v>
      </c>
      <c r="L155">
        <v>451</v>
      </c>
      <c r="M155" s="18">
        <v>3.25</v>
      </c>
      <c r="N155" s="18">
        <v>17.25</v>
      </c>
      <c r="O155" s="18">
        <v>0</v>
      </c>
      <c r="P155" s="18">
        <v>2.0833333333333335</v>
      </c>
      <c r="Q155" s="18">
        <v>3.4166666666666665</v>
      </c>
      <c r="R155" s="18">
        <v>0</v>
      </c>
      <c r="S155" s="18">
        <v>2.416666666666667</v>
      </c>
      <c r="T155" s="18">
        <v>0</v>
      </c>
      <c r="U155" s="18"/>
      <c r="V155" s="19">
        <v>63.078894674873737</v>
      </c>
    </row>
    <row r="156" spans="1:22" x14ac:dyDescent="0.25">
      <c r="A156" s="15">
        <v>321</v>
      </c>
      <c r="B156" s="16">
        <v>0.5</v>
      </c>
      <c r="C156" s="16">
        <v>3</v>
      </c>
      <c r="D156" s="16">
        <v>0</v>
      </c>
      <c r="E156" s="16">
        <v>0</v>
      </c>
      <c r="F156" s="16">
        <v>0</v>
      </c>
      <c r="G156" s="16">
        <v>0</v>
      </c>
      <c r="H156" s="16">
        <v>0</v>
      </c>
      <c r="I156" s="16">
        <v>1</v>
      </c>
      <c r="J156" s="16"/>
      <c r="K156" s="19">
        <v>7.6336500946969679</v>
      </c>
      <c r="L156">
        <v>321</v>
      </c>
      <c r="M156" s="18">
        <v>0.5</v>
      </c>
      <c r="N156" s="18">
        <v>3</v>
      </c>
      <c r="O156" s="18">
        <v>0</v>
      </c>
      <c r="P156" s="18">
        <v>0</v>
      </c>
      <c r="Q156" s="18">
        <v>0</v>
      </c>
      <c r="R156" s="18">
        <v>0</v>
      </c>
      <c r="S156" s="18">
        <v>0</v>
      </c>
      <c r="T156" s="18">
        <v>1</v>
      </c>
      <c r="U156" s="18"/>
      <c r="V156" s="19">
        <v>7.6336500946969679</v>
      </c>
    </row>
    <row r="157" spans="1:22" x14ac:dyDescent="0.25">
      <c r="A157" s="15">
        <v>352</v>
      </c>
      <c r="B157" s="16">
        <v>0</v>
      </c>
      <c r="C157" s="16">
        <v>0</v>
      </c>
      <c r="D157" s="16">
        <v>0</v>
      </c>
      <c r="E157" s="16">
        <v>4</v>
      </c>
      <c r="F157" s="16">
        <v>1</v>
      </c>
      <c r="G157" s="16">
        <v>3</v>
      </c>
      <c r="H157" s="16">
        <v>0</v>
      </c>
      <c r="I157" s="16">
        <v>0</v>
      </c>
      <c r="J157" s="16"/>
      <c r="K157" s="19">
        <v>18.731385299625632</v>
      </c>
      <c r="L157">
        <v>352</v>
      </c>
      <c r="M157" s="18">
        <v>0</v>
      </c>
      <c r="N157" s="18">
        <v>0</v>
      </c>
      <c r="O157" s="18">
        <v>0</v>
      </c>
      <c r="P157" s="18">
        <v>4</v>
      </c>
      <c r="Q157" s="18">
        <v>1</v>
      </c>
      <c r="R157" s="18">
        <v>3</v>
      </c>
      <c r="S157" s="18">
        <v>0</v>
      </c>
      <c r="T157" s="18">
        <v>0</v>
      </c>
      <c r="U157" s="18"/>
      <c r="V157" s="19">
        <v>18.731385299625632</v>
      </c>
    </row>
    <row r="158" spans="1:22" x14ac:dyDescent="0.25">
      <c r="A158" s="15">
        <v>361</v>
      </c>
      <c r="B158" s="16">
        <v>0</v>
      </c>
      <c r="C158" s="16">
        <v>0</v>
      </c>
      <c r="D158" s="16">
        <v>33</v>
      </c>
      <c r="E158" s="16">
        <v>25</v>
      </c>
      <c r="F158" s="16">
        <v>63.250000000000007</v>
      </c>
      <c r="G158" s="16">
        <v>78.25</v>
      </c>
      <c r="H158" s="16">
        <v>21.166666666666668</v>
      </c>
      <c r="I158" s="16">
        <v>0</v>
      </c>
      <c r="J158" s="16"/>
      <c r="K158" s="19">
        <v>498.43557301408447</v>
      </c>
      <c r="L158">
        <v>361</v>
      </c>
      <c r="M158" s="18">
        <v>0</v>
      </c>
      <c r="N158" s="18">
        <v>0</v>
      </c>
      <c r="O158" s="18">
        <v>33</v>
      </c>
      <c r="P158" s="18">
        <v>25</v>
      </c>
      <c r="Q158" s="18">
        <v>63.250000000000007</v>
      </c>
      <c r="R158" s="18">
        <v>78.25</v>
      </c>
      <c r="S158" s="18">
        <v>21.166666666666668</v>
      </c>
      <c r="T158" s="18">
        <v>0</v>
      </c>
      <c r="U158" s="18"/>
      <c r="V158" s="19">
        <v>498.43557301408447</v>
      </c>
    </row>
    <row r="159" spans="1:22" x14ac:dyDescent="0.25">
      <c r="A159" s="15">
        <v>374</v>
      </c>
      <c r="B159" s="16">
        <v>1.6666666666666665</v>
      </c>
      <c r="C159" s="16">
        <v>39.916666666666671</v>
      </c>
      <c r="D159" s="16">
        <v>62.833333333333336</v>
      </c>
      <c r="E159" s="16">
        <v>15.416666666666664</v>
      </c>
      <c r="F159" s="16">
        <v>43.75</v>
      </c>
      <c r="G159" s="16">
        <v>23.5</v>
      </c>
      <c r="H159" s="16">
        <v>6.333333333333333</v>
      </c>
      <c r="I159" s="16">
        <v>0</v>
      </c>
      <c r="J159" s="16"/>
      <c r="K159" s="19">
        <v>441.14144180547999</v>
      </c>
      <c r="L159">
        <v>374</v>
      </c>
      <c r="M159" s="18">
        <v>1.6666666666666665</v>
      </c>
      <c r="N159" s="18">
        <v>39.916666666666671</v>
      </c>
      <c r="O159" s="18">
        <v>62.833333333333336</v>
      </c>
      <c r="P159" s="18">
        <v>15.416666666666664</v>
      </c>
      <c r="Q159" s="18">
        <v>43.75</v>
      </c>
      <c r="R159" s="18">
        <v>23.5</v>
      </c>
      <c r="S159" s="18">
        <v>6.333333333333333</v>
      </c>
      <c r="T159" s="18">
        <v>0</v>
      </c>
      <c r="U159" s="18"/>
      <c r="V159" s="19">
        <v>441.14144180547999</v>
      </c>
    </row>
    <row r="160" spans="1:22" x14ac:dyDescent="0.25">
      <c r="A160" s="15">
        <v>397</v>
      </c>
      <c r="B160" s="16">
        <v>61.833333333333336</v>
      </c>
      <c r="C160" s="16">
        <v>347.61666666666673</v>
      </c>
      <c r="D160" s="16">
        <v>124.33333333333334</v>
      </c>
      <c r="E160" s="16">
        <v>15.25</v>
      </c>
      <c r="F160" s="16">
        <v>381.26666666666665</v>
      </c>
      <c r="G160" s="16">
        <v>0</v>
      </c>
      <c r="H160" s="16">
        <v>109.86666666666666</v>
      </c>
      <c r="I160" s="16">
        <v>9.25</v>
      </c>
      <c r="J160" s="16"/>
      <c r="K160" s="19">
        <v>2426.2652111578464</v>
      </c>
      <c r="L160">
        <v>397</v>
      </c>
      <c r="M160" s="18">
        <v>61.833333333333336</v>
      </c>
      <c r="N160" s="18">
        <v>347.61666666666673</v>
      </c>
      <c r="O160" s="18">
        <v>124.33333333333334</v>
      </c>
      <c r="P160" s="18">
        <v>15.25</v>
      </c>
      <c r="Q160" s="18">
        <v>381.26666666666665</v>
      </c>
      <c r="R160" s="18">
        <v>0</v>
      </c>
      <c r="S160" s="18">
        <v>109.86666666666666</v>
      </c>
      <c r="T160" s="18">
        <v>9.25</v>
      </c>
      <c r="U160" s="18"/>
      <c r="V160" s="19">
        <v>2426.2652111578464</v>
      </c>
    </row>
    <row r="161" spans="1:22" x14ac:dyDescent="0.25">
      <c r="A161" s="15">
        <v>411</v>
      </c>
      <c r="B161" s="16">
        <v>0</v>
      </c>
      <c r="C161" s="16">
        <v>2.75</v>
      </c>
      <c r="D161" s="16">
        <v>0</v>
      </c>
      <c r="E161" s="16">
        <v>0</v>
      </c>
      <c r="F161" s="16">
        <v>0</v>
      </c>
      <c r="G161" s="16">
        <v>3.25</v>
      </c>
      <c r="H161" s="16">
        <v>0</v>
      </c>
      <c r="I161" s="16">
        <v>0</v>
      </c>
      <c r="J161" s="16"/>
      <c r="K161" s="19">
        <v>8.6906965709728858</v>
      </c>
      <c r="L161">
        <v>411</v>
      </c>
      <c r="M161" s="18">
        <v>0</v>
      </c>
      <c r="N161" s="18">
        <v>2.75</v>
      </c>
      <c r="O161" s="18">
        <v>0</v>
      </c>
      <c r="P161" s="18">
        <v>0</v>
      </c>
      <c r="Q161" s="18">
        <v>0</v>
      </c>
      <c r="R161" s="18">
        <v>3.25</v>
      </c>
      <c r="S161" s="18">
        <v>0</v>
      </c>
      <c r="T161" s="18">
        <v>0</v>
      </c>
      <c r="U161" s="18"/>
      <c r="V161" s="19">
        <v>8.6906965709728858</v>
      </c>
    </row>
    <row r="162" spans="1:22" x14ac:dyDescent="0.25">
      <c r="A162" s="15">
        <v>430</v>
      </c>
      <c r="B162" s="16">
        <v>0</v>
      </c>
      <c r="C162" s="16">
        <v>0</v>
      </c>
      <c r="D162" s="16">
        <v>297.75</v>
      </c>
      <c r="E162" s="16">
        <v>153.58333333333331</v>
      </c>
      <c r="F162" s="16">
        <v>230.35000000000002</v>
      </c>
      <c r="G162" s="16">
        <v>791.33333333333348</v>
      </c>
      <c r="H162" s="16">
        <v>87.033333333333331</v>
      </c>
      <c r="I162" s="16">
        <v>0</v>
      </c>
      <c r="J162" s="16"/>
      <c r="K162" s="19">
        <v>3552.7861992292655</v>
      </c>
      <c r="L162">
        <v>430</v>
      </c>
      <c r="M162" s="18">
        <v>0</v>
      </c>
      <c r="N162" s="18">
        <v>0</v>
      </c>
      <c r="O162" s="18">
        <v>297.75</v>
      </c>
      <c r="P162" s="18">
        <v>153.58333333333331</v>
      </c>
      <c r="Q162" s="18">
        <v>230.35000000000002</v>
      </c>
      <c r="R162" s="18">
        <v>791.33333333333348</v>
      </c>
      <c r="S162" s="18">
        <v>87.033333333333331</v>
      </c>
      <c r="T162" s="18">
        <v>0</v>
      </c>
      <c r="U162" s="18"/>
      <c r="V162" s="19">
        <v>3552.7861992292655</v>
      </c>
    </row>
    <row r="163" spans="1:22" x14ac:dyDescent="0.25">
      <c r="A163" s="15">
        <v>431</v>
      </c>
      <c r="B163" s="16">
        <v>0</v>
      </c>
      <c r="C163" s="16">
        <v>0</v>
      </c>
      <c r="D163" s="16">
        <v>209.08333333333331</v>
      </c>
      <c r="E163" s="16">
        <v>145.1</v>
      </c>
      <c r="F163" s="16">
        <v>124.5</v>
      </c>
      <c r="G163" s="16">
        <v>395.91666666666663</v>
      </c>
      <c r="H163" s="16">
        <v>53.63333333333334</v>
      </c>
      <c r="I163" s="16">
        <v>0</v>
      </c>
      <c r="J163" s="16"/>
      <c r="K163" s="19">
        <v>2081.5935848182266</v>
      </c>
      <c r="L163">
        <v>431</v>
      </c>
      <c r="M163" s="18">
        <v>0</v>
      </c>
      <c r="N163" s="18">
        <v>0</v>
      </c>
      <c r="O163" s="18">
        <v>209.08333333333331</v>
      </c>
      <c r="P163" s="18">
        <v>145.1</v>
      </c>
      <c r="Q163" s="18">
        <v>124.5</v>
      </c>
      <c r="R163" s="18">
        <v>395.91666666666663</v>
      </c>
      <c r="S163" s="18">
        <v>53.63333333333334</v>
      </c>
      <c r="T163" s="18">
        <v>0</v>
      </c>
      <c r="U163" s="18"/>
      <c r="V163" s="19">
        <v>2081.5935848182266</v>
      </c>
    </row>
    <row r="164" spans="1:22" x14ac:dyDescent="0.25">
      <c r="A164" s="15">
        <v>432</v>
      </c>
      <c r="B164" s="16">
        <v>0</v>
      </c>
      <c r="C164" s="16">
        <v>0</v>
      </c>
      <c r="D164" s="16">
        <v>0</v>
      </c>
      <c r="E164" s="16">
        <v>1.5</v>
      </c>
      <c r="F164" s="16">
        <v>4.75</v>
      </c>
      <c r="G164" s="16">
        <v>0</v>
      </c>
      <c r="H164" s="16">
        <v>0</v>
      </c>
      <c r="I164" s="16">
        <v>0</v>
      </c>
      <c r="J164" s="16"/>
      <c r="K164" s="19">
        <v>10.42447491735537</v>
      </c>
      <c r="L164">
        <v>432</v>
      </c>
      <c r="M164" s="18">
        <v>0</v>
      </c>
      <c r="N164" s="18">
        <v>0</v>
      </c>
      <c r="O164" s="18">
        <v>0</v>
      </c>
      <c r="P164" s="18">
        <v>1.5</v>
      </c>
      <c r="Q164" s="18">
        <v>4.75</v>
      </c>
      <c r="R164" s="18">
        <v>0</v>
      </c>
      <c r="S164" s="18">
        <v>0</v>
      </c>
      <c r="T164" s="18">
        <v>0</v>
      </c>
      <c r="U164" s="18"/>
      <c r="V164" s="19">
        <v>10.42447491735537</v>
      </c>
    </row>
    <row r="165" spans="1:22" x14ac:dyDescent="0.25">
      <c r="A165" s="15">
        <v>445</v>
      </c>
      <c r="B165" s="16">
        <v>0</v>
      </c>
      <c r="C165" s="16">
        <v>0</v>
      </c>
      <c r="D165" s="16">
        <v>0</v>
      </c>
      <c r="E165" s="16">
        <v>0</v>
      </c>
      <c r="F165" s="16">
        <v>0</v>
      </c>
      <c r="G165" s="16">
        <v>2.5</v>
      </c>
      <c r="H165" s="16">
        <v>0</v>
      </c>
      <c r="I165" s="16">
        <v>0</v>
      </c>
      <c r="J165" s="16"/>
      <c r="K165" s="19">
        <v>5.1189192708333326</v>
      </c>
      <c r="L165">
        <v>445</v>
      </c>
      <c r="M165" s="18">
        <v>0</v>
      </c>
      <c r="N165" s="18">
        <v>0</v>
      </c>
      <c r="O165" s="18">
        <v>0</v>
      </c>
      <c r="P165" s="18">
        <v>0</v>
      </c>
      <c r="Q165" s="18">
        <v>0</v>
      </c>
      <c r="R165" s="18">
        <v>2.5</v>
      </c>
      <c r="S165" s="18">
        <v>0</v>
      </c>
      <c r="T165" s="18">
        <v>0</v>
      </c>
      <c r="U165" s="18"/>
      <c r="V165" s="19">
        <v>5.1189192708333326</v>
      </c>
    </row>
    <row r="166" spans="1:22" x14ac:dyDescent="0.25">
      <c r="A166" s="15">
        <v>452</v>
      </c>
      <c r="B166" s="16">
        <v>0</v>
      </c>
      <c r="C166" s="16">
        <v>0</v>
      </c>
      <c r="D166" s="16">
        <v>17.416666666666668</v>
      </c>
      <c r="E166" s="16">
        <v>7.25</v>
      </c>
      <c r="F166" s="16">
        <v>0</v>
      </c>
      <c r="G166" s="16">
        <v>16</v>
      </c>
      <c r="H166" s="16">
        <v>0</v>
      </c>
      <c r="I166" s="16">
        <v>0</v>
      </c>
      <c r="J166" s="16"/>
      <c r="K166" s="19">
        <v>92.015175714746519</v>
      </c>
      <c r="L166">
        <v>452</v>
      </c>
      <c r="M166" s="18">
        <v>0</v>
      </c>
      <c r="N166" s="18">
        <v>0</v>
      </c>
      <c r="O166" s="18">
        <v>17.416666666666668</v>
      </c>
      <c r="P166" s="18">
        <v>7.25</v>
      </c>
      <c r="Q166" s="18">
        <v>0</v>
      </c>
      <c r="R166" s="18">
        <v>16</v>
      </c>
      <c r="S166" s="18">
        <v>0</v>
      </c>
      <c r="T166" s="18">
        <v>0</v>
      </c>
      <c r="U166" s="18"/>
      <c r="V166" s="19">
        <v>92.015175714746519</v>
      </c>
    </row>
    <row r="167" spans="1:22" x14ac:dyDescent="0.25">
      <c r="A167" s="15">
        <v>454</v>
      </c>
      <c r="B167" s="16">
        <v>2</v>
      </c>
      <c r="C167" s="16">
        <v>15.083333333333332</v>
      </c>
      <c r="D167" s="16">
        <v>88.833333333333343</v>
      </c>
      <c r="E167" s="16">
        <v>37</v>
      </c>
      <c r="F167" s="16">
        <v>21.333333333333336</v>
      </c>
      <c r="G167" s="16">
        <v>70.783333333333331</v>
      </c>
      <c r="H167" s="16">
        <v>7.916666666666667</v>
      </c>
      <c r="I167" s="16">
        <v>0</v>
      </c>
      <c r="J167" s="16"/>
      <c r="K167" s="19">
        <v>566.00920831472104</v>
      </c>
      <c r="L167">
        <v>454</v>
      </c>
      <c r="M167" s="18">
        <v>2</v>
      </c>
      <c r="N167" s="18">
        <v>15.083333333333332</v>
      </c>
      <c r="O167" s="18">
        <v>88.833333333333343</v>
      </c>
      <c r="P167" s="18">
        <v>37</v>
      </c>
      <c r="Q167" s="18">
        <v>21.333333333333336</v>
      </c>
      <c r="R167" s="18">
        <v>70.783333333333331</v>
      </c>
      <c r="S167" s="18">
        <v>7.916666666666667</v>
      </c>
      <c r="T167" s="18">
        <v>0</v>
      </c>
      <c r="U167" s="18"/>
      <c r="V167" s="19">
        <v>566.00920831472104</v>
      </c>
    </row>
    <row r="168" spans="1:22" x14ac:dyDescent="0.25">
      <c r="A168" s="15">
        <v>182</v>
      </c>
      <c r="B168" s="16">
        <v>0</v>
      </c>
      <c r="C168" s="16">
        <v>0</v>
      </c>
      <c r="D168" s="16">
        <v>0</v>
      </c>
      <c r="E168" s="16">
        <v>0</v>
      </c>
      <c r="F168" s="16">
        <v>2</v>
      </c>
      <c r="G168" s="16">
        <v>0</v>
      </c>
      <c r="H168" s="16">
        <v>0</v>
      </c>
      <c r="I168" s="16">
        <v>0</v>
      </c>
      <c r="J168" s="16"/>
      <c r="K168" s="19">
        <v>7.5558888888888882</v>
      </c>
      <c r="L168">
        <v>182</v>
      </c>
      <c r="M168" s="18">
        <v>0</v>
      </c>
      <c r="N168" s="18">
        <v>0</v>
      </c>
      <c r="O168" s="18">
        <v>0</v>
      </c>
      <c r="P168" s="18">
        <v>0</v>
      </c>
      <c r="Q168" s="18">
        <v>2</v>
      </c>
      <c r="R168" s="18">
        <v>0</v>
      </c>
      <c r="S168" s="18">
        <v>0</v>
      </c>
      <c r="T168" s="18">
        <v>0</v>
      </c>
      <c r="U168" s="18"/>
      <c r="V168" s="19">
        <v>7.5558888888888882</v>
      </c>
    </row>
    <row r="169" spans="1:22" x14ac:dyDescent="0.25">
      <c r="A169" s="15">
        <v>369</v>
      </c>
      <c r="B169" s="16">
        <v>5.9166666666666661</v>
      </c>
      <c r="C169" s="16">
        <v>62.333333333333336</v>
      </c>
      <c r="D169" s="16">
        <v>72.833333333333329</v>
      </c>
      <c r="E169" s="16">
        <v>21.25</v>
      </c>
      <c r="F169" s="16">
        <v>39.25</v>
      </c>
      <c r="G169" s="16">
        <v>1.8333333333333335</v>
      </c>
      <c r="H169" s="16">
        <v>3</v>
      </c>
      <c r="I169" s="16">
        <v>0</v>
      </c>
      <c r="J169" s="16"/>
      <c r="K169" s="19">
        <v>443.21041287520148</v>
      </c>
      <c r="L169">
        <v>369</v>
      </c>
      <c r="M169" s="18">
        <v>5.9166666666666661</v>
      </c>
      <c r="N169" s="18">
        <v>62.333333333333336</v>
      </c>
      <c r="O169" s="18">
        <v>72.833333333333329</v>
      </c>
      <c r="P169" s="18">
        <v>21.25</v>
      </c>
      <c r="Q169" s="18">
        <v>39.25</v>
      </c>
      <c r="R169" s="18">
        <v>1.8333333333333335</v>
      </c>
      <c r="S169" s="18">
        <v>3</v>
      </c>
      <c r="T169" s="18">
        <v>0</v>
      </c>
      <c r="U169" s="18"/>
      <c r="V169" s="19">
        <v>443.21041287520148</v>
      </c>
    </row>
    <row r="170" spans="1:22" x14ac:dyDescent="0.25">
      <c r="A170" s="15">
        <v>371</v>
      </c>
      <c r="B170" s="16">
        <v>1.8</v>
      </c>
      <c r="C170" s="16">
        <v>1.0833333333333333</v>
      </c>
      <c r="D170" s="16">
        <v>18.25</v>
      </c>
      <c r="E170" s="16">
        <v>0</v>
      </c>
      <c r="F170" s="16">
        <v>0</v>
      </c>
      <c r="G170" s="16">
        <v>0</v>
      </c>
      <c r="H170" s="16">
        <v>0</v>
      </c>
      <c r="I170" s="16">
        <v>17</v>
      </c>
      <c r="J170" s="16"/>
      <c r="K170" s="19">
        <v>65.600624842171698</v>
      </c>
      <c r="L170">
        <v>371</v>
      </c>
      <c r="M170" s="18">
        <v>1.8</v>
      </c>
      <c r="N170" s="18">
        <v>1.0833333333333333</v>
      </c>
      <c r="O170" s="18">
        <v>18.25</v>
      </c>
      <c r="P170" s="18">
        <v>0</v>
      </c>
      <c r="Q170" s="18">
        <v>0</v>
      </c>
      <c r="R170" s="18">
        <v>0</v>
      </c>
      <c r="S170" s="18">
        <v>0</v>
      </c>
      <c r="T170" s="18">
        <v>17</v>
      </c>
      <c r="U170" s="18"/>
      <c r="V170" s="19">
        <v>65.600624842171698</v>
      </c>
    </row>
    <row r="171" spans="1:22" x14ac:dyDescent="0.25">
      <c r="A171" s="15">
        <v>379</v>
      </c>
      <c r="B171" s="16">
        <v>17.75</v>
      </c>
      <c r="C171" s="16">
        <v>354.58333333333331</v>
      </c>
      <c r="D171" s="16">
        <v>848.66666666666663</v>
      </c>
      <c r="E171" s="16">
        <v>74.416666666666657</v>
      </c>
      <c r="F171" s="16">
        <v>129.83333333333331</v>
      </c>
      <c r="G171" s="16">
        <v>5</v>
      </c>
      <c r="H171" s="16">
        <v>53.25</v>
      </c>
      <c r="I171" s="16">
        <v>276.56666666666672</v>
      </c>
      <c r="J171" s="16"/>
      <c r="K171" s="19">
        <v>3863.7571773643804</v>
      </c>
      <c r="L171">
        <v>379</v>
      </c>
      <c r="M171" s="18">
        <v>17.75</v>
      </c>
      <c r="N171" s="18">
        <v>354.58333333333331</v>
      </c>
      <c r="O171" s="18">
        <v>848.66666666666663</v>
      </c>
      <c r="P171" s="18">
        <v>74.416666666666657</v>
      </c>
      <c r="Q171" s="18">
        <v>129.83333333333331</v>
      </c>
      <c r="R171" s="18">
        <v>5</v>
      </c>
      <c r="S171" s="18">
        <v>53.25</v>
      </c>
      <c r="T171" s="18">
        <v>276.56666666666672</v>
      </c>
      <c r="U171" s="18"/>
      <c r="V171" s="19">
        <v>3863.7571773643804</v>
      </c>
    </row>
    <row r="172" spans="1:22" x14ac:dyDescent="0.25">
      <c r="A172" s="15">
        <v>381</v>
      </c>
      <c r="B172" s="16">
        <v>2.6666666666666665</v>
      </c>
      <c r="C172" s="16">
        <v>101.75</v>
      </c>
      <c r="D172" s="16">
        <v>95.75</v>
      </c>
      <c r="E172" s="16">
        <v>75.833333333333343</v>
      </c>
      <c r="F172" s="16">
        <v>235.25000000000006</v>
      </c>
      <c r="G172" s="16">
        <v>534.66666666666674</v>
      </c>
      <c r="H172" s="16">
        <v>33</v>
      </c>
      <c r="I172" s="16">
        <v>36.5</v>
      </c>
      <c r="J172" s="16"/>
      <c r="K172" s="19">
        <v>2545.6109620965431</v>
      </c>
      <c r="L172">
        <v>381</v>
      </c>
      <c r="M172" s="18">
        <v>2.6666666666666665</v>
      </c>
      <c r="N172" s="18">
        <v>101.75</v>
      </c>
      <c r="O172" s="18">
        <v>95.75</v>
      </c>
      <c r="P172" s="18">
        <v>75.833333333333343</v>
      </c>
      <c r="Q172" s="18">
        <v>235.25000000000006</v>
      </c>
      <c r="R172" s="18">
        <v>534.66666666666674</v>
      </c>
      <c r="S172" s="18">
        <v>33</v>
      </c>
      <c r="T172" s="18">
        <v>36.5</v>
      </c>
      <c r="U172" s="18"/>
      <c r="V172" s="19">
        <v>2545.6109620965431</v>
      </c>
    </row>
    <row r="173" spans="1:22" x14ac:dyDescent="0.25">
      <c r="A173" s="15">
        <v>382</v>
      </c>
      <c r="B173" s="16">
        <v>2.25</v>
      </c>
      <c r="C173" s="16">
        <v>29.083333333333329</v>
      </c>
      <c r="D173" s="16">
        <v>21.416666666666668</v>
      </c>
      <c r="E173" s="16">
        <v>26.416666666666664</v>
      </c>
      <c r="F173" s="16">
        <v>75.750000000000014</v>
      </c>
      <c r="G173" s="16">
        <v>104</v>
      </c>
      <c r="H173" s="16">
        <v>16.75</v>
      </c>
      <c r="I173" s="16">
        <v>22.5</v>
      </c>
      <c r="J173" s="16"/>
      <c r="K173" s="19">
        <v>683.7316684728055</v>
      </c>
      <c r="L173">
        <v>382</v>
      </c>
      <c r="M173" s="18">
        <v>2.25</v>
      </c>
      <c r="N173" s="18">
        <v>29.083333333333329</v>
      </c>
      <c r="O173" s="18">
        <v>21.416666666666668</v>
      </c>
      <c r="P173" s="18">
        <v>26.416666666666664</v>
      </c>
      <c r="Q173" s="18">
        <v>75.750000000000014</v>
      </c>
      <c r="R173" s="18">
        <v>104</v>
      </c>
      <c r="S173" s="18">
        <v>16.75</v>
      </c>
      <c r="T173" s="18">
        <v>22.5</v>
      </c>
      <c r="U173" s="18"/>
      <c r="V173" s="19">
        <v>683.7316684728055</v>
      </c>
    </row>
    <row r="174" spans="1:22" x14ac:dyDescent="0.25">
      <c r="A174" s="15">
        <v>390</v>
      </c>
      <c r="B174" s="16">
        <v>0</v>
      </c>
      <c r="C174" s="16">
        <v>2</v>
      </c>
      <c r="D174" s="16">
        <v>5.75</v>
      </c>
      <c r="E174" s="16">
        <v>28.166666666666664</v>
      </c>
      <c r="F174" s="16">
        <v>15.75</v>
      </c>
      <c r="G174" s="16">
        <v>0</v>
      </c>
      <c r="H174" s="16">
        <v>2.75</v>
      </c>
      <c r="I174" s="16">
        <v>0</v>
      </c>
      <c r="J174" s="16"/>
      <c r="K174" s="19">
        <v>135.72418144972971</v>
      </c>
      <c r="L174">
        <v>390</v>
      </c>
      <c r="M174" s="18">
        <v>0</v>
      </c>
      <c r="N174" s="18">
        <v>2</v>
      </c>
      <c r="O174" s="18">
        <v>5.75</v>
      </c>
      <c r="P174" s="18">
        <v>28.166666666666664</v>
      </c>
      <c r="Q174" s="18">
        <v>15.75</v>
      </c>
      <c r="R174" s="18">
        <v>0</v>
      </c>
      <c r="S174" s="18">
        <v>2.75</v>
      </c>
      <c r="T174" s="18">
        <v>0</v>
      </c>
      <c r="U174" s="18"/>
      <c r="V174" s="19">
        <v>135.72418144972971</v>
      </c>
    </row>
    <row r="175" spans="1:22" x14ac:dyDescent="0.25">
      <c r="A175" s="15">
        <v>392</v>
      </c>
      <c r="B175" s="16">
        <v>2.583333333333333</v>
      </c>
      <c r="C175" s="16">
        <v>93.666666666666657</v>
      </c>
      <c r="D175" s="16">
        <v>23.5</v>
      </c>
      <c r="E175" s="16">
        <v>53.583333333333329</v>
      </c>
      <c r="F175" s="16">
        <v>48.499999999999993</v>
      </c>
      <c r="G175" s="16">
        <v>9.25</v>
      </c>
      <c r="H175" s="16">
        <v>9.75</v>
      </c>
      <c r="I175" s="16">
        <v>0</v>
      </c>
      <c r="J175" s="16"/>
      <c r="K175" s="19">
        <v>587.71882460362235</v>
      </c>
      <c r="L175">
        <v>392</v>
      </c>
      <c r="M175" s="18">
        <v>2.583333333333333</v>
      </c>
      <c r="N175" s="18">
        <v>93.666666666666657</v>
      </c>
      <c r="O175" s="18">
        <v>23.5</v>
      </c>
      <c r="P175" s="18">
        <v>53.583333333333329</v>
      </c>
      <c r="Q175" s="18">
        <v>48.499999999999993</v>
      </c>
      <c r="R175" s="18">
        <v>9.25</v>
      </c>
      <c r="S175" s="18">
        <v>9.75</v>
      </c>
      <c r="T175" s="18">
        <v>0</v>
      </c>
      <c r="U175" s="18"/>
      <c r="V175" s="19">
        <v>587.71882460362235</v>
      </c>
    </row>
    <row r="176" spans="1:22" x14ac:dyDescent="0.25">
      <c r="A176" s="15">
        <v>393</v>
      </c>
      <c r="B176" s="16">
        <v>1.25</v>
      </c>
      <c r="C176" s="16">
        <v>13.75</v>
      </c>
      <c r="D176" s="16">
        <v>127.75</v>
      </c>
      <c r="E176" s="16">
        <v>12.833333333333334</v>
      </c>
      <c r="F176" s="16">
        <v>5.833333333333333</v>
      </c>
      <c r="G176" s="16">
        <v>1</v>
      </c>
      <c r="H176" s="16">
        <v>0</v>
      </c>
      <c r="I176" s="16">
        <v>0</v>
      </c>
      <c r="J176" s="16"/>
      <c r="K176" s="19">
        <v>380.63796367886403</v>
      </c>
      <c r="L176">
        <v>393</v>
      </c>
      <c r="M176" s="18">
        <v>1.25</v>
      </c>
      <c r="N176" s="18">
        <v>13.75</v>
      </c>
      <c r="O176" s="18">
        <v>127.75</v>
      </c>
      <c r="P176" s="18">
        <v>12.833333333333334</v>
      </c>
      <c r="Q176" s="18">
        <v>5.833333333333333</v>
      </c>
      <c r="R176" s="18">
        <v>1</v>
      </c>
      <c r="S176" s="18">
        <v>0</v>
      </c>
      <c r="T176" s="18">
        <v>0</v>
      </c>
      <c r="U176" s="18"/>
      <c r="V176" s="19">
        <v>380.63796367886403</v>
      </c>
    </row>
    <row r="177" spans="1:22" x14ac:dyDescent="0.25">
      <c r="A177" s="15">
        <v>395</v>
      </c>
      <c r="B177" s="16">
        <v>1.25</v>
      </c>
      <c r="C177" s="16">
        <v>14.666666666666666</v>
      </c>
      <c r="D177" s="16">
        <v>32.333333333333336</v>
      </c>
      <c r="E177" s="16">
        <v>2.5</v>
      </c>
      <c r="F177" s="16">
        <v>7.583333333333333</v>
      </c>
      <c r="G177" s="16">
        <v>1</v>
      </c>
      <c r="H177" s="16">
        <v>1.5</v>
      </c>
      <c r="I177" s="16">
        <v>0</v>
      </c>
      <c r="J177" s="16"/>
      <c r="K177" s="19">
        <v>146.62438394890168</v>
      </c>
      <c r="L177">
        <v>395</v>
      </c>
      <c r="M177" s="18">
        <v>1.25</v>
      </c>
      <c r="N177" s="18">
        <v>14.666666666666666</v>
      </c>
      <c r="O177" s="18">
        <v>32.333333333333336</v>
      </c>
      <c r="P177" s="18">
        <v>2.5</v>
      </c>
      <c r="Q177" s="18">
        <v>7.583333333333333</v>
      </c>
      <c r="R177" s="18">
        <v>1</v>
      </c>
      <c r="S177" s="18">
        <v>1.5</v>
      </c>
      <c r="T177" s="18">
        <v>0</v>
      </c>
      <c r="U177" s="18"/>
      <c r="V177" s="19">
        <v>146.62438394890168</v>
      </c>
    </row>
    <row r="178" spans="1:22" x14ac:dyDescent="0.25">
      <c r="A178" s="15">
        <v>413</v>
      </c>
      <c r="B178" s="16">
        <v>68.583333333333329</v>
      </c>
      <c r="C178" s="16">
        <v>472.54999999999995</v>
      </c>
      <c r="D178" s="16">
        <v>1411.4166666666665</v>
      </c>
      <c r="E178" s="16">
        <v>694.66666666666674</v>
      </c>
      <c r="F178" s="16">
        <v>287.5</v>
      </c>
      <c r="G178" s="16">
        <v>0</v>
      </c>
      <c r="H178" s="16">
        <v>38.333333333333329</v>
      </c>
      <c r="I178" s="16">
        <v>0</v>
      </c>
      <c r="J178" s="16"/>
      <c r="K178" s="19">
        <v>7675.8843208562321</v>
      </c>
      <c r="L178">
        <v>413</v>
      </c>
      <c r="M178" s="18">
        <v>68.583333333333329</v>
      </c>
      <c r="N178" s="18">
        <v>472.54999999999995</v>
      </c>
      <c r="O178" s="18">
        <v>1411.4166666666665</v>
      </c>
      <c r="P178" s="18">
        <v>694.66666666666674</v>
      </c>
      <c r="Q178" s="18">
        <v>287.5</v>
      </c>
      <c r="R178" s="18">
        <v>0</v>
      </c>
      <c r="S178" s="18">
        <v>38.333333333333329</v>
      </c>
      <c r="T178" s="18">
        <v>0</v>
      </c>
      <c r="U178" s="18"/>
      <c r="V178" s="19">
        <v>7675.8843208562321</v>
      </c>
    </row>
    <row r="179" spans="1:22" x14ac:dyDescent="0.25">
      <c r="A179" s="15">
        <v>460</v>
      </c>
      <c r="B179" s="16">
        <v>0</v>
      </c>
      <c r="C179" s="16">
        <v>8.5</v>
      </c>
      <c r="D179" s="16">
        <v>0</v>
      </c>
      <c r="E179" s="16">
        <v>0</v>
      </c>
      <c r="F179" s="16">
        <v>0</v>
      </c>
      <c r="G179" s="16">
        <v>0</v>
      </c>
      <c r="H179" s="16">
        <v>0</v>
      </c>
      <c r="I179" s="16">
        <v>2.75</v>
      </c>
      <c r="J179" s="16"/>
      <c r="K179" s="19">
        <v>17.100000000000001</v>
      </c>
      <c r="L179">
        <v>460</v>
      </c>
      <c r="M179" s="18">
        <v>0</v>
      </c>
      <c r="N179" s="18">
        <v>8.5</v>
      </c>
      <c r="O179" s="18">
        <v>0</v>
      </c>
      <c r="P179" s="18">
        <v>0</v>
      </c>
      <c r="Q179" s="18">
        <v>0</v>
      </c>
      <c r="R179" s="18">
        <v>0</v>
      </c>
      <c r="S179" s="18">
        <v>0</v>
      </c>
      <c r="T179" s="18">
        <v>2.75</v>
      </c>
      <c r="U179" s="18"/>
      <c r="V179" s="19">
        <v>17.100000000000001</v>
      </c>
    </row>
    <row r="180" spans="1:22" x14ac:dyDescent="0.25">
      <c r="A180" s="15">
        <v>461</v>
      </c>
      <c r="B180" s="16">
        <v>11.083333333333334</v>
      </c>
      <c r="C180" s="16">
        <v>19.716666666666665</v>
      </c>
      <c r="D180" s="16">
        <v>12</v>
      </c>
      <c r="E180" s="16">
        <v>5.333333333333333</v>
      </c>
      <c r="F180" s="16">
        <v>0.5</v>
      </c>
      <c r="G180" s="16">
        <v>0</v>
      </c>
      <c r="H180" s="16">
        <v>5.25</v>
      </c>
      <c r="I180" s="16">
        <v>0</v>
      </c>
      <c r="J180" s="16"/>
      <c r="K180" s="19">
        <v>113.86240181397305</v>
      </c>
      <c r="L180">
        <v>461</v>
      </c>
      <c r="M180" s="18">
        <v>11.083333333333334</v>
      </c>
      <c r="N180" s="18">
        <v>19.716666666666665</v>
      </c>
      <c r="O180" s="18">
        <v>12</v>
      </c>
      <c r="P180" s="18">
        <v>5.333333333333333</v>
      </c>
      <c r="Q180" s="18">
        <v>0.5</v>
      </c>
      <c r="R180" s="18">
        <v>0</v>
      </c>
      <c r="S180" s="18">
        <v>5.25</v>
      </c>
      <c r="T180" s="18">
        <v>0</v>
      </c>
      <c r="U180" s="18"/>
      <c r="V180" s="19">
        <v>113.86240181397305</v>
      </c>
    </row>
    <row r="181" spans="1:22" x14ac:dyDescent="0.25">
      <c r="A181" s="15">
        <v>462</v>
      </c>
      <c r="B181" s="16">
        <v>3.333333333333333</v>
      </c>
      <c r="C181" s="16">
        <v>18.2</v>
      </c>
      <c r="D181" s="16">
        <v>16.583333333333332</v>
      </c>
      <c r="E181" s="16">
        <v>10.333333333333332</v>
      </c>
      <c r="F181" s="16">
        <v>2.5</v>
      </c>
      <c r="G181" s="16">
        <v>0</v>
      </c>
      <c r="H181" s="16">
        <v>0.75</v>
      </c>
      <c r="I181" s="16">
        <v>0</v>
      </c>
      <c r="J181" s="16"/>
      <c r="K181" s="19">
        <v>103.5057241813973</v>
      </c>
      <c r="L181">
        <v>462</v>
      </c>
      <c r="M181" s="18">
        <v>3.333333333333333</v>
      </c>
      <c r="N181" s="18">
        <v>18.2</v>
      </c>
      <c r="O181" s="18">
        <v>16.583333333333332</v>
      </c>
      <c r="P181" s="18">
        <v>10.333333333333332</v>
      </c>
      <c r="Q181" s="18">
        <v>2.5</v>
      </c>
      <c r="R181" s="18">
        <v>0</v>
      </c>
      <c r="S181" s="18">
        <v>0.75</v>
      </c>
      <c r="T181" s="18">
        <v>0</v>
      </c>
      <c r="U181" s="18"/>
      <c r="V181" s="19">
        <v>103.5057241813973</v>
      </c>
    </row>
    <row r="182" spans="1:22" x14ac:dyDescent="0.25">
      <c r="A182" s="15">
        <v>459</v>
      </c>
      <c r="B182" s="16">
        <v>46.083333333333329</v>
      </c>
      <c r="C182" s="16">
        <v>256</v>
      </c>
      <c r="D182" s="16">
        <v>547.08333333333337</v>
      </c>
      <c r="E182" s="16">
        <v>473.00000000000011</v>
      </c>
      <c r="F182" s="16">
        <v>320.75</v>
      </c>
      <c r="G182" s="16">
        <v>12.95</v>
      </c>
      <c r="H182" s="16">
        <v>0</v>
      </c>
      <c r="I182" s="16">
        <v>0</v>
      </c>
      <c r="J182" s="16"/>
      <c r="K182" s="19">
        <v>3599.1959370844797</v>
      </c>
      <c r="L182">
        <v>459</v>
      </c>
      <c r="M182" s="18">
        <v>46.083333333333329</v>
      </c>
      <c r="N182" s="18">
        <v>256</v>
      </c>
      <c r="O182" s="18">
        <v>547.08333333333337</v>
      </c>
      <c r="P182" s="18">
        <v>473.00000000000011</v>
      </c>
      <c r="Q182" s="18">
        <v>320.75</v>
      </c>
      <c r="R182" s="18">
        <v>12.95</v>
      </c>
      <c r="S182" s="18">
        <v>0</v>
      </c>
      <c r="T182" s="18">
        <v>0</v>
      </c>
      <c r="U182" s="18"/>
      <c r="V182" s="19">
        <v>3599.1959370844797</v>
      </c>
    </row>
    <row r="183" spans="1:22" x14ac:dyDescent="0.25">
      <c r="A183" s="15">
        <v>472</v>
      </c>
      <c r="B183" s="16">
        <v>0</v>
      </c>
      <c r="C183" s="16">
        <v>3.25</v>
      </c>
      <c r="D183" s="16">
        <v>0</v>
      </c>
      <c r="E183" s="16">
        <v>2</v>
      </c>
      <c r="F183" s="16">
        <v>2.833333333333333</v>
      </c>
      <c r="G183" s="16">
        <v>0</v>
      </c>
      <c r="H183" s="16">
        <v>5</v>
      </c>
      <c r="I183" s="16">
        <v>0</v>
      </c>
      <c r="J183" s="16"/>
      <c r="K183" s="19">
        <v>24.808244375573917</v>
      </c>
      <c r="L183">
        <v>472</v>
      </c>
      <c r="M183" s="18">
        <v>0</v>
      </c>
      <c r="N183" s="18">
        <v>3.25</v>
      </c>
      <c r="O183" s="18">
        <v>0</v>
      </c>
      <c r="P183" s="18">
        <v>2</v>
      </c>
      <c r="Q183" s="18">
        <v>2.833333333333333</v>
      </c>
      <c r="R183" s="18">
        <v>0</v>
      </c>
      <c r="S183" s="18">
        <v>5</v>
      </c>
      <c r="T183" s="18">
        <v>0</v>
      </c>
      <c r="U183" s="18"/>
      <c r="V183" s="19">
        <v>24.808244375573917</v>
      </c>
    </row>
    <row r="184" spans="1:22" x14ac:dyDescent="0.25">
      <c r="A184" s="15">
        <v>475</v>
      </c>
      <c r="B184" s="16">
        <v>0.33333333333333331</v>
      </c>
      <c r="C184" s="16">
        <v>0</v>
      </c>
      <c r="D184" s="16">
        <v>4.583333333333333</v>
      </c>
      <c r="E184" s="16">
        <v>2.25</v>
      </c>
      <c r="F184" s="16">
        <v>0</v>
      </c>
      <c r="G184" s="16">
        <v>0</v>
      </c>
      <c r="H184" s="16">
        <v>0</v>
      </c>
      <c r="I184" s="16">
        <v>0</v>
      </c>
      <c r="J184" s="16"/>
      <c r="K184" s="19">
        <v>14.143333333333334</v>
      </c>
      <c r="L184">
        <v>475</v>
      </c>
      <c r="M184" s="18">
        <v>0.33333333333333331</v>
      </c>
      <c r="N184" s="18">
        <v>0</v>
      </c>
      <c r="O184" s="18">
        <v>4.583333333333333</v>
      </c>
      <c r="P184" s="18">
        <v>2.25</v>
      </c>
      <c r="Q184" s="18">
        <v>0</v>
      </c>
      <c r="R184" s="18">
        <v>0</v>
      </c>
      <c r="S184" s="18">
        <v>0</v>
      </c>
      <c r="T184" s="18">
        <v>0</v>
      </c>
      <c r="U184" s="18"/>
      <c r="V184" s="19">
        <v>14.143333333333334</v>
      </c>
    </row>
    <row r="185" spans="1:22" x14ac:dyDescent="0.25">
      <c r="A185" s="15">
        <v>359</v>
      </c>
      <c r="B185" s="16">
        <v>19.583333333333332</v>
      </c>
      <c r="C185" s="16">
        <v>143.33333333333331</v>
      </c>
      <c r="D185" s="16">
        <v>116.49999999999999</v>
      </c>
      <c r="E185" s="16">
        <v>71.2</v>
      </c>
      <c r="F185" s="16">
        <v>61.283333333333331</v>
      </c>
      <c r="G185" s="16">
        <v>14</v>
      </c>
      <c r="H185" s="16">
        <v>29.666666666666668</v>
      </c>
      <c r="I185" s="16">
        <v>0</v>
      </c>
      <c r="J185" s="16"/>
      <c r="K185" s="19">
        <v>1000.1105727584378</v>
      </c>
      <c r="L185">
        <v>359</v>
      </c>
      <c r="M185" s="18">
        <v>19.583333333333332</v>
      </c>
      <c r="N185" s="18">
        <v>143.33333333333331</v>
      </c>
      <c r="O185" s="18">
        <v>116.49999999999999</v>
      </c>
      <c r="P185" s="18">
        <v>71.2</v>
      </c>
      <c r="Q185" s="18">
        <v>61.283333333333331</v>
      </c>
      <c r="R185" s="18">
        <v>14</v>
      </c>
      <c r="S185" s="18">
        <v>29.666666666666668</v>
      </c>
      <c r="T185" s="18">
        <v>0</v>
      </c>
      <c r="U185" s="18"/>
      <c r="V185" s="19">
        <v>1000.1105727584378</v>
      </c>
    </row>
    <row r="186" spans="1:22" x14ac:dyDescent="0.25">
      <c r="A186" s="15">
        <v>360</v>
      </c>
      <c r="B186" s="16">
        <v>44.75</v>
      </c>
      <c r="C186" s="16">
        <v>70.75</v>
      </c>
      <c r="D186" s="16">
        <v>300.91666666666663</v>
      </c>
      <c r="E186" s="16">
        <v>67.916666666666657</v>
      </c>
      <c r="F186" s="16">
        <v>94.083333333333329</v>
      </c>
      <c r="G186" s="16">
        <v>1.5</v>
      </c>
      <c r="H186" s="16">
        <v>11.25</v>
      </c>
      <c r="I186" s="16">
        <v>46.5</v>
      </c>
      <c r="J186" s="16"/>
      <c r="K186" s="19">
        <v>1259.6321321948656</v>
      </c>
      <c r="L186">
        <v>360</v>
      </c>
      <c r="M186" s="18">
        <v>44.75</v>
      </c>
      <c r="N186" s="18">
        <v>70.75</v>
      </c>
      <c r="O186" s="18">
        <v>300.91666666666663</v>
      </c>
      <c r="P186" s="18">
        <v>67.916666666666657</v>
      </c>
      <c r="Q186" s="18">
        <v>94.083333333333329</v>
      </c>
      <c r="R186" s="18">
        <v>1.5</v>
      </c>
      <c r="S186" s="18">
        <v>11.25</v>
      </c>
      <c r="T186" s="18">
        <v>46.5</v>
      </c>
      <c r="U186" s="18"/>
      <c r="V186" s="19">
        <v>1259.6321321948656</v>
      </c>
    </row>
    <row r="187" spans="1:22" x14ac:dyDescent="0.25">
      <c r="A187" s="15">
        <v>372</v>
      </c>
      <c r="B187" s="16">
        <v>31.75</v>
      </c>
      <c r="C187" s="16">
        <v>133.66666666666669</v>
      </c>
      <c r="D187" s="16">
        <v>244</v>
      </c>
      <c r="E187" s="16">
        <v>25.833333333333336</v>
      </c>
      <c r="F187" s="16">
        <v>47.833333333333329</v>
      </c>
      <c r="G187" s="16">
        <v>24.75</v>
      </c>
      <c r="H187" s="16">
        <v>3.9166666666666665</v>
      </c>
      <c r="I187" s="16">
        <v>0</v>
      </c>
      <c r="J187" s="16"/>
      <c r="K187" s="19">
        <v>1229.7994988042365</v>
      </c>
      <c r="L187">
        <v>372</v>
      </c>
      <c r="M187" s="18">
        <v>31.75</v>
      </c>
      <c r="N187" s="18">
        <v>133.66666666666669</v>
      </c>
      <c r="O187" s="18">
        <v>244</v>
      </c>
      <c r="P187" s="18">
        <v>25.833333333333336</v>
      </c>
      <c r="Q187" s="18">
        <v>47.833333333333329</v>
      </c>
      <c r="R187" s="18">
        <v>24.75</v>
      </c>
      <c r="S187" s="18">
        <v>3.9166666666666665</v>
      </c>
      <c r="T187" s="18">
        <v>0</v>
      </c>
      <c r="U187" s="18"/>
      <c r="V187" s="19">
        <v>1229.7994988042365</v>
      </c>
    </row>
    <row r="188" spans="1:22" x14ac:dyDescent="0.25">
      <c r="A188" s="15">
        <v>375</v>
      </c>
      <c r="B188" s="16">
        <v>0</v>
      </c>
      <c r="C188" s="16">
        <v>0</v>
      </c>
      <c r="D188" s="16">
        <v>21.666666666666664</v>
      </c>
      <c r="E188" s="16">
        <v>4</v>
      </c>
      <c r="F188" s="16">
        <v>36.083333333333329</v>
      </c>
      <c r="G188" s="16">
        <v>0</v>
      </c>
      <c r="H188" s="16">
        <v>11.333333333333332</v>
      </c>
      <c r="I188" s="16">
        <v>12</v>
      </c>
      <c r="J188" s="16"/>
      <c r="K188" s="19">
        <v>203.62043251262625</v>
      </c>
      <c r="L188">
        <v>375</v>
      </c>
      <c r="M188" s="18">
        <v>0</v>
      </c>
      <c r="N188" s="18">
        <v>0</v>
      </c>
      <c r="O188" s="18">
        <v>21.666666666666664</v>
      </c>
      <c r="P188" s="18">
        <v>4</v>
      </c>
      <c r="Q188" s="18">
        <v>36.083333333333329</v>
      </c>
      <c r="R188" s="18">
        <v>0</v>
      </c>
      <c r="S188" s="18">
        <v>11.333333333333332</v>
      </c>
      <c r="T188" s="18">
        <v>12</v>
      </c>
      <c r="U188" s="18"/>
      <c r="V188" s="19">
        <v>203.62043251262625</v>
      </c>
    </row>
    <row r="189" spans="1:22" x14ac:dyDescent="0.25">
      <c r="A189" s="15">
        <v>402</v>
      </c>
      <c r="B189" s="16">
        <v>0</v>
      </c>
      <c r="C189" s="16">
        <v>0</v>
      </c>
      <c r="D189" s="16">
        <v>0</v>
      </c>
      <c r="E189" s="16">
        <v>19.5</v>
      </c>
      <c r="F189" s="16">
        <v>10.833333333333332</v>
      </c>
      <c r="G189" s="16">
        <v>0</v>
      </c>
      <c r="H189" s="16">
        <v>44</v>
      </c>
      <c r="I189" s="16">
        <v>0</v>
      </c>
      <c r="J189" s="16"/>
      <c r="K189" s="19">
        <v>165.46898295454542</v>
      </c>
      <c r="L189">
        <v>402</v>
      </c>
      <c r="M189" s="18">
        <v>0</v>
      </c>
      <c r="N189" s="18">
        <v>0</v>
      </c>
      <c r="O189" s="18">
        <v>0</v>
      </c>
      <c r="P189" s="18">
        <v>19.5</v>
      </c>
      <c r="Q189" s="18">
        <v>10.833333333333332</v>
      </c>
      <c r="R189" s="18">
        <v>0</v>
      </c>
      <c r="S189" s="18">
        <v>44</v>
      </c>
      <c r="T189" s="18">
        <v>0</v>
      </c>
      <c r="U189" s="18"/>
      <c r="V189" s="19">
        <v>165.46898295454542</v>
      </c>
    </row>
    <row r="190" spans="1:22" x14ac:dyDescent="0.25">
      <c r="A190" s="15">
        <v>470</v>
      </c>
      <c r="B190" s="16">
        <v>2.4666666666666668</v>
      </c>
      <c r="C190" s="16">
        <v>0</v>
      </c>
      <c r="D190" s="16">
        <v>0</v>
      </c>
      <c r="E190" s="16">
        <v>0</v>
      </c>
      <c r="F190" s="16">
        <v>4.25</v>
      </c>
      <c r="G190" s="16">
        <v>0</v>
      </c>
      <c r="H190" s="16">
        <v>0</v>
      </c>
      <c r="I190" s="16">
        <v>0</v>
      </c>
      <c r="J190" s="16"/>
      <c r="K190" s="19">
        <v>12.987320707070705</v>
      </c>
      <c r="L190">
        <v>470</v>
      </c>
      <c r="M190" s="18">
        <v>2.4666666666666668</v>
      </c>
      <c r="N190" s="18">
        <v>0</v>
      </c>
      <c r="O190" s="18">
        <v>0</v>
      </c>
      <c r="P190" s="18">
        <v>0</v>
      </c>
      <c r="Q190" s="18">
        <v>4.25</v>
      </c>
      <c r="R190" s="18">
        <v>0</v>
      </c>
      <c r="S190" s="18">
        <v>0</v>
      </c>
      <c r="T190" s="18">
        <v>0</v>
      </c>
      <c r="U190" s="18"/>
      <c r="V190" s="19">
        <v>12.987320707070705</v>
      </c>
    </row>
    <row r="191" spans="1:22" x14ac:dyDescent="0.25">
      <c r="A191" s="15">
        <v>471</v>
      </c>
      <c r="B191" s="16">
        <v>2.5333333333333337</v>
      </c>
      <c r="C191" s="16">
        <v>0</v>
      </c>
      <c r="D191" s="16">
        <v>0</v>
      </c>
      <c r="E191" s="16">
        <v>0</v>
      </c>
      <c r="F191" s="16">
        <v>0</v>
      </c>
      <c r="G191" s="16">
        <v>0</v>
      </c>
      <c r="H191" s="16">
        <v>0</v>
      </c>
      <c r="I191" s="16">
        <v>0</v>
      </c>
      <c r="J191" s="16"/>
      <c r="K191" s="19">
        <v>4.6738714225589222</v>
      </c>
      <c r="L191">
        <v>471</v>
      </c>
      <c r="M191" s="18">
        <v>2.5333333333333337</v>
      </c>
      <c r="N191" s="18">
        <v>0</v>
      </c>
      <c r="O191" s="18">
        <v>0</v>
      </c>
      <c r="P191" s="18">
        <v>0</v>
      </c>
      <c r="Q191" s="18">
        <v>0</v>
      </c>
      <c r="R191" s="18">
        <v>0</v>
      </c>
      <c r="S191" s="18">
        <v>0</v>
      </c>
      <c r="T191" s="18">
        <v>0</v>
      </c>
      <c r="U191" s="18"/>
      <c r="V191" s="19">
        <v>4.6738714225589222</v>
      </c>
    </row>
    <row r="192" spans="1:22" x14ac:dyDescent="0.25">
      <c r="A192" s="15">
        <v>473</v>
      </c>
      <c r="B192" s="16">
        <v>128.95000000000002</v>
      </c>
      <c r="C192" s="16">
        <v>719.16666666666652</v>
      </c>
      <c r="D192" s="16">
        <v>2039.7166666666669</v>
      </c>
      <c r="E192" s="16">
        <v>1171.9666666666667</v>
      </c>
      <c r="F192" s="16">
        <v>954.29999999999984</v>
      </c>
      <c r="G192" s="16">
        <v>4</v>
      </c>
      <c r="H192" s="16">
        <v>165.21666666666667</v>
      </c>
      <c r="I192" s="16">
        <v>0</v>
      </c>
      <c r="J192" s="16"/>
      <c r="K192" s="19">
        <v>11100.324510864762</v>
      </c>
      <c r="L192">
        <v>473</v>
      </c>
      <c r="M192" s="18">
        <v>128.95000000000002</v>
      </c>
      <c r="N192" s="18">
        <v>719.16666666666652</v>
      </c>
      <c r="O192" s="18">
        <v>2039.7166666666669</v>
      </c>
      <c r="P192" s="18">
        <v>1171.9666666666667</v>
      </c>
      <c r="Q192" s="18">
        <v>954.29999999999984</v>
      </c>
      <c r="R192" s="18">
        <v>4</v>
      </c>
      <c r="S192" s="18">
        <v>165.21666666666667</v>
      </c>
      <c r="T192" s="18">
        <v>0</v>
      </c>
      <c r="U192" s="18"/>
      <c r="V192" s="19">
        <v>11100.324510864762</v>
      </c>
    </row>
    <row r="193" spans="1:22" x14ac:dyDescent="0.25">
      <c r="A193" s="15">
        <v>380</v>
      </c>
      <c r="B193" s="16">
        <v>31.5</v>
      </c>
      <c r="C193" s="16">
        <v>63.75</v>
      </c>
      <c r="D193" s="16">
        <v>290.29999999999995</v>
      </c>
      <c r="E193" s="16">
        <v>74.333333333333329</v>
      </c>
      <c r="F193" s="16">
        <v>85.166666666666671</v>
      </c>
      <c r="G193" s="16">
        <v>13.5</v>
      </c>
      <c r="H193" s="16">
        <v>37.666666666666671</v>
      </c>
      <c r="I193" s="16">
        <v>0</v>
      </c>
      <c r="J193" s="16"/>
      <c r="K193" s="19">
        <v>1369.304911121633</v>
      </c>
      <c r="L193">
        <v>380</v>
      </c>
      <c r="M193" s="18">
        <v>31.5</v>
      </c>
      <c r="N193" s="18">
        <v>63.75</v>
      </c>
      <c r="O193" s="18">
        <v>290.29999999999995</v>
      </c>
      <c r="P193" s="18">
        <v>74.333333333333329</v>
      </c>
      <c r="Q193" s="18">
        <v>85.166666666666671</v>
      </c>
      <c r="R193" s="18">
        <v>13.5</v>
      </c>
      <c r="S193" s="18">
        <v>37.666666666666671</v>
      </c>
      <c r="T193" s="18">
        <v>0</v>
      </c>
      <c r="U193" s="18"/>
      <c r="V193" s="19">
        <v>1369.304911121633</v>
      </c>
    </row>
    <row r="194" spans="1:22" x14ac:dyDescent="0.25">
      <c r="A194" s="15">
        <v>455</v>
      </c>
      <c r="B194" s="16">
        <v>0</v>
      </c>
      <c r="C194" s="16">
        <v>2.75</v>
      </c>
      <c r="D194" s="16">
        <v>28.166666666666664</v>
      </c>
      <c r="E194" s="16">
        <v>7.2500000000000009</v>
      </c>
      <c r="F194" s="16">
        <v>1.8333333333333335</v>
      </c>
      <c r="G194" s="16">
        <v>529.75</v>
      </c>
      <c r="H194" s="16">
        <v>92.583333333333314</v>
      </c>
      <c r="I194" s="16">
        <v>0</v>
      </c>
      <c r="J194" s="16"/>
      <c r="K194" s="19">
        <v>1734.0015791710541</v>
      </c>
      <c r="L194">
        <v>455</v>
      </c>
      <c r="M194" s="18">
        <v>0</v>
      </c>
      <c r="N194" s="18">
        <v>2.75</v>
      </c>
      <c r="O194" s="18">
        <v>28.166666666666664</v>
      </c>
      <c r="P194" s="18">
        <v>7.2500000000000009</v>
      </c>
      <c r="Q194" s="18">
        <v>1.8333333333333335</v>
      </c>
      <c r="R194" s="18">
        <v>529.75</v>
      </c>
      <c r="S194" s="18">
        <v>92.583333333333314</v>
      </c>
      <c r="T194" s="18">
        <v>0</v>
      </c>
      <c r="U194" s="18"/>
      <c r="V194" s="19">
        <v>1734.0015791710541</v>
      </c>
    </row>
    <row r="195" spans="1:22" x14ac:dyDescent="0.25">
      <c r="A195" s="15">
        <v>456</v>
      </c>
      <c r="B195" s="16">
        <v>0</v>
      </c>
      <c r="C195" s="16">
        <v>0</v>
      </c>
      <c r="D195" s="16">
        <v>1.25</v>
      </c>
      <c r="E195" s="16">
        <v>3</v>
      </c>
      <c r="F195" s="16">
        <v>1</v>
      </c>
      <c r="G195" s="16">
        <v>69.966666666666669</v>
      </c>
      <c r="H195" s="16">
        <v>8.5</v>
      </c>
      <c r="I195" s="16">
        <v>0</v>
      </c>
      <c r="J195" s="16"/>
      <c r="K195" s="19">
        <v>221.72139991760119</v>
      </c>
      <c r="L195">
        <v>456</v>
      </c>
      <c r="M195" s="18">
        <v>0</v>
      </c>
      <c r="N195" s="18">
        <v>0</v>
      </c>
      <c r="O195" s="18">
        <v>1.25</v>
      </c>
      <c r="P195" s="18">
        <v>3</v>
      </c>
      <c r="Q195" s="18">
        <v>1</v>
      </c>
      <c r="R195" s="18">
        <v>69.966666666666669</v>
      </c>
      <c r="S195" s="18">
        <v>8.5</v>
      </c>
      <c r="T195" s="18">
        <v>0</v>
      </c>
      <c r="U195" s="18"/>
      <c r="V195" s="19">
        <v>221.72139991760119</v>
      </c>
    </row>
    <row r="196" spans="1:22" x14ac:dyDescent="0.25">
      <c r="A196" s="15">
        <v>465</v>
      </c>
      <c r="B196" s="16">
        <v>6</v>
      </c>
      <c r="C196" s="16">
        <v>27.166666666666668</v>
      </c>
      <c r="D196" s="16">
        <v>73.25</v>
      </c>
      <c r="E196" s="16">
        <v>24.083333333333336</v>
      </c>
      <c r="F196" s="16">
        <v>23.666666666666668</v>
      </c>
      <c r="G196" s="16">
        <v>5.25</v>
      </c>
      <c r="H196" s="16">
        <v>10</v>
      </c>
      <c r="I196" s="16">
        <v>0</v>
      </c>
      <c r="J196" s="16"/>
      <c r="K196" s="19">
        <v>407.49027005260939</v>
      </c>
      <c r="L196">
        <v>465</v>
      </c>
      <c r="M196" s="18">
        <v>6</v>
      </c>
      <c r="N196" s="18">
        <v>27.166666666666668</v>
      </c>
      <c r="O196" s="18">
        <v>73.25</v>
      </c>
      <c r="P196" s="18">
        <v>24.083333333333336</v>
      </c>
      <c r="Q196" s="18">
        <v>23.666666666666668</v>
      </c>
      <c r="R196" s="18">
        <v>5.25</v>
      </c>
      <c r="S196" s="18">
        <v>10</v>
      </c>
      <c r="T196" s="18">
        <v>0</v>
      </c>
      <c r="U196" s="18"/>
      <c r="V196" s="19">
        <v>407.49027005260939</v>
      </c>
    </row>
    <row r="197" spans="1:22" x14ac:dyDescent="0.25">
      <c r="A197" s="15">
        <v>466</v>
      </c>
      <c r="B197" s="16">
        <v>9.1666666666666661</v>
      </c>
      <c r="C197" s="16">
        <v>36.166666666666657</v>
      </c>
      <c r="D197" s="16">
        <v>119.66666666666666</v>
      </c>
      <c r="E197" s="16">
        <v>42.583333333333329</v>
      </c>
      <c r="F197" s="16">
        <v>46.750000000000007</v>
      </c>
      <c r="G197" s="16">
        <v>0</v>
      </c>
      <c r="H197" s="16">
        <v>11.583333333333332</v>
      </c>
      <c r="I197" s="16">
        <v>0</v>
      </c>
      <c r="J197" s="16"/>
      <c r="K197" s="19">
        <v>593.118296006028</v>
      </c>
      <c r="L197">
        <v>466</v>
      </c>
      <c r="M197" s="18">
        <v>9.1666666666666661</v>
      </c>
      <c r="N197" s="18">
        <v>36.166666666666657</v>
      </c>
      <c r="O197" s="18">
        <v>119.66666666666666</v>
      </c>
      <c r="P197" s="18">
        <v>42.583333333333329</v>
      </c>
      <c r="Q197" s="18">
        <v>46.750000000000007</v>
      </c>
      <c r="R197" s="18">
        <v>0</v>
      </c>
      <c r="S197" s="18">
        <v>11.583333333333332</v>
      </c>
      <c r="T197" s="18">
        <v>0</v>
      </c>
      <c r="U197" s="18"/>
      <c r="V197" s="19">
        <v>593.118296006028</v>
      </c>
    </row>
    <row r="198" spans="1:22" x14ac:dyDescent="0.25">
      <c r="A198" s="15">
        <v>467</v>
      </c>
      <c r="B198" s="16">
        <v>8.75</v>
      </c>
      <c r="C198" s="16">
        <v>14.833333333333334</v>
      </c>
      <c r="D198" s="16">
        <v>85.25</v>
      </c>
      <c r="E198" s="16">
        <v>12.416666666666666</v>
      </c>
      <c r="F198" s="16">
        <v>13.166666666666666</v>
      </c>
      <c r="G198" s="16">
        <v>0</v>
      </c>
      <c r="H198" s="16">
        <v>6.75</v>
      </c>
      <c r="I198" s="16">
        <v>0</v>
      </c>
      <c r="J198" s="16"/>
      <c r="K198" s="19">
        <v>344.04476013047139</v>
      </c>
      <c r="L198">
        <v>467</v>
      </c>
      <c r="M198" s="18">
        <v>8.75</v>
      </c>
      <c r="N198" s="18">
        <v>14.833333333333334</v>
      </c>
      <c r="O198" s="18">
        <v>85.25</v>
      </c>
      <c r="P198" s="18">
        <v>12.416666666666666</v>
      </c>
      <c r="Q198" s="18">
        <v>13.166666666666666</v>
      </c>
      <c r="R198" s="18">
        <v>0</v>
      </c>
      <c r="S198" s="18">
        <v>6.75</v>
      </c>
      <c r="T198" s="18">
        <v>0</v>
      </c>
      <c r="U198" s="18"/>
      <c r="V198" s="19">
        <v>344.04476013047139</v>
      </c>
    </row>
    <row r="199" spans="1:22" x14ac:dyDescent="0.25">
      <c r="A199" s="15">
        <v>477</v>
      </c>
      <c r="B199" s="16">
        <v>9.5</v>
      </c>
      <c r="C199" s="16">
        <v>15.5</v>
      </c>
      <c r="D199" s="16">
        <v>29.916666666666664</v>
      </c>
      <c r="E199" s="16">
        <v>39.75</v>
      </c>
      <c r="F199" s="16">
        <v>30.083333333333332</v>
      </c>
      <c r="G199" s="16">
        <v>4.25</v>
      </c>
      <c r="H199" s="16">
        <v>5</v>
      </c>
      <c r="I199" s="16">
        <v>0</v>
      </c>
      <c r="J199" s="16"/>
      <c r="K199" s="19">
        <v>279.01029159550041</v>
      </c>
      <c r="L199">
        <v>477</v>
      </c>
      <c r="M199" s="18">
        <v>9.5</v>
      </c>
      <c r="N199" s="18">
        <v>15.5</v>
      </c>
      <c r="O199" s="18">
        <v>29.916666666666664</v>
      </c>
      <c r="P199" s="18">
        <v>39.75</v>
      </c>
      <c r="Q199" s="18">
        <v>30.083333333333332</v>
      </c>
      <c r="R199" s="18">
        <v>4.25</v>
      </c>
      <c r="S199" s="18">
        <v>5</v>
      </c>
      <c r="T199" s="18">
        <v>0</v>
      </c>
      <c r="U199" s="18"/>
      <c r="V199" s="19">
        <v>279.01029159550041</v>
      </c>
    </row>
    <row r="200" spans="1:22" x14ac:dyDescent="0.25">
      <c r="A200" s="15">
        <v>480</v>
      </c>
      <c r="B200" s="16">
        <v>1.25</v>
      </c>
      <c r="C200" s="16">
        <v>4.916666666666667</v>
      </c>
      <c r="D200" s="16">
        <v>10.166666666666668</v>
      </c>
      <c r="E200" s="16">
        <v>6</v>
      </c>
      <c r="F200" s="16">
        <v>9.5833333333333321</v>
      </c>
      <c r="G200" s="16">
        <v>0</v>
      </c>
      <c r="H200" s="16">
        <v>0.66666666666666663</v>
      </c>
      <c r="I200" s="16">
        <v>0</v>
      </c>
      <c r="J200" s="16"/>
      <c r="K200" s="19">
        <v>70.255219901094264</v>
      </c>
      <c r="L200">
        <v>480</v>
      </c>
      <c r="M200" s="18">
        <v>1.25</v>
      </c>
      <c r="N200" s="18">
        <v>4.916666666666667</v>
      </c>
      <c r="O200" s="18">
        <v>10.166666666666668</v>
      </c>
      <c r="P200" s="18">
        <v>6</v>
      </c>
      <c r="Q200" s="18">
        <v>9.5833333333333321</v>
      </c>
      <c r="R200" s="18">
        <v>0</v>
      </c>
      <c r="S200" s="18">
        <v>0.66666666666666663</v>
      </c>
      <c r="T200" s="18">
        <v>0</v>
      </c>
      <c r="U200" s="18"/>
      <c r="V200" s="19">
        <v>70.255219901094264</v>
      </c>
    </row>
    <row r="201" spans="1:22" x14ac:dyDescent="0.25">
      <c r="A201" s="15">
        <v>481</v>
      </c>
      <c r="B201" s="16">
        <v>0</v>
      </c>
      <c r="C201" s="16">
        <v>0</v>
      </c>
      <c r="D201" s="16">
        <v>0</v>
      </c>
      <c r="E201" s="16">
        <v>0</v>
      </c>
      <c r="F201" s="16">
        <v>0</v>
      </c>
      <c r="G201" s="16">
        <v>0</v>
      </c>
      <c r="H201" s="16">
        <v>0</v>
      </c>
      <c r="I201" s="16">
        <v>0.91666666666666674</v>
      </c>
      <c r="J201" s="16"/>
      <c r="K201" s="19">
        <v>1.3933333333333335</v>
      </c>
      <c r="L201">
        <v>481</v>
      </c>
      <c r="M201" s="18">
        <v>0</v>
      </c>
      <c r="N201" s="18">
        <v>0</v>
      </c>
      <c r="O201" s="18">
        <v>0</v>
      </c>
      <c r="P201" s="18">
        <v>0</v>
      </c>
      <c r="Q201" s="18">
        <v>0</v>
      </c>
      <c r="R201" s="18">
        <v>0</v>
      </c>
      <c r="S201" s="18">
        <v>0</v>
      </c>
      <c r="T201" s="18">
        <v>0.91666666666666674</v>
      </c>
      <c r="U201" s="18"/>
      <c r="V201" s="19">
        <v>1.3933333333333335</v>
      </c>
    </row>
    <row r="202" spans="1:22" x14ac:dyDescent="0.25">
      <c r="A202" s="15">
        <v>482</v>
      </c>
      <c r="B202" s="16">
        <v>0</v>
      </c>
      <c r="C202" s="16">
        <v>0</v>
      </c>
      <c r="D202" s="16">
        <v>0</v>
      </c>
      <c r="E202" s="16">
        <v>0</v>
      </c>
      <c r="F202" s="16">
        <v>0</v>
      </c>
      <c r="G202" s="16">
        <v>0</v>
      </c>
      <c r="H202" s="16">
        <v>0</v>
      </c>
      <c r="I202" s="16">
        <v>3</v>
      </c>
      <c r="J202" s="16"/>
      <c r="K202" s="19">
        <v>4.5600000000000005</v>
      </c>
      <c r="L202">
        <v>482</v>
      </c>
      <c r="M202" s="18">
        <v>0</v>
      </c>
      <c r="N202" s="18">
        <v>0</v>
      </c>
      <c r="O202" s="18">
        <v>0</v>
      </c>
      <c r="P202" s="18">
        <v>0</v>
      </c>
      <c r="Q202" s="18">
        <v>0</v>
      </c>
      <c r="R202" s="18">
        <v>0</v>
      </c>
      <c r="S202" s="18">
        <v>0</v>
      </c>
      <c r="T202" s="18">
        <v>3</v>
      </c>
      <c r="U202" s="18"/>
      <c r="V202" s="19">
        <v>4.5600000000000005</v>
      </c>
    </row>
    <row r="203" spans="1:22" x14ac:dyDescent="0.25">
      <c r="A203" s="15">
        <v>483</v>
      </c>
      <c r="B203" s="16">
        <v>32.5</v>
      </c>
      <c r="C203" s="16">
        <v>0</v>
      </c>
      <c r="D203" s="16">
        <v>0</v>
      </c>
      <c r="E203" s="16">
        <v>0</v>
      </c>
      <c r="F203" s="16">
        <v>13.416666666666666</v>
      </c>
      <c r="G203" s="16">
        <v>0</v>
      </c>
      <c r="H203" s="16">
        <v>0</v>
      </c>
      <c r="I203" s="16">
        <v>0</v>
      </c>
      <c r="J203" s="16"/>
      <c r="K203" s="19">
        <v>92.07050473484847</v>
      </c>
      <c r="L203">
        <v>483</v>
      </c>
      <c r="M203" s="18">
        <v>32.5</v>
      </c>
      <c r="N203" s="18">
        <v>0</v>
      </c>
      <c r="O203" s="18">
        <v>0</v>
      </c>
      <c r="P203" s="18">
        <v>0</v>
      </c>
      <c r="Q203" s="18">
        <v>13.416666666666666</v>
      </c>
      <c r="R203" s="18">
        <v>0</v>
      </c>
      <c r="S203" s="18">
        <v>0</v>
      </c>
      <c r="T203" s="18">
        <v>0</v>
      </c>
      <c r="U203" s="18"/>
      <c r="V203" s="19">
        <v>92.07050473484847</v>
      </c>
    </row>
    <row r="204" spans="1:22" x14ac:dyDescent="0.25">
      <c r="A204" s="15">
        <v>484</v>
      </c>
      <c r="B204" s="16">
        <v>0</v>
      </c>
      <c r="C204" s="16">
        <v>0</v>
      </c>
      <c r="D204" s="16">
        <v>0</v>
      </c>
      <c r="E204" s="16">
        <v>0</v>
      </c>
      <c r="F204" s="16">
        <v>0</v>
      </c>
      <c r="G204" s="16">
        <v>0</v>
      </c>
      <c r="H204" s="16">
        <v>0</v>
      </c>
      <c r="I204" s="16">
        <v>35.5</v>
      </c>
      <c r="J204" s="16"/>
      <c r="K204" s="19">
        <v>78.279999999999987</v>
      </c>
      <c r="L204">
        <v>484</v>
      </c>
      <c r="M204" s="18">
        <v>0</v>
      </c>
      <c r="N204" s="18">
        <v>0</v>
      </c>
      <c r="O204" s="18">
        <v>0</v>
      </c>
      <c r="P204" s="18">
        <v>0</v>
      </c>
      <c r="Q204" s="18">
        <v>0</v>
      </c>
      <c r="R204" s="18">
        <v>0</v>
      </c>
      <c r="S204" s="18">
        <v>0</v>
      </c>
      <c r="T204" s="18">
        <v>35.5</v>
      </c>
      <c r="U204" s="18"/>
      <c r="V204" s="19">
        <v>78.279999999999987</v>
      </c>
    </row>
    <row r="205" spans="1:22" x14ac:dyDescent="0.25">
      <c r="A205" s="15">
        <v>489</v>
      </c>
      <c r="B205" s="16">
        <v>0</v>
      </c>
      <c r="C205" s="16">
        <v>0</v>
      </c>
      <c r="D205" s="16">
        <v>4.5</v>
      </c>
      <c r="E205" s="16">
        <v>0</v>
      </c>
      <c r="F205" s="16">
        <v>0</v>
      </c>
      <c r="G205" s="16">
        <v>0</v>
      </c>
      <c r="H205" s="16">
        <v>0</v>
      </c>
      <c r="I205" s="16">
        <v>0</v>
      </c>
      <c r="J205" s="16"/>
      <c r="K205" s="19">
        <v>10.191371527777777</v>
      </c>
      <c r="L205">
        <v>489</v>
      </c>
      <c r="M205" s="18">
        <v>0</v>
      </c>
      <c r="N205" s="18">
        <v>0</v>
      </c>
      <c r="O205" s="18">
        <v>4.5</v>
      </c>
      <c r="P205" s="18">
        <v>0</v>
      </c>
      <c r="Q205" s="18">
        <v>0</v>
      </c>
      <c r="R205" s="18">
        <v>0</v>
      </c>
      <c r="S205" s="18">
        <v>0</v>
      </c>
      <c r="T205" s="18">
        <v>0</v>
      </c>
      <c r="U205" s="18"/>
      <c r="V205" s="19">
        <v>10.191371527777777</v>
      </c>
    </row>
    <row r="206" spans="1:22" x14ac:dyDescent="0.25">
      <c r="A206" s="15">
        <v>559</v>
      </c>
      <c r="B206" s="16">
        <v>0</v>
      </c>
      <c r="C206" s="16">
        <v>0</v>
      </c>
      <c r="D206" s="16">
        <v>15.166666666666668</v>
      </c>
      <c r="E206" s="16">
        <v>0</v>
      </c>
      <c r="F206" s="16">
        <v>0</v>
      </c>
      <c r="G206" s="16">
        <v>0</v>
      </c>
      <c r="H206" s="16">
        <v>0</v>
      </c>
      <c r="I206" s="16">
        <v>0</v>
      </c>
      <c r="J206" s="16"/>
      <c r="K206" s="19">
        <v>41.934109848484852</v>
      </c>
      <c r="L206">
        <v>559</v>
      </c>
      <c r="M206" s="18">
        <v>0</v>
      </c>
      <c r="N206" s="18">
        <v>0</v>
      </c>
      <c r="O206" s="18">
        <v>15.166666666666668</v>
      </c>
      <c r="P206" s="18">
        <v>0</v>
      </c>
      <c r="Q206" s="18">
        <v>0</v>
      </c>
      <c r="R206" s="18">
        <v>0</v>
      </c>
      <c r="S206" s="18">
        <v>0</v>
      </c>
      <c r="T206" s="18">
        <v>0</v>
      </c>
      <c r="U206" s="18"/>
      <c r="V206" s="19">
        <v>41.934109848484852</v>
      </c>
    </row>
    <row r="207" spans="1:22" x14ac:dyDescent="0.25">
      <c r="A207" s="15">
        <v>453</v>
      </c>
      <c r="B207" s="16">
        <v>0.66666666666666663</v>
      </c>
      <c r="C207" s="16">
        <v>2.75</v>
      </c>
      <c r="D207" s="16">
        <v>49</v>
      </c>
      <c r="E207" s="16">
        <v>12.916666666666666</v>
      </c>
      <c r="F207" s="16">
        <v>3.8333333333333335</v>
      </c>
      <c r="G207" s="16">
        <v>558.13333333333333</v>
      </c>
      <c r="H207" s="16">
        <v>64.083333333333329</v>
      </c>
      <c r="I207" s="16">
        <v>0</v>
      </c>
      <c r="J207" s="16"/>
      <c r="K207" s="19">
        <v>1656.5900430697313</v>
      </c>
      <c r="L207">
        <v>453</v>
      </c>
      <c r="M207" s="18">
        <v>0.66666666666666663</v>
      </c>
      <c r="N207" s="18">
        <v>2.75</v>
      </c>
      <c r="O207" s="18">
        <v>49</v>
      </c>
      <c r="P207" s="18">
        <v>12.916666666666666</v>
      </c>
      <c r="Q207" s="18">
        <v>3.8333333333333335</v>
      </c>
      <c r="R207" s="18">
        <v>558.13333333333333</v>
      </c>
      <c r="S207" s="18">
        <v>64.083333333333329</v>
      </c>
      <c r="T207" s="18">
        <v>0</v>
      </c>
      <c r="U207" s="18"/>
      <c r="V207" s="19">
        <v>1656.5900430697313</v>
      </c>
    </row>
    <row r="208" spans="1:22" x14ac:dyDescent="0.25">
      <c r="A208" s="15">
        <v>458</v>
      </c>
      <c r="B208" s="16">
        <v>0</v>
      </c>
      <c r="C208" s="16">
        <v>3.25</v>
      </c>
      <c r="D208" s="16">
        <v>267.91666666666663</v>
      </c>
      <c r="E208" s="16">
        <v>121.58333333333331</v>
      </c>
      <c r="F208" s="16">
        <v>218.66666666666666</v>
      </c>
      <c r="G208" s="16">
        <v>410.01666666666665</v>
      </c>
      <c r="H208" s="16">
        <v>35.216666666666669</v>
      </c>
      <c r="I208" s="16">
        <v>0</v>
      </c>
      <c r="J208" s="16"/>
      <c r="K208" s="19">
        <v>2223.4070601939998</v>
      </c>
      <c r="L208">
        <v>458</v>
      </c>
      <c r="M208" s="18">
        <v>0</v>
      </c>
      <c r="N208" s="18">
        <v>3.25</v>
      </c>
      <c r="O208" s="18">
        <v>267.91666666666663</v>
      </c>
      <c r="P208" s="18">
        <v>121.58333333333331</v>
      </c>
      <c r="Q208" s="18">
        <v>218.66666666666666</v>
      </c>
      <c r="R208" s="18">
        <v>410.01666666666665</v>
      </c>
      <c r="S208" s="18">
        <v>35.216666666666669</v>
      </c>
      <c r="T208" s="18">
        <v>0</v>
      </c>
      <c r="U208" s="18"/>
      <c r="V208" s="19">
        <v>2223.4070601939998</v>
      </c>
    </row>
    <row r="209" spans="1:22" x14ac:dyDescent="0.25">
      <c r="A209" s="15">
        <v>485</v>
      </c>
      <c r="B209" s="16">
        <v>0</v>
      </c>
      <c r="C209" s="16">
        <v>0</v>
      </c>
      <c r="D209" s="16">
        <v>0</v>
      </c>
      <c r="E209" s="16">
        <v>14</v>
      </c>
      <c r="F209" s="16">
        <v>0</v>
      </c>
      <c r="G209" s="16">
        <v>0</v>
      </c>
      <c r="H209" s="16">
        <v>0</v>
      </c>
      <c r="I209" s="16">
        <v>28.75</v>
      </c>
      <c r="J209" s="16"/>
      <c r="K209" s="19">
        <v>64.97999999999999</v>
      </c>
      <c r="L209">
        <v>485</v>
      </c>
      <c r="M209" s="18">
        <v>0</v>
      </c>
      <c r="N209" s="18">
        <v>0</v>
      </c>
      <c r="O209" s="18">
        <v>0</v>
      </c>
      <c r="P209" s="18">
        <v>14</v>
      </c>
      <c r="Q209" s="18">
        <v>0</v>
      </c>
      <c r="R209" s="18">
        <v>0</v>
      </c>
      <c r="S209" s="18">
        <v>0</v>
      </c>
      <c r="T209" s="18">
        <v>28.75</v>
      </c>
      <c r="U209" s="18"/>
      <c r="V209" s="19">
        <v>64.97999999999999</v>
      </c>
    </row>
    <row r="210" spans="1:22" x14ac:dyDescent="0.25">
      <c r="A210" s="15">
        <v>351</v>
      </c>
      <c r="B210" s="16">
        <v>0</v>
      </c>
      <c r="C210" s="16">
        <v>0</v>
      </c>
      <c r="D210" s="16">
        <v>0</v>
      </c>
      <c r="E210" s="16">
        <v>0</v>
      </c>
      <c r="F210" s="16">
        <v>0.33333333333333331</v>
      </c>
      <c r="G210" s="16">
        <v>0</v>
      </c>
      <c r="H210" s="16">
        <v>0</v>
      </c>
      <c r="I210" s="16">
        <v>0</v>
      </c>
      <c r="J210" s="16"/>
      <c r="K210" s="19">
        <v>0.73245333333333318</v>
      </c>
      <c r="L210">
        <v>351</v>
      </c>
      <c r="M210" s="18">
        <v>0</v>
      </c>
      <c r="N210" s="18">
        <v>0</v>
      </c>
      <c r="O210" s="18">
        <v>0</v>
      </c>
      <c r="P210" s="18">
        <v>0</v>
      </c>
      <c r="Q210" s="18">
        <v>0.33333333333333331</v>
      </c>
      <c r="R210" s="18">
        <v>0</v>
      </c>
      <c r="S210" s="18">
        <v>0</v>
      </c>
      <c r="T210" s="18">
        <v>0</v>
      </c>
      <c r="U210" s="18"/>
      <c r="V210" s="19">
        <v>0.73245333333333318</v>
      </c>
    </row>
    <row r="211" spans="1:22" x14ac:dyDescent="0.25">
      <c r="A211" s="15">
        <v>355</v>
      </c>
      <c r="B211" s="16">
        <v>14.5</v>
      </c>
      <c r="C211" s="16">
        <v>80.783333333333331</v>
      </c>
      <c r="D211" s="16">
        <v>64.583333333333329</v>
      </c>
      <c r="E211" s="16">
        <v>23.083333333333332</v>
      </c>
      <c r="F211" s="16">
        <v>33.633333333333333</v>
      </c>
      <c r="G211" s="16">
        <v>60.5</v>
      </c>
      <c r="H211" s="16">
        <v>10</v>
      </c>
      <c r="I211" s="16">
        <v>4.25</v>
      </c>
      <c r="J211" s="16"/>
      <c r="K211" s="19">
        <v>602.92430554941234</v>
      </c>
      <c r="L211">
        <v>355</v>
      </c>
      <c r="M211" s="18">
        <v>14.5</v>
      </c>
      <c r="N211" s="18">
        <v>80.783333333333331</v>
      </c>
      <c r="O211" s="18">
        <v>64.583333333333329</v>
      </c>
      <c r="P211" s="18">
        <v>23.083333333333332</v>
      </c>
      <c r="Q211" s="18">
        <v>33.633333333333333</v>
      </c>
      <c r="R211" s="18">
        <v>60.5</v>
      </c>
      <c r="S211" s="18">
        <v>10</v>
      </c>
      <c r="T211" s="18">
        <v>4.25</v>
      </c>
      <c r="U211" s="18"/>
      <c r="V211" s="19">
        <v>602.92430554941234</v>
      </c>
    </row>
    <row r="212" spans="1:22" x14ac:dyDescent="0.25">
      <c r="A212" s="15">
        <v>356</v>
      </c>
      <c r="B212" s="16">
        <v>2.3333333333333335</v>
      </c>
      <c r="C212" s="16">
        <v>8.8333333333333321</v>
      </c>
      <c r="D212" s="16">
        <v>6.833333333333333</v>
      </c>
      <c r="E212" s="16">
        <v>3</v>
      </c>
      <c r="F212" s="16">
        <v>2</v>
      </c>
      <c r="G212" s="16">
        <v>2.5</v>
      </c>
      <c r="H212" s="16">
        <v>0</v>
      </c>
      <c r="I212" s="16">
        <v>0</v>
      </c>
      <c r="J212" s="16"/>
      <c r="K212" s="19">
        <v>63.949639133319138</v>
      </c>
      <c r="L212">
        <v>356</v>
      </c>
      <c r="M212" s="18">
        <v>2.3333333333333335</v>
      </c>
      <c r="N212" s="18">
        <v>8.8333333333333321</v>
      </c>
      <c r="O212" s="18">
        <v>6.833333333333333</v>
      </c>
      <c r="P212" s="18">
        <v>3</v>
      </c>
      <c r="Q212" s="18">
        <v>2</v>
      </c>
      <c r="R212" s="18">
        <v>2.5</v>
      </c>
      <c r="S212" s="18">
        <v>0</v>
      </c>
      <c r="T212" s="18">
        <v>0</v>
      </c>
      <c r="U212" s="18"/>
      <c r="V212" s="19">
        <v>63.949639133319138</v>
      </c>
    </row>
    <row r="213" spans="1:22" x14ac:dyDescent="0.25">
      <c r="A213" s="15">
        <v>365</v>
      </c>
      <c r="B213" s="16">
        <v>28.666666666666661</v>
      </c>
      <c r="C213" s="16">
        <v>68.199999999999989</v>
      </c>
      <c r="D213" s="16">
        <v>223.99999999999997</v>
      </c>
      <c r="E213" s="16">
        <v>11.75</v>
      </c>
      <c r="F213" s="16">
        <v>15.783333333333333</v>
      </c>
      <c r="G213" s="16">
        <v>0</v>
      </c>
      <c r="H213" s="16">
        <v>0</v>
      </c>
      <c r="I213" s="16">
        <v>0</v>
      </c>
      <c r="J213" s="16"/>
      <c r="K213" s="19">
        <v>733.23546399200347</v>
      </c>
      <c r="L213">
        <v>365</v>
      </c>
      <c r="M213" s="18">
        <v>28.666666666666661</v>
      </c>
      <c r="N213" s="18">
        <v>68.199999999999989</v>
      </c>
      <c r="O213" s="18">
        <v>223.99999999999997</v>
      </c>
      <c r="P213" s="18">
        <v>11.75</v>
      </c>
      <c r="Q213" s="18">
        <v>15.783333333333333</v>
      </c>
      <c r="R213" s="18">
        <v>0</v>
      </c>
      <c r="S213" s="18">
        <v>0</v>
      </c>
      <c r="T213" s="18">
        <v>0</v>
      </c>
      <c r="U213" s="18"/>
      <c r="V213" s="19">
        <v>733.23546399200347</v>
      </c>
    </row>
    <row r="214" spans="1:22" x14ac:dyDescent="0.25">
      <c r="A214" s="15">
        <v>366</v>
      </c>
      <c r="B214" s="16">
        <v>1.1666666666666667</v>
      </c>
      <c r="C214" s="16">
        <v>13.2</v>
      </c>
      <c r="D214" s="16">
        <v>2.25</v>
      </c>
      <c r="E214" s="16">
        <v>2</v>
      </c>
      <c r="F214" s="16">
        <v>11.75</v>
      </c>
      <c r="G214" s="16">
        <v>3.75</v>
      </c>
      <c r="H214" s="16">
        <v>1.8333333333333335</v>
      </c>
      <c r="I214" s="16">
        <v>0</v>
      </c>
      <c r="J214" s="16"/>
      <c r="K214" s="19">
        <v>89.919903782473895</v>
      </c>
      <c r="L214">
        <v>366</v>
      </c>
      <c r="M214" s="18">
        <v>1.1666666666666667</v>
      </c>
      <c r="N214" s="18">
        <v>13.2</v>
      </c>
      <c r="O214" s="18">
        <v>2.25</v>
      </c>
      <c r="P214" s="18">
        <v>2</v>
      </c>
      <c r="Q214" s="18">
        <v>11.75</v>
      </c>
      <c r="R214" s="18">
        <v>3.75</v>
      </c>
      <c r="S214" s="18">
        <v>1.8333333333333335</v>
      </c>
      <c r="T214" s="18">
        <v>0</v>
      </c>
      <c r="U214" s="18"/>
      <c r="V214" s="19">
        <v>89.919903782473895</v>
      </c>
    </row>
    <row r="215" spans="1:22" x14ac:dyDescent="0.25">
      <c r="A215" s="15">
        <v>476</v>
      </c>
      <c r="B215" s="16">
        <v>4</v>
      </c>
      <c r="C215" s="16">
        <v>7.5</v>
      </c>
      <c r="D215" s="16">
        <v>64.75</v>
      </c>
      <c r="E215" s="16">
        <v>23.333333333333336</v>
      </c>
      <c r="F215" s="16">
        <v>6.416666666666667</v>
      </c>
      <c r="G215" s="16">
        <v>0</v>
      </c>
      <c r="H215" s="16">
        <v>1.5833333333333333</v>
      </c>
      <c r="I215" s="16">
        <v>0</v>
      </c>
      <c r="J215" s="16"/>
      <c r="K215" s="19">
        <v>259.58166829449794</v>
      </c>
      <c r="L215">
        <v>476</v>
      </c>
      <c r="M215" s="18">
        <v>4</v>
      </c>
      <c r="N215" s="18">
        <v>7.5</v>
      </c>
      <c r="O215" s="18">
        <v>64.75</v>
      </c>
      <c r="P215" s="18">
        <v>23.333333333333336</v>
      </c>
      <c r="Q215" s="18">
        <v>6.416666666666667</v>
      </c>
      <c r="R215" s="18">
        <v>0</v>
      </c>
      <c r="S215" s="18">
        <v>1.5833333333333333</v>
      </c>
      <c r="T215" s="18">
        <v>0</v>
      </c>
      <c r="U215" s="18"/>
      <c r="V215" s="19">
        <v>259.58166829449794</v>
      </c>
    </row>
    <row r="216" spans="1:22" x14ac:dyDescent="0.25">
      <c r="A216" s="15">
        <v>495</v>
      </c>
      <c r="B216" s="16">
        <v>0</v>
      </c>
      <c r="C216" s="16">
        <v>1.75</v>
      </c>
      <c r="D216" s="16">
        <v>0</v>
      </c>
      <c r="E216" s="16">
        <v>0</v>
      </c>
      <c r="F216" s="16">
        <v>0</v>
      </c>
      <c r="G216" s="16">
        <v>0</v>
      </c>
      <c r="H216" s="16">
        <v>0</v>
      </c>
      <c r="I216" s="16">
        <v>0</v>
      </c>
      <c r="J216" s="16"/>
      <c r="K216" s="19">
        <v>4.0153093749999993</v>
      </c>
      <c r="L216">
        <v>495</v>
      </c>
      <c r="M216" s="18">
        <v>0</v>
      </c>
      <c r="N216" s="18">
        <v>1.75</v>
      </c>
      <c r="O216" s="18">
        <v>0</v>
      </c>
      <c r="P216" s="18">
        <v>0</v>
      </c>
      <c r="Q216" s="18">
        <v>0</v>
      </c>
      <c r="R216" s="18">
        <v>0</v>
      </c>
      <c r="S216" s="18">
        <v>0</v>
      </c>
      <c r="T216" s="18">
        <v>0</v>
      </c>
      <c r="U216" s="18"/>
      <c r="V216" s="19">
        <v>4.0153093749999993</v>
      </c>
    </row>
    <row r="217" spans="1:22" x14ac:dyDescent="0.25">
      <c r="A217" s="15">
        <v>496</v>
      </c>
      <c r="B217" s="16">
        <v>0</v>
      </c>
      <c r="C217" s="16">
        <v>7.3333333333333339</v>
      </c>
      <c r="D217" s="16">
        <v>0</v>
      </c>
      <c r="E217" s="16">
        <v>0</v>
      </c>
      <c r="F217" s="16">
        <v>0</v>
      </c>
      <c r="G217" s="16">
        <v>0</v>
      </c>
      <c r="H217" s="16">
        <v>0</v>
      </c>
      <c r="I217" s="16">
        <v>0</v>
      </c>
      <c r="J217" s="16"/>
      <c r="K217" s="19">
        <v>15.095977746212121</v>
      </c>
      <c r="L217">
        <v>496</v>
      </c>
      <c r="M217" s="18">
        <v>0</v>
      </c>
      <c r="N217" s="18">
        <v>7.3333333333333339</v>
      </c>
      <c r="O217" s="18">
        <v>0</v>
      </c>
      <c r="P217" s="18">
        <v>0</v>
      </c>
      <c r="Q217" s="18">
        <v>0</v>
      </c>
      <c r="R217" s="18">
        <v>0</v>
      </c>
      <c r="S217" s="18">
        <v>0</v>
      </c>
      <c r="T217" s="18">
        <v>0</v>
      </c>
      <c r="U217" s="18"/>
      <c r="V217" s="19">
        <v>15.095977746212121</v>
      </c>
    </row>
    <row r="218" spans="1:22" x14ac:dyDescent="0.25">
      <c r="A218" s="15">
        <v>463</v>
      </c>
      <c r="B218" s="16">
        <v>3</v>
      </c>
      <c r="C218" s="16">
        <v>46.083333333333336</v>
      </c>
      <c r="D218" s="16">
        <v>44.25</v>
      </c>
      <c r="E218" s="16">
        <v>48.400000000000006</v>
      </c>
      <c r="F218" s="16">
        <v>24.25</v>
      </c>
      <c r="G218" s="16">
        <v>0</v>
      </c>
      <c r="H218" s="16">
        <v>3</v>
      </c>
      <c r="I218" s="16">
        <v>0</v>
      </c>
      <c r="J218" s="16"/>
      <c r="K218" s="19">
        <v>377.30002573653195</v>
      </c>
      <c r="L218">
        <v>463</v>
      </c>
      <c r="M218" s="18">
        <v>3</v>
      </c>
      <c r="N218" s="18">
        <v>46.083333333333336</v>
      </c>
      <c r="O218" s="18">
        <v>44.25</v>
      </c>
      <c r="P218" s="18">
        <v>48.400000000000006</v>
      </c>
      <c r="Q218" s="18">
        <v>24.25</v>
      </c>
      <c r="R218" s="18">
        <v>0</v>
      </c>
      <c r="S218" s="18">
        <v>3</v>
      </c>
      <c r="T218" s="18">
        <v>0</v>
      </c>
      <c r="U218" s="18"/>
      <c r="V218" s="19">
        <v>377.30002573653195</v>
      </c>
    </row>
    <row r="219" spans="1:22" x14ac:dyDescent="0.25">
      <c r="A219" s="15">
        <v>464</v>
      </c>
      <c r="B219" s="16">
        <v>2.3333333333333335</v>
      </c>
      <c r="C219" s="16">
        <v>16.833333333333336</v>
      </c>
      <c r="D219" s="16">
        <v>9.8333333333333339</v>
      </c>
      <c r="E219" s="16">
        <v>17.93333333333333</v>
      </c>
      <c r="F219" s="16">
        <v>14.75</v>
      </c>
      <c r="G219" s="16">
        <v>0</v>
      </c>
      <c r="H219" s="16">
        <v>8.4166666666666661</v>
      </c>
      <c r="I219" s="16">
        <v>0</v>
      </c>
      <c r="J219" s="16"/>
      <c r="K219" s="19">
        <v>162.27071868265992</v>
      </c>
      <c r="L219">
        <v>464</v>
      </c>
      <c r="M219" s="18">
        <v>2.3333333333333335</v>
      </c>
      <c r="N219" s="18">
        <v>16.833333333333336</v>
      </c>
      <c r="O219" s="18">
        <v>9.8333333333333339</v>
      </c>
      <c r="P219" s="18">
        <v>17.93333333333333</v>
      </c>
      <c r="Q219" s="18">
        <v>14.75</v>
      </c>
      <c r="R219" s="18">
        <v>0</v>
      </c>
      <c r="S219" s="18">
        <v>8.4166666666666661</v>
      </c>
      <c r="T219" s="18">
        <v>0</v>
      </c>
      <c r="U219" s="18"/>
      <c r="V219" s="19">
        <v>162.27071868265992</v>
      </c>
    </row>
    <row r="220" spans="1:22" x14ac:dyDescent="0.25">
      <c r="A220" s="15">
        <v>468</v>
      </c>
      <c r="B220" s="16">
        <v>4.8333333333333339</v>
      </c>
      <c r="C220" s="16">
        <v>19.75</v>
      </c>
      <c r="D220" s="16">
        <v>46.25</v>
      </c>
      <c r="E220" s="16">
        <v>66.25</v>
      </c>
      <c r="F220" s="16">
        <v>13</v>
      </c>
      <c r="G220" s="16">
        <v>6.75</v>
      </c>
      <c r="H220" s="16">
        <v>4</v>
      </c>
      <c r="I220" s="16">
        <v>0</v>
      </c>
      <c r="J220" s="16"/>
      <c r="K220" s="19">
        <v>388.94886139520196</v>
      </c>
      <c r="L220">
        <v>468</v>
      </c>
      <c r="M220" s="18">
        <v>4.8333333333333339</v>
      </c>
      <c r="N220" s="18">
        <v>19.75</v>
      </c>
      <c r="O220" s="18">
        <v>46.25</v>
      </c>
      <c r="P220" s="18">
        <v>66.25</v>
      </c>
      <c r="Q220" s="18">
        <v>13</v>
      </c>
      <c r="R220" s="18">
        <v>6.75</v>
      </c>
      <c r="S220" s="18">
        <v>4</v>
      </c>
      <c r="T220" s="18">
        <v>0</v>
      </c>
      <c r="U220" s="18"/>
      <c r="V220" s="19">
        <v>388.94886139520196</v>
      </c>
    </row>
    <row r="221" spans="1:22" x14ac:dyDescent="0.25">
      <c r="A221" s="15">
        <v>469</v>
      </c>
      <c r="B221" s="16">
        <v>6.5</v>
      </c>
      <c r="C221" s="16">
        <v>20.833333333333332</v>
      </c>
      <c r="D221" s="16">
        <v>17.25</v>
      </c>
      <c r="E221" s="16">
        <v>32.833333333333336</v>
      </c>
      <c r="F221" s="16">
        <v>27.75</v>
      </c>
      <c r="G221" s="16">
        <v>8.75</v>
      </c>
      <c r="H221" s="16">
        <v>2</v>
      </c>
      <c r="I221" s="16">
        <v>0</v>
      </c>
      <c r="J221" s="16"/>
      <c r="K221" s="19">
        <v>267.7060339246633</v>
      </c>
      <c r="L221">
        <v>469</v>
      </c>
      <c r="M221" s="18">
        <v>6.5</v>
      </c>
      <c r="N221" s="18">
        <v>20.833333333333332</v>
      </c>
      <c r="O221" s="18">
        <v>17.25</v>
      </c>
      <c r="P221" s="18">
        <v>32.833333333333336</v>
      </c>
      <c r="Q221" s="18">
        <v>27.75</v>
      </c>
      <c r="R221" s="18">
        <v>8.75</v>
      </c>
      <c r="S221" s="18">
        <v>2</v>
      </c>
      <c r="T221" s="18">
        <v>0</v>
      </c>
      <c r="U221" s="18"/>
      <c r="V221" s="19">
        <v>267.7060339246633</v>
      </c>
    </row>
    <row r="222" spans="1:22" x14ac:dyDescent="0.25">
      <c r="A222" s="15">
        <v>487</v>
      </c>
      <c r="B222" s="16">
        <v>0.58333333333333337</v>
      </c>
      <c r="C222" s="16">
        <v>1.5</v>
      </c>
      <c r="D222" s="16">
        <v>0</v>
      </c>
      <c r="E222" s="16">
        <v>3.5</v>
      </c>
      <c r="F222" s="16">
        <v>0</v>
      </c>
      <c r="G222" s="16">
        <v>0</v>
      </c>
      <c r="H222" s="16">
        <v>2.6666666666666665</v>
      </c>
      <c r="I222" s="16">
        <v>0</v>
      </c>
      <c r="J222" s="16"/>
      <c r="K222" s="19">
        <v>21.005869137205387</v>
      </c>
      <c r="L222">
        <v>487</v>
      </c>
      <c r="M222" s="18">
        <v>0.58333333333333337</v>
      </c>
      <c r="N222" s="18">
        <v>1.5</v>
      </c>
      <c r="O222" s="18">
        <v>0</v>
      </c>
      <c r="P222" s="18">
        <v>3.5</v>
      </c>
      <c r="Q222" s="18">
        <v>0</v>
      </c>
      <c r="R222" s="18">
        <v>0</v>
      </c>
      <c r="S222" s="18">
        <v>2.6666666666666665</v>
      </c>
      <c r="T222" s="18">
        <v>0</v>
      </c>
      <c r="U222" s="18"/>
      <c r="V222" s="19">
        <v>21.005869137205387</v>
      </c>
    </row>
    <row r="223" spans="1:22" x14ac:dyDescent="0.25">
      <c r="A223" s="15">
        <v>488</v>
      </c>
      <c r="B223" s="16">
        <v>0.66666666666666663</v>
      </c>
      <c r="C223" s="16">
        <v>1.25</v>
      </c>
      <c r="D223" s="16">
        <v>0</v>
      </c>
      <c r="E223" s="16">
        <v>0</v>
      </c>
      <c r="F223" s="16">
        <v>0</v>
      </c>
      <c r="G223" s="16">
        <v>0</v>
      </c>
      <c r="H223" s="16">
        <v>0</v>
      </c>
      <c r="I223" s="16">
        <v>0</v>
      </c>
      <c r="J223" s="16"/>
      <c r="K223" s="19">
        <v>3.9100949600168349</v>
      </c>
      <c r="L223">
        <v>488</v>
      </c>
      <c r="M223" s="18">
        <v>0.66666666666666663</v>
      </c>
      <c r="N223" s="18">
        <v>1.25</v>
      </c>
      <c r="O223" s="18">
        <v>0</v>
      </c>
      <c r="P223" s="18">
        <v>0</v>
      </c>
      <c r="Q223" s="18">
        <v>0</v>
      </c>
      <c r="R223" s="18">
        <v>0</v>
      </c>
      <c r="S223" s="18">
        <v>0</v>
      </c>
      <c r="T223" s="18">
        <v>0</v>
      </c>
      <c r="U223" s="18"/>
      <c r="V223" s="19">
        <v>3.9100949600168349</v>
      </c>
    </row>
    <row r="224" spans="1:22" x14ac:dyDescent="0.25">
      <c r="A224" s="15">
        <v>491</v>
      </c>
      <c r="B224" s="16">
        <v>0</v>
      </c>
      <c r="C224" s="16">
        <v>0</v>
      </c>
      <c r="D224" s="16">
        <v>0</v>
      </c>
      <c r="E224" s="16">
        <v>3.5</v>
      </c>
      <c r="F224" s="16">
        <v>9.3333333333333339</v>
      </c>
      <c r="G224" s="16">
        <v>0</v>
      </c>
      <c r="H224" s="16">
        <v>0</v>
      </c>
      <c r="I224" s="16">
        <v>0</v>
      </c>
      <c r="J224" s="16"/>
      <c r="K224" s="19">
        <v>38.758184659090901</v>
      </c>
      <c r="L224">
        <v>491</v>
      </c>
      <c r="M224" s="18">
        <v>0</v>
      </c>
      <c r="N224" s="18">
        <v>0</v>
      </c>
      <c r="O224" s="18">
        <v>0</v>
      </c>
      <c r="P224" s="18">
        <v>3.5</v>
      </c>
      <c r="Q224" s="18">
        <v>9.3333333333333339</v>
      </c>
      <c r="R224" s="18">
        <v>0</v>
      </c>
      <c r="S224" s="18">
        <v>0</v>
      </c>
      <c r="T224" s="18">
        <v>0</v>
      </c>
      <c r="U224" s="18"/>
      <c r="V224" s="19">
        <v>38.758184659090901</v>
      </c>
    </row>
    <row r="225" spans="1:22" x14ac:dyDescent="0.25">
      <c r="A225" s="15">
        <v>353</v>
      </c>
      <c r="B225" s="16">
        <v>0</v>
      </c>
      <c r="C225" s="16">
        <v>0</v>
      </c>
      <c r="D225" s="16">
        <v>11.25</v>
      </c>
      <c r="E225" s="16">
        <v>0</v>
      </c>
      <c r="F225" s="16">
        <v>0</v>
      </c>
      <c r="G225" s="16">
        <v>0</v>
      </c>
      <c r="H225" s="16">
        <v>0</v>
      </c>
      <c r="I225" s="16">
        <v>0</v>
      </c>
      <c r="J225" s="16"/>
      <c r="K225" s="19">
        <v>24.714420681818183</v>
      </c>
      <c r="L225">
        <v>353</v>
      </c>
      <c r="M225" s="18">
        <v>0</v>
      </c>
      <c r="N225" s="18">
        <v>0</v>
      </c>
      <c r="O225" s="18">
        <v>11.25</v>
      </c>
      <c r="P225" s="18">
        <v>0</v>
      </c>
      <c r="Q225" s="18">
        <v>0</v>
      </c>
      <c r="R225" s="18">
        <v>0</v>
      </c>
      <c r="S225" s="18">
        <v>0</v>
      </c>
      <c r="T225" s="18">
        <v>0</v>
      </c>
      <c r="U225" s="18"/>
      <c r="V225" s="19">
        <v>24.714420681818183</v>
      </c>
    </row>
    <row r="226" spans="1:22" x14ac:dyDescent="0.25">
      <c r="A226" s="15">
        <v>429</v>
      </c>
      <c r="B226" s="16">
        <v>93.55</v>
      </c>
      <c r="C226" s="16">
        <v>534.21666666666692</v>
      </c>
      <c r="D226" s="16">
        <v>1622.5666666666666</v>
      </c>
      <c r="E226" s="16">
        <v>859.08333333333326</v>
      </c>
      <c r="F226" s="16">
        <v>14.333333333333334</v>
      </c>
      <c r="G226" s="16">
        <v>0</v>
      </c>
      <c r="H226" s="16">
        <v>7.6333333333333329</v>
      </c>
      <c r="I226" s="16">
        <v>0</v>
      </c>
      <c r="J226" s="16"/>
      <c r="K226" s="19">
        <v>7100.3862829571017</v>
      </c>
      <c r="L226">
        <v>429</v>
      </c>
      <c r="M226" s="18">
        <v>93.55</v>
      </c>
      <c r="N226" s="18">
        <v>534.21666666666692</v>
      </c>
      <c r="O226" s="18">
        <v>1622.5666666666666</v>
      </c>
      <c r="P226" s="18">
        <v>859.08333333333326</v>
      </c>
      <c r="Q226" s="18">
        <v>14.333333333333334</v>
      </c>
      <c r="R226" s="18">
        <v>0</v>
      </c>
      <c r="S226" s="18">
        <v>7.6333333333333329</v>
      </c>
      <c r="T226" s="18">
        <v>0</v>
      </c>
      <c r="U226" s="18"/>
      <c r="V226" s="19">
        <v>7100.3862829571017</v>
      </c>
    </row>
    <row r="227" spans="1:22" x14ac:dyDescent="0.25">
      <c r="A227" s="15">
        <v>474</v>
      </c>
      <c r="B227" s="16">
        <v>23.000000000000004</v>
      </c>
      <c r="C227" s="16">
        <v>1115.4166666666665</v>
      </c>
      <c r="D227" s="16">
        <v>2495.5166666666664</v>
      </c>
      <c r="E227" s="16">
        <v>2059.3833333333332</v>
      </c>
      <c r="F227" s="16">
        <v>968.86666666666667</v>
      </c>
      <c r="G227" s="16">
        <v>2</v>
      </c>
      <c r="H227" s="16">
        <v>216.26666666666665</v>
      </c>
      <c r="I227" s="16">
        <v>0</v>
      </c>
      <c r="J227" s="16"/>
      <c r="K227" s="19">
        <v>14930.136386385329</v>
      </c>
      <c r="L227">
        <v>474</v>
      </c>
      <c r="M227" s="18">
        <v>23.000000000000004</v>
      </c>
      <c r="N227" s="18">
        <v>1115.4166666666665</v>
      </c>
      <c r="O227" s="18">
        <v>2495.5166666666664</v>
      </c>
      <c r="P227" s="18">
        <v>2059.3833333333332</v>
      </c>
      <c r="Q227" s="18">
        <v>968.86666666666667</v>
      </c>
      <c r="R227" s="18">
        <v>2</v>
      </c>
      <c r="S227" s="18">
        <v>216.26666666666665</v>
      </c>
      <c r="T227" s="18">
        <v>0</v>
      </c>
      <c r="U227" s="18"/>
      <c r="V227" s="19">
        <v>14930.136386385329</v>
      </c>
    </row>
    <row r="228" spans="1:22" x14ac:dyDescent="0.25">
      <c r="A228" s="15">
        <v>478</v>
      </c>
      <c r="B228" s="16">
        <v>5.25</v>
      </c>
      <c r="C228" s="16">
        <v>29.333333333333332</v>
      </c>
      <c r="D228" s="16">
        <v>10.25</v>
      </c>
      <c r="E228" s="16">
        <v>13.499999999999998</v>
      </c>
      <c r="F228" s="16">
        <v>3.25</v>
      </c>
      <c r="G228" s="16">
        <v>0</v>
      </c>
      <c r="H228" s="16">
        <v>2.1666666666666665</v>
      </c>
      <c r="I228" s="16">
        <v>0</v>
      </c>
      <c r="J228" s="16"/>
      <c r="K228" s="19">
        <v>141.37078203799356</v>
      </c>
      <c r="L228">
        <v>478</v>
      </c>
      <c r="M228" s="18">
        <v>5.25</v>
      </c>
      <c r="N228" s="18">
        <v>29.333333333333332</v>
      </c>
      <c r="O228" s="18">
        <v>10.25</v>
      </c>
      <c r="P228" s="18">
        <v>13.499999999999998</v>
      </c>
      <c r="Q228" s="18">
        <v>3.25</v>
      </c>
      <c r="R228" s="18">
        <v>0</v>
      </c>
      <c r="S228" s="18">
        <v>2.1666666666666665</v>
      </c>
      <c r="T228" s="18">
        <v>0</v>
      </c>
      <c r="U228" s="18"/>
      <c r="V228" s="19">
        <v>141.37078203799356</v>
      </c>
    </row>
    <row r="229" spans="1:22" x14ac:dyDescent="0.25">
      <c r="A229" s="15">
        <v>479</v>
      </c>
      <c r="B229" s="16">
        <v>3.5</v>
      </c>
      <c r="C229" s="16">
        <v>26</v>
      </c>
      <c r="D229" s="16">
        <v>36.75</v>
      </c>
      <c r="E229" s="16">
        <v>66.166666666666657</v>
      </c>
      <c r="F229" s="16">
        <v>3.833333333333333</v>
      </c>
      <c r="G229" s="16">
        <v>0</v>
      </c>
      <c r="H229" s="16">
        <v>8</v>
      </c>
      <c r="I229" s="16">
        <v>1</v>
      </c>
      <c r="J229" s="16"/>
      <c r="K229" s="19">
        <v>298.08863518748086</v>
      </c>
      <c r="L229">
        <v>479</v>
      </c>
      <c r="M229" s="18">
        <v>3.5</v>
      </c>
      <c r="N229" s="18">
        <v>26</v>
      </c>
      <c r="O229" s="18">
        <v>36.75</v>
      </c>
      <c r="P229" s="18">
        <v>66.166666666666657</v>
      </c>
      <c r="Q229" s="18">
        <v>3.833333333333333</v>
      </c>
      <c r="R229" s="18">
        <v>0</v>
      </c>
      <c r="S229" s="18">
        <v>8</v>
      </c>
      <c r="T229" s="18">
        <v>1</v>
      </c>
      <c r="U229" s="18"/>
      <c r="V229" s="19">
        <v>298.08863518748086</v>
      </c>
    </row>
    <row r="230" spans="1:22" x14ac:dyDescent="0.25">
      <c r="A230" s="15">
        <v>754</v>
      </c>
      <c r="B230" s="16">
        <v>0</v>
      </c>
      <c r="C230" s="16">
        <v>0</v>
      </c>
      <c r="D230" s="16">
        <v>0</v>
      </c>
      <c r="E230" s="16">
        <v>3</v>
      </c>
      <c r="F230" s="16">
        <v>0</v>
      </c>
      <c r="G230" s="16">
        <v>0</v>
      </c>
      <c r="H230" s="16">
        <v>0</v>
      </c>
      <c r="I230" s="16">
        <v>0</v>
      </c>
      <c r="J230" s="16"/>
      <c r="K230" s="19">
        <v>5.9845454545454544</v>
      </c>
      <c r="L230">
        <v>754</v>
      </c>
      <c r="M230" s="18">
        <v>0</v>
      </c>
      <c r="N230" s="18">
        <v>0</v>
      </c>
      <c r="O230" s="18">
        <v>0</v>
      </c>
      <c r="P230" s="18">
        <v>3</v>
      </c>
      <c r="Q230" s="18">
        <v>0</v>
      </c>
      <c r="R230" s="18">
        <v>0</v>
      </c>
      <c r="S230" s="18">
        <v>0</v>
      </c>
      <c r="T230" s="18">
        <v>0</v>
      </c>
      <c r="U230" s="18"/>
      <c r="V230" s="19">
        <v>5.9845454545454544</v>
      </c>
    </row>
    <row r="231" spans="1:22" x14ac:dyDescent="0.25">
      <c r="A231" s="15">
        <v>764</v>
      </c>
      <c r="B231" s="16">
        <v>0</v>
      </c>
      <c r="C231" s="16">
        <v>0</v>
      </c>
      <c r="D231" s="16">
        <v>0</v>
      </c>
      <c r="E231" s="16">
        <v>4.25</v>
      </c>
      <c r="F231" s="16">
        <v>0</v>
      </c>
      <c r="G231" s="16">
        <v>0</v>
      </c>
      <c r="H231" s="16">
        <v>0</v>
      </c>
      <c r="I231" s="16">
        <v>0</v>
      </c>
      <c r="J231" s="16"/>
      <c r="K231" s="19">
        <v>10.71</v>
      </c>
      <c r="L231">
        <v>764</v>
      </c>
      <c r="M231" s="18">
        <v>0</v>
      </c>
      <c r="N231" s="18">
        <v>0</v>
      </c>
      <c r="O231" s="18">
        <v>0</v>
      </c>
      <c r="P231" s="18">
        <v>4.25</v>
      </c>
      <c r="Q231" s="18">
        <v>0</v>
      </c>
      <c r="R231" s="18">
        <v>0</v>
      </c>
      <c r="S231" s="18">
        <v>0</v>
      </c>
      <c r="T231" s="18">
        <v>0</v>
      </c>
      <c r="U231" s="18"/>
      <c r="V231" s="19">
        <v>10.71</v>
      </c>
    </row>
    <row r="232" spans="1:22" x14ac:dyDescent="0.25">
      <c r="A232" s="15">
        <v>416</v>
      </c>
      <c r="B232" s="16">
        <v>0</v>
      </c>
      <c r="C232" s="16">
        <v>0</v>
      </c>
      <c r="D232" s="16">
        <v>0</v>
      </c>
      <c r="E232" s="16">
        <v>0</v>
      </c>
      <c r="F232" s="16">
        <v>1.25</v>
      </c>
      <c r="G232" s="16">
        <v>0</v>
      </c>
      <c r="H232" s="16">
        <v>0</v>
      </c>
      <c r="I232" s="16">
        <v>0</v>
      </c>
      <c r="J232" s="16"/>
      <c r="K232" s="19">
        <v>2.4935606060606057</v>
      </c>
      <c r="L232">
        <v>416</v>
      </c>
      <c r="M232" s="18">
        <v>0</v>
      </c>
      <c r="N232" s="18">
        <v>0</v>
      </c>
      <c r="O232" s="18">
        <v>0</v>
      </c>
      <c r="P232" s="18">
        <v>0</v>
      </c>
      <c r="Q232" s="18">
        <v>1.25</v>
      </c>
      <c r="R232" s="18">
        <v>0</v>
      </c>
      <c r="S232" s="18">
        <v>0</v>
      </c>
      <c r="T232" s="18">
        <v>0</v>
      </c>
      <c r="U232" s="18"/>
      <c r="V232" s="19">
        <v>2.4935606060606057</v>
      </c>
    </row>
    <row r="233" spans="1:22" x14ac:dyDescent="0.25">
      <c r="A233" s="15">
        <v>423</v>
      </c>
      <c r="B233" s="16">
        <v>0</v>
      </c>
      <c r="C233" s="16">
        <v>0</v>
      </c>
      <c r="D233" s="16">
        <v>4.25</v>
      </c>
      <c r="E233" s="16">
        <v>0</v>
      </c>
      <c r="F233" s="16">
        <v>0</v>
      </c>
      <c r="G233" s="16">
        <v>0</v>
      </c>
      <c r="H233" s="16">
        <v>0</v>
      </c>
      <c r="I233" s="16">
        <v>0</v>
      </c>
      <c r="J233" s="16"/>
      <c r="K233" s="19">
        <v>10.638017462121212</v>
      </c>
      <c r="L233">
        <v>423</v>
      </c>
      <c r="M233" s="18">
        <v>0</v>
      </c>
      <c r="N233" s="18">
        <v>0</v>
      </c>
      <c r="O233" s="18">
        <v>4.25</v>
      </c>
      <c r="P233" s="18">
        <v>0</v>
      </c>
      <c r="Q233" s="18">
        <v>0</v>
      </c>
      <c r="R233" s="18">
        <v>0</v>
      </c>
      <c r="S233" s="18">
        <v>0</v>
      </c>
      <c r="T233" s="18">
        <v>0</v>
      </c>
      <c r="U233" s="18"/>
      <c r="V233" s="19">
        <v>10.638017462121212</v>
      </c>
    </row>
    <row r="234" spans="1:22" x14ac:dyDescent="0.25">
      <c r="A234" s="15">
        <v>490</v>
      </c>
      <c r="B234" s="16">
        <v>4</v>
      </c>
      <c r="C234" s="16">
        <v>3.666666666666667</v>
      </c>
      <c r="D234" s="16">
        <v>96.583333333333314</v>
      </c>
      <c r="E234" s="16">
        <v>0</v>
      </c>
      <c r="F234" s="16">
        <v>27.083333333333332</v>
      </c>
      <c r="G234" s="16">
        <v>31.083333333333336</v>
      </c>
      <c r="H234" s="16">
        <v>3.166666666666667</v>
      </c>
      <c r="I234" s="16">
        <v>0</v>
      </c>
      <c r="J234" s="16"/>
      <c r="K234" s="19">
        <v>342.88723570611415</v>
      </c>
      <c r="L234">
        <v>490</v>
      </c>
      <c r="M234" s="18">
        <v>4</v>
      </c>
      <c r="N234" s="18">
        <v>3.666666666666667</v>
      </c>
      <c r="O234" s="18">
        <v>96.583333333333314</v>
      </c>
      <c r="P234" s="18">
        <v>0</v>
      </c>
      <c r="Q234" s="18">
        <v>27.083333333333332</v>
      </c>
      <c r="R234" s="18">
        <v>31.083333333333336</v>
      </c>
      <c r="S234" s="18">
        <v>3.166666666666667</v>
      </c>
      <c r="T234" s="18">
        <v>0</v>
      </c>
      <c r="U234" s="18"/>
      <c r="V234" s="19">
        <v>342.88723570611415</v>
      </c>
    </row>
    <row r="235" spans="1:22" x14ac:dyDescent="0.25">
      <c r="A235" s="15">
        <v>497</v>
      </c>
      <c r="B235" s="16">
        <v>3</v>
      </c>
      <c r="C235" s="16">
        <v>27</v>
      </c>
      <c r="D235" s="16">
        <v>101.83333333333333</v>
      </c>
      <c r="E235" s="16">
        <v>0</v>
      </c>
      <c r="F235" s="16">
        <v>1.1666666666666667</v>
      </c>
      <c r="G235" s="16">
        <v>0</v>
      </c>
      <c r="H235" s="16">
        <v>0</v>
      </c>
      <c r="I235" s="16">
        <v>51.666666666666671</v>
      </c>
      <c r="J235" s="16"/>
      <c r="K235" s="19">
        <v>373.27323506944435</v>
      </c>
      <c r="L235">
        <v>497</v>
      </c>
      <c r="M235" s="18">
        <v>3</v>
      </c>
      <c r="N235" s="18">
        <v>27</v>
      </c>
      <c r="O235" s="18">
        <v>101.83333333333333</v>
      </c>
      <c r="P235" s="18">
        <v>0</v>
      </c>
      <c r="Q235" s="18">
        <v>1.1666666666666667</v>
      </c>
      <c r="R235" s="18">
        <v>0</v>
      </c>
      <c r="S235" s="18">
        <v>0</v>
      </c>
      <c r="T235" s="18">
        <v>51.666666666666671</v>
      </c>
      <c r="U235" s="18"/>
      <c r="V235" s="19">
        <v>373.27323506944435</v>
      </c>
    </row>
    <row r="236" spans="1:22" x14ac:dyDescent="0.25">
      <c r="A236" s="15">
        <v>499</v>
      </c>
      <c r="B236" s="16">
        <v>0.5</v>
      </c>
      <c r="C236" s="16">
        <v>12.25</v>
      </c>
      <c r="D236" s="16">
        <v>7.083333333333333</v>
      </c>
      <c r="E236" s="16">
        <v>5</v>
      </c>
      <c r="F236" s="16">
        <v>5.5</v>
      </c>
      <c r="G236" s="16">
        <v>2.25</v>
      </c>
      <c r="H236" s="16">
        <v>1.1666666666666665</v>
      </c>
      <c r="I236" s="16">
        <v>0</v>
      </c>
      <c r="J236" s="16"/>
      <c r="K236" s="19">
        <v>73.968949779040386</v>
      </c>
      <c r="L236">
        <v>499</v>
      </c>
      <c r="M236" s="18">
        <v>0.5</v>
      </c>
      <c r="N236" s="18">
        <v>12.25</v>
      </c>
      <c r="O236" s="18">
        <v>7.083333333333333</v>
      </c>
      <c r="P236" s="18">
        <v>5</v>
      </c>
      <c r="Q236" s="18">
        <v>5.5</v>
      </c>
      <c r="R236" s="18">
        <v>2.25</v>
      </c>
      <c r="S236" s="18">
        <v>1.1666666666666665</v>
      </c>
      <c r="T236" s="18">
        <v>0</v>
      </c>
      <c r="U236" s="18"/>
      <c r="V236" s="19">
        <v>73.968949779040386</v>
      </c>
    </row>
    <row r="237" spans="1:22" x14ac:dyDescent="0.25">
      <c r="A237" s="15">
        <v>517</v>
      </c>
      <c r="B237" s="16">
        <v>3</v>
      </c>
      <c r="C237" s="16">
        <v>23.083333333333336</v>
      </c>
      <c r="D237" s="16">
        <v>17</v>
      </c>
      <c r="E237" s="16">
        <v>0</v>
      </c>
      <c r="F237" s="16">
        <v>13.583333333333334</v>
      </c>
      <c r="G237" s="16">
        <v>0</v>
      </c>
      <c r="H237" s="16">
        <v>0</v>
      </c>
      <c r="I237" s="16">
        <v>86</v>
      </c>
      <c r="J237" s="16"/>
      <c r="K237" s="19">
        <v>296.71661063762633</v>
      </c>
      <c r="L237">
        <v>517</v>
      </c>
      <c r="M237" s="18">
        <v>3</v>
      </c>
      <c r="N237" s="18">
        <v>23.083333333333336</v>
      </c>
      <c r="O237" s="18">
        <v>17</v>
      </c>
      <c r="P237" s="18">
        <v>0</v>
      </c>
      <c r="Q237" s="18">
        <v>13.583333333333334</v>
      </c>
      <c r="R237" s="18">
        <v>0</v>
      </c>
      <c r="S237" s="18">
        <v>0</v>
      </c>
      <c r="T237" s="18">
        <v>86</v>
      </c>
      <c r="U237" s="18"/>
      <c r="V237" s="19">
        <v>296.71661063762633</v>
      </c>
    </row>
    <row r="238" spans="1:22" x14ac:dyDescent="0.25">
      <c r="A238" s="15">
        <v>501</v>
      </c>
      <c r="B238" s="16">
        <v>8.5</v>
      </c>
      <c r="C238" s="16">
        <v>297.84999999999997</v>
      </c>
      <c r="D238" s="16">
        <v>533.16666666666674</v>
      </c>
      <c r="E238" s="16">
        <v>122.83333333333334</v>
      </c>
      <c r="F238" s="16">
        <v>42.666666666666671</v>
      </c>
      <c r="G238" s="16">
        <v>6</v>
      </c>
      <c r="H238" s="16">
        <v>1.75</v>
      </c>
      <c r="I238" s="16">
        <v>0</v>
      </c>
      <c r="J238" s="16"/>
      <c r="K238" s="19">
        <v>1929.597239640726</v>
      </c>
      <c r="L238">
        <v>501</v>
      </c>
      <c r="M238" s="18">
        <v>8.5</v>
      </c>
      <c r="N238" s="18">
        <v>297.84999999999997</v>
      </c>
      <c r="O238" s="18">
        <v>533.16666666666674</v>
      </c>
      <c r="P238" s="18">
        <v>122.83333333333334</v>
      </c>
      <c r="Q238" s="18">
        <v>42.666666666666671</v>
      </c>
      <c r="R238" s="18">
        <v>6</v>
      </c>
      <c r="S238" s="18">
        <v>1.75</v>
      </c>
      <c r="T238" s="18">
        <v>0</v>
      </c>
      <c r="U238" s="18"/>
      <c r="V238" s="19">
        <v>1929.597239640726</v>
      </c>
    </row>
    <row r="239" spans="1:22" x14ac:dyDescent="0.25">
      <c r="A239" s="15">
        <v>515</v>
      </c>
      <c r="B239" s="16">
        <v>5.25</v>
      </c>
      <c r="C239" s="16">
        <v>4.8333333333333339</v>
      </c>
      <c r="D239" s="16">
        <v>22</v>
      </c>
      <c r="E239" s="16">
        <v>0</v>
      </c>
      <c r="F239" s="16">
        <v>1.4166666666666665</v>
      </c>
      <c r="G239" s="16">
        <v>33.033333333333331</v>
      </c>
      <c r="H239" s="16">
        <v>6.4166666666666661</v>
      </c>
      <c r="I239" s="16">
        <v>0</v>
      </c>
      <c r="J239" s="16"/>
      <c r="K239" s="19">
        <v>191.11343159832668</v>
      </c>
      <c r="L239">
        <v>515</v>
      </c>
      <c r="M239" s="18">
        <v>5.25</v>
      </c>
      <c r="N239" s="18">
        <v>4.8333333333333339</v>
      </c>
      <c r="O239" s="18">
        <v>22</v>
      </c>
      <c r="P239" s="18">
        <v>0</v>
      </c>
      <c r="Q239" s="18">
        <v>1.4166666666666665</v>
      </c>
      <c r="R239" s="18">
        <v>33.033333333333331</v>
      </c>
      <c r="S239" s="18">
        <v>6.4166666666666661</v>
      </c>
      <c r="T239" s="18">
        <v>0</v>
      </c>
      <c r="U239" s="18"/>
      <c r="V239" s="19">
        <v>191.11343159832668</v>
      </c>
    </row>
    <row r="240" spans="1:22" x14ac:dyDescent="0.25">
      <c r="A240" s="15">
        <v>518</v>
      </c>
      <c r="B240" s="16">
        <v>1</v>
      </c>
      <c r="C240" s="16">
        <v>0</v>
      </c>
      <c r="D240" s="16">
        <v>0</v>
      </c>
      <c r="E240" s="16">
        <v>0</v>
      </c>
      <c r="F240" s="16">
        <v>3.25</v>
      </c>
      <c r="G240" s="16">
        <v>0</v>
      </c>
      <c r="H240" s="16">
        <v>0</v>
      </c>
      <c r="I240" s="16">
        <v>0</v>
      </c>
      <c r="J240" s="16"/>
      <c r="K240" s="19">
        <v>10.659851641414141</v>
      </c>
      <c r="L240">
        <v>518</v>
      </c>
      <c r="M240" s="18">
        <v>1</v>
      </c>
      <c r="N240" s="18">
        <v>0</v>
      </c>
      <c r="O240" s="18">
        <v>0</v>
      </c>
      <c r="P240" s="18">
        <v>0</v>
      </c>
      <c r="Q240" s="18">
        <v>3.25</v>
      </c>
      <c r="R240" s="18">
        <v>0</v>
      </c>
      <c r="S240" s="18">
        <v>0</v>
      </c>
      <c r="T240" s="18">
        <v>0</v>
      </c>
      <c r="U240" s="18"/>
      <c r="V240" s="19">
        <v>10.659851641414141</v>
      </c>
    </row>
    <row r="241" spans="1:22" x14ac:dyDescent="0.25">
      <c r="A241" s="15">
        <v>324</v>
      </c>
      <c r="B241" s="16">
        <v>9.0833333333333339</v>
      </c>
      <c r="C241" s="16">
        <v>70.25</v>
      </c>
      <c r="D241" s="16">
        <v>255.13333333333344</v>
      </c>
      <c r="E241" s="16">
        <v>13.733333333333334</v>
      </c>
      <c r="F241" s="16">
        <v>6.75</v>
      </c>
      <c r="G241" s="16">
        <v>0</v>
      </c>
      <c r="H241" s="16">
        <v>0</v>
      </c>
      <c r="I241" s="16">
        <v>0</v>
      </c>
      <c r="J241" s="16">
        <v>18.649999999999999</v>
      </c>
      <c r="K241" s="19">
        <v>897.50638028484866</v>
      </c>
      <c r="L241">
        <v>324</v>
      </c>
      <c r="M241" s="18">
        <v>9.0833333333333339</v>
      </c>
      <c r="N241" s="18">
        <v>70.25</v>
      </c>
      <c r="O241" s="18">
        <v>255.13333333333344</v>
      </c>
      <c r="P241" s="18">
        <v>13.733333333333334</v>
      </c>
      <c r="Q241" s="18">
        <v>6.75</v>
      </c>
      <c r="R241" s="18">
        <v>0</v>
      </c>
      <c r="S241" s="18">
        <v>0</v>
      </c>
      <c r="T241" s="18">
        <v>0</v>
      </c>
      <c r="U241" s="18">
        <v>18.649999999999999</v>
      </c>
      <c r="V241" s="19">
        <v>897.50638028484866</v>
      </c>
    </row>
    <row r="242" spans="1:22" x14ac:dyDescent="0.25">
      <c r="A242" s="15">
        <v>417</v>
      </c>
      <c r="B242" s="16">
        <v>0</v>
      </c>
      <c r="C242" s="16">
        <v>0.33333333333333331</v>
      </c>
      <c r="D242" s="16">
        <v>0</v>
      </c>
      <c r="E242" s="16">
        <v>0</v>
      </c>
      <c r="F242" s="16">
        <v>0.83333333333333337</v>
      </c>
      <c r="G242" s="16">
        <v>0</v>
      </c>
      <c r="H242" s="16">
        <v>0</v>
      </c>
      <c r="I242" s="16">
        <v>0</v>
      </c>
      <c r="J242" s="16"/>
      <c r="K242" s="19">
        <v>1.9449365817263542</v>
      </c>
      <c r="L242">
        <v>417</v>
      </c>
      <c r="M242" s="18">
        <v>0</v>
      </c>
      <c r="N242" s="18">
        <v>0.33333333333333331</v>
      </c>
      <c r="O242" s="18">
        <v>0</v>
      </c>
      <c r="P242" s="18">
        <v>0</v>
      </c>
      <c r="Q242" s="18">
        <v>0.83333333333333337</v>
      </c>
      <c r="R242" s="18">
        <v>0</v>
      </c>
      <c r="S242" s="18">
        <v>0</v>
      </c>
      <c r="T242" s="18">
        <v>0</v>
      </c>
      <c r="U242" s="18"/>
      <c r="V242" s="19">
        <v>1.9449365817263542</v>
      </c>
    </row>
    <row r="243" spans="1:22" x14ac:dyDescent="0.25">
      <c r="A243" s="15">
        <v>439</v>
      </c>
      <c r="B243" s="16">
        <v>0</v>
      </c>
      <c r="C243" s="16">
        <v>0</v>
      </c>
      <c r="D243" s="16">
        <v>0</v>
      </c>
      <c r="E243" s="16">
        <v>0</v>
      </c>
      <c r="F243" s="16">
        <v>5</v>
      </c>
      <c r="G243" s="16">
        <v>0</v>
      </c>
      <c r="H243" s="16">
        <v>0</v>
      </c>
      <c r="I243" s="16">
        <v>0</v>
      </c>
      <c r="J243" s="16"/>
      <c r="K243" s="19">
        <v>10.259299242424241</v>
      </c>
      <c r="L243">
        <v>439</v>
      </c>
      <c r="M243" s="18">
        <v>0</v>
      </c>
      <c r="N243" s="18">
        <v>0</v>
      </c>
      <c r="O243" s="18">
        <v>0</v>
      </c>
      <c r="P243" s="18">
        <v>0</v>
      </c>
      <c r="Q243" s="18">
        <v>5</v>
      </c>
      <c r="R243" s="18">
        <v>0</v>
      </c>
      <c r="S243" s="18">
        <v>0</v>
      </c>
      <c r="T243" s="18">
        <v>0</v>
      </c>
      <c r="U243" s="18"/>
      <c r="V243" s="19">
        <v>10.259299242424241</v>
      </c>
    </row>
    <row r="244" spans="1:22" x14ac:dyDescent="0.25">
      <c r="A244" s="15">
        <v>457</v>
      </c>
      <c r="B244" s="16">
        <v>1.5</v>
      </c>
      <c r="C244" s="16">
        <v>0</v>
      </c>
      <c r="D244" s="16">
        <v>220.83333333333331</v>
      </c>
      <c r="E244" s="16">
        <v>172</v>
      </c>
      <c r="F244" s="16">
        <v>180.65</v>
      </c>
      <c r="G244" s="16">
        <v>467.70000000000005</v>
      </c>
      <c r="H244" s="16">
        <v>22.299999999999997</v>
      </c>
      <c r="I244" s="16">
        <v>0</v>
      </c>
      <c r="J244" s="16"/>
      <c r="K244" s="19">
        <v>2324.2841330878218</v>
      </c>
      <c r="L244">
        <v>457</v>
      </c>
      <c r="M244" s="18">
        <v>1.5</v>
      </c>
      <c r="N244" s="18">
        <v>0</v>
      </c>
      <c r="O244" s="18">
        <v>220.83333333333331</v>
      </c>
      <c r="P244" s="18">
        <v>172</v>
      </c>
      <c r="Q244" s="18">
        <v>180.65</v>
      </c>
      <c r="R244" s="18">
        <v>467.70000000000005</v>
      </c>
      <c r="S244" s="18">
        <v>22.299999999999997</v>
      </c>
      <c r="T244" s="18">
        <v>0</v>
      </c>
      <c r="U244" s="18"/>
      <c r="V244" s="19">
        <v>2324.2841330878218</v>
      </c>
    </row>
    <row r="245" spans="1:22" x14ac:dyDescent="0.25">
      <c r="A245" s="15">
        <v>516</v>
      </c>
      <c r="B245" s="16">
        <v>0</v>
      </c>
      <c r="C245" s="16">
        <v>0</v>
      </c>
      <c r="D245" s="16">
        <v>0.83333333333333337</v>
      </c>
      <c r="E245" s="16">
        <v>0</v>
      </c>
      <c r="F245" s="16">
        <v>0</v>
      </c>
      <c r="G245" s="16">
        <v>4.25</v>
      </c>
      <c r="H245" s="16">
        <v>0</v>
      </c>
      <c r="I245" s="16">
        <v>0</v>
      </c>
      <c r="J245" s="16">
        <v>0</v>
      </c>
      <c r="K245" s="19">
        <v>18.35016036213845</v>
      </c>
      <c r="L245">
        <v>516</v>
      </c>
      <c r="M245" s="18">
        <v>0</v>
      </c>
      <c r="N245" s="18">
        <v>0</v>
      </c>
      <c r="O245" s="18">
        <v>0.83333333333333337</v>
      </c>
      <c r="P245" s="18">
        <v>0</v>
      </c>
      <c r="Q245" s="18">
        <v>0</v>
      </c>
      <c r="R245" s="18">
        <v>4.25</v>
      </c>
      <c r="S245" s="18">
        <v>0</v>
      </c>
      <c r="T245" s="18">
        <v>0</v>
      </c>
      <c r="U245" s="18">
        <v>0</v>
      </c>
      <c r="V245" s="19">
        <v>18.35016036213845</v>
      </c>
    </row>
    <row r="246" spans="1:22" x14ac:dyDescent="0.25">
      <c r="A246" s="15">
        <v>529</v>
      </c>
      <c r="B246" s="16">
        <v>0</v>
      </c>
      <c r="C246" s="16">
        <v>7.5833333333333339</v>
      </c>
      <c r="D246" s="16">
        <v>0</v>
      </c>
      <c r="E246" s="16">
        <v>0</v>
      </c>
      <c r="F246" s="16">
        <v>0</v>
      </c>
      <c r="G246" s="16">
        <v>0</v>
      </c>
      <c r="H246" s="16">
        <v>0</v>
      </c>
      <c r="I246" s="16">
        <v>0</v>
      </c>
      <c r="J246" s="16"/>
      <c r="K246" s="19">
        <v>20.949006207912454</v>
      </c>
      <c r="L246">
        <v>529</v>
      </c>
      <c r="M246" s="18">
        <v>0</v>
      </c>
      <c r="N246" s="18">
        <v>7.5833333333333339</v>
      </c>
      <c r="O246" s="18">
        <v>0</v>
      </c>
      <c r="P246" s="18">
        <v>0</v>
      </c>
      <c r="Q246" s="18">
        <v>0</v>
      </c>
      <c r="R246" s="18">
        <v>0</v>
      </c>
      <c r="S246" s="18">
        <v>0</v>
      </c>
      <c r="T246" s="18">
        <v>0</v>
      </c>
      <c r="U246" s="18"/>
      <c r="V246" s="19">
        <v>20.949006207912454</v>
      </c>
    </row>
    <row r="247" spans="1:22" x14ac:dyDescent="0.25">
      <c r="A247" s="15">
        <v>534</v>
      </c>
      <c r="B247" s="16">
        <v>0</v>
      </c>
      <c r="C247" s="16">
        <v>0</v>
      </c>
      <c r="D247" s="16">
        <v>0</v>
      </c>
      <c r="E247" s="16">
        <v>0</v>
      </c>
      <c r="F247" s="16">
        <v>0.5</v>
      </c>
      <c r="G247" s="16">
        <v>0</v>
      </c>
      <c r="H247" s="16">
        <v>0</v>
      </c>
      <c r="I247" s="16">
        <v>0</v>
      </c>
      <c r="J247" s="16"/>
      <c r="K247" s="19">
        <v>1.0949147727272726</v>
      </c>
      <c r="L247">
        <v>534</v>
      </c>
      <c r="M247" s="18">
        <v>0</v>
      </c>
      <c r="N247" s="18">
        <v>0</v>
      </c>
      <c r="O247" s="18">
        <v>0</v>
      </c>
      <c r="P247" s="18">
        <v>0</v>
      </c>
      <c r="Q247" s="18">
        <v>0.5</v>
      </c>
      <c r="R247" s="18">
        <v>0</v>
      </c>
      <c r="S247" s="18">
        <v>0</v>
      </c>
      <c r="T247" s="18">
        <v>0</v>
      </c>
      <c r="U247" s="18"/>
      <c r="V247" s="19">
        <v>1.0949147727272726</v>
      </c>
    </row>
    <row r="248" spans="1:22" x14ac:dyDescent="0.25">
      <c r="A248" s="15">
        <v>323</v>
      </c>
      <c r="B248" s="16">
        <v>11.5</v>
      </c>
      <c r="C248" s="16">
        <v>58.05</v>
      </c>
      <c r="D248" s="16">
        <v>280.83333333333331</v>
      </c>
      <c r="E248" s="16">
        <v>74.166666666666671</v>
      </c>
      <c r="F248" s="16">
        <v>11.666666666666666</v>
      </c>
      <c r="G248" s="16">
        <v>0</v>
      </c>
      <c r="H248" s="16">
        <v>0</v>
      </c>
      <c r="I248" s="16">
        <v>3.75</v>
      </c>
      <c r="J248" s="16">
        <v>2.833333333333333</v>
      </c>
      <c r="K248" s="19">
        <v>969.65606971441673</v>
      </c>
      <c r="L248">
        <v>323</v>
      </c>
      <c r="M248" s="18">
        <v>11.5</v>
      </c>
      <c r="N248" s="18">
        <v>58.05</v>
      </c>
      <c r="O248" s="18">
        <v>280.83333333333331</v>
      </c>
      <c r="P248" s="18">
        <v>74.166666666666671</v>
      </c>
      <c r="Q248" s="18">
        <v>11.666666666666666</v>
      </c>
      <c r="R248" s="18">
        <v>0</v>
      </c>
      <c r="S248" s="18">
        <v>0</v>
      </c>
      <c r="T248" s="18">
        <v>3.75</v>
      </c>
      <c r="U248" s="18">
        <v>2.833333333333333</v>
      </c>
      <c r="V248" s="19">
        <v>969.65606971441673</v>
      </c>
    </row>
    <row r="249" spans="1:22" x14ac:dyDescent="0.25">
      <c r="A249" s="15">
        <v>427</v>
      </c>
      <c r="B249" s="16">
        <v>0</v>
      </c>
      <c r="C249" s="16">
        <v>0</v>
      </c>
      <c r="D249" s="16">
        <v>0</v>
      </c>
      <c r="E249" s="16">
        <v>0</v>
      </c>
      <c r="F249" s="16">
        <v>0.91666666666666663</v>
      </c>
      <c r="G249" s="16">
        <v>0</v>
      </c>
      <c r="H249" s="16">
        <v>0</v>
      </c>
      <c r="I249" s="16">
        <v>0</v>
      </c>
      <c r="J249" s="16"/>
      <c r="K249" s="19">
        <v>1.3756628787878784</v>
      </c>
      <c r="L249">
        <v>427</v>
      </c>
      <c r="M249" s="18">
        <v>0</v>
      </c>
      <c r="N249" s="18">
        <v>0</v>
      </c>
      <c r="O249" s="18">
        <v>0</v>
      </c>
      <c r="P249" s="18">
        <v>0</v>
      </c>
      <c r="Q249" s="18">
        <v>0.91666666666666663</v>
      </c>
      <c r="R249" s="18">
        <v>0</v>
      </c>
      <c r="S249" s="18">
        <v>0</v>
      </c>
      <c r="T249" s="18">
        <v>0</v>
      </c>
      <c r="U249" s="18"/>
      <c r="V249" s="19">
        <v>1.3756628787878784</v>
      </c>
    </row>
    <row r="250" spans="1:22" x14ac:dyDescent="0.25">
      <c r="A250" s="15">
        <v>519</v>
      </c>
      <c r="B250" s="16">
        <v>3.666666666666667</v>
      </c>
      <c r="C250" s="16">
        <v>13.666666666666668</v>
      </c>
      <c r="D250" s="16">
        <v>54.833333333333336</v>
      </c>
      <c r="E250" s="16">
        <v>0</v>
      </c>
      <c r="F250" s="16">
        <v>0</v>
      </c>
      <c r="G250" s="16">
        <v>0</v>
      </c>
      <c r="H250" s="16">
        <v>0</v>
      </c>
      <c r="I250" s="16">
        <v>44</v>
      </c>
      <c r="J250" s="16"/>
      <c r="K250" s="19">
        <v>241.80334034673962</v>
      </c>
      <c r="L250">
        <v>519</v>
      </c>
      <c r="M250" s="18">
        <v>3.666666666666667</v>
      </c>
      <c r="N250" s="18">
        <v>13.666666666666668</v>
      </c>
      <c r="O250" s="18">
        <v>54.833333333333336</v>
      </c>
      <c r="P250" s="18">
        <v>0</v>
      </c>
      <c r="Q250" s="18">
        <v>0</v>
      </c>
      <c r="R250" s="18">
        <v>0</v>
      </c>
      <c r="S250" s="18">
        <v>0</v>
      </c>
      <c r="T250" s="18">
        <v>44</v>
      </c>
      <c r="U250" s="18"/>
      <c r="V250" s="19">
        <v>241.80334034673962</v>
      </c>
    </row>
    <row r="251" spans="1:22" x14ac:dyDescent="0.25">
      <c r="A251" s="15">
        <v>537</v>
      </c>
      <c r="B251" s="16">
        <v>0</v>
      </c>
      <c r="C251" s="16">
        <v>0</v>
      </c>
      <c r="D251" s="16">
        <v>0</v>
      </c>
      <c r="E251" s="16">
        <v>0</v>
      </c>
      <c r="F251" s="16">
        <v>0</v>
      </c>
      <c r="G251" s="16">
        <v>0</v>
      </c>
      <c r="H251" s="16">
        <v>0</v>
      </c>
      <c r="I251" s="16">
        <v>22.416666666666664</v>
      </c>
      <c r="J251" s="16"/>
      <c r="K251" s="19">
        <v>46.133667355371898</v>
      </c>
      <c r="L251">
        <v>537</v>
      </c>
      <c r="M251" s="18">
        <v>0</v>
      </c>
      <c r="N251" s="18">
        <v>0</v>
      </c>
      <c r="O251" s="18">
        <v>0</v>
      </c>
      <c r="P251" s="18">
        <v>0</v>
      </c>
      <c r="Q251" s="18">
        <v>0</v>
      </c>
      <c r="R251" s="18">
        <v>0</v>
      </c>
      <c r="S251" s="18">
        <v>0</v>
      </c>
      <c r="T251" s="18">
        <v>22.416666666666664</v>
      </c>
      <c r="U251" s="18"/>
      <c r="V251" s="19">
        <v>46.133667355371898</v>
      </c>
    </row>
    <row r="252" spans="1:22" x14ac:dyDescent="0.25">
      <c r="A252" s="15">
        <v>326</v>
      </c>
      <c r="B252" s="16">
        <v>6.3333333333333321</v>
      </c>
      <c r="C252" s="16">
        <v>39.266666666666666</v>
      </c>
      <c r="D252" s="16">
        <v>70</v>
      </c>
      <c r="E252" s="16">
        <v>8.75</v>
      </c>
      <c r="F252" s="16">
        <v>0</v>
      </c>
      <c r="G252" s="16">
        <v>21.666666666666668</v>
      </c>
      <c r="H252" s="16">
        <v>0</v>
      </c>
      <c r="I252" s="16">
        <v>0</v>
      </c>
      <c r="J252" s="16"/>
      <c r="K252" s="19">
        <v>277.44713266203701</v>
      </c>
      <c r="L252">
        <v>326</v>
      </c>
      <c r="M252" s="18">
        <v>6.3333333333333321</v>
      </c>
      <c r="N252" s="18">
        <v>39.266666666666666</v>
      </c>
      <c r="O252" s="18">
        <v>70</v>
      </c>
      <c r="P252" s="18">
        <v>8.75</v>
      </c>
      <c r="Q252" s="18">
        <v>0</v>
      </c>
      <c r="R252" s="18">
        <v>21.666666666666668</v>
      </c>
      <c r="S252" s="18">
        <v>0</v>
      </c>
      <c r="T252" s="18">
        <v>0</v>
      </c>
      <c r="U252" s="18"/>
      <c r="V252" s="19">
        <v>277.44713266203701</v>
      </c>
    </row>
    <row r="253" spans="1:22" x14ac:dyDescent="0.25">
      <c r="A253" s="15">
        <v>426</v>
      </c>
      <c r="B253" s="16">
        <v>0</v>
      </c>
      <c r="C253" s="16">
        <v>5.9166666666666661</v>
      </c>
      <c r="D253" s="16">
        <v>0</v>
      </c>
      <c r="E253" s="16">
        <v>0</v>
      </c>
      <c r="F253" s="16">
        <v>0</v>
      </c>
      <c r="G253" s="16">
        <v>0</v>
      </c>
      <c r="H253" s="16">
        <v>0</v>
      </c>
      <c r="I253" s="16">
        <v>0</v>
      </c>
      <c r="J253" s="16"/>
      <c r="K253" s="19">
        <v>11.802853535353535</v>
      </c>
      <c r="L253">
        <v>426</v>
      </c>
      <c r="M253" s="18">
        <v>0</v>
      </c>
      <c r="N253" s="18">
        <v>5.9166666666666661</v>
      </c>
      <c r="O253" s="18">
        <v>0</v>
      </c>
      <c r="P253" s="18">
        <v>0</v>
      </c>
      <c r="Q253" s="18">
        <v>0</v>
      </c>
      <c r="R253" s="18">
        <v>0</v>
      </c>
      <c r="S253" s="18">
        <v>0</v>
      </c>
      <c r="T253" s="18">
        <v>0</v>
      </c>
      <c r="U253" s="18"/>
      <c r="V253" s="19">
        <v>11.802853535353535</v>
      </c>
    </row>
    <row r="254" spans="1:22" x14ac:dyDescent="0.25">
      <c r="A254" s="15">
        <v>433</v>
      </c>
      <c r="B254" s="16">
        <v>0</v>
      </c>
      <c r="C254" s="16">
        <v>2.1166666666666667</v>
      </c>
      <c r="D254" s="16">
        <v>0</v>
      </c>
      <c r="E254" s="16">
        <v>0</v>
      </c>
      <c r="F254" s="16">
        <v>4.083333333333333</v>
      </c>
      <c r="G254" s="16">
        <v>0</v>
      </c>
      <c r="H254" s="16">
        <v>0</v>
      </c>
      <c r="I254" s="16">
        <v>0</v>
      </c>
      <c r="J254" s="16"/>
      <c r="K254" s="19">
        <v>13.924322401094276</v>
      </c>
      <c r="L254">
        <v>433</v>
      </c>
      <c r="M254" s="18">
        <v>0</v>
      </c>
      <c r="N254" s="18">
        <v>2.1166666666666667</v>
      </c>
      <c r="O254" s="18">
        <v>0</v>
      </c>
      <c r="P254" s="18">
        <v>0</v>
      </c>
      <c r="Q254" s="18">
        <v>4.083333333333333</v>
      </c>
      <c r="R254" s="18">
        <v>0</v>
      </c>
      <c r="S254" s="18">
        <v>0</v>
      </c>
      <c r="T254" s="18">
        <v>0</v>
      </c>
      <c r="U254" s="18"/>
      <c r="V254" s="19">
        <v>13.924322401094276</v>
      </c>
    </row>
    <row r="255" spans="1:22" x14ac:dyDescent="0.25">
      <c r="A255" s="15">
        <v>434</v>
      </c>
      <c r="B255" s="16">
        <v>0</v>
      </c>
      <c r="C255" s="16">
        <v>0</v>
      </c>
      <c r="D255" s="16">
        <v>0</v>
      </c>
      <c r="E255" s="16">
        <v>0</v>
      </c>
      <c r="F255" s="16">
        <v>5.6666666666666661</v>
      </c>
      <c r="G255" s="16">
        <v>0.5</v>
      </c>
      <c r="H255" s="16">
        <v>0</v>
      </c>
      <c r="I255" s="16">
        <v>0</v>
      </c>
      <c r="J255" s="16"/>
      <c r="K255" s="19">
        <v>12.399056186868684</v>
      </c>
      <c r="L255">
        <v>434</v>
      </c>
      <c r="M255" s="18">
        <v>0</v>
      </c>
      <c r="N255" s="18">
        <v>0</v>
      </c>
      <c r="O255" s="18">
        <v>0</v>
      </c>
      <c r="P255" s="18">
        <v>0</v>
      </c>
      <c r="Q255" s="18">
        <v>5.6666666666666661</v>
      </c>
      <c r="R255" s="18">
        <v>0.5</v>
      </c>
      <c r="S255" s="18">
        <v>0</v>
      </c>
      <c r="T255" s="18">
        <v>0</v>
      </c>
      <c r="U255" s="18"/>
      <c r="V255" s="19">
        <v>12.399056186868684</v>
      </c>
    </row>
    <row r="256" spans="1:22" x14ac:dyDescent="0.25">
      <c r="A256" s="15">
        <v>523</v>
      </c>
      <c r="B256" s="16">
        <v>1.75</v>
      </c>
      <c r="C256" s="16">
        <v>0</v>
      </c>
      <c r="D256" s="16">
        <v>42</v>
      </c>
      <c r="E256" s="16">
        <v>0.91666666666666663</v>
      </c>
      <c r="F256" s="16">
        <v>0</v>
      </c>
      <c r="G256" s="16">
        <v>0</v>
      </c>
      <c r="H256" s="16">
        <v>0</v>
      </c>
      <c r="I256" s="16">
        <v>30</v>
      </c>
      <c r="J256" s="16"/>
      <c r="K256" s="19">
        <v>131.00641944654882</v>
      </c>
      <c r="L256">
        <v>523</v>
      </c>
      <c r="M256" s="18">
        <v>1.75</v>
      </c>
      <c r="N256" s="18">
        <v>0</v>
      </c>
      <c r="O256" s="18">
        <v>42</v>
      </c>
      <c r="P256" s="18">
        <v>0.91666666666666663</v>
      </c>
      <c r="Q256" s="18">
        <v>0</v>
      </c>
      <c r="R256" s="18">
        <v>0</v>
      </c>
      <c r="S256" s="18">
        <v>0</v>
      </c>
      <c r="T256" s="18">
        <v>30</v>
      </c>
      <c r="U256" s="18"/>
      <c r="V256" s="19">
        <v>131.00641944654882</v>
      </c>
    </row>
    <row r="257" spans="1:22" x14ac:dyDescent="0.25">
      <c r="A257" s="15">
        <v>525</v>
      </c>
      <c r="B257" s="16">
        <v>1.6666666666666667</v>
      </c>
      <c r="C257" s="16">
        <v>17.899999999999999</v>
      </c>
      <c r="D257" s="16">
        <v>9.25</v>
      </c>
      <c r="E257" s="16">
        <v>6</v>
      </c>
      <c r="F257" s="16">
        <v>0</v>
      </c>
      <c r="G257" s="16">
        <v>1.5</v>
      </c>
      <c r="H257" s="16">
        <v>0</v>
      </c>
      <c r="I257" s="16">
        <v>0</v>
      </c>
      <c r="J257" s="16"/>
      <c r="K257" s="19">
        <v>87.23292854587541</v>
      </c>
      <c r="L257">
        <v>525</v>
      </c>
      <c r="M257" s="18">
        <v>1.6666666666666667</v>
      </c>
      <c r="N257" s="18">
        <v>17.899999999999999</v>
      </c>
      <c r="O257" s="18">
        <v>9.25</v>
      </c>
      <c r="P257" s="18">
        <v>6</v>
      </c>
      <c r="Q257" s="18">
        <v>0</v>
      </c>
      <c r="R257" s="18">
        <v>1.5</v>
      </c>
      <c r="S257" s="18">
        <v>0</v>
      </c>
      <c r="T257" s="18">
        <v>0</v>
      </c>
      <c r="U257" s="18"/>
      <c r="V257" s="19">
        <v>87.23292854587541</v>
      </c>
    </row>
    <row r="258" spans="1:22" x14ac:dyDescent="0.25">
      <c r="A258" s="15">
        <v>538</v>
      </c>
      <c r="B258" s="16">
        <v>0</v>
      </c>
      <c r="C258" s="16">
        <v>4.4166666666666661</v>
      </c>
      <c r="D258" s="16">
        <v>0</v>
      </c>
      <c r="E258" s="16">
        <v>0</v>
      </c>
      <c r="F258" s="16">
        <v>6.25</v>
      </c>
      <c r="G258" s="16">
        <v>0</v>
      </c>
      <c r="H258" s="16">
        <v>0</v>
      </c>
      <c r="I258" s="16">
        <v>0</v>
      </c>
      <c r="J258" s="16"/>
      <c r="K258" s="19">
        <v>24.144646656144779</v>
      </c>
      <c r="L258">
        <v>538</v>
      </c>
      <c r="M258" s="18">
        <v>0</v>
      </c>
      <c r="N258" s="18">
        <v>4.4166666666666661</v>
      </c>
      <c r="O258" s="18">
        <v>0</v>
      </c>
      <c r="P258" s="18">
        <v>0</v>
      </c>
      <c r="Q258" s="18">
        <v>6.25</v>
      </c>
      <c r="R258" s="18">
        <v>0</v>
      </c>
      <c r="S258" s="18">
        <v>0</v>
      </c>
      <c r="T258" s="18">
        <v>0</v>
      </c>
      <c r="U258" s="18"/>
      <c r="V258" s="19">
        <v>24.144646656144779</v>
      </c>
    </row>
    <row r="259" spans="1:22" x14ac:dyDescent="0.25">
      <c r="A259" s="15">
        <v>539</v>
      </c>
      <c r="B259" s="16">
        <v>0</v>
      </c>
      <c r="C259" s="16">
        <v>0</v>
      </c>
      <c r="D259" s="16">
        <v>0.66666666666666663</v>
      </c>
      <c r="E259" s="16">
        <v>0</v>
      </c>
      <c r="F259" s="16">
        <v>0</v>
      </c>
      <c r="G259" s="16">
        <v>0</v>
      </c>
      <c r="H259" s="16">
        <v>0</v>
      </c>
      <c r="I259" s="16">
        <v>0</v>
      </c>
      <c r="J259" s="16"/>
      <c r="K259" s="19">
        <v>1.2411658249158248</v>
      </c>
      <c r="L259">
        <v>539</v>
      </c>
      <c r="M259" s="18">
        <v>0</v>
      </c>
      <c r="N259" s="18">
        <v>0</v>
      </c>
      <c r="O259" s="18">
        <v>0.66666666666666663</v>
      </c>
      <c r="P259" s="18">
        <v>0</v>
      </c>
      <c r="Q259" s="18">
        <v>0</v>
      </c>
      <c r="R259" s="18">
        <v>0</v>
      </c>
      <c r="S259" s="18">
        <v>0</v>
      </c>
      <c r="T259" s="18">
        <v>0</v>
      </c>
      <c r="U259" s="18"/>
      <c r="V259" s="19">
        <v>1.2411658249158248</v>
      </c>
    </row>
    <row r="260" spans="1:22" x14ac:dyDescent="0.25">
      <c r="A260" s="15">
        <v>575</v>
      </c>
      <c r="B260" s="16">
        <v>0</v>
      </c>
      <c r="C260" s="16">
        <v>1.5</v>
      </c>
      <c r="D260" s="16">
        <v>0</v>
      </c>
      <c r="E260" s="16">
        <v>0</v>
      </c>
      <c r="F260" s="16">
        <v>0</v>
      </c>
      <c r="G260" s="16">
        <v>0</v>
      </c>
      <c r="H260" s="16">
        <v>0</v>
      </c>
      <c r="I260" s="16">
        <v>0</v>
      </c>
      <c r="J260" s="16"/>
      <c r="K260" s="19">
        <v>2.9922727272727272</v>
      </c>
      <c r="L260">
        <v>575</v>
      </c>
      <c r="M260" s="18">
        <v>0</v>
      </c>
      <c r="N260" s="18">
        <v>1.5</v>
      </c>
      <c r="O260" s="18">
        <v>0</v>
      </c>
      <c r="P260" s="18">
        <v>0</v>
      </c>
      <c r="Q260" s="18">
        <v>0</v>
      </c>
      <c r="R260" s="18">
        <v>0</v>
      </c>
      <c r="S260" s="18">
        <v>0</v>
      </c>
      <c r="T260" s="18">
        <v>0</v>
      </c>
      <c r="U260" s="18"/>
      <c r="V260" s="19">
        <v>2.9922727272727272</v>
      </c>
    </row>
    <row r="261" spans="1:22" x14ac:dyDescent="0.25">
      <c r="A261" s="15">
        <v>329</v>
      </c>
      <c r="B261" s="16">
        <v>3.166666666666667</v>
      </c>
      <c r="C261" s="16">
        <v>25.166666666666668</v>
      </c>
      <c r="D261" s="16">
        <v>13.916666666666666</v>
      </c>
      <c r="E261" s="16">
        <v>5</v>
      </c>
      <c r="F261" s="16">
        <v>0</v>
      </c>
      <c r="G261" s="16">
        <v>2</v>
      </c>
      <c r="H261" s="16">
        <v>0</v>
      </c>
      <c r="I261" s="16">
        <v>0</v>
      </c>
      <c r="J261" s="16"/>
      <c r="K261" s="19">
        <v>108.69660390361953</v>
      </c>
      <c r="L261">
        <v>329</v>
      </c>
      <c r="M261" s="18">
        <v>3.166666666666667</v>
      </c>
      <c r="N261" s="18">
        <v>25.166666666666668</v>
      </c>
      <c r="O261" s="18">
        <v>13.916666666666666</v>
      </c>
      <c r="P261" s="18">
        <v>5</v>
      </c>
      <c r="Q261" s="18">
        <v>0</v>
      </c>
      <c r="R261" s="18">
        <v>2</v>
      </c>
      <c r="S261" s="18">
        <v>0</v>
      </c>
      <c r="T261" s="18">
        <v>0</v>
      </c>
      <c r="U261" s="18"/>
      <c r="V261" s="19">
        <v>108.69660390361953</v>
      </c>
    </row>
    <row r="262" spans="1:22" x14ac:dyDescent="0.25">
      <c r="A262" s="15">
        <v>520</v>
      </c>
      <c r="B262" s="16">
        <v>26.166666666666664</v>
      </c>
      <c r="C262" s="16">
        <v>130.08333333333334</v>
      </c>
      <c r="D262" s="16">
        <v>189.58333333333331</v>
      </c>
      <c r="E262" s="16">
        <v>137.75</v>
      </c>
      <c r="F262" s="16">
        <v>318.13333333333333</v>
      </c>
      <c r="G262" s="16">
        <v>598.41666666666686</v>
      </c>
      <c r="H262" s="16">
        <v>0</v>
      </c>
      <c r="I262" s="16">
        <v>0</v>
      </c>
      <c r="J262" s="16"/>
      <c r="K262" s="19">
        <v>3100.3503838903102</v>
      </c>
      <c r="L262">
        <v>520</v>
      </c>
      <c r="M262" s="18">
        <v>26.166666666666664</v>
      </c>
      <c r="N262" s="18">
        <v>130.08333333333334</v>
      </c>
      <c r="O262" s="18">
        <v>189.58333333333331</v>
      </c>
      <c r="P262" s="18">
        <v>137.75</v>
      </c>
      <c r="Q262" s="18">
        <v>318.13333333333333</v>
      </c>
      <c r="R262" s="18">
        <v>598.41666666666686</v>
      </c>
      <c r="S262" s="18">
        <v>0</v>
      </c>
      <c r="T262" s="18">
        <v>0</v>
      </c>
      <c r="U262" s="18"/>
      <c r="V262" s="19">
        <v>3100.3503838903102</v>
      </c>
    </row>
    <row r="263" spans="1:22" x14ac:dyDescent="0.25">
      <c r="A263" s="15">
        <v>522</v>
      </c>
      <c r="B263" s="16">
        <v>0.91666666666666663</v>
      </c>
      <c r="C263" s="16">
        <v>5.9999999999999991</v>
      </c>
      <c r="D263" s="16">
        <v>24.666666666666664</v>
      </c>
      <c r="E263" s="16">
        <v>1.5833333333333335</v>
      </c>
      <c r="F263" s="16">
        <v>0</v>
      </c>
      <c r="G263" s="16">
        <v>0</v>
      </c>
      <c r="H263" s="16">
        <v>0</v>
      </c>
      <c r="I263" s="16">
        <v>7</v>
      </c>
      <c r="J263" s="16"/>
      <c r="K263" s="19">
        <v>93.53488441708754</v>
      </c>
      <c r="L263">
        <v>522</v>
      </c>
      <c r="M263" s="18">
        <v>0.91666666666666663</v>
      </c>
      <c r="N263" s="18">
        <v>5.9999999999999991</v>
      </c>
      <c r="O263" s="18">
        <v>24.666666666666664</v>
      </c>
      <c r="P263" s="18">
        <v>1.5833333333333335</v>
      </c>
      <c r="Q263" s="18">
        <v>0</v>
      </c>
      <c r="R263" s="18">
        <v>0</v>
      </c>
      <c r="S263" s="18">
        <v>0</v>
      </c>
      <c r="T263" s="18">
        <v>7</v>
      </c>
      <c r="U263" s="18"/>
      <c r="V263" s="19">
        <v>93.53488441708754</v>
      </c>
    </row>
    <row r="264" spans="1:22" x14ac:dyDescent="0.25">
      <c r="A264" s="15">
        <v>524</v>
      </c>
      <c r="B264" s="16">
        <v>6.25</v>
      </c>
      <c r="C264" s="16">
        <v>30.999999999999996</v>
      </c>
      <c r="D264" s="16">
        <v>137.91666666666666</v>
      </c>
      <c r="E264" s="16">
        <v>13.75</v>
      </c>
      <c r="F264" s="16">
        <v>0</v>
      </c>
      <c r="G264" s="16">
        <v>0</v>
      </c>
      <c r="H264" s="16">
        <v>0</v>
      </c>
      <c r="I264" s="16">
        <v>9.75</v>
      </c>
      <c r="J264" s="16"/>
      <c r="K264" s="19">
        <v>459.32337701924183</v>
      </c>
      <c r="L264">
        <v>524</v>
      </c>
      <c r="M264" s="18">
        <v>6.25</v>
      </c>
      <c r="N264" s="18">
        <v>30.999999999999996</v>
      </c>
      <c r="O264" s="18">
        <v>137.91666666666666</v>
      </c>
      <c r="P264" s="18">
        <v>13.75</v>
      </c>
      <c r="Q264" s="18">
        <v>0</v>
      </c>
      <c r="R264" s="18">
        <v>0</v>
      </c>
      <c r="S264" s="18">
        <v>0</v>
      </c>
      <c r="T264" s="18">
        <v>9.75</v>
      </c>
      <c r="U264" s="18"/>
      <c r="V264" s="19">
        <v>459.32337701924183</v>
      </c>
    </row>
    <row r="265" spans="1:22" x14ac:dyDescent="0.25">
      <c r="A265" s="15">
        <v>543</v>
      </c>
      <c r="B265" s="16">
        <v>0</v>
      </c>
      <c r="C265" s="16">
        <v>0</v>
      </c>
      <c r="D265" s="16">
        <v>1</v>
      </c>
      <c r="E265" s="16">
        <v>0</v>
      </c>
      <c r="F265" s="16">
        <v>0</v>
      </c>
      <c r="G265" s="16">
        <v>0</v>
      </c>
      <c r="H265" s="16">
        <v>0</v>
      </c>
      <c r="I265" s="16">
        <v>0</v>
      </c>
      <c r="J265" s="16"/>
      <c r="K265" s="19">
        <v>2.7625063131313126</v>
      </c>
      <c r="L265">
        <v>543</v>
      </c>
      <c r="M265" s="18">
        <v>0</v>
      </c>
      <c r="N265" s="18">
        <v>0</v>
      </c>
      <c r="O265" s="18">
        <v>1</v>
      </c>
      <c r="P265" s="18">
        <v>0</v>
      </c>
      <c r="Q265" s="18">
        <v>0</v>
      </c>
      <c r="R265" s="18">
        <v>0</v>
      </c>
      <c r="S265" s="18">
        <v>0</v>
      </c>
      <c r="T265" s="18">
        <v>0</v>
      </c>
      <c r="U265" s="18"/>
      <c r="V265" s="19">
        <v>2.7625063131313126</v>
      </c>
    </row>
    <row r="266" spans="1:22" x14ac:dyDescent="0.25">
      <c r="A266" s="15">
        <v>545</v>
      </c>
      <c r="B266" s="16">
        <v>0</v>
      </c>
      <c r="C266" s="16">
        <v>1.75</v>
      </c>
      <c r="D266" s="16">
        <v>0</v>
      </c>
      <c r="E266" s="16">
        <v>0</v>
      </c>
      <c r="F266" s="16">
        <v>0</v>
      </c>
      <c r="G266" s="16">
        <v>0</v>
      </c>
      <c r="H266" s="16">
        <v>0</v>
      </c>
      <c r="I266" s="16">
        <v>5.6666666666666661</v>
      </c>
      <c r="J266" s="16"/>
      <c r="K266" s="19">
        <v>12.258586647727274</v>
      </c>
      <c r="L266">
        <v>545</v>
      </c>
      <c r="M266" s="18">
        <v>0</v>
      </c>
      <c r="N266" s="18">
        <v>1.75</v>
      </c>
      <c r="O266" s="18">
        <v>0</v>
      </c>
      <c r="P266" s="18">
        <v>0</v>
      </c>
      <c r="Q266" s="18">
        <v>0</v>
      </c>
      <c r="R266" s="18">
        <v>0</v>
      </c>
      <c r="S266" s="18">
        <v>0</v>
      </c>
      <c r="T266" s="18">
        <v>5.6666666666666661</v>
      </c>
      <c r="U266" s="18"/>
      <c r="V266" s="19">
        <v>12.258586647727274</v>
      </c>
    </row>
    <row r="267" spans="1:22" x14ac:dyDescent="0.25">
      <c r="A267" s="15">
        <v>327</v>
      </c>
      <c r="B267" s="16">
        <v>11.333333333333332</v>
      </c>
      <c r="C267" s="16">
        <v>92.25</v>
      </c>
      <c r="D267" s="16">
        <v>74</v>
      </c>
      <c r="E267" s="16">
        <v>45.416666666666664</v>
      </c>
      <c r="F267" s="16">
        <v>66.616666666666674</v>
      </c>
      <c r="G267" s="16">
        <v>30.166666666666668</v>
      </c>
      <c r="H267" s="16">
        <v>11.833333333333332</v>
      </c>
      <c r="I267" s="16">
        <v>0</v>
      </c>
      <c r="J267" s="16"/>
      <c r="K267" s="19">
        <v>672.30774607834394</v>
      </c>
      <c r="L267">
        <v>327</v>
      </c>
      <c r="M267" s="18">
        <v>11.333333333333332</v>
      </c>
      <c r="N267" s="18">
        <v>92.25</v>
      </c>
      <c r="O267" s="18">
        <v>74</v>
      </c>
      <c r="P267" s="18">
        <v>45.416666666666664</v>
      </c>
      <c r="Q267" s="18">
        <v>66.616666666666674</v>
      </c>
      <c r="R267" s="18">
        <v>30.166666666666668</v>
      </c>
      <c r="S267" s="18">
        <v>11.833333333333332</v>
      </c>
      <c r="T267" s="18">
        <v>0</v>
      </c>
      <c r="U267" s="18"/>
      <c r="V267" s="19">
        <v>672.30774607834394</v>
      </c>
    </row>
    <row r="268" spans="1:22" x14ac:dyDescent="0.25">
      <c r="A268" s="15">
        <v>330</v>
      </c>
      <c r="B268" s="16">
        <v>1.5</v>
      </c>
      <c r="C268" s="16">
        <v>11.466666666666667</v>
      </c>
      <c r="D268" s="16">
        <v>4.75</v>
      </c>
      <c r="E268" s="16">
        <v>6.75</v>
      </c>
      <c r="F268" s="16">
        <v>7.166666666666667</v>
      </c>
      <c r="G268" s="16">
        <v>3.75</v>
      </c>
      <c r="H268" s="16">
        <v>1.1666666666666667</v>
      </c>
      <c r="I268" s="16">
        <v>0</v>
      </c>
      <c r="J268" s="16"/>
      <c r="K268" s="19">
        <v>82.553254337997444</v>
      </c>
      <c r="L268">
        <v>330</v>
      </c>
      <c r="M268" s="18">
        <v>1.5</v>
      </c>
      <c r="N268" s="18">
        <v>11.466666666666667</v>
      </c>
      <c r="O268" s="18">
        <v>4.75</v>
      </c>
      <c r="P268" s="18">
        <v>6.75</v>
      </c>
      <c r="Q268" s="18">
        <v>7.166666666666667</v>
      </c>
      <c r="R268" s="18">
        <v>3.75</v>
      </c>
      <c r="S268" s="18">
        <v>1.1666666666666667</v>
      </c>
      <c r="T268" s="18">
        <v>0</v>
      </c>
      <c r="U268" s="18"/>
      <c r="V268" s="19">
        <v>82.553254337997444</v>
      </c>
    </row>
    <row r="269" spans="1:22" x14ac:dyDescent="0.25">
      <c r="A269" s="15">
        <v>521</v>
      </c>
      <c r="B269" s="16">
        <v>9.25</v>
      </c>
      <c r="C269" s="16">
        <v>41.5</v>
      </c>
      <c r="D269" s="16">
        <v>98.75</v>
      </c>
      <c r="E269" s="16">
        <v>31.416666666666668</v>
      </c>
      <c r="F269" s="16">
        <v>29.833333333333332</v>
      </c>
      <c r="G269" s="16">
        <v>0</v>
      </c>
      <c r="H269" s="16">
        <v>0</v>
      </c>
      <c r="I269" s="16">
        <v>0</v>
      </c>
      <c r="J269" s="16">
        <v>0</v>
      </c>
      <c r="K269" s="19">
        <v>438.1896667866161</v>
      </c>
      <c r="L269">
        <v>521</v>
      </c>
      <c r="M269" s="18">
        <v>9.25</v>
      </c>
      <c r="N269" s="18">
        <v>41.5</v>
      </c>
      <c r="O269" s="18">
        <v>98.75</v>
      </c>
      <c r="P269" s="18">
        <v>31.416666666666668</v>
      </c>
      <c r="Q269" s="18">
        <v>29.833333333333332</v>
      </c>
      <c r="R269" s="18">
        <v>0</v>
      </c>
      <c r="S269" s="18">
        <v>0</v>
      </c>
      <c r="T269" s="18">
        <v>0</v>
      </c>
      <c r="U269" s="18">
        <v>0</v>
      </c>
      <c r="V269" s="19">
        <v>438.1896667866161</v>
      </c>
    </row>
    <row r="270" spans="1:22" x14ac:dyDescent="0.25">
      <c r="A270" s="15">
        <v>541</v>
      </c>
      <c r="B270" s="16">
        <v>9.75</v>
      </c>
      <c r="C270" s="16">
        <v>78.583333333333329</v>
      </c>
      <c r="D270" s="16">
        <v>109.25</v>
      </c>
      <c r="E270" s="16">
        <v>71.3</v>
      </c>
      <c r="F270" s="16">
        <v>97.583333333333329</v>
      </c>
      <c r="G270" s="16">
        <v>72.500000000000014</v>
      </c>
      <c r="H270" s="16">
        <v>33.583333333333329</v>
      </c>
      <c r="I270" s="16">
        <v>0</v>
      </c>
      <c r="J270" s="16"/>
      <c r="K270" s="19">
        <v>980.90066522056043</v>
      </c>
      <c r="L270">
        <v>541</v>
      </c>
      <c r="M270" s="18">
        <v>9.75</v>
      </c>
      <c r="N270" s="18">
        <v>78.583333333333329</v>
      </c>
      <c r="O270" s="18">
        <v>109.25</v>
      </c>
      <c r="P270" s="18">
        <v>71.3</v>
      </c>
      <c r="Q270" s="18">
        <v>97.583333333333329</v>
      </c>
      <c r="R270" s="18">
        <v>72.500000000000014</v>
      </c>
      <c r="S270" s="18">
        <v>33.583333333333329</v>
      </c>
      <c r="T270" s="18">
        <v>0</v>
      </c>
      <c r="U270" s="18"/>
      <c r="V270" s="19">
        <v>980.90066522056043</v>
      </c>
    </row>
    <row r="271" spans="1:22" x14ac:dyDescent="0.25">
      <c r="A271" s="15">
        <v>544</v>
      </c>
      <c r="B271" s="16">
        <v>12.416666666666666</v>
      </c>
      <c r="C271" s="16">
        <v>62.499999999999993</v>
      </c>
      <c r="D271" s="16">
        <v>144.25</v>
      </c>
      <c r="E271" s="16">
        <v>21.333333333333332</v>
      </c>
      <c r="F271" s="16">
        <v>11.083333333333334</v>
      </c>
      <c r="G271" s="16">
        <v>0</v>
      </c>
      <c r="H271" s="16">
        <v>7.25</v>
      </c>
      <c r="I271" s="16">
        <v>69.166666666666657</v>
      </c>
      <c r="J271" s="16"/>
      <c r="K271" s="19">
        <v>704.52117524200332</v>
      </c>
      <c r="L271">
        <v>544</v>
      </c>
      <c r="M271" s="18">
        <v>12.416666666666666</v>
      </c>
      <c r="N271" s="18">
        <v>62.499999999999993</v>
      </c>
      <c r="O271" s="18">
        <v>144.25</v>
      </c>
      <c r="P271" s="18">
        <v>21.333333333333332</v>
      </c>
      <c r="Q271" s="18">
        <v>11.083333333333334</v>
      </c>
      <c r="R271" s="18">
        <v>0</v>
      </c>
      <c r="S271" s="18">
        <v>7.25</v>
      </c>
      <c r="T271" s="18">
        <v>69.166666666666657</v>
      </c>
      <c r="U271" s="18"/>
      <c r="V271" s="19">
        <v>704.52117524200332</v>
      </c>
    </row>
    <row r="272" spans="1:22" x14ac:dyDescent="0.25">
      <c r="A272" s="15">
        <v>548</v>
      </c>
      <c r="B272" s="16">
        <v>3.25</v>
      </c>
      <c r="C272" s="16">
        <v>2.916666666666667</v>
      </c>
      <c r="D272" s="16">
        <v>2.25</v>
      </c>
      <c r="E272" s="16">
        <v>0</v>
      </c>
      <c r="F272" s="16">
        <v>0</v>
      </c>
      <c r="G272" s="16">
        <v>0</v>
      </c>
      <c r="H272" s="16">
        <v>0</v>
      </c>
      <c r="I272" s="16">
        <v>0</v>
      </c>
      <c r="J272" s="16"/>
      <c r="K272" s="19">
        <v>22.150212015993265</v>
      </c>
      <c r="L272">
        <v>548</v>
      </c>
      <c r="M272" s="18">
        <v>3.25</v>
      </c>
      <c r="N272" s="18">
        <v>2.916666666666667</v>
      </c>
      <c r="O272" s="18">
        <v>2.25</v>
      </c>
      <c r="P272" s="18">
        <v>0</v>
      </c>
      <c r="Q272" s="18">
        <v>0</v>
      </c>
      <c r="R272" s="18">
        <v>0</v>
      </c>
      <c r="S272" s="18">
        <v>0</v>
      </c>
      <c r="T272" s="18">
        <v>0</v>
      </c>
      <c r="U272" s="18"/>
      <c r="V272" s="19">
        <v>22.150212015993265</v>
      </c>
    </row>
    <row r="273" spans="1:22" x14ac:dyDescent="0.25">
      <c r="A273" s="15">
        <v>549</v>
      </c>
      <c r="B273" s="16">
        <v>0</v>
      </c>
      <c r="C273" s="16">
        <v>0</v>
      </c>
      <c r="D273" s="16">
        <v>0</v>
      </c>
      <c r="E273" s="16">
        <v>0</v>
      </c>
      <c r="F273" s="16">
        <v>2.25</v>
      </c>
      <c r="G273" s="16">
        <v>0</v>
      </c>
      <c r="H273" s="16">
        <v>0</v>
      </c>
      <c r="I273" s="16">
        <v>0</v>
      </c>
      <c r="J273" s="16"/>
      <c r="K273" s="19">
        <v>8.500375</v>
      </c>
      <c r="L273">
        <v>549</v>
      </c>
      <c r="M273" s="18">
        <v>0</v>
      </c>
      <c r="N273" s="18">
        <v>0</v>
      </c>
      <c r="O273" s="18">
        <v>0</v>
      </c>
      <c r="P273" s="18">
        <v>0</v>
      </c>
      <c r="Q273" s="18">
        <v>2.25</v>
      </c>
      <c r="R273" s="18">
        <v>0</v>
      </c>
      <c r="S273" s="18">
        <v>0</v>
      </c>
      <c r="T273" s="18">
        <v>0</v>
      </c>
      <c r="U273" s="18"/>
      <c r="V273" s="19">
        <v>8.500375</v>
      </c>
    </row>
    <row r="274" spans="1:22" x14ac:dyDescent="0.25">
      <c r="A274" s="15">
        <v>420</v>
      </c>
      <c r="B274" s="16">
        <v>0</v>
      </c>
      <c r="C274" s="16">
        <v>3.8333333333333335</v>
      </c>
      <c r="D274" s="16">
        <v>0</v>
      </c>
      <c r="E274" s="16">
        <v>0</v>
      </c>
      <c r="F274" s="16">
        <v>0</v>
      </c>
      <c r="G274" s="16">
        <v>0</v>
      </c>
      <c r="H274" s="16">
        <v>0</v>
      </c>
      <c r="I274" s="16">
        <v>0</v>
      </c>
      <c r="J274" s="16"/>
      <c r="K274" s="19">
        <v>10.598731060606061</v>
      </c>
      <c r="L274">
        <v>420</v>
      </c>
      <c r="M274" s="18">
        <v>0</v>
      </c>
      <c r="N274" s="18">
        <v>3.8333333333333335</v>
      </c>
      <c r="O274" s="18">
        <v>0</v>
      </c>
      <c r="P274" s="18">
        <v>0</v>
      </c>
      <c r="Q274" s="18">
        <v>0</v>
      </c>
      <c r="R274" s="18">
        <v>0</v>
      </c>
      <c r="S274" s="18">
        <v>0</v>
      </c>
      <c r="T274" s="18">
        <v>0</v>
      </c>
      <c r="U274" s="18"/>
      <c r="V274" s="19">
        <v>10.598731060606061</v>
      </c>
    </row>
    <row r="275" spans="1:22" x14ac:dyDescent="0.25">
      <c r="A275" s="15">
        <v>438</v>
      </c>
      <c r="B275" s="16">
        <v>0</v>
      </c>
      <c r="C275" s="16">
        <v>0</v>
      </c>
      <c r="D275" s="16">
        <v>0</v>
      </c>
      <c r="E275" s="16">
        <v>4</v>
      </c>
      <c r="F275" s="16">
        <v>0</v>
      </c>
      <c r="G275" s="16">
        <v>0</v>
      </c>
      <c r="H275" s="16">
        <v>0</v>
      </c>
      <c r="I275" s="16">
        <v>0</v>
      </c>
      <c r="J275" s="16"/>
      <c r="K275" s="19">
        <v>6.9590277777777771</v>
      </c>
      <c r="L275">
        <v>438</v>
      </c>
      <c r="M275" s="18">
        <v>0</v>
      </c>
      <c r="N275" s="18">
        <v>0</v>
      </c>
      <c r="O275" s="18">
        <v>0</v>
      </c>
      <c r="P275" s="18">
        <v>4</v>
      </c>
      <c r="Q275" s="18">
        <v>0</v>
      </c>
      <c r="R275" s="18">
        <v>0</v>
      </c>
      <c r="S275" s="18">
        <v>0</v>
      </c>
      <c r="T275" s="18">
        <v>0</v>
      </c>
      <c r="U275" s="18"/>
      <c r="V275" s="19">
        <v>6.9590277777777771</v>
      </c>
    </row>
    <row r="276" spans="1:22" x14ac:dyDescent="0.25">
      <c r="A276" s="15">
        <v>546</v>
      </c>
      <c r="B276" s="16">
        <v>26.75</v>
      </c>
      <c r="C276" s="16">
        <v>54.916666666666671</v>
      </c>
      <c r="D276" s="16">
        <v>52.083333333333329</v>
      </c>
      <c r="E276" s="16">
        <v>32.666666666666664</v>
      </c>
      <c r="F276" s="16">
        <v>31.166666666666668</v>
      </c>
      <c r="G276" s="16">
        <v>2.916666666666667</v>
      </c>
      <c r="H276" s="16">
        <v>11.15</v>
      </c>
      <c r="I276" s="16">
        <v>0</v>
      </c>
      <c r="J276" s="16"/>
      <c r="K276" s="19">
        <v>454.35997437079118</v>
      </c>
      <c r="L276">
        <v>546</v>
      </c>
      <c r="M276" s="18">
        <v>26.75</v>
      </c>
      <c r="N276" s="18">
        <v>54.916666666666671</v>
      </c>
      <c r="O276" s="18">
        <v>52.083333333333329</v>
      </c>
      <c r="P276" s="18">
        <v>32.666666666666664</v>
      </c>
      <c r="Q276" s="18">
        <v>31.166666666666668</v>
      </c>
      <c r="R276" s="18">
        <v>2.916666666666667</v>
      </c>
      <c r="S276" s="18">
        <v>11.15</v>
      </c>
      <c r="T276" s="18">
        <v>0</v>
      </c>
      <c r="U276" s="18"/>
      <c r="V276" s="19">
        <v>454.35997437079118</v>
      </c>
    </row>
    <row r="277" spans="1:22" x14ac:dyDescent="0.25">
      <c r="A277" s="15">
        <v>550</v>
      </c>
      <c r="B277" s="16">
        <v>9.75</v>
      </c>
      <c r="C277" s="16">
        <v>83.333333333333329</v>
      </c>
      <c r="D277" s="16">
        <v>188.25</v>
      </c>
      <c r="E277" s="16">
        <v>46.61666666666666</v>
      </c>
      <c r="F277" s="16">
        <v>26.333333333333329</v>
      </c>
      <c r="G277" s="16">
        <v>11.333333333333332</v>
      </c>
      <c r="H277" s="16">
        <v>8.5</v>
      </c>
      <c r="I277" s="16">
        <v>24.25</v>
      </c>
      <c r="J277" s="16"/>
      <c r="K277" s="19">
        <v>818.16490374045065</v>
      </c>
      <c r="L277">
        <v>550</v>
      </c>
      <c r="M277" s="18">
        <v>9.75</v>
      </c>
      <c r="N277" s="18">
        <v>83.333333333333329</v>
      </c>
      <c r="O277" s="18">
        <v>188.25</v>
      </c>
      <c r="P277" s="18">
        <v>46.61666666666666</v>
      </c>
      <c r="Q277" s="18">
        <v>26.333333333333329</v>
      </c>
      <c r="R277" s="18">
        <v>11.333333333333332</v>
      </c>
      <c r="S277" s="18">
        <v>8.5</v>
      </c>
      <c r="T277" s="18">
        <v>24.25</v>
      </c>
      <c r="U277" s="18"/>
      <c r="V277" s="19">
        <v>818.16490374045065</v>
      </c>
    </row>
    <row r="278" spans="1:22" x14ac:dyDescent="0.25">
      <c r="A278" s="15">
        <v>554</v>
      </c>
      <c r="B278" s="16">
        <v>10.25</v>
      </c>
      <c r="C278" s="16">
        <v>97.166666666666671</v>
      </c>
      <c r="D278" s="16">
        <v>74.583333333333343</v>
      </c>
      <c r="E278" s="16">
        <v>34.833333333333329</v>
      </c>
      <c r="F278" s="16">
        <v>15.75</v>
      </c>
      <c r="G278" s="16">
        <v>7.5</v>
      </c>
      <c r="H278" s="16">
        <v>6</v>
      </c>
      <c r="I278" s="16">
        <v>0</v>
      </c>
      <c r="J278" s="16"/>
      <c r="K278" s="19">
        <v>525.28778642330724</v>
      </c>
      <c r="L278">
        <v>554</v>
      </c>
      <c r="M278" s="18">
        <v>10.25</v>
      </c>
      <c r="N278" s="18">
        <v>97.166666666666671</v>
      </c>
      <c r="O278" s="18">
        <v>74.583333333333343</v>
      </c>
      <c r="P278" s="18">
        <v>34.833333333333329</v>
      </c>
      <c r="Q278" s="18">
        <v>15.75</v>
      </c>
      <c r="R278" s="18">
        <v>7.5</v>
      </c>
      <c r="S278" s="18">
        <v>6</v>
      </c>
      <c r="T278" s="18">
        <v>0</v>
      </c>
      <c r="U278" s="18"/>
      <c r="V278" s="19">
        <v>525.28778642330724</v>
      </c>
    </row>
    <row r="279" spans="1:22" x14ac:dyDescent="0.25">
      <c r="A279" s="15" t="s">
        <v>568</v>
      </c>
      <c r="B279" s="16"/>
      <c r="C279" s="16"/>
      <c r="D279" s="16"/>
      <c r="E279" s="16"/>
      <c r="F279" s="16"/>
      <c r="G279" s="16"/>
      <c r="H279" s="16"/>
      <c r="I279" s="16"/>
      <c r="J279" s="16"/>
      <c r="K279" s="19"/>
      <c r="L279">
        <v>510</v>
      </c>
      <c r="M279" s="18">
        <v>0</v>
      </c>
      <c r="N279" s="18">
        <v>0</v>
      </c>
      <c r="O279" s="18">
        <v>0</v>
      </c>
      <c r="P279" s="18">
        <v>0</v>
      </c>
      <c r="Q279" s="18">
        <v>0.58333333333333337</v>
      </c>
      <c r="R279" s="18">
        <v>0</v>
      </c>
      <c r="S279" s="18">
        <v>0</v>
      </c>
      <c r="T279" s="18">
        <v>0</v>
      </c>
      <c r="U279" s="18"/>
      <c r="V279" s="19">
        <v>1.163661616161616</v>
      </c>
    </row>
    <row r="280" spans="1:22" x14ac:dyDescent="0.25">
      <c r="A280" s="15">
        <v>510</v>
      </c>
      <c r="B280" s="16">
        <v>0</v>
      </c>
      <c r="C280" s="16">
        <v>0</v>
      </c>
      <c r="D280" s="16">
        <v>0</v>
      </c>
      <c r="E280" s="16">
        <v>0</v>
      </c>
      <c r="F280" s="16">
        <v>0.58333333333333337</v>
      </c>
      <c r="G280" s="16">
        <v>0</v>
      </c>
      <c r="H280" s="16">
        <v>0</v>
      </c>
      <c r="I280" s="16">
        <v>0</v>
      </c>
      <c r="J280" s="16"/>
      <c r="K280" s="19">
        <v>1.163661616161616</v>
      </c>
      <c r="L280">
        <v>530</v>
      </c>
      <c r="M280" s="18">
        <v>0</v>
      </c>
      <c r="N280" s="18">
        <v>0</v>
      </c>
      <c r="O280" s="18">
        <v>0</v>
      </c>
      <c r="P280" s="18">
        <v>0</v>
      </c>
      <c r="Q280" s="18">
        <v>2.75</v>
      </c>
      <c r="R280" s="18">
        <v>26</v>
      </c>
      <c r="S280" s="18">
        <v>0</v>
      </c>
      <c r="T280" s="18">
        <v>0</v>
      </c>
      <c r="U280" s="18"/>
      <c r="V280" s="19">
        <v>69.534412903485887</v>
      </c>
    </row>
    <row r="281" spans="1:22" x14ac:dyDescent="0.25">
      <c r="A281" s="15">
        <v>530</v>
      </c>
      <c r="B281" s="16">
        <v>0</v>
      </c>
      <c r="C281" s="16">
        <v>0</v>
      </c>
      <c r="D281" s="16">
        <v>0</v>
      </c>
      <c r="E281" s="16">
        <v>0</v>
      </c>
      <c r="F281" s="16">
        <v>2.75</v>
      </c>
      <c r="G281" s="16">
        <v>26</v>
      </c>
      <c r="H281" s="16">
        <v>0</v>
      </c>
      <c r="I281" s="16">
        <v>0</v>
      </c>
      <c r="J281" s="16"/>
      <c r="K281" s="19">
        <v>69.534412903485887</v>
      </c>
      <c r="L281">
        <v>542</v>
      </c>
      <c r="M281" s="18">
        <v>3.75</v>
      </c>
      <c r="N281" s="18">
        <v>23</v>
      </c>
      <c r="O281" s="18">
        <v>19.666666666666668</v>
      </c>
      <c r="P281" s="18">
        <v>6.583333333333333</v>
      </c>
      <c r="Q281" s="18">
        <v>15.75</v>
      </c>
      <c r="R281" s="18">
        <v>0</v>
      </c>
      <c r="S281" s="18">
        <v>9.75</v>
      </c>
      <c r="T281" s="18">
        <v>0</v>
      </c>
      <c r="U281" s="18"/>
      <c r="V281" s="19">
        <v>164.49856905155684</v>
      </c>
    </row>
    <row r="282" spans="1:22" x14ac:dyDescent="0.25">
      <c r="A282" s="15">
        <v>542</v>
      </c>
      <c r="B282" s="16">
        <v>3.75</v>
      </c>
      <c r="C282" s="16">
        <v>23</v>
      </c>
      <c r="D282" s="16">
        <v>19.666666666666668</v>
      </c>
      <c r="E282" s="16">
        <v>6.583333333333333</v>
      </c>
      <c r="F282" s="16">
        <v>15.75</v>
      </c>
      <c r="G282" s="16">
        <v>0</v>
      </c>
      <c r="H282" s="16">
        <v>9.75</v>
      </c>
      <c r="I282" s="16">
        <v>0</v>
      </c>
      <c r="J282" s="16"/>
      <c r="K282" s="19">
        <v>164.49856905155684</v>
      </c>
      <c r="L282">
        <v>551</v>
      </c>
      <c r="M282" s="18">
        <v>5.2166666666666668</v>
      </c>
      <c r="N282" s="18">
        <v>17.666666666666668</v>
      </c>
      <c r="O282" s="18">
        <v>63.749999999999993</v>
      </c>
      <c r="P282" s="18">
        <v>11.916666666666666</v>
      </c>
      <c r="Q282" s="18">
        <v>11.083333333333334</v>
      </c>
      <c r="R282" s="18">
        <v>11.666666666666666</v>
      </c>
      <c r="S282" s="18">
        <v>2.6666666666666665</v>
      </c>
      <c r="T282" s="18">
        <v>0</v>
      </c>
      <c r="U282" s="18"/>
      <c r="V282" s="19">
        <v>293.6351002209596</v>
      </c>
    </row>
    <row r="283" spans="1:22" x14ac:dyDescent="0.25">
      <c r="A283" s="15">
        <v>551</v>
      </c>
      <c r="B283" s="16">
        <v>5.2166666666666668</v>
      </c>
      <c r="C283" s="16">
        <v>17.666666666666668</v>
      </c>
      <c r="D283" s="16">
        <v>63.749999999999993</v>
      </c>
      <c r="E283" s="16">
        <v>11.916666666666666</v>
      </c>
      <c r="F283" s="16">
        <v>11.083333333333334</v>
      </c>
      <c r="G283" s="16">
        <v>11.666666666666666</v>
      </c>
      <c r="H283" s="16">
        <v>2.6666666666666665</v>
      </c>
      <c r="I283" s="16">
        <v>0</v>
      </c>
      <c r="J283" s="16"/>
      <c r="K283" s="19">
        <v>293.6351002209596</v>
      </c>
      <c r="L283">
        <v>552</v>
      </c>
      <c r="M283" s="18">
        <v>3.2833333333333332</v>
      </c>
      <c r="N283" s="18">
        <v>43.833333333333329</v>
      </c>
      <c r="O283" s="18">
        <v>35.5</v>
      </c>
      <c r="P283" s="18">
        <v>5.5</v>
      </c>
      <c r="Q283" s="18">
        <v>2.75</v>
      </c>
      <c r="R283" s="18">
        <v>1.8333333333333335</v>
      </c>
      <c r="S283" s="18">
        <v>2.9166666666666665</v>
      </c>
      <c r="T283" s="18">
        <v>0</v>
      </c>
      <c r="U283" s="18"/>
      <c r="V283" s="19">
        <v>207.60330687079124</v>
      </c>
    </row>
    <row r="284" spans="1:22" x14ac:dyDescent="0.25">
      <c r="A284" s="15">
        <v>552</v>
      </c>
      <c r="B284" s="16">
        <v>3.2833333333333332</v>
      </c>
      <c r="C284" s="16">
        <v>43.833333333333329</v>
      </c>
      <c r="D284" s="16">
        <v>35.5</v>
      </c>
      <c r="E284" s="16">
        <v>5.5</v>
      </c>
      <c r="F284" s="16">
        <v>2.75</v>
      </c>
      <c r="G284" s="16">
        <v>1.8333333333333335</v>
      </c>
      <c r="H284" s="16">
        <v>2.9166666666666665</v>
      </c>
      <c r="I284" s="16">
        <v>0</v>
      </c>
      <c r="J284" s="16"/>
      <c r="K284" s="19">
        <v>207.60330687079124</v>
      </c>
      <c r="L284">
        <v>553</v>
      </c>
      <c r="M284" s="18">
        <v>6.833333333333333</v>
      </c>
      <c r="N284" s="18">
        <v>35.416666666666664</v>
      </c>
      <c r="O284" s="18">
        <v>111.66666666666667</v>
      </c>
      <c r="P284" s="18">
        <v>8</v>
      </c>
      <c r="Q284" s="18">
        <v>7.083333333333333</v>
      </c>
      <c r="R284" s="18">
        <v>0</v>
      </c>
      <c r="S284" s="18">
        <v>0.66666666666666663</v>
      </c>
      <c r="T284" s="18">
        <v>0</v>
      </c>
      <c r="U284" s="18"/>
      <c r="V284" s="19">
        <v>379.70487086465437</v>
      </c>
    </row>
    <row r="285" spans="1:22" x14ac:dyDescent="0.25">
      <c r="A285" s="15">
        <v>553</v>
      </c>
      <c r="B285" s="16">
        <v>6.833333333333333</v>
      </c>
      <c r="C285" s="16">
        <v>35.416666666666664</v>
      </c>
      <c r="D285" s="16">
        <v>111.66666666666667</v>
      </c>
      <c r="E285" s="16">
        <v>8</v>
      </c>
      <c r="F285" s="16">
        <v>7.083333333333333</v>
      </c>
      <c r="G285" s="16">
        <v>0</v>
      </c>
      <c r="H285" s="16">
        <v>0.66666666666666663</v>
      </c>
      <c r="I285" s="16">
        <v>0</v>
      </c>
      <c r="J285" s="16"/>
      <c r="K285" s="19">
        <v>379.70487086465437</v>
      </c>
      <c r="L285">
        <v>555</v>
      </c>
      <c r="M285" s="18">
        <v>5</v>
      </c>
      <c r="N285" s="18">
        <v>23.166666666666664</v>
      </c>
      <c r="O285" s="18">
        <v>122.33333333333334</v>
      </c>
      <c r="P285" s="18">
        <v>73.183333333333337</v>
      </c>
      <c r="Q285" s="18">
        <v>35.583333333333329</v>
      </c>
      <c r="R285" s="18">
        <v>0</v>
      </c>
      <c r="S285" s="18">
        <v>2</v>
      </c>
      <c r="T285" s="18">
        <v>0</v>
      </c>
      <c r="U285" s="18"/>
      <c r="V285" s="19">
        <v>555.47621959175103</v>
      </c>
    </row>
    <row r="286" spans="1:22" x14ac:dyDescent="0.25">
      <c r="A286" s="15">
        <v>555</v>
      </c>
      <c r="B286" s="16">
        <v>5</v>
      </c>
      <c r="C286" s="16">
        <v>23.166666666666664</v>
      </c>
      <c r="D286" s="16">
        <v>122.33333333333334</v>
      </c>
      <c r="E286" s="16">
        <v>73.183333333333337</v>
      </c>
      <c r="F286" s="16">
        <v>35.583333333333329</v>
      </c>
      <c r="G286" s="16">
        <v>0</v>
      </c>
      <c r="H286" s="16">
        <v>2</v>
      </c>
      <c r="I286" s="16">
        <v>0</v>
      </c>
      <c r="J286" s="16"/>
      <c r="K286" s="19">
        <v>555.47621959175103</v>
      </c>
      <c r="L286">
        <v>556</v>
      </c>
      <c r="M286" s="18">
        <v>0</v>
      </c>
      <c r="N286" s="18">
        <v>0</v>
      </c>
      <c r="O286" s="18">
        <v>0</v>
      </c>
      <c r="P286" s="18">
        <v>0</v>
      </c>
      <c r="Q286" s="18">
        <v>1</v>
      </c>
      <c r="R286" s="18">
        <v>0</v>
      </c>
      <c r="S286" s="18">
        <v>0</v>
      </c>
      <c r="T286" s="18">
        <v>0</v>
      </c>
      <c r="U286" s="18"/>
      <c r="V286" s="19">
        <v>1.9948484848484846</v>
      </c>
    </row>
    <row r="287" spans="1:22" x14ac:dyDescent="0.25">
      <c r="A287" s="15">
        <v>556</v>
      </c>
      <c r="B287" s="16">
        <v>0</v>
      </c>
      <c r="C287" s="16">
        <v>0</v>
      </c>
      <c r="D287" s="16">
        <v>0</v>
      </c>
      <c r="E287" s="16">
        <v>0</v>
      </c>
      <c r="F287" s="16">
        <v>1</v>
      </c>
      <c r="G287" s="16">
        <v>0</v>
      </c>
      <c r="H287" s="16">
        <v>0</v>
      </c>
      <c r="I287" s="16">
        <v>0</v>
      </c>
      <c r="J287" s="16"/>
      <c r="K287" s="19">
        <v>1.9948484848484846</v>
      </c>
      <c r="L287">
        <v>558</v>
      </c>
      <c r="M287" s="18">
        <v>0</v>
      </c>
      <c r="N287" s="18">
        <v>0</v>
      </c>
      <c r="O287" s="18">
        <v>0</v>
      </c>
      <c r="P287" s="18">
        <v>0</v>
      </c>
      <c r="Q287" s="18">
        <v>4</v>
      </c>
      <c r="R287" s="18">
        <v>0</v>
      </c>
      <c r="S287" s="18">
        <v>0</v>
      </c>
      <c r="T287" s="18">
        <v>0</v>
      </c>
      <c r="U287" s="18"/>
      <c r="V287" s="19">
        <v>10.08</v>
      </c>
    </row>
    <row r="288" spans="1:22" x14ac:dyDescent="0.25">
      <c r="A288" s="15">
        <v>558</v>
      </c>
      <c r="B288" s="16">
        <v>0</v>
      </c>
      <c r="C288" s="16">
        <v>0</v>
      </c>
      <c r="D288" s="16">
        <v>0</v>
      </c>
      <c r="E288" s="16">
        <v>0</v>
      </c>
      <c r="F288" s="16">
        <v>4</v>
      </c>
      <c r="G288" s="16">
        <v>0</v>
      </c>
      <c r="H288" s="16">
        <v>0</v>
      </c>
      <c r="I288" s="16">
        <v>0</v>
      </c>
      <c r="J288" s="16"/>
      <c r="K288" s="19">
        <v>10.08</v>
      </c>
      <c r="L288">
        <v>568</v>
      </c>
      <c r="M288" s="18">
        <v>2.6666666666666665</v>
      </c>
      <c r="N288" s="18">
        <v>8</v>
      </c>
      <c r="O288" s="18">
        <v>4.0833333333333339</v>
      </c>
      <c r="P288" s="18">
        <v>1.8333333333333335</v>
      </c>
      <c r="Q288" s="18">
        <v>10.916666666666668</v>
      </c>
      <c r="R288" s="18">
        <v>3</v>
      </c>
      <c r="S288" s="18">
        <v>0</v>
      </c>
      <c r="T288" s="18">
        <v>0</v>
      </c>
      <c r="U288" s="18"/>
      <c r="V288" s="19">
        <v>65.039873783542077</v>
      </c>
    </row>
    <row r="289" spans="1:22" x14ac:dyDescent="0.25">
      <c r="A289" s="15">
        <v>568</v>
      </c>
      <c r="B289" s="16">
        <v>2.6666666666666665</v>
      </c>
      <c r="C289" s="16">
        <v>8</v>
      </c>
      <c r="D289" s="16">
        <v>4.0833333333333339</v>
      </c>
      <c r="E289" s="16">
        <v>1.8333333333333335</v>
      </c>
      <c r="F289" s="16">
        <v>10.916666666666668</v>
      </c>
      <c r="G289" s="16">
        <v>3</v>
      </c>
      <c r="H289" s="16">
        <v>0</v>
      </c>
      <c r="I289" s="16">
        <v>0</v>
      </c>
      <c r="J289" s="16"/>
      <c r="K289" s="19">
        <v>65.039873783542077</v>
      </c>
      <c r="L289">
        <v>569</v>
      </c>
      <c r="M289" s="18">
        <v>0</v>
      </c>
      <c r="N289" s="18">
        <v>1.75</v>
      </c>
      <c r="O289" s="18">
        <v>1.5</v>
      </c>
      <c r="P289" s="18">
        <v>0</v>
      </c>
      <c r="Q289" s="18">
        <v>0</v>
      </c>
      <c r="R289" s="18">
        <v>0</v>
      </c>
      <c r="S289" s="18">
        <v>0</v>
      </c>
      <c r="T289" s="18">
        <v>0</v>
      </c>
      <c r="U289" s="18"/>
      <c r="V289" s="19">
        <v>5.8641051136363629</v>
      </c>
    </row>
    <row r="290" spans="1:22" x14ac:dyDescent="0.25">
      <c r="A290" s="15">
        <v>569</v>
      </c>
      <c r="B290" s="16">
        <v>0</v>
      </c>
      <c r="C290" s="16">
        <v>1.75</v>
      </c>
      <c r="D290" s="16">
        <v>1.5</v>
      </c>
      <c r="E290" s="16">
        <v>0</v>
      </c>
      <c r="F290" s="16">
        <v>0</v>
      </c>
      <c r="G290" s="16">
        <v>0</v>
      </c>
      <c r="H290" s="16">
        <v>0</v>
      </c>
      <c r="I290" s="16">
        <v>0</v>
      </c>
      <c r="J290" s="16"/>
      <c r="K290" s="19">
        <v>5.8641051136363629</v>
      </c>
      <c r="L290">
        <v>573</v>
      </c>
      <c r="M290" s="18">
        <v>0</v>
      </c>
      <c r="N290" s="18">
        <v>0</v>
      </c>
      <c r="O290" s="18">
        <v>0.25</v>
      </c>
      <c r="P290" s="18">
        <v>0</v>
      </c>
      <c r="Q290" s="18">
        <v>0</v>
      </c>
      <c r="R290" s="18">
        <v>0</v>
      </c>
      <c r="S290" s="18">
        <v>0</v>
      </c>
      <c r="T290" s="18">
        <v>0</v>
      </c>
      <c r="U290" s="18"/>
      <c r="V290" s="19">
        <v>0.38</v>
      </c>
    </row>
    <row r="291" spans="1:22" x14ac:dyDescent="0.25">
      <c r="A291" s="15">
        <v>573</v>
      </c>
      <c r="B291" s="16">
        <v>0</v>
      </c>
      <c r="C291" s="16">
        <v>0</v>
      </c>
      <c r="D291" s="16">
        <v>0.25</v>
      </c>
      <c r="E291" s="16">
        <v>0</v>
      </c>
      <c r="F291" s="16">
        <v>0</v>
      </c>
      <c r="G291" s="16">
        <v>0</v>
      </c>
      <c r="H291" s="16">
        <v>0</v>
      </c>
      <c r="I291" s="16">
        <v>0</v>
      </c>
      <c r="J291" s="16"/>
      <c r="K291" s="19">
        <v>0.38</v>
      </c>
      <c r="L291">
        <v>574</v>
      </c>
      <c r="M291" s="18">
        <v>0</v>
      </c>
      <c r="N291" s="18">
        <v>0.75</v>
      </c>
      <c r="O291" s="18">
        <v>0</v>
      </c>
      <c r="P291" s="18">
        <v>0</v>
      </c>
      <c r="Q291" s="18">
        <v>0</v>
      </c>
      <c r="R291" s="18">
        <v>0</v>
      </c>
      <c r="S291" s="18">
        <v>0</v>
      </c>
      <c r="T291" s="18">
        <v>0</v>
      </c>
      <c r="U291" s="18"/>
      <c r="V291" s="19">
        <v>1.5622514204545455</v>
      </c>
    </row>
    <row r="292" spans="1:22" x14ac:dyDescent="0.25">
      <c r="A292" s="15">
        <v>574</v>
      </c>
      <c r="B292" s="16">
        <v>0</v>
      </c>
      <c r="C292" s="16">
        <v>0.75</v>
      </c>
      <c r="D292" s="16">
        <v>0</v>
      </c>
      <c r="E292" s="16">
        <v>0</v>
      </c>
      <c r="F292" s="16">
        <v>0</v>
      </c>
      <c r="G292" s="16">
        <v>0</v>
      </c>
      <c r="H292" s="16">
        <v>0</v>
      </c>
      <c r="I292" s="16">
        <v>0</v>
      </c>
      <c r="J292" s="16"/>
      <c r="K292" s="19">
        <v>1.5622514204545455</v>
      </c>
      <c r="L292">
        <v>594</v>
      </c>
      <c r="M292" s="18">
        <v>0</v>
      </c>
      <c r="N292" s="18">
        <v>0</v>
      </c>
      <c r="O292" s="18">
        <v>0</v>
      </c>
      <c r="P292" s="18">
        <v>0</v>
      </c>
      <c r="Q292" s="18">
        <v>0</v>
      </c>
      <c r="R292" s="18">
        <v>0</v>
      </c>
      <c r="S292" s="18">
        <v>0</v>
      </c>
      <c r="T292" s="18">
        <v>1.25</v>
      </c>
      <c r="U292" s="18"/>
      <c r="V292" s="19">
        <v>1.9</v>
      </c>
    </row>
    <row r="293" spans="1:22" x14ac:dyDescent="0.25">
      <c r="A293" s="15">
        <v>594</v>
      </c>
      <c r="B293" s="16">
        <v>0</v>
      </c>
      <c r="C293" s="16">
        <v>0</v>
      </c>
      <c r="D293" s="16">
        <v>0</v>
      </c>
      <c r="E293" s="16">
        <v>0</v>
      </c>
      <c r="F293" s="16">
        <v>0</v>
      </c>
      <c r="G293" s="16">
        <v>0</v>
      </c>
      <c r="H293" s="16">
        <v>0</v>
      </c>
      <c r="I293" s="16">
        <v>1.25</v>
      </c>
      <c r="J293" s="16"/>
      <c r="K293" s="19">
        <v>1.9</v>
      </c>
      <c r="L293">
        <v>164</v>
      </c>
      <c r="M293" s="18">
        <v>0</v>
      </c>
      <c r="N293" s="18">
        <v>0</v>
      </c>
      <c r="O293" s="18">
        <v>0.56666666666666665</v>
      </c>
      <c r="P293" s="18">
        <v>0</v>
      </c>
      <c r="Q293" s="18">
        <v>9.5833333333333339</v>
      </c>
      <c r="R293" s="18">
        <v>0</v>
      </c>
      <c r="S293" s="18">
        <v>5.15</v>
      </c>
      <c r="T293" s="18">
        <v>0</v>
      </c>
      <c r="U293" s="18"/>
      <c r="V293" s="19">
        <v>32.493503568181815</v>
      </c>
    </row>
    <row r="294" spans="1:22" x14ac:dyDescent="0.25">
      <c r="A294" s="15">
        <v>164</v>
      </c>
      <c r="B294" s="16">
        <v>0</v>
      </c>
      <c r="C294" s="16">
        <v>0</v>
      </c>
      <c r="D294" s="16">
        <v>0.56666666666666665</v>
      </c>
      <c r="E294" s="16">
        <v>0</v>
      </c>
      <c r="F294" s="16">
        <v>9.5833333333333339</v>
      </c>
      <c r="G294" s="16">
        <v>0</v>
      </c>
      <c r="H294" s="16">
        <v>5.15</v>
      </c>
      <c r="I294" s="16">
        <v>0</v>
      </c>
      <c r="J294" s="16"/>
      <c r="K294" s="19">
        <v>32.493503568181815</v>
      </c>
      <c r="L294">
        <v>325</v>
      </c>
      <c r="M294" s="18">
        <v>143.1333333333333</v>
      </c>
      <c r="N294" s="18">
        <v>578.4</v>
      </c>
      <c r="O294" s="18">
        <v>722.2833333333333</v>
      </c>
      <c r="P294" s="18">
        <v>20</v>
      </c>
      <c r="Q294" s="18">
        <v>0</v>
      </c>
      <c r="R294" s="18">
        <v>0</v>
      </c>
      <c r="S294" s="18">
        <v>0</v>
      </c>
      <c r="T294" s="18">
        <v>0</v>
      </c>
      <c r="U294" s="18"/>
      <c r="V294" s="19">
        <v>3015.3768447222214</v>
      </c>
    </row>
    <row r="295" spans="1:22" x14ac:dyDescent="0.25">
      <c r="A295" s="15">
        <v>325</v>
      </c>
      <c r="B295" s="16">
        <v>143.1333333333333</v>
      </c>
      <c r="C295" s="16">
        <v>578.4</v>
      </c>
      <c r="D295" s="16">
        <v>722.2833333333333</v>
      </c>
      <c r="E295" s="16">
        <v>20</v>
      </c>
      <c r="F295" s="16">
        <v>0</v>
      </c>
      <c r="G295" s="16">
        <v>0</v>
      </c>
      <c r="H295" s="16">
        <v>0</v>
      </c>
      <c r="I295" s="16">
        <v>0</v>
      </c>
      <c r="J295" s="16"/>
      <c r="K295" s="19">
        <v>3015.3768447222214</v>
      </c>
      <c r="L295">
        <v>328</v>
      </c>
      <c r="M295" s="18">
        <v>11.666666666666666</v>
      </c>
      <c r="N295" s="18">
        <v>49.916666666666664</v>
      </c>
      <c r="O295" s="18">
        <v>32.133333333333333</v>
      </c>
      <c r="P295" s="18">
        <v>8.8333333333333321</v>
      </c>
      <c r="Q295" s="18">
        <v>23.533333333333331</v>
      </c>
      <c r="R295" s="18">
        <v>15.083333333333334</v>
      </c>
      <c r="S295" s="18">
        <v>9.0833333333333339</v>
      </c>
      <c r="T295" s="18">
        <v>0</v>
      </c>
      <c r="U295" s="18"/>
      <c r="V295" s="19">
        <v>332.2680556238945</v>
      </c>
    </row>
    <row r="296" spans="1:22" x14ac:dyDescent="0.25">
      <c r="A296" s="15">
        <v>328</v>
      </c>
      <c r="B296" s="16">
        <v>11.666666666666666</v>
      </c>
      <c r="C296" s="16">
        <v>49.916666666666664</v>
      </c>
      <c r="D296" s="16">
        <v>32.133333333333333</v>
      </c>
      <c r="E296" s="16">
        <v>8.8333333333333321</v>
      </c>
      <c r="F296" s="16">
        <v>23.533333333333331</v>
      </c>
      <c r="G296" s="16">
        <v>15.083333333333334</v>
      </c>
      <c r="H296" s="16">
        <v>9.0833333333333339</v>
      </c>
      <c r="I296" s="16">
        <v>0</v>
      </c>
      <c r="J296" s="16"/>
      <c r="K296" s="19">
        <v>332.2680556238945</v>
      </c>
      <c r="L296">
        <v>500</v>
      </c>
      <c r="M296" s="18">
        <v>0</v>
      </c>
      <c r="N296" s="18">
        <v>0</v>
      </c>
      <c r="O296" s="18">
        <v>0</v>
      </c>
      <c r="P296" s="18">
        <v>0</v>
      </c>
      <c r="Q296" s="18">
        <v>0</v>
      </c>
      <c r="R296" s="18">
        <v>0</v>
      </c>
      <c r="S296" s="18">
        <v>0</v>
      </c>
      <c r="T296" s="18">
        <v>2.4166666666666665</v>
      </c>
      <c r="U296" s="18"/>
      <c r="V296" s="19">
        <v>3.6733333333333333</v>
      </c>
    </row>
    <row r="297" spans="1:22" x14ac:dyDescent="0.25">
      <c r="A297" s="15">
        <v>500</v>
      </c>
      <c r="B297" s="16">
        <v>0</v>
      </c>
      <c r="C297" s="16">
        <v>0</v>
      </c>
      <c r="D297" s="16">
        <v>0</v>
      </c>
      <c r="E297" s="16">
        <v>0</v>
      </c>
      <c r="F297" s="16">
        <v>0</v>
      </c>
      <c r="G297" s="16">
        <v>0</v>
      </c>
      <c r="H297" s="16">
        <v>0</v>
      </c>
      <c r="I297" s="16">
        <v>2.4166666666666665</v>
      </c>
      <c r="J297" s="16"/>
      <c r="K297" s="19">
        <v>3.6733333333333333</v>
      </c>
      <c r="L297">
        <v>570</v>
      </c>
      <c r="M297" s="18">
        <v>0</v>
      </c>
      <c r="N297" s="18">
        <v>0</v>
      </c>
      <c r="O297" s="18">
        <v>0</v>
      </c>
      <c r="P297" s="18">
        <v>0</v>
      </c>
      <c r="Q297" s="18">
        <v>0</v>
      </c>
      <c r="R297" s="18">
        <v>99.916666666666657</v>
      </c>
      <c r="S297" s="18">
        <v>0</v>
      </c>
      <c r="T297" s="18">
        <v>0</v>
      </c>
      <c r="U297" s="18"/>
      <c r="V297" s="19">
        <v>252.68288368055553</v>
      </c>
    </row>
    <row r="298" spans="1:22" x14ac:dyDescent="0.25">
      <c r="A298" s="15">
        <v>570</v>
      </c>
      <c r="B298" s="16">
        <v>0</v>
      </c>
      <c r="C298" s="16">
        <v>0</v>
      </c>
      <c r="D298" s="16">
        <v>0</v>
      </c>
      <c r="E298" s="16">
        <v>0</v>
      </c>
      <c r="F298" s="16">
        <v>0</v>
      </c>
      <c r="G298" s="16">
        <v>99.916666666666657</v>
      </c>
      <c r="H298" s="16">
        <v>0</v>
      </c>
      <c r="I298" s="16">
        <v>0</v>
      </c>
      <c r="J298" s="16"/>
      <c r="K298" s="19">
        <v>252.68288368055553</v>
      </c>
      <c r="L298">
        <v>316</v>
      </c>
      <c r="M298" s="18">
        <v>13.666666666666666</v>
      </c>
      <c r="N298" s="18">
        <v>49.29999999999999</v>
      </c>
      <c r="O298" s="18">
        <v>46.166666666666664</v>
      </c>
      <c r="P298" s="18">
        <v>40.25</v>
      </c>
      <c r="Q298" s="18">
        <v>57.166666666666671</v>
      </c>
      <c r="R298" s="18">
        <v>70.916666666666671</v>
      </c>
      <c r="S298" s="18">
        <v>0</v>
      </c>
      <c r="T298" s="18">
        <v>0</v>
      </c>
      <c r="U298" s="18">
        <v>0</v>
      </c>
      <c r="V298" s="19">
        <v>648.42163803728624</v>
      </c>
    </row>
    <row r="299" spans="1:22" x14ac:dyDescent="0.25">
      <c r="A299" s="15">
        <v>316</v>
      </c>
      <c r="B299" s="16">
        <v>13.666666666666666</v>
      </c>
      <c r="C299" s="16">
        <v>49.29999999999999</v>
      </c>
      <c r="D299" s="16">
        <v>46.166666666666664</v>
      </c>
      <c r="E299" s="16">
        <v>40.25</v>
      </c>
      <c r="F299" s="16">
        <v>57.166666666666671</v>
      </c>
      <c r="G299" s="16">
        <v>70.916666666666671</v>
      </c>
      <c r="H299" s="16">
        <v>0</v>
      </c>
      <c r="I299" s="16">
        <v>0</v>
      </c>
      <c r="J299" s="16">
        <v>0</v>
      </c>
      <c r="K299" s="19">
        <v>648.42163803728624</v>
      </c>
      <c r="L299">
        <v>317</v>
      </c>
      <c r="M299" s="18">
        <v>34.5</v>
      </c>
      <c r="N299" s="18">
        <v>76.249999999999986</v>
      </c>
      <c r="O299" s="18">
        <v>489.78333333333336</v>
      </c>
      <c r="P299" s="18">
        <v>3.9166666666666665</v>
      </c>
      <c r="Q299" s="18">
        <v>0</v>
      </c>
      <c r="R299" s="18">
        <v>0</v>
      </c>
      <c r="S299" s="18">
        <v>0.58333333333333326</v>
      </c>
      <c r="T299" s="18">
        <v>0</v>
      </c>
      <c r="U299" s="18">
        <v>3.0833333333333335</v>
      </c>
      <c r="V299" s="19">
        <v>1440.8137389157387</v>
      </c>
    </row>
    <row r="300" spans="1:22" x14ac:dyDescent="0.25">
      <c r="A300" s="15">
        <v>317</v>
      </c>
      <c r="B300" s="16">
        <v>34.5</v>
      </c>
      <c r="C300" s="16">
        <v>76.249999999999986</v>
      </c>
      <c r="D300" s="16">
        <v>489.78333333333336</v>
      </c>
      <c r="E300" s="16">
        <v>3.9166666666666665</v>
      </c>
      <c r="F300" s="16">
        <v>0</v>
      </c>
      <c r="G300" s="16">
        <v>0</v>
      </c>
      <c r="H300" s="16">
        <v>0.58333333333333326</v>
      </c>
      <c r="I300" s="16">
        <v>0</v>
      </c>
      <c r="J300" s="16">
        <v>3.0833333333333335</v>
      </c>
      <c r="K300" s="19">
        <v>1440.8137389157387</v>
      </c>
      <c r="L300">
        <v>441</v>
      </c>
      <c r="M300" s="18">
        <v>0</v>
      </c>
      <c r="N300" s="18">
        <v>3.75</v>
      </c>
      <c r="O300" s="18">
        <v>0</v>
      </c>
      <c r="P300" s="18">
        <v>0</v>
      </c>
      <c r="Q300" s="18">
        <v>0</v>
      </c>
      <c r="R300" s="18">
        <v>0</v>
      </c>
      <c r="S300" s="18">
        <v>0</v>
      </c>
      <c r="T300" s="18">
        <v>0</v>
      </c>
      <c r="U300" s="18"/>
      <c r="V300" s="19">
        <v>7.8370028409090908</v>
      </c>
    </row>
    <row r="301" spans="1:22" x14ac:dyDescent="0.25">
      <c r="A301" s="15">
        <v>441</v>
      </c>
      <c r="B301" s="16">
        <v>0</v>
      </c>
      <c r="C301" s="16">
        <v>3.75</v>
      </c>
      <c r="D301" s="16">
        <v>0</v>
      </c>
      <c r="E301" s="16">
        <v>0</v>
      </c>
      <c r="F301" s="16">
        <v>0</v>
      </c>
      <c r="G301" s="16">
        <v>0</v>
      </c>
      <c r="H301" s="16">
        <v>0</v>
      </c>
      <c r="I301" s="16">
        <v>0</v>
      </c>
      <c r="J301" s="16"/>
      <c r="K301" s="19">
        <v>7.8370028409090908</v>
      </c>
      <c r="L301">
        <v>27</v>
      </c>
      <c r="M301" s="18">
        <v>0</v>
      </c>
      <c r="N301" s="18">
        <v>0</v>
      </c>
      <c r="O301" s="18">
        <v>0</v>
      </c>
      <c r="P301" s="18">
        <v>0.5</v>
      </c>
      <c r="Q301" s="18">
        <v>1.8333333333333335</v>
      </c>
      <c r="R301" s="18">
        <v>0</v>
      </c>
      <c r="S301" s="18">
        <v>0</v>
      </c>
      <c r="T301" s="18">
        <v>0</v>
      </c>
      <c r="U301" s="18"/>
      <c r="V301" s="19">
        <v>4.9172222222222217</v>
      </c>
    </row>
    <row r="302" spans="1:22" x14ac:dyDescent="0.25">
      <c r="A302" s="15">
        <v>27</v>
      </c>
      <c r="B302" s="16">
        <v>0</v>
      </c>
      <c r="C302" s="16">
        <v>0</v>
      </c>
      <c r="D302" s="16">
        <v>0</v>
      </c>
      <c r="E302" s="16">
        <v>0.5</v>
      </c>
      <c r="F302" s="16">
        <v>1.8333333333333335</v>
      </c>
      <c r="G302" s="16">
        <v>0</v>
      </c>
      <c r="H302" s="16">
        <v>0</v>
      </c>
      <c r="I302" s="16">
        <v>0</v>
      </c>
      <c r="J302" s="16"/>
      <c r="K302" s="19">
        <v>4.9172222222222217</v>
      </c>
      <c r="L302">
        <v>318</v>
      </c>
      <c r="M302" s="18">
        <v>26.083333333333332</v>
      </c>
      <c r="N302" s="18">
        <v>90.033333333333331</v>
      </c>
      <c r="O302" s="18">
        <v>455.83333333333337</v>
      </c>
      <c r="P302" s="18">
        <v>26.916666666666668</v>
      </c>
      <c r="Q302" s="18">
        <v>0</v>
      </c>
      <c r="R302" s="18">
        <v>2.4166666666666665</v>
      </c>
      <c r="S302" s="18">
        <v>0</v>
      </c>
      <c r="T302" s="18">
        <v>0</v>
      </c>
      <c r="U302" s="18">
        <v>1.75</v>
      </c>
      <c r="V302" s="19">
        <v>1331.2301156201788</v>
      </c>
    </row>
    <row r="303" spans="1:22" x14ac:dyDescent="0.25">
      <c r="A303" s="15">
        <v>318</v>
      </c>
      <c r="B303" s="16">
        <v>26.083333333333332</v>
      </c>
      <c r="C303" s="16">
        <v>90.033333333333331</v>
      </c>
      <c r="D303" s="16">
        <v>455.83333333333337</v>
      </c>
      <c r="E303" s="16">
        <v>26.916666666666668</v>
      </c>
      <c r="F303" s="16">
        <v>0</v>
      </c>
      <c r="G303" s="16">
        <v>2.4166666666666665</v>
      </c>
      <c r="H303" s="16">
        <v>0</v>
      </c>
      <c r="I303" s="16">
        <v>0</v>
      </c>
      <c r="J303" s="16">
        <v>1.75</v>
      </c>
      <c r="K303" s="19">
        <v>1331.2301156201788</v>
      </c>
      <c r="L303">
        <v>400</v>
      </c>
      <c r="M303" s="18">
        <v>0</v>
      </c>
      <c r="N303" s="18">
        <v>0</v>
      </c>
      <c r="O303" s="18">
        <v>11.583333333333332</v>
      </c>
      <c r="P303" s="18">
        <v>25.083333333333332</v>
      </c>
      <c r="Q303" s="18">
        <v>12.916666666666668</v>
      </c>
      <c r="R303" s="18">
        <v>0</v>
      </c>
      <c r="S303" s="18">
        <v>0</v>
      </c>
      <c r="T303" s="18">
        <v>0</v>
      </c>
      <c r="U303" s="18"/>
      <c r="V303" s="19">
        <v>102.87978356481482</v>
      </c>
    </row>
    <row r="304" spans="1:22" x14ac:dyDescent="0.25">
      <c r="A304" s="15">
        <v>400</v>
      </c>
      <c r="B304" s="16">
        <v>0</v>
      </c>
      <c r="C304" s="16">
        <v>0</v>
      </c>
      <c r="D304" s="16">
        <v>11.583333333333332</v>
      </c>
      <c r="E304" s="16">
        <v>25.083333333333332</v>
      </c>
      <c r="F304" s="16">
        <v>12.916666666666668</v>
      </c>
      <c r="G304" s="16">
        <v>0</v>
      </c>
      <c r="H304" s="16">
        <v>0</v>
      </c>
      <c r="I304" s="16">
        <v>0</v>
      </c>
      <c r="J304" s="16"/>
      <c r="K304" s="19">
        <v>102.87978356481482</v>
      </c>
      <c r="L304">
        <v>26</v>
      </c>
      <c r="M304" s="18">
        <v>0</v>
      </c>
      <c r="N304" s="18">
        <v>0</v>
      </c>
      <c r="O304" s="18">
        <v>0</v>
      </c>
      <c r="P304" s="18">
        <v>0</v>
      </c>
      <c r="Q304" s="18">
        <v>0</v>
      </c>
      <c r="R304" s="18">
        <v>0.25</v>
      </c>
      <c r="S304" s="18">
        <v>0</v>
      </c>
      <c r="T304" s="18">
        <v>0</v>
      </c>
      <c r="U304" s="18"/>
      <c r="V304" s="19">
        <v>0.38</v>
      </c>
    </row>
    <row r="305" spans="1:22" x14ac:dyDescent="0.25">
      <c r="A305" s="15">
        <v>26</v>
      </c>
      <c r="B305" s="16">
        <v>0</v>
      </c>
      <c r="C305" s="16">
        <v>0</v>
      </c>
      <c r="D305" s="16">
        <v>0</v>
      </c>
      <c r="E305" s="16">
        <v>0</v>
      </c>
      <c r="F305" s="16">
        <v>0</v>
      </c>
      <c r="G305" s="16">
        <v>0.25</v>
      </c>
      <c r="H305" s="16">
        <v>0</v>
      </c>
      <c r="I305" s="16">
        <v>0</v>
      </c>
      <c r="J305" s="16"/>
      <c r="K305" s="19">
        <v>0.38</v>
      </c>
      <c r="L305">
        <v>36</v>
      </c>
      <c r="M305" s="18">
        <v>3.25</v>
      </c>
      <c r="N305" s="18">
        <v>18.416666666666668</v>
      </c>
      <c r="O305" s="18">
        <v>88.25</v>
      </c>
      <c r="P305" s="18">
        <v>2</v>
      </c>
      <c r="Q305" s="18">
        <v>4.75</v>
      </c>
      <c r="R305" s="18">
        <v>0</v>
      </c>
      <c r="S305" s="18">
        <v>0</v>
      </c>
      <c r="T305" s="18">
        <v>0</v>
      </c>
      <c r="U305" s="18"/>
      <c r="V305" s="19">
        <v>258.44190640588971</v>
      </c>
    </row>
    <row r="306" spans="1:22" x14ac:dyDescent="0.25">
      <c r="A306" s="15">
        <v>36</v>
      </c>
      <c r="B306" s="16">
        <v>3.25</v>
      </c>
      <c r="C306" s="16">
        <v>18.416666666666668</v>
      </c>
      <c r="D306" s="16">
        <v>88.25</v>
      </c>
      <c r="E306" s="16">
        <v>2</v>
      </c>
      <c r="F306" s="16">
        <v>4.75</v>
      </c>
      <c r="G306" s="16">
        <v>0</v>
      </c>
      <c r="H306" s="16">
        <v>0</v>
      </c>
      <c r="I306" s="16">
        <v>0</v>
      </c>
      <c r="J306" s="16"/>
      <c r="K306" s="19">
        <v>258.44190640588971</v>
      </c>
      <c r="L306">
        <v>37</v>
      </c>
      <c r="M306" s="18">
        <v>0</v>
      </c>
      <c r="N306" s="18">
        <v>0</v>
      </c>
      <c r="O306" s="18">
        <v>1.6666666666666667</v>
      </c>
      <c r="P306" s="18">
        <v>0</v>
      </c>
      <c r="Q306" s="18">
        <v>1</v>
      </c>
      <c r="R306" s="18">
        <v>0</v>
      </c>
      <c r="S306" s="18">
        <v>0</v>
      </c>
      <c r="T306" s="18">
        <v>0</v>
      </c>
      <c r="U306" s="18"/>
      <c r="V306" s="19">
        <v>5.9608059764309758</v>
      </c>
    </row>
    <row r="307" spans="1:22" x14ac:dyDescent="0.25">
      <c r="A307" s="15">
        <v>37</v>
      </c>
      <c r="B307" s="16">
        <v>0</v>
      </c>
      <c r="C307" s="16">
        <v>0</v>
      </c>
      <c r="D307" s="16">
        <v>1.6666666666666667</v>
      </c>
      <c r="E307" s="16">
        <v>0</v>
      </c>
      <c r="F307" s="16">
        <v>1</v>
      </c>
      <c r="G307" s="16">
        <v>0</v>
      </c>
      <c r="H307" s="16">
        <v>0</v>
      </c>
      <c r="I307" s="16">
        <v>0</v>
      </c>
      <c r="J307" s="16"/>
      <c r="K307" s="19">
        <v>5.9608059764309758</v>
      </c>
      <c r="L307">
        <v>38</v>
      </c>
      <c r="M307" s="18">
        <v>0</v>
      </c>
      <c r="N307" s="18">
        <v>0</v>
      </c>
      <c r="O307" s="18">
        <v>3.083333333333333</v>
      </c>
      <c r="P307" s="18">
        <v>2</v>
      </c>
      <c r="Q307" s="18">
        <v>0.5</v>
      </c>
      <c r="R307" s="18">
        <v>0</v>
      </c>
      <c r="S307" s="18">
        <v>0</v>
      </c>
      <c r="T307" s="18">
        <v>0</v>
      </c>
      <c r="U307" s="18"/>
      <c r="V307" s="19">
        <v>12.32693129208754</v>
      </c>
    </row>
    <row r="308" spans="1:22" x14ac:dyDescent="0.25">
      <c r="A308" s="15">
        <v>38</v>
      </c>
      <c r="B308" s="16">
        <v>0</v>
      </c>
      <c r="C308" s="16">
        <v>0</v>
      </c>
      <c r="D308" s="16">
        <v>3.083333333333333</v>
      </c>
      <c r="E308" s="16">
        <v>2</v>
      </c>
      <c r="F308" s="16">
        <v>0.5</v>
      </c>
      <c r="G308" s="16">
        <v>0</v>
      </c>
      <c r="H308" s="16">
        <v>0</v>
      </c>
      <c r="I308" s="16">
        <v>0</v>
      </c>
      <c r="J308" s="16"/>
      <c r="K308" s="19">
        <v>12.32693129208754</v>
      </c>
      <c r="L308">
        <v>40</v>
      </c>
      <c r="M308" s="18">
        <v>0</v>
      </c>
      <c r="N308" s="18">
        <v>0</v>
      </c>
      <c r="O308" s="18">
        <v>0.5</v>
      </c>
      <c r="P308" s="18">
        <v>0</v>
      </c>
      <c r="Q308" s="18">
        <v>0</v>
      </c>
      <c r="R308" s="18">
        <v>0</v>
      </c>
      <c r="S308" s="18">
        <v>0</v>
      </c>
      <c r="T308" s="18">
        <v>0</v>
      </c>
      <c r="U308" s="18"/>
      <c r="V308" s="19">
        <v>1.26</v>
      </c>
    </row>
    <row r="309" spans="1:22" x14ac:dyDescent="0.25">
      <c r="A309" s="15">
        <v>40</v>
      </c>
      <c r="B309" s="16">
        <v>0</v>
      </c>
      <c r="C309" s="16">
        <v>0</v>
      </c>
      <c r="D309" s="16">
        <v>0.5</v>
      </c>
      <c r="E309" s="16">
        <v>0</v>
      </c>
      <c r="F309" s="16">
        <v>0</v>
      </c>
      <c r="G309" s="16">
        <v>0</v>
      </c>
      <c r="H309" s="16">
        <v>0</v>
      </c>
      <c r="I309" s="16">
        <v>0</v>
      </c>
      <c r="J309" s="16"/>
      <c r="K309" s="19">
        <v>1.26</v>
      </c>
      <c r="L309">
        <v>11</v>
      </c>
      <c r="M309" s="18">
        <v>20.416666666666664</v>
      </c>
      <c r="N309" s="18">
        <v>117.33333333333333</v>
      </c>
      <c r="O309" s="18">
        <v>368.75000000000006</v>
      </c>
      <c r="P309" s="18">
        <v>141.08333333333334</v>
      </c>
      <c r="Q309" s="18">
        <v>136.91666666666669</v>
      </c>
      <c r="R309" s="18">
        <v>60.749999999999993</v>
      </c>
      <c r="S309" s="18">
        <v>0</v>
      </c>
      <c r="T309" s="18">
        <v>0</v>
      </c>
      <c r="U309" s="18"/>
      <c r="V309" s="19">
        <v>1825.1390019512487</v>
      </c>
    </row>
    <row r="310" spans="1:22" x14ac:dyDescent="0.25">
      <c r="A310" s="15">
        <v>11</v>
      </c>
      <c r="B310" s="16">
        <v>20.416666666666664</v>
      </c>
      <c r="C310" s="16">
        <v>117.33333333333333</v>
      </c>
      <c r="D310" s="16">
        <v>368.75000000000006</v>
      </c>
      <c r="E310" s="16">
        <v>141.08333333333334</v>
      </c>
      <c r="F310" s="16">
        <v>136.91666666666669</v>
      </c>
      <c r="G310" s="16">
        <v>60.749999999999993</v>
      </c>
      <c r="H310" s="16">
        <v>0</v>
      </c>
      <c r="I310" s="16">
        <v>0</v>
      </c>
      <c r="J310" s="16"/>
      <c r="K310" s="19">
        <v>1825.1390019512487</v>
      </c>
      <c r="L310">
        <v>41</v>
      </c>
      <c r="M310" s="18">
        <v>0</v>
      </c>
      <c r="N310" s="18">
        <v>0</v>
      </c>
      <c r="O310" s="18">
        <v>6</v>
      </c>
      <c r="P310" s="18">
        <v>0</v>
      </c>
      <c r="Q310" s="18">
        <v>0.5</v>
      </c>
      <c r="R310" s="18">
        <v>0</v>
      </c>
      <c r="S310" s="18">
        <v>0</v>
      </c>
      <c r="T310" s="18">
        <v>0</v>
      </c>
      <c r="U310" s="18"/>
      <c r="V310" s="19">
        <v>14.677696676340105</v>
      </c>
    </row>
    <row r="311" spans="1:22" x14ac:dyDescent="0.25">
      <c r="A311" s="15">
        <v>41</v>
      </c>
      <c r="B311" s="16">
        <v>0</v>
      </c>
      <c r="C311" s="16">
        <v>0</v>
      </c>
      <c r="D311" s="16">
        <v>6</v>
      </c>
      <c r="E311" s="16">
        <v>0</v>
      </c>
      <c r="F311" s="16">
        <v>0.5</v>
      </c>
      <c r="G311" s="16">
        <v>0</v>
      </c>
      <c r="H311" s="16">
        <v>0</v>
      </c>
      <c r="I311" s="16">
        <v>0</v>
      </c>
      <c r="J311" s="16"/>
      <c r="K311" s="19">
        <v>14.677696676340105</v>
      </c>
      <c r="L311">
        <v>42</v>
      </c>
      <c r="M311" s="18">
        <v>0.75</v>
      </c>
      <c r="N311" s="18">
        <v>2.8333333333333335</v>
      </c>
      <c r="O311" s="18">
        <v>12.5</v>
      </c>
      <c r="P311" s="18">
        <v>2.8333333333333335</v>
      </c>
      <c r="Q311" s="18">
        <v>3.1666666666666665</v>
      </c>
      <c r="R311" s="18">
        <v>0</v>
      </c>
      <c r="S311" s="18">
        <v>0</v>
      </c>
      <c r="T311" s="18">
        <v>0</v>
      </c>
      <c r="U311" s="18"/>
      <c r="V311" s="19">
        <v>48.897232541888222</v>
      </c>
    </row>
    <row r="312" spans="1:22" x14ac:dyDescent="0.25">
      <c r="A312" s="15">
        <v>42</v>
      </c>
      <c r="B312" s="16">
        <v>0.75</v>
      </c>
      <c r="C312" s="16">
        <v>2.8333333333333335</v>
      </c>
      <c r="D312" s="16">
        <v>12.5</v>
      </c>
      <c r="E312" s="16">
        <v>2.8333333333333335</v>
      </c>
      <c r="F312" s="16">
        <v>3.1666666666666665</v>
      </c>
      <c r="G312" s="16">
        <v>0</v>
      </c>
      <c r="H312" s="16">
        <v>0</v>
      </c>
      <c r="I312" s="16">
        <v>0</v>
      </c>
      <c r="J312" s="16"/>
      <c r="K312" s="19">
        <v>48.897232541888222</v>
      </c>
      <c r="L312">
        <v>43</v>
      </c>
      <c r="M312" s="18">
        <v>0</v>
      </c>
      <c r="N312" s="18">
        <v>0</v>
      </c>
      <c r="O312" s="18">
        <v>0.5</v>
      </c>
      <c r="P312" s="18">
        <v>0</v>
      </c>
      <c r="Q312" s="18">
        <v>0</v>
      </c>
      <c r="R312" s="18">
        <v>0</v>
      </c>
      <c r="S312" s="18">
        <v>0</v>
      </c>
      <c r="T312" s="18">
        <v>5.5</v>
      </c>
      <c r="U312" s="18"/>
      <c r="V312" s="19">
        <v>9.2908743686868682</v>
      </c>
    </row>
    <row r="313" spans="1:22" x14ac:dyDescent="0.25">
      <c r="A313" s="15">
        <v>43</v>
      </c>
      <c r="B313" s="16">
        <v>0</v>
      </c>
      <c r="C313" s="16">
        <v>0</v>
      </c>
      <c r="D313" s="16">
        <v>0.5</v>
      </c>
      <c r="E313" s="16">
        <v>0</v>
      </c>
      <c r="F313" s="16">
        <v>0</v>
      </c>
      <c r="G313" s="16">
        <v>0</v>
      </c>
      <c r="H313" s="16">
        <v>0</v>
      </c>
      <c r="I313" s="16">
        <v>5.5</v>
      </c>
      <c r="J313" s="16"/>
      <c r="K313" s="19">
        <v>9.2908743686868682</v>
      </c>
      <c r="L313">
        <v>401</v>
      </c>
      <c r="M313" s="18">
        <v>0</v>
      </c>
      <c r="N313" s="18">
        <v>0.28333333333333333</v>
      </c>
      <c r="O313" s="18">
        <v>14.583333333333332</v>
      </c>
      <c r="P313" s="18">
        <v>9.8333333333333339</v>
      </c>
      <c r="Q313" s="18">
        <v>248.58333333333337</v>
      </c>
      <c r="R313" s="18">
        <v>0</v>
      </c>
      <c r="S313" s="18">
        <v>125.49999999999999</v>
      </c>
      <c r="T313" s="18">
        <v>0</v>
      </c>
      <c r="U313" s="18"/>
      <c r="V313" s="19">
        <v>879.45495606604993</v>
      </c>
    </row>
    <row r="314" spans="1:22" x14ac:dyDescent="0.25">
      <c r="A314" s="15">
        <v>401</v>
      </c>
      <c r="B314" s="16">
        <v>0</v>
      </c>
      <c r="C314" s="16">
        <v>0.28333333333333333</v>
      </c>
      <c r="D314" s="16">
        <v>14.583333333333332</v>
      </c>
      <c r="E314" s="16">
        <v>9.8333333333333339</v>
      </c>
      <c r="F314" s="16">
        <v>248.58333333333337</v>
      </c>
      <c r="G314" s="16">
        <v>0</v>
      </c>
      <c r="H314" s="16">
        <v>125.49999999999999</v>
      </c>
      <c r="I314" s="16">
        <v>0</v>
      </c>
      <c r="J314" s="16"/>
      <c r="K314" s="19">
        <v>879.45495606604993</v>
      </c>
      <c r="L314">
        <v>28</v>
      </c>
      <c r="M314" s="18">
        <v>22.416666666666664</v>
      </c>
      <c r="N314" s="18">
        <v>75.333333333333343</v>
      </c>
      <c r="O314" s="18">
        <v>130.16666666666666</v>
      </c>
      <c r="P314" s="18">
        <v>38</v>
      </c>
      <c r="Q314" s="18">
        <v>54.5</v>
      </c>
      <c r="R314" s="18">
        <v>0</v>
      </c>
      <c r="S314" s="18">
        <v>1.8333333333333335</v>
      </c>
      <c r="T314" s="18">
        <v>0</v>
      </c>
      <c r="U314" s="18"/>
      <c r="V314" s="19">
        <v>697.48890238936281</v>
      </c>
    </row>
    <row r="315" spans="1:22" x14ac:dyDescent="0.25">
      <c r="A315" s="15">
        <v>28</v>
      </c>
      <c r="B315" s="16">
        <v>22.416666666666664</v>
      </c>
      <c r="C315" s="16">
        <v>75.333333333333343</v>
      </c>
      <c r="D315" s="16">
        <v>130.16666666666666</v>
      </c>
      <c r="E315" s="16">
        <v>38</v>
      </c>
      <c r="F315" s="16">
        <v>54.5</v>
      </c>
      <c r="G315" s="16">
        <v>0</v>
      </c>
      <c r="H315" s="16">
        <v>1.8333333333333335</v>
      </c>
      <c r="I315" s="16">
        <v>0</v>
      </c>
      <c r="J315" s="16"/>
      <c r="K315" s="19">
        <v>697.48890238936281</v>
      </c>
      <c r="L315">
        <v>29</v>
      </c>
      <c r="M315" s="18">
        <v>4.2500000000000009</v>
      </c>
      <c r="N315" s="18">
        <v>17.5</v>
      </c>
      <c r="O315" s="18">
        <v>0</v>
      </c>
      <c r="P315" s="18">
        <v>0</v>
      </c>
      <c r="Q315" s="18">
        <v>0</v>
      </c>
      <c r="R315" s="18">
        <v>28.25</v>
      </c>
      <c r="S315" s="18">
        <v>0</v>
      </c>
      <c r="T315" s="18">
        <v>0</v>
      </c>
      <c r="U315" s="18"/>
      <c r="V315" s="19">
        <v>105.30394938973063</v>
      </c>
    </row>
    <row r="316" spans="1:22" x14ac:dyDescent="0.25">
      <c r="A316" s="15">
        <v>29</v>
      </c>
      <c r="B316" s="16">
        <v>4.2500000000000009</v>
      </c>
      <c r="C316" s="16">
        <v>17.5</v>
      </c>
      <c r="D316" s="16">
        <v>0</v>
      </c>
      <c r="E316" s="16">
        <v>0</v>
      </c>
      <c r="F316" s="16">
        <v>0</v>
      </c>
      <c r="G316" s="16">
        <v>28.25</v>
      </c>
      <c r="H316" s="16">
        <v>0</v>
      </c>
      <c r="I316" s="16">
        <v>0</v>
      </c>
      <c r="J316" s="16"/>
      <c r="K316" s="19">
        <v>105.30394938973063</v>
      </c>
      <c r="L316">
        <v>30</v>
      </c>
      <c r="M316" s="18">
        <v>14.083333333333332</v>
      </c>
      <c r="N316" s="18">
        <v>51.666666666666671</v>
      </c>
      <c r="O316" s="18">
        <v>47.75</v>
      </c>
      <c r="P316" s="18">
        <v>28.916666666666668</v>
      </c>
      <c r="Q316" s="18">
        <v>5.916666666666667</v>
      </c>
      <c r="R316" s="18">
        <v>0</v>
      </c>
      <c r="S316" s="18">
        <v>3</v>
      </c>
      <c r="T316" s="18">
        <v>0</v>
      </c>
      <c r="U316" s="18"/>
      <c r="V316" s="19">
        <v>329.09408559553873</v>
      </c>
    </row>
    <row r="317" spans="1:22" x14ac:dyDescent="0.25">
      <c r="A317" s="15">
        <v>30</v>
      </c>
      <c r="B317" s="16">
        <v>14.083333333333332</v>
      </c>
      <c r="C317" s="16">
        <v>51.666666666666671</v>
      </c>
      <c r="D317" s="16">
        <v>47.75</v>
      </c>
      <c r="E317" s="16">
        <v>28.916666666666668</v>
      </c>
      <c r="F317" s="16">
        <v>5.916666666666667</v>
      </c>
      <c r="G317" s="16">
        <v>0</v>
      </c>
      <c r="H317" s="16">
        <v>3</v>
      </c>
      <c r="I317" s="16">
        <v>0</v>
      </c>
      <c r="J317" s="16"/>
      <c r="K317" s="19">
        <v>329.09408559553873</v>
      </c>
      <c r="L317">
        <v>44</v>
      </c>
      <c r="M317" s="18">
        <v>0.5</v>
      </c>
      <c r="N317" s="18">
        <v>3.1666666666666665</v>
      </c>
      <c r="O317" s="18">
        <v>1</v>
      </c>
      <c r="P317" s="18">
        <v>3</v>
      </c>
      <c r="Q317" s="18">
        <v>8.5833333333333339</v>
      </c>
      <c r="R317" s="18">
        <v>0</v>
      </c>
      <c r="S317" s="18">
        <v>0</v>
      </c>
      <c r="T317" s="18">
        <v>0</v>
      </c>
      <c r="U317" s="18"/>
      <c r="V317" s="19">
        <v>45.968813702651509</v>
      </c>
    </row>
    <row r="318" spans="1:22" x14ac:dyDescent="0.25">
      <c r="A318" s="15">
        <v>44</v>
      </c>
      <c r="B318" s="16">
        <v>0.5</v>
      </c>
      <c r="C318" s="16">
        <v>3.1666666666666665</v>
      </c>
      <c r="D318" s="16">
        <v>1</v>
      </c>
      <c r="E318" s="16">
        <v>3</v>
      </c>
      <c r="F318" s="16">
        <v>8.5833333333333339</v>
      </c>
      <c r="G318" s="16">
        <v>0</v>
      </c>
      <c r="H318" s="16">
        <v>0</v>
      </c>
      <c r="I318" s="16">
        <v>0</v>
      </c>
      <c r="J318" s="16"/>
      <c r="K318" s="19">
        <v>45.968813702651509</v>
      </c>
      <c r="L318">
        <v>52</v>
      </c>
      <c r="M318" s="18">
        <v>0</v>
      </c>
      <c r="N318" s="18">
        <v>0</v>
      </c>
      <c r="O318" s="18">
        <v>15.25</v>
      </c>
      <c r="P318" s="18">
        <v>6.4166666666666661</v>
      </c>
      <c r="Q318" s="18">
        <v>7.4999999999999991</v>
      </c>
      <c r="R318" s="18">
        <v>0</v>
      </c>
      <c r="S318" s="18">
        <v>0</v>
      </c>
      <c r="T318" s="18">
        <v>0</v>
      </c>
      <c r="U318" s="18"/>
      <c r="V318" s="19">
        <v>70.976746013618296</v>
      </c>
    </row>
    <row r="319" spans="1:22" x14ac:dyDescent="0.25">
      <c r="A319" s="15">
        <v>52</v>
      </c>
      <c r="B319" s="16">
        <v>0</v>
      </c>
      <c r="C319" s="16">
        <v>0</v>
      </c>
      <c r="D319" s="16">
        <v>15.25</v>
      </c>
      <c r="E319" s="16">
        <v>6.4166666666666661</v>
      </c>
      <c r="F319" s="16">
        <v>7.4999999999999991</v>
      </c>
      <c r="G319" s="16">
        <v>0</v>
      </c>
      <c r="H319" s="16">
        <v>0</v>
      </c>
      <c r="I319" s="16">
        <v>0</v>
      </c>
      <c r="J319" s="16"/>
      <c r="K319" s="19">
        <v>70.976746013618296</v>
      </c>
      <c r="L319">
        <v>53</v>
      </c>
      <c r="M319" s="18">
        <v>0</v>
      </c>
      <c r="N319" s="18">
        <v>0</v>
      </c>
      <c r="O319" s="18">
        <v>0</v>
      </c>
      <c r="P319" s="18">
        <v>0</v>
      </c>
      <c r="Q319" s="18">
        <v>4.5</v>
      </c>
      <c r="R319" s="18">
        <v>0</v>
      </c>
      <c r="S319" s="18">
        <v>0</v>
      </c>
      <c r="T319" s="18">
        <v>0</v>
      </c>
      <c r="U319" s="18"/>
      <c r="V319" s="19">
        <v>13.427491477272724</v>
      </c>
    </row>
    <row r="320" spans="1:22" x14ac:dyDescent="0.25">
      <c r="A320" s="15">
        <v>53</v>
      </c>
      <c r="B320" s="16">
        <v>0</v>
      </c>
      <c r="C320" s="16">
        <v>0</v>
      </c>
      <c r="D320" s="16">
        <v>0</v>
      </c>
      <c r="E320" s="16">
        <v>0</v>
      </c>
      <c r="F320" s="16">
        <v>4.5</v>
      </c>
      <c r="G320" s="16">
        <v>0</v>
      </c>
      <c r="H320" s="16">
        <v>0</v>
      </c>
      <c r="I320" s="16">
        <v>0</v>
      </c>
      <c r="J320" s="16"/>
      <c r="K320" s="19">
        <v>13.427491477272724</v>
      </c>
      <c r="L320">
        <v>45</v>
      </c>
      <c r="M320" s="18">
        <v>3.25</v>
      </c>
      <c r="N320" s="18">
        <v>20.916666666666668</v>
      </c>
      <c r="O320" s="18">
        <v>38.083333333333336</v>
      </c>
      <c r="P320" s="18">
        <v>5.75</v>
      </c>
      <c r="Q320" s="18">
        <v>11.333333333333334</v>
      </c>
      <c r="R320" s="18">
        <v>4.8333333333333339</v>
      </c>
      <c r="S320" s="18">
        <v>5</v>
      </c>
      <c r="T320" s="18">
        <v>0</v>
      </c>
      <c r="U320" s="18"/>
      <c r="V320" s="19">
        <v>200.28280020146752</v>
      </c>
    </row>
    <row r="321" spans="1:22" x14ac:dyDescent="0.25">
      <c r="A321" s="15">
        <v>45</v>
      </c>
      <c r="B321" s="16">
        <v>3.25</v>
      </c>
      <c r="C321" s="16">
        <v>20.916666666666668</v>
      </c>
      <c r="D321" s="16">
        <v>38.083333333333336</v>
      </c>
      <c r="E321" s="16">
        <v>5.75</v>
      </c>
      <c r="F321" s="16">
        <v>11.333333333333334</v>
      </c>
      <c r="G321" s="16">
        <v>4.8333333333333339</v>
      </c>
      <c r="H321" s="16">
        <v>5</v>
      </c>
      <c r="I321" s="16">
        <v>0</v>
      </c>
      <c r="J321" s="16"/>
      <c r="K321" s="19">
        <v>200.28280020146752</v>
      </c>
      <c r="L321">
        <v>46</v>
      </c>
      <c r="M321" s="18">
        <v>7.75</v>
      </c>
      <c r="N321" s="18">
        <v>45.333333333333329</v>
      </c>
      <c r="O321" s="18">
        <v>60.183333333333337</v>
      </c>
      <c r="P321" s="18">
        <v>30.5</v>
      </c>
      <c r="Q321" s="18">
        <v>23.916666666666664</v>
      </c>
      <c r="R321" s="18">
        <v>1.5</v>
      </c>
      <c r="S321" s="18">
        <v>4.7666666666666666</v>
      </c>
      <c r="T321" s="18">
        <v>0</v>
      </c>
      <c r="U321" s="18"/>
      <c r="V321" s="19">
        <v>371.64912468679751</v>
      </c>
    </row>
    <row r="322" spans="1:22" x14ac:dyDescent="0.25">
      <c r="A322" s="15">
        <v>46</v>
      </c>
      <c r="B322" s="16">
        <v>7.75</v>
      </c>
      <c r="C322" s="16">
        <v>45.333333333333329</v>
      </c>
      <c r="D322" s="16">
        <v>60.183333333333337</v>
      </c>
      <c r="E322" s="16">
        <v>30.5</v>
      </c>
      <c r="F322" s="16">
        <v>23.916666666666664</v>
      </c>
      <c r="G322" s="16">
        <v>1.5</v>
      </c>
      <c r="H322" s="16">
        <v>4.7666666666666666</v>
      </c>
      <c r="I322" s="16">
        <v>0</v>
      </c>
      <c r="J322" s="16"/>
      <c r="K322" s="19">
        <v>371.64912468679751</v>
      </c>
      <c r="L322">
        <v>48</v>
      </c>
      <c r="M322" s="18">
        <v>8.5833333333333339</v>
      </c>
      <c r="N322" s="18">
        <v>53.250000000000007</v>
      </c>
      <c r="O322" s="18">
        <v>53.95</v>
      </c>
      <c r="P322" s="18">
        <v>32.666666666666664</v>
      </c>
      <c r="Q322" s="18">
        <v>17.916666666666668</v>
      </c>
      <c r="R322" s="18">
        <v>1.1666666666666667</v>
      </c>
      <c r="S322" s="18">
        <v>5.333333333333333</v>
      </c>
      <c r="T322" s="18">
        <v>0</v>
      </c>
      <c r="U322" s="18"/>
      <c r="V322" s="19">
        <v>355.06040736547686</v>
      </c>
    </row>
    <row r="323" spans="1:22" x14ac:dyDescent="0.25">
      <c r="A323" s="15">
        <v>48</v>
      </c>
      <c r="B323" s="16">
        <v>8.5833333333333339</v>
      </c>
      <c r="C323" s="16">
        <v>53.250000000000007</v>
      </c>
      <c r="D323" s="16">
        <v>53.95</v>
      </c>
      <c r="E323" s="16">
        <v>32.666666666666664</v>
      </c>
      <c r="F323" s="16">
        <v>17.916666666666668</v>
      </c>
      <c r="G323" s="16">
        <v>1.1666666666666667</v>
      </c>
      <c r="H323" s="16">
        <v>5.333333333333333</v>
      </c>
      <c r="I323" s="16">
        <v>0</v>
      </c>
      <c r="J323" s="16"/>
      <c r="K323" s="19">
        <v>355.06040736547686</v>
      </c>
      <c r="L323">
        <v>50</v>
      </c>
      <c r="M323" s="18">
        <v>8.0833333333333321</v>
      </c>
      <c r="N323" s="18">
        <v>20.083333333333332</v>
      </c>
      <c r="O323" s="18">
        <v>42.999999999999993</v>
      </c>
      <c r="P323" s="18">
        <v>9.8333333333333339</v>
      </c>
      <c r="Q323" s="18">
        <v>10.333333333333334</v>
      </c>
      <c r="R323" s="18">
        <v>1</v>
      </c>
      <c r="S323" s="18">
        <v>2.75</v>
      </c>
      <c r="T323" s="18">
        <v>0</v>
      </c>
      <c r="U323" s="18"/>
      <c r="V323" s="19">
        <v>180.79730597643098</v>
      </c>
    </row>
    <row r="324" spans="1:22" x14ac:dyDescent="0.25">
      <c r="A324" s="15">
        <v>50</v>
      </c>
      <c r="B324" s="16">
        <v>8.0833333333333321</v>
      </c>
      <c r="C324" s="16">
        <v>20.083333333333332</v>
      </c>
      <c r="D324" s="16">
        <v>42.999999999999993</v>
      </c>
      <c r="E324" s="16">
        <v>9.8333333333333339</v>
      </c>
      <c r="F324" s="16">
        <v>10.333333333333334</v>
      </c>
      <c r="G324" s="16">
        <v>1</v>
      </c>
      <c r="H324" s="16">
        <v>2.75</v>
      </c>
      <c r="I324" s="16">
        <v>0</v>
      </c>
      <c r="J324" s="16"/>
      <c r="K324" s="19">
        <v>180.79730597643098</v>
      </c>
      <c r="L324">
        <v>54</v>
      </c>
      <c r="M324" s="18">
        <v>1</v>
      </c>
      <c r="N324" s="18">
        <v>0</v>
      </c>
      <c r="O324" s="18">
        <v>0</v>
      </c>
      <c r="P324" s="18">
        <v>2.0833333333333335</v>
      </c>
      <c r="Q324" s="18">
        <v>3.833333333333333</v>
      </c>
      <c r="R324" s="18">
        <v>0</v>
      </c>
      <c r="S324" s="18">
        <v>0</v>
      </c>
      <c r="T324" s="18">
        <v>0</v>
      </c>
      <c r="U324" s="18"/>
      <c r="V324" s="19">
        <v>13.226136363636364</v>
      </c>
    </row>
    <row r="325" spans="1:22" x14ac:dyDescent="0.25">
      <c r="A325" s="15">
        <v>54</v>
      </c>
      <c r="B325" s="16">
        <v>1</v>
      </c>
      <c r="C325" s="16">
        <v>0</v>
      </c>
      <c r="D325" s="16">
        <v>0</v>
      </c>
      <c r="E325" s="16">
        <v>2.0833333333333335</v>
      </c>
      <c r="F325" s="16">
        <v>3.833333333333333</v>
      </c>
      <c r="G325" s="16">
        <v>0</v>
      </c>
      <c r="H325" s="16">
        <v>0</v>
      </c>
      <c r="I325" s="16">
        <v>0</v>
      </c>
      <c r="J325" s="16"/>
      <c r="K325" s="19">
        <v>13.226136363636364</v>
      </c>
      <c r="L325">
        <v>56</v>
      </c>
      <c r="M325" s="18">
        <v>3.75</v>
      </c>
      <c r="N325" s="18">
        <v>8.0833333333333339</v>
      </c>
      <c r="O325" s="18">
        <v>240.74999999999997</v>
      </c>
      <c r="P325" s="18">
        <v>167.66666666666666</v>
      </c>
      <c r="Q325" s="18">
        <v>123.83333333333333</v>
      </c>
      <c r="R325" s="18">
        <v>0</v>
      </c>
      <c r="S325" s="18">
        <v>12.916666666666666</v>
      </c>
      <c r="T325" s="18">
        <v>22.5</v>
      </c>
      <c r="U325" s="18"/>
      <c r="V325" s="19">
        <v>1213.8039299955706</v>
      </c>
    </row>
    <row r="326" spans="1:22" x14ac:dyDescent="0.25">
      <c r="A326" s="15">
        <v>56</v>
      </c>
      <c r="B326" s="16">
        <v>3.75</v>
      </c>
      <c r="C326" s="16">
        <v>8.0833333333333339</v>
      </c>
      <c r="D326" s="16">
        <v>240.74999999999997</v>
      </c>
      <c r="E326" s="16">
        <v>167.66666666666666</v>
      </c>
      <c r="F326" s="16">
        <v>123.83333333333333</v>
      </c>
      <c r="G326" s="16">
        <v>0</v>
      </c>
      <c r="H326" s="16">
        <v>12.916666666666666</v>
      </c>
      <c r="I326" s="16">
        <v>22.5</v>
      </c>
      <c r="J326" s="16"/>
      <c r="K326" s="19">
        <v>1213.8039299955706</v>
      </c>
      <c r="L326">
        <v>57</v>
      </c>
      <c r="M326" s="18">
        <v>0</v>
      </c>
      <c r="N326" s="18">
        <v>0</v>
      </c>
      <c r="O326" s="18">
        <v>18.666666666666664</v>
      </c>
      <c r="P326" s="18">
        <v>96</v>
      </c>
      <c r="Q326" s="18">
        <v>0</v>
      </c>
      <c r="R326" s="18">
        <v>7.5</v>
      </c>
      <c r="S326" s="18">
        <v>0</v>
      </c>
      <c r="T326" s="18">
        <v>0</v>
      </c>
      <c r="U326" s="18"/>
      <c r="V326" s="19">
        <v>260.2108994107744</v>
      </c>
    </row>
    <row r="327" spans="1:22" x14ac:dyDescent="0.25">
      <c r="A327" s="15">
        <v>57</v>
      </c>
      <c r="B327" s="16">
        <v>0</v>
      </c>
      <c r="C327" s="16">
        <v>0</v>
      </c>
      <c r="D327" s="16">
        <v>18.666666666666664</v>
      </c>
      <c r="E327" s="16">
        <v>96</v>
      </c>
      <c r="F327" s="16">
        <v>0</v>
      </c>
      <c r="G327" s="16">
        <v>7.5</v>
      </c>
      <c r="H327" s="16">
        <v>0</v>
      </c>
      <c r="I327" s="16">
        <v>0</v>
      </c>
      <c r="J327" s="16"/>
      <c r="K327" s="19">
        <v>260.2108994107744</v>
      </c>
      <c r="L327">
        <v>20</v>
      </c>
      <c r="M327" s="18">
        <v>1.1666666666666667</v>
      </c>
      <c r="N327" s="18">
        <v>4.5</v>
      </c>
      <c r="O327" s="18">
        <v>23.25</v>
      </c>
      <c r="P327" s="18">
        <v>0</v>
      </c>
      <c r="Q327" s="18">
        <v>0</v>
      </c>
      <c r="R327" s="18">
        <v>0</v>
      </c>
      <c r="S327" s="18">
        <v>0</v>
      </c>
      <c r="T327" s="18">
        <v>0</v>
      </c>
      <c r="U327" s="18"/>
      <c r="V327" s="19">
        <v>67.913601045301476</v>
      </c>
    </row>
    <row r="328" spans="1:22" x14ac:dyDescent="0.25">
      <c r="A328" s="15">
        <v>20</v>
      </c>
      <c r="B328" s="16">
        <v>1.1666666666666667</v>
      </c>
      <c r="C328" s="16">
        <v>4.5</v>
      </c>
      <c r="D328" s="16">
        <v>23.25</v>
      </c>
      <c r="E328" s="16">
        <v>0</v>
      </c>
      <c r="F328" s="16">
        <v>0</v>
      </c>
      <c r="G328" s="16">
        <v>0</v>
      </c>
      <c r="H328" s="16">
        <v>0</v>
      </c>
      <c r="I328" s="16">
        <v>0</v>
      </c>
      <c r="J328" s="16"/>
      <c r="K328" s="19">
        <v>67.913601045301476</v>
      </c>
      <c r="L328">
        <v>47</v>
      </c>
      <c r="M328" s="18">
        <v>4.5</v>
      </c>
      <c r="N328" s="18">
        <v>27.249999999999993</v>
      </c>
      <c r="O328" s="18">
        <v>11.083333333333334</v>
      </c>
      <c r="P328" s="18">
        <v>9.8333333333333321</v>
      </c>
      <c r="Q328" s="18">
        <v>24.75</v>
      </c>
      <c r="R328" s="18">
        <v>20.916666666666664</v>
      </c>
      <c r="S328" s="18">
        <v>2.4166666666666665</v>
      </c>
      <c r="T328" s="18">
        <v>0</v>
      </c>
      <c r="U328" s="18"/>
      <c r="V328" s="19">
        <v>210.8538220749158</v>
      </c>
    </row>
    <row r="329" spans="1:22" x14ac:dyDescent="0.25">
      <c r="A329" s="15">
        <v>47</v>
      </c>
      <c r="B329" s="16">
        <v>4.5</v>
      </c>
      <c r="C329" s="16">
        <v>27.249999999999993</v>
      </c>
      <c r="D329" s="16">
        <v>11.083333333333334</v>
      </c>
      <c r="E329" s="16">
        <v>9.8333333333333321</v>
      </c>
      <c r="F329" s="16">
        <v>24.75</v>
      </c>
      <c r="G329" s="16">
        <v>20.916666666666664</v>
      </c>
      <c r="H329" s="16">
        <v>2.4166666666666665</v>
      </c>
      <c r="I329" s="16">
        <v>0</v>
      </c>
      <c r="J329" s="16"/>
      <c r="K329" s="19">
        <v>210.8538220749158</v>
      </c>
      <c r="L329">
        <v>49</v>
      </c>
      <c r="M329" s="18">
        <v>8.25</v>
      </c>
      <c r="N329" s="18">
        <v>48.499999999999993</v>
      </c>
      <c r="O329" s="18">
        <v>15.333333333333334</v>
      </c>
      <c r="P329" s="18">
        <v>36.833333333333336</v>
      </c>
      <c r="Q329" s="18">
        <v>27.583333333333332</v>
      </c>
      <c r="R329" s="18">
        <v>27.333333333333332</v>
      </c>
      <c r="S329" s="18">
        <v>7.083333333333333</v>
      </c>
      <c r="T329" s="18">
        <v>0</v>
      </c>
      <c r="U329" s="18"/>
      <c r="V329" s="19">
        <v>348.86462805134687</v>
      </c>
    </row>
    <row r="330" spans="1:22" x14ac:dyDescent="0.25">
      <c r="A330" s="15">
        <v>49</v>
      </c>
      <c r="B330" s="16">
        <v>8.25</v>
      </c>
      <c r="C330" s="16">
        <v>48.499999999999993</v>
      </c>
      <c r="D330" s="16">
        <v>15.333333333333334</v>
      </c>
      <c r="E330" s="16">
        <v>36.833333333333336</v>
      </c>
      <c r="F330" s="16">
        <v>27.583333333333332</v>
      </c>
      <c r="G330" s="16">
        <v>27.333333333333332</v>
      </c>
      <c r="H330" s="16">
        <v>7.083333333333333</v>
      </c>
      <c r="I330" s="16">
        <v>0</v>
      </c>
      <c r="J330" s="16"/>
      <c r="K330" s="19">
        <v>348.86462805134687</v>
      </c>
      <c r="L330">
        <v>58</v>
      </c>
      <c r="M330" s="18">
        <v>3.8333333333333339</v>
      </c>
      <c r="N330" s="18">
        <v>47.333333333333336</v>
      </c>
      <c r="O330" s="18">
        <v>256.58333333333337</v>
      </c>
      <c r="P330" s="18">
        <v>33.333333333333329</v>
      </c>
      <c r="Q330" s="18">
        <v>7.916666666666667</v>
      </c>
      <c r="R330" s="18">
        <v>0</v>
      </c>
      <c r="S330" s="18">
        <v>0</v>
      </c>
      <c r="T330" s="18">
        <v>0</v>
      </c>
      <c r="U330" s="18">
        <v>0.25</v>
      </c>
      <c r="V330" s="19">
        <v>796.09402942992403</v>
      </c>
    </row>
    <row r="331" spans="1:22" x14ac:dyDescent="0.25">
      <c r="A331" s="15">
        <v>58</v>
      </c>
      <c r="B331" s="16">
        <v>3.8333333333333339</v>
      </c>
      <c r="C331" s="16">
        <v>47.333333333333336</v>
      </c>
      <c r="D331" s="16">
        <v>256.58333333333337</v>
      </c>
      <c r="E331" s="16">
        <v>33.333333333333329</v>
      </c>
      <c r="F331" s="16">
        <v>7.916666666666667</v>
      </c>
      <c r="G331" s="16">
        <v>0</v>
      </c>
      <c r="H331" s="16">
        <v>0</v>
      </c>
      <c r="I331" s="16">
        <v>0</v>
      </c>
      <c r="J331" s="16">
        <v>0.25</v>
      </c>
      <c r="K331" s="19">
        <v>796.09402942992403</v>
      </c>
      <c r="L331">
        <v>59</v>
      </c>
      <c r="M331" s="18">
        <v>3.416666666666667</v>
      </c>
      <c r="N331" s="18">
        <v>8.9166666666666661</v>
      </c>
      <c r="O331" s="18">
        <v>55.5</v>
      </c>
      <c r="P331" s="18">
        <v>6.75</v>
      </c>
      <c r="Q331" s="18">
        <v>1</v>
      </c>
      <c r="R331" s="18">
        <v>0</v>
      </c>
      <c r="S331" s="18">
        <v>0</v>
      </c>
      <c r="T331" s="18">
        <v>0</v>
      </c>
      <c r="U331" s="18">
        <v>0</v>
      </c>
      <c r="V331" s="19">
        <v>174.28822437698958</v>
      </c>
    </row>
    <row r="332" spans="1:22" x14ac:dyDescent="0.25">
      <c r="A332" s="15">
        <v>59</v>
      </c>
      <c r="B332" s="16">
        <v>3.416666666666667</v>
      </c>
      <c r="C332" s="16">
        <v>8.9166666666666661</v>
      </c>
      <c r="D332" s="16">
        <v>55.5</v>
      </c>
      <c r="E332" s="16">
        <v>6.75</v>
      </c>
      <c r="F332" s="16">
        <v>1</v>
      </c>
      <c r="G332" s="16">
        <v>0</v>
      </c>
      <c r="H332" s="16">
        <v>0</v>
      </c>
      <c r="I332" s="16">
        <v>0</v>
      </c>
      <c r="J332" s="16">
        <v>0</v>
      </c>
      <c r="K332" s="19">
        <v>174.28822437698958</v>
      </c>
      <c r="L332">
        <v>60</v>
      </c>
      <c r="M332" s="18">
        <v>11.25</v>
      </c>
      <c r="N332" s="18">
        <v>63.083333333333336</v>
      </c>
      <c r="O332" s="18">
        <v>315.33333333333331</v>
      </c>
      <c r="P332" s="18">
        <v>62.916666666666664</v>
      </c>
      <c r="Q332" s="18">
        <v>103.83333333333334</v>
      </c>
      <c r="R332" s="18">
        <v>2.75</v>
      </c>
      <c r="S332" s="18">
        <v>15.75</v>
      </c>
      <c r="T332" s="18">
        <v>0</v>
      </c>
      <c r="U332" s="18"/>
      <c r="V332" s="19">
        <v>1287.2926221231171</v>
      </c>
    </row>
    <row r="333" spans="1:22" x14ac:dyDescent="0.25">
      <c r="A333" s="15">
        <v>60</v>
      </c>
      <c r="B333" s="16">
        <v>11.25</v>
      </c>
      <c r="C333" s="16">
        <v>63.083333333333336</v>
      </c>
      <c r="D333" s="16">
        <v>315.33333333333331</v>
      </c>
      <c r="E333" s="16">
        <v>62.916666666666664</v>
      </c>
      <c r="F333" s="16">
        <v>103.83333333333334</v>
      </c>
      <c r="G333" s="16">
        <v>2.75</v>
      </c>
      <c r="H333" s="16">
        <v>15.75</v>
      </c>
      <c r="I333" s="16">
        <v>0</v>
      </c>
      <c r="J333" s="16"/>
      <c r="K333" s="19">
        <v>1287.2926221231171</v>
      </c>
      <c r="L333">
        <v>61</v>
      </c>
      <c r="M333" s="18">
        <v>12.333333333333332</v>
      </c>
      <c r="N333" s="18">
        <v>52.416666666666671</v>
      </c>
      <c r="O333" s="18">
        <v>73.25</v>
      </c>
      <c r="P333" s="18">
        <v>11.583333333333334</v>
      </c>
      <c r="Q333" s="18">
        <v>24</v>
      </c>
      <c r="R333" s="18">
        <v>0</v>
      </c>
      <c r="S333" s="18">
        <v>4.25</v>
      </c>
      <c r="T333" s="18">
        <v>0</v>
      </c>
      <c r="U333" s="18"/>
      <c r="V333" s="19">
        <v>361.91899663080324</v>
      </c>
    </row>
    <row r="334" spans="1:22" x14ac:dyDescent="0.25">
      <c r="A334" s="15">
        <v>61</v>
      </c>
      <c r="B334" s="16">
        <v>12.333333333333332</v>
      </c>
      <c r="C334" s="16">
        <v>52.416666666666671</v>
      </c>
      <c r="D334" s="16">
        <v>73.25</v>
      </c>
      <c r="E334" s="16">
        <v>11.583333333333334</v>
      </c>
      <c r="F334" s="16">
        <v>24</v>
      </c>
      <c r="G334" s="16">
        <v>0</v>
      </c>
      <c r="H334" s="16">
        <v>4.25</v>
      </c>
      <c r="I334" s="16">
        <v>0</v>
      </c>
      <c r="J334" s="16"/>
      <c r="K334" s="19">
        <v>361.91899663080324</v>
      </c>
      <c r="L334">
        <v>62</v>
      </c>
      <c r="M334" s="18">
        <v>12.75</v>
      </c>
      <c r="N334" s="18">
        <v>44.083333333333336</v>
      </c>
      <c r="O334" s="18">
        <v>73.666666666666657</v>
      </c>
      <c r="P334" s="18">
        <v>36.666666666666671</v>
      </c>
      <c r="Q334" s="18">
        <v>7.416666666666667</v>
      </c>
      <c r="R334" s="18">
        <v>0</v>
      </c>
      <c r="S334" s="18">
        <v>0.75</v>
      </c>
      <c r="T334" s="18">
        <v>0</v>
      </c>
      <c r="U334" s="18"/>
      <c r="V334" s="19">
        <v>365.59735124158249</v>
      </c>
    </row>
    <row r="335" spans="1:22" x14ac:dyDescent="0.25">
      <c r="A335" s="15">
        <v>62</v>
      </c>
      <c r="B335" s="16">
        <v>12.75</v>
      </c>
      <c r="C335" s="16">
        <v>44.083333333333336</v>
      </c>
      <c r="D335" s="16">
        <v>73.666666666666657</v>
      </c>
      <c r="E335" s="16">
        <v>36.666666666666671</v>
      </c>
      <c r="F335" s="16">
        <v>7.416666666666667</v>
      </c>
      <c r="G335" s="16">
        <v>0</v>
      </c>
      <c r="H335" s="16">
        <v>0.75</v>
      </c>
      <c r="I335" s="16">
        <v>0</v>
      </c>
      <c r="J335" s="16"/>
      <c r="K335" s="19">
        <v>365.59735124158249</v>
      </c>
      <c r="L335">
        <v>63</v>
      </c>
      <c r="M335" s="18">
        <v>0</v>
      </c>
      <c r="N335" s="18">
        <v>1.1666666666666667</v>
      </c>
      <c r="O335" s="18">
        <v>0</v>
      </c>
      <c r="P335" s="18">
        <v>1</v>
      </c>
      <c r="Q335" s="18">
        <v>2.1666666666666665</v>
      </c>
      <c r="R335" s="18">
        <v>0</v>
      </c>
      <c r="S335" s="18">
        <v>0</v>
      </c>
      <c r="T335" s="18">
        <v>0</v>
      </c>
      <c r="U335" s="18"/>
      <c r="V335" s="19">
        <v>9.0586395202020196</v>
      </c>
    </row>
    <row r="336" spans="1:22" x14ac:dyDescent="0.25">
      <c r="A336" s="15">
        <v>63</v>
      </c>
      <c r="B336" s="16">
        <v>0</v>
      </c>
      <c r="C336" s="16">
        <v>1.1666666666666667</v>
      </c>
      <c r="D336" s="16">
        <v>0</v>
      </c>
      <c r="E336" s="16">
        <v>1</v>
      </c>
      <c r="F336" s="16">
        <v>2.1666666666666665</v>
      </c>
      <c r="G336" s="16">
        <v>0</v>
      </c>
      <c r="H336" s="16">
        <v>0</v>
      </c>
      <c r="I336" s="16">
        <v>0</v>
      </c>
      <c r="J336" s="16"/>
      <c r="K336" s="19">
        <v>9.0586395202020196</v>
      </c>
      <c r="L336">
        <v>64</v>
      </c>
      <c r="M336" s="18">
        <v>0</v>
      </c>
      <c r="N336" s="18">
        <v>0.33333333333333331</v>
      </c>
      <c r="O336" s="18">
        <v>0</v>
      </c>
      <c r="P336" s="18">
        <v>0</v>
      </c>
      <c r="Q336" s="18">
        <v>2.166666666666667</v>
      </c>
      <c r="R336" s="18">
        <v>0</v>
      </c>
      <c r="S336" s="18">
        <v>0</v>
      </c>
      <c r="T336" s="18">
        <v>0</v>
      </c>
      <c r="U336" s="18"/>
      <c r="V336" s="19">
        <v>4.7831339015151517</v>
      </c>
    </row>
    <row r="337" spans="1:22" x14ac:dyDescent="0.25">
      <c r="A337" s="15">
        <v>64</v>
      </c>
      <c r="B337" s="16">
        <v>0</v>
      </c>
      <c r="C337" s="16">
        <v>0.33333333333333331</v>
      </c>
      <c r="D337" s="16">
        <v>0</v>
      </c>
      <c r="E337" s="16">
        <v>0</v>
      </c>
      <c r="F337" s="16">
        <v>2.166666666666667</v>
      </c>
      <c r="G337" s="16">
        <v>0</v>
      </c>
      <c r="H337" s="16">
        <v>0</v>
      </c>
      <c r="I337" s="16">
        <v>0</v>
      </c>
      <c r="J337" s="16"/>
      <c r="K337" s="19">
        <v>4.7831339015151517</v>
      </c>
      <c r="L337">
        <v>527</v>
      </c>
      <c r="M337" s="18">
        <v>0</v>
      </c>
      <c r="N337" s="18">
        <v>0</v>
      </c>
      <c r="O337" s="18">
        <v>0</v>
      </c>
      <c r="P337" s="18">
        <v>0</v>
      </c>
      <c r="Q337" s="18">
        <v>0</v>
      </c>
      <c r="R337" s="18">
        <v>0</v>
      </c>
      <c r="S337" s="18">
        <v>2</v>
      </c>
      <c r="T337" s="18">
        <v>0</v>
      </c>
      <c r="U337" s="18"/>
      <c r="V337" s="19">
        <v>4.0213737373737368</v>
      </c>
    </row>
    <row r="338" spans="1:22" x14ac:dyDescent="0.25">
      <c r="A338" s="15">
        <v>527</v>
      </c>
      <c r="B338" s="16">
        <v>0</v>
      </c>
      <c r="C338" s="16">
        <v>0</v>
      </c>
      <c r="D338" s="16">
        <v>0</v>
      </c>
      <c r="E338" s="16">
        <v>0</v>
      </c>
      <c r="F338" s="16">
        <v>0</v>
      </c>
      <c r="G338" s="16">
        <v>0</v>
      </c>
      <c r="H338" s="16">
        <v>2</v>
      </c>
      <c r="I338" s="16">
        <v>0</v>
      </c>
      <c r="J338" s="16"/>
      <c r="K338" s="19">
        <v>4.0213737373737368</v>
      </c>
      <c r="L338">
        <v>1</v>
      </c>
      <c r="M338" s="18">
        <v>7.2333333333333334</v>
      </c>
      <c r="N338" s="18">
        <v>36</v>
      </c>
      <c r="O338" s="18">
        <v>24.833333333333332</v>
      </c>
      <c r="P338" s="18">
        <v>9.4166666666666661</v>
      </c>
      <c r="Q338" s="18">
        <v>10.833333333333334</v>
      </c>
      <c r="R338" s="18">
        <v>0</v>
      </c>
      <c r="S338" s="18">
        <v>0</v>
      </c>
      <c r="T338" s="18">
        <v>0</v>
      </c>
      <c r="U338" s="18"/>
      <c r="V338" s="19">
        <v>194.60795607638889</v>
      </c>
    </row>
    <row r="339" spans="1:22" x14ac:dyDescent="0.25">
      <c r="A339" s="15">
        <v>1</v>
      </c>
      <c r="B339" s="16">
        <v>7.2333333333333334</v>
      </c>
      <c r="C339" s="16">
        <v>36</v>
      </c>
      <c r="D339" s="16">
        <v>24.833333333333332</v>
      </c>
      <c r="E339" s="16">
        <v>9.4166666666666661</v>
      </c>
      <c r="F339" s="16">
        <v>10.833333333333334</v>
      </c>
      <c r="G339" s="16">
        <v>0</v>
      </c>
      <c r="H339" s="16">
        <v>0</v>
      </c>
      <c r="I339" s="16">
        <v>0</v>
      </c>
      <c r="J339" s="16"/>
      <c r="K339" s="19">
        <v>194.60795607638889</v>
      </c>
      <c r="L339">
        <v>9</v>
      </c>
      <c r="M339" s="18">
        <v>0</v>
      </c>
      <c r="N339" s="18">
        <v>0</v>
      </c>
      <c r="O339" s="18">
        <v>10.799999999999999</v>
      </c>
      <c r="P339" s="18">
        <v>10.583333333333334</v>
      </c>
      <c r="Q339" s="18">
        <v>11.083333333333334</v>
      </c>
      <c r="R339" s="18">
        <v>5</v>
      </c>
      <c r="S339" s="18">
        <v>0</v>
      </c>
      <c r="T339" s="18">
        <v>0</v>
      </c>
      <c r="U339" s="18"/>
      <c r="V339" s="19">
        <v>78.543362163299662</v>
      </c>
    </row>
    <row r="340" spans="1:22" x14ac:dyDescent="0.25">
      <c r="A340" s="15">
        <v>9</v>
      </c>
      <c r="B340" s="16">
        <v>0</v>
      </c>
      <c r="C340" s="16">
        <v>0</v>
      </c>
      <c r="D340" s="16">
        <v>10.799999999999999</v>
      </c>
      <c r="E340" s="16">
        <v>10.583333333333334</v>
      </c>
      <c r="F340" s="16">
        <v>11.083333333333334</v>
      </c>
      <c r="G340" s="16">
        <v>5</v>
      </c>
      <c r="H340" s="16">
        <v>0</v>
      </c>
      <c r="I340" s="16">
        <v>0</v>
      </c>
      <c r="J340" s="16"/>
      <c r="K340" s="19">
        <v>78.543362163299662</v>
      </c>
      <c r="L340">
        <v>10</v>
      </c>
      <c r="M340" s="18">
        <v>0</v>
      </c>
      <c r="N340" s="18">
        <v>0</v>
      </c>
      <c r="O340" s="18">
        <v>10.700000000000001</v>
      </c>
      <c r="P340" s="18">
        <v>21.166666666666668</v>
      </c>
      <c r="Q340" s="18">
        <v>7.6666666666666661</v>
      </c>
      <c r="R340" s="18">
        <v>3</v>
      </c>
      <c r="S340" s="18">
        <v>0</v>
      </c>
      <c r="T340" s="18">
        <v>0</v>
      </c>
      <c r="U340" s="18"/>
      <c r="V340" s="19">
        <v>90.044193076599313</v>
      </c>
    </row>
    <row r="341" spans="1:22" x14ac:dyDescent="0.25">
      <c r="A341" s="15">
        <v>10</v>
      </c>
      <c r="B341" s="16">
        <v>0</v>
      </c>
      <c r="C341" s="16">
        <v>0</v>
      </c>
      <c r="D341" s="16">
        <v>10.700000000000001</v>
      </c>
      <c r="E341" s="16">
        <v>21.166666666666668</v>
      </c>
      <c r="F341" s="16">
        <v>7.6666666666666661</v>
      </c>
      <c r="G341" s="16">
        <v>3</v>
      </c>
      <c r="H341" s="16">
        <v>0</v>
      </c>
      <c r="I341" s="16">
        <v>0</v>
      </c>
      <c r="J341" s="16"/>
      <c r="K341" s="19">
        <v>90.044193076599313</v>
      </c>
      <c r="L341">
        <v>31</v>
      </c>
      <c r="M341" s="18">
        <v>11.666666666666664</v>
      </c>
      <c r="N341" s="18">
        <v>14.25</v>
      </c>
      <c r="O341" s="18">
        <v>38.416666666666664</v>
      </c>
      <c r="P341" s="18">
        <v>17.5</v>
      </c>
      <c r="Q341" s="18">
        <v>19.333333333333332</v>
      </c>
      <c r="R341" s="18">
        <v>17.25</v>
      </c>
      <c r="S341" s="18">
        <v>1.5333333333333332</v>
      </c>
      <c r="T341" s="18">
        <v>0</v>
      </c>
      <c r="U341" s="18"/>
      <c r="V341" s="19">
        <v>261.94246795033672</v>
      </c>
    </row>
    <row r="342" spans="1:22" x14ac:dyDescent="0.25">
      <c r="A342" s="15">
        <v>31</v>
      </c>
      <c r="B342" s="16">
        <v>11.666666666666664</v>
      </c>
      <c r="C342" s="16">
        <v>14.25</v>
      </c>
      <c r="D342" s="16">
        <v>38.416666666666664</v>
      </c>
      <c r="E342" s="16">
        <v>17.5</v>
      </c>
      <c r="F342" s="16">
        <v>19.333333333333332</v>
      </c>
      <c r="G342" s="16">
        <v>17.25</v>
      </c>
      <c r="H342" s="16">
        <v>1.5333333333333332</v>
      </c>
      <c r="I342" s="16">
        <v>0</v>
      </c>
      <c r="J342" s="16"/>
      <c r="K342" s="19">
        <v>261.94246795033672</v>
      </c>
      <c r="L342">
        <v>34</v>
      </c>
      <c r="M342" s="18">
        <v>12.083333333333332</v>
      </c>
      <c r="N342" s="18">
        <v>27.833333333333332</v>
      </c>
      <c r="O342" s="18">
        <v>162.5</v>
      </c>
      <c r="P342" s="18">
        <v>31.833333333333336</v>
      </c>
      <c r="Q342" s="18">
        <v>25.666666666666668</v>
      </c>
      <c r="R342" s="18">
        <v>0</v>
      </c>
      <c r="S342" s="18">
        <v>1</v>
      </c>
      <c r="T342" s="18">
        <v>3.5</v>
      </c>
      <c r="U342" s="18">
        <v>0</v>
      </c>
      <c r="V342" s="19">
        <v>530.95794025357748</v>
      </c>
    </row>
    <row r="343" spans="1:22" x14ac:dyDescent="0.25">
      <c r="A343" s="15">
        <v>34</v>
      </c>
      <c r="B343" s="16">
        <v>12.083333333333332</v>
      </c>
      <c r="C343" s="16">
        <v>27.833333333333332</v>
      </c>
      <c r="D343" s="16">
        <v>162.5</v>
      </c>
      <c r="E343" s="16">
        <v>31.833333333333336</v>
      </c>
      <c r="F343" s="16">
        <v>25.666666666666668</v>
      </c>
      <c r="G343" s="16">
        <v>0</v>
      </c>
      <c r="H343" s="16">
        <v>1</v>
      </c>
      <c r="I343" s="16">
        <v>3.5</v>
      </c>
      <c r="J343" s="16">
        <v>0</v>
      </c>
      <c r="K343" s="19">
        <v>530.95794025357748</v>
      </c>
      <c r="L343">
        <v>35</v>
      </c>
      <c r="M343" s="18">
        <v>26.016666666666662</v>
      </c>
      <c r="N343" s="18">
        <v>78.333333333333343</v>
      </c>
      <c r="O343" s="18">
        <v>48.25</v>
      </c>
      <c r="P343" s="18">
        <v>43.833333333333336</v>
      </c>
      <c r="Q343" s="18">
        <v>0</v>
      </c>
      <c r="R343" s="18">
        <v>0</v>
      </c>
      <c r="S343" s="18">
        <v>0</v>
      </c>
      <c r="T343" s="18">
        <v>0</v>
      </c>
      <c r="U343" s="18"/>
      <c r="V343" s="19">
        <v>407.47074958383428</v>
      </c>
    </row>
    <row r="344" spans="1:22" x14ac:dyDescent="0.25">
      <c r="A344" s="15">
        <v>35</v>
      </c>
      <c r="B344" s="16">
        <v>26.016666666666662</v>
      </c>
      <c r="C344" s="16">
        <v>78.333333333333343</v>
      </c>
      <c r="D344" s="16">
        <v>48.25</v>
      </c>
      <c r="E344" s="16">
        <v>43.833333333333336</v>
      </c>
      <c r="F344" s="16">
        <v>0</v>
      </c>
      <c r="G344" s="16">
        <v>0</v>
      </c>
      <c r="H344" s="16">
        <v>0</v>
      </c>
      <c r="I344" s="16">
        <v>0</v>
      </c>
      <c r="J344" s="16"/>
      <c r="K344" s="19">
        <v>407.47074958383428</v>
      </c>
      <c r="L344">
        <v>51</v>
      </c>
      <c r="M344" s="18">
        <v>4.416666666666667</v>
      </c>
      <c r="N344" s="18">
        <v>18.95</v>
      </c>
      <c r="O344" s="18">
        <v>64.833333333333329</v>
      </c>
      <c r="P344" s="18">
        <v>10.25</v>
      </c>
      <c r="Q344" s="18">
        <v>24.666666666666668</v>
      </c>
      <c r="R344" s="18">
        <v>0</v>
      </c>
      <c r="S344" s="18">
        <v>2.5999999999999996</v>
      </c>
      <c r="T344" s="18">
        <v>0</v>
      </c>
      <c r="U344" s="18"/>
      <c r="V344" s="19">
        <v>275.03759885627096</v>
      </c>
    </row>
    <row r="345" spans="1:22" x14ac:dyDescent="0.25">
      <c r="A345" s="15">
        <v>51</v>
      </c>
      <c r="B345" s="16">
        <v>4.416666666666667</v>
      </c>
      <c r="C345" s="16">
        <v>18.95</v>
      </c>
      <c r="D345" s="16">
        <v>64.833333333333329</v>
      </c>
      <c r="E345" s="16">
        <v>10.25</v>
      </c>
      <c r="F345" s="16">
        <v>24.666666666666668</v>
      </c>
      <c r="G345" s="16">
        <v>0</v>
      </c>
      <c r="H345" s="16">
        <v>2.5999999999999996</v>
      </c>
      <c r="I345" s="16">
        <v>0</v>
      </c>
      <c r="J345" s="16"/>
      <c r="K345" s="19">
        <v>275.03759885627096</v>
      </c>
      <c r="L345">
        <v>65</v>
      </c>
      <c r="M345" s="18">
        <v>4.583333333333333</v>
      </c>
      <c r="N345" s="18">
        <v>408.2833333333333</v>
      </c>
      <c r="O345" s="18">
        <v>232.41666666666671</v>
      </c>
      <c r="P345" s="18">
        <v>113.75</v>
      </c>
      <c r="Q345" s="18">
        <v>0</v>
      </c>
      <c r="R345" s="18">
        <v>0</v>
      </c>
      <c r="S345" s="18">
        <v>0.5</v>
      </c>
      <c r="T345" s="18">
        <v>0</v>
      </c>
      <c r="U345" s="18">
        <v>0</v>
      </c>
      <c r="V345" s="19">
        <v>1534.804355503999</v>
      </c>
    </row>
    <row r="346" spans="1:22" x14ac:dyDescent="0.25">
      <c r="A346" s="15">
        <v>65</v>
      </c>
      <c r="B346" s="16">
        <v>4.583333333333333</v>
      </c>
      <c r="C346" s="16">
        <v>408.2833333333333</v>
      </c>
      <c r="D346" s="16">
        <v>232.41666666666671</v>
      </c>
      <c r="E346" s="16">
        <v>113.75</v>
      </c>
      <c r="F346" s="16">
        <v>0</v>
      </c>
      <c r="G346" s="16">
        <v>0</v>
      </c>
      <c r="H346" s="16">
        <v>0.5</v>
      </c>
      <c r="I346" s="16">
        <v>0</v>
      </c>
      <c r="J346" s="16">
        <v>0</v>
      </c>
      <c r="K346" s="19">
        <v>1534.804355503999</v>
      </c>
      <c r="L346">
        <v>66</v>
      </c>
      <c r="M346" s="18">
        <v>0</v>
      </c>
      <c r="N346" s="18">
        <v>1.5833333333333333</v>
      </c>
      <c r="O346" s="18">
        <v>3.0833333333333335</v>
      </c>
      <c r="P346" s="18">
        <v>2.666666666666667</v>
      </c>
      <c r="Q346" s="18">
        <v>37.25</v>
      </c>
      <c r="R346" s="18">
        <v>0</v>
      </c>
      <c r="S346" s="18">
        <v>0</v>
      </c>
      <c r="T346" s="18">
        <v>0</v>
      </c>
      <c r="U346" s="18"/>
      <c r="V346" s="19">
        <v>98.846861803451191</v>
      </c>
    </row>
    <row r="347" spans="1:22" x14ac:dyDescent="0.25">
      <c r="A347" s="15">
        <v>66</v>
      </c>
      <c r="B347" s="16">
        <v>0</v>
      </c>
      <c r="C347" s="16">
        <v>1.5833333333333333</v>
      </c>
      <c r="D347" s="16">
        <v>3.0833333333333335</v>
      </c>
      <c r="E347" s="16">
        <v>2.666666666666667</v>
      </c>
      <c r="F347" s="16">
        <v>37.25</v>
      </c>
      <c r="G347" s="16">
        <v>0</v>
      </c>
      <c r="H347" s="16">
        <v>0</v>
      </c>
      <c r="I347" s="16">
        <v>0</v>
      </c>
      <c r="J347" s="16"/>
      <c r="K347" s="19">
        <v>98.846861803451191</v>
      </c>
      <c r="L347">
        <v>67</v>
      </c>
      <c r="M347" s="18">
        <v>0</v>
      </c>
      <c r="N347" s="18">
        <v>0</v>
      </c>
      <c r="O347" s="18">
        <v>0</v>
      </c>
      <c r="P347" s="18">
        <v>1.1666666666666665</v>
      </c>
      <c r="Q347" s="18">
        <v>14.333333333333332</v>
      </c>
      <c r="R347" s="18">
        <v>0</v>
      </c>
      <c r="S347" s="18">
        <v>0</v>
      </c>
      <c r="T347" s="18">
        <v>0</v>
      </c>
      <c r="U347" s="18">
        <v>0</v>
      </c>
      <c r="V347" s="19">
        <v>42.460015651304715</v>
      </c>
    </row>
    <row r="348" spans="1:22" x14ac:dyDescent="0.25">
      <c r="A348" s="15">
        <v>67</v>
      </c>
      <c r="B348" s="16">
        <v>0</v>
      </c>
      <c r="C348" s="16">
        <v>0</v>
      </c>
      <c r="D348" s="16">
        <v>0</v>
      </c>
      <c r="E348" s="16">
        <v>1.1666666666666665</v>
      </c>
      <c r="F348" s="16">
        <v>14.333333333333332</v>
      </c>
      <c r="G348" s="16">
        <v>0</v>
      </c>
      <c r="H348" s="16">
        <v>0</v>
      </c>
      <c r="I348" s="16">
        <v>0</v>
      </c>
      <c r="J348" s="16">
        <v>0</v>
      </c>
      <c r="K348" s="19">
        <v>42.460015651304715</v>
      </c>
      <c r="L348">
        <v>68</v>
      </c>
      <c r="M348" s="18">
        <v>11.75</v>
      </c>
      <c r="N348" s="18">
        <v>14.333333333333334</v>
      </c>
      <c r="O348" s="18">
        <v>1.25</v>
      </c>
      <c r="P348" s="18">
        <v>11</v>
      </c>
      <c r="Q348" s="18">
        <v>129.66666666666666</v>
      </c>
      <c r="R348" s="18">
        <v>0</v>
      </c>
      <c r="S348" s="18">
        <v>0</v>
      </c>
      <c r="T348" s="18">
        <v>0</v>
      </c>
      <c r="U348" s="18">
        <v>0</v>
      </c>
      <c r="V348" s="19">
        <v>382.4068299578168</v>
      </c>
    </row>
    <row r="349" spans="1:22" x14ac:dyDescent="0.25">
      <c r="A349" s="15">
        <v>68</v>
      </c>
      <c r="B349" s="16">
        <v>11.75</v>
      </c>
      <c r="C349" s="16">
        <v>14.333333333333334</v>
      </c>
      <c r="D349" s="16">
        <v>1.25</v>
      </c>
      <c r="E349" s="16">
        <v>11</v>
      </c>
      <c r="F349" s="16">
        <v>129.66666666666666</v>
      </c>
      <c r="G349" s="16">
        <v>0</v>
      </c>
      <c r="H349" s="16">
        <v>0</v>
      </c>
      <c r="I349" s="16">
        <v>0</v>
      </c>
      <c r="J349" s="16">
        <v>0</v>
      </c>
      <c r="K349" s="19">
        <v>382.4068299578168</v>
      </c>
      <c r="L349">
        <v>13</v>
      </c>
      <c r="M349" s="18">
        <v>51.666666666666664</v>
      </c>
      <c r="N349" s="18">
        <v>126.86666666666666</v>
      </c>
      <c r="O349" s="18">
        <v>63.666666666666657</v>
      </c>
      <c r="P349" s="18">
        <v>50</v>
      </c>
      <c r="Q349" s="18">
        <v>38</v>
      </c>
      <c r="R349" s="18">
        <v>1.1666666666666667</v>
      </c>
      <c r="S349" s="18">
        <v>0</v>
      </c>
      <c r="T349" s="18">
        <v>0</v>
      </c>
      <c r="U349" s="18">
        <v>0</v>
      </c>
      <c r="V349" s="19">
        <v>718.57248699227102</v>
      </c>
    </row>
    <row r="350" spans="1:22" x14ac:dyDescent="0.25">
      <c r="A350" s="15">
        <v>13</v>
      </c>
      <c r="B350" s="16">
        <v>51.666666666666664</v>
      </c>
      <c r="C350" s="16">
        <v>126.86666666666666</v>
      </c>
      <c r="D350" s="16">
        <v>63.666666666666657</v>
      </c>
      <c r="E350" s="16">
        <v>50</v>
      </c>
      <c r="F350" s="16">
        <v>38</v>
      </c>
      <c r="G350" s="16">
        <v>1.1666666666666667</v>
      </c>
      <c r="H350" s="16">
        <v>0</v>
      </c>
      <c r="I350" s="16">
        <v>0</v>
      </c>
      <c r="J350" s="16">
        <v>0</v>
      </c>
      <c r="K350" s="19">
        <v>718.57248699227102</v>
      </c>
      <c r="L350">
        <v>14</v>
      </c>
      <c r="M350" s="18">
        <v>28.833333333333336</v>
      </c>
      <c r="N350" s="18">
        <v>163.2166666666667</v>
      </c>
      <c r="O350" s="18">
        <v>64.166666666666657</v>
      </c>
      <c r="P350" s="18">
        <v>57.666666666666664</v>
      </c>
      <c r="Q350" s="18">
        <v>32.25</v>
      </c>
      <c r="R350" s="18">
        <v>7</v>
      </c>
      <c r="S350" s="18">
        <v>0.83333333333333337</v>
      </c>
      <c r="T350" s="18">
        <v>0</v>
      </c>
      <c r="U350" s="18">
        <v>0</v>
      </c>
      <c r="V350" s="19">
        <v>745.90732552207669</v>
      </c>
    </row>
    <row r="351" spans="1:22" x14ac:dyDescent="0.25">
      <c r="A351" s="15">
        <v>14</v>
      </c>
      <c r="B351" s="16">
        <v>28.833333333333336</v>
      </c>
      <c r="C351" s="16">
        <v>163.2166666666667</v>
      </c>
      <c r="D351" s="16">
        <v>64.166666666666657</v>
      </c>
      <c r="E351" s="16">
        <v>57.666666666666664</v>
      </c>
      <c r="F351" s="16">
        <v>32.25</v>
      </c>
      <c r="G351" s="16">
        <v>7</v>
      </c>
      <c r="H351" s="16">
        <v>0.83333333333333337</v>
      </c>
      <c r="I351" s="16">
        <v>0</v>
      </c>
      <c r="J351" s="16">
        <v>0</v>
      </c>
      <c r="K351" s="19">
        <v>745.90732552207669</v>
      </c>
      <c r="L351">
        <v>70</v>
      </c>
      <c r="M351" s="18">
        <v>0</v>
      </c>
      <c r="N351" s="18">
        <v>10.5</v>
      </c>
      <c r="O351" s="18">
        <v>0</v>
      </c>
      <c r="P351" s="18">
        <v>5.7666666666666675</v>
      </c>
      <c r="Q351" s="18">
        <v>2.25</v>
      </c>
      <c r="R351" s="18">
        <v>0</v>
      </c>
      <c r="S351" s="18">
        <v>0</v>
      </c>
      <c r="T351" s="18">
        <v>0</v>
      </c>
      <c r="U351" s="18"/>
      <c r="V351" s="19">
        <v>34.020851325757576</v>
      </c>
    </row>
    <row r="352" spans="1:22" x14ac:dyDescent="0.25">
      <c r="A352" s="15">
        <v>70</v>
      </c>
      <c r="B352" s="16">
        <v>0</v>
      </c>
      <c r="C352" s="16">
        <v>10.5</v>
      </c>
      <c r="D352" s="16">
        <v>0</v>
      </c>
      <c r="E352" s="16">
        <v>5.7666666666666675</v>
      </c>
      <c r="F352" s="16">
        <v>2.25</v>
      </c>
      <c r="G352" s="16">
        <v>0</v>
      </c>
      <c r="H352" s="16">
        <v>0</v>
      </c>
      <c r="I352" s="16">
        <v>0</v>
      </c>
      <c r="J352" s="16"/>
      <c r="K352" s="19">
        <v>34.020851325757576</v>
      </c>
      <c r="L352">
        <v>71</v>
      </c>
      <c r="M352" s="18">
        <v>2</v>
      </c>
      <c r="N352" s="18">
        <v>4.333333333333333</v>
      </c>
      <c r="O352" s="18">
        <v>0</v>
      </c>
      <c r="P352" s="18">
        <v>3</v>
      </c>
      <c r="Q352" s="18">
        <v>0</v>
      </c>
      <c r="R352" s="18">
        <v>0</v>
      </c>
      <c r="S352" s="18">
        <v>0</v>
      </c>
      <c r="T352" s="18">
        <v>0</v>
      </c>
      <c r="U352" s="18"/>
      <c r="V352" s="19">
        <v>20.403866792929293</v>
      </c>
    </row>
    <row r="353" spans="1:22" x14ac:dyDescent="0.25">
      <c r="A353" s="15">
        <v>71</v>
      </c>
      <c r="B353" s="16">
        <v>2</v>
      </c>
      <c r="C353" s="16">
        <v>4.333333333333333</v>
      </c>
      <c r="D353" s="16">
        <v>0</v>
      </c>
      <c r="E353" s="16">
        <v>3</v>
      </c>
      <c r="F353" s="16">
        <v>0</v>
      </c>
      <c r="G353" s="16">
        <v>0</v>
      </c>
      <c r="H353" s="16">
        <v>0</v>
      </c>
      <c r="I353" s="16">
        <v>0</v>
      </c>
      <c r="J353" s="16"/>
      <c r="K353" s="19">
        <v>20.403866792929293</v>
      </c>
      <c r="L353">
        <v>8</v>
      </c>
      <c r="M353" s="18">
        <v>0</v>
      </c>
      <c r="N353" s="18">
        <v>0</v>
      </c>
      <c r="O353" s="18">
        <v>0</v>
      </c>
      <c r="P353" s="18">
        <v>0</v>
      </c>
      <c r="Q353" s="18">
        <v>3.416666666666667</v>
      </c>
      <c r="R353" s="18">
        <v>8.8333333333333321</v>
      </c>
      <c r="S353" s="18">
        <v>0</v>
      </c>
      <c r="T353" s="18">
        <v>0</v>
      </c>
      <c r="U353" s="18">
        <v>0</v>
      </c>
      <c r="V353" s="19">
        <v>29.399161505681818</v>
      </c>
    </row>
    <row r="354" spans="1:22" x14ac:dyDescent="0.25">
      <c r="A354" s="15">
        <v>8</v>
      </c>
      <c r="B354" s="16">
        <v>0</v>
      </c>
      <c r="C354" s="16">
        <v>0</v>
      </c>
      <c r="D354" s="16">
        <v>0</v>
      </c>
      <c r="E354" s="16">
        <v>0</v>
      </c>
      <c r="F354" s="16">
        <v>3.416666666666667</v>
      </c>
      <c r="G354" s="16">
        <v>8.8333333333333321</v>
      </c>
      <c r="H354" s="16">
        <v>0</v>
      </c>
      <c r="I354" s="16">
        <v>0</v>
      </c>
      <c r="J354" s="16">
        <v>0</v>
      </c>
      <c r="K354" s="19">
        <v>29.399161505681818</v>
      </c>
      <c r="L354">
        <v>15</v>
      </c>
      <c r="M354" s="18">
        <v>7.5833333333333339</v>
      </c>
      <c r="N354" s="18">
        <v>20.133333333333333</v>
      </c>
      <c r="O354" s="18">
        <v>93.449999999999989</v>
      </c>
      <c r="P354" s="18">
        <v>0</v>
      </c>
      <c r="Q354" s="18">
        <v>0</v>
      </c>
      <c r="R354" s="18">
        <v>0</v>
      </c>
      <c r="S354" s="18">
        <v>0</v>
      </c>
      <c r="T354" s="18">
        <v>0</v>
      </c>
      <c r="U354" s="18">
        <v>4.583333333333333</v>
      </c>
      <c r="V354" s="19">
        <v>298.54501853133598</v>
      </c>
    </row>
    <row r="355" spans="1:22" x14ac:dyDescent="0.25">
      <c r="A355" s="15">
        <v>15</v>
      </c>
      <c r="B355" s="16">
        <v>7.5833333333333339</v>
      </c>
      <c r="C355" s="16">
        <v>20.133333333333333</v>
      </c>
      <c r="D355" s="16">
        <v>93.449999999999989</v>
      </c>
      <c r="E355" s="16">
        <v>0</v>
      </c>
      <c r="F355" s="16">
        <v>0</v>
      </c>
      <c r="G355" s="16">
        <v>0</v>
      </c>
      <c r="H355" s="16">
        <v>0</v>
      </c>
      <c r="I355" s="16">
        <v>0</v>
      </c>
      <c r="J355" s="16">
        <v>4.583333333333333</v>
      </c>
      <c r="K355" s="19">
        <v>298.54501853133598</v>
      </c>
      <c r="L355">
        <v>16</v>
      </c>
      <c r="M355" s="18">
        <v>1.75</v>
      </c>
      <c r="N355" s="18">
        <v>13.833333333333334</v>
      </c>
      <c r="O355" s="18">
        <v>35.25</v>
      </c>
      <c r="P355" s="18">
        <v>0</v>
      </c>
      <c r="Q355" s="18">
        <v>0</v>
      </c>
      <c r="R355" s="18">
        <v>0</v>
      </c>
      <c r="S355" s="18">
        <v>0</v>
      </c>
      <c r="T355" s="18">
        <v>0</v>
      </c>
      <c r="U355" s="18">
        <v>0.16666666666666666</v>
      </c>
      <c r="V355" s="19">
        <v>117.3136373440848</v>
      </c>
    </row>
    <row r="356" spans="1:22" x14ac:dyDescent="0.25">
      <c r="A356" s="15">
        <v>16</v>
      </c>
      <c r="B356" s="16">
        <v>1.75</v>
      </c>
      <c r="C356" s="16">
        <v>13.833333333333334</v>
      </c>
      <c r="D356" s="16">
        <v>35.25</v>
      </c>
      <c r="E356" s="16">
        <v>0</v>
      </c>
      <c r="F356" s="16">
        <v>0</v>
      </c>
      <c r="G356" s="16">
        <v>0</v>
      </c>
      <c r="H356" s="16">
        <v>0</v>
      </c>
      <c r="I356" s="16">
        <v>0</v>
      </c>
      <c r="J356" s="16">
        <v>0.16666666666666666</v>
      </c>
      <c r="K356" s="19">
        <v>117.3136373440848</v>
      </c>
      <c r="L356">
        <v>17</v>
      </c>
      <c r="M356" s="18">
        <v>1</v>
      </c>
      <c r="N356" s="18">
        <v>6.25</v>
      </c>
      <c r="O356" s="18">
        <v>33.799999999999997</v>
      </c>
      <c r="P356" s="18">
        <v>0</v>
      </c>
      <c r="Q356" s="18">
        <v>0</v>
      </c>
      <c r="R356" s="18">
        <v>0</v>
      </c>
      <c r="S356" s="18">
        <v>0</v>
      </c>
      <c r="T356" s="18">
        <v>0</v>
      </c>
      <c r="U356" s="18">
        <v>0</v>
      </c>
      <c r="V356" s="19">
        <v>96.68318634986224</v>
      </c>
    </row>
    <row r="357" spans="1:22" x14ac:dyDescent="0.25">
      <c r="A357" s="15">
        <v>17</v>
      </c>
      <c r="B357" s="16">
        <v>1</v>
      </c>
      <c r="C357" s="16">
        <v>6.25</v>
      </c>
      <c r="D357" s="16">
        <v>33.799999999999997</v>
      </c>
      <c r="E357" s="16">
        <v>0</v>
      </c>
      <c r="F357" s="16">
        <v>0</v>
      </c>
      <c r="G357" s="16">
        <v>0</v>
      </c>
      <c r="H357" s="16">
        <v>0</v>
      </c>
      <c r="I357" s="16">
        <v>0</v>
      </c>
      <c r="J357" s="16">
        <v>0</v>
      </c>
      <c r="K357" s="19">
        <v>96.68318634986224</v>
      </c>
      <c r="L357">
        <v>18</v>
      </c>
      <c r="M357" s="18">
        <v>1.5833333333333335</v>
      </c>
      <c r="N357" s="18">
        <v>2.416666666666667</v>
      </c>
      <c r="O357" s="18">
        <v>16.533333333333335</v>
      </c>
      <c r="P357" s="18">
        <v>0</v>
      </c>
      <c r="Q357" s="18">
        <v>0</v>
      </c>
      <c r="R357" s="18">
        <v>0</v>
      </c>
      <c r="S357" s="18">
        <v>0</v>
      </c>
      <c r="T357" s="18">
        <v>0</v>
      </c>
      <c r="U357" s="18">
        <v>0</v>
      </c>
      <c r="V357" s="19">
        <v>46.887170712580357</v>
      </c>
    </row>
    <row r="358" spans="1:22" x14ac:dyDescent="0.25">
      <c r="A358" s="15">
        <v>18</v>
      </c>
      <c r="B358" s="16">
        <v>1.5833333333333335</v>
      </c>
      <c r="C358" s="16">
        <v>2.416666666666667</v>
      </c>
      <c r="D358" s="16">
        <v>16.533333333333335</v>
      </c>
      <c r="E358" s="16">
        <v>0</v>
      </c>
      <c r="F358" s="16">
        <v>0</v>
      </c>
      <c r="G358" s="16">
        <v>0</v>
      </c>
      <c r="H358" s="16">
        <v>0</v>
      </c>
      <c r="I358" s="16">
        <v>0</v>
      </c>
      <c r="J358" s="16">
        <v>0</v>
      </c>
      <c r="K358" s="19">
        <v>46.887170712580357</v>
      </c>
      <c r="L358">
        <v>19</v>
      </c>
      <c r="M358" s="18">
        <v>1.3333333333333333</v>
      </c>
      <c r="N358" s="18">
        <v>1.6666666666666665</v>
      </c>
      <c r="O358" s="18">
        <v>4.8000000000000007</v>
      </c>
      <c r="P358" s="18">
        <v>0</v>
      </c>
      <c r="Q358" s="18">
        <v>0</v>
      </c>
      <c r="R358" s="18">
        <v>0</v>
      </c>
      <c r="S358" s="18">
        <v>0</v>
      </c>
      <c r="T358" s="18">
        <v>0</v>
      </c>
      <c r="U358" s="18">
        <v>0</v>
      </c>
      <c r="V358" s="19">
        <v>19.182178779116924</v>
      </c>
    </row>
    <row r="359" spans="1:22" x14ac:dyDescent="0.25">
      <c r="A359" s="15">
        <v>19</v>
      </c>
      <c r="B359" s="16">
        <v>1.3333333333333333</v>
      </c>
      <c r="C359" s="16">
        <v>1.6666666666666665</v>
      </c>
      <c r="D359" s="16">
        <v>4.8000000000000007</v>
      </c>
      <c r="E359" s="16">
        <v>0</v>
      </c>
      <c r="F359" s="16">
        <v>0</v>
      </c>
      <c r="G359" s="16">
        <v>0</v>
      </c>
      <c r="H359" s="16">
        <v>0</v>
      </c>
      <c r="I359" s="16">
        <v>0</v>
      </c>
      <c r="J359" s="16">
        <v>0</v>
      </c>
      <c r="K359" s="19">
        <v>19.182178779116924</v>
      </c>
      <c r="L359">
        <v>21</v>
      </c>
      <c r="M359" s="18">
        <v>1.916666666666667</v>
      </c>
      <c r="N359" s="18">
        <v>6.25</v>
      </c>
      <c r="O359" s="18">
        <v>8.6666666666666679</v>
      </c>
      <c r="P359" s="18">
        <v>0</v>
      </c>
      <c r="Q359" s="18">
        <v>0</v>
      </c>
      <c r="R359" s="18">
        <v>0</v>
      </c>
      <c r="S359" s="18">
        <v>0</v>
      </c>
      <c r="T359" s="18">
        <v>0</v>
      </c>
      <c r="U359" s="18">
        <v>0</v>
      </c>
      <c r="V359" s="19">
        <v>40.396838094008267</v>
      </c>
    </row>
    <row r="360" spans="1:22" x14ac:dyDescent="0.25">
      <c r="A360" s="15">
        <v>21</v>
      </c>
      <c r="B360" s="16">
        <v>1.916666666666667</v>
      </c>
      <c r="C360" s="16">
        <v>6.25</v>
      </c>
      <c r="D360" s="16">
        <v>8.6666666666666679</v>
      </c>
      <c r="E360" s="16">
        <v>0</v>
      </c>
      <c r="F360" s="16">
        <v>0</v>
      </c>
      <c r="G360" s="16">
        <v>0</v>
      </c>
      <c r="H360" s="16">
        <v>0</v>
      </c>
      <c r="I360" s="16">
        <v>0</v>
      </c>
      <c r="J360" s="16">
        <v>0</v>
      </c>
      <c r="K360" s="19">
        <v>40.396838094008267</v>
      </c>
      <c r="L360">
        <v>22</v>
      </c>
      <c r="M360" s="18">
        <v>20</v>
      </c>
      <c r="N360" s="18">
        <v>114.55000000000001</v>
      </c>
      <c r="O360" s="18">
        <v>0</v>
      </c>
      <c r="P360" s="18">
        <v>0</v>
      </c>
      <c r="Q360" s="18">
        <v>0</v>
      </c>
      <c r="R360" s="18">
        <v>0</v>
      </c>
      <c r="S360" s="18">
        <v>0</v>
      </c>
      <c r="T360" s="18">
        <v>0</v>
      </c>
      <c r="U360" s="18">
        <v>2.5833333333333335</v>
      </c>
      <c r="V360" s="19">
        <v>282.70244610938948</v>
      </c>
    </row>
    <row r="361" spans="1:22" x14ac:dyDescent="0.25">
      <c r="A361" s="15">
        <v>22</v>
      </c>
      <c r="B361" s="16">
        <v>20</v>
      </c>
      <c r="C361" s="16">
        <v>114.55000000000001</v>
      </c>
      <c r="D361" s="16">
        <v>0</v>
      </c>
      <c r="E361" s="16">
        <v>0</v>
      </c>
      <c r="F361" s="16">
        <v>0</v>
      </c>
      <c r="G361" s="16">
        <v>0</v>
      </c>
      <c r="H361" s="16">
        <v>0</v>
      </c>
      <c r="I361" s="16">
        <v>0</v>
      </c>
      <c r="J361" s="16">
        <v>2.5833333333333335</v>
      </c>
      <c r="K361" s="19">
        <v>282.70244610938948</v>
      </c>
      <c r="L361">
        <v>39</v>
      </c>
      <c r="M361" s="18">
        <v>0</v>
      </c>
      <c r="N361" s="18">
        <v>0</v>
      </c>
      <c r="O361" s="18">
        <v>0</v>
      </c>
      <c r="P361" s="18">
        <v>0</v>
      </c>
      <c r="Q361" s="18">
        <v>0</v>
      </c>
      <c r="R361" s="18">
        <v>0</v>
      </c>
      <c r="S361" s="18">
        <v>0</v>
      </c>
      <c r="T361" s="18">
        <v>12</v>
      </c>
      <c r="U361" s="18"/>
      <c r="V361" s="19">
        <v>26.180454545454538</v>
      </c>
    </row>
    <row r="362" spans="1:22" x14ac:dyDescent="0.25">
      <c r="A362" s="15">
        <v>39</v>
      </c>
      <c r="B362" s="16">
        <v>0</v>
      </c>
      <c r="C362" s="16">
        <v>0</v>
      </c>
      <c r="D362" s="16">
        <v>0</v>
      </c>
      <c r="E362" s="16">
        <v>0</v>
      </c>
      <c r="F362" s="16">
        <v>0</v>
      </c>
      <c r="G362" s="16">
        <v>0</v>
      </c>
      <c r="H362" s="16">
        <v>0</v>
      </c>
      <c r="I362" s="16">
        <v>12</v>
      </c>
      <c r="J362" s="16"/>
      <c r="K362" s="19">
        <v>26.180454545454538</v>
      </c>
      <c r="L362">
        <v>72</v>
      </c>
      <c r="M362" s="18">
        <v>0</v>
      </c>
      <c r="N362" s="18">
        <v>0</v>
      </c>
      <c r="O362" s="18">
        <v>0</v>
      </c>
      <c r="P362" s="18">
        <v>0</v>
      </c>
      <c r="Q362" s="18">
        <v>1.9166666666666667</v>
      </c>
      <c r="R362" s="18">
        <v>0</v>
      </c>
      <c r="S362" s="18">
        <v>0</v>
      </c>
      <c r="T362" s="18">
        <v>0</v>
      </c>
      <c r="U362" s="18"/>
      <c r="V362" s="19">
        <v>4.158784422348484</v>
      </c>
    </row>
    <row r="363" spans="1:22" x14ac:dyDescent="0.25">
      <c r="A363" s="15">
        <v>72</v>
      </c>
      <c r="B363" s="16">
        <v>0</v>
      </c>
      <c r="C363" s="16">
        <v>0</v>
      </c>
      <c r="D363" s="16">
        <v>0</v>
      </c>
      <c r="E363" s="16">
        <v>0</v>
      </c>
      <c r="F363" s="16">
        <v>1.9166666666666667</v>
      </c>
      <c r="G363" s="16">
        <v>0</v>
      </c>
      <c r="H363" s="16">
        <v>0</v>
      </c>
      <c r="I363" s="16">
        <v>0</v>
      </c>
      <c r="J363" s="16"/>
      <c r="K363" s="19">
        <v>4.158784422348484</v>
      </c>
      <c r="L363">
        <v>73</v>
      </c>
      <c r="M363" s="18">
        <v>0</v>
      </c>
      <c r="N363" s="18">
        <v>0</v>
      </c>
      <c r="O363" s="18">
        <v>9</v>
      </c>
      <c r="P363" s="18">
        <v>0</v>
      </c>
      <c r="Q363" s="18">
        <v>30.833333333333332</v>
      </c>
      <c r="R363" s="18">
        <v>0</v>
      </c>
      <c r="S363" s="18">
        <v>0</v>
      </c>
      <c r="T363" s="18">
        <v>0</v>
      </c>
      <c r="U363" s="18">
        <v>0</v>
      </c>
      <c r="V363" s="19">
        <v>97.65237330492424</v>
      </c>
    </row>
    <row r="364" spans="1:22" x14ac:dyDescent="0.25">
      <c r="A364" s="15">
        <v>73</v>
      </c>
      <c r="B364" s="16">
        <v>0</v>
      </c>
      <c r="C364" s="16">
        <v>0</v>
      </c>
      <c r="D364" s="16">
        <v>9</v>
      </c>
      <c r="E364" s="16">
        <v>0</v>
      </c>
      <c r="F364" s="16">
        <v>30.833333333333332</v>
      </c>
      <c r="G364" s="16">
        <v>0</v>
      </c>
      <c r="H364" s="16">
        <v>0</v>
      </c>
      <c r="I364" s="16">
        <v>0</v>
      </c>
      <c r="J364" s="16">
        <v>0</v>
      </c>
      <c r="K364" s="19">
        <v>97.65237330492424</v>
      </c>
      <c r="L364">
        <v>75</v>
      </c>
      <c r="M364" s="18">
        <v>1.5</v>
      </c>
      <c r="N364" s="18">
        <v>9.9166666666666661</v>
      </c>
      <c r="O364" s="18">
        <v>0</v>
      </c>
      <c r="P364" s="18">
        <v>0</v>
      </c>
      <c r="Q364" s="18">
        <v>0</v>
      </c>
      <c r="R364" s="18">
        <v>0</v>
      </c>
      <c r="S364" s="18">
        <v>0</v>
      </c>
      <c r="T364" s="18">
        <v>0</v>
      </c>
      <c r="U364" s="18"/>
      <c r="V364" s="19">
        <v>26.317709291781448</v>
      </c>
    </row>
    <row r="365" spans="1:22" x14ac:dyDescent="0.25">
      <c r="A365" s="15">
        <v>75</v>
      </c>
      <c r="B365" s="16">
        <v>1.5</v>
      </c>
      <c r="C365" s="16">
        <v>9.9166666666666661</v>
      </c>
      <c r="D365" s="16">
        <v>0</v>
      </c>
      <c r="E365" s="16">
        <v>0</v>
      </c>
      <c r="F365" s="16">
        <v>0</v>
      </c>
      <c r="G365" s="16">
        <v>0</v>
      </c>
      <c r="H365" s="16">
        <v>0</v>
      </c>
      <c r="I365" s="16">
        <v>0</v>
      </c>
      <c r="J365" s="16"/>
      <c r="K365" s="19">
        <v>26.317709291781448</v>
      </c>
      <c r="L365">
        <v>24</v>
      </c>
      <c r="M365" s="18">
        <v>29.333333333333332</v>
      </c>
      <c r="N365" s="18">
        <v>78.666666666666671</v>
      </c>
      <c r="O365" s="18">
        <v>1.25</v>
      </c>
      <c r="P365" s="18">
        <v>0</v>
      </c>
      <c r="Q365" s="18">
        <v>0</v>
      </c>
      <c r="R365" s="18">
        <v>0</v>
      </c>
      <c r="S365" s="18">
        <v>0</v>
      </c>
      <c r="T365" s="18">
        <v>0</v>
      </c>
      <c r="U365" s="18">
        <v>1.9166666666666665</v>
      </c>
      <c r="V365" s="19">
        <v>235.53482650654271</v>
      </c>
    </row>
    <row r="366" spans="1:22" x14ac:dyDescent="0.25">
      <c r="A366" s="15">
        <v>24</v>
      </c>
      <c r="B366" s="16">
        <v>29.333333333333332</v>
      </c>
      <c r="C366" s="16">
        <v>78.666666666666671</v>
      </c>
      <c r="D366" s="16">
        <v>1.25</v>
      </c>
      <c r="E366" s="16">
        <v>0</v>
      </c>
      <c r="F366" s="16">
        <v>0</v>
      </c>
      <c r="G366" s="16">
        <v>0</v>
      </c>
      <c r="H366" s="16">
        <v>0</v>
      </c>
      <c r="I366" s="16">
        <v>0</v>
      </c>
      <c r="J366" s="16">
        <v>1.9166666666666665</v>
      </c>
      <c r="K366" s="19">
        <v>235.53482650654271</v>
      </c>
      <c r="L366">
        <v>25</v>
      </c>
      <c r="M366" s="18">
        <v>23.083333333333336</v>
      </c>
      <c r="N366" s="18">
        <v>108.91666666666666</v>
      </c>
      <c r="O366" s="18">
        <v>4.5</v>
      </c>
      <c r="P366" s="18">
        <v>0</v>
      </c>
      <c r="Q366" s="18">
        <v>0</v>
      </c>
      <c r="R366" s="18">
        <v>0</v>
      </c>
      <c r="S366" s="18">
        <v>0</v>
      </c>
      <c r="T366" s="18">
        <v>0</v>
      </c>
      <c r="U366" s="18">
        <v>7.583333333333333</v>
      </c>
      <c r="V366" s="19">
        <v>308.5333855490511</v>
      </c>
    </row>
    <row r="367" spans="1:22" x14ac:dyDescent="0.25">
      <c r="A367" s="15">
        <v>25</v>
      </c>
      <c r="B367" s="16">
        <v>23.083333333333336</v>
      </c>
      <c r="C367" s="16">
        <v>108.91666666666666</v>
      </c>
      <c r="D367" s="16">
        <v>4.5</v>
      </c>
      <c r="E367" s="16">
        <v>0</v>
      </c>
      <c r="F367" s="16">
        <v>0</v>
      </c>
      <c r="G367" s="16">
        <v>0</v>
      </c>
      <c r="H367" s="16">
        <v>0</v>
      </c>
      <c r="I367" s="16">
        <v>0</v>
      </c>
      <c r="J367" s="16">
        <v>7.583333333333333</v>
      </c>
      <c r="K367" s="19">
        <v>308.5333855490511</v>
      </c>
      <c r="L367">
        <v>74</v>
      </c>
      <c r="M367" s="18">
        <v>0</v>
      </c>
      <c r="N367" s="18">
        <v>0</v>
      </c>
      <c r="O367" s="18">
        <v>0</v>
      </c>
      <c r="P367" s="18">
        <v>0</v>
      </c>
      <c r="Q367" s="18">
        <v>2.5</v>
      </c>
      <c r="R367" s="18">
        <v>8.3333333333333321</v>
      </c>
      <c r="S367" s="18">
        <v>0</v>
      </c>
      <c r="T367" s="18">
        <v>0</v>
      </c>
      <c r="U367" s="18"/>
      <c r="V367" s="19">
        <v>26.424501420454543</v>
      </c>
    </row>
    <row r="368" spans="1:22" x14ac:dyDescent="0.25">
      <c r="A368" s="15">
        <v>74</v>
      </c>
      <c r="B368" s="16">
        <v>0</v>
      </c>
      <c r="C368" s="16">
        <v>0</v>
      </c>
      <c r="D368" s="16">
        <v>0</v>
      </c>
      <c r="E368" s="16">
        <v>0</v>
      </c>
      <c r="F368" s="16">
        <v>2.5</v>
      </c>
      <c r="G368" s="16">
        <v>8.3333333333333321</v>
      </c>
      <c r="H368" s="16">
        <v>0</v>
      </c>
      <c r="I368" s="16">
        <v>0</v>
      </c>
      <c r="J368" s="16"/>
      <c r="K368" s="19">
        <v>26.424501420454543</v>
      </c>
      <c r="L368">
        <v>76</v>
      </c>
      <c r="M368" s="18">
        <v>0</v>
      </c>
      <c r="N368" s="18">
        <v>0</v>
      </c>
      <c r="O368" s="18">
        <v>0</v>
      </c>
      <c r="P368" s="18">
        <v>0</v>
      </c>
      <c r="Q368" s="18">
        <v>4.6666666666666661</v>
      </c>
      <c r="R368" s="18">
        <v>16.333333333333332</v>
      </c>
      <c r="S368" s="18">
        <v>0</v>
      </c>
      <c r="T368" s="18">
        <v>0</v>
      </c>
      <c r="U368" s="18"/>
      <c r="V368" s="19">
        <v>46.672646915774088</v>
      </c>
    </row>
    <row r="369" spans="1:22" x14ac:dyDescent="0.25">
      <c r="A369" s="15">
        <v>76</v>
      </c>
      <c r="B369" s="16">
        <v>0</v>
      </c>
      <c r="C369" s="16">
        <v>0</v>
      </c>
      <c r="D369" s="16">
        <v>0</v>
      </c>
      <c r="E369" s="16">
        <v>0</v>
      </c>
      <c r="F369" s="16">
        <v>4.6666666666666661</v>
      </c>
      <c r="G369" s="16">
        <v>16.333333333333332</v>
      </c>
      <c r="H369" s="16">
        <v>0</v>
      </c>
      <c r="I369" s="16">
        <v>0</v>
      </c>
      <c r="J369" s="16"/>
      <c r="K369" s="19">
        <v>46.672646915774088</v>
      </c>
      <c r="L369">
        <v>77</v>
      </c>
      <c r="M369" s="18">
        <v>0</v>
      </c>
      <c r="N369" s="18">
        <v>0</v>
      </c>
      <c r="O369" s="18">
        <v>0</v>
      </c>
      <c r="P369" s="18">
        <v>0</v>
      </c>
      <c r="Q369" s="18">
        <v>0</v>
      </c>
      <c r="R369" s="18">
        <v>0</v>
      </c>
      <c r="S369" s="18">
        <v>0</v>
      </c>
      <c r="T369" s="18">
        <v>4.75</v>
      </c>
      <c r="U369" s="18"/>
      <c r="V369" s="19">
        <v>10.363096590909088</v>
      </c>
    </row>
    <row r="370" spans="1:22" x14ac:dyDescent="0.25">
      <c r="A370" s="15">
        <v>77</v>
      </c>
      <c r="B370" s="16">
        <v>0</v>
      </c>
      <c r="C370" s="16">
        <v>0</v>
      </c>
      <c r="D370" s="16">
        <v>0</v>
      </c>
      <c r="E370" s="16">
        <v>0</v>
      </c>
      <c r="F370" s="16">
        <v>0</v>
      </c>
      <c r="G370" s="16">
        <v>0</v>
      </c>
      <c r="H370" s="16">
        <v>0</v>
      </c>
      <c r="I370" s="16">
        <v>4.75</v>
      </c>
      <c r="J370" s="16"/>
      <c r="K370" s="19">
        <v>10.363096590909088</v>
      </c>
      <c r="L370">
        <v>78</v>
      </c>
      <c r="M370" s="18">
        <v>0</v>
      </c>
      <c r="N370" s="18">
        <v>46.999999999999993</v>
      </c>
      <c r="O370" s="18">
        <v>90.316666666666663</v>
      </c>
      <c r="P370" s="18">
        <v>21.75</v>
      </c>
      <c r="Q370" s="18">
        <v>9.5</v>
      </c>
      <c r="R370" s="18">
        <v>0</v>
      </c>
      <c r="S370" s="18">
        <v>0</v>
      </c>
      <c r="T370" s="18">
        <v>0</v>
      </c>
      <c r="U370" s="18">
        <v>0</v>
      </c>
      <c r="V370" s="19">
        <v>383.64323320085322</v>
      </c>
    </row>
    <row r="371" spans="1:22" x14ac:dyDescent="0.25">
      <c r="A371" s="15">
        <v>78</v>
      </c>
      <c r="B371" s="16">
        <v>0</v>
      </c>
      <c r="C371" s="16">
        <v>46.999999999999993</v>
      </c>
      <c r="D371" s="16">
        <v>90.316666666666663</v>
      </c>
      <c r="E371" s="16">
        <v>21.75</v>
      </c>
      <c r="F371" s="16">
        <v>9.5</v>
      </c>
      <c r="G371" s="16">
        <v>0</v>
      </c>
      <c r="H371" s="16">
        <v>0</v>
      </c>
      <c r="I371" s="16">
        <v>0</v>
      </c>
      <c r="J371" s="16">
        <v>0</v>
      </c>
      <c r="K371" s="19">
        <v>383.64323320085322</v>
      </c>
      <c r="L371">
        <v>79</v>
      </c>
      <c r="M371" s="18">
        <v>4.5</v>
      </c>
      <c r="N371" s="18">
        <v>22.333333333333336</v>
      </c>
      <c r="O371" s="18">
        <v>13.250000000000002</v>
      </c>
      <c r="P371" s="18">
        <v>15.166666666666666</v>
      </c>
      <c r="Q371" s="18">
        <v>0</v>
      </c>
      <c r="R371" s="18">
        <v>0</v>
      </c>
      <c r="S371" s="18">
        <v>0</v>
      </c>
      <c r="T371" s="18">
        <v>0</v>
      </c>
      <c r="U371" s="18">
        <v>0</v>
      </c>
      <c r="V371" s="19">
        <v>113.94668242653812</v>
      </c>
    </row>
    <row r="372" spans="1:22" x14ac:dyDescent="0.25">
      <c r="A372" s="15">
        <v>79</v>
      </c>
      <c r="B372" s="16">
        <v>4.5</v>
      </c>
      <c r="C372" s="16">
        <v>22.333333333333336</v>
      </c>
      <c r="D372" s="16">
        <v>13.250000000000002</v>
      </c>
      <c r="E372" s="16">
        <v>15.166666666666666</v>
      </c>
      <c r="F372" s="16">
        <v>0</v>
      </c>
      <c r="G372" s="16">
        <v>0</v>
      </c>
      <c r="H372" s="16">
        <v>0</v>
      </c>
      <c r="I372" s="16">
        <v>0</v>
      </c>
      <c r="J372" s="16">
        <v>0</v>
      </c>
      <c r="K372" s="19">
        <v>113.94668242653812</v>
      </c>
      <c r="L372">
        <v>82</v>
      </c>
      <c r="M372" s="18">
        <v>0</v>
      </c>
      <c r="N372" s="18">
        <v>0</v>
      </c>
      <c r="O372" s="18">
        <v>0</v>
      </c>
      <c r="P372" s="18">
        <v>20.25</v>
      </c>
      <c r="Q372" s="18">
        <v>1</v>
      </c>
      <c r="R372" s="18">
        <v>0</v>
      </c>
      <c r="S372" s="18">
        <v>0</v>
      </c>
      <c r="T372" s="18">
        <v>0</v>
      </c>
      <c r="U372" s="18"/>
      <c r="V372" s="19">
        <v>42.954929103535356</v>
      </c>
    </row>
    <row r="373" spans="1:22" x14ac:dyDescent="0.25">
      <c r="A373" s="15">
        <v>82</v>
      </c>
      <c r="B373" s="16">
        <v>0</v>
      </c>
      <c r="C373" s="16">
        <v>0</v>
      </c>
      <c r="D373" s="16">
        <v>0</v>
      </c>
      <c r="E373" s="16">
        <v>20.25</v>
      </c>
      <c r="F373" s="16">
        <v>1</v>
      </c>
      <c r="G373" s="16">
        <v>0</v>
      </c>
      <c r="H373" s="16">
        <v>0</v>
      </c>
      <c r="I373" s="16">
        <v>0</v>
      </c>
      <c r="J373" s="16"/>
      <c r="K373" s="19">
        <v>42.954929103535356</v>
      </c>
      <c r="L373">
        <v>23</v>
      </c>
      <c r="M373" s="18">
        <v>7.75</v>
      </c>
      <c r="N373" s="18">
        <v>64.916666666666671</v>
      </c>
      <c r="O373" s="18">
        <v>0</v>
      </c>
      <c r="P373" s="18">
        <v>0</v>
      </c>
      <c r="Q373" s="18">
        <v>0</v>
      </c>
      <c r="R373" s="18">
        <v>0</v>
      </c>
      <c r="S373" s="18">
        <v>0</v>
      </c>
      <c r="T373" s="18">
        <v>0</v>
      </c>
      <c r="U373" s="18">
        <v>0</v>
      </c>
      <c r="V373" s="19">
        <v>153.65254815197426</v>
      </c>
    </row>
    <row r="374" spans="1:22" x14ac:dyDescent="0.25">
      <c r="A374" s="15">
        <v>23</v>
      </c>
      <c r="B374" s="16">
        <v>7.75</v>
      </c>
      <c r="C374" s="16">
        <v>64.916666666666671</v>
      </c>
      <c r="D374" s="16">
        <v>0</v>
      </c>
      <c r="E374" s="16">
        <v>0</v>
      </c>
      <c r="F374" s="16">
        <v>0</v>
      </c>
      <c r="G374" s="16">
        <v>0</v>
      </c>
      <c r="H374" s="16">
        <v>0</v>
      </c>
      <c r="I374" s="16">
        <v>0</v>
      </c>
      <c r="J374" s="16">
        <v>0</v>
      </c>
      <c r="K374" s="19">
        <v>153.65254815197426</v>
      </c>
      <c r="L374">
        <v>95</v>
      </c>
      <c r="M374" s="18">
        <v>0</v>
      </c>
      <c r="N374" s="18">
        <v>0</v>
      </c>
      <c r="O374" s="18">
        <v>0</v>
      </c>
      <c r="P374" s="18">
        <v>0</v>
      </c>
      <c r="Q374" s="18">
        <v>0</v>
      </c>
      <c r="R374" s="18">
        <v>0</v>
      </c>
      <c r="S374" s="18">
        <v>0</v>
      </c>
      <c r="T374" s="18">
        <v>2</v>
      </c>
      <c r="U374" s="18">
        <v>0</v>
      </c>
      <c r="V374" s="19">
        <v>4.3634090909090899</v>
      </c>
    </row>
    <row r="375" spans="1:22" x14ac:dyDescent="0.25">
      <c r="A375" s="15">
        <v>95</v>
      </c>
      <c r="B375" s="16">
        <v>0</v>
      </c>
      <c r="C375" s="16">
        <v>0</v>
      </c>
      <c r="D375" s="16">
        <v>0</v>
      </c>
      <c r="E375" s="16">
        <v>0</v>
      </c>
      <c r="F375" s="16">
        <v>0</v>
      </c>
      <c r="G375" s="16">
        <v>0</v>
      </c>
      <c r="H375" s="16">
        <v>0</v>
      </c>
      <c r="I375" s="16">
        <v>2</v>
      </c>
      <c r="J375" s="16">
        <v>0</v>
      </c>
      <c r="K375" s="19">
        <v>4.3634090909090899</v>
      </c>
      <c r="M375" s="18"/>
      <c r="N375" s="18"/>
      <c r="O375" s="18"/>
      <c r="P375" s="18"/>
      <c r="Q375" s="18"/>
      <c r="R375" s="18"/>
      <c r="S375" s="18"/>
      <c r="T375" s="18"/>
      <c r="U375" s="18"/>
      <c r="V375" s="19"/>
    </row>
    <row r="376" spans="1:22" x14ac:dyDescent="0.25">
      <c r="A376" s="15" t="s">
        <v>14</v>
      </c>
      <c r="B376" s="16">
        <v>2530.983333333334</v>
      </c>
      <c r="C376" s="16">
        <v>16246.216666666669</v>
      </c>
      <c r="D376" s="16">
        <v>37236.883333333331</v>
      </c>
      <c r="E376" s="16">
        <v>18357.900000000005</v>
      </c>
      <c r="F376" s="16">
        <v>17062.500000000015</v>
      </c>
      <c r="G376" s="16">
        <v>11819.166666666668</v>
      </c>
      <c r="H376" s="16">
        <v>3356.6000000000008</v>
      </c>
      <c r="I376" s="16">
        <v>2006.233333333334</v>
      </c>
      <c r="J376" s="16">
        <v>43.4</v>
      </c>
      <c r="K376" s="19">
        <v>236893.51753888605</v>
      </c>
    </row>
  </sheetData>
  <autoFilter ref="L3:V300"/>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R1690"/>
  <sheetViews>
    <sheetView workbookViewId="0">
      <pane xSplit="1" ySplit="3" topLeftCell="B1679" activePane="bottomRight" state="frozen"/>
      <selection pane="topRight" activeCell="B1" sqref="B1"/>
      <selection pane="bottomLeft" activeCell="A4" sqref="A4"/>
      <selection pane="bottomRight" activeCell="C1683" sqref="C1683"/>
    </sheetView>
  </sheetViews>
  <sheetFormatPr baseColWidth="10" defaultRowHeight="15" x14ac:dyDescent="0.25"/>
  <cols>
    <col min="5" max="5" width="8.7109375" customWidth="1"/>
    <col min="6" max="6" width="10.28515625" customWidth="1"/>
    <col min="7" max="13" width="10" customWidth="1"/>
    <col min="14" max="14" width="13.5703125" customWidth="1"/>
  </cols>
  <sheetData>
    <row r="1" spans="1:16" x14ac:dyDescent="0.25">
      <c r="B1" t="s">
        <v>925</v>
      </c>
    </row>
    <row r="3" spans="1:16" x14ac:dyDescent="0.25">
      <c r="A3" s="1" t="s">
        <v>11</v>
      </c>
      <c r="B3" s="1" t="s">
        <v>0</v>
      </c>
      <c r="C3" s="1" t="s">
        <v>1</v>
      </c>
      <c r="D3" s="1" t="s">
        <v>2</v>
      </c>
      <c r="E3" s="2" t="s">
        <v>3</v>
      </c>
      <c r="F3" s="2" t="s">
        <v>4</v>
      </c>
      <c r="G3" s="2" t="s">
        <v>5</v>
      </c>
      <c r="H3" s="2" t="s">
        <v>6</v>
      </c>
      <c r="I3" s="2" t="s">
        <v>7</v>
      </c>
      <c r="J3" s="2" t="s">
        <v>8</v>
      </c>
      <c r="K3" s="2" t="s">
        <v>9</v>
      </c>
      <c r="L3" s="11" t="s">
        <v>12</v>
      </c>
      <c r="M3" s="801" t="s">
        <v>2246</v>
      </c>
      <c r="N3" s="757" t="s">
        <v>2112</v>
      </c>
      <c r="O3" s="647" t="s">
        <v>1939</v>
      </c>
      <c r="P3" s="647" t="s">
        <v>1940</v>
      </c>
    </row>
    <row r="4" spans="1:16" x14ac:dyDescent="0.25">
      <c r="A4" s="3">
        <v>23</v>
      </c>
      <c r="B4" s="3" t="s">
        <v>10</v>
      </c>
      <c r="C4" s="4">
        <v>127</v>
      </c>
      <c r="D4" s="5">
        <v>335.60350646914748</v>
      </c>
      <c r="E4" s="13">
        <v>0</v>
      </c>
      <c r="F4" s="13">
        <v>36.5</v>
      </c>
      <c r="G4" s="13">
        <v>38</v>
      </c>
      <c r="H4" s="13">
        <v>26.5</v>
      </c>
      <c r="I4" s="13">
        <v>25</v>
      </c>
      <c r="J4" s="13">
        <v>1</v>
      </c>
      <c r="K4" s="13">
        <v>0</v>
      </c>
      <c r="L4" s="13"/>
      <c r="M4" s="13"/>
      <c r="N4" s="762">
        <v>2017</v>
      </c>
    </row>
    <row r="5" spans="1:16" x14ac:dyDescent="0.25">
      <c r="A5" s="3">
        <v>23</v>
      </c>
      <c r="B5" s="3">
        <v>167</v>
      </c>
      <c r="C5" s="4">
        <v>12.5</v>
      </c>
      <c r="D5" s="5">
        <v>23.95712190082644</v>
      </c>
      <c r="E5" s="13">
        <v>0</v>
      </c>
      <c r="F5" s="13">
        <v>1</v>
      </c>
      <c r="G5" s="13">
        <v>11.5</v>
      </c>
      <c r="H5" s="13">
        <v>0</v>
      </c>
      <c r="I5" s="13">
        <v>0</v>
      </c>
      <c r="J5" s="13">
        <v>0</v>
      </c>
      <c r="K5" s="13">
        <v>0</v>
      </c>
      <c r="L5" s="13"/>
      <c r="M5" s="13"/>
      <c r="N5" s="762">
        <v>2017</v>
      </c>
    </row>
    <row r="6" spans="1:16" x14ac:dyDescent="0.25">
      <c r="A6" s="3">
        <v>23</v>
      </c>
      <c r="B6" s="3">
        <v>180</v>
      </c>
      <c r="C6" s="4">
        <v>0</v>
      </c>
      <c r="D6" s="5">
        <v>0</v>
      </c>
      <c r="E6" s="13">
        <v>0</v>
      </c>
      <c r="F6" s="13">
        <v>0</v>
      </c>
      <c r="G6" s="13">
        <v>0</v>
      </c>
      <c r="H6" s="13">
        <v>0</v>
      </c>
      <c r="I6" s="13">
        <v>0</v>
      </c>
      <c r="J6" s="13">
        <v>0</v>
      </c>
      <c r="K6" s="13">
        <v>0</v>
      </c>
      <c r="L6" s="13"/>
      <c r="M6" s="13"/>
      <c r="N6" s="762">
        <v>2017</v>
      </c>
    </row>
    <row r="7" spans="1:16" x14ac:dyDescent="0.25">
      <c r="A7" s="3">
        <v>23</v>
      </c>
      <c r="B7" s="3">
        <v>187</v>
      </c>
      <c r="C7" s="4">
        <v>35</v>
      </c>
      <c r="D7" s="5">
        <v>70.553659090909093</v>
      </c>
      <c r="E7" s="13">
        <v>1</v>
      </c>
      <c r="F7" s="13">
        <v>0.5</v>
      </c>
      <c r="G7" s="13">
        <v>0</v>
      </c>
      <c r="H7" s="13">
        <v>18.5</v>
      </c>
      <c r="I7" s="13">
        <v>15</v>
      </c>
      <c r="J7" s="13">
        <v>0</v>
      </c>
      <c r="K7" s="13">
        <v>0</v>
      </c>
      <c r="L7" s="13"/>
      <c r="M7" s="13"/>
      <c r="N7" s="762">
        <v>2017</v>
      </c>
    </row>
    <row r="8" spans="1:16" x14ac:dyDescent="0.25">
      <c r="A8" s="3">
        <v>23</v>
      </c>
      <c r="B8" s="3">
        <v>188</v>
      </c>
      <c r="C8" s="4">
        <v>0</v>
      </c>
      <c r="D8" s="5">
        <v>0</v>
      </c>
      <c r="E8" s="13">
        <v>0</v>
      </c>
      <c r="F8" s="13">
        <v>0</v>
      </c>
      <c r="G8" s="13">
        <v>0</v>
      </c>
      <c r="H8" s="13">
        <v>0</v>
      </c>
      <c r="I8" s="13">
        <v>0</v>
      </c>
      <c r="J8" s="13">
        <v>0</v>
      </c>
      <c r="K8" s="13">
        <v>0</v>
      </c>
      <c r="L8" s="13"/>
      <c r="M8" s="13"/>
      <c r="N8" s="762">
        <v>2017</v>
      </c>
    </row>
    <row r="9" spans="1:16" x14ac:dyDescent="0.25">
      <c r="A9" s="3">
        <v>23</v>
      </c>
      <c r="B9" s="3">
        <v>190</v>
      </c>
      <c r="C9" s="4">
        <v>14</v>
      </c>
      <c r="D9" s="5">
        <v>27.646497417355366</v>
      </c>
      <c r="E9" s="13">
        <v>0</v>
      </c>
      <c r="F9" s="13">
        <v>0</v>
      </c>
      <c r="G9" s="13">
        <v>6</v>
      </c>
      <c r="H9" s="13">
        <v>0</v>
      </c>
      <c r="I9" s="13">
        <v>0</v>
      </c>
      <c r="J9" s="13">
        <v>0</v>
      </c>
      <c r="K9" s="13">
        <v>8</v>
      </c>
      <c r="L9" s="13"/>
      <c r="M9" s="13"/>
      <c r="N9" s="762">
        <v>2017</v>
      </c>
    </row>
    <row r="10" spans="1:16" x14ac:dyDescent="0.25">
      <c r="A10" s="3">
        <v>23</v>
      </c>
      <c r="B10" s="3">
        <v>216</v>
      </c>
      <c r="C10" s="4">
        <v>1</v>
      </c>
      <c r="D10" s="5">
        <v>1.8040351239669419</v>
      </c>
      <c r="E10" s="13">
        <v>0</v>
      </c>
      <c r="F10" s="13">
        <v>0</v>
      </c>
      <c r="G10" s="13">
        <v>0</v>
      </c>
      <c r="H10" s="13">
        <v>0</v>
      </c>
      <c r="I10" s="13">
        <v>1</v>
      </c>
      <c r="J10" s="13">
        <v>0</v>
      </c>
      <c r="K10" s="13">
        <v>0</v>
      </c>
      <c r="L10" s="13"/>
      <c r="M10" s="13"/>
      <c r="N10" s="762">
        <v>2017</v>
      </c>
    </row>
    <row r="11" spans="1:16" x14ac:dyDescent="0.25">
      <c r="A11" s="3">
        <v>23</v>
      </c>
      <c r="B11" s="3">
        <v>217</v>
      </c>
      <c r="C11" s="4">
        <v>3</v>
      </c>
      <c r="D11" s="5">
        <v>5.0537758264462802</v>
      </c>
      <c r="E11" s="13">
        <v>0</v>
      </c>
      <c r="F11" s="13">
        <v>0</v>
      </c>
      <c r="G11" s="13">
        <v>0</v>
      </c>
      <c r="H11" s="13">
        <v>0</v>
      </c>
      <c r="I11" s="13">
        <v>3</v>
      </c>
      <c r="J11" s="13">
        <v>0</v>
      </c>
      <c r="K11" s="13">
        <v>0</v>
      </c>
      <c r="L11" s="13"/>
      <c r="M11" s="13"/>
      <c r="N11" s="762">
        <v>2017</v>
      </c>
    </row>
    <row r="12" spans="1:16" x14ac:dyDescent="0.25">
      <c r="A12" s="3">
        <v>23</v>
      </c>
      <c r="B12" s="3">
        <v>219</v>
      </c>
      <c r="C12" s="4">
        <v>165.5</v>
      </c>
      <c r="D12" s="5">
        <v>332.5322573415977</v>
      </c>
      <c r="E12" s="13">
        <v>0</v>
      </c>
      <c r="F12" s="13">
        <v>0</v>
      </c>
      <c r="G12" s="13">
        <v>165.5</v>
      </c>
      <c r="H12" s="13">
        <v>0</v>
      </c>
      <c r="I12" s="13">
        <v>0</v>
      </c>
      <c r="J12" s="13">
        <v>0</v>
      </c>
      <c r="K12" s="13">
        <v>0</v>
      </c>
      <c r="L12" s="13"/>
      <c r="M12" s="13"/>
      <c r="N12" s="762">
        <v>2017</v>
      </c>
    </row>
    <row r="13" spans="1:16" x14ac:dyDescent="0.25">
      <c r="A13" s="3">
        <v>23</v>
      </c>
      <c r="B13" s="3">
        <v>220</v>
      </c>
      <c r="C13" s="4">
        <v>103</v>
      </c>
      <c r="D13" s="5">
        <v>177.38967460743797</v>
      </c>
      <c r="E13" s="13">
        <v>0</v>
      </c>
      <c r="F13" s="13">
        <v>0</v>
      </c>
      <c r="G13" s="13">
        <v>97</v>
      </c>
      <c r="H13" s="13">
        <v>2</v>
      </c>
      <c r="I13" s="13">
        <v>1</v>
      </c>
      <c r="J13" s="13">
        <v>3</v>
      </c>
      <c r="K13" s="13">
        <v>0</v>
      </c>
      <c r="L13" s="13"/>
      <c r="M13" s="13"/>
      <c r="N13" s="762">
        <v>2017</v>
      </c>
    </row>
    <row r="14" spans="1:16" x14ac:dyDescent="0.25">
      <c r="A14" s="3">
        <v>23</v>
      </c>
      <c r="B14" s="3">
        <v>221</v>
      </c>
      <c r="C14" s="4">
        <v>10.5</v>
      </c>
      <c r="D14" s="5">
        <v>21.678818243801654</v>
      </c>
      <c r="E14" s="13">
        <v>0</v>
      </c>
      <c r="F14" s="13">
        <v>0</v>
      </c>
      <c r="G14" s="13">
        <v>0</v>
      </c>
      <c r="H14" s="13">
        <v>0</v>
      </c>
      <c r="I14" s="13">
        <v>0</v>
      </c>
      <c r="J14" s="13">
        <v>10.5</v>
      </c>
      <c r="K14" s="13">
        <v>0</v>
      </c>
      <c r="L14" s="13"/>
      <c r="M14" s="13"/>
      <c r="N14" s="762">
        <v>2017</v>
      </c>
    </row>
    <row r="15" spans="1:16" x14ac:dyDescent="0.25">
      <c r="A15" s="3">
        <v>23</v>
      </c>
      <c r="B15" s="3">
        <v>222</v>
      </c>
      <c r="C15" s="4">
        <v>9.5</v>
      </c>
      <c r="D15" s="5">
        <v>19.570733181818181</v>
      </c>
      <c r="E15" s="13">
        <v>0</v>
      </c>
      <c r="F15" s="13">
        <v>0</v>
      </c>
      <c r="G15" s="13">
        <v>0</v>
      </c>
      <c r="H15" s="13">
        <v>0</v>
      </c>
      <c r="I15" s="13">
        <v>0</v>
      </c>
      <c r="J15" s="13">
        <v>9.5</v>
      </c>
      <c r="K15" s="13">
        <v>0</v>
      </c>
      <c r="L15" s="13"/>
      <c r="M15" s="13"/>
      <c r="N15" s="762">
        <v>2017</v>
      </c>
    </row>
    <row r="16" spans="1:16" x14ac:dyDescent="0.25">
      <c r="A16" s="3">
        <v>23</v>
      </c>
      <c r="B16" s="3">
        <v>223</v>
      </c>
      <c r="C16" s="4">
        <v>57.5</v>
      </c>
      <c r="D16" s="5">
        <v>167.39392011762391</v>
      </c>
      <c r="E16" s="13">
        <v>0</v>
      </c>
      <c r="F16" s="13">
        <v>0</v>
      </c>
      <c r="G16" s="13">
        <v>7</v>
      </c>
      <c r="H16" s="13">
        <v>0</v>
      </c>
      <c r="I16" s="13">
        <v>0</v>
      </c>
      <c r="J16" s="13">
        <v>50.5</v>
      </c>
      <c r="K16" s="13">
        <v>0</v>
      </c>
      <c r="L16" s="13"/>
      <c r="M16" s="13"/>
      <c r="N16" s="762">
        <v>2017</v>
      </c>
    </row>
    <row r="17" spans="1:14" x14ac:dyDescent="0.25">
      <c r="A17" s="3">
        <v>23</v>
      </c>
      <c r="B17" s="3">
        <v>224</v>
      </c>
      <c r="C17" s="4">
        <v>2</v>
      </c>
      <c r="D17" s="5">
        <v>6.2215500801685062</v>
      </c>
      <c r="E17" s="13">
        <v>0</v>
      </c>
      <c r="F17" s="13">
        <v>0</v>
      </c>
      <c r="G17" s="13">
        <v>0</v>
      </c>
      <c r="H17" s="13">
        <v>0</v>
      </c>
      <c r="I17" s="13">
        <v>0</v>
      </c>
      <c r="J17" s="13">
        <v>2</v>
      </c>
      <c r="K17" s="13">
        <v>0</v>
      </c>
      <c r="L17" s="13"/>
      <c r="M17" s="13"/>
      <c r="N17" s="762">
        <v>2017</v>
      </c>
    </row>
    <row r="18" spans="1:14" x14ac:dyDescent="0.25">
      <c r="A18" s="3">
        <v>23</v>
      </c>
      <c r="B18" s="3">
        <v>225</v>
      </c>
      <c r="C18" s="4">
        <v>8.5</v>
      </c>
      <c r="D18" s="5">
        <v>14.271575413223136</v>
      </c>
      <c r="E18" s="13">
        <v>0</v>
      </c>
      <c r="F18" s="13">
        <v>0</v>
      </c>
      <c r="G18" s="13">
        <v>0.5</v>
      </c>
      <c r="H18" s="13">
        <v>8</v>
      </c>
      <c r="I18" s="13">
        <v>0</v>
      </c>
      <c r="J18" s="13">
        <v>0</v>
      </c>
      <c r="K18" s="13">
        <v>0</v>
      </c>
      <c r="L18" s="13"/>
      <c r="M18" s="13"/>
      <c r="N18" s="762">
        <v>2017</v>
      </c>
    </row>
    <row r="19" spans="1:14" x14ac:dyDescent="0.25">
      <c r="A19" s="3">
        <v>23</v>
      </c>
      <c r="B19" s="3">
        <v>227</v>
      </c>
      <c r="C19" s="4">
        <v>16</v>
      </c>
      <c r="D19" s="5">
        <v>33.785123966942145</v>
      </c>
      <c r="E19" s="13">
        <v>0</v>
      </c>
      <c r="F19" s="13">
        <v>0</v>
      </c>
      <c r="G19" s="13">
        <v>16</v>
      </c>
      <c r="H19" s="13">
        <v>0</v>
      </c>
      <c r="I19" s="13">
        <v>0</v>
      </c>
      <c r="J19" s="13">
        <v>0</v>
      </c>
      <c r="K19" s="13">
        <v>0</v>
      </c>
      <c r="L19" s="13"/>
      <c r="M19" s="13"/>
      <c r="N19" s="762">
        <v>2017</v>
      </c>
    </row>
    <row r="20" spans="1:14" x14ac:dyDescent="0.25">
      <c r="A20" s="3">
        <v>23</v>
      </c>
      <c r="B20" s="3">
        <v>229</v>
      </c>
      <c r="C20" s="4">
        <v>53.5</v>
      </c>
      <c r="D20" s="5">
        <v>96.973798553718993</v>
      </c>
      <c r="E20" s="13">
        <v>0</v>
      </c>
      <c r="F20" s="13">
        <v>0</v>
      </c>
      <c r="G20" s="13">
        <v>17.5</v>
      </c>
      <c r="H20" s="13">
        <v>0</v>
      </c>
      <c r="I20" s="13">
        <v>0</v>
      </c>
      <c r="J20" s="13">
        <v>0</v>
      </c>
      <c r="K20" s="13">
        <v>36</v>
      </c>
      <c r="L20" s="13"/>
      <c r="M20" s="13"/>
      <c r="N20" s="762">
        <v>2017</v>
      </c>
    </row>
    <row r="21" spans="1:14" x14ac:dyDescent="0.25">
      <c r="A21" s="3">
        <v>23</v>
      </c>
      <c r="B21" s="3">
        <v>232</v>
      </c>
      <c r="C21" s="4">
        <v>140</v>
      </c>
      <c r="D21" s="5">
        <v>280.44329287190078</v>
      </c>
      <c r="E21" s="13">
        <v>1</v>
      </c>
      <c r="F21" s="13">
        <v>8.5</v>
      </c>
      <c r="G21" s="13">
        <v>129</v>
      </c>
      <c r="H21" s="13">
        <v>1.5</v>
      </c>
      <c r="I21" s="13">
        <v>0</v>
      </c>
      <c r="J21" s="13">
        <v>0</v>
      </c>
      <c r="K21" s="13">
        <v>0</v>
      </c>
      <c r="L21" s="13"/>
      <c r="M21" s="13"/>
      <c r="N21" s="762">
        <v>2017</v>
      </c>
    </row>
    <row r="22" spans="1:14" x14ac:dyDescent="0.25">
      <c r="A22" s="3">
        <v>23</v>
      </c>
      <c r="B22" s="3">
        <v>233</v>
      </c>
      <c r="C22" s="4">
        <v>45</v>
      </c>
      <c r="D22" s="5">
        <v>84.089283057851219</v>
      </c>
      <c r="E22" s="13">
        <v>0</v>
      </c>
      <c r="F22" s="13">
        <v>0</v>
      </c>
      <c r="G22" s="13">
        <v>45</v>
      </c>
      <c r="H22" s="13">
        <v>0</v>
      </c>
      <c r="I22" s="13">
        <v>0</v>
      </c>
      <c r="J22" s="13">
        <v>0</v>
      </c>
      <c r="K22" s="13">
        <v>0</v>
      </c>
      <c r="L22" s="13"/>
      <c r="M22" s="13"/>
      <c r="N22" s="762">
        <v>2017</v>
      </c>
    </row>
    <row r="23" spans="1:14" x14ac:dyDescent="0.25">
      <c r="A23" s="3">
        <v>23</v>
      </c>
      <c r="B23" s="3">
        <v>234</v>
      </c>
      <c r="C23" s="4">
        <v>1</v>
      </c>
      <c r="D23" s="5">
        <v>1.5693433042097613</v>
      </c>
      <c r="E23" s="13">
        <v>0</v>
      </c>
      <c r="F23" s="13">
        <v>1</v>
      </c>
      <c r="G23" s="13">
        <v>0</v>
      </c>
      <c r="H23" s="13">
        <v>0</v>
      </c>
      <c r="I23" s="13">
        <v>0</v>
      </c>
      <c r="J23" s="13">
        <v>0</v>
      </c>
      <c r="K23" s="13">
        <v>0</v>
      </c>
      <c r="L23" s="13"/>
      <c r="M23" s="13"/>
      <c r="N23" s="762">
        <v>2017</v>
      </c>
    </row>
    <row r="24" spans="1:14" x14ac:dyDescent="0.25">
      <c r="A24" s="3">
        <v>23</v>
      </c>
      <c r="B24" s="3">
        <v>238</v>
      </c>
      <c r="C24" s="4">
        <v>0.5</v>
      </c>
      <c r="D24" s="5">
        <v>0.8580139462809917</v>
      </c>
      <c r="E24" s="13">
        <v>0</v>
      </c>
      <c r="F24" s="13">
        <v>0.5</v>
      </c>
      <c r="G24" s="13">
        <v>0</v>
      </c>
      <c r="H24" s="13">
        <v>0</v>
      </c>
      <c r="I24" s="13">
        <v>0</v>
      </c>
      <c r="J24" s="13">
        <v>0</v>
      </c>
      <c r="K24" s="13">
        <v>0</v>
      </c>
      <c r="L24" s="13"/>
      <c r="M24" s="13"/>
      <c r="N24" s="762">
        <v>2017</v>
      </c>
    </row>
    <row r="25" spans="1:14" x14ac:dyDescent="0.25">
      <c r="A25" s="3">
        <v>23</v>
      </c>
      <c r="B25" s="3">
        <v>243</v>
      </c>
      <c r="C25" s="4">
        <v>9.5</v>
      </c>
      <c r="D25" s="5">
        <v>16.757496900826442</v>
      </c>
      <c r="E25" s="13">
        <v>0</v>
      </c>
      <c r="F25" s="13">
        <v>0</v>
      </c>
      <c r="G25" s="13">
        <v>4</v>
      </c>
      <c r="H25" s="13">
        <v>2.5</v>
      </c>
      <c r="I25" s="13">
        <v>3</v>
      </c>
      <c r="J25" s="13">
        <v>0</v>
      </c>
      <c r="K25" s="13">
        <v>0</v>
      </c>
      <c r="L25" s="13"/>
      <c r="M25" s="13"/>
      <c r="N25" s="762">
        <v>2017</v>
      </c>
    </row>
    <row r="26" spans="1:14" x14ac:dyDescent="0.25">
      <c r="A26" s="3">
        <v>23</v>
      </c>
      <c r="B26" s="3">
        <v>244</v>
      </c>
      <c r="C26" s="4">
        <v>12.5</v>
      </c>
      <c r="D26" s="5">
        <v>20.940291322314046</v>
      </c>
      <c r="E26" s="13">
        <v>0</v>
      </c>
      <c r="F26" s="13">
        <v>0</v>
      </c>
      <c r="G26" s="13">
        <v>1</v>
      </c>
      <c r="H26" s="13">
        <v>7</v>
      </c>
      <c r="I26" s="13">
        <v>4.5</v>
      </c>
      <c r="J26" s="13">
        <v>0</v>
      </c>
      <c r="K26" s="13">
        <v>0</v>
      </c>
      <c r="L26" s="13"/>
      <c r="M26" s="13"/>
      <c r="N26" s="762">
        <v>2017</v>
      </c>
    </row>
    <row r="27" spans="1:14" x14ac:dyDescent="0.25">
      <c r="A27" s="3">
        <v>23</v>
      </c>
      <c r="B27" s="3">
        <v>245</v>
      </c>
      <c r="C27" s="4">
        <v>23</v>
      </c>
      <c r="D27" s="5">
        <v>41.385050878099165</v>
      </c>
      <c r="E27" s="13">
        <v>0</v>
      </c>
      <c r="F27" s="13">
        <v>0</v>
      </c>
      <c r="G27" s="13">
        <v>11.5</v>
      </c>
      <c r="H27" s="13">
        <v>10</v>
      </c>
      <c r="I27" s="13">
        <v>1.5</v>
      </c>
      <c r="J27" s="13">
        <v>0</v>
      </c>
      <c r="K27" s="13">
        <v>0</v>
      </c>
      <c r="L27" s="13"/>
      <c r="M27" s="13"/>
      <c r="N27" s="762">
        <v>2017</v>
      </c>
    </row>
    <row r="28" spans="1:14" x14ac:dyDescent="0.25">
      <c r="A28" s="3">
        <v>23</v>
      </c>
      <c r="B28" s="3">
        <v>246</v>
      </c>
      <c r="C28" s="4">
        <v>0.5</v>
      </c>
      <c r="D28" s="5">
        <v>1.545522727272727</v>
      </c>
      <c r="E28" s="13">
        <v>0</v>
      </c>
      <c r="F28" s="13">
        <v>0</v>
      </c>
      <c r="G28" s="13">
        <v>0</v>
      </c>
      <c r="H28" s="13">
        <v>0</v>
      </c>
      <c r="I28" s="13">
        <v>0.5</v>
      </c>
      <c r="J28" s="13">
        <v>0</v>
      </c>
      <c r="K28" s="13">
        <v>0</v>
      </c>
      <c r="L28" s="13"/>
      <c r="M28" s="13"/>
      <c r="N28" s="762">
        <v>2017</v>
      </c>
    </row>
    <row r="29" spans="1:14" x14ac:dyDescent="0.25">
      <c r="A29" s="3">
        <v>23</v>
      </c>
      <c r="B29" s="3">
        <v>248</v>
      </c>
      <c r="C29" s="4">
        <v>55.5</v>
      </c>
      <c r="D29" s="5">
        <v>100.91919886363632</v>
      </c>
      <c r="E29" s="13">
        <v>0</v>
      </c>
      <c r="F29" s="13">
        <v>0</v>
      </c>
      <c r="G29" s="13">
        <v>17</v>
      </c>
      <c r="H29" s="13">
        <v>27.5</v>
      </c>
      <c r="I29" s="13">
        <v>10.5</v>
      </c>
      <c r="J29" s="13">
        <v>0</v>
      </c>
      <c r="K29" s="13">
        <v>0.5</v>
      </c>
      <c r="L29" s="13"/>
      <c r="M29" s="13"/>
      <c r="N29" s="762">
        <v>2017</v>
      </c>
    </row>
    <row r="30" spans="1:14" x14ac:dyDescent="0.25">
      <c r="A30" s="3">
        <v>23</v>
      </c>
      <c r="B30" s="3">
        <v>249</v>
      </c>
      <c r="C30" s="4">
        <v>44</v>
      </c>
      <c r="D30" s="5">
        <v>85.369637420798881</v>
      </c>
      <c r="E30" s="13">
        <v>0</v>
      </c>
      <c r="F30" s="13">
        <v>44</v>
      </c>
      <c r="G30" s="13">
        <v>0</v>
      </c>
      <c r="H30" s="13">
        <v>0</v>
      </c>
      <c r="I30" s="13">
        <v>0</v>
      </c>
      <c r="J30" s="13">
        <v>0</v>
      </c>
      <c r="K30" s="13">
        <v>0</v>
      </c>
      <c r="L30" s="13"/>
      <c r="M30" s="13"/>
      <c r="N30" s="762">
        <v>2017</v>
      </c>
    </row>
    <row r="31" spans="1:14" x14ac:dyDescent="0.25">
      <c r="A31" s="3">
        <v>23</v>
      </c>
      <c r="B31" s="3">
        <v>254</v>
      </c>
      <c r="C31" s="4">
        <v>10.5</v>
      </c>
      <c r="D31" s="5">
        <v>21.144224173553717</v>
      </c>
      <c r="E31" s="13">
        <v>1</v>
      </c>
      <c r="F31" s="13">
        <v>2</v>
      </c>
      <c r="G31" s="13">
        <v>7.5</v>
      </c>
      <c r="H31" s="13">
        <v>0</v>
      </c>
      <c r="I31" s="13">
        <v>0</v>
      </c>
      <c r="J31" s="13">
        <v>0</v>
      </c>
      <c r="K31" s="13">
        <v>0</v>
      </c>
      <c r="L31" s="13"/>
      <c r="M31" s="13"/>
      <c r="N31" s="762">
        <v>2017</v>
      </c>
    </row>
    <row r="32" spans="1:14" x14ac:dyDescent="0.25">
      <c r="A32" s="3">
        <v>23</v>
      </c>
      <c r="B32" s="3">
        <v>256</v>
      </c>
      <c r="C32" s="4">
        <v>12</v>
      </c>
      <c r="D32" s="5">
        <v>20.865707644628095</v>
      </c>
      <c r="E32" s="13">
        <v>9</v>
      </c>
      <c r="F32" s="13">
        <v>3</v>
      </c>
      <c r="G32" s="13">
        <v>0</v>
      </c>
      <c r="H32" s="13">
        <v>0</v>
      </c>
      <c r="I32" s="13">
        <v>0</v>
      </c>
      <c r="J32" s="13">
        <v>0</v>
      </c>
      <c r="K32" s="13">
        <v>0</v>
      </c>
      <c r="L32" s="13"/>
      <c r="M32" s="13"/>
      <c r="N32" s="762">
        <v>2017</v>
      </c>
    </row>
    <row r="33" spans="1:14" x14ac:dyDescent="0.25">
      <c r="A33" s="3">
        <v>23</v>
      </c>
      <c r="B33" s="3">
        <v>257</v>
      </c>
      <c r="C33" s="4">
        <v>93</v>
      </c>
      <c r="D33" s="5">
        <v>197.41157057004995</v>
      </c>
      <c r="E33" s="13">
        <v>0.5</v>
      </c>
      <c r="F33" s="13">
        <v>33.5</v>
      </c>
      <c r="G33" s="13">
        <v>59</v>
      </c>
      <c r="H33" s="13">
        <v>0</v>
      </c>
      <c r="I33" s="13">
        <v>0</v>
      </c>
      <c r="J33" s="13">
        <v>0</v>
      </c>
      <c r="K33" s="13">
        <v>0</v>
      </c>
      <c r="L33" s="13"/>
      <c r="M33" s="13"/>
      <c r="N33" s="762">
        <v>2017</v>
      </c>
    </row>
    <row r="34" spans="1:14" x14ac:dyDescent="0.25">
      <c r="A34" s="3">
        <v>23</v>
      </c>
      <c r="B34" s="3">
        <v>258</v>
      </c>
      <c r="C34" s="4">
        <v>17</v>
      </c>
      <c r="D34" s="5">
        <v>31.152396328413417</v>
      </c>
      <c r="E34" s="13">
        <v>2</v>
      </c>
      <c r="F34" s="13">
        <v>15</v>
      </c>
      <c r="G34" s="13">
        <v>0</v>
      </c>
      <c r="H34" s="13">
        <v>0</v>
      </c>
      <c r="I34" s="13">
        <v>0</v>
      </c>
      <c r="J34" s="13">
        <v>0</v>
      </c>
      <c r="K34" s="13">
        <v>0</v>
      </c>
      <c r="L34" s="13"/>
      <c r="M34" s="13"/>
      <c r="N34" s="762">
        <v>2017</v>
      </c>
    </row>
    <row r="35" spans="1:14" x14ac:dyDescent="0.25">
      <c r="A35" s="3">
        <v>23</v>
      </c>
      <c r="B35" s="3">
        <v>259</v>
      </c>
      <c r="C35" s="4">
        <v>10</v>
      </c>
      <c r="D35" s="5">
        <v>19.073280560738123</v>
      </c>
      <c r="E35" s="13">
        <v>0</v>
      </c>
      <c r="F35" s="13">
        <v>0</v>
      </c>
      <c r="G35" s="13">
        <v>2</v>
      </c>
      <c r="H35" s="13">
        <v>4</v>
      </c>
      <c r="I35" s="13">
        <v>2</v>
      </c>
      <c r="J35" s="13">
        <v>2</v>
      </c>
      <c r="K35" s="13">
        <v>0</v>
      </c>
      <c r="L35" s="13"/>
      <c r="M35" s="13"/>
      <c r="N35" s="762">
        <v>2017</v>
      </c>
    </row>
    <row r="36" spans="1:14" x14ac:dyDescent="0.25">
      <c r="A36" s="3">
        <v>23</v>
      </c>
      <c r="B36" s="3">
        <v>260</v>
      </c>
      <c r="C36" s="4">
        <v>27.5</v>
      </c>
      <c r="D36" s="5">
        <v>57.408300361570241</v>
      </c>
      <c r="E36" s="13">
        <v>0</v>
      </c>
      <c r="F36" s="13">
        <v>0</v>
      </c>
      <c r="G36" s="13">
        <v>23</v>
      </c>
      <c r="H36" s="13">
        <v>4.5</v>
      </c>
      <c r="I36" s="13">
        <v>0</v>
      </c>
      <c r="J36" s="13">
        <v>0</v>
      </c>
      <c r="K36" s="13">
        <v>0</v>
      </c>
      <c r="L36" s="13"/>
      <c r="M36" s="13"/>
      <c r="N36" s="762">
        <v>2017</v>
      </c>
    </row>
    <row r="37" spans="1:14" x14ac:dyDescent="0.25">
      <c r="A37" s="3">
        <v>23</v>
      </c>
      <c r="B37" s="3">
        <v>261</v>
      </c>
      <c r="C37" s="4">
        <v>13</v>
      </c>
      <c r="D37" s="5">
        <v>25.662261363636357</v>
      </c>
      <c r="E37" s="13">
        <v>0</v>
      </c>
      <c r="F37" s="13">
        <v>0</v>
      </c>
      <c r="G37" s="13">
        <v>3</v>
      </c>
      <c r="H37" s="13">
        <v>4.5</v>
      </c>
      <c r="I37" s="13">
        <v>4.5</v>
      </c>
      <c r="J37" s="13">
        <v>0</v>
      </c>
      <c r="K37" s="13">
        <v>1</v>
      </c>
      <c r="L37" s="13"/>
      <c r="M37" s="13"/>
      <c r="N37" s="762">
        <v>2017</v>
      </c>
    </row>
    <row r="38" spans="1:14" x14ac:dyDescent="0.25">
      <c r="A38" s="3">
        <v>23</v>
      </c>
      <c r="B38" s="6">
        <v>262</v>
      </c>
      <c r="C38" s="4">
        <v>15.5</v>
      </c>
      <c r="D38" s="5">
        <v>28.718594337267607</v>
      </c>
      <c r="E38" s="13">
        <v>0</v>
      </c>
      <c r="F38" s="13">
        <v>1.5</v>
      </c>
      <c r="G38" s="13">
        <v>4</v>
      </c>
      <c r="H38" s="13">
        <v>5</v>
      </c>
      <c r="I38" s="13">
        <v>4</v>
      </c>
      <c r="J38" s="13">
        <v>0</v>
      </c>
      <c r="K38" s="13">
        <v>1</v>
      </c>
      <c r="L38" s="13"/>
      <c r="M38" s="13"/>
      <c r="N38" s="762">
        <v>2017</v>
      </c>
    </row>
    <row r="39" spans="1:14" x14ac:dyDescent="0.25">
      <c r="A39" s="3">
        <v>23</v>
      </c>
      <c r="B39" s="6">
        <v>263</v>
      </c>
      <c r="C39" s="4">
        <v>46</v>
      </c>
      <c r="D39" s="5">
        <v>79.160586862048618</v>
      </c>
      <c r="E39" s="13">
        <v>10.5</v>
      </c>
      <c r="F39" s="13">
        <v>33</v>
      </c>
      <c r="G39" s="13">
        <v>0</v>
      </c>
      <c r="H39" s="13">
        <v>0</v>
      </c>
      <c r="I39" s="13">
        <v>2.5</v>
      </c>
      <c r="J39" s="13">
        <v>0</v>
      </c>
      <c r="K39" s="13">
        <v>0</v>
      </c>
      <c r="L39" s="13"/>
      <c r="M39" s="13"/>
      <c r="N39" s="762">
        <v>2017</v>
      </c>
    </row>
    <row r="40" spans="1:14" x14ac:dyDescent="0.25">
      <c r="A40" s="3">
        <v>23</v>
      </c>
      <c r="B40" s="6">
        <v>281</v>
      </c>
      <c r="C40" s="4">
        <v>38.5</v>
      </c>
      <c r="D40" s="5">
        <v>85.992570299355776</v>
      </c>
      <c r="E40" s="13">
        <v>0.5</v>
      </c>
      <c r="F40" s="13">
        <v>0</v>
      </c>
      <c r="G40" s="13">
        <v>12.5</v>
      </c>
      <c r="H40" s="13">
        <v>0</v>
      </c>
      <c r="I40" s="13">
        <v>20.5</v>
      </c>
      <c r="J40" s="13">
        <v>5</v>
      </c>
      <c r="K40" s="13">
        <v>0</v>
      </c>
      <c r="L40" s="13"/>
      <c r="M40" s="13"/>
      <c r="N40" s="762">
        <v>2017</v>
      </c>
    </row>
    <row r="41" spans="1:14" x14ac:dyDescent="0.25">
      <c r="A41" s="3">
        <v>23</v>
      </c>
      <c r="B41" s="6">
        <v>282</v>
      </c>
      <c r="C41" s="4">
        <v>0</v>
      </c>
      <c r="D41" s="5">
        <v>0</v>
      </c>
      <c r="E41" s="13">
        <v>0</v>
      </c>
      <c r="F41" s="13">
        <v>0</v>
      </c>
      <c r="G41" s="13">
        <v>0</v>
      </c>
      <c r="H41" s="13">
        <v>0</v>
      </c>
      <c r="I41" s="13">
        <v>0</v>
      </c>
      <c r="J41" s="13">
        <v>0</v>
      </c>
      <c r="K41" s="13">
        <v>0</v>
      </c>
      <c r="L41" s="13"/>
      <c r="M41" s="13"/>
      <c r="N41" s="762">
        <v>2017</v>
      </c>
    </row>
    <row r="42" spans="1:14" x14ac:dyDescent="0.25">
      <c r="A42" s="3">
        <v>23</v>
      </c>
      <c r="B42" s="6">
        <v>284</v>
      </c>
      <c r="C42" s="4">
        <v>314</v>
      </c>
      <c r="D42" s="5">
        <v>615.24008047905284</v>
      </c>
      <c r="E42" s="13">
        <v>50</v>
      </c>
      <c r="F42" s="13">
        <v>253</v>
      </c>
      <c r="G42" s="13">
        <v>3</v>
      </c>
      <c r="H42" s="13">
        <v>0</v>
      </c>
      <c r="I42" s="13">
        <v>8</v>
      </c>
      <c r="J42" s="13">
        <v>0</v>
      </c>
      <c r="K42" s="13">
        <v>0</v>
      </c>
      <c r="L42" s="13"/>
      <c r="M42" s="13"/>
      <c r="N42" s="762">
        <v>2017</v>
      </c>
    </row>
    <row r="43" spans="1:14" x14ac:dyDescent="0.25">
      <c r="A43" s="3">
        <v>23</v>
      </c>
      <c r="B43" s="6">
        <v>287</v>
      </c>
      <c r="C43" s="4">
        <v>121.5</v>
      </c>
      <c r="D43" s="5">
        <v>238.21912457449542</v>
      </c>
      <c r="E43" s="13">
        <v>0</v>
      </c>
      <c r="F43" s="13">
        <v>0</v>
      </c>
      <c r="G43" s="13">
        <v>0</v>
      </c>
      <c r="H43" s="13">
        <v>0</v>
      </c>
      <c r="I43" s="13">
        <v>0</v>
      </c>
      <c r="J43" s="13">
        <v>121.5</v>
      </c>
      <c r="K43" s="13">
        <v>0</v>
      </c>
      <c r="L43" s="13"/>
      <c r="M43" s="13"/>
      <c r="N43" s="762">
        <v>2017</v>
      </c>
    </row>
    <row r="44" spans="1:14" x14ac:dyDescent="0.25">
      <c r="A44" s="3">
        <v>23</v>
      </c>
      <c r="B44" s="6">
        <v>288</v>
      </c>
      <c r="C44" s="4">
        <v>178.5</v>
      </c>
      <c r="D44" s="5">
        <v>368.02937871357335</v>
      </c>
      <c r="E44" s="13">
        <v>0</v>
      </c>
      <c r="F44" s="13">
        <v>0</v>
      </c>
      <c r="G44" s="13">
        <v>0</v>
      </c>
      <c r="H44" s="13">
        <v>0</v>
      </c>
      <c r="I44" s="13">
        <v>7.5</v>
      </c>
      <c r="J44" s="13">
        <v>169</v>
      </c>
      <c r="K44" s="13">
        <v>2</v>
      </c>
      <c r="L44" s="13"/>
      <c r="M44" s="13"/>
      <c r="N44" s="762">
        <v>2017</v>
      </c>
    </row>
    <row r="45" spans="1:14" x14ac:dyDescent="0.25">
      <c r="A45" s="3">
        <v>23</v>
      </c>
      <c r="B45" s="7">
        <v>289</v>
      </c>
      <c r="C45" s="4">
        <v>140</v>
      </c>
      <c r="D45" s="5">
        <v>297.90246176143523</v>
      </c>
      <c r="E45" s="13">
        <v>0</v>
      </c>
      <c r="F45" s="13">
        <v>0</v>
      </c>
      <c r="G45" s="13">
        <v>0</v>
      </c>
      <c r="H45" s="13">
        <v>0</v>
      </c>
      <c r="I45" s="13">
        <v>0</v>
      </c>
      <c r="J45" s="13">
        <v>140</v>
      </c>
      <c r="K45" s="13">
        <v>0</v>
      </c>
      <c r="L45" s="13"/>
      <c r="M45" s="13"/>
      <c r="N45" s="762">
        <v>2017</v>
      </c>
    </row>
    <row r="46" spans="1:14" x14ac:dyDescent="0.25">
      <c r="A46" s="3">
        <v>23</v>
      </c>
      <c r="B46" s="7">
        <v>290</v>
      </c>
      <c r="C46" s="4">
        <v>0.75</v>
      </c>
      <c r="D46" s="5">
        <v>1.3517820247933883</v>
      </c>
      <c r="E46" s="13">
        <v>0</v>
      </c>
      <c r="F46" s="13">
        <v>0</v>
      </c>
      <c r="G46" s="13">
        <v>0</v>
      </c>
      <c r="H46" s="13">
        <v>0</v>
      </c>
      <c r="I46" s="13">
        <v>0</v>
      </c>
      <c r="J46" s="13">
        <v>0</v>
      </c>
      <c r="K46" s="13">
        <v>0.75</v>
      </c>
      <c r="L46" s="13"/>
      <c r="M46" s="13"/>
      <c r="N46" s="762">
        <v>2017</v>
      </c>
    </row>
    <row r="47" spans="1:14" x14ac:dyDescent="0.25">
      <c r="A47" s="3">
        <v>23</v>
      </c>
      <c r="B47" s="7">
        <v>291</v>
      </c>
      <c r="C47" s="4">
        <v>0.75</v>
      </c>
      <c r="D47" s="5">
        <v>1.3517820247933883</v>
      </c>
      <c r="E47" s="13">
        <v>0</v>
      </c>
      <c r="F47" s="13">
        <v>0</v>
      </c>
      <c r="G47" s="13">
        <v>0</v>
      </c>
      <c r="H47" s="13">
        <v>0</v>
      </c>
      <c r="I47" s="13">
        <v>0</v>
      </c>
      <c r="J47" s="13">
        <v>0</v>
      </c>
      <c r="K47" s="13">
        <v>0.75</v>
      </c>
      <c r="L47" s="13"/>
      <c r="M47" s="13"/>
      <c r="N47" s="762">
        <v>2017</v>
      </c>
    </row>
    <row r="48" spans="1:14" x14ac:dyDescent="0.25">
      <c r="A48" s="3">
        <v>23</v>
      </c>
      <c r="B48" s="7">
        <v>293</v>
      </c>
      <c r="C48" s="4">
        <v>8</v>
      </c>
      <c r="D48" s="5">
        <v>15.786611053719003</v>
      </c>
      <c r="E48" s="13">
        <v>0</v>
      </c>
      <c r="F48" s="13">
        <v>0</v>
      </c>
      <c r="G48" s="13">
        <v>0</v>
      </c>
      <c r="H48" s="13">
        <v>1</v>
      </c>
      <c r="I48" s="13">
        <v>5</v>
      </c>
      <c r="J48" s="13">
        <v>0</v>
      </c>
      <c r="K48" s="13">
        <v>2</v>
      </c>
      <c r="L48" s="13"/>
      <c r="M48" s="13"/>
      <c r="N48" s="762">
        <v>2017</v>
      </c>
    </row>
    <row r="49" spans="1:14" x14ac:dyDescent="0.25">
      <c r="A49" s="3">
        <v>23</v>
      </c>
      <c r="B49" s="7">
        <v>297</v>
      </c>
      <c r="C49" s="4">
        <v>52</v>
      </c>
      <c r="D49" s="5">
        <v>86.348702272121031</v>
      </c>
      <c r="E49" s="13">
        <v>0</v>
      </c>
      <c r="F49" s="13">
        <v>52</v>
      </c>
      <c r="G49" s="13">
        <v>0</v>
      </c>
      <c r="H49" s="13">
        <v>0</v>
      </c>
      <c r="I49" s="13">
        <v>0</v>
      </c>
      <c r="J49" s="13">
        <v>0</v>
      </c>
      <c r="K49" s="13">
        <v>0</v>
      </c>
      <c r="L49" s="13"/>
      <c r="M49" s="13"/>
      <c r="N49" s="762">
        <v>2017</v>
      </c>
    </row>
    <row r="50" spans="1:14" x14ac:dyDescent="0.25">
      <c r="A50" s="3">
        <v>23</v>
      </c>
      <c r="B50" s="7">
        <v>305</v>
      </c>
      <c r="C50" s="4">
        <v>50.5</v>
      </c>
      <c r="D50" s="5">
        <v>118.70580468319558</v>
      </c>
      <c r="E50" s="13">
        <v>4</v>
      </c>
      <c r="F50" s="13">
        <v>0</v>
      </c>
      <c r="G50" s="13">
        <v>46.5</v>
      </c>
      <c r="H50" s="13">
        <v>0</v>
      </c>
      <c r="I50" s="13">
        <v>0</v>
      </c>
      <c r="J50" s="13">
        <v>0</v>
      </c>
      <c r="K50" s="13">
        <v>0</v>
      </c>
      <c r="L50" s="13"/>
      <c r="M50" s="13"/>
      <c r="N50" s="762">
        <v>2017</v>
      </c>
    </row>
    <row r="51" spans="1:14" x14ac:dyDescent="0.25">
      <c r="A51" s="3">
        <v>23</v>
      </c>
      <c r="B51" s="7">
        <v>309</v>
      </c>
      <c r="C51" s="4">
        <v>25</v>
      </c>
      <c r="D51" s="5">
        <v>62.379818415977951</v>
      </c>
      <c r="E51" s="13">
        <v>2.5</v>
      </c>
      <c r="F51" s="13">
        <v>14.5</v>
      </c>
      <c r="G51" s="13">
        <v>8</v>
      </c>
      <c r="H51" s="13">
        <v>0</v>
      </c>
      <c r="I51" s="13">
        <v>0</v>
      </c>
      <c r="J51" s="13">
        <v>0</v>
      </c>
      <c r="K51" s="13">
        <v>0</v>
      </c>
      <c r="L51" s="13"/>
      <c r="M51" s="13"/>
      <c r="N51" s="762">
        <v>2017</v>
      </c>
    </row>
    <row r="52" spans="1:14" x14ac:dyDescent="0.25">
      <c r="A52" s="3">
        <v>23</v>
      </c>
      <c r="B52" s="7">
        <v>310</v>
      </c>
      <c r="C52" s="4">
        <v>24</v>
      </c>
      <c r="D52" s="5">
        <v>53.954107004132226</v>
      </c>
      <c r="E52" s="13">
        <v>7</v>
      </c>
      <c r="F52" s="13">
        <v>8</v>
      </c>
      <c r="G52" s="13">
        <v>9</v>
      </c>
      <c r="H52" s="13">
        <v>0</v>
      </c>
      <c r="I52" s="13">
        <v>0</v>
      </c>
      <c r="J52" s="13">
        <v>0</v>
      </c>
      <c r="K52" s="13">
        <v>0</v>
      </c>
      <c r="L52" s="13"/>
      <c r="M52" s="13"/>
      <c r="N52" s="762">
        <v>2017</v>
      </c>
    </row>
    <row r="53" spans="1:14" x14ac:dyDescent="0.25">
      <c r="A53" s="3">
        <v>24</v>
      </c>
      <c r="B53" s="8" t="s">
        <v>10</v>
      </c>
      <c r="C53" s="4">
        <v>107.16666666666667</v>
      </c>
      <c r="D53" s="5">
        <v>285.87517291264913</v>
      </c>
      <c r="E53" s="13">
        <v>0</v>
      </c>
      <c r="F53" s="13">
        <v>31.083333333333336</v>
      </c>
      <c r="G53" s="13">
        <v>10.25</v>
      </c>
      <c r="H53" s="13">
        <v>34.583333333333329</v>
      </c>
      <c r="I53" s="13">
        <v>31.25</v>
      </c>
      <c r="J53" s="13">
        <v>0</v>
      </c>
      <c r="K53" s="13">
        <v>0</v>
      </c>
      <c r="L53" s="13"/>
      <c r="M53" s="13"/>
      <c r="N53" s="762">
        <v>2017</v>
      </c>
    </row>
    <row r="54" spans="1:14" x14ac:dyDescent="0.25">
      <c r="A54" s="3">
        <v>24</v>
      </c>
      <c r="B54" s="3">
        <v>187</v>
      </c>
      <c r="C54" s="4">
        <v>1</v>
      </c>
      <c r="D54" s="5">
        <v>1.6434049586776853</v>
      </c>
      <c r="E54" s="13">
        <v>0</v>
      </c>
      <c r="F54" s="13">
        <v>0</v>
      </c>
      <c r="G54" s="13">
        <v>0</v>
      </c>
      <c r="H54" s="13">
        <v>0.33333333333333331</v>
      </c>
      <c r="I54" s="13">
        <v>0.66666666666666663</v>
      </c>
      <c r="J54" s="13">
        <v>0</v>
      </c>
      <c r="K54" s="13">
        <v>0</v>
      </c>
      <c r="L54" s="13"/>
      <c r="M54" s="13"/>
      <c r="N54" s="762">
        <v>2017</v>
      </c>
    </row>
    <row r="55" spans="1:14" x14ac:dyDescent="0.25">
      <c r="A55" s="3">
        <v>24</v>
      </c>
      <c r="B55" s="8">
        <v>214</v>
      </c>
      <c r="C55" s="4">
        <v>7.25</v>
      </c>
      <c r="D55" s="5">
        <v>16.634853124999999</v>
      </c>
      <c r="E55" s="13">
        <v>0</v>
      </c>
      <c r="F55" s="13">
        <v>7.25</v>
      </c>
      <c r="G55" s="13">
        <v>0</v>
      </c>
      <c r="H55" s="13">
        <v>0</v>
      </c>
      <c r="I55" s="13">
        <v>0</v>
      </c>
      <c r="J55" s="13">
        <v>0</v>
      </c>
      <c r="K55" s="13">
        <v>0</v>
      </c>
      <c r="L55" s="13"/>
      <c r="M55" s="13"/>
      <c r="N55" s="762">
        <v>2017</v>
      </c>
    </row>
    <row r="56" spans="1:14" x14ac:dyDescent="0.25">
      <c r="A56" s="3">
        <v>24</v>
      </c>
      <c r="B56" s="3">
        <v>216</v>
      </c>
      <c r="C56" s="4">
        <v>1.25</v>
      </c>
      <c r="D56" s="5">
        <v>2.2529700413223139</v>
      </c>
      <c r="E56" s="13">
        <v>0</v>
      </c>
      <c r="F56" s="13">
        <v>0</v>
      </c>
      <c r="G56" s="13">
        <v>0</v>
      </c>
      <c r="H56" s="13">
        <v>0</v>
      </c>
      <c r="I56" s="13">
        <v>0</v>
      </c>
      <c r="J56" s="13">
        <v>0</v>
      </c>
      <c r="K56" s="13">
        <v>1.25</v>
      </c>
      <c r="L56" s="13"/>
      <c r="M56" s="13"/>
      <c r="N56" s="762">
        <v>2017</v>
      </c>
    </row>
    <row r="57" spans="1:14" x14ac:dyDescent="0.25">
      <c r="A57" s="3">
        <v>24</v>
      </c>
      <c r="B57" s="3">
        <v>217</v>
      </c>
      <c r="C57" s="4">
        <v>1.5</v>
      </c>
      <c r="D57" s="5">
        <v>2.7035640495867765</v>
      </c>
      <c r="E57" s="13">
        <v>0</v>
      </c>
      <c r="F57" s="13">
        <v>0</v>
      </c>
      <c r="G57" s="13">
        <v>0</v>
      </c>
      <c r="H57" s="13">
        <v>0</v>
      </c>
      <c r="I57" s="13">
        <v>0</v>
      </c>
      <c r="J57" s="13">
        <v>0</v>
      </c>
      <c r="K57" s="13">
        <v>1.5</v>
      </c>
      <c r="L57" s="13"/>
      <c r="M57" s="13"/>
      <c r="N57" s="762">
        <v>2017</v>
      </c>
    </row>
    <row r="58" spans="1:14" x14ac:dyDescent="0.25">
      <c r="A58" s="3">
        <v>24</v>
      </c>
      <c r="B58" s="8">
        <v>219</v>
      </c>
      <c r="C58" s="4">
        <v>230.41666666666677</v>
      </c>
      <c r="D58" s="5">
        <v>437.72000363808525</v>
      </c>
      <c r="E58" s="13">
        <v>0</v>
      </c>
      <c r="F58" s="13">
        <v>0</v>
      </c>
      <c r="G58" s="13">
        <v>98.166666666666657</v>
      </c>
      <c r="H58" s="13">
        <v>128.16666666666663</v>
      </c>
      <c r="I58" s="13">
        <v>4.083333333333333</v>
      </c>
      <c r="J58" s="13">
        <v>0</v>
      </c>
      <c r="K58" s="13">
        <v>0</v>
      </c>
      <c r="L58" s="13"/>
      <c r="M58" s="13"/>
      <c r="N58" s="762">
        <v>2017</v>
      </c>
    </row>
    <row r="59" spans="1:14" x14ac:dyDescent="0.25">
      <c r="A59" s="3">
        <v>24</v>
      </c>
      <c r="B59" s="9">
        <v>220</v>
      </c>
      <c r="C59" s="4">
        <v>10.333333333333332</v>
      </c>
      <c r="D59" s="5">
        <v>18.993409736570243</v>
      </c>
      <c r="E59" s="13">
        <v>0</v>
      </c>
      <c r="F59" s="13">
        <v>0</v>
      </c>
      <c r="G59" s="13">
        <v>0</v>
      </c>
      <c r="H59" s="13">
        <v>2.25</v>
      </c>
      <c r="I59" s="13">
        <v>8.0833333333333321</v>
      </c>
      <c r="J59" s="13">
        <v>0</v>
      </c>
      <c r="K59" s="13">
        <v>0</v>
      </c>
      <c r="L59" s="13"/>
      <c r="M59" s="13"/>
      <c r="N59" s="762">
        <v>2017</v>
      </c>
    </row>
    <row r="60" spans="1:14" x14ac:dyDescent="0.25">
      <c r="A60" s="3">
        <v>24</v>
      </c>
      <c r="B60" s="8">
        <v>223</v>
      </c>
      <c r="C60" s="4">
        <v>302.5</v>
      </c>
      <c r="D60" s="5">
        <v>690.22392185110971</v>
      </c>
      <c r="E60" s="13">
        <v>0</v>
      </c>
      <c r="F60" s="13">
        <v>0</v>
      </c>
      <c r="G60" s="13">
        <v>8.3333333333333321</v>
      </c>
      <c r="H60" s="13">
        <v>20.833333333333332</v>
      </c>
      <c r="I60" s="13">
        <v>0</v>
      </c>
      <c r="J60" s="13">
        <v>273.33333333333331</v>
      </c>
      <c r="K60" s="13">
        <v>0</v>
      </c>
      <c r="L60" s="13"/>
      <c r="M60" s="13"/>
      <c r="N60" s="762">
        <v>2017</v>
      </c>
    </row>
    <row r="61" spans="1:14" x14ac:dyDescent="0.25">
      <c r="A61" s="3">
        <v>24</v>
      </c>
      <c r="B61" s="9">
        <v>224</v>
      </c>
      <c r="C61" s="4">
        <v>6.25</v>
      </c>
      <c r="D61" s="5">
        <v>15.126407644628095</v>
      </c>
      <c r="E61" s="13">
        <v>0</v>
      </c>
      <c r="F61" s="13">
        <v>0</v>
      </c>
      <c r="G61" s="13">
        <v>0</v>
      </c>
      <c r="H61" s="13">
        <v>0</v>
      </c>
      <c r="I61" s="13">
        <v>0</v>
      </c>
      <c r="J61" s="13">
        <v>6.25</v>
      </c>
      <c r="K61" s="13">
        <v>0</v>
      </c>
      <c r="L61" s="13"/>
      <c r="M61" s="13"/>
      <c r="N61" s="762">
        <v>2017</v>
      </c>
    </row>
    <row r="62" spans="1:14" x14ac:dyDescent="0.25">
      <c r="A62" s="3">
        <v>24</v>
      </c>
      <c r="B62" s="8">
        <v>227</v>
      </c>
      <c r="C62" s="4">
        <v>15.083333333333334</v>
      </c>
      <c r="D62" s="5">
        <v>31.525297434572995</v>
      </c>
      <c r="E62" s="13">
        <v>0</v>
      </c>
      <c r="F62" s="13">
        <v>0</v>
      </c>
      <c r="G62" s="13">
        <v>11.75</v>
      </c>
      <c r="H62" s="13">
        <v>3.3333333333333335</v>
      </c>
      <c r="I62" s="13">
        <v>0</v>
      </c>
      <c r="J62" s="13">
        <v>0</v>
      </c>
      <c r="K62" s="13">
        <v>0</v>
      </c>
      <c r="L62" s="13"/>
      <c r="M62" s="13"/>
      <c r="N62" s="762">
        <v>2017</v>
      </c>
    </row>
    <row r="63" spans="1:14" x14ac:dyDescent="0.25">
      <c r="A63" s="3">
        <v>24</v>
      </c>
      <c r="B63" s="3">
        <v>229</v>
      </c>
      <c r="C63" s="4">
        <v>83.383333333333354</v>
      </c>
      <c r="D63" s="5">
        <v>165.41416313286854</v>
      </c>
      <c r="E63" s="13">
        <v>0</v>
      </c>
      <c r="F63" s="13">
        <v>9.4666666666666668</v>
      </c>
      <c r="G63" s="13">
        <v>71.916666666666671</v>
      </c>
      <c r="H63" s="13">
        <v>0</v>
      </c>
      <c r="I63" s="13">
        <v>0</v>
      </c>
      <c r="J63" s="13">
        <v>2</v>
      </c>
      <c r="K63" s="13">
        <v>0</v>
      </c>
      <c r="L63" s="13"/>
      <c r="M63" s="13"/>
      <c r="N63" s="762">
        <v>2017</v>
      </c>
    </row>
    <row r="64" spans="1:14" x14ac:dyDescent="0.25">
      <c r="A64" s="3">
        <v>24</v>
      </c>
      <c r="B64" s="9">
        <v>232</v>
      </c>
      <c r="C64" s="4">
        <v>69.416666666666657</v>
      </c>
      <c r="D64" s="5">
        <v>147.47755632575758</v>
      </c>
      <c r="E64" s="13">
        <v>0.66666666666666663</v>
      </c>
      <c r="F64" s="13">
        <v>0</v>
      </c>
      <c r="G64" s="13">
        <v>45</v>
      </c>
      <c r="H64" s="13">
        <v>23.749999999999996</v>
      </c>
      <c r="I64" s="13">
        <v>0</v>
      </c>
      <c r="J64" s="13">
        <v>0</v>
      </c>
      <c r="K64" s="13">
        <v>0</v>
      </c>
      <c r="L64" s="13"/>
      <c r="M64" s="13"/>
      <c r="N64" s="762">
        <v>2017</v>
      </c>
    </row>
    <row r="65" spans="1:14" x14ac:dyDescent="0.25">
      <c r="A65" s="3">
        <v>24</v>
      </c>
      <c r="B65" s="8">
        <v>233</v>
      </c>
      <c r="C65" s="4">
        <v>8.6666666666666661</v>
      </c>
      <c r="D65" s="5">
        <v>15.359159779614323</v>
      </c>
      <c r="E65" s="13">
        <v>0</v>
      </c>
      <c r="F65" s="13">
        <v>0</v>
      </c>
      <c r="G65" s="13">
        <v>8.6666666666666661</v>
      </c>
      <c r="H65" s="13">
        <v>0</v>
      </c>
      <c r="I65" s="13">
        <v>0</v>
      </c>
      <c r="J65" s="13">
        <v>0</v>
      </c>
      <c r="K65" s="13">
        <v>0</v>
      </c>
      <c r="L65" s="13"/>
      <c r="M65" s="13"/>
      <c r="N65" s="762">
        <v>2017</v>
      </c>
    </row>
    <row r="66" spans="1:14" x14ac:dyDescent="0.25">
      <c r="A66" s="3">
        <v>24</v>
      </c>
      <c r="B66" s="3">
        <v>236</v>
      </c>
      <c r="C66" s="4">
        <v>0</v>
      </c>
      <c r="D66" s="5">
        <v>0</v>
      </c>
      <c r="E66" s="13">
        <v>0</v>
      </c>
      <c r="F66" s="13">
        <v>0</v>
      </c>
      <c r="G66" s="13">
        <v>0</v>
      </c>
      <c r="H66" s="13">
        <v>0</v>
      </c>
      <c r="I66" s="13">
        <v>0</v>
      </c>
      <c r="J66" s="13">
        <v>0</v>
      </c>
      <c r="K66" s="13">
        <v>0</v>
      </c>
      <c r="L66" s="13"/>
      <c r="M66" s="13"/>
      <c r="N66" s="762">
        <v>2017</v>
      </c>
    </row>
    <row r="67" spans="1:14" x14ac:dyDescent="0.25">
      <c r="A67" s="3">
        <v>24</v>
      </c>
      <c r="B67" s="8">
        <v>240</v>
      </c>
      <c r="C67" s="4">
        <v>4.6666666666666661</v>
      </c>
      <c r="D67" s="5">
        <v>8.5143791322314044</v>
      </c>
      <c r="E67" s="13">
        <v>4.6666666666666661</v>
      </c>
      <c r="F67" s="13">
        <v>0</v>
      </c>
      <c r="G67" s="13">
        <v>0</v>
      </c>
      <c r="H67" s="13">
        <v>0</v>
      </c>
      <c r="I67" s="13">
        <v>0</v>
      </c>
      <c r="J67" s="13">
        <v>0</v>
      </c>
      <c r="K67" s="13">
        <v>0</v>
      </c>
      <c r="L67" s="13"/>
      <c r="M67" s="13"/>
      <c r="N67" s="762">
        <v>2017</v>
      </c>
    </row>
    <row r="68" spans="1:14" x14ac:dyDescent="0.25">
      <c r="A68" s="3">
        <v>24</v>
      </c>
      <c r="B68" s="9">
        <v>244</v>
      </c>
      <c r="C68" s="4">
        <v>3.1666666666666665</v>
      </c>
      <c r="D68" s="5">
        <v>5.2525309917355356</v>
      </c>
      <c r="E68" s="13">
        <v>0</v>
      </c>
      <c r="F68" s="13">
        <v>0.66666666666666663</v>
      </c>
      <c r="G68" s="13">
        <v>0</v>
      </c>
      <c r="H68" s="13">
        <v>0</v>
      </c>
      <c r="I68" s="13">
        <v>2.5</v>
      </c>
      <c r="J68" s="13">
        <v>0</v>
      </c>
      <c r="K68" s="13">
        <v>0</v>
      </c>
      <c r="L68" s="13"/>
      <c r="M68" s="13"/>
      <c r="N68" s="762">
        <v>2017</v>
      </c>
    </row>
    <row r="69" spans="1:14" x14ac:dyDescent="0.25">
      <c r="A69" s="3">
        <v>24</v>
      </c>
      <c r="B69" s="9">
        <v>245</v>
      </c>
      <c r="C69" s="4">
        <v>10.416666666666666</v>
      </c>
      <c r="D69" s="5">
        <v>17.679800619834708</v>
      </c>
      <c r="E69" s="13">
        <v>0</v>
      </c>
      <c r="F69" s="13">
        <v>0</v>
      </c>
      <c r="G69" s="13">
        <v>0</v>
      </c>
      <c r="H69" s="13">
        <v>0</v>
      </c>
      <c r="I69" s="13">
        <v>10.416666666666666</v>
      </c>
      <c r="J69" s="13">
        <v>0</v>
      </c>
      <c r="K69" s="13">
        <v>0</v>
      </c>
      <c r="L69" s="13"/>
      <c r="M69" s="13"/>
      <c r="N69" s="762">
        <v>2017</v>
      </c>
    </row>
    <row r="70" spans="1:14" x14ac:dyDescent="0.25">
      <c r="A70" s="3">
        <v>24</v>
      </c>
      <c r="B70" s="8">
        <v>249</v>
      </c>
      <c r="C70" s="4">
        <v>67.333333333333343</v>
      </c>
      <c r="D70" s="5">
        <v>117.94351985487698</v>
      </c>
      <c r="E70" s="13">
        <v>0</v>
      </c>
      <c r="F70" s="13">
        <v>23.25</v>
      </c>
      <c r="G70" s="13">
        <v>12</v>
      </c>
      <c r="H70" s="13">
        <v>32.083333333333329</v>
      </c>
      <c r="I70" s="13">
        <v>0</v>
      </c>
      <c r="J70" s="13">
        <v>0</v>
      </c>
      <c r="K70" s="13">
        <v>0</v>
      </c>
      <c r="L70" s="13"/>
      <c r="M70" s="13"/>
      <c r="N70" s="762">
        <v>2017</v>
      </c>
    </row>
    <row r="71" spans="1:14" x14ac:dyDescent="0.25">
      <c r="A71" s="3">
        <v>24</v>
      </c>
      <c r="B71" s="8">
        <v>254</v>
      </c>
      <c r="C71" s="4">
        <v>57.18333333333333</v>
      </c>
      <c r="D71" s="5">
        <v>107.14026287878785</v>
      </c>
      <c r="E71" s="13">
        <v>0</v>
      </c>
      <c r="F71" s="13">
        <v>0</v>
      </c>
      <c r="G71" s="13">
        <v>50.5</v>
      </c>
      <c r="H71" s="13">
        <v>6.5</v>
      </c>
      <c r="I71" s="13">
        <v>0.18333333333333332</v>
      </c>
      <c r="J71" s="13">
        <v>0</v>
      </c>
      <c r="K71" s="13">
        <v>0</v>
      </c>
      <c r="L71" s="13"/>
      <c r="M71" s="13"/>
      <c r="N71" s="762">
        <v>2017</v>
      </c>
    </row>
    <row r="72" spans="1:14" x14ac:dyDescent="0.25">
      <c r="A72" s="3">
        <v>24</v>
      </c>
      <c r="B72" s="9">
        <v>256</v>
      </c>
      <c r="C72" s="4">
        <v>27.883333333333329</v>
      </c>
      <c r="D72" s="5">
        <v>55.763050305325962</v>
      </c>
      <c r="E72" s="13">
        <v>0.25</v>
      </c>
      <c r="F72" s="13">
        <v>17.216666666666665</v>
      </c>
      <c r="G72" s="13">
        <v>10.416666666666664</v>
      </c>
      <c r="H72" s="13">
        <v>0</v>
      </c>
      <c r="I72" s="13">
        <v>0</v>
      </c>
      <c r="J72" s="13">
        <v>0</v>
      </c>
      <c r="K72" s="13">
        <v>0</v>
      </c>
      <c r="L72" s="13"/>
      <c r="M72" s="13"/>
      <c r="N72" s="762">
        <v>2017</v>
      </c>
    </row>
    <row r="73" spans="1:14" x14ac:dyDescent="0.25">
      <c r="A73" s="3">
        <v>24</v>
      </c>
      <c r="B73" s="8">
        <v>257</v>
      </c>
      <c r="C73" s="4">
        <v>63.166666666666671</v>
      </c>
      <c r="D73" s="5">
        <v>115.63880595730026</v>
      </c>
      <c r="E73" s="13">
        <v>0</v>
      </c>
      <c r="F73" s="13">
        <v>0</v>
      </c>
      <c r="G73" s="13">
        <v>17.083333333333332</v>
      </c>
      <c r="H73" s="13">
        <v>16.333333333333336</v>
      </c>
      <c r="I73" s="13">
        <v>26.749999999999996</v>
      </c>
      <c r="J73" s="13">
        <v>0</v>
      </c>
      <c r="K73" s="13">
        <v>3</v>
      </c>
      <c r="L73" s="13"/>
      <c r="M73" s="13"/>
      <c r="N73" s="762">
        <v>2017</v>
      </c>
    </row>
    <row r="74" spans="1:14" x14ac:dyDescent="0.25">
      <c r="A74" s="3">
        <v>24</v>
      </c>
      <c r="B74" s="8">
        <v>258</v>
      </c>
      <c r="C74" s="4">
        <v>42.616666666666667</v>
      </c>
      <c r="D74" s="5">
        <v>77.212186139807159</v>
      </c>
      <c r="E74" s="13">
        <v>0</v>
      </c>
      <c r="F74" s="13">
        <v>3.333333333333333</v>
      </c>
      <c r="G74" s="13">
        <v>19.25</v>
      </c>
      <c r="H74" s="13">
        <v>8.0833333333333339</v>
      </c>
      <c r="I74" s="13">
        <v>10.95</v>
      </c>
      <c r="J74" s="13">
        <v>0</v>
      </c>
      <c r="K74" s="13">
        <v>1</v>
      </c>
      <c r="L74" s="13"/>
      <c r="M74" s="13"/>
      <c r="N74" s="762">
        <v>2017</v>
      </c>
    </row>
    <row r="75" spans="1:14" x14ac:dyDescent="0.25">
      <c r="A75" s="3">
        <v>24</v>
      </c>
      <c r="B75" s="9">
        <v>259</v>
      </c>
      <c r="C75" s="4">
        <v>7.416666666666667</v>
      </c>
      <c r="D75" s="5">
        <v>12.253819214876032</v>
      </c>
      <c r="E75" s="13">
        <v>0</v>
      </c>
      <c r="F75" s="13">
        <v>0</v>
      </c>
      <c r="G75" s="13">
        <v>0</v>
      </c>
      <c r="H75" s="13">
        <v>0</v>
      </c>
      <c r="I75" s="13">
        <v>7.416666666666667</v>
      </c>
      <c r="J75" s="13">
        <v>0</v>
      </c>
      <c r="K75" s="13">
        <v>0</v>
      </c>
      <c r="L75" s="13"/>
      <c r="M75" s="13"/>
      <c r="N75" s="762">
        <v>2017</v>
      </c>
    </row>
    <row r="76" spans="1:14" x14ac:dyDescent="0.25">
      <c r="A76" s="3">
        <v>24</v>
      </c>
      <c r="B76" s="8">
        <v>260</v>
      </c>
      <c r="C76" s="4">
        <v>4.833333333333333</v>
      </c>
      <c r="D76" s="5">
        <v>10.824938657024791</v>
      </c>
      <c r="E76" s="13">
        <v>0.25</v>
      </c>
      <c r="F76" s="13">
        <v>1.8333333333333333</v>
      </c>
      <c r="G76" s="13">
        <v>2.75</v>
      </c>
      <c r="H76" s="13">
        <v>0</v>
      </c>
      <c r="I76" s="13">
        <v>0</v>
      </c>
      <c r="J76" s="13">
        <v>0</v>
      </c>
      <c r="K76" s="13">
        <v>0</v>
      </c>
      <c r="L76" s="13"/>
      <c r="M76" s="13"/>
      <c r="N76" s="762">
        <v>2017</v>
      </c>
    </row>
    <row r="77" spans="1:14" x14ac:dyDescent="0.25">
      <c r="A77" s="3">
        <v>24</v>
      </c>
      <c r="B77" s="8">
        <v>263</v>
      </c>
      <c r="C77" s="4">
        <v>219.6333333333333</v>
      </c>
      <c r="D77" s="5">
        <v>447.15607314409715</v>
      </c>
      <c r="E77" s="13">
        <v>5.95</v>
      </c>
      <c r="F77" s="13">
        <v>63.033333333333331</v>
      </c>
      <c r="G77" s="13">
        <v>141.90000000000003</v>
      </c>
      <c r="H77" s="13">
        <v>0</v>
      </c>
      <c r="I77" s="13">
        <v>8.75</v>
      </c>
      <c r="J77" s="13">
        <v>0</v>
      </c>
      <c r="K77" s="13">
        <v>0</v>
      </c>
      <c r="L77" s="13"/>
      <c r="M77" s="13"/>
      <c r="N77" s="762">
        <v>2017</v>
      </c>
    </row>
    <row r="78" spans="1:14" x14ac:dyDescent="0.25">
      <c r="A78" s="3">
        <v>24</v>
      </c>
      <c r="B78" s="8">
        <v>281</v>
      </c>
      <c r="C78" s="4">
        <v>1.75</v>
      </c>
      <c r="D78" s="5">
        <v>3.1187479338842969</v>
      </c>
      <c r="E78" s="13">
        <v>0</v>
      </c>
      <c r="F78" s="13">
        <v>0</v>
      </c>
      <c r="G78" s="13">
        <v>0</v>
      </c>
      <c r="H78" s="13">
        <v>0</v>
      </c>
      <c r="I78" s="13">
        <v>1</v>
      </c>
      <c r="J78" s="13">
        <v>0</v>
      </c>
      <c r="K78" s="13">
        <v>0.75</v>
      </c>
      <c r="L78" s="13"/>
      <c r="M78" s="13"/>
      <c r="N78" s="762">
        <v>2017</v>
      </c>
    </row>
    <row r="79" spans="1:14" x14ac:dyDescent="0.25">
      <c r="A79" s="3">
        <v>24</v>
      </c>
      <c r="B79" s="8">
        <v>284</v>
      </c>
      <c r="C79" s="4">
        <v>75.033333333333317</v>
      </c>
      <c r="D79" s="5">
        <v>132.24151840095152</v>
      </c>
      <c r="E79" s="13">
        <v>0</v>
      </c>
      <c r="F79" s="13">
        <v>75.033333333333317</v>
      </c>
      <c r="G79" s="13">
        <v>0</v>
      </c>
      <c r="H79" s="13">
        <v>0</v>
      </c>
      <c r="I79" s="13">
        <v>0</v>
      </c>
      <c r="J79" s="13">
        <v>0</v>
      </c>
      <c r="K79" s="13">
        <v>0</v>
      </c>
      <c r="L79" s="13"/>
      <c r="M79" s="13"/>
      <c r="N79" s="762">
        <v>2017</v>
      </c>
    </row>
    <row r="80" spans="1:14" x14ac:dyDescent="0.25">
      <c r="A80" s="3">
        <v>24</v>
      </c>
      <c r="B80" s="8">
        <v>287</v>
      </c>
      <c r="C80" s="4">
        <v>86.25</v>
      </c>
      <c r="D80" s="5">
        <v>181.27174444099469</v>
      </c>
      <c r="E80" s="13">
        <v>1.3333333333333333</v>
      </c>
      <c r="F80" s="13">
        <v>0</v>
      </c>
      <c r="G80" s="13">
        <v>0</v>
      </c>
      <c r="H80" s="13">
        <v>7.1666666666666679</v>
      </c>
      <c r="I80" s="13">
        <v>67.75</v>
      </c>
      <c r="J80" s="13">
        <v>6</v>
      </c>
      <c r="K80" s="13">
        <v>4</v>
      </c>
      <c r="L80" s="13"/>
      <c r="M80" s="13"/>
      <c r="N80" s="762">
        <v>2017</v>
      </c>
    </row>
    <row r="81" spans="1:14" x14ac:dyDescent="0.25">
      <c r="A81" s="3">
        <v>24</v>
      </c>
      <c r="B81" s="8">
        <v>288</v>
      </c>
      <c r="C81" s="4">
        <v>114.08333333333334</v>
      </c>
      <c r="D81" s="5">
        <v>220.89506451192091</v>
      </c>
      <c r="E81" s="13">
        <v>0</v>
      </c>
      <c r="F81" s="13">
        <v>0</v>
      </c>
      <c r="G81" s="13">
        <v>0</v>
      </c>
      <c r="H81" s="13">
        <v>9.75</v>
      </c>
      <c r="I81" s="13">
        <v>63.000000000000007</v>
      </c>
      <c r="J81" s="13">
        <v>37.583333333333329</v>
      </c>
      <c r="K81" s="13">
        <v>3.75</v>
      </c>
      <c r="L81" s="13"/>
      <c r="M81" s="13"/>
      <c r="N81" s="762">
        <v>2017</v>
      </c>
    </row>
    <row r="82" spans="1:14" x14ac:dyDescent="0.25">
      <c r="A82" s="3">
        <v>24</v>
      </c>
      <c r="B82" s="8">
        <v>289</v>
      </c>
      <c r="C82" s="4">
        <v>198.28333333333333</v>
      </c>
      <c r="D82" s="5">
        <v>390.60589519685493</v>
      </c>
      <c r="E82" s="13">
        <v>0</v>
      </c>
      <c r="F82" s="13">
        <v>0</v>
      </c>
      <c r="G82" s="13">
        <v>0</v>
      </c>
      <c r="H82" s="13">
        <v>5.916666666666667</v>
      </c>
      <c r="I82" s="13">
        <v>168.45000000000005</v>
      </c>
      <c r="J82" s="13">
        <v>14.166666666666666</v>
      </c>
      <c r="K82" s="13">
        <v>9.75</v>
      </c>
      <c r="L82" s="13"/>
      <c r="M82" s="13"/>
      <c r="N82" s="762">
        <v>2017</v>
      </c>
    </row>
    <row r="83" spans="1:14" x14ac:dyDescent="0.25">
      <c r="A83" s="3">
        <v>24</v>
      </c>
      <c r="B83" s="8">
        <v>293</v>
      </c>
      <c r="C83" s="4">
        <v>0.5</v>
      </c>
      <c r="D83" s="5">
        <v>0.90118801652892555</v>
      </c>
      <c r="E83" s="13">
        <v>0</v>
      </c>
      <c r="F83" s="13">
        <v>0</v>
      </c>
      <c r="G83" s="13">
        <v>0</v>
      </c>
      <c r="H83" s="13">
        <v>0</v>
      </c>
      <c r="I83" s="13">
        <v>0</v>
      </c>
      <c r="J83" s="13">
        <v>0</v>
      </c>
      <c r="K83" s="13">
        <v>0.5</v>
      </c>
      <c r="L83" s="13"/>
      <c r="M83" s="13"/>
      <c r="N83" s="762">
        <v>2017</v>
      </c>
    </row>
    <row r="84" spans="1:14" x14ac:dyDescent="0.25">
      <c r="A84" s="3">
        <v>24</v>
      </c>
      <c r="B84" s="8">
        <v>297</v>
      </c>
      <c r="C84" s="4">
        <v>79.083333333333329</v>
      </c>
      <c r="D84" s="5">
        <v>143.83088636143825</v>
      </c>
      <c r="E84" s="13">
        <v>0.5</v>
      </c>
      <c r="F84" s="13">
        <v>78.583333333333329</v>
      </c>
      <c r="G84" s="13">
        <v>0</v>
      </c>
      <c r="H84" s="13">
        <v>0</v>
      </c>
      <c r="I84" s="13">
        <v>0</v>
      </c>
      <c r="J84" s="13">
        <v>0</v>
      </c>
      <c r="K84" s="13">
        <v>0</v>
      </c>
      <c r="L84" s="13"/>
      <c r="M84" s="13"/>
      <c r="N84" s="762">
        <v>2017</v>
      </c>
    </row>
    <row r="85" spans="1:14" x14ac:dyDescent="0.25">
      <c r="A85" s="3">
        <v>24</v>
      </c>
      <c r="B85" s="8">
        <v>301</v>
      </c>
      <c r="C85" s="4">
        <v>1.25</v>
      </c>
      <c r="D85" s="5">
        <v>3.4007302083333331</v>
      </c>
      <c r="E85" s="13">
        <v>1.25</v>
      </c>
      <c r="F85" s="13">
        <v>0</v>
      </c>
      <c r="G85" s="13">
        <v>0</v>
      </c>
      <c r="H85" s="13">
        <v>0</v>
      </c>
      <c r="I85" s="13">
        <v>0</v>
      </c>
      <c r="J85" s="13">
        <v>0</v>
      </c>
      <c r="K85" s="13">
        <v>0</v>
      </c>
      <c r="L85" s="13"/>
      <c r="M85" s="13"/>
      <c r="N85" s="762">
        <v>2017</v>
      </c>
    </row>
    <row r="86" spans="1:14" x14ac:dyDescent="0.25">
      <c r="A86" s="3">
        <v>24</v>
      </c>
      <c r="B86" s="8">
        <v>304</v>
      </c>
      <c r="C86" s="4">
        <v>3.25</v>
      </c>
      <c r="D86" s="5">
        <v>6.1398863636363634</v>
      </c>
      <c r="E86" s="13">
        <v>0</v>
      </c>
      <c r="F86" s="13">
        <v>0</v>
      </c>
      <c r="G86" s="13">
        <v>1.5</v>
      </c>
      <c r="H86" s="13">
        <v>1.75</v>
      </c>
      <c r="I86" s="13">
        <v>0</v>
      </c>
      <c r="J86" s="13">
        <v>0</v>
      </c>
      <c r="K86" s="13">
        <v>0</v>
      </c>
      <c r="L86" s="13"/>
      <c r="M86" s="13"/>
      <c r="N86" s="762">
        <v>2017</v>
      </c>
    </row>
    <row r="87" spans="1:14" x14ac:dyDescent="0.25">
      <c r="A87" s="3">
        <v>24</v>
      </c>
      <c r="B87" s="8">
        <v>305</v>
      </c>
      <c r="C87" s="4">
        <v>18.016666666666666</v>
      </c>
      <c r="D87" s="5">
        <v>37.903271659779605</v>
      </c>
      <c r="E87" s="13">
        <v>0</v>
      </c>
      <c r="F87" s="13">
        <v>0.43333333333333335</v>
      </c>
      <c r="G87" s="13">
        <v>14.083333333333332</v>
      </c>
      <c r="H87" s="13">
        <v>3.5</v>
      </c>
      <c r="I87" s="13">
        <v>0</v>
      </c>
      <c r="J87" s="13">
        <v>0</v>
      </c>
      <c r="K87" s="13">
        <v>0</v>
      </c>
      <c r="L87" s="13"/>
      <c r="M87" s="13"/>
      <c r="N87" s="762">
        <v>2017</v>
      </c>
    </row>
    <row r="88" spans="1:14" x14ac:dyDescent="0.25">
      <c r="A88" s="3">
        <v>24</v>
      </c>
      <c r="B88" s="8">
        <v>306</v>
      </c>
      <c r="C88" s="4">
        <v>4.5</v>
      </c>
      <c r="D88" s="5">
        <v>12.242628749999998</v>
      </c>
      <c r="E88" s="13">
        <v>4.5</v>
      </c>
      <c r="F88" s="13">
        <v>0</v>
      </c>
      <c r="G88" s="13">
        <v>0</v>
      </c>
      <c r="H88" s="13">
        <v>0</v>
      </c>
      <c r="I88" s="13">
        <v>0</v>
      </c>
      <c r="J88" s="13">
        <v>0</v>
      </c>
      <c r="K88" s="13">
        <v>0</v>
      </c>
      <c r="L88" s="13"/>
      <c r="M88" s="13"/>
      <c r="N88" s="762">
        <v>2017</v>
      </c>
    </row>
    <row r="89" spans="1:14" x14ac:dyDescent="0.25">
      <c r="A89" s="3">
        <v>24</v>
      </c>
      <c r="B89" s="9">
        <v>307</v>
      </c>
      <c r="C89" s="4">
        <v>16.100000000000001</v>
      </c>
      <c r="D89" s="5">
        <v>27.707879493801642</v>
      </c>
      <c r="E89" s="13">
        <v>2.6666666666666665</v>
      </c>
      <c r="F89" s="13">
        <v>13.433333333333334</v>
      </c>
      <c r="G89" s="13">
        <v>0</v>
      </c>
      <c r="H89" s="13">
        <v>0</v>
      </c>
      <c r="I89" s="13">
        <v>0</v>
      </c>
      <c r="J89" s="13">
        <v>0</v>
      </c>
      <c r="K89" s="13">
        <v>0</v>
      </c>
      <c r="L89" s="13"/>
      <c r="M89" s="13"/>
      <c r="N89" s="762">
        <v>2017</v>
      </c>
    </row>
    <row r="90" spans="1:14" x14ac:dyDescent="0.25">
      <c r="A90" s="3">
        <v>24</v>
      </c>
      <c r="B90" s="8">
        <v>309</v>
      </c>
      <c r="C90" s="4">
        <v>40</v>
      </c>
      <c r="D90" s="5">
        <v>117.29489015151515</v>
      </c>
      <c r="E90" s="13">
        <v>0</v>
      </c>
      <c r="F90" s="13">
        <v>0</v>
      </c>
      <c r="G90" s="13">
        <v>40</v>
      </c>
      <c r="H90" s="13">
        <v>0</v>
      </c>
      <c r="I90" s="13">
        <v>0</v>
      </c>
      <c r="J90" s="13">
        <v>0</v>
      </c>
      <c r="K90" s="13">
        <v>0</v>
      </c>
      <c r="L90" s="13"/>
      <c r="M90" s="13"/>
      <c r="N90" s="762">
        <v>2017</v>
      </c>
    </row>
    <row r="91" spans="1:14" x14ac:dyDescent="0.25">
      <c r="A91" s="3">
        <v>24</v>
      </c>
      <c r="B91" s="8">
        <v>310</v>
      </c>
      <c r="C91" s="4">
        <v>51.749999999999993</v>
      </c>
      <c r="D91" s="5">
        <v>106.00073484848488</v>
      </c>
      <c r="E91" s="13">
        <v>0</v>
      </c>
      <c r="F91" s="13">
        <v>0.66666666666666663</v>
      </c>
      <c r="G91" s="13">
        <v>44.083333333333329</v>
      </c>
      <c r="H91" s="13">
        <v>7</v>
      </c>
      <c r="I91" s="13">
        <v>0</v>
      </c>
      <c r="J91" s="13">
        <v>0</v>
      </c>
      <c r="K91" s="13">
        <v>0</v>
      </c>
      <c r="L91" s="13"/>
      <c r="M91" s="13"/>
      <c r="N91" s="762">
        <v>2017</v>
      </c>
    </row>
    <row r="92" spans="1:14" x14ac:dyDescent="0.25">
      <c r="A92" s="3">
        <v>24</v>
      </c>
      <c r="B92" s="8">
        <v>314</v>
      </c>
      <c r="C92" s="4">
        <v>26.55</v>
      </c>
      <c r="D92" s="5">
        <v>56.663610120523408</v>
      </c>
      <c r="E92" s="13">
        <v>11.316666666666666</v>
      </c>
      <c r="F92" s="13">
        <v>15.233333333333334</v>
      </c>
      <c r="G92" s="13">
        <v>0</v>
      </c>
      <c r="H92" s="13">
        <v>0</v>
      </c>
      <c r="I92" s="13">
        <v>0</v>
      </c>
      <c r="J92" s="13">
        <v>0</v>
      </c>
      <c r="K92" s="13">
        <v>0</v>
      </c>
      <c r="L92" s="13"/>
      <c r="M92" s="13"/>
      <c r="N92" s="762">
        <v>2017</v>
      </c>
    </row>
    <row r="93" spans="1:14" x14ac:dyDescent="0.25">
      <c r="A93" s="3">
        <v>24</v>
      </c>
      <c r="B93" s="8">
        <v>315</v>
      </c>
      <c r="C93" s="4">
        <v>8.3333333333333339</v>
      </c>
      <c r="D93" s="5">
        <v>16.996397155647383</v>
      </c>
      <c r="E93" s="13">
        <v>8.3333333333333339</v>
      </c>
      <c r="F93" s="13">
        <v>0</v>
      </c>
      <c r="G93" s="13">
        <v>0</v>
      </c>
      <c r="H93" s="13">
        <v>0</v>
      </c>
      <c r="I93" s="13">
        <v>0</v>
      </c>
      <c r="J93" s="13">
        <v>0</v>
      </c>
      <c r="K93" s="13">
        <v>0</v>
      </c>
      <c r="L93" s="13"/>
      <c r="M93" s="13"/>
      <c r="N93" s="762">
        <v>2017</v>
      </c>
    </row>
    <row r="94" spans="1:14" x14ac:dyDescent="0.25">
      <c r="A94" s="3">
        <v>24</v>
      </c>
      <c r="B94" s="9">
        <v>331</v>
      </c>
      <c r="C94" s="4">
        <v>6.833333333333333</v>
      </c>
      <c r="D94" s="5">
        <v>14.042223254000952</v>
      </c>
      <c r="E94" s="13">
        <v>0.58333333333333326</v>
      </c>
      <c r="F94" s="13">
        <v>2.75</v>
      </c>
      <c r="G94" s="13">
        <v>3.5</v>
      </c>
      <c r="H94" s="13">
        <v>0</v>
      </c>
      <c r="I94" s="13">
        <v>0</v>
      </c>
      <c r="J94" s="13">
        <v>0</v>
      </c>
      <c r="K94" s="13">
        <v>0</v>
      </c>
      <c r="L94" s="13"/>
      <c r="M94" s="13"/>
      <c r="N94" s="762">
        <v>2017</v>
      </c>
    </row>
    <row r="95" spans="1:14" x14ac:dyDescent="0.25">
      <c r="A95" s="3">
        <v>24</v>
      </c>
      <c r="B95" s="3">
        <v>332</v>
      </c>
      <c r="C95" s="4">
        <v>1.2499999999999998</v>
      </c>
      <c r="D95" s="5">
        <v>2.1691724033187061</v>
      </c>
      <c r="E95" s="13">
        <v>0.66666666666666663</v>
      </c>
      <c r="F95" s="13">
        <v>0.25</v>
      </c>
      <c r="G95" s="13">
        <v>0</v>
      </c>
      <c r="H95" s="13">
        <v>0.33333333333333331</v>
      </c>
      <c r="I95" s="13">
        <v>0</v>
      </c>
      <c r="J95" s="13">
        <v>0</v>
      </c>
      <c r="K95" s="13">
        <v>0</v>
      </c>
      <c r="L95" s="13"/>
      <c r="M95" s="13"/>
      <c r="N95" s="762">
        <v>2017</v>
      </c>
    </row>
    <row r="96" spans="1:14" x14ac:dyDescent="0.25">
      <c r="A96" s="3">
        <v>24</v>
      </c>
      <c r="B96" s="8">
        <v>333</v>
      </c>
      <c r="C96" s="4">
        <v>3.8333333333333339</v>
      </c>
      <c r="D96" s="5">
        <v>6.8435866046831944</v>
      </c>
      <c r="E96" s="13">
        <v>1.1666666666666667</v>
      </c>
      <c r="F96" s="13">
        <v>2.666666666666667</v>
      </c>
      <c r="G96" s="13">
        <v>0</v>
      </c>
      <c r="H96" s="13">
        <v>0</v>
      </c>
      <c r="I96" s="13">
        <v>0</v>
      </c>
      <c r="J96" s="13">
        <v>0</v>
      </c>
      <c r="K96" s="13">
        <v>0</v>
      </c>
      <c r="L96" s="13"/>
      <c r="M96" s="13"/>
      <c r="N96" s="762">
        <v>2017</v>
      </c>
    </row>
    <row r="97" spans="1:14" x14ac:dyDescent="0.25">
      <c r="A97" s="3">
        <v>25</v>
      </c>
      <c r="B97" s="10" t="s">
        <v>10</v>
      </c>
      <c r="C97" s="4">
        <v>80.916666666666671</v>
      </c>
      <c r="D97" s="5">
        <v>213.7664690943526</v>
      </c>
      <c r="E97" s="13">
        <v>0</v>
      </c>
      <c r="F97" s="13">
        <v>20.333333333333332</v>
      </c>
      <c r="G97" s="13">
        <v>5.75</v>
      </c>
      <c r="H97" s="13">
        <v>21.666666666666668</v>
      </c>
      <c r="I97" s="13">
        <v>33.166666666666664</v>
      </c>
      <c r="J97" s="13">
        <v>0</v>
      </c>
      <c r="K97" s="13">
        <v>0</v>
      </c>
      <c r="L97" s="13"/>
      <c r="M97" s="13"/>
      <c r="N97" s="762">
        <v>2017</v>
      </c>
    </row>
    <row r="98" spans="1:14" x14ac:dyDescent="0.25">
      <c r="A98" s="3">
        <v>25</v>
      </c>
      <c r="B98" s="8">
        <v>187</v>
      </c>
      <c r="C98" s="4">
        <v>27.866666666666671</v>
      </c>
      <c r="D98" s="5">
        <v>52.905140811814647</v>
      </c>
      <c r="E98" s="13">
        <v>1.0333333333333332</v>
      </c>
      <c r="F98" s="13">
        <v>4.25</v>
      </c>
      <c r="G98" s="13">
        <v>0.83333333333333337</v>
      </c>
      <c r="H98" s="13">
        <v>13.666666666666666</v>
      </c>
      <c r="I98" s="13">
        <v>6.0000000000000009</v>
      </c>
      <c r="J98" s="13">
        <v>2.0833333333333335</v>
      </c>
      <c r="K98" s="13">
        <v>0</v>
      </c>
      <c r="L98" s="13"/>
      <c r="M98" s="13"/>
      <c r="N98" s="762">
        <v>2017</v>
      </c>
    </row>
    <row r="99" spans="1:14" x14ac:dyDescent="0.25">
      <c r="A99" s="3">
        <v>25</v>
      </c>
      <c r="B99" s="8">
        <v>219</v>
      </c>
      <c r="C99" s="4">
        <v>49.833333333333329</v>
      </c>
      <c r="D99" s="5">
        <v>82.016970557851224</v>
      </c>
      <c r="E99" s="13">
        <v>0</v>
      </c>
      <c r="F99" s="13">
        <v>0</v>
      </c>
      <c r="G99" s="13">
        <v>5.166666666666667</v>
      </c>
      <c r="H99" s="13">
        <v>44.666666666666664</v>
      </c>
      <c r="I99" s="13">
        <v>0</v>
      </c>
      <c r="J99" s="13">
        <v>0</v>
      </c>
      <c r="K99" s="13">
        <v>0</v>
      </c>
      <c r="L99" s="13"/>
      <c r="M99" s="13"/>
      <c r="N99" s="762">
        <v>2017</v>
      </c>
    </row>
    <row r="100" spans="1:14" x14ac:dyDescent="0.25">
      <c r="A100" s="3">
        <v>25</v>
      </c>
      <c r="B100" s="8">
        <v>220</v>
      </c>
      <c r="C100" s="4">
        <v>133.25</v>
      </c>
      <c r="D100" s="5">
        <v>315.74363749748818</v>
      </c>
      <c r="E100" s="13">
        <v>0</v>
      </c>
      <c r="F100" s="13">
        <v>0</v>
      </c>
      <c r="G100" s="13">
        <v>2.25</v>
      </c>
      <c r="H100" s="13">
        <v>46.916666666666671</v>
      </c>
      <c r="I100" s="13">
        <v>1.4166666666666667</v>
      </c>
      <c r="J100" s="13">
        <v>82.666666666666657</v>
      </c>
      <c r="K100" s="13">
        <v>0</v>
      </c>
      <c r="L100" s="13"/>
      <c r="M100" s="13"/>
      <c r="N100" s="762">
        <v>2017</v>
      </c>
    </row>
    <row r="101" spans="1:14" x14ac:dyDescent="0.25">
      <c r="A101" s="3">
        <v>25</v>
      </c>
      <c r="B101" s="8">
        <v>221</v>
      </c>
      <c r="C101" s="4">
        <v>51.5</v>
      </c>
      <c r="D101" s="5">
        <v>140.22753567371956</v>
      </c>
      <c r="E101" s="13">
        <v>0</v>
      </c>
      <c r="F101" s="13">
        <v>0</v>
      </c>
      <c r="G101" s="13">
        <v>0</v>
      </c>
      <c r="H101" s="13">
        <v>0</v>
      </c>
      <c r="I101" s="13">
        <v>0</v>
      </c>
      <c r="J101" s="13">
        <v>51.5</v>
      </c>
      <c r="K101" s="13">
        <v>0</v>
      </c>
      <c r="L101" s="13"/>
      <c r="M101" s="13"/>
      <c r="N101" s="762">
        <v>2017</v>
      </c>
    </row>
    <row r="102" spans="1:14" x14ac:dyDescent="0.25">
      <c r="A102" s="3">
        <v>25</v>
      </c>
      <c r="B102" s="8">
        <v>223</v>
      </c>
      <c r="C102" s="4">
        <v>122.38333333333333</v>
      </c>
      <c r="D102" s="5">
        <v>227.61550319508623</v>
      </c>
      <c r="E102" s="13">
        <v>0</v>
      </c>
      <c r="F102" s="13">
        <v>0</v>
      </c>
      <c r="G102" s="13">
        <v>0</v>
      </c>
      <c r="H102" s="13">
        <v>1.0833333333333333</v>
      </c>
      <c r="I102" s="13">
        <v>2</v>
      </c>
      <c r="J102" s="13">
        <v>117.3</v>
      </c>
      <c r="K102" s="13">
        <v>2</v>
      </c>
      <c r="L102" s="13"/>
      <c r="M102" s="13"/>
      <c r="N102" s="762">
        <v>2017</v>
      </c>
    </row>
    <row r="103" spans="1:14" x14ac:dyDescent="0.25">
      <c r="A103" s="3">
        <v>25</v>
      </c>
      <c r="B103" s="8">
        <v>224</v>
      </c>
      <c r="C103" s="4">
        <v>6</v>
      </c>
      <c r="D103" s="5">
        <v>18.664650240505516</v>
      </c>
      <c r="E103" s="13">
        <v>0</v>
      </c>
      <c r="F103" s="13">
        <v>0</v>
      </c>
      <c r="G103" s="13">
        <v>0</v>
      </c>
      <c r="H103" s="13">
        <v>0</v>
      </c>
      <c r="I103" s="13">
        <v>0</v>
      </c>
      <c r="J103" s="13">
        <v>6</v>
      </c>
      <c r="K103" s="13">
        <v>0</v>
      </c>
      <c r="L103" s="13"/>
      <c r="M103" s="13"/>
      <c r="N103" s="762">
        <v>2017</v>
      </c>
    </row>
    <row r="104" spans="1:14" x14ac:dyDescent="0.25">
      <c r="A104" s="3">
        <v>25</v>
      </c>
      <c r="B104" s="8">
        <v>226</v>
      </c>
      <c r="C104" s="4">
        <v>0.75</v>
      </c>
      <c r="D104" s="5">
        <v>1.2325537190082643</v>
      </c>
      <c r="E104" s="13">
        <v>0</v>
      </c>
      <c r="F104" s="13">
        <v>0</v>
      </c>
      <c r="G104" s="13">
        <v>0</v>
      </c>
      <c r="H104" s="13">
        <v>0.75</v>
      </c>
      <c r="I104" s="13">
        <v>0</v>
      </c>
      <c r="J104" s="13">
        <v>0</v>
      </c>
      <c r="K104" s="13">
        <v>0</v>
      </c>
      <c r="L104" s="13"/>
      <c r="M104" s="13"/>
      <c r="N104" s="762">
        <v>2017</v>
      </c>
    </row>
    <row r="105" spans="1:14" x14ac:dyDescent="0.25">
      <c r="A105" s="3">
        <v>25</v>
      </c>
      <c r="B105" s="8">
        <v>229</v>
      </c>
      <c r="C105" s="4">
        <v>147.6666666666666</v>
      </c>
      <c r="D105" s="5">
        <v>272.53989721074385</v>
      </c>
      <c r="E105" s="13">
        <v>3</v>
      </c>
      <c r="F105" s="13">
        <v>0</v>
      </c>
      <c r="G105" s="13">
        <v>76.166666666666671</v>
      </c>
      <c r="H105" s="13">
        <v>68.5</v>
      </c>
      <c r="I105" s="13">
        <v>0</v>
      </c>
      <c r="J105" s="13">
        <v>0</v>
      </c>
      <c r="K105" s="13">
        <v>0</v>
      </c>
      <c r="L105" s="13"/>
      <c r="M105" s="13"/>
      <c r="N105" s="762">
        <v>2017</v>
      </c>
    </row>
    <row r="106" spans="1:14" x14ac:dyDescent="0.25">
      <c r="A106" s="3">
        <v>25</v>
      </c>
      <c r="B106" s="8">
        <v>232</v>
      </c>
      <c r="C106" s="4">
        <v>60.25</v>
      </c>
      <c r="D106" s="5">
        <v>125.1772590392562</v>
      </c>
      <c r="E106" s="13">
        <v>0</v>
      </c>
      <c r="F106" s="13">
        <v>0</v>
      </c>
      <c r="G106" s="13">
        <v>60.25</v>
      </c>
      <c r="H106" s="13">
        <v>0</v>
      </c>
      <c r="I106" s="13">
        <v>0</v>
      </c>
      <c r="J106" s="13">
        <v>0</v>
      </c>
      <c r="K106" s="13">
        <v>0</v>
      </c>
      <c r="L106" s="13"/>
      <c r="M106" s="13"/>
      <c r="N106" s="762">
        <v>2017</v>
      </c>
    </row>
    <row r="107" spans="1:14" x14ac:dyDescent="0.25">
      <c r="A107" s="3">
        <v>25</v>
      </c>
      <c r="B107" s="8">
        <v>233</v>
      </c>
      <c r="C107" s="4">
        <v>1.3</v>
      </c>
      <c r="D107" s="5">
        <v>2.3430888429752064</v>
      </c>
      <c r="E107" s="13">
        <v>0</v>
      </c>
      <c r="F107" s="13">
        <v>0</v>
      </c>
      <c r="G107" s="13">
        <v>0</v>
      </c>
      <c r="H107" s="13">
        <v>0</v>
      </c>
      <c r="I107" s="13">
        <v>0</v>
      </c>
      <c r="J107" s="13">
        <v>0</v>
      </c>
      <c r="K107" s="13">
        <v>1.3</v>
      </c>
      <c r="L107" s="13"/>
      <c r="M107" s="13"/>
      <c r="N107" s="762">
        <v>2017</v>
      </c>
    </row>
    <row r="108" spans="1:14" x14ac:dyDescent="0.25">
      <c r="A108" s="3">
        <v>25</v>
      </c>
      <c r="B108" s="8">
        <v>253</v>
      </c>
      <c r="C108" s="4">
        <v>62.05</v>
      </c>
      <c r="D108" s="5">
        <v>113.01855010330574</v>
      </c>
      <c r="E108" s="13">
        <v>7.6666666666666679</v>
      </c>
      <c r="F108" s="13">
        <v>54.383333333333333</v>
      </c>
      <c r="G108" s="13">
        <v>0</v>
      </c>
      <c r="H108" s="13">
        <v>0</v>
      </c>
      <c r="I108" s="13">
        <v>0</v>
      </c>
      <c r="J108" s="13">
        <v>0</v>
      </c>
      <c r="K108" s="13">
        <v>0</v>
      </c>
      <c r="L108" s="13"/>
      <c r="M108" s="13"/>
      <c r="N108" s="762">
        <v>2017</v>
      </c>
    </row>
    <row r="109" spans="1:14" x14ac:dyDescent="0.25">
      <c r="A109" s="3">
        <v>25</v>
      </c>
      <c r="B109" s="8">
        <v>254</v>
      </c>
      <c r="C109" s="4">
        <v>30.150000000000002</v>
      </c>
      <c r="D109" s="5">
        <v>53.794048760330568</v>
      </c>
      <c r="E109" s="13">
        <v>0</v>
      </c>
      <c r="F109" s="13">
        <v>0</v>
      </c>
      <c r="G109" s="13">
        <v>4.75</v>
      </c>
      <c r="H109" s="13">
        <v>3.4166666666666665</v>
      </c>
      <c r="I109" s="13">
        <v>21.983333333333338</v>
      </c>
      <c r="J109" s="13">
        <v>0</v>
      </c>
      <c r="K109" s="13">
        <v>0</v>
      </c>
      <c r="L109" s="13"/>
      <c r="M109" s="13"/>
      <c r="N109" s="762">
        <v>2017</v>
      </c>
    </row>
    <row r="110" spans="1:14" x14ac:dyDescent="0.25">
      <c r="A110" s="3">
        <v>25</v>
      </c>
      <c r="B110" s="8">
        <v>255</v>
      </c>
      <c r="C110" s="4">
        <v>7.5</v>
      </c>
      <c r="D110" s="5">
        <v>13.124131800964186</v>
      </c>
      <c r="E110" s="13">
        <v>2.6666666666666665</v>
      </c>
      <c r="F110" s="13">
        <v>4.833333333333333</v>
      </c>
      <c r="G110" s="13">
        <v>0</v>
      </c>
      <c r="H110" s="13">
        <v>0</v>
      </c>
      <c r="I110" s="13">
        <v>0</v>
      </c>
      <c r="J110" s="13">
        <v>0</v>
      </c>
      <c r="K110" s="13">
        <v>0</v>
      </c>
      <c r="L110" s="13"/>
      <c r="M110" s="13"/>
      <c r="N110" s="762">
        <v>2017</v>
      </c>
    </row>
    <row r="111" spans="1:14" x14ac:dyDescent="0.25">
      <c r="A111" s="3">
        <v>25</v>
      </c>
      <c r="B111" s="8">
        <v>256</v>
      </c>
      <c r="C111" s="4">
        <v>91.333333333333343</v>
      </c>
      <c r="D111" s="5">
        <v>198.10209719352608</v>
      </c>
      <c r="E111" s="13">
        <v>15.666666666666668</v>
      </c>
      <c r="F111" s="13">
        <v>14</v>
      </c>
      <c r="G111" s="13">
        <v>61.666666666666664</v>
      </c>
      <c r="H111" s="13">
        <v>0</v>
      </c>
      <c r="I111" s="13">
        <v>0</v>
      </c>
      <c r="J111" s="13">
        <v>0</v>
      </c>
      <c r="K111" s="13">
        <v>0</v>
      </c>
      <c r="L111" s="13"/>
      <c r="M111" s="13"/>
      <c r="N111" s="762">
        <v>2017</v>
      </c>
    </row>
    <row r="112" spans="1:14" x14ac:dyDescent="0.25">
      <c r="A112" s="3">
        <v>25</v>
      </c>
      <c r="B112" s="8">
        <v>259</v>
      </c>
      <c r="C112" s="4">
        <v>7.7333333333333334</v>
      </c>
      <c r="D112" s="5">
        <v>13.040463498622586</v>
      </c>
      <c r="E112" s="13">
        <v>0</v>
      </c>
      <c r="F112" s="13">
        <v>0</v>
      </c>
      <c r="G112" s="13">
        <v>8.3333333333333329E-2</v>
      </c>
      <c r="H112" s="13">
        <v>3.25</v>
      </c>
      <c r="I112" s="13">
        <v>3.4166666666666665</v>
      </c>
      <c r="J112" s="13">
        <v>0</v>
      </c>
      <c r="K112" s="13">
        <v>0.98333333333333328</v>
      </c>
      <c r="L112" s="13"/>
      <c r="M112" s="13"/>
      <c r="N112" s="762">
        <v>2017</v>
      </c>
    </row>
    <row r="113" spans="1:14" x14ac:dyDescent="0.25">
      <c r="A113" s="3">
        <v>25</v>
      </c>
      <c r="B113" s="8">
        <v>260</v>
      </c>
      <c r="C113" s="4">
        <v>19.666666666666668</v>
      </c>
      <c r="D113" s="5">
        <v>40.258309659090905</v>
      </c>
      <c r="E113" s="13">
        <v>0</v>
      </c>
      <c r="F113" s="13">
        <v>0</v>
      </c>
      <c r="G113" s="13">
        <v>9.25</v>
      </c>
      <c r="H113" s="13">
        <v>5.75</v>
      </c>
      <c r="I113" s="13">
        <v>4.666666666666667</v>
      </c>
      <c r="J113" s="13">
        <v>0</v>
      </c>
      <c r="K113" s="13">
        <v>0</v>
      </c>
      <c r="L113" s="13"/>
      <c r="M113" s="13"/>
      <c r="N113" s="762">
        <v>2017</v>
      </c>
    </row>
    <row r="114" spans="1:14" x14ac:dyDescent="0.25">
      <c r="A114" s="3">
        <v>25</v>
      </c>
      <c r="B114" s="8">
        <v>261</v>
      </c>
      <c r="C114" s="4">
        <v>18.75</v>
      </c>
      <c r="D114" s="5">
        <v>43.681858612258942</v>
      </c>
      <c r="E114" s="13">
        <v>0</v>
      </c>
      <c r="F114" s="13">
        <v>0</v>
      </c>
      <c r="G114" s="13">
        <v>2.5</v>
      </c>
      <c r="H114" s="13">
        <v>2</v>
      </c>
      <c r="I114" s="13">
        <v>0</v>
      </c>
      <c r="J114" s="13">
        <v>14.25</v>
      </c>
      <c r="K114" s="13">
        <v>0</v>
      </c>
      <c r="L114" s="13"/>
      <c r="M114" s="13"/>
      <c r="N114" s="762">
        <v>2017</v>
      </c>
    </row>
    <row r="115" spans="1:14" x14ac:dyDescent="0.25">
      <c r="A115" s="3">
        <v>25</v>
      </c>
      <c r="B115" s="8">
        <v>262</v>
      </c>
      <c r="C115" s="4">
        <v>14.750000000000002</v>
      </c>
      <c r="D115" s="5">
        <v>31.61977489669421</v>
      </c>
      <c r="E115" s="13">
        <v>0</v>
      </c>
      <c r="F115" s="13">
        <v>0</v>
      </c>
      <c r="G115" s="13">
        <v>1.6666666666666667</v>
      </c>
      <c r="H115" s="13">
        <v>1.5</v>
      </c>
      <c r="I115" s="13">
        <v>5.0833333333333339</v>
      </c>
      <c r="J115" s="13">
        <v>6.5</v>
      </c>
      <c r="K115" s="13">
        <v>0</v>
      </c>
      <c r="L115" s="13"/>
      <c r="M115" s="13"/>
      <c r="N115" s="762">
        <v>2017</v>
      </c>
    </row>
    <row r="116" spans="1:14" x14ac:dyDescent="0.25">
      <c r="A116" s="3">
        <v>25</v>
      </c>
      <c r="B116" s="8">
        <v>263</v>
      </c>
      <c r="C116" s="4">
        <v>181.08333333333337</v>
      </c>
      <c r="D116" s="5">
        <v>326.25061333244116</v>
      </c>
      <c r="E116" s="13">
        <v>0</v>
      </c>
      <c r="F116" s="13">
        <v>1</v>
      </c>
      <c r="G116" s="13">
        <v>78</v>
      </c>
      <c r="H116" s="13">
        <v>9.5833333333333304</v>
      </c>
      <c r="I116" s="13">
        <v>92.499999999999972</v>
      </c>
      <c r="J116" s="13">
        <v>0</v>
      </c>
      <c r="K116" s="13">
        <v>0</v>
      </c>
      <c r="L116" s="13"/>
      <c r="M116" s="13"/>
      <c r="N116" s="762">
        <v>2017</v>
      </c>
    </row>
    <row r="117" spans="1:14" x14ac:dyDescent="0.25">
      <c r="A117" s="3">
        <v>25</v>
      </c>
      <c r="B117" s="8">
        <v>264</v>
      </c>
      <c r="C117" s="4">
        <v>7.6</v>
      </c>
      <c r="D117" s="5">
        <v>13.866274586776857</v>
      </c>
      <c r="E117" s="13">
        <v>7.6</v>
      </c>
      <c r="F117" s="13">
        <v>0</v>
      </c>
      <c r="G117" s="13">
        <v>0</v>
      </c>
      <c r="H117" s="13">
        <v>0</v>
      </c>
      <c r="I117" s="13">
        <v>0</v>
      </c>
      <c r="J117" s="13">
        <v>0</v>
      </c>
      <c r="K117" s="13">
        <v>0</v>
      </c>
      <c r="L117" s="13"/>
      <c r="M117" s="13"/>
      <c r="N117" s="762">
        <v>2017</v>
      </c>
    </row>
    <row r="118" spans="1:14" x14ac:dyDescent="0.25">
      <c r="A118" s="3">
        <v>25</v>
      </c>
      <c r="B118" s="8">
        <v>265</v>
      </c>
      <c r="C118" s="4">
        <v>34.916666666666671</v>
      </c>
      <c r="D118" s="5">
        <v>59.509718147382912</v>
      </c>
      <c r="E118" s="13">
        <v>2.75</v>
      </c>
      <c r="F118" s="13">
        <v>32.166666666666664</v>
      </c>
      <c r="G118" s="13">
        <v>0</v>
      </c>
      <c r="H118" s="13">
        <v>0</v>
      </c>
      <c r="I118" s="13">
        <v>0</v>
      </c>
      <c r="J118" s="13">
        <v>0</v>
      </c>
      <c r="K118" s="13">
        <v>0</v>
      </c>
      <c r="L118" s="13"/>
      <c r="M118" s="13"/>
      <c r="N118" s="762">
        <v>2017</v>
      </c>
    </row>
    <row r="119" spans="1:14" x14ac:dyDescent="0.25">
      <c r="A119" s="3">
        <v>25</v>
      </c>
      <c r="B119" s="8">
        <v>267</v>
      </c>
      <c r="C119" s="4">
        <v>23.916666666666668</v>
      </c>
      <c r="D119" s="5">
        <v>42.579147899449033</v>
      </c>
      <c r="E119" s="13">
        <v>5.333333333333333</v>
      </c>
      <c r="F119" s="13">
        <v>18.583333333333332</v>
      </c>
      <c r="G119" s="13">
        <v>0</v>
      </c>
      <c r="H119" s="13">
        <v>0</v>
      </c>
      <c r="I119" s="13">
        <v>0</v>
      </c>
      <c r="J119" s="13">
        <v>0</v>
      </c>
      <c r="K119" s="13">
        <v>0</v>
      </c>
      <c r="L119" s="13"/>
      <c r="M119" s="13"/>
      <c r="N119" s="762">
        <v>2017</v>
      </c>
    </row>
    <row r="120" spans="1:14" x14ac:dyDescent="0.25">
      <c r="A120" s="3">
        <v>25</v>
      </c>
      <c r="B120" s="8">
        <v>268</v>
      </c>
      <c r="C120" s="4">
        <v>3</v>
      </c>
      <c r="D120" s="5">
        <v>5.6150235020661139</v>
      </c>
      <c r="E120" s="13">
        <v>3</v>
      </c>
      <c r="F120" s="13">
        <v>0</v>
      </c>
      <c r="G120" s="13">
        <v>0</v>
      </c>
      <c r="H120" s="13">
        <v>0</v>
      </c>
      <c r="I120" s="13">
        <v>0</v>
      </c>
      <c r="J120" s="13">
        <v>0</v>
      </c>
      <c r="K120" s="13">
        <v>0</v>
      </c>
      <c r="L120" s="13"/>
      <c r="M120" s="13"/>
      <c r="N120" s="762">
        <v>2017</v>
      </c>
    </row>
    <row r="121" spans="1:14" x14ac:dyDescent="0.25">
      <c r="A121" s="3">
        <v>25</v>
      </c>
      <c r="B121" s="8">
        <v>284</v>
      </c>
      <c r="C121" s="4">
        <v>86.25</v>
      </c>
      <c r="D121" s="5">
        <v>164.18630096418724</v>
      </c>
      <c r="E121" s="13">
        <v>0</v>
      </c>
      <c r="F121" s="13">
        <v>1.9166666666666665</v>
      </c>
      <c r="G121" s="13">
        <v>83.083333333333329</v>
      </c>
      <c r="H121" s="13">
        <v>0</v>
      </c>
      <c r="I121" s="13">
        <v>1.25</v>
      </c>
      <c r="J121" s="13">
        <v>0</v>
      </c>
      <c r="K121" s="13">
        <v>0</v>
      </c>
      <c r="L121" s="13"/>
      <c r="M121" s="13"/>
      <c r="N121" s="762">
        <v>2017</v>
      </c>
    </row>
    <row r="122" spans="1:14" x14ac:dyDescent="0.25">
      <c r="A122" s="3">
        <v>25</v>
      </c>
      <c r="B122" s="8">
        <v>287</v>
      </c>
      <c r="C122" s="4">
        <v>56.833333333333336</v>
      </c>
      <c r="D122" s="5">
        <v>112.85961397038567</v>
      </c>
      <c r="E122" s="13">
        <v>0</v>
      </c>
      <c r="F122" s="13">
        <v>0</v>
      </c>
      <c r="G122" s="13">
        <v>0</v>
      </c>
      <c r="H122" s="13">
        <v>3.75</v>
      </c>
      <c r="I122" s="13">
        <v>48.333333333333336</v>
      </c>
      <c r="J122" s="13">
        <v>0</v>
      </c>
      <c r="K122" s="13">
        <v>4.75</v>
      </c>
      <c r="L122" s="13"/>
      <c r="M122" s="13"/>
      <c r="N122" s="762">
        <v>2017</v>
      </c>
    </row>
    <row r="123" spans="1:14" x14ac:dyDescent="0.25">
      <c r="A123" s="3">
        <v>25</v>
      </c>
      <c r="B123" s="8">
        <v>288</v>
      </c>
      <c r="C123" s="4">
        <v>61.616666666666667</v>
      </c>
      <c r="D123" s="5">
        <v>115.21733224724515</v>
      </c>
      <c r="E123" s="13">
        <v>0</v>
      </c>
      <c r="F123" s="13">
        <v>0</v>
      </c>
      <c r="G123" s="13">
        <v>0</v>
      </c>
      <c r="H123" s="13">
        <v>5.1166666666666671</v>
      </c>
      <c r="I123" s="13">
        <v>45.749999999999993</v>
      </c>
      <c r="J123" s="13">
        <v>0</v>
      </c>
      <c r="K123" s="13">
        <v>10.75</v>
      </c>
      <c r="L123" s="13"/>
      <c r="M123" s="13"/>
      <c r="N123" s="762">
        <v>2017</v>
      </c>
    </row>
    <row r="124" spans="1:14" x14ac:dyDescent="0.25">
      <c r="A124" s="3">
        <v>25</v>
      </c>
      <c r="B124" s="8">
        <v>289</v>
      </c>
      <c r="C124" s="4">
        <v>47.000000000000007</v>
      </c>
      <c r="D124" s="5">
        <v>86.455239411157009</v>
      </c>
      <c r="E124" s="13">
        <v>0</v>
      </c>
      <c r="F124" s="13">
        <v>0.25</v>
      </c>
      <c r="G124" s="13">
        <v>0</v>
      </c>
      <c r="H124" s="13">
        <v>0</v>
      </c>
      <c r="I124" s="13">
        <v>27.25</v>
      </c>
      <c r="J124" s="13">
        <v>0</v>
      </c>
      <c r="K124" s="13">
        <v>19.5</v>
      </c>
      <c r="L124" s="13"/>
      <c r="M124" s="13"/>
      <c r="N124" s="762">
        <v>2017</v>
      </c>
    </row>
    <row r="125" spans="1:14" x14ac:dyDescent="0.25">
      <c r="A125" s="3">
        <v>25</v>
      </c>
      <c r="B125" s="8">
        <v>290</v>
      </c>
      <c r="C125" s="4">
        <v>12.5</v>
      </c>
      <c r="D125" s="5">
        <v>23.32505388212266</v>
      </c>
      <c r="E125" s="13">
        <v>0</v>
      </c>
      <c r="F125" s="13">
        <v>0</v>
      </c>
      <c r="G125" s="13">
        <v>0</v>
      </c>
      <c r="H125" s="13">
        <v>0</v>
      </c>
      <c r="I125" s="13">
        <v>6.5</v>
      </c>
      <c r="J125" s="13">
        <v>6</v>
      </c>
      <c r="K125" s="13">
        <v>0</v>
      </c>
      <c r="L125" s="13"/>
      <c r="M125" s="13"/>
      <c r="N125" s="762">
        <v>2017</v>
      </c>
    </row>
    <row r="126" spans="1:14" x14ac:dyDescent="0.25">
      <c r="A126" s="3">
        <v>25</v>
      </c>
      <c r="B126" s="8">
        <v>295</v>
      </c>
      <c r="C126" s="4">
        <v>9.1666666666666661</v>
      </c>
      <c r="D126" s="5">
        <v>16.969923381542699</v>
      </c>
      <c r="E126" s="13">
        <v>9.1666666666666661</v>
      </c>
      <c r="F126" s="13">
        <v>0</v>
      </c>
      <c r="G126" s="13">
        <v>0</v>
      </c>
      <c r="H126" s="13">
        <v>0</v>
      </c>
      <c r="I126" s="13">
        <v>0</v>
      </c>
      <c r="J126" s="13">
        <v>0</v>
      </c>
      <c r="K126" s="13">
        <v>0</v>
      </c>
      <c r="L126" s="13"/>
      <c r="M126" s="13"/>
      <c r="N126" s="762">
        <v>2017</v>
      </c>
    </row>
    <row r="127" spans="1:14" x14ac:dyDescent="0.25">
      <c r="A127" s="3">
        <v>25</v>
      </c>
      <c r="B127" s="8">
        <v>296</v>
      </c>
      <c r="C127" s="4">
        <v>8.5</v>
      </c>
      <c r="D127" s="5">
        <v>15.403226239669419</v>
      </c>
      <c r="E127" s="13">
        <v>8.5</v>
      </c>
      <c r="F127" s="13">
        <v>0</v>
      </c>
      <c r="G127" s="13">
        <v>0</v>
      </c>
      <c r="H127" s="13">
        <v>0</v>
      </c>
      <c r="I127" s="13">
        <v>0</v>
      </c>
      <c r="J127" s="13">
        <v>0</v>
      </c>
      <c r="K127" s="13">
        <v>0</v>
      </c>
      <c r="L127" s="13"/>
      <c r="M127" s="13"/>
      <c r="N127" s="762">
        <v>2017</v>
      </c>
    </row>
    <row r="128" spans="1:14" x14ac:dyDescent="0.25">
      <c r="A128" s="3">
        <v>25</v>
      </c>
      <c r="B128" s="8">
        <v>297</v>
      </c>
      <c r="C128" s="4">
        <v>34.75</v>
      </c>
      <c r="D128" s="5">
        <v>76.864638601928363</v>
      </c>
      <c r="E128" s="13">
        <v>0</v>
      </c>
      <c r="F128" s="13">
        <v>0</v>
      </c>
      <c r="G128" s="13">
        <v>34.75</v>
      </c>
      <c r="H128" s="13">
        <v>0</v>
      </c>
      <c r="I128" s="13">
        <v>0</v>
      </c>
      <c r="J128" s="13">
        <v>0</v>
      </c>
      <c r="K128" s="13">
        <v>0</v>
      </c>
      <c r="L128" s="13"/>
      <c r="M128" s="13"/>
      <c r="N128" s="762">
        <v>2017</v>
      </c>
    </row>
    <row r="129" spans="1:14" x14ac:dyDescent="0.25">
      <c r="A129" s="3">
        <v>25</v>
      </c>
      <c r="B129" s="8">
        <v>299</v>
      </c>
      <c r="C129" s="4">
        <v>2.0833333333333335</v>
      </c>
      <c r="D129" s="5">
        <v>3.5625520833333328</v>
      </c>
      <c r="E129" s="13">
        <v>0.41666666666666669</v>
      </c>
      <c r="F129" s="13">
        <v>0</v>
      </c>
      <c r="G129" s="13">
        <v>0</v>
      </c>
      <c r="H129" s="13">
        <v>1.6666666666666667</v>
      </c>
      <c r="I129" s="13">
        <v>0</v>
      </c>
      <c r="J129" s="13">
        <v>0</v>
      </c>
      <c r="K129" s="13">
        <v>0</v>
      </c>
      <c r="L129" s="13"/>
      <c r="M129" s="13"/>
      <c r="N129" s="762">
        <v>2017</v>
      </c>
    </row>
    <row r="130" spans="1:14" x14ac:dyDescent="0.25">
      <c r="A130" s="3">
        <v>25</v>
      </c>
      <c r="B130" s="8">
        <v>301</v>
      </c>
      <c r="C130" s="4">
        <v>38.75</v>
      </c>
      <c r="D130" s="5">
        <v>67.865167699724509</v>
      </c>
      <c r="E130" s="13">
        <v>0</v>
      </c>
      <c r="F130" s="13">
        <v>12.75</v>
      </c>
      <c r="G130" s="13">
        <v>15.583333333333332</v>
      </c>
      <c r="H130" s="13">
        <v>5</v>
      </c>
      <c r="I130" s="13">
        <v>5.4166666666666661</v>
      </c>
      <c r="J130" s="13">
        <v>0</v>
      </c>
      <c r="K130" s="13">
        <v>0</v>
      </c>
      <c r="L130" s="13"/>
      <c r="M130" s="13"/>
      <c r="N130" s="762">
        <v>2017</v>
      </c>
    </row>
    <row r="131" spans="1:14" x14ac:dyDescent="0.25">
      <c r="A131" s="3">
        <v>25</v>
      </c>
      <c r="B131" s="8">
        <v>304</v>
      </c>
      <c r="C131" s="4">
        <v>3.25</v>
      </c>
      <c r="D131" s="5">
        <v>5.3410661157024784</v>
      </c>
      <c r="E131" s="13">
        <v>0</v>
      </c>
      <c r="F131" s="13">
        <v>0</v>
      </c>
      <c r="G131" s="13">
        <v>0</v>
      </c>
      <c r="H131" s="13">
        <v>0</v>
      </c>
      <c r="I131" s="13">
        <v>3.25</v>
      </c>
      <c r="J131" s="13">
        <v>0</v>
      </c>
      <c r="K131" s="13">
        <v>0</v>
      </c>
      <c r="L131" s="13"/>
      <c r="M131" s="13"/>
      <c r="N131" s="762">
        <v>2017</v>
      </c>
    </row>
    <row r="132" spans="1:14" x14ac:dyDescent="0.25">
      <c r="A132" s="3">
        <v>25</v>
      </c>
      <c r="B132" s="8">
        <v>305</v>
      </c>
      <c r="C132" s="4">
        <v>4.75</v>
      </c>
      <c r="D132" s="5">
        <v>10.819459710743802</v>
      </c>
      <c r="E132" s="13">
        <v>0</v>
      </c>
      <c r="F132" s="13">
        <v>0</v>
      </c>
      <c r="G132" s="13">
        <v>4.75</v>
      </c>
      <c r="H132" s="13">
        <v>0</v>
      </c>
      <c r="I132" s="13">
        <v>0</v>
      </c>
      <c r="J132" s="13">
        <v>0</v>
      </c>
      <c r="K132" s="13">
        <v>0</v>
      </c>
      <c r="L132" s="13"/>
      <c r="M132" s="13"/>
      <c r="N132" s="762">
        <v>2017</v>
      </c>
    </row>
    <row r="133" spans="1:14" x14ac:dyDescent="0.25">
      <c r="A133" s="3">
        <v>25</v>
      </c>
      <c r="B133" s="8">
        <v>306</v>
      </c>
      <c r="C133" s="4">
        <v>52.666666666666664</v>
      </c>
      <c r="D133" s="5">
        <v>92.871572830578472</v>
      </c>
      <c r="E133" s="13">
        <v>1</v>
      </c>
      <c r="F133" s="13">
        <v>51.666666666666664</v>
      </c>
      <c r="G133" s="13">
        <v>0</v>
      </c>
      <c r="H133" s="13">
        <v>0</v>
      </c>
      <c r="I133" s="13">
        <v>0</v>
      </c>
      <c r="J133" s="13">
        <v>0</v>
      </c>
      <c r="K133" s="13">
        <v>0</v>
      </c>
      <c r="L133" s="13"/>
      <c r="M133" s="13"/>
      <c r="N133" s="762">
        <v>2017</v>
      </c>
    </row>
    <row r="134" spans="1:14" x14ac:dyDescent="0.25">
      <c r="A134" s="3">
        <v>25</v>
      </c>
      <c r="B134" s="8">
        <v>307</v>
      </c>
      <c r="C134" s="4">
        <v>33.333333333333336</v>
      </c>
      <c r="D134" s="5">
        <v>62.519355027548201</v>
      </c>
      <c r="E134" s="13">
        <v>0</v>
      </c>
      <c r="F134" s="13">
        <v>0</v>
      </c>
      <c r="G134" s="13">
        <v>3.75</v>
      </c>
      <c r="H134" s="13">
        <v>14.916666666666668</v>
      </c>
      <c r="I134" s="13">
        <v>14.666666666666666</v>
      </c>
      <c r="J134" s="13">
        <v>0</v>
      </c>
      <c r="K134" s="13">
        <v>0</v>
      </c>
      <c r="L134" s="13"/>
      <c r="M134" s="13"/>
      <c r="N134" s="762">
        <v>2017</v>
      </c>
    </row>
    <row r="135" spans="1:14" x14ac:dyDescent="0.25">
      <c r="A135" s="3">
        <v>25</v>
      </c>
      <c r="B135" s="8">
        <v>308</v>
      </c>
      <c r="C135" s="4">
        <v>36.516666666666666</v>
      </c>
      <c r="D135" s="5">
        <v>64.249941292978079</v>
      </c>
      <c r="E135" s="13">
        <v>6.6</v>
      </c>
      <c r="F135" s="13">
        <v>29.916666666666668</v>
      </c>
      <c r="G135" s="13">
        <v>0</v>
      </c>
      <c r="H135" s="13">
        <v>0</v>
      </c>
      <c r="I135" s="13">
        <v>0</v>
      </c>
      <c r="J135" s="13">
        <v>0</v>
      </c>
      <c r="K135" s="13">
        <v>0</v>
      </c>
      <c r="L135" s="13"/>
      <c r="M135" s="13"/>
      <c r="N135" s="762">
        <v>2017</v>
      </c>
    </row>
    <row r="136" spans="1:14" x14ac:dyDescent="0.25">
      <c r="A136" s="3">
        <v>25</v>
      </c>
      <c r="B136" s="8">
        <v>309</v>
      </c>
      <c r="C136" s="4">
        <v>20.783333333333335</v>
      </c>
      <c r="D136" s="5">
        <v>37.891019292355367</v>
      </c>
      <c r="E136" s="13">
        <v>1.6666666666666667</v>
      </c>
      <c r="F136" s="13">
        <v>0</v>
      </c>
      <c r="G136" s="13">
        <v>0</v>
      </c>
      <c r="H136" s="13">
        <v>4.75</v>
      </c>
      <c r="I136" s="13">
        <v>12.766666666666666</v>
      </c>
      <c r="J136" s="13">
        <v>0</v>
      </c>
      <c r="K136" s="13">
        <v>1.6</v>
      </c>
      <c r="L136" s="13"/>
      <c r="M136" s="13"/>
      <c r="N136" s="762">
        <v>2017</v>
      </c>
    </row>
    <row r="137" spans="1:14" x14ac:dyDescent="0.25">
      <c r="A137" s="3">
        <v>25</v>
      </c>
      <c r="B137" s="8">
        <v>310</v>
      </c>
      <c r="C137" s="4">
        <v>1.95</v>
      </c>
      <c r="D137" s="5">
        <v>3.5146332644628098</v>
      </c>
      <c r="E137" s="13">
        <v>0</v>
      </c>
      <c r="F137" s="13">
        <v>0</v>
      </c>
      <c r="G137" s="13">
        <v>0</v>
      </c>
      <c r="H137" s="13">
        <v>0</v>
      </c>
      <c r="I137" s="13">
        <v>0</v>
      </c>
      <c r="J137" s="13">
        <v>0</v>
      </c>
      <c r="K137" s="13">
        <v>1.95</v>
      </c>
      <c r="L137" s="13"/>
      <c r="M137" s="13"/>
      <c r="N137" s="762">
        <v>2017</v>
      </c>
    </row>
    <row r="138" spans="1:14" x14ac:dyDescent="0.25">
      <c r="A138" s="3">
        <v>25</v>
      </c>
      <c r="B138" s="8">
        <v>314</v>
      </c>
      <c r="C138" s="4">
        <v>69.083333333333343</v>
      </c>
      <c r="D138" s="5">
        <v>129.02751325757575</v>
      </c>
      <c r="E138" s="13">
        <v>0</v>
      </c>
      <c r="F138" s="13">
        <v>26.25</v>
      </c>
      <c r="G138" s="13">
        <v>42.833333333333336</v>
      </c>
      <c r="H138" s="13">
        <v>0</v>
      </c>
      <c r="I138" s="13">
        <v>0</v>
      </c>
      <c r="J138" s="13">
        <v>0</v>
      </c>
      <c r="K138" s="13">
        <v>0</v>
      </c>
      <c r="L138" s="13"/>
      <c r="M138" s="13"/>
      <c r="N138" s="762">
        <v>2017</v>
      </c>
    </row>
    <row r="139" spans="1:14" x14ac:dyDescent="0.25">
      <c r="A139" s="3">
        <v>25</v>
      </c>
      <c r="B139" s="8">
        <v>315</v>
      </c>
      <c r="C139" s="4">
        <v>85.166666666666671</v>
      </c>
      <c r="D139" s="5">
        <v>158.30647021349867</v>
      </c>
      <c r="E139" s="13">
        <v>1.1666666666666667</v>
      </c>
      <c r="F139" s="13">
        <v>62.000000000000014</v>
      </c>
      <c r="G139" s="13">
        <v>22</v>
      </c>
      <c r="H139" s="13">
        <v>0</v>
      </c>
      <c r="I139" s="13">
        <v>0</v>
      </c>
      <c r="J139" s="13">
        <v>0</v>
      </c>
      <c r="K139" s="13">
        <v>0</v>
      </c>
      <c r="L139" s="13"/>
      <c r="M139" s="13"/>
      <c r="N139" s="762">
        <v>2017</v>
      </c>
    </row>
    <row r="140" spans="1:14" x14ac:dyDescent="0.25">
      <c r="A140" s="3">
        <v>25</v>
      </c>
      <c r="B140" s="8">
        <v>333</v>
      </c>
      <c r="C140" s="4">
        <v>4.25</v>
      </c>
      <c r="D140" s="5">
        <v>8.0126549586776843</v>
      </c>
      <c r="E140" s="13">
        <v>0</v>
      </c>
      <c r="F140" s="13">
        <v>0</v>
      </c>
      <c r="G140" s="13">
        <v>4.25</v>
      </c>
      <c r="H140" s="13">
        <v>0</v>
      </c>
      <c r="I140" s="13">
        <v>0</v>
      </c>
      <c r="J140" s="13">
        <v>0</v>
      </c>
      <c r="K140" s="13">
        <v>0</v>
      </c>
      <c r="L140" s="13"/>
      <c r="M140" s="13"/>
      <c r="N140" s="762">
        <v>2017</v>
      </c>
    </row>
    <row r="141" spans="1:14" x14ac:dyDescent="0.25">
      <c r="A141" s="3">
        <v>25</v>
      </c>
      <c r="B141" s="8">
        <v>335</v>
      </c>
      <c r="C141" s="4">
        <v>10</v>
      </c>
      <c r="D141" s="5">
        <v>17.784746900826441</v>
      </c>
      <c r="E141" s="13">
        <v>2</v>
      </c>
      <c r="F141" s="13">
        <v>1.25</v>
      </c>
      <c r="G141" s="13">
        <v>6.75</v>
      </c>
      <c r="H141" s="13">
        <v>0</v>
      </c>
      <c r="I141" s="13">
        <v>0</v>
      </c>
      <c r="J141" s="13">
        <v>0</v>
      </c>
      <c r="K141" s="13">
        <v>0</v>
      </c>
      <c r="L141" s="13"/>
      <c r="M141" s="13"/>
      <c r="N141" s="762">
        <v>2017</v>
      </c>
    </row>
    <row r="142" spans="1:14" x14ac:dyDescent="0.25">
      <c r="A142" s="3">
        <v>25</v>
      </c>
      <c r="B142" s="8">
        <v>336</v>
      </c>
      <c r="C142" s="4">
        <v>33.083333333333329</v>
      </c>
      <c r="D142" s="5">
        <v>55.445303632920094</v>
      </c>
      <c r="E142" s="13">
        <v>0</v>
      </c>
      <c r="F142" s="13">
        <v>9.3333333333333321</v>
      </c>
      <c r="G142" s="13">
        <v>0</v>
      </c>
      <c r="H142" s="13">
        <v>20.999999999999996</v>
      </c>
      <c r="I142" s="13">
        <v>0</v>
      </c>
      <c r="J142" s="13">
        <v>2.75</v>
      </c>
      <c r="K142" s="13">
        <v>0</v>
      </c>
      <c r="L142" s="13"/>
      <c r="M142" s="13"/>
      <c r="N142" s="762">
        <v>2017</v>
      </c>
    </row>
    <row r="143" spans="1:14" x14ac:dyDescent="0.25">
      <c r="A143" s="3">
        <v>26</v>
      </c>
      <c r="B143" s="8" t="s">
        <v>10</v>
      </c>
      <c r="C143" s="4">
        <v>60</v>
      </c>
      <c r="D143" s="5">
        <v>153.33509473140492</v>
      </c>
      <c r="E143" s="13">
        <v>0</v>
      </c>
      <c r="F143" s="13">
        <v>24</v>
      </c>
      <c r="G143" s="13">
        <v>0</v>
      </c>
      <c r="H143" s="13">
        <v>17.25</v>
      </c>
      <c r="I143" s="13">
        <v>18.75</v>
      </c>
      <c r="J143" s="13">
        <v>0</v>
      </c>
      <c r="K143" s="13">
        <v>0</v>
      </c>
      <c r="L143" s="13"/>
      <c r="M143" s="13"/>
      <c r="N143" s="762">
        <v>2017</v>
      </c>
    </row>
    <row r="144" spans="1:14" x14ac:dyDescent="0.25">
      <c r="A144" s="3">
        <v>26</v>
      </c>
      <c r="B144" s="8">
        <v>119</v>
      </c>
      <c r="C144" s="4">
        <v>0</v>
      </c>
      <c r="D144" s="5">
        <v>0</v>
      </c>
      <c r="E144" s="13">
        <v>0</v>
      </c>
      <c r="F144" s="13">
        <v>0</v>
      </c>
      <c r="G144" s="13">
        <v>0</v>
      </c>
      <c r="H144" s="13">
        <v>0</v>
      </c>
      <c r="I144" s="13">
        <v>0</v>
      </c>
      <c r="J144" s="13">
        <v>0</v>
      </c>
      <c r="K144" s="13">
        <v>0</v>
      </c>
      <c r="L144" s="13"/>
      <c r="M144" s="13"/>
      <c r="N144" s="762">
        <v>2017</v>
      </c>
    </row>
    <row r="145" spans="1:14" x14ac:dyDescent="0.25">
      <c r="A145" s="3">
        <v>26</v>
      </c>
      <c r="B145" s="8">
        <v>142</v>
      </c>
      <c r="C145" s="4">
        <v>0</v>
      </c>
      <c r="D145" s="5">
        <v>0</v>
      </c>
      <c r="E145" s="13">
        <v>0</v>
      </c>
      <c r="F145" s="13">
        <v>0</v>
      </c>
      <c r="G145" s="13">
        <v>0</v>
      </c>
      <c r="H145" s="13">
        <v>0</v>
      </c>
      <c r="I145" s="13">
        <v>0</v>
      </c>
      <c r="J145" s="13">
        <v>0</v>
      </c>
      <c r="K145" s="13">
        <v>0</v>
      </c>
      <c r="L145" s="13"/>
      <c r="M145" s="13"/>
      <c r="N145" s="762">
        <v>2017</v>
      </c>
    </row>
    <row r="146" spans="1:14" x14ac:dyDescent="0.25">
      <c r="A146" s="3">
        <v>26</v>
      </c>
      <c r="B146" s="8">
        <v>187</v>
      </c>
      <c r="C146" s="4">
        <v>7.4166666666666661</v>
      </c>
      <c r="D146" s="5">
        <v>13.117389462809914</v>
      </c>
      <c r="E146" s="13">
        <v>0</v>
      </c>
      <c r="F146" s="13">
        <v>2.5</v>
      </c>
      <c r="G146" s="13">
        <v>0</v>
      </c>
      <c r="H146" s="13">
        <v>0</v>
      </c>
      <c r="I146" s="13">
        <v>4</v>
      </c>
      <c r="J146" s="13">
        <v>0.91666666666666663</v>
      </c>
      <c r="K146" s="13">
        <v>0</v>
      </c>
      <c r="L146" s="13"/>
      <c r="M146" s="13"/>
      <c r="N146" s="762">
        <v>2017</v>
      </c>
    </row>
    <row r="147" spans="1:14" x14ac:dyDescent="0.25">
      <c r="A147" s="3">
        <v>26</v>
      </c>
      <c r="B147" s="8">
        <v>219</v>
      </c>
      <c r="C147" s="4">
        <v>102.58333333333334</v>
      </c>
      <c r="D147" s="5">
        <v>226.36796495034073</v>
      </c>
      <c r="E147" s="13">
        <v>0</v>
      </c>
      <c r="F147" s="13">
        <v>0</v>
      </c>
      <c r="G147" s="13">
        <v>31.75</v>
      </c>
      <c r="H147" s="13">
        <v>4</v>
      </c>
      <c r="I147" s="13">
        <v>65.583333333333343</v>
      </c>
      <c r="J147" s="13">
        <v>0</v>
      </c>
      <c r="K147" s="13">
        <v>1.25</v>
      </c>
      <c r="L147" s="13"/>
      <c r="M147" s="13"/>
      <c r="N147" s="762">
        <v>2017</v>
      </c>
    </row>
    <row r="148" spans="1:14" x14ac:dyDescent="0.25">
      <c r="A148" s="3">
        <v>26</v>
      </c>
      <c r="B148" s="8">
        <v>220</v>
      </c>
      <c r="C148" s="4">
        <v>422.06666666666666</v>
      </c>
      <c r="D148" s="5">
        <v>993.36516567385604</v>
      </c>
      <c r="E148" s="13">
        <v>0</v>
      </c>
      <c r="F148" s="13">
        <v>0</v>
      </c>
      <c r="G148" s="13">
        <v>14.5</v>
      </c>
      <c r="H148" s="13">
        <v>94.649999999999977</v>
      </c>
      <c r="I148" s="13">
        <v>39.583333333333336</v>
      </c>
      <c r="J148" s="13">
        <v>273.33333333333331</v>
      </c>
      <c r="K148" s="13">
        <v>0</v>
      </c>
      <c r="L148" s="13"/>
      <c r="M148" s="13"/>
      <c r="N148" s="762">
        <v>2017</v>
      </c>
    </row>
    <row r="149" spans="1:14" x14ac:dyDescent="0.25">
      <c r="A149" s="3">
        <v>26</v>
      </c>
      <c r="B149" s="8">
        <v>221</v>
      </c>
      <c r="C149" s="4">
        <v>34.25</v>
      </c>
      <c r="D149" s="5">
        <v>70.503762396694199</v>
      </c>
      <c r="E149" s="13">
        <v>0</v>
      </c>
      <c r="F149" s="13">
        <v>0</v>
      </c>
      <c r="G149" s="13">
        <v>34.25</v>
      </c>
      <c r="H149" s="13">
        <v>0</v>
      </c>
      <c r="I149" s="13">
        <v>0</v>
      </c>
      <c r="J149" s="13">
        <v>0</v>
      </c>
      <c r="K149" s="13">
        <v>0</v>
      </c>
      <c r="L149" s="13"/>
      <c r="M149" s="13"/>
      <c r="N149" s="762">
        <v>2017</v>
      </c>
    </row>
    <row r="150" spans="1:14" x14ac:dyDescent="0.25">
      <c r="A150" s="3">
        <v>26</v>
      </c>
      <c r="B150" s="8">
        <v>223</v>
      </c>
      <c r="C150" s="4">
        <v>52.849999999999987</v>
      </c>
      <c r="D150" s="5">
        <v>101.19743073867119</v>
      </c>
      <c r="E150" s="13">
        <v>0</v>
      </c>
      <c r="F150" s="13">
        <v>0</v>
      </c>
      <c r="G150" s="13">
        <v>0</v>
      </c>
      <c r="H150" s="13">
        <v>0</v>
      </c>
      <c r="I150" s="13">
        <v>52.849999999999987</v>
      </c>
      <c r="J150" s="13">
        <v>0</v>
      </c>
      <c r="K150" s="13">
        <v>0</v>
      </c>
      <c r="L150" s="13"/>
      <c r="M150" s="13"/>
      <c r="N150" s="762">
        <v>2017</v>
      </c>
    </row>
    <row r="151" spans="1:14" x14ac:dyDescent="0.25">
      <c r="A151" s="3">
        <v>26</v>
      </c>
      <c r="B151" s="8">
        <v>224</v>
      </c>
      <c r="C151" s="4">
        <v>3.6499999999999995</v>
      </c>
      <c r="D151" s="5">
        <v>6.4086545696568171</v>
      </c>
      <c r="E151" s="13">
        <v>0</v>
      </c>
      <c r="F151" s="13">
        <v>0</v>
      </c>
      <c r="G151" s="13">
        <v>0</v>
      </c>
      <c r="H151" s="13">
        <v>0</v>
      </c>
      <c r="I151" s="13">
        <v>3.6499999999999995</v>
      </c>
      <c r="J151" s="13">
        <v>0</v>
      </c>
      <c r="K151" s="13">
        <v>0</v>
      </c>
      <c r="L151" s="13"/>
      <c r="M151" s="13"/>
      <c r="N151" s="762">
        <v>2017</v>
      </c>
    </row>
    <row r="152" spans="1:14" x14ac:dyDescent="0.25">
      <c r="A152" s="3">
        <v>26</v>
      </c>
      <c r="B152" s="8">
        <v>225</v>
      </c>
      <c r="C152" s="4">
        <v>9.3333333333333321</v>
      </c>
      <c r="D152" s="5">
        <v>18.112167992619419</v>
      </c>
      <c r="E152" s="13">
        <v>0</v>
      </c>
      <c r="F152" s="13">
        <v>0</v>
      </c>
      <c r="G152" s="13">
        <v>0</v>
      </c>
      <c r="H152" s="13">
        <v>0</v>
      </c>
      <c r="I152" s="13">
        <v>8.3333333333333321</v>
      </c>
      <c r="J152" s="13">
        <v>0</v>
      </c>
      <c r="K152" s="13">
        <v>1</v>
      </c>
      <c r="L152" s="13"/>
      <c r="M152" s="13"/>
      <c r="N152" s="762">
        <v>2017</v>
      </c>
    </row>
    <row r="153" spans="1:14" x14ac:dyDescent="0.25">
      <c r="A153" s="3">
        <v>26</v>
      </c>
      <c r="B153" s="8">
        <v>226</v>
      </c>
      <c r="C153" s="4">
        <v>1</v>
      </c>
      <c r="D153" s="5">
        <v>2.2337102272727272</v>
      </c>
      <c r="E153" s="13">
        <v>0</v>
      </c>
      <c r="F153" s="13">
        <v>0</v>
      </c>
      <c r="G153" s="13">
        <v>0</v>
      </c>
      <c r="H153" s="13">
        <v>0</v>
      </c>
      <c r="I153" s="13">
        <v>0</v>
      </c>
      <c r="J153" s="13">
        <v>1</v>
      </c>
      <c r="K153" s="13">
        <v>0</v>
      </c>
      <c r="L153" s="13"/>
      <c r="M153" s="13"/>
      <c r="N153" s="762">
        <v>2017</v>
      </c>
    </row>
    <row r="154" spans="1:14" x14ac:dyDescent="0.25">
      <c r="A154" s="3">
        <v>26</v>
      </c>
      <c r="B154" s="8">
        <v>227</v>
      </c>
      <c r="C154" s="4">
        <v>131.75</v>
      </c>
      <c r="D154" s="5">
        <v>296.5872492574764</v>
      </c>
      <c r="E154" s="13">
        <v>17.25</v>
      </c>
      <c r="F154" s="13">
        <v>60.833333333333329</v>
      </c>
      <c r="G154" s="13">
        <v>51.916666666666664</v>
      </c>
      <c r="H154" s="13">
        <v>0</v>
      </c>
      <c r="I154" s="13">
        <v>1.75</v>
      </c>
      <c r="J154" s="13">
        <v>0</v>
      </c>
      <c r="K154" s="13">
        <v>0</v>
      </c>
      <c r="L154" s="13"/>
      <c r="M154" s="13"/>
      <c r="N154" s="762">
        <v>2017</v>
      </c>
    </row>
    <row r="155" spans="1:14" x14ac:dyDescent="0.25">
      <c r="A155" s="3">
        <v>26</v>
      </c>
      <c r="B155" s="8">
        <v>228</v>
      </c>
      <c r="C155" s="4">
        <v>14.5</v>
      </c>
      <c r="D155" s="5">
        <v>29.094969171978335</v>
      </c>
      <c r="E155" s="13">
        <v>0</v>
      </c>
      <c r="F155" s="13">
        <v>0</v>
      </c>
      <c r="G155" s="13">
        <v>0</v>
      </c>
      <c r="H155" s="13">
        <v>0</v>
      </c>
      <c r="I155" s="13">
        <v>13.5</v>
      </c>
      <c r="J155" s="13">
        <v>1</v>
      </c>
      <c r="K155" s="13">
        <v>0</v>
      </c>
      <c r="L155" s="13"/>
      <c r="M155" s="13"/>
      <c r="N155" s="762">
        <v>2017</v>
      </c>
    </row>
    <row r="156" spans="1:14" x14ac:dyDescent="0.25">
      <c r="A156" s="3">
        <v>26</v>
      </c>
      <c r="B156" s="8">
        <v>229</v>
      </c>
      <c r="C156" s="4">
        <v>53.833333333333329</v>
      </c>
      <c r="D156" s="5">
        <v>96.867820807506888</v>
      </c>
      <c r="E156" s="13">
        <v>0</v>
      </c>
      <c r="F156" s="13">
        <v>0</v>
      </c>
      <c r="G156" s="13">
        <v>1.5</v>
      </c>
      <c r="H156" s="13">
        <v>52.333333333333329</v>
      </c>
      <c r="I156" s="13">
        <v>0</v>
      </c>
      <c r="J156" s="13">
        <v>0</v>
      </c>
      <c r="K156" s="13">
        <v>0</v>
      </c>
      <c r="L156" s="13"/>
      <c r="M156" s="13"/>
      <c r="N156" s="762">
        <v>2017</v>
      </c>
    </row>
    <row r="157" spans="1:14" x14ac:dyDescent="0.25">
      <c r="A157" s="3">
        <v>26</v>
      </c>
      <c r="B157" s="8">
        <v>232</v>
      </c>
      <c r="C157" s="4">
        <v>124.5</v>
      </c>
      <c r="D157" s="5">
        <v>261.81669336088169</v>
      </c>
      <c r="E157" s="13">
        <v>0</v>
      </c>
      <c r="F157" s="13">
        <v>0</v>
      </c>
      <c r="G157" s="13">
        <v>38.166666666666671</v>
      </c>
      <c r="H157" s="13">
        <v>43</v>
      </c>
      <c r="I157" s="13">
        <v>42.083333333333329</v>
      </c>
      <c r="J157" s="13">
        <v>0</v>
      </c>
      <c r="K157" s="13">
        <v>1.25</v>
      </c>
      <c r="L157" s="13"/>
      <c r="M157" s="13"/>
      <c r="N157" s="762">
        <v>2017</v>
      </c>
    </row>
    <row r="158" spans="1:14" x14ac:dyDescent="0.25">
      <c r="A158" s="3">
        <v>26</v>
      </c>
      <c r="B158" s="8">
        <v>239</v>
      </c>
      <c r="C158" s="4">
        <v>45.166666666666671</v>
      </c>
      <c r="D158" s="5">
        <v>119.86152805899908</v>
      </c>
      <c r="E158" s="13">
        <v>4</v>
      </c>
      <c r="F158" s="13">
        <v>18.666666666666664</v>
      </c>
      <c r="G158" s="13">
        <v>22.499999999999996</v>
      </c>
      <c r="H158" s="13">
        <v>0</v>
      </c>
      <c r="I158" s="13">
        <v>0</v>
      </c>
      <c r="J158" s="13">
        <v>0</v>
      </c>
      <c r="K158" s="13">
        <v>0</v>
      </c>
      <c r="L158" s="13"/>
      <c r="M158" s="13"/>
      <c r="N158" s="762">
        <v>2017</v>
      </c>
    </row>
    <row r="159" spans="1:14" x14ac:dyDescent="0.25">
      <c r="A159" s="3">
        <v>26</v>
      </c>
      <c r="B159" s="8">
        <v>240</v>
      </c>
      <c r="C159" s="4">
        <v>29.583333333333332</v>
      </c>
      <c r="D159" s="5">
        <v>65.998004240128566</v>
      </c>
      <c r="E159" s="13">
        <v>4.833333333333333</v>
      </c>
      <c r="F159" s="13">
        <v>22.250000000000004</v>
      </c>
      <c r="G159" s="13">
        <v>2.5</v>
      </c>
      <c r="H159" s="13">
        <v>0</v>
      </c>
      <c r="I159" s="13">
        <v>0</v>
      </c>
      <c r="J159" s="13">
        <v>0</v>
      </c>
      <c r="K159" s="13">
        <v>0</v>
      </c>
      <c r="L159" s="13"/>
      <c r="M159" s="13"/>
      <c r="N159" s="762">
        <v>2017</v>
      </c>
    </row>
    <row r="160" spans="1:14" x14ac:dyDescent="0.25">
      <c r="A160" s="3">
        <v>26</v>
      </c>
      <c r="B160" s="8">
        <v>247</v>
      </c>
      <c r="C160" s="4">
        <v>6.6666666666666661</v>
      </c>
      <c r="D160" s="5">
        <v>17.668772916666665</v>
      </c>
      <c r="E160" s="13">
        <v>6.6666666666666661</v>
      </c>
      <c r="F160" s="13">
        <v>0</v>
      </c>
      <c r="G160" s="13">
        <v>0</v>
      </c>
      <c r="H160" s="13">
        <v>0</v>
      </c>
      <c r="I160" s="13">
        <v>0</v>
      </c>
      <c r="J160" s="13">
        <v>0</v>
      </c>
      <c r="K160" s="13">
        <v>0</v>
      </c>
      <c r="L160" s="13"/>
      <c r="M160" s="13"/>
      <c r="N160" s="762">
        <v>2017</v>
      </c>
    </row>
    <row r="161" spans="1:14" x14ac:dyDescent="0.25">
      <c r="A161" s="3">
        <v>26</v>
      </c>
      <c r="B161" s="8">
        <v>248</v>
      </c>
      <c r="C161" s="4">
        <v>1</v>
      </c>
      <c r="D161" s="5">
        <v>1.8023760330578511</v>
      </c>
      <c r="E161" s="13">
        <v>0</v>
      </c>
      <c r="F161" s="13">
        <v>0</v>
      </c>
      <c r="G161" s="13">
        <v>0</v>
      </c>
      <c r="H161" s="13">
        <v>0</v>
      </c>
      <c r="I161" s="13">
        <v>0</v>
      </c>
      <c r="J161" s="13">
        <v>0</v>
      </c>
      <c r="K161" s="13">
        <v>1</v>
      </c>
      <c r="L161" s="13"/>
      <c r="M161" s="13"/>
      <c r="N161" s="762">
        <v>2017</v>
      </c>
    </row>
    <row r="162" spans="1:14" x14ac:dyDescent="0.25">
      <c r="A162" s="3">
        <v>26</v>
      </c>
      <c r="B162" s="8">
        <v>255</v>
      </c>
      <c r="C162" s="4">
        <v>2.916666666666667</v>
      </c>
      <c r="D162" s="5">
        <v>4.7932644628099164</v>
      </c>
      <c r="E162" s="13">
        <v>0</v>
      </c>
      <c r="F162" s="13">
        <v>2.916666666666667</v>
      </c>
      <c r="G162" s="13">
        <v>0</v>
      </c>
      <c r="H162" s="13">
        <v>0</v>
      </c>
      <c r="I162" s="13">
        <v>0</v>
      </c>
      <c r="J162" s="13">
        <v>0</v>
      </c>
      <c r="K162" s="13">
        <v>0</v>
      </c>
      <c r="L162" s="13"/>
      <c r="M162" s="13"/>
      <c r="N162" s="762">
        <v>2017</v>
      </c>
    </row>
    <row r="163" spans="1:14" x14ac:dyDescent="0.25">
      <c r="A163" s="3">
        <v>26</v>
      </c>
      <c r="B163" s="8">
        <v>256</v>
      </c>
      <c r="C163" s="4">
        <v>19.75</v>
      </c>
      <c r="D163" s="5">
        <v>43.517502066115703</v>
      </c>
      <c r="E163" s="13">
        <v>0</v>
      </c>
      <c r="F163" s="13">
        <v>1</v>
      </c>
      <c r="G163" s="13">
        <v>18.75</v>
      </c>
      <c r="H163" s="13">
        <v>0</v>
      </c>
      <c r="I163" s="13">
        <v>0</v>
      </c>
      <c r="J163" s="13">
        <v>0</v>
      </c>
      <c r="K163" s="13">
        <v>0</v>
      </c>
      <c r="L163" s="13"/>
      <c r="M163" s="13"/>
      <c r="N163" s="762">
        <v>2017</v>
      </c>
    </row>
    <row r="164" spans="1:14" x14ac:dyDescent="0.25">
      <c r="A164" s="3">
        <v>26</v>
      </c>
      <c r="B164" s="8">
        <v>259</v>
      </c>
      <c r="C164" s="4">
        <v>3.2499999999999996</v>
      </c>
      <c r="D164" s="5">
        <v>7.1126813963498616</v>
      </c>
      <c r="E164" s="13">
        <v>0</v>
      </c>
      <c r="F164" s="13">
        <v>0</v>
      </c>
      <c r="G164" s="13">
        <v>1.3333333333333333</v>
      </c>
      <c r="H164" s="13">
        <v>1.25</v>
      </c>
      <c r="I164" s="13">
        <v>0.66666666666666663</v>
      </c>
      <c r="J164" s="13">
        <v>0</v>
      </c>
      <c r="K164" s="13">
        <v>0</v>
      </c>
      <c r="L164" s="13"/>
      <c r="M164" s="13"/>
      <c r="N164" s="762">
        <v>2017</v>
      </c>
    </row>
    <row r="165" spans="1:14" x14ac:dyDescent="0.25">
      <c r="A165" s="3">
        <v>26</v>
      </c>
      <c r="B165" s="8">
        <v>260</v>
      </c>
      <c r="C165" s="4">
        <v>5.4999999999999991</v>
      </c>
      <c r="D165" s="5">
        <v>11.058255681818181</v>
      </c>
      <c r="E165" s="13">
        <v>0</v>
      </c>
      <c r="F165" s="13">
        <v>0</v>
      </c>
      <c r="G165" s="13">
        <v>5.4999999999999991</v>
      </c>
      <c r="H165" s="13">
        <v>0</v>
      </c>
      <c r="I165" s="13">
        <v>0</v>
      </c>
      <c r="J165" s="13">
        <v>0</v>
      </c>
      <c r="K165" s="13">
        <v>0</v>
      </c>
      <c r="L165" s="13"/>
      <c r="M165" s="13"/>
      <c r="N165" s="762">
        <v>2017</v>
      </c>
    </row>
    <row r="166" spans="1:14" x14ac:dyDescent="0.25">
      <c r="A166" s="3">
        <v>26</v>
      </c>
      <c r="B166" s="8">
        <v>261</v>
      </c>
      <c r="C166" s="4">
        <v>11.333333333333334</v>
      </c>
      <c r="D166" s="5">
        <v>17.857700413223139</v>
      </c>
      <c r="E166" s="13">
        <v>0</v>
      </c>
      <c r="F166" s="13">
        <v>0</v>
      </c>
      <c r="G166" s="13">
        <v>0</v>
      </c>
      <c r="H166" s="13">
        <v>0</v>
      </c>
      <c r="I166" s="13">
        <v>0</v>
      </c>
      <c r="J166" s="13">
        <v>11.333333333333334</v>
      </c>
      <c r="K166" s="13">
        <v>0</v>
      </c>
      <c r="L166" s="13"/>
      <c r="M166" s="13"/>
      <c r="N166" s="762">
        <v>2017</v>
      </c>
    </row>
    <row r="167" spans="1:14" x14ac:dyDescent="0.25">
      <c r="A167" s="3">
        <v>26</v>
      </c>
      <c r="B167" s="8">
        <v>262</v>
      </c>
      <c r="C167" s="4">
        <v>2.75</v>
      </c>
      <c r="D167" s="5">
        <v>4.2178238636363634</v>
      </c>
      <c r="E167" s="13">
        <v>0</v>
      </c>
      <c r="F167" s="13">
        <v>0</v>
      </c>
      <c r="G167" s="13">
        <v>0</v>
      </c>
      <c r="H167" s="13">
        <v>0</v>
      </c>
      <c r="I167" s="13">
        <v>0</v>
      </c>
      <c r="J167" s="13">
        <v>2.75</v>
      </c>
      <c r="K167" s="13">
        <v>0</v>
      </c>
      <c r="L167" s="13"/>
      <c r="M167" s="13"/>
      <c r="N167" s="762">
        <v>2017</v>
      </c>
    </row>
    <row r="168" spans="1:14" x14ac:dyDescent="0.25">
      <c r="A168" s="3">
        <v>26</v>
      </c>
      <c r="B168" s="8">
        <v>263</v>
      </c>
      <c r="C168" s="4">
        <v>19</v>
      </c>
      <c r="D168" s="5">
        <v>45.159732823691463</v>
      </c>
      <c r="E168" s="13">
        <v>0</v>
      </c>
      <c r="F168" s="13">
        <v>0</v>
      </c>
      <c r="G168" s="13">
        <v>19</v>
      </c>
      <c r="H168" s="13">
        <v>0</v>
      </c>
      <c r="I168" s="13">
        <v>0</v>
      </c>
      <c r="J168" s="13">
        <v>0</v>
      </c>
      <c r="K168" s="13">
        <v>0</v>
      </c>
      <c r="L168" s="13"/>
      <c r="M168" s="13"/>
      <c r="N168" s="762">
        <v>2017</v>
      </c>
    </row>
    <row r="169" spans="1:14" x14ac:dyDescent="0.25">
      <c r="A169" s="3">
        <v>26</v>
      </c>
      <c r="B169" s="8">
        <v>265</v>
      </c>
      <c r="C169" s="4">
        <v>7.3333333333333339</v>
      </c>
      <c r="D169" s="5">
        <v>12.304440340909091</v>
      </c>
      <c r="E169" s="13">
        <v>0</v>
      </c>
      <c r="F169" s="13">
        <v>7.3333333333333339</v>
      </c>
      <c r="G169" s="13">
        <v>0</v>
      </c>
      <c r="H169" s="13">
        <v>0</v>
      </c>
      <c r="I169" s="13">
        <v>0</v>
      </c>
      <c r="J169" s="13">
        <v>0</v>
      </c>
      <c r="K169" s="13">
        <v>0</v>
      </c>
      <c r="L169" s="13"/>
      <c r="M169" s="13"/>
      <c r="N169" s="762">
        <v>2017</v>
      </c>
    </row>
    <row r="170" spans="1:14" x14ac:dyDescent="0.25">
      <c r="A170" s="3">
        <v>26</v>
      </c>
      <c r="B170" s="8">
        <v>266</v>
      </c>
      <c r="C170" s="4">
        <v>2.5</v>
      </c>
      <c r="D170" s="5">
        <v>4.5612745351239665</v>
      </c>
      <c r="E170" s="13">
        <v>2.5</v>
      </c>
      <c r="F170" s="13">
        <v>0</v>
      </c>
      <c r="G170" s="13">
        <v>0</v>
      </c>
      <c r="H170" s="13">
        <v>0</v>
      </c>
      <c r="I170" s="13">
        <v>0</v>
      </c>
      <c r="J170" s="13">
        <v>0</v>
      </c>
      <c r="K170" s="13">
        <v>0</v>
      </c>
      <c r="L170" s="13"/>
      <c r="M170" s="13"/>
      <c r="N170" s="762">
        <v>2017</v>
      </c>
    </row>
    <row r="171" spans="1:14" x14ac:dyDescent="0.25">
      <c r="A171" s="3">
        <v>26</v>
      </c>
      <c r="B171" s="8">
        <v>267</v>
      </c>
      <c r="C171" s="4">
        <v>3</v>
      </c>
      <c r="D171" s="5">
        <v>5.5171182851239662</v>
      </c>
      <c r="E171" s="13">
        <v>0</v>
      </c>
      <c r="F171" s="13">
        <v>3</v>
      </c>
      <c r="G171" s="13">
        <v>0</v>
      </c>
      <c r="H171" s="13">
        <v>0</v>
      </c>
      <c r="I171" s="13">
        <v>0</v>
      </c>
      <c r="J171" s="13">
        <v>0</v>
      </c>
      <c r="K171" s="13">
        <v>0</v>
      </c>
      <c r="L171" s="13"/>
      <c r="M171" s="13"/>
      <c r="N171" s="762">
        <v>2017</v>
      </c>
    </row>
    <row r="172" spans="1:14" x14ac:dyDescent="0.25">
      <c r="A172" s="3">
        <v>26</v>
      </c>
      <c r="B172" s="8">
        <v>270</v>
      </c>
      <c r="C172" s="4">
        <v>2.75</v>
      </c>
      <c r="D172" s="5">
        <v>4.9998841253443516</v>
      </c>
      <c r="E172" s="13">
        <v>2.75</v>
      </c>
      <c r="F172" s="13">
        <v>0</v>
      </c>
      <c r="G172" s="13">
        <v>0</v>
      </c>
      <c r="H172" s="13">
        <v>0</v>
      </c>
      <c r="I172" s="13">
        <v>0</v>
      </c>
      <c r="J172" s="13">
        <v>0</v>
      </c>
      <c r="K172" s="13">
        <v>0</v>
      </c>
      <c r="L172" s="13"/>
      <c r="M172" s="13"/>
      <c r="N172" s="762">
        <v>2017</v>
      </c>
    </row>
    <row r="173" spans="1:14" x14ac:dyDescent="0.25">
      <c r="A173" s="3">
        <v>26</v>
      </c>
      <c r="B173" s="8">
        <v>272</v>
      </c>
      <c r="C173" s="4">
        <v>1.6666666666666665</v>
      </c>
      <c r="D173" s="5">
        <v>3.3912069559228644</v>
      </c>
      <c r="E173" s="13">
        <v>1.6666666666666665</v>
      </c>
      <c r="F173" s="13">
        <v>0</v>
      </c>
      <c r="G173" s="13">
        <v>0</v>
      </c>
      <c r="H173" s="13">
        <v>0</v>
      </c>
      <c r="I173" s="13">
        <v>0</v>
      </c>
      <c r="J173" s="13">
        <v>0</v>
      </c>
      <c r="K173" s="13">
        <v>0</v>
      </c>
      <c r="L173" s="13"/>
      <c r="M173" s="13"/>
      <c r="N173" s="762">
        <v>2017</v>
      </c>
    </row>
    <row r="174" spans="1:14" x14ac:dyDescent="0.25">
      <c r="A174" s="3">
        <v>26</v>
      </c>
      <c r="B174" s="8">
        <v>283</v>
      </c>
      <c r="C174" s="4">
        <v>120.55000000000001</v>
      </c>
      <c r="D174" s="5">
        <v>275.43854110893022</v>
      </c>
      <c r="E174" s="13">
        <v>5</v>
      </c>
      <c r="F174" s="13">
        <v>115.55000000000001</v>
      </c>
      <c r="G174" s="13">
        <v>0</v>
      </c>
      <c r="H174" s="13">
        <v>0</v>
      </c>
      <c r="I174" s="13">
        <v>0</v>
      </c>
      <c r="J174" s="13">
        <v>0</v>
      </c>
      <c r="K174" s="13">
        <v>0</v>
      </c>
      <c r="L174" s="13"/>
      <c r="M174" s="13"/>
      <c r="N174" s="762">
        <v>2017</v>
      </c>
    </row>
    <row r="175" spans="1:14" x14ac:dyDescent="0.25">
      <c r="A175" s="3">
        <v>26</v>
      </c>
      <c r="B175" s="8">
        <v>284</v>
      </c>
      <c r="C175" s="4">
        <v>295.66666666666663</v>
      </c>
      <c r="D175" s="5">
        <v>679.12680834825517</v>
      </c>
      <c r="E175" s="13">
        <v>0</v>
      </c>
      <c r="F175" s="13">
        <v>22.75</v>
      </c>
      <c r="G175" s="13">
        <v>270.75</v>
      </c>
      <c r="H175" s="13">
        <v>0</v>
      </c>
      <c r="I175" s="13">
        <v>2.1666666666666665</v>
      </c>
      <c r="J175" s="13">
        <v>0</v>
      </c>
      <c r="K175" s="13">
        <v>0</v>
      </c>
      <c r="L175" s="13"/>
      <c r="M175" s="13"/>
      <c r="N175" s="762">
        <v>2017</v>
      </c>
    </row>
    <row r="176" spans="1:14" x14ac:dyDescent="0.25">
      <c r="A176" s="3">
        <v>26</v>
      </c>
      <c r="B176" s="8">
        <v>291</v>
      </c>
      <c r="C176" s="4">
        <v>1</v>
      </c>
      <c r="D176" s="5">
        <v>1.7722107438016526</v>
      </c>
      <c r="E176" s="13">
        <v>0</v>
      </c>
      <c r="F176" s="13">
        <v>0</v>
      </c>
      <c r="G176" s="13">
        <v>1</v>
      </c>
      <c r="H176" s="13">
        <v>0</v>
      </c>
      <c r="I176" s="13">
        <v>0</v>
      </c>
      <c r="J176" s="13">
        <v>0</v>
      </c>
      <c r="K176" s="13">
        <v>0</v>
      </c>
      <c r="L176" s="13"/>
      <c r="M176" s="13"/>
      <c r="N176" s="762">
        <v>2017</v>
      </c>
    </row>
    <row r="177" spans="1:14" x14ac:dyDescent="0.25">
      <c r="A177" s="3">
        <v>26</v>
      </c>
      <c r="B177" s="8">
        <v>297</v>
      </c>
      <c r="C177" s="4">
        <v>24.416666666666668</v>
      </c>
      <c r="D177" s="5">
        <v>52.483176652892553</v>
      </c>
      <c r="E177" s="13">
        <v>0</v>
      </c>
      <c r="F177" s="13">
        <v>2</v>
      </c>
      <c r="G177" s="13">
        <v>22.416666666666668</v>
      </c>
      <c r="H177" s="13">
        <v>0</v>
      </c>
      <c r="I177" s="13">
        <v>0</v>
      </c>
      <c r="J177" s="13">
        <v>0</v>
      </c>
      <c r="K177" s="13">
        <v>0</v>
      </c>
      <c r="L177" s="13"/>
      <c r="M177" s="13"/>
      <c r="N177" s="762">
        <v>2017</v>
      </c>
    </row>
    <row r="178" spans="1:14" x14ac:dyDescent="0.25">
      <c r="A178" s="3">
        <v>26</v>
      </c>
      <c r="B178" s="8">
        <v>299</v>
      </c>
      <c r="C178" s="4">
        <v>5.833333333333333</v>
      </c>
      <c r="D178" s="5">
        <v>14.371018749999998</v>
      </c>
      <c r="E178" s="13">
        <v>5.833333333333333</v>
      </c>
      <c r="F178" s="13">
        <v>0</v>
      </c>
      <c r="G178" s="13">
        <v>0</v>
      </c>
      <c r="H178" s="13">
        <v>0</v>
      </c>
      <c r="I178" s="13">
        <v>0</v>
      </c>
      <c r="J178" s="13">
        <v>0</v>
      </c>
      <c r="K178" s="13">
        <v>0</v>
      </c>
      <c r="L178" s="13"/>
      <c r="M178" s="13"/>
      <c r="N178" s="762">
        <v>2017</v>
      </c>
    </row>
    <row r="179" spans="1:14" x14ac:dyDescent="0.25">
      <c r="A179" s="3">
        <v>26</v>
      </c>
      <c r="B179" s="8">
        <v>306</v>
      </c>
      <c r="C179" s="4">
        <v>48.333333333333329</v>
      </c>
      <c r="D179" s="5">
        <v>118.98662015036732</v>
      </c>
      <c r="E179" s="13">
        <v>0</v>
      </c>
      <c r="F179" s="13">
        <v>0</v>
      </c>
      <c r="G179" s="13">
        <v>48.333333333333329</v>
      </c>
      <c r="H179" s="13">
        <v>0</v>
      </c>
      <c r="I179" s="13">
        <v>0</v>
      </c>
      <c r="J179" s="13">
        <v>0</v>
      </c>
      <c r="K179" s="13">
        <v>0</v>
      </c>
      <c r="L179" s="13"/>
      <c r="M179" s="13"/>
      <c r="N179" s="762">
        <v>2017</v>
      </c>
    </row>
    <row r="180" spans="1:14" x14ac:dyDescent="0.25">
      <c r="A180" s="3">
        <v>26</v>
      </c>
      <c r="B180" s="8">
        <v>308</v>
      </c>
      <c r="C180" s="4">
        <v>24.5</v>
      </c>
      <c r="D180" s="5">
        <v>43.551419163223137</v>
      </c>
      <c r="E180" s="13">
        <v>0</v>
      </c>
      <c r="F180" s="13">
        <v>24.5</v>
      </c>
      <c r="G180" s="13">
        <v>0</v>
      </c>
      <c r="H180" s="13">
        <v>0</v>
      </c>
      <c r="I180" s="13">
        <v>0</v>
      </c>
      <c r="J180" s="13">
        <v>0</v>
      </c>
      <c r="K180" s="13">
        <v>0</v>
      </c>
      <c r="L180" s="13"/>
      <c r="M180" s="13"/>
      <c r="N180" s="762">
        <v>2017</v>
      </c>
    </row>
    <row r="181" spans="1:14" x14ac:dyDescent="0.25">
      <c r="A181" s="3">
        <v>26</v>
      </c>
      <c r="B181" s="8">
        <v>311</v>
      </c>
      <c r="C181" s="4">
        <v>19.149999999999999</v>
      </c>
      <c r="D181" s="5">
        <v>34.754563097451786</v>
      </c>
      <c r="E181" s="13">
        <v>6.1499999999999995</v>
      </c>
      <c r="F181" s="13">
        <v>13</v>
      </c>
      <c r="G181" s="13">
        <v>0</v>
      </c>
      <c r="H181" s="13">
        <v>0</v>
      </c>
      <c r="I181" s="13">
        <v>0</v>
      </c>
      <c r="J181" s="13">
        <v>0</v>
      </c>
      <c r="K181" s="13">
        <v>0</v>
      </c>
      <c r="L181" s="13"/>
      <c r="M181" s="13"/>
      <c r="N181" s="762">
        <v>2017</v>
      </c>
    </row>
    <row r="182" spans="1:14" x14ac:dyDescent="0.25">
      <c r="A182" s="3">
        <v>26</v>
      </c>
      <c r="B182" s="8">
        <v>315</v>
      </c>
      <c r="C182" s="4">
        <v>3.75</v>
      </c>
      <c r="D182" s="5">
        <v>7.9953099173553719</v>
      </c>
      <c r="E182" s="13">
        <v>0</v>
      </c>
      <c r="F182" s="13">
        <v>0</v>
      </c>
      <c r="G182" s="13">
        <v>3.75</v>
      </c>
      <c r="H182" s="13">
        <v>0</v>
      </c>
      <c r="I182" s="13">
        <v>0</v>
      </c>
      <c r="J182" s="13">
        <v>0</v>
      </c>
      <c r="K182" s="13">
        <v>0</v>
      </c>
      <c r="L182" s="13"/>
      <c r="M182" s="13"/>
      <c r="N182" s="762">
        <v>2017</v>
      </c>
    </row>
    <row r="183" spans="1:14" x14ac:dyDescent="0.25">
      <c r="A183" s="3">
        <v>26</v>
      </c>
      <c r="B183" s="8">
        <v>335</v>
      </c>
      <c r="C183" s="4">
        <v>26.583333333333336</v>
      </c>
      <c r="D183" s="5">
        <v>50.719874879476578</v>
      </c>
      <c r="E183" s="13">
        <v>0</v>
      </c>
      <c r="F183" s="13">
        <v>26.583333333333336</v>
      </c>
      <c r="G183" s="13">
        <v>0</v>
      </c>
      <c r="H183" s="13">
        <v>0</v>
      </c>
      <c r="I183" s="13">
        <v>0</v>
      </c>
      <c r="J183" s="13">
        <v>0</v>
      </c>
      <c r="K183" s="13">
        <v>0</v>
      </c>
      <c r="L183" s="13"/>
      <c r="M183" s="13"/>
      <c r="N183" s="762">
        <v>2017</v>
      </c>
    </row>
    <row r="184" spans="1:14" x14ac:dyDescent="0.25">
      <c r="A184" s="3">
        <v>26</v>
      </c>
      <c r="B184" s="8">
        <v>336</v>
      </c>
      <c r="C184" s="4">
        <v>8.0833333333333321</v>
      </c>
      <c r="D184" s="5">
        <v>13.284190082644624</v>
      </c>
      <c r="E184" s="13">
        <v>0</v>
      </c>
      <c r="F184" s="13">
        <v>0</v>
      </c>
      <c r="G184" s="13">
        <v>0</v>
      </c>
      <c r="H184" s="13">
        <v>0</v>
      </c>
      <c r="I184" s="13">
        <v>0</v>
      </c>
      <c r="J184" s="13">
        <v>8.0833333333333321</v>
      </c>
      <c r="K184" s="13">
        <v>0</v>
      </c>
      <c r="L184" s="13"/>
      <c r="M184" s="13"/>
      <c r="N184" s="762">
        <v>2017</v>
      </c>
    </row>
    <row r="185" spans="1:14" x14ac:dyDescent="0.25">
      <c r="A185" s="3">
        <v>26</v>
      </c>
      <c r="B185" s="8">
        <v>337</v>
      </c>
      <c r="C185" s="4">
        <v>10.916666666666668</v>
      </c>
      <c r="D185" s="5">
        <v>18.922177255509638</v>
      </c>
      <c r="E185" s="13">
        <v>2.416666666666667</v>
      </c>
      <c r="F185" s="13">
        <v>8.5</v>
      </c>
      <c r="G185" s="13">
        <v>0</v>
      </c>
      <c r="H185" s="13">
        <v>0</v>
      </c>
      <c r="I185" s="13">
        <v>0</v>
      </c>
      <c r="J185" s="13">
        <v>0</v>
      </c>
      <c r="K185" s="13">
        <v>0</v>
      </c>
      <c r="L185" s="13"/>
      <c r="M185" s="13"/>
      <c r="N185" s="762">
        <v>2017</v>
      </c>
    </row>
    <row r="186" spans="1:14" x14ac:dyDescent="0.25">
      <c r="A186" s="3">
        <v>26</v>
      </c>
      <c r="B186" s="8">
        <v>338</v>
      </c>
      <c r="C186" s="4">
        <v>2.1666666666666665</v>
      </c>
      <c r="D186" s="5">
        <v>3.9194200241046824</v>
      </c>
      <c r="E186" s="13">
        <v>2.1666666666666665</v>
      </c>
      <c r="F186" s="13">
        <v>0</v>
      </c>
      <c r="G186" s="13">
        <v>0</v>
      </c>
      <c r="H186" s="13">
        <v>0</v>
      </c>
      <c r="I186" s="13">
        <v>0</v>
      </c>
      <c r="J186" s="13">
        <v>0</v>
      </c>
      <c r="K186" s="13">
        <v>0</v>
      </c>
      <c r="L186" s="13"/>
      <c r="M186" s="13"/>
      <c r="N186" s="762">
        <v>2017</v>
      </c>
    </row>
    <row r="187" spans="1:14" x14ac:dyDescent="0.25">
      <c r="A187" s="3">
        <v>26</v>
      </c>
      <c r="B187" s="8">
        <v>340</v>
      </c>
      <c r="C187" s="4">
        <v>147.44999999999999</v>
      </c>
      <c r="D187" s="5">
        <v>285.47997659110433</v>
      </c>
      <c r="E187" s="13">
        <v>0</v>
      </c>
      <c r="F187" s="13">
        <v>0</v>
      </c>
      <c r="G187" s="13">
        <v>0</v>
      </c>
      <c r="H187" s="13">
        <v>127.03333333333333</v>
      </c>
      <c r="I187" s="13">
        <v>20.416666666666664</v>
      </c>
      <c r="J187" s="13">
        <v>0</v>
      </c>
      <c r="K187" s="13">
        <v>0</v>
      </c>
      <c r="L187" s="13"/>
      <c r="M187" s="13"/>
      <c r="N187" s="762">
        <v>2017</v>
      </c>
    </row>
    <row r="188" spans="1:14" x14ac:dyDescent="0.25">
      <c r="A188" s="3">
        <v>27</v>
      </c>
      <c r="B188" s="8" t="s">
        <v>10</v>
      </c>
      <c r="C188" s="4">
        <v>63.666666666666664</v>
      </c>
      <c r="D188" s="5">
        <v>182.99986958648989</v>
      </c>
      <c r="E188" s="13">
        <v>0</v>
      </c>
      <c r="F188" s="13">
        <v>11.5</v>
      </c>
      <c r="G188" s="13">
        <v>15.75</v>
      </c>
      <c r="H188" s="13">
        <v>22.916666666666668</v>
      </c>
      <c r="I188" s="13">
        <v>13.5</v>
      </c>
      <c r="J188" s="13">
        <v>0</v>
      </c>
      <c r="K188" s="13">
        <v>0</v>
      </c>
      <c r="L188" s="13"/>
      <c r="M188" s="13"/>
      <c r="N188" s="762">
        <v>2017</v>
      </c>
    </row>
    <row r="189" spans="1:14" x14ac:dyDescent="0.25">
      <c r="A189" s="3">
        <v>27</v>
      </c>
      <c r="B189" s="8">
        <v>149</v>
      </c>
      <c r="C189" s="4">
        <v>5.833333333333333</v>
      </c>
      <c r="D189" s="5">
        <v>15.150959608585858</v>
      </c>
      <c r="E189" s="13">
        <v>0</v>
      </c>
      <c r="F189" s="13">
        <v>0</v>
      </c>
      <c r="G189" s="13">
        <v>0</v>
      </c>
      <c r="H189" s="13">
        <v>0</v>
      </c>
      <c r="I189" s="13">
        <v>0</v>
      </c>
      <c r="J189" s="13">
        <v>0</v>
      </c>
      <c r="K189" s="13">
        <v>5.833333333333333</v>
      </c>
      <c r="L189" s="13"/>
      <c r="M189" s="13"/>
      <c r="N189" s="762">
        <v>2017</v>
      </c>
    </row>
    <row r="190" spans="1:14" x14ac:dyDescent="0.25">
      <c r="A190" s="3">
        <v>27</v>
      </c>
      <c r="B190" s="8">
        <v>187</v>
      </c>
      <c r="C190" s="4">
        <v>7.583333333333333</v>
      </c>
      <c r="D190" s="5">
        <v>14.379465340909089</v>
      </c>
      <c r="E190" s="13">
        <v>0</v>
      </c>
      <c r="F190" s="13">
        <v>0.5</v>
      </c>
      <c r="G190" s="13">
        <v>0</v>
      </c>
      <c r="H190" s="13">
        <v>0</v>
      </c>
      <c r="I190" s="13">
        <v>7.083333333333333</v>
      </c>
      <c r="J190" s="13">
        <v>0</v>
      </c>
      <c r="K190" s="13">
        <v>0</v>
      </c>
      <c r="L190" s="13"/>
      <c r="M190" s="13"/>
      <c r="N190" s="762">
        <v>2017</v>
      </c>
    </row>
    <row r="191" spans="1:14" x14ac:dyDescent="0.25">
      <c r="A191" s="3">
        <v>27</v>
      </c>
      <c r="B191" s="8">
        <v>219</v>
      </c>
      <c r="C191" s="4">
        <v>29.55</v>
      </c>
      <c r="D191" s="5">
        <v>57.497421780303029</v>
      </c>
      <c r="E191" s="13">
        <v>0</v>
      </c>
      <c r="F191" s="13">
        <v>0</v>
      </c>
      <c r="G191" s="13">
        <v>6.5</v>
      </c>
      <c r="H191" s="13">
        <v>0</v>
      </c>
      <c r="I191" s="13">
        <v>6.75</v>
      </c>
      <c r="J191" s="13">
        <v>0</v>
      </c>
      <c r="K191" s="13">
        <v>16.3</v>
      </c>
      <c r="L191" s="13"/>
      <c r="M191" s="13"/>
      <c r="N191" s="762">
        <v>2017</v>
      </c>
    </row>
    <row r="192" spans="1:14" x14ac:dyDescent="0.25">
      <c r="A192" s="3">
        <v>27</v>
      </c>
      <c r="B192" s="8">
        <v>220</v>
      </c>
      <c r="C192" s="4">
        <v>212.58333333333334</v>
      </c>
      <c r="D192" s="5">
        <v>510.38712594863767</v>
      </c>
      <c r="E192" s="13">
        <v>0</v>
      </c>
      <c r="F192" s="13">
        <v>0</v>
      </c>
      <c r="G192" s="13">
        <v>0</v>
      </c>
      <c r="H192" s="13">
        <v>0</v>
      </c>
      <c r="I192" s="13">
        <v>26.416666666666664</v>
      </c>
      <c r="J192" s="13">
        <v>163</v>
      </c>
      <c r="K192" s="13">
        <v>23.166666666666668</v>
      </c>
      <c r="L192" s="13"/>
      <c r="M192" s="13"/>
      <c r="N192" s="762">
        <v>2017</v>
      </c>
    </row>
    <row r="193" spans="1:14" x14ac:dyDescent="0.25">
      <c r="A193" s="3">
        <v>27</v>
      </c>
      <c r="B193" s="8">
        <v>221</v>
      </c>
      <c r="C193" s="4">
        <v>54.716666666666661</v>
      </c>
      <c r="D193" s="5">
        <v>115.56265937320785</v>
      </c>
      <c r="E193" s="13">
        <v>0</v>
      </c>
      <c r="F193" s="13">
        <v>0</v>
      </c>
      <c r="G193" s="13">
        <v>14.416666666666666</v>
      </c>
      <c r="H193" s="13">
        <v>27.166666666666668</v>
      </c>
      <c r="I193" s="13">
        <v>2.2166666666666668</v>
      </c>
      <c r="J193" s="13">
        <v>2</v>
      </c>
      <c r="K193" s="13">
        <v>8.9166666666666679</v>
      </c>
      <c r="L193" s="13"/>
      <c r="M193" s="13"/>
      <c r="N193" s="762">
        <v>2017</v>
      </c>
    </row>
    <row r="194" spans="1:14" x14ac:dyDescent="0.25">
      <c r="A194" s="3">
        <v>27</v>
      </c>
      <c r="B194" s="8">
        <v>223</v>
      </c>
      <c r="C194" s="4">
        <v>58.666666666666664</v>
      </c>
      <c r="D194" s="5">
        <v>134.13825363636363</v>
      </c>
      <c r="E194" s="13">
        <v>0</v>
      </c>
      <c r="F194" s="13">
        <v>0</v>
      </c>
      <c r="G194" s="13">
        <v>4.75</v>
      </c>
      <c r="H194" s="13">
        <v>0</v>
      </c>
      <c r="I194" s="13">
        <v>8.0833333333333321</v>
      </c>
      <c r="J194" s="13">
        <v>0</v>
      </c>
      <c r="K194" s="13">
        <v>45.833333333333336</v>
      </c>
      <c r="L194" s="13"/>
      <c r="M194" s="13"/>
      <c r="N194" s="762">
        <v>2017</v>
      </c>
    </row>
    <row r="195" spans="1:14" x14ac:dyDescent="0.25">
      <c r="A195" s="3">
        <v>27</v>
      </c>
      <c r="B195" s="8">
        <v>224</v>
      </c>
      <c r="C195" s="4">
        <v>6.5833333333333339</v>
      </c>
      <c r="D195" s="5">
        <v>16.929840568181817</v>
      </c>
      <c r="E195" s="13">
        <v>0</v>
      </c>
      <c r="F195" s="13">
        <v>0</v>
      </c>
      <c r="G195" s="13">
        <v>3.25</v>
      </c>
      <c r="H195" s="13">
        <v>0</v>
      </c>
      <c r="I195" s="13">
        <v>0.33333333333333331</v>
      </c>
      <c r="J195" s="13">
        <v>0</v>
      </c>
      <c r="K195" s="13">
        <v>3</v>
      </c>
      <c r="L195" s="13"/>
      <c r="M195" s="13"/>
      <c r="N195" s="762">
        <v>2017</v>
      </c>
    </row>
    <row r="196" spans="1:14" x14ac:dyDescent="0.25">
      <c r="A196" s="3">
        <v>27</v>
      </c>
      <c r="B196" s="8">
        <v>225</v>
      </c>
      <c r="C196" s="4">
        <v>4.9333333333333336</v>
      </c>
      <c r="D196" s="5">
        <v>9.7405218750000007</v>
      </c>
      <c r="E196" s="13">
        <v>0</v>
      </c>
      <c r="F196" s="13">
        <v>0</v>
      </c>
      <c r="G196" s="13">
        <v>0</v>
      </c>
      <c r="H196" s="13">
        <v>0</v>
      </c>
      <c r="I196" s="13">
        <v>2.0833333333333335</v>
      </c>
      <c r="J196" s="13">
        <v>0</v>
      </c>
      <c r="K196" s="13">
        <v>2.85</v>
      </c>
      <c r="L196" s="13"/>
      <c r="M196" s="13"/>
      <c r="N196" s="762">
        <v>2017</v>
      </c>
    </row>
    <row r="197" spans="1:14" x14ac:dyDescent="0.25">
      <c r="A197" s="3">
        <v>27</v>
      </c>
      <c r="B197" s="8">
        <v>227</v>
      </c>
      <c r="C197" s="4">
        <v>215.8666666666667</v>
      </c>
      <c r="D197" s="5">
        <v>536.96003436237379</v>
      </c>
      <c r="E197" s="13">
        <v>0</v>
      </c>
      <c r="F197" s="13">
        <v>13.416666666666668</v>
      </c>
      <c r="G197" s="13">
        <v>170.25000000000003</v>
      </c>
      <c r="H197" s="13">
        <v>16.75</v>
      </c>
      <c r="I197" s="13">
        <v>6.6999999999999993</v>
      </c>
      <c r="J197" s="13">
        <v>0</v>
      </c>
      <c r="K197" s="13">
        <v>8.75</v>
      </c>
      <c r="L197" s="13"/>
      <c r="M197" s="13"/>
      <c r="N197" s="762">
        <v>2017</v>
      </c>
    </row>
    <row r="198" spans="1:14" x14ac:dyDescent="0.25">
      <c r="A198" s="3">
        <v>27</v>
      </c>
      <c r="B198" s="8">
        <v>228</v>
      </c>
      <c r="C198" s="4">
        <v>49.499999999999993</v>
      </c>
      <c r="D198" s="5">
        <v>113.99624720959595</v>
      </c>
      <c r="E198" s="13">
        <v>1</v>
      </c>
      <c r="F198" s="13">
        <v>16</v>
      </c>
      <c r="G198" s="13">
        <v>12.166666666666666</v>
      </c>
      <c r="H198" s="13">
        <v>0.5</v>
      </c>
      <c r="I198" s="13">
        <v>8.75</v>
      </c>
      <c r="J198" s="13">
        <v>1.4166666666666667</v>
      </c>
      <c r="K198" s="13">
        <v>9.6666666666666661</v>
      </c>
      <c r="L198" s="13"/>
      <c r="M198" s="13"/>
      <c r="N198" s="762">
        <v>2017</v>
      </c>
    </row>
    <row r="199" spans="1:14" x14ac:dyDescent="0.25">
      <c r="A199" s="3">
        <v>27</v>
      </c>
      <c r="B199" s="8">
        <v>229</v>
      </c>
      <c r="C199" s="4">
        <v>135.03333333333336</v>
      </c>
      <c r="D199" s="5">
        <v>287.02096193181831</v>
      </c>
      <c r="E199" s="13">
        <v>0</v>
      </c>
      <c r="F199" s="13">
        <v>0</v>
      </c>
      <c r="G199" s="13">
        <v>26.5</v>
      </c>
      <c r="H199" s="13">
        <v>108.53333333333335</v>
      </c>
      <c r="I199" s="13">
        <v>0</v>
      </c>
      <c r="J199" s="13">
        <v>0</v>
      </c>
      <c r="K199" s="13">
        <v>0</v>
      </c>
      <c r="L199" s="13"/>
      <c r="M199" s="13"/>
      <c r="N199" s="762">
        <v>2017</v>
      </c>
    </row>
    <row r="200" spans="1:14" x14ac:dyDescent="0.25">
      <c r="A200" s="3">
        <v>27</v>
      </c>
      <c r="B200" s="8">
        <v>231</v>
      </c>
      <c r="C200" s="4">
        <v>0</v>
      </c>
      <c r="D200" s="5">
        <v>0</v>
      </c>
      <c r="E200" s="13">
        <v>0</v>
      </c>
      <c r="F200" s="13">
        <v>0</v>
      </c>
      <c r="G200" s="13">
        <v>0</v>
      </c>
      <c r="H200" s="13">
        <v>0</v>
      </c>
      <c r="I200" s="13">
        <v>0</v>
      </c>
      <c r="J200" s="13">
        <v>0</v>
      </c>
      <c r="K200" s="13">
        <v>0</v>
      </c>
      <c r="L200" s="13"/>
      <c r="M200" s="13"/>
      <c r="N200" s="762">
        <v>2017</v>
      </c>
    </row>
    <row r="201" spans="1:14" x14ac:dyDescent="0.25">
      <c r="A201" s="3">
        <v>27</v>
      </c>
      <c r="B201" s="8">
        <v>232</v>
      </c>
      <c r="C201" s="4">
        <v>23.566666666666663</v>
      </c>
      <c r="D201" s="5">
        <v>44.88058136363636</v>
      </c>
      <c r="E201" s="13">
        <v>0</v>
      </c>
      <c r="F201" s="13">
        <v>0</v>
      </c>
      <c r="G201" s="13">
        <v>0</v>
      </c>
      <c r="H201" s="13">
        <v>0</v>
      </c>
      <c r="I201" s="13">
        <v>19.916666666666664</v>
      </c>
      <c r="J201" s="13">
        <v>0</v>
      </c>
      <c r="K201" s="13">
        <v>3.65</v>
      </c>
      <c r="L201" s="13"/>
      <c r="M201" s="13"/>
      <c r="N201" s="762">
        <v>2017</v>
      </c>
    </row>
    <row r="202" spans="1:14" x14ac:dyDescent="0.25">
      <c r="A202" s="3">
        <v>27</v>
      </c>
      <c r="B202" s="8">
        <v>239</v>
      </c>
      <c r="C202" s="4">
        <v>90.033333333333331</v>
      </c>
      <c r="D202" s="5">
        <v>179.96091651515155</v>
      </c>
      <c r="E202" s="13">
        <v>0</v>
      </c>
      <c r="F202" s="13">
        <v>43.283333333333331</v>
      </c>
      <c r="G202" s="13">
        <v>46.75</v>
      </c>
      <c r="H202" s="13">
        <v>0</v>
      </c>
      <c r="I202" s="13">
        <v>0</v>
      </c>
      <c r="J202" s="13">
        <v>0</v>
      </c>
      <c r="K202" s="13">
        <v>0</v>
      </c>
      <c r="L202" s="13"/>
      <c r="M202" s="13"/>
      <c r="N202" s="762">
        <v>2017</v>
      </c>
    </row>
    <row r="203" spans="1:14" x14ac:dyDescent="0.25">
      <c r="A203" s="3">
        <v>27</v>
      </c>
      <c r="B203" s="8">
        <v>240</v>
      </c>
      <c r="C203" s="4">
        <v>31.583333333333329</v>
      </c>
      <c r="D203" s="5">
        <v>73.613131900252526</v>
      </c>
      <c r="E203" s="13">
        <v>0</v>
      </c>
      <c r="F203" s="13">
        <v>7</v>
      </c>
      <c r="G203" s="13">
        <v>24.583333333333332</v>
      </c>
      <c r="H203" s="13">
        <v>0</v>
      </c>
      <c r="I203" s="13">
        <v>0</v>
      </c>
      <c r="J203" s="13">
        <v>0</v>
      </c>
      <c r="K203" s="13">
        <v>0</v>
      </c>
      <c r="L203" s="13"/>
      <c r="M203" s="13"/>
      <c r="N203" s="762">
        <v>2017</v>
      </c>
    </row>
    <row r="204" spans="1:14" x14ac:dyDescent="0.25">
      <c r="A204" s="3">
        <v>27</v>
      </c>
      <c r="B204" s="8">
        <v>246</v>
      </c>
      <c r="C204" s="4">
        <v>25.416666666666664</v>
      </c>
      <c r="D204" s="5">
        <v>66.858716325757584</v>
      </c>
      <c r="E204" s="13">
        <v>0</v>
      </c>
      <c r="F204" s="13">
        <v>0</v>
      </c>
      <c r="G204" s="13">
        <v>0</v>
      </c>
      <c r="H204" s="13">
        <v>0</v>
      </c>
      <c r="I204" s="13">
        <v>0</v>
      </c>
      <c r="J204" s="13">
        <v>25.416666666666664</v>
      </c>
      <c r="K204" s="13">
        <v>0</v>
      </c>
      <c r="L204" s="13"/>
      <c r="M204" s="13"/>
      <c r="N204" s="762">
        <v>2017</v>
      </c>
    </row>
    <row r="205" spans="1:14" x14ac:dyDescent="0.25">
      <c r="A205" s="3">
        <v>27</v>
      </c>
      <c r="B205" s="8">
        <v>247</v>
      </c>
      <c r="C205" s="4">
        <v>8.25</v>
      </c>
      <c r="D205" s="5">
        <v>24.063118749999997</v>
      </c>
      <c r="E205" s="13">
        <v>0</v>
      </c>
      <c r="F205" s="13">
        <v>0</v>
      </c>
      <c r="G205" s="13">
        <v>0</v>
      </c>
      <c r="H205" s="13">
        <v>0</v>
      </c>
      <c r="I205" s="13">
        <v>0</v>
      </c>
      <c r="J205" s="13">
        <v>8.25</v>
      </c>
      <c r="K205" s="13">
        <v>0</v>
      </c>
      <c r="L205" s="13"/>
      <c r="M205" s="13"/>
      <c r="N205" s="762">
        <v>2017</v>
      </c>
    </row>
    <row r="206" spans="1:14" x14ac:dyDescent="0.25">
      <c r="A206" s="3">
        <v>27</v>
      </c>
      <c r="B206" s="8">
        <v>248</v>
      </c>
      <c r="C206" s="4">
        <v>58.033333333333331</v>
      </c>
      <c r="D206" s="5">
        <v>129.22514961363638</v>
      </c>
      <c r="E206" s="13">
        <v>0</v>
      </c>
      <c r="F206" s="13">
        <v>2.666666666666667</v>
      </c>
      <c r="G206" s="13">
        <v>6.75</v>
      </c>
      <c r="H206" s="13">
        <v>3.45</v>
      </c>
      <c r="I206" s="13">
        <v>0</v>
      </c>
      <c r="J206" s="13">
        <v>45.166666666666664</v>
      </c>
      <c r="K206" s="13">
        <v>0</v>
      </c>
      <c r="L206" s="13"/>
      <c r="M206" s="13"/>
      <c r="N206" s="762">
        <v>2017</v>
      </c>
    </row>
    <row r="207" spans="1:14" x14ac:dyDescent="0.25">
      <c r="A207" s="3">
        <v>27</v>
      </c>
      <c r="B207" s="8">
        <v>249</v>
      </c>
      <c r="C207" s="4">
        <v>0.25</v>
      </c>
      <c r="D207" s="5">
        <v>0.54933999999999994</v>
      </c>
      <c r="E207" s="13">
        <v>0</v>
      </c>
      <c r="F207" s="13">
        <v>0</v>
      </c>
      <c r="G207" s="13">
        <v>0</v>
      </c>
      <c r="H207" s="13">
        <v>0.25</v>
      </c>
      <c r="I207" s="13">
        <v>0</v>
      </c>
      <c r="J207" s="13">
        <v>0</v>
      </c>
      <c r="K207" s="13">
        <v>0</v>
      </c>
      <c r="L207" s="13"/>
      <c r="M207" s="13"/>
      <c r="N207" s="762">
        <v>2017</v>
      </c>
    </row>
    <row r="208" spans="1:14" x14ac:dyDescent="0.25">
      <c r="A208" s="3">
        <v>27</v>
      </c>
      <c r="B208" s="8">
        <v>253</v>
      </c>
      <c r="C208" s="4">
        <v>22.916666666666664</v>
      </c>
      <c r="D208" s="5">
        <v>59.699550340909099</v>
      </c>
      <c r="E208" s="13">
        <v>0</v>
      </c>
      <c r="F208" s="13">
        <v>0</v>
      </c>
      <c r="G208" s="13">
        <v>22.916666666666664</v>
      </c>
      <c r="H208" s="13">
        <v>0</v>
      </c>
      <c r="I208" s="13">
        <v>0</v>
      </c>
      <c r="J208" s="13">
        <v>0</v>
      </c>
      <c r="K208" s="13">
        <v>0</v>
      </c>
      <c r="L208" s="13"/>
      <c r="M208" s="13"/>
      <c r="N208" s="762">
        <v>2017</v>
      </c>
    </row>
    <row r="209" spans="1:14" x14ac:dyDescent="0.25">
      <c r="A209" s="3">
        <v>27</v>
      </c>
      <c r="B209" s="8">
        <v>255</v>
      </c>
      <c r="C209" s="4">
        <v>26.5</v>
      </c>
      <c r="D209" s="5">
        <v>49.534232954545452</v>
      </c>
      <c r="E209" s="13">
        <v>0</v>
      </c>
      <c r="F209" s="13">
        <v>0</v>
      </c>
      <c r="G209" s="13">
        <v>26.5</v>
      </c>
      <c r="H209" s="13">
        <v>0</v>
      </c>
      <c r="I209" s="13">
        <v>0</v>
      </c>
      <c r="J209" s="13">
        <v>0</v>
      </c>
      <c r="K209" s="13">
        <v>0</v>
      </c>
      <c r="L209" s="13"/>
      <c r="M209" s="13"/>
      <c r="N209" s="762">
        <v>2017</v>
      </c>
    </row>
    <row r="210" spans="1:14" x14ac:dyDescent="0.25">
      <c r="A210" s="3">
        <v>27</v>
      </c>
      <c r="B210" s="8">
        <v>256</v>
      </c>
      <c r="C210" s="4">
        <v>26.166666666666668</v>
      </c>
      <c r="D210" s="5">
        <v>50.337510585050914</v>
      </c>
      <c r="E210" s="13">
        <v>0</v>
      </c>
      <c r="F210" s="13">
        <v>0</v>
      </c>
      <c r="G210" s="13">
        <v>0</v>
      </c>
      <c r="H210" s="13">
        <v>18.166666666666668</v>
      </c>
      <c r="I210" s="13">
        <v>8</v>
      </c>
      <c r="J210" s="13">
        <v>0</v>
      </c>
      <c r="K210" s="13">
        <v>0</v>
      </c>
      <c r="L210" s="13"/>
      <c r="M210" s="13"/>
      <c r="N210" s="762">
        <v>2017</v>
      </c>
    </row>
    <row r="211" spans="1:14" x14ac:dyDescent="0.25">
      <c r="A211" s="3">
        <v>27</v>
      </c>
      <c r="B211" s="8">
        <v>259</v>
      </c>
      <c r="C211" s="4">
        <v>4.75</v>
      </c>
      <c r="D211" s="5">
        <v>10.002990909090908</v>
      </c>
      <c r="E211" s="13">
        <v>0</v>
      </c>
      <c r="F211" s="13">
        <v>0</v>
      </c>
      <c r="G211" s="13">
        <v>2.75</v>
      </c>
      <c r="H211" s="13">
        <v>2</v>
      </c>
      <c r="I211" s="13">
        <v>0</v>
      </c>
      <c r="J211" s="13">
        <v>0</v>
      </c>
      <c r="K211" s="13">
        <v>0</v>
      </c>
      <c r="L211" s="13"/>
      <c r="M211" s="13"/>
      <c r="N211" s="762">
        <v>2017</v>
      </c>
    </row>
    <row r="212" spans="1:14" x14ac:dyDescent="0.25">
      <c r="A212" s="3">
        <v>27</v>
      </c>
      <c r="B212" s="8">
        <v>261</v>
      </c>
      <c r="C212" s="4">
        <v>2.3333333333333335</v>
      </c>
      <c r="D212" s="5">
        <v>5.7719772727272725</v>
      </c>
      <c r="E212" s="13">
        <v>0</v>
      </c>
      <c r="F212" s="13">
        <v>0</v>
      </c>
      <c r="G212" s="13">
        <v>0</v>
      </c>
      <c r="H212" s="13">
        <v>0</v>
      </c>
      <c r="I212" s="13">
        <v>0</v>
      </c>
      <c r="J212" s="13">
        <v>2.3333333333333335</v>
      </c>
      <c r="K212" s="13">
        <v>0</v>
      </c>
      <c r="L212" s="13"/>
      <c r="M212" s="13"/>
      <c r="N212" s="762">
        <v>2017</v>
      </c>
    </row>
    <row r="213" spans="1:14" x14ac:dyDescent="0.25">
      <c r="A213" s="3">
        <v>27</v>
      </c>
      <c r="B213" s="8">
        <v>263</v>
      </c>
      <c r="C213" s="4">
        <v>52.5</v>
      </c>
      <c r="D213" s="5">
        <v>141.9979545833333</v>
      </c>
      <c r="E213" s="13">
        <v>0</v>
      </c>
      <c r="F213" s="13">
        <v>0</v>
      </c>
      <c r="G213" s="13">
        <v>50.5</v>
      </c>
      <c r="H213" s="13">
        <v>2</v>
      </c>
      <c r="I213" s="13">
        <v>0</v>
      </c>
      <c r="J213" s="13">
        <v>0</v>
      </c>
      <c r="K213" s="13">
        <v>0</v>
      </c>
      <c r="L213" s="13"/>
      <c r="M213" s="13"/>
      <c r="N213" s="762">
        <v>2017</v>
      </c>
    </row>
    <row r="214" spans="1:14" x14ac:dyDescent="0.25">
      <c r="A214" s="3">
        <v>27</v>
      </c>
      <c r="B214" s="8">
        <v>264</v>
      </c>
      <c r="C214" s="4">
        <v>62.333333333333329</v>
      </c>
      <c r="D214" s="5">
        <v>130.93342832070709</v>
      </c>
      <c r="E214" s="13">
        <v>0</v>
      </c>
      <c r="F214" s="13">
        <v>52.083333333333329</v>
      </c>
      <c r="G214" s="13">
        <v>10.25</v>
      </c>
      <c r="H214" s="13">
        <v>0</v>
      </c>
      <c r="I214" s="13">
        <v>0</v>
      </c>
      <c r="J214" s="13">
        <v>0</v>
      </c>
      <c r="K214" s="13">
        <v>0</v>
      </c>
      <c r="L214" s="13"/>
      <c r="M214" s="13"/>
      <c r="N214" s="762">
        <v>2017</v>
      </c>
    </row>
    <row r="215" spans="1:14" x14ac:dyDescent="0.25">
      <c r="A215" s="3">
        <v>27</v>
      </c>
      <c r="B215" s="8">
        <v>265</v>
      </c>
      <c r="C215" s="4">
        <v>27.966666666666665</v>
      </c>
      <c r="D215" s="5">
        <v>62.889402343434341</v>
      </c>
      <c r="E215" s="13">
        <v>0</v>
      </c>
      <c r="F215" s="13">
        <v>1</v>
      </c>
      <c r="G215" s="13">
        <v>13.75</v>
      </c>
      <c r="H215" s="13">
        <v>13.216666666666669</v>
      </c>
      <c r="I215" s="13">
        <v>0</v>
      </c>
      <c r="J215" s="13">
        <v>0</v>
      </c>
      <c r="K215" s="13">
        <v>0</v>
      </c>
      <c r="L215" s="13"/>
      <c r="M215" s="13"/>
      <c r="N215" s="762">
        <v>2017</v>
      </c>
    </row>
    <row r="216" spans="1:14" x14ac:dyDescent="0.25">
      <c r="A216" s="3">
        <v>27</v>
      </c>
      <c r="B216" s="8">
        <v>266</v>
      </c>
      <c r="C216" s="4">
        <v>12.049999999999999</v>
      </c>
      <c r="D216" s="5">
        <v>29.641818118686864</v>
      </c>
      <c r="E216" s="13">
        <v>0</v>
      </c>
      <c r="F216" s="13">
        <v>12.049999999999999</v>
      </c>
      <c r="G216" s="13">
        <v>0</v>
      </c>
      <c r="H216" s="13">
        <v>0</v>
      </c>
      <c r="I216" s="13">
        <v>0</v>
      </c>
      <c r="J216" s="13">
        <v>0</v>
      </c>
      <c r="K216" s="13">
        <v>0</v>
      </c>
      <c r="L216" s="13"/>
      <c r="M216" s="13"/>
      <c r="N216" s="762">
        <v>2017</v>
      </c>
    </row>
    <row r="217" spans="1:14" x14ac:dyDescent="0.25">
      <c r="A217" s="3">
        <v>27</v>
      </c>
      <c r="B217" s="8">
        <v>267</v>
      </c>
      <c r="C217" s="4">
        <v>49.866666666666667</v>
      </c>
      <c r="D217" s="5">
        <v>106.80087407196967</v>
      </c>
      <c r="E217" s="13">
        <v>0</v>
      </c>
      <c r="F217" s="13">
        <v>49.866666666666667</v>
      </c>
      <c r="G217" s="13">
        <v>0</v>
      </c>
      <c r="H217" s="13">
        <v>0</v>
      </c>
      <c r="I217" s="13">
        <v>0</v>
      </c>
      <c r="J217" s="13">
        <v>0</v>
      </c>
      <c r="K217" s="13">
        <v>0</v>
      </c>
      <c r="L217" s="13"/>
      <c r="M217" s="13"/>
      <c r="N217" s="762">
        <v>2017</v>
      </c>
    </row>
    <row r="218" spans="1:14" x14ac:dyDescent="0.25">
      <c r="A218" s="3">
        <v>27</v>
      </c>
      <c r="B218" s="8">
        <v>268</v>
      </c>
      <c r="C218" s="4">
        <v>42</v>
      </c>
      <c r="D218" s="5">
        <v>102.68818988636362</v>
      </c>
      <c r="E218" s="13">
        <v>0</v>
      </c>
      <c r="F218" s="13">
        <v>0.75</v>
      </c>
      <c r="G218" s="13">
        <v>41.25</v>
      </c>
      <c r="H218" s="13">
        <v>0</v>
      </c>
      <c r="I218" s="13">
        <v>0</v>
      </c>
      <c r="J218" s="13">
        <v>0</v>
      </c>
      <c r="K218" s="13">
        <v>0</v>
      </c>
      <c r="L218" s="13"/>
      <c r="M218" s="13"/>
      <c r="N218" s="762">
        <v>2017</v>
      </c>
    </row>
    <row r="219" spans="1:14" x14ac:dyDescent="0.25">
      <c r="A219" s="3">
        <v>27</v>
      </c>
      <c r="B219" s="8">
        <v>270</v>
      </c>
      <c r="C219" s="4">
        <v>27.416666666666664</v>
      </c>
      <c r="D219" s="5">
        <v>51.647691856060604</v>
      </c>
      <c r="E219" s="13">
        <v>0</v>
      </c>
      <c r="F219" s="13">
        <v>27.416666666666664</v>
      </c>
      <c r="G219" s="13">
        <v>0</v>
      </c>
      <c r="H219" s="13">
        <v>0</v>
      </c>
      <c r="I219" s="13">
        <v>0</v>
      </c>
      <c r="J219" s="13">
        <v>0</v>
      </c>
      <c r="K219" s="13">
        <v>0</v>
      </c>
      <c r="L219" s="13"/>
      <c r="M219" s="13"/>
      <c r="N219" s="762">
        <v>2017</v>
      </c>
    </row>
    <row r="220" spans="1:14" x14ac:dyDescent="0.25">
      <c r="A220" s="3">
        <v>27</v>
      </c>
      <c r="B220" s="8">
        <v>272</v>
      </c>
      <c r="C220" s="4">
        <v>45.25</v>
      </c>
      <c r="D220" s="5">
        <v>105.19825996212118</v>
      </c>
      <c r="E220" s="13">
        <v>0</v>
      </c>
      <c r="F220" s="13">
        <v>0</v>
      </c>
      <c r="G220" s="13">
        <v>0</v>
      </c>
      <c r="H220" s="13">
        <v>0</v>
      </c>
      <c r="I220" s="13">
        <v>0</v>
      </c>
      <c r="J220" s="13">
        <v>45.25</v>
      </c>
      <c r="K220" s="13">
        <v>0</v>
      </c>
      <c r="L220" s="13"/>
      <c r="M220" s="13"/>
      <c r="N220" s="762">
        <v>2017</v>
      </c>
    </row>
    <row r="221" spans="1:14" x14ac:dyDescent="0.25">
      <c r="A221" s="3">
        <v>27</v>
      </c>
      <c r="B221" s="8">
        <v>283</v>
      </c>
      <c r="C221" s="4">
        <v>41.166666666666664</v>
      </c>
      <c r="D221" s="5">
        <v>85.064271874999989</v>
      </c>
      <c r="E221" s="13">
        <v>0</v>
      </c>
      <c r="F221" s="13">
        <v>30.416666666666664</v>
      </c>
      <c r="G221" s="13">
        <v>5.75</v>
      </c>
      <c r="H221" s="13">
        <v>0</v>
      </c>
      <c r="I221" s="13">
        <v>0</v>
      </c>
      <c r="J221" s="13">
        <v>0</v>
      </c>
      <c r="K221" s="13">
        <v>5</v>
      </c>
      <c r="L221" s="13"/>
      <c r="M221" s="13"/>
      <c r="N221" s="762">
        <v>2017</v>
      </c>
    </row>
    <row r="222" spans="1:14" x14ac:dyDescent="0.25">
      <c r="A222" s="3">
        <v>27</v>
      </c>
      <c r="B222" s="8">
        <v>284</v>
      </c>
      <c r="C222" s="4">
        <v>1143.2166666666674</v>
      </c>
      <c r="D222" s="5">
        <v>2600.0660467582088</v>
      </c>
      <c r="E222" s="13">
        <v>0</v>
      </c>
      <c r="F222" s="13">
        <v>37.333333333333336</v>
      </c>
      <c r="G222" s="13">
        <v>544.9666666666667</v>
      </c>
      <c r="H222" s="13">
        <v>311.49999999999994</v>
      </c>
      <c r="I222" s="13">
        <v>225.16666666666666</v>
      </c>
      <c r="J222" s="13">
        <v>0</v>
      </c>
      <c r="K222" s="13">
        <v>24.25</v>
      </c>
      <c r="L222" s="13"/>
      <c r="M222" s="13"/>
      <c r="N222" s="762">
        <v>2017</v>
      </c>
    </row>
    <row r="223" spans="1:14" x14ac:dyDescent="0.25">
      <c r="A223" s="3">
        <v>27</v>
      </c>
      <c r="B223" s="8">
        <v>287</v>
      </c>
      <c r="C223" s="4">
        <v>0</v>
      </c>
      <c r="D223" s="5">
        <v>0</v>
      </c>
      <c r="E223" s="13">
        <v>0</v>
      </c>
      <c r="F223" s="13">
        <v>0</v>
      </c>
      <c r="G223" s="13">
        <v>0</v>
      </c>
      <c r="H223" s="13">
        <v>0</v>
      </c>
      <c r="I223" s="13">
        <v>0</v>
      </c>
      <c r="J223" s="13">
        <v>0</v>
      </c>
      <c r="K223" s="13">
        <v>0</v>
      </c>
      <c r="L223" s="13"/>
      <c r="M223" s="13"/>
      <c r="N223" s="762">
        <v>2017</v>
      </c>
    </row>
    <row r="224" spans="1:14" x14ac:dyDescent="0.25">
      <c r="A224" s="3">
        <v>27</v>
      </c>
      <c r="B224" s="8">
        <v>290</v>
      </c>
      <c r="C224" s="4">
        <v>42.75</v>
      </c>
      <c r="D224" s="5">
        <v>92.396165624999995</v>
      </c>
      <c r="E224" s="13">
        <v>0</v>
      </c>
      <c r="F224" s="13">
        <v>0</v>
      </c>
      <c r="G224" s="13">
        <v>0</v>
      </c>
      <c r="H224" s="13">
        <v>0</v>
      </c>
      <c r="I224" s="13">
        <v>0</v>
      </c>
      <c r="J224" s="13">
        <v>42.75</v>
      </c>
      <c r="K224" s="13">
        <v>0</v>
      </c>
      <c r="L224" s="13"/>
      <c r="M224" s="13"/>
      <c r="N224" s="762">
        <v>2017</v>
      </c>
    </row>
    <row r="225" spans="1:14" x14ac:dyDescent="0.25">
      <c r="A225" s="3">
        <v>27</v>
      </c>
      <c r="B225" s="8">
        <v>297</v>
      </c>
      <c r="C225" s="4">
        <v>1.1666666666666667</v>
      </c>
      <c r="D225" s="5">
        <v>2.3414542613636362</v>
      </c>
      <c r="E225" s="13">
        <v>1.1666666666666667</v>
      </c>
      <c r="F225" s="13">
        <v>0</v>
      </c>
      <c r="G225" s="13">
        <v>0</v>
      </c>
      <c r="H225" s="13">
        <v>0</v>
      </c>
      <c r="I225" s="13">
        <v>0</v>
      </c>
      <c r="J225" s="13">
        <v>0</v>
      </c>
      <c r="K225" s="13">
        <v>0</v>
      </c>
      <c r="L225" s="13"/>
      <c r="M225" s="13"/>
      <c r="N225" s="762">
        <v>2017</v>
      </c>
    </row>
    <row r="226" spans="1:14" x14ac:dyDescent="0.25">
      <c r="A226" s="3">
        <v>27</v>
      </c>
      <c r="B226" s="8">
        <v>298</v>
      </c>
      <c r="C226" s="4">
        <v>4.166666666666667</v>
      </c>
      <c r="D226" s="5">
        <v>8.3623366477272736</v>
      </c>
      <c r="E226" s="13">
        <v>4.166666666666667</v>
      </c>
      <c r="F226" s="13">
        <v>0</v>
      </c>
      <c r="G226" s="13">
        <v>0</v>
      </c>
      <c r="H226" s="13">
        <v>0</v>
      </c>
      <c r="I226" s="13">
        <v>0</v>
      </c>
      <c r="J226" s="13">
        <v>0</v>
      </c>
      <c r="K226" s="13">
        <v>0</v>
      </c>
      <c r="L226" s="13"/>
      <c r="M226" s="13"/>
      <c r="N226" s="762">
        <v>2017</v>
      </c>
    </row>
    <row r="227" spans="1:14" x14ac:dyDescent="0.25">
      <c r="A227" s="3">
        <v>27</v>
      </c>
      <c r="B227" s="8">
        <v>299</v>
      </c>
      <c r="C227" s="4">
        <v>9.25</v>
      </c>
      <c r="D227" s="5">
        <v>17.877036363636364</v>
      </c>
      <c r="E227" s="13">
        <v>9.25</v>
      </c>
      <c r="F227" s="13">
        <v>0</v>
      </c>
      <c r="G227" s="13">
        <v>0</v>
      </c>
      <c r="H227" s="13">
        <v>0</v>
      </c>
      <c r="I227" s="13">
        <v>0</v>
      </c>
      <c r="J227" s="13">
        <v>0</v>
      </c>
      <c r="K227" s="13">
        <v>0</v>
      </c>
      <c r="L227" s="13"/>
      <c r="M227" s="13"/>
      <c r="N227" s="762">
        <v>2017</v>
      </c>
    </row>
    <row r="228" spans="1:14" x14ac:dyDescent="0.25">
      <c r="A228" s="3">
        <v>27</v>
      </c>
      <c r="B228" s="8">
        <v>306</v>
      </c>
      <c r="C228" s="4">
        <v>18.75</v>
      </c>
      <c r="D228" s="5">
        <v>39.594034090909091</v>
      </c>
      <c r="E228" s="13">
        <v>0</v>
      </c>
      <c r="F228" s="13">
        <v>0</v>
      </c>
      <c r="G228" s="13">
        <v>18.75</v>
      </c>
      <c r="H228" s="13">
        <v>0</v>
      </c>
      <c r="I228" s="13">
        <v>0</v>
      </c>
      <c r="J228" s="13">
        <v>0</v>
      </c>
      <c r="K228" s="13">
        <v>0</v>
      </c>
      <c r="L228" s="13"/>
      <c r="M228" s="13"/>
      <c r="N228" s="762">
        <v>2017</v>
      </c>
    </row>
    <row r="229" spans="1:14" x14ac:dyDescent="0.25">
      <c r="A229" s="3">
        <v>27</v>
      </c>
      <c r="B229" s="8">
        <v>307</v>
      </c>
      <c r="C229" s="4">
        <v>10.75</v>
      </c>
      <c r="D229" s="5">
        <v>26.4136234375</v>
      </c>
      <c r="E229" s="13">
        <v>0</v>
      </c>
      <c r="F229" s="13">
        <v>0</v>
      </c>
      <c r="G229" s="13">
        <v>0</v>
      </c>
      <c r="H229" s="13">
        <v>0</v>
      </c>
      <c r="I229" s="13">
        <v>0</v>
      </c>
      <c r="J229" s="13">
        <v>10.75</v>
      </c>
      <c r="K229" s="13">
        <v>0</v>
      </c>
      <c r="L229" s="13"/>
      <c r="M229" s="13"/>
      <c r="N229" s="762">
        <v>2017</v>
      </c>
    </row>
    <row r="230" spans="1:14" x14ac:dyDescent="0.25">
      <c r="A230" s="3">
        <v>27</v>
      </c>
      <c r="B230" s="8">
        <v>308</v>
      </c>
      <c r="C230" s="4">
        <v>4.9166666666666661</v>
      </c>
      <c r="D230" s="5">
        <v>9.1744270833333346</v>
      </c>
      <c r="E230" s="13">
        <v>0</v>
      </c>
      <c r="F230" s="13">
        <v>4.9166666666666661</v>
      </c>
      <c r="G230" s="13">
        <v>0</v>
      </c>
      <c r="H230" s="13">
        <v>0</v>
      </c>
      <c r="I230" s="13">
        <v>0</v>
      </c>
      <c r="J230" s="13">
        <v>0</v>
      </c>
      <c r="K230" s="13">
        <v>0</v>
      </c>
      <c r="L230" s="13"/>
      <c r="M230" s="13"/>
      <c r="N230" s="762">
        <v>2017</v>
      </c>
    </row>
    <row r="231" spans="1:14" x14ac:dyDescent="0.25">
      <c r="A231" s="3">
        <v>27</v>
      </c>
      <c r="B231" s="8">
        <v>311</v>
      </c>
      <c r="C231" s="4">
        <v>8.6666666666666661</v>
      </c>
      <c r="D231" s="5">
        <v>20.417878787878788</v>
      </c>
      <c r="E231" s="13">
        <v>0</v>
      </c>
      <c r="F231" s="13">
        <v>0</v>
      </c>
      <c r="G231" s="13">
        <v>0</v>
      </c>
      <c r="H231" s="13">
        <v>0</v>
      </c>
      <c r="I231" s="13">
        <v>0</v>
      </c>
      <c r="J231" s="13">
        <v>8.6666666666666661</v>
      </c>
      <c r="K231" s="13">
        <v>0</v>
      </c>
      <c r="L231" s="13"/>
      <c r="M231" s="13"/>
      <c r="N231" s="762">
        <v>2017</v>
      </c>
    </row>
    <row r="232" spans="1:14" x14ac:dyDescent="0.25">
      <c r="A232" s="3">
        <v>27</v>
      </c>
      <c r="B232" s="8">
        <v>336</v>
      </c>
      <c r="C232" s="4">
        <v>10.5</v>
      </c>
      <c r="D232" s="5">
        <v>18.98132727272727</v>
      </c>
      <c r="E232" s="13">
        <v>0</v>
      </c>
      <c r="F232" s="13">
        <v>0</v>
      </c>
      <c r="G232" s="13">
        <v>0</v>
      </c>
      <c r="H232" s="13">
        <v>0</v>
      </c>
      <c r="I232" s="13">
        <v>0</v>
      </c>
      <c r="J232" s="13">
        <v>10.5</v>
      </c>
      <c r="K232" s="13">
        <v>0</v>
      </c>
      <c r="L232" s="13"/>
      <c r="M232" s="13"/>
      <c r="N232" s="762">
        <v>2017</v>
      </c>
    </row>
    <row r="233" spans="1:14" x14ac:dyDescent="0.25">
      <c r="A233" s="3">
        <v>27</v>
      </c>
      <c r="B233" s="8">
        <v>338</v>
      </c>
      <c r="C233" s="4">
        <v>10.5</v>
      </c>
      <c r="D233" s="5">
        <v>21.527935795454539</v>
      </c>
      <c r="E233" s="13">
        <v>0</v>
      </c>
      <c r="F233" s="13">
        <v>10.5</v>
      </c>
      <c r="G233" s="13">
        <v>0</v>
      </c>
      <c r="H233" s="13">
        <v>0</v>
      </c>
      <c r="I233" s="13">
        <v>0</v>
      </c>
      <c r="J233" s="13">
        <v>0</v>
      </c>
      <c r="K233" s="13">
        <v>0</v>
      </c>
      <c r="L233" s="13"/>
      <c r="M233" s="13"/>
      <c r="N233" s="762">
        <v>2017</v>
      </c>
    </row>
    <row r="234" spans="1:14" x14ac:dyDescent="0.25">
      <c r="A234" s="3">
        <v>27</v>
      </c>
      <c r="B234" s="8">
        <v>339</v>
      </c>
      <c r="C234" s="4">
        <v>36.833333333333329</v>
      </c>
      <c r="D234" s="5">
        <v>131.97540266704706</v>
      </c>
      <c r="E234" s="13">
        <v>0</v>
      </c>
      <c r="F234" s="13">
        <v>0</v>
      </c>
      <c r="G234" s="13">
        <v>0</v>
      </c>
      <c r="H234" s="13">
        <v>0</v>
      </c>
      <c r="I234" s="13">
        <v>0</v>
      </c>
      <c r="J234" s="13">
        <v>36.833333333333329</v>
      </c>
      <c r="K234" s="13">
        <v>0</v>
      </c>
      <c r="L234" s="13"/>
      <c r="M234" s="13"/>
      <c r="N234" s="762">
        <v>2017</v>
      </c>
    </row>
    <row r="235" spans="1:14" x14ac:dyDescent="0.25">
      <c r="A235" s="3">
        <v>27</v>
      </c>
      <c r="B235" s="8">
        <v>340</v>
      </c>
      <c r="C235" s="4">
        <v>74.033333333333346</v>
      </c>
      <c r="D235" s="5">
        <v>160.31740156249992</v>
      </c>
      <c r="E235" s="13">
        <v>0</v>
      </c>
      <c r="F235" s="13">
        <v>0.41666666666666669</v>
      </c>
      <c r="G235" s="13">
        <v>26.5</v>
      </c>
      <c r="H235" s="13">
        <v>13.75</v>
      </c>
      <c r="I235" s="13">
        <v>26.75</v>
      </c>
      <c r="J235" s="13">
        <v>0</v>
      </c>
      <c r="K235" s="13">
        <v>6.6166666666666671</v>
      </c>
      <c r="L235" s="13"/>
      <c r="M235" s="13"/>
      <c r="N235" s="762">
        <v>2017</v>
      </c>
    </row>
    <row r="236" spans="1:14" x14ac:dyDescent="0.25">
      <c r="A236" s="3">
        <v>27</v>
      </c>
      <c r="B236" s="8">
        <v>341</v>
      </c>
      <c r="C236" s="4">
        <v>4.75</v>
      </c>
      <c r="D236" s="5">
        <v>12.132072821969697</v>
      </c>
      <c r="E236" s="13">
        <v>1</v>
      </c>
      <c r="F236" s="13">
        <v>3.75</v>
      </c>
      <c r="G236" s="13">
        <v>0</v>
      </c>
      <c r="H236" s="13">
        <v>0</v>
      </c>
      <c r="I236" s="13">
        <v>0</v>
      </c>
      <c r="J236" s="13">
        <v>0</v>
      </c>
      <c r="K236" s="13">
        <v>0</v>
      </c>
      <c r="L236" s="13"/>
      <c r="M236" s="13"/>
      <c r="N236" s="762">
        <v>2017</v>
      </c>
    </row>
    <row r="237" spans="1:14" x14ac:dyDescent="0.25">
      <c r="A237" s="3">
        <v>27</v>
      </c>
      <c r="B237" s="8">
        <v>342</v>
      </c>
      <c r="C237" s="4">
        <v>1.1666666666666667</v>
      </c>
      <c r="D237" s="5">
        <v>2.0716791666666667</v>
      </c>
      <c r="E237" s="13">
        <v>1.1666666666666667</v>
      </c>
      <c r="F237" s="13">
        <v>0</v>
      </c>
      <c r="G237" s="13">
        <v>0</v>
      </c>
      <c r="H237" s="13">
        <v>0</v>
      </c>
      <c r="I237" s="13">
        <v>0</v>
      </c>
      <c r="J237" s="13">
        <v>0</v>
      </c>
      <c r="K237" s="13">
        <v>0</v>
      </c>
      <c r="L237" s="13"/>
      <c r="M237" s="13"/>
      <c r="N237" s="762">
        <v>2017</v>
      </c>
    </row>
    <row r="238" spans="1:14" x14ac:dyDescent="0.25">
      <c r="A238" s="3">
        <v>27</v>
      </c>
      <c r="B238" s="8">
        <v>343</v>
      </c>
      <c r="C238" s="4">
        <v>7.166666666666667</v>
      </c>
      <c r="D238" s="5">
        <v>15.874400618686867</v>
      </c>
      <c r="E238" s="13">
        <v>1.5</v>
      </c>
      <c r="F238" s="13">
        <v>4.916666666666667</v>
      </c>
      <c r="G238" s="13">
        <v>0.75</v>
      </c>
      <c r="H238" s="13">
        <v>0</v>
      </c>
      <c r="I238" s="13">
        <v>0</v>
      </c>
      <c r="J238" s="13">
        <v>0</v>
      </c>
      <c r="K238" s="13">
        <v>0</v>
      </c>
      <c r="L238" s="13"/>
      <c r="M238" s="13"/>
      <c r="N238" s="762">
        <v>2017</v>
      </c>
    </row>
    <row r="239" spans="1:14" x14ac:dyDescent="0.25">
      <c r="A239" s="3">
        <v>27</v>
      </c>
      <c r="B239" s="8">
        <v>346</v>
      </c>
      <c r="C239" s="4">
        <v>4.666666666666667</v>
      </c>
      <c r="D239" s="5">
        <v>9.3658170454545449</v>
      </c>
      <c r="E239" s="13">
        <v>4.666666666666667</v>
      </c>
      <c r="F239" s="13">
        <v>0</v>
      </c>
      <c r="G239" s="13">
        <v>0</v>
      </c>
      <c r="H239" s="13">
        <v>0</v>
      </c>
      <c r="I239" s="13">
        <v>0</v>
      </c>
      <c r="J239" s="13">
        <v>0</v>
      </c>
      <c r="K239" s="13">
        <v>0</v>
      </c>
      <c r="L239" s="13"/>
      <c r="M239" s="13"/>
      <c r="N239" s="762">
        <v>2017</v>
      </c>
    </row>
    <row r="240" spans="1:14" x14ac:dyDescent="0.25">
      <c r="A240" s="3">
        <v>27</v>
      </c>
      <c r="B240" s="8">
        <v>370</v>
      </c>
      <c r="C240" s="4">
        <v>1</v>
      </c>
      <c r="D240" s="5">
        <v>1.8077454545454543</v>
      </c>
      <c r="E240" s="13">
        <v>0</v>
      </c>
      <c r="F240" s="13">
        <v>0</v>
      </c>
      <c r="G240" s="13">
        <v>0</v>
      </c>
      <c r="H240" s="13">
        <v>0</v>
      </c>
      <c r="I240" s="13">
        <v>0</v>
      </c>
      <c r="J240" s="13">
        <v>1</v>
      </c>
      <c r="K240" s="13">
        <v>0</v>
      </c>
      <c r="L240" s="13"/>
      <c r="M240" s="13"/>
      <c r="N240" s="762">
        <v>2017</v>
      </c>
    </row>
    <row r="241" spans="1:14" x14ac:dyDescent="0.25">
      <c r="A241" s="3">
        <v>28</v>
      </c>
      <c r="B241" s="8" t="s">
        <v>10</v>
      </c>
      <c r="C241" s="4">
        <v>94.916666666666671</v>
      </c>
      <c r="D241" s="5">
        <v>274.69027276199489</v>
      </c>
      <c r="E241" s="13">
        <v>0</v>
      </c>
      <c r="F241" s="13">
        <v>39</v>
      </c>
      <c r="G241" s="13">
        <v>17</v>
      </c>
      <c r="H241" s="13">
        <v>14.5</v>
      </c>
      <c r="I241" s="13">
        <v>24.416666666666664</v>
      </c>
      <c r="J241" s="13">
        <v>0</v>
      </c>
      <c r="K241" s="13">
        <v>0</v>
      </c>
      <c r="L241" s="13"/>
      <c r="M241" s="13"/>
      <c r="N241" s="762">
        <v>2017</v>
      </c>
    </row>
    <row r="242" spans="1:14" x14ac:dyDescent="0.25">
      <c r="A242" s="3">
        <v>28</v>
      </c>
      <c r="B242" s="8">
        <v>187</v>
      </c>
      <c r="C242" s="4">
        <v>1.5</v>
      </c>
      <c r="D242" s="5">
        <v>2.9349693181818179</v>
      </c>
      <c r="E242" s="13">
        <v>0</v>
      </c>
      <c r="F242" s="13">
        <v>0</v>
      </c>
      <c r="G242" s="13">
        <v>0</v>
      </c>
      <c r="H242" s="13">
        <v>0</v>
      </c>
      <c r="I242" s="13">
        <v>1.5</v>
      </c>
      <c r="J242" s="13">
        <v>0</v>
      </c>
      <c r="K242" s="13">
        <v>0</v>
      </c>
      <c r="L242" s="13"/>
      <c r="M242" s="13"/>
      <c r="N242" s="762">
        <v>2017</v>
      </c>
    </row>
    <row r="243" spans="1:14" x14ac:dyDescent="0.25">
      <c r="A243" s="3">
        <v>28</v>
      </c>
      <c r="B243" s="8">
        <v>217</v>
      </c>
      <c r="C243" s="4">
        <v>2.75</v>
      </c>
      <c r="D243" s="5">
        <v>6.8843562499999988</v>
      </c>
      <c r="E243" s="13">
        <v>0</v>
      </c>
      <c r="F243" s="13">
        <v>0</v>
      </c>
      <c r="G243" s="13">
        <v>2.75</v>
      </c>
      <c r="H243" s="13">
        <v>0</v>
      </c>
      <c r="I243" s="13">
        <v>0</v>
      </c>
      <c r="J243" s="13">
        <v>0</v>
      </c>
      <c r="K243" s="13">
        <v>0</v>
      </c>
      <c r="L243" s="13"/>
      <c r="M243" s="13"/>
      <c r="N243" s="762">
        <v>2017</v>
      </c>
    </row>
    <row r="244" spans="1:14" x14ac:dyDescent="0.25">
      <c r="A244" s="3">
        <v>28</v>
      </c>
      <c r="B244" s="8">
        <v>229</v>
      </c>
      <c r="C244" s="4">
        <v>571.16666666666663</v>
      </c>
      <c r="D244" s="5">
        <v>1229.5569189275102</v>
      </c>
      <c r="E244" s="13">
        <v>2.25</v>
      </c>
      <c r="F244" s="13">
        <v>53.083333333333329</v>
      </c>
      <c r="G244" s="13">
        <v>65.25</v>
      </c>
      <c r="H244" s="13">
        <v>225.83333333333337</v>
      </c>
      <c r="I244" s="13">
        <v>224.75000000000006</v>
      </c>
      <c r="J244" s="13">
        <v>0</v>
      </c>
      <c r="K244" s="13">
        <v>0</v>
      </c>
      <c r="L244" s="13"/>
      <c r="M244" s="13"/>
      <c r="N244" s="762">
        <v>2017</v>
      </c>
    </row>
    <row r="245" spans="1:14" x14ac:dyDescent="0.25">
      <c r="A245" s="3">
        <v>28</v>
      </c>
      <c r="B245" s="8">
        <v>234</v>
      </c>
      <c r="C245" s="4">
        <v>2.75</v>
      </c>
      <c r="D245" s="5">
        <v>5.2012499999999999</v>
      </c>
      <c r="E245" s="13">
        <v>0</v>
      </c>
      <c r="F245" s="13">
        <v>0</v>
      </c>
      <c r="G245" s="13">
        <v>2.75</v>
      </c>
      <c r="H245" s="13">
        <v>0</v>
      </c>
      <c r="I245" s="13">
        <v>0</v>
      </c>
      <c r="J245" s="13">
        <v>0</v>
      </c>
      <c r="K245" s="13">
        <v>0</v>
      </c>
      <c r="L245" s="13"/>
      <c r="M245" s="13"/>
      <c r="N245" s="762">
        <v>2017</v>
      </c>
    </row>
    <row r="246" spans="1:14" x14ac:dyDescent="0.25">
      <c r="A246" s="3">
        <v>28</v>
      </c>
      <c r="B246" s="8">
        <v>239</v>
      </c>
      <c r="C246" s="4">
        <v>2</v>
      </c>
      <c r="D246" s="5">
        <v>3.7827272727272727</v>
      </c>
      <c r="E246" s="13">
        <v>0</v>
      </c>
      <c r="F246" s="13">
        <v>0</v>
      </c>
      <c r="G246" s="13">
        <v>2</v>
      </c>
      <c r="H246" s="13">
        <v>0</v>
      </c>
      <c r="I246" s="13">
        <v>0</v>
      </c>
      <c r="J246" s="13">
        <v>0</v>
      </c>
      <c r="K246" s="13">
        <v>0</v>
      </c>
      <c r="L246" s="13"/>
      <c r="M246" s="13"/>
      <c r="N246" s="762">
        <v>2017</v>
      </c>
    </row>
    <row r="247" spans="1:14" x14ac:dyDescent="0.25">
      <c r="A247" s="3">
        <v>28</v>
      </c>
      <c r="B247" s="8">
        <v>243</v>
      </c>
      <c r="C247" s="4">
        <v>7</v>
      </c>
      <c r="D247" s="5">
        <v>13.646022727272726</v>
      </c>
      <c r="E247" s="13">
        <v>0</v>
      </c>
      <c r="F247" s="13">
        <v>0</v>
      </c>
      <c r="G247" s="13">
        <v>7</v>
      </c>
      <c r="H247" s="13">
        <v>0</v>
      </c>
      <c r="I247" s="13">
        <v>0</v>
      </c>
      <c r="J247" s="13">
        <v>0</v>
      </c>
      <c r="K247" s="13">
        <v>0</v>
      </c>
      <c r="L247" s="13"/>
      <c r="M247" s="13"/>
      <c r="N247" s="762">
        <v>2017</v>
      </c>
    </row>
    <row r="248" spans="1:14" x14ac:dyDescent="0.25">
      <c r="A248" s="3">
        <v>28</v>
      </c>
      <c r="B248" s="8">
        <v>245</v>
      </c>
      <c r="C248" s="4">
        <v>49.666666666666671</v>
      </c>
      <c r="D248" s="5">
        <v>115.95709182693523</v>
      </c>
      <c r="E248" s="13">
        <v>1.75</v>
      </c>
      <c r="F248" s="13">
        <v>8.25</v>
      </c>
      <c r="G248" s="13">
        <v>13.5</v>
      </c>
      <c r="H248" s="13">
        <v>6</v>
      </c>
      <c r="I248" s="13">
        <v>0</v>
      </c>
      <c r="J248" s="13">
        <v>20.166666666666664</v>
      </c>
      <c r="K248" s="13">
        <v>0</v>
      </c>
      <c r="L248" s="13"/>
      <c r="M248" s="13"/>
      <c r="N248" s="762">
        <v>2017</v>
      </c>
    </row>
    <row r="249" spans="1:14" x14ac:dyDescent="0.25">
      <c r="A249" s="3">
        <v>28</v>
      </c>
      <c r="B249" s="8">
        <v>246</v>
      </c>
      <c r="C249" s="4">
        <v>73.416666666666671</v>
      </c>
      <c r="D249" s="5">
        <v>159.10320983036337</v>
      </c>
      <c r="E249" s="13">
        <v>0</v>
      </c>
      <c r="F249" s="13">
        <v>0</v>
      </c>
      <c r="G249" s="13">
        <v>0</v>
      </c>
      <c r="H249" s="13">
        <v>0</v>
      </c>
      <c r="I249" s="13">
        <v>0</v>
      </c>
      <c r="J249" s="13">
        <v>73.416666666666671</v>
      </c>
      <c r="K249" s="13">
        <v>0</v>
      </c>
      <c r="L249" s="13"/>
      <c r="M249" s="13"/>
      <c r="N249" s="762">
        <v>2017</v>
      </c>
    </row>
    <row r="250" spans="1:14" x14ac:dyDescent="0.25">
      <c r="A250" s="3">
        <v>28</v>
      </c>
      <c r="B250" s="8">
        <v>247</v>
      </c>
      <c r="C250" s="4">
        <v>62.75</v>
      </c>
      <c r="D250" s="5">
        <v>123.53735489267679</v>
      </c>
      <c r="E250" s="13">
        <v>0</v>
      </c>
      <c r="F250" s="13">
        <v>19.416666666666668</v>
      </c>
      <c r="G250" s="13">
        <v>9.75</v>
      </c>
      <c r="H250" s="13">
        <v>0</v>
      </c>
      <c r="I250" s="13">
        <v>13.416666666666666</v>
      </c>
      <c r="J250" s="13">
        <v>20.166666666666668</v>
      </c>
      <c r="K250" s="13">
        <v>0</v>
      </c>
      <c r="L250" s="13"/>
      <c r="M250" s="13"/>
      <c r="N250" s="762">
        <v>2017</v>
      </c>
    </row>
    <row r="251" spans="1:14" x14ac:dyDescent="0.25">
      <c r="A251" s="3">
        <v>28</v>
      </c>
      <c r="B251" s="8">
        <v>248</v>
      </c>
      <c r="C251" s="4">
        <v>42.833333333333336</v>
      </c>
      <c r="D251" s="5">
        <v>97.752436053807315</v>
      </c>
      <c r="E251" s="13">
        <v>0</v>
      </c>
      <c r="F251" s="13">
        <v>0</v>
      </c>
      <c r="G251" s="13">
        <v>21.166666666666668</v>
      </c>
      <c r="H251" s="13">
        <v>0</v>
      </c>
      <c r="I251" s="13">
        <v>6.6666666666666661</v>
      </c>
      <c r="J251" s="13">
        <v>15</v>
      </c>
      <c r="K251" s="13">
        <v>0</v>
      </c>
      <c r="L251" s="13"/>
      <c r="M251" s="13"/>
      <c r="N251" s="762">
        <v>2017</v>
      </c>
    </row>
    <row r="252" spans="1:14" x14ac:dyDescent="0.25">
      <c r="A252" s="3">
        <v>28</v>
      </c>
      <c r="B252" s="8">
        <v>249</v>
      </c>
      <c r="C252" s="4">
        <v>77.583333333333329</v>
      </c>
      <c r="D252" s="5">
        <v>186.67427736046665</v>
      </c>
      <c r="E252" s="13">
        <v>0</v>
      </c>
      <c r="F252" s="13">
        <v>0.41666666666666663</v>
      </c>
      <c r="G252" s="13">
        <v>16</v>
      </c>
      <c r="H252" s="13">
        <v>12.583333333333332</v>
      </c>
      <c r="I252" s="13">
        <v>12.583333333333332</v>
      </c>
      <c r="J252" s="13">
        <v>36</v>
      </c>
      <c r="K252" s="13">
        <v>0</v>
      </c>
      <c r="L252" s="13"/>
      <c r="M252" s="13"/>
      <c r="N252" s="762">
        <v>2017</v>
      </c>
    </row>
    <row r="253" spans="1:14" x14ac:dyDescent="0.25">
      <c r="A253" s="3">
        <v>28</v>
      </c>
      <c r="B253" s="8">
        <v>253</v>
      </c>
      <c r="C253" s="4">
        <v>56.083333333333336</v>
      </c>
      <c r="D253" s="5">
        <v>140.9354530492424</v>
      </c>
      <c r="E253" s="13">
        <v>0</v>
      </c>
      <c r="F253" s="13">
        <v>1.5</v>
      </c>
      <c r="G253" s="13">
        <v>51.666666666666664</v>
      </c>
      <c r="H253" s="13">
        <v>2.9166666666666665</v>
      </c>
      <c r="I253" s="13">
        <v>0</v>
      </c>
      <c r="J253" s="13">
        <v>0</v>
      </c>
      <c r="K253" s="13">
        <v>0</v>
      </c>
      <c r="L253" s="13"/>
      <c r="M253" s="13"/>
      <c r="N253" s="762">
        <v>2017</v>
      </c>
    </row>
    <row r="254" spans="1:14" x14ac:dyDescent="0.25">
      <c r="A254" s="3">
        <v>28</v>
      </c>
      <c r="B254" s="8">
        <v>254</v>
      </c>
      <c r="C254" s="4">
        <v>28.083333333333332</v>
      </c>
      <c r="D254" s="5">
        <v>69.492055820707066</v>
      </c>
      <c r="E254" s="13">
        <v>0</v>
      </c>
      <c r="F254" s="13">
        <v>0</v>
      </c>
      <c r="G254" s="13">
        <v>26.749999999999996</v>
      </c>
      <c r="H254" s="13">
        <v>0</v>
      </c>
      <c r="I254" s="13">
        <v>1.3333333333333335</v>
      </c>
      <c r="J254" s="13">
        <v>0</v>
      </c>
      <c r="K254" s="13">
        <v>0</v>
      </c>
      <c r="L254" s="13"/>
      <c r="M254" s="13"/>
      <c r="N254" s="762">
        <v>2017</v>
      </c>
    </row>
    <row r="255" spans="1:14" x14ac:dyDescent="0.25">
      <c r="A255" s="3">
        <v>28</v>
      </c>
      <c r="B255" s="8">
        <v>256</v>
      </c>
      <c r="C255" s="4">
        <v>34</v>
      </c>
      <c r="D255" s="5">
        <v>65.743247163308169</v>
      </c>
      <c r="E255" s="13">
        <v>0</v>
      </c>
      <c r="F255" s="13">
        <v>0</v>
      </c>
      <c r="G255" s="13">
        <v>2.833333333333333</v>
      </c>
      <c r="H255" s="13">
        <v>4</v>
      </c>
      <c r="I255" s="13">
        <v>23.916666666666664</v>
      </c>
      <c r="J255" s="13">
        <v>0</v>
      </c>
      <c r="K255" s="13">
        <v>3.25</v>
      </c>
      <c r="L255" s="13"/>
      <c r="M255" s="13"/>
      <c r="N255" s="762">
        <v>2017</v>
      </c>
    </row>
    <row r="256" spans="1:14" x14ac:dyDescent="0.25">
      <c r="A256" s="3">
        <v>28</v>
      </c>
      <c r="B256" s="8">
        <v>259</v>
      </c>
      <c r="C256" s="4">
        <v>5.916666666666667</v>
      </c>
      <c r="D256" s="5">
        <v>11.382815340909092</v>
      </c>
      <c r="E256" s="13">
        <v>0</v>
      </c>
      <c r="F256" s="13">
        <v>0</v>
      </c>
      <c r="G256" s="13">
        <v>0</v>
      </c>
      <c r="H256" s="13">
        <v>0</v>
      </c>
      <c r="I256" s="13">
        <v>3.916666666666667</v>
      </c>
      <c r="J256" s="13">
        <v>0</v>
      </c>
      <c r="K256" s="13">
        <v>2</v>
      </c>
      <c r="L256" s="13"/>
      <c r="M256" s="13"/>
      <c r="N256" s="762">
        <v>2017</v>
      </c>
    </row>
    <row r="257" spans="1:14" x14ac:dyDescent="0.25">
      <c r="A257" s="3">
        <v>28</v>
      </c>
      <c r="B257" s="8">
        <v>260</v>
      </c>
      <c r="C257" s="4">
        <v>11.250000000000002</v>
      </c>
      <c r="D257" s="5">
        <v>21.18942518939394</v>
      </c>
      <c r="E257" s="13">
        <v>0</v>
      </c>
      <c r="F257" s="13">
        <v>0</v>
      </c>
      <c r="G257" s="13">
        <v>1</v>
      </c>
      <c r="H257" s="13">
        <v>0</v>
      </c>
      <c r="I257" s="13">
        <v>8.9166666666666679</v>
      </c>
      <c r="J257" s="13">
        <v>0</v>
      </c>
      <c r="K257" s="13">
        <v>1.3333333333333333</v>
      </c>
      <c r="L257" s="13"/>
      <c r="M257" s="13"/>
      <c r="N257" s="762">
        <v>2017</v>
      </c>
    </row>
    <row r="258" spans="1:14" x14ac:dyDescent="0.25">
      <c r="A258" s="3">
        <v>28</v>
      </c>
      <c r="B258" s="8">
        <v>261</v>
      </c>
      <c r="C258" s="4">
        <v>3.5</v>
      </c>
      <c r="D258" s="5">
        <v>7.1440620782726052</v>
      </c>
      <c r="E258" s="13">
        <v>0</v>
      </c>
      <c r="F258" s="13">
        <v>0</v>
      </c>
      <c r="G258" s="13">
        <v>0</v>
      </c>
      <c r="H258" s="13">
        <v>0</v>
      </c>
      <c r="I258" s="13">
        <v>0</v>
      </c>
      <c r="J258" s="13">
        <v>3.5</v>
      </c>
      <c r="K258" s="13">
        <v>0</v>
      </c>
      <c r="L258" s="13"/>
      <c r="M258" s="13"/>
      <c r="N258" s="762">
        <v>2017</v>
      </c>
    </row>
    <row r="259" spans="1:14" x14ac:dyDescent="0.25">
      <c r="A259" s="3">
        <v>28</v>
      </c>
      <c r="B259" s="8">
        <v>263</v>
      </c>
      <c r="C259" s="4">
        <v>97.533333333333331</v>
      </c>
      <c r="D259" s="5">
        <v>223.40253232765147</v>
      </c>
      <c r="E259" s="13">
        <v>0</v>
      </c>
      <c r="F259" s="13">
        <v>6.333333333333333</v>
      </c>
      <c r="G259" s="13">
        <v>27.5</v>
      </c>
      <c r="H259" s="13">
        <v>22.833333333333332</v>
      </c>
      <c r="I259" s="13">
        <v>40.866666666666667</v>
      </c>
      <c r="J259" s="13">
        <v>0</v>
      </c>
      <c r="K259" s="13">
        <v>0</v>
      </c>
      <c r="L259" s="13"/>
      <c r="M259" s="13"/>
      <c r="N259" s="762">
        <v>2017</v>
      </c>
    </row>
    <row r="260" spans="1:14" x14ac:dyDescent="0.25">
      <c r="A260" s="3">
        <v>28</v>
      </c>
      <c r="B260" s="8">
        <v>264</v>
      </c>
      <c r="C260" s="4">
        <v>136.81666666666666</v>
      </c>
      <c r="D260" s="5">
        <v>272.42669147853525</v>
      </c>
      <c r="E260" s="13">
        <v>0</v>
      </c>
      <c r="F260" s="13">
        <v>71.399999999999991</v>
      </c>
      <c r="G260" s="13">
        <v>65.416666666666671</v>
      </c>
      <c r="H260" s="13">
        <v>0</v>
      </c>
      <c r="I260" s="13">
        <v>0</v>
      </c>
      <c r="J260" s="13">
        <v>0</v>
      </c>
      <c r="K260" s="13">
        <v>0</v>
      </c>
      <c r="L260" s="13"/>
      <c r="M260" s="13"/>
      <c r="N260" s="762">
        <v>2017</v>
      </c>
    </row>
    <row r="261" spans="1:14" x14ac:dyDescent="0.25">
      <c r="A261" s="3">
        <v>28</v>
      </c>
      <c r="B261" s="8">
        <v>265</v>
      </c>
      <c r="C261" s="4">
        <v>24.583333333333332</v>
      </c>
      <c r="D261" s="5">
        <v>46.692810587121208</v>
      </c>
      <c r="E261" s="13">
        <v>0</v>
      </c>
      <c r="F261" s="13">
        <v>0</v>
      </c>
      <c r="G261" s="13">
        <v>3</v>
      </c>
      <c r="H261" s="13">
        <v>7.083333333333333</v>
      </c>
      <c r="I261" s="13">
        <v>14.5</v>
      </c>
      <c r="J261" s="13">
        <v>0</v>
      </c>
      <c r="K261" s="13">
        <v>0</v>
      </c>
      <c r="L261" s="13"/>
      <c r="M261" s="13"/>
      <c r="N261" s="762">
        <v>2017</v>
      </c>
    </row>
    <row r="262" spans="1:14" x14ac:dyDescent="0.25">
      <c r="A262" s="3">
        <v>28</v>
      </c>
      <c r="B262" s="8">
        <v>266</v>
      </c>
      <c r="C262" s="4">
        <v>137.25</v>
      </c>
      <c r="D262" s="5">
        <v>288.6481843560606</v>
      </c>
      <c r="E262" s="13">
        <v>0.58333333333333337</v>
      </c>
      <c r="F262" s="13">
        <v>26.833333333333336</v>
      </c>
      <c r="G262" s="13">
        <v>52.083333333333336</v>
      </c>
      <c r="H262" s="13">
        <v>0</v>
      </c>
      <c r="I262" s="13">
        <v>0</v>
      </c>
      <c r="J262" s="13">
        <v>57.75</v>
      </c>
      <c r="K262" s="13">
        <v>0</v>
      </c>
      <c r="L262" s="13"/>
      <c r="M262" s="13"/>
      <c r="N262" s="762">
        <v>2017</v>
      </c>
    </row>
    <row r="263" spans="1:14" x14ac:dyDescent="0.25">
      <c r="A263" s="3">
        <v>28</v>
      </c>
      <c r="B263" s="8">
        <v>267</v>
      </c>
      <c r="C263" s="4">
        <v>72.75</v>
      </c>
      <c r="D263" s="5">
        <v>155.24389297274246</v>
      </c>
      <c r="E263" s="13">
        <v>0</v>
      </c>
      <c r="F263" s="13">
        <v>0</v>
      </c>
      <c r="G263" s="13">
        <v>35.5</v>
      </c>
      <c r="H263" s="13">
        <v>17.333333333333336</v>
      </c>
      <c r="I263" s="13">
        <v>5.4166666666666661</v>
      </c>
      <c r="J263" s="13">
        <v>14.5</v>
      </c>
      <c r="K263" s="13">
        <v>0</v>
      </c>
      <c r="L263" s="13"/>
      <c r="M263" s="13"/>
      <c r="N263" s="762">
        <v>2017</v>
      </c>
    </row>
    <row r="264" spans="1:14" x14ac:dyDescent="0.25">
      <c r="A264" s="3">
        <v>28</v>
      </c>
      <c r="B264" s="8">
        <v>268</v>
      </c>
      <c r="C264" s="4">
        <v>42.833333333333336</v>
      </c>
      <c r="D264" s="5">
        <v>93.253017163439665</v>
      </c>
      <c r="E264" s="13">
        <v>0</v>
      </c>
      <c r="F264" s="13">
        <v>0</v>
      </c>
      <c r="G264" s="13">
        <v>0</v>
      </c>
      <c r="H264" s="13">
        <v>20.666666666666664</v>
      </c>
      <c r="I264" s="13">
        <v>13.166666666666666</v>
      </c>
      <c r="J264" s="13">
        <v>9</v>
      </c>
      <c r="K264" s="13">
        <v>0</v>
      </c>
      <c r="L264" s="13"/>
      <c r="M264" s="13"/>
      <c r="N264" s="762">
        <v>2017</v>
      </c>
    </row>
    <row r="265" spans="1:14" x14ac:dyDescent="0.25">
      <c r="A265" s="3">
        <v>28</v>
      </c>
      <c r="B265" s="8">
        <v>270</v>
      </c>
      <c r="C265" s="4">
        <v>51.749999999999993</v>
      </c>
      <c r="D265" s="5">
        <v>124.28870250000001</v>
      </c>
      <c r="E265" s="13">
        <v>0</v>
      </c>
      <c r="F265" s="13">
        <v>3</v>
      </c>
      <c r="G265" s="13">
        <v>48.749999999999993</v>
      </c>
      <c r="H265" s="13">
        <v>0</v>
      </c>
      <c r="I265" s="13">
        <v>0</v>
      </c>
      <c r="J265" s="13">
        <v>0</v>
      </c>
      <c r="K265" s="13">
        <v>0</v>
      </c>
      <c r="L265" s="13"/>
      <c r="M265" s="13"/>
      <c r="N265" s="762">
        <v>2017</v>
      </c>
    </row>
    <row r="266" spans="1:14" x14ac:dyDescent="0.25">
      <c r="A266" s="3">
        <v>28</v>
      </c>
      <c r="B266" s="8">
        <v>271</v>
      </c>
      <c r="C266" s="4">
        <v>20.166666666666664</v>
      </c>
      <c r="D266" s="5">
        <v>45.943610606060602</v>
      </c>
      <c r="E266" s="13">
        <v>0</v>
      </c>
      <c r="F266" s="13">
        <v>0</v>
      </c>
      <c r="G266" s="13">
        <v>18.166666666666664</v>
      </c>
      <c r="H266" s="13">
        <v>0</v>
      </c>
      <c r="I266" s="13">
        <v>1</v>
      </c>
      <c r="J266" s="13">
        <v>0</v>
      </c>
      <c r="K266" s="13">
        <v>1</v>
      </c>
      <c r="L266" s="13"/>
      <c r="M266" s="13"/>
      <c r="N266" s="762">
        <v>2017</v>
      </c>
    </row>
    <row r="267" spans="1:14" x14ac:dyDescent="0.25">
      <c r="A267" s="3">
        <v>28</v>
      </c>
      <c r="B267" s="8">
        <v>272</v>
      </c>
      <c r="C267" s="4">
        <v>57.583333333333329</v>
      </c>
      <c r="D267" s="5">
        <v>123.52768490530305</v>
      </c>
      <c r="E267" s="13">
        <v>0</v>
      </c>
      <c r="F267" s="13">
        <v>33.583333333333329</v>
      </c>
      <c r="G267" s="13">
        <v>12.25</v>
      </c>
      <c r="H267" s="13">
        <v>0</v>
      </c>
      <c r="I267" s="13">
        <v>0</v>
      </c>
      <c r="J267" s="13">
        <v>11.75</v>
      </c>
      <c r="K267" s="13">
        <v>0</v>
      </c>
      <c r="L267" s="13"/>
      <c r="M267" s="13"/>
      <c r="N267" s="762">
        <v>2017</v>
      </c>
    </row>
    <row r="268" spans="1:14" x14ac:dyDescent="0.25">
      <c r="A268" s="3">
        <v>28</v>
      </c>
      <c r="B268" s="8">
        <v>273</v>
      </c>
      <c r="C268" s="4">
        <v>1.5</v>
      </c>
      <c r="D268" s="5">
        <v>3.7105568181818178</v>
      </c>
      <c r="E268" s="13">
        <v>0</v>
      </c>
      <c r="F268" s="13">
        <v>0</v>
      </c>
      <c r="G268" s="13">
        <v>0</v>
      </c>
      <c r="H268" s="13">
        <v>0</v>
      </c>
      <c r="I268" s="13">
        <v>0</v>
      </c>
      <c r="J268" s="13">
        <v>1.5</v>
      </c>
      <c r="K268" s="13">
        <v>0</v>
      </c>
      <c r="L268" s="13"/>
      <c r="M268" s="13"/>
      <c r="N268" s="762">
        <v>2017</v>
      </c>
    </row>
    <row r="269" spans="1:14" x14ac:dyDescent="0.25">
      <c r="A269" s="3">
        <v>28</v>
      </c>
      <c r="B269" s="8">
        <v>283</v>
      </c>
      <c r="C269" s="4">
        <v>38.166666666666664</v>
      </c>
      <c r="D269" s="5">
        <v>79.548884090909098</v>
      </c>
      <c r="E269" s="13">
        <v>2</v>
      </c>
      <c r="F269" s="13">
        <v>4.833333333333333</v>
      </c>
      <c r="G269" s="13">
        <v>30.333333333333332</v>
      </c>
      <c r="H269" s="13">
        <v>0</v>
      </c>
      <c r="I269" s="13">
        <v>1</v>
      </c>
      <c r="J269" s="13">
        <v>0</v>
      </c>
      <c r="K269" s="13">
        <v>0</v>
      </c>
      <c r="L269" s="13"/>
      <c r="M269" s="13"/>
      <c r="N269" s="762">
        <v>2017</v>
      </c>
    </row>
    <row r="270" spans="1:14" x14ac:dyDescent="0.25">
      <c r="A270" s="3">
        <v>28</v>
      </c>
      <c r="B270" s="8">
        <v>284</v>
      </c>
      <c r="C270" s="4">
        <v>6.25</v>
      </c>
      <c r="D270" s="5">
        <v>11.098281249999999</v>
      </c>
      <c r="E270" s="13">
        <v>0</v>
      </c>
      <c r="F270" s="13">
        <v>0</v>
      </c>
      <c r="G270" s="13">
        <v>6.25</v>
      </c>
      <c r="H270" s="13">
        <v>0</v>
      </c>
      <c r="I270" s="13">
        <v>0</v>
      </c>
      <c r="J270" s="13">
        <v>0</v>
      </c>
      <c r="K270" s="13">
        <v>0</v>
      </c>
      <c r="L270" s="13"/>
      <c r="M270" s="13"/>
      <c r="N270" s="762">
        <v>2017</v>
      </c>
    </row>
    <row r="271" spans="1:14" x14ac:dyDescent="0.25">
      <c r="A271" s="3">
        <v>28</v>
      </c>
      <c r="B271" s="8">
        <v>287</v>
      </c>
      <c r="C271" s="4">
        <v>0</v>
      </c>
      <c r="D271" s="5">
        <v>0</v>
      </c>
      <c r="E271" s="13">
        <v>0</v>
      </c>
      <c r="F271" s="13">
        <v>0</v>
      </c>
      <c r="G271" s="13">
        <v>0</v>
      </c>
      <c r="H271" s="13">
        <v>0</v>
      </c>
      <c r="I271" s="13">
        <v>0</v>
      </c>
      <c r="J271" s="13">
        <v>0</v>
      </c>
      <c r="K271" s="13">
        <v>0</v>
      </c>
      <c r="L271" s="13"/>
      <c r="M271" s="13"/>
      <c r="N271" s="762">
        <v>2017</v>
      </c>
    </row>
    <row r="272" spans="1:14" x14ac:dyDescent="0.25">
      <c r="A272" s="3">
        <v>28</v>
      </c>
      <c r="B272" s="8">
        <v>290</v>
      </c>
      <c r="C272" s="4">
        <v>53.166666666666664</v>
      </c>
      <c r="D272" s="5">
        <v>104.0885116040721</v>
      </c>
      <c r="E272" s="13">
        <v>0</v>
      </c>
      <c r="F272" s="13">
        <v>9.5833333333333339</v>
      </c>
      <c r="G272" s="13">
        <v>1</v>
      </c>
      <c r="H272" s="13">
        <v>0</v>
      </c>
      <c r="I272" s="13">
        <v>35.833333333333329</v>
      </c>
      <c r="J272" s="13">
        <v>2.5</v>
      </c>
      <c r="K272" s="13">
        <v>4.25</v>
      </c>
      <c r="L272" s="13"/>
      <c r="M272" s="13"/>
      <c r="N272" s="762">
        <v>2017</v>
      </c>
    </row>
    <row r="273" spans="1:14" x14ac:dyDescent="0.25">
      <c r="A273" s="3">
        <v>28</v>
      </c>
      <c r="B273" s="8">
        <v>291</v>
      </c>
      <c r="C273" s="4">
        <v>10</v>
      </c>
      <c r="D273" s="5">
        <v>22.754468674242425</v>
      </c>
      <c r="E273" s="13">
        <v>0</v>
      </c>
      <c r="F273" s="13">
        <v>5.75</v>
      </c>
      <c r="G273" s="13">
        <v>0</v>
      </c>
      <c r="H273" s="13">
        <v>0</v>
      </c>
      <c r="I273" s="13">
        <v>0</v>
      </c>
      <c r="J273" s="13">
        <v>0</v>
      </c>
      <c r="K273" s="13">
        <v>4.25</v>
      </c>
      <c r="L273" s="13"/>
      <c r="M273" s="13"/>
      <c r="N273" s="762">
        <v>2017</v>
      </c>
    </row>
    <row r="274" spans="1:14" x14ac:dyDescent="0.25">
      <c r="A274" s="3">
        <v>28</v>
      </c>
      <c r="B274" s="8">
        <v>295</v>
      </c>
      <c r="C274" s="4">
        <v>30.333333333333332</v>
      </c>
      <c r="D274" s="5">
        <v>54.726993939393942</v>
      </c>
      <c r="E274" s="13">
        <v>0</v>
      </c>
      <c r="F274" s="13">
        <v>22.916666666666668</v>
      </c>
      <c r="G274" s="13">
        <v>7.416666666666667</v>
      </c>
      <c r="H274" s="13">
        <v>0</v>
      </c>
      <c r="I274" s="13">
        <v>0</v>
      </c>
      <c r="J274" s="13">
        <v>0</v>
      </c>
      <c r="K274" s="13">
        <v>0</v>
      </c>
      <c r="L274" s="13"/>
      <c r="M274" s="13"/>
      <c r="N274" s="762">
        <v>2017</v>
      </c>
    </row>
    <row r="275" spans="1:14" x14ac:dyDescent="0.25">
      <c r="A275" s="3">
        <v>28</v>
      </c>
      <c r="B275" s="8">
        <v>297</v>
      </c>
      <c r="C275" s="4">
        <v>12.666666666666668</v>
      </c>
      <c r="D275" s="5">
        <v>25.687777727272724</v>
      </c>
      <c r="E275" s="13">
        <v>0</v>
      </c>
      <c r="F275" s="13">
        <v>12.666666666666668</v>
      </c>
      <c r="G275" s="13">
        <v>0</v>
      </c>
      <c r="H275" s="13">
        <v>0</v>
      </c>
      <c r="I275" s="13">
        <v>0</v>
      </c>
      <c r="J275" s="13">
        <v>0</v>
      </c>
      <c r="K275" s="13">
        <v>0</v>
      </c>
      <c r="L275" s="13"/>
      <c r="M275" s="13"/>
      <c r="N275" s="762">
        <v>2017</v>
      </c>
    </row>
    <row r="276" spans="1:14" x14ac:dyDescent="0.25">
      <c r="A276" s="3">
        <v>28</v>
      </c>
      <c r="B276" s="8">
        <v>298</v>
      </c>
      <c r="C276" s="4">
        <v>10.25</v>
      </c>
      <c r="D276" s="5">
        <v>18.938419034090909</v>
      </c>
      <c r="E276" s="13">
        <v>0</v>
      </c>
      <c r="F276" s="13">
        <v>10.25</v>
      </c>
      <c r="G276" s="13">
        <v>0</v>
      </c>
      <c r="H276" s="13">
        <v>0</v>
      </c>
      <c r="I276" s="13">
        <v>0</v>
      </c>
      <c r="J276" s="13">
        <v>0</v>
      </c>
      <c r="K276" s="13">
        <v>0</v>
      </c>
      <c r="L276" s="13"/>
      <c r="M276" s="13"/>
      <c r="N276" s="762">
        <v>2017</v>
      </c>
    </row>
    <row r="277" spans="1:14" x14ac:dyDescent="0.25">
      <c r="A277" s="3">
        <v>28</v>
      </c>
      <c r="B277" s="8">
        <v>299</v>
      </c>
      <c r="C277" s="4">
        <v>10.583333333333332</v>
      </c>
      <c r="D277" s="5">
        <v>22.614452462121211</v>
      </c>
      <c r="E277" s="13">
        <v>0</v>
      </c>
      <c r="F277" s="13">
        <v>0</v>
      </c>
      <c r="G277" s="13">
        <v>10.583333333333332</v>
      </c>
      <c r="H277" s="13">
        <v>0</v>
      </c>
      <c r="I277" s="13">
        <v>0</v>
      </c>
      <c r="J277" s="13">
        <v>0</v>
      </c>
      <c r="K277" s="13">
        <v>0</v>
      </c>
      <c r="L277" s="13"/>
      <c r="M277" s="13"/>
      <c r="N277" s="762">
        <v>2017</v>
      </c>
    </row>
    <row r="278" spans="1:14" x14ac:dyDescent="0.25">
      <c r="A278" s="3">
        <v>28</v>
      </c>
      <c r="B278" s="8">
        <v>306</v>
      </c>
      <c r="C278" s="4">
        <v>36.666666666666664</v>
      </c>
      <c r="D278" s="5">
        <v>77.357783522727274</v>
      </c>
      <c r="E278" s="13">
        <v>0.83333333333333337</v>
      </c>
      <c r="F278" s="13">
        <v>5.333333333333333</v>
      </c>
      <c r="G278" s="13">
        <v>30.5</v>
      </c>
      <c r="H278" s="13">
        <v>0</v>
      </c>
      <c r="I278" s="13">
        <v>0</v>
      </c>
      <c r="J278" s="13">
        <v>0</v>
      </c>
      <c r="K278" s="13">
        <v>0</v>
      </c>
      <c r="L278" s="13"/>
      <c r="M278" s="13"/>
      <c r="N278" s="762">
        <v>2017</v>
      </c>
    </row>
    <row r="279" spans="1:14" x14ac:dyDescent="0.25">
      <c r="A279" s="3">
        <v>28</v>
      </c>
      <c r="B279" s="8">
        <v>307</v>
      </c>
      <c r="C279" s="4">
        <v>3</v>
      </c>
      <c r="D279" s="5">
        <v>5.9478409090909095</v>
      </c>
      <c r="E279" s="13">
        <v>0</v>
      </c>
      <c r="F279" s="13">
        <v>0</v>
      </c>
      <c r="G279" s="13">
        <v>0</v>
      </c>
      <c r="H279" s="13">
        <v>0</v>
      </c>
      <c r="I279" s="13">
        <v>0</v>
      </c>
      <c r="J279" s="13">
        <v>0</v>
      </c>
      <c r="K279" s="13">
        <v>3</v>
      </c>
      <c r="L279" s="13"/>
      <c r="M279" s="13"/>
      <c r="N279" s="762">
        <v>2017</v>
      </c>
    </row>
    <row r="280" spans="1:14" x14ac:dyDescent="0.25">
      <c r="A280" s="3">
        <v>28</v>
      </c>
      <c r="B280" s="8">
        <v>308</v>
      </c>
      <c r="C280" s="4">
        <v>53.083333333333329</v>
      </c>
      <c r="D280" s="5">
        <v>118.85474152146462</v>
      </c>
      <c r="E280" s="13">
        <v>0</v>
      </c>
      <c r="F280" s="13">
        <v>20</v>
      </c>
      <c r="G280" s="13">
        <v>33.083333333333336</v>
      </c>
      <c r="H280" s="13">
        <v>0</v>
      </c>
      <c r="I280" s="13">
        <v>0</v>
      </c>
      <c r="J280" s="13">
        <v>0</v>
      </c>
      <c r="K280" s="13">
        <v>0</v>
      </c>
      <c r="L280" s="13"/>
      <c r="M280" s="13"/>
      <c r="N280" s="762">
        <v>2017</v>
      </c>
    </row>
    <row r="281" spans="1:14" x14ac:dyDescent="0.25">
      <c r="A281" s="3">
        <v>28</v>
      </c>
      <c r="B281" s="8">
        <v>310</v>
      </c>
      <c r="C281" s="4">
        <v>41.25</v>
      </c>
      <c r="D281" s="5">
        <v>72.195840435606058</v>
      </c>
      <c r="E281" s="13">
        <v>0</v>
      </c>
      <c r="F281" s="13">
        <v>0</v>
      </c>
      <c r="G281" s="13">
        <v>41.25</v>
      </c>
      <c r="H281" s="13">
        <v>0</v>
      </c>
      <c r="I281" s="13">
        <v>0</v>
      </c>
      <c r="J281" s="13">
        <v>0</v>
      </c>
      <c r="K281" s="13">
        <v>0</v>
      </c>
      <c r="L281" s="13"/>
      <c r="M281" s="13"/>
      <c r="N281" s="762">
        <v>2017</v>
      </c>
    </row>
    <row r="282" spans="1:14" x14ac:dyDescent="0.25">
      <c r="A282" s="3">
        <v>28</v>
      </c>
      <c r="B282" s="8">
        <v>311</v>
      </c>
      <c r="C282" s="4">
        <v>57.416666666666657</v>
      </c>
      <c r="D282" s="5">
        <v>117.43252691287881</v>
      </c>
      <c r="E282" s="13">
        <v>0</v>
      </c>
      <c r="F282" s="13">
        <v>57.416666666666657</v>
      </c>
      <c r="G282" s="13">
        <v>0</v>
      </c>
      <c r="H282" s="13">
        <v>0</v>
      </c>
      <c r="I282" s="13">
        <v>0</v>
      </c>
      <c r="J282" s="13">
        <v>0</v>
      </c>
      <c r="K282" s="13">
        <v>0</v>
      </c>
      <c r="L282" s="13"/>
      <c r="M282" s="13"/>
      <c r="N282" s="762">
        <v>2017</v>
      </c>
    </row>
    <row r="283" spans="1:14" x14ac:dyDescent="0.25">
      <c r="A283" s="3">
        <v>28</v>
      </c>
      <c r="B283" s="8">
        <v>314</v>
      </c>
      <c r="C283" s="4">
        <v>3.9166666666666665</v>
      </c>
      <c r="D283" s="5">
        <v>8.1226325757575761</v>
      </c>
      <c r="E283" s="13">
        <v>0</v>
      </c>
      <c r="F283" s="13">
        <v>0</v>
      </c>
      <c r="G283" s="13">
        <v>3.9166666666666665</v>
      </c>
      <c r="H283" s="13">
        <v>0</v>
      </c>
      <c r="I283" s="13">
        <v>0</v>
      </c>
      <c r="J283" s="13">
        <v>0</v>
      </c>
      <c r="K283" s="13">
        <v>0</v>
      </c>
      <c r="L283" s="13"/>
      <c r="M283" s="13"/>
      <c r="N283" s="762">
        <v>2017</v>
      </c>
    </row>
    <row r="284" spans="1:14" x14ac:dyDescent="0.25">
      <c r="A284" s="3">
        <v>28</v>
      </c>
      <c r="B284" s="8">
        <v>319</v>
      </c>
      <c r="C284" s="4">
        <v>2.5833333333333335</v>
      </c>
      <c r="D284" s="5">
        <v>4.6216811553030306</v>
      </c>
      <c r="E284" s="13">
        <v>0.5</v>
      </c>
      <c r="F284" s="13">
        <v>0</v>
      </c>
      <c r="G284" s="13">
        <v>1.5833333333333335</v>
      </c>
      <c r="H284" s="13">
        <v>0</v>
      </c>
      <c r="I284" s="13">
        <v>0.5</v>
      </c>
      <c r="J284" s="13">
        <v>0</v>
      </c>
      <c r="K284" s="13">
        <v>0</v>
      </c>
      <c r="L284" s="13"/>
      <c r="M284" s="13"/>
      <c r="N284" s="762">
        <v>2017</v>
      </c>
    </row>
    <row r="285" spans="1:14" x14ac:dyDescent="0.25">
      <c r="A285" s="3">
        <v>28</v>
      </c>
      <c r="B285" s="8">
        <v>334</v>
      </c>
      <c r="C285" s="4">
        <v>2.1666666666666665</v>
      </c>
      <c r="D285" s="5">
        <v>3.9167818181818173</v>
      </c>
      <c r="E285" s="13">
        <v>0</v>
      </c>
      <c r="F285" s="13">
        <v>2.1666666666666665</v>
      </c>
      <c r="G285" s="13">
        <v>0</v>
      </c>
      <c r="H285" s="13">
        <v>0</v>
      </c>
      <c r="I285" s="13">
        <v>0</v>
      </c>
      <c r="J285" s="13">
        <v>0</v>
      </c>
      <c r="K285" s="13">
        <v>0</v>
      </c>
      <c r="L285" s="13"/>
      <c r="M285" s="13"/>
      <c r="N285" s="762">
        <v>2017</v>
      </c>
    </row>
    <row r="286" spans="1:14" x14ac:dyDescent="0.25">
      <c r="A286" s="3">
        <v>28</v>
      </c>
      <c r="B286" s="8">
        <v>337</v>
      </c>
      <c r="C286" s="4">
        <v>44.166666666666671</v>
      </c>
      <c r="D286" s="5">
        <v>93.306218825757568</v>
      </c>
      <c r="E286" s="13">
        <v>0</v>
      </c>
      <c r="F286" s="13">
        <v>21.916666666666668</v>
      </c>
      <c r="G286" s="13">
        <v>22.25</v>
      </c>
      <c r="H286" s="13">
        <v>0</v>
      </c>
      <c r="I286" s="13">
        <v>0</v>
      </c>
      <c r="J286" s="13">
        <v>0</v>
      </c>
      <c r="K286" s="13">
        <v>0</v>
      </c>
      <c r="L286" s="13"/>
      <c r="M286" s="13"/>
      <c r="N286" s="762">
        <v>2017</v>
      </c>
    </row>
    <row r="287" spans="1:14" x14ac:dyDescent="0.25">
      <c r="A287" s="3">
        <v>28</v>
      </c>
      <c r="B287" s="8">
        <v>338</v>
      </c>
      <c r="C287" s="4">
        <v>23.166666666666664</v>
      </c>
      <c r="D287" s="5">
        <v>58.023344886363631</v>
      </c>
      <c r="E287" s="13">
        <v>0</v>
      </c>
      <c r="F287" s="13">
        <v>0</v>
      </c>
      <c r="G287" s="13">
        <v>23.166666666666664</v>
      </c>
      <c r="H287" s="13">
        <v>0</v>
      </c>
      <c r="I287" s="13">
        <v>0</v>
      </c>
      <c r="J287" s="13">
        <v>0</v>
      </c>
      <c r="K287" s="13">
        <v>0</v>
      </c>
      <c r="L287" s="13"/>
      <c r="M287" s="13"/>
      <c r="N287" s="762">
        <v>2017</v>
      </c>
    </row>
    <row r="288" spans="1:14" x14ac:dyDescent="0.25">
      <c r="A288" s="3">
        <v>28</v>
      </c>
      <c r="B288" s="8">
        <v>339</v>
      </c>
      <c r="C288" s="4">
        <v>6.25</v>
      </c>
      <c r="D288" s="5">
        <v>21.386578400579246</v>
      </c>
      <c r="E288" s="13">
        <v>0</v>
      </c>
      <c r="F288" s="13">
        <v>0</v>
      </c>
      <c r="G288" s="13">
        <v>0</v>
      </c>
      <c r="H288" s="13">
        <v>0</v>
      </c>
      <c r="I288" s="13">
        <v>0</v>
      </c>
      <c r="J288" s="13">
        <v>6.25</v>
      </c>
      <c r="K288" s="13">
        <v>0</v>
      </c>
      <c r="L288" s="13"/>
      <c r="M288" s="13"/>
      <c r="N288" s="762">
        <v>2017</v>
      </c>
    </row>
    <row r="289" spans="1:14" x14ac:dyDescent="0.25">
      <c r="A289" s="3">
        <v>28</v>
      </c>
      <c r="B289" s="8">
        <v>341</v>
      </c>
      <c r="C289" s="4">
        <v>54.166666666666664</v>
      </c>
      <c r="D289" s="5">
        <v>111.93786924242423</v>
      </c>
      <c r="E289" s="13">
        <v>0</v>
      </c>
      <c r="F289" s="13">
        <v>1.5</v>
      </c>
      <c r="G289" s="13">
        <v>37.833333333333336</v>
      </c>
      <c r="H289" s="13">
        <v>8.5833333333333321</v>
      </c>
      <c r="I289" s="13">
        <v>6.25</v>
      </c>
      <c r="J289" s="13">
        <v>0</v>
      </c>
      <c r="K289" s="13">
        <v>0</v>
      </c>
      <c r="L289" s="13"/>
      <c r="M289" s="13"/>
      <c r="N289" s="762">
        <v>2017</v>
      </c>
    </row>
    <row r="290" spans="1:14" x14ac:dyDescent="0.25">
      <c r="A290" s="3">
        <v>28</v>
      </c>
      <c r="B290" s="8">
        <v>342</v>
      </c>
      <c r="C290" s="4">
        <v>60.833333333333336</v>
      </c>
      <c r="D290" s="5">
        <v>136.40410327967177</v>
      </c>
      <c r="E290" s="13">
        <v>0</v>
      </c>
      <c r="F290" s="13">
        <v>0</v>
      </c>
      <c r="G290" s="13">
        <v>44</v>
      </c>
      <c r="H290" s="13">
        <v>16</v>
      </c>
      <c r="I290" s="13">
        <v>0.83333333333333337</v>
      </c>
      <c r="J290" s="13">
        <v>0</v>
      </c>
      <c r="K290" s="13">
        <v>0</v>
      </c>
      <c r="L290" s="13"/>
      <c r="M290" s="13"/>
      <c r="N290" s="762">
        <v>2017</v>
      </c>
    </row>
    <row r="291" spans="1:14" x14ac:dyDescent="0.25">
      <c r="A291" s="3">
        <v>28</v>
      </c>
      <c r="B291" s="8">
        <v>343</v>
      </c>
      <c r="C291" s="4">
        <v>51.916666666666664</v>
      </c>
      <c r="D291" s="5">
        <v>102.97614346590908</v>
      </c>
      <c r="E291" s="13">
        <v>0</v>
      </c>
      <c r="F291" s="13">
        <v>0</v>
      </c>
      <c r="G291" s="13">
        <v>23.75</v>
      </c>
      <c r="H291" s="13">
        <v>21.416666666666668</v>
      </c>
      <c r="I291" s="13">
        <v>6.75</v>
      </c>
      <c r="J291" s="13">
        <v>0</v>
      </c>
      <c r="K291" s="13">
        <v>0</v>
      </c>
      <c r="L291" s="13"/>
      <c r="M291" s="13"/>
      <c r="N291" s="762">
        <v>2017</v>
      </c>
    </row>
    <row r="292" spans="1:14" x14ac:dyDescent="0.25">
      <c r="A292" s="3">
        <v>28</v>
      </c>
      <c r="B292" s="8">
        <v>344</v>
      </c>
      <c r="C292" s="4">
        <v>4.5</v>
      </c>
      <c r="D292" s="5">
        <v>9.0313235795454538</v>
      </c>
      <c r="E292" s="13">
        <v>4.5</v>
      </c>
      <c r="F292" s="13">
        <v>0</v>
      </c>
      <c r="G292" s="13">
        <v>0</v>
      </c>
      <c r="H292" s="13">
        <v>0</v>
      </c>
      <c r="I292" s="13">
        <v>0</v>
      </c>
      <c r="J292" s="13">
        <v>0</v>
      </c>
      <c r="K292" s="13">
        <v>0</v>
      </c>
      <c r="L292" s="13"/>
      <c r="M292" s="13"/>
      <c r="N292" s="762">
        <v>2017</v>
      </c>
    </row>
    <row r="293" spans="1:14" x14ac:dyDescent="0.25">
      <c r="A293" s="3">
        <v>28</v>
      </c>
      <c r="B293" s="8">
        <v>346</v>
      </c>
      <c r="C293" s="4">
        <v>2.75</v>
      </c>
      <c r="D293" s="5">
        <v>5.4572062499999996</v>
      </c>
      <c r="E293" s="13">
        <v>0</v>
      </c>
      <c r="F293" s="13">
        <v>0</v>
      </c>
      <c r="G293" s="13">
        <v>0</v>
      </c>
      <c r="H293" s="13">
        <v>0</v>
      </c>
      <c r="I293" s="13">
        <v>0</v>
      </c>
      <c r="J293" s="13">
        <v>2.75</v>
      </c>
      <c r="K293" s="13">
        <v>0</v>
      </c>
      <c r="L293" s="13"/>
      <c r="M293" s="13"/>
      <c r="N293" s="762">
        <v>2017</v>
      </c>
    </row>
    <row r="294" spans="1:14" x14ac:dyDescent="0.25">
      <c r="A294" s="3">
        <v>29</v>
      </c>
      <c r="B294" s="8" t="s">
        <v>10</v>
      </c>
      <c r="C294" s="4">
        <v>83.583333333333329</v>
      </c>
      <c r="D294" s="5">
        <v>238.01193063246095</v>
      </c>
      <c r="E294" s="13">
        <v>0</v>
      </c>
      <c r="F294" s="13">
        <v>18.499999999999996</v>
      </c>
      <c r="G294" s="13">
        <v>13.25</v>
      </c>
      <c r="H294" s="13">
        <v>27</v>
      </c>
      <c r="I294" s="13">
        <v>24.833333333333336</v>
      </c>
      <c r="J294" s="13">
        <v>0</v>
      </c>
      <c r="K294" s="13">
        <v>0</v>
      </c>
      <c r="L294" s="13">
        <v>0</v>
      </c>
      <c r="M294" s="13"/>
      <c r="N294" s="762">
        <v>2017</v>
      </c>
    </row>
    <row r="295" spans="1:14" x14ac:dyDescent="0.25">
      <c r="A295" s="3">
        <v>29</v>
      </c>
      <c r="B295" s="8">
        <v>187</v>
      </c>
      <c r="C295" s="4">
        <v>4.083333333333333</v>
      </c>
      <c r="D295" s="5">
        <v>9.8495512500000011</v>
      </c>
      <c r="E295" s="13">
        <v>0</v>
      </c>
      <c r="F295" s="13">
        <v>0</v>
      </c>
      <c r="G295" s="13">
        <v>0</v>
      </c>
      <c r="H295" s="13">
        <v>0</v>
      </c>
      <c r="I295" s="13">
        <v>4.083333333333333</v>
      </c>
      <c r="J295" s="13">
        <v>0</v>
      </c>
      <c r="K295" s="13">
        <v>0</v>
      </c>
      <c r="L295" s="13">
        <v>0</v>
      </c>
      <c r="M295" s="13"/>
      <c r="N295" s="762">
        <v>2017</v>
      </c>
    </row>
    <row r="296" spans="1:14" x14ac:dyDescent="0.25">
      <c r="A296" s="3">
        <v>29</v>
      </c>
      <c r="B296" s="8">
        <v>229</v>
      </c>
      <c r="C296" s="4">
        <v>910.66666666666652</v>
      </c>
      <c r="D296" s="5">
        <v>1981.1692580686793</v>
      </c>
      <c r="E296" s="13">
        <v>0</v>
      </c>
      <c r="F296" s="13">
        <v>4.25</v>
      </c>
      <c r="G296" s="13">
        <v>111.58333333333333</v>
      </c>
      <c r="H296" s="13">
        <v>235.41666666666666</v>
      </c>
      <c r="I296" s="13">
        <v>347.08333333333331</v>
      </c>
      <c r="J296" s="13">
        <v>0</v>
      </c>
      <c r="K296" s="13">
        <v>212.33333333333331</v>
      </c>
      <c r="L296" s="13">
        <v>0</v>
      </c>
      <c r="M296" s="13"/>
      <c r="N296" s="762">
        <v>2017</v>
      </c>
    </row>
    <row r="297" spans="1:14" x14ac:dyDescent="0.25">
      <c r="A297" s="3">
        <v>29</v>
      </c>
      <c r="B297" s="8">
        <v>239</v>
      </c>
      <c r="C297" s="4">
        <v>1.25</v>
      </c>
      <c r="D297" s="5">
        <v>2.2152634297520657</v>
      </c>
      <c r="E297" s="13">
        <v>0</v>
      </c>
      <c r="F297" s="13">
        <v>0</v>
      </c>
      <c r="G297" s="13">
        <v>1.25</v>
      </c>
      <c r="H297" s="13">
        <v>0</v>
      </c>
      <c r="I297" s="13">
        <v>0</v>
      </c>
      <c r="J297" s="13">
        <v>0</v>
      </c>
      <c r="K297" s="13">
        <v>0</v>
      </c>
      <c r="L297" s="13">
        <v>0</v>
      </c>
      <c r="M297" s="13"/>
      <c r="N297" s="762">
        <v>2017</v>
      </c>
    </row>
    <row r="298" spans="1:14" x14ac:dyDescent="0.25">
      <c r="A298" s="3">
        <v>29</v>
      </c>
      <c r="B298" s="8">
        <v>243</v>
      </c>
      <c r="C298" s="4">
        <v>4.75</v>
      </c>
      <c r="D298" s="5">
        <v>10.173243801652891</v>
      </c>
      <c r="E298" s="13">
        <v>0</v>
      </c>
      <c r="F298" s="13">
        <v>0</v>
      </c>
      <c r="G298" s="13">
        <v>0</v>
      </c>
      <c r="H298" s="13">
        <v>0</v>
      </c>
      <c r="I298" s="13">
        <v>0</v>
      </c>
      <c r="J298" s="13">
        <v>4.75</v>
      </c>
      <c r="K298" s="13">
        <v>0</v>
      </c>
      <c r="L298" s="13">
        <v>0</v>
      </c>
      <c r="M298" s="13"/>
      <c r="N298" s="762">
        <v>2017</v>
      </c>
    </row>
    <row r="299" spans="1:14" x14ac:dyDescent="0.25">
      <c r="A299" s="3">
        <v>29</v>
      </c>
      <c r="B299" s="8">
        <v>244</v>
      </c>
      <c r="C299" s="4">
        <v>5.25</v>
      </c>
      <c r="D299" s="5">
        <v>11.51451103305785</v>
      </c>
      <c r="E299" s="13">
        <v>0</v>
      </c>
      <c r="F299" s="13">
        <v>0</v>
      </c>
      <c r="G299" s="13">
        <v>0</v>
      </c>
      <c r="H299" s="13">
        <v>0</v>
      </c>
      <c r="I299" s="13">
        <v>0</v>
      </c>
      <c r="J299" s="13">
        <v>5.25</v>
      </c>
      <c r="K299" s="13">
        <v>0</v>
      </c>
      <c r="L299" s="13">
        <v>0</v>
      </c>
      <c r="M299" s="13"/>
      <c r="N299" s="762">
        <v>2017</v>
      </c>
    </row>
    <row r="300" spans="1:14" x14ac:dyDescent="0.25">
      <c r="A300" s="3">
        <v>29</v>
      </c>
      <c r="B300" s="8">
        <v>245</v>
      </c>
      <c r="C300" s="4">
        <v>108.41666666666667</v>
      </c>
      <c r="D300" s="5">
        <v>234.56093600895323</v>
      </c>
      <c r="E300" s="13">
        <v>0</v>
      </c>
      <c r="F300" s="13">
        <v>0</v>
      </c>
      <c r="G300" s="13">
        <v>2.25</v>
      </c>
      <c r="H300" s="13">
        <v>18.666666666666664</v>
      </c>
      <c r="I300" s="13">
        <v>15.5</v>
      </c>
      <c r="J300" s="13">
        <v>72</v>
      </c>
      <c r="K300" s="13">
        <v>0</v>
      </c>
      <c r="L300" s="13">
        <v>0</v>
      </c>
      <c r="M300" s="13"/>
      <c r="N300" s="762">
        <v>2017</v>
      </c>
    </row>
    <row r="301" spans="1:14" x14ac:dyDescent="0.25">
      <c r="A301" s="3">
        <v>29</v>
      </c>
      <c r="B301" s="8">
        <v>246</v>
      </c>
      <c r="C301" s="4">
        <v>29.333333333333332</v>
      </c>
      <c r="D301" s="5">
        <v>60.994506938744095</v>
      </c>
      <c r="E301" s="13">
        <v>0</v>
      </c>
      <c r="F301" s="13">
        <v>0</v>
      </c>
      <c r="G301" s="13">
        <v>0</v>
      </c>
      <c r="H301" s="13">
        <v>0</v>
      </c>
      <c r="I301" s="13">
        <v>27.5</v>
      </c>
      <c r="J301" s="13">
        <v>0</v>
      </c>
      <c r="K301" s="13">
        <v>1.8333333333333335</v>
      </c>
      <c r="L301" s="13">
        <v>0</v>
      </c>
      <c r="M301" s="13"/>
      <c r="N301" s="762">
        <v>2017</v>
      </c>
    </row>
    <row r="302" spans="1:14" x14ac:dyDescent="0.25">
      <c r="A302" s="3">
        <v>29</v>
      </c>
      <c r="B302" s="8">
        <v>247</v>
      </c>
      <c r="C302" s="4">
        <v>48.416666666666671</v>
      </c>
      <c r="D302" s="5">
        <v>92.673619490358107</v>
      </c>
      <c r="E302" s="13">
        <v>0</v>
      </c>
      <c r="F302" s="13">
        <v>0</v>
      </c>
      <c r="G302" s="13">
        <v>36.333333333333329</v>
      </c>
      <c r="H302" s="13">
        <v>2.583333333333333</v>
      </c>
      <c r="I302" s="13">
        <v>9.5</v>
      </c>
      <c r="J302" s="13">
        <v>0</v>
      </c>
      <c r="K302" s="13">
        <v>0</v>
      </c>
      <c r="L302" s="13">
        <v>0</v>
      </c>
      <c r="M302" s="13"/>
      <c r="N302" s="762">
        <v>2017</v>
      </c>
    </row>
    <row r="303" spans="1:14" x14ac:dyDescent="0.25">
      <c r="A303" s="3">
        <v>29</v>
      </c>
      <c r="B303" s="8">
        <v>248</v>
      </c>
      <c r="C303" s="4">
        <v>36.916666666666671</v>
      </c>
      <c r="D303" s="5">
        <v>67.753303574380169</v>
      </c>
      <c r="E303" s="13">
        <v>0</v>
      </c>
      <c r="F303" s="13">
        <v>0</v>
      </c>
      <c r="G303" s="13">
        <v>2</v>
      </c>
      <c r="H303" s="13">
        <v>3.5</v>
      </c>
      <c r="I303" s="13">
        <v>31.416666666666668</v>
      </c>
      <c r="J303" s="13">
        <v>0</v>
      </c>
      <c r="K303" s="13">
        <v>0</v>
      </c>
      <c r="L303" s="13">
        <v>0</v>
      </c>
      <c r="M303" s="13"/>
      <c r="N303" s="762">
        <v>2017</v>
      </c>
    </row>
    <row r="304" spans="1:14" x14ac:dyDescent="0.25">
      <c r="A304" s="3">
        <v>29</v>
      </c>
      <c r="B304" s="8">
        <v>249</v>
      </c>
      <c r="C304" s="4">
        <v>6.25</v>
      </c>
      <c r="D304" s="5">
        <v>10.327883522727269</v>
      </c>
      <c r="E304" s="13">
        <v>0</v>
      </c>
      <c r="F304" s="13">
        <v>0</v>
      </c>
      <c r="G304" s="13">
        <v>0</v>
      </c>
      <c r="H304" s="13">
        <v>1.25</v>
      </c>
      <c r="I304" s="13">
        <v>5</v>
      </c>
      <c r="J304" s="13">
        <v>0</v>
      </c>
      <c r="K304" s="13">
        <v>0</v>
      </c>
      <c r="L304" s="13">
        <v>0</v>
      </c>
      <c r="M304" s="13"/>
      <c r="N304" s="762">
        <v>2017</v>
      </c>
    </row>
    <row r="305" spans="1:14" x14ac:dyDescent="0.25">
      <c r="A305" s="3">
        <v>29</v>
      </c>
      <c r="B305" s="8">
        <v>253</v>
      </c>
      <c r="C305" s="4">
        <v>66.833333333333329</v>
      </c>
      <c r="D305" s="5">
        <v>145.72459859676309</v>
      </c>
      <c r="E305" s="13">
        <v>0</v>
      </c>
      <c r="F305" s="13">
        <v>0</v>
      </c>
      <c r="G305" s="13">
        <v>12.75</v>
      </c>
      <c r="H305" s="13">
        <v>47.583333333333329</v>
      </c>
      <c r="I305" s="13">
        <v>6.5</v>
      </c>
      <c r="J305" s="13">
        <v>0</v>
      </c>
      <c r="K305" s="13">
        <v>0</v>
      </c>
      <c r="L305" s="13">
        <v>0</v>
      </c>
      <c r="M305" s="13"/>
      <c r="N305" s="762">
        <v>2017</v>
      </c>
    </row>
    <row r="306" spans="1:14" x14ac:dyDescent="0.25">
      <c r="A306" s="3">
        <v>29</v>
      </c>
      <c r="B306" s="8">
        <v>254</v>
      </c>
      <c r="C306" s="4">
        <v>1.6666666666666665</v>
      </c>
      <c r="D306" s="5">
        <v>3.8748233333333331</v>
      </c>
      <c r="E306" s="13">
        <v>0</v>
      </c>
      <c r="F306" s="13">
        <v>0</v>
      </c>
      <c r="G306" s="13">
        <v>0</v>
      </c>
      <c r="H306" s="13">
        <v>0</v>
      </c>
      <c r="I306" s="13">
        <v>0</v>
      </c>
      <c r="J306" s="13">
        <v>0</v>
      </c>
      <c r="K306" s="13">
        <v>1.6666666666666665</v>
      </c>
      <c r="L306" s="13">
        <v>0</v>
      </c>
      <c r="M306" s="13"/>
      <c r="N306" s="762">
        <v>2017</v>
      </c>
    </row>
    <row r="307" spans="1:14" x14ac:dyDescent="0.25">
      <c r="A307" s="3">
        <v>29</v>
      </c>
      <c r="B307" s="8">
        <v>255</v>
      </c>
      <c r="C307" s="4">
        <v>73.5</v>
      </c>
      <c r="D307" s="5">
        <v>175.33468460399448</v>
      </c>
      <c r="E307" s="13">
        <v>0</v>
      </c>
      <c r="F307" s="13">
        <v>0</v>
      </c>
      <c r="G307" s="13">
        <v>73.5</v>
      </c>
      <c r="H307" s="13">
        <v>0</v>
      </c>
      <c r="I307" s="13">
        <v>0</v>
      </c>
      <c r="J307" s="13">
        <v>0</v>
      </c>
      <c r="K307" s="13">
        <v>0</v>
      </c>
      <c r="L307" s="13">
        <v>0</v>
      </c>
      <c r="M307" s="13"/>
      <c r="N307" s="762">
        <v>2017</v>
      </c>
    </row>
    <row r="308" spans="1:14" x14ac:dyDescent="0.25">
      <c r="A308" s="3">
        <v>29</v>
      </c>
      <c r="B308" s="8">
        <v>256</v>
      </c>
      <c r="C308" s="4">
        <v>1.5833333333333335</v>
      </c>
      <c r="D308" s="5">
        <v>3.69171</v>
      </c>
      <c r="E308" s="13">
        <v>0</v>
      </c>
      <c r="F308" s="13">
        <v>0</v>
      </c>
      <c r="G308" s="13">
        <v>0</v>
      </c>
      <c r="H308" s="13">
        <v>0</v>
      </c>
      <c r="I308" s="13">
        <v>0</v>
      </c>
      <c r="J308" s="13">
        <v>0</v>
      </c>
      <c r="K308" s="13">
        <v>1.5833333333333335</v>
      </c>
      <c r="L308" s="13">
        <v>0</v>
      </c>
      <c r="M308" s="13"/>
      <c r="N308" s="762">
        <v>2017</v>
      </c>
    </row>
    <row r="309" spans="1:14" x14ac:dyDescent="0.25">
      <c r="A309" s="3">
        <v>29</v>
      </c>
      <c r="B309" s="8">
        <v>257</v>
      </c>
      <c r="C309" s="4">
        <v>7.4166666666666661</v>
      </c>
      <c r="D309" s="5">
        <v>20.357898071625343</v>
      </c>
      <c r="E309" s="13">
        <v>0</v>
      </c>
      <c r="F309" s="13">
        <v>0</v>
      </c>
      <c r="G309" s="13">
        <v>0</v>
      </c>
      <c r="H309" s="13">
        <v>0</v>
      </c>
      <c r="I309" s="13">
        <v>0</v>
      </c>
      <c r="J309" s="13">
        <v>0</v>
      </c>
      <c r="K309" s="13">
        <v>1</v>
      </c>
      <c r="L309" s="13">
        <v>6.4166666666666661</v>
      </c>
      <c r="M309" s="13"/>
      <c r="N309" s="762">
        <v>2017</v>
      </c>
    </row>
    <row r="310" spans="1:14" x14ac:dyDescent="0.25">
      <c r="A310" s="3">
        <v>29</v>
      </c>
      <c r="B310" s="8">
        <v>259</v>
      </c>
      <c r="C310" s="4">
        <v>0.75</v>
      </c>
      <c r="D310" s="5">
        <v>1.8074375</v>
      </c>
      <c r="E310" s="13">
        <v>0</v>
      </c>
      <c r="F310" s="13">
        <v>0</v>
      </c>
      <c r="G310" s="13">
        <v>0</v>
      </c>
      <c r="H310" s="13">
        <v>0</v>
      </c>
      <c r="I310" s="13">
        <v>0</v>
      </c>
      <c r="J310" s="13">
        <v>0</v>
      </c>
      <c r="K310" s="13">
        <v>0.75</v>
      </c>
      <c r="L310" s="13">
        <v>0</v>
      </c>
      <c r="M310" s="13"/>
      <c r="N310" s="762">
        <v>2017</v>
      </c>
    </row>
    <row r="311" spans="1:14" x14ac:dyDescent="0.25">
      <c r="A311" s="3">
        <v>29</v>
      </c>
      <c r="B311" s="8">
        <v>260</v>
      </c>
      <c r="C311" s="4">
        <v>1</v>
      </c>
      <c r="D311" s="5">
        <v>2.4099166666666667</v>
      </c>
      <c r="E311" s="13">
        <v>0</v>
      </c>
      <c r="F311" s="13">
        <v>0</v>
      </c>
      <c r="G311" s="13">
        <v>0</v>
      </c>
      <c r="H311" s="13">
        <v>0</v>
      </c>
      <c r="I311" s="13">
        <v>0</v>
      </c>
      <c r="J311" s="13">
        <v>0</v>
      </c>
      <c r="K311" s="13">
        <v>1</v>
      </c>
      <c r="L311" s="13">
        <v>0</v>
      </c>
      <c r="M311" s="13"/>
      <c r="N311" s="762">
        <v>2017</v>
      </c>
    </row>
    <row r="312" spans="1:14" x14ac:dyDescent="0.25">
      <c r="A312" s="3">
        <v>29</v>
      </c>
      <c r="B312" s="8">
        <v>261</v>
      </c>
      <c r="C312" s="4">
        <v>61.866666666666667</v>
      </c>
      <c r="D312" s="5">
        <v>156.08670754193088</v>
      </c>
      <c r="E312" s="13">
        <v>0</v>
      </c>
      <c r="F312" s="13">
        <v>0</v>
      </c>
      <c r="G312" s="13">
        <v>0</v>
      </c>
      <c r="H312" s="13">
        <v>0</v>
      </c>
      <c r="I312" s="13">
        <v>5.083333333333333</v>
      </c>
      <c r="J312" s="13">
        <v>56.783333333333331</v>
      </c>
      <c r="K312" s="13">
        <v>0</v>
      </c>
      <c r="L312" s="13">
        <v>0</v>
      </c>
      <c r="M312" s="13"/>
      <c r="N312" s="762">
        <v>2017</v>
      </c>
    </row>
    <row r="313" spans="1:14" x14ac:dyDescent="0.25">
      <c r="A313" s="3">
        <v>29</v>
      </c>
      <c r="B313" s="8">
        <v>262</v>
      </c>
      <c r="C313" s="4">
        <v>12.666666666666668</v>
      </c>
      <c r="D313" s="5">
        <v>39.089523769646632</v>
      </c>
      <c r="E313" s="13">
        <v>0</v>
      </c>
      <c r="F313" s="13">
        <v>0</v>
      </c>
      <c r="G313" s="13">
        <v>0</v>
      </c>
      <c r="H313" s="13">
        <v>0</v>
      </c>
      <c r="I313" s="13">
        <v>5.5833333333333339</v>
      </c>
      <c r="J313" s="13">
        <v>7.0833333333333339</v>
      </c>
      <c r="K313" s="13">
        <v>0</v>
      </c>
      <c r="L313" s="13">
        <v>0</v>
      </c>
      <c r="M313" s="13"/>
      <c r="N313" s="762">
        <v>2017</v>
      </c>
    </row>
    <row r="314" spans="1:14" x14ac:dyDescent="0.25">
      <c r="A314" s="3">
        <v>29</v>
      </c>
      <c r="B314" s="8">
        <v>263</v>
      </c>
      <c r="C314" s="4">
        <v>1.25</v>
      </c>
      <c r="D314" s="5">
        <v>2.0542561983471068</v>
      </c>
      <c r="E314" s="13">
        <v>0</v>
      </c>
      <c r="F314" s="13">
        <v>0</v>
      </c>
      <c r="G314" s="13">
        <v>0</v>
      </c>
      <c r="H314" s="13">
        <v>0</v>
      </c>
      <c r="I314" s="13">
        <v>1.25</v>
      </c>
      <c r="J314" s="13">
        <v>0</v>
      </c>
      <c r="K314" s="13">
        <v>0</v>
      </c>
      <c r="L314" s="13">
        <v>0</v>
      </c>
      <c r="M314" s="13"/>
      <c r="N314" s="762">
        <v>2017</v>
      </c>
    </row>
    <row r="315" spans="1:14" x14ac:dyDescent="0.25">
      <c r="A315" s="3">
        <v>29</v>
      </c>
      <c r="B315" s="8">
        <v>264</v>
      </c>
      <c r="C315" s="4">
        <v>95.666666666666657</v>
      </c>
      <c r="D315" s="5">
        <v>215.33146673037189</v>
      </c>
      <c r="E315" s="13">
        <v>0</v>
      </c>
      <c r="F315" s="13">
        <v>0</v>
      </c>
      <c r="G315" s="13">
        <v>54.916666666666664</v>
      </c>
      <c r="H315" s="13">
        <v>0</v>
      </c>
      <c r="I315" s="13">
        <v>3.25</v>
      </c>
      <c r="J315" s="13">
        <v>37.5</v>
      </c>
      <c r="K315" s="13">
        <v>0</v>
      </c>
      <c r="L315" s="13">
        <v>0</v>
      </c>
      <c r="M315" s="13"/>
      <c r="N315" s="762">
        <v>2017</v>
      </c>
    </row>
    <row r="316" spans="1:14" x14ac:dyDescent="0.25">
      <c r="A316" s="3">
        <v>29</v>
      </c>
      <c r="B316" s="8">
        <v>265</v>
      </c>
      <c r="C316" s="4">
        <v>30.916666666666668</v>
      </c>
      <c r="D316" s="5">
        <v>80.867452265995652</v>
      </c>
      <c r="E316" s="13">
        <v>0</v>
      </c>
      <c r="F316" s="13">
        <v>0</v>
      </c>
      <c r="G316" s="13">
        <v>3.9166666666666665</v>
      </c>
      <c r="H316" s="13">
        <v>0</v>
      </c>
      <c r="I316" s="13">
        <v>3.75</v>
      </c>
      <c r="J316" s="13">
        <v>11</v>
      </c>
      <c r="K316" s="13">
        <v>1.5</v>
      </c>
      <c r="L316" s="13">
        <v>10.75</v>
      </c>
      <c r="M316" s="13"/>
      <c r="N316" s="762">
        <v>2017</v>
      </c>
    </row>
    <row r="317" spans="1:14" x14ac:dyDescent="0.25">
      <c r="A317" s="3">
        <v>29</v>
      </c>
      <c r="B317" s="8">
        <v>266</v>
      </c>
      <c r="C317" s="4">
        <v>45.916666666666664</v>
      </c>
      <c r="D317" s="5">
        <v>88.422179412878776</v>
      </c>
      <c r="E317" s="13">
        <v>0</v>
      </c>
      <c r="F317" s="13">
        <v>0</v>
      </c>
      <c r="G317" s="13">
        <v>0</v>
      </c>
      <c r="H317" s="13">
        <v>17.666666666666668</v>
      </c>
      <c r="I317" s="13">
        <v>28.25</v>
      </c>
      <c r="J317" s="13">
        <v>0</v>
      </c>
      <c r="K317" s="13">
        <v>0</v>
      </c>
      <c r="L317" s="13">
        <v>0</v>
      </c>
      <c r="M317" s="13"/>
      <c r="N317" s="762">
        <v>2017</v>
      </c>
    </row>
    <row r="318" spans="1:14" x14ac:dyDescent="0.25">
      <c r="A318" s="3">
        <v>29</v>
      </c>
      <c r="B318" s="8">
        <v>267</v>
      </c>
      <c r="C318" s="4">
        <v>59.533333333333331</v>
      </c>
      <c r="D318" s="5">
        <v>115.02660117022498</v>
      </c>
      <c r="E318" s="13">
        <v>0</v>
      </c>
      <c r="F318" s="13">
        <v>0</v>
      </c>
      <c r="G318" s="13">
        <v>0</v>
      </c>
      <c r="H318" s="13">
        <v>37.083333333333329</v>
      </c>
      <c r="I318" s="13">
        <v>19.2</v>
      </c>
      <c r="J318" s="13">
        <v>3.25</v>
      </c>
      <c r="K318" s="13">
        <v>0</v>
      </c>
      <c r="L318" s="13">
        <v>0</v>
      </c>
      <c r="M318" s="13"/>
      <c r="N318" s="762">
        <v>2017</v>
      </c>
    </row>
    <row r="319" spans="1:14" x14ac:dyDescent="0.25">
      <c r="A319" s="3">
        <v>29</v>
      </c>
      <c r="B319" s="8">
        <v>268</v>
      </c>
      <c r="C319" s="4">
        <v>14.75</v>
      </c>
      <c r="D319" s="5">
        <v>34.714233911845731</v>
      </c>
      <c r="E319" s="13">
        <v>0</v>
      </c>
      <c r="F319" s="13">
        <v>0</v>
      </c>
      <c r="G319" s="13">
        <v>6.75</v>
      </c>
      <c r="H319" s="13">
        <v>0</v>
      </c>
      <c r="I319" s="13">
        <v>7.5</v>
      </c>
      <c r="J319" s="13">
        <v>0.5</v>
      </c>
      <c r="K319" s="13">
        <v>0</v>
      </c>
      <c r="L319" s="13">
        <v>0</v>
      </c>
      <c r="M319" s="13"/>
      <c r="N319" s="762">
        <v>2017</v>
      </c>
    </row>
    <row r="320" spans="1:14" x14ac:dyDescent="0.25">
      <c r="A320" s="3">
        <v>29</v>
      </c>
      <c r="B320" s="8">
        <v>269</v>
      </c>
      <c r="C320" s="4">
        <v>47.916666666666664</v>
      </c>
      <c r="D320" s="5">
        <v>107.58026065713958</v>
      </c>
      <c r="E320" s="13">
        <v>4.75</v>
      </c>
      <c r="F320" s="13">
        <v>43.166666666666664</v>
      </c>
      <c r="G320" s="13">
        <v>0</v>
      </c>
      <c r="H320" s="13">
        <v>0</v>
      </c>
      <c r="I320" s="13">
        <v>0</v>
      </c>
      <c r="J320" s="13">
        <v>0</v>
      </c>
      <c r="K320" s="13">
        <v>0</v>
      </c>
      <c r="L320" s="13">
        <v>0</v>
      </c>
      <c r="M320" s="13"/>
      <c r="N320" s="762">
        <v>2017</v>
      </c>
    </row>
    <row r="321" spans="1:14" x14ac:dyDescent="0.25">
      <c r="A321" s="3">
        <v>29</v>
      </c>
      <c r="B321" s="8">
        <v>270</v>
      </c>
      <c r="C321" s="4">
        <v>27.633333333333336</v>
      </c>
      <c r="D321" s="5">
        <v>48.717616286157018</v>
      </c>
      <c r="E321" s="13">
        <v>0</v>
      </c>
      <c r="F321" s="13">
        <v>0</v>
      </c>
      <c r="G321" s="13">
        <v>0</v>
      </c>
      <c r="H321" s="13">
        <v>14.75</v>
      </c>
      <c r="I321" s="13">
        <v>12.883333333333335</v>
      </c>
      <c r="J321" s="13">
        <v>0</v>
      </c>
      <c r="K321" s="13">
        <v>0</v>
      </c>
      <c r="L321" s="13">
        <v>0</v>
      </c>
      <c r="M321" s="13"/>
      <c r="N321" s="762">
        <v>2017</v>
      </c>
    </row>
    <row r="322" spans="1:14" x14ac:dyDescent="0.25">
      <c r="A322" s="3">
        <v>29</v>
      </c>
      <c r="B322" s="8">
        <v>271</v>
      </c>
      <c r="C322" s="4">
        <v>0.16666666666666666</v>
      </c>
      <c r="D322" s="5">
        <v>0.25137741046831952</v>
      </c>
      <c r="E322" s="13">
        <v>0</v>
      </c>
      <c r="F322" s="13">
        <v>0</v>
      </c>
      <c r="G322" s="13">
        <v>0</v>
      </c>
      <c r="H322" s="13">
        <v>0.16666666666666666</v>
      </c>
      <c r="I322" s="13">
        <v>0</v>
      </c>
      <c r="J322" s="13">
        <v>0</v>
      </c>
      <c r="K322" s="13">
        <v>0</v>
      </c>
      <c r="L322" s="13">
        <v>0</v>
      </c>
      <c r="M322" s="13"/>
      <c r="N322" s="762">
        <v>2017</v>
      </c>
    </row>
    <row r="323" spans="1:14" x14ac:dyDescent="0.25">
      <c r="A323" s="3">
        <v>29</v>
      </c>
      <c r="B323" s="8">
        <v>272</v>
      </c>
      <c r="C323" s="4">
        <v>81.666666666666657</v>
      </c>
      <c r="D323" s="5">
        <v>173.78361351110107</v>
      </c>
      <c r="E323" s="13">
        <v>0</v>
      </c>
      <c r="F323" s="13">
        <v>0</v>
      </c>
      <c r="G323" s="13">
        <v>2.75</v>
      </c>
      <c r="H323" s="13">
        <v>21.916666666666668</v>
      </c>
      <c r="I323" s="13">
        <v>16.25</v>
      </c>
      <c r="J323" s="13">
        <v>40.75</v>
      </c>
      <c r="K323" s="13">
        <v>0</v>
      </c>
      <c r="L323" s="13">
        <v>0</v>
      </c>
      <c r="M323" s="13"/>
      <c r="N323" s="762">
        <v>2017</v>
      </c>
    </row>
    <row r="324" spans="1:14" x14ac:dyDescent="0.25">
      <c r="A324" s="3">
        <v>29</v>
      </c>
      <c r="B324" s="8">
        <v>276</v>
      </c>
      <c r="C324" s="4">
        <v>0</v>
      </c>
      <c r="D324" s="5">
        <v>0</v>
      </c>
      <c r="E324" s="13">
        <v>0</v>
      </c>
      <c r="F324" s="13">
        <v>0</v>
      </c>
      <c r="G324" s="13">
        <v>0</v>
      </c>
      <c r="H324" s="13">
        <v>0</v>
      </c>
      <c r="I324" s="13">
        <v>0</v>
      </c>
      <c r="J324" s="13">
        <v>0</v>
      </c>
      <c r="K324" s="13">
        <v>0</v>
      </c>
      <c r="L324" s="13">
        <v>0</v>
      </c>
      <c r="M324" s="13"/>
      <c r="N324" s="762">
        <v>2017</v>
      </c>
    </row>
    <row r="325" spans="1:14" x14ac:dyDescent="0.25">
      <c r="A325" s="3">
        <v>29</v>
      </c>
      <c r="B325" s="8">
        <v>279</v>
      </c>
      <c r="C325" s="4">
        <v>2</v>
      </c>
      <c r="D325" s="5">
        <v>4.60405</v>
      </c>
      <c r="E325" s="13">
        <v>0</v>
      </c>
      <c r="F325" s="13">
        <v>2</v>
      </c>
      <c r="G325" s="13">
        <v>0</v>
      </c>
      <c r="H325" s="13">
        <v>0</v>
      </c>
      <c r="I325" s="13">
        <v>0</v>
      </c>
      <c r="J325" s="13">
        <v>0</v>
      </c>
      <c r="K325" s="13">
        <v>0</v>
      </c>
      <c r="L325" s="13">
        <v>0</v>
      </c>
      <c r="M325" s="13"/>
      <c r="N325" s="762">
        <v>2017</v>
      </c>
    </row>
    <row r="326" spans="1:14" x14ac:dyDescent="0.25">
      <c r="A326" s="3">
        <v>29</v>
      </c>
      <c r="B326" s="8">
        <v>281</v>
      </c>
      <c r="C326" s="4">
        <v>1</v>
      </c>
      <c r="D326" s="5">
        <v>4.159347704280691</v>
      </c>
      <c r="E326" s="13">
        <v>0</v>
      </c>
      <c r="F326" s="13">
        <v>0</v>
      </c>
      <c r="G326" s="13">
        <v>0</v>
      </c>
      <c r="H326" s="13">
        <v>0</v>
      </c>
      <c r="I326" s="13">
        <v>0</v>
      </c>
      <c r="J326" s="13">
        <v>1</v>
      </c>
      <c r="K326" s="13">
        <v>0</v>
      </c>
      <c r="L326" s="13">
        <v>0</v>
      </c>
      <c r="M326" s="13"/>
      <c r="N326" s="762">
        <v>2017</v>
      </c>
    </row>
    <row r="327" spans="1:14" x14ac:dyDescent="0.25">
      <c r="A327" s="3">
        <v>29</v>
      </c>
      <c r="B327" s="8">
        <v>283</v>
      </c>
      <c r="C327" s="4">
        <v>58.833333333333336</v>
      </c>
      <c r="D327" s="5">
        <v>118.18758057851241</v>
      </c>
      <c r="E327" s="13">
        <v>0</v>
      </c>
      <c r="F327" s="13">
        <v>0</v>
      </c>
      <c r="G327" s="13">
        <v>58.833333333333336</v>
      </c>
      <c r="H327" s="13">
        <v>0</v>
      </c>
      <c r="I327" s="13">
        <v>0</v>
      </c>
      <c r="J327" s="13">
        <v>0</v>
      </c>
      <c r="K327" s="13">
        <v>0</v>
      </c>
      <c r="L327" s="13">
        <v>0</v>
      </c>
      <c r="M327" s="13"/>
      <c r="N327" s="762">
        <v>2017</v>
      </c>
    </row>
    <row r="328" spans="1:14" x14ac:dyDescent="0.25">
      <c r="A328" s="3">
        <v>29</v>
      </c>
      <c r="B328" s="8">
        <v>295</v>
      </c>
      <c r="C328" s="4">
        <v>108.04999999999997</v>
      </c>
      <c r="D328" s="5">
        <v>213.46381009412303</v>
      </c>
      <c r="E328" s="13">
        <v>1.6666666666666667</v>
      </c>
      <c r="F328" s="13">
        <v>31.3</v>
      </c>
      <c r="G328" s="13">
        <v>75.083333333333329</v>
      </c>
      <c r="H328" s="13">
        <v>0</v>
      </c>
      <c r="I328" s="13">
        <v>0</v>
      </c>
      <c r="J328" s="13">
        <v>0</v>
      </c>
      <c r="K328" s="13">
        <v>0</v>
      </c>
      <c r="L328" s="13">
        <v>0</v>
      </c>
      <c r="M328" s="13"/>
      <c r="N328" s="762">
        <v>2017</v>
      </c>
    </row>
    <row r="329" spans="1:14" x14ac:dyDescent="0.25">
      <c r="A329" s="3">
        <v>29</v>
      </c>
      <c r="B329" s="8">
        <v>296</v>
      </c>
      <c r="C329" s="4">
        <v>74.666666666666657</v>
      </c>
      <c r="D329" s="5">
        <v>127.38277466425622</v>
      </c>
      <c r="E329" s="13">
        <v>0</v>
      </c>
      <c r="F329" s="13">
        <v>70.749999999999986</v>
      </c>
      <c r="G329" s="13">
        <v>3.916666666666667</v>
      </c>
      <c r="H329" s="13">
        <v>0</v>
      </c>
      <c r="I329" s="13">
        <v>0</v>
      </c>
      <c r="J329" s="13">
        <v>0</v>
      </c>
      <c r="K329" s="13">
        <v>0</v>
      </c>
      <c r="L329" s="13">
        <v>0</v>
      </c>
      <c r="M329" s="13"/>
      <c r="N329" s="762">
        <v>2017</v>
      </c>
    </row>
    <row r="330" spans="1:14" x14ac:dyDescent="0.25">
      <c r="A330" s="3">
        <v>29</v>
      </c>
      <c r="B330" s="8">
        <v>297</v>
      </c>
      <c r="C330" s="4">
        <v>24.416666666666664</v>
      </c>
      <c r="D330" s="5">
        <v>46.846580136593197</v>
      </c>
      <c r="E330" s="13">
        <v>1.0833333333333333</v>
      </c>
      <c r="F330" s="13">
        <v>23.333333333333332</v>
      </c>
      <c r="G330" s="13">
        <v>0</v>
      </c>
      <c r="H330" s="13">
        <v>0</v>
      </c>
      <c r="I330" s="13">
        <v>0</v>
      </c>
      <c r="J330" s="13">
        <v>0</v>
      </c>
      <c r="K330" s="13">
        <v>0</v>
      </c>
      <c r="L330" s="13">
        <v>0</v>
      </c>
      <c r="M330" s="13"/>
      <c r="N330" s="762">
        <v>2017</v>
      </c>
    </row>
    <row r="331" spans="1:14" x14ac:dyDescent="0.25">
      <c r="A331" s="3">
        <v>29</v>
      </c>
      <c r="B331" s="8">
        <v>298</v>
      </c>
      <c r="C331" s="4">
        <v>21.25</v>
      </c>
      <c r="D331" s="5">
        <v>36.754617338154262</v>
      </c>
      <c r="E331" s="13">
        <v>0</v>
      </c>
      <c r="F331" s="13">
        <v>21.25</v>
      </c>
      <c r="G331" s="13">
        <v>0</v>
      </c>
      <c r="H331" s="13">
        <v>0</v>
      </c>
      <c r="I331" s="13">
        <v>0</v>
      </c>
      <c r="J331" s="13">
        <v>0</v>
      </c>
      <c r="K331" s="13">
        <v>0</v>
      </c>
      <c r="L331" s="13">
        <v>0</v>
      </c>
      <c r="M331" s="13"/>
      <c r="N331" s="762">
        <v>2017</v>
      </c>
    </row>
    <row r="332" spans="1:14" x14ac:dyDescent="0.25">
      <c r="A332" s="3">
        <v>29</v>
      </c>
      <c r="B332" s="8">
        <v>299</v>
      </c>
      <c r="C332" s="4">
        <v>56.333333333333329</v>
      </c>
      <c r="D332" s="5">
        <v>118.32530639462811</v>
      </c>
      <c r="E332" s="13">
        <v>0</v>
      </c>
      <c r="F332" s="13">
        <v>1.25</v>
      </c>
      <c r="G332" s="13">
        <v>55.083333333333329</v>
      </c>
      <c r="H332" s="13">
        <v>0</v>
      </c>
      <c r="I332" s="13">
        <v>0</v>
      </c>
      <c r="J332" s="13">
        <v>0</v>
      </c>
      <c r="K332" s="13">
        <v>0</v>
      </c>
      <c r="L332" s="13">
        <v>0</v>
      </c>
      <c r="M332" s="13"/>
      <c r="N332" s="762">
        <v>2017</v>
      </c>
    </row>
    <row r="333" spans="1:14" x14ac:dyDescent="0.25">
      <c r="A333" s="3">
        <v>29</v>
      </c>
      <c r="B333" s="8">
        <v>301</v>
      </c>
      <c r="C333" s="4">
        <v>8</v>
      </c>
      <c r="D333" s="5">
        <v>26.861999999999995</v>
      </c>
      <c r="E333" s="13">
        <v>0</v>
      </c>
      <c r="F333" s="13">
        <v>0</v>
      </c>
      <c r="G333" s="13">
        <v>0</v>
      </c>
      <c r="H333" s="13">
        <v>0</v>
      </c>
      <c r="I333" s="13">
        <v>0</v>
      </c>
      <c r="J333" s="13">
        <v>0</v>
      </c>
      <c r="K333" s="13">
        <v>0</v>
      </c>
      <c r="L333" s="13">
        <v>8</v>
      </c>
      <c r="M333" s="13"/>
      <c r="N333" s="762">
        <v>2017</v>
      </c>
    </row>
    <row r="334" spans="1:14" x14ac:dyDescent="0.25">
      <c r="A334" s="3">
        <v>29</v>
      </c>
      <c r="B334" s="8">
        <v>306</v>
      </c>
      <c r="C334" s="4">
        <v>57.583333333333336</v>
      </c>
      <c r="D334" s="5">
        <v>124.0836648966942</v>
      </c>
      <c r="E334" s="13">
        <v>0</v>
      </c>
      <c r="F334" s="13">
        <v>0</v>
      </c>
      <c r="G334" s="13">
        <v>57.583333333333336</v>
      </c>
      <c r="H334" s="13">
        <v>0</v>
      </c>
      <c r="I334" s="13">
        <v>0</v>
      </c>
      <c r="J334" s="13">
        <v>0</v>
      </c>
      <c r="K334" s="13">
        <v>0</v>
      </c>
      <c r="L334" s="13">
        <v>0</v>
      </c>
      <c r="M334" s="13"/>
      <c r="N334" s="762">
        <v>2017</v>
      </c>
    </row>
    <row r="335" spans="1:14" x14ac:dyDescent="0.25">
      <c r="A335" s="3">
        <v>29</v>
      </c>
      <c r="B335" s="8">
        <v>308</v>
      </c>
      <c r="C335" s="4">
        <v>64.666666666666671</v>
      </c>
      <c r="D335" s="5">
        <v>125.37010006083561</v>
      </c>
      <c r="E335" s="13">
        <v>0</v>
      </c>
      <c r="F335" s="13">
        <v>3.5833333333333335</v>
      </c>
      <c r="G335" s="13">
        <v>61.083333333333336</v>
      </c>
      <c r="H335" s="13">
        <v>0</v>
      </c>
      <c r="I335" s="13">
        <v>0</v>
      </c>
      <c r="J335" s="13">
        <v>0</v>
      </c>
      <c r="K335" s="13">
        <v>0</v>
      </c>
      <c r="L335" s="13">
        <v>0</v>
      </c>
      <c r="M335" s="13"/>
      <c r="N335" s="762">
        <v>2017</v>
      </c>
    </row>
    <row r="336" spans="1:14" x14ac:dyDescent="0.25">
      <c r="A336" s="3">
        <v>29</v>
      </c>
      <c r="B336" s="8">
        <v>311</v>
      </c>
      <c r="C336" s="4">
        <v>24.666666666666664</v>
      </c>
      <c r="D336" s="5">
        <v>48.581697196395773</v>
      </c>
      <c r="E336" s="13">
        <v>0</v>
      </c>
      <c r="F336" s="13">
        <v>24.666666666666664</v>
      </c>
      <c r="G336" s="13">
        <v>0</v>
      </c>
      <c r="H336" s="13">
        <v>0</v>
      </c>
      <c r="I336" s="13">
        <v>0</v>
      </c>
      <c r="J336" s="13">
        <v>0</v>
      </c>
      <c r="K336" s="13">
        <v>0</v>
      </c>
      <c r="L336" s="13">
        <v>0</v>
      </c>
      <c r="M336" s="13"/>
      <c r="N336" s="762">
        <v>2017</v>
      </c>
    </row>
    <row r="337" spans="1:14" x14ac:dyDescent="0.25">
      <c r="A337" s="3">
        <v>29</v>
      </c>
      <c r="B337" s="8">
        <v>314</v>
      </c>
      <c r="C337" s="4">
        <v>32.166666666666664</v>
      </c>
      <c r="D337" s="5">
        <v>60.644800275482083</v>
      </c>
      <c r="E337" s="13">
        <v>0</v>
      </c>
      <c r="F337" s="13">
        <v>0</v>
      </c>
      <c r="G337" s="13">
        <v>32.166666666666664</v>
      </c>
      <c r="H337" s="13">
        <v>0</v>
      </c>
      <c r="I337" s="13">
        <v>0</v>
      </c>
      <c r="J337" s="13">
        <v>0</v>
      </c>
      <c r="K337" s="13">
        <v>0</v>
      </c>
      <c r="L337" s="13">
        <v>0</v>
      </c>
      <c r="M337" s="13"/>
      <c r="N337" s="762">
        <v>2017</v>
      </c>
    </row>
    <row r="338" spans="1:14" x14ac:dyDescent="0.25">
      <c r="A338" s="3">
        <v>29</v>
      </c>
      <c r="B338" s="8">
        <v>335</v>
      </c>
      <c r="C338" s="4">
        <v>18.5</v>
      </c>
      <c r="D338" s="5">
        <v>38.018099166666666</v>
      </c>
      <c r="E338" s="13">
        <v>0</v>
      </c>
      <c r="F338" s="13">
        <v>0</v>
      </c>
      <c r="G338" s="13">
        <v>0</v>
      </c>
      <c r="H338" s="13">
        <v>18.5</v>
      </c>
      <c r="I338" s="13">
        <v>0</v>
      </c>
      <c r="J338" s="13">
        <v>0</v>
      </c>
      <c r="K338" s="13">
        <v>0</v>
      </c>
      <c r="L338" s="13">
        <v>0</v>
      </c>
      <c r="M338" s="13"/>
      <c r="N338" s="762">
        <v>2017</v>
      </c>
    </row>
    <row r="339" spans="1:14" x14ac:dyDescent="0.25">
      <c r="A339" s="3">
        <v>29</v>
      </c>
      <c r="B339" s="8">
        <v>337</v>
      </c>
      <c r="C339" s="4">
        <v>42.583333333333336</v>
      </c>
      <c r="D339" s="5">
        <v>95.5934653248393</v>
      </c>
      <c r="E339" s="13">
        <v>0</v>
      </c>
      <c r="F339" s="13">
        <v>0</v>
      </c>
      <c r="G339" s="13">
        <v>29.75</v>
      </c>
      <c r="H339" s="13">
        <v>12.833333333333332</v>
      </c>
      <c r="I339" s="13">
        <v>0</v>
      </c>
      <c r="J339" s="13">
        <v>0</v>
      </c>
      <c r="K339" s="13">
        <v>0</v>
      </c>
      <c r="L339" s="13">
        <v>0</v>
      </c>
      <c r="M339" s="13"/>
      <c r="N339" s="762">
        <v>2017</v>
      </c>
    </row>
    <row r="340" spans="1:14" x14ac:dyDescent="0.25">
      <c r="A340" s="3">
        <v>29</v>
      </c>
      <c r="B340" s="8">
        <v>338</v>
      </c>
      <c r="C340" s="4">
        <v>8.5833333333333321</v>
      </c>
      <c r="D340" s="5">
        <v>17.335181904269966</v>
      </c>
      <c r="E340" s="13">
        <v>0.83333333333333337</v>
      </c>
      <c r="F340" s="13">
        <v>2.6666666666666665</v>
      </c>
      <c r="G340" s="13">
        <v>4.083333333333333</v>
      </c>
      <c r="H340" s="13">
        <v>1</v>
      </c>
      <c r="I340" s="13">
        <v>0</v>
      </c>
      <c r="J340" s="13">
        <v>0</v>
      </c>
      <c r="K340" s="13">
        <v>0</v>
      </c>
      <c r="L340" s="13">
        <v>0</v>
      </c>
      <c r="M340" s="13"/>
      <c r="N340" s="762">
        <v>2017</v>
      </c>
    </row>
    <row r="341" spans="1:14" x14ac:dyDescent="0.25">
      <c r="A341" s="3">
        <v>29</v>
      </c>
      <c r="B341" s="8">
        <v>339</v>
      </c>
      <c r="C341" s="4">
        <v>43.583333333333336</v>
      </c>
      <c r="D341" s="5">
        <v>106.62277237769717</v>
      </c>
      <c r="E341" s="13">
        <v>0</v>
      </c>
      <c r="F341" s="13">
        <v>6</v>
      </c>
      <c r="G341" s="13">
        <v>0</v>
      </c>
      <c r="H341" s="13">
        <v>0</v>
      </c>
      <c r="I341" s="13">
        <v>16.833333333333332</v>
      </c>
      <c r="J341" s="13">
        <v>7</v>
      </c>
      <c r="K341" s="13">
        <v>0</v>
      </c>
      <c r="L341" s="13">
        <v>13.75</v>
      </c>
      <c r="M341" s="13"/>
      <c r="N341" s="762">
        <v>2017</v>
      </c>
    </row>
    <row r="342" spans="1:14" x14ac:dyDescent="0.25">
      <c r="A342" s="3">
        <v>29</v>
      </c>
      <c r="B342" s="8">
        <v>341</v>
      </c>
      <c r="C342" s="4">
        <v>24.666666666666668</v>
      </c>
      <c r="D342" s="5">
        <v>46.417651224729866</v>
      </c>
      <c r="E342" s="13">
        <v>3.166666666666667</v>
      </c>
      <c r="F342" s="13">
        <v>6.25</v>
      </c>
      <c r="G342" s="13">
        <v>0</v>
      </c>
      <c r="H342" s="13">
        <v>0</v>
      </c>
      <c r="I342" s="13">
        <v>11.5</v>
      </c>
      <c r="J342" s="13">
        <v>0</v>
      </c>
      <c r="K342" s="13">
        <v>3.75</v>
      </c>
      <c r="L342" s="13">
        <v>0</v>
      </c>
      <c r="M342" s="13"/>
      <c r="N342" s="762">
        <v>2017</v>
      </c>
    </row>
    <row r="343" spans="1:14" x14ac:dyDescent="0.25">
      <c r="A343" s="3">
        <v>29</v>
      </c>
      <c r="B343" s="8">
        <v>342</v>
      </c>
      <c r="C343" s="4">
        <v>16</v>
      </c>
      <c r="D343" s="5">
        <v>30.318235774793386</v>
      </c>
      <c r="E343" s="13">
        <v>3.5</v>
      </c>
      <c r="F343" s="13">
        <v>5.75</v>
      </c>
      <c r="G343" s="13">
        <v>0</v>
      </c>
      <c r="H343" s="13">
        <v>0</v>
      </c>
      <c r="I343" s="13">
        <v>5.25</v>
      </c>
      <c r="J343" s="13">
        <v>0</v>
      </c>
      <c r="K343" s="13">
        <v>1.5</v>
      </c>
      <c r="L343" s="13">
        <v>0</v>
      </c>
      <c r="M343" s="13"/>
      <c r="N343" s="762">
        <v>2017</v>
      </c>
    </row>
    <row r="344" spans="1:14" x14ac:dyDescent="0.25">
      <c r="A344" s="3">
        <v>29</v>
      </c>
      <c r="B344" s="8">
        <v>343</v>
      </c>
      <c r="C344" s="4">
        <v>25.750000000000004</v>
      </c>
      <c r="D344" s="5">
        <v>52.94330681352006</v>
      </c>
      <c r="E344" s="13">
        <v>0.75</v>
      </c>
      <c r="F344" s="13">
        <v>6.25</v>
      </c>
      <c r="G344" s="13">
        <v>5.25</v>
      </c>
      <c r="H344" s="13">
        <v>0</v>
      </c>
      <c r="I344" s="13">
        <v>8.3333333333333321</v>
      </c>
      <c r="J344" s="13">
        <v>0</v>
      </c>
      <c r="K344" s="13">
        <v>5.1666666666666661</v>
      </c>
      <c r="L344" s="13">
        <v>0</v>
      </c>
      <c r="M344" s="13"/>
      <c r="N344" s="762">
        <v>2017</v>
      </c>
    </row>
    <row r="345" spans="1:14" x14ac:dyDescent="0.25">
      <c r="A345" s="3">
        <v>29</v>
      </c>
      <c r="B345" s="8">
        <v>344</v>
      </c>
      <c r="C345" s="4">
        <v>13.583333333333334</v>
      </c>
      <c r="D345" s="5">
        <v>26.401898134756657</v>
      </c>
      <c r="E345" s="13">
        <v>0</v>
      </c>
      <c r="F345" s="13">
        <v>13.583333333333334</v>
      </c>
      <c r="G345" s="13">
        <v>0</v>
      </c>
      <c r="H345" s="13">
        <v>0</v>
      </c>
      <c r="I345" s="13">
        <v>0</v>
      </c>
      <c r="J345" s="13">
        <v>0</v>
      </c>
      <c r="K345" s="13">
        <v>0</v>
      </c>
      <c r="L345" s="13">
        <v>0</v>
      </c>
      <c r="M345" s="13"/>
      <c r="N345" s="762">
        <v>2017</v>
      </c>
    </row>
    <row r="346" spans="1:14" x14ac:dyDescent="0.25">
      <c r="A346" s="3">
        <v>29</v>
      </c>
      <c r="B346" s="8">
        <v>346</v>
      </c>
      <c r="C346" s="4">
        <v>13.416666666666668</v>
      </c>
      <c r="D346" s="5">
        <v>24.742954287190081</v>
      </c>
      <c r="E346" s="13">
        <v>0</v>
      </c>
      <c r="F346" s="13">
        <v>0</v>
      </c>
      <c r="G346" s="13">
        <v>0</v>
      </c>
      <c r="H346" s="13">
        <v>0</v>
      </c>
      <c r="I346" s="13">
        <v>0</v>
      </c>
      <c r="J346" s="13">
        <v>13.416666666666668</v>
      </c>
      <c r="K346" s="13">
        <v>0</v>
      </c>
      <c r="L346" s="13">
        <v>0</v>
      </c>
      <c r="M346" s="13"/>
      <c r="N346" s="762">
        <v>2017</v>
      </c>
    </row>
    <row r="347" spans="1:14" x14ac:dyDescent="0.25">
      <c r="A347" s="3">
        <v>29</v>
      </c>
      <c r="B347" s="8">
        <v>348</v>
      </c>
      <c r="C347" s="4">
        <v>1.75</v>
      </c>
      <c r="D347" s="5">
        <v>3.9089928977272725</v>
      </c>
      <c r="E347" s="13">
        <v>0</v>
      </c>
      <c r="F347" s="13">
        <v>0</v>
      </c>
      <c r="G347" s="13">
        <v>0</v>
      </c>
      <c r="H347" s="13">
        <v>0</v>
      </c>
      <c r="I347" s="13">
        <v>0</v>
      </c>
      <c r="J347" s="13">
        <v>1.75</v>
      </c>
      <c r="K347" s="13">
        <v>0</v>
      </c>
      <c r="L347" s="13">
        <v>0</v>
      </c>
      <c r="M347" s="13"/>
      <c r="N347" s="762">
        <v>2017</v>
      </c>
    </row>
    <row r="348" spans="1:14" x14ac:dyDescent="0.25">
      <c r="A348" s="3">
        <v>29</v>
      </c>
      <c r="B348" s="8">
        <v>350</v>
      </c>
      <c r="C348" s="4">
        <v>3.75</v>
      </c>
      <c r="D348" s="5">
        <v>8.5343259297520646</v>
      </c>
      <c r="E348" s="13">
        <v>0</v>
      </c>
      <c r="F348" s="13">
        <v>0</v>
      </c>
      <c r="G348" s="13">
        <v>3.75</v>
      </c>
      <c r="H348" s="13">
        <v>0</v>
      </c>
      <c r="I348" s="13">
        <v>0</v>
      </c>
      <c r="J348" s="13">
        <v>0</v>
      </c>
      <c r="K348" s="13">
        <v>0</v>
      </c>
      <c r="L348" s="13">
        <v>0</v>
      </c>
      <c r="M348" s="13"/>
      <c r="N348" s="762">
        <v>2017</v>
      </c>
    </row>
    <row r="349" spans="1:14" x14ac:dyDescent="0.25">
      <c r="A349" s="3">
        <v>29</v>
      </c>
      <c r="B349" s="7">
        <v>354</v>
      </c>
      <c r="C349" s="4">
        <v>9.4166666666666661</v>
      </c>
      <c r="D349" s="5">
        <v>15.9921532369146</v>
      </c>
      <c r="E349" s="13">
        <v>0</v>
      </c>
      <c r="F349" s="13">
        <v>9.4166666666666661</v>
      </c>
      <c r="G349" s="13">
        <v>0</v>
      </c>
      <c r="H349" s="13">
        <v>0</v>
      </c>
      <c r="I349" s="13">
        <v>0</v>
      </c>
      <c r="J349" s="13">
        <v>0</v>
      </c>
      <c r="K349" s="13">
        <v>0</v>
      </c>
      <c r="L349" s="13">
        <v>0</v>
      </c>
      <c r="M349" s="13"/>
      <c r="N349" s="762">
        <v>2017</v>
      </c>
    </row>
    <row r="350" spans="1:14" x14ac:dyDescent="0.25">
      <c r="A350" s="3">
        <v>30</v>
      </c>
      <c r="B350" s="8" t="s">
        <v>10</v>
      </c>
      <c r="C350" s="4">
        <v>112.41666666666666</v>
      </c>
      <c r="D350" s="5">
        <v>302.67936842860411</v>
      </c>
      <c r="E350" s="13">
        <v>0</v>
      </c>
      <c r="F350" s="13">
        <v>19.583333333333332</v>
      </c>
      <c r="G350" s="13">
        <v>20.583333333333332</v>
      </c>
      <c r="H350" s="13">
        <v>37.333333333333329</v>
      </c>
      <c r="I350" s="13">
        <v>34.916666666666664</v>
      </c>
      <c r="J350" s="13">
        <v>0</v>
      </c>
      <c r="K350" s="13">
        <v>0</v>
      </c>
      <c r="L350" s="13">
        <v>0</v>
      </c>
      <c r="M350" s="13"/>
      <c r="N350" s="762">
        <v>2017</v>
      </c>
    </row>
    <row r="351" spans="1:14" x14ac:dyDescent="0.25">
      <c r="A351" s="3">
        <v>30</v>
      </c>
      <c r="B351" s="8">
        <v>187</v>
      </c>
      <c r="C351" s="4">
        <v>17.583333333333336</v>
      </c>
      <c r="D351" s="5">
        <v>39.647108202479338</v>
      </c>
      <c r="E351" s="13">
        <v>0</v>
      </c>
      <c r="F351" s="13">
        <v>0</v>
      </c>
      <c r="G351" s="13">
        <v>1.0833333333333333</v>
      </c>
      <c r="H351" s="13">
        <v>0</v>
      </c>
      <c r="I351" s="13">
        <v>16.5</v>
      </c>
      <c r="J351" s="13">
        <v>0</v>
      </c>
      <c r="K351" s="13">
        <v>0</v>
      </c>
      <c r="L351" s="13">
        <v>0</v>
      </c>
      <c r="M351" s="13"/>
      <c r="N351" s="762">
        <v>2017</v>
      </c>
    </row>
    <row r="352" spans="1:14" x14ac:dyDescent="0.25">
      <c r="A352" s="3">
        <v>30</v>
      </c>
      <c r="B352" s="8">
        <v>237</v>
      </c>
      <c r="C352" s="4">
        <v>0</v>
      </c>
      <c r="D352" s="5">
        <v>0</v>
      </c>
      <c r="E352" s="13">
        <v>0</v>
      </c>
      <c r="F352" s="13">
        <v>0</v>
      </c>
      <c r="G352" s="13">
        <v>0</v>
      </c>
      <c r="H352" s="13">
        <v>0</v>
      </c>
      <c r="I352" s="13">
        <v>0</v>
      </c>
      <c r="J352" s="13">
        <v>0</v>
      </c>
      <c r="K352" s="13">
        <v>0</v>
      </c>
      <c r="L352" s="13">
        <v>0</v>
      </c>
      <c r="M352" s="13"/>
      <c r="N352" s="762">
        <v>2017</v>
      </c>
    </row>
    <row r="353" spans="1:14" x14ac:dyDescent="0.25">
      <c r="A353" s="3">
        <v>30</v>
      </c>
      <c r="B353" s="8">
        <v>238</v>
      </c>
      <c r="C353" s="4">
        <v>1.25</v>
      </c>
      <c r="D353" s="5">
        <v>2.6394628099173549</v>
      </c>
      <c r="E353" s="13">
        <v>0</v>
      </c>
      <c r="F353" s="13">
        <v>0</v>
      </c>
      <c r="G353" s="13">
        <v>1.25</v>
      </c>
      <c r="H353" s="13">
        <v>0</v>
      </c>
      <c r="I353" s="13">
        <v>0</v>
      </c>
      <c r="J353" s="13">
        <v>0</v>
      </c>
      <c r="K353" s="13">
        <v>0</v>
      </c>
      <c r="L353" s="13">
        <v>0</v>
      </c>
      <c r="M353" s="13"/>
      <c r="N353" s="762">
        <v>2017</v>
      </c>
    </row>
    <row r="354" spans="1:14" x14ac:dyDescent="0.25">
      <c r="A354" s="3">
        <v>30</v>
      </c>
      <c r="B354" s="8">
        <v>239</v>
      </c>
      <c r="C354" s="4">
        <v>57.166666666666664</v>
      </c>
      <c r="D354" s="5">
        <v>100.58512515495866</v>
      </c>
      <c r="E354" s="13">
        <v>0</v>
      </c>
      <c r="F354" s="13">
        <v>0</v>
      </c>
      <c r="G354" s="13">
        <v>57.166666666666664</v>
      </c>
      <c r="H354" s="13">
        <v>0</v>
      </c>
      <c r="I354" s="13">
        <v>0</v>
      </c>
      <c r="J354" s="13">
        <v>0</v>
      </c>
      <c r="K354" s="13">
        <v>0</v>
      </c>
      <c r="L354" s="13">
        <v>0</v>
      </c>
      <c r="M354" s="13"/>
      <c r="N354" s="762">
        <v>2017</v>
      </c>
    </row>
    <row r="355" spans="1:14" x14ac:dyDescent="0.25">
      <c r="A355" s="3">
        <v>30</v>
      </c>
      <c r="B355" s="8">
        <v>240</v>
      </c>
      <c r="C355" s="4">
        <v>11.583333333333332</v>
      </c>
      <c r="D355" s="5">
        <v>24.459022038567486</v>
      </c>
      <c r="E355" s="13">
        <v>0</v>
      </c>
      <c r="F355" s="13">
        <v>0</v>
      </c>
      <c r="G355" s="13">
        <v>11.583333333333332</v>
      </c>
      <c r="H355" s="13">
        <v>0</v>
      </c>
      <c r="I355" s="13">
        <v>0</v>
      </c>
      <c r="J355" s="13">
        <v>0</v>
      </c>
      <c r="K355" s="13">
        <v>0</v>
      </c>
      <c r="L355" s="13">
        <v>0</v>
      </c>
      <c r="M355" s="13"/>
      <c r="N355" s="762">
        <v>2017</v>
      </c>
    </row>
    <row r="356" spans="1:14" x14ac:dyDescent="0.25">
      <c r="A356" s="3">
        <v>30</v>
      </c>
      <c r="B356" s="8">
        <v>242</v>
      </c>
      <c r="C356" s="4">
        <v>0</v>
      </c>
      <c r="D356" s="5">
        <v>0</v>
      </c>
      <c r="E356" s="13">
        <v>0</v>
      </c>
      <c r="F356" s="13">
        <v>0</v>
      </c>
      <c r="G356" s="13">
        <v>0</v>
      </c>
      <c r="H356" s="13">
        <v>0</v>
      </c>
      <c r="I356" s="13">
        <v>0</v>
      </c>
      <c r="J356" s="13">
        <v>0</v>
      </c>
      <c r="K356" s="13">
        <v>0</v>
      </c>
      <c r="L356" s="13">
        <v>0</v>
      </c>
      <c r="M356" s="13"/>
      <c r="N356" s="762">
        <v>2017</v>
      </c>
    </row>
    <row r="357" spans="1:14" x14ac:dyDescent="0.25">
      <c r="A357" s="3">
        <v>30</v>
      </c>
      <c r="B357" s="8">
        <v>243</v>
      </c>
      <c r="C357" s="4">
        <v>81.766666666666666</v>
      </c>
      <c r="D357" s="5">
        <v>142.69086528352628</v>
      </c>
      <c r="E357" s="13">
        <v>1.3333333333333333</v>
      </c>
      <c r="F357" s="13">
        <v>5.083333333333333</v>
      </c>
      <c r="G357" s="13">
        <v>2.25</v>
      </c>
      <c r="H357" s="13">
        <v>6</v>
      </c>
      <c r="I357" s="13">
        <v>25.93333333333333</v>
      </c>
      <c r="J357" s="13">
        <v>41.166666666666671</v>
      </c>
      <c r="K357" s="13">
        <v>0</v>
      </c>
      <c r="L357" s="13">
        <v>0</v>
      </c>
      <c r="M357" s="13"/>
      <c r="N357" s="762">
        <v>2017</v>
      </c>
    </row>
    <row r="358" spans="1:14" x14ac:dyDescent="0.25">
      <c r="A358" s="3">
        <v>30</v>
      </c>
      <c r="B358" s="8">
        <v>244</v>
      </c>
      <c r="C358" s="4">
        <v>59.083333333333336</v>
      </c>
      <c r="D358" s="5">
        <v>112.02616498833798</v>
      </c>
      <c r="E358" s="13">
        <v>0</v>
      </c>
      <c r="F358" s="13">
        <v>0</v>
      </c>
      <c r="G358" s="13">
        <v>0</v>
      </c>
      <c r="H358" s="13">
        <v>0</v>
      </c>
      <c r="I358" s="13">
        <v>27.833333333333336</v>
      </c>
      <c r="J358" s="13">
        <v>31.25</v>
      </c>
      <c r="K358" s="13">
        <v>0</v>
      </c>
      <c r="L358" s="13">
        <v>0</v>
      </c>
      <c r="M358" s="13"/>
      <c r="N358" s="762">
        <v>2017</v>
      </c>
    </row>
    <row r="359" spans="1:14" x14ac:dyDescent="0.25">
      <c r="A359" s="3">
        <v>30</v>
      </c>
      <c r="B359" s="8">
        <v>245</v>
      </c>
      <c r="C359" s="4">
        <v>91.083333333333329</v>
      </c>
      <c r="D359" s="5">
        <v>162.64993217975206</v>
      </c>
      <c r="E359" s="13">
        <v>0</v>
      </c>
      <c r="F359" s="13">
        <v>0</v>
      </c>
      <c r="G359" s="13">
        <v>6</v>
      </c>
      <c r="H359" s="13">
        <v>4.166666666666667</v>
      </c>
      <c r="I359" s="13">
        <v>64.25</v>
      </c>
      <c r="J359" s="13">
        <v>3.25</v>
      </c>
      <c r="K359" s="13">
        <v>13.416666666666668</v>
      </c>
      <c r="L359" s="13">
        <v>0</v>
      </c>
      <c r="M359" s="13"/>
      <c r="N359" s="762">
        <v>2017</v>
      </c>
    </row>
    <row r="360" spans="1:14" x14ac:dyDescent="0.25">
      <c r="A360" s="3">
        <v>30</v>
      </c>
      <c r="B360" s="8">
        <v>247</v>
      </c>
      <c r="C360" s="4">
        <v>46.416666666666671</v>
      </c>
      <c r="D360" s="5">
        <v>102.04442915346651</v>
      </c>
      <c r="E360" s="13">
        <v>0</v>
      </c>
      <c r="F360" s="13">
        <v>0</v>
      </c>
      <c r="G360" s="13">
        <v>9</v>
      </c>
      <c r="H360" s="13">
        <v>11.833333333333332</v>
      </c>
      <c r="I360" s="13">
        <v>22.083333333333332</v>
      </c>
      <c r="J360" s="13">
        <v>0</v>
      </c>
      <c r="K360" s="13">
        <v>3.5</v>
      </c>
      <c r="L360" s="13">
        <v>0</v>
      </c>
      <c r="M360" s="13"/>
      <c r="N360" s="762">
        <v>2017</v>
      </c>
    </row>
    <row r="361" spans="1:14" x14ac:dyDescent="0.25">
      <c r="A361" s="3">
        <v>30</v>
      </c>
      <c r="B361" s="8">
        <v>248</v>
      </c>
      <c r="C361" s="4">
        <v>9.6666666666666661</v>
      </c>
      <c r="D361" s="5">
        <v>17.903891012396695</v>
      </c>
      <c r="E361" s="13">
        <v>0</v>
      </c>
      <c r="F361" s="13">
        <v>0</v>
      </c>
      <c r="G361" s="13">
        <v>0</v>
      </c>
      <c r="H361" s="13">
        <v>0</v>
      </c>
      <c r="I361" s="13">
        <v>0</v>
      </c>
      <c r="J361" s="13">
        <v>0</v>
      </c>
      <c r="K361" s="13">
        <v>9.6666666666666661</v>
      </c>
      <c r="L361" s="13">
        <v>0</v>
      </c>
      <c r="M361" s="13"/>
      <c r="N361" s="762">
        <v>2017</v>
      </c>
    </row>
    <row r="362" spans="1:14" x14ac:dyDescent="0.25">
      <c r="A362" s="3">
        <v>30</v>
      </c>
      <c r="B362" s="8">
        <v>249</v>
      </c>
      <c r="C362" s="4">
        <v>110.58333333333333</v>
      </c>
      <c r="D362" s="5">
        <v>236.87017559369335</v>
      </c>
      <c r="E362" s="13">
        <v>0</v>
      </c>
      <c r="F362" s="13">
        <v>0</v>
      </c>
      <c r="G362" s="13">
        <v>0</v>
      </c>
      <c r="H362" s="13">
        <v>14.416666666666666</v>
      </c>
      <c r="I362" s="13">
        <v>60.166666666666679</v>
      </c>
      <c r="J362" s="13">
        <v>36</v>
      </c>
      <c r="K362" s="13">
        <v>0</v>
      </c>
      <c r="L362" s="13">
        <v>0</v>
      </c>
      <c r="M362" s="13"/>
      <c r="N362" s="762">
        <v>2017</v>
      </c>
    </row>
    <row r="363" spans="1:14" x14ac:dyDescent="0.25">
      <c r="A363" s="3">
        <v>30</v>
      </c>
      <c r="B363" s="8">
        <v>253</v>
      </c>
      <c r="C363" s="4">
        <v>45.916666666666664</v>
      </c>
      <c r="D363" s="5">
        <v>91.597572001836511</v>
      </c>
      <c r="E363" s="13">
        <v>0</v>
      </c>
      <c r="F363" s="13">
        <v>0</v>
      </c>
      <c r="G363" s="13">
        <v>10.75</v>
      </c>
      <c r="H363" s="13">
        <v>8.75</v>
      </c>
      <c r="I363" s="13">
        <v>23.916666666666668</v>
      </c>
      <c r="J363" s="13">
        <v>0</v>
      </c>
      <c r="K363" s="13">
        <v>2.5</v>
      </c>
      <c r="L363" s="13">
        <v>0</v>
      </c>
      <c r="M363" s="13"/>
      <c r="N363" s="762">
        <v>2017</v>
      </c>
    </row>
    <row r="364" spans="1:14" x14ac:dyDescent="0.25">
      <c r="A364" s="3">
        <v>30</v>
      </c>
      <c r="B364" s="8">
        <v>254</v>
      </c>
      <c r="C364" s="4">
        <v>4.25</v>
      </c>
      <c r="D364" s="5">
        <v>9.8505099431818159</v>
      </c>
      <c r="E364" s="13">
        <v>0</v>
      </c>
      <c r="F364" s="13">
        <v>0</v>
      </c>
      <c r="G364" s="13">
        <v>0</v>
      </c>
      <c r="H364" s="13">
        <v>4.25</v>
      </c>
      <c r="I364" s="13">
        <v>0</v>
      </c>
      <c r="J364" s="13">
        <v>0</v>
      </c>
      <c r="K364" s="13">
        <v>0</v>
      </c>
      <c r="L364" s="13">
        <v>0</v>
      </c>
      <c r="M364" s="13"/>
      <c r="N364" s="762">
        <v>2017</v>
      </c>
    </row>
    <row r="365" spans="1:14" x14ac:dyDescent="0.25">
      <c r="A365" s="3">
        <v>30</v>
      </c>
      <c r="B365" s="8">
        <v>255</v>
      </c>
      <c r="C365" s="4">
        <v>30.083333333333336</v>
      </c>
      <c r="D365" s="5">
        <v>54.47928316804407</v>
      </c>
      <c r="E365" s="13">
        <v>0</v>
      </c>
      <c r="F365" s="13">
        <v>0</v>
      </c>
      <c r="G365" s="13">
        <v>1.6666666666666665</v>
      </c>
      <c r="H365" s="13">
        <v>6.5</v>
      </c>
      <c r="I365" s="13">
        <v>12.25</v>
      </c>
      <c r="J365" s="13">
        <v>0</v>
      </c>
      <c r="K365" s="13">
        <v>9.6666666666666679</v>
      </c>
      <c r="L365" s="13">
        <v>0</v>
      </c>
      <c r="M365" s="13"/>
      <c r="N365" s="762">
        <v>2017</v>
      </c>
    </row>
    <row r="366" spans="1:14" x14ac:dyDescent="0.25">
      <c r="A366" s="3">
        <v>30</v>
      </c>
      <c r="B366" s="8">
        <v>257</v>
      </c>
      <c r="C366" s="4">
        <v>9.75</v>
      </c>
      <c r="D366" s="5">
        <v>22.767704545454542</v>
      </c>
      <c r="E366" s="13">
        <v>0</v>
      </c>
      <c r="F366" s="13">
        <v>0</v>
      </c>
      <c r="G366" s="13">
        <v>0</v>
      </c>
      <c r="H366" s="13">
        <v>0</v>
      </c>
      <c r="I366" s="13">
        <v>0</v>
      </c>
      <c r="J366" s="13">
        <v>0</v>
      </c>
      <c r="K366" s="13">
        <v>2.75</v>
      </c>
      <c r="L366" s="13">
        <v>7</v>
      </c>
      <c r="M366" s="13"/>
      <c r="N366" s="762">
        <v>2017</v>
      </c>
    </row>
    <row r="367" spans="1:14" x14ac:dyDescent="0.25">
      <c r="A367" s="3">
        <v>30</v>
      </c>
      <c r="B367" s="8">
        <v>261</v>
      </c>
      <c r="C367" s="4">
        <v>12.433333333333332</v>
      </c>
      <c r="D367" s="5">
        <v>20.945562696434344</v>
      </c>
      <c r="E367" s="13">
        <v>0</v>
      </c>
      <c r="F367" s="13">
        <v>0</v>
      </c>
      <c r="G367" s="13">
        <v>0</v>
      </c>
      <c r="H367" s="13">
        <v>0</v>
      </c>
      <c r="I367" s="13">
        <v>1.5</v>
      </c>
      <c r="J367" s="13">
        <v>6.6666666666666661</v>
      </c>
      <c r="K367" s="13">
        <v>4.2666666666666666</v>
      </c>
      <c r="L367" s="13">
        <v>0</v>
      </c>
      <c r="M367" s="13"/>
      <c r="N367" s="762">
        <v>2017</v>
      </c>
    </row>
    <row r="368" spans="1:14" x14ac:dyDescent="0.25">
      <c r="A368" s="3">
        <v>30</v>
      </c>
      <c r="B368" s="8">
        <v>262</v>
      </c>
      <c r="C368" s="4">
        <v>30.083333333333332</v>
      </c>
      <c r="D368" s="5">
        <v>60.021105721924542</v>
      </c>
      <c r="E368" s="13">
        <v>0</v>
      </c>
      <c r="F368" s="13">
        <v>0</v>
      </c>
      <c r="G368" s="13">
        <v>0</v>
      </c>
      <c r="H368" s="13">
        <v>0</v>
      </c>
      <c r="I368" s="13">
        <v>24.583333333333332</v>
      </c>
      <c r="J368" s="13">
        <v>5.5</v>
      </c>
      <c r="K368" s="13">
        <v>0</v>
      </c>
      <c r="L368" s="13">
        <v>0</v>
      </c>
      <c r="M368" s="13"/>
      <c r="N368" s="762">
        <v>2017</v>
      </c>
    </row>
    <row r="369" spans="1:14" x14ac:dyDescent="0.25">
      <c r="A369" s="3">
        <v>30</v>
      </c>
      <c r="B369" s="8">
        <v>263</v>
      </c>
      <c r="C369" s="4">
        <v>25.5</v>
      </c>
      <c r="D369" s="5">
        <v>63.559499147727266</v>
      </c>
      <c r="E369" s="13">
        <v>0</v>
      </c>
      <c r="F369" s="13">
        <v>0</v>
      </c>
      <c r="G369" s="13">
        <v>11.25</v>
      </c>
      <c r="H369" s="13">
        <v>6.5</v>
      </c>
      <c r="I369" s="13">
        <v>0</v>
      </c>
      <c r="J369" s="13">
        <v>0</v>
      </c>
      <c r="K369" s="13">
        <v>0</v>
      </c>
      <c r="L369" s="13">
        <v>7.75</v>
      </c>
      <c r="M369" s="13"/>
      <c r="N369" s="762">
        <v>2017</v>
      </c>
    </row>
    <row r="370" spans="1:14" x14ac:dyDescent="0.25">
      <c r="A370" s="3">
        <v>30</v>
      </c>
      <c r="B370" s="8">
        <v>264</v>
      </c>
      <c r="C370" s="4">
        <v>186.95</v>
      </c>
      <c r="D370" s="5">
        <v>407.35270838099188</v>
      </c>
      <c r="E370" s="13">
        <v>0</v>
      </c>
      <c r="F370" s="13">
        <v>3.25</v>
      </c>
      <c r="G370" s="13">
        <v>116.86666666666666</v>
      </c>
      <c r="H370" s="13">
        <v>4.25</v>
      </c>
      <c r="I370" s="13">
        <v>29.083333333333332</v>
      </c>
      <c r="J370" s="13">
        <v>33.5</v>
      </c>
      <c r="K370" s="13">
        <v>0</v>
      </c>
      <c r="L370" s="13">
        <v>0</v>
      </c>
      <c r="M370" s="13"/>
      <c r="N370" s="762">
        <v>2017</v>
      </c>
    </row>
    <row r="371" spans="1:14" x14ac:dyDescent="0.25">
      <c r="A371" s="3">
        <v>30</v>
      </c>
      <c r="B371" s="8">
        <v>265</v>
      </c>
      <c r="C371" s="4">
        <v>10.333333333333334</v>
      </c>
      <c r="D371" s="5">
        <v>20.028602875344347</v>
      </c>
      <c r="E371" s="13">
        <v>0</v>
      </c>
      <c r="F371" s="13">
        <v>0</v>
      </c>
      <c r="G371" s="13">
        <v>1</v>
      </c>
      <c r="H371" s="13">
        <v>0</v>
      </c>
      <c r="I371" s="13">
        <v>2.5</v>
      </c>
      <c r="J371" s="13">
        <v>0</v>
      </c>
      <c r="K371" s="13">
        <v>6.8333333333333339</v>
      </c>
      <c r="L371" s="13">
        <v>0</v>
      </c>
      <c r="M371" s="13"/>
      <c r="N371" s="762">
        <v>2017</v>
      </c>
    </row>
    <row r="372" spans="1:14" x14ac:dyDescent="0.25">
      <c r="A372" s="3">
        <v>30</v>
      </c>
      <c r="B372" s="8">
        <v>266</v>
      </c>
      <c r="C372" s="4">
        <v>36.733333333333334</v>
      </c>
      <c r="D372" s="5">
        <v>93.768440434458242</v>
      </c>
      <c r="E372" s="13">
        <v>0</v>
      </c>
      <c r="F372" s="13">
        <v>0</v>
      </c>
      <c r="G372" s="13">
        <v>0</v>
      </c>
      <c r="H372" s="13">
        <v>0</v>
      </c>
      <c r="I372" s="13">
        <v>0</v>
      </c>
      <c r="J372" s="13">
        <v>0</v>
      </c>
      <c r="K372" s="13">
        <v>8.5666666666666664</v>
      </c>
      <c r="L372" s="13">
        <v>28.166666666666664</v>
      </c>
      <c r="M372" s="13"/>
      <c r="N372" s="762">
        <v>2017</v>
      </c>
    </row>
    <row r="373" spans="1:14" x14ac:dyDescent="0.25">
      <c r="A373" s="3">
        <v>30</v>
      </c>
      <c r="B373" s="8">
        <v>267</v>
      </c>
      <c r="C373" s="4">
        <v>44.000000000000007</v>
      </c>
      <c r="D373" s="5">
        <v>84.064931921487599</v>
      </c>
      <c r="E373" s="13">
        <v>0</v>
      </c>
      <c r="F373" s="13">
        <v>0</v>
      </c>
      <c r="G373" s="13">
        <v>2</v>
      </c>
      <c r="H373" s="13">
        <v>0</v>
      </c>
      <c r="I373" s="13">
        <v>26.750000000000004</v>
      </c>
      <c r="J373" s="13">
        <v>0</v>
      </c>
      <c r="K373" s="13">
        <v>15.250000000000002</v>
      </c>
      <c r="L373" s="13">
        <v>0</v>
      </c>
      <c r="M373" s="13"/>
      <c r="N373" s="762">
        <v>2017</v>
      </c>
    </row>
    <row r="374" spans="1:14" x14ac:dyDescent="0.25">
      <c r="A374" s="3">
        <v>30</v>
      </c>
      <c r="B374" s="8">
        <v>269</v>
      </c>
      <c r="C374" s="4">
        <v>99.616666666666674</v>
      </c>
      <c r="D374" s="5">
        <v>226.53909264680058</v>
      </c>
      <c r="E374" s="13">
        <v>1.2</v>
      </c>
      <c r="F374" s="13">
        <v>14</v>
      </c>
      <c r="G374" s="13">
        <v>73.416666666666657</v>
      </c>
      <c r="H374" s="13">
        <v>7.5</v>
      </c>
      <c r="I374" s="13">
        <v>0</v>
      </c>
      <c r="J374" s="13">
        <v>3.5</v>
      </c>
      <c r="K374" s="13">
        <v>0</v>
      </c>
      <c r="L374" s="13">
        <v>0</v>
      </c>
      <c r="M374" s="13"/>
      <c r="N374" s="762">
        <v>2017</v>
      </c>
    </row>
    <row r="375" spans="1:14" x14ac:dyDescent="0.25">
      <c r="A375" s="3">
        <v>30</v>
      </c>
      <c r="B375" s="8">
        <v>270</v>
      </c>
      <c r="C375" s="4">
        <v>19.5</v>
      </c>
      <c r="D375" s="5">
        <v>50.629905382231399</v>
      </c>
      <c r="E375" s="13">
        <v>0</v>
      </c>
      <c r="F375" s="13">
        <v>0</v>
      </c>
      <c r="G375" s="13">
        <v>0</v>
      </c>
      <c r="H375" s="13">
        <v>0</v>
      </c>
      <c r="I375" s="13">
        <v>0</v>
      </c>
      <c r="J375" s="13">
        <v>0</v>
      </c>
      <c r="K375" s="13">
        <v>5.5</v>
      </c>
      <c r="L375" s="13">
        <v>14</v>
      </c>
      <c r="M375" s="13"/>
      <c r="N375" s="762">
        <v>2017</v>
      </c>
    </row>
    <row r="376" spans="1:14" x14ac:dyDescent="0.25">
      <c r="A376" s="3">
        <v>30</v>
      </c>
      <c r="B376" s="8">
        <v>271</v>
      </c>
      <c r="C376" s="4">
        <v>107.66666666666667</v>
      </c>
      <c r="D376" s="5">
        <v>228.68589919765833</v>
      </c>
      <c r="E376" s="13">
        <v>0</v>
      </c>
      <c r="F376" s="13">
        <v>0</v>
      </c>
      <c r="G376" s="13">
        <v>0</v>
      </c>
      <c r="H376" s="13">
        <v>5.1666666666666661</v>
      </c>
      <c r="I376" s="13">
        <v>0</v>
      </c>
      <c r="J376" s="13">
        <v>88.5</v>
      </c>
      <c r="K376" s="13">
        <v>0</v>
      </c>
      <c r="L376" s="13">
        <v>14</v>
      </c>
      <c r="M376" s="13"/>
      <c r="N376" s="762">
        <v>2017</v>
      </c>
    </row>
    <row r="377" spans="1:14" x14ac:dyDescent="0.25">
      <c r="A377" s="3">
        <v>30</v>
      </c>
      <c r="B377" s="8">
        <v>272</v>
      </c>
      <c r="C377" s="4">
        <v>138.16666666666666</v>
      </c>
      <c r="D377" s="5">
        <v>268.63924635789721</v>
      </c>
      <c r="E377" s="13">
        <v>0</v>
      </c>
      <c r="F377" s="13">
        <v>0</v>
      </c>
      <c r="G377" s="13">
        <v>16.5</v>
      </c>
      <c r="H377" s="13">
        <v>29.916666666666664</v>
      </c>
      <c r="I377" s="13">
        <v>85.333333333333329</v>
      </c>
      <c r="J377" s="13">
        <v>1</v>
      </c>
      <c r="K377" s="13">
        <v>5.4166666666666661</v>
      </c>
      <c r="L377" s="13">
        <v>0</v>
      </c>
      <c r="M377" s="13"/>
      <c r="N377" s="762">
        <v>2017</v>
      </c>
    </row>
    <row r="378" spans="1:14" x14ac:dyDescent="0.25">
      <c r="A378" s="3">
        <v>30</v>
      </c>
      <c r="B378" s="8">
        <v>274</v>
      </c>
      <c r="C378" s="4">
        <v>0</v>
      </c>
      <c r="D378" s="5">
        <v>0</v>
      </c>
      <c r="E378" s="13">
        <v>0</v>
      </c>
      <c r="F378" s="13">
        <v>0</v>
      </c>
      <c r="G378" s="13">
        <v>0</v>
      </c>
      <c r="H378" s="13">
        <v>0</v>
      </c>
      <c r="I378" s="13">
        <v>0</v>
      </c>
      <c r="J378" s="13">
        <v>0</v>
      </c>
      <c r="K378" s="13">
        <v>0</v>
      </c>
      <c r="L378" s="13">
        <v>0</v>
      </c>
      <c r="M378" s="13"/>
      <c r="N378" s="762">
        <v>2017</v>
      </c>
    </row>
    <row r="379" spans="1:14" x14ac:dyDescent="0.25">
      <c r="A379" s="3">
        <v>30</v>
      </c>
      <c r="B379" s="8">
        <v>282</v>
      </c>
      <c r="C379" s="4">
        <v>0</v>
      </c>
      <c r="D379" s="5">
        <v>0</v>
      </c>
      <c r="E379" s="13">
        <v>0</v>
      </c>
      <c r="F379" s="13">
        <v>0</v>
      </c>
      <c r="G379" s="13">
        <v>0</v>
      </c>
      <c r="H379" s="13">
        <v>0</v>
      </c>
      <c r="I379" s="13">
        <v>0</v>
      </c>
      <c r="J379" s="13">
        <v>0</v>
      </c>
      <c r="K379" s="13">
        <v>0</v>
      </c>
      <c r="L379" s="13">
        <v>0</v>
      </c>
      <c r="M379" s="13"/>
      <c r="N379" s="762">
        <v>2017</v>
      </c>
    </row>
    <row r="380" spans="1:14" x14ac:dyDescent="0.25">
      <c r="A380" s="3">
        <v>30</v>
      </c>
      <c r="B380" s="8">
        <v>283</v>
      </c>
      <c r="C380" s="4">
        <v>174.08333333333334</v>
      </c>
      <c r="D380" s="5">
        <v>324.45007199981592</v>
      </c>
      <c r="E380" s="13">
        <v>0</v>
      </c>
      <c r="F380" s="13">
        <v>0</v>
      </c>
      <c r="G380" s="13">
        <v>33.583333333333336</v>
      </c>
      <c r="H380" s="13">
        <v>95.666666666666686</v>
      </c>
      <c r="I380" s="13">
        <v>8.8333333333333339</v>
      </c>
      <c r="J380" s="13">
        <v>36</v>
      </c>
      <c r="K380" s="13">
        <v>0</v>
      </c>
      <c r="L380" s="13">
        <v>0</v>
      </c>
      <c r="M380" s="13"/>
      <c r="N380" s="762">
        <v>2017</v>
      </c>
    </row>
    <row r="381" spans="1:14" x14ac:dyDescent="0.25">
      <c r="A381" s="3">
        <v>30</v>
      </c>
      <c r="B381" s="8">
        <v>284</v>
      </c>
      <c r="C381" s="4">
        <v>45.249999999999993</v>
      </c>
      <c r="D381" s="5">
        <v>83.376444063360864</v>
      </c>
      <c r="E381" s="13">
        <v>0</v>
      </c>
      <c r="F381" s="13">
        <v>0</v>
      </c>
      <c r="G381" s="13">
        <v>0</v>
      </c>
      <c r="H381" s="13">
        <v>0</v>
      </c>
      <c r="I381" s="13">
        <v>45.249999999999993</v>
      </c>
      <c r="J381" s="13">
        <v>0</v>
      </c>
      <c r="K381" s="13">
        <v>0</v>
      </c>
      <c r="L381" s="13">
        <v>0</v>
      </c>
      <c r="M381" s="13"/>
      <c r="N381" s="762">
        <v>2017</v>
      </c>
    </row>
    <row r="382" spans="1:14" x14ac:dyDescent="0.25">
      <c r="A382" s="3">
        <v>30</v>
      </c>
      <c r="B382" s="8">
        <v>287</v>
      </c>
      <c r="C382" s="4">
        <v>0</v>
      </c>
      <c r="D382" s="5">
        <v>0</v>
      </c>
      <c r="E382" s="13">
        <v>0</v>
      </c>
      <c r="F382" s="13">
        <v>0</v>
      </c>
      <c r="G382" s="13">
        <v>0</v>
      </c>
      <c r="H382" s="13">
        <v>0</v>
      </c>
      <c r="I382" s="13">
        <v>0</v>
      </c>
      <c r="J382" s="13">
        <v>0</v>
      </c>
      <c r="K382" s="13">
        <v>0</v>
      </c>
      <c r="L382" s="13">
        <v>0</v>
      </c>
      <c r="M382" s="13"/>
      <c r="N382" s="762">
        <v>2017</v>
      </c>
    </row>
    <row r="383" spans="1:14" x14ac:dyDescent="0.25">
      <c r="A383" s="3">
        <v>30</v>
      </c>
      <c r="B383" s="8">
        <v>295</v>
      </c>
      <c r="C383" s="4">
        <v>140.08333333333334</v>
      </c>
      <c r="D383" s="5">
        <v>251.53537904614316</v>
      </c>
      <c r="E383" s="13">
        <v>0</v>
      </c>
      <c r="F383" s="13">
        <v>0</v>
      </c>
      <c r="G383" s="13">
        <v>115.16666666666666</v>
      </c>
      <c r="H383" s="13">
        <v>24.416666666666664</v>
      </c>
      <c r="I383" s="13">
        <v>0.5</v>
      </c>
      <c r="J383" s="13">
        <v>0</v>
      </c>
      <c r="K383" s="13">
        <v>0</v>
      </c>
      <c r="L383" s="13">
        <v>0</v>
      </c>
      <c r="M383" s="13"/>
      <c r="N383" s="762">
        <v>2017</v>
      </c>
    </row>
    <row r="384" spans="1:14" x14ac:dyDescent="0.25">
      <c r="A384" s="3">
        <v>30</v>
      </c>
      <c r="B384" s="8">
        <v>296</v>
      </c>
      <c r="C384" s="4">
        <v>8.9166666666666661</v>
      </c>
      <c r="D384" s="5">
        <v>15.104916666666663</v>
      </c>
      <c r="E384" s="13">
        <v>0</v>
      </c>
      <c r="F384" s="13">
        <v>8.9166666666666661</v>
      </c>
      <c r="G384" s="13">
        <v>0</v>
      </c>
      <c r="H384" s="13">
        <v>0</v>
      </c>
      <c r="I384" s="13">
        <v>0</v>
      </c>
      <c r="J384" s="13">
        <v>0</v>
      </c>
      <c r="K384" s="13">
        <v>0</v>
      </c>
      <c r="L384" s="13">
        <v>0</v>
      </c>
      <c r="M384" s="13"/>
      <c r="N384" s="762">
        <v>2017</v>
      </c>
    </row>
    <row r="385" spans="1:14" x14ac:dyDescent="0.25">
      <c r="A385" s="3">
        <v>30</v>
      </c>
      <c r="B385" s="8">
        <v>297</v>
      </c>
      <c r="C385" s="4">
        <v>43.833333333333336</v>
      </c>
      <c r="D385" s="5">
        <v>83.618759986225882</v>
      </c>
      <c r="E385" s="13">
        <v>0</v>
      </c>
      <c r="F385" s="13">
        <v>0</v>
      </c>
      <c r="G385" s="13">
        <v>43.833333333333336</v>
      </c>
      <c r="H385" s="13">
        <v>0</v>
      </c>
      <c r="I385" s="13">
        <v>0</v>
      </c>
      <c r="J385" s="13">
        <v>0</v>
      </c>
      <c r="K385" s="13">
        <v>0</v>
      </c>
      <c r="L385" s="13">
        <v>0</v>
      </c>
      <c r="M385" s="13"/>
      <c r="N385" s="762">
        <v>2017</v>
      </c>
    </row>
    <row r="386" spans="1:14" x14ac:dyDescent="0.25">
      <c r="A386" s="3">
        <v>30</v>
      </c>
      <c r="B386" s="8">
        <v>298</v>
      </c>
      <c r="C386" s="4">
        <v>41.25</v>
      </c>
      <c r="D386" s="5">
        <v>66.664428374655628</v>
      </c>
      <c r="E386" s="13">
        <v>0</v>
      </c>
      <c r="F386" s="13">
        <v>0</v>
      </c>
      <c r="G386" s="13">
        <v>41.25</v>
      </c>
      <c r="H386" s="13">
        <v>0</v>
      </c>
      <c r="I386" s="13">
        <v>0</v>
      </c>
      <c r="J386" s="13">
        <v>0</v>
      </c>
      <c r="K386" s="13">
        <v>0</v>
      </c>
      <c r="L386" s="13">
        <v>0</v>
      </c>
      <c r="M386" s="13"/>
      <c r="N386" s="762">
        <v>2017</v>
      </c>
    </row>
    <row r="387" spans="1:14" x14ac:dyDescent="0.25">
      <c r="A387" s="3">
        <v>30</v>
      </c>
      <c r="B387" s="8">
        <v>299</v>
      </c>
      <c r="C387" s="4">
        <v>69.933333333333337</v>
      </c>
      <c r="D387" s="5">
        <v>156.46960683471076</v>
      </c>
      <c r="E387" s="13">
        <v>3</v>
      </c>
      <c r="F387" s="13">
        <v>0.5</v>
      </c>
      <c r="G387" s="13">
        <v>66.433333333333337</v>
      </c>
      <c r="H387" s="13">
        <v>0</v>
      </c>
      <c r="I387" s="13">
        <v>0</v>
      </c>
      <c r="J387" s="13">
        <v>0</v>
      </c>
      <c r="K387" s="13">
        <v>0</v>
      </c>
      <c r="L387" s="13">
        <v>0</v>
      </c>
      <c r="M387" s="13"/>
      <c r="N387" s="762">
        <v>2017</v>
      </c>
    </row>
    <row r="388" spans="1:14" x14ac:dyDescent="0.25">
      <c r="A388" s="3">
        <v>30</v>
      </c>
      <c r="B388" s="8">
        <v>301</v>
      </c>
      <c r="C388" s="4">
        <v>8.7333333333333343</v>
      </c>
      <c r="D388" s="5">
        <v>24.670937000688703</v>
      </c>
      <c r="E388" s="13">
        <v>0</v>
      </c>
      <c r="F388" s="13">
        <v>0</v>
      </c>
      <c r="G388" s="13">
        <v>0</v>
      </c>
      <c r="H388" s="13">
        <v>0</v>
      </c>
      <c r="I388" s="13">
        <v>0</v>
      </c>
      <c r="J388" s="13">
        <v>0</v>
      </c>
      <c r="K388" s="13">
        <v>3.2333333333333334</v>
      </c>
      <c r="L388" s="13">
        <v>5.5</v>
      </c>
      <c r="M388" s="13"/>
      <c r="N388" s="762">
        <v>2017</v>
      </c>
    </row>
    <row r="389" spans="1:14" x14ac:dyDescent="0.25">
      <c r="A389" s="3">
        <v>30</v>
      </c>
      <c r="B389" s="8">
        <v>306</v>
      </c>
      <c r="C389" s="4">
        <v>85.749999999999972</v>
      </c>
      <c r="D389" s="5">
        <v>158.9953991701102</v>
      </c>
      <c r="E389" s="13">
        <v>0</v>
      </c>
      <c r="F389" s="13">
        <v>0</v>
      </c>
      <c r="G389" s="13">
        <v>10.833333333333332</v>
      </c>
      <c r="H389" s="13">
        <v>64.833333333333329</v>
      </c>
      <c r="I389" s="13">
        <v>10.083333333333334</v>
      </c>
      <c r="J389" s="13">
        <v>0</v>
      </c>
      <c r="K389" s="13">
        <v>0</v>
      </c>
      <c r="L389" s="13">
        <v>0</v>
      </c>
      <c r="M389" s="13"/>
      <c r="N389" s="762">
        <v>2017</v>
      </c>
    </row>
    <row r="390" spans="1:14" x14ac:dyDescent="0.25">
      <c r="A390" s="3">
        <v>30</v>
      </c>
      <c r="B390" s="8">
        <v>307</v>
      </c>
      <c r="C390" s="4">
        <v>20</v>
      </c>
      <c r="D390" s="5">
        <v>52.442809962121217</v>
      </c>
      <c r="E390" s="13">
        <v>0</v>
      </c>
      <c r="F390" s="13">
        <v>0</v>
      </c>
      <c r="G390" s="13">
        <v>0</v>
      </c>
      <c r="H390" s="13">
        <v>0</v>
      </c>
      <c r="I390" s="13">
        <v>0</v>
      </c>
      <c r="J390" s="13">
        <v>20</v>
      </c>
      <c r="K390" s="13">
        <v>0</v>
      </c>
      <c r="L390" s="13">
        <v>0</v>
      </c>
      <c r="M390" s="13"/>
      <c r="N390" s="762">
        <v>2017</v>
      </c>
    </row>
    <row r="391" spans="1:14" x14ac:dyDescent="0.25">
      <c r="A391" s="3">
        <v>30</v>
      </c>
      <c r="B391" s="8">
        <v>308</v>
      </c>
      <c r="C391" s="4">
        <v>73.166666666666671</v>
      </c>
      <c r="D391" s="5">
        <v>128.29677372589532</v>
      </c>
      <c r="E391" s="13">
        <v>0</v>
      </c>
      <c r="F391" s="13">
        <v>0</v>
      </c>
      <c r="G391" s="13">
        <v>28</v>
      </c>
      <c r="H391" s="13">
        <v>38.166666666666664</v>
      </c>
      <c r="I391" s="13">
        <v>7</v>
      </c>
      <c r="J391" s="13">
        <v>0</v>
      </c>
      <c r="K391" s="13">
        <v>0</v>
      </c>
      <c r="L391" s="13">
        <v>0</v>
      </c>
      <c r="M391" s="13"/>
      <c r="N391" s="762">
        <v>2017</v>
      </c>
    </row>
    <row r="392" spans="1:14" x14ac:dyDescent="0.25">
      <c r="A392" s="3">
        <v>30</v>
      </c>
      <c r="B392" s="8">
        <v>309</v>
      </c>
      <c r="C392" s="4">
        <v>0</v>
      </c>
      <c r="D392" s="5">
        <v>0</v>
      </c>
      <c r="E392" s="13">
        <v>0</v>
      </c>
      <c r="F392" s="13">
        <v>0</v>
      </c>
      <c r="G392" s="13">
        <v>0</v>
      </c>
      <c r="H392" s="13">
        <v>0</v>
      </c>
      <c r="I392" s="13">
        <v>0</v>
      </c>
      <c r="J392" s="13">
        <v>0</v>
      </c>
      <c r="K392" s="13">
        <v>0</v>
      </c>
      <c r="L392" s="13">
        <v>0</v>
      </c>
      <c r="M392" s="13"/>
      <c r="N392" s="762">
        <v>2017</v>
      </c>
    </row>
    <row r="393" spans="1:14" x14ac:dyDescent="0.25">
      <c r="A393" s="3">
        <v>30</v>
      </c>
      <c r="B393" s="8">
        <v>310</v>
      </c>
      <c r="C393" s="4">
        <v>7.583333333333333</v>
      </c>
      <c r="D393" s="5">
        <v>11.499272210743799</v>
      </c>
      <c r="E393" s="13">
        <v>0</v>
      </c>
      <c r="F393" s="13">
        <v>0</v>
      </c>
      <c r="G393" s="13">
        <v>6.5</v>
      </c>
      <c r="H393" s="13">
        <v>1.0833333333333333</v>
      </c>
      <c r="I393" s="13">
        <v>0</v>
      </c>
      <c r="J393" s="13">
        <v>0</v>
      </c>
      <c r="K393" s="13">
        <v>0</v>
      </c>
      <c r="L393" s="13">
        <v>0</v>
      </c>
      <c r="M393" s="13"/>
      <c r="N393" s="762">
        <v>2017</v>
      </c>
    </row>
    <row r="394" spans="1:14" x14ac:dyDescent="0.25">
      <c r="A394" s="3">
        <v>30</v>
      </c>
      <c r="B394" s="8">
        <v>311</v>
      </c>
      <c r="C394" s="4">
        <v>139.11666666666667</v>
      </c>
      <c r="D394" s="5">
        <v>315.34618642897732</v>
      </c>
      <c r="E394" s="13">
        <v>2.25</v>
      </c>
      <c r="F394" s="13">
        <v>3.1166666666666667</v>
      </c>
      <c r="G394" s="13">
        <v>85.333333333333329</v>
      </c>
      <c r="H394" s="13">
        <v>21.5</v>
      </c>
      <c r="I394" s="13">
        <v>0</v>
      </c>
      <c r="J394" s="13">
        <v>26.916666666666664</v>
      </c>
      <c r="K394" s="13">
        <v>0</v>
      </c>
      <c r="L394" s="13">
        <v>0</v>
      </c>
      <c r="M394" s="13"/>
      <c r="N394" s="762">
        <v>2017</v>
      </c>
    </row>
    <row r="395" spans="1:14" x14ac:dyDescent="0.25">
      <c r="A395" s="3">
        <v>30</v>
      </c>
      <c r="B395" s="8">
        <v>312</v>
      </c>
      <c r="C395" s="4">
        <v>91.333333333333329</v>
      </c>
      <c r="D395" s="5">
        <v>178.36825465736908</v>
      </c>
      <c r="E395" s="13">
        <v>7.25</v>
      </c>
      <c r="F395" s="13">
        <v>82.916666666666657</v>
      </c>
      <c r="G395" s="13">
        <v>0</v>
      </c>
      <c r="H395" s="13">
        <v>1.1666666666666667</v>
      </c>
      <c r="I395" s="13">
        <v>0</v>
      </c>
      <c r="J395" s="13">
        <v>0</v>
      </c>
      <c r="K395" s="13">
        <v>0</v>
      </c>
      <c r="L395" s="13">
        <v>0</v>
      </c>
      <c r="M395" s="13"/>
      <c r="N395" s="762">
        <v>2017</v>
      </c>
    </row>
    <row r="396" spans="1:14" x14ac:dyDescent="0.25">
      <c r="A396" s="3">
        <v>30</v>
      </c>
      <c r="B396" s="8">
        <v>313</v>
      </c>
      <c r="C396" s="4">
        <v>77.733333333333334</v>
      </c>
      <c r="D396" s="5">
        <v>134.51414505853995</v>
      </c>
      <c r="E396" s="13">
        <v>6.083333333333333</v>
      </c>
      <c r="F396" s="13">
        <v>71.650000000000006</v>
      </c>
      <c r="G396" s="13">
        <v>0</v>
      </c>
      <c r="H396" s="13">
        <v>0</v>
      </c>
      <c r="I396" s="13">
        <v>0</v>
      </c>
      <c r="J396" s="13">
        <v>0</v>
      </c>
      <c r="K396" s="13">
        <v>0</v>
      </c>
      <c r="L396" s="13">
        <v>0</v>
      </c>
      <c r="M396" s="13"/>
      <c r="N396" s="762">
        <v>2017</v>
      </c>
    </row>
    <row r="397" spans="1:14" x14ac:dyDescent="0.25">
      <c r="A397" s="3">
        <v>30</v>
      </c>
      <c r="B397" s="8">
        <v>314</v>
      </c>
      <c r="C397" s="4">
        <v>43.666666666666664</v>
      </c>
      <c r="D397" s="5">
        <v>82.055066804407701</v>
      </c>
      <c r="E397" s="13">
        <v>1</v>
      </c>
      <c r="F397" s="13">
        <v>0</v>
      </c>
      <c r="G397" s="13">
        <v>42.666666666666664</v>
      </c>
      <c r="H397" s="13">
        <v>0</v>
      </c>
      <c r="I397" s="13">
        <v>0</v>
      </c>
      <c r="J397" s="13">
        <v>0</v>
      </c>
      <c r="K397" s="13">
        <v>0</v>
      </c>
      <c r="L397" s="13">
        <v>0</v>
      </c>
      <c r="M397" s="13"/>
      <c r="N397" s="762">
        <v>2017</v>
      </c>
    </row>
    <row r="398" spans="1:14" x14ac:dyDescent="0.25">
      <c r="A398" s="3">
        <v>30</v>
      </c>
      <c r="B398" s="8">
        <v>335</v>
      </c>
      <c r="C398" s="4">
        <v>12.916666666666668</v>
      </c>
      <c r="D398" s="5">
        <v>20.585044765840216</v>
      </c>
      <c r="E398" s="13">
        <v>0</v>
      </c>
      <c r="F398" s="13">
        <v>0</v>
      </c>
      <c r="G398" s="13">
        <v>0</v>
      </c>
      <c r="H398" s="13">
        <v>12.916666666666668</v>
      </c>
      <c r="I398" s="13">
        <v>0</v>
      </c>
      <c r="J398" s="13">
        <v>0</v>
      </c>
      <c r="K398" s="13">
        <v>0</v>
      </c>
      <c r="L398" s="13">
        <v>0</v>
      </c>
      <c r="M398" s="13"/>
      <c r="N398" s="762">
        <v>2017</v>
      </c>
    </row>
    <row r="399" spans="1:14" x14ac:dyDescent="0.25">
      <c r="A399" s="3">
        <v>30</v>
      </c>
      <c r="B399" s="8">
        <v>337</v>
      </c>
      <c r="C399" s="4">
        <v>18.25</v>
      </c>
      <c r="D399" s="5">
        <v>37.110490840047312</v>
      </c>
      <c r="E399" s="13">
        <v>0</v>
      </c>
      <c r="F399" s="13">
        <v>0</v>
      </c>
      <c r="G399" s="13">
        <v>0</v>
      </c>
      <c r="H399" s="13">
        <v>8.75</v>
      </c>
      <c r="I399" s="13">
        <v>6</v>
      </c>
      <c r="J399" s="13">
        <v>3.5</v>
      </c>
      <c r="K399" s="13">
        <v>0</v>
      </c>
      <c r="L399" s="13">
        <v>0</v>
      </c>
      <c r="M399" s="13"/>
      <c r="N399" s="762">
        <v>2017</v>
      </c>
    </row>
    <row r="400" spans="1:14" x14ac:dyDescent="0.25">
      <c r="A400" s="3">
        <v>30</v>
      </c>
      <c r="B400" s="8">
        <v>338</v>
      </c>
      <c r="C400" s="4">
        <v>38.983333333333334</v>
      </c>
      <c r="D400" s="5">
        <v>84.397567038018124</v>
      </c>
      <c r="E400" s="13">
        <v>5.25</v>
      </c>
      <c r="F400" s="13">
        <v>1.5833333333333333</v>
      </c>
      <c r="G400" s="13">
        <v>17.899999999999999</v>
      </c>
      <c r="H400" s="13">
        <v>13.25</v>
      </c>
      <c r="I400" s="13">
        <v>0</v>
      </c>
      <c r="J400" s="13">
        <v>1</v>
      </c>
      <c r="K400" s="13">
        <v>0</v>
      </c>
      <c r="L400" s="13">
        <v>0</v>
      </c>
      <c r="M400" s="13"/>
      <c r="N400" s="762">
        <v>2017</v>
      </c>
    </row>
    <row r="401" spans="1:14" x14ac:dyDescent="0.25">
      <c r="A401" s="3">
        <v>30</v>
      </c>
      <c r="B401" s="8">
        <v>344</v>
      </c>
      <c r="C401" s="4">
        <v>45.583333333333336</v>
      </c>
      <c r="D401" s="5">
        <v>81.647621728650137</v>
      </c>
      <c r="E401" s="13">
        <v>2</v>
      </c>
      <c r="F401" s="13">
        <v>18.833333333333336</v>
      </c>
      <c r="G401" s="13">
        <v>24.75</v>
      </c>
      <c r="H401" s="13">
        <v>0</v>
      </c>
      <c r="I401" s="13">
        <v>0</v>
      </c>
      <c r="J401" s="13">
        <v>0</v>
      </c>
      <c r="K401" s="13">
        <v>0</v>
      </c>
      <c r="L401" s="13">
        <v>0</v>
      </c>
      <c r="M401" s="13"/>
      <c r="N401" s="762">
        <v>2017</v>
      </c>
    </row>
    <row r="402" spans="1:14" x14ac:dyDescent="0.25">
      <c r="A402" s="3">
        <v>30</v>
      </c>
      <c r="B402" s="8">
        <v>347</v>
      </c>
      <c r="C402" s="4">
        <v>5</v>
      </c>
      <c r="D402" s="5">
        <v>7.6329173219125366</v>
      </c>
      <c r="E402" s="13">
        <v>0</v>
      </c>
      <c r="F402" s="13">
        <v>0</v>
      </c>
      <c r="G402" s="13">
        <v>0</v>
      </c>
      <c r="H402" s="13">
        <v>0</v>
      </c>
      <c r="I402" s="13">
        <v>0</v>
      </c>
      <c r="J402" s="13">
        <v>5</v>
      </c>
      <c r="K402" s="13">
        <v>0</v>
      </c>
      <c r="L402" s="13">
        <v>0</v>
      </c>
      <c r="M402" s="13"/>
      <c r="N402" s="762">
        <v>2017</v>
      </c>
    </row>
    <row r="403" spans="1:14" x14ac:dyDescent="0.25">
      <c r="A403" s="3">
        <v>30</v>
      </c>
      <c r="B403" s="8">
        <v>349</v>
      </c>
      <c r="C403" s="4">
        <v>2</v>
      </c>
      <c r="D403" s="5">
        <v>3.2285909090909088</v>
      </c>
      <c r="E403" s="13">
        <v>0</v>
      </c>
      <c r="F403" s="13">
        <v>0</v>
      </c>
      <c r="G403" s="13">
        <v>2</v>
      </c>
      <c r="H403" s="13">
        <v>0</v>
      </c>
      <c r="I403" s="13">
        <v>0</v>
      </c>
      <c r="J403" s="13">
        <v>0</v>
      </c>
      <c r="K403" s="13">
        <v>0</v>
      </c>
      <c r="L403" s="13">
        <v>0</v>
      </c>
      <c r="M403" s="13"/>
      <c r="N403" s="762">
        <v>2017</v>
      </c>
    </row>
    <row r="404" spans="1:14" x14ac:dyDescent="0.25">
      <c r="A404" s="3">
        <v>30</v>
      </c>
      <c r="B404" s="8">
        <v>358</v>
      </c>
      <c r="C404" s="4">
        <v>114.66666666666667</v>
      </c>
      <c r="D404" s="5">
        <v>242.5654250464876</v>
      </c>
      <c r="E404" s="13">
        <v>26.583333333333336</v>
      </c>
      <c r="F404" s="13">
        <v>82.750000000000014</v>
      </c>
      <c r="G404" s="13">
        <v>0</v>
      </c>
      <c r="H404" s="13">
        <v>5.3333333333333339</v>
      </c>
      <c r="I404" s="13">
        <v>0</v>
      </c>
      <c r="J404" s="13">
        <v>0</v>
      </c>
      <c r="K404" s="13">
        <v>0</v>
      </c>
      <c r="L404" s="13">
        <v>0</v>
      </c>
      <c r="M404" s="13"/>
      <c r="N404" s="762">
        <v>2017</v>
      </c>
    </row>
    <row r="405" spans="1:14" x14ac:dyDescent="0.25">
      <c r="A405" s="3">
        <v>30</v>
      </c>
      <c r="B405" s="7">
        <v>377</v>
      </c>
      <c r="C405" s="4">
        <v>2</v>
      </c>
      <c r="D405" s="5">
        <v>3.2285909090909088</v>
      </c>
      <c r="E405" s="13">
        <v>0</v>
      </c>
      <c r="F405" s="13">
        <v>0</v>
      </c>
      <c r="G405" s="13">
        <v>0</v>
      </c>
      <c r="H405" s="13">
        <v>0</v>
      </c>
      <c r="I405" s="13">
        <v>0</v>
      </c>
      <c r="J405" s="13">
        <v>0</v>
      </c>
      <c r="K405" s="13">
        <v>0</v>
      </c>
      <c r="L405" s="13">
        <v>2</v>
      </c>
      <c r="M405" s="13"/>
      <c r="N405" s="762">
        <v>2017</v>
      </c>
    </row>
    <row r="406" spans="1:14" x14ac:dyDescent="0.25">
      <c r="A406" s="3">
        <v>31</v>
      </c>
      <c r="B406" s="8" t="s">
        <v>10</v>
      </c>
      <c r="C406" s="4">
        <v>72.583333333333343</v>
      </c>
      <c r="D406" s="5">
        <v>184.09322893422862</v>
      </c>
      <c r="E406" s="13">
        <v>0</v>
      </c>
      <c r="F406" s="13">
        <v>7.9999999999999991</v>
      </c>
      <c r="G406" s="13">
        <v>8.25</v>
      </c>
      <c r="H406" s="13">
        <v>38.583333333333336</v>
      </c>
      <c r="I406" s="13">
        <v>17.75</v>
      </c>
      <c r="J406" s="13">
        <v>0</v>
      </c>
      <c r="K406" s="13">
        <v>0</v>
      </c>
      <c r="L406" s="13">
        <v>0</v>
      </c>
      <c r="M406" s="13"/>
      <c r="N406" s="762">
        <v>2017</v>
      </c>
    </row>
    <row r="407" spans="1:14" x14ac:dyDescent="0.25">
      <c r="A407" s="3">
        <v>31</v>
      </c>
      <c r="B407" s="8">
        <v>187</v>
      </c>
      <c r="C407" s="4">
        <v>23.75</v>
      </c>
      <c r="D407" s="5">
        <v>44.523246584022026</v>
      </c>
      <c r="E407" s="13">
        <v>0</v>
      </c>
      <c r="F407" s="13">
        <v>0</v>
      </c>
      <c r="G407" s="13">
        <v>0</v>
      </c>
      <c r="H407" s="13">
        <v>8.25</v>
      </c>
      <c r="I407" s="13">
        <v>15.5</v>
      </c>
      <c r="J407" s="13">
        <v>0</v>
      </c>
      <c r="K407" s="13">
        <v>0</v>
      </c>
      <c r="L407" s="13">
        <v>0</v>
      </c>
      <c r="M407" s="13"/>
      <c r="N407" s="762">
        <v>2017</v>
      </c>
    </row>
    <row r="408" spans="1:14" x14ac:dyDescent="0.25">
      <c r="A408" s="3">
        <v>31</v>
      </c>
      <c r="B408" s="8">
        <v>208</v>
      </c>
      <c r="C408" s="4">
        <v>2.6666666666666665</v>
      </c>
      <c r="D408" s="5">
        <v>8.1215200000000003</v>
      </c>
      <c r="E408" s="13">
        <v>0</v>
      </c>
      <c r="F408" s="13">
        <v>0</v>
      </c>
      <c r="G408" s="13">
        <v>2.6666666666666665</v>
      </c>
      <c r="H408" s="13">
        <v>0</v>
      </c>
      <c r="I408" s="13">
        <v>0</v>
      </c>
      <c r="J408" s="13">
        <v>0</v>
      </c>
      <c r="K408" s="13">
        <v>0</v>
      </c>
      <c r="L408" s="13">
        <v>0</v>
      </c>
      <c r="M408" s="13"/>
      <c r="N408" s="762">
        <v>2017</v>
      </c>
    </row>
    <row r="409" spans="1:14" x14ac:dyDescent="0.25">
      <c r="A409" s="3">
        <v>31</v>
      </c>
      <c r="B409" s="8">
        <v>235</v>
      </c>
      <c r="C409" s="4">
        <v>3.3333333333333335</v>
      </c>
      <c r="D409" s="5">
        <v>5.0275482093663904</v>
      </c>
      <c r="E409" s="13">
        <v>0</v>
      </c>
      <c r="F409" s="13">
        <v>0</v>
      </c>
      <c r="G409" s="13">
        <v>0</v>
      </c>
      <c r="H409" s="13">
        <v>2.5833333333333335</v>
      </c>
      <c r="I409" s="13">
        <v>0.75</v>
      </c>
      <c r="J409" s="13">
        <v>0</v>
      </c>
      <c r="K409" s="13">
        <v>0</v>
      </c>
      <c r="L409" s="13">
        <v>0</v>
      </c>
      <c r="M409" s="13"/>
      <c r="N409" s="762">
        <v>2017</v>
      </c>
    </row>
    <row r="410" spans="1:14" x14ac:dyDescent="0.25">
      <c r="A410" s="3">
        <v>31</v>
      </c>
      <c r="B410" s="8">
        <v>238</v>
      </c>
      <c r="C410" s="4">
        <v>5.25</v>
      </c>
      <c r="D410" s="5">
        <v>10.88949375</v>
      </c>
      <c r="E410" s="13">
        <v>0</v>
      </c>
      <c r="F410" s="13">
        <v>0</v>
      </c>
      <c r="G410" s="13">
        <v>0</v>
      </c>
      <c r="H410" s="13">
        <v>0</v>
      </c>
      <c r="I410" s="13">
        <v>5.25</v>
      </c>
      <c r="J410" s="13">
        <v>0</v>
      </c>
      <c r="K410" s="13">
        <v>0</v>
      </c>
      <c r="L410" s="13">
        <v>0</v>
      </c>
      <c r="M410" s="13"/>
      <c r="N410" s="762">
        <v>2017</v>
      </c>
    </row>
    <row r="411" spans="1:14" x14ac:dyDescent="0.25">
      <c r="A411" s="3">
        <v>31</v>
      </c>
      <c r="B411" s="8">
        <v>239</v>
      </c>
      <c r="C411" s="4">
        <v>219.91666666666666</v>
      </c>
      <c r="D411" s="5">
        <v>415.42287901629908</v>
      </c>
      <c r="E411" s="13">
        <v>1.6666666666666665</v>
      </c>
      <c r="F411" s="13">
        <v>2.25</v>
      </c>
      <c r="G411" s="13">
        <v>80.25</v>
      </c>
      <c r="H411" s="13">
        <v>52.333333333333329</v>
      </c>
      <c r="I411" s="13">
        <v>66.916666666666657</v>
      </c>
      <c r="J411" s="13">
        <v>0</v>
      </c>
      <c r="K411" s="13">
        <v>16.5</v>
      </c>
      <c r="L411" s="13">
        <v>0</v>
      </c>
      <c r="M411" s="13"/>
      <c r="N411" s="762">
        <v>2017</v>
      </c>
    </row>
    <row r="412" spans="1:14" x14ac:dyDescent="0.25">
      <c r="A412" s="3">
        <v>31</v>
      </c>
      <c r="B412" s="8">
        <v>240</v>
      </c>
      <c r="C412" s="4">
        <v>111.75000000000001</v>
      </c>
      <c r="D412" s="5">
        <v>203.35145487258953</v>
      </c>
      <c r="E412" s="13">
        <v>0</v>
      </c>
      <c r="F412" s="13">
        <v>1</v>
      </c>
      <c r="G412" s="13">
        <v>36.75</v>
      </c>
      <c r="H412" s="13">
        <v>18.083333333333332</v>
      </c>
      <c r="I412" s="13">
        <v>48.25</v>
      </c>
      <c r="J412" s="13">
        <v>0</v>
      </c>
      <c r="K412" s="13">
        <v>7.666666666666667</v>
      </c>
      <c r="L412" s="13">
        <v>0</v>
      </c>
      <c r="M412" s="13"/>
      <c r="N412" s="762">
        <v>2017</v>
      </c>
    </row>
    <row r="413" spans="1:14" x14ac:dyDescent="0.25">
      <c r="A413" s="3">
        <v>31</v>
      </c>
      <c r="B413" s="8">
        <v>243</v>
      </c>
      <c r="C413" s="4">
        <v>5.75</v>
      </c>
      <c r="D413" s="5">
        <v>10.558190599173551</v>
      </c>
      <c r="E413" s="13">
        <v>0</v>
      </c>
      <c r="F413" s="13">
        <v>0</v>
      </c>
      <c r="G413" s="13">
        <v>1.75</v>
      </c>
      <c r="H413" s="13">
        <v>0</v>
      </c>
      <c r="I413" s="13">
        <v>0</v>
      </c>
      <c r="J413" s="13">
        <v>0</v>
      </c>
      <c r="K413" s="13">
        <v>4</v>
      </c>
      <c r="L413" s="13">
        <v>0</v>
      </c>
      <c r="M413" s="13"/>
      <c r="N413" s="762">
        <v>2017</v>
      </c>
    </row>
    <row r="414" spans="1:14" x14ac:dyDescent="0.25">
      <c r="A414" s="3">
        <v>31</v>
      </c>
      <c r="B414" s="8">
        <v>244</v>
      </c>
      <c r="C414" s="4">
        <v>7</v>
      </c>
      <c r="D414" s="5">
        <v>12.838950413223138</v>
      </c>
      <c r="E414" s="13">
        <v>0</v>
      </c>
      <c r="F414" s="13">
        <v>0</v>
      </c>
      <c r="G414" s="13">
        <v>2</v>
      </c>
      <c r="H414" s="13">
        <v>0</v>
      </c>
      <c r="I414" s="13">
        <v>0</v>
      </c>
      <c r="J414" s="13">
        <v>0</v>
      </c>
      <c r="K414" s="13">
        <v>5</v>
      </c>
      <c r="L414" s="13">
        <v>0</v>
      </c>
      <c r="M414" s="13"/>
      <c r="N414" s="762">
        <v>2017</v>
      </c>
    </row>
    <row r="415" spans="1:14" x14ac:dyDescent="0.25">
      <c r="A415" s="3">
        <v>31</v>
      </c>
      <c r="B415" s="8">
        <v>249</v>
      </c>
      <c r="C415" s="4">
        <v>108.33333333333333</v>
      </c>
      <c r="D415" s="5">
        <v>259.4630693062818</v>
      </c>
      <c r="E415" s="13">
        <v>0</v>
      </c>
      <c r="F415" s="13">
        <v>0</v>
      </c>
      <c r="G415" s="13">
        <v>32.75</v>
      </c>
      <c r="H415" s="13">
        <v>19.166666666666668</v>
      </c>
      <c r="I415" s="13">
        <v>39.083333333333336</v>
      </c>
      <c r="J415" s="13">
        <v>13.666666666666666</v>
      </c>
      <c r="K415" s="13">
        <v>3.6666666666666665</v>
      </c>
      <c r="L415" s="13">
        <v>0</v>
      </c>
      <c r="M415" s="13"/>
      <c r="N415" s="762">
        <v>2017</v>
      </c>
    </row>
    <row r="416" spans="1:14" x14ac:dyDescent="0.25">
      <c r="A416" s="3">
        <v>31</v>
      </c>
      <c r="B416" s="8">
        <v>262</v>
      </c>
      <c r="C416" s="4">
        <v>11.25</v>
      </c>
      <c r="D416" s="5">
        <v>25.309101391184573</v>
      </c>
      <c r="E416" s="13">
        <v>0</v>
      </c>
      <c r="F416" s="13">
        <v>0</v>
      </c>
      <c r="G416" s="13">
        <v>0</v>
      </c>
      <c r="H416" s="13">
        <v>0</v>
      </c>
      <c r="I416" s="13">
        <v>8.25</v>
      </c>
      <c r="J416" s="13">
        <v>0</v>
      </c>
      <c r="K416" s="13">
        <v>3</v>
      </c>
      <c r="L416" s="13">
        <v>0</v>
      </c>
      <c r="M416" s="13"/>
      <c r="N416" s="762">
        <v>2017</v>
      </c>
    </row>
    <row r="417" spans="1:14" x14ac:dyDescent="0.25">
      <c r="A417" s="3">
        <v>31</v>
      </c>
      <c r="B417" s="8">
        <v>263</v>
      </c>
      <c r="C417" s="4">
        <v>148</v>
      </c>
      <c r="D417" s="5">
        <v>357.44784213785579</v>
      </c>
      <c r="E417" s="13">
        <v>0</v>
      </c>
      <c r="F417" s="13">
        <v>0</v>
      </c>
      <c r="G417" s="13">
        <v>0</v>
      </c>
      <c r="H417" s="13">
        <v>0</v>
      </c>
      <c r="I417" s="13">
        <v>19.666666666666664</v>
      </c>
      <c r="J417" s="13">
        <v>0</v>
      </c>
      <c r="K417" s="13">
        <v>26.166666666666664</v>
      </c>
      <c r="L417" s="13">
        <v>102.1666666666667</v>
      </c>
      <c r="M417" s="13"/>
      <c r="N417" s="762">
        <v>2017</v>
      </c>
    </row>
    <row r="418" spans="1:14" x14ac:dyDescent="0.25">
      <c r="A418" s="3">
        <v>31</v>
      </c>
      <c r="B418" s="8">
        <v>264</v>
      </c>
      <c r="C418" s="4">
        <v>389.18333333333334</v>
      </c>
      <c r="D418" s="5">
        <v>881.80161685089524</v>
      </c>
      <c r="E418" s="13">
        <v>0</v>
      </c>
      <c r="F418" s="13">
        <v>16.75</v>
      </c>
      <c r="G418" s="13">
        <v>215.56666666666666</v>
      </c>
      <c r="H418" s="13">
        <v>59.033333333333331</v>
      </c>
      <c r="I418" s="13">
        <v>89</v>
      </c>
      <c r="J418" s="13">
        <v>0</v>
      </c>
      <c r="K418" s="13">
        <v>8.8333333333333339</v>
      </c>
      <c r="L418" s="13">
        <v>0</v>
      </c>
      <c r="M418" s="13"/>
      <c r="N418" s="762">
        <v>2017</v>
      </c>
    </row>
    <row r="419" spans="1:14" x14ac:dyDescent="0.25">
      <c r="A419" s="3">
        <v>31</v>
      </c>
      <c r="B419" s="8">
        <v>269</v>
      </c>
      <c r="C419" s="4">
        <v>51.56666666666667</v>
      </c>
      <c r="D419" s="5">
        <v>99.427427162263783</v>
      </c>
      <c r="E419" s="13">
        <v>0</v>
      </c>
      <c r="F419" s="13">
        <v>0</v>
      </c>
      <c r="G419" s="13">
        <v>16.666666666666668</v>
      </c>
      <c r="H419" s="13">
        <v>13.666666666666666</v>
      </c>
      <c r="I419" s="13">
        <v>15.333333333333334</v>
      </c>
      <c r="J419" s="13">
        <v>3</v>
      </c>
      <c r="K419" s="13">
        <v>2.9</v>
      </c>
      <c r="L419" s="13">
        <v>0</v>
      </c>
      <c r="M419" s="13"/>
      <c r="N419" s="762">
        <v>2017</v>
      </c>
    </row>
    <row r="420" spans="1:14" x14ac:dyDescent="0.25">
      <c r="A420" s="3">
        <v>31</v>
      </c>
      <c r="B420" s="8">
        <v>271</v>
      </c>
      <c r="C420" s="4">
        <v>39.166666666666664</v>
      </c>
      <c r="D420" s="5">
        <v>72.541260602909844</v>
      </c>
      <c r="E420" s="13">
        <v>0</v>
      </c>
      <c r="F420" s="13">
        <v>0</v>
      </c>
      <c r="G420" s="13">
        <v>0.5</v>
      </c>
      <c r="H420" s="13">
        <v>9.25</v>
      </c>
      <c r="I420" s="13">
        <v>18.666666666666668</v>
      </c>
      <c r="J420" s="13">
        <v>7.75</v>
      </c>
      <c r="K420" s="13">
        <v>3</v>
      </c>
      <c r="L420" s="13">
        <v>0</v>
      </c>
      <c r="M420" s="13"/>
      <c r="N420" s="762">
        <v>2017</v>
      </c>
    </row>
    <row r="421" spans="1:14" x14ac:dyDescent="0.25">
      <c r="A421" s="3">
        <v>31</v>
      </c>
      <c r="B421" s="8">
        <v>273</v>
      </c>
      <c r="C421" s="4">
        <v>3</v>
      </c>
      <c r="D421" s="5">
        <v>6.5920799999999993</v>
      </c>
      <c r="E421" s="13">
        <v>0</v>
      </c>
      <c r="F421" s="13">
        <v>0</v>
      </c>
      <c r="G421" s="13">
        <v>0</v>
      </c>
      <c r="H421" s="13">
        <v>0</v>
      </c>
      <c r="I421" s="13">
        <v>3</v>
      </c>
      <c r="J421" s="13">
        <v>0</v>
      </c>
      <c r="K421" s="13">
        <v>0</v>
      </c>
      <c r="L421" s="13">
        <v>0</v>
      </c>
      <c r="M421" s="13"/>
      <c r="N421" s="762">
        <v>2017</v>
      </c>
    </row>
    <row r="422" spans="1:14" x14ac:dyDescent="0.25">
      <c r="A422" s="3">
        <v>31</v>
      </c>
      <c r="B422" s="8">
        <v>283</v>
      </c>
      <c r="C422" s="4">
        <v>193.83333333333329</v>
      </c>
      <c r="D422" s="5">
        <v>381.55434465798965</v>
      </c>
      <c r="E422" s="13">
        <v>0</v>
      </c>
      <c r="F422" s="13">
        <v>0</v>
      </c>
      <c r="G422" s="13">
        <v>16.75</v>
      </c>
      <c r="H422" s="13">
        <v>34.666666666666671</v>
      </c>
      <c r="I422" s="13">
        <v>95.25</v>
      </c>
      <c r="J422" s="13">
        <v>17</v>
      </c>
      <c r="K422" s="13">
        <v>30.166666666666668</v>
      </c>
      <c r="L422" s="13">
        <v>0</v>
      </c>
      <c r="M422" s="13"/>
      <c r="N422" s="762">
        <v>2017</v>
      </c>
    </row>
    <row r="423" spans="1:14" x14ac:dyDescent="0.25">
      <c r="A423" s="3">
        <v>31</v>
      </c>
      <c r="B423" s="8">
        <v>295</v>
      </c>
      <c r="C423" s="4">
        <v>170</v>
      </c>
      <c r="D423" s="5">
        <v>288.03667893422863</v>
      </c>
      <c r="E423" s="13">
        <v>0</v>
      </c>
      <c r="F423" s="13">
        <v>6.75</v>
      </c>
      <c r="G423" s="13">
        <v>58.416666666666664</v>
      </c>
      <c r="H423" s="13">
        <v>104.83333333333333</v>
      </c>
      <c r="I423" s="13">
        <v>0</v>
      </c>
      <c r="J423" s="13">
        <v>0</v>
      </c>
      <c r="K423" s="13">
        <v>0</v>
      </c>
      <c r="L423" s="13">
        <v>0</v>
      </c>
      <c r="M423" s="13"/>
      <c r="N423" s="762">
        <v>2017</v>
      </c>
    </row>
    <row r="424" spans="1:14" x14ac:dyDescent="0.25">
      <c r="A424" s="3">
        <v>31</v>
      </c>
      <c r="B424" s="8">
        <v>296</v>
      </c>
      <c r="C424" s="4">
        <v>67.333333333333343</v>
      </c>
      <c r="D424" s="5">
        <v>111.80432162534433</v>
      </c>
      <c r="E424" s="13">
        <v>1</v>
      </c>
      <c r="F424" s="13">
        <v>0</v>
      </c>
      <c r="G424" s="13">
        <v>66.333333333333343</v>
      </c>
      <c r="H424" s="13">
        <v>0</v>
      </c>
      <c r="I424" s="13">
        <v>0</v>
      </c>
      <c r="J424" s="13">
        <v>0</v>
      </c>
      <c r="K424" s="13">
        <v>0</v>
      </c>
      <c r="L424" s="13">
        <v>0</v>
      </c>
      <c r="M424" s="13"/>
      <c r="N424" s="762">
        <v>2017</v>
      </c>
    </row>
    <row r="425" spans="1:14" x14ac:dyDescent="0.25">
      <c r="A425" s="3">
        <v>31</v>
      </c>
      <c r="B425" s="8">
        <v>297</v>
      </c>
      <c r="C425" s="4">
        <v>21.750000000000004</v>
      </c>
      <c r="D425" s="5">
        <v>44.624417355371897</v>
      </c>
      <c r="E425" s="13">
        <v>0</v>
      </c>
      <c r="F425" s="13">
        <v>0</v>
      </c>
      <c r="G425" s="13">
        <v>21.750000000000004</v>
      </c>
      <c r="H425" s="13">
        <v>0</v>
      </c>
      <c r="I425" s="13">
        <v>0</v>
      </c>
      <c r="J425" s="13">
        <v>0</v>
      </c>
      <c r="K425" s="13">
        <v>0</v>
      </c>
      <c r="L425" s="13">
        <v>0</v>
      </c>
      <c r="M425" s="13"/>
      <c r="N425" s="762">
        <v>2017</v>
      </c>
    </row>
    <row r="426" spans="1:14" x14ac:dyDescent="0.25">
      <c r="A426" s="3">
        <v>31</v>
      </c>
      <c r="B426" s="8">
        <v>298</v>
      </c>
      <c r="C426" s="4">
        <v>15.833333333333332</v>
      </c>
      <c r="D426" s="5">
        <v>25.233677250978683</v>
      </c>
      <c r="E426" s="13">
        <v>0</v>
      </c>
      <c r="F426" s="13">
        <v>0</v>
      </c>
      <c r="G426" s="13">
        <v>0</v>
      </c>
      <c r="H426" s="13">
        <v>15.833333333333332</v>
      </c>
      <c r="I426" s="13">
        <v>0</v>
      </c>
      <c r="J426" s="13">
        <v>0</v>
      </c>
      <c r="K426" s="13">
        <v>0</v>
      </c>
      <c r="L426" s="13">
        <v>0</v>
      </c>
      <c r="M426" s="13"/>
      <c r="N426" s="762">
        <v>2017</v>
      </c>
    </row>
    <row r="427" spans="1:14" x14ac:dyDescent="0.25">
      <c r="A427" s="3">
        <v>31</v>
      </c>
      <c r="B427" s="8">
        <v>299</v>
      </c>
      <c r="C427" s="4">
        <v>59.333333333333329</v>
      </c>
      <c r="D427" s="5">
        <v>126.59022546487601</v>
      </c>
      <c r="E427" s="13">
        <v>0</v>
      </c>
      <c r="F427" s="13">
        <v>0</v>
      </c>
      <c r="G427" s="13">
        <v>59.333333333333329</v>
      </c>
      <c r="H427" s="13">
        <v>0</v>
      </c>
      <c r="I427" s="13">
        <v>0</v>
      </c>
      <c r="J427" s="13">
        <v>0</v>
      </c>
      <c r="K427" s="13">
        <v>0</v>
      </c>
      <c r="L427" s="13">
        <v>0</v>
      </c>
      <c r="M427" s="13"/>
      <c r="N427" s="762">
        <v>2017</v>
      </c>
    </row>
    <row r="428" spans="1:14" x14ac:dyDescent="0.25">
      <c r="A428" s="3">
        <v>31</v>
      </c>
      <c r="B428" s="8">
        <v>306</v>
      </c>
      <c r="C428" s="4">
        <v>26.333333333333332</v>
      </c>
      <c r="D428" s="5">
        <v>47.921618412534428</v>
      </c>
      <c r="E428" s="13">
        <v>0</v>
      </c>
      <c r="F428" s="13">
        <v>0</v>
      </c>
      <c r="G428" s="13">
        <v>0</v>
      </c>
      <c r="H428" s="13">
        <v>3.666666666666667</v>
      </c>
      <c r="I428" s="13">
        <v>18.166666666666664</v>
      </c>
      <c r="J428" s="13">
        <v>0</v>
      </c>
      <c r="K428" s="13">
        <v>4.5</v>
      </c>
      <c r="L428" s="13">
        <v>0</v>
      </c>
      <c r="M428" s="13"/>
      <c r="N428" s="762">
        <v>2017</v>
      </c>
    </row>
    <row r="429" spans="1:14" x14ac:dyDescent="0.25">
      <c r="A429" s="3">
        <v>31</v>
      </c>
      <c r="B429" s="8">
        <v>307</v>
      </c>
      <c r="C429" s="4">
        <v>99.833333333333343</v>
      </c>
      <c r="D429" s="5">
        <v>214.95169935954297</v>
      </c>
      <c r="E429" s="13">
        <v>0</v>
      </c>
      <c r="F429" s="13">
        <v>0</v>
      </c>
      <c r="G429" s="13">
        <v>6.3333333333333339</v>
      </c>
      <c r="H429" s="13">
        <v>0</v>
      </c>
      <c r="I429" s="13">
        <v>20.25</v>
      </c>
      <c r="J429" s="13">
        <v>66.75</v>
      </c>
      <c r="K429" s="13">
        <v>6.5</v>
      </c>
      <c r="L429" s="13">
        <v>0</v>
      </c>
      <c r="M429" s="13"/>
      <c r="N429" s="762">
        <v>2017</v>
      </c>
    </row>
    <row r="430" spans="1:14" x14ac:dyDescent="0.25">
      <c r="A430" s="3">
        <v>31</v>
      </c>
      <c r="B430" s="8">
        <v>308</v>
      </c>
      <c r="C430" s="4">
        <v>60.833333333333329</v>
      </c>
      <c r="D430" s="5">
        <v>138.74562639921945</v>
      </c>
      <c r="E430" s="13">
        <v>0</v>
      </c>
      <c r="F430" s="13">
        <v>0</v>
      </c>
      <c r="G430" s="13">
        <v>2.5</v>
      </c>
      <c r="H430" s="13">
        <v>1.3333333333333333</v>
      </c>
      <c r="I430" s="13">
        <v>48.916666666666664</v>
      </c>
      <c r="J430" s="13">
        <v>0</v>
      </c>
      <c r="K430" s="13">
        <v>8.0833333333333321</v>
      </c>
      <c r="L430" s="13">
        <v>0</v>
      </c>
      <c r="M430" s="13"/>
      <c r="N430" s="762">
        <v>2017</v>
      </c>
    </row>
    <row r="431" spans="1:14" x14ac:dyDescent="0.25">
      <c r="A431" s="3">
        <v>31</v>
      </c>
      <c r="B431" s="8">
        <v>311</v>
      </c>
      <c r="C431" s="4">
        <v>142.46666666666667</v>
      </c>
      <c r="D431" s="5">
        <v>294.50381047418182</v>
      </c>
      <c r="E431" s="13">
        <v>0</v>
      </c>
      <c r="F431" s="13">
        <v>1</v>
      </c>
      <c r="G431" s="13">
        <v>22.416666666666668</v>
      </c>
      <c r="H431" s="13">
        <v>43.716666666666661</v>
      </c>
      <c r="I431" s="13">
        <v>53.833333333333336</v>
      </c>
      <c r="J431" s="13">
        <v>13.666666666666666</v>
      </c>
      <c r="K431" s="13">
        <v>7.833333333333333</v>
      </c>
      <c r="L431" s="13">
        <v>0</v>
      </c>
      <c r="M431" s="13"/>
      <c r="N431" s="762">
        <v>2017</v>
      </c>
    </row>
    <row r="432" spans="1:14" x14ac:dyDescent="0.25">
      <c r="A432" s="3">
        <v>31</v>
      </c>
      <c r="B432" s="8">
        <v>312</v>
      </c>
      <c r="C432" s="4">
        <v>13</v>
      </c>
      <c r="D432" s="5">
        <v>26.517211260330576</v>
      </c>
      <c r="E432" s="13">
        <v>0</v>
      </c>
      <c r="F432" s="13">
        <v>0</v>
      </c>
      <c r="G432" s="13">
        <v>6.5</v>
      </c>
      <c r="H432" s="13">
        <v>2</v>
      </c>
      <c r="I432" s="13">
        <v>4.5</v>
      </c>
      <c r="J432" s="13">
        <v>0</v>
      </c>
      <c r="K432" s="13">
        <v>0</v>
      </c>
      <c r="L432" s="13">
        <v>0</v>
      </c>
      <c r="M432" s="13"/>
      <c r="N432" s="762">
        <v>2017</v>
      </c>
    </row>
    <row r="433" spans="1:14" x14ac:dyDescent="0.25">
      <c r="A433" s="3">
        <v>31</v>
      </c>
      <c r="B433" s="8">
        <v>313</v>
      </c>
      <c r="C433" s="4">
        <v>39</v>
      </c>
      <c r="D433" s="5">
        <v>60.629290289256197</v>
      </c>
      <c r="E433" s="13">
        <v>0</v>
      </c>
      <c r="F433" s="13">
        <v>0</v>
      </c>
      <c r="G433" s="13">
        <v>39</v>
      </c>
      <c r="H433" s="13">
        <v>0</v>
      </c>
      <c r="I433" s="13">
        <v>0</v>
      </c>
      <c r="J433" s="13">
        <v>0</v>
      </c>
      <c r="K433" s="13">
        <v>0</v>
      </c>
      <c r="L433" s="13">
        <v>0</v>
      </c>
      <c r="M433" s="13"/>
      <c r="N433" s="762">
        <v>2017</v>
      </c>
    </row>
    <row r="434" spans="1:14" x14ac:dyDescent="0.25">
      <c r="A434" s="3">
        <v>31</v>
      </c>
      <c r="B434" s="8">
        <v>314</v>
      </c>
      <c r="C434" s="4">
        <v>8.4166666666666661</v>
      </c>
      <c r="D434" s="5">
        <v>13.291429752066112</v>
      </c>
      <c r="E434" s="13">
        <v>0</v>
      </c>
      <c r="F434" s="13">
        <v>0</v>
      </c>
      <c r="G434" s="13">
        <v>0</v>
      </c>
      <c r="H434" s="13">
        <v>8.4166666666666661</v>
      </c>
      <c r="I434" s="13">
        <v>0</v>
      </c>
      <c r="J434" s="13">
        <v>0</v>
      </c>
      <c r="K434" s="13">
        <v>0</v>
      </c>
      <c r="L434" s="13">
        <v>0</v>
      </c>
      <c r="M434" s="13"/>
      <c r="N434" s="762">
        <v>2017</v>
      </c>
    </row>
    <row r="435" spans="1:14" x14ac:dyDescent="0.25">
      <c r="A435" s="3">
        <v>31</v>
      </c>
      <c r="B435" s="8">
        <v>315</v>
      </c>
      <c r="C435" s="4">
        <v>45.25</v>
      </c>
      <c r="D435" s="5">
        <v>82.8091424758953</v>
      </c>
      <c r="E435" s="13">
        <v>0</v>
      </c>
      <c r="F435" s="13">
        <v>0.75</v>
      </c>
      <c r="G435" s="13">
        <v>44.5</v>
      </c>
      <c r="H435" s="13">
        <v>0</v>
      </c>
      <c r="I435" s="13">
        <v>0</v>
      </c>
      <c r="J435" s="13">
        <v>0</v>
      </c>
      <c r="K435" s="13">
        <v>0</v>
      </c>
      <c r="L435" s="13">
        <v>0</v>
      </c>
      <c r="M435" s="13"/>
      <c r="N435" s="762">
        <v>2017</v>
      </c>
    </row>
    <row r="436" spans="1:14" x14ac:dyDescent="0.25">
      <c r="A436" s="3">
        <v>31</v>
      </c>
      <c r="B436" s="8">
        <v>320</v>
      </c>
      <c r="C436" s="4">
        <v>6.2</v>
      </c>
      <c r="D436" s="5">
        <v>11.164810795454546</v>
      </c>
      <c r="E436" s="13">
        <v>6.2</v>
      </c>
      <c r="F436" s="13">
        <v>0</v>
      </c>
      <c r="G436" s="13">
        <v>0</v>
      </c>
      <c r="H436" s="13">
        <v>0</v>
      </c>
      <c r="I436" s="13">
        <v>0</v>
      </c>
      <c r="J436" s="13">
        <v>0</v>
      </c>
      <c r="K436" s="13">
        <v>0</v>
      </c>
      <c r="L436" s="13">
        <v>0</v>
      </c>
      <c r="M436" s="13"/>
      <c r="N436" s="762">
        <v>2017</v>
      </c>
    </row>
    <row r="437" spans="1:14" x14ac:dyDescent="0.25">
      <c r="A437" s="3">
        <v>31</v>
      </c>
      <c r="B437" s="8">
        <v>335</v>
      </c>
      <c r="C437" s="4">
        <v>33</v>
      </c>
      <c r="D437" s="5">
        <v>72.95914232093665</v>
      </c>
      <c r="E437" s="13">
        <v>0</v>
      </c>
      <c r="F437" s="13">
        <v>0</v>
      </c>
      <c r="G437" s="13">
        <v>11.166666666666666</v>
      </c>
      <c r="H437" s="13">
        <v>1.5</v>
      </c>
      <c r="I437" s="13">
        <v>13.333333333333334</v>
      </c>
      <c r="J437" s="13">
        <v>7</v>
      </c>
      <c r="K437" s="13">
        <v>0</v>
      </c>
      <c r="L437" s="13">
        <v>0</v>
      </c>
      <c r="M437" s="13"/>
      <c r="N437" s="762">
        <v>2017</v>
      </c>
    </row>
    <row r="438" spans="1:14" x14ac:dyDescent="0.25">
      <c r="A438" s="3">
        <v>31</v>
      </c>
      <c r="B438" s="8">
        <v>337</v>
      </c>
      <c r="C438" s="4">
        <v>8.3333333333333339</v>
      </c>
      <c r="D438" s="5">
        <v>15.062553288567493</v>
      </c>
      <c r="E438" s="13">
        <v>0</v>
      </c>
      <c r="F438" s="13">
        <v>0</v>
      </c>
      <c r="G438" s="13">
        <v>1.75</v>
      </c>
      <c r="H438" s="13">
        <v>0</v>
      </c>
      <c r="I438" s="13">
        <v>4.25</v>
      </c>
      <c r="J438" s="13">
        <v>0</v>
      </c>
      <c r="K438" s="13">
        <v>2.333333333333333</v>
      </c>
      <c r="L438" s="13">
        <v>0</v>
      </c>
      <c r="M438" s="13"/>
      <c r="N438" s="762">
        <v>2017</v>
      </c>
    </row>
    <row r="439" spans="1:14" x14ac:dyDescent="0.25">
      <c r="A439" s="3">
        <v>31</v>
      </c>
      <c r="B439" s="8">
        <v>338</v>
      </c>
      <c r="C439" s="4">
        <v>17.433333333333334</v>
      </c>
      <c r="D439" s="5">
        <v>30.252562241735532</v>
      </c>
      <c r="E439" s="13">
        <v>0</v>
      </c>
      <c r="F439" s="13">
        <v>0</v>
      </c>
      <c r="G439" s="13">
        <v>0</v>
      </c>
      <c r="H439" s="13">
        <v>8</v>
      </c>
      <c r="I439" s="13">
        <v>7.833333333333333</v>
      </c>
      <c r="J439" s="13">
        <v>0</v>
      </c>
      <c r="K439" s="13">
        <v>1.6</v>
      </c>
      <c r="L439" s="13">
        <v>0</v>
      </c>
      <c r="M439" s="13"/>
      <c r="N439" s="762">
        <v>2017</v>
      </c>
    </row>
    <row r="440" spans="1:14" x14ac:dyDescent="0.25">
      <c r="A440" s="3">
        <v>31</v>
      </c>
      <c r="B440" s="8">
        <v>344</v>
      </c>
      <c r="C440" s="4">
        <v>27.883333333333333</v>
      </c>
      <c r="D440" s="5">
        <v>53.281928271349848</v>
      </c>
      <c r="E440" s="13">
        <v>0</v>
      </c>
      <c r="F440" s="13">
        <v>0</v>
      </c>
      <c r="G440" s="13">
        <v>23.633333333333333</v>
      </c>
      <c r="H440" s="13">
        <v>0</v>
      </c>
      <c r="I440" s="13">
        <v>0</v>
      </c>
      <c r="J440" s="13">
        <v>4.25</v>
      </c>
      <c r="K440" s="13">
        <v>0</v>
      </c>
      <c r="L440" s="13">
        <v>0</v>
      </c>
      <c r="M440" s="13"/>
      <c r="N440" s="762">
        <v>2017</v>
      </c>
    </row>
    <row r="441" spans="1:14" x14ac:dyDescent="0.25">
      <c r="A441" s="3">
        <v>31</v>
      </c>
      <c r="B441" s="8">
        <v>345</v>
      </c>
      <c r="C441" s="4">
        <v>1</v>
      </c>
      <c r="D441" s="5">
        <v>1.6434049586776855</v>
      </c>
      <c r="E441" s="13">
        <v>0</v>
      </c>
      <c r="F441" s="13">
        <v>0</v>
      </c>
      <c r="G441" s="13">
        <v>0</v>
      </c>
      <c r="H441" s="13">
        <v>0</v>
      </c>
      <c r="I441" s="13">
        <v>0</v>
      </c>
      <c r="J441" s="13">
        <v>1</v>
      </c>
      <c r="K441" s="13">
        <v>0</v>
      </c>
      <c r="L441" s="13">
        <v>0</v>
      </c>
      <c r="M441" s="13"/>
      <c r="N441" s="762">
        <v>2017</v>
      </c>
    </row>
    <row r="442" spans="1:14" x14ac:dyDescent="0.25">
      <c r="A442" s="3">
        <v>31</v>
      </c>
      <c r="B442" s="8">
        <v>347</v>
      </c>
      <c r="C442" s="4">
        <v>156.16666666666669</v>
      </c>
      <c r="D442" s="5">
        <v>320.55074982807605</v>
      </c>
      <c r="E442" s="13">
        <v>0</v>
      </c>
      <c r="F442" s="13">
        <v>0</v>
      </c>
      <c r="G442" s="13">
        <v>0</v>
      </c>
      <c r="H442" s="13">
        <v>0</v>
      </c>
      <c r="I442" s="13">
        <v>0</v>
      </c>
      <c r="J442" s="13">
        <v>156.16666666666669</v>
      </c>
      <c r="K442" s="13">
        <v>0</v>
      </c>
      <c r="L442" s="13">
        <v>0</v>
      </c>
      <c r="M442" s="13"/>
      <c r="N442" s="762">
        <v>2017</v>
      </c>
    </row>
    <row r="443" spans="1:14" x14ac:dyDescent="0.25">
      <c r="A443" s="3">
        <v>31</v>
      </c>
      <c r="B443" s="8">
        <v>354</v>
      </c>
      <c r="C443" s="4">
        <v>2.333333333333333</v>
      </c>
      <c r="D443" s="5">
        <v>4.74768973829201</v>
      </c>
      <c r="E443" s="13">
        <v>2.333333333333333</v>
      </c>
      <c r="F443" s="13">
        <v>0</v>
      </c>
      <c r="G443" s="13">
        <v>0</v>
      </c>
      <c r="H443" s="13">
        <v>0</v>
      </c>
      <c r="I443" s="13">
        <v>0</v>
      </c>
      <c r="J443" s="13">
        <v>0</v>
      </c>
      <c r="K443" s="13">
        <v>0</v>
      </c>
      <c r="L443" s="13">
        <v>0</v>
      </c>
      <c r="M443" s="13"/>
      <c r="N443" s="762">
        <v>2017</v>
      </c>
    </row>
    <row r="444" spans="1:14" x14ac:dyDescent="0.25">
      <c r="A444" s="3">
        <v>31</v>
      </c>
      <c r="B444" s="8">
        <v>357</v>
      </c>
      <c r="C444" s="4">
        <v>18.5</v>
      </c>
      <c r="D444" s="5">
        <v>33.147398329889803</v>
      </c>
      <c r="E444" s="13">
        <v>9.5833333333333339</v>
      </c>
      <c r="F444" s="13">
        <v>8.9166666666666661</v>
      </c>
      <c r="G444" s="13">
        <v>0</v>
      </c>
      <c r="H444" s="13">
        <v>0</v>
      </c>
      <c r="I444" s="13">
        <v>0</v>
      </c>
      <c r="J444" s="13">
        <v>0</v>
      </c>
      <c r="K444" s="13">
        <v>0</v>
      </c>
      <c r="L444" s="13">
        <v>0</v>
      </c>
      <c r="M444" s="13"/>
      <c r="N444" s="762">
        <v>2017</v>
      </c>
    </row>
    <row r="445" spans="1:14" x14ac:dyDescent="0.25">
      <c r="A445" s="3">
        <v>31</v>
      </c>
      <c r="B445" s="8">
        <v>358</v>
      </c>
      <c r="C445" s="4">
        <v>172.50000000000003</v>
      </c>
      <c r="D445" s="5">
        <v>304.73671522038569</v>
      </c>
      <c r="E445" s="13">
        <v>0</v>
      </c>
      <c r="F445" s="13">
        <v>127.74999999999999</v>
      </c>
      <c r="G445" s="13">
        <v>44.75</v>
      </c>
      <c r="H445" s="13">
        <v>0</v>
      </c>
      <c r="I445" s="13">
        <v>0</v>
      </c>
      <c r="J445" s="13">
        <v>0</v>
      </c>
      <c r="K445" s="13">
        <v>0</v>
      </c>
      <c r="L445" s="13">
        <v>0</v>
      </c>
      <c r="M445" s="13"/>
      <c r="N445" s="762">
        <v>2017</v>
      </c>
    </row>
    <row r="446" spans="1:14" x14ac:dyDescent="0.25">
      <c r="A446" s="3">
        <v>31</v>
      </c>
      <c r="B446" s="8">
        <v>364</v>
      </c>
      <c r="C446" s="4">
        <v>17.5</v>
      </c>
      <c r="D446" s="5">
        <v>32.993285123966942</v>
      </c>
      <c r="E446" s="13">
        <v>0</v>
      </c>
      <c r="F446" s="13">
        <v>0</v>
      </c>
      <c r="G446" s="13">
        <v>17.5</v>
      </c>
      <c r="H446" s="13">
        <v>0</v>
      </c>
      <c r="I446" s="13">
        <v>0</v>
      </c>
      <c r="J446" s="13">
        <v>0</v>
      </c>
      <c r="K446" s="13">
        <v>0</v>
      </c>
      <c r="L446" s="13">
        <v>0</v>
      </c>
      <c r="M446" s="13"/>
      <c r="N446" s="762">
        <v>2017</v>
      </c>
    </row>
    <row r="447" spans="1:14" x14ac:dyDescent="0.25">
      <c r="A447" s="3">
        <v>31</v>
      </c>
      <c r="B447" s="8">
        <v>368</v>
      </c>
      <c r="C447" s="4">
        <v>16.066666666666666</v>
      </c>
      <c r="D447" s="5">
        <v>27.769238963498623</v>
      </c>
      <c r="E447" s="13">
        <v>3.1666666666666665</v>
      </c>
      <c r="F447" s="13">
        <v>12.9</v>
      </c>
      <c r="G447" s="13">
        <v>0</v>
      </c>
      <c r="H447" s="13">
        <v>0</v>
      </c>
      <c r="I447" s="13">
        <v>0</v>
      </c>
      <c r="J447" s="13">
        <v>0</v>
      </c>
      <c r="K447" s="13">
        <v>0</v>
      </c>
      <c r="L447" s="13">
        <v>0</v>
      </c>
      <c r="M447" s="13"/>
      <c r="N447" s="762">
        <v>2017</v>
      </c>
    </row>
    <row r="448" spans="1:14" x14ac:dyDescent="0.25">
      <c r="A448" s="3">
        <v>31</v>
      </c>
      <c r="B448" s="8">
        <v>383</v>
      </c>
      <c r="C448" s="4">
        <v>0.5</v>
      </c>
      <c r="D448" s="5">
        <v>0.82170247933884277</v>
      </c>
      <c r="E448" s="13">
        <v>0</v>
      </c>
      <c r="F448" s="13">
        <v>0</v>
      </c>
      <c r="G448" s="13">
        <v>0</v>
      </c>
      <c r="H448" s="13">
        <v>0</v>
      </c>
      <c r="I448" s="13">
        <v>0</v>
      </c>
      <c r="J448" s="13">
        <v>0</v>
      </c>
      <c r="K448" s="13">
        <v>0.5</v>
      </c>
      <c r="L448" s="13">
        <v>0</v>
      </c>
      <c r="M448" s="13"/>
      <c r="N448" s="762">
        <v>2017</v>
      </c>
    </row>
    <row r="449" spans="1:14" x14ac:dyDescent="0.25">
      <c r="A449" s="3">
        <v>31</v>
      </c>
      <c r="B449" s="8">
        <v>387</v>
      </c>
      <c r="C449" s="4">
        <v>2.583333333333333</v>
      </c>
      <c r="D449" s="5">
        <v>4.2454628099173544</v>
      </c>
      <c r="E449" s="13">
        <v>0</v>
      </c>
      <c r="F449" s="13">
        <v>2.583333333333333</v>
      </c>
      <c r="G449" s="13">
        <v>0</v>
      </c>
      <c r="H449" s="13">
        <v>0</v>
      </c>
      <c r="I449" s="13">
        <v>0</v>
      </c>
      <c r="J449" s="13">
        <v>0</v>
      </c>
      <c r="K449" s="13">
        <v>0</v>
      </c>
      <c r="L449" s="13">
        <v>0</v>
      </c>
      <c r="M449" s="13"/>
      <c r="N449" s="762">
        <v>2017</v>
      </c>
    </row>
    <row r="450" spans="1:14" x14ac:dyDescent="0.25">
      <c r="A450" s="3">
        <v>32</v>
      </c>
      <c r="B450" s="8" t="s">
        <v>10</v>
      </c>
      <c r="C450" s="4">
        <v>99.666666666666657</v>
      </c>
      <c r="D450" s="5">
        <v>265.25804917231557</v>
      </c>
      <c r="E450" s="13">
        <v>0</v>
      </c>
      <c r="F450" s="13">
        <v>24</v>
      </c>
      <c r="G450" s="13">
        <v>20</v>
      </c>
      <c r="H450" s="13">
        <v>35.666666666666671</v>
      </c>
      <c r="I450" s="13">
        <v>19</v>
      </c>
      <c r="J450" s="13">
        <v>1</v>
      </c>
      <c r="K450" s="13">
        <v>0</v>
      </c>
      <c r="L450" s="13">
        <v>0</v>
      </c>
      <c r="M450" s="13"/>
      <c r="N450" s="762">
        <v>2017</v>
      </c>
    </row>
    <row r="451" spans="1:14" x14ac:dyDescent="0.25">
      <c r="A451" s="3">
        <v>32</v>
      </c>
      <c r="B451" s="12">
        <v>187</v>
      </c>
      <c r="C451" s="4">
        <v>41.666666666666671</v>
      </c>
      <c r="D451" s="5">
        <v>81.708229941460004</v>
      </c>
      <c r="E451" s="13">
        <v>0.66666666666666663</v>
      </c>
      <c r="F451" s="13">
        <v>2.75</v>
      </c>
      <c r="G451" s="13">
        <v>0</v>
      </c>
      <c r="H451" s="13">
        <v>3.5</v>
      </c>
      <c r="I451" s="13">
        <v>34.75</v>
      </c>
      <c r="J451" s="13">
        <v>0</v>
      </c>
      <c r="K451" s="13">
        <v>0</v>
      </c>
      <c r="L451" s="13">
        <v>0</v>
      </c>
      <c r="M451" s="13"/>
      <c r="N451" s="762">
        <v>2017</v>
      </c>
    </row>
    <row r="452" spans="1:14" x14ac:dyDescent="0.25">
      <c r="A452" s="3">
        <v>32</v>
      </c>
      <c r="B452" s="8">
        <v>263</v>
      </c>
      <c r="C452" s="4">
        <v>11.666666666666666</v>
      </c>
      <c r="D452" s="5">
        <v>18.083311639118456</v>
      </c>
      <c r="E452" s="13">
        <v>0</v>
      </c>
      <c r="F452" s="13">
        <v>11.666666666666666</v>
      </c>
      <c r="G452" s="13">
        <v>0</v>
      </c>
      <c r="H452" s="13">
        <v>0</v>
      </c>
      <c r="I452" s="13">
        <v>0</v>
      </c>
      <c r="J452" s="13">
        <v>0</v>
      </c>
      <c r="K452" s="13">
        <v>0</v>
      </c>
      <c r="L452" s="13">
        <v>0</v>
      </c>
      <c r="M452" s="13"/>
      <c r="N452" s="762">
        <v>2017</v>
      </c>
    </row>
    <row r="453" spans="1:14" x14ac:dyDescent="0.25">
      <c r="A453" s="3">
        <v>32</v>
      </c>
      <c r="B453" s="8">
        <v>295</v>
      </c>
      <c r="C453" s="4">
        <v>98.416666666666657</v>
      </c>
      <c r="D453" s="5">
        <v>191.39900051423319</v>
      </c>
      <c r="E453" s="13">
        <v>2.5833333333333335</v>
      </c>
      <c r="F453" s="13">
        <v>14.250000000000002</v>
      </c>
      <c r="G453" s="13">
        <v>3.25</v>
      </c>
      <c r="H453" s="13">
        <v>1.8333333333333335</v>
      </c>
      <c r="I453" s="13">
        <v>50.833333333333329</v>
      </c>
      <c r="J453" s="13">
        <v>0</v>
      </c>
      <c r="K453" s="13">
        <v>0</v>
      </c>
      <c r="L453" s="13">
        <v>25.666666666666664</v>
      </c>
      <c r="M453" s="13"/>
      <c r="N453" s="762">
        <v>2017</v>
      </c>
    </row>
    <row r="454" spans="1:14" x14ac:dyDescent="0.25">
      <c r="A454" s="3">
        <v>32</v>
      </c>
      <c r="B454" s="8">
        <v>296</v>
      </c>
      <c r="C454" s="4">
        <v>243.7833333333333</v>
      </c>
      <c r="D454" s="5">
        <v>453.80666558367767</v>
      </c>
      <c r="E454" s="13">
        <v>2.583333333333333</v>
      </c>
      <c r="F454" s="13">
        <v>13.333333333333334</v>
      </c>
      <c r="G454" s="13">
        <v>174.95</v>
      </c>
      <c r="H454" s="13">
        <v>28.416666666666668</v>
      </c>
      <c r="I454" s="13">
        <v>0.5</v>
      </c>
      <c r="J454" s="13">
        <v>8</v>
      </c>
      <c r="K454" s="13">
        <v>0</v>
      </c>
      <c r="L454" s="13">
        <v>16</v>
      </c>
      <c r="M454" s="13"/>
      <c r="N454" s="762">
        <v>2017</v>
      </c>
    </row>
    <row r="455" spans="1:14" x14ac:dyDescent="0.25">
      <c r="A455" s="3">
        <v>32</v>
      </c>
      <c r="B455" s="8">
        <v>297</v>
      </c>
      <c r="C455" s="4">
        <v>243.5</v>
      </c>
      <c r="D455" s="5">
        <v>414.10666579717616</v>
      </c>
      <c r="E455" s="13">
        <v>0</v>
      </c>
      <c r="F455" s="13">
        <v>0</v>
      </c>
      <c r="G455" s="13">
        <v>27.416666666666668</v>
      </c>
      <c r="H455" s="13">
        <v>150.16666666666663</v>
      </c>
      <c r="I455" s="13">
        <v>65.916666666666657</v>
      </c>
      <c r="J455" s="13">
        <v>0</v>
      </c>
      <c r="K455" s="13">
        <v>0</v>
      </c>
      <c r="L455" s="13">
        <v>0</v>
      </c>
      <c r="M455" s="13"/>
      <c r="N455" s="762">
        <v>2017</v>
      </c>
    </row>
    <row r="456" spans="1:14" x14ac:dyDescent="0.25">
      <c r="A456" s="3">
        <v>32</v>
      </c>
      <c r="B456" s="8">
        <v>298</v>
      </c>
      <c r="C456" s="4">
        <v>75.833333333333329</v>
      </c>
      <c r="D456" s="5">
        <v>131.70481596590909</v>
      </c>
      <c r="E456" s="13">
        <v>0</v>
      </c>
      <c r="F456" s="13">
        <v>1.75</v>
      </c>
      <c r="G456" s="13">
        <v>5.5</v>
      </c>
      <c r="H456" s="13">
        <v>25.583333333333332</v>
      </c>
      <c r="I456" s="13">
        <v>43</v>
      </c>
      <c r="J456" s="13">
        <v>0</v>
      </c>
      <c r="K456" s="13">
        <v>0</v>
      </c>
      <c r="L456" s="13">
        <v>0</v>
      </c>
      <c r="M456" s="13"/>
      <c r="N456" s="762">
        <v>2017</v>
      </c>
    </row>
    <row r="457" spans="1:14" x14ac:dyDescent="0.25">
      <c r="A457" s="3">
        <v>32</v>
      </c>
      <c r="B457" s="8">
        <v>299</v>
      </c>
      <c r="C457" s="4">
        <v>131</v>
      </c>
      <c r="D457" s="5">
        <v>281.37372006657495</v>
      </c>
      <c r="E457" s="13">
        <v>0</v>
      </c>
      <c r="F457" s="13">
        <v>0.33333333333333331</v>
      </c>
      <c r="G457" s="13">
        <v>68</v>
      </c>
      <c r="H457" s="13">
        <v>32.166666666666664</v>
      </c>
      <c r="I457" s="13">
        <v>30.500000000000004</v>
      </c>
      <c r="J457" s="13">
        <v>0</v>
      </c>
      <c r="K457" s="13">
        <v>0</v>
      </c>
      <c r="L457" s="13">
        <v>0</v>
      </c>
      <c r="M457" s="13"/>
      <c r="N457" s="762">
        <v>2017</v>
      </c>
    </row>
    <row r="458" spans="1:14" x14ac:dyDescent="0.25">
      <c r="A458" s="3">
        <v>32</v>
      </c>
      <c r="B458" s="8">
        <v>312</v>
      </c>
      <c r="C458" s="4">
        <v>97.200000000000017</v>
      </c>
      <c r="D458" s="5">
        <v>227.78627737258952</v>
      </c>
      <c r="E458" s="13">
        <v>0</v>
      </c>
      <c r="F458" s="13">
        <v>8.9166666666666661</v>
      </c>
      <c r="G458" s="13">
        <v>88.283333333333331</v>
      </c>
      <c r="H458" s="13">
        <v>0</v>
      </c>
      <c r="I458" s="13">
        <v>0</v>
      </c>
      <c r="J458" s="13">
        <v>0</v>
      </c>
      <c r="K458" s="13">
        <v>0</v>
      </c>
      <c r="L458" s="13">
        <v>0</v>
      </c>
      <c r="M458" s="13"/>
      <c r="N458" s="762">
        <v>2017</v>
      </c>
    </row>
    <row r="459" spans="1:14" x14ac:dyDescent="0.25">
      <c r="A459" s="3">
        <v>32</v>
      </c>
      <c r="B459" s="8">
        <v>313</v>
      </c>
      <c r="C459" s="4">
        <v>150.83333333333331</v>
      </c>
      <c r="D459" s="5">
        <v>264.58122431990347</v>
      </c>
      <c r="E459" s="13">
        <v>0</v>
      </c>
      <c r="F459" s="13">
        <v>0</v>
      </c>
      <c r="G459" s="13">
        <v>24</v>
      </c>
      <c r="H459" s="13">
        <v>108.83333333333334</v>
      </c>
      <c r="I459" s="13">
        <v>18</v>
      </c>
      <c r="J459" s="13">
        <v>0</v>
      </c>
      <c r="K459" s="13">
        <v>0</v>
      </c>
      <c r="L459" s="13">
        <v>0</v>
      </c>
      <c r="M459" s="13"/>
      <c r="N459" s="762">
        <v>2017</v>
      </c>
    </row>
    <row r="460" spans="1:14" x14ac:dyDescent="0.25">
      <c r="A460" s="3">
        <v>32</v>
      </c>
      <c r="B460" s="8">
        <v>314</v>
      </c>
      <c r="C460" s="4">
        <v>91.000000000000014</v>
      </c>
      <c r="D460" s="5">
        <v>153.61869714187324</v>
      </c>
      <c r="E460" s="13">
        <v>0</v>
      </c>
      <c r="F460" s="13">
        <v>0</v>
      </c>
      <c r="G460" s="13">
        <v>0</v>
      </c>
      <c r="H460" s="13">
        <v>46.750000000000007</v>
      </c>
      <c r="I460" s="13">
        <v>33.75</v>
      </c>
      <c r="J460" s="13">
        <v>0</v>
      </c>
      <c r="K460" s="13">
        <v>1</v>
      </c>
      <c r="L460" s="13">
        <v>9.5</v>
      </c>
      <c r="M460" s="13"/>
      <c r="N460" s="762">
        <v>2017</v>
      </c>
    </row>
    <row r="461" spans="1:14" x14ac:dyDescent="0.25">
      <c r="A461" s="3">
        <v>32</v>
      </c>
      <c r="B461" s="8">
        <v>315</v>
      </c>
      <c r="C461" s="4">
        <v>83.249999999999986</v>
      </c>
      <c r="D461" s="5">
        <v>164.38388910353535</v>
      </c>
      <c r="E461" s="13">
        <v>0.5</v>
      </c>
      <c r="F461" s="13">
        <v>0</v>
      </c>
      <c r="G461" s="13">
        <v>61.333333333333329</v>
      </c>
      <c r="H461" s="13">
        <v>15.416666666666668</v>
      </c>
      <c r="I461" s="13">
        <v>0</v>
      </c>
      <c r="J461" s="13">
        <v>0</v>
      </c>
      <c r="K461" s="13">
        <v>0</v>
      </c>
      <c r="L461" s="13">
        <v>6</v>
      </c>
      <c r="M461" s="13"/>
      <c r="N461" s="762">
        <v>2017</v>
      </c>
    </row>
    <row r="462" spans="1:14" x14ac:dyDescent="0.25">
      <c r="A462" s="3">
        <v>32</v>
      </c>
      <c r="B462" s="8">
        <v>320</v>
      </c>
      <c r="C462" s="4">
        <v>44.750000000000007</v>
      </c>
      <c r="D462" s="5">
        <v>76.219930440771336</v>
      </c>
      <c r="E462" s="13">
        <v>0.5</v>
      </c>
      <c r="F462" s="13">
        <v>9.7500000000000018</v>
      </c>
      <c r="G462" s="13">
        <v>10.25</v>
      </c>
      <c r="H462" s="13">
        <v>15.749999999999998</v>
      </c>
      <c r="I462" s="13">
        <v>8.5</v>
      </c>
      <c r="J462" s="13">
        <v>0</v>
      </c>
      <c r="K462" s="13">
        <v>0</v>
      </c>
      <c r="L462" s="13">
        <v>0</v>
      </c>
      <c r="M462" s="13"/>
      <c r="N462" s="762">
        <v>2017</v>
      </c>
    </row>
    <row r="463" spans="1:14" x14ac:dyDescent="0.25">
      <c r="A463" s="3">
        <v>32</v>
      </c>
      <c r="B463" s="8">
        <v>344</v>
      </c>
      <c r="C463" s="4">
        <v>62.583333333333329</v>
      </c>
      <c r="D463" s="5">
        <v>110.78317974177439</v>
      </c>
      <c r="E463" s="13">
        <v>0</v>
      </c>
      <c r="F463" s="13">
        <v>0</v>
      </c>
      <c r="G463" s="13">
        <v>48.749999999999993</v>
      </c>
      <c r="H463" s="13">
        <v>11.083333333333334</v>
      </c>
      <c r="I463" s="13">
        <v>0</v>
      </c>
      <c r="J463" s="13">
        <v>2.75</v>
      </c>
      <c r="K463" s="13">
        <v>0</v>
      </c>
      <c r="L463" s="13">
        <v>0</v>
      </c>
      <c r="M463" s="13"/>
      <c r="N463" s="762">
        <v>2017</v>
      </c>
    </row>
    <row r="464" spans="1:14" x14ac:dyDescent="0.25">
      <c r="A464" s="3">
        <v>32</v>
      </c>
      <c r="B464" s="8">
        <v>347</v>
      </c>
      <c r="C464" s="4">
        <v>480.16666666666674</v>
      </c>
      <c r="D464" s="5">
        <v>1039.4348273880107</v>
      </c>
      <c r="E464" s="13">
        <v>0</v>
      </c>
      <c r="F464" s="13">
        <v>10.25</v>
      </c>
      <c r="G464" s="13">
        <v>3.25</v>
      </c>
      <c r="H464" s="13">
        <v>10.333333333333332</v>
      </c>
      <c r="I464" s="13">
        <v>135.16666666666666</v>
      </c>
      <c r="J464" s="13">
        <v>321.16666666666669</v>
      </c>
      <c r="K464" s="13">
        <v>0</v>
      </c>
      <c r="L464" s="13">
        <v>0</v>
      </c>
      <c r="M464" s="13"/>
      <c r="N464" s="762">
        <v>2017</v>
      </c>
    </row>
    <row r="465" spans="1:14" x14ac:dyDescent="0.25">
      <c r="A465" s="3">
        <v>32</v>
      </c>
      <c r="B465" s="8">
        <v>354</v>
      </c>
      <c r="C465" s="4">
        <v>46.916666666666664</v>
      </c>
      <c r="D465" s="5">
        <v>74.672960657713503</v>
      </c>
      <c r="E465" s="13">
        <v>0</v>
      </c>
      <c r="F465" s="13">
        <v>46.916666666666664</v>
      </c>
      <c r="G465" s="13">
        <v>0</v>
      </c>
      <c r="H465" s="13">
        <v>0</v>
      </c>
      <c r="I465" s="13">
        <v>0</v>
      </c>
      <c r="J465" s="13">
        <v>0</v>
      </c>
      <c r="K465" s="13">
        <v>0</v>
      </c>
      <c r="L465" s="13">
        <v>0</v>
      </c>
      <c r="M465" s="13"/>
      <c r="N465" s="762">
        <v>2017</v>
      </c>
    </row>
    <row r="466" spans="1:14" x14ac:dyDescent="0.25">
      <c r="A466" s="3">
        <v>32</v>
      </c>
      <c r="B466" s="8">
        <v>357</v>
      </c>
      <c r="C466" s="4">
        <v>62.916666666666664</v>
      </c>
      <c r="D466" s="5">
        <v>106.59268775826446</v>
      </c>
      <c r="E466" s="13">
        <v>1.5</v>
      </c>
      <c r="F466" s="13">
        <v>43.666666666666664</v>
      </c>
      <c r="G466" s="13">
        <v>17.75</v>
      </c>
      <c r="H466" s="13">
        <v>0</v>
      </c>
      <c r="I466" s="13">
        <v>0</v>
      </c>
      <c r="J466" s="13">
        <v>0</v>
      </c>
      <c r="K466" s="13">
        <v>0</v>
      </c>
      <c r="L466" s="13">
        <v>0</v>
      </c>
      <c r="M466" s="13"/>
      <c r="N466" s="762">
        <v>2017</v>
      </c>
    </row>
    <row r="467" spans="1:14" x14ac:dyDescent="0.25">
      <c r="A467" s="3">
        <v>32</v>
      </c>
      <c r="B467" s="8">
        <v>358</v>
      </c>
      <c r="C467" s="4">
        <v>247.55000000000004</v>
      </c>
      <c r="D467" s="5">
        <v>465.70463824839288</v>
      </c>
      <c r="E467" s="13">
        <v>1.1666666666666665</v>
      </c>
      <c r="F467" s="13">
        <v>8.25</v>
      </c>
      <c r="G467" s="13">
        <v>238.13333333333335</v>
      </c>
      <c r="H467" s="13">
        <v>0</v>
      </c>
      <c r="I467" s="13">
        <v>0</v>
      </c>
      <c r="J467" s="13">
        <v>0</v>
      </c>
      <c r="K467" s="13">
        <v>0</v>
      </c>
      <c r="L467" s="13">
        <v>0</v>
      </c>
      <c r="M467" s="13"/>
      <c r="N467" s="762">
        <v>2017</v>
      </c>
    </row>
    <row r="468" spans="1:14" x14ac:dyDescent="0.25">
      <c r="A468" s="3">
        <v>32</v>
      </c>
      <c r="B468" s="8">
        <v>362</v>
      </c>
      <c r="C468" s="4">
        <v>1.25</v>
      </c>
      <c r="D468" s="5">
        <v>2.5434052169421486</v>
      </c>
      <c r="E468" s="13">
        <v>1.25</v>
      </c>
      <c r="F468" s="13">
        <v>0</v>
      </c>
      <c r="G468" s="13">
        <v>0</v>
      </c>
      <c r="H468" s="13">
        <v>0</v>
      </c>
      <c r="I468" s="13">
        <v>0</v>
      </c>
      <c r="J468" s="13">
        <v>0</v>
      </c>
      <c r="K468" s="13">
        <v>0</v>
      </c>
      <c r="L468" s="13">
        <v>0</v>
      </c>
      <c r="M468" s="13"/>
      <c r="N468" s="762">
        <v>2017</v>
      </c>
    </row>
    <row r="469" spans="1:14" x14ac:dyDescent="0.25">
      <c r="A469" s="3">
        <v>32</v>
      </c>
      <c r="B469" s="8">
        <v>363</v>
      </c>
      <c r="C469" s="4">
        <v>33.75</v>
      </c>
      <c r="D469" s="5">
        <v>54.059126893939393</v>
      </c>
      <c r="E469" s="13">
        <v>0.83333333333333337</v>
      </c>
      <c r="F469" s="13">
        <v>32.916666666666664</v>
      </c>
      <c r="G469" s="13">
        <v>0</v>
      </c>
      <c r="H469" s="13">
        <v>0</v>
      </c>
      <c r="I469" s="13">
        <v>0</v>
      </c>
      <c r="J469" s="13">
        <v>0</v>
      </c>
      <c r="K469" s="13">
        <v>0</v>
      </c>
      <c r="L469" s="13">
        <v>0</v>
      </c>
      <c r="M469" s="13"/>
      <c r="N469" s="762">
        <v>2017</v>
      </c>
    </row>
    <row r="470" spans="1:14" x14ac:dyDescent="0.25">
      <c r="A470" s="3">
        <v>32</v>
      </c>
      <c r="B470" s="8">
        <v>368</v>
      </c>
      <c r="C470" s="4">
        <v>109.5</v>
      </c>
      <c r="D470" s="5">
        <v>190.41386721763081</v>
      </c>
      <c r="E470" s="13">
        <v>0.91666666666666663</v>
      </c>
      <c r="F470" s="13">
        <v>17.5</v>
      </c>
      <c r="G470" s="13">
        <v>89.083333333333329</v>
      </c>
      <c r="H470" s="13">
        <v>2</v>
      </c>
      <c r="I470" s="13">
        <v>0</v>
      </c>
      <c r="J470" s="13">
        <v>0</v>
      </c>
      <c r="K470" s="13">
        <v>0</v>
      </c>
      <c r="L470" s="13">
        <v>0</v>
      </c>
      <c r="M470" s="13"/>
      <c r="N470" s="762">
        <v>2017</v>
      </c>
    </row>
    <row r="471" spans="1:14" x14ac:dyDescent="0.25">
      <c r="A471" s="3">
        <v>32</v>
      </c>
      <c r="B471" s="8">
        <v>373</v>
      </c>
      <c r="C471" s="4">
        <v>5.5</v>
      </c>
      <c r="D471" s="5">
        <v>7.748520144628098</v>
      </c>
      <c r="E471" s="13">
        <v>0</v>
      </c>
      <c r="F471" s="13">
        <v>5.5</v>
      </c>
      <c r="G471" s="13">
        <v>0</v>
      </c>
      <c r="H471" s="13">
        <v>0</v>
      </c>
      <c r="I471" s="13">
        <v>0</v>
      </c>
      <c r="J471" s="13">
        <v>0</v>
      </c>
      <c r="K471" s="13">
        <v>0</v>
      </c>
      <c r="L471" s="13">
        <v>0</v>
      </c>
      <c r="M471" s="13"/>
      <c r="N471" s="762">
        <v>2017</v>
      </c>
    </row>
    <row r="472" spans="1:14" x14ac:dyDescent="0.25">
      <c r="A472" s="3">
        <v>32</v>
      </c>
      <c r="B472" s="8">
        <v>384</v>
      </c>
      <c r="C472" s="4">
        <v>30.499999999999996</v>
      </c>
      <c r="D472" s="5">
        <v>58.587491973140494</v>
      </c>
      <c r="E472" s="13">
        <v>4.0833333333333339</v>
      </c>
      <c r="F472" s="13">
        <v>14.75</v>
      </c>
      <c r="G472" s="13">
        <v>11.666666666666668</v>
      </c>
      <c r="H472" s="13">
        <v>0</v>
      </c>
      <c r="I472" s="13">
        <v>0</v>
      </c>
      <c r="J472" s="13">
        <v>0</v>
      </c>
      <c r="K472" s="13">
        <v>0</v>
      </c>
      <c r="L472" s="13">
        <v>0</v>
      </c>
      <c r="M472" s="13"/>
      <c r="N472" s="762">
        <v>2017</v>
      </c>
    </row>
    <row r="473" spans="1:14" x14ac:dyDescent="0.25">
      <c r="A473" s="3">
        <v>32</v>
      </c>
      <c r="B473" s="8">
        <v>385</v>
      </c>
      <c r="C473" s="4">
        <v>17.583333333333332</v>
      </c>
      <c r="D473" s="5">
        <v>33.394156680440766</v>
      </c>
      <c r="E473" s="13">
        <v>9.3333333333333339</v>
      </c>
      <c r="F473" s="13">
        <v>8.25</v>
      </c>
      <c r="G473" s="13">
        <v>0</v>
      </c>
      <c r="H473" s="13">
        <v>0</v>
      </c>
      <c r="I473" s="13">
        <v>0</v>
      </c>
      <c r="J473" s="13">
        <v>0</v>
      </c>
      <c r="K473" s="13">
        <v>0</v>
      </c>
      <c r="L473" s="13">
        <v>0</v>
      </c>
      <c r="M473" s="13"/>
      <c r="N473" s="762">
        <v>2017</v>
      </c>
    </row>
    <row r="474" spans="1:14" x14ac:dyDescent="0.25">
      <c r="A474" s="3">
        <v>33</v>
      </c>
      <c r="B474" s="8" t="s">
        <v>10</v>
      </c>
      <c r="C474" s="4">
        <v>59</v>
      </c>
      <c r="D474" s="5">
        <v>136.42225260416666</v>
      </c>
      <c r="E474" s="13">
        <v>0</v>
      </c>
      <c r="F474" s="13">
        <v>15.5</v>
      </c>
      <c r="G474" s="13">
        <v>13.75</v>
      </c>
      <c r="H474" s="13">
        <v>14</v>
      </c>
      <c r="I474" s="13">
        <v>15.75</v>
      </c>
      <c r="J474" s="13">
        <v>0</v>
      </c>
      <c r="K474" s="13">
        <v>0</v>
      </c>
      <c r="L474" s="13">
        <v>0</v>
      </c>
      <c r="M474" s="13"/>
      <c r="N474" s="762">
        <v>2017</v>
      </c>
    </row>
    <row r="475" spans="1:14" x14ac:dyDescent="0.25">
      <c r="A475" s="3">
        <v>33</v>
      </c>
      <c r="B475" s="8">
        <v>187</v>
      </c>
      <c r="C475" s="4">
        <v>69.583333333333329</v>
      </c>
      <c r="D475" s="5">
        <v>127.31476486971991</v>
      </c>
      <c r="E475" s="13">
        <v>0</v>
      </c>
      <c r="F475" s="13">
        <v>10.833333333333334</v>
      </c>
      <c r="G475" s="13">
        <v>0</v>
      </c>
      <c r="H475" s="13">
        <v>25.333333333333332</v>
      </c>
      <c r="I475" s="13">
        <v>33.416666666666671</v>
      </c>
      <c r="J475" s="13">
        <v>0</v>
      </c>
      <c r="K475" s="13">
        <v>0</v>
      </c>
      <c r="L475" s="13">
        <v>0</v>
      </c>
      <c r="M475" s="13"/>
      <c r="N475" s="762">
        <v>2017</v>
      </c>
    </row>
    <row r="476" spans="1:14" x14ac:dyDescent="0.25">
      <c r="A476" s="3">
        <v>33</v>
      </c>
      <c r="B476" s="8">
        <v>262</v>
      </c>
      <c r="C476" s="4">
        <v>7.5833333333333339</v>
      </c>
      <c r="D476" s="5">
        <v>11.018126420454545</v>
      </c>
      <c r="E476" s="13">
        <v>0</v>
      </c>
      <c r="F476" s="13">
        <v>7.5833333333333339</v>
      </c>
      <c r="G476" s="13">
        <v>0</v>
      </c>
      <c r="H476" s="13">
        <v>0</v>
      </c>
      <c r="I476" s="13">
        <v>0</v>
      </c>
      <c r="J476" s="13">
        <v>0</v>
      </c>
      <c r="K476" s="13">
        <v>0</v>
      </c>
      <c r="L476" s="13">
        <v>0</v>
      </c>
      <c r="M476" s="13"/>
      <c r="N476" s="762">
        <v>2017</v>
      </c>
    </row>
    <row r="477" spans="1:14" x14ac:dyDescent="0.25">
      <c r="A477" s="3">
        <v>33</v>
      </c>
      <c r="B477" s="8">
        <v>263</v>
      </c>
      <c r="C477" s="4">
        <v>30.666666666666668</v>
      </c>
      <c r="D477" s="5">
        <v>53.256622982155193</v>
      </c>
      <c r="E477" s="13">
        <v>0</v>
      </c>
      <c r="F477" s="13">
        <v>9.1666666666666661</v>
      </c>
      <c r="G477" s="13">
        <v>4.75</v>
      </c>
      <c r="H477" s="13">
        <v>2.75</v>
      </c>
      <c r="I477" s="13">
        <v>0</v>
      </c>
      <c r="J477" s="13">
        <v>4.75</v>
      </c>
      <c r="K477" s="13">
        <v>9.25</v>
      </c>
      <c r="L477" s="13">
        <v>0</v>
      </c>
      <c r="M477" s="13"/>
      <c r="N477" s="762">
        <v>2017</v>
      </c>
    </row>
    <row r="478" spans="1:14" x14ac:dyDescent="0.25">
      <c r="A478" s="3">
        <v>33</v>
      </c>
      <c r="B478" s="8">
        <v>295</v>
      </c>
      <c r="C478" s="4">
        <v>25</v>
      </c>
      <c r="D478" s="5">
        <v>43.798929022038557</v>
      </c>
      <c r="E478" s="13">
        <v>0</v>
      </c>
      <c r="F478" s="13">
        <v>2</v>
      </c>
      <c r="G478" s="13">
        <v>9.25</v>
      </c>
      <c r="H478" s="13">
        <v>2.5</v>
      </c>
      <c r="I478" s="13">
        <v>2.1666666666666665</v>
      </c>
      <c r="J478" s="13">
        <v>1.1666666666666667</v>
      </c>
      <c r="K478" s="13">
        <v>7.9166666666666661</v>
      </c>
      <c r="L478" s="13">
        <v>0</v>
      </c>
      <c r="M478" s="13"/>
      <c r="N478" s="762">
        <v>2017</v>
      </c>
    </row>
    <row r="479" spans="1:14" x14ac:dyDescent="0.25">
      <c r="A479" s="3">
        <v>33</v>
      </c>
      <c r="B479" s="8">
        <v>296</v>
      </c>
      <c r="C479" s="4">
        <v>277.75</v>
      </c>
      <c r="D479" s="5">
        <v>547.57447166738211</v>
      </c>
      <c r="E479" s="13">
        <v>0</v>
      </c>
      <c r="F479" s="13">
        <v>1</v>
      </c>
      <c r="G479" s="13">
        <v>22.083333333333336</v>
      </c>
      <c r="H479" s="13">
        <v>41.583333333333336</v>
      </c>
      <c r="I479" s="13">
        <v>63.5</v>
      </c>
      <c r="J479" s="13">
        <v>9</v>
      </c>
      <c r="K479" s="13">
        <v>42.5</v>
      </c>
      <c r="L479" s="13">
        <v>98.083333333333343</v>
      </c>
      <c r="M479" s="13"/>
      <c r="N479" s="762">
        <v>2017</v>
      </c>
    </row>
    <row r="480" spans="1:14" x14ac:dyDescent="0.25">
      <c r="A480" s="3">
        <v>33</v>
      </c>
      <c r="B480" s="8">
        <v>297</v>
      </c>
      <c r="C480" s="4">
        <v>21.583333333333332</v>
      </c>
      <c r="D480" s="5">
        <v>32.474719187614781</v>
      </c>
      <c r="E480" s="13">
        <v>0</v>
      </c>
      <c r="F480" s="13">
        <v>9.0833333333333321</v>
      </c>
      <c r="G480" s="13">
        <v>1.5</v>
      </c>
      <c r="H480" s="13">
        <v>0</v>
      </c>
      <c r="I480" s="13">
        <v>0</v>
      </c>
      <c r="J480" s="13">
        <v>0</v>
      </c>
      <c r="K480" s="13">
        <v>11</v>
      </c>
      <c r="L480" s="13">
        <v>0</v>
      </c>
      <c r="M480" s="13"/>
      <c r="N480" s="762">
        <v>2017</v>
      </c>
    </row>
    <row r="481" spans="1:14" x14ac:dyDescent="0.25">
      <c r="A481" s="3">
        <v>33</v>
      </c>
      <c r="B481" s="8">
        <v>299</v>
      </c>
      <c r="C481" s="4">
        <v>28.416666666666668</v>
      </c>
      <c r="D481" s="5">
        <v>45.178608637761251</v>
      </c>
      <c r="E481" s="13">
        <v>0</v>
      </c>
      <c r="F481" s="13">
        <v>0</v>
      </c>
      <c r="G481" s="13">
        <v>2.75</v>
      </c>
      <c r="H481" s="13">
        <v>0</v>
      </c>
      <c r="I481" s="13">
        <v>18</v>
      </c>
      <c r="J481" s="13">
        <v>0</v>
      </c>
      <c r="K481" s="13">
        <v>7.666666666666667</v>
      </c>
      <c r="L481" s="13">
        <v>0</v>
      </c>
      <c r="M481" s="13"/>
      <c r="N481" s="762">
        <v>2017</v>
      </c>
    </row>
    <row r="482" spans="1:14" x14ac:dyDescent="0.25">
      <c r="A482" s="3">
        <v>33</v>
      </c>
      <c r="B482" s="8">
        <v>311</v>
      </c>
      <c r="C482" s="4">
        <v>4.25</v>
      </c>
      <c r="D482" s="5">
        <v>6.4024318181818165</v>
      </c>
      <c r="E482" s="13">
        <v>0</v>
      </c>
      <c r="F482" s="13">
        <v>0</v>
      </c>
      <c r="G482" s="13">
        <v>0</v>
      </c>
      <c r="H482" s="13">
        <v>4.25</v>
      </c>
      <c r="I482" s="13">
        <v>0</v>
      </c>
      <c r="J482" s="13">
        <v>0</v>
      </c>
      <c r="K482" s="13">
        <v>0</v>
      </c>
      <c r="L482" s="13">
        <v>0</v>
      </c>
      <c r="M482" s="13"/>
      <c r="N482" s="762">
        <v>2017</v>
      </c>
    </row>
    <row r="483" spans="1:14" x14ac:dyDescent="0.25">
      <c r="A483" s="3">
        <v>33</v>
      </c>
      <c r="B483" s="8">
        <v>312</v>
      </c>
      <c r="C483" s="4">
        <v>267.75</v>
      </c>
      <c r="D483" s="5">
        <v>523.73842154960312</v>
      </c>
      <c r="E483" s="13">
        <v>2</v>
      </c>
      <c r="F483" s="13">
        <v>7</v>
      </c>
      <c r="G483" s="13">
        <v>75.666666666666657</v>
      </c>
      <c r="H483" s="13">
        <v>90.75</v>
      </c>
      <c r="I483" s="13">
        <v>48.916666666666657</v>
      </c>
      <c r="J483" s="13">
        <v>25.916666666666668</v>
      </c>
      <c r="K483" s="13">
        <v>17.5</v>
      </c>
      <c r="L483" s="13">
        <v>0</v>
      </c>
      <c r="M483" s="13"/>
      <c r="N483" s="762">
        <v>2017</v>
      </c>
    </row>
    <row r="484" spans="1:14" x14ac:dyDescent="0.25">
      <c r="A484" s="3">
        <v>33</v>
      </c>
      <c r="B484" s="8">
        <v>313</v>
      </c>
      <c r="C484" s="4">
        <v>149.41666666666666</v>
      </c>
      <c r="D484" s="5">
        <v>318.55283070117912</v>
      </c>
      <c r="E484" s="13">
        <v>1.5</v>
      </c>
      <c r="F484" s="13">
        <v>3.75</v>
      </c>
      <c r="G484" s="13">
        <v>0</v>
      </c>
      <c r="H484" s="13">
        <v>15.583333333333332</v>
      </c>
      <c r="I484" s="13">
        <v>128.58333333333331</v>
      </c>
      <c r="J484" s="13">
        <v>0</v>
      </c>
      <c r="K484" s="13">
        <v>0</v>
      </c>
      <c r="L484" s="13">
        <v>0</v>
      </c>
      <c r="M484" s="13"/>
      <c r="N484" s="762">
        <v>2017</v>
      </c>
    </row>
    <row r="485" spans="1:14" x14ac:dyDescent="0.25">
      <c r="A485" s="3">
        <v>33</v>
      </c>
      <c r="B485" s="8">
        <v>314</v>
      </c>
      <c r="C485" s="4">
        <v>48.75</v>
      </c>
      <c r="D485" s="5">
        <v>96.924369619490349</v>
      </c>
      <c r="E485" s="13">
        <v>0</v>
      </c>
      <c r="F485" s="13">
        <v>1.75</v>
      </c>
      <c r="G485" s="13">
        <v>6</v>
      </c>
      <c r="H485" s="13">
        <v>0</v>
      </c>
      <c r="I485" s="13">
        <v>0</v>
      </c>
      <c r="J485" s="13">
        <v>0</v>
      </c>
      <c r="K485" s="13">
        <v>14.25</v>
      </c>
      <c r="L485" s="13">
        <v>26.75</v>
      </c>
      <c r="M485" s="13"/>
      <c r="N485" s="762">
        <v>2017</v>
      </c>
    </row>
    <row r="486" spans="1:14" x14ac:dyDescent="0.25">
      <c r="A486" s="3">
        <v>33</v>
      </c>
      <c r="B486" s="8">
        <v>315</v>
      </c>
      <c r="C486" s="4">
        <v>64.916666666666671</v>
      </c>
      <c r="D486" s="5">
        <v>130.75065318181819</v>
      </c>
      <c r="E486" s="13">
        <v>0</v>
      </c>
      <c r="F486" s="13">
        <v>0</v>
      </c>
      <c r="G486" s="13">
        <v>0</v>
      </c>
      <c r="H486" s="13">
        <v>9.75</v>
      </c>
      <c r="I486" s="13">
        <v>24.416666666666664</v>
      </c>
      <c r="J486" s="13">
        <v>2</v>
      </c>
      <c r="K486" s="13">
        <v>0</v>
      </c>
      <c r="L486" s="13">
        <v>28.75</v>
      </c>
      <c r="M486" s="13"/>
      <c r="N486" s="762">
        <v>2017</v>
      </c>
    </row>
    <row r="487" spans="1:14" x14ac:dyDescent="0.25">
      <c r="A487" s="3">
        <v>33</v>
      </c>
      <c r="B487" s="8">
        <v>344</v>
      </c>
      <c r="C487" s="4">
        <v>254.33333333333337</v>
      </c>
      <c r="D487" s="5">
        <v>467.84085645681211</v>
      </c>
      <c r="E487" s="13">
        <v>0</v>
      </c>
      <c r="F487" s="13">
        <v>2.75</v>
      </c>
      <c r="G487" s="13">
        <v>31.833333333333332</v>
      </c>
      <c r="H487" s="13">
        <v>64.25</v>
      </c>
      <c r="I487" s="13">
        <v>34</v>
      </c>
      <c r="J487" s="13">
        <v>111.75</v>
      </c>
      <c r="K487" s="13">
        <v>0</v>
      </c>
      <c r="L487" s="13">
        <v>9.75</v>
      </c>
      <c r="M487" s="13"/>
      <c r="N487" s="762">
        <v>2017</v>
      </c>
    </row>
    <row r="488" spans="1:14" x14ac:dyDescent="0.25">
      <c r="A488" s="3">
        <v>33</v>
      </c>
      <c r="B488" s="8">
        <v>347</v>
      </c>
      <c r="C488" s="4">
        <v>249.66666666666663</v>
      </c>
      <c r="D488" s="5">
        <v>439.66481520496268</v>
      </c>
      <c r="E488" s="13">
        <v>0</v>
      </c>
      <c r="F488" s="13">
        <v>8.3333333333333321</v>
      </c>
      <c r="G488" s="13">
        <v>28.5</v>
      </c>
      <c r="H488" s="13">
        <v>22</v>
      </c>
      <c r="I488" s="13">
        <v>108.25</v>
      </c>
      <c r="J488" s="13">
        <v>35.083333333333329</v>
      </c>
      <c r="K488" s="13">
        <v>47.5</v>
      </c>
      <c r="L488" s="13">
        <v>0</v>
      </c>
      <c r="M488" s="13"/>
      <c r="N488" s="762">
        <v>2017</v>
      </c>
    </row>
    <row r="489" spans="1:14" x14ac:dyDescent="0.25">
      <c r="A489" s="3">
        <v>33</v>
      </c>
      <c r="B489" s="8">
        <v>354</v>
      </c>
      <c r="C489" s="4">
        <v>8.5833333333333339</v>
      </c>
      <c r="D489" s="5">
        <v>16.644068612258952</v>
      </c>
      <c r="E489" s="13">
        <v>0</v>
      </c>
      <c r="F489" s="13">
        <v>0</v>
      </c>
      <c r="G489" s="13">
        <v>0</v>
      </c>
      <c r="H489" s="13">
        <v>8.5833333333333339</v>
      </c>
      <c r="I489" s="13">
        <v>0</v>
      </c>
      <c r="J489" s="13">
        <v>0</v>
      </c>
      <c r="K489" s="13">
        <v>0</v>
      </c>
      <c r="L489" s="13">
        <v>0</v>
      </c>
      <c r="M489" s="13"/>
      <c r="N489" s="762">
        <v>2017</v>
      </c>
    </row>
    <row r="490" spans="1:14" x14ac:dyDescent="0.25">
      <c r="A490" s="3">
        <v>33</v>
      </c>
      <c r="B490" s="8">
        <v>357</v>
      </c>
      <c r="C490" s="4">
        <v>76</v>
      </c>
      <c r="D490" s="5">
        <v>122.98200974948344</v>
      </c>
      <c r="E490" s="13">
        <v>0</v>
      </c>
      <c r="F490" s="13">
        <v>0</v>
      </c>
      <c r="G490" s="13">
        <v>76</v>
      </c>
      <c r="H490" s="13">
        <v>0</v>
      </c>
      <c r="I490" s="13">
        <v>0</v>
      </c>
      <c r="J490" s="13">
        <v>0</v>
      </c>
      <c r="K490" s="13">
        <v>0</v>
      </c>
      <c r="L490" s="13">
        <v>0</v>
      </c>
      <c r="M490" s="13"/>
      <c r="N490" s="762">
        <v>2017</v>
      </c>
    </row>
    <row r="491" spans="1:14" x14ac:dyDescent="0.25">
      <c r="A491" s="3">
        <v>33</v>
      </c>
      <c r="B491" s="8">
        <v>358</v>
      </c>
      <c r="C491" s="4">
        <v>202.91666666666669</v>
      </c>
      <c r="D491" s="5">
        <v>304.95984833419419</v>
      </c>
      <c r="E491" s="13">
        <v>0</v>
      </c>
      <c r="F491" s="13">
        <v>1</v>
      </c>
      <c r="G491" s="13">
        <v>201.91666666666669</v>
      </c>
      <c r="H491" s="13">
        <v>0</v>
      </c>
      <c r="I491" s="13">
        <v>0</v>
      </c>
      <c r="J491" s="13">
        <v>0</v>
      </c>
      <c r="K491" s="13">
        <v>0</v>
      </c>
      <c r="L491" s="13">
        <v>0</v>
      </c>
      <c r="M491" s="13"/>
      <c r="N491" s="762">
        <v>2017</v>
      </c>
    </row>
    <row r="492" spans="1:14" x14ac:dyDescent="0.25">
      <c r="A492" s="3">
        <v>33</v>
      </c>
      <c r="B492" s="8">
        <v>362</v>
      </c>
      <c r="C492" s="4">
        <v>9.3333333333333321</v>
      </c>
      <c r="D492" s="5">
        <v>14.717726325757575</v>
      </c>
      <c r="E492" s="13">
        <v>0</v>
      </c>
      <c r="F492" s="13">
        <v>9.3333333333333321</v>
      </c>
      <c r="G492" s="13">
        <v>0</v>
      </c>
      <c r="H492" s="13">
        <v>0</v>
      </c>
      <c r="I492" s="13">
        <v>0</v>
      </c>
      <c r="J492" s="13">
        <v>0</v>
      </c>
      <c r="K492" s="13">
        <v>0</v>
      </c>
      <c r="L492" s="13">
        <v>0</v>
      </c>
      <c r="M492" s="13"/>
      <c r="N492" s="762">
        <v>2017</v>
      </c>
    </row>
    <row r="493" spans="1:14" x14ac:dyDescent="0.25">
      <c r="A493" s="3">
        <v>33</v>
      </c>
      <c r="B493" s="8">
        <v>363</v>
      </c>
      <c r="C493" s="4">
        <v>3.083333333333333</v>
      </c>
      <c r="D493" s="5">
        <v>5.0560968276515137</v>
      </c>
      <c r="E493" s="13">
        <v>0</v>
      </c>
      <c r="F493" s="13">
        <v>3.083333333333333</v>
      </c>
      <c r="G493" s="13">
        <v>0</v>
      </c>
      <c r="H493" s="13">
        <v>0</v>
      </c>
      <c r="I493" s="13">
        <v>0</v>
      </c>
      <c r="J493" s="13">
        <v>0</v>
      </c>
      <c r="K493" s="13">
        <v>0</v>
      </c>
      <c r="L493" s="13">
        <v>0</v>
      </c>
      <c r="M493" s="13"/>
      <c r="N493" s="762">
        <v>2017</v>
      </c>
    </row>
    <row r="494" spans="1:14" x14ac:dyDescent="0.25">
      <c r="A494" s="3">
        <v>33</v>
      </c>
      <c r="B494" s="8">
        <v>364</v>
      </c>
      <c r="C494" s="4">
        <v>7.25</v>
      </c>
      <c r="D494" s="5">
        <v>10.921795454545451</v>
      </c>
      <c r="E494" s="13">
        <v>0</v>
      </c>
      <c r="F494" s="13">
        <v>0</v>
      </c>
      <c r="G494" s="13">
        <v>0</v>
      </c>
      <c r="H494" s="13">
        <v>1.25</v>
      </c>
      <c r="I494" s="13">
        <v>6</v>
      </c>
      <c r="J494" s="13">
        <v>0</v>
      </c>
      <c r="K494" s="13">
        <v>0</v>
      </c>
      <c r="L494" s="13">
        <v>0</v>
      </c>
      <c r="M494" s="13"/>
      <c r="N494" s="762">
        <v>2017</v>
      </c>
    </row>
    <row r="495" spans="1:14" x14ac:dyDescent="0.25">
      <c r="A495" s="3">
        <v>33</v>
      </c>
      <c r="B495" s="8">
        <v>367</v>
      </c>
      <c r="C495" s="4">
        <v>18.916666666666668</v>
      </c>
      <c r="D495" s="5">
        <v>21.826472107438015</v>
      </c>
      <c r="E495" s="13">
        <v>0</v>
      </c>
      <c r="F495" s="13">
        <v>18.916666666666668</v>
      </c>
      <c r="G495" s="13">
        <v>0</v>
      </c>
      <c r="H495" s="13">
        <v>0</v>
      </c>
      <c r="I495" s="13">
        <v>0</v>
      </c>
      <c r="J495" s="13">
        <v>0</v>
      </c>
      <c r="K495" s="13">
        <v>0</v>
      </c>
      <c r="L495" s="13">
        <v>0</v>
      </c>
      <c r="M495" s="13"/>
      <c r="N495" s="762">
        <v>2017</v>
      </c>
    </row>
    <row r="496" spans="1:14" x14ac:dyDescent="0.25">
      <c r="A496" s="3">
        <v>33</v>
      </c>
      <c r="B496" s="8">
        <v>368</v>
      </c>
      <c r="C496" s="4">
        <v>349.08333333333331</v>
      </c>
      <c r="D496" s="5">
        <v>667.9255734116108</v>
      </c>
      <c r="E496" s="13">
        <v>0</v>
      </c>
      <c r="F496" s="13">
        <v>2.5</v>
      </c>
      <c r="G496" s="13">
        <v>102.5</v>
      </c>
      <c r="H496" s="13">
        <v>67</v>
      </c>
      <c r="I496" s="13">
        <v>83</v>
      </c>
      <c r="J496" s="13">
        <v>94.083333333333329</v>
      </c>
      <c r="K496" s="13">
        <v>0</v>
      </c>
      <c r="L496" s="13">
        <v>0</v>
      </c>
      <c r="M496" s="13"/>
      <c r="N496" s="762">
        <v>2017</v>
      </c>
    </row>
    <row r="497" spans="1:14" x14ac:dyDescent="0.25">
      <c r="A497" s="3">
        <v>33</v>
      </c>
      <c r="B497" s="8">
        <v>378</v>
      </c>
      <c r="C497" s="4">
        <v>52</v>
      </c>
      <c r="D497" s="5">
        <v>91.598894209912871</v>
      </c>
      <c r="E497" s="13">
        <v>0</v>
      </c>
      <c r="F497" s="13">
        <v>0</v>
      </c>
      <c r="G497" s="13">
        <v>0</v>
      </c>
      <c r="H497" s="13">
        <v>0</v>
      </c>
      <c r="I497" s="13">
        <v>0</v>
      </c>
      <c r="J497" s="13">
        <v>52</v>
      </c>
      <c r="K497" s="13">
        <v>0</v>
      </c>
      <c r="L497" s="13">
        <v>0</v>
      </c>
      <c r="M497" s="13"/>
      <c r="N497" s="762">
        <v>2017</v>
      </c>
    </row>
    <row r="498" spans="1:14" x14ac:dyDescent="0.25">
      <c r="A498" s="3">
        <v>33</v>
      </c>
      <c r="B498" s="8">
        <v>384</v>
      </c>
      <c r="C498" s="4">
        <v>80.583333333333329</v>
      </c>
      <c r="D498" s="5">
        <v>121.88642774621214</v>
      </c>
      <c r="E498" s="13">
        <v>0.91666666666666663</v>
      </c>
      <c r="F498" s="13">
        <v>0</v>
      </c>
      <c r="G498" s="13">
        <v>72.166666666666671</v>
      </c>
      <c r="H498" s="13">
        <v>7.5</v>
      </c>
      <c r="I498" s="13">
        <v>0</v>
      </c>
      <c r="J498" s="13">
        <v>0</v>
      </c>
      <c r="K498" s="13">
        <v>0</v>
      </c>
      <c r="L498" s="13">
        <v>0</v>
      </c>
      <c r="M498" s="13"/>
      <c r="N498" s="762">
        <v>2017</v>
      </c>
    </row>
    <row r="499" spans="1:14" x14ac:dyDescent="0.25">
      <c r="A499" s="3">
        <v>33</v>
      </c>
      <c r="B499" s="8">
        <v>385</v>
      </c>
      <c r="C499" s="4">
        <v>88.166666666666671</v>
      </c>
      <c r="D499" s="5">
        <v>143.91529414170108</v>
      </c>
      <c r="E499" s="13">
        <v>0</v>
      </c>
      <c r="F499" s="13">
        <v>72.75</v>
      </c>
      <c r="G499" s="13">
        <v>2.8333333333333335</v>
      </c>
      <c r="H499" s="13">
        <v>0</v>
      </c>
      <c r="I499" s="13">
        <v>5.083333333333333</v>
      </c>
      <c r="J499" s="13">
        <v>0</v>
      </c>
      <c r="K499" s="13">
        <v>7.5</v>
      </c>
      <c r="L499" s="13">
        <v>0</v>
      </c>
      <c r="M499" s="13"/>
      <c r="N499" s="762">
        <v>2017</v>
      </c>
    </row>
    <row r="500" spans="1:14" x14ac:dyDescent="0.25">
      <c r="A500" s="3">
        <v>33</v>
      </c>
      <c r="B500" s="8">
        <v>388</v>
      </c>
      <c r="C500" s="4">
        <v>91.416666666666657</v>
      </c>
      <c r="D500" s="5">
        <v>142.90295436610415</v>
      </c>
      <c r="E500" s="13">
        <v>19.083333333333336</v>
      </c>
      <c r="F500" s="13">
        <v>62.916666666666664</v>
      </c>
      <c r="G500" s="13">
        <v>0</v>
      </c>
      <c r="H500" s="13">
        <v>0</v>
      </c>
      <c r="I500" s="13">
        <v>9.4166666666666661</v>
      </c>
      <c r="J500" s="13">
        <v>0</v>
      </c>
      <c r="K500" s="13">
        <v>0</v>
      </c>
      <c r="L500" s="13">
        <v>0</v>
      </c>
      <c r="M500" s="13"/>
      <c r="N500" s="762">
        <v>2017</v>
      </c>
    </row>
    <row r="501" spans="1:14" x14ac:dyDescent="0.25">
      <c r="A501" s="3">
        <v>33</v>
      </c>
      <c r="B501" s="8">
        <v>412</v>
      </c>
      <c r="C501" s="4">
        <v>59.416666666666664</v>
      </c>
      <c r="D501" s="5">
        <v>120.38293428345958</v>
      </c>
      <c r="E501" s="13">
        <v>51</v>
      </c>
      <c r="F501" s="13">
        <v>6.1666666666666661</v>
      </c>
      <c r="G501" s="13">
        <v>2.25</v>
      </c>
      <c r="H501" s="13">
        <v>0</v>
      </c>
      <c r="I501" s="13">
        <v>0</v>
      </c>
      <c r="J501" s="13">
        <v>0</v>
      </c>
      <c r="K501" s="13">
        <v>0</v>
      </c>
      <c r="L501" s="13">
        <v>0</v>
      </c>
      <c r="M501" s="13"/>
      <c r="N501" s="762">
        <v>2017</v>
      </c>
    </row>
    <row r="502" spans="1:14" x14ac:dyDescent="0.25">
      <c r="A502" s="3">
        <v>33</v>
      </c>
      <c r="B502" s="8">
        <v>446</v>
      </c>
      <c r="C502" s="4">
        <v>6</v>
      </c>
      <c r="D502" s="5">
        <v>11.074431818181816</v>
      </c>
      <c r="E502" s="13">
        <v>0</v>
      </c>
      <c r="F502" s="13">
        <v>0</v>
      </c>
      <c r="G502" s="13">
        <v>6</v>
      </c>
      <c r="H502" s="13">
        <v>0</v>
      </c>
      <c r="I502" s="13">
        <v>0</v>
      </c>
      <c r="J502" s="13">
        <v>0</v>
      </c>
      <c r="K502" s="13">
        <v>0</v>
      </c>
      <c r="L502" s="13">
        <v>0</v>
      </c>
      <c r="M502" s="13"/>
      <c r="N502" s="762">
        <v>2017</v>
      </c>
    </row>
    <row r="503" spans="1:14" x14ac:dyDescent="0.25">
      <c r="A503" s="3">
        <v>34</v>
      </c>
      <c r="B503" s="8" t="s">
        <v>10</v>
      </c>
      <c r="C503" s="4">
        <v>70.333333333333343</v>
      </c>
      <c r="D503" s="5">
        <v>173.18982953914136</v>
      </c>
      <c r="E503" s="13">
        <v>0</v>
      </c>
      <c r="F503" s="13">
        <v>27.583333333333336</v>
      </c>
      <c r="G503" s="13">
        <v>24.916666666666664</v>
      </c>
      <c r="H503" s="13">
        <v>2.5</v>
      </c>
      <c r="I503" s="13">
        <v>15.333333333333334</v>
      </c>
      <c r="J503" s="13">
        <v>0</v>
      </c>
      <c r="K503" s="13">
        <v>0</v>
      </c>
      <c r="L503" s="13">
        <v>0</v>
      </c>
      <c r="M503" s="13"/>
      <c r="N503" s="762">
        <v>2017</v>
      </c>
    </row>
    <row r="504" spans="1:14" x14ac:dyDescent="0.25">
      <c r="A504" s="3">
        <v>34</v>
      </c>
      <c r="B504" s="8">
        <v>187</v>
      </c>
      <c r="C504" s="4">
        <v>13.249999999999998</v>
      </c>
      <c r="D504" s="5">
        <v>22.447414654356056</v>
      </c>
      <c r="E504" s="13">
        <v>0</v>
      </c>
      <c r="F504" s="13">
        <v>2.9999999999999996</v>
      </c>
      <c r="G504" s="13">
        <v>0</v>
      </c>
      <c r="H504" s="13">
        <v>1.75</v>
      </c>
      <c r="I504" s="13">
        <v>8.5</v>
      </c>
      <c r="J504" s="13">
        <v>0</v>
      </c>
      <c r="K504" s="13">
        <v>0</v>
      </c>
      <c r="L504" s="13">
        <v>0</v>
      </c>
      <c r="M504" s="13"/>
      <c r="N504" s="762">
        <v>2017</v>
      </c>
    </row>
    <row r="505" spans="1:14" x14ac:dyDescent="0.25">
      <c r="A505" s="3">
        <v>34</v>
      </c>
      <c r="B505" s="8">
        <v>252</v>
      </c>
      <c r="C505" s="4">
        <v>95.666666666666657</v>
      </c>
      <c r="D505" s="5">
        <v>204.69548771057097</v>
      </c>
      <c r="E505" s="13">
        <v>0</v>
      </c>
      <c r="F505" s="13">
        <v>0</v>
      </c>
      <c r="G505" s="13">
        <v>1</v>
      </c>
      <c r="H505" s="13">
        <v>0</v>
      </c>
      <c r="I505" s="13">
        <v>0</v>
      </c>
      <c r="J505" s="13">
        <v>94.666666666666657</v>
      </c>
      <c r="K505" s="13">
        <v>0</v>
      </c>
      <c r="L505" s="13">
        <v>0</v>
      </c>
      <c r="M505" s="13"/>
      <c r="N505" s="762">
        <v>2017</v>
      </c>
    </row>
    <row r="506" spans="1:14" x14ac:dyDescent="0.25">
      <c r="A506" s="3">
        <v>34</v>
      </c>
      <c r="B506" s="8">
        <v>312</v>
      </c>
      <c r="C506" s="4">
        <v>33.416666666666671</v>
      </c>
      <c r="D506" s="5">
        <v>52.962865299253352</v>
      </c>
      <c r="E506" s="13">
        <v>0</v>
      </c>
      <c r="F506" s="13">
        <v>0</v>
      </c>
      <c r="G506" s="13">
        <v>7.0833333333333339</v>
      </c>
      <c r="H506" s="13">
        <v>0</v>
      </c>
      <c r="I506" s="13">
        <v>15.583333333333334</v>
      </c>
      <c r="J506" s="13">
        <v>0</v>
      </c>
      <c r="K506" s="13">
        <v>10.75</v>
      </c>
      <c r="L506" s="13">
        <v>0</v>
      </c>
      <c r="M506" s="13"/>
      <c r="N506" s="762">
        <v>2017</v>
      </c>
    </row>
    <row r="507" spans="1:14" x14ac:dyDescent="0.25">
      <c r="A507" s="3">
        <v>34</v>
      </c>
      <c r="B507" s="8">
        <v>313</v>
      </c>
      <c r="C507" s="4">
        <v>10.583333333333334</v>
      </c>
      <c r="D507" s="5">
        <v>17.624534248737369</v>
      </c>
      <c r="E507" s="13">
        <v>0</v>
      </c>
      <c r="F507" s="13">
        <v>0</v>
      </c>
      <c r="G507" s="13">
        <v>0</v>
      </c>
      <c r="H507" s="13">
        <v>0</v>
      </c>
      <c r="I507" s="13">
        <v>0.66666666666666663</v>
      </c>
      <c r="J507" s="13">
        <v>0</v>
      </c>
      <c r="K507" s="13">
        <v>9.9166666666666679</v>
      </c>
      <c r="L507" s="13">
        <v>0</v>
      </c>
      <c r="M507" s="13"/>
      <c r="N507" s="762">
        <v>2017</v>
      </c>
    </row>
    <row r="508" spans="1:14" x14ac:dyDescent="0.25">
      <c r="A508" s="3">
        <v>34</v>
      </c>
      <c r="B508" s="8">
        <v>314</v>
      </c>
      <c r="C508" s="4">
        <v>44.333333333333336</v>
      </c>
      <c r="D508" s="5">
        <v>90.339308702077588</v>
      </c>
      <c r="E508" s="13">
        <v>0</v>
      </c>
      <c r="F508" s="13">
        <v>0.5</v>
      </c>
      <c r="G508" s="13">
        <v>0</v>
      </c>
      <c r="H508" s="13">
        <v>0</v>
      </c>
      <c r="I508" s="13">
        <v>0</v>
      </c>
      <c r="J508" s="13">
        <v>0</v>
      </c>
      <c r="K508" s="13">
        <v>12.916666666666668</v>
      </c>
      <c r="L508" s="13">
        <v>30.916666666666668</v>
      </c>
      <c r="M508" s="13"/>
      <c r="N508" s="762">
        <v>2017</v>
      </c>
    </row>
    <row r="509" spans="1:14" x14ac:dyDescent="0.25">
      <c r="A509" s="3">
        <v>34</v>
      </c>
      <c r="B509" s="8">
        <v>315</v>
      </c>
      <c r="C509" s="4">
        <v>78.333333333333329</v>
      </c>
      <c r="D509" s="5">
        <v>167.93645968635215</v>
      </c>
      <c r="E509" s="13">
        <v>0</v>
      </c>
      <c r="F509" s="13">
        <v>0</v>
      </c>
      <c r="G509" s="13">
        <v>0</v>
      </c>
      <c r="H509" s="13">
        <v>0</v>
      </c>
      <c r="I509" s="13">
        <v>0</v>
      </c>
      <c r="J509" s="13">
        <v>0</v>
      </c>
      <c r="K509" s="13">
        <v>10.666666666666668</v>
      </c>
      <c r="L509" s="13">
        <v>67.666666666666671</v>
      </c>
      <c r="M509" s="13"/>
      <c r="N509" s="762">
        <v>2017</v>
      </c>
    </row>
    <row r="510" spans="1:14" x14ac:dyDescent="0.25">
      <c r="A510" s="3">
        <v>34</v>
      </c>
      <c r="B510" s="8">
        <v>344</v>
      </c>
      <c r="C510" s="4">
        <v>86.083333333333329</v>
      </c>
      <c r="D510" s="5">
        <v>158.84260550048822</v>
      </c>
      <c r="E510" s="13">
        <v>0</v>
      </c>
      <c r="F510" s="13">
        <v>0</v>
      </c>
      <c r="G510" s="13">
        <v>10.25</v>
      </c>
      <c r="H510" s="13">
        <v>0.25</v>
      </c>
      <c r="I510" s="13">
        <v>32.833333333333329</v>
      </c>
      <c r="J510" s="13">
        <v>19.916666666666664</v>
      </c>
      <c r="K510" s="13">
        <v>1</v>
      </c>
      <c r="L510" s="13">
        <v>21.833333333333336</v>
      </c>
      <c r="M510" s="13"/>
      <c r="N510" s="762">
        <v>2017</v>
      </c>
    </row>
    <row r="511" spans="1:14" x14ac:dyDescent="0.25">
      <c r="A511" s="3">
        <v>34</v>
      </c>
      <c r="B511" s="8">
        <v>354</v>
      </c>
      <c r="C511" s="4">
        <v>41.583333333333336</v>
      </c>
      <c r="D511" s="5">
        <v>57.05561458333333</v>
      </c>
      <c r="E511" s="13">
        <v>0</v>
      </c>
      <c r="F511" s="13">
        <v>0</v>
      </c>
      <c r="G511" s="13">
        <v>24.75</v>
      </c>
      <c r="H511" s="13">
        <v>3.8333333333333335</v>
      </c>
      <c r="I511" s="13">
        <v>6</v>
      </c>
      <c r="J511" s="13">
        <v>0</v>
      </c>
      <c r="K511" s="13">
        <v>7</v>
      </c>
      <c r="L511" s="13">
        <v>0</v>
      </c>
      <c r="M511" s="13"/>
      <c r="N511" s="762">
        <v>2017</v>
      </c>
    </row>
    <row r="512" spans="1:14" x14ac:dyDescent="0.25">
      <c r="A512" s="3">
        <v>34</v>
      </c>
      <c r="B512" s="8">
        <v>357</v>
      </c>
      <c r="C512" s="4">
        <v>170.16666666666669</v>
      </c>
      <c r="D512" s="5">
        <v>270.70285997761715</v>
      </c>
      <c r="E512" s="13">
        <v>0</v>
      </c>
      <c r="F512" s="13">
        <v>5.0833333333333339</v>
      </c>
      <c r="G512" s="13">
        <v>131.5</v>
      </c>
      <c r="H512" s="13">
        <v>33.583333333333336</v>
      </c>
      <c r="I512" s="13">
        <v>0</v>
      </c>
      <c r="J512" s="13">
        <v>0</v>
      </c>
      <c r="K512" s="13">
        <v>0</v>
      </c>
      <c r="L512" s="13">
        <v>0</v>
      </c>
      <c r="M512" s="13"/>
      <c r="N512" s="762">
        <v>2017</v>
      </c>
    </row>
    <row r="513" spans="1:14" x14ac:dyDescent="0.25">
      <c r="A513" s="3">
        <v>34</v>
      </c>
      <c r="B513" s="8">
        <v>358</v>
      </c>
      <c r="C513" s="4">
        <v>268.58333333333331</v>
      </c>
      <c r="D513" s="5">
        <v>450.68418894197657</v>
      </c>
      <c r="E513" s="13">
        <v>0</v>
      </c>
      <c r="F513" s="13">
        <v>0</v>
      </c>
      <c r="G513" s="13">
        <v>247.58333333333331</v>
      </c>
      <c r="H513" s="13">
        <v>16</v>
      </c>
      <c r="I513" s="13">
        <v>5</v>
      </c>
      <c r="J513" s="13">
        <v>0</v>
      </c>
      <c r="K513" s="13">
        <v>0</v>
      </c>
      <c r="L513" s="13">
        <v>0</v>
      </c>
      <c r="M513" s="13"/>
      <c r="N513" s="762">
        <v>2017</v>
      </c>
    </row>
    <row r="514" spans="1:14" x14ac:dyDescent="0.25">
      <c r="A514" s="3">
        <v>34</v>
      </c>
      <c r="B514" s="8">
        <v>368</v>
      </c>
      <c r="C514" s="4">
        <v>123.58333333333334</v>
      </c>
      <c r="D514" s="5">
        <v>226.51485319007847</v>
      </c>
      <c r="E514" s="13">
        <v>0</v>
      </c>
      <c r="F514" s="13">
        <v>0</v>
      </c>
      <c r="G514" s="13">
        <v>14</v>
      </c>
      <c r="H514" s="13">
        <v>0</v>
      </c>
      <c r="I514" s="13">
        <v>59.75</v>
      </c>
      <c r="J514" s="13">
        <v>22.5</v>
      </c>
      <c r="K514" s="13">
        <v>1.25</v>
      </c>
      <c r="L514" s="13">
        <v>26.083333333333336</v>
      </c>
      <c r="M514" s="13"/>
      <c r="N514" s="762">
        <v>2017</v>
      </c>
    </row>
    <row r="515" spans="1:14" x14ac:dyDescent="0.25">
      <c r="A515" s="3">
        <v>34</v>
      </c>
      <c r="B515" s="8">
        <v>376</v>
      </c>
      <c r="C515" s="4">
        <v>6.5</v>
      </c>
      <c r="D515" s="5">
        <v>11.952367424242423</v>
      </c>
      <c r="E515" s="13">
        <v>0</v>
      </c>
      <c r="F515" s="13">
        <v>0</v>
      </c>
      <c r="G515" s="13">
        <v>0</v>
      </c>
      <c r="H515" s="13">
        <v>0</v>
      </c>
      <c r="I515" s="13">
        <v>0</v>
      </c>
      <c r="J515" s="13">
        <v>0</v>
      </c>
      <c r="K515" s="13">
        <v>0</v>
      </c>
      <c r="L515" s="13">
        <v>6.5</v>
      </c>
      <c r="M515" s="13"/>
      <c r="N515" s="762">
        <v>2017</v>
      </c>
    </row>
    <row r="516" spans="1:14" x14ac:dyDescent="0.25">
      <c r="A516" s="3">
        <v>34</v>
      </c>
      <c r="B516" s="8">
        <v>384</v>
      </c>
      <c r="C516" s="4">
        <v>9.8333333333333339</v>
      </c>
      <c r="D516" s="5">
        <v>17.56295876736111</v>
      </c>
      <c r="E516" s="13">
        <v>0</v>
      </c>
      <c r="F516" s="13">
        <v>1.4166666666666667</v>
      </c>
      <c r="G516" s="13">
        <v>0</v>
      </c>
      <c r="H516" s="13">
        <v>5.5</v>
      </c>
      <c r="I516" s="13">
        <v>0</v>
      </c>
      <c r="J516" s="13">
        <v>0</v>
      </c>
      <c r="K516" s="13">
        <v>2.916666666666667</v>
      </c>
      <c r="L516" s="13">
        <v>0</v>
      </c>
      <c r="M516" s="13"/>
      <c r="N516" s="762">
        <v>2017</v>
      </c>
    </row>
    <row r="517" spans="1:14" x14ac:dyDescent="0.25">
      <c r="A517" s="3">
        <v>34</v>
      </c>
      <c r="B517" s="8">
        <v>386</v>
      </c>
      <c r="C517" s="4">
        <v>60.916666666666664</v>
      </c>
      <c r="D517" s="5">
        <v>120.02434362817962</v>
      </c>
      <c r="E517" s="13">
        <v>6.5</v>
      </c>
      <c r="F517" s="13">
        <v>27.5</v>
      </c>
      <c r="G517" s="13">
        <v>10.75</v>
      </c>
      <c r="H517" s="13">
        <v>0</v>
      </c>
      <c r="I517" s="13">
        <v>0</v>
      </c>
      <c r="J517" s="13">
        <v>16.166666666666664</v>
      </c>
      <c r="K517" s="13">
        <v>0</v>
      </c>
      <c r="L517" s="13">
        <v>0</v>
      </c>
      <c r="M517" s="13"/>
      <c r="N517" s="762">
        <v>2017</v>
      </c>
    </row>
    <row r="518" spans="1:14" x14ac:dyDescent="0.25">
      <c r="A518" s="3">
        <v>34</v>
      </c>
      <c r="B518" s="8">
        <v>388</v>
      </c>
      <c r="C518" s="4">
        <v>95.666666666666671</v>
      </c>
      <c r="D518" s="5">
        <v>189.86817880681815</v>
      </c>
      <c r="E518" s="13">
        <v>0</v>
      </c>
      <c r="F518" s="13">
        <v>40.583333333333336</v>
      </c>
      <c r="G518" s="13">
        <v>55.083333333333329</v>
      </c>
      <c r="H518" s="13">
        <v>0</v>
      </c>
      <c r="I518" s="13">
        <v>0</v>
      </c>
      <c r="J518" s="13">
        <v>0</v>
      </c>
      <c r="K518" s="13">
        <v>0</v>
      </c>
      <c r="L518" s="13">
        <v>0</v>
      </c>
      <c r="M518" s="13"/>
      <c r="N518" s="762">
        <v>2017</v>
      </c>
    </row>
    <row r="519" spans="1:14" x14ac:dyDescent="0.25">
      <c r="A519" s="3">
        <v>34</v>
      </c>
      <c r="B519" s="8">
        <v>389</v>
      </c>
      <c r="C519" s="4">
        <v>98.916666666666657</v>
      </c>
      <c r="D519" s="5">
        <v>179.5102310290404</v>
      </c>
      <c r="E519" s="13">
        <v>13.75</v>
      </c>
      <c r="F519" s="13">
        <v>42.249999999999993</v>
      </c>
      <c r="G519" s="13">
        <v>42.916666666666664</v>
      </c>
      <c r="H519" s="13">
        <v>0</v>
      </c>
      <c r="I519" s="13">
        <v>0</v>
      </c>
      <c r="J519" s="13">
        <v>0</v>
      </c>
      <c r="K519" s="13">
        <v>0</v>
      </c>
      <c r="L519" s="13">
        <v>0</v>
      </c>
      <c r="M519" s="13"/>
      <c r="N519" s="762">
        <v>2017</v>
      </c>
    </row>
    <row r="520" spans="1:14" x14ac:dyDescent="0.25">
      <c r="A520" s="3">
        <v>34</v>
      </c>
      <c r="B520" s="8">
        <v>391</v>
      </c>
      <c r="C520" s="4">
        <v>60.416666666666664</v>
      </c>
      <c r="D520" s="5">
        <v>120.19651843424664</v>
      </c>
      <c r="E520" s="13">
        <v>8</v>
      </c>
      <c r="F520" s="13">
        <v>35.666666666666664</v>
      </c>
      <c r="G520" s="13">
        <v>14</v>
      </c>
      <c r="H520" s="13">
        <v>0</v>
      </c>
      <c r="I520" s="13">
        <v>0</v>
      </c>
      <c r="J520" s="13">
        <v>2.75</v>
      </c>
      <c r="K520" s="13">
        <v>0</v>
      </c>
      <c r="L520" s="13">
        <v>0</v>
      </c>
      <c r="M520" s="13"/>
      <c r="N520" s="762">
        <v>2017</v>
      </c>
    </row>
    <row r="521" spans="1:14" x14ac:dyDescent="0.25">
      <c r="A521" s="3">
        <v>34</v>
      </c>
      <c r="B521" s="8">
        <v>396</v>
      </c>
      <c r="C521" s="4">
        <v>163.08333333333331</v>
      </c>
      <c r="D521" s="5">
        <v>268.64521288538793</v>
      </c>
      <c r="E521" s="13">
        <v>73.166666666666657</v>
      </c>
      <c r="F521" s="13">
        <v>75.5</v>
      </c>
      <c r="G521" s="13">
        <v>14.416666666666666</v>
      </c>
      <c r="H521" s="13">
        <v>0</v>
      </c>
      <c r="I521" s="13">
        <v>0</v>
      </c>
      <c r="J521" s="13">
        <v>0</v>
      </c>
      <c r="K521" s="13">
        <v>0</v>
      </c>
      <c r="L521" s="13">
        <v>0</v>
      </c>
      <c r="M521" s="13"/>
      <c r="N521" s="762">
        <v>2017</v>
      </c>
    </row>
    <row r="522" spans="1:14" x14ac:dyDescent="0.25">
      <c r="A522" s="3">
        <v>34</v>
      </c>
      <c r="B522" s="8">
        <v>398</v>
      </c>
      <c r="C522" s="4">
        <v>18.75</v>
      </c>
      <c r="D522" s="5">
        <v>32.265221254006413</v>
      </c>
      <c r="E522" s="13">
        <v>0</v>
      </c>
      <c r="F522" s="13">
        <v>0</v>
      </c>
      <c r="G522" s="13">
        <v>0</v>
      </c>
      <c r="H522" s="13">
        <v>0</v>
      </c>
      <c r="I522" s="13">
        <v>0</v>
      </c>
      <c r="J522" s="13">
        <v>18.75</v>
      </c>
      <c r="K522" s="13">
        <v>0</v>
      </c>
      <c r="L522" s="13">
        <v>0</v>
      </c>
      <c r="M522" s="13"/>
      <c r="N522" s="762">
        <v>2017</v>
      </c>
    </row>
    <row r="523" spans="1:14" x14ac:dyDescent="0.25">
      <c r="A523" s="3">
        <v>34</v>
      </c>
      <c r="B523" s="8">
        <v>399</v>
      </c>
      <c r="C523" s="4">
        <v>9.75</v>
      </c>
      <c r="D523" s="5">
        <v>14.649004572866824</v>
      </c>
      <c r="E523" s="13">
        <v>0</v>
      </c>
      <c r="F523" s="13">
        <v>0</v>
      </c>
      <c r="G523" s="13">
        <v>0</v>
      </c>
      <c r="H523" s="13">
        <v>0</v>
      </c>
      <c r="I523" s="13">
        <v>0</v>
      </c>
      <c r="J523" s="13">
        <v>9.75</v>
      </c>
      <c r="K523" s="13">
        <v>0</v>
      </c>
      <c r="L523" s="13">
        <v>0</v>
      </c>
      <c r="M523" s="13"/>
      <c r="N523" s="762">
        <v>2017</v>
      </c>
    </row>
    <row r="524" spans="1:14" x14ac:dyDescent="0.25">
      <c r="A524" s="3">
        <v>34</v>
      </c>
      <c r="B524" s="8">
        <v>412</v>
      </c>
      <c r="C524" s="4">
        <v>328.91666666666663</v>
      </c>
      <c r="D524" s="5">
        <v>510.05164610795441</v>
      </c>
      <c r="E524" s="13">
        <v>41.833333333333336</v>
      </c>
      <c r="F524" s="13">
        <v>202.08333333333331</v>
      </c>
      <c r="G524" s="13">
        <v>85</v>
      </c>
      <c r="H524" s="13">
        <v>0</v>
      </c>
      <c r="I524" s="13">
        <v>0</v>
      </c>
      <c r="J524" s="13">
        <v>0</v>
      </c>
      <c r="K524" s="13">
        <v>0</v>
      </c>
      <c r="L524" s="13">
        <v>0</v>
      </c>
      <c r="M524" s="13"/>
      <c r="N524" s="762">
        <v>2017</v>
      </c>
    </row>
    <row r="525" spans="1:14" x14ac:dyDescent="0.25">
      <c r="A525" s="3">
        <v>34</v>
      </c>
      <c r="B525" s="8">
        <v>414</v>
      </c>
      <c r="C525" s="4">
        <v>14.25</v>
      </c>
      <c r="D525" s="5">
        <v>26.596008336611305</v>
      </c>
      <c r="E525" s="13">
        <v>0</v>
      </c>
      <c r="F525" s="13">
        <v>0</v>
      </c>
      <c r="G525" s="13">
        <v>0</v>
      </c>
      <c r="H525" s="13">
        <v>0</v>
      </c>
      <c r="I525" s="13">
        <v>0</v>
      </c>
      <c r="J525" s="13">
        <v>14.25</v>
      </c>
      <c r="K525" s="13">
        <v>0</v>
      </c>
      <c r="L525" s="13">
        <v>0</v>
      </c>
      <c r="M525" s="13"/>
      <c r="N525" s="762">
        <v>2017</v>
      </c>
    </row>
    <row r="526" spans="1:14" x14ac:dyDescent="0.25">
      <c r="A526" s="3">
        <v>34</v>
      </c>
      <c r="B526" s="8">
        <v>415</v>
      </c>
      <c r="C526" s="4">
        <v>16.5</v>
      </c>
      <c r="D526" s="5">
        <v>28.741484479971778</v>
      </c>
      <c r="E526" s="13">
        <v>0</v>
      </c>
      <c r="F526" s="13">
        <v>0</v>
      </c>
      <c r="G526" s="13">
        <v>0</v>
      </c>
      <c r="H526" s="13">
        <v>0</v>
      </c>
      <c r="I526" s="13">
        <v>0</v>
      </c>
      <c r="J526" s="13">
        <v>16.5</v>
      </c>
      <c r="K526" s="13">
        <v>0</v>
      </c>
      <c r="L526" s="13">
        <v>0</v>
      </c>
      <c r="M526" s="13"/>
      <c r="N526" s="762">
        <v>2017</v>
      </c>
    </row>
    <row r="527" spans="1:14" x14ac:dyDescent="0.25">
      <c r="A527" s="3">
        <v>34</v>
      </c>
      <c r="B527" s="8">
        <v>428</v>
      </c>
      <c r="C527" s="4">
        <v>86.583333333333343</v>
      </c>
      <c r="D527" s="5">
        <v>150.06347317550507</v>
      </c>
      <c r="E527" s="13">
        <v>72.000000000000014</v>
      </c>
      <c r="F527" s="13">
        <v>0</v>
      </c>
      <c r="G527" s="13">
        <v>0</v>
      </c>
      <c r="H527" s="13">
        <v>4.75</v>
      </c>
      <c r="I527" s="13">
        <v>9.8333333333333339</v>
      </c>
      <c r="J527" s="13">
        <v>0</v>
      </c>
      <c r="K527" s="13">
        <v>0</v>
      </c>
      <c r="L527" s="13">
        <v>0</v>
      </c>
      <c r="M527" s="13"/>
      <c r="N527" s="762">
        <v>2017</v>
      </c>
    </row>
    <row r="528" spans="1:14" x14ac:dyDescent="0.25">
      <c r="A528" s="3">
        <v>34</v>
      </c>
      <c r="B528" s="8">
        <v>444</v>
      </c>
      <c r="C528" s="4">
        <v>80.416666666666671</v>
      </c>
      <c r="D528" s="5">
        <v>148.61149340708221</v>
      </c>
      <c r="E528" s="13">
        <v>1.1666666666666667</v>
      </c>
      <c r="F528" s="13">
        <v>12.833333333333332</v>
      </c>
      <c r="G528" s="13">
        <v>66.416666666666657</v>
      </c>
      <c r="H528" s="13">
        <v>0</v>
      </c>
      <c r="I528" s="13">
        <v>0</v>
      </c>
      <c r="J528" s="13">
        <v>0</v>
      </c>
      <c r="K528" s="13">
        <v>0</v>
      </c>
      <c r="L528" s="13">
        <v>0</v>
      </c>
      <c r="M528" s="13"/>
      <c r="N528" s="762">
        <v>2017</v>
      </c>
    </row>
    <row r="529" spans="1:14" x14ac:dyDescent="0.25">
      <c r="A529" s="3">
        <v>34</v>
      </c>
      <c r="B529" s="8">
        <v>447</v>
      </c>
      <c r="C529" s="4">
        <v>36.416666666666664</v>
      </c>
      <c r="D529" s="5">
        <v>78.915855271464636</v>
      </c>
      <c r="E529" s="13">
        <v>0</v>
      </c>
      <c r="F529" s="13">
        <v>0</v>
      </c>
      <c r="G529" s="13">
        <v>36.416666666666664</v>
      </c>
      <c r="H529" s="13">
        <v>0</v>
      </c>
      <c r="I529" s="13">
        <v>0</v>
      </c>
      <c r="J529" s="13">
        <v>0</v>
      </c>
      <c r="K529" s="13">
        <v>0</v>
      </c>
      <c r="L529" s="13">
        <v>0</v>
      </c>
      <c r="M529" s="13"/>
      <c r="N529" s="762">
        <v>2017</v>
      </c>
    </row>
    <row r="530" spans="1:14" x14ac:dyDescent="0.25">
      <c r="A530" s="3">
        <v>34</v>
      </c>
      <c r="B530" s="8">
        <v>448</v>
      </c>
      <c r="C530" s="4">
        <v>20.333333333333332</v>
      </c>
      <c r="D530" s="5">
        <v>30.312194214876026</v>
      </c>
      <c r="E530" s="13">
        <v>0</v>
      </c>
      <c r="F530" s="13">
        <v>20.333333333333332</v>
      </c>
      <c r="G530" s="13">
        <v>0</v>
      </c>
      <c r="H530" s="13">
        <v>0</v>
      </c>
      <c r="I530" s="13">
        <v>0</v>
      </c>
      <c r="J530" s="13">
        <v>0</v>
      </c>
      <c r="K530" s="13">
        <v>0</v>
      </c>
      <c r="L530" s="13">
        <v>0</v>
      </c>
      <c r="M530" s="13"/>
      <c r="N530" s="762">
        <v>2017</v>
      </c>
    </row>
    <row r="531" spans="1:14" x14ac:dyDescent="0.25">
      <c r="A531" s="3">
        <v>34</v>
      </c>
      <c r="B531" s="8">
        <v>449</v>
      </c>
      <c r="C531" s="4">
        <v>280.66666666666669</v>
      </c>
      <c r="D531" s="5">
        <v>534.35871624447873</v>
      </c>
      <c r="E531" s="13">
        <v>0</v>
      </c>
      <c r="F531" s="13">
        <v>2</v>
      </c>
      <c r="G531" s="13">
        <v>0</v>
      </c>
      <c r="H531" s="13">
        <v>82.833333333333343</v>
      </c>
      <c r="I531" s="13">
        <v>195.83333333333334</v>
      </c>
      <c r="J531" s="13">
        <v>0</v>
      </c>
      <c r="K531" s="13">
        <v>0</v>
      </c>
      <c r="L531" s="13">
        <v>0</v>
      </c>
      <c r="M531" s="13"/>
      <c r="N531" s="762">
        <v>2017</v>
      </c>
    </row>
    <row r="532" spans="1:14" x14ac:dyDescent="0.25">
      <c r="A532" s="3">
        <v>34</v>
      </c>
      <c r="B532" s="8">
        <v>450</v>
      </c>
      <c r="C532" s="4">
        <v>0.25</v>
      </c>
      <c r="D532" s="5">
        <v>0.37661363636363626</v>
      </c>
      <c r="E532" s="13">
        <v>0</v>
      </c>
      <c r="F532" s="13">
        <v>0</v>
      </c>
      <c r="G532" s="13">
        <v>0</v>
      </c>
      <c r="H532" s="13">
        <v>0</v>
      </c>
      <c r="I532" s="13">
        <v>0.25</v>
      </c>
      <c r="J532" s="13">
        <v>0</v>
      </c>
      <c r="K532" s="13">
        <v>0</v>
      </c>
      <c r="L532" s="13">
        <v>0</v>
      </c>
      <c r="M532" s="13"/>
      <c r="N532" s="762">
        <v>2017</v>
      </c>
    </row>
    <row r="533" spans="1:14" x14ac:dyDescent="0.25">
      <c r="A533" s="3">
        <v>34</v>
      </c>
      <c r="B533" s="8">
        <v>451</v>
      </c>
      <c r="C533" s="4">
        <v>18.5</v>
      </c>
      <c r="D533" s="5">
        <v>44.328382916666662</v>
      </c>
      <c r="E533" s="13">
        <v>3.25</v>
      </c>
      <c r="F533" s="13">
        <v>12.5</v>
      </c>
      <c r="G533" s="13">
        <v>0</v>
      </c>
      <c r="H533" s="13">
        <v>0</v>
      </c>
      <c r="I533" s="13">
        <v>2.75</v>
      </c>
      <c r="J533" s="13">
        <v>0</v>
      </c>
      <c r="K533" s="13">
        <v>0</v>
      </c>
      <c r="L533" s="13">
        <v>0</v>
      </c>
      <c r="M533" s="13"/>
      <c r="N533" s="762">
        <v>2017</v>
      </c>
    </row>
    <row r="534" spans="1:14" x14ac:dyDescent="0.25">
      <c r="A534" s="3">
        <v>35</v>
      </c>
      <c r="B534" s="8" t="s">
        <v>10</v>
      </c>
      <c r="C534" s="4">
        <v>78.583333333333343</v>
      </c>
      <c r="D534" s="5">
        <v>184.44390751262617</v>
      </c>
      <c r="E534" s="13">
        <v>0</v>
      </c>
      <c r="F534" s="13">
        <v>13.5</v>
      </c>
      <c r="G534" s="13">
        <v>48.083333333333329</v>
      </c>
      <c r="H534" s="13">
        <v>17</v>
      </c>
      <c r="I534" s="13">
        <v>0</v>
      </c>
      <c r="J534" s="13">
        <v>0</v>
      </c>
      <c r="K534" s="13">
        <v>0</v>
      </c>
      <c r="L534" s="13">
        <v>0</v>
      </c>
      <c r="M534" s="13"/>
      <c r="N534" s="762">
        <v>2017</v>
      </c>
    </row>
    <row r="535" spans="1:14" x14ac:dyDescent="0.25">
      <c r="A535" s="3">
        <v>35</v>
      </c>
      <c r="B535" s="8">
        <v>187</v>
      </c>
      <c r="C535" s="4">
        <v>50.083333333333329</v>
      </c>
      <c r="D535" s="5">
        <v>85.717293342803032</v>
      </c>
      <c r="E535" s="13">
        <v>0.58333333333333337</v>
      </c>
      <c r="F535" s="13">
        <v>15.166666666666666</v>
      </c>
      <c r="G535" s="13">
        <v>1.75</v>
      </c>
      <c r="H535" s="13">
        <v>6.5</v>
      </c>
      <c r="I535" s="13">
        <v>13.25</v>
      </c>
      <c r="J535" s="13">
        <v>0</v>
      </c>
      <c r="K535" s="13">
        <v>12.833333333333334</v>
      </c>
      <c r="L535" s="13">
        <v>0</v>
      </c>
      <c r="M535" s="13"/>
      <c r="N535" s="762">
        <v>2017</v>
      </c>
    </row>
    <row r="536" spans="1:14" x14ac:dyDescent="0.25">
      <c r="A536" s="3">
        <v>35</v>
      </c>
      <c r="B536" s="8">
        <v>263</v>
      </c>
      <c r="C536" s="4">
        <v>5.1666666666666661</v>
      </c>
      <c r="D536" s="5">
        <v>7.1433080808080813</v>
      </c>
      <c r="E536" s="13">
        <v>5.1666666666666661</v>
      </c>
      <c r="F536" s="13">
        <v>0</v>
      </c>
      <c r="G536" s="13">
        <v>0</v>
      </c>
      <c r="H536" s="13">
        <v>0</v>
      </c>
      <c r="I536" s="13">
        <v>0</v>
      </c>
      <c r="J536" s="13">
        <v>0</v>
      </c>
      <c r="K536" s="13">
        <v>0</v>
      </c>
      <c r="L536" s="13">
        <v>0</v>
      </c>
      <c r="M536" s="13"/>
      <c r="N536" s="762">
        <v>2017</v>
      </c>
    </row>
    <row r="537" spans="1:14" x14ac:dyDescent="0.25">
      <c r="A537" s="3">
        <v>35</v>
      </c>
      <c r="B537" s="8">
        <v>321</v>
      </c>
      <c r="C537" s="4">
        <v>3.5</v>
      </c>
      <c r="D537" s="5">
        <v>5.4519455492424225</v>
      </c>
      <c r="E537" s="13">
        <v>0.5</v>
      </c>
      <c r="F537" s="13">
        <v>3</v>
      </c>
      <c r="G537" s="13">
        <v>0</v>
      </c>
      <c r="H537" s="13">
        <v>0</v>
      </c>
      <c r="I537" s="13">
        <v>0</v>
      </c>
      <c r="J537" s="13">
        <v>0</v>
      </c>
      <c r="K537" s="13">
        <v>0</v>
      </c>
      <c r="L537" s="13">
        <v>0</v>
      </c>
      <c r="M537" s="13"/>
      <c r="N537" s="762">
        <v>2017</v>
      </c>
    </row>
    <row r="538" spans="1:14" x14ac:dyDescent="0.25">
      <c r="A538" s="3">
        <v>35</v>
      </c>
      <c r="B538" s="8">
        <v>338</v>
      </c>
      <c r="C538" s="4">
        <v>11.75</v>
      </c>
      <c r="D538" s="5">
        <v>24.533599431818175</v>
      </c>
      <c r="E538" s="13">
        <v>0</v>
      </c>
      <c r="F538" s="13">
        <v>0</v>
      </c>
      <c r="G538" s="13">
        <v>11.75</v>
      </c>
      <c r="H538" s="13">
        <v>0</v>
      </c>
      <c r="I538" s="13">
        <v>0</v>
      </c>
      <c r="J538" s="13">
        <v>0</v>
      </c>
      <c r="K538" s="13">
        <v>0</v>
      </c>
      <c r="L538" s="13">
        <v>0</v>
      </c>
      <c r="M538" s="13"/>
      <c r="N538" s="762">
        <v>2017</v>
      </c>
    </row>
    <row r="539" spans="1:14" x14ac:dyDescent="0.25">
      <c r="A539" s="3">
        <v>35</v>
      </c>
      <c r="B539" s="8">
        <v>344</v>
      </c>
      <c r="C539" s="4">
        <v>22.25</v>
      </c>
      <c r="D539" s="5">
        <v>37.857791695362707</v>
      </c>
      <c r="E539" s="13">
        <v>0</v>
      </c>
      <c r="F539" s="13">
        <v>0</v>
      </c>
      <c r="G539" s="13">
        <v>7</v>
      </c>
      <c r="H539" s="13">
        <v>0</v>
      </c>
      <c r="I539" s="13">
        <v>0</v>
      </c>
      <c r="J539" s="13">
        <v>0</v>
      </c>
      <c r="K539" s="13">
        <v>15.249999999999998</v>
      </c>
      <c r="L539" s="13">
        <v>0</v>
      </c>
      <c r="M539" s="13"/>
      <c r="N539" s="762">
        <v>2017</v>
      </c>
    </row>
    <row r="540" spans="1:14" x14ac:dyDescent="0.25">
      <c r="A540" s="3">
        <v>35</v>
      </c>
      <c r="B540" s="8">
        <v>352</v>
      </c>
      <c r="C540" s="4">
        <v>3</v>
      </c>
      <c r="D540" s="5">
        <v>8.5546313602316957</v>
      </c>
      <c r="E540" s="13">
        <v>0</v>
      </c>
      <c r="F540" s="13">
        <v>0</v>
      </c>
      <c r="G540" s="13">
        <v>0</v>
      </c>
      <c r="H540" s="13">
        <v>0</v>
      </c>
      <c r="I540" s="13">
        <v>0</v>
      </c>
      <c r="J540" s="13">
        <v>3</v>
      </c>
      <c r="K540" s="13">
        <v>0</v>
      </c>
      <c r="L540" s="13">
        <v>0</v>
      </c>
      <c r="M540" s="13"/>
      <c r="N540" s="762">
        <v>2017</v>
      </c>
    </row>
    <row r="541" spans="1:14" x14ac:dyDescent="0.25">
      <c r="A541" s="3">
        <v>35</v>
      </c>
      <c r="B541" s="8">
        <v>354</v>
      </c>
      <c r="C541" s="4">
        <v>32.833333333333336</v>
      </c>
      <c r="D541" s="5">
        <v>38.807682334710741</v>
      </c>
      <c r="E541" s="13">
        <v>0</v>
      </c>
      <c r="F541" s="13">
        <v>0</v>
      </c>
      <c r="G541" s="13">
        <v>30.833333333333336</v>
      </c>
      <c r="H541" s="13">
        <v>1.5</v>
      </c>
      <c r="I541" s="13">
        <v>0.5</v>
      </c>
      <c r="J541" s="13">
        <v>0</v>
      </c>
      <c r="K541" s="13">
        <v>0</v>
      </c>
      <c r="L541" s="13">
        <v>0</v>
      </c>
      <c r="M541" s="13"/>
      <c r="N541" s="762">
        <v>2017</v>
      </c>
    </row>
    <row r="542" spans="1:14" x14ac:dyDescent="0.25">
      <c r="A542" s="3">
        <v>35</v>
      </c>
      <c r="B542" s="12">
        <v>357</v>
      </c>
      <c r="C542" s="4">
        <v>79.666666666666671</v>
      </c>
      <c r="D542" s="5">
        <v>121.58137392877637</v>
      </c>
      <c r="E542" s="13">
        <v>0</v>
      </c>
      <c r="F542" s="13">
        <v>0</v>
      </c>
      <c r="G542" s="13">
        <v>6.083333333333333</v>
      </c>
      <c r="H542" s="13">
        <v>34.333333333333329</v>
      </c>
      <c r="I542" s="13">
        <v>39.25</v>
      </c>
      <c r="J542" s="13">
        <v>0</v>
      </c>
      <c r="K542" s="13">
        <v>0</v>
      </c>
      <c r="L542" s="13">
        <v>0</v>
      </c>
      <c r="M542" s="13"/>
      <c r="N542" s="762">
        <v>2017</v>
      </c>
    </row>
    <row r="543" spans="1:14" x14ac:dyDescent="0.25">
      <c r="A543" s="3">
        <v>35</v>
      </c>
      <c r="B543" s="8">
        <v>358</v>
      </c>
      <c r="C543" s="4">
        <v>480.99999999999989</v>
      </c>
      <c r="D543" s="5">
        <v>754.19636715076763</v>
      </c>
      <c r="E543" s="13">
        <v>0</v>
      </c>
      <c r="F543" s="13">
        <v>0</v>
      </c>
      <c r="G543" s="13">
        <v>10.75</v>
      </c>
      <c r="H543" s="13">
        <v>372.5</v>
      </c>
      <c r="I543" s="13">
        <v>97.75</v>
      </c>
      <c r="J543" s="13">
        <v>0</v>
      </c>
      <c r="K543" s="13">
        <v>0</v>
      </c>
      <c r="L543" s="13">
        <v>0</v>
      </c>
      <c r="M543" s="13"/>
      <c r="N543" s="762">
        <v>2017</v>
      </c>
    </row>
    <row r="544" spans="1:14" x14ac:dyDescent="0.25">
      <c r="A544" s="3">
        <v>35</v>
      </c>
      <c r="B544" s="8">
        <v>361</v>
      </c>
      <c r="C544" s="4">
        <v>1</v>
      </c>
      <c r="D544" s="5">
        <v>1.6245265151515149</v>
      </c>
      <c r="E544" s="13">
        <v>0</v>
      </c>
      <c r="F544" s="13">
        <v>0</v>
      </c>
      <c r="G544" s="13">
        <v>1</v>
      </c>
      <c r="H544" s="13">
        <v>0</v>
      </c>
      <c r="I544" s="13">
        <v>0</v>
      </c>
      <c r="J544" s="13">
        <v>0</v>
      </c>
      <c r="K544" s="13">
        <v>0</v>
      </c>
      <c r="L544" s="13">
        <v>0</v>
      </c>
      <c r="M544" s="13"/>
      <c r="N544" s="762">
        <v>2017</v>
      </c>
    </row>
    <row r="545" spans="1:14" x14ac:dyDescent="0.25">
      <c r="A545" s="3">
        <v>35</v>
      </c>
      <c r="B545" s="8">
        <v>362</v>
      </c>
      <c r="C545" s="4">
        <v>15.25</v>
      </c>
      <c r="D545" s="5">
        <v>28.10679758522727</v>
      </c>
      <c r="E545" s="13">
        <v>0</v>
      </c>
      <c r="F545" s="13">
        <v>0</v>
      </c>
      <c r="G545" s="13">
        <v>15.25</v>
      </c>
      <c r="H545" s="13">
        <v>0</v>
      </c>
      <c r="I545" s="13">
        <v>0</v>
      </c>
      <c r="J545" s="13">
        <v>0</v>
      </c>
      <c r="K545" s="13">
        <v>0</v>
      </c>
      <c r="L545" s="13">
        <v>0</v>
      </c>
      <c r="M545" s="13"/>
      <c r="N545" s="762">
        <v>2017</v>
      </c>
    </row>
    <row r="546" spans="1:14" x14ac:dyDescent="0.25">
      <c r="A546" s="3">
        <v>35</v>
      </c>
      <c r="B546" s="8">
        <v>363</v>
      </c>
      <c r="C546" s="4">
        <v>14.25</v>
      </c>
      <c r="D546" s="5">
        <v>26.373542613636367</v>
      </c>
      <c r="E546" s="13">
        <v>0</v>
      </c>
      <c r="F546" s="13">
        <v>0</v>
      </c>
      <c r="G546" s="13">
        <v>14.25</v>
      </c>
      <c r="H546" s="13">
        <v>0</v>
      </c>
      <c r="I546" s="13">
        <v>0</v>
      </c>
      <c r="J546" s="13">
        <v>0</v>
      </c>
      <c r="K546" s="13">
        <v>0</v>
      </c>
      <c r="L546" s="13">
        <v>0</v>
      </c>
      <c r="M546" s="13"/>
      <c r="N546" s="762">
        <v>2017</v>
      </c>
    </row>
    <row r="547" spans="1:14" x14ac:dyDescent="0.25">
      <c r="A547" s="3">
        <v>35</v>
      </c>
      <c r="B547" s="8">
        <v>364</v>
      </c>
      <c r="C547" s="4">
        <v>1.1666666666666667</v>
      </c>
      <c r="D547" s="5">
        <v>2.4338633207070699</v>
      </c>
      <c r="E547" s="13">
        <v>0</v>
      </c>
      <c r="F547" s="13">
        <v>0</v>
      </c>
      <c r="G547" s="13">
        <v>0</v>
      </c>
      <c r="H547" s="13">
        <v>0</v>
      </c>
      <c r="I547" s="13">
        <v>0</v>
      </c>
      <c r="J547" s="13">
        <v>0</v>
      </c>
      <c r="K547" s="13">
        <v>1.1666666666666667</v>
      </c>
      <c r="L547" s="13">
        <v>0</v>
      </c>
      <c r="M547" s="13"/>
      <c r="N547" s="762">
        <v>2017</v>
      </c>
    </row>
    <row r="548" spans="1:14" x14ac:dyDescent="0.25">
      <c r="A548" s="3">
        <v>35</v>
      </c>
      <c r="B548" s="8">
        <v>368</v>
      </c>
      <c r="C548" s="4">
        <v>56.083333333333329</v>
      </c>
      <c r="D548" s="5">
        <v>90.693984984791101</v>
      </c>
      <c r="E548" s="13">
        <v>0</v>
      </c>
      <c r="F548" s="13">
        <v>0</v>
      </c>
      <c r="G548" s="13">
        <v>12.5</v>
      </c>
      <c r="H548" s="13">
        <v>17.333333333333336</v>
      </c>
      <c r="I548" s="13">
        <v>9</v>
      </c>
      <c r="J548" s="13">
        <v>0</v>
      </c>
      <c r="K548" s="13">
        <v>17.25</v>
      </c>
      <c r="L548" s="13">
        <v>0</v>
      </c>
      <c r="M548" s="13"/>
      <c r="N548" s="762">
        <v>2017</v>
      </c>
    </row>
    <row r="549" spans="1:14" x14ac:dyDescent="0.25">
      <c r="A549" s="3">
        <v>35</v>
      </c>
      <c r="B549" s="8">
        <v>374</v>
      </c>
      <c r="C549" s="4">
        <v>2.1666666666666665</v>
      </c>
      <c r="D549" s="5">
        <v>3.6049049873737369</v>
      </c>
      <c r="E549" s="13">
        <v>1.6666666666666665</v>
      </c>
      <c r="F549" s="13">
        <v>0</v>
      </c>
      <c r="G549" s="13">
        <v>0</v>
      </c>
      <c r="H549" s="13">
        <v>0.5</v>
      </c>
      <c r="I549" s="13">
        <v>0</v>
      </c>
      <c r="J549" s="13">
        <v>0</v>
      </c>
      <c r="K549" s="13">
        <v>0</v>
      </c>
      <c r="L549" s="13">
        <v>0</v>
      </c>
      <c r="M549" s="13"/>
      <c r="N549" s="762">
        <v>2017</v>
      </c>
    </row>
    <row r="550" spans="1:14" x14ac:dyDescent="0.25">
      <c r="A550" s="3">
        <v>35</v>
      </c>
      <c r="B550" s="8">
        <v>386</v>
      </c>
      <c r="C550" s="4">
        <v>47.416666666666664</v>
      </c>
      <c r="D550" s="5">
        <v>77.60217394201868</v>
      </c>
      <c r="E550" s="13">
        <v>0</v>
      </c>
      <c r="F550" s="13">
        <v>0</v>
      </c>
      <c r="G550" s="13">
        <v>22.249999999999996</v>
      </c>
      <c r="H550" s="13">
        <v>0</v>
      </c>
      <c r="I550" s="13">
        <v>9.25</v>
      </c>
      <c r="J550" s="13">
        <v>15.916666666666666</v>
      </c>
      <c r="K550" s="13">
        <v>0</v>
      </c>
      <c r="L550" s="13">
        <v>0</v>
      </c>
      <c r="M550" s="13"/>
      <c r="N550" s="762">
        <v>2017</v>
      </c>
    </row>
    <row r="551" spans="1:14" x14ac:dyDescent="0.25">
      <c r="A551" s="3">
        <v>35</v>
      </c>
      <c r="B551" s="8">
        <v>388</v>
      </c>
      <c r="C551" s="4">
        <v>116.08333333333333</v>
      </c>
      <c r="D551" s="5">
        <v>208.06215790719699</v>
      </c>
      <c r="E551" s="13">
        <v>0</v>
      </c>
      <c r="F551" s="13">
        <v>0</v>
      </c>
      <c r="G551" s="13">
        <v>103.58333333333333</v>
      </c>
      <c r="H551" s="13">
        <v>0</v>
      </c>
      <c r="I551" s="13">
        <v>0</v>
      </c>
      <c r="J551" s="13">
        <v>0</v>
      </c>
      <c r="K551" s="13">
        <v>0</v>
      </c>
      <c r="L551" s="13">
        <v>12.5</v>
      </c>
      <c r="M551" s="13"/>
      <c r="N551" s="762">
        <v>2017</v>
      </c>
    </row>
    <row r="552" spans="1:14" x14ac:dyDescent="0.25">
      <c r="A552" s="3">
        <v>35</v>
      </c>
      <c r="B552" s="8">
        <v>389</v>
      </c>
      <c r="C552" s="4">
        <v>14.25</v>
      </c>
      <c r="D552" s="5">
        <v>25.953846117424241</v>
      </c>
      <c r="E552" s="13">
        <v>0</v>
      </c>
      <c r="F552" s="13">
        <v>0</v>
      </c>
      <c r="G552" s="13">
        <v>14.25</v>
      </c>
      <c r="H552" s="13">
        <v>0</v>
      </c>
      <c r="I552" s="13">
        <v>0</v>
      </c>
      <c r="J552" s="13">
        <v>0</v>
      </c>
      <c r="K552" s="13">
        <v>0</v>
      </c>
      <c r="L552" s="13">
        <v>0</v>
      </c>
      <c r="M552" s="13"/>
      <c r="N552" s="762">
        <v>2017</v>
      </c>
    </row>
    <row r="553" spans="1:14" x14ac:dyDescent="0.25">
      <c r="A553" s="3">
        <v>35</v>
      </c>
      <c r="B553" s="8">
        <v>391</v>
      </c>
      <c r="C553" s="4">
        <v>23.416666666666664</v>
      </c>
      <c r="D553" s="5">
        <v>42.937854946373996</v>
      </c>
      <c r="E553" s="13">
        <v>0</v>
      </c>
      <c r="F553" s="13">
        <v>0</v>
      </c>
      <c r="G553" s="13">
        <v>20.666666666666664</v>
      </c>
      <c r="H553" s="13">
        <v>0</v>
      </c>
      <c r="I553" s="13">
        <v>0</v>
      </c>
      <c r="J553" s="13">
        <v>2.75</v>
      </c>
      <c r="K553" s="13">
        <v>0</v>
      </c>
      <c r="L553" s="13">
        <v>0</v>
      </c>
      <c r="M553" s="13"/>
      <c r="N553" s="762">
        <v>2017</v>
      </c>
    </row>
    <row r="554" spans="1:14" x14ac:dyDescent="0.25">
      <c r="A554" s="3">
        <v>35</v>
      </c>
      <c r="B554" s="8">
        <v>396</v>
      </c>
      <c r="C554" s="4">
        <v>473.93333333333334</v>
      </c>
      <c r="D554" s="5">
        <v>851.6080473306929</v>
      </c>
      <c r="E554" s="13">
        <v>0.41666666666666669</v>
      </c>
      <c r="F554" s="13">
        <v>284.26666666666665</v>
      </c>
      <c r="G554" s="13">
        <v>189.25</v>
      </c>
      <c r="H554" s="13">
        <v>0</v>
      </c>
      <c r="I554" s="13">
        <v>0</v>
      </c>
      <c r="J554" s="13">
        <v>0</v>
      </c>
      <c r="K554" s="13">
        <v>0</v>
      </c>
      <c r="L554" s="13">
        <v>0</v>
      </c>
      <c r="M554" s="13"/>
      <c r="N554" s="762">
        <v>2017</v>
      </c>
    </row>
    <row r="555" spans="1:14" x14ac:dyDescent="0.25">
      <c r="A555" s="3">
        <v>35</v>
      </c>
      <c r="B555" s="8">
        <v>397</v>
      </c>
      <c r="C555" s="4">
        <v>1.25</v>
      </c>
      <c r="D555" s="5">
        <v>2.4195075757575757</v>
      </c>
      <c r="E555" s="13">
        <v>0</v>
      </c>
      <c r="F555" s="13">
        <v>0</v>
      </c>
      <c r="G555" s="13">
        <v>1.25</v>
      </c>
      <c r="H555" s="13">
        <v>0</v>
      </c>
      <c r="I555" s="13">
        <v>0</v>
      </c>
      <c r="J555" s="13">
        <v>0</v>
      </c>
      <c r="K555" s="13">
        <v>0</v>
      </c>
      <c r="L555" s="13">
        <v>0</v>
      </c>
      <c r="M555" s="13"/>
      <c r="N555" s="762">
        <v>2017</v>
      </c>
    </row>
    <row r="556" spans="1:14" x14ac:dyDescent="0.25">
      <c r="A556" s="3">
        <v>35</v>
      </c>
      <c r="B556" s="8">
        <v>398</v>
      </c>
      <c r="C556" s="4">
        <v>85</v>
      </c>
      <c r="D556" s="5">
        <v>149.42784263506468</v>
      </c>
      <c r="E556" s="13">
        <v>0</v>
      </c>
      <c r="F556" s="13">
        <v>0</v>
      </c>
      <c r="G556" s="13">
        <v>0</v>
      </c>
      <c r="H556" s="13">
        <v>0</v>
      </c>
      <c r="I556" s="13">
        <v>0</v>
      </c>
      <c r="J556" s="13">
        <v>85</v>
      </c>
      <c r="K556" s="13">
        <v>0</v>
      </c>
      <c r="L556" s="13">
        <v>0</v>
      </c>
      <c r="M556" s="13"/>
      <c r="N556" s="762">
        <v>2017</v>
      </c>
    </row>
    <row r="557" spans="1:14" x14ac:dyDescent="0.25">
      <c r="A557" s="3">
        <v>35</v>
      </c>
      <c r="B557" s="8">
        <v>399</v>
      </c>
      <c r="C557" s="4">
        <v>25.5</v>
      </c>
      <c r="D557" s="5">
        <v>53.531640985929243</v>
      </c>
      <c r="E557" s="13">
        <v>0</v>
      </c>
      <c r="F557" s="13">
        <v>0</v>
      </c>
      <c r="G557" s="13">
        <v>0</v>
      </c>
      <c r="H557" s="13">
        <v>0</v>
      </c>
      <c r="I557" s="13">
        <v>0</v>
      </c>
      <c r="J557" s="13">
        <v>25.5</v>
      </c>
      <c r="K557" s="13">
        <v>0</v>
      </c>
      <c r="L557" s="13">
        <v>0</v>
      </c>
      <c r="M557" s="13"/>
      <c r="N557" s="762">
        <v>2017</v>
      </c>
    </row>
    <row r="558" spans="1:14" x14ac:dyDescent="0.25">
      <c r="A558" s="3">
        <v>35</v>
      </c>
      <c r="B558" s="12">
        <v>411</v>
      </c>
      <c r="C558" s="4">
        <v>6</v>
      </c>
      <c r="D558" s="5">
        <v>8.6906965709728858</v>
      </c>
      <c r="E558" s="13">
        <v>0</v>
      </c>
      <c r="F558" s="13">
        <v>2.75</v>
      </c>
      <c r="G558" s="13">
        <v>0</v>
      </c>
      <c r="H558" s="13">
        <v>0</v>
      </c>
      <c r="I558" s="13">
        <v>0</v>
      </c>
      <c r="J558" s="13">
        <v>3.25</v>
      </c>
      <c r="K558" s="13">
        <v>0</v>
      </c>
      <c r="L558" s="13">
        <v>0</v>
      </c>
      <c r="M558" s="13"/>
      <c r="N558" s="762">
        <v>2017</v>
      </c>
    </row>
    <row r="559" spans="1:14" x14ac:dyDescent="0.25">
      <c r="A559" s="3">
        <v>35</v>
      </c>
      <c r="B559" s="8">
        <v>412</v>
      </c>
      <c r="C559" s="4">
        <v>293.23333333333335</v>
      </c>
      <c r="D559" s="5">
        <v>442.35995610221534</v>
      </c>
      <c r="E559" s="13">
        <v>0</v>
      </c>
      <c r="F559" s="13">
        <v>71.48333333333332</v>
      </c>
      <c r="G559" s="13">
        <v>221.75</v>
      </c>
      <c r="H559" s="13">
        <v>0</v>
      </c>
      <c r="I559" s="13">
        <v>0</v>
      </c>
      <c r="J559" s="13">
        <v>0</v>
      </c>
      <c r="K559" s="13">
        <v>0</v>
      </c>
      <c r="L559" s="13">
        <v>0</v>
      </c>
      <c r="M559" s="13"/>
      <c r="N559" s="762">
        <v>2017</v>
      </c>
    </row>
    <row r="560" spans="1:14" x14ac:dyDescent="0.25">
      <c r="A560" s="3">
        <v>35</v>
      </c>
      <c r="B560" s="8">
        <v>414</v>
      </c>
      <c r="C560" s="4">
        <v>50.75</v>
      </c>
      <c r="D560" s="5">
        <v>106.47503377993453</v>
      </c>
      <c r="E560" s="13">
        <v>0</v>
      </c>
      <c r="F560" s="13">
        <v>0</v>
      </c>
      <c r="G560" s="13">
        <v>25.5</v>
      </c>
      <c r="H560" s="13">
        <v>0</v>
      </c>
      <c r="I560" s="13">
        <v>0</v>
      </c>
      <c r="J560" s="13">
        <v>25.25</v>
      </c>
      <c r="K560" s="13">
        <v>0</v>
      </c>
      <c r="L560" s="13">
        <v>0</v>
      </c>
      <c r="M560" s="13"/>
      <c r="N560" s="762">
        <v>2017</v>
      </c>
    </row>
    <row r="561" spans="1:14" x14ac:dyDescent="0.25">
      <c r="A561" s="3">
        <v>35</v>
      </c>
      <c r="B561" s="8">
        <v>415</v>
      </c>
      <c r="C561" s="4">
        <v>26.5</v>
      </c>
      <c r="D561" s="5">
        <v>54.685491392436035</v>
      </c>
      <c r="E561" s="13">
        <v>0</v>
      </c>
      <c r="F561" s="13">
        <v>0</v>
      </c>
      <c r="G561" s="13">
        <v>0</v>
      </c>
      <c r="H561" s="13">
        <v>0</v>
      </c>
      <c r="I561" s="13">
        <v>0</v>
      </c>
      <c r="J561" s="13">
        <v>26.5</v>
      </c>
      <c r="K561" s="13">
        <v>0</v>
      </c>
      <c r="L561" s="13">
        <v>0</v>
      </c>
      <c r="M561" s="13"/>
      <c r="N561" s="762">
        <v>2017</v>
      </c>
    </row>
    <row r="562" spans="1:14" x14ac:dyDescent="0.25">
      <c r="A562" s="3">
        <v>35</v>
      </c>
      <c r="B562" s="8">
        <v>428</v>
      </c>
      <c r="C562" s="4">
        <v>18.166666666666668</v>
      </c>
      <c r="D562" s="5">
        <v>28.467027462121216</v>
      </c>
      <c r="E562" s="13">
        <v>18.166666666666668</v>
      </c>
      <c r="F562" s="13">
        <v>0</v>
      </c>
      <c r="G562" s="13">
        <v>0</v>
      </c>
      <c r="H562" s="13">
        <v>0</v>
      </c>
      <c r="I562" s="13">
        <v>0</v>
      </c>
      <c r="J562" s="13">
        <v>0</v>
      </c>
      <c r="K562" s="13">
        <v>0</v>
      </c>
      <c r="L562" s="13">
        <v>0</v>
      </c>
      <c r="M562" s="13"/>
      <c r="N562" s="762">
        <v>2017</v>
      </c>
    </row>
    <row r="563" spans="1:14" x14ac:dyDescent="0.25">
      <c r="A563" s="3">
        <v>35</v>
      </c>
      <c r="B563" s="8">
        <v>430</v>
      </c>
      <c r="C563" s="4">
        <v>13.25</v>
      </c>
      <c r="D563" s="5">
        <v>19.526590690559441</v>
      </c>
      <c r="E563" s="13">
        <v>0</v>
      </c>
      <c r="F563" s="13">
        <v>0</v>
      </c>
      <c r="G563" s="13">
        <v>0</v>
      </c>
      <c r="H563" s="13">
        <v>0</v>
      </c>
      <c r="I563" s="13">
        <v>0</v>
      </c>
      <c r="J563" s="13">
        <v>13.25</v>
      </c>
      <c r="K563" s="13">
        <v>0</v>
      </c>
      <c r="L563" s="13">
        <v>0</v>
      </c>
      <c r="M563" s="13"/>
      <c r="N563" s="762">
        <v>2017</v>
      </c>
    </row>
    <row r="564" spans="1:14" x14ac:dyDescent="0.25">
      <c r="A564" s="3">
        <v>35</v>
      </c>
      <c r="B564" s="8">
        <v>431</v>
      </c>
      <c r="C564" s="4">
        <v>21.25</v>
      </c>
      <c r="D564" s="5">
        <v>30.873350610737948</v>
      </c>
      <c r="E564" s="13">
        <v>0</v>
      </c>
      <c r="F564" s="13">
        <v>0</v>
      </c>
      <c r="G564" s="13">
        <v>0</v>
      </c>
      <c r="H564" s="13">
        <v>0</v>
      </c>
      <c r="I564" s="13">
        <v>0</v>
      </c>
      <c r="J564" s="13">
        <v>21.25</v>
      </c>
      <c r="K564" s="13">
        <v>0</v>
      </c>
      <c r="L564" s="13">
        <v>0</v>
      </c>
      <c r="M564" s="13"/>
      <c r="N564" s="762">
        <v>2017</v>
      </c>
    </row>
    <row r="565" spans="1:14" x14ac:dyDescent="0.25">
      <c r="A565" s="3">
        <v>35</v>
      </c>
      <c r="B565" s="8">
        <v>432</v>
      </c>
      <c r="C565" s="4">
        <v>1.5</v>
      </c>
      <c r="D565" s="5">
        <v>3.2960399999999996</v>
      </c>
      <c r="E565" s="13">
        <v>0</v>
      </c>
      <c r="F565" s="13">
        <v>0</v>
      </c>
      <c r="G565" s="13">
        <v>0</v>
      </c>
      <c r="H565" s="13">
        <v>1.5</v>
      </c>
      <c r="I565" s="13">
        <v>0</v>
      </c>
      <c r="J565" s="13">
        <v>0</v>
      </c>
      <c r="K565" s="13">
        <v>0</v>
      </c>
      <c r="L565" s="13">
        <v>0</v>
      </c>
      <c r="M565" s="13"/>
      <c r="N565" s="762">
        <v>2017</v>
      </c>
    </row>
    <row r="566" spans="1:14" x14ac:dyDescent="0.25">
      <c r="A566" s="3">
        <v>35</v>
      </c>
      <c r="B566" s="8">
        <v>444</v>
      </c>
      <c r="C566" s="4">
        <v>34</v>
      </c>
      <c r="D566" s="5">
        <v>62.586059185606068</v>
      </c>
      <c r="E566" s="13">
        <v>0</v>
      </c>
      <c r="F566" s="13">
        <v>0.5</v>
      </c>
      <c r="G566" s="13">
        <v>0.5</v>
      </c>
      <c r="H566" s="13">
        <v>0</v>
      </c>
      <c r="I566" s="13">
        <v>0</v>
      </c>
      <c r="J566" s="13">
        <v>0</v>
      </c>
      <c r="K566" s="13">
        <v>0</v>
      </c>
      <c r="L566" s="13">
        <v>33</v>
      </c>
      <c r="M566" s="13"/>
      <c r="N566" s="762">
        <v>2017</v>
      </c>
    </row>
    <row r="567" spans="1:14" x14ac:dyDescent="0.25">
      <c r="A567" s="3">
        <v>35</v>
      </c>
      <c r="B567" s="8">
        <v>445</v>
      </c>
      <c r="C567" s="4">
        <v>2.5</v>
      </c>
      <c r="D567" s="5">
        <v>5.1189192708333326</v>
      </c>
      <c r="E567" s="13">
        <v>0</v>
      </c>
      <c r="F567" s="13">
        <v>0</v>
      </c>
      <c r="G567" s="13">
        <v>0</v>
      </c>
      <c r="H567" s="13">
        <v>0</v>
      </c>
      <c r="I567" s="13">
        <v>0</v>
      </c>
      <c r="J567" s="13">
        <v>2.5</v>
      </c>
      <c r="K567" s="13">
        <v>0</v>
      </c>
      <c r="L567" s="13">
        <v>0</v>
      </c>
      <c r="M567" s="13"/>
      <c r="N567" s="762">
        <v>2017</v>
      </c>
    </row>
    <row r="568" spans="1:14" x14ac:dyDescent="0.25">
      <c r="A568" s="3">
        <v>35</v>
      </c>
      <c r="B568" s="8">
        <v>446</v>
      </c>
      <c r="C568" s="4">
        <v>21.5</v>
      </c>
      <c r="D568" s="5">
        <v>38.248067945075753</v>
      </c>
      <c r="E568" s="13">
        <v>0</v>
      </c>
      <c r="F568" s="13">
        <v>0</v>
      </c>
      <c r="G568" s="13">
        <v>0</v>
      </c>
      <c r="H568" s="13">
        <v>0</v>
      </c>
      <c r="I568" s="13">
        <v>0</v>
      </c>
      <c r="J568" s="13">
        <v>21.5</v>
      </c>
      <c r="K568" s="13">
        <v>0</v>
      </c>
      <c r="L568" s="13">
        <v>0</v>
      </c>
      <c r="M568" s="13"/>
      <c r="N568" s="762">
        <v>2017</v>
      </c>
    </row>
    <row r="569" spans="1:14" x14ac:dyDescent="0.25">
      <c r="A569" s="3">
        <v>35</v>
      </c>
      <c r="B569" s="8">
        <v>447</v>
      </c>
      <c r="C569" s="4">
        <v>19.75</v>
      </c>
      <c r="D569" s="5">
        <v>44.839036157024793</v>
      </c>
      <c r="E569" s="13">
        <v>0</v>
      </c>
      <c r="F569" s="13">
        <v>0</v>
      </c>
      <c r="G569" s="13">
        <v>17.75</v>
      </c>
      <c r="H569" s="13">
        <v>0</v>
      </c>
      <c r="I569" s="13">
        <v>2</v>
      </c>
      <c r="J569" s="13">
        <v>0</v>
      </c>
      <c r="K569" s="13">
        <v>0</v>
      </c>
      <c r="L569" s="13">
        <v>0</v>
      </c>
      <c r="M569" s="13"/>
      <c r="N569" s="762">
        <v>2017</v>
      </c>
    </row>
    <row r="570" spans="1:14" x14ac:dyDescent="0.25">
      <c r="A570" s="3">
        <v>35</v>
      </c>
      <c r="B570" s="8">
        <v>449</v>
      </c>
      <c r="C570" s="4">
        <v>162.83333333333331</v>
      </c>
      <c r="D570" s="5">
        <v>352.16756386994922</v>
      </c>
      <c r="E570" s="13">
        <v>0</v>
      </c>
      <c r="F570" s="13">
        <v>0</v>
      </c>
      <c r="G570" s="13">
        <v>0</v>
      </c>
      <c r="H570" s="13">
        <v>35.166666666666664</v>
      </c>
      <c r="I570" s="13">
        <v>127.66666666666666</v>
      </c>
      <c r="J570" s="13">
        <v>0</v>
      </c>
      <c r="K570" s="13">
        <v>0</v>
      </c>
      <c r="L570" s="13">
        <v>0</v>
      </c>
      <c r="M570" s="13"/>
      <c r="N570" s="762">
        <v>2017</v>
      </c>
    </row>
    <row r="571" spans="1:14" x14ac:dyDescent="0.25">
      <c r="A571" s="3">
        <v>35</v>
      </c>
      <c r="B571" s="8">
        <v>451</v>
      </c>
      <c r="C571" s="4">
        <v>7.166666666666667</v>
      </c>
      <c r="D571" s="5">
        <v>12.170612768308079</v>
      </c>
      <c r="E571" s="13">
        <v>0</v>
      </c>
      <c r="F571" s="13">
        <v>4.75</v>
      </c>
      <c r="G571" s="13">
        <v>0</v>
      </c>
      <c r="H571" s="13">
        <v>0</v>
      </c>
      <c r="I571" s="13">
        <v>0</v>
      </c>
      <c r="J571" s="13">
        <v>0</v>
      </c>
      <c r="K571" s="13">
        <v>2.416666666666667</v>
      </c>
      <c r="L571" s="13">
        <v>0</v>
      </c>
      <c r="M571" s="13"/>
      <c r="N571" s="762">
        <v>2017</v>
      </c>
    </row>
    <row r="572" spans="1:14" x14ac:dyDescent="0.25">
      <c r="A572" s="3">
        <v>35</v>
      </c>
      <c r="B572" s="8">
        <v>452</v>
      </c>
      <c r="C572" s="4">
        <v>22.416666666666664</v>
      </c>
      <c r="D572" s="5">
        <v>43.451281767676768</v>
      </c>
      <c r="E572" s="13">
        <v>0</v>
      </c>
      <c r="F572" s="13">
        <v>0</v>
      </c>
      <c r="G572" s="13">
        <v>15.166666666666668</v>
      </c>
      <c r="H572" s="13">
        <v>7.25</v>
      </c>
      <c r="I572" s="13">
        <v>0</v>
      </c>
      <c r="J572" s="13">
        <v>0</v>
      </c>
      <c r="K572" s="13">
        <v>0</v>
      </c>
      <c r="L572" s="13">
        <v>0</v>
      </c>
      <c r="M572" s="13"/>
      <c r="N572" s="762">
        <v>2017</v>
      </c>
    </row>
    <row r="573" spans="1:14" x14ac:dyDescent="0.25">
      <c r="A573" s="3">
        <v>35</v>
      </c>
      <c r="B573" s="8">
        <v>454</v>
      </c>
      <c r="C573" s="4">
        <v>3</v>
      </c>
      <c r="D573" s="5">
        <v>5.0440857007575755</v>
      </c>
      <c r="E573" s="13">
        <v>2</v>
      </c>
      <c r="F573" s="13">
        <v>0</v>
      </c>
      <c r="G573" s="13">
        <v>0</v>
      </c>
      <c r="H573" s="13">
        <v>1</v>
      </c>
      <c r="I573" s="13">
        <v>0</v>
      </c>
      <c r="J573" s="13">
        <v>0</v>
      </c>
      <c r="K573" s="13">
        <v>0</v>
      </c>
      <c r="L573" s="13">
        <v>0</v>
      </c>
      <c r="M573" s="13"/>
      <c r="N573" s="762">
        <v>2017</v>
      </c>
    </row>
    <row r="574" spans="1:14" x14ac:dyDescent="0.25">
      <c r="A574" s="3">
        <v>36</v>
      </c>
      <c r="B574" s="8" t="s">
        <v>10</v>
      </c>
      <c r="C574" s="4">
        <v>127.91666666666667</v>
      </c>
      <c r="D574" s="5">
        <v>416.51930492634688</v>
      </c>
      <c r="E574" s="13">
        <v>0</v>
      </c>
      <c r="F574" s="13">
        <v>41.75</v>
      </c>
      <c r="G574" s="13">
        <v>22.5</v>
      </c>
      <c r="H574" s="13">
        <v>28.25</v>
      </c>
      <c r="I574" s="13">
        <v>35.416666666666671</v>
      </c>
      <c r="J574" s="13">
        <v>0</v>
      </c>
      <c r="K574" s="13">
        <v>0</v>
      </c>
      <c r="L574" s="13">
        <v>0</v>
      </c>
      <c r="M574" s="13"/>
      <c r="N574" s="762">
        <v>2017</v>
      </c>
    </row>
    <row r="575" spans="1:14" x14ac:dyDescent="0.25">
      <c r="A575" s="3">
        <v>36</v>
      </c>
      <c r="B575" s="8">
        <v>182</v>
      </c>
      <c r="C575" s="4">
        <v>2</v>
      </c>
      <c r="D575" s="5">
        <v>7.5558888888888882</v>
      </c>
      <c r="E575" s="13">
        <v>0</v>
      </c>
      <c r="F575" s="13">
        <v>0</v>
      </c>
      <c r="G575" s="13">
        <v>0</v>
      </c>
      <c r="H575" s="13">
        <v>0</v>
      </c>
      <c r="I575" s="13">
        <v>2</v>
      </c>
      <c r="J575" s="13">
        <v>0</v>
      </c>
      <c r="K575" s="13">
        <v>0</v>
      </c>
      <c r="L575" s="13">
        <v>0</v>
      </c>
      <c r="M575" s="13"/>
      <c r="N575" s="762">
        <v>2017</v>
      </c>
    </row>
    <row r="576" spans="1:14" x14ac:dyDescent="0.25">
      <c r="A576" s="3">
        <v>36</v>
      </c>
      <c r="B576" s="8">
        <v>187</v>
      </c>
      <c r="C576" s="4">
        <v>63.416666666666664</v>
      </c>
      <c r="D576" s="5">
        <v>157.29751164141413</v>
      </c>
      <c r="E576" s="13">
        <v>0</v>
      </c>
      <c r="F576" s="13">
        <v>1.4166666666666667</v>
      </c>
      <c r="G576" s="13">
        <v>0</v>
      </c>
      <c r="H576" s="13">
        <v>5</v>
      </c>
      <c r="I576" s="13">
        <v>57</v>
      </c>
      <c r="J576" s="13">
        <v>0</v>
      </c>
      <c r="K576" s="13">
        <v>0</v>
      </c>
      <c r="L576" s="13">
        <v>0</v>
      </c>
      <c r="M576" s="13"/>
      <c r="N576" s="762">
        <v>2017</v>
      </c>
    </row>
    <row r="577" spans="1:14" x14ac:dyDescent="0.25">
      <c r="A577" s="3">
        <v>36</v>
      </c>
      <c r="B577" s="8">
        <v>252</v>
      </c>
      <c r="C577" s="4">
        <v>3</v>
      </c>
      <c r="D577" s="5">
        <v>4.5600000000000005</v>
      </c>
      <c r="E577" s="13">
        <v>0</v>
      </c>
      <c r="F577" s="13">
        <v>0</v>
      </c>
      <c r="G577" s="13">
        <v>3</v>
      </c>
      <c r="H577" s="13">
        <v>0</v>
      </c>
      <c r="I577" s="13">
        <v>0</v>
      </c>
      <c r="J577" s="13">
        <v>0</v>
      </c>
      <c r="K577" s="13">
        <v>0</v>
      </c>
      <c r="L577" s="13">
        <v>0</v>
      </c>
      <c r="M577" s="13"/>
      <c r="N577" s="762">
        <v>2017</v>
      </c>
    </row>
    <row r="578" spans="1:14" x14ac:dyDescent="0.25">
      <c r="A578" s="3">
        <v>36</v>
      </c>
      <c r="B578" s="8">
        <v>454</v>
      </c>
      <c r="C578" s="4">
        <v>0.66666666666666663</v>
      </c>
      <c r="D578" s="5">
        <v>1.4649066666666664</v>
      </c>
      <c r="E578" s="13">
        <v>0</v>
      </c>
      <c r="F578" s="13">
        <v>0.66666666666666663</v>
      </c>
      <c r="G578" s="13">
        <v>0</v>
      </c>
      <c r="H578" s="13">
        <v>0</v>
      </c>
      <c r="I578" s="13">
        <v>0</v>
      </c>
      <c r="J578" s="13">
        <v>0</v>
      </c>
      <c r="K578" s="13">
        <v>0</v>
      </c>
      <c r="L578" s="13">
        <v>0</v>
      </c>
      <c r="M578" s="13"/>
      <c r="N578" s="762">
        <v>2017</v>
      </c>
    </row>
    <row r="579" spans="1:14" x14ac:dyDescent="0.25">
      <c r="A579" s="3">
        <v>36</v>
      </c>
      <c r="B579" s="8">
        <v>352</v>
      </c>
      <c r="C579" s="4">
        <v>4</v>
      </c>
      <c r="D579" s="5">
        <v>7.9793939393939386</v>
      </c>
      <c r="E579" s="13">
        <v>0</v>
      </c>
      <c r="F579" s="13">
        <v>0</v>
      </c>
      <c r="G579" s="13">
        <v>0</v>
      </c>
      <c r="H579" s="13">
        <v>4</v>
      </c>
      <c r="I579" s="13">
        <v>0</v>
      </c>
      <c r="J579" s="13">
        <v>0</v>
      </c>
      <c r="K579" s="13">
        <v>0</v>
      </c>
      <c r="L579" s="13">
        <v>0</v>
      </c>
      <c r="M579" s="13"/>
      <c r="N579" s="762">
        <v>2017</v>
      </c>
    </row>
    <row r="580" spans="1:14" x14ac:dyDescent="0.25">
      <c r="A580" s="3">
        <v>36</v>
      </c>
      <c r="B580" s="8">
        <v>354</v>
      </c>
      <c r="C580" s="4">
        <v>56.25</v>
      </c>
      <c r="D580" s="5">
        <v>94.44413352272727</v>
      </c>
      <c r="E580" s="13">
        <v>0</v>
      </c>
      <c r="F580" s="13">
        <v>3.8333333333333335</v>
      </c>
      <c r="G580" s="13">
        <v>45.5</v>
      </c>
      <c r="H580" s="13">
        <v>6.9166666666666661</v>
      </c>
      <c r="I580" s="13">
        <v>0</v>
      </c>
      <c r="J580" s="13">
        <v>0</v>
      </c>
      <c r="K580" s="13">
        <v>0</v>
      </c>
      <c r="L580" s="13">
        <v>0</v>
      </c>
      <c r="M580" s="13"/>
      <c r="N580" s="762">
        <v>2017</v>
      </c>
    </row>
    <row r="581" spans="1:14" x14ac:dyDescent="0.25">
      <c r="A581" s="3">
        <v>36</v>
      </c>
      <c r="B581" s="8">
        <v>357</v>
      </c>
      <c r="C581" s="4">
        <v>43.833333333333336</v>
      </c>
      <c r="D581" s="5">
        <v>87.722035433501659</v>
      </c>
      <c r="E581" s="13">
        <v>0</v>
      </c>
      <c r="F581" s="13">
        <v>0</v>
      </c>
      <c r="G581" s="13">
        <v>3</v>
      </c>
      <c r="H581" s="13">
        <v>22.166666666666664</v>
      </c>
      <c r="I581" s="13">
        <v>15.75</v>
      </c>
      <c r="J581" s="13">
        <v>0</v>
      </c>
      <c r="K581" s="13">
        <v>2.916666666666667</v>
      </c>
      <c r="L581" s="13">
        <v>0</v>
      </c>
      <c r="M581" s="13"/>
      <c r="N581" s="762">
        <v>2017</v>
      </c>
    </row>
    <row r="582" spans="1:14" x14ac:dyDescent="0.25">
      <c r="A582" s="3">
        <v>36</v>
      </c>
      <c r="B582" s="8">
        <v>358</v>
      </c>
      <c r="C582" s="4">
        <v>399.48333333333341</v>
      </c>
      <c r="D582" s="5">
        <v>824.28980437739699</v>
      </c>
      <c r="E582" s="13">
        <v>0</v>
      </c>
      <c r="F582" s="13">
        <v>0</v>
      </c>
      <c r="G582" s="13">
        <v>26.25</v>
      </c>
      <c r="H582" s="13">
        <v>175.31666666666666</v>
      </c>
      <c r="I582" s="13">
        <v>195.25</v>
      </c>
      <c r="J582" s="13">
        <v>0</v>
      </c>
      <c r="K582" s="13">
        <v>2.6666666666666665</v>
      </c>
      <c r="L582" s="13">
        <v>0</v>
      </c>
      <c r="M582" s="13"/>
      <c r="N582" s="762">
        <v>2017</v>
      </c>
    </row>
    <row r="583" spans="1:14" x14ac:dyDescent="0.25">
      <c r="A583" s="3">
        <v>36</v>
      </c>
      <c r="B583" s="12">
        <v>362</v>
      </c>
      <c r="C583" s="4">
        <v>2.75</v>
      </c>
      <c r="D583" s="5">
        <v>5.4858333333333329</v>
      </c>
      <c r="E583" s="13">
        <v>0</v>
      </c>
      <c r="F583" s="13">
        <v>0</v>
      </c>
      <c r="G583" s="13">
        <v>0</v>
      </c>
      <c r="H583" s="13">
        <v>2.75</v>
      </c>
      <c r="I583" s="13">
        <v>0</v>
      </c>
      <c r="J583" s="13">
        <v>0</v>
      </c>
      <c r="K583" s="13">
        <v>0</v>
      </c>
      <c r="L583" s="13">
        <v>0</v>
      </c>
      <c r="M583" s="13"/>
      <c r="N583" s="762">
        <v>2017</v>
      </c>
    </row>
    <row r="584" spans="1:14" x14ac:dyDescent="0.25">
      <c r="A584" s="3">
        <v>36</v>
      </c>
      <c r="B584" s="8">
        <v>363</v>
      </c>
      <c r="C584" s="4">
        <v>2.25</v>
      </c>
      <c r="D584" s="5">
        <v>4.4884090909090908</v>
      </c>
      <c r="E584" s="13">
        <v>0</v>
      </c>
      <c r="F584" s="13">
        <v>0</v>
      </c>
      <c r="G584" s="13">
        <v>0</v>
      </c>
      <c r="H584" s="13">
        <v>2.25</v>
      </c>
      <c r="I584" s="13">
        <v>0</v>
      </c>
      <c r="J584" s="13">
        <v>0</v>
      </c>
      <c r="K584" s="13">
        <v>0</v>
      </c>
      <c r="L584" s="13">
        <v>0</v>
      </c>
      <c r="M584" s="13"/>
      <c r="N584" s="762">
        <v>2017</v>
      </c>
    </row>
    <row r="585" spans="1:14" x14ac:dyDescent="0.25">
      <c r="A585" s="3">
        <v>36</v>
      </c>
      <c r="B585" s="8">
        <v>369</v>
      </c>
      <c r="C585" s="4">
        <v>0.25</v>
      </c>
      <c r="D585" s="5">
        <v>0.56995344065656561</v>
      </c>
      <c r="E585" s="13">
        <v>0</v>
      </c>
      <c r="F585" s="13">
        <v>0.25</v>
      </c>
      <c r="G585" s="13">
        <v>0</v>
      </c>
      <c r="H585" s="13">
        <v>0</v>
      </c>
      <c r="I585" s="13">
        <v>0</v>
      </c>
      <c r="J585" s="13">
        <v>0</v>
      </c>
      <c r="K585" s="13">
        <v>0</v>
      </c>
      <c r="L585" s="13">
        <v>0</v>
      </c>
      <c r="M585" s="13"/>
      <c r="N585" s="762">
        <v>2017</v>
      </c>
    </row>
    <row r="586" spans="1:14" x14ac:dyDescent="0.25">
      <c r="A586" s="3">
        <v>36</v>
      </c>
      <c r="B586" s="8">
        <v>371</v>
      </c>
      <c r="C586" s="4">
        <v>30.883333333333333</v>
      </c>
      <c r="D586" s="5">
        <v>54.324313289141394</v>
      </c>
      <c r="E586" s="13">
        <v>1.8</v>
      </c>
      <c r="F586" s="13">
        <v>1.0833333333333333</v>
      </c>
      <c r="G586" s="13">
        <v>17.5</v>
      </c>
      <c r="H586" s="13">
        <v>0</v>
      </c>
      <c r="I586" s="13">
        <v>0</v>
      </c>
      <c r="J586" s="13">
        <v>0</v>
      </c>
      <c r="K586" s="13">
        <v>0</v>
      </c>
      <c r="L586" s="13">
        <v>10.5</v>
      </c>
      <c r="M586" s="13"/>
      <c r="N586" s="762">
        <v>2017</v>
      </c>
    </row>
    <row r="587" spans="1:14" x14ac:dyDescent="0.25">
      <c r="A587" s="3">
        <v>36</v>
      </c>
      <c r="B587" s="8">
        <v>377</v>
      </c>
      <c r="C587" s="4">
        <v>12.75</v>
      </c>
      <c r="D587" s="5">
        <v>25.284803503787877</v>
      </c>
      <c r="E587" s="13">
        <v>12.75</v>
      </c>
      <c r="F587" s="13">
        <v>0</v>
      </c>
      <c r="G587" s="13">
        <v>0</v>
      </c>
      <c r="H587" s="13">
        <v>0</v>
      </c>
      <c r="I587" s="13">
        <v>0</v>
      </c>
      <c r="J587" s="13">
        <v>0</v>
      </c>
      <c r="K587" s="13">
        <v>0</v>
      </c>
      <c r="L587" s="13">
        <v>0</v>
      </c>
      <c r="M587" s="13"/>
      <c r="N587" s="762">
        <v>2017</v>
      </c>
    </row>
    <row r="588" spans="1:14" x14ac:dyDescent="0.25">
      <c r="A588" s="3">
        <v>36</v>
      </c>
      <c r="B588" s="8">
        <v>378</v>
      </c>
      <c r="C588" s="4">
        <v>21.750000000000004</v>
      </c>
      <c r="D588" s="5">
        <v>50.097439402356898</v>
      </c>
      <c r="E588" s="13">
        <v>4.7500000000000009</v>
      </c>
      <c r="F588" s="13">
        <v>17</v>
      </c>
      <c r="G588" s="13">
        <v>0</v>
      </c>
      <c r="H588" s="13">
        <v>0</v>
      </c>
      <c r="I588" s="13">
        <v>0</v>
      </c>
      <c r="J588" s="13">
        <v>0</v>
      </c>
      <c r="K588" s="13">
        <v>0</v>
      </c>
      <c r="L588" s="13">
        <v>0</v>
      </c>
      <c r="M588" s="13"/>
      <c r="N588" s="762">
        <v>2017</v>
      </c>
    </row>
    <row r="589" spans="1:14" x14ac:dyDescent="0.25">
      <c r="A589" s="3">
        <v>36</v>
      </c>
      <c r="B589" s="8">
        <v>379</v>
      </c>
      <c r="C589" s="4">
        <v>7</v>
      </c>
      <c r="D589" s="5">
        <v>15.235563749999999</v>
      </c>
      <c r="E589" s="13">
        <v>3.75</v>
      </c>
      <c r="F589" s="13">
        <v>0</v>
      </c>
      <c r="G589" s="13">
        <v>0</v>
      </c>
      <c r="H589" s="13">
        <v>3.25</v>
      </c>
      <c r="I589" s="13">
        <v>0</v>
      </c>
      <c r="J589" s="13">
        <v>0</v>
      </c>
      <c r="K589" s="13">
        <v>0</v>
      </c>
      <c r="L589" s="13">
        <v>0</v>
      </c>
      <c r="M589" s="13"/>
      <c r="N589" s="762">
        <v>2017</v>
      </c>
    </row>
    <row r="590" spans="1:14" x14ac:dyDescent="0.25">
      <c r="A590" s="3">
        <v>36</v>
      </c>
      <c r="B590" s="8">
        <v>381</v>
      </c>
      <c r="C590" s="4">
        <v>564.25000000000011</v>
      </c>
      <c r="D590" s="5">
        <v>1402.5599962785382</v>
      </c>
      <c r="E590" s="13">
        <v>2.6666666666666665</v>
      </c>
      <c r="F590" s="13">
        <v>101.75</v>
      </c>
      <c r="G590" s="13">
        <v>21.666666666666668</v>
      </c>
      <c r="H590" s="13">
        <v>10.666666666666668</v>
      </c>
      <c r="I590" s="13">
        <v>0</v>
      </c>
      <c r="J590" s="13">
        <v>427.5</v>
      </c>
      <c r="K590" s="13">
        <v>0</v>
      </c>
      <c r="L590" s="13">
        <v>0</v>
      </c>
      <c r="M590" s="13"/>
      <c r="N590" s="762">
        <v>2017</v>
      </c>
    </row>
    <row r="591" spans="1:14" x14ac:dyDescent="0.25">
      <c r="A591" s="3">
        <v>36</v>
      </c>
      <c r="B591" s="8">
        <v>382</v>
      </c>
      <c r="C591" s="4">
        <v>51.75</v>
      </c>
      <c r="D591" s="5">
        <v>133.46239346269093</v>
      </c>
      <c r="E591" s="13">
        <v>2.25</v>
      </c>
      <c r="F591" s="13">
        <v>25.249999999999996</v>
      </c>
      <c r="G591" s="13">
        <v>5</v>
      </c>
      <c r="H591" s="13">
        <v>0</v>
      </c>
      <c r="I591" s="13">
        <v>0</v>
      </c>
      <c r="J591" s="13">
        <v>19.25</v>
      </c>
      <c r="K591" s="13">
        <v>0</v>
      </c>
      <c r="L591" s="13">
        <v>0</v>
      </c>
      <c r="M591" s="13"/>
      <c r="N591" s="762">
        <v>2017</v>
      </c>
    </row>
    <row r="592" spans="1:14" x14ac:dyDescent="0.25">
      <c r="A592" s="3">
        <v>36</v>
      </c>
      <c r="B592" s="8">
        <v>386</v>
      </c>
      <c r="C592" s="4">
        <v>46.25</v>
      </c>
      <c r="D592" s="5">
        <v>115.0940951740907</v>
      </c>
      <c r="E592" s="13">
        <v>0</v>
      </c>
      <c r="F592" s="13">
        <v>0</v>
      </c>
      <c r="G592" s="13">
        <v>0.5</v>
      </c>
      <c r="H592" s="13">
        <v>20.166666666666664</v>
      </c>
      <c r="I592" s="13">
        <v>25.583333333333332</v>
      </c>
      <c r="J592" s="13">
        <v>0</v>
      </c>
      <c r="K592" s="13">
        <v>0</v>
      </c>
      <c r="L592" s="13">
        <v>0</v>
      </c>
      <c r="M592" s="13"/>
      <c r="N592" s="762">
        <v>2017</v>
      </c>
    </row>
    <row r="593" spans="1:14" x14ac:dyDescent="0.25">
      <c r="A593" s="3">
        <v>36</v>
      </c>
      <c r="B593" s="8">
        <v>388</v>
      </c>
      <c r="C593" s="4">
        <v>120.25000000000001</v>
      </c>
      <c r="D593" s="5">
        <v>258.85132442760948</v>
      </c>
      <c r="E593" s="13">
        <v>0</v>
      </c>
      <c r="F593" s="13">
        <v>0</v>
      </c>
      <c r="G593" s="13">
        <v>0</v>
      </c>
      <c r="H593" s="13">
        <v>16.916666666666664</v>
      </c>
      <c r="I593" s="13">
        <v>86.333333333333329</v>
      </c>
      <c r="J593" s="13">
        <v>0</v>
      </c>
      <c r="K593" s="13">
        <v>0</v>
      </c>
      <c r="L593" s="13">
        <v>17</v>
      </c>
      <c r="M593" s="13"/>
      <c r="N593" s="762">
        <v>2017</v>
      </c>
    </row>
    <row r="594" spans="1:14" x14ac:dyDescent="0.25">
      <c r="A594" s="3">
        <v>36</v>
      </c>
      <c r="B594" s="8">
        <v>389</v>
      </c>
      <c r="C594" s="4">
        <v>65.75</v>
      </c>
      <c r="D594" s="5">
        <v>132.08606800505052</v>
      </c>
      <c r="E594" s="13">
        <v>0</v>
      </c>
      <c r="F594" s="13">
        <v>0</v>
      </c>
      <c r="G594" s="13">
        <v>0</v>
      </c>
      <c r="H594" s="13">
        <v>9.5</v>
      </c>
      <c r="I594" s="13">
        <v>41.25</v>
      </c>
      <c r="J594" s="13">
        <v>0</v>
      </c>
      <c r="K594" s="13">
        <v>0</v>
      </c>
      <c r="L594" s="13">
        <v>15</v>
      </c>
      <c r="M594" s="13"/>
      <c r="N594" s="762">
        <v>2017</v>
      </c>
    </row>
    <row r="595" spans="1:14" x14ac:dyDescent="0.25">
      <c r="A595" s="3">
        <v>36</v>
      </c>
      <c r="B595" s="8">
        <v>390</v>
      </c>
      <c r="C595" s="4">
        <v>33.916666666666664</v>
      </c>
      <c r="D595" s="5">
        <v>87.387237741817245</v>
      </c>
      <c r="E595" s="13">
        <v>0</v>
      </c>
      <c r="F595" s="13">
        <v>0</v>
      </c>
      <c r="G595" s="13">
        <v>5.75</v>
      </c>
      <c r="H595" s="13">
        <v>28.166666666666664</v>
      </c>
      <c r="I595" s="13">
        <v>0</v>
      </c>
      <c r="J595" s="13">
        <v>0</v>
      </c>
      <c r="K595" s="13">
        <v>0</v>
      </c>
      <c r="L595" s="13">
        <v>0</v>
      </c>
      <c r="M595" s="13"/>
      <c r="N595" s="762">
        <v>2017</v>
      </c>
    </row>
    <row r="596" spans="1:14" x14ac:dyDescent="0.25">
      <c r="A596" s="3">
        <v>36</v>
      </c>
      <c r="B596" s="8">
        <v>391</v>
      </c>
      <c r="C596" s="4">
        <v>55.250000000000007</v>
      </c>
      <c r="D596" s="5">
        <v>122.69042696969697</v>
      </c>
      <c r="E596" s="13">
        <v>0</v>
      </c>
      <c r="F596" s="13">
        <v>0</v>
      </c>
      <c r="G596" s="13">
        <v>0</v>
      </c>
      <c r="H596" s="13">
        <v>22.749999999999996</v>
      </c>
      <c r="I596" s="13">
        <v>20</v>
      </c>
      <c r="J596" s="13">
        <v>12.5</v>
      </c>
      <c r="K596" s="13">
        <v>0</v>
      </c>
      <c r="L596" s="13">
        <v>0</v>
      </c>
      <c r="M596" s="13"/>
      <c r="N596" s="762">
        <v>2017</v>
      </c>
    </row>
    <row r="597" spans="1:14" x14ac:dyDescent="0.25">
      <c r="A597" s="3">
        <v>36</v>
      </c>
      <c r="B597" s="8">
        <v>392</v>
      </c>
      <c r="C597" s="4">
        <v>189.83333333333331</v>
      </c>
      <c r="D597" s="5">
        <v>479.13497156107695</v>
      </c>
      <c r="E597" s="13">
        <v>2.583333333333333</v>
      </c>
      <c r="F597" s="13">
        <v>93.666666666666657</v>
      </c>
      <c r="G597" s="13">
        <v>21.5</v>
      </c>
      <c r="H597" s="13">
        <v>50.166666666666664</v>
      </c>
      <c r="I597" s="13">
        <v>12.666666666666666</v>
      </c>
      <c r="J597" s="13">
        <v>9.25</v>
      </c>
      <c r="K597" s="13">
        <v>0</v>
      </c>
      <c r="L597" s="13">
        <v>0</v>
      </c>
      <c r="M597" s="13"/>
      <c r="N597" s="762">
        <v>2017</v>
      </c>
    </row>
    <row r="598" spans="1:14" x14ac:dyDescent="0.25">
      <c r="A598" s="3">
        <v>36</v>
      </c>
      <c r="B598" s="8">
        <v>393</v>
      </c>
      <c r="C598" s="4">
        <v>51.833333333333336</v>
      </c>
      <c r="D598" s="5">
        <v>122.48794208795488</v>
      </c>
      <c r="E598" s="13">
        <v>1.25</v>
      </c>
      <c r="F598" s="13">
        <v>13.75</v>
      </c>
      <c r="G598" s="13">
        <v>24.5</v>
      </c>
      <c r="H598" s="13">
        <v>10.333333333333334</v>
      </c>
      <c r="I598" s="13">
        <v>1</v>
      </c>
      <c r="J598" s="13">
        <v>1</v>
      </c>
      <c r="K598" s="13">
        <v>0</v>
      </c>
      <c r="L598" s="13">
        <v>0</v>
      </c>
      <c r="M598" s="13"/>
      <c r="N598" s="762">
        <v>2017</v>
      </c>
    </row>
    <row r="599" spans="1:14" x14ac:dyDescent="0.25">
      <c r="A599" s="3">
        <v>36</v>
      </c>
      <c r="B599" s="12">
        <v>395</v>
      </c>
      <c r="C599" s="4">
        <v>50.5</v>
      </c>
      <c r="D599" s="5">
        <v>123.32597170142692</v>
      </c>
      <c r="E599" s="13">
        <v>1.25</v>
      </c>
      <c r="F599" s="13">
        <v>14.666666666666666</v>
      </c>
      <c r="G599" s="13">
        <v>31.083333333333336</v>
      </c>
      <c r="H599" s="13">
        <v>2.5</v>
      </c>
      <c r="I599" s="13">
        <v>0</v>
      </c>
      <c r="J599" s="13">
        <v>1</v>
      </c>
      <c r="K599" s="13">
        <v>0</v>
      </c>
      <c r="L599" s="13">
        <v>0</v>
      </c>
      <c r="M599" s="13"/>
      <c r="N599" s="762">
        <v>2017</v>
      </c>
    </row>
    <row r="600" spans="1:14" x14ac:dyDescent="0.25">
      <c r="A600" s="3">
        <v>36</v>
      </c>
      <c r="B600" s="8">
        <v>396</v>
      </c>
      <c r="C600" s="4">
        <v>341.41666666666663</v>
      </c>
      <c r="D600" s="5">
        <v>750.07307774621245</v>
      </c>
      <c r="E600" s="13">
        <v>0.5</v>
      </c>
      <c r="F600" s="13">
        <v>58.166666666666664</v>
      </c>
      <c r="G600" s="13">
        <v>282.75</v>
      </c>
      <c r="H600" s="13">
        <v>0</v>
      </c>
      <c r="I600" s="13">
        <v>0</v>
      </c>
      <c r="J600" s="13">
        <v>0</v>
      </c>
      <c r="K600" s="13">
        <v>0</v>
      </c>
      <c r="L600" s="13">
        <v>0</v>
      </c>
      <c r="M600" s="13"/>
      <c r="N600" s="762">
        <v>2017</v>
      </c>
    </row>
    <row r="601" spans="1:14" x14ac:dyDescent="0.25">
      <c r="A601" s="3">
        <v>36</v>
      </c>
      <c r="B601" s="8">
        <v>398</v>
      </c>
      <c r="C601" s="4">
        <v>12.25</v>
      </c>
      <c r="D601" s="5">
        <v>23.582372159090909</v>
      </c>
      <c r="E601" s="13">
        <v>0</v>
      </c>
      <c r="F601" s="13">
        <v>0</v>
      </c>
      <c r="G601" s="13">
        <v>0</v>
      </c>
      <c r="H601" s="13">
        <v>0</v>
      </c>
      <c r="I601" s="13">
        <v>0</v>
      </c>
      <c r="J601" s="13">
        <v>12.25</v>
      </c>
      <c r="K601" s="13">
        <v>0</v>
      </c>
      <c r="L601" s="13">
        <v>0</v>
      </c>
      <c r="M601" s="13"/>
      <c r="N601" s="762">
        <v>2017</v>
      </c>
    </row>
    <row r="602" spans="1:14" x14ac:dyDescent="0.25">
      <c r="A602" s="3">
        <v>36</v>
      </c>
      <c r="B602" s="8">
        <v>399</v>
      </c>
      <c r="C602" s="4">
        <v>12.5</v>
      </c>
      <c r="D602" s="5">
        <v>23.697424242424241</v>
      </c>
      <c r="E602" s="13">
        <v>0</v>
      </c>
      <c r="F602" s="13">
        <v>0</v>
      </c>
      <c r="G602" s="13">
        <v>0</v>
      </c>
      <c r="H602" s="13">
        <v>0</v>
      </c>
      <c r="I602" s="13">
        <v>0</v>
      </c>
      <c r="J602" s="13">
        <v>12.5</v>
      </c>
      <c r="K602" s="13">
        <v>0</v>
      </c>
      <c r="L602" s="13">
        <v>0</v>
      </c>
      <c r="M602" s="13"/>
      <c r="N602" s="762">
        <v>2017</v>
      </c>
    </row>
    <row r="603" spans="1:14" x14ac:dyDescent="0.25">
      <c r="A603" s="3">
        <v>36</v>
      </c>
      <c r="B603" s="8">
        <v>412</v>
      </c>
      <c r="C603" s="4">
        <v>358.88333333333327</v>
      </c>
      <c r="D603" s="5">
        <v>628.58140304082508</v>
      </c>
      <c r="E603" s="13">
        <v>8.7833333333333332</v>
      </c>
      <c r="F603" s="13">
        <v>53.083333333333336</v>
      </c>
      <c r="G603" s="13">
        <v>243.16666666666671</v>
      </c>
      <c r="H603" s="13">
        <v>53.849999999999994</v>
      </c>
      <c r="I603" s="13">
        <v>0</v>
      </c>
      <c r="J603" s="13">
        <v>0</v>
      </c>
      <c r="K603" s="13">
        <v>0</v>
      </c>
      <c r="L603" s="13">
        <v>0</v>
      </c>
      <c r="M603" s="13"/>
      <c r="N603" s="762">
        <v>2017</v>
      </c>
    </row>
    <row r="604" spans="1:14" x14ac:dyDescent="0.25">
      <c r="A604" s="3">
        <v>36</v>
      </c>
      <c r="B604" s="8">
        <v>413</v>
      </c>
      <c r="C604" s="4">
        <v>2</v>
      </c>
      <c r="D604" s="5">
        <v>3.7234974747474747</v>
      </c>
      <c r="E604" s="13">
        <v>0</v>
      </c>
      <c r="F604" s="13">
        <v>0</v>
      </c>
      <c r="G604" s="13">
        <v>2</v>
      </c>
      <c r="H604" s="13">
        <v>0</v>
      </c>
      <c r="I604" s="13">
        <v>0</v>
      </c>
      <c r="J604" s="13">
        <v>0</v>
      </c>
      <c r="K604" s="13">
        <v>0</v>
      </c>
      <c r="L604" s="13">
        <v>0</v>
      </c>
      <c r="M604" s="13"/>
      <c r="N604" s="762">
        <v>2017</v>
      </c>
    </row>
    <row r="605" spans="1:14" x14ac:dyDescent="0.25">
      <c r="A605" s="3">
        <v>36</v>
      </c>
      <c r="B605" s="8">
        <v>414</v>
      </c>
      <c r="C605" s="4">
        <v>20.75</v>
      </c>
      <c r="D605" s="5">
        <v>60.032427222222225</v>
      </c>
      <c r="E605" s="13">
        <v>0</v>
      </c>
      <c r="F605" s="13">
        <v>0</v>
      </c>
      <c r="G605" s="13">
        <v>12.75</v>
      </c>
      <c r="H605" s="13">
        <v>0</v>
      </c>
      <c r="I605" s="13">
        <v>8</v>
      </c>
      <c r="J605" s="13">
        <v>0</v>
      </c>
      <c r="K605" s="13">
        <v>0</v>
      </c>
      <c r="L605" s="13">
        <v>0</v>
      </c>
      <c r="M605" s="13"/>
      <c r="N605" s="762">
        <v>2017</v>
      </c>
    </row>
    <row r="606" spans="1:14" x14ac:dyDescent="0.25">
      <c r="A606" s="3">
        <v>36</v>
      </c>
      <c r="B606" s="8">
        <v>415</v>
      </c>
      <c r="C606" s="4">
        <v>16.833333333333332</v>
      </c>
      <c r="D606" s="5">
        <v>45.953528146043766</v>
      </c>
      <c r="E606" s="13">
        <v>0</v>
      </c>
      <c r="F606" s="13">
        <v>0</v>
      </c>
      <c r="G606" s="13">
        <v>0</v>
      </c>
      <c r="H606" s="13">
        <v>0</v>
      </c>
      <c r="I606" s="13">
        <v>0</v>
      </c>
      <c r="J606" s="13">
        <v>16.833333333333332</v>
      </c>
      <c r="K606" s="13">
        <v>0</v>
      </c>
      <c r="L606" s="13">
        <v>0</v>
      </c>
      <c r="M606" s="13"/>
      <c r="N606" s="762">
        <v>2017</v>
      </c>
    </row>
    <row r="607" spans="1:14" x14ac:dyDescent="0.25">
      <c r="A607" s="3">
        <v>36</v>
      </c>
      <c r="B607" s="8">
        <v>430</v>
      </c>
      <c r="C607" s="4">
        <v>6.25</v>
      </c>
      <c r="D607" s="5">
        <v>14.073257575757575</v>
      </c>
      <c r="E607" s="13">
        <v>0</v>
      </c>
      <c r="F607" s="13">
        <v>0</v>
      </c>
      <c r="G607" s="13">
        <v>0</v>
      </c>
      <c r="H607" s="13">
        <v>0</v>
      </c>
      <c r="I607" s="13">
        <v>0</v>
      </c>
      <c r="J607" s="13">
        <v>6.25</v>
      </c>
      <c r="K607" s="13">
        <v>0</v>
      </c>
      <c r="L607" s="13">
        <v>0</v>
      </c>
      <c r="M607" s="13"/>
      <c r="N607" s="762">
        <v>2017</v>
      </c>
    </row>
    <row r="608" spans="1:14" x14ac:dyDescent="0.25">
      <c r="A608" s="3">
        <v>36</v>
      </c>
      <c r="B608" s="8">
        <v>431</v>
      </c>
      <c r="C608" s="4">
        <v>3</v>
      </c>
      <c r="D608" s="5">
        <v>5.5096969696969698</v>
      </c>
      <c r="E608" s="13">
        <v>0</v>
      </c>
      <c r="F608" s="13">
        <v>0</v>
      </c>
      <c r="G608" s="13">
        <v>0</v>
      </c>
      <c r="H608" s="13">
        <v>0</v>
      </c>
      <c r="I608" s="13">
        <v>0</v>
      </c>
      <c r="J608" s="13">
        <v>3</v>
      </c>
      <c r="K608" s="13">
        <v>0</v>
      </c>
      <c r="L608" s="13">
        <v>0</v>
      </c>
      <c r="M608" s="13"/>
      <c r="N608" s="762">
        <v>2017</v>
      </c>
    </row>
    <row r="609" spans="1:14" x14ac:dyDescent="0.25">
      <c r="A609" s="3">
        <v>36</v>
      </c>
      <c r="B609" s="8">
        <v>444</v>
      </c>
      <c r="C609" s="4">
        <v>26</v>
      </c>
      <c r="D609" s="5">
        <v>39.519999999999996</v>
      </c>
      <c r="E609" s="13">
        <v>0</v>
      </c>
      <c r="F609" s="13">
        <v>0</v>
      </c>
      <c r="G609" s="13">
        <v>0</v>
      </c>
      <c r="H609" s="13">
        <v>0</v>
      </c>
      <c r="I609" s="13">
        <v>0</v>
      </c>
      <c r="J609" s="13">
        <v>0</v>
      </c>
      <c r="K609" s="13">
        <v>0</v>
      </c>
      <c r="L609" s="13">
        <v>26</v>
      </c>
      <c r="M609" s="13"/>
      <c r="N609" s="762">
        <v>2017</v>
      </c>
    </row>
    <row r="610" spans="1:14" x14ac:dyDescent="0.25">
      <c r="A610" s="3">
        <v>36</v>
      </c>
      <c r="B610" s="8">
        <v>447</v>
      </c>
      <c r="C610" s="4">
        <v>122.33333333333333</v>
      </c>
      <c r="D610" s="5">
        <v>256.47623676943374</v>
      </c>
      <c r="E610" s="13">
        <v>0</v>
      </c>
      <c r="F610" s="13">
        <v>13</v>
      </c>
      <c r="G610" s="13">
        <v>104.08333333333333</v>
      </c>
      <c r="H610" s="13">
        <v>0</v>
      </c>
      <c r="I610" s="13">
        <v>5.25</v>
      </c>
      <c r="J610" s="13">
        <v>0</v>
      </c>
      <c r="K610" s="13">
        <v>0</v>
      </c>
      <c r="L610" s="13">
        <v>0</v>
      </c>
      <c r="M610" s="13"/>
      <c r="N610" s="762">
        <v>2017</v>
      </c>
    </row>
    <row r="611" spans="1:14" x14ac:dyDescent="0.25">
      <c r="A611" s="3">
        <v>36</v>
      </c>
      <c r="B611" s="8">
        <v>452</v>
      </c>
      <c r="C611" s="4">
        <v>2.25</v>
      </c>
      <c r="D611" s="5">
        <v>4.1889346590909087</v>
      </c>
      <c r="E611" s="13">
        <v>0</v>
      </c>
      <c r="F611" s="13">
        <v>0</v>
      </c>
      <c r="G611" s="13">
        <v>2.25</v>
      </c>
      <c r="H611" s="13">
        <v>0</v>
      </c>
      <c r="I611" s="13">
        <v>0</v>
      </c>
      <c r="J611" s="13">
        <v>0</v>
      </c>
      <c r="K611" s="13">
        <v>0</v>
      </c>
      <c r="L611" s="13">
        <v>0</v>
      </c>
      <c r="M611" s="13"/>
      <c r="N611" s="762">
        <v>2017</v>
      </c>
    </row>
    <row r="612" spans="1:14" x14ac:dyDescent="0.25">
      <c r="A612" s="3">
        <v>36</v>
      </c>
      <c r="B612" s="8">
        <v>460</v>
      </c>
      <c r="C612" s="4">
        <v>11.25</v>
      </c>
      <c r="D612" s="5">
        <v>17.100000000000001</v>
      </c>
      <c r="E612" s="13">
        <v>0</v>
      </c>
      <c r="F612" s="13">
        <v>8.5</v>
      </c>
      <c r="G612" s="13">
        <v>0</v>
      </c>
      <c r="H612" s="13">
        <v>0</v>
      </c>
      <c r="I612" s="13">
        <v>0</v>
      </c>
      <c r="J612" s="13">
        <v>0</v>
      </c>
      <c r="K612" s="13">
        <v>0</v>
      </c>
      <c r="L612" s="13">
        <v>2.75</v>
      </c>
      <c r="M612" s="13"/>
      <c r="N612" s="762">
        <v>2017</v>
      </c>
    </row>
    <row r="613" spans="1:14" x14ac:dyDescent="0.25">
      <c r="A613" s="3">
        <v>36</v>
      </c>
      <c r="B613" s="8">
        <v>461</v>
      </c>
      <c r="C613" s="4">
        <v>23.383333333333336</v>
      </c>
      <c r="D613" s="5">
        <v>50.047051540404034</v>
      </c>
      <c r="E613" s="13">
        <v>3.25</v>
      </c>
      <c r="F613" s="13">
        <v>15.383333333333333</v>
      </c>
      <c r="G613" s="13">
        <v>4.75</v>
      </c>
      <c r="H613" s="13">
        <v>0</v>
      </c>
      <c r="I613" s="13">
        <v>0</v>
      </c>
      <c r="J613" s="13">
        <v>0</v>
      </c>
      <c r="K613" s="13">
        <v>0</v>
      </c>
      <c r="L613" s="13">
        <v>0</v>
      </c>
      <c r="M613" s="13"/>
      <c r="N613" s="762">
        <v>2017</v>
      </c>
    </row>
    <row r="614" spans="1:14" x14ac:dyDescent="0.25">
      <c r="A614" s="3">
        <v>36</v>
      </c>
      <c r="B614" s="8">
        <v>462</v>
      </c>
      <c r="C614" s="4">
        <v>15.200000000000001</v>
      </c>
      <c r="D614" s="5">
        <v>29.947166468855219</v>
      </c>
      <c r="E614" s="13">
        <v>0.91666666666666663</v>
      </c>
      <c r="F614" s="13">
        <v>11.283333333333333</v>
      </c>
      <c r="G614" s="13">
        <v>3</v>
      </c>
      <c r="H614" s="13">
        <v>0</v>
      </c>
      <c r="I614" s="13">
        <v>0</v>
      </c>
      <c r="J614" s="13">
        <v>0</v>
      </c>
      <c r="K614" s="13">
        <v>0</v>
      </c>
      <c r="L614" s="13">
        <v>0</v>
      </c>
      <c r="M614" s="13"/>
      <c r="N614" s="762">
        <v>2017</v>
      </c>
    </row>
    <row r="615" spans="1:14" x14ac:dyDescent="0.25">
      <c r="A615" s="3">
        <v>37</v>
      </c>
      <c r="B615" s="8" t="s">
        <v>10</v>
      </c>
      <c r="C615" s="4">
        <v>44.500000000000007</v>
      </c>
      <c r="D615" s="5">
        <v>147.85698048190238</v>
      </c>
      <c r="E615" s="13">
        <v>0</v>
      </c>
      <c r="F615" s="13">
        <v>11.666666666666666</v>
      </c>
      <c r="G615" s="13">
        <v>15.583333333333334</v>
      </c>
      <c r="H615" s="13">
        <v>3.25</v>
      </c>
      <c r="I615" s="13">
        <v>14</v>
      </c>
      <c r="J615" s="13">
        <v>0</v>
      </c>
      <c r="K615" s="13">
        <v>0</v>
      </c>
      <c r="L615" s="13">
        <v>0</v>
      </c>
      <c r="M615" s="13"/>
      <c r="N615" s="762">
        <v>2017</v>
      </c>
    </row>
    <row r="616" spans="1:14" x14ac:dyDescent="0.25">
      <c r="A616" s="3">
        <v>37</v>
      </c>
      <c r="B616" s="8">
        <v>187</v>
      </c>
      <c r="C616" s="4">
        <v>7.333333333333333</v>
      </c>
      <c r="D616" s="5">
        <v>20.441132891414139</v>
      </c>
      <c r="E616" s="13">
        <v>1</v>
      </c>
      <c r="F616" s="13">
        <v>0.33333333333333331</v>
      </c>
      <c r="G616" s="13">
        <v>0</v>
      </c>
      <c r="H616" s="13">
        <v>1</v>
      </c>
      <c r="I616" s="13">
        <v>5</v>
      </c>
      <c r="J616" s="13">
        <v>0</v>
      </c>
      <c r="K616" s="13">
        <v>0</v>
      </c>
      <c r="L616" s="13">
        <v>0</v>
      </c>
      <c r="M616" s="13"/>
      <c r="N616" s="762">
        <v>2017</v>
      </c>
    </row>
    <row r="617" spans="1:14" x14ac:dyDescent="0.25">
      <c r="A617" s="3">
        <v>37</v>
      </c>
      <c r="B617" s="8">
        <v>354</v>
      </c>
      <c r="C617" s="4">
        <v>25.916666666666668</v>
      </c>
      <c r="D617" s="5">
        <v>39.393333333333331</v>
      </c>
      <c r="E617" s="13">
        <v>0</v>
      </c>
      <c r="F617" s="13">
        <v>2.4166666666666665</v>
      </c>
      <c r="G617" s="13">
        <v>23.5</v>
      </c>
      <c r="H617" s="13">
        <v>0</v>
      </c>
      <c r="I617" s="13">
        <v>0</v>
      </c>
      <c r="J617" s="13">
        <v>0</v>
      </c>
      <c r="K617" s="13">
        <v>0</v>
      </c>
      <c r="L617" s="13">
        <v>0</v>
      </c>
      <c r="M617" s="13"/>
      <c r="N617" s="762">
        <v>2017</v>
      </c>
    </row>
    <row r="618" spans="1:14" x14ac:dyDescent="0.25">
      <c r="A618" s="3">
        <v>37</v>
      </c>
      <c r="B618" s="8">
        <v>357</v>
      </c>
      <c r="C618" s="4">
        <v>70.916666666666657</v>
      </c>
      <c r="D618" s="5">
        <v>138.81711253156564</v>
      </c>
      <c r="E618" s="13">
        <v>0</v>
      </c>
      <c r="F618" s="13">
        <v>0</v>
      </c>
      <c r="G618" s="13">
        <v>0</v>
      </c>
      <c r="H618" s="13">
        <v>53.166666666666664</v>
      </c>
      <c r="I618" s="13">
        <v>17.75</v>
      </c>
      <c r="J618" s="13">
        <v>0</v>
      </c>
      <c r="K618" s="13">
        <v>0</v>
      </c>
      <c r="L618" s="13">
        <v>0</v>
      </c>
      <c r="M618" s="13"/>
      <c r="N618" s="762">
        <v>2017</v>
      </c>
    </row>
    <row r="619" spans="1:14" x14ac:dyDescent="0.25">
      <c r="A619" s="3">
        <v>37</v>
      </c>
      <c r="B619" s="8">
        <v>358</v>
      </c>
      <c r="C619" s="4">
        <v>64.916666666666657</v>
      </c>
      <c r="D619" s="5">
        <v>134.69388020833341</v>
      </c>
      <c r="E619" s="13">
        <v>0</v>
      </c>
      <c r="F619" s="13">
        <v>0</v>
      </c>
      <c r="G619" s="13">
        <v>0</v>
      </c>
      <c r="H619" s="13">
        <v>43.083333333333329</v>
      </c>
      <c r="I619" s="13">
        <v>21.833333333333332</v>
      </c>
      <c r="J619" s="13">
        <v>0</v>
      </c>
      <c r="K619" s="13">
        <v>0</v>
      </c>
      <c r="L619" s="13">
        <v>0</v>
      </c>
      <c r="M619" s="13"/>
      <c r="N619" s="762">
        <v>2017</v>
      </c>
    </row>
    <row r="620" spans="1:14" x14ac:dyDescent="0.25">
      <c r="A620" s="3">
        <v>37</v>
      </c>
      <c r="B620" s="8">
        <v>371</v>
      </c>
      <c r="C620" s="4">
        <v>6.5</v>
      </c>
      <c r="D620" s="5">
        <v>9.879999999999999</v>
      </c>
      <c r="E620" s="13">
        <v>0</v>
      </c>
      <c r="F620" s="13">
        <v>0</v>
      </c>
      <c r="G620" s="13">
        <v>0</v>
      </c>
      <c r="H620" s="13">
        <v>0</v>
      </c>
      <c r="I620" s="13">
        <v>0</v>
      </c>
      <c r="J620" s="13">
        <v>0</v>
      </c>
      <c r="K620" s="13">
        <v>0</v>
      </c>
      <c r="L620" s="13">
        <v>6.5</v>
      </c>
      <c r="M620" s="13"/>
      <c r="N620" s="762">
        <v>2017</v>
      </c>
    </row>
    <row r="621" spans="1:14" x14ac:dyDescent="0.25">
      <c r="A621" s="3">
        <v>37</v>
      </c>
      <c r="B621" s="8">
        <v>377</v>
      </c>
      <c r="C621" s="4">
        <v>144.08333333333334</v>
      </c>
      <c r="D621" s="5">
        <v>292.89373474326601</v>
      </c>
      <c r="E621" s="13">
        <v>2.7500000000000004</v>
      </c>
      <c r="F621" s="13">
        <v>141.33333333333334</v>
      </c>
      <c r="G621" s="13">
        <v>0</v>
      </c>
      <c r="H621" s="13">
        <v>0</v>
      </c>
      <c r="I621" s="13">
        <v>0</v>
      </c>
      <c r="J621" s="13">
        <v>0</v>
      </c>
      <c r="K621" s="13">
        <v>0</v>
      </c>
      <c r="L621" s="13">
        <v>0</v>
      </c>
      <c r="M621" s="13"/>
      <c r="N621" s="762">
        <v>2017</v>
      </c>
    </row>
    <row r="622" spans="1:14" x14ac:dyDescent="0.25">
      <c r="A622" s="3">
        <v>37</v>
      </c>
      <c r="B622" s="8">
        <v>378</v>
      </c>
      <c r="C622" s="4">
        <v>13.75</v>
      </c>
      <c r="D622" s="5">
        <v>29.653895991161615</v>
      </c>
      <c r="E622" s="13">
        <v>0</v>
      </c>
      <c r="F622" s="13">
        <v>5.5</v>
      </c>
      <c r="G622" s="13">
        <v>5</v>
      </c>
      <c r="H622" s="13">
        <v>0</v>
      </c>
      <c r="I622" s="13">
        <v>3.25</v>
      </c>
      <c r="J622" s="13">
        <v>0</v>
      </c>
      <c r="K622" s="13">
        <v>0</v>
      </c>
      <c r="L622" s="13">
        <v>0</v>
      </c>
      <c r="M622" s="13"/>
      <c r="N622" s="762">
        <v>2017</v>
      </c>
    </row>
    <row r="623" spans="1:14" x14ac:dyDescent="0.25">
      <c r="A623" s="3">
        <v>37</v>
      </c>
      <c r="B623" s="8">
        <v>379</v>
      </c>
      <c r="C623" s="4">
        <v>14</v>
      </c>
      <c r="D623" s="5">
        <v>22.818298611111111</v>
      </c>
      <c r="E623" s="13">
        <v>14</v>
      </c>
      <c r="F623" s="13">
        <v>0</v>
      </c>
      <c r="G623" s="13">
        <v>0</v>
      </c>
      <c r="H623" s="13">
        <v>0</v>
      </c>
      <c r="I623" s="13">
        <v>0</v>
      </c>
      <c r="J623" s="13">
        <v>0</v>
      </c>
      <c r="K623" s="13">
        <v>0</v>
      </c>
      <c r="L623" s="13">
        <v>0</v>
      </c>
      <c r="M623" s="13"/>
      <c r="N623" s="762">
        <v>2017</v>
      </c>
    </row>
    <row r="624" spans="1:14" x14ac:dyDescent="0.25">
      <c r="A624" s="3">
        <v>37</v>
      </c>
      <c r="B624" s="12">
        <v>381</v>
      </c>
      <c r="C624" s="4">
        <v>215.0833333333334</v>
      </c>
      <c r="D624" s="5">
        <v>427.0753943085839</v>
      </c>
      <c r="E624" s="13">
        <v>0</v>
      </c>
      <c r="F624" s="13">
        <v>0</v>
      </c>
      <c r="G624" s="13">
        <v>59.750000000000007</v>
      </c>
      <c r="H624" s="13">
        <v>11.75</v>
      </c>
      <c r="I624" s="13">
        <v>22.999999999999996</v>
      </c>
      <c r="J624" s="13">
        <v>98.583333333333343</v>
      </c>
      <c r="K624" s="13">
        <v>0</v>
      </c>
      <c r="L624" s="13">
        <v>22</v>
      </c>
      <c r="M624" s="13"/>
      <c r="N624" s="762">
        <v>2017</v>
      </c>
    </row>
    <row r="625" spans="1:14" x14ac:dyDescent="0.25">
      <c r="A625" s="3">
        <v>37</v>
      </c>
      <c r="B625" s="8">
        <v>382</v>
      </c>
      <c r="C625" s="4">
        <v>123.08333333333334</v>
      </c>
      <c r="D625" s="5">
        <v>300.34828131478292</v>
      </c>
      <c r="E625" s="13">
        <v>0</v>
      </c>
      <c r="F625" s="13">
        <v>3.8333333333333335</v>
      </c>
      <c r="G625" s="13">
        <v>12</v>
      </c>
      <c r="H625" s="13">
        <v>0</v>
      </c>
      <c r="I625" s="13">
        <v>0</v>
      </c>
      <c r="J625" s="13">
        <v>84.75</v>
      </c>
      <c r="K625" s="13">
        <v>0</v>
      </c>
      <c r="L625" s="13">
        <v>22.5</v>
      </c>
      <c r="M625" s="13"/>
      <c r="N625" s="762">
        <v>2017</v>
      </c>
    </row>
    <row r="626" spans="1:14" x14ac:dyDescent="0.25">
      <c r="A626" s="3">
        <v>37</v>
      </c>
      <c r="B626" s="8">
        <v>386</v>
      </c>
      <c r="C626" s="4">
        <v>31.75</v>
      </c>
      <c r="D626" s="5">
        <v>67.797454229797978</v>
      </c>
      <c r="E626" s="13">
        <v>0</v>
      </c>
      <c r="F626" s="13">
        <v>3.25</v>
      </c>
      <c r="G626" s="13">
        <v>8.25</v>
      </c>
      <c r="H626" s="13">
        <v>0</v>
      </c>
      <c r="I626" s="13">
        <v>17.25</v>
      </c>
      <c r="J626" s="13">
        <v>0</v>
      </c>
      <c r="K626" s="13">
        <v>3</v>
      </c>
      <c r="L626" s="13">
        <v>0</v>
      </c>
      <c r="M626" s="13"/>
      <c r="N626" s="762">
        <v>2017</v>
      </c>
    </row>
    <row r="627" spans="1:14" x14ac:dyDescent="0.25">
      <c r="A627" s="3">
        <v>37</v>
      </c>
      <c r="B627" s="8">
        <v>387</v>
      </c>
      <c r="C627" s="4">
        <v>5.166666666666667</v>
      </c>
      <c r="D627" s="5">
        <v>10.534195075757575</v>
      </c>
      <c r="E627" s="13">
        <v>0</v>
      </c>
      <c r="F627" s="13">
        <v>0</v>
      </c>
      <c r="G627" s="13">
        <v>0</v>
      </c>
      <c r="H627" s="13">
        <v>0</v>
      </c>
      <c r="I627" s="13">
        <v>5.166666666666667</v>
      </c>
      <c r="J627" s="13">
        <v>0</v>
      </c>
      <c r="K627" s="13">
        <v>0</v>
      </c>
      <c r="L627" s="13">
        <v>0</v>
      </c>
      <c r="M627" s="13"/>
      <c r="N627" s="762">
        <v>2017</v>
      </c>
    </row>
    <row r="628" spans="1:14" x14ac:dyDescent="0.25">
      <c r="A628" s="3">
        <v>37</v>
      </c>
      <c r="B628" s="8">
        <v>388</v>
      </c>
      <c r="C628" s="4">
        <v>14</v>
      </c>
      <c r="D628" s="5">
        <v>32.3876035398551</v>
      </c>
      <c r="E628" s="13">
        <v>0</v>
      </c>
      <c r="F628" s="13">
        <v>0</v>
      </c>
      <c r="G628" s="13">
        <v>7.75</v>
      </c>
      <c r="H628" s="13">
        <v>0</v>
      </c>
      <c r="I628" s="13">
        <v>3.75</v>
      </c>
      <c r="J628" s="13">
        <v>0</v>
      </c>
      <c r="K628" s="13">
        <v>2.5</v>
      </c>
      <c r="L628" s="13">
        <v>0</v>
      </c>
      <c r="M628" s="13"/>
      <c r="N628" s="762">
        <v>2017</v>
      </c>
    </row>
    <row r="629" spans="1:14" x14ac:dyDescent="0.25">
      <c r="A629" s="3">
        <v>37</v>
      </c>
      <c r="B629" s="8">
        <v>389</v>
      </c>
      <c r="C629" s="4">
        <v>12</v>
      </c>
      <c r="D629" s="5">
        <v>28.430191621333478</v>
      </c>
      <c r="E629" s="13">
        <v>0</v>
      </c>
      <c r="F629" s="13">
        <v>0</v>
      </c>
      <c r="G629" s="13">
        <v>5.25</v>
      </c>
      <c r="H629" s="13">
        <v>0</v>
      </c>
      <c r="I629" s="13">
        <v>4</v>
      </c>
      <c r="J629" s="13">
        <v>0</v>
      </c>
      <c r="K629" s="13">
        <v>2.75</v>
      </c>
      <c r="L629" s="13">
        <v>0</v>
      </c>
      <c r="M629" s="13"/>
      <c r="N629" s="762">
        <v>2017</v>
      </c>
    </row>
    <row r="630" spans="1:14" x14ac:dyDescent="0.25">
      <c r="A630" s="3">
        <v>37</v>
      </c>
      <c r="B630" s="8">
        <v>390</v>
      </c>
      <c r="C630" s="4">
        <v>20.5</v>
      </c>
      <c r="D630" s="5">
        <v>48.336943707912454</v>
      </c>
      <c r="E630" s="13">
        <v>0</v>
      </c>
      <c r="F630" s="13">
        <v>2</v>
      </c>
      <c r="G630" s="13">
        <v>0</v>
      </c>
      <c r="H630" s="13">
        <v>0</v>
      </c>
      <c r="I630" s="13">
        <v>15.75</v>
      </c>
      <c r="J630" s="13">
        <v>0</v>
      </c>
      <c r="K630" s="13">
        <v>2.75</v>
      </c>
      <c r="L630" s="13">
        <v>0</v>
      </c>
      <c r="M630" s="13"/>
      <c r="N630" s="762">
        <v>2017</v>
      </c>
    </row>
    <row r="631" spans="1:14" x14ac:dyDescent="0.25">
      <c r="A631" s="3">
        <v>37</v>
      </c>
      <c r="B631" s="8">
        <v>391</v>
      </c>
      <c r="C631" s="4">
        <v>6.25</v>
      </c>
      <c r="D631" s="5">
        <v>14.782571022727272</v>
      </c>
      <c r="E631" s="13">
        <v>0</v>
      </c>
      <c r="F631" s="13">
        <v>0</v>
      </c>
      <c r="G631" s="13">
        <v>2</v>
      </c>
      <c r="H631" s="13">
        <v>0</v>
      </c>
      <c r="I631" s="13">
        <v>0</v>
      </c>
      <c r="J631" s="13">
        <v>0</v>
      </c>
      <c r="K631" s="13">
        <v>4.25</v>
      </c>
      <c r="L631" s="13">
        <v>0</v>
      </c>
      <c r="M631" s="13"/>
      <c r="N631" s="762">
        <v>2017</v>
      </c>
    </row>
    <row r="632" spans="1:14" x14ac:dyDescent="0.25">
      <c r="A632" s="3">
        <v>37</v>
      </c>
      <c r="B632" s="8">
        <v>392</v>
      </c>
      <c r="C632" s="4">
        <v>37.25</v>
      </c>
      <c r="D632" s="5">
        <v>77.680958017676758</v>
      </c>
      <c r="E632" s="13">
        <v>0</v>
      </c>
      <c r="F632" s="13">
        <v>0</v>
      </c>
      <c r="G632" s="13">
        <v>0</v>
      </c>
      <c r="H632" s="13">
        <v>3.4166666666666665</v>
      </c>
      <c r="I632" s="13">
        <v>33.833333333333329</v>
      </c>
      <c r="J632" s="13">
        <v>0</v>
      </c>
      <c r="K632" s="13">
        <v>0</v>
      </c>
      <c r="L632" s="13">
        <v>0</v>
      </c>
      <c r="M632" s="13"/>
      <c r="N632" s="762">
        <v>2017</v>
      </c>
    </row>
    <row r="633" spans="1:14" x14ac:dyDescent="0.25">
      <c r="A633" s="3">
        <v>37</v>
      </c>
      <c r="B633" s="8">
        <v>393</v>
      </c>
      <c r="C633" s="4">
        <v>7.333333333333333</v>
      </c>
      <c r="D633" s="5">
        <v>14.742627840909091</v>
      </c>
      <c r="E633" s="13">
        <v>0</v>
      </c>
      <c r="F633" s="13">
        <v>0</v>
      </c>
      <c r="G633" s="13">
        <v>0</v>
      </c>
      <c r="H633" s="13">
        <v>2.5</v>
      </c>
      <c r="I633" s="13">
        <v>4.833333333333333</v>
      </c>
      <c r="J633" s="13">
        <v>0</v>
      </c>
      <c r="K633" s="13">
        <v>0</v>
      </c>
      <c r="L633" s="13">
        <v>0</v>
      </c>
      <c r="M633" s="13"/>
      <c r="N633" s="762">
        <v>2017</v>
      </c>
    </row>
    <row r="634" spans="1:14" x14ac:dyDescent="0.25">
      <c r="A634" s="3">
        <v>37</v>
      </c>
      <c r="B634" s="8">
        <v>395</v>
      </c>
      <c r="C634" s="4">
        <v>8.8333333333333339</v>
      </c>
      <c r="D634" s="5">
        <v>18.738412247474745</v>
      </c>
      <c r="E634" s="13">
        <v>0</v>
      </c>
      <c r="F634" s="13">
        <v>0</v>
      </c>
      <c r="G634" s="13">
        <v>1.25</v>
      </c>
      <c r="H634" s="13">
        <v>0</v>
      </c>
      <c r="I634" s="13">
        <v>7.583333333333333</v>
      </c>
      <c r="J634" s="13">
        <v>0</v>
      </c>
      <c r="K634" s="13">
        <v>0</v>
      </c>
      <c r="L634" s="13">
        <v>0</v>
      </c>
      <c r="M634" s="13"/>
      <c r="N634" s="762">
        <v>2017</v>
      </c>
    </row>
    <row r="635" spans="1:14" x14ac:dyDescent="0.25">
      <c r="A635" s="3">
        <v>37</v>
      </c>
      <c r="B635" s="8">
        <v>396</v>
      </c>
      <c r="C635" s="4">
        <v>125.4166666666667</v>
      </c>
      <c r="D635" s="5">
        <v>258.59265098905723</v>
      </c>
      <c r="E635" s="13">
        <v>0</v>
      </c>
      <c r="F635" s="13">
        <v>0</v>
      </c>
      <c r="G635" s="13">
        <v>125.4166666666667</v>
      </c>
      <c r="H635" s="13">
        <v>0</v>
      </c>
      <c r="I635" s="13">
        <v>0</v>
      </c>
      <c r="J635" s="13">
        <v>0</v>
      </c>
      <c r="K635" s="13">
        <v>0</v>
      </c>
      <c r="L635" s="13">
        <v>0</v>
      </c>
      <c r="M635" s="13"/>
      <c r="N635" s="762">
        <v>2017</v>
      </c>
    </row>
    <row r="636" spans="1:14" x14ac:dyDescent="0.25">
      <c r="A636" s="3">
        <v>37</v>
      </c>
      <c r="B636" s="8">
        <v>412</v>
      </c>
      <c r="C636" s="4">
        <v>193.1166666666667</v>
      </c>
      <c r="D636" s="5">
        <v>294.31899673821545</v>
      </c>
      <c r="E636" s="13">
        <v>0</v>
      </c>
      <c r="F636" s="13">
        <v>0</v>
      </c>
      <c r="G636" s="13">
        <v>167.45</v>
      </c>
      <c r="H636" s="13">
        <v>25.666666666666668</v>
      </c>
      <c r="I636" s="13">
        <v>0</v>
      </c>
      <c r="J636" s="13">
        <v>0</v>
      </c>
      <c r="K636" s="13">
        <v>0</v>
      </c>
      <c r="L636" s="13">
        <v>0</v>
      </c>
      <c r="M636" s="13"/>
      <c r="N636" s="762">
        <v>2017</v>
      </c>
    </row>
    <row r="637" spans="1:14" x14ac:dyDescent="0.25">
      <c r="A637" s="3">
        <v>37</v>
      </c>
      <c r="B637" s="8">
        <v>414</v>
      </c>
      <c r="C637" s="4">
        <v>24.583333333333332</v>
      </c>
      <c r="D637" s="5">
        <v>44.402541666666664</v>
      </c>
      <c r="E637" s="13">
        <v>0</v>
      </c>
      <c r="F637" s="13">
        <v>0</v>
      </c>
      <c r="G637" s="13">
        <v>13.583333333333332</v>
      </c>
      <c r="H637" s="13">
        <v>0</v>
      </c>
      <c r="I637" s="13">
        <v>11</v>
      </c>
      <c r="J637" s="13">
        <v>0</v>
      </c>
      <c r="K637" s="13">
        <v>0</v>
      </c>
      <c r="L637" s="13">
        <v>0</v>
      </c>
      <c r="M637" s="13"/>
      <c r="N637" s="762">
        <v>2017</v>
      </c>
    </row>
    <row r="638" spans="1:14" x14ac:dyDescent="0.25">
      <c r="A638" s="3">
        <v>37</v>
      </c>
      <c r="B638" s="8">
        <v>415</v>
      </c>
      <c r="C638" s="4">
        <v>13.583333333333334</v>
      </c>
      <c r="D638" s="5">
        <v>24.697625000000002</v>
      </c>
      <c r="E638" s="13">
        <v>0</v>
      </c>
      <c r="F638" s="13">
        <v>0</v>
      </c>
      <c r="G638" s="13">
        <v>7.25</v>
      </c>
      <c r="H638" s="13">
        <v>0</v>
      </c>
      <c r="I638" s="13">
        <v>6.3333333333333339</v>
      </c>
      <c r="J638" s="13">
        <v>0</v>
      </c>
      <c r="K638" s="13">
        <v>0</v>
      </c>
      <c r="L638" s="13">
        <v>0</v>
      </c>
      <c r="M638" s="13"/>
      <c r="N638" s="762">
        <v>2017</v>
      </c>
    </row>
    <row r="639" spans="1:14" x14ac:dyDescent="0.25">
      <c r="A639" s="3">
        <v>37</v>
      </c>
      <c r="B639" s="8">
        <v>459</v>
      </c>
      <c r="C639" s="4">
        <v>28.583333333333332</v>
      </c>
      <c r="D639" s="5">
        <v>44.984965277777775</v>
      </c>
      <c r="E639" s="13">
        <v>28.583333333333332</v>
      </c>
      <c r="F639" s="13">
        <v>0</v>
      </c>
      <c r="G639" s="13">
        <v>0</v>
      </c>
      <c r="H639" s="13">
        <v>0</v>
      </c>
      <c r="I639" s="13">
        <v>0</v>
      </c>
      <c r="J639" s="13">
        <v>0</v>
      </c>
      <c r="K639" s="13">
        <v>0</v>
      </c>
      <c r="L639" s="13">
        <v>0</v>
      </c>
      <c r="M639" s="13"/>
      <c r="N639" s="762">
        <v>2017</v>
      </c>
    </row>
    <row r="640" spans="1:14" x14ac:dyDescent="0.25">
      <c r="A640" s="3">
        <v>37</v>
      </c>
      <c r="B640" s="12">
        <v>461</v>
      </c>
      <c r="C640" s="4">
        <v>14.333333333333334</v>
      </c>
      <c r="D640" s="5">
        <v>33.870697074915824</v>
      </c>
      <c r="E640" s="13">
        <v>0.25</v>
      </c>
      <c r="F640" s="13">
        <v>4.333333333333333</v>
      </c>
      <c r="G640" s="13">
        <v>7.25</v>
      </c>
      <c r="H640" s="13">
        <v>0</v>
      </c>
      <c r="I640" s="13">
        <v>0</v>
      </c>
      <c r="J640" s="13">
        <v>0</v>
      </c>
      <c r="K640" s="13">
        <v>2.5</v>
      </c>
      <c r="L640" s="13">
        <v>0</v>
      </c>
      <c r="M640" s="13"/>
      <c r="N640" s="762">
        <v>2017</v>
      </c>
    </row>
    <row r="641" spans="1:15" x14ac:dyDescent="0.25">
      <c r="A641" s="3">
        <v>37</v>
      </c>
      <c r="B641" s="8">
        <v>462</v>
      </c>
      <c r="C641" s="4">
        <v>8.5833333333333321</v>
      </c>
      <c r="D641" s="5">
        <v>19.358789194023569</v>
      </c>
      <c r="E641" s="13">
        <v>0.25</v>
      </c>
      <c r="F641" s="13">
        <v>2.9166666666666665</v>
      </c>
      <c r="G641" s="13">
        <v>5.4166666666666661</v>
      </c>
      <c r="H641" s="13">
        <v>0</v>
      </c>
      <c r="I641" s="13">
        <v>0</v>
      </c>
      <c r="J641" s="13">
        <v>0</v>
      </c>
      <c r="K641" s="13">
        <v>0</v>
      </c>
      <c r="L641" s="13">
        <v>0</v>
      </c>
      <c r="M641" s="13"/>
      <c r="N641" s="762">
        <v>2017</v>
      </c>
    </row>
    <row r="642" spans="1:15" x14ac:dyDescent="0.25">
      <c r="A642" s="3">
        <v>37</v>
      </c>
      <c r="B642" s="8">
        <v>472</v>
      </c>
      <c r="C642" s="4">
        <v>7.833333333333333</v>
      </c>
      <c r="D642" s="5">
        <v>15.353705808080807</v>
      </c>
      <c r="E642" s="13">
        <v>0</v>
      </c>
      <c r="F642" s="13">
        <v>0</v>
      </c>
      <c r="G642" s="13">
        <v>0</v>
      </c>
      <c r="H642" s="13">
        <v>0</v>
      </c>
      <c r="I642" s="13">
        <v>2.833333333333333</v>
      </c>
      <c r="J642" s="13">
        <v>0</v>
      </c>
      <c r="K642" s="13">
        <v>5</v>
      </c>
      <c r="L642" s="13">
        <v>0</v>
      </c>
      <c r="M642" s="13"/>
      <c r="N642" s="762">
        <v>2017</v>
      </c>
    </row>
    <row r="643" spans="1:15" x14ac:dyDescent="0.25">
      <c r="A643" s="3">
        <v>37</v>
      </c>
      <c r="B643" s="8">
        <v>475</v>
      </c>
      <c r="C643" s="4">
        <v>2.25</v>
      </c>
      <c r="D643" s="5">
        <v>3.42</v>
      </c>
      <c r="E643" s="13">
        <v>0</v>
      </c>
      <c r="F643" s="13">
        <v>0</v>
      </c>
      <c r="G643" s="13">
        <v>0</v>
      </c>
      <c r="H643" s="13">
        <v>2.25</v>
      </c>
      <c r="I643" s="13">
        <v>0</v>
      </c>
      <c r="J643" s="13">
        <v>0</v>
      </c>
      <c r="K643" s="13">
        <v>0</v>
      </c>
      <c r="L643" s="13">
        <v>0</v>
      </c>
      <c r="M643" s="13"/>
      <c r="N643" s="762">
        <v>2017</v>
      </c>
      <c r="O643" t="str">
        <f>IFERROR(VLOOKUP(B643,Planning!$C$6:$G$700,3,FALSE),"")</f>
        <v>Everything But Water</v>
      </c>
    </row>
    <row r="644" spans="1:15" x14ac:dyDescent="0.25">
      <c r="A644" s="3">
        <v>38</v>
      </c>
      <c r="B644" s="8" t="s">
        <v>10</v>
      </c>
      <c r="C644" s="4">
        <v>74.833333333333343</v>
      </c>
      <c r="D644" s="5">
        <v>241.19357675715489</v>
      </c>
      <c r="E644" s="13">
        <v>0</v>
      </c>
      <c r="F644" s="13">
        <v>20.5</v>
      </c>
      <c r="G644" s="13">
        <v>30.25</v>
      </c>
      <c r="H644" s="13">
        <v>11.083333333333334</v>
      </c>
      <c r="I644" s="13">
        <v>13</v>
      </c>
      <c r="J644" s="13">
        <v>0</v>
      </c>
      <c r="K644" s="13">
        <v>0</v>
      </c>
      <c r="L644" s="13">
        <v>0</v>
      </c>
      <c r="M644" s="13"/>
      <c r="N644" s="762">
        <v>2017</v>
      </c>
    </row>
    <row r="645" spans="1:15" x14ac:dyDescent="0.25">
      <c r="A645" s="3">
        <v>38</v>
      </c>
      <c r="B645" s="8">
        <v>187</v>
      </c>
      <c r="C645" s="4">
        <v>1.3333333333333335</v>
      </c>
      <c r="D645" s="5">
        <v>2.6597979797979798</v>
      </c>
      <c r="E645" s="13">
        <v>0</v>
      </c>
      <c r="F645" s="13">
        <v>0</v>
      </c>
      <c r="G645" s="13">
        <v>0</v>
      </c>
      <c r="H645" s="13">
        <v>0</v>
      </c>
      <c r="I645" s="13">
        <v>1.3333333333333335</v>
      </c>
      <c r="J645" s="13">
        <v>0</v>
      </c>
      <c r="K645" s="13">
        <v>0</v>
      </c>
      <c r="L645" s="13">
        <v>0</v>
      </c>
      <c r="M645" s="13"/>
      <c r="N645" s="762">
        <v>2017</v>
      </c>
    </row>
    <row r="646" spans="1:15" x14ac:dyDescent="0.25">
      <c r="A646" s="3">
        <v>38</v>
      </c>
      <c r="B646" s="8">
        <v>354</v>
      </c>
      <c r="C646" s="4">
        <v>58.833333333333336</v>
      </c>
      <c r="D646" s="5">
        <v>89.426666666666691</v>
      </c>
      <c r="E646" s="13">
        <v>0</v>
      </c>
      <c r="F646" s="13">
        <v>25.25</v>
      </c>
      <c r="G646" s="13">
        <v>33.583333333333336</v>
      </c>
      <c r="H646" s="13">
        <v>0</v>
      </c>
      <c r="I646" s="13">
        <v>0</v>
      </c>
      <c r="J646" s="13">
        <v>0</v>
      </c>
      <c r="K646" s="13">
        <v>0</v>
      </c>
      <c r="L646" s="13">
        <v>0</v>
      </c>
      <c r="M646" s="13"/>
      <c r="N646" s="762">
        <v>2017</v>
      </c>
    </row>
    <row r="647" spans="1:15" x14ac:dyDescent="0.25">
      <c r="A647" s="3">
        <v>38</v>
      </c>
      <c r="B647" s="8">
        <v>357</v>
      </c>
      <c r="C647" s="4">
        <v>65.75</v>
      </c>
      <c r="D647" s="5">
        <v>139.58232218013472</v>
      </c>
      <c r="E647" s="13">
        <v>0</v>
      </c>
      <c r="F647" s="13">
        <v>0</v>
      </c>
      <c r="G647" s="13">
        <v>1.6666666666666665</v>
      </c>
      <c r="H647" s="13">
        <v>34.499999999999993</v>
      </c>
      <c r="I647" s="13">
        <v>29.083333333333332</v>
      </c>
      <c r="J647" s="13">
        <v>0</v>
      </c>
      <c r="K647" s="13">
        <v>0.5</v>
      </c>
      <c r="L647" s="13">
        <v>0</v>
      </c>
      <c r="M647" s="13"/>
      <c r="N647" s="762">
        <v>2017</v>
      </c>
    </row>
    <row r="648" spans="1:15" x14ac:dyDescent="0.25">
      <c r="A648" s="3">
        <v>38</v>
      </c>
      <c r="B648" s="8">
        <v>358</v>
      </c>
      <c r="C648" s="4">
        <v>27.916666666666668</v>
      </c>
      <c r="D648" s="5">
        <v>63.598994949494958</v>
      </c>
      <c r="E648" s="13">
        <v>0</v>
      </c>
      <c r="F648" s="13">
        <v>0</v>
      </c>
      <c r="G648" s="13">
        <v>4.75</v>
      </c>
      <c r="H648" s="13">
        <v>0</v>
      </c>
      <c r="I648" s="13">
        <v>22.416666666666668</v>
      </c>
      <c r="J648" s="13">
        <v>0</v>
      </c>
      <c r="K648" s="13">
        <v>0.75</v>
      </c>
      <c r="L648" s="13">
        <v>0</v>
      </c>
      <c r="M648" s="13"/>
      <c r="N648" s="762">
        <v>2017</v>
      </c>
    </row>
    <row r="649" spans="1:15" x14ac:dyDescent="0.25">
      <c r="A649" s="3">
        <v>38</v>
      </c>
      <c r="B649" s="8">
        <v>359</v>
      </c>
      <c r="C649" s="4">
        <v>132.16666666666663</v>
      </c>
      <c r="D649" s="5">
        <v>300.43955681186873</v>
      </c>
      <c r="E649" s="13">
        <v>19.583333333333332</v>
      </c>
      <c r="F649" s="13">
        <v>112.58333333333331</v>
      </c>
      <c r="G649" s="13">
        <v>0</v>
      </c>
      <c r="H649" s="13">
        <v>0</v>
      </c>
      <c r="I649" s="13">
        <v>0</v>
      </c>
      <c r="J649" s="13">
        <v>0</v>
      </c>
      <c r="K649" s="13">
        <v>0</v>
      </c>
      <c r="L649" s="13">
        <v>0</v>
      </c>
      <c r="M649" s="13"/>
      <c r="N649" s="762">
        <v>2017</v>
      </c>
    </row>
    <row r="650" spans="1:15" x14ac:dyDescent="0.25">
      <c r="A650" s="3">
        <v>38</v>
      </c>
      <c r="B650" s="8">
        <v>360</v>
      </c>
      <c r="C650" s="4">
        <v>53.25</v>
      </c>
      <c r="D650" s="5">
        <v>133.11285161405721</v>
      </c>
      <c r="E650" s="13">
        <v>17.25</v>
      </c>
      <c r="F650" s="13">
        <v>0</v>
      </c>
      <c r="G650" s="13">
        <v>28</v>
      </c>
      <c r="H650" s="13">
        <v>8</v>
      </c>
      <c r="I650" s="13">
        <v>0</v>
      </c>
      <c r="J650" s="13">
        <v>0</v>
      </c>
      <c r="K650" s="13">
        <v>0</v>
      </c>
      <c r="L650" s="13">
        <v>0</v>
      </c>
      <c r="M650" s="13"/>
      <c r="N650" s="762">
        <v>2017</v>
      </c>
    </row>
    <row r="651" spans="1:15" x14ac:dyDescent="0.25">
      <c r="A651" s="3">
        <v>38</v>
      </c>
      <c r="B651" s="8">
        <v>361</v>
      </c>
      <c r="C651" s="4">
        <v>88.5</v>
      </c>
      <c r="D651" s="5">
        <v>193.27559469489239</v>
      </c>
      <c r="E651" s="13">
        <v>0</v>
      </c>
      <c r="F651" s="13">
        <v>0</v>
      </c>
      <c r="G651" s="13">
        <v>28.500000000000004</v>
      </c>
      <c r="H651" s="13">
        <v>25</v>
      </c>
      <c r="I651" s="13">
        <v>10.166666666666666</v>
      </c>
      <c r="J651" s="13">
        <v>24.833333333333332</v>
      </c>
      <c r="K651" s="13">
        <v>0</v>
      </c>
      <c r="L651" s="13">
        <v>0</v>
      </c>
      <c r="M651" s="13"/>
      <c r="N651" s="762">
        <v>2017</v>
      </c>
    </row>
    <row r="652" spans="1:15" x14ac:dyDescent="0.25">
      <c r="A652" s="3">
        <v>38</v>
      </c>
      <c r="B652" s="8">
        <v>362</v>
      </c>
      <c r="C652" s="4">
        <v>100.83333333333331</v>
      </c>
      <c r="D652" s="5">
        <v>227.26685877556648</v>
      </c>
      <c r="E652" s="13">
        <v>0</v>
      </c>
      <c r="F652" s="13">
        <v>0</v>
      </c>
      <c r="G652" s="13">
        <v>4.5</v>
      </c>
      <c r="H652" s="13">
        <v>4.25</v>
      </c>
      <c r="I652" s="13">
        <v>0.33333333333333331</v>
      </c>
      <c r="J652" s="13">
        <v>91.749999999999986</v>
      </c>
      <c r="K652" s="13">
        <v>0</v>
      </c>
      <c r="L652" s="13">
        <v>0</v>
      </c>
      <c r="M652" s="13"/>
      <c r="N652" s="762">
        <v>2017</v>
      </c>
    </row>
    <row r="653" spans="1:15" x14ac:dyDescent="0.25">
      <c r="A653" s="3">
        <v>38</v>
      </c>
      <c r="B653" s="12">
        <v>363</v>
      </c>
      <c r="C653" s="4">
        <v>101.66666666666666</v>
      </c>
      <c r="D653" s="5">
        <v>254.19752697896516</v>
      </c>
      <c r="E653" s="13">
        <v>0</v>
      </c>
      <c r="F653" s="13">
        <v>0</v>
      </c>
      <c r="G653" s="13">
        <v>8.25</v>
      </c>
      <c r="H653" s="13">
        <v>23.75</v>
      </c>
      <c r="I653" s="13">
        <v>8.8333333333333339</v>
      </c>
      <c r="J653" s="13">
        <v>60.833333333333329</v>
      </c>
      <c r="K653" s="13">
        <v>0</v>
      </c>
      <c r="L653" s="13">
        <v>0</v>
      </c>
      <c r="M653" s="13"/>
      <c r="N653" s="762">
        <v>2017</v>
      </c>
    </row>
    <row r="654" spans="1:15" x14ac:dyDescent="0.25">
      <c r="A654" s="3">
        <v>38</v>
      </c>
      <c r="B654" s="8">
        <v>371</v>
      </c>
      <c r="C654" s="4">
        <v>0.75</v>
      </c>
      <c r="D654" s="5">
        <v>1.396311553030303</v>
      </c>
      <c r="E654" s="13">
        <v>0</v>
      </c>
      <c r="F654" s="13">
        <v>0</v>
      </c>
      <c r="G654" s="13">
        <v>0.75</v>
      </c>
      <c r="H654" s="13">
        <v>0</v>
      </c>
      <c r="I654" s="13">
        <v>0</v>
      </c>
      <c r="J654" s="13">
        <v>0</v>
      </c>
      <c r="K654" s="13">
        <v>0</v>
      </c>
      <c r="L654" s="13">
        <v>0</v>
      </c>
      <c r="M654" s="13"/>
      <c r="N654" s="762">
        <v>2017</v>
      </c>
    </row>
    <row r="655" spans="1:15" x14ac:dyDescent="0.25">
      <c r="A655" s="3">
        <v>38</v>
      </c>
      <c r="B655" s="8">
        <v>372</v>
      </c>
      <c r="C655" s="4">
        <v>29.75</v>
      </c>
      <c r="D655" s="5">
        <v>54.835680239898984</v>
      </c>
      <c r="E655" s="13">
        <v>29.75</v>
      </c>
      <c r="F655" s="13">
        <v>0</v>
      </c>
      <c r="G655" s="13">
        <v>0</v>
      </c>
      <c r="H655" s="13">
        <v>0</v>
      </c>
      <c r="I655" s="13">
        <v>0</v>
      </c>
      <c r="J655" s="13">
        <v>0</v>
      </c>
      <c r="K655" s="13">
        <v>0</v>
      </c>
      <c r="L655" s="13">
        <v>0</v>
      </c>
      <c r="M655" s="13"/>
      <c r="N655" s="762">
        <v>2017</v>
      </c>
    </row>
    <row r="656" spans="1:15" x14ac:dyDescent="0.25">
      <c r="A656" s="3">
        <v>38</v>
      </c>
      <c r="B656" s="8">
        <v>373</v>
      </c>
      <c r="C656" s="4">
        <v>12.166666666666666</v>
      </c>
      <c r="D656" s="5">
        <v>23.935014993686867</v>
      </c>
      <c r="E656" s="13">
        <v>12.166666666666666</v>
      </c>
      <c r="F656" s="13">
        <v>0</v>
      </c>
      <c r="G656" s="13">
        <v>0</v>
      </c>
      <c r="H656" s="13">
        <v>0</v>
      </c>
      <c r="I656" s="13">
        <v>0</v>
      </c>
      <c r="J656" s="13">
        <v>0</v>
      </c>
      <c r="K656" s="13">
        <v>0</v>
      </c>
      <c r="L656" s="13">
        <v>0</v>
      </c>
      <c r="M656" s="13"/>
      <c r="N656" s="762">
        <v>2017</v>
      </c>
    </row>
    <row r="657" spans="1:14" x14ac:dyDescent="0.25">
      <c r="A657" s="3">
        <v>38</v>
      </c>
      <c r="B657" s="8">
        <v>374</v>
      </c>
      <c r="C657" s="4">
        <v>66.999999999999986</v>
      </c>
      <c r="D657" s="5">
        <v>149.99575084175083</v>
      </c>
      <c r="E657" s="13">
        <v>0</v>
      </c>
      <c r="F657" s="13">
        <v>31.333333333333336</v>
      </c>
      <c r="G657" s="13">
        <v>35.666666666666664</v>
      </c>
      <c r="H657" s="13">
        <v>0</v>
      </c>
      <c r="I657" s="13">
        <v>0</v>
      </c>
      <c r="J657" s="13">
        <v>0</v>
      </c>
      <c r="K657" s="13">
        <v>0</v>
      </c>
      <c r="L657" s="13">
        <v>0</v>
      </c>
      <c r="M657" s="13"/>
      <c r="N657" s="762">
        <v>2017</v>
      </c>
    </row>
    <row r="658" spans="1:14" x14ac:dyDescent="0.25">
      <c r="A658" s="3">
        <v>38</v>
      </c>
      <c r="B658" s="8">
        <v>375</v>
      </c>
      <c r="C658" s="4">
        <v>24.499999999999996</v>
      </c>
      <c r="D658" s="5">
        <v>60.49526041666666</v>
      </c>
      <c r="E658" s="13">
        <v>0</v>
      </c>
      <c r="F658" s="13">
        <v>0</v>
      </c>
      <c r="G658" s="13">
        <v>19.916666666666664</v>
      </c>
      <c r="H658" s="13">
        <v>0</v>
      </c>
      <c r="I658" s="13">
        <v>4.583333333333333</v>
      </c>
      <c r="J658" s="13">
        <v>0</v>
      </c>
      <c r="K658" s="13">
        <v>0</v>
      </c>
      <c r="L658" s="13">
        <v>0</v>
      </c>
      <c r="M658" s="13"/>
      <c r="N658" s="762">
        <v>2017</v>
      </c>
    </row>
    <row r="659" spans="1:14" x14ac:dyDescent="0.25">
      <c r="A659" s="3">
        <v>38</v>
      </c>
      <c r="B659" s="8">
        <v>377</v>
      </c>
      <c r="C659" s="4">
        <v>136.41666666666666</v>
      </c>
      <c r="D659" s="5">
        <v>336.75480914791439</v>
      </c>
      <c r="E659" s="13">
        <v>2.5</v>
      </c>
      <c r="F659" s="13">
        <v>36.083333333333336</v>
      </c>
      <c r="G659" s="13">
        <v>97.833333333333329</v>
      </c>
      <c r="H659" s="13">
        <v>0</v>
      </c>
      <c r="I659" s="13">
        <v>0</v>
      </c>
      <c r="J659" s="13">
        <v>0</v>
      </c>
      <c r="K659" s="13">
        <v>0</v>
      </c>
      <c r="L659" s="13">
        <v>0</v>
      </c>
      <c r="M659" s="13"/>
      <c r="N659" s="762">
        <v>2017</v>
      </c>
    </row>
    <row r="660" spans="1:14" x14ac:dyDescent="0.25">
      <c r="A660" s="3">
        <v>38</v>
      </c>
      <c r="B660" s="8">
        <v>378</v>
      </c>
      <c r="C660" s="4">
        <v>50.750000000000007</v>
      </c>
      <c r="D660" s="5">
        <v>117.2411321022727</v>
      </c>
      <c r="E660" s="13">
        <v>0</v>
      </c>
      <c r="F660" s="13">
        <v>0</v>
      </c>
      <c r="G660" s="13">
        <v>43.000000000000007</v>
      </c>
      <c r="H660" s="13">
        <v>6.25</v>
      </c>
      <c r="I660" s="13">
        <v>1.5</v>
      </c>
      <c r="J660" s="13">
        <v>0</v>
      </c>
      <c r="K660" s="13">
        <v>0</v>
      </c>
      <c r="L660" s="13">
        <v>0</v>
      </c>
      <c r="M660" s="13"/>
      <c r="N660" s="762">
        <v>2017</v>
      </c>
    </row>
    <row r="661" spans="1:14" x14ac:dyDescent="0.25">
      <c r="A661" s="3">
        <v>38</v>
      </c>
      <c r="B661" s="8">
        <v>379</v>
      </c>
      <c r="C661" s="4">
        <v>33.166666666666664</v>
      </c>
      <c r="D661" s="5">
        <v>80.183582866161601</v>
      </c>
      <c r="E661" s="13">
        <v>0</v>
      </c>
      <c r="F661" s="13">
        <v>33.166666666666664</v>
      </c>
      <c r="G661" s="13">
        <v>0</v>
      </c>
      <c r="H661" s="13">
        <v>0</v>
      </c>
      <c r="I661" s="13">
        <v>0</v>
      </c>
      <c r="J661" s="13">
        <v>0</v>
      </c>
      <c r="K661" s="13">
        <v>0</v>
      </c>
      <c r="L661" s="13">
        <v>0</v>
      </c>
      <c r="M661" s="13"/>
      <c r="N661" s="762">
        <v>2017</v>
      </c>
    </row>
    <row r="662" spans="1:14" x14ac:dyDescent="0.25">
      <c r="A662" s="3">
        <v>38</v>
      </c>
      <c r="B662" s="8">
        <v>381</v>
      </c>
      <c r="C662" s="4">
        <v>336.08333333333331</v>
      </c>
      <c r="D662" s="5">
        <v>715.975571509421</v>
      </c>
      <c r="E662" s="13">
        <v>0</v>
      </c>
      <c r="F662" s="13">
        <v>0</v>
      </c>
      <c r="G662" s="13">
        <v>14.333333333333332</v>
      </c>
      <c r="H662" s="13">
        <v>53.416666666666671</v>
      </c>
      <c r="I662" s="13">
        <v>212.25000000000006</v>
      </c>
      <c r="J662" s="13">
        <v>8.5833333333333339</v>
      </c>
      <c r="K662" s="13">
        <v>33</v>
      </c>
      <c r="L662" s="13">
        <v>14.5</v>
      </c>
      <c r="M662" s="13"/>
      <c r="N662" s="762">
        <v>2017</v>
      </c>
    </row>
    <row r="663" spans="1:14" x14ac:dyDescent="0.25">
      <c r="A663" s="3">
        <v>38</v>
      </c>
      <c r="B663" s="8">
        <v>382</v>
      </c>
      <c r="C663" s="4">
        <v>123.33333333333334</v>
      </c>
      <c r="D663" s="5">
        <v>249.92099369533159</v>
      </c>
      <c r="E663" s="13">
        <v>0</v>
      </c>
      <c r="F663" s="13">
        <v>0</v>
      </c>
      <c r="G663" s="13">
        <v>4.416666666666667</v>
      </c>
      <c r="H663" s="13">
        <v>26.416666666666664</v>
      </c>
      <c r="I663" s="13">
        <v>75.750000000000014</v>
      </c>
      <c r="J663" s="13">
        <v>0</v>
      </c>
      <c r="K663" s="13">
        <v>16.75</v>
      </c>
      <c r="L663" s="13">
        <v>0</v>
      </c>
      <c r="M663" s="13"/>
      <c r="N663" s="762">
        <v>2017</v>
      </c>
    </row>
    <row r="664" spans="1:14" x14ac:dyDescent="0.25">
      <c r="A664" s="3">
        <v>38</v>
      </c>
      <c r="B664" s="8">
        <v>386</v>
      </c>
      <c r="C664" s="4">
        <v>3.25</v>
      </c>
      <c r="D664" s="5">
        <v>8.6489008838383832</v>
      </c>
      <c r="E664" s="13">
        <v>0</v>
      </c>
      <c r="F664" s="13">
        <v>0</v>
      </c>
      <c r="G664" s="13">
        <v>0.25</v>
      </c>
      <c r="H664" s="13">
        <v>0</v>
      </c>
      <c r="I664" s="13">
        <v>3</v>
      </c>
      <c r="J664" s="13">
        <v>0</v>
      </c>
      <c r="K664" s="13">
        <v>0</v>
      </c>
      <c r="L664" s="13">
        <v>0</v>
      </c>
      <c r="M664" s="13"/>
      <c r="N664" s="762">
        <v>2017</v>
      </c>
    </row>
    <row r="665" spans="1:14" x14ac:dyDescent="0.25">
      <c r="A665" s="3">
        <v>38</v>
      </c>
      <c r="B665" s="8">
        <v>387</v>
      </c>
      <c r="C665" s="4">
        <v>19</v>
      </c>
      <c r="D665" s="5">
        <v>30.198541666666667</v>
      </c>
      <c r="E665" s="13">
        <v>13</v>
      </c>
      <c r="F665" s="13">
        <v>0</v>
      </c>
      <c r="G665" s="13">
        <v>0</v>
      </c>
      <c r="H665" s="13">
        <v>6</v>
      </c>
      <c r="I665" s="13">
        <v>0</v>
      </c>
      <c r="J665" s="13">
        <v>0</v>
      </c>
      <c r="K665" s="13">
        <v>0</v>
      </c>
      <c r="L665" s="13">
        <v>0</v>
      </c>
      <c r="M665" s="13"/>
      <c r="N665" s="762">
        <v>2017</v>
      </c>
    </row>
    <row r="666" spans="1:14" x14ac:dyDescent="0.25">
      <c r="A666" s="3">
        <v>38</v>
      </c>
      <c r="B666" s="8">
        <v>391</v>
      </c>
      <c r="C666" s="4">
        <v>1</v>
      </c>
      <c r="D666" s="5">
        <v>2.2637969839354719</v>
      </c>
      <c r="E666" s="13">
        <v>0</v>
      </c>
      <c r="F666" s="13">
        <v>0</v>
      </c>
      <c r="G666" s="13">
        <v>1</v>
      </c>
      <c r="H666" s="13">
        <v>0</v>
      </c>
      <c r="I666" s="13">
        <v>0</v>
      </c>
      <c r="J666" s="13">
        <v>0</v>
      </c>
      <c r="K666" s="13">
        <v>0</v>
      </c>
      <c r="L666" s="13">
        <v>0</v>
      </c>
      <c r="M666" s="13"/>
      <c r="N666" s="762">
        <v>2017</v>
      </c>
    </row>
    <row r="667" spans="1:14" x14ac:dyDescent="0.25">
      <c r="A667" s="3">
        <v>38</v>
      </c>
      <c r="B667" s="8">
        <v>392</v>
      </c>
      <c r="C667" s="4">
        <v>7.75</v>
      </c>
      <c r="D667" s="5">
        <v>14.820547979797979</v>
      </c>
      <c r="E667" s="13">
        <v>0</v>
      </c>
      <c r="F667" s="13">
        <v>0</v>
      </c>
      <c r="G667" s="13">
        <v>2</v>
      </c>
      <c r="H667" s="13">
        <v>0</v>
      </c>
      <c r="I667" s="13">
        <v>2</v>
      </c>
      <c r="J667" s="13">
        <v>0</v>
      </c>
      <c r="K667" s="13">
        <v>3.75</v>
      </c>
      <c r="L667" s="13">
        <v>0</v>
      </c>
      <c r="M667" s="13"/>
      <c r="N667" s="762">
        <v>2017</v>
      </c>
    </row>
    <row r="668" spans="1:14" x14ac:dyDescent="0.25">
      <c r="A668" s="3">
        <v>38</v>
      </c>
      <c r="B668" s="12">
        <v>396</v>
      </c>
      <c r="C668" s="4">
        <v>182.41666666666666</v>
      </c>
      <c r="D668" s="5">
        <v>370.25013389099325</v>
      </c>
      <c r="E668" s="13">
        <v>9</v>
      </c>
      <c r="F668" s="13">
        <v>0</v>
      </c>
      <c r="G668" s="13">
        <v>153</v>
      </c>
      <c r="H668" s="13">
        <v>18.916666666666668</v>
      </c>
      <c r="I668" s="13">
        <v>1.5</v>
      </c>
      <c r="J668" s="13">
        <v>0</v>
      </c>
      <c r="K668" s="13">
        <v>0</v>
      </c>
      <c r="L668" s="13">
        <v>0</v>
      </c>
      <c r="M668" s="13"/>
      <c r="N668" s="762">
        <v>2017</v>
      </c>
    </row>
    <row r="669" spans="1:14" x14ac:dyDescent="0.25">
      <c r="A669" s="3">
        <v>38</v>
      </c>
      <c r="B669" s="8">
        <v>402</v>
      </c>
      <c r="C669" s="4">
        <v>5.5</v>
      </c>
      <c r="D669" s="5">
        <v>8.36</v>
      </c>
      <c r="E669" s="13">
        <v>0</v>
      </c>
      <c r="F669" s="13">
        <v>0</v>
      </c>
      <c r="G669" s="13">
        <v>0</v>
      </c>
      <c r="H669" s="13">
        <v>5.5</v>
      </c>
      <c r="I669" s="13">
        <v>0</v>
      </c>
      <c r="J669" s="13">
        <v>0</v>
      </c>
      <c r="K669" s="13">
        <v>0</v>
      </c>
      <c r="L669" s="13">
        <v>0</v>
      </c>
      <c r="M669" s="13"/>
      <c r="N669" s="762">
        <v>2017</v>
      </c>
    </row>
    <row r="670" spans="1:14" x14ac:dyDescent="0.25">
      <c r="A670" s="3">
        <v>38</v>
      </c>
      <c r="B670" s="8">
        <v>412</v>
      </c>
      <c r="C670" s="4">
        <v>364.08333333333331</v>
      </c>
      <c r="D670" s="5">
        <v>618.8983980955386</v>
      </c>
      <c r="E670" s="13">
        <v>2.5833333333333335</v>
      </c>
      <c r="F670" s="13">
        <v>0</v>
      </c>
      <c r="G670" s="13">
        <v>300.5</v>
      </c>
      <c r="H670" s="13">
        <v>53.000000000000007</v>
      </c>
      <c r="I670" s="13">
        <v>0</v>
      </c>
      <c r="J670" s="13">
        <v>0</v>
      </c>
      <c r="K670" s="13">
        <v>0</v>
      </c>
      <c r="L670" s="13">
        <v>8</v>
      </c>
      <c r="M670" s="13"/>
      <c r="N670" s="762">
        <v>2017</v>
      </c>
    </row>
    <row r="671" spans="1:14" x14ac:dyDescent="0.25">
      <c r="A671" s="3">
        <v>38</v>
      </c>
      <c r="B671" s="8">
        <v>415</v>
      </c>
      <c r="C671" s="4">
        <v>53.166666666666664</v>
      </c>
      <c r="D671" s="5">
        <v>95.844520833333334</v>
      </c>
      <c r="E671" s="13">
        <v>0</v>
      </c>
      <c r="F671" s="13">
        <v>0.75</v>
      </c>
      <c r="G671" s="13">
        <v>47.666666666666664</v>
      </c>
      <c r="H671" s="13">
        <v>0</v>
      </c>
      <c r="I671" s="13">
        <v>4.75</v>
      </c>
      <c r="J671" s="13">
        <v>0</v>
      </c>
      <c r="K671" s="13">
        <v>0</v>
      </c>
      <c r="L671" s="13">
        <v>0</v>
      </c>
      <c r="M671" s="13"/>
      <c r="N671" s="762">
        <v>2017</v>
      </c>
    </row>
    <row r="672" spans="1:14" x14ac:dyDescent="0.25">
      <c r="A672" s="3">
        <v>38</v>
      </c>
      <c r="B672" s="8">
        <v>428</v>
      </c>
      <c r="C672" s="4">
        <v>9.75</v>
      </c>
      <c r="D672" s="5">
        <v>17.748709227693602</v>
      </c>
      <c r="E672" s="13">
        <v>9.75</v>
      </c>
      <c r="F672" s="13">
        <v>0</v>
      </c>
      <c r="G672" s="13">
        <v>0</v>
      </c>
      <c r="H672" s="13">
        <v>0</v>
      </c>
      <c r="I672" s="13">
        <v>0</v>
      </c>
      <c r="J672" s="13">
        <v>0</v>
      </c>
      <c r="K672" s="13">
        <v>0</v>
      </c>
      <c r="L672" s="13">
        <v>0</v>
      </c>
      <c r="M672" s="13"/>
      <c r="N672" s="762">
        <v>2017</v>
      </c>
    </row>
    <row r="673" spans="1:14" x14ac:dyDescent="0.25">
      <c r="A673" s="3">
        <v>38</v>
      </c>
      <c r="B673" s="8">
        <v>454</v>
      </c>
      <c r="C673" s="4">
        <v>33.166666666666671</v>
      </c>
      <c r="D673" s="5">
        <v>87.086192869634687</v>
      </c>
      <c r="E673" s="13">
        <v>0</v>
      </c>
      <c r="F673" s="13">
        <v>14.416666666666666</v>
      </c>
      <c r="G673" s="13">
        <v>0</v>
      </c>
      <c r="H673" s="13">
        <v>0</v>
      </c>
      <c r="I673" s="13">
        <v>0</v>
      </c>
      <c r="J673" s="13">
        <v>18.75</v>
      </c>
      <c r="K673" s="13">
        <v>0</v>
      </c>
      <c r="L673" s="13">
        <v>0</v>
      </c>
      <c r="M673" s="13"/>
      <c r="N673" s="762">
        <v>2017</v>
      </c>
    </row>
    <row r="674" spans="1:14" x14ac:dyDescent="0.25">
      <c r="A674" s="3">
        <v>38</v>
      </c>
      <c r="B674" s="8">
        <v>459</v>
      </c>
      <c r="C674" s="4">
        <v>143.33333333333329</v>
      </c>
      <c r="D674" s="5">
        <v>320.88648882154888</v>
      </c>
      <c r="E674" s="13">
        <v>4</v>
      </c>
      <c r="F674" s="13">
        <v>91.833333333333343</v>
      </c>
      <c r="G674" s="13">
        <v>45.5</v>
      </c>
      <c r="H674" s="13">
        <v>2</v>
      </c>
      <c r="I674" s="13">
        <v>0</v>
      </c>
      <c r="J674" s="13">
        <v>0</v>
      </c>
      <c r="K674" s="13">
        <v>0</v>
      </c>
      <c r="L674" s="13">
        <v>0</v>
      </c>
      <c r="M674" s="13"/>
      <c r="N674" s="762">
        <v>2017</v>
      </c>
    </row>
    <row r="675" spans="1:14" x14ac:dyDescent="0.25">
      <c r="A675" s="3">
        <v>38</v>
      </c>
      <c r="B675" s="8">
        <v>461</v>
      </c>
      <c r="C675" s="4">
        <v>15.666666666666668</v>
      </c>
      <c r="D675" s="5">
        <v>28.947228956228955</v>
      </c>
      <c r="E675" s="13">
        <v>7.5833333333333339</v>
      </c>
      <c r="F675" s="13">
        <v>0</v>
      </c>
      <c r="G675" s="13">
        <v>0</v>
      </c>
      <c r="H675" s="13">
        <v>5.333333333333333</v>
      </c>
      <c r="I675" s="13">
        <v>0</v>
      </c>
      <c r="J675" s="13">
        <v>0</v>
      </c>
      <c r="K675" s="13">
        <v>2.75</v>
      </c>
      <c r="L675" s="13">
        <v>0</v>
      </c>
      <c r="M675" s="13"/>
      <c r="N675" s="762">
        <v>2017</v>
      </c>
    </row>
    <row r="676" spans="1:14" x14ac:dyDescent="0.25">
      <c r="A676" s="3">
        <v>38</v>
      </c>
      <c r="B676" s="8">
        <v>462</v>
      </c>
      <c r="C676" s="4">
        <v>6.916666666666667</v>
      </c>
      <c r="D676" s="5">
        <v>13.346806607744107</v>
      </c>
      <c r="E676" s="13">
        <v>1.6666666666666665</v>
      </c>
      <c r="F676" s="13">
        <v>0</v>
      </c>
      <c r="G676" s="13">
        <v>0</v>
      </c>
      <c r="H676" s="13">
        <v>4.75</v>
      </c>
      <c r="I676" s="13">
        <v>0.5</v>
      </c>
      <c r="J676" s="13">
        <v>0</v>
      </c>
      <c r="K676" s="13">
        <v>0</v>
      </c>
      <c r="L676" s="13">
        <v>0</v>
      </c>
      <c r="M676" s="13"/>
      <c r="N676" s="762">
        <v>2017</v>
      </c>
    </row>
    <row r="677" spans="1:14" x14ac:dyDescent="0.25">
      <c r="A677" s="3">
        <v>38</v>
      </c>
      <c r="B677" s="8">
        <v>470</v>
      </c>
      <c r="C677" s="4">
        <v>2.4666666666666668</v>
      </c>
      <c r="D677" s="5">
        <v>4.5092146464646463</v>
      </c>
      <c r="E677" s="13">
        <v>2.4666666666666668</v>
      </c>
      <c r="F677" s="13">
        <v>0</v>
      </c>
      <c r="G677" s="13">
        <v>0</v>
      </c>
      <c r="H677" s="13">
        <v>0</v>
      </c>
      <c r="I677" s="13">
        <v>0</v>
      </c>
      <c r="J677" s="13">
        <v>0</v>
      </c>
      <c r="K677" s="13">
        <v>0</v>
      </c>
      <c r="L677" s="13">
        <v>0</v>
      </c>
      <c r="M677" s="13"/>
      <c r="N677" s="762">
        <v>2017</v>
      </c>
    </row>
    <row r="678" spans="1:14" x14ac:dyDescent="0.25">
      <c r="A678" s="3">
        <v>38</v>
      </c>
      <c r="B678" s="8">
        <v>471</v>
      </c>
      <c r="C678" s="4">
        <v>2.5333333333333337</v>
      </c>
      <c r="D678" s="5">
        <v>4.6738714225589222</v>
      </c>
      <c r="E678" s="13">
        <v>2.5333333333333337</v>
      </c>
      <c r="F678" s="13">
        <v>0</v>
      </c>
      <c r="G678" s="13">
        <v>0</v>
      </c>
      <c r="H678" s="13">
        <v>0</v>
      </c>
      <c r="I678" s="13">
        <v>0</v>
      </c>
      <c r="J678" s="13">
        <v>0</v>
      </c>
      <c r="K678" s="13">
        <v>0</v>
      </c>
      <c r="L678" s="13">
        <v>0</v>
      </c>
      <c r="M678" s="13"/>
      <c r="N678" s="762">
        <v>2017</v>
      </c>
    </row>
    <row r="679" spans="1:14" x14ac:dyDescent="0.25">
      <c r="A679" s="3">
        <v>38</v>
      </c>
      <c r="B679" s="8">
        <v>473</v>
      </c>
      <c r="C679" s="4">
        <v>8.75</v>
      </c>
      <c r="D679" s="5">
        <v>15.203345959595961</v>
      </c>
      <c r="E679" s="13">
        <v>8.75</v>
      </c>
      <c r="F679" s="13">
        <v>0</v>
      </c>
      <c r="G679" s="13">
        <v>0</v>
      </c>
      <c r="H679" s="13">
        <v>0</v>
      </c>
      <c r="I679" s="13">
        <v>0</v>
      </c>
      <c r="J679" s="13">
        <v>0</v>
      </c>
      <c r="K679" s="13">
        <v>0</v>
      </c>
      <c r="L679" s="13">
        <v>0</v>
      </c>
      <c r="M679" s="13"/>
      <c r="N679" s="762">
        <v>2017</v>
      </c>
    </row>
    <row r="680" spans="1:14" x14ac:dyDescent="0.25">
      <c r="A680" s="3">
        <v>39</v>
      </c>
      <c r="B680" s="8" t="s">
        <v>10</v>
      </c>
      <c r="C680" s="4">
        <v>107.49999999999999</v>
      </c>
      <c r="D680" s="5">
        <v>344.08862958122904</v>
      </c>
      <c r="E680" s="13">
        <v>0</v>
      </c>
      <c r="F680" s="13">
        <v>26</v>
      </c>
      <c r="G680" s="13">
        <v>23.75</v>
      </c>
      <c r="H680" s="13">
        <v>31.749999999999996</v>
      </c>
      <c r="I680" s="13">
        <v>26</v>
      </c>
      <c r="J680" s="13">
        <v>0</v>
      </c>
      <c r="K680" s="13">
        <v>0</v>
      </c>
      <c r="L680" s="13">
        <v>0</v>
      </c>
      <c r="M680" s="13"/>
      <c r="N680" s="762">
        <v>2017</v>
      </c>
    </row>
    <row r="681" spans="1:14" x14ac:dyDescent="0.25">
      <c r="A681" s="3">
        <v>39</v>
      </c>
      <c r="B681" s="8">
        <v>187</v>
      </c>
      <c r="C681" s="4">
        <v>6.083333333333333</v>
      </c>
      <c r="D681" s="5">
        <v>18.609361847643097</v>
      </c>
      <c r="E681" s="13">
        <v>0</v>
      </c>
      <c r="F681" s="13">
        <v>0</v>
      </c>
      <c r="G681" s="13">
        <v>0</v>
      </c>
      <c r="H681" s="13">
        <v>2.3333333333333335</v>
      </c>
      <c r="I681" s="13">
        <v>3.75</v>
      </c>
      <c r="J681" s="13">
        <v>0</v>
      </c>
      <c r="K681" s="13">
        <v>0</v>
      </c>
      <c r="L681" s="13">
        <v>0</v>
      </c>
      <c r="M681" s="13"/>
      <c r="N681" s="762">
        <v>2017</v>
      </c>
    </row>
    <row r="682" spans="1:14" x14ac:dyDescent="0.25">
      <c r="A682" s="3">
        <v>39</v>
      </c>
      <c r="B682" s="8">
        <v>354</v>
      </c>
      <c r="C682" s="4">
        <v>99.083333333333329</v>
      </c>
      <c r="D682" s="5">
        <v>176.54258680555549</v>
      </c>
      <c r="E682" s="13">
        <v>6.6666666666666661</v>
      </c>
      <c r="F682" s="13">
        <v>0</v>
      </c>
      <c r="G682" s="13">
        <v>47.083333333333329</v>
      </c>
      <c r="H682" s="13">
        <v>8.75</v>
      </c>
      <c r="I682" s="13">
        <v>36.583333333333329</v>
      </c>
      <c r="J682" s="13">
        <v>0</v>
      </c>
      <c r="K682" s="13">
        <v>0</v>
      </c>
      <c r="L682" s="13">
        <v>0</v>
      </c>
      <c r="M682" s="13"/>
      <c r="N682" s="762">
        <v>2017</v>
      </c>
    </row>
    <row r="683" spans="1:14" x14ac:dyDescent="0.25">
      <c r="A683" s="3">
        <v>39</v>
      </c>
      <c r="B683" s="8">
        <v>357</v>
      </c>
      <c r="C683" s="4">
        <v>4</v>
      </c>
      <c r="D683" s="5">
        <v>8.3012499999999996</v>
      </c>
      <c r="E683" s="13">
        <v>0</v>
      </c>
      <c r="F683" s="13">
        <v>0</v>
      </c>
      <c r="G683" s="13">
        <v>0</v>
      </c>
      <c r="H683" s="13">
        <v>0</v>
      </c>
      <c r="I683" s="13">
        <v>3.0000000000000004</v>
      </c>
      <c r="J683" s="13">
        <v>0</v>
      </c>
      <c r="K683" s="13">
        <v>1</v>
      </c>
      <c r="L683" s="13">
        <v>0</v>
      </c>
      <c r="M683" s="13"/>
      <c r="N683" s="762">
        <v>2017</v>
      </c>
    </row>
    <row r="684" spans="1:14" x14ac:dyDescent="0.25">
      <c r="A684" s="3">
        <v>39</v>
      </c>
      <c r="B684" s="8">
        <v>358</v>
      </c>
      <c r="C684" s="4">
        <v>23.333333333333336</v>
      </c>
      <c r="D684" s="5">
        <v>45.889106165824906</v>
      </c>
      <c r="E684" s="13">
        <v>0</v>
      </c>
      <c r="F684" s="13">
        <v>0</v>
      </c>
      <c r="G684" s="13">
        <v>1.5833333333333335</v>
      </c>
      <c r="H684" s="13">
        <v>0</v>
      </c>
      <c r="I684" s="13">
        <v>10.083333333333332</v>
      </c>
      <c r="J684" s="13">
        <v>0</v>
      </c>
      <c r="K684" s="13">
        <v>11.666666666666666</v>
      </c>
      <c r="L684" s="13">
        <v>0</v>
      </c>
      <c r="M684" s="13"/>
      <c r="N684" s="762">
        <v>2017</v>
      </c>
    </row>
    <row r="685" spans="1:14" x14ac:dyDescent="0.25">
      <c r="A685" s="3">
        <v>39</v>
      </c>
      <c r="B685" s="8">
        <v>359</v>
      </c>
      <c r="C685" s="4">
        <v>194.41666666666666</v>
      </c>
      <c r="D685" s="5">
        <v>416.67171974537035</v>
      </c>
      <c r="E685" s="13">
        <v>0</v>
      </c>
      <c r="F685" s="13">
        <v>30.75</v>
      </c>
      <c r="G685" s="13">
        <v>101.16666666666666</v>
      </c>
      <c r="H685" s="13">
        <v>48.5</v>
      </c>
      <c r="I685" s="13">
        <v>0</v>
      </c>
      <c r="J685" s="13">
        <v>14</v>
      </c>
      <c r="K685" s="13">
        <v>0</v>
      </c>
      <c r="L685" s="13">
        <v>0</v>
      </c>
      <c r="M685" s="13"/>
      <c r="N685" s="762">
        <v>2017</v>
      </c>
    </row>
    <row r="686" spans="1:14" x14ac:dyDescent="0.25">
      <c r="A686" s="3">
        <v>39</v>
      </c>
      <c r="B686" s="8">
        <v>360</v>
      </c>
      <c r="C686" s="4">
        <v>179.58333333333334</v>
      </c>
      <c r="D686" s="5">
        <v>313.744986517256</v>
      </c>
      <c r="E686" s="13">
        <v>26.25</v>
      </c>
      <c r="F686" s="13">
        <v>48.75</v>
      </c>
      <c r="G686" s="13">
        <v>61.833333333333329</v>
      </c>
      <c r="H686" s="13">
        <v>3.25</v>
      </c>
      <c r="I686" s="13">
        <v>0</v>
      </c>
      <c r="J686" s="13">
        <v>0</v>
      </c>
      <c r="K686" s="13">
        <v>0</v>
      </c>
      <c r="L686" s="13">
        <v>39.5</v>
      </c>
      <c r="M686" s="13"/>
      <c r="N686" s="762">
        <v>2017</v>
      </c>
    </row>
    <row r="687" spans="1:14" x14ac:dyDescent="0.25">
      <c r="A687" s="3">
        <v>39</v>
      </c>
      <c r="B687" s="8">
        <v>361</v>
      </c>
      <c r="C687" s="4">
        <v>66.5</v>
      </c>
      <c r="D687" s="5">
        <v>163.23246863728821</v>
      </c>
      <c r="E687" s="13">
        <v>0</v>
      </c>
      <c r="F687" s="13">
        <v>0</v>
      </c>
      <c r="G687" s="13">
        <v>0</v>
      </c>
      <c r="H687" s="13">
        <v>0</v>
      </c>
      <c r="I687" s="13">
        <v>19.833333333333332</v>
      </c>
      <c r="J687" s="13">
        <v>46.666666666666664</v>
      </c>
      <c r="K687" s="13">
        <v>0</v>
      </c>
      <c r="L687" s="13">
        <v>0</v>
      </c>
      <c r="M687" s="13"/>
      <c r="N687" s="762">
        <v>2017</v>
      </c>
    </row>
    <row r="688" spans="1:14" x14ac:dyDescent="0.25">
      <c r="A688" s="3">
        <v>39</v>
      </c>
      <c r="B688" s="8">
        <v>362</v>
      </c>
      <c r="C688" s="4">
        <v>83.999999999999986</v>
      </c>
      <c r="D688" s="5">
        <v>173.98394365530305</v>
      </c>
      <c r="E688" s="13">
        <v>0</v>
      </c>
      <c r="F688" s="13">
        <v>0</v>
      </c>
      <c r="G688" s="13">
        <v>0</v>
      </c>
      <c r="H688" s="13">
        <v>2.25</v>
      </c>
      <c r="I688" s="13">
        <v>14.666666666666666</v>
      </c>
      <c r="J688" s="13">
        <v>67.083333333333329</v>
      </c>
      <c r="K688" s="13">
        <v>0</v>
      </c>
      <c r="L688" s="13">
        <v>0</v>
      </c>
      <c r="M688" s="13"/>
      <c r="N688" s="762">
        <v>2017</v>
      </c>
    </row>
    <row r="689" spans="1:14" x14ac:dyDescent="0.25">
      <c r="A689" s="3">
        <v>39</v>
      </c>
      <c r="B689" s="8">
        <v>363</v>
      </c>
      <c r="C689" s="4">
        <v>107.16666666666666</v>
      </c>
      <c r="D689" s="5">
        <v>239.4719785353536</v>
      </c>
      <c r="E689" s="13">
        <v>0</v>
      </c>
      <c r="F689" s="13">
        <v>0.75</v>
      </c>
      <c r="G689" s="13">
        <v>0</v>
      </c>
      <c r="H689" s="13">
        <v>3.25</v>
      </c>
      <c r="I689" s="13">
        <v>62.250000000000007</v>
      </c>
      <c r="J689" s="13">
        <v>40.916666666666664</v>
      </c>
      <c r="K689" s="13">
        <v>0</v>
      </c>
      <c r="L689" s="13">
        <v>0</v>
      </c>
      <c r="M689" s="13"/>
      <c r="N689" s="762">
        <v>2017</v>
      </c>
    </row>
    <row r="690" spans="1:14" x14ac:dyDescent="0.25">
      <c r="A690" s="3">
        <v>39</v>
      </c>
      <c r="B690" s="8">
        <v>372</v>
      </c>
      <c r="C690" s="4">
        <v>91.333333333333343</v>
      </c>
      <c r="D690" s="5">
        <v>212.31420384890572</v>
      </c>
      <c r="E690" s="13">
        <v>0</v>
      </c>
      <c r="F690" s="13">
        <v>91.333333333333343</v>
      </c>
      <c r="G690" s="13">
        <v>0</v>
      </c>
      <c r="H690" s="13">
        <v>0</v>
      </c>
      <c r="I690" s="13">
        <v>0</v>
      </c>
      <c r="J690" s="13">
        <v>0</v>
      </c>
      <c r="K690" s="13">
        <v>0</v>
      </c>
      <c r="L690" s="13">
        <v>0</v>
      </c>
      <c r="M690" s="13"/>
      <c r="N690" s="762">
        <v>2017</v>
      </c>
    </row>
    <row r="691" spans="1:14" x14ac:dyDescent="0.25">
      <c r="A691" s="3">
        <v>39</v>
      </c>
      <c r="B691" s="8">
        <v>373</v>
      </c>
      <c r="C691" s="4">
        <v>58.083333333333329</v>
      </c>
      <c r="D691" s="5">
        <v>141.04870088804714</v>
      </c>
      <c r="E691" s="13">
        <v>1.75</v>
      </c>
      <c r="F691" s="13">
        <v>23</v>
      </c>
      <c r="G691" s="13">
        <v>33.333333333333329</v>
      </c>
      <c r="H691" s="13">
        <v>0</v>
      </c>
      <c r="I691" s="13">
        <v>0</v>
      </c>
      <c r="J691" s="13">
        <v>0</v>
      </c>
      <c r="K691" s="13">
        <v>0</v>
      </c>
      <c r="L691" s="13">
        <v>0</v>
      </c>
      <c r="M691" s="13"/>
      <c r="N691" s="762">
        <v>2017</v>
      </c>
    </row>
    <row r="692" spans="1:14" x14ac:dyDescent="0.25">
      <c r="A692" s="3">
        <v>39</v>
      </c>
      <c r="B692" s="8">
        <v>374</v>
      </c>
      <c r="C692" s="4">
        <v>5.1666666666666661</v>
      </c>
      <c r="D692" s="5">
        <v>10.952992424242423</v>
      </c>
      <c r="E692" s="13">
        <v>0</v>
      </c>
      <c r="F692" s="13">
        <v>0</v>
      </c>
      <c r="G692" s="13">
        <v>2</v>
      </c>
      <c r="H692" s="13">
        <v>3.1666666666666665</v>
      </c>
      <c r="I692" s="13">
        <v>0</v>
      </c>
      <c r="J692" s="13">
        <v>0</v>
      </c>
      <c r="K692" s="13">
        <v>0</v>
      </c>
      <c r="L692" s="13">
        <v>0</v>
      </c>
      <c r="M692" s="13"/>
      <c r="N692" s="762">
        <v>2017</v>
      </c>
    </row>
    <row r="693" spans="1:14" x14ac:dyDescent="0.25">
      <c r="A693" s="3">
        <v>39</v>
      </c>
      <c r="B693" s="8">
        <v>375</v>
      </c>
      <c r="C693" s="4">
        <v>15.583333333333332</v>
      </c>
      <c r="D693" s="5">
        <v>31.987512626262621</v>
      </c>
      <c r="E693" s="13">
        <v>0</v>
      </c>
      <c r="F693" s="13">
        <v>0</v>
      </c>
      <c r="G693" s="13">
        <v>0</v>
      </c>
      <c r="H693" s="13">
        <v>4</v>
      </c>
      <c r="I693" s="13">
        <v>11.583333333333332</v>
      </c>
      <c r="J693" s="13">
        <v>0</v>
      </c>
      <c r="K693" s="13">
        <v>0</v>
      </c>
      <c r="L693" s="13">
        <v>0</v>
      </c>
      <c r="M693" s="13"/>
      <c r="N693" s="762">
        <v>2017</v>
      </c>
    </row>
    <row r="694" spans="1:14" x14ac:dyDescent="0.25">
      <c r="A694" s="3">
        <v>39</v>
      </c>
      <c r="B694" s="8">
        <v>376</v>
      </c>
      <c r="C694" s="4">
        <v>35.5</v>
      </c>
      <c r="D694" s="5">
        <v>67.908907190656578</v>
      </c>
      <c r="E694" s="13">
        <v>6</v>
      </c>
      <c r="F694" s="13">
        <v>29.416666666666668</v>
      </c>
      <c r="G694" s="13">
        <v>8.3333333333333329E-2</v>
      </c>
      <c r="H694" s="13">
        <v>0</v>
      </c>
      <c r="I694" s="13">
        <v>0</v>
      </c>
      <c r="J694" s="13">
        <v>0</v>
      </c>
      <c r="K694" s="13">
        <v>0</v>
      </c>
      <c r="L694" s="13">
        <v>0</v>
      </c>
      <c r="M694" s="13"/>
      <c r="N694" s="762">
        <v>2017</v>
      </c>
    </row>
    <row r="695" spans="1:14" x14ac:dyDescent="0.25">
      <c r="A695" s="3">
        <v>39</v>
      </c>
      <c r="B695" s="8">
        <v>377</v>
      </c>
      <c r="C695" s="4">
        <v>157.91666666666669</v>
      </c>
      <c r="D695" s="5">
        <v>369.98417595748515</v>
      </c>
      <c r="E695" s="13">
        <v>0</v>
      </c>
      <c r="F695" s="13">
        <v>0</v>
      </c>
      <c r="G695" s="13">
        <v>157.91666666666669</v>
      </c>
      <c r="H695" s="13">
        <v>0</v>
      </c>
      <c r="I695" s="13">
        <v>0</v>
      </c>
      <c r="J695" s="13">
        <v>0</v>
      </c>
      <c r="K695" s="13">
        <v>0</v>
      </c>
      <c r="L695" s="13">
        <v>0</v>
      </c>
      <c r="M695" s="13"/>
      <c r="N695" s="762">
        <v>2017</v>
      </c>
    </row>
    <row r="696" spans="1:14" x14ac:dyDescent="0.25">
      <c r="A696" s="3">
        <v>39</v>
      </c>
      <c r="B696" s="8">
        <v>378</v>
      </c>
      <c r="C696" s="4">
        <v>13.25</v>
      </c>
      <c r="D696" s="5">
        <v>27.747864583333332</v>
      </c>
      <c r="E696" s="13">
        <v>0</v>
      </c>
      <c r="F696" s="13">
        <v>0</v>
      </c>
      <c r="G696" s="13">
        <v>0</v>
      </c>
      <c r="H696" s="13">
        <v>0</v>
      </c>
      <c r="I696" s="13">
        <v>13.25</v>
      </c>
      <c r="J696" s="13">
        <v>0</v>
      </c>
      <c r="K696" s="13">
        <v>0</v>
      </c>
      <c r="L696" s="13">
        <v>0</v>
      </c>
      <c r="M696" s="13"/>
      <c r="N696" s="762">
        <v>2017</v>
      </c>
    </row>
    <row r="697" spans="1:14" x14ac:dyDescent="0.25">
      <c r="A697" s="3">
        <v>39</v>
      </c>
      <c r="B697" s="8">
        <v>379</v>
      </c>
      <c r="C697" s="4">
        <v>86.5</v>
      </c>
      <c r="D697" s="5">
        <v>176.65083017676767</v>
      </c>
      <c r="E697" s="13">
        <v>0</v>
      </c>
      <c r="F697" s="13">
        <v>86.5</v>
      </c>
      <c r="G697" s="13">
        <v>0</v>
      </c>
      <c r="H697" s="13">
        <v>0</v>
      </c>
      <c r="I697" s="13">
        <v>0</v>
      </c>
      <c r="J697" s="13">
        <v>0</v>
      </c>
      <c r="K697" s="13">
        <v>0</v>
      </c>
      <c r="L697" s="13">
        <v>0</v>
      </c>
      <c r="M697" s="13"/>
      <c r="N697" s="762">
        <v>2017</v>
      </c>
    </row>
    <row r="698" spans="1:14" x14ac:dyDescent="0.25">
      <c r="A698" s="3">
        <v>39</v>
      </c>
      <c r="B698" s="8">
        <v>380</v>
      </c>
      <c r="C698" s="4">
        <v>20.25</v>
      </c>
      <c r="D698" s="5">
        <v>36.241646938131311</v>
      </c>
      <c r="E698" s="13">
        <v>20.25</v>
      </c>
      <c r="F698" s="13">
        <v>0</v>
      </c>
      <c r="G698" s="13">
        <v>0</v>
      </c>
      <c r="H698" s="13">
        <v>0</v>
      </c>
      <c r="I698" s="13">
        <v>0</v>
      </c>
      <c r="J698" s="13">
        <v>0</v>
      </c>
      <c r="K698" s="13">
        <v>0</v>
      </c>
      <c r="L698" s="13">
        <v>0</v>
      </c>
      <c r="M698" s="13"/>
      <c r="N698" s="762">
        <v>2017</v>
      </c>
    </row>
    <row r="699" spans="1:14" x14ac:dyDescent="0.25">
      <c r="A699" s="3">
        <v>39</v>
      </c>
      <c r="B699" s="8">
        <v>386</v>
      </c>
      <c r="C699" s="4">
        <v>1.25</v>
      </c>
      <c r="D699" s="5">
        <v>2.3271859217171715</v>
      </c>
      <c r="E699" s="13">
        <v>0</v>
      </c>
      <c r="F699" s="13">
        <v>0</v>
      </c>
      <c r="G699" s="13">
        <v>0</v>
      </c>
      <c r="H699" s="13">
        <v>0</v>
      </c>
      <c r="I699" s="13">
        <v>0</v>
      </c>
      <c r="J699" s="13">
        <v>0</v>
      </c>
      <c r="K699" s="13">
        <v>1.25</v>
      </c>
      <c r="L699" s="13">
        <v>0</v>
      </c>
      <c r="M699" s="13"/>
      <c r="N699" s="762">
        <v>2017</v>
      </c>
    </row>
    <row r="700" spans="1:14" x14ac:dyDescent="0.25">
      <c r="A700" s="3">
        <v>39</v>
      </c>
      <c r="B700" s="8">
        <v>387</v>
      </c>
      <c r="C700" s="4">
        <v>17.433333333333334</v>
      </c>
      <c r="D700" s="5">
        <v>31.684550978535356</v>
      </c>
      <c r="E700" s="13">
        <v>3.75</v>
      </c>
      <c r="F700" s="13">
        <v>13.683333333333334</v>
      </c>
      <c r="G700" s="13">
        <v>0</v>
      </c>
      <c r="H700" s="13">
        <v>0</v>
      </c>
      <c r="I700" s="13">
        <v>0</v>
      </c>
      <c r="J700" s="13">
        <v>0</v>
      </c>
      <c r="K700" s="13">
        <v>0</v>
      </c>
      <c r="L700" s="13">
        <v>0</v>
      </c>
      <c r="M700" s="13"/>
      <c r="N700" s="762">
        <v>2017</v>
      </c>
    </row>
    <row r="701" spans="1:14" x14ac:dyDescent="0.25">
      <c r="A701" s="3">
        <v>39</v>
      </c>
      <c r="B701" s="8">
        <v>396</v>
      </c>
      <c r="C701" s="4">
        <v>83.666666666666671</v>
      </c>
      <c r="D701" s="5">
        <v>155.11641571969696</v>
      </c>
      <c r="E701" s="13">
        <v>0</v>
      </c>
      <c r="F701" s="13">
        <v>7.3333333333333339</v>
      </c>
      <c r="G701" s="13">
        <v>54.166666666666679</v>
      </c>
      <c r="H701" s="13">
        <v>22.166666666666668</v>
      </c>
      <c r="I701" s="13">
        <v>0</v>
      </c>
      <c r="J701" s="13">
        <v>0</v>
      </c>
      <c r="K701" s="13">
        <v>0</v>
      </c>
      <c r="L701" s="13">
        <v>0</v>
      </c>
      <c r="M701" s="13"/>
      <c r="N701" s="762">
        <v>2017</v>
      </c>
    </row>
    <row r="702" spans="1:14" x14ac:dyDescent="0.25">
      <c r="A702" s="3">
        <v>39</v>
      </c>
      <c r="B702" s="8">
        <v>398</v>
      </c>
      <c r="C702" s="4">
        <v>38.25</v>
      </c>
      <c r="D702" s="5">
        <v>93.164836225684127</v>
      </c>
      <c r="E702" s="13">
        <v>0</v>
      </c>
      <c r="F702" s="13">
        <v>0</v>
      </c>
      <c r="G702" s="13">
        <v>32.25</v>
      </c>
      <c r="H702" s="13">
        <v>0</v>
      </c>
      <c r="I702" s="13">
        <v>0</v>
      </c>
      <c r="J702" s="13">
        <v>6</v>
      </c>
      <c r="K702" s="13">
        <v>0</v>
      </c>
      <c r="L702" s="13">
        <v>0</v>
      </c>
      <c r="M702" s="13"/>
      <c r="N702" s="762">
        <v>2017</v>
      </c>
    </row>
    <row r="703" spans="1:14" x14ac:dyDescent="0.25">
      <c r="A703" s="3">
        <v>39</v>
      </c>
      <c r="B703" s="8">
        <v>399</v>
      </c>
      <c r="C703" s="4">
        <v>22.083333333333332</v>
      </c>
      <c r="D703" s="5">
        <v>33.566666666666663</v>
      </c>
      <c r="E703" s="13">
        <v>0</v>
      </c>
      <c r="F703" s="13">
        <v>0</v>
      </c>
      <c r="G703" s="13">
        <v>22.083333333333332</v>
      </c>
      <c r="H703" s="13">
        <v>0</v>
      </c>
      <c r="I703" s="13">
        <v>0</v>
      </c>
      <c r="J703" s="13">
        <v>0</v>
      </c>
      <c r="K703" s="13">
        <v>0</v>
      </c>
      <c r="L703" s="13">
        <v>0</v>
      </c>
      <c r="M703" s="13"/>
      <c r="N703" s="762">
        <v>2017</v>
      </c>
    </row>
    <row r="704" spans="1:14" x14ac:dyDescent="0.25">
      <c r="A704" s="3">
        <v>39</v>
      </c>
      <c r="B704" s="8">
        <v>412</v>
      </c>
      <c r="C704" s="4">
        <v>225.83333333333334</v>
      </c>
      <c r="D704" s="5">
        <v>401.2058894149834</v>
      </c>
      <c r="E704" s="13">
        <v>0</v>
      </c>
      <c r="F704" s="13">
        <v>0</v>
      </c>
      <c r="G704" s="13">
        <v>112</v>
      </c>
      <c r="H704" s="13">
        <v>112.58333333333333</v>
      </c>
      <c r="I704" s="13">
        <v>1.25</v>
      </c>
      <c r="J704" s="13">
        <v>0</v>
      </c>
      <c r="K704" s="13">
        <v>0</v>
      </c>
      <c r="L704" s="13">
        <v>0</v>
      </c>
      <c r="M704" s="13"/>
      <c r="N704" s="762">
        <v>2017</v>
      </c>
    </row>
    <row r="705" spans="1:14" x14ac:dyDescent="0.25">
      <c r="A705" s="3">
        <v>39</v>
      </c>
      <c r="B705" s="8">
        <v>415</v>
      </c>
      <c r="C705" s="4">
        <v>13.833333333333334</v>
      </c>
      <c r="D705" s="5">
        <v>25.823854166666663</v>
      </c>
      <c r="E705" s="13">
        <v>0</v>
      </c>
      <c r="F705" s="13">
        <v>0</v>
      </c>
      <c r="G705" s="13">
        <v>6.3333333333333339</v>
      </c>
      <c r="H705" s="13">
        <v>0</v>
      </c>
      <c r="I705" s="13">
        <v>7.5</v>
      </c>
      <c r="J705" s="13">
        <v>0</v>
      </c>
      <c r="K705" s="13">
        <v>0</v>
      </c>
      <c r="L705" s="13">
        <v>0</v>
      </c>
      <c r="M705" s="13"/>
      <c r="N705" s="762">
        <v>2017</v>
      </c>
    </row>
    <row r="706" spans="1:14" x14ac:dyDescent="0.25">
      <c r="A706" s="3">
        <v>39</v>
      </c>
      <c r="B706" s="8">
        <v>428</v>
      </c>
      <c r="C706" s="4">
        <v>12</v>
      </c>
      <c r="D706" s="5">
        <v>25.647973484848485</v>
      </c>
      <c r="E706" s="13">
        <v>0</v>
      </c>
      <c r="F706" s="13">
        <v>12</v>
      </c>
      <c r="G706" s="13">
        <v>0</v>
      </c>
      <c r="H706" s="13">
        <v>0</v>
      </c>
      <c r="I706" s="13">
        <v>0</v>
      </c>
      <c r="J706" s="13">
        <v>0</v>
      </c>
      <c r="K706" s="13">
        <v>0</v>
      </c>
      <c r="L706" s="13">
        <v>0</v>
      </c>
      <c r="M706" s="13"/>
      <c r="N706" s="762">
        <v>2017</v>
      </c>
    </row>
    <row r="707" spans="1:14" x14ac:dyDescent="0.25">
      <c r="A707" s="3">
        <v>39</v>
      </c>
      <c r="B707" s="8">
        <v>444</v>
      </c>
      <c r="C707" s="4">
        <v>10.833333333333332</v>
      </c>
      <c r="D707" s="5">
        <v>16.466666666666669</v>
      </c>
      <c r="E707" s="13">
        <v>0</v>
      </c>
      <c r="F707" s="13">
        <v>0</v>
      </c>
      <c r="G707" s="13">
        <v>0</v>
      </c>
      <c r="H707" s="13">
        <v>0</v>
      </c>
      <c r="I707" s="13">
        <v>0</v>
      </c>
      <c r="J707" s="13">
        <v>0</v>
      </c>
      <c r="K707" s="13">
        <v>0</v>
      </c>
      <c r="L707" s="13">
        <v>10.833333333333332</v>
      </c>
      <c r="M707" s="13"/>
      <c r="N707" s="762">
        <v>2017</v>
      </c>
    </row>
    <row r="708" spans="1:14" x14ac:dyDescent="0.25">
      <c r="A708" s="3">
        <v>39</v>
      </c>
      <c r="B708" s="8">
        <v>450</v>
      </c>
      <c r="C708" s="4">
        <v>1.8333333333333335</v>
      </c>
      <c r="D708" s="5">
        <v>3.6572222222222219</v>
      </c>
      <c r="E708" s="13">
        <v>0</v>
      </c>
      <c r="F708" s="13">
        <v>0</v>
      </c>
      <c r="G708" s="13">
        <v>0</v>
      </c>
      <c r="H708" s="13">
        <v>1.8333333333333335</v>
      </c>
      <c r="I708" s="13">
        <v>0</v>
      </c>
      <c r="J708" s="13">
        <v>0</v>
      </c>
      <c r="K708" s="13">
        <v>0</v>
      </c>
      <c r="L708" s="13">
        <v>0</v>
      </c>
      <c r="M708" s="13"/>
      <c r="N708" s="762">
        <v>2017</v>
      </c>
    </row>
    <row r="709" spans="1:14" x14ac:dyDescent="0.25">
      <c r="A709" s="3">
        <v>39</v>
      </c>
      <c r="B709" s="8">
        <v>454</v>
      </c>
      <c r="C709" s="4">
        <v>57.416666666666664</v>
      </c>
      <c r="D709" s="5">
        <v>153.20207373843647</v>
      </c>
      <c r="E709" s="13">
        <v>0</v>
      </c>
      <c r="F709" s="13">
        <v>0</v>
      </c>
      <c r="G709" s="13">
        <v>19.333333333333332</v>
      </c>
      <c r="H709" s="13">
        <v>0</v>
      </c>
      <c r="I709" s="13">
        <v>0</v>
      </c>
      <c r="J709" s="13">
        <v>38.083333333333329</v>
      </c>
      <c r="K709" s="13">
        <v>0</v>
      </c>
      <c r="L709" s="13">
        <v>0</v>
      </c>
      <c r="M709" s="13"/>
      <c r="N709" s="762">
        <v>2017</v>
      </c>
    </row>
    <row r="710" spans="1:14" x14ac:dyDescent="0.25">
      <c r="A710" s="3">
        <v>39</v>
      </c>
      <c r="B710" s="8">
        <v>455</v>
      </c>
      <c r="C710" s="4">
        <v>13.5</v>
      </c>
      <c r="D710" s="5">
        <v>25.391183712121212</v>
      </c>
      <c r="E710" s="13">
        <v>0</v>
      </c>
      <c r="F710" s="13">
        <v>0</v>
      </c>
      <c r="G710" s="13">
        <v>0</v>
      </c>
      <c r="H710" s="13">
        <v>0</v>
      </c>
      <c r="I710" s="13">
        <v>0</v>
      </c>
      <c r="J710" s="13">
        <v>13.5</v>
      </c>
      <c r="K710" s="13">
        <v>0</v>
      </c>
      <c r="L710" s="13">
        <v>0</v>
      </c>
      <c r="M710" s="13"/>
      <c r="N710" s="762">
        <v>2017</v>
      </c>
    </row>
    <row r="711" spans="1:14" x14ac:dyDescent="0.25">
      <c r="A711" s="3">
        <v>39</v>
      </c>
      <c r="B711" s="8">
        <v>456</v>
      </c>
      <c r="C711" s="4">
        <v>18</v>
      </c>
      <c r="D711" s="5">
        <v>67.968303958005265</v>
      </c>
      <c r="E711" s="13">
        <v>0</v>
      </c>
      <c r="F711" s="13">
        <v>0</v>
      </c>
      <c r="G711" s="13">
        <v>0</v>
      </c>
      <c r="H711" s="13">
        <v>0</v>
      </c>
      <c r="I711" s="13">
        <v>0</v>
      </c>
      <c r="J711" s="13">
        <v>18</v>
      </c>
      <c r="K711" s="13">
        <v>0</v>
      </c>
      <c r="L711" s="13">
        <v>0</v>
      </c>
      <c r="M711" s="13"/>
      <c r="N711" s="762">
        <v>2017</v>
      </c>
    </row>
    <row r="712" spans="1:14" x14ac:dyDescent="0.25">
      <c r="A712" s="3">
        <v>39</v>
      </c>
      <c r="B712" s="8">
        <v>459</v>
      </c>
      <c r="C712" s="4">
        <v>519.74999999999989</v>
      </c>
      <c r="D712" s="5">
        <v>1099.2178060500839</v>
      </c>
      <c r="E712" s="13">
        <v>1.5</v>
      </c>
      <c r="F712" s="13">
        <v>89.416666666666657</v>
      </c>
      <c r="G712" s="13">
        <v>195.24999999999997</v>
      </c>
      <c r="H712" s="13">
        <v>157.41666666666671</v>
      </c>
      <c r="I712" s="13">
        <v>72.666666666666671</v>
      </c>
      <c r="J712" s="13">
        <v>3.5</v>
      </c>
      <c r="K712" s="13">
        <v>0</v>
      </c>
      <c r="L712" s="13">
        <v>0</v>
      </c>
      <c r="M712" s="13"/>
      <c r="N712" s="762">
        <v>2017</v>
      </c>
    </row>
    <row r="713" spans="1:14" x14ac:dyDescent="0.25">
      <c r="A713" s="3">
        <v>39</v>
      </c>
      <c r="B713" s="8">
        <v>462</v>
      </c>
      <c r="C713" s="4">
        <v>18.25</v>
      </c>
      <c r="D713" s="5">
        <v>35.466953388047138</v>
      </c>
      <c r="E713" s="13">
        <v>0.5</v>
      </c>
      <c r="F713" s="13">
        <v>4</v>
      </c>
      <c r="G713" s="13">
        <v>8.1666666666666661</v>
      </c>
      <c r="H713" s="13">
        <v>5.583333333333333</v>
      </c>
      <c r="I713" s="13">
        <v>0</v>
      </c>
      <c r="J713" s="13">
        <v>0</v>
      </c>
      <c r="K713" s="13">
        <v>0</v>
      </c>
      <c r="L713" s="13">
        <v>0</v>
      </c>
      <c r="M713" s="13"/>
      <c r="N713" s="762">
        <v>2017</v>
      </c>
    </row>
    <row r="714" spans="1:14" x14ac:dyDescent="0.25">
      <c r="A714" s="3">
        <v>39</v>
      </c>
      <c r="B714" s="8">
        <v>465</v>
      </c>
      <c r="C714" s="4">
        <v>6</v>
      </c>
      <c r="D714" s="5">
        <v>11.019703282828281</v>
      </c>
      <c r="E714" s="13">
        <v>6</v>
      </c>
      <c r="F714" s="13">
        <v>0</v>
      </c>
      <c r="G714" s="13">
        <v>0</v>
      </c>
      <c r="H714" s="13">
        <v>0</v>
      </c>
      <c r="I714" s="13">
        <v>0</v>
      </c>
      <c r="J714" s="13">
        <v>0</v>
      </c>
      <c r="K714" s="13">
        <v>0</v>
      </c>
      <c r="L714" s="13">
        <v>0</v>
      </c>
      <c r="M714" s="13"/>
      <c r="N714" s="762">
        <v>2017</v>
      </c>
    </row>
    <row r="715" spans="1:14" x14ac:dyDescent="0.25">
      <c r="A715" s="3">
        <v>39</v>
      </c>
      <c r="B715" s="8">
        <v>466</v>
      </c>
      <c r="C715" s="4">
        <v>5</v>
      </c>
      <c r="D715" s="5">
        <v>9.1830860690235667</v>
      </c>
      <c r="E715" s="13">
        <v>5</v>
      </c>
      <c r="F715" s="13">
        <v>0</v>
      </c>
      <c r="G715" s="13">
        <v>0</v>
      </c>
      <c r="H715" s="13">
        <v>0</v>
      </c>
      <c r="I715" s="13">
        <v>0</v>
      </c>
      <c r="J715" s="13">
        <v>0</v>
      </c>
      <c r="K715" s="13">
        <v>0</v>
      </c>
      <c r="L715" s="13">
        <v>0</v>
      </c>
      <c r="M715" s="13"/>
      <c r="N715" s="762">
        <v>2017</v>
      </c>
    </row>
    <row r="716" spans="1:14" x14ac:dyDescent="0.25">
      <c r="A716" s="3">
        <v>39</v>
      </c>
      <c r="B716" s="8">
        <v>467</v>
      </c>
      <c r="C716" s="4">
        <v>5.833333333333333</v>
      </c>
      <c r="D716" s="5">
        <v>9.3415924873737382</v>
      </c>
      <c r="E716" s="13">
        <v>5.1666666666666661</v>
      </c>
      <c r="F716" s="13">
        <v>0</v>
      </c>
      <c r="G716" s="13">
        <v>0</v>
      </c>
      <c r="H716" s="13">
        <v>0.66666666666666663</v>
      </c>
      <c r="I716" s="13">
        <v>0</v>
      </c>
      <c r="J716" s="13">
        <v>0</v>
      </c>
      <c r="K716" s="13">
        <v>0</v>
      </c>
      <c r="L716" s="13">
        <v>0</v>
      </c>
      <c r="M716" s="13"/>
      <c r="N716" s="762">
        <v>2017</v>
      </c>
    </row>
    <row r="717" spans="1:14" x14ac:dyDescent="0.25">
      <c r="A717" s="3">
        <v>39</v>
      </c>
      <c r="B717" s="8">
        <v>472</v>
      </c>
      <c r="C717" s="4">
        <v>3.25</v>
      </c>
      <c r="D717" s="5">
        <v>6.483257575757575</v>
      </c>
      <c r="E717" s="13">
        <v>0</v>
      </c>
      <c r="F717" s="13">
        <v>3.25</v>
      </c>
      <c r="G717" s="13">
        <v>0</v>
      </c>
      <c r="H717" s="13">
        <v>0</v>
      </c>
      <c r="I717" s="13">
        <v>0</v>
      </c>
      <c r="J717" s="13">
        <v>0</v>
      </c>
      <c r="K717" s="13">
        <v>0</v>
      </c>
      <c r="L717" s="13">
        <v>0</v>
      </c>
      <c r="M717" s="13"/>
      <c r="N717" s="762">
        <v>2017</v>
      </c>
    </row>
    <row r="718" spans="1:14" x14ac:dyDescent="0.25">
      <c r="A718" s="3">
        <v>39</v>
      </c>
      <c r="B718" s="8">
        <v>473</v>
      </c>
      <c r="C718" s="4">
        <v>22.5</v>
      </c>
      <c r="D718" s="5">
        <v>58.206125353535342</v>
      </c>
      <c r="E718" s="13">
        <v>22.5</v>
      </c>
      <c r="F718" s="13">
        <v>0</v>
      </c>
      <c r="G718" s="13">
        <v>0</v>
      </c>
      <c r="H718" s="13">
        <v>0</v>
      </c>
      <c r="I718" s="13">
        <v>0</v>
      </c>
      <c r="J718" s="13">
        <v>0</v>
      </c>
      <c r="K718" s="13">
        <v>0</v>
      </c>
      <c r="L718" s="13">
        <v>0</v>
      </c>
      <c r="M718" s="13"/>
      <c r="N718" s="762">
        <v>2017</v>
      </c>
    </row>
    <row r="719" spans="1:14" x14ac:dyDescent="0.25">
      <c r="A719" s="3">
        <v>39</v>
      </c>
      <c r="B719" s="8">
        <v>477</v>
      </c>
      <c r="C719" s="4">
        <v>2</v>
      </c>
      <c r="D719" s="5">
        <v>3.04</v>
      </c>
      <c r="E719" s="13">
        <v>0</v>
      </c>
      <c r="F719" s="13">
        <v>0</v>
      </c>
      <c r="G719" s="13">
        <v>2</v>
      </c>
      <c r="H719" s="13">
        <v>0</v>
      </c>
      <c r="I719" s="13">
        <v>0</v>
      </c>
      <c r="J719" s="13">
        <v>0</v>
      </c>
      <c r="K719" s="13">
        <v>0</v>
      </c>
      <c r="L719" s="13">
        <v>0</v>
      </c>
      <c r="M719" s="13"/>
      <c r="N719" s="762">
        <v>2017</v>
      </c>
    </row>
    <row r="720" spans="1:14" x14ac:dyDescent="0.25">
      <c r="A720" s="3">
        <v>39</v>
      </c>
      <c r="B720" s="8">
        <v>480</v>
      </c>
      <c r="C720" s="4">
        <v>25.583333333333336</v>
      </c>
      <c r="D720" s="5">
        <v>56.17750215698652</v>
      </c>
      <c r="E720" s="13">
        <v>1.25</v>
      </c>
      <c r="F720" s="13">
        <v>4.916666666666667</v>
      </c>
      <c r="G720" s="13">
        <v>10.166666666666668</v>
      </c>
      <c r="H720" s="13">
        <v>6</v>
      </c>
      <c r="I720" s="13">
        <v>3.25</v>
      </c>
      <c r="J720" s="13">
        <v>0</v>
      </c>
      <c r="K720" s="13">
        <v>0</v>
      </c>
      <c r="L720" s="13">
        <v>0</v>
      </c>
      <c r="M720" s="13"/>
      <c r="N720" s="762">
        <v>2017</v>
      </c>
    </row>
    <row r="721" spans="1:14" x14ac:dyDescent="0.25">
      <c r="A721" s="3">
        <v>39</v>
      </c>
      <c r="B721" s="8">
        <v>481</v>
      </c>
      <c r="C721" s="4">
        <v>0.91666666666666674</v>
      </c>
      <c r="D721" s="5">
        <v>1.3933333333333335</v>
      </c>
      <c r="E721" s="13">
        <v>0</v>
      </c>
      <c r="F721" s="13">
        <v>0</v>
      </c>
      <c r="G721" s="13">
        <v>0</v>
      </c>
      <c r="H721" s="13">
        <v>0</v>
      </c>
      <c r="I721" s="13">
        <v>0</v>
      </c>
      <c r="J721" s="13">
        <v>0</v>
      </c>
      <c r="K721" s="13">
        <v>0</v>
      </c>
      <c r="L721" s="13">
        <v>0.91666666666666674</v>
      </c>
      <c r="M721" s="13"/>
      <c r="N721" s="762">
        <v>2017</v>
      </c>
    </row>
    <row r="722" spans="1:14" x14ac:dyDescent="0.25">
      <c r="A722" s="3">
        <v>39</v>
      </c>
      <c r="B722" s="8">
        <v>482</v>
      </c>
      <c r="C722" s="4">
        <v>3</v>
      </c>
      <c r="D722" s="5">
        <v>4.5600000000000005</v>
      </c>
      <c r="E722" s="13">
        <v>0</v>
      </c>
      <c r="F722" s="13">
        <v>0</v>
      </c>
      <c r="G722" s="13">
        <v>0</v>
      </c>
      <c r="H722" s="13">
        <v>0</v>
      </c>
      <c r="I722" s="13">
        <v>0</v>
      </c>
      <c r="J722" s="13">
        <v>0</v>
      </c>
      <c r="K722" s="13">
        <v>0</v>
      </c>
      <c r="L722" s="13">
        <v>3</v>
      </c>
      <c r="M722" s="13"/>
      <c r="N722" s="762">
        <v>2017</v>
      </c>
    </row>
    <row r="723" spans="1:14" x14ac:dyDescent="0.25">
      <c r="A723" s="3">
        <v>39</v>
      </c>
      <c r="B723" s="8">
        <v>483</v>
      </c>
      <c r="C723" s="4">
        <v>45.916666666666664</v>
      </c>
      <c r="D723" s="5">
        <v>92.07050473484847</v>
      </c>
      <c r="E723" s="13">
        <v>32.5</v>
      </c>
      <c r="F723" s="13">
        <v>0</v>
      </c>
      <c r="G723" s="13">
        <v>0</v>
      </c>
      <c r="H723" s="13">
        <v>0</v>
      </c>
      <c r="I723" s="13">
        <v>13.416666666666666</v>
      </c>
      <c r="J723" s="13">
        <v>0</v>
      </c>
      <c r="K723" s="13">
        <v>0</v>
      </c>
      <c r="L723" s="13">
        <v>0</v>
      </c>
      <c r="M723" s="13"/>
      <c r="N723" s="762">
        <v>2017</v>
      </c>
    </row>
    <row r="724" spans="1:14" x14ac:dyDescent="0.25">
      <c r="A724" s="3">
        <v>39</v>
      </c>
      <c r="B724" s="8">
        <v>484</v>
      </c>
      <c r="C724" s="4">
        <v>35.5</v>
      </c>
      <c r="D724" s="5">
        <v>78.279999999999987</v>
      </c>
      <c r="E724" s="13">
        <v>0</v>
      </c>
      <c r="F724" s="13">
        <v>0</v>
      </c>
      <c r="G724" s="13">
        <v>0</v>
      </c>
      <c r="H724" s="13">
        <v>0</v>
      </c>
      <c r="I724" s="13">
        <v>0</v>
      </c>
      <c r="J724" s="13">
        <v>0</v>
      </c>
      <c r="K724" s="13">
        <v>0</v>
      </c>
      <c r="L724" s="13">
        <v>35.5</v>
      </c>
      <c r="M724" s="13"/>
      <c r="N724" s="762">
        <v>2017</v>
      </c>
    </row>
    <row r="725" spans="1:14" x14ac:dyDescent="0.25">
      <c r="A725" s="3">
        <v>39</v>
      </c>
      <c r="B725" s="8">
        <v>489</v>
      </c>
      <c r="C725" s="4">
        <v>2.75</v>
      </c>
      <c r="D725" s="5">
        <v>4.18</v>
      </c>
      <c r="E725" s="13">
        <v>0</v>
      </c>
      <c r="F725" s="13">
        <v>0</v>
      </c>
      <c r="G725" s="13">
        <v>2.75</v>
      </c>
      <c r="H725" s="13">
        <v>0</v>
      </c>
      <c r="I725" s="13">
        <v>0</v>
      </c>
      <c r="J725" s="13">
        <v>0</v>
      </c>
      <c r="K725" s="13">
        <v>0</v>
      </c>
      <c r="L725" s="13">
        <v>0</v>
      </c>
      <c r="M725" s="13"/>
      <c r="N725" s="762">
        <v>2017</v>
      </c>
    </row>
    <row r="726" spans="1:14" x14ac:dyDescent="0.25">
      <c r="A726" s="3">
        <v>39</v>
      </c>
      <c r="B726" s="8">
        <v>559</v>
      </c>
      <c r="C726" s="4">
        <v>15.166666666666668</v>
      </c>
      <c r="D726" s="5">
        <v>41.934109848484852</v>
      </c>
      <c r="E726" s="13">
        <v>0</v>
      </c>
      <c r="F726" s="13">
        <v>0</v>
      </c>
      <c r="G726" s="13">
        <v>15.166666666666668</v>
      </c>
      <c r="H726" s="13">
        <v>0</v>
      </c>
      <c r="I726" s="13">
        <v>0</v>
      </c>
      <c r="J726" s="13">
        <v>0</v>
      </c>
      <c r="K726" s="13">
        <v>0</v>
      </c>
      <c r="L726" s="13">
        <v>0</v>
      </c>
      <c r="M726" s="13"/>
      <c r="N726" s="762">
        <v>2017</v>
      </c>
    </row>
    <row r="727" spans="1:14" x14ac:dyDescent="0.25">
      <c r="A727" s="3">
        <v>40</v>
      </c>
      <c r="B727" s="8" t="s">
        <v>10</v>
      </c>
      <c r="C727" s="4">
        <v>47.666666666666671</v>
      </c>
      <c r="D727" s="5">
        <v>156.5849645412458</v>
      </c>
      <c r="E727" s="13">
        <v>0</v>
      </c>
      <c r="F727" s="13">
        <v>8.5</v>
      </c>
      <c r="G727" s="13">
        <v>14</v>
      </c>
      <c r="H727" s="13">
        <v>11.5</v>
      </c>
      <c r="I727" s="13">
        <v>13.666666666666666</v>
      </c>
      <c r="J727" s="13">
        <v>0</v>
      </c>
      <c r="K727" s="13">
        <v>0</v>
      </c>
      <c r="L727" s="13">
        <v>0</v>
      </c>
      <c r="M727" s="13"/>
      <c r="N727" s="762">
        <v>2017</v>
      </c>
    </row>
    <row r="728" spans="1:14" x14ac:dyDescent="0.25">
      <c r="A728" s="3">
        <v>40</v>
      </c>
      <c r="B728" s="8">
        <v>187</v>
      </c>
      <c r="C728" s="4">
        <v>1</v>
      </c>
      <c r="D728" s="5">
        <v>3.7760168865558486</v>
      </c>
      <c r="E728" s="13">
        <v>0</v>
      </c>
      <c r="F728" s="13">
        <v>0</v>
      </c>
      <c r="G728" s="13">
        <v>0</v>
      </c>
      <c r="H728" s="13">
        <v>0</v>
      </c>
      <c r="I728" s="13">
        <v>0</v>
      </c>
      <c r="J728" s="13">
        <v>1</v>
      </c>
      <c r="K728" s="13">
        <v>0</v>
      </c>
      <c r="L728" s="13">
        <v>0</v>
      </c>
      <c r="M728" s="13"/>
      <c r="N728" s="762">
        <v>2017</v>
      </c>
    </row>
    <row r="729" spans="1:14" x14ac:dyDescent="0.25">
      <c r="A729" s="3">
        <v>40</v>
      </c>
      <c r="B729" s="8">
        <v>354</v>
      </c>
      <c r="C729" s="4">
        <v>18.5</v>
      </c>
      <c r="D729" s="5">
        <v>28.594848484848484</v>
      </c>
      <c r="E729" s="13">
        <v>0</v>
      </c>
      <c r="F729" s="13">
        <v>0</v>
      </c>
      <c r="G729" s="13">
        <v>17.5</v>
      </c>
      <c r="H729" s="13">
        <v>0</v>
      </c>
      <c r="I729" s="13">
        <v>1</v>
      </c>
      <c r="J729" s="13">
        <v>0</v>
      </c>
      <c r="K729" s="13">
        <v>0</v>
      </c>
      <c r="L729" s="13">
        <v>0</v>
      </c>
      <c r="M729" s="13"/>
      <c r="N729" s="762">
        <v>2017</v>
      </c>
    </row>
    <row r="730" spans="1:14" x14ac:dyDescent="0.25">
      <c r="A730" s="3">
        <v>40</v>
      </c>
      <c r="B730" s="8">
        <v>357</v>
      </c>
      <c r="C730" s="4">
        <v>1.75</v>
      </c>
      <c r="D730" s="5">
        <v>1.4961363636363636</v>
      </c>
      <c r="E730" s="13">
        <v>0</v>
      </c>
      <c r="F730" s="13">
        <v>1.75</v>
      </c>
      <c r="G730" s="13">
        <v>0</v>
      </c>
      <c r="H730" s="13">
        <v>0</v>
      </c>
      <c r="I730" s="13">
        <v>0</v>
      </c>
      <c r="J730" s="13">
        <v>0</v>
      </c>
      <c r="K730" s="13">
        <v>0</v>
      </c>
      <c r="L730" s="13">
        <v>0</v>
      </c>
      <c r="M730" s="13"/>
      <c r="N730" s="762">
        <v>2017</v>
      </c>
    </row>
    <row r="731" spans="1:14" x14ac:dyDescent="0.25">
      <c r="A731" s="3">
        <v>40</v>
      </c>
      <c r="B731" s="8">
        <v>358</v>
      </c>
      <c r="C731" s="4">
        <v>13.966666666666667</v>
      </c>
      <c r="D731" s="5">
        <v>27.387078598484841</v>
      </c>
      <c r="E731" s="13">
        <v>0</v>
      </c>
      <c r="F731" s="13">
        <v>1.75</v>
      </c>
      <c r="G731" s="13">
        <v>0</v>
      </c>
      <c r="H731" s="13">
        <v>0</v>
      </c>
      <c r="I731" s="13">
        <v>12.216666666666667</v>
      </c>
      <c r="J731" s="13">
        <v>0</v>
      </c>
      <c r="K731" s="13">
        <v>0</v>
      </c>
      <c r="L731" s="13">
        <v>0</v>
      </c>
      <c r="M731" s="13"/>
      <c r="N731" s="762">
        <v>2017</v>
      </c>
    </row>
    <row r="732" spans="1:14" x14ac:dyDescent="0.25">
      <c r="A732" s="3">
        <v>40</v>
      </c>
      <c r="B732" s="8">
        <v>359</v>
      </c>
      <c r="C732" s="4">
        <v>84.983333333333334</v>
      </c>
      <c r="D732" s="5">
        <v>199.93076970959601</v>
      </c>
      <c r="E732" s="13">
        <v>0</v>
      </c>
      <c r="F732" s="13">
        <v>0</v>
      </c>
      <c r="G732" s="13">
        <v>8.5</v>
      </c>
      <c r="H732" s="13">
        <v>16.200000000000003</v>
      </c>
      <c r="I732" s="13">
        <v>60.283333333333331</v>
      </c>
      <c r="J732" s="13">
        <v>0</v>
      </c>
      <c r="K732" s="13">
        <v>0</v>
      </c>
      <c r="L732" s="13">
        <v>0</v>
      </c>
      <c r="M732" s="13"/>
      <c r="N732" s="762">
        <v>2017</v>
      </c>
    </row>
    <row r="733" spans="1:14" x14ac:dyDescent="0.25">
      <c r="A733" s="3">
        <v>40</v>
      </c>
      <c r="B733" s="8">
        <v>360</v>
      </c>
      <c r="C733" s="4">
        <v>158.16666666666666</v>
      </c>
      <c r="D733" s="5">
        <v>293.65460480429289</v>
      </c>
      <c r="E733" s="13">
        <v>0</v>
      </c>
      <c r="F733" s="13">
        <v>19</v>
      </c>
      <c r="G733" s="13">
        <v>110.5</v>
      </c>
      <c r="H733" s="13">
        <v>21.666666666666668</v>
      </c>
      <c r="I733" s="13">
        <v>0</v>
      </c>
      <c r="J733" s="13">
        <v>0</v>
      </c>
      <c r="K733" s="13">
        <v>0</v>
      </c>
      <c r="L733" s="13">
        <v>7</v>
      </c>
      <c r="M733" s="13"/>
      <c r="N733" s="762">
        <v>2017</v>
      </c>
    </row>
    <row r="734" spans="1:14" x14ac:dyDescent="0.25">
      <c r="A734" s="3">
        <v>40</v>
      </c>
      <c r="B734" s="8">
        <v>361</v>
      </c>
      <c r="C734" s="4">
        <v>30.666666666666668</v>
      </c>
      <c r="D734" s="5">
        <v>63.491005580808086</v>
      </c>
      <c r="E734" s="13">
        <v>0</v>
      </c>
      <c r="F734" s="13">
        <v>0</v>
      </c>
      <c r="G734" s="13">
        <v>0</v>
      </c>
      <c r="H734" s="13">
        <v>0</v>
      </c>
      <c r="I734" s="13">
        <v>30.666666666666668</v>
      </c>
      <c r="J734" s="13">
        <v>0</v>
      </c>
      <c r="K734" s="13">
        <v>0</v>
      </c>
      <c r="L734" s="13">
        <v>0</v>
      </c>
      <c r="M734" s="13"/>
      <c r="N734" s="762">
        <v>2017</v>
      </c>
    </row>
    <row r="735" spans="1:14" x14ac:dyDescent="0.25">
      <c r="A735" s="3">
        <v>40</v>
      </c>
      <c r="B735" s="8">
        <v>362</v>
      </c>
      <c r="C735" s="4">
        <v>35.083333333333336</v>
      </c>
      <c r="D735" s="5">
        <v>73.415473535353513</v>
      </c>
      <c r="E735" s="13">
        <v>0</v>
      </c>
      <c r="F735" s="13">
        <v>0</v>
      </c>
      <c r="G735" s="13">
        <v>0</v>
      </c>
      <c r="H735" s="13">
        <v>0</v>
      </c>
      <c r="I735" s="13">
        <v>35.083333333333336</v>
      </c>
      <c r="J735" s="13">
        <v>0</v>
      </c>
      <c r="K735" s="13">
        <v>0</v>
      </c>
      <c r="L735" s="13">
        <v>0</v>
      </c>
      <c r="M735" s="13"/>
      <c r="N735" s="762">
        <v>2017</v>
      </c>
    </row>
    <row r="736" spans="1:14" x14ac:dyDescent="0.25">
      <c r="A736" s="3">
        <v>40</v>
      </c>
      <c r="B736" s="8">
        <v>363</v>
      </c>
      <c r="C736" s="4">
        <v>8.0833333333333321</v>
      </c>
      <c r="D736" s="5">
        <v>16.938764116161614</v>
      </c>
      <c r="E736" s="13">
        <v>0</v>
      </c>
      <c r="F736" s="13">
        <v>0</v>
      </c>
      <c r="G736" s="13">
        <v>0</v>
      </c>
      <c r="H736" s="13">
        <v>0</v>
      </c>
      <c r="I736" s="13">
        <v>8.0833333333333321</v>
      </c>
      <c r="J736" s="13">
        <v>0</v>
      </c>
      <c r="K736" s="13">
        <v>0</v>
      </c>
      <c r="L736" s="13">
        <v>0</v>
      </c>
      <c r="M736" s="13"/>
      <c r="N736" s="762">
        <v>2017</v>
      </c>
    </row>
    <row r="737" spans="1:14" x14ac:dyDescent="0.25">
      <c r="A737" s="3">
        <v>40</v>
      </c>
      <c r="B737" s="8">
        <v>372</v>
      </c>
      <c r="C737" s="4">
        <v>65.25</v>
      </c>
      <c r="D737" s="5">
        <v>166.61836066287881</v>
      </c>
      <c r="E737" s="13">
        <v>2</v>
      </c>
      <c r="F737" s="13">
        <v>10.166666666666666</v>
      </c>
      <c r="G737" s="13">
        <v>53.083333333333336</v>
      </c>
      <c r="H737" s="13">
        <v>0</v>
      </c>
      <c r="I737" s="13">
        <v>0</v>
      </c>
      <c r="J737" s="13">
        <v>0</v>
      </c>
      <c r="K737" s="13">
        <v>0</v>
      </c>
      <c r="L737" s="13">
        <v>0</v>
      </c>
      <c r="M737" s="13"/>
      <c r="N737" s="762">
        <v>2017</v>
      </c>
    </row>
    <row r="738" spans="1:14" x14ac:dyDescent="0.25">
      <c r="A738" s="3">
        <v>40</v>
      </c>
      <c r="B738" s="8">
        <v>373</v>
      </c>
      <c r="C738" s="4">
        <v>36.75</v>
      </c>
      <c r="D738" s="5">
        <v>81.400534684343427</v>
      </c>
      <c r="E738" s="13">
        <v>0</v>
      </c>
      <c r="F738" s="13">
        <v>0</v>
      </c>
      <c r="G738" s="13">
        <v>36.75</v>
      </c>
      <c r="H738" s="13">
        <v>0</v>
      </c>
      <c r="I738" s="13">
        <v>0</v>
      </c>
      <c r="J738" s="13">
        <v>0</v>
      </c>
      <c r="K738" s="13">
        <v>0</v>
      </c>
      <c r="L738" s="13">
        <v>0</v>
      </c>
      <c r="M738" s="13"/>
      <c r="N738" s="762">
        <v>2017</v>
      </c>
    </row>
    <row r="739" spans="1:14" x14ac:dyDescent="0.25">
      <c r="A739" s="3">
        <v>40</v>
      </c>
      <c r="B739" s="8">
        <v>374</v>
      </c>
      <c r="C739" s="4">
        <v>23.5</v>
      </c>
      <c r="D739" s="5">
        <v>72.834559332140316</v>
      </c>
      <c r="E739" s="13">
        <v>0</v>
      </c>
      <c r="F739" s="13">
        <v>0</v>
      </c>
      <c r="G739" s="13">
        <v>0</v>
      </c>
      <c r="H739" s="13">
        <v>0</v>
      </c>
      <c r="I739" s="13">
        <v>0</v>
      </c>
      <c r="J739" s="13">
        <v>23.5</v>
      </c>
      <c r="K739" s="13">
        <v>0</v>
      </c>
      <c r="L739" s="13">
        <v>0</v>
      </c>
      <c r="M739" s="13"/>
      <c r="N739" s="762">
        <v>2017</v>
      </c>
    </row>
    <row r="740" spans="1:14" x14ac:dyDescent="0.25">
      <c r="A740" s="3">
        <v>40</v>
      </c>
      <c r="B740" s="8">
        <v>376</v>
      </c>
      <c r="C740" s="4">
        <v>81.333333333333329</v>
      </c>
      <c r="D740" s="5">
        <v>197.14696617518547</v>
      </c>
      <c r="E740" s="13">
        <v>0</v>
      </c>
      <c r="F740" s="13">
        <v>0</v>
      </c>
      <c r="G740" s="13">
        <v>69.083333333333329</v>
      </c>
      <c r="H740" s="13">
        <v>0</v>
      </c>
      <c r="I740" s="13">
        <v>0</v>
      </c>
      <c r="J740" s="13">
        <v>0</v>
      </c>
      <c r="K740" s="13">
        <v>0</v>
      </c>
      <c r="L740" s="13">
        <v>12.25</v>
      </c>
      <c r="M740" s="13"/>
      <c r="N740" s="762">
        <v>2017</v>
      </c>
    </row>
    <row r="741" spans="1:14" x14ac:dyDescent="0.25">
      <c r="A741" s="3">
        <v>40</v>
      </c>
      <c r="B741" s="8">
        <v>377</v>
      </c>
      <c r="C741" s="4">
        <v>63.25</v>
      </c>
      <c r="D741" s="5">
        <v>135.13884578310098</v>
      </c>
      <c r="E741" s="13">
        <v>0</v>
      </c>
      <c r="F741" s="13">
        <v>0</v>
      </c>
      <c r="G741" s="13">
        <v>63.25</v>
      </c>
      <c r="H741" s="13">
        <v>0</v>
      </c>
      <c r="I741" s="13">
        <v>0</v>
      </c>
      <c r="J741" s="13">
        <v>0</v>
      </c>
      <c r="K741" s="13">
        <v>0</v>
      </c>
      <c r="L741" s="13">
        <v>0</v>
      </c>
      <c r="M741" s="13"/>
      <c r="N741" s="762">
        <v>2017</v>
      </c>
    </row>
    <row r="742" spans="1:14" x14ac:dyDescent="0.25">
      <c r="A742" s="3">
        <v>40</v>
      </c>
      <c r="B742" s="8">
        <v>379</v>
      </c>
      <c r="C742" s="4">
        <v>182.08333333333331</v>
      </c>
      <c r="D742" s="5">
        <v>382.51224402777785</v>
      </c>
      <c r="E742" s="13">
        <v>0</v>
      </c>
      <c r="F742" s="13">
        <v>179.16666666666666</v>
      </c>
      <c r="G742" s="13">
        <v>2.9166666666666665</v>
      </c>
      <c r="H742" s="13">
        <v>0</v>
      </c>
      <c r="I742" s="13">
        <v>0</v>
      </c>
      <c r="J742" s="13">
        <v>0</v>
      </c>
      <c r="K742" s="13">
        <v>0</v>
      </c>
      <c r="L742" s="13">
        <v>0</v>
      </c>
      <c r="M742" s="13"/>
      <c r="N742" s="762">
        <v>2017</v>
      </c>
    </row>
    <row r="743" spans="1:14" x14ac:dyDescent="0.25">
      <c r="A743" s="3">
        <v>40</v>
      </c>
      <c r="B743" s="8">
        <v>380</v>
      </c>
      <c r="C743" s="4">
        <v>97.499999999999986</v>
      </c>
      <c r="D743" s="5">
        <v>225.69406916245796</v>
      </c>
      <c r="E743" s="13">
        <v>11.25</v>
      </c>
      <c r="F743" s="13">
        <v>63.75</v>
      </c>
      <c r="G743" s="13">
        <v>22.5</v>
      </c>
      <c r="H743" s="13">
        <v>0</v>
      </c>
      <c r="I743" s="13">
        <v>0</v>
      </c>
      <c r="J743" s="13">
        <v>0</v>
      </c>
      <c r="K743" s="13">
        <v>0</v>
      </c>
      <c r="L743" s="13">
        <v>0</v>
      </c>
      <c r="M743" s="13"/>
      <c r="N743" s="762">
        <v>2017</v>
      </c>
    </row>
    <row r="744" spans="1:14" x14ac:dyDescent="0.25">
      <c r="A744" s="3">
        <v>40</v>
      </c>
      <c r="B744" s="8">
        <v>387</v>
      </c>
      <c r="C744" s="4">
        <v>47</v>
      </c>
      <c r="D744" s="5">
        <v>87.913723642676786</v>
      </c>
      <c r="E744" s="13">
        <v>9.4166666666666679</v>
      </c>
      <c r="F744" s="13">
        <v>37.583333333333329</v>
      </c>
      <c r="G744" s="13">
        <v>0</v>
      </c>
      <c r="H744" s="13">
        <v>0</v>
      </c>
      <c r="I744" s="13">
        <v>0</v>
      </c>
      <c r="J744" s="13">
        <v>0</v>
      </c>
      <c r="K744" s="13">
        <v>0</v>
      </c>
      <c r="L744" s="13">
        <v>0</v>
      </c>
      <c r="M744" s="13"/>
      <c r="N744" s="762">
        <v>2017</v>
      </c>
    </row>
    <row r="745" spans="1:14" x14ac:dyDescent="0.25">
      <c r="A745" s="3">
        <v>40</v>
      </c>
      <c r="B745" s="8">
        <v>389</v>
      </c>
      <c r="C745" s="4">
        <v>2.75</v>
      </c>
      <c r="D745" s="5">
        <v>4.18</v>
      </c>
      <c r="E745" s="13">
        <v>0</v>
      </c>
      <c r="F745" s="13">
        <v>2.75</v>
      </c>
      <c r="G745" s="13">
        <v>0</v>
      </c>
      <c r="H745" s="13">
        <v>0</v>
      </c>
      <c r="I745" s="13">
        <v>0</v>
      </c>
      <c r="J745" s="13">
        <v>0</v>
      </c>
      <c r="K745" s="13">
        <v>0</v>
      </c>
      <c r="L745" s="13">
        <v>0</v>
      </c>
      <c r="M745" s="13"/>
      <c r="N745" s="762">
        <v>2017</v>
      </c>
    </row>
    <row r="746" spans="1:14" x14ac:dyDescent="0.25">
      <c r="A746" s="3">
        <v>40</v>
      </c>
      <c r="B746" s="8">
        <v>398</v>
      </c>
      <c r="C746" s="4">
        <v>21.25</v>
      </c>
      <c r="D746" s="5">
        <v>32.299999999999997</v>
      </c>
      <c r="E746" s="13">
        <v>0</v>
      </c>
      <c r="F746" s="13">
        <v>0</v>
      </c>
      <c r="G746" s="13">
        <v>21.25</v>
      </c>
      <c r="H746" s="13">
        <v>0</v>
      </c>
      <c r="I746" s="13">
        <v>0</v>
      </c>
      <c r="J746" s="13">
        <v>0</v>
      </c>
      <c r="K746" s="13">
        <v>0</v>
      </c>
      <c r="L746" s="13">
        <v>0</v>
      </c>
      <c r="M746" s="13"/>
      <c r="N746" s="762">
        <v>2017</v>
      </c>
    </row>
    <row r="747" spans="1:14" x14ac:dyDescent="0.25">
      <c r="A747" s="3">
        <v>40</v>
      </c>
      <c r="B747" s="8">
        <v>399</v>
      </c>
      <c r="C747" s="4">
        <v>2.5</v>
      </c>
      <c r="D747" s="5">
        <v>9.5917708333333316</v>
      </c>
      <c r="E747" s="13">
        <v>0</v>
      </c>
      <c r="F747" s="13">
        <v>0</v>
      </c>
      <c r="G747" s="13">
        <v>2.5</v>
      </c>
      <c r="H747" s="13">
        <v>0</v>
      </c>
      <c r="I747" s="13">
        <v>0</v>
      </c>
      <c r="J747" s="13">
        <v>0</v>
      </c>
      <c r="K747" s="13">
        <v>0</v>
      </c>
      <c r="L747" s="13">
        <v>0</v>
      </c>
      <c r="M747" s="13"/>
      <c r="N747" s="762">
        <v>2017</v>
      </c>
    </row>
    <row r="748" spans="1:14" x14ac:dyDescent="0.25">
      <c r="A748" s="3">
        <v>40</v>
      </c>
      <c r="B748" s="8">
        <v>412</v>
      </c>
      <c r="C748" s="4">
        <v>182.21666666666667</v>
      </c>
      <c r="D748" s="5">
        <v>348.69389506523578</v>
      </c>
      <c r="E748" s="13">
        <v>0</v>
      </c>
      <c r="F748" s="13">
        <v>0</v>
      </c>
      <c r="G748" s="13">
        <v>18.5</v>
      </c>
      <c r="H748" s="13">
        <v>131.13333333333335</v>
      </c>
      <c r="I748" s="13">
        <v>32.583333333333336</v>
      </c>
      <c r="J748" s="13">
        <v>0</v>
      </c>
      <c r="K748" s="13">
        <v>0</v>
      </c>
      <c r="L748" s="13">
        <v>0</v>
      </c>
      <c r="M748" s="13"/>
      <c r="N748" s="762">
        <v>2017</v>
      </c>
    </row>
    <row r="749" spans="1:14" x14ac:dyDescent="0.25">
      <c r="A749" s="3">
        <v>40</v>
      </c>
      <c r="B749" s="8">
        <v>414</v>
      </c>
      <c r="C749" s="4">
        <v>8.75</v>
      </c>
      <c r="D749" s="5">
        <v>18.896718749999998</v>
      </c>
      <c r="E749" s="13">
        <v>0</v>
      </c>
      <c r="F749" s="13">
        <v>0</v>
      </c>
      <c r="G749" s="13">
        <v>0</v>
      </c>
      <c r="H749" s="13">
        <v>0</v>
      </c>
      <c r="I749" s="13">
        <v>8.75</v>
      </c>
      <c r="J749" s="13">
        <v>0</v>
      </c>
      <c r="K749" s="13">
        <v>0</v>
      </c>
      <c r="L749" s="13">
        <v>0</v>
      </c>
      <c r="M749" s="13"/>
      <c r="N749" s="762">
        <v>2017</v>
      </c>
    </row>
    <row r="750" spans="1:14" x14ac:dyDescent="0.25">
      <c r="A750" s="3">
        <v>40</v>
      </c>
      <c r="B750" s="8">
        <v>415</v>
      </c>
      <c r="C750" s="4">
        <v>4.25</v>
      </c>
      <c r="D750" s="5">
        <v>6.46</v>
      </c>
      <c r="E750" s="13">
        <v>0</v>
      </c>
      <c r="F750" s="13">
        <v>0</v>
      </c>
      <c r="G750" s="13">
        <v>0</v>
      </c>
      <c r="H750" s="13">
        <v>4.25</v>
      </c>
      <c r="I750" s="13">
        <v>0</v>
      </c>
      <c r="J750" s="13">
        <v>0</v>
      </c>
      <c r="K750" s="13">
        <v>0</v>
      </c>
      <c r="L750" s="13">
        <v>0</v>
      </c>
      <c r="M750" s="13"/>
      <c r="N750" s="762">
        <v>2017</v>
      </c>
    </row>
    <row r="751" spans="1:14" x14ac:dyDescent="0.25">
      <c r="A751" s="3">
        <v>40</v>
      </c>
      <c r="B751" s="8">
        <v>431</v>
      </c>
      <c r="C751" s="4">
        <v>12.916666666666668</v>
      </c>
      <c r="D751" s="5">
        <v>40.016140142951841</v>
      </c>
      <c r="E751" s="13">
        <v>0</v>
      </c>
      <c r="F751" s="13">
        <v>0</v>
      </c>
      <c r="G751" s="13">
        <v>0</v>
      </c>
      <c r="H751" s="13">
        <v>0</v>
      </c>
      <c r="I751" s="13">
        <v>0</v>
      </c>
      <c r="J751" s="13">
        <v>12.916666666666668</v>
      </c>
      <c r="K751" s="13">
        <v>0</v>
      </c>
      <c r="L751" s="13">
        <v>0</v>
      </c>
      <c r="M751" s="13"/>
      <c r="N751" s="762">
        <v>2017</v>
      </c>
    </row>
    <row r="752" spans="1:14" x14ac:dyDescent="0.25">
      <c r="A752" s="3">
        <v>40</v>
      </c>
      <c r="B752" s="8">
        <v>453</v>
      </c>
      <c r="C752" s="4">
        <v>91.416666666666657</v>
      </c>
      <c r="D752" s="5">
        <v>217.57738556186868</v>
      </c>
      <c r="E752" s="13">
        <v>0</v>
      </c>
      <c r="F752" s="13">
        <v>0</v>
      </c>
      <c r="G752" s="13">
        <v>0</v>
      </c>
      <c r="H752" s="13">
        <v>0</v>
      </c>
      <c r="I752" s="13">
        <v>0</v>
      </c>
      <c r="J752" s="13">
        <v>91.416666666666657</v>
      </c>
      <c r="K752" s="13">
        <v>0</v>
      </c>
      <c r="L752" s="13">
        <v>0</v>
      </c>
      <c r="M752" s="13"/>
      <c r="N752" s="762">
        <v>2017</v>
      </c>
    </row>
    <row r="753" spans="1:15" x14ac:dyDescent="0.25">
      <c r="A753" s="3">
        <v>40</v>
      </c>
      <c r="B753" s="8">
        <v>454</v>
      </c>
      <c r="C753" s="4">
        <v>35.583333333333336</v>
      </c>
      <c r="D753" s="5">
        <v>85.82525756734006</v>
      </c>
      <c r="E753" s="13">
        <v>0</v>
      </c>
      <c r="F753" s="13">
        <v>0</v>
      </c>
      <c r="G753" s="13">
        <v>35.583333333333336</v>
      </c>
      <c r="H753" s="13">
        <v>0</v>
      </c>
      <c r="I753" s="13">
        <v>0</v>
      </c>
      <c r="J753" s="13">
        <v>0</v>
      </c>
      <c r="K753" s="13">
        <v>0</v>
      </c>
      <c r="L753" s="13">
        <v>0</v>
      </c>
      <c r="M753" s="13"/>
      <c r="N753" s="762">
        <v>2017</v>
      </c>
    </row>
    <row r="754" spans="1:15" x14ac:dyDescent="0.25">
      <c r="A754" s="3">
        <v>40</v>
      </c>
      <c r="B754" s="8">
        <v>456</v>
      </c>
      <c r="C754" s="4">
        <v>3.5833333333333335</v>
      </c>
      <c r="D754" s="5">
        <v>7.1482070707070706</v>
      </c>
      <c r="E754" s="13">
        <v>0</v>
      </c>
      <c r="F754" s="13">
        <v>0</v>
      </c>
      <c r="G754" s="13">
        <v>0</v>
      </c>
      <c r="H754" s="13">
        <v>0</v>
      </c>
      <c r="I754" s="13">
        <v>0</v>
      </c>
      <c r="J754" s="13">
        <v>3.5833333333333335</v>
      </c>
      <c r="K754" s="13">
        <v>0</v>
      </c>
      <c r="L754" s="13">
        <v>0</v>
      </c>
      <c r="M754" s="13"/>
      <c r="N754" s="762">
        <v>2017</v>
      </c>
    </row>
    <row r="755" spans="1:15" x14ac:dyDescent="0.25">
      <c r="A755" s="3">
        <v>40</v>
      </c>
      <c r="B755" s="8">
        <v>458</v>
      </c>
      <c r="C755" s="4">
        <v>10.916666666666666</v>
      </c>
      <c r="D755" s="5">
        <v>21.669371328083997</v>
      </c>
      <c r="E755" s="13">
        <v>0</v>
      </c>
      <c r="F755" s="13">
        <v>0</v>
      </c>
      <c r="G755" s="13">
        <v>0</v>
      </c>
      <c r="H755" s="13">
        <v>0</v>
      </c>
      <c r="I755" s="13">
        <v>0</v>
      </c>
      <c r="J755" s="13">
        <v>10.916666666666666</v>
      </c>
      <c r="K755" s="13">
        <v>0</v>
      </c>
      <c r="L755" s="13">
        <v>0</v>
      </c>
      <c r="M755" s="13"/>
      <c r="N755" s="762">
        <v>2017</v>
      </c>
    </row>
    <row r="756" spans="1:15" x14ac:dyDescent="0.25">
      <c r="A756" s="3">
        <v>40</v>
      </c>
      <c r="B756" s="8">
        <v>459</v>
      </c>
      <c r="C756" s="4">
        <v>63.749999999999993</v>
      </c>
      <c r="D756" s="5">
        <v>137.04236111111109</v>
      </c>
      <c r="E756" s="13">
        <v>0</v>
      </c>
      <c r="F756" s="13">
        <v>0</v>
      </c>
      <c r="G756" s="13">
        <v>27.833333333333332</v>
      </c>
      <c r="H756" s="13">
        <v>0</v>
      </c>
      <c r="I756" s="13">
        <v>35.916666666666664</v>
      </c>
      <c r="J756" s="13">
        <v>0</v>
      </c>
      <c r="K756" s="13">
        <v>0</v>
      </c>
      <c r="L756" s="13">
        <v>0</v>
      </c>
      <c r="M756" s="13"/>
      <c r="N756" s="762">
        <v>2017</v>
      </c>
    </row>
    <row r="757" spans="1:15" x14ac:dyDescent="0.25">
      <c r="A757" s="3">
        <v>40</v>
      </c>
      <c r="B757" s="8">
        <v>461</v>
      </c>
      <c r="C757" s="4">
        <v>0.5</v>
      </c>
      <c r="D757" s="5">
        <v>0.99742424242424232</v>
      </c>
      <c r="E757" s="13">
        <v>0</v>
      </c>
      <c r="F757" s="13">
        <v>0</v>
      </c>
      <c r="G757" s="13">
        <v>0</v>
      </c>
      <c r="H757" s="13">
        <v>0</v>
      </c>
      <c r="I757" s="13">
        <v>0.5</v>
      </c>
      <c r="J757" s="13">
        <v>0</v>
      </c>
      <c r="K757" s="13">
        <v>0</v>
      </c>
      <c r="L757" s="13">
        <v>0</v>
      </c>
      <c r="M757" s="13"/>
      <c r="N757" s="762">
        <v>2017</v>
      </c>
    </row>
    <row r="758" spans="1:15" x14ac:dyDescent="0.25">
      <c r="A758" s="3">
        <v>40</v>
      </c>
      <c r="B758" s="8">
        <v>462</v>
      </c>
      <c r="C758" s="4">
        <v>2.75</v>
      </c>
      <c r="D758" s="5">
        <v>5.3860085227272725</v>
      </c>
      <c r="E758" s="13">
        <v>0</v>
      </c>
      <c r="F758" s="13">
        <v>0</v>
      </c>
      <c r="G758" s="13">
        <v>0</v>
      </c>
      <c r="H758" s="13">
        <v>0</v>
      </c>
      <c r="I758" s="13">
        <v>2</v>
      </c>
      <c r="J758" s="13">
        <v>0</v>
      </c>
      <c r="K758" s="13">
        <v>0.75</v>
      </c>
      <c r="L758" s="13">
        <v>0</v>
      </c>
      <c r="M758" s="13"/>
      <c r="N758" s="762">
        <v>2017</v>
      </c>
    </row>
    <row r="759" spans="1:15" x14ac:dyDescent="0.25">
      <c r="A759" s="3">
        <v>40</v>
      </c>
      <c r="B759" s="8">
        <v>473</v>
      </c>
      <c r="C759" s="4">
        <v>61.366666666666667</v>
      </c>
      <c r="D759" s="5">
        <v>108.67656397306396</v>
      </c>
      <c r="E759" s="13">
        <v>61.366666666666667</v>
      </c>
      <c r="F759" s="13">
        <v>0</v>
      </c>
      <c r="G759" s="13">
        <v>0</v>
      </c>
      <c r="H759" s="13">
        <v>0</v>
      </c>
      <c r="I759" s="13">
        <v>0</v>
      </c>
      <c r="J759" s="13">
        <v>0</v>
      </c>
      <c r="K759" s="13">
        <v>0</v>
      </c>
      <c r="L759" s="13">
        <v>0</v>
      </c>
      <c r="M759" s="13"/>
      <c r="N759" s="762">
        <v>2017</v>
      </c>
    </row>
    <row r="760" spans="1:15" x14ac:dyDescent="0.25">
      <c r="A760" s="3">
        <v>40</v>
      </c>
      <c r="B760" s="8">
        <v>475</v>
      </c>
      <c r="C760" s="4">
        <v>0.33333333333333331</v>
      </c>
      <c r="D760" s="5">
        <v>0.5066666666666666</v>
      </c>
      <c r="E760" s="13">
        <v>0.33333333333333331</v>
      </c>
      <c r="F760" s="13">
        <v>0</v>
      </c>
      <c r="G760" s="13">
        <v>0</v>
      </c>
      <c r="H760" s="13">
        <v>0</v>
      </c>
      <c r="I760" s="13">
        <v>0</v>
      </c>
      <c r="J760" s="13">
        <v>0</v>
      </c>
      <c r="K760" s="13">
        <v>0</v>
      </c>
      <c r="L760" s="13">
        <v>0</v>
      </c>
      <c r="M760" s="13"/>
      <c r="N760" s="762">
        <v>2017</v>
      </c>
      <c r="O760" t="str">
        <f>IFERROR(VLOOKUP(B760,Planning!$C$6:$G$700,3,FALSE),"")</f>
        <v>Everything But Water</v>
      </c>
    </row>
    <row r="761" spans="1:15" x14ac:dyDescent="0.25">
      <c r="A761" s="3">
        <v>40</v>
      </c>
      <c r="B761" s="8">
        <v>480</v>
      </c>
      <c r="C761" s="4">
        <v>7</v>
      </c>
      <c r="D761" s="5">
        <v>14.077717744107744</v>
      </c>
      <c r="E761" s="13">
        <v>0</v>
      </c>
      <c r="F761" s="13">
        <v>0</v>
      </c>
      <c r="G761" s="13">
        <v>0</v>
      </c>
      <c r="H761" s="13">
        <v>0</v>
      </c>
      <c r="I761" s="13">
        <v>6.333333333333333</v>
      </c>
      <c r="J761" s="13">
        <v>0</v>
      </c>
      <c r="K761" s="13">
        <v>0.66666666666666663</v>
      </c>
      <c r="L761" s="13">
        <v>0</v>
      </c>
      <c r="M761" s="13"/>
      <c r="N761" s="762">
        <v>2017</v>
      </c>
    </row>
    <row r="762" spans="1:15" x14ac:dyDescent="0.25">
      <c r="A762" s="3">
        <v>40</v>
      </c>
      <c r="B762" s="8">
        <v>485</v>
      </c>
      <c r="C762" s="4">
        <v>4</v>
      </c>
      <c r="D762" s="5">
        <v>6.08</v>
      </c>
      <c r="E762" s="13">
        <v>0</v>
      </c>
      <c r="F762" s="13">
        <v>0</v>
      </c>
      <c r="G762" s="13">
        <v>0</v>
      </c>
      <c r="H762" s="13">
        <v>0</v>
      </c>
      <c r="I762" s="13">
        <v>0</v>
      </c>
      <c r="J762" s="13">
        <v>0</v>
      </c>
      <c r="K762" s="13">
        <v>0</v>
      </c>
      <c r="L762" s="13">
        <v>4</v>
      </c>
      <c r="M762" s="13"/>
      <c r="N762" s="762">
        <v>2017</v>
      </c>
    </row>
    <row r="763" spans="1:15" x14ac:dyDescent="0.25">
      <c r="A763" s="3">
        <v>41</v>
      </c>
      <c r="B763" s="8" t="s">
        <v>10</v>
      </c>
      <c r="C763" s="4">
        <v>91.666666666666671</v>
      </c>
      <c r="D763" s="5">
        <v>292.74531290193607</v>
      </c>
      <c r="E763" s="13">
        <v>0</v>
      </c>
      <c r="F763" s="13">
        <v>19.833333333333332</v>
      </c>
      <c r="G763" s="13">
        <v>22.75</v>
      </c>
      <c r="H763" s="13">
        <v>31.749999999999996</v>
      </c>
      <c r="I763" s="13">
        <v>17.333333333333332</v>
      </c>
      <c r="J763" s="13">
        <v>0</v>
      </c>
      <c r="K763" s="13">
        <v>0</v>
      </c>
      <c r="L763" s="13">
        <v>0</v>
      </c>
      <c r="M763" s="13"/>
      <c r="N763" s="762">
        <v>2017</v>
      </c>
    </row>
    <row r="764" spans="1:15" x14ac:dyDescent="0.25">
      <c r="A764" s="3">
        <v>41</v>
      </c>
      <c r="B764" s="8">
        <v>187</v>
      </c>
      <c r="C764" s="4">
        <v>1</v>
      </c>
      <c r="D764" s="5">
        <v>1.9948484848484846</v>
      </c>
      <c r="E764" s="13">
        <v>0</v>
      </c>
      <c r="F764" s="13">
        <v>0</v>
      </c>
      <c r="G764" s="13">
        <v>0</v>
      </c>
      <c r="H764" s="13">
        <v>0</v>
      </c>
      <c r="I764" s="13">
        <v>1</v>
      </c>
      <c r="J764" s="13">
        <v>0</v>
      </c>
      <c r="K764" s="13">
        <v>0</v>
      </c>
      <c r="L764" s="13">
        <v>0</v>
      </c>
      <c r="M764" s="13"/>
      <c r="N764" s="762">
        <v>2017</v>
      </c>
    </row>
    <row r="765" spans="1:15" x14ac:dyDescent="0.25">
      <c r="A765" s="3">
        <v>41</v>
      </c>
      <c r="B765" s="8">
        <v>351</v>
      </c>
      <c r="C765" s="4">
        <v>0.33333333333333331</v>
      </c>
      <c r="D765" s="5">
        <v>0.73245333333333318</v>
      </c>
      <c r="E765" s="13">
        <v>0</v>
      </c>
      <c r="F765" s="13">
        <v>0</v>
      </c>
      <c r="G765" s="13">
        <v>0</v>
      </c>
      <c r="H765" s="13">
        <v>0</v>
      </c>
      <c r="I765" s="13">
        <v>0.33333333333333331</v>
      </c>
      <c r="J765" s="13">
        <v>0</v>
      </c>
      <c r="K765" s="13">
        <v>0</v>
      </c>
      <c r="L765" s="13">
        <v>0</v>
      </c>
      <c r="M765" s="13"/>
      <c r="N765" s="762">
        <v>2017</v>
      </c>
    </row>
    <row r="766" spans="1:15" x14ac:dyDescent="0.25">
      <c r="A766" s="3">
        <v>41</v>
      </c>
      <c r="B766" s="8">
        <v>352</v>
      </c>
      <c r="C766" s="4">
        <v>1</v>
      </c>
      <c r="D766" s="5">
        <v>2.1973599999999998</v>
      </c>
      <c r="E766" s="13">
        <v>0</v>
      </c>
      <c r="F766" s="13">
        <v>0</v>
      </c>
      <c r="G766" s="13">
        <v>0</v>
      </c>
      <c r="H766" s="13">
        <v>0</v>
      </c>
      <c r="I766" s="13">
        <v>1</v>
      </c>
      <c r="J766" s="13">
        <v>0</v>
      </c>
      <c r="K766" s="13">
        <v>0</v>
      </c>
      <c r="L766" s="13">
        <v>0</v>
      </c>
      <c r="M766" s="13"/>
      <c r="N766" s="762">
        <v>2017</v>
      </c>
    </row>
    <row r="767" spans="1:15" x14ac:dyDescent="0.25">
      <c r="A767" s="3">
        <v>41</v>
      </c>
      <c r="B767" s="8">
        <v>354</v>
      </c>
      <c r="C767" s="4">
        <v>32.75</v>
      </c>
      <c r="D767" s="5">
        <v>49.779999999999987</v>
      </c>
      <c r="E767" s="13">
        <v>0</v>
      </c>
      <c r="F767" s="13">
        <v>0</v>
      </c>
      <c r="G767" s="13">
        <v>32.75</v>
      </c>
      <c r="H767" s="13">
        <v>0</v>
      </c>
      <c r="I767" s="13">
        <v>0</v>
      </c>
      <c r="J767" s="13">
        <v>0</v>
      </c>
      <c r="K767" s="13">
        <v>0</v>
      </c>
      <c r="L767" s="13">
        <v>0</v>
      </c>
      <c r="M767" s="13"/>
      <c r="N767" s="762">
        <v>2017</v>
      </c>
    </row>
    <row r="768" spans="1:15" x14ac:dyDescent="0.25">
      <c r="A768" s="3">
        <v>41</v>
      </c>
      <c r="B768" s="8">
        <v>355</v>
      </c>
      <c r="C768" s="4">
        <v>3.25</v>
      </c>
      <c r="D768" s="5">
        <v>8.1042370785590627</v>
      </c>
      <c r="E768" s="13">
        <v>0</v>
      </c>
      <c r="F768" s="13">
        <v>0</v>
      </c>
      <c r="G768" s="13">
        <v>0</v>
      </c>
      <c r="H768" s="13">
        <v>0</v>
      </c>
      <c r="I768" s="13">
        <v>0</v>
      </c>
      <c r="J768" s="13">
        <v>3.25</v>
      </c>
      <c r="K768" s="13">
        <v>0</v>
      </c>
      <c r="L768" s="13">
        <v>0</v>
      </c>
      <c r="M768" s="13"/>
      <c r="N768" s="762">
        <v>2017</v>
      </c>
    </row>
    <row r="769" spans="1:14" x14ac:dyDescent="0.25">
      <c r="A769" s="3">
        <v>41</v>
      </c>
      <c r="B769" s="8">
        <v>356</v>
      </c>
      <c r="C769" s="4">
        <v>3.5</v>
      </c>
      <c r="D769" s="5">
        <v>7.7301140828780754</v>
      </c>
      <c r="E769" s="13">
        <v>0</v>
      </c>
      <c r="F769" s="13">
        <v>0</v>
      </c>
      <c r="G769" s="13">
        <v>0</v>
      </c>
      <c r="H769" s="13">
        <v>0</v>
      </c>
      <c r="I769" s="13">
        <v>2</v>
      </c>
      <c r="J769" s="13">
        <v>1.5</v>
      </c>
      <c r="K769" s="13">
        <v>0</v>
      </c>
      <c r="L769" s="13">
        <v>0</v>
      </c>
      <c r="M769" s="13"/>
      <c r="N769" s="762">
        <v>2017</v>
      </c>
    </row>
    <row r="770" spans="1:14" x14ac:dyDescent="0.25">
      <c r="A770" s="3">
        <v>41</v>
      </c>
      <c r="B770" s="8">
        <v>357</v>
      </c>
      <c r="C770" s="4">
        <v>94.733333333333334</v>
      </c>
      <c r="D770" s="5">
        <v>207.48217963366031</v>
      </c>
      <c r="E770" s="13">
        <v>0</v>
      </c>
      <c r="F770" s="13">
        <v>3.5</v>
      </c>
      <c r="G770" s="13">
        <v>23</v>
      </c>
      <c r="H770" s="13">
        <v>4.75</v>
      </c>
      <c r="I770" s="13">
        <v>24.583333333333332</v>
      </c>
      <c r="J770" s="13">
        <v>0</v>
      </c>
      <c r="K770" s="13">
        <v>38.900000000000006</v>
      </c>
      <c r="L770" s="13">
        <v>0</v>
      </c>
      <c r="M770" s="13"/>
      <c r="N770" s="762">
        <v>2017</v>
      </c>
    </row>
    <row r="771" spans="1:14" x14ac:dyDescent="0.25">
      <c r="A771" s="3">
        <v>41</v>
      </c>
      <c r="B771" s="8">
        <v>358</v>
      </c>
      <c r="C771" s="4">
        <v>241.68333333333331</v>
      </c>
      <c r="D771" s="5">
        <v>544.33700096716495</v>
      </c>
      <c r="E771" s="13">
        <v>0</v>
      </c>
      <c r="F771" s="13">
        <v>10.833333333333332</v>
      </c>
      <c r="G771" s="13">
        <v>78.916666666666657</v>
      </c>
      <c r="H771" s="13">
        <v>10.25</v>
      </c>
      <c r="I771" s="13">
        <v>82.583333333333329</v>
      </c>
      <c r="J771" s="13">
        <v>0</v>
      </c>
      <c r="K771" s="13">
        <v>59.1</v>
      </c>
      <c r="L771" s="13">
        <v>0</v>
      </c>
      <c r="M771" s="13"/>
      <c r="N771" s="762">
        <v>2017</v>
      </c>
    </row>
    <row r="772" spans="1:14" x14ac:dyDescent="0.25">
      <c r="A772" s="3">
        <v>41</v>
      </c>
      <c r="B772" s="8">
        <v>359</v>
      </c>
      <c r="C772" s="4">
        <v>40.25</v>
      </c>
      <c r="D772" s="5">
        <v>72.838526491602806</v>
      </c>
      <c r="E772" s="13">
        <v>0</v>
      </c>
      <c r="F772" s="13">
        <v>0</v>
      </c>
      <c r="G772" s="13">
        <v>6.833333333333333</v>
      </c>
      <c r="H772" s="13">
        <v>2.75</v>
      </c>
      <c r="I772" s="13">
        <v>1</v>
      </c>
      <c r="J772" s="13">
        <v>0</v>
      </c>
      <c r="K772" s="13">
        <v>29.666666666666668</v>
      </c>
      <c r="L772" s="13">
        <v>0</v>
      </c>
      <c r="M772" s="13"/>
      <c r="N772" s="762">
        <v>2017</v>
      </c>
    </row>
    <row r="773" spans="1:14" x14ac:dyDescent="0.25">
      <c r="A773" s="3">
        <v>41</v>
      </c>
      <c r="B773" s="8">
        <v>360</v>
      </c>
      <c r="C773" s="4">
        <v>245.16666666666657</v>
      </c>
      <c r="D773" s="5">
        <v>516.83968925925956</v>
      </c>
      <c r="E773" s="13">
        <v>1.25</v>
      </c>
      <c r="F773" s="13">
        <v>3</v>
      </c>
      <c r="G773" s="13">
        <v>100.58333333333331</v>
      </c>
      <c r="H773" s="13">
        <v>34.999999999999993</v>
      </c>
      <c r="I773" s="13">
        <v>94.083333333333329</v>
      </c>
      <c r="J773" s="13">
        <v>0</v>
      </c>
      <c r="K773" s="13">
        <v>11.25</v>
      </c>
      <c r="L773" s="13">
        <v>0</v>
      </c>
      <c r="M773" s="13"/>
      <c r="N773" s="762">
        <v>2017</v>
      </c>
    </row>
    <row r="774" spans="1:14" x14ac:dyDescent="0.25">
      <c r="A774" s="3">
        <v>41</v>
      </c>
      <c r="B774" s="8">
        <v>361</v>
      </c>
      <c r="C774" s="4">
        <v>34</v>
      </c>
      <c r="D774" s="5">
        <v>76.811977585944319</v>
      </c>
      <c r="E774" s="13">
        <v>0</v>
      </c>
      <c r="F774" s="13">
        <v>0</v>
      </c>
      <c r="G774" s="13">
        <v>3.5</v>
      </c>
      <c r="H774" s="13">
        <v>0</v>
      </c>
      <c r="I774" s="13">
        <v>2.5833333333333335</v>
      </c>
      <c r="J774" s="13">
        <v>6.75</v>
      </c>
      <c r="K774" s="13">
        <v>21.166666666666668</v>
      </c>
      <c r="L774" s="13">
        <v>0</v>
      </c>
      <c r="M774" s="13"/>
      <c r="N774" s="762">
        <v>2017</v>
      </c>
    </row>
    <row r="775" spans="1:14" x14ac:dyDescent="0.25">
      <c r="A775" s="3">
        <v>41</v>
      </c>
      <c r="B775" s="8">
        <v>362</v>
      </c>
      <c r="C775" s="4">
        <v>23.666666666666668</v>
      </c>
      <c r="D775" s="5">
        <v>54.620123939707909</v>
      </c>
      <c r="E775" s="13">
        <v>0</v>
      </c>
      <c r="F775" s="13">
        <v>0</v>
      </c>
      <c r="G775" s="13">
        <v>3</v>
      </c>
      <c r="H775" s="13">
        <v>0</v>
      </c>
      <c r="I775" s="13">
        <v>2.5</v>
      </c>
      <c r="J775" s="13">
        <v>4.5</v>
      </c>
      <c r="K775" s="13">
        <v>13.666666666666666</v>
      </c>
      <c r="L775" s="13">
        <v>0</v>
      </c>
      <c r="M775" s="13"/>
      <c r="N775" s="762">
        <v>2017</v>
      </c>
    </row>
    <row r="776" spans="1:14" x14ac:dyDescent="0.25">
      <c r="A776" s="3">
        <v>41</v>
      </c>
      <c r="B776" s="8">
        <v>363</v>
      </c>
      <c r="C776" s="4">
        <v>25.666666666666671</v>
      </c>
      <c r="D776" s="5">
        <v>55.574221729619829</v>
      </c>
      <c r="E776" s="13">
        <v>0</v>
      </c>
      <c r="F776" s="13">
        <v>0</v>
      </c>
      <c r="G776" s="13">
        <v>5</v>
      </c>
      <c r="H776" s="13">
        <v>0</v>
      </c>
      <c r="I776" s="13">
        <v>2.25</v>
      </c>
      <c r="J776" s="13">
        <v>5.5</v>
      </c>
      <c r="K776" s="13">
        <v>12.916666666666666</v>
      </c>
      <c r="L776" s="13">
        <v>0</v>
      </c>
      <c r="M776" s="13"/>
      <c r="N776" s="762">
        <v>2017</v>
      </c>
    </row>
    <row r="777" spans="1:14" x14ac:dyDescent="0.25">
      <c r="A777" s="3">
        <v>41</v>
      </c>
      <c r="B777" s="8">
        <v>365</v>
      </c>
      <c r="C777" s="4">
        <v>2.1666666666666665</v>
      </c>
      <c r="D777" s="5">
        <v>6.593054722222222</v>
      </c>
      <c r="E777" s="13">
        <v>0</v>
      </c>
      <c r="F777" s="13">
        <v>2.1666666666666665</v>
      </c>
      <c r="G777" s="13">
        <v>0</v>
      </c>
      <c r="H777" s="13">
        <v>0</v>
      </c>
      <c r="I777" s="13">
        <v>0</v>
      </c>
      <c r="J777" s="13">
        <v>0</v>
      </c>
      <c r="K777" s="13">
        <v>0</v>
      </c>
      <c r="L777" s="13">
        <v>0</v>
      </c>
      <c r="M777" s="13"/>
      <c r="N777" s="762">
        <v>2017</v>
      </c>
    </row>
    <row r="778" spans="1:14" x14ac:dyDescent="0.25">
      <c r="A778" s="3">
        <v>41</v>
      </c>
      <c r="B778" s="8">
        <v>366</v>
      </c>
      <c r="C778" s="4">
        <v>1.1666666666666667</v>
      </c>
      <c r="D778" s="5">
        <v>2.5635866666666667</v>
      </c>
      <c r="E778" s="13">
        <v>0</v>
      </c>
      <c r="F778" s="13">
        <v>1.1666666666666667</v>
      </c>
      <c r="G778" s="13">
        <v>0</v>
      </c>
      <c r="H778" s="13">
        <v>0</v>
      </c>
      <c r="I778" s="13">
        <v>0</v>
      </c>
      <c r="J778" s="13">
        <v>0</v>
      </c>
      <c r="K778" s="13">
        <v>0</v>
      </c>
      <c r="L778" s="13">
        <v>0</v>
      </c>
      <c r="M778" s="13"/>
      <c r="N778" s="762">
        <v>2017</v>
      </c>
    </row>
    <row r="779" spans="1:14" x14ac:dyDescent="0.25">
      <c r="A779" s="3">
        <v>41</v>
      </c>
      <c r="B779" s="8">
        <v>367</v>
      </c>
      <c r="C779" s="4">
        <v>1.1666666666666667</v>
      </c>
      <c r="D779" s="5">
        <v>2.5635866666666667</v>
      </c>
      <c r="E779" s="13">
        <v>0</v>
      </c>
      <c r="F779" s="13">
        <v>1.1666666666666667</v>
      </c>
      <c r="G779" s="13">
        <v>0</v>
      </c>
      <c r="H779" s="13">
        <v>0</v>
      </c>
      <c r="I779" s="13">
        <v>0</v>
      </c>
      <c r="J779" s="13">
        <v>0</v>
      </c>
      <c r="K779" s="13">
        <v>0</v>
      </c>
      <c r="L779" s="13">
        <v>0</v>
      </c>
      <c r="M779" s="13"/>
      <c r="N779" s="762">
        <v>2017</v>
      </c>
    </row>
    <row r="780" spans="1:14" x14ac:dyDescent="0.25">
      <c r="A780" s="3">
        <v>41</v>
      </c>
      <c r="B780" s="8">
        <v>372</v>
      </c>
      <c r="C780" s="4">
        <v>139.41666666666666</v>
      </c>
      <c r="D780" s="5">
        <v>346.56465169191915</v>
      </c>
      <c r="E780" s="13">
        <v>0</v>
      </c>
      <c r="F780" s="13">
        <v>24.75</v>
      </c>
      <c r="G780" s="13">
        <v>114.66666666666667</v>
      </c>
      <c r="H780" s="13">
        <v>0</v>
      </c>
      <c r="I780" s="13">
        <v>0</v>
      </c>
      <c r="J780" s="13">
        <v>0</v>
      </c>
      <c r="K780" s="13">
        <v>0</v>
      </c>
      <c r="L780" s="13">
        <v>0</v>
      </c>
      <c r="M780" s="13"/>
      <c r="N780" s="762">
        <v>2017</v>
      </c>
    </row>
    <row r="781" spans="1:14" x14ac:dyDescent="0.25">
      <c r="A781" s="3">
        <v>41</v>
      </c>
      <c r="B781" s="8">
        <v>373</v>
      </c>
      <c r="C781" s="4">
        <v>106</v>
      </c>
      <c r="D781" s="5">
        <v>229.46387720558045</v>
      </c>
      <c r="E781" s="13">
        <v>0</v>
      </c>
      <c r="F781" s="13">
        <v>0</v>
      </c>
      <c r="G781" s="13">
        <v>106</v>
      </c>
      <c r="H781" s="13">
        <v>0</v>
      </c>
      <c r="I781" s="13">
        <v>0</v>
      </c>
      <c r="J781" s="13">
        <v>0</v>
      </c>
      <c r="K781" s="13">
        <v>0</v>
      </c>
      <c r="L781" s="13">
        <v>0</v>
      </c>
      <c r="M781" s="13"/>
      <c r="N781" s="762">
        <v>2017</v>
      </c>
    </row>
    <row r="782" spans="1:14" x14ac:dyDescent="0.25">
      <c r="A782" s="3">
        <v>41</v>
      </c>
      <c r="B782" s="8">
        <v>374</v>
      </c>
      <c r="C782" s="4">
        <v>4</v>
      </c>
      <c r="D782" s="5">
        <v>8.3693560606060586</v>
      </c>
      <c r="E782" s="13">
        <v>0</v>
      </c>
      <c r="F782" s="13">
        <v>0</v>
      </c>
      <c r="G782" s="13">
        <v>0</v>
      </c>
      <c r="H782" s="13">
        <v>0</v>
      </c>
      <c r="I782" s="13">
        <v>4</v>
      </c>
      <c r="J782" s="13">
        <v>0</v>
      </c>
      <c r="K782" s="13">
        <v>0</v>
      </c>
      <c r="L782" s="13">
        <v>0</v>
      </c>
      <c r="M782" s="13"/>
      <c r="N782" s="762">
        <v>2017</v>
      </c>
    </row>
    <row r="783" spans="1:14" x14ac:dyDescent="0.25">
      <c r="A783" s="3">
        <v>41</v>
      </c>
      <c r="B783" s="8">
        <v>376</v>
      </c>
      <c r="C783" s="4">
        <v>130.5</v>
      </c>
      <c r="D783" s="5">
        <v>308.30400650472734</v>
      </c>
      <c r="E783" s="13">
        <v>0</v>
      </c>
      <c r="F783" s="13">
        <v>0</v>
      </c>
      <c r="G783" s="13">
        <v>109</v>
      </c>
      <c r="H783" s="13">
        <v>0</v>
      </c>
      <c r="I783" s="13">
        <v>0</v>
      </c>
      <c r="J783" s="13">
        <v>0</v>
      </c>
      <c r="K783" s="13">
        <v>0</v>
      </c>
      <c r="L783" s="13">
        <v>21.5</v>
      </c>
      <c r="M783" s="13"/>
      <c r="N783" s="762">
        <v>2017</v>
      </c>
    </row>
    <row r="784" spans="1:14" x14ac:dyDescent="0.25">
      <c r="A784" s="3">
        <v>41</v>
      </c>
      <c r="B784" s="8">
        <v>378</v>
      </c>
      <c r="C784" s="4">
        <v>3.6666666666666665</v>
      </c>
      <c r="D784" s="5">
        <v>5.5733333333333333</v>
      </c>
      <c r="E784" s="13">
        <v>0</v>
      </c>
      <c r="F784" s="13">
        <v>0</v>
      </c>
      <c r="G784" s="13">
        <v>0</v>
      </c>
      <c r="H784" s="13">
        <v>0</v>
      </c>
      <c r="I784" s="13">
        <v>3.6666666666666665</v>
      </c>
      <c r="J784" s="13">
        <v>0</v>
      </c>
      <c r="K784" s="13">
        <v>0</v>
      </c>
      <c r="L784" s="13">
        <v>0</v>
      </c>
      <c r="M784" s="13"/>
      <c r="N784" s="762">
        <v>2017</v>
      </c>
    </row>
    <row r="785" spans="1:14" x14ac:dyDescent="0.25">
      <c r="A785" s="3">
        <v>41</v>
      </c>
      <c r="B785" s="8">
        <v>379</v>
      </c>
      <c r="C785" s="4">
        <v>125.91666666666669</v>
      </c>
      <c r="D785" s="5">
        <v>268.2728396085858</v>
      </c>
      <c r="E785" s="13">
        <v>0</v>
      </c>
      <c r="F785" s="13">
        <v>53.25</v>
      </c>
      <c r="G785" s="13">
        <v>72.666666666666657</v>
      </c>
      <c r="H785" s="13">
        <v>0</v>
      </c>
      <c r="I785" s="13">
        <v>0</v>
      </c>
      <c r="J785" s="13">
        <v>0</v>
      </c>
      <c r="K785" s="13">
        <v>0</v>
      </c>
      <c r="L785" s="13">
        <v>0</v>
      </c>
      <c r="M785" s="13"/>
      <c r="N785" s="762">
        <v>2017</v>
      </c>
    </row>
    <row r="786" spans="1:14" x14ac:dyDescent="0.25">
      <c r="A786" s="3">
        <v>41</v>
      </c>
      <c r="B786" s="8">
        <v>380</v>
      </c>
      <c r="C786" s="4">
        <v>150.33333333333331</v>
      </c>
      <c r="D786" s="5">
        <v>377.39176140151505</v>
      </c>
      <c r="E786" s="13">
        <v>0</v>
      </c>
      <c r="F786" s="13">
        <v>0</v>
      </c>
      <c r="G786" s="13">
        <v>150.33333333333331</v>
      </c>
      <c r="H786" s="13">
        <v>0</v>
      </c>
      <c r="I786" s="13">
        <v>0</v>
      </c>
      <c r="J786" s="13">
        <v>0</v>
      </c>
      <c r="K786" s="13">
        <v>0</v>
      </c>
      <c r="L786" s="13">
        <v>0</v>
      </c>
      <c r="M786" s="13"/>
      <c r="N786" s="762">
        <v>2017</v>
      </c>
    </row>
    <row r="787" spans="1:14" x14ac:dyDescent="0.25">
      <c r="A787" s="3">
        <v>41</v>
      </c>
      <c r="B787" s="8">
        <v>387</v>
      </c>
      <c r="C787" s="4">
        <v>235.75000000000003</v>
      </c>
      <c r="D787" s="5">
        <v>536.12794366372077</v>
      </c>
      <c r="E787" s="13">
        <v>3.333333333333333</v>
      </c>
      <c r="F787" s="13">
        <v>154.41666666666671</v>
      </c>
      <c r="G787" s="13">
        <v>74.833333333333329</v>
      </c>
      <c r="H787" s="13">
        <v>3.1666666666666665</v>
      </c>
      <c r="I787" s="13">
        <v>0</v>
      </c>
      <c r="J787" s="13">
        <v>0</v>
      </c>
      <c r="K787" s="13">
        <v>0</v>
      </c>
      <c r="L787" s="13">
        <v>0</v>
      </c>
      <c r="M787" s="13"/>
      <c r="N787" s="762">
        <v>2017</v>
      </c>
    </row>
    <row r="788" spans="1:14" x14ac:dyDescent="0.25">
      <c r="A788" s="3">
        <v>41</v>
      </c>
      <c r="B788" s="8">
        <v>396</v>
      </c>
      <c r="C788" s="4">
        <v>23.000000000000004</v>
      </c>
      <c r="D788" s="5">
        <v>44.901150416666667</v>
      </c>
      <c r="E788" s="13">
        <v>0</v>
      </c>
      <c r="F788" s="13">
        <v>17.666666666666668</v>
      </c>
      <c r="G788" s="13">
        <v>5.3333333333333339</v>
      </c>
      <c r="H788" s="13">
        <v>0</v>
      </c>
      <c r="I788" s="13">
        <v>0</v>
      </c>
      <c r="J788" s="13">
        <v>0</v>
      </c>
      <c r="K788" s="13">
        <v>0</v>
      </c>
      <c r="L788" s="13">
        <v>0</v>
      </c>
      <c r="M788" s="13"/>
      <c r="N788" s="762">
        <v>2017</v>
      </c>
    </row>
    <row r="789" spans="1:14" x14ac:dyDescent="0.25">
      <c r="A789" s="3">
        <v>41</v>
      </c>
      <c r="B789" s="8">
        <v>398</v>
      </c>
      <c r="C789" s="4">
        <v>2</v>
      </c>
      <c r="D789" s="5">
        <v>3.9190277777777776</v>
      </c>
      <c r="E789" s="13">
        <v>0</v>
      </c>
      <c r="F789" s="13">
        <v>0</v>
      </c>
      <c r="G789" s="13">
        <v>2</v>
      </c>
      <c r="H789" s="13">
        <v>0</v>
      </c>
      <c r="I789" s="13">
        <v>0</v>
      </c>
      <c r="J789" s="13">
        <v>0</v>
      </c>
      <c r="K789" s="13">
        <v>0</v>
      </c>
      <c r="L789" s="13">
        <v>0</v>
      </c>
      <c r="M789" s="13"/>
      <c r="N789" s="762">
        <v>2017</v>
      </c>
    </row>
    <row r="790" spans="1:14" x14ac:dyDescent="0.25">
      <c r="A790" s="3">
        <v>41</v>
      </c>
      <c r="B790" s="8">
        <v>412</v>
      </c>
      <c r="C790" s="4">
        <v>840.08333333333326</v>
      </c>
      <c r="D790" s="5">
        <v>1926.0803481439375</v>
      </c>
      <c r="E790" s="13">
        <v>0</v>
      </c>
      <c r="F790" s="13">
        <v>133.08333333333334</v>
      </c>
      <c r="G790" s="13">
        <v>74.833333333333343</v>
      </c>
      <c r="H790" s="13">
        <v>401.58333333333337</v>
      </c>
      <c r="I790" s="13">
        <v>230.58333333333329</v>
      </c>
      <c r="J790" s="13">
        <v>0</v>
      </c>
      <c r="K790" s="13">
        <v>0</v>
      </c>
      <c r="L790" s="13">
        <v>0</v>
      </c>
      <c r="M790" s="13"/>
      <c r="N790" s="762">
        <v>2017</v>
      </c>
    </row>
    <row r="791" spans="1:14" x14ac:dyDescent="0.25">
      <c r="A791" s="3">
        <v>41</v>
      </c>
      <c r="B791" s="8">
        <v>413</v>
      </c>
      <c r="C791" s="4">
        <v>24.75</v>
      </c>
      <c r="D791" s="5">
        <v>58.952342083333328</v>
      </c>
      <c r="E791" s="13">
        <v>20.75</v>
      </c>
      <c r="F791" s="13">
        <v>0</v>
      </c>
      <c r="G791" s="13">
        <v>0</v>
      </c>
      <c r="H791" s="13">
        <v>0</v>
      </c>
      <c r="I791" s="13">
        <v>0</v>
      </c>
      <c r="J791" s="13">
        <v>0</v>
      </c>
      <c r="K791" s="13">
        <v>4</v>
      </c>
      <c r="L791" s="13">
        <v>0</v>
      </c>
      <c r="M791" s="13"/>
      <c r="N791" s="762">
        <v>2017</v>
      </c>
    </row>
    <row r="792" spans="1:14" x14ac:dyDescent="0.25">
      <c r="A792" s="3">
        <v>41</v>
      </c>
      <c r="B792" s="8">
        <v>428</v>
      </c>
      <c r="C792" s="4">
        <v>48.166666666666664</v>
      </c>
      <c r="D792" s="5">
        <v>118.43673746422562</v>
      </c>
      <c r="E792" s="13">
        <v>0</v>
      </c>
      <c r="F792" s="13">
        <v>48.166666666666664</v>
      </c>
      <c r="G792" s="13">
        <v>0</v>
      </c>
      <c r="H792" s="13">
        <v>0</v>
      </c>
      <c r="I792" s="13">
        <v>0</v>
      </c>
      <c r="J792" s="13">
        <v>0</v>
      </c>
      <c r="K792" s="13">
        <v>0</v>
      </c>
      <c r="L792" s="13">
        <v>0</v>
      </c>
      <c r="M792" s="13"/>
      <c r="N792" s="762">
        <v>2017</v>
      </c>
    </row>
    <row r="793" spans="1:14" x14ac:dyDescent="0.25">
      <c r="A793" s="3">
        <v>41</v>
      </c>
      <c r="B793" s="8">
        <v>430</v>
      </c>
      <c r="C793" s="4">
        <v>26.333333333333336</v>
      </c>
      <c r="D793" s="5">
        <v>52.231127840909082</v>
      </c>
      <c r="E793" s="13">
        <v>0</v>
      </c>
      <c r="F793" s="13">
        <v>0</v>
      </c>
      <c r="G793" s="13">
        <v>16.083333333333336</v>
      </c>
      <c r="H793" s="13">
        <v>0</v>
      </c>
      <c r="I793" s="13">
        <v>10.25</v>
      </c>
      <c r="J793" s="13">
        <v>0</v>
      </c>
      <c r="K793" s="13">
        <v>0</v>
      </c>
      <c r="L793" s="13">
        <v>0</v>
      </c>
      <c r="M793" s="13"/>
      <c r="N793" s="762">
        <v>2017</v>
      </c>
    </row>
    <row r="794" spans="1:14" x14ac:dyDescent="0.25">
      <c r="A794" s="3">
        <v>41</v>
      </c>
      <c r="B794" s="8">
        <v>452</v>
      </c>
      <c r="C794" s="4">
        <v>14</v>
      </c>
      <c r="D794" s="5">
        <v>41.33495928797884</v>
      </c>
      <c r="E794" s="13">
        <v>0</v>
      </c>
      <c r="F794" s="13">
        <v>0</v>
      </c>
      <c r="G794" s="13">
        <v>0</v>
      </c>
      <c r="H794" s="13">
        <v>0</v>
      </c>
      <c r="I794" s="13">
        <v>0</v>
      </c>
      <c r="J794" s="13">
        <v>14</v>
      </c>
      <c r="K794" s="13">
        <v>0</v>
      </c>
      <c r="L794" s="13">
        <v>0</v>
      </c>
      <c r="M794" s="13"/>
      <c r="N794" s="762">
        <v>2017</v>
      </c>
    </row>
    <row r="795" spans="1:14" x14ac:dyDescent="0.25">
      <c r="A795" s="3">
        <v>41</v>
      </c>
      <c r="B795" s="8">
        <v>453</v>
      </c>
      <c r="C795" s="4">
        <v>411.56666666666666</v>
      </c>
      <c r="D795" s="5">
        <v>1022.33227832702</v>
      </c>
      <c r="E795" s="13">
        <v>0</v>
      </c>
      <c r="F795" s="13">
        <v>0</v>
      </c>
      <c r="G795" s="13">
        <v>23.25</v>
      </c>
      <c r="H795" s="13">
        <v>0</v>
      </c>
      <c r="I795" s="13">
        <v>0</v>
      </c>
      <c r="J795" s="13">
        <v>388.31666666666666</v>
      </c>
      <c r="K795" s="13">
        <v>0</v>
      </c>
      <c r="L795" s="13">
        <v>0</v>
      </c>
      <c r="M795" s="13"/>
      <c r="N795" s="762">
        <v>2017</v>
      </c>
    </row>
    <row r="796" spans="1:14" x14ac:dyDescent="0.25">
      <c r="A796" s="3">
        <v>41</v>
      </c>
      <c r="B796" s="8">
        <v>454</v>
      </c>
      <c r="C796" s="4">
        <v>32.916666666666664</v>
      </c>
      <c r="D796" s="5">
        <v>81.987364015151513</v>
      </c>
      <c r="E796" s="13">
        <v>0</v>
      </c>
      <c r="F796" s="13">
        <v>0</v>
      </c>
      <c r="G796" s="13">
        <v>32.916666666666664</v>
      </c>
      <c r="H796" s="13">
        <v>0</v>
      </c>
      <c r="I796" s="13">
        <v>0</v>
      </c>
      <c r="J796" s="13">
        <v>0</v>
      </c>
      <c r="K796" s="13">
        <v>0</v>
      </c>
      <c r="L796" s="13">
        <v>0</v>
      </c>
      <c r="M796" s="13"/>
      <c r="N796" s="762">
        <v>2017</v>
      </c>
    </row>
    <row r="797" spans="1:14" x14ac:dyDescent="0.25">
      <c r="A797" s="3">
        <v>41</v>
      </c>
      <c r="B797" s="8">
        <v>455</v>
      </c>
      <c r="C797" s="4">
        <v>501.26666666666665</v>
      </c>
      <c r="D797" s="5">
        <v>1400.4794087186497</v>
      </c>
      <c r="E797" s="13">
        <v>0</v>
      </c>
      <c r="F797" s="13">
        <v>0</v>
      </c>
      <c r="G797" s="13">
        <v>0</v>
      </c>
      <c r="H797" s="13">
        <v>0</v>
      </c>
      <c r="I797" s="13">
        <v>0</v>
      </c>
      <c r="J797" s="13">
        <v>471.26666666666665</v>
      </c>
      <c r="K797" s="13">
        <v>30</v>
      </c>
      <c r="L797" s="13">
        <v>0</v>
      </c>
      <c r="M797" s="13"/>
      <c r="N797" s="762">
        <v>2017</v>
      </c>
    </row>
    <row r="798" spans="1:14" x14ac:dyDescent="0.25">
      <c r="A798" s="3">
        <v>41</v>
      </c>
      <c r="B798" s="8">
        <v>456</v>
      </c>
      <c r="C798" s="4">
        <v>1</v>
      </c>
      <c r="D798" s="5">
        <v>3.8367083333333332</v>
      </c>
      <c r="E798" s="13">
        <v>0</v>
      </c>
      <c r="F798" s="13">
        <v>0</v>
      </c>
      <c r="G798" s="13">
        <v>0</v>
      </c>
      <c r="H798" s="13">
        <v>0</v>
      </c>
      <c r="I798" s="13">
        <v>0</v>
      </c>
      <c r="J798" s="13">
        <v>1</v>
      </c>
      <c r="K798" s="13">
        <v>0</v>
      </c>
      <c r="L798" s="13">
        <v>0</v>
      </c>
      <c r="M798" s="13"/>
      <c r="N798" s="762">
        <v>2017</v>
      </c>
    </row>
    <row r="799" spans="1:14" x14ac:dyDescent="0.25">
      <c r="A799" s="3">
        <v>41</v>
      </c>
      <c r="B799" s="8">
        <v>465</v>
      </c>
      <c r="C799" s="4">
        <v>27.166666666666668</v>
      </c>
      <c r="D799" s="5">
        <v>59.889876630892253</v>
      </c>
      <c r="E799" s="13">
        <v>0</v>
      </c>
      <c r="F799" s="13">
        <v>27.166666666666668</v>
      </c>
      <c r="G799" s="13">
        <v>0</v>
      </c>
      <c r="H799" s="13">
        <v>0</v>
      </c>
      <c r="I799" s="13">
        <v>0</v>
      </c>
      <c r="J799" s="13">
        <v>0</v>
      </c>
      <c r="K799" s="13">
        <v>0</v>
      </c>
      <c r="L799" s="13">
        <v>0</v>
      </c>
      <c r="M799" s="13"/>
      <c r="N799" s="762">
        <v>2017</v>
      </c>
    </row>
    <row r="800" spans="1:14" x14ac:dyDescent="0.25">
      <c r="A800" s="3">
        <v>41</v>
      </c>
      <c r="B800" s="8">
        <v>466</v>
      </c>
      <c r="C800" s="4">
        <v>30.333333333333332</v>
      </c>
      <c r="D800" s="5">
        <v>68.233733594276103</v>
      </c>
      <c r="E800" s="13">
        <v>1.4166666666666665</v>
      </c>
      <c r="F800" s="13">
        <v>14.666666666666666</v>
      </c>
      <c r="G800" s="13">
        <v>14.25</v>
      </c>
      <c r="H800" s="13">
        <v>0</v>
      </c>
      <c r="I800" s="13">
        <v>0</v>
      </c>
      <c r="J800" s="13">
        <v>0</v>
      </c>
      <c r="K800" s="13">
        <v>0</v>
      </c>
      <c r="L800" s="13">
        <v>0</v>
      </c>
      <c r="M800" s="13"/>
      <c r="N800" s="762">
        <v>2017</v>
      </c>
    </row>
    <row r="801" spans="1:14" x14ac:dyDescent="0.25">
      <c r="A801" s="3">
        <v>41</v>
      </c>
      <c r="B801" s="8">
        <v>467</v>
      </c>
      <c r="C801" s="4">
        <v>43.25</v>
      </c>
      <c r="D801" s="5">
        <v>85.194228514309771</v>
      </c>
      <c r="E801" s="13">
        <v>1.3333333333333335</v>
      </c>
      <c r="F801" s="13">
        <v>8.1666666666666679</v>
      </c>
      <c r="G801" s="13">
        <v>33.75</v>
      </c>
      <c r="H801" s="13">
        <v>0</v>
      </c>
      <c r="I801" s="13">
        <v>0</v>
      </c>
      <c r="J801" s="13">
        <v>0</v>
      </c>
      <c r="K801" s="13">
        <v>0</v>
      </c>
      <c r="L801" s="13">
        <v>0</v>
      </c>
      <c r="M801" s="13"/>
      <c r="N801" s="762">
        <v>2017</v>
      </c>
    </row>
    <row r="802" spans="1:14" x14ac:dyDescent="0.25">
      <c r="A802" s="3">
        <v>41</v>
      </c>
      <c r="B802" s="8">
        <v>473</v>
      </c>
      <c r="C802" s="4">
        <v>8.5</v>
      </c>
      <c r="D802" s="5">
        <v>12.92</v>
      </c>
      <c r="E802" s="13">
        <v>0</v>
      </c>
      <c r="F802" s="13">
        <v>0</v>
      </c>
      <c r="G802" s="13">
        <v>0</v>
      </c>
      <c r="H802" s="13">
        <v>8.5</v>
      </c>
      <c r="I802" s="13">
        <v>0</v>
      </c>
      <c r="J802" s="13">
        <v>0</v>
      </c>
      <c r="K802" s="13">
        <v>0</v>
      </c>
      <c r="L802" s="13">
        <v>0</v>
      </c>
      <c r="M802" s="13"/>
      <c r="N802" s="762">
        <v>2017</v>
      </c>
    </row>
    <row r="803" spans="1:14" x14ac:dyDescent="0.25">
      <c r="A803" s="3">
        <v>41</v>
      </c>
      <c r="B803" s="8">
        <v>476</v>
      </c>
      <c r="C803" s="4">
        <v>2</v>
      </c>
      <c r="D803" s="5">
        <v>3.9190277777777776</v>
      </c>
      <c r="E803" s="13">
        <v>2</v>
      </c>
      <c r="F803" s="13">
        <v>0</v>
      </c>
      <c r="G803" s="13">
        <v>0</v>
      </c>
      <c r="H803" s="13">
        <v>0</v>
      </c>
      <c r="I803" s="13">
        <v>0</v>
      </c>
      <c r="J803" s="13">
        <v>0</v>
      </c>
      <c r="K803" s="13">
        <v>0</v>
      </c>
      <c r="L803" s="13">
        <v>0</v>
      </c>
      <c r="M803" s="13"/>
      <c r="N803" s="762">
        <v>2017</v>
      </c>
    </row>
    <row r="804" spans="1:14" x14ac:dyDescent="0.25">
      <c r="A804" s="3">
        <v>41</v>
      </c>
      <c r="B804" s="8">
        <v>485</v>
      </c>
      <c r="C804" s="4">
        <v>35.5</v>
      </c>
      <c r="D804" s="5">
        <v>53.959999999999994</v>
      </c>
      <c r="E804" s="13">
        <v>0</v>
      </c>
      <c r="F804" s="13">
        <v>0</v>
      </c>
      <c r="G804" s="13">
        <v>0</v>
      </c>
      <c r="H804" s="13">
        <v>14</v>
      </c>
      <c r="I804" s="13">
        <v>0</v>
      </c>
      <c r="J804" s="13">
        <v>0</v>
      </c>
      <c r="K804" s="13">
        <v>0</v>
      </c>
      <c r="L804" s="13">
        <v>21.5</v>
      </c>
      <c r="M804" s="13"/>
      <c r="N804" s="762">
        <v>2017</v>
      </c>
    </row>
    <row r="805" spans="1:14" x14ac:dyDescent="0.25">
      <c r="A805" s="3">
        <v>41</v>
      </c>
      <c r="B805" s="8">
        <v>489</v>
      </c>
      <c r="C805" s="4">
        <v>1.75</v>
      </c>
      <c r="D805" s="5">
        <v>6.0113715277777775</v>
      </c>
      <c r="E805" s="13">
        <v>0</v>
      </c>
      <c r="F805" s="13">
        <v>0</v>
      </c>
      <c r="G805" s="13">
        <v>1.75</v>
      </c>
      <c r="H805" s="13">
        <v>0</v>
      </c>
      <c r="I805" s="13">
        <v>0</v>
      </c>
      <c r="J805" s="13">
        <v>0</v>
      </c>
      <c r="K805" s="13">
        <v>0</v>
      </c>
      <c r="L805" s="13">
        <v>0</v>
      </c>
      <c r="M805" s="13"/>
      <c r="N805" s="762">
        <v>2017</v>
      </c>
    </row>
    <row r="806" spans="1:14" x14ac:dyDescent="0.25">
      <c r="A806" s="3">
        <v>41</v>
      </c>
      <c r="B806" s="8">
        <v>495</v>
      </c>
      <c r="C806" s="4">
        <v>1.75</v>
      </c>
      <c r="D806" s="5">
        <v>4.0153093749999993</v>
      </c>
      <c r="E806" s="13">
        <v>0</v>
      </c>
      <c r="F806" s="13">
        <v>1.75</v>
      </c>
      <c r="G806" s="13">
        <v>0</v>
      </c>
      <c r="H806" s="13">
        <v>0</v>
      </c>
      <c r="I806" s="13">
        <v>0</v>
      </c>
      <c r="J806" s="13">
        <v>0</v>
      </c>
      <c r="K806" s="13">
        <v>0</v>
      </c>
      <c r="L806" s="13">
        <v>0</v>
      </c>
      <c r="M806" s="13"/>
      <c r="N806" s="762">
        <v>2017</v>
      </c>
    </row>
    <row r="807" spans="1:14" x14ac:dyDescent="0.25">
      <c r="A807" s="3">
        <v>41</v>
      </c>
      <c r="B807" s="8">
        <v>496</v>
      </c>
      <c r="C807" s="4">
        <v>3.916666666666667</v>
      </c>
      <c r="D807" s="5">
        <v>7.8131565656565654</v>
      </c>
      <c r="E807" s="13">
        <v>0</v>
      </c>
      <c r="F807" s="13">
        <v>3.916666666666667</v>
      </c>
      <c r="G807" s="13">
        <v>0</v>
      </c>
      <c r="H807" s="13">
        <v>0</v>
      </c>
      <c r="I807" s="13">
        <v>0</v>
      </c>
      <c r="J807" s="13">
        <v>0</v>
      </c>
      <c r="K807" s="13">
        <v>0</v>
      </c>
      <c r="L807" s="13">
        <v>0</v>
      </c>
      <c r="M807" s="13"/>
      <c r="N807" s="762">
        <v>2017</v>
      </c>
    </row>
    <row r="808" spans="1:14" x14ac:dyDescent="0.25">
      <c r="A808" s="3">
        <v>42</v>
      </c>
      <c r="B808" s="8" t="s">
        <v>10</v>
      </c>
      <c r="C808" s="4">
        <v>64</v>
      </c>
      <c r="D808" s="5">
        <v>205.3642406881313</v>
      </c>
      <c r="E808" s="13">
        <v>0</v>
      </c>
      <c r="F808" s="13">
        <v>9.25</v>
      </c>
      <c r="G808" s="13">
        <v>15.75</v>
      </c>
      <c r="H808" s="13">
        <v>23.25</v>
      </c>
      <c r="I808" s="13">
        <v>15.75</v>
      </c>
      <c r="J808" s="13">
        <v>0</v>
      </c>
      <c r="K808" s="13">
        <v>0</v>
      </c>
      <c r="L808" s="13">
        <v>0</v>
      </c>
      <c r="M808" s="13"/>
      <c r="N808" s="762">
        <v>2017</v>
      </c>
    </row>
    <row r="809" spans="1:14" x14ac:dyDescent="0.25">
      <c r="A809" s="3">
        <v>42</v>
      </c>
      <c r="B809" s="8">
        <v>314</v>
      </c>
      <c r="C809" s="4">
        <v>26</v>
      </c>
      <c r="D809" s="5">
        <v>39.519999999999996</v>
      </c>
      <c r="E809" s="13">
        <v>0</v>
      </c>
      <c r="F809" s="13">
        <v>0</v>
      </c>
      <c r="G809" s="13">
        <v>0</v>
      </c>
      <c r="H809" s="13">
        <v>0</v>
      </c>
      <c r="I809" s="13">
        <v>0</v>
      </c>
      <c r="J809" s="13">
        <v>26</v>
      </c>
      <c r="K809" s="13">
        <v>0</v>
      </c>
      <c r="L809" s="13">
        <v>0</v>
      </c>
      <c r="M809" s="13"/>
      <c r="N809" s="762">
        <v>2017</v>
      </c>
    </row>
    <row r="810" spans="1:14" x14ac:dyDescent="0.25">
      <c r="A810" s="3">
        <v>42</v>
      </c>
      <c r="B810" s="8">
        <v>354</v>
      </c>
      <c r="C810" s="4">
        <v>37.5</v>
      </c>
      <c r="D810" s="5">
        <v>57</v>
      </c>
      <c r="E810" s="13">
        <v>0</v>
      </c>
      <c r="F810" s="13">
        <v>0</v>
      </c>
      <c r="G810" s="13">
        <v>37.5</v>
      </c>
      <c r="H810" s="13">
        <v>0</v>
      </c>
      <c r="I810" s="13">
        <v>0</v>
      </c>
      <c r="J810" s="13">
        <v>0</v>
      </c>
      <c r="K810" s="13">
        <v>0</v>
      </c>
      <c r="L810" s="13">
        <v>0</v>
      </c>
      <c r="M810" s="13"/>
      <c r="N810" s="762">
        <v>2017</v>
      </c>
    </row>
    <row r="811" spans="1:14" x14ac:dyDescent="0.25">
      <c r="A811" s="3">
        <v>42</v>
      </c>
      <c r="B811" s="8">
        <v>355</v>
      </c>
      <c r="C811" s="4">
        <v>9.5</v>
      </c>
      <c r="D811" s="5">
        <v>24.532876298222519</v>
      </c>
      <c r="E811" s="13">
        <v>0</v>
      </c>
      <c r="F811" s="13">
        <v>0</v>
      </c>
      <c r="G811" s="13">
        <v>0</v>
      </c>
      <c r="H811" s="13">
        <v>0</v>
      </c>
      <c r="I811" s="13">
        <v>0</v>
      </c>
      <c r="J811" s="13">
        <v>9.5</v>
      </c>
      <c r="K811" s="13">
        <v>0</v>
      </c>
      <c r="L811" s="13">
        <v>0</v>
      </c>
      <c r="M811" s="13"/>
      <c r="N811" s="762">
        <v>2017</v>
      </c>
    </row>
    <row r="812" spans="1:14" x14ac:dyDescent="0.25">
      <c r="A812" s="3">
        <v>42</v>
      </c>
      <c r="B812" s="8">
        <v>369</v>
      </c>
      <c r="C812" s="4">
        <v>8.3333333333333339</v>
      </c>
      <c r="D812" s="5">
        <v>17.290838068181817</v>
      </c>
      <c r="E812" s="13">
        <v>0</v>
      </c>
      <c r="F812" s="13">
        <v>0</v>
      </c>
      <c r="G812" s="13">
        <v>0</v>
      </c>
      <c r="H812" s="13">
        <v>0</v>
      </c>
      <c r="I812" s="13">
        <v>8.3333333333333339</v>
      </c>
      <c r="J812" s="13">
        <v>0</v>
      </c>
      <c r="K812" s="13">
        <v>0</v>
      </c>
      <c r="L812" s="13">
        <v>0</v>
      </c>
      <c r="M812" s="13"/>
      <c r="N812" s="762">
        <v>2017</v>
      </c>
    </row>
    <row r="813" spans="1:14" x14ac:dyDescent="0.25">
      <c r="A813" s="3">
        <v>42</v>
      </c>
      <c r="B813" s="8">
        <v>372</v>
      </c>
      <c r="C813" s="4">
        <v>94.916666666666671</v>
      </c>
      <c r="D813" s="5">
        <v>241.4668055003645</v>
      </c>
      <c r="E813" s="13">
        <v>0</v>
      </c>
      <c r="F813" s="13">
        <v>7.4166666666666661</v>
      </c>
      <c r="G813" s="13">
        <v>61.25</v>
      </c>
      <c r="H813" s="13">
        <v>0</v>
      </c>
      <c r="I813" s="13">
        <v>1.5</v>
      </c>
      <c r="J813" s="13">
        <v>24.75</v>
      </c>
      <c r="K813" s="13">
        <v>0</v>
      </c>
      <c r="L813" s="13">
        <v>0</v>
      </c>
      <c r="M813" s="13"/>
      <c r="N813" s="762">
        <v>2017</v>
      </c>
    </row>
    <row r="814" spans="1:14" x14ac:dyDescent="0.25">
      <c r="A814" s="3">
        <v>42</v>
      </c>
      <c r="B814" s="8">
        <v>373</v>
      </c>
      <c r="C814" s="4">
        <v>24.083333333333332</v>
      </c>
      <c r="D814" s="5">
        <v>44.549071443602692</v>
      </c>
      <c r="E814" s="13">
        <v>0</v>
      </c>
      <c r="F814" s="13">
        <v>0</v>
      </c>
      <c r="G814" s="13">
        <v>12.5</v>
      </c>
      <c r="H814" s="13">
        <v>11.583333333333334</v>
      </c>
      <c r="I814" s="13">
        <v>0</v>
      </c>
      <c r="J814" s="13">
        <v>0</v>
      </c>
      <c r="K814" s="13">
        <v>0</v>
      </c>
      <c r="L814" s="13">
        <v>0</v>
      </c>
      <c r="M814" s="13"/>
      <c r="N814" s="762">
        <v>2017</v>
      </c>
    </row>
    <row r="815" spans="1:14" x14ac:dyDescent="0.25">
      <c r="A815" s="3">
        <v>42</v>
      </c>
      <c r="B815" s="8">
        <v>376</v>
      </c>
      <c r="C815" s="4">
        <v>3.833333333333333</v>
      </c>
      <c r="D815" s="5">
        <v>6.9423621425698743</v>
      </c>
      <c r="E815" s="13">
        <v>0</v>
      </c>
      <c r="F815" s="13">
        <v>0</v>
      </c>
      <c r="G815" s="13">
        <v>1.5</v>
      </c>
      <c r="H815" s="13">
        <v>2.333333333333333</v>
      </c>
      <c r="I815" s="13">
        <v>0</v>
      </c>
      <c r="J815" s="13">
        <v>0</v>
      </c>
      <c r="K815" s="13">
        <v>0</v>
      </c>
      <c r="L815" s="13">
        <v>0</v>
      </c>
      <c r="M815" s="13"/>
      <c r="N815" s="762">
        <v>2017</v>
      </c>
    </row>
    <row r="816" spans="1:14" x14ac:dyDescent="0.25">
      <c r="A816" s="3">
        <v>42</v>
      </c>
      <c r="B816" s="8">
        <v>379</v>
      </c>
      <c r="C816" s="4">
        <v>390.5</v>
      </c>
      <c r="D816" s="5">
        <v>859.70768327330211</v>
      </c>
      <c r="E816" s="13">
        <v>0</v>
      </c>
      <c r="F816" s="13">
        <v>0</v>
      </c>
      <c r="G816" s="13">
        <v>385.5</v>
      </c>
      <c r="H816" s="13">
        <v>0</v>
      </c>
      <c r="I816" s="13">
        <v>0</v>
      </c>
      <c r="J816" s="13">
        <v>5</v>
      </c>
      <c r="K816" s="13">
        <v>0</v>
      </c>
      <c r="L816" s="13">
        <v>0</v>
      </c>
      <c r="M816" s="13"/>
      <c r="N816" s="762">
        <v>2017</v>
      </c>
    </row>
    <row r="817" spans="1:14" x14ac:dyDescent="0.25">
      <c r="A817" s="3">
        <v>42</v>
      </c>
      <c r="B817" s="8">
        <v>380</v>
      </c>
      <c r="C817" s="4">
        <v>107.83333333333331</v>
      </c>
      <c r="D817" s="5">
        <v>242.95547401515154</v>
      </c>
      <c r="E817" s="13">
        <v>0</v>
      </c>
      <c r="F817" s="13">
        <v>0</v>
      </c>
      <c r="G817" s="13">
        <v>94.333333333333314</v>
      </c>
      <c r="H817" s="13">
        <v>0</v>
      </c>
      <c r="I817" s="13">
        <v>0</v>
      </c>
      <c r="J817" s="13">
        <v>13.5</v>
      </c>
      <c r="K817" s="13">
        <v>0</v>
      </c>
      <c r="L817" s="13">
        <v>0</v>
      </c>
      <c r="M817" s="13"/>
      <c r="N817" s="762">
        <v>2017</v>
      </c>
    </row>
    <row r="818" spans="1:14" x14ac:dyDescent="0.25">
      <c r="A818" s="3">
        <v>42</v>
      </c>
      <c r="B818" s="8">
        <v>387</v>
      </c>
      <c r="C818" s="4">
        <v>230.66666666666666</v>
      </c>
      <c r="D818" s="5">
        <v>500.17794861531974</v>
      </c>
      <c r="E818" s="13">
        <v>1.5</v>
      </c>
      <c r="F818" s="13">
        <v>1.8333333333333333</v>
      </c>
      <c r="G818" s="13">
        <v>172.58333333333334</v>
      </c>
      <c r="H818" s="13">
        <v>42.5</v>
      </c>
      <c r="I818" s="13">
        <v>12.25</v>
      </c>
      <c r="J818" s="13">
        <v>0</v>
      </c>
      <c r="K818" s="13">
        <v>0</v>
      </c>
      <c r="L818" s="13">
        <v>0</v>
      </c>
      <c r="M818" s="13"/>
      <c r="N818" s="762">
        <v>2017</v>
      </c>
    </row>
    <row r="819" spans="1:14" x14ac:dyDescent="0.25">
      <c r="A819" s="3">
        <v>42</v>
      </c>
      <c r="B819" s="8">
        <v>396</v>
      </c>
      <c r="C819" s="4">
        <v>131.25</v>
      </c>
      <c r="D819" s="5">
        <v>266.89673606481483</v>
      </c>
      <c r="E819" s="13">
        <v>1</v>
      </c>
      <c r="F819" s="13">
        <v>3.75</v>
      </c>
      <c r="G819" s="13">
        <v>60.75</v>
      </c>
      <c r="H819" s="13">
        <v>65.75</v>
      </c>
      <c r="I819" s="13">
        <v>0</v>
      </c>
      <c r="J819" s="13">
        <v>0</v>
      </c>
      <c r="K819" s="13">
        <v>0</v>
      </c>
      <c r="L819" s="13">
        <v>0</v>
      </c>
      <c r="M819" s="13"/>
      <c r="N819" s="762">
        <v>2017</v>
      </c>
    </row>
    <row r="820" spans="1:14" x14ac:dyDescent="0.25">
      <c r="A820" s="3">
        <v>42</v>
      </c>
      <c r="B820" s="8">
        <v>397</v>
      </c>
      <c r="C820" s="4">
        <v>36.25</v>
      </c>
      <c r="D820" s="5">
        <v>90.239188943602684</v>
      </c>
      <c r="E820" s="13">
        <v>36.25</v>
      </c>
      <c r="F820" s="13">
        <v>0</v>
      </c>
      <c r="G820" s="13">
        <v>0</v>
      </c>
      <c r="H820" s="13">
        <v>0</v>
      </c>
      <c r="I820" s="13">
        <v>0</v>
      </c>
      <c r="J820" s="13">
        <v>0</v>
      </c>
      <c r="K820" s="13">
        <v>0</v>
      </c>
      <c r="L820" s="13">
        <v>0</v>
      </c>
      <c r="M820" s="13"/>
      <c r="N820" s="762">
        <v>2017</v>
      </c>
    </row>
    <row r="821" spans="1:14" x14ac:dyDescent="0.25">
      <c r="A821" s="3">
        <v>42</v>
      </c>
      <c r="B821" s="8">
        <v>398</v>
      </c>
      <c r="C821" s="4">
        <v>50.166666666666671</v>
      </c>
      <c r="D821" s="5">
        <v>165.65754496183294</v>
      </c>
      <c r="E821" s="13">
        <v>0</v>
      </c>
      <c r="F821" s="13">
        <v>0</v>
      </c>
      <c r="G821" s="13">
        <v>0</v>
      </c>
      <c r="H821" s="13">
        <v>0</v>
      </c>
      <c r="I821" s="13">
        <v>0</v>
      </c>
      <c r="J821" s="13">
        <v>50.166666666666671</v>
      </c>
      <c r="K821" s="13">
        <v>0</v>
      </c>
      <c r="L821" s="13">
        <v>0</v>
      </c>
      <c r="M821" s="13"/>
      <c r="N821" s="762">
        <v>2017</v>
      </c>
    </row>
    <row r="822" spans="1:14" x14ac:dyDescent="0.25">
      <c r="A822" s="3">
        <v>42</v>
      </c>
      <c r="B822" s="8">
        <v>412</v>
      </c>
      <c r="C822" s="4">
        <v>609.91666666666629</v>
      </c>
      <c r="D822" s="5">
        <v>1201.7964645812272</v>
      </c>
      <c r="E822" s="13">
        <v>0</v>
      </c>
      <c r="F822" s="13">
        <v>5</v>
      </c>
      <c r="G822" s="13">
        <v>43</v>
      </c>
      <c r="H822" s="13">
        <v>283.83333333333337</v>
      </c>
      <c r="I822" s="13">
        <v>278.08333333333343</v>
      </c>
      <c r="J822" s="13">
        <v>0</v>
      </c>
      <c r="K822" s="13">
        <v>0</v>
      </c>
      <c r="L822" s="13">
        <v>0</v>
      </c>
      <c r="M822" s="13"/>
      <c r="N822" s="762">
        <v>2017</v>
      </c>
    </row>
    <row r="823" spans="1:14" x14ac:dyDescent="0.25">
      <c r="A823" s="3">
        <v>42</v>
      </c>
      <c r="B823" s="8">
        <v>413</v>
      </c>
      <c r="C823" s="4">
        <v>244.16666666666663</v>
      </c>
      <c r="D823" s="5">
        <v>559.49607892466327</v>
      </c>
      <c r="E823" s="13">
        <v>42.333333333333329</v>
      </c>
      <c r="F823" s="13">
        <v>166.33333333333334</v>
      </c>
      <c r="G823" s="13">
        <v>35.5</v>
      </c>
      <c r="H823" s="13">
        <v>0</v>
      </c>
      <c r="I823" s="13">
        <v>0</v>
      </c>
      <c r="J823" s="13">
        <v>0</v>
      </c>
      <c r="K823" s="13">
        <v>0</v>
      </c>
      <c r="L823" s="13">
        <v>0</v>
      </c>
      <c r="M823" s="13"/>
      <c r="N823" s="762">
        <v>2017</v>
      </c>
    </row>
    <row r="824" spans="1:14" x14ac:dyDescent="0.25">
      <c r="A824" s="3">
        <v>42</v>
      </c>
      <c r="B824" s="8">
        <v>414</v>
      </c>
      <c r="C824" s="4">
        <v>184.16666666666666</v>
      </c>
      <c r="D824" s="5">
        <v>429.46796301557242</v>
      </c>
      <c r="E824" s="13">
        <v>0</v>
      </c>
      <c r="F824" s="13">
        <v>0</v>
      </c>
      <c r="G824" s="13">
        <v>52.5</v>
      </c>
      <c r="H824" s="13">
        <v>0</v>
      </c>
      <c r="I824" s="13">
        <v>16.833333333333332</v>
      </c>
      <c r="J824" s="13">
        <v>114.83333333333333</v>
      </c>
      <c r="K824" s="13">
        <v>0</v>
      </c>
      <c r="L824" s="13">
        <v>0</v>
      </c>
      <c r="M824" s="13"/>
      <c r="N824" s="762">
        <v>2017</v>
      </c>
    </row>
    <row r="825" spans="1:14" x14ac:dyDescent="0.25">
      <c r="A825" s="3">
        <v>42</v>
      </c>
      <c r="B825" s="8">
        <v>415</v>
      </c>
      <c r="C825" s="4">
        <v>17</v>
      </c>
      <c r="D825" s="5">
        <v>58.396180555555553</v>
      </c>
      <c r="E825" s="13">
        <v>0</v>
      </c>
      <c r="F825" s="13">
        <v>0</v>
      </c>
      <c r="G825" s="13">
        <v>17</v>
      </c>
      <c r="H825" s="13">
        <v>0</v>
      </c>
      <c r="I825" s="13">
        <v>0</v>
      </c>
      <c r="J825" s="13">
        <v>0</v>
      </c>
      <c r="K825" s="13">
        <v>0</v>
      </c>
      <c r="L825" s="13">
        <v>0</v>
      </c>
      <c r="M825" s="13"/>
      <c r="N825" s="762">
        <v>2017</v>
      </c>
    </row>
    <row r="826" spans="1:14" x14ac:dyDescent="0.25">
      <c r="A826" s="3">
        <v>42</v>
      </c>
      <c r="B826" s="8">
        <v>428</v>
      </c>
      <c r="C826" s="4">
        <v>271.5</v>
      </c>
      <c r="D826" s="5">
        <v>567.27190036195282</v>
      </c>
      <c r="E826" s="13">
        <v>0</v>
      </c>
      <c r="F826" s="13">
        <v>271.5</v>
      </c>
      <c r="G826" s="13">
        <v>0</v>
      </c>
      <c r="H826" s="13">
        <v>0</v>
      </c>
      <c r="I826" s="13">
        <v>0</v>
      </c>
      <c r="J826" s="13">
        <v>0</v>
      </c>
      <c r="K826" s="13">
        <v>0</v>
      </c>
      <c r="L826" s="13">
        <v>0</v>
      </c>
      <c r="M826" s="13"/>
      <c r="N826" s="762">
        <v>2017</v>
      </c>
    </row>
    <row r="827" spans="1:14" x14ac:dyDescent="0.25">
      <c r="A827" s="3">
        <v>42</v>
      </c>
      <c r="B827" s="8">
        <v>453</v>
      </c>
      <c r="C827" s="4">
        <v>32</v>
      </c>
      <c r="D827" s="5">
        <v>59.255576388888883</v>
      </c>
      <c r="E827" s="13">
        <v>0</v>
      </c>
      <c r="F827" s="13">
        <v>0</v>
      </c>
      <c r="G827" s="13">
        <v>0</v>
      </c>
      <c r="H827" s="13">
        <v>0</v>
      </c>
      <c r="I827" s="13">
        <v>0</v>
      </c>
      <c r="J827" s="13">
        <v>0</v>
      </c>
      <c r="K827" s="13">
        <v>32</v>
      </c>
      <c r="L827" s="13">
        <v>0</v>
      </c>
      <c r="M827" s="13"/>
      <c r="N827" s="762">
        <v>2017</v>
      </c>
    </row>
    <row r="828" spans="1:14" x14ac:dyDescent="0.25">
      <c r="A828" s="3">
        <v>42</v>
      </c>
      <c r="B828" s="8">
        <v>454</v>
      </c>
      <c r="C828" s="4">
        <v>23.083333333333336</v>
      </c>
      <c r="D828" s="5">
        <v>44.686251893939392</v>
      </c>
      <c r="E828" s="13">
        <v>0</v>
      </c>
      <c r="F828" s="13">
        <v>0</v>
      </c>
      <c r="G828" s="13">
        <v>0</v>
      </c>
      <c r="H828" s="13">
        <v>11.083333333333334</v>
      </c>
      <c r="I828" s="13">
        <v>6.75</v>
      </c>
      <c r="J828" s="13">
        <v>0</v>
      </c>
      <c r="K828" s="13">
        <v>5.25</v>
      </c>
      <c r="L828" s="13">
        <v>0</v>
      </c>
      <c r="M828" s="13"/>
      <c r="N828" s="762">
        <v>2017</v>
      </c>
    </row>
    <row r="829" spans="1:14" x14ac:dyDescent="0.25">
      <c r="A829" s="3">
        <v>42</v>
      </c>
      <c r="B829" s="8">
        <v>455</v>
      </c>
      <c r="C829" s="4">
        <v>34</v>
      </c>
      <c r="D829" s="5">
        <v>63.399086487758154</v>
      </c>
      <c r="E829" s="13">
        <v>0</v>
      </c>
      <c r="F829" s="13">
        <v>0</v>
      </c>
      <c r="G829" s="13">
        <v>0</v>
      </c>
      <c r="H829" s="13">
        <v>0</v>
      </c>
      <c r="I829" s="13">
        <v>0</v>
      </c>
      <c r="J829" s="13">
        <v>4</v>
      </c>
      <c r="K829" s="13">
        <v>30</v>
      </c>
      <c r="L829" s="13">
        <v>0</v>
      </c>
      <c r="M829" s="13"/>
      <c r="N829" s="762">
        <v>2017</v>
      </c>
    </row>
    <row r="830" spans="1:14" x14ac:dyDescent="0.25">
      <c r="A830" s="3">
        <v>42</v>
      </c>
      <c r="B830" s="8">
        <v>456</v>
      </c>
      <c r="C830" s="4">
        <v>8.5</v>
      </c>
      <c r="D830" s="5">
        <v>18.356812499999997</v>
      </c>
      <c r="E830" s="13">
        <v>0</v>
      </c>
      <c r="F830" s="13">
        <v>0</v>
      </c>
      <c r="G830" s="13">
        <v>0</v>
      </c>
      <c r="H830" s="13">
        <v>0</v>
      </c>
      <c r="I830" s="13">
        <v>0</v>
      </c>
      <c r="J830" s="13">
        <v>0</v>
      </c>
      <c r="K830" s="13">
        <v>8.5</v>
      </c>
      <c r="L830" s="13">
        <v>0</v>
      </c>
      <c r="M830" s="13"/>
      <c r="N830" s="762">
        <v>2017</v>
      </c>
    </row>
    <row r="831" spans="1:14" x14ac:dyDescent="0.25">
      <c r="A831" s="3">
        <v>42</v>
      </c>
      <c r="B831" s="8">
        <v>463</v>
      </c>
      <c r="C831" s="4">
        <v>4</v>
      </c>
      <c r="D831" s="5">
        <v>8.6566414141414132</v>
      </c>
      <c r="E831" s="13">
        <v>3</v>
      </c>
      <c r="F831" s="13">
        <v>0</v>
      </c>
      <c r="G831" s="13">
        <v>0</v>
      </c>
      <c r="H831" s="13">
        <v>1</v>
      </c>
      <c r="I831" s="13">
        <v>0</v>
      </c>
      <c r="J831" s="13">
        <v>0</v>
      </c>
      <c r="K831" s="13">
        <v>0</v>
      </c>
      <c r="L831" s="13">
        <v>0</v>
      </c>
      <c r="M831" s="13"/>
      <c r="N831" s="762">
        <v>2017</v>
      </c>
    </row>
    <row r="832" spans="1:14" x14ac:dyDescent="0.25">
      <c r="A832" s="3">
        <v>42</v>
      </c>
      <c r="B832" s="8">
        <v>464</v>
      </c>
      <c r="C832" s="4">
        <v>3</v>
      </c>
      <c r="D832" s="5">
        <v>5.9581605113636353</v>
      </c>
      <c r="E832" s="13">
        <v>1.5</v>
      </c>
      <c r="F832" s="13">
        <v>0</v>
      </c>
      <c r="G832" s="13">
        <v>0</v>
      </c>
      <c r="H832" s="13">
        <v>1.5</v>
      </c>
      <c r="I832" s="13">
        <v>0</v>
      </c>
      <c r="J832" s="13">
        <v>0</v>
      </c>
      <c r="K832" s="13">
        <v>0</v>
      </c>
      <c r="L832" s="13">
        <v>0</v>
      </c>
      <c r="M832" s="13"/>
      <c r="N832" s="762">
        <v>2017</v>
      </c>
    </row>
    <row r="833" spans="1:14" x14ac:dyDescent="0.25">
      <c r="A833" s="3">
        <v>42</v>
      </c>
      <c r="B833" s="8">
        <v>465</v>
      </c>
      <c r="C833" s="4">
        <v>20</v>
      </c>
      <c r="D833" s="5">
        <v>45.843763888888887</v>
      </c>
      <c r="E833" s="13">
        <v>0</v>
      </c>
      <c r="F833" s="13">
        <v>0</v>
      </c>
      <c r="G833" s="13">
        <v>20</v>
      </c>
      <c r="H833" s="13">
        <v>0</v>
      </c>
      <c r="I833" s="13">
        <v>0</v>
      </c>
      <c r="J833" s="13">
        <v>0</v>
      </c>
      <c r="K833" s="13">
        <v>0</v>
      </c>
      <c r="L833" s="13">
        <v>0</v>
      </c>
      <c r="M833" s="13"/>
      <c r="N833" s="762">
        <v>2017</v>
      </c>
    </row>
    <row r="834" spans="1:14" x14ac:dyDescent="0.25">
      <c r="A834" s="3">
        <v>42</v>
      </c>
      <c r="B834" s="8">
        <v>466</v>
      </c>
      <c r="C834" s="4">
        <v>52.666666666666664</v>
      </c>
      <c r="D834" s="5">
        <v>93.421145833333341</v>
      </c>
      <c r="E834" s="13">
        <v>0.75</v>
      </c>
      <c r="F834" s="13">
        <v>2</v>
      </c>
      <c r="G834" s="13">
        <v>49.916666666666664</v>
      </c>
      <c r="H834" s="13">
        <v>0</v>
      </c>
      <c r="I834" s="13">
        <v>0</v>
      </c>
      <c r="J834" s="13">
        <v>0</v>
      </c>
      <c r="K834" s="13">
        <v>0</v>
      </c>
      <c r="L834" s="13">
        <v>0</v>
      </c>
      <c r="M834" s="13"/>
      <c r="N834" s="762">
        <v>2017</v>
      </c>
    </row>
    <row r="835" spans="1:14" x14ac:dyDescent="0.25">
      <c r="A835" s="3">
        <v>42</v>
      </c>
      <c r="B835" s="8">
        <v>467</v>
      </c>
      <c r="C835" s="4">
        <v>11.75</v>
      </c>
      <c r="D835" s="5">
        <v>22.007934027777779</v>
      </c>
      <c r="E835" s="13">
        <v>0</v>
      </c>
      <c r="F835" s="13">
        <v>0</v>
      </c>
      <c r="G835" s="13">
        <v>11.75</v>
      </c>
      <c r="H835" s="13">
        <v>0</v>
      </c>
      <c r="I835" s="13">
        <v>0</v>
      </c>
      <c r="J835" s="13">
        <v>0</v>
      </c>
      <c r="K835" s="13">
        <v>0</v>
      </c>
      <c r="L835" s="13">
        <v>0</v>
      </c>
      <c r="M835" s="13"/>
      <c r="N835" s="762">
        <v>2017</v>
      </c>
    </row>
    <row r="836" spans="1:14" x14ac:dyDescent="0.25">
      <c r="A836" s="3">
        <v>42</v>
      </c>
      <c r="B836" s="8">
        <v>468</v>
      </c>
      <c r="C836" s="4">
        <v>2.5</v>
      </c>
      <c r="D836" s="5">
        <v>5.7918757891414137</v>
      </c>
      <c r="E836" s="13">
        <v>2.5</v>
      </c>
      <c r="F836" s="13">
        <v>0</v>
      </c>
      <c r="G836" s="13">
        <v>0</v>
      </c>
      <c r="H836" s="13">
        <v>0</v>
      </c>
      <c r="I836" s="13">
        <v>0</v>
      </c>
      <c r="J836" s="13">
        <v>0</v>
      </c>
      <c r="K836" s="13">
        <v>0</v>
      </c>
      <c r="L836" s="13">
        <v>0</v>
      </c>
      <c r="M836" s="13"/>
      <c r="N836" s="762">
        <v>2017</v>
      </c>
    </row>
    <row r="837" spans="1:14" x14ac:dyDescent="0.25">
      <c r="A837" s="3">
        <v>42</v>
      </c>
      <c r="B837" s="8">
        <v>469</v>
      </c>
      <c r="C837" s="4">
        <v>7.75</v>
      </c>
      <c r="D837" s="5">
        <v>16.999190340909088</v>
      </c>
      <c r="E837" s="13">
        <v>6.5</v>
      </c>
      <c r="F837" s="13">
        <v>1.25</v>
      </c>
      <c r="G837" s="13">
        <v>0</v>
      </c>
      <c r="H837" s="13">
        <v>0</v>
      </c>
      <c r="I837" s="13">
        <v>0</v>
      </c>
      <c r="J837" s="13">
        <v>0</v>
      </c>
      <c r="K837" s="13">
        <v>0</v>
      </c>
      <c r="L837" s="13">
        <v>0</v>
      </c>
      <c r="M837" s="13"/>
      <c r="N837" s="762">
        <v>2017</v>
      </c>
    </row>
    <row r="838" spans="1:14" x14ac:dyDescent="0.25">
      <c r="A838" s="3">
        <v>42</v>
      </c>
      <c r="B838" s="8">
        <v>473</v>
      </c>
      <c r="C838" s="4">
        <v>1</v>
      </c>
      <c r="D838" s="5">
        <v>2.4698516414141412</v>
      </c>
      <c r="E838" s="13">
        <v>1</v>
      </c>
      <c r="F838" s="13">
        <v>0</v>
      </c>
      <c r="G838" s="13">
        <v>0</v>
      </c>
      <c r="H838" s="13">
        <v>0</v>
      </c>
      <c r="I838" s="13">
        <v>0</v>
      </c>
      <c r="J838" s="13">
        <v>0</v>
      </c>
      <c r="K838" s="13">
        <v>0</v>
      </c>
      <c r="L838" s="13">
        <v>0</v>
      </c>
      <c r="M838" s="13"/>
      <c r="N838" s="762">
        <v>2017</v>
      </c>
    </row>
    <row r="839" spans="1:14" x14ac:dyDescent="0.25">
      <c r="A839" s="3">
        <v>42</v>
      </c>
      <c r="B839" s="8">
        <v>485</v>
      </c>
      <c r="C839" s="4">
        <v>3.25</v>
      </c>
      <c r="D839" s="5">
        <v>4.9400000000000004</v>
      </c>
      <c r="E839" s="13">
        <v>0</v>
      </c>
      <c r="F839" s="13">
        <v>0</v>
      </c>
      <c r="G839" s="13">
        <v>0</v>
      </c>
      <c r="H839" s="13">
        <v>0</v>
      </c>
      <c r="I839" s="13">
        <v>0</v>
      </c>
      <c r="J839" s="13">
        <v>0</v>
      </c>
      <c r="K839" s="13">
        <v>0</v>
      </c>
      <c r="L839" s="13">
        <v>3.25</v>
      </c>
      <c r="M839" s="13"/>
      <c r="N839" s="762">
        <v>2017</v>
      </c>
    </row>
    <row r="840" spans="1:14" x14ac:dyDescent="0.25">
      <c r="A840" s="3">
        <v>42</v>
      </c>
      <c r="B840" s="8">
        <v>487</v>
      </c>
      <c r="C840" s="4">
        <v>2.0833333333333335</v>
      </c>
      <c r="D840" s="5">
        <v>4.2675526094276091</v>
      </c>
      <c r="E840" s="13">
        <v>0.58333333333333337</v>
      </c>
      <c r="F840" s="13">
        <v>1.5</v>
      </c>
      <c r="G840" s="13">
        <v>0</v>
      </c>
      <c r="H840" s="13">
        <v>0</v>
      </c>
      <c r="I840" s="13">
        <v>0</v>
      </c>
      <c r="J840" s="13">
        <v>0</v>
      </c>
      <c r="K840" s="13">
        <v>0</v>
      </c>
      <c r="L840" s="13">
        <v>0</v>
      </c>
      <c r="M840" s="13"/>
      <c r="N840" s="762">
        <v>2017</v>
      </c>
    </row>
    <row r="841" spans="1:14" x14ac:dyDescent="0.25">
      <c r="A841" s="3">
        <v>42</v>
      </c>
      <c r="B841" s="8">
        <v>488</v>
      </c>
      <c r="C841" s="4">
        <v>1.9166666666666665</v>
      </c>
      <c r="D841" s="5">
        <v>3.9100949600168349</v>
      </c>
      <c r="E841" s="13">
        <v>0.66666666666666663</v>
      </c>
      <c r="F841" s="13">
        <v>1.25</v>
      </c>
      <c r="G841" s="13">
        <v>0</v>
      </c>
      <c r="H841" s="13">
        <v>0</v>
      </c>
      <c r="I841" s="13">
        <v>0</v>
      </c>
      <c r="J841" s="13">
        <v>0</v>
      </c>
      <c r="K841" s="13">
        <v>0</v>
      </c>
      <c r="L841" s="13">
        <v>0</v>
      </c>
      <c r="M841" s="13"/>
      <c r="N841" s="762">
        <v>2017</v>
      </c>
    </row>
    <row r="842" spans="1:14" x14ac:dyDescent="0.25">
      <c r="A842" s="3">
        <v>42</v>
      </c>
      <c r="B842" s="8">
        <v>491</v>
      </c>
      <c r="C842" s="4">
        <v>12.083333333333334</v>
      </c>
      <c r="D842" s="5">
        <v>35.924726325757568</v>
      </c>
      <c r="E842" s="13">
        <v>0</v>
      </c>
      <c r="F842" s="13">
        <v>0</v>
      </c>
      <c r="G842" s="13">
        <v>0</v>
      </c>
      <c r="H842" s="13">
        <v>3.5</v>
      </c>
      <c r="I842" s="13">
        <v>8.5833333333333339</v>
      </c>
      <c r="J842" s="13">
        <v>0</v>
      </c>
      <c r="K842" s="13">
        <v>0</v>
      </c>
      <c r="L842" s="13">
        <v>0</v>
      </c>
      <c r="M842" s="13"/>
      <c r="N842" s="762">
        <v>2017</v>
      </c>
    </row>
    <row r="843" spans="1:14" x14ac:dyDescent="0.25">
      <c r="A843" s="3">
        <v>43</v>
      </c>
      <c r="B843" s="8" t="s">
        <v>10</v>
      </c>
      <c r="C843" s="4">
        <v>126.58333333333334</v>
      </c>
      <c r="D843" s="5">
        <v>385.31404920450905</v>
      </c>
      <c r="E843" s="13">
        <v>0</v>
      </c>
      <c r="F843" s="13">
        <v>34.333333333333336</v>
      </c>
      <c r="G843" s="13">
        <v>2.5</v>
      </c>
      <c r="H843" s="13">
        <v>64.5</v>
      </c>
      <c r="I843" s="13">
        <v>23.25</v>
      </c>
      <c r="J843" s="13">
        <v>2</v>
      </c>
      <c r="K843" s="13">
        <v>0</v>
      </c>
      <c r="L843" s="13">
        <v>0</v>
      </c>
      <c r="M843" s="13"/>
      <c r="N843" s="762">
        <v>2017</v>
      </c>
    </row>
    <row r="844" spans="1:14" x14ac:dyDescent="0.25">
      <c r="A844" s="3">
        <v>43</v>
      </c>
      <c r="B844" s="8">
        <v>187</v>
      </c>
      <c r="C844" s="4">
        <v>5.75</v>
      </c>
      <c r="D844" s="5">
        <v>22.806470883838383</v>
      </c>
      <c r="E844" s="13">
        <v>0</v>
      </c>
      <c r="F844" s="13">
        <v>0</v>
      </c>
      <c r="G844" s="13">
        <v>0</v>
      </c>
      <c r="H844" s="13">
        <v>0</v>
      </c>
      <c r="I844" s="13">
        <v>5.75</v>
      </c>
      <c r="J844" s="13">
        <v>0</v>
      </c>
      <c r="K844" s="13">
        <v>0</v>
      </c>
      <c r="L844" s="13">
        <v>0</v>
      </c>
      <c r="M844" s="13"/>
      <c r="N844" s="762">
        <v>2017</v>
      </c>
    </row>
    <row r="845" spans="1:14" x14ac:dyDescent="0.25">
      <c r="A845" s="3">
        <v>43</v>
      </c>
      <c r="B845" s="8">
        <v>354</v>
      </c>
      <c r="C845" s="4">
        <v>22.333333333333332</v>
      </c>
      <c r="D845" s="5">
        <v>33.946666666666665</v>
      </c>
      <c r="E845" s="13">
        <v>0</v>
      </c>
      <c r="F845" s="13">
        <v>0</v>
      </c>
      <c r="G845" s="13">
        <v>22.333333333333332</v>
      </c>
      <c r="H845" s="13">
        <v>0</v>
      </c>
      <c r="I845" s="13">
        <v>0</v>
      </c>
      <c r="J845" s="13">
        <v>0</v>
      </c>
      <c r="K845" s="13">
        <v>0</v>
      </c>
      <c r="L845" s="13">
        <v>0</v>
      </c>
      <c r="M845" s="13"/>
      <c r="N845" s="762">
        <v>2017</v>
      </c>
    </row>
    <row r="846" spans="1:14" x14ac:dyDescent="0.25">
      <c r="A846" s="3">
        <v>43</v>
      </c>
      <c r="B846" s="8">
        <v>366</v>
      </c>
      <c r="C846" s="4">
        <v>4.25</v>
      </c>
      <c r="D846" s="5">
        <v>16.056263888888889</v>
      </c>
      <c r="E846" s="13">
        <v>0</v>
      </c>
      <c r="F846" s="13">
        <v>0</v>
      </c>
      <c r="G846" s="13">
        <v>0</v>
      </c>
      <c r="H846" s="13">
        <v>0</v>
      </c>
      <c r="I846" s="13">
        <v>4.25</v>
      </c>
      <c r="J846" s="13">
        <v>0</v>
      </c>
      <c r="K846" s="13">
        <v>0</v>
      </c>
      <c r="L846" s="13">
        <v>0</v>
      </c>
      <c r="M846" s="13"/>
      <c r="N846" s="762">
        <v>2017</v>
      </c>
    </row>
    <row r="847" spans="1:14" x14ac:dyDescent="0.25">
      <c r="A847" s="3">
        <v>43</v>
      </c>
      <c r="B847" s="8">
        <v>368</v>
      </c>
      <c r="C847" s="4">
        <v>5.333333333333333</v>
      </c>
      <c r="D847" s="5">
        <v>11.651749494949494</v>
      </c>
      <c r="E847" s="13">
        <v>0</v>
      </c>
      <c r="F847" s="13">
        <v>0</v>
      </c>
      <c r="G847" s="13">
        <v>0</v>
      </c>
      <c r="H847" s="13">
        <v>0</v>
      </c>
      <c r="I847" s="13">
        <v>5.333333333333333</v>
      </c>
      <c r="J847" s="13">
        <v>0</v>
      </c>
      <c r="K847" s="13">
        <v>0</v>
      </c>
      <c r="L847" s="13">
        <v>0</v>
      </c>
      <c r="M847" s="13"/>
      <c r="N847" s="762">
        <v>2017</v>
      </c>
    </row>
    <row r="848" spans="1:14" x14ac:dyDescent="0.25">
      <c r="A848" s="3">
        <v>43</v>
      </c>
      <c r="B848" s="8">
        <v>369</v>
      </c>
      <c r="C848" s="4">
        <v>10</v>
      </c>
      <c r="D848" s="5">
        <v>21.898295454545451</v>
      </c>
      <c r="E848" s="13">
        <v>0</v>
      </c>
      <c r="F848" s="13">
        <v>0</v>
      </c>
      <c r="G848" s="13">
        <v>0</v>
      </c>
      <c r="H848" s="13">
        <v>0</v>
      </c>
      <c r="I848" s="13">
        <v>10</v>
      </c>
      <c r="J848" s="13">
        <v>0</v>
      </c>
      <c r="K848" s="13">
        <v>0</v>
      </c>
      <c r="L848" s="13">
        <v>0</v>
      </c>
      <c r="M848" s="13"/>
      <c r="N848" s="762">
        <v>2017</v>
      </c>
    </row>
    <row r="849" spans="1:14" x14ac:dyDescent="0.25">
      <c r="A849" s="3">
        <v>43</v>
      </c>
      <c r="B849" s="8">
        <v>372</v>
      </c>
      <c r="C849" s="4">
        <v>62.166666666666664</v>
      </c>
      <c r="D849" s="5">
        <v>141.88853124999997</v>
      </c>
      <c r="E849" s="13">
        <v>0</v>
      </c>
      <c r="F849" s="13">
        <v>0</v>
      </c>
      <c r="G849" s="13">
        <v>4.75</v>
      </c>
      <c r="H849" s="13">
        <v>24.583333333333336</v>
      </c>
      <c r="I849" s="13">
        <v>32.833333333333329</v>
      </c>
      <c r="J849" s="13">
        <v>0</v>
      </c>
      <c r="K849" s="13">
        <v>0</v>
      </c>
      <c r="L849" s="13">
        <v>0</v>
      </c>
      <c r="M849" s="13"/>
      <c r="N849" s="762">
        <v>2017</v>
      </c>
    </row>
    <row r="850" spans="1:14" x14ac:dyDescent="0.25">
      <c r="A850" s="3">
        <v>43</v>
      </c>
      <c r="B850" s="8">
        <v>373</v>
      </c>
      <c r="C850" s="4">
        <v>86.916666666666671</v>
      </c>
      <c r="D850" s="5">
        <v>179.0467812752525</v>
      </c>
      <c r="E850" s="13">
        <v>0</v>
      </c>
      <c r="F850" s="13">
        <v>0</v>
      </c>
      <c r="G850" s="13">
        <v>25</v>
      </c>
      <c r="H850" s="13">
        <v>35.916666666666671</v>
      </c>
      <c r="I850" s="13">
        <v>26</v>
      </c>
      <c r="J850" s="13">
        <v>0</v>
      </c>
      <c r="K850" s="13">
        <v>0</v>
      </c>
      <c r="L850" s="13">
        <v>0</v>
      </c>
      <c r="M850" s="13"/>
      <c r="N850" s="762">
        <v>2017</v>
      </c>
    </row>
    <row r="851" spans="1:14" x14ac:dyDescent="0.25">
      <c r="A851" s="3">
        <v>43</v>
      </c>
      <c r="B851" s="8">
        <v>374</v>
      </c>
      <c r="C851" s="4">
        <v>7.5833333333333339</v>
      </c>
      <c r="D851" s="5">
        <v>19.467882470538719</v>
      </c>
      <c r="E851" s="13">
        <v>0</v>
      </c>
      <c r="F851" s="13">
        <v>0</v>
      </c>
      <c r="G851" s="13">
        <v>6.3333333333333339</v>
      </c>
      <c r="H851" s="13">
        <v>0</v>
      </c>
      <c r="I851" s="13">
        <v>1.25</v>
      </c>
      <c r="J851" s="13">
        <v>0</v>
      </c>
      <c r="K851" s="13">
        <v>0</v>
      </c>
      <c r="L851" s="13">
        <v>0</v>
      </c>
      <c r="M851" s="13"/>
      <c r="N851" s="762">
        <v>2017</v>
      </c>
    </row>
    <row r="852" spans="1:14" x14ac:dyDescent="0.25">
      <c r="A852" s="3">
        <v>43</v>
      </c>
      <c r="B852" s="8">
        <v>376</v>
      </c>
      <c r="C852" s="4">
        <v>46.25</v>
      </c>
      <c r="D852" s="5">
        <v>89.816399292929304</v>
      </c>
      <c r="E852" s="13">
        <v>0</v>
      </c>
      <c r="F852" s="13">
        <v>11</v>
      </c>
      <c r="G852" s="13">
        <v>0</v>
      </c>
      <c r="H852" s="13">
        <v>22</v>
      </c>
      <c r="I852" s="13">
        <v>13.25</v>
      </c>
      <c r="J852" s="13">
        <v>0</v>
      </c>
      <c r="K852" s="13">
        <v>0</v>
      </c>
      <c r="L852" s="13">
        <v>0</v>
      </c>
      <c r="M852" s="13"/>
      <c r="N852" s="762">
        <v>2017</v>
      </c>
    </row>
    <row r="853" spans="1:14" x14ac:dyDescent="0.25">
      <c r="A853" s="3">
        <v>43</v>
      </c>
      <c r="B853" s="8">
        <v>377</v>
      </c>
      <c r="C853" s="4">
        <v>62.750000000000007</v>
      </c>
      <c r="D853" s="5">
        <v>128.09644684343436</v>
      </c>
      <c r="E853" s="13">
        <v>0</v>
      </c>
      <c r="F853" s="13">
        <v>3</v>
      </c>
      <c r="G853" s="13">
        <v>0</v>
      </c>
      <c r="H853" s="13">
        <v>43.166666666666671</v>
      </c>
      <c r="I853" s="13">
        <v>16.583333333333336</v>
      </c>
      <c r="J853" s="13">
        <v>0</v>
      </c>
      <c r="K853" s="13">
        <v>0</v>
      </c>
      <c r="L853" s="13">
        <v>0</v>
      </c>
      <c r="M853" s="13"/>
      <c r="N853" s="762">
        <v>2017</v>
      </c>
    </row>
    <row r="854" spans="1:14" x14ac:dyDescent="0.25">
      <c r="A854" s="3">
        <v>43</v>
      </c>
      <c r="B854" s="8">
        <v>378</v>
      </c>
      <c r="C854" s="4">
        <v>17</v>
      </c>
      <c r="D854" s="5">
        <v>46.124564570707065</v>
      </c>
      <c r="E854" s="13">
        <v>0</v>
      </c>
      <c r="F854" s="13">
        <v>0</v>
      </c>
      <c r="G854" s="13">
        <v>0</v>
      </c>
      <c r="H854" s="13">
        <v>0</v>
      </c>
      <c r="I854" s="13">
        <v>0</v>
      </c>
      <c r="J854" s="13">
        <v>17</v>
      </c>
      <c r="K854" s="13">
        <v>0</v>
      </c>
      <c r="L854" s="13">
        <v>0</v>
      </c>
      <c r="M854" s="13"/>
      <c r="N854" s="762">
        <v>2017</v>
      </c>
    </row>
    <row r="855" spans="1:14" x14ac:dyDescent="0.25">
      <c r="A855" s="3">
        <v>43</v>
      </c>
      <c r="B855" s="8">
        <v>379</v>
      </c>
      <c r="C855" s="4">
        <v>341.44999999999993</v>
      </c>
      <c r="D855" s="5">
        <v>767.91035142937642</v>
      </c>
      <c r="E855" s="13">
        <v>0</v>
      </c>
      <c r="F855" s="13">
        <v>1.5</v>
      </c>
      <c r="G855" s="13">
        <v>339.94999999999993</v>
      </c>
      <c r="H855" s="13">
        <v>0</v>
      </c>
      <c r="I855" s="13">
        <v>0</v>
      </c>
      <c r="J855" s="13">
        <v>0</v>
      </c>
      <c r="K855" s="13">
        <v>0</v>
      </c>
      <c r="L855" s="13">
        <v>0</v>
      </c>
      <c r="M855" s="13"/>
      <c r="N855" s="762">
        <v>2017</v>
      </c>
    </row>
    <row r="856" spans="1:14" x14ac:dyDescent="0.25">
      <c r="A856" s="3">
        <v>43</v>
      </c>
      <c r="B856" s="8">
        <v>380</v>
      </c>
      <c r="C856" s="4">
        <v>53</v>
      </c>
      <c r="D856" s="5">
        <v>143.3250124242424</v>
      </c>
      <c r="E856" s="13">
        <v>0</v>
      </c>
      <c r="F856" s="13">
        <v>0</v>
      </c>
      <c r="G856" s="13">
        <v>0</v>
      </c>
      <c r="H856" s="13">
        <v>48</v>
      </c>
      <c r="I856" s="13">
        <v>5</v>
      </c>
      <c r="J856" s="13">
        <v>0</v>
      </c>
      <c r="K856" s="13">
        <v>0</v>
      </c>
      <c r="L856" s="13">
        <v>0</v>
      </c>
      <c r="M856" s="13"/>
      <c r="N856" s="762">
        <v>2017</v>
      </c>
    </row>
    <row r="857" spans="1:14" x14ac:dyDescent="0.25">
      <c r="A857" s="3">
        <v>43</v>
      </c>
      <c r="B857" s="8">
        <v>387</v>
      </c>
      <c r="C857" s="4">
        <v>68.666666666666657</v>
      </c>
      <c r="D857" s="5">
        <v>145.86853745791242</v>
      </c>
      <c r="E857" s="13">
        <v>0</v>
      </c>
      <c r="F857" s="13">
        <v>0</v>
      </c>
      <c r="G857" s="13">
        <v>53.416666666666664</v>
      </c>
      <c r="H857" s="13">
        <v>15.249999999999998</v>
      </c>
      <c r="I857" s="13">
        <v>0</v>
      </c>
      <c r="J857" s="13">
        <v>0</v>
      </c>
      <c r="K857" s="13">
        <v>0</v>
      </c>
      <c r="L857" s="13">
        <v>0</v>
      </c>
      <c r="M857" s="13"/>
      <c r="N857" s="762">
        <v>2017</v>
      </c>
    </row>
    <row r="858" spans="1:14" x14ac:dyDescent="0.25">
      <c r="A858" s="3">
        <v>43</v>
      </c>
      <c r="B858" s="8">
        <v>393</v>
      </c>
      <c r="C858" s="4">
        <v>103.25</v>
      </c>
      <c r="D858" s="5">
        <v>243.40739375000007</v>
      </c>
      <c r="E858" s="13">
        <v>0</v>
      </c>
      <c r="F858" s="13">
        <v>0</v>
      </c>
      <c r="G858" s="13">
        <v>103.25</v>
      </c>
      <c r="H858" s="13">
        <v>0</v>
      </c>
      <c r="I858" s="13">
        <v>0</v>
      </c>
      <c r="J858" s="13">
        <v>0</v>
      </c>
      <c r="K858" s="13">
        <v>0</v>
      </c>
      <c r="L858" s="13">
        <v>0</v>
      </c>
      <c r="M858" s="13"/>
      <c r="N858" s="762">
        <v>2017</v>
      </c>
    </row>
    <row r="859" spans="1:14" x14ac:dyDescent="0.25">
      <c r="A859" s="3">
        <v>43</v>
      </c>
      <c r="B859" s="8">
        <v>396</v>
      </c>
      <c r="C859" s="4">
        <v>1198.2500000000002</v>
      </c>
      <c r="D859" s="5">
        <v>2499.0010044017899</v>
      </c>
      <c r="E859" s="13">
        <v>0</v>
      </c>
      <c r="F859" s="13">
        <v>5.9166666666666661</v>
      </c>
      <c r="G859" s="13">
        <v>397.08333333333337</v>
      </c>
      <c r="H859" s="13">
        <v>465.16666666666669</v>
      </c>
      <c r="I859" s="13">
        <v>330.08333333333326</v>
      </c>
      <c r="J859" s="13">
        <v>0</v>
      </c>
      <c r="K859" s="13">
        <v>0</v>
      </c>
      <c r="L859" s="13">
        <v>0</v>
      </c>
      <c r="M859" s="13"/>
      <c r="N859" s="762">
        <v>2017</v>
      </c>
    </row>
    <row r="860" spans="1:14" x14ac:dyDescent="0.25">
      <c r="A860" s="3">
        <v>43</v>
      </c>
      <c r="B860" s="8">
        <v>397</v>
      </c>
      <c r="C860" s="4">
        <v>158.16666666666669</v>
      </c>
      <c r="D860" s="5">
        <v>431.0818973421716</v>
      </c>
      <c r="E860" s="13">
        <v>23.5</v>
      </c>
      <c r="F860" s="13">
        <v>85.166666666666671</v>
      </c>
      <c r="G860" s="13">
        <v>41.25</v>
      </c>
      <c r="H860" s="13">
        <v>0</v>
      </c>
      <c r="I860" s="13">
        <v>0</v>
      </c>
      <c r="J860" s="13">
        <v>0</v>
      </c>
      <c r="K860" s="13">
        <v>3.75</v>
      </c>
      <c r="L860" s="13">
        <v>4.5</v>
      </c>
      <c r="M860" s="13"/>
      <c r="N860" s="762">
        <v>2017</v>
      </c>
    </row>
    <row r="861" spans="1:14" x14ac:dyDescent="0.25">
      <c r="A861" s="3">
        <v>43</v>
      </c>
      <c r="B861" s="8">
        <v>398</v>
      </c>
      <c r="C861" s="4">
        <v>203.5</v>
      </c>
      <c r="D861" s="5">
        <v>508.43728515987044</v>
      </c>
      <c r="E861" s="13">
        <v>0</v>
      </c>
      <c r="F861" s="13">
        <v>0</v>
      </c>
      <c r="G861" s="13">
        <v>0</v>
      </c>
      <c r="H861" s="13">
        <v>0</v>
      </c>
      <c r="I861" s="13">
        <v>0</v>
      </c>
      <c r="J861" s="13">
        <v>203.5</v>
      </c>
      <c r="K861" s="13">
        <v>0</v>
      </c>
      <c r="L861" s="13">
        <v>0</v>
      </c>
      <c r="M861" s="13"/>
      <c r="N861" s="762">
        <v>2017</v>
      </c>
    </row>
    <row r="862" spans="1:14" x14ac:dyDescent="0.25">
      <c r="A862" s="3">
        <v>43</v>
      </c>
      <c r="B862" s="8">
        <v>399</v>
      </c>
      <c r="C862" s="4">
        <v>84.25</v>
      </c>
      <c r="D862" s="5">
        <v>319.76964349358451</v>
      </c>
      <c r="E862" s="13">
        <v>0</v>
      </c>
      <c r="F862" s="13">
        <v>0</v>
      </c>
      <c r="G862" s="13">
        <v>0</v>
      </c>
      <c r="H862" s="13">
        <v>0</v>
      </c>
      <c r="I862" s="13">
        <v>0</v>
      </c>
      <c r="J862" s="13">
        <v>84.25</v>
      </c>
      <c r="K862" s="13">
        <v>0</v>
      </c>
      <c r="L862" s="13">
        <v>0</v>
      </c>
      <c r="M862" s="13"/>
      <c r="N862" s="762">
        <v>2017</v>
      </c>
    </row>
    <row r="863" spans="1:14" x14ac:dyDescent="0.25">
      <c r="A863" s="3">
        <v>43</v>
      </c>
      <c r="B863" s="8">
        <v>412</v>
      </c>
      <c r="C863" s="4">
        <v>8.4166666666666679</v>
      </c>
      <c r="D863" s="5">
        <v>17.544466035353537</v>
      </c>
      <c r="E863" s="13">
        <v>0</v>
      </c>
      <c r="F863" s="13">
        <v>0</v>
      </c>
      <c r="G863" s="13">
        <v>5.416666666666667</v>
      </c>
      <c r="H863" s="13">
        <v>0</v>
      </c>
      <c r="I863" s="13">
        <v>3</v>
      </c>
      <c r="J863" s="13">
        <v>0</v>
      </c>
      <c r="K863" s="13">
        <v>0</v>
      </c>
      <c r="L863" s="13">
        <v>0</v>
      </c>
      <c r="M863" s="13"/>
      <c r="N863" s="762">
        <v>2017</v>
      </c>
    </row>
    <row r="864" spans="1:14" x14ac:dyDescent="0.25">
      <c r="A864" s="3">
        <v>43</v>
      </c>
      <c r="B864" s="8">
        <v>413</v>
      </c>
      <c r="C864" s="4">
        <v>679.66666666666674</v>
      </c>
      <c r="D864" s="5">
        <v>1775.8881487983997</v>
      </c>
      <c r="E864" s="13">
        <v>0</v>
      </c>
      <c r="F864" s="13">
        <v>236.24999999999994</v>
      </c>
      <c r="G864" s="13">
        <v>443.41666666666663</v>
      </c>
      <c r="H864" s="13">
        <v>0</v>
      </c>
      <c r="I864" s="13">
        <v>0</v>
      </c>
      <c r="J864" s="13">
        <v>0</v>
      </c>
      <c r="K864" s="13">
        <v>0</v>
      </c>
      <c r="L864" s="13">
        <v>0</v>
      </c>
      <c r="M864" s="13"/>
      <c r="N864" s="762">
        <v>2017</v>
      </c>
    </row>
    <row r="865" spans="1:14" x14ac:dyDescent="0.25">
      <c r="A865" s="3">
        <v>43</v>
      </c>
      <c r="B865" s="8">
        <v>414</v>
      </c>
      <c r="C865" s="4">
        <v>204.58333333333331</v>
      </c>
      <c r="D865" s="5">
        <v>473.05295358678211</v>
      </c>
      <c r="E865" s="13">
        <v>0</v>
      </c>
      <c r="F865" s="13">
        <v>0</v>
      </c>
      <c r="G865" s="13">
        <v>31</v>
      </c>
      <c r="H865" s="13">
        <v>3</v>
      </c>
      <c r="I865" s="13">
        <v>6.75</v>
      </c>
      <c r="J865" s="13">
        <v>163.83333333333334</v>
      </c>
      <c r="K865" s="13">
        <v>0</v>
      </c>
      <c r="L865" s="13">
        <v>0</v>
      </c>
      <c r="M865" s="13"/>
      <c r="N865" s="762">
        <v>2017</v>
      </c>
    </row>
    <row r="866" spans="1:14" x14ac:dyDescent="0.25">
      <c r="A866" s="3">
        <v>43</v>
      </c>
      <c r="B866" s="8">
        <v>415</v>
      </c>
      <c r="C866" s="4">
        <v>315.41666666666669</v>
      </c>
      <c r="D866" s="5">
        <v>848.18919936464408</v>
      </c>
      <c r="E866" s="13">
        <v>0</v>
      </c>
      <c r="F866" s="13">
        <v>0</v>
      </c>
      <c r="G866" s="13">
        <v>164.91666666666669</v>
      </c>
      <c r="H866" s="13">
        <v>63.5</v>
      </c>
      <c r="I866" s="13">
        <v>0</v>
      </c>
      <c r="J866" s="13">
        <v>87</v>
      </c>
      <c r="K866" s="13">
        <v>0</v>
      </c>
      <c r="L866" s="13">
        <v>0</v>
      </c>
      <c r="M866" s="13"/>
      <c r="N866" s="762">
        <v>2017</v>
      </c>
    </row>
    <row r="867" spans="1:14" x14ac:dyDescent="0.25">
      <c r="A867" s="3">
        <v>43</v>
      </c>
      <c r="B867" s="8">
        <v>428</v>
      </c>
      <c r="C867" s="4">
        <v>238.08333333333334</v>
      </c>
      <c r="D867" s="5">
        <v>502.47725012205393</v>
      </c>
      <c r="E867" s="13">
        <v>8.5</v>
      </c>
      <c r="F867" s="13">
        <v>208.08333333333331</v>
      </c>
      <c r="G867" s="13">
        <v>18.25</v>
      </c>
      <c r="H867" s="13">
        <v>0</v>
      </c>
      <c r="I867" s="13">
        <v>0</v>
      </c>
      <c r="J867" s="13">
        <v>0</v>
      </c>
      <c r="K867" s="13">
        <v>0</v>
      </c>
      <c r="L867" s="13">
        <v>3.25</v>
      </c>
      <c r="M867" s="13"/>
      <c r="N867" s="762">
        <v>2017</v>
      </c>
    </row>
    <row r="868" spans="1:14" x14ac:dyDescent="0.25">
      <c r="A868" s="3">
        <v>43</v>
      </c>
      <c r="B868" s="8">
        <v>463</v>
      </c>
      <c r="C868" s="4">
        <v>41.833333333333336</v>
      </c>
      <c r="D868" s="5">
        <v>93.838130067340046</v>
      </c>
      <c r="E868" s="13">
        <v>0</v>
      </c>
      <c r="F868" s="13">
        <v>41.833333333333336</v>
      </c>
      <c r="G868" s="13">
        <v>0</v>
      </c>
      <c r="H868" s="13">
        <v>0</v>
      </c>
      <c r="I868" s="13">
        <v>0</v>
      </c>
      <c r="J868" s="13">
        <v>0</v>
      </c>
      <c r="K868" s="13">
        <v>0</v>
      </c>
      <c r="L868" s="13">
        <v>0</v>
      </c>
      <c r="M868" s="13"/>
      <c r="N868" s="762">
        <v>2017</v>
      </c>
    </row>
    <row r="869" spans="1:14" x14ac:dyDescent="0.25">
      <c r="A869" s="3">
        <v>43</v>
      </c>
      <c r="B869" s="8">
        <v>464</v>
      </c>
      <c r="C869" s="4">
        <v>17.666666666666668</v>
      </c>
      <c r="D869" s="5">
        <v>41.938827430555556</v>
      </c>
      <c r="E869" s="13">
        <v>0.83333333333333337</v>
      </c>
      <c r="F869" s="13">
        <v>16.833333333333336</v>
      </c>
      <c r="G869" s="13">
        <v>0</v>
      </c>
      <c r="H869" s="13">
        <v>0</v>
      </c>
      <c r="I869" s="13">
        <v>0</v>
      </c>
      <c r="J869" s="13">
        <v>0</v>
      </c>
      <c r="K869" s="13">
        <v>0</v>
      </c>
      <c r="L869" s="13">
        <v>0</v>
      </c>
      <c r="M869" s="13"/>
      <c r="N869" s="762">
        <v>2017</v>
      </c>
    </row>
    <row r="870" spans="1:14" x14ac:dyDescent="0.25">
      <c r="A870" s="3">
        <v>43</v>
      </c>
      <c r="B870" s="8">
        <v>465</v>
      </c>
      <c r="C870" s="4">
        <v>47.5</v>
      </c>
      <c r="D870" s="5">
        <v>134.71867845959594</v>
      </c>
      <c r="E870" s="13">
        <v>0</v>
      </c>
      <c r="F870" s="13">
        <v>0</v>
      </c>
      <c r="G870" s="13">
        <v>47.5</v>
      </c>
      <c r="H870" s="13">
        <v>0</v>
      </c>
      <c r="I870" s="13">
        <v>0</v>
      </c>
      <c r="J870" s="13">
        <v>0</v>
      </c>
      <c r="K870" s="13">
        <v>0</v>
      </c>
      <c r="L870" s="13">
        <v>0</v>
      </c>
      <c r="M870" s="13"/>
      <c r="N870" s="762">
        <v>2017</v>
      </c>
    </row>
    <row r="871" spans="1:14" x14ac:dyDescent="0.25">
      <c r="A871" s="3">
        <v>43</v>
      </c>
      <c r="B871" s="8">
        <v>466</v>
      </c>
      <c r="C871" s="4">
        <v>4</v>
      </c>
      <c r="D871" s="5">
        <v>6.08</v>
      </c>
      <c r="E871" s="13">
        <v>0</v>
      </c>
      <c r="F871" s="13">
        <v>0</v>
      </c>
      <c r="G871" s="13">
        <v>4</v>
      </c>
      <c r="H871" s="13">
        <v>0</v>
      </c>
      <c r="I871" s="13">
        <v>0</v>
      </c>
      <c r="J871" s="13">
        <v>0</v>
      </c>
      <c r="K871" s="13">
        <v>0</v>
      </c>
      <c r="L871" s="13">
        <v>0</v>
      </c>
      <c r="M871" s="13"/>
      <c r="N871" s="762">
        <v>2017</v>
      </c>
    </row>
    <row r="872" spans="1:14" x14ac:dyDescent="0.25">
      <c r="A872" s="3">
        <v>43</v>
      </c>
      <c r="B872" s="8">
        <v>467</v>
      </c>
      <c r="C872" s="4">
        <v>4.4166666666666661</v>
      </c>
      <c r="D872" s="5">
        <v>9.2302477904040394</v>
      </c>
      <c r="E872" s="13">
        <v>0</v>
      </c>
      <c r="F872" s="13">
        <v>4.4166666666666661</v>
      </c>
      <c r="G872" s="13">
        <v>0</v>
      </c>
      <c r="H872" s="13">
        <v>0</v>
      </c>
      <c r="I872" s="13">
        <v>0</v>
      </c>
      <c r="J872" s="13">
        <v>0</v>
      </c>
      <c r="K872" s="13">
        <v>0</v>
      </c>
      <c r="L872" s="13">
        <v>0</v>
      </c>
      <c r="M872" s="13"/>
      <c r="N872" s="762">
        <v>2017</v>
      </c>
    </row>
    <row r="873" spans="1:14" x14ac:dyDescent="0.25">
      <c r="A873" s="3">
        <v>43</v>
      </c>
      <c r="B873" s="8">
        <v>469</v>
      </c>
      <c r="C873" s="4">
        <v>36.833333333333329</v>
      </c>
      <c r="D873" s="5">
        <v>80.989496677188541</v>
      </c>
      <c r="E873" s="13">
        <v>0</v>
      </c>
      <c r="F873" s="13">
        <v>19.583333333333332</v>
      </c>
      <c r="G873" s="13">
        <v>17.25</v>
      </c>
      <c r="H873" s="13">
        <v>0</v>
      </c>
      <c r="I873" s="13">
        <v>0</v>
      </c>
      <c r="J873" s="13">
        <v>0</v>
      </c>
      <c r="K873" s="13">
        <v>0</v>
      </c>
      <c r="L873" s="13">
        <v>0</v>
      </c>
      <c r="M873" s="13"/>
      <c r="N873" s="762">
        <v>2017</v>
      </c>
    </row>
    <row r="874" spans="1:14" x14ac:dyDescent="0.25">
      <c r="A874" s="3">
        <v>43</v>
      </c>
      <c r="B874" s="8">
        <v>473</v>
      </c>
      <c r="C874" s="4">
        <v>6.166666666666667</v>
      </c>
      <c r="D874" s="5">
        <v>13.827322969276093</v>
      </c>
      <c r="E874" s="13">
        <v>6.166666666666667</v>
      </c>
      <c r="F874" s="13">
        <v>0</v>
      </c>
      <c r="G874" s="13">
        <v>0</v>
      </c>
      <c r="H874" s="13">
        <v>0</v>
      </c>
      <c r="I874" s="13">
        <v>0</v>
      </c>
      <c r="J874" s="13">
        <v>0</v>
      </c>
      <c r="K874" s="13">
        <v>0</v>
      </c>
      <c r="L874" s="13">
        <v>0</v>
      </c>
      <c r="M874" s="13"/>
      <c r="N874" s="762">
        <v>2017</v>
      </c>
    </row>
    <row r="875" spans="1:14" x14ac:dyDescent="0.25">
      <c r="A875" s="3">
        <v>43</v>
      </c>
      <c r="B875" s="8">
        <v>476</v>
      </c>
      <c r="C875" s="4">
        <v>2</v>
      </c>
      <c r="D875" s="5">
        <v>4.3168766666666665</v>
      </c>
      <c r="E875" s="13">
        <v>2</v>
      </c>
      <c r="F875" s="13">
        <v>0</v>
      </c>
      <c r="G875" s="13">
        <v>0</v>
      </c>
      <c r="H875" s="13">
        <v>0</v>
      </c>
      <c r="I875" s="13">
        <v>0</v>
      </c>
      <c r="J875" s="13">
        <v>0</v>
      </c>
      <c r="K875" s="13">
        <v>0</v>
      </c>
      <c r="L875" s="13">
        <v>0</v>
      </c>
      <c r="M875" s="13"/>
      <c r="N875" s="762">
        <v>2017</v>
      </c>
    </row>
    <row r="876" spans="1:14" x14ac:dyDescent="0.25">
      <c r="A876" s="3">
        <v>43</v>
      </c>
      <c r="B876" s="8">
        <v>491</v>
      </c>
      <c r="C876" s="4">
        <v>0.75</v>
      </c>
      <c r="D876" s="5">
        <v>2.8334583333333332</v>
      </c>
      <c r="E876" s="13">
        <v>0</v>
      </c>
      <c r="F876" s="13">
        <v>0</v>
      </c>
      <c r="G876" s="13">
        <v>0</v>
      </c>
      <c r="H876" s="13">
        <v>0</v>
      </c>
      <c r="I876" s="13">
        <v>0.75</v>
      </c>
      <c r="J876" s="13">
        <v>0</v>
      </c>
      <c r="K876" s="13">
        <v>0</v>
      </c>
      <c r="L876" s="13">
        <v>0</v>
      </c>
      <c r="M876" s="13"/>
      <c r="N876" s="762">
        <v>2017</v>
      </c>
    </row>
    <row r="877" spans="1:14" x14ac:dyDescent="0.25">
      <c r="A877" s="3">
        <v>44</v>
      </c>
      <c r="B877" s="8" t="s">
        <v>10</v>
      </c>
      <c r="C877" s="4">
        <v>138.00000000000003</v>
      </c>
      <c r="D877" s="5">
        <v>433.80271644172035</v>
      </c>
      <c r="E877" s="13">
        <v>0</v>
      </c>
      <c r="F877" s="13">
        <v>28.75</v>
      </c>
      <c r="G877" s="13">
        <v>0</v>
      </c>
      <c r="H877" s="13">
        <v>78.333333333333329</v>
      </c>
      <c r="I877" s="13">
        <v>28.666666666666668</v>
      </c>
      <c r="J877" s="13">
        <v>2.25</v>
      </c>
      <c r="K877" s="13">
        <v>0</v>
      </c>
      <c r="L877" s="13">
        <v>0</v>
      </c>
      <c r="M877" s="13"/>
      <c r="N877" s="762">
        <v>2017</v>
      </c>
    </row>
    <row r="878" spans="1:14" x14ac:dyDescent="0.25">
      <c r="A878" s="3">
        <v>44</v>
      </c>
      <c r="B878" s="8">
        <v>350</v>
      </c>
      <c r="C878" s="4">
        <v>5.166666666666667</v>
      </c>
      <c r="D878" s="5">
        <v>21</v>
      </c>
      <c r="E878" s="13">
        <v>0</v>
      </c>
      <c r="F878" s="13">
        <v>0</v>
      </c>
      <c r="G878" s="13">
        <v>0</v>
      </c>
      <c r="H878" s="13">
        <v>5.166666666666667</v>
      </c>
      <c r="I878" s="13">
        <v>0</v>
      </c>
      <c r="J878" s="13">
        <v>0</v>
      </c>
      <c r="K878" s="13">
        <v>0</v>
      </c>
      <c r="L878" s="13">
        <v>0</v>
      </c>
      <c r="M878" s="13"/>
      <c r="N878" s="762">
        <v>2017</v>
      </c>
    </row>
    <row r="879" spans="1:14" x14ac:dyDescent="0.25">
      <c r="A879" s="3">
        <v>44</v>
      </c>
      <c r="B879" s="8">
        <v>353</v>
      </c>
      <c r="C879" s="4">
        <v>11.25</v>
      </c>
      <c r="D879" s="5">
        <v>24.714420681818183</v>
      </c>
      <c r="E879" s="13">
        <v>0</v>
      </c>
      <c r="F879" s="13">
        <v>0</v>
      </c>
      <c r="G879" s="13">
        <v>11.25</v>
      </c>
      <c r="H879" s="13">
        <v>0</v>
      </c>
      <c r="I879" s="13">
        <v>0</v>
      </c>
      <c r="J879" s="13">
        <v>0</v>
      </c>
      <c r="K879" s="13">
        <v>0</v>
      </c>
      <c r="L879" s="13">
        <v>0</v>
      </c>
      <c r="M879" s="13"/>
      <c r="N879" s="762">
        <v>2017</v>
      </c>
    </row>
    <row r="880" spans="1:14" x14ac:dyDescent="0.25">
      <c r="A880" s="3">
        <v>44</v>
      </c>
      <c r="B880" s="8">
        <v>354</v>
      </c>
      <c r="C880" s="4">
        <v>76.75</v>
      </c>
      <c r="D880" s="5">
        <v>177.07581428451184</v>
      </c>
      <c r="E880" s="13">
        <v>0</v>
      </c>
      <c r="F880" s="13">
        <v>0</v>
      </c>
      <c r="G880" s="13">
        <v>0</v>
      </c>
      <c r="H880" s="13">
        <v>66.916666666666671</v>
      </c>
      <c r="I880" s="13">
        <v>4.5833333333333339</v>
      </c>
      <c r="J880" s="13">
        <v>0</v>
      </c>
      <c r="K880" s="13">
        <v>5.25</v>
      </c>
      <c r="L880" s="13">
        <v>0</v>
      </c>
      <c r="M880" s="13"/>
      <c r="N880" s="762">
        <v>2017</v>
      </c>
    </row>
    <row r="881" spans="1:14" x14ac:dyDescent="0.25">
      <c r="A881" s="3">
        <v>44</v>
      </c>
      <c r="B881" s="8">
        <v>355</v>
      </c>
      <c r="C881" s="4">
        <v>4.25</v>
      </c>
      <c r="D881" s="5">
        <v>6.46</v>
      </c>
      <c r="E881" s="13">
        <v>0</v>
      </c>
      <c r="F881" s="13">
        <v>0</v>
      </c>
      <c r="G881" s="13">
        <v>0</v>
      </c>
      <c r="H881" s="13">
        <v>0</v>
      </c>
      <c r="I881" s="13">
        <v>0</v>
      </c>
      <c r="J881" s="13">
        <v>0</v>
      </c>
      <c r="K881" s="13">
        <v>0</v>
      </c>
      <c r="L881" s="13">
        <v>4.25</v>
      </c>
      <c r="M881" s="13"/>
      <c r="N881" s="762">
        <v>2017</v>
      </c>
    </row>
    <row r="882" spans="1:14" x14ac:dyDescent="0.25">
      <c r="A882" s="3">
        <v>44</v>
      </c>
      <c r="B882" s="8">
        <v>359</v>
      </c>
      <c r="C882" s="4">
        <v>1.5</v>
      </c>
      <c r="D882" s="5">
        <v>4.5600000000000005</v>
      </c>
      <c r="E882" s="13">
        <v>0</v>
      </c>
      <c r="F882" s="13">
        <v>0</v>
      </c>
      <c r="G882" s="13">
        <v>0</v>
      </c>
      <c r="H882" s="13">
        <v>1.5</v>
      </c>
      <c r="I882" s="13">
        <v>0</v>
      </c>
      <c r="J882" s="13">
        <v>0</v>
      </c>
      <c r="K882" s="13">
        <v>0</v>
      </c>
      <c r="L882" s="13">
        <v>0</v>
      </c>
      <c r="M882" s="13"/>
      <c r="N882" s="762">
        <v>2017</v>
      </c>
    </row>
    <row r="883" spans="1:14" x14ac:dyDescent="0.25">
      <c r="A883" s="3">
        <v>44</v>
      </c>
      <c r="B883" s="8">
        <v>364</v>
      </c>
      <c r="C883" s="4">
        <v>1</v>
      </c>
      <c r="D883" s="5">
        <v>1.52</v>
      </c>
      <c r="E883" s="13">
        <v>0</v>
      </c>
      <c r="F883" s="13">
        <v>0</v>
      </c>
      <c r="G883" s="13">
        <v>0</v>
      </c>
      <c r="H883" s="13">
        <v>1</v>
      </c>
      <c r="I883" s="13">
        <v>0</v>
      </c>
      <c r="J883" s="13">
        <v>0</v>
      </c>
      <c r="K883" s="13">
        <v>0</v>
      </c>
      <c r="L883" s="13">
        <v>0</v>
      </c>
      <c r="M883" s="13"/>
      <c r="N883" s="762">
        <v>2017</v>
      </c>
    </row>
    <row r="884" spans="1:14" x14ac:dyDescent="0.25">
      <c r="A884" s="3">
        <v>44</v>
      </c>
      <c r="B884" s="8">
        <v>367</v>
      </c>
      <c r="C884" s="4">
        <v>4.75</v>
      </c>
      <c r="D884" s="5">
        <v>7.22</v>
      </c>
      <c r="E884" s="13">
        <v>0</v>
      </c>
      <c r="F884" s="13">
        <v>0</v>
      </c>
      <c r="G884" s="13">
        <v>0</v>
      </c>
      <c r="H884" s="13">
        <v>0</v>
      </c>
      <c r="I884" s="13">
        <v>0</v>
      </c>
      <c r="J884" s="13">
        <v>0</v>
      </c>
      <c r="K884" s="13">
        <v>0</v>
      </c>
      <c r="L884" s="13">
        <v>4.75</v>
      </c>
      <c r="M884" s="13"/>
      <c r="N884" s="762">
        <v>2017</v>
      </c>
    </row>
    <row r="885" spans="1:14" x14ac:dyDescent="0.25">
      <c r="A885" s="3">
        <v>44</v>
      </c>
      <c r="B885" s="8">
        <v>372</v>
      </c>
      <c r="C885" s="4">
        <v>18.25</v>
      </c>
      <c r="D885" s="5">
        <v>39.789585265151516</v>
      </c>
      <c r="E885" s="13">
        <v>0</v>
      </c>
      <c r="F885" s="13">
        <v>0</v>
      </c>
      <c r="G885" s="13">
        <v>3.5</v>
      </c>
      <c r="H885" s="13">
        <v>1.25</v>
      </c>
      <c r="I885" s="13">
        <v>13.5</v>
      </c>
      <c r="J885" s="13">
        <v>0</v>
      </c>
      <c r="K885" s="13">
        <v>0</v>
      </c>
      <c r="L885" s="13">
        <v>0</v>
      </c>
      <c r="M885" s="13"/>
      <c r="N885" s="762">
        <v>2017</v>
      </c>
    </row>
    <row r="886" spans="1:14" x14ac:dyDescent="0.25">
      <c r="A886" s="3">
        <v>44</v>
      </c>
      <c r="B886" s="8">
        <v>373</v>
      </c>
      <c r="C886" s="4">
        <v>23.25</v>
      </c>
      <c r="D886" s="5">
        <v>50.016692083333332</v>
      </c>
      <c r="E886" s="13">
        <v>0</v>
      </c>
      <c r="F886" s="13">
        <v>0</v>
      </c>
      <c r="G886" s="13">
        <v>0</v>
      </c>
      <c r="H886" s="13">
        <v>0</v>
      </c>
      <c r="I886" s="13">
        <v>19.5</v>
      </c>
      <c r="J886" s="13">
        <v>0</v>
      </c>
      <c r="K886" s="13">
        <v>3.75</v>
      </c>
      <c r="L886" s="13">
        <v>0</v>
      </c>
      <c r="M886" s="13"/>
      <c r="N886" s="762">
        <v>2017</v>
      </c>
    </row>
    <row r="887" spans="1:14" x14ac:dyDescent="0.25">
      <c r="A887" s="3">
        <v>44</v>
      </c>
      <c r="B887" s="8">
        <v>374</v>
      </c>
      <c r="C887" s="4">
        <v>14.749999999999998</v>
      </c>
      <c r="D887" s="5">
        <v>26.31939393939394</v>
      </c>
      <c r="E887" s="13">
        <v>0</v>
      </c>
      <c r="F887" s="13">
        <v>0</v>
      </c>
      <c r="G887" s="13">
        <v>0</v>
      </c>
      <c r="H887" s="13">
        <v>11.749999999999998</v>
      </c>
      <c r="I887" s="13">
        <v>3</v>
      </c>
      <c r="J887" s="13">
        <v>0</v>
      </c>
      <c r="K887" s="13">
        <v>0</v>
      </c>
      <c r="L887" s="13">
        <v>0</v>
      </c>
      <c r="M887" s="13"/>
      <c r="N887" s="762">
        <v>2017</v>
      </c>
    </row>
    <row r="888" spans="1:14" x14ac:dyDescent="0.25">
      <c r="A888" s="3">
        <v>44</v>
      </c>
      <c r="B888" s="8">
        <v>376</v>
      </c>
      <c r="C888" s="4">
        <v>24</v>
      </c>
      <c r="D888" s="5">
        <v>40.595997790404041</v>
      </c>
      <c r="E888" s="13">
        <v>0</v>
      </c>
      <c r="F888" s="13">
        <v>0</v>
      </c>
      <c r="G888" s="13">
        <v>5.5</v>
      </c>
      <c r="H888" s="13">
        <v>0</v>
      </c>
      <c r="I888" s="13">
        <v>0</v>
      </c>
      <c r="J888" s="13">
        <v>0</v>
      </c>
      <c r="K888" s="13">
        <v>1.75</v>
      </c>
      <c r="L888" s="13">
        <v>16.75</v>
      </c>
      <c r="M888" s="13"/>
      <c r="N888" s="762">
        <v>2017</v>
      </c>
    </row>
    <row r="889" spans="1:14" x14ac:dyDescent="0.25">
      <c r="A889" s="3">
        <v>44</v>
      </c>
      <c r="B889" s="8">
        <v>377</v>
      </c>
      <c r="C889" s="4">
        <v>29.916666666666664</v>
      </c>
      <c r="D889" s="5">
        <v>60.114921085858576</v>
      </c>
      <c r="E889" s="13">
        <v>0</v>
      </c>
      <c r="F889" s="13">
        <v>0</v>
      </c>
      <c r="G889" s="13">
        <v>0</v>
      </c>
      <c r="H889" s="13">
        <v>0</v>
      </c>
      <c r="I889" s="13">
        <v>28.916666666666664</v>
      </c>
      <c r="J889" s="13">
        <v>0</v>
      </c>
      <c r="K889" s="13">
        <v>0</v>
      </c>
      <c r="L889" s="13">
        <v>1</v>
      </c>
      <c r="M889" s="13"/>
      <c r="N889" s="762">
        <v>2017</v>
      </c>
    </row>
    <row r="890" spans="1:14" x14ac:dyDescent="0.25">
      <c r="A890" s="3">
        <v>44</v>
      </c>
      <c r="B890" s="8">
        <v>378</v>
      </c>
      <c r="C890" s="4">
        <v>13.166666666666668</v>
      </c>
      <c r="D890" s="5">
        <v>26.843536931818178</v>
      </c>
      <c r="E890" s="13">
        <v>0</v>
      </c>
      <c r="F890" s="13">
        <v>0</v>
      </c>
      <c r="G890" s="13">
        <v>0</v>
      </c>
      <c r="H890" s="13">
        <v>0</v>
      </c>
      <c r="I890" s="13">
        <v>13.166666666666668</v>
      </c>
      <c r="J890" s="13">
        <v>0</v>
      </c>
      <c r="K890" s="13">
        <v>0</v>
      </c>
      <c r="L890" s="13">
        <v>0</v>
      </c>
      <c r="M890" s="13"/>
      <c r="N890" s="762">
        <v>2017</v>
      </c>
    </row>
    <row r="891" spans="1:14" x14ac:dyDescent="0.25">
      <c r="A891" s="3">
        <v>44</v>
      </c>
      <c r="B891" s="8">
        <v>379</v>
      </c>
      <c r="C891" s="4">
        <v>27.666666666666664</v>
      </c>
      <c r="D891" s="5">
        <v>51.508381734006733</v>
      </c>
      <c r="E891" s="13">
        <v>0</v>
      </c>
      <c r="F891" s="13">
        <v>0</v>
      </c>
      <c r="G891" s="13">
        <v>21.416666666666664</v>
      </c>
      <c r="H891" s="13">
        <v>0</v>
      </c>
      <c r="I891" s="13">
        <v>0</v>
      </c>
      <c r="J891" s="13">
        <v>0</v>
      </c>
      <c r="K891" s="13">
        <v>6.25</v>
      </c>
      <c r="L891" s="13">
        <v>0</v>
      </c>
      <c r="M891" s="13"/>
      <c r="N891" s="762">
        <v>2017</v>
      </c>
    </row>
    <row r="892" spans="1:14" x14ac:dyDescent="0.25">
      <c r="A892" s="3">
        <v>44</v>
      </c>
      <c r="B892" s="8">
        <v>380</v>
      </c>
      <c r="C892" s="4">
        <v>103.16666666666666</v>
      </c>
      <c r="D892" s="5">
        <v>212.7654068813132</v>
      </c>
      <c r="E892" s="13">
        <v>0</v>
      </c>
      <c r="F892" s="13">
        <v>0</v>
      </c>
      <c r="G892" s="13">
        <v>0</v>
      </c>
      <c r="H892" s="13">
        <v>23</v>
      </c>
      <c r="I892" s="13">
        <v>80.166666666666671</v>
      </c>
      <c r="J892" s="13">
        <v>0</v>
      </c>
      <c r="K892" s="13">
        <v>0</v>
      </c>
      <c r="L892" s="13">
        <v>0</v>
      </c>
      <c r="M892" s="13"/>
      <c r="N892" s="762">
        <v>2017</v>
      </c>
    </row>
    <row r="893" spans="1:14" x14ac:dyDescent="0.25">
      <c r="A893" s="3">
        <v>44</v>
      </c>
      <c r="B893" s="8">
        <v>396</v>
      </c>
      <c r="C893" s="4">
        <v>655.66666666666652</v>
      </c>
      <c r="D893" s="5">
        <v>1495.4542829239663</v>
      </c>
      <c r="E893" s="13">
        <v>0</v>
      </c>
      <c r="F893" s="13">
        <v>0</v>
      </c>
      <c r="G893" s="13">
        <v>237.25</v>
      </c>
      <c r="H893" s="13">
        <v>94.416666666666657</v>
      </c>
      <c r="I893" s="13">
        <v>246.49999999999994</v>
      </c>
      <c r="J893" s="13">
        <v>0</v>
      </c>
      <c r="K893" s="13">
        <v>77.5</v>
      </c>
      <c r="L893" s="13">
        <v>0</v>
      </c>
      <c r="M893" s="13"/>
      <c r="N893" s="762">
        <v>2017</v>
      </c>
    </row>
    <row r="894" spans="1:14" x14ac:dyDescent="0.25">
      <c r="A894" s="3">
        <v>44</v>
      </c>
      <c r="B894" s="8">
        <v>397</v>
      </c>
      <c r="C894" s="4">
        <v>264.5</v>
      </c>
      <c r="D894" s="5">
        <v>596.76364765361905</v>
      </c>
      <c r="E894" s="13">
        <v>0</v>
      </c>
      <c r="F894" s="13">
        <v>245</v>
      </c>
      <c r="G894" s="13">
        <v>16.25</v>
      </c>
      <c r="H894" s="13">
        <v>0</v>
      </c>
      <c r="I894" s="13">
        <v>3.25</v>
      </c>
      <c r="J894" s="13">
        <v>0</v>
      </c>
      <c r="K894" s="13">
        <v>0</v>
      </c>
      <c r="L894" s="13">
        <v>0</v>
      </c>
      <c r="M894" s="13"/>
      <c r="N894" s="762">
        <v>2017</v>
      </c>
    </row>
    <row r="895" spans="1:14" x14ac:dyDescent="0.25">
      <c r="A895" s="3">
        <v>44</v>
      </c>
      <c r="B895" s="8">
        <v>398</v>
      </c>
      <c r="C895" s="4">
        <v>377.08333333333331</v>
      </c>
      <c r="D895" s="5">
        <v>945.03987941919172</v>
      </c>
      <c r="E895" s="13">
        <v>0</v>
      </c>
      <c r="F895" s="13">
        <v>0</v>
      </c>
      <c r="G895" s="13">
        <v>198.75</v>
      </c>
      <c r="H895" s="13">
        <v>0</v>
      </c>
      <c r="I895" s="13">
        <v>26.5</v>
      </c>
      <c r="J895" s="13">
        <v>151.83333333333334</v>
      </c>
      <c r="K895" s="13">
        <v>0</v>
      </c>
      <c r="L895" s="13">
        <v>0</v>
      </c>
      <c r="M895" s="13"/>
      <c r="N895" s="762">
        <v>2017</v>
      </c>
    </row>
    <row r="896" spans="1:14" x14ac:dyDescent="0.25">
      <c r="A896" s="3">
        <v>44</v>
      </c>
      <c r="B896" s="8">
        <v>399</v>
      </c>
      <c r="C896" s="4">
        <v>29.25</v>
      </c>
      <c r="D896" s="5">
        <v>96.063804197423735</v>
      </c>
      <c r="E896" s="13">
        <v>0</v>
      </c>
      <c r="F896" s="13">
        <v>0</v>
      </c>
      <c r="G896" s="13">
        <v>0</v>
      </c>
      <c r="H896" s="13">
        <v>0</v>
      </c>
      <c r="I896" s="13">
        <v>0</v>
      </c>
      <c r="J896" s="13">
        <v>29.25</v>
      </c>
      <c r="K896" s="13">
        <v>0</v>
      </c>
      <c r="L896" s="13">
        <v>0</v>
      </c>
      <c r="M896" s="13"/>
      <c r="N896" s="762">
        <v>2017</v>
      </c>
    </row>
    <row r="897" spans="1:14" x14ac:dyDescent="0.25">
      <c r="A897" s="3">
        <v>44</v>
      </c>
      <c r="B897" s="8">
        <v>412</v>
      </c>
      <c r="C897" s="4">
        <v>193.75</v>
      </c>
      <c r="D897" s="5">
        <v>480.47319293560605</v>
      </c>
      <c r="E897" s="13">
        <v>0</v>
      </c>
      <c r="F897" s="13">
        <v>2.3333333333333335</v>
      </c>
      <c r="G897" s="13">
        <v>55.5</v>
      </c>
      <c r="H897" s="13">
        <v>2</v>
      </c>
      <c r="I897" s="13">
        <v>93.666666666666657</v>
      </c>
      <c r="J897" s="13">
        <v>0</v>
      </c>
      <c r="K897" s="13">
        <v>40.25</v>
      </c>
      <c r="L897" s="13">
        <v>0</v>
      </c>
      <c r="M897" s="13"/>
      <c r="N897" s="762">
        <v>2017</v>
      </c>
    </row>
    <row r="898" spans="1:14" x14ac:dyDescent="0.25">
      <c r="A898" s="3">
        <v>44</v>
      </c>
      <c r="B898" s="8">
        <v>413</v>
      </c>
      <c r="C898" s="4">
        <v>1138.083333333333</v>
      </c>
      <c r="D898" s="5">
        <v>3040.5556427403435</v>
      </c>
      <c r="E898" s="13">
        <v>5.5</v>
      </c>
      <c r="F898" s="13">
        <v>64.166666666666671</v>
      </c>
      <c r="G898" s="13">
        <v>666.33333333333314</v>
      </c>
      <c r="H898" s="13">
        <v>355</v>
      </c>
      <c r="I898" s="13">
        <v>39.583333333333336</v>
      </c>
      <c r="J898" s="13">
        <v>0</v>
      </c>
      <c r="K898" s="13">
        <v>7.5</v>
      </c>
      <c r="L898" s="13">
        <v>0</v>
      </c>
      <c r="M898" s="13"/>
      <c r="N898" s="762">
        <v>2017</v>
      </c>
    </row>
    <row r="899" spans="1:14" x14ac:dyDescent="0.25">
      <c r="A899" s="3">
        <v>44</v>
      </c>
      <c r="B899" s="8">
        <v>414</v>
      </c>
      <c r="C899" s="4">
        <v>330.58333333333337</v>
      </c>
      <c r="D899" s="5">
        <v>1025.3025837530599</v>
      </c>
      <c r="E899" s="13">
        <v>0</v>
      </c>
      <c r="F899" s="13">
        <v>0</v>
      </c>
      <c r="G899" s="13">
        <v>0</v>
      </c>
      <c r="H899" s="13">
        <v>0</v>
      </c>
      <c r="I899" s="13">
        <v>94.749999999999986</v>
      </c>
      <c r="J899" s="13">
        <v>235.83333333333334</v>
      </c>
      <c r="K899" s="13">
        <v>0</v>
      </c>
      <c r="L899" s="13">
        <v>0</v>
      </c>
      <c r="M899" s="13"/>
      <c r="N899" s="762">
        <v>2017</v>
      </c>
    </row>
    <row r="900" spans="1:14" x14ac:dyDescent="0.25">
      <c r="A900" s="3">
        <v>44</v>
      </c>
      <c r="B900" s="8">
        <v>415</v>
      </c>
      <c r="C900" s="4">
        <v>288.08333333333337</v>
      </c>
      <c r="D900" s="5">
        <v>683.655475058923</v>
      </c>
      <c r="E900" s="13">
        <v>0</v>
      </c>
      <c r="F900" s="13">
        <v>0</v>
      </c>
      <c r="G900" s="13">
        <v>0</v>
      </c>
      <c r="H900" s="13">
        <v>111.99999999999997</v>
      </c>
      <c r="I900" s="13">
        <v>152.08333333333331</v>
      </c>
      <c r="J900" s="13">
        <v>24</v>
      </c>
      <c r="K900" s="13">
        <v>0</v>
      </c>
      <c r="L900" s="13">
        <v>0</v>
      </c>
      <c r="M900" s="13"/>
      <c r="N900" s="762">
        <v>2017</v>
      </c>
    </row>
    <row r="901" spans="1:14" x14ac:dyDescent="0.25">
      <c r="A901" s="3">
        <v>44</v>
      </c>
      <c r="B901" s="8">
        <v>428</v>
      </c>
      <c r="C901" s="4">
        <v>219.83333333333334</v>
      </c>
      <c r="D901" s="5">
        <v>567.4714437163301</v>
      </c>
      <c r="E901" s="13">
        <v>3.25</v>
      </c>
      <c r="F901" s="13">
        <v>10.75</v>
      </c>
      <c r="G901" s="13">
        <v>197.83333333333334</v>
      </c>
      <c r="H901" s="13">
        <v>0</v>
      </c>
      <c r="I901" s="13">
        <v>0</v>
      </c>
      <c r="J901" s="13">
        <v>0</v>
      </c>
      <c r="K901" s="13">
        <v>8</v>
      </c>
      <c r="L901" s="13">
        <v>0</v>
      </c>
      <c r="M901" s="13"/>
      <c r="N901" s="762">
        <v>2017</v>
      </c>
    </row>
    <row r="902" spans="1:14" x14ac:dyDescent="0.25">
      <c r="A902" s="3">
        <v>44</v>
      </c>
      <c r="B902" s="8">
        <v>429</v>
      </c>
      <c r="C902" s="4">
        <v>9.5833333333333321</v>
      </c>
      <c r="D902" s="5">
        <v>21.312210894360266</v>
      </c>
      <c r="E902" s="13">
        <v>9.5833333333333321</v>
      </c>
      <c r="F902" s="13">
        <v>0</v>
      </c>
      <c r="G902" s="13">
        <v>0</v>
      </c>
      <c r="H902" s="13">
        <v>0</v>
      </c>
      <c r="I902" s="13">
        <v>0</v>
      </c>
      <c r="J902" s="13">
        <v>0</v>
      </c>
      <c r="K902" s="13">
        <v>0</v>
      </c>
      <c r="L902" s="13">
        <v>0</v>
      </c>
      <c r="M902" s="13"/>
      <c r="N902" s="762">
        <v>2017</v>
      </c>
    </row>
    <row r="903" spans="1:14" x14ac:dyDescent="0.25">
      <c r="A903" s="3">
        <v>44</v>
      </c>
      <c r="B903" s="8">
        <v>430</v>
      </c>
      <c r="C903" s="4">
        <v>23.75</v>
      </c>
      <c r="D903" s="5">
        <v>64.419463541666659</v>
      </c>
      <c r="E903" s="13">
        <v>0</v>
      </c>
      <c r="F903" s="13">
        <v>0</v>
      </c>
      <c r="G903" s="13">
        <v>0</v>
      </c>
      <c r="H903" s="13">
        <v>0</v>
      </c>
      <c r="I903" s="13">
        <v>0</v>
      </c>
      <c r="J903" s="13">
        <v>23.75</v>
      </c>
      <c r="K903" s="13">
        <v>0</v>
      </c>
      <c r="L903" s="13">
        <v>0</v>
      </c>
      <c r="M903" s="13"/>
      <c r="N903" s="762">
        <v>2017</v>
      </c>
    </row>
    <row r="904" spans="1:14" x14ac:dyDescent="0.25">
      <c r="A904" s="3">
        <v>44</v>
      </c>
      <c r="B904" s="8">
        <v>431</v>
      </c>
      <c r="C904" s="4">
        <v>11.75</v>
      </c>
      <c r="D904" s="5">
        <v>31.185677083333335</v>
      </c>
      <c r="E904" s="13">
        <v>0</v>
      </c>
      <c r="F904" s="13">
        <v>0</v>
      </c>
      <c r="G904" s="13">
        <v>0</v>
      </c>
      <c r="H904" s="13">
        <v>0</v>
      </c>
      <c r="I904" s="13">
        <v>0</v>
      </c>
      <c r="J904" s="13">
        <v>11.75</v>
      </c>
      <c r="K904" s="13">
        <v>0</v>
      </c>
      <c r="L904" s="13">
        <v>0</v>
      </c>
      <c r="M904" s="13"/>
      <c r="N904" s="762">
        <v>2017</v>
      </c>
    </row>
    <row r="905" spans="1:14" x14ac:dyDescent="0.25">
      <c r="A905" s="3">
        <v>44</v>
      </c>
      <c r="B905" s="8">
        <v>463</v>
      </c>
      <c r="C905" s="4">
        <v>29.916666666666664</v>
      </c>
      <c r="D905" s="5">
        <v>58.343310736531983</v>
      </c>
      <c r="E905" s="13">
        <v>0</v>
      </c>
      <c r="F905" s="13">
        <v>0</v>
      </c>
      <c r="G905" s="13">
        <v>29.916666666666664</v>
      </c>
      <c r="H905" s="13">
        <v>0</v>
      </c>
      <c r="I905" s="13">
        <v>0</v>
      </c>
      <c r="J905" s="13">
        <v>0</v>
      </c>
      <c r="K905" s="13">
        <v>0</v>
      </c>
      <c r="L905" s="13">
        <v>0</v>
      </c>
      <c r="M905" s="13"/>
      <c r="N905" s="762">
        <v>2017</v>
      </c>
    </row>
    <row r="906" spans="1:14" x14ac:dyDescent="0.25">
      <c r="A906" s="3">
        <v>44</v>
      </c>
      <c r="B906" s="8">
        <v>464</v>
      </c>
      <c r="C906" s="4">
        <v>10</v>
      </c>
      <c r="D906" s="5">
        <v>27.1400505050505</v>
      </c>
      <c r="E906" s="13">
        <v>0</v>
      </c>
      <c r="F906" s="13">
        <v>0</v>
      </c>
      <c r="G906" s="13">
        <v>8</v>
      </c>
      <c r="H906" s="13">
        <v>2</v>
      </c>
      <c r="I906" s="13">
        <v>0</v>
      </c>
      <c r="J906" s="13">
        <v>0</v>
      </c>
      <c r="K906" s="13">
        <v>0</v>
      </c>
      <c r="L906" s="13">
        <v>0</v>
      </c>
      <c r="M906" s="13"/>
      <c r="N906" s="762">
        <v>2017</v>
      </c>
    </row>
    <row r="907" spans="1:14" x14ac:dyDescent="0.25">
      <c r="A907" s="3">
        <v>44</v>
      </c>
      <c r="B907" s="8">
        <v>465</v>
      </c>
      <c r="C907" s="4">
        <v>14.083333333333334</v>
      </c>
      <c r="D907" s="5">
        <v>26.239494949494947</v>
      </c>
      <c r="E907" s="13">
        <v>0</v>
      </c>
      <c r="F907" s="13">
        <v>0</v>
      </c>
      <c r="G907" s="13">
        <v>0</v>
      </c>
      <c r="H907" s="13">
        <v>14.083333333333334</v>
      </c>
      <c r="I907" s="13">
        <v>0</v>
      </c>
      <c r="J907" s="13">
        <v>0</v>
      </c>
      <c r="K907" s="13">
        <v>0</v>
      </c>
      <c r="L907" s="13">
        <v>0</v>
      </c>
      <c r="M907" s="13"/>
      <c r="N907" s="762">
        <v>2017</v>
      </c>
    </row>
    <row r="908" spans="1:14" x14ac:dyDescent="0.25">
      <c r="A908" s="3">
        <v>44</v>
      </c>
      <c r="B908" s="8">
        <v>466</v>
      </c>
      <c r="C908" s="4">
        <v>16.166666666666664</v>
      </c>
      <c r="D908" s="5">
        <v>26.354015151515153</v>
      </c>
      <c r="E908" s="13">
        <v>0</v>
      </c>
      <c r="F908" s="13">
        <v>0</v>
      </c>
      <c r="G908" s="13">
        <v>0</v>
      </c>
      <c r="H908" s="13">
        <v>16.166666666666664</v>
      </c>
      <c r="I908" s="13">
        <v>0</v>
      </c>
      <c r="J908" s="13">
        <v>0</v>
      </c>
      <c r="K908" s="13">
        <v>0</v>
      </c>
      <c r="L908" s="13">
        <v>0</v>
      </c>
      <c r="M908" s="13"/>
      <c r="N908" s="762">
        <v>2017</v>
      </c>
    </row>
    <row r="909" spans="1:14" x14ac:dyDescent="0.25">
      <c r="A909" s="3">
        <v>44</v>
      </c>
      <c r="B909" s="8">
        <v>467</v>
      </c>
      <c r="C909" s="4">
        <v>28.25</v>
      </c>
      <c r="D909" s="5">
        <v>83.808310151515158</v>
      </c>
      <c r="E909" s="13">
        <v>0</v>
      </c>
      <c r="F909" s="13">
        <v>0</v>
      </c>
      <c r="G909" s="13">
        <v>28.25</v>
      </c>
      <c r="H909" s="13">
        <v>0</v>
      </c>
      <c r="I909" s="13">
        <v>0</v>
      </c>
      <c r="J909" s="13">
        <v>0</v>
      </c>
      <c r="K909" s="13">
        <v>0</v>
      </c>
      <c r="L909" s="13">
        <v>0</v>
      </c>
      <c r="M909" s="13"/>
      <c r="N909" s="762">
        <v>2017</v>
      </c>
    </row>
    <row r="910" spans="1:14" x14ac:dyDescent="0.25">
      <c r="A910" s="3">
        <v>44</v>
      </c>
      <c r="B910" s="8">
        <v>468</v>
      </c>
      <c r="C910" s="4">
        <v>15.75</v>
      </c>
      <c r="D910" s="5">
        <v>34.419144570707068</v>
      </c>
      <c r="E910" s="13">
        <v>0</v>
      </c>
      <c r="F910" s="13">
        <v>15.75</v>
      </c>
      <c r="G910" s="13">
        <v>0</v>
      </c>
      <c r="H910" s="13">
        <v>0</v>
      </c>
      <c r="I910" s="13">
        <v>0</v>
      </c>
      <c r="J910" s="13">
        <v>0</v>
      </c>
      <c r="K910" s="13">
        <v>0</v>
      </c>
      <c r="L910" s="13">
        <v>0</v>
      </c>
      <c r="M910" s="13"/>
      <c r="N910" s="762">
        <v>2017</v>
      </c>
    </row>
    <row r="911" spans="1:14" x14ac:dyDescent="0.25">
      <c r="A911" s="3">
        <v>44</v>
      </c>
      <c r="B911" s="8">
        <v>469</v>
      </c>
      <c r="C911" s="4">
        <v>24</v>
      </c>
      <c r="D911" s="5">
        <v>58.230000000000004</v>
      </c>
      <c r="E911" s="13">
        <v>0</v>
      </c>
      <c r="F911" s="13">
        <v>0</v>
      </c>
      <c r="G911" s="13">
        <v>0</v>
      </c>
      <c r="H911" s="13">
        <v>24</v>
      </c>
      <c r="I911" s="13">
        <v>0</v>
      </c>
      <c r="J911" s="13">
        <v>0</v>
      </c>
      <c r="K911" s="13">
        <v>0</v>
      </c>
      <c r="L911" s="13">
        <v>0</v>
      </c>
      <c r="M911" s="13"/>
      <c r="N911" s="762">
        <v>2017</v>
      </c>
    </row>
    <row r="912" spans="1:14" x14ac:dyDescent="0.25">
      <c r="A912" s="3">
        <v>44</v>
      </c>
      <c r="B912" s="8">
        <v>473</v>
      </c>
      <c r="C912" s="4">
        <v>20</v>
      </c>
      <c r="D912" s="5">
        <v>40.055183080808078</v>
      </c>
      <c r="E912" s="13">
        <v>0</v>
      </c>
      <c r="F912" s="13">
        <v>20</v>
      </c>
      <c r="G912" s="13">
        <v>0</v>
      </c>
      <c r="H912" s="13">
        <v>0</v>
      </c>
      <c r="I912" s="13">
        <v>0</v>
      </c>
      <c r="J912" s="13">
        <v>0</v>
      </c>
      <c r="K912" s="13">
        <v>0</v>
      </c>
      <c r="L912" s="13">
        <v>0</v>
      </c>
      <c r="M912" s="13"/>
      <c r="N912" s="762">
        <v>2017</v>
      </c>
    </row>
    <row r="913" spans="1:14" x14ac:dyDescent="0.25">
      <c r="A913" s="3">
        <v>44</v>
      </c>
      <c r="B913" s="8">
        <v>474</v>
      </c>
      <c r="C913" s="4">
        <v>2.75</v>
      </c>
      <c r="D913" s="5">
        <v>6.93</v>
      </c>
      <c r="E913" s="13">
        <v>0</v>
      </c>
      <c r="F913" s="13">
        <v>0</v>
      </c>
      <c r="G913" s="13">
        <v>0</v>
      </c>
      <c r="H913" s="13">
        <v>2.75</v>
      </c>
      <c r="I913" s="13">
        <v>0</v>
      </c>
      <c r="J913" s="13">
        <v>0</v>
      </c>
      <c r="K913" s="13">
        <v>0</v>
      </c>
      <c r="L913" s="13">
        <v>0</v>
      </c>
      <c r="M913" s="13"/>
      <c r="N913" s="762">
        <v>2017</v>
      </c>
    </row>
    <row r="914" spans="1:14" x14ac:dyDescent="0.25">
      <c r="A914" s="3">
        <v>44</v>
      </c>
      <c r="B914" s="8">
        <v>478</v>
      </c>
      <c r="C914" s="4">
        <v>20.75</v>
      </c>
      <c r="D914" s="5">
        <v>43.601586963383838</v>
      </c>
      <c r="E914" s="13">
        <v>0</v>
      </c>
      <c r="F914" s="13">
        <v>20.75</v>
      </c>
      <c r="G914" s="13">
        <v>0</v>
      </c>
      <c r="H914" s="13">
        <v>0</v>
      </c>
      <c r="I914" s="13">
        <v>0</v>
      </c>
      <c r="J914" s="13">
        <v>0</v>
      </c>
      <c r="K914" s="13">
        <v>0</v>
      </c>
      <c r="L914" s="13">
        <v>0</v>
      </c>
      <c r="M914" s="13"/>
      <c r="N914" s="762">
        <v>2017</v>
      </c>
    </row>
    <row r="915" spans="1:14" x14ac:dyDescent="0.25">
      <c r="A915" s="3">
        <v>44</v>
      </c>
      <c r="B915" s="8">
        <v>479</v>
      </c>
      <c r="C915" s="4">
        <v>1</v>
      </c>
      <c r="D915" s="5">
        <v>1.52</v>
      </c>
      <c r="E915" s="13">
        <v>0</v>
      </c>
      <c r="F915" s="13">
        <v>0</v>
      </c>
      <c r="G915" s="13">
        <v>0</v>
      </c>
      <c r="H915" s="13">
        <v>0</v>
      </c>
      <c r="I915" s="13">
        <v>0</v>
      </c>
      <c r="J915" s="13">
        <v>0</v>
      </c>
      <c r="K915" s="13">
        <v>0</v>
      </c>
      <c r="L915" s="13">
        <v>1</v>
      </c>
      <c r="M915" s="13"/>
      <c r="N915" s="762">
        <v>2017</v>
      </c>
    </row>
    <row r="916" spans="1:14" x14ac:dyDescent="0.25">
      <c r="A916" s="3">
        <v>44</v>
      </c>
      <c r="B916" s="8">
        <v>496</v>
      </c>
      <c r="C916" s="4">
        <v>3.4166666666666665</v>
      </c>
      <c r="D916" s="5">
        <v>7.2828211805555565</v>
      </c>
      <c r="E916" s="13">
        <v>0</v>
      </c>
      <c r="F916" s="13">
        <v>3.4166666666666665</v>
      </c>
      <c r="G916" s="13">
        <v>0</v>
      </c>
      <c r="H916" s="13">
        <v>0</v>
      </c>
      <c r="I916" s="13">
        <v>0</v>
      </c>
      <c r="J916" s="13">
        <v>0</v>
      </c>
      <c r="K916" s="13">
        <v>0</v>
      </c>
      <c r="L916" s="13">
        <v>0</v>
      </c>
      <c r="M916" s="13"/>
      <c r="N916" s="762">
        <v>2017</v>
      </c>
    </row>
    <row r="917" spans="1:14" x14ac:dyDescent="0.25">
      <c r="A917" s="3">
        <v>44</v>
      </c>
      <c r="B917" s="8">
        <v>754</v>
      </c>
      <c r="C917" s="4">
        <v>3</v>
      </c>
      <c r="D917" s="5">
        <v>5.9845454545454544</v>
      </c>
      <c r="E917" s="13">
        <v>0</v>
      </c>
      <c r="F917" s="13">
        <v>0</v>
      </c>
      <c r="G917" s="13">
        <v>0</v>
      </c>
      <c r="H917" s="13">
        <v>3</v>
      </c>
      <c r="I917" s="13">
        <v>0</v>
      </c>
      <c r="J917" s="13">
        <v>0</v>
      </c>
      <c r="K917" s="13">
        <v>0</v>
      </c>
      <c r="L917" s="13">
        <v>0</v>
      </c>
      <c r="M917" s="13"/>
      <c r="N917" s="762">
        <v>2017</v>
      </c>
    </row>
    <row r="918" spans="1:14" x14ac:dyDescent="0.25">
      <c r="A918" s="3">
        <v>44</v>
      </c>
      <c r="B918" s="8">
        <v>764</v>
      </c>
      <c r="C918" s="4">
        <v>4.25</v>
      </c>
      <c r="D918" s="5">
        <v>10.71</v>
      </c>
      <c r="E918" s="13">
        <v>0</v>
      </c>
      <c r="F918" s="13">
        <v>0</v>
      </c>
      <c r="G918" s="13">
        <v>0</v>
      </c>
      <c r="H918" s="13">
        <v>4.25</v>
      </c>
      <c r="I918" s="13">
        <v>0</v>
      </c>
      <c r="J918" s="13">
        <v>0</v>
      </c>
      <c r="K918" s="13">
        <v>0</v>
      </c>
      <c r="L918" s="13">
        <v>0</v>
      </c>
      <c r="M918" s="13"/>
      <c r="N918" s="762">
        <v>2017</v>
      </c>
    </row>
    <row r="919" spans="1:14" x14ac:dyDescent="0.25">
      <c r="A919" s="3">
        <v>45</v>
      </c>
      <c r="B919" s="8" t="s">
        <v>10</v>
      </c>
      <c r="C919" s="4">
        <v>154.33333333333334</v>
      </c>
      <c r="D919" s="5">
        <v>490.22258106189855</v>
      </c>
      <c r="E919" s="13">
        <v>0</v>
      </c>
      <c r="F919" s="13">
        <v>15.583333333333334</v>
      </c>
      <c r="G919" s="13">
        <v>30.25</v>
      </c>
      <c r="H919" s="13">
        <v>62.833333333333336</v>
      </c>
      <c r="I919" s="13">
        <v>44.416666666666664</v>
      </c>
      <c r="J919" s="13">
        <v>1.25</v>
      </c>
      <c r="K919" s="13">
        <v>0</v>
      </c>
      <c r="L919" s="13">
        <v>0</v>
      </c>
      <c r="M919" s="13"/>
      <c r="N919" s="762">
        <v>2017</v>
      </c>
    </row>
    <row r="920" spans="1:14" x14ac:dyDescent="0.25">
      <c r="A920" s="3">
        <v>45</v>
      </c>
      <c r="B920" s="8">
        <v>312</v>
      </c>
      <c r="C920" s="4">
        <v>9.5</v>
      </c>
      <c r="D920" s="5">
        <v>17.62169034090909</v>
      </c>
      <c r="E920" s="13">
        <v>0</v>
      </c>
      <c r="F920" s="13">
        <v>0</v>
      </c>
      <c r="G920" s="13">
        <v>0</v>
      </c>
      <c r="H920" s="13">
        <v>0</v>
      </c>
      <c r="I920" s="13">
        <v>0</v>
      </c>
      <c r="J920" s="13">
        <v>9.5</v>
      </c>
      <c r="K920" s="13">
        <v>0</v>
      </c>
      <c r="L920" s="13">
        <v>0</v>
      </c>
      <c r="M920" s="13"/>
      <c r="N920" s="762">
        <v>2017</v>
      </c>
    </row>
    <row r="921" spans="1:14" x14ac:dyDescent="0.25">
      <c r="A921" s="3">
        <v>45</v>
      </c>
      <c r="B921" s="8">
        <v>314</v>
      </c>
      <c r="C921" s="4">
        <v>7</v>
      </c>
      <c r="D921" s="5">
        <v>24.04548611111111</v>
      </c>
      <c r="E921" s="13">
        <v>0</v>
      </c>
      <c r="F921" s="13">
        <v>0</v>
      </c>
      <c r="G921" s="13">
        <v>7</v>
      </c>
      <c r="H921" s="13">
        <v>0</v>
      </c>
      <c r="I921" s="13">
        <v>0</v>
      </c>
      <c r="J921" s="13">
        <v>0</v>
      </c>
      <c r="K921" s="13">
        <v>0</v>
      </c>
      <c r="L921" s="13">
        <v>0</v>
      </c>
      <c r="M921" s="13"/>
      <c r="N921" s="762">
        <v>2017</v>
      </c>
    </row>
    <row r="922" spans="1:14" x14ac:dyDescent="0.25">
      <c r="A922" s="3">
        <v>45</v>
      </c>
      <c r="B922" s="8">
        <v>338</v>
      </c>
      <c r="C922" s="4">
        <v>19.5</v>
      </c>
      <c r="D922" s="5">
        <v>53.645502272727271</v>
      </c>
      <c r="E922" s="13">
        <v>0</v>
      </c>
      <c r="F922" s="13">
        <v>0</v>
      </c>
      <c r="G922" s="13">
        <v>0</v>
      </c>
      <c r="H922" s="13">
        <v>0</v>
      </c>
      <c r="I922" s="13">
        <v>0</v>
      </c>
      <c r="J922" s="13">
        <v>19.5</v>
      </c>
      <c r="K922" s="13">
        <v>0</v>
      </c>
      <c r="L922" s="13">
        <v>0</v>
      </c>
      <c r="M922" s="13"/>
      <c r="N922" s="762">
        <v>2017</v>
      </c>
    </row>
    <row r="923" spans="1:14" x14ac:dyDescent="0.25">
      <c r="A923" s="3">
        <v>45</v>
      </c>
      <c r="B923" s="8">
        <v>339</v>
      </c>
      <c r="C923" s="4">
        <v>22.5</v>
      </c>
      <c r="D923" s="5">
        <v>67.654124999999993</v>
      </c>
      <c r="E923" s="13">
        <v>0</v>
      </c>
      <c r="F923" s="13">
        <v>0</v>
      </c>
      <c r="G923" s="13">
        <v>0</v>
      </c>
      <c r="H923" s="13">
        <v>0</v>
      </c>
      <c r="I923" s="13">
        <v>0</v>
      </c>
      <c r="J923" s="13">
        <v>22.5</v>
      </c>
      <c r="K923" s="13">
        <v>0</v>
      </c>
      <c r="L923" s="13">
        <v>0</v>
      </c>
      <c r="M923" s="13"/>
      <c r="N923" s="762">
        <v>2017</v>
      </c>
    </row>
    <row r="924" spans="1:14" x14ac:dyDescent="0.25">
      <c r="A924" s="3">
        <v>45</v>
      </c>
      <c r="B924" s="8">
        <v>344</v>
      </c>
      <c r="C924" s="4">
        <v>5.666666666666667</v>
      </c>
      <c r="D924" s="5">
        <v>11.506652929292928</v>
      </c>
      <c r="E924" s="13">
        <v>0</v>
      </c>
      <c r="F924" s="13">
        <v>0</v>
      </c>
      <c r="G924" s="13">
        <v>0</v>
      </c>
      <c r="H924" s="13">
        <v>0</v>
      </c>
      <c r="I924" s="13">
        <v>0</v>
      </c>
      <c r="J924" s="13">
        <v>0</v>
      </c>
      <c r="K924" s="13">
        <v>5.666666666666667</v>
      </c>
      <c r="L924" s="13">
        <v>0</v>
      </c>
      <c r="M924" s="13"/>
      <c r="N924" s="762">
        <v>2017</v>
      </c>
    </row>
    <row r="925" spans="1:14" x14ac:dyDescent="0.25">
      <c r="A925" s="3">
        <v>45</v>
      </c>
      <c r="B925" s="8">
        <v>354</v>
      </c>
      <c r="C925" s="4">
        <v>29.666666666666668</v>
      </c>
      <c r="D925" s="5">
        <v>58.759999999999991</v>
      </c>
      <c r="E925" s="13">
        <v>0</v>
      </c>
      <c r="F925" s="13">
        <v>0</v>
      </c>
      <c r="G925" s="13">
        <v>7.75</v>
      </c>
      <c r="H925" s="13">
        <v>21.916666666666668</v>
      </c>
      <c r="I925" s="13">
        <v>0</v>
      </c>
      <c r="J925" s="13">
        <v>0</v>
      </c>
      <c r="K925" s="13">
        <v>0</v>
      </c>
      <c r="L925" s="13">
        <v>0</v>
      </c>
      <c r="M925" s="13"/>
      <c r="N925" s="762">
        <v>2017</v>
      </c>
    </row>
    <row r="926" spans="1:14" x14ac:dyDescent="0.25">
      <c r="A926" s="3">
        <v>45</v>
      </c>
      <c r="B926" s="8">
        <v>363</v>
      </c>
      <c r="C926" s="4">
        <v>0.75</v>
      </c>
      <c r="D926" s="5">
        <v>1.7535248863636363</v>
      </c>
      <c r="E926" s="13">
        <v>0</v>
      </c>
      <c r="F926" s="13">
        <v>0</v>
      </c>
      <c r="G926" s="13">
        <v>0</v>
      </c>
      <c r="H926" s="13">
        <v>0</v>
      </c>
      <c r="I926" s="13">
        <v>0.75</v>
      </c>
      <c r="J926" s="13">
        <v>0</v>
      </c>
      <c r="K926" s="13">
        <v>0</v>
      </c>
      <c r="L926" s="13">
        <v>0</v>
      </c>
      <c r="M926" s="13"/>
      <c r="N926" s="762">
        <v>2017</v>
      </c>
    </row>
    <row r="927" spans="1:14" x14ac:dyDescent="0.25">
      <c r="A927" s="3">
        <v>45</v>
      </c>
      <c r="B927" s="8">
        <v>369</v>
      </c>
      <c r="C927" s="4">
        <v>7.25</v>
      </c>
      <c r="D927" s="5">
        <v>15.020000000000001</v>
      </c>
      <c r="E927" s="13">
        <v>0</v>
      </c>
      <c r="F927" s="13">
        <v>0</v>
      </c>
      <c r="G927" s="13">
        <v>0</v>
      </c>
      <c r="H927" s="13">
        <v>7.25</v>
      </c>
      <c r="I927" s="13">
        <v>0</v>
      </c>
      <c r="J927" s="13">
        <v>0</v>
      </c>
      <c r="K927" s="13">
        <v>0</v>
      </c>
      <c r="L927" s="13">
        <v>0</v>
      </c>
      <c r="M927" s="13"/>
      <c r="N927" s="762">
        <v>2017</v>
      </c>
    </row>
    <row r="928" spans="1:14" x14ac:dyDescent="0.25">
      <c r="A928" s="3">
        <v>45</v>
      </c>
      <c r="B928" s="8">
        <v>376</v>
      </c>
      <c r="C928" s="4">
        <v>8.75</v>
      </c>
      <c r="D928" s="5">
        <v>19.38</v>
      </c>
      <c r="E928" s="13">
        <v>0</v>
      </c>
      <c r="F928" s="13">
        <v>0</v>
      </c>
      <c r="G928" s="13">
        <v>0</v>
      </c>
      <c r="H928" s="13">
        <v>0</v>
      </c>
      <c r="I928" s="13">
        <v>0</v>
      </c>
      <c r="J928" s="13">
        <v>0</v>
      </c>
      <c r="K928" s="13">
        <v>0</v>
      </c>
      <c r="L928" s="13">
        <v>8.75</v>
      </c>
      <c r="M928" s="13"/>
      <c r="N928" s="762">
        <v>2017</v>
      </c>
    </row>
    <row r="929" spans="1:14" x14ac:dyDescent="0.25">
      <c r="A929" s="3">
        <v>45</v>
      </c>
      <c r="B929" s="8">
        <v>379</v>
      </c>
      <c r="C929" s="4">
        <v>80.75</v>
      </c>
      <c r="D929" s="5">
        <v>161.50000000000006</v>
      </c>
      <c r="E929" s="13">
        <v>0</v>
      </c>
      <c r="F929" s="13">
        <v>0</v>
      </c>
      <c r="G929" s="13">
        <v>0</v>
      </c>
      <c r="H929" s="13">
        <v>0</v>
      </c>
      <c r="I929" s="13">
        <v>0</v>
      </c>
      <c r="J929" s="13">
        <v>0</v>
      </c>
      <c r="K929" s="13">
        <v>0</v>
      </c>
      <c r="L929" s="13">
        <v>80.75</v>
      </c>
      <c r="M929" s="13"/>
      <c r="N929" s="762">
        <v>2017</v>
      </c>
    </row>
    <row r="930" spans="1:14" x14ac:dyDescent="0.25">
      <c r="A930" s="3">
        <v>45</v>
      </c>
      <c r="B930" s="8">
        <v>387</v>
      </c>
      <c r="C930" s="4">
        <v>102.83333333333333</v>
      </c>
      <c r="D930" s="5">
        <v>270.03512629629626</v>
      </c>
      <c r="E930" s="13">
        <v>0</v>
      </c>
      <c r="F930" s="13">
        <v>0</v>
      </c>
      <c r="G930" s="13">
        <v>2.3333333333333335</v>
      </c>
      <c r="H930" s="13">
        <v>91.499999999999986</v>
      </c>
      <c r="I930" s="13">
        <v>0</v>
      </c>
      <c r="J930" s="13">
        <v>0</v>
      </c>
      <c r="K930" s="13">
        <v>9</v>
      </c>
      <c r="L930" s="13">
        <v>0</v>
      </c>
      <c r="M930" s="13"/>
      <c r="N930" s="762">
        <v>2017</v>
      </c>
    </row>
    <row r="931" spans="1:14" x14ac:dyDescent="0.25">
      <c r="A931" s="3">
        <v>45</v>
      </c>
      <c r="B931" s="8">
        <v>395</v>
      </c>
      <c r="C931" s="4">
        <v>1.5</v>
      </c>
      <c r="D931" s="5">
        <v>4.5600000000000005</v>
      </c>
      <c r="E931" s="13">
        <v>0</v>
      </c>
      <c r="F931" s="13">
        <v>0</v>
      </c>
      <c r="G931" s="13">
        <v>0</v>
      </c>
      <c r="H931" s="13">
        <v>0</v>
      </c>
      <c r="I931" s="13">
        <v>0</v>
      </c>
      <c r="J931" s="13">
        <v>0</v>
      </c>
      <c r="K931" s="13">
        <v>1.5</v>
      </c>
      <c r="L931" s="13">
        <v>0</v>
      </c>
      <c r="M931" s="13"/>
      <c r="N931" s="762">
        <v>2017</v>
      </c>
    </row>
    <row r="932" spans="1:14" x14ac:dyDescent="0.25">
      <c r="A932" s="3">
        <v>45</v>
      </c>
      <c r="B932" s="8">
        <v>396</v>
      </c>
      <c r="C932" s="4">
        <v>334.41666666666663</v>
      </c>
      <c r="D932" s="5">
        <v>757.1999008139959</v>
      </c>
      <c r="E932" s="13">
        <v>0</v>
      </c>
      <c r="F932" s="13">
        <v>0.58333333333333337</v>
      </c>
      <c r="G932" s="13">
        <v>79.916666666666671</v>
      </c>
      <c r="H932" s="13">
        <v>4.75</v>
      </c>
      <c r="I932" s="13">
        <v>114.83333333333331</v>
      </c>
      <c r="J932" s="13">
        <v>0</v>
      </c>
      <c r="K932" s="13">
        <v>134.33333333333334</v>
      </c>
      <c r="L932" s="13">
        <v>0</v>
      </c>
      <c r="M932" s="13"/>
      <c r="N932" s="762">
        <v>2017</v>
      </c>
    </row>
    <row r="933" spans="1:14" x14ac:dyDescent="0.25">
      <c r="A933" s="3">
        <v>45</v>
      </c>
      <c r="B933" s="8">
        <v>397</v>
      </c>
      <c r="C933" s="4">
        <v>47.5</v>
      </c>
      <c r="D933" s="5">
        <v>97.563581620370371</v>
      </c>
      <c r="E933" s="13">
        <v>0</v>
      </c>
      <c r="F933" s="13">
        <v>10.666666666666668</v>
      </c>
      <c r="G933" s="13">
        <v>17.25</v>
      </c>
      <c r="H933" s="13">
        <v>0</v>
      </c>
      <c r="I933" s="13">
        <v>0</v>
      </c>
      <c r="J933" s="13">
        <v>0</v>
      </c>
      <c r="K933" s="13">
        <v>19.583333333333332</v>
      </c>
      <c r="L933" s="13">
        <v>0</v>
      </c>
      <c r="M933" s="13"/>
      <c r="N933" s="762">
        <v>2017</v>
      </c>
    </row>
    <row r="934" spans="1:14" x14ac:dyDescent="0.25">
      <c r="A934" s="3">
        <v>45</v>
      </c>
      <c r="B934" s="8">
        <v>398</v>
      </c>
      <c r="C934" s="4">
        <v>213.50000000000003</v>
      </c>
      <c r="D934" s="5">
        <v>536.29490403298303</v>
      </c>
      <c r="E934" s="13">
        <v>0</v>
      </c>
      <c r="F934" s="13">
        <v>0</v>
      </c>
      <c r="G934" s="13">
        <v>114.16666666666666</v>
      </c>
      <c r="H934" s="13">
        <v>66</v>
      </c>
      <c r="I934" s="13">
        <v>0</v>
      </c>
      <c r="J934" s="13">
        <v>18.583333333333336</v>
      </c>
      <c r="K934" s="13">
        <v>14.75</v>
      </c>
      <c r="L934" s="13">
        <v>0</v>
      </c>
      <c r="M934" s="13"/>
      <c r="N934" s="762">
        <v>2017</v>
      </c>
    </row>
    <row r="935" spans="1:14" x14ac:dyDescent="0.25">
      <c r="A935" s="3">
        <v>45</v>
      </c>
      <c r="B935" s="8">
        <v>399</v>
      </c>
      <c r="C935" s="4">
        <v>157.91666666666666</v>
      </c>
      <c r="D935" s="5">
        <v>376.07566203087129</v>
      </c>
      <c r="E935" s="13">
        <v>0</v>
      </c>
      <c r="F935" s="13">
        <v>0</v>
      </c>
      <c r="G935" s="13">
        <v>66.666666666666657</v>
      </c>
      <c r="H935" s="13">
        <v>0</v>
      </c>
      <c r="I935" s="13">
        <v>51.166666666666664</v>
      </c>
      <c r="J935" s="13">
        <v>22.5</v>
      </c>
      <c r="K935" s="13">
        <v>17.583333333333336</v>
      </c>
      <c r="L935" s="13">
        <v>0</v>
      </c>
      <c r="M935" s="13"/>
      <c r="N935" s="762">
        <v>2017</v>
      </c>
    </row>
    <row r="936" spans="1:14" x14ac:dyDescent="0.25">
      <c r="A936" s="3">
        <v>45</v>
      </c>
      <c r="B936" s="8">
        <v>412</v>
      </c>
      <c r="C936" s="4">
        <v>109.75</v>
      </c>
      <c r="D936" s="5">
        <v>270.10456115351263</v>
      </c>
      <c r="E936" s="13">
        <v>0</v>
      </c>
      <c r="F936" s="13">
        <v>1.75</v>
      </c>
      <c r="G936" s="13">
        <v>27.916666666666664</v>
      </c>
      <c r="H936" s="13">
        <v>0</v>
      </c>
      <c r="I936" s="13">
        <v>31.333333333333332</v>
      </c>
      <c r="J936" s="13">
        <v>0</v>
      </c>
      <c r="K936" s="13">
        <v>48.749999999999993</v>
      </c>
      <c r="L936" s="13">
        <v>0</v>
      </c>
      <c r="M936" s="13"/>
      <c r="N936" s="762">
        <v>2017</v>
      </c>
    </row>
    <row r="937" spans="1:14" x14ac:dyDescent="0.25">
      <c r="A937" s="3">
        <v>45</v>
      </c>
      <c r="B937" s="8">
        <v>413</v>
      </c>
      <c r="C937" s="4">
        <v>839.16666666666663</v>
      </c>
      <c r="D937" s="5">
        <v>2090.9876843827242</v>
      </c>
      <c r="E937" s="13">
        <v>0</v>
      </c>
      <c r="F937" s="13">
        <v>0</v>
      </c>
      <c r="G937" s="13">
        <v>224.75</v>
      </c>
      <c r="H937" s="13">
        <v>339.66666666666669</v>
      </c>
      <c r="I937" s="13">
        <v>247.91666666666666</v>
      </c>
      <c r="J937" s="13">
        <v>0</v>
      </c>
      <c r="K937" s="13">
        <v>26.833333333333332</v>
      </c>
      <c r="L937" s="13">
        <v>0</v>
      </c>
      <c r="M937" s="13"/>
      <c r="N937" s="762">
        <v>2017</v>
      </c>
    </row>
    <row r="938" spans="1:14" x14ac:dyDescent="0.25">
      <c r="A938" s="3">
        <v>45</v>
      </c>
      <c r="B938" s="8">
        <v>414</v>
      </c>
      <c r="C938" s="4">
        <v>215.58333333333331</v>
      </c>
      <c r="D938" s="5">
        <v>511.96697419336544</v>
      </c>
      <c r="E938" s="13">
        <v>0</v>
      </c>
      <c r="F938" s="13">
        <v>0</v>
      </c>
      <c r="G938" s="13">
        <v>3.75</v>
      </c>
      <c r="H938" s="13">
        <v>17.499999999999996</v>
      </c>
      <c r="I938" s="13">
        <v>102.25</v>
      </c>
      <c r="J938" s="13">
        <v>76.416666666666671</v>
      </c>
      <c r="K938" s="13">
        <v>15.666666666666668</v>
      </c>
      <c r="L938" s="13">
        <v>0</v>
      </c>
      <c r="M938" s="13"/>
      <c r="N938" s="762">
        <v>2017</v>
      </c>
    </row>
    <row r="939" spans="1:14" x14ac:dyDescent="0.25">
      <c r="A939" s="3">
        <v>45</v>
      </c>
      <c r="B939" s="8">
        <v>415</v>
      </c>
      <c r="C939" s="4">
        <v>201.66666666666671</v>
      </c>
      <c r="D939" s="5">
        <v>465.48937929057462</v>
      </c>
      <c r="E939" s="13">
        <v>0</v>
      </c>
      <c r="F939" s="13">
        <v>0</v>
      </c>
      <c r="G939" s="13">
        <v>3.5</v>
      </c>
      <c r="H939" s="13">
        <v>6.1666666666666661</v>
      </c>
      <c r="I939" s="13">
        <v>113.16666666666666</v>
      </c>
      <c r="J939" s="13">
        <v>71.25</v>
      </c>
      <c r="K939" s="13">
        <v>7.583333333333333</v>
      </c>
      <c r="L939" s="13">
        <v>0</v>
      </c>
      <c r="M939" s="13"/>
      <c r="N939" s="762">
        <v>2017</v>
      </c>
    </row>
    <row r="940" spans="1:14" x14ac:dyDescent="0.25">
      <c r="A940" s="3">
        <v>45</v>
      </c>
      <c r="B940" s="8">
        <v>416</v>
      </c>
      <c r="C940" s="4">
        <v>1.25</v>
      </c>
      <c r="D940" s="5">
        <v>2.4935606060606057</v>
      </c>
      <c r="E940" s="13">
        <v>0</v>
      </c>
      <c r="F940" s="13">
        <v>0</v>
      </c>
      <c r="G940" s="13">
        <v>0</v>
      </c>
      <c r="H940" s="13">
        <v>0</v>
      </c>
      <c r="I940" s="13">
        <v>1.25</v>
      </c>
      <c r="J940" s="13">
        <v>0</v>
      </c>
      <c r="K940" s="13">
        <v>0</v>
      </c>
      <c r="L940" s="13">
        <v>0</v>
      </c>
      <c r="M940" s="13"/>
      <c r="N940" s="762">
        <v>2017</v>
      </c>
    </row>
    <row r="941" spans="1:14" x14ac:dyDescent="0.25">
      <c r="A941" s="3">
        <v>45</v>
      </c>
      <c r="B941" s="8">
        <v>423</v>
      </c>
      <c r="C941" s="4">
        <v>4.25</v>
      </c>
      <c r="D941" s="5">
        <v>10.638017462121212</v>
      </c>
      <c r="E941" s="13">
        <v>0</v>
      </c>
      <c r="F941" s="13">
        <v>0</v>
      </c>
      <c r="G941" s="13">
        <v>4.25</v>
      </c>
      <c r="H941" s="13">
        <v>0</v>
      </c>
      <c r="I941" s="13">
        <v>0</v>
      </c>
      <c r="J941" s="13">
        <v>0</v>
      </c>
      <c r="K941" s="13">
        <v>0</v>
      </c>
      <c r="L941" s="13">
        <v>0</v>
      </c>
      <c r="M941" s="13"/>
      <c r="N941" s="762">
        <v>2017</v>
      </c>
    </row>
    <row r="942" spans="1:14" x14ac:dyDescent="0.25">
      <c r="A942" s="3">
        <v>45</v>
      </c>
      <c r="B942" s="8">
        <v>428</v>
      </c>
      <c r="C942" s="4">
        <v>438.41666666666669</v>
      </c>
      <c r="D942" s="5">
        <v>992.60246729286803</v>
      </c>
      <c r="E942" s="13">
        <v>0</v>
      </c>
      <c r="F942" s="13">
        <v>7.75</v>
      </c>
      <c r="G942" s="13">
        <v>408.91666666666669</v>
      </c>
      <c r="H942" s="13">
        <v>21.75</v>
      </c>
      <c r="I942" s="13">
        <v>0</v>
      </c>
      <c r="J942" s="13">
        <v>0</v>
      </c>
      <c r="K942" s="13">
        <v>0</v>
      </c>
      <c r="L942" s="13">
        <v>0</v>
      </c>
      <c r="M942" s="13"/>
      <c r="N942" s="762">
        <v>2017</v>
      </c>
    </row>
    <row r="943" spans="1:14" x14ac:dyDescent="0.25">
      <c r="A943" s="3">
        <v>45</v>
      </c>
      <c r="B943" s="8">
        <v>429</v>
      </c>
      <c r="C943" s="4">
        <v>74.666666666666671</v>
      </c>
      <c r="D943" s="5">
        <v>184.95951809764313</v>
      </c>
      <c r="E943" s="13">
        <v>74.666666666666671</v>
      </c>
      <c r="F943" s="13">
        <v>0</v>
      </c>
      <c r="G943" s="13">
        <v>0</v>
      </c>
      <c r="H943" s="13">
        <v>0</v>
      </c>
      <c r="I943" s="13">
        <v>0</v>
      </c>
      <c r="J943" s="13">
        <v>0</v>
      </c>
      <c r="K943" s="13">
        <v>0</v>
      </c>
      <c r="L943" s="13">
        <v>0</v>
      </c>
      <c r="M943" s="13"/>
      <c r="N943" s="762">
        <v>2017</v>
      </c>
    </row>
    <row r="944" spans="1:14" x14ac:dyDescent="0.25">
      <c r="A944" s="3">
        <v>45</v>
      </c>
      <c r="B944" s="8">
        <v>430</v>
      </c>
      <c r="C944" s="4">
        <v>62.5</v>
      </c>
      <c r="D944" s="5">
        <v>145.55704951407452</v>
      </c>
      <c r="E944" s="13">
        <v>0</v>
      </c>
      <c r="F944" s="13">
        <v>0</v>
      </c>
      <c r="G944" s="13">
        <v>0</v>
      </c>
      <c r="H944" s="13">
        <v>0</v>
      </c>
      <c r="I944" s="13">
        <v>4.25</v>
      </c>
      <c r="J944" s="13">
        <v>58.25</v>
      </c>
      <c r="K944" s="13">
        <v>0</v>
      </c>
      <c r="L944" s="13">
        <v>0</v>
      </c>
      <c r="M944" s="13"/>
      <c r="N944" s="762">
        <v>2017</v>
      </c>
    </row>
    <row r="945" spans="1:14" x14ac:dyDescent="0.25">
      <c r="A945" s="3">
        <v>45</v>
      </c>
      <c r="B945" s="8">
        <v>448</v>
      </c>
      <c r="C945" s="4">
        <v>4.25</v>
      </c>
      <c r="D945" s="5">
        <v>10.71</v>
      </c>
      <c r="E945" s="13">
        <v>0</v>
      </c>
      <c r="F945" s="13">
        <v>0</v>
      </c>
      <c r="G945" s="13">
        <v>0</v>
      </c>
      <c r="H945" s="13">
        <v>4.25</v>
      </c>
      <c r="I945" s="13">
        <v>0</v>
      </c>
      <c r="J945" s="13">
        <v>0</v>
      </c>
      <c r="K945" s="13">
        <v>0</v>
      </c>
      <c r="L945" s="13">
        <v>0</v>
      </c>
      <c r="M945" s="13"/>
      <c r="N945" s="762">
        <v>2017</v>
      </c>
    </row>
    <row r="946" spans="1:14" x14ac:dyDescent="0.25">
      <c r="A946" s="3">
        <v>45</v>
      </c>
      <c r="B946" s="8">
        <v>463</v>
      </c>
      <c r="C946" s="4">
        <v>93.233333333333334</v>
      </c>
      <c r="D946" s="5">
        <v>216.4619435185185</v>
      </c>
      <c r="E946" s="13">
        <v>0</v>
      </c>
      <c r="F946" s="13">
        <v>4.25</v>
      </c>
      <c r="G946" s="13">
        <v>14.333333333333332</v>
      </c>
      <c r="H946" s="13">
        <v>47.400000000000006</v>
      </c>
      <c r="I946" s="13">
        <v>24.25</v>
      </c>
      <c r="J946" s="13">
        <v>0</v>
      </c>
      <c r="K946" s="13">
        <v>3</v>
      </c>
      <c r="L946" s="13">
        <v>0</v>
      </c>
      <c r="M946" s="13"/>
      <c r="N946" s="762">
        <v>2017</v>
      </c>
    </row>
    <row r="947" spans="1:14" x14ac:dyDescent="0.25">
      <c r="A947" s="3">
        <v>45</v>
      </c>
      <c r="B947" s="8">
        <v>464</v>
      </c>
      <c r="C947" s="4">
        <v>39.433333333333337</v>
      </c>
      <c r="D947" s="5">
        <v>87.23368023569023</v>
      </c>
      <c r="E947" s="13">
        <v>0</v>
      </c>
      <c r="F947" s="13">
        <v>0</v>
      </c>
      <c r="G947" s="13">
        <v>1.8333333333333335</v>
      </c>
      <c r="H947" s="13">
        <v>14.433333333333332</v>
      </c>
      <c r="I947" s="13">
        <v>14.75</v>
      </c>
      <c r="J947" s="13">
        <v>0</v>
      </c>
      <c r="K947" s="13">
        <v>8.4166666666666661</v>
      </c>
      <c r="L947" s="13">
        <v>0</v>
      </c>
      <c r="M947" s="13"/>
      <c r="N947" s="762">
        <v>2017</v>
      </c>
    </row>
    <row r="948" spans="1:14" x14ac:dyDescent="0.25">
      <c r="A948" s="3">
        <v>45</v>
      </c>
      <c r="B948" s="8">
        <v>465</v>
      </c>
      <c r="C948" s="4">
        <v>54.666666666666664</v>
      </c>
      <c r="D948" s="5">
        <v>129.77875284090911</v>
      </c>
      <c r="E948" s="13">
        <v>0</v>
      </c>
      <c r="F948" s="13">
        <v>0</v>
      </c>
      <c r="G948" s="13">
        <v>5.75</v>
      </c>
      <c r="H948" s="13">
        <v>10</v>
      </c>
      <c r="I948" s="13">
        <v>23.666666666666668</v>
      </c>
      <c r="J948" s="13">
        <v>5.25</v>
      </c>
      <c r="K948" s="13">
        <v>10</v>
      </c>
      <c r="L948" s="13">
        <v>0</v>
      </c>
      <c r="M948" s="13"/>
      <c r="N948" s="762">
        <v>2017</v>
      </c>
    </row>
    <row r="949" spans="1:14" x14ac:dyDescent="0.25">
      <c r="A949" s="3">
        <v>45</v>
      </c>
      <c r="B949" s="8">
        <v>466</v>
      </c>
      <c r="C949" s="4">
        <v>157.75</v>
      </c>
      <c r="D949" s="5">
        <v>389.84631535787992</v>
      </c>
      <c r="E949" s="13">
        <v>2</v>
      </c>
      <c r="F949" s="13">
        <v>19.499999999999996</v>
      </c>
      <c r="G949" s="13">
        <v>51.5</v>
      </c>
      <c r="H949" s="13">
        <v>26.416666666666668</v>
      </c>
      <c r="I949" s="13">
        <v>46.750000000000007</v>
      </c>
      <c r="J949" s="13">
        <v>0</v>
      </c>
      <c r="K949" s="13">
        <v>11.583333333333332</v>
      </c>
      <c r="L949" s="13">
        <v>0</v>
      </c>
      <c r="M949" s="13"/>
      <c r="N949" s="762">
        <v>2017</v>
      </c>
    </row>
    <row r="950" spans="1:14" x14ac:dyDescent="0.25">
      <c r="A950" s="3">
        <v>45</v>
      </c>
      <c r="B950" s="8">
        <v>467</v>
      </c>
      <c r="C950" s="4">
        <v>47.666666666666664</v>
      </c>
      <c r="D950" s="5">
        <v>134.46244715909091</v>
      </c>
      <c r="E950" s="13">
        <v>2.25</v>
      </c>
      <c r="F950" s="13">
        <v>2.25</v>
      </c>
      <c r="G950" s="13">
        <v>11.5</v>
      </c>
      <c r="H950" s="13">
        <v>11.75</v>
      </c>
      <c r="I950" s="13">
        <v>13.166666666666666</v>
      </c>
      <c r="J950" s="13">
        <v>0</v>
      </c>
      <c r="K950" s="13">
        <v>6.75</v>
      </c>
      <c r="L950" s="13">
        <v>0</v>
      </c>
      <c r="M950" s="13"/>
      <c r="N950" s="762">
        <v>2017</v>
      </c>
    </row>
    <row r="951" spans="1:14" x14ac:dyDescent="0.25">
      <c r="A951" s="3">
        <v>45</v>
      </c>
      <c r="B951" s="8">
        <v>468</v>
      </c>
      <c r="C951" s="4">
        <v>142.58333333333331</v>
      </c>
      <c r="D951" s="5">
        <v>348.73784103535348</v>
      </c>
      <c r="E951" s="13">
        <v>2.3333333333333335</v>
      </c>
      <c r="F951" s="13">
        <v>4</v>
      </c>
      <c r="G951" s="13">
        <v>46.25</v>
      </c>
      <c r="H951" s="13">
        <v>66.25</v>
      </c>
      <c r="I951" s="13">
        <v>13</v>
      </c>
      <c r="J951" s="13">
        <v>6.75</v>
      </c>
      <c r="K951" s="13">
        <v>4</v>
      </c>
      <c r="L951" s="13">
        <v>0</v>
      </c>
      <c r="M951" s="13"/>
      <c r="N951" s="762">
        <v>2017</v>
      </c>
    </row>
    <row r="952" spans="1:14" x14ac:dyDescent="0.25">
      <c r="A952" s="3">
        <v>45</v>
      </c>
      <c r="B952" s="8">
        <v>469</v>
      </c>
      <c r="C952" s="4">
        <v>47.333333333333336</v>
      </c>
      <c r="D952" s="5">
        <v>111.48734690656565</v>
      </c>
      <c r="E952" s="13">
        <v>0</v>
      </c>
      <c r="F952" s="13">
        <v>0</v>
      </c>
      <c r="G952" s="13">
        <v>0</v>
      </c>
      <c r="H952" s="13">
        <v>8.8333333333333339</v>
      </c>
      <c r="I952" s="13">
        <v>27.75</v>
      </c>
      <c r="J952" s="13">
        <v>8.75</v>
      </c>
      <c r="K952" s="13">
        <v>2</v>
      </c>
      <c r="L952" s="13">
        <v>0</v>
      </c>
      <c r="M952" s="13"/>
      <c r="N952" s="762">
        <v>2017</v>
      </c>
    </row>
    <row r="953" spans="1:14" x14ac:dyDescent="0.25">
      <c r="A953" s="3">
        <v>45</v>
      </c>
      <c r="B953" s="8">
        <v>473</v>
      </c>
      <c r="C953" s="4">
        <v>473.3333333333332</v>
      </c>
      <c r="D953" s="5">
        <v>1143.8272877209581</v>
      </c>
      <c r="E953" s="13">
        <v>4</v>
      </c>
      <c r="F953" s="13">
        <v>440.49999999999989</v>
      </c>
      <c r="G953" s="13">
        <v>22.583333333333332</v>
      </c>
      <c r="H953" s="13">
        <v>6.25</v>
      </c>
      <c r="I953" s="13">
        <v>0</v>
      </c>
      <c r="J953" s="13">
        <v>0</v>
      </c>
      <c r="K953" s="13">
        <v>0</v>
      </c>
      <c r="L953" s="13">
        <v>0</v>
      </c>
      <c r="M953" s="13"/>
      <c r="N953" s="762">
        <v>2017</v>
      </c>
    </row>
    <row r="954" spans="1:14" x14ac:dyDescent="0.25">
      <c r="A954" s="3">
        <v>45</v>
      </c>
      <c r="B954" s="8">
        <v>476</v>
      </c>
      <c r="C954" s="4">
        <v>7.5</v>
      </c>
      <c r="D954" s="5">
        <v>17.954777967171715</v>
      </c>
      <c r="E954" s="13">
        <v>0</v>
      </c>
      <c r="F954" s="13">
        <v>7.5</v>
      </c>
      <c r="G954" s="13">
        <v>0</v>
      </c>
      <c r="H954" s="13">
        <v>0</v>
      </c>
      <c r="I954" s="13">
        <v>0</v>
      </c>
      <c r="J954" s="13">
        <v>0</v>
      </c>
      <c r="K954" s="13">
        <v>0</v>
      </c>
      <c r="L954" s="13">
        <v>0</v>
      </c>
      <c r="M954" s="13"/>
      <c r="N954" s="762">
        <v>2017</v>
      </c>
    </row>
    <row r="955" spans="1:14" x14ac:dyDescent="0.25">
      <c r="A955" s="3">
        <v>45</v>
      </c>
      <c r="B955" s="8">
        <v>477</v>
      </c>
      <c r="C955" s="4">
        <v>24.5</v>
      </c>
      <c r="D955" s="5">
        <v>56.456051073232324</v>
      </c>
      <c r="E955" s="13">
        <v>9</v>
      </c>
      <c r="F955" s="13">
        <v>15.5</v>
      </c>
      <c r="G955" s="13">
        <v>0</v>
      </c>
      <c r="H955" s="13">
        <v>0</v>
      </c>
      <c r="I955" s="13">
        <v>0</v>
      </c>
      <c r="J955" s="13">
        <v>0</v>
      </c>
      <c r="K955" s="13">
        <v>0</v>
      </c>
      <c r="L955" s="13">
        <v>0</v>
      </c>
      <c r="M955" s="13"/>
      <c r="N955" s="762">
        <v>2017</v>
      </c>
    </row>
    <row r="956" spans="1:14" x14ac:dyDescent="0.25">
      <c r="A956" s="3">
        <v>45</v>
      </c>
      <c r="B956" s="8">
        <v>478</v>
      </c>
      <c r="C956" s="4">
        <v>13.833333333333332</v>
      </c>
      <c r="D956" s="5">
        <v>32.704626830808081</v>
      </c>
      <c r="E956" s="13">
        <v>5.25</v>
      </c>
      <c r="F956" s="13">
        <v>8.5833333333333321</v>
      </c>
      <c r="G956" s="13">
        <v>0</v>
      </c>
      <c r="H956" s="13">
        <v>0</v>
      </c>
      <c r="I956" s="13">
        <v>0</v>
      </c>
      <c r="J956" s="13">
        <v>0</v>
      </c>
      <c r="K956" s="13">
        <v>0</v>
      </c>
      <c r="L956" s="13">
        <v>0</v>
      </c>
      <c r="M956" s="13"/>
      <c r="N956" s="762">
        <v>2017</v>
      </c>
    </row>
    <row r="957" spans="1:14" x14ac:dyDescent="0.25">
      <c r="A957" s="3">
        <v>45</v>
      </c>
      <c r="B957" s="8">
        <v>479</v>
      </c>
      <c r="C957" s="4">
        <v>7.666666666666667</v>
      </c>
      <c r="D957" s="5">
        <v>17.91456536195286</v>
      </c>
      <c r="E957" s="13">
        <v>3.5</v>
      </c>
      <c r="F957" s="13">
        <v>4.1666666666666661</v>
      </c>
      <c r="G957" s="13">
        <v>0</v>
      </c>
      <c r="H957" s="13">
        <v>0</v>
      </c>
      <c r="I957" s="13">
        <v>0</v>
      </c>
      <c r="J957" s="13">
        <v>0</v>
      </c>
      <c r="K957" s="13">
        <v>0</v>
      </c>
      <c r="L957" s="13">
        <v>0</v>
      </c>
      <c r="M957" s="13"/>
      <c r="N957" s="762">
        <v>2017</v>
      </c>
    </row>
    <row r="958" spans="1:14" x14ac:dyDescent="0.25">
      <c r="A958" s="3">
        <v>45</v>
      </c>
      <c r="B958" s="8">
        <v>487</v>
      </c>
      <c r="C958" s="4">
        <v>6.1666666666666661</v>
      </c>
      <c r="D958" s="5">
        <v>16.738316527777776</v>
      </c>
      <c r="E958" s="13">
        <v>0</v>
      </c>
      <c r="F958" s="13">
        <v>0</v>
      </c>
      <c r="G958" s="13">
        <v>0</v>
      </c>
      <c r="H958" s="13">
        <v>3.5</v>
      </c>
      <c r="I958" s="13">
        <v>0</v>
      </c>
      <c r="J958" s="13">
        <v>0</v>
      </c>
      <c r="K958" s="13">
        <v>2.6666666666666665</v>
      </c>
      <c r="L958" s="13">
        <v>0</v>
      </c>
      <c r="M958" s="13"/>
      <c r="N958" s="762">
        <v>2017</v>
      </c>
    </row>
    <row r="959" spans="1:14" x14ac:dyDescent="0.25">
      <c r="A959" s="3">
        <v>45</v>
      </c>
      <c r="B959" s="8">
        <v>490</v>
      </c>
      <c r="C959" s="4">
        <v>7.6666666666666679</v>
      </c>
      <c r="D959" s="5">
        <v>17.264316077441077</v>
      </c>
      <c r="E959" s="13">
        <v>4</v>
      </c>
      <c r="F959" s="13">
        <v>3.666666666666667</v>
      </c>
      <c r="G959" s="13">
        <v>0</v>
      </c>
      <c r="H959" s="13">
        <v>0</v>
      </c>
      <c r="I959" s="13">
        <v>0</v>
      </c>
      <c r="J959" s="13">
        <v>0</v>
      </c>
      <c r="K959" s="13">
        <v>0</v>
      </c>
      <c r="L959" s="13">
        <v>0</v>
      </c>
      <c r="M959" s="13"/>
      <c r="N959" s="762">
        <v>2017</v>
      </c>
    </row>
    <row r="960" spans="1:14" x14ac:dyDescent="0.25">
      <c r="A960" s="3">
        <v>45</v>
      </c>
      <c r="B960" s="8">
        <v>497</v>
      </c>
      <c r="C960" s="4">
        <v>9.4166666666666661</v>
      </c>
      <c r="D960" s="5">
        <v>22.278287678872054</v>
      </c>
      <c r="E960" s="13">
        <v>0</v>
      </c>
      <c r="F960" s="13">
        <v>9.4166666666666661</v>
      </c>
      <c r="G960" s="13">
        <v>0</v>
      </c>
      <c r="H960" s="13">
        <v>0</v>
      </c>
      <c r="I960" s="13">
        <v>0</v>
      </c>
      <c r="J960" s="13">
        <v>0</v>
      </c>
      <c r="K960" s="13">
        <v>0</v>
      </c>
      <c r="L960" s="13">
        <v>0</v>
      </c>
      <c r="M960" s="13"/>
      <c r="N960" s="762">
        <v>2017</v>
      </c>
    </row>
    <row r="961" spans="1:14" x14ac:dyDescent="0.25">
      <c r="A961" s="3">
        <v>45</v>
      </c>
      <c r="B961" s="8">
        <v>499</v>
      </c>
      <c r="C961" s="4">
        <v>33.75</v>
      </c>
      <c r="D961" s="5">
        <v>73.968949779040386</v>
      </c>
      <c r="E961" s="13">
        <v>0.5</v>
      </c>
      <c r="F961" s="13">
        <v>12.25</v>
      </c>
      <c r="G961" s="13">
        <v>7.083333333333333</v>
      </c>
      <c r="H961" s="13">
        <v>5</v>
      </c>
      <c r="I961" s="13">
        <v>5.5</v>
      </c>
      <c r="J961" s="13">
        <v>2.25</v>
      </c>
      <c r="K961" s="13">
        <v>1.1666666666666665</v>
      </c>
      <c r="L961" s="13">
        <v>0</v>
      </c>
      <c r="M961" s="13"/>
      <c r="N961" s="762">
        <v>2017</v>
      </c>
    </row>
    <row r="962" spans="1:14" x14ac:dyDescent="0.25">
      <c r="A962" s="3">
        <v>45</v>
      </c>
      <c r="B962" s="8">
        <v>517</v>
      </c>
      <c r="C962" s="4">
        <v>22</v>
      </c>
      <c r="D962" s="5">
        <v>43.320000000000007</v>
      </c>
      <c r="E962" s="13">
        <v>0</v>
      </c>
      <c r="F962" s="13">
        <v>0</v>
      </c>
      <c r="G962" s="13">
        <v>0</v>
      </c>
      <c r="H962" s="13">
        <v>0</v>
      </c>
      <c r="I962" s="13">
        <v>0</v>
      </c>
      <c r="J962" s="13">
        <v>0</v>
      </c>
      <c r="K962" s="13">
        <v>0</v>
      </c>
      <c r="L962" s="13">
        <v>22</v>
      </c>
      <c r="M962" s="13"/>
      <c r="N962" s="762">
        <v>2017</v>
      </c>
    </row>
    <row r="963" spans="1:14" x14ac:dyDescent="0.25">
      <c r="A963" s="3">
        <v>46</v>
      </c>
      <c r="B963" s="8" t="s">
        <v>10</v>
      </c>
      <c r="C963" s="4">
        <v>28.25</v>
      </c>
      <c r="D963" s="5">
        <v>90.618702044384136</v>
      </c>
      <c r="E963" s="13">
        <v>0</v>
      </c>
      <c r="F963" s="13">
        <v>8</v>
      </c>
      <c r="G963" s="13">
        <v>0</v>
      </c>
      <c r="H963" s="13">
        <v>11.25</v>
      </c>
      <c r="I963" s="13">
        <v>8</v>
      </c>
      <c r="J963" s="13">
        <v>1</v>
      </c>
      <c r="K963" s="13">
        <v>0</v>
      </c>
      <c r="L963" s="13">
        <v>0</v>
      </c>
      <c r="M963" s="13"/>
      <c r="N963" s="762">
        <v>2017</v>
      </c>
    </row>
    <row r="964" spans="1:14" x14ac:dyDescent="0.25">
      <c r="A964" s="3">
        <v>46</v>
      </c>
      <c r="B964" s="8">
        <v>375</v>
      </c>
      <c r="C964" s="4">
        <v>12</v>
      </c>
      <c r="D964" s="5">
        <v>30.135050000000003</v>
      </c>
      <c r="E964" s="13">
        <v>0</v>
      </c>
      <c r="F964" s="13">
        <v>0</v>
      </c>
      <c r="G964" s="13">
        <v>0</v>
      </c>
      <c r="H964" s="13">
        <v>0</v>
      </c>
      <c r="I964" s="13">
        <v>0</v>
      </c>
      <c r="J964" s="13">
        <v>0</v>
      </c>
      <c r="K964" s="13">
        <v>0</v>
      </c>
      <c r="L964" s="13">
        <v>12</v>
      </c>
      <c r="M964" s="13"/>
      <c r="N964" s="762">
        <v>2017</v>
      </c>
    </row>
    <row r="965" spans="1:14" x14ac:dyDescent="0.25">
      <c r="A965" s="3">
        <v>46</v>
      </c>
      <c r="B965" s="8">
        <v>377</v>
      </c>
      <c r="C965" s="4">
        <v>29.5</v>
      </c>
      <c r="D965" s="5">
        <v>70.3</v>
      </c>
      <c r="E965" s="13">
        <v>0</v>
      </c>
      <c r="F965" s="13">
        <v>0</v>
      </c>
      <c r="G965" s="13">
        <v>0</v>
      </c>
      <c r="H965" s="13">
        <v>0</v>
      </c>
      <c r="I965" s="13">
        <v>0</v>
      </c>
      <c r="J965" s="13">
        <v>0</v>
      </c>
      <c r="K965" s="13">
        <v>0</v>
      </c>
      <c r="L965" s="13">
        <v>29.5</v>
      </c>
      <c r="M965" s="13"/>
      <c r="N965" s="762">
        <v>2017</v>
      </c>
    </row>
    <row r="966" spans="1:14" x14ac:dyDescent="0.25">
      <c r="A966" s="3">
        <v>46</v>
      </c>
      <c r="B966" s="8">
        <v>379</v>
      </c>
      <c r="C966" s="4">
        <v>17.25</v>
      </c>
      <c r="D966" s="5">
        <v>40.28</v>
      </c>
      <c r="E966" s="13">
        <v>0</v>
      </c>
      <c r="F966" s="13">
        <v>0</v>
      </c>
      <c r="G966" s="13">
        <v>0</v>
      </c>
      <c r="H966" s="13">
        <v>0</v>
      </c>
      <c r="I966" s="13">
        <v>0</v>
      </c>
      <c r="J966" s="13">
        <v>0</v>
      </c>
      <c r="K966" s="13">
        <v>0</v>
      </c>
      <c r="L966" s="13">
        <v>17.25</v>
      </c>
      <c r="M966" s="13"/>
      <c r="N966" s="762">
        <v>2017</v>
      </c>
    </row>
    <row r="967" spans="1:14" x14ac:dyDescent="0.25">
      <c r="A967" s="3">
        <v>46</v>
      </c>
      <c r="B967" s="8">
        <v>387</v>
      </c>
      <c r="C967" s="4">
        <v>8</v>
      </c>
      <c r="D967" s="5">
        <v>22.100050505050501</v>
      </c>
      <c r="E967" s="13">
        <v>0</v>
      </c>
      <c r="F967" s="13">
        <v>0</v>
      </c>
      <c r="G967" s="13">
        <v>8</v>
      </c>
      <c r="H967" s="13">
        <v>0</v>
      </c>
      <c r="I967" s="13">
        <v>0</v>
      </c>
      <c r="J967" s="13">
        <v>0</v>
      </c>
      <c r="K967" s="13">
        <v>0</v>
      </c>
      <c r="L967" s="13">
        <v>0</v>
      </c>
      <c r="M967" s="13"/>
      <c r="N967" s="762">
        <v>2017</v>
      </c>
    </row>
    <row r="968" spans="1:14" x14ac:dyDescent="0.25">
      <c r="A968" s="3">
        <v>46</v>
      </c>
      <c r="B968" s="8">
        <v>396</v>
      </c>
      <c r="C968" s="4">
        <v>1.25</v>
      </c>
      <c r="D968" s="5">
        <v>2.3271859217171715</v>
      </c>
      <c r="E968" s="13">
        <v>0</v>
      </c>
      <c r="F968" s="13">
        <v>0</v>
      </c>
      <c r="G968" s="13">
        <v>0</v>
      </c>
      <c r="H968" s="13">
        <v>0</v>
      </c>
      <c r="I968" s="13">
        <v>0</v>
      </c>
      <c r="J968" s="13">
        <v>0</v>
      </c>
      <c r="K968" s="13">
        <v>1.25</v>
      </c>
      <c r="L968" s="13">
        <v>0</v>
      </c>
      <c r="M968" s="13"/>
      <c r="N968" s="762">
        <v>2017</v>
      </c>
    </row>
    <row r="969" spans="1:14" x14ac:dyDescent="0.25">
      <c r="A969" s="3">
        <v>46</v>
      </c>
      <c r="B969" s="8">
        <v>398</v>
      </c>
      <c r="C969" s="4">
        <v>12</v>
      </c>
      <c r="D969" s="5">
        <v>29.287717171717169</v>
      </c>
      <c r="E969" s="13">
        <v>0</v>
      </c>
      <c r="F969" s="13">
        <v>0</v>
      </c>
      <c r="G969" s="13">
        <v>0</v>
      </c>
      <c r="H969" s="13">
        <v>0</v>
      </c>
      <c r="I969" s="13">
        <v>0</v>
      </c>
      <c r="J969" s="13">
        <v>11.25</v>
      </c>
      <c r="K969" s="13">
        <v>0.75</v>
      </c>
      <c r="L969" s="13">
        <v>0</v>
      </c>
      <c r="M969" s="13"/>
      <c r="N969" s="762">
        <v>2017</v>
      </c>
    </row>
    <row r="970" spans="1:14" x14ac:dyDescent="0.25">
      <c r="A970" s="3">
        <v>46</v>
      </c>
      <c r="B970" s="8">
        <v>412</v>
      </c>
      <c r="C970" s="4">
        <v>1</v>
      </c>
      <c r="D970" s="5">
        <v>1.8617487373737374</v>
      </c>
      <c r="E970" s="13">
        <v>0</v>
      </c>
      <c r="F970" s="13">
        <v>0</v>
      </c>
      <c r="G970" s="13">
        <v>0</v>
      </c>
      <c r="H970" s="13">
        <v>0</v>
      </c>
      <c r="I970" s="13">
        <v>0</v>
      </c>
      <c r="J970" s="13">
        <v>0</v>
      </c>
      <c r="K970" s="13">
        <v>1</v>
      </c>
      <c r="L970" s="13">
        <v>0</v>
      </c>
      <c r="M970" s="13"/>
      <c r="N970" s="762">
        <v>2017</v>
      </c>
    </row>
    <row r="971" spans="1:14" x14ac:dyDescent="0.25">
      <c r="A971" s="3">
        <v>46</v>
      </c>
      <c r="B971" s="8">
        <v>413</v>
      </c>
      <c r="C971" s="4">
        <v>9.4166666666666661</v>
      </c>
      <c r="D971" s="5">
        <v>40.53</v>
      </c>
      <c r="E971" s="13">
        <v>0</v>
      </c>
      <c r="F971" s="13">
        <v>0</v>
      </c>
      <c r="G971" s="13">
        <v>9.4166666666666661</v>
      </c>
      <c r="H971" s="13">
        <v>0</v>
      </c>
      <c r="I971" s="13">
        <v>0</v>
      </c>
      <c r="J971" s="13">
        <v>0</v>
      </c>
      <c r="K971" s="13">
        <v>0</v>
      </c>
      <c r="L971" s="13">
        <v>0</v>
      </c>
      <c r="M971" s="13"/>
      <c r="N971" s="762">
        <v>2017</v>
      </c>
    </row>
    <row r="972" spans="1:14" x14ac:dyDescent="0.25">
      <c r="A972" s="3">
        <v>46</v>
      </c>
      <c r="B972" s="8">
        <v>414</v>
      </c>
      <c r="C972" s="4">
        <v>1.25</v>
      </c>
      <c r="D972" s="5">
        <v>2.3271859217171715</v>
      </c>
      <c r="E972" s="13">
        <v>0</v>
      </c>
      <c r="F972" s="13">
        <v>0</v>
      </c>
      <c r="G972" s="13">
        <v>0</v>
      </c>
      <c r="H972" s="13">
        <v>0</v>
      </c>
      <c r="I972" s="13">
        <v>0</v>
      </c>
      <c r="J972" s="13">
        <v>0</v>
      </c>
      <c r="K972" s="13">
        <v>1.25</v>
      </c>
      <c r="L972" s="13">
        <v>0</v>
      </c>
      <c r="M972" s="13"/>
      <c r="N972" s="762">
        <v>2017</v>
      </c>
    </row>
    <row r="973" spans="1:14" x14ac:dyDescent="0.25">
      <c r="A973" s="3">
        <v>46</v>
      </c>
      <c r="B973" s="8">
        <v>415</v>
      </c>
      <c r="C973" s="4">
        <v>38.75</v>
      </c>
      <c r="D973" s="5">
        <v>89.555345601003467</v>
      </c>
      <c r="E973" s="13">
        <v>0</v>
      </c>
      <c r="F973" s="13">
        <v>0</v>
      </c>
      <c r="G973" s="13">
        <v>0</v>
      </c>
      <c r="H973" s="13">
        <v>0</v>
      </c>
      <c r="I973" s="13">
        <v>0</v>
      </c>
      <c r="J973" s="13">
        <v>38</v>
      </c>
      <c r="K973" s="13">
        <v>0.75</v>
      </c>
      <c r="L973" s="13">
        <v>0</v>
      </c>
      <c r="M973" s="13"/>
      <c r="N973" s="762">
        <v>2017</v>
      </c>
    </row>
    <row r="974" spans="1:14" x14ac:dyDescent="0.25">
      <c r="A974" s="3">
        <v>46</v>
      </c>
      <c r="B974" s="8">
        <v>428</v>
      </c>
      <c r="C974" s="4">
        <v>358</v>
      </c>
      <c r="D974" s="5">
        <v>897.49188887928722</v>
      </c>
      <c r="E974" s="13">
        <v>0</v>
      </c>
      <c r="F974" s="13">
        <v>4.5</v>
      </c>
      <c r="G974" s="13">
        <v>118.41666666666667</v>
      </c>
      <c r="H974" s="13">
        <v>107.5</v>
      </c>
      <c r="I974" s="13">
        <v>127.58333333333334</v>
      </c>
      <c r="J974" s="13">
        <v>0</v>
      </c>
      <c r="K974" s="13">
        <v>0</v>
      </c>
      <c r="L974" s="13">
        <v>0</v>
      </c>
      <c r="M974" s="13"/>
      <c r="N974" s="762">
        <v>2017</v>
      </c>
    </row>
    <row r="975" spans="1:14" x14ac:dyDescent="0.25">
      <c r="A975" s="3">
        <v>46</v>
      </c>
      <c r="B975" s="8">
        <v>429</v>
      </c>
      <c r="C975" s="4">
        <v>300.25</v>
      </c>
      <c r="D975" s="5">
        <v>803.30838245045391</v>
      </c>
      <c r="E975" s="13">
        <v>8</v>
      </c>
      <c r="F975" s="13">
        <v>44.583333333333336</v>
      </c>
      <c r="G975" s="13">
        <v>215.16666666666666</v>
      </c>
      <c r="H975" s="13">
        <v>26.75</v>
      </c>
      <c r="I975" s="13">
        <v>5.75</v>
      </c>
      <c r="J975" s="13">
        <v>0</v>
      </c>
      <c r="K975" s="13">
        <v>0</v>
      </c>
      <c r="L975" s="13">
        <v>0</v>
      </c>
      <c r="M975" s="13"/>
      <c r="N975" s="762">
        <v>2017</v>
      </c>
    </row>
    <row r="976" spans="1:14" x14ac:dyDescent="0.25">
      <c r="A976" s="3">
        <v>46</v>
      </c>
      <c r="B976" s="8">
        <v>430</v>
      </c>
      <c r="C976" s="4">
        <v>59.25</v>
      </c>
      <c r="D976" s="5">
        <v>166.28301097222226</v>
      </c>
      <c r="E976" s="13">
        <v>0</v>
      </c>
      <c r="F976" s="13">
        <v>0</v>
      </c>
      <c r="G976" s="13">
        <v>47.25</v>
      </c>
      <c r="H976" s="13">
        <v>0</v>
      </c>
      <c r="I976" s="13">
        <v>12</v>
      </c>
      <c r="J976" s="13">
        <v>0</v>
      </c>
      <c r="K976" s="13">
        <v>0</v>
      </c>
      <c r="L976" s="13">
        <v>0</v>
      </c>
      <c r="M976" s="13"/>
      <c r="N976" s="762">
        <v>2017</v>
      </c>
    </row>
    <row r="977" spans="1:14" x14ac:dyDescent="0.25">
      <c r="A977" s="3">
        <v>46</v>
      </c>
      <c r="B977" s="8">
        <v>473</v>
      </c>
      <c r="C977" s="4">
        <v>63.75</v>
      </c>
      <c r="D977" s="5">
        <v>164.57440133878455</v>
      </c>
      <c r="E977" s="13">
        <v>0</v>
      </c>
      <c r="F977" s="13">
        <v>0</v>
      </c>
      <c r="G977" s="13">
        <v>63.75</v>
      </c>
      <c r="H977" s="13">
        <v>0</v>
      </c>
      <c r="I977" s="13">
        <v>0</v>
      </c>
      <c r="J977" s="13">
        <v>0</v>
      </c>
      <c r="K977" s="13">
        <v>0</v>
      </c>
      <c r="L977" s="13">
        <v>0</v>
      </c>
      <c r="M977" s="13"/>
      <c r="N977" s="762">
        <v>2017</v>
      </c>
    </row>
    <row r="978" spans="1:14" x14ac:dyDescent="0.25">
      <c r="A978" s="3">
        <v>46</v>
      </c>
      <c r="B978" s="8">
        <v>474</v>
      </c>
      <c r="C978" s="4">
        <v>9.3333333333333339</v>
      </c>
      <c r="D978" s="5">
        <v>21.768973853114474</v>
      </c>
      <c r="E978" s="13">
        <v>9.3333333333333339</v>
      </c>
      <c r="F978" s="13">
        <v>0</v>
      </c>
      <c r="G978" s="13">
        <v>0</v>
      </c>
      <c r="H978" s="13">
        <v>0</v>
      </c>
      <c r="I978" s="13">
        <v>0</v>
      </c>
      <c r="J978" s="13">
        <v>0</v>
      </c>
      <c r="K978" s="13">
        <v>0</v>
      </c>
      <c r="L978" s="13">
        <v>0</v>
      </c>
      <c r="M978" s="13"/>
      <c r="N978" s="762">
        <v>2017</v>
      </c>
    </row>
    <row r="979" spans="1:14" x14ac:dyDescent="0.25">
      <c r="A979" s="3">
        <v>46</v>
      </c>
      <c r="B979" s="8">
        <v>479</v>
      </c>
      <c r="C979" s="4">
        <v>8.5833333333333339</v>
      </c>
      <c r="D979" s="5">
        <v>17.225642361111113</v>
      </c>
      <c r="E979" s="13">
        <v>0</v>
      </c>
      <c r="F979" s="13">
        <v>6.333333333333333</v>
      </c>
      <c r="G979" s="13">
        <v>2.25</v>
      </c>
      <c r="H979" s="13">
        <v>0</v>
      </c>
      <c r="I979" s="13">
        <v>0</v>
      </c>
      <c r="J979" s="13">
        <v>0</v>
      </c>
      <c r="K979" s="13">
        <v>0</v>
      </c>
      <c r="L979" s="13">
        <v>0</v>
      </c>
      <c r="M979" s="13"/>
      <c r="N979" s="762">
        <v>2017</v>
      </c>
    </row>
    <row r="980" spans="1:14" x14ac:dyDescent="0.25">
      <c r="A980" s="3">
        <v>47</v>
      </c>
      <c r="B980" s="8" t="s">
        <v>10</v>
      </c>
      <c r="C980" s="4">
        <v>118.41666666666667</v>
      </c>
      <c r="D980" s="5">
        <v>398.87765397173501</v>
      </c>
      <c r="E980" s="13">
        <v>0</v>
      </c>
      <c r="F980" s="13">
        <v>2</v>
      </c>
      <c r="G980" s="13">
        <v>10</v>
      </c>
      <c r="H980" s="13">
        <v>59.25</v>
      </c>
      <c r="I980" s="13">
        <v>46.416666666666671</v>
      </c>
      <c r="J980" s="13">
        <v>0.75</v>
      </c>
      <c r="K980" s="13">
        <v>0</v>
      </c>
      <c r="L980" s="13">
        <v>0</v>
      </c>
      <c r="M980" s="13"/>
      <c r="N980" s="762">
        <v>2017</v>
      </c>
    </row>
    <row r="981" spans="1:14" x14ac:dyDescent="0.25">
      <c r="A981" s="3">
        <v>47</v>
      </c>
      <c r="B981" s="8">
        <v>428</v>
      </c>
      <c r="C981" s="4">
        <v>732.13333333333367</v>
      </c>
      <c r="D981" s="5">
        <v>1637.2877365539894</v>
      </c>
      <c r="E981" s="13">
        <v>0</v>
      </c>
      <c r="F981" s="13">
        <v>5.95</v>
      </c>
      <c r="G981" s="13">
        <v>126.83333333333333</v>
      </c>
      <c r="H981" s="13">
        <v>221.58333333333334</v>
      </c>
      <c r="I981" s="13">
        <v>335.79999999999995</v>
      </c>
      <c r="J981" s="13">
        <v>0</v>
      </c>
      <c r="K981" s="13">
        <v>41.966666666666669</v>
      </c>
      <c r="L981" s="13">
        <v>0</v>
      </c>
      <c r="M981" s="13"/>
      <c r="N981" s="762">
        <v>2017</v>
      </c>
    </row>
    <row r="982" spans="1:14" x14ac:dyDescent="0.25">
      <c r="A982" s="3">
        <v>47</v>
      </c>
      <c r="B982" s="8">
        <v>228</v>
      </c>
      <c r="C982" s="4">
        <v>2</v>
      </c>
      <c r="D982" s="5">
        <v>5.3607823483568851</v>
      </c>
      <c r="E982" s="13">
        <v>0</v>
      </c>
      <c r="F982" s="13">
        <v>0</v>
      </c>
      <c r="G982" s="13">
        <v>0</v>
      </c>
      <c r="H982" s="13">
        <v>0</v>
      </c>
      <c r="I982" s="13">
        <v>0</v>
      </c>
      <c r="J982" s="13">
        <v>0</v>
      </c>
      <c r="K982" s="13">
        <v>2</v>
      </c>
      <c r="L982" s="13">
        <v>0</v>
      </c>
      <c r="M982" s="13"/>
      <c r="N982" s="762">
        <v>2017</v>
      </c>
    </row>
    <row r="983" spans="1:14" x14ac:dyDescent="0.25">
      <c r="A983" s="3">
        <v>47</v>
      </c>
      <c r="B983" s="8">
        <v>297</v>
      </c>
      <c r="C983" s="4">
        <v>4.5</v>
      </c>
      <c r="D983" s="5">
        <v>18.988530000000001</v>
      </c>
      <c r="E983" s="13">
        <v>0</v>
      </c>
      <c r="F983" s="13">
        <v>0</v>
      </c>
      <c r="G983" s="13">
        <v>0</v>
      </c>
      <c r="H983" s="13">
        <v>0</v>
      </c>
      <c r="I983" s="13">
        <v>4.5</v>
      </c>
      <c r="J983" s="13">
        <v>0</v>
      </c>
      <c r="K983" s="13">
        <v>0</v>
      </c>
      <c r="L983" s="13">
        <v>0</v>
      </c>
      <c r="M983" s="13"/>
      <c r="N983" s="762">
        <v>2017</v>
      </c>
    </row>
    <row r="984" spans="1:14" x14ac:dyDescent="0.25">
      <c r="A984" s="3">
        <v>47</v>
      </c>
      <c r="B984" s="8">
        <v>305</v>
      </c>
      <c r="C984" s="4">
        <v>1</v>
      </c>
      <c r="D984" s="5">
        <v>1.8617487373737374</v>
      </c>
      <c r="E984" s="13">
        <v>0</v>
      </c>
      <c r="F984" s="13">
        <v>0</v>
      </c>
      <c r="G984" s="13">
        <v>0</v>
      </c>
      <c r="H984" s="13">
        <v>0</v>
      </c>
      <c r="I984" s="13">
        <v>0</v>
      </c>
      <c r="J984" s="13">
        <v>0</v>
      </c>
      <c r="K984" s="13">
        <v>1</v>
      </c>
      <c r="L984" s="13">
        <v>0</v>
      </c>
      <c r="M984" s="13"/>
      <c r="N984" s="762">
        <v>2017</v>
      </c>
    </row>
    <row r="985" spans="1:14" x14ac:dyDescent="0.25">
      <c r="A985" s="3">
        <v>47</v>
      </c>
      <c r="B985" s="8">
        <v>309</v>
      </c>
      <c r="C985" s="4">
        <v>0.66666666666666663</v>
      </c>
      <c r="D985" s="5">
        <v>1.2411658249158248</v>
      </c>
      <c r="E985" s="13">
        <v>0</v>
      </c>
      <c r="F985" s="13">
        <v>0</v>
      </c>
      <c r="G985" s="13">
        <v>0</v>
      </c>
      <c r="H985" s="13">
        <v>0</v>
      </c>
      <c r="I985" s="13">
        <v>0</v>
      </c>
      <c r="J985" s="13">
        <v>0</v>
      </c>
      <c r="K985" s="13">
        <v>0.66666666666666663</v>
      </c>
      <c r="L985" s="13">
        <v>0</v>
      </c>
      <c r="M985" s="13"/>
      <c r="N985" s="762">
        <v>2017</v>
      </c>
    </row>
    <row r="986" spans="1:14" x14ac:dyDescent="0.25">
      <c r="A986" s="3">
        <v>47</v>
      </c>
      <c r="B986" s="8">
        <v>313</v>
      </c>
      <c r="C986" s="4">
        <v>0.58333333333333337</v>
      </c>
      <c r="D986" s="5">
        <v>1.0860200968013469</v>
      </c>
      <c r="E986" s="13">
        <v>0</v>
      </c>
      <c r="F986" s="13">
        <v>0</v>
      </c>
      <c r="G986" s="13">
        <v>0</v>
      </c>
      <c r="H986" s="13">
        <v>0</v>
      </c>
      <c r="I986" s="13">
        <v>0</v>
      </c>
      <c r="J986" s="13">
        <v>0</v>
      </c>
      <c r="K986" s="13">
        <v>0.58333333333333337</v>
      </c>
      <c r="L986" s="13">
        <v>0</v>
      </c>
      <c r="M986" s="13"/>
      <c r="N986" s="762">
        <v>2017</v>
      </c>
    </row>
    <row r="987" spans="1:14" x14ac:dyDescent="0.25">
      <c r="A987" s="3">
        <v>47</v>
      </c>
      <c r="B987" s="8">
        <v>372</v>
      </c>
      <c r="C987" s="4">
        <v>6.75</v>
      </c>
      <c r="D987" s="5">
        <v>18.646917613636361</v>
      </c>
      <c r="E987" s="13">
        <v>0</v>
      </c>
      <c r="F987" s="13">
        <v>0</v>
      </c>
      <c r="G987" s="13">
        <v>6.75</v>
      </c>
      <c r="H987" s="13">
        <v>0</v>
      </c>
      <c r="I987" s="13">
        <v>0</v>
      </c>
      <c r="J987" s="13">
        <v>0</v>
      </c>
      <c r="K987" s="13">
        <v>0</v>
      </c>
      <c r="L987" s="13">
        <v>0</v>
      </c>
      <c r="M987" s="13"/>
      <c r="N987" s="762">
        <v>2017</v>
      </c>
    </row>
    <row r="988" spans="1:14" x14ac:dyDescent="0.25">
      <c r="A988" s="3">
        <v>47</v>
      </c>
      <c r="B988" s="8">
        <v>373</v>
      </c>
      <c r="C988" s="4">
        <v>7.0833333333333339</v>
      </c>
      <c r="D988" s="5">
        <v>20.362338775252525</v>
      </c>
      <c r="E988" s="13">
        <v>0</v>
      </c>
      <c r="F988" s="13">
        <v>0</v>
      </c>
      <c r="G988" s="13">
        <v>7.0833333333333339</v>
      </c>
      <c r="H988" s="13">
        <v>0</v>
      </c>
      <c r="I988" s="13">
        <v>0</v>
      </c>
      <c r="J988" s="13">
        <v>0</v>
      </c>
      <c r="K988" s="13">
        <v>0</v>
      </c>
      <c r="L988" s="13">
        <v>0</v>
      </c>
      <c r="M988" s="13"/>
      <c r="N988" s="762">
        <v>2017</v>
      </c>
    </row>
    <row r="989" spans="1:14" x14ac:dyDescent="0.25">
      <c r="A989" s="3">
        <v>47</v>
      </c>
      <c r="B989" s="8">
        <v>377</v>
      </c>
      <c r="C989" s="4">
        <v>43.333333333333329</v>
      </c>
      <c r="D989" s="5">
        <v>65.86666666666666</v>
      </c>
      <c r="E989" s="13">
        <v>0</v>
      </c>
      <c r="F989" s="13">
        <v>0</v>
      </c>
      <c r="G989" s="13">
        <v>0</v>
      </c>
      <c r="H989" s="13">
        <v>0</v>
      </c>
      <c r="I989" s="13">
        <v>0</v>
      </c>
      <c r="J989" s="13">
        <v>0</v>
      </c>
      <c r="K989" s="13">
        <v>0</v>
      </c>
      <c r="L989" s="13">
        <v>43.333333333333329</v>
      </c>
      <c r="M989" s="13"/>
      <c r="N989" s="762">
        <v>2017</v>
      </c>
    </row>
    <row r="990" spans="1:14" x14ac:dyDescent="0.25">
      <c r="A990" s="3">
        <v>47</v>
      </c>
      <c r="B990" s="8">
        <v>379</v>
      </c>
      <c r="C990" s="4">
        <v>29.75</v>
      </c>
      <c r="D990" s="5">
        <v>95.742285915404025</v>
      </c>
      <c r="E990" s="13">
        <v>0</v>
      </c>
      <c r="F990" s="13">
        <v>0</v>
      </c>
      <c r="G990" s="13">
        <v>7</v>
      </c>
      <c r="H990" s="13">
        <v>14</v>
      </c>
      <c r="I990" s="13">
        <v>8.75</v>
      </c>
      <c r="J990" s="13">
        <v>0</v>
      </c>
      <c r="K990" s="13">
        <v>0</v>
      </c>
      <c r="L990" s="13">
        <v>0</v>
      </c>
      <c r="M990" s="13"/>
      <c r="N990" s="762">
        <v>2017</v>
      </c>
    </row>
    <row r="991" spans="1:14" x14ac:dyDescent="0.25">
      <c r="A991" s="3">
        <v>47</v>
      </c>
      <c r="B991" s="8">
        <v>387</v>
      </c>
      <c r="C991" s="4">
        <v>15.916666666666668</v>
      </c>
      <c r="D991" s="5">
        <v>41.602105505050503</v>
      </c>
      <c r="E991" s="13">
        <v>0</v>
      </c>
      <c r="F991" s="13">
        <v>0</v>
      </c>
      <c r="G991" s="13">
        <v>11.25</v>
      </c>
      <c r="H991" s="13">
        <v>0</v>
      </c>
      <c r="I991" s="13">
        <v>3</v>
      </c>
      <c r="J991" s="13">
        <v>0</v>
      </c>
      <c r="K991" s="13">
        <v>1.6666666666666667</v>
      </c>
      <c r="L991" s="13">
        <v>0</v>
      </c>
      <c r="M991" s="13"/>
      <c r="N991" s="762">
        <v>2017</v>
      </c>
    </row>
    <row r="992" spans="1:14" x14ac:dyDescent="0.25">
      <c r="A992" s="3">
        <v>47</v>
      </c>
      <c r="B992" s="8">
        <v>392</v>
      </c>
      <c r="C992" s="4">
        <v>6</v>
      </c>
      <c r="D992" s="5">
        <v>16.082347045070655</v>
      </c>
      <c r="E992" s="13">
        <v>0</v>
      </c>
      <c r="F992" s="13">
        <v>0</v>
      </c>
      <c r="G992" s="13">
        <v>0</v>
      </c>
      <c r="H992" s="13">
        <v>0</v>
      </c>
      <c r="I992" s="13">
        <v>0</v>
      </c>
      <c r="J992" s="13">
        <v>0</v>
      </c>
      <c r="K992" s="13">
        <v>6</v>
      </c>
      <c r="L992" s="13">
        <v>0</v>
      </c>
      <c r="M992" s="13"/>
      <c r="N992" s="762">
        <v>2017</v>
      </c>
    </row>
    <row r="993" spans="1:14" x14ac:dyDescent="0.25">
      <c r="A993" s="3">
        <v>47</v>
      </c>
      <c r="B993" s="8">
        <v>396</v>
      </c>
      <c r="C993" s="4">
        <v>3</v>
      </c>
      <c r="D993" s="5">
        <v>6.0858012121212113</v>
      </c>
      <c r="E993" s="13">
        <v>0</v>
      </c>
      <c r="F993" s="13">
        <v>0</v>
      </c>
      <c r="G993" s="13">
        <v>0</v>
      </c>
      <c r="H993" s="13">
        <v>0</v>
      </c>
      <c r="I993" s="13">
        <v>3</v>
      </c>
      <c r="J993" s="13">
        <v>0</v>
      </c>
      <c r="K993" s="13">
        <v>0</v>
      </c>
      <c r="L993" s="13">
        <v>0</v>
      </c>
      <c r="M993" s="13"/>
      <c r="N993" s="762">
        <v>2017</v>
      </c>
    </row>
    <row r="994" spans="1:14" x14ac:dyDescent="0.25">
      <c r="A994" s="3">
        <v>47</v>
      </c>
      <c r="B994" s="8">
        <v>397</v>
      </c>
      <c r="C994" s="4">
        <v>267.88333333333333</v>
      </c>
      <c r="D994" s="5">
        <v>605.88985646508627</v>
      </c>
      <c r="E994" s="13">
        <v>2.0833333333333335</v>
      </c>
      <c r="F994" s="13">
        <v>0</v>
      </c>
      <c r="G994" s="13">
        <v>48.333333333333336</v>
      </c>
      <c r="H994" s="13">
        <v>3</v>
      </c>
      <c r="I994" s="13">
        <v>191.43333333333334</v>
      </c>
      <c r="J994" s="13">
        <v>0</v>
      </c>
      <c r="K994" s="13">
        <v>23.033333333333331</v>
      </c>
      <c r="L994" s="13">
        <v>0</v>
      </c>
      <c r="M994" s="13"/>
      <c r="N994" s="762">
        <v>2017</v>
      </c>
    </row>
    <row r="995" spans="1:14" x14ac:dyDescent="0.25">
      <c r="A995" s="3">
        <v>47</v>
      </c>
      <c r="B995" s="8">
        <v>399</v>
      </c>
      <c r="C995" s="4">
        <v>1.6166666666666667</v>
      </c>
      <c r="D995" s="5">
        <v>2.4573333333333336</v>
      </c>
      <c r="E995" s="13">
        <v>0</v>
      </c>
      <c r="F995" s="13">
        <v>0</v>
      </c>
      <c r="G995" s="13">
        <v>0</v>
      </c>
      <c r="H995" s="13">
        <v>0</v>
      </c>
      <c r="I995" s="13">
        <v>0</v>
      </c>
      <c r="J995" s="13">
        <v>0</v>
      </c>
      <c r="K995" s="13">
        <v>1.6166666666666667</v>
      </c>
      <c r="L995" s="13">
        <v>0</v>
      </c>
      <c r="M995" s="13"/>
      <c r="N995" s="762">
        <v>2017</v>
      </c>
    </row>
    <row r="996" spans="1:14" x14ac:dyDescent="0.25">
      <c r="A996" s="3">
        <v>47</v>
      </c>
      <c r="B996" s="8">
        <v>413</v>
      </c>
      <c r="C996" s="4">
        <v>29.8</v>
      </c>
      <c r="D996" s="5">
        <v>89.161608270202024</v>
      </c>
      <c r="E996" s="13">
        <v>0</v>
      </c>
      <c r="F996" s="13">
        <v>5.8</v>
      </c>
      <c r="G996" s="13">
        <v>24</v>
      </c>
      <c r="H996" s="13">
        <v>0</v>
      </c>
      <c r="I996" s="13">
        <v>0</v>
      </c>
      <c r="J996" s="13">
        <v>0</v>
      </c>
      <c r="K996" s="13">
        <v>0</v>
      </c>
      <c r="L996" s="13">
        <v>0</v>
      </c>
      <c r="M996" s="13"/>
      <c r="N996" s="762">
        <v>2017</v>
      </c>
    </row>
    <row r="997" spans="1:14" x14ac:dyDescent="0.25">
      <c r="A997" s="3">
        <v>47</v>
      </c>
      <c r="B997" s="8">
        <v>414</v>
      </c>
      <c r="C997" s="4">
        <v>2.75</v>
      </c>
      <c r="D997" s="5">
        <v>4.18</v>
      </c>
      <c r="E997" s="13">
        <v>0</v>
      </c>
      <c r="F997" s="13">
        <v>0</v>
      </c>
      <c r="G997" s="13">
        <v>0</v>
      </c>
      <c r="H997" s="13">
        <v>0</v>
      </c>
      <c r="I997" s="13">
        <v>0</v>
      </c>
      <c r="J997" s="13">
        <v>0</v>
      </c>
      <c r="K997" s="13">
        <v>2.75</v>
      </c>
      <c r="L997" s="13">
        <v>0</v>
      </c>
      <c r="M997" s="13"/>
      <c r="N997" s="762">
        <v>2017</v>
      </c>
    </row>
    <row r="998" spans="1:14" x14ac:dyDescent="0.25">
      <c r="A998" s="3">
        <v>47</v>
      </c>
      <c r="B998" s="8">
        <v>415</v>
      </c>
      <c r="C998" s="4">
        <v>91.25</v>
      </c>
      <c r="D998" s="5">
        <v>229.59113727609784</v>
      </c>
      <c r="E998" s="13">
        <v>0</v>
      </c>
      <c r="F998" s="13">
        <v>0</v>
      </c>
      <c r="G998" s="13">
        <v>0</v>
      </c>
      <c r="H998" s="13">
        <v>0</v>
      </c>
      <c r="I998" s="13">
        <v>0</v>
      </c>
      <c r="J998" s="13">
        <v>91.25</v>
      </c>
      <c r="K998" s="13">
        <v>0</v>
      </c>
      <c r="L998" s="13">
        <v>0</v>
      </c>
      <c r="M998" s="13"/>
      <c r="N998" s="762">
        <v>2017</v>
      </c>
    </row>
    <row r="999" spans="1:14" x14ac:dyDescent="0.25">
      <c r="A999" s="3">
        <v>47</v>
      </c>
      <c r="B999" s="8">
        <v>429</v>
      </c>
      <c r="C999" s="4">
        <v>1594.966666666666</v>
      </c>
      <c r="D999" s="5">
        <v>3756.7488559543572</v>
      </c>
      <c r="E999" s="13">
        <v>0</v>
      </c>
      <c r="F999" s="13">
        <v>297.08333333333354</v>
      </c>
      <c r="G999" s="13">
        <v>715.3333333333336</v>
      </c>
      <c r="H999" s="13">
        <v>571.66666666666663</v>
      </c>
      <c r="I999" s="13">
        <v>3.25</v>
      </c>
      <c r="J999" s="13">
        <v>0</v>
      </c>
      <c r="K999" s="13">
        <v>7.6333333333333329</v>
      </c>
      <c r="L999" s="13">
        <v>0</v>
      </c>
      <c r="M999" s="13"/>
      <c r="N999" s="762">
        <v>2017</v>
      </c>
    </row>
    <row r="1000" spans="1:14" x14ac:dyDescent="0.25">
      <c r="A1000" s="3">
        <v>47</v>
      </c>
      <c r="B1000" s="8">
        <v>430</v>
      </c>
      <c r="C1000" s="4">
        <v>190.41666666666671</v>
      </c>
      <c r="D1000" s="5">
        <v>457.67748982246576</v>
      </c>
      <c r="E1000" s="13">
        <v>0</v>
      </c>
      <c r="F1000" s="13">
        <v>0</v>
      </c>
      <c r="G1000" s="13">
        <v>62.333333333333336</v>
      </c>
      <c r="H1000" s="13">
        <v>16.75</v>
      </c>
      <c r="I1000" s="13">
        <v>21.916666666666668</v>
      </c>
      <c r="J1000" s="13">
        <v>76</v>
      </c>
      <c r="K1000" s="13">
        <v>13.416666666666668</v>
      </c>
      <c r="L1000" s="13">
        <v>0</v>
      </c>
      <c r="M1000" s="13"/>
      <c r="N1000" s="762">
        <v>2017</v>
      </c>
    </row>
    <row r="1001" spans="1:14" x14ac:dyDescent="0.25">
      <c r="A1001" s="3">
        <v>47</v>
      </c>
      <c r="B1001" s="8">
        <v>431</v>
      </c>
      <c r="C1001" s="4">
        <v>35.083333333333329</v>
      </c>
      <c r="D1001" s="5">
        <v>100.87346221605689</v>
      </c>
      <c r="E1001" s="13">
        <v>0</v>
      </c>
      <c r="F1001" s="13">
        <v>0</v>
      </c>
      <c r="G1001" s="13">
        <v>21.833333333333336</v>
      </c>
      <c r="H1001" s="13">
        <v>0</v>
      </c>
      <c r="I1001" s="13">
        <v>0</v>
      </c>
      <c r="J1001" s="13">
        <v>13.25</v>
      </c>
      <c r="K1001" s="13">
        <v>0</v>
      </c>
      <c r="L1001" s="13">
        <v>0</v>
      </c>
      <c r="M1001" s="13"/>
      <c r="N1001" s="762">
        <v>2017</v>
      </c>
    </row>
    <row r="1002" spans="1:14" x14ac:dyDescent="0.25">
      <c r="A1002" s="3">
        <v>47</v>
      </c>
      <c r="B1002" s="8">
        <v>453</v>
      </c>
      <c r="C1002" s="4">
        <v>61.916666666666671</v>
      </c>
      <c r="D1002" s="5">
        <v>156.00249158249159</v>
      </c>
      <c r="E1002" s="13">
        <v>0</v>
      </c>
      <c r="F1002" s="13">
        <v>0</v>
      </c>
      <c r="G1002" s="13">
        <v>0</v>
      </c>
      <c r="H1002" s="13">
        <v>0</v>
      </c>
      <c r="I1002" s="13">
        <v>0</v>
      </c>
      <c r="J1002" s="13">
        <v>61.25</v>
      </c>
      <c r="K1002" s="13">
        <v>0.66666666666666663</v>
      </c>
      <c r="L1002" s="13">
        <v>0</v>
      </c>
      <c r="M1002" s="13"/>
      <c r="N1002" s="762">
        <v>2017</v>
      </c>
    </row>
    <row r="1003" spans="1:14" x14ac:dyDescent="0.25">
      <c r="A1003" s="3">
        <v>47</v>
      </c>
      <c r="B1003" s="8">
        <v>454</v>
      </c>
      <c r="C1003" s="4">
        <v>0.66666666666666663</v>
      </c>
      <c r="D1003" s="5">
        <v>1.2411658249158248</v>
      </c>
      <c r="E1003" s="13">
        <v>0</v>
      </c>
      <c r="F1003" s="13">
        <v>0</v>
      </c>
      <c r="G1003" s="13">
        <v>0</v>
      </c>
      <c r="H1003" s="13">
        <v>0</v>
      </c>
      <c r="I1003" s="13">
        <v>0</v>
      </c>
      <c r="J1003" s="13">
        <v>0</v>
      </c>
      <c r="K1003" s="13">
        <v>0.66666666666666663</v>
      </c>
      <c r="L1003" s="13">
        <v>0</v>
      </c>
      <c r="M1003" s="13"/>
      <c r="N1003" s="762">
        <v>2017</v>
      </c>
    </row>
    <row r="1004" spans="1:14" x14ac:dyDescent="0.25">
      <c r="A1004" s="3">
        <v>47</v>
      </c>
      <c r="B1004" s="8">
        <v>455</v>
      </c>
      <c r="C1004" s="4">
        <v>29.583333333333332</v>
      </c>
      <c r="D1004" s="5">
        <v>64.439625420875416</v>
      </c>
      <c r="E1004" s="13">
        <v>0</v>
      </c>
      <c r="F1004" s="13">
        <v>0</v>
      </c>
      <c r="G1004" s="13">
        <v>0</v>
      </c>
      <c r="H1004" s="13">
        <v>0</v>
      </c>
      <c r="I1004" s="13">
        <v>0</v>
      </c>
      <c r="J1004" s="13">
        <v>28.916666666666668</v>
      </c>
      <c r="K1004" s="13">
        <v>0.66666666666666663</v>
      </c>
      <c r="L1004" s="13">
        <v>0</v>
      </c>
      <c r="M1004" s="13"/>
      <c r="N1004" s="762">
        <v>2017</v>
      </c>
    </row>
    <row r="1005" spans="1:14" x14ac:dyDescent="0.25">
      <c r="A1005" s="3">
        <v>47</v>
      </c>
      <c r="B1005" s="8">
        <v>456</v>
      </c>
      <c r="C1005" s="4">
        <v>20.166666666666664</v>
      </c>
      <c r="D1005" s="5">
        <v>50.82</v>
      </c>
      <c r="E1005" s="13">
        <v>0</v>
      </c>
      <c r="F1005" s="13">
        <v>0</v>
      </c>
      <c r="G1005" s="13">
        <v>0</v>
      </c>
      <c r="H1005" s="13">
        <v>0</v>
      </c>
      <c r="I1005" s="13">
        <v>0</v>
      </c>
      <c r="J1005" s="13">
        <v>20.166666666666664</v>
      </c>
      <c r="K1005" s="13">
        <v>0</v>
      </c>
      <c r="L1005" s="13">
        <v>0</v>
      </c>
      <c r="M1005" s="13"/>
      <c r="N1005" s="762">
        <v>2017</v>
      </c>
    </row>
    <row r="1006" spans="1:14" x14ac:dyDescent="0.25">
      <c r="A1006" s="3">
        <v>47</v>
      </c>
      <c r="B1006" s="8">
        <v>458</v>
      </c>
      <c r="C1006" s="4">
        <v>9</v>
      </c>
      <c r="D1006" s="5">
        <v>22.68</v>
      </c>
      <c r="E1006" s="13">
        <v>0</v>
      </c>
      <c r="F1006" s="13">
        <v>0</v>
      </c>
      <c r="G1006" s="13">
        <v>0</v>
      </c>
      <c r="H1006" s="13">
        <v>0</v>
      </c>
      <c r="I1006" s="13">
        <v>0</v>
      </c>
      <c r="J1006" s="13">
        <v>9</v>
      </c>
      <c r="K1006" s="13">
        <v>0</v>
      </c>
      <c r="L1006" s="13">
        <v>0</v>
      </c>
      <c r="M1006" s="13"/>
      <c r="N1006" s="762">
        <v>2017</v>
      </c>
    </row>
    <row r="1007" spans="1:14" x14ac:dyDescent="0.25">
      <c r="A1007" s="3">
        <v>47</v>
      </c>
      <c r="B1007" s="8">
        <v>473</v>
      </c>
      <c r="C1007" s="4">
        <v>14.333333333333334</v>
      </c>
      <c r="D1007" s="5">
        <v>33.27783365349147</v>
      </c>
      <c r="E1007" s="13">
        <v>0</v>
      </c>
      <c r="F1007" s="13">
        <v>0</v>
      </c>
      <c r="G1007" s="13">
        <v>14.333333333333334</v>
      </c>
      <c r="H1007" s="13">
        <v>0</v>
      </c>
      <c r="I1007" s="13">
        <v>0</v>
      </c>
      <c r="J1007" s="13">
        <v>0</v>
      </c>
      <c r="K1007" s="13">
        <v>0</v>
      </c>
      <c r="L1007" s="13">
        <v>0</v>
      </c>
      <c r="M1007" s="13"/>
      <c r="N1007" s="762">
        <v>2017</v>
      </c>
    </row>
    <row r="1008" spans="1:14" x14ac:dyDescent="0.25">
      <c r="A1008" s="3">
        <v>47</v>
      </c>
      <c r="B1008" s="8">
        <v>474</v>
      </c>
      <c r="C1008" s="4">
        <v>7.75</v>
      </c>
      <c r="D1008" s="5">
        <v>19.828723750000002</v>
      </c>
      <c r="E1008" s="13">
        <v>0</v>
      </c>
      <c r="F1008" s="13">
        <v>0</v>
      </c>
      <c r="G1008" s="13">
        <v>7.75</v>
      </c>
      <c r="H1008" s="13">
        <v>0</v>
      </c>
      <c r="I1008" s="13">
        <v>0</v>
      </c>
      <c r="J1008" s="13">
        <v>0</v>
      </c>
      <c r="K1008" s="13">
        <v>0</v>
      </c>
      <c r="L1008" s="13">
        <v>0</v>
      </c>
      <c r="M1008" s="13"/>
      <c r="N1008" s="762">
        <v>2017</v>
      </c>
    </row>
    <row r="1009" spans="1:14" x14ac:dyDescent="0.25">
      <c r="A1009" s="3">
        <v>47</v>
      </c>
      <c r="B1009" s="8">
        <v>477</v>
      </c>
      <c r="C1009" s="4">
        <v>26.416666666666664</v>
      </c>
      <c r="D1009" s="5">
        <v>53.17815498737373</v>
      </c>
      <c r="E1009" s="13">
        <v>0.5</v>
      </c>
      <c r="F1009" s="13">
        <v>0</v>
      </c>
      <c r="G1009" s="13">
        <v>25.916666666666664</v>
      </c>
      <c r="H1009" s="13">
        <v>0</v>
      </c>
      <c r="I1009" s="13">
        <v>0</v>
      </c>
      <c r="J1009" s="13">
        <v>0</v>
      </c>
      <c r="K1009" s="13">
        <v>0</v>
      </c>
      <c r="L1009" s="13">
        <v>0</v>
      </c>
      <c r="M1009" s="13"/>
      <c r="N1009" s="762">
        <v>2017</v>
      </c>
    </row>
    <row r="1010" spans="1:14" x14ac:dyDescent="0.25">
      <c r="A1010" s="3">
        <v>47</v>
      </c>
      <c r="B1010" s="8">
        <v>478</v>
      </c>
      <c r="C1010" s="4">
        <v>8</v>
      </c>
      <c r="D1010" s="5">
        <v>24.343586666666667</v>
      </c>
      <c r="E1010" s="13">
        <v>0</v>
      </c>
      <c r="F1010" s="13">
        <v>0</v>
      </c>
      <c r="G1010" s="13">
        <v>8</v>
      </c>
      <c r="H1010" s="13">
        <v>0</v>
      </c>
      <c r="I1010" s="13">
        <v>0</v>
      </c>
      <c r="J1010" s="13">
        <v>0</v>
      </c>
      <c r="K1010" s="13">
        <v>0</v>
      </c>
      <c r="L1010" s="13">
        <v>0</v>
      </c>
      <c r="M1010" s="13"/>
      <c r="N1010" s="762">
        <v>2017</v>
      </c>
    </row>
    <row r="1011" spans="1:14" x14ac:dyDescent="0.25">
      <c r="A1011" s="3">
        <v>47</v>
      </c>
      <c r="B1011" s="8">
        <v>479</v>
      </c>
      <c r="C1011" s="4">
        <v>27.666666666666664</v>
      </c>
      <c r="D1011" s="5">
        <v>58.677100968013463</v>
      </c>
      <c r="E1011" s="13">
        <v>0</v>
      </c>
      <c r="F1011" s="13">
        <v>0</v>
      </c>
      <c r="G1011" s="13">
        <v>10.666666666666666</v>
      </c>
      <c r="H1011" s="13">
        <v>17</v>
      </c>
      <c r="I1011" s="13">
        <v>0</v>
      </c>
      <c r="J1011" s="13">
        <v>0</v>
      </c>
      <c r="K1011" s="13">
        <v>0</v>
      </c>
      <c r="L1011" s="13">
        <v>0</v>
      </c>
      <c r="M1011" s="13"/>
      <c r="N1011" s="762">
        <v>2017</v>
      </c>
    </row>
    <row r="1012" spans="1:14" x14ac:dyDescent="0.25">
      <c r="A1012" s="3">
        <v>47</v>
      </c>
      <c r="B1012" s="8">
        <v>501</v>
      </c>
      <c r="C1012" s="4">
        <v>29.25</v>
      </c>
      <c r="D1012" s="5">
        <v>52.846917613636364</v>
      </c>
      <c r="E1012" s="13">
        <v>0</v>
      </c>
      <c r="F1012" s="13">
        <v>17.75</v>
      </c>
      <c r="G1012" s="13">
        <v>11.5</v>
      </c>
      <c r="H1012" s="13">
        <v>0</v>
      </c>
      <c r="I1012" s="13">
        <v>0</v>
      </c>
      <c r="J1012" s="13">
        <v>0</v>
      </c>
      <c r="K1012" s="13">
        <v>0</v>
      </c>
      <c r="L1012" s="13">
        <v>0</v>
      </c>
      <c r="M1012" s="13"/>
      <c r="N1012" s="762">
        <v>2017</v>
      </c>
    </row>
    <row r="1013" spans="1:14" x14ac:dyDescent="0.25">
      <c r="A1013" s="3">
        <v>47</v>
      </c>
      <c r="B1013" s="8">
        <v>515</v>
      </c>
      <c r="C1013" s="4">
        <v>5.25</v>
      </c>
      <c r="D1013" s="5">
        <v>12.161389678030302</v>
      </c>
      <c r="E1013" s="13">
        <v>5.25</v>
      </c>
      <c r="F1013" s="13">
        <v>0</v>
      </c>
      <c r="G1013" s="13">
        <v>0</v>
      </c>
      <c r="H1013" s="13">
        <v>0</v>
      </c>
      <c r="I1013" s="13">
        <v>0</v>
      </c>
      <c r="J1013" s="13">
        <v>0</v>
      </c>
      <c r="K1013" s="13">
        <v>0</v>
      </c>
      <c r="L1013" s="13">
        <v>0</v>
      </c>
      <c r="M1013" s="13"/>
      <c r="N1013" s="762">
        <v>2017</v>
      </c>
    </row>
    <row r="1014" spans="1:14" x14ac:dyDescent="0.25">
      <c r="A1014" s="3">
        <v>47</v>
      </c>
      <c r="B1014" s="8">
        <v>517</v>
      </c>
      <c r="C1014" s="4">
        <v>64</v>
      </c>
      <c r="D1014" s="5">
        <v>136.80000000000001</v>
      </c>
      <c r="E1014" s="13">
        <v>0</v>
      </c>
      <c r="F1014" s="13">
        <v>0</v>
      </c>
      <c r="G1014" s="13">
        <v>0</v>
      </c>
      <c r="H1014" s="13">
        <v>0</v>
      </c>
      <c r="I1014" s="13">
        <v>0</v>
      </c>
      <c r="J1014" s="13">
        <v>0</v>
      </c>
      <c r="K1014" s="13">
        <v>0</v>
      </c>
      <c r="L1014" s="13">
        <v>64</v>
      </c>
      <c r="M1014" s="13"/>
      <c r="N1014" s="762">
        <v>2017</v>
      </c>
    </row>
    <row r="1015" spans="1:14" x14ac:dyDescent="0.25">
      <c r="A1015" s="3">
        <v>47</v>
      </c>
      <c r="B1015" s="8">
        <v>518</v>
      </c>
      <c r="C1015" s="4">
        <v>4.25</v>
      </c>
      <c r="D1015" s="5">
        <v>10.659851641414141</v>
      </c>
      <c r="E1015" s="13">
        <v>1</v>
      </c>
      <c r="F1015" s="13">
        <v>0</v>
      </c>
      <c r="G1015" s="13">
        <v>0</v>
      </c>
      <c r="H1015" s="13">
        <v>0</v>
      </c>
      <c r="I1015" s="13">
        <v>3.25</v>
      </c>
      <c r="J1015" s="13">
        <v>0</v>
      </c>
      <c r="K1015" s="13">
        <v>0</v>
      </c>
      <c r="L1015" s="13">
        <v>0</v>
      </c>
      <c r="M1015" s="13"/>
      <c r="N1015" s="762">
        <v>2017</v>
      </c>
    </row>
    <row r="1016" spans="1:14" x14ac:dyDescent="0.25">
      <c r="A1016" s="3">
        <v>48</v>
      </c>
      <c r="B1016" s="8" t="s">
        <v>10</v>
      </c>
      <c r="C1016" s="4">
        <v>65.666666666666657</v>
      </c>
      <c r="D1016" s="5">
        <v>227.26549058291246</v>
      </c>
      <c r="E1016" s="13">
        <v>0</v>
      </c>
      <c r="F1016" s="13">
        <v>3.9166666666666665</v>
      </c>
      <c r="G1016" s="13">
        <v>24.083333333333332</v>
      </c>
      <c r="H1016" s="13">
        <v>9.0833333333333321</v>
      </c>
      <c r="I1016" s="13">
        <v>28.583333333333332</v>
      </c>
      <c r="J1016" s="13">
        <v>0</v>
      </c>
      <c r="K1016" s="13">
        <v>0</v>
      </c>
      <c r="L1016" s="13">
        <v>0</v>
      </c>
      <c r="M1016" s="13"/>
      <c r="N1016" s="762">
        <v>2017</v>
      </c>
    </row>
    <row r="1017" spans="1:14" x14ac:dyDescent="0.25">
      <c r="A1017" s="3">
        <v>48</v>
      </c>
      <c r="B1017" s="8">
        <v>324</v>
      </c>
      <c r="C1017" s="4">
        <v>3.25</v>
      </c>
      <c r="D1017" s="5">
        <v>12.278319444444444</v>
      </c>
      <c r="E1017" s="13">
        <v>0</v>
      </c>
      <c r="F1017" s="13">
        <v>0</v>
      </c>
      <c r="G1017" s="13">
        <v>0</v>
      </c>
      <c r="H1017" s="13">
        <v>0</v>
      </c>
      <c r="I1017" s="13">
        <v>3.25</v>
      </c>
      <c r="J1017" s="13">
        <v>0</v>
      </c>
      <c r="K1017" s="13">
        <v>0</v>
      </c>
      <c r="L1017" s="13">
        <v>0</v>
      </c>
      <c r="M1017" s="13"/>
      <c r="N1017" s="762">
        <v>2017</v>
      </c>
    </row>
    <row r="1018" spans="1:14" x14ac:dyDescent="0.25">
      <c r="A1018" s="3">
        <v>48</v>
      </c>
      <c r="B1018" s="8">
        <v>331</v>
      </c>
      <c r="C1018" s="4">
        <v>1.25</v>
      </c>
      <c r="D1018" s="5">
        <v>2.4935606060606057</v>
      </c>
      <c r="E1018" s="13">
        <v>0</v>
      </c>
      <c r="F1018" s="13">
        <v>0</v>
      </c>
      <c r="G1018" s="13">
        <v>0</v>
      </c>
      <c r="H1018" s="13">
        <v>0</v>
      </c>
      <c r="I1018" s="13">
        <v>1.25</v>
      </c>
      <c r="J1018" s="13">
        <v>0</v>
      </c>
      <c r="K1018" s="13">
        <v>0</v>
      </c>
      <c r="L1018" s="13">
        <v>0</v>
      </c>
      <c r="M1018" s="13"/>
      <c r="N1018" s="762">
        <v>2017</v>
      </c>
    </row>
    <row r="1019" spans="1:14" x14ac:dyDescent="0.25">
      <c r="A1019" s="3">
        <v>48</v>
      </c>
      <c r="B1019" s="8">
        <v>372</v>
      </c>
      <c r="C1019" s="4">
        <v>3.9166666666666665</v>
      </c>
      <c r="D1019" s="5">
        <v>7.674762731481481</v>
      </c>
      <c r="E1019" s="13">
        <v>0</v>
      </c>
      <c r="F1019" s="13">
        <v>0</v>
      </c>
      <c r="G1019" s="13">
        <v>0</v>
      </c>
      <c r="H1019" s="13">
        <v>0</v>
      </c>
      <c r="I1019" s="13">
        <v>0</v>
      </c>
      <c r="J1019" s="13">
        <v>0</v>
      </c>
      <c r="K1019" s="13">
        <v>3.9166666666666665</v>
      </c>
      <c r="L1019" s="13">
        <v>0</v>
      </c>
      <c r="M1019" s="13"/>
      <c r="N1019" s="762">
        <v>2017</v>
      </c>
    </row>
    <row r="1020" spans="1:14" x14ac:dyDescent="0.25">
      <c r="A1020" s="3">
        <v>48</v>
      </c>
      <c r="B1020" s="8">
        <v>373</v>
      </c>
      <c r="C1020" s="4">
        <v>54.75</v>
      </c>
      <c r="D1020" s="5">
        <v>124.2706666456229</v>
      </c>
      <c r="E1020" s="13">
        <v>0</v>
      </c>
      <c r="F1020" s="13">
        <v>1</v>
      </c>
      <c r="G1020" s="13">
        <v>9.3333333333333321</v>
      </c>
      <c r="H1020" s="13">
        <v>3.25</v>
      </c>
      <c r="I1020" s="13">
        <v>7.4166666666666661</v>
      </c>
      <c r="J1020" s="13">
        <v>0</v>
      </c>
      <c r="K1020" s="13">
        <v>24.75</v>
      </c>
      <c r="L1020" s="13">
        <v>9</v>
      </c>
      <c r="M1020" s="13"/>
      <c r="N1020" s="762">
        <v>2017</v>
      </c>
    </row>
    <row r="1021" spans="1:14" x14ac:dyDescent="0.25">
      <c r="A1021" s="3">
        <v>48</v>
      </c>
      <c r="B1021" s="8">
        <v>374</v>
      </c>
      <c r="C1021" s="4">
        <v>52.833333333333329</v>
      </c>
      <c r="D1021" s="5">
        <v>123.54838427640826</v>
      </c>
      <c r="E1021" s="13">
        <v>0</v>
      </c>
      <c r="F1021" s="13">
        <v>0</v>
      </c>
      <c r="G1021" s="13">
        <v>11</v>
      </c>
      <c r="H1021" s="13">
        <v>0</v>
      </c>
      <c r="I1021" s="13">
        <v>35.5</v>
      </c>
      <c r="J1021" s="13">
        <v>0</v>
      </c>
      <c r="K1021" s="13">
        <v>6.333333333333333</v>
      </c>
      <c r="L1021" s="13">
        <v>0</v>
      </c>
      <c r="M1021" s="13"/>
      <c r="N1021" s="762">
        <v>2017</v>
      </c>
    </row>
    <row r="1022" spans="1:14" x14ac:dyDescent="0.25">
      <c r="A1022" s="3">
        <v>48</v>
      </c>
      <c r="B1022" s="8">
        <v>375</v>
      </c>
      <c r="C1022" s="4">
        <v>33</v>
      </c>
      <c r="D1022" s="5">
        <v>81.002609469696964</v>
      </c>
      <c r="E1022" s="13">
        <v>0</v>
      </c>
      <c r="F1022" s="13">
        <v>0</v>
      </c>
      <c r="G1022" s="13">
        <v>1.75</v>
      </c>
      <c r="H1022" s="13">
        <v>0</v>
      </c>
      <c r="I1022" s="13">
        <v>19.916666666666664</v>
      </c>
      <c r="J1022" s="13">
        <v>0</v>
      </c>
      <c r="K1022" s="13">
        <v>11.333333333333332</v>
      </c>
      <c r="L1022" s="13">
        <v>0</v>
      </c>
      <c r="M1022" s="13"/>
      <c r="N1022" s="762">
        <v>2017</v>
      </c>
    </row>
    <row r="1023" spans="1:14" x14ac:dyDescent="0.25">
      <c r="A1023" s="3">
        <v>48</v>
      </c>
      <c r="B1023" s="8">
        <v>376</v>
      </c>
      <c r="C1023" s="4">
        <v>13.533333333333331</v>
      </c>
      <c r="D1023" s="5">
        <v>30.603649621212121</v>
      </c>
      <c r="E1023" s="13">
        <v>0</v>
      </c>
      <c r="F1023" s="13">
        <v>0</v>
      </c>
      <c r="G1023" s="13">
        <v>5.5333333333333332</v>
      </c>
      <c r="H1023" s="13">
        <v>0</v>
      </c>
      <c r="I1023" s="13">
        <v>0</v>
      </c>
      <c r="J1023" s="13">
        <v>0</v>
      </c>
      <c r="K1023" s="13">
        <v>8</v>
      </c>
      <c r="L1023" s="13">
        <v>0</v>
      </c>
      <c r="M1023" s="13"/>
      <c r="N1023" s="762">
        <v>2017</v>
      </c>
    </row>
    <row r="1024" spans="1:14" x14ac:dyDescent="0.25">
      <c r="A1024" s="3">
        <v>48</v>
      </c>
      <c r="B1024" s="8">
        <v>377</v>
      </c>
      <c r="C1024" s="4">
        <v>48.533333333333331</v>
      </c>
      <c r="D1024" s="5">
        <v>92.474621212121193</v>
      </c>
      <c r="E1024" s="13">
        <v>1.75</v>
      </c>
      <c r="F1024" s="13">
        <v>0</v>
      </c>
      <c r="G1024" s="13">
        <v>1.45</v>
      </c>
      <c r="H1024" s="13">
        <v>1.75</v>
      </c>
      <c r="I1024" s="13">
        <v>0</v>
      </c>
      <c r="J1024" s="13">
        <v>9</v>
      </c>
      <c r="K1024" s="13">
        <v>34.583333333333329</v>
      </c>
      <c r="L1024" s="13">
        <v>0</v>
      </c>
      <c r="M1024" s="13"/>
      <c r="N1024" s="762">
        <v>2017</v>
      </c>
    </row>
    <row r="1025" spans="1:14" x14ac:dyDescent="0.25">
      <c r="A1025" s="3">
        <v>48</v>
      </c>
      <c r="B1025" s="8">
        <v>378</v>
      </c>
      <c r="C1025" s="4">
        <v>19.833333333333336</v>
      </c>
      <c r="D1025" s="5">
        <v>60.281976515151527</v>
      </c>
      <c r="E1025" s="13">
        <v>0</v>
      </c>
      <c r="F1025" s="13">
        <v>0</v>
      </c>
      <c r="G1025" s="13">
        <v>0</v>
      </c>
      <c r="H1025" s="13">
        <v>3.0833333333333335</v>
      </c>
      <c r="I1025" s="13">
        <v>1.75</v>
      </c>
      <c r="J1025" s="13">
        <v>0</v>
      </c>
      <c r="K1025" s="13">
        <v>15</v>
      </c>
      <c r="L1025" s="13">
        <v>0</v>
      </c>
      <c r="M1025" s="13"/>
      <c r="N1025" s="762">
        <v>2017</v>
      </c>
    </row>
    <row r="1026" spans="1:14" x14ac:dyDescent="0.25">
      <c r="A1026" s="3">
        <v>48</v>
      </c>
      <c r="B1026" s="8">
        <v>379</v>
      </c>
      <c r="C1026" s="4">
        <v>424.0333333333333</v>
      </c>
      <c r="D1026" s="5">
        <v>941.43511597188683</v>
      </c>
      <c r="E1026" s="13">
        <v>0</v>
      </c>
      <c r="F1026" s="13">
        <v>1</v>
      </c>
      <c r="G1026" s="13">
        <v>19.216666666666669</v>
      </c>
      <c r="H1026" s="13">
        <v>57.166666666666657</v>
      </c>
      <c r="I1026" s="13">
        <v>121.08333333333331</v>
      </c>
      <c r="J1026" s="13">
        <v>0</v>
      </c>
      <c r="K1026" s="13">
        <v>47</v>
      </c>
      <c r="L1026" s="13">
        <v>178.56666666666669</v>
      </c>
      <c r="M1026" s="13"/>
      <c r="N1026" s="762">
        <v>2017</v>
      </c>
    </row>
    <row r="1027" spans="1:14" x14ac:dyDescent="0.25">
      <c r="A1027" s="3">
        <v>48</v>
      </c>
      <c r="B1027" s="8">
        <v>380</v>
      </c>
      <c r="C1027" s="4">
        <v>64.133333333333326</v>
      </c>
      <c r="D1027" s="5">
        <v>130.93154029882149</v>
      </c>
      <c r="E1027" s="13">
        <v>0</v>
      </c>
      <c r="F1027" s="13">
        <v>0</v>
      </c>
      <c r="G1027" s="13">
        <v>23.133333333333333</v>
      </c>
      <c r="H1027" s="13">
        <v>3.333333333333333</v>
      </c>
      <c r="I1027" s="13">
        <v>0</v>
      </c>
      <c r="J1027" s="13">
        <v>0</v>
      </c>
      <c r="K1027" s="13">
        <v>37.666666666666671</v>
      </c>
      <c r="L1027" s="13">
        <v>0</v>
      </c>
      <c r="M1027" s="13"/>
      <c r="N1027" s="762">
        <v>2017</v>
      </c>
    </row>
    <row r="1028" spans="1:14" x14ac:dyDescent="0.25">
      <c r="A1028" s="3">
        <v>48</v>
      </c>
      <c r="B1028" s="8">
        <v>397</v>
      </c>
      <c r="C1028" s="4">
        <v>273.86666666666662</v>
      </c>
      <c r="D1028" s="5">
        <v>602.30753155723892</v>
      </c>
      <c r="E1028" s="13">
        <v>0</v>
      </c>
      <c r="F1028" s="13">
        <v>6.7833333333333332</v>
      </c>
      <c r="G1028" s="13">
        <v>0</v>
      </c>
      <c r="H1028" s="13">
        <v>12.25</v>
      </c>
      <c r="I1028" s="13">
        <v>186.58333333333331</v>
      </c>
      <c r="J1028" s="13">
        <v>0</v>
      </c>
      <c r="K1028" s="13">
        <v>63.5</v>
      </c>
      <c r="L1028" s="13">
        <v>4.75</v>
      </c>
      <c r="M1028" s="13"/>
      <c r="N1028" s="762">
        <v>2017</v>
      </c>
    </row>
    <row r="1029" spans="1:14" x14ac:dyDescent="0.25">
      <c r="A1029" s="3">
        <v>48</v>
      </c>
      <c r="B1029" s="8">
        <v>413</v>
      </c>
      <c r="C1029" s="4">
        <v>6</v>
      </c>
      <c r="D1029" s="5">
        <v>16.589318181818182</v>
      </c>
      <c r="E1029" s="13">
        <v>0</v>
      </c>
      <c r="F1029" s="13">
        <v>0</v>
      </c>
      <c r="G1029" s="13">
        <v>6</v>
      </c>
      <c r="H1029" s="13">
        <v>0</v>
      </c>
      <c r="I1029" s="13">
        <v>0</v>
      </c>
      <c r="J1029" s="13">
        <v>0</v>
      </c>
      <c r="K1029" s="13">
        <v>0</v>
      </c>
      <c r="L1029" s="13">
        <v>0</v>
      </c>
      <c r="M1029" s="13"/>
      <c r="N1029" s="762">
        <v>2017</v>
      </c>
    </row>
    <row r="1030" spans="1:14" x14ac:dyDescent="0.25">
      <c r="A1030" s="3">
        <v>48</v>
      </c>
      <c r="B1030" s="8">
        <v>415</v>
      </c>
      <c r="C1030" s="4">
        <v>67.75</v>
      </c>
      <c r="D1030" s="5">
        <v>185.96012742082502</v>
      </c>
      <c r="E1030" s="13">
        <v>0</v>
      </c>
      <c r="F1030" s="13">
        <v>8.4166666666666661</v>
      </c>
      <c r="G1030" s="13">
        <v>0</v>
      </c>
      <c r="H1030" s="13">
        <v>0</v>
      </c>
      <c r="I1030" s="13">
        <v>0</v>
      </c>
      <c r="J1030" s="13">
        <v>59.333333333333329</v>
      </c>
      <c r="K1030" s="13">
        <v>0</v>
      </c>
      <c r="L1030" s="13">
        <v>0</v>
      </c>
      <c r="M1030" s="13"/>
      <c r="N1030" s="762">
        <v>2017</v>
      </c>
    </row>
    <row r="1031" spans="1:14" x14ac:dyDescent="0.25">
      <c r="A1031" s="3">
        <v>48</v>
      </c>
      <c r="B1031" s="8">
        <v>417</v>
      </c>
      <c r="C1031" s="4">
        <v>0.33333333333333331</v>
      </c>
      <c r="D1031" s="5">
        <v>0.69433396464646457</v>
      </c>
      <c r="E1031" s="13">
        <v>0</v>
      </c>
      <c r="F1031" s="13">
        <v>0.33333333333333331</v>
      </c>
      <c r="G1031" s="13">
        <v>0</v>
      </c>
      <c r="H1031" s="13">
        <v>0</v>
      </c>
      <c r="I1031" s="13">
        <v>0</v>
      </c>
      <c r="J1031" s="13">
        <v>0</v>
      </c>
      <c r="K1031" s="13">
        <v>0</v>
      </c>
      <c r="L1031" s="13">
        <v>0</v>
      </c>
      <c r="M1031" s="13"/>
      <c r="N1031" s="762">
        <v>2017</v>
      </c>
    </row>
    <row r="1032" spans="1:14" x14ac:dyDescent="0.25">
      <c r="A1032" s="3">
        <v>48</v>
      </c>
      <c r="B1032" s="8">
        <v>428</v>
      </c>
      <c r="C1032" s="4">
        <v>39.5</v>
      </c>
      <c r="D1032" s="5">
        <v>87.838893658891692</v>
      </c>
      <c r="E1032" s="13">
        <v>0</v>
      </c>
      <c r="F1032" s="13">
        <v>0</v>
      </c>
      <c r="G1032" s="13">
        <v>10</v>
      </c>
      <c r="H1032" s="13">
        <v>18.583333333333332</v>
      </c>
      <c r="I1032" s="13">
        <v>0.33333333333333331</v>
      </c>
      <c r="J1032" s="13">
        <v>6.5</v>
      </c>
      <c r="K1032" s="13">
        <v>4.0833333333333339</v>
      </c>
      <c r="L1032" s="13">
        <v>0</v>
      </c>
      <c r="M1032" s="13"/>
      <c r="N1032" s="762">
        <v>2017</v>
      </c>
    </row>
    <row r="1033" spans="1:14" x14ac:dyDescent="0.25">
      <c r="A1033" s="3">
        <v>48</v>
      </c>
      <c r="B1033" s="8">
        <v>429</v>
      </c>
      <c r="C1033" s="4">
        <v>484.76666666666642</v>
      </c>
      <c r="D1033" s="5">
        <v>1020.9787383793868</v>
      </c>
      <c r="E1033" s="13">
        <v>1.3</v>
      </c>
      <c r="F1033" s="13">
        <v>179.55</v>
      </c>
      <c r="G1033" s="13">
        <v>116.75</v>
      </c>
      <c r="H1033" s="13">
        <v>186.33333333333331</v>
      </c>
      <c r="I1033" s="13">
        <v>0.83333333333333337</v>
      </c>
      <c r="J1033" s="13">
        <v>0</v>
      </c>
      <c r="K1033" s="13">
        <v>0</v>
      </c>
      <c r="L1033" s="13">
        <v>0</v>
      </c>
      <c r="M1033" s="13"/>
      <c r="N1033" s="762">
        <v>2017</v>
      </c>
    </row>
    <row r="1034" spans="1:14" x14ac:dyDescent="0.25">
      <c r="A1034" s="3">
        <v>48</v>
      </c>
      <c r="B1034" s="8">
        <v>430</v>
      </c>
      <c r="C1034" s="4">
        <v>115.75</v>
      </c>
      <c r="D1034" s="5">
        <v>326.06753033833763</v>
      </c>
      <c r="E1034" s="13">
        <v>0</v>
      </c>
      <c r="F1034" s="13">
        <v>0</v>
      </c>
      <c r="G1034" s="13">
        <v>0</v>
      </c>
      <c r="H1034" s="13">
        <v>0</v>
      </c>
      <c r="I1034" s="13">
        <v>0</v>
      </c>
      <c r="J1034" s="13">
        <v>115.75</v>
      </c>
      <c r="K1034" s="13">
        <v>0</v>
      </c>
      <c r="L1034" s="13">
        <v>0</v>
      </c>
      <c r="M1034" s="13"/>
      <c r="N1034" s="762">
        <v>2017</v>
      </c>
    </row>
    <row r="1035" spans="1:14" x14ac:dyDescent="0.25">
      <c r="A1035" s="3">
        <v>48</v>
      </c>
      <c r="B1035" s="8">
        <v>431</v>
      </c>
      <c r="C1035" s="4">
        <v>188.93333333333334</v>
      </c>
      <c r="D1035" s="5">
        <v>390.58945570286204</v>
      </c>
      <c r="E1035" s="13">
        <v>0</v>
      </c>
      <c r="F1035" s="13">
        <v>0</v>
      </c>
      <c r="G1035" s="13">
        <v>69</v>
      </c>
      <c r="H1035" s="13">
        <v>84.433333333333337</v>
      </c>
      <c r="I1035" s="13">
        <v>12.75</v>
      </c>
      <c r="J1035" s="13">
        <v>22.75</v>
      </c>
      <c r="K1035" s="13">
        <v>0</v>
      </c>
      <c r="L1035" s="13">
        <v>0</v>
      </c>
      <c r="M1035" s="13"/>
      <c r="N1035" s="762">
        <v>2017</v>
      </c>
    </row>
    <row r="1036" spans="1:14" x14ac:dyDescent="0.25">
      <c r="A1036" s="3">
        <v>48</v>
      </c>
      <c r="B1036" s="8">
        <v>439</v>
      </c>
      <c r="C1036" s="4">
        <v>5</v>
      </c>
      <c r="D1036" s="5">
        <v>10.259299242424241</v>
      </c>
      <c r="E1036" s="13">
        <v>0</v>
      </c>
      <c r="F1036" s="13">
        <v>0</v>
      </c>
      <c r="G1036" s="13">
        <v>0</v>
      </c>
      <c r="H1036" s="13">
        <v>0</v>
      </c>
      <c r="I1036" s="13">
        <v>5</v>
      </c>
      <c r="J1036" s="13">
        <v>0</v>
      </c>
      <c r="K1036" s="13">
        <v>0</v>
      </c>
      <c r="L1036" s="13">
        <v>0</v>
      </c>
      <c r="M1036" s="13"/>
      <c r="N1036" s="762">
        <v>2017</v>
      </c>
    </row>
    <row r="1037" spans="1:14" x14ac:dyDescent="0.25">
      <c r="A1037" s="3">
        <v>48</v>
      </c>
      <c r="B1037" s="8">
        <v>452</v>
      </c>
      <c r="C1037" s="4">
        <v>2</v>
      </c>
      <c r="D1037" s="5">
        <v>3.04</v>
      </c>
      <c r="E1037" s="13">
        <v>0</v>
      </c>
      <c r="F1037" s="13">
        <v>0</v>
      </c>
      <c r="G1037" s="13">
        <v>0</v>
      </c>
      <c r="H1037" s="13">
        <v>0</v>
      </c>
      <c r="I1037" s="13">
        <v>0</v>
      </c>
      <c r="J1037" s="13">
        <v>2</v>
      </c>
      <c r="K1037" s="13">
        <v>0</v>
      </c>
      <c r="L1037" s="13">
        <v>0</v>
      </c>
      <c r="M1037" s="13"/>
      <c r="N1037" s="762">
        <v>2017</v>
      </c>
    </row>
    <row r="1038" spans="1:14" x14ac:dyDescent="0.25">
      <c r="A1038" s="3">
        <v>48</v>
      </c>
      <c r="B1038" s="8">
        <v>456</v>
      </c>
      <c r="C1038" s="4">
        <v>15.166666666666668</v>
      </c>
      <c r="D1038" s="5">
        <v>35.073787878787876</v>
      </c>
      <c r="E1038" s="13">
        <v>0</v>
      </c>
      <c r="F1038" s="13">
        <v>0</v>
      </c>
      <c r="G1038" s="13">
        <v>0</v>
      </c>
      <c r="H1038" s="13">
        <v>0</v>
      </c>
      <c r="I1038" s="13">
        <v>0</v>
      </c>
      <c r="J1038" s="13">
        <v>15.166666666666668</v>
      </c>
      <c r="K1038" s="13">
        <v>0</v>
      </c>
      <c r="L1038" s="13">
        <v>0</v>
      </c>
      <c r="M1038" s="13"/>
      <c r="N1038" s="762">
        <v>2017</v>
      </c>
    </row>
    <row r="1039" spans="1:14" x14ac:dyDescent="0.25">
      <c r="A1039" s="3">
        <v>48</v>
      </c>
      <c r="B1039" s="8">
        <v>457</v>
      </c>
      <c r="C1039" s="4">
        <v>76.749999999999986</v>
      </c>
      <c r="D1039" s="5">
        <v>173.34503495202799</v>
      </c>
      <c r="E1039" s="13">
        <v>0</v>
      </c>
      <c r="F1039" s="13">
        <v>0</v>
      </c>
      <c r="G1039" s="13">
        <v>61.833333333333329</v>
      </c>
      <c r="H1039" s="13">
        <v>14.916666666666666</v>
      </c>
      <c r="I1039" s="13">
        <v>0</v>
      </c>
      <c r="J1039" s="13">
        <v>0</v>
      </c>
      <c r="K1039" s="13">
        <v>0</v>
      </c>
      <c r="L1039" s="13">
        <v>0</v>
      </c>
      <c r="M1039" s="13"/>
      <c r="N1039" s="762">
        <v>2017</v>
      </c>
    </row>
    <row r="1040" spans="1:14" x14ac:dyDescent="0.25">
      <c r="A1040" s="3">
        <v>48</v>
      </c>
      <c r="B1040" s="8">
        <v>458</v>
      </c>
      <c r="C1040" s="4">
        <v>43.333333333333329</v>
      </c>
      <c r="D1040" s="5">
        <v>88.27019412878785</v>
      </c>
      <c r="E1040" s="13">
        <v>0</v>
      </c>
      <c r="F1040" s="13">
        <v>0</v>
      </c>
      <c r="G1040" s="13">
        <v>0</v>
      </c>
      <c r="H1040" s="13">
        <v>0</v>
      </c>
      <c r="I1040" s="13">
        <v>2</v>
      </c>
      <c r="J1040" s="13">
        <v>41.333333333333329</v>
      </c>
      <c r="K1040" s="13">
        <v>0</v>
      </c>
      <c r="L1040" s="13">
        <v>0</v>
      </c>
      <c r="M1040" s="13"/>
      <c r="N1040" s="762">
        <v>2017</v>
      </c>
    </row>
    <row r="1041" spans="1:15" x14ac:dyDescent="0.25">
      <c r="A1041" s="3">
        <v>48</v>
      </c>
      <c r="B1041" s="8">
        <v>473</v>
      </c>
      <c r="C1041" s="4">
        <v>298.5</v>
      </c>
      <c r="D1041" s="5">
        <v>751.52893163385397</v>
      </c>
      <c r="E1041" s="13">
        <v>0</v>
      </c>
      <c r="F1041" s="13">
        <v>8.8333333333333321</v>
      </c>
      <c r="G1041" s="13">
        <v>279.08333333333331</v>
      </c>
      <c r="H1041" s="13">
        <v>10.583333333333332</v>
      </c>
      <c r="I1041" s="13">
        <v>0</v>
      </c>
      <c r="J1041" s="13">
        <v>0</v>
      </c>
      <c r="K1041" s="13">
        <v>0</v>
      </c>
      <c r="L1041" s="13">
        <v>0</v>
      </c>
      <c r="M1041" s="13"/>
      <c r="N1041" s="762">
        <v>2017</v>
      </c>
    </row>
    <row r="1042" spans="1:15" x14ac:dyDescent="0.25">
      <c r="A1042" s="3">
        <v>48</v>
      </c>
      <c r="B1042" s="8">
        <v>474</v>
      </c>
      <c r="C1042" s="4">
        <v>216.91666666666663</v>
      </c>
      <c r="D1042" s="5">
        <v>464.26055948655608</v>
      </c>
      <c r="E1042" s="13">
        <v>0</v>
      </c>
      <c r="F1042" s="13">
        <v>59.166666666666664</v>
      </c>
      <c r="G1042" s="13">
        <v>152.99999999999997</v>
      </c>
      <c r="H1042" s="13">
        <v>4.75</v>
      </c>
      <c r="I1042" s="13">
        <v>0</v>
      </c>
      <c r="J1042" s="13">
        <v>0</v>
      </c>
      <c r="K1042" s="13">
        <v>0</v>
      </c>
      <c r="L1042" s="13">
        <v>0</v>
      </c>
      <c r="M1042" s="13"/>
      <c r="N1042" s="762">
        <v>2017</v>
      </c>
    </row>
    <row r="1043" spans="1:15" x14ac:dyDescent="0.25">
      <c r="A1043" s="3">
        <v>48</v>
      </c>
      <c r="B1043" s="8">
        <v>475</v>
      </c>
      <c r="C1043" s="4">
        <v>1.3333333333333333</v>
      </c>
      <c r="D1043" s="5">
        <v>2.0266666666666664</v>
      </c>
      <c r="E1043" s="13">
        <v>0</v>
      </c>
      <c r="F1043" s="13">
        <v>0</v>
      </c>
      <c r="G1043" s="13">
        <v>1.3333333333333333</v>
      </c>
      <c r="H1043" s="13">
        <v>0</v>
      </c>
      <c r="I1043" s="13">
        <v>0</v>
      </c>
      <c r="J1043" s="13">
        <v>0</v>
      </c>
      <c r="K1043" s="13">
        <v>0</v>
      </c>
      <c r="L1043" s="13">
        <v>0</v>
      </c>
      <c r="M1043" s="13"/>
      <c r="N1043" s="762">
        <v>2017</v>
      </c>
      <c r="O1043" t="str">
        <f>IFERROR(VLOOKUP(B1043,Planning!$C$6:$G$700,3,FALSE),"")</f>
        <v>Everything But Water</v>
      </c>
    </row>
    <row r="1044" spans="1:15" x14ac:dyDescent="0.25">
      <c r="A1044" s="3">
        <v>48</v>
      </c>
      <c r="B1044" s="8">
        <v>476</v>
      </c>
      <c r="C1044" s="4">
        <v>13.666666666666666</v>
      </c>
      <c r="D1044" s="5">
        <v>31.893986216329967</v>
      </c>
      <c r="E1044" s="13">
        <v>0</v>
      </c>
      <c r="F1044" s="13">
        <v>0</v>
      </c>
      <c r="G1044" s="13">
        <v>13.666666666666666</v>
      </c>
      <c r="H1044" s="13">
        <v>0</v>
      </c>
      <c r="I1044" s="13">
        <v>0</v>
      </c>
      <c r="J1044" s="13">
        <v>0</v>
      </c>
      <c r="K1044" s="13">
        <v>0</v>
      </c>
      <c r="L1044" s="13">
        <v>0</v>
      </c>
      <c r="M1044" s="13"/>
      <c r="N1044" s="762">
        <v>2017</v>
      </c>
    </row>
    <row r="1045" spans="1:15" x14ac:dyDescent="0.25">
      <c r="A1045" s="3">
        <v>48</v>
      </c>
      <c r="B1045" s="8">
        <v>477</v>
      </c>
      <c r="C1045" s="4">
        <v>70.083333333333343</v>
      </c>
      <c r="D1045" s="5">
        <v>147.74137169191914</v>
      </c>
      <c r="E1045" s="13">
        <v>0</v>
      </c>
      <c r="F1045" s="13">
        <v>0</v>
      </c>
      <c r="G1045" s="13">
        <v>2</v>
      </c>
      <c r="H1045" s="13">
        <v>35.25</v>
      </c>
      <c r="I1045" s="13">
        <v>28.583333333333332</v>
      </c>
      <c r="J1045" s="13">
        <v>4.25</v>
      </c>
      <c r="K1045" s="13">
        <v>0</v>
      </c>
      <c r="L1045" s="13">
        <v>0</v>
      </c>
      <c r="M1045" s="13"/>
      <c r="N1045" s="762">
        <v>2017</v>
      </c>
    </row>
    <row r="1046" spans="1:15" x14ac:dyDescent="0.25">
      <c r="A1046" s="3">
        <v>48</v>
      </c>
      <c r="B1046" s="8">
        <v>478</v>
      </c>
      <c r="C1046" s="4">
        <v>12.583333333333332</v>
      </c>
      <c r="D1046" s="5">
        <v>25.546496212121212</v>
      </c>
      <c r="E1046" s="13">
        <v>0</v>
      </c>
      <c r="F1046" s="13">
        <v>0</v>
      </c>
      <c r="G1046" s="13">
        <v>0</v>
      </c>
      <c r="H1046" s="13">
        <v>11.583333333333332</v>
      </c>
      <c r="I1046" s="13">
        <v>1</v>
      </c>
      <c r="J1046" s="13">
        <v>0</v>
      </c>
      <c r="K1046" s="13">
        <v>0</v>
      </c>
      <c r="L1046" s="13">
        <v>0</v>
      </c>
      <c r="M1046" s="13"/>
      <c r="N1046" s="762">
        <v>2017</v>
      </c>
    </row>
    <row r="1047" spans="1:15" x14ac:dyDescent="0.25">
      <c r="A1047" s="3">
        <v>48</v>
      </c>
      <c r="B1047" s="8">
        <v>479</v>
      </c>
      <c r="C1047" s="4">
        <v>16.75</v>
      </c>
      <c r="D1047" s="5">
        <v>41.962556818181817</v>
      </c>
      <c r="E1047" s="13">
        <v>0</v>
      </c>
      <c r="F1047" s="13">
        <v>0</v>
      </c>
      <c r="G1047" s="13">
        <v>9</v>
      </c>
      <c r="H1047" s="13">
        <v>7.75</v>
      </c>
      <c r="I1047" s="13">
        <v>0</v>
      </c>
      <c r="J1047" s="13">
        <v>0</v>
      </c>
      <c r="K1047" s="13">
        <v>0</v>
      </c>
      <c r="L1047" s="13">
        <v>0</v>
      </c>
      <c r="M1047" s="13"/>
      <c r="N1047" s="762">
        <v>2017</v>
      </c>
    </row>
    <row r="1048" spans="1:15" x14ac:dyDescent="0.25">
      <c r="A1048" s="3">
        <v>48</v>
      </c>
      <c r="B1048" s="8">
        <v>490</v>
      </c>
      <c r="C1048" s="4">
        <v>40.249999999999993</v>
      </c>
      <c r="D1048" s="5">
        <v>64.853798926767681</v>
      </c>
      <c r="E1048" s="13">
        <v>0</v>
      </c>
      <c r="F1048" s="13">
        <v>0</v>
      </c>
      <c r="G1048" s="13">
        <v>40.249999999999993</v>
      </c>
      <c r="H1048" s="13">
        <v>0</v>
      </c>
      <c r="I1048" s="13">
        <v>0</v>
      </c>
      <c r="J1048" s="13">
        <v>0</v>
      </c>
      <c r="K1048" s="13">
        <v>0</v>
      </c>
      <c r="L1048" s="13">
        <v>0</v>
      </c>
      <c r="M1048" s="13"/>
      <c r="N1048" s="762">
        <v>2017</v>
      </c>
    </row>
    <row r="1049" spans="1:15" x14ac:dyDescent="0.25">
      <c r="A1049" s="3">
        <v>48</v>
      </c>
      <c r="B1049" s="8">
        <v>497</v>
      </c>
      <c r="C1049" s="4">
        <v>1.1666666666666667</v>
      </c>
      <c r="D1049" s="5">
        <v>1.7733333333333334</v>
      </c>
      <c r="E1049" s="13">
        <v>0</v>
      </c>
      <c r="F1049" s="13">
        <v>0</v>
      </c>
      <c r="G1049" s="13">
        <v>0</v>
      </c>
      <c r="H1049" s="13">
        <v>0</v>
      </c>
      <c r="I1049" s="13">
        <v>1.1666666666666667</v>
      </c>
      <c r="J1049" s="13">
        <v>0</v>
      </c>
      <c r="K1049" s="13">
        <v>0</v>
      </c>
      <c r="L1049" s="13">
        <v>0</v>
      </c>
      <c r="M1049" s="13"/>
      <c r="N1049" s="762">
        <v>2017</v>
      </c>
    </row>
    <row r="1050" spans="1:15" x14ac:dyDescent="0.25">
      <c r="A1050" s="3">
        <v>48</v>
      </c>
      <c r="B1050" s="8">
        <v>501</v>
      </c>
      <c r="C1050" s="4">
        <v>32.166666666666671</v>
      </c>
      <c r="D1050" s="5">
        <v>48.893333333333331</v>
      </c>
      <c r="E1050" s="13">
        <v>0</v>
      </c>
      <c r="F1050" s="13">
        <v>0</v>
      </c>
      <c r="G1050" s="13">
        <v>32.166666666666671</v>
      </c>
      <c r="H1050" s="13">
        <v>0</v>
      </c>
      <c r="I1050" s="13">
        <v>0</v>
      </c>
      <c r="J1050" s="13">
        <v>0</v>
      </c>
      <c r="K1050" s="13">
        <v>0</v>
      </c>
      <c r="L1050" s="13">
        <v>0</v>
      </c>
      <c r="M1050" s="13"/>
      <c r="N1050" s="762">
        <v>2017</v>
      </c>
    </row>
    <row r="1051" spans="1:15" x14ac:dyDescent="0.25">
      <c r="A1051" s="3">
        <v>48</v>
      </c>
      <c r="B1051" s="8">
        <v>515</v>
      </c>
      <c r="C1051" s="4">
        <v>29.666666666666668</v>
      </c>
      <c r="D1051" s="5">
        <v>87.395601808955718</v>
      </c>
      <c r="E1051" s="13">
        <v>0</v>
      </c>
      <c r="F1051" s="13">
        <v>4.8333333333333339</v>
      </c>
      <c r="G1051" s="13">
        <v>0</v>
      </c>
      <c r="H1051" s="13">
        <v>0</v>
      </c>
      <c r="I1051" s="13">
        <v>0</v>
      </c>
      <c r="J1051" s="13">
        <v>24.833333333333332</v>
      </c>
      <c r="K1051" s="13">
        <v>0</v>
      </c>
      <c r="L1051" s="13">
        <v>0</v>
      </c>
      <c r="M1051" s="13"/>
      <c r="N1051" s="762">
        <v>2017</v>
      </c>
    </row>
    <row r="1052" spans="1:15" x14ac:dyDescent="0.25">
      <c r="A1052" s="3">
        <v>48</v>
      </c>
      <c r="B1052" s="8">
        <v>516</v>
      </c>
      <c r="C1052" s="4">
        <v>4.25</v>
      </c>
      <c r="D1052" s="5">
        <v>16.048071767862357</v>
      </c>
      <c r="E1052" s="13">
        <v>0</v>
      </c>
      <c r="F1052" s="13">
        <v>0</v>
      </c>
      <c r="G1052" s="13">
        <v>0</v>
      </c>
      <c r="H1052" s="13">
        <v>0</v>
      </c>
      <c r="I1052" s="13">
        <v>0</v>
      </c>
      <c r="J1052" s="13">
        <v>4.25</v>
      </c>
      <c r="K1052" s="13">
        <v>0</v>
      </c>
      <c r="L1052" s="13">
        <v>0</v>
      </c>
      <c r="M1052" s="13"/>
      <c r="N1052" s="762">
        <v>2017</v>
      </c>
    </row>
    <row r="1053" spans="1:15" x14ac:dyDescent="0.25">
      <c r="A1053" s="3">
        <v>48</v>
      </c>
      <c r="B1053" s="8">
        <v>517</v>
      </c>
      <c r="C1053" s="4">
        <v>56.666666666666671</v>
      </c>
      <c r="D1053" s="5">
        <v>116.5966106376263</v>
      </c>
      <c r="E1053" s="13">
        <v>3</v>
      </c>
      <c r="F1053" s="13">
        <v>23.083333333333336</v>
      </c>
      <c r="G1053" s="13">
        <v>17</v>
      </c>
      <c r="H1053" s="13">
        <v>0</v>
      </c>
      <c r="I1053" s="13">
        <v>13.583333333333334</v>
      </c>
      <c r="J1053" s="13">
        <v>0</v>
      </c>
      <c r="K1053" s="13">
        <v>0</v>
      </c>
      <c r="L1053" s="13">
        <v>0</v>
      </c>
      <c r="M1053" s="13"/>
      <c r="N1053" s="762">
        <v>2017</v>
      </c>
    </row>
    <row r="1054" spans="1:15" x14ac:dyDescent="0.25">
      <c r="A1054" s="3">
        <v>48</v>
      </c>
      <c r="B1054" s="8">
        <v>529</v>
      </c>
      <c r="C1054" s="4">
        <v>7.5833333333333339</v>
      </c>
      <c r="D1054" s="5">
        <v>20.949006207912454</v>
      </c>
      <c r="E1054" s="13">
        <v>0</v>
      </c>
      <c r="F1054" s="13">
        <v>7.5833333333333339</v>
      </c>
      <c r="G1054" s="13">
        <v>0</v>
      </c>
      <c r="H1054" s="13">
        <v>0</v>
      </c>
      <c r="I1054" s="13">
        <v>0</v>
      </c>
      <c r="J1054" s="13">
        <v>0</v>
      </c>
      <c r="K1054" s="13">
        <v>0</v>
      </c>
      <c r="L1054" s="13">
        <v>0</v>
      </c>
      <c r="M1054" s="13"/>
      <c r="N1054" s="762">
        <v>2017</v>
      </c>
    </row>
    <row r="1055" spans="1:15" x14ac:dyDescent="0.25">
      <c r="A1055" s="3">
        <v>48</v>
      </c>
      <c r="B1055" s="8">
        <v>534</v>
      </c>
      <c r="C1055" s="4">
        <v>0.5</v>
      </c>
      <c r="D1055" s="5">
        <v>1.0949147727272726</v>
      </c>
      <c r="E1055" s="13">
        <v>0</v>
      </c>
      <c r="F1055" s="13">
        <v>0</v>
      </c>
      <c r="G1055" s="13">
        <v>0</v>
      </c>
      <c r="H1055" s="13">
        <v>0</v>
      </c>
      <c r="I1055" s="13">
        <v>0.5</v>
      </c>
      <c r="J1055" s="13">
        <v>0</v>
      </c>
      <c r="K1055" s="13">
        <v>0</v>
      </c>
      <c r="L1055" s="13">
        <v>0</v>
      </c>
      <c r="M1055" s="13"/>
      <c r="N1055" s="762">
        <v>2017</v>
      </c>
    </row>
    <row r="1056" spans="1:15" x14ac:dyDescent="0.25">
      <c r="A1056" s="3">
        <v>49</v>
      </c>
      <c r="B1056" s="8" t="s">
        <v>10</v>
      </c>
      <c r="C1056" s="4">
        <v>63.166666666666664</v>
      </c>
      <c r="D1056" s="5">
        <v>192.79740910238755</v>
      </c>
      <c r="E1056" s="13">
        <v>0</v>
      </c>
      <c r="F1056" s="13">
        <v>4.75</v>
      </c>
      <c r="G1056" s="13">
        <v>13.75</v>
      </c>
      <c r="H1056" s="13">
        <v>6.5833333333333339</v>
      </c>
      <c r="I1056" s="13">
        <v>38.083333333333336</v>
      </c>
      <c r="J1056" s="13">
        <v>0</v>
      </c>
      <c r="K1056" s="13">
        <v>0</v>
      </c>
      <c r="L1056" s="13">
        <v>0</v>
      </c>
      <c r="M1056" s="13"/>
      <c r="N1056" s="762">
        <v>2017</v>
      </c>
    </row>
    <row r="1057" spans="1:14" x14ac:dyDescent="0.25">
      <c r="A1057" s="3">
        <v>49</v>
      </c>
      <c r="B1057" s="8">
        <v>323</v>
      </c>
      <c r="C1057" s="4">
        <v>3.75</v>
      </c>
      <c r="D1057" s="5">
        <v>9.4172262396694215</v>
      </c>
      <c r="E1057" s="13">
        <v>0</v>
      </c>
      <c r="F1057" s="13">
        <v>0</v>
      </c>
      <c r="G1057" s="13">
        <v>0</v>
      </c>
      <c r="H1057" s="13">
        <v>0</v>
      </c>
      <c r="I1057" s="13">
        <v>0</v>
      </c>
      <c r="J1057" s="13">
        <v>0</v>
      </c>
      <c r="K1057" s="13">
        <v>0</v>
      </c>
      <c r="L1057" s="13">
        <v>3.75</v>
      </c>
      <c r="M1057" s="13"/>
      <c r="N1057" s="762">
        <v>2017</v>
      </c>
    </row>
    <row r="1058" spans="1:14" x14ac:dyDescent="0.25">
      <c r="A1058" s="3">
        <v>49</v>
      </c>
      <c r="B1058" s="8">
        <v>357</v>
      </c>
      <c r="C1058" s="4">
        <v>8.0833333333333321</v>
      </c>
      <c r="D1058" s="5">
        <v>11.309117768595041</v>
      </c>
      <c r="E1058" s="13">
        <v>0</v>
      </c>
      <c r="F1058" s="13">
        <v>0</v>
      </c>
      <c r="G1058" s="13">
        <v>8.0833333333333321</v>
      </c>
      <c r="H1058" s="13">
        <v>0</v>
      </c>
      <c r="I1058" s="13">
        <v>0</v>
      </c>
      <c r="J1058" s="13">
        <v>0</v>
      </c>
      <c r="K1058" s="13">
        <v>0</v>
      </c>
      <c r="L1058" s="13">
        <v>0</v>
      </c>
      <c r="M1058" s="13"/>
      <c r="N1058" s="762">
        <v>2017</v>
      </c>
    </row>
    <row r="1059" spans="1:14" x14ac:dyDescent="0.25">
      <c r="A1059" s="3">
        <v>49</v>
      </c>
      <c r="B1059" s="8">
        <v>374</v>
      </c>
      <c r="C1059" s="4">
        <v>6.833333333333333</v>
      </c>
      <c r="D1059" s="5">
        <v>10.151876721763085</v>
      </c>
      <c r="E1059" s="13">
        <v>0</v>
      </c>
      <c r="F1059" s="13">
        <v>6.833333333333333</v>
      </c>
      <c r="G1059" s="13">
        <v>0</v>
      </c>
      <c r="H1059" s="13">
        <v>0</v>
      </c>
      <c r="I1059" s="13">
        <v>0</v>
      </c>
      <c r="J1059" s="13">
        <v>0</v>
      </c>
      <c r="K1059" s="13">
        <v>0</v>
      </c>
      <c r="L1059" s="13">
        <v>0</v>
      </c>
      <c r="M1059" s="13"/>
      <c r="N1059" s="762">
        <v>2017</v>
      </c>
    </row>
    <row r="1060" spans="1:14" x14ac:dyDescent="0.25">
      <c r="A1060" s="3">
        <v>49</v>
      </c>
      <c r="B1060" s="8">
        <v>415</v>
      </c>
      <c r="C1060" s="4">
        <v>2</v>
      </c>
      <c r="D1060" s="5">
        <v>4.9742561983471072</v>
      </c>
      <c r="E1060" s="13">
        <v>0</v>
      </c>
      <c r="F1060" s="13">
        <v>0</v>
      </c>
      <c r="G1060" s="13">
        <v>0</v>
      </c>
      <c r="H1060" s="13">
        <v>0</v>
      </c>
      <c r="I1060" s="13">
        <v>0</v>
      </c>
      <c r="J1060" s="13">
        <v>2</v>
      </c>
      <c r="K1060" s="13">
        <v>0</v>
      </c>
      <c r="L1060" s="13">
        <v>0</v>
      </c>
      <c r="M1060" s="13"/>
      <c r="N1060" s="762">
        <v>2017</v>
      </c>
    </row>
    <row r="1061" spans="1:14" x14ac:dyDescent="0.25">
      <c r="A1061" s="3">
        <v>49</v>
      </c>
      <c r="B1061" s="8">
        <v>417</v>
      </c>
      <c r="C1061" s="4">
        <v>0.83333333333333337</v>
      </c>
      <c r="D1061" s="5">
        <v>1.2506026170798896</v>
      </c>
      <c r="E1061" s="13">
        <v>0</v>
      </c>
      <c r="F1061" s="13">
        <v>0</v>
      </c>
      <c r="G1061" s="13">
        <v>0</v>
      </c>
      <c r="H1061" s="13">
        <v>0</v>
      </c>
      <c r="I1061" s="13">
        <v>0.83333333333333337</v>
      </c>
      <c r="J1061" s="13">
        <v>0</v>
      </c>
      <c r="K1061" s="13">
        <v>0</v>
      </c>
      <c r="L1061" s="13">
        <v>0</v>
      </c>
      <c r="M1061" s="13"/>
      <c r="N1061" s="762">
        <v>2017</v>
      </c>
    </row>
    <row r="1062" spans="1:14" x14ac:dyDescent="0.25">
      <c r="A1062" s="3">
        <v>49</v>
      </c>
      <c r="B1062" s="8">
        <v>427</v>
      </c>
      <c r="C1062" s="4">
        <v>0.91666666666666663</v>
      </c>
      <c r="D1062" s="5">
        <v>1.3756628787878784</v>
      </c>
      <c r="E1062" s="13">
        <v>0</v>
      </c>
      <c r="F1062" s="13">
        <v>0</v>
      </c>
      <c r="G1062" s="13">
        <v>0</v>
      </c>
      <c r="H1062" s="13">
        <v>0</v>
      </c>
      <c r="I1062" s="13">
        <v>0.91666666666666663</v>
      </c>
      <c r="J1062" s="13">
        <v>0</v>
      </c>
      <c r="K1062" s="13">
        <v>0</v>
      </c>
      <c r="L1062" s="13">
        <v>0</v>
      </c>
      <c r="M1062" s="13"/>
      <c r="N1062" s="762">
        <v>2017</v>
      </c>
    </row>
    <row r="1063" spans="1:14" x14ac:dyDescent="0.25">
      <c r="A1063" s="3">
        <v>49</v>
      </c>
      <c r="B1063" s="8">
        <v>428</v>
      </c>
      <c r="C1063" s="4">
        <v>276.26666666666671</v>
      </c>
      <c r="D1063" s="5">
        <v>473.81506592975194</v>
      </c>
      <c r="E1063" s="13">
        <v>0</v>
      </c>
      <c r="F1063" s="13">
        <v>0</v>
      </c>
      <c r="G1063" s="13">
        <v>15.75</v>
      </c>
      <c r="H1063" s="13">
        <v>155.74999999999997</v>
      </c>
      <c r="I1063" s="13">
        <v>101.51666666666668</v>
      </c>
      <c r="J1063" s="13">
        <v>0</v>
      </c>
      <c r="K1063" s="13">
        <v>3.25</v>
      </c>
      <c r="L1063" s="13">
        <v>0</v>
      </c>
      <c r="M1063" s="13"/>
      <c r="N1063" s="762">
        <v>2017</v>
      </c>
    </row>
    <row r="1064" spans="1:14" x14ac:dyDescent="0.25">
      <c r="A1064" s="3">
        <v>49</v>
      </c>
      <c r="B1064" s="8">
        <v>429</v>
      </c>
      <c r="C1064" s="4">
        <v>429.91666666666663</v>
      </c>
      <c r="D1064" s="5">
        <v>807.37040594352652</v>
      </c>
      <c r="E1064" s="13">
        <v>0</v>
      </c>
      <c r="F1064" s="13">
        <v>13</v>
      </c>
      <c r="G1064" s="13">
        <v>383.49999999999989</v>
      </c>
      <c r="H1064" s="13">
        <v>28.916666666666668</v>
      </c>
      <c r="I1064" s="13">
        <v>4.5</v>
      </c>
      <c r="J1064" s="13">
        <v>0</v>
      </c>
      <c r="K1064" s="13">
        <v>0</v>
      </c>
      <c r="L1064" s="13">
        <v>0</v>
      </c>
      <c r="M1064" s="13"/>
      <c r="N1064" s="762">
        <v>2017</v>
      </c>
    </row>
    <row r="1065" spans="1:14" x14ac:dyDescent="0.25">
      <c r="A1065" s="3">
        <v>49</v>
      </c>
      <c r="B1065" s="8">
        <v>430</v>
      </c>
      <c r="C1065" s="4">
        <v>136.00000000000003</v>
      </c>
      <c r="D1065" s="5">
        <v>257.63478495179066</v>
      </c>
      <c r="E1065" s="13">
        <v>0</v>
      </c>
      <c r="F1065" s="13">
        <v>0</v>
      </c>
      <c r="G1065" s="13">
        <v>0</v>
      </c>
      <c r="H1065" s="13">
        <v>0</v>
      </c>
      <c r="I1065" s="13">
        <v>3</v>
      </c>
      <c r="J1065" s="13">
        <v>133.00000000000003</v>
      </c>
      <c r="K1065" s="13">
        <v>0</v>
      </c>
      <c r="L1065" s="13">
        <v>0</v>
      </c>
      <c r="M1065" s="13"/>
      <c r="N1065" s="762">
        <v>2017</v>
      </c>
    </row>
    <row r="1066" spans="1:14" x14ac:dyDescent="0.25">
      <c r="A1066" s="3">
        <v>49</v>
      </c>
      <c r="B1066" s="8">
        <v>431</v>
      </c>
      <c r="C1066" s="4">
        <v>116.58333333333333</v>
      </c>
      <c r="D1066" s="5">
        <v>221.55367273645555</v>
      </c>
      <c r="E1066" s="13">
        <v>0</v>
      </c>
      <c r="F1066" s="13">
        <v>0</v>
      </c>
      <c r="G1066" s="13">
        <v>62.916666666666664</v>
      </c>
      <c r="H1066" s="13">
        <v>19.499999999999996</v>
      </c>
      <c r="I1066" s="13">
        <v>19</v>
      </c>
      <c r="J1066" s="13">
        <v>11.5</v>
      </c>
      <c r="K1066" s="13">
        <v>3.666666666666667</v>
      </c>
      <c r="L1066" s="13">
        <v>0</v>
      </c>
      <c r="M1066" s="13"/>
      <c r="N1066" s="762">
        <v>2017</v>
      </c>
    </row>
    <row r="1067" spans="1:14" x14ac:dyDescent="0.25">
      <c r="A1067" s="3">
        <v>49</v>
      </c>
      <c r="B1067" s="8">
        <v>432</v>
      </c>
      <c r="C1067" s="4">
        <v>4.75</v>
      </c>
      <c r="D1067" s="5">
        <v>7.1284349173553707</v>
      </c>
      <c r="E1067" s="13">
        <v>0</v>
      </c>
      <c r="F1067" s="13">
        <v>0</v>
      </c>
      <c r="G1067" s="13">
        <v>0</v>
      </c>
      <c r="H1067" s="13">
        <v>0</v>
      </c>
      <c r="I1067" s="13">
        <v>4.75</v>
      </c>
      <c r="J1067" s="13">
        <v>0</v>
      </c>
      <c r="K1067" s="13">
        <v>0</v>
      </c>
      <c r="L1067" s="13">
        <v>0</v>
      </c>
      <c r="M1067" s="13"/>
      <c r="N1067" s="762">
        <v>2017</v>
      </c>
    </row>
    <row r="1068" spans="1:14" x14ac:dyDescent="0.25">
      <c r="A1068" s="3">
        <v>49</v>
      </c>
      <c r="B1068" s="8">
        <v>453</v>
      </c>
      <c r="C1068" s="4">
        <v>1.8333333333333335</v>
      </c>
      <c r="D1068" s="5">
        <v>3.0129090909090905</v>
      </c>
      <c r="E1068" s="13">
        <v>0</v>
      </c>
      <c r="F1068" s="13">
        <v>0</v>
      </c>
      <c r="G1068" s="13">
        <v>0</v>
      </c>
      <c r="H1068" s="13">
        <v>0</v>
      </c>
      <c r="I1068" s="13">
        <v>1.8333333333333335</v>
      </c>
      <c r="J1068" s="13">
        <v>0</v>
      </c>
      <c r="K1068" s="13">
        <v>0</v>
      </c>
      <c r="L1068" s="13">
        <v>0</v>
      </c>
      <c r="M1068" s="13"/>
      <c r="N1068" s="762">
        <v>2017</v>
      </c>
    </row>
    <row r="1069" spans="1:14" x14ac:dyDescent="0.25">
      <c r="A1069" s="3">
        <v>49</v>
      </c>
      <c r="B1069" s="8">
        <v>457</v>
      </c>
      <c r="C1069" s="4">
        <v>163.98333333333332</v>
      </c>
      <c r="D1069" s="5">
        <v>307.57742051882462</v>
      </c>
      <c r="E1069" s="13">
        <v>1.5</v>
      </c>
      <c r="F1069" s="13">
        <v>0</v>
      </c>
      <c r="G1069" s="13">
        <v>65.5</v>
      </c>
      <c r="H1069" s="13">
        <v>40.75</v>
      </c>
      <c r="I1069" s="13">
        <v>35.233333333333334</v>
      </c>
      <c r="J1069" s="13">
        <v>21</v>
      </c>
      <c r="K1069" s="13">
        <v>0</v>
      </c>
      <c r="L1069" s="13">
        <v>0</v>
      </c>
      <c r="M1069" s="13"/>
      <c r="N1069" s="762">
        <v>2017</v>
      </c>
    </row>
    <row r="1070" spans="1:14" x14ac:dyDescent="0.25">
      <c r="A1070" s="3">
        <v>49</v>
      </c>
      <c r="B1070" s="8">
        <v>458</v>
      </c>
      <c r="C1070" s="4">
        <v>7.5</v>
      </c>
      <c r="D1070" s="5">
        <v>12.22146694214876</v>
      </c>
      <c r="E1070" s="13">
        <v>0</v>
      </c>
      <c r="F1070" s="13">
        <v>0</v>
      </c>
      <c r="G1070" s="13">
        <v>0</v>
      </c>
      <c r="H1070" s="13">
        <v>3.75</v>
      </c>
      <c r="I1070" s="13">
        <v>0</v>
      </c>
      <c r="J1070" s="13">
        <v>3.75</v>
      </c>
      <c r="K1070" s="13">
        <v>0</v>
      </c>
      <c r="L1070" s="13">
        <v>0</v>
      </c>
      <c r="M1070" s="13"/>
      <c r="N1070" s="762">
        <v>2017</v>
      </c>
    </row>
    <row r="1071" spans="1:14" x14ac:dyDescent="0.25">
      <c r="A1071" s="3">
        <v>49</v>
      </c>
      <c r="B1071" s="8">
        <v>459</v>
      </c>
      <c r="C1071" s="4">
        <v>20.75</v>
      </c>
      <c r="D1071" s="5">
        <v>40.628760847107429</v>
      </c>
      <c r="E1071" s="13">
        <v>7.25</v>
      </c>
      <c r="F1071" s="13">
        <v>4.5</v>
      </c>
      <c r="G1071" s="13">
        <v>9</v>
      </c>
      <c r="H1071" s="13">
        <v>0</v>
      </c>
      <c r="I1071" s="13">
        <v>0</v>
      </c>
      <c r="J1071" s="13">
        <v>0</v>
      </c>
      <c r="K1071" s="13">
        <v>0</v>
      </c>
      <c r="L1071" s="13">
        <v>0</v>
      </c>
      <c r="M1071" s="13"/>
      <c r="N1071" s="762">
        <v>2017</v>
      </c>
    </row>
    <row r="1072" spans="1:14" x14ac:dyDescent="0.25">
      <c r="A1072" s="3">
        <v>49</v>
      </c>
      <c r="B1072" s="8">
        <v>472</v>
      </c>
      <c r="C1072" s="4">
        <v>2</v>
      </c>
      <c r="D1072" s="5">
        <v>2.9712809917355369</v>
      </c>
      <c r="E1072" s="13">
        <v>0</v>
      </c>
      <c r="F1072" s="13">
        <v>0</v>
      </c>
      <c r="G1072" s="13">
        <v>0</v>
      </c>
      <c r="H1072" s="13">
        <v>2</v>
      </c>
      <c r="I1072" s="13">
        <v>0</v>
      </c>
      <c r="J1072" s="13">
        <v>0</v>
      </c>
      <c r="K1072" s="13">
        <v>0</v>
      </c>
      <c r="L1072" s="13">
        <v>0</v>
      </c>
      <c r="M1072" s="13"/>
      <c r="N1072" s="762">
        <v>2017</v>
      </c>
    </row>
    <row r="1073" spans="1:14" x14ac:dyDescent="0.25">
      <c r="A1073" s="3">
        <v>49</v>
      </c>
      <c r="B1073" s="8">
        <v>473</v>
      </c>
      <c r="C1073" s="4">
        <v>459.24999999999989</v>
      </c>
      <c r="D1073" s="5">
        <v>854.42941316000895</v>
      </c>
      <c r="E1073" s="13">
        <v>0.5</v>
      </c>
      <c r="F1073" s="13">
        <v>0</v>
      </c>
      <c r="G1073" s="13">
        <v>145.66666666666669</v>
      </c>
      <c r="H1073" s="13">
        <v>183.91666666666669</v>
      </c>
      <c r="I1073" s="13">
        <v>121.08333333333333</v>
      </c>
      <c r="J1073" s="13">
        <v>0</v>
      </c>
      <c r="K1073" s="13">
        <v>8.0833333333333321</v>
      </c>
      <c r="L1073" s="13">
        <v>0</v>
      </c>
      <c r="M1073" s="13"/>
      <c r="N1073" s="762">
        <v>2017</v>
      </c>
    </row>
    <row r="1074" spans="1:14" x14ac:dyDescent="0.25">
      <c r="A1074" s="3">
        <v>49</v>
      </c>
      <c r="B1074" s="8">
        <v>474</v>
      </c>
      <c r="C1074" s="4">
        <v>956.63333333333401</v>
      </c>
      <c r="D1074" s="5">
        <v>1855.4514190713946</v>
      </c>
      <c r="E1074" s="13">
        <v>0</v>
      </c>
      <c r="F1074" s="13">
        <v>277.16666666666657</v>
      </c>
      <c r="G1074" s="13">
        <v>412.38333333333327</v>
      </c>
      <c r="H1074" s="13">
        <v>235.8333333333334</v>
      </c>
      <c r="I1074" s="13">
        <v>31.249999999999996</v>
      </c>
      <c r="J1074" s="13">
        <v>0</v>
      </c>
      <c r="K1074" s="13">
        <v>0</v>
      </c>
      <c r="L1074" s="13">
        <v>0</v>
      </c>
      <c r="M1074" s="13"/>
      <c r="N1074" s="762">
        <v>2017</v>
      </c>
    </row>
    <row r="1075" spans="1:14" x14ac:dyDescent="0.25">
      <c r="A1075" s="3">
        <v>49</v>
      </c>
      <c r="B1075" s="8">
        <v>476</v>
      </c>
      <c r="C1075" s="4">
        <v>58.416666666666664</v>
      </c>
      <c r="D1075" s="5">
        <v>133.60163152892557</v>
      </c>
      <c r="E1075" s="13">
        <v>0</v>
      </c>
      <c r="F1075" s="13">
        <v>0</v>
      </c>
      <c r="G1075" s="13">
        <v>41.5</v>
      </c>
      <c r="H1075" s="13">
        <v>13.500000000000002</v>
      </c>
      <c r="I1075" s="13">
        <v>3.416666666666667</v>
      </c>
      <c r="J1075" s="13">
        <v>0</v>
      </c>
      <c r="K1075" s="13">
        <v>0</v>
      </c>
      <c r="L1075" s="13">
        <v>0</v>
      </c>
      <c r="M1075" s="13"/>
      <c r="N1075" s="762">
        <v>2017</v>
      </c>
    </row>
    <row r="1076" spans="1:14" x14ac:dyDescent="0.25">
      <c r="A1076" s="3">
        <v>49</v>
      </c>
      <c r="B1076" s="8">
        <v>477</v>
      </c>
      <c r="C1076" s="4">
        <v>11</v>
      </c>
      <c r="D1076" s="5">
        <v>18.594713842975203</v>
      </c>
      <c r="E1076" s="13">
        <v>0</v>
      </c>
      <c r="F1076" s="13">
        <v>0</v>
      </c>
      <c r="G1076" s="13">
        <v>0</v>
      </c>
      <c r="H1076" s="13">
        <v>4.5</v>
      </c>
      <c r="I1076" s="13">
        <v>1.5</v>
      </c>
      <c r="J1076" s="13">
        <v>0</v>
      </c>
      <c r="K1076" s="13">
        <v>5</v>
      </c>
      <c r="L1076" s="13">
        <v>0</v>
      </c>
      <c r="M1076" s="13"/>
      <c r="N1076" s="762">
        <v>2017</v>
      </c>
    </row>
    <row r="1077" spans="1:14" x14ac:dyDescent="0.25">
      <c r="A1077" s="3">
        <v>49</v>
      </c>
      <c r="B1077" s="8">
        <v>478</v>
      </c>
      <c r="C1077" s="4">
        <v>8.5833333333333321</v>
      </c>
      <c r="D1077" s="5">
        <v>15.174485365013769</v>
      </c>
      <c r="E1077" s="13">
        <v>0</v>
      </c>
      <c r="F1077" s="13">
        <v>0</v>
      </c>
      <c r="G1077" s="13">
        <v>2.25</v>
      </c>
      <c r="H1077" s="13">
        <v>1.9166666666666665</v>
      </c>
      <c r="I1077" s="13">
        <v>2.25</v>
      </c>
      <c r="J1077" s="13">
        <v>0</v>
      </c>
      <c r="K1077" s="13">
        <v>2.1666666666666665</v>
      </c>
      <c r="L1077" s="13">
        <v>0</v>
      </c>
      <c r="M1077" s="13"/>
      <c r="N1077" s="762">
        <v>2017</v>
      </c>
    </row>
    <row r="1078" spans="1:14" x14ac:dyDescent="0.25">
      <c r="A1078" s="3">
        <v>49</v>
      </c>
      <c r="B1078" s="8">
        <v>479</v>
      </c>
      <c r="C1078" s="4">
        <v>65.25</v>
      </c>
      <c r="D1078" s="5">
        <v>118.10917740128555</v>
      </c>
      <c r="E1078" s="13">
        <v>0</v>
      </c>
      <c r="F1078" s="13">
        <v>14</v>
      </c>
      <c r="G1078" s="13">
        <v>14.833333333333334</v>
      </c>
      <c r="H1078" s="13">
        <v>32.583333333333329</v>
      </c>
      <c r="I1078" s="13">
        <v>3.833333333333333</v>
      </c>
      <c r="J1078" s="13">
        <v>0</v>
      </c>
      <c r="K1078" s="13">
        <v>0</v>
      </c>
      <c r="L1078" s="13">
        <v>0</v>
      </c>
      <c r="M1078" s="13"/>
      <c r="N1078" s="762">
        <v>2017</v>
      </c>
    </row>
    <row r="1079" spans="1:14" x14ac:dyDescent="0.25">
      <c r="A1079" s="3">
        <v>49</v>
      </c>
      <c r="B1079" s="8">
        <v>490</v>
      </c>
      <c r="C1079" s="4">
        <v>57.083333333333329</v>
      </c>
      <c r="D1079" s="5">
        <v>127.14313774104683</v>
      </c>
      <c r="E1079" s="13">
        <v>0</v>
      </c>
      <c r="F1079" s="13">
        <v>0</v>
      </c>
      <c r="G1079" s="13">
        <v>27.916666666666664</v>
      </c>
      <c r="H1079" s="13">
        <v>0</v>
      </c>
      <c r="I1079" s="13">
        <v>0</v>
      </c>
      <c r="J1079" s="13">
        <v>29.166666666666668</v>
      </c>
      <c r="K1079" s="13">
        <v>0</v>
      </c>
      <c r="L1079" s="13">
        <v>0</v>
      </c>
      <c r="M1079" s="13"/>
      <c r="N1079" s="762">
        <v>2017</v>
      </c>
    </row>
    <row r="1080" spans="1:14" x14ac:dyDescent="0.25">
      <c r="A1080" s="3">
        <v>49</v>
      </c>
      <c r="B1080" s="8">
        <v>501</v>
      </c>
      <c r="C1080" s="4">
        <v>2</v>
      </c>
      <c r="D1080" s="5">
        <v>2.9712809917355369</v>
      </c>
      <c r="E1080" s="13">
        <v>0</v>
      </c>
      <c r="F1080" s="13">
        <v>0</v>
      </c>
      <c r="G1080" s="13">
        <v>2</v>
      </c>
      <c r="H1080" s="13">
        <v>0</v>
      </c>
      <c r="I1080" s="13">
        <v>0</v>
      </c>
      <c r="J1080" s="13">
        <v>0</v>
      </c>
      <c r="K1080" s="13">
        <v>0</v>
      </c>
      <c r="L1080" s="13">
        <v>0</v>
      </c>
      <c r="M1080" s="13"/>
      <c r="N1080" s="762">
        <v>2017</v>
      </c>
    </row>
    <row r="1081" spans="1:14" x14ac:dyDescent="0.25">
      <c r="A1081" s="3">
        <v>49</v>
      </c>
      <c r="B1081" s="8">
        <v>515</v>
      </c>
      <c r="C1081" s="4">
        <v>7</v>
      </c>
      <c r="D1081" s="5">
        <v>13.014512396694215</v>
      </c>
      <c r="E1081" s="13">
        <v>0</v>
      </c>
      <c r="F1081" s="13">
        <v>0</v>
      </c>
      <c r="G1081" s="13">
        <v>0</v>
      </c>
      <c r="H1081" s="13">
        <v>0</v>
      </c>
      <c r="I1081" s="13">
        <v>0</v>
      </c>
      <c r="J1081" s="13">
        <v>7</v>
      </c>
      <c r="K1081" s="13">
        <v>0</v>
      </c>
      <c r="L1081" s="13">
        <v>0</v>
      </c>
      <c r="M1081" s="13"/>
      <c r="N1081" s="762">
        <v>2017</v>
      </c>
    </row>
    <row r="1082" spans="1:14" x14ac:dyDescent="0.25">
      <c r="A1082" s="3">
        <v>49</v>
      </c>
      <c r="B1082" s="8">
        <v>519</v>
      </c>
      <c r="C1082" s="4">
        <v>3.25</v>
      </c>
      <c r="D1082" s="5">
        <v>8.1615960743801637</v>
      </c>
      <c r="E1082" s="13">
        <v>0</v>
      </c>
      <c r="F1082" s="13">
        <v>0</v>
      </c>
      <c r="G1082" s="13">
        <v>0</v>
      </c>
      <c r="H1082" s="13">
        <v>0</v>
      </c>
      <c r="I1082" s="13">
        <v>0</v>
      </c>
      <c r="J1082" s="13">
        <v>0</v>
      </c>
      <c r="K1082" s="13">
        <v>0</v>
      </c>
      <c r="L1082" s="13">
        <v>3.25</v>
      </c>
      <c r="M1082" s="13"/>
      <c r="N1082" s="762">
        <v>2017</v>
      </c>
    </row>
    <row r="1083" spans="1:14" x14ac:dyDescent="0.25">
      <c r="A1083" s="3">
        <v>49</v>
      </c>
      <c r="B1083" s="8">
        <v>537</v>
      </c>
      <c r="C1083" s="4">
        <v>12.166666666666666</v>
      </c>
      <c r="D1083" s="5">
        <v>30.553667355371896</v>
      </c>
      <c r="E1083" s="13">
        <v>0</v>
      </c>
      <c r="F1083" s="13">
        <v>0</v>
      </c>
      <c r="G1083" s="13">
        <v>0</v>
      </c>
      <c r="H1083" s="13">
        <v>0</v>
      </c>
      <c r="I1083" s="13">
        <v>0</v>
      </c>
      <c r="J1083" s="13">
        <v>0</v>
      </c>
      <c r="K1083" s="13">
        <v>0</v>
      </c>
      <c r="L1083" s="13">
        <v>12.166666666666666</v>
      </c>
      <c r="M1083" s="13"/>
      <c r="N1083" s="762">
        <v>2017</v>
      </c>
    </row>
    <row r="1084" spans="1:14" x14ac:dyDescent="0.25">
      <c r="A1084" s="3">
        <v>50</v>
      </c>
      <c r="B1084" s="8" t="s">
        <v>10</v>
      </c>
      <c r="C1084" s="4">
        <v>40</v>
      </c>
      <c r="D1084" s="5">
        <v>145.46034027777779</v>
      </c>
      <c r="E1084" s="13">
        <v>0</v>
      </c>
      <c r="F1084" s="13">
        <v>0</v>
      </c>
      <c r="G1084" s="13">
        <v>16.5</v>
      </c>
      <c r="H1084" s="13">
        <v>0</v>
      </c>
      <c r="I1084" s="13">
        <v>23.5</v>
      </c>
      <c r="J1084" s="13">
        <v>0</v>
      </c>
      <c r="K1084" s="13">
        <v>0</v>
      </c>
      <c r="L1084" s="13">
        <v>0</v>
      </c>
      <c r="M1084" s="13"/>
      <c r="N1084" s="762">
        <v>2017</v>
      </c>
    </row>
    <row r="1085" spans="1:14" x14ac:dyDescent="0.25">
      <c r="A1085" s="3">
        <v>50</v>
      </c>
      <c r="B1085" s="8">
        <v>326</v>
      </c>
      <c r="C1085" s="4">
        <v>14.416666666666666</v>
      </c>
      <c r="D1085" s="5">
        <v>26.100350115740735</v>
      </c>
      <c r="E1085" s="13">
        <v>6.3333333333333321</v>
      </c>
      <c r="F1085" s="13">
        <v>3.3333333333333335</v>
      </c>
      <c r="G1085" s="13">
        <v>4.75</v>
      </c>
      <c r="H1085" s="13">
        <v>0</v>
      </c>
      <c r="I1085" s="13">
        <v>0</v>
      </c>
      <c r="J1085" s="13">
        <v>0</v>
      </c>
      <c r="K1085" s="13">
        <v>0</v>
      </c>
      <c r="L1085" s="13">
        <v>0</v>
      </c>
      <c r="M1085" s="13"/>
      <c r="N1085" s="762">
        <v>2017</v>
      </c>
    </row>
    <row r="1086" spans="1:14" x14ac:dyDescent="0.25">
      <c r="A1086" s="3">
        <v>50</v>
      </c>
      <c r="B1086" s="8">
        <v>356</v>
      </c>
      <c r="C1086" s="4">
        <v>10.666666666666666</v>
      </c>
      <c r="D1086" s="5">
        <v>25.262864057239053</v>
      </c>
      <c r="E1086" s="13">
        <v>2.3333333333333335</v>
      </c>
      <c r="F1086" s="13">
        <v>8.3333333333333321</v>
      </c>
      <c r="G1086" s="13">
        <v>0</v>
      </c>
      <c r="H1086" s="13">
        <v>0</v>
      </c>
      <c r="I1086" s="13">
        <v>0</v>
      </c>
      <c r="J1086" s="13">
        <v>0</v>
      </c>
      <c r="K1086" s="13">
        <v>0</v>
      </c>
      <c r="L1086" s="13">
        <v>0</v>
      </c>
      <c r="M1086" s="13"/>
      <c r="N1086" s="762">
        <v>2017</v>
      </c>
    </row>
    <row r="1087" spans="1:14" x14ac:dyDescent="0.25">
      <c r="A1087" s="3">
        <v>50</v>
      </c>
      <c r="B1087" s="8">
        <v>358</v>
      </c>
      <c r="C1087" s="4">
        <v>1.3833333333333333</v>
      </c>
      <c r="D1087" s="5">
        <v>3.4166281039562287</v>
      </c>
      <c r="E1087" s="13">
        <v>1.3833333333333333</v>
      </c>
      <c r="F1087" s="13">
        <v>0</v>
      </c>
      <c r="G1087" s="13">
        <v>0</v>
      </c>
      <c r="H1087" s="13">
        <v>0</v>
      </c>
      <c r="I1087" s="13">
        <v>0</v>
      </c>
      <c r="J1087" s="13">
        <v>0</v>
      </c>
      <c r="K1087" s="13">
        <v>0</v>
      </c>
      <c r="L1087" s="13">
        <v>0</v>
      </c>
      <c r="M1087" s="13"/>
      <c r="N1087" s="762">
        <v>2017</v>
      </c>
    </row>
    <row r="1088" spans="1:14" x14ac:dyDescent="0.25">
      <c r="A1088" s="3">
        <v>50</v>
      </c>
      <c r="B1088" s="8">
        <v>369</v>
      </c>
      <c r="C1088" s="4">
        <v>8.6666666666666661</v>
      </c>
      <c r="D1088" s="5">
        <v>20.440911458333328</v>
      </c>
      <c r="E1088" s="13">
        <v>5.9166666666666661</v>
      </c>
      <c r="F1088" s="13">
        <v>2.75</v>
      </c>
      <c r="G1088" s="13">
        <v>0</v>
      </c>
      <c r="H1088" s="13">
        <v>0</v>
      </c>
      <c r="I1088" s="13">
        <v>0</v>
      </c>
      <c r="J1088" s="13">
        <v>0</v>
      </c>
      <c r="K1088" s="13">
        <v>0</v>
      </c>
      <c r="L1088" s="13">
        <v>0</v>
      </c>
      <c r="M1088" s="13"/>
      <c r="N1088" s="762">
        <v>2017</v>
      </c>
    </row>
    <row r="1089" spans="1:14" x14ac:dyDescent="0.25">
      <c r="A1089" s="3">
        <v>50</v>
      </c>
      <c r="B1089" s="8">
        <v>386</v>
      </c>
      <c r="C1089" s="4">
        <v>0.66666666666666663</v>
      </c>
      <c r="D1089" s="5">
        <v>1.0133333333333332</v>
      </c>
      <c r="E1089" s="13">
        <v>0</v>
      </c>
      <c r="F1089" s="13">
        <v>0</v>
      </c>
      <c r="G1089" s="13">
        <v>0</v>
      </c>
      <c r="H1089" s="13">
        <v>0.66666666666666663</v>
      </c>
      <c r="I1089" s="13">
        <v>0</v>
      </c>
      <c r="J1089" s="13">
        <v>0</v>
      </c>
      <c r="K1089" s="13">
        <v>0</v>
      </c>
      <c r="L1089" s="13">
        <v>0</v>
      </c>
      <c r="M1089" s="13"/>
      <c r="N1089" s="762">
        <v>2017</v>
      </c>
    </row>
    <row r="1090" spans="1:14" x14ac:dyDescent="0.25">
      <c r="A1090" s="3">
        <v>50</v>
      </c>
      <c r="B1090" s="8">
        <v>415</v>
      </c>
      <c r="C1090" s="4">
        <v>35.249999999999993</v>
      </c>
      <c r="D1090" s="5">
        <v>85.985452651515132</v>
      </c>
      <c r="E1090" s="13">
        <v>0</v>
      </c>
      <c r="F1090" s="13">
        <v>0</v>
      </c>
      <c r="G1090" s="13">
        <v>0</v>
      </c>
      <c r="H1090" s="13">
        <v>0</v>
      </c>
      <c r="I1090" s="13">
        <v>0</v>
      </c>
      <c r="J1090" s="13">
        <v>35.249999999999993</v>
      </c>
      <c r="K1090" s="13">
        <v>0</v>
      </c>
      <c r="L1090" s="13">
        <v>0</v>
      </c>
      <c r="M1090" s="13"/>
      <c r="N1090" s="762">
        <v>2017</v>
      </c>
    </row>
    <row r="1091" spans="1:14" x14ac:dyDescent="0.25">
      <c r="A1091" s="3">
        <v>50</v>
      </c>
      <c r="B1091" s="8">
        <v>426</v>
      </c>
      <c r="C1091" s="4">
        <v>5.9166666666666661</v>
      </c>
      <c r="D1091" s="5">
        <v>11.802853535353535</v>
      </c>
      <c r="E1091" s="13">
        <v>0</v>
      </c>
      <c r="F1091" s="13">
        <v>5.9166666666666661</v>
      </c>
      <c r="G1091" s="13">
        <v>0</v>
      </c>
      <c r="H1091" s="13">
        <v>0</v>
      </c>
      <c r="I1091" s="13">
        <v>0</v>
      </c>
      <c r="J1091" s="13">
        <v>0</v>
      </c>
      <c r="K1091" s="13">
        <v>0</v>
      </c>
      <c r="L1091" s="13">
        <v>0</v>
      </c>
      <c r="M1091" s="13"/>
      <c r="N1091" s="762">
        <v>2017</v>
      </c>
    </row>
    <row r="1092" spans="1:14" x14ac:dyDescent="0.25">
      <c r="A1092" s="3">
        <v>50</v>
      </c>
      <c r="B1092" s="8">
        <v>429</v>
      </c>
      <c r="C1092" s="4">
        <v>237.23333333333335</v>
      </c>
      <c r="D1092" s="5">
        <v>505.70817123737396</v>
      </c>
      <c r="E1092" s="13">
        <v>0</v>
      </c>
      <c r="F1092" s="13">
        <v>0</v>
      </c>
      <c r="G1092" s="13">
        <v>191.81666666666663</v>
      </c>
      <c r="H1092" s="13">
        <v>45.416666666666664</v>
      </c>
      <c r="I1092" s="13">
        <v>0</v>
      </c>
      <c r="J1092" s="13">
        <v>0</v>
      </c>
      <c r="K1092" s="13">
        <v>0</v>
      </c>
      <c r="L1092" s="13">
        <v>0</v>
      </c>
      <c r="M1092" s="13"/>
      <c r="N1092" s="762">
        <v>2017</v>
      </c>
    </row>
    <row r="1093" spans="1:14" x14ac:dyDescent="0.25">
      <c r="A1093" s="3">
        <v>50</v>
      </c>
      <c r="B1093" s="8">
        <v>430</v>
      </c>
      <c r="C1093" s="4">
        <v>167.58333333333334</v>
      </c>
      <c r="D1093" s="5">
        <v>512.43106520412448</v>
      </c>
      <c r="E1093" s="13">
        <v>0</v>
      </c>
      <c r="F1093" s="13">
        <v>0</v>
      </c>
      <c r="G1093" s="13">
        <v>0</v>
      </c>
      <c r="H1093" s="13">
        <v>0</v>
      </c>
      <c r="I1093" s="13">
        <v>0</v>
      </c>
      <c r="J1093" s="13">
        <v>167.58333333333334</v>
      </c>
      <c r="K1093" s="13">
        <v>0</v>
      </c>
      <c r="L1093" s="13">
        <v>0</v>
      </c>
      <c r="M1093" s="13"/>
      <c r="N1093" s="762">
        <v>2017</v>
      </c>
    </row>
    <row r="1094" spans="1:14" x14ac:dyDescent="0.25">
      <c r="A1094" s="3">
        <v>50</v>
      </c>
      <c r="B1094" s="8">
        <v>431</v>
      </c>
      <c r="C1094" s="4">
        <v>66.8</v>
      </c>
      <c r="D1094" s="5">
        <v>148.10465073181138</v>
      </c>
      <c r="E1094" s="13">
        <v>0</v>
      </c>
      <c r="F1094" s="13">
        <v>0</v>
      </c>
      <c r="G1094" s="13">
        <v>36.583333333333329</v>
      </c>
      <c r="H1094" s="13">
        <v>5.5</v>
      </c>
      <c r="I1094" s="13">
        <v>7.833333333333333</v>
      </c>
      <c r="J1094" s="13">
        <v>16</v>
      </c>
      <c r="K1094" s="13">
        <v>0.8833333333333333</v>
      </c>
      <c r="L1094" s="13">
        <v>0</v>
      </c>
      <c r="M1094" s="13"/>
      <c r="N1094" s="762">
        <v>2017</v>
      </c>
    </row>
    <row r="1095" spans="1:14" x14ac:dyDescent="0.25">
      <c r="A1095" s="3">
        <v>50</v>
      </c>
      <c r="B1095" s="8">
        <v>433</v>
      </c>
      <c r="C1095" s="4">
        <v>4.083333333333333</v>
      </c>
      <c r="D1095" s="5">
        <v>8.1456313131313127</v>
      </c>
      <c r="E1095" s="13">
        <v>0</v>
      </c>
      <c r="F1095" s="13">
        <v>0</v>
      </c>
      <c r="G1095" s="13">
        <v>0</v>
      </c>
      <c r="H1095" s="13">
        <v>0</v>
      </c>
      <c r="I1095" s="13">
        <v>4.083333333333333</v>
      </c>
      <c r="J1095" s="13">
        <v>0</v>
      </c>
      <c r="K1095" s="13">
        <v>0</v>
      </c>
      <c r="L1095" s="13">
        <v>0</v>
      </c>
      <c r="M1095" s="13"/>
      <c r="N1095" s="762">
        <v>2017</v>
      </c>
    </row>
    <row r="1096" spans="1:14" x14ac:dyDescent="0.25">
      <c r="A1096" s="3">
        <v>50</v>
      </c>
      <c r="B1096" s="8">
        <v>434</v>
      </c>
      <c r="C1096" s="4">
        <v>6.1666666666666661</v>
      </c>
      <c r="D1096" s="5">
        <v>12.399056186868684</v>
      </c>
      <c r="E1096" s="13">
        <v>0</v>
      </c>
      <c r="F1096" s="13">
        <v>0</v>
      </c>
      <c r="G1096" s="13">
        <v>0</v>
      </c>
      <c r="H1096" s="13">
        <v>0</v>
      </c>
      <c r="I1096" s="13">
        <v>5.6666666666666661</v>
      </c>
      <c r="J1096" s="13">
        <v>0.5</v>
      </c>
      <c r="K1096" s="13">
        <v>0</v>
      </c>
      <c r="L1096" s="13">
        <v>0</v>
      </c>
      <c r="M1096" s="13"/>
      <c r="N1096" s="762">
        <v>2017</v>
      </c>
    </row>
    <row r="1097" spans="1:14" x14ac:dyDescent="0.25">
      <c r="A1097" s="3">
        <v>50</v>
      </c>
      <c r="B1097" s="8">
        <v>446</v>
      </c>
      <c r="C1097" s="4">
        <v>1.9166666666666667</v>
      </c>
      <c r="D1097" s="5">
        <v>5.0666666666666664</v>
      </c>
      <c r="E1097" s="13">
        <v>0</v>
      </c>
      <c r="F1097" s="13">
        <v>0</v>
      </c>
      <c r="G1097" s="13">
        <v>0</v>
      </c>
      <c r="H1097" s="13">
        <v>0</v>
      </c>
      <c r="I1097" s="13">
        <v>1.9166666666666667</v>
      </c>
      <c r="J1097" s="13">
        <v>0</v>
      </c>
      <c r="K1097" s="13">
        <v>0</v>
      </c>
      <c r="L1097" s="13">
        <v>0</v>
      </c>
      <c r="M1097" s="13"/>
      <c r="N1097" s="762">
        <v>2017</v>
      </c>
    </row>
    <row r="1098" spans="1:14" x14ac:dyDescent="0.25">
      <c r="A1098" s="3">
        <v>50</v>
      </c>
      <c r="B1098" s="8">
        <v>453</v>
      </c>
      <c r="C1098" s="4">
        <v>10.149999999999999</v>
      </c>
      <c r="D1098" s="5">
        <v>23.793135942760944</v>
      </c>
      <c r="E1098" s="13">
        <v>0.66666666666666663</v>
      </c>
      <c r="F1098" s="13">
        <v>0</v>
      </c>
      <c r="G1098" s="13">
        <v>0</v>
      </c>
      <c r="H1098" s="13">
        <v>0</v>
      </c>
      <c r="I1098" s="13">
        <v>1</v>
      </c>
      <c r="J1098" s="13">
        <v>8.4833333333333343</v>
      </c>
      <c r="K1098" s="13">
        <v>0</v>
      </c>
      <c r="L1098" s="13">
        <v>0</v>
      </c>
      <c r="M1098" s="13"/>
      <c r="N1098" s="762">
        <v>2017</v>
      </c>
    </row>
    <row r="1099" spans="1:14" x14ac:dyDescent="0.25">
      <c r="A1099" s="3">
        <v>50</v>
      </c>
      <c r="B1099" s="8">
        <v>454</v>
      </c>
      <c r="C1099" s="4">
        <v>10.7</v>
      </c>
      <c r="D1099" s="5">
        <v>22.483594065656565</v>
      </c>
      <c r="E1099" s="13">
        <v>0</v>
      </c>
      <c r="F1099" s="13">
        <v>0</v>
      </c>
      <c r="G1099" s="13">
        <v>0</v>
      </c>
      <c r="H1099" s="13">
        <v>0</v>
      </c>
      <c r="I1099" s="13">
        <v>0</v>
      </c>
      <c r="J1099" s="13">
        <v>10.7</v>
      </c>
      <c r="K1099" s="13">
        <v>0</v>
      </c>
      <c r="L1099" s="13">
        <v>0</v>
      </c>
      <c r="M1099" s="13"/>
      <c r="N1099" s="762">
        <v>2017</v>
      </c>
    </row>
    <row r="1100" spans="1:14" x14ac:dyDescent="0.25">
      <c r="A1100" s="3">
        <v>50</v>
      </c>
      <c r="B1100" s="8">
        <v>455</v>
      </c>
      <c r="C1100" s="4">
        <v>26.316666666666666</v>
      </c>
      <c r="D1100" s="5">
        <v>59.086886679292924</v>
      </c>
      <c r="E1100" s="13">
        <v>0</v>
      </c>
      <c r="F1100" s="13">
        <v>0</v>
      </c>
      <c r="G1100" s="13">
        <v>0</v>
      </c>
      <c r="H1100" s="13">
        <v>0</v>
      </c>
      <c r="I1100" s="13">
        <v>0</v>
      </c>
      <c r="J1100" s="13">
        <v>12.066666666666666</v>
      </c>
      <c r="K1100" s="13">
        <v>14.25</v>
      </c>
      <c r="L1100" s="13">
        <v>0</v>
      </c>
      <c r="M1100" s="13"/>
      <c r="N1100" s="762">
        <v>2017</v>
      </c>
    </row>
    <row r="1101" spans="1:14" x14ac:dyDescent="0.25">
      <c r="A1101" s="3">
        <v>50</v>
      </c>
      <c r="B1101" s="8">
        <v>456</v>
      </c>
      <c r="C1101" s="4">
        <v>10.799999999999999</v>
      </c>
      <c r="D1101" s="5">
        <v>26.74185732323232</v>
      </c>
      <c r="E1101" s="13">
        <v>0</v>
      </c>
      <c r="F1101" s="13">
        <v>0</v>
      </c>
      <c r="G1101" s="13">
        <v>0</v>
      </c>
      <c r="H1101" s="13">
        <v>0</v>
      </c>
      <c r="I1101" s="13">
        <v>0</v>
      </c>
      <c r="J1101" s="13">
        <v>10.799999999999999</v>
      </c>
      <c r="K1101" s="13">
        <v>0</v>
      </c>
      <c r="L1101" s="13">
        <v>0</v>
      </c>
      <c r="M1101" s="13"/>
      <c r="N1101" s="762">
        <v>2017</v>
      </c>
    </row>
    <row r="1102" spans="1:14" x14ac:dyDescent="0.25">
      <c r="A1102" s="3">
        <v>50</v>
      </c>
      <c r="B1102" s="8">
        <v>457</v>
      </c>
      <c r="C1102" s="4">
        <v>253</v>
      </c>
      <c r="D1102" s="5">
        <v>540.97559067117322</v>
      </c>
      <c r="E1102" s="13">
        <v>0</v>
      </c>
      <c r="F1102" s="13">
        <v>0</v>
      </c>
      <c r="G1102" s="13">
        <v>83.249999999999986</v>
      </c>
      <c r="H1102" s="13">
        <v>84.333333333333343</v>
      </c>
      <c r="I1102" s="13">
        <v>42.5</v>
      </c>
      <c r="J1102" s="13">
        <v>34.666666666666664</v>
      </c>
      <c r="K1102" s="13">
        <v>8.25</v>
      </c>
      <c r="L1102" s="13">
        <v>0</v>
      </c>
      <c r="M1102" s="13"/>
      <c r="N1102" s="762">
        <v>2017</v>
      </c>
    </row>
    <row r="1103" spans="1:14" x14ac:dyDescent="0.25">
      <c r="A1103" s="3">
        <v>50</v>
      </c>
      <c r="B1103" s="8">
        <v>458</v>
      </c>
      <c r="C1103" s="4">
        <v>46.5</v>
      </c>
      <c r="D1103" s="5">
        <v>100.05310495791245</v>
      </c>
      <c r="E1103" s="13">
        <v>0</v>
      </c>
      <c r="F1103" s="13">
        <v>0</v>
      </c>
      <c r="G1103" s="13">
        <v>26.416666666666664</v>
      </c>
      <c r="H1103" s="13">
        <v>0</v>
      </c>
      <c r="I1103" s="13">
        <v>0</v>
      </c>
      <c r="J1103" s="13">
        <v>20.083333333333336</v>
      </c>
      <c r="K1103" s="13">
        <v>0</v>
      </c>
      <c r="L1103" s="13">
        <v>0</v>
      </c>
      <c r="M1103" s="13"/>
      <c r="N1103" s="762">
        <v>2017</v>
      </c>
    </row>
    <row r="1104" spans="1:14" x14ac:dyDescent="0.25">
      <c r="A1104" s="3">
        <v>50</v>
      </c>
      <c r="B1104" s="8">
        <v>459</v>
      </c>
      <c r="C1104" s="4">
        <v>33.916666666666664</v>
      </c>
      <c r="D1104" s="5">
        <v>75.473626367845114</v>
      </c>
      <c r="E1104" s="13">
        <v>4.416666666666667</v>
      </c>
      <c r="F1104" s="13">
        <v>27.5</v>
      </c>
      <c r="G1104" s="13">
        <v>0</v>
      </c>
      <c r="H1104" s="13">
        <v>0</v>
      </c>
      <c r="I1104" s="13">
        <v>2</v>
      </c>
      <c r="J1104" s="13">
        <v>0</v>
      </c>
      <c r="K1104" s="13">
        <v>0</v>
      </c>
      <c r="L1104" s="13">
        <v>0</v>
      </c>
      <c r="M1104" s="13"/>
      <c r="N1104" s="762">
        <v>2017</v>
      </c>
    </row>
    <row r="1105" spans="1:14" x14ac:dyDescent="0.25">
      <c r="A1105" s="3">
        <v>50</v>
      </c>
      <c r="B1105" s="8">
        <v>473</v>
      </c>
      <c r="C1105" s="4">
        <v>376.56666666666666</v>
      </c>
      <c r="D1105" s="5">
        <v>818.77872689940682</v>
      </c>
      <c r="E1105" s="13">
        <v>0</v>
      </c>
      <c r="F1105" s="13">
        <v>0</v>
      </c>
      <c r="G1105" s="13">
        <v>288.91666666666663</v>
      </c>
      <c r="H1105" s="13">
        <v>25</v>
      </c>
      <c r="I1105" s="13">
        <v>42.166666666666664</v>
      </c>
      <c r="J1105" s="13">
        <v>0</v>
      </c>
      <c r="K1105" s="13">
        <v>20.483333333333338</v>
      </c>
      <c r="L1105" s="13">
        <v>0</v>
      </c>
      <c r="M1105" s="13"/>
      <c r="N1105" s="762">
        <v>2017</v>
      </c>
    </row>
    <row r="1106" spans="1:14" x14ac:dyDescent="0.25">
      <c r="A1106" s="3">
        <v>50</v>
      </c>
      <c r="B1106" s="8">
        <v>474</v>
      </c>
      <c r="C1106" s="4">
        <v>1641.5166666666667</v>
      </c>
      <c r="D1106" s="5">
        <v>3865.6468946487307</v>
      </c>
      <c r="E1106" s="13">
        <v>0</v>
      </c>
      <c r="F1106" s="13">
        <v>329.53333333333325</v>
      </c>
      <c r="G1106" s="13">
        <v>500.66666666666663</v>
      </c>
      <c r="H1106" s="13">
        <v>488.91666666666657</v>
      </c>
      <c r="I1106" s="13">
        <v>285.41666666666674</v>
      </c>
      <c r="J1106" s="13">
        <v>0</v>
      </c>
      <c r="K1106" s="13">
        <v>36.983333333333334</v>
      </c>
      <c r="L1106" s="13">
        <v>0</v>
      </c>
      <c r="M1106" s="13"/>
      <c r="N1106" s="762">
        <v>2017</v>
      </c>
    </row>
    <row r="1107" spans="1:14" x14ac:dyDescent="0.25">
      <c r="A1107" s="3">
        <v>50</v>
      </c>
      <c r="B1107" s="8">
        <v>476</v>
      </c>
      <c r="C1107" s="4">
        <v>24.000000000000004</v>
      </c>
      <c r="D1107" s="5">
        <v>67.895368137626264</v>
      </c>
      <c r="E1107" s="13">
        <v>0</v>
      </c>
      <c r="F1107" s="13">
        <v>0</v>
      </c>
      <c r="G1107" s="13">
        <v>9.5833333333333321</v>
      </c>
      <c r="H1107" s="13">
        <v>9.8333333333333339</v>
      </c>
      <c r="I1107" s="13">
        <v>3</v>
      </c>
      <c r="J1107" s="13">
        <v>0</v>
      </c>
      <c r="K1107" s="13">
        <v>1.5833333333333333</v>
      </c>
      <c r="L1107" s="13">
        <v>0</v>
      </c>
      <c r="M1107" s="13"/>
      <c r="N1107" s="762">
        <v>2017</v>
      </c>
    </row>
    <row r="1108" spans="1:14" x14ac:dyDescent="0.25">
      <c r="A1108" s="3">
        <v>50</v>
      </c>
      <c r="B1108" s="8">
        <v>479</v>
      </c>
      <c r="C1108" s="4">
        <v>18.333333333333332</v>
      </c>
      <c r="D1108" s="5">
        <v>42.67959227693602</v>
      </c>
      <c r="E1108" s="13">
        <v>0</v>
      </c>
      <c r="F1108" s="13">
        <v>1.5</v>
      </c>
      <c r="G1108" s="13">
        <v>0</v>
      </c>
      <c r="H1108" s="13">
        <v>8.8333333333333321</v>
      </c>
      <c r="I1108" s="13">
        <v>0</v>
      </c>
      <c r="J1108" s="13">
        <v>0</v>
      </c>
      <c r="K1108" s="13">
        <v>8</v>
      </c>
      <c r="L1108" s="13">
        <v>0</v>
      </c>
      <c r="M1108" s="13"/>
      <c r="N1108" s="762">
        <v>2017</v>
      </c>
    </row>
    <row r="1109" spans="1:14" x14ac:dyDescent="0.25">
      <c r="A1109" s="3">
        <v>50</v>
      </c>
      <c r="B1109" s="8">
        <v>490</v>
      </c>
      <c r="C1109" s="4">
        <v>60.583333333333336</v>
      </c>
      <c r="D1109" s="5">
        <v>133.62598296085855</v>
      </c>
      <c r="E1109" s="13">
        <v>0</v>
      </c>
      <c r="F1109" s="13">
        <v>0</v>
      </c>
      <c r="G1109" s="13">
        <v>28.416666666666664</v>
      </c>
      <c r="H1109" s="13">
        <v>0</v>
      </c>
      <c r="I1109" s="13">
        <v>27.083333333333332</v>
      </c>
      <c r="J1109" s="13">
        <v>1.9166666666666665</v>
      </c>
      <c r="K1109" s="13">
        <v>3.166666666666667</v>
      </c>
      <c r="L1109" s="13">
        <v>0</v>
      </c>
      <c r="M1109" s="13"/>
      <c r="N1109" s="762">
        <v>2017</v>
      </c>
    </row>
    <row r="1110" spans="1:14" x14ac:dyDescent="0.25">
      <c r="A1110" s="3">
        <v>50</v>
      </c>
      <c r="B1110" s="8">
        <v>515</v>
      </c>
      <c r="C1110" s="4">
        <v>23.2</v>
      </c>
      <c r="D1110" s="5">
        <v>63.185617424242416</v>
      </c>
      <c r="E1110" s="13">
        <v>0</v>
      </c>
      <c r="F1110" s="13">
        <v>0</v>
      </c>
      <c r="G1110" s="13">
        <v>22</v>
      </c>
      <c r="H1110" s="13">
        <v>0</v>
      </c>
      <c r="I1110" s="13">
        <v>0</v>
      </c>
      <c r="J1110" s="13">
        <v>1.2</v>
      </c>
      <c r="K1110" s="13">
        <v>0</v>
      </c>
      <c r="L1110" s="13">
        <v>0</v>
      </c>
      <c r="M1110" s="13"/>
      <c r="N1110" s="762">
        <v>2017</v>
      </c>
    </row>
    <row r="1111" spans="1:14" x14ac:dyDescent="0.25">
      <c r="A1111" s="3">
        <v>50</v>
      </c>
      <c r="B1111" s="8">
        <v>523</v>
      </c>
      <c r="C1111" s="4">
        <v>19.916666666666668</v>
      </c>
      <c r="D1111" s="5">
        <v>37.169447074915823</v>
      </c>
      <c r="E1111" s="13">
        <v>0.91666666666666674</v>
      </c>
      <c r="F1111" s="13">
        <v>0</v>
      </c>
      <c r="G1111" s="13">
        <v>19</v>
      </c>
      <c r="H1111" s="13">
        <v>0</v>
      </c>
      <c r="I1111" s="13">
        <v>0</v>
      </c>
      <c r="J1111" s="13">
        <v>0</v>
      </c>
      <c r="K1111" s="13">
        <v>0</v>
      </c>
      <c r="L1111" s="13">
        <v>0</v>
      </c>
      <c r="M1111" s="13"/>
      <c r="N1111" s="762">
        <v>2017</v>
      </c>
    </row>
    <row r="1112" spans="1:14" x14ac:dyDescent="0.25">
      <c r="A1112" s="3">
        <v>50</v>
      </c>
      <c r="B1112" s="8">
        <v>525</v>
      </c>
      <c r="C1112" s="4">
        <v>12.25</v>
      </c>
      <c r="D1112" s="5">
        <v>28.1735750736532</v>
      </c>
      <c r="E1112" s="13">
        <v>1.6666666666666667</v>
      </c>
      <c r="F1112" s="13">
        <v>10.583333333333334</v>
      </c>
      <c r="G1112" s="13">
        <v>0</v>
      </c>
      <c r="H1112" s="13">
        <v>0</v>
      </c>
      <c r="I1112" s="13">
        <v>0</v>
      </c>
      <c r="J1112" s="13">
        <v>0</v>
      </c>
      <c r="K1112" s="13">
        <v>0</v>
      </c>
      <c r="L1112" s="13">
        <v>0</v>
      </c>
      <c r="M1112" s="13"/>
      <c r="N1112" s="762">
        <v>2017</v>
      </c>
    </row>
    <row r="1113" spans="1:14" x14ac:dyDescent="0.25">
      <c r="A1113" s="3">
        <v>50</v>
      </c>
      <c r="B1113" s="8">
        <v>537</v>
      </c>
      <c r="C1113" s="4">
        <v>10.25</v>
      </c>
      <c r="D1113" s="5">
        <v>15.58</v>
      </c>
      <c r="E1113" s="13">
        <v>0</v>
      </c>
      <c r="F1113" s="13">
        <v>0</v>
      </c>
      <c r="G1113" s="13">
        <v>0</v>
      </c>
      <c r="H1113" s="13">
        <v>0</v>
      </c>
      <c r="I1113" s="13">
        <v>0</v>
      </c>
      <c r="J1113" s="13">
        <v>0</v>
      </c>
      <c r="K1113" s="13">
        <v>0</v>
      </c>
      <c r="L1113" s="13">
        <v>10.25</v>
      </c>
      <c r="M1113" s="13"/>
      <c r="N1113" s="762">
        <v>2017</v>
      </c>
    </row>
    <row r="1114" spans="1:14" x14ac:dyDescent="0.25">
      <c r="A1114" s="3">
        <v>50</v>
      </c>
      <c r="B1114" s="8">
        <v>538</v>
      </c>
      <c r="C1114" s="4">
        <v>4.4166666666666661</v>
      </c>
      <c r="D1114" s="5">
        <v>10.069177451599327</v>
      </c>
      <c r="E1114" s="13">
        <v>0</v>
      </c>
      <c r="F1114" s="13">
        <v>4.4166666666666661</v>
      </c>
      <c r="G1114" s="13">
        <v>0</v>
      </c>
      <c r="H1114" s="13">
        <v>0</v>
      </c>
      <c r="I1114" s="13">
        <v>0</v>
      </c>
      <c r="J1114" s="13">
        <v>0</v>
      </c>
      <c r="K1114" s="13">
        <v>0</v>
      </c>
      <c r="L1114" s="13">
        <v>0</v>
      </c>
      <c r="M1114" s="13"/>
      <c r="N1114" s="762">
        <v>2017</v>
      </c>
    </row>
    <row r="1115" spans="1:14" x14ac:dyDescent="0.25">
      <c r="A1115" s="3">
        <v>50</v>
      </c>
      <c r="B1115" s="8">
        <v>539</v>
      </c>
      <c r="C1115" s="4">
        <v>0.66666666666666663</v>
      </c>
      <c r="D1115" s="5">
        <v>1.2411658249158248</v>
      </c>
      <c r="E1115" s="13">
        <v>0</v>
      </c>
      <c r="F1115" s="13">
        <v>0</v>
      </c>
      <c r="G1115" s="13">
        <v>0.66666666666666663</v>
      </c>
      <c r="H1115" s="13">
        <v>0</v>
      </c>
      <c r="I1115" s="13">
        <v>0</v>
      </c>
      <c r="J1115" s="13">
        <v>0</v>
      </c>
      <c r="K1115" s="13">
        <v>0</v>
      </c>
      <c r="L1115" s="13">
        <v>0</v>
      </c>
      <c r="M1115" s="13"/>
      <c r="N1115" s="762">
        <v>2017</v>
      </c>
    </row>
    <row r="1116" spans="1:14" x14ac:dyDescent="0.25">
      <c r="A1116" s="3">
        <v>50</v>
      </c>
      <c r="B1116" s="8">
        <v>575</v>
      </c>
      <c r="C1116" s="4">
        <v>1.5</v>
      </c>
      <c r="D1116" s="5">
        <v>2.9922727272727272</v>
      </c>
      <c r="E1116" s="13">
        <v>0</v>
      </c>
      <c r="F1116" s="13">
        <v>1.5</v>
      </c>
      <c r="G1116" s="13">
        <v>0</v>
      </c>
      <c r="H1116" s="13">
        <v>0</v>
      </c>
      <c r="I1116" s="13">
        <v>0</v>
      </c>
      <c r="J1116" s="13">
        <v>0</v>
      </c>
      <c r="K1116" s="13">
        <v>0</v>
      </c>
      <c r="L1116" s="13">
        <v>0</v>
      </c>
      <c r="M1116" s="13"/>
      <c r="N1116" s="762">
        <v>2017</v>
      </c>
    </row>
    <row r="1117" spans="1:14" x14ac:dyDescent="0.25">
      <c r="A1117" s="3">
        <v>51</v>
      </c>
      <c r="B1117" s="8" t="s">
        <v>10</v>
      </c>
      <c r="C1117" s="4">
        <v>72.25</v>
      </c>
      <c r="D1117" s="5">
        <v>234.71593308080807</v>
      </c>
      <c r="E1117" s="13">
        <v>0</v>
      </c>
      <c r="F1117" s="13">
        <v>26.25</v>
      </c>
      <c r="G1117" s="13">
        <v>17.25</v>
      </c>
      <c r="H1117" s="13">
        <v>6</v>
      </c>
      <c r="I1117" s="13">
        <v>22.75</v>
      </c>
      <c r="J1117" s="13">
        <v>0</v>
      </c>
      <c r="K1117" s="13">
        <v>0</v>
      </c>
      <c r="L1117" s="13">
        <v>0</v>
      </c>
      <c r="M1117" s="13"/>
      <c r="N1117" s="762">
        <v>2017</v>
      </c>
    </row>
    <row r="1118" spans="1:14" x14ac:dyDescent="0.25">
      <c r="A1118" s="3">
        <v>51</v>
      </c>
      <c r="B1118" s="8">
        <v>324</v>
      </c>
      <c r="C1118" s="4">
        <v>3.75</v>
      </c>
      <c r="D1118" s="5">
        <v>8.0985937499999991</v>
      </c>
      <c r="E1118" s="13">
        <v>0</v>
      </c>
      <c r="F1118" s="13">
        <v>0</v>
      </c>
      <c r="G1118" s="13">
        <v>3.75</v>
      </c>
      <c r="H1118" s="13">
        <v>0</v>
      </c>
      <c r="I1118" s="13">
        <v>0</v>
      </c>
      <c r="J1118" s="13">
        <v>0</v>
      </c>
      <c r="K1118" s="13">
        <v>0</v>
      </c>
      <c r="L1118" s="13">
        <v>0</v>
      </c>
      <c r="M1118" s="13"/>
      <c r="N1118" s="762">
        <v>2017</v>
      </c>
    </row>
    <row r="1119" spans="1:14" x14ac:dyDescent="0.25">
      <c r="A1119" s="3">
        <v>51</v>
      </c>
      <c r="B1119" s="8">
        <v>326</v>
      </c>
      <c r="C1119" s="4">
        <v>103.01666666666667</v>
      </c>
      <c r="D1119" s="5">
        <v>202.65315407407408</v>
      </c>
      <c r="E1119" s="13">
        <v>0</v>
      </c>
      <c r="F1119" s="13">
        <v>35.93333333333333</v>
      </c>
      <c r="G1119" s="13">
        <v>45.416666666666664</v>
      </c>
      <c r="H1119" s="13">
        <v>0</v>
      </c>
      <c r="I1119" s="13">
        <v>0</v>
      </c>
      <c r="J1119" s="13">
        <v>21.666666666666668</v>
      </c>
      <c r="K1119" s="13">
        <v>0</v>
      </c>
      <c r="L1119" s="13">
        <v>0</v>
      </c>
      <c r="M1119" s="13"/>
      <c r="N1119" s="762">
        <v>2017</v>
      </c>
    </row>
    <row r="1120" spans="1:14" x14ac:dyDescent="0.25">
      <c r="A1120" s="3">
        <v>51</v>
      </c>
      <c r="B1120" s="8">
        <v>329</v>
      </c>
      <c r="C1120" s="4">
        <v>30.333333333333332</v>
      </c>
      <c r="D1120" s="5">
        <v>61.586314551767671</v>
      </c>
      <c r="E1120" s="13">
        <v>3.166666666666667</v>
      </c>
      <c r="F1120" s="13">
        <v>25.166666666666668</v>
      </c>
      <c r="G1120" s="13">
        <v>0</v>
      </c>
      <c r="H1120" s="13">
        <v>0</v>
      </c>
      <c r="I1120" s="13">
        <v>0</v>
      </c>
      <c r="J1120" s="13">
        <v>2</v>
      </c>
      <c r="K1120" s="13">
        <v>0</v>
      </c>
      <c r="L1120" s="13">
        <v>0</v>
      </c>
      <c r="M1120" s="13"/>
      <c r="N1120" s="762">
        <v>2017</v>
      </c>
    </row>
    <row r="1121" spans="1:14" x14ac:dyDescent="0.25">
      <c r="A1121" s="3">
        <v>51</v>
      </c>
      <c r="B1121" s="8">
        <v>355</v>
      </c>
      <c r="C1121" s="4">
        <v>11.416666666666668</v>
      </c>
      <c r="D1121" s="5">
        <v>24.15726983375421</v>
      </c>
      <c r="E1121" s="13">
        <v>3.666666666666667</v>
      </c>
      <c r="F1121" s="13">
        <v>7.75</v>
      </c>
      <c r="G1121" s="13">
        <v>0</v>
      </c>
      <c r="H1121" s="13">
        <v>0</v>
      </c>
      <c r="I1121" s="13">
        <v>0</v>
      </c>
      <c r="J1121" s="13">
        <v>0</v>
      </c>
      <c r="K1121" s="13">
        <v>0</v>
      </c>
      <c r="L1121" s="13">
        <v>0</v>
      </c>
      <c r="M1121" s="13"/>
      <c r="N1121" s="762">
        <v>2017</v>
      </c>
    </row>
    <row r="1122" spans="1:14" x14ac:dyDescent="0.25">
      <c r="A1122" s="3">
        <v>51</v>
      </c>
      <c r="B1122" s="8">
        <v>356</v>
      </c>
      <c r="C1122" s="4">
        <v>10.75</v>
      </c>
      <c r="D1122" s="5">
        <v>29.870640896400662</v>
      </c>
      <c r="E1122" s="13">
        <v>0</v>
      </c>
      <c r="F1122" s="13">
        <v>0.5</v>
      </c>
      <c r="G1122" s="13">
        <v>6.25</v>
      </c>
      <c r="H1122" s="13">
        <v>3</v>
      </c>
      <c r="I1122" s="13">
        <v>0</v>
      </c>
      <c r="J1122" s="13">
        <v>1</v>
      </c>
      <c r="K1122" s="13">
        <v>0</v>
      </c>
      <c r="L1122" s="13">
        <v>0</v>
      </c>
      <c r="M1122" s="13"/>
      <c r="N1122" s="762">
        <v>2017</v>
      </c>
    </row>
    <row r="1123" spans="1:14" x14ac:dyDescent="0.25">
      <c r="A1123" s="3">
        <v>51</v>
      </c>
      <c r="B1123" s="8">
        <v>360</v>
      </c>
      <c r="C1123" s="4">
        <v>1.5</v>
      </c>
      <c r="D1123" s="5">
        <v>2.2800000000000002</v>
      </c>
      <c r="E1123" s="13">
        <v>0</v>
      </c>
      <c r="F1123" s="13">
        <v>0</v>
      </c>
      <c r="G1123" s="13">
        <v>0</v>
      </c>
      <c r="H1123" s="13">
        <v>0</v>
      </c>
      <c r="I1123" s="13">
        <v>0</v>
      </c>
      <c r="J1123" s="13">
        <v>1.5</v>
      </c>
      <c r="K1123" s="13">
        <v>0</v>
      </c>
      <c r="L1123" s="13">
        <v>0</v>
      </c>
      <c r="M1123" s="13"/>
      <c r="N1123" s="762">
        <v>2017</v>
      </c>
    </row>
    <row r="1124" spans="1:14" x14ac:dyDescent="0.25">
      <c r="A1124" s="3">
        <v>51</v>
      </c>
      <c r="B1124" s="8">
        <v>367</v>
      </c>
      <c r="C1124" s="4">
        <v>2</v>
      </c>
      <c r="D1124" s="5">
        <v>4.2003911741784421</v>
      </c>
      <c r="E1124" s="13">
        <v>0</v>
      </c>
      <c r="F1124" s="13">
        <v>1</v>
      </c>
      <c r="G1124" s="13">
        <v>0</v>
      </c>
      <c r="H1124" s="13">
        <v>0</v>
      </c>
      <c r="I1124" s="13">
        <v>0</v>
      </c>
      <c r="J1124" s="13">
        <v>1</v>
      </c>
      <c r="K1124" s="13">
        <v>0</v>
      </c>
      <c r="L1124" s="13">
        <v>0</v>
      </c>
      <c r="M1124" s="13"/>
      <c r="N1124" s="762">
        <v>2017</v>
      </c>
    </row>
    <row r="1125" spans="1:14" x14ac:dyDescent="0.25">
      <c r="A1125" s="3">
        <v>51</v>
      </c>
      <c r="B1125" s="8">
        <v>369</v>
      </c>
      <c r="C1125" s="4">
        <v>98.25</v>
      </c>
      <c r="D1125" s="5">
        <v>219.41481734217169</v>
      </c>
      <c r="E1125" s="13">
        <v>0</v>
      </c>
      <c r="F1125" s="13">
        <v>45.333333333333336</v>
      </c>
      <c r="G1125" s="13">
        <v>48.5</v>
      </c>
      <c r="H1125" s="13">
        <v>4.416666666666667</v>
      </c>
      <c r="I1125" s="13">
        <v>0</v>
      </c>
      <c r="J1125" s="13">
        <v>0</v>
      </c>
      <c r="K1125" s="13">
        <v>0</v>
      </c>
      <c r="L1125" s="13">
        <v>0</v>
      </c>
      <c r="M1125" s="13"/>
      <c r="N1125" s="762">
        <v>2017</v>
      </c>
    </row>
    <row r="1126" spans="1:14" x14ac:dyDescent="0.25">
      <c r="A1126" s="3">
        <v>51</v>
      </c>
      <c r="B1126" s="8">
        <v>374</v>
      </c>
      <c r="C1126" s="4">
        <v>1.75</v>
      </c>
      <c r="D1126" s="5">
        <v>3.9896740845959595</v>
      </c>
      <c r="E1126" s="13">
        <v>0</v>
      </c>
      <c r="F1126" s="13">
        <v>1.75</v>
      </c>
      <c r="G1126" s="13">
        <v>0</v>
      </c>
      <c r="H1126" s="13">
        <v>0</v>
      </c>
      <c r="I1126" s="13">
        <v>0</v>
      </c>
      <c r="J1126" s="13">
        <v>0</v>
      </c>
      <c r="K1126" s="13">
        <v>0</v>
      </c>
      <c r="L1126" s="13">
        <v>0</v>
      </c>
      <c r="M1126" s="13"/>
      <c r="N1126" s="762">
        <v>2017</v>
      </c>
    </row>
    <row r="1127" spans="1:14" x14ac:dyDescent="0.25">
      <c r="A1127" s="3">
        <v>51</v>
      </c>
      <c r="B1127" s="8">
        <v>430</v>
      </c>
      <c r="C1127" s="4">
        <v>186.08333333333337</v>
      </c>
      <c r="D1127" s="5">
        <v>432.61660353535365</v>
      </c>
      <c r="E1127" s="13">
        <v>0</v>
      </c>
      <c r="F1127" s="13">
        <v>0</v>
      </c>
      <c r="G1127" s="13">
        <v>0</v>
      </c>
      <c r="H1127" s="13">
        <v>0</v>
      </c>
      <c r="I1127" s="13">
        <v>0</v>
      </c>
      <c r="J1127" s="13">
        <v>186.08333333333337</v>
      </c>
      <c r="K1127" s="13">
        <v>0</v>
      </c>
      <c r="L1127" s="13">
        <v>0</v>
      </c>
      <c r="M1127" s="13"/>
      <c r="N1127" s="762">
        <v>2017</v>
      </c>
    </row>
    <row r="1128" spans="1:14" x14ac:dyDescent="0.25">
      <c r="A1128" s="3">
        <v>51</v>
      </c>
      <c r="B1128" s="8">
        <v>431</v>
      </c>
      <c r="C1128" s="4">
        <v>102.66666666666664</v>
      </c>
      <c r="D1128" s="5">
        <v>240.77618156463285</v>
      </c>
      <c r="E1128" s="13">
        <v>0</v>
      </c>
      <c r="F1128" s="13">
        <v>0</v>
      </c>
      <c r="G1128" s="13">
        <v>7.75</v>
      </c>
      <c r="H1128" s="13">
        <v>35.666666666666664</v>
      </c>
      <c r="I1128" s="13">
        <v>35</v>
      </c>
      <c r="J1128" s="13">
        <v>16</v>
      </c>
      <c r="K1128" s="13">
        <v>8.25</v>
      </c>
      <c r="L1128" s="13">
        <v>0</v>
      </c>
      <c r="M1128" s="13"/>
      <c r="N1128" s="762">
        <v>2017</v>
      </c>
    </row>
    <row r="1129" spans="1:14" x14ac:dyDescent="0.25">
      <c r="A1129" s="3">
        <v>51</v>
      </c>
      <c r="B1129" s="8">
        <v>454</v>
      </c>
      <c r="C1129" s="4">
        <v>14.25</v>
      </c>
      <c r="D1129" s="5">
        <v>25.81492424242424</v>
      </c>
      <c r="E1129" s="13">
        <v>0</v>
      </c>
      <c r="F1129" s="13">
        <v>0</v>
      </c>
      <c r="G1129" s="13">
        <v>0</v>
      </c>
      <c r="H1129" s="13">
        <v>14.25</v>
      </c>
      <c r="I1129" s="13">
        <v>0</v>
      </c>
      <c r="J1129" s="13">
        <v>0</v>
      </c>
      <c r="K1129" s="13">
        <v>0</v>
      </c>
      <c r="L1129" s="13">
        <v>0</v>
      </c>
      <c r="M1129" s="13"/>
      <c r="N1129" s="762">
        <v>2017</v>
      </c>
    </row>
    <row r="1130" spans="1:14" x14ac:dyDescent="0.25">
      <c r="A1130" s="3">
        <v>51</v>
      </c>
      <c r="B1130" s="8">
        <v>455</v>
      </c>
      <c r="C1130" s="4">
        <v>2.75</v>
      </c>
      <c r="D1130" s="5">
        <v>5.7471354166666666</v>
      </c>
      <c r="E1130" s="13">
        <v>0</v>
      </c>
      <c r="F1130" s="13">
        <v>2.75</v>
      </c>
      <c r="G1130" s="13">
        <v>0</v>
      </c>
      <c r="H1130" s="13">
        <v>0</v>
      </c>
      <c r="I1130" s="13">
        <v>0</v>
      </c>
      <c r="J1130" s="13">
        <v>0</v>
      </c>
      <c r="K1130" s="13">
        <v>0</v>
      </c>
      <c r="L1130" s="13">
        <v>0</v>
      </c>
      <c r="M1130" s="13"/>
      <c r="N1130" s="762">
        <v>2017</v>
      </c>
    </row>
    <row r="1131" spans="1:14" x14ac:dyDescent="0.25">
      <c r="A1131" s="3">
        <v>51</v>
      </c>
      <c r="B1131" s="8">
        <v>456</v>
      </c>
      <c r="C1131" s="4">
        <v>1.25</v>
      </c>
      <c r="D1131" s="5">
        <v>1.9</v>
      </c>
      <c r="E1131" s="13">
        <v>0</v>
      </c>
      <c r="F1131" s="13">
        <v>0</v>
      </c>
      <c r="G1131" s="13">
        <v>0</v>
      </c>
      <c r="H1131" s="13">
        <v>0</v>
      </c>
      <c r="I1131" s="13">
        <v>0</v>
      </c>
      <c r="J1131" s="13">
        <v>1.25</v>
      </c>
      <c r="K1131" s="13">
        <v>0</v>
      </c>
      <c r="L1131" s="13">
        <v>0</v>
      </c>
      <c r="M1131" s="13"/>
      <c r="N1131" s="762">
        <v>2017</v>
      </c>
    </row>
    <row r="1132" spans="1:14" x14ac:dyDescent="0.25">
      <c r="A1132" s="3">
        <v>51</v>
      </c>
      <c r="B1132" s="8">
        <v>457</v>
      </c>
      <c r="C1132" s="4">
        <v>233.80000000000004</v>
      </c>
      <c r="D1132" s="5">
        <v>525.22675394034707</v>
      </c>
      <c r="E1132" s="13">
        <v>0</v>
      </c>
      <c r="F1132" s="13">
        <v>0</v>
      </c>
      <c r="G1132" s="13">
        <v>4.75</v>
      </c>
      <c r="H1132" s="13">
        <v>32</v>
      </c>
      <c r="I1132" s="13">
        <v>90.75</v>
      </c>
      <c r="J1132" s="13">
        <v>97.25</v>
      </c>
      <c r="K1132" s="13">
        <v>9.0499999999999989</v>
      </c>
      <c r="L1132" s="13">
        <v>0</v>
      </c>
      <c r="M1132" s="13"/>
      <c r="N1132" s="762">
        <v>2017</v>
      </c>
    </row>
    <row r="1133" spans="1:14" x14ac:dyDescent="0.25">
      <c r="A1133" s="3">
        <v>51</v>
      </c>
      <c r="B1133" s="8">
        <v>458</v>
      </c>
      <c r="C1133" s="4">
        <v>144.66666666666663</v>
      </c>
      <c r="D1133" s="5">
        <v>269.12885258838389</v>
      </c>
      <c r="E1133" s="13">
        <v>0</v>
      </c>
      <c r="F1133" s="13">
        <v>1.75</v>
      </c>
      <c r="G1133" s="13">
        <v>141.74999999999997</v>
      </c>
      <c r="H1133" s="13">
        <v>0</v>
      </c>
      <c r="I1133" s="13">
        <v>1.1666666666666665</v>
      </c>
      <c r="J1133" s="13">
        <v>0</v>
      </c>
      <c r="K1133" s="13">
        <v>0</v>
      </c>
      <c r="L1133" s="13">
        <v>0</v>
      </c>
      <c r="M1133" s="13"/>
      <c r="N1133" s="762">
        <v>2017</v>
      </c>
    </row>
    <row r="1134" spans="1:14" x14ac:dyDescent="0.25">
      <c r="A1134" s="3">
        <v>51</v>
      </c>
      <c r="B1134" s="8">
        <v>459</v>
      </c>
      <c r="C1134" s="4">
        <v>98.500000000000014</v>
      </c>
      <c r="D1134" s="5">
        <v>208.23570970117848</v>
      </c>
      <c r="E1134" s="13">
        <v>0</v>
      </c>
      <c r="F1134" s="13">
        <v>41.750000000000007</v>
      </c>
      <c r="G1134" s="13">
        <v>50.416666666666664</v>
      </c>
      <c r="H1134" s="13">
        <v>6.3333333333333339</v>
      </c>
      <c r="I1134" s="13">
        <v>0</v>
      </c>
      <c r="J1134" s="13">
        <v>0</v>
      </c>
      <c r="K1134" s="13">
        <v>0</v>
      </c>
      <c r="L1134" s="13">
        <v>0</v>
      </c>
      <c r="M1134" s="13"/>
      <c r="N1134" s="762">
        <v>2017</v>
      </c>
    </row>
    <row r="1135" spans="1:14" x14ac:dyDescent="0.25">
      <c r="A1135" s="3">
        <v>51</v>
      </c>
      <c r="B1135" s="8">
        <v>473</v>
      </c>
      <c r="C1135" s="4">
        <v>735.15000000000009</v>
      </c>
      <c r="D1135" s="5">
        <v>1585.319941681516</v>
      </c>
      <c r="E1135" s="13">
        <v>0</v>
      </c>
      <c r="F1135" s="13">
        <v>5.3333333333333339</v>
      </c>
      <c r="G1135" s="13">
        <v>309</v>
      </c>
      <c r="H1135" s="13">
        <v>254.15000000000003</v>
      </c>
      <c r="I1135" s="13">
        <v>153.16666666666666</v>
      </c>
      <c r="J1135" s="13">
        <v>0</v>
      </c>
      <c r="K1135" s="13">
        <v>13.5</v>
      </c>
      <c r="L1135" s="13">
        <v>0</v>
      </c>
      <c r="M1135" s="13"/>
      <c r="N1135" s="762">
        <v>2017</v>
      </c>
    </row>
    <row r="1136" spans="1:14" x14ac:dyDescent="0.25">
      <c r="A1136" s="3">
        <v>51</v>
      </c>
      <c r="B1136" s="8">
        <v>474</v>
      </c>
      <c r="C1136" s="4">
        <v>661.5333333333333</v>
      </c>
      <c r="D1136" s="5">
        <v>1494.2192609935835</v>
      </c>
      <c r="E1136" s="13">
        <v>0</v>
      </c>
      <c r="F1136" s="13">
        <v>6.75</v>
      </c>
      <c r="G1136" s="13">
        <v>219.08333333333334</v>
      </c>
      <c r="H1136" s="13">
        <v>243.58333333333331</v>
      </c>
      <c r="I1136" s="13">
        <v>160.33333333333334</v>
      </c>
      <c r="J1136" s="13">
        <v>0</v>
      </c>
      <c r="K1136" s="13">
        <v>31.783333333333335</v>
      </c>
      <c r="L1136" s="13">
        <v>0</v>
      </c>
      <c r="M1136" s="13"/>
      <c r="N1136" s="762">
        <v>2017</v>
      </c>
    </row>
    <row r="1137" spans="1:14" x14ac:dyDescent="0.25">
      <c r="A1137" s="3">
        <v>51</v>
      </c>
      <c r="B1137" s="8">
        <v>497</v>
      </c>
      <c r="C1137" s="4">
        <v>54.333333333333343</v>
      </c>
      <c r="D1137" s="5">
        <v>116.5182210122054</v>
      </c>
      <c r="E1137" s="13">
        <v>3</v>
      </c>
      <c r="F1137" s="13">
        <v>17.583333333333332</v>
      </c>
      <c r="G1137" s="13">
        <v>33.750000000000007</v>
      </c>
      <c r="H1137" s="13">
        <v>0</v>
      </c>
      <c r="I1137" s="13">
        <v>0</v>
      </c>
      <c r="J1137" s="13">
        <v>0</v>
      </c>
      <c r="K1137" s="13">
        <v>0</v>
      </c>
      <c r="L1137" s="13">
        <v>0</v>
      </c>
      <c r="M1137" s="13"/>
      <c r="N1137" s="762">
        <v>2017</v>
      </c>
    </row>
    <row r="1138" spans="1:14" x14ac:dyDescent="0.25">
      <c r="A1138" s="3">
        <v>51</v>
      </c>
      <c r="B1138" s="8">
        <v>515</v>
      </c>
      <c r="C1138" s="4">
        <v>4.25</v>
      </c>
      <c r="D1138" s="5">
        <v>9.1784062499999983</v>
      </c>
      <c r="E1138" s="13">
        <v>0</v>
      </c>
      <c r="F1138" s="13">
        <v>0</v>
      </c>
      <c r="G1138" s="13">
        <v>0</v>
      </c>
      <c r="H1138" s="13">
        <v>0</v>
      </c>
      <c r="I1138" s="13">
        <v>0</v>
      </c>
      <c r="J1138" s="13">
        <v>0</v>
      </c>
      <c r="K1138" s="13">
        <v>4.25</v>
      </c>
      <c r="L1138" s="13">
        <v>0</v>
      </c>
      <c r="M1138" s="13"/>
      <c r="N1138" s="762">
        <v>2017</v>
      </c>
    </row>
    <row r="1139" spans="1:14" x14ac:dyDescent="0.25">
      <c r="A1139" s="3">
        <v>51</v>
      </c>
      <c r="B1139" s="8">
        <v>519</v>
      </c>
      <c r="C1139" s="4">
        <v>72.166666666666671</v>
      </c>
      <c r="D1139" s="5">
        <v>162.20407223953117</v>
      </c>
      <c r="E1139" s="13">
        <v>3.666666666666667</v>
      </c>
      <c r="F1139" s="13">
        <v>13.666666666666668</v>
      </c>
      <c r="G1139" s="13">
        <v>54.833333333333336</v>
      </c>
      <c r="H1139" s="13">
        <v>0</v>
      </c>
      <c r="I1139" s="13">
        <v>0</v>
      </c>
      <c r="J1139" s="13">
        <v>0</v>
      </c>
      <c r="K1139" s="13">
        <v>0</v>
      </c>
      <c r="L1139" s="13">
        <v>0</v>
      </c>
      <c r="M1139" s="13"/>
      <c r="N1139" s="762">
        <v>2017</v>
      </c>
    </row>
    <row r="1140" spans="1:14" x14ac:dyDescent="0.25">
      <c r="A1140" s="3">
        <v>51</v>
      </c>
      <c r="B1140" s="8">
        <v>520</v>
      </c>
      <c r="C1140" s="4">
        <v>18.75</v>
      </c>
      <c r="D1140" s="5">
        <v>39.64817708333333</v>
      </c>
      <c r="E1140" s="13">
        <v>13.25</v>
      </c>
      <c r="F1140" s="13">
        <v>0</v>
      </c>
      <c r="G1140" s="13">
        <v>5.5</v>
      </c>
      <c r="H1140" s="13">
        <v>0</v>
      </c>
      <c r="I1140" s="13">
        <v>0</v>
      </c>
      <c r="J1140" s="13">
        <v>0</v>
      </c>
      <c r="K1140" s="13">
        <v>0</v>
      </c>
      <c r="L1140" s="13">
        <v>0</v>
      </c>
      <c r="M1140" s="13"/>
      <c r="N1140" s="762">
        <v>2017</v>
      </c>
    </row>
    <row r="1141" spans="1:14" x14ac:dyDescent="0.25">
      <c r="A1141" s="3">
        <v>51</v>
      </c>
      <c r="B1141" s="8">
        <v>522</v>
      </c>
      <c r="C1141" s="4">
        <v>31.583333333333332</v>
      </c>
      <c r="D1141" s="5">
        <v>78.409575968013471</v>
      </c>
      <c r="E1141" s="13">
        <v>0.91666666666666663</v>
      </c>
      <c r="F1141" s="13">
        <v>5.9999999999999991</v>
      </c>
      <c r="G1141" s="13">
        <v>24.666666666666664</v>
      </c>
      <c r="H1141" s="13">
        <v>0</v>
      </c>
      <c r="I1141" s="13">
        <v>0</v>
      </c>
      <c r="J1141" s="13">
        <v>0</v>
      </c>
      <c r="K1141" s="13">
        <v>0</v>
      </c>
      <c r="L1141" s="13">
        <v>0</v>
      </c>
      <c r="M1141" s="13"/>
      <c r="N1141" s="762">
        <v>2017</v>
      </c>
    </row>
    <row r="1142" spans="1:14" x14ac:dyDescent="0.25">
      <c r="A1142" s="3">
        <v>51</v>
      </c>
      <c r="B1142" s="8">
        <v>523</v>
      </c>
      <c r="C1142" s="4">
        <v>54.75</v>
      </c>
      <c r="D1142" s="5">
        <v>93.836972371632996</v>
      </c>
      <c r="E1142" s="13">
        <v>0.83333333333333337</v>
      </c>
      <c r="F1142" s="13">
        <v>0</v>
      </c>
      <c r="G1142" s="13">
        <v>23</v>
      </c>
      <c r="H1142" s="13">
        <v>0.91666666666666663</v>
      </c>
      <c r="I1142" s="13">
        <v>0</v>
      </c>
      <c r="J1142" s="13">
        <v>0</v>
      </c>
      <c r="K1142" s="13">
        <v>0</v>
      </c>
      <c r="L1142" s="13">
        <v>30</v>
      </c>
      <c r="M1142" s="13"/>
      <c r="N1142" s="762">
        <v>2017</v>
      </c>
    </row>
    <row r="1143" spans="1:14" x14ac:dyDescent="0.25">
      <c r="A1143" s="3">
        <v>51</v>
      </c>
      <c r="B1143" s="8">
        <v>524</v>
      </c>
      <c r="C1143" s="4">
        <v>33.75</v>
      </c>
      <c r="D1143" s="5">
        <v>67.91059080387204</v>
      </c>
      <c r="E1143" s="13">
        <v>3.1666666666666665</v>
      </c>
      <c r="F1143" s="13">
        <v>29.249999999999996</v>
      </c>
      <c r="G1143" s="13">
        <v>1.3333333333333333</v>
      </c>
      <c r="H1143" s="13">
        <v>0</v>
      </c>
      <c r="I1143" s="13">
        <v>0</v>
      </c>
      <c r="J1143" s="13">
        <v>0</v>
      </c>
      <c r="K1143" s="13">
        <v>0</v>
      </c>
      <c r="L1143" s="13">
        <v>0</v>
      </c>
      <c r="M1143" s="13"/>
      <c r="N1143" s="762">
        <v>2017</v>
      </c>
    </row>
    <row r="1144" spans="1:14" x14ac:dyDescent="0.25">
      <c r="A1144" s="3">
        <v>51</v>
      </c>
      <c r="B1144" s="8">
        <v>525</v>
      </c>
      <c r="C1144" s="4">
        <v>23.816666666666666</v>
      </c>
      <c r="D1144" s="5">
        <v>58.593916287878784</v>
      </c>
      <c r="E1144" s="13">
        <v>0</v>
      </c>
      <c r="F1144" s="13">
        <v>7.3166666666666664</v>
      </c>
      <c r="G1144" s="13">
        <v>9</v>
      </c>
      <c r="H1144" s="13">
        <v>6</v>
      </c>
      <c r="I1144" s="13">
        <v>0</v>
      </c>
      <c r="J1144" s="13">
        <v>1.5</v>
      </c>
      <c r="K1144" s="13">
        <v>0</v>
      </c>
      <c r="L1144" s="13">
        <v>0</v>
      </c>
      <c r="M1144" s="13"/>
      <c r="N1144" s="762">
        <v>2017</v>
      </c>
    </row>
    <row r="1145" spans="1:14" x14ac:dyDescent="0.25">
      <c r="A1145" s="3">
        <v>51</v>
      </c>
      <c r="B1145" s="8">
        <v>538</v>
      </c>
      <c r="C1145" s="4">
        <v>6.25</v>
      </c>
      <c r="D1145" s="5">
        <v>14.075469204545453</v>
      </c>
      <c r="E1145" s="13">
        <v>0</v>
      </c>
      <c r="F1145" s="13">
        <v>0</v>
      </c>
      <c r="G1145" s="13">
        <v>0</v>
      </c>
      <c r="H1145" s="13">
        <v>0</v>
      </c>
      <c r="I1145" s="13">
        <v>6.25</v>
      </c>
      <c r="J1145" s="13">
        <v>0</v>
      </c>
      <c r="K1145" s="13">
        <v>0</v>
      </c>
      <c r="L1145" s="13">
        <v>0</v>
      </c>
      <c r="M1145" s="13"/>
      <c r="N1145" s="762">
        <v>2017</v>
      </c>
    </row>
    <row r="1146" spans="1:14" x14ac:dyDescent="0.25">
      <c r="A1146" s="3">
        <v>51</v>
      </c>
      <c r="B1146" s="8">
        <v>543</v>
      </c>
      <c r="C1146" s="4">
        <v>1</v>
      </c>
      <c r="D1146" s="5">
        <v>2.7625063131313126</v>
      </c>
      <c r="E1146" s="13">
        <v>0</v>
      </c>
      <c r="F1146" s="13">
        <v>0</v>
      </c>
      <c r="G1146" s="13">
        <v>1</v>
      </c>
      <c r="H1146" s="13">
        <v>0</v>
      </c>
      <c r="I1146" s="13">
        <v>0</v>
      </c>
      <c r="J1146" s="13">
        <v>0</v>
      </c>
      <c r="K1146" s="13">
        <v>0</v>
      </c>
      <c r="L1146" s="13">
        <v>0</v>
      </c>
      <c r="M1146" s="13"/>
      <c r="N1146" s="762">
        <v>2017</v>
      </c>
    </row>
    <row r="1147" spans="1:14" x14ac:dyDescent="0.25">
      <c r="A1147" s="3">
        <v>51</v>
      </c>
      <c r="B1147" s="8">
        <v>545</v>
      </c>
      <c r="C1147" s="4">
        <v>5.6666666666666661</v>
      </c>
      <c r="D1147" s="5">
        <v>8.6133333333333333</v>
      </c>
      <c r="E1147" s="13">
        <v>0</v>
      </c>
      <c r="F1147" s="13">
        <v>0</v>
      </c>
      <c r="G1147" s="13">
        <v>0</v>
      </c>
      <c r="H1147" s="13">
        <v>0</v>
      </c>
      <c r="I1147" s="13">
        <v>0</v>
      </c>
      <c r="J1147" s="13">
        <v>0</v>
      </c>
      <c r="K1147" s="13">
        <v>0</v>
      </c>
      <c r="L1147" s="13">
        <v>5.6666666666666661</v>
      </c>
      <c r="M1147" s="13"/>
      <c r="N1147" s="762">
        <v>2017</v>
      </c>
    </row>
    <row r="1148" spans="1:14" x14ac:dyDescent="0.25">
      <c r="A1148" s="3">
        <v>52</v>
      </c>
      <c r="B1148" s="8">
        <v>254</v>
      </c>
      <c r="C1148" s="4">
        <v>9</v>
      </c>
      <c r="D1148" s="5">
        <v>23.775056818181817</v>
      </c>
      <c r="E1148" s="13">
        <v>0</v>
      </c>
      <c r="F1148" s="13">
        <v>0</v>
      </c>
      <c r="G1148" s="13">
        <v>9</v>
      </c>
      <c r="H1148" s="13">
        <v>0</v>
      </c>
      <c r="I1148" s="13">
        <v>0</v>
      </c>
      <c r="J1148" s="13">
        <v>0</v>
      </c>
      <c r="K1148" s="13">
        <v>0</v>
      </c>
      <c r="L1148" s="13">
        <v>0</v>
      </c>
      <c r="M1148" s="13"/>
      <c r="N1148" s="762">
        <v>2017</v>
      </c>
    </row>
    <row r="1149" spans="1:14" x14ac:dyDescent="0.25">
      <c r="A1149" s="3">
        <v>52</v>
      </c>
      <c r="B1149" s="8">
        <v>324</v>
      </c>
      <c r="C1149" s="4">
        <v>11</v>
      </c>
      <c r="D1149" s="5">
        <v>23.755874999999996</v>
      </c>
      <c r="E1149" s="13">
        <v>0</v>
      </c>
      <c r="F1149" s="13">
        <v>0</v>
      </c>
      <c r="G1149" s="13">
        <v>11</v>
      </c>
      <c r="H1149" s="13">
        <v>0</v>
      </c>
      <c r="I1149" s="13">
        <v>0</v>
      </c>
      <c r="J1149" s="13">
        <v>0</v>
      </c>
      <c r="K1149" s="13">
        <v>0</v>
      </c>
      <c r="L1149" s="13">
        <v>0</v>
      </c>
      <c r="M1149" s="13"/>
      <c r="N1149" s="762">
        <v>2017</v>
      </c>
    </row>
    <row r="1150" spans="1:14" x14ac:dyDescent="0.25">
      <c r="A1150" s="3">
        <v>52</v>
      </c>
      <c r="B1150" s="8">
        <v>497</v>
      </c>
      <c r="C1150" s="4">
        <v>61</v>
      </c>
      <c r="D1150" s="5">
        <v>139.65299873737371</v>
      </c>
      <c r="E1150" s="13">
        <v>0</v>
      </c>
      <c r="F1150" s="13">
        <v>0</v>
      </c>
      <c r="G1150" s="13">
        <v>61</v>
      </c>
      <c r="H1150" s="13">
        <v>0</v>
      </c>
      <c r="I1150" s="13">
        <v>0</v>
      </c>
      <c r="J1150" s="13">
        <v>0</v>
      </c>
      <c r="K1150" s="13">
        <v>0</v>
      </c>
      <c r="L1150" s="13">
        <v>0</v>
      </c>
      <c r="M1150" s="13"/>
      <c r="N1150" s="762">
        <v>2017</v>
      </c>
    </row>
    <row r="1151" spans="1:14" x14ac:dyDescent="0.25">
      <c r="A1151" s="3">
        <v>52</v>
      </c>
      <c r="B1151" s="8">
        <v>524</v>
      </c>
      <c r="C1151" s="4">
        <v>69</v>
      </c>
      <c r="D1151" s="5">
        <v>177.95964015151515</v>
      </c>
      <c r="E1151" s="13">
        <v>0</v>
      </c>
      <c r="F1151" s="13">
        <v>0</v>
      </c>
      <c r="G1151" s="13">
        <v>69</v>
      </c>
      <c r="H1151" s="13">
        <v>0</v>
      </c>
      <c r="I1151" s="13">
        <v>0</v>
      </c>
      <c r="J1151" s="13">
        <v>0</v>
      </c>
      <c r="K1151" s="13">
        <v>0</v>
      </c>
      <c r="L1151" s="13">
        <v>0</v>
      </c>
      <c r="M1151" s="13"/>
      <c r="N1151" s="762">
        <v>2017</v>
      </c>
    </row>
    <row r="1152" spans="1:14" x14ac:dyDescent="0.25">
      <c r="A1152" s="3">
        <v>1</v>
      </c>
      <c r="B1152" s="8" t="s">
        <v>10</v>
      </c>
      <c r="C1152" s="4">
        <v>59.333333333333336</v>
      </c>
      <c r="D1152" s="5">
        <v>185.65804945286195</v>
      </c>
      <c r="E1152" s="13">
        <v>0</v>
      </c>
      <c r="F1152" s="13">
        <v>14.25</v>
      </c>
      <c r="G1152" s="13">
        <v>8.25</v>
      </c>
      <c r="H1152" s="13">
        <v>19.583333333333329</v>
      </c>
      <c r="I1152" s="13">
        <v>17.25</v>
      </c>
      <c r="J1152" s="13">
        <v>0</v>
      </c>
      <c r="K1152" s="13">
        <v>0</v>
      </c>
      <c r="L1152" s="759">
        <v>0</v>
      </c>
      <c r="M1152" s="759"/>
      <c r="N1152" s="762">
        <v>2018</v>
      </c>
    </row>
    <row r="1153" spans="1:14" x14ac:dyDescent="0.25">
      <c r="A1153" s="3">
        <v>1</v>
      </c>
      <c r="B1153" s="8">
        <v>525</v>
      </c>
      <c r="C1153" s="4">
        <v>0.25</v>
      </c>
      <c r="D1153" s="5">
        <v>0.46543718434343434</v>
      </c>
      <c r="E1153" s="13">
        <v>0</v>
      </c>
      <c r="F1153" s="13">
        <v>0</v>
      </c>
      <c r="G1153" s="13">
        <v>0.25</v>
      </c>
      <c r="H1153" s="13">
        <v>0</v>
      </c>
      <c r="I1153" s="13">
        <v>0</v>
      </c>
      <c r="J1153" s="13">
        <v>0</v>
      </c>
      <c r="K1153" s="13">
        <v>0</v>
      </c>
      <c r="L1153" s="759">
        <v>0</v>
      </c>
      <c r="M1153" s="759"/>
      <c r="N1153" s="762">
        <v>2018</v>
      </c>
    </row>
    <row r="1154" spans="1:14" x14ac:dyDescent="0.25">
      <c r="A1154" s="3">
        <v>1</v>
      </c>
      <c r="B1154" s="8">
        <v>326</v>
      </c>
      <c r="C1154" s="4">
        <v>24.583333333333332</v>
      </c>
      <c r="D1154" s="5">
        <v>40.113628472222224</v>
      </c>
      <c r="E1154" s="13">
        <v>0</v>
      </c>
      <c r="F1154" s="13">
        <v>0</v>
      </c>
      <c r="G1154" s="13">
        <v>19.833333333333332</v>
      </c>
      <c r="H1154" s="13">
        <v>4.75</v>
      </c>
      <c r="I1154" s="13">
        <v>0</v>
      </c>
      <c r="J1154" s="13">
        <v>0</v>
      </c>
      <c r="K1154" s="13">
        <v>0</v>
      </c>
      <c r="L1154" s="759">
        <v>0</v>
      </c>
      <c r="M1154" s="759"/>
      <c r="N1154" s="762">
        <v>2018</v>
      </c>
    </row>
    <row r="1155" spans="1:14" x14ac:dyDescent="0.25">
      <c r="A1155" s="3">
        <v>1</v>
      </c>
      <c r="B1155" s="8">
        <v>327</v>
      </c>
      <c r="C1155" s="4">
        <v>15.583333333333332</v>
      </c>
      <c r="D1155" s="5">
        <v>31.954064867424247</v>
      </c>
      <c r="E1155" s="13">
        <v>7.25</v>
      </c>
      <c r="F1155" s="13">
        <v>3.75</v>
      </c>
      <c r="G1155" s="13">
        <v>0</v>
      </c>
      <c r="H1155" s="13">
        <v>4.583333333333333</v>
      </c>
      <c r="I1155" s="13">
        <v>0</v>
      </c>
      <c r="J1155" s="13">
        <v>0</v>
      </c>
      <c r="K1155" s="13">
        <v>0</v>
      </c>
      <c r="L1155" s="759">
        <v>0</v>
      </c>
      <c r="M1155" s="759"/>
      <c r="N1155" s="762">
        <v>2018</v>
      </c>
    </row>
    <row r="1156" spans="1:14" x14ac:dyDescent="0.25">
      <c r="A1156" s="3">
        <v>1</v>
      </c>
      <c r="B1156" s="8">
        <v>329</v>
      </c>
      <c r="C1156" s="4">
        <v>16.25</v>
      </c>
      <c r="D1156" s="5">
        <v>41.723622685185191</v>
      </c>
      <c r="E1156" s="13">
        <v>0</v>
      </c>
      <c r="F1156" s="13">
        <v>0</v>
      </c>
      <c r="G1156" s="13">
        <v>13.916666666666666</v>
      </c>
      <c r="H1156" s="13">
        <v>2.3333333333333335</v>
      </c>
      <c r="I1156" s="13">
        <v>0</v>
      </c>
      <c r="J1156" s="13">
        <v>0</v>
      </c>
      <c r="K1156" s="13">
        <v>0</v>
      </c>
      <c r="L1156" s="759">
        <v>0</v>
      </c>
      <c r="M1156" s="759"/>
      <c r="N1156" s="762">
        <v>2018</v>
      </c>
    </row>
    <row r="1157" spans="1:14" x14ac:dyDescent="0.25">
      <c r="A1157" s="3">
        <v>1</v>
      </c>
      <c r="B1157" s="8">
        <v>330</v>
      </c>
      <c r="C1157" s="4">
        <v>22.133333333333333</v>
      </c>
      <c r="D1157" s="5">
        <v>47.343101483585848</v>
      </c>
      <c r="E1157" s="13">
        <v>1.5</v>
      </c>
      <c r="F1157" s="13">
        <v>11.466666666666667</v>
      </c>
      <c r="G1157" s="13">
        <v>4.75</v>
      </c>
      <c r="H1157" s="13">
        <v>4.416666666666667</v>
      </c>
      <c r="I1157" s="13">
        <v>0</v>
      </c>
      <c r="J1157" s="13">
        <v>0</v>
      </c>
      <c r="K1157" s="13">
        <v>0</v>
      </c>
      <c r="L1157" s="759">
        <v>0</v>
      </c>
      <c r="M1157" s="759"/>
      <c r="N1157" s="762">
        <v>2018</v>
      </c>
    </row>
    <row r="1158" spans="1:14" x14ac:dyDescent="0.25">
      <c r="A1158" s="3">
        <v>1</v>
      </c>
      <c r="B1158" s="8">
        <v>336</v>
      </c>
      <c r="C1158" s="4">
        <v>1.5</v>
      </c>
      <c r="D1158" s="5">
        <v>3.7800000000000002</v>
      </c>
      <c r="E1158" s="13">
        <v>0</v>
      </c>
      <c r="F1158" s="13">
        <v>0</v>
      </c>
      <c r="G1158" s="13">
        <v>0</v>
      </c>
      <c r="H1158" s="13">
        <v>1.5</v>
      </c>
      <c r="I1158" s="13">
        <v>0</v>
      </c>
      <c r="J1158" s="13">
        <v>0</v>
      </c>
      <c r="K1158" s="13">
        <v>0</v>
      </c>
      <c r="L1158" s="759">
        <v>0</v>
      </c>
      <c r="M1158" s="759"/>
      <c r="N1158" s="762">
        <v>2018</v>
      </c>
    </row>
    <row r="1159" spans="1:14" x14ac:dyDescent="0.25">
      <c r="A1159" s="3">
        <v>1</v>
      </c>
      <c r="B1159" s="8">
        <v>356</v>
      </c>
      <c r="C1159" s="4">
        <v>0.58333333333333337</v>
      </c>
      <c r="D1159" s="5">
        <v>1.0860200968013469</v>
      </c>
      <c r="E1159" s="13">
        <v>0</v>
      </c>
      <c r="F1159" s="13">
        <v>0</v>
      </c>
      <c r="G1159" s="13">
        <v>0.58333333333333337</v>
      </c>
      <c r="H1159" s="13">
        <v>0</v>
      </c>
      <c r="I1159" s="13">
        <v>0</v>
      </c>
      <c r="J1159" s="13">
        <v>0</v>
      </c>
      <c r="K1159" s="13">
        <v>0</v>
      </c>
      <c r="L1159" s="759">
        <v>0</v>
      </c>
      <c r="M1159" s="759"/>
      <c r="N1159" s="762">
        <v>2018</v>
      </c>
    </row>
    <row r="1160" spans="1:14" x14ac:dyDescent="0.25">
      <c r="A1160" s="3">
        <v>1</v>
      </c>
      <c r="B1160" s="8">
        <v>358</v>
      </c>
      <c r="C1160" s="4">
        <v>2</v>
      </c>
      <c r="D1160" s="5">
        <v>5.04</v>
      </c>
      <c r="E1160" s="13">
        <v>0</v>
      </c>
      <c r="F1160" s="13">
        <v>0</v>
      </c>
      <c r="G1160" s="13">
        <v>0</v>
      </c>
      <c r="H1160" s="13">
        <v>2</v>
      </c>
      <c r="I1160" s="13">
        <v>0</v>
      </c>
      <c r="J1160" s="13">
        <v>0</v>
      </c>
      <c r="K1160" s="13">
        <v>0</v>
      </c>
      <c r="L1160" s="759">
        <v>0</v>
      </c>
      <c r="M1160" s="759"/>
      <c r="N1160" s="762">
        <v>2018</v>
      </c>
    </row>
    <row r="1161" spans="1:14" x14ac:dyDescent="0.25">
      <c r="A1161" s="3">
        <v>1</v>
      </c>
      <c r="B1161" s="8">
        <v>359</v>
      </c>
      <c r="C1161" s="4">
        <v>2.25</v>
      </c>
      <c r="D1161" s="5">
        <v>5.67</v>
      </c>
      <c r="E1161" s="13">
        <v>0</v>
      </c>
      <c r="F1161" s="13">
        <v>0</v>
      </c>
      <c r="G1161" s="13">
        <v>0</v>
      </c>
      <c r="H1161" s="13">
        <v>2.25</v>
      </c>
      <c r="I1161" s="13">
        <v>0</v>
      </c>
      <c r="J1161" s="13">
        <v>0</v>
      </c>
      <c r="K1161" s="13">
        <v>0</v>
      </c>
      <c r="L1161" s="759">
        <v>0</v>
      </c>
      <c r="M1161" s="759"/>
      <c r="N1161" s="762">
        <v>2018</v>
      </c>
    </row>
    <row r="1162" spans="1:14" x14ac:dyDescent="0.25">
      <c r="A1162" s="3">
        <v>1</v>
      </c>
      <c r="B1162" s="8">
        <v>366</v>
      </c>
      <c r="C1162" s="4">
        <v>15.45</v>
      </c>
      <c r="D1162" s="5">
        <v>36.096703598484858</v>
      </c>
      <c r="E1162" s="13">
        <v>1.1666666666666667</v>
      </c>
      <c r="F1162" s="13">
        <v>12.033333333333333</v>
      </c>
      <c r="G1162" s="13">
        <v>2.25</v>
      </c>
      <c r="H1162" s="13">
        <v>0</v>
      </c>
      <c r="I1162" s="13">
        <v>0</v>
      </c>
      <c r="J1162" s="13">
        <v>0</v>
      </c>
      <c r="K1162" s="13">
        <v>0</v>
      </c>
      <c r="L1162" s="759">
        <v>0</v>
      </c>
      <c r="M1162" s="759"/>
      <c r="N1162" s="762">
        <v>2018</v>
      </c>
    </row>
    <row r="1163" spans="1:14" x14ac:dyDescent="0.25">
      <c r="A1163" s="3">
        <v>1</v>
      </c>
      <c r="B1163" s="8">
        <v>369</v>
      </c>
      <c r="C1163" s="4">
        <v>4.25</v>
      </c>
      <c r="D1163" s="5">
        <v>9.3146164772727271</v>
      </c>
      <c r="E1163" s="13">
        <v>0</v>
      </c>
      <c r="F1163" s="13">
        <v>0</v>
      </c>
      <c r="G1163" s="13">
        <v>0</v>
      </c>
      <c r="H1163" s="13">
        <v>4.25</v>
      </c>
      <c r="I1163" s="13">
        <v>0</v>
      </c>
      <c r="J1163" s="13">
        <v>0</v>
      </c>
      <c r="K1163" s="13">
        <v>0</v>
      </c>
      <c r="L1163" s="759">
        <v>0</v>
      </c>
      <c r="M1163" s="759"/>
      <c r="N1163" s="762">
        <v>2018</v>
      </c>
    </row>
    <row r="1164" spans="1:14" x14ac:dyDescent="0.25">
      <c r="A1164" s="3">
        <v>1</v>
      </c>
      <c r="B1164" s="8">
        <v>374</v>
      </c>
      <c r="C1164" s="4">
        <v>7.833333333333333</v>
      </c>
      <c r="D1164" s="5">
        <v>11.906666666666666</v>
      </c>
      <c r="E1164" s="13">
        <v>0</v>
      </c>
      <c r="F1164" s="13">
        <v>0</v>
      </c>
      <c r="G1164" s="13">
        <v>7.833333333333333</v>
      </c>
      <c r="H1164" s="13">
        <v>0</v>
      </c>
      <c r="I1164" s="13">
        <v>0</v>
      </c>
      <c r="J1164" s="13">
        <v>0</v>
      </c>
      <c r="K1164" s="13">
        <v>0</v>
      </c>
      <c r="L1164" s="759">
        <v>0</v>
      </c>
      <c r="M1164" s="759"/>
      <c r="N1164" s="762">
        <v>2018</v>
      </c>
    </row>
    <row r="1165" spans="1:14" x14ac:dyDescent="0.25">
      <c r="A1165" s="3">
        <v>1</v>
      </c>
      <c r="B1165" s="8">
        <v>398</v>
      </c>
      <c r="C1165" s="4">
        <v>117.5</v>
      </c>
      <c r="D1165" s="5">
        <v>205.15430134680136</v>
      </c>
      <c r="E1165" s="13">
        <v>0</v>
      </c>
      <c r="F1165" s="13">
        <v>0</v>
      </c>
      <c r="G1165" s="13">
        <v>64.5</v>
      </c>
      <c r="H1165" s="13">
        <v>50.25</v>
      </c>
      <c r="I1165" s="13">
        <v>0</v>
      </c>
      <c r="J1165" s="13">
        <v>0</v>
      </c>
      <c r="K1165" s="13">
        <v>2.75</v>
      </c>
      <c r="L1165" s="759">
        <v>0</v>
      </c>
      <c r="M1165" s="759"/>
      <c r="N1165" s="762">
        <v>2018</v>
      </c>
    </row>
    <row r="1166" spans="1:14" x14ac:dyDescent="0.25">
      <c r="A1166" s="3">
        <v>1</v>
      </c>
      <c r="B1166" s="8">
        <v>430</v>
      </c>
      <c r="C1166" s="4">
        <v>19.5</v>
      </c>
      <c r="D1166" s="5">
        <v>43.080209595959587</v>
      </c>
      <c r="E1166" s="13">
        <v>0</v>
      </c>
      <c r="F1166" s="13">
        <v>0</v>
      </c>
      <c r="G1166" s="13">
        <v>0</v>
      </c>
      <c r="H1166" s="13">
        <v>0</v>
      </c>
      <c r="I1166" s="13">
        <v>10.166666666666666</v>
      </c>
      <c r="J1166" s="13">
        <v>7.333333333333333</v>
      </c>
      <c r="K1166" s="13">
        <v>2</v>
      </c>
      <c r="L1166" s="759">
        <v>0</v>
      </c>
      <c r="M1166" s="759"/>
      <c r="N1166" s="762">
        <v>2018</v>
      </c>
    </row>
    <row r="1167" spans="1:14" x14ac:dyDescent="0.25">
      <c r="A1167" s="3">
        <v>1</v>
      </c>
      <c r="B1167" s="8">
        <v>431</v>
      </c>
      <c r="C1167" s="4">
        <v>157.75000000000003</v>
      </c>
      <c r="D1167" s="5">
        <v>362.64356273460265</v>
      </c>
      <c r="E1167" s="13">
        <v>0</v>
      </c>
      <c r="F1167" s="13">
        <v>0</v>
      </c>
      <c r="G1167" s="13">
        <v>9</v>
      </c>
      <c r="H1167" s="13">
        <v>0</v>
      </c>
      <c r="I1167" s="13">
        <v>38.833333333333329</v>
      </c>
      <c r="J1167" s="13">
        <v>86.583333333333314</v>
      </c>
      <c r="K1167" s="13">
        <v>23.333333333333336</v>
      </c>
      <c r="L1167" s="759">
        <v>0</v>
      </c>
      <c r="M1167" s="759"/>
      <c r="N1167" s="762">
        <v>2018</v>
      </c>
    </row>
    <row r="1168" spans="1:14" x14ac:dyDescent="0.25">
      <c r="A1168" s="3">
        <v>1</v>
      </c>
      <c r="B1168" s="8">
        <v>453</v>
      </c>
      <c r="C1168" s="4">
        <v>3.666666666666667</v>
      </c>
      <c r="D1168" s="5">
        <v>7.4648484848484848</v>
      </c>
      <c r="E1168" s="13">
        <v>0</v>
      </c>
      <c r="F1168" s="13">
        <v>0</v>
      </c>
      <c r="G1168" s="13">
        <v>1.25</v>
      </c>
      <c r="H1168" s="13">
        <v>1.4166666666666667</v>
      </c>
      <c r="I1168" s="13">
        <v>1</v>
      </c>
      <c r="J1168" s="13">
        <v>0</v>
      </c>
      <c r="K1168" s="13">
        <v>0</v>
      </c>
      <c r="L1168" s="759">
        <v>0</v>
      </c>
      <c r="M1168" s="759"/>
      <c r="N1168" s="762">
        <v>2018</v>
      </c>
    </row>
    <row r="1169" spans="1:14" x14ac:dyDescent="0.25">
      <c r="A1169" s="3">
        <v>1</v>
      </c>
      <c r="B1169" s="8">
        <v>454</v>
      </c>
      <c r="C1169" s="4">
        <v>2</v>
      </c>
      <c r="D1169" s="5">
        <v>3.04</v>
      </c>
      <c r="E1169" s="13">
        <v>0</v>
      </c>
      <c r="F1169" s="13">
        <v>0</v>
      </c>
      <c r="G1169" s="13">
        <v>0</v>
      </c>
      <c r="H1169" s="13">
        <v>2</v>
      </c>
      <c r="I1169" s="13">
        <v>0</v>
      </c>
      <c r="J1169" s="13">
        <v>0</v>
      </c>
      <c r="K1169" s="13">
        <v>0</v>
      </c>
      <c r="L1169" s="759">
        <v>0</v>
      </c>
      <c r="M1169" s="759"/>
      <c r="N1169" s="762">
        <v>2018</v>
      </c>
    </row>
    <row r="1170" spans="1:14" x14ac:dyDescent="0.25">
      <c r="A1170" s="3">
        <v>1</v>
      </c>
      <c r="B1170" s="8">
        <v>455</v>
      </c>
      <c r="C1170" s="4">
        <v>8.0833333333333339</v>
      </c>
      <c r="D1170" s="5">
        <v>13.157222222222222</v>
      </c>
      <c r="E1170" s="13">
        <v>0</v>
      </c>
      <c r="F1170" s="13">
        <v>0</v>
      </c>
      <c r="G1170" s="13">
        <v>0.75</v>
      </c>
      <c r="H1170" s="13">
        <v>5.5000000000000009</v>
      </c>
      <c r="I1170" s="13">
        <v>1.8333333333333335</v>
      </c>
      <c r="J1170" s="13">
        <v>0</v>
      </c>
      <c r="K1170" s="13">
        <v>0</v>
      </c>
      <c r="L1170" s="759">
        <v>0</v>
      </c>
      <c r="M1170" s="759"/>
      <c r="N1170" s="762">
        <v>2018</v>
      </c>
    </row>
    <row r="1171" spans="1:14" x14ac:dyDescent="0.25">
      <c r="A1171" s="3">
        <v>1</v>
      </c>
      <c r="B1171" s="8">
        <v>456</v>
      </c>
      <c r="C1171" s="4">
        <v>2</v>
      </c>
      <c r="D1171" s="5">
        <v>3.5148484848484847</v>
      </c>
      <c r="E1171" s="13">
        <v>0</v>
      </c>
      <c r="F1171" s="13">
        <v>0</v>
      </c>
      <c r="G1171" s="13">
        <v>0.75</v>
      </c>
      <c r="H1171" s="13">
        <v>0.25</v>
      </c>
      <c r="I1171" s="13">
        <v>1</v>
      </c>
      <c r="J1171" s="13">
        <v>0</v>
      </c>
      <c r="K1171" s="13">
        <v>0</v>
      </c>
      <c r="L1171" s="759">
        <v>0</v>
      </c>
      <c r="M1171" s="759"/>
      <c r="N1171" s="762">
        <v>2018</v>
      </c>
    </row>
    <row r="1172" spans="1:14" x14ac:dyDescent="0.25">
      <c r="A1172" s="3">
        <v>1</v>
      </c>
      <c r="B1172" s="8">
        <v>457</v>
      </c>
      <c r="C1172" s="4">
        <v>121.86666666666667</v>
      </c>
      <c r="D1172" s="5">
        <v>277.50197224058576</v>
      </c>
      <c r="E1172" s="13">
        <v>0</v>
      </c>
      <c r="F1172" s="13">
        <v>0</v>
      </c>
      <c r="G1172" s="13">
        <v>5.5</v>
      </c>
      <c r="H1172" s="13">
        <v>0</v>
      </c>
      <c r="I1172" s="13">
        <v>12.166666666666668</v>
      </c>
      <c r="J1172" s="13">
        <v>99.700000000000045</v>
      </c>
      <c r="K1172" s="13">
        <v>4.5</v>
      </c>
      <c r="L1172" s="759">
        <v>0</v>
      </c>
      <c r="M1172" s="759"/>
      <c r="N1172" s="762">
        <v>2018</v>
      </c>
    </row>
    <row r="1173" spans="1:14" x14ac:dyDescent="0.25">
      <c r="A1173" s="3">
        <v>1</v>
      </c>
      <c r="B1173" s="8">
        <v>458</v>
      </c>
      <c r="C1173" s="4">
        <v>159.38333333333341</v>
      </c>
      <c r="D1173" s="5">
        <v>359.75047009412111</v>
      </c>
      <c r="E1173" s="13">
        <v>0</v>
      </c>
      <c r="F1173" s="13">
        <v>0</v>
      </c>
      <c r="G1173" s="13">
        <v>25.499999999999996</v>
      </c>
      <c r="H1173" s="13">
        <v>37.333333333333329</v>
      </c>
      <c r="I1173" s="13">
        <v>0</v>
      </c>
      <c r="J1173" s="13">
        <v>96.549999999999983</v>
      </c>
      <c r="K1173" s="13">
        <v>0</v>
      </c>
      <c r="L1173" s="759">
        <v>0</v>
      </c>
      <c r="M1173" s="759"/>
      <c r="N1173" s="762">
        <v>2018</v>
      </c>
    </row>
    <row r="1174" spans="1:14" x14ac:dyDescent="0.25">
      <c r="A1174" s="3">
        <v>1</v>
      </c>
      <c r="B1174" s="8">
        <v>459</v>
      </c>
      <c r="C1174" s="4">
        <v>457.91666666666657</v>
      </c>
      <c r="D1174" s="5">
        <v>1031.2970688657394</v>
      </c>
      <c r="E1174" s="13">
        <v>0</v>
      </c>
      <c r="F1174" s="13">
        <v>0</v>
      </c>
      <c r="G1174" s="13">
        <v>204.33333333333337</v>
      </c>
      <c r="H1174" s="13">
        <v>230.25000000000003</v>
      </c>
      <c r="I1174" s="13">
        <v>23.333333333333332</v>
      </c>
      <c r="J1174" s="13">
        <v>0</v>
      </c>
      <c r="K1174" s="13">
        <v>0</v>
      </c>
      <c r="L1174" s="759">
        <v>0</v>
      </c>
      <c r="M1174" s="759"/>
      <c r="N1174" s="762">
        <v>2018</v>
      </c>
    </row>
    <row r="1175" spans="1:14" x14ac:dyDescent="0.25">
      <c r="A1175" s="3">
        <v>1</v>
      </c>
      <c r="B1175" s="8">
        <v>470</v>
      </c>
      <c r="C1175" s="4">
        <v>4.25</v>
      </c>
      <c r="D1175" s="5">
        <v>8.4781060606060592</v>
      </c>
      <c r="E1175" s="13">
        <v>0</v>
      </c>
      <c r="F1175" s="13">
        <v>0</v>
      </c>
      <c r="G1175" s="13">
        <v>0</v>
      </c>
      <c r="H1175" s="13">
        <v>0</v>
      </c>
      <c r="I1175" s="13">
        <v>4.25</v>
      </c>
      <c r="J1175" s="13">
        <v>0</v>
      </c>
      <c r="K1175" s="13">
        <v>0</v>
      </c>
      <c r="L1175" s="759">
        <v>0</v>
      </c>
      <c r="M1175" s="759"/>
      <c r="N1175" s="762">
        <v>2018</v>
      </c>
    </row>
    <row r="1176" spans="1:14" x14ac:dyDescent="0.25">
      <c r="A1176" s="3">
        <v>1</v>
      </c>
      <c r="B1176" s="8">
        <v>473</v>
      </c>
      <c r="C1176" s="4">
        <v>339.24999999999994</v>
      </c>
      <c r="D1176" s="5">
        <v>672.92494190903494</v>
      </c>
      <c r="E1176" s="13">
        <v>0</v>
      </c>
      <c r="F1176" s="13">
        <v>0</v>
      </c>
      <c r="G1176" s="13">
        <v>165.58333333333334</v>
      </c>
      <c r="H1176" s="13">
        <v>2.25</v>
      </c>
      <c r="I1176" s="13">
        <v>152.91666666666666</v>
      </c>
      <c r="J1176" s="13">
        <v>0</v>
      </c>
      <c r="K1176" s="13">
        <v>18.5</v>
      </c>
      <c r="L1176" s="759">
        <v>0</v>
      </c>
      <c r="M1176" s="759"/>
      <c r="N1176" s="762">
        <v>2018</v>
      </c>
    </row>
    <row r="1177" spans="1:14" x14ac:dyDescent="0.25">
      <c r="A1177" s="3">
        <v>1</v>
      </c>
      <c r="B1177" s="8">
        <v>474</v>
      </c>
      <c r="C1177" s="4">
        <v>159.05000000000001</v>
      </c>
      <c r="D1177" s="5">
        <v>334.47525846725557</v>
      </c>
      <c r="E1177" s="13">
        <v>9.5</v>
      </c>
      <c r="F1177" s="13">
        <v>51.75</v>
      </c>
      <c r="G1177" s="13">
        <v>27.833333333333332</v>
      </c>
      <c r="H1177" s="13">
        <v>6.5833333333333339</v>
      </c>
      <c r="I1177" s="13">
        <v>54.583333333333336</v>
      </c>
      <c r="J1177" s="13">
        <v>0</v>
      </c>
      <c r="K1177" s="13">
        <v>8.8000000000000007</v>
      </c>
      <c r="L1177" s="759">
        <v>0</v>
      </c>
      <c r="M1177" s="759"/>
      <c r="N1177" s="762">
        <v>2018</v>
      </c>
    </row>
    <row r="1178" spans="1:14" x14ac:dyDescent="0.25">
      <c r="A1178" s="3">
        <v>1</v>
      </c>
      <c r="B1178" s="8">
        <v>497</v>
      </c>
      <c r="C1178" s="4">
        <v>31.833333333333336</v>
      </c>
      <c r="D1178" s="5">
        <v>52.137060974326594</v>
      </c>
      <c r="E1178" s="13">
        <v>0</v>
      </c>
      <c r="F1178" s="13">
        <v>0</v>
      </c>
      <c r="G1178" s="13">
        <v>7.0833333333333339</v>
      </c>
      <c r="H1178" s="13">
        <v>0</v>
      </c>
      <c r="I1178" s="13">
        <v>0</v>
      </c>
      <c r="J1178" s="13">
        <v>0</v>
      </c>
      <c r="K1178" s="13">
        <v>0</v>
      </c>
      <c r="L1178" s="759">
        <v>24.75</v>
      </c>
      <c r="M1178" s="759"/>
      <c r="N1178" s="762">
        <v>2018</v>
      </c>
    </row>
    <row r="1179" spans="1:14" x14ac:dyDescent="0.25">
      <c r="A1179" s="3">
        <v>1</v>
      </c>
      <c r="B1179" s="8">
        <v>501</v>
      </c>
      <c r="C1179" s="4">
        <v>90</v>
      </c>
      <c r="D1179" s="5">
        <v>165.14147253787883</v>
      </c>
      <c r="E1179" s="13">
        <v>1</v>
      </c>
      <c r="F1179" s="13">
        <v>54.833333333333329</v>
      </c>
      <c r="G1179" s="13">
        <v>34.166666666666664</v>
      </c>
      <c r="H1179" s="13">
        <v>0</v>
      </c>
      <c r="I1179" s="13">
        <v>0</v>
      </c>
      <c r="J1179" s="13">
        <v>0</v>
      </c>
      <c r="K1179" s="13">
        <v>0</v>
      </c>
      <c r="L1179" s="759">
        <v>0</v>
      </c>
      <c r="M1179" s="759"/>
      <c r="N1179" s="762">
        <v>2018</v>
      </c>
    </row>
    <row r="1180" spans="1:14" x14ac:dyDescent="0.25">
      <c r="A1180" s="3">
        <v>1</v>
      </c>
      <c r="B1180" s="8">
        <v>519</v>
      </c>
      <c r="C1180" s="4">
        <v>40.75</v>
      </c>
      <c r="D1180" s="5">
        <v>71.437672032828289</v>
      </c>
      <c r="E1180" s="13">
        <v>0</v>
      </c>
      <c r="F1180" s="13">
        <v>0</v>
      </c>
      <c r="G1180" s="13">
        <v>0</v>
      </c>
      <c r="H1180" s="13">
        <v>0</v>
      </c>
      <c r="I1180" s="13">
        <v>0</v>
      </c>
      <c r="J1180" s="13">
        <v>0</v>
      </c>
      <c r="K1180" s="13">
        <v>0</v>
      </c>
      <c r="L1180" s="759">
        <v>40.75</v>
      </c>
      <c r="M1180" s="759"/>
      <c r="N1180" s="762">
        <v>2018</v>
      </c>
    </row>
    <row r="1181" spans="1:14" x14ac:dyDescent="0.25">
      <c r="A1181" s="3">
        <v>1</v>
      </c>
      <c r="B1181" s="8">
        <v>520</v>
      </c>
      <c r="C1181" s="4">
        <v>112.66666666666667</v>
      </c>
      <c r="D1181" s="5">
        <v>244.99944023569026</v>
      </c>
      <c r="E1181" s="13">
        <v>10.166666666666666</v>
      </c>
      <c r="F1181" s="13">
        <v>102.5</v>
      </c>
      <c r="G1181" s="13">
        <v>0</v>
      </c>
      <c r="H1181" s="13">
        <v>0</v>
      </c>
      <c r="I1181" s="13">
        <v>0</v>
      </c>
      <c r="J1181" s="13">
        <v>0</v>
      </c>
      <c r="K1181" s="13">
        <v>0</v>
      </c>
      <c r="L1181" s="759">
        <v>0</v>
      </c>
      <c r="M1181" s="759"/>
      <c r="N1181" s="762">
        <v>2018</v>
      </c>
    </row>
    <row r="1182" spans="1:14" x14ac:dyDescent="0.25">
      <c r="A1182" s="3">
        <v>1</v>
      </c>
      <c r="B1182" s="8">
        <v>521</v>
      </c>
      <c r="C1182" s="4">
        <v>4.75</v>
      </c>
      <c r="D1182" s="5">
        <v>7.22</v>
      </c>
      <c r="E1182" s="13">
        <v>0</v>
      </c>
      <c r="F1182" s="13">
        <v>4.75</v>
      </c>
      <c r="G1182" s="13">
        <v>0</v>
      </c>
      <c r="H1182" s="13">
        <v>0</v>
      </c>
      <c r="I1182" s="13">
        <v>0</v>
      </c>
      <c r="J1182" s="13">
        <v>0</v>
      </c>
      <c r="K1182" s="13">
        <v>0</v>
      </c>
      <c r="L1182" s="759">
        <v>0</v>
      </c>
      <c r="M1182" s="759"/>
      <c r="N1182" s="762">
        <v>2018</v>
      </c>
    </row>
    <row r="1183" spans="1:14" x14ac:dyDescent="0.25">
      <c r="A1183" s="3">
        <v>1</v>
      </c>
      <c r="B1183" s="8">
        <v>522</v>
      </c>
      <c r="C1183" s="4">
        <v>1.5833333333333335</v>
      </c>
      <c r="D1183" s="5">
        <v>4.4853084490740747</v>
      </c>
      <c r="E1183" s="13">
        <v>0</v>
      </c>
      <c r="F1183" s="13">
        <v>0</v>
      </c>
      <c r="G1183" s="13">
        <v>0</v>
      </c>
      <c r="H1183" s="13">
        <v>1.5833333333333335</v>
      </c>
      <c r="I1183" s="13">
        <v>0</v>
      </c>
      <c r="J1183" s="13">
        <v>0</v>
      </c>
      <c r="K1183" s="13">
        <v>0</v>
      </c>
      <c r="L1183" s="759">
        <v>0</v>
      </c>
      <c r="M1183" s="759"/>
      <c r="N1183" s="762">
        <v>2018</v>
      </c>
    </row>
    <row r="1184" spans="1:14" x14ac:dyDescent="0.25">
      <c r="A1184" s="3">
        <v>1</v>
      </c>
      <c r="B1184" s="8">
        <v>524</v>
      </c>
      <c r="C1184" s="4">
        <v>89.666666666666657</v>
      </c>
      <c r="D1184" s="5">
        <v>203.95314606385466</v>
      </c>
      <c r="E1184" s="13">
        <v>3.083333333333333</v>
      </c>
      <c r="F1184" s="13">
        <v>1.75</v>
      </c>
      <c r="G1184" s="13">
        <v>67.583333333333329</v>
      </c>
      <c r="H1184" s="13">
        <v>13.75</v>
      </c>
      <c r="I1184" s="13">
        <v>0</v>
      </c>
      <c r="J1184" s="13">
        <v>0</v>
      </c>
      <c r="K1184" s="13">
        <v>0</v>
      </c>
      <c r="L1184" s="759">
        <v>3.5</v>
      </c>
      <c r="M1184" s="759"/>
      <c r="N1184" s="762">
        <v>2018</v>
      </c>
    </row>
    <row r="1185" spans="1:14" x14ac:dyDescent="0.25">
      <c r="A1185" s="3">
        <v>1</v>
      </c>
      <c r="B1185" s="8">
        <v>541</v>
      </c>
      <c r="C1185" s="4">
        <v>13.083333333333334</v>
      </c>
      <c r="D1185" s="5">
        <v>24.239612005471379</v>
      </c>
      <c r="E1185" s="13">
        <v>1.0833333333333333</v>
      </c>
      <c r="F1185" s="13">
        <v>12</v>
      </c>
      <c r="G1185" s="13">
        <v>0</v>
      </c>
      <c r="H1185" s="13">
        <v>0</v>
      </c>
      <c r="I1185" s="13">
        <v>0</v>
      </c>
      <c r="J1185" s="13">
        <v>0</v>
      </c>
      <c r="K1185" s="13">
        <v>0</v>
      </c>
      <c r="L1185" s="759">
        <v>0</v>
      </c>
      <c r="M1185" s="759"/>
      <c r="N1185" s="762">
        <v>2018</v>
      </c>
    </row>
    <row r="1186" spans="1:14" x14ac:dyDescent="0.25">
      <c r="A1186" s="3">
        <v>1</v>
      </c>
      <c r="B1186" s="8">
        <v>544</v>
      </c>
      <c r="C1186" s="4">
        <v>14.583333333333334</v>
      </c>
      <c r="D1186" s="5">
        <v>30.548516677188555</v>
      </c>
      <c r="E1186" s="13">
        <v>8.6666666666666661</v>
      </c>
      <c r="F1186" s="13">
        <v>3.916666666666667</v>
      </c>
      <c r="G1186" s="13">
        <v>2</v>
      </c>
      <c r="H1186" s="13">
        <v>0</v>
      </c>
      <c r="I1186" s="13">
        <v>0</v>
      </c>
      <c r="J1186" s="13">
        <v>0</v>
      </c>
      <c r="K1186" s="13">
        <v>0</v>
      </c>
      <c r="L1186" s="759">
        <v>0</v>
      </c>
      <c r="M1186" s="759"/>
      <c r="N1186" s="762">
        <v>2018</v>
      </c>
    </row>
    <row r="1187" spans="1:14" x14ac:dyDescent="0.25">
      <c r="A1187" s="3">
        <v>1</v>
      </c>
      <c r="B1187" s="8">
        <v>548</v>
      </c>
      <c r="C1187" s="4">
        <v>5.916666666666667</v>
      </c>
      <c r="D1187" s="5">
        <v>16.230751788720539</v>
      </c>
      <c r="E1187" s="13">
        <v>0.75</v>
      </c>
      <c r="F1187" s="13">
        <v>2.916666666666667</v>
      </c>
      <c r="G1187" s="13">
        <v>2.25</v>
      </c>
      <c r="H1187" s="13">
        <v>0</v>
      </c>
      <c r="I1187" s="13">
        <v>0</v>
      </c>
      <c r="J1187" s="13">
        <v>0</v>
      </c>
      <c r="K1187" s="13">
        <v>0</v>
      </c>
      <c r="L1187" s="759">
        <v>0</v>
      </c>
      <c r="M1187" s="759"/>
      <c r="N1187" s="762">
        <v>2018</v>
      </c>
    </row>
    <row r="1188" spans="1:14" ht="15.75" thickBot="1" x14ac:dyDescent="0.3">
      <c r="A1188" s="210">
        <v>1</v>
      </c>
      <c r="B1188" s="211">
        <v>549</v>
      </c>
      <c r="C1188" s="212">
        <v>2.25</v>
      </c>
      <c r="D1188" s="747">
        <v>8.500375</v>
      </c>
      <c r="E1188" s="214">
        <v>0</v>
      </c>
      <c r="F1188" s="214">
        <v>0</v>
      </c>
      <c r="G1188" s="214">
        <v>0</v>
      </c>
      <c r="H1188" s="214">
        <v>0</v>
      </c>
      <c r="I1188" s="214">
        <v>2.25</v>
      </c>
      <c r="J1188" s="214">
        <v>0</v>
      </c>
      <c r="K1188" s="214">
        <v>0</v>
      </c>
      <c r="L1188" s="760">
        <v>0</v>
      </c>
      <c r="M1188" s="802"/>
      <c r="N1188" s="762">
        <v>2018</v>
      </c>
    </row>
    <row r="1189" spans="1:14" x14ac:dyDescent="0.25">
      <c r="A1189" s="204">
        <v>2</v>
      </c>
      <c r="B1189" s="205" t="s">
        <v>10</v>
      </c>
      <c r="C1189" s="206">
        <v>68.333333333333343</v>
      </c>
      <c r="D1189" s="207">
        <v>214.20198227062286</v>
      </c>
      <c r="E1189" s="208">
        <v>0</v>
      </c>
      <c r="F1189" s="208">
        <v>7</v>
      </c>
      <c r="G1189" s="208">
        <v>12.25</v>
      </c>
      <c r="H1189" s="208">
        <v>28</v>
      </c>
      <c r="I1189" s="208">
        <v>21.083333333333332</v>
      </c>
      <c r="J1189" s="208">
        <v>0</v>
      </c>
      <c r="K1189" s="208">
        <v>0</v>
      </c>
      <c r="L1189" s="761">
        <v>0</v>
      </c>
      <c r="M1189" s="761"/>
      <c r="N1189" s="762">
        <v>2018</v>
      </c>
    </row>
    <row r="1190" spans="1:14" x14ac:dyDescent="0.25">
      <c r="A1190" s="3">
        <v>2</v>
      </c>
      <c r="B1190" s="8">
        <v>326</v>
      </c>
      <c r="C1190" s="4">
        <v>3</v>
      </c>
      <c r="D1190" s="209">
        <v>6.0600000000000005</v>
      </c>
      <c r="E1190" s="13">
        <v>0</v>
      </c>
      <c r="F1190" s="13">
        <v>0</v>
      </c>
      <c r="G1190" s="13">
        <v>0</v>
      </c>
      <c r="H1190" s="13">
        <v>3</v>
      </c>
      <c r="I1190" s="13">
        <v>0</v>
      </c>
      <c r="J1190" s="13">
        <v>0</v>
      </c>
      <c r="K1190" s="13">
        <v>0</v>
      </c>
      <c r="L1190" s="759">
        <v>0</v>
      </c>
      <c r="M1190" s="759"/>
      <c r="N1190" s="762">
        <v>2018</v>
      </c>
    </row>
    <row r="1191" spans="1:14" x14ac:dyDescent="0.25">
      <c r="A1191" s="3">
        <v>2</v>
      </c>
      <c r="B1191" s="8">
        <v>329</v>
      </c>
      <c r="C1191" s="4">
        <v>2.6666666666666665</v>
      </c>
      <c r="D1191" s="209">
        <v>5.3866666666666667</v>
      </c>
      <c r="E1191" s="13">
        <v>0</v>
      </c>
      <c r="F1191" s="13">
        <v>0</v>
      </c>
      <c r="G1191" s="13">
        <v>0</v>
      </c>
      <c r="H1191" s="13">
        <v>2.6666666666666665</v>
      </c>
      <c r="I1191" s="13">
        <v>0</v>
      </c>
      <c r="J1191" s="13">
        <v>0</v>
      </c>
      <c r="K1191" s="13">
        <v>0</v>
      </c>
      <c r="L1191" s="759">
        <v>0</v>
      </c>
      <c r="M1191" s="759"/>
      <c r="N1191" s="762">
        <v>2018</v>
      </c>
    </row>
    <row r="1192" spans="1:14" x14ac:dyDescent="0.25">
      <c r="A1192" s="3">
        <v>2</v>
      </c>
      <c r="B1192" s="8">
        <v>330</v>
      </c>
      <c r="C1192" s="4">
        <v>0.83333333333333337</v>
      </c>
      <c r="D1192" s="209">
        <v>2.1</v>
      </c>
      <c r="E1192" s="13">
        <v>0</v>
      </c>
      <c r="F1192" s="13">
        <v>0</v>
      </c>
      <c r="G1192" s="13">
        <v>0</v>
      </c>
      <c r="H1192" s="13">
        <v>0.83333333333333337</v>
      </c>
      <c r="I1192" s="13">
        <v>0</v>
      </c>
      <c r="J1192" s="13">
        <v>0</v>
      </c>
      <c r="K1192" s="13">
        <v>0</v>
      </c>
      <c r="L1192" s="759">
        <v>0</v>
      </c>
      <c r="M1192" s="759"/>
      <c r="N1192" s="762">
        <v>2018</v>
      </c>
    </row>
    <row r="1193" spans="1:14" x14ac:dyDescent="0.25">
      <c r="A1193" s="3">
        <v>2</v>
      </c>
      <c r="B1193" s="8">
        <v>366</v>
      </c>
      <c r="C1193" s="4">
        <v>0.5</v>
      </c>
      <c r="D1193" s="209">
        <v>0.76</v>
      </c>
      <c r="E1193" s="13">
        <v>0</v>
      </c>
      <c r="F1193" s="13">
        <v>0</v>
      </c>
      <c r="G1193" s="13">
        <v>0</v>
      </c>
      <c r="H1193" s="13">
        <v>0.5</v>
      </c>
      <c r="I1193" s="13">
        <v>0</v>
      </c>
      <c r="J1193" s="13">
        <v>0</v>
      </c>
      <c r="K1193" s="13">
        <v>0</v>
      </c>
      <c r="L1193" s="759">
        <v>0</v>
      </c>
      <c r="M1193" s="759"/>
      <c r="N1193" s="762">
        <v>2018</v>
      </c>
    </row>
    <row r="1194" spans="1:14" x14ac:dyDescent="0.25">
      <c r="A1194" s="3">
        <v>2</v>
      </c>
      <c r="B1194" s="8">
        <v>367</v>
      </c>
      <c r="C1194" s="4">
        <v>9.9166666666666661</v>
      </c>
      <c r="D1194" s="209">
        <v>24.255974326599326</v>
      </c>
      <c r="E1194" s="13">
        <v>9.9166666666666661</v>
      </c>
      <c r="F1194" s="13">
        <v>0</v>
      </c>
      <c r="G1194" s="13">
        <v>0</v>
      </c>
      <c r="H1194" s="13">
        <v>0</v>
      </c>
      <c r="I1194" s="13">
        <v>0</v>
      </c>
      <c r="J1194" s="13">
        <v>0</v>
      </c>
      <c r="K1194" s="13">
        <v>0</v>
      </c>
      <c r="L1194" s="759">
        <v>0</v>
      </c>
      <c r="M1194" s="759"/>
      <c r="N1194" s="762">
        <v>2018</v>
      </c>
    </row>
    <row r="1195" spans="1:14" x14ac:dyDescent="0.25">
      <c r="A1195" s="3">
        <v>2</v>
      </c>
      <c r="B1195" s="8">
        <v>398</v>
      </c>
      <c r="C1195" s="4">
        <v>36.25</v>
      </c>
      <c r="D1195" s="209">
        <v>71.871481481481482</v>
      </c>
      <c r="E1195" s="13">
        <v>0</v>
      </c>
      <c r="F1195" s="13">
        <v>0</v>
      </c>
      <c r="G1195" s="13">
        <v>8.0833333333333321</v>
      </c>
      <c r="H1195" s="13">
        <v>24.083333333333332</v>
      </c>
      <c r="I1195" s="13">
        <v>4.083333333333333</v>
      </c>
      <c r="J1195" s="13">
        <v>0</v>
      </c>
      <c r="K1195" s="13">
        <v>0</v>
      </c>
      <c r="L1195" s="759">
        <v>0</v>
      </c>
      <c r="M1195" s="759"/>
      <c r="N1195" s="762">
        <v>2018</v>
      </c>
    </row>
    <row r="1196" spans="1:14" x14ac:dyDescent="0.25">
      <c r="A1196" s="3">
        <v>2</v>
      </c>
      <c r="B1196" s="8">
        <v>414</v>
      </c>
      <c r="C1196" s="4">
        <v>108.41666666666666</v>
      </c>
      <c r="D1196" s="209">
        <v>187.52341435185187</v>
      </c>
      <c r="E1196" s="13">
        <v>0</v>
      </c>
      <c r="F1196" s="13">
        <v>0</v>
      </c>
      <c r="G1196" s="13">
        <v>71.75</v>
      </c>
      <c r="H1196" s="13">
        <v>36.666666666666671</v>
      </c>
      <c r="I1196" s="13">
        <v>0</v>
      </c>
      <c r="J1196" s="13">
        <v>0</v>
      </c>
      <c r="K1196" s="13">
        <v>0</v>
      </c>
      <c r="L1196" s="759">
        <v>0</v>
      </c>
      <c r="M1196" s="759"/>
      <c r="N1196" s="762">
        <v>2018</v>
      </c>
    </row>
    <row r="1197" spans="1:14" x14ac:dyDescent="0.25">
      <c r="A1197" s="3">
        <v>2</v>
      </c>
      <c r="B1197" s="8">
        <v>415</v>
      </c>
      <c r="C1197" s="4">
        <v>6.9166666666666661</v>
      </c>
      <c r="D1197" s="209">
        <v>13.826364583333332</v>
      </c>
      <c r="E1197" s="13">
        <v>0</v>
      </c>
      <c r="F1197" s="13">
        <v>0</v>
      </c>
      <c r="G1197" s="13">
        <v>0.75</v>
      </c>
      <c r="H1197" s="13">
        <v>0</v>
      </c>
      <c r="I1197" s="13">
        <v>0</v>
      </c>
      <c r="J1197" s="13">
        <v>3.4166666666666665</v>
      </c>
      <c r="K1197" s="13">
        <v>2.75</v>
      </c>
      <c r="L1197" s="759">
        <v>0</v>
      </c>
      <c r="M1197" s="759"/>
      <c r="N1197" s="762">
        <v>2018</v>
      </c>
    </row>
    <row r="1198" spans="1:14" x14ac:dyDescent="0.25">
      <c r="A1198" s="3">
        <v>2</v>
      </c>
      <c r="B1198" s="8">
        <v>420</v>
      </c>
      <c r="C1198" s="4">
        <v>3.8333333333333335</v>
      </c>
      <c r="D1198" s="209">
        <v>10.598731060606061</v>
      </c>
      <c r="E1198" s="13">
        <v>0</v>
      </c>
      <c r="F1198" s="13">
        <v>3.8333333333333335</v>
      </c>
      <c r="G1198" s="13">
        <v>0</v>
      </c>
      <c r="H1198" s="13">
        <v>0</v>
      </c>
      <c r="I1198" s="13">
        <v>0</v>
      </c>
      <c r="J1198" s="13">
        <v>0</v>
      </c>
      <c r="K1198" s="13">
        <v>0</v>
      </c>
      <c r="L1198" s="759">
        <v>0</v>
      </c>
      <c r="M1198" s="759"/>
      <c r="N1198" s="762">
        <v>2018</v>
      </c>
    </row>
    <row r="1199" spans="1:14" x14ac:dyDescent="0.25">
      <c r="A1199" s="3">
        <v>2</v>
      </c>
      <c r="B1199" s="8">
        <v>430</v>
      </c>
      <c r="C1199" s="4">
        <v>62.416666666666657</v>
      </c>
      <c r="D1199" s="209">
        <v>122.7643222853535</v>
      </c>
      <c r="E1199" s="13">
        <v>0</v>
      </c>
      <c r="F1199" s="13">
        <v>0</v>
      </c>
      <c r="G1199" s="13">
        <v>0</v>
      </c>
      <c r="H1199" s="13">
        <v>3.8333333333333335</v>
      </c>
      <c r="I1199" s="13">
        <v>54.5</v>
      </c>
      <c r="J1199" s="13">
        <v>4.083333333333333</v>
      </c>
      <c r="K1199" s="13">
        <v>0</v>
      </c>
      <c r="L1199" s="759">
        <v>0</v>
      </c>
      <c r="M1199" s="759"/>
      <c r="N1199" s="762">
        <v>2018</v>
      </c>
    </row>
    <row r="1200" spans="1:14" x14ac:dyDescent="0.25">
      <c r="A1200" s="3">
        <v>2</v>
      </c>
      <c r="B1200" s="8">
        <v>431</v>
      </c>
      <c r="C1200" s="4">
        <v>128.89999999999998</v>
      </c>
      <c r="D1200" s="209">
        <v>305.11085466122904</v>
      </c>
      <c r="E1200" s="13">
        <v>0</v>
      </c>
      <c r="F1200" s="13">
        <v>0</v>
      </c>
      <c r="G1200" s="13">
        <v>2</v>
      </c>
      <c r="H1200" s="13">
        <v>0</v>
      </c>
      <c r="I1200" s="13">
        <v>11.083333333333334</v>
      </c>
      <c r="J1200" s="13">
        <v>98.316666666666634</v>
      </c>
      <c r="K1200" s="13">
        <v>17.5</v>
      </c>
      <c r="L1200" s="759">
        <v>0</v>
      </c>
      <c r="M1200" s="759"/>
      <c r="N1200" s="762">
        <v>2018</v>
      </c>
    </row>
    <row r="1201" spans="1:14" x14ac:dyDescent="0.25">
      <c r="A1201" s="3">
        <v>2</v>
      </c>
      <c r="B1201" s="8">
        <v>438</v>
      </c>
      <c r="C1201" s="4">
        <v>2</v>
      </c>
      <c r="D1201" s="209">
        <v>3.04</v>
      </c>
      <c r="E1201" s="13">
        <v>0</v>
      </c>
      <c r="F1201" s="13">
        <v>0</v>
      </c>
      <c r="G1201" s="13">
        <v>0</v>
      </c>
      <c r="H1201" s="13">
        <v>2</v>
      </c>
      <c r="I1201" s="13">
        <v>0</v>
      </c>
      <c r="J1201" s="13">
        <v>0</v>
      </c>
      <c r="K1201" s="13">
        <v>0</v>
      </c>
      <c r="L1201" s="759">
        <v>0</v>
      </c>
      <c r="M1201" s="759"/>
      <c r="N1201" s="762">
        <v>2018</v>
      </c>
    </row>
    <row r="1202" spans="1:14" x14ac:dyDescent="0.25">
      <c r="A1202" s="3">
        <v>2</v>
      </c>
      <c r="B1202" s="8">
        <v>453</v>
      </c>
      <c r="C1202" s="4">
        <v>71.583333333333343</v>
      </c>
      <c r="D1202" s="209">
        <v>152.95209950912565</v>
      </c>
      <c r="E1202" s="13">
        <v>0</v>
      </c>
      <c r="F1202" s="13">
        <v>0</v>
      </c>
      <c r="G1202" s="13">
        <v>24.5</v>
      </c>
      <c r="H1202" s="13">
        <v>7</v>
      </c>
      <c r="I1202" s="13">
        <v>0</v>
      </c>
      <c r="J1202" s="13">
        <v>8.6666666666666661</v>
      </c>
      <c r="K1202" s="13">
        <v>31.416666666666668</v>
      </c>
      <c r="L1202" s="759">
        <v>0</v>
      </c>
      <c r="M1202" s="759"/>
      <c r="N1202" s="762">
        <v>2018</v>
      </c>
    </row>
    <row r="1203" spans="1:14" x14ac:dyDescent="0.25">
      <c r="A1203" s="3">
        <v>2</v>
      </c>
      <c r="B1203" s="8">
        <v>454</v>
      </c>
      <c r="C1203" s="4">
        <v>17.583333333333336</v>
      </c>
      <c r="D1203" s="209">
        <v>32.048987794612792</v>
      </c>
      <c r="E1203" s="13">
        <v>0</v>
      </c>
      <c r="F1203" s="13">
        <v>0</v>
      </c>
      <c r="G1203" s="13">
        <v>1</v>
      </c>
      <c r="H1203" s="13">
        <v>0</v>
      </c>
      <c r="I1203" s="13">
        <v>14.583333333333334</v>
      </c>
      <c r="J1203" s="13">
        <v>0</v>
      </c>
      <c r="K1203" s="13">
        <v>2</v>
      </c>
      <c r="L1203" s="759">
        <v>0</v>
      </c>
      <c r="M1203" s="759"/>
      <c r="N1203" s="762">
        <v>2018</v>
      </c>
    </row>
    <row r="1204" spans="1:14" x14ac:dyDescent="0.25">
      <c r="A1204" s="3">
        <v>2</v>
      </c>
      <c r="B1204" s="8">
        <v>455</v>
      </c>
      <c r="C1204" s="4">
        <v>45.833333333333329</v>
      </c>
      <c r="D1204" s="209">
        <v>100.781030513468</v>
      </c>
      <c r="E1204" s="13">
        <v>0</v>
      </c>
      <c r="F1204" s="13">
        <v>0</v>
      </c>
      <c r="G1204" s="13">
        <v>27.416666666666664</v>
      </c>
      <c r="H1204" s="13">
        <v>0.75</v>
      </c>
      <c r="I1204" s="13">
        <v>0</v>
      </c>
      <c r="J1204" s="13">
        <v>0</v>
      </c>
      <c r="K1204" s="13">
        <v>17.666666666666664</v>
      </c>
      <c r="L1204" s="759">
        <v>0</v>
      </c>
      <c r="M1204" s="759"/>
      <c r="N1204" s="762">
        <v>2018</v>
      </c>
    </row>
    <row r="1205" spans="1:14" x14ac:dyDescent="0.25">
      <c r="A1205" s="3">
        <v>2</v>
      </c>
      <c r="B1205" s="8">
        <v>456</v>
      </c>
      <c r="C1205" s="4">
        <v>0.5</v>
      </c>
      <c r="D1205" s="209">
        <v>0.93087436868686868</v>
      </c>
      <c r="E1205" s="13">
        <v>0</v>
      </c>
      <c r="F1205" s="13">
        <v>0</v>
      </c>
      <c r="G1205" s="13">
        <v>0.5</v>
      </c>
      <c r="H1205" s="13">
        <v>0</v>
      </c>
      <c r="I1205" s="13">
        <v>0</v>
      </c>
      <c r="J1205" s="13">
        <v>0</v>
      </c>
      <c r="K1205" s="13">
        <v>0</v>
      </c>
      <c r="L1205" s="759">
        <v>0</v>
      </c>
      <c r="M1205" s="759"/>
      <c r="N1205" s="762">
        <v>2018</v>
      </c>
    </row>
    <row r="1206" spans="1:14" x14ac:dyDescent="0.25">
      <c r="A1206" s="3">
        <v>2</v>
      </c>
      <c r="B1206" s="8">
        <v>457</v>
      </c>
      <c r="C1206" s="4">
        <v>113.83333333333327</v>
      </c>
      <c r="D1206" s="209">
        <v>262.15661698807116</v>
      </c>
      <c r="E1206" s="13">
        <v>0</v>
      </c>
      <c r="F1206" s="13">
        <v>0</v>
      </c>
      <c r="G1206" s="13">
        <v>0</v>
      </c>
      <c r="H1206" s="13">
        <v>0</v>
      </c>
      <c r="I1206" s="13">
        <v>0</v>
      </c>
      <c r="J1206" s="13">
        <v>113.83333333333327</v>
      </c>
      <c r="K1206" s="13">
        <v>0</v>
      </c>
      <c r="L1206" s="759">
        <v>0</v>
      </c>
      <c r="M1206" s="759"/>
      <c r="N1206" s="762">
        <v>2018</v>
      </c>
    </row>
    <row r="1207" spans="1:14" x14ac:dyDescent="0.25">
      <c r="A1207" s="3">
        <v>2</v>
      </c>
      <c r="B1207" s="8">
        <v>458</v>
      </c>
      <c r="C1207" s="4">
        <v>211.68333333333339</v>
      </c>
      <c r="D1207" s="209">
        <v>457.4932614535594</v>
      </c>
      <c r="E1207" s="13">
        <v>0</v>
      </c>
      <c r="F1207" s="13">
        <v>0</v>
      </c>
      <c r="G1207" s="13">
        <v>45.833333333333336</v>
      </c>
      <c r="H1207" s="13">
        <v>15.333333333333332</v>
      </c>
      <c r="I1207" s="13">
        <v>31</v>
      </c>
      <c r="J1207" s="13">
        <v>119.51666666666665</v>
      </c>
      <c r="K1207" s="13">
        <v>0</v>
      </c>
      <c r="L1207" s="759">
        <v>0</v>
      </c>
      <c r="M1207" s="759"/>
      <c r="N1207" s="762">
        <v>2018</v>
      </c>
    </row>
    <row r="1208" spans="1:14" x14ac:dyDescent="0.25">
      <c r="A1208" s="3">
        <v>2</v>
      </c>
      <c r="B1208" s="8">
        <v>459</v>
      </c>
      <c r="C1208" s="4">
        <v>279.91666666666669</v>
      </c>
      <c r="D1208" s="209">
        <v>619.44325894360281</v>
      </c>
      <c r="E1208" s="13">
        <v>0.33333333333333331</v>
      </c>
      <c r="F1208" s="13">
        <v>1</v>
      </c>
      <c r="G1208" s="13">
        <v>14.75</v>
      </c>
      <c r="H1208" s="13">
        <v>77</v>
      </c>
      <c r="I1208" s="13">
        <v>186.83333333333334</v>
      </c>
      <c r="J1208" s="13">
        <v>0</v>
      </c>
      <c r="K1208" s="13">
        <v>0</v>
      </c>
      <c r="L1208" s="759">
        <v>0</v>
      </c>
      <c r="M1208" s="759"/>
      <c r="N1208" s="762">
        <v>2018</v>
      </c>
    </row>
    <row r="1209" spans="1:14" x14ac:dyDescent="0.25">
      <c r="A1209" s="3">
        <v>2</v>
      </c>
      <c r="B1209" s="8">
        <v>473</v>
      </c>
      <c r="C1209" s="4">
        <v>690.88333333333321</v>
      </c>
      <c r="D1209" s="209">
        <v>1480.0381180314566</v>
      </c>
      <c r="E1209" s="13">
        <v>16.75</v>
      </c>
      <c r="F1209" s="13">
        <v>126.91666666666663</v>
      </c>
      <c r="G1209" s="13">
        <v>319.50000000000006</v>
      </c>
      <c r="H1209" s="13">
        <v>156.70000000000002</v>
      </c>
      <c r="I1209" s="13">
        <v>59.166666666666657</v>
      </c>
      <c r="J1209" s="13">
        <v>4</v>
      </c>
      <c r="K1209" s="13">
        <v>7.8500000000000005</v>
      </c>
      <c r="L1209" s="759">
        <v>0</v>
      </c>
      <c r="M1209" s="759"/>
      <c r="N1209" s="762">
        <v>2018</v>
      </c>
    </row>
    <row r="1210" spans="1:14" x14ac:dyDescent="0.25">
      <c r="A1210" s="3">
        <v>2</v>
      </c>
      <c r="B1210" s="8">
        <v>474</v>
      </c>
      <c r="C1210" s="4">
        <v>430.24999999999977</v>
      </c>
      <c r="D1210" s="209">
        <v>908.22176794881739</v>
      </c>
      <c r="E1210" s="13">
        <v>0</v>
      </c>
      <c r="F1210" s="13">
        <v>147.08333333333334</v>
      </c>
      <c r="G1210" s="13">
        <v>223.50000000000009</v>
      </c>
      <c r="H1210" s="13">
        <v>49.750000000000007</v>
      </c>
      <c r="I1210" s="13">
        <v>9.9166666666666661</v>
      </c>
      <c r="J1210" s="13">
        <v>0</v>
      </c>
      <c r="K1210" s="13">
        <v>0</v>
      </c>
      <c r="L1210" s="759">
        <v>0</v>
      </c>
      <c r="M1210" s="759"/>
      <c r="N1210" s="762">
        <v>2018</v>
      </c>
    </row>
    <row r="1211" spans="1:14" x14ac:dyDescent="0.25">
      <c r="A1211" s="3">
        <v>2</v>
      </c>
      <c r="B1211" s="8">
        <v>497</v>
      </c>
      <c r="C1211" s="4">
        <v>13</v>
      </c>
      <c r="D1211" s="209">
        <v>19.759999999999998</v>
      </c>
      <c r="E1211" s="13">
        <v>0</v>
      </c>
      <c r="F1211" s="13">
        <v>0</v>
      </c>
      <c r="G1211" s="13">
        <v>0</v>
      </c>
      <c r="H1211" s="13">
        <v>0</v>
      </c>
      <c r="I1211" s="13">
        <v>0</v>
      </c>
      <c r="J1211" s="13">
        <v>0</v>
      </c>
      <c r="K1211" s="13">
        <v>0</v>
      </c>
      <c r="L1211" s="759">
        <v>13</v>
      </c>
      <c r="M1211" s="759"/>
      <c r="N1211" s="762">
        <v>2018</v>
      </c>
    </row>
    <row r="1212" spans="1:14" x14ac:dyDescent="0.25">
      <c r="A1212" s="3">
        <v>2</v>
      </c>
      <c r="B1212" s="8">
        <v>501</v>
      </c>
      <c r="C1212" s="4">
        <v>48.5</v>
      </c>
      <c r="D1212" s="209">
        <v>80.386666666666684</v>
      </c>
      <c r="E1212" s="13">
        <v>0</v>
      </c>
      <c r="F1212" s="13">
        <v>0</v>
      </c>
      <c r="G1212" s="13">
        <v>41.833333333333329</v>
      </c>
      <c r="H1212" s="13">
        <v>6.666666666666667</v>
      </c>
      <c r="I1212" s="13">
        <v>0</v>
      </c>
      <c r="J1212" s="13">
        <v>0</v>
      </c>
      <c r="K1212" s="13">
        <v>0</v>
      </c>
      <c r="L1212" s="759">
        <v>0</v>
      </c>
      <c r="M1212" s="759"/>
      <c r="N1212" s="762">
        <v>2018</v>
      </c>
    </row>
    <row r="1213" spans="1:14" x14ac:dyDescent="0.25">
      <c r="A1213" s="3">
        <v>2</v>
      </c>
      <c r="B1213" s="8">
        <v>515</v>
      </c>
      <c r="C1213" s="4">
        <v>3.583333333333333</v>
      </c>
      <c r="D1213" s="209">
        <v>6.1779040404040408</v>
      </c>
      <c r="E1213" s="13">
        <v>0</v>
      </c>
      <c r="F1213" s="13">
        <v>0</v>
      </c>
      <c r="G1213" s="13">
        <v>0</v>
      </c>
      <c r="H1213" s="13">
        <v>0</v>
      </c>
      <c r="I1213" s="13">
        <v>1.4166666666666665</v>
      </c>
      <c r="J1213" s="13">
        <v>0</v>
      </c>
      <c r="K1213" s="13">
        <v>2.1666666666666665</v>
      </c>
      <c r="L1213" s="759">
        <v>0</v>
      </c>
      <c r="M1213" s="759"/>
      <c r="N1213" s="762">
        <v>2018</v>
      </c>
    </row>
    <row r="1214" spans="1:14" x14ac:dyDescent="0.25">
      <c r="A1214" s="3">
        <v>2</v>
      </c>
      <c r="B1214" s="8">
        <v>522</v>
      </c>
      <c r="C1214" s="4">
        <v>7</v>
      </c>
      <c r="D1214" s="209">
        <v>10.64</v>
      </c>
      <c r="E1214" s="13">
        <v>0</v>
      </c>
      <c r="F1214" s="13">
        <v>0</v>
      </c>
      <c r="G1214" s="13">
        <v>0</v>
      </c>
      <c r="H1214" s="13">
        <v>0</v>
      </c>
      <c r="I1214" s="13">
        <v>0</v>
      </c>
      <c r="J1214" s="13">
        <v>0</v>
      </c>
      <c r="K1214" s="13">
        <v>0</v>
      </c>
      <c r="L1214" s="759">
        <v>7</v>
      </c>
      <c r="M1214" s="759"/>
      <c r="N1214" s="762">
        <v>2018</v>
      </c>
    </row>
    <row r="1215" spans="1:14" x14ac:dyDescent="0.25">
      <c r="A1215" s="3">
        <v>2</v>
      </c>
      <c r="B1215" s="8">
        <v>524</v>
      </c>
      <c r="C1215" s="4">
        <v>2</v>
      </c>
      <c r="D1215" s="209">
        <v>3.04</v>
      </c>
      <c r="E1215" s="13">
        <v>0</v>
      </c>
      <c r="F1215" s="13">
        <v>0</v>
      </c>
      <c r="G1215" s="13">
        <v>0</v>
      </c>
      <c r="H1215" s="13">
        <v>0</v>
      </c>
      <c r="I1215" s="13">
        <v>0</v>
      </c>
      <c r="J1215" s="13">
        <v>0</v>
      </c>
      <c r="K1215" s="13">
        <v>0</v>
      </c>
      <c r="L1215" s="759">
        <v>2</v>
      </c>
      <c r="M1215" s="759"/>
      <c r="N1215" s="762">
        <v>2018</v>
      </c>
    </row>
    <row r="1216" spans="1:14" x14ac:dyDescent="0.25">
      <c r="A1216" s="3">
        <v>2</v>
      </c>
      <c r="B1216" s="8">
        <v>541</v>
      </c>
      <c r="C1216" s="4">
        <v>3.8333333333333335</v>
      </c>
      <c r="D1216" s="209">
        <v>7.1367034932659932</v>
      </c>
      <c r="E1216" s="13">
        <v>0</v>
      </c>
      <c r="F1216" s="13">
        <v>3.8333333333333335</v>
      </c>
      <c r="G1216" s="13">
        <v>0</v>
      </c>
      <c r="H1216" s="13">
        <v>0</v>
      </c>
      <c r="I1216" s="13">
        <v>0</v>
      </c>
      <c r="J1216" s="13">
        <v>0</v>
      </c>
      <c r="K1216" s="13">
        <v>0</v>
      </c>
      <c r="L1216" s="759">
        <v>0</v>
      </c>
      <c r="M1216" s="759"/>
      <c r="N1216" s="762">
        <v>2018</v>
      </c>
    </row>
    <row r="1217" spans="1:14" x14ac:dyDescent="0.25">
      <c r="A1217" s="3">
        <v>2</v>
      </c>
      <c r="B1217" s="8">
        <v>544</v>
      </c>
      <c r="C1217" s="4">
        <v>112.16666666666666</v>
      </c>
      <c r="D1217" s="209">
        <v>260.81866003787883</v>
      </c>
      <c r="E1217" s="13">
        <v>0.66666666666666663</v>
      </c>
      <c r="F1217" s="13">
        <v>56.166666666666664</v>
      </c>
      <c r="G1217" s="13">
        <v>55.333333333333329</v>
      </c>
      <c r="H1217" s="13">
        <v>0</v>
      </c>
      <c r="I1217" s="13">
        <v>0</v>
      </c>
      <c r="J1217" s="13">
        <v>0</v>
      </c>
      <c r="K1217" s="13">
        <v>0</v>
      </c>
      <c r="L1217" s="759">
        <v>0</v>
      </c>
      <c r="M1217" s="759"/>
      <c r="N1217" s="762">
        <v>2018</v>
      </c>
    </row>
    <row r="1218" spans="1:14" x14ac:dyDescent="0.25">
      <c r="A1218" s="3">
        <v>2</v>
      </c>
      <c r="B1218" s="8">
        <v>545</v>
      </c>
      <c r="C1218" s="4">
        <v>1.75</v>
      </c>
      <c r="D1218" s="209">
        <v>3.6452533143939396</v>
      </c>
      <c r="E1218" s="13">
        <v>0</v>
      </c>
      <c r="F1218" s="13">
        <v>1.75</v>
      </c>
      <c r="G1218" s="13">
        <v>0</v>
      </c>
      <c r="H1218" s="13">
        <v>0</v>
      </c>
      <c r="I1218" s="13">
        <v>0</v>
      </c>
      <c r="J1218" s="13">
        <v>0</v>
      </c>
      <c r="K1218" s="13">
        <v>0</v>
      </c>
      <c r="L1218" s="759">
        <v>0</v>
      </c>
      <c r="M1218" s="759"/>
      <c r="N1218" s="762">
        <v>2018</v>
      </c>
    </row>
    <row r="1219" spans="1:14" x14ac:dyDescent="0.25">
      <c r="A1219" s="3">
        <v>2</v>
      </c>
      <c r="B1219" s="8">
        <v>546</v>
      </c>
      <c r="C1219" s="4">
        <v>4.3333333333333339</v>
      </c>
      <c r="D1219" s="209">
        <v>9.9989070391414145</v>
      </c>
      <c r="E1219" s="13">
        <v>4.3333333333333339</v>
      </c>
      <c r="F1219" s="13">
        <v>0</v>
      </c>
      <c r="G1219" s="13">
        <v>0</v>
      </c>
      <c r="H1219" s="13">
        <v>0</v>
      </c>
      <c r="I1219" s="13">
        <v>0</v>
      </c>
      <c r="J1219" s="13">
        <v>0</v>
      </c>
      <c r="K1219" s="13">
        <v>0</v>
      </c>
      <c r="L1219" s="759">
        <v>0</v>
      </c>
      <c r="M1219" s="759"/>
      <c r="N1219" s="762">
        <v>2018</v>
      </c>
    </row>
    <row r="1220" spans="1:14" x14ac:dyDescent="0.25">
      <c r="A1220" s="3">
        <v>2</v>
      </c>
      <c r="B1220" s="8">
        <v>550</v>
      </c>
      <c r="C1220" s="4">
        <v>49.583333333333336</v>
      </c>
      <c r="D1220" s="209">
        <v>106.91808527988216</v>
      </c>
      <c r="E1220" s="13">
        <v>9.5</v>
      </c>
      <c r="F1220" s="13">
        <v>34.333333333333329</v>
      </c>
      <c r="G1220" s="13">
        <v>0</v>
      </c>
      <c r="H1220" s="13">
        <v>0</v>
      </c>
      <c r="I1220" s="13">
        <v>0</v>
      </c>
      <c r="J1220" s="13">
        <v>0</v>
      </c>
      <c r="K1220" s="13">
        <v>0</v>
      </c>
      <c r="L1220" s="759">
        <v>5.75</v>
      </c>
      <c r="M1220" s="759"/>
      <c r="N1220" s="762">
        <v>2018</v>
      </c>
    </row>
    <row r="1221" spans="1:14" ht="15.75" thickBot="1" x14ac:dyDescent="0.3">
      <c r="A1221" s="210">
        <v>2</v>
      </c>
      <c r="B1221" s="211">
        <v>554</v>
      </c>
      <c r="C1221" s="212">
        <v>21.166666666666668</v>
      </c>
      <c r="D1221" s="213">
        <v>42.899260574494946</v>
      </c>
      <c r="E1221" s="214">
        <v>4.75</v>
      </c>
      <c r="F1221" s="214">
        <v>13.666666666666666</v>
      </c>
      <c r="G1221" s="214">
        <v>0</v>
      </c>
      <c r="H1221" s="214">
        <v>0</v>
      </c>
      <c r="I1221" s="214">
        <v>0</v>
      </c>
      <c r="J1221" s="214">
        <v>2.75</v>
      </c>
      <c r="K1221" s="214">
        <v>0</v>
      </c>
      <c r="L1221" s="760">
        <v>0</v>
      </c>
      <c r="M1221" s="802"/>
      <c r="N1221" s="762">
        <v>2018</v>
      </c>
    </row>
    <row r="1222" spans="1:14" x14ac:dyDescent="0.25">
      <c r="A1222" s="204">
        <v>3</v>
      </c>
      <c r="B1222" s="205" t="s">
        <v>10</v>
      </c>
      <c r="C1222" s="206">
        <v>108.16666666666667</v>
      </c>
      <c r="D1222" s="207">
        <v>349.80391813973074</v>
      </c>
      <c r="E1222" s="208">
        <v>0</v>
      </c>
      <c r="F1222" s="208">
        <v>25.166666666666664</v>
      </c>
      <c r="G1222" s="208">
        <v>24.5</v>
      </c>
      <c r="H1222" s="208">
        <v>26.333333333333332</v>
      </c>
      <c r="I1222" s="208">
        <v>32.166666666666671</v>
      </c>
      <c r="J1222" s="208">
        <v>0</v>
      </c>
      <c r="K1222" s="208">
        <v>0</v>
      </c>
      <c r="L1222" s="761">
        <v>0</v>
      </c>
      <c r="M1222" s="761"/>
      <c r="N1222" s="762">
        <v>2018</v>
      </c>
    </row>
    <row r="1223" spans="1:14" x14ac:dyDescent="0.25">
      <c r="A1223" s="3">
        <v>3</v>
      </c>
      <c r="B1223" s="8">
        <v>326</v>
      </c>
      <c r="C1223" s="4">
        <v>1</v>
      </c>
      <c r="D1223" s="209">
        <v>2.52</v>
      </c>
      <c r="E1223" s="13">
        <v>0</v>
      </c>
      <c r="F1223" s="13">
        <v>0</v>
      </c>
      <c r="G1223" s="13">
        <v>0</v>
      </c>
      <c r="H1223" s="13">
        <v>1</v>
      </c>
      <c r="I1223" s="13">
        <v>0</v>
      </c>
      <c r="J1223" s="13">
        <v>0</v>
      </c>
      <c r="K1223" s="13">
        <v>0</v>
      </c>
      <c r="L1223" s="759">
        <v>0</v>
      </c>
      <c r="M1223" s="759"/>
      <c r="N1223" s="762">
        <v>2018</v>
      </c>
    </row>
    <row r="1224" spans="1:14" x14ac:dyDescent="0.25">
      <c r="A1224" s="3">
        <v>3</v>
      </c>
      <c r="B1224" s="8">
        <v>327</v>
      </c>
      <c r="C1224" s="4">
        <v>50.166666666666671</v>
      </c>
      <c r="D1224" s="209">
        <v>104.73577993476431</v>
      </c>
      <c r="E1224" s="13">
        <v>0.33333333333333331</v>
      </c>
      <c r="F1224" s="13">
        <v>47.333333333333336</v>
      </c>
      <c r="G1224" s="13">
        <v>0</v>
      </c>
      <c r="H1224" s="13">
        <v>2.5</v>
      </c>
      <c r="I1224" s="13">
        <v>0</v>
      </c>
      <c r="J1224" s="13">
        <v>0</v>
      </c>
      <c r="K1224" s="13">
        <v>0</v>
      </c>
      <c r="L1224" s="759">
        <v>0</v>
      </c>
      <c r="M1224" s="759"/>
      <c r="N1224" s="762">
        <v>2018</v>
      </c>
    </row>
    <row r="1225" spans="1:14" x14ac:dyDescent="0.25">
      <c r="A1225" s="3">
        <v>3</v>
      </c>
      <c r="B1225" s="8">
        <v>330</v>
      </c>
      <c r="C1225" s="4">
        <v>13.583333333333334</v>
      </c>
      <c r="D1225" s="209">
        <v>33.110152854411595</v>
      </c>
      <c r="E1225" s="13">
        <v>0</v>
      </c>
      <c r="F1225" s="13">
        <v>0</v>
      </c>
      <c r="G1225" s="13">
        <v>0</v>
      </c>
      <c r="H1225" s="13">
        <v>1.5</v>
      </c>
      <c r="I1225" s="13">
        <v>7.166666666666667</v>
      </c>
      <c r="J1225" s="13">
        <v>3.75</v>
      </c>
      <c r="K1225" s="13">
        <v>1.1666666666666667</v>
      </c>
      <c r="L1225" s="759">
        <v>0</v>
      </c>
      <c r="M1225" s="759"/>
      <c r="N1225" s="762">
        <v>2018</v>
      </c>
    </row>
    <row r="1226" spans="1:14" x14ac:dyDescent="0.25">
      <c r="A1226" s="3">
        <v>3</v>
      </c>
      <c r="B1226" s="8">
        <v>366</v>
      </c>
      <c r="C1226" s="4">
        <v>11.333333333333334</v>
      </c>
      <c r="D1226" s="209">
        <v>27.960092052675904</v>
      </c>
      <c r="E1226" s="13">
        <v>0</v>
      </c>
      <c r="F1226" s="13">
        <v>0</v>
      </c>
      <c r="G1226" s="13">
        <v>0</v>
      </c>
      <c r="H1226" s="13">
        <v>1.5</v>
      </c>
      <c r="I1226" s="13">
        <v>4.25</v>
      </c>
      <c r="J1226" s="13">
        <v>3.75</v>
      </c>
      <c r="K1226" s="13">
        <v>1.8333333333333335</v>
      </c>
      <c r="L1226" s="759">
        <v>0</v>
      </c>
      <c r="M1226" s="759"/>
      <c r="N1226" s="762">
        <v>2018</v>
      </c>
    </row>
    <row r="1227" spans="1:14" x14ac:dyDescent="0.25">
      <c r="A1227" s="3">
        <v>3</v>
      </c>
      <c r="B1227" s="8">
        <v>367</v>
      </c>
      <c r="C1227" s="4">
        <v>59.833333333333336</v>
      </c>
      <c r="D1227" s="209">
        <v>120.12363741582489</v>
      </c>
      <c r="E1227" s="13">
        <v>9.4166666666666661</v>
      </c>
      <c r="F1227" s="13">
        <v>50.416666666666664</v>
      </c>
      <c r="G1227" s="13">
        <v>0</v>
      </c>
      <c r="H1227" s="13">
        <v>0</v>
      </c>
      <c r="I1227" s="13">
        <v>0</v>
      </c>
      <c r="J1227" s="13">
        <v>0</v>
      </c>
      <c r="K1227" s="13">
        <v>0</v>
      </c>
      <c r="L1227" s="759">
        <v>0</v>
      </c>
      <c r="M1227" s="759"/>
      <c r="N1227" s="762">
        <v>2018</v>
      </c>
    </row>
    <row r="1228" spans="1:14" x14ac:dyDescent="0.25">
      <c r="A1228" s="3">
        <v>3</v>
      </c>
      <c r="B1228" s="8">
        <v>369</v>
      </c>
      <c r="C1228" s="4">
        <v>8.1666666666666661</v>
      </c>
      <c r="D1228" s="209">
        <v>19.17635951377159</v>
      </c>
      <c r="E1228" s="13">
        <v>0</v>
      </c>
      <c r="F1228" s="13">
        <v>0</v>
      </c>
      <c r="G1228" s="13">
        <v>0</v>
      </c>
      <c r="H1228" s="13">
        <v>2.333333333333333</v>
      </c>
      <c r="I1228" s="13">
        <v>4</v>
      </c>
      <c r="J1228" s="13">
        <v>1.8333333333333335</v>
      </c>
      <c r="K1228" s="13">
        <v>0</v>
      </c>
      <c r="L1228" s="759">
        <v>0</v>
      </c>
      <c r="M1228" s="759"/>
      <c r="N1228" s="762">
        <v>2018</v>
      </c>
    </row>
    <row r="1229" spans="1:14" x14ac:dyDescent="0.25">
      <c r="A1229" s="3">
        <v>3</v>
      </c>
      <c r="B1229" s="8">
        <v>398</v>
      </c>
      <c r="C1229" s="4">
        <v>22.75</v>
      </c>
      <c r="D1229" s="209">
        <v>41.413333333333334</v>
      </c>
      <c r="E1229" s="13">
        <v>0</v>
      </c>
      <c r="F1229" s="13">
        <v>0</v>
      </c>
      <c r="G1229" s="13">
        <v>0</v>
      </c>
      <c r="H1229" s="13">
        <v>22.75</v>
      </c>
      <c r="I1229" s="13">
        <v>0</v>
      </c>
      <c r="J1229" s="13">
        <v>0</v>
      </c>
      <c r="K1229" s="13">
        <v>0</v>
      </c>
      <c r="L1229" s="759">
        <v>0</v>
      </c>
      <c r="M1229" s="759"/>
      <c r="N1229" s="762">
        <v>2018</v>
      </c>
    </row>
    <row r="1230" spans="1:14" x14ac:dyDescent="0.25">
      <c r="A1230" s="3">
        <v>3</v>
      </c>
      <c r="B1230" s="8">
        <v>414</v>
      </c>
      <c r="C1230" s="4">
        <v>65.600000000000009</v>
      </c>
      <c r="D1230" s="209">
        <v>132.6873298611111</v>
      </c>
      <c r="E1230" s="13">
        <v>0</v>
      </c>
      <c r="F1230" s="13">
        <v>0</v>
      </c>
      <c r="G1230" s="13">
        <v>25.416666666666668</v>
      </c>
      <c r="H1230" s="13">
        <v>40.18333333333333</v>
      </c>
      <c r="I1230" s="13">
        <v>0</v>
      </c>
      <c r="J1230" s="13">
        <v>0</v>
      </c>
      <c r="K1230" s="13">
        <v>0</v>
      </c>
      <c r="L1230" s="759">
        <v>0</v>
      </c>
      <c r="M1230" s="759"/>
      <c r="N1230" s="762">
        <v>2018</v>
      </c>
    </row>
    <row r="1231" spans="1:14" x14ac:dyDescent="0.25">
      <c r="A1231" s="3">
        <v>3</v>
      </c>
      <c r="B1231" s="8">
        <v>430</v>
      </c>
      <c r="C1231" s="4">
        <v>237.76666666666677</v>
      </c>
      <c r="D1231" s="209">
        <v>475.35582254840091</v>
      </c>
      <c r="E1231" s="13">
        <v>0</v>
      </c>
      <c r="F1231" s="13">
        <v>0</v>
      </c>
      <c r="G1231" s="13">
        <v>88.499999999999986</v>
      </c>
      <c r="H1231" s="13">
        <v>65.166666666666657</v>
      </c>
      <c r="I1231" s="13">
        <v>58.85</v>
      </c>
      <c r="J1231" s="13">
        <v>0</v>
      </c>
      <c r="K1231" s="13">
        <v>25.25</v>
      </c>
      <c r="L1231" s="759">
        <v>0</v>
      </c>
      <c r="M1231" s="759"/>
      <c r="N1231" s="762">
        <v>2018</v>
      </c>
    </row>
    <row r="1232" spans="1:14" x14ac:dyDescent="0.25">
      <c r="A1232" s="3">
        <v>3</v>
      </c>
      <c r="B1232" s="8">
        <v>431</v>
      </c>
      <c r="C1232" s="4">
        <v>82.600000000000009</v>
      </c>
      <c r="D1232" s="209">
        <v>204.35687966385601</v>
      </c>
      <c r="E1232" s="13">
        <v>0</v>
      </c>
      <c r="F1232" s="13">
        <v>0</v>
      </c>
      <c r="G1232" s="13">
        <v>0</v>
      </c>
      <c r="H1232" s="13">
        <v>0</v>
      </c>
      <c r="I1232" s="13">
        <v>0</v>
      </c>
      <c r="J1232" s="13">
        <v>82.600000000000009</v>
      </c>
      <c r="K1232" s="13">
        <v>0</v>
      </c>
      <c r="L1232" s="759">
        <v>0</v>
      </c>
      <c r="M1232" s="759"/>
      <c r="N1232" s="762">
        <v>2018</v>
      </c>
    </row>
    <row r="1233" spans="1:15" x14ac:dyDescent="0.25">
      <c r="A1233" s="3">
        <v>3</v>
      </c>
      <c r="B1233" s="8">
        <v>446</v>
      </c>
      <c r="C1233" s="4">
        <v>3.25</v>
      </c>
      <c r="D1233" s="209">
        <v>6.483257575757575</v>
      </c>
      <c r="E1233" s="13">
        <v>0</v>
      </c>
      <c r="F1233" s="13">
        <v>3.25</v>
      </c>
      <c r="G1233" s="13">
        <v>0</v>
      </c>
      <c r="H1233" s="13">
        <v>0</v>
      </c>
      <c r="I1233" s="13">
        <v>0</v>
      </c>
      <c r="J1233" s="13">
        <v>0</v>
      </c>
      <c r="K1233" s="13">
        <v>0</v>
      </c>
      <c r="L1233" s="759">
        <v>0</v>
      </c>
      <c r="M1233" s="759"/>
      <c r="N1233" s="762">
        <v>2018</v>
      </c>
    </row>
    <row r="1234" spans="1:15" x14ac:dyDescent="0.25">
      <c r="A1234" s="3">
        <v>3</v>
      </c>
      <c r="B1234" s="8">
        <v>451</v>
      </c>
      <c r="C1234" s="4">
        <v>2.0833333333333335</v>
      </c>
      <c r="D1234" s="209">
        <v>5.25</v>
      </c>
      <c r="E1234" s="13">
        <v>0</v>
      </c>
      <c r="F1234" s="13">
        <v>0</v>
      </c>
      <c r="G1234" s="13">
        <v>0</v>
      </c>
      <c r="H1234" s="13">
        <v>2.0833333333333335</v>
      </c>
      <c r="I1234" s="13">
        <v>0</v>
      </c>
      <c r="J1234" s="13">
        <v>0</v>
      </c>
      <c r="K1234" s="13">
        <v>0</v>
      </c>
      <c r="L1234" s="759">
        <v>0</v>
      </c>
      <c r="M1234" s="759"/>
      <c r="N1234" s="762">
        <v>2018</v>
      </c>
    </row>
    <row r="1235" spans="1:15" x14ac:dyDescent="0.25">
      <c r="A1235" s="3">
        <v>3</v>
      </c>
      <c r="B1235" s="8">
        <v>453</v>
      </c>
      <c r="C1235" s="4">
        <v>3.25</v>
      </c>
      <c r="D1235" s="209">
        <v>5.4399999999999995</v>
      </c>
      <c r="E1235" s="13">
        <v>0</v>
      </c>
      <c r="F1235" s="13">
        <v>2.75</v>
      </c>
      <c r="G1235" s="13">
        <v>0</v>
      </c>
      <c r="H1235" s="13">
        <v>0.5</v>
      </c>
      <c r="I1235" s="13">
        <v>0</v>
      </c>
      <c r="J1235" s="13">
        <v>0</v>
      </c>
      <c r="K1235" s="13">
        <v>0</v>
      </c>
      <c r="L1235" s="759">
        <v>0</v>
      </c>
      <c r="M1235" s="759"/>
      <c r="N1235" s="762">
        <v>2018</v>
      </c>
    </row>
    <row r="1236" spans="1:15" x14ac:dyDescent="0.25">
      <c r="A1236" s="3">
        <v>3</v>
      </c>
      <c r="B1236" s="8">
        <v>454</v>
      </c>
      <c r="C1236" s="4">
        <v>3.25</v>
      </c>
      <c r="D1236" s="209">
        <v>4.9400000000000004</v>
      </c>
      <c r="E1236" s="13">
        <v>0</v>
      </c>
      <c r="F1236" s="13">
        <v>0</v>
      </c>
      <c r="G1236" s="13">
        <v>0</v>
      </c>
      <c r="H1236" s="13">
        <v>0</v>
      </c>
      <c r="I1236" s="13">
        <v>0</v>
      </c>
      <c r="J1236" s="13">
        <v>3.25</v>
      </c>
      <c r="K1236" s="13">
        <v>0</v>
      </c>
      <c r="L1236" s="759">
        <v>0</v>
      </c>
      <c r="M1236" s="759"/>
      <c r="N1236" s="762">
        <v>2018</v>
      </c>
    </row>
    <row r="1237" spans="1:15" x14ac:dyDescent="0.25">
      <c r="A1237" s="3">
        <v>3</v>
      </c>
      <c r="B1237" s="8">
        <v>456</v>
      </c>
      <c r="C1237" s="4">
        <v>2.75</v>
      </c>
      <c r="D1237" s="209">
        <v>5.43</v>
      </c>
      <c r="E1237" s="13">
        <v>0</v>
      </c>
      <c r="F1237" s="13">
        <v>0</v>
      </c>
      <c r="G1237" s="13">
        <v>0</v>
      </c>
      <c r="H1237" s="13">
        <v>2.75</v>
      </c>
      <c r="I1237" s="13">
        <v>0</v>
      </c>
      <c r="J1237" s="13">
        <v>0</v>
      </c>
      <c r="K1237" s="13">
        <v>0</v>
      </c>
      <c r="L1237" s="759">
        <v>0</v>
      </c>
      <c r="M1237" s="759"/>
      <c r="N1237" s="762">
        <v>2018</v>
      </c>
    </row>
    <row r="1238" spans="1:15" x14ac:dyDescent="0.25">
      <c r="A1238" s="3">
        <v>3</v>
      </c>
      <c r="B1238" s="8">
        <v>457</v>
      </c>
      <c r="C1238" s="4">
        <v>101.25000000000003</v>
      </c>
      <c r="D1238" s="209">
        <v>236.56986940810484</v>
      </c>
      <c r="E1238" s="13">
        <v>0</v>
      </c>
      <c r="F1238" s="13">
        <v>0</v>
      </c>
      <c r="G1238" s="13">
        <v>0</v>
      </c>
      <c r="H1238" s="13">
        <v>0</v>
      </c>
      <c r="I1238" s="13">
        <v>0</v>
      </c>
      <c r="J1238" s="13">
        <v>101.25000000000003</v>
      </c>
      <c r="K1238" s="13">
        <v>0</v>
      </c>
      <c r="L1238" s="759">
        <v>0</v>
      </c>
      <c r="M1238" s="759"/>
      <c r="N1238" s="762">
        <v>2018</v>
      </c>
    </row>
    <row r="1239" spans="1:15" x14ac:dyDescent="0.25">
      <c r="A1239" s="3">
        <v>3</v>
      </c>
      <c r="B1239" s="8">
        <v>458</v>
      </c>
      <c r="C1239" s="4">
        <v>274.45000000000005</v>
      </c>
      <c r="D1239" s="209">
        <v>593.54754989628816</v>
      </c>
      <c r="E1239" s="13">
        <v>0</v>
      </c>
      <c r="F1239" s="13">
        <v>0</v>
      </c>
      <c r="G1239" s="13">
        <v>26.416666666666664</v>
      </c>
      <c r="H1239" s="13">
        <v>45.833333333333329</v>
      </c>
      <c r="I1239" s="13">
        <v>93.333333333333329</v>
      </c>
      <c r="J1239" s="13">
        <v>108.86666666666666</v>
      </c>
      <c r="K1239" s="13">
        <v>0</v>
      </c>
      <c r="L1239" s="759">
        <v>0</v>
      </c>
      <c r="M1239" s="759"/>
      <c r="N1239" s="762">
        <v>2018</v>
      </c>
    </row>
    <row r="1240" spans="1:15" x14ac:dyDescent="0.25">
      <c r="A1240" s="3">
        <v>3</v>
      </c>
      <c r="B1240" s="8">
        <v>459</v>
      </c>
      <c r="C1240" s="4">
        <v>9.4499999999999993</v>
      </c>
      <c r="D1240" s="209">
        <v>21.985891098484842</v>
      </c>
      <c r="E1240" s="13">
        <v>0</v>
      </c>
      <c r="F1240" s="13">
        <v>0</v>
      </c>
      <c r="G1240" s="13">
        <v>0</v>
      </c>
      <c r="H1240" s="13">
        <v>0</v>
      </c>
      <c r="I1240" s="13">
        <v>0</v>
      </c>
      <c r="J1240" s="13">
        <v>9.4499999999999993</v>
      </c>
      <c r="K1240" s="13">
        <v>0</v>
      </c>
      <c r="L1240" s="759">
        <v>0</v>
      </c>
      <c r="M1240" s="759"/>
      <c r="N1240" s="762">
        <v>2018</v>
      </c>
    </row>
    <row r="1241" spans="1:15" x14ac:dyDescent="0.25">
      <c r="A1241" s="3">
        <v>3</v>
      </c>
      <c r="B1241" s="8">
        <v>473</v>
      </c>
      <c r="C1241" s="4">
        <v>452.83333333333326</v>
      </c>
      <c r="D1241" s="209">
        <v>939.86491579631388</v>
      </c>
      <c r="E1241" s="13">
        <v>0</v>
      </c>
      <c r="F1241" s="13">
        <v>56.500000000000007</v>
      </c>
      <c r="G1241" s="13">
        <v>139.16666666666666</v>
      </c>
      <c r="H1241" s="13">
        <v>89.333333333333343</v>
      </c>
      <c r="I1241" s="13">
        <v>140.33333333333331</v>
      </c>
      <c r="J1241" s="13">
        <v>0</v>
      </c>
      <c r="K1241" s="13">
        <v>27.5</v>
      </c>
      <c r="L1241" s="759">
        <v>0</v>
      </c>
      <c r="M1241" s="759"/>
      <c r="N1241" s="762">
        <v>2018</v>
      </c>
    </row>
    <row r="1242" spans="1:15" x14ac:dyDescent="0.25">
      <c r="A1242" s="3">
        <v>3</v>
      </c>
      <c r="B1242" s="8">
        <v>474</v>
      </c>
      <c r="C1242" s="4">
        <v>378.41666666666646</v>
      </c>
      <c r="D1242" s="209">
        <v>821.13474880113279</v>
      </c>
      <c r="E1242" s="13">
        <v>0</v>
      </c>
      <c r="F1242" s="13">
        <v>29.333333333333332</v>
      </c>
      <c r="G1242" s="13">
        <v>255.25000000000006</v>
      </c>
      <c r="H1242" s="13">
        <v>85.999999999999986</v>
      </c>
      <c r="I1242" s="13">
        <v>2.333333333333333</v>
      </c>
      <c r="J1242" s="13">
        <v>0</v>
      </c>
      <c r="K1242" s="13">
        <v>5.5</v>
      </c>
      <c r="L1242" s="759">
        <v>0</v>
      </c>
      <c r="M1242" s="759"/>
      <c r="N1242" s="762">
        <v>2018</v>
      </c>
    </row>
    <row r="1243" spans="1:15" x14ac:dyDescent="0.25">
      <c r="A1243" s="3">
        <v>3</v>
      </c>
      <c r="B1243" s="8">
        <v>475</v>
      </c>
      <c r="C1243" s="4">
        <v>3.25</v>
      </c>
      <c r="D1243" s="209">
        <v>8.1900000000000013</v>
      </c>
      <c r="E1243" s="13">
        <v>0</v>
      </c>
      <c r="F1243" s="13">
        <v>0</v>
      </c>
      <c r="G1243" s="13">
        <v>3.25</v>
      </c>
      <c r="H1243" s="13">
        <v>0</v>
      </c>
      <c r="I1243" s="13">
        <v>0</v>
      </c>
      <c r="J1243" s="13">
        <v>0</v>
      </c>
      <c r="K1243" s="13">
        <v>0</v>
      </c>
      <c r="L1243" s="759">
        <v>0</v>
      </c>
      <c r="M1243" s="759"/>
      <c r="N1243" s="762">
        <v>2018</v>
      </c>
      <c r="O1243" t="str">
        <f>IFERROR(VLOOKUP(B1243,Planning!$C$6:$G$700,3,FALSE),"")</f>
        <v>Everything But Water</v>
      </c>
    </row>
    <row r="1244" spans="1:15" x14ac:dyDescent="0.25">
      <c r="A1244" s="3">
        <v>3</v>
      </c>
      <c r="B1244" s="8">
        <v>497</v>
      </c>
      <c r="C1244" s="4">
        <v>13.916666666666668</v>
      </c>
      <c r="D1244" s="209">
        <v>21.153333333333332</v>
      </c>
      <c r="E1244" s="13">
        <v>0</v>
      </c>
      <c r="F1244" s="13">
        <v>0</v>
      </c>
      <c r="G1244" s="13">
        <v>0</v>
      </c>
      <c r="H1244" s="13">
        <v>0</v>
      </c>
      <c r="I1244" s="13">
        <v>0</v>
      </c>
      <c r="J1244" s="13">
        <v>0</v>
      </c>
      <c r="K1244" s="13">
        <v>0</v>
      </c>
      <c r="L1244" s="759">
        <v>13.916666666666668</v>
      </c>
      <c r="M1244" s="759"/>
      <c r="N1244" s="762">
        <v>2018</v>
      </c>
    </row>
    <row r="1245" spans="1:15" x14ac:dyDescent="0.25">
      <c r="A1245" s="3">
        <v>3</v>
      </c>
      <c r="B1245" s="8">
        <v>501</v>
      </c>
      <c r="C1245" s="4">
        <v>58.5</v>
      </c>
      <c r="D1245" s="209">
        <v>90.376013257575764</v>
      </c>
      <c r="E1245" s="13">
        <v>0</v>
      </c>
      <c r="F1245" s="13">
        <v>18.416666666666668</v>
      </c>
      <c r="G1245" s="13">
        <v>38.25</v>
      </c>
      <c r="H1245" s="13">
        <v>1.8333333333333335</v>
      </c>
      <c r="I1245" s="13">
        <v>0</v>
      </c>
      <c r="J1245" s="13">
        <v>0</v>
      </c>
      <c r="K1245" s="13">
        <v>0</v>
      </c>
      <c r="L1245" s="759">
        <v>0</v>
      </c>
      <c r="M1245" s="759"/>
      <c r="N1245" s="762">
        <v>2018</v>
      </c>
    </row>
    <row r="1246" spans="1:15" x14ac:dyDescent="0.25">
      <c r="A1246" s="3">
        <v>3</v>
      </c>
      <c r="B1246" s="8">
        <v>510</v>
      </c>
      <c r="C1246" s="4">
        <v>0.58333333333333337</v>
      </c>
      <c r="D1246" s="209">
        <v>1.163661616161616</v>
      </c>
      <c r="E1246" s="13">
        <v>0</v>
      </c>
      <c r="F1246" s="13">
        <v>0</v>
      </c>
      <c r="G1246" s="13">
        <v>0</v>
      </c>
      <c r="H1246" s="13">
        <v>0</v>
      </c>
      <c r="I1246" s="13">
        <v>0.58333333333333337</v>
      </c>
      <c r="J1246" s="13">
        <v>0</v>
      </c>
      <c r="K1246" s="13">
        <v>0</v>
      </c>
      <c r="L1246" s="759">
        <v>0</v>
      </c>
      <c r="M1246" s="759"/>
      <c r="N1246" s="762">
        <v>2018</v>
      </c>
    </row>
    <row r="1247" spans="1:15" x14ac:dyDescent="0.25">
      <c r="A1247" s="3">
        <v>3</v>
      </c>
      <c r="B1247" s="8">
        <v>520</v>
      </c>
      <c r="C1247" s="4">
        <v>27.75</v>
      </c>
      <c r="D1247" s="209">
        <v>58.678411510942759</v>
      </c>
      <c r="E1247" s="13">
        <v>0</v>
      </c>
      <c r="F1247" s="13">
        <v>0.75</v>
      </c>
      <c r="G1247" s="13">
        <v>7.5833333333333339</v>
      </c>
      <c r="H1247" s="13">
        <v>15.5</v>
      </c>
      <c r="I1247" s="13">
        <v>3.916666666666667</v>
      </c>
      <c r="J1247" s="13">
        <v>0</v>
      </c>
      <c r="K1247" s="13">
        <v>0</v>
      </c>
      <c r="L1247" s="759">
        <v>0</v>
      </c>
      <c r="M1247" s="759"/>
      <c r="N1247" s="762">
        <v>2018</v>
      </c>
    </row>
    <row r="1248" spans="1:15" x14ac:dyDescent="0.25">
      <c r="A1248" s="3">
        <v>3</v>
      </c>
      <c r="B1248" s="8">
        <v>524</v>
      </c>
      <c r="C1248" s="4">
        <v>4.25</v>
      </c>
      <c r="D1248" s="209">
        <v>6.46</v>
      </c>
      <c r="E1248" s="13">
        <v>0</v>
      </c>
      <c r="F1248" s="13">
        <v>0</v>
      </c>
      <c r="G1248" s="13">
        <v>0</v>
      </c>
      <c r="H1248" s="13">
        <v>0</v>
      </c>
      <c r="I1248" s="13">
        <v>0</v>
      </c>
      <c r="J1248" s="13">
        <v>0</v>
      </c>
      <c r="K1248" s="13">
        <v>0</v>
      </c>
      <c r="L1248" s="759">
        <v>4.25</v>
      </c>
      <c r="M1248" s="759"/>
      <c r="N1248" s="762">
        <v>2018</v>
      </c>
    </row>
    <row r="1249" spans="1:14" x14ac:dyDescent="0.25">
      <c r="A1249" s="3">
        <v>3</v>
      </c>
      <c r="B1249" s="8">
        <v>530</v>
      </c>
      <c r="C1249" s="4">
        <v>2.75</v>
      </c>
      <c r="D1249" s="209">
        <v>5.4858333333333329</v>
      </c>
      <c r="E1249" s="13">
        <v>0</v>
      </c>
      <c r="F1249" s="13">
        <v>0</v>
      </c>
      <c r="G1249" s="13">
        <v>0</v>
      </c>
      <c r="H1249" s="13">
        <v>0</v>
      </c>
      <c r="I1249" s="13">
        <v>2.75</v>
      </c>
      <c r="J1249" s="13">
        <v>0</v>
      </c>
      <c r="K1249" s="13">
        <v>0</v>
      </c>
      <c r="L1249" s="759">
        <v>0</v>
      </c>
      <c r="M1249" s="759"/>
      <c r="N1249" s="762">
        <v>2018</v>
      </c>
    </row>
    <row r="1250" spans="1:14" x14ac:dyDescent="0.25">
      <c r="A1250" s="3">
        <v>3</v>
      </c>
      <c r="B1250" s="8">
        <v>541</v>
      </c>
      <c r="C1250" s="4">
        <v>3.4166666666666665</v>
      </c>
      <c r="D1250" s="209">
        <v>6.9522683258789355</v>
      </c>
      <c r="E1250" s="13">
        <v>0</v>
      </c>
      <c r="F1250" s="13">
        <v>0</v>
      </c>
      <c r="G1250" s="13">
        <v>1.25</v>
      </c>
      <c r="H1250" s="13">
        <v>0</v>
      </c>
      <c r="I1250" s="13">
        <v>0.66666666666666663</v>
      </c>
      <c r="J1250" s="13">
        <v>0</v>
      </c>
      <c r="K1250" s="13">
        <v>1.5</v>
      </c>
      <c r="L1250" s="759">
        <v>0</v>
      </c>
      <c r="M1250" s="759"/>
      <c r="N1250" s="762">
        <v>2018</v>
      </c>
    </row>
    <row r="1251" spans="1:14" x14ac:dyDescent="0.25">
      <c r="A1251" s="3">
        <v>3</v>
      </c>
      <c r="B1251" s="8">
        <v>542</v>
      </c>
      <c r="C1251" s="4">
        <v>0.66666666666666663</v>
      </c>
      <c r="D1251" s="209">
        <v>1.3932449494949495</v>
      </c>
      <c r="E1251" s="13">
        <v>0</v>
      </c>
      <c r="F1251" s="13">
        <v>0</v>
      </c>
      <c r="G1251" s="13">
        <v>0</v>
      </c>
      <c r="H1251" s="13">
        <v>0</v>
      </c>
      <c r="I1251" s="13">
        <v>0.66666666666666663</v>
      </c>
      <c r="J1251" s="13">
        <v>0</v>
      </c>
      <c r="K1251" s="13">
        <v>0</v>
      </c>
      <c r="L1251" s="759">
        <v>0</v>
      </c>
      <c r="M1251" s="759"/>
      <c r="N1251" s="762">
        <v>2018</v>
      </c>
    </row>
    <row r="1252" spans="1:14" x14ac:dyDescent="0.25">
      <c r="A1252" s="3">
        <v>3</v>
      </c>
      <c r="B1252" s="8">
        <v>544</v>
      </c>
      <c r="C1252" s="4">
        <v>154.83333333333337</v>
      </c>
      <c r="D1252" s="209">
        <v>337.40045480850159</v>
      </c>
      <c r="E1252" s="13">
        <v>2.8333333333333335</v>
      </c>
      <c r="F1252" s="13">
        <v>1.6666666666666667</v>
      </c>
      <c r="G1252" s="13">
        <v>81.916666666666671</v>
      </c>
      <c r="H1252" s="13">
        <v>20.583333333333332</v>
      </c>
      <c r="I1252" s="13">
        <v>11.083333333333334</v>
      </c>
      <c r="J1252" s="13">
        <v>0</v>
      </c>
      <c r="K1252" s="13">
        <v>3.25</v>
      </c>
      <c r="L1252" s="759">
        <v>33.5</v>
      </c>
      <c r="M1252" s="759"/>
      <c r="N1252" s="762">
        <v>2018</v>
      </c>
    </row>
    <row r="1253" spans="1:14" x14ac:dyDescent="0.25">
      <c r="A1253" s="3">
        <v>3</v>
      </c>
      <c r="B1253" s="8">
        <v>546</v>
      </c>
      <c r="C1253" s="4">
        <v>81.916666666666671</v>
      </c>
      <c r="D1253" s="209">
        <v>186.27984075126261</v>
      </c>
      <c r="E1253" s="13">
        <v>22.416666666666664</v>
      </c>
      <c r="F1253" s="13">
        <v>41.833333333333336</v>
      </c>
      <c r="G1253" s="13">
        <v>8.75</v>
      </c>
      <c r="H1253" s="13">
        <v>3</v>
      </c>
      <c r="I1253" s="13">
        <v>5.9166666666666661</v>
      </c>
      <c r="J1253" s="13">
        <v>0</v>
      </c>
      <c r="K1253" s="13">
        <v>0</v>
      </c>
      <c r="L1253" s="759">
        <v>0</v>
      </c>
      <c r="M1253" s="759"/>
      <c r="N1253" s="762">
        <v>2018</v>
      </c>
    </row>
    <row r="1254" spans="1:14" x14ac:dyDescent="0.25">
      <c r="A1254" s="3">
        <v>3</v>
      </c>
      <c r="B1254" s="8">
        <v>550</v>
      </c>
      <c r="C1254" s="4">
        <v>128.58333333333331</v>
      </c>
      <c r="D1254" s="209">
        <v>267.2669064078284</v>
      </c>
      <c r="E1254" s="13">
        <v>0.25</v>
      </c>
      <c r="F1254" s="13">
        <v>49</v>
      </c>
      <c r="G1254" s="13">
        <v>73.5</v>
      </c>
      <c r="H1254" s="13">
        <v>1.75</v>
      </c>
      <c r="I1254" s="13">
        <v>0</v>
      </c>
      <c r="J1254" s="13">
        <v>4.083333333333333</v>
      </c>
      <c r="K1254" s="13">
        <v>0</v>
      </c>
      <c r="L1254" s="759">
        <v>0</v>
      </c>
      <c r="M1254" s="759"/>
      <c r="N1254" s="762">
        <v>2018</v>
      </c>
    </row>
    <row r="1255" spans="1:14" x14ac:dyDescent="0.25">
      <c r="A1255" s="3">
        <v>3</v>
      </c>
      <c r="B1255" s="8">
        <v>551</v>
      </c>
      <c r="C1255" s="4">
        <v>8.1333333333333329</v>
      </c>
      <c r="D1255" s="209">
        <v>17.309375894360269</v>
      </c>
      <c r="E1255" s="13">
        <v>5.2166666666666668</v>
      </c>
      <c r="F1255" s="13">
        <v>2.916666666666667</v>
      </c>
      <c r="G1255" s="13">
        <v>0</v>
      </c>
      <c r="H1255" s="13">
        <v>0</v>
      </c>
      <c r="I1255" s="13">
        <v>0</v>
      </c>
      <c r="J1255" s="13">
        <v>0</v>
      </c>
      <c r="K1255" s="13">
        <v>0</v>
      </c>
      <c r="L1255" s="759">
        <v>0</v>
      </c>
      <c r="M1255" s="759"/>
      <c r="N1255" s="762">
        <v>2018</v>
      </c>
    </row>
    <row r="1256" spans="1:14" x14ac:dyDescent="0.25">
      <c r="A1256" s="3">
        <v>3</v>
      </c>
      <c r="B1256" s="8">
        <v>552</v>
      </c>
      <c r="C1256" s="4">
        <v>24.533333333333331</v>
      </c>
      <c r="D1256" s="209">
        <v>48.052558291245781</v>
      </c>
      <c r="E1256" s="13">
        <v>3.2833333333333332</v>
      </c>
      <c r="F1256" s="13">
        <v>21.25</v>
      </c>
      <c r="G1256" s="13">
        <v>0</v>
      </c>
      <c r="H1256" s="13">
        <v>0</v>
      </c>
      <c r="I1256" s="13">
        <v>0</v>
      </c>
      <c r="J1256" s="13">
        <v>0</v>
      </c>
      <c r="K1256" s="13">
        <v>0</v>
      </c>
      <c r="L1256" s="759">
        <v>0</v>
      </c>
      <c r="M1256" s="759"/>
      <c r="N1256" s="762">
        <v>2018</v>
      </c>
    </row>
    <row r="1257" spans="1:14" x14ac:dyDescent="0.25">
      <c r="A1257" s="3">
        <v>3</v>
      </c>
      <c r="B1257" s="8">
        <v>553</v>
      </c>
      <c r="C1257" s="4">
        <v>6.833333333333333</v>
      </c>
      <c r="D1257" s="209">
        <v>14.166382838804711</v>
      </c>
      <c r="E1257" s="13">
        <v>6.833333333333333</v>
      </c>
      <c r="F1257" s="13">
        <v>0</v>
      </c>
      <c r="G1257" s="13">
        <v>0</v>
      </c>
      <c r="H1257" s="13">
        <v>0</v>
      </c>
      <c r="I1257" s="13">
        <v>0</v>
      </c>
      <c r="J1257" s="13">
        <v>0</v>
      </c>
      <c r="K1257" s="13">
        <v>0</v>
      </c>
      <c r="L1257" s="759">
        <v>0</v>
      </c>
      <c r="M1257" s="759"/>
      <c r="N1257" s="762">
        <v>2018</v>
      </c>
    </row>
    <row r="1258" spans="1:14" x14ac:dyDescent="0.25">
      <c r="A1258" s="3">
        <v>3</v>
      </c>
      <c r="B1258" s="8">
        <v>554</v>
      </c>
      <c r="C1258" s="4">
        <v>112.66666666666666</v>
      </c>
      <c r="D1258" s="209">
        <v>245.32698907482239</v>
      </c>
      <c r="E1258" s="13">
        <v>5.5</v>
      </c>
      <c r="F1258" s="13">
        <v>83.5</v>
      </c>
      <c r="G1258" s="13">
        <v>16.916666666666664</v>
      </c>
      <c r="H1258" s="13">
        <v>0</v>
      </c>
      <c r="I1258" s="13">
        <v>2</v>
      </c>
      <c r="J1258" s="13">
        <v>4.75</v>
      </c>
      <c r="K1258" s="13">
        <v>0</v>
      </c>
      <c r="L1258" s="759">
        <v>0</v>
      </c>
      <c r="M1258" s="759"/>
      <c r="N1258" s="762">
        <v>2018</v>
      </c>
    </row>
    <row r="1259" spans="1:14" x14ac:dyDescent="0.25">
      <c r="A1259" s="3">
        <v>3</v>
      </c>
      <c r="B1259" s="8">
        <v>555</v>
      </c>
      <c r="C1259" s="4">
        <v>24.083333333333332</v>
      </c>
      <c r="D1259" s="209">
        <v>40.59041824494949</v>
      </c>
      <c r="E1259" s="13">
        <v>5</v>
      </c>
      <c r="F1259" s="13">
        <v>5.583333333333333</v>
      </c>
      <c r="G1259" s="13">
        <v>13.5</v>
      </c>
      <c r="H1259" s="13">
        <v>0</v>
      </c>
      <c r="I1259" s="13">
        <v>0</v>
      </c>
      <c r="J1259" s="13">
        <v>0</v>
      </c>
      <c r="K1259" s="13">
        <v>0</v>
      </c>
      <c r="L1259" s="759">
        <v>0</v>
      </c>
      <c r="M1259" s="759"/>
      <c r="N1259" s="762">
        <v>2018</v>
      </c>
    </row>
    <row r="1260" spans="1:14" x14ac:dyDescent="0.25">
      <c r="A1260" s="3">
        <v>3</v>
      </c>
      <c r="B1260" s="8">
        <v>556</v>
      </c>
      <c r="C1260" s="4">
        <v>1</v>
      </c>
      <c r="D1260" s="209">
        <v>1.9948484848484846</v>
      </c>
      <c r="E1260" s="13">
        <v>0</v>
      </c>
      <c r="F1260" s="13">
        <v>0</v>
      </c>
      <c r="G1260" s="13">
        <v>0</v>
      </c>
      <c r="H1260" s="13">
        <v>0</v>
      </c>
      <c r="I1260" s="13">
        <v>1</v>
      </c>
      <c r="J1260" s="13">
        <v>0</v>
      </c>
      <c r="K1260" s="13">
        <v>0</v>
      </c>
      <c r="L1260" s="759">
        <v>0</v>
      </c>
      <c r="M1260" s="759"/>
      <c r="N1260" s="762">
        <v>2018</v>
      </c>
    </row>
    <row r="1261" spans="1:14" x14ac:dyDescent="0.25">
      <c r="A1261" s="3">
        <v>3</v>
      </c>
      <c r="B1261" s="8">
        <v>558</v>
      </c>
      <c r="C1261" s="4">
        <v>4</v>
      </c>
      <c r="D1261" s="209">
        <v>10.08</v>
      </c>
      <c r="E1261" s="13">
        <v>0</v>
      </c>
      <c r="F1261" s="13">
        <v>0</v>
      </c>
      <c r="G1261" s="13">
        <v>0</v>
      </c>
      <c r="H1261" s="13">
        <v>0</v>
      </c>
      <c r="I1261" s="13">
        <v>4</v>
      </c>
      <c r="J1261" s="13">
        <v>0</v>
      </c>
      <c r="K1261" s="13">
        <v>0</v>
      </c>
      <c r="L1261" s="759">
        <v>0</v>
      </c>
      <c r="M1261" s="759"/>
      <c r="N1261" s="762">
        <v>2018</v>
      </c>
    </row>
    <row r="1262" spans="1:14" x14ac:dyDescent="0.25">
      <c r="A1262" s="3">
        <v>3</v>
      </c>
      <c r="B1262" s="8">
        <v>568</v>
      </c>
      <c r="C1262" s="4">
        <v>13.666666666666668</v>
      </c>
      <c r="D1262" s="209">
        <v>30.452339061319847</v>
      </c>
      <c r="E1262" s="13">
        <v>2.6666666666666665</v>
      </c>
      <c r="F1262" s="13">
        <v>8</v>
      </c>
      <c r="G1262" s="13">
        <v>0</v>
      </c>
      <c r="H1262" s="13">
        <v>0</v>
      </c>
      <c r="I1262" s="13">
        <v>0</v>
      </c>
      <c r="J1262" s="13">
        <v>3</v>
      </c>
      <c r="K1262" s="13">
        <v>0</v>
      </c>
      <c r="L1262" s="759">
        <v>0</v>
      </c>
      <c r="M1262" s="759"/>
      <c r="N1262" s="762">
        <v>2018</v>
      </c>
    </row>
    <row r="1263" spans="1:14" x14ac:dyDescent="0.25">
      <c r="A1263" s="3">
        <v>3</v>
      </c>
      <c r="B1263" s="8">
        <v>569</v>
      </c>
      <c r="C1263" s="4">
        <v>3.25</v>
      </c>
      <c r="D1263" s="209">
        <v>5.8641051136363629</v>
      </c>
      <c r="E1263" s="13">
        <v>0</v>
      </c>
      <c r="F1263" s="13">
        <v>1.75</v>
      </c>
      <c r="G1263" s="13">
        <v>1.5</v>
      </c>
      <c r="H1263" s="13">
        <v>0</v>
      </c>
      <c r="I1263" s="13">
        <v>0</v>
      </c>
      <c r="J1263" s="13">
        <v>0</v>
      </c>
      <c r="K1263" s="13">
        <v>0</v>
      </c>
      <c r="L1263" s="759">
        <v>0</v>
      </c>
      <c r="M1263" s="759"/>
      <c r="N1263" s="762">
        <v>2018</v>
      </c>
    </row>
    <row r="1264" spans="1:14" x14ac:dyDescent="0.25">
      <c r="A1264" s="3">
        <v>3</v>
      </c>
      <c r="B1264" s="8">
        <v>573</v>
      </c>
      <c r="C1264" s="4">
        <v>0.25</v>
      </c>
      <c r="D1264" s="209">
        <v>0.38</v>
      </c>
      <c r="E1264" s="13">
        <v>0</v>
      </c>
      <c r="F1264" s="13">
        <v>0</v>
      </c>
      <c r="G1264" s="13">
        <v>0.25</v>
      </c>
      <c r="H1264" s="13">
        <v>0</v>
      </c>
      <c r="I1264" s="13">
        <v>0</v>
      </c>
      <c r="J1264" s="13">
        <v>0</v>
      </c>
      <c r="K1264" s="13">
        <v>0</v>
      </c>
      <c r="L1264" s="759">
        <v>0</v>
      </c>
      <c r="M1264" s="759"/>
      <c r="N1264" s="762">
        <v>2018</v>
      </c>
    </row>
    <row r="1265" spans="1:14" x14ac:dyDescent="0.25">
      <c r="A1265" s="3">
        <v>3</v>
      </c>
      <c r="B1265" s="8">
        <v>574</v>
      </c>
      <c r="C1265" s="4">
        <v>0.75</v>
      </c>
      <c r="D1265" s="209">
        <v>1.5622514204545455</v>
      </c>
      <c r="E1265" s="13">
        <v>0</v>
      </c>
      <c r="F1265" s="13">
        <v>0.75</v>
      </c>
      <c r="G1265" s="13">
        <v>0</v>
      </c>
      <c r="H1265" s="13">
        <v>0</v>
      </c>
      <c r="I1265" s="13">
        <v>0</v>
      </c>
      <c r="J1265" s="13">
        <v>0</v>
      </c>
      <c r="K1265" s="13">
        <v>0</v>
      </c>
      <c r="L1265" s="759">
        <v>0</v>
      </c>
      <c r="M1265" s="759"/>
      <c r="N1265" s="762">
        <v>2018</v>
      </c>
    </row>
    <row r="1266" spans="1:14" ht="15.75" thickBot="1" x14ac:dyDescent="0.3">
      <c r="A1266" s="210">
        <v>3</v>
      </c>
      <c r="B1266" s="211">
        <v>594</v>
      </c>
      <c r="C1266" s="212">
        <v>1.25</v>
      </c>
      <c r="D1266" s="213">
        <v>1.9</v>
      </c>
      <c r="E1266" s="214">
        <v>0</v>
      </c>
      <c r="F1266" s="214">
        <v>0</v>
      </c>
      <c r="G1266" s="214">
        <v>0</v>
      </c>
      <c r="H1266" s="214">
        <v>0</v>
      </c>
      <c r="I1266" s="214">
        <v>0</v>
      </c>
      <c r="J1266" s="214">
        <v>0</v>
      </c>
      <c r="K1266" s="214">
        <v>0</v>
      </c>
      <c r="L1266" s="760">
        <v>1.25</v>
      </c>
      <c r="M1266" s="802"/>
      <c r="N1266" s="762">
        <v>2018</v>
      </c>
    </row>
    <row r="1267" spans="1:14" x14ac:dyDescent="0.25">
      <c r="A1267" s="204">
        <v>4</v>
      </c>
      <c r="B1267" s="205" t="s">
        <v>10</v>
      </c>
      <c r="C1267" s="206">
        <v>110.49999999999999</v>
      </c>
      <c r="D1267" s="207">
        <v>357.22453845749152</v>
      </c>
      <c r="E1267" s="208">
        <v>0</v>
      </c>
      <c r="F1267" s="208">
        <v>37.083333333333329</v>
      </c>
      <c r="G1267" s="208">
        <v>25.166666666666664</v>
      </c>
      <c r="H1267" s="208">
        <v>13.75</v>
      </c>
      <c r="I1267" s="208">
        <v>34</v>
      </c>
      <c r="J1267" s="208">
        <v>0</v>
      </c>
      <c r="K1267" s="208">
        <v>0.5</v>
      </c>
      <c r="L1267" s="761">
        <v>0</v>
      </c>
      <c r="M1267" s="761"/>
      <c r="N1267" s="762">
        <v>2018</v>
      </c>
    </row>
    <row r="1268" spans="1:14" x14ac:dyDescent="0.25">
      <c r="A1268" s="3">
        <v>4</v>
      </c>
      <c r="B1268" s="8">
        <v>164</v>
      </c>
      <c r="C1268" s="4">
        <v>9.5833333333333339</v>
      </c>
      <c r="D1268" s="209">
        <v>20.303432765151513</v>
      </c>
      <c r="E1268" s="13">
        <v>0</v>
      </c>
      <c r="F1268" s="13">
        <v>0</v>
      </c>
      <c r="G1268" s="13">
        <v>0</v>
      </c>
      <c r="H1268" s="13">
        <v>0</v>
      </c>
      <c r="I1268" s="13">
        <v>9.5833333333333339</v>
      </c>
      <c r="J1268" s="13">
        <v>0</v>
      </c>
      <c r="K1268" s="13">
        <v>0</v>
      </c>
      <c r="L1268" s="759">
        <v>0</v>
      </c>
      <c r="M1268" s="759"/>
      <c r="N1268" s="762">
        <v>2018</v>
      </c>
    </row>
    <row r="1269" spans="1:14" x14ac:dyDescent="0.25">
      <c r="A1269" s="3">
        <v>4</v>
      </c>
      <c r="B1269" s="8">
        <v>325</v>
      </c>
      <c r="C1269" s="4">
        <v>0.33333333333333331</v>
      </c>
      <c r="D1269" s="209">
        <v>0.69433396464646457</v>
      </c>
      <c r="E1269" s="13">
        <v>0</v>
      </c>
      <c r="F1269" s="13">
        <v>0.33333333333333331</v>
      </c>
      <c r="G1269" s="13">
        <v>0</v>
      </c>
      <c r="H1269" s="13">
        <v>0</v>
      </c>
      <c r="I1269" s="13">
        <v>0</v>
      </c>
      <c r="J1269" s="13">
        <v>0</v>
      </c>
      <c r="K1269" s="13">
        <v>0</v>
      </c>
      <c r="L1269" s="759">
        <v>0</v>
      </c>
      <c r="M1269" s="759"/>
      <c r="N1269" s="762">
        <v>2018</v>
      </c>
    </row>
    <row r="1270" spans="1:14" x14ac:dyDescent="0.25">
      <c r="A1270" s="3">
        <v>4</v>
      </c>
      <c r="B1270" s="8">
        <v>327</v>
      </c>
      <c r="C1270" s="4">
        <v>47.833333333333329</v>
      </c>
      <c r="D1270" s="209">
        <v>100.62094851845453</v>
      </c>
      <c r="E1270" s="13">
        <v>2.75</v>
      </c>
      <c r="F1270" s="13">
        <v>41.166666666666664</v>
      </c>
      <c r="G1270" s="13">
        <v>0</v>
      </c>
      <c r="H1270" s="13">
        <v>0</v>
      </c>
      <c r="I1270" s="13">
        <v>0</v>
      </c>
      <c r="J1270" s="13">
        <v>3.9166666666666665</v>
      </c>
      <c r="K1270" s="13">
        <v>0</v>
      </c>
      <c r="L1270" s="759">
        <v>0</v>
      </c>
      <c r="M1270" s="759"/>
      <c r="N1270" s="762">
        <v>2018</v>
      </c>
    </row>
    <row r="1271" spans="1:14" x14ac:dyDescent="0.25">
      <c r="A1271" s="3">
        <v>4</v>
      </c>
      <c r="B1271" s="8">
        <v>328</v>
      </c>
      <c r="C1271" s="4">
        <v>44.249999999999993</v>
      </c>
      <c r="D1271" s="209">
        <v>99.237434564340617</v>
      </c>
      <c r="E1271" s="13">
        <v>11.666666666666666</v>
      </c>
      <c r="F1271" s="13">
        <v>25.25</v>
      </c>
      <c r="G1271" s="13">
        <v>0</v>
      </c>
      <c r="H1271" s="13">
        <v>0</v>
      </c>
      <c r="I1271" s="13">
        <v>0</v>
      </c>
      <c r="J1271" s="13">
        <v>7.3333333333333339</v>
      </c>
      <c r="K1271" s="13">
        <v>0</v>
      </c>
      <c r="L1271" s="759">
        <v>0</v>
      </c>
      <c r="M1271" s="759"/>
      <c r="N1271" s="762">
        <v>2018</v>
      </c>
    </row>
    <row r="1272" spans="1:14" x14ac:dyDescent="0.25">
      <c r="A1272" s="3">
        <v>4</v>
      </c>
      <c r="B1272" s="8">
        <v>355</v>
      </c>
      <c r="C1272" s="4">
        <v>21.75</v>
      </c>
      <c r="D1272" s="209">
        <v>47.018583754208748</v>
      </c>
      <c r="E1272" s="13">
        <v>9.8333333333333321</v>
      </c>
      <c r="F1272" s="13">
        <v>11.916666666666668</v>
      </c>
      <c r="G1272" s="13">
        <v>0</v>
      </c>
      <c r="H1272" s="13">
        <v>0</v>
      </c>
      <c r="I1272" s="13">
        <v>0</v>
      </c>
      <c r="J1272" s="13">
        <v>0</v>
      </c>
      <c r="K1272" s="13">
        <v>0</v>
      </c>
      <c r="L1272" s="759">
        <v>0</v>
      </c>
      <c r="M1272" s="759"/>
      <c r="N1272" s="762">
        <v>2018</v>
      </c>
    </row>
    <row r="1273" spans="1:14" x14ac:dyDescent="0.25">
      <c r="A1273" s="3">
        <v>4</v>
      </c>
      <c r="B1273" s="8">
        <v>365</v>
      </c>
      <c r="C1273" s="4">
        <v>0.66666666666666663</v>
      </c>
      <c r="D1273" s="209">
        <v>1.3063425925925924</v>
      </c>
      <c r="E1273" s="13">
        <v>0.66666666666666663</v>
      </c>
      <c r="F1273" s="13">
        <v>0</v>
      </c>
      <c r="G1273" s="13">
        <v>0</v>
      </c>
      <c r="H1273" s="13">
        <v>0</v>
      </c>
      <c r="I1273" s="13">
        <v>0</v>
      </c>
      <c r="J1273" s="13">
        <v>0</v>
      </c>
      <c r="K1273" s="13">
        <v>0</v>
      </c>
      <c r="L1273" s="759">
        <v>0</v>
      </c>
      <c r="M1273" s="759"/>
      <c r="N1273" s="762">
        <v>2018</v>
      </c>
    </row>
    <row r="1274" spans="1:14" x14ac:dyDescent="0.25">
      <c r="A1274" s="3">
        <v>4</v>
      </c>
      <c r="B1274" s="8">
        <v>367</v>
      </c>
      <c r="C1274" s="4">
        <v>71.083333333333329</v>
      </c>
      <c r="D1274" s="209">
        <v>141.42881912878789</v>
      </c>
      <c r="E1274" s="13">
        <v>0.25</v>
      </c>
      <c r="F1274" s="13">
        <v>29.666666666666664</v>
      </c>
      <c r="G1274" s="13">
        <v>41.166666666666664</v>
      </c>
      <c r="H1274" s="13">
        <v>0</v>
      </c>
      <c r="I1274" s="13">
        <v>0</v>
      </c>
      <c r="J1274" s="13">
        <v>0</v>
      </c>
      <c r="K1274" s="13">
        <v>0</v>
      </c>
      <c r="L1274" s="759">
        <v>0</v>
      </c>
      <c r="M1274" s="759"/>
      <c r="N1274" s="762">
        <v>2018</v>
      </c>
    </row>
    <row r="1275" spans="1:14" x14ac:dyDescent="0.25">
      <c r="A1275" s="3">
        <v>4</v>
      </c>
      <c r="B1275" s="8">
        <v>369</v>
      </c>
      <c r="C1275" s="4">
        <v>33.166666666666664</v>
      </c>
      <c r="D1275" s="209">
        <v>60.305775568181808</v>
      </c>
      <c r="E1275" s="13">
        <v>0</v>
      </c>
      <c r="F1275" s="13">
        <v>14</v>
      </c>
      <c r="G1275" s="13">
        <v>19.166666666666664</v>
      </c>
      <c r="H1275" s="13">
        <v>0</v>
      </c>
      <c r="I1275" s="13">
        <v>0</v>
      </c>
      <c r="J1275" s="13">
        <v>0</v>
      </c>
      <c r="K1275" s="13">
        <v>0</v>
      </c>
      <c r="L1275" s="759">
        <v>0</v>
      </c>
      <c r="M1275" s="759"/>
      <c r="N1275" s="762">
        <v>2018</v>
      </c>
    </row>
    <row r="1276" spans="1:14" x14ac:dyDescent="0.25">
      <c r="A1276" s="3">
        <v>4</v>
      </c>
      <c r="B1276" s="8">
        <v>370</v>
      </c>
      <c r="C1276" s="4">
        <v>58.250000000000007</v>
      </c>
      <c r="D1276" s="209">
        <v>111.6382986111111</v>
      </c>
      <c r="E1276" s="13">
        <v>7.3333333333333321</v>
      </c>
      <c r="F1276" s="13">
        <v>49.083333333333336</v>
      </c>
      <c r="G1276" s="13">
        <v>0</v>
      </c>
      <c r="H1276" s="13">
        <v>0</v>
      </c>
      <c r="I1276" s="13">
        <v>0</v>
      </c>
      <c r="J1276" s="13">
        <v>1.8333333333333333</v>
      </c>
      <c r="K1276" s="13">
        <v>0</v>
      </c>
      <c r="L1276" s="759">
        <v>0</v>
      </c>
      <c r="M1276" s="759"/>
      <c r="N1276" s="762">
        <v>2018</v>
      </c>
    </row>
    <row r="1277" spans="1:14" x14ac:dyDescent="0.25">
      <c r="A1277" s="3">
        <v>4</v>
      </c>
      <c r="B1277" s="8">
        <v>396</v>
      </c>
      <c r="C1277" s="4">
        <v>10.5</v>
      </c>
      <c r="D1277" s="209">
        <v>18.626666666666665</v>
      </c>
      <c r="E1277" s="13">
        <v>2.6666666666666665</v>
      </c>
      <c r="F1277" s="13">
        <v>0</v>
      </c>
      <c r="G1277" s="13">
        <v>7.8333333333333339</v>
      </c>
      <c r="H1277" s="13">
        <v>0</v>
      </c>
      <c r="I1277" s="13">
        <v>0</v>
      </c>
      <c r="J1277" s="13">
        <v>0</v>
      </c>
      <c r="K1277" s="13">
        <v>0</v>
      </c>
      <c r="L1277" s="759">
        <v>0</v>
      </c>
      <c r="M1277" s="759"/>
      <c r="N1277" s="762">
        <v>2018</v>
      </c>
    </row>
    <row r="1278" spans="1:14" x14ac:dyDescent="0.25">
      <c r="A1278" s="3">
        <v>4</v>
      </c>
      <c r="B1278" s="8">
        <v>414</v>
      </c>
      <c r="C1278" s="4">
        <v>2.5833333333333335</v>
      </c>
      <c r="D1278" s="209">
        <v>3.9266666666666667</v>
      </c>
      <c r="E1278" s="13">
        <v>0</v>
      </c>
      <c r="F1278" s="13">
        <v>0</v>
      </c>
      <c r="G1278" s="13">
        <v>0</v>
      </c>
      <c r="H1278" s="13">
        <v>0</v>
      </c>
      <c r="I1278" s="13">
        <v>2.5833333333333335</v>
      </c>
      <c r="J1278" s="13">
        <v>0</v>
      </c>
      <c r="K1278" s="13">
        <v>0</v>
      </c>
      <c r="L1278" s="759">
        <v>0</v>
      </c>
      <c r="M1278" s="759"/>
      <c r="N1278" s="762">
        <v>2018</v>
      </c>
    </row>
    <row r="1279" spans="1:14" x14ac:dyDescent="0.25">
      <c r="A1279" s="3">
        <v>4</v>
      </c>
      <c r="B1279" s="8">
        <v>430</v>
      </c>
      <c r="C1279" s="4">
        <v>198.1166666666667</v>
      </c>
      <c r="D1279" s="209">
        <v>364.3244569865322</v>
      </c>
      <c r="E1279" s="13">
        <v>0</v>
      </c>
      <c r="F1279" s="13">
        <v>0</v>
      </c>
      <c r="G1279" s="13">
        <v>78.083333333333329</v>
      </c>
      <c r="H1279" s="13">
        <v>67.833333333333343</v>
      </c>
      <c r="I1279" s="13">
        <v>27.083333333333339</v>
      </c>
      <c r="J1279" s="13">
        <v>0</v>
      </c>
      <c r="K1279" s="13">
        <v>25.116666666666667</v>
      </c>
      <c r="L1279" s="759">
        <v>0</v>
      </c>
      <c r="M1279" s="759"/>
      <c r="N1279" s="762">
        <v>2018</v>
      </c>
    </row>
    <row r="1280" spans="1:14" x14ac:dyDescent="0.25">
      <c r="A1280" s="3">
        <v>4</v>
      </c>
      <c r="B1280" s="8">
        <v>433</v>
      </c>
      <c r="C1280" s="4">
        <v>2.1166666666666667</v>
      </c>
      <c r="D1280" s="209">
        <v>5.7786910879629634</v>
      </c>
      <c r="E1280" s="13">
        <v>0</v>
      </c>
      <c r="F1280" s="13">
        <v>2.1166666666666667</v>
      </c>
      <c r="G1280" s="13">
        <v>0</v>
      </c>
      <c r="H1280" s="13">
        <v>0</v>
      </c>
      <c r="I1280" s="13">
        <v>0</v>
      </c>
      <c r="J1280" s="13">
        <v>0</v>
      </c>
      <c r="K1280" s="13">
        <v>0</v>
      </c>
      <c r="L1280" s="759">
        <v>0</v>
      </c>
      <c r="M1280" s="759"/>
      <c r="N1280" s="762">
        <v>2018</v>
      </c>
    </row>
    <row r="1281" spans="1:14" x14ac:dyDescent="0.25">
      <c r="A1281" s="3">
        <v>4</v>
      </c>
      <c r="B1281" s="8">
        <v>438</v>
      </c>
      <c r="C1281" s="4">
        <v>2</v>
      </c>
      <c r="D1281" s="209">
        <v>3.9190277777777776</v>
      </c>
      <c r="E1281" s="13">
        <v>0</v>
      </c>
      <c r="F1281" s="13">
        <v>0</v>
      </c>
      <c r="G1281" s="13">
        <v>0</v>
      </c>
      <c r="H1281" s="13">
        <v>2</v>
      </c>
      <c r="I1281" s="13">
        <v>0</v>
      </c>
      <c r="J1281" s="13">
        <v>0</v>
      </c>
      <c r="K1281" s="13">
        <v>0</v>
      </c>
      <c r="L1281" s="759">
        <v>0</v>
      </c>
      <c r="M1281" s="759"/>
      <c r="N1281" s="762">
        <v>2018</v>
      </c>
    </row>
    <row r="1282" spans="1:14" x14ac:dyDescent="0.25">
      <c r="A1282" s="3">
        <v>4</v>
      </c>
      <c r="B1282" s="8">
        <v>453</v>
      </c>
      <c r="C1282" s="4">
        <v>4</v>
      </c>
      <c r="D1282" s="209">
        <v>8.7593181818181804</v>
      </c>
      <c r="E1282" s="13">
        <v>0</v>
      </c>
      <c r="F1282" s="13">
        <v>0</v>
      </c>
      <c r="G1282" s="13">
        <v>0</v>
      </c>
      <c r="H1282" s="13">
        <v>4</v>
      </c>
      <c r="I1282" s="13">
        <v>0</v>
      </c>
      <c r="J1282" s="13">
        <v>0</v>
      </c>
      <c r="K1282" s="13">
        <v>0</v>
      </c>
      <c r="L1282" s="759">
        <v>0</v>
      </c>
      <c r="M1282" s="759"/>
      <c r="N1282" s="762">
        <v>2018</v>
      </c>
    </row>
    <row r="1283" spans="1:14" x14ac:dyDescent="0.25">
      <c r="A1283" s="3">
        <v>4</v>
      </c>
      <c r="B1283" s="8">
        <v>454</v>
      </c>
      <c r="C1283" s="4">
        <v>8.6666666666666661</v>
      </c>
      <c r="D1283" s="209">
        <v>17.144403935185181</v>
      </c>
      <c r="E1283" s="13">
        <v>0</v>
      </c>
      <c r="F1283" s="13">
        <v>0</v>
      </c>
      <c r="G1283" s="13">
        <v>0</v>
      </c>
      <c r="H1283" s="13">
        <v>8.6666666666666661</v>
      </c>
      <c r="I1283" s="13">
        <v>0</v>
      </c>
      <c r="J1283" s="13">
        <v>0</v>
      </c>
      <c r="K1283" s="13">
        <v>0</v>
      </c>
      <c r="L1283" s="759">
        <v>0</v>
      </c>
      <c r="M1283" s="759"/>
      <c r="N1283" s="762">
        <v>2018</v>
      </c>
    </row>
    <row r="1284" spans="1:14" x14ac:dyDescent="0.25">
      <c r="A1284" s="3">
        <v>4</v>
      </c>
      <c r="B1284" s="8">
        <v>458</v>
      </c>
      <c r="C1284" s="4">
        <v>112.29999999999998</v>
      </c>
      <c r="D1284" s="209">
        <v>222.8087531355219</v>
      </c>
      <c r="E1284" s="13">
        <v>0</v>
      </c>
      <c r="F1284" s="13">
        <v>1.5</v>
      </c>
      <c r="G1284" s="13">
        <v>0</v>
      </c>
      <c r="H1284" s="13">
        <v>19.333333333333336</v>
      </c>
      <c r="I1284" s="13">
        <v>69.583333333333329</v>
      </c>
      <c r="J1284" s="13">
        <v>0</v>
      </c>
      <c r="K1284" s="13">
        <v>21.883333333333333</v>
      </c>
      <c r="L1284" s="759">
        <v>0</v>
      </c>
      <c r="M1284" s="759"/>
      <c r="N1284" s="762">
        <v>2018</v>
      </c>
    </row>
    <row r="1285" spans="1:14" x14ac:dyDescent="0.25">
      <c r="A1285" s="3">
        <v>4</v>
      </c>
      <c r="B1285" s="8">
        <v>473</v>
      </c>
      <c r="C1285" s="4">
        <v>161.36666666666667</v>
      </c>
      <c r="D1285" s="209">
        <v>347.38070818007611</v>
      </c>
      <c r="E1285" s="13">
        <v>7.9166666666666661</v>
      </c>
      <c r="F1285" s="13">
        <v>38.583333333333336</v>
      </c>
      <c r="G1285" s="13">
        <v>50.166666666666679</v>
      </c>
      <c r="H1285" s="13">
        <v>51.199999999999996</v>
      </c>
      <c r="I1285" s="13">
        <v>7.75</v>
      </c>
      <c r="J1285" s="13">
        <v>0</v>
      </c>
      <c r="K1285" s="13">
        <v>5.75</v>
      </c>
      <c r="L1285" s="759">
        <v>0</v>
      </c>
      <c r="M1285" s="759"/>
      <c r="N1285" s="762">
        <v>2018</v>
      </c>
    </row>
    <row r="1286" spans="1:14" x14ac:dyDescent="0.25">
      <c r="A1286" s="3">
        <v>4</v>
      </c>
      <c r="B1286" s="8">
        <v>474</v>
      </c>
      <c r="C1286" s="4">
        <v>709.80000000000041</v>
      </c>
      <c r="D1286" s="209">
        <v>1502.4584019532292</v>
      </c>
      <c r="E1286" s="13">
        <v>4.166666666666667</v>
      </c>
      <c r="F1286" s="13">
        <v>21.05</v>
      </c>
      <c r="G1286" s="13">
        <v>225.58333333333337</v>
      </c>
      <c r="H1286" s="13">
        <v>297.41666666666657</v>
      </c>
      <c r="I1286" s="13">
        <v>111.33333333333331</v>
      </c>
      <c r="J1286" s="13">
        <v>0</v>
      </c>
      <c r="K1286" s="13">
        <v>50.25</v>
      </c>
      <c r="L1286" s="759">
        <v>0</v>
      </c>
      <c r="M1286" s="759"/>
      <c r="N1286" s="762">
        <v>2018</v>
      </c>
    </row>
    <row r="1287" spans="1:14" x14ac:dyDescent="0.25">
      <c r="A1287" s="3">
        <v>4</v>
      </c>
      <c r="B1287" s="8">
        <v>500</v>
      </c>
      <c r="C1287" s="4">
        <v>2.4166666666666665</v>
      </c>
      <c r="D1287" s="209">
        <v>3.6733333333333333</v>
      </c>
      <c r="E1287" s="13">
        <v>0</v>
      </c>
      <c r="F1287" s="13">
        <v>0</v>
      </c>
      <c r="G1287" s="13">
        <v>0</v>
      </c>
      <c r="H1287" s="13">
        <v>0</v>
      </c>
      <c r="I1287" s="13">
        <v>0</v>
      </c>
      <c r="J1287" s="13">
        <v>0</v>
      </c>
      <c r="K1287" s="13">
        <v>0</v>
      </c>
      <c r="L1287" s="759">
        <v>2.4166666666666665</v>
      </c>
      <c r="M1287" s="759"/>
      <c r="N1287" s="762">
        <v>2018</v>
      </c>
    </row>
    <row r="1288" spans="1:14" x14ac:dyDescent="0.25">
      <c r="A1288" s="3">
        <v>4</v>
      </c>
      <c r="B1288" s="8">
        <v>501</v>
      </c>
      <c r="C1288" s="4">
        <v>66</v>
      </c>
      <c r="D1288" s="209">
        <v>121.59135890151518</v>
      </c>
      <c r="E1288" s="13">
        <v>0</v>
      </c>
      <c r="F1288" s="13">
        <v>0</v>
      </c>
      <c r="G1288" s="13">
        <v>58</v>
      </c>
      <c r="H1288" s="13">
        <v>0</v>
      </c>
      <c r="I1288" s="13">
        <v>7.25</v>
      </c>
      <c r="J1288" s="13">
        <v>0</v>
      </c>
      <c r="K1288" s="13">
        <v>0.75</v>
      </c>
      <c r="L1288" s="759">
        <v>0</v>
      </c>
      <c r="M1288" s="759"/>
      <c r="N1288" s="762">
        <v>2018</v>
      </c>
    </row>
    <row r="1289" spans="1:14" x14ac:dyDescent="0.25">
      <c r="A1289" s="3">
        <v>4</v>
      </c>
      <c r="B1289" s="8">
        <v>520</v>
      </c>
      <c r="C1289" s="4">
        <v>38.416666666666671</v>
      </c>
      <c r="D1289" s="209">
        <v>91.374473484848494</v>
      </c>
      <c r="E1289" s="13">
        <v>0</v>
      </c>
      <c r="F1289" s="13">
        <v>21.916666666666668</v>
      </c>
      <c r="G1289" s="13">
        <v>12.166666666666668</v>
      </c>
      <c r="H1289" s="13">
        <v>0</v>
      </c>
      <c r="I1289" s="13">
        <v>4.333333333333333</v>
      </c>
      <c r="J1289" s="13">
        <v>0</v>
      </c>
      <c r="K1289" s="13">
        <v>0</v>
      </c>
      <c r="L1289" s="759">
        <v>0</v>
      </c>
      <c r="M1289" s="759"/>
      <c r="N1289" s="762">
        <v>2018</v>
      </c>
    </row>
    <row r="1290" spans="1:14" x14ac:dyDescent="0.25">
      <c r="A1290" s="3">
        <v>4</v>
      </c>
      <c r="B1290" s="8">
        <v>521</v>
      </c>
      <c r="C1290" s="4">
        <v>23.833333333333332</v>
      </c>
      <c r="D1290" s="209">
        <v>50.150027093855215</v>
      </c>
      <c r="E1290" s="13">
        <v>9.25</v>
      </c>
      <c r="F1290" s="13">
        <v>7.1666666666666661</v>
      </c>
      <c r="G1290" s="13">
        <v>0</v>
      </c>
      <c r="H1290" s="13">
        <v>4</v>
      </c>
      <c r="I1290" s="13">
        <v>3.4166666666666665</v>
      </c>
      <c r="J1290" s="13">
        <v>0</v>
      </c>
      <c r="K1290" s="13">
        <v>0</v>
      </c>
      <c r="L1290" s="759">
        <v>0</v>
      </c>
      <c r="M1290" s="759"/>
      <c r="N1290" s="762">
        <v>2018</v>
      </c>
    </row>
    <row r="1291" spans="1:14" x14ac:dyDescent="0.25">
      <c r="A1291" s="3">
        <v>4</v>
      </c>
      <c r="B1291" s="8">
        <v>541</v>
      </c>
      <c r="C1291" s="4">
        <v>28.799999999999997</v>
      </c>
      <c r="D1291" s="209">
        <v>59.500925031565671</v>
      </c>
      <c r="E1291" s="13">
        <v>0</v>
      </c>
      <c r="F1291" s="13">
        <v>15.583333333333334</v>
      </c>
      <c r="G1291" s="13">
        <v>2.5</v>
      </c>
      <c r="H1291" s="13">
        <v>5.55</v>
      </c>
      <c r="I1291" s="13">
        <v>5.166666666666667</v>
      </c>
      <c r="J1291" s="13">
        <v>0</v>
      </c>
      <c r="K1291" s="13">
        <v>0</v>
      </c>
      <c r="L1291" s="759">
        <v>0</v>
      </c>
      <c r="M1291" s="759"/>
      <c r="N1291" s="762">
        <v>2018</v>
      </c>
    </row>
    <row r="1292" spans="1:14" x14ac:dyDescent="0.25">
      <c r="A1292" s="3">
        <v>4</v>
      </c>
      <c r="B1292" s="8">
        <v>542</v>
      </c>
      <c r="C1292" s="4">
        <v>38.999999999999993</v>
      </c>
      <c r="D1292" s="209">
        <v>78.078836024632324</v>
      </c>
      <c r="E1292" s="13">
        <v>3.75</v>
      </c>
      <c r="F1292" s="13">
        <v>23</v>
      </c>
      <c r="G1292" s="13">
        <v>9.75</v>
      </c>
      <c r="H1292" s="13">
        <v>0</v>
      </c>
      <c r="I1292" s="13">
        <v>2.5</v>
      </c>
      <c r="J1292" s="13">
        <v>0</v>
      </c>
      <c r="K1292" s="13">
        <v>0</v>
      </c>
      <c r="L1292" s="759">
        <v>0</v>
      </c>
      <c r="M1292" s="759"/>
      <c r="N1292" s="762">
        <v>2018</v>
      </c>
    </row>
    <row r="1293" spans="1:14" x14ac:dyDescent="0.25">
      <c r="A1293" s="3">
        <v>4</v>
      </c>
      <c r="B1293" s="8">
        <v>544</v>
      </c>
      <c r="C1293" s="4">
        <v>46.416666666666664</v>
      </c>
      <c r="D1293" s="209">
        <v>75.753543718434344</v>
      </c>
      <c r="E1293" s="13">
        <v>0.25</v>
      </c>
      <c r="F1293" s="13">
        <v>0.75</v>
      </c>
      <c r="G1293" s="13">
        <v>5</v>
      </c>
      <c r="H1293" s="13">
        <v>0.75</v>
      </c>
      <c r="I1293" s="13">
        <v>0</v>
      </c>
      <c r="J1293" s="13">
        <v>0</v>
      </c>
      <c r="K1293" s="13">
        <v>4</v>
      </c>
      <c r="L1293" s="759">
        <v>35.666666666666664</v>
      </c>
      <c r="M1293" s="759"/>
      <c r="N1293" s="762">
        <v>2018</v>
      </c>
    </row>
    <row r="1294" spans="1:14" x14ac:dyDescent="0.25">
      <c r="A1294" s="3">
        <v>4</v>
      </c>
      <c r="B1294" s="8">
        <v>546</v>
      </c>
      <c r="C1294" s="4">
        <v>18</v>
      </c>
      <c r="D1294" s="209">
        <v>36.287114109848481</v>
      </c>
      <c r="E1294" s="13">
        <v>0</v>
      </c>
      <c r="F1294" s="13">
        <v>13.083333333333334</v>
      </c>
      <c r="G1294" s="13">
        <v>2</v>
      </c>
      <c r="H1294" s="13">
        <v>0</v>
      </c>
      <c r="I1294" s="13">
        <v>0</v>
      </c>
      <c r="J1294" s="13">
        <v>2.916666666666667</v>
      </c>
      <c r="K1294" s="13">
        <v>0</v>
      </c>
      <c r="L1294" s="759">
        <v>0</v>
      </c>
      <c r="M1294" s="759"/>
      <c r="N1294" s="762">
        <v>2018</v>
      </c>
    </row>
    <row r="1295" spans="1:14" x14ac:dyDescent="0.25">
      <c r="A1295" s="3">
        <v>4</v>
      </c>
      <c r="B1295" s="8">
        <v>550</v>
      </c>
      <c r="C1295" s="4">
        <v>146.08333333333334</v>
      </c>
      <c r="D1295" s="209">
        <v>289.70581356789148</v>
      </c>
      <c r="E1295" s="13">
        <v>0</v>
      </c>
      <c r="F1295" s="13">
        <v>0</v>
      </c>
      <c r="G1295" s="13">
        <v>111.5</v>
      </c>
      <c r="H1295" s="13">
        <v>5.166666666666667</v>
      </c>
      <c r="I1295" s="13">
        <v>6.9166666666666661</v>
      </c>
      <c r="J1295" s="13">
        <v>7.25</v>
      </c>
      <c r="K1295" s="13">
        <v>0</v>
      </c>
      <c r="L1295" s="759">
        <v>15.25</v>
      </c>
      <c r="M1295" s="759"/>
      <c r="N1295" s="762">
        <v>2018</v>
      </c>
    </row>
    <row r="1296" spans="1:14" x14ac:dyDescent="0.25">
      <c r="A1296" s="3">
        <v>4</v>
      </c>
      <c r="B1296" s="8">
        <v>551</v>
      </c>
      <c r="C1296" s="4">
        <v>50.583333333333336</v>
      </c>
      <c r="D1296" s="209">
        <v>115.81194381313131</v>
      </c>
      <c r="E1296" s="13">
        <v>0</v>
      </c>
      <c r="F1296" s="13">
        <v>14.75</v>
      </c>
      <c r="G1296" s="13">
        <v>24.166666666666664</v>
      </c>
      <c r="H1296" s="13">
        <v>0</v>
      </c>
      <c r="I1296" s="13">
        <v>0</v>
      </c>
      <c r="J1296" s="13">
        <v>11.666666666666666</v>
      </c>
      <c r="K1296" s="13">
        <v>0</v>
      </c>
      <c r="L1296" s="759">
        <v>0</v>
      </c>
      <c r="M1296" s="759"/>
      <c r="N1296" s="762">
        <v>2018</v>
      </c>
    </row>
    <row r="1297" spans="1:16" x14ac:dyDescent="0.25">
      <c r="A1297" s="3">
        <v>4</v>
      </c>
      <c r="B1297" s="8">
        <v>552</v>
      </c>
      <c r="C1297" s="4">
        <v>57.416666666666671</v>
      </c>
      <c r="D1297" s="209">
        <v>127.38446517255892</v>
      </c>
      <c r="E1297" s="13">
        <v>0</v>
      </c>
      <c r="F1297" s="13">
        <v>22.583333333333332</v>
      </c>
      <c r="G1297" s="13">
        <v>33</v>
      </c>
      <c r="H1297" s="13">
        <v>0</v>
      </c>
      <c r="I1297" s="13">
        <v>0</v>
      </c>
      <c r="J1297" s="13">
        <v>1.8333333333333335</v>
      </c>
      <c r="K1297" s="13">
        <v>0</v>
      </c>
      <c r="L1297" s="759">
        <v>0</v>
      </c>
      <c r="M1297" s="759"/>
      <c r="N1297" s="762">
        <v>2018</v>
      </c>
    </row>
    <row r="1298" spans="1:16" x14ac:dyDescent="0.25">
      <c r="A1298" s="3">
        <v>4</v>
      </c>
      <c r="B1298" s="8">
        <v>553</v>
      </c>
      <c r="C1298" s="4">
        <v>69.416666666666671</v>
      </c>
      <c r="D1298" s="209">
        <v>145.0735592908249</v>
      </c>
      <c r="E1298" s="13">
        <v>0</v>
      </c>
      <c r="F1298" s="13">
        <v>35.416666666666664</v>
      </c>
      <c r="G1298" s="13">
        <v>34</v>
      </c>
      <c r="H1298" s="13">
        <v>0</v>
      </c>
      <c r="I1298" s="13">
        <v>0</v>
      </c>
      <c r="J1298" s="13">
        <v>0</v>
      </c>
      <c r="K1298" s="13">
        <v>0</v>
      </c>
      <c r="L1298" s="759">
        <v>0</v>
      </c>
      <c r="M1298" s="759"/>
      <c r="N1298" s="762">
        <v>2018</v>
      </c>
    </row>
    <row r="1299" spans="1:16" x14ac:dyDescent="0.25">
      <c r="A1299" s="3">
        <v>4</v>
      </c>
      <c r="B1299" s="8">
        <v>554</v>
      </c>
      <c r="C1299" s="4">
        <v>112.25</v>
      </c>
      <c r="D1299" s="209">
        <v>237.06153677398993</v>
      </c>
      <c r="E1299" s="13">
        <v>0</v>
      </c>
      <c r="F1299" s="13">
        <v>0</v>
      </c>
      <c r="G1299" s="13">
        <v>57.666666666666671</v>
      </c>
      <c r="H1299" s="13">
        <v>34.833333333333329</v>
      </c>
      <c r="I1299" s="13">
        <v>13.75</v>
      </c>
      <c r="J1299" s="13">
        <v>0</v>
      </c>
      <c r="K1299" s="13">
        <v>6</v>
      </c>
      <c r="L1299" s="759">
        <v>0</v>
      </c>
      <c r="M1299" s="759"/>
      <c r="N1299" s="762">
        <v>2018</v>
      </c>
    </row>
    <row r="1300" spans="1:16" x14ac:dyDescent="0.25">
      <c r="A1300" s="3">
        <v>4</v>
      </c>
      <c r="B1300" s="8">
        <v>555</v>
      </c>
      <c r="C1300" s="4">
        <v>106.41666666666663</v>
      </c>
      <c r="D1300" s="209">
        <v>253.11747474747474</v>
      </c>
      <c r="E1300" s="13">
        <v>0</v>
      </c>
      <c r="F1300" s="13">
        <v>17.583333333333332</v>
      </c>
      <c r="G1300" s="13">
        <v>44.25</v>
      </c>
      <c r="H1300" s="13">
        <v>36.083333333333329</v>
      </c>
      <c r="I1300" s="13">
        <v>8.5</v>
      </c>
      <c r="J1300" s="13">
        <v>0</v>
      </c>
      <c r="K1300" s="13">
        <v>0</v>
      </c>
      <c r="L1300" s="759">
        <v>0</v>
      </c>
      <c r="M1300" s="759"/>
      <c r="N1300" s="762">
        <v>2018</v>
      </c>
    </row>
    <row r="1301" spans="1:16" x14ac:dyDescent="0.25">
      <c r="A1301" s="3">
        <v>4</v>
      </c>
      <c r="B1301" s="8">
        <v>568</v>
      </c>
      <c r="C1301" s="4">
        <v>16.833333333333332</v>
      </c>
      <c r="D1301" s="209">
        <v>34.587534722222223</v>
      </c>
      <c r="E1301" s="13">
        <v>0</v>
      </c>
      <c r="F1301" s="13">
        <v>0</v>
      </c>
      <c r="G1301" s="13">
        <v>4.0833333333333339</v>
      </c>
      <c r="H1301" s="13">
        <v>1.8333333333333335</v>
      </c>
      <c r="I1301" s="13">
        <v>10.916666666666668</v>
      </c>
      <c r="J1301" s="13">
        <v>0</v>
      </c>
      <c r="K1301" s="13">
        <v>0</v>
      </c>
      <c r="L1301" s="759">
        <v>0</v>
      </c>
      <c r="M1301" s="759"/>
      <c r="N1301" s="762">
        <v>2018</v>
      </c>
    </row>
    <row r="1302" spans="1:16" ht="15.75" thickBot="1" x14ac:dyDescent="0.3">
      <c r="A1302" s="210">
        <v>4</v>
      </c>
      <c r="B1302" s="211">
        <v>570</v>
      </c>
      <c r="C1302" s="212">
        <v>30.083333333333332</v>
      </c>
      <c r="D1302" s="213">
        <v>75.809999999999988</v>
      </c>
      <c r="E1302" s="214">
        <v>0</v>
      </c>
      <c r="F1302" s="214">
        <v>0</v>
      </c>
      <c r="G1302" s="214">
        <v>0</v>
      </c>
      <c r="H1302" s="214">
        <v>0</v>
      </c>
      <c r="I1302" s="214">
        <v>0</v>
      </c>
      <c r="J1302" s="214">
        <v>30.083333333333332</v>
      </c>
      <c r="K1302" s="214">
        <v>0</v>
      </c>
      <c r="L1302" s="760">
        <v>0</v>
      </c>
      <c r="M1302" s="802"/>
      <c r="N1302" s="762">
        <v>2018</v>
      </c>
    </row>
    <row r="1303" spans="1:16" x14ac:dyDescent="0.25">
      <c r="A1303" s="204">
        <v>5</v>
      </c>
      <c r="B1303" s="205" t="s">
        <v>10</v>
      </c>
      <c r="C1303" s="206">
        <v>96.666666666666671</v>
      </c>
      <c r="D1303" s="207">
        <v>306.56702982954539</v>
      </c>
      <c r="E1303" s="208">
        <v>0</v>
      </c>
      <c r="F1303" s="208">
        <v>26.083333333333332</v>
      </c>
      <c r="G1303" s="208">
        <v>9</v>
      </c>
      <c r="H1303" s="208">
        <v>30.75</v>
      </c>
      <c r="I1303" s="208">
        <v>30.833333333333332</v>
      </c>
      <c r="J1303" s="208">
        <v>0</v>
      </c>
      <c r="K1303" s="208">
        <v>0</v>
      </c>
      <c r="L1303" s="761">
        <v>0</v>
      </c>
      <c r="M1303" s="761"/>
      <c r="N1303" s="762">
        <v>2018</v>
      </c>
      <c r="O1303" t="str">
        <f>IFERROR(VLOOKUP(B1303,Planning!$C$6:$G$495,3,FALSE),"")</f>
        <v/>
      </c>
      <c r="P1303" t="str">
        <f>IFERROR(VLOOKUP(B1303,Planning!$C$6:$G$495,5,FALSE),"")</f>
        <v/>
      </c>
    </row>
    <row r="1304" spans="1:16" x14ac:dyDescent="0.25">
      <c r="A1304" s="3">
        <v>5</v>
      </c>
      <c r="B1304" s="8">
        <v>164</v>
      </c>
      <c r="C1304" s="4">
        <v>1.5</v>
      </c>
      <c r="D1304" s="209">
        <v>3.0160303030303028</v>
      </c>
      <c r="E1304" s="13">
        <v>0</v>
      </c>
      <c r="F1304" s="13">
        <v>0</v>
      </c>
      <c r="G1304" s="13">
        <v>0</v>
      </c>
      <c r="H1304" s="13">
        <v>0</v>
      </c>
      <c r="I1304" s="13">
        <v>0</v>
      </c>
      <c r="J1304" s="13">
        <v>0</v>
      </c>
      <c r="K1304" s="13">
        <v>1.5</v>
      </c>
      <c r="L1304" s="759">
        <v>0</v>
      </c>
      <c r="M1304" s="759"/>
      <c r="N1304" s="762">
        <v>2018</v>
      </c>
      <c r="O1304" t="str">
        <f>IFERROR(VLOOKUP(B1304,Planning!$C$6:$G$495,3,FALSE),"")</f>
        <v>David Berruto-New Line</v>
      </c>
      <c r="P1304" t="str">
        <f>IFERROR(VLOOKUP(B1304,Planning!$C$6:$G$495,5,FALSE),"")</f>
        <v>Simple Daybed</v>
      </c>
    </row>
    <row r="1305" spans="1:16" x14ac:dyDescent="0.25">
      <c r="A1305" s="3">
        <v>5</v>
      </c>
      <c r="B1305" s="8">
        <v>238</v>
      </c>
      <c r="C1305" s="4">
        <v>3.25</v>
      </c>
      <c r="D1305" s="209">
        <v>6.5390625</v>
      </c>
      <c r="E1305" s="13">
        <v>0</v>
      </c>
      <c r="F1305" s="13">
        <v>0</v>
      </c>
      <c r="G1305" s="13">
        <v>0</v>
      </c>
      <c r="H1305" s="13">
        <v>0</v>
      </c>
      <c r="I1305" s="13">
        <v>0</v>
      </c>
      <c r="J1305" s="13">
        <v>0</v>
      </c>
      <c r="K1305" s="13">
        <v>3.25</v>
      </c>
      <c r="L1305" s="759">
        <v>0</v>
      </c>
      <c r="M1305" s="759"/>
      <c r="N1305" s="762">
        <v>2018</v>
      </c>
      <c r="O1305" t="str">
        <f>IFERROR(VLOOKUP(B1305,Planning!$C$6:$G$495,3,FALSE),"")</f>
        <v>David Berruto-New Line</v>
      </c>
      <c r="P1305" t="str">
        <f>IFERROR(VLOOKUP(B1305,Planning!$C$6:$G$495,5,FALSE),"")</f>
        <v xml:space="preserve">Coffe table </v>
      </c>
    </row>
    <row r="1306" spans="1:16" x14ac:dyDescent="0.25">
      <c r="A1306" s="3">
        <v>5</v>
      </c>
      <c r="B1306" s="8">
        <v>316</v>
      </c>
      <c r="C1306" s="4">
        <v>18.916666666666664</v>
      </c>
      <c r="D1306" s="209">
        <v>42.383663878366995</v>
      </c>
      <c r="E1306" s="13">
        <v>13.666666666666666</v>
      </c>
      <c r="F1306" s="13">
        <v>3.5</v>
      </c>
      <c r="G1306" s="13">
        <v>0</v>
      </c>
      <c r="H1306" s="13">
        <v>0</v>
      </c>
      <c r="I1306" s="13">
        <v>0</v>
      </c>
      <c r="J1306" s="13">
        <v>1.75</v>
      </c>
      <c r="K1306" s="13">
        <v>0</v>
      </c>
      <c r="L1306" s="759">
        <v>0</v>
      </c>
      <c r="M1306" s="759"/>
      <c r="N1306" s="762">
        <v>2018</v>
      </c>
      <c r="O1306" t="str">
        <f>IFERROR(VLOOKUP(B1306,Planning!$C$6:$G$495,3,FALSE),"")</f>
        <v>Holler</v>
      </c>
      <c r="P1306" t="str">
        <f>IFERROR(VLOOKUP(B1306,Planning!$C$6:$G$495,5,FALSE),"")</f>
        <v>AA-10 Planter Screen</v>
      </c>
    </row>
    <row r="1307" spans="1:16" x14ac:dyDescent="0.25">
      <c r="A1307" s="3">
        <v>5</v>
      </c>
      <c r="B1307" s="8">
        <v>317</v>
      </c>
      <c r="C1307" s="4">
        <v>28.5</v>
      </c>
      <c r="D1307" s="209">
        <v>57.311591435185186</v>
      </c>
      <c r="E1307" s="13">
        <v>28.5</v>
      </c>
      <c r="F1307" s="13">
        <v>0</v>
      </c>
      <c r="G1307" s="13">
        <v>0</v>
      </c>
      <c r="H1307" s="13">
        <v>0</v>
      </c>
      <c r="I1307" s="13">
        <v>0</v>
      </c>
      <c r="J1307" s="13">
        <v>0</v>
      </c>
      <c r="K1307" s="13">
        <v>0</v>
      </c>
      <c r="L1307" s="759">
        <v>0</v>
      </c>
      <c r="M1307" s="759"/>
      <c r="N1307" s="762">
        <v>2018</v>
      </c>
      <c r="O1307" t="str">
        <f>IFERROR(VLOOKUP(B1307,Planning!$C$6:$G$495,3,FALSE),"")</f>
        <v>Holler</v>
      </c>
      <c r="P1307" t="str">
        <f>IFERROR(VLOOKUP(B1307,Planning!$C$6:$G$495,5,FALSE),"")</f>
        <v xml:space="preserve">BQ-01 Work Banquette </v>
      </c>
    </row>
    <row r="1308" spans="1:16" x14ac:dyDescent="0.25">
      <c r="A1308" s="3">
        <v>5</v>
      </c>
      <c r="B1308" s="8">
        <v>324</v>
      </c>
      <c r="C1308" s="4">
        <v>8.1666666666666679</v>
      </c>
      <c r="D1308" s="209">
        <v>18.168894149831647</v>
      </c>
      <c r="E1308" s="13">
        <v>7.666666666666667</v>
      </c>
      <c r="F1308" s="13">
        <v>0</v>
      </c>
      <c r="G1308" s="13">
        <v>0</v>
      </c>
      <c r="H1308" s="13">
        <v>0</v>
      </c>
      <c r="I1308" s="13">
        <v>0.5</v>
      </c>
      <c r="J1308" s="13">
        <v>0</v>
      </c>
      <c r="K1308" s="13">
        <v>0</v>
      </c>
      <c r="L1308" s="759">
        <v>0</v>
      </c>
      <c r="M1308" s="759"/>
      <c r="N1308" s="762">
        <v>2018</v>
      </c>
      <c r="O1308" t="str">
        <f>IFERROR(VLOOKUP(B1308,Planning!$C$6:$G$495,3,FALSE),"")</f>
        <v>Holler</v>
      </c>
      <c r="P1308" t="str">
        <f>IFERROR(VLOOKUP(B1308,Planning!$C$6:$G$495,5,FALSE),"")</f>
        <v>BQ-03 Lounge Banquette</v>
      </c>
    </row>
    <row r="1309" spans="1:16" x14ac:dyDescent="0.25">
      <c r="A1309" s="3">
        <v>5</v>
      </c>
      <c r="B1309" s="8">
        <v>325</v>
      </c>
      <c r="C1309" s="4">
        <v>1.25</v>
      </c>
      <c r="D1309" s="209">
        <v>2.6123342803030303</v>
      </c>
      <c r="E1309" s="13">
        <v>0</v>
      </c>
      <c r="F1309" s="13">
        <v>1.25</v>
      </c>
      <c r="G1309" s="13">
        <v>0</v>
      </c>
      <c r="H1309" s="13">
        <v>0</v>
      </c>
      <c r="I1309" s="13">
        <v>0</v>
      </c>
      <c r="J1309" s="13">
        <v>0</v>
      </c>
      <c r="K1309" s="13">
        <v>0</v>
      </c>
      <c r="L1309" s="759">
        <v>0</v>
      </c>
      <c r="M1309" s="759"/>
      <c r="N1309" s="762">
        <v>2018</v>
      </c>
      <c r="O1309" t="str">
        <f>IFERROR(VLOOKUP(B1309,Planning!$C$6:$G$495,3,FALSE),"")</f>
        <v>Holler</v>
      </c>
      <c r="P1309" t="str">
        <f>IFERROR(VLOOKUP(B1309,Planning!$C$6:$G$495,5,FALSE),"")</f>
        <v>BO-04 Banquette Shuffleboard</v>
      </c>
    </row>
    <row r="1310" spans="1:16" x14ac:dyDescent="0.25">
      <c r="A1310" s="3">
        <v>5</v>
      </c>
      <c r="B1310" s="8">
        <v>327</v>
      </c>
      <c r="C1310" s="4">
        <v>26.25</v>
      </c>
      <c r="D1310" s="209">
        <v>51.313075227187412</v>
      </c>
      <c r="E1310" s="13">
        <v>0</v>
      </c>
      <c r="F1310" s="13">
        <v>0</v>
      </c>
      <c r="G1310" s="13">
        <v>0</v>
      </c>
      <c r="H1310" s="13">
        <v>0</v>
      </c>
      <c r="I1310" s="13">
        <v>0</v>
      </c>
      <c r="J1310" s="13">
        <v>26.25</v>
      </c>
      <c r="K1310" s="13">
        <v>0</v>
      </c>
      <c r="L1310" s="759">
        <v>0</v>
      </c>
      <c r="M1310" s="759"/>
      <c r="N1310" s="762">
        <v>2018</v>
      </c>
      <c r="O1310" t="str">
        <f>IFERROR(VLOOKUP(B1310,Planning!$C$6:$G$495,3,FALSE),"")</f>
        <v>Holler</v>
      </c>
      <c r="P1310" t="str">
        <f>IFERROR(VLOOKUP(B1310,Planning!$C$6:$G$495,5,FALSE),"")</f>
        <v>TB-03 Custom back bar table</v>
      </c>
    </row>
    <row r="1311" spans="1:16" x14ac:dyDescent="0.25">
      <c r="A1311" s="3">
        <v>5</v>
      </c>
      <c r="B1311" s="8">
        <v>328</v>
      </c>
      <c r="C1311" s="4">
        <v>58.833333333333336</v>
      </c>
      <c r="D1311" s="209">
        <v>131.9821922348485</v>
      </c>
      <c r="E1311" s="13">
        <v>0</v>
      </c>
      <c r="F1311" s="13">
        <v>24.666666666666664</v>
      </c>
      <c r="G1311" s="13">
        <v>22.666666666666664</v>
      </c>
      <c r="H1311" s="13">
        <v>0</v>
      </c>
      <c r="I1311" s="13">
        <v>3.75</v>
      </c>
      <c r="J1311" s="13">
        <v>7.75</v>
      </c>
      <c r="K1311" s="13">
        <v>0</v>
      </c>
      <c r="L1311" s="759">
        <v>0</v>
      </c>
      <c r="M1311" s="759"/>
      <c r="N1311" s="762">
        <v>2018</v>
      </c>
      <c r="O1311" t="str">
        <f>IFERROR(VLOOKUP(B1311,Planning!$C$6:$G$495,3,FALSE),"")</f>
        <v xml:space="preserve">Holler </v>
      </c>
      <c r="P1311" t="str">
        <f>IFERROR(VLOOKUP(B1311,Planning!$C$6:$G$495,5,FALSE),"")</f>
        <v>TB-04 Feature table</v>
      </c>
    </row>
    <row r="1312" spans="1:16" x14ac:dyDescent="0.25">
      <c r="A1312" s="3">
        <v>5</v>
      </c>
      <c r="B1312" s="8">
        <v>355</v>
      </c>
      <c r="C1312" s="4">
        <v>41.166666666666664</v>
      </c>
      <c r="D1312" s="209">
        <v>73.623559290824915</v>
      </c>
      <c r="E1312" s="13">
        <v>0</v>
      </c>
      <c r="F1312" s="13">
        <v>41.166666666666664</v>
      </c>
      <c r="G1312" s="13">
        <v>0</v>
      </c>
      <c r="H1312" s="13">
        <v>0</v>
      </c>
      <c r="I1312" s="13">
        <v>0</v>
      </c>
      <c r="J1312" s="13">
        <v>0</v>
      </c>
      <c r="K1312" s="13">
        <v>0</v>
      </c>
      <c r="L1312" s="759">
        <v>0</v>
      </c>
      <c r="M1312" s="759"/>
      <c r="N1312" s="762">
        <v>2018</v>
      </c>
      <c r="O1312" t="str">
        <f>IFERROR(VLOOKUP(B1312,Planning!$C$6:$G$495,3,FALSE),"")</f>
        <v>Holler</v>
      </c>
      <c r="P1312" t="str">
        <f>IFERROR(VLOOKUP(B1312,Planning!$C$6:$G$495,5,FALSE),"")</f>
        <v>TB-07 Custom Conference Table</v>
      </c>
    </row>
    <row r="1313" spans="1:16" x14ac:dyDescent="0.25">
      <c r="A1313" s="3">
        <v>5</v>
      </c>
      <c r="B1313" s="8">
        <v>365</v>
      </c>
      <c r="C1313" s="4">
        <v>53.766666666666666</v>
      </c>
      <c r="D1313" s="209">
        <v>116.81901967592594</v>
      </c>
      <c r="E1313" s="13">
        <v>25.833333333333329</v>
      </c>
      <c r="F1313" s="13">
        <v>27.933333333333334</v>
      </c>
      <c r="G1313" s="13">
        <v>0</v>
      </c>
      <c r="H1313" s="13">
        <v>0</v>
      </c>
      <c r="I1313" s="13">
        <v>0</v>
      </c>
      <c r="J1313" s="13">
        <v>0</v>
      </c>
      <c r="K1313" s="13">
        <v>0</v>
      </c>
      <c r="L1313" s="759">
        <v>0</v>
      </c>
      <c r="M1313" s="759"/>
      <c r="N1313" s="762">
        <v>2018</v>
      </c>
      <c r="O1313" t="str">
        <f>IFERROR(VLOOKUP(B1313,Planning!$C$6:$G$495,3,FALSE),"")</f>
        <v>Holler</v>
      </c>
      <c r="P1313" t="str">
        <f>IFERROR(VLOOKUP(B1313,Planning!$C$6:$G$495,5,FALSE),"")</f>
        <v>TB-09 Coffee Table Back Bar</v>
      </c>
    </row>
    <row r="1314" spans="1:16" x14ac:dyDescent="0.25">
      <c r="A1314" s="3">
        <v>5</v>
      </c>
      <c r="B1314" s="8">
        <v>367</v>
      </c>
      <c r="C1314" s="4">
        <v>69.666666666666671</v>
      </c>
      <c r="D1314" s="209">
        <v>140.72666666666666</v>
      </c>
      <c r="E1314" s="13">
        <v>0</v>
      </c>
      <c r="F1314" s="13">
        <v>0</v>
      </c>
      <c r="G1314" s="13">
        <v>69.666666666666671</v>
      </c>
      <c r="H1314" s="13">
        <v>0</v>
      </c>
      <c r="I1314" s="13">
        <v>0</v>
      </c>
      <c r="J1314" s="13">
        <v>0</v>
      </c>
      <c r="K1314" s="13">
        <v>0</v>
      </c>
      <c r="L1314" s="759">
        <v>0</v>
      </c>
      <c r="M1314" s="759"/>
      <c r="N1314" s="762">
        <v>2018</v>
      </c>
      <c r="O1314" t="str">
        <f>IFERROR(VLOOKUP(B1314,Planning!$C$6:$G$495,3,FALSE),"")</f>
        <v>Holler</v>
      </c>
      <c r="P1314" t="str">
        <f>IFERROR(VLOOKUP(B1314,Planning!$C$6:$G$495,5,FALSE),"")</f>
        <v>TB-13 Coffee Table- Lounge</v>
      </c>
    </row>
    <row r="1315" spans="1:16" x14ac:dyDescent="0.25">
      <c r="A1315" s="3">
        <v>5</v>
      </c>
      <c r="B1315" s="8">
        <v>369</v>
      </c>
      <c r="C1315" s="4">
        <v>17</v>
      </c>
      <c r="D1315" s="209">
        <v>35.844199810606057</v>
      </c>
      <c r="E1315" s="13">
        <v>0</v>
      </c>
      <c r="F1315" s="13">
        <v>0</v>
      </c>
      <c r="G1315" s="13">
        <v>0</v>
      </c>
      <c r="H1315" s="13">
        <v>3</v>
      </c>
      <c r="I1315" s="13">
        <v>14</v>
      </c>
      <c r="J1315" s="13">
        <v>0</v>
      </c>
      <c r="K1315" s="13">
        <v>0</v>
      </c>
      <c r="L1315" s="759">
        <v>0</v>
      </c>
      <c r="M1315" s="759"/>
      <c r="N1315" s="762">
        <v>2018</v>
      </c>
      <c r="O1315" t="str">
        <f>IFERROR(VLOOKUP(B1315,Planning!$C$6:$G$495,3,FALSE),"")</f>
        <v>Holler</v>
      </c>
      <c r="P1315" t="str">
        <f>IFERROR(VLOOKUP(B1315,Planning!$C$6:$G$495,5,FALSE),"")</f>
        <v>TB-14 Coffee Table Co Work</v>
      </c>
    </row>
    <row r="1316" spans="1:16" x14ac:dyDescent="0.25">
      <c r="A1316" s="3">
        <v>5</v>
      </c>
      <c r="B1316" s="8">
        <v>370</v>
      </c>
      <c r="C1316" s="4">
        <v>41.25</v>
      </c>
      <c r="D1316" s="209">
        <v>96.044071864478113</v>
      </c>
      <c r="E1316" s="13">
        <v>2</v>
      </c>
      <c r="F1316" s="13">
        <v>3.416666666666667</v>
      </c>
      <c r="G1316" s="13">
        <v>35.833333333333329</v>
      </c>
      <c r="H1316" s="13">
        <v>0</v>
      </c>
      <c r="I1316" s="13">
        <v>0</v>
      </c>
      <c r="J1316" s="13">
        <v>0</v>
      </c>
      <c r="K1316" s="13">
        <v>0</v>
      </c>
      <c r="L1316" s="759">
        <v>0</v>
      </c>
      <c r="M1316" s="759"/>
      <c r="N1316" s="762">
        <v>2018</v>
      </c>
      <c r="O1316" t="str">
        <f>IFERROR(VLOOKUP(B1316,Planning!$C$6:$G$495,3,FALSE),"")</f>
        <v>Holler</v>
      </c>
      <c r="P1316" t="str">
        <f>IFERROR(VLOOKUP(B1316,Planning!$C$6:$G$495,5,FALSE),"")</f>
        <v>TB-15 Coffee Table tiered nest table</v>
      </c>
    </row>
    <row r="1317" spans="1:16" x14ac:dyDescent="0.25">
      <c r="A1317" s="3">
        <v>5</v>
      </c>
      <c r="B1317" s="646">
        <v>414</v>
      </c>
      <c r="C1317" s="4">
        <v>4.1666666666666661</v>
      </c>
      <c r="D1317" s="209">
        <v>6.3333333333333339</v>
      </c>
      <c r="E1317" s="13">
        <v>0</v>
      </c>
      <c r="F1317" s="13">
        <v>0</v>
      </c>
      <c r="G1317" s="13">
        <v>0</v>
      </c>
      <c r="H1317" s="13">
        <v>0</v>
      </c>
      <c r="I1317" s="13">
        <v>4.1666666666666661</v>
      </c>
      <c r="J1317" s="13">
        <v>0</v>
      </c>
      <c r="K1317" s="13">
        <v>0</v>
      </c>
      <c r="L1317" s="759">
        <v>0</v>
      </c>
      <c r="M1317" s="759"/>
      <c r="N1317" s="762">
        <v>2018</v>
      </c>
      <c r="O1317" t="str">
        <f>IFERROR(VLOOKUP(B1317,Planning!$C$6:$G$495,3,FALSE),"")</f>
        <v>WEWORK</v>
      </c>
      <c r="P1317" t="str">
        <f>IFERROR(VLOOKUP(B1317,Planning!$C$6:$G$495,5,FALSE),"")</f>
        <v>EC-Bonanza Chair-WW-CH-MEC-6850-A</v>
      </c>
    </row>
    <row r="1318" spans="1:16" x14ac:dyDescent="0.25">
      <c r="A1318" s="3">
        <v>5</v>
      </c>
      <c r="B1318" s="646">
        <v>430</v>
      </c>
      <c r="C1318" s="4">
        <v>48.833333333333336</v>
      </c>
      <c r="D1318" s="209">
        <v>86.275610795454526</v>
      </c>
      <c r="E1318" s="13">
        <v>0</v>
      </c>
      <c r="F1318" s="13">
        <v>0</v>
      </c>
      <c r="G1318" s="13">
        <v>5.5</v>
      </c>
      <c r="H1318" s="13">
        <v>0</v>
      </c>
      <c r="I1318" s="13">
        <v>28.333333333333336</v>
      </c>
      <c r="J1318" s="13">
        <v>0</v>
      </c>
      <c r="K1318" s="13">
        <v>15</v>
      </c>
      <c r="L1318" s="759">
        <v>0</v>
      </c>
      <c r="M1318" s="759"/>
      <c r="N1318" s="762">
        <v>2018</v>
      </c>
      <c r="O1318" t="str">
        <f>IFERROR(VLOOKUP(B1318,Planning!$C$6:$G$495,3,FALSE),"")</f>
        <v>WEWORK</v>
      </c>
      <c r="P1318" t="str">
        <f>IFERROR(VLOOKUP(B1318,Planning!$C$6:$G$495,5,FALSE),"")</f>
        <v>EMEA-Bonanza Chair-WW-CH-MEC-6850-A</v>
      </c>
    </row>
    <row r="1319" spans="1:16" x14ac:dyDescent="0.25">
      <c r="A1319" s="3">
        <v>5</v>
      </c>
      <c r="B1319" s="646">
        <v>441</v>
      </c>
      <c r="C1319" s="4">
        <v>3.75</v>
      </c>
      <c r="D1319" s="209">
        <v>7.8370028409090908</v>
      </c>
      <c r="E1319" s="13">
        <v>0</v>
      </c>
      <c r="F1319" s="13">
        <v>3.75</v>
      </c>
      <c r="G1319" s="13">
        <v>0</v>
      </c>
      <c r="H1319" s="13">
        <v>0</v>
      </c>
      <c r="I1319" s="13">
        <v>0</v>
      </c>
      <c r="J1319" s="13">
        <v>0</v>
      </c>
      <c r="K1319" s="13">
        <v>0</v>
      </c>
      <c r="L1319" s="759">
        <v>0</v>
      </c>
      <c r="M1319" s="759"/>
      <c r="N1319" s="762">
        <v>2018</v>
      </c>
      <c r="O1319" t="str">
        <f>IFERROR(VLOOKUP(B1319,Planning!$C$6:$G$495,3,FALSE),"")</f>
        <v>WEWORK</v>
      </c>
      <c r="P1319" t="str">
        <f>IFERROR(VLOOKUP(B1319,Planning!$C$6:$G$495,5,FALSE),"")</f>
        <v>EMEA-Turned Stool-Textured-WW-STO-MEC-8413-B</v>
      </c>
    </row>
    <row r="1320" spans="1:16" x14ac:dyDescent="0.25">
      <c r="A1320" s="3">
        <v>5</v>
      </c>
      <c r="B1320" s="8">
        <v>451</v>
      </c>
      <c r="C1320" s="4">
        <v>0.66666666666666663</v>
      </c>
      <c r="D1320" s="209">
        <v>1.3298989898989897</v>
      </c>
      <c r="E1320" s="13">
        <v>0</v>
      </c>
      <c r="F1320" s="13">
        <v>0</v>
      </c>
      <c r="G1320" s="13">
        <v>0</v>
      </c>
      <c r="H1320" s="13">
        <v>0</v>
      </c>
      <c r="I1320" s="13">
        <v>0.66666666666666663</v>
      </c>
      <c r="J1320" s="13">
        <v>0</v>
      </c>
      <c r="K1320" s="13">
        <v>0</v>
      </c>
      <c r="L1320" s="759">
        <v>0</v>
      </c>
      <c r="M1320" s="759"/>
      <c r="N1320" s="762">
        <v>2018</v>
      </c>
      <c r="O1320" t="str">
        <f>IFERROR(VLOOKUP(B1320,Planning!$C$6:$G$495,3,FALSE),"")</f>
        <v>Home Studios</v>
      </c>
      <c r="P1320" t="str">
        <f>IFERROR(VLOOKUP(B1320,Planning!$C$6:$G$495,5,FALSE),"")</f>
        <v>Cajas Aereo para Custom Stools</v>
      </c>
    </row>
    <row r="1321" spans="1:16" x14ac:dyDescent="0.25">
      <c r="A1321" s="3">
        <v>5</v>
      </c>
      <c r="B1321" s="8">
        <v>455</v>
      </c>
      <c r="C1321" s="4">
        <v>1</v>
      </c>
      <c r="D1321" s="209">
        <v>1.52</v>
      </c>
      <c r="E1321" s="13">
        <v>0</v>
      </c>
      <c r="F1321" s="13">
        <v>0</v>
      </c>
      <c r="G1321" s="13">
        <v>0</v>
      </c>
      <c r="H1321" s="13">
        <v>1</v>
      </c>
      <c r="I1321" s="13">
        <v>0</v>
      </c>
      <c r="J1321" s="13">
        <v>0</v>
      </c>
      <c r="K1321" s="13">
        <v>0</v>
      </c>
      <c r="L1321" s="759">
        <v>0</v>
      </c>
      <c r="M1321" s="759"/>
      <c r="N1321" s="762">
        <v>2018</v>
      </c>
      <c r="O1321" t="str">
        <f>IFERROR(VLOOKUP(B1321,Planning!$C$6:$G$495,3,FALSE),"")</f>
        <v>Canoe Westfield (Reposition)</v>
      </c>
      <c r="P1321" t="str">
        <f>IFERROR(VLOOKUP(B1321,Planning!$C$6:$G$495,5,FALSE),"")</f>
        <v>CH-15 Indoor Bar Stool</v>
      </c>
    </row>
    <row r="1322" spans="1:16" x14ac:dyDescent="0.25">
      <c r="A1322" s="3">
        <v>5</v>
      </c>
      <c r="B1322" s="646">
        <v>458</v>
      </c>
      <c r="C1322" s="4">
        <v>36.416666666666671</v>
      </c>
      <c r="D1322" s="209">
        <v>74.85316130050505</v>
      </c>
      <c r="E1322" s="13">
        <v>0</v>
      </c>
      <c r="F1322" s="13">
        <v>0</v>
      </c>
      <c r="G1322" s="13">
        <v>2</v>
      </c>
      <c r="H1322" s="13">
        <v>0</v>
      </c>
      <c r="I1322" s="13">
        <v>21.583333333333332</v>
      </c>
      <c r="J1322" s="13">
        <v>0</v>
      </c>
      <c r="K1322" s="13">
        <v>12.833333333333334</v>
      </c>
      <c r="L1322" s="759">
        <v>0</v>
      </c>
      <c r="M1322" s="759"/>
      <c r="N1322" s="762">
        <v>2018</v>
      </c>
      <c r="O1322" t="str">
        <f>IFERROR(VLOOKUP(B1322,Planning!$C$6:$G$495,3,FALSE),"")</f>
        <v>WEWORK</v>
      </c>
      <c r="P1322" t="str">
        <f>IFERROR(VLOOKUP(B1322,Planning!$C$6:$G$495,5,FALSE),"")</f>
        <v>LATAM-Bonanza Chair-WW-CH-MEC-6850-B</v>
      </c>
    </row>
    <row r="1323" spans="1:16" x14ac:dyDescent="0.25">
      <c r="A1323" s="3">
        <v>5</v>
      </c>
      <c r="B1323" s="646">
        <v>473</v>
      </c>
      <c r="C1323" s="4">
        <v>221.41666666666666</v>
      </c>
      <c r="D1323" s="209">
        <v>441.16999523405684</v>
      </c>
      <c r="E1323" s="13">
        <v>0</v>
      </c>
      <c r="F1323" s="13">
        <v>9.9166666666666661</v>
      </c>
      <c r="G1323" s="13">
        <v>102.66666666666664</v>
      </c>
      <c r="H1323" s="13">
        <v>64.666666666666657</v>
      </c>
      <c r="I1323" s="13">
        <v>30.166666666666664</v>
      </c>
      <c r="J1323" s="13">
        <v>0</v>
      </c>
      <c r="K1323" s="13">
        <v>14</v>
      </c>
      <c r="L1323" s="759">
        <v>0</v>
      </c>
      <c r="M1323" s="759"/>
      <c r="N1323" s="762">
        <v>2018</v>
      </c>
      <c r="O1323" t="str">
        <f>IFERROR(VLOOKUP(B1323,Planning!$C$6:$G$495,3,FALSE),"")</f>
        <v>WEWORK</v>
      </c>
      <c r="P1323" t="str">
        <f>IFERROR(VLOOKUP(B1323,Planning!$C$6:$G$495,5,FALSE),"")</f>
        <v>LATAM-Leon Dining Chair WW-CH-MEC-6849-A</v>
      </c>
    </row>
    <row r="1324" spans="1:16" x14ac:dyDescent="0.25">
      <c r="A1324" s="3">
        <v>5</v>
      </c>
      <c r="B1324" s="646">
        <v>474</v>
      </c>
      <c r="C1324" s="4">
        <v>574.43333333333362</v>
      </c>
      <c r="D1324" s="209">
        <v>1216.4489036079403</v>
      </c>
      <c r="E1324" s="13">
        <v>0</v>
      </c>
      <c r="F1324" s="13">
        <v>110.55000000000001</v>
      </c>
      <c r="G1324" s="13">
        <v>168.66666666666669</v>
      </c>
      <c r="H1324" s="13">
        <v>239.05000000000007</v>
      </c>
      <c r="I1324" s="13">
        <v>51.916666666666664</v>
      </c>
      <c r="J1324" s="13">
        <v>0</v>
      </c>
      <c r="K1324" s="13">
        <v>4.25</v>
      </c>
      <c r="L1324" s="759">
        <v>0</v>
      </c>
      <c r="M1324" s="759"/>
      <c r="N1324" s="762">
        <v>2018</v>
      </c>
      <c r="O1324" t="str">
        <f>IFERROR(VLOOKUP(B1324,Planning!$C$6:$G$495,3,FALSE),"")</f>
        <v>WEWORK</v>
      </c>
      <c r="P1324" t="str">
        <f>IFERROR(VLOOKUP(B1324,Planning!$C$6:$G$495,5,FALSE),"")</f>
        <v>LATAM-Leon Dining Chair WW-CH-MEC-6849-B</v>
      </c>
    </row>
    <row r="1325" spans="1:16" x14ac:dyDescent="0.25">
      <c r="A1325" s="3">
        <v>5</v>
      </c>
      <c r="B1325" s="8">
        <v>501</v>
      </c>
      <c r="C1325" s="4">
        <v>43.416666666666664</v>
      </c>
      <c r="D1325" s="209">
        <v>73.645541351010095</v>
      </c>
      <c r="E1325" s="13">
        <v>0</v>
      </c>
      <c r="F1325" s="13">
        <v>0</v>
      </c>
      <c r="G1325" s="13">
        <v>42.416666666666664</v>
      </c>
      <c r="H1325" s="13">
        <v>0</v>
      </c>
      <c r="I1325" s="13">
        <v>1</v>
      </c>
      <c r="J1325" s="13">
        <v>0</v>
      </c>
      <c r="K1325" s="13">
        <v>0</v>
      </c>
      <c r="L1325" s="759">
        <v>0</v>
      </c>
      <c r="M1325" s="759"/>
      <c r="N1325" s="762">
        <v>2018</v>
      </c>
      <c r="O1325" t="str">
        <f>IFERROR(VLOOKUP(B1325,Planning!$C$6:$G$495,3,FALSE),"")</f>
        <v>Maderas Collective</v>
      </c>
      <c r="P1325" t="str">
        <f>IFERROR(VLOOKUP(B1325,Planning!$C$6:$G$495,5,FALSE),"")</f>
        <v>Beads 18 mm</v>
      </c>
    </row>
    <row r="1326" spans="1:16" x14ac:dyDescent="0.25">
      <c r="A1326" s="3">
        <v>5</v>
      </c>
      <c r="B1326" s="8">
        <v>520</v>
      </c>
      <c r="C1326" s="4">
        <v>21.833333333333336</v>
      </c>
      <c r="D1326" s="209">
        <v>52.706929292929281</v>
      </c>
      <c r="E1326" s="13">
        <v>0</v>
      </c>
      <c r="F1326" s="13">
        <v>0</v>
      </c>
      <c r="G1326" s="13">
        <v>21.833333333333336</v>
      </c>
      <c r="H1326" s="13">
        <v>0</v>
      </c>
      <c r="I1326" s="13">
        <v>0</v>
      </c>
      <c r="J1326" s="13">
        <v>0</v>
      </c>
      <c r="K1326" s="13">
        <v>0</v>
      </c>
      <c r="L1326" s="759">
        <v>0</v>
      </c>
      <c r="M1326" s="759"/>
      <c r="N1326" s="762">
        <v>2018</v>
      </c>
      <c r="O1326" t="str">
        <f>IFERROR(VLOOKUP(B1326,Planning!$C$6:$G$495,3,FALSE),"")</f>
        <v>Food Hub NWA, LLC</v>
      </c>
      <c r="P1326" t="str">
        <f>IFERROR(VLOOKUP(B1326,Planning!$C$6:$G$495,5,FALSE),"")</f>
        <v>Picnic table</v>
      </c>
    </row>
    <row r="1327" spans="1:16" x14ac:dyDescent="0.25">
      <c r="A1327" s="3">
        <v>5</v>
      </c>
      <c r="B1327" s="8">
        <v>521</v>
      </c>
      <c r="C1327" s="4">
        <v>52.833333333333336</v>
      </c>
      <c r="D1327" s="209">
        <v>110.53518197601009</v>
      </c>
      <c r="E1327" s="13">
        <v>0</v>
      </c>
      <c r="F1327" s="13">
        <v>29.583333333333332</v>
      </c>
      <c r="G1327" s="13">
        <v>23.249999999999996</v>
      </c>
      <c r="H1327" s="13">
        <v>0</v>
      </c>
      <c r="I1327" s="13">
        <v>0</v>
      </c>
      <c r="J1327" s="13">
        <v>0</v>
      </c>
      <c r="K1327" s="13">
        <v>0</v>
      </c>
      <c r="L1327" s="759">
        <v>0</v>
      </c>
      <c r="M1327" s="759"/>
      <c r="N1327" s="762">
        <v>2018</v>
      </c>
      <c r="O1327" t="str">
        <f>IFERROR(VLOOKUP(B1327,Planning!$C$6:$G$495,3,FALSE),"")</f>
        <v>Holler [Bea Apple]</v>
      </c>
      <c r="P1327" t="str">
        <f>IFERROR(VLOOKUP(B1327,Planning!$C$6:$G$495,5,FALSE),"")</f>
        <v>Lounge chair</v>
      </c>
    </row>
    <row r="1328" spans="1:16" x14ac:dyDescent="0.25">
      <c r="A1328" s="3">
        <v>5</v>
      </c>
      <c r="B1328" s="8">
        <v>541</v>
      </c>
      <c r="C1328" s="4">
        <v>133.58333333333331</v>
      </c>
      <c r="D1328" s="209">
        <v>288.41644878150169</v>
      </c>
      <c r="E1328" s="13">
        <v>2.5</v>
      </c>
      <c r="F1328" s="13">
        <v>35.583333333333329</v>
      </c>
      <c r="G1328" s="13">
        <v>10.583333333333332</v>
      </c>
      <c r="H1328" s="13">
        <v>3.9166666666666665</v>
      </c>
      <c r="I1328" s="13">
        <v>11.916666666666666</v>
      </c>
      <c r="J1328" s="13">
        <v>69.083333333333343</v>
      </c>
      <c r="K1328" s="13">
        <v>0</v>
      </c>
      <c r="L1328" s="759">
        <v>0</v>
      </c>
      <c r="M1328" s="759"/>
      <c r="N1328" s="762">
        <v>2018</v>
      </c>
      <c r="O1328" t="str">
        <f>IFERROR(VLOOKUP(B1328,Planning!$C$6:$G$495,3,FALSE),"")</f>
        <v>Holler</v>
      </c>
      <c r="P1328" t="str">
        <f>IFERROR(VLOOKUP(B1328,Planning!$C$6:$G$495,5,FALSE),"")</f>
        <v>TB-02 Custom co work table</v>
      </c>
    </row>
    <row r="1329" spans="1:16" x14ac:dyDescent="0.25">
      <c r="A1329" s="3">
        <v>5</v>
      </c>
      <c r="B1329" s="8">
        <v>542</v>
      </c>
      <c r="C1329" s="4">
        <v>24.083333333333332</v>
      </c>
      <c r="D1329" s="209">
        <v>55.458540602682085</v>
      </c>
      <c r="E1329" s="13">
        <v>0</v>
      </c>
      <c r="F1329" s="13">
        <v>0</v>
      </c>
      <c r="G1329" s="13">
        <v>9.0833333333333339</v>
      </c>
      <c r="H1329" s="13">
        <v>6.583333333333333</v>
      </c>
      <c r="I1329" s="13">
        <v>8.4166666666666661</v>
      </c>
      <c r="J1329" s="13">
        <v>0</v>
      </c>
      <c r="K1329" s="13">
        <v>0</v>
      </c>
      <c r="L1329" s="759">
        <v>0</v>
      </c>
      <c r="M1329" s="759"/>
      <c r="N1329" s="762">
        <v>2018</v>
      </c>
      <c r="O1329" t="str">
        <f>IFERROR(VLOOKUP(B1329,Planning!$C$6:$G$495,3,FALSE),"")</f>
        <v>Holler</v>
      </c>
      <c r="P1329" t="str">
        <f>IFERROR(VLOOKUP(B1329,Planning!$C$6:$G$495,5,FALSE),"")</f>
        <v>TB-08 Vip Lounge Table Top</v>
      </c>
    </row>
    <row r="1330" spans="1:16" x14ac:dyDescent="0.25">
      <c r="A1330" s="3">
        <v>5</v>
      </c>
      <c r="B1330" s="8">
        <v>546</v>
      </c>
      <c r="C1330" s="4">
        <v>73.333333333333343</v>
      </c>
      <c r="D1330" s="209">
        <v>155.73919507575758</v>
      </c>
      <c r="E1330" s="13">
        <v>0</v>
      </c>
      <c r="F1330" s="13">
        <v>0</v>
      </c>
      <c r="G1330" s="13">
        <v>40.666666666666664</v>
      </c>
      <c r="H1330" s="13">
        <v>25.25</v>
      </c>
      <c r="I1330" s="13">
        <v>7.416666666666667</v>
      </c>
      <c r="J1330" s="13">
        <v>0</v>
      </c>
      <c r="K1330" s="13">
        <v>0</v>
      </c>
      <c r="L1330" s="759">
        <v>0</v>
      </c>
      <c r="M1330" s="759"/>
      <c r="N1330" s="762">
        <v>2018</v>
      </c>
      <c r="O1330" t="str">
        <f>IFERROR(VLOOKUP(B1330,Planning!$C$6:$G$495,3,FALSE),"")</f>
        <v>Holler</v>
      </c>
      <c r="P1330" t="str">
        <f>IFERROR(VLOOKUP(B1330,Planning!$C$6:$G$495,5,FALSE),"")</f>
        <v>TB-05 6-Top Hexagon Dining Table Top</v>
      </c>
    </row>
    <row r="1331" spans="1:16" x14ac:dyDescent="0.25">
      <c r="A1331" s="3">
        <v>5</v>
      </c>
      <c r="B1331" s="8">
        <v>550</v>
      </c>
      <c r="C1331" s="4">
        <v>74.11666666666666</v>
      </c>
      <c r="D1331" s="209">
        <v>154.27409848484848</v>
      </c>
      <c r="E1331" s="13">
        <v>0</v>
      </c>
      <c r="F1331" s="13">
        <v>0</v>
      </c>
      <c r="G1331" s="13">
        <v>3.25</v>
      </c>
      <c r="H1331" s="13">
        <v>39.699999999999996</v>
      </c>
      <c r="I1331" s="13">
        <v>19.416666666666664</v>
      </c>
      <c r="J1331" s="13">
        <v>0</v>
      </c>
      <c r="K1331" s="13">
        <v>8.5</v>
      </c>
      <c r="L1331" s="759">
        <v>3.25</v>
      </c>
      <c r="M1331" s="759"/>
      <c r="N1331" s="762">
        <v>2018</v>
      </c>
      <c r="O1331" t="str">
        <f>IFERROR(VLOOKUP(B1331,Planning!$C$6:$G$495,3,FALSE),"")</f>
        <v>Osmose design</v>
      </c>
      <c r="P1331" t="str">
        <f>IFERROR(VLOOKUP(B1331,Planning!$C$6:$G$495,5,FALSE),"")</f>
        <v>CH-01 Lounge chair</v>
      </c>
    </row>
    <row r="1332" spans="1:16" x14ac:dyDescent="0.25">
      <c r="A1332" s="3">
        <v>5</v>
      </c>
      <c r="B1332" s="8">
        <v>551</v>
      </c>
      <c r="C1332" s="4">
        <v>65.249999999999986</v>
      </c>
      <c r="D1332" s="209">
        <v>160.51378051346802</v>
      </c>
      <c r="E1332" s="13">
        <v>0</v>
      </c>
      <c r="F1332" s="13">
        <v>0</v>
      </c>
      <c r="G1332" s="13">
        <v>39.583333333333329</v>
      </c>
      <c r="H1332" s="13">
        <v>11.916666666666666</v>
      </c>
      <c r="I1332" s="13">
        <v>11.083333333333334</v>
      </c>
      <c r="J1332" s="13">
        <v>0</v>
      </c>
      <c r="K1332" s="13">
        <v>2.6666666666666665</v>
      </c>
      <c r="L1332" s="759">
        <v>0</v>
      </c>
      <c r="M1332" s="759"/>
      <c r="N1332" s="762">
        <v>2018</v>
      </c>
      <c r="O1332" t="str">
        <f>IFERROR(VLOOKUP(B1332,Planning!$C$6:$G$495,3,FALSE),"")</f>
        <v>Osmose design</v>
      </c>
      <c r="P1332" t="str">
        <f>IFERROR(VLOOKUP(B1332,Planning!$C$6:$G$495,5,FALSE),"")</f>
        <v>TB-01 Malek coffee table 54"</v>
      </c>
    </row>
    <row r="1333" spans="1:16" x14ac:dyDescent="0.25">
      <c r="A1333" s="3">
        <v>5</v>
      </c>
      <c r="B1333" s="8">
        <v>552</v>
      </c>
      <c r="C1333" s="4">
        <v>13.666666666666666</v>
      </c>
      <c r="D1333" s="209">
        <v>32.166283406986537</v>
      </c>
      <c r="E1333" s="13">
        <v>0</v>
      </c>
      <c r="F1333" s="13">
        <v>0</v>
      </c>
      <c r="G1333" s="13">
        <v>2.5</v>
      </c>
      <c r="H1333" s="13">
        <v>5.5</v>
      </c>
      <c r="I1333" s="13">
        <v>2.75</v>
      </c>
      <c r="J1333" s="13">
        <v>0</v>
      </c>
      <c r="K1333" s="13">
        <v>2.9166666666666665</v>
      </c>
      <c r="L1333" s="759">
        <v>0</v>
      </c>
      <c r="M1333" s="759"/>
      <c r="N1333" s="762">
        <v>2018</v>
      </c>
      <c r="O1333" t="str">
        <f>IFERROR(VLOOKUP(B1333,Planning!$C$6:$G$495,3,FALSE),"")</f>
        <v>Osmose design</v>
      </c>
      <c r="P1333" t="str">
        <f>IFERROR(VLOOKUP(B1333,Planning!$C$6:$G$495,5,FALSE),"")</f>
        <v>TB-02 Malek side table SM 24"</v>
      </c>
    </row>
    <row r="1334" spans="1:16" x14ac:dyDescent="0.25">
      <c r="A1334" s="3">
        <v>5</v>
      </c>
      <c r="B1334" s="8">
        <v>553</v>
      </c>
      <c r="C1334" s="4">
        <v>93.416666666666671</v>
      </c>
      <c r="D1334" s="209">
        <v>220.46492873502476</v>
      </c>
      <c r="E1334" s="13">
        <v>0</v>
      </c>
      <c r="F1334" s="13">
        <v>0</v>
      </c>
      <c r="G1334" s="13">
        <v>77.666666666666671</v>
      </c>
      <c r="H1334" s="13">
        <v>8</v>
      </c>
      <c r="I1334" s="13">
        <v>7.083333333333333</v>
      </c>
      <c r="J1334" s="13">
        <v>0</v>
      </c>
      <c r="K1334" s="13">
        <v>0.66666666666666663</v>
      </c>
      <c r="L1334" s="759">
        <v>0</v>
      </c>
      <c r="M1334" s="759"/>
      <c r="N1334" s="762">
        <v>2018</v>
      </c>
      <c r="O1334" t="str">
        <f>IFERROR(VLOOKUP(B1334,Planning!$C$6:$G$495,3,FALSE),"")</f>
        <v>Osmose design</v>
      </c>
      <c r="P1334" t="str">
        <f>IFERROR(VLOOKUP(B1334,Planning!$C$6:$G$495,5,FALSE),"")</f>
        <v>TB-03 Malek side table LG 36"</v>
      </c>
    </row>
    <row r="1335" spans="1:16" x14ac:dyDescent="0.25">
      <c r="A1335" s="3">
        <v>5</v>
      </c>
      <c r="B1335" s="8">
        <v>555</v>
      </c>
      <c r="C1335" s="4">
        <v>130.76666666666662</v>
      </c>
      <c r="D1335" s="209">
        <v>261.76832659932671</v>
      </c>
      <c r="E1335" s="13">
        <v>0</v>
      </c>
      <c r="F1335" s="13">
        <v>0</v>
      </c>
      <c r="G1335" s="13">
        <v>64.583333333333343</v>
      </c>
      <c r="H1335" s="13">
        <v>37.1</v>
      </c>
      <c r="I1335" s="13">
        <v>27.083333333333332</v>
      </c>
      <c r="J1335" s="13">
        <v>0</v>
      </c>
      <c r="K1335" s="13">
        <v>2</v>
      </c>
      <c r="L1335" s="759">
        <v>0</v>
      </c>
      <c r="M1335" s="759"/>
      <c r="N1335" s="762">
        <v>2018</v>
      </c>
      <c r="O1335" t="str">
        <f>IFERROR(VLOOKUP(B1335,Planning!$C$6:$G$495,3,FALSE),"")</f>
        <v>Osmose design</v>
      </c>
      <c r="P1335" t="str">
        <f>IFERROR(VLOOKUP(B1335,Planning!$C$6:$G$495,5,FALSE),"")</f>
        <v>Console</v>
      </c>
    </row>
    <row r="1336" spans="1:16" ht="15.75" thickBot="1" x14ac:dyDescent="0.3">
      <c r="A1336" s="210">
        <v>5</v>
      </c>
      <c r="B1336" s="211">
        <v>570</v>
      </c>
      <c r="C1336" s="212">
        <v>34.083333333333329</v>
      </c>
      <c r="D1336" s="213">
        <v>85.89</v>
      </c>
      <c r="E1336" s="214">
        <v>0</v>
      </c>
      <c r="F1336" s="214">
        <v>0</v>
      </c>
      <c r="G1336" s="214">
        <v>0</v>
      </c>
      <c r="H1336" s="214">
        <v>0</v>
      </c>
      <c r="I1336" s="214">
        <v>0</v>
      </c>
      <c r="J1336" s="214">
        <v>34.083333333333329</v>
      </c>
      <c r="K1336" s="214">
        <v>0</v>
      </c>
      <c r="L1336" s="760">
        <v>0</v>
      </c>
      <c r="M1336" s="802"/>
      <c r="N1336" s="762">
        <v>2018</v>
      </c>
      <c r="O1336" t="str">
        <f>IFERROR(VLOOKUP(B1336,Planning!$C$6:$G$700,3,FALSE),"")</f>
        <v>Maderas Collective</v>
      </c>
      <c r="P1336" t="str">
        <f>IFERROR(VLOOKUP(B1336,Planning!$C$6:$G$700,5,FALSE),"")</f>
        <v>Reparacion de prensas y sarjento.</v>
      </c>
    </row>
    <row r="1337" spans="1:16" x14ac:dyDescent="0.25">
      <c r="A1337" s="3">
        <v>6</v>
      </c>
      <c r="B1337" s="8" t="s">
        <v>10</v>
      </c>
      <c r="C1337" s="4">
        <v>117.11666666666667</v>
      </c>
      <c r="D1337" s="209">
        <v>379.7155002630472</v>
      </c>
      <c r="E1337" s="13">
        <v>0</v>
      </c>
      <c r="F1337" s="13">
        <v>23.416666666666668</v>
      </c>
      <c r="G1337" s="13">
        <v>38.533333333333331</v>
      </c>
      <c r="H1337" s="13">
        <v>27.25</v>
      </c>
      <c r="I1337" s="13">
        <v>27.916666666666664</v>
      </c>
      <c r="J1337" s="13">
        <v>0</v>
      </c>
      <c r="K1337" s="13">
        <v>0</v>
      </c>
      <c r="L1337" s="759">
        <v>0</v>
      </c>
      <c r="M1337" s="759"/>
      <c r="N1337" s="762">
        <v>2018</v>
      </c>
      <c r="O1337" t="str">
        <f>IFERROR(VLOOKUP(B1337,Planning!$C$6:$G$700,3,FALSE),"")</f>
        <v/>
      </c>
      <c r="P1337" t="str">
        <f>IFERROR(VLOOKUP(B1337,Planning!$C$6:$G$700,5,FALSE),"")</f>
        <v/>
      </c>
    </row>
    <row r="1338" spans="1:16" x14ac:dyDescent="0.25">
      <c r="A1338" s="3">
        <v>6</v>
      </c>
      <c r="B1338" s="8">
        <v>27</v>
      </c>
      <c r="C1338" s="4">
        <v>2.3333333333333335</v>
      </c>
      <c r="D1338" s="209">
        <v>4.9172222222222217</v>
      </c>
      <c r="E1338" s="13">
        <v>0</v>
      </c>
      <c r="F1338" s="13">
        <v>0</v>
      </c>
      <c r="G1338" s="13">
        <v>0</v>
      </c>
      <c r="H1338" s="13">
        <v>0.5</v>
      </c>
      <c r="I1338" s="13">
        <v>1.8333333333333335</v>
      </c>
      <c r="J1338" s="13">
        <v>0</v>
      </c>
      <c r="K1338" s="13">
        <v>0</v>
      </c>
      <c r="L1338" s="759">
        <v>0</v>
      </c>
      <c r="M1338" s="759"/>
      <c r="N1338" s="762">
        <v>2018</v>
      </c>
      <c r="O1338" t="str">
        <f>IFERROR(VLOOKUP(B1338,Planning!$C$6:$G$700,3,FALSE),"")</f>
        <v>Maderas Collective</v>
      </c>
      <c r="P1338" t="str">
        <f>IFERROR(VLOOKUP(B1338,Planning!$C$6:$G$700,5,FALSE),"")</f>
        <v>Retoque para Escritorio de Materiales (Javier)</v>
      </c>
    </row>
    <row r="1339" spans="1:16" x14ac:dyDescent="0.25">
      <c r="A1339" s="3">
        <v>6</v>
      </c>
      <c r="B1339" s="8">
        <v>316</v>
      </c>
      <c r="C1339" s="4">
        <v>117.04999999999998</v>
      </c>
      <c r="D1339" s="209">
        <v>272.86534470422492</v>
      </c>
      <c r="E1339" s="13">
        <v>0</v>
      </c>
      <c r="F1339" s="13">
        <v>45.79999999999999</v>
      </c>
      <c r="G1339" s="13">
        <v>19.083333333333332</v>
      </c>
      <c r="H1339" s="13">
        <v>0</v>
      </c>
      <c r="I1339" s="13">
        <v>2.166666666666667</v>
      </c>
      <c r="J1339" s="13">
        <v>50</v>
      </c>
      <c r="K1339" s="13">
        <v>0</v>
      </c>
      <c r="L1339" s="759">
        <v>0</v>
      </c>
      <c r="M1339" s="759"/>
      <c r="N1339" s="762">
        <v>2018</v>
      </c>
      <c r="O1339" t="str">
        <f>IFERROR(VLOOKUP(B1339,Planning!$C$6:$G$700,3,FALSE),"")</f>
        <v>Holler</v>
      </c>
      <c r="P1339" t="str">
        <f>IFERROR(VLOOKUP(B1339,Planning!$C$6:$G$700,5,FALSE),"")</f>
        <v>AA-10 Planter Screen</v>
      </c>
    </row>
    <row r="1340" spans="1:16" x14ac:dyDescent="0.25">
      <c r="A1340" s="3">
        <v>6</v>
      </c>
      <c r="B1340" s="8">
        <v>317</v>
      </c>
      <c r="C1340" s="4">
        <v>88.833333333333314</v>
      </c>
      <c r="D1340" s="209">
        <v>163.67375317443316</v>
      </c>
      <c r="E1340" s="13">
        <v>0</v>
      </c>
      <c r="F1340" s="13">
        <v>70.999999999999986</v>
      </c>
      <c r="G1340" s="13">
        <v>17.833333333333336</v>
      </c>
      <c r="H1340" s="13">
        <v>0</v>
      </c>
      <c r="I1340" s="13">
        <v>0</v>
      </c>
      <c r="J1340" s="13">
        <v>0</v>
      </c>
      <c r="K1340" s="13">
        <v>0</v>
      </c>
      <c r="L1340" s="759">
        <v>0</v>
      </c>
      <c r="M1340" s="759"/>
      <c r="N1340" s="762">
        <v>2018</v>
      </c>
      <c r="O1340" t="str">
        <f>IFERROR(VLOOKUP(B1340,Planning!$C$6:$G$700,3,FALSE),"")</f>
        <v>Holler</v>
      </c>
      <c r="P1340" t="str">
        <f>IFERROR(VLOOKUP(B1340,Planning!$C$6:$G$700,5,FALSE),"")</f>
        <v xml:space="preserve">BQ-01 Work Banquette </v>
      </c>
    </row>
    <row r="1341" spans="1:16" x14ac:dyDescent="0.25">
      <c r="A1341" s="3">
        <v>6</v>
      </c>
      <c r="B1341" s="8">
        <v>318</v>
      </c>
      <c r="C1341" s="4">
        <v>65.333333333333329</v>
      </c>
      <c r="D1341" s="209">
        <v>137.41971275252519</v>
      </c>
      <c r="E1341" s="13">
        <v>26.083333333333332</v>
      </c>
      <c r="F1341" s="13">
        <v>33.916666666666664</v>
      </c>
      <c r="G1341" s="13">
        <v>0</v>
      </c>
      <c r="H1341" s="13">
        <v>5.333333333333333</v>
      </c>
      <c r="I1341" s="13">
        <v>0</v>
      </c>
      <c r="J1341" s="13">
        <v>0</v>
      </c>
      <c r="K1341" s="13">
        <v>0</v>
      </c>
      <c r="L1341" s="759">
        <v>0</v>
      </c>
      <c r="M1341" s="759"/>
      <c r="N1341" s="762">
        <v>2018</v>
      </c>
      <c r="O1341" t="str">
        <f>IFERROR(VLOOKUP(B1341,Planning!$C$6:$G$700,3,FALSE),"")</f>
        <v>Holler</v>
      </c>
      <c r="P1341" t="str">
        <f>IFERROR(VLOOKUP(B1341,Planning!$C$6:$G$700,5,FALSE),"")</f>
        <v>BQ-02A Arrival Banquette</v>
      </c>
    </row>
    <row r="1342" spans="1:16" x14ac:dyDescent="0.25">
      <c r="A1342" s="3">
        <v>6</v>
      </c>
      <c r="B1342" s="8">
        <v>323</v>
      </c>
      <c r="C1342" s="4">
        <v>42.800000000000004</v>
      </c>
      <c r="D1342" s="209">
        <v>89.70620754419194</v>
      </c>
      <c r="E1342" s="13">
        <v>11.5</v>
      </c>
      <c r="F1342" s="13">
        <v>31.3</v>
      </c>
      <c r="G1342" s="13">
        <v>0</v>
      </c>
      <c r="H1342" s="13">
        <v>0</v>
      </c>
      <c r="I1342" s="13">
        <v>0</v>
      </c>
      <c r="J1342" s="13">
        <v>0</v>
      </c>
      <c r="K1342" s="13">
        <v>0</v>
      </c>
      <c r="L1342" s="759">
        <v>0</v>
      </c>
      <c r="M1342" s="759"/>
      <c r="N1342" s="762">
        <v>2018</v>
      </c>
      <c r="O1342" t="str">
        <f>IFERROR(VLOOKUP(B1342,Planning!$C$6:$G$700,3,FALSE),"")</f>
        <v>Holler</v>
      </c>
      <c r="P1342" t="str">
        <f>IFERROR(VLOOKUP(B1342,Planning!$C$6:$G$700,5,FALSE),"")</f>
        <v>BQ-02B Café Banquette</v>
      </c>
    </row>
    <row r="1343" spans="1:16" x14ac:dyDescent="0.25">
      <c r="A1343" s="3">
        <v>6</v>
      </c>
      <c r="B1343" s="8">
        <v>324</v>
      </c>
      <c r="C1343" s="4">
        <v>66.25</v>
      </c>
      <c r="D1343" s="209">
        <v>124.89307528409091</v>
      </c>
      <c r="E1343" s="13">
        <v>0</v>
      </c>
      <c r="F1343" s="13">
        <v>66.25</v>
      </c>
      <c r="G1343" s="13">
        <v>0</v>
      </c>
      <c r="H1343" s="13">
        <v>0</v>
      </c>
      <c r="I1343" s="13">
        <v>0</v>
      </c>
      <c r="J1343" s="13">
        <v>0</v>
      </c>
      <c r="K1343" s="13">
        <v>0</v>
      </c>
      <c r="L1343" s="759">
        <v>0</v>
      </c>
      <c r="M1343" s="759"/>
      <c r="N1343" s="762">
        <v>2018</v>
      </c>
      <c r="O1343" t="str">
        <f>IFERROR(VLOOKUP(B1343,Planning!$C$6:$G$700,3,FALSE),"")</f>
        <v>Holler</v>
      </c>
      <c r="P1343" t="str">
        <f>IFERROR(VLOOKUP(B1343,Planning!$C$6:$G$700,5,FALSE),"")</f>
        <v>BQ-03 Lounge Banquette</v>
      </c>
    </row>
    <row r="1344" spans="1:16" x14ac:dyDescent="0.25">
      <c r="A1344" s="3">
        <v>6</v>
      </c>
      <c r="B1344" s="8">
        <v>327</v>
      </c>
      <c r="C1344" s="4">
        <v>59.166666666666671</v>
      </c>
      <c r="D1344" s="209">
        <v>117.19772706228956</v>
      </c>
      <c r="E1344" s="13">
        <v>0</v>
      </c>
      <c r="F1344" s="13">
        <v>0</v>
      </c>
      <c r="G1344" s="13">
        <v>45.083333333333336</v>
      </c>
      <c r="H1344" s="13">
        <v>7.5</v>
      </c>
      <c r="I1344" s="13">
        <v>6.583333333333333</v>
      </c>
      <c r="J1344" s="13">
        <v>0</v>
      </c>
      <c r="K1344" s="13">
        <v>0</v>
      </c>
      <c r="L1344" s="759">
        <v>0</v>
      </c>
      <c r="M1344" s="759"/>
      <c r="N1344" s="762">
        <v>2018</v>
      </c>
      <c r="O1344" t="str">
        <f>IFERROR(VLOOKUP(B1344,Planning!$C$6:$G$700,3,FALSE),"")</f>
        <v>Holler</v>
      </c>
      <c r="P1344" t="str">
        <f>IFERROR(VLOOKUP(B1344,Planning!$C$6:$G$700,5,FALSE),"")</f>
        <v>TB-03 Custom back bar table</v>
      </c>
    </row>
    <row r="1345" spans="1:16" x14ac:dyDescent="0.25">
      <c r="A1345" s="3">
        <v>6</v>
      </c>
      <c r="B1345" s="8">
        <v>328</v>
      </c>
      <c r="C1345" s="4">
        <v>31.500000000000007</v>
      </c>
      <c r="D1345" s="209">
        <v>67.713382786195282</v>
      </c>
      <c r="E1345" s="13">
        <v>0</v>
      </c>
      <c r="F1345" s="13">
        <v>0</v>
      </c>
      <c r="G1345" s="13">
        <v>7.2166666666666668</v>
      </c>
      <c r="H1345" s="13">
        <v>8.8333333333333321</v>
      </c>
      <c r="I1345" s="13">
        <v>15.45</v>
      </c>
      <c r="J1345" s="13">
        <v>0</v>
      </c>
      <c r="K1345" s="13">
        <v>0</v>
      </c>
      <c r="L1345" s="759">
        <v>0</v>
      </c>
      <c r="M1345" s="759"/>
      <c r="N1345" s="762">
        <v>2018</v>
      </c>
      <c r="O1345" t="str">
        <f>IFERROR(VLOOKUP(B1345,Planning!$C$6:$G$700,3,FALSE),"")</f>
        <v xml:space="preserve">Holler </v>
      </c>
      <c r="P1345" t="str">
        <f>IFERROR(VLOOKUP(B1345,Planning!$C$6:$G$700,5,FALSE),"")</f>
        <v>TB-04 Feature table</v>
      </c>
    </row>
    <row r="1346" spans="1:16" x14ac:dyDescent="0.25">
      <c r="A1346" s="3">
        <v>6</v>
      </c>
      <c r="B1346" s="8">
        <v>355</v>
      </c>
      <c r="C1346" s="4">
        <v>88.783333333333331</v>
      </c>
      <c r="D1346" s="209">
        <v>188.95331960227267</v>
      </c>
      <c r="E1346" s="13">
        <v>1</v>
      </c>
      <c r="F1346" s="13">
        <v>19.95</v>
      </c>
      <c r="G1346" s="13">
        <v>40.416666666666664</v>
      </c>
      <c r="H1346" s="13">
        <v>1.25</v>
      </c>
      <c r="I1346" s="13">
        <v>0</v>
      </c>
      <c r="J1346" s="13">
        <v>26.166666666666664</v>
      </c>
      <c r="K1346" s="13">
        <v>0</v>
      </c>
      <c r="L1346" s="759">
        <v>0</v>
      </c>
      <c r="M1346" s="759"/>
      <c r="N1346" s="762">
        <v>2018</v>
      </c>
      <c r="O1346" t="str">
        <f>IFERROR(VLOOKUP(B1346,Planning!$C$6:$G$700,3,FALSE),"")</f>
        <v>Holler</v>
      </c>
      <c r="P1346" t="str">
        <f>IFERROR(VLOOKUP(B1346,Planning!$C$6:$G$700,5,FALSE),"")</f>
        <v>TB-07 Custom Conference Table</v>
      </c>
    </row>
    <row r="1347" spans="1:16" x14ac:dyDescent="0.25">
      <c r="A1347" s="3">
        <v>6</v>
      </c>
      <c r="B1347" s="8">
        <v>365</v>
      </c>
      <c r="C1347" s="4">
        <v>87.166666666666643</v>
      </c>
      <c r="D1347" s="209">
        <v>182.74226036405733</v>
      </c>
      <c r="E1347" s="13">
        <v>0</v>
      </c>
      <c r="F1347" s="13">
        <v>34.249999999999993</v>
      </c>
      <c r="G1347" s="13">
        <v>52.916666666666679</v>
      </c>
      <c r="H1347" s="13">
        <v>0</v>
      </c>
      <c r="I1347" s="13">
        <v>0</v>
      </c>
      <c r="J1347" s="13">
        <v>0</v>
      </c>
      <c r="K1347" s="13">
        <v>0</v>
      </c>
      <c r="L1347" s="759">
        <v>0</v>
      </c>
      <c r="M1347" s="759"/>
      <c r="N1347" s="762">
        <v>2018</v>
      </c>
      <c r="O1347" t="str">
        <f>IFERROR(VLOOKUP(B1347,Planning!$C$6:$G$700,3,FALSE),"")</f>
        <v>Holler</v>
      </c>
      <c r="P1347" t="str">
        <f>IFERROR(VLOOKUP(B1347,Planning!$C$6:$G$700,5,FALSE),"")</f>
        <v>TB-09 Coffee Table Back Bar</v>
      </c>
    </row>
    <row r="1348" spans="1:16" x14ac:dyDescent="0.25">
      <c r="A1348" s="3">
        <v>6</v>
      </c>
      <c r="B1348" s="8">
        <v>367</v>
      </c>
      <c r="C1348" s="4">
        <v>82.416666666666657</v>
      </c>
      <c r="D1348" s="209">
        <v>166.50071969696978</v>
      </c>
      <c r="E1348" s="13">
        <v>3</v>
      </c>
      <c r="F1348" s="13">
        <v>0</v>
      </c>
      <c r="G1348" s="13">
        <v>65.499999999999986</v>
      </c>
      <c r="H1348" s="13">
        <v>7</v>
      </c>
      <c r="I1348" s="13">
        <v>6.916666666666667</v>
      </c>
      <c r="J1348" s="13">
        <v>0</v>
      </c>
      <c r="K1348" s="13">
        <v>0</v>
      </c>
      <c r="L1348" s="759">
        <v>0</v>
      </c>
      <c r="M1348" s="759"/>
      <c r="N1348" s="762">
        <v>2018</v>
      </c>
      <c r="O1348" t="str">
        <f>IFERROR(VLOOKUP(B1348,Planning!$C$6:$G$700,3,FALSE),"")</f>
        <v>Holler</v>
      </c>
      <c r="P1348" t="str">
        <f>IFERROR(VLOOKUP(B1348,Planning!$C$6:$G$700,5,FALSE),"")</f>
        <v>TB-13 Coffee Table- Lounge</v>
      </c>
    </row>
    <row r="1349" spans="1:16" x14ac:dyDescent="0.25">
      <c r="A1349" s="3">
        <v>6</v>
      </c>
      <c r="B1349" s="8">
        <v>370</v>
      </c>
      <c r="C1349" s="4">
        <v>25.333333333333332</v>
      </c>
      <c r="D1349" s="209">
        <v>58.959573863636351</v>
      </c>
      <c r="E1349" s="13">
        <v>0</v>
      </c>
      <c r="F1349" s="13">
        <v>4.416666666666667</v>
      </c>
      <c r="G1349" s="13">
        <v>12.083333333333336</v>
      </c>
      <c r="H1349" s="13">
        <v>8.8333333333333339</v>
      </c>
      <c r="I1349" s="13">
        <v>0</v>
      </c>
      <c r="J1349" s="13">
        <v>0</v>
      </c>
      <c r="K1349" s="13">
        <v>0</v>
      </c>
      <c r="L1349" s="759">
        <v>0</v>
      </c>
      <c r="M1349" s="759"/>
      <c r="N1349" s="762">
        <v>2018</v>
      </c>
      <c r="O1349" t="str">
        <f>IFERROR(VLOOKUP(B1349,Planning!$C$6:$G$700,3,FALSE),"")</f>
        <v>Holler</v>
      </c>
      <c r="P1349" t="str">
        <f>IFERROR(VLOOKUP(B1349,Planning!$C$6:$G$700,5,FALSE),"")</f>
        <v>TB-15 Coffee Table tiered nest table</v>
      </c>
    </row>
    <row r="1350" spans="1:16" x14ac:dyDescent="0.25">
      <c r="A1350" s="3">
        <v>6</v>
      </c>
      <c r="B1350" s="8">
        <v>400</v>
      </c>
      <c r="C1350" s="4">
        <v>12.916666666666668</v>
      </c>
      <c r="D1350" s="209">
        <v>24.831622790404037</v>
      </c>
      <c r="E1350" s="13">
        <v>0</v>
      </c>
      <c r="F1350" s="13">
        <v>0</v>
      </c>
      <c r="G1350" s="13">
        <v>0</v>
      </c>
      <c r="H1350" s="13">
        <v>0</v>
      </c>
      <c r="I1350" s="13">
        <v>12.916666666666668</v>
      </c>
      <c r="J1350" s="13">
        <v>0</v>
      </c>
      <c r="K1350" s="13">
        <v>0</v>
      </c>
      <c r="L1350" s="759">
        <v>0</v>
      </c>
      <c r="M1350" s="759"/>
      <c r="N1350" s="762">
        <v>2018</v>
      </c>
      <c r="O1350" t="str">
        <f>IFERROR(VLOOKUP(B1350,Planning!$C$6:$G$700,3,FALSE),"")</f>
        <v>WEWORK</v>
      </c>
      <c r="P1350" t="str">
        <f>IFERROR(VLOOKUP(B1350,Planning!$C$6:$G$700,5,FALSE),"")</f>
        <v>WC-Turned Stool-Textured-Smooth</v>
      </c>
    </row>
    <row r="1351" spans="1:16" x14ac:dyDescent="0.25">
      <c r="A1351" s="3">
        <v>6</v>
      </c>
      <c r="B1351" s="8">
        <v>414</v>
      </c>
      <c r="C1351" s="4">
        <v>0.91666666666666663</v>
      </c>
      <c r="D1351" s="209">
        <v>1.3933333333333333</v>
      </c>
      <c r="E1351" s="13">
        <v>0</v>
      </c>
      <c r="F1351" s="13">
        <v>0</v>
      </c>
      <c r="G1351" s="13">
        <v>0</v>
      </c>
      <c r="H1351" s="13">
        <v>0</v>
      </c>
      <c r="I1351" s="13">
        <v>0.91666666666666663</v>
      </c>
      <c r="J1351" s="13">
        <v>0</v>
      </c>
      <c r="K1351" s="13">
        <v>0</v>
      </c>
      <c r="L1351" s="759">
        <v>0</v>
      </c>
      <c r="M1351" s="759"/>
      <c r="N1351" s="762">
        <v>2018</v>
      </c>
      <c r="O1351" t="str">
        <f>IFERROR(VLOOKUP(B1351,Planning!$C$6:$G$700,3,FALSE),"")</f>
        <v>WEWORK</v>
      </c>
      <c r="P1351" t="str">
        <f>IFERROR(VLOOKUP(B1351,Planning!$C$6:$G$700,5,FALSE),"")</f>
        <v>EC-Bonanza Chair-WW-CH-MEC-6850-A</v>
      </c>
    </row>
    <row r="1352" spans="1:16" x14ac:dyDescent="0.25">
      <c r="A1352" s="3">
        <v>6</v>
      </c>
      <c r="B1352" s="8">
        <v>430</v>
      </c>
      <c r="C1352" s="4">
        <v>6.25</v>
      </c>
      <c r="D1352" s="209">
        <v>12.467803030303029</v>
      </c>
      <c r="E1352" s="13">
        <v>0</v>
      </c>
      <c r="F1352" s="13">
        <v>0</v>
      </c>
      <c r="G1352" s="13">
        <v>0</v>
      </c>
      <c r="H1352" s="13">
        <v>0</v>
      </c>
      <c r="I1352" s="13">
        <v>0</v>
      </c>
      <c r="J1352" s="13">
        <v>0</v>
      </c>
      <c r="K1352" s="13">
        <v>6.25</v>
      </c>
      <c r="L1352" s="759">
        <v>0</v>
      </c>
      <c r="M1352" s="759"/>
      <c r="N1352" s="762">
        <v>2018</v>
      </c>
      <c r="O1352" t="str">
        <f>IFERROR(VLOOKUP(B1352,Planning!$C$6:$G$700,3,FALSE),"")</f>
        <v>WEWORK</v>
      </c>
      <c r="P1352" t="str">
        <f>IFERROR(VLOOKUP(B1352,Planning!$C$6:$G$700,5,FALSE),"")</f>
        <v>EMEA-Bonanza Chair-WW-CH-MEC-6850-A</v>
      </c>
    </row>
    <row r="1353" spans="1:16" x14ac:dyDescent="0.25">
      <c r="A1353" s="3">
        <v>6</v>
      </c>
      <c r="B1353" s="8">
        <v>457</v>
      </c>
      <c r="C1353" s="4">
        <v>0.5</v>
      </c>
      <c r="D1353" s="209">
        <v>0.93087436868686868</v>
      </c>
      <c r="E1353" s="13">
        <v>0</v>
      </c>
      <c r="F1353" s="13">
        <v>0</v>
      </c>
      <c r="G1353" s="13">
        <v>0</v>
      </c>
      <c r="H1353" s="13">
        <v>0</v>
      </c>
      <c r="I1353" s="13">
        <v>0</v>
      </c>
      <c r="J1353" s="13">
        <v>0</v>
      </c>
      <c r="K1353" s="13">
        <v>0.5</v>
      </c>
      <c r="L1353" s="759">
        <v>0</v>
      </c>
      <c r="M1353" s="759"/>
      <c r="N1353" s="762">
        <v>2018</v>
      </c>
      <c r="O1353" t="str">
        <f>IFERROR(VLOOKUP(B1353,Planning!$C$6:$G$700,3,FALSE),"")</f>
        <v>WEWORK</v>
      </c>
      <c r="P1353" t="str">
        <f>IFERROR(VLOOKUP(B1353,Planning!$C$6:$G$700,5,FALSE),"")</f>
        <v>LATAM-Bonanza Chair-WW-CH-MEC-6850-A</v>
      </c>
    </row>
    <row r="1354" spans="1:16" x14ac:dyDescent="0.25">
      <c r="A1354" s="3">
        <v>6</v>
      </c>
      <c r="B1354" s="8">
        <v>458</v>
      </c>
      <c r="C1354" s="4">
        <v>0.5</v>
      </c>
      <c r="D1354" s="209">
        <v>0.93087436868686868</v>
      </c>
      <c r="E1354" s="13">
        <v>0</v>
      </c>
      <c r="F1354" s="13">
        <v>0</v>
      </c>
      <c r="G1354" s="13">
        <v>0</v>
      </c>
      <c r="H1354" s="13">
        <v>0</v>
      </c>
      <c r="I1354" s="13">
        <v>0</v>
      </c>
      <c r="J1354" s="13">
        <v>0</v>
      </c>
      <c r="K1354" s="13">
        <v>0.5</v>
      </c>
      <c r="L1354" s="759">
        <v>0</v>
      </c>
      <c r="M1354" s="759"/>
      <c r="N1354" s="762">
        <v>2018</v>
      </c>
      <c r="O1354" t="str">
        <f>IFERROR(VLOOKUP(B1354,Planning!$C$6:$G$700,3,FALSE),"")</f>
        <v>WEWORK</v>
      </c>
      <c r="P1354" t="str">
        <f>IFERROR(VLOOKUP(B1354,Planning!$C$6:$G$700,5,FALSE),"")</f>
        <v>LATAM-Bonanza Chair-WW-CH-MEC-6850-B</v>
      </c>
    </row>
    <row r="1355" spans="1:16" x14ac:dyDescent="0.25">
      <c r="A1355" s="3">
        <v>6</v>
      </c>
      <c r="B1355" s="8">
        <v>473</v>
      </c>
      <c r="C1355" s="4">
        <v>396.21666666666653</v>
      </c>
      <c r="D1355" s="209">
        <v>833.25331339435945</v>
      </c>
      <c r="E1355" s="13">
        <v>0</v>
      </c>
      <c r="F1355" s="13">
        <v>11.333333333333334</v>
      </c>
      <c r="G1355" s="13">
        <v>110.96666666666665</v>
      </c>
      <c r="H1355" s="13">
        <v>135.75000000000003</v>
      </c>
      <c r="I1355" s="13">
        <v>122.74999999999997</v>
      </c>
      <c r="J1355" s="13">
        <v>0</v>
      </c>
      <c r="K1355" s="13">
        <v>15.416666666666668</v>
      </c>
      <c r="L1355" s="759">
        <v>0</v>
      </c>
      <c r="M1355" s="759"/>
      <c r="N1355" s="762">
        <v>2018</v>
      </c>
      <c r="O1355" t="str">
        <f>IFERROR(VLOOKUP(B1355,Planning!$C$6:$G$700,3,FALSE),"")</f>
        <v>WEWORK</v>
      </c>
      <c r="P1355" t="str">
        <f>IFERROR(VLOOKUP(B1355,Planning!$C$6:$G$700,5,FALSE),"")</f>
        <v>LATAM-Leon Dining Chair WW-CH-MEC-6849-A</v>
      </c>
    </row>
    <row r="1356" spans="1:16" x14ac:dyDescent="0.25">
      <c r="A1356" s="3">
        <v>6</v>
      </c>
      <c r="B1356" s="8">
        <v>474</v>
      </c>
      <c r="C1356" s="4">
        <v>649.38333333333344</v>
      </c>
      <c r="D1356" s="209">
        <v>1399.1892515287427</v>
      </c>
      <c r="E1356" s="13">
        <v>0</v>
      </c>
      <c r="F1356" s="13">
        <v>73.2</v>
      </c>
      <c r="G1356" s="13">
        <v>239.05000000000007</v>
      </c>
      <c r="H1356" s="13">
        <v>223.66666666666669</v>
      </c>
      <c r="I1356" s="13">
        <v>81.299999999999983</v>
      </c>
      <c r="J1356" s="13">
        <v>2</v>
      </c>
      <c r="K1356" s="13">
        <v>30.166666666666668</v>
      </c>
      <c r="L1356" s="759">
        <v>0</v>
      </c>
      <c r="M1356" s="759"/>
      <c r="N1356" s="762">
        <v>2018</v>
      </c>
      <c r="O1356" t="str">
        <f>IFERROR(VLOOKUP(B1356,Planning!$C$6:$G$700,3,FALSE),"")</f>
        <v>WEWORK</v>
      </c>
      <c r="P1356" t="str">
        <f>IFERROR(VLOOKUP(B1356,Planning!$C$6:$G$700,5,FALSE),"")</f>
        <v>LATAM-Leon Dining Chair WW-CH-MEC-6849-B</v>
      </c>
    </row>
    <row r="1357" spans="1:16" x14ac:dyDescent="0.25">
      <c r="A1357" s="3">
        <v>6</v>
      </c>
      <c r="B1357" s="8">
        <v>501</v>
      </c>
      <c r="C1357" s="4">
        <v>41.916666666666664</v>
      </c>
      <c r="D1357" s="209">
        <v>63.713333333333324</v>
      </c>
      <c r="E1357" s="13">
        <v>0</v>
      </c>
      <c r="F1357" s="13">
        <v>0</v>
      </c>
      <c r="G1357" s="13">
        <v>41.916666666666664</v>
      </c>
      <c r="H1357" s="13">
        <v>0</v>
      </c>
      <c r="I1357" s="13">
        <v>0</v>
      </c>
      <c r="J1357" s="13">
        <v>0</v>
      </c>
      <c r="K1357" s="13">
        <v>0</v>
      </c>
      <c r="L1357" s="759">
        <v>0</v>
      </c>
      <c r="M1357" s="759"/>
      <c r="N1357" s="762">
        <v>2018</v>
      </c>
      <c r="O1357" t="str">
        <f>IFERROR(VLOOKUP(B1357,Planning!$C$6:$G$700,3,FALSE),"")</f>
        <v>Maderas Collective</v>
      </c>
      <c r="P1357" t="str">
        <f>IFERROR(VLOOKUP(B1357,Planning!$C$6:$G$700,5,FALSE),"")</f>
        <v>Beads 18 mm</v>
      </c>
    </row>
    <row r="1358" spans="1:16" x14ac:dyDescent="0.25">
      <c r="A1358" s="3">
        <v>6</v>
      </c>
      <c r="B1358" s="8">
        <v>520</v>
      </c>
      <c r="C1358" s="4">
        <v>53.666666666666671</v>
      </c>
      <c r="D1358" s="209">
        <v>125.41236321548823</v>
      </c>
      <c r="E1358" s="13">
        <v>0</v>
      </c>
      <c r="F1358" s="13">
        <v>0</v>
      </c>
      <c r="G1358" s="13">
        <v>32.083333333333329</v>
      </c>
      <c r="H1358" s="13">
        <v>21.583333333333332</v>
      </c>
      <c r="I1358" s="13">
        <v>0</v>
      </c>
      <c r="J1358" s="13">
        <v>0</v>
      </c>
      <c r="K1358" s="13">
        <v>0</v>
      </c>
      <c r="L1358" s="759">
        <v>0</v>
      </c>
      <c r="M1358" s="759"/>
      <c r="N1358" s="762">
        <v>2018</v>
      </c>
      <c r="O1358" t="str">
        <f>IFERROR(VLOOKUP(B1358,Planning!$C$6:$G$700,3,FALSE),"")</f>
        <v>Food Hub NWA, LLC</v>
      </c>
      <c r="P1358" t="str">
        <f>IFERROR(VLOOKUP(B1358,Planning!$C$6:$G$700,5,FALSE),"")</f>
        <v>Picnic table</v>
      </c>
    </row>
    <row r="1359" spans="1:16" x14ac:dyDescent="0.25">
      <c r="A1359" s="3">
        <v>6</v>
      </c>
      <c r="B1359" s="8">
        <v>521</v>
      </c>
      <c r="C1359" s="4">
        <v>74.666666666666657</v>
      </c>
      <c r="D1359" s="209">
        <v>166.01253630050505</v>
      </c>
      <c r="E1359" s="13">
        <v>0</v>
      </c>
      <c r="F1359" s="13">
        <v>0</v>
      </c>
      <c r="G1359" s="13">
        <v>64.25</v>
      </c>
      <c r="H1359" s="13">
        <v>10.416666666666668</v>
      </c>
      <c r="I1359" s="13">
        <v>0</v>
      </c>
      <c r="J1359" s="13">
        <v>0</v>
      </c>
      <c r="K1359" s="13">
        <v>0</v>
      </c>
      <c r="L1359" s="759">
        <v>0</v>
      </c>
      <c r="M1359" s="759"/>
      <c r="N1359" s="762">
        <v>2018</v>
      </c>
      <c r="O1359" t="str">
        <f>IFERROR(VLOOKUP(B1359,Planning!$C$6:$G$700,3,FALSE),"")</f>
        <v>Holler [Bea Apple]</v>
      </c>
      <c r="P1359" t="str">
        <f>IFERROR(VLOOKUP(B1359,Planning!$C$6:$G$700,5,FALSE),"")</f>
        <v>Lounge chair</v>
      </c>
    </row>
    <row r="1360" spans="1:16" x14ac:dyDescent="0.25">
      <c r="A1360" s="3">
        <v>6</v>
      </c>
      <c r="B1360" s="8">
        <v>541</v>
      </c>
      <c r="C1360" s="4">
        <v>84.583333333333343</v>
      </c>
      <c r="D1360" s="209">
        <v>166.13055997474754</v>
      </c>
      <c r="E1360" s="13">
        <v>0</v>
      </c>
      <c r="F1360" s="13">
        <v>1</v>
      </c>
      <c r="G1360" s="13">
        <v>50.5</v>
      </c>
      <c r="H1360" s="13">
        <v>11</v>
      </c>
      <c r="I1360" s="13">
        <v>18.666666666666664</v>
      </c>
      <c r="J1360" s="13">
        <v>3.4166666666666665</v>
      </c>
      <c r="K1360" s="13">
        <v>0</v>
      </c>
      <c r="L1360" s="759">
        <v>0</v>
      </c>
      <c r="M1360" s="759"/>
      <c r="N1360" s="762">
        <v>2018</v>
      </c>
      <c r="O1360" t="str">
        <f>IFERROR(VLOOKUP(B1360,Planning!$C$6:$G$700,3,FALSE),"")</f>
        <v>Holler</v>
      </c>
      <c r="P1360" t="str">
        <f>IFERROR(VLOOKUP(B1360,Planning!$C$6:$G$700,5,FALSE),"")</f>
        <v>TB-02 Custom co work table</v>
      </c>
    </row>
    <row r="1361" spans="1:16" x14ac:dyDescent="0.25">
      <c r="A1361" s="3">
        <v>6</v>
      </c>
      <c r="B1361" s="8">
        <v>542</v>
      </c>
      <c r="C1361" s="4">
        <v>0.83333333333333337</v>
      </c>
      <c r="D1361" s="209">
        <v>1.2666666666666668</v>
      </c>
      <c r="E1361" s="13">
        <v>0</v>
      </c>
      <c r="F1361" s="13">
        <v>0</v>
      </c>
      <c r="G1361" s="13">
        <v>0.83333333333333337</v>
      </c>
      <c r="H1361" s="13">
        <v>0</v>
      </c>
      <c r="I1361" s="13">
        <v>0</v>
      </c>
      <c r="J1361" s="13">
        <v>0</v>
      </c>
      <c r="K1361" s="13">
        <v>0</v>
      </c>
      <c r="L1361" s="759">
        <v>0</v>
      </c>
      <c r="M1361" s="759"/>
      <c r="N1361" s="762">
        <v>2018</v>
      </c>
      <c r="O1361" t="str">
        <f>IFERROR(VLOOKUP(B1361,Planning!$C$6:$G$700,3,FALSE),"")</f>
        <v>Holler</v>
      </c>
      <c r="P1361" t="str">
        <f>IFERROR(VLOOKUP(B1361,Planning!$C$6:$G$700,5,FALSE),"")</f>
        <v>TB-08 Vip Lounge Table Top</v>
      </c>
    </row>
    <row r="1362" spans="1:16" x14ac:dyDescent="0.25">
      <c r="A1362" s="3">
        <v>6</v>
      </c>
      <c r="B1362" s="8">
        <v>546</v>
      </c>
      <c r="C1362" s="4">
        <v>9.0833333333333339</v>
      </c>
      <c r="D1362" s="209">
        <v>15.769447601010102</v>
      </c>
      <c r="E1362" s="13">
        <v>0</v>
      </c>
      <c r="F1362" s="13">
        <v>0</v>
      </c>
      <c r="G1362" s="13">
        <v>0</v>
      </c>
      <c r="H1362" s="13">
        <v>4.416666666666667</v>
      </c>
      <c r="I1362" s="13">
        <v>4.6666666666666661</v>
      </c>
      <c r="J1362" s="13">
        <v>0</v>
      </c>
      <c r="K1362" s="13">
        <v>0</v>
      </c>
      <c r="L1362" s="759">
        <v>0</v>
      </c>
      <c r="M1362" s="759"/>
      <c r="N1362" s="762">
        <v>2018</v>
      </c>
      <c r="O1362" t="str">
        <f>IFERROR(VLOOKUP(B1362,Planning!$C$6:$G$700,3,FALSE),"")</f>
        <v>Holler</v>
      </c>
      <c r="P1362" t="str">
        <f>IFERROR(VLOOKUP(B1362,Planning!$C$6:$G$700,5,FALSE),"")</f>
        <v>TB-05 6-Top Hexagon Dining Table Top</v>
      </c>
    </row>
    <row r="1363" spans="1:16" x14ac:dyDescent="0.25">
      <c r="A1363" s="3">
        <v>6</v>
      </c>
      <c r="B1363" s="8">
        <v>548</v>
      </c>
      <c r="C1363" s="4">
        <v>1</v>
      </c>
      <c r="D1363" s="209">
        <v>2.4698516414141412</v>
      </c>
      <c r="E1363" s="13">
        <v>1</v>
      </c>
      <c r="F1363" s="13">
        <v>0</v>
      </c>
      <c r="G1363" s="13">
        <v>0</v>
      </c>
      <c r="H1363" s="13">
        <v>0</v>
      </c>
      <c r="I1363" s="13">
        <v>0</v>
      </c>
      <c r="J1363" s="13">
        <v>0</v>
      </c>
      <c r="K1363" s="13">
        <v>0</v>
      </c>
      <c r="L1363" s="759">
        <v>0</v>
      </c>
      <c r="M1363" s="759"/>
      <c r="N1363" s="762">
        <v>2018</v>
      </c>
      <c r="O1363" t="str">
        <f>IFERROR(VLOOKUP(B1363,Planning!$C$6:$G$700,3,FALSE),"")</f>
        <v>Maderas Collective</v>
      </c>
      <c r="P1363" t="str">
        <f>IFERROR(VLOOKUP(B1363,Planning!$C$6:$G$700,5,FALSE),"")</f>
        <v>Muestras para Proceso</v>
      </c>
    </row>
    <row r="1364" spans="1:16" ht="15.75" thickBot="1" x14ac:dyDescent="0.3">
      <c r="A1364" s="210">
        <v>6</v>
      </c>
      <c r="B1364" s="211">
        <v>570</v>
      </c>
      <c r="C1364" s="212">
        <v>35.75</v>
      </c>
      <c r="D1364" s="213">
        <v>90.982883680555545</v>
      </c>
      <c r="E1364" s="214">
        <v>0</v>
      </c>
      <c r="F1364" s="214">
        <v>0</v>
      </c>
      <c r="G1364" s="214">
        <v>0</v>
      </c>
      <c r="H1364" s="214">
        <v>0</v>
      </c>
      <c r="I1364" s="214">
        <v>0</v>
      </c>
      <c r="J1364" s="214">
        <v>35.75</v>
      </c>
      <c r="K1364" s="214">
        <v>0</v>
      </c>
      <c r="L1364" s="760">
        <v>0</v>
      </c>
      <c r="M1364" s="802"/>
      <c r="N1364" s="762">
        <v>2018</v>
      </c>
      <c r="O1364" t="str">
        <f>IFERROR(VLOOKUP(B1364,Planning!$C$6:$G$700,3,FALSE),"")</f>
        <v>Maderas Collective</v>
      </c>
      <c r="P1364" t="str">
        <f>IFERROR(VLOOKUP(B1364,Planning!$C$6:$G$700,5,FALSE),"")</f>
        <v>Reparacion de prensas y sarjento.</v>
      </c>
    </row>
    <row r="1365" spans="1:16" x14ac:dyDescent="0.25">
      <c r="A1365" s="204">
        <v>7</v>
      </c>
      <c r="B1365" s="205" t="s">
        <v>10</v>
      </c>
      <c r="C1365" s="682">
        <v>28.833333333333336</v>
      </c>
      <c r="D1365" s="207">
        <v>81.912307291666679</v>
      </c>
      <c r="E1365" s="208">
        <v>0</v>
      </c>
      <c r="F1365" s="208">
        <v>9.4999999999999982</v>
      </c>
      <c r="G1365" s="208">
        <v>9</v>
      </c>
      <c r="H1365" s="208">
        <v>4.25</v>
      </c>
      <c r="I1365" s="208">
        <v>6.083333333333333</v>
      </c>
      <c r="J1365" s="208">
        <v>0</v>
      </c>
      <c r="K1365" s="208">
        <v>0</v>
      </c>
      <c r="L1365" s="761">
        <v>0</v>
      </c>
      <c r="M1365" s="761"/>
      <c r="N1365" s="762">
        <v>2018</v>
      </c>
      <c r="O1365" t="str">
        <f>IFERROR(VLOOKUP(B1365,Planning!$C$6:$G$700,3,FALSE),"")</f>
        <v/>
      </c>
      <c r="P1365" t="str">
        <f>IFERROR(VLOOKUP(B1365,Planning!$C$6:$G$700,5,FALSE),"")</f>
        <v/>
      </c>
    </row>
    <row r="1366" spans="1:16" x14ac:dyDescent="0.25">
      <c r="A1366" s="3">
        <v>7</v>
      </c>
      <c r="B1366" s="8">
        <v>26</v>
      </c>
      <c r="C1366" s="683">
        <v>0.25</v>
      </c>
      <c r="D1366" s="209">
        <v>0.38</v>
      </c>
      <c r="E1366" s="13">
        <v>0</v>
      </c>
      <c r="F1366" s="13">
        <v>0</v>
      </c>
      <c r="G1366" s="13">
        <v>0</v>
      </c>
      <c r="H1366" s="13">
        <v>0</v>
      </c>
      <c r="I1366" s="13">
        <v>0</v>
      </c>
      <c r="J1366" s="13">
        <v>0.25</v>
      </c>
      <c r="K1366" s="13">
        <v>0</v>
      </c>
      <c r="L1366" s="759">
        <v>0</v>
      </c>
      <c r="M1366" s="759"/>
      <c r="N1366" s="762">
        <v>2018</v>
      </c>
      <c r="O1366" t="str">
        <f>IFERROR(VLOOKUP(B1366,Planning!$C$6:$G$700,3,FALSE),"")</f>
        <v>Maderas Collective</v>
      </c>
      <c r="P1366" t="str">
        <f>IFERROR(VLOOKUP(B1366,Planning!$C$6:$G$700,5,FALSE),"")</f>
        <v>Codales para Soldadura</v>
      </c>
    </row>
    <row r="1367" spans="1:16" x14ac:dyDescent="0.25">
      <c r="A1367" s="3">
        <v>7</v>
      </c>
      <c r="B1367" s="8">
        <v>36</v>
      </c>
      <c r="C1367" s="683">
        <v>9</v>
      </c>
      <c r="D1367" s="209">
        <v>19.273730008417509</v>
      </c>
      <c r="E1367" s="13">
        <v>2.4166666666666665</v>
      </c>
      <c r="F1367" s="13">
        <v>6.5833333333333339</v>
      </c>
      <c r="G1367" s="13">
        <v>0</v>
      </c>
      <c r="H1367" s="13">
        <v>0</v>
      </c>
      <c r="I1367" s="13">
        <v>0</v>
      </c>
      <c r="J1367" s="13">
        <v>0</v>
      </c>
      <c r="K1367" s="13">
        <v>0</v>
      </c>
      <c r="L1367" s="759">
        <v>0</v>
      </c>
      <c r="M1367" s="759"/>
      <c r="N1367" s="762">
        <v>2018</v>
      </c>
      <c r="O1367" t="str">
        <f>IFERROR(VLOOKUP(B1367,Planning!$C$6:$G$700,3,FALSE),"")</f>
        <v>Maderas Collective</v>
      </c>
      <c r="P1367" t="str">
        <f>IFERROR(VLOOKUP(B1367,Planning!$C$6:$G$700,5,FALSE),"")</f>
        <v>Ampliacion de Horno</v>
      </c>
    </row>
    <row r="1368" spans="1:16" x14ac:dyDescent="0.25">
      <c r="A1368" s="3">
        <v>7</v>
      </c>
      <c r="B1368" s="8">
        <v>37</v>
      </c>
      <c r="C1368" s="683">
        <v>2.666666666666667</v>
      </c>
      <c r="D1368" s="209">
        <v>5.9608059764309758</v>
      </c>
      <c r="E1368" s="13">
        <v>0</v>
      </c>
      <c r="F1368" s="13">
        <v>0</v>
      </c>
      <c r="G1368" s="13">
        <v>1.6666666666666667</v>
      </c>
      <c r="H1368" s="13">
        <v>0</v>
      </c>
      <c r="I1368" s="13">
        <v>1</v>
      </c>
      <c r="J1368" s="13">
        <v>0</v>
      </c>
      <c r="K1368" s="13">
        <v>0</v>
      </c>
      <c r="L1368" s="759">
        <v>0</v>
      </c>
      <c r="M1368" s="759"/>
      <c r="N1368" s="762">
        <v>2018</v>
      </c>
      <c r="O1368" t="str">
        <f>IFERROR(VLOOKUP(B1368,Planning!$C$6:$G$700,3,FALSE),"")</f>
        <v>Maderas Collective</v>
      </c>
      <c r="P1368" t="str">
        <f>IFERROR(VLOOKUP(B1368,Planning!$C$6:$G$700,5,FALSE),"")</f>
        <v>Reparacion de Gabinete p/ Control de Materiales</v>
      </c>
    </row>
    <row r="1369" spans="1:16" x14ac:dyDescent="0.25">
      <c r="A1369" s="3">
        <v>7</v>
      </c>
      <c r="B1369" s="8">
        <v>38</v>
      </c>
      <c r="C1369" s="683">
        <v>0.66666666666666663</v>
      </c>
      <c r="D1369" s="209">
        <v>1.68</v>
      </c>
      <c r="E1369" s="13">
        <v>0</v>
      </c>
      <c r="F1369" s="13">
        <v>0</v>
      </c>
      <c r="G1369" s="13">
        <v>0.66666666666666663</v>
      </c>
      <c r="H1369" s="13">
        <v>0</v>
      </c>
      <c r="I1369" s="13">
        <v>0</v>
      </c>
      <c r="J1369" s="13">
        <v>0</v>
      </c>
      <c r="K1369" s="13">
        <v>0</v>
      </c>
      <c r="L1369" s="759">
        <v>0</v>
      </c>
      <c r="M1369" s="759"/>
      <c r="N1369" s="762">
        <v>2018</v>
      </c>
      <c r="O1369" t="str">
        <f>IFERROR(VLOOKUP(B1369,Planning!$C$6:$G$700,3,FALSE),"")</f>
        <v>Maderas Collective</v>
      </c>
      <c r="P1369" t="str">
        <f>IFERROR(VLOOKUP(B1369,Planning!$C$6:$G$700,5,FALSE),"")</f>
        <v>Gabinete de Llaves p/ RRHH</v>
      </c>
    </row>
    <row r="1370" spans="1:16" x14ac:dyDescent="0.25">
      <c r="A1370" s="3">
        <v>7</v>
      </c>
      <c r="B1370" s="8">
        <v>40</v>
      </c>
      <c r="C1370" s="683">
        <v>0.5</v>
      </c>
      <c r="D1370" s="209">
        <v>1.26</v>
      </c>
      <c r="E1370" s="13">
        <v>0</v>
      </c>
      <c r="F1370" s="13">
        <v>0</v>
      </c>
      <c r="G1370" s="13">
        <v>0.5</v>
      </c>
      <c r="H1370" s="13">
        <v>0</v>
      </c>
      <c r="I1370" s="13">
        <v>0</v>
      </c>
      <c r="J1370" s="13">
        <v>0</v>
      </c>
      <c r="K1370" s="13">
        <v>0</v>
      </c>
      <c r="L1370" s="759">
        <v>0</v>
      </c>
      <c r="M1370" s="759"/>
      <c r="N1370" s="762">
        <v>2018</v>
      </c>
      <c r="O1370" t="str">
        <f>IFERROR(VLOOKUP(B1370,Planning!$C$6:$G$700,3,FALSE),"")</f>
        <v>Maderas Collective</v>
      </c>
      <c r="P1370" t="str">
        <f>IFERROR(VLOOKUP(B1370,Planning!$C$6:$G$700,5,FALSE),"")</f>
        <v>Muestrario de Tornillos</v>
      </c>
    </row>
    <row r="1371" spans="1:16" x14ac:dyDescent="0.25">
      <c r="A1371" s="3">
        <v>7</v>
      </c>
      <c r="B1371" s="8">
        <v>316</v>
      </c>
      <c r="C1371" s="683">
        <v>33.916666666666664</v>
      </c>
      <c r="D1371" s="209">
        <v>85.658455387205379</v>
      </c>
      <c r="E1371" s="13">
        <v>0</v>
      </c>
      <c r="F1371" s="13">
        <v>0</v>
      </c>
      <c r="G1371" s="13">
        <v>23.083333333333332</v>
      </c>
      <c r="H1371" s="13">
        <v>10.083333333333334</v>
      </c>
      <c r="I1371" s="13">
        <v>0.75</v>
      </c>
      <c r="J1371" s="13">
        <v>0</v>
      </c>
      <c r="K1371" s="13">
        <v>0</v>
      </c>
      <c r="L1371" s="759">
        <v>0</v>
      </c>
      <c r="M1371" s="759"/>
      <c r="N1371" s="762">
        <v>2018</v>
      </c>
      <c r="O1371" t="str">
        <f>IFERROR(VLOOKUP(B1371,Planning!$C$6:$G$700,3,FALSE),"")</f>
        <v>Holler</v>
      </c>
      <c r="P1371" t="str">
        <f>IFERROR(VLOOKUP(B1371,Planning!$C$6:$G$700,5,FALSE),"")</f>
        <v>AA-10 Planter Screen</v>
      </c>
    </row>
    <row r="1372" spans="1:16" x14ac:dyDescent="0.25">
      <c r="A1372" s="3">
        <v>7</v>
      </c>
      <c r="B1372" s="8">
        <v>317</v>
      </c>
      <c r="C1372" s="683">
        <v>59.5</v>
      </c>
      <c r="D1372" s="209">
        <v>136.04462176000777</v>
      </c>
      <c r="E1372" s="13">
        <v>2</v>
      </c>
      <c r="F1372" s="13">
        <v>0.58333333333333337</v>
      </c>
      <c r="G1372" s="13">
        <v>56.916666666666664</v>
      </c>
      <c r="H1372" s="13">
        <v>0</v>
      </c>
      <c r="I1372" s="13">
        <v>0</v>
      </c>
      <c r="J1372" s="13">
        <v>0</v>
      </c>
      <c r="K1372" s="13">
        <v>0</v>
      </c>
      <c r="L1372" s="759">
        <v>0</v>
      </c>
      <c r="M1372" s="759"/>
      <c r="N1372" s="762">
        <v>2018</v>
      </c>
      <c r="O1372" t="str">
        <f>IFERROR(VLOOKUP(B1372,Planning!$C$6:$G$700,3,FALSE),"")</f>
        <v>Holler</v>
      </c>
      <c r="P1372" t="str">
        <f>IFERROR(VLOOKUP(B1372,Planning!$C$6:$G$700,5,FALSE),"")</f>
        <v xml:space="preserve">BQ-01 Work Banquette </v>
      </c>
    </row>
    <row r="1373" spans="1:16" x14ac:dyDescent="0.25">
      <c r="A1373" s="3">
        <v>7</v>
      </c>
      <c r="B1373" s="8">
        <v>318</v>
      </c>
      <c r="C1373" s="683">
        <v>97.55</v>
      </c>
      <c r="D1373" s="209">
        <v>203.09914104587543</v>
      </c>
      <c r="E1373" s="13">
        <v>0</v>
      </c>
      <c r="F1373" s="13">
        <v>53.55</v>
      </c>
      <c r="G1373" s="13">
        <v>44</v>
      </c>
      <c r="H1373" s="13">
        <v>0</v>
      </c>
      <c r="I1373" s="13">
        <v>0</v>
      </c>
      <c r="J1373" s="13">
        <v>0</v>
      </c>
      <c r="K1373" s="13">
        <v>0</v>
      </c>
      <c r="L1373" s="759">
        <v>0</v>
      </c>
      <c r="M1373" s="759"/>
      <c r="N1373" s="762">
        <v>2018</v>
      </c>
      <c r="O1373" t="str">
        <f>IFERROR(VLOOKUP(B1373,Planning!$C$6:$G$700,3,FALSE),"")</f>
        <v>Holler</v>
      </c>
      <c r="P1373" t="str">
        <f>IFERROR(VLOOKUP(B1373,Planning!$C$6:$G$700,5,FALSE),"")</f>
        <v>BQ-02A Arrival Banquette</v>
      </c>
    </row>
    <row r="1374" spans="1:16" x14ac:dyDescent="0.25">
      <c r="A1374" s="3">
        <v>7</v>
      </c>
      <c r="B1374" s="8">
        <v>323</v>
      </c>
      <c r="C1374" s="683">
        <v>98.333333333333329</v>
      </c>
      <c r="D1374" s="209">
        <v>214.87821138468013</v>
      </c>
      <c r="E1374" s="13">
        <v>0</v>
      </c>
      <c r="F1374" s="13">
        <v>26.75</v>
      </c>
      <c r="G1374" s="13">
        <v>71.583333333333329</v>
      </c>
      <c r="H1374" s="13">
        <v>0</v>
      </c>
      <c r="I1374" s="13">
        <v>0</v>
      </c>
      <c r="J1374" s="13">
        <v>0</v>
      </c>
      <c r="K1374" s="13">
        <v>0</v>
      </c>
      <c r="L1374" s="759">
        <v>0</v>
      </c>
      <c r="M1374" s="759"/>
      <c r="N1374" s="762">
        <v>2018</v>
      </c>
      <c r="O1374" t="str">
        <f>IFERROR(VLOOKUP(B1374,Planning!$C$6:$G$700,3,FALSE),"")</f>
        <v>Holler</v>
      </c>
      <c r="P1374" t="str">
        <f>IFERROR(VLOOKUP(B1374,Planning!$C$6:$G$700,5,FALSE),"")</f>
        <v>BQ-02B Café Banquette</v>
      </c>
    </row>
    <row r="1375" spans="1:16" x14ac:dyDescent="0.25">
      <c r="A1375" s="3">
        <v>7</v>
      </c>
      <c r="B1375" s="8">
        <v>324</v>
      </c>
      <c r="C1375" s="683">
        <v>51.749999999999993</v>
      </c>
      <c r="D1375" s="209">
        <v>110.0111808186027</v>
      </c>
      <c r="E1375" s="13">
        <v>1.4166666666666665</v>
      </c>
      <c r="F1375" s="13">
        <v>4</v>
      </c>
      <c r="G1375" s="13">
        <v>46.333333333333329</v>
      </c>
      <c r="H1375" s="13">
        <v>0</v>
      </c>
      <c r="I1375" s="13">
        <v>0</v>
      </c>
      <c r="J1375" s="13">
        <v>0</v>
      </c>
      <c r="K1375" s="13">
        <v>0</v>
      </c>
      <c r="L1375" s="759">
        <v>0</v>
      </c>
      <c r="M1375" s="759"/>
      <c r="N1375" s="762">
        <v>2018</v>
      </c>
      <c r="O1375" t="str">
        <f>IFERROR(VLOOKUP(B1375,Planning!$C$6:$G$700,3,FALSE),"")</f>
        <v>Holler</v>
      </c>
      <c r="P1375" t="str">
        <f>IFERROR(VLOOKUP(B1375,Planning!$C$6:$G$700,5,FALSE),"")</f>
        <v>BQ-03 Lounge Banquette</v>
      </c>
    </row>
    <row r="1376" spans="1:16" x14ac:dyDescent="0.25">
      <c r="A1376" s="3">
        <v>7</v>
      </c>
      <c r="B1376" s="8">
        <v>325</v>
      </c>
      <c r="C1376" s="683">
        <v>199.71666666666658</v>
      </c>
      <c r="D1376" s="209">
        <v>426.37081954966351</v>
      </c>
      <c r="E1376" s="13">
        <v>56.466666666666661</v>
      </c>
      <c r="F1376" s="13">
        <v>143.25</v>
      </c>
      <c r="G1376" s="13">
        <v>0</v>
      </c>
      <c r="H1376" s="13">
        <v>0</v>
      </c>
      <c r="I1376" s="13">
        <v>0</v>
      </c>
      <c r="J1376" s="13">
        <v>0</v>
      </c>
      <c r="K1376" s="13">
        <v>0</v>
      </c>
      <c r="L1376" s="759">
        <v>0</v>
      </c>
      <c r="M1376" s="759"/>
      <c r="N1376" s="762">
        <v>2018</v>
      </c>
      <c r="O1376" t="str">
        <f>IFERROR(VLOOKUP(B1376,Planning!$C$6:$G$700,3,FALSE),"")</f>
        <v>Holler</v>
      </c>
      <c r="P1376" t="str">
        <f>IFERROR(VLOOKUP(B1376,Planning!$C$6:$G$700,5,FALSE),"")</f>
        <v>BO-04 Banquette Shuffleboard</v>
      </c>
    </row>
    <row r="1377" spans="1:16" x14ac:dyDescent="0.25">
      <c r="A1377" s="3">
        <v>7</v>
      </c>
      <c r="B1377" s="8">
        <v>327</v>
      </c>
      <c r="C1377" s="683">
        <v>9.5</v>
      </c>
      <c r="D1377" s="209">
        <v>20.864886363636366</v>
      </c>
      <c r="E1377" s="13">
        <v>0</v>
      </c>
      <c r="F1377" s="13">
        <v>0</v>
      </c>
      <c r="G1377" s="13">
        <v>8.5</v>
      </c>
      <c r="H1377" s="13">
        <v>0</v>
      </c>
      <c r="I1377" s="13">
        <v>1</v>
      </c>
      <c r="J1377" s="13">
        <v>0</v>
      </c>
      <c r="K1377" s="13">
        <v>0</v>
      </c>
      <c r="L1377" s="759">
        <v>0</v>
      </c>
      <c r="M1377" s="759"/>
      <c r="N1377" s="762">
        <v>2018</v>
      </c>
      <c r="O1377" t="str">
        <f>IFERROR(VLOOKUP(B1377,Planning!$C$6:$G$700,3,FALSE),"")</f>
        <v>Holler</v>
      </c>
      <c r="P1377" t="str">
        <f>IFERROR(VLOOKUP(B1377,Planning!$C$6:$G$700,5,FALSE),"")</f>
        <v>TB-03 Custom back bar table</v>
      </c>
    </row>
    <row r="1378" spans="1:16" x14ac:dyDescent="0.25">
      <c r="A1378" s="3">
        <v>7</v>
      </c>
      <c r="B1378" s="8">
        <v>355</v>
      </c>
      <c r="C1378" s="683">
        <v>8</v>
      </c>
      <c r="D1378" s="209">
        <v>19.070677209489322</v>
      </c>
      <c r="E1378" s="13">
        <v>0</v>
      </c>
      <c r="F1378" s="13">
        <v>0</v>
      </c>
      <c r="G1378" s="13">
        <v>0</v>
      </c>
      <c r="H1378" s="13">
        <v>3.75</v>
      </c>
      <c r="I1378" s="13">
        <v>2.5833333333333335</v>
      </c>
      <c r="J1378" s="13">
        <v>1.6666666666666667</v>
      </c>
      <c r="K1378" s="13">
        <v>0</v>
      </c>
      <c r="L1378" s="759">
        <v>0</v>
      </c>
      <c r="M1378" s="759"/>
      <c r="N1378" s="762">
        <v>2018</v>
      </c>
      <c r="O1378" t="str">
        <f>IFERROR(VLOOKUP(B1378,Planning!$C$6:$G$700,3,FALSE),"")</f>
        <v>Holler</v>
      </c>
      <c r="P1378" t="str">
        <f>IFERROR(VLOOKUP(B1378,Planning!$C$6:$G$700,5,FALSE),"")</f>
        <v>TB-07 Custom Conference Table</v>
      </c>
    </row>
    <row r="1379" spans="1:16" x14ac:dyDescent="0.25">
      <c r="A1379" s="3">
        <v>7</v>
      </c>
      <c r="B1379" s="8">
        <v>365</v>
      </c>
      <c r="C1379" s="683">
        <v>102.68333333333332</v>
      </c>
      <c r="D1379" s="209">
        <v>209.84633606902358</v>
      </c>
      <c r="E1379" s="13">
        <v>1.3333333333333333</v>
      </c>
      <c r="F1379" s="13">
        <v>3.8499999999999996</v>
      </c>
      <c r="G1379" s="13">
        <v>97.499999999999986</v>
      </c>
      <c r="H1379" s="13">
        <v>0</v>
      </c>
      <c r="I1379" s="13">
        <v>0</v>
      </c>
      <c r="J1379" s="13">
        <v>0</v>
      </c>
      <c r="K1379" s="13">
        <v>0</v>
      </c>
      <c r="L1379" s="759">
        <v>0</v>
      </c>
      <c r="M1379" s="759"/>
      <c r="N1379" s="762">
        <v>2018</v>
      </c>
      <c r="O1379" t="str">
        <f>IFERROR(VLOOKUP(B1379,Planning!$C$6:$G$700,3,FALSE),"")</f>
        <v>Holler</v>
      </c>
      <c r="P1379" t="str">
        <f>IFERROR(VLOOKUP(B1379,Planning!$C$6:$G$700,5,FALSE),"")</f>
        <v>TB-09 Coffee Table Back Bar</v>
      </c>
    </row>
    <row r="1380" spans="1:16" x14ac:dyDescent="0.25">
      <c r="A1380" s="3">
        <v>7</v>
      </c>
      <c r="B1380" s="8">
        <v>366</v>
      </c>
      <c r="C1380" s="683">
        <v>3.25</v>
      </c>
      <c r="D1380" s="209">
        <v>6.4832575757575759</v>
      </c>
      <c r="E1380" s="13">
        <v>0</v>
      </c>
      <c r="F1380" s="13">
        <v>0</v>
      </c>
      <c r="G1380" s="13">
        <v>0</v>
      </c>
      <c r="H1380" s="13">
        <v>0</v>
      </c>
      <c r="I1380" s="13">
        <v>3.25</v>
      </c>
      <c r="J1380" s="13">
        <v>0</v>
      </c>
      <c r="K1380" s="13">
        <v>0</v>
      </c>
      <c r="L1380" s="759">
        <v>0</v>
      </c>
      <c r="M1380" s="759"/>
      <c r="N1380" s="762">
        <v>2018</v>
      </c>
      <c r="O1380" t="str">
        <f>IFERROR(VLOOKUP(B1380,Planning!$C$6:$G$700,3,FALSE),"")</f>
        <v>Holler</v>
      </c>
      <c r="P1380" t="str">
        <f>IFERROR(VLOOKUP(B1380,Planning!$C$6:$G$700,5,FALSE),"")</f>
        <v>TB-10 2-Top Cafe Dining Table</v>
      </c>
    </row>
    <row r="1381" spans="1:16" x14ac:dyDescent="0.25">
      <c r="A1381" s="3">
        <v>7</v>
      </c>
      <c r="B1381" s="8">
        <v>367</v>
      </c>
      <c r="C1381" s="683">
        <v>37.666666666666664</v>
      </c>
      <c r="D1381" s="209">
        <v>81.897445864898984</v>
      </c>
      <c r="E1381" s="13">
        <v>0</v>
      </c>
      <c r="F1381" s="13">
        <v>1.4166666666666667</v>
      </c>
      <c r="G1381" s="13">
        <v>31.583333333333332</v>
      </c>
      <c r="H1381" s="13">
        <v>2.75</v>
      </c>
      <c r="I1381" s="13">
        <v>1.9166666666666665</v>
      </c>
      <c r="J1381" s="13">
        <v>0</v>
      </c>
      <c r="K1381" s="13">
        <v>0</v>
      </c>
      <c r="L1381" s="759">
        <v>0</v>
      </c>
      <c r="M1381" s="759"/>
      <c r="N1381" s="762">
        <v>2018</v>
      </c>
      <c r="O1381" t="str">
        <f>IFERROR(VLOOKUP(B1381,Planning!$C$6:$G$700,3,FALSE),"")</f>
        <v>Holler</v>
      </c>
      <c r="P1381" t="str">
        <f>IFERROR(VLOOKUP(B1381,Planning!$C$6:$G$700,5,FALSE),"")</f>
        <v>TB-13 Coffee Table- Lounge</v>
      </c>
    </row>
    <row r="1382" spans="1:16" x14ac:dyDescent="0.25">
      <c r="A1382" s="3">
        <v>7</v>
      </c>
      <c r="B1382" s="8">
        <v>370</v>
      </c>
      <c r="C1382" s="683">
        <v>19.5</v>
      </c>
      <c r="D1382" s="209">
        <v>42.961231271043772</v>
      </c>
      <c r="E1382" s="13">
        <v>0</v>
      </c>
      <c r="F1382" s="13">
        <v>4.166666666666667</v>
      </c>
      <c r="G1382" s="13">
        <v>7.083333333333333</v>
      </c>
      <c r="H1382" s="13">
        <v>5.5</v>
      </c>
      <c r="I1382" s="13">
        <v>2.75</v>
      </c>
      <c r="J1382" s="13">
        <v>0</v>
      </c>
      <c r="K1382" s="13">
        <v>0</v>
      </c>
      <c r="L1382" s="759">
        <v>0</v>
      </c>
      <c r="M1382" s="759"/>
      <c r="N1382" s="762">
        <v>2018</v>
      </c>
      <c r="O1382" t="str">
        <f>IFERROR(VLOOKUP(B1382,Planning!$C$6:$G$700,3,FALSE),"")</f>
        <v>Holler</v>
      </c>
      <c r="P1382" t="str">
        <f>IFERROR(VLOOKUP(B1382,Planning!$C$6:$G$700,5,FALSE),"")</f>
        <v>TB-15 Coffee Table tiered nest table</v>
      </c>
    </row>
    <row r="1383" spans="1:16" x14ac:dyDescent="0.25">
      <c r="A1383" s="3">
        <v>7</v>
      </c>
      <c r="B1383" s="8">
        <v>473</v>
      </c>
      <c r="C1383" s="683">
        <v>336.59999999999985</v>
      </c>
      <c r="D1383" s="209">
        <v>709.31718097643022</v>
      </c>
      <c r="E1383" s="13">
        <v>0</v>
      </c>
      <c r="F1383" s="13">
        <v>1.25</v>
      </c>
      <c r="G1383" s="13">
        <v>25.5</v>
      </c>
      <c r="H1383" s="13">
        <v>179.83333333333331</v>
      </c>
      <c r="I1383" s="13">
        <v>109.79999999999998</v>
      </c>
      <c r="J1383" s="13">
        <v>0</v>
      </c>
      <c r="K1383" s="13">
        <v>20.216666666666669</v>
      </c>
      <c r="L1383" s="759">
        <v>0</v>
      </c>
      <c r="M1383" s="759"/>
      <c r="N1383" s="762">
        <v>2018</v>
      </c>
      <c r="O1383" t="str">
        <f>IFERROR(VLOOKUP(B1383,Planning!$C$6:$G$700,3,FALSE),"")</f>
        <v>WEWORK</v>
      </c>
      <c r="P1383" t="str">
        <f>IFERROR(VLOOKUP(B1383,Planning!$C$6:$G$700,5,FALSE),"")</f>
        <v>LATAM-Leon Dining Chair WW-CH-MEC-6849-A</v>
      </c>
    </row>
    <row r="1384" spans="1:16" x14ac:dyDescent="0.25">
      <c r="A1384" s="3">
        <v>7</v>
      </c>
      <c r="B1384" s="8">
        <v>474</v>
      </c>
      <c r="C1384" s="683">
        <v>226.1</v>
      </c>
      <c r="D1384" s="209">
        <v>490.70445159932683</v>
      </c>
      <c r="E1384" s="13">
        <v>0</v>
      </c>
      <c r="F1384" s="13">
        <v>9.8333333333333321</v>
      </c>
      <c r="G1384" s="13">
        <v>28.083333333333332</v>
      </c>
      <c r="H1384" s="13">
        <v>124.5</v>
      </c>
      <c r="I1384" s="13">
        <v>55.81666666666667</v>
      </c>
      <c r="J1384" s="13">
        <v>0</v>
      </c>
      <c r="K1384" s="13">
        <v>7.8666666666666654</v>
      </c>
      <c r="L1384" s="759">
        <v>0</v>
      </c>
      <c r="M1384" s="759"/>
      <c r="N1384" s="762">
        <v>2018</v>
      </c>
      <c r="O1384" t="str">
        <f>IFERROR(VLOOKUP(B1384,Planning!$C$6:$G$700,3,FALSE),"")</f>
        <v>WEWORK</v>
      </c>
      <c r="P1384" t="str">
        <f>IFERROR(VLOOKUP(B1384,Planning!$C$6:$G$700,5,FALSE),"")</f>
        <v>LATAM-Leon Dining Chair WW-CH-MEC-6849-B</v>
      </c>
    </row>
    <row r="1385" spans="1:16" x14ac:dyDescent="0.25">
      <c r="A1385" s="3">
        <v>7</v>
      </c>
      <c r="B1385" s="8">
        <v>501</v>
      </c>
      <c r="C1385" s="683">
        <v>86.999999999999986</v>
      </c>
      <c r="D1385" s="209">
        <v>157.28102372685186</v>
      </c>
      <c r="E1385" s="13">
        <v>1</v>
      </c>
      <c r="F1385" s="13">
        <v>33.5</v>
      </c>
      <c r="G1385" s="13">
        <v>45.5</v>
      </c>
      <c r="H1385" s="13">
        <v>1</v>
      </c>
      <c r="I1385" s="13">
        <v>6</v>
      </c>
      <c r="J1385" s="13">
        <v>0</v>
      </c>
      <c r="K1385" s="13">
        <v>0</v>
      </c>
      <c r="L1385" s="759">
        <v>0</v>
      </c>
      <c r="M1385" s="759"/>
      <c r="N1385" s="762">
        <v>2018</v>
      </c>
      <c r="O1385" t="str">
        <f>IFERROR(VLOOKUP(B1385,Planning!$C$6:$G$700,3,FALSE),"")</f>
        <v>Maderas Collective</v>
      </c>
      <c r="P1385" t="str">
        <f>IFERROR(VLOOKUP(B1385,Planning!$C$6:$G$700,5,FALSE),"")</f>
        <v>Beads 18 mm</v>
      </c>
    </row>
    <row r="1386" spans="1:16" x14ac:dyDescent="0.25">
      <c r="A1386" s="3">
        <v>7</v>
      </c>
      <c r="B1386" s="8">
        <v>520</v>
      </c>
      <c r="C1386" s="683">
        <v>203.66666666666671</v>
      </c>
      <c r="D1386" s="209">
        <v>444.44214992373446</v>
      </c>
      <c r="E1386" s="13">
        <v>0</v>
      </c>
      <c r="F1386" s="13">
        <v>0</v>
      </c>
      <c r="G1386" s="13">
        <v>22</v>
      </c>
      <c r="H1386" s="13">
        <v>0</v>
      </c>
      <c r="I1386" s="13">
        <v>0</v>
      </c>
      <c r="J1386" s="13">
        <v>181.66666666666669</v>
      </c>
      <c r="K1386" s="13">
        <v>0</v>
      </c>
      <c r="L1386" s="759">
        <v>0</v>
      </c>
      <c r="M1386" s="759"/>
      <c r="N1386" s="762">
        <v>2018</v>
      </c>
      <c r="O1386" t="str">
        <f>IFERROR(VLOOKUP(B1386,Planning!$C$6:$G$700,3,FALSE),"")</f>
        <v>Food Hub NWA, LLC</v>
      </c>
      <c r="P1386" t="str">
        <f>IFERROR(VLOOKUP(B1386,Planning!$C$6:$G$700,5,FALSE),"")</f>
        <v>Picnic table</v>
      </c>
    </row>
    <row r="1387" spans="1:16" x14ac:dyDescent="0.25">
      <c r="A1387" s="3">
        <v>7</v>
      </c>
      <c r="B1387" s="8">
        <v>521</v>
      </c>
      <c r="C1387" s="683">
        <v>32.416666666666664</v>
      </c>
      <c r="D1387" s="209">
        <v>59.533000841750827</v>
      </c>
      <c r="E1387" s="13">
        <v>0</v>
      </c>
      <c r="F1387" s="13">
        <v>0</v>
      </c>
      <c r="G1387" s="13">
        <v>2.75</v>
      </c>
      <c r="H1387" s="13">
        <v>16.666666666666668</v>
      </c>
      <c r="I1387" s="13">
        <v>13.000000000000002</v>
      </c>
      <c r="J1387" s="13">
        <v>0</v>
      </c>
      <c r="K1387" s="13">
        <v>0</v>
      </c>
      <c r="L1387" s="759">
        <v>0</v>
      </c>
      <c r="M1387" s="759"/>
      <c r="N1387" s="762">
        <v>2018</v>
      </c>
      <c r="O1387" t="str">
        <f>IFERROR(VLOOKUP(B1387,Planning!$C$6:$G$700,3,FALSE),"")</f>
        <v>Holler [Bea Apple]</v>
      </c>
      <c r="P1387" t="str">
        <f>IFERROR(VLOOKUP(B1387,Planning!$C$6:$G$700,5,FALSE),"")</f>
        <v>Lounge chair</v>
      </c>
    </row>
    <row r="1388" spans="1:16" x14ac:dyDescent="0.25">
      <c r="A1388" s="3">
        <v>7</v>
      </c>
      <c r="B1388" s="8">
        <v>541</v>
      </c>
      <c r="C1388" s="683">
        <v>14.583333333333332</v>
      </c>
      <c r="D1388" s="209">
        <v>31.743950441919193</v>
      </c>
      <c r="E1388" s="13">
        <v>0</v>
      </c>
      <c r="F1388" s="13">
        <v>0</v>
      </c>
      <c r="G1388" s="13">
        <v>8.3333333333333321</v>
      </c>
      <c r="H1388" s="13">
        <v>5.25</v>
      </c>
      <c r="I1388" s="13">
        <v>1</v>
      </c>
      <c r="J1388" s="13">
        <v>0</v>
      </c>
      <c r="K1388" s="13">
        <v>0</v>
      </c>
      <c r="L1388" s="759">
        <v>0</v>
      </c>
      <c r="M1388" s="759"/>
      <c r="N1388" s="762">
        <v>2018</v>
      </c>
      <c r="O1388" t="str">
        <f>IFERROR(VLOOKUP(B1388,Planning!$C$6:$G$700,3,FALSE),"")</f>
        <v>Holler</v>
      </c>
      <c r="P1388" t="str">
        <f>IFERROR(VLOOKUP(B1388,Planning!$C$6:$G$700,5,FALSE),"")</f>
        <v>TB-02 Custom co work table</v>
      </c>
    </row>
    <row r="1389" spans="1:16" x14ac:dyDescent="0.25">
      <c r="A1389" s="3">
        <v>7</v>
      </c>
      <c r="B1389" s="8">
        <v>542</v>
      </c>
      <c r="C1389" s="683">
        <v>1.25</v>
      </c>
      <c r="D1389" s="209">
        <v>2.6123342803030303</v>
      </c>
      <c r="E1389" s="13">
        <v>0</v>
      </c>
      <c r="F1389" s="13">
        <v>0</v>
      </c>
      <c r="G1389" s="13">
        <v>0</v>
      </c>
      <c r="H1389" s="13">
        <v>0</v>
      </c>
      <c r="I1389" s="13">
        <v>1.25</v>
      </c>
      <c r="J1389" s="13">
        <v>0</v>
      </c>
      <c r="K1389" s="13">
        <v>0</v>
      </c>
      <c r="L1389" s="759">
        <v>0</v>
      </c>
      <c r="M1389" s="759"/>
      <c r="N1389" s="762">
        <v>2018</v>
      </c>
      <c r="O1389" t="str">
        <f>IFERROR(VLOOKUP(B1389,Planning!$C$6:$G$700,3,FALSE),"")</f>
        <v>Holler</v>
      </c>
      <c r="P1389" t="str">
        <f>IFERROR(VLOOKUP(B1389,Planning!$C$6:$G$700,5,FALSE),"")</f>
        <v>TB-08 Vip Lounge Table Top</v>
      </c>
    </row>
    <row r="1390" spans="1:16" ht="15.75" thickBot="1" x14ac:dyDescent="0.3">
      <c r="A1390" s="210">
        <v>7</v>
      </c>
      <c r="B1390" s="211">
        <v>548</v>
      </c>
      <c r="C1390" s="684">
        <v>1.5</v>
      </c>
      <c r="D1390" s="213">
        <v>3.4496085858585857</v>
      </c>
      <c r="E1390" s="214">
        <v>1.5</v>
      </c>
      <c r="F1390" s="214">
        <v>0</v>
      </c>
      <c r="G1390" s="214">
        <v>0</v>
      </c>
      <c r="H1390" s="214">
        <v>0</v>
      </c>
      <c r="I1390" s="214">
        <v>0</v>
      </c>
      <c r="J1390" s="214">
        <v>0</v>
      </c>
      <c r="K1390" s="214">
        <v>0</v>
      </c>
      <c r="L1390" s="760">
        <v>0</v>
      </c>
      <c r="M1390" s="802"/>
      <c r="N1390" s="762">
        <v>2018</v>
      </c>
      <c r="O1390" t="str">
        <f>IFERROR(VLOOKUP(B1390,Planning!$C$6:$G$700,3,FALSE),"")</f>
        <v>Maderas Collective</v>
      </c>
      <c r="P1390" t="str">
        <f>IFERROR(VLOOKUP(B1390,Planning!$C$6:$G$700,5,FALSE),"")</f>
        <v>Muestras para Proceso</v>
      </c>
    </row>
    <row r="1391" spans="1:16" x14ac:dyDescent="0.25">
      <c r="A1391" s="204">
        <v>8</v>
      </c>
      <c r="B1391" s="205" t="s">
        <v>10</v>
      </c>
      <c r="C1391" s="682">
        <v>71.166666666666671</v>
      </c>
      <c r="D1391" s="207">
        <v>212.80900378787879</v>
      </c>
      <c r="E1391" s="208">
        <v>0</v>
      </c>
      <c r="F1391" s="208">
        <v>19.333333333333332</v>
      </c>
      <c r="G1391" s="208">
        <v>27.666666666666664</v>
      </c>
      <c r="H1391" s="208">
        <v>9.5</v>
      </c>
      <c r="I1391" s="208">
        <v>6.6666666666666661</v>
      </c>
      <c r="J1391" s="208">
        <v>0</v>
      </c>
      <c r="K1391" s="208">
        <v>0</v>
      </c>
      <c r="L1391" s="761">
        <v>8</v>
      </c>
      <c r="M1391" s="761"/>
      <c r="N1391" s="762">
        <v>2018</v>
      </c>
      <c r="O1391" t="str">
        <f>IFERROR(VLOOKUP(B1391,Planning!$C$6:$G$700,3,FALSE),"")</f>
        <v/>
      </c>
      <c r="P1391" t="str">
        <f>IFERROR(VLOOKUP(B1391,Planning!$C$6:$G$700,5,FALSE),"")</f>
        <v/>
      </c>
    </row>
    <row r="1392" spans="1:16" x14ac:dyDescent="0.25">
      <c r="A1392" s="3">
        <v>8</v>
      </c>
      <c r="B1392" s="8">
        <v>11</v>
      </c>
      <c r="C1392" s="683">
        <v>87.666666666666657</v>
      </c>
      <c r="D1392" s="209">
        <v>185.88135074705392</v>
      </c>
      <c r="E1392" s="13">
        <v>20.416666666666664</v>
      </c>
      <c r="F1392" s="13">
        <v>67.25</v>
      </c>
      <c r="G1392" s="13">
        <v>0</v>
      </c>
      <c r="H1392" s="13">
        <v>0</v>
      </c>
      <c r="I1392" s="13">
        <v>0</v>
      </c>
      <c r="J1392" s="13">
        <v>0</v>
      </c>
      <c r="K1392" s="13">
        <v>0</v>
      </c>
      <c r="L1392" s="759">
        <v>0</v>
      </c>
      <c r="M1392" s="759"/>
      <c r="N1392" s="762">
        <v>2018</v>
      </c>
      <c r="O1392" t="str">
        <f>IFERROR(VLOOKUP(B1392,Planning!$C$6:$G$700,3,FALSE),"")</f>
        <v>Ojai Project</v>
      </c>
      <c r="P1392" t="str">
        <f>IFERROR(VLOOKUP(B1392,Planning!$C$6:$G$700,5,FALSE),"")</f>
        <v>OH-11 King bed</v>
      </c>
    </row>
    <row r="1393" spans="1:16" x14ac:dyDescent="0.25">
      <c r="A1393" s="3">
        <v>8</v>
      </c>
      <c r="B1393" s="8">
        <v>36</v>
      </c>
      <c r="C1393" s="683">
        <v>36.416666666666664</v>
      </c>
      <c r="D1393" s="209">
        <v>76.299967035473017</v>
      </c>
      <c r="E1393" s="13">
        <v>0</v>
      </c>
      <c r="F1393" s="13">
        <v>10.333333333333334</v>
      </c>
      <c r="G1393" s="13">
        <v>21.333333333333332</v>
      </c>
      <c r="H1393" s="13">
        <v>0</v>
      </c>
      <c r="I1393" s="13">
        <v>4.75</v>
      </c>
      <c r="J1393" s="13">
        <v>0</v>
      </c>
      <c r="K1393" s="13">
        <v>0</v>
      </c>
      <c r="L1393" s="759">
        <v>0</v>
      </c>
      <c r="M1393" s="759"/>
      <c r="N1393" s="762">
        <v>2018</v>
      </c>
      <c r="O1393" t="str">
        <f>IFERROR(VLOOKUP(B1393,Planning!$C$6:$G$700,3,FALSE),"")</f>
        <v>Maderas Collective</v>
      </c>
      <c r="P1393" t="str">
        <f>IFERROR(VLOOKUP(B1393,Planning!$C$6:$G$700,5,FALSE),"")</f>
        <v>Ampliacion de Horno</v>
      </c>
    </row>
    <row r="1394" spans="1:16" x14ac:dyDescent="0.25">
      <c r="A1394" s="3">
        <v>8</v>
      </c>
      <c r="B1394" s="8">
        <v>41</v>
      </c>
      <c r="C1394" s="683">
        <v>6.5</v>
      </c>
      <c r="D1394" s="209">
        <v>14.677696676340105</v>
      </c>
      <c r="E1394" s="13">
        <v>0</v>
      </c>
      <c r="F1394" s="13">
        <v>0</v>
      </c>
      <c r="G1394" s="13">
        <v>6</v>
      </c>
      <c r="H1394" s="13">
        <v>0</v>
      </c>
      <c r="I1394" s="13">
        <v>0.5</v>
      </c>
      <c r="J1394" s="13">
        <v>0</v>
      </c>
      <c r="K1394" s="13">
        <v>0</v>
      </c>
      <c r="L1394" s="759">
        <v>0</v>
      </c>
      <c r="M1394" s="759"/>
      <c r="N1394" s="762">
        <v>2018</v>
      </c>
      <c r="O1394" t="str">
        <f>IFERROR(VLOOKUP(B1394,Planning!$C$6:$G$700,3,FALSE),"")</f>
        <v>Maderas Collective</v>
      </c>
      <c r="P1394" t="str">
        <f>IFERROR(VLOOKUP(B1394,Planning!$C$6:$G$700,5,FALSE),"")</f>
        <v>Repisa para Comedor</v>
      </c>
    </row>
    <row r="1395" spans="1:16" x14ac:dyDescent="0.25">
      <c r="A1395" s="3">
        <v>8</v>
      </c>
      <c r="B1395" s="8">
        <v>42</v>
      </c>
      <c r="C1395" s="683">
        <v>17.500000000000004</v>
      </c>
      <c r="D1395" s="209">
        <v>39.223752610526546</v>
      </c>
      <c r="E1395" s="13">
        <v>0.75</v>
      </c>
      <c r="F1395" s="13">
        <v>1.5833333333333335</v>
      </c>
      <c r="G1395" s="13">
        <v>10.5</v>
      </c>
      <c r="H1395" s="13">
        <v>2</v>
      </c>
      <c r="I1395" s="13">
        <v>2.6666666666666665</v>
      </c>
      <c r="J1395" s="13">
        <v>0</v>
      </c>
      <c r="K1395" s="13">
        <v>0</v>
      </c>
      <c r="L1395" s="759">
        <v>0</v>
      </c>
      <c r="M1395" s="759"/>
      <c r="N1395" s="762">
        <v>2018</v>
      </c>
      <c r="O1395" t="str">
        <f>IFERROR(VLOOKUP(B1395,Planning!$C$6:$G$700,3,FALSE),"")</f>
        <v>Maderas Collective</v>
      </c>
      <c r="P1395" t="str">
        <f>IFERROR(VLOOKUP(B1395,Planning!$C$6:$G$700,5,FALSE),"")</f>
        <v>Ajuste de Escritorio 42"</v>
      </c>
    </row>
    <row r="1396" spans="1:16" x14ac:dyDescent="0.25">
      <c r="A1396" s="3">
        <v>8</v>
      </c>
      <c r="B1396" s="8">
        <v>43</v>
      </c>
      <c r="C1396" s="683">
        <v>6</v>
      </c>
      <c r="D1396" s="209">
        <v>9.2908743686868682</v>
      </c>
      <c r="E1396" s="13">
        <v>0</v>
      </c>
      <c r="F1396" s="13">
        <v>0</v>
      </c>
      <c r="G1396" s="13">
        <v>0.5</v>
      </c>
      <c r="H1396" s="13">
        <v>0</v>
      </c>
      <c r="I1396" s="13">
        <v>0</v>
      </c>
      <c r="J1396" s="13">
        <v>0</v>
      </c>
      <c r="K1396" s="13">
        <v>0</v>
      </c>
      <c r="L1396" s="759">
        <v>5.5</v>
      </c>
      <c r="M1396" s="759"/>
      <c r="N1396" s="762">
        <v>2018</v>
      </c>
      <c r="O1396" t="str">
        <f>IFERROR(VLOOKUP(B1396,Planning!$C$6:$G$700,3,FALSE),"")</f>
        <v>Maderas Collective</v>
      </c>
      <c r="P1396" t="str">
        <f>IFERROR(VLOOKUP(B1396,Planning!$C$6:$G$700,5,FALSE),"")</f>
        <v>Muestras de respaldos en cuero</v>
      </c>
    </row>
    <row r="1397" spans="1:16" x14ac:dyDescent="0.25">
      <c r="A1397" s="3">
        <v>8</v>
      </c>
      <c r="B1397" s="8">
        <v>316</v>
      </c>
      <c r="C1397" s="683">
        <v>21.833333333333332</v>
      </c>
      <c r="D1397" s="209">
        <v>50.504619791666663</v>
      </c>
      <c r="E1397" s="13">
        <v>0</v>
      </c>
      <c r="F1397" s="13">
        <v>0</v>
      </c>
      <c r="G1397" s="13">
        <v>0</v>
      </c>
      <c r="H1397" s="13">
        <v>21.833333333333332</v>
      </c>
      <c r="I1397" s="13">
        <v>0</v>
      </c>
      <c r="J1397" s="13">
        <v>0</v>
      </c>
      <c r="K1397" s="13">
        <v>0</v>
      </c>
      <c r="L1397" s="759">
        <v>0</v>
      </c>
      <c r="M1397" s="759"/>
      <c r="N1397" s="762">
        <v>2018</v>
      </c>
      <c r="O1397" t="str">
        <f>IFERROR(VLOOKUP(B1397,Planning!$C$6:$G$700,3,FALSE),"")</f>
        <v>Holler</v>
      </c>
      <c r="P1397" t="str">
        <f>IFERROR(VLOOKUP(B1397,Planning!$C$6:$G$700,5,FALSE),"")</f>
        <v>AA-10 Planter Screen</v>
      </c>
    </row>
    <row r="1398" spans="1:16" x14ac:dyDescent="0.25">
      <c r="A1398" s="3">
        <v>8</v>
      </c>
      <c r="B1398" s="8">
        <v>318</v>
      </c>
      <c r="C1398" s="683">
        <v>35.916666666666671</v>
      </c>
      <c r="D1398" s="209">
        <v>66.835039457070707</v>
      </c>
      <c r="E1398" s="13">
        <v>0</v>
      </c>
      <c r="F1398" s="13">
        <v>0</v>
      </c>
      <c r="G1398" s="13">
        <v>35.916666666666671</v>
      </c>
      <c r="H1398" s="13">
        <v>0</v>
      </c>
      <c r="I1398" s="13">
        <v>0</v>
      </c>
      <c r="J1398" s="13">
        <v>0</v>
      </c>
      <c r="K1398" s="13">
        <v>0</v>
      </c>
      <c r="L1398" s="759">
        <v>0</v>
      </c>
      <c r="M1398" s="759"/>
      <c r="N1398" s="762">
        <v>2018</v>
      </c>
      <c r="O1398" t="str">
        <f>IFERROR(VLOOKUP(B1398,Planning!$C$6:$G$700,3,FALSE),"")</f>
        <v>Holler</v>
      </c>
      <c r="P1398" t="str">
        <f>IFERROR(VLOOKUP(B1398,Planning!$C$6:$G$700,5,FALSE),"")</f>
        <v>BQ-02A Arrival Banquette</v>
      </c>
    </row>
    <row r="1399" spans="1:16" x14ac:dyDescent="0.25">
      <c r="A1399" s="3">
        <v>8</v>
      </c>
      <c r="B1399" s="8">
        <v>323</v>
      </c>
      <c r="C1399" s="683">
        <v>29.916666666666668</v>
      </c>
      <c r="D1399" s="209">
        <v>65.966420454545457</v>
      </c>
      <c r="E1399" s="13">
        <v>0</v>
      </c>
      <c r="F1399" s="13">
        <v>0</v>
      </c>
      <c r="G1399" s="13">
        <v>29.916666666666668</v>
      </c>
      <c r="H1399" s="13">
        <v>0</v>
      </c>
      <c r="I1399" s="13">
        <v>0</v>
      </c>
      <c r="J1399" s="13">
        <v>0</v>
      </c>
      <c r="K1399" s="13">
        <v>0</v>
      </c>
      <c r="L1399" s="759">
        <v>0</v>
      </c>
      <c r="M1399" s="759"/>
      <c r="N1399" s="762">
        <v>2018</v>
      </c>
      <c r="O1399" t="str">
        <f>IFERROR(VLOOKUP(B1399,Planning!$C$6:$G$700,3,FALSE),"")</f>
        <v>Holler</v>
      </c>
      <c r="P1399" t="str">
        <f>IFERROR(VLOOKUP(B1399,Planning!$C$6:$G$700,5,FALSE),"")</f>
        <v>BQ-02B Café Banquette</v>
      </c>
    </row>
    <row r="1400" spans="1:16" x14ac:dyDescent="0.25">
      <c r="A1400" s="3">
        <v>8</v>
      </c>
      <c r="B1400" s="8">
        <v>325</v>
      </c>
      <c r="C1400" s="683">
        <v>212.95</v>
      </c>
      <c r="D1400" s="209">
        <v>465.56386558291257</v>
      </c>
      <c r="E1400" s="13">
        <v>42.833333333333329</v>
      </c>
      <c r="F1400" s="13">
        <v>109.03333333333332</v>
      </c>
      <c r="G1400" s="13">
        <v>58.916666666666664</v>
      </c>
      <c r="H1400" s="13">
        <v>2.1666666666666665</v>
      </c>
      <c r="I1400" s="13">
        <v>0</v>
      </c>
      <c r="J1400" s="13">
        <v>0</v>
      </c>
      <c r="K1400" s="13">
        <v>0</v>
      </c>
      <c r="L1400" s="759">
        <v>0</v>
      </c>
      <c r="M1400" s="759"/>
      <c r="N1400" s="762">
        <v>2018</v>
      </c>
      <c r="O1400" t="str">
        <f>IFERROR(VLOOKUP(B1400,Planning!$C$6:$G$700,3,FALSE),"")</f>
        <v>Holler</v>
      </c>
      <c r="P1400" t="str">
        <f>IFERROR(VLOOKUP(B1400,Planning!$C$6:$G$700,5,FALSE),"")</f>
        <v>BO-04 Banquette Shuffleboard</v>
      </c>
    </row>
    <row r="1401" spans="1:16" x14ac:dyDescent="0.25">
      <c r="A1401" s="3">
        <v>8</v>
      </c>
      <c r="B1401" s="8">
        <v>327</v>
      </c>
      <c r="C1401" s="683">
        <v>27.999999999999996</v>
      </c>
      <c r="D1401" s="209">
        <v>56.742917245370364</v>
      </c>
      <c r="E1401" s="13">
        <v>0</v>
      </c>
      <c r="F1401" s="13">
        <v>0</v>
      </c>
      <c r="G1401" s="13">
        <v>0</v>
      </c>
      <c r="H1401" s="13">
        <v>27.999999999999996</v>
      </c>
      <c r="I1401" s="13">
        <v>0</v>
      </c>
      <c r="J1401" s="13">
        <v>0</v>
      </c>
      <c r="K1401" s="13">
        <v>0</v>
      </c>
      <c r="L1401" s="759">
        <v>0</v>
      </c>
      <c r="M1401" s="759"/>
      <c r="N1401" s="762">
        <v>2018</v>
      </c>
      <c r="O1401" t="str">
        <f>IFERROR(VLOOKUP(B1401,Planning!$C$6:$G$700,3,FALSE),"")</f>
        <v>Holler</v>
      </c>
      <c r="P1401" t="str">
        <f>IFERROR(VLOOKUP(B1401,Planning!$C$6:$G$700,5,FALSE),"")</f>
        <v>TB-03 Custom back bar table</v>
      </c>
    </row>
    <row r="1402" spans="1:16" x14ac:dyDescent="0.25">
      <c r="A1402" s="3">
        <v>8</v>
      </c>
      <c r="B1402" s="8">
        <v>355</v>
      </c>
      <c r="C1402" s="683">
        <v>24.916666666666664</v>
      </c>
      <c r="D1402" s="209">
        <v>60.723323863636352</v>
      </c>
      <c r="E1402" s="13">
        <v>0</v>
      </c>
      <c r="F1402" s="13">
        <v>0</v>
      </c>
      <c r="G1402" s="13">
        <v>0.5</v>
      </c>
      <c r="H1402" s="13">
        <v>18.083333333333332</v>
      </c>
      <c r="I1402" s="13">
        <v>0</v>
      </c>
      <c r="J1402" s="13">
        <v>6.333333333333333</v>
      </c>
      <c r="K1402" s="13">
        <v>0</v>
      </c>
      <c r="L1402" s="759">
        <v>0</v>
      </c>
      <c r="M1402" s="759"/>
      <c r="N1402" s="762">
        <v>2018</v>
      </c>
      <c r="O1402" t="str">
        <f>IFERROR(VLOOKUP(B1402,Planning!$C$6:$G$700,3,FALSE),"")</f>
        <v>Holler</v>
      </c>
      <c r="P1402" t="str">
        <f>IFERROR(VLOOKUP(B1402,Planning!$C$6:$G$700,5,FALSE),"")</f>
        <v>TB-07 Custom Conference Table</v>
      </c>
    </row>
    <row r="1403" spans="1:16" x14ac:dyDescent="0.25">
      <c r="A1403" s="3">
        <v>8</v>
      </c>
      <c r="B1403" s="8">
        <v>365</v>
      </c>
      <c r="C1403" s="683">
        <v>69.333333333333329</v>
      </c>
      <c r="D1403" s="209">
        <v>145.24889730639731</v>
      </c>
      <c r="E1403" s="13">
        <v>0.83333333333333337</v>
      </c>
      <c r="F1403" s="13">
        <v>0</v>
      </c>
      <c r="G1403" s="13">
        <v>67.666666666666671</v>
      </c>
      <c r="H1403" s="13">
        <v>0.83333333333333337</v>
      </c>
      <c r="I1403" s="13">
        <v>0</v>
      </c>
      <c r="J1403" s="13">
        <v>0</v>
      </c>
      <c r="K1403" s="13">
        <v>0</v>
      </c>
      <c r="L1403" s="759">
        <v>0</v>
      </c>
      <c r="M1403" s="759"/>
      <c r="N1403" s="762">
        <v>2018</v>
      </c>
      <c r="O1403" t="str">
        <f>IFERROR(VLOOKUP(B1403,Planning!$C$6:$G$700,3,FALSE),"")</f>
        <v>Holler</v>
      </c>
      <c r="P1403" t="str">
        <f>IFERROR(VLOOKUP(B1403,Planning!$C$6:$G$700,5,FALSE),"")</f>
        <v>TB-09 Coffee Table Back Bar</v>
      </c>
    </row>
    <row r="1404" spans="1:16" x14ac:dyDescent="0.25">
      <c r="A1404" s="3">
        <v>8</v>
      </c>
      <c r="B1404" s="8">
        <v>400</v>
      </c>
      <c r="C1404" s="683">
        <v>4.75</v>
      </c>
      <c r="D1404" s="209">
        <v>12.547946654040402</v>
      </c>
      <c r="E1404" s="13">
        <v>0</v>
      </c>
      <c r="F1404" s="13">
        <v>0</v>
      </c>
      <c r="G1404" s="13">
        <v>4.75</v>
      </c>
      <c r="H1404" s="13">
        <v>0</v>
      </c>
      <c r="I1404" s="13">
        <v>0</v>
      </c>
      <c r="J1404" s="13">
        <v>0</v>
      </c>
      <c r="K1404" s="13">
        <v>0</v>
      </c>
      <c r="L1404" s="759">
        <v>0</v>
      </c>
      <c r="M1404" s="759"/>
      <c r="N1404" s="762">
        <v>2018</v>
      </c>
      <c r="O1404" t="str">
        <f>IFERROR(VLOOKUP(B1404,Planning!$C$6:$G$700,3,FALSE),"")</f>
        <v>WEWORK</v>
      </c>
      <c r="P1404" t="str">
        <f>IFERROR(VLOOKUP(B1404,Planning!$C$6:$G$700,5,FALSE),"")</f>
        <v>WC-Turned Stool-Textured-Smooth</v>
      </c>
    </row>
    <row r="1405" spans="1:16" x14ac:dyDescent="0.25">
      <c r="A1405" s="3">
        <v>8</v>
      </c>
      <c r="B1405" s="8">
        <v>401</v>
      </c>
      <c r="C1405" s="683">
        <v>187.11666666666673</v>
      </c>
      <c r="D1405" s="209">
        <v>408.03232154882181</v>
      </c>
      <c r="E1405" s="13">
        <v>0</v>
      </c>
      <c r="F1405" s="13">
        <v>0.28333333333333333</v>
      </c>
      <c r="G1405" s="13">
        <v>3.6666666666666665</v>
      </c>
      <c r="H1405" s="13">
        <v>8.8333333333333339</v>
      </c>
      <c r="I1405" s="13">
        <v>174.33333333333337</v>
      </c>
      <c r="J1405" s="13">
        <v>0</v>
      </c>
      <c r="K1405" s="13">
        <v>0</v>
      </c>
      <c r="L1405" s="759">
        <v>0</v>
      </c>
      <c r="M1405" s="759"/>
      <c r="N1405" s="762">
        <v>2018</v>
      </c>
      <c r="O1405" t="str">
        <f>IFERROR(VLOOKUP(B1405,Planning!$C$6:$G$700,3,FALSE),"")</f>
        <v>WEWORK</v>
      </c>
      <c r="P1405" t="str">
        <f>IFERROR(VLOOKUP(B1405,Planning!$C$6:$G$700,5,FALSE),"")</f>
        <v>WC-Turned Stool-Textured-Smooth Contenedor 13</v>
      </c>
    </row>
    <row r="1406" spans="1:16" x14ac:dyDescent="0.25">
      <c r="A1406" s="3">
        <v>8</v>
      </c>
      <c r="B1406" s="8">
        <v>473</v>
      </c>
      <c r="C1406" s="683">
        <v>18</v>
      </c>
      <c r="D1406" s="209">
        <v>36.648844381313133</v>
      </c>
      <c r="E1406" s="13">
        <v>0</v>
      </c>
      <c r="F1406" s="13">
        <v>0</v>
      </c>
      <c r="G1406" s="13">
        <v>2.3333333333333335</v>
      </c>
      <c r="H1406" s="13">
        <v>3.833333333333333</v>
      </c>
      <c r="I1406" s="13">
        <v>6.9166666666666661</v>
      </c>
      <c r="J1406" s="13">
        <v>0</v>
      </c>
      <c r="K1406" s="13">
        <v>4.9166666666666661</v>
      </c>
      <c r="L1406" s="759">
        <v>0</v>
      </c>
      <c r="M1406" s="759"/>
      <c r="N1406" s="762">
        <v>2018</v>
      </c>
      <c r="O1406" t="str">
        <f>IFERROR(VLOOKUP(B1406,Planning!$C$6:$G$700,3,FALSE),"")</f>
        <v>WEWORK</v>
      </c>
      <c r="P1406" t="str">
        <f>IFERROR(VLOOKUP(B1406,Planning!$C$6:$G$700,5,FALSE),"")</f>
        <v>LATAM-Leon Dining Chair WW-CH-MEC-6849-A</v>
      </c>
    </row>
    <row r="1407" spans="1:16" x14ac:dyDescent="0.25">
      <c r="A1407" s="3">
        <v>8</v>
      </c>
      <c r="B1407" s="8">
        <v>474</v>
      </c>
      <c r="C1407" s="683">
        <v>182.49999999999997</v>
      </c>
      <c r="D1407" s="209">
        <v>371.15563736321576</v>
      </c>
      <c r="E1407" s="13">
        <v>0</v>
      </c>
      <c r="F1407" s="13">
        <v>0</v>
      </c>
      <c r="G1407" s="13">
        <v>24.416666666666664</v>
      </c>
      <c r="H1407" s="13">
        <v>44.083333333333336</v>
      </c>
      <c r="I1407" s="13">
        <v>91.333333333333357</v>
      </c>
      <c r="J1407" s="13">
        <v>0</v>
      </c>
      <c r="K1407" s="13">
        <v>22.666666666666668</v>
      </c>
      <c r="L1407" s="759">
        <v>0</v>
      </c>
      <c r="M1407" s="759"/>
      <c r="N1407" s="762">
        <v>2018</v>
      </c>
      <c r="O1407" t="str">
        <f>IFERROR(VLOOKUP(B1407,Planning!$C$6:$G$700,3,FALSE),"")</f>
        <v>WEWORK</v>
      </c>
      <c r="P1407" t="str">
        <f>IFERROR(VLOOKUP(B1407,Planning!$C$6:$G$700,5,FALSE),"")</f>
        <v>LATAM-Leon Dining Chair WW-CH-MEC-6849-B</v>
      </c>
    </row>
    <row r="1408" spans="1:16" x14ac:dyDescent="0.25">
      <c r="A1408" s="3">
        <v>8</v>
      </c>
      <c r="B1408" s="8">
        <v>501</v>
      </c>
      <c r="C1408" s="683">
        <v>94.8</v>
      </c>
      <c r="D1408" s="209">
        <v>175.08114678030304</v>
      </c>
      <c r="E1408" s="13">
        <v>0</v>
      </c>
      <c r="F1408" s="13">
        <v>43.466666666666669</v>
      </c>
      <c r="G1408" s="13">
        <v>31.416666666666664</v>
      </c>
      <c r="H1408" s="13">
        <v>19.166666666666668</v>
      </c>
      <c r="I1408" s="13">
        <v>0.75</v>
      </c>
      <c r="J1408" s="13">
        <v>0</v>
      </c>
      <c r="K1408" s="13">
        <v>0</v>
      </c>
      <c r="L1408" s="759">
        <v>0</v>
      </c>
      <c r="M1408" s="759"/>
      <c r="N1408" s="762">
        <v>2018</v>
      </c>
      <c r="O1408" t="str">
        <f>IFERROR(VLOOKUP(B1408,Planning!$C$6:$G$700,3,FALSE),"")</f>
        <v>Maderas Collective</v>
      </c>
      <c r="P1408" t="str">
        <f>IFERROR(VLOOKUP(B1408,Planning!$C$6:$G$700,5,FALSE),"")</f>
        <v>Beads 18 mm</v>
      </c>
    </row>
    <row r="1409" spans="1:16" x14ac:dyDescent="0.25">
      <c r="A1409" s="3">
        <v>8</v>
      </c>
      <c r="B1409" s="8">
        <v>520</v>
      </c>
      <c r="C1409" s="683">
        <v>72.166666666666657</v>
      </c>
      <c r="D1409" s="209">
        <v>156.19439092750778</v>
      </c>
      <c r="E1409" s="13">
        <v>0</v>
      </c>
      <c r="F1409" s="13">
        <v>0</v>
      </c>
      <c r="G1409" s="13">
        <v>0</v>
      </c>
      <c r="H1409" s="13">
        <v>0</v>
      </c>
      <c r="I1409" s="13">
        <v>0</v>
      </c>
      <c r="J1409" s="13">
        <v>72.166666666666657</v>
      </c>
      <c r="K1409" s="13">
        <v>0</v>
      </c>
      <c r="L1409" s="759">
        <v>0</v>
      </c>
      <c r="M1409" s="759"/>
      <c r="N1409" s="762">
        <v>2018</v>
      </c>
      <c r="O1409" t="str">
        <f>IFERROR(VLOOKUP(B1409,Planning!$C$6:$G$700,3,FALSE),"")</f>
        <v>Food Hub NWA, LLC</v>
      </c>
      <c r="P1409" t="str">
        <f>IFERROR(VLOOKUP(B1409,Planning!$C$6:$G$700,5,FALSE),"")</f>
        <v>Picnic table</v>
      </c>
    </row>
    <row r="1410" spans="1:16" x14ac:dyDescent="0.25">
      <c r="A1410" s="3">
        <v>8</v>
      </c>
      <c r="B1410" s="8">
        <v>530</v>
      </c>
      <c r="C1410" s="683">
        <v>26</v>
      </c>
      <c r="D1410" s="209">
        <v>64.048579570152555</v>
      </c>
      <c r="E1410" s="13">
        <v>0</v>
      </c>
      <c r="F1410" s="13">
        <v>0</v>
      </c>
      <c r="G1410" s="13">
        <v>0</v>
      </c>
      <c r="H1410" s="13">
        <v>0</v>
      </c>
      <c r="I1410" s="13">
        <v>0</v>
      </c>
      <c r="J1410" s="13">
        <v>26</v>
      </c>
      <c r="K1410" s="13">
        <v>0</v>
      </c>
      <c r="L1410" s="759">
        <v>0</v>
      </c>
      <c r="M1410" s="759"/>
      <c r="N1410" s="762">
        <v>2018</v>
      </c>
      <c r="O1410" t="str">
        <f>IFERROR(VLOOKUP(B1410,Planning!$C$6:$G$700,3,FALSE),"")</f>
        <v>Ojai Project</v>
      </c>
      <c r="P1410" t="str">
        <f>IFERROR(VLOOKUP(B1410,Planning!$C$6:$G$700,5,FALSE),"")</f>
        <v>Vanity two</v>
      </c>
    </row>
    <row r="1411" spans="1:16" ht="15.75" thickBot="1" x14ac:dyDescent="0.3">
      <c r="A1411" s="210">
        <v>8</v>
      </c>
      <c r="B1411" s="211">
        <v>541</v>
      </c>
      <c r="C1411" s="684">
        <v>32.583333333333329</v>
      </c>
      <c r="D1411" s="213">
        <v>69.182910248316503</v>
      </c>
      <c r="E1411" s="214">
        <v>0</v>
      </c>
      <c r="F1411" s="214">
        <v>0</v>
      </c>
      <c r="G1411" s="214">
        <v>0</v>
      </c>
      <c r="H1411" s="214">
        <v>32.583333333333329</v>
      </c>
      <c r="I1411" s="214">
        <v>0</v>
      </c>
      <c r="J1411" s="214">
        <v>0</v>
      </c>
      <c r="K1411" s="214">
        <v>0</v>
      </c>
      <c r="L1411" s="760">
        <v>0</v>
      </c>
      <c r="M1411" s="802"/>
      <c r="N1411" s="762">
        <v>2018</v>
      </c>
      <c r="O1411" t="str">
        <f>IFERROR(VLOOKUP(B1411,Planning!$C$6:$G$700,3,FALSE),"")</f>
        <v>Holler</v>
      </c>
      <c r="P1411" t="str">
        <f>IFERROR(VLOOKUP(B1411,Planning!$C$6:$G$700,5,FALSE),"")</f>
        <v>TB-02 Custom co work table</v>
      </c>
    </row>
    <row r="1412" spans="1:16" x14ac:dyDescent="0.25">
      <c r="A1412" s="3">
        <v>9</v>
      </c>
      <c r="B1412" s="8" t="s">
        <v>10</v>
      </c>
      <c r="C1412" s="4">
        <v>122.33333333333333</v>
      </c>
      <c r="D1412" s="209">
        <v>332.6323931118726</v>
      </c>
      <c r="E1412" s="13">
        <v>0</v>
      </c>
      <c r="F1412" s="13">
        <v>33.583333333333329</v>
      </c>
      <c r="G1412" s="13">
        <v>33.75</v>
      </c>
      <c r="H1412" s="13">
        <v>0</v>
      </c>
      <c r="I1412" s="13">
        <v>13.833333333333332</v>
      </c>
      <c r="J1412" s="13">
        <v>7.8333333333333339</v>
      </c>
      <c r="K1412" s="13">
        <v>0</v>
      </c>
      <c r="L1412" s="759">
        <v>33.333333333333329</v>
      </c>
      <c r="M1412" s="759"/>
      <c r="N1412" s="762">
        <v>2018</v>
      </c>
      <c r="O1412" t="str">
        <f>IFERROR(VLOOKUP(B1412,Planning!$C$6:$G$700,3,FALSE),"")</f>
        <v/>
      </c>
      <c r="P1412" t="str">
        <f>IFERROR(VLOOKUP(B1412,Planning!$C$6:$G$700,5,FALSE),"")</f>
        <v/>
      </c>
    </row>
    <row r="1413" spans="1:16" x14ac:dyDescent="0.25">
      <c r="A1413" s="3">
        <v>9</v>
      </c>
      <c r="B1413" s="8">
        <v>11</v>
      </c>
      <c r="C1413" s="4">
        <v>146.75</v>
      </c>
      <c r="D1413" s="209">
        <v>338.84546054292929</v>
      </c>
      <c r="E1413" s="13">
        <v>0</v>
      </c>
      <c r="F1413" s="13">
        <v>47.75</v>
      </c>
      <c r="G1413" s="13">
        <v>99</v>
      </c>
      <c r="H1413" s="13">
        <v>0</v>
      </c>
      <c r="I1413" s="13">
        <v>0</v>
      </c>
      <c r="J1413" s="13">
        <v>0</v>
      </c>
      <c r="K1413" s="13">
        <v>0</v>
      </c>
      <c r="L1413" s="759">
        <v>0</v>
      </c>
      <c r="M1413" s="759"/>
      <c r="N1413" s="762">
        <v>2018</v>
      </c>
      <c r="O1413" t="str">
        <f>IFERROR(VLOOKUP(B1413,Planning!$C$6:$G$700,3,FALSE),"")</f>
        <v>Ojai Project</v>
      </c>
      <c r="P1413" t="str">
        <f>IFERROR(VLOOKUP(B1413,Planning!$C$6:$G$700,5,FALSE),"")</f>
        <v>OH-11 King bed</v>
      </c>
    </row>
    <row r="1414" spans="1:16" x14ac:dyDescent="0.25">
      <c r="A1414" s="3">
        <v>9</v>
      </c>
      <c r="B1414" s="8">
        <v>28</v>
      </c>
      <c r="C1414" s="4">
        <v>57.25</v>
      </c>
      <c r="D1414" s="209">
        <v>117.72280539772727</v>
      </c>
      <c r="E1414" s="13">
        <v>20.916666666666664</v>
      </c>
      <c r="F1414" s="13">
        <v>36.333333333333329</v>
      </c>
      <c r="G1414" s="13">
        <v>0</v>
      </c>
      <c r="H1414" s="13">
        <v>0</v>
      </c>
      <c r="I1414" s="13">
        <v>0</v>
      </c>
      <c r="J1414" s="13">
        <v>0</v>
      </c>
      <c r="K1414" s="13">
        <v>0</v>
      </c>
      <c r="L1414" s="759">
        <v>0</v>
      </c>
      <c r="M1414" s="759"/>
      <c r="N1414" s="762">
        <v>2018</v>
      </c>
      <c r="O1414" t="str">
        <f>IFERROR(VLOOKUP(B1414,Planning!$C$6:$G$700,3,FALSE),"")</f>
        <v>Ojai Project</v>
      </c>
      <c r="P1414" t="str">
        <f>IFERROR(VLOOKUP(B1414,Planning!$C$6:$G$700,5,FALSE),"")</f>
        <v>OH-15 Kitchen table</v>
      </c>
    </row>
    <row r="1415" spans="1:16" x14ac:dyDescent="0.25">
      <c r="A1415" s="3">
        <v>9</v>
      </c>
      <c r="B1415" s="8">
        <v>29</v>
      </c>
      <c r="C1415" s="4">
        <v>14.5</v>
      </c>
      <c r="D1415" s="209">
        <v>31.385868581649831</v>
      </c>
      <c r="E1415" s="13">
        <v>4.2500000000000009</v>
      </c>
      <c r="F1415" s="13">
        <v>10.25</v>
      </c>
      <c r="G1415" s="13">
        <v>0</v>
      </c>
      <c r="H1415" s="13">
        <v>0</v>
      </c>
      <c r="I1415" s="13">
        <v>0</v>
      </c>
      <c r="J1415" s="13">
        <v>0</v>
      </c>
      <c r="K1415" s="13">
        <v>0</v>
      </c>
      <c r="L1415" s="759">
        <v>0</v>
      </c>
      <c r="M1415" s="759"/>
      <c r="N1415" s="762">
        <v>2018</v>
      </c>
      <c r="O1415" t="str">
        <f>IFERROR(VLOOKUP(B1415,Planning!$C$6:$G$700,3,FALSE),"")</f>
        <v>Ojai Project</v>
      </c>
      <c r="P1415" t="str">
        <f>IFERROR(VLOOKUP(B1415,Planning!$C$6:$G$700,5,FALSE),"")</f>
        <v>OH-16 Oval dining gtable</v>
      </c>
    </row>
    <row r="1416" spans="1:16" x14ac:dyDescent="0.25">
      <c r="A1416" s="3">
        <v>9</v>
      </c>
      <c r="B1416" s="8">
        <v>30</v>
      </c>
      <c r="C1416" s="4">
        <v>74.583333333333329</v>
      </c>
      <c r="D1416" s="209">
        <v>163.23613715277779</v>
      </c>
      <c r="E1416" s="13">
        <v>14.083333333333332</v>
      </c>
      <c r="F1416" s="13">
        <v>51.666666666666671</v>
      </c>
      <c r="G1416" s="13">
        <v>8.8333333333333339</v>
      </c>
      <c r="H1416" s="13">
        <v>0</v>
      </c>
      <c r="I1416" s="13">
        <v>0</v>
      </c>
      <c r="J1416" s="13">
        <v>0</v>
      </c>
      <c r="K1416" s="13">
        <v>0</v>
      </c>
      <c r="L1416" s="759">
        <v>0</v>
      </c>
      <c r="M1416" s="759"/>
      <c r="N1416" s="762">
        <v>2018</v>
      </c>
      <c r="O1416" t="str">
        <f>IFERROR(VLOOKUP(B1416,Planning!$C$6:$G$700,3,FALSE),"")</f>
        <v>Ojai Project</v>
      </c>
      <c r="P1416" t="str">
        <f>IFERROR(VLOOKUP(B1416,Planning!$C$6:$G$700,5,FALSE),"")</f>
        <v>OH-17 Totem side table</v>
      </c>
    </row>
    <row r="1417" spans="1:16" x14ac:dyDescent="0.25">
      <c r="A1417" s="3">
        <v>9</v>
      </c>
      <c r="B1417" s="8">
        <v>36</v>
      </c>
      <c r="C1417" s="4">
        <v>60.5</v>
      </c>
      <c r="D1417" s="209">
        <v>137.77820936199919</v>
      </c>
      <c r="E1417" s="13">
        <v>0.83333333333333337</v>
      </c>
      <c r="F1417" s="13">
        <v>1.5</v>
      </c>
      <c r="G1417" s="13">
        <v>58.166666666666671</v>
      </c>
      <c r="H1417" s="13">
        <v>0</v>
      </c>
      <c r="I1417" s="13">
        <v>0</v>
      </c>
      <c r="J1417" s="13">
        <v>0</v>
      </c>
      <c r="K1417" s="13">
        <v>0</v>
      </c>
      <c r="L1417" s="759">
        <v>0</v>
      </c>
      <c r="M1417" s="759"/>
      <c r="N1417" s="762">
        <v>2018</v>
      </c>
      <c r="O1417" t="str">
        <f>IFERROR(VLOOKUP(B1417,Planning!$C$6:$G$700,3,FALSE),"")</f>
        <v>Maderas Collective</v>
      </c>
      <c r="P1417" t="str">
        <f>IFERROR(VLOOKUP(B1417,Planning!$C$6:$G$700,5,FALSE),"")</f>
        <v>Ampliacion de Horno</v>
      </c>
    </row>
    <row r="1418" spans="1:16" x14ac:dyDescent="0.25">
      <c r="A1418" s="3">
        <v>9</v>
      </c>
      <c r="B1418" s="8">
        <v>42</v>
      </c>
      <c r="C1418" s="4">
        <v>4.5833333333333339</v>
      </c>
      <c r="D1418" s="209">
        <v>9.6734799313616762</v>
      </c>
      <c r="E1418" s="13">
        <v>0</v>
      </c>
      <c r="F1418" s="13">
        <v>1.25</v>
      </c>
      <c r="G1418" s="13">
        <v>2</v>
      </c>
      <c r="H1418" s="13">
        <v>0.83333333333333337</v>
      </c>
      <c r="I1418" s="13">
        <v>0.5</v>
      </c>
      <c r="J1418" s="13">
        <v>0</v>
      </c>
      <c r="K1418" s="13">
        <v>0</v>
      </c>
      <c r="L1418" s="759">
        <v>0</v>
      </c>
      <c r="M1418" s="759"/>
      <c r="N1418" s="762">
        <v>2018</v>
      </c>
      <c r="O1418" t="str">
        <f>IFERROR(VLOOKUP(B1418,Planning!$C$6:$G$700,3,FALSE),"")</f>
        <v>Maderas Collective</v>
      </c>
      <c r="P1418" t="str">
        <f>IFERROR(VLOOKUP(B1418,Planning!$C$6:$G$700,5,FALSE),"")</f>
        <v>Ajuste de Escritorio 42"</v>
      </c>
    </row>
    <row r="1419" spans="1:16" x14ac:dyDescent="0.25">
      <c r="A1419" s="3">
        <v>9</v>
      </c>
      <c r="B1419" s="8">
        <v>44</v>
      </c>
      <c r="C1419" s="4">
        <v>11.916666666666666</v>
      </c>
      <c r="D1419" s="209">
        <v>32.065166982323227</v>
      </c>
      <c r="E1419" s="13">
        <v>0.5</v>
      </c>
      <c r="F1419" s="13">
        <v>3.1666666666666665</v>
      </c>
      <c r="G1419" s="13">
        <v>0</v>
      </c>
      <c r="H1419" s="13">
        <v>3</v>
      </c>
      <c r="I1419" s="13">
        <v>5.25</v>
      </c>
      <c r="J1419" s="13">
        <v>0</v>
      </c>
      <c r="K1419" s="13">
        <v>0</v>
      </c>
      <c r="L1419" s="759">
        <v>0</v>
      </c>
      <c r="M1419" s="759"/>
      <c r="N1419" s="762">
        <v>2018</v>
      </c>
      <c r="O1419" t="str">
        <f>IFERROR(VLOOKUP(B1419,Planning!$C$6:$G$700,3,FALSE),"")</f>
        <v>Maderas Collective</v>
      </c>
      <c r="P1419" t="str">
        <f>IFERROR(VLOOKUP(B1419,Planning!$C$6:$G$700,5,FALSE),"")</f>
        <v>Muestra para ShakeShack C. Macho y Roble</v>
      </c>
    </row>
    <row r="1420" spans="1:16" x14ac:dyDescent="0.25">
      <c r="A1420" s="3">
        <v>9</v>
      </c>
      <c r="B1420" s="8">
        <v>52</v>
      </c>
      <c r="C1420" s="4">
        <v>18</v>
      </c>
      <c r="D1420" s="209">
        <v>40.645126169342213</v>
      </c>
      <c r="E1420" s="13">
        <v>0</v>
      </c>
      <c r="F1420" s="13">
        <v>0</v>
      </c>
      <c r="G1420" s="13">
        <v>15.25</v>
      </c>
      <c r="H1420" s="13">
        <v>2.75</v>
      </c>
      <c r="I1420" s="13">
        <v>0</v>
      </c>
      <c r="J1420" s="13">
        <v>0</v>
      </c>
      <c r="K1420" s="13">
        <v>0</v>
      </c>
      <c r="L1420" s="759">
        <v>0</v>
      </c>
      <c r="M1420" s="759"/>
      <c r="N1420" s="762">
        <v>2018</v>
      </c>
      <c r="O1420" t="str">
        <f>IFERROR(VLOOKUP(B1420,Planning!$C$6:$G$700,3,FALSE),"")</f>
        <v>Maderas Collective</v>
      </c>
      <c r="P1420" t="str">
        <f>IFERROR(VLOOKUP(B1420,Planning!$C$6:$G$700,5,FALSE),"")</f>
        <v>Separadores de Madera</v>
      </c>
    </row>
    <row r="1421" spans="1:16" x14ac:dyDescent="0.25">
      <c r="A1421" s="3">
        <v>9</v>
      </c>
      <c r="B1421" s="8">
        <v>53</v>
      </c>
      <c r="C1421" s="4">
        <v>4.5</v>
      </c>
      <c r="D1421" s="209">
        <v>13.427491477272724</v>
      </c>
      <c r="E1421" s="13">
        <v>0</v>
      </c>
      <c r="F1421" s="13">
        <v>0</v>
      </c>
      <c r="G1421" s="13">
        <v>0</v>
      </c>
      <c r="H1421" s="13">
        <v>0</v>
      </c>
      <c r="I1421" s="13">
        <v>4.5</v>
      </c>
      <c r="J1421" s="13">
        <v>0</v>
      </c>
      <c r="K1421" s="13">
        <v>0</v>
      </c>
      <c r="L1421" s="759">
        <v>0</v>
      </c>
      <c r="M1421" s="759"/>
      <c r="N1421" s="762">
        <v>2018</v>
      </c>
      <c r="O1421" t="str">
        <f>IFERROR(VLOOKUP(B1421,Planning!$C$6:$G$700,3,FALSE),"")</f>
        <v>Maderas Collective</v>
      </c>
      <c r="P1421" t="str">
        <f>IFERROR(VLOOKUP(B1421,Planning!$C$6:$G$700,5,FALSE),"")</f>
        <v>Muestras tintes Milesi</v>
      </c>
    </row>
    <row r="1422" spans="1:16" x14ac:dyDescent="0.25">
      <c r="A1422" s="3">
        <v>9</v>
      </c>
      <c r="B1422" s="8">
        <v>317</v>
      </c>
      <c r="C1422" s="4">
        <v>55.499999999999993</v>
      </c>
      <c r="D1422" s="209">
        <v>115.52666666666666</v>
      </c>
      <c r="E1422" s="13">
        <v>0</v>
      </c>
      <c r="F1422" s="13">
        <v>0</v>
      </c>
      <c r="G1422" s="13">
        <v>55.499999999999993</v>
      </c>
      <c r="H1422" s="13">
        <v>0</v>
      </c>
      <c r="I1422" s="13">
        <v>0</v>
      </c>
      <c r="J1422" s="13">
        <v>0</v>
      </c>
      <c r="K1422" s="13">
        <v>0</v>
      </c>
      <c r="L1422" s="759">
        <v>0</v>
      </c>
      <c r="M1422" s="759"/>
      <c r="N1422" s="762">
        <v>2018</v>
      </c>
      <c r="O1422" t="str">
        <f>IFERROR(VLOOKUP(B1422,Planning!$C$6:$G$700,3,FALSE),"")</f>
        <v>Holler</v>
      </c>
      <c r="P1422" t="str">
        <f>IFERROR(VLOOKUP(B1422,Planning!$C$6:$G$700,5,FALSE),"")</f>
        <v xml:space="preserve">BQ-01 Work Banquette </v>
      </c>
    </row>
    <row r="1423" spans="1:16" x14ac:dyDescent="0.25">
      <c r="A1423" s="3">
        <v>9</v>
      </c>
      <c r="B1423" s="8">
        <v>325</v>
      </c>
      <c r="C1423" s="4">
        <v>418.0333333333333</v>
      </c>
      <c r="D1423" s="209">
        <v>831.16851336279376</v>
      </c>
      <c r="E1423" s="13">
        <v>13.416666666666666</v>
      </c>
      <c r="F1423" s="13">
        <v>177.5333333333333</v>
      </c>
      <c r="G1423" s="13">
        <v>227.08333333333323</v>
      </c>
      <c r="H1423" s="13">
        <v>0</v>
      </c>
      <c r="I1423" s="13">
        <v>0</v>
      </c>
      <c r="J1423" s="13">
        <v>0</v>
      </c>
      <c r="K1423" s="13">
        <v>0</v>
      </c>
      <c r="L1423" s="759">
        <v>0</v>
      </c>
      <c r="M1423" s="759"/>
      <c r="N1423" s="762">
        <v>2018</v>
      </c>
      <c r="O1423" t="str">
        <f>IFERROR(VLOOKUP(B1423,Planning!$C$6:$G$700,3,FALSE),"")</f>
        <v>Holler</v>
      </c>
      <c r="P1423" t="str">
        <f>IFERROR(VLOOKUP(B1423,Planning!$C$6:$G$700,5,FALSE),"")</f>
        <v>BO-04 Banquette Shuffleboard</v>
      </c>
    </row>
    <row r="1424" spans="1:16" x14ac:dyDescent="0.25">
      <c r="A1424" s="3">
        <v>9</v>
      </c>
      <c r="B1424" s="8">
        <v>327</v>
      </c>
      <c r="C1424" s="4">
        <v>21.450000000000003</v>
      </c>
      <c r="D1424" s="209">
        <v>40.009481376262627</v>
      </c>
      <c r="E1424" s="13">
        <v>1</v>
      </c>
      <c r="F1424" s="13">
        <v>0</v>
      </c>
      <c r="G1424" s="13">
        <v>0</v>
      </c>
      <c r="H1424" s="13">
        <v>0.83333333333333337</v>
      </c>
      <c r="I1424" s="13">
        <v>19.616666666666671</v>
      </c>
      <c r="J1424" s="13">
        <v>0</v>
      </c>
      <c r="K1424" s="13">
        <v>0</v>
      </c>
      <c r="L1424" s="759">
        <v>0</v>
      </c>
      <c r="M1424" s="759"/>
      <c r="N1424" s="762">
        <v>2018</v>
      </c>
      <c r="O1424" t="str">
        <f>IFERROR(VLOOKUP(B1424,Planning!$C$6:$G$700,3,FALSE),"")</f>
        <v>Holler</v>
      </c>
      <c r="P1424" t="str">
        <f>IFERROR(VLOOKUP(B1424,Planning!$C$6:$G$700,5,FALSE),"")</f>
        <v>TB-03 Custom back bar table</v>
      </c>
    </row>
    <row r="1425" spans="1:16" x14ac:dyDescent="0.25">
      <c r="A1425" s="3">
        <v>9</v>
      </c>
      <c r="B1425" s="8">
        <v>355</v>
      </c>
      <c r="C1425" s="4">
        <v>22.383333333333333</v>
      </c>
      <c r="D1425" s="209">
        <v>40.891855309311438</v>
      </c>
      <c r="E1425" s="13">
        <v>0</v>
      </c>
      <c r="F1425" s="13">
        <v>0</v>
      </c>
      <c r="G1425" s="13">
        <v>0</v>
      </c>
      <c r="H1425" s="13">
        <v>0</v>
      </c>
      <c r="I1425" s="13">
        <v>17.883333333333333</v>
      </c>
      <c r="J1425" s="13">
        <v>4.5</v>
      </c>
      <c r="K1425" s="13">
        <v>0</v>
      </c>
      <c r="L1425" s="759">
        <v>0</v>
      </c>
      <c r="M1425" s="759"/>
      <c r="N1425" s="762">
        <v>2018</v>
      </c>
      <c r="O1425" t="str">
        <f>IFERROR(VLOOKUP(B1425,Planning!$C$6:$G$700,3,FALSE),"")</f>
        <v>Holler</v>
      </c>
      <c r="P1425" t="str">
        <f>IFERROR(VLOOKUP(B1425,Planning!$C$6:$G$700,5,FALSE),"")</f>
        <v>TB-07 Custom Conference Table</v>
      </c>
    </row>
    <row r="1426" spans="1:16" x14ac:dyDescent="0.25">
      <c r="A1426" s="3">
        <v>9</v>
      </c>
      <c r="B1426" s="8">
        <v>365</v>
      </c>
      <c r="C1426" s="4">
        <v>16.083333333333332</v>
      </c>
      <c r="D1426" s="209">
        <v>35.416941287878792</v>
      </c>
      <c r="E1426" s="13">
        <v>0</v>
      </c>
      <c r="F1426" s="13">
        <v>0</v>
      </c>
      <c r="G1426" s="13">
        <v>0</v>
      </c>
      <c r="H1426" s="13">
        <v>8.8333333333333321</v>
      </c>
      <c r="I1426" s="13">
        <v>7.25</v>
      </c>
      <c r="J1426" s="13">
        <v>0</v>
      </c>
      <c r="K1426" s="13">
        <v>0</v>
      </c>
      <c r="L1426" s="759">
        <v>0</v>
      </c>
      <c r="M1426" s="759"/>
      <c r="N1426" s="762">
        <v>2018</v>
      </c>
      <c r="O1426" t="str">
        <f>IFERROR(VLOOKUP(B1426,Planning!$C$6:$G$700,3,FALSE),"")</f>
        <v>Holler</v>
      </c>
      <c r="P1426" t="str">
        <f>IFERROR(VLOOKUP(B1426,Planning!$C$6:$G$700,5,FALSE),"")</f>
        <v>TB-09 Coffee Table Back Bar</v>
      </c>
    </row>
    <row r="1427" spans="1:16" x14ac:dyDescent="0.25">
      <c r="A1427" s="3">
        <v>9</v>
      </c>
      <c r="B1427" s="8">
        <v>370</v>
      </c>
      <c r="C1427" s="4">
        <v>21</v>
      </c>
      <c r="D1427" s="209">
        <v>39.41476167929293</v>
      </c>
      <c r="E1427" s="13">
        <v>0</v>
      </c>
      <c r="F1427" s="13">
        <v>0</v>
      </c>
      <c r="G1427" s="13">
        <v>0</v>
      </c>
      <c r="H1427" s="13">
        <v>5.5</v>
      </c>
      <c r="I1427" s="13">
        <v>15.5</v>
      </c>
      <c r="J1427" s="13">
        <v>0</v>
      </c>
      <c r="K1427" s="13">
        <v>0</v>
      </c>
      <c r="L1427" s="759">
        <v>0</v>
      </c>
      <c r="M1427" s="759"/>
      <c r="N1427" s="762">
        <v>2018</v>
      </c>
      <c r="O1427" t="str">
        <f>IFERROR(VLOOKUP(B1427,Planning!$C$6:$G$700,3,FALSE),"")</f>
        <v>Holler</v>
      </c>
      <c r="P1427" t="str">
        <f>IFERROR(VLOOKUP(B1427,Planning!$C$6:$G$700,5,FALSE),"")</f>
        <v>TB-15 Coffee Table tiered nest table</v>
      </c>
    </row>
    <row r="1428" spans="1:16" x14ac:dyDescent="0.25">
      <c r="A1428" s="3">
        <v>9</v>
      </c>
      <c r="B1428" s="8">
        <v>401</v>
      </c>
      <c r="C1428" s="4">
        <v>210.91666666666669</v>
      </c>
      <c r="D1428" s="209">
        <v>470.28263451722808</v>
      </c>
      <c r="E1428" s="13">
        <v>0</v>
      </c>
      <c r="F1428" s="13">
        <v>0</v>
      </c>
      <c r="G1428" s="13">
        <v>10.916666666666666</v>
      </c>
      <c r="H1428" s="13">
        <v>1</v>
      </c>
      <c r="I1428" s="13">
        <v>73.5</v>
      </c>
      <c r="J1428" s="13">
        <v>0</v>
      </c>
      <c r="K1428" s="13">
        <v>125.49999999999999</v>
      </c>
      <c r="L1428" s="759">
        <v>0</v>
      </c>
      <c r="M1428" s="759"/>
      <c r="N1428" s="762">
        <v>2018</v>
      </c>
      <c r="O1428" t="str">
        <f>IFERROR(VLOOKUP(B1428,Planning!$C$6:$G$700,3,FALSE),"")</f>
        <v>WEWORK</v>
      </c>
      <c r="P1428" t="str">
        <f>IFERROR(VLOOKUP(B1428,Planning!$C$6:$G$700,5,FALSE),"")</f>
        <v>WC-Turned Stool-Textured-Smooth Contenedor 13</v>
      </c>
    </row>
    <row r="1429" spans="1:16" x14ac:dyDescent="0.25">
      <c r="A1429" s="3">
        <v>9</v>
      </c>
      <c r="B1429" s="8">
        <v>402</v>
      </c>
      <c r="C1429" s="4">
        <v>41.083333333333329</v>
      </c>
      <c r="D1429" s="209">
        <v>99.095601010100992</v>
      </c>
      <c r="E1429" s="13">
        <v>0</v>
      </c>
      <c r="F1429" s="13">
        <v>0</v>
      </c>
      <c r="G1429" s="13">
        <v>0</v>
      </c>
      <c r="H1429" s="13">
        <v>14</v>
      </c>
      <c r="I1429" s="13">
        <v>1.3333333333333333</v>
      </c>
      <c r="J1429" s="13">
        <v>0</v>
      </c>
      <c r="K1429" s="13">
        <v>25.75</v>
      </c>
      <c r="L1429" s="759">
        <v>0</v>
      </c>
      <c r="M1429" s="759"/>
      <c r="N1429" s="762">
        <v>2018</v>
      </c>
      <c r="O1429" t="str">
        <f>IFERROR(VLOOKUP(B1429,Planning!$C$6:$G$700,3,FALSE),"")</f>
        <v>WEWORK</v>
      </c>
      <c r="P1429" t="str">
        <f>IFERROR(VLOOKUP(B1429,Planning!$C$6:$G$700,5,FALSE),"")</f>
        <v>WC-Turned Stool-Textured-Smooth Contenedor 14</v>
      </c>
    </row>
    <row r="1430" spans="1:16" x14ac:dyDescent="0.25">
      <c r="A1430" s="3">
        <v>9</v>
      </c>
      <c r="B1430" s="8">
        <v>473</v>
      </c>
      <c r="C1430" s="4">
        <v>2</v>
      </c>
      <c r="D1430" s="209">
        <v>3.9896969696969693</v>
      </c>
      <c r="E1430" s="13">
        <v>0</v>
      </c>
      <c r="F1430" s="13">
        <v>0</v>
      </c>
      <c r="G1430" s="13">
        <v>0</v>
      </c>
      <c r="H1430" s="13">
        <v>0</v>
      </c>
      <c r="I1430" s="13">
        <v>2</v>
      </c>
      <c r="J1430" s="13">
        <v>0</v>
      </c>
      <c r="K1430" s="13">
        <v>0</v>
      </c>
      <c r="L1430" s="759">
        <v>0</v>
      </c>
      <c r="M1430" s="759"/>
      <c r="N1430" s="762">
        <v>2018</v>
      </c>
      <c r="O1430" t="str">
        <f>IFERROR(VLOOKUP(B1430,Planning!$C$6:$G$700,3,FALSE),"")</f>
        <v>WEWORK</v>
      </c>
      <c r="P1430" t="str">
        <f>IFERROR(VLOOKUP(B1430,Planning!$C$6:$G$700,5,FALSE),"")</f>
        <v>LATAM-Leon Dining Chair WW-CH-MEC-6849-A</v>
      </c>
    </row>
    <row r="1431" spans="1:16" x14ac:dyDescent="0.25">
      <c r="A1431" s="3">
        <v>9</v>
      </c>
      <c r="B1431" s="8">
        <v>474</v>
      </c>
      <c r="C1431" s="4">
        <v>8.1666666666666679</v>
      </c>
      <c r="D1431" s="209">
        <v>14.668863636363634</v>
      </c>
      <c r="E1431" s="13">
        <v>0</v>
      </c>
      <c r="F1431" s="13">
        <v>0</v>
      </c>
      <c r="G1431" s="13">
        <v>0</v>
      </c>
      <c r="H1431" s="13">
        <v>1</v>
      </c>
      <c r="I1431" s="13">
        <v>7.166666666666667</v>
      </c>
      <c r="J1431" s="13">
        <v>0</v>
      </c>
      <c r="K1431" s="13">
        <v>0</v>
      </c>
      <c r="L1431" s="759">
        <v>0</v>
      </c>
      <c r="M1431" s="759"/>
      <c r="N1431" s="762">
        <v>2018</v>
      </c>
      <c r="O1431" t="str">
        <f>IFERROR(VLOOKUP(B1431,Planning!$C$6:$G$700,3,FALSE),"")</f>
        <v>WEWORK</v>
      </c>
      <c r="P1431" t="str">
        <f>IFERROR(VLOOKUP(B1431,Planning!$C$6:$G$700,5,FALSE),"")</f>
        <v>LATAM-Leon Dining Chair WW-CH-MEC-6849-B</v>
      </c>
    </row>
    <row r="1432" spans="1:16" x14ac:dyDescent="0.25">
      <c r="A1432" s="3">
        <v>9</v>
      </c>
      <c r="B1432" s="8">
        <v>501</v>
      </c>
      <c r="C1432" s="4">
        <v>153.1333333333333</v>
      </c>
      <c r="D1432" s="209">
        <v>315.95136300505072</v>
      </c>
      <c r="E1432" s="13">
        <v>2</v>
      </c>
      <c r="F1432" s="13">
        <v>28.549999999999997</v>
      </c>
      <c r="G1432" s="13">
        <v>46.833333333333336</v>
      </c>
      <c r="H1432" s="13">
        <v>63.25</v>
      </c>
      <c r="I1432" s="13">
        <v>8.5</v>
      </c>
      <c r="J1432" s="13">
        <v>4</v>
      </c>
      <c r="K1432" s="13">
        <v>0</v>
      </c>
      <c r="L1432" s="759">
        <v>0</v>
      </c>
      <c r="M1432" s="759"/>
      <c r="N1432" s="762">
        <v>2018</v>
      </c>
      <c r="O1432" t="str">
        <f>IFERROR(VLOOKUP(B1432,Planning!$C$6:$G$700,3,FALSE),"")</f>
        <v>Maderas Collective</v>
      </c>
      <c r="P1432" t="str">
        <f>IFERROR(VLOOKUP(B1432,Planning!$C$6:$G$700,5,FALSE),"")</f>
        <v>Beads 18 mm</v>
      </c>
    </row>
    <row r="1433" spans="1:16" x14ac:dyDescent="0.25">
      <c r="A1433" s="3">
        <v>9</v>
      </c>
      <c r="B1433" s="8">
        <v>520</v>
      </c>
      <c r="C1433" s="4">
        <v>275.41666666666674</v>
      </c>
      <c r="D1433" s="209">
        <v>620.62389301573762</v>
      </c>
      <c r="E1433" s="13">
        <v>2.75</v>
      </c>
      <c r="F1433" s="13">
        <v>4.9166666666666661</v>
      </c>
      <c r="G1433" s="13">
        <v>33.166666666666671</v>
      </c>
      <c r="H1433" s="13">
        <v>2.0833333333333335</v>
      </c>
      <c r="I1433" s="13">
        <v>0</v>
      </c>
      <c r="J1433" s="13">
        <v>232.50000000000009</v>
      </c>
      <c r="K1433" s="13">
        <v>0</v>
      </c>
      <c r="L1433" s="759">
        <v>0</v>
      </c>
      <c r="M1433" s="759"/>
      <c r="N1433" s="762">
        <v>2018</v>
      </c>
      <c r="O1433" t="str">
        <f>IFERROR(VLOOKUP(B1433,Planning!$C$6:$G$700,3,FALSE),"")</f>
        <v>Food Hub NWA, LLC</v>
      </c>
      <c r="P1433" t="str">
        <f>IFERROR(VLOOKUP(B1433,Planning!$C$6:$G$700,5,FALSE),"")</f>
        <v>Picnic table</v>
      </c>
    </row>
    <row r="1434" spans="1:16" ht="15.75" thickBot="1" x14ac:dyDescent="0.3">
      <c r="A1434" s="210">
        <v>9</v>
      </c>
      <c r="B1434" s="211">
        <v>541</v>
      </c>
      <c r="C1434" s="212">
        <v>52.833333333333343</v>
      </c>
      <c r="D1434" s="213">
        <v>114.73270173270849</v>
      </c>
      <c r="E1434" s="214">
        <v>6.166666666666667</v>
      </c>
      <c r="F1434" s="214">
        <v>10.583333333333334</v>
      </c>
      <c r="G1434" s="214">
        <v>2.75</v>
      </c>
      <c r="H1434" s="214">
        <v>11.25</v>
      </c>
      <c r="I1434" s="214">
        <v>22.083333333333332</v>
      </c>
      <c r="J1434" s="214">
        <v>0</v>
      </c>
      <c r="K1434" s="214">
        <v>0</v>
      </c>
      <c r="L1434" s="760">
        <v>0</v>
      </c>
      <c r="M1434" s="802"/>
      <c r="N1434" s="762">
        <v>2018</v>
      </c>
      <c r="O1434" t="str">
        <f>IFERROR(VLOOKUP(B1434,Planning!$C$6:$G$700,3,FALSE),"")</f>
        <v>Holler</v>
      </c>
      <c r="P1434" t="str">
        <f>IFERROR(VLOOKUP(B1434,Planning!$C$6:$G$700,5,FALSE),"")</f>
        <v>TB-02 Custom co work table</v>
      </c>
    </row>
    <row r="1435" spans="1:16" x14ac:dyDescent="0.25">
      <c r="A1435" s="204">
        <v>10</v>
      </c>
      <c r="B1435" s="205" t="s">
        <v>10</v>
      </c>
      <c r="C1435" s="206">
        <v>71.583333333333329</v>
      </c>
      <c r="D1435" s="207">
        <v>200.05153802534784</v>
      </c>
      <c r="E1435" s="208">
        <v>0</v>
      </c>
      <c r="F1435" s="208">
        <v>14.083333333333334</v>
      </c>
      <c r="G1435" s="208">
        <v>12.083333333333332</v>
      </c>
      <c r="H1435" s="208">
        <v>0</v>
      </c>
      <c r="I1435" s="208">
        <v>16.416666666666664</v>
      </c>
      <c r="J1435" s="208">
        <v>11.666666666666668</v>
      </c>
      <c r="K1435" s="208">
        <v>0</v>
      </c>
      <c r="L1435" s="761">
        <v>17.333333333333332</v>
      </c>
      <c r="M1435" s="761"/>
      <c r="N1435" s="762">
        <v>2018</v>
      </c>
      <c r="O1435" t="str">
        <f>IFERROR(VLOOKUP(B1435,Planning!$C$6:$G$700,3,FALSE),"")</f>
        <v/>
      </c>
      <c r="P1435" t="str">
        <f>IFERROR(VLOOKUP(B1435,Planning!$C$6:$G$700,5,FALSE),"")</f>
        <v/>
      </c>
    </row>
    <row r="1436" spans="1:16" x14ac:dyDescent="0.25">
      <c r="A1436" s="3">
        <v>10</v>
      </c>
      <c r="B1436" s="8">
        <v>11</v>
      </c>
      <c r="C1436" s="4">
        <v>117.08333333333336</v>
      </c>
      <c r="D1436" s="209">
        <v>274.96045391414145</v>
      </c>
      <c r="E1436" s="13">
        <v>0</v>
      </c>
      <c r="F1436" s="13">
        <v>0</v>
      </c>
      <c r="G1436" s="13">
        <v>92.583333333333371</v>
      </c>
      <c r="H1436" s="13">
        <v>0</v>
      </c>
      <c r="I1436" s="13">
        <v>0</v>
      </c>
      <c r="J1436" s="13">
        <v>24.5</v>
      </c>
      <c r="K1436" s="13">
        <v>0</v>
      </c>
      <c r="L1436" s="759">
        <v>0</v>
      </c>
      <c r="M1436" s="759"/>
      <c r="N1436" s="762">
        <v>2018</v>
      </c>
      <c r="O1436" t="str">
        <f>IFERROR(VLOOKUP(B1436,Planning!$C$6:$G$700,3,FALSE),"")</f>
        <v>Ojai Project</v>
      </c>
      <c r="P1436" t="str">
        <f>IFERROR(VLOOKUP(B1436,Planning!$C$6:$G$700,5,FALSE),"")</f>
        <v>OH-11 King bed</v>
      </c>
    </row>
    <row r="1437" spans="1:16" x14ac:dyDescent="0.25">
      <c r="A1437" s="3">
        <v>10</v>
      </c>
      <c r="B1437" s="8">
        <v>28</v>
      </c>
      <c r="C1437" s="4">
        <v>100.41666666666667</v>
      </c>
      <c r="D1437" s="209">
        <v>213.95911101503424</v>
      </c>
      <c r="E1437" s="13">
        <v>1.5</v>
      </c>
      <c r="F1437" s="13">
        <v>39.000000000000007</v>
      </c>
      <c r="G1437" s="13">
        <v>59.916666666666671</v>
      </c>
      <c r="H1437" s="13">
        <v>0</v>
      </c>
      <c r="I1437" s="13">
        <v>0</v>
      </c>
      <c r="J1437" s="13">
        <v>0</v>
      </c>
      <c r="K1437" s="13">
        <v>0</v>
      </c>
      <c r="L1437" s="759">
        <v>0</v>
      </c>
      <c r="M1437" s="759"/>
      <c r="N1437" s="762">
        <v>2018</v>
      </c>
      <c r="O1437" t="str">
        <f>IFERROR(VLOOKUP(B1437,Planning!$C$6:$G$700,3,FALSE),"")</f>
        <v>Ojai Project</v>
      </c>
      <c r="P1437" t="str">
        <f>IFERROR(VLOOKUP(B1437,Planning!$C$6:$G$700,5,FALSE),"")</f>
        <v>OH-15 Kitchen table</v>
      </c>
    </row>
    <row r="1438" spans="1:16" x14ac:dyDescent="0.25">
      <c r="A1438" s="3">
        <v>10</v>
      </c>
      <c r="B1438" s="8">
        <v>29</v>
      </c>
      <c r="C1438" s="4">
        <v>14.75</v>
      </c>
      <c r="D1438" s="209">
        <v>33.544747474747474</v>
      </c>
      <c r="E1438" s="13">
        <v>0</v>
      </c>
      <c r="F1438" s="13">
        <v>7.25</v>
      </c>
      <c r="G1438" s="13">
        <v>0</v>
      </c>
      <c r="H1438" s="13">
        <v>0</v>
      </c>
      <c r="I1438" s="13">
        <v>0</v>
      </c>
      <c r="J1438" s="13">
        <v>7.5</v>
      </c>
      <c r="K1438" s="13">
        <v>0</v>
      </c>
      <c r="L1438" s="759">
        <v>0</v>
      </c>
      <c r="M1438" s="759"/>
      <c r="N1438" s="762">
        <v>2018</v>
      </c>
      <c r="O1438" t="str">
        <f>IFERROR(VLOOKUP(B1438,Planning!$C$6:$G$700,3,FALSE),"")</f>
        <v>Ojai Project</v>
      </c>
      <c r="P1438" t="str">
        <f>IFERROR(VLOOKUP(B1438,Planning!$C$6:$G$700,5,FALSE),"")</f>
        <v>OH-16 Oval dining gtable</v>
      </c>
    </row>
    <row r="1439" spans="1:16" x14ac:dyDescent="0.25">
      <c r="A1439" s="3">
        <v>10</v>
      </c>
      <c r="B1439" s="8">
        <v>30</v>
      </c>
      <c r="C1439" s="4">
        <v>37.666666666666664</v>
      </c>
      <c r="D1439" s="209">
        <v>91.993573758417511</v>
      </c>
      <c r="E1439" s="13">
        <v>0</v>
      </c>
      <c r="F1439" s="13">
        <v>0</v>
      </c>
      <c r="G1439" s="13">
        <v>37.666666666666664</v>
      </c>
      <c r="H1439" s="13">
        <v>0</v>
      </c>
      <c r="I1439" s="13">
        <v>0</v>
      </c>
      <c r="J1439" s="13">
        <v>0</v>
      </c>
      <c r="K1439" s="13">
        <v>0</v>
      </c>
      <c r="L1439" s="759">
        <v>0</v>
      </c>
      <c r="M1439" s="759"/>
      <c r="N1439" s="762">
        <v>2018</v>
      </c>
      <c r="O1439" t="str">
        <f>IFERROR(VLOOKUP(B1439,Planning!$C$6:$G$700,3,FALSE),"")</f>
        <v>Ojai Project</v>
      </c>
      <c r="P1439" t="str">
        <f>IFERROR(VLOOKUP(B1439,Planning!$C$6:$G$700,5,FALSE),"")</f>
        <v>OH-17 Totem side table</v>
      </c>
    </row>
    <row r="1440" spans="1:16" x14ac:dyDescent="0.25">
      <c r="A1440" s="3">
        <v>10</v>
      </c>
      <c r="B1440" s="8">
        <v>38</v>
      </c>
      <c r="C1440" s="4">
        <v>2.5</v>
      </c>
      <c r="D1440" s="209">
        <v>3.9708743686868688</v>
      </c>
      <c r="E1440" s="13">
        <v>0</v>
      </c>
      <c r="F1440" s="13">
        <v>0</v>
      </c>
      <c r="G1440" s="13">
        <v>0</v>
      </c>
      <c r="H1440" s="13">
        <v>2</v>
      </c>
      <c r="I1440" s="13">
        <v>0.5</v>
      </c>
      <c r="J1440" s="13">
        <v>0</v>
      </c>
      <c r="K1440" s="13">
        <v>0</v>
      </c>
      <c r="L1440" s="759">
        <v>0</v>
      </c>
      <c r="M1440" s="759"/>
      <c r="N1440" s="762">
        <v>2018</v>
      </c>
      <c r="O1440" t="str">
        <f>IFERROR(VLOOKUP(B1440,Planning!$C$6:$G$700,3,FALSE),"")</f>
        <v>Maderas Collective</v>
      </c>
      <c r="P1440" t="str">
        <f>IFERROR(VLOOKUP(B1440,Planning!$C$6:$G$700,5,FALSE),"")</f>
        <v>Gabinete de Llaves p/ RRHH</v>
      </c>
    </row>
    <row r="1441" spans="1:16" x14ac:dyDescent="0.25">
      <c r="A1441" s="3">
        <v>10</v>
      </c>
      <c r="B1441" s="8">
        <v>44</v>
      </c>
      <c r="C1441" s="4">
        <v>2.75</v>
      </c>
      <c r="D1441" s="209">
        <v>10.389347222222222</v>
      </c>
      <c r="E1441" s="13">
        <v>0</v>
      </c>
      <c r="F1441" s="13">
        <v>0</v>
      </c>
      <c r="G1441" s="13">
        <v>0</v>
      </c>
      <c r="H1441" s="13">
        <v>0</v>
      </c>
      <c r="I1441" s="13">
        <v>2.75</v>
      </c>
      <c r="J1441" s="13">
        <v>0</v>
      </c>
      <c r="K1441" s="13">
        <v>0</v>
      </c>
      <c r="L1441" s="759">
        <v>0</v>
      </c>
      <c r="M1441" s="759"/>
      <c r="N1441" s="762">
        <v>2018</v>
      </c>
      <c r="O1441" t="str">
        <f>IFERROR(VLOOKUP(B1441,Planning!$C$6:$G$700,3,FALSE),"")</f>
        <v>Maderas Collective</v>
      </c>
      <c r="P1441" t="str">
        <f>IFERROR(VLOOKUP(B1441,Planning!$C$6:$G$700,5,FALSE),"")</f>
        <v>Muestra para ShakeShack C. Macho y Roble</v>
      </c>
    </row>
    <row r="1442" spans="1:16" x14ac:dyDescent="0.25">
      <c r="A1442" s="3">
        <v>10</v>
      </c>
      <c r="B1442" s="8">
        <v>45</v>
      </c>
      <c r="C1442" s="4">
        <v>3.25</v>
      </c>
      <c r="D1442" s="209">
        <v>6.3684201388888884</v>
      </c>
      <c r="E1442" s="13">
        <v>3.25</v>
      </c>
      <c r="F1442" s="13">
        <v>0</v>
      </c>
      <c r="G1442" s="13">
        <v>0</v>
      </c>
      <c r="H1442" s="13">
        <v>0</v>
      </c>
      <c r="I1442" s="13">
        <v>0</v>
      </c>
      <c r="J1442" s="13">
        <v>0</v>
      </c>
      <c r="K1442" s="13">
        <v>0</v>
      </c>
      <c r="L1442" s="759">
        <v>0</v>
      </c>
      <c r="M1442" s="759"/>
      <c r="N1442" s="762">
        <v>2018</v>
      </c>
      <c r="O1442" t="str">
        <f>IFERROR(VLOOKUP(B1442,Planning!$C$6:$G$700,3,FALSE),"")</f>
        <v>Davide Berruto/Hayes Valley</v>
      </c>
      <c r="P1442" t="str">
        <f>IFERROR(VLOOKUP(B1442,Planning!$C$6:$G$700,5,FALSE),"")</f>
        <v>HV-01 Bench with cushions</v>
      </c>
    </row>
    <row r="1443" spans="1:16" x14ac:dyDescent="0.25">
      <c r="A1443" s="3">
        <v>10</v>
      </c>
      <c r="B1443" s="8">
        <v>46</v>
      </c>
      <c r="C1443" s="4">
        <v>1.6666666666666665</v>
      </c>
      <c r="D1443" s="209">
        <v>4.1999999999999993</v>
      </c>
      <c r="E1443" s="13">
        <v>1.6666666666666665</v>
      </c>
      <c r="F1443" s="13">
        <v>0</v>
      </c>
      <c r="G1443" s="13">
        <v>0</v>
      </c>
      <c r="H1443" s="13">
        <v>0</v>
      </c>
      <c r="I1443" s="13">
        <v>0</v>
      </c>
      <c r="J1443" s="13">
        <v>0</v>
      </c>
      <c r="K1443" s="13">
        <v>0</v>
      </c>
      <c r="L1443" s="759">
        <v>0</v>
      </c>
      <c r="M1443" s="759"/>
      <c r="N1443" s="762">
        <v>2018</v>
      </c>
      <c r="O1443" t="str">
        <f>IFERROR(VLOOKUP(B1443,Planning!$C$6:$G$700,3,FALSE),"")</f>
        <v>Davide Berruto/Hayes Valley</v>
      </c>
      <c r="P1443" t="str">
        <f>IFERROR(VLOOKUP(B1443,Planning!$C$6:$G$700,5,FALSE),"")</f>
        <v>HV-02 Side Table</v>
      </c>
    </row>
    <row r="1444" spans="1:16" x14ac:dyDescent="0.25">
      <c r="A1444" s="3">
        <v>10</v>
      </c>
      <c r="B1444" s="8">
        <v>48</v>
      </c>
      <c r="C1444" s="4">
        <v>3.0833333333333335</v>
      </c>
      <c r="D1444" s="209">
        <v>7.7700000000000005</v>
      </c>
      <c r="E1444" s="13">
        <v>3.0833333333333335</v>
      </c>
      <c r="F1444" s="13">
        <v>0</v>
      </c>
      <c r="G1444" s="13">
        <v>0</v>
      </c>
      <c r="H1444" s="13">
        <v>0</v>
      </c>
      <c r="I1444" s="13">
        <v>0</v>
      </c>
      <c r="J1444" s="13">
        <v>0</v>
      </c>
      <c r="K1444" s="13">
        <v>0</v>
      </c>
      <c r="L1444" s="759">
        <v>0</v>
      </c>
      <c r="M1444" s="759"/>
      <c r="N1444" s="762">
        <v>2018</v>
      </c>
      <c r="O1444" t="str">
        <f>IFERROR(VLOOKUP(B1444,Planning!$C$6:$G$700,3,FALSE),"")</f>
        <v>Davide Berruto/Hayes Valley</v>
      </c>
      <c r="P1444" t="str">
        <f>IFERROR(VLOOKUP(B1444,Planning!$C$6:$G$700,5,FALSE),"")</f>
        <v xml:space="preserve">HV-03 Single End Table </v>
      </c>
    </row>
    <row r="1445" spans="1:16" x14ac:dyDescent="0.25">
      <c r="A1445" s="3">
        <v>10</v>
      </c>
      <c r="B1445" s="8">
        <v>50</v>
      </c>
      <c r="C1445" s="4">
        <v>18.833333333333332</v>
      </c>
      <c r="D1445" s="209">
        <v>38.855491898148152</v>
      </c>
      <c r="E1445" s="13">
        <v>8.0833333333333321</v>
      </c>
      <c r="F1445" s="13">
        <v>10.75</v>
      </c>
      <c r="G1445" s="13">
        <v>0</v>
      </c>
      <c r="H1445" s="13">
        <v>0</v>
      </c>
      <c r="I1445" s="13">
        <v>0</v>
      </c>
      <c r="J1445" s="13">
        <v>0</v>
      </c>
      <c r="K1445" s="13">
        <v>0</v>
      </c>
      <c r="L1445" s="759">
        <v>0</v>
      </c>
      <c r="M1445" s="759"/>
      <c r="N1445" s="762">
        <v>2018</v>
      </c>
      <c r="O1445" t="str">
        <f>IFERROR(VLOOKUP(B1445,Planning!$C$6:$G$700,3,FALSE),"")</f>
        <v>Davide Berruto/Hayes Valley</v>
      </c>
      <c r="P1445" t="str">
        <f>IFERROR(VLOOKUP(B1445,Planning!$C$6:$G$700,5,FALSE),"")</f>
        <v>HV-06 Bed Side table</v>
      </c>
    </row>
    <row r="1446" spans="1:16" x14ac:dyDescent="0.25">
      <c r="A1446" s="3">
        <v>10</v>
      </c>
      <c r="B1446" s="8">
        <v>52</v>
      </c>
      <c r="C1446" s="4">
        <v>11.166666666666668</v>
      </c>
      <c r="D1446" s="209">
        <v>30.331619844276087</v>
      </c>
      <c r="E1446" s="13">
        <v>0</v>
      </c>
      <c r="F1446" s="13">
        <v>0</v>
      </c>
      <c r="G1446" s="13">
        <v>0</v>
      </c>
      <c r="H1446" s="13">
        <v>3.6666666666666665</v>
      </c>
      <c r="I1446" s="13">
        <v>7.4999999999999991</v>
      </c>
      <c r="J1446" s="13">
        <v>0</v>
      </c>
      <c r="K1446" s="13">
        <v>0</v>
      </c>
      <c r="L1446" s="759">
        <v>0</v>
      </c>
      <c r="M1446" s="759"/>
      <c r="N1446" s="762">
        <v>2018</v>
      </c>
      <c r="O1446" t="str">
        <f>IFERROR(VLOOKUP(B1446,Planning!$C$6:$G$700,3,FALSE),"")</f>
        <v>Maderas Collective</v>
      </c>
      <c r="P1446" t="str">
        <f>IFERROR(VLOOKUP(B1446,Planning!$C$6:$G$700,5,FALSE),"")</f>
        <v>Separadores de Madera</v>
      </c>
    </row>
    <row r="1447" spans="1:16" x14ac:dyDescent="0.25">
      <c r="A1447" s="3">
        <v>10</v>
      </c>
      <c r="B1447" s="8">
        <v>54</v>
      </c>
      <c r="C1447" s="4">
        <v>6.416666666666667</v>
      </c>
      <c r="D1447" s="209">
        <v>12.466136363636364</v>
      </c>
      <c r="E1447" s="13">
        <v>1</v>
      </c>
      <c r="F1447" s="13">
        <v>0</v>
      </c>
      <c r="G1447" s="13">
        <v>0</v>
      </c>
      <c r="H1447" s="13">
        <v>2.0833333333333335</v>
      </c>
      <c r="I1447" s="13">
        <v>3.333333333333333</v>
      </c>
      <c r="J1447" s="13">
        <v>0</v>
      </c>
      <c r="K1447" s="13">
        <v>0</v>
      </c>
      <c r="L1447" s="759">
        <v>0</v>
      </c>
      <c r="M1447" s="759"/>
      <c r="N1447" s="762">
        <v>2018</v>
      </c>
      <c r="O1447" t="str">
        <f>IFERROR(VLOOKUP(B1447,Planning!$C$6:$G$700,3,FALSE),"")</f>
        <v>Maderas Collective</v>
      </c>
      <c r="P1447" t="str">
        <f>IFERROR(VLOOKUP(B1447,Planning!$C$6:$G$700,5,FALSE),"")</f>
        <v>Muestras para Rottet (C. Macho y Nogal)</v>
      </c>
    </row>
    <row r="1448" spans="1:16" x14ac:dyDescent="0.25">
      <c r="A1448" s="3">
        <v>10</v>
      </c>
      <c r="B1448" s="8">
        <v>56</v>
      </c>
      <c r="C1448" s="4">
        <v>25</v>
      </c>
      <c r="D1448" s="209">
        <v>54.214093539562292</v>
      </c>
      <c r="E1448" s="13">
        <v>0</v>
      </c>
      <c r="F1448" s="13">
        <v>0</v>
      </c>
      <c r="G1448" s="13">
        <v>22.166666666666668</v>
      </c>
      <c r="H1448" s="13">
        <v>2.8333333333333335</v>
      </c>
      <c r="I1448" s="13">
        <v>0</v>
      </c>
      <c r="J1448" s="13">
        <v>0</v>
      </c>
      <c r="K1448" s="13">
        <v>0</v>
      </c>
      <c r="L1448" s="759">
        <v>0</v>
      </c>
      <c r="M1448" s="759"/>
      <c r="N1448" s="762">
        <v>2018</v>
      </c>
      <c r="O1448" t="str">
        <f>IFERROR(VLOOKUP(B1448,Planning!$C$6:$G$700,3,FALSE),"")</f>
        <v>Maderas Collective</v>
      </c>
      <c r="P1448" t="str">
        <f>IFERROR(VLOOKUP(B1448,Planning!$C$6:$G$700,5,FALSE),"")</f>
        <v xml:space="preserve">Reutilizacion de piezas de Sillas Leon </v>
      </c>
    </row>
    <row r="1449" spans="1:16" x14ac:dyDescent="0.25">
      <c r="A1449" s="3">
        <v>10</v>
      </c>
      <c r="B1449" s="8">
        <v>57</v>
      </c>
      <c r="C1449" s="4">
        <v>122.16666666666666</v>
      </c>
      <c r="D1449" s="209">
        <v>260.2108994107744</v>
      </c>
      <c r="E1449" s="13">
        <v>0</v>
      </c>
      <c r="F1449" s="13">
        <v>0</v>
      </c>
      <c r="G1449" s="13">
        <v>18.666666666666664</v>
      </c>
      <c r="H1449" s="13">
        <v>96</v>
      </c>
      <c r="I1449" s="13">
        <v>0</v>
      </c>
      <c r="J1449" s="13">
        <v>7.5</v>
      </c>
      <c r="K1449" s="13">
        <v>0</v>
      </c>
      <c r="L1449" s="759">
        <v>0</v>
      </c>
      <c r="M1449" s="759"/>
      <c r="N1449" s="762">
        <v>2018</v>
      </c>
      <c r="O1449" t="str">
        <f>IFERROR(VLOOKUP(B1449,Planning!$C$6:$G$700,3,FALSE),"")</f>
        <v>Maderas Collective</v>
      </c>
      <c r="P1449" t="str">
        <f>IFERROR(VLOOKUP(B1449,Planning!$C$6:$G$700,5,FALSE),"")</f>
        <v>Limpieza del Area de Compresor</v>
      </c>
    </row>
    <row r="1450" spans="1:16" x14ac:dyDescent="0.25">
      <c r="A1450" s="3">
        <v>10</v>
      </c>
      <c r="B1450" s="8">
        <v>252</v>
      </c>
      <c r="C1450" s="4">
        <v>3.0833333333333335</v>
      </c>
      <c r="D1450" s="209">
        <v>7.7700000000000005</v>
      </c>
      <c r="E1450" s="13">
        <v>0</v>
      </c>
      <c r="F1450" s="13">
        <v>0</v>
      </c>
      <c r="G1450" s="13">
        <v>0</v>
      </c>
      <c r="H1450" s="13">
        <v>0</v>
      </c>
      <c r="I1450" s="13">
        <v>0</v>
      </c>
      <c r="J1450" s="13">
        <v>3.0833333333333335</v>
      </c>
      <c r="K1450" s="13">
        <v>0</v>
      </c>
      <c r="L1450" s="759">
        <v>0</v>
      </c>
      <c r="M1450" s="759"/>
      <c r="N1450" s="762">
        <v>2018</v>
      </c>
      <c r="O1450" t="str">
        <f>IFERROR(VLOOKUP(B1450,Planning!$C$6:$G$700,3,FALSE),"")</f>
        <v>WEWORK</v>
      </c>
      <c r="P1450" t="str">
        <f>IFERROR(VLOOKUP(B1450,Planning!$C$6:$G$700,5,FALSE),"")</f>
        <v>Bonanza Lounge Chair</v>
      </c>
    </row>
    <row r="1451" spans="1:16" x14ac:dyDescent="0.25">
      <c r="A1451" s="3">
        <v>10</v>
      </c>
      <c r="B1451" s="8">
        <v>325</v>
      </c>
      <c r="C1451" s="4">
        <v>201.99999999999997</v>
      </c>
      <c r="D1451" s="209">
        <v>401.70605455597661</v>
      </c>
      <c r="E1451" s="13">
        <v>29.25</v>
      </c>
      <c r="F1451" s="13">
        <v>64.833333333333343</v>
      </c>
      <c r="G1451" s="13">
        <v>101.41666666666669</v>
      </c>
      <c r="H1451" s="13">
        <v>6.5</v>
      </c>
      <c r="I1451" s="13">
        <v>0</v>
      </c>
      <c r="J1451" s="13">
        <v>0</v>
      </c>
      <c r="K1451" s="13">
        <v>0</v>
      </c>
      <c r="L1451" s="759">
        <v>0</v>
      </c>
      <c r="M1451" s="759"/>
      <c r="N1451" s="762">
        <v>2018</v>
      </c>
      <c r="O1451" t="str">
        <f>IFERROR(VLOOKUP(B1451,Planning!$C$6:$G$700,3,FALSE),"")</f>
        <v>Holler</v>
      </c>
      <c r="P1451" t="str">
        <f>IFERROR(VLOOKUP(B1451,Planning!$C$6:$G$700,5,FALSE),"")</f>
        <v>BO-04 Banquette Shuffleboard</v>
      </c>
    </row>
    <row r="1452" spans="1:16" x14ac:dyDescent="0.25">
      <c r="A1452" s="3">
        <v>10</v>
      </c>
      <c r="B1452" s="8">
        <v>327</v>
      </c>
      <c r="C1452" s="4">
        <v>26.250000000000004</v>
      </c>
      <c r="D1452" s="209">
        <v>51.734468434343434</v>
      </c>
      <c r="E1452" s="13">
        <v>0</v>
      </c>
      <c r="F1452" s="13">
        <v>0</v>
      </c>
      <c r="G1452" s="13">
        <v>0</v>
      </c>
      <c r="H1452" s="13">
        <v>0</v>
      </c>
      <c r="I1452" s="13">
        <v>26.250000000000004</v>
      </c>
      <c r="J1452" s="13">
        <v>0</v>
      </c>
      <c r="K1452" s="13">
        <v>0</v>
      </c>
      <c r="L1452" s="759">
        <v>0</v>
      </c>
      <c r="M1452" s="759"/>
      <c r="N1452" s="762">
        <v>2018</v>
      </c>
      <c r="O1452" t="str">
        <f>IFERROR(VLOOKUP(B1452,Planning!$C$6:$G$700,3,FALSE),"")</f>
        <v>Holler</v>
      </c>
      <c r="P1452" t="str">
        <f>IFERROR(VLOOKUP(B1452,Planning!$C$6:$G$700,5,FALSE),"")</f>
        <v>TB-03 Custom back bar table</v>
      </c>
    </row>
    <row r="1453" spans="1:16" x14ac:dyDescent="0.25">
      <c r="A1453" s="3">
        <v>10</v>
      </c>
      <c r="B1453" s="8">
        <v>328</v>
      </c>
      <c r="C1453" s="4">
        <v>3.333333333333333</v>
      </c>
      <c r="D1453" s="209">
        <v>7.0377367424242419</v>
      </c>
      <c r="E1453" s="13">
        <v>0</v>
      </c>
      <c r="F1453" s="13">
        <v>0</v>
      </c>
      <c r="G1453" s="13">
        <v>1.5833333333333333</v>
      </c>
      <c r="H1453" s="13">
        <v>0</v>
      </c>
      <c r="I1453" s="13">
        <v>1.75</v>
      </c>
      <c r="J1453" s="13">
        <v>0</v>
      </c>
      <c r="K1453" s="13">
        <v>0</v>
      </c>
      <c r="L1453" s="759">
        <v>0</v>
      </c>
      <c r="M1453" s="759"/>
      <c r="N1453" s="762">
        <v>2018</v>
      </c>
      <c r="O1453" t="str">
        <f>IFERROR(VLOOKUP(B1453,Planning!$C$6:$G$700,3,FALSE),"")</f>
        <v xml:space="preserve">Holler </v>
      </c>
      <c r="P1453" t="str">
        <f>IFERROR(VLOOKUP(B1453,Planning!$C$6:$G$700,5,FALSE),"")</f>
        <v>TB-04 Feature table</v>
      </c>
    </row>
    <row r="1454" spans="1:16" x14ac:dyDescent="0.25">
      <c r="A1454" s="3">
        <v>10</v>
      </c>
      <c r="B1454" s="8">
        <v>355</v>
      </c>
      <c r="C1454" s="4">
        <v>11.416666666666666</v>
      </c>
      <c r="D1454" s="209">
        <v>21.590730744949497</v>
      </c>
      <c r="E1454" s="13">
        <v>0</v>
      </c>
      <c r="F1454" s="13">
        <v>0</v>
      </c>
      <c r="G1454" s="13">
        <v>3</v>
      </c>
      <c r="H1454" s="13">
        <v>0</v>
      </c>
      <c r="I1454" s="13">
        <v>8.4166666666666661</v>
      </c>
      <c r="J1454" s="13">
        <v>0</v>
      </c>
      <c r="K1454" s="13">
        <v>0</v>
      </c>
      <c r="L1454" s="759">
        <v>0</v>
      </c>
      <c r="M1454" s="759"/>
      <c r="N1454" s="762">
        <v>2018</v>
      </c>
      <c r="O1454" t="str">
        <f>IFERROR(VLOOKUP(B1454,Planning!$C$6:$G$700,3,FALSE),"")</f>
        <v>Holler</v>
      </c>
      <c r="P1454" t="str">
        <f>IFERROR(VLOOKUP(B1454,Planning!$C$6:$G$700,5,FALSE),"")</f>
        <v>TB-07 Custom Conference Table</v>
      </c>
    </row>
    <row r="1455" spans="1:16" x14ac:dyDescent="0.25">
      <c r="A1455" s="3">
        <v>10</v>
      </c>
      <c r="B1455" s="8">
        <v>365</v>
      </c>
      <c r="C1455" s="4">
        <v>3</v>
      </c>
      <c r="D1455" s="209">
        <v>5.0348484848484851</v>
      </c>
      <c r="E1455" s="13">
        <v>0</v>
      </c>
      <c r="F1455" s="13">
        <v>0</v>
      </c>
      <c r="G1455" s="13">
        <v>0</v>
      </c>
      <c r="H1455" s="13">
        <v>0</v>
      </c>
      <c r="I1455" s="13">
        <v>3</v>
      </c>
      <c r="J1455" s="13">
        <v>0</v>
      </c>
      <c r="K1455" s="13">
        <v>0</v>
      </c>
      <c r="L1455" s="759">
        <v>0</v>
      </c>
      <c r="M1455" s="759"/>
      <c r="N1455" s="762">
        <v>2018</v>
      </c>
      <c r="O1455" t="str">
        <f>IFERROR(VLOOKUP(B1455,Planning!$C$6:$G$700,3,FALSE),"")</f>
        <v>Holler</v>
      </c>
      <c r="P1455" t="str">
        <f>IFERROR(VLOOKUP(B1455,Planning!$C$6:$G$700,5,FALSE),"")</f>
        <v>TB-09 Coffee Table Back Bar</v>
      </c>
    </row>
    <row r="1456" spans="1:16" x14ac:dyDescent="0.25">
      <c r="A1456" s="3">
        <v>10</v>
      </c>
      <c r="B1456" s="8">
        <v>369</v>
      </c>
      <c r="C1456" s="4">
        <v>2.9166666666666665</v>
      </c>
      <c r="D1456" s="209">
        <v>5.5017424242424235</v>
      </c>
      <c r="E1456" s="13">
        <v>0</v>
      </c>
      <c r="F1456" s="13">
        <v>0</v>
      </c>
      <c r="G1456" s="13">
        <v>0</v>
      </c>
      <c r="H1456" s="13">
        <v>0</v>
      </c>
      <c r="I1456" s="13">
        <v>2.9166666666666665</v>
      </c>
      <c r="J1456" s="13">
        <v>0</v>
      </c>
      <c r="K1456" s="13">
        <v>0</v>
      </c>
      <c r="L1456" s="759">
        <v>0</v>
      </c>
      <c r="M1456" s="759"/>
      <c r="N1456" s="762">
        <v>2018</v>
      </c>
      <c r="O1456" t="str">
        <f>IFERROR(VLOOKUP(B1456,Planning!$C$6:$G$700,3,FALSE),"")</f>
        <v>Holler</v>
      </c>
      <c r="P1456" t="str">
        <f>IFERROR(VLOOKUP(B1456,Planning!$C$6:$G$700,5,FALSE),"")</f>
        <v>TB-14 Coffee Table Co Work</v>
      </c>
    </row>
    <row r="1457" spans="1:16" x14ac:dyDescent="0.25">
      <c r="A1457" s="3">
        <v>10</v>
      </c>
      <c r="B1457" s="8">
        <v>370</v>
      </c>
      <c r="C1457" s="4">
        <v>23.500000000000004</v>
      </c>
      <c r="D1457" s="209">
        <v>48.954292824074059</v>
      </c>
      <c r="E1457" s="13">
        <v>0</v>
      </c>
      <c r="F1457" s="13">
        <v>0</v>
      </c>
      <c r="G1457" s="13">
        <v>0</v>
      </c>
      <c r="H1457" s="13">
        <v>0</v>
      </c>
      <c r="I1457" s="13">
        <v>23.500000000000004</v>
      </c>
      <c r="J1457" s="13">
        <v>0</v>
      </c>
      <c r="K1457" s="13">
        <v>0</v>
      </c>
      <c r="L1457" s="759">
        <v>0</v>
      </c>
      <c r="M1457" s="759"/>
      <c r="N1457" s="762">
        <v>2018</v>
      </c>
      <c r="O1457" t="str">
        <f>IFERROR(VLOOKUP(B1457,Planning!$C$6:$G$700,3,FALSE),"")</f>
        <v>Holler</v>
      </c>
      <c r="P1457" t="str">
        <f>IFERROR(VLOOKUP(B1457,Planning!$C$6:$G$700,5,FALSE),"")</f>
        <v>TB-15 Coffee Table tiered nest table</v>
      </c>
    </row>
    <row r="1458" spans="1:16" x14ac:dyDescent="0.25">
      <c r="A1458" s="3">
        <v>10</v>
      </c>
      <c r="B1458" s="8">
        <v>401</v>
      </c>
      <c r="C1458" s="4">
        <v>0.75</v>
      </c>
      <c r="D1458" s="209">
        <v>1.1400000000000001</v>
      </c>
      <c r="E1458" s="13">
        <v>0</v>
      </c>
      <c r="F1458" s="13">
        <v>0</v>
      </c>
      <c r="G1458" s="13">
        <v>0</v>
      </c>
      <c r="H1458" s="13">
        <v>0</v>
      </c>
      <c r="I1458" s="13">
        <v>0.75</v>
      </c>
      <c r="J1458" s="13">
        <v>0</v>
      </c>
      <c r="K1458" s="13">
        <v>0</v>
      </c>
      <c r="L1458" s="759">
        <v>0</v>
      </c>
      <c r="M1458" s="759"/>
      <c r="N1458" s="762">
        <v>2018</v>
      </c>
      <c r="O1458" t="str">
        <f>IFERROR(VLOOKUP(B1458,Planning!$C$6:$G$700,3,FALSE),"")</f>
        <v>WEWORK</v>
      </c>
      <c r="P1458" t="str">
        <f>IFERROR(VLOOKUP(B1458,Planning!$C$6:$G$700,5,FALSE),"")</f>
        <v>WC-Turned Stool-Textured-Smooth Contenedor 13</v>
      </c>
    </row>
    <row r="1459" spans="1:16" x14ac:dyDescent="0.25">
      <c r="A1459" s="3">
        <v>10</v>
      </c>
      <c r="B1459" s="8">
        <v>402</v>
      </c>
      <c r="C1459" s="4">
        <v>5</v>
      </c>
      <c r="D1459" s="209">
        <v>10.264242424242424</v>
      </c>
      <c r="E1459" s="13">
        <v>0</v>
      </c>
      <c r="F1459" s="13">
        <v>0</v>
      </c>
      <c r="G1459" s="13">
        <v>0</v>
      </c>
      <c r="H1459" s="13">
        <v>0</v>
      </c>
      <c r="I1459" s="13">
        <v>5</v>
      </c>
      <c r="J1459" s="13">
        <v>0</v>
      </c>
      <c r="K1459" s="13">
        <v>0</v>
      </c>
      <c r="L1459" s="759">
        <v>0</v>
      </c>
      <c r="M1459" s="759"/>
      <c r="N1459" s="762">
        <v>2018</v>
      </c>
      <c r="O1459" t="str">
        <f>IFERROR(VLOOKUP(B1459,Planning!$C$6:$G$700,3,FALSE),"")</f>
        <v>WEWORK</v>
      </c>
      <c r="P1459" t="str">
        <f>IFERROR(VLOOKUP(B1459,Planning!$C$6:$G$700,5,FALSE),"")</f>
        <v>WC-Turned Stool-Textured-Smooth Contenedor 14</v>
      </c>
    </row>
    <row r="1460" spans="1:16" x14ac:dyDescent="0.25">
      <c r="A1460" s="3">
        <v>10</v>
      </c>
      <c r="B1460" s="8">
        <v>473</v>
      </c>
      <c r="C1460" s="4">
        <v>12.5</v>
      </c>
      <c r="D1460" s="209">
        <v>26.776164590452581</v>
      </c>
      <c r="E1460" s="13">
        <v>0</v>
      </c>
      <c r="F1460" s="13">
        <v>0</v>
      </c>
      <c r="G1460" s="13">
        <v>0.5</v>
      </c>
      <c r="H1460" s="13">
        <v>0</v>
      </c>
      <c r="I1460" s="13">
        <v>4</v>
      </c>
      <c r="J1460" s="13">
        <v>0</v>
      </c>
      <c r="K1460" s="13">
        <v>8</v>
      </c>
      <c r="L1460" s="759">
        <v>0</v>
      </c>
      <c r="M1460" s="759"/>
      <c r="N1460" s="762">
        <v>2018</v>
      </c>
      <c r="O1460" t="str">
        <f>IFERROR(VLOOKUP(B1460,Planning!$C$6:$G$700,3,FALSE),"")</f>
        <v>WEWORK</v>
      </c>
      <c r="P1460" t="str">
        <f>IFERROR(VLOOKUP(B1460,Planning!$C$6:$G$700,5,FALSE),"")</f>
        <v>LATAM-Leon Dining Chair WW-CH-MEC-6849-A</v>
      </c>
    </row>
    <row r="1461" spans="1:16" x14ac:dyDescent="0.25">
      <c r="A1461" s="3">
        <v>10</v>
      </c>
      <c r="B1461" s="8">
        <v>474</v>
      </c>
      <c r="C1461" s="4">
        <v>64.916666666666657</v>
      </c>
      <c r="D1461" s="209">
        <v>141.71152093855221</v>
      </c>
      <c r="E1461" s="13">
        <v>0</v>
      </c>
      <c r="F1461" s="13">
        <v>0</v>
      </c>
      <c r="G1461" s="13">
        <v>10.25</v>
      </c>
      <c r="H1461" s="13">
        <v>11.5</v>
      </c>
      <c r="I1461" s="13">
        <v>26.166666666666671</v>
      </c>
      <c r="J1461" s="13">
        <v>0</v>
      </c>
      <c r="K1461" s="13">
        <v>17</v>
      </c>
      <c r="L1461" s="759">
        <v>0</v>
      </c>
      <c r="M1461" s="759"/>
      <c r="N1461" s="762">
        <v>2018</v>
      </c>
      <c r="O1461" t="str">
        <f>IFERROR(VLOOKUP(B1461,Planning!$C$6:$G$700,3,FALSE),"")</f>
        <v>WEWORK</v>
      </c>
      <c r="P1461" t="str">
        <f>IFERROR(VLOOKUP(B1461,Planning!$C$6:$G$700,5,FALSE),"")</f>
        <v>LATAM-Leon Dining Chair WW-CH-MEC-6849-B</v>
      </c>
    </row>
    <row r="1462" spans="1:16" x14ac:dyDescent="0.25">
      <c r="A1462" s="3">
        <v>10</v>
      </c>
      <c r="B1462" s="8">
        <v>501</v>
      </c>
      <c r="C1462" s="4">
        <v>109.66666666666666</v>
      </c>
      <c r="D1462" s="209">
        <v>227.16894633838385</v>
      </c>
      <c r="E1462" s="13">
        <v>0</v>
      </c>
      <c r="F1462" s="13">
        <v>62.25</v>
      </c>
      <c r="G1462" s="13">
        <v>42.416666666666664</v>
      </c>
      <c r="H1462" s="13">
        <v>0</v>
      </c>
      <c r="I1462" s="13">
        <v>5</v>
      </c>
      <c r="J1462" s="13">
        <v>0</v>
      </c>
      <c r="K1462" s="13">
        <v>0</v>
      </c>
      <c r="L1462" s="759">
        <v>0</v>
      </c>
      <c r="M1462" s="759"/>
      <c r="N1462" s="762">
        <v>2018</v>
      </c>
      <c r="O1462" t="str">
        <f>IFERROR(VLOOKUP(B1462,Planning!$C$6:$G$700,3,FALSE),"")</f>
        <v>Maderas Collective</v>
      </c>
      <c r="P1462" t="str">
        <f>IFERROR(VLOOKUP(B1462,Planning!$C$6:$G$700,5,FALSE),"")</f>
        <v>Beads 18 mm</v>
      </c>
    </row>
    <row r="1463" spans="1:16" x14ac:dyDescent="0.25">
      <c r="A1463" s="3">
        <v>10</v>
      </c>
      <c r="B1463" s="8">
        <v>520</v>
      </c>
      <c r="C1463" s="4">
        <v>201.66666666666666</v>
      </c>
      <c r="D1463" s="209">
        <v>459.47653251491386</v>
      </c>
      <c r="E1463" s="13">
        <v>0</v>
      </c>
      <c r="F1463" s="13">
        <v>0</v>
      </c>
      <c r="G1463" s="13">
        <v>41</v>
      </c>
      <c r="H1463" s="13">
        <v>76.749999999999986</v>
      </c>
      <c r="I1463" s="13">
        <v>5.916666666666667</v>
      </c>
      <c r="J1463" s="13">
        <v>78</v>
      </c>
      <c r="K1463" s="13">
        <v>0</v>
      </c>
      <c r="L1463" s="759">
        <v>0</v>
      </c>
      <c r="M1463" s="759"/>
      <c r="N1463" s="762">
        <v>2018</v>
      </c>
      <c r="O1463" t="str">
        <f>IFERROR(VLOOKUP(B1463,Planning!$C$6:$G$700,3,FALSE),"")</f>
        <v>Food Hub NWA, LLC</v>
      </c>
      <c r="P1463" t="str">
        <f>IFERROR(VLOOKUP(B1463,Planning!$C$6:$G$700,5,FALSE),"")</f>
        <v>Picnic table</v>
      </c>
    </row>
    <row r="1464" spans="1:16" x14ac:dyDescent="0.25">
      <c r="A1464" s="3">
        <v>10</v>
      </c>
      <c r="B1464" s="8">
        <v>521</v>
      </c>
      <c r="C1464" s="4">
        <v>8.0833333333333339</v>
      </c>
      <c r="D1464" s="209">
        <v>15.373181818181816</v>
      </c>
      <c r="E1464" s="13">
        <v>0</v>
      </c>
      <c r="F1464" s="13">
        <v>0</v>
      </c>
      <c r="G1464" s="13">
        <v>0</v>
      </c>
      <c r="H1464" s="13">
        <v>0</v>
      </c>
      <c r="I1464" s="13">
        <v>8.0833333333333339</v>
      </c>
      <c r="J1464" s="13">
        <v>0</v>
      </c>
      <c r="K1464" s="13">
        <v>0</v>
      </c>
      <c r="L1464" s="759">
        <v>0</v>
      </c>
      <c r="M1464" s="759"/>
      <c r="N1464" s="762">
        <v>2018</v>
      </c>
      <c r="O1464" t="str">
        <f>IFERROR(VLOOKUP(B1464,Planning!$C$6:$G$700,3,FALSE),"")</f>
        <v>Holler [Bea Apple]</v>
      </c>
      <c r="P1464" t="str">
        <f>IFERROR(VLOOKUP(B1464,Planning!$C$6:$G$700,5,FALSE),"")</f>
        <v>Lounge chair</v>
      </c>
    </row>
    <row r="1465" spans="1:16" x14ac:dyDescent="0.25">
      <c r="A1465" s="3">
        <v>10</v>
      </c>
      <c r="B1465" s="8">
        <v>541</v>
      </c>
      <c r="C1465" s="4">
        <v>37.499999999999993</v>
      </c>
      <c r="D1465" s="209">
        <v>74.202224852693618</v>
      </c>
      <c r="E1465" s="13">
        <v>0</v>
      </c>
      <c r="F1465" s="13">
        <v>0</v>
      </c>
      <c r="G1465" s="13">
        <v>6.4166666666666661</v>
      </c>
      <c r="H1465" s="13">
        <v>0</v>
      </c>
      <c r="I1465" s="13">
        <v>31.083333333333332</v>
      </c>
      <c r="J1465" s="13">
        <v>0</v>
      </c>
      <c r="K1465" s="13">
        <v>0</v>
      </c>
      <c r="L1465" s="759">
        <v>0</v>
      </c>
      <c r="M1465" s="759"/>
      <c r="N1465" s="762">
        <v>2018</v>
      </c>
      <c r="O1465" t="str">
        <f>IFERROR(VLOOKUP(B1465,Planning!$C$6:$G$700,3,FALSE),"")</f>
        <v>Holler</v>
      </c>
      <c r="P1465" t="str">
        <f>IFERROR(VLOOKUP(B1465,Planning!$C$6:$G$700,5,FALSE),"")</f>
        <v>TB-02 Custom co work table</v>
      </c>
    </row>
    <row r="1466" spans="1:16" x14ac:dyDescent="0.25">
      <c r="A1466" s="3">
        <v>10</v>
      </c>
      <c r="B1466" s="8">
        <v>542</v>
      </c>
      <c r="C1466" s="4">
        <v>2.916666666666667</v>
      </c>
      <c r="D1466" s="209">
        <v>5.8737357954545448</v>
      </c>
      <c r="E1466" s="13">
        <v>0</v>
      </c>
      <c r="F1466" s="13">
        <v>0</v>
      </c>
      <c r="G1466" s="13">
        <v>0</v>
      </c>
      <c r="H1466" s="13">
        <v>0</v>
      </c>
      <c r="I1466" s="13">
        <v>2.916666666666667</v>
      </c>
      <c r="J1466" s="13">
        <v>0</v>
      </c>
      <c r="K1466" s="13">
        <v>0</v>
      </c>
      <c r="L1466" s="759">
        <v>0</v>
      </c>
      <c r="M1466" s="759"/>
      <c r="N1466" s="762">
        <v>2018</v>
      </c>
      <c r="O1466" t="str">
        <f>IFERROR(VLOOKUP(B1466,Planning!$C$6:$G$700,3,FALSE),"")</f>
        <v>Holler</v>
      </c>
      <c r="P1466" t="str">
        <f>IFERROR(VLOOKUP(B1466,Planning!$C$6:$G$700,5,FALSE),"")</f>
        <v>TB-08 Vip Lounge Table Top</v>
      </c>
    </row>
    <row r="1467" spans="1:16" ht="15.75" thickBot="1" x14ac:dyDescent="0.3">
      <c r="A1467" s="210">
        <v>10</v>
      </c>
      <c r="B1467" s="211">
        <v>546</v>
      </c>
      <c r="C1467" s="212">
        <v>8.5833333333333321</v>
      </c>
      <c r="D1467" s="213">
        <v>17.50977798821549</v>
      </c>
      <c r="E1467" s="214">
        <v>0</v>
      </c>
      <c r="F1467" s="214">
        <v>0</v>
      </c>
      <c r="G1467" s="214">
        <v>0.66666666666666663</v>
      </c>
      <c r="H1467" s="214">
        <v>0</v>
      </c>
      <c r="I1467" s="214">
        <v>7.916666666666667</v>
      </c>
      <c r="J1467" s="214">
        <v>0</v>
      </c>
      <c r="K1467" s="214">
        <v>0</v>
      </c>
      <c r="L1467" s="760">
        <v>0</v>
      </c>
      <c r="M1467" s="802"/>
      <c r="N1467" s="762">
        <v>2018</v>
      </c>
      <c r="O1467" t="str">
        <f>IFERROR(VLOOKUP(B1467,Planning!$C$6:$G$700,3,FALSE),"")</f>
        <v>Holler</v>
      </c>
      <c r="P1467" t="str">
        <f>IFERROR(VLOOKUP(B1467,Planning!$C$6:$G$700,5,FALSE),"")</f>
        <v>TB-05 6-Top Hexagon Dining Table Top</v>
      </c>
    </row>
    <row r="1468" spans="1:16" x14ac:dyDescent="0.25">
      <c r="A1468" s="204">
        <v>11</v>
      </c>
      <c r="B1468" s="205" t="s">
        <v>10</v>
      </c>
      <c r="C1468" s="206">
        <v>206.50000000000003</v>
      </c>
      <c r="D1468" s="207">
        <v>565.81195539554142</v>
      </c>
      <c r="E1468" s="208">
        <v>0</v>
      </c>
      <c r="F1468" s="208">
        <v>36.499999999999993</v>
      </c>
      <c r="G1468" s="208">
        <v>40.25</v>
      </c>
      <c r="H1468" s="208">
        <v>25.5</v>
      </c>
      <c r="I1468" s="208">
        <v>27.833333333333336</v>
      </c>
      <c r="J1468" s="208">
        <v>34.166666666666664</v>
      </c>
      <c r="K1468" s="208">
        <v>0</v>
      </c>
      <c r="L1468" s="208">
        <v>42.25</v>
      </c>
      <c r="M1468" s="208"/>
      <c r="N1468" s="762">
        <v>2018</v>
      </c>
      <c r="O1468" t="str">
        <f>IFERROR(VLOOKUP(B1468,Planning!$C$6:$G$700,3,FALSE),"")</f>
        <v/>
      </c>
      <c r="P1468" t="str">
        <f>IFERROR(VLOOKUP(B1468,Planning!$C$6:$G$700,5,FALSE),"")</f>
        <v/>
      </c>
    </row>
    <row r="1469" spans="1:16" x14ac:dyDescent="0.25">
      <c r="A1469" s="3">
        <v>11</v>
      </c>
      <c r="B1469" s="8">
        <v>11</v>
      </c>
      <c r="C1469" s="4">
        <v>200.58333333333337</v>
      </c>
      <c r="D1469" s="209">
        <v>438.2973959867295</v>
      </c>
      <c r="E1469" s="13">
        <v>0</v>
      </c>
      <c r="F1469" s="13">
        <v>0</v>
      </c>
      <c r="G1469" s="13">
        <v>46.916666666666657</v>
      </c>
      <c r="H1469" s="13">
        <v>107.91666666666667</v>
      </c>
      <c r="I1469" s="13">
        <v>12.25</v>
      </c>
      <c r="J1469" s="13">
        <v>33.499999999999993</v>
      </c>
      <c r="K1469" s="13">
        <v>0</v>
      </c>
      <c r="L1469" s="13">
        <v>0</v>
      </c>
      <c r="M1469" s="13"/>
      <c r="N1469" s="762">
        <v>2018</v>
      </c>
      <c r="O1469" t="str">
        <f>IFERROR(VLOOKUP(B1469,Planning!$C$6:$G$700,3,FALSE),"")</f>
        <v>Ojai Project</v>
      </c>
      <c r="P1469" t="str">
        <f>IFERROR(VLOOKUP(B1469,Planning!$C$6:$G$700,5,FALSE),"")</f>
        <v>OH-11 King bed</v>
      </c>
    </row>
    <row r="1470" spans="1:16" x14ac:dyDescent="0.25">
      <c r="A1470" s="3">
        <v>11</v>
      </c>
      <c r="B1470" s="8">
        <v>28</v>
      </c>
      <c r="C1470" s="4">
        <v>32.583333333333329</v>
      </c>
      <c r="D1470" s="209">
        <v>74.127303661754922</v>
      </c>
      <c r="E1470" s="13">
        <v>0</v>
      </c>
      <c r="F1470" s="13">
        <v>0</v>
      </c>
      <c r="G1470" s="13">
        <v>32.583333333333329</v>
      </c>
      <c r="H1470" s="13">
        <v>0</v>
      </c>
      <c r="I1470" s="13">
        <v>0</v>
      </c>
      <c r="J1470" s="13">
        <v>0</v>
      </c>
      <c r="K1470" s="13">
        <v>0</v>
      </c>
      <c r="L1470" s="13">
        <v>0</v>
      </c>
      <c r="M1470" s="13"/>
      <c r="N1470" s="762">
        <v>2018</v>
      </c>
      <c r="O1470" t="str">
        <f>IFERROR(VLOOKUP(B1470,Planning!$C$6:$G$700,3,FALSE),"")</f>
        <v>Ojai Project</v>
      </c>
      <c r="P1470" t="str">
        <f>IFERROR(VLOOKUP(B1470,Planning!$C$6:$G$700,5,FALSE),"")</f>
        <v>OH-15 Kitchen table</v>
      </c>
    </row>
    <row r="1471" spans="1:16" x14ac:dyDescent="0.25">
      <c r="A1471" s="3">
        <v>11</v>
      </c>
      <c r="B1471" s="8">
        <v>29</v>
      </c>
      <c r="C1471" s="4">
        <v>20.75</v>
      </c>
      <c r="D1471" s="209">
        <v>40.373333333333328</v>
      </c>
      <c r="E1471" s="13">
        <v>0</v>
      </c>
      <c r="F1471" s="13">
        <v>0</v>
      </c>
      <c r="G1471" s="13">
        <v>0</v>
      </c>
      <c r="H1471" s="13">
        <v>0</v>
      </c>
      <c r="I1471" s="13">
        <v>0</v>
      </c>
      <c r="J1471" s="13">
        <v>20.75</v>
      </c>
      <c r="K1471" s="13">
        <v>0</v>
      </c>
      <c r="L1471" s="13">
        <v>0</v>
      </c>
      <c r="M1471" s="13"/>
      <c r="N1471" s="762">
        <v>2018</v>
      </c>
      <c r="O1471" t="str">
        <f>IFERROR(VLOOKUP(B1471,Planning!$C$6:$G$700,3,FALSE),"")</f>
        <v>Ojai Project</v>
      </c>
      <c r="P1471" t="str">
        <f>IFERROR(VLOOKUP(B1471,Planning!$C$6:$G$700,5,FALSE),"")</f>
        <v>OH-16 Oval dining gtable</v>
      </c>
    </row>
    <row r="1472" spans="1:16" x14ac:dyDescent="0.25">
      <c r="A1472" s="3">
        <v>11</v>
      </c>
      <c r="B1472" s="8">
        <v>30</v>
      </c>
      <c r="C1472" s="4">
        <v>36.083333333333343</v>
      </c>
      <c r="D1472" s="209">
        <v>67.962625946969709</v>
      </c>
      <c r="E1472" s="13">
        <v>0</v>
      </c>
      <c r="F1472" s="13">
        <v>0</v>
      </c>
      <c r="G1472" s="13">
        <v>1.25</v>
      </c>
      <c r="H1472" s="13">
        <v>28.916666666666668</v>
      </c>
      <c r="I1472" s="13">
        <v>5.916666666666667</v>
      </c>
      <c r="J1472" s="13">
        <v>0</v>
      </c>
      <c r="K1472" s="13">
        <v>0</v>
      </c>
      <c r="L1472" s="13">
        <v>0</v>
      </c>
      <c r="M1472" s="13"/>
      <c r="N1472" s="762">
        <v>2018</v>
      </c>
      <c r="O1472" t="str">
        <f>IFERROR(VLOOKUP(B1472,Planning!$C$6:$G$700,3,FALSE),"")</f>
        <v>Ojai Project</v>
      </c>
      <c r="P1472" t="str">
        <f>IFERROR(VLOOKUP(B1472,Planning!$C$6:$G$700,5,FALSE),"")</f>
        <v>OH-17 Totem side table</v>
      </c>
    </row>
    <row r="1473" spans="1:16" x14ac:dyDescent="0.25">
      <c r="A1473" s="3">
        <v>11</v>
      </c>
      <c r="B1473" s="8">
        <v>36</v>
      </c>
      <c r="C1473" s="4">
        <v>8.75</v>
      </c>
      <c r="D1473" s="209">
        <v>22.049999999999997</v>
      </c>
      <c r="E1473" s="13">
        <v>0</v>
      </c>
      <c r="F1473" s="13">
        <v>0</v>
      </c>
      <c r="G1473" s="13">
        <v>8.75</v>
      </c>
      <c r="H1473" s="13">
        <v>0</v>
      </c>
      <c r="I1473" s="13">
        <v>0</v>
      </c>
      <c r="J1473" s="13">
        <v>0</v>
      </c>
      <c r="K1473" s="13">
        <v>0</v>
      </c>
      <c r="L1473" s="13">
        <v>0</v>
      </c>
      <c r="M1473" s="13"/>
      <c r="N1473" s="762">
        <v>2018</v>
      </c>
      <c r="O1473" t="str">
        <f>IFERROR(VLOOKUP(B1473,Planning!$C$6:$G$700,3,FALSE),"")</f>
        <v>Maderas Collective</v>
      </c>
      <c r="P1473" t="str">
        <f>IFERROR(VLOOKUP(B1473,Planning!$C$6:$G$700,5,FALSE),"")</f>
        <v>Ampliacion de Horno</v>
      </c>
    </row>
    <row r="1474" spans="1:16" x14ac:dyDescent="0.25">
      <c r="A1474" s="3">
        <v>11</v>
      </c>
      <c r="B1474" s="8">
        <v>38</v>
      </c>
      <c r="C1474" s="4">
        <v>2.4166666666666665</v>
      </c>
      <c r="D1474" s="209">
        <v>6.6760569234006715</v>
      </c>
      <c r="E1474" s="13">
        <v>0</v>
      </c>
      <c r="F1474" s="13">
        <v>0</v>
      </c>
      <c r="G1474" s="13">
        <v>2.4166666666666665</v>
      </c>
      <c r="H1474" s="13">
        <v>0</v>
      </c>
      <c r="I1474" s="13">
        <v>0</v>
      </c>
      <c r="J1474" s="13">
        <v>0</v>
      </c>
      <c r="K1474" s="13">
        <v>0</v>
      </c>
      <c r="L1474" s="13">
        <v>0</v>
      </c>
      <c r="M1474" s="13"/>
      <c r="N1474" s="762">
        <v>2018</v>
      </c>
      <c r="O1474" t="str">
        <f>IFERROR(VLOOKUP(B1474,Planning!$C$6:$G$700,3,FALSE),"")</f>
        <v>Maderas Collective</v>
      </c>
      <c r="P1474" t="str">
        <f>IFERROR(VLOOKUP(B1474,Planning!$C$6:$G$700,5,FALSE),"")</f>
        <v>Gabinete de Llaves p/ RRHH</v>
      </c>
    </row>
    <row r="1475" spans="1:16" x14ac:dyDescent="0.25">
      <c r="A1475" s="3">
        <v>11</v>
      </c>
      <c r="B1475" s="8">
        <v>45</v>
      </c>
      <c r="C1475" s="4">
        <v>66</v>
      </c>
      <c r="D1475" s="209">
        <v>152.14609671856641</v>
      </c>
      <c r="E1475" s="13">
        <v>0</v>
      </c>
      <c r="F1475" s="13">
        <v>20.916666666666668</v>
      </c>
      <c r="G1475" s="13">
        <v>36.333333333333336</v>
      </c>
      <c r="H1475" s="13">
        <v>5.416666666666667</v>
      </c>
      <c r="I1475" s="13">
        <v>2.3333333333333335</v>
      </c>
      <c r="J1475" s="13">
        <v>1</v>
      </c>
      <c r="K1475" s="13">
        <v>0</v>
      </c>
      <c r="L1475" s="13">
        <v>0</v>
      </c>
      <c r="M1475" s="13"/>
      <c r="N1475" s="762">
        <v>2018</v>
      </c>
      <c r="O1475" t="str">
        <f>IFERROR(VLOOKUP(B1475,Planning!$C$6:$G$700,3,FALSE),"")</f>
        <v>Davide Berruto/Hayes Valley</v>
      </c>
      <c r="P1475" t="str">
        <f>IFERROR(VLOOKUP(B1475,Planning!$C$6:$G$700,5,FALSE),"")</f>
        <v>HV-01 Bench with cushions</v>
      </c>
    </row>
    <row r="1476" spans="1:16" x14ac:dyDescent="0.25">
      <c r="A1476" s="3">
        <v>11</v>
      </c>
      <c r="B1476" s="8">
        <v>46</v>
      </c>
      <c r="C1476" s="4">
        <v>90.666666666666686</v>
      </c>
      <c r="D1476" s="209">
        <v>182.67283922558923</v>
      </c>
      <c r="E1476" s="13">
        <v>6.0833333333333339</v>
      </c>
      <c r="F1476" s="13">
        <v>43.083333333333329</v>
      </c>
      <c r="G1476" s="13">
        <v>35.25</v>
      </c>
      <c r="H1476" s="13">
        <v>4.75</v>
      </c>
      <c r="I1476" s="13">
        <v>0</v>
      </c>
      <c r="J1476" s="13">
        <v>1.5</v>
      </c>
      <c r="K1476" s="13">
        <v>0</v>
      </c>
      <c r="L1476" s="13">
        <v>0</v>
      </c>
      <c r="M1476" s="13"/>
      <c r="N1476" s="762">
        <v>2018</v>
      </c>
      <c r="O1476" t="str">
        <f>IFERROR(VLOOKUP(B1476,Planning!$C$6:$G$700,3,FALSE),"")</f>
        <v>Davide Berruto/Hayes Valley</v>
      </c>
      <c r="P1476" t="str">
        <f>IFERROR(VLOOKUP(B1476,Planning!$C$6:$G$700,5,FALSE),"")</f>
        <v>HV-02 Side Table</v>
      </c>
    </row>
    <row r="1477" spans="1:16" x14ac:dyDescent="0.25">
      <c r="A1477" s="3">
        <v>11</v>
      </c>
      <c r="B1477" s="8">
        <v>47</v>
      </c>
      <c r="C1477" s="4">
        <v>65.916666666666671</v>
      </c>
      <c r="D1477" s="209">
        <v>139.68687421085858</v>
      </c>
      <c r="E1477" s="13">
        <v>4.5</v>
      </c>
      <c r="F1477" s="13">
        <v>27.249999999999993</v>
      </c>
      <c r="G1477" s="13">
        <v>11</v>
      </c>
      <c r="H1477" s="13">
        <v>2.25</v>
      </c>
      <c r="I1477" s="13">
        <v>0</v>
      </c>
      <c r="J1477" s="13">
        <v>20.916666666666664</v>
      </c>
      <c r="K1477" s="13">
        <v>0</v>
      </c>
      <c r="L1477" s="13">
        <v>0</v>
      </c>
      <c r="M1477" s="13"/>
      <c r="N1477" s="762">
        <v>2018</v>
      </c>
      <c r="O1477" t="str">
        <f>IFERROR(VLOOKUP(B1477,Planning!$C$6:$G$700,3,FALSE),"")</f>
        <v>Davide Berruto/Hayes Valley</v>
      </c>
      <c r="P1477" t="str">
        <f>IFERROR(VLOOKUP(B1477,Planning!$C$6:$G$700,5,FALSE),"")</f>
        <v>HV-04 Coffee Table</v>
      </c>
    </row>
    <row r="1478" spans="1:16" x14ac:dyDescent="0.25">
      <c r="A1478" s="3">
        <v>11</v>
      </c>
      <c r="B1478" s="8">
        <v>48</v>
      </c>
      <c r="C1478" s="4">
        <v>85.7</v>
      </c>
      <c r="D1478" s="209">
        <v>175.68221974957916</v>
      </c>
      <c r="E1478" s="13">
        <v>5.5</v>
      </c>
      <c r="F1478" s="13">
        <v>53.250000000000007</v>
      </c>
      <c r="G1478" s="13">
        <v>25.783333333333331</v>
      </c>
      <c r="H1478" s="13">
        <v>0</v>
      </c>
      <c r="I1478" s="13">
        <v>0</v>
      </c>
      <c r="J1478" s="13">
        <v>1.1666666666666667</v>
      </c>
      <c r="K1478" s="13">
        <v>0</v>
      </c>
      <c r="L1478" s="13">
        <v>0</v>
      </c>
      <c r="M1478" s="13"/>
      <c r="N1478" s="762">
        <v>2018</v>
      </c>
      <c r="O1478" t="str">
        <f>IFERROR(VLOOKUP(B1478,Planning!$C$6:$G$700,3,FALSE),"")</f>
        <v>Davide Berruto/Hayes Valley</v>
      </c>
      <c r="P1478" t="str">
        <f>IFERROR(VLOOKUP(B1478,Planning!$C$6:$G$700,5,FALSE),"")</f>
        <v xml:space="preserve">HV-03 Single End Table </v>
      </c>
    </row>
    <row r="1479" spans="1:16" x14ac:dyDescent="0.25">
      <c r="A1479" s="3">
        <v>11</v>
      </c>
      <c r="B1479" s="8">
        <v>49</v>
      </c>
      <c r="C1479" s="4">
        <v>79.416666666666671</v>
      </c>
      <c r="D1479" s="209">
        <v>167.51845801767675</v>
      </c>
      <c r="E1479" s="13">
        <v>8.25</v>
      </c>
      <c r="F1479" s="13">
        <v>48.499999999999993</v>
      </c>
      <c r="G1479" s="13">
        <v>0</v>
      </c>
      <c r="H1479" s="13">
        <v>1.5833333333333335</v>
      </c>
      <c r="I1479" s="13">
        <v>0</v>
      </c>
      <c r="J1479" s="13">
        <v>21.083333333333332</v>
      </c>
      <c r="K1479" s="13">
        <v>0</v>
      </c>
      <c r="L1479" s="13">
        <v>0</v>
      </c>
      <c r="M1479" s="13"/>
      <c r="N1479" s="762">
        <v>2018</v>
      </c>
      <c r="O1479" t="str">
        <f>IFERROR(VLOOKUP(B1479,Planning!$C$6:$G$700,3,FALSE),"")</f>
        <v>Davide Berruto/Hayes Valley</v>
      </c>
      <c r="P1479" t="str">
        <f>IFERROR(VLOOKUP(B1479,Planning!$C$6:$G$700,5,FALSE),"")</f>
        <v>HV-05 Dining Bench</v>
      </c>
    </row>
    <row r="1480" spans="1:16" x14ac:dyDescent="0.25">
      <c r="A1480" s="3">
        <v>11</v>
      </c>
      <c r="B1480" s="8">
        <v>50</v>
      </c>
      <c r="C1480" s="4">
        <v>70.666666666666671</v>
      </c>
      <c r="D1480" s="209">
        <v>128.85919097222222</v>
      </c>
      <c r="E1480" s="13">
        <v>0</v>
      </c>
      <c r="F1480" s="13">
        <v>9.3333333333333321</v>
      </c>
      <c r="G1480" s="13">
        <v>42.999999999999993</v>
      </c>
      <c r="H1480" s="13">
        <v>7</v>
      </c>
      <c r="I1480" s="13">
        <v>10.333333333333334</v>
      </c>
      <c r="J1480" s="13">
        <v>1</v>
      </c>
      <c r="K1480" s="13">
        <v>0</v>
      </c>
      <c r="L1480" s="13">
        <v>0</v>
      </c>
      <c r="M1480" s="13"/>
      <c r="N1480" s="762">
        <v>2018</v>
      </c>
      <c r="O1480" t="str">
        <f>IFERROR(VLOOKUP(B1480,Planning!$C$6:$G$700,3,FALSE),"")</f>
        <v>Davide Berruto/Hayes Valley</v>
      </c>
      <c r="P1480" t="str">
        <f>IFERROR(VLOOKUP(B1480,Planning!$C$6:$G$700,5,FALSE),"")</f>
        <v>HV-06 Bed Side table</v>
      </c>
    </row>
    <row r="1481" spans="1:16" x14ac:dyDescent="0.25">
      <c r="A1481" s="3">
        <v>11</v>
      </c>
      <c r="B1481" s="8">
        <v>54</v>
      </c>
      <c r="C1481" s="4">
        <v>0.5</v>
      </c>
      <c r="D1481" s="209">
        <v>0.76</v>
      </c>
      <c r="E1481" s="13">
        <v>0</v>
      </c>
      <c r="F1481" s="13">
        <v>0</v>
      </c>
      <c r="G1481" s="13">
        <v>0</v>
      </c>
      <c r="H1481" s="13">
        <v>0</v>
      </c>
      <c r="I1481" s="13">
        <v>0.5</v>
      </c>
      <c r="J1481" s="13">
        <v>0</v>
      </c>
      <c r="K1481" s="13">
        <v>0</v>
      </c>
      <c r="L1481" s="13">
        <v>0</v>
      </c>
      <c r="M1481" s="13"/>
      <c r="N1481" s="762">
        <v>2018</v>
      </c>
      <c r="O1481" t="str">
        <f>IFERROR(VLOOKUP(B1481,Planning!$C$6:$G$700,3,FALSE),"")</f>
        <v>Maderas Collective</v>
      </c>
      <c r="P1481" t="str">
        <f>IFERROR(VLOOKUP(B1481,Planning!$C$6:$G$700,5,FALSE),"")</f>
        <v>Muestras para Rottet (C. Macho y Nogal)</v>
      </c>
    </row>
    <row r="1482" spans="1:16" x14ac:dyDescent="0.25">
      <c r="A1482" s="3">
        <v>11</v>
      </c>
      <c r="B1482" s="8">
        <v>56</v>
      </c>
      <c r="C1482" s="4">
        <v>295.33333333333314</v>
      </c>
      <c r="D1482" s="209">
        <v>625.68357868454336</v>
      </c>
      <c r="E1482" s="13">
        <v>3.75</v>
      </c>
      <c r="F1482" s="13">
        <v>7.3333333333333339</v>
      </c>
      <c r="G1482" s="13">
        <v>183.5</v>
      </c>
      <c r="H1482" s="13">
        <v>75.166666666666643</v>
      </c>
      <c r="I1482" s="13">
        <v>25.583333333333332</v>
      </c>
      <c r="J1482" s="13">
        <v>0</v>
      </c>
      <c r="K1482" s="13">
        <v>0</v>
      </c>
      <c r="L1482" s="13">
        <v>0</v>
      </c>
      <c r="M1482" s="13"/>
      <c r="N1482" s="762">
        <v>2018</v>
      </c>
      <c r="O1482" t="str">
        <f>IFERROR(VLOOKUP(B1482,Planning!$C$6:$G$700,3,FALSE),"")</f>
        <v>Maderas Collective</v>
      </c>
      <c r="P1482" t="str">
        <f>IFERROR(VLOOKUP(B1482,Planning!$C$6:$G$700,5,FALSE),"")</f>
        <v xml:space="preserve">Reutilizacion de piezas de Sillas Leon </v>
      </c>
    </row>
    <row r="1483" spans="1:16" x14ac:dyDescent="0.25">
      <c r="A1483" s="3">
        <v>11</v>
      </c>
      <c r="B1483" s="8">
        <v>58</v>
      </c>
      <c r="C1483" s="4">
        <v>18.666666666666668</v>
      </c>
      <c r="D1483" s="209">
        <v>36.899618844696967</v>
      </c>
      <c r="E1483" s="13">
        <v>3.8333333333333339</v>
      </c>
      <c r="F1483" s="13">
        <v>14.833333333333334</v>
      </c>
      <c r="G1483" s="13">
        <v>0</v>
      </c>
      <c r="H1483" s="13">
        <v>0</v>
      </c>
      <c r="I1483" s="13">
        <v>0</v>
      </c>
      <c r="J1483" s="13">
        <v>0</v>
      </c>
      <c r="K1483" s="13">
        <v>0</v>
      </c>
      <c r="L1483" s="13">
        <v>0</v>
      </c>
      <c r="M1483" s="13"/>
      <c r="N1483" s="762">
        <v>2018</v>
      </c>
      <c r="O1483" t="str">
        <f>IFERROR(VLOOKUP(B1483,Planning!$C$6:$G$700,3,FALSE),"")</f>
        <v>Proper Cloth</v>
      </c>
      <c r="P1483" t="str">
        <f>IFERROR(VLOOKUP(B1483,Planning!$C$6:$G$700,5,FALSE),"")</f>
        <v>TA-01 Maderas Parson Table 01 (Large)</v>
      </c>
    </row>
    <row r="1484" spans="1:16" x14ac:dyDescent="0.25">
      <c r="A1484" s="3">
        <v>11</v>
      </c>
      <c r="B1484" s="8">
        <v>59</v>
      </c>
      <c r="C1484" s="4">
        <v>11</v>
      </c>
      <c r="D1484" s="209">
        <v>22.673720538720534</v>
      </c>
      <c r="E1484" s="13">
        <v>3.416666666666667</v>
      </c>
      <c r="F1484" s="13">
        <v>6.9166666666666661</v>
      </c>
      <c r="G1484" s="13">
        <v>0.66666666666666663</v>
      </c>
      <c r="H1484" s="13">
        <v>0</v>
      </c>
      <c r="I1484" s="13">
        <v>0</v>
      </c>
      <c r="J1484" s="13">
        <v>0</v>
      </c>
      <c r="K1484" s="13">
        <v>0</v>
      </c>
      <c r="L1484" s="13">
        <v>0</v>
      </c>
      <c r="M1484" s="13"/>
      <c r="N1484" s="762">
        <v>2018</v>
      </c>
      <c r="O1484" t="str">
        <f>IFERROR(VLOOKUP(B1484,Planning!$C$6:$G$700,3,FALSE),"")</f>
        <v>Proper Cloth</v>
      </c>
      <c r="P1484" t="str">
        <f>IFERROR(VLOOKUP(B1484,Planning!$C$6:$G$700,5,FALSE),"")</f>
        <v>TA-02 Maderas Parson Table 01 (Small)</v>
      </c>
    </row>
    <row r="1485" spans="1:16" x14ac:dyDescent="0.25">
      <c r="A1485" s="3">
        <v>11</v>
      </c>
      <c r="B1485" s="8">
        <v>60</v>
      </c>
      <c r="C1485" s="4">
        <v>55.916666666666671</v>
      </c>
      <c r="D1485" s="209">
        <v>122.55095249368686</v>
      </c>
      <c r="E1485" s="13">
        <v>10.583333333333334</v>
      </c>
      <c r="F1485" s="13">
        <v>44</v>
      </c>
      <c r="G1485" s="13">
        <v>1.3333333333333333</v>
      </c>
      <c r="H1485" s="13">
        <v>0</v>
      </c>
      <c r="I1485" s="13">
        <v>0</v>
      </c>
      <c r="J1485" s="13">
        <v>0</v>
      </c>
      <c r="K1485" s="13">
        <v>0</v>
      </c>
      <c r="L1485" s="13">
        <v>0</v>
      </c>
      <c r="M1485" s="13"/>
      <c r="N1485" s="762">
        <v>2018</v>
      </c>
      <c r="O1485" t="str">
        <f>IFERROR(VLOOKUP(B1485,Planning!$C$6:$G$700,3,FALSE),"")</f>
        <v>Proper Cloth</v>
      </c>
      <c r="P1485" t="str">
        <f>IFERROR(VLOOKUP(B1485,Planning!$C$6:$G$700,5,FALSE),"")</f>
        <v xml:space="preserve">ST-01 Maderas Stool </v>
      </c>
    </row>
    <row r="1486" spans="1:16" x14ac:dyDescent="0.25">
      <c r="A1486" s="3">
        <v>11</v>
      </c>
      <c r="B1486" s="8">
        <v>61</v>
      </c>
      <c r="C1486" s="4">
        <v>11.333333333333332</v>
      </c>
      <c r="D1486" s="209">
        <v>26.318145780723903</v>
      </c>
      <c r="E1486" s="13">
        <v>11.333333333333332</v>
      </c>
      <c r="F1486" s="13">
        <v>0</v>
      </c>
      <c r="G1486" s="13">
        <v>0</v>
      </c>
      <c r="H1486" s="13">
        <v>0</v>
      </c>
      <c r="I1486" s="13">
        <v>0</v>
      </c>
      <c r="J1486" s="13">
        <v>0</v>
      </c>
      <c r="K1486" s="13">
        <v>0</v>
      </c>
      <c r="L1486" s="13">
        <v>0</v>
      </c>
      <c r="M1486" s="13"/>
      <c r="N1486" s="762">
        <v>2018</v>
      </c>
      <c r="O1486" t="str">
        <f>IFERROR(VLOOKUP(B1486,Planning!$C$6:$G$700,3,FALSE),"")</f>
        <v>Maderas/ Berruto</v>
      </c>
      <c r="P1486" t="str">
        <f>IFERROR(VLOOKUP(B1486,Planning!$C$6:$G$700,5,FALSE),"")</f>
        <v>Dining Table # 1</v>
      </c>
    </row>
    <row r="1487" spans="1:16" x14ac:dyDescent="0.25">
      <c r="A1487" s="3">
        <v>11</v>
      </c>
      <c r="B1487" s="8">
        <v>62</v>
      </c>
      <c r="C1487" s="4">
        <v>20.416666666666668</v>
      </c>
      <c r="D1487" s="209">
        <v>44.335555029461283</v>
      </c>
      <c r="E1487" s="13">
        <v>12.75</v>
      </c>
      <c r="F1487" s="13">
        <v>7.6666666666666661</v>
      </c>
      <c r="G1487" s="13">
        <v>0</v>
      </c>
      <c r="H1487" s="13">
        <v>0</v>
      </c>
      <c r="I1487" s="13">
        <v>0</v>
      </c>
      <c r="J1487" s="13">
        <v>0</v>
      </c>
      <c r="K1487" s="13">
        <v>0</v>
      </c>
      <c r="L1487" s="13">
        <v>0</v>
      </c>
      <c r="M1487" s="13"/>
      <c r="N1487" s="762">
        <v>2018</v>
      </c>
      <c r="O1487" t="str">
        <f>IFERROR(VLOOKUP(B1487,Planning!$C$6:$G$700,3,FALSE),"")</f>
        <v>Commons Restaurant</v>
      </c>
      <c r="P1487" t="str">
        <f>IFERROR(VLOOKUP(B1487,Planning!$C$6:$G$700,5,FALSE),"")</f>
        <v>A-3 DIVIDER</v>
      </c>
    </row>
    <row r="1488" spans="1:16" x14ac:dyDescent="0.25">
      <c r="A1488" s="3">
        <v>11</v>
      </c>
      <c r="B1488" s="8">
        <v>63</v>
      </c>
      <c r="C1488" s="4">
        <v>4.333333333333333</v>
      </c>
      <c r="D1488" s="209">
        <v>9.0586395202020196</v>
      </c>
      <c r="E1488" s="13">
        <v>0</v>
      </c>
      <c r="F1488" s="13">
        <v>1.1666666666666667</v>
      </c>
      <c r="G1488" s="13">
        <v>0</v>
      </c>
      <c r="H1488" s="13">
        <v>1</v>
      </c>
      <c r="I1488" s="13">
        <v>2.1666666666666665</v>
      </c>
      <c r="J1488" s="13">
        <v>0</v>
      </c>
      <c r="K1488" s="13">
        <v>0</v>
      </c>
      <c r="L1488" s="13">
        <v>0</v>
      </c>
      <c r="M1488" s="13"/>
      <c r="N1488" s="762">
        <v>2018</v>
      </c>
      <c r="O1488" t="str">
        <f>IFERROR(VLOOKUP(B1488,Planning!$C$6:$G$700,3,FALSE),"")</f>
        <v>Maderas Collective</v>
      </c>
      <c r="P1488" t="str">
        <f>IFERROR(VLOOKUP(B1488,Planning!$C$6:$G$700,5,FALSE),"")</f>
        <v>Muestras de acabado en Guanacaste y Frijolillo.</v>
      </c>
    </row>
    <row r="1489" spans="1:16" x14ac:dyDescent="0.25">
      <c r="A1489" s="3">
        <v>11</v>
      </c>
      <c r="B1489" s="8">
        <v>64</v>
      </c>
      <c r="C1489" s="4">
        <v>1.1666666666666667</v>
      </c>
      <c r="D1489" s="209">
        <v>1.7733333333333334</v>
      </c>
      <c r="E1489" s="13">
        <v>0</v>
      </c>
      <c r="F1489" s="13">
        <v>0</v>
      </c>
      <c r="G1489" s="13">
        <v>0</v>
      </c>
      <c r="H1489" s="13">
        <v>0</v>
      </c>
      <c r="I1489" s="13">
        <v>1.1666666666666667</v>
      </c>
      <c r="J1489" s="13">
        <v>0</v>
      </c>
      <c r="K1489" s="13">
        <v>0</v>
      </c>
      <c r="L1489" s="13">
        <v>0</v>
      </c>
      <c r="M1489" s="13"/>
      <c r="N1489" s="762">
        <v>2018</v>
      </c>
      <c r="O1489" t="str">
        <f>IFERROR(VLOOKUP(B1489,Planning!$C$6:$G$700,3,FALSE),"")</f>
        <v>Maderas Collective</v>
      </c>
      <c r="P1489" t="str">
        <f>IFERROR(VLOOKUP(B1489,Planning!$C$6:$G$700,5,FALSE),"")</f>
        <v>Muestras Milesi</v>
      </c>
    </row>
    <row r="1490" spans="1:16" x14ac:dyDescent="0.25">
      <c r="A1490" s="3">
        <v>11</v>
      </c>
      <c r="B1490" s="8">
        <v>164</v>
      </c>
      <c r="C1490" s="4">
        <v>3.0833333333333335</v>
      </c>
      <c r="D1490" s="209">
        <v>6.6588437499999991</v>
      </c>
      <c r="E1490" s="13">
        <v>0</v>
      </c>
      <c r="F1490" s="13">
        <v>0</v>
      </c>
      <c r="G1490" s="13">
        <v>0</v>
      </c>
      <c r="H1490" s="13">
        <v>0</v>
      </c>
      <c r="I1490" s="13">
        <v>0</v>
      </c>
      <c r="J1490" s="13">
        <v>0</v>
      </c>
      <c r="K1490" s="13">
        <v>3.0833333333333335</v>
      </c>
      <c r="L1490" s="13">
        <v>0</v>
      </c>
      <c r="M1490" s="13"/>
      <c r="N1490" s="762">
        <v>2018</v>
      </c>
      <c r="O1490" t="str">
        <f>IFERROR(VLOOKUP(B1490,Planning!$C$6:$G$700,3,FALSE),"")</f>
        <v>David Berruto-New Line</v>
      </c>
      <c r="P1490" t="str">
        <f>IFERROR(VLOOKUP(B1490,Planning!$C$6:$G$700,5,FALSE),"")</f>
        <v>Simple Daybed</v>
      </c>
    </row>
    <row r="1491" spans="1:16" x14ac:dyDescent="0.25">
      <c r="A1491" s="3">
        <v>11</v>
      </c>
      <c r="B1491" s="8">
        <v>238</v>
      </c>
      <c r="C1491" s="4">
        <v>16.5</v>
      </c>
      <c r="D1491" s="209">
        <v>32.544116161616159</v>
      </c>
      <c r="E1491" s="13">
        <v>0</v>
      </c>
      <c r="F1491" s="13">
        <v>0</v>
      </c>
      <c r="G1491" s="13">
        <v>0</v>
      </c>
      <c r="H1491" s="13">
        <v>10.583333333333332</v>
      </c>
      <c r="I1491" s="13">
        <v>5.9166666666666661</v>
      </c>
      <c r="J1491" s="13">
        <v>0</v>
      </c>
      <c r="K1491" s="13">
        <v>0</v>
      </c>
      <c r="L1491" s="13">
        <v>0</v>
      </c>
      <c r="M1491" s="13"/>
      <c r="N1491" s="762">
        <v>2018</v>
      </c>
      <c r="O1491" t="str">
        <f>IFERROR(VLOOKUP(B1491,Planning!$C$6:$G$700,3,FALSE),"")</f>
        <v>David Berruto-New Line</v>
      </c>
      <c r="P1491" t="str">
        <f>IFERROR(VLOOKUP(B1491,Planning!$C$6:$G$700,5,FALSE),"")</f>
        <v xml:space="preserve">Coffe table </v>
      </c>
    </row>
    <row r="1492" spans="1:16" x14ac:dyDescent="0.25">
      <c r="A1492" s="3">
        <v>11</v>
      </c>
      <c r="B1492" s="8">
        <v>325</v>
      </c>
      <c r="C1492" s="4">
        <v>279.11666666666673</v>
      </c>
      <c r="D1492" s="209">
        <v>572.46055313552199</v>
      </c>
      <c r="E1492" s="13">
        <v>0</v>
      </c>
      <c r="F1492" s="13">
        <v>74.249999999999986</v>
      </c>
      <c r="G1492" s="13">
        <v>193.53333333333339</v>
      </c>
      <c r="H1492" s="13">
        <v>11.333333333333332</v>
      </c>
      <c r="I1492" s="13">
        <v>0</v>
      </c>
      <c r="J1492" s="13">
        <v>0</v>
      </c>
      <c r="K1492" s="13">
        <v>0</v>
      </c>
      <c r="L1492" s="13">
        <v>0</v>
      </c>
      <c r="M1492" s="13"/>
      <c r="N1492" s="762">
        <v>2018</v>
      </c>
      <c r="O1492" t="str">
        <f>IFERROR(VLOOKUP(B1492,Planning!$C$6:$G$700,3,FALSE),"")</f>
        <v>Holler</v>
      </c>
      <c r="P1492" t="str">
        <f>IFERROR(VLOOKUP(B1492,Planning!$C$6:$G$700,5,FALSE),"")</f>
        <v>BO-04 Banquette Shuffleboard</v>
      </c>
    </row>
    <row r="1493" spans="1:16" x14ac:dyDescent="0.25">
      <c r="A1493" s="3">
        <v>11</v>
      </c>
      <c r="B1493" s="8">
        <v>327</v>
      </c>
      <c r="C1493" s="4">
        <v>40.5</v>
      </c>
      <c r="D1493" s="209">
        <v>82.204988005050481</v>
      </c>
      <c r="E1493" s="13">
        <v>0</v>
      </c>
      <c r="F1493" s="13">
        <v>0</v>
      </c>
      <c r="G1493" s="13">
        <v>20.416666666666664</v>
      </c>
      <c r="H1493" s="13">
        <v>2</v>
      </c>
      <c r="I1493" s="13">
        <v>13.166666666666666</v>
      </c>
      <c r="J1493" s="13">
        <v>0</v>
      </c>
      <c r="K1493" s="13">
        <v>4.9166666666666661</v>
      </c>
      <c r="L1493" s="13">
        <v>0</v>
      </c>
      <c r="M1493" s="13"/>
      <c r="N1493" s="762">
        <v>2018</v>
      </c>
      <c r="O1493" t="str">
        <f>IFERROR(VLOOKUP(B1493,Planning!$C$6:$G$700,3,FALSE),"")</f>
        <v>Holler</v>
      </c>
      <c r="P1493" t="str">
        <f>IFERROR(VLOOKUP(B1493,Planning!$C$6:$G$700,5,FALSE),"")</f>
        <v>TB-03 Custom back bar table</v>
      </c>
    </row>
    <row r="1494" spans="1:16" x14ac:dyDescent="0.25">
      <c r="A1494" s="3">
        <v>11</v>
      </c>
      <c r="B1494" s="8">
        <v>328</v>
      </c>
      <c r="C1494" s="4">
        <v>5.833333333333333</v>
      </c>
      <c r="D1494" s="209">
        <v>12.230219696969696</v>
      </c>
      <c r="E1494" s="13">
        <v>0</v>
      </c>
      <c r="F1494" s="13">
        <v>0</v>
      </c>
      <c r="G1494" s="13">
        <v>0.66666666666666663</v>
      </c>
      <c r="H1494" s="13">
        <v>0</v>
      </c>
      <c r="I1494" s="13">
        <v>2.5833333333333335</v>
      </c>
      <c r="J1494" s="13">
        <v>0</v>
      </c>
      <c r="K1494" s="13">
        <v>2.5833333333333335</v>
      </c>
      <c r="L1494" s="13">
        <v>0</v>
      </c>
      <c r="M1494" s="13"/>
      <c r="N1494" s="762">
        <v>2018</v>
      </c>
      <c r="O1494" t="str">
        <f>IFERROR(VLOOKUP(B1494,Planning!$C$6:$G$700,3,FALSE),"")</f>
        <v xml:space="preserve">Holler </v>
      </c>
      <c r="P1494" t="str">
        <f>IFERROR(VLOOKUP(B1494,Planning!$C$6:$G$700,5,FALSE),"")</f>
        <v>TB-04 Feature table</v>
      </c>
    </row>
    <row r="1495" spans="1:16" x14ac:dyDescent="0.25">
      <c r="A1495" s="3">
        <v>11</v>
      </c>
      <c r="B1495" s="8">
        <v>355</v>
      </c>
      <c r="C1495" s="4">
        <v>34</v>
      </c>
      <c r="D1495" s="209">
        <v>66.885343539562271</v>
      </c>
      <c r="E1495" s="13">
        <v>0</v>
      </c>
      <c r="F1495" s="13">
        <v>0</v>
      </c>
      <c r="G1495" s="13">
        <v>20.166666666666664</v>
      </c>
      <c r="H1495" s="13">
        <v>0</v>
      </c>
      <c r="I1495" s="13">
        <v>4.75</v>
      </c>
      <c r="J1495" s="13">
        <v>9.0833333333333339</v>
      </c>
      <c r="K1495" s="13">
        <v>0</v>
      </c>
      <c r="L1495" s="13">
        <v>0</v>
      </c>
      <c r="M1495" s="13"/>
      <c r="N1495" s="762">
        <v>2018</v>
      </c>
      <c r="O1495" t="str">
        <f>IFERROR(VLOOKUP(B1495,Planning!$C$6:$G$700,3,FALSE),"")</f>
        <v>Holler</v>
      </c>
      <c r="P1495" t="str">
        <f>IFERROR(VLOOKUP(B1495,Planning!$C$6:$G$700,5,FALSE),"")</f>
        <v>TB-07 Custom Conference Table</v>
      </c>
    </row>
    <row r="1496" spans="1:16" x14ac:dyDescent="0.25">
      <c r="A1496" s="3">
        <v>11</v>
      </c>
      <c r="B1496" s="8">
        <v>365</v>
      </c>
      <c r="C1496" s="4">
        <v>11.533333333333333</v>
      </c>
      <c r="D1496" s="209">
        <v>25.888162352693602</v>
      </c>
      <c r="E1496" s="13">
        <v>0</v>
      </c>
      <c r="F1496" s="13">
        <v>0</v>
      </c>
      <c r="G1496" s="13">
        <v>5.916666666666667</v>
      </c>
      <c r="H1496" s="13">
        <v>2.0833333333333335</v>
      </c>
      <c r="I1496" s="13">
        <v>3.5333333333333332</v>
      </c>
      <c r="J1496" s="13">
        <v>0</v>
      </c>
      <c r="K1496" s="13">
        <v>0</v>
      </c>
      <c r="L1496" s="13">
        <v>0</v>
      </c>
      <c r="M1496" s="13"/>
      <c r="N1496" s="762">
        <v>2018</v>
      </c>
      <c r="O1496" t="str">
        <f>IFERROR(VLOOKUP(B1496,Planning!$C$6:$G$700,3,FALSE),"")</f>
        <v>Holler</v>
      </c>
      <c r="P1496" t="str">
        <f>IFERROR(VLOOKUP(B1496,Planning!$C$6:$G$700,5,FALSE),"")</f>
        <v>TB-09 Coffee Table Back Bar</v>
      </c>
    </row>
    <row r="1497" spans="1:16" x14ac:dyDescent="0.25">
      <c r="A1497" s="3">
        <v>11</v>
      </c>
      <c r="B1497" s="8">
        <v>367</v>
      </c>
      <c r="C1497" s="4">
        <v>10.916666666666666</v>
      </c>
      <c r="D1497" s="209">
        <v>19.859102588383838</v>
      </c>
      <c r="E1497" s="13">
        <v>0</v>
      </c>
      <c r="F1497" s="13">
        <v>0</v>
      </c>
      <c r="G1497" s="13">
        <v>5.833333333333333</v>
      </c>
      <c r="H1497" s="13">
        <v>0</v>
      </c>
      <c r="I1497" s="13">
        <v>4.083333333333333</v>
      </c>
      <c r="J1497" s="13">
        <v>0</v>
      </c>
      <c r="K1497" s="13">
        <v>1</v>
      </c>
      <c r="L1497" s="13">
        <v>0</v>
      </c>
      <c r="M1497" s="13"/>
      <c r="N1497" s="762">
        <v>2018</v>
      </c>
      <c r="O1497" t="str">
        <f>IFERROR(VLOOKUP(B1497,Planning!$C$6:$G$700,3,FALSE),"")</f>
        <v>Holler</v>
      </c>
      <c r="P1497" t="str">
        <f>IFERROR(VLOOKUP(B1497,Planning!$C$6:$G$700,5,FALSE),"")</f>
        <v>TB-13 Coffee Table- Lounge</v>
      </c>
    </row>
    <row r="1498" spans="1:16" x14ac:dyDescent="0.25">
      <c r="A1498" s="3">
        <v>11</v>
      </c>
      <c r="B1498" s="8">
        <v>369</v>
      </c>
      <c r="C1498" s="4">
        <v>7</v>
      </c>
      <c r="D1498" s="209">
        <v>15.64235507660897</v>
      </c>
      <c r="E1498" s="13">
        <v>0</v>
      </c>
      <c r="F1498" s="13">
        <v>0</v>
      </c>
      <c r="G1498" s="13">
        <v>4</v>
      </c>
      <c r="H1498" s="13">
        <v>0</v>
      </c>
      <c r="I1498" s="13">
        <v>0</v>
      </c>
      <c r="J1498" s="13">
        <v>0</v>
      </c>
      <c r="K1498" s="13">
        <v>3</v>
      </c>
      <c r="L1498" s="13">
        <v>0</v>
      </c>
      <c r="M1498" s="13"/>
      <c r="N1498" s="762">
        <v>2018</v>
      </c>
      <c r="O1498" t="str">
        <f>IFERROR(VLOOKUP(B1498,Planning!$C$6:$G$700,3,FALSE),"")</f>
        <v>Holler</v>
      </c>
      <c r="P1498" t="str">
        <f>IFERROR(VLOOKUP(B1498,Planning!$C$6:$G$700,5,FALSE),"")</f>
        <v>TB-14 Coffee Table Co Work</v>
      </c>
    </row>
    <row r="1499" spans="1:16" x14ac:dyDescent="0.25">
      <c r="A1499" s="3">
        <v>11</v>
      </c>
      <c r="B1499" s="8">
        <v>370</v>
      </c>
      <c r="C1499" s="4">
        <v>7</v>
      </c>
      <c r="D1499" s="209">
        <v>15.12668087121212</v>
      </c>
      <c r="E1499" s="13">
        <v>0</v>
      </c>
      <c r="F1499" s="13">
        <v>0</v>
      </c>
      <c r="G1499" s="13">
        <v>0</v>
      </c>
      <c r="H1499" s="13">
        <v>0</v>
      </c>
      <c r="I1499" s="13">
        <v>4.5</v>
      </c>
      <c r="J1499" s="13">
        <v>2.5</v>
      </c>
      <c r="K1499" s="13">
        <v>0</v>
      </c>
      <c r="L1499" s="13">
        <v>0</v>
      </c>
      <c r="M1499" s="13"/>
      <c r="N1499" s="762">
        <v>2018</v>
      </c>
      <c r="O1499" t="str">
        <f>IFERROR(VLOOKUP(B1499,Planning!$C$6:$G$700,3,FALSE),"")</f>
        <v>Holler</v>
      </c>
      <c r="P1499" t="str">
        <f>IFERROR(VLOOKUP(B1499,Planning!$C$6:$G$700,5,FALSE),"")</f>
        <v>TB-15 Coffee Table tiered nest table</v>
      </c>
    </row>
    <row r="1500" spans="1:16" x14ac:dyDescent="0.25">
      <c r="A1500" s="3">
        <v>11</v>
      </c>
      <c r="B1500" s="8">
        <v>400</v>
      </c>
      <c r="C1500" s="4">
        <v>31.916666666666661</v>
      </c>
      <c r="D1500" s="209">
        <v>65.500214120370373</v>
      </c>
      <c r="E1500" s="13">
        <v>0</v>
      </c>
      <c r="F1500" s="13">
        <v>0</v>
      </c>
      <c r="G1500" s="13">
        <v>6.833333333333333</v>
      </c>
      <c r="H1500" s="13">
        <v>25.083333333333332</v>
      </c>
      <c r="I1500" s="13">
        <v>0</v>
      </c>
      <c r="J1500" s="13">
        <v>0</v>
      </c>
      <c r="K1500" s="13">
        <v>0</v>
      </c>
      <c r="L1500" s="13">
        <v>0</v>
      </c>
      <c r="M1500" s="13"/>
      <c r="N1500" s="762">
        <v>2018</v>
      </c>
      <c r="O1500" t="str">
        <f>IFERROR(VLOOKUP(B1500,Planning!$C$6:$G$700,3,FALSE),"")</f>
        <v>WEWORK</v>
      </c>
      <c r="P1500" t="str">
        <f>IFERROR(VLOOKUP(B1500,Planning!$C$6:$G$700,5,FALSE),"")</f>
        <v>WC-Turned Stool-Textured-Smooth</v>
      </c>
    </row>
    <row r="1501" spans="1:16" x14ac:dyDescent="0.25">
      <c r="A1501" s="3">
        <v>11</v>
      </c>
      <c r="B1501" s="8">
        <v>473</v>
      </c>
      <c r="C1501" s="4">
        <v>3.0833333333333335</v>
      </c>
      <c r="D1501" s="209">
        <v>5.865702335858586</v>
      </c>
      <c r="E1501" s="13">
        <v>0</v>
      </c>
      <c r="F1501" s="13">
        <v>0</v>
      </c>
      <c r="G1501" s="13">
        <v>0</v>
      </c>
      <c r="H1501" s="13">
        <v>0</v>
      </c>
      <c r="I1501" s="13">
        <v>2.0833333333333335</v>
      </c>
      <c r="J1501" s="13">
        <v>0</v>
      </c>
      <c r="K1501" s="13">
        <v>1</v>
      </c>
      <c r="L1501" s="13">
        <v>0</v>
      </c>
      <c r="M1501" s="13"/>
      <c r="N1501" s="762">
        <v>2018</v>
      </c>
      <c r="O1501" t="str">
        <f>IFERROR(VLOOKUP(B1501,Planning!$C$6:$G$700,3,FALSE),"")</f>
        <v>WEWORK</v>
      </c>
      <c r="P1501" t="str">
        <f>IFERROR(VLOOKUP(B1501,Planning!$C$6:$G$700,5,FALSE),"")</f>
        <v>LATAM-Leon Dining Chair WW-CH-MEC-6849-A</v>
      </c>
    </row>
    <row r="1502" spans="1:16" x14ac:dyDescent="0.25">
      <c r="A1502" s="3">
        <v>11</v>
      </c>
      <c r="B1502" s="8">
        <v>474</v>
      </c>
      <c r="C1502" s="4">
        <v>1</v>
      </c>
      <c r="D1502" s="209">
        <v>1.8617487373737374</v>
      </c>
      <c r="E1502" s="13">
        <v>0</v>
      </c>
      <c r="F1502" s="13">
        <v>0</v>
      </c>
      <c r="G1502" s="13">
        <v>0</v>
      </c>
      <c r="H1502" s="13">
        <v>0</v>
      </c>
      <c r="I1502" s="13">
        <v>0</v>
      </c>
      <c r="J1502" s="13">
        <v>0</v>
      </c>
      <c r="K1502" s="13">
        <v>1</v>
      </c>
      <c r="L1502" s="13">
        <v>0</v>
      </c>
      <c r="M1502" s="13"/>
      <c r="N1502" s="762">
        <v>2018</v>
      </c>
      <c r="O1502" t="str">
        <f>IFERROR(VLOOKUP(B1502,Planning!$C$6:$G$700,3,FALSE),"")</f>
        <v>WEWORK</v>
      </c>
      <c r="P1502" t="str">
        <f>IFERROR(VLOOKUP(B1502,Planning!$C$6:$G$700,5,FALSE),"")</f>
        <v>LATAM-Leon Dining Chair WW-CH-MEC-6849-B</v>
      </c>
    </row>
    <row r="1503" spans="1:16" x14ac:dyDescent="0.25">
      <c r="A1503" s="3">
        <v>11</v>
      </c>
      <c r="B1503" s="8">
        <v>501</v>
      </c>
      <c r="C1503" s="4">
        <v>154.41666666666669</v>
      </c>
      <c r="D1503" s="209">
        <v>351.16709306607754</v>
      </c>
      <c r="E1503" s="13">
        <v>4.5</v>
      </c>
      <c r="F1503" s="13">
        <v>39.083333333333329</v>
      </c>
      <c r="G1503" s="13">
        <v>64.75</v>
      </c>
      <c r="H1503" s="13">
        <v>30.916666666666668</v>
      </c>
      <c r="I1503" s="13">
        <v>13.166666666666668</v>
      </c>
      <c r="J1503" s="13">
        <v>2</v>
      </c>
      <c r="K1503" s="13">
        <v>0</v>
      </c>
      <c r="L1503" s="13">
        <v>0</v>
      </c>
      <c r="M1503" s="13"/>
      <c r="N1503" s="762">
        <v>2018</v>
      </c>
      <c r="O1503" t="str">
        <f>IFERROR(VLOOKUP(B1503,Planning!$C$6:$G$700,3,FALSE),"")</f>
        <v>Maderas Collective</v>
      </c>
      <c r="P1503" t="str">
        <f>IFERROR(VLOOKUP(B1503,Planning!$C$6:$G$700,5,FALSE),"")</f>
        <v>Beads 18 mm</v>
      </c>
    </row>
    <row r="1504" spans="1:16" x14ac:dyDescent="0.25">
      <c r="A1504" s="3">
        <v>11</v>
      </c>
      <c r="B1504" s="8">
        <v>520</v>
      </c>
      <c r="C1504" s="4">
        <v>345.80000000000007</v>
      </c>
      <c r="D1504" s="209">
        <v>747.75422558922503</v>
      </c>
      <c r="E1504" s="13">
        <v>0</v>
      </c>
      <c r="F1504" s="13">
        <v>0</v>
      </c>
      <c r="G1504" s="13">
        <v>14.25</v>
      </c>
      <c r="H1504" s="13">
        <v>21.833333333333332</v>
      </c>
      <c r="I1504" s="13">
        <v>275.63333333333333</v>
      </c>
      <c r="J1504" s="13">
        <v>34.083333333333336</v>
      </c>
      <c r="K1504" s="13">
        <v>0</v>
      </c>
      <c r="L1504" s="13">
        <v>0</v>
      </c>
      <c r="M1504" s="13"/>
      <c r="N1504" s="762">
        <v>2018</v>
      </c>
      <c r="O1504" t="str">
        <f>IFERROR(VLOOKUP(B1504,Planning!$C$6:$G$700,3,FALSE),"")</f>
        <v>Food Hub NWA, LLC</v>
      </c>
      <c r="P1504" t="str">
        <f>IFERROR(VLOOKUP(B1504,Planning!$C$6:$G$700,5,FALSE),"")</f>
        <v>Picnic table</v>
      </c>
    </row>
    <row r="1505" spans="1:16" x14ac:dyDescent="0.25">
      <c r="A1505" s="3">
        <v>11</v>
      </c>
      <c r="B1505" s="8">
        <v>521</v>
      </c>
      <c r="C1505" s="4">
        <v>7.083333333333333</v>
      </c>
      <c r="D1505" s="209">
        <v>13.542918244949492</v>
      </c>
      <c r="E1505" s="13">
        <v>0</v>
      </c>
      <c r="F1505" s="13">
        <v>0</v>
      </c>
      <c r="G1505" s="13">
        <v>1.75</v>
      </c>
      <c r="H1505" s="13">
        <v>0</v>
      </c>
      <c r="I1505" s="13">
        <v>5.333333333333333</v>
      </c>
      <c r="J1505" s="13">
        <v>0</v>
      </c>
      <c r="K1505" s="13">
        <v>0</v>
      </c>
      <c r="L1505" s="13">
        <v>0</v>
      </c>
      <c r="M1505" s="13"/>
      <c r="N1505" s="762">
        <v>2018</v>
      </c>
      <c r="O1505" t="str">
        <f>IFERROR(VLOOKUP(B1505,Planning!$C$6:$G$700,3,FALSE),"")</f>
        <v>Holler [Bea Apple]</v>
      </c>
      <c r="P1505" t="str">
        <f>IFERROR(VLOOKUP(B1505,Planning!$C$6:$G$700,5,FALSE),"")</f>
        <v>Lounge chair</v>
      </c>
    </row>
    <row r="1506" spans="1:16" x14ac:dyDescent="0.25">
      <c r="A1506" s="3">
        <v>11</v>
      </c>
      <c r="B1506" s="8">
        <v>527</v>
      </c>
      <c r="C1506" s="4">
        <v>2</v>
      </c>
      <c r="D1506" s="209">
        <v>4.0213737373737368</v>
      </c>
      <c r="E1506" s="13">
        <v>0</v>
      </c>
      <c r="F1506" s="13">
        <v>0</v>
      </c>
      <c r="G1506" s="13">
        <v>0</v>
      </c>
      <c r="H1506" s="13">
        <v>0</v>
      </c>
      <c r="I1506" s="13">
        <v>0</v>
      </c>
      <c r="J1506" s="13">
        <v>0</v>
      </c>
      <c r="K1506" s="13">
        <v>2</v>
      </c>
      <c r="L1506" s="13">
        <v>0</v>
      </c>
      <c r="M1506" s="13"/>
      <c r="N1506" s="762">
        <v>2018</v>
      </c>
      <c r="O1506" t="str">
        <f>IFERROR(VLOOKUP(B1506,Planning!$C$6:$G$700,3,FALSE),"")</f>
        <v>Maderas Collective</v>
      </c>
      <c r="P1506" t="str">
        <f>IFERROR(VLOOKUP(B1506,Planning!$C$6:$G$700,5,FALSE),"")</f>
        <v xml:space="preserve">Muestra de cojin TB-13, HOLLER </v>
      </c>
    </row>
    <row r="1507" spans="1:16" x14ac:dyDescent="0.25">
      <c r="A1507" s="3">
        <v>11</v>
      </c>
      <c r="B1507" s="8">
        <v>541</v>
      </c>
      <c r="C1507" s="4">
        <v>46.75</v>
      </c>
      <c r="D1507" s="209">
        <v>96.708338173400676</v>
      </c>
      <c r="E1507" s="13">
        <v>0</v>
      </c>
      <c r="F1507" s="13">
        <v>0</v>
      </c>
      <c r="G1507" s="13">
        <v>26.916666666666671</v>
      </c>
      <c r="H1507" s="13">
        <v>1.75</v>
      </c>
      <c r="I1507" s="13">
        <v>7</v>
      </c>
      <c r="J1507" s="13">
        <v>0</v>
      </c>
      <c r="K1507" s="13">
        <v>11.083333333333332</v>
      </c>
      <c r="L1507" s="13">
        <v>0</v>
      </c>
      <c r="M1507" s="13"/>
      <c r="N1507" s="762">
        <v>2018</v>
      </c>
      <c r="O1507" t="str">
        <f>IFERROR(VLOOKUP(B1507,Planning!$C$6:$G$700,3,FALSE),"")</f>
        <v>Holler</v>
      </c>
      <c r="P1507" t="str">
        <f>IFERROR(VLOOKUP(B1507,Planning!$C$6:$G$700,5,FALSE),"")</f>
        <v>TB-02 Custom co work table</v>
      </c>
    </row>
    <row r="1508" spans="1:16" x14ac:dyDescent="0.25">
      <c r="A1508" s="3">
        <v>11</v>
      </c>
      <c r="B1508" s="8">
        <v>542</v>
      </c>
      <c r="C1508" s="4">
        <v>5.5</v>
      </c>
      <c r="D1508" s="209">
        <v>11.058777777777777</v>
      </c>
      <c r="E1508" s="13">
        <v>0</v>
      </c>
      <c r="F1508" s="13">
        <v>0</v>
      </c>
      <c r="G1508" s="13">
        <v>0</v>
      </c>
      <c r="H1508" s="13">
        <v>0</v>
      </c>
      <c r="I1508" s="13">
        <v>0</v>
      </c>
      <c r="J1508" s="13">
        <v>0</v>
      </c>
      <c r="K1508" s="13">
        <v>5.5</v>
      </c>
      <c r="L1508" s="13">
        <v>0</v>
      </c>
      <c r="M1508" s="13"/>
      <c r="N1508" s="762">
        <v>2018</v>
      </c>
      <c r="O1508" t="str">
        <f>IFERROR(VLOOKUP(B1508,Planning!$C$6:$G$700,3,FALSE),"")</f>
        <v>Holler</v>
      </c>
      <c r="P1508" t="str">
        <f>IFERROR(VLOOKUP(B1508,Planning!$C$6:$G$700,5,FALSE),"")</f>
        <v>TB-08 Vip Lounge Table Top</v>
      </c>
    </row>
    <row r="1509" spans="1:16" ht="15.75" thickBot="1" x14ac:dyDescent="0.3">
      <c r="A1509" s="210">
        <v>11</v>
      </c>
      <c r="B1509" s="211">
        <v>546</v>
      </c>
      <c r="C1509" s="212">
        <v>9</v>
      </c>
      <c r="D1509" s="213">
        <v>16.869464646464646</v>
      </c>
      <c r="E1509" s="214">
        <v>0</v>
      </c>
      <c r="F1509" s="214">
        <v>0</v>
      </c>
      <c r="G1509" s="214">
        <v>0</v>
      </c>
      <c r="H1509" s="214">
        <v>0</v>
      </c>
      <c r="I1509" s="214">
        <v>5.25</v>
      </c>
      <c r="J1509" s="214">
        <v>0</v>
      </c>
      <c r="K1509" s="214">
        <v>3.75</v>
      </c>
      <c r="L1509" s="214">
        <v>0</v>
      </c>
      <c r="M1509" s="803"/>
      <c r="N1509" s="762">
        <v>2018</v>
      </c>
      <c r="O1509" t="str">
        <f>IFERROR(VLOOKUP(B1509,Planning!$C$6:$G$700,3,FALSE),"")</f>
        <v>Holler</v>
      </c>
      <c r="P1509" t="str">
        <f>IFERROR(VLOOKUP(B1509,Planning!$C$6:$G$700,5,FALSE),"")</f>
        <v>TB-05 6-Top Hexagon Dining Table Top</v>
      </c>
    </row>
    <row r="1510" spans="1:16" x14ac:dyDescent="0.25">
      <c r="A1510" s="204">
        <v>12</v>
      </c>
      <c r="B1510" s="205" t="s">
        <v>10</v>
      </c>
      <c r="C1510" s="206">
        <v>207.58333333333337</v>
      </c>
      <c r="D1510" s="207">
        <v>563.56224269294546</v>
      </c>
      <c r="E1510" s="208">
        <v>0</v>
      </c>
      <c r="F1510" s="208">
        <v>37.666666666666664</v>
      </c>
      <c r="G1510" s="208">
        <v>29.833333333333329</v>
      </c>
      <c r="H1510" s="208">
        <v>38.916666666666664</v>
      </c>
      <c r="I1510" s="208">
        <v>19.75</v>
      </c>
      <c r="J1510" s="208">
        <v>43.166666666666664</v>
      </c>
      <c r="K1510" s="208">
        <v>0</v>
      </c>
      <c r="L1510" s="208">
        <v>38.25</v>
      </c>
      <c r="M1510" s="208"/>
      <c r="N1510" s="762">
        <v>2018</v>
      </c>
      <c r="O1510" t="str">
        <f>IFERROR(VLOOKUP(B1510,Planning!$C$6:$G$700,3,FALSE),"")</f>
        <v/>
      </c>
      <c r="P1510" t="str">
        <f>IFERROR(VLOOKUP(B1510,Planning!$C$6:$G$700,5,FALSE),"")</f>
        <v/>
      </c>
    </row>
    <row r="1511" spans="1:16" x14ac:dyDescent="0.25">
      <c r="A1511" s="3">
        <v>12</v>
      </c>
      <c r="B1511" s="8">
        <v>1</v>
      </c>
      <c r="C1511" s="4">
        <v>45.483333333333341</v>
      </c>
      <c r="D1511" s="209">
        <v>101.35374668560607</v>
      </c>
      <c r="E1511" s="13">
        <v>7.2333333333333334</v>
      </c>
      <c r="F1511" s="13">
        <v>36</v>
      </c>
      <c r="G1511" s="13">
        <v>2.25</v>
      </c>
      <c r="H1511" s="13">
        <v>0</v>
      </c>
      <c r="I1511" s="13">
        <v>0</v>
      </c>
      <c r="J1511" s="13">
        <v>0</v>
      </c>
      <c r="K1511" s="13">
        <v>0</v>
      </c>
      <c r="L1511" s="13">
        <v>0</v>
      </c>
      <c r="M1511" s="13"/>
      <c r="N1511" s="762">
        <v>2018</v>
      </c>
      <c r="O1511" t="str">
        <f>IFERROR(VLOOKUP(B1511,Planning!$C$6:$G$700,3,FALSE),"")</f>
        <v>Ojai Project</v>
      </c>
      <c r="P1511" t="str">
        <f>IFERROR(VLOOKUP(B1511,Planning!$C$6:$G$700,5,FALSE),"")</f>
        <v>OH-01 Open bath Vanity</v>
      </c>
    </row>
    <row r="1512" spans="1:16" x14ac:dyDescent="0.25">
      <c r="A1512" s="3">
        <v>12</v>
      </c>
      <c r="B1512" s="8">
        <v>9</v>
      </c>
      <c r="C1512" s="4">
        <v>22.633333333333333</v>
      </c>
      <c r="D1512" s="209">
        <v>49.397604587542091</v>
      </c>
      <c r="E1512" s="13">
        <v>0</v>
      </c>
      <c r="F1512" s="13">
        <v>0</v>
      </c>
      <c r="G1512" s="13">
        <v>10.799999999999999</v>
      </c>
      <c r="H1512" s="13">
        <v>6.8333333333333339</v>
      </c>
      <c r="I1512" s="13">
        <v>0</v>
      </c>
      <c r="J1512" s="13">
        <v>5</v>
      </c>
      <c r="K1512" s="13">
        <v>0</v>
      </c>
      <c r="L1512" s="13">
        <v>0</v>
      </c>
      <c r="M1512" s="13"/>
      <c r="N1512" s="762">
        <v>2018</v>
      </c>
      <c r="O1512" t="str">
        <f>IFERROR(VLOOKUP(B1512,Planning!$C$6:$G$700,3,FALSE),"")</f>
        <v>Ojai Project</v>
      </c>
      <c r="P1512" t="str">
        <f>IFERROR(VLOOKUP(B1512,Planning!$C$6:$G$700,5,FALSE),"")</f>
        <v>OH-09 Live edge vanity (powder)</v>
      </c>
    </row>
    <row r="1513" spans="1:16" x14ac:dyDescent="0.25">
      <c r="A1513" s="3">
        <v>12</v>
      </c>
      <c r="B1513" s="8">
        <v>10</v>
      </c>
      <c r="C1513" s="4">
        <v>25.033333333333331</v>
      </c>
      <c r="D1513" s="209">
        <v>54.74871275252525</v>
      </c>
      <c r="E1513" s="13">
        <v>0</v>
      </c>
      <c r="F1513" s="13">
        <v>0</v>
      </c>
      <c r="G1513" s="13">
        <v>10.700000000000001</v>
      </c>
      <c r="H1513" s="13">
        <v>11.333333333333334</v>
      </c>
      <c r="I1513" s="13">
        <v>0</v>
      </c>
      <c r="J1513" s="13">
        <v>3</v>
      </c>
      <c r="K1513" s="13">
        <v>0</v>
      </c>
      <c r="L1513" s="13">
        <v>0</v>
      </c>
      <c r="M1513" s="13"/>
      <c r="N1513" s="762">
        <v>2018</v>
      </c>
      <c r="O1513" t="str">
        <f>IFERROR(VLOOKUP(B1513,Planning!$C$6:$G$700,3,FALSE),"")</f>
        <v>Ojai Project</v>
      </c>
      <c r="P1513" t="str">
        <f>IFERROR(VLOOKUP(B1513,Planning!$C$6:$G$700,5,FALSE),"")</f>
        <v>OH-10 Live edge vanity (pool)</v>
      </c>
    </row>
    <row r="1514" spans="1:16" x14ac:dyDescent="0.25">
      <c r="A1514" s="3">
        <v>12</v>
      </c>
      <c r="B1514" s="8">
        <v>11</v>
      </c>
      <c r="C1514" s="4">
        <v>159.58333333333334</v>
      </c>
      <c r="D1514" s="209">
        <v>299.29672127525276</v>
      </c>
      <c r="E1514" s="13">
        <v>0</v>
      </c>
      <c r="F1514" s="13">
        <v>0</v>
      </c>
      <c r="G1514" s="13">
        <v>71.916666666666657</v>
      </c>
      <c r="H1514" s="13">
        <v>4.75</v>
      </c>
      <c r="I1514" s="13">
        <v>80.166666666666671</v>
      </c>
      <c r="J1514" s="13">
        <v>2.75</v>
      </c>
      <c r="K1514" s="13">
        <v>0</v>
      </c>
      <c r="L1514" s="13">
        <v>0</v>
      </c>
      <c r="M1514" s="13"/>
      <c r="N1514" s="762">
        <v>2018</v>
      </c>
      <c r="O1514" t="str">
        <f>IFERROR(VLOOKUP(B1514,Planning!$C$6:$G$700,3,FALSE),"")</f>
        <v>Ojai Project</v>
      </c>
      <c r="P1514" t="str">
        <f>IFERROR(VLOOKUP(B1514,Planning!$C$6:$G$700,5,FALSE),"")</f>
        <v>OH-11 King bed</v>
      </c>
    </row>
    <row r="1515" spans="1:16" x14ac:dyDescent="0.25">
      <c r="A1515" s="3">
        <v>12</v>
      </c>
      <c r="B1515" s="8">
        <v>28</v>
      </c>
      <c r="C1515" s="4">
        <v>85.25</v>
      </c>
      <c r="D1515" s="209">
        <v>195.484259919013</v>
      </c>
      <c r="E1515" s="13">
        <v>0</v>
      </c>
      <c r="F1515" s="13">
        <v>0</v>
      </c>
      <c r="G1515" s="13">
        <v>37.666666666666664</v>
      </c>
      <c r="H1515" s="13">
        <v>38</v>
      </c>
      <c r="I1515" s="13">
        <v>9.5833333333333339</v>
      </c>
      <c r="J1515" s="13">
        <v>0</v>
      </c>
      <c r="K1515" s="13">
        <v>0</v>
      </c>
      <c r="L1515" s="13">
        <v>0</v>
      </c>
      <c r="M1515" s="13"/>
      <c r="N1515" s="762">
        <v>2018</v>
      </c>
      <c r="O1515" t="str">
        <f>IFERROR(VLOOKUP(B1515,Planning!$C$6:$G$700,3,FALSE),"")</f>
        <v>Ojai Project</v>
      </c>
      <c r="P1515" t="str">
        <f>IFERROR(VLOOKUP(B1515,Planning!$C$6:$G$700,5,FALSE),"")</f>
        <v>OH-15 Kitchen table</v>
      </c>
    </row>
    <row r="1516" spans="1:16" x14ac:dyDescent="0.25">
      <c r="A1516" s="3">
        <v>12</v>
      </c>
      <c r="B1516" s="8">
        <v>30</v>
      </c>
      <c r="C1516" s="4">
        <v>3</v>
      </c>
      <c r="D1516" s="209">
        <v>5.9017487373737376</v>
      </c>
      <c r="E1516" s="13">
        <v>0</v>
      </c>
      <c r="F1516" s="13">
        <v>0</v>
      </c>
      <c r="G1516" s="13">
        <v>0</v>
      </c>
      <c r="H1516" s="13">
        <v>0</v>
      </c>
      <c r="I1516" s="13">
        <v>0</v>
      </c>
      <c r="J1516" s="13">
        <v>0</v>
      </c>
      <c r="K1516" s="13">
        <v>3</v>
      </c>
      <c r="L1516" s="13">
        <v>0</v>
      </c>
      <c r="M1516" s="13"/>
      <c r="N1516" s="762">
        <v>2018</v>
      </c>
      <c r="O1516" t="str">
        <f>IFERROR(VLOOKUP(B1516,Planning!$C$6:$G$700,3,FALSE),"")</f>
        <v>Ojai Project</v>
      </c>
      <c r="P1516" t="str">
        <f>IFERROR(VLOOKUP(B1516,Planning!$C$6:$G$700,5,FALSE),"")</f>
        <v>OH-17 Totem side table</v>
      </c>
    </row>
    <row r="1517" spans="1:16" x14ac:dyDescent="0.25">
      <c r="A1517" s="3">
        <v>12</v>
      </c>
      <c r="B1517" s="8">
        <v>31</v>
      </c>
      <c r="C1517" s="4">
        <v>67.416666666666671</v>
      </c>
      <c r="D1517" s="209">
        <v>150.49635311447815</v>
      </c>
      <c r="E1517" s="13">
        <v>11.666666666666664</v>
      </c>
      <c r="F1517" s="13">
        <v>14.25</v>
      </c>
      <c r="G1517" s="13">
        <v>29</v>
      </c>
      <c r="H1517" s="13">
        <v>0</v>
      </c>
      <c r="I1517" s="13">
        <v>0</v>
      </c>
      <c r="J1517" s="13">
        <v>12.500000000000002</v>
      </c>
      <c r="K1517" s="13">
        <v>0</v>
      </c>
      <c r="L1517" s="13">
        <v>0</v>
      </c>
      <c r="M1517" s="13"/>
      <c r="N1517" s="762">
        <v>2018</v>
      </c>
      <c r="O1517" t="str">
        <f>IFERROR(VLOOKUP(B1517,Planning!$C$6:$G$700,3,FALSE),"")</f>
        <v>Ojai Project</v>
      </c>
      <c r="P1517" t="str">
        <f>IFERROR(VLOOKUP(B1517,Planning!$C$6:$G$700,5,FALSE),"")</f>
        <v>OH-18 Slatted bench</v>
      </c>
    </row>
    <row r="1518" spans="1:16" x14ac:dyDescent="0.25">
      <c r="A1518" s="3">
        <v>12</v>
      </c>
      <c r="B1518" s="8">
        <v>34</v>
      </c>
      <c r="C1518" s="4">
        <v>56.583333333333329</v>
      </c>
      <c r="D1518" s="209">
        <v>110.27290956439396</v>
      </c>
      <c r="E1518" s="13">
        <v>12.083333333333332</v>
      </c>
      <c r="F1518" s="13">
        <v>27.666666666666664</v>
      </c>
      <c r="G1518" s="13">
        <v>16.833333333333332</v>
      </c>
      <c r="H1518" s="13">
        <v>0</v>
      </c>
      <c r="I1518" s="13">
        <v>0</v>
      </c>
      <c r="J1518" s="13">
        <v>0</v>
      </c>
      <c r="K1518" s="13">
        <v>0</v>
      </c>
      <c r="L1518" s="13">
        <v>0</v>
      </c>
      <c r="M1518" s="13"/>
      <c r="N1518" s="762">
        <v>2018</v>
      </c>
      <c r="O1518" t="str">
        <f>IFERROR(VLOOKUP(B1518,Planning!$C$6:$G$700,3,FALSE),"")</f>
        <v>Ojai Project</v>
      </c>
      <c r="P1518" t="str">
        <f>IFERROR(VLOOKUP(B1518,Planning!$C$6:$G$700,5,FALSE),"")</f>
        <v>OH-21 Rosita lounge chair</v>
      </c>
    </row>
    <row r="1519" spans="1:16" x14ac:dyDescent="0.25">
      <c r="A1519" s="3">
        <v>12</v>
      </c>
      <c r="B1519" s="8">
        <v>35</v>
      </c>
      <c r="C1519" s="4">
        <v>124.09999999999998</v>
      </c>
      <c r="D1519" s="209">
        <v>250.45799515113765</v>
      </c>
      <c r="E1519" s="13">
        <v>26.016666666666662</v>
      </c>
      <c r="F1519" s="13">
        <v>78.333333333333343</v>
      </c>
      <c r="G1519" s="13">
        <v>19.749999999999996</v>
      </c>
      <c r="H1519" s="13">
        <v>0</v>
      </c>
      <c r="I1519" s="13">
        <v>0</v>
      </c>
      <c r="J1519" s="13">
        <v>0</v>
      </c>
      <c r="K1519" s="13">
        <v>0</v>
      </c>
      <c r="L1519" s="13">
        <v>0</v>
      </c>
      <c r="M1519" s="13"/>
      <c r="N1519" s="762">
        <v>2018</v>
      </c>
      <c r="O1519" t="str">
        <f>IFERROR(VLOOKUP(B1519,Planning!$C$6:$G$700,3,FALSE),"")</f>
        <v>Ojai Project</v>
      </c>
      <c r="P1519" t="str">
        <f>IFERROR(VLOOKUP(B1519,Planning!$C$6:$G$700,5,FALSE),"")</f>
        <v>OH-22 King Modern bed</v>
      </c>
    </row>
    <row r="1520" spans="1:16" x14ac:dyDescent="0.25">
      <c r="A1520" s="3">
        <v>12</v>
      </c>
      <c r="B1520" s="8">
        <v>45</v>
      </c>
      <c r="C1520" s="4">
        <v>19.916666666666664</v>
      </c>
      <c r="D1520" s="209">
        <v>41.768283344012204</v>
      </c>
      <c r="E1520" s="13">
        <v>0</v>
      </c>
      <c r="F1520" s="13">
        <v>0</v>
      </c>
      <c r="G1520" s="13">
        <v>1.75</v>
      </c>
      <c r="H1520" s="13">
        <v>0.33333333333333331</v>
      </c>
      <c r="I1520" s="13">
        <v>9</v>
      </c>
      <c r="J1520" s="13">
        <v>3.8333333333333335</v>
      </c>
      <c r="K1520" s="13">
        <v>5</v>
      </c>
      <c r="L1520" s="13">
        <v>0</v>
      </c>
      <c r="M1520" s="13"/>
      <c r="N1520" s="762">
        <v>2018</v>
      </c>
      <c r="O1520" t="str">
        <f>IFERROR(VLOOKUP(B1520,Planning!$C$6:$G$700,3,FALSE),"")</f>
        <v>Davide Berruto/Hayes Valley</v>
      </c>
      <c r="P1520" t="str">
        <f>IFERROR(VLOOKUP(B1520,Planning!$C$6:$G$700,5,FALSE),"")</f>
        <v>HV-01 Bench with cushions</v>
      </c>
    </row>
    <row r="1521" spans="1:16" x14ac:dyDescent="0.25">
      <c r="A1521" s="3">
        <v>12</v>
      </c>
      <c r="B1521" s="8">
        <v>46</v>
      </c>
      <c r="C1521" s="4">
        <v>59.666666666666671</v>
      </c>
      <c r="D1521" s="209">
        <v>142.52386363636367</v>
      </c>
      <c r="E1521" s="13">
        <v>0</v>
      </c>
      <c r="F1521" s="13">
        <v>2.25</v>
      </c>
      <c r="G1521" s="13">
        <v>22.666666666666668</v>
      </c>
      <c r="H1521" s="13">
        <v>25.75</v>
      </c>
      <c r="I1521" s="13">
        <v>9.0000000000000018</v>
      </c>
      <c r="J1521" s="13">
        <v>0</v>
      </c>
      <c r="K1521" s="13">
        <v>0</v>
      </c>
      <c r="L1521" s="13">
        <v>0</v>
      </c>
      <c r="M1521" s="13"/>
      <c r="N1521" s="762">
        <v>2018</v>
      </c>
      <c r="O1521" t="str">
        <f>IFERROR(VLOOKUP(B1521,Planning!$C$6:$G$700,3,FALSE),"")</f>
        <v>Davide Berruto/Hayes Valley</v>
      </c>
      <c r="P1521" t="str">
        <f>IFERROR(VLOOKUP(B1521,Planning!$C$6:$G$700,5,FALSE),"")</f>
        <v>HV-02 Side Table</v>
      </c>
    </row>
    <row r="1522" spans="1:16" x14ac:dyDescent="0.25">
      <c r="A1522" s="3">
        <v>12</v>
      </c>
      <c r="B1522" s="8">
        <v>47</v>
      </c>
      <c r="C1522" s="4">
        <v>34.833333333333336</v>
      </c>
      <c r="D1522" s="209">
        <v>71.166947864057235</v>
      </c>
      <c r="E1522" s="13">
        <v>0</v>
      </c>
      <c r="F1522" s="13">
        <v>0</v>
      </c>
      <c r="G1522" s="13">
        <v>8.3333333333333329E-2</v>
      </c>
      <c r="H1522" s="13">
        <v>7.583333333333333</v>
      </c>
      <c r="I1522" s="13">
        <v>24.75</v>
      </c>
      <c r="J1522" s="13">
        <v>0</v>
      </c>
      <c r="K1522" s="13">
        <v>2.4166666666666665</v>
      </c>
      <c r="L1522" s="13">
        <v>0</v>
      </c>
      <c r="M1522" s="13"/>
      <c r="N1522" s="762">
        <v>2018</v>
      </c>
      <c r="O1522" t="str">
        <f>IFERROR(VLOOKUP(B1522,Planning!$C$6:$G$700,3,FALSE),"")</f>
        <v>Davide Berruto/Hayes Valley</v>
      </c>
      <c r="P1522" t="str">
        <f>IFERROR(VLOOKUP(B1522,Planning!$C$6:$G$700,5,FALSE),"")</f>
        <v>HV-04 Coffee Table</v>
      </c>
    </row>
    <row r="1523" spans="1:16" x14ac:dyDescent="0.25">
      <c r="A1523" s="3">
        <v>12</v>
      </c>
      <c r="B1523" s="8">
        <v>48</v>
      </c>
      <c r="C1523" s="4">
        <v>66.5</v>
      </c>
      <c r="D1523" s="209">
        <v>137.41269360269362</v>
      </c>
      <c r="E1523" s="13">
        <v>0</v>
      </c>
      <c r="F1523" s="13">
        <v>0</v>
      </c>
      <c r="G1523" s="13">
        <v>26.666666666666671</v>
      </c>
      <c r="H1523" s="13">
        <v>32.666666666666664</v>
      </c>
      <c r="I1523" s="13">
        <v>7.1666666666666661</v>
      </c>
      <c r="J1523" s="13">
        <v>0</v>
      </c>
      <c r="K1523" s="13">
        <v>0</v>
      </c>
      <c r="L1523" s="13">
        <v>0</v>
      </c>
      <c r="M1523" s="13"/>
      <c r="N1523" s="762">
        <v>2018</v>
      </c>
      <c r="O1523" t="str">
        <f>IFERROR(VLOOKUP(B1523,Planning!$C$6:$G$700,3,FALSE),"")</f>
        <v>Davide Berruto/Hayes Valley</v>
      </c>
      <c r="P1523" t="str">
        <f>IFERROR(VLOOKUP(B1523,Planning!$C$6:$G$700,5,FALSE),"")</f>
        <v xml:space="preserve">HV-03 Single End Table </v>
      </c>
    </row>
    <row r="1524" spans="1:16" x14ac:dyDescent="0.25">
      <c r="A1524" s="3">
        <v>12</v>
      </c>
      <c r="B1524" s="8">
        <v>49</v>
      </c>
      <c r="C1524" s="4">
        <v>79.833333333333329</v>
      </c>
      <c r="D1524" s="209">
        <v>158.76712752525262</v>
      </c>
      <c r="E1524" s="13">
        <v>0</v>
      </c>
      <c r="F1524" s="13">
        <v>0</v>
      </c>
      <c r="G1524" s="13">
        <v>14.5</v>
      </c>
      <c r="H1524" s="13">
        <v>35.25</v>
      </c>
      <c r="I1524" s="13">
        <v>23.833333333333332</v>
      </c>
      <c r="J1524" s="13">
        <v>6.25</v>
      </c>
      <c r="K1524" s="13">
        <v>0</v>
      </c>
      <c r="L1524" s="13">
        <v>0</v>
      </c>
      <c r="M1524" s="13"/>
      <c r="N1524" s="762">
        <v>2018</v>
      </c>
      <c r="O1524" t="str">
        <f>IFERROR(VLOOKUP(B1524,Planning!$C$6:$G$700,3,FALSE),"")</f>
        <v>Davide Berruto/Hayes Valley</v>
      </c>
      <c r="P1524" t="str">
        <f>IFERROR(VLOOKUP(B1524,Planning!$C$6:$G$700,5,FALSE),"")</f>
        <v>HV-05 Dining Bench</v>
      </c>
    </row>
    <row r="1525" spans="1:16" x14ac:dyDescent="0.25">
      <c r="A1525" s="3">
        <v>12</v>
      </c>
      <c r="B1525" s="8">
        <v>50</v>
      </c>
      <c r="C1525" s="4">
        <v>5.5833333333333339</v>
      </c>
      <c r="D1525" s="209">
        <v>13.082623106060607</v>
      </c>
      <c r="E1525" s="13">
        <v>0</v>
      </c>
      <c r="F1525" s="13">
        <v>0</v>
      </c>
      <c r="G1525" s="13">
        <v>0</v>
      </c>
      <c r="H1525" s="13">
        <v>2.8333333333333335</v>
      </c>
      <c r="I1525" s="13">
        <v>0</v>
      </c>
      <c r="J1525" s="13">
        <v>0</v>
      </c>
      <c r="K1525" s="13">
        <v>2.75</v>
      </c>
      <c r="L1525" s="13">
        <v>0</v>
      </c>
      <c r="M1525" s="13"/>
      <c r="N1525" s="762">
        <v>2018</v>
      </c>
      <c r="O1525" t="str">
        <f>IFERROR(VLOOKUP(B1525,Planning!$C$6:$G$700,3,FALSE),"")</f>
        <v>Davide Berruto/Hayes Valley</v>
      </c>
      <c r="P1525" t="str">
        <f>IFERROR(VLOOKUP(B1525,Planning!$C$6:$G$700,5,FALSE),"")</f>
        <v>HV-06 Bed Side table</v>
      </c>
    </row>
    <row r="1526" spans="1:16" x14ac:dyDescent="0.25">
      <c r="A1526" s="3">
        <v>12</v>
      </c>
      <c r="B1526" s="8">
        <v>51</v>
      </c>
      <c r="C1526" s="4">
        <v>15.083333333333332</v>
      </c>
      <c r="D1526" s="209">
        <v>33.821433869949487</v>
      </c>
      <c r="E1526" s="13">
        <v>1.25</v>
      </c>
      <c r="F1526" s="13">
        <v>12.583333333333332</v>
      </c>
      <c r="G1526" s="13">
        <v>0</v>
      </c>
      <c r="H1526" s="13">
        <v>1.25</v>
      </c>
      <c r="I1526" s="13">
        <v>0</v>
      </c>
      <c r="J1526" s="13">
        <v>0</v>
      </c>
      <c r="K1526" s="13">
        <v>0</v>
      </c>
      <c r="L1526" s="13">
        <v>0</v>
      </c>
      <c r="M1526" s="13"/>
      <c r="N1526" s="762">
        <v>2018</v>
      </c>
      <c r="O1526" t="str">
        <f>IFERROR(VLOOKUP(B1526,Planning!$C$6:$G$700,3,FALSE),"")</f>
        <v>Davide Berruto/Hayes Valley</v>
      </c>
      <c r="P1526" t="str">
        <f>IFERROR(VLOOKUP(B1526,Planning!$C$6:$G$700,5,FALSE),"")</f>
        <v>HV-07 Bench console</v>
      </c>
    </row>
    <row r="1527" spans="1:16" x14ac:dyDescent="0.25">
      <c r="A1527" s="3">
        <v>12</v>
      </c>
      <c r="B1527" s="8">
        <v>56</v>
      </c>
      <c r="C1527" s="4">
        <v>142.74999999999997</v>
      </c>
      <c r="D1527" s="209">
        <v>287.93599447601019</v>
      </c>
      <c r="E1527" s="13">
        <v>0</v>
      </c>
      <c r="F1527" s="13">
        <v>0</v>
      </c>
      <c r="G1527" s="13">
        <v>28.666666666666668</v>
      </c>
      <c r="H1527" s="13">
        <v>41.583333333333336</v>
      </c>
      <c r="I1527" s="13">
        <v>64.5</v>
      </c>
      <c r="J1527" s="13">
        <v>0</v>
      </c>
      <c r="K1527" s="13">
        <v>8</v>
      </c>
      <c r="L1527" s="13">
        <v>0</v>
      </c>
      <c r="M1527" s="13"/>
      <c r="N1527" s="762">
        <v>2018</v>
      </c>
      <c r="O1527" t="str">
        <f>IFERROR(VLOOKUP(B1527,Planning!$C$6:$G$700,3,FALSE),"")</f>
        <v>Maderas Collective</v>
      </c>
      <c r="P1527" t="str">
        <f>IFERROR(VLOOKUP(B1527,Planning!$C$6:$G$700,5,FALSE),"")</f>
        <v xml:space="preserve">Reutilizacion de piezas de Sillas Leon </v>
      </c>
    </row>
    <row r="1528" spans="1:16" x14ac:dyDescent="0.25">
      <c r="A1528" s="3">
        <v>12</v>
      </c>
      <c r="B1528" s="8">
        <v>58</v>
      </c>
      <c r="C1528" s="4">
        <v>49.166666666666671</v>
      </c>
      <c r="D1528" s="209">
        <v>101.64428787878789</v>
      </c>
      <c r="E1528" s="13">
        <v>0</v>
      </c>
      <c r="F1528" s="13">
        <v>32.5</v>
      </c>
      <c r="G1528" s="13">
        <v>16.666666666666668</v>
      </c>
      <c r="H1528" s="13">
        <v>0</v>
      </c>
      <c r="I1528" s="13">
        <v>0</v>
      </c>
      <c r="J1528" s="13">
        <v>0</v>
      </c>
      <c r="K1528" s="13">
        <v>0</v>
      </c>
      <c r="L1528" s="13">
        <v>0</v>
      </c>
      <c r="M1528" s="13"/>
      <c r="N1528" s="762">
        <v>2018</v>
      </c>
      <c r="O1528" t="str">
        <f>IFERROR(VLOOKUP(B1528,Planning!$C$6:$G$700,3,FALSE),"")</f>
        <v>Proper Cloth</v>
      </c>
      <c r="P1528" t="str">
        <f>IFERROR(VLOOKUP(B1528,Planning!$C$6:$G$700,5,FALSE),"")</f>
        <v>TA-01 Maderas Parson Table 01 (Large)</v>
      </c>
    </row>
    <row r="1529" spans="1:16" x14ac:dyDescent="0.25">
      <c r="A1529" s="3">
        <v>12</v>
      </c>
      <c r="B1529" s="8">
        <v>59</v>
      </c>
      <c r="C1529" s="4">
        <v>4.25</v>
      </c>
      <c r="D1529" s="209">
        <v>6.46</v>
      </c>
      <c r="E1529" s="13">
        <v>0</v>
      </c>
      <c r="F1529" s="13">
        <v>0</v>
      </c>
      <c r="G1529" s="13">
        <v>4.25</v>
      </c>
      <c r="H1529" s="13">
        <v>0</v>
      </c>
      <c r="I1529" s="13">
        <v>0</v>
      </c>
      <c r="J1529" s="13">
        <v>0</v>
      </c>
      <c r="K1529" s="13">
        <v>0</v>
      </c>
      <c r="L1529" s="13">
        <v>0</v>
      </c>
      <c r="M1529" s="13"/>
      <c r="N1529" s="762">
        <v>2018</v>
      </c>
      <c r="O1529" t="str">
        <f>IFERROR(VLOOKUP(B1529,Planning!$C$6:$G$700,3,FALSE),"")</f>
        <v>Proper Cloth</v>
      </c>
      <c r="P1529" t="str">
        <f>IFERROR(VLOOKUP(B1529,Planning!$C$6:$G$700,5,FALSE),"")</f>
        <v>TA-02 Maderas Parson Table 01 (Small)</v>
      </c>
    </row>
    <row r="1530" spans="1:16" x14ac:dyDescent="0.25">
      <c r="A1530" s="3">
        <v>12</v>
      </c>
      <c r="B1530" s="8">
        <v>60</v>
      </c>
      <c r="C1530" s="4">
        <v>203.08333333333334</v>
      </c>
      <c r="D1530" s="209">
        <v>453.46807897496888</v>
      </c>
      <c r="E1530" s="13">
        <v>0.66666666666666663</v>
      </c>
      <c r="F1530" s="13">
        <v>19.083333333333336</v>
      </c>
      <c r="G1530" s="13">
        <v>177.91666666666666</v>
      </c>
      <c r="H1530" s="13">
        <v>5.416666666666667</v>
      </c>
      <c r="I1530" s="13">
        <v>0</v>
      </c>
      <c r="J1530" s="13">
        <v>0</v>
      </c>
      <c r="K1530" s="13">
        <v>0</v>
      </c>
      <c r="L1530" s="13">
        <v>0</v>
      </c>
      <c r="M1530" s="13"/>
      <c r="N1530" s="762">
        <v>2018</v>
      </c>
      <c r="O1530" t="str">
        <f>IFERROR(VLOOKUP(B1530,Planning!$C$6:$G$700,3,FALSE),"")</f>
        <v>Proper Cloth</v>
      </c>
      <c r="P1530" t="str">
        <f>IFERROR(VLOOKUP(B1530,Planning!$C$6:$G$700,5,FALSE),"")</f>
        <v xml:space="preserve">ST-01 Maderas Stool </v>
      </c>
    </row>
    <row r="1531" spans="1:16" x14ac:dyDescent="0.25">
      <c r="A1531" s="3">
        <v>12</v>
      </c>
      <c r="B1531" s="8">
        <v>61</v>
      </c>
      <c r="C1531" s="4">
        <v>72.583333333333343</v>
      </c>
      <c r="D1531" s="209">
        <v>152.85001025883841</v>
      </c>
      <c r="E1531" s="13">
        <v>1</v>
      </c>
      <c r="F1531" s="13">
        <v>52.416666666666671</v>
      </c>
      <c r="G1531" s="13">
        <v>19.166666666666668</v>
      </c>
      <c r="H1531" s="13">
        <v>0</v>
      </c>
      <c r="I1531" s="13">
        <v>0</v>
      </c>
      <c r="J1531" s="13">
        <v>0</v>
      </c>
      <c r="K1531" s="13">
        <v>0</v>
      </c>
      <c r="L1531" s="13">
        <v>0</v>
      </c>
      <c r="M1531" s="13"/>
      <c r="N1531" s="762">
        <v>2018</v>
      </c>
      <c r="O1531" t="str">
        <f>IFERROR(VLOOKUP(B1531,Planning!$C$6:$G$700,3,FALSE),"")</f>
        <v>Maderas/ Berruto</v>
      </c>
      <c r="P1531" t="str">
        <f>IFERROR(VLOOKUP(B1531,Planning!$C$6:$G$700,5,FALSE),"")</f>
        <v>Dining Table # 1</v>
      </c>
    </row>
    <row r="1532" spans="1:16" x14ac:dyDescent="0.25">
      <c r="A1532" s="3">
        <v>12</v>
      </c>
      <c r="B1532" s="8">
        <v>62</v>
      </c>
      <c r="C1532" s="4">
        <v>93.000000000000028</v>
      </c>
      <c r="D1532" s="209">
        <v>193.03553556397304</v>
      </c>
      <c r="E1532" s="13">
        <v>0</v>
      </c>
      <c r="F1532" s="13">
        <v>34.666666666666671</v>
      </c>
      <c r="G1532" s="13">
        <v>36.666666666666664</v>
      </c>
      <c r="H1532" s="13">
        <v>21.666666666666668</v>
      </c>
      <c r="I1532" s="13">
        <v>0</v>
      </c>
      <c r="J1532" s="13">
        <v>0</v>
      </c>
      <c r="K1532" s="13">
        <v>0</v>
      </c>
      <c r="L1532" s="13">
        <v>0</v>
      </c>
      <c r="M1532" s="13"/>
      <c r="N1532" s="762">
        <v>2018</v>
      </c>
      <c r="O1532" t="str">
        <f>IFERROR(VLOOKUP(B1532,Planning!$C$6:$G$700,3,FALSE),"")</f>
        <v>Commons Restaurant</v>
      </c>
      <c r="P1532" t="str">
        <f>IFERROR(VLOOKUP(B1532,Planning!$C$6:$G$700,5,FALSE),"")</f>
        <v>A-3 DIVIDER</v>
      </c>
    </row>
    <row r="1533" spans="1:16" x14ac:dyDescent="0.25">
      <c r="A1533" s="3">
        <v>12</v>
      </c>
      <c r="B1533" s="8">
        <v>64</v>
      </c>
      <c r="C1533" s="4">
        <v>0.33333333333333331</v>
      </c>
      <c r="D1533" s="209">
        <v>0.84</v>
      </c>
      <c r="E1533" s="13">
        <v>0</v>
      </c>
      <c r="F1533" s="13">
        <v>0.33333333333333331</v>
      </c>
      <c r="G1533" s="13">
        <v>0</v>
      </c>
      <c r="H1533" s="13">
        <v>0</v>
      </c>
      <c r="I1533" s="13">
        <v>0</v>
      </c>
      <c r="J1533" s="13">
        <v>0</v>
      </c>
      <c r="K1533" s="13">
        <v>0</v>
      </c>
      <c r="L1533" s="13">
        <v>0</v>
      </c>
      <c r="M1533" s="13"/>
      <c r="N1533" s="762">
        <v>2018</v>
      </c>
      <c r="O1533" t="str">
        <f>IFERROR(VLOOKUP(B1533,Planning!$C$6:$G$700,3,FALSE),"")</f>
        <v>Maderas Collective</v>
      </c>
      <c r="P1533" t="str">
        <f>IFERROR(VLOOKUP(B1533,Planning!$C$6:$G$700,5,FALSE),"")</f>
        <v>Muestras Milesi</v>
      </c>
    </row>
    <row r="1534" spans="1:16" x14ac:dyDescent="0.25">
      <c r="A1534" s="3">
        <v>12</v>
      </c>
      <c r="B1534" s="8">
        <v>65</v>
      </c>
      <c r="C1534" s="4">
        <v>212.16666666666669</v>
      </c>
      <c r="D1534" s="209">
        <v>420.77579961069051</v>
      </c>
      <c r="E1534" s="13">
        <v>3.583333333333333</v>
      </c>
      <c r="F1534" s="13">
        <v>155.16666666666666</v>
      </c>
      <c r="G1534" s="13">
        <v>50.5</v>
      </c>
      <c r="H1534" s="13">
        <v>2.916666666666667</v>
      </c>
      <c r="I1534" s="13">
        <v>0</v>
      </c>
      <c r="J1534" s="13">
        <v>0</v>
      </c>
      <c r="K1534" s="13">
        <v>0</v>
      </c>
      <c r="L1534" s="13">
        <v>0</v>
      </c>
      <c r="M1534" s="13"/>
      <c r="N1534" s="762">
        <v>2018</v>
      </c>
      <c r="O1534" t="str">
        <f>IFERROR(VLOOKUP(B1534,Planning!$C$6:$G$700,3,FALSE),"")</f>
        <v>Maderas Collective</v>
      </c>
      <c r="P1534" t="str">
        <f>IFERROR(VLOOKUP(B1534,Planning!$C$6:$G$700,5,FALSE),"")</f>
        <v>Beads 16 mm</v>
      </c>
    </row>
    <row r="1535" spans="1:16" x14ac:dyDescent="0.25">
      <c r="A1535" s="3">
        <v>12</v>
      </c>
      <c r="B1535" s="8">
        <v>66</v>
      </c>
      <c r="C1535" s="4">
        <v>41.500000000000007</v>
      </c>
      <c r="D1535" s="209">
        <v>91.913732428451198</v>
      </c>
      <c r="E1535" s="13">
        <v>0</v>
      </c>
      <c r="F1535" s="13">
        <v>1.5833333333333333</v>
      </c>
      <c r="G1535" s="13">
        <v>0</v>
      </c>
      <c r="H1535" s="13">
        <v>2.666666666666667</v>
      </c>
      <c r="I1535" s="13">
        <v>37.25</v>
      </c>
      <c r="J1535" s="13">
        <v>0</v>
      </c>
      <c r="K1535" s="13">
        <v>0</v>
      </c>
      <c r="L1535" s="13">
        <v>0</v>
      </c>
      <c r="M1535" s="13"/>
      <c r="N1535" s="762">
        <v>2018</v>
      </c>
      <c r="O1535" t="str">
        <f>IFERROR(VLOOKUP(B1535,Planning!$C$6:$G$700,3,FALSE),"")</f>
        <v>Maderas Collective</v>
      </c>
      <c r="P1535" t="str">
        <f>IFERROR(VLOOKUP(B1535,Planning!$C$6:$G$700,5,FALSE),"")</f>
        <v>Muestras Acabado Sur</v>
      </c>
    </row>
    <row r="1536" spans="1:16" x14ac:dyDescent="0.25">
      <c r="A1536" s="3">
        <v>12</v>
      </c>
      <c r="B1536" s="8">
        <v>67</v>
      </c>
      <c r="C1536" s="4">
        <v>12.416666666666666</v>
      </c>
      <c r="D1536" s="209">
        <v>36.0441210016835</v>
      </c>
      <c r="E1536" s="13">
        <v>0</v>
      </c>
      <c r="F1536" s="13">
        <v>0</v>
      </c>
      <c r="G1536" s="13">
        <v>0</v>
      </c>
      <c r="H1536" s="13">
        <v>0</v>
      </c>
      <c r="I1536" s="13">
        <v>12.416666666666666</v>
      </c>
      <c r="J1536" s="13">
        <v>0</v>
      </c>
      <c r="K1536" s="13">
        <v>0</v>
      </c>
      <c r="L1536" s="13">
        <v>0</v>
      </c>
      <c r="M1536" s="13"/>
      <c r="N1536" s="762">
        <v>2018</v>
      </c>
      <c r="O1536" t="str">
        <f>IFERROR(VLOOKUP(B1536,Planning!$C$6:$G$700,3,FALSE),"")</f>
        <v>Maderas Collective</v>
      </c>
      <c r="P1536" t="str">
        <f>IFERROR(VLOOKUP(B1536,Planning!$C$6:$G$700,5,FALSE),"")</f>
        <v>Pruebas de fondo</v>
      </c>
    </row>
    <row r="1537" spans="1:18" x14ac:dyDescent="0.25">
      <c r="A1537" s="3">
        <v>12</v>
      </c>
      <c r="B1537" s="8">
        <v>68</v>
      </c>
      <c r="C1537" s="4">
        <v>12.083333333333334</v>
      </c>
      <c r="D1537" s="209">
        <v>24.391878945707067</v>
      </c>
      <c r="E1537" s="13">
        <v>3.5</v>
      </c>
      <c r="F1537" s="13">
        <v>6.8333333333333339</v>
      </c>
      <c r="G1537" s="13">
        <v>0</v>
      </c>
      <c r="H1537" s="13">
        <v>1.75</v>
      </c>
      <c r="I1537" s="13">
        <v>0</v>
      </c>
      <c r="J1537" s="13">
        <v>0</v>
      </c>
      <c r="K1537" s="13">
        <v>0</v>
      </c>
      <c r="L1537" s="13">
        <v>0</v>
      </c>
      <c r="M1537" s="13"/>
      <c r="N1537" s="762">
        <v>2018</v>
      </c>
      <c r="O1537" t="str">
        <f>IFERROR(VLOOKUP(B1537,Planning!$C$6:$G$700,3,FALSE),"")</f>
        <v>Maderas Collective</v>
      </c>
      <c r="P1537" t="str">
        <f>IFERROR(VLOOKUP(B1537,Planning!$C$6:$G$700,5,FALSE),"")</f>
        <v>Muestras Milesi [Visita]</v>
      </c>
    </row>
    <row r="1538" spans="1:18" x14ac:dyDescent="0.25">
      <c r="A1538" s="3">
        <v>12</v>
      </c>
      <c r="B1538" s="8">
        <v>318</v>
      </c>
      <c r="C1538" s="4">
        <v>2.4166666666666665</v>
      </c>
      <c r="D1538" s="209">
        <v>6.09</v>
      </c>
      <c r="E1538" s="13">
        <v>0</v>
      </c>
      <c r="F1538" s="13">
        <v>0</v>
      </c>
      <c r="G1538" s="13">
        <v>0</v>
      </c>
      <c r="H1538" s="13">
        <v>0</v>
      </c>
      <c r="I1538" s="13">
        <v>0</v>
      </c>
      <c r="J1538" s="13">
        <v>2.4166666666666665</v>
      </c>
      <c r="K1538" s="13">
        <v>0</v>
      </c>
      <c r="L1538" s="13">
        <v>0</v>
      </c>
      <c r="M1538" s="13"/>
      <c r="N1538" s="762">
        <v>2018</v>
      </c>
      <c r="O1538" t="str">
        <f>IFERROR(VLOOKUP(B1538,Planning!$C$6:$G$700,3,FALSE),"")</f>
        <v>Holler</v>
      </c>
      <c r="P1538" t="str">
        <f>IFERROR(VLOOKUP(B1538,Planning!$C$6:$G$700,5,FALSE),"")</f>
        <v>BQ-02A Arrival Banquette</v>
      </c>
    </row>
    <row r="1539" spans="1:18" x14ac:dyDescent="0.25">
      <c r="A1539" s="3">
        <v>12</v>
      </c>
      <c r="B1539" s="8">
        <v>325</v>
      </c>
      <c r="C1539" s="4">
        <v>139.66666666666666</v>
      </c>
      <c r="D1539" s="209">
        <v>289.33616635101009</v>
      </c>
      <c r="E1539" s="13">
        <v>1.1666666666666667</v>
      </c>
      <c r="F1539" s="13">
        <v>7.9166666666666661</v>
      </c>
      <c r="G1539" s="13">
        <v>130.58333333333331</v>
      </c>
      <c r="H1539" s="13">
        <v>0</v>
      </c>
      <c r="I1539" s="13">
        <v>0</v>
      </c>
      <c r="J1539" s="13">
        <v>0</v>
      </c>
      <c r="K1539" s="13">
        <v>0</v>
      </c>
      <c r="L1539" s="13">
        <v>0</v>
      </c>
      <c r="M1539" s="13"/>
      <c r="N1539" s="762">
        <v>2018</v>
      </c>
      <c r="O1539" t="str">
        <f>IFERROR(VLOOKUP(B1539,Planning!$C$6:$G$700,3,FALSE),"")</f>
        <v>Holler</v>
      </c>
      <c r="P1539" t="str">
        <f>IFERROR(VLOOKUP(B1539,Planning!$C$6:$G$700,5,FALSE),"")</f>
        <v>BO-04 Banquette Shuffleboard</v>
      </c>
    </row>
    <row r="1540" spans="1:18" x14ac:dyDescent="0.25">
      <c r="A1540" s="3">
        <v>12</v>
      </c>
      <c r="B1540" s="8">
        <v>328</v>
      </c>
      <c r="C1540" s="4">
        <v>0.25</v>
      </c>
      <c r="D1540" s="209">
        <v>0.46543718434343434</v>
      </c>
      <c r="E1540" s="13">
        <v>0</v>
      </c>
      <c r="F1540" s="13">
        <v>0</v>
      </c>
      <c r="G1540" s="13">
        <v>0</v>
      </c>
      <c r="H1540" s="13">
        <v>0</v>
      </c>
      <c r="I1540" s="13">
        <v>0</v>
      </c>
      <c r="J1540" s="13">
        <v>0</v>
      </c>
      <c r="K1540" s="13">
        <v>0.25</v>
      </c>
      <c r="L1540" s="13">
        <v>0</v>
      </c>
      <c r="M1540" s="13"/>
      <c r="N1540" s="762">
        <v>2018</v>
      </c>
      <c r="O1540" t="str">
        <f>IFERROR(VLOOKUP(B1540,Planning!$C$6:$G$700,3,FALSE),"")</f>
        <v xml:space="preserve">Holler </v>
      </c>
      <c r="P1540" t="str">
        <f>IFERROR(VLOOKUP(B1540,Planning!$C$6:$G$700,5,FALSE),"")</f>
        <v>TB-04 Feature table</v>
      </c>
    </row>
    <row r="1541" spans="1:18" x14ac:dyDescent="0.25">
      <c r="A1541" s="3">
        <v>12</v>
      </c>
      <c r="B1541" s="8">
        <v>355</v>
      </c>
      <c r="C1541" s="4">
        <v>5</v>
      </c>
      <c r="D1541" s="209">
        <v>9.6252462121212119</v>
      </c>
      <c r="E1541" s="13">
        <v>0</v>
      </c>
      <c r="F1541" s="13">
        <v>0</v>
      </c>
      <c r="G1541" s="13">
        <v>0.5</v>
      </c>
      <c r="H1541" s="13">
        <v>0</v>
      </c>
      <c r="I1541" s="13">
        <v>0</v>
      </c>
      <c r="J1541" s="13">
        <v>0</v>
      </c>
      <c r="K1541" s="13">
        <v>4.5</v>
      </c>
      <c r="L1541" s="13">
        <v>0</v>
      </c>
      <c r="M1541" s="13"/>
      <c r="N1541" s="762">
        <v>2018</v>
      </c>
      <c r="O1541" t="str">
        <f>IFERROR(VLOOKUP(B1541,Planning!$C$6:$G$700,3,FALSE),"")</f>
        <v>Holler</v>
      </c>
      <c r="P1541" t="str">
        <f>IFERROR(VLOOKUP(B1541,Planning!$C$6:$G$700,5,FALSE),"")</f>
        <v>TB-07 Custom Conference Table</v>
      </c>
    </row>
    <row r="1542" spans="1:18" x14ac:dyDescent="0.25">
      <c r="A1542" s="3">
        <v>12</v>
      </c>
      <c r="B1542" s="8">
        <v>369</v>
      </c>
      <c r="C1542" s="4">
        <v>1.1666666666666667</v>
      </c>
      <c r="D1542" s="209">
        <v>2.7905482406290254</v>
      </c>
      <c r="E1542" s="13">
        <v>0</v>
      </c>
      <c r="F1542" s="13">
        <v>0</v>
      </c>
      <c r="G1542" s="13">
        <v>1.1666666666666667</v>
      </c>
      <c r="H1542" s="13">
        <v>0</v>
      </c>
      <c r="I1542" s="13">
        <v>0</v>
      </c>
      <c r="J1542" s="13">
        <v>0</v>
      </c>
      <c r="K1542" s="13">
        <v>0</v>
      </c>
      <c r="L1542" s="13">
        <v>0</v>
      </c>
      <c r="M1542" s="13"/>
      <c r="N1542" s="762">
        <v>2018</v>
      </c>
      <c r="O1542" t="str">
        <f>IFERROR(VLOOKUP(B1542,Planning!$C$6:$G$700,3,FALSE),"")</f>
        <v>Holler</v>
      </c>
      <c r="P1542" t="str">
        <f>IFERROR(VLOOKUP(B1542,Planning!$C$6:$G$700,5,FALSE),"")</f>
        <v>TB-14 Coffee Table Co Work</v>
      </c>
    </row>
    <row r="1543" spans="1:18" x14ac:dyDescent="0.25">
      <c r="A1543" s="3">
        <v>12</v>
      </c>
      <c r="B1543" s="8">
        <v>370</v>
      </c>
      <c r="C1543" s="4">
        <v>0.5</v>
      </c>
      <c r="D1543" s="209">
        <v>0.93087436868686868</v>
      </c>
      <c r="E1543" s="13">
        <v>0</v>
      </c>
      <c r="F1543" s="13">
        <v>0</v>
      </c>
      <c r="G1543" s="13">
        <v>0</v>
      </c>
      <c r="H1543" s="13">
        <v>0</v>
      </c>
      <c r="I1543" s="13">
        <v>0</v>
      </c>
      <c r="J1543" s="13">
        <v>0</v>
      </c>
      <c r="K1543" s="13">
        <v>0.5</v>
      </c>
      <c r="L1543" s="13">
        <v>0</v>
      </c>
      <c r="M1543" s="13"/>
      <c r="N1543" s="762">
        <v>2018</v>
      </c>
      <c r="O1543" t="str">
        <f>IFERROR(VLOOKUP(B1543,Planning!$C$6:$G$700,3,FALSE),"")</f>
        <v>Holler</v>
      </c>
      <c r="P1543" t="str">
        <f>IFERROR(VLOOKUP(B1543,Planning!$C$6:$G$700,5,FALSE),"")</f>
        <v>TB-15 Coffee Table tiered nest table</v>
      </c>
    </row>
    <row r="1544" spans="1:18" x14ac:dyDescent="0.25">
      <c r="A1544" s="3">
        <v>12</v>
      </c>
      <c r="B1544" s="8">
        <v>402</v>
      </c>
      <c r="C1544" s="4">
        <v>22.750000000000004</v>
      </c>
      <c r="D1544" s="209">
        <v>47.749139520202014</v>
      </c>
      <c r="E1544" s="13">
        <v>0</v>
      </c>
      <c r="F1544" s="13">
        <v>0</v>
      </c>
      <c r="G1544" s="13">
        <v>0</v>
      </c>
      <c r="H1544" s="13">
        <v>0</v>
      </c>
      <c r="I1544" s="13">
        <v>4.5</v>
      </c>
      <c r="J1544" s="13">
        <v>0</v>
      </c>
      <c r="K1544" s="13">
        <v>18.25</v>
      </c>
      <c r="L1544" s="13">
        <v>0</v>
      </c>
      <c r="M1544" s="13"/>
      <c r="N1544" s="762">
        <v>2018</v>
      </c>
      <c r="O1544" t="str">
        <f>IFERROR(VLOOKUP(B1544,Planning!$C$6:$G$700,3,FALSE),"")</f>
        <v>WEWORK</v>
      </c>
      <c r="P1544" t="str">
        <f>IFERROR(VLOOKUP(B1544,Planning!$C$6:$G$700,5,FALSE),"")</f>
        <v>WC-Turned Stool-Textured-Smooth Contenedor 14</v>
      </c>
    </row>
    <row r="1545" spans="1:18" x14ac:dyDescent="0.25">
      <c r="A1545" s="3">
        <v>12</v>
      </c>
      <c r="B1545" s="8">
        <v>501</v>
      </c>
      <c r="C1545" s="4">
        <v>2</v>
      </c>
      <c r="D1545" s="209">
        <v>3.3817487373737372</v>
      </c>
      <c r="E1545" s="13">
        <v>0</v>
      </c>
      <c r="F1545" s="13">
        <v>0</v>
      </c>
      <c r="G1545" s="13">
        <v>0</v>
      </c>
      <c r="H1545" s="13">
        <v>0</v>
      </c>
      <c r="I1545" s="13">
        <v>1</v>
      </c>
      <c r="J1545" s="13">
        <v>0</v>
      </c>
      <c r="K1545" s="13">
        <v>1</v>
      </c>
      <c r="L1545" s="13">
        <v>0</v>
      </c>
      <c r="M1545" s="13"/>
      <c r="N1545" s="762">
        <v>2018</v>
      </c>
      <c r="O1545" t="str">
        <f>IFERROR(VLOOKUP(B1545,Planning!$C$6:$G$700,3,FALSE),"")</f>
        <v>Maderas Collective</v>
      </c>
      <c r="P1545" t="str">
        <f>IFERROR(VLOOKUP(B1545,Planning!$C$6:$G$700,5,FALSE),"")</f>
        <v>Beads 18 mm</v>
      </c>
    </row>
    <row r="1546" spans="1:18" x14ac:dyDescent="0.25">
      <c r="A1546" s="3">
        <v>12</v>
      </c>
      <c r="B1546" s="8">
        <v>520</v>
      </c>
      <c r="C1546" s="4">
        <v>7.083333333333333</v>
      </c>
      <c r="D1546" s="209">
        <v>14.114957386363635</v>
      </c>
      <c r="E1546" s="13">
        <v>0</v>
      </c>
      <c r="F1546" s="13">
        <v>0</v>
      </c>
      <c r="G1546" s="13">
        <v>0</v>
      </c>
      <c r="H1546" s="13">
        <v>0</v>
      </c>
      <c r="I1546" s="13">
        <v>7.083333333333333</v>
      </c>
      <c r="J1546" s="13">
        <v>0</v>
      </c>
      <c r="K1546" s="13">
        <v>0</v>
      </c>
      <c r="L1546" s="13">
        <v>0</v>
      </c>
      <c r="M1546" s="13"/>
      <c r="N1546" s="762">
        <v>2018</v>
      </c>
      <c r="O1546" t="str">
        <f>IFERROR(VLOOKUP(B1546,Planning!$C$6:$G$700,3,FALSE),"")</f>
        <v>Food Hub NWA, LLC</v>
      </c>
      <c r="P1546" t="str">
        <f>IFERROR(VLOOKUP(B1546,Planning!$C$6:$G$700,5,FALSE),"")</f>
        <v>Picnic table</v>
      </c>
    </row>
    <row r="1547" spans="1:18" ht="15.75" thickBot="1" x14ac:dyDescent="0.3">
      <c r="A1547" s="210">
        <v>12</v>
      </c>
      <c r="B1547" s="211">
        <v>541</v>
      </c>
      <c r="C1547" s="212">
        <v>4</v>
      </c>
      <c r="D1547" s="213">
        <v>7.1052462121212123</v>
      </c>
      <c r="E1547" s="214">
        <v>0</v>
      </c>
      <c r="F1547" s="214">
        <v>0</v>
      </c>
      <c r="G1547" s="214">
        <v>0</v>
      </c>
      <c r="H1547" s="214">
        <v>0</v>
      </c>
      <c r="I1547" s="214">
        <v>0</v>
      </c>
      <c r="J1547" s="214">
        <v>0</v>
      </c>
      <c r="K1547" s="214">
        <v>4</v>
      </c>
      <c r="L1547" s="214">
        <v>0</v>
      </c>
      <c r="M1547" s="803"/>
      <c r="N1547" s="762">
        <v>2018</v>
      </c>
      <c r="O1547" t="str">
        <f>IFERROR(VLOOKUP(B1547,Planning!$C$6:$G$700,3,FALSE),"")</f>
        <v>Holler</v>
      </c>
      <c r="P1547" t="str">
        <f>IFERROR(VLOOKUP(B1547,Planning!$C$6:$G$700,5,FALSE),"")</f>
        <v>TB-02 Custom co work table</v>
      </c>
    </row>
    <row r="1548" spans="1:18" x14ac:dyDescent="0.25">
      <c r="A1548" s="204">
        <v>13</v>
      </c>
      <c r="B1548" s="205" t="s">
        <v>10</v>
      </c>
      <c r="C1548" s="206">
        <v>122.58333333333331</v>
      </c>
      <c r="D1548" s="207">
        <v>351.23285795079886</v>
      </c>
      <c r="E1548" s="208">
        <v>0</v>
      </c>
      <c r="F1548" s="208">
        <v>10.833333333333332</v>
      </c>
      <c r="G1548" s="208">
        <v>23.166666666666664</v>
      </c>
      <c r="H1548" s="208">
        <v>19.75</v>
      </c>
      <c r="I1548" s="208">
        <v>22.75</v>
      </c>
      <c r="J1548" s="208">
        <v>25.666666666666671</v>
      </c>
      <c r="K1548" s="208">
        <v>0</v>
      </c>
      <c r="L1548" s="208">
        <v>20.416666666666664</v>
      </c>
      <c r="M1548" s="208"/>
      <c r="N1548" s="762">
        <v>2018</v>
      </c>
      <c r="O1548" t="str">
        <f>IFERROR(VLOOKUP(B1548,Planning!$C$6:$G$700,3,FALSE),"")</f>
        <v/>
      </c>
      <c r="P1548" t="str">
        <f>IFERROR(VLOOKUP(B1548,Planning!$C$6:$G$700,5,FALSE),"")</f>
        <v/>
      </c>
    </row>
    <row r="1549" spans="1:18" x14ac:dyDescent="0.25">
      <c r="A1549" s="3">
        <v>13</v>
      </c>
      <c r="B1549" s="8">
        <v>1</v>
      </c>
      <c r="C1549" s="4">
        <v>34.833333333333336</v>
      </c>
      <c r="D1549" s="209">
        <v>76.708055555555546</v>
      </c>
      <c r="E1549" s="13">
        <v>0</v>
      </c>
      <c r="F1549" s="13">
        <v>0</v>
      </c>
      <c r="G1549" s="13">
        <v>22.583333333333332</v>
      </c>
      <c r="H1549" s="13">
        <v>9.4166666666666661</v>
      </c>
      <c r="I1549" s="13">
        <v>2.8333333333333335</v>
      </c>
      <c r="J1549" s="13">
        <v>0</v>
      </c>
      <c r="K1549" s="13">
        <v>0</v>
      </c>
      <c r="L1549" s="13">
        <v>0</v>
      </c>
      <c r="M1549" s="13"/>
      <c r="N1549" s="762">
        <v>2018</v>
      </c>
      <c r="O1549" t="str">
        <f>IFERROR(VLOOKUP(B1549,Planning!$C$6:$G$700,3,FALSE),"")</f>
        <v>Ojai Project</v>
      </c>
      <c r="P1549" t="str">
        <f>IFERROR(VLOOKUP(B1549,Planning!$C$6:$G$700,5,FALSE),"")</f>
        <v>OH-01 Open bath Vanity</v>
      </c>
      <c r="R1549" s="19"/>
    </row>
    <row r="1550" spans="1:18" x14ac:dyDescent="0.25">
      <c r="A1550" s="3">
        <v>13</v>
      </c>
      <c r="B1550" s="8">
        <v>9</v>
      </c>
      <c r="C1550" s="4">
        <v>14.833333333333337</v>
      </c>
      <c r="D1550" s="209">
        <v>29.145757575757578</v>
      </c>
      <c r="E1550" s="13">
        <v>0</v>
      </c>
      <c r="F1550" s="13">
        <v>0</v>
      </c>
      <c r="G1550" s="13">
        <v>0</v>
      </c>
      <c r="H1550" s="13">
        <v>3.75</v>
      </c>
      <c r="I1550" s="13">
        <v>11.083333333333334</v>
      </c>
      <c r="J1550" s="13">
        <v>0</v>
      </c>
      <c r="K1550" s="13">
        <v>0</v>
      </c>
      <c r="L1550" s="13">
        <v>0</v>
      </c>
      <c r="M1550" s="13"/>
      <c r="N1550" s="762">
        <v>2018</v>
      </c>
      <c r="O1550" t="str">
        <f>IFERROR(VLOOKUP(B1550,Planning!$C$6:$G$700,3,FALSE),"")</f>
        <v>Ojai Project</v>
      </c>
      <c r="P1550" t="str">
        <f>IFERROR(VLOOKUP(B1550,Planning!$C$6:$G$700,5,FALSE),"")</f>
        <v>OH-09 Live edge vanity (powder)</v>
      </c>
      <c r="R1550" s="19"/>
    </row>
    <row r="1551" spans="1:18" x14ac:dyDescent="0.25">
      <c r="A1551" s="3">
        <v>13</v>
      </c>
      <c r="B1551" s="8">
        <v>10</v>
      </c>
      <c r="C1551" s="4">
        <v>13.416666666666668</v>
      </c>
      <c r="D1551" s="209">
        <v>29.088813657407407</v>
      </c>
      <c r="E1551" s="13">
        <v>0</v>
      </c>
      <c r="F1551" s="13">
        <v>0</v>
      </c>
      <c r="G1551" s="13">
        <v>0</v>
      </c>
      <c r="H1551" s="13">
        <v>9.8333333333333339</v>
      </c>
      <c r="I1551" s="13">
        <v>3.5833333333333335</v>
      </c>
      <c r="J1551" s="13">
        <v>0</v>
      </c>
      <c r="K1551" s="13">
        <v>0</v>
      </c>
      <c r="L1551" s="13">
        <v>0</v>
      </c>
      <c r="M1551" s="13"/>
      <c r="N1551" s="762">
        <v>2018</v>
      </c>
      <c r="O1551" t="str">
        <f>IFERROR(VLOOKUP(B1551,Planning!$C$6:$G$700,3,FALSE),"")</f>
        <v>Ojai Project</v>
      </c>
      <c r="P1551" t="str">
        <f>IFERROR(VLOOKUP(B1551,Planning!$C$6:$G$700,5,FALSE),"")</f>
        <v>OH-10 Live edge vanity (pool)</v>
      </c>
      <c r="R1551" s="19"/>
    </row>
    <row r="1552" spans="1:18" x14ac:dyDescent="0.25">
      <c r="A1552" s="3">
        <v>13</v>
      </c>
      <c r="B1552" s="8">
        <v>11</v>
      </c>
      <c r="C1552" s="4">
        <v>55.750000000000014</v>
      </c>
      <c r="D1552" s="209">
        <v>124.53860461427396</v>
      </c>
      <c r="E1552" s="13">
        <v>0</v>
      </c>
      <c r="F1552" s="13">
        <v>2.3333333333333335</v>
      </c>
      <c r="G1552" s="13">
        <v>37.666666666666664</v>
      </c>
      <c r="H1552" s="13">
        <v>10.750000000000002</v>
      </c>
      <c r="I1552" s="13">
        <v>5</v>
      </c>
      <c r="J1552" s="13">
        <v>0</v>
      </c>
      <c r="K1552" s="13">
        <v>0</v>
      </c>
      <c r="L1552" s="13">
        <v>0</v>
      </c>
      <c r="M1552" s="13"/>
      <c r="N1552" s="762">
        <v>2018</v>
      </c>
      <c r="O1552" t="str">
        <f>IFERROR(VLOOKUP(B1552,Planning!$C$6:$G$700,3,FALSE),"")</f>
        <v>Ojai Project</v>
      </c>
      <c r="P1552" t="str">
        <f>IFERROR(VLOOKUP(B1552,Planning!$C$6:$G$700,5,FALSE),"")</f>
        <v>OH-11 King bed</v>
      </c>
      <c r="R1552" s="19"/>
    </row>
    <row r="1553" spans="1:18" x14ac:dyDescent="0.25">
      <c r="A1553" s="3">
        <v>13</v>
      </c>
      <c r="B1553" s="8">
        <v>13</v>
      </c>
      <c r="C1553" s="4">
        <v>44.833333333333329</v>
      </c>
      <c r="D1553" s="209">
        <v>99.152226694023554</v>
      </c>
      <c r="E1553" s="13">
        <v>44.833333333333329</v>
      </c>
      <c r="F1553" s="13">
        <v>0</v>
      </c>
      <c r="G1553" s="13">
        <v>0</v>
      </c>
      <c r="H1553" s="13">
        <v>0</v>
      </c>
      <c r="I1553" s="13">
        <v>0</v>
      </c>
      <c r="J1553" s="13">
        <v>0</v>
      </c>
      <c r="K1553" s="13">
        <v>0</v>
      </c>
      <c r="L1553" s="13">
        <v>0</v>
      </c>
      <c r="M1553" s="13"/>
      <c r="N1553" s="762">
        <v>2018</v>
      </c>
      <c r="O1553" t="str">
        <f>IFERROR(VLOOKUP(B1553,Planning!$C$6:$G$700,3,FALSE),"")</f>
        <v>Ojai Project</v>
      </c>
      <c r="P1553" t="str">
        <f>IFERROR(VLOOKUP(B1553,Planning!$C$6:$G$700,5,FALSE),"")</f>
        <v>OH-13 Living bar A</v>
      </c>
      <c r="R1553" s="19"/>
    </row>
    <row r="1554" spans="1:18" x14ac:dyDescent="0.25">
      <c r="A1554" s="3">
        <v>13</v>
      </c>
      <c r="B1554" s="8">
        <v>14</v>
      </c>
      <c r="C1554" s="4">
        <v>24.666666666666668</v>
      </c>
      <c r="D1554" s="209">
        <v>52.961418350168344</v>
      </c>
      <c r="E1554" s="13">
        <v>24.666666666666668</v>
      </c>
      <c r="F1554" s="13">
        <v>0</v>
      </c>
      <c r="G1554" s="13">
        <v>0</v>
      </c>
      <c r="H1554" s="13">
        <v>0</v>
      </c>
      <c r="I1554" s="13">
        <v>0</v>
      </c>
      <c r="J1554" s="13">
        <v>0</v>
      </c>
      <c r="K1554" s="13">
        <v>0</v>
      </c>
      <c r="L1554" s="13">
        <v>0</v>
      </c>
      <c r="M1554" s="13"/>
      <c r="N1554" s="762">
        <v>2018</v>
      </c>
      <c r="O1554" t="str">
        <f>IFERROR(VLOOKUP(B1554,Planning!$C$6:$G$700,3,FALSE),"")</f>
        <v>Ojai Project</v>
      </c>
      <c r="P1554" t="str">
        <f>IFERROR(VLOOKUP(B1554,Planning!$C$6:$G$700,5,FALSE),"")</f>
        <v>OH-14 Living bar B</v>
      </c>
      <c r="R1554" s="19"/>
    </row>
    <row r="1555" spans="1:18" x14ac:dyDescent="0.25">
      <c r="A1555" s="3">
        <v>13</v>
      </c>
      <c r="B1555" s="8">
        <v>28</v>
      </c>
      <c r="C1555" s="4">
        <v>44.916666666666664</v>
      </c>
      <c r="D1555" s="209">
        <v>92.195571969696971</v>
      </c>
      <c r="E1555" s="13">
        <v>0</v>
      </c>
      <c r="F1555" s="13">
        <v>0</v>
      </c>
      <c r="G1555" s="13">
        <v>0</v>
      </c>
      <c r="H1555" s="13">
        <v>0</v>
      </c>
      <c r="I1555" s="13">
        <v>44.916666666666664</v>
      </c>
      <c r="J1555" s="13">
        <v>0</v>
      </c>
      <c r="K1555" s="13">
        <v>0</v>
      </c>
      <c r="L1555" s="13">
        <v>0</v>
      </c>
      <c r="M1555" s="13"/>
      <c r="N1555" s="762">
        <v>2018</v>
      </c>
      <c r="O1555" t="str">
        <f>IFERROR(VLOOKUP(B1555,Planning!$C$6:$G$700,3,FALSE),"")</f>
        <v>Ojai Project</v>
      </c>
      <c r="P1555" t="str">
        <f>IFERROR(VLOOKUP(B1555,Planning!$C$6:$G$700,5,FALSE),"")</f>
        <v>OH-15 Kitchen table</v>
      </c>
      <c r="R1555" s="19"/>
    </row>
    <row r="1556" spans="1:18" x14ac:dyDescent="0.25">
      <c r="A1556" s="3">
        <v>13</v>
      </c>
      <c r="B1556" s="8">
        <v>31</v>
      </c>
      <c r="C1556" s="4">
        <v>49.833333333333321</v>
      </c>
      <c r="D1556" s="209">
        <v>106.32824779040403</v>
      </c>
      <c r="E1556" s="13">
        <v>0</v>
      </c>
      <c r="F1556" s="13">
        <v>0</v>
      </c>
      <c r="G1556" s="13">
        <v>9.4166666666666661</v>
      </c>
      <c r="H1556" s="13">
        <v>17.5</v>
      </c>
      <c r="I1556" s="13">
        <v>18.166666666666664</v>
      </c>
      <c r="J1556" s="13">
        <v>4.75</v>
      </c>
      <c r="K1556" s="13">
        <v>0</v>
      </c>
      <c r="L1556" s="13">
        <v>0</v>
      </c>
      <c r="M1556" s="13"/>
      <c r="N1556" s="762">
        <v>2018</v>
      </c>
      <c r="O1556" t="str">
        <f>IFERROR(VLOOKUP(B1556,Planning!$C$6:$G$700,3,FALSE),"")</f>
        <v>Ojai Project</v>
      </c>
      <c r="P1556" t="str">
        <f>IFERROR(VLOOKUP(B1556,Planning!$C$6:$G$700,5,FALSE),"")</f>
        <v>OH-18 Slatted bench</v>
      </c>
      <c r="R1556" s="19"/>
    </row>
    <row r="1557" spans="1:18" x14ac:dyDescent="0.25">
      <c r="A1557" s="3">
        <v>13</v>
      </c>
      <c r="B1557" s="8">
        <v>34</v>
      </c>
      <c r="C1557" s="4">
        <v>94.75</v>
      </c>
      <c r="D1557" s="209">
        <v>178.97523463804717</v>
      </c>
      <c r="E1557" s="13">
        <v>0</v>
      </c>
      <c r="F1557" s="13">
        <v>0.16666666666666666</v>
      </c>
      <c r="G1557" s="13">
        <v>93.75</v>
      </c>
      <c r="H1557" s="13">
        <v>0.83333333333333337</v>
      </c>
      <c r="I1557" s="13">
        <v>0</v>
      </c>
      <c r="J1557" s="13">
        <v>0</v>
      </c>
      <c r="K1557" s="13">
        <v>0</v>
      </c>
      <c r="L1557" s="13">
        <v>0</v>
      </c>
      <c r="M1557" s="13"/>
      <c r="N1557" s="762">
        <v>2018</v>
      </c>
      <c r="O1557" t="str">
        <f>IFERROR(VLOOKUP(B1557,Planning!$C$6:$G$700,3,FALSE),"")</f>
        <v>Ojai Project</v>
      </c>
      <c r="P1557" t="str">
        <f>IFERROR(VLOOKUP(B1557,Planning!$C$6:$G$700,5,FALSE),"")</f>
        <v>OH-21 Rosita lounge chair</v>
      </c>
      <c r="R1557" s="19"/>
    </row>
    <row r="1558" spans="1:18" x14ac:dyDescent="0.25">
      <c r="A1558" s="3">
        <v>13</v>
      </c>
      <c r="B1558" s="8">
        <v>35</v>
      </c>
      <c r="C1558" s="4">
        <v>72.333333333333329</v>
      </c>
      <c r="D1558" s="209">
        <v>157.01275443269665</v>
      </c>
      <c r="E1558" s="13">
        <v>0</v>
      </c>
      <c r="F1558" s="13">
        <v>0</v>
      </c>
      <c r="G1558" s="13">
        <v>28.5</v>
      </c>
      <c r="H1558" s="13">
        <v>43.833333333333336</v>
      </c>
      <c r="I1558" s="13">
        <v>0</v>
      </c>
      <c r="J1558" s="13">
        <v>0</v>
      </c>
      <c r="K1558" s="13">
        <v>0</v>
      </c>
      <c r="L1558" s="13">
        <v>0</v>
      </c>
      <c r="M1558" s="13"/>
      <c r="N1558" s="762">
        <v>2018</v>
      </c>
      <c r="O1558" t="str">
        <f>IFERROR(VLOOKUP(B1558,Planning!$C$6:$G$700,3,FALSE),"")</f>
        <v>Ojai Project</v>
      </c>
      <c r="P1558" t="str">
        <f>IFERROR(VLOOKUP(B1558,Planning!$C$6:$G$700,5,FALSE),"")</f>
        <v>OH-22 King Modern bed</v>
      </c>
      <c r="R1558" s="19"/>
    </row>
    <row r="1559" spans="1:18" x14ac:dyDescent="0.25">
      <c r="A1559" s="3">
        <v>13</v>
      </c>
      <c r="B1559" s="8">
        <v>36</v>
      </c>
      <c r="C1559" s="4">
        <v>2</v>
      </c>
      <c r="D1559" s="209">
        <v>3.04</v>
      </c>
      <c r="E1559" s="13">
        <v>0</v>
      </c>
      <c r="F1559" s="13">
        <v>0</v>
      </c>
      <c r="G1559" s="13">
        <v>0</v>
      </c>
      <c r="H1559" s="13">
        <v>2</v>
      </c>
      <c r="I1559" s="13">
        <v>0</v>
      </c>
      <c r="J1559" s="13">
        <v>0</v>
      </c>
      <c r="K1559" s="13">
        <v>0</v>
      </c>
      <c r="L1559" s="13">
        <v>0</v>
      </c>
      <c r="M1559" s="13"/>
      <c r="N1559" s="762">
        <v>2018</v>
      </c>
      <c r="O1559" t="str">
        <f>IFERROR(VLOOKUP(B1559,Planning!$C$6:$G$700,3,FALSE),"")</f>
        <v>Maderas Collective</v>
      </c>
      <c r="P1559" t="str">
        <f>IFERROR(VLOOKUP(B1559,Planning!$C$6:$G$700,5,FALSE),"")</f>
        <v>Ampliacion de Horno</v>
      </c>
      <c r="R1559" s="19"/>
    </row>
    <row r="1560" spans="1:18" x14ac:dyDescent="0.25">
      <c r="A1560" s="3">
        <v>13</v>
      </c>
      <c r="B1560" s="8">
        <v>46</v>
      </c>
      <c r="C1560" s="4">
        <v>20.416666666666668</v>
      </c>
      <c r="D1560" s="209">
        <v>38.878799824844556</v>
      </c>
      <c r="E1560" s="13">
        <v>0</v>
      </c>
      <c r="F1560" s="13">
        <v>0</v>
      </c>
      <c r="G1560" s="13">
        <v>2</v>
      </c>
      <c r="H1560" s="13">
        <v>0</v>
      </c>
      <c r="I1560" s="13">
        <v>14.916666666666664</v>
      </c>
      <c r="J1560" s="13">
        <v>0</v>
      </c>
      <c r="K1560" s="13">
        <v>3.5</v>
      </c>
      <c r="L1560" s="13">
        <v>0</v>
      </c>
      <c r="M1560" s="13"/>
      <c r="N1560" s="762">
        <v>2018</v>
      </c>
      <c r="O1560" t="str">
        <f>IFERROR(VLOOKUP(B1560,Planning!$C$6:$G$700,3,FALSE),"")</f>
        <v>Davide Berruto/Hayes Valley</v>
      </c>
      <c r="P1560" t="str">
        <f>IFERROR(VLOOKUP(B1560,Planning!$C$6:$G$700,5,FALSE),"")</f>
        <v>HV-02 Side Table</v>
      </c>
      <c r="R1560" s="19"/>
    </row>
    <row r="1561" spans="1:18" x14ac:dyDescent="0.25">
      <c r="A1561" s="3">
        <v>13</v>
      </c>
      <c r="B1561" s="8">
        <v>48</v>
      </c>
      <c r="C1561" s="4">
        <v>15.833333333333336</v>
      </c>
      <c r="D1561" s="209">
        <v>30.57469401320413</v>
      </c>
      <c r="E1561" s="13">
        <v>0</v>
      </c>
      <c r="F1561" s="13">
        <v>0</v>
      </c>
      <c r="G1561" s="13">
        <v>1.5</v>
      </c>
      <c r="H1561" s="13">
        <v>0</v>
      </c>
      <c r="I1561" s="13">
        <v>10.750000000000002</v>
      </c>
      <c r="J1561" s="13">
        <v>0</v>
      </c>
      <c r="K1561" s="13">
        <v>3.583333333333333</v>
      </c>
      <c r="L1561" s="13">
        <v>0</v>
      </c>
      <c r="M1561" s="13"/>
      <c r="N1561" s="762">
        <v>2018</v>
      </c>
      <c r="O1561" t="str">
        <f>IFERROR(VLOOKUP(B1561,Planning!$C$6:$G$700,3,FALSE),"")</f>
        <v>Davide Berruto/Hayes Valley</v>
      </c>
      <c r="P1561" t="str">
        <f>IFERROR(VLOOKUP(B1561,Planning!$C$6:$G$700,5,FALSE),"")</f>
        <v xml:space="preserve">HV-03 Single End Table </v>
      </c>
      <c r="R1561" s="19"/>
    </row>
    <row r="1562" spans="1:18" x14ac:dyDescent="0.25">
      <c r="A1562" s="3">
        <v>13</v>
      </c>
      <c r="B1562" s="8">
        <v>49</v>
      </c>
      <c r="C1562" s="4">
        <v>11.666666666666668</v>
      </c>
      <c r="D1562" s="209">
        <v>22.579042508417505</v>
      </c>
      <c r="E1562" s="13">
        <v>0</v>
      </c>
      <c r="F1562" s="13">
        <v>0</v>
      </c>
      <c r="G1562" s="13">
        <v>0.83333333333333337</v>
      </c>
      <c r="H1562" s="13">
        <v>0</v>
      </c>
      <c r="I1562" s="13">
        <v>3.75</v>
      </c>
      <c r="J1562" s="13">
        <v>0</v>
      </c>
      <c r="K1562" s="13">
        <v>7.083333333333333</v>
      </c>
      <c r="L1562" s="13">
        <v>0</v>
      </c>
      <c r="M1562" s="13"/>
      <c r="N1562" s="762">
        <v>2018</v>
      </c>
      <c r="O1562" t="str">
        <f>IFERROR(VLOOKUP(B1562,Planning!$C$6:$G$700,3,FALSE),"")</f>
        <v>Davide Berruto/Hayes Valley</v>
      </c>
      <c r="P1562" t="str">
        <f>IFERROR(VLOOKUP(B1562,Planning!$C$6:$G$700,5,FALSE),"")</f>
        <v>HV-05 Dining Bench</v>
      </c>
      <c r="R1562" s="19"/>
    </row>
    <row r="1563" spans="1:18" x14ac:dyDescent="0.25">
      <c r="A1563" s="3">
        <v>13</v>
      </c>
      <c r="B1563" s="8">
        <v>51</v>
      </c>
      <c r="C1563" s="4">
        <v>44.033333333333331</v>
      </c>
      <c r="D1563" s="209">
        <v>91.522999999999982</v>
      </c>
      <c r="E1563" s="13">
        <v>3.166666666666667</v>
      </c>
      <c r="F1563" s="13">
        <v>6.3666666666666671</v>
      </c>
      <c r="G1563" s="13">
        <v>34.5</v>
      </c>
      <c r="H1563" s="13">
        <v>0</v>
      </c>
      <c r="I1563" s="13">
        <v>0</v>
      </c>
      <c r="J1563" s="13">
        <v>0</v>
      </c>
      <c r="K1563" s="13">
        <v>0</v>
      </c>
      <c r="L1563" s="13">
        <v>0</v>
      </c>
      <c r="M1563" s="13"/>
      <c r="N1563" s="762">
        <v>2018</v>
      </c>
      <c r="O1563" t="str">
        <f>IFERROR(VLOOKUP(B1563,Planning!$C$6:$G$700,3,FALSE),"")</f>
        <v>Davide Berruto/Hayes Valley</v>
      </c>
      <c r="P1563" t="str">
        <f>IFERROR(VLOOKUP(B1563,Planning!$C$6:$G$700,5,FALSE),"")</f>
        <v>HV-07 Bench console</v>
      </c>
      <c r="R1563" s="19"/>
    </row>
    <row r="1564" spans="1:18" x14ac:dyDescent="0.25">
      <c r="A1564" s="3">
        <v>13</v>
      </c>
      <c r="B1564" s="8">
        <v>56</v>
      </c>
      <c r="C1564" s="4">
        <v>81.666666666666657</v>
      </c>
      <c r="D1564" s="209">
        <v>169.39842708333339</v>
      </c>
      <c r="E1564" s="13">
        <v>0</v>
      </c>
      <c r="F1564" s="13">
        <v>0</v>
      </c>
      <c r="G1564" s="13">
        <v>3</v>
      </c>
      <c r="H1564" s="13">
        <v>48.083333333333336</v>
      </c>
      <c r="I1564" s="13">
        <v>26.833333333333336</v>
      </c>
      <c r="J1564" s="13">
        <v>0</v>
      </c>
      <c r="K1564" s="13">
        <v>3.75</v>
      </c>
      <c r="L1564" s="13">
        <v>0</v>
      </c>
      <c r="M1564" s="13"/>
      <c r="N1564" s="762">
        <v>2018</v>
      </c>
      <c r="O1564" t="str">
        <f>IFERROR(VLOOKUP(B1564,Planning!$C$6:$G$700,3,FALSE),"")</f>
        <v>Maderas Collective</v>
      </c>
      <c r="P1564" t="str">
        <f>IFERROR(VLOOKUP(B1564,Planning!$C$6:$G$700,5,FALSE),"")</f>
        <v xml:space="preserve">Reutilizacion de piezas de Sillas Leon </v>
      </c>
      <c r="R1564" s="19"/>
    </row>
    <row r="1565" spans="1:18" x14ac:dyDescent="0.25">
      <c r="A1565" s="3">
        <v>13</v>
      </c>
      <c r="B1565" s="8">
        <v>60</v>
      </c>
      <c r="C1565" s="4">
        <v>100.58333333333333</v>
      </c>
      <c r="D1565" s="209">
        <v>245.96558554292926</v>
      </c>
      <c r="E1565" s="13">
        <v>0</v>
      </c>
      <c r="F1565" s="13">
        <v>0</v>
      </c>
      <c r="G1565" s="13">
        <v>100.58333333333333</v>
      </c>
      <c r="H1565" s="13">
        <v>0</v>
      </c>
      <c r="I1565" s="13">
        <v>0</v>
      </c>
      <c r="J1565" s="13">
        <v>0</v>
      </c>
      <c r="K1565" s="13">
        <v>0</v>
      </c>
      <c r="L1565" s="13">
        <v>0</v>
      </c>
      <c r="M1565" s="13"/>
      <c r="N1565" s="762">
        <v>2018</v>
      </c>
      <c r="O1565" t="str">
        <f>IFERROR(VLOOKUP(B1565,Planning!$C$6:$G$700,3,FALSE),"")</f>
        <v>Proper Cloth</v>
      </c>
      <c r="P1565" t="str">
        <f>IFERROR(VLOOKUP(B1565,Planning!$C$6:$G$700,5,FALSE),"")</f>
        <v xml:space="preserve">ST-01 Maderas Stool </v>
      </c>
      <c r="R1565" s="19"/>
    </row>
    <row r="1566" spans="1:18" x14ac:dyDescent="0.25">
      <c r="A1566" s="3">
        <v>13</v>
      </c>
      <c r="B1566" s="8">
        <v>61</v>
      </c>
      <c r="C1566" s="4">
        <v>22.833333333333332</v>
      </c>
      <c r="D1566" s="209">
        <v>35.636412896586002</v>
      </c>
      <c r="E1566" s="13">
        <v>0</v>
      </c>
      <c r="F1566" s="13">
        <v>0</v>
      </c>
      <c r="G1566" s="13">
        <v>22.833333333333332</v>
      </c>
      <c r="H1566" s="13">
        <v>0</v>
      </c>
      <c r="I1566" s="13">
        <v>0</v>
      </c>
      <c r="J1566" s="13">
        <v>0</v>
      </c>
      <c r="K1566" s="13">
        <v>0</v>
      </c>
      <c r="L1566" s="13">
        <v>0</v>
      </c>
      <c r="M1566" s="13"/>
      <c r="N1566" s="762">
        <v>2018</v>
      </c>
      <c r="O1566" t="str">
        <f>IFERROR(VLOOKUP(B1566,Planning!$C$6:$G$700,3,FALSE),"")</f>
        <v>Maderas/ Berruto</v>
      </c>
      <c r="P1566" t="str">
        <f>IFERROR(VLOOKUP(B1566,Planning!$C$6:$G$700,5,FALSE),"")</f>
        <v>Dining Table # 1</v>
      </c>
      <c r="R1566" s="19"/>
    </row>
    <row r="1567" spans="1:18" x14ac:dyDescent="0.25">
      <c r="A1567" s="3">
        <v>13</v>
      </c>
      <c r="B1567" s="8">
        <v>62</v>
      </c>
      <c r="C1567" s="4">
        <v>45.166666666666671</v>
      </c>
      <c r="D1567" s="209">
        <v>98.704544928451156</v>
      </c>
      <c r="E1567" s="13">
        <v>0</v>
      </c>
      <c r="F1567" s="13">
        <v>1.75</v>
      </c>
      <c r="G1567" s="13">
        <v>37</v>
      </c>
      <c r="H1567" s="13">
        <v>6.416666666666667</v>
      </c>
      <c r="I1567" s="13">
        <v>0</v>
      </c>
      <c r="J1567" s="13">
        <v>0</v>
      </c>
      <c r="K1567" s="13">
        <v>0</v>
      </c>
      <c r="L1567" s="13">
        <v>0</v>
      </c>
      <c r="M1567" s="13"/>
      <c r="N1567" s="762">
        <v>2018</v>
      </c>
      <c r="O1567" t="str">
        <f>IFERROR(VLOOKUP(B1567,Planning!$C$6:$G$700,3,FALSE),"")</f>
        <v>Commons Restaurant</v>
      </c>
      <c r="P1567" t="str">
        <f>IFERROR(VLOOKUP(B1567,Planning!$C$6:$G$700,5,FALSE),"")</f>
        <v>A-3 DIVIDER</v>
      </c>
      <c r="R1567" s="19"/>
    </row>
    <row r="1568" spans="1:18" x14ac:dyDescent="0.25">
      <c r="A1568" s="3">
        <v>13</v>
      </c>
      <c r="B1568" s="8">
        <v>65</v>
      </c>
      <c r="C1568" s="4">
        <v>159.16666666666666</v>
      </c>
      <c r="D1568" s="209">
        <v>317.26293860479825</v>
      </c>
      <c r="E1568" s="13">
        <v>0</v>
      </c>
      <c r="F1568" s="13">
        <v>112.41666666666667</v>
      </c>
      <c r="G1568" s="13">
        <v>39.75</v>
      </c>
      <c r="H1568" s="13">
        <v>7</v>
      </c>
      <c r="I1568" s="13">
        <v>0</v>
      </c>
      <c r="J1568" s="13">
        <v>0</v>
      </c>
      <c r="K1568" s="13">
        <v>0</v>
      </c>
      <c r="L1568" s="13">
        <v>0</v>
      </c>
      <c r="M1568" s="13"/>
      <c r="N1568" s="762">
        <v>2018</v>
      </c>
      <c r="O1568" t="str">
        <f>IFERROR(VLOOKUP(B1568,Planning!$C$6:$G$700,3,FALSE),"")</f>
        <v>Maderas Collective</v>
      </c>
      <c r="P1568" t="str">
        <f>IFERROR(VLOOKUP(B1568,Planning!$C$6:$G$700,5,FALSE),"")</f>
        <v>Beads 16 mm</v>
      </c>
      <c r="R1568" s="19"/>
    </row>
    <row r="1569" spans="1:18" x14ac:dyDescent="0.25">
      <c r="A1569" s="3">
        <v>13</v>
      </c>
      <c r="B1569" s="8">
        <v>68</v>
      </c>
      <c r="C1569" s="4">
        <v>14.583333333333334</v>
      </c>
      <c r="D1569" s="209">
        <v>29.855631313131308</v>
      </c>
      <c r="E1569" s="13">
        <v>0</v>
      </c>
      <c r="F1569" s="13">
        <v>5.3333333333333339</v>
      </c>
      <c r="G1569" s="13">
        <v>0</v>
      </c>
      <c r="H1569" s="13">
        <v>9.25</v>
      </c>
      <c r="I1569" s="13">
        <v>0</v>
      </c>
      <c r="J1569" s="13">
        <v>0</v>
      </c>
      <c r="K1569" s="13">
        <v>0</v>
      </c>
      <c r="L1569" s="13">
        <v>0</v>
      </c>
      <c r="M1569" s="13"/>
      <c r="N1569" s="762">
        <v>2018</v>
      </c>
      <c r="O1569" t="str">
        <f>IFERROR(VLOOKUP(B1569,Planning!$C$6:$G$700,3,FALSE),"")</f>
        <v>Maderas Collective</v>
      </c>
      <c r="P1569" t="str">
        <f>IFERROR(VLOOKUP(B1569,Planning!$C$6:$G$700,5,FALSE),"")</f>
        <v>Muestras Milesi [Visita]</v>
      </c>
      <c r="R1569" s="19"/>
    </row>
    <row r="1570" spans="1:18" x14ac:dyDescent="0.25">
      <c r="A1570" s="3">
        <v>13</v>
      </c>
      <c r="B1570" s="8">
        <v>70</v>
      </c>
      <c r="C1570" s="4">
        <v>18.516666666666669</v>
      </c>
      <c r="D1570" s="209">
        <v>34.020851325757576</v>
      </c>
      <c r="E1570" s="13">
        <v>0</v>
      </c>
      <c r="F1570" s="13">
        <v>10.5</v>
      </c>
      <c r="G1570" s="13">
        <v>0</v>
      </c>
      <c r="H1570" s="13">
        <v>5.7666666666666675</v>
      </c>
      <c r="I1570" s="13">
        <v>2.25</v>
      </c>
      <c r="J1570" s="13">
        <v>0</v>
      </c>
      <c r="K1570" s="13">
        <v>0</v>
      </c>
      <c r="L1570" s="13">
        <v>0</v>
      </c>
      <c r="M1570" s="13"/>
      <c r="N1570" s="762">
        <v>2018</v>
      </c>
      <c r="O1570" t="str">
        <f>IFERROR(VLOOKUP(B1570,Planning!$C$6:$G$700,3,FALSE),"")</f>
        <v>Maderas Collective</v>
      </c>
      <c r="P1570" t="str">
        <f>IFERROR(VLOOKUP(B1570,Planning!$C$6:$G$700,5,FALSE),"")</f>
        <v>Polines para dinamica de Higiene y Seguridad</v>
      </c>
      <c r="R1570" s="19"/>
    </row>
    <row r="1571" spans="1:18" x14ac:dyDescent="0.25">
      <c r="A1571" s="3">
        <v>13</v>
      </c>
      <c r="B1571" s="8">
        <v>71</v>
      </c>
      <c r="C1571" s="4">
        <v>9.3333333333333321</v>
      </c>
      <c r="D1571" s="209">
        <v>20.403866792929293</v>
      </c>
      <c r="E1571" s="13">
        <v>2</v>
      </c>
      <c r="F1571" s="13">
        <v>4.333333333333333</v>
      </c>
      <c r="G1571" s="13">
        <v>0</v>
      </c>
      <c r="H1571" s="13">
        <v>3</v>
      </c>
      <c r="I1571" s="13">
        <v>0</v>
      </c>
      <c r="J1571" s="13">
        <v>0</v>
      </c>
      <c r="K1571" s="13">
        <v>0</v>
      </c>
      <c r="L1571" s="13">
        <v>0</v>
      </c>
      <c r="M1571" s="13"/>
      <c r="N1571" s="762">
        <v>2018</v>
      </c>
      <c r="O1571" t="str">
        <f>IFERROR(VLOOKUP(B1571,Planning!$C$6:$G$700,3,FALSE),"")</f>
        <v>Maderas Collective</v>
      </c>
      <c r="P1571" t="str">
        <f>IFERROR(VLOOKUP(B1571,Planning!$C$6:$G$700,5,FALSE),"")</f>
        <v>Muestras de Madera para Pintura Sur</v>
      </c>
      <c r="R1571" s="19"/>
    </row>
    <row r="1572" spans="1:18" x14ac:dyDescent="0.25">
      <c r="A1572" s="3">
        <v>13</v>
      </c>
      <c r="B1572" s="8">
        <v>316</v>
      </c>
      <c r="C1572" s="4">
        <v>10.666666666666668</v>
      </c>
      <c r="D1572" s="209">
        <v>26.88</v>
      </c>
      <c r="E1572" s="13">
        <v>0</v>
      </c>
      <c r="F1572" s="13">
        <v>0</v>
      </c>
      <c r="G1572" s="13">
        <v>0</v>
      </c>
      <c r="H1572" s="13">
        <v>0</v>
      </c>
      <c r="I1572" s="13">
        <v>0</v>
      </c>
      <c r="J1572" s="13">
        <v>10.666666666666668</v>
      </c>
      <c r="K1572" s="13">
        <v>0</v>
      </c>
      <c r="L1572" s="13">
        <v>0</v>
      </c>
      <c r="M1572" s="13"/>
      <c r="N1572" s="762">
        <v>2018</v>
      </c>
      <c r="O1572" t="str">
        <f>IFERROR(VLOOKUP(B1572,Planning!$C$6:$G$700,3,FALSE),"")</f>
        <v>Holler</v>
      </c>
      <c r="P1572" t="str">
        <f>IFERROR(VLOOKUP(B1572,Planning!$C$6:$G$700,5,FALSE),"")</f>
        <v>AA-10 Planter Screen</v>
      </c>
      <c r="R1572" s="19"/>
    </row>
    <row r="1573" spans="1:18" x14ac:dyDescent="0.25">
      <c r="A1573" s="3">
        <v>13</v>
      </c>
      <c r="B1573" s="8">
        <v>323</v>
      </c>
      <c r="C1573" s="4">
        <v>38</v>
      </c>
      <c r="D1573" s="209">
        <v>60.009999999999991</v>
      </c>
      <c r="E1573" s="13">
        <v>0</v>
      </c>
      <c r="F1573" s="13">
        <v>0</v>
      </c>
      <c r="G1573" s="13">
        <v>34.75</v>
      </c>
      <c r="H1573" s="13">
        <v>3.25</v>
      </c>
      <c r="I1573" s="13">
        <v>0</v>
      </c>
      <c r="J1573" s="13">
        <v>0</v>
      </c>
      <c r="K1573" s="13">
        <v>0</v>
      </c>
      <c r="L1573" s="13">
        <v>0</v>
      </c>
      <c r="M1573" s="13"/>
      <c r="N1573" s="762">
        <v>2018</v>
      </c>
      <c r="O1573" t="str">
        <f>IFERROR(VLOOKUP(B1573,Planning!$C$6:$G$700,3,FALSE),"")</f>
        <v>Holler</v>
      </c>
      <c r="P1573" t="str">
        <f>IFERROR(VLOOKUP(B1573,Planning!$C$6:$G$700,5,FALSE),"")</f>
        <v>BQ-02B Café Banquette</v>
      </c>
      <c r="R1573" s="19"/>
    </row>
    <row r="1574" spans="1:18" x14ac:dyDescent="0.25">
      <c r="A1574" s="3">
        <v>13</v>
      </c>
      <c r="B1574" s="8">
        <v>325</v>
      </c>
      <c r="C1574" s="4">
        <v>7.75</v>
      </c>
      <c r="D1574" s="209">
        <v>18.71845643939394</v>
      </c>
      <c r="E1574" s="13">
        <v>0</v>
      </c>
      <c r="F1574" s="13">
        <v>0</v>
      </c>
      <c r="G1574" s="13">
        <v>7.75</v>
      </c>
      <c r="H1574" s="13">
        <v>0</v>
      </c>
      <c r="I1574" s="13">
        <v>0</v>
      </c>
      <c r="J1574" s="13">
        <v>0</v>
      </c>
      <c r="K1574" s="13">
        <v>0</v>
      </c>
      <c r="L1574" s="13">
        <v>0</v>
      </c>
      <c r="M1574" s="13"/>
      <c r="N1574" s="762">
        <v>2018</v>
      </c>
      <c r="O1574" t="str">
        <f>IFERROR(VLOOKUP(B1574,Planning!$C$6:$G$700,3,FALSE),"")</f>
        <v>Holler</v>
      </c>
      <c r="P1574" t="str">
        <f>IFERROR(VLOOKUP(B1574,Planning!$C$6:$G$700,5,FALSE),"")</f>
        <v>BO-04 Banquette Shuffleboard</v>
      </c>
      <c r="R1574" s="19"/>
    </row>
    <row r="1575" spans="1:18" x14ac:dyDescent="0.25">
      <c r="A1575" s="3">
        <v>13</v>
      </c>
      <c r="B1575" s="8">
        <v>367</v>
      </c>
      <c r="C1575" s="4">
        <v>11.833333333333332</v>
      </c>
      <c r="D1575" s="209">
        <v>24.743096590909087</v>
      </c>
      <c r="E1575" s="13">
        <v>0</v>
      </c>
      <c r="F1575" s="13">
        <v>0</v>
      </c>
      <c r="G1575" s="13">
        <v>0</v>
      </c>
      <c r="H1575" s="13">
        <v>0</v>
      </c>
      <c r="I1575" s="13">
        <v>11.833333333333332</v>
      </c>
      <c r="J1575" s="13">
        <v>0</v>
      </c>
      <c r="K1575" s="13">
        <v>0</v>
      </c>
      <c r="L1575" s="13">
        <v>0</v>
      </c>
      <c r="M1575" s="13"/>
      <c r="N1575" s="762">
        <v>2018</v>
      </c>
      <c r="O1575" t="str">
        <f>IFERROR(VLOOKUP(B1575,Planning!$C$6:$G$700,3,FALSE),"")</f>
        <v>Holler</v>
      </c>
      <c r="P1575" t="str">
        <f>IFERROR(VLOOKUP(B1575,Planning!$C$6:$G$700,5,FALSE),"")</f>
        <v>TB-13 Coffee Table- Lounge</v>
      </c>
      <c r="R1575" s="19"/>
    </row>
    <row r="1576" spans="1:18" x14ac:dyDescent="0.25">
      <c r="A1576" s="3">
        <v>13</v>
      </c>
      <c r="B1576" s="8">
        <v>370</v>
      </c>
      <c r="C1576" s="4">
        <v>17.166666666666668</v>
      </c>
      <c r="D1576" s="209">
        <v>35.902238005050506</v>
      </c>
      <c r="E1576" s="13">
        <v>0</v>
      </c>
      <c r="F1576" s="13">
        <v>0</v>
      </c>
      <c r="G1576" s="13">
        <v>0</v>
      </c>
      <c r="H1576" s="13">
        <v>0</v>
      </c>
      <c r="I1576" s="13">
        <v>17.166666666666668</v>
      </c>
      <c r="J1576" s="13">
        <v>0</v>
      </c>
      <c r="K1576" s="13">
        <v>0</v>
      </c>
      <c r="L1576" s="13">
        <v>0</v>
      </c>
      <c r="M1576" s="13"/>
      <c r="N1576" s="762">
        <v>2018</v>
      </c>
      <c r="O1576" t="str">
        <f>IFERROR(VLOOKUP(B1576,Planning!$C$6:$G$700,3,FALSE),"")</f>
        <v>Holler</v>
      </c>
      <c r="P1576" t="str">
        <f>IFERROR(VLOOKUP(B1576,Planning!$C$6:$G$700,5,FALSE),"")</f>
        <v>TB-15 Coffee Table tiered nest table</v>
      </c>
      <c r="R1576" s="19"/>
    </row>
    <row r="1577" spans="1:18" ht="15.75" thickBot="1" x14ac:dyDescent="0.3">
      <c r="A1577" s="210">
        <v>13</v>
      </c>
      <c r="B1577" s="211">
        <v>520</v>
      </c>
      <c r="C1577" s="212">
        <f>19.25+2</f>
        <v>21.25</v>
      </c>
      <c r="D1577" s="213">
        <f>40.604439709596+4.32</f>
        <v>44.924439709596001</v>
      </c>
      <c r="E1577" s="214">
        <v>0</v>
      </c>
      <c r="F1577" s="214">
        <v>0</v>
      </c>
      <c r="G1577" s="214">
        <v>0</v>
      </c>
      <c r="H1577" s="214">
        <v>0</v>
      </c>
      <c r="I1577" s="214">
        <f>19.25+2</f>
        <v>21.25</v>
      </c>
      <c r="J1577" s="214">
        <v>0</v>
      </c>
      <c r="K1577" s="214">
        <v>0</v>
      </c>
      <c r="L1577" s="214">
        <v>0</v>
      </c>
      <c r="M1577" s="803"/>
      <c r="N1577" s="762">
        <v>2018</v>
      </c>
      <c r="O1577" t="str">
        <f>IFERROR(VLOOKUP(B1577,Planning!$C$6:$G$700,3,FALSE),"")</f>
        <v>Food Hub NWA, LLC</v>
      </c>
      <c r="P1577" t="str">
        <f>IFERROR(VLOOKUP(B1577,Planning!$C$6:$G$700,5,FALSE),"")</f>
        <v>Picnic table</v>
      </c>
      <c r="R1577" s="19"/>
    </row>
    <row r="1578" spans="1:18" x14ac:dyDescent="0.25">
      <c r="A1578" s="204">
        <v>14</v>
      </c>
      <c r="B1578" s="205" t="s">
        <v>10</v>
      </c>
      <c r="C1578" s="206">
        <v>155.25</v>
      </c>
      <c r="D1578" s="207">
        <v>430.0849775140469</v>
      </c>
      <c r="E1578" s="208">
        <v>0</v>
      </c>
      <c r="F1578" s="208">
        <v>32</v>
      </c>
      <c r="G1578" s="208">
        <v>32.333333333333329</v>
      </c>
      <c r="H1578" s="208">
        <v>24.416666666666668</v>
      </c>
      <c r="I1578" s="208">
        <v>26.083333333333336</v>
      </c>
      <c r="J1578" s="208">
        <v>16.666666666666664</v>
      </c>
      <c r="K1578" s="208">
        <v>0</v>
      </c>
      <c r="L1578" s="208">
        <v>23.75</v>
      </c>
      <c r="M1578" s="208"/>
      <c r="N1578" s="762">
        <v>2018</v>
      </c>
      <c r="O1578" t="str">
        <f>IFERROR(VLOOKUP(B1578,Planning!$C$6:$G$700,3,FALSE),"")</f>
        <v/>
      </c>
      <c r="P1578" t="str">
        <f>IFERROR(VLOOKUP(B1578,Planning!$C$6:$G$700,5,FALSE),"")</f>
        <v/>
      </c>
    </row>
    <row r="1579" spans="1:18" x14ac:dyDescent="0.25">
      <c r="A1579" s="3">
        <v>14</v>
      </c>
      <c r="B1579" s="8">
        <v>1</v>
      </c>
      <c r="C1579" s="4">
        <v>8</v>
      </c>
      <c r="D1579" s="209">
        <v>16.546153835227269</v>
      </c>
      <c r="E1579" s="13">
        <v>0</v>
      </c>
      <c r="F1579" s="13">
        <v>0</v>
      </c>
      <c r="G1579" s="13">
        <v>0</v>
      </c>
      <c r="H1579" s="13">
        <v>0</v>
      </c>
      <c r="I1579" s="13">
        <v>8</v>
      </c>
      <c r="J1579" s="13">
        <v>0</v>
      </c>
      <c r="K1579" s="13">
        <v>0</v>
      </c>
      <c r="L1579" s="13">
        <v>0</v>
      </c>
      <c r="M1579" s="13"/>
      <c r="N1579" s="762">
        <v>2018</v>
      </c>
      <c r="O1579" t="str">
        <f>IFERROR(VLOOKUP(B1579,Planning!$C$6:$G$700,3,FALSE),"")</f>
        <v>Ojai Project</v>
      </c>
      <c r="P1579" t="str">
        <f>IFERROR(VLOOKUP(B1579,Planning!$C$6:$G$700,5,FALSE),"")</f>
        <v>OH-01 Open bath Vanity</v>
      </c>
    </row>
    <row r="1580" spans="1:18" x14ac:dyDescent="0.25">
      <c r="A1580" s="3">
        <v>14</v>
      </c>
      <c r="B1580" s="8">
        <v>8</v>
      </c>
      <c r="C1580" s="4">
        <v>8.8333333333333321</v>
      </c>
      <c r="D1580" s="209">
        <v>22.259999999999998</v>
      </c>
      <c r="E1580" s="13">
        <v>0</v>
      </c>
      <c r="F1580" s="13">
        <v>0</v>
      </c>
      <c r="G1580" s="13">
        <v>0</v>
      </c>
      <c r="H1580" s="13">
        <v>0</v>
      </c>
      <c r="I1580" s="13">
        <v>0</v>
      </c>
      <c r="J1580" s="13">
        <v>8.8333333333333321</v>
      </c>
      <c r="K1580" s="13">
        <v>0</v>
      </c>
      <c r="L1580" s="13">
        <v>0</v>
      </c>
      <c r="M1580" s="13"/>
      <c r="N1580" s="762">
        <v>2018</v>
      </c>
      <c r="O1580" t="str">
        <f>IFERROR(VLOOKUP(B1580,Planning!$C$6:$G$700,3,FALSE),"")</f>
        <v>Ojai Project</v>
      </c>
      <c r="P1580" t="str">
        <f>IFERROR(VLOOKUP(B1580,Planning!$C$6:$G$700,5,FALSE),"")</f>
        <v>OH-08 Bath shelves</v>
      </c>
    </row>
    <row r="1581" spans="1:18" x14ac:dyDescent="0.25">
      <c r="A1581" s="3">
        <v>14</v>
      </c>
      <c r="B1581" s="8">
        <v>10</v>
      </c>
      <c r="C1581" s="4">
        <v>4.083333333333333</v>
      </c>
      <c r="D1581" s="209">
        <v>6.206666666666667</v>
      </c>
      <c r="E1581" s="13">
        <v>0</v>
      </c>
      <c r="F1581" s="13">
        <v>0</v>
      </c>
      <c r="G1581" s="13">
        <v>0</v>
      </c>
      <c r="H1581" s="13">
        <v>0</v>
      </c>
      <c r="I1581" s="13">
        <v>4.083333333333333</v>
      </c>
      <c r="J1581" s="13">
        <v>0</v>
      </c>
      <c r="K1581" s="13">
        <v>0</v>
      </c>
      <c r="L1581" s="13">
        <v>0</v>
      </c>
      <c r="M1581" s="13"/>
      <c r="N1581" s="762">
        <v>2018</v>
      </c>
      <c r="O1581" t="str">
        <f>IFERROR(VLOOKUP(B1581,Planning!$C$6:$G$700,3,FALSE),"")</f>
        <v>Ojai Project</v>
      </c>
      <c r="P1581" t="str">
        <f>IFERROR(VLOOKUP(B1581,Planning!$C$6:$G$700,5,FALSE),"")</f>
        <v>OH-10 Live edge vanity (pool)</v>
      </c>
    </row>
    <row r="1582" spans="1:18" x14ac:dyDescent="0.25">
      <c r="A1582" s="3">
        <v>14</v>
      </c>
      <c r="B1582" s="8">
        <v>11</v>
      </c>
      <c r="C1582" s="4">
        <v>77.833333333333314</v>
      </c>
      <c r="D1582" s="209">
        <v>163.31901487086765</v>
      </c>
      <c r="E1582" s="13">
        <v>0</v>
      </c>
      <c r="F1582" s="13">
        <v>0</v>
      </c>
      <c r="G1582" s="13">
        <v>20.666666666666668</v>
      </c>
      <c r="H1582" s="13">
        <v>17.666666666666664</v>
      </c>
      <c r="I1582" s="13">
        <v>39.5</v>
      </c>
      <c r="J1582" s="13">
        <v>0</v>
      </c>
      <c r="K1582" s="13">
        <v>0</v>
      </c>
      <c r="L1582" s="13">
        <v>0</v>
      </c>
      <c r="M1582" s="13"/>
      <c r="N1582" s="762">
        <v>2018</v>
      </c>
      <c r="O1582" t="str">
        <f>IFERROR(VLOOKUP(B1582,Planning!$C$6:$G$700,3,FALSE),"")</f>
        <v>Ojai Project</v>
      </c>
      <c r="P1582" t="str">
        <f>IFERROR(VLOOKUP(B1582,Planning!$C$6:$G$700,5,FALSE),"")</f>
        <v>OH-11 King bed</v>
      </c>
    </row>
    <row r="1583" spans="1:18" x14ac:dyDescent="0.25">
      <c r="A1583" s="3">
        <v>14</v>
      </c>
      <c r="B1583" s="8">
        <v>13</v>
      </c>
      <c r="C1583" s="4">
        <v>132.20000000000002</v>
      </c>
      <c r="D1583" s="209">
        <v>276.49924491792927</v>
      </c>
      <c r="E1583" s="13">
        <v>6.833333333333333</v>
      </c>
      <c r="F1583" s="13">
        <v>124.19999999999999</v>
      </c>
      <c r="G1583" s="13">
        <v>0</v>
      </c>
      <c r="H1583" s="13">
        <v>0</v>
      </c>
      <c r="I1583" s="13">
        <v>0</v>
      </c>
      <c r="J1583" s="13">
        <v>1.1666666666666667</v>
      </c>
      <c r="K1583" s="13">
        <v>0</v>
      </c>
      <c r="L1583" s="13">
        <v>0</v>
      </c>
      <c r="M1583" s="13"/>
      <c r="N1583" s="762">
        <v>2018</v>
      </c>
      <c r="O1583" t="str">
        <f>IFERROR(VLOOKUP(B1583,Planning!$C$6:$G$700,3,FALSE),"")</f>
        <v>Ojai Project</v>
      </c>
      <c r="P1583" t="str">
        <f>IFERROR(VLOOKUP(B1583,Planning!$C$6:$G$700,5,FALSE),"")</f>
        <v>OH-13 Living bar A</v>
      </c>
    </row>
    <row r="1584" spans="1:18" x14ac:dyDescent="0.25">
      <c r="A1584" s="3">
        <v>14</v>
      </c>
      <c r="B1584" s="8">
        <v>14</v>
      </c>
      <c r="C1584" s="4">
        <v>187.63333333333335</v>
      </c>
      <c r="D1584" s="209">
        <v>391.66819339665579</v>
      </c>
      <c r="E1584" s="13">
        <v>4.1666666666666661</v>
      </c>
      <c r="F1584" s="13">
        <v>163.2166666666667</v>
      </c>
      <c r="G1584" s="13">
        <v>13.25</v>
      </c>
      <c r="H1584" s="13">
        <v>0</v>
      </c>
      <c r="I1584" s="13">
        <v>0</v>
      </c>
      <c r="J1584" s="13">
        <v>7</v>
      </c>
      <c r="K1584" s="13">
        <v>0</v>
      </c>
      <c r="L1584" s="13">
        <v>0</v>
      </c>
      <c r="M1584" s="13"/>
      <c r="N1584" s="762">
        <v>2018</v>
      </c>
      <c r="O1584" t="str">
        <f>IFERROR(VLOOKUP(B1584,Planning!$C$6:$G$700,3,FALSE),"")</f>
        <v>Ojai Project</v>
      </c>
      <c r="P1584" t="str">
        <f>IFERROR(VLOOKUP(B1584,Planning!$C$6:$G$700,5,FALSE),"")</f>
        <v>OH-14 Living bar B</v>
      </c>
    </row>
    <row r="1585" spans="1:16" x14ac:dyDescent="0.25">
      <c r="A1585" s="3">
        <v>14</v>
      </c>
      <c r="B1585" s="8">
        <v>15</v>
      </c>
      <c r="C1585" s="4">
        <v>58.55</v>
      </c>
      <c r="D1585" s="209">
        <v>141.77839207300272</v>
      </c>
      <c r="E1585" s="13">
        <v>7.5833333333333339</v>
      </c>
      <c r="F1585" s="13">
        <v>20.133333333333333</v>
      </c>
      <c r="G1585" s="13">
        <v>30.833333333333332</v>
      </c>
      <c r="H1585" s="13">
        <v>0</v>
      </c>
      <c r="I1585" s="13">
        <v>0</v>
      </c>
      <c r="J1585" s="13">
        <v>0</v>
      </c>
      <c r="K1585" s="13">
        <v>0</v>
      </c>
      <c r="L1585" s="13">
        <v>0</v>
      </c>
      <c r="M1585" s="13"/>
      <c r="N1585" s="762">
        <v>2018</v>
      </c>
      <c r="O1585" t="str">
        <f>IFERROR(VLOOKUP(B1585,Planning!$C$6:$G$700,3,FALSE),"")</f>
        <v>Shake shack</v>
      </c>
      <c r="P1585" t="str">
        <f>IFERROR(VLOOKUP(B1585,Planning!$C$6:$G$700,5,FALSE),"")</f>
        <v>F-03 Round top table</v>
      </c>
    </row>
    <row r="1586" spans="1:16" x14ac:dyDescent="0.25">
      <c r="A1586" s="3">
        <v>14</v>
      </c>
      <c r="B1586" s="8">
        <v>16</v>
      </c>
      <c r="C1586" s="4">
        <v>18.5</v>
      </c>
      <c r="D1586" s="209">
        <v>40.483168215296907</v>
      </c>
      <c r="E1586" s="13">
        <v>1.75</v>
      </c>
      <c r="F1586" s="13">
        <v>13.833333333333334</v>
      </c>
      <c r="G1586" s="13">
        <v>2.9166666666666665</v>
      </c>
      <c r="H1586" s="13">
        <v>0</v>
      </c>
      <c r="I1586" s="13">
        <v>0</v>
      </c>
      <c r="J1586" s="13">
        <v>0</v>
      </c>
      <c r="K1586" s="13">
        <v>0</v>
      </c>
      <c r="L1586" s="13">
        <v>0</v>
      </c>
      <c r="M1586" s="13"/>
      <c r="N1586" s="762">
        <v>2018</v>
      </c>
      <c r="O1586" t="str">
        <f>IFERROR(VLOOKUP(B1586,Planning!$C$6:$G$700,3,FALSE),"")</f>
        <v>Shake shack</v>
      </c>
      <c r="P1586" t="str">
        <f>IFERROR(VLOOKUP(B1586,Planning!$C$6:$G$700,5,FALSE),"")</f>
        <v>F-04 Square top table</v>
      </c>
    </row>
    <row r="1587" spans="1:16" x14ac:dyDescent="0.25">
      <c r="A1587" s="3">
        <v>14</v>
      </c>
      <c r="B1587" s="8">
        <v>17</v>
      </c>
      <c r="C1587" s="4">
        <v>13.75</v>
      </c>
      <c r="D1587" s="209">
        <v>31.169291173094582</v>
      </c>
      <c r="E1587" s="13">
        <v>1</v>
      </c>
      <c r="F1587" s="13">
        <v>6.25</v>
      </c>
      <c r="G1587" s="13">
        <v>6.5</v>
      </c>
      <c r="H1587" s="13">
        <v>0</v>
      </c>
      <c r="I1587" s="13">
        <v>0</v>
      </c>
      <c r="J1587" s="13">
        <v>0</v>
      </c>
      <c r="K1587" s="13">
        <v>0</v>
      </c>
      <c r="L1587" s="13">
        <v>0</v>
      </c>
      <c r="M1587" s="13"/>
      <c r="N1587" s="762">
        <v>2018</v>
      </c>
      <c r="O1587" t="str">
        <f>IFERROR(VLOOKUP(B1587,Planning!$C$6:$G$700,3,FALSE),"")</f>
        <v>Shake shack</v>
      </c>
      <c r="P1587" t="str">
        <f>IFERROR(VLOOKUP(B1587,Planning!$C$6:$G$700,5,FALSE),"")</f>
        <v>F-05 Rectangular top table</v>
      </c>
    </row>
    <row r="1588" spans="1:16" x14ac:dyDescent="0.25">
      <c r="A1588" s="3">
        <v>14</v>
      </c>
      <c r="B1588" s="8">
        <v>18</v>
      </c>
      <c r="C1588" s="4">
        <v>4</v>
      </c>
      <c r="D1588" s="209">
        <v>8.2422714474288341</v>
      </c>
      <c r="E1588" s="13">
        <v>1.5833333333333335</v>
      </c>
      <c r="F1588" s="13">
        <v>2.416666666666667</v>
      </c>
      <c r="G1588" s="13">
        <v>0</v>
      </c>
      <c r="H1588" s="13">
        <v>0</v>
      </c>
      <c r="I1588" s="13">
        <v>0</v>
      </c>
      <c r="J1588" s="13">
        <v>0</v>
      </c>
      <c r="K1588" s="13">
        <v>0</v>
      </c>
      <c r="L1588" s="13">
        <v>0</v>
      </c>
      <c r="M1588" s="13"/>
      <c r="N1588" s="762">
        <v>2018</v>
      </c>
      <c r="O1588" t="str">
        <f>IFERROR(VLOOKUP(B1588,Planning!$C$6:$G$700,3,FALSE),"")</f>
        <v>Shake shack</v>
      </c>
      <c r="P1588" t="str">
        <f>IFERROR(VLOOKUP(B1588,Planning!$C$6:$G$700,5,FALSE),"")</f>
        <v>F-06 Rectangular top table</v>
      </c>
    </row>
    <row r="1589" spans="1:16" x14ac:dyDescent="0.25">
      <c r="A1589" s="3">
        <v>14</v>
      </c>
      <c r="B1589" s="8">
        <v>19</v>
      </c>
      <c r="C1589" s="4">
        <v>2.9999999999999996</v>
      </c>
      <c r="D1589" s="209">
        <v>6.93382925849403</v>
      </c>
      <c r="E1589" s="13">
        <v>1.3333333333333333</v>
      </c>
      <c r="F1589" s="13">
        <v>1.6666666666666665</v>
      </c>
      <c r="G1589" s="13">
        <v>0</v>
      </c>
      <c r="H1589" s="13">
        <v>0</v>
      </c>
      <c r="I1589" s="13">
        <v>0</v>
      </c>
      <c r="J1589" s="13">
        <v>0</v>
      </c>
      <c r="K1589" s="13">
        <v>0</v>
      </c>
      <c r="L1589" s="13">
        <v>0</v>
      </c>
      <c r="M1589" s="13"/>
      <c r="N1589" s="762">
        <v>2018</v>
      </c>
      <c r="O1589" t="str">
        <f>IFERROR(VLOOKUP(B1589,Planning!$C$6:$G$700,3,FALSE),"")</f>
        <v>Shake shack</v>
      </c>
      <c r="P1589" t="str">
        <f>IFERROR(VLOOKUP(B1589,Planning!$C$6:$G$700,5,FALSE),"")</f>
        <v>F-07 Bar heigth top table</v>
      </c>
    </row>
    <row r="1590" spans="1:16" x14ac:dyDescent="0.25">
      <c r="A1590" s="3">
        <v>14</v>
      </c>
      <c r="B1590" s="8">
        <v>20</v>
      </c>
      <c r="C1590" s="4">
        <v>15.833333333333334</v>
      </c>
      <c r="D1590" s="209">
        <v>36.403777173247619</v>
      </c>
      <c r="E1590" s="13">
        <v>1.1666666666666667</v>
      </c>
      <c r="F1590" s="13">
        <v>4.5</v>
      </c>
      <c r="G1590" s="13">
        <v>10.166666666666666</v>
      </c>
      <c r="H1590" s="13">
        <v>0</v>
      </c>
      <c r="I1590" s="13">
        <v>0</v>
      </c>
      <c r="J1590" s="13">
        <v>0</v>
      </c>
      <c r="K1590" s="13">
        <v>0</v>
      </c>
      <c r="L1590" s="13">
        <v>0</v>
      </c>
      <c r="M1590" s="13"/>
      <c r="N1590" s="762">
        <v>2018</v>
      </c>
      <c r="O1590" t="str">
        <f>IFERROR(VLOOKUP(B1590,Planning!$C$6:$G$700,3,FALSE),"")</f>
        <v>Shake shack</v>
      </c>
      <c r="P1590" t="str">
        <f>IFERROR(VLOOKUP(B1590,Planning!$C$6:$G$700,5,FALSE),"")</f>
        <v>F-08 Asymmetrical top table</v>
      </c>
    </row>
    <row r="1591" spans="1:16" x14ac:dyDescent="0.25">
      <c r="A1591" s="3">
        <v>14</v>
      </c>
      <c r="B1591" s="8">
        <v>21</v>
      </c>
      <c r="C1591" s="4">
        <v>7.4166666666666661</v>
      </c>
      <c r="D1591" s="209">
        <v>16.379344586011634</v>
      </c>
      <c r="E1591" s="13">
        <v>1.916666666666667</v>
      </c>
      <c r="F1591" s="13">
        <v>5.5</v>
      </c>
      <c r="G1591" s="13">
        <v>0</v>
      </c>
      <c r="H1591" s="13">
        <v>0</v>
      </c>
      <c r="I1591" s="13">
        <v>0</v>
      </c>
      <c r="J1591" s="13">
        <v>0</v>
      </c>
      <c r="K1591" s="13">
        <v>0</v>
      </c>
      <c r="L1591" s="13">
        <v>0</v>
      </c>
      <c r="M1591" s="13"/>
      <c r="N1591" s="762">
        <v>2018</v>
      </c>
      <c r="O1591" t="str">
        <f>IFERROR(VLOOKUP(B1591,Planning!$C$6:$G$700,3,FALSE),"")</f>
        <v>Shake shack</v>
      </c>
      <c r="P1591" t="str">
        <f>IFERROR(VLOOKUP(B1591,Planning!$C$6:$G$700,5,FALSE),"")</f>
        <v>F-09 Ada Rectangular top table</v>
      </c>
    </row>
    <row r="1592" spans="1:16" x14ac:dyDescent="0.25">
      <c r="A1592" s="3">
        <v>14</v>
      </c>
      <c r="B1592" s="8">
        <v>21</v>
      </c>
      <c r="C1592" s="4">
        <v>0.75</v>
      </c>
      <c r="D1592" s="209">
        <v>1.8900000000000001</v>
      </c>
      <c r="E1592" s="13">
        <v>0</v>
      </c>
      <c r="F1592" s="13">
        <v>0.75</v>
      </c>
      <c r="G1592" s="13">
        <v>0</v>
      </c>
      <c r="H1592" s="13">
        <v>0</v>
      </c>
      <c r="I1592" s="13">
        <v>0</v>
      </c>
      <c r="J1592" s="13">
        <v>0</v>
      </c>
      <c r="K1592" s="13">
        <v>0</v>
      </c>
      <c r="L1592" s="13">
        <v>0</v>
      </c>
      <c r="M1592" s="13"/>
      <c r="N1592" s="762">
        <v>2018</v>
      </c>
      <c r="O1592" t="str">
        <f>IFERROR(VLOOKUP(B1592,Planning!$C$6:$G$700,3,FALSE),"")</f>
        <v>Shake shack</v>
      </c>
      <c r="P1592" t="str">
        <f>IFERROR(VLOOKUP(B1592,Planning!$C$6:$G$700,5,FALSE),"")</f>
        <v>F-09 Ada Rectangular top table</v>
      </c>
    </row>
    <row r="1593" spans="1:16" x14ac:dyDescent="0.25">
      <c r="A1593" s="3">
        <v>14</v>
      </c>
      <c r="B1593" s="8">
        <v>28</v>
      </c>
      <c r="C1593" s="4">
        <v>1.8333333333333335</v>
      </c>
      <c r="D1593" s="209">
        <v>3.999850426136363</v>
      </c>
      <c r="E1593" s="13">
        <v>0</v>
      </c>
      <c r="F1593" s="13">
        <v>0</v>
      </c>
      <c r="G1593" s="13">
        <v>0</v>
      </c>
      <c r="H1593" s="13">
        <v>0</v>
      </c>
      <c r="I1593" s="13">
        <v>0</v>
      </c>
      <c r="J1593" s="13">
        <v>0</v>
      </c>
      <c r="K1593" s="13">
        <v>1.8333333333333335</v>
      </c>
      <c r="L1593" s="13">
        <v>0</v>
      </c>
      <c r="M1593" s="13"/>
      <c r="N1593" s="762">
        <v>2018</v>
      </c>
      <c r="O1593" t="str">
        <f>IFERROR(VLOOKUP(B1593,Planning!$C$6:$G$700,3,FALSE),"")</f>
        <v>Ojai Project</v>
      </c>
      <c r="P1593" t="str">
        <f>IFERROR(VLOOKUP(B1593,Planning!$C$6:$G$700,5,FALSE),"")</f>
        <v>OH-15 Kitchen table</v>
      </c>
    </row>
    <row r="1594" spans="1:16" x14ac:dyDescent="0.25">
      <c r="A1594" s="3">
        <v>14</v>
      </c>
      <c r="B1594" s="8">
        <v>31</v>
      </c>
      <c r="C1594" s="4">
        <v>2.6999999999999997</v>
      </c>
      <c r="D1594" s="209">
        <v>5.1178670454545454</v>
      </c>
      <c r="E1594" s="13">
        <v>0</v>
      </c>
      <c r="F1594" s="13">
        <v>0</v>
      </c>
      <c r="G1594" s="13">
        <v>0</v>
      </c>
      <c r="H1594" s="13">
        <v>0</v>
      </c>
      <c r="I1594" s="13">
        <v>1.1666666666666667</v>
      </c>
      <c r="J1594" s="13">
        <v>0</v>
      </c>
      <c r="K1594" s="13">
        <v>1.5333333333333332</v>
      </c>
      <c r="L1594" s="13">
        <v>0</v>
      </c>
      <c r="M1594" s="13"/>
      <c r="N1594" s="762">
        <v>2018</v>
      </c>
      <c r="O1594" t="str">
        <f>IFERROR(VLOOKUP(B1594,Planning!$C$6:$G$700,3,FALSE),"")</f>
        <v>Ojai Project</v>
      </c>
      <c r="P1594" t="str">
        <f>IFERROR(VLOOKUP(B1594,Planning!$C$6:$G$700,5,FALSE),"")</f>
        <v>OH-18 Slatted bench</v>
      </c>
    </row>
    <row r="1595" spans="1:16" x14ac:dyDescent="0.25">
      <c r="A1595" s="3">
        <v>14</v>
      </c>
      <c r="B1595" s="8">
        <v>34</v>
      </c>
      <c r="C1595" s="4">
        <v>107.33333333333331</v>
      </c>
      <c r="D1595" s="209">
        <v>229.17157943181809</v>
      </c>
      <c r="E1595" s="13">
        <v>0</v>
      </c>
      <c r="F1595" s="13">
        <v>0</v>
      </c>
      <c r="G1595" s="13">
        <v>51.916666666666671</v>
      </c>
      <c r="H1595" s="13">
        <v>31.000000000000004</v>
      </c>
      <c r="I1595" s="13">
        <v>24.416666666666668</v>
      </c>
      <c r="J1595" s="13">
        <v>0</v>
      </c>
      <c r="K1595" s="13">
        <v>0</v>
      </c>
      <c r="L1595" s="13">
        <v>0</v>
      </c>
      <c r="M1595" s="13"/>
      <c r="N1595" s="762">
        <v>2018</v>
      </c>
      <c r="O1595" t="str">
        <f>IFERROR(VLOOKUP(B1595,Planning!$C$6:$G$700,3,FALSE),"")</f>
        <v>Ojai Project</v>
      </c>
      <c r="P1595" t="str">
        <f>IFERROR(VLOOKUP(B1595,Planning!$C$6:$G$700,5,FALSE),"")</f>
        <v>OH-21 Rosita lounge chair</v>
      </c>
    </row>
    <row r="1596" spans="1:16" x14ac:dyDescent="0.25">
      <c r="A1596" s="3">
        <v>14</v>
      </c>
      <c r="B1596" s="8">
        <v>39</v>
      </c>
      <c r="C1596" s="4">
        <v>12</v>
      </c>
      <c r="D1596" s="209">
        <v>26.180454545454538</v>
      </c>
      <c r="E1596" s="13">
        <v>0</v>
      </c>
      <c r="F1596" s="13">
        <v>0</v>
      </c>
      <c r="G1596" s="13">
        <v>0</v>
      </c>
      <c r="H1596" s="13">
        <v>0</v>
      </c>
      <c r="I1596" s="13">
        <v>0</v>
      </c>
      <c r="J1596" s="13">
        <v>0</v>
      </c>
      <c r="K1596" s="13">
        <v>0</v>
      </c>
      <c r="L1596" s="13">
        <v>12</v>
      </c>
      <c r="M1596" s="13"/>
      <c r="N1596" s="762">
        <v>2018</v>
      </c>
      <c r="O1596" t="str">
        <f>IFERROR(VLOOKUP(B1596,Planning!$C$6:$G$700,3,FALSE),"")</f>
        <v>Maderas Collective</v>
      </c>
      <c r="P1596" t="str">
        <f>IFERROR(VLOOKUP(B1596,Planning!$C$6:$G$700,5,FALSE),"")</f>
        <v>Muestras de Tapiceria</v>
      </c>
    </row>
    <row r="1597" spans="1:16" x14ac:dyDescent="0.25">
      <c r="A1597" s="3">
        <v>14</v>
      </c>
      <c r="B1597" s="8">
        <v>44</v>
      </c>
      <c r="C1597" s="4">
        <v>1.5833333333333335</v>
      </c>
      <c r="D1597" s="209">
        <v>3.5142994981060607</v>
      </c>
      <c r="E1597" s="13">
        <v>0</v>
      </c>
      <c r="F1597" s="13">
        <v>0</v>
      </c>
      <c r="G1597" s="13">
        <v>1</v>
      </c>
      <c r="H1597" s="13">
        <v>0</v>
      </c>
      <c r="I1597" s="13">
        <v>0.58333333333333337</v>
      </c>
      <c r="J1597" s="13">
        <v>0</v>
      </c>
      <c r="K1597" s="13">
        <v>0</v>
      </c>
      <c r="L1597" s="13">
        <v>0</v>
      </c>
      <c r="M1597" s="13"/>
      <c r="N1597" s="762">
        <v>2018</v>
      </c>
      <c r="O1597" t="str">
        <f>IFERROR(VLOOKUP(B1597,Planning!$C$6:$G$700,3,FALSE),"")</f>
        <v>Maderas Collective</v>
      </c>
      <c r="P1597" t="str">
        <f>IFERROR(VLOOKUP(B1597,Planning!$C$6:$G$700,5,FALSE),"")</f>
        <v>Muestra para ShakeShack C. Macho y Roble</v>
      </c>
    </row>
    <row r="1598" spans="1:16" x14ac:dyDescent="0.25">
      <c r="A1598" s="3">
        <v>14</v>
      </c>
      <c r="B1598" s="8">
        <v>46</v>
      </c>
      <c r="C1598" s="4">
        <v>0.53333333333333333</v>
      </c>
      <c r="D1598" s="209">
        <v>1.1836219999999997</v>
      </c>
      <c r="E1598" s="13">
        <v>0</v>
      </c>
      <c r="F1598" s="13">
        <v>0</v>
      </c>
      <c r="G1598" s="13">
        <v>0.26666666666666666</v>
      </c>
      <c r="H1598" s="13">
        <v>0</v>
      </c>
      <c r="I1598" s="13">
        <v>0</v>
      </c>
      <c r="J1598" s="13">
        <v>0</v>
      </c>
      <c r="K1598" s="13">
        <v>0.26666666666666666</v>
      </c>
      <c r="L1598" s="13">
        <v>0</v>
      </c>
      <c r="M1598" s="13"/>
      <c r="N1598" s="762">
        <v>2018</v>
      </c>
      <c r="O1598" t="str">
        <f>IFERROR(VLOOKUP(B1598,Planning!$C$6:$G$700,3,FALSE),"")</f>
        <v>Davide Berruto/Hayes Valley</v>
      </c>
      <c r="P1598" t="str">
        <f>IFERROR(VLOOKUP(B1598,Planning!$C$6:$G$700,5,FALSE),"")</f>
        <v>HV-02 Side Table</v>
      </c>
    </row>
    <row r="1599" spans="1:16" x14ac:dyDescent="0.25">
      <c r="A1599" s="3">
        <v>14</v>
      </c>
      <c r="B1599" s="8">
        <v>51</v>
      </c>
      <c r="C1599" s="4">
        <v>62.333333333333329</v>
      </c>
      <c r="D1599" s="209">
        <v>140.64927448442754</v>
      </c>
      <c r="E1599" s="13">
        <v>0</v>
      </c>
      <c r="F1599" s="13">
        <v>0</v>
      </c>
      <c r="G1599" s="13">
        <v>30.333333333333332</v>
      </c>
      <c r="H1599" s="13">
        <v>9</v>
      </c>
      <c r="I1599" s="13">
        <v>23</v>
      </c>
      <c r="J1599" s="13">
        <v>0</v>
      </c>
      <c r="K1599" s="13">
        <v>0</v>
      </c>
      <c r="L1599" s="13">
        <v>0</v>
      </c>
      <c r="M1599" s="13"/>
      <c r="N1599" s="762">
        <v>2018</v>
      </c>
      <c r="O1599" t="str">
        <f>IFERROR(VLOOKUP(B1599,Planning!$C$6:$G$700,3,FALSE),"")</f>
        <v>Davide Berruto/Hayes Valley</v>
      </c>
      <c r="P1599" t="str">
        <f>IFERROR(VLOOKUP(B1599,Planning!$C$6:$G$700,5,FALSE),"")</f>
        <v>HV-07 Bench console</v>
      </c>
    </row>
    <row r="1600" spans="1:16" x14ac:dyDescent="0.25">
      <c r="A1600" s="3">
        <v>14</v>
      </c>
      <c r="B1600" s="8">
        <v>56</v>
      </c>
      <c r="C1600" s="4">
        <v>34.75</v>
      </c>
      <c r="D1600" s="209">
        <v>76.571836212121198</v>
      </c>
      <c r="E1600" s="13">
        <v>0</v>
      </c>
      <c r="F1600" s="13">
        <v>0.75</v>
      </c>
      <c r="G1600" s="13">
        <v>3.4166666666666665</v>
      </c>
      <c r="H1600" s="13">
        <v>0</v>
      </c>
      <c r="I1600" s="13">
        <v>6.9166666666666661</v>
      </c>
      <c r="J1600" s="13">
        <v>0</v>
      </c>
      <c r="K1600" s="13">
        <v>1.1666666666666665</v>
      </c>
      <c r="L1600" s="13">
        <v>22.5</v>
      </c>
      <c r="M1600" s="13"/>
      <c r="N1600" s="762">
        <v>2018</v>
      </c>
      <c r="O1600" t="str">
        <f>IFERROR(VLOOKUP(B1600,Planning!$C$6:$G$700,3,FALSE),"")</f>
        <v>Maderas Collective</v>
      </c>
      <c r="P1600" t="str">
        <f>IFERROR(VLOOKUP(B1600,Planning!$C$6:$G$700,5,FALSE),"")</f>
        <v xml:space="preserve">Reutilizacion de piezas de Sillas Leon </v>
      </c>
    </row>
    <row r="1601" spans="1:16" x14ac:dyDescent="0.25">
      <c r="A1601" s="3">
        <v>14</v>
      </c>
      <c r="B1601" s="8">
        <v>58</v>
      </c>
      <c r="C1601" s="4">
        <v>51.333333333333336</v>
      </c>
      <c r="D1601" s="209">
        <v>116.24617989267674</v>
      </c>
      <c r="E1601" s="13">
        <v>0</v>
      </c>
      <c r="F1601" s="13">
        <v>0</v>
      </c>
      <c r="G1601" s="13">
        <v>50.083333333333336</v>
      </c>
      <c r="H1601" s="13">
        <v>1.25</v>
      </c>
      <c r="I1601" s="13">
        <v>0</v>
      </c>
      <c r="J1601" s="13">
        <v>0</v>
      </c>
      <c r="K1601" s="13">
        <v>0</v>
      </c>
      <c r="L1601" s="13">
        <v>0</v>
      </c>
      <c r="M1601" s="13"/>
      <c r="N1601" s="762">
        <v>2018</v>
      </c>
      <c r="O1601" t="str">
        <f>IFERROR(VLOOKUP(B1601,Planning!$C$6:$G$700,3,FALSE),"")</f>
        <v>Proper Cloth</v>
      </c>
      <c r="P1601" t="str">
        <f>IFERROR(VLOOKUP(B1601,Planning!$C$6:$G$700,5,FALSE),"")</f>
        <v>TA-01 Maderas Parson Table 01 (Large)</v>
      </c>
    </row>
    <row r="1602" spans="1:16" x14ac:dyDescent="0.25">
      <c r="A1602" s="3">
        <v>14</v>
      </c>
      <c r="B1602" s="8">
        <v>59</v>
      </c>
      <c r="C1602" s="4">
        <v>6.083333333333333</v>
      </c>
      <c r="D1602" s="209">
        <v>13.286481136363637</v>
      </c>
      <c r="E1602" s="13">
        <v>0</v>
      </c>
      <c r="F1602" s="13">
        <v>0</v>
      </c>
      <c r="G1602" s="13">
        <v>4.833333333333333</v>
      </c>
      <c r="H1602" s="13">
        <v>1.25</v>
      </c>
      <c r="I1602" s="13">
        <v>0</v>
      </c>
      <c r="J1602" s="13">
        <v>0</v>
      </c>
      <c r="K1602" s="13">
        <v>0</v>
      </c>
      <c r="L1602" s="13">
        <v>0</v>
      </c>
      <c r="M1602" s="13"/>
      <c r="N1602" s="762">
        <v>2018</v>
      </c>
      <c r="O1602" t="str">
        <f>IFERROR(VLOOKUP(B1602,Planning!$C$6:$G$700,3,FALSE),"")</f>
        <v>Proper Cloth</v>
      </c>
      <c r="P1602" t="str">
        <f>IFERROR(VLOOKUP(B1602,Planning!$C$6:$G$700,5,FALSE),"")</f>
        <v>TA-02 Maderas Parson Table 01 (Small)</v>
      </c>
    </row>
    <row r="1603" spans="1:16" x14ac:dyDescent="0.25">
      <c r="A1603" s="3">
        <v>14</v>
      </c>
      <c r="B1603" s="8">
        <v>60</v>
      </c>
      <c r="C1603" s="4">
        <v>215.33333333333331</v>
      </c>
      <c r="D1603" s="209">
        <v>465.30800511153205</v>
      </c>
      <c r="E1603" s="13">
        <v>0</v>
      </c>
      <c r="F1603" s="13">
        <v>0</v>
      </c>
      <c r="G1603" s="13">
        <v>35.5</v>
      </c>
      <c r="H1603" s="13">
        <v>57.5</v>
      </c>
      <c r="I1603" s="13">
        <v>103.83333333333334</v>
      </c>
      <c r="J1603" s="13">
        <v>2.75</v>
      </c>
      <c r="K1603" s="13">
        <v>15.75</v>
      </c>
      <c r="L1603" s="13">
        <v>0</v>
      </c>
      <c r="M1603" s="13"/>
      <c r="N1603" s="762">
        <v>2018</v>
      </c>
      <c r="O1603" t="str">
        <f>IFERROR(VLOOKUP(B1603,Planning!$C$6:$G$700,3,FALSE),"")</f>
        <v>Proper Cloth</v>
      </c>
      <c r="P1603" t="str">
        <f>IFERROR(VLOOKUP(B1603,Planning!$C$6:$G$700,5,FALSE),"")</f>
        <v xml:space="preserve">ST-01 Maderas Stool </v>
      </c>
    </row>
    <row r="1604" spans="1:16" x14ac:dyDescent="0.25">
      <c r="A1604" s="3">
        <v>14</v>
      </c>
      <c r="B1604" s="8">
        <v>61</v>
      </c>
      <c r="C1604" s="4">
        <v>65.833333333333343</v>
      </c>
      <c r="D1604" s="209">
        <v>135.98154402988217</v>
      </c>
      <c r="E1604" s="13">
        <v>0</v>
      </c>
      <c r="F1604" s="13">
        <v>0</v>
      </c>
      <c r="G1604" s="13">
        <v>31.25</v>
      </c>
      <c r="H1604" s="13">
        <v>11.583333333333334</v>
      </c>
      <c r="I1604" s="13">
        <v>23</v>
      </c>
      <c r="J1604" s="13">
        <v>0</v>
      </c>
      <c r="K1604" s="13">
        <v>0</v>
      </c>
      <c r="L1604" s="13">
        <v>0</v>
      </c>
      <c r="M1604" s="13"/>
      <c r="N1604" s="762">
        <v>2018</v>
      </c>
      <c r="O1604" t="str">
        <f>IFERROR(VLOOKUP(B1604,Planning!$C$6:$G$700,3,FALSE),"")</f>
        <v>Maderas/ Berruto</v>
      </c>
      <c r="P1604" t="str">
        <f>IFERROR(VLOOKUP(B1604,Planning!$C$6:$G$700,5,FALSE),"")</f>
        <v>Dining Table # 1</v>
      </c>
    </row>
    <row r="1605" spans="1:16" x14ac:dyDescent="0.25">
      <c r="A1605" s="3">
        <v>14</v>
      </c>
      <c r="B1605" s="8">
        <v>62</v>
      </c>
      <c r="C1605" s="4">
        <v>16.5</v>
      </c>
      <c r="D1605" s="209">
        <v>28.974215719696968</v>
      </c>
      <c r="E1605" s="13">
        <v>0</v>
      </c>
      <c r="F1605" s="13">
        <v>0</v>
      </c>
      <c r="G1605" s="13">
        <v>0</v>
      </c>
      <c r="H1605" s="13">
        <v>8.5833333333333321</v>
      </c>
      <c r="I1605" s="13">
        <v>7.416666666666667</v>
      </c>
      <c r="J1605" s="13">
        <v>0</v>
      </c>
      <c r="K1605" s="13">
        <v>0.5</v>
      </c>
      <c r="L1605" s="13">
        <v>0</v>
      </c>
      <c r="M1605" s="13"/>
      <c r="N1605" s="762">
        <v>2018</v>
      </c>
      <c r="O1605" t="str">
        <f>IFERROR(VLOOKUP(B1605,Planning!$C$6:$G$700,3,FALSE),"")</f>
        <v>Commons Restaurant</v>
      </c>
      <c r="P1605" t="str">
        <f>IFERROR(VLOOKUP(B1605,Planning!$C$6:$G$700,5,FALSE),"")</f>
        <v>A-3 DIVIDER</v>
      </c>
    </row>
    <row r="1606" spans="1:16" x14ac:dyDescent="0.25">
      <c r="A1606" s="3">
        <v>14</v>
      </c>
      <c r="B1606" s="8">
        <v>65</v>
      </c>
      <c r="C1606" s="4">
        <v>111.53333333333332</v>
      </c>
      <c r="D1606" s="209">
        <v>227.39181684486911</v>
      </c>
      <c r="E1606" s="13">
        <v>0</v>
      </c>
      <c r="F1606" s="13">
        <v>34.200000000000003</v>
      </c>
      <c r="G1606" s="13">
        <v>55.916666666666671</v>
      </c>
      <c r="H1606" s="13">
        <v>21.416666666666664</v>
      </c>
      <c r="I1606" s="13">
        <v>0</v>
      </c>
      <c r="J1606" s="13">
        <v>0</v>
      </c>
      <c r="K1606" s="13">
        <v>0</v>
      </c>
      <c r="L1606" s="13">
        <v>0</v>
      </c>
      <c r="M1606" s="13"/>
      <c r="N1606" s="762">
        <v>2018</v>
      </c>
      <c r="O1606" t="str">
        <f>IFERROR(VLOOKUP(B1606,Planning!$C$6:$G$700,3,FALSE),"")</f>
        <v>Maderas Collective</v>
      </c>
      <c r="P1606" t="str">
        <f>IFERROR(VLOOKUP(B1606,Planning!$C$6:$G$700,5,FALSE),"")</f>
        <v>Beads 16 mm</v>
      </c>
    </row>
    <row r="1607" spans="1:16" x14ac:dyDescent="0.25">
      <c r="A1607" s="3">
        <v>14</v>
      </c>
      <c r="B1607" s="8">
        <v>66</v>
      </c>
      <c r="C1607" s="4">
        <v>3.0833333333333335</v>
      </c>
      <c r="D1607" s="209">
        <v>6.933129375</v>
      </c>
      <c r="E1607" s="13">
        <v>0</v>
      </c>
      <c r="F1607" s="13">
        <v>0</v>
      </c>
      <c r="G1607" s="13">
        <v>3.0833333333333335</v>
      </c>
      <c r="H1607" s="13">
        <v>0</v>
      </c>
      <c r="I1607" s="13">
        <v>0</v>
      </c>
      <c r="J1607" s="13">
        <v>0</v>
      </c>
      <c r="K1607" s="13">
        <v>0</v>
      </c>
      <c r="L1607" s="13">
        <v>0</v>
      </c>
      <c r="M1607" s="13"/>
      <c r="N1607" s="762">
        <v>2018</v>
      </c>
      <c r="O1607" t="str">
        <f>IFERROR(VLOOKUP(B1607,Planning!$C$6:$G$700,3,FALSE),"")</f>
        <v>Maderas Collective</v>
      </c>
      <c r="P1607" t="str">
        <f>IFERROR(VLOOKUP(B1607,Planning!$C$6:$G$700,5,FALSE),"")</f>
        <v>Muestras Acabado Sur</v>
      </c>
    </row>
    <row r="1608" spans="1:16" x14ac:dyDescent="0.25">
      <c r="A1608" s="3">
        <v>14</v>
      </c>
      <c r="B1608" s="8">
        <v>72</v>
      </c>
      <c r="C1608" s="4">
        <v>1.9166666666666667</v>
      </c>
      <c r="D1608" s="209">
        <v>4.158784422348484</v>
      </c>
      <c r="E1608" s="13">
        <v>0</v>
      </c>
      <c r="F1608" s="13">
        <v>0</v>
      </c>
      <c r="G1608" s="13">
        <v>0</v>
      </c>
      <c r="H1608" s="13">
        <v>0</v>
      </c>
      <c r="I1608" s="13">
        <v>1.9166666666666667</v>
      </c>
      <c r="J1608" s="13">
        <v>0</v>
      </c>
      <c r="K1608" s="13">
        <v>0</v>
      </c>
      <c r="L1608" s="13">
        <v>0</v>
      </c>
      <c r="M1608" s="13"/>
      <c r="N1608" s="762">
        <v>2018</v>
      </c>
      <c r="O1608" t="str">
        <f>IFERROR(VLOOKUP(B1608,Planning!$C$6:$G$700,3,FALSE),"")</f>
        <v>Maderas Collective</v>
      </c>
      <c r="P1608" t="str">
        <f>IFERROR(VLOOKUP(B1608,Planning!$C$6:$G$700,5,FALSE),"")</f>
        <v>Muestras Pawlonia y C Macho Hillfolk</v>
      </c>
    </row>
    <row r="1609" spans="1:16" x14ac:dyDescent="0.25">
      <c r="A1609" s="3">
        <v>14</v>
      </c>
      <c r="B1609" s="8">
        <v>73</v>
      </c>
      <c r="C1609" s="4">
        <v>39.083333333333336</v>
      </c>
      <c r="D1609" s="209">
        <v>95.965936429924241</v>
      </c>
      <c r="E1609" s="13">
        <v>0</v>
      </c>
      <c r="F1609" s="13">
        <v>0</v>
      </c>
      <c r="G1609" s="13">
        <v>8.25</v>
      </c>
      <c r="H1609" s="13">
        <v>0</v>
      </c>
      <c r="I1609" s="13">
        <v>30.833333333333332</v>
      </c>
      <c r="J1609" s="13">
        <v>0</v>
      </c>
      <c r="K1609" s="13">
        <v>0</v>
      </c>
      <c r="L1609" s="13">
        <v>0</v>
      </c>
      <c r="M1609" s="13"/>
      <c r="N1609" s="762">
        <v>2018</v>
      </c>
      <c r="O1609" t="str">
        <f>IFERROR(VLOOKUP(B1609,Planning!$C$6:$G$700,3,FALSE),"")</f>
        <v>Shake shack</v>
      </c>
      <c r="P1609" t="str">
        <f>IFERROR(VLOOKUP(B1609,Planning!$C$6:$G$700,5,FALSE),"")</f>
        <v>Muestras Shake Shack</v>
      </c>
    </row>
    <row r="1610" spans="1:16" x14ac:dyDescent="0.25">
      <c r="A1610" s="3">
        <v>14</v>
      </c>
      <c r="B1610" s="8">
        <v>75</v>
      </c>
      <c r="C1610" s="4">
        <v>11.416666666666666</v>
      </c>
      <c r="D1610" s="209">
        <v>26.317709291781448</v>
      </c>
      <c r="E1610" s="13">
        <v>1.5</v>
      </c>
      <c r="F1610" s="13">
        <v>9.9166666666666661</v>
      </c>
      <c r="G1610" s="13">
        <v>0</v>
      </c>
      <c r="H1610" s="13">
        <v>0</v>
      </c>
      <c r="I1610" s="13">
        <v>0</v>
      </c>
      <c r="J1610" s="13">
        <v>0</v>
      </c>
      <c r="K1610" s="13">
        <v>0</v>
      </c>
      <c r="L1610" s="13">
        <v>0</v>
      </c>
      <c r="M1610" s="13"/>
      <c r="N1610" s="762">
        <v>2018</v>
      </c>
      <c r="O1610" t="str">
        <f>IFERROR(VLOOKUP(B1610,Planning!$C$6:$G$700,3,FALSE),"")</f>
        <v>Maderas Collective</v>
      </c>
      <c r="P1610" t="str">
        <f>IFERROR(VLOOKUP(B1610,Planning!$C$6:$G$700,5,FALSE),"")</f>
        <v>Elaboracion de marco para cuadro de aduana</v>
      </c>
    </row>
    <row r="1611" spans="1:16" x14ac:dyDescent="0.25">
      <c r="A1611" s="3">
        <v>14</v>
      </c>
      <c r="B1611" s="8">
        <v>164</v>
      </c>
      <c r="C1611" s="4">
        <v>1.1333333333333333</v>
      </c>
      <c r="D1611" s="209">
        <v>2.5151967499999994</v>
      </c>
      <c r="E1611" s="13">
        <v>0</v>
      </c>
      <c r="F1611" s="13">
        <v>0</v>
      </c>
      <c r="G1611" s="13">
        <v>0.56666666666666665</v>
      </c>
      <c r="H1611" s="13">
        <v>0</v>
      </c>
      <c r="I1611" s="13">
        <v>0</v>
      </c>
      <c r="J1611" s="13">
        <v>0</v>
      </c>
      <c r="K1611" s="13">
        <v>0.56666666666666665</v>
      </c>
      <c r="L1611" s="13">
        <v>0</v>
      </c>
      <c r="M1611" s="13"/>
      <c r="N1611" s="762">
        <v>2018</v>
      </c>
      <c r="O1611" t="str">
        <f>IFERROR(VLOOKUP(B1611,Planning!$C$6:$G$700,3,FALSE),"")</f>
        <v>David Berruto-New Line</v>
      </c>
      <c r="P1611" t="str">
        <f>IFERROR(VLOOKUP(B1611,Planning!$C$6:$G$700,5,FALSE),"")</f>
        <v>Simple Daybed</v>
      </c>
    </row>
    <row r="1612" spans="1:16" x14ac:dyDescent="0.25">
      <c r="A1612" s="3">
        <v>14</v>
      </c>
      <c r="B1612" s="8">
        <v>316</v>
      </c>
      <c r="C1612" s="4">
        <v>10.5</v>
      </c>
      <c r="D1612" s="209">
        <v>26.870244990258382</v>
      </c>
      <c r="E1612" s="13">
        <v>0</v>
      </c>
      <c r="F1612" s="13">
        <v>0</v>
      </c>
      <c r="G1612" s="13">
        <v>2</v>
      </c>
      <c r="H1612" s="13">
        <v>0</v>
      </c>
      <c r="I1612" s="13">
        <v>0</v>
      </c>
      <c r="J1612" s="13">
        <v>8.5</v>
      </c>
      <c r="K1612" s="13">
        <v>0</v>
      </c>
      <c r="L1612" s="13">
        <v>0</v>
      </c>
      <c r="M1612" s="13"/>
      <c r="N1612" s="762">
        <v>2018</v>
      </c>
      <c r="O1612" t="str">
        <f>IFERROR(VLOOKUP(B1612,Planning!$C$6:$G$700,3,FALSE),"")</f>
        <v>Holler</v>
      </c>
      <c r="P1612" t="str">
        <f>IFERROR(VLOOKUP(B1612,Planning!$C$6:$G$700,5,FALSE),"")</f>
        <v>AA-10 Planter Screen</v>
      </c>
    </row>
    <row r="1613" spans="1:16" x14ac:dyDescent="0.25">
      <c r="A1613" s="3">
        <v>14</v>
      </c>
      <c r="B1613" s="8">
        <v>318</v>
      </c>
      <c r="C1613" s="4">
        <v>124.41666666666666</v>
      </c>
      <c r="D1613" s="209">
        <v>284.37773374999995</v>
      </c>
      <c r="E1613" s="13">
        <v>0</v>
      </c>
      <c r="F1613" s="13">
        <v>0</v>
      </c>
      <c r="G1613" s="13">
        <v>120.75</v>
      </c>
      <c r="H1613" s="13">
        <v>3.666666666666667</v>
      </c>
      <c r="I1613" s="13">
        <v>0</v>
      </c>
      <c r="J1613" s="13">
        <v>0</v>
      </c>
      <c r="K1613" s="13">
        <v>0</v>
      </c>
      <c r="L1613" s="13">
        <v>0</v>
      </c>
      <c r="M1613" s="13"/>
      <c r="N1613" s="762">
        <v>2018</v>
      </c>
      <c r="O1613" t="str">
        <f>IFERROR(VLOOKUP(B1613,Planning!$C$6:$G$700,3,FALSE),"")</f>
        <v>Holler</v>
      </c>
      <c r="P1613" t="str">
        <f>IFERROR(VLOOKUP(B1613,Planning!$C$6:$G$700,5,FALSE),"")</f>
        <v>BQ-02A Arrival Banquette</v>
      </c>
    </row>
    <row r="1614" spans="1:16" x14ac:dyDescent="0.25">
      <c r="A1614" s="3">
        <v>14</v>
      </c>
      <c r="B1614" s="8">
        <v>321</v>
      </c>
      <c r="C1614" s="4">
        <v>1</v>
      </c>
      <c r="D1614" s="209">
        <v>2.181704545454545</v>
      </c>
      <c r="E1614" s="13">
        <v>0</v>
      </c>
      <c r="F1614" s="13">
        <v>0</v>
      </c>
      <c r="G1614" s="13">
        <v>0</v>
      </c>
      <c r="H1614" s="13">
        <v>0</v>
      </c>
      <c r="I1614" s="13">
        <v>0</v>
      </c>
      <c r="J1614" s="13">
        <v>0</v>
      </c>
      <c r="K1614" s="13">
        <v>0</v>
      </c>
      <c r="L1614" s="13">
        <v>1</v>
      </c>
      <c r="M1614" s="13"/>
      <c r="N1614" s="762">
        <v>2018</v>
      </c>
      <c r="O1614" t="str">
        <f>IFERROR(VLOOKUP(B1614,Planning!$C$6:$G$700,3,FALSE),"")</f>
        <v>Maderas Collective</v>
      </c>
      <c r="P1614" t="str">
        <f>IFERROR(VLOOKUP(B1614,Planning!$C$6:$G$700,5,FALSE),"")</f>
        <v>Cerramiento en Mueble Servidor</v>
      </c>
    </row>
    <row r="1615" spans="1:16" x14ac:dyDescent="0.25">
      <c r="A1615" s="3">
        <v>14</v>
      </c>
      <c r="B1615" s="8">
        <v>323</v>
      </c>
      <c r="C1615" s="4">
        <v>94.75</v>
      </c>
      <c r="D1615" s="209">
        <v>239.63469508838375</v>
      </c>
      <c r="E1615" s="13">
        <v>0</v>
      </c>
      <c r="F1615" s="13">
        <v>0</v>
      </c>
      <c r="G1615" s="13">
        <v>94.75</v>
      </c>
      <c r="H1615" s="13">
        <v>0</v>
      </c>
      <c r="I1615" s="13">
        <v>0</v>
      </c>
      <c r="J1615" s="13">
        <v>0</v>
      </c>
      <c r="K1615" s="13">
        <v>0</v>
      </c>
      <c r="L1615" s="13">
        <v>0</v>
      </c>
      <c r="M1615" s="13"/>
      <c r="N1615" s="762">
        <v>2018</v>
      </c>
      <c r="O1615" t="str">
        <f>IFERROR(VLOOKUP(B1615,Planning!$C$6:$G$700,3,FALSE),"")</f>
        <v>Holler</v>
      </c>
      <c r="P1615" t="str">
        <f>IFERROR(VLOOKUP(B1615,Planning!$C$6:$G$700,5,FALSE),"")</f>
        <v>BQ-02B Café Banquette</v>
      </c>
    </row>
    <row r="1616" spans="1:16" x14ac:dyDescent="0.25">
      <c r="A1616" s="3">
        <v>14</v>
      </c>
      <c r="B1616" s="8">
        <v>324</v>
      </c>
      <c r="C1616" s="4">
        <v>2.083333333333333</v>
      </c>
      <c r="D1616" s="209">
        <v>4.6845468749999997</v>
      </c>
      <c r="E1616" s="13">
        <v>0</v>
      </c>
      <c r="F1616" s="13">
        <v>0</v>
      </c>
      <c r="G1616" s="13">
        <v>2.083333333333333</v>
      </c>
      <c r="H1616" s="13">
        <v>0</v>
      </c>
      <c r="I1616" s="13">
        <v>0</v>
      </c>
      <c r="J1616" s="13">
        <v>0</v>
      </c>
      <c r="K1616" s="13">
        <v>0</v>
      </c>
      <c r="L1616" s="13">
        <v>0</v>
      </c>
      <c r="M1616" s="13"/>
      <c r="N1616" s="762">
        <v>2018</v>
      </c>
      <c r="O1616" t="str">
        <f>IFERROR(VLOOKUP(B1616,Planning!$C$6:$G$700,3,FALSE),"")</f>
        <v>Holler</v>
      </c>
      <c r="P1616" t="str">
        <f>IFERROR(VLOOKUP(B1616,Planning!$C$6:$G$700,5,FALSE),"")</f>
        <v>BQ-03 Lounge Banquette</v>
      </c>
    </row>
    <row r="1617" spans="1:16" x14ac:dyDescent="0.25">
      <c r="A1617" s="3">
        <v>14</v>
      </c>
      <c r="B1617" s="8">
        <v>325</v>
      </c>
      <c r="C1617" s="4">
        <v>3</v>
      </c>
      <c r="D1617" s="209">
        <v>6.7457475000000002</v>
      </c>
      <c r="E1617" s="13">
        <v>0</v>
      </c>
      <c r="F1617" s="13">
        <v>0</v>
      </c>
      <c r="G1617" s="13">
        <v>3</v>
      </c>
      <c r="H1617" s="13">
        <v>0</v>
      </c>
      <c r="I1617" s="13">
        <v>0</v>
      </c>
      <c r="J1617" s="13">
        <v>0</v>
      </c>
      <c r="K1617" s="13">
        <v>0</v>
      </c>
      <c r="L1617" s="13">
        <v>0</v>
      </c>
      <c r="M1617" s="13"/>
      <c r="N1617" s="762">
        <v>2018</v>
      </c>
      <c r="O1617" t="str">
        <f>IFERROR(VLOOKUP(B1617,Planning!$C$6:$G$700,3,FALSE),"")</f>
        <v>Holler</v>
      </c>
      <c r="P1617" t="str">
        <f>IFERROR(VLOOKUP(B1617,Planning!$C$6:$G$700,5,FALSE),"")</f>
        <v>BO-04 Banquette Shuffleboard</v>
      </c>
    </row>
    <row r="1618" spans="1:16" x14ac:dyDescent="0.25">
      <c r="A1618" s="3">
        <v>14</v>
      </c>
      <c r="B1618" s="8">
        <v>365</v>
      </c>
      <c r="C1618" s="4">
        <v>2</v>
      </c>
      <c r="D1618" s="209">
        <v>4.339601136363636</v>
      </c>
      <c r="E1618" s="13">
        <v>0</v>
      </c>
      <c r="F1618" s="13">
        <v>0</v>
      </c>
      <c r="G1618" s="13">
        <v>0</v>
      </c>
      <c r="H1618" s="13">
        <v>0</v>
      </c>
      <c r="I1618" s="13">
        <v>2</v>
      </c>
      <c r="J1618" s="13">
        <v>0</v>
      </c>
      <c r="K1618" s="13">
        <v>0</v>
      </c>
      <c r="L1618" s="13">
        <v>0</v>
      </c>
      <c r="M1618" s="13"/>
      <c r="N1618" s="762">
        <v>2018</v>
      </c>
      <c r="O1618" t="str">
        <f>IFERROR(VLOOKUP(B1618,Planning!$C$6:$G$700,3,FALSE),"")</f>
        <v>Holler</v>
      </c>
      <c r="P1618" t="str">
        <f>IFERROR(VLOOKUP(B1618,Planning!$C$6:$G$700,5,FALSE),"")</f>
        <v>TB-09 Coffee Table Back Bar</v>
      </c>
    </row>
    <row r="1619" spans="1:16" ht="15.75" thickBot="1" x14ac:dyDescent="0.3">
      <c r="A1619" s="210">
        <v>14</v>
      </c>
      <c r="B1619" s="211">
        <v>370</v>
      </c>
      <c r="C1619" s="212">
        <v>2.083333333333333</v>
      </c>
      <c r="D1619" s="213">
        <v>4.520417850378788</v>
      </c>
      <c r="E1619" s="214">
        <v>0</v>
      </c>
      <c r="F1619" s="214">
        <v>0</v>
      </c>
      <c r="G1619" s="214">
        <v>0</v>
      </c>
      <c r="H1619" s="214">
        <v>0</v>
      </c>
      <c r="I1619" s="214">
        <v>2.083333333333333</v>
      </c>
      <c r="J1619" s="214">
        <v>0</v>
      </c>
      <c r="K1619" s="214">
        <v>0</v>
      </c>
      <c r="L1619" s="214">
        <v>0</v>
      </c>
      <c r="M1619" s="214"/>
      <c r="N1619" s="763">
        <v>2018</v>
      </c>
      <c r="O1619" t="str">
        <f>IFERROR(VLOOKUP(B1619,Planning!$C$6:$G$700,3,FALSE),"")</f>
        <v>Holler</v>
      </c>
      <c r="P1619" t="str">
        <f>IFERROR(VLOOKUP(B1619,Planning!$C$6:$G$700,5,FALSE),"")</f>
        <v>TB-15 Coffee Table tiered nest table</v>
      </c>
    </row>
    <row r="1620" spans="1:16" x14ac:dyDescent="0.25">
      <c r="A1620" s="204">
        <v>15</v>
      </c>
      <c r="B1620" s="205" t="s">
        <v>10</v>
      </c>
      <c r="C1620" s="206">
        <v>122.91666666666666</v>
      </c>
      <c r="D1620" s="207">
        <v>360.77107470168318</v>
      </c>
      <c r="E1620" s="208">
        <v>0</v>
      </c>
      <c r="F1620" s="208">
        <v>0</v>
      </c>
      <c r="G1620" s="208">
        <v>33.333333333333336</v>
      </c>
      <c r="H1620" s="208">
        <v>34.25</v>
      </c>
      <c r="I1620" s="208">
        <v>7.4166666666666661</v>
      </c>
      <c r="J1620" s="208">
        <v>24.999999999999996</v>
      </c>
      <c r="K1620" s="208">
        <v>0</v>
      </c>
      <c r="L1620" s="208">
        <v>22.916666666666668</v>
      </c>
      <c r="M1620" s="208"/>
      <c r="N1620" s="762">
        <v>2018</v>
      </c>
      <c r="O1620" t="str">
        <f>IFERROR(VLOOKUP(B1620,Planning!$C$6:$G$700,3,FALSE),"")</f>
        <v/>
      </c>
      <c r="P1620" t="str">
        <f>IFERROR(VLOOKUP(B1620,Planning!$C$6:$G$700,5,FALSE),"")</f>
        <v/>
      </c>
    </row>
    <row r="1621" spans="1:16" x14ac:dyDescent="0.25">
      <c r="A1621" s="3">
        <v>15</v>
      </c>
      <c r="B1621" s="8">
        <v>13</v>
      </c>
      <c r="C1621" s="4">
        <v>88.583333333333314</v>
      </c>
      <c r="D1621" s="209">
        <v>207.48701878940912</v>
      </c>
      <c r="E1621" s="13">
        <v>0</v>
      </c>
      <c r="F1621" s="13">
        <v>2.6666666666666665</v>
      </c>
      <c r="G1621" s="13">
        <v>63.666666666666657</v>
      </c>
      <c r="H1621" s="13">
        <v>22.25</v>
      </c>
      <c r="I1621" s="13">
        <v>0</v>
      </c>
      <c r="J1621" s="13">
        <v>0</v>
      </c>
      <c r="K1621" s="13">
        <v>0</v>
      </c>
      <c r="L1621" s="13">
        <v>0</v>
      </c>
      <c r="M1621" s="13"/>
      <c r="N1621" s="762">
        <v>2018</v>
      </c>
      <c r="O1621" t="str">
        <f>IFERROR(VLOOKUP(B1621,Planning!$C$6:$G$700,3,FALSE),"")</f>
        <v>Ojai Project</v>
      </c>
      <c r="P1621" t="str">
        <f>IFERROR(VLOOKUP(B1621,Planning!$C$6:$G$700,5,FALSE),"")</f>
        <v>OH-13 Living bar A</v>
      </c>
    </row>
    <row r="1622" spans="1:16" x14ac:dyDescent="0.25">
      <c r="A1622" s="3">
        <v>15</v>
      </c>
      <c r="B1622" s="8">
        <v>14</v>
      </c>
      <c r="C1622" s="4">
        <v>84.083333333333329</v>
      </c>
      <c r="D1622" s="209">
        <v>182.41363601010102</v>
      </c>
      <c r="E1622" s="13">
        <v>0</v>
      </c>
      <c r="F1622" s="13">
        <v>0</v>
      </c>
      <c r="G1622" s="13">
        <v>49.499999999999993</v>
      </c>
      <c r="H1622" s="13">
        <v>33.75</v>
      </c>
      <c r="I1622" s="13">
        <v>0</v>
      </c>
      <c r="J1622" s="13">
        <v>0</v>
      </c>
      <c r="K1622" s="13">
        <v>0.83333333333333337</v>
      </c>
      <c r="L1622" s="13">
        <v>0</v>
      </c>
      <c r="M1622" s="13"/>
      <c r="N1622" s="762">
        <v>2018</v>
      </c>
      <c r="O1622" t="str">
        <f>IFERROR(VLOOKUP(B1622,Planning!$C$6:$G$700,3,FALSE),"")</f>
        <v>Ojai Project</v>
      </c>
      <c r="P1622" t="str">
        <f>IFERROR(VLOOKUP(B1622,Planning!$C$6:$G$700,5,FALSE),"")</f>
        <v>OH-14 Living bar B</v>
      </c>
    </row>
    <row r="1623" spans="1:16" x14ac:dyDescent="0.25">
      <c r="A1623" s="3">
        <v>15</v>
      </c>
      <c r="B1623" s="8">
        <v>15</v>
      </c>
      <c r="C1623" s="4">
        <v>51.833333333333329</v>
      </c>
      <c r="D1623" s="209">
        <v>121.78059098484846</v>
      </c>
      <c r="E1623" s="13">
        <v>0</v>
      </c>
      <c r="F1623" s="13">
        <v>0</v>
      </c>
      <c r="G1623" s="13">
        <v>51.833333333333329</v>
      </c>
      <c r="H1623" s="13">
        <v>0</v>
      </c>
      <c r="I1623" s="13">
        <v>0</v>
      </c>
      <c r="J1623" s="13">
        <v>0</v>
      </c>
      <c r="K1623" s="13">
        <v>0</v>
      </c>
      <c r="L1623" s="13">
        <v>0</v>
      </c>
      <c r="M1623" s="13"/>
      <c r="N1623" s="762">
        <v>2018</v>
      </c>
      <c r="O1623" t="str">
        <f>IFERROR(VLOOKUP(B1623,Planning!$C$6:$G$700,3,FALSE),"")</f>
        <v>Shake shack</v>
      </c>
      <c r="P1623" t="str">
        <f>IFERROR(VLOOKUP(B1623,Planning!$C$6:$G$700,5,FALSE),"")</f>
        <v>F-03 Round top table</v>
      </c>
    </row>
    <row r="1624" spans="1:16" x14ac:dyDescent="0.25">
      <c r="A1624" s="3">
        <v>15</v>
      </c>
      <c r="B1624" s="8">
        <v>16</v>
      </c>
      <c r="C1624" s="4">
        <v>4.5000000000000009</v>
      </c>
      <c r="D1624" s="209">
        <v>10.729310625000002</v>
      </c>
      <c r="E1624" s="13">
        <v>0</v>
      </c>
      <c r="F1624" s="13">
        <v>0</v>
      </c>
      <c r="G1624" s="13">
        <v>4.5000000000000009</v>
      </c>
      <c r="H1624" s="13">
        <v>0</v>
      </c>
      <c r="I1624" s="13">
        <v>0</v>
      </c>
      <c r="J1624" s="13">
        <v>0</v>
      </c>
      <c r="K1624" s="13">
        <v>0</v>
      </c>
      <c r="L1624" s="13">
        <v>0</v>
      </c>
      <c r="M1624" s="13"/>
      <c r="N1624" s="762">
        <v>2018</v>
      </c>
      <c r="O1624" t="str">
        <f>IFERROR(VLOOKUP(B1624,Planning!$C$6:$G$700,3,FALSE),"")</f>
        <v>Shake shack</v>
      </c>
      <c r="P1624" t="str">
        <f>IFERROR(VLOOKUP(B1624,Planning!$C$6:$G$700,5,FALSE),"")</f>
        <v>F-04 Square top table</v>
      </c>
    </row>
    <row r="1625" spans="1:16" x14ac:dyDescent="0.25">
      <c r="A1625" s="3">
        <v>15</v>
      </c>
      <c r="B1625" s="8">
        <v>17</v>
      </c>
      <c r="C1625" s="4">
        <v>20.916666666666664</v>
      </c>
      <c r="D1625" s="209">
        <v>50.704375138888871</v>
      </c>
      <c r="E1625" s="13">
        <v>0</v>
      </c>
      <c r="F1625" s="13">
        <v>0</v>
      </c>
      <c r="G1625" s="13">
        <v>20.916666666666664</v>
      </c>
      <c r="H1625" s="13">
        <v>0</v>
      </c>
      <c r="I1625" s="13">
        <v>0</v>
      </c>
      <c r="J1625" s="13">
        <v>0</v>
      </c>
      <c r="K1625" s="13">
        <v>0</v>
      </c>
      <c r="L1625" s="13">
        <v>0</v>
      </c>
      <c r="M1625" s="13"/>
      <c r="N1625" s="762">
        <v>2018</v>
      </c>
      <c r="O1625" t="str">
        <f>IFERROR(VLOOKUP(B1625,Planning!$C$6:$G$700,3,FALSE),"")</f>
        <v>Shake shack</v>
      </c>
      <c r="P1625" t="str">
        <f>IFERROR(VLOOKUP(B1625,Planning!$C$6:$G$700,5,FALSE),"")</f>
        <v>F-05 Rectangular top table</v>
      </c>
    </row>
    <row r="1626" spans="1:16" x14ac:dyDescent="0.25">
      <c r="A1626" s="3">
        <v>15</v>
      </c>
      <c r="B1626" s="8">
        <v>18</v>
      </c>
      <c r="C1626" s="4">
        <v>4.666666666666667</v>
      </c>
      <c r="D1626" s="209">
        <v>11.126692500000001</v>
      </c>
      <c r="E1626" s="13">
        <v>0</v>
      </c>
      <c r="F1626" s="13">
        <v>0</v>
      </c>
      <c r="G1626" s="13">
        <v>4.666666666666667</v>
      </c>
      <c r="H1626" s="13">
        <v>0</v>
      </c>
      <c r="I1626" s="13">
        <v>0</v>
      </c>
      <c r="J1626" s="13">
        <v>0</v>
      </c>
      <c r="K1626" s="13">
        <v>0</v>
      </c>
      <c r="L1626" s="13">
        <v>0</v>
      </c>
      <c r="M1626" s="13"/>
      <c r="N1626" s="762">
        <v>2018</v>
      </c>
      <c r="O1626" t="str">
        <f>IFERROR(VLOOKUP(B1626,Planning!$C$6:$G$700,3,FALSE),"")</f>
        <v>Shake shack</v>
      </c>
      <c r="P1626" t="str">
        <f>IFERROR(VLOOKUP(B1626,Planning!$C$6:$G$700,5,FALSE),"")</f>
        <v>F-06 Rectangular top table</v>
      </c>
    </row>
    <row r="1627" spans="1:16" x14ac:dyDescent="0.25">
      <c r="A1627" s="3">
        <v>15</v>
      </c>
      <c r="B1627" s="8">
        <v>19</v>
      </c>
      <c r="C1627" s="4">
        <v>2.416666666666667</v>
      </c>
      <c r="D1627" s="209">
        <v>6.3729240319865319</v>
      </c>
      <c r="E1627" s="13">
        <v>0</v>
      </c>
      <c r="F1627" s="13">
        <v>0</v>
      </c>
      <c r="G1627" s="13">
        <v>2.416666666666667</v>
      </c>
      <c r="H1627" s="13">
        <v>0</v>
      </c>
      <c r="I1627" s="13">
        <v>0</v>
      </c>
      <c r="J1627" s="13">
        <v>0</v>
      </c>
      <c r="K1627" s="13">
        <v>0</v>
      </c>
      <c r="L1627" s="13">
        <v>0</v>
      </c>
      <c r="M1627" s="13"/>
      <c r="N1627" s="762">
        <v>2018</v>
      </c>
      <c r="O1627" t="str">
        <f>IFERROR(VLOOKUP(B1627,Planning!$C$6:$G$700,3,FALSE),"")</f>
        <v>Shake shack</v>
      </c>
      <c r="P1627" t="str">
        <f>IFERROR(VLOOKUP(B1627,Planning!$C$6:$G$700,5,FALSE),"")</f>
        <v>F-07 Bar heigth top table</v>
      </c>
    </row>
    <row r="1628" spans="1:16" x14ac:dyDescent="0.25">
      <c r="A1628" s="3">
        <v>15</v>
      </c>
      <c r="B1628" s="8">
        <v>20</v>
      </c>
      <c r="C1628" s="4">
        <v>13.083333333333332</v>
      </c>
      <c r="D1628" s="209">
        <v>31.509823872053865</v>
      </c>
      <c r="E1628" s="13">
        <v>0</v>
      </c>
      <c r="F1628" s="13">
        <v>0</v>
      </c>
      <c r="G1628" s="13">
        <v>13.083333333333332</v>
      </c>
      <c r="H1628" s="13">
        <v>0</v>
      </c>
      <c r="I1628" s="13">
        <v>0</v>
      </c>
      <c r="J1628" s="13">
        <v>0</v>
      </c>
      <c r="K1628" s="13">
        <v>0</v>
      </c>
      <c r="L1628" s="13">
        <v>0</v>
      </c>
      <c r="M1628" s="13"/>
      <c r="N1628" s="762">
        <v>2018</v>
      </c>
      <c r="O1628" t="str">
        <f>IFERROR(VLOOKUP(B1628,Planning!$C$6:$G$700,3,FALSE),"")</f>
        <v>Shake shack</v>
      </c>
      <c r="P1628" t="str">
        <f>IFERROR(VLOOKUP(B1628,Planning!$C$6:$G$700,5,FALSE),"")</f>
        <v>F-08 Asymmetrical top table</v>
      </c>
    </row>
    <row r="1629" spans="1:16" x14ac:dyDescent="0.25">
      <c r="A1629" s="3">
        <v>15</v>
      </c>
      <c r="B1629" s="8">
        <v>21</v>
      </c>
      <c r="C1629" s="4">
        <v>4.666666666666667</v>
      </c>
      <c r="D1629" s="209">
        <v>11.713327882996632</v>
      </c>
      <c r="E1629" s="13">
        <v>0</v>
      </c>
      <c r="F1629" s="13">
        <v>0</v>
      </c>
      <c r="G1629" s="13">
        <v>4.666666666666667</v>
      </c>
      <c r="H1629" s="13">
        <v>0</v>
      </c>
      <c r="I1629" s="13">
        <v>0</v>
      </c>
      <c r="J1629" s="13">
        <v>0</v>
      </c>
      <c r="K1629" s="13">
        <v>0</v>
      </c>
      <c r="L1629" s="13">
        <v>0</v>
      </c>
      <c r="M1629" s="13"/>
      <c r="N1629" s="762">
        <v>2018</v>
      </c>
      <c r="O1629" t="str">
        <f>IFERROR(VLOOKUP(B1629,Planning!$C$6:$G$700,3,FALSE),"")</f>
        <v>Shake shack</v>
      </c>
      <c r="P1629" t="str">
        <f>IFERROR(VLOOKUP(B1629,Planning!$C$6:$G$700,5,FALSE),"")</f>
        <v>F-09 Ada Rectangular top table</v>
      </c>
    </row>
    <row r="1630" spans="1:16" x14ac:dyDescent="0.25">
      <c r="A1630" s="3">
        <v>15</v>
      </c>
      <c r="B1630" s="8">
        <v>24</v>
      </c>
      <c r="C1630" s="4">
        <v>10.333333333333332</v>
      </c>
      <c r="D1630" s="209">
        <v>21.987763667929293</v>
      </c>
      <c r="E1630" s="13">
        <v>9.0833333333333321</v>
      </c>
      <c r="F1630" s="13">
        <v>0</v>
      </c>
      <c r="G1630" s="13">
        <v>1.25</v>
      </c>
      <c r="H1630" s="13">
        <v>0</v>
      </c>
      <c r="I1630" s="13">
        <v>0</v>
      </c>
      <c r="J1630" s="13">
        <v>0</v>
      </c>
      <c r="K1630" s="13">
        <v>0</v>
      </c>
      <c r="L1630" s="13">
        <v>0</v>
      </c>
      <c r="M1630" s="13"/>
      <c r="N1630" s="762">
        <v>2018</v>
      </c>
      <c r="O1630" t="str">
        <f>IFERROR(VLOOKUP(B1630,Planning!$C$6:$G$700,3,FALSE),"")</f>
        <v>Shake shack</v>
      </c>
      <c r="P1630" t="str">
        <f>IFERROR(VLOOKUP(B1630,Planning!$C$6:$G$700,5,FALSE),"")</f>
        <v>F-13 Banquette</v>
      </c>
    </row>
    <row r="1631" spans="1:16" x14ac:dyDescent="0.25">
      <c r="A1631" s="3">
        <v>15</v>
      </c>
      <c r="B1631" s="8">
        <v>25</v>
      </c>
      <c r="C1631" s="4">
        <v>39.250000000000007</v>
      </c>
      <c r="D1631" s="209">
        <v>82.15786135311447</v>
      </c>
      <c r="E1631" s="13">
        <v>16.833333333333336</v>
      </c>
      <c r="F1631" s="13">
        <v>22.416666666666664</v>
      </c>
      <c r="G1631" s="13">
        <v>0</v>
      </c>
      <c r="H1631" s="13">
        <v>0</v>
      </c>
      <c r="I1631" s="13">
        <v>0</v>
      </c>
      <c r="J1631" s="13">
        <v>0</v>
      </c>
      <c r="K1631" s="13">
        <v>0</v>
      </c>
      <c r="L1631" s="13">
        <v>0</v>
      </c>
      <c r="M1631" s="13"/>
      <c r="N1631" s="762">
        <v>2018</v>
      </c>
      <c r="O1631" t="str">
        <f>IFERROR(VLOOKUP(B1631,Planning!$C$6:$G$700,3,FALSE),"")</f>
        <v>Shake shack</v>
      </c>
      <c r="P1631" t="str">
        <f>IFERROR(VLOOKUP(B1631,Planning!$C$6:$G$700,5,FALSE),"")</f>
        <v>F-14 Booths</v>
      </c>
    </row>
    <row r="1632" spans="1:16" x14ac:dyDescent="0.25">
      <c r="A1632" s="3">
        <v>15</v>
      </c>
      <c r="B1632" s="8">
        <v>34</v>
      </c>
      <c r="C1632" s="4">
        <v>2.25</v>
      </c>
      <c r="D1632" s="209">
        <v>4.9022507102272721</v>
      </c>
      <c r="E1632" s="13">
        <v>0</v>
      </c>
      <c r="F1632" s="13">
        <v>0</v>
      </c>
      <c r="G1632" s="13">
        <v>0</v>
      </c>
      <c r="H1632" s="13">
        <v>0</v>
      </c>
      <c r="I1632" s="13">
        <v>1.25</v>
      </c>
      <c r="J1632" s="13">
        <v>0</v>
      </c>
      <c r="K1632" s="13">
        <v>1</v>
      </c>
      <c r="L1632" s="13">
        <v>0</v>
      </c>
      <c r="M1632" s="13"/>
      <c r="N1632" s="762">
        <v>2018</v>
      </c>
      <c r="O1632" t="str">
        <f>IFERROR(VLOOKUP(B1632,Planning!$C$6:$G$700,3,FALSE),"")</f>
        <v>Ojai Project</v>
      </c>
      <c r="P1632" t="str">
        <f>IFERROR(VLOOKUP(B1632,Planning!$C$6:$G$700,5,FALSE),"")</f>
        <v>OH-21 Rosita lounge chair</v>
      </c>
    </row>
    <row r="1633" spans="1:16" x14ac:dyDescent="0.25">
      <c r="A1633" s="3">
        <v>15</v>
      </c>
      <c r="B1633" s="8">
        <v>46</v>
      </c>
      <c r="C1633" s="4">
        <v>1</v>
      </c>
      <c r="D1633" s="209">
        <v>2.1899999999999995</v>
      </c>
      <c r="E1633" s="13">
        <v>0</v>
      </c>
      <c r="F1633" s="13">
        <v>0</v>
      </c>
      <c r="G1633" s="13">
        <v>0</v>
      </c>
      <c r="H1633" s="13">
        <v>0</v>
      </c>
      <c r="I1633" s="13">
        <v>0</v>
      </c>
      <c r="J1633" s="13">
        <v>0</v>
      </c>
      <c r="K1633" s="13">
        <v>1</v>
      </c>
      <c r="L1633" s="13">
        <v>0</v>
      </c>
      <c r="M1633" s="13"/>
      <c r="N1633" s="762">
        <v>2018</v>
      </c>
      <c r="O1633" t="str">
        <f>IFERROR(VLOOKUP(B1633,Planning!$C$6:$G$700,3,FALSE),"")</f>
        <v>Davide Berruto/Hayes Valley</v>
      </c>
      <c r="P1633" t="str">
        <f>IFERROR(VLOOKUP(B1633,Planning!$C$6:$G$700,5,FALSE),"")</f>
        <v>HV-02 Side Table</v>
      </c>
    </row>
    <row r="1634" spans="1:16" x14ac:dyDescent="0.25">
      <c r="A1634" s="3">
        <v>15</v>
      </c>
      <c r="B1634" s="8">
        <v>48</v>
      </c>
      <c r="C1634" s="4">
        <v>1.75</v>
      </c>
      <c r="D1634" s="209">
        <v>3.6208</v>
      </c>
      <c r="E1634" s="13">
        <v>0</v>
      </c>
      <c r="F1634" s="13">
        <v>0</v>
      </c>
      <c r="G1634" s="13">
        <v>0</v>
      </c>
      <c r="H1634" s="13">
        <v>0</v>
      </c>
      <c r="I1634" s="13">
        <v>0</v>
      </c>
      <c r="J1634" s="13">
        <v>0</v>
      </c>
      <c r="K1634" s="13">
        <v>1.75</v>
      </c>
      <c r="L1634" s="13">
        <v>0</v>
      </c>
      <c r="M1634" s="13"/>
      <c r="N1634" s="762">
        <v>2018</v>
      </c>
      <c r="O1634" t="str">
        <f>IFERROR(VLOOKUP(B1634,Planning!$C$6:$G$700,3,FALSE),"")</f>
        <v>Davide Berruto/Hayes Valley</v>
      </c>
      <c r="P1634" t="str">
        <f>IFERROR(VLOOKUP(B1634,Planning!$C$6:$G$700,5,FALSE),"")</f>
        <v xml:space="preserve">HV-03 Single End Table </v>
      </c>
    </row>
    <row r="1635" spans="1:16" x14ac:dyDescent="0.25">
      <c r="A1635" s="3">
        <v>15</v>
      </c>
      <c r="B1635" s="8">
        <v>51</v>
      </c>
      <c r="C1635" s="4">
        <v>4.2666666666666666</v>
      </c>
      <c r="D1635" s="209">
        <v>9.0438905018939391</v>
      </c>
      <c r="E1635" s="13">
        <v>0</v>
      </c>
      <c r="F1635" s="13">
        <v>0</v>
      </c>
      <c r="G1635" s="13">
        <v>0</v>
      </c>
      <c r="H1635" s="13">
        <v>0</v>
      </c>
      <c r="I1635" s="13">
        <v>1.6666666666666665</v>
      </c>
      <c r="J1635" s="13">
        <v>0</v>
      </c>
      <c r="K1635" s="13">
        <v>2.5999999999999996</v>
      </c>
      <c r="L1635" s="13">
        <v>0</v>
      </c>
      <c r="M1635" s="13"/>
      <c r="N1635" s="762">
        <v>2018</v>
      </c>
      <c r="O1635" t="str">
        <f>IFERROR(VLOOKUP(B1635,Planning!$C$6:$G$700,3,FALSE),"")</f>
        <v>Davide Berruto/Hayes Valley</v>
      </c>
      <c r="P1635" t="str">
        <f>IFERROR(VLOOKUP(B1635,Planning!$C$6:$G$700,5,FALSE),"")</f>
        <v>HV-07 Bench console</v>
      </c>
    </row>
    <row r="1636" spans="1:16" x14ac:dyDescent="0.25">
      <c r="A1636" s="3">
        <v>15</v>
      </c>
      <c r="B1636" s="8">
        <v>58</v>
      </c>
      <c r="C1636" s="4">
        <v>147.49999999999997</v>
      </c>
      <c r="D1636" s="209">
        <v>347.91378533059759</v>
      </c>
      <c r="E1636" s="13">
        <v>0</v>
      </c>
      <c r="F1636" s="13">
        <v>0</v>
      </c>
      <c r="G1636" s="13">
        <v>122.24999999999999</v>
      </c>
      <c r="H1636" s="13">
        <v>17.333333333333332</v>
      </c>
      <c r="I1636" s="13">
        <v>7.916666666666667</v>
      </c>
      <c r="J1636" s="13">
        <v>0</v>
      </c>
      <c r="K1636" s="13">
        <v>0</v>
      </c>
      <c r="L1636" s="13">
        <v>0</v>
      </c>
      <c r="M1636" s="13"/>
      <c r="N1636" s="762">
        <v>2018</v>
      </c>
      <c r="O1636" t="str">
        <f>IFERROR(VLOOKUP(B1636,Planning!$C$6:$G$700,3,FALSE),"")</f>
        <v>Proper Cloth</v>
      </c>
      <c r="P1636" t="str">
        <f>IFERROR(VLOOKUP(B1636,Planning!$C$6:$G$700,5,FALSE),"")</f>
        <v>TA-01 Maderas Parson Table 01 (Large)</v>
      </c>
    </row>
    <row r="1637" spans="1:16" x14ac:dyDescent="0.25">
      <c r="A1637" s="3">
        <v>15</v>
      </c>
      <c r="B1637" s="8">
        <v>59</v>
      </c>
      <c r="C1637" s="4">
        <v>35.833333333333329</v>
      </c>
      <c r="D1637" s="209">
        <v>87.480943446854894</v>
      </c>
      <c r="E1637" s="13">
        <v>0</v>
      </c>
      <c r="F1637" s="13">
        <v>2</v>
      </c>
      <c r="G1637" s="13">
        <v>27.833333333333332</v>
      </c>
      <c r="H1637" s="13">
        <v>5</v>
      </c>
      <c r="I1637" s="13">
        <v>1</v>
      </c>
      <c r="J1637" s="13">
        <v>0</v>
      </c>
      <c r="K1637" s="13">
        <v>0</v>
      </c>
      <c r="L1637" s="13">
        <v>0</v>
      </c>
      <c r="M1637" s="13"/>
      <c r="N1637" s="762">
        <v>2018</v>
      </c>
      <c r="O1637" t="str">
        <f>IFERROR(VLOOKUP(B1637,Planning!$C$6:$G$700,3,FALSE),"")</f>
        <v>Proper Cloth</v>
      </c>
      <c r="P1637" t="str">
        <f>IFERROR(VLOOKUP(B1637,Planning!$C$6:$G$700,5,FALSE),"")</f>
        <v>TA-02 Maderas Parson Table 01 (Small)</v>
      </c>
    </row>
    <row r="1638" spans="1:16" x14ac:dyDescent="0.25">
      <c r="A1638" s="3">
        <v>15</v>
      </c>
      <c r="B1638" s="8">
        <v>61</v>
      </c>
      <c r="C1638" s="4">
        <v>5.25</v>
      </c>
      <c r="D1638" s="209">
        <v>11.132883664772725</v>
      </c>
      <c r="E1638" s="13">
        <v>0</v>
      </c>
      <c r="F1638" s="13">
        <v>0</v>
      </c>
      <c r="G1638" s="13">
        <v>0</v>
      </c>
      <c r="H1638" s="13">
        <v>0</v>
      </c>
      <c r="I1638" s="13">
        <v>1</v>
      </c>
      <c r="J1638" s="13">
        <v>0</v>
      </c>
      <c r="K1638" s="13">
        <v>4.25</v>
      </c>
      <c r="L1638" s="13">
        <v>0</v>
      </c>
      <c r="M1638" s="13"/>
      <c r="N1638" s="762">
        <v>2018</v>
      </c>
      <c r="O1638" t="str">
        <f>IFERROR(VLOOKUP(B1638,Planning!$C$6:$G$700,3,FALSE),"")</f>
        <v>Maderas/ Berruto</v>
      </c>
      <c r="P1638" t="str">
        <f>IFERROR(VLOOKUP(B1638,Planning!$C$6:$G$700,5,FALSE),"")</f>
        <v>Dining Table # 1</v>
      </c>
    </row>
    <row r="1639" spans="1:16" x14ac:dyDescent="0.25">
      <c r="A1639" s="3">
        <v>15</v>
      </c>
      <c r="B1639" s="8">
        <v>62</v>
      </c>
      <c r="C1639" s="4">
        <v>0.25</v>
      </c>
      <c r="D1639" s="209">
        <v>0.54749999999999988</v>
      </c>
      <c r="E1639" s="13">
        <v>0</v>
      </c>
      <c r="F1639" s="13">
        <v>0</v>
      </c>
      <c r="G1639" s="13">
        <v>0</v>
      </c>
      <c r="H1639" s="13">
        <v>0</v>
      </c>
      <c r="I1639" s="13">
        <v>0</v>
      </c>
      <c r="J1639" s="13">
        <v>0</v>
      </c>
      <c r="K1639" s="13">
        <v>0.25</v>
      </c>
      <c r="L1639" s="13">
        <v>0</v>
      </c>
      <c r="M1639" s="13"/>
      <c r="N1639" s="762">
        <v>2018</v>
      </c>
      <c r="O1639" t="str">
        <f>IFERROR(VLOOKUP(B1639,Planning!$C$6:$G$700,3,FALSE),"")</f>
        <v>Commons Restaurant</v>
      </c>
      <c r="P1639" t="str">
        <f>IFERROR(VLOOKUP(B1639,Planning!$C$6:$G$700,5,FALSE),"")</f>
        <v>A-3 DIVIDER</v>
      </c>
    </row>
    <row r="1640" spans="1:16" x14ac:dyDescent="0.25">
      <c r="A1640" s="3">
        <v>15</v>
      </c>
      <c r="B1640" s="8">
        <v>65</v>
      </c>
      <c r="C1640" s="4">
        <v>200.5833333333334</v>
      </c>
      <c r="D1640" s="209">
        <v>422.17796919364105</v>
      </c>
      <c r="E1640" s="13">
        <v>1</v>
      </c>
      <c r="F1640" s="13">
        <v>106.50000000000001</v>
      </c>
      <c r="G1640" s="13">
        <v>54.666666666666671</v>
      </c>
      <c r="H1640" s="13">
        <v>37.916666666666664</v>
      </c>
      <c r="I1640" s="13">
        <v>0</v>
      </c>
      <c r="J1640" s="13">
        <v>0</v>
      </c>
      <c r="K1640" s="13">
        <v>0.5</v>
      </c>
      <c r="L1640" s="13">
        <v>0</v>
      </c>
      <c r="M1640" s="13"/>
      <c r="N1640" s="762">
        <v>2018</v>
      </c>
      <c r="O1640" t="str">
        <f>IFERROR(VLOOKUP(B1640,Planning!$C$6:$G$700,3,FALSE),"")</f>
        <v>Maderas Collective</v>
      </c>
      <c r="P1640" t="str">
        <f>IFERROR(VLOOKUP(B1640,Planning!$C$6:$G$700,5,FALSE),"")</f>
        <v>Beads 16 mm</v>
      </c>
    </row>
    <row r="1641" spans="1:16" x14ac:dyDescent="0.25">
      <c r="A1641" s="3">
        <v>15</v>
      </c>
      <c r="B1641" s="8">
        <v>68</v>
      </c>
      <c r="C1641" s="4">
        <v>129.58333333333331</v>
      </c>
      <c r="D1641" s="209">
        <v>307.70011742625115</v>
      </c>
      <c r="E1641" s="13">
        <v>8.25</v>
      </c>
      <c r="F1641" s="13">
        <v>2.1666666666666665</v>
      </c>
      <c r="G1641" s="13">
        <v>1.25</v>
      </c>
      <c r="H1641" s="13">
        <v>0</v>
      </c>
      <c r="I1641" s="13">
        <v>117.91666666666666</v>
      </c>
      <c r="J1641" s="13">
        <v>0</v>
      </c>
      <c r="K1641" s="13">
        <v>0</v>
      </c>
      <c r="L1641" s="13">
        <v>0</v>
      </c>
      <c r="M1641" s="13"/>
      <c r="N1641" s="762">
        <v>2018</v>
      </c>
      <c r="O1641" t="str">
        <f>IFERROR(VLOOKUP(B1641,Planning!$C$6:$G$700,3,FALSE),"")</f>
        <v>Maderas Collective</v>
      </c>
      <c r="P1641" t="str">
        <f>IFERROR(VLOOKUP(B1641,Planning!$C$6:$G$700,5,FALSE),"")</f>
        <v>Muestras Milesi [Visita]</v>
      </c>
    </row>
    <row r="1642" spans="1:16" x14ac:dyDescent="0.25">
      <c r="A1642" s="3">
        <v>15</v>
      </c>
      <c r="B1642" s="8">
        <v>74</v>
      </c>
      <c r="C1642" s="4">
        <v>10.833333333333332</v>
      </c>
      <c r="D1642" s="209">
        <v>26.424501420454543</v>
      </c>
      <c r="E1642" s="13">
        <v>0</v>
      </c>
      <c r="F1642" s="13">
        <v>0</v>
      </c>
      <c r="G1642" s="13">
        <v>0</v>
      </c>
      <c r="H1642" s="13">
        <v>0</v>
      </c>
      <c r="I1642" s="13">
        <v>2.5</v>
      </c>
      <c r="J1642" s="13">
        <v>8.3333333333333321</v>
      </c>
      <c r="K1642" s="13">
        <v>0</v>
      </c>
      <c r="L1642" s="13">
        <v>0</v>
      </c>
      <c r="M1642" s="13"/>
      <c r="N1642" s="762">
        <v>2018</v>
      </c>
      <c r="O1642" t="str">
        <f>IFERROR(VLOOKUP(B1642,Planning!$C$6:$G$700,3,FALSE),"")</f>
        <v>Maderas Collective</v>
      </c>
      <c r="P1642" t="str">
        <f>IFERROR(VLOOKUP(B1642,Planning!$C$6:$G$700,5,FALSE),"")</f>
        <v>Estante para Logistica</v>
      </c>
    </row>
    <row r="1643" spans="1:16" x14ac:dyDescent="0.25">
      <c r="A1643" s="3">
        <v>15</v>
      </c>
      <c r="B1643" s="8">
        <v>76</v>
      </c>
      <c r="C1643" s="4">
        <v>20.999999999999996</v>
      </c>
      <c r="D1643" s="209">
        <v>46.672646915774088</v>
      </c>
      <c r="E1643" s="13">
        <v>0</v>
      </c>
      <c r="F1643" s="13">
        <v>0</v>
      </c>
      <c r="G1643" s="13">
        <v>0</v>
      </c>
      <c r="H1643" s="13">
        <v>0</v>
      </c>
      <c r="I1643" s="13">
        <v>4.6666666666666661</v>
      </c>
      <c r="J1643" s="13">
        <v>16.333333333333332</v>
      </c>
      <c r="K1643" s="13">
        <v>0</v>
      </c>
      <c r="L1643" s="13">
        <v>0</v>
      </c>
      <c r="M1643" s="13"/>
      <c r="N1643" s="762">
        <v>2018</v>
      </c>
      <c r="O1643" t="str">
        <f>IFERROR(VLOOKUP(B1643,Planning!$C$6:$G$700,3,FALSE),"")</f>
        <v>Maderas Collective</v>
      </c>
      <c r="P1643" t="str">
        <f>IFERROR(VLOOKUP(B1643,Planning!$C$6:$G$700,5,FALSE),"")</f>
        <v>Silla Bonanza</v>
      </c>
    </row>
    <row r="1644" spans="1:16" x14ac:dyDescent="0.25">
      <c r="A1644" s="3">
        <v>15</v>
      </c>
      <c r="B1644" s="8">
        <v>77</v>
      </c>
      <c r="C1644" s="4">
        <v>4.75</v>
      </c>
      <c r="D1644" s="209">
        <v>10.363096590909088</v>
      </c>
      <c r="E1644" s="13">
        <v>0</v>
      </c>
      <c r="F1644" s="13">
        <v>0</v>
      </c>
      <c r="G1644" s="13">
        <v>0</v>
      </c>
      <c r="H1644" s="13">
        <v>0</v>
      </c>
      <c r="I1644" s="13">
        <v>0</v>
      </c>
      <c r="J1644" s="13">
        <v>0</v>
      </c>
      <c r="K1644" s="13">
        <v>0</v>
      </c>
      <c r="L1644" s="13">
        <v>4.75</v>
      </c>
      <c r="M1644" s="13"/>
      <c r="N1644" s="762">
        <v>2018</v>
      </c>
      <c r="O1644" t="str">
        <f>IFERROR(VLOOKUP(B1644,Planning!$C$6:$G$700,3,FALSE),"")</f>
        <v>Maderas Collective</v>
      </c>
      <c r="P1644" t="str">
        <f>IFERROR(VLOOKUP(B1644,Planning!$C$6:$G$700,5,FALSE),"")</f>
        <v xml:space="preserve">Prototipo cojin Rosita_OJAI-TAPIZADO </v>
      </c>
    </row>
    <row r="1645" spans="1:16" x14ac:dyDescent="0.25">
      <c r="A1645" s="3">
        <v>15</v>
      </c>
      <c r="B1645" s="8">
        <v>78</v>
      </c>
      <c r="C1645" s="4">
        <v>82.416666666666657</v>
      </c>
      <c r="D1645" s="209">
        <v>189.6043667704507</v>
      </c>
      <c r="E1645" s="13">
        <v>0</v>
      </c>
      <c r="F1645" s="13">
        <v>32.833333333333329</v>
      </c>
      <c r="G1645" s="13">
        <v>41.833333333333329</v>
      </c>
      <c r="H1645" s="13">
        <v>0</v>
      </c>
      <c r="I1645" s="13">
        <v>7.75</v>
      </c>
      <c r="J1645" s="13">
        <v>0</v>
      </c>
      <c r="K1645" s="13">
        <v>0</v>
      </c>
      <c r="L1645" s="13">
        <v>0</v>
      </c>
      <c r="M1645" s="13"/>
      <c r="N1645" s="762">
        <v>2018</v>
      </c>
      <c r="O1645" t="str">
        <f>IFERROR(VLOOKUP(B1645,Planning!$C$6:$G$700,3,FALSE),"")</f>
        <v>Industrious Maderas</v>
      </c>
      <c r="P1645" t="str">
        <f>IFERROR(VLOOKUP(B1645,Planning!$C$6:$G$700,5,FALSE),"")</f>
        <v>Sofa en CM</v>
      </c>
    </row>
    <row r="1646" spans="1:16" x14ac:dyDescent="0.25">
      <c r="A1646" s="3">
        <v>15</v>
      </c>
      <c r="B1646" s="8">
        <v>79</v>
      </c>
      <c r="C1646" s="4">
        <v>26.916666666666668</v>
      </c>
      <c r="D1646" s="209">
        <v>55.467669283746559</v>
      </c>
      <c r="E1646" s="13">
        <v>4.5</v>
      </c>
      <c r="F1646" s="13">
        <v>19.083333333333336</v>
      </c>
      <c r="G1646" s="13">
        <v>3.3333333333333335</v>
      </c>
      <c r="H1646" s="13">
        <v>0</v>
      </c>
      <c r="I1646" s="13">
        <v>0</v>
      </c>
      <c r="J1646" s="13">
        <v>0</v>
      </c>
      <c r="K1646" s="13">
        <v>0</v>
      </c>
      <c r="L1646" s="13">
        <v>0</v>
      </c>
      <c r="M1646" s="13"/>
      <c r="N1646" s="762">
        <v>2018</v>
      </c>
      <c r="O1646" t="str">
        <f>IFERROR(VLOOKUP(B1646,Planning!$C$6:$G$700,3,FALSE),"")</f>
        <v>Canoe Westfield (Attic)</v>
      </c>
      <c r="P1646" t="str">
        <f>IFERROR(VLOOKUP(B1646,Planning!$C$6:$G$700,5,FALSE),"")</f>
        <v>TBL-104 Small Teak Table</v>
      </c>
    </row>
    <row r="1647" spans="1:16" x14ac:dyDescent="0.25">
      <c r="A1647" s="3">
        <v>15</v>
      </c>
      <c r="B1647" s="8">
        <v>82</v>
      </c>
      <c r="C1647" s="4">
        <v>21.25</v>
      </c>
      <c r="D1647" s="209">
        <v>42.954929103535356</v>
      </c>
      <c r="E1647" s="13">
        <v>0</v>
      </c>
      <c r="F1647" s="13">
        <v>0</v>
      </c>
      <c r="G1647" s="13">
        <v>0</v>
      </c>
      <c r="H1647" s="13">
        <v>20.25</v>
      </c>
      <c r="I1647" s="13">
        <v>1</v>
      </c>
      <c r="J1647" s="13">
        <v>0</v>
      </c>
      <c r="K1647" s="13">
        <v>0</v>
      </c>
      <c r="L1647" s="13">
        <v>0</v>
      </c>
      <c r="M1647" s="13"/>
      <c r="N1647" s="762">
        <v>2018</v>
      </c>
      <c r="O1647" t="str">
        <f>IFERROR(VLOOKUP(B1647,Planning!$C$6:$G$700,3,FALSE),"")</f>
        <v>Maderas Collective</v>
      </c>
      <c r="P1647" t="str">
        <f>IFERROR(VLOOKUP(B1647,Planning!$C$6:$G$700,5,FALSE),"")</f>
        <v>Retoque de console Andy Hess</v>
      </c>
    </row>
    <row r="1648" spans="1:16" x14ac:dyDescent="0.25">
      <c r="A1648" s="3">
        <v>15</v>
      </c>
      <c r="B1648" s="8">
        <v>64</v>
      </c>
      <c r="C1648" s="4">
        <v>1</v>
      </c>
      <c r="D1648" s="209">
        <v>2.169800568181818</v>
      </c>
      <c r="E1648" s="13">
        <v>0</v>
      </c>
      <c r="F1648" s="13">
        <v>0</v>
      </c>
      <c r="G1648" s="13">
        <v>0</v>
      </c>
      <c r="H1648" s="13">
        <v>0</v>
      </c>
      <c r="I1648" s="13">
        <v>1</v>
      </c>
      <c r="J1648" s="13">
        <v>0</v>
      </c>
      <c r="K1648" s="13">
        <v>0</v>
      </c>
      <c r="L1648" s="13">
        <v>0</v>
      </c>
      <c r="M1648" s="13"/>
      <c r="N1648" s="762">
        <v>2018</v>
      </c>
      <c r="O1648" t="str">
        <f>IFERROR(VLOOKUP(B1648,Planning!$C$6:$G$700,3,FALSE),"")</f>
        <v>Maderas Collective</v>
      </c>
      <c r="P1648" t="str">
        <f>IFERROR(VLOOKUP(B1648,Planning!$C$6:$G$700,5,FALSE),"")</f>
        <v>Muestras Milesi</v>
      </c>
    </row>
    <row r="1649" spans="1:16" x14ac:dyDescent="0.25">
      <c r="A1649" s="3">
        <v>15</v>
      </c>
      <c r="B1649" s="8">
        <v>316</v>
      </c>
      <c r="C1649" s="4">
        <v>56.5</v>
      </c>
      <c r="D1649" s="209">
        <v>124.53467653619528</v>
      </c>
      <c r="E1649" s="13">
        <v>0</v>
      </c>
      <c r="F1649" s="13">
        <v>0</v>
      </c>
      <c r="G1649" s="13">
        <v>0</v>
      </c>
      <c r="H1649" s="13">
        <v>8.3333333333333321</v>
      </c>
      <c r="I1649" s="13">
        <v>48.166666666666671</v>
      </c>
      <c r="J1649" s="13">
        <v>0</v>
      </c>
      <c r="K1649" s="13">
        <v>0</v>
      </c>
      <c r="L1649" s="13">
        <v>0</v>
      </c>
      <c r="M1649" s="13"/>
      <c r="N1649" s="762">
        <v>2018</v>
      </c>
      <c r="O1649" t="str">
        <f>IFERROR(VLOOKUP(B1649,Planning!$C$6:$G$700,3,FALSE),"")</f>
        <v>Holler</v>
      </c>
      <c r="P1649" t="str">
        <f>IFERROR(VLOOKUP(B1649,Planning!$C$6:$G$700,5,FALSE),"")</f>
        <v>AA-10 Planter Screen</v>
      </c>
    </row>
    <row r="1650" spans="1:16" x14ac:dyDescent="0.25">
      <c r="A1650" s="3">
        <v>15</v>
      </c>
      <c r="B1650" s="8">
        <v>317</v>
      </c>
      <c r="C1650" s="4">
        <v>110.58333333333334</v>
      </c>
      <c r="D1650" s="209">
        <v>307.93064987599473</v>
      </c>
      <c r="E1650" s="13">
        <v>4</v>
      </c>
      <c r="F1650" s="13">
        <v>4.666666666666667</v>
      </c>
      <c r="G1650" s="13">
        <v>101.91666666666669</v>
      </c>
      <c r="H1650" s="13">
        <v>0</v>
      </c>
      <c r="I1650" s="13">
        <v>0</v>
      </c>
      <c r="J1650" s="13">
        <v>0</v>
      </c>
      <c r="K1650" s="13">
        <v>0</v>
      </c>
      <c r="L1650" s="13">
        <v>0</v>
      </c>
      <c r="M1650" s="13"/>
      <c r="N1650" s="762">
        <v>2018</v>
      </c>
      <c r="O1650" t="str">
        <f>IFERROR(VLOOKUP(B1650,Planning!$C$6:$G$700,3,FALSE),"")</f>
        <v>Holler</v>
      </c>
      <c r="P1650" t="str">
        <f>IFERROR(VLOOKUP(B1650,Planning!$C$6:$G$700,5,FALSE),"")</f>
        <v xml:space="preserve">BQ-01 Work Banquette </v>
      </c>
    </row>
    <row r="1651" spans="1:16" x14ac:dyDescent="0.25">
      <c r="A1651" s="3">
        <v>15</v>
      </c>
      <c r="B1651" s="8">
        <v>318</v>
      </c>
      <c r="C1651" s="4">
        <v>127.16666666666667</v>
      </c>
      <c r="D1651" s="209">
        <v>306.30140087710424</v>
      </c>
      <c r="E1651" s="13">
        <v>0</v>
      </c>
      <c r="F1651" s="13">
        <v>0</v>
      </c>
      <c r="G1651" s="13">
        <v>127.16666666666667</v>
      </c>
      <c r="H1651" s="13">
        <v>0</v>
      </c>
      <c r="I1651" s="13">
        <v>0</v>
      </c>
      <c r="J1651" s="13">
        <v>0</v>
      </c>
      <c r="K1651" s="13">
        <v>0</v>
      </c>
      <c r="L1651" s="13">
        <v>0</v>
      </c>
      <c r="M1651" s="13"/>
      <c r="N1651" s="762">
        <v>2018</v>
      </c>
      <c r="O1651" t="str">
        <f>IFERROR(VLOOKUP(B1651,Planning!$C$6:$G$700,3,FALSE),"")</f>
        <v>Holler</v>
      </c>
      <c r="P1651" t="str">
        <f>IFERROR(VLOOKUP(B1651,Planning!$C$6:$G$700,5,FALSE),"")</f>
        <v>BQ-02A Arrival Banquette</v>
      </c>
    </row>
    <row r="1652" spans="1:16" x14ac:dyDescent="0.25">
      <c r="A1652" s="3">
        <v>15</v>
      </c>
      <c r="B1652" s="8">
        <v>323</v>
      </c>
      <c r="C1652" s="4">
        <v>23.25</v>
      </c>
      <c r="D1652" s="209">
        <v>59.349195524410781</v>
      </c>
      <c r="E1652" s="13">
        <v>0</v>
      </c>
      <c r="F1652" s="13">
        <v>0</v>
      </c>
      <c r="G1652" s="13">
        <v>23.25</v>
      </c>
      <c r="H1652" s="13">
        <v>0</v>
      </c>
      <c r="I1652" s="13">
        <v>0</v>
      </c>
      <c r="J1652" s="13">
        <v>0</v>
      </c>
      <c r="K1652" s="13">
        <v>0</v>
      </c>
      <c r="L1652" s="13">
        <v>0</v>
      </c>
      <c r="M1652" s="13"/>
      <c r="N1652" s="762">
        <v>2018</v>
      </c>
      <c r="O1652" t="str">
        <f>IFERROR(VLOOKUP(B1652,Planning!$C$6:$G$700,3,FALSE),"")</f>
        <v>Holler</v>
      </c>
      <c r="P1652" t="str">
        <f>IFERROR(VLOOKUP(B1652,Planning!$C$6:$G$700,5,FALSE),"")</f>
        <v>BQ-02B Café Banquette</v>
      </c>
    </row>
    <row r="1653" spans="1:16" x14ac:dyDescent="0.25">
      <c r="A1653" s="3">
        <v>15</v>
      </c>
      <c r="B1653" s="8">
        <v>324</v>
      </c>
      <c r="C1653" s="4">
        <v>19.416666666666664</v>
      </c>
      <c r="D1653" s="209">
        <v>52.585172374999999</v>
      </c>
      <c r="E1653" s="13">
        <v>0</v>
      </c>
      <c r="F1653" s="13">
        <v>0</v>
      </c>
      <c r="G1653" s="13">
        <v>19.416666666666664</v>
      </c>
      <c r="H1653" s="13">
        <v>0</v>
      </c>
      <c r="I1653" s="13">
        <v>0</v>
      </c>
      <c r="J1653" s="13">
        <v>0</v>
      </c>
      <c r="K1653" s="13">
        <v>0</v>
      </c>
      <c r="L1653" s="13">
        <v>0</v>
      </c>
      <c r="M1653" s="13"/>
      <c r="N1653" s="762">
        <v>2018</v>
      </c>
      <c r="O1653" t="str">
        <f>IFERROR(VLOOKUP(B1653,Planning!$C$6:$G$700,3,FALSE),"")</f>
        <v>Holler</v>
      </c>
      <c r="P1653" t="str">
        <f>IFERROR(VLOOKUP(B1653,Planning!$C$6:$G$700,5,FALSE),"")</f>
        <v>BQ-03 Lounge Banquette</v>
      </c>
    </row>
    <row r="1654" spans="1:16" x14ac:dyDescent="0.25">
      <c r="A1654" s="3">
        <v>15</v>
      </c>
      <c r="B1654" s="8">
        <v>327</v>
      </c>
      <c r="C1654" s="4">
        <v>6.9166666666666661</v>
      </c>
      <c r="D1654" s="209">
        <v>14.929409043560605</v>
      </c>
      <c r="E1654" s="13">
        <v>0</v>
      </c>
      <c r="F1654" s="13">
        <v>0</v>
      </c>
      <c r="G1654" s="13">
        <v>0</v>
      </c>
      <c r="H1654" s="13">
        <v>0</v>
      </c>
      <c r="I1654" s="13">
        <v>0</v>
      </c>
      <c r="J1654" s="13">
        <v>0</v>
      </c>
      <c r="K1654" s="13">
        <v>6.9166666666666661</v>
      </c>
      <c r="L1654" s="13">
        <v>0</v>
      </c>
      <c r="M1654" s="13"/>
      <c r="N1654" s="762">
        <v>2018</v>
      </c>
      <c r="O1654" t="str">
        <f>IFERROR(VLOOKUP(B1654,Planning!$C$6:$G$700,3,FALSE),"")</f>
        <v>Holler</v>
      </c>
      <c r="P1654" t="str">
        <f>IFERROR(VLOOKUP(B1654,Planning!$C$6:$G$700,5,FALSE),"")</f>
        <v>TB-03 Custom back bar table</v>
      </c>
    </row>
    <row r="1655" spans="1:16" x14ac:dyDescent="0.25">
      <c r="A1655" s="3">
        <v>15</v>
      </c>
      <c r="B1655" s="8">
        <v>328</v>
      </c>
      <c r="C1655" s="4">
        <v>6.25</v>
      </c>
      <c r="D1655" s="209">
        <v>13.601652414772726</v>
      </c>
      <c r="E1655" s="13">
        <v>0</v>
      </c>
      <c r="F1655" s="13">
        <v>0</v>
      </c>
      <c r="G1655" s="13">
        <v>0</v>
      </c>
      <c r="H1655" s="13">
        <v>0</v>
      </c>
      <c r="I1655" s="13">
        <v>0</v>
      </c>
      <c r="J1655" s="13">
        <v>0</v>
      </c>
      <c r="K1655" s="13">
        <v>6.25</v>
      </c>
      <c r="L1655" s="13">
        <v>0</v>
      </c>
      <c r="M1655" s="13"/>
      <c r="N1655" s="762">
        <v>2018</v>
      </c>
      <c r="O1655" t="str">
        <f>IFERROR(VLOOKUP(B1655,Planning!$C$6:$G$700,3,FALSE),"")</f>
        <v xml:space="preserve">Holler </v>
      </c>
      <c r="P1655" t="str">
        <f>IFERROR(VLOOKUP(B1655,Planning!$C$6:$G$700,5,FALSE),"")</f>
        <v>TB-04 Feature table</v>
      </c>
    </row>
    <row r="1656" spans="1:16" x14ac:dyDescent="0.25">
      <c r="A1656" s="3">
        <v>15</v>
      </c>
      <c r="B1656" s="8">
        <v>355</v>
      </c>
      <c r="C1656" s="4">
        <v>5.5</v>
      </c>
      <c r="D1656" s="209">
        <v>11.287282812499999</v>
      </c>
      <c r="E1656" s="13">
        <v>0</v>
      </c>
      <c r="F1656" s="13">
        <v>0</v>
      </c>
      <c r="G1656" s="13">
        <v>0</v>
      </c>
      <c r="H1656" s="13">
        <v>0</v>
      </c>
      <c r="I1656" s="13">
        <v>0</v>
      </c>
      <c r="J1656" s="13">
        <v>0</v>
      </c>
      <c r="K1656" s="13">
        <v>5.5</v>
      </c>
      <c r="L1656" s="13">
        <v>0</v>
      </c>
      <c r="M1656" s="13"/>
      <c r="N1656" s="762">
        <v>2018</v>
      </c>
      <c r="O1656" t="str">
        <f>IFERROR(VLOOKUP(B1656,Planning!$C$6:$G$700,3,FALSE),"")</f>
        <v>Holler</v>
      </c>
      <c r="P1656" t="str">
        <f>IFERROR(VLOOKUP(B1656,Planning!$C$6:$G$700,5,FALSE),"")</f>
        <v>TB-07 Custom Conference Table</v>
      </c>
    </row>
    <row r="1657" spans="1:16" x14ac:dyDescent="0.25">
      <c r="A1657" s="3">
        <v>15</v>
      </c>
      <c r="B1657" s="8">
        <v>541</v>
      </c>
      <c r="C1657" s="4">
        <v>17</v>
      </c>
      <c r="D1657" s="209">
        <v>34.848775946969695</v>
      </c>
      <c r="E1657" s="13">
        <v>0</v>
      </c>
      <c r="F1657" s="13">
        <v>0</v>
      </c>
      <c r="G1657" s="13">
        <v>0</v>
      </c>
      <c r="H1657" s="13">
        <v>0</v>
      </c>
      <c r="I1657" s="13">
        <v>0</v>
      </c>
      <c r="J1657" s="13">
        <v>0</v>
      </c>
      <c r="K1657" s="13">
        <v>17</v>
      </c>
      <c r="L1657" s="13">
        <v>0</v>
      </c>
      <c r="M1657" s="13"/>
      <c r="N1657" s="762">
        <v>2018</v>
      </c>
      <c r="O1657" t="str">
        <f>IFERROR(VLOOKUP(B1657,Planning!$C$6:$G$700,3,FALSE),"")</f>
        <v>Holler</v>
      </c>
      <c r="P1657" t="str">
        <f>IFERROR(VLOOKUP(B1657,Planning!$C$6:$G$700,5,FALSE),"")</f>
        <v>TB-02 Custom co work table</v>
      </c>
    </row>
    <row r="1658" spans="1:16" x14ac:dyDescent="0.25">
      <c r="A1658" s="3">
        <v>15</v>
      </c>
      <c r="B1658" s="8">
        <v>542</v>
      </c>
      <c r="C1658" s="4">
        <v>4.25</v>
      </c>
      <c r="D1658" s="209">
        <v>8.7564329545454545</v>
      </c>
      <c r="E1658" s="13">
        <v>0</v>
      </c>
      <c r="F1658" s="13">
        <v>0</v>
      </c>
      <c r="G1658" s="13">
        <v>0</v>
      </c>
      <c r="H1658" s="13">
        <v>0</v>
      </c>
      <c r="I1658" s="13">
        <v>0</v>
      </c>
      <c r="J1658" s="13">
        <v>0</v>
      </c>
      <c r="K1658" s="13">
        <v>4.25</v>
      </c>
      <c r="L1658" s="13">
        <v>0</v>
      </c>
      <c r="M1658" s="13"/>
      <c r="N1658" s="762">
        <v>2018</v>
      </c>
      <c r="O1658" t="str">
        <f>IFERROR(VLOOKUP(B1658,Planning!$C$6:$G$700,3,FALSE),"")</f>
        <v>Holler</v>
      </c>
      <c r="P1658" t="str">
        <f>IFERROR(VLOOKUP(B1658,Planning!$C$6:$G$700,5,FALSE),"")</f>
        <v>TB-08 Vip Lounge Table Top</v>
      </c>
    </row>
    <row r="1659" spans="1:16" ht="15.75" thickBot="1" x14ac:dyDescent="0.3">
      <c r="A1659" s="210">
        <v>15</v>
      </c>
      <c r="B1659" s="211">
        <v>546</v>
      </c>
      <c r="C1659" s="212">
        <v>7.4</v>
      </c>
      <c r="D1659" s="213">
        <v>15.906227159090907</v>
      </c>
      <c r="E1659" s="214">
        <v>0</v>
      </c>
      <c r="F1659" s="214">
        <v>0</v>
      </c>
      <c r="G1659" s="214">
        <v>0</v>
      </c>
      <c r="H1659" s="214">
        <v>0</v>
      </c>
      <c r="I1659" s="214">
        <v>0</v>
      </c>
      <c r="J1659" s="214">
        <v>0</v>
      </c>
      <c r="K1659" s="214">
        <v>7.4</v>
      </c>
      <c r="L1659" s="214">
        <v>0</v>
      </c>
      <c r="M1659" s="214"/>
      <c r="N1659" s="763">
        <v>2018</v>
      </c>
      <c r="O1659" t="str">
        <f>IFERROR(VLOOKUP(B1659,Planning!$C$6:$G$700,3,FALSE),"")</f>
        <v>Holler</v>
      </c>
      <c r="P1659" t="str">
        <f>IFERROR(VLOOKUP(B1659,Planning!$C$6:$G$700,5,FALSE),"")</f>
        <v>TB-05 6-Top Hexagon Dining Table Top</v>
      </c>
    </row>
    <row r="1660" spans="1:16" x14ac:dyDescent="0.25">
      <c r="A1660" s="204">
        <v>16</v>
      </c>
      <c r="B1660" s="205" t="s">
        <v>10</v>
      </c>
      <c r="C1660" s="206">
        <v>106.5</v>
      </c>
      <c r="D1660" s="207">
        <v>248.75314194696963</v>
      </c>
      <c r="E1660" s="208">
        <v>0</v>
      </c>
      <c r="F1660" s="208">
        <v>11.25</v>
      </c>
      <c r="G1660" s="208">
        <v>35</v>
      </c>
      <c r="H1660" s="208">
        <v>30.75</v>
      </c>
      <c r="I1660" s="208">
        <v>0</v>
      </c>
      <c r="J1660" s="208">
        <v>0</v>
      </c>
      <c r="K1660" s="208">
        <v>0</v>
      </c>
      <c r="L1660" s="208">
        <v>29.5</v>
      </c>
      <c r="M1660" s="208">
        <v>0</v>
      </c>
      <c r="N1660" s="804">
        <v>2018</v>
      </c>
      <c r="O1660" t="str">
        <f>IFERROR(VLOOKUP(B1660,Planning!$C$6:$G$700,3,FALSE),"")</f>
        <v/>
      </c>
      <c r="P1660" t="str">
        <f>IFERROR(VLOOKUP(B1660,Planning!$C$6:$G$700,5,FALSE),"")</f>
        <v/>
      </c>
    </row>
    <row r="1661" spans="1:16" x14ac:dyDescent="0.25">
      <c r="A1661" s="3">
        <v>16</v>
      </c>
      <c r="B1661" s="8">
        <v>8</v>
      </c>
      <c r="C1661" s="4">
        <v>3.416666666666667</v>
      </c>
      <c r="D1661" s="209">
        <v>7.1391615056818178</v>
      </c>
      <c r="E1661" s="13">
        <v>0</v>
      </c>
      <c r="F1661" s="13">
        <v>0</v>
      </c>
      <c r="G1661" s="13">
        <v>0</v>
      </c>
      <c r="H1661" s="13">
        <v>0</v>
      </c>
      <c r="I1661" s="13">
        <v>3.416666666666667</v>
      </c>
      <c r="J1661" s="13">
        <v>0</v>
      </c>
      <c r="K1661" s="13">
        <v>0</v>
      </c>
      <c r="L1661" s="13">
        <v>0</v>
      </c>
      <c r="M1661" s="13">
        <v>0</v>
      </c>
      <c r="N1661" s="762">
        <v>2018</v>
      </c>
      <c r="O1661" t="str">
        <f>IFERROR(VLOOKUP(B1661,Planning!$C$6:$G$700,3,FALSE),"")</f>
        <v>Ojai Project</v>
      </c>
      <c r="P1661" t="str">
        <f>IFERROR(VLOOKUP(B1661,Planning!$C$6:$G$700,5,FALSE),"")</f>
        <v>OH-08 Bath shelves</v>
      </c>
    </row>
    <row r="1662" spans="1:16" x14ac:dyDescent="0.25">
      <c r="A1662" s="3">
        <v>16</v>
      </c>
      <c r="B1662" s="8">
        <v>13</v>
      </c>
      <c r="C1662" s="4">
        <v>65.75</v>
      </c>
      <c r="D1662" s="209">
        <v>135.43399659090903</v>
      </c>
      <c r="E1662" s="13">
        <v>0</v>
      </c>
      <c r="F1662" s="13">
        <v>0</v>
      </c>
      <c r="G1662" s="13">
        <v>0</v>
      </c>
      <c r="H1662" s="13">
        <v>27.75</v>
      </c>
      <c r="I1662" s="13">
        <v>38</v>
      </c>
      <c r="J1662" s="13">
        <v>0</v>
      </c>
      <c r="K1662" s="13">
        <v>0</v>
      </c>
      <c r="L1662" s="13">
        <v>0</v>
      </c>
      <c r="M1662" s="13">
        <v>0</v>
      </c>
      <c r="N1662" s="762">
        <v>2018</v>
      </c>
      <c r="O1662" t="str">
        <f>IFERROR(VLOOKUP(B1662,Planning!$C$6:$G$700,3,FALSE),"")</f>
        <v>Ojai Project</v>
      </c>
      <c r="P1662" t="str">
        <f>IFERROR(VLOOKUP(B1662,Planning!$C$6:$G$700,5,FALSE),"")</f>
        <v>OH-13 Living bar A</v>
      </c>
    </row>
    <row r="1663" spans="1:16" x14ac:dyDescent="0.25">
      <c r="A1663" s="3">
        <v>16</v>
      </c>
      <c r="B1663" s="8">
        <v>14</v>
      </c>
      <c r="C1663" s="4">
        <v>57.583333333333336</v>
      </c>
      <c r="D1663" s="209">
        <v>118.86407776515152</v>
      </c>
      <c r="E1663" s="13">
        <v>0</v>
      </c>
      <c r="F1663" s="13">
        <v>0</v>
      </c>
      <c r="G1663" s="13">
        <v>1.4166666666666665</v>
      </c>
      <c r="H1663" s="13">
        <v>23.916666666666664</v>
      </c>
      <c r="I1663" s="13">
        <v>32.25</v>
      </c>
      <c r="J1663" s="13">
        <v>0</v>
      </c>
      <c r="K1663" s="13">
        <v>0</v>
      </c>
      <c r="L1663" s="13">
        <v>0</v>
      </c>
      <c r="M1663" s="13">
        <v>0</v>
      </c>
      <c r="N1663" s="762">
        <v>2018</v>
      </c>
      <c r="O1663" t="str">
        <f>IFERROR(VLOOKUP(B1663,Planning!$C$6:$G$700,3,FALSE),"")</f>
        <v>Ojai Project</v>
      </c>
      <c r="P1663" t="str">
        <f>IFERROR(VLOOKUP(B1663,Planning!$C$6:$G$700,5,FALSE),"")</f>
        <v>OH-14 Living bar B</v>
      </c>
    </row>
    <row r="1664" spans="1:16" x14ac:dyDescent="0.25">
      <c r="A1664" s="3">
        <v>16</v>
      </c>
      <c r="B1664" s="8">
        <v>15</v>
      </c>
      <c r="C1664" s="4">
        <v>15.366666666666667</v>
      </c>
      <c r="D1664" s="209">
        <v>34.986035473484847</v>
      </c>
      <c r="E1664" s="13">
        <v>0</v>
      </c>
      <c r="F1664" s="13">
        <v>0</v>
      </c>
      <c r="G1664" s="13">
        <v>10.783333333333333</v>
      </c>
      <c r="H1664" s="13">
        <v>0</v>
      </c>
      <c r="I1664" s="13">
        <v>0</v>
      </c>
      <c r="J1664" s="13">
        <v>0</v>
      </c>
      <c r="K1664" s="13">
        <v>0</v>
      </c>
      <c r="L1664" s="13">
        <v>0</v>
      </c>
      <c r="M1664" s="13">
        <v>4.583333333333333</v>
      </c>
      <c r="N1664" s="762">
        <v>2018</v>
      </c>
      <c r="O1664" t="str">
        <f>IFERROR(VLOOKUP(B1664,Planning!$C$6:$G$700,3,FALSE),"")</f>
        <v>Shake shack</v>
      </c>
      <c r="P1664" t="str">
        <f>IFERROR(VLOOKUP(B1664,Planning!$C$6:$G$700,5,FALSE),"")</f>
        <v>F-03 Round top table</v>
      </c>
    </row>
    <row r="1665" spans="1:16" x14ac:dyDescent="0.25">
      <c r="A1665" s="3">
        <v>16</v>
      </c>
      <c r="B1665" s="8">
        <v>16</v>
      </c>
      <c r="C1665" s="4">
        <v>28</v>
      </c>
      <c r="D1665" s="209">
        <v>66.101158503787886</v>
      </c>
      <c r="E1665" s="13">
        <v>0</v>
      </c>
      <c r="F1665" s="13">
        <v>0</v>
      </c>
      <c r="G1665" s="13">
        <v>27.833333333333336</v>
      </c>
      <c r="H1665" s="13">
        <v>0</v>
      </c>
      <c r="I1665" s="13">
        <v>0</v>
      </c>
      <c r="J1665" s="13">
        <v>0</v>
      </c>
      <c r="K1665" s="13">
        <v>0</v>
      </c>
      <c r="L1665" s="13">
        <v>0</v>
      </c>
      <c r="M1665" s="13">
        <v>0.16666666666666666</v>
      </c>
      <c r="N1665" s="762">
        <v>2018</v>
      </c>
      <c r="O1665" t="str">
        <f>IFERROR(VLOOKUP(B1665,Planning!$C$6:$G$700,3,FALSE),"")</f>
        <v>Shake shack</v>
      </c>
      <c r="P1665" t="str">
        <f>IFERROR(VLOOKUP(B1665,Planning!$C$6:$G$700,5,FALSE),"")</f>
        <v>F-04 Square top table</v>
      </c>
    </row>
    <row r="1666" spans="1:16" x14ac:dyDescent="0.25">
      <c r="A1666" s="3">
        <v>16</v>
      </c>
      <c r="B1666" s="8">
        <v>17</v>
      </c>
      <c r="C1666" s="4">
        <v>6.3833333333333329</v>
      </c>
      <c r="D1666" s="209">
        <v>14.809520037878787</v>
      </c>
      <c r="E1666" s="13">
        <v>0</v>
      </c>
      <c r="F1666" s="13">
        <v>0</v>
      </c>
      <c r="G1666" s="13">
        <v>6.3833333333333329</v>
      </c>
      <c r="H1666" s="13">
        <v>0</v>
      </c>
      <c r="I1666" s="13">
        <v>0</v>
      </c>
      <c r="J1666" s="13">
        <v>0</v>
      </c>
      <c r="K1666" s="13">
        <v>0</v>
      </c>
      <c r="L1666" s="13">
        <v>0</v>
      </c>
      <c r="M1666" s="13">
        <v>0</v>
      </c>
      <c r="N1666" s="762">
        <v>2018</v>
      </c>
      <c r="O1666" t="str">
        <f>IFERROR(VLOOKUP(B1666,Planning!$C$6:$G$700,3,FALSE),"")</f>
        <v>Shake shack</v>
      </c>
      <c r="P1666" t="str">
        <f>IFERROR(VLOOKUP(B1666,Planning!$C$6:$G$700,5,FALSE),"")</f>
        <v>F-05 Rectangular top table</v>
      </c>
    </row>
    <row r="1667" spans="1:16" x14ac:dyDescent="0.25">
      <c r="A1667" s="3">
        <v>16</v>
      </c>
      <c r="B1667" s="8">
        <v>18</v>
      </c>
      <c r="C1667" s="4">
        <v>11.866666666666667</v>
      </c>
      <c r="D1667" s="209">
        <v>27.518206765151518</v>
      </c>
      <c r="E1667" s="13">
        <v>0</v>
      </c>
      <c r="F1667" s="13">
        <v>0</v>
      </c>
      <c r="G1667" s="13">
        <v>11.866666666666667</v>
      </c>
      <c r="H1667" s="13">
        <v>0</v>
      </c>
      <c r="I1667" s="13">
        <v>0</v>
      </c>
      <c r="J1667" s="13">
        <v>0</v>
      </c>
      <c r="K1667" s="13">
        <v>0</v>
      </c>
      <c r="L1667" s="13">
        <v>0</v>
      </c>
      <c r="M1667" s="13">
        <v>0</v>
      </c>
      <c r="N1667" s="762">
        <v>2018</v>
      </c>
      <c r="O1667" t="str">
        <f>IFERROR(VLOOKUP(B1667,Planning!$C$6:$G$700,3,FALSE),"")</f>
        <v>Shake shack</v>
      </c>
      <c r="P1667" t="str">
        <f>IFERROR(VLOOKUP(B1667,Planning!$C$6:$G$700,5,FALSE),"")</f>
        <v>F-06 Rectangular top table</v>
      </c>
    </row>
    <row r="1668" spans="1:16" x14ac:dyDescent="0.25">
      <c r="A1668" s="3">
        <v>16</v>
      </c>
      <c r="B1668" s="8">
        <v>19</v>
      </c>
      <c r="C1668" s="4">
        <v>2.3833333333333333</v>
      </c>
      <c r="D1668" s="209">
        <v>5.8754254886363633</v>
      </c>
      <c r="E1668" s="13">
        <v>0</v>
      </c>
      <c r="F1668" s="13">
        <v>0</v>
      </c>
      <c r="G1668" s="13">
        <v>2.3833333333333333</v>
      </c>
      <c r="H1668" s="13">
        <v>0</v>
      </c>
      <c r="I1668" s="13">
        <v>0</v>
      </c>
      <c r="J1668" s="13">
        <v>0</v>
      </c>
      <c r="K1668" s="13">
        <v>0</v>
      </c>
      <c r="L1668" s="13">
        <v>0</v>
      </c>
      <c r="M1668" s="13">
        <v>0</v>
      </c>
      <c r="N1668" s="762">
        <v>2018</v>
      </c>
      <c r="O1668" t="str">
        <f>IFERROR(VLOOKUP(B1668,Planning!$C$6:$G$700,3,FALSE),"")</f>
        <v>Shake shack</v>
      </c>
      <c r="P1668" t="str">
        <f>IFERROR(VLOOKUP(B1668,Planning!$C$6:$G$700,5,FALSE),"")</f>
        <v>F-07 Bar heigth top table</v>
      </c>
    </row>
    <row r="1669" spans="1:16" x14ac:dyDescent="0.25">
      <c r="A1669" s="3">
        <v>16</v>
      </c>
      <c r="B1669" s="8">
        <v>21</v>
      </c>
      <c r="C1669" s="4">
        <v>4</v>
      </c>
      <c r="D1669" s="209">
        <v>10.414165625000001</v>
      </c>
      <c r="E1669" s="13">
        <v>0</v>
      </c>
      <c r="F1669" s="13">
        <v>0</v>
      </c>
      <c r="G1669" s="13">
        <v>4</v>
      </c>
      <c r="H1669" s="13">
        <v>0</v>
      </c>
      <c r="I1669" s="13">
        <v>0</v>
      </c>
      <c r="J1669" s="13">
        <v>0</v>
      </c>
      <c r="K1669" s="13">
        <v>0</v>
      </c>
      <c r="L1669" s="13">
        <v>0</v>
      </c>
      <c r="M1669" s="13">
        <v>0</v>
      </c>
      <c r="N1669" s="762">
        <v>2018</v>
      </c>
      <c r="O1669" t="str">
        <f>IFERROR(VLOOKUP(B1669,Planning!$C$6:$G$700,3,FALSE),"")</f>
        <v>Shake shack</v>
      </c>
      <c r="P1669" t="str">
        <f>IFERROR(VLOOKUP(B1669,Planning!$C$6:$G$700,5,FALSE),"")</f>
        <v>F-09 Ada Rectangular top table</v>
      </c>
    </row>
    <row r="1670" spans="1:16" x14ac:dyDescent="0.25">
      <c r="A1670" s="3">
        <v>16</v>
      </c>
      <c r="B1670" s="8">
        <v>22</v>
      </c>
      <c r="C1670" s="4">
        <v>137.13333333333333</v>
      </c>
      <c r="D1670" s="209">
        <v>282.70244610938948</v>
      </c>
      <c r="E1670" s="13">
        <v>20</v>
      </c>
      <c r="F1670" s="13">
        <v>114.55000000000001</v>
      </c>
      <c r="G1670" s="13">
        <v>0</v>
      </c>
      <c r="H1670" s="13">
        <v>0</v>
      </c>
      <c r="I1670" s="13">
        <v>0</v>
      </c>
      <c r="J1670" s="13">
        <v>0</v>
      </c>
      <c r="K1670" s="13">
        <v>0</v>
      </c>
      <c r="L1670" s="13">
        <v>0</v>
      </c>
      <c r="M1670" s="13">
        <v>2.5833333333333335</v>
      </c>
      <c r="N1670" s="762">
        <v>2018</v>
      </c>
      <c r="O1670" t="str">
        <f>IFERROR(VLOOKUP(B1670,Planning!$C$6:$G$700,3,FALSE),"")</f>
        <v>Shake shack</v>
      </c>
      <c r="P1670" t="str">
        <f>IFERROR(VLOOKUP(B1670,Planning!$C$6:$G$700,5,FALSE),"")</f>
        <v>F-11 Large c-shaped banquette</v>
      </c>
    </row>
    <row r="1671" spans="1:16" x14ac:dyDescent="0.25">
      <c r="A1671" s="3">
        <v>16</v>
      </c>
      <c r="B1671" s="8">
        <v>23</v>
      </c>
      <c r="C1671" s="4">
        <v>72.666666666666657</v>
      </c>
      <c r="D1671" s="209">
        <v>153.65254815197426</v>
      </c>
      <c r="E1671" s="13">
        <v>7.75</v>
      </c>
      <c r="F1671" s="13">
        <v>64.916666666666671</v>
      </c>
      <c r="G1671" s="13">
        <v>0</v>
      </c>
      <c r="H1671" s="13">
        <v>0</v>
      </c>
      <c r="I1671" s="13">
        <v>0</v>
      </c>
      <c r="J1671" s="13">
        <v>0</v>
      </c>
      <c r="K1671" s="13">
        <v>0</v>
      </c>
      <c r="L1671" s="13">
        <v>0</v>
      </c>
      <c r="M1671" s="13">
        <v>0</v>
      </c>
      <c r="N1671" s="762">
        <v>2018</v>
      </c>
      <c r="O1671" t="str">
        <f>IFERROR(VLOOKUP(B1671,Planning!$C$6:$G$700,3,FALSE),"")</f>
        <v>Shake shack</v>
      </c>
      <c r="P1671" t="str">
        <f>IFERROR(VLOOKUP(B1671,Planning!$C$6:$G$700,5,FALSE),"")</f>
        <v>F-12 Small c-shaped banquette</v>
      </c>
    </row>
    <row r="1672" spans="1:16" x14ac:dyDescent="0.25">
      <c r="A1672" s="3">
        <v>16</v>
      </c>
      <c r="B1672" s="8">
        <v>24</v>
      </c>
      <c r="C1672" s="4">
        <v>100.83333333333333</v>
      </c>
      <c r="D1672" s="209">
        <v>213.54706283861341</v>
      </c>
      <c r="E1672" s="13">
        <v>20.25</v>
      </c>
      <c r="F1672" s="13">
        <v>78.666666666666671</v>
      </c>
      <c r="G1672" s="13">
        <v>0</v>
      </c>
      <c r="H1672" s="13">
        <v>0</v>
      </c>
      <c r="I1672" s="13">
        <v>0</v>
      </c>
      <c r="J1672" s="13">
        <v>0</v>
      </c>
      <c r="K1672" s="13">
        <v>0</v>
      </c>
      <c r="L1672" s="13">
        <v>0</v>
      </c>
      <c r="M1672" s="13">
        <v>1.9166666666666665</v>
      </c>
      <c r="N1672" s="762">
        <v>2018</v>
      </c>
      <c r="O1672" t="str">
        <f>IFERROR(VLOOKUP(B1672,Planning!$C$6:$G$700,3,FALSE),"")</f>
        <v>Shake shack</v>
      </c>
      <c r="P1672" t="str">
        <f>IFERROR(VLOOKUP(B1672,Planning!$C$6:$G$700,5,FALSE),"")</f>
        <v>F-13 Banquette</v>
      </c>
    </row>
    <row r="1673" spans="1:16" x14ac:dyDescent="0.25">
      <c r="A1673" s="3">
        <v>16</v>
      </c>
      <c r="B1673" s="8">
        <v>25</v>
      </c>
      <c r="C1673" s="4">
        <v>104.83333333333333</v>
      </c>
      <c r="D1673" s="209">
        <v>226.37552419593666</v>
      </c>
      <c r="E1673" s="13">
        <v>6.25</v>
      </c>
      <c r="F1673" s="13">
        <v>86.5</v>
      </c>
      <c r="G1673" s="13">
        <v>4.5</v>
      </c>
      <c r="H1673" s="13">
        <v>0</v>
      </c>
      <c r="I1673" s="13">
        <v>0</v>
      </c>
      <c r="J1673" s="13">
        <v>0</v>
      </c>
      <c r="K1673" s="13">
        <v>0</v>
      </c>
      <c r="L1673" s="13">
        <v>0</v>
      </c>
      <c r="M1673" s="13">
        <v>7.583333333333333</v>
      </c>
      <c r="N1673" s="762">
        <v>2018</v>
      </c>
      <c r="O1673" t="str">
        <f>IFERROR(VLOOKUP(B1673,Planning!$C$6:$G$700,3,FALSE),"")</f>
        <v>Shake shack</v>
      </c>
      <c r="P1673" t="str">
        <f>IFERROR(VLOOKUP(B1673,Planning!$C$6:$G$700,5,FALSE),"")</f>
        <v>F-14 Booths</v>
      </c>
    </row>
    <row r="1674" spans="1:16" x14ac:dyDescent="0.25">
      <c r="A1674" s="3">
        <v>16</v>
      </c>
      <c r="B1674" s="8">
        <v>34</v>
      </c>
      <c r="C1674" s="4">
        <v>3.5</v>
      </c>
      <c r="D1674" s="209">
        <v>7.635965909090908</v>
      </c>
      <c r="E1674" s="13">
        <v>0</v>
      </c>
      <c r="F1674" s="13">
        <v>0</v>
      </c>
      <c r="G1674" s="13">
        <v>0</v>
      </c>
      <c r="H1674" s="13">
        <v>0</v>
      </c>
      <c r="I1674" s="13">
        <v>0</v>
      </c>
      <c r="J1674" s="13">
        <v>0</v>
      </c>
      <c r="K1674" s="13">
        <v>0</v>
      </c>
      <c r="L1674" s="13">
        <v>3.5</v>
      </c>
      <c r="M1674" s="13">
        <v>0</v>
      </c>
      <c r="N1674" s="762">
        <v>2018</v>
      </c>
      <c r="O1674" t="str">
        <f>IFERROR(VLOOKUP(B1674,Planning!$C$6:$G$700,3,FALSE),"")</f>
        <v>Ojai Project</v>
      </c>
      <c r="P1674" t="str">
        <f>IFERROR(VLOOKUP(B1674,Planning!$C$6:$G$700,5,FALSE),"")</f>
        <v>OH-21 Rosita lounge chair</v>
      </c>
    </row>
    <row r="1675" spans="1:16" x14ac:dyDescent="0.25">
      <c r="A1675" s="3">
        <v>16</v>
      </c>
      <c r="B1675" s="8">
        <v>58</v>
      </c>
      <c r="C1675" s="4">
        <v>82.583333333333343</v>
      </c>
      <c r="D1675" s="209">
        <v>193.39015748316493</v>
      </c>
      <c r="E1675" s="13">
        <v>0</v>
      </c>
      <c r="F1675" s="13">
        <v>0</v>
      </c>
      <c r="G1675" s="13">
        <v>67.583333333333343</v>
      </c>
      <c r="H1675" s="13">
        <v>14.75</v>
      </c>
      <c r="I1675" s="13">
        <v>0</v>
      </c>
      <c r="J1675" s="13">
        <v>0</v>
      </c>
      <c r="K1675" s="13">
        <v>0</v>
      </c>
      <c r="L1675" s="13">
        <v>0</v>
      </c>
      <c r="M1675" s="13">
        <v>0.25</v>
      </c>
      <c r="N1675" s="762">
        <v>2018</v>
      </c>
      <c r="O1675" t="str">
        <f>IFERROR(VLOOKUP(B1675,Planning!$C$6:$G$700,3,FALSE),"")</f>
        <v>Proper Cloth</v>
      </c>
      <c r="P1675" t="str">
        <f>IFERROR(VLOOKUP(B1675,Planning!$C$6:$G$700,5,FALSE),"")</f>
        <v>TA-01 Maderas Parson Table 01 (Large)</v>
      </c>
    </row>
    <row r="1676" spans="1:16" x14ac:dyDescent="0.25">
      <c r="A1676" s="3">
        <v>16</v>
      </c>
      <c r="B1676" s="8">
        <v>59</v>
      </c>
      <c r="C1676" s="4">
        <v>18.416666666666668</v>
      </c>
      <c r="D1676" s="209">
        <v>44.387079255050509</v>
      </c>
      <c r="E1676" s="13">
        <v>0</v>
      </c>
      <c r="F1676" s="13">
        <v>0</v>
      </c>
      <c r="G1676" s="13">
        <v>17.916666666666668</v>
      </c>
      <c r="H1676" s="13">
        <v>0.5</v>
      </c>
      <c r="I1676" s="13">
        <v>0</v>
      </c>
      <c r="J1676" s="13">
        <v>0</v>
      </c>
      <c r="K1676" s="13">
        <v>0</v>
      </c>
      <c r="L1676" s="13">
        <v>0</v>
      </c>
      <c r="M1676" s="13">
        <v>0</v>
      </c>
      <c r="N1676" s="762">
        <v>2018</v>
      </c>
      <c r="O1676" t="str">
        <f>IFERROR(VLOOKUP(B1676,Planning!$C$6:$G$700,3,FALSE),"")</f>
        <v>Proper Cloth</v>
      </c>
      <c r="P1676" t="str">
        <f>IFERROR(VLOOKUP(B1676,Planning!$C$6:$G$700,5,FALSE),"")</f>
        <v>TA-02 Maderas Parson Table 01 (Small)</v>
      </c>
    </row>
    <row r="1677" spans="1:16" x14ac:dyDescent="0.25">
      <c r="A1677" s="3">
        <v>16</v>
      </c>
      <c r="B1677" s="8">
        <v>65</v>
      </c>
      <c r="C1677" s="4">
        <v>76.083333333333343</v>
      </c>
      <c r="D1677" s="209">
        <v>147.19583125000005</v>
      </c>
      <c r="E1677" s="13">
        <v>0</v>
      </c>
      <c r="F1677" s="13">
        <v>0</v>
      </c>
      <c r="G1677" s="13">
        <v>31.583333333333332</v>
      </c>
      <c r="H1677" s="13">
        <v>44.5</v>
      </c>
      <c r="I1677" s="13">
        <v>0</v>
      </c>
      <c r="J1677" s="13">
        <v>0</v>
      </c>
      <c r="K1677" s="13">
        <v>0</v>
      </c>
      <c r="L1677" s="13">
        <v>0</v>
      </c>
      <c r="M1677" s="13">
        <v>0</v>
      </c>
      <c r="N1677" s="762">
        <v>2018</v>
      </c>
      <c r="O1677" t="str">
        <f>IFERROR(VLOOKUP(B1677,Planning!$C$6:$G$700,3,FALSE),"")</f>
        <v>Maderas Collective</v>
      </c>
      <c r="P1677" t="str">
        <f>IFERROR(VLOOKUP(B1677,Planning!$C$6:$G$700,5,FALSE),"")</f>
        <v>Beads 16 mm</v>
      </c>
    </row>
    <row r="1678" spans="1:16" x14ac:dyDescent="0.25">
      <c r="A1678" s="3">
        <v>16</v>
      </c>
      <c r="B1678" s="8">
        <v>67</v>
      </c>
      <c r="C1678" s="4">
        <v>3.083333333333333</v>
      </c>
      <c r="D1678" s="209">
        <v>6.4158946496212117</v>
      </c>
      <c r="E1678" s="13">
        <v>0</v>
      </c>
      <c r="F1678" s="13">
        <v>0</v>
      </c>
      <c r="G1678" s="13">
        <v>0</v>
      </c>
      <c r="H1678" s="13">
        <v>1.1666666666666665</v>
      </c>
      <c r="I1678" s="13">
        <v>1.9166666666666665</v>
      </c>
      <c r="J1678" s="13">
        <v>0</v>
      </c>
      <c r="K1678" s="13">
        <v>0</v>
      </c>
      <c r="L1678" s="13">
        <v>0</v>
      </c>
      <c r="M1678" s="13">
        <v>0</v>
      </c>
      <c r="N1678" s="762">
        <v>2018</v>
      </c>
      <c r="O1678" t="str">
        <f>IFERROR(VLOOKUP(B1678,Planning!$C$6:$G$700,3,FALSE),"")</f>
        <v>Maderas Collective</v>
      </c>
      <c r="P1678" t="str">
        <f>IFERROR(VLOOKUP(B1678,Planning!$C$6:$G$700,5,FALSE),"")</f>
        <v>Pruebas de fondo</v>
      </c>
    </row>
    <row r="1679" spans="1:16" x14ac:dyDescent="0.25">
      <c r="A1679" s="3">
        <v>16</v>
      </c>
      <c r="B1679" s="8">
        <v>68</v>
      </c>
      <c r="C1679" s="4">
        <v>11.75</v>
      </c>
      <c r="D1679" s="209">
        <v>20.459202272727271</v>
      </c>
      <c r="E1679" s="13">
        <v>0</v>
      </c>
      <c r="F1679" s="13">
        <v>0</v>
      </c>
      <c r="G1679" s="13">
        <v>0</v>
      </c>
      <c r="H1679" s="13">
        <v>0</v>
      </c>
      <c r="I1679" s="13">
        <v>11.75</v>
      </c>
      <c r="J1679" s="13">
        <v>0</v>
      </c>
      <c r="K1679" s="13">
        <v>0</v>
      </c>
      <c r="L1679" s="13">
        <v>0</v>
      </c>
      <c r="M1679" s="13">
        <v>0</v>
      </c>
      <c r="N1679" s="762">
        <v>2018</v>
      </c>
      <c r="O1679" t="str">
        <f>IFERROR(VLOOKUP(B1679,Planning!$C$6:$G$700,3,FALSE),"")</f>
        <v>Maderas Collective</v>
      </c>
      <c r="P1679" t="str">
        <f>IFERROR(VLOOKUP(B1679,Planning!$C$6:$G$700,5,FALSE),"")</f>
        <v>Muestras Milesi [Visita]</v>
      </c>
    </row>
    <row r="1680" spans="1:16" x14ac:dyDescent="0.25">
      <c r="A1680" s="3">
        <v>16</v>
      </c>
      <c r="B1680" s="8">
        <v>73</v>
      </c>
      <c r="C1680" s="4">
        <v>0.75</v>
      </c>
      <c r="D1680" s="209">
        <v>1.6864368750000001</v>
      </c>
      <c r="E1680" s="13">
        <v>0</v>
      </c>
      <c r="F1680" s="13">
        <v>0</v>
      </c>
      <c r="G1680" s="13">
        <v>0.75</v>
      </c>
      <c r="H1680" s="13">
        <v>0</v>
      </c>
      <c r="I1680" s="13">
        <v>0</v>
      </c>
      <c r="J1680" s="13">
        <v>0</v>
      </c>
      <c r="K1680" s="13">
        <v>0</v>
      </c>
      <c r="L1680" s="13">
        <v>0</v>
      </c>
      <c r="M1680" s="13">
        <v>0</v>
      </c>
      <c r="N1680" s="762">
        <v>2018</v>
      </c>
      <c r="O1680" t="str">
        <f>IFERROR(VLOOKUP(B1680,Planning!$C$6:$G$700,3,FALSE),"")</f>
        <v>Shake shack</v>
      </c>
      <c r="P1680" t="str">
        <f>IFERROR(VLOOKUP(B1680,Planning!$C$6:$G$700,5,FALSE),"")</f>
        <v>Muestras Shake Shack</v>
      </c>
    </row>
    <row r="1681" spans="1:16" x14ac:dyDescent="0.25">
      <c r="A1681" s="3">
        <v>16</v>
      </c>
      <c r="B1681" s="8">
        <v>78</v>
      </c>
      <c r="C1681" s="4">
        <v>86.15</v>
      </c>
      <c r="D1681" s="209">
        <v>194.03886643040252</v>
      </c>
      <c r="E1681" s="13">
        <v>0</v>
      </c>
      <c r="F1681" s="13">
        <v>14.166666666666666</v>
      </c>
      <c r="G1681" s="13">
        <v>48.483333333333341</v>
      </c>
      <c r="H1681" s="13">
        <v>21.75</v>
      </c>
      <c r="I1681" s="13">
        <v>1.75</v>
      </c>
      <c r="J1681" s="13">
        <v>0</v>
      </c>
      <c r="K1681" s="13">
        <v>0</v>
      </c>
      <c r="L1681" s="13">
        <v>0</v>
      </c>
      <c r="M1681" s="13">
        <v>0</v>
      </c>
      <c r="N1681" s="762">
        <v>2018</v>
      </c>
      <c r="O1681" t="str">
        <f>IFERROR(VLOOKUP(B1681,Planning!$C$6:$G$700,3,FALSE),"")</f>
        <v>Industrious Maderas</v>
      </c>
      <c r="P1681" t="str">
        <f>IFERROR(VLOOKUP(B1681,Planning!$C$6:$G$700,5,FALSE),"")</f>
        <v>Sofa en CM</v>
      </c>
    </row>
    <row r="1682" spans="1:16" x14ac:dyDescent="0.25">
      <c r="A1682" s="3">
        <v>16</v>
      </c>
      <c r="B1682" s="8">
        <v>79</v>
      </c>
      <c r="C1682" s="4">
        <v>28.333333333333336</v>
      </c>
      <c r="D1682" s="209">
        <v>58.479013142791558</v>
      </c>
      <c r="E1682" s="13">
        <v>0</v>
      </c>
      <c r="F1682" s="13">
        <v>3.25</v>
      </c>
      <c r="G1682" s="13">
        <v>9.9166666666666679</v>
      </c>
      <c r="H1682" s="13">
        <v>15.166666666666666</v>
      </c>
      <c r="I1682" s="13">
        <v>0</v>
      </c>
      <c r="J1682" s="13">
        <v>0</v>
      </c>
      <c r="K1682" s="13">
        <v>0</v>
      </c>
      <c r="L1682" s="13">
        <v>0</v>
      </c>
      <c r="M1682" s="13">
        <v>0</v>
      </c>
      <c r="N1682" s="762">
        <v>2018</v>
      </c>
      <c r="O1682" t="str">
        <f>IFERROR(VLOOKUP(B1682,Planning!$C$6:$G$700,3,FALSE),"")</f>
        <v>Canoe Westfield (Attic)</v>
      </c>
      <c r="P1682" t="str">
        <f>IFERROR(VLOOKUP(B1682,Planning!$C$6:$G$700,5,FALSE),"")</f>
        <v>TBL-104 Small Teak Table</v>
      </c>
    </row>
    <row r="1683" spans="1:16" x14ac:dyDescent="0.25">
      <c r="A1683" s="3">
        <v>16</v>
      </c>
      <c r="B1683" s="8">
        <v>95</v>
      </c>
      <c r="C1683" s="4">
        <v>2</v>
      </c>
      <c r="D1683" s="209">
        <v>4.3634090909090899</v>
      </c>
      <c r="E1683" s="13">
        <v>0</v>
      </c>
      <c r="F1683" s="13">
        <v>0</v>
      </c>
      <c r="G1683" s="13">
        <v>0</v>
      </c>
      <c r="H1683" s="13">
        <v>0</v>
      </c>
      <c r="I1683" s="13">
        <v>0</v>
      </c>
      <c r="J1683" s="13">
        <v>0</v>
      </c>
      <c r="K1683" s="13">
        <v>0</v>
      </c>
      <c r="L1683" s="13">
        <v>2</v>
      </c>
      <c r="M1683" s="13">
        <v>0</v>
      </c>
      <c r="N1683" s="762">
        <v>2018</v>
      </c>
      <c r="O1683" t="str">
        <f>IFERROR(VLOOKUP(B1683,Planning!$C$6:$G$700,3,FALSE),"")</f>
        <v>Maderas Collective</v>
      </c>
      <c r="P1683" t="str">
        <f>IFERROR(VLOOKUP(B1683,Planning!$C$6:$G$700,5,FALSE),"")</f>
        <v>Reposicion esponjas Javier Guevara</v>
      </c>
    </row>
    <row r="1684" spans="1:16" x14ac:dyDescent="0.25">
      <c r="A1684" s="3">
        <v>16</v>
      </c>
      <c r="B1684" s="8">
        <v>316</v>
      </c>
      <c r="C1684" s="4">
        <v>8.0833333333333339</v>
      </c>
      <c r="D1684" s="209">
        <v>18.724632749368688</v>
      </c>
      <c r="E1684" s="13">
        <v>0</v>
      </c>
      <c r="F1684" s="13">
        <v>0</v>
      </c>
      <c r="G1684" s="13">
        <v>2</v>
      </c>
      <c r="H1684" s="13">
        <v>0</v>
      </c>
      <c r="I1684" s="13">
        <v>6.0833333333333339</v>
      </c>
      <c r="J1684" s="13">
        <v>0</v>
      </c>
      <c r="K1684" s="13">
        <v>0</v>
      </c>
      <c r="L1684" s="13">
        <v>0</v>
      </c>
      <c r="M1684" s="13">
        <v>0</v>
      </c>
      <c r="N1684" s="762">
        <v>2018</v>
      </c>
      <c r="O1684" t="str">
        <f>IFERROR(VLOOKUP(B1684,Planning!$C$6:$G$700,3,FALSE),"")</f>
        <v>Holler</v>
      </c>
      <c r="P1684" t="str">
        <f>IFERROR(VLOOKUP(B1684,Planning!$C$6:$G$700,5,FALSE),"")</f>
        <v>AA-10 Planter Screen</v>
      </c>
    </row>
    <row r="1685" spans="1:16" x14ac:dyDescent="0.25">
      <c r="A1685" s="3">
        <v>16</v>
      </c>
      <c r="B1685" s="8">
        <v>317</v>
      </c>
      <c r="C1685" s="4">
        <v>265.20000000000005</v>
      </c>
      <c r="D1685" s="209">
        <v>660.32645600345131</v>
      </c>
      <c r="E1685" s="13">
        <v>0</v>
      </c>
      <c r="F1685" s="13">
        <v>0</v>
      </c>
      <c r="G1685" s="13">
        <v>257.61666666666667</v>
      </c>
      <c r="H1685" s="13">
        <v>3.9166666666666665</v>
      </c>
      <c r="I1685" s="13">
        <v>0</v>
      </c>
      <c r="J1685" s="13">
        <v>0</v>
      </c>
      <c r="K1685" s="13">
        <v>0.58333333333333326</v>
      </c>
      <c r="L1685" s="13">
        <v>0</v>
      </c>
      <c r="M1685" s="13">
        <v>3.0833333333333335</v>
      </c>
      <c r="N1685" s="762">
        <v>2018</v>
      </c>
      <c r="O1685" t="str">
        <f>IFERROR(VLOOKUP(B1685,Planning!$C$6:$G$700,3,FALSE),"")</f>
        <v>Holler</v>
      </c>
      <c r="P1685" t="str">
        <f>IFERROR(VLOOKUP(B1685,Planning!$C$6:$G$700,5,FALSE),"")</f>
        <v xml:space="preserve">BQ-01 Work Banquette </v>
      </c>
    </row>
    <row r="1686" spans="1:16" x14ac:dyDescent="0.25">
      <c r="A1686" s="3">
        <v>16</v>
      </c>
      <c r="B1686" s="8">
        <v>318</v>
      </c>
      <c r="C1686" s="4">
        <v>150.23333333333338</v>
      </c>
      <c r="D1686" s="209">
        <v>327.10708773760319</v>
      </c>
      <c r="E1686" s="13">
        <v>0</v>
      </c>
      <c r="F1686" s="13">
        <v>2.5666666666666669</v>
      </c>
      <c r="G1686" s="13">
        <v>128</v>
      </c>
      <c r="H1686" s="13">
        <v>17.916666666666668</v>
      </c>
      <c r="I1686" s="13">
        <v>0</v>
      </c>
      <c r="J1686" s="13">
        <v>0</v>
      </c>
      <c r="K1686" s="13">
        <v>0</v>
      </c>
      <c r="L1686" s="13">
        <v>0</v>
      </c>
      <c r="M1686" s="13">
        <v>1.75</v>
      </c>
      <c r="N1686" s="762">
        <v>2018</v>
      </c>
      <c r="O1686" t="str">
        <f>IFERROR(VLOOKUP(B1686,Planning!$C$6:$G$700,3,FALSE),"")</f>
        <v>Holler</v>
      </c>
      <c r="P1686" t="str">
        <f>IFERROR(VLOOKUP(B1686,Planning!$C$6:$G$700,5,FALSE),"")</f>
        <v>BQ-02A Arrival Banquette</v>
      </c>
    </row>
    <row r="1687" spans="1:16" x14ac:dyDescent="0.25">
      <c r="A1687" s="3">
        <v>16</v>
      </c>
      <c r="B1687" s="8">
        <v>323</v>
      </c>
      <c r="C1687" s="4">
        <v>111.99999999999999</v>
      </c>
      <c r="D1687" s="209">
        <v>230.69411347853529</v>
      </c>
      <c r="E1687" s="13">
        <v>0</v>
      </c>
      <c r="F1687" s="13">
        <v>0</v>
      </c>
      <c r="G1687" s="13">
        <v>26.583333333333332</v>
      </c>
      <c r="H1687" s="13">
        <v>70.916666666666671</v>
      </c>
      <c r="I1687" s="13">
        <v>11.666666666666666</v>
      </c>
      <c r="J1687" s="13">
        <v>0</v>
      </c>
      <c r="K1687" s="13">
        <v>0</v>
      </c>
      <c r="L1687" s="13">
        <v>0</v>
      </c>
      <c r="M1687" s="13">
        <v>2.833333333333333</v>
      </c>
      <c r="N1687" s="762">
        <v>2018</v>
      </c>
      <c r="O1687" t="str">
        <f>IFERROR(VLOOKUP(B1687,Planning!$C$6:$G$700,3,FALSE),"")</f>
        <v>Holler</v>
      </c>
      <c r="P1687" t="str">
        <f>IFERROR(VLOOKUP(B1687,Planning!$C$6:$G$700,5,FALSE),"")</f>
        <v>BQ-02B Café Banquette</v>
      </c>
    </row>
    <row r="1688" spans="1:16" x14ac:dyDescent="0.25">
      <c r="A1688" s="3">
        <v>16</v>
      </c>
      <c r="B1688" s="8">
        <v>324</v>
      </c>
      <c r="C1688" s="4">
        <v>207.93333333333345</v>
      </c>
      <c r="D1688" s="209">
        <v>543.03072258787893</v>
      </c>
      <c r="E1688" s="13">
        <v>0</v>
      </c>
      <c r="F1688" s="13">
        <v>0</v>
      </c>
      <c r="G1688" s="13">
        <v>172.5500000000001</v>
      </c>
      <c r="H1688" s="13">
        <v>13.733333333333334</v>
      </c>
      <c r="I1688" s="13">
        <v>3</v>
      </c>
      <c r="J1688" s="13">
        <v>0</v>
      </c>
      <c r="K1688" s="13">
        <v>0</v>
      </c>
      <c r="L1688" s="13">
        <v>0</v>
      </c>
      <c r="M1688" s="13">
        <v>18.649999999999999</v>
      </c>
      <c r="N1688" s="762">
        <v>2018</v>
      </c>
      <c r="O1688" t="str">
        <f>IFERROR(VLOOKUP(B1688,Planning!$C$6:$G$700,3,FALSE),"")</f>
        <v>Holler</v>
      </c>
      <c r="P1688" t="str">
        <f>IFERROR(VLOOKUP(B1688,Planning!$C$6:$G$700,5,FALSE),"")</f>
        <v>BQ-03 Lounge Banquette</v>
      </c>
    </row>
    <row r="1689" spans="1:16" x14ac:dyDescent="0.25">
      <c r="A1689" s="3">
        <v>16</v>
      </c>
      <c r="B1689" s="8">
        <v>516</v>
      </c>
      <c r="C1689" s="4">
        <v>0.83333333333333337</v>
      </c>
      <c r="D1689" s="209">
        <v>2.302088594276094</v>
      </c>
      <c r="E1689" s="13">
        <v>0</v>
      </c>
      <c r="F1689" s="13">
        <v>0</v>
      </c>
      <c r="G1689" s="13">
        <v>0.83333333333333337</v>
      </c>
      <c r="H1689" s="13">
        <v>0</v>
      </c>
      <c r="I1689" s="13">
        <v>0</v>
      </c>
      <c r="J1689" s="13">
        <v>0</v>
      </c>
      <c r="K1689" s="13">
        <v>0</v>
      </c>
      <c r="L1689" s="13">
        <v>0</v>
      </c>
      <c r="M1689" s="13">
        <v>0</v>
      </c>
      <c r="N1689" s="762">
        <v>2018</v>
      </c>
      <c r="O1689" t="str">
        <f>IFERROR(VLOOKUP(B1689,Planning!$C$6:$G$700,3,FALSE),"")</f>
        <v>Maderas Collective</v>
      </c>
      <c r="P1689" t="str">
        <f>IFERROR(VLOOKUP(B1689,Planning!$C$6:$G$700,5,FALSE),"")</f>
        <v>Saneo de Madera Roble</v>
      </c>
    </row>
    <row r="1690" spans="1:16" ht="15.75" thickBot="1" x14ac:dyDescent="0.3">
      <c r="A1690" s="210">
        <v>16</v>
      </c>
      <c r="B1690" s="211">
        <v>521</v>
      </c>
      <c r="C1690" s="212">
        <v>7.083333333333333</v>
      </c>
      <c r="D1690" s="213">
        <v>15.822820511363634</v>
      </c>
      <c r="E1690" s="214">
        <v>0</v>
      </c>
      <c r="F1690" s="214">
        <v>0</v>
      </c>
      <c r="G1690" s="214">
        <v>6.75</v>
      </c>
      <c r="H1690" s="214">
        <v>0.33333333333333331</v>
      </c>
      <c r="I1690" s="214">
        <v>0</v>
      </c>
      <c r="J1690" s="214">
        <v>0</v>
      </c>
      <c r="K1690" s="214">
        <v>0</v>
      </c>
      <c r="L1690" s="214">
        <v>0</v>
      </c>
      <c r="M1690" s="214">
        <v>0</v>
      </c>
      <c r="N1690" s="762">
        <v>2018</v>
      </c>
      <c r="O1690" t="str">
        <f>IFERROR(VLOOKUP(B1690,Planning!$C$6:$G$700,3,FALSE),"")</f>
        <v>Holler [Bea Apple]</v>
      </c>
      <c r="P1690" t="str">
        <f>IFERROR(VLOOKUP(B1690,Planning!$C$6:$G$700,5,FALSE),"")</f>
        <v>Lounge chair</v>
      </c>
    </row>
  </sheetData>
  <autoFilter ref="A3:P1690"/>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4:H419"/>
  <sheetViews>
    <sheetView topLeftCell="A292" workbookViewId="0">
      <selection activeCell="B301" sqref="B301"/>
    </sheetView>
  </sheetViews>
  <sheetFormatPr baseColWidth="10" defaultRowHeight="15" x14ac:dyDescent="0.25"/>
  <cols>
    <col min="1" max="1" width="17.5703125" customWidth="1"/>
    <col min="2" max="2" width="16.42578125" customWidth="1"/>
    <col min="3" max="3" width="20.42578125" customWidth="1"/>
    <col min="6" max="6" width="13" bestFit="1" customWidth="1"/>
  </cols>
  <sheetData>
    <row r="4" spans="1:8" x14ac:dyDescent="0.25">
      <c r="E4" s="641">
        <v>1</v>
      </c>
      <c r="F4" s="641">
        <v>2</v>
      </c>
      <c r="G4" s="641">
        <v>3</v>
      </c>
      <c r="H4" s="641"/>
    </row>
    <row r="5" spans="1:8" x14ac:dyDescent="0.25">
      <c r="A5" s="14" t="s">
        <v>13</v>
      </c>
      <c r="B5" t="s">
        <v>919</v>
      </c>
      <c r="C5" t="s">
        <v>920</v>
      </c>
      <c r="E5" t="s">
        <v>0</v>
      </c>
      <c r="F5" t="s">
        <v>570</v>
      </c>
      <c r="G5" t="s">
        <v>569</v>
      </c>
    </row>
    <row r="6" spans="1:8" x14ac:dyDescent="0.25">
      <c r="A6" s="15">
        <v>68</v>
      </c>
      <c r="B6" s="16">
        <v>229.89930555555554</v>
      </c>
      <c r="C6" s="19">
        <v>451.02546913544643</v>
      </c>
      <c r="E6">
        <v>68</v>
      </c>
      <c r="F6" s="18">
        <v>229.89930555555554</v>
      </c>
      <c r="G6" s="22">
        <v>451.02546913544643</v>
      </c>
    </row>
    <row r="7" spans="1:8" x14ac:dyDescent="0.25">
      <c r="A7" s="15">
        <v>87</v>
      </c>
      <c r="B7" s="16">
        <v>-355</v>
      </c>
      <c r="C7" s="19">
        <v>-500.86680724072238</v>
      </c>
      <c r="E7">
        <v>87</v>
      </c>
      <c r="F7" s="18">
        <v>-355</v>
      </c>
      <c r="G7" s="22">
        <v>-500.86680724072238</v>
      </c>
    </row>
    <row r="8" spans="1:8" x14ac:dyDescent="0.25">
      <c r="A8" s="15">
        <v>98</v>
      </c>
      <c r="B8" s="16">
        <v>40.5</v>
      </c>
      <c r="C8" s="19">
        <v>57.14114279788523</v>
      </c>
      <c r="E8">
        <v>98</v>
      </c>
      <c r="F8" s="18">
        <v>40.5</v>
      </c>
      <c r="G8" s="22">
        <v>57.14114279788523</v>
      </c>
    </row>
    <row r="9" spans="1:8" x14ac:dyDescent="0.25">
      <c r="A9" s="15">
        <v>112</v>
      </c>
      <c r="B9" s="16">
        <v>4.0416666666666661</v>
      </c>
      <c r="C9" s="19">
        <v>5.7023568429988352</v>
      </c>
      <c r="E9">
        <v>112</v>
      </c>
      <c r="F9" s="18">
        <v>4.0416666666666661</v>
      </c>
      <c r="G9" s="22">
        <v>5.7023568429988352</v>
      </c>
    </row>
    <row r="10" spans="1:8" x14ac:dyDescent="0.25">
      <c r="A10" s="15">
        <v>113</v>
      </c>
      <c r="B10" s="16">
        <v>20.125</v>
      </c>
      <c r="C10" s="19">
        <v>28.39420984709729</v>
      </c>
      <c r="E10">
        <v>113</v>
      </c>
      <c r="F10" s="18">
        <v>20.125</v>
      </c>
      <c r="G10" s="22">
        <v>28.39420984709729</v>
      </c>
    </row>
    <row r="11" spans="1:8" x14ac:dyDescent="0.25">
      <c r="A11" s="15">
        <v>132</v>
      </c>
      <c r="B11" s="16">
        <v>61</v>
      </c>
      <c r="C11" s="19">
        <v>86.064437300518492</v>
      </c>
      <c r="E11">
        <v>132</v>
      </c>
      <c r="F11" s="18">
        <v>61</v>
      </c>
      <c r="G11" s="22">
        <v>86.064437300518492</v>
      </c>
    </row>
    <row r="12" spans="1:8" x14ac:dyDescent="0.25">
      <c r="A12" s="15">
        <v>133</v>
      </c>
      <c r="B12" s="16">
        <v>-7.7916666666666696</v>
      </c>
      <c r="C12" s="19">
        <v>-10.993203398358585</v>
      </c>
      <c r="E12">
        <v>133</v>
      </c>
      <c r="F12" s="18">
        <v>-7.7916666666666696</v>
      </c>
      <c r="G12" s="22">
        <v>-10.993203398358585</v>
      </c>
    </row>
    <row r="13" spans="1:8" x14ac:dyDescent="0.25">
      <c r="A13" s="15">
        <v>142</v>
      </c>
      <c r="B13" s="16">
        <v>10.791666666666668</v>
      </c>
      <c r="C13" s="19">
        <v>14.333389741077134</v>
      </c>
      <c r="E13">
        <v>142</v>
      </c>
      <c r="F13" s="18">
        <v>10.791666666666668</v>
      </c>
      <c r="G13" s="22">
        <v>14.333389741077134</v>
      </c>
    </row>
    <row r="14" spans="1:8" x14ac:dyDescent="0.25">
      <c r="A14" s="15">
        <v>143</v>
      </c>
      <c r="B14" s="16">
        <v>-34.027777777777771</v>
      </c>
      <c r="C14" s="19">
        <v>-80.174789922451879</v>
      </c>
      <c r="E14">
        <v>143</v>
      </c>
      <c r="F14" s="18">
        <v>-34.027777777777771</v>
      </c>
      <c r="G14" s="22">
        <v>-80.174789922451879</v>
      </c>
    </row>
    <row r="15" spans="1:8" x14ac:dyDescent="0.25">
      <c r="A15" s="15">
        <v>152</v>
      </c>
      <c r="B15" s="16">
        <v>124.95833333333334</v>
      </c>
      <c r="C15" s="19">
        <v>166.59563389025462</v>
      </c>
      <c r="E15">
        <v>152</v>
      </c>
      <c r="F15" s="18">
        <v>124.95833333333334</v>
      </c>
      <c r="G15" s="22">
        <v>166.59563389025462</v>
      </c>
    </row>
    <row r="16" spans="1:8" x14ac:dyDescent="0.25">
      <c r="A16" s="15">
        <v>157</v>
      </c>
      <c r="B16" s="16">
        <v>13.0625</v>
      </c>
      <c r="C16" s="19">
        <v>18.429782167836439</v>
      </c>
      <c r="E16">
        <v>157</v>
      </c>
      <c r="F16" s="18">
        <v>13.0625</v>
      </c>
      <c r="G16" s="22">
        <v>18.429782167836439</v>
      </c>
    </row>
    <row r="17" spans="1:7" x14ac:dyDescent="0.25">
      <c r="A17" s="15">
        <v>158</v>
      </c>
      <c r="B17" s="16">
        <v>-30.534722222222239</v>
      </c>
      <c r="C17" s="19">
        <v>-43.081207970216312</v>
      </c>
      <c r="E17">
        <v>158</v>
      </c>
      <c r="F17" s="18">
        <v>-30.534722222222239</v>
      </c>
      <c r="G17" s="22">
        <v>-43.081207970216312</v>
      </c>
    </row>
    <row r="18" spans="1:7" x14ac:dyDescent="0.25">
      <c r="A18" s="15">
        <v>160</v>
      </c>
      <c r="B18" s="16">
        <v>-37.041666666666664</v>
      </c>
      <c r="C18" s="19">
        <v>-52.261806530164584</v>
      </c>
      <c r="E18">
        <v>160</v>
      </c>
      <c r="F18" s="18">
        <v>-37.041666666666664</v>
      </c>
      <c r="G18" s="22">
        <v>-52.261806530164584</v>
      </c>
    </row>
    <row r="19" spans="1:7" x14ac:dyDescent="0.25">
      <c r="A19" s="15">
        <v>163</v>
      </c>
      <c r="B19" s="16">
        <v>20.5</v>
      </c>
      <c r="C19" s="19">
        <v>28.923294502633265</v>
      </c>
      <c r="E19">
        <v>163</v>
      </c>
      <c r="F19" s="18">
        <v>20.5</v>
      </c>
      <c r="G19" s="22">
        <v>28.923294502633265</v>
      </c>
    </row>
    <row r="20" spans="1:7" x14ac:dyDescent="0.25">
      <c r="A20" s="15">
        <v>164</v>
      </c>
      <c r="B20" s="16">
        <v>-13.8333333333333</v>
      </c>
      <c r="C20" s="19">
        <v>-19.517345070882566</v>
      </c>
      <c r="E20">
        <v>164</v>
      </c>
      <c r="F20" s="18">
        <v>-13.8333333333333</v>
      </c>
      <c r="G20" s="22">
        <v>-19.517345070882566</v>
      </c>
    </row>
    <row r="21" spans="1:7" x14ac:dyDescent="0.25">
      <c r="A21" s="15">
        <v>165</v>
      </c>
      <c r="B21" s="16">
        <v>-4.6666666666666696</v>
      </c>
      <c r="C21" s="19">
        <v>-6.5841646022254636</v>
      </c>
      <c r="E21">
        <v>165</v>
      </c>
      <c r="F21" s="18">
        <v>-4.6666666666666696</v>
      </c>
      <c r="G21" s="22">
        <v>-6.5841646022254636</v>
      </c>
    </row>
    <row r="22" spans="1:7" x14ac:dyDescent="0.25">
      <c r="A22" s="15">
        <v>166</v>
      </c>
      <c r="B22" s="16">
        <v>-11.29166666666667</v>
      </c>
      <c r="C22" s="19">
        <v>-15.931326850027681</v>
      </c>
      <c r="E22">
        <v>166</v>
      </c>
      <c r="F22" s="18">
        <v>-11.29166666666667</v>
      </c>
      <c r="G22" s="22">
        <v>-15.931326850027681</v>
      </c>
    </row>
    <row r="23" spans="1:7" x14ac:dyDescent="0.25">
      <c r="A23" s="15">
        <v>167</v>
      </c>
      <c r="B23" s="16">
        <v>9.375</v>
      </c>
      <c r="C23" s="19">
        <v>13.227116388399342</v>
      </c>
      <c r="E23">
        <v>167</v>
      </c>
      <c r="F23" s="18">
        <v>9.375</v>
      </c>
      <c r="G23" s="22">
        <v>13.227116388399342</v>
      </c>
    </row>
    <row r="24" spans="1:7" x14ac:dyDescent="0.25">
      <c r="A24" s="15">
        <v>168</v>
      </c>
      <c r="B24" s="16">
        <v>-2.6666666666666701</v>
      </c>
      <c r="C24" s="19">
        <v>-3.7623797727002675</v>
      </c>
      <c r="E24">
        <v>168</v>
      </c>
      <c r="F24" s="18">
        <v>-2.6666666666666701</v>
      </c>
      <c r="G24" s="22">
        <v>-3.7623797727002675</v>
      </c>
    </row>
    <row r="25" spans="1:7" x14ac:dyDescent="0.25">
      <c r="A25" s="15">
        <v>169</v>
      </c>
      <c r="B25" s="16">
        <v>-41.861111111111079</v>
      </c>
      <c r="C25" s="19">
        <v>-53.162124821720155</v>
      </c>
      <c r="E25">
        <v>169</v>
      </c>
      <c r="F25" s="18">
        <v>-41.861111111111079</v>
      </c>
      <c r="G25" s="22">
        <v>-53.162124821720155</v>
      </c>
    </row>
    <row r="26" spans="1:7" x14ac:dyDescent="0.25">
      <c r="A26" s="15">
        <v>174</v>
      </c>
      <c r="B26" s="16">
        <v>-54.6875</v>
      </c>
      <c r="C26" s="19">
        <v>-77.158178932329605</v>
      </c>
      <c r="E26">
        <v>174</v>
      </c>
      <c r="F26" s="18">
        <v>-54.6875</v>
      </c>
      <c r="G26" s="22">
        <v>-77.158178932329605</v>
      </c>
    </row>
    <row r="27" spans="1:7" x14ac:dyDescent="0.25">
      <c r="A27" s="15">
        <v>176</v>
      </c>
      <c r="B27" s="16">
        <v>24.083333333333336</v>
      </c>
      <c r="C27" s="19">
        <v>33.978992322199247</v>
      </c>
      <c r="E27">
        <v>176</v>
      </c>
      <c r="F27" s="18">
        <v>24.083333333333336</v>
      </c>
      <c r="G27" s="22">
        <v>33.978992322199247</v>
      </c>
    </row>
    <row r="28" spans="1:7" x14ac:dyDescent="0.25">
      <c r="A28" s="15">
        <v>177</v>
      </c>
      <c r="B28" s="16">
        <v>46.291666666666657</v>
      </c>
      <c r="C28" s="19">
        <v>54.909499367067234</v>
      </c>
      <c r="E28">
        <v>177</v>
      </c>
      <c r="F28" s="18">
        <v>46.291666666666657</v>
      </c>
      <c r="G28" s="22">
        <v>54.909499367067234</v>
      </c>
    </row>
    <row r="29" spans="1:7" x14ac:dyDescent="0.25">
      <c r="A29" s="15">
        <v>180</v>
      </c>
      <c r="B29" s="16">
        <v>-8</v>
      </c>
      <c r="C29" s="19">
        <v>-11.287139318100788</v>
      </c>
      <c r="E29">
        <v>180</v>
      </c>
      <c r="F29" s="18">
        <v>-8</v>
      </c>
      <c r="G29" s="22">
        <v>-11.287139318100788</v>
      </c>
    </row>
    <row r="30" spans="1:7" x14ac:dyDescent="0.25">
      <c r="A30" s="15">
        <v>181</v>
      </c>
      <c r="B30" s="16">
        <v>-7.9722222222222294</v>
      </c>
      <c r="C30" s="19">
        <v>-12.37895386255834</v>
      </c>
      <c r="E30">
        <v>181</v>
      </c>
      <c r="F30" s="18">
        <v>-7.9722222222222294</v>
      </c>
      <c r="G30" s="22">
        <v>-12.37895386255834</v>
      </c>
    </row>
    <row r="31" spans="1:7" x14ac:dyDescent="0.25">
      <c r="A31" s="15">
        <v>184</v>
      </c>
      <c r="B31" s="16">
        <v>1.875</v>
      </c>
      <c r="C31" s="19">
        <v>2.6454232776798721</v>
      </c>
      <c r="E31">
        <v>184</v>
      </c>
      <c r="F31" s="18">
        <v>1.875</v>
      </c>
      <c r="G31" s="22">
        <v>2.6454232776798721</v>
      </c>
    </row>
    <row r="32" spans="1:7" x14ac:dyDescent="0.25">
      <c r="A32" s="15">
        <v>187</v>
      </c>
      <c r="B32" s="16">
        <v>134.09580653804929</v>
      </c>
      <c r="C32" s="19">
        <v>353.12917259727413</v>
      </c>
      <c r="E32">
        <v>187</v>
      </c>
      <c r="F32" s="18">
        <v>134.09580653804929</v>
      </c>
      <c r="G32" s="22">
        <v>353.12917259727413</v>
      </c>
    </row>
    <row r="33" spans="1:7" x14ac:dyDescent="0.25">
      <c r="A33" s="15">
        <v>189</v>
      </c>
      <c r="B33" s="16">
        <v>-23.5833333333333</v>
      </c>
      <c r="C33" s="19">
        <v>-33.273546114817904</v>
      </c>
      <c r="E33">
        <v>189</v>
      </c>
      <c r="F33" s="18">
        <v>-23.5833333333333</v>
      </c>
      <c r="G33" s="22">
        <v>-33.273546114817904</v>
      </c>
    </row>
    <row r="34" spans="1:7" x14ac:dyDescent="0.25">
      <c r="A34" s="15">
        <v>190</v>
      </c>
      <c r="B34" s="16">
        <v>42.204166666666673</v>
      </c>
      <c r="C34" s="19">
        <v>59.545538621376451</v>
      </c>
      <c r="E34">
        <v>190</v>
      </c>
      <c r="F34" s="18">
        <v>42.204166666666673</v>
      </c>
      <c r="G34" s="22">
        <v>59.545538621376451</v>
      </c>
    </row>
    <row r="35" spans="1:7" x14ac:dyDescent="0.25">
      <c r="A35" s="15">
        <v>192</v>
      </c>
      <c r="B35" s="16">
        <v>-19</v>
      </c>
      <c r="C35" s="19">
        <v>-25.23562054799682</v>
      </c>
      <c r="E35">
        <v>192</v>
      </c>
      <c r="F35" s="18">
        <v>-19</v>
      </c>
      <c r="G35" s="22">
        <v>-25.23562054799682</v>
      </c>
    </row>
    <row r="36" spans="1:7" x14ac:dyDescent="0.25">
      <c r="A36" s="15">
        <v>193</v>
      </c>
      <c r="B36" s="16">
        <v>22.833333333333329</v>
      </c>
      <c r="C36" s="19">
        <v>32.21537680374599</v>
      </c>
      <c r="E36">
        <v>193</v>
      </c>
      <c r="F36" s="18">
        <v>22.833333333333329</v>
      </c>
      <c r="G36" s="22">
        <v>32.21537680374599</v>
      </c>
    </row>
    <row r="37" spans="1:7" x14ac:dyDescent="0.25">
      <c r="A37" s="15">
        <v>195</v>
      </c>
      <c r="B37" s="16">
        <v>-8.7222222222222321</v>
      </c>
      <c r="C37" s="19">
        <v>-12.306117173207122</v>
      </c>
      <c r="E37">
        <v>195</v>
      </c>
      <c r="F37" s="18">
        <v>-8.7222222222222321</v>
      </c>
      <c r="G37" s="22">
        <v>-12.306117173207122</v>
      </c>
    </row>
    <row r="38" spans="1:7" x14ac:dyDescent="0.25">
      <c r="A38" s="15">
        <v>196</v>
      </c>
      <c r="B38" s="16">
        <v>-17.666666666666664</v>
      </c>
      <c r="C38" s="19">
        <v>-17.283529951926127</v>
      </c>
      <c r="E38">
        <v>196</v>
      </c>
      <c r="F38" s="18">
        <v>-17.666666666666664</v>
      </c>
      <c r="G38" s="22">
        <v>-17.283529951926127</v>
      </c>
    </row>
    <row r="39" spans="1:7" x14ac:dyDescent="0.25">
      <c r="A39" s="15">
        <v>198</v>
      </c>
      <c r="B39" s="16">
        <v>-278.50000000000006</v>
      </c>
      <c r="C39" s="19">
        <v>-368.15226987186588</v>
      </c>
      <c r="E39">
        <v>198</v>
      </c>
      <c r="F39" s="18">
        <v>-278.50000000000006</v>
      </c>
      <c r="G39" s="22">
        <v>-368.15226987186588</v>
      </c>
    </row>
    <row r="40" spans="1:7" x14ac:dyDescent="0.25">
      <c r="A40" s="15">
        <v>200</v>
      </c>
      <c r="B40" s="16">
        <v>92.013888888888886</v>
      </c>
      <c r="C40" s="19">
        <v>129.82169788614186</v>
      </c>
      <c r="E40">
        <v>200</v>
      </c>
      <c r="F40" s="18">
        <v>92.013888888888886</v>
      </c>
      <c r="G40" s="22">
        <v>129.82169788614186</v>
      </c>
    </row>
    <row r="41" spans="1:7" x14ac:dyDescent="0.25">
      <c r="A41" s="15">
        <v>201</v>
      </c>
      <c r="B41" s="16">
        <v>257.70833333333331</v>
      </c>
      <c r="C41" s="19">
        <v>363.59873272111133</v>
      </c>
      <c r="E41">
        <v>201</v>
      </c>
      <c r="F41" s="18">
        <v>257.70833333333331</v>
      </c>
      <c r="G41" s="22">
        <v>363.59873272111133</v>
      </c>
    </row>
    <row r="42" spans="1:7" x14ac:dyDescent="0.25">
      <c r="A42" s="15">
        <v>202</v>
      </c>
      <c r="B42" s="16">
        <v>84.347222222222186</v>
      </c>
      <c r="C42" s="19">
        <v>119.00485603962856</v>
      </c>
      <c r="E42">
        <v>202</v>
      </c>
      <c r="F42" s="18">
        <v>84.347222222222186</v>
      </c>
      <c r="G42" s="22">
        <v>119.00485603962856</v>
      </c>
    </row>
    <row r="43" spans="1:7" x14ac:dyDescent="0.25">
      <c r="A43" s="15">
        <v>203</v>
      </c>
      <c r="B43" s="16">
        <v>12.638888888888889</v>
      </c>
      <c r="C43" s="19">
        <v>17.83211246436062</v>
      </c>
      <c r="E43">
        <v>203</v>
      </c>
      <c r="F43" s="18">
        <v>12.638888888888889</v>
      </c>
      <c r="G43" s="22">
        <v>17.83211246436062</v>
      </c>
    </row>
    <row r="44" spans="1:7" x14ac:dyDescent="0.25">
      <c r="A44" s="15">
        <v>211</v>
      </c>
      <c r="B44" s="16">
        <v>58.5</v>
      </c>
      <c r="C44" s="19">
        <v>54.949235569422783</v>
      </c>
      <c r="E44">
        <v>211</v>
      </c>
      <c r="F44" s="18">
        <v>58.5</v>
      </c>
      <c r="G44" s="22">
        <v>54.949235569422783</v>
      </c>
    </row>
    <row r="45" spans="1:7" x14ac:dyDescent="0.25">
      <c r="A45" s="15">
        <v>212</v>
      </c>
      <c r="B45" s="16">
        <v>83.638888888888872</v>
      </c>
      <c r="C45" s="19">
        <v>316.76265149303697</v>
      </c>
      <c r="E45">
        <v>212</v>
      </c>
      <c r="F45" s="18">
        <v>83.638888888888872</v>
      </c>
      <c r="G45" s="22">
        <v>316.76265149303697</v>
      </c>
    </row>
    <row r="46" spans="1:7" x14ac:dyDescent="0.25">
      <c r="A46" s="15">
        <v>214</v>
      </c>
      <c r="B46" s="16">
        <v>34</v>
      </c>
      <c r="C46" s="19">
        <v>79.865973652919109</v>
      </c>
      <c r="E46">
        <v>214</v>
      </c>
      <c r="F46" s="18">
        <v>34</v>
      </c>
      <c r="G46" s="22">
        <v>79.865973652919109</v>
      </c>
    </row>
    <row r="47" spans="1:7" x14ac:dyDescent="0.25">
      <c r="A47" s="15">
        <v>215</v>
      </c>
      <c r="B47" s="16">
        <v>49.694444444444443</v>
      </c>
      <c r="C47" s="19">
        <v>70.113514722508</v>
      </c>
      <c r="E47">
        <v>215</v>
      </c>
      <c r="F47" s="18">
        <v>49.694444444444443</v>
      </c>
      <c r="G47" s="22">
        <v>70.113514722508</v>
      </c>
    </row>
    <row r="48" spans="1:7" x14ac:dyDescent="0.25">
      <c r="A48" s="15">
        <v>216</v>
      </c>
      <c r="B48" s="16">
        <v>440.91666666666669</v>
      </c>
      <c r="C48" s="19">
        <v>622.08598054240895</v>
      </c>
      <c r="E48">
        <v>216</v>
      </c>
      <c r="F48" s="18">
        <v>440.91666666666669</v>
      </c>
      <c r="G48" s="22">
        <v>622.08598054240895</v>
      </c>
    </row>
    <row r="49" spans="1:7" x14ac:dyDescent="0.25">
      <c r="A49" s="15">
        <v>217</v>
      </c>
      <c r="B49" s="16">
        <v>162.5</v>
      </c>
      <c r="C49" s="19">
        <v>229.27001739892211</v>
      </c>
      <c r="E49">
        <v>217</v>
      </c>
      <c r="F49" s="18">
        <v>162.5</v>
      </c>
      <c r="G49" s="22">
        <v>229.27001739892211</v>
      </c>
    </row>
    <row r="50" spans="1:7" x14ac:dyDescent="0.25">
      <c r="A50" s="15">
        <v>218</v>
      </c>
      <c r="B50" s="16">
        <v>85.75</v>
      </c>
      <c r="C50" s="19">
        <v>306.3411001707197</v>
      </c>
      <c r="E50">
        <v>218</v>
      </c>
      <c r="F50" s="18">
        <v>85.75</v>
      </c>
      <c r="G50" s="22">
        <v>306.3411001707197</v>
      </c>
    </row>
    <row r="51" spans="1:7" x14ac:dyDescent="0.25">
      <c r="A51" s="15">
        <v>219</v>
      </c>
      <c r="B51" s="16">
        <v>813.73611111111109</v>
      </c>
      <c r="C51" s="19">
        <v>1909.3547541011505</v>
      </c>
      <c r="E51">
        <v>219</v>
      </c>
      <c r="F51" s="18">
        <v>813.73611111111109</v>
      </c>
      <c r="G51" s="22">
        <v>1909.3547541011505</v>
      </c>
    </row>
    <row r="52" spans="1:7" x14ac:dyDescent="0.25">
      <c r="A52" s="15">
        <v>220</v>
      </c>
      <c r="B52" s="16">
        <v>799.625</v>
      </c>
      <c r="C52" s="19">
        <v>1878.3185053592779</v>
      </c>
      <c r="E52">
        <v>220</v>
      </c>
      <c r="F52" s="18">
        <v>799.625</v>
      </c>
      <c r="G52" s="22">
        <v>1878.3185053592779</v>
      </c>
    </row>
    <row r="53" spans="1:7" x14ac:dyDescent="0.25">
      <c r="A53" s="15">
        <v>221</v>
      </c>
      <c r="B53" s="16">
        <v>69.944444444444429</v>
      </c>
      <c r="C53" s="19">
        <v>162.82792063575931</v>
      </c>
      <c r="E53">
        <v>221</v>
      </c>
      <c r="F53" s="18">
        <v>69.944444444444429</v>
      </c>
      <c r="G53" s="22">
        <v>162.82792063575931</v>
      </c>
    </row>
    <row r="54" spans="1:7" x14ac:dyDescent="0.25">
      <c r="A54" s="15">
        <v>223</v>
      </c>
      <c r="B54" s="16">
        <v>630.00000000000023</v>
      </c>
      <c r="C54" s="19">
        <v>1479.8695118040903</v>
      </c>
      <c r="E54">
        <v>223</v>
      </c>
      <c r="F54" s="18">
        <v>630.00000000000023</v>
      </c>
      <c r="G54" s="22">
        <v>1479.8695118040903</v>
      </c>
    </row>
    <row r="55" spans="1:7" x14ac:dyDescent="0.25">
      <c r="A55" s="15">
        <v>224</v>
      </c>
      <c r="B55" s="16">
        <v>57.98611111111115</v>
      </c>
      <c r="C55" s="19">
        <v>135.26990325875002</v>
      </c>
      <c r="E55">
        <v>224</v>
      </c>
      <c r="F55" s="18">
        <v>57.98611111111115</v>
      </c>
      <c r="G55" s="22">
        <v>135.26990325875002</v>
      </c>
    </row>
    <row r="56" spans="1:7" x14ac:dyDescent="0.25">
      <c r="A56" s="15">
        <v>225</v>
      </c>
      <c r="B56" s="16">
        <v>107.55555555555556</v>
      </c>
      <c r="C56" s="19">
        <v>252.64791665367872</v>
      </c>
      <c r="E56">
        <v>225</v>
      </c>
      <c r="F56" s="18">
        <v>107.55555555555556</v>
      </c>
      <c r="G56" s="22">
        <v>252.64791665367872</v>
      </c>
    </row>
    <row r="57" spans="1:7" x14ac:dyDescent="0.25">
      <c r="A57" s="15">
        <v>226</v>
      </c>
      <c r="B57" s="16">
        <v>330.83333333333331</v>
      </c>
      <c r="C57" s="19">
        <v>768.43133639272799</v>
      </c>
      <c r="E57">
        <v>226</v>
      </c>
      <c r="F57" s="18">
        <v>330.83333333333331</v>
      </c>
      <c r="G57" s="22">
        <v>768.43133639272799</v>
      </c>
    </row>
    <row r="58" spans="1:7" x14ac:dyDescent="0.25">
      <c r="A58" s="15">
        <v>227</v>
      </c>
      <c r="B58" s="16">
        <v>355.86111111111109</v>
      </c>
      <c r="C58" s="19">
        <v>847.39301387865783</v>
      </c>
      <c r="E58">
        <v>227</v>
      </c>
      <c r="F58" s="18">
        <v>355.86111111111109</v>
      </c>
      <c r="G58" s="22">
        <v>847.39301387865783</v>
      </c>
    </row>
    <row r="59" spans="1:7" x14ac:dyDescent="0.25">
      <c r="A59" s="15">
        <v>228</v>
      </c>
      <c r="B59" s="16">
        <v>495.86805555555549</v>
      </c>
      <c r="C59" s="19">
        <v>1005.1951798689653</v>
      </c>
      <c r="E59">
        <v>228</v>
      </c>
      <c r="F59" s="18">
        <v>495.86805555555549</v>
      </c>
      <c r="G59" s="22">
        <v>1005.1951798689653</v>
      </c>
    </row>
    <row r="60" spans="1:7" x14ac:dyDescent="0.25">
      <c r="A60" s="15">
        <v>229</v>
      </c>
      <c r="B60" s="16">
        <v>3683.1197222222231</v>
      </c>
      <c r="C60" s="19">
        <v>5902.2223883449069</v>
      </c>
      <c r="E60">
        <v>229</v>
      </c>
      <c r="F60" s="18">
        <v>3683.1197222222231</v>
      </c>
      <c r="G60" s="22">
        <v>5902.2223883449069</v>
      </c>
    </row>
    <row r="61" spans="1:7" x14ac:dyDescent="0.25">
      <c r="A61" s="15">
        <v>230</v>
      </c>
      <c r="B61" s="16">
        <v>149.48611111111111</v>
      </c>
      <c r="C61" s="19">
        <v>200.18284854304943</v>
      </c>
      <c r="E61">
        <v>230</v>
      </c>
      <c r="F61" s="18">
        <v>149.48611111111111</v>
      </c>
      <c r="G61" s="22">
        <v>200.18284854304943</v>
      </c>
    </row>
    <row r="62" spans="1:7" x14ac:dyDescent="0.25">
      <c r="A62" s="15">
        <v>231</v>
      </c>
      <c r="B62" s="16">
        <v>49.5</v>
      </c>
      <c r="C62" s="19">
        <v>69.839174530748579</v>
      </c>
      <c r="E62">
        <v>231</v>
      </c>
      <c r="F62" s="18">
        <v>49.5</v>
      </c>
      <c r="G62" s="22">
        <v>69.839174530748579</v>
      </c>
    </row>
    <row r="63" spans="1:7" x14ac:dyDescent="0.25">
      <c r="A63" s="15">
        <v>232</v>
      </c>
      <c r="B63" s="16">
        <v>663.86111111111109</v>
      </c>
      <c r="C63" s="19">
        <v>1537.9046800269141</v>
      </c>
      <c r="E63">
        <v>232</v>
      </c>
      <c r="F63" s="18">
        <v>663.86111111111109</v>
      </c>
      <c r="G63" s="22">
        <v>1537.9046800269141</v>
      </c>
    </row>
    <row r="64" spans="1:7" x14ac:dyDescent="0.25">
      <c r="A64" s="15">
        <v>233</v>
      </c>
      <c r="B64" s="16">
        <v>72.916666666666686</v>
      </c>
      <c r="C64" s="19">
        <v>276.15475263009722</v>
      </c>
      <c r="E64">
        <v>233</v>
      </c>
      <c r="F64" s="18">
        <v>72.916666666666686</v>
      </c>
      <c r="G64" s="22">
        <v>276.15475263009722</v>
      </c>
    </row>
    <row r="65" spans="1:7" x14ac:dyDescent="0.25">
      <c r="A65" s="15">
        <v>238</v>
      </c>
      <c r="B65" s="16">
        <v>42.291666666666742</v>
      </c>
      <c r="C65" s="19">
        <v>160.16975652545665</v>
      </c>
      <c r="E65">
        <v>238</v>
      </c>
      <c r="F65" s="18">
        <v>42.291666666666742</v>
      </c>
      <c r="G65" s="22">
        <v>160.16975652545665</v>
      </c>
    </row>
    <row r="66" spans="1:7" x14ac:dyDescent="0.25">
      <c r="A66" s="15">
        <v>239</v>
      </c>
      <c r="B66" s="16">
        <v>418.19791666666674</v>
      </c>
      <c r="C66" s="19">
        <v>664.07451667000453</v>
      </c>
      <c r="E66">
        <v>239</v>
      </c>
      <c r="F66" s="18">
        <v>418.19791666666674</v>
      </c>
      <c r="G66" s="22">
        <v>664.07451667000453</v>
      </c>
    </row>
    <row r="67" spans="1:7" x14ac:dyDescent="0.25">
      <c r="A67" s="15">
        <v>240</v>
      </c>
      <c r="B67" s="16">
        <v>403.51041666666663</v>
      </c>
      <c r="C67" s="19">
        <v>629.7364524497458</v>
      </c>
      <c r="E67">
        <v>240</v>
      </c>
      <c r="F67" s="18">
        <v>403.51041666666663</v>
      </c>
      <c r="G67" s="22">
        <v>629.7364524497458</v>
      </c>
    </row>
    <row r="68" spans="1:7" x14ac:dyDescent="0.25">
      <c r="A68" s="15">
        <v>241</v>
      </c>
      <c r="B68" s="16">
        <v>5.5</v>
      </c>
      <c r="C68" s="19">
        <v>7.7599082811942868</v>
      </c>
      <c r="E68">
        <v>241</v>
      </c>
      <c r="F68" s="18">
        <v>5.5</v>
      </c>
      <c r="G68" s="22">
        <v>7.7599082811942868</v>
      </c>
    </row>
    <row r="69" spans="1:7" x14ac:dyDescent="0.25">
      <c r="A69" s="15">
        <v>242</v>
      </c>
      <c r="B69" s="16">
        <v>33.833333333333343</v>
      </c>
      <c r="C69" s="19">
        <v>47.73519336613456</v>
      </c>
      <c r="E69" s="17">
        <v>242</v>
      </c>
      <c r="F69" s="18">
        <v>33.833333333333343</v>
      </c>
      <c r="G69" s="22">
        <v>47.73519336613456</v>
      </c>
    </row>
    <row r="70" spans="1:7" x14ac:dyDescent="0.25">
      <c r="A70" s="15">
        <v>243</v>
      </c>
      <c r="B70" s="16">
        <v>38.416666666666664</v>
      </c>
      <c r="C70" s="19">
        <v>61.055925299271792</v>
      </c>
      <c r="E70" s="17">
        <v>243</v>
      </c>
      <c r="F70" s="18">
        <v>38.416666666666664</v>
      </c>
      <c r="G70" s="22">
        <v>61.055925299271792</v>
      </c>
    </row>
    <row r="71" spans="1:7" x14ac:dyDescent="0.25">
      <c r="A71" s="15">
        <v>244</v>
      </c>
      <c r="B71" s="16">
        <v>42.75</v>
      </c>
      <c r="C71" s="19">
        <v>66.71756720586923</v>
      </c>
      <c r="E71" s="17">
        <v>244</v>
      </c>
      <c r="F71" s="18">
        <v>42.75</v>
      </c>
      <c r="G71" s="22">
        <v>66.71756720586923</v>
      </c>
    </row>
    <row r="72" spans="1:7" x14ac:dyDescent="0.25">
      <c r="A72" s="15">
        <v>245</v>
      </c>
      <c r="B72" s="16">
        <v>115.75</v>
      </c>
      <c r="C72" s="19">
        <v>183.08469471134254</v>
      </c>
      <c r="E72" s="17">
        <v>245</v>
      </c>
      <c r="F72" s="18">
        <v>115.75</v>
      </c>
      <c r="G72" s="22">
        <v>183.08469471134254</v>
      </c>
    </row>
    <row r="73" spans="1:7" x14ac:dyDescent="0.25">
      <c r="A73" s="15">
        <v>246</v>
      </c>
      <c r="B73" s="16">
        <v>44.145833333333336</v>
      </c>
      <c r="C73" s="19">
        <v>62.285021393373846</v>
      </c>
      <c r="E73" s="17">
        <v>246</v>
      </c>
      <c r="F73" s="18">
        <v>44.145833333333336</v>
      </c>
      <c r="G73" s="22">
        <v>62.285021393373846</v>
      </c>
    </row>
    <row r="74" spans="1:7" x14ac:dyDescent="0.25">
      <c r="A74" s="15">
        <v>247</v>
      </c>
      <c r="B74" s="16">
        <v>63.25</v>
      </c>
      <c r="C74" s="19">
        <v>104.63960831313739</v>
      </c>
      <c r="E74" s="17">
        <v>247</v>
      </c>
      <c r="F74" s="18">
        <v>63.25</v>
      </c>
      <c r="G74" s="22">
        <v>104.63960831313739</v>
      </c>
    </row>
    <row r="75" spans="1:7" x14ac:dyDescent="0.25">
      <c r="A75" s="15">
        <v>248</v>
      </c>
      <c r="B75" s="16">
        <v>103.99999999999996</v>
      </c>
      <c r="C75" s="19">
        <v>136.28662053716357</v>
      </c>
      <c r="E75" s="17">
        <v>248</v>
      </c>
      <c r="F75" s="18">
        <v>103.99999999999996</v>
      </c>
      <c r="G75" s="22">
        <v>136.28662053716357</v>
      </c>
    </row>
    <row r="76" spans="1:7" x14ac:dyDescent="0.25">
      <c r="A76" s="15">
        <v>249</v>
      </c>
      <c r="B76" s="16">
        <v>450.74999999999994</v>
      </c>
      <c r="C76" s="19">
        <v>1223.2487096740292</v>
      </c>
      <c r="E76" s="17">
        <v>249</v>
      </c>
      <c r="F76" s="18">
        <v>450.74999999999994</v>
      </c>
      <c r="G76" s="22">
        <v>1223.2487096740292</v>
      </c>
    </row>
    <row r="77" spans="1:7" x14ac:dyDescent="0.25">
      <c r="A77" s="15">
        <v>253</v>
      </c>
      <c r="B77" s="16">
        <v>220.30555555555563</v>
      </c>
      <c r="C77" s="19">
        <v>342.8844636473188</v>
      </c>
      <c r="E77" s="17">
        <v>253</v>
      </c>
      <c r="F77" s="18">
        <v>220.30555555555563</v>
      </c>
      <c r="G77" s="22">
        <v>342.8844636473188</v>
      </c>
    </row>
    <row r="78" spans="1:7" x14ac:dyDescent="0.25">
      <c r="A78" s="15">
        <v>254</v>
      </c>
      <c r="B78" s="16">
        <v>57.680555555555557</v>
      </c>
      <c r="C78" s="19">
        <v>129.68154500034956</v>
      </c>
      <c r="E78" s="17">
        <v>254</v>
      </c>
      <c r="F78" s="18">
        <v>57.680555555555557</v>
      </c>
      <c r="G78" s="22">
        <v>129.68154500034956</v>
      </c>
    </row>
    <row r="79" spans="1:7" x14ac:dyDescent="0.25">
      <c r="A79" s="15">
        <v>255</v>
      </c>
      <c r="B79" s="16">
        <v>20.833333333333336</v>
      </c>
      <c r="C79" s="19">
        <v>32.51343431085246</v>
      </c>
      <c r="E79" s="17">
        <v>255</v>
      </c>
      <c r="F79" s="18">
        <v>20.833333333333336</v>
      </c>
      <c r="G79" s="22">
        <v>32.51343431085246</v>
      </c>
    </row>
    <row r="80" spans="1:7" x14ac:dyDescent="0.25">
      <c r="A80" s="15">
        <v>256</v>
      </c>
      <c r="B80" s="16">
        <v>257.64583333333331</v>
      </c>
      <c r="C80" s="19">
        <v>324.99483519377611</v>
      </c>
      <c r="E80" s="17">
        <v>256</v>
      </c>
      <c r="F80" s="18">
        <v>257.64583333333331</v>
      </c>
      <c r="G80" s="22">
        <v>324.99483519377611</v>
      </c>
    </row>
    <row r="81" spans="1:7" x14ac:dyDescent="0.25">
      <c r="A81" s="15">
        <v>257</v>
      </c>
      <c r="B81" s="16">
        <v>234.81249999999989</v>
      </c>
      <c r="C81" s="19">
        <v>444.11361095477304</v>
      </c>
      <c r="E81" s="17">
        <v>257</v>
      </c>
      <c r="F81" s="18">
        <v>234.81249999999989</v>
      </c>
      <c r="G81" s="22">
        <v>444.11361095477304</v>
      </c>
    </row>
    <row r="82" spans="1:7" x14ac:dyDescent="0.25">
      <c r="A82" s="15">
        <v>258</v>
      </c>
      <c r="B82" s="16">
        <v>100.33333333333333</v>
      </c>
      <c r="C82" s="19">
        <v>259.25619744891037</v>
      </c>
      <c r="E82" s="17">
        <v>258</v>
      </c>
      <c r="F82" s="18">
        <v>100.33333333333333</v>
      </c>
      <c r="G82" s="22">
        <v>259.25619744891037</v>
      </c>
    </row>
    <row r="83" spans="1:7" x14ac:dyDescent="0.25">
      <c r="A83" s="15">
        <v>259</v>
      </c>
      <c r="B83" s="16">
        <v>35.833333333333336</v>
      </c>
      <c r="C83" s="19">
        <v>97.244767084457848</v>
      </c>
      <c r="E83" s="17">
        <v>259</v>
      </c>
      <c r="F83" s="18">
        <v>35.833333333333336</v>
      </c>
      <c r="G83" s="22">
        <v>97.244767084457848</v>
      </c>
    </row>
    <row r="84" spans="1:7" x14ac:dyDescent="0.25">
      <c r="A84" s="15">
        <v>260</v>
      </c>
      <c r="B84" s="16">
        <v>66.333333333333329</v>
      </c>
      <c r="C84" s="19">
        <v>177.68580572729692</v>
      </c>
      <c r="E84" s="17">
        <v>260</v>
      </c>
      <c r="F84" s="18">
        <v>66.333333333333329</v>
      </c>
      <c r="G84" s="22">
        <v>177.68580572729692</v>
      </c>
    </row>
    <row r="85" spans="1:7" x14ac:dyDescent="0.25">
      <c r="A85" s="15">
        <v>261</v>
      </c>
      <c r="B85" s="16">
        <v>32.6666666666667</v>
      </c>
      <c r="C85" s="19">
        <v>88.651043481645374</v>
      </c>
      <c r="E85" s="17">
        <v>261</v>
      </c>
      <c r="F85" s="18">
        <v>32.6666666666667</v>
      </c>
      <c r="G85" s="22">
        <v>88.651043481645374</v>
      </c>
    </row>
    <row r="86" spans="1:7" x14ac:dyDescent="0.25">
      <c r="A86" s="15">
        <v>262</v>
      </c>
      <c r="B86" s="16">
        <v>40.333333333333329</v>
      </c>
      <c r="C86" s="19">
        <v>109.45690062529673</v>
      </c>
      <c r="E86" s="17">
        <v>262</v>
      </c>
      <c r="F86" s="18">
        <v>40.333333333333329</v>
      </c>
      <c r="G86" s="22">
        <v>109.45690062529673</v>
      </c>
    </row>
    <row r="87" spans="1:7" x14ac:dyDescent="0.25">
      <c r="A87" s="15">
        <v>264</v>
      </c>
      <c r="B87" s="16">
        <v>223.8125000000004</v>
      </c>
      <c r="C87" s="19">
        <v>473.39902932078752</v>
      </c>
      <c r="E87" s="17">
        <v>264</v>
      </c>
      <c r="F87" s="18">
        <v>223.8125000000004</v>
      </c>
      <c r="G87" s="22">
        <v>473.39902932078752</v>
      </c>
    </row>
    <row r="88" spans="1:7" x14ac:dyDescent="0.25">
      <c r="A88" s="15">
        <v>265</v>
      </c>
      <c r="B88" s="16">
        <v>108.54166666666663</v>
      </c>
      <c r="C88" s="19">
        <v>273.54799874165553</v>
      </c>
      <c r="E88" s="17">
        <v>265</v>
      </c>
      <c r="F88" s="18">
        <v>108.54166666666663</v>
      </c>
      <c r="G88" s="22">
        <v>273.54799874165553</v>
      </c>
    </row>
    <row r="89" spans="1:7" x14ac:dyDescent="0.25">
      <c r="A89" s="15">
        <v>266</v>
      </c>
      <c r="B89" s="16">
        <v>154.23611111111109</v>
      </c>
      <c r="C89" s="19">
        <v>584.1330529442339</v>
      </c>
      <c r="E89" s="17">
        <v>266</v>
      </c>
      <c r="F89" s="18">
        <v>154.23611111111109</v>
      </c>
      <c r="G89" s="22">
        <v>584.1330529442339</v>
      </c>
    </row>
    <row r="90" spans="1:7" x14ac:dyDescent="0.25">
      <c r="A90" s="15">
        <v>267</v>
      </c>
      <c r="B90" s="16">
        <v>289</v>
      </c>
      <c r="C90" s="19">
        <v>451.02636076014534</v>
      </c>
      <c r="E90" s="17">
        <v>267</v>
      </c>
      <c r="F90" s="18">
        <v>289</v>
      </c>
      <c r="G90" s="22">
        <v>451.02636076014534</v>
      </c>
    </row>
    <row r="91" spans="1:7" x14ac:dyDescent="0.25">
      <c r="A91" s="15">
        <v>268</v>
      </c>
      <c r="B91" s="16">
        <v>97.3333333333333</v>
      </c>
      <c r="C91" s="19">
        <v>129.27721403535205</v>
      </c>
      <c r="E91" s="17">
        <v>268</v>
      </c>
      <c r="F91" s="18">
        <v>97.3333333333333</v>
      </c>
      <c r="G91" s="22">
        <v>129.27721403535205</v>
      </c>
    </row>
    <row r="92" spans="1:7" x14ac:dyDescent="0.25">
      <c r="A92" s="15">
        <v>269</v>
      </c>
      <c r="B92" s="16">
        <v>304.16666666666657</v>
      </c>
      <c r="C92" s="19">
        <v>499.93073817369975</v>
      </c>
      <c r="E92" s="17">
        <v>269</v>
      </c>
      <c r="F92" s="18">
        <v>304.16666666666657</v>
      </c>
      <c r="G92" s="22">
        <v>499.93073817369975</v>
      </c>
    </row>
    <row r="93" spans="1:7" x14ac:dyDescent="0.25">
      <c r="A93" s="15">
        <v>270</v>
      </c>
      <c r="B93" s="16">
        <v>132.91666666666669</v>
      </c>
      <c r="C93" s="19">
        <v>205.93413940770253</v>
      </c>
      <c r="E93" s="17">
        <v>270</v>
      </c>
      <c r="F93" s="18">
        <v>132.91666666666669</v>
      </c>
      <c r="G93" s="22">
        <v>205.93413940770253</v>
      </c>
    </row>
    <row r="94" spans="1:7" x14ac:dyDescent="0.25">
      <c r="A94" s="15">
        <v>272</v>
      </c>
      <c r="B94" s="16">
        <v>219.11111111111111</v>
      </c>
      <c r="C94" s="19">
        <v>344.14024719106385</v>
      </c>
      <c r="E94" s="17">
        <v>272</v>
      </c>
      <c r="F94" s="18">
        <v>219.11111111111111</v>
      </c>
      <c r="G94" s="22">
        <v>344.14024719106385</v>
      </c>
    </row>
    <row r="95" spans="1:7" x14ac:dyDescent="0.25">
      <c r="A95" s="15">
        <v>273</v>
      </c>
      <c r="B95" s="16">
        <v>15.9375</v>
      </c>
      <c r="C95" s="19">
        <v>22.486097860278882</v>
      </c>
      <c r="E95" s="17">
        <v>273</v>
      </c>
      <c r="F95" s="18">
        <v>15.9375</v>
      </c>
      <c r="G95" s="22">
        <v>22.486097860278882</v>
      </c>
    </row>
    <row r="96" spans="1:7" x14ac:dyDescent="0.25">
      <c r="A96" s="15">
        <v>274</v>
      </c>
      <c r="B96" s="16">
        <v>93.875</v>
      </c>
      <c r="C96" s="19">
        <v>132.44752543583886</v>
      </c>
      <c r="E96" s="17">
        <v>274</v>
      </c>
      <c r="F96" s="18">
        <v>93.875</v>
      </c>
      <c r="G96" s="22">
        <v>132.44752543583886</v>
      </c>
    </row>
    <row r="97" spans="1:7" x14ac:dyDescent="0.25">
      <c r="A97" s="15">
        <v>275</v>
      </c>
      <c r="B97" s="16">
        <v>26.666666666666668</v>
      </c>
      <c r="C97" s="19">
        <v>62.639979335622833</v>
      </c>
      <c r="E97" s="17">
        <v>275</v>
      </c>
      <c r="F97" s="18">
        <v>26.666666666666668</v>
      </c>
      <c r="G97" s="22">
        <v>62.639979335622833</v>
      </c>
    </row>
    <row r="98" spans="1:7" x14ac:dyDescent="0.25">
      <c r="A98" s="15">
        <v>276</v>
      </c>
      <c r="B98" s="16">
        <v>52</v>
      </c>
      <c r="C98" s="19">
        <v>277.48152685834134</v>
      </c>
      <c r="E98" s="17">
        <v>276</v>
      </c>
      <c r="F98" s="18">
        <v>52</v>
      </c>
      <c r="G98" s="22">
        <v>277.48152685834134</v>
      </c>
    </row>
    <row r="99" spans="1:7" x14ac:dyDescent="0.25">
      <c r="A99" s="15">
        <v>277</v>
      </c>
      <c r="B99" s="16">
        <v>89.5</v>
      </c>
      <c r="C99" s="19">
        <v>490.27699779442418</v>
      </c>
      <c r="E99" s="17">
        <v>277</v>
      </c>
      <c r="F99" s="18">
        <v>89.5</v>
      </c>
      <c r="G99" s="22">
        <v>490.27699779442418</v>
      </c>
    </row>
    <row r="100" spans="1:7" x14ac:dyDescent="0.25">
      <c r="A100" s="15">
        <v>281</v>
      </c>
      <c r="B100" s="16">
        <v>5.208333333333333</v>
      </c>
      <c r="C100" s="19">
        <v>7.3483979935551877</v>
      </c>
      <c r="E100" s="17">
        <v>281</v>
      </c>
      <c r="F100" s="18">
        <v>5.208333333333333</v>
      </c>
      <c r="G100" s="22">
        <v>7.3483979935551877</v>
      </c>
    </row>
    <row r="101" spans="1:7" x14ac:dyDescent="0.25">
      <c r="A101" s="15">
        <v>282</v>
      </c>
      <c r="B101" s="16">
        <v>446.08333333333337</v>
      </c>
      <c r="C101" s="19">
        <v>526.14596405793156</v>
      </c>
      <c r="E101" s="17">
        <v>282</v>
      </c>
      <c r="F101" s="18">
        <v>446.08333333333337</v>
      </c>
      <c r="G101" s="22">
        <v>526.14596405793156</v>
      </c>
    </row>
    <row r="102" spans="1:7" x14ac:dyDescent="0.25">
      <c r="A102" s="15">
        <v>283</v>
      </c>
      <c r="B102" s="16">
        <v>561.84722222222206</v>
      </c>
      <c r="C102" s="19">
        <v>874.68897035237308</v>
      </c>
      <c r="E102" s="17">
        <v>283</v>
      </c>
      <c r="F102" s="18">
        <v>561.84722222222206</v>
      </c>
      <c r="G102" s="22">
        <v>874.68897035237308</v>
      </c>
    </row>
    <row r="103" spans="1:7" x14ac:dyDescent="0.25">
      <c r="A103" s="15">
        <v>284</v>
      </c>
      <c r="B103" s="16">
        <v>1820.1388888888889</v>
      </c>
      <c r="C103" s="19">
        <v>4245.8101579710847</v>
      </c>
      <c r="E103" s="17">
        <v>284</v>
      </c>
      <c r="F103" s="18">
        <v>1820.1388888888889</v>
      </c>
      <c r="G103" s="22">
        <v>4245.8101579710847</v>
      </c>
    </row>
    <row r="104" spans="1:7" x14ac:dyDescent="0.25">
      <c r="A104" s="15">
        <v>285</v>
      </c>
      <c r="B104" s="16">
        <v>24.166666666666664</v>
      </c>
      <c r="C104" s="19">
        <v>34.096566690096104</v>
      </c>
      <c r="E104" s="17">
        <v>285</v>
      </c>
      <c r="F104" s="18">
        <v>24.166666666666664</v>
      </c>
      <c r="G104" s="22">
        <v>34.096566690096104</v>
      </c>
    </row>
    <row r="105" spans="1:7" x14ac:dyDescent="0.25">
      <c r="A105" s="15">
        <v>286</v>
      </c>
      <c r="B105" s="16">
        <v>0.30555555555555536</v>
      </c>
      <c r="C105" s="19">
        <v>-2.4869812878815587</v>
      </c>
      <c r="E105" s="17">
        <v>286</v>
      </c>
      <c r="F105" s="18">
        <v>0.30555555555555536</v>
      </c>
      <c r="G105" s="22">
        <v>-2.4869812878815587</v>
      </c>
    </row>
    <row r="106" spans="1:7" x14ac:dyDescent="0.25">
      <c r="A106" s="15">
        <v>290</v>
      </c>
      <c r="B106" s="16">
        <v>203.33333333333334</v>
      </c>
      <c r="C106" s="19">
        <v>271.58161364149379</v>
      </c>
      <c r="E106" s="17">
        <v>290</v>
      </c>
      <c r="F106" s="18">
        <v>203.33333333333334</v>
      </c>
      <c r="G106" s="22">
        <v>271.58161364149379</v>
      </c>
    </row>
    <row r="107" spans="1:7" x14ac:dyDescent="0.25">
      <c r="A107" s="15">
        <v>291</v>
      </c>
      <c r="B107" s="16">
        <v>73.999999999999972</v>
      </c>
      <c r="C107" s="19">
        <v>73.876018939245924</v>
      </c>
      <c r="E107" s="17">
        <v>291</v>
      </c>
      <c r="F107" s="18">
        <v>73.999999999999972</v>
      </c>
      <c r="G107" s="22">
        <v>73.876018939245924</v>
      </c>
    </row>
    <row r="108" spans="1:7" x14ac:dyDescent="0.25">
      <c r="A108" s="15">
        <v>293</v>
      </c>
      <c r="B108" s="16">
        <v>8.0416666666666696</v>
      </c>
      <c r="C108" s="19">
        <v>11.345926502049224</v>
      </c>
      <c r="E108" s="17">
        <v>293</v>
      </c>
      <c r="F108" s="18">
        <v>8.0416666666666696</v>
      </c>
      <c r="G108" s="22">
        <v>11.345926502049224</v>
      </c>
    </row>
    <row r="109" spans="1:7" x14ac:dyDescent="0.25">
      <c r="A109" s="15">
        <v>295</v>
      </c>
      <c r="B109" s="16">
        <v>441.75</v>
      </c>
      <c r="C109" s="19">
        <v>669.25222969956894</v>
      </c>
      <c r="E109" s="17">
        <v>295</v>
      </c>
      <c r="F109" s="18">
        <v>441.75</v>
      </c>
      <c r="G109" s="22">
        <v>669.25222969956894</v>
      </c>
    </row>
    <row r="110" spans="1:7" x14ac:dyDescent="0.25">
      <c r="A110" s="15">
        <v>296</v>
      </c>
      <c r="B110" s="16">
        <v>294.875</v>
      </c>
      <c r="C110" s="19">
        <v>434.41533566754737</v>
      </c>
      <c r="E110" s="17">
        <v>296</v>
      </c>
      <c r="F110" s="18">
        <v>294.875</v>
      </c>
      <c r="G110" s="22">
        <v>434.41533566754737</v>
      </c>
    </row>
    <row r="111" spans="1:7" x14ac:dyDescent="0.25">
      <c r="A111" s="15">
        <v>297</v>
      </c>
      <c r="B111" s="16">
        <v>710.45833333333303</v>
      </c>
      <c r="C111" s="19">
        <v>1055.517295025563</v>
      </c>
      <c r="E111" s="17">
        <v>297</v>
      </c>
      <c r="F111" s="18">
        <v>710.45833333333303</v>
      </c>
      <c r="G111" s="22">
        <v>1055.517295025563</v>
      </c>
    </row>
    <row r="112" spans="1:7" x14ac:dyDescent="0.25">
      <c r="A112" s="15">
        <v>298</v>
      </c>
      <c r="B112" s="16">
        <v>68.791666666666671</v>
      </c>
      <c r="C112" s="19">
        <v>103.75573111381935</v>
      </c>
      <c r="E112" s="17">
        <v>298</v>
      </c>
      <c r="F112" s="18">
        <v>68.791666666666671</v>
      </c>
      <c r="G112" s="22">
        <v>103.75573111381935</v>
      </c>
    </row>
    <row r="113" spans="1:7" x14ac:dyDescent="0.25">
      <c r="A113" s="15">
        <v>299</v>
      </c>
      <c r="B113" s="16">
        <v>547.83333333333337</v>
      </c>
      <c r="C113" s="19">
        <v>758.91204273657343</v>
      </c>
      <c r="E113" s="17">
        <v>299</v>
      </c>
      <c r="F113" s="18">
        <v>547.83333333333337</v>
      </c>
      <c r="G113" s="22">
        <v>758.91204273657343</v>
      </c>
    </row>
    <row r="114" spans="1:7" x14ac:dyDescent="0.25">
      <c r="A114" s="15">
        <v>301</v>
      </c>
      <c r="B114" s="16">
        <v>61.666666666666671</v>
      </c>
      <c r="C114" s="19">
        <v>96.239765560123303</v>
      </c>
      <c r="E114" s="17">
        <v>301</v>
      </c>
      <c r="F114" s="18">
        <v>61.666666666666671</v>
      </c>
      <c r="G114" s="22">
        <v>96.239765560123303</v>
      </c>
    </row>
    <row r="115" spans="1:7" x14ac:dyDescent="0.25">
      <c r="A115" s="15">
        <v>302</v>
      </c>
      <c r="B115" s="16">
        <v>26.291666666666668</v>
      </c>
      <c r="C115" s="19">
        <v>41.031954100295806</v>
      </c>
      <c r="E115" s="17">
        <v>302</v>
      </c>
      <c r="F115" s="18">
        <v>26.291666666666668</v>
      </c>
      <c r="G115" s="22">
        <v>41.031954100295806</v>
      </c>
    </row>
    <row r="116" spans="1:7" x14ac:dyDescent="0.25">
      <c r="A116" s="15">
        <v>304</v>
      </c>
      <c r="B116" s="16">
        <v>51.527777777777771</v>
      </c>
      <c r="C116" s="19">
        <v>48.400205119315878</v>
      </c>
      <c r="E116" s="17">
        <v>304</v>
      </c>
      <c r="F116" s="18">
        <v>51.527777777777771</v>
      </c>
      <c r="G116" s="22">
        <v>48.400205119315878</v>
      </c>
    </row>
    <row r="117" spans="1:7" x14ac:dyDescent="0.25">
      <c r="A117" s="15">
        <v>305</v>
      </c>
      <c r="B117" s="16">
        <v>145.75</v>
      </c>
      <c r="C117" s="19">
        <v>137.84661582276493</v>
      </c>
      <c r="E117" s="17">
        <v>305</v>
      </c>
      <c r="F117" s="18">
        <v>145.75</v>
      </c>
      <c r="G117" s="22">
        <v>137.84661582276493</v>
      </c>
    </row>
    <row r="118" spans="1:7" x14ac:dyDescent="0.25">
      <c r="A118" s="15">
        <v>306</v>
      </c>
      <c r="B118" s="16">
        <v>160.62500000000003</v>
      </c>
      <c r="C118" s="19">
        <v>251.54354628358027</v>
      </c>
      <c r="E118" s="17">
        <v>306</v>
      </c>
      <c r="F118" s="18">
        <v>160.62500000000003</v>
      </c>
      <c r="G118" s="22">
        <v>251.54354628358027</v>
      </c>
    </row>
    <row r="119" spans="1:7" x14ac:dyDescent="0.25">
      <c r="A119" s="15">
        <v>307</v>
      </c>
      <c r="B119" s="16">
        <v>99.7916666666667</v>
      </c>
      <c r="C119" s="19">
        <v>155.73935034898335</v>
      </c>
      <c r="E119" s="17">
        <v>307</v>
      </c>
      <c r="F119" s="18">
        <v>99.7916666666667</v>
      </c>
      <c r="G119" s="22">
        <v>155.73935034898335</v>
      </c>
    </row>
    <row r="120" spans="1:7" x14ac:dyDescent="0.25">
      <c r="A120" s="15">
        <v>308</v>
      </c>
      <c r="B120" s="16">
        <v>99.354166666666629</v>
      </c>
      <c r="C120" s="19">
        <v>154.03067043122297</v>
      </c>
      <c r="E120" s="17">
        <v>308</v>
      </c>
      <c r="F120" s="18">
        <v>99.354166666666629</v>
      </c>
      <c r="G120" s="22">
        <v>154.03067043122297</v>
      </c>
    </row>
    <row r="121" spans="1:7" x14ac:dyDescent="0.25">
      <c r="A121" s="15">
        <v>309</v>
      </c>
      <c r="B121" s="16">
        <v>79.229166666666671</v>
      </c>
      <c r="C121" s="19">
        <v>300.06186407207406</v>
      </c>
      <c r="E121" s="17">
        <v>309</v>
      </c>
      <c r="F121" s="18">
        <v>79.229166666666671</v>
      </c>
      <c r="G121" s="22">
        <v>300.06186407207406</v>
      </c>
    </row>
    <row r="122" spans="1:7" x14ac:dyDescent="0.25">
      <c r="A122" s="15">
        <v>310</v>
      </c>
      <c r="B122" s="16">
        <v>164</v>
      </c>
      <c r="C122" s="19">
        <v>179.97154576419859</v>
      </c>
      <c r="E122" s="17">
        <v>310</v>
      </c>
      <c r="F122" s="18">
        <v>164</v>
      </c>
      <c r="G122" s="22">
        <v>179.97154576419859</v>
      </c>
    </row>
    <row r="123" spans="1:7" x14ac:dyDescent="0.25">
      <c r="A123" s="15">
        <v>311</v>
      </c>
      <c r="B123" s="16">
        <v>299.25</v>
      </c>
      <c r="C123" s="19">
        <v>1079.8636091508095</v>
      </c>
      <c r="E123" s="17">
        <v>311</v>
      </c>
      <c r="F123" s="18">
        <v>299.25</v>
      </c>
      <c r="G123" s="22">
        <v>1079.8636091508095</v>
      </c>
    </row>
    <row r="124" spans="1:7" x14ac:dyDescent="0.25">
      <c r="A124" s="15">
        <v>312</v>
      </c>
      <c r="B124" s="16">
        <v>314.91333333333364</v>
      </c>
      <c r="C124" s="19">
        <v>883.26973873280258</v>
      </c>
      <c r="E124" s="17">
        <v>312</v>
      </c>
      <c r="F124" s="18">
        <v>314.91333333333364</v>
      </c>
      <c r="G124" s="22">
        <v>883.26973873280258</v>
      </c>
    </row>
    <row r="125" spans="1:7" x14ac:dyDescent="0.25">
      <c r="A125" s="15">
        <v>313</v>
      </c>
      <c r="B125" s="16">
        <v>205.45833333333331</v>
      </c>
      <c r="C125" s="19">
        <v>544.26186444444431</v>
      </c>
      <c r="E125" s="17">
        <v>313</v>
      </c>
      <c r="F125" s="18">
        <v>205.45833333333331</v>
      </c>
      <c r="G125" s="22">
        <v>544.26186444444431</v>
      </c>
    </row>
    <row r="126" spans="1:7" x14ac:dyDescent="0.25">
      <c r="A126" s="15">
        <v>314</v>
      </c>
      <c r="B126" s="16">
        <v>270.48611111111114</v>
      </c>
      <c r="C126" s="19">
        <v>716.52131481481479</v>
      </c>
      <c r="E126" s="17">
        <v>314</v>
      </c>
      <c r="F126" s="18">
        <v>270.48611111111114</v>
      </c>
      <c r="G126" s="22">
        <v>716.52131481481479</v>
      </c>
    </row>
    <row r="127" spans="1:7" x14ac:dyDescent="0.25">
      <c r="A127" s="15">
        <v>315</v>
      </c>
      <c r="B127" s="16">
        <v>256.40277777777771</v>
      </c>
      <c r="C127" s="19">
        <v>679.2143770370368</v>
      </c>
      <c r="E127" s="17">
        <v>315</v>
      </c>
      <c r="F127" s="18">
        <v>256.40277777777771</v>
      </c>
      <c r="G127" s="22">
        <v>679.2143770370368</v>
      </c>
    </row>
    <row r="128" spans="1:7" x14ac:dyDescent="0.25">
      <c r="A128" s="15">
        <v>319</v>
      </c>
      <c r="B128" s="16">
        <v>3.5451388888888888</v>
      </c>
      <c r="C128" s="19">
        <v>11.916831141994999</v>
      </c>
      <c r="E128" s="17">
        <v>319</v>
      </c>
      <c r="F128" s="18">
        <v>3.5451388888888888</v>
      </c>
      <c r="G128" s="22">
        <v>11.916831141994999</v>
      </c>
    </row>
    <row r="129" spans="1:7" x14ac:dyDescent="0.25">
      <c r="A129" s="15">
        <v>320</v>
      </c>
      <c r="B129" s="16">
        <v>64.444444444444443</v>
      </c>
      <c r="C129" s="19">
        <v>90.924177840256334</v>
      </c>
      <c r="E129" s="17">
        <v>320</v>
      </c>
      <c r="F129" s="18">
        <v>64.444444444444443</v>
      </c>
      <c r="G129" s="22">
        <v>90.924177840256334</v>
      </c>
    </row>
    <row r="130" spans="1:7" x14ac:dyDescent="0.25">
      <c r="A130" s="15">
        <v>321</v>
      </c>
      <c r="B130" s="16">
        <v>10.25</v>
      </c>
      <c r="C130" s="19">
        <v>16.945821145103238</v>
      </c>
      <c r="E130" s="17">
        <v>321</v>
      </c>
      <c r="F130" s="18">
        <v>10.25</v>
      </c>
      <c r="G130" s="22">
        <v>16.945821145103238</v>
      </c>
    </row>
    <row r="131" spans="1:7" x14ac:dyDescent="0.25">
      <c r="A131" s="15">
        <v>326</v>
      </c>
      <c r="B131" s="16">
        <v>234.18749999999997</v>
      </c>
      <c r="C131" s="19">
        <v>387.17068189452334</v>
      </c>
      <c r="E131" s="17">
        <v>326</v>
      </c>
      <c r="F131" s="18">
        <v>234.18749999999997</v>
      </c>
      <c r="G131" s="22">
        <v>387.17068189452334</v>
      </c>
    </row>
    <row r="132" spans="1:7" x14ac:dyDescent="0.25">
      <c r="A132" s="15">
        <v>327</v>
      </c>
      <c r="B132" s="16">
        <v>261.14583333333331</v>
      </c>
      <c r="C132" s="19">
        <v>431.73956921518118</v>
      </c>
      <c r="E132" s="17">
        <v>327</v>
      </c>
      <c r="F132" s="18">
        <v>261.14583333333331</v>
      </c>
      <c r="G132" s="22">
        <v>431.73956921518118</v>
      </c>
    </row>
    <row r="133" spans="1:7" x14ac:dyDescent="0.25">
      <c r="A133" s="15">
        <v>329</v>
      </c>
      <c r="B133" s="16">
        <v>84.125000000000014</v>
      </c>
      <c r="C133" s="19">
        <v>139.07972720310346</v>
      </c>
      <c r="E133" s="17">
        <v>329</v>
      </c>
      <c r="F133" s="18">
        <v>84.125000000000014</v>
      </c>
      <c r="G133" s="22">
        <v>139.07972720310346</v>
      </c>
    </row>
    <row r="134" spans="1:7" x14ac:dyDescent="0.25">
      <c r="A134" s="15">
        <v>330</v>
      </c>
      <c r="B134" s="16">
        <v>47.999999999999972</v>
      </c>
      <c r="C134" s="19">
        <v>79.356040484385844</v>
      </c>
      <c r="E134" s="17">
        <v>330</v>
      </c>
      <c r="F134" s="18">
        <v>47.999999999999972</v>
      </c>
      <c r="G134" s="22">
        <v>79.356040484385844</v>
      </c>
    </row>
    <row r="135" spans="1:7" x14ac:dyDescent="0.25">
      <c r="A135" s="15">
        <v>331</v>
      </c>
      <c r="B135" s="16">
        <v>15.833333333333334</v>
      </c>
      <c r="C135" s="19">
        <v>24.710210076247872</v>
      </c>
      <c r="E135" s="17">
        <v>331</v>
      </c>
      <c r="F135" s="18">
        <v>15.833333333333334</v>
      </c>
      <c r="G135" s="22">
        <v>24.710210076247872</v>
      </c>
    </row>
    <row r="136" spans="1:7" x14ac:dyDescent="0.25">
      <c r="A136" s="15">
        <v>332</v>
      </c>
      <c r="B136" s="16">
        <v>1.203125</v>
      </c>
      <c r="C136" s="19">
        <v>2.8261396926814206</v>
      </c>
      <c r="E136" s="17">
        <v>332</v>
      </c>
      <c r="F136" s="18">
        <v>1.203125</v>
      </c>
      <c r="G136" s="22">
        <v>2.8261396926814206</v>
      </c>
    </row>
    <row r="137" spans="1:7" x14ac:dyDescent="0.25">
      <c r="A137" s="15">
        <v>333</v>
      </c>
      <c r="B137" s="16">
        <v>38.888888888888886</v>
      </c>
      <c r="C137" s="19">
        <v>60.69174404692459</v>
      </c>
      <c r="E137" s="17">
        <v>333</v>
      </c>
      <c r="F137" s="18">
        <v>38.888888888888886</v>
      </c>
      <c r="G137" s="22">
        <v>60.69174404692459</v>
      </c>
    </row>
    <row r="138" spans="1:7" x14ac:dyDescent="0.25">
      <c r="A138" s="15">
        <v>335</v>
      </c>
      <c r="B138" s="16">
        <v>226.5</v>
      </c>
      <c r="C138" s="19">
        <v>353.48605782758796</v>
      </c>
      <c r="E138" s="17">
        <v>335</v>
      </c>
      <c r="F138" s="18">
        <v>226.5</v>
      </c>
      <c r="G138" s="22">
        <v>353.48605782758796</v>
      </c>
    </row>
    <row r="139" spans="1:7" x14ac:dyDescent="0.25">
      <c r="A139" s="15">
        <v>337</v>
      </c>
      <c r="B139" s="16">
        <v>157.09722222222217</v>
      </c>
      <c r="C139" s="19">
        <v>594.96883942838622</v>
      </c>
      <c r="E139" s="17">
        <v>337</v>
      </c>
      <c r="F139" s="18">
        <v>157.09722222222217</v>
      </c>
      <c r="G139" s="22">
        <v>594.96883942838622</v>
      </c>
    </row>
    <row r="140" spans="1:7" x14ac:dyDescent="0.25">
      <c r="A140" s="15">
        <v>338</v>
      </c>
      <c r="B140" s="16">
        <v>156.80555555555557</v>
      </c>
      <c r="C140" s="19">
        <v>693.75288253425185</v>
      </c>
      <c r="E140" s="17">
        <v>338</v>
      </c>
      <c r="F140" s="18">
        <v>156.80555555555557</v>
      </c>
      <c r="G140" s="22">
        <v>693.75288253425185</v>
      </c>
    </row>
    <row r="141" spans="1:7" x14ac:dyDescent="0.25">
      <c r="A141" s="15">
        <v>341</v>
      </c>
      <c r="B141" s="16">
        <v>56.5</v>
      </c>
      <c r="C141" s="19">
        <v>89.982704084124293</v>
      </c>
      <c r="E141" s="17">
        <v>341</v>
      </c>
      <c r="F141" s="18">
        <v>56.5</v>
      </c>
      <c r="G141" s="22">
        <v>89.982704084124293</v>
      </c>
    </row>
    <row r="142" spans="1:7" x14ac:dyDescent="0.25">
      <c r="A142" s="15">
        <v>342</v>
      </c>
      <c r="B142" s="16">
        <v>47.666666666666671</v>
      </c>
      <c r="C142" s="19">
        <v>74.016204562315593</v>
      </c>
      <c r="E142" s="17">
        <v>342</v>
      </c>
      <c r="F142" s="18">
        <v>47.666666666666671</v>
      </c>
      <c r="G142" s="22">
        <v>74.016204562315593</v>
      </c>
    </row>
    <row r="143" spans="1:7" x14ac:dyDescent="0.25">
      <c r="A143" s="15">
        <v>343</v>
      </c>
      <c r="B143" s="16">
        <v>47.5625</v>
      </c>
      <c r="C143" s="19">
        <v>75.119859078521159</v>
      </c>
      <c r="E143" s="17">
        <v>343</v>
      </c>
      <c r="F143" s="18">
        <v>47.5625</v>
      </c>
      <c r="G143" s="22">
        <v>75.119859078521159</v>
      </c>
    </row>
    <row r="144" spans="1:7" x14ac:dyDescent="0.25">
      <c r="A144" s="15">
        <v>344</v>
      </c>
      <c r="B144" s="16">
        <v>184.26388888888886</v>
      </c>
      <c r="C144" s="19">
        <v>296.74051035280633</v>
      </c>
      <c r="E144" s="17">
        <v>344</v>
      </c>
      <c r="F144" s="18">
        <v>184.26388888888886</v>
      </c>
      <c r="G144" s="22">
        <v>296.74051035280633</v>
      </c>
    </row>
    <row r="145" spans="1:7" x14ac:dyDescent="0.25">
      <c r="A145" s="15">
        <v>346</v>
      </c>
      <c r="B145" s="16">
        <v>48.833333333333314</v>
      </c>
      <c r="C145" s="19">
        <v>61.254325351778974</v>
      </c>
      <c r="E145" s="17">
        <v>346</v>
      </c>
      <c r="F145" s="18">
        <v>48.833333333333314</v>
      </c>
      <c r="G145" s="22">
        <v>61.254325351778974</v>
      </c>
    </row>
    <row r="146" spans="1:7" x14ac:dyDescent="0.25">
      <c r="A146" s="15">
        <v>351</v>
      </c>
      <c r="B146" s="16">
        <v>12</v>
      </c>
      <c r="C146" s="19">
        <v>19.62868106037272</v>
      </c>
      <c r="E146" s="17">
        <v>351</v>
      </c>
      <c r="F146" s="18">
        <v>12</v>
      </c>
      <c r="G146" s="22">
        <v>19.62868106037272</v>
      </c>
    </row>
    <row r="147" spans="1:7" x14ac:dyDescent="0.25">
      <c r="A147" s="15">
        <v>353</v>
      </c>
      <c r="B147" s="16">
        <v>22.625</v>
      </c>
      <c r="C147" s="19">
        <v>55.619302335372403</v>
      </c>
      <c r="E147" s="17">
        <v>353</v>
      </c>
      <c r="F147" s="18">
        <v>22.625</v>
      </c>
      <c r="G147" s="22">
        <v>55.619302335372403</v>
      </c>
    </row>
    <row r="148" spans="1:7" x14ac:dyDescent="0.25">
      <c r="A148" s="15">
        <v>354</v>
      </c>
      <c r="B148" s="16">
        <v>39.138888888888516</v>
      </c>
      <c r="C148" s="19">
        <v>-1.9769184073784913</v>
      </c>
      <c r="E148" s="17">
        <v>354</v>
      </c>
      <c r="F148" s="18">
        <v>39.138888888888516</v>
      </c>
      <c r="G148" s="22">
        <v>-1.9769184073784913</v>
      </c>
    </row>
    <row r="149" spans="1:7" x14ac:dyDescent="0.25">
      <c r="A149" s="15">
        <v>355</v>
      </c>
      <c r="B149" s="16">
        <v>293.91666666666669</v>
      </c>
      <c r="C149" s="19">
        <v>485.91797706324496</v>
      </c>
      <c r="E149" s="17">
        <v>355</v>
      </c>
      <c r="F149" s="18">
        <v>293.91666666666669</v>
      </c>
      <c r="G149" s="22">
        <v>485.91797706324496</v>
      </c>
    </row>
    <row r="150" spans="1:7" x14ac:dyDescent="0.25">
      <c r="A150" s="15">
        <v>356</v>
      </c>
      <c r="B150" s="16">
        <v>67.5</v>
      </c>
      <c r="C150" s="19">
        <v>111.59443193116766</v>
      </c>
      <c r="E150" s="17">
        <v>356</v>
      </c>
      <c r="F150" s="18">
        <v>67.5</v>
      </c>
      <c r="G150" s="22">
        <v>111.59443193116766</v>
      </c>
    </row>
    <row r="151" spans="1:7" x14ac:dyDescent="0.25">
      <c r="A151" s="15">
        <v>357</v>
      </c>
      <c r="B151" s="16">
        <v>233.97222222222226</v>
      </c>
      <c r="C151" s="19">
        <v>352.54423528896763</v>
      </c>
      <c r="E151" s="17">
        <v>357</v>
      </c>
      <c r="F151" s="18">
        <v>233.97222222222226</v>
      </c>
      <c r="G151" s="22">
        <v>352.54423528896763</v>
      </c>
    </row>
    <row r="152" spans="1:7" x14ac:dyDescent="0.25">
      <c r="A152" s="15">
        <v>358</v>
      </c>
      <c r="B152" s="16">
        <v>611.15972222222206</v>
      </c>
      <c r="C152" s="19">
        <v>974.36648199577814</v>
      </c>
      <c r="E152" s="17">
        <v>358</v>
      </c>
      <c r="F152" s="18">
        <v>611.15972222222206</v>
      </c>
      <c r="G152" s="22">
        <v>974.36648199577814</v>
      </c>
    </row>
    <row r="153" spans="1:7" x14ac:dyDescent="0.25">
      <c r="A153" s="15">
        <v>359</v>
      </c>
      <c r="B153" s="16">
        <v>705.58333333333348</v>
      </c>
      <c r="C153" s="19">
        <v>1166.506240939749</v>
      </c>
      <c r="E153" s="17">
        <v>359</v>
      </c>
      <c r="F153" s="18">
        <v>705.58333333333348</v>
      </c>
      <c r="G153" s="22">
        <v>1166.506240939749</v>
      </c>
    </row>
    <row r="154" spans="1:7" x14ac:dyDescent="0.25">
      <c r="A154" s="15">
        <v>360</v>
      </c>
      <c r="B154" s="16">
        <v>470.18749999999994</v>
      </c>
      <c r="C154" s="19">
        <v>801.44617651903332</v>
      </c>
      <c r="E154" s="17">
        <v>360</v>
      </c>
      <c r="F154" s="18">
        <v>470.18749999999994</v>
      </c>
      <c r="G154" s="22">
        <v>801.44617651903332</v>
      </c>
    </row>
    <row r="155" spans="1:7" x14ac:dyDescent="0.25">
      <c r="A155" s="15">
        <v>361</v>
      </c>
      <c r="B155" s="16">
        <v>173</v>
      </c>
      <c r="C155" s="19">
        <v>229.77696604228669</v>
      </c>
      <c r="E155" s="17">
        <v>361</v>
      </c>
      <c r="F155" s="18">
        <v>173</v>
      </c>
      <c r="G155" s="22">
        <v>229.77696604228669</v>
      </c>
    </row>
    <row r="156" spans="1:7" x14ac:dyDescent="0.25">
      <c r="A156" s="15">
        <v>362</v>
      </c>
      <c r="B156" s="16">
        <v>120</v>
      </c>
      <c r="C156" s="19">
        <v>159.38286661892721</v>
      </c>
      <c r="E156" s="17">
        <v>362</v>
      </c>
      <c r="F156" s="18">
        <v>120</v>
      </c>
      <c r="G156" s="22">
        <v>159.38286661892721</v>
      </c>
    </row>
    <row r="157" spans="1:7" x14ac:dyDescent="0.25">
      <c r="A157" s="15">
        <v>363</v>
      </c>
      <c r="B157" s="16">
        <v>166.5</v>
      </c>
      <c r="C157" s="19">
        <v>181.47721436461563</v>
      </c>
      <c r="E157" s="17">
        <v>363</v>
      </c>
      <c r="F157" s="18">
        <v>166.5</v>
      </c>
      <c r="G157" s="22">
        <v>181.47721436461563</v>
      </c>
    </row>
    <row r="158" spans="1:7" x14ac:dyDescent="0.25">
      <c r="A158" s="15">
        <v>364</v>
      </c>
      <c r="B158" s="16">
        <v>1.3194444444444444</v>
      </c>
      <c r="C158" s="19">
        <v>1.8615941583673143</v>
      </c>
      <c r="E158" s="17">
        <v>364</v>
      </c>
      <c r="F158" s="18">
        <v>1.3194444444444444</v>
      </c>
      <c r="G158" s="22">
        <v>1.8615941583673143</v>
      </c>
    </row>
    <row r="159" spans="1:7" x14ac:dyDescent="0.25">
      <c r="A159" s="15">
        <v>366</v>
      </c>
      <c r="B159" s="16">
        <v>25</v>
      </c>
      <c r="C159" s="19">
        <v>41.331271085617658</v>
      </c>
      <c r="E159" s="17">
        <v>366</v>
      </c>
      <c r="F159" s="18">
        <v>25</v>
      </c>
      <c r="G159" s="22">
        <v>41.331271085617658</v>
      </c>
    </row>
    <row r="160" spans="1:7" x14ac:dyDescent="0.25">
      <c r="A160" s="15">
        <v>368</v>
      </c>
      <c r="B160" s="16">
        <v>257.48611111111114</v>
      </c>
      <c r="C160" s="19">
        <v>421.17606270630785</v>
      </c>
      <c r="E160" s="17">
        <v>368</v>
      </c>
      <c r="F160" s="18">
        <v>257.48611111111114</v>
      </c>
      <c r="G160" s="22">
        <v>421.17606270630785</v>
      </c>
    </row>
    <row r="161" spans="1:7" x14ac:dyDescent="0.25">
      <c r="A161" s="15">
        <v>369</v>
      </c>
      <c r="B161" s="16">
        <v>129.70833333333334</v>
      </c>
      <c r="C161" s="19">
        <v>214.44041148254627</v>
      </c>
      <c r="E161" s="17">
        <v>369</v>
      </c>
      <c r="F161" s="18">
        <v>129.70833333333334</v>
      </c>
      <c r="G161" s="22">
        <v>214.44041148254627</v>
      </c>
    </row>
    <row r="162" spans="1:7" x14ac:dyDescent="0.25">
      <c r="A162" s="15">
        <v>371</v>
      </c>
      <c r="B162" s="16">
        <v>24.111111111111111</v>
      </c>
      <c r="C162" s="19">
        <v>39.861714780351249</v>
      </c>
      <c r="E162" s="17">
        <v>371</v>
      </c>
      <c r="F162" s="18">
        <v>24.111111111111111</v>
      </c>
      <c r="G162" s="22">
        <v>39.861714780351249</v>
      </c>
    </row>
    <row r="163" spans="1:7" x14ac:dyDescent="0.25">
      <c r="A163" s="15">
        <v>372</v>
      </c>
      <c r="B163" s="16">
        <v>442.53472222222223</v>
      </c>
      <c r="C163" s="19">
        <v>1675.9963439383744</v>
      </c>
      <c r="E163" s="17">
        <v>372</v>
      </c>
      <c r="F163" s="18">
        <v>442.53472222222223</v>
      </c>
      <c r="G163" s="22">
        <v>1675.9963439383744</v>
      </c>
    </row>
    <row r="164" spans="1:7" x14ac:dyDescent="0.25">
      <c r="A164" s="15">
        <v>373</v>
      </c>
      <c r="B164" s="16">
        <v>279.88888888888891</v>
      </c>
      <c r="C164" s="19">
        <v>1060.0134428574695</v>
      </c>
      <c r="E164" s="17">
        <v>373</v>
      </c>
      <c r="F164" s="18">
        <v>279.88888888888891</v>
      </c>
      <c r="G164" s="22">
        <v>1060.0134428574695</v>
      </c>
    </row>
    <row r="165" spans="1:7" x14ac:dyDescent="0.25">
      <c r="A165" s="15">
        <v>374</v>
      </c>
      <c r="B165" s="16">
        <v>115</v>
      </c>
      <c r="C165" s="19">
        <v>435.53549557661017</v>
      </c>
      <c r="E165" s="17">
        <v>374</v>
      </c>
      <c r="F165" s="18">
        <v>115</v>
      </c>
      <c r="G165" s="22">
        <v>435.53549557661017</v>
      </c>
    </row>
    <row r="166" spans="1:7" x14ac:dyDescent="0.25">
      <c r="A166" s="15">
        <v>376</v>
      </c>
      <c r="B166" s="16">
        <v>177.75</v>
      </c>
      <c r="C166" s="19">
        <v>673.18638555428231</v>
      </c>
      <c r="E166" s="17">
        <v>376</v>
      </c>
      <c r="F166" s="18">
        <v>177.75</v>
      </c>
      <c r="G166" s="22">
        <v>673.18638555428231</v>
      </c>
    </row>
    <row r="167" spans="1:7" x14ac:dyDescent="0.25">
      <c r="A167" s="15">
        <v>377</v>
      </c>
      <c r="B167" s="16">
        <v>671.625</v>
      </c>
      <c r="C167" s="19">
        <v>1601.0622412611076</v>
      </c>
      <c r="E167" s="17">
        <v>377</v>
      </c>
      <c r="F167" s="18">
        <v>671.625</v>
      </c>
      <c r="G167" s="22">
        <v>1601.0622412611076</v>
      </c>
    </row>
    <row r="168" spans="1:7" x14ac:dyDescent="0.25">
      <c r="A168" s="15">
        <v>378</v>
      </c>
      <c r="B168" s="16">
        <v>158.66666666666666</v>
      </c>
      <c r="C168" s="19">
        <v>378.20137639728745</v>
      </c>
      <c r="E168" s="17">
        <v>378</v>
      </c>
      <c r="F168" s="18">
        <v>158.66666666666666</v>
      </c>
      <c r="G168" s="22">
        <v>378.20137639728745</v>
      </c>
    </row>
    <row r="169" spans="1:7" x14ac:dyDescent="0.25">
      <c r="A169" s="15">
        <v>379</v>
      </c>
      <c r="B169" s="16">
        <v>1433.4166666666658</v>
      </c>
      <c r="C169" s="19">
        <v>3374.0525307166222</v>
      </c>
      <c r="E169" s="17">
        <v>379</v>
      </c>
      <c r="F169" s="18">
        <v>1433.4166666666658</v>
      </c>
      <c r="G169" s="22">
        <v>3374.0525307166222</v>
      </c>
    </row>
    <row r="170" spans="1:7" x14ac:dyDescent="0.25">
      <c r="A170" s="15">
        <v>380</v>
      </c>
      <c r="B170" s="16">
        <v>722.00000000000011</v>
      </c>
      <c r="C170" s="19">
        <v>1715.8327911348483</v>
      </c>
      <c r="E170" s="17">
        <v>380</v>
      </c>
      <c r="F170" s="18">
        <v>722.00000000000011</v>
      </c>
      <c r="G170" s="22">
        <v>1715.8327911348483</v>
      </c>
    </row>
    <row r="171" spans="1:7" x14ac:dyDescent="0.25">
      <c r="A171" s="15">
        <v>381</v>
      </c>
      <c r="B171" s="16">
        <v>163.30555555555554</v>
      </c>
      <c r="C171" s="19">
        <v>618.48144408089161</v>
      </c>
      <c r="E171" s="17">
        <v>381</v>
      </c>
      <c r="F171" s="18">
        <v>163.30555555555554</v>
      </c>
      <c r="G171" s="22">
        <v>618.48144408089161</v>
      </c>
    </row>
    <row r="172" spans="1:7" x14ac:dyDescent="0.25">
      <c r="A172" s="15">
        <v>382</v>
      </c>
      <c r="B172" s="16">
        <v>67.5</v>
      </c>
      <c r="C172" s="19">
        <v>255.64039957757552</v>
      </c>
      <c r="E172" s="17">
        <v>382</v>
      </c>
      <c r="F172" s="18">
        <v>67.5</v>
      </c>
      <c r="G172" s="22">
        <v>255.64039957757552</v>
      </c>
    </row>
    <row r="173" spans="1:7" x14ac:dyDescent="0.25">
      <c r="A173" s="15">
        <v>384</v>
      </c>
      <c r="B173" s="16">
        <v>35.972222222222214</v>
      </c>
      <c r="C173" s="19">
        <v>84.480734902009772</v>
      </c>
      <c r="E173" s="17">
        <v>384</v>
      </c>
      <c r="F173" s="18">
        <v>35.972222222222214</v>
      </c>
      <c r="G173" s="22">
        <v>84.480734902009772</v>
      </c>
    </row>
    <row r="174" spans="1:7" x14ac:dyDescent="0.25">
      <c r="A174" s="15">
        <v>385</v>
      </c>
      <c r="B174" s="16">
        <v>457.26388888888891</v>
      </c>
      <c r="C174" s="19">
        <v>641.16219375631431</v>
      </c>
      <c r="E174" s="17">
        <v>385</v>
      </c>
      <c r="F174" s="18">
        <v>457.26388888888891</v>
      </c>
      <c r="G174" s="22">
        <v>641.16219375631431</v>
      </c>
    </row>
    <row r="175" spans="1:7" x14ac:dyDescent="0.25">
      <c r="A175" s="15">
        <v>386</v>
      </c>
      <c r="B175" s="16">
        <v>130.02777777777774</v>
      </c>
      <c r="C175" s="19">
        <v>161.1282373252954</v>
      </c>
      <c r="E175" s="17">
        <v>386</v>
      </c>
      <c r="F175" s="18">
        <v>130.02777777777774</v>
      </c>
      <c r="G175" s="22">
        <v>161.1282373252954</v>
      </c>
    </row>
    <row r="176" spans="1:7" x14ac:dyDescent="0.25">
      <c r="A176" s="15">
        <v>387</v>
      </c>
      <c r="B176" s="16">
        <v>890.97222222222217</v>
      </c>
      <c r="C176" s="19">
        <v>1473.0005778568734</v>
      </c>
      <c r="E176" s="17">
        <v>387</v>
      </c>
      <c r="F176" s="18">
        <v>890.97222222222217</v>
      </c>
      <c r="G176" s="22">
        <v>1473.0005778568734</v>
      </c>
    </row>
    <row r="177" spans="1:7" x14ac:dyDescent="0.25">
      <c r="A177" s="15">
        <v>391</v>
      </c>
      <c r="B177" s="16">
        <v>124.79166666666669</v>
      </c>
      <c r="C177" s="19">
        <v>204.12465199936221</v>
      </c>
      <c r="E177" s="17">
        <v>391</v>
      </c>
      <c r="F177" s="18">
        <v>124.79166666666669</v>
      </c>
      <c r="G177" s="22">
        <v>204.12465199936221</v>
      </c>
    </row>
    <row r="178" spans="1:7" x14ac:dyDescent="0.25">
      <c r="A178" s="15">
        <v>392</v>
      </c>
      <c r="B178" s="16">
        <v>275.72222222222223</v>
      </c>
      <c r="C178" s="19">
        <v>455.8379964398232</v>
      </c>
      <c r="E178" s="17">
        <v>392</v>
      </c>
      <c r="F178" s="18">
        <v>275.72222222222223</v>
      </c>
      <c r="G178" s="22">
        <v>455.8379964398232</v>
      </c>
    </row>
    <row r="179" spans="1:7" x14ac:dyDescent="0.25">
      <c r="A179" s="15">
        <v>393</v>
      </c>
      <c r="B179" s="16">
        <v>71.979166666666671</v>
      </c>
      <c r="C179" s="19">
        <v>118.99961800067416</v>
      </c>
      <c r="E179" s="17">
        <v>393</v>
      </c>
      <c r="F179" s="18">
        <v>71.979166666666671</v>
      </c>
      <c r="G179" s="22">
        <v>118.99961800067416</v>
      </c>
    </row>
    <row r="180" spans="1:7" x14ac:dyDescent="0.25">
      <c r="A180" s="15">
        <v>395</v>
      </c>
      <c r="B180" s="16">
        <v>76.0833333333333</v>
      </c>
      <c r="C180" s="19">
        <v>125.78483500389635</v>
      </c>
      <c r="E180" s="17">
        <v>395</v>
      </c>
      <c r="F180" s="18">
        <v>76.0833333333333</v>
      </c>
      <c r="G180" s="22">
        <v>125.78483500389635</v>
      </c>
    </row>
    <row r="181" spans="1:7" x14ac:dyDescent="0.25">
      <c r="A181" s="15">
        <v>396</v>
      </c>
      <c r="B181" s="16">
        <v>2917.0625000000018</v>
      </c>
      <c r="C181" s="19">
        <v>4768.9880086510793</v>
      </c>
      <c r="E181" s="17">
        <v>396</v>
      </c>
      <c r="F181" s="18">
        <v>2917.0625000000018</v>
      </c>
      <c r="G181" s="22">
        <v>4768.9880086510793</v>
      </c>
    </row>
    <row r="182" spans="1:7" x14ac:dyDescent="0.25">
      <c r="A182" s="15">
        <v>397</v>
      </c>
      <c r="B182" s="16">
        <v>3031.7638888888891</v>
      </c>
      <c r="C182" s="19">
        <v>7990.9881694425021</v>
      </c>
      <c r="E182" s="17">
        <v>397</v>
      </c>
      <c r="F182" s="18">
        <v>3031.7638888888891</v>
      </c>
      <c r="G182" s="22">
        <v>7990.9881694425021</v>
      </c>
    </row>
    <row r="183" spans="1:7" x14ac:dyDescent="0.25">
      <c r="A183" s="15">
        <v>412</v>
      </c>
      <c r="B183" s="16">
        <v>2531.5138888888891</v>
      </c>
      <c r="C183" s="19">
        <v>4125.42218012785</v>
      </c>
      <c r="E183" s="17">
        <v>412</v>
      </c>
      <c r="F183" s="18">
        <v>2531.5138888888891</v>
      </c>
      <c r="G183" s="22">
        <v>4125.42218012785</v>
      </c>
    </row>
    <row r="184" spans="1:7" x14ac:dyDescent="0.25">
      <c r="A184" s="15">
        <v>413</v>
      </c>
      <c r="B184" s="16">
        <v>2916.3680555555557</v>
      </c>
      <c r="C184" s="19">
        <v>7651.9287770857309</v>
      </c>
      <c r="E184" s="17">
        <v>413</v>
      </c>
      <c r="F184" s="18">
        <v>2916.3680555555557</v>
      </c>
      <c r="G184" s="22">
        <v>7651.9287770857309</v>
      </c>
    </row>
    <row r="185" spans="1:7" x14ac:dyDescent="0.25">
      <c r="A185" s="15">
        <v>428</v>
      </c>
      <c r="B185" s="16">
        <v>6008.416666666667</v>
      </c>
      <c r="C185" s="19">
        <v>9850.9219992910275</v>
      </c>
      <c r="E185" s="17">
        <v>428</v>
      </c>
      <c r="F185" s="18">
        <v>6008.416666666667</v>
      </c>
      <c r="G185" s="22">
        <v>9850.9219992910275</v>
      </c>
    </row>
    <row r="186" spans="1:7" x14ac:dyDescent="0.25">
      <c r="A186" s="15">
        <v>429</v>
      </c>
      <c r="B186" s="16">
        <v>4139.0902777777774</v>
      </c>
      <c r="C186" s="19">
        <v>11081.551565550672</v>
      </c>
      <c r="E186" s="17">
        <v>429</v>
      </c>
      <c r="F186" s="18">
        <v>4139.0902777777774</v>
      </c>
      <c r="G186" s="22">
        <v>11081.551565550672</v>
      </c>
    </row>
    <row r="187" spans="1:7" x14ac:dyDescent="0.25">
      <c r="A187" s="15">
        <v>444</v>
      </c>
      <c r="B187" s="16">
        <v>43.500000000000007</v>
      </c>
      <c r="C187" s="19">
        <v>69.186697533168754</v>
      </c>
      <c r="E187" s="17">
        <v>444</v>
      </c>
      <c r="F187" s="18">
        <v>43.500000000000007</v>
      </c>
      <c r="G187" s="22">
        <v>69.186697533168754</v>
      </c>
    </row>
    <row r="188" spans="1:7" x14ac:dyDescent="0.25">
      <c r="A188" s="15">
        <v>451</v>
      </c>
      <c r="B188" s="16">
        <v>105.25</v>
      </c>
      <c r="C188" s="19">
        <v>172.15989013368576</v>
      </c>
      <c r="E188" s="17">
        <v>451</v>
      </c>
      <c r="F188" s="18">
        <v>105.25</v>
      </c>
      <c r="G188" s="22">
        <v>172.15989013368576</v>
      </c>
    </row>
    <row r="189" spans="1:7" x14ac:dyDescent="0.25">
      <c r="A189" s="15">
        <v>452</v>
      </c>
      <c r="B189" s="16">
        <v>4.125</v>
      </c>
      <c r="C189" s="19">
        <v>9.7226563102769177</v>
      </c>
      <c r="E189" s="17">
        <v>452</v>
      </c>
      <c r="F189" s="18">
        <v>4.125</v>
      </c>
      <c r="G189" s="22">
        <v>9.7226563102769177</v>
      </c>
    </row>
    <row r="190" spans="1:7" x14ac:dyDescent="0.25">
      <c r="A190" s="15">
        <v>454</v>
      </c>
      <c r="B190" s="16">
        <v>89.333333333333343</v>
      </c>
      <c r="C190" s="19">
        <v>212.93690940015347</v>
      </c>
      <c r="E190" s="17">
        <v>454</v>
      </c>
      <c r="F190" s="18">
        <v>89.333333333333343</v>
      </c>
      <c r="G190" s="22">
        <v>212.93690940015347</v>
      </c>
    </row>
    <row r="191" spans="1:7" x14ac:dyDescent="0.25">
      <c r="A191" s="15">
        <v>459</v>
      </c>
      <c r="B191" s="16">
        <v>1606.0763888888896</v>
      </c>
      <c r="C191" s="19">
        <v>2655.2471445350639</v>
      </c>
      <c r="E191" s="17">
        <v>459</v>
      </c>
      <c r="F191" s="18">
        <v>1606.0763888888896</v>
      </c>
      <c r="G191" s="22">
        <v>2655.2471445350639</v>
      </c>
    </row>
    <row r="192" spans="1:7" x14ac:dyDescent="0.25">
      <c r="A192" s="15">
        <v>461</v>
      </c>
      <c r="B192" s="16">
        <v>30.458333333333332</v>
      </c>
      <c r="C192" s="19">
        <v>104.7726308279538</v>
      </c>
      <c r="E192" s="17">
        <v>461</v>
      </c>
      <c r="F192" s="18">
        <v>30.458333333333332</v>
      </c>
      <c r="G192" s="22">
        <v>104.7726308279538</v>
      </c>
    </row>
    <row r="193" spans="1:7" x14ac:dyDescent="0.25">
      <c r="A193" s="15">
        <v>462</v>
      </c>
      <c r="B193" s="16">
        <v>39.375</v>
      </c>
      <c r="C193" s="19">
        <v>138.54241200671999</v>
      </c>
      <c r="E193" s="17">
        <v>462</v>
      </c>
      <c r="F193" s="18">
        <v>39.375</v>
      </c>
      <c r="G193" s="22">
        <v>138.54241200671999</v>
      </c>
    </row>
    <row r="194" spans="1:7" x14ac:dyDescent="0.25">
      <c r="A194" s="15">
        <v>463</v>
      </c>
      <c r="B194" s="16">
        <v>210.33333333333331</v>
      </c>
      <c r="C194" s="19">
        <v>347.73376073366313</v>
      </c>
      <c r="E194" s="17">
        <v>463</v>
      </c>
      <c r="F194" s="18">
        <v>210.33333333333331</v>
      </c>
      <c r="G194" s="22">
        <v>347.73376073366313</v>
      </c>
    </row>
    <row r="195" spans="1:7" x14ac:dyDescent="0.25">
      <c r="A195" s="15">
        <v>464</v>
      </c>
      <c r="B195" s="16">
        <v>50.5</v>
      </c>
      <c r="C195" s="19">
        <v>134.00851078798763</v>
      </c>
      <c r="E195" s="17">
        <v>464</v>
      </c>
      <c r="F195" s="18">
        <v>50.5</v>
      </c>
      <c r="G195" s="22">
        <v>134.00851078798763</v>
      </c>
    </row>
    <row r="196" spans="1:7" x14ac:dyDescent="0.25">
      <c r="A196" s="15">
        <v>465</v>
      </c>
      <c r="B196" s="16">
        <v>149.91666666666666</v>
      </c>
      <c r="C196" s="19">
        <v>247.84985561008719</v>
      </c>
      <c r="E196" s="17">
        <v>465</v>
      </c>
      <c r="F196" s="18">
        <v>149.91666666666666</v>
      </c>
      <c r="G196" s="22">
        <v>247.84985561008719</v>
      </c>
    </row>
    <row r="197" spans="1:7" x14ac:dyDescent="0.25">
      <c r="A197" s="15">
        <v>466</v>
      </c>
      <c r="B197" s="16">
        <v>206.65972222222223</v>
      </c>
      <c r="C197" s="19">
        <v>396.38253713306688</v>
      </c>
      <c r="E197" s="17">
        <v>466</v>
      </c>
      <c r="F197" s="18">
        <v>206.65972222222223</v>
      </c>
      <c r="G197" s="22">
        <v>396.38253713306688</v>
      </c>
    </row>
    <row r="198" spans="1:7" x14ac:dyDescent="0.25">
      <c r="A198" s="15">
        <v>467</v>
      </c>
      <c r="B198" s="16">
        <v>99.958333333333314</v>
      </c>
      <c r="C198" s="19">
        <v>193.84400289461121</v>
      </c>
      <c r="E198" s="17">
        <v>467</v>
      </c>
      <c r="F198" s="18">
        <v>99.958333333333314</v>
      </c>
      <c r="G198" s="22">
        <v>193.84400289461121</v>
      </c>
    </row>
    <row r="199" spans="1:7" x14ac:dyDescent="0.25">
      <c r="A199" s="15">
        <v>468</v>
      </c>
      <c r="B199" s="16">
        <v>113.9166666666667</v>
      </c>
      <c r="C199" s="19">
        <v>188.3328252467978</v>
      </c>
      <c r="E199" s="17">
        <v>468</v>
      </c>
      <c r="F199" s="18">
        <v>113.9166666666667</v>
      </c>
      <c r="G199" s="22">
        <v>188.3328252467978</v>
      </c>
    </row>
    <row r="200" spans="1:7" x14ac:dyDescent="0.25">
      <c r="A200" s="15">
        <v>469</v>
      </c>
      <c r="B200" s="16">
        <v>99.2361111111111</v>
      </c>
      <c r="C200" s="19">
        <v>164.06218439263225</v>
      </c>
      <c r="E200" s="17">
        <v>469</v>
      </c>
      <c r="F200" s="18">
        <v>99.2361111111111</v>
      </c>
      <c r="G200" s="22">
        <v>164.06218439263225</v>
      </c>
    </row>
    <row r="201" spans="1:7" x14ac:dyDescent="0.25">
      <c r="A201" s="15">
        <v>470</v>
      </c>
      <c r="B201" s="16">
        <v>-14.833333333333336</v>
      </c>
      <c r="C201" s="19">
        <v>-56.177766820751174</v>
      </c>
      <c r="E201" s="17">
        <v>470</v>
      </c>
      <c r="F201" s="18">
        <v>-14.833333333333336</v>
      </c>
      <c r="G201" s="22">
        <v>-56.177766820751174</v>
      </c>
    </row>
    <row r="202" spans="1:7" x14ac:dyDescent="0.25">
      <c r="A202" s="15">
        <v>471</v>
      </c>
      <c r="B202" s="16">
        <v>14.8333333333333</v>
      </c>
      <c r="C202" s="19">
        <v>56.177766820751046</v>
      </c>
      <c r="E202" s="17">
        <v>471</v>
      </c>
      <c r="F202" s="18">
        <v>14.8333333333333</v>
      </c>
      <c r="G202" s="22">
        <v>56.177766820751046</v>
      </c>
    </row>
    <row r="203" spans="1:7" x14ac:dyDescent="0.25">
      <c r="A203" s="15">
        <v>473</v>
      </c>
      <c r="B203" s="16">
        <v>5684.9722222222208</v>
      </c>
      <c r="C203" s="19">
        <v>9398.6851212349084</v>
      </c>
      <c r="E203" s="17">
        <v>473</v>
      </c>
      <c r="F203" s="18">
        <v>5684.9722222222208</v>
      </c>
      <c r="G203" s="22">
        <v>9398.6851212349084</v>
      </c>
    </row>
    <row r="204" spans="1:7" x14ac:dyDescent="0.25">
      <c r="A204" s="15">
        <v>474</v>
      </c>
      <c r="B204" s="16">
        <v>4638.2958333333318</v>
      </c>
      <c r="C204" s="19">
        <v>12418.070398058062</v>
      </c>
      <c r="E204" s="17">
        <v>474</v>
      </c>
      <c r="F204" s="18">
        <v>4638.2958333333318</v>
      </c>
      <c r="G204" s="22">
        <v>12418.070398058062</v>
      </c>
    </row>
    <row r="205" spans="1:7" x14ac:dyDescent="0.25">
      <c r="A205" s="15">
        <v>476</v>
      </c>
      <c r="B205" s="16">
        <v>95.406249999999986</v>
      </c>
      <c r="C205" s="19">
        <v>355.99373263825248</v>
      </c>
      <c r="E205" s="17">
        <v>476</v>
      </c>
      <c r="F205" s="18">
        <v>95.406249999999986</v>
      </c>
      <c r="G205" s="22">
        <v>355.99373263825248</v>
      </c>
    </row>
    <row r="206" spans="1:7" x14ac:dyDescent="0.25">
      <c r="A206" s="15">
        <v>477</v>
      </c>
      <c r="B206" s="16">
        <v>141.79166666666671</v>
      </c>
      <c r="C206" s="19">
        <v>537.00264182869739</v>
      </c>
      <c r="E206" s="17">
        <v>477</v>
      </c>
      <c r="F206" s="18">
        <v>141.79166666666671</v>
      </c>
      <c r="G206" s="22">
        <v>537.00264182869739</v>
      </c>
    </row>
    <row r="207" spans="1:7" x14ac:dyDescent="0.25">
      <c r="A207" s="15">
        <v>478</v>
      </c>
      <c r="B207" s="16">
        <v>42.756944444444443</v>
      </c>
      <c r="C207" s="19">
        <v>161.93188685176261</v>
      </c>
      <c r="E207" s="17">
        <v>478</v>
      </c>
      <c r="F207" s="18">
        <v>42.756944444444443</v>
      </c>
      <c r="G207" s="22">
        <v>161.93188685176261</v>
      </c>
    </row>
    <row r="208" spans="1:7" x14ac:dyDescent="0.25">
      <c r="A208" s="15">
        <v>479</v>
      </c>
      <c r="B208" s="16">
        <v>202</v>
      </c>
      <c r="C208" s="19">
        <v>765.02756614326279</v>
      </c>
      <c r="E208" s="17">
        <v>479</v>
      </c>
      <c r="F208" s="18">
        <v>202</v>
      </c>
      <c r="G208" s="22">
        <v>765.02756614326279</v>
      </c>
    </row>
    <row r="209" spans="1:7" x14ac:dyDescent="0.25">
      <c r="A209" s="15">
        <v>480</v>
      </c>
      <c r="B209" s="16">
        <v>24.708333333333336</v>
      </c>
      <c r="C209" s="19">
        <v>67.053659164050529</v>
      </c>
      <c r="E209" s="17">
        <v>480</v>
      </c>
      <c r="F209" s="18">
        <v>24.708333333333336</v>
      </c>
      <c r="G209" s="22">
        <v>67.053659164050529</v>
      </c>
    </row>
    <row r="210" spans="1:7" x14ac:dyDescent="0.25">
      <c r="A210" s="15">
        <v>483</v>
      </c>
      <c r="B210" s="16">
        <v>1239.0972222222215</v>
      </c>
      <c r="C210" s="19">
        <v>2595.0896153162803</v>
      </c>
      <c r="E210" s="17">
        <v>483</v>
      </c>
      <c r="F210" s="18">
        <v>1239.0972222222215</v>
      </c>
      <c r="G210" s="22">
        <v>2595.0896153162803</v>
      </c>
    </row>
    <row r="211" spans="1:7" x14ac:dyDescent="0.25">
      <c r="A211" s="15">
        <v>487</v>
      </c>
      <c r="B211" s="16">
        <v>4.6666666666666643</v>
      </c>
      <c r="C211" s="19">
        <v>7.7151706026486213</v>
      </c>
      <c r="E211" s="17">
        <v>487</v>
      </c>
      <c r="F211" s="18">
        <v>4.6666666666666643</v>
      </c>
      <c r="G211" s="22">
        <v>7.7151706026486213</v>
      </c>
    </row>
    <row r="212" spans="1:7" x14ac:dyDescent="0.25">
      <c r="A212" s="15">
        <v>488</v>
      </c>
      <c r="B212" s="16">
        <v>2.2499999999999982</v>
      </c>
      <c r="C212" s="19">
        <v>3.7198143977055835</v>
      </c>
      <c r="E212" s="17">
        <v>488</v>
      </c>
      <c r="F212" s="18">
        <v>2.2499999999999982</v>
      </c>
      <c r="G212" s="22">
        <v>3.7198143977055835</v>
      </c>
    </row>
    <row r="213" spans="1:7" x14ac:dyDescent="0.25">
      <c r="A213" s="15">
        <v>490</v>
      </c>
      <c r="B213" s="16">
        <v>170.58333333333331</v>
      </c>
      <c r="C213" s="19">
        <v>646.04431843863847</v>
      </c>
      <c r="E213" s="17">
        <v>490</v>
      </c>
      <c r="F213" s="18">
        <v>170.58333333333331</v>
      </c>
      <c r="G213" s="22">
        <v>646.04431843863847</v>
      </c>
    </row>
    <row r="214" spans="1:7" x14ac:dyDescent="0.25">
      <c r="A214" s="15">
        <v>497</v>
      </c>
      <c r="B214" s="16">
        <v>61.375</v>
      </c>
      <c r="C214" s="19">
        <v>101.46827051519136</v>
      </c>
      <c r="E214" s="17">
        <v>497</v>
      </c>
      <c r="F214" s="18">
        <v>61.375</v>
      </c>
      <c r="G214" s="22">
        <v>101.46827051519136</v>
      </c>
    </row>
    <row r="215" spans="1:7" x14ac:dyDescent="0.25">
      <c r="A215" s="15">
        <v>499</v>
      </c>
      <c r="B215" s="16">
        <v>59.1666666666667</v>
      </c>
      <c r="C215" s="19">
        <v>97.817341569295138</v>
      </c>
      <c r="E215" s="17">
        <v>499</v>
      </c>
      <c r="F215" s="18">
        <v>59.1666666666667</v>
      </c>
      <c r="G215" s="22">
        <v>97.817341569295138</v>
      </c>
    </row>
    <row r="216" spans="1:7" x14ac:dyDescent="0.25">
      <c r="A216" s="15">
        <v>500</v>
      </c>
      <c r="B216" s="16">
        <v>4.875</v>
      </c>
      <c r="C216" s="19">
        <v>13.398006661374229</v>
      </c>
      <c r="E216" s="17">
        <v>500</v>
      </c>
      <c r="F216" s="18">
        <v>4.875</v>
      </c>
      <c r="G216" s="22">
        <v>13.398006661374229</v>
      </c>
    </row>
    <row r="217" spans="1:7" x14ac:dyDescent="0.25">
      <c r="A217" s="15">
        <v>501</v>
      </c>
      <c r="B217" s="16">
        <v>2727.1527777777769</v>
      </c>
      <c r="C217" s="19">
        <v>6208.6924039477326</v>
      </c>
      <c r="E217" s="17">
        <v>501</v>
      </c>
      <c r="F217" s="18">
        <v>2727.1527777777769</v>
      </c>
      <c r="G217" s="22">
        <v>6208.6924039477326</v>
      </c>
    </row>
    <row r="218" spans="1:7" x14ac:dyDescent="0.25">
      <c r="A218" s="15">
        <v>514</v>
      </c>
      <c r="B218" s="16">
        <v>15.5</v>
      </c>
      <c r="C218" s="19">
        <v>41.630495589350481</v>
      </c>
      <c r="E218" s="17">
        <v>514</v>
      </c>
      <c r="F218" s="18">
        <v>15.5</v>
      </c>
      <c r="G218" s="22">
        <v>41.630495589350481</v>
      </c>
    </row>
    <row r="219" spans="1:7" x14ac:dyDescent="0.25">
      <c r="A219" s="15">
        <v>515</v>
      </c>
      <c r="B219" s="16">
        <v>52.562500000000043</v>
      </c>
      <c r="C219" s="19">
        <v>124.91476604435663</v>
      </c>
      <c r="E219" s="17">
        <v>515</v>
      </c>
      <c r="F219" s="18">
        <v>52.562500000000043</v>
      </c>
      <c r="G219" s="22">
        <v>124.91476604435663</v>
      </c>
    </row>
    <row r="220" spans="1:7" x14ac:dyDescent="0.25">
      <c r="A220" s="15">
        <v>517</v>
      </c>
      <c r="B220" s="16">
        <v>142.87499999999997</v>
      </c>
      <c r="C220" s="19">
        <v>339.54239616813197</v>
      </c>
      <c r="E220" s="17">
        <v>517</v>
      </c>
      <c r="F220" s="18">
        <v>142.87499999999997</v>
      </c>
      <c r="G220" s="22">
        <v>339.54239616813197</v>
      </c>
    </row>
    <row r="221" spans="1:7" x14ac:dyDescent="0.25">
      <c r="A221" s="15">
        <v>518</v>
      </c>
      <c r="B221" s="16">
        <v>38.472222222222236</v>
      </c>
      <c r="C221" s="19">
        <v>145.7045075781655</v>
      </c>
      <c r="E221" s="17">
        <v>518</v>
      </c>
      <c r="F221" s="18">
        <v>38.472222222222236</v>
      </c>
      <c r="G221" s="22">
        <v>145.7045075781655</v>
      </c>
    </row>
    <row r="222" spans="1:7" x14ac:dyDescent="0.25">
      <c r="A222" s="15">
        <v>519</v>
      </c>
      <c r="B222" s="16">
        <v>63.000000000000007</v>
      </c>
      <c r="C222" s="19">
        <v>104.15480313575651</v>
      </c>
      <c r="E222" s="17">
        <v>519</v>
      </c>
      <c r="F222" s="18">
        <v>63.000000000000007</v>
      </c>
      <c r="G222" s="22">
        <v>104.15480313575651</v>
      </c>
    </row>
    <row r="223" spans="1:7" x14ac:dyDescent="0.25">
      <c r="A223" s="15">
        <v>520</v>
      </c>
      <c r="B223" s="16">
        <v>877.33333333333326</v>
      </c>
      <c r="C223" s="19">
        <v>1450.4520732979427</v>
      </c>
      <c r="E223" s="17">
        <v>520</v>
      </c>
      <c r="F223" s="18">
        <v>877.33333333333326</v>
      </c>
      <c r="G223" s="22">
        <v>1450.4520732979427</v>
      </c>
    </row>
    <row r="224" spans="1:7" x14ac:dyDescent="0.25">
      <c r="A224" s="15">
        <v>522</v>
      </c>
      <c r="B224" s="16">
        <v>16.25</v>
      </c>
      <c r="C224" s="19">
        <v>26.865326205651478</v>
      </c>
      <c r="E224" s="17">
        <v>522</v>
      </c>
      <c r="F224" s="18">
        <v>16.25</v>
      </c>
      <c r="G224" s="22">
        <v>26.865326205651478</v>
      </c>
    </row>
    <row r="225" spans="1:7" x14ac:dyDescent="0.25">
      <c r="A225" s="15">
        <v>523</v>
      </c>
      <c r="B225" s="16">
        <v>15.777777777777779</v>
      </c>
      <c r="C225" s="19">
        <v>26.0846244184787</v>
      </c>
      <c r="E225" s="17">
        <v>523</v>
      </c>
      <c r="F225" s="18">
        <v>15.777777777777779</v>
      </c>
      <c r="G225" s="22">
        <v>26.0846244184787</v>
      </c>
    </row>
    <row r="226" spans="1:7" x14ac:dyDescent="0.25">
      <c r="A226" s="15">
        <v>524</v>
      </c>
      <c r="B226" s="16">
        <v>44.729166666666629</v>
      </c>
      <c r="C226" s="19">
        <v>73.948532517350898</v>
      </c>
      <c r="E226" s="17">
        <v>524</v>
      </c>
      <c r="F226" s="18">
        <v>44.729166666666629</v>
      </c>
      <c r="G226" s="22">
        <v>73.948532517350898</v>
      </c>
    </row>
    <row r="227" spans="1:7" x14ac:dyDescent="0.25">
      <c r="A227" s="15">
        <v>525</v>
      </c>
      <c r="B227" s="16">
        <v>83.5</v>
      </c>
      <c r="C227" s="19">
        <v>138.04644542596299</v>
      </c>
      <c r="E227" s="17">
        <v>525</v>
      </c>
      <c r="F227" s="18">
        <v>83.5</v>
      </c>
      <c r="G227" s="22">
        <v>138.04644542596299</v>
      </c>
    </row>
    <row r="228" spans="1:7" x14ac:dyDescent="0.25">
      <c r="A228" s="15">
        <v>538</v>
      </c>
      <c r="B228" s="16">
        <v>7.277777777777775</v>
      </c>
      <c r="C228" s="19">
        <v>24.084883811292549</v>
      </c>
      <c r="E228" s="17">
        <v>538</v>
      </c>
      <c r="F228" s="18">
        <v>7.277777777777775</v>
      </c>
      <c r="G228" s="22">
        <v>24.084883811292549</v>
      </c>
    </row>
    <row r="229" spans="1:7" x14ac:dyDescent="0.25">
      <c r="A229" s="15">
        <v>541</v>
      </c>
      <c r="B229" s="16">
        <v>237.52083333333331</v>
      </c>
      <c r="C229" s="19">
        <v>392.68151803927248</v>
      </c>
      <c r="E229" s="17">
        <v>541</v>
      </c>
      <c r="F229" s="18">
        <v>237.52083333333331</v>
      </c>
      <c r="G229" s="22">
        <v>392.68151803927248</v>
      </c>
    </row>
    <row r="230" spans="1:7" x14ac:dyDescent="0.25">
      <c r="A230" s="15">
        <v>543</v>
      </c>
      <c r="B230" s="16">
        <v>4.5</v>
      </c>
      <c r="C230" s="19">
        <v>7.4396287954111786</v>
      </c>
      <c r="E230" s="17">
        <v>543</v>
      </c>
      <c r="F230" s="18">
        <v>4.5</v>
      </c>
      <c r="G230" s="22">
        <v>7.4396287954111786</v>
      </c>
    </row>
    <row r="231" spans="1:7" x14ac:dyDescent="0.25">
      <c r="A231" s="15">
        <v>544</v>
      </c>
      <c r="B231" s="16">
        <v>194.22222222222217</v>
      </c>
      <c r="C231" s="19">
        <v>750.20410833460699</v>
      </c>
      <c r="E231" s="17">
        <v>544</v>
      </c>
      <c r="F231" s="18">
        <v>194.22222222222217</v>
      </c>
      <c r="G231" s="22">
        <v>750.20410833460699</v>
      </c>
    </row>
    <row r="232" spans="1:7" x14ac:dyDescent="0.25">
      <c r="A232" s="15">
        <v>546</v>
      </c>
      <c r="B232" s="16">
        <v>469.99999999999994</v>
      </c>
      <c r="C232" s="19">
        <v>777.02789640961191</v>
      </c>
      <c r="E232" s="17">
        <v>546</v>
      </c>
      <c r="F232" s="18">
        <v>469.99999999999994</v>
      </c>
      <c r="G232" s="22">
        <v>777.02789640961191</v>
      </c>
    </row>
    <row r="233" spans="1:7" x14ac:dyDescent="0.25">
      <c r="A233" s="15">
        <v>548</v>
      </c>
      <c r="B233" s="16">
        <v>16.444444444444443</v>
      </c>
      <c r="C233" s="19">
        <v>43.461847323009138</v>
      </c>
      <c r="E233" s="17">
        <v>548</v>
      </c>
      <c r="F233" s="18">
        <v>16.444444444444443</v>
      </c>
      <c r="G233" s="22">
        <v>43.461847323009138</v>
      </c>
    </row>
    <row r="234" spans="1:7" x14ac:dyDescent="0.25">
      <c r="A234" s="15">
        <v>550</v>
      </c>
      <c r="B234" s="16">
        <v>243.4305555555556</v>
      </c>
      <c r="C234" s="19">
        <v>402.45177128756728</v>
      </c>
      <c r="E234" s="17">
        <v>550</v>
      </c>
      <c r="F234" s="18">
        <v>243.4305555555556</v>
      </c>
      <c r="G234" s="22">
        <v>402.45177128756728</v>
      </c>
    </row>
    <row r="235" spans="1:7" x14ac:dyDescent="0.25">
      <c r="A235" s="15">
        <v>554</v>
      </c>
      <c r="B235" s="16">
        <v>105.02777777777779</v>
      </c>
      <c r="C235" s="19">
        <v>173.63726219413371</v>
      </c>
      <c r="E235" s="17">
        <v>554</v>
      </c>
      <c r="F235" s="18">
        <v>105.02777777777779</v>
      </c>
      <c r="G235" s="22">
        <v>173.63726219413371</v>
      </c>
    </row>
    <row r="236" spans="1:7" x14ac:dyDescent="0.25">
      <c r="A236" s="15" t="s">
        <v>126</v>
      </c>
      <c r="B236" s="16">
        <v>270.8125</v>
      </c>
      <c r="C236" s="19">
        <v>422.90960002941347</v>
      </c>
      <c r="E236" s="17" t="s">
        <v>126</v>
      </c>
      <c r="F236" s="18">
        <v>270.8125</v>
      </c>
      <c r="G236" s="22">
        <v>422.90960002941347</v>
      </c>
    </row>
    <row r="237" spans="1:7" x14ac:dyDescent="0.25">
      <c r="A237" s="15" t="s">
        <v>26</v>
      </c>
      <c r="B237" s="16">
        <v>281.38541666666669</v>
      </c>
      <c r="C237" s="19">
        <v>441.72352652748157</v>
      </c>
      <c r="E237" s="17" t="s">
        <v>26</v>
      </c>
      <c r="F237" s="18">
        <v>281.38541666666669</v>
      </c>
      <c r="G237" s="22">
        <v>441.72352652748157</v>
      </c>
    </row>
    <row r="238" spans="1:7" x14ac:dyDescent="0.25">
      <c r="A238" s="15" t="s">
        <v>233</v>
      </c>
      <c r="B238" s="16">
        <v>195.94444444444446</v>
      </c>
      <c r="C238" s="19">
        <v>306.43681263262425</v>
      </c>
      <c r="E238" s="17" t="s">
        <v>233</v>
      </c>
      <c r="F238" s="18">
        <v>195.94444444444446</v>
      </c>
      <c r="G238" s="22">
        <v>306.43681263262425</v>
      </c>
    </row>
    <row r="239" spans="1:7" x14ac:dyDescent="0.25">
      <c r="A239" s="15" t="s">
        <v>305</v>
      </c>
      <c r="B239" s="16">
        <v>141.50000000000014</v>
      </c>
      <c r="C239" s="19">
        <v>374.83538666666698</v>
      </c>
      <c r="E239" s="17" t="s">
        <v>305</v>
      </c>
      <c r="F239" s="18">
        <v>141.50000000000014</v>
      </c>
      <c r="G239" s="22">
        <v>374.83538666666698</v>
      </c>
    </row>
    <row r="240" spans="1:7" x14ac:dyDescent="0.25">
      <c r="A240" s="15" t="s">
        <v>368</v>
      </c>
      <c r="B240" s="16">
        <v>54.749999999999986</v>
      </c>
      <c r="C240" s="19">
        <v>145.03347999999991</v>
      </c>
      <c r="E240" s="17" t="s">
        <v>368</v>
      </c>
      <c r="F240" s="18">
        <v>54.749999999999986</v>
      </c>
      <c r="G240" s="22">
        <v>145.03347999999991</v>
      </c>
    </row>
    <row r="241" spans="1:7" x14ac:dyDescent="0.25">
      <c r="A241" s="15" t="s">
        <v>307</v>
      </c>
      <c r="B241" s="16">
        <v>82.041666666666657</v>
      </c>
      <c r="C241" s="19">
        <v>217.32946888888884</v>
      </c>
      <c r="E241" s="17" t="s">
        <v>307</v>
      </c>
      <c r="F241" s="18">
        <v>82.041666666666657</v>
      </c>
      <c r="G241" s="22">
        <v>217.32946888888884</v>
      </c>
    </row>
    <row r="242" spans="1:7" x14ac:dyDescent="0.25">
      <c r="A242" s="15" t="s">
        <v>369</v>
      </c>
      <c r="B242" s="16">
        <v>28.791666666666664</v>
      </c>
      <c r="C242" s="19">
        <v>76.269508888888865</v>
      </c>
      <c r="E242" s="17" t="s">
        <v>369</v>
      </c>
      <c r="F242" s="18">
        <v>28.791666666666664</v>
      </c>
      <c r="G242" s="22">
        <v>76.269508888888865</v>
      </c>
    </row>
    <row r="243" spans="1:7" x14ac:dyDescent="0.25">
      <c r="A243" s="15" t="s">
        <v>914</v>
      </c>
      <c r="B243" s="16">
        <v>2</v>
      </c>
      <c r="C243" s="19">
        <v>105.42653752898661</v>
      </c>
      <c r="E243" s="17" t="s">
        <v>914</v>
      </c>
      <c r="F243" s="18">
        <v>2</v>
      </c>
      <c r="G243" s="22">
        <v>105.42653752898661</v>
      </c>
    </row>
    <row r="244" spans="1:7" x14ac:dyDescent="0.25">
      <c r="A244" s="15">
        <v>555</v>
      </c>
      <c r="B244" s="16">
        <v>3.0624999999999289</v>
      </c>
      <c r="C244" s="19">
        <v>5.0630807079880604</v>
      </c>
      <c r="E244" s="17">
        <v>555</v>
      </c>
      <c r="F244" s="18">
        <v>3.0624999999999289</v>
      </c>
      <c r="G244" s="22">
        <v>5.0630807079880604</v>
      </c>
    </row>
    <row r="245" spans="1:7" x14ac:dyDescent="0.25">
      <c r="A245" s="15">
        <v>367</v>
      </c>
      <c r="B245" s="16">
        <v>289.27777777777783</v>
      </c>
      <c r="C245" s="19">
        <v>614.41070033538256</v>
      </c>
      <c r="E245" s="17">
        <v>367</v>
      </c>
      <c r="F245" s="18">
        <v>289.27777777777783</v>
      </c>
      <c r="G245" s="22">
        <v>614.41070033538256</v>
      </c>
    </row>
    <row r="246" spans="1:7" x14ac:dyDescent="0.25">
      <c r="A246" s="15">
        <v>568</v>
      </c>
      <c r="B246" s="16">
        <v>38.069444444444443</v>
      </c>
      <c r="C246" s="19">
        <v>62.938341136487779</v>
      </c>
      <c r="E246" s="17">
        <v>568</v>
      </c>
      <c r="F246" s="18">
        <v>38.069444444444443</v>
      </c>
      <c r="G246" s="22">
        <v>62.938341136487779</v>
      </c>
    </row>
    <row r="247" spans="1:7" x14ac:dyDescent="0.25">
      <c r="A247" s="15">
        <v>553</v>
      </c>
      <c r="B247" s="16">
        <v>122.74999999999999</v>
      </c>
      <c r="C247" s="19">
        <v>202.9365410303827</v>
      </c>
      <c r="E247" s="17">
        <v>553</v>
      </c>
      <c r="F247" s="18">
        <v>122.74999999999999</v>
      </c>
      <c r="G247" s="22">
        <v>202.9365410303827</v>
      </c>
    </row>
    <row r="248" spans="1:7" x14ac:dyDescent="0.25">
      <c r="A248" s="15">
        <v>551</v>
      </c>
      <c r="B248" s="16">
        <v>81.3541666666667</v>
      </c>
      <c r="C248" s="19">
        <v>134.49884465778084</v>
      </c>
      <c r="E248" s="17">
        <v>551</v>
      </c>
      <c r="F248" s="18">
        <v>81.3541666666667</v>
      </c>
      <c r="G248" s="22">
        <v>134.49884465778084</v>
      </c>
    </row>
    <row r="249" spans="1:7" x14ac:dyDescent="0.25">
      <c r="A249" s="15">
        <v>552</v>
      </c>
      <c r="B249" s="16">
        <v>50.125000000000007</v>
      </c>
      <c r="C249" s="19">
        <v>82.869198526663411</v>
      </c>
      <c r="E249" s="17">
        <v>552</v>
      </c>
      <c r="F249" s="18">
        <v>50.125000000000007</v>
      </c>
      <c r="G249" s="22">
        <v>82.869198526663411</v>
      </c>
    </row>
    <row r="250" spans="1:7" x14ac:dyDescent="0.25">
      <c r="A250" s="15">
        <v>569</v>
      </c>
      <c r="B250" s="16">
        <v>16.666666666666668</v>
      </c>
      <c r="C250" s="19">
        <v>27.554180723745109</v>
      </c>
      <c r="E250" s="17">
        <v>569</v>
      </c>
      <c r="F250" s="18">
        <v>16.666666666666668</v>
      </c>
      <c r="G250" s="22">
        <v>27.554180723745109</v>
      </c>
    </row>
    <row r="251" spans="1:7" x14ac:dyDescent="0.25">
      <c r="A251" s="15">
        <v>370</v>
      </c>
      <c r="B251" s="16">
        <v>228.81944444444449</v>
      </c>
      <c r="C251" s="19">
        <v>378.29593951975062</v>
      </c>
      <c r="E251" s="17">
        <v>370</v>
      </c>
      <c r="F251" s="18">
        <v>228.81944444444449</v>
      </c>
      <c r="G251" s="22">
        <v>378.29593951975062</v>
      </c>
    </row>
    <row r="252" spans="1:7" x14ac:dyDescent="0.25">
      <c r="A252" s="15">
        <v>542</v>
      </c>
      <c r="B252" s="16">
        <v>47.8333333333333</v>
      </c>
      <c r="C252" s="19">
        <v>79.080498677148412</v>
      </c>
      <c r="E252" s="17">
        <v>542</v>
      </c>
      <c r="F252" s="18">
        <v>47.8333333333333</v>
      </c>
      <c r="G252" s="22">
        <v>79.080498677148412</v>
      </c>
    </row>
    <row r="253" spans="1:7" x14ac:dyDescent="0.25">
      <c r="A253" s="15">
        <v>521</v>
      </c>
      <c r="B253" s="16">
        <v>112.16666666666667</v>
      </c>
      <c r="C253" s="19">
        <v>185.43963627080458</v>
      </c>
      <c r="E253" s="17">
        <v>521</v>
      </c>
      <c r="F253" s="18">
        <v>112.16666666666667</v>
      </c>
      <c r="G253" s="22">
        <v>185.43963627080458</v>
      </c>
    </row>
    <row r="254" spans="1:7" x14ac:dyDescent="0.25">
      <c r="A254" s="15">
        <v>328</v>
      </c>
      <c r="B254" s="16">
        <v>282.50000000000006</v>
      </c>
      <c r="C254" s="19">
        <v>467.04336326747966</v>
      </c>
      <c r="E254" s="17">
        <v>328</v>
      </c>
      <c r="F254" s="18">
        <v>282.50000000000006</v>
      </c>
      <c r="G254" s="22">
        <v>467.04336326747966</v>
      </c>
    </row>
    <row r="255" spans="1:7" x14ac:dyDescent="0.25">
      <c r="A255" s="15">
        <v>365</v>
      </c>
      <c r="B255" s="16">
        <v>75.222222222222186</v>
      </c>
      <c r="C255" s="19">
        <v>151.39205058286581</v>
      </c>
      <c r="E255" s="17">
        <v>365</v>
      </c>
      <c r="F255" s="18">
        <v>75.222222222222186</v>
      </c>
      <c r="G255" s="22">
        <v>151.39205058286581</v>
      </c>
    </row>
    <row r="256" spans="1:7" x14ac:dyDescent="0.25">
      <c r="A256" s="15" t="s">
        <v>568</v>
      </c>
      <c r="B256" s="16">
        <v>16768.543333333339</v>
      </c>
      <c r="C256" s="19">
        <v>26434.224896272834</v>
      </c>
      <c r="E256" s="17">
        <v>317</v>
      </c>
      <c r="F256" s="18">
        <v>594.75</v>
      </c>
      <c r="G256" s="22">
        <v>2105.2289760171984</v>
      </c>
    </row>
    <row r="257" spans="1:7" x14ac:dyDescent="0.25">
      <c r="A257" s="15">
        <v>317</v>
      </c>
      <c r="B257" s="16">
        <v>594.75</v>
      </c>
      <c r="C257" s="19">
        <v>2105.2289760171984</v>
      </c>
      <c r="E257" s="17">
        <v>318</v>
      </c>
      <c r="F257" s="18">
        <v>339.65277777777783</v>
      </c>
      <c r="G257" s="22">
        <v>1286.3551382036235</v>
      </c>
    </row>
    <row r="258" spans="1:7" x14ac:dyDescent="0.25">
      <c r="A258" s="15">
        <v>318</v>
      </c>
      <c r="B258" s="16">
        <v>339.65277777777783</v>
      </c>
      <c r="C258" s="19">
        <v>1286.3551382036235</v>
      </c>
      <c r="E258" s="17">
        <v>324</v>
      </c>
      <c r="F258" s="18">
        <v>340.60416666666663</v>
      </c>
      <c r="G258" s="22">
        <v>1289.9583002141303</v>
      </c>
    </row>
    <row r="259" spans="1:7" x14ac:dyDescent="0.25">
      <c r="A259" s="15">
        <v>324</v>
      </c>
      <c r="B259" s="16">
        <v>340.60416666666663</v>
      </c>
      <c r="C259" s="19">
        <v>1289.9583002141303</v>
      </c>
      <c r="E259" s="17">
        <v>316</v>
      </c>
      <c r="F259" s="18">
        <v>128.05555555555557</v>
      </c>
      <c r="G259" s="22">
        <v>312.12518534802376</v>
      </c>
    </row>
    <row r="260" spans="1:7" x14ac:dyDescent="0.25">
      <c r="A260" s="15">
        <v>316</v>
      </c>
      <c r="B260" s="16">
        <v>128.05555555555557</v>
      </c>
      <c r="C260" s="19">
        <v>312.12518534802376</v>
      </c>
      <c r="E260" s="17">
        <v>323</v>
      </c>
      <c r="F260" s="18">
        <v>130.11111111111109</v>
      </c>
      <c r="G260" s="22">
        <v>482.77551814705771</v>
      </c>
    </row>
    <row r="261" spans="1:7" x14ac:dyDescent="0.25">
      <c r="A261" s="15">
        <v>323</v>
      </c>
      <c r="B261" s="16">
        <v>130.11111111111109</v>
      </c>
      <c r="C261" s="19">
        <v>482.77551814705771</v>
      </c>
      <c r="E261" s="17">
        <v>549</v>
      </c>
      <c r="F261" s="18">
        <v>8</v>
      </c>
      <c r="G261" s="22">
        <v>13.226006747397651</v>
      </c>
    </row>
    <row r="262" spans="1:7" x14ac:dyDescent="0.25">
      <c r="A262" s="15">
        <v>549</v>
      </c>
      <c r="B262" s="16">
        <v>8</v>
      </c>
      <c r="C262" s="19">
        <v>13.226006747397651</v>
      </c>
      <c r="E262" s="17">
        <v>325</v>
      </c>
      <c r="F262" s="18">
        <v>1717.0916666666672</v>
      </c>
      <c r="G262" s="22">
        <v>5878.5132109208353</v>
      </c>
    </row>
    <row r="263" spans="1:7" x14ac:dyDescent="0.25">
      <c r="A263" s="15">
        <v>325</v>
      </c>
      <c r="B263" s="16">
        <v>1717.0916666666672</v>
      </c>
      <c r="C263" s="19">
        <v>5878.5132109208353</v>
      </c>
      <c r="E263" s="17">
        <v>36</v>
      </c>
      <c r="F263" s="18">
        <v>155.22222222222223</v>
      </c>
      <c r="G263" s="22">
        <v>264.62382356527985</v>
      </c>
    </row>
    <row r="264" spans="1:7" x14ac:dyDescent="0.25">
      <c r="A264" s="15">
        <v>36</v>
      </c>
      <c r="B264" s="16">
        <v>155.22222222222223</v>
      </c>
      <c r="C264" s="19">
        <v>264.62382356527985</v>
      </c>
      <c r="E264" s="17">
        <v>42</v>
      </c>
      <c r="F264" s="18">
        <v>28.958333333333336</v>
      </c>
      <c r="G264" s="22">
        <v>47.875389007507131</v>
      </c>
    </row>
    <row r="265" spans="1:7" x14ac:dyDescent="0.25">
      <c r="A265" s="15">
        <v>42</v>
      </c>
      <c r="B265" s="16">
        <v>28.958333333333336</v>
      </c>
      <c r="C265" s="19">
        <v>47.875389007507131</v>
      </c>
      <c r="E265" s="17">
        <v>30</v>
      </c>
      <c r="F265" s="18">
        <v>208.99999999999997</v>
      </c>
      <c r="G265" s="22">
        <v>277.59182602796483</v>
      </c>
    </row>
    <row r="266" spans="1:7" x14ac:dyDescent="0.25">
      <c r="A266" s="15">
        <v>30</v>
      </c>
      <c r="B266" s="16">
        <v>208.99999999999997</v>
      </c>
      <c r="C266" s="19">
        <v>277.59182602796483</v>
      </c>
      <c r="E266" s="17">
        <v>11</v>
      </c>
      <c r="F266" s="18">
        <v>705.10208333333333</v>
      </c>
      <c r="G266" s="22">
        <v>1172.8788991544307</v>
      </c>
    </row>
    <row r="267" spans="1:7" x14ac:dyDescent="0.25">
      <c r="A267" s="15">
        <v>11</v>
      </c>
      <c r="B267" s="16">
        <v>705.10208333333333</v>
      </c>
      <c r="C267" s="19">
        <v>1172.8788991544307</v>
      </c>
      <c r="E267" s="17">
        <v>400</v>
      </c>
      <c r="F267" s="18">
        <v>3.125</v>
      </c>
      <c r="G267" s="22">
        <v>8.3665361995772116</v>
      </c>
    </row>
    <row r="268" spans="1:7" x14ac:dyDescent="0.25">
      <c r="A268" s="15">
        <v>400</v>
      </c>
      <c r="B268" s="16">
        <v>3.125</v>
      </c>
      <c r="C268" s="19">
        <v>8.3665361995772116</v>
      </c>
      <c r="E268" s="17">
        <v>44</v>
      </c>
      <c r="F268" s="18">
        <v>12</v>
      </c>
      <c r="G268" s="22">
        <v>19.839010121096479</v>
      </c>
    </row>
    <row r="269" spans="1:7" x14ac:dyDescent="0.25">
      <c r="A269" s="15">
        <v>44</v>
      </c>
      <c r="B269" s="16">
        <v>12</v>
      </c>
      <c r="C269" s="19">
        <v>19.839010121096479</v>
      </c>
      <c r="E269" s="17">
        <v>28</v>
      </c>
      <c r="F269" s="18">
        <v>242.14583333333331</v>
      </c>
      <c r="G269" s="22">
        <v>400.32780319011164</v>
      </c>
    </row>
    <row r="270" spans="1:7" x14ac:dyDescent="0.25">
      <c r="A270" s="15">
        <v>28</v>
      </c>
      <c r="B270" s="16">
        <v>242.14583333333331</v>
      </c>
      <c r="C270" s="19">
        <v>400.32780319011164</v>
      </c>
      <c r="E270" s="17">
        <v>29</v>
      </c>
      <c r="F270" s="18">
        <v>57.916666666666671</v>
      </c>
      <c r="G270" s="22">
        <v>76.359910859590812</v>
      </c>
    </row>
    <row r="271" spans="1:7" x14ac:dyDescent="0.25">
      <c r="A271" s="15">
        <v>29</v>
      </c>
      <c r="B271" s="16">
        <v>57.916666666666671</v>
      </c>
      <c r="C271" s="19">
        <v>76.359910859590812</v>
      </c>
      <c r="E271" s="17">
        <v>52</v>
      </c>
      <c r="F271" s="18">
        <v>2.166666666666667</v>
      </c>
      <c r="G271" s="22">
        <v>1.3184445040504889</v>
      </c>
    </row>
    <row r="272" spans="1:7" x14ac:dyDescent="0.25">
      <c r="A272" s="15">
        <v>52</v>
      </c>
      <c r="B272" s="16">
        <v>2.166666666666667</v>
      </c>
      <c r="C272" s="19">
        <v>1.3184445040504889</v>
      </c>
      <c r="E272" s="17">
        <v>54</v>
      </c>
      <c r="F272" s="18">
        <v>2.833333333333333</v>
      </c>
      <c r="G272" s="22">
        <v>10.976600948218056</v>
      </c>
    </row>
    <row r="273" spans="1:7" x14ac:dyDescent="0.25">
      <c r="A273" s="15">
        <v>54</v>
      </c>
      <c r="B273" s="16">
        <v>2.833333333333333</v>
      </c>
      <c r="C273" s="19">
        <v>10.976600948218056</v>
      </c>
      <c r="E273" s="17">
        <v>46</v>
      </c>
      <c r="F273" s="18">
        <v>66.6944444444444</v>
      </c>
      <c r="G273" s="22">
        <v>204.66314178750534</v>
      </c>
    </row>
    <row r="274" spans="1:7" x14ac:dyDescent="0.25">
      <c r="A274" s="15">
        <v>46</v>
      </c>
      <c r="B274" s="16">
        <v>66.6944444444444</v>
      </c>
      <c r="C274" s="19">
        <v>204.66314178750534</v>
      </c>
      <c r="E274" s="17">
        <v>48</v>
      </c>
      <c r="F274" s="18">
        <v>176.5625</v>
      </c>
      <c r="G274" s="22">
        <v>508.90468478356883</v>
      </c>
    </row>
    <row r="275" spans="1:7" x14ac:dyDescent="0.25">
      <c r="A275" s="15">
        <v>48</v>
      </c>
      <c r="B275" s="16">
        <v>176.5625</v>
      </c>
      <c r="C275" s="19">
        <v>508.90468478356883</v>
      </c>
      <c r="E275" s="17">
        <v>47</v>
      </c>
      <c r="F275" s="18">
        <v>74.875</v>
      </c>
      <c r="G275" s="22">
        <v>283.57148027216243</v>
      </c>
    </row>
    <row r="276" spans="1:7" x14ac:dyDescent="0.25">
      <c r="A276" s="15">
        <v>47</v>
      </c>
      <c r="B276" s="16">
        <v>74.875</v>
      </c>
      <c r="C276" s="19">
        <v>283.57148027216243</v>
      </c>
      <c r="E276" s="17">
        <v>60</v>
      </c>
      <c r="F276" s="18">
        <v>237.8125</v>
      </c>
      <c r="G276" s="22">
        <v>393.16371620193809</v>
      </c>
    </row>
    <row r="277" spans="1:7" x14ac:dyDescent="0.25">
      <c r="A277" s="15">
        <v>60</v>
      </c>
      <c r="B277" s="16">
        <v>237.8125</v>
      </c>
      <c r="C277" s="19">
        <v>393.16371620193809</v>
      </c>
      <c r="E277" s="17">
        <v>56</v>
      </c>
      <c r="F277" s="18">
        <v>53.246666666666663</v>
      </c>
      <c r="G277" s="22">
        <v>117.89795150572093</v>
      </c>
    </row>
    <row r="278" spans="1:7" x14ac:dyDescent="0.25">
      <c r="A278" s="15">
        <v>56</v>
      </c>
      <c r="B278" s="16">
        <v>53.246666666666663</v>
      </c>
      <c r="C278" s="19">
        <v>117.89795150572093</v>
      </c>
      <c r="E278" s="17">
        <v>49</v>
      </c>
      <c r="F278" s="18">
        <v>210.875</v>
      </c>
      <c r="G278" s="22">
        <v>348.62927160718505</v>
      </c>
    </row>
    <row r="279" spans="1:7" x14ac:dyDescent="0.25">
      <c r="A279" s="15">
        <v>49</v>
      </c>
      <c r="B279" s="16">
        <v>210.875</v>
      </c>
      <c r="C279" s="19">
        <v>348.62927160718505</v>
      </c>
      <c r="E279" s="17">
        <v>50</v>
      </c>
      <c r="F279" s="18">
        <v>53.666666666666671</v>
      </c>
      <c r="G279" s="22">
        <v>192.04632267436415</v>
      </c>
    </row>
    <row r="280" spans="1:7" x14ac:dyDescent="0.25">
      <c r="A280" s="15">
        <v>50</v>
      </c>
      <c r="B280" s="16">
        <v>53.666666666666671</v>
      </c>
      <c r="C280" s="19">
        <v>192.04632267436415</v>
      </c>
      <c r="E280" s="17">
        <v>45</v>
      </c>
      <c r="F280" s="18">
        <v>107.25</v>
      </c>
      <c r="G280" s="22">
        <v>177.31115295729978</v>
      </c>
    </row>
    <row r="281" spans="1:7" x14ac:dyDescent="0.25">
      <c r="A281" s="15">
        <v>45</v>
      </c>
      <c r="B281" s="16">
        <v>107.25</v>
      </c>
      <c r="C281" s="19">
        <v>177.31115295729978</v>
      </c>
      <c r="E281" s="17">
        <v>10</v>
      </c>
      <c r="F281" s="18">
        <v>50.666666666666664</v>
      </c>
      <c r="G281" s="22">
        <v>67.294988127991488</v>
      </c>
    </row>
    <row r="282" spans="1:7" x14ac:dyDescent="0.25">
      <c r="A282" s="15">
        <v>10</v>
      </c>
      <c r="B282" s="16">
        <v>50.666666666666664</v>
      </c>
      <c r="C282" s="19">
        <v>67.294988127991488</v>
      </c>
      <c r="E282" s="17">
        <v>9</v>
      </c>
      <c r="F282" s="18">
        <v>45</v>
      </c>
      <c r="G282" s="22">
        <v>59.768574982097697</v>
      </c>
    </row>
    <row r="283" spans="1:7" x14ac:dyDescent="0.25">
      <c r="A283" s="15">
        <v>9</v>
      </c>
      <c r="B283" s="16">
        <v>45</v>
      </c>
      <c r="C283" s="19">
        <v>59.768574982097697</v>
      </c>
      <c r="E283" s="17">
        <v>59</v>
      </c>
      <c r="F283" s="18">
        <v>46.229166666666671</v>
      </c>
      <c r="G283" s="22">
        <v>95.437165026905532</v>
      </c>
    </row>
    <row r="284" spans="1:7" x14ac:dyDescent="0.25">
      <c r="A284" s="15">
        <v>59</v>
      </c>
      <c r="B284" s="16">
        <v>46.229166666666671</v>
      </c>
      <c r="C284" s="19">
        <v>95.437165026905532</v>
      </c>
      <c r="E284" s="17">
        <v>58</v>
      </c>
      <c r="F284" s="18">
        <v>200.63888888888891</v>
      </c>
      <c r="G284" s="22">
        <v>430.66857161242842</v>
      </c>
    </row>
    <row r="285" spans="1:7" x14ac:dyDescent="0.25">
      <c r="A285" s="15">
        <v>58</v>
      </c>
      <c r="B285" s="16">
        <v>200.63888888888891</v>
      </c>
      <c r="C285" s="19">
        <v>430.66857161242842</v>
      </c>
      <c r="E285" s="17">
        <v>62</v>
      </c>
      <c r="F285" s="18">
        <v>123.83333333333334</v>
      </c>
      <c r="G285" s="22">
        <v>204.72756277742621</v>
      </c>
    </row>
    <row r="286" spans="1:7" x14ac:dyDescent="0.25">
      <c r="A286" s="15">
        <v>62</v>
      </c>
      <c r="B286" s="16">
        <v>123.83333333333334</v>
      </c>
      <c r="C286" s="19">
        <v>204.72756277742621</v>
      </c>
      <c r="E286" s="17">
        <v>61</v>
      </c>
      <c r="F286" s="18">
        <v>152.04166666666663</v>
      </c>
      <c r="G286" s="22">
        <v>889.16667842144466</v>
      </c>
    </row>
    <row r="287" spans="1:7" x14ac:dyDescent="0.25">
      <c r="A287" s="15">
        <v>61</v>
      </c>
      <c r="B287" s="16">
        <v>152.04166666666663</v>
      </c>
      <c r="C287" s="19">
        <v>889.16667842144466</v>
      </c>
      <c r="E287" s="17">
        <v>66</v>
      </c>
      <c r="F287" s="18">
        <v>3.6666666666666665</v>
      </c>
      <c r="G287" s="22">
        <v>9.8648423166368531</v>
      </c>
    </row>
    <row r="288" spans="1:7" x14ac:dyDescent="0.25">
      <c r="A288" s="15">
        <v>66</v>
      </c>
      <c r="B288" s="16">
        <v>3.6666666666666665</v>
      </c>
      <c r="C288" s="19">
        <v>9.8648423166368531</v>
      </c>
      <c r="E288" s="17">
        <v>65</v>
      </c>
      <c r="F288" s="18">
        <v>1859</v>
      </c>
      <c r="G288" s="22">
        <v>4977.0850544044924</v>
      </c>
    </row>
    <row r="289" spans="1:7" x14ac:dyDescent="0.25">
      <c r="A289" s="15">
        <v>65</v>
      </c>
      <c r="B289" s="16">
        <v>1859</v>
      </c>
      <c r="C289" s="19">
        <v>4977.0850544044924</v>
      </c>
      <c r="E289" s="17">
        <v>35</v>
      </c>
      <c r="F289" s="18">
        <v>237.6486111111108</v>
      </c>
      <c r="G289" s="22">
        <v>392.89276675815393</v>
      </c>
    </row>
    <row r="290" spans="1:7" x14ac:dyDescent="0.25">
      <c r="A290" s="15">
        <v>35</v>
      </c>
      <c r="B290" s="16">
        <v>237.6486111111108</v>
      </c>
      <c r="C290" s="19">
        <v>392.89276675815393</v>
      </c>
      <c r="E290" s="17">
        <v>1</v>
      </c>
      <c r="F290" s="18">
        <v>190.8055555555556</v>
      </c>
      <c r="G290" s="22">
        <v>453.4493475802276</v>
      </c>
    </row>
    <row r="291" spans="1:7" x14ac:dyDescent="0.25">
      <c r="A291" s="15">
        <v>1</v>
      </c>
      <c r="B291" s="16">
        <v>190.8055555555556</v>
      </c>
      <c r="C291" s="19">
        <v>453.4493475802276</v>
      </c>
      <c r="E291" s="17">
        <v>67</v>
      </c>
      <c r="F291" s="18">
        <v>8.59375</v>
      </c>
      <c r="G291" s="22">
        <v>14.207624435681071</v>
      </c>
    </row>
    <row r="292" spans="1:7" x14ac:dyDescent="0.25">
      <c r="A292" s="15">
        <v>67</v>
      </c>
      <c r="B292" s="16">
        <v>8.59375</v>
      </c>
      <c r="C292" s="19">
        <v>14.207624435681071</v>
      </c>
      <c r="E292" s="17">
        <v>34</v>
      </c>
      <c r="F292" s="18">
        <v>77.666666666666643</v>
      </c>
      <c r="G292" s="22">
        <v>184.57481086538294</v>
      </c>
    </row>
    <row r="293" spans="1:7" x14ac:dyDescent="0.25">
      <c r="A293" s="15">
        <v>34</v>
      </c>
      <c r="B293" s="16">
        <v>77.666666666666643</v>
      </c>
      <c r="C293" s="19">
        <v>184.57481086538294</v>
      </c>
      <c r="E293" s="17">
        <v>31</v>
      </c>
      <c r="F293" s="18">
        <v>56.708333333333343</v>
      </c>
      <c r="G293" s="22">
        <v>93.753099912542751</v>
      </c>
    </row>
    <row r="294" spans="1:7" x14ac:dyDescent="0.25">
      <c r="A294" s="15">
        <v>31</v>
      </c>
      <c r="B294" s="16">
        <v>56.708333333333343</v>
      </c>
      <c r="C294" s="19">
        <v>93.753099912542751</v>
      </c>
      <c r="E294" s="17">
        <v>63</v>
      </c>
      <c r="F294" s="18">
        <v>3.5</v>
      </c>
      <c r="G294" s="22">
        <v>6.2211306763850827</v>
      </c>
    </row>
    <row r="295" spans="1:7" x14ac:dyDescent="0.25">
      <c r="A295" s="15">
        <v>63</v>
      </c>
      <c r="B295" s="16">
        <v>3.5</v>
      </c>
      <c r="C295" s="19">
        <v>6.2211306763850827</v>
      </c>
      <c r="E295" s="17">
        <v>51</v>
      </c>
      <c r="F295" s="18">
        <v>27.972222222222221</v>
      </c>
      <c r="G295" s="22">
        <v>46.245099981352212</v>
      </c>
    </row>
    <row r="296" spans="1:7" x14ac:dyDescent="0.25">
      <c r="A296" s="15">
        <v>51</v>
      </c>
      <c r="B296" s="16">
        <v>27.972222222222221</v>
      </c>
      <c r="C296" s="19">
        <v>46.245099981352212</v>
      </c>
      <c r="E296" s="17">
        <v>71</v>
      </c>
      <c r="F296" s="18">
        <v>16.107638888888889</v>
      </c>
      <c r="G296" s="22">
        <v>51.524024637062482</v>
      </c>
    </row>
    <row r="297" spans="1:7" x14ac:dyDescent="0.25">
      <c r="A297" s="15">
        <v>71</v>
      </c>
      <c r="B297" s="16">
        <v>16.107638888888889</v>
      </c>
      <c r="C297" s="19">
        <v>51.524024637062482</v>
      </c>
      <c r="E297" s="17">
        <v>13</v>
      </c>
      <c r="F297" s="18">
        <v>316.02972222222218</v>
      </c>
      <c r="G297" s="22">
        <v>522.47640481116491</v>
      </c>
    </row>
    <row r="298" spans="1:7" x14ac:dyDescent="0.25">
      <c r="A298" s="15">
        <v>13</v>
      </c>
      <c r="B298" s="16">
        <v>316.02972222222218</v>
      </c>
      <c r="C298" s="19">
        <v>522.47640481116491</v>
      </c>
      <c r="E298" s="17">
        <v>14</v>
      </c>
      <c r="F298" s="18">
        <v>324.97222222222246</v>
      </c>
      <c r="G298" s="22">
        <v>537.26060047849091</v>
      </c>
    </row>
    <row r="299" spans="1:7" x14ac:dyDescent="0.25">
      <c r="A299" s="15">
        <v>14</v>
      </c>
      <c r="B299" s="16">
        <v>324.97222222222246</v>
      </c>
      <c r="C299" s="19">
        <v>537.26060047849091</v>
      </c>
      <c r="E299" s="17">
        <v>15</v>
      </c>
      <c r="F299" s="18">
        <v>31.444444444444471</v>
      </c>
      <c r="G299" s="22">
        <v>119.08844951515053</v>
      </c>
    </row>
    <row r="300" spans="1:7" x14ac:dyDescent="0.25">
      <c r="A300" s="15">
        <v>15</v>
      </c>
      <c r="B300" s="16">
        <v>31.444444444444471</v>
      </c>
      <c r="C300" s="19">
        <v>119.08844951515053</v>
      </c>
      <c r="E300" s="17">
        <v>17</v>
      </c>
      <c r="F300" s="18">
        <v>7.5</v>
      </c>
      <c r="G300" s="22">
        <v>28.404488841952837</v>
      </c>
    </row>
    <row r="301" spans="1:7" x14ac:dyDescent="0.25">
      <c r="A301" s="15">
        <v>17</v>
      </c>
      <c r="B301" s="16">
        <v>7.5</v>
      </c>
      <c r="C301" s="19">
        <v>28.404488841952837</v>
      </c>
      <c r="E301" s="17">
        <v>20</v>
      </c>
      <c r="F301" s="18">
        <v>4.4722222222222223</v>
      </c>
      <c r="G301" s="22">
        <v>16.93749149464595</v>
      </c>
    </row>
    <row r="302" spans="1:7" x14ac:dyDescent="0.25">
      <c r="A302" s="15">
        <v>20</v>
      </c>
      <c r="B302" s="16">
        <v>4.4722222222222223</v>
      </c>
      <c r="C302" s="19">
        <v>16.93749149464595</v>
      </c>
      <c r="E302" s="17">
        <v>16</v>
      </c>
      <c r="F302" s="18">
        <v>17.5</v>
      </c>
      <c r="G302" s="22">
        <v>66.27714063122329</v>
      </c>
    </row>
    <row r="303" spans="1:7" x14ac:dyDescent="0.25">
      <c r="A303" s="15">
        <v>16</v>
      </c>
      <c r="B303" s="16">
        <v>17.5</v>
      </c>
      <c r="C303" s="19">
        <v>66.27714063122329</v>
      </c>
      <c r="E303" s="17">
        <v>19</v>
      </c>
      <c r="F303" s="18">
        <v>12.25</v>
      </c>
      <c r="G303" s="22">
        <v>46.393998441856297</v>
      </c>
    </row>
    <row r="304" spans="1:7" x14ac:dyDescent="0.25">
      <c r="A304" s="15">
        <v>19</v>
      </c>
      <c r="B304" s="16">
        <v>12.25</v>
      </c>
      <c r="C304" s="19">
        <v>46.393998441856297</v>
      </c>
      <c r="E304" s="17">
        <v>21</v>
      </c>
      <c r="F304" s="18">
        <v>15.166666666666664</v>
      </c>
      <c r="G304" s="22">
        <v>57.440188547060174</v>
      </c>
    </row>
    <row r="305" spans="1:7" x14ac:dyDescent="0.25">
      <c r="A305" s="15">
        <v>21</v>
      </c>
      <c r="B305" s="16">
        <v>15.166666666666664</v>
      </c>
      <c r="C305" s="19">
        <v>57.440188547060174</v>
      </c>
      <c r="E305" s="17">
        <v>18</v>
      </c>
      <c r="F305" s="18">
        <v>10.5</v>
      </c>
      <c r="G305" s="22">
        <v>39.766284378733971</v>
      </c>
    </row>
    <row r="306" spans="1:7" x14ac:dyDescent="0.25">
      <c r="A306" s="15">
        <v>18</v>
      </c>
      <c r="B306" s="16">
        <v>10.5</v>
      </c>
      <c r="C306" s="19">
        <v>39.766284378733971</v>
      </c>
      <c r="E306" s="17">
        <v>25</v>
      </c>
      <c r="F306" s="18">
        <v>218.229166666667</v>
      </c>
      <c r="G306" s="22">
        <v>360.78755385153789</v>
      </c>
    </row>
    <row r="307" spans="1:7" x14ac:dyDescent="0.25">
      <c r="A307" s="15">
        <v>25</v>
      </c>
      <c r="B307" s="16">
        <v>218.229166666667</v>
      </c>
      <c r="C307" s="19">
        <v>360.78755385153789</v>
      </c>
      <c r="E307" s="17">
        <v>79</v>
      </c>
      <c r="F307" s="18">
        <v>43.277777777777779</v>
      </c>
      <c r="G307" s="22">
        <v>102.84962636919411</v>
      </c>
    </row>
    <row r="308" spans="1:7" x14ac:dyDescent="0.25">
      <c r="A308" s="15">
        <v>79</v>
      </c>
      <c r="B308" s="16">
        <v>43.277777777777779</v>
      </c>
      <c r="C308" s="19">
        <v>102.84962636919411</v>
      </c>
      <c r="E308" s="17">
        <v>22</v>
      </c>
      <c r="F308" s="18">
        <v>524.95833333333337</v>
      </c>
      <c r="G308" s="22">
        <v>867.88780734616159</v>
      </c>
    </row>
    <row r="309" spans="1:7" x14ac:dyDescent="0.25">
      <c r="A309" s="15">
        <v>22</v>
      </c>
      <c r="B309" s="16">
        <v>524.95833333333337</v>
      </c>
      <c r="C309" s="19">
        <v>867.88780734616159</v>
      </c>
      <c r="E309" s="17">
        <v>24</v>
      </c>
      <c r="F309" s="18">
        <v>279.87500000000006</v>
      </c>
      <c r="G309" s="22">
        <v>462.70357980348967</v>
      </c>
    </row>
    <row r="310" spans="1:7" x14ac:dyDescent="0.25">
      <c r="A310" s="15">
        <v>24</v>
      </c>
      <c r="B310" s="16">
        <v>279.87500000000006</v>
      </c>
      <c r="C310" s="19">
        <v>462.70357980348967</v>
      </c>
      <c r="E310" s="17">
        <v>23</v>
      </c>
      <c r="F310" s="18">
        <v>149.11111111111117</v>
      </c>
      <c r="G310" s="22">
        <v>246.5180702084395</v>
      </c>
    </row>
    <row r="311" spans="1:7" x14ac:dyDescent="0.25">
      <c r="A311" s="15">
        <v>23</v>
      </c>
      <c r="B311" s="16">
        <v>149.11111111111117</v>
      </c>
      <c r="C311" s="19">
        <v>246.5180702084395</v>
      </c>
      <c r="E311" s="17"/>
      <c r="F311" s="18"/>
      <c r="G311" s="22"/>
    </row>
    <row r="312" spans="1:7" x14ac:dyDescent="0.25">
      <c r="A312" s="15" t="s">
        <v>14</v>
      </c>
      <c r="B312" s="16">
        <v>104910.2787926492</v>
      </c>
      <c r="C312" s="19">
        <v>213389.05806390406</v>
      </c>
      <c r="E312" s="17"/>
      <c r="F312" s="18"/>
      <c r="G312" s="22"/>
    </row>
    <row r="313" spans="1:7" x14ac:dyDescent="0.25">
      <c r="E313" s="17"/>
      <c r="F313" s="18"/>
      <c r="G313" s="22"/>
    </row>
    <row r="314" spans="1:7" x14ac:dyDescent="0.25">
      <c r="E314" s="17"/>
      <c r="F314" s="18"/>
      <c r="G314" s="22"/>
    </row>
    <row r="315" spans="1:7" x14ac:dyDescent="0.25">
      <c r="E315" s="17"/>
      <c r="F315" s="18"/>
      <c r="G315" s="22"/>
    </row>
    <row r="316" spans="1:7" x14ac:dyDescent="0.25">
      <c r="E316" s="17"/>
      <c r="F316" s="18"/>
      <c r="G316" s="22"/>
    </row>
    <row r="317" spans="1:7" x14ac:dyDescent="0.25">
      <c r="E317" s="17"/>
      <c r="F317" s="18"/>
      <c r="G317" s="22"/>
    </row>
    <row r="318" spans="1:7" x14ac:dyDescent="0.25">
      <c r="E318" s="17"/>
      <c r="F318" s="18"/>
      <c r="G318" s="22"/>
    </row>
    <row r="319" spans="1:7" x14ac:dyDescent="0.25">
      <c r="E319" s="17"/>
      <c r="F319" s="18"/>
      <c r="G319" s="22"/>
    </row>
    <row r="320" spans="1:7" x14ac:dyDescent="0.25">
      <c r="E320" s="17"/>
      <c r="F320" s="18"/>
      <c r="G320" s="22"/>
    </row>
    <row r="321" spans="5:7" x14ac:dyDescent="0.25">
      <c r="E321" s="17"/>
      <c r="F321" s="18"/>
      <c r="G321" s="22"/>
    </row>
    <row r="322" spans="5:7" x14ac:dyDescent="0.25">
      <c r="E322" s="17"/>
      <c r="F322" s="18"/>
      <c r="G322" s="22"/>
    </row>
    <row r="323" spans="5:7" x14ac:dyDescent="0.25">
      <c r="E323" s="17"/>
      <c r="F323" s="18"/>
      <c r="G323" s="22"/>
    </row>
    <row r="324" spans="5:7" x14ac:dyDescent="0.25">
      <c r="E324" s="17"/>
      <c r="F324" s="18"/>
      <c r="G324" s="22"/>
    </row>
    <row r="325" spans="5:7" x14ac:dyDescent="0.25">
      <c r="E325" s="17"/>
      <c r="F325" s="18"/>
      <c r="G325" s="22"/>
    </row>
    <row r="326" spans="5:7" x14ac:dyDescent="0.25">
      <c r="E326" s="17"/>
      <c r="F326" s="18"/>
      <c r="G326" s="22"/>
    </row>
    <row r="327" spans="5:7" x14ac:dyDescent="0.25">
      <c r="E327" s="17"/>
      <c r="F327" s="18"/>
      <c r="G327" s="22"/>
    </row>
    <row r="328" spans="5:7" x14ac:dyDescent="0.25">
      <c r="E328" s="17"/>
      <c r="F328" s="18"/>
      <c r="G328" s="22"/>
    </row>
    <row r="329" spans="5:7" x14ac:dyDescent="0.25">
      <c r="E329" s="17"/>
      <c r="F329" s="18"/>
      <c r="G329" s="22"/>
    </row>
    <row r="330" spans="5:7" x14ac:dyDescent="0.25">
      <c r="E330" s="17"/>
      <c r="F330" s="18"/>
      <c r="G330" s="22"/>
    </row>
    <row r="331" spans="5:7" x14ac:dyDescent="0.25">
      <c r="E331" s="17"/>
      <c r="F331" s="18"/>
      <c r="G331" s="22"/>
    </row>
    <row r="332" spans="5:7" x14ac:dyDescent="0.25">
      <c r="E332" s="17"/>
      <c r="F332" s="18"/>
      <c r="G332" s="22"/>
    </row>
    <row r="333" spans="5:7" x14ac:dyDescent="0.25">
      <c r="E333" s="17"/>
      <c r="F333" s="217"/>
      <c r="G333" s="218"/>
    </row>
    <row r="334" spans="5:7" x14ac:dyDescent="0.25">
      <c r="E334" s="17"/>
      <c r="F334" s="18"/>
      <c r="G334" s="22"/>
    </row>
    <row r="335" spans="5:7" x14ac:dyDescent="0.25">
      <c r="E335" s="17"/>
      <c r="F335" s="18"/>
      <c r="G335" s="22"/>
    </row>
    <row r="336" spans="5:7" x14ac:dyDescent="0.25">
      <c r="E336" s="17"/>
      <c r="F336" s="18"/>
      <c r="G336" s="22"/>
    </row>
    <row r="337" spans="5:7" x14ac:dyDescent="0.25">
      <c r="E337" s="17"/>
      <c r="F337" s="18"/>
      <c r="G337" s="22"/>
    </row>
    <row r="338" spans="5:7" x14ac:dyDescent="0.25">
      <c r="E338" s="17"/>
      <c r="F338" s="18"/>
      <c r="G338" s="22"/>
    </row>
    <row r="339" spans="5:7" x14ac:dyDescent="0.25">
      <c r="E339" s="17"/>
      <c r="F339" s="18"/>
      <c r="G339" s="22"/>
    </row>
    <row r="340" spans="5:7" x14ac:dyDescent="0.25">
      <c r="E340" s="17"/>
      <c r="F340" s="18"/>
      <c r="G340" s="22"/>
    </row>
    <row r="341" spans="5:7" x14ac:dyDescent="0.25">
      <c r="E341" s="17"/>
      <c r="F341" s="18"/>
      <c r="G341" s="22"/>
    </row>
    <row r="342" spans="5:7" x14ac:dyDescent="0.25">
      <c r="E342" s="17"/>
      <c r="F342" s="18"/>
      <c r="G342" s="22"/>
    </row>
    <row r="343" spans="5:7" x14ac:dyDescent="0.25">
      <c r="E343" s="17"/>
      <c r="F343" s="18"/>
      <c r="G343" s="22"/>
    </row>
    <row r="344" spans="5:7" x14ac:dyDescent="0.25">
      <c r="E344" s="17"/>
      <c r="F344" s="18"/>
      <c r="G344" s="22"/>
    </row>
    <row r="345" spans="5:7" x14ac:dyDescent="0.25">
      <c r="E345" s="17"/>
      <c r="F345" s="18"/>
      <c r="G345" s="22"/>
    </row>
    <row r="346" spans="5:7" x14ac:dyDescent="0.25">
      <c r="E346" s="17"/>
      <c r="F346" s="18"/>
      <c r="G346" s="22"/>
    </row>
    <row r="347" spans="5:7" x14ac:dyDescent="0.25">
      <c r="E347" s="17"/>
      <c r="F347" s="18"/>
      <c r="G347" s="22"/>
    </row>
    <row r="348" spans="5:7" x14ac:dyDescent="0.25">
      <c r="E348" s="17"/>
      <c r="F348" s="18"/>
      <c r="G348" s="22"/>
    </row>
    <row r="349" spans="5:7" x14ac:dyDescent="0.25">
      <c r="E349" s="17"/>
      <c r="F349" s="18"/>
      <c r="G349" s="22"/>
    </row>
    <row r="350" spans="5:7" x14ac:dyDescent="0.25">
      <c r="E350" s="17"/>
      <c r="F350" s="18"/>
      <c r="G350" s="22"/>
    </row>
    <row r="351" spans="5:7" x14ac:dyDescent="0.25">
      <c r="E351" s="17"/>
      <c r="F351" s="18"/>
      <c r="G351" s="22"/>
    </row>
    <row r="352" spans="5:7" x14ac:dyDescent="0.25">
      <c r="E352" s="17"/>
      <c r="F352" s="18"/>
      <c r="G352" s="22"/>
    </row>
    <row r="353" spans="5:7" x14ac:dyDescent="0.25">
      <c r="E353" s="17"/>
      <c r="F353" s="18"/>
      <c r="G353" s="22"/>
    </row>
    <row r="354" spans="5:7" x14ac:dyDescent="0.25">
      <c r="F354" s="18"/>
      <c r="G354" s="22"/>
    </row>
    <row r="355" spans="5:7" x14ac:dyDescent="0.25">
      <c r="E355" s="17"/>
      <c r="F355" s="18"/>
      <c r="G355" s="22"/>
    </row>
    <row r="356" spans="5:7" x14ac:dyDescent="0.25">
      <c r="E356" s="17"/>
      <c r="F356" s="18"/>
      <c r="G356" s="22"/>
    </row>
    <row r="357" spans="5:7" x14ac:dyDescent="0.25">
      <c r="E357" s="17"/>
      <c r="F357" s="18"/>
      <c r="G357" s="22"/>
    </row>
    <row r="358" spans="5:7" x14ac:dyDescent="0.25">
      <c r="E358" s="17"/>
      <c r="F358" s="18"/>
      <c r="G358" s="22"/>
    </row>
    <row r="359" spans="5:7" x14ac:dyDescent="0.25">
      <c r="E359" s="17"/>
      <c r="F359" s="18"/>
      <c r="G359" s="22"/>
    </row>
    <row r="360" spans="5:7" x14ac:dyDescent="0.25">
      <c r="E360" s="17"/>
      <c r="F360" s="18"/>
      <c r="G360" s="22"/>
    </row>
    <row r="361" spans="5:7" x14ac:dyDescent="0.25">
      <c r="E361" s="17"/>
      <c r="F361" s="18"/>
      <c r="G361" s="22"/>
    </row>
    <row r="362" spans="5:7" x14ac:dyDescent="0.25">
      <c r="E362" s="17"/>
      <c r="F362" s="18"/>
      <c r="G362" s="22"/>
    </row>
    <row r="363" spans="5:7" x14ac:dyDescent="0.25">
      <c r="E363" s="17"/>
      <c r="F363" s="18"/>
      <c r="G363" s="22"/>
    </row>
    <row r="364" spans="5:7" x14ac:dyDescent="0.25">
      <c r="E364" s="17"/>
      <c r="F364" s="18"/>
      <c r="G364" s="22"/>
    </row>
    <row r="365" spans="5:7" x14ac:dyDescent="0.25">
      <c r="E365" s="17"/>
      <c r="F365" s="18"/>
      <c r="G365" s="22"/>
    </row>
    <row r="366" spans="5:7" x14ac:dyDescent="0.25">
      <c r="E366" s="17"/>
      <c r="F366" s="18"/>
      <c r="G366" s="22"/>
    </row>
    <row r="367" spans="5:7" x14ac:dyDescent="0.25">
      <c r="E367" s="17"/>
      <c r="F367" s="18"/>
      <c r="G367" s="22"/>
    </row>
    <row r="368" spans="5:7" x14ac:dyDescent="0.25">
      <c r="E368" s="17"/>
      <c r="F368" s="18"/>
      <c r="G368" s="22"/>
    </row>
    <row r="369" spans="5:7" x14ac:dyDescent="0.25">
      <c r="E369" s="17"/>
      <c r="F369" s="18"/>
      <c r="G369" s="22"/>
    </row>
    <row r="370" spans="5:7" x14ac:dyDescent="0.25">
      <c r="E370" s="17"/>
      <c r="F370" s="18"/>
      <c r="G370" s="22"/>
    </row>
    <row r="371" spans="5:7" x14ac:dyDescent="0.25">
      <c r="E371" s="17"/>
      <c r="F371" s="18"/>
      <c r="G371" s="22"/>
    </row>
    <row r="372" spans="5:7" x14ac:dyDescent="0.25">
      <c r="E372" s="17"/>
      <c r="F372" s="18"/>
      <c r="G372" s="22"/>
    </row>
    <row r="373" spans="5:7" x14ac:dyDescent="0.25">
      <c r="E373" s="17"/>
      <c r="F373" s="18"/>
      <c r="G373" s="22"/>
    </row>
    <row r="374" spans="5:7" x14ac:dyDescent="0.25">
      <c r="E374" s="17"/>
      <c r="F374" s="18"/>
      <c r="G374" s="22"/>
    </row>
    <row r="375" spans="5:7" x14ac:dyDescent="0.25">
      <c r="E375" s="17"/>
      <c r="F375" s="18"/>
      <c r="G375" s="22"/>
    </row>
    <row r="376" spans="5:7" x14ac:dyDescent="0.25">
      <c r="E376" s="17"/>
      <c r="F376" s="18"/>
      <c r="G376" s="22"/>
    </row>
    <row r="377" spans="5:7" x14ac:dyDescent="0.25">
      <c r="E377" s="17"/>
      <c r="F377" s="18"/>
      <c r="G377" s="22"/>
    </row>
    <row r="378" spans="5:7" x14ac:dyDescent="0.25">
      <c r="E378" s="17"/>
      <c r="F378" s="18"/>
      <c r="G378" s="22"/>
    </row>
    <row r="379" spans="5:7" x14ac:dyDescent="0.25">
      <c r="E379" s="17"/>
      <c r="F379" s="18"/>
      <c r="G379" s="22"/>
    </row>
    <row r="380" spans="5:7" x14ac:dyDescent="0.25">
      <c r="E380" s="17"/>
      <c r="F380" s="18"/>
      <c r="G380" s="22"/>
    </row>
    <row r="381" spans="5:7" x14ac:dyDescent="0.25">
      <c r="E381" s="17"/>
      <c r="F381" s="18"/>
      <c r="G381" s="22"/>
    </row>
    <row r="382" spans="5:7" x14ac:dyDescent="0.25">
      <c r="E382" s="17"/>
      <c r="F382" s="18"/>
      <c r="G382" s="22"/>
    </row>
    <row r="383" spans="5:7" x14ac:dyDescent="0.25">
      <c r="E383" s="17"/>
      <c r="F383" s="18"/>
      <c r="G383" s="22"/>
    </row>
    <row r="384" spans="5:7" x14ac:dyDescent="0.25">
      <c r="E384" s="17"/>
      <c r="F384" s="18"/>
      <c r="G384" s="22"/>
    </row>
    <row r="385" spans="5:7" x14ac:dyDescent="0.25">
      <c r="E385" s="17"/>
      <c r="F385" s="18"/>
      <c r="G385" s="22"/>
    </row>
    <row r="386" spans="5:7" x14ac:dyDescent="0.25">
      <c r="E386" s="17"/>
      <c r="F386" s="18"/>
      <c r="G386" s="22"/>
    </row>
    <row r="387" spans="5:7" x14ac:dyDescent="0.25">
      <c r="E387" s="17"/>
      <c r="F387" s="18"/>
      <c r="G387" s="22"/>
    </row>
    <row r="388" spans="5:7" x14ac:dyDescent="0.25">
      <c r="E388" s="17"/>
      <c r="F388" s="18"/>
      <c r="G388" s="22"/>
    </row>
    <row r="389" spans="5:7" x14ac:dyDescent="0.25">
      <c r="E389" s="17"/>
      <c r="F389" s="18"/>
      <c r="G389" s="22"/>
    </row>
    <row r="390" spans="5:7" x14ac:dyDescent="0.25">
      <c r="E390" s="17"/>
      <c r="F390" s="18"/>
      <c r="G390" s="22"/>
    </row>
    <row r="391" spans="5:7" x14ac:dyDescent="0.25">
      <c r="E391" s="17"/>
      <c r="F391" s="18"/>
      <c r="G391" s="22"/>
    </row>
    <row r="392" spans="5:7" x14ac:dyDescent="0.25">
      <c r="E392" s="17"/>
      <c r="F392" s="18"/>
      <c r="G392" s="22"/>
    </row>
    <row r="393" spans="5:7" x14ac:dyDescent="0.25">
      <c r="E393" s="17"/>
      <c r="F393" s="18"/>
      <c r="G393" s="22"/>
    </row>
    <row r="394" spans="5:7" x14ac:dyDescent="0.25">
      <c r="E394" s="17"/>
      <c r="F394" s="18"/>
      <c r="G394" s="22"/>
    </row>
    <row r="395" spans="5:7" x14ac:dyDescent="0.25">
      <c r="E395" s="17"/>
      <c r="F395" s="18"/>
      <c r="G395" s="22"/>
    </row>
    <row r="396" spans="5:7" x14ac:dyDescent="0.25">
      <c r="E396" s="17"/>
      <c r="F396" s="18"/>
      <c r="G396" s="22"/>
    </row>
    <row r="397" spans="5:7" x14ac:dyDescent="0.25">
      <c r="E397" s="17"/>
      <c r="F397" s="18"/>
      <c r="G397" s="22"/>
    </row>
    <row r="398" spans="5:7" x14ac:dyDescent="0.25">
      <c r="E398" s="17"/>
      <c r="F398" s="18"/>
      <c r="G398" s="22"/>
    </row>
    <row r="399" spans="5:7" x14ac:dyDescent="0.25">
      <c r="E399" s="17"/>
      <c r="F399" s="18"/>
      <c r="G399" s="22"/>
    </row>
    <row r="400" spans="5:7" x14ac:dyDescent="0.25">
      <c r="E400" s="17"/>
      <c r="F400" s="18"/>
      <c r="G400" s="22"/>
    </row>
    <row r="401" spans="5:7" x14ac:dyDescent="0.25">
      <c r="E401" s="17"/>
      <c r="F401" s="18"/>
      <c r="G401" s="22"/>
    </row>
    <row r="402" spans="5:7" x14ac:dyDescent="0.25">
      <c r="E402" s="17"/>
      <c r="F402" s="18"/>
      <c r="G402" s="22"/>
    </row>
    <row r="403" spans="5:7" x14ac:dyDescent="0.25">
      <c r="E403" s="17"/>
      <c r="F403" s="18"/>
      <c r="G403" s="22"/>
    </row>
    <row r="404" spans="5:7" x14ac:dyDescent="0.25">
      <c r="E404" s="17"/>
      <c r="F404" s="18"/>
      <c r="G404" s="22"/>
    </row>
    <row r="405" spans="5:7" x14ac:dyDescent="0.25">
      <c r="E405" s="17"/>
      <c r="F405" s="18"/>
      <c r="G405" s="22"/>
    </row>
    <row r="406" spans="5:7" x14ac:dyDescent="0.25">
      <c r="E406" s="17"/>
      <c r="F406" s="18"/>
      <c r="G406" s="22"/>
    </row>
    <row r="407" spans="5:7" x14ac:dyDescent="0.25">
      <c r="E407" s="17"/>
      <c r="F407" s="18"/>
      <c r="G407" s="22"/>
    </row>
    <row r="408" spans="5:7" x14ac:dyDescent="0.25">
      <c r="E408" s="17"/>
      <c r="F408" s="18"/>
      <c r="G408" s="22"/>
    </row>
    <row r="409" spans="5:7" x14ac:dyDescent="0.25">
      <c r="E409" s="17"/>
      <c r="F409" s="18"/>
      <c r="G409" s="22"/>
    </row>
    <row r="410" spans="5:7" x14ac:dyDescent="0.25">
      <c r="E410" s="17"/>
      <c r="F410" s="18"/>
      <c r="G410" s="22"/>
    </row>
    <row r="411" spans="5:7" x14ac:dyDescent="0.25">
      <c r="E411" s="17"/>
      <c r="F411" s="18"/>
      <c r="G411" s="22"/>
    </row>
    <row r="412" spans="5:7" x14ac:dyDescent="0.25">
      <c r="E412" s="17"/>
      <c r="F412" s="18"/>
      <c r="G412" s="22"/>
    </row>
    <row r="413" spans="5:7" x14ac:dyDescent="0.25">
      <c r="E413" s="17"/>
      <c r="F413" s="18"/>
      <c r="G413" s="22"/>
    </row>
    <row r="414" spans="5:7" x14ac:dyDescent="0.25">
      <c r="E414" s="17"/>
      <c r="F414" s="18"/>
      <c r="G414" s="22"/>
    </row>
    <row r="415" spans="5:7" x14ac:dyDescent="0.25">
      <c r="E415" s="17"/>
      <c r="F415" s="18"/>
      <c r="G415" s="22"/>
    </row>
    <row r="416" spans="5:7" x14ac:dyDescent="0.25">
      <c r="E416" s="17"/>
      <c r="F416" s="18"/>
      <c r="G416" s="22"/>
    </row>
    <row r="417" spans="5:7" x14ac:dyDescent="0.25">
      <c r="E417" s="17"/>
      <c r="F417" s="18"/>
      <c r="G417" s="22"/>
    </row>
    <row r="418" spans="5:7" x14ac:dyDescent="0.25">
      <c r="E418" s="17"/>
      <c r="F418" s="18"/>
      <c r="G418" s="22"/>
    </row>
    <row r="419" spans="5:7" x14ac:dyDescent="0.25">
      <c r="E419" s="17"/>
      <c r="F419" s="18"/>
      <c r="G419" s="22"/>
    </row>
  </sheetData>
  <autoFilter ref="E5:G315"/>
  <conditionalFormatting sqref="G6:G255">
    <cfRule type="cellIs" dxfId="458" priority="2" operator="lessThan">
      <formula>0</formula>
    </cfRule>
  </conditionalFormatting>
  <conditionalFormatting sqref="G256:G313">
    <cfRule type="cellIs" dxfId="457" priority="1" operator="lessThan">
      <formula>0</formula>
    </cfRule>
  </conditionalFormatting>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pageSetUpPr fitToPage="1"/>
  </sheetPr>
  <dimension ref="A1:O2708"/>
  <sheetViews>
    <sheetView showGridLines="0" zoomScaleNormal="100" workbookViewId="0">
      <pane ySplit="5" topLeftCell="A6" activePane="bottomLeft" state="frozen"/>
      <selection pane="bottomLeft" activeCell="I4" sqref="I4"/>
    </sheetView>
  </sheetViews>
  <sheetFormatPr baseColWidth="10" defaultColWidth="11.5703125" defaultRowHeight="15" x14ac:dyDescent="0.25"/>
  <cols>
    <col min="1" max="1" width="12.85546875" style="227" customWidth="1"/>
    <col min="2" max="2" width="11.5703125" style="227"/>
    <col min="3" max="3" width="23.85546875" style="227" bestFit="1" customWidth="1"/>
    <col min="4" max="4" width="5.85546875" style="227" customWidth="1"/>
    <col min="5" max="5" width="12" style="227" customWidth="1"/>
    <col min="6" max="6" width="11" style="227" customWidth="1"/>
    <col min="7" max="7" width="13.28515625" style="227" customWidth="1"/>
    <col min="8" max="8" width="11.5703125" style="227" customWidth="1"/>
    <col min="9" max="9" width="6.28515625" style="271" customWidth="1"/>
    <col min="10" max="10" width="11.7109375" style="227" customWidth="1"/>
    <col min="11" max="11" width="7.85546875" style="227" customWidth="1"/>
    <col min="12" max="12" width="13.42578125" style="227" customWidth="1"/>
    <col min="13" max="13" width="14.85546875" style="228" customWidth="1"/>
    <col min="14" max="14" width="11.5703125" style="228"/>
    <col min="15" max="16384" width="11.5703125" style="227"/>
  </cols>
  <sheetData>
    <row r="1" spans="1:15" x14ac:dyDescent="0.25">
      <c r="A1" s="34"/>
      <c r="C1" s="35"/>
      <c r="I1" s="227"/>
    </row>
    <row r="2" spans="1:15" ht="18.75" x14ac:dyDescent="0.3">
      <c r="A2" s="229" t="s">
        <v>886</v>
      </c>
      <c r="B2" s="230"/>
      <c r="C2" s="231"/>
      <c r="D2" s="230"/>
      <c r="E2" s="230"/>
      <c r="F2" s="230"/>
      <c r="G2" s="230"/>
      <c r="H2" s="230"/>
      <c r="I2" s="230"/>
      <c r="J2" s="230"/>
      <c r="K2" s="230"/>
      <c r="L2" s="230"/>
      <c r="M2" s="230"/>
      <c r="N2" s="230"/>
    </row>
    <row r="3" spans="1:15" x14ac:dyDescent="0.25">
      <c r="A3" s="232"/>
      <c r="B3" s="232"/>
      <c r="C3" s="35"/>
      <c r="D3" s="233">
        <v>1</v>
      </c>
      <c r="E3" s="233">
        <v>2</v>
      </c>
      <c r="F3" s="233">
        <v>3</v>
      </c>
      <c r="G3" s="233">
        <v>4</v>
      </c>
      <c r="H3" s="233">
        <v>5</v>
      </c>
      <c r="I3" s="233">
        <v>6</v>
      </c>
      <c r="J3" s="233">
        <v>7</v>
      </c>
      <c r="K3" s="233">
        <v>8</v>
      </c>
      <c r="L3" s="233">
        <v>9</v>
      </c>
      <c r="M3" s="234"/>
      <c r="N3" s="234"/>
    </row>
    <row r="4" spans="1:15" ht="15.75" thickBot="1" x14ac:dyDescent="0.3">
      <c r="A4" s="232"/>
      <c r="B4" s="235"/>
      <c r="C4" s="235"/>
      <c r="D4" s="235"/>
      <c r="E4" s="235"/>
      <c r="F4" s="235"/>
      <c r="G4" s="235"/>
      <c r="H4" s="236">
        <f>SUBTOTAL(9,H5:H1779)</f>
        <v>97387.177403760274</v>
      </c>
      <c r="I4" s="236"/>
      <c r="J4" s="237">
        <f>SUBTOTAL(9,J5:J1779)</f>
        <v>193605.29458082808</v>
      </c>
      <c r="K4" s="232"/>
      <c r="L4" s="237">
        <f>SUBTOTAL(9,L5:L1779)</f>
        <v>5807256.744570679</v>
      </c>
      <c r="M4" s="235"/>
      <c r="N4" s="235"/>
    </row>
    <row r="5" spans="1:15" ht="26.25" thickBot="1" x14ac:dyDescent="0.3">
      <c r="A5" s="238" t="s">
        <v>887</v>
      </c>
      <c r="B5" s="238" t="s">
        <v>888</v>
      </c>
      <c r="C5" s="238" t="s">
        <v>476</v>
      </c>
      <c r="D5" s="238" t="s">
        <v>889</v>
      </c>
      <c r="E5" s="238" t="s">
        <v>477</v>
      </c>
      <c r="F5" s="238" t="s">
        <v>504</v>
      </c>
      <c r="G5" s="238" t="s">
        <v>339</v>
      </c>
      <c r="H5" s="238" t="s">
        <v>890</v>
      </c>
      <c r="I5" s="238" t="s">
        <v>891</v>
      </c>
      <c r="J5" s="238" t="s">
        <v>892</v>
      </c>
      <c r="K5" s="238" t="s">
        <v>893</v>
      </c>
      <c r="L5" s="238" t="s">
        <v>894</v>
      </c>
      <c r="M5" s="238" t="s">
        <v>895</v>
      </c>
      <c r="N5" s="238" t="s">
        <v>896</v>
      </c>
      <c r="O5" s="238" t="s">
        <v>889</v>
      </c>
    </row>
    <row r="6" spans="1:15" x14ac:dyDescent="0.25">
      <c r="A6" s="239" t="s">
        <v>897</v>
      </c>
      <c r="B6" s="240" t="s">
        <v>532</v>
      </c>
      <c r="C6" s="240" t="e">
        <f>VLOOKUP(D6,[6]Consolidado!B:E,2,FALSE)</f>
        <v>#N/A</v>
      </c>
      <c r="D6" s="241"/>
      <c r="E6" s="240" t="s">
        <v>481</v>
      </c>
      <c r="F6" s="242" t="s">
        <v>506</v>
      </c>
      <c r="G6" s="240" t="s">
        <v>508</v>
      </c>
      <c r="H6" s="243">
        <v>123.625</v>
      </c>
      <c r="I6" s="243">
        <v>1.2608808255538457</v>
      </c>
      <c r="J6" s="244">
        <f>+H6*I6</f>
        <v>155.87639205909417</v>
      </c>
      <c r="K6" s="243">
        <v>36.535602203116916</v>
      </c>
      <c r="L6" s="245">
        <f>H6*K6</f>
        <v>4516.7138223603288</v>
      </c>
      <c r="M6" s="246" t="e">
        <f>VLOOKUP(D6,[6]Consolidado!B:E,4,FALSE)</f>
        <v>#N/A</v>
      </c>
      <c r="N6" s="246" t="e">
        <f>VLOOKUP(D6,[6]Consolidado!B:H,7,FALSE)</f>
        <v>#N/A</v>
      </c>
      <c r="O6" s="805">
        <v>93</v>
      </c>
    </row>
    <row r="7" spans="1:15" x14ac:dyDescent="0.25">
      <c r="A7" s="239" t="s">
        <v>897</v>
      </c>
      <c r="B7" s="240" t="s">
        <v>531</v>
      </c>
      <c r="C7" s="240" t="e">
        <f>VLOOKUP(D7,[6]Consolidado!B:E,2,FALSE)</f>
        <v>#N/A</v>
      </c>
      <c r="D7" s="241"/>
      <c r="E7" s="240" t="s">
        <v>481</v>
      </c>
      <c r="F7" s="242" t="s">
        <v>506</v>
      </c>
      <c r="G7" s="240" t="s">
        <v>508</v>
      </c>
      <c r="H7" s="243">
        <v>17.5</v>
      </c>
      <c r="I7" s="243">
        <v>1.2608808255538457</v>
      </c>
      <c r="J7" s="244">
        <f t="shared" ref="J7:J70" si="0">+H7*I7</f>
        <v>22.0654144471923</v>
      </c>
      <c r="K7" s="243">
        <v>36.535602203116916</v>
      </c>
      <c r="L7" s="245">
        <f>H7*K7</f>
        <v>639.37303855454604</v>
      </c>
      <c r="M7" s="246" t="e">
        <f>VLOOKUP(D7,[6]Consolidado!B:E,4,FALSE)</f>
        <v>#N/A</v>
      </c>
      <c r="N7" s="246" t="e">
        <f>VLOOKUP(D7,[6]Consolidado!B:H,7,FALSE)</f>
        <v>#N/A</v>
      </c>
      <c r="O7" s="805">
        <v>93</v>
      </c>
    </row>
    <row r="8" spans="1:15" x14ac:dyDescent="0.25">
      <c r="A8" s="239" t="s">
        <v>897</v>
      </c>
      <c r="B8" s="240" t="s">
        <v>531</v>
      </c>
      <c r="C8" s="240" t="e">
        <f>VLOOKUP(D8,[6]Consolidado!B:E,2,FALSE)</f>
        <v>#N/A</v>
      </c>
      <c r="D8" s="241"/>
      <c r="E8" s="240" t="s">
        <v>481</v>
      </c>
      <c r="F8" s="242" t="s">
        <v>506</v>
      </c>
      <c r="G8" s="240" t="s">
        <v>508</v>
      </c>
      <c r="H8" s="243">
        <v>17.5</v>
      </c>
      <c r="I8" s="243">
        <v>1.2608808255538457</v>
      </c>
      <c r="J8" s="244">
        <f t="shared" si="0"/>
        <v>22.0654144471923</v>
      </c>
      <c r="K8" s="243">
        <v>36.535602203116916</v>
      </c>
      <c r="L8" s="245">
        <f>H8*K8</f>
        <v>639.37303855454604</v>
      </c>
      <c r="M8" s="246" t="e">
        <f>VLOOKUP(D8,[6]Consolidado!B:E,4,FALSE)</f>
        <v>#N/A</v>
      </c>
      <c r="N8" s="246" t="e">
        <f>VLOOKUP(D8,[6]Consolidado!B:H,7,FALSE)</f>
        <v>#N/A</v>
      </c>
      <c r="O8" s="805">
        <v>93</v>
      </c>
    </row>
    <row r="9" spans="1:15" x14ac:dyDescent="0.25">
      <c r="A9" s="239" t="s">
        <v>594</v>
      </c>
      <c r="B9" s="240" t="s">
        <v>533</v>
      </c>
      <c r="C9" s="240" t="e">
        <f>VLOOKUP(D9,[6]Consolidado!B:E,2,FALSE)</f>
        <v>#N/A</v>
      </c>
      <c r="D9" s="241"/>
      <c r="E9" s="240" t="s">
        <v>481</v>
      </c>
      <c r="F9" s="242" t="s">
        <v>506</v>
      </c>
      <c r="G9" s="240" t="s">
        <v>508</v>
      </c>
      <c r="H9" s="243">
        <v>102</v>
      </c>
      <c r="I9" s="243">
        <v>1.4143414973268289</v>
      </c>
      <c r="J9" s="244">
        <f t="shared" si="0"/>
        <v>144.26283272733656</v>
      </c>
      <c r="K9" s="243">
        <v>41.23194866988964</v>
      </c>
      <c r="L9" s="245">
        <f t="shared" ref="L9:L72" si="1">H9*K9</f>
        <v>4205.658764328743</v>
      </c>
      <c r="M9" s="246" t="e">
        <f>VLOOKUP(D9,[6]Consolidado!B:E,4,FALSE)</f>
        <v>#N/A</v>
      </c>
      <c r="N9" s="246" t="e">
        <f>VLOOKUP(D9,[6]Consolidado!B:H,7,FALSE)</f>
        <v>#N/A</v>
      </c>
      <c r="O9" s="805">
        <v>81</v>
      </c>
    </row>
    <row r="10" spans="1:15" x14ac:dyDescent="0.25">
      <c r="A10" s="239" t="s">
        <v>594</v>
      </c>
      <c r="B10" s="240" t="s">
        <v>533</v>
      </c>
      <c r="C10" s="240" t="e">
        <f>VLOOKUP(D10,[6]Consolidado!B:E,2,FALSE)</f>
        <v>#N/A</v>
      </c>
      <c r="D10" s="241"/>
      <c r="E10" s="240" t="s">
        <v>481</v>
      </c>
      <c r="F10" s="242" t="s">
        <v>506</v>
      </c>
      <c r="G10" s="240" t="s">
        <v>508</v>
      </c>
      <c r="H10" s="243">
        <v>36</v>
      </c>
      <c r="I10" s="243">
        <v>1.4143414973268289</v>
      </c>
      <c r="J10" s="244">
        <f t="shared" si="0"/>
        <v>50.91629390376584</v>
      </c>
      <c r="K10" s="243">
        <v>41.23194866988964</v>
      </c>
      <c r="L10" s="245">
        <f t="shared" si="1"/>
        <v>1484.3501521160269</v>
      </c>
      <c r="M10" s="246" t="e">
        <f>VLOOKUP(D10,[6]Consolidado!B:E,4,FALSE)</f>
        <v>#N/A</v>
      </c>
      <c r="N10" s="246" t="e">
        <f>VLOOKUP(D10,[6]Consolidado!B:H,7,FALSE)</f>
        <v>#N/A</v>
      </c>
      <c r="O10" s="805">
        <v>68</v>
      </c>
    </row>
    <row r="11" spans="1:15" x14ac:dyDescent="0.25">
      <c r="A11" s="239" t="s">
        <v>594</v>
      </c>
      <c r="B11" s="240" t="s">
        <v>533</v>
      </c>
      <c r="C11" s="240" t="e">
        <f>VLOOKUP(D11,[6]Consolidado!B:E,2,FALSE)</f>
        <v>#N/A</v>
      </c>
      <c r="D11" s="241"/>
      <c r="E11" s="240" t="s">
        <v>481</v>
      </c>
      <c r="F11" s="242" t="s">
        <v>506</v>
      </c>
      <c r="G11" s="240" t="s">
        <v>508</v>
      </c>
      <c r="H11" s="243">
        <v>141.75000000000003</v>
      </c>
      <c r="I11" s="243">
        <v>1.4143414973268289</v>
      </c>
      <c r="J11" s="244">
        <f t="shared" si="0"/>
        <v>200.48290724607804</v>
      </c>
      <c r="K11" s="243">
        <v>41.23194866988964</v>
      </c>
      <c r="L11" s="245">
        <f t="shared" si="1"/>
        <v>5844.6287239568574</v>
      </c>
      <c r="M11" s="246" t="e">
        <f>VLOOKUP(D11,[6]Consolidado!B:E,4,FALSE)</f>
        <v>#N/A</v>
      </c>
      <c r="N11" s="246" t="e">
        <f>VLOOKUP(D11,[6]Consolidado!B:H,7,FALSE)</f>
        <v>#N/A</v>
      </c>
      <c r="O11" s="805">
        <v>81</v>
      </c>
    </row>
    <row r="12" spans="1:15" x14ac:dyDescent="0.25">
      <c r="A12" s="239" t="s">
        <v>594</v>
      </c>
      <c r="B12" s="240" t="s">
        <v>535</v>
      </c>
      <c r="C12" s="240" t="e">
        <f>VLOOKUP(D12,[6]Consolidado!B:E,2,FALSE)</f>
        <v>#N/A</v>
      </c>
      <c r="D12" s="241"/>
      <c r="E12" s="240" t="s">
        <v>481</v>
      </c>
      <c r="F12" s="242" t="s">
        <v>506</v>
      </c>
      <c r="G12" s="240" t="s">
        <v>508</v>
      </c>
      <c r="H12" s="243">
        <v>481.66666666666669</v>
      </c>
      <c r="I12" s="243">
        <v>1.4143414973268289</v>
      </c>
      <c r="J12" s="244">
        <f t="shared" si="0"/>
        <v>681.24115454575599</v>
      </c>
      <c r="K12" s="243">
        <v>41.23194866988964</v>
      </c>
      <c r="L12" s="245">
        <f t="shared" si="1"/>
        <v>19860.055275996845</v>
      </c>
      <c r="M12" s="246" t="e">
        <f>VLOOKUP(D12,[6]Consolidado!B:E,4,FALSE)</f>
        <v>#N/A</v>
      </c>
      <c r="N12" s="246" t="e">
        <f>VLOOKUP(D12,[6]Consolidado!B:H,7,FALSE)</f>
        <v>#N/A</v>
      </c>
      <c r="O12" s="805">
        <v>83</v>
      </c>
    </row>
    <row r="13" spans="1:15" x14ac:dyDescent="0.25">
      <c r="A13" s="239" t="s">
        <v>594</v>
      </c>
      <c r="B13" s="240" t="s">
        <v>535</v>
      </c>
      <c r="C13" s="240" t="e">
        <f>VLOOKUP(D13,[6]Consolidado!B:E,2,FALSE)</f>
        <v>#N/A</v>
      </c>
      <c r="D13" s="241"/>
      <c r="E13" s="240" t="s">
        <v>481</v>
      </c>
      <c r="F13" s="242" t="s">
        <v>506</v>
      </c>
      <c r="G13" s="240" t="s">
        <v>508</v>
      </c>
      <c r="H13" s="243">
        <v>92.75</v>
      </c>
      <c r="I13" s="243">
        <v>1.4143414973268289</v>
      </c>
      <c r="J13" s="244">
        <f t="shared" si="0"/>
        <v>131.18017387706337</v>
      </c>
      <c r="K13" s="243">
        <v>41.23194866988964</v>
      </c>
      <c r="L13" s="245">
        <f t="shared" si="1"/>
        <v>3824.2632391322641</v>
      </c>
      <c r="M13" s="246" t="e">
        <f>VLOOKUP(D13,[6]Consolidado!B:E,4,FALSE)</f>
        <v>#N/A</v>
      </c>
      <c r="N13" s="246" t="e">
        <f>VLOOKUP(D13,[6]Consolidado!B:H,7,FALSE)</f>
        <v>#N/A</v>
      </c>
      <c r="O13" s="805">
        <v>83</v>
      </c>
    </row>
    <row r="14" spans="1:15" x14ac:dyDescent="0.25">
      <c r="A14" s="239" t="s">
        <v>594</v>
      </c>
      <c r="B14" s="240" t="s">
        <v>535</v>
      </c>
      <c r="C14" s="240" t="e">
        <f>VLOOKUP(D14,[6]Consolidado!B:E,2,FALSE)</f>
        <v>#N/A</v>
      </c>
      <c r="D14" s="241"/>
      <c r="E14" s="240" t="s">
        <v>481</v>
      </c>
      <c r="F14" s="242" t="s">
        <v>506</v>
      </c>
      <c r="G14" s="240" t="s">
        <v>508</v>
      </c>
      <c r="H14" s="243">
        <v>161.66666666666669</v>
      </c>
      <c r="I14" s="243">
        <v>1.4143414973268289</v>
      </c>
      <c r="J14" s="244">
        <f t="shared" si="0"/>
        <v>228.65187540117071</v>
      </c>
      <c r="K14" s="243">
        <v>41.23194866988964</v>
      </c>
      <c r="L14" s="245">
        <f t="shared" si="1"/>
        <v>6665.8317016321589</v>
      </c>
      <c r="M14" s="246" t="e">
        <f>VLOOKUP(D14,[6]Consolidado!B:E,4,FALSE)</f>
        <v>#N/A</v>
      </c>
      <c r="N14" s="246" t="e">
        <f>VLOOKUP(D14,[6]Consolidado!B:H,7,FALSE)</f>
        <v>#N/A</v>
      </c>
      <c r="O14" s="805">
        <v>99</v>
      </c>
    </row>
    <row r="15" spans="1:15" x14ac:dyDescent="0.25">
      <c r="A15" s="239" t="s">
        <v>594</v>
      </c>
      <c r="B15" s="240" t="s">
        <v>535</v>
      </c>
      <c r="C15" s="240" t="e">
        <f>VLOOKUP(D15,[6]Consolidado!B:E,2,FALSE)</f>
        <v>#N/A</v>
      </c>
      <c r="D15" s="241"/>
      <c r="E15" s="240" t="s">
        <v>481</v>
      </c>
      <c r="F15" s="242" t="s">
        <v>506</v>
      </c>
      <c r="G15" s="240" t="s">
        <v>508</v>
      </c>
      <c r="H15" s="243">
        <v>441.66666666666663</v>
      </c>
      <c r="I15" s="243">
        <v>1.4143414973268289</v>
      </c>
      <c r="J15" s="244">
        <f t="shared" si="0"/>
        <v>624.66749465268276</v>
      </c>
      <c r="K15" s="243">
        <v>41.23194866988964</v>
      </c>
      <c r="L15" s="245">
        <f t="shared" si="1"/>
        <v>18210.777329201257</v>
      </c>
      <c r="M15" s="246" t="e">
        <f>VLOOKUP(D15,[6]Consolidado!B:E,4,FALSE)</f>
        <v>#N/A</v>
      </c>
      <c r="N15" s="246" t="e">
        <f>VLOOKUP(D15,[6]Consolidado!B:H,7,FALSE)</f>
        <v>#N/A</v>
      </c>
      <c r="O15" s="805">
        <v>81</v>
      </c>
    </row>
    <row r="16" spans="1:15" x14ac:dyDescent="0.25">
      <c r="A16" s="239" t="s">
        <v>594</v>
      </c>
      <c r="B16" s="240" t="s">
        <v>535</v>
      </c>
      <c r="C16" s="240" t="e">
        <f>VLOOKUP(D16,[6]Consolidado!B:E,2,FALSE)</f>
        <v>#N/A</v>
      </c>
      <c r="D16" s="241"/>
      <c r="E16" s="240" t="s">
        <v>481</v>
      </c>
      <c r="F16" s="242" t="s">
        <v>506</v>
      </c>
      <c r="G16" s="240" t="s">
        <v>508</v>
      </c>
      <c r="H16" s="243">
        <v>42.25</v>
      </c>
      <c r="I16" s="243">
        <v>1.4143414973268289</v>
      </c>
      <c r="J16" s="244">
        <f t="shared" si="0"/>
        <v>59.755928262058518</v>
      </c>
      <c r="K16" s="243">
        <v>41.23194866988964</v>
      </c>
      <c r="L16" s="245">
        <f t="shared" si="1"/>
        <v>1742.0498313028372</v>
      </c>
      <c r="M16" s="246" t="e">
        <f>VLOOKUP(D16,[6]Consolidado!B:E,4,FALSE)</f>
        <v>#N/A</v>
      </c>
      <c r="N16" s="246" t="e">
        <f>VLOOKUP(D16,[6]Consolidado!B:H,7,FALSE)</f>
        <v>#N/A</v>
      </c>
      <c r="O16" s="805">
        <v>99</v>
      </c>
    </row>
    <row r="17" spans="1:15" x14ac:dyDescent="0.25">
      <c r="A17" s="239" t="s">
        <v>594</v>
      </c>
      <c r="B17" s="240" t="s">
        <v>535</v>
      </c>
      <c r="C17" s="240" t="e">
        <f>VLOOKUP(D17,[6]Consolidado!B:E,2,FALSE)</f>
        <v>#N/A</v>
      </c>
      <c r="D17" s="241"/>
      <c r="E17" s="240" t="s">
        <v>481</v>
      </c>
      <c r="F17" s="242" t="s">
        <v>506</v>
      </c>
      <c r="G17" s="240" t="s">
        <v>508</v>
      </c>
      <c r="H17" s="243">
        <v>156.66666666666666</v>
      </c>
      <c r="I17" s="243">
        <v>1.4143414973268289</v>
      </c>
      <c r="J17" s="244">
        <f t="shared" si="0"/>
        <v>221.5801679145365</v>
      </c>
      <c r="K17" s="243">
        <v>41.23194866988964</v>
      </c>
      <c r="L17" s="245">
        <f t="shared" si="1"/>
        <v>6459.67195828271</v>
      </c>
      <c r="M17" s="246" t="e">
        <f>VLOOKUP(D17,[6]Consolidado!B:E,4,FALSE)</f>
        <v>#N/A</v>
      </c>
      <c r="N17" s="246" t="e">
        <f>VLOOKUP(D17,[6]Consolidado!B:H,7,FALSE)</f>
        <v>#N/A</v>
      </c>
      <c r="O17" s="805">
        <v>82</v>
      </c>
    </row>
    <row r="18" spans="1:15" x14ac:dyDescent="0.25">
      <c r="A18" s="239" t="s">
        <v>594</v>
      </c>
      <c r="B18" s="240" t="s">
        <v>535</v>
      </c>
      <c r="C18" s="240" t="e">
        <f>VLOOKUP(D18,[6]Consolidado!B:E,2,FALSE)</f>
        <v>#N/A</v>
      </c>
      <c r="D18" s="241"/>
      <c r="E18" s="240" t="s">
        <v>481</v>
      </c>
      <c r="F18" s="242" t="s">
        <v>506</v>
      </c>
      <c r="G18" s="240" t="s">
        <v>508</v>
      </c>
      <c r="H18" s="243">
        <v>15.4</v>
      </c>
      <c r="I18" s="243">
        <v>1.4143414973268289</v>
      </c>
      <c r="J18" s="244">
        <f t="shared" si="0"/>
        <v>21.780859058833165</v>
      </c>
      <c r="K18" s="243">
        <v>41.23194866988964</v>
      </c>
      <c r="L18" s="245">
        <f t="shared" si="1"/>
        <v>634.97200951630043</v>
      </c>
      <c r="M18" s="246" t="e">
        <f>VLOOKUP(D18,[6]Consolidado!B:E,4,FALSE)</f>
        <v>#N/A</v>
      </c>
      <c r="N18" s="246" t="e">
        <f>VLOOKUP(D18,[6]Consolidado!B:H,7,FALSE)</f>
        <v>#N/A</v>
      </c>
      <c r="O18" s="805">
        <v>81</v>
      </c>
    </row>
    <row r="19" spans="1:15" x14ac:dyDescent="0.25">
      <c r="A19" s="239" t="s">
        <v>594</v>
      </c>
      <c r="B19" s="240" t="s">
        <v>535</v>
      </c>
      <c r="C19" s="240" t="e">
        <f>VLOOKUP(D19,[6]Consolidado!B:E,2,FALSE)</f>
        <v>#N/A</v>
      </c>
      <c r="D19" s="241"/>
      <c r="E19" s="240" t="s">
        <v>481</v>
      </c>
      <c r="F19" s="242" t="s">
        <v>506</v>
      </c>
      <c r="G19" s="240" t="s">
        <v>508</v>
      </c>
      <c r="H19" s="243">
        <v>210</v>
      </c>
      <c r="I19" s="243">
        <v>1.4143414973268289</v>
      </c>
      <c r="J19" s="244">
        <f t="shared" si="0"/>
        <v>297.01171443863404</v>
      </c>
      <c r="K19" s="243">
        <v>41.23194866988964</v>
      </c>
      <c r="L19" s="245">
        <f t="shared" si="1"/>
        <v>8658.7092206768248</v>
      </c>
      <c r="M19" s="246" t="e">
        <f>VLOOKUP(D19,[6]Consolidado!B:E,4,FALSE)</f>
        <v>#N/A</v>
      </c>
      <c r="N19" s="246" t="e">
        <f>VLOOKUP(D19,[6]Consolidado!B:H,7,FALSE)</f>
        <v>#N/A</v>
      </c>
      <c r="O19" s="805">
        <v>83</v>
      </c>
    </row>
    <row r="20" spans="1:15" x14ac:dyDescent="0.25">
      <c r="A20" s="239" t="s">
        <v>594</v>
      </c>
      <c r="B20" s="240" t="s">
        <v>535</v>
      </c>
      <c r="C20" s="240" t="e">
        <f>VLOOKUP(D20,[6]Consolidado!B:E,2,FALSE)</f>
        <v>#N/A</v>
      </c>
      <c r="D20" s="241"/>
      <c r="E20" s="240" t="s">
        <v>481</v>
      </c>
      <c r="F20" s="242" t="s">
        <v>506</v>
      </c>
      <c r="G20" s="240" t="s">
        <v>508</v>
      </c>
      <c r="H20" s="243">
        <v>72</v>
      </c>
      <c r="I20" s="243">
        <v>1.4143414973268289</v>
      </c>
      <c r="J20" s="244">
        <f t="shared" si="0"/>
        <v>101.83258780753168</v>
      </c>
      <c r="K20" s="243">
        <v>41.23194866988964</v>
      </c>
      <c r="L20" s="245">
        <f t="shared" si="1"/>
        <v>2968.7003042320539</v>
      </c>
      <c r="M20" s="246" t="e">
        <f>VLOOKUP(D20,[6]Consolidado!B:E,4,FALSE)</f>
        <v>#N/A</v>
      </c>
      <c r="N20" s="246" t="e">
        <f>VLOOKUP(D20,[6]Consolidado!B:H,7,FALSE)</f>
        <v>#N/A</v>
      </c>
      <c r="O20" s="805">
        <v>83</v>
      </c>
    </row>
    <row r="21" spans="1:15" x14ac:dyDescent="0.25">
      <c r="A21" s="239" t="s">
        <v>594</v>
      </c>
      <c r="B21" s="240" t="s">
        <v>535</v>
      </c>
      <c r="C21" s="240" t="e">
        <f>VLOOKUP(D21,[6]Consolidado!B:E,2,FALSE)</f>
        <v>#N/A</v>
      </c>
      <c r="D21" s="241"/>
      <c r="E21" s="240" t="s">
        <v>481</v>
      </c>
      <c r="F21" s="242" t="s">
        <v>506</v>
      </c>
      <c r="G21" s="240" t="s">
        <v>508</v>
      </c>
      <c r="H21" s="243">
        <v>490.00000000000006</v>
      </c>
      <c r="I21" s="243">
        <v>1.4143414973268289</v>
      </c>
      <c r="J21" s="244">
        <f t="shared" si="0"/>
        <v>693.02733369014629</v>
      </c>
      <c r="K21" s="243">
        <v>41.23194866988964</v>
      </c>
      <c r="L21" s="245">
        <f t="shared" si="1"/>
        <v>20203.654848245926</v>
      </c>
      <c r="M21" s="246" t="e">
        <f>VLOOKUP(D21,[6]Consolidado!B:E,4,FALSE)</f>
        <v>#N/A</v>
      </c>
      <c r="N21" s="246" t="e">
        <f>VLOOKUP(D21,[6]Consolidado!B:H,7,FALSE)</f>
        <v>#N/A</v>
      </c>
      <c r="O21" s="805">
        <v>83</v>
      </c>
    </row>
    <row r="22" spans="1:15" x14ac:dyDescent="0.25">
      <c r="A22" s="239" t="s">
        <v>594</v>
      </c>
      <c r="B22" s="240" t="s">
        <v>535</v>
      </c>
      <c r="C22" s="240" t="e">
        <f>VLOOKUP(D22,[6]Consolidado!B:E,2,FALSE)</f>
        <v>#N/A</v>
      </c>
      <c r="D22" s="241"/>
      <c r="E22" s="240" t="s">
        <v>481</v>
      </c>
      <c r="F22" s="242" t="s">
        <v>509</v>
      </c>
      <c r="G22" s="240" t="s">
        <v>505</v>
      </c>
      <c r="H22" s="243">
        <v>20</v>
      </c>
      <c r="I22" s="243">
        <v>1.2501972047849705</v>
      </c>
      <c r="J22" s="244">
        <f t="shared" si="0"/>
        <v>25.00394409569941</v>
      </c>
      <c r="K22" s="243">
        <v>36.191897700004368</v>
      </c>
      <c r="L22" s="245">
        <f t="shared" si="1"/>
        <v>723.83795400008739</v>
      </c>
      <c r="M22" s="246" t="e">
        <f>VLOOKUP(D22,[6]Consolidado!B:E,4,FALSE)</f>
        <v>#N/A</v>
      </c>
      <c r="N22" s="246" t="e">
        <f>VLOOKUP(D22,[6]Consolidado!B:H,7,FALSE)</f>
        <v>#N/A</v>
      </c>
      <c r="O22" s="805">
        <v>81</v>
      </c>
    </row>
    <row r="23" spans="1:15" x14ac:dyDescent="0.25">
      <c r="A23" s="239" t="s">
        <v>594</v>
      </c>
      <c r="B23" s="247" t="s">
        <v>535</v>
      </c>
      <c r="C23" s="248" t="e">
        <f>VLOOKUP(D23,[6]Consolidado!B:E,2,FALSE)</f>
        <v>#N/A</v>
      </c>
      <c r="D23" s="249"/>
      <c r="E23" s="247" t="s">
        <v>481</v>
      </c>
      <c r="F23" s="250" t="s">
        <v>506</v>
      </c>
      <c r="G23" s="247" t="s">
        <v>508</v>
      </c>
      <c r="H23" s="251">
        <v>-173.333333333333</v>
      </c>
      <c r="I23" s="251">
        <v>1.4143414973268289</v>
      </c>
      <c r="J23" s="244">
        <f t="shared" si="0"/>
        <v>-245.15252620331654</v>
      </c>
      <c r="K23" s="251">
        <v>41.30397472639595</v>
      </c>
      <c r="L23" s="245">
        <f t="shared" si="1"/>
        <v>-7159.355619241951</v>
      </c>
      <c r="M23" s="246" t="e">
        <f>VLOOKUP(D23,[6]Consolidado!B:E,4,FALSE)</f>
        <v>#N/A</v>
      </c>
      <c r="N23" s="246" t="e">
        <f>VLOOKUP(D23,[6]Consolidado!B:H,7,FALSE)</f>
        <v>#N/A</v>
      </c>
      <c r="O23" s="806">
        <v>81</v>
      </c>
    </row>
    <row r="24" spans="1:15" x14ac:dyDescent="0.25">
      <c r="A24" s="239" t="s">
        <v>594</v>
      </c>
      <c r="B24" s="247" t="s">
        <v>535</v>
      </c>
      <c r="C24" s="248" t="e">
        <f>VLOOKUP(D24,[6]Consolidado!B:E,2,FALSE)</f>
        <v>#N/A</v>
      </c>
      <c r="D24" s="249"/>
      <c r="E24" s="247" t="s">
        <v>481</v>
      </c>
      <c r="F24" s="250" t="s">
        <v>506</v>
      </c>
      <c r="G24" s="247" t="s">
        <v>508</v>
      </c>
      <c r="H24" s="251">
        <v>-53.3333333333333</v>
      </c>
      <c r="I24" s="251">
        <v>1.4143414973268289</v>
      </c>
      <c r="J24" s="244">
        <f t="shared" si="0"/>
        <v>-75.431546524097499</v>
      </c>
      <c r="K24" s="251">
        <v>41.30397472639595</v>
      </c>
      <c r="L24" s="245">
        <f t="shared" si="1"/>
        <v>-2202.8786520744493</v>
      </c>
      <c r="M24" s="246" t="e">
        <f>VLOOKUP(D24,[6]Consolidado!B:E,4,FALSE)</f>
        <v>#N/A</v>
      </c>
      <c r="N24" s="246" t="e">
        <f>VLOOKUP(D24,[6]Consolidado!B:H,7,FALSE)</f>
        <v>#N/A</v>
      </c>
      <c r="O24" s="806">
        <v>81</v>
      </c>
    </row>
    <row r="25" spans="1:15" x14ac:dyDescent="0.25">
      <c r="A25" s="239" t="s">
        <v>594</v>
      </c>
      <c r="B25" s="247" t="s">
        <v>535</v>
      </c>
      <c r="C25" s="248" t="e">
        <f>VLOOKUP(D25,[6]Consolidado!B:E,2,FALSE)</f>
        <v>#N/A</v>
      </c>
      <c r="D25" s="249"/>
      <c r="E25" s="247" t="s">
        <v>481</v>
      </c>
      <c r="F25" s="250" t="s">
        <v>506</v>
      </c>
      <c r="G25" s="247" t="s">
        <v>508</v>
      </c>
      <c r="H25" s="251">
        <v>-57.8611111111111</v>
      </c>
      <c r="I25" s="251">
        <v>1.4143414973268289</v>
      </c>
      <c r="J25" s="244">
        <f t="shared" si="0"/>
        <v>-81.835370525882894</v>
      </c>
      <c r="K25" s="251">
        <v>41.30397472639595</v>
      </c>
      <c r="L25" s="245">
        <f t="shared" si="1"/>
        <v>-2389.8938709745207</v>
      </c>
      <c r="M25" s="246" t="e">
        <f>VLOOKUP(D25,[6]Consolidado!B:E,4,FALSE)</f>
        <v>#N/A</v>
      </c>
      <c r="N25" s="246" t="e">
        <f>VLOOKUP(D25,[6]Consolidado!B:H,7,FALSE)</f>
        <v>#N/A</v>
      </c>
      <c r="O25" s="806">
        <v>83</v>
      </c>
    </row>
    <row r="26" spans="1:15" x14ac:dyDescent="0.25">
      <c r="A26" s="239" t="s">
        <v>594</v>
      </c>
      <c r="B26" s="247" t="s">
        <v>535</v>
      </c>
      <c r="C26" s="248" t="e">
        <f>VLOOKUP(D26,[6]Consolidado!B:E,2,FALSE)</f>
        <v>#N/A</v>
      </c>
      <c r="D26" s="249"/>
      <c r="E26" s="247" t="s">
        <v>481</v>
      </c>
      <c r="F26" s="250" t="s">
        <v>506</v>
      </c>
      <c r="G26" s="247" t="s">
        <v>508</v>
      </c>
      <c r="H26" s="251">
        <v>-41.6666666666667</v>
      </c>
      <c r="I26" s="251">
        <v>1.4143414973268289</v>
      </c>
      <c r="J26" s="244">
        <f t="shared" si="0"/>
        <v>-58.930895721951252</v>
      </c>
      <c r="K26" s="251">
        <v>41.30397472639595</v>
      </c>
      <c r="L26" s="245">
        <f t="shared" si="1"/>
        <v>-1720.9989469331661</v>
      </c>
      <c r="M26" s="246" t="e">
        <f>VLOOKUP(D26,[6]Consolidado!B:E,4,FALSE)</f>
        <v>#N/A</v>
      </c>
      <c r="N26" s="246" t="e">
        <f>VLOOKUP(D26,[6]Consolidado!B:H,7,FALSE)</f>
        <v>#N/A</v>
      </c>
      <c r="O26" s="806">
        <v>82</v>
      </c>
    </row>
    <row r="27" spans="1:15" x14ac:dyDescent="0.25">
      <c r="A27" s="239" t="s">
        <v>594</v>
      </c>
      <c r="B27" s="247" t="s">
        <v>535</v>
      </c>
      <c r="C27" s="248" t="e">
        <f>VLOOKUP(D27,[6]Consolidado!B:E,2,FALSE)</f>
        <v>#N/A</v>
      </c>
      <c r="D27" s="249"/>
      <c r="E27" s="247" t="s">
        <v>481</v>
      </c>
      <c r="F27" s="250" t="s">
        <v>506</v>
      </c>
      <c r="G27" s="247" t="s">
        <v>508</v>
      </c>
      <c r="H27" s="251">
        <v>-174.222222222222</v>
      </c>
      <c r="I27" s="251">
        <v>1.4143414973268289</v>
      </c>
      <c r="J27" s="244">
        <f t="shared" si="0"/>
        <v>-246.409718645385</v>
      </c>
      <c r="K27" s="251">
        <v>41.30397472639595</v>
      </c>
      <c r="L27" s="245">
        <f t="shared" si="1"/>
        <v>-7196.0702634431964</v>
      </c>
      <c r="M27" s="246" t="e">
        <f>VLOOKUP(D27,[6]Consolidado!B:E,4,FALSE)</f>
        <v>#N/A</v>
      </c>
      <c r="N27" s="246" t="e">
        <f>VLOOKUP(D27,[6]Consolidado!B:H,7,FALSE)</f>
        <v>#N/A</v>
      </c>
      <c r="O27" s="806">
        <v>83</v>
      </c>
    </row>
    <row r="28" spans="1:15" x14ac:dyDescent="0.25">
      <c r="A28" s="239" t="s">
        <v>596</v>
      </c>
      <c r="B28" s="240" t="s">
        <v>536</v>
      </c>
      <c r="C28" s="240" t="e">
        <f>VLOOKUP(D28,[6]Consolidado!B:E,2,FALSE)</f>
        <v>#N/A</v>
      </c>
      <c r="D28" s="241"/>
      <c r="E28" s="240" t="s">
        <v>481</v>
      </c>
      <c r="F28" s="242" t="s">
        <v>506</v>
      </c>
      <c r="G28" s="240" t="s">
        <v>508</v>
      </c>
      <c r="H28" s="243">
        <v>57.861111111111107</v>
      </c>
      <c r="I28" s="243">
        <v>1.37012782462736</v>
      </c>
      <c r="J28" s="244">
        <f t="shared" si="0"/>
        <v>79.277118297188636</v>
      </c>
      <c r="K28" s="243">
        <v>39.993142473317789</v>
      </c>
      <c r="L28" s="245">
        <f t="shared" si="1"/>
        <v>2314.0476603311376</v>
      </c>
      <c r="M28" s="246" t="e">
        <f>VLOOKUP(D28,[6]Consolidado!B:E,4,FALSE)</f>
        <v>#N/A</v>
      </c>
      <c r="N28" s="246" t="e">
        <f>VLOOKUP(D28,[6]Consolidado!B:H,7,FALSE)</f>
        <v>#N/A</v>
      </c>
      <c r="O28" s="805">
        <v>110</v>
      </c>
    </row>
    <row r="29" spans="1:15" x14ac:dyDescent="0.25">
      <c r="A29" s="239" t="s">
        <v>596</v>
      </c>
      <c r="B29" s="240" t="s">
        <v>536</v>
      </c>
      <c r="C29" s="240" t="e">
        <f>VLOOKUP(D29,[6]Consolidado!B:E,2,FALSE)</f>
        <v>#N/A</v>
      </c>
      <c r="D29" s="241"/>
      <c r="E29" s="240" t="s">
        <v>481</v>
      </c>
      <c r="F29" s="242" t="s">
        <v>506</v>
      </c>
      <c r="G29" s="240" t="s">
        <v>508</v>
      </c>
      <c r="H29" s="243">
        <v>41.666666666666664</v>
      </c>
      <c r="I29" s="243">
        <v>1.37012782462736</v>
      </c>
      <c r="J29" s="244">
        <f t="shared" si="0"/>
        <v>57.088659359473333</v>
      </c>
      <c r="K29" s="243">
        <v>39.993142473317789</v>
      </c>
      <c r="L29" s="245">
        <f t="shared" si="1"/>
        <v>1666.380936388241</v>
      </c>
      <c r="M29" s="246" t="e">
        <f>VLOOKUP(D29,[6]Consolidado!B:E,4,FALSE)</f>
        <v>#N/A</v>
      </c>
      <c r="N29" s="246" t="e">
        <f>VLOOKUP(D29,[6]Consolidado!B:H,7,FALSE)</f>
        <v>#N/A</v>
      </c>
      <c r="O29" s="805">
        <v>110</v>
      </c>
    </row>
    <row r="30" spans="1:15" x14ac:dyDescent="0.25">
      <c r="A30" s="239" t="s">
        <v>596</v>
      </c>
      <c r="B30" s="240" t="s">
        <v>536</v>
      </c>
      <c r="C30" s="240" t="e">
        <f>VLOOKUP(D30,[6]Consolidado!B:E,2,FALSE)</f>
        <v>#N/A</v>
      </c>
      <c r="D30" s="241"/>
      <c r="E30" s="240" t="s">
        <v>481</v>
      </c>
      <c r="F30" s="242" t="s">
        <v>506</v>
      </c>
      <c r="G30" s="240" t="s">
        <v>508</v>
      </c>
      <c r="H30" s="243">
        <v>142</v>
      </c>
      <c r="I30" s="243">
        <v>1.37012782462736</v>
      </c>
      <c r="J30" s="244">
        <f t="shared" si="0"/>
        <v>194.55815109708513</v>
      </c>
      <c r="K30" s="243">
        <v>39.993142473317789</v>
      </c>
      <c r="L30" s="245">
        <f t="shared" si="1"/>
        <v>5679.0262312111263</v>
      </c>
      <c r="M30" s="246" t="e">
        <f>VLOOKUP(D30,[6]Consolidado!B:E,4,FALSE)</f>
        <v>#N/A</v>
      </c>
      <c r="N30" s="246" t="e">
        <f>VLOOKUP(D30,[6]Consolidado!B:H,7,FALSE)</f>
        <v>#N/A</v>
      </c>
      <c r="O30" s="805">
        <v>109</v>
      </c>
    </row>
    <row r="31" spans="1:15" x14ac:dyDescent="0.25">
      <c r="A31" s="239" t="s">
        <v>596</v>
      </c>
      <c r="B31" s="240" t="s">
        <v>536</v>
      </c>
      <c r="C31" s="240" t="e">
        <f>VLOOKUP(D31,[6]Consolidado!B:E,2,FALSE)</f>
        <v>#N/A</v>
      </c>
      <c r="D31" s="241"/>
      <c r="E31" s="240" t="s">
        <v>481</v>
      </c>
      <c r="F31" s="242" t="s">
        <v>506</v>
      </c>
      <c r="G31" s="240" t="s">
        <v>508</v>
      </c>
      <c r="H31" s="243">
        <v>98.333333333333343</v>
      </c>
      <c r="I31" s="243">
        <v>1.37012782462736</v>
      </c>
      <c r="J31" s="244">
        <f t="shared" si="0"/>
        <v>134.72923608835708</v>
      </c>
      <c r="K31" s="243">
        <v>39.993142473317789</v>
      </c>
      <c r="L31" s="245">
        <f t="shared" si="1"/>
        <v>3932.6590098762495</v>
      </c>
      <c r="M31" s="246" t="e">
        <f>VLOOKUP(D31,[6]Consolidado!B:E,4,FALSE)</f>
        <v>#N/A</v>
      </c>
      <c r="N31" s="246" t="e">
        <f>VLOOKUP(D31,[6]Consolidado!B:H,7,FALSE)</f>
        <v>#N/A</v>
      </c>
      <c r="O31" s="805">
        <v>110</v>
      </c>
    </row>
    <row r="32" spans="1:15" x14ac:dyDescent="0.25">
      <c r="A32" s="239" t="s">
        <v>596</v>
      </c>
      <c r="B32" s="240" t="s">
        <v>536</v>
      </c>
      <c r="C32" s="240" t="e">
        <f>VLOOKUP(D32,[6]Consolidado!B:E,2,FALSE)</f>
        <v>#N/A</v>
      </c>
      <c r="D32" s="241"/>
      <c r="E32" s="240" t="s">
        <v>481</v>
      </c>
      <c r="F32" s="242" t="s">
        <v>506</v>
      </c>
      <c r="G32" s="240" t="s">
        <v>508</v>
      </c>
      <c r="H32" s="243">
        <v>160</v>
      </c>
      <c r="I32" s="243">
        <v>1.37012782462736</v>
      </c>
      <c r="J32" s="244">
        <f t="shared" si="0"/>
        <v>219.22045194037761</v>
      </c>
      <c r="K32" s="243">
        <v>39.993142473317789</v>
      </c>
      <c r="L32" s="245">
        <f t="shared" si="1"/>
        <v>6398.9027957308463</v>
      </c>
      <c r="M32" s="246" t="e">
        <f>VLOOKUP(D32,[6]Consolidado!B:E,4,FALSE)</f>
        <v>#N/A</v>
      </c>
      <c r="N32" s="246" t="e">
        <f>VLOOKUP(D32,[6]Consolidado!B:H,7,FALSE)</f>
        <v>#N/A</v>
      </c>
      <c r="O32" s="805">
        <v>82</v>
      </c>
    </row>
    <row r="33" spans="1:15" x14ac:dyDescent="0.25">
      <c r="A33" s="239" t="s">
        <v>596</v>
      </c>
      <c r="B33" s="240" t="s">
        <v>536</v>
      </c>
      <c r="C33" s="240" t="e">
        <f>VLOOKUP(D33,[6]Consolidado!B:E,2,FALSE)</f>
        <v>#N/A</v>
      </c>
      <c r="D33" s="241"/>
      <c r="E33" s="240" t="s">
        <v>481</v>
      </c>
      <c r="F33" s="242" t="s">
        <v>506</v>
      </c>
      <c r="G33" s="240" t="s">
        <v>508</v>
      </c>
      <c r="H33" s="243">
        <v>12</v>
      </c>
      <c r="I33" s="243">
        <v>1.37012782462736</v>
      </c>
      <c r="J33" s="244">
        <f t="shared" si="0"/>
        <v>16.44153389552832</v>
      </c>
      <c r="K33" s="243">
        <v>39.993142473317789</v>
      </c>
      <c r="L33" s="245">
        <f t="shared" si="1"/>
        <v>479.91770967981347</v>
      </c>
      <c r="M33" s="246" t="e">
        <f>VLOOKUP(D33,[6]Consolidado!B:E,4,FALSE)</f>
        <v>#N/A</v>
      </c>
      <c r="N33" s="246" t="e">
        <f>VLOOKUP(D33,[6]Consolidado!B:H,7,FALSE)</f>
        <v>#N/A</v>
      </c>
      <c r="O33" s="805">
        <v>110</v>
      </c>
    </row>
    <row r="34" spans="1:15" x14ac:dyDescent="0.25">
      <c r="A34" s="239" t="s">
        <v>596</v>
      </c>
      <c r="B34" s="240" t="s">
        <v>536</v>
      </c>
      <c r="C34" s="240" t="e">
        <f>VLOOKUP(D34,[6]Consolidado!B:E,2,FALSE)</f>
        <v>#N/A</v>
      </c>
      <c r="D34" s="241"/>
      <c r="E34" s="240" t="s">
        <v>481</v>
      </c>
      <c r="F34" s="242" t="s">
        <v>506</v>
      </c>
      <c r="G34" s="240" t="s">
        <v>508</v>
      </c>
      <c r="H34" s="243">
        <v>68</v>
      </c>
      <c r="I34" s="243">
        <v>1.37012782462736</v>
      </c>
      <c r="J34" s="244">
        <f t="shared" si="0"/>
        <v>93.168692074660484</v>
      </c>
      <c r="K34" s="243">
        <v>39.993142473317789</v>
      </c>
      <c r="L34" s="245">
        <f t="shared" si="1"/>
        <v>2719.5336881856097</v>
      </c>
      <c r="M34" s="246" t="e">
        <f>VLOOKUP(D34,[6]Consolidado!B:E,4,FALSE)</f>
        <v>#N/A</v>
      </c>
      <c r="N34" s="246" t="e">
        <f>VLOOKUP(D34,[6]Consolidado!B:H,7,FALSE)</f>
        <v>#N/A</v>
      </c>
      <c r="O34" s="805">
        <v>109</v>
      </c>
    </row>
    <row r="35" spans="1:15" x14ac:dyDescent="0.25">
      <c r="A35" s="239" t="s">
        <v>596</v>
      </c>
      <c r="B35" s="240" t="s">
        <v>536</v>
      </c>
      <c r="C35" s="240" t="e">
        <f>VLOOKUP(D35,[6]Consolidado!B:E,2,FALSE)</f>
        <v>#N/A</v>
      </c>
      <c r="D35" s="241"/>
      <c r="E35" s="240" t="s">
        <v>481</v>
      </c>
      <c r="F35" s="242" t="s">
        <v>506</v>
      </c>
      <c r="G35" s="240" t="s">
        <v>508</v>
      </c>
      <c r="H35" s="243">
        <v>11.666666666666666</v>
      </c>
      <c r="I35" s="243">
        <v>1.37012782462736</v>
      </c>
      <c r="J35" s="244">
        <f t="shared" si="0"/>
        <v>15.984824620652534</v>
      </c>
      <c r="K35" s="243">
        <v>39.993142473317789</v>
      </c>
      <c r="L35" s="245">
        <f t="shared" si="1"/>
        <v>466.58666218870752</v>
      </c>
      <c r="M35" s="246" t="e">
        <f>VLOOKUP(D35,[6]Consolidado!B:E,4,FALSE)</f>
        <v>#N/A</v>
      </c>
      <c r="N35" s="246" t="e">
        <f>VLOOKUP(D35,[6]Consolidado!B:H,7,FALSE)</f>
        <v>#N/A</v>
      </c>
      <c r="O35" s="805">
        <v>110</v>
      </c>
    </row>
    <row r="36" spans="1:15" x14ac:dyDescent="0.25">
      <c r="A36" s="239" t="s">
        <v>596</v>
      </c>
      <c r="B36" s="240" t="s">
        <v>536</v>
      </c>
      <c r="C36" s="240" t="e">
        <f>VLOOKUP(D36,[6]Consolidado!B:E,2,FALSE)</f>
        <v>#N/A</v>
      </c>
      <c r="D36" s="241"/>
      <c r="E36" s="240" t="s">
        <v>481</v>
      </c>
      <c r="F36" s="242" t="s">
        <v>506</v>
      </c>
      <c r="G36" s="240" t="s">
        <v>508</v>
      </c>
      <c r="H36" s="243">
        <v>13.333333333333334</v>
      </c>
      <c r="I36" s="243">
        <v>1.37012782462736</v>
      </c>
      <c r="J36" s="244">
        <f t="shared" si="0"/>
        <v>18.268370995031468</v>
      </c>
      <c r="K36" s="243">
        <v>39.993142473317789</v>
      </c>
      <c r="L36" s="245">
        <f t="shared" si="1"/>
        <v>533.24189964423726</v>
      </c>
      <c r="M36" s="246" t="e">
        <f>VLOOKUP(D36,[6]Consolidado!B:E,4,FALSE)</f>
        <v>#N/A</v>
      </c>
      <c r="N36" s="246" t="e">
        <f>VLOOKUP(D36,[6]Consolidado!B:H,7,FALSE)</f>
        <v>#N/A</v>
      </c>
      <c r="O36" s="805">
        <v>110</v>
      </c>
    </row>
    <row r="37" spans="1:15" x14ac:dyDescent="0.25">
      <c r="A37" s="239" t="s">
        <v>596</v>
      </c>
      <c r="B37" s="240" t="s">
        <v>536</v>
      </c>
      <c r="C37" s="240" t="e">
        <f>VLOOKUP(D37,[6]Consolidado!B:E,2,FALSE)</f>
        <v>#N/A</v>
      </c>
      <c r="D37" s="241"/>
      <c r="E37" s="240" t="s">
        <v>481</v>
      </c>
      <c r="F37" s="242" t="s">
        <v>506</v>
      </c>
      <c r="G37" s="240" t="s">
        <v>508</v>
      </c>
      <c r="H37" s="243">
        <v>213.33333333333334</v>
      </c>
      <c r="I37" s="243">
        <v>1.37012782462736</v>
      </c>
      <c r="J37" s="244">
        <f t="shared" si="0"/>
        <v>292.29393592050349</v>
      </c>
      <c r="K37" s="243">
        <v>39.993142473317789</v>
      </c>
      <c r="L37" s="245">
        <f t="shared" si="1"/>
        <v>8531.8703943077962</v>
      </c>
      <c r="M37" s="246" t="e">
        <f>VLOOKUP(D37,[6]Consolidado!B:E,4,FALSE)</f>
        <v>#N/A</v>
      </c>
      <c r="N37" s="246" t="e">
        <f>VLOOKUP(D37,[6]Consolidado!B:H,7,FALSE)</f>
        <v>#N/A</v>
      </c>
      <c r="O37" s="805">
        <v>83</v>
      </c>
    </row>
    <row r="38" spans="1:15" x14ac:dyDescent="0.25">
      <c r="A38" s="239" t="s">
        <v>596</v>
      </c>
      <c r="B38" s="240" t="s">
        <v>538</v>
      </c>
      <c r="C38" s="240" t="e">
        <f>VLOOKUP(D38,[6]Consolidado!B:E,2,FALSE)</f>
        <v>#N/A</v>
      </c>
      <c r="D38" s="241"/>
      <c r="E38" s="240" t="s">
        <v>481</v>
      </c>
      <c r="F38" s="242" t="s">
        <v>506</v>
      </c>
      <c r="G38" s="240" t="s">
        <v>508</v>
      </c>
      <c r="H38" s="243">
        <v>41</v>
      </c>
      <c r="I38" s="243">
        <v>1.37012782462736</v>
      </c>
      <c r="J38" s="244">
        <f t="shared" si="0"/>
        <v>56.175240809721764</v>
      </c>
      <c r="K38" s="243">
        <v>39.993142473317789</v>
      </c>
      <c r="L38" s="245">
        <f t="shared" si="1"/>
        <v>1639.7188414060292</v>
      </c>
      <c r="M38" s="246" t="e">
        <f>VLOOKUP(D38,[6]Consolidado!B:E,4,FALSE)</f>
        <v>#N/A</v>
      </c>
      <c r="N38" s="246" t="e">
        <f>VLOOKUP(D38,[6]Consolidado!B:H,7,FALSE)</f>
        <v>#N/A</v>
      </c>
      <c r="O38" s="805">
        <v>87</v>
      </c>
    </row>
    <row r="39" spans="1:15" x14ac:dyDescent="0.25">
      <c r="A39" s="239" t="s">
        <v>596</v>
      </c>
      <c r="B39" s="240" t="s">
        <v>538</v>
      </c>
      <c r="C39" s="240" t="e">
        <f>VLOOKUP(D39,[6]Consolidado!B:E,2,FALSE)</f>
        <v>#N/A</v>
      </c>
      <c r="D39" s="241"/>
      <c r="E39" s="240" t="s">
        <v>481</v>
      </c>
      <c r="F39" s="242" t="s">
        <v>506</v>
      </c>
      <c r="G39" s="240" t="s">
        <v>508</v>
      </c>
      <c r="H39" s="243">
        <v>60</v>
      </c>
      <c r="I39" s="243">
        <v>1.37012782462736</v>
      </c>
      <c r="J39" s="244">
        <f t="shared" si="0"/>
        <v>82.207669477641602</v>
      </c>
      <c r="K39" s="243">
        <v>39.993142473317789</v>
      </c>
      <c r="L39" s="245">
        <f t="shared" si="1"/>
        <v>2399.5885483990673</v>
      </c>
      <c r="M39" s="246" t="e">
        <f>VLOOKUP(D39,[6]Consolidado!B:E,4,FALSE)</f>
        <v>#N/A</v>
      </c>
      <c r="N39" s="246" t="e">
        <f>VLOOKUP(D39,[6]Consolidado!B:H,7,FALSE)</f>
        <v>#N/A</v>
      </c>
      <c r="O39" s="805">
        <v>87</v>
      </c>
    </row>
    <row r="40" spans="1:15" x14ac:dyDescent="0.25">
      <c r="A40" s="239" t="s">
        <v>596</v>
      </c>
      <c r="B40" s="240" t="s">
        <v>538</v>
      </c>
      <c r="C40" s="240" t="e">
        <f>VLOOKUP(D40,[6]Consolidado!B:E,2,FALSE)</f>
        <v>#N/A</v>
      </c>
      <c r="D40" s="241"/>
      <c r="E40" s="240" t="s">
        <v>481</v>
      </c>
      <c r="F40" s="242" t="s">
        <v>506</v>
      </c>
      <c r="G40" s="240" t="s">
        <v>508</v>
      </c>
      <c r="H40" s="243">
        <v>386.75</v>
      </c>
      <c r="I40" s="243">
        <v>1.37012782462736</v>
      </c>
      <c r="J40" s="244">
        <f t="shared" si="0"/>
        <v>529.89693617463149</v>
      </c>
      <c r="K40" s="243">
        <v>39.993142473317789</v>
      </c>
      <c r="L40" s="245">
        <f t="shared" si="1"/>
        <v>15467.347851555654</v>
      </c>
      <c r="M40" s="246" t="e">
        <f>VLOOKUP(D40,[6]Consolidado!B:E,4,FALSE)</f>
        <v>#N/A</v>
      </c>
      <c r="N40" s="246" t="e">
        <f>VLOOKUP(D40,[6]Consolidado!B:H,7,FALSE)</f>
        <v>#N/A</v>
      </c>
      <c r="O40" s="805">
        <v>87</v>
      </c>
    </row>
    <row r="41" spans="1:15" x14ac:dyDescent="0.25">
      <c r="A41" s="239" t="s">
        <v>596</v>
      </c>
      <c r="B41" s="240" t="s">
        <v>539</v>
      </c>
      <c r="C41" s="240" t="e">
        <f>VLOOKUP(D41,[6]Consolidado!B:E,2,FALSE)</f>
        <v>#N/A</v>
      </c>
      <c r="D41" s="241"/>
      <c r="E41" s="240" t="s">
        <v>481</v>
      </c>
      <c r="F41" s="242" t="s">
        <v>506</v>
      </c>
      <c r="G41" s="240" t="s">
        <v>508</v>
      </c>
      <c r="H41" s="243">
        <v>50</v>
      </c>
      <c r="I41" s="243">
        <v>1.37012782462736</v>
      </c>
      <c r="J41" s="244">
        <f t="shared" si="0"/>
        <v>68.506391231367999</v>
      </c>
      <c r="K41" s="243">
        <v>39.993142473317789</v>
      </c>
      <c r="L41" s="245">
        <f t="shared" si="1"/>
        <v>1999.6571236658895</v>
      </c>
      <c r="M41" s="246" t="e">
        <f>VLOOKUP(D41,[6]Consolidado!B:E,4,FALSE)</f>
        <v>#N/A</v>
      </c>
      <c r="N41" s="246" t="e">
        <f>VLOOKUP(D41,[6]Consolidado!B:H,7,FALSE)</f>
        <v>#N/A</v>
      </c>
      <c r="O41" s="805">
        <v>83</v>
      </c>
    </row>
    <row r="42" spans="1:15" x14ac:dyDescent="0.25">
      <c r="A42" s="239" t="s">
        <v>596</v>
      </c>
      <c r="B42" s="240" t="s">
        <v>539</v>
      </c>
      <c r="C42" s="240" t="e">
        <f>VLOOKUP(D42,[6]Consolidado!B:E,2,FALSE)</f>
        <v>#N/A</v>
      </c>
      <c r="D42" s="241"/>
      <c r="E42" s="240" t="s">
        <v>481</v>
      </c>
      <c r="F42" s="242" t="s">
        <v>506</v>
      </c>
      <c r="G42" s="240" t="s">
        <v>508</v>
      </c>
      <c r="H42" s="243">
        <v>40</v>
      </c>
      <c r="I42" s="243">
        <v>1.37012782462736</v>
      </c>
      <c r="J42" s="244">
        <f t="shared" si="0"/>
        <v>54.805112985094404</v>
      </c>
      <c r="K42" s="243">
        <v>39.993142473317789</v>
      </c>
      <c r="L42" s="245">
        <f t="shared" si="1"/>
        <v>1599.7256989327116</v>
      </c>
      <c r="M42" s="246" t="e">
        <f>VLOOKUP(D42,[6]Consolidado!B:E,4,FALSE)</f>
        <v>#N/A</v>
      </c>
      <c r="N42" s="246" t="e">
        <f>VLOOKUP(D42,[6]Consolidado!B:H,7,FALSE)</f>
        <v>#N/A</v>
      </c>
      <c r="O42" s="805">
        <v>120</v>
      </c>
    </row>
    <row r="43" spans="1:15" x14ac:dyDescent="0.25">
      <c r="A43" s="239" t="s">
        <v>596</v>
      </c>
      <c r="B43" s="240" t="s">
        <v>539</v>
      </c>
      <c r="C43" s="240" t="e">
        <f>VLOOKUP(D43,[6]Consolidado!B:E,2,FALSE)</f>
        <v>#N/A</v>
      </c>
      <c r="D43" s="241"/>
      <c r="E43" s="240" t="s">
        <v>481</v>
      </c>
      <c r="F43" s="242" t="s">
        <v>506</v>
      </c>
      <c r="G43" s="240" t="s">
        <v>508</v>
      </c>
      <c r="H43" s="243">
        <v>2.2222222222222223</v>
      </c>
      <c r="I43" s="243">
        <v>1.37012782462736</v>
      </c>
      <c r="J43" s="244">
        <f t="shared" si="0"/>
        <v>3.0447284991719115</v>
      </c>
      <c r="K43" s="243">
        <v>39.993142473317789</v>
      </c>
      <c r="L43" s="245">
        <f t="shared" si="1"/>
        <v>88.873649940706201</v>
      </c>
      <c r="M43" s="246" t="e">
        <f>VLOOKUP(D43,[6]Consolidado!B:E,4,FALSE)</f>
        <v>#N/A</v>
      </c>
      <c r="N43" s="246" t="e">
        <f>VLOOKUP(D43,[6]Consolidado!B:H,7,FALSE)</f>
        <v>#N/A</v>
      </c>
      <c r="O43" s="805">
        <v>121</v>
      </c>
    </row>
    <row r="44" spans="1:15" x14ac:dyDescent="0.25">
      <c r="A44" s="239" t="s">
        <v>596</v>
      </c>
      <c r="B44" s="240" t="s">
        <v>539</v>
      </c>
      <c r="C44" s="240" t="e">
        <f>VLOOKUP(D44,[6]Consolidado!B:E,2,FALSE)</f>
        <v>#N/A</v>
      </c>
      <c r="D44" s="241"/>
      <c r="E44" s="240" t="s">
        <v>481</v>
      </c>
      <c r="F44" s="242" t="s">
        <v>506</v>
      </c>
      <c r="G44" s="240" t="s">
        <v>508</v>
      </c>
      <c r="H44" s="243">
        <v>130</v>
      </c>
      <c r="I44" s="243">
        <v>1.37012782462736</v>
      </c>
      <c r="J44" s="244">
        <f t="shared" si="0"/>
        <v>178.11661720155681</v>
      </c>
      <c r="K44" s="243">
        <v>39.993142473317789</v>
      </c>
      <c r="L44" s="245">
        <f t="shared" si="1"/>
        <v>5199.1085215313124</v>
      </c>
      <c r="M44" s="246" t="e">
        <f>VLOOKUP(D44,[6]Consolidado!B:E,4,FALSE)</f>
        <v>#N/A</v>
      </c>
      <c r="N44" s="246" t="e">
        <f>VLOOKUP(D44,[6]Consolidado!B:H,7,FALSE)</f>
        <v>#N/A</v>
      </c>
      <c r="O44" s="805">
        <v>83</v>
      </c>
    </row>
    <row r="45" spans="1:15" x14ac:dyDescent="0.25">
      <c r="A45" s="239" t="s">
        <v>596</v>
      </c>
      <c r="B45" s="240" t="s">
        <v>539</v>
      </c>
      <c r="C45" s="240" t="e">
        <f>VLOOKUP(D45,[6]Consolidado!B:E,2,FALSE)</f>
        <v>#N/A</v>
      </c>
      <c r="D45" s="241"/>
      <c r="E45" s="240" t="s">
        <v>481</v>
      </c>
      <c r="F45" s="242" t="s">
        <v>506</v>
      </c>
      <c r="G45" s="240" t="s">
        <v>508</v>
      </c>
      <c r="H45" s="243">
        <v>193.33333333333334</v>
      </c>
      <c r="I45" s="243">
        <v>1.37012782462736</v>
      </c>
      <c r="J45" s="244">
        <f t="shared" si="0"/>
        <v>264.89137942795628</v>
      </c>
      <c r="K45" s="243">
        <v>39.993142473317789</v>
      </c>
      <c r="L45" s="245">
        <f t="shared" si="1"/>
        <v>7732.00754484144</v>
      </c>
      <c r="M45" s="246" t="e">
        <f>VLOOKUP(D45,[6]Consolidado!B:E,4,FALSE)</f>
        <v>#N/A</v>
      </c>
      <c r="N45" s="246" t="e">
        <f>VLOOKUP(D45,[6]Consolidado!B:H,7,FALSE)</f>
        <v>#N/A</v>
      </c>
      <c r="O45" s="805">
        <v>83</v>
      </c>
    </row>
    <row r="46" spans="1:15" x14ac:dyDescent="0.25">
      <c r="A46" s="239" t="s">
        <v>596</v>
      </c>
      <c r="B46" s="240" t="s">
        <v>539</v>
      </c>
      <c r="C46" s="240" t="e">
        <f>VLOOKUP(D46,[6]Consolidado!B:E,2,FALSE)</f>
        <v>#N/A</v>
      </c>
      <c r="D46" s="241"/>
      <c r="E46" s="240" t="s">
        <v>481</v>
      </c>
      <c r="F46" s="242" t="s">
        <v>506</v>
      </c>
      <c r="G46" s="240" t="s">
        <v>508</v>
      </c>
      <c r="H46" s="243">
        <v>14.666666666666666</v>
      </c>
      <c r="I46" s="243">
        <v>1.37012782462736</v>
      </c>
      <c r="J46" s="244">
        <f t="shared" si="0"/>
        <v>20.095208094534613</v>
      </c>
      <c r="K46" s="243">
        <v>39.993142473317789</v>
      </c>
      <c r="L46" s="245">
        <f t="shared" si="1"/>
        <v>586.56608960866083</v>
      </c>
      <c r="M46" s="246" t="e">
        <f>VLOOKUP(D46,[6]Consolidado!B:E,4,FALSE)</f>
        <v>#N/A</v>
      </c>
      <c r="N46" s="246" t="e">
        <f>VLOOKUP(D46,[6]Consolidado!B:H,7,FALSE)</f>
        <v>#N/A</v>
      </c>
      <c r="O46" s="805">
        <v>82</v>
      </c>
    </row>
    <row r="47" spans="1:15" x14ac:dyDescent="0.25">
      <c r="A47" s="239" t="s">
        <v>596</v>
      </c>
      <c r="B47" s="240" t="s">
        <v>539</v>
      </c>
      <c r="C47" s="240" t="e">
        <f>VLOOKUP(D47,[6]Consolidado!B:E,2,FALSE)</f>
        <v>#N/A</v>
      </c>
      <c r="D47" s="241"/>
      <c r="E47" s="240" t="s">
        <v>481</v>
      </c>
      <c r="F47" s="242" t="s">
        <v>506</v>
      </c>
      <c r="G47" s="240" t="s">
        <v>508</v>
      </c>
      <c r="H47" s="243">
        <v>42.5</v>
      </c>
      <c r="I47" s="243">
        <v>1.37012782462736</v>
      </c>
      <c r="J47" s="244">
        <f t="shared" si="0"/>
        <v>58.230432546662804</v>
      </c>
      <c r="K47" s="243">
        <v>39.993142473317789</v>
      </c>
      <c r="L47" s="245">
        <f t="shared" si="1"/>
        <v>1699.708555116006</v>
      </c>
      <c r="M47" s="246" t="e">
        <f>VLOOKUP(D47,[6]Consolidado!B:E,4,FALSE)</f>
        <v>#N/A</v>
      </c>
      <c r="N47" s="246" t="e">
        <f>VLOOKUP(D47,[6]Consolidado!B:H,7,FALSE)</f>
        <v>#N/A</v>
      </c>
      <c r="O47" s="805">
        <v>83</v>
      </c>
    </row>
    <row r="48" spans="1:15" x14ac:dyDescent="0.25">
      <c r="A48" s="239" t="s">
        <v>596</v>
      </c>
      <c r="B48" s="240" t="s">
        <v>539</v>
      </c>
      <c r="C48" s="240" t="e">
        <f>VLOOKUP(D48,[6]Consolidado!B:E,2,FALSE)</f>
        <v>#N/A</v>
      </c>
      <c r="D48" s="241"/>
      <c r="E48" s="240" t="s">
        <v>481</v>
      </c>
      <c r="F48" s="242" t="s">
        <v>506</v>
      </c>
      <c r="G48" s="240" t="s">
        <v>508</v>
      </c>
      <c r="H48" s="243">
        <v>358.33333333333331</v>
      </c>
      <c r="I48" s="243">
        <v>1.37012782462736</v>
      </c>
      <c r="J48" s="244">
        <f t="shared" si="0"/>
        <v>490.96247049147064</v>
      </c>
      <c r="K48" s="243">
        <v>39.993142473317789</v>
      </c>
      <c r="L48" s="245">
        <f t="shared" si="1"/>
        <v>14330.876052938873</v>
      </c>
      <c r="M48" s="246" t="e">
        <f>VLOOKUP(D48,[6]Consolidado!B:E,4,FALSE)</f>
        <v>#N/A</v>
      </c>
      <c r="N48" s="246" t="e">
        <f>VLOOKUP(D48,[6]Consolidado!B:H,7,FALSE)</f>
        <v>#N/A</v>
      </c>
      <c r="O48" s="805">
        <v>107</v>
      </c>
    </row>
    <row r="49" spans="1:15" x14ac:dyDescent="0.25">
      <c r="A49" s="239" t="s">
        <v>596</v>
      </c>
      <c r="B49" s="240" t="s">
        <v>539</v>
      </c>
      <c r="C49" s="240" t="e">
        <f>VLOOKUP(D49,[6]Consolidado!B:E,2,FALSE)</f>
        <v>#N/A</v>
      </c>
      <c r="D49" s="241"/>
      <c r="E49" s="240" t="s">
        <v>481</v>
      </c>
      <c r="F49" s="242" t="s">
        <v>506</v>
      </c>
      <c r="G49" s="240" t="s">
        <v>508</v>
      </c>
      <c r="H49" s="243">
        <v>9.3333333333333339</v>
      </c>
      <c r="I49" s="243">
        <v>1.37012782462736</v>
      </c>
      <c r="J49" s="244">
        <f t="shared" si="0"/>
        <v>12.787859696522029</v>
      </c>
      <c r="K49" s="243">
        <v>39.993142473317789</v>
      </c>
      <c r="L49" s="245">
        <f t="shared" si="1"/>
        <v>373.26932975096605</v>
      </c>
      <c r="M49" s="246" t="e">
        <f>VLOOKUP(D49,[6]Consolidado!B:E,4,FALSE)</f>
        <v>#N/A</v>
      </c>
      <c r="N49" s="246" t="e">
        <f>VLOOKUP(D49,[6]Consolidado!B:H,7,FALSE)</f>
        <v>#N/A</v>
      </c>
      <c r="O49" s="805">
        <v>87</v>
      </c>
    </row>
    <row r="50" spans="1:15" x14ac:dyDescent="0.25">
      <c r="A50" s="239" t="s">
        <v>596</v>
      </c>
      <c r="B50" s="240" t="s">
        <v>539</v>
      </c>
      <c r="C50" s="240" t="e">
        <f>VLOOKUP(D50,[6]Consolidado!B:E,2,FALSE)</f>
        <v>#N/A</v>
      </c>
      <c r="D50" s="241"/>
      <c r="E50" s="240" t="s">
        <v>481</v>
      </c>
      <c r="F50" s="242" t="s">
        <v>506</v>
      </c>
      <c r="G50" s="240" t="s">
        <v>508</v>
      </c>
      <c r="H50" s="243">
        <v>278.33333333333337</v>
      </c>
      <c r="I50" s="243">
        <v>1.37012782462736</v>
      </c>
      <c r="J50" s="244">
        <f t="shared" si="0"/>
        <v>381.35224452128193</v>
      </c>
      <c r="K50" s="243">
        <v>39.993142473317789</v>
      </c>
      <c r="L50" s="245">
        <f t="shared" si="1"/>
        <v>11131.424655073453</v>
      </c>
      <c r="M50" s="246" t="e">
        <f>VLOOKUP(D50,[6]Consolidado!B:E,4,FALSE)</f>
        <v>#N/A</v>
      </c>
      <c r="N50" s="246" t="e">
        <f>VLOOKUP(D50,[6]Consolidado!B:H,7,FALSE)</f>
        <v>#N/A</v>
      </c>
      <c r="O50" s="805">
        <v>108</v>
      </c>
    </row>
    <row r="51" spans="1:15" x14ac:dyDescent="0.25">
      <c r="A51" s="239" t="s">
        <v>596</v>
      </c>
      <c r="B51" s="240" t="s">
        <v>539</v>
      </c>
      <c r="C51" s="240" t="e">
        <f>VLOOKUP(D51,[6]Consolidado!B:E,2,FALSE)</f>
        <v>#N/A</v>
      </c>
      <c r="D51" s="241"/>
      <c r="E51" s="240" t="s">
        <v>481</v>
      </c>
      <c r="F51" s="242" t="s">
        <v>506</v>
      </c>
      <c r="G51" s="240" t="s">
        <v>508</v>
      </c>
      <c r="H51" s="243">
        <v>37.333333333333336</v>
      </c>
      <c r="I51" s="243">
        <v>1.37012782462736</v>
      </c>
      <c r="J51" s="244">
        <f t="shared" si="0"/>
        <v>51.151438786088114</v>
      </c>
      <c r="K51" s="243">
        <v>39.993142473317789</v>
      </c>
      <c r="L51" s="245">
        <f t="shared" si="1"/>
        <v>1493.0773190038642</v>
      </c>
      <c r="M51" s="246" t="e">
        <f>VLOOKUP(D51,[6]Consolidado!B:E,4,FALSE)</f>
        <v>#N/A</v>
      </c>
      <c r="N51" s="246" t="e">
        <f>VLOOKUP(D51,[6]Consolidado!B:H,7,FALSE)</f>
        <v>#N/A</v>
      </c>
      <c r="O51" s="805">
        <v>108</v>
      </c>
    </row>
    <row r="52" spans="1:15" x14ac:dyDescent="0.25">
      <c r="A52" s="239" t="s">
        <v>596</v>
      </c>
      <c r="B52" s="240" t="s">
        <v>539</v>
      </c>
      <c r="C52" s="240" t="e">
        <f>VLOOKUP(D52,[6]Consolidado!B:E,2,FALSE)</f>
        <v>#N/A</v>
      </c>
      <c r="D52" s="241"/>
      <c r="E52" s="240" t="s">
        <v>481</v>
      </c>
      <c r="F52" s="242" t="s">
        <v>506</v>
      </c>
      <c r="G52" s="240" t="s">
        <v>508</v>
      </c>
      <c r="H52" s="243">
        <v>20</v>
      </c>
      <c r="I52" s="243">
        <v>1.37012782462736</v>
      </c>
      <c r="J52" s="244">
        <f t="shared" si="0"/>
        <v>27.402556492547202</v>
      </c>
      <c r="K52" s="243">
        <v>39.993142473317789</v>
      </c>
      <c r="L52" s="245">
        <f t="shared" si="1"/>
        <v>799.86284946635578</v>
      </c>
      <c r="M52" s="246" t="e">
        <f>VLOOKUP(D52,[6]Consolidado!B:E,4,FALSE)</f>
        <v>#N/A</v>
      </c>
      <c r="N52" s="246" t="e">
        <f>VLOOKUP(D52,[6]Consolidado!B:H,7,FALSE)</f>
        <v>#N/A</v>
      </c>
      <c r="O52" s="805">
        <v>83</v>
      </c>
    </row>
    <row r="53" spans="1:15" x14ac:dyDescent="0.25">
      <c r="A53" s="239" t="s">
        <v>596</v>
      </c>
      <c r="B53" s="240" t="s">
        <v>539</v>
      </c>
      <c r="C53" s="240" t="e">
        <f>VLOOKUP(D53,[6]Consolidado!B:E,2,FALSE)</f>
        <v>#N/A</v>
      </c>
      <c r="D53" s="241"/>
      <c r="E53" s="240" t="s">
        <v>481</v>
      </c>
      <c r="F53" s="242" t="s">
        <v>506</v>
      </c>
      <c r="G53" s="240" t="s">
        <v>508</v>
      </c>
      <c r="H53" s="243">
        <v>20</v>
      </c>
      <c r="I53" s="243">
        <v>1.37012782462736</v>
      </c>
      <c r="J53" s="244">
        <f t="shared" si="0"/>
        <v>27.402556492547202</v>
      </c>
      <c r="K53" s="243">
        <v>39.993142473317789</v>
      </c>
      <c r="L53" s="245">
        <f t="shared" si="1"/>
        <v>799.86284946635578</v>
      </c>
      <c r="M53" s="246" t="e">
        <f>VLOOKUP(D53,[6]Consolidado!B:E,4,FALSE)</f>
        <v>#N/A</v>
      </c>
      <c r="N53" s="246" t="e">
        <f>VLOOKUP(D53,[6]Consolidado!B:H,7,FALSE)</f>
        <v>#N/A</v>
      </c>
      <c r="O53" s="805">
        <v>108</v>
      </c>
    </row>
    <row r="54" spans="1:15" x14ac:dyDescent="0.25">
      <c r="A54" s="252" t="s">
        <v>603</v>
      </c>
      <c r="B54" s="240" t="s">
        <v>541</v>
      </c>
      <c r="C54" s="240" t="e">
        <f>VLOOKUP(D54,[6]Consolidado!B:E,2,FALSE)</f>
        <v>#N/A</v>
      </c>
      <c r="D54" s="253"/>
      <c r="E54" s="240" t="s">
        <v>487</v>
      </c>
      <c r="F54" s="242" t="s">
        <v>506</v>
      </c>
      <c r="G54" s="240" t="s">
        <v>508</v>
      </c>
      <c r="H54" s="243">
        <v>6</v>
      </c>
      <c r="I54" s="243">
        <v>2.8162682531097891</v>
      </c>
      <c r="J54" s="244">
        <f t="shared" si="0"/>
        <v>16.897609518658733</v>
      </c>
      <c r="K54" s="243">
        <v>81.919752589811708</v>
      </c>
      <c r="L54" s="245">
        <f t="shared" si="1"/>
        <v>491.51851553887025</v>
      </c>
      <c r="M54" s="246" t="e">
        <f>VLOOKUP(D54,[6]Consolidado!B:E,4,FALSE)</f>
        <v>#N/A</v>
      </c>
      <c r="N54" s="246" t="e">
        <f>VLOOKUP(D54,[6]Consolidado!B:H,7,FALSE)</f>
        <v>#N/A</v>
      </c>
      <c r="O54" s="807">
        <v>187</v>
      </c>
    </row>
    <row r="55" spans="1:15" x14ac:dyDescent="0.25">
      <c r="A55" s="254" t="s">
        <v>603</v>
      </c>
      <c r="B55" s="240" t="s">
        <v>541</v>
      </c>
      <c r="C55" s="240" t="e">
        <f>VLOOKUP(D55,[6]Consolidado!B:E,2,FALSE)</f>
        <v>#N/A</v>
      </c>
      <c r="D55" s="241"/>
      <c r="E55" s="240" t="s">
        <v>481</v>
      </c>
      <c r="F55" s="242" t="s">
        <v>506</v>
      </c>
      <c r="G55" s="240" t="s">
        <v>508</v>
      </c>
      <c r="H55" s="243">
        <v>5.833333333333333</v>
      </c>
      <c r="I55" s="243">
        <v>1.4007843233284736</v>
      </c>
      <c r="J55" s="244">
        <f t="shared" si="0"/>
        <v>8.1712418860827629</v>
      </c>
      <c r="K55" s="243">
        <v>41.100074486301232</v>
      </c>
      <c r="L55" s="245">
        <f t="shared" si="1"/>
        <v>239.75043450342383</v>
      </c>
      <c r="M55" s="246" t="e">
        <f>VLOOKUP(D55,[6]Consolidado!B:E,4,FALSE)</f>
        <v>#N/A</v>
      </c>
      <c r="N55" s="246" t="e">
        <f>VLOOKUP(D55,[6]Consolidado!B:H,7,FALSE)</f>
        <v>#N/A</v>
      </c>
      <c r="O55" s="805">
        <v>83</v>
      </c>
    </row>
    <row r="56" spans="1:15" x14ac:dyDescent="0.25">
      <c r="A56" s="254" t="s">
        <v>603</v>
      </c>
      <c r="B56" s="240" t="s">
        <v>541</v>
      </c>
      <c r="C56" s="240" t="e">
        <f>VLOOKUP(D56,[6]Consolidado!B:E,2,FALSE)</f>
        <v>#N/A</v>
      </c>
      <c r="D56" s="241"/>
      <c r="E56" s="240" t="s">
        <v>481</v>
      </c>
      <c r="F56" s="242" t="s">
        <v>506</v>
      </c>
      <c r="G56" s="240" t="s">
        <v>508</v>
      </c>
      <c r="H56" s="243">
        <v>10</v>
      </c>
      <c r="I56" s="243">
        <v>1.4007843233284736</v>
      </c>
      <c r="J56" s="244">
        <f t="shared" si="0"/>
        <v>14.007843233284735</v>
      </c>
      <c r="K56" s="243">
        <v>41.100074486301232</v>
      </c>
      <c r="L56" s="245">
        <f t="shared" si="1"/>
        <v>411.0007448630123</v>
      </c>
      <c r="M56" s="246" t="e">
        <f>VLOOKUP(D56,[6]Consolidado!B:E,4,FALSE)</f>
        <v>#N/A</v>
      </c>
      <c r="N56" s="246" t="e">
        <f>VLOOKUP(D56,[6]Consolidado!B:H,7,FALSE)</f>
        <v>#N/A</v>
      </c>
      <c r="O56" s="805">
        <v>83</v>
      </c>
    </row>
    <row r="57" spans="1:15" x14ac:dyDescent="0.25">
      <c r="A57" s="254" t="s">
        <v>603</v>
      </c>
      <c r="B57" s="240" t="s">
        <v>541</v>
      </c>
      <c r="C57" s="240" t="e">
        <f>VLOOKUP(D57,[6]Consolidado!B:E,2,FALSE)</f>
        <v>#N/A</v>
      </c>
      <c r="D57" s="241"/>
      <c r="E57" s="240" t="s">
        <v>481</v>
      </c>
      <c r="F57" s="242" t="s">
        <v>506</v>
      </c>
      <c r="G57" s="240" t="s">
        <v>508</v>
      </c>
      <c r="H57" s="243">
        <v>25.201388888888889</v>
      </c>
      <c r="I57" s="243">
        <v>1.4007843233284736</v>
      </c>
      <c r="J57" s="244">
        <f t="shared" si="0"/>
        <v>35.301710481659939</v>
      </c>
      <c r="K57" s="243">
        <v>41.100074486301232</v>
      </c>
      <c r="L57" s="245">
        <f t="shared" si="1"/>
        <v>1035.7789604915777</v>
      </c>
      <c r="M57" s="246" t="e">
        <f>VLOOKUP(D57,[6]Consolidado!B:E,4,FALSE)</f>
        <v>#N/A</v>
      </c>
      <c r="N57" s="246" t="e">
        <f>VLOOKUP(D57,[6]Consolidado!B:H,7,FALSE)</f>
        <v>#N/A</v>
      </c>
      <c r="O57" s="805">
        <v>87</v>
      </c>
    </row>
    <row r="58" spans="1:15" x14ac:dyDescent="0.25">
      <c r="A58" s="254" t="s">
        <v>603</v>
      </c>
      <c r="B58" s="240" t="s">
        <v>541</v>
      </c>
      <c r="C58" s="240" t="e">
        <f>VLOOKUP(D58,[6]Consolidado!B:E,2,FALSE)</f>
        <v>#N/A</v>
      </c>
      <c r="D58" s="241"/>
      <c r="E58" s="240" t="s">
        <v>481</v>
      </c>
      <c r="F58" s="242" t="s">
        <v>506</v>
      </c>
      <c r="G58" s="240" t="s">
        <v>508</v>
      </c>
      <c r="H58" s="243">
        <v>63.333333333333336</v>
      </c>
      <c r="I58" s="243">
        <v>1.4007843233284736</v>
      </c>
      <c r="J58" s="244">
        <f t="shared" si="0"/>
        <v>88.716340477469998</v>
      </c>
      <c r="K58" s="243">
        <v>41.100074486301232</v>
      </c>
      <c r="L58" s="245">
        <f t="shared" si="1"/>
        <v>2603.0047174657448</v>
      </c>
      <c r="M58" s="246" t="e">
        <f>VLOOKUP(D58,[6]Consolidado!B:E,4,FALSE)</f>
        <v>#N/A</v>
      </c>
      <c r="N58" s="246" t="e">
        <f>VLOOKUP(D58,[6]Consolidado!B:H,7,FALSE)</f>
        <v>#N/A</v>
      </c>
      <c r="O58" s="805">
        <v>102</v>
      </c>
    </row>
    <row r="59" spans="1:15" x14ac:dyDescent="0.25">
      <c r="A59" s="254" t="s">
        <v>603</v>
      </c>
      <c r="B59" s="240" t="s">
        <v>542</v>
      </c>
      <c r="C59" s="240" t="e">
        <f>VLOOKUP(D59,[6]Consolidado!B:E,2,FALSE)</f>
        <v>#N/A</v>
      </c>
      <c r="D59" s="241"/>
      <c r="E59" s="240" t="s">
        <v>481</v>
      </c>
      <c r="F59" s="242" t="s">
        <v>506</v>
      </c>
      <c r="G59" s="240" t="s">
        <v>508</v>
      </c>
      <c r="H59" s="243">
        <v>110</v>
      </c>
      <c r="I59" s="243">
        <v>1.4007843233284736</v>
      </c>
      <c r="J59" s="244">
        <f t="shared" si="0"/>
        <v>154.08627556613209</v>
      </c>
      <c r="K59" s="243">
        <v>41.100074486301232</v>
      </c>
      <c r="L59" s="245">
        <f t="shared" si="1"/>
        <v>4521.0081934931359</v>
      </c>
      <c r="M59" s="246" t="e">
        <f>VLOOKUP(D59,[6]Consolidado!B:E,4,FALSE)</f>
        <v>#N/A</v>
      </c>
      <c r="N59" s="246" t="e">
        <f>VLOOKUP(D59,[6]Consolidado!B:H,7,FALSE)</f>
        <v>#N/A</v>
      </c>
      <c r="O59" s="805">
        <v>124</v>
      </c>
    </row>
    <row r="60" spans="1:15" x14ac:dyDescent="0.25">
      <c r="A60" s="254" t="s">
        <v>603</v>
      </c>
      <c r="B60" s="240" t="s">
        <v>542</v>
      </c>
      <c r="C60" s="240" t="e">
        <f>VLOOKUP(D60,[6]Consolidado!B:E,2,FALSE)</f>
        <v>#N/A</v>
      </c>
      <c r="D60" s="241"/>
      <c r="E60" s="240" t="s">
        <v>481</v>
      </c>
      <c r="F60" s="242" t="s">
        <v>506</v>
      </c>
      <c r="G60" s="240" t="s">
        <v>508</v>
      </c>
      <c r="H60" s="243">
        <v>17</v>
      </c>
      <c r="I60" s="243">
        <v>1.4007843233284736</v>
      </c>
      <c r="J60" s="244">
        <f t="shared" si="0"/>
        <v>23.81333349658405</v>
      </c>
      <c r="K60" s="243">
        <v>41.100074486301232</v>
      </c>
      <c r="L60" s="245">
        <f t="shared" si="1"/>
        <v>698.7012662671209</v>
      </c>
      <c r="M60" s="246" t="e">
        <f>VLOOKUP(D60,[6]Consolidado!B:E,4,FALSE)</f>
        <v>#N/A</v>
      </c>
      <c r="N60" s="246" t="e">
        <f>VLOOKUP(D60,[6]Consolidado!B:H,7,FALSE)</f>
        <v>#N/A</v>
      </c>
      <c r="O60" s="805">
        <v>108</v>
      </c>
    </row>
    <row r="61" spans="1:15" x14ac:dyDescent="0.25">
      <c r="A61" s="254" t="s">
        <v>603</v>
      </c>
      <c r="B61" s="240" t="s">
        <v>542</v>
      </c>
      <c r="C61" s="240" t="e">
        <f>VLOOKUP(D61,[6]Consolidado!B:E,2,FALSE)</f>
        <v>#N/A</v>
      </c>
      <c r="D61" s="241"/>
      <c r="E61" s="240" t="s">
        <v>481</v>
      </c>
      <c r="F61" s="242" t="s">
        <v>506</v>
      </c>
      <c r="G61" s="240" t="s">
        <v>508</v>
      </c>
      <c r="H61" s="243">
        <v>16</v>
      </c>
      <c r="I61" s="243">
        <v>1.4007843233284736</v>
      </c>
      <c r="J61" s="244">
        <f t="shared" si="0"/>
        <v>22.412549173255577</v>
      </c>
      <c r="K61" s="243">
        <v>41.100074486301232</v>
      </c>
      <c r="L61" s="245">
        <f t="shared" si="1"/>
        <v>657.6011917808197</v>
      </c>
      <c r="M61" s="246" t="e">
        <f>VLOOKUP(D61,[6]Consolidado!B:E,4,FALSE)</f>
        <v>#N/A</v>
      </c>
      <c r="N61" s="246" t="e">
        <f>VLOOKUP(D61,[6]Consolidado!B:H,7,FALSE)</f>
        <v>#N/A</v>
      </c>
      <c r="O61" s="805">
        <v>107</v>
      </c>
    </row>
    <row r="62" spans="1:15" x14ac:dyDescent="0.25">
      <c r="A62" s="254" t="s">
        <v>603</v>
      </c>
      <c r="B62" s="240" t="s">
        <v>542</v>
      </c>
      <c r="C62" s="240" t="e">
        <f>VLOOKUP(D62,[6]Consolidado!B:E,2,FALSE)</f>
        <v>#N/A</v>
      </c>
      <c r="D62" s="241"/>
      <c r="E62" s="240" t="s">
        <v>481</v>
      </c>
      <c r="F62" s="242" t="s">
        <v>506</v>
      </c>
      <c r="G62" s="240" t="s">
        <v>508</v>
      </c>
      <c r="H62" s="243">
        <v>2</v>
      </c>
      <c r="I62" s="243">
        <v>1.4007843233284736</v>
      </c>
      <c r="J62" s="244">
        <f t="shared" si="0"/>
        <v>2.8015686466569472</v>
      </c>
      <c r="K62" s="243">
        <v>41.100074486301232</v>
      </c>
      <c r="L62" s="245">
        <f t="shared" si="1"/>
        <v>82.200148972602463</v>
      </c>
      <c r="M62" s="246" t="e">
        <f>VLOOKUP(D62,[6]Consolidado!B:E,4,FALSE)</f>
        <v>#N/A</v>
      </c>
      <c r="N62" s="246" t="e">
        <f>VLOOKUP(D62,[6]Consolidado!B:H,7,FALSE)</f>
        <v>#N/A</v>
      </c>
      <c r="O62" s="805">
        <v>107</v>
      </c>
    </row>
    <row r="63" spans="1:15" x14ac:dyDescent="0.25">
      <c r="A63" s="254" t="s">
        <v>603</v>
      </c>
      <c r="B63" s="240" t="s">
        <v>542</v>
      </c>
      <c r="C63" s="240" t="e">
        <f>VLOOKUP(D63,[6]Consolidado!B:E,2,FALSE)</f>
        <v>#N/A</v>
      </c>
      <c r="D63" s="241"/>
      <c r="E63" s="240" t="s">
        <v>481</v>
      </c>
      <c r="F63" s="242" t="s">
        <v>506</v>
      </c>
      <c r="G63" s="240" t="s">
        <v>508</v>
      </c>
      <c r="H63" s="243">
        <v>2</v>
      </c>
      <c r="I63" s="243">
        <v>1.4007843233284736</v>
      </c>
      <c r="J63" s="244">
        <f t="shared" si="0"/>
        <v>2.8015686466569472</v>
      </c>
      <c r="K63" s="243">
        <v>41.100074486301232</v>
      </c>
      <c r="L63" s="245">
        <f t="shared" si="1"/>
        <v>82.200148972602463</v>
      </c>
      <c r="M63" s="246" t="e">
        <f>VLOOKUP(D63,[6]Consolidado!B:E,4,FALSE)</f>
        <v>#N/A</v>
      </c>
      <c r="N63" s="246" t="e">
        <f>VLOOKUP(D63,[6]Consolidado!B:H,7,FALSE)</f>
        <v>#N/A</v>
      </c>
      <c r="O63" s="805">
        <v>108</v>
      </c>
    </row>
    <row r="64" spans="1:15" x14ac:dyDescent="0.25">
      <c r="A64" s="254" t="s">
        <v>603</v>
      </c>
      <c r="B64" s="240" t="s">
        <v>542</v>
      </c>
      <c r="C64" s="240" t="e">
        <f>VLOOKUP(D64,[6]Consolidado!B:E,2,FALSE)</f>
        <v>#N/A</v>
      </c>
      <c r="D64" s="241"/>
      <c r="E64" s="240" t="s">
        <v>481</v>
      </c>
      <c r="F64" s="242" t="s">
        <v>506</v>
      </c>
      <c r="G64" s="240" t="s">
        <v>508</v>
      </c>
      <c r="H64" s="243">
        <v>13.611111111111111</v>
      </c>
      <c r="I64" s="243">
        <v>1.4007843233284736</v>
      </c>
      <c r="J64" s="244">
        <f t="shared" si="0"/>
        <v>19.066231067526445</v>
      </c>
      <c r="K64" s="243">
        <v>41.100074486301232</v>
      </c>
      <c r="L64" s="245">
        <f t="shared" si="1"/>
        <v>559.41768050798896</v>
      </c>
      <c r="M64" s="246" t="e">
        <f>VLOOKUP(D64,[6]Consolidado!B:E,4,FALSE)</f>
        <v>#N/A</v>
      </c>
      <c r="N64" s="246" t="e">
        <f>VLOOKUP(D64,[6]Consolidado!B:H,7,FALSE)</f>
        <v>#N/A</v>
      </c>
      <c r="O64" s="805">
        <v>127</v>
      </c>
    </row>
    <row r="65" spans="1:15" x14ac:dyDescent="0.25">
      <c r="A65" s="254" t="s">
        <v>603</v>
      </c>
      <c r="B65" s="240" t="s">
        <v>542</v>
      </c>
      <c r="C65" s="240" t="e">
        <f>VLOOKUP(D65,[6]Consolidado!B:E,2,FALSE)</f>
        <v>#N/A</v>
      </c>
      <c r="D65" s="241"/>
      <c r="E65" s="240" t="s">
        <v>481</v>
      </c>
      <c r="F65" s="242" t="s">
        <v>506</v>
      </c>
      <c r="G65" s="240" t="s">
        <v>508</v>
      </c>
      <c r="H65" s="243">
        <v>46.666666666666664</v>
      </c>
      <c r="I65" s="243">
        <v>1.4007843233284736</v>
      </c>
      <c r="J65" s="244">
        <f t="shared" si="0"/>
        <v>65.369935088662103</v>
      </c>
      <c r="K65" s="243">
        <v>41.100074486301232</v>
      </c>
      <c r="L65" s="245">
        <f t="shared" si="1"/>
        <v>1918.0034760273907</v>
      </c>
      <c r="M65" s="246" t="e">
        <f>VLOOKUP(D65,[6]Consolidado!B:E,4,FALSE)</f>
        <v>#N/A</v>
      </c>
      <c r="N65" s="246" t="e">
        <f>VLOOKUP(D65,[6]Consolidado!B:H,7,FALSE)</f>
        <v>#N/A</v>
      </c>
      <c r="O65" s="805">
        <v>124</v>
      </c>
    </row>
    <row r="66" spans="1:15" x14ac:dyDescent="0.25">
      <c r="A66" s="254" t="s">
        <v>603</v>
      </c>
      <c r="B66" s="240" t="s">
        <v>542</v>
      </c>
      <c r="C66" s="240" t="e">
        <f>VLOOKUP(D66,[6]Consolidado!B:E,2,FALSE)</f>
        <v>#N/A</v>
      </c>
      <c r="D66" s="241"/>
      <c r="E66" s="240" t="s">
        <v>481</v>
      </c>
      <c r="F66" s="242" t="s">
        <v>506</v>
      </c>
      <c r="G66" s="240" t="s">
        <v>508</v>
      </c>
      <c r="H66" s="243">
        <v>2</v>
      </c>
      <c r="I66" s="243">
        <v>1.4007843233284736</v>
      </c>
      <c r="J66" s="244">
        <f t="shared" si="0"/>
        <v>2.8015686466569472</v>
      </c>
      <c r="K66" s="243">
        <v>41.100074486301232</v>
      </c>
      <c r="L66" s="245">
        <f t="shared" si="1"/>
        <v>82.200148972602463</v>
      </c>
      <c r="M66" s="246" t="e">
        <f>VLOOKUP(D66,[6]Consolidado!B:E,4,FALSE)</f>
        <v>#N/A</v>
      </c>
      <c r="N66" s="246" t="e">
        <f>VLOOKUP(D66,[6]Consolidado!B:H,7,FALSE)</f>
        <v>#N/A</v>
      </c>
      <c r="O66" s="805">
        <v>81</v>
      </c>
    </row>
    <row r="67" spans="1:15" x14ac:dyDescent="0.25">
      <c r="A67" s="254" t="s">
        <v>603</v>
      </c>
      <c r="B67" s="240" t="s">
        <v>542</v>
      </c>
      <c r="C67" s="240" t="e">
        <f>VLOOKUP(D67,[6]Consolidado!B:E,2,FALSE)</f>
        <v>#N/A</v>
      </c>
      <c r="D67" s="241"/>
      <c r="E67" s="240" t="s">
        <v>481</v>
      </c>
      <c r="F67" s="242" t="s">
        <v>506</v>
      </c>
      <c r="G67" s="240" t="s">
        <v>508</v>
      </c>
      <c r="H67" s="243">
        <v>53</v>
      </c>
      <c r="I67" s="243">
        <v>1.4007843233284736</v>
      </c>
      <c r="J67" s="244">
        <f t="shared" si="0"/>
        <v>74.241569136409097</v>
      </c>
      <c r="K67" s="243">
        <v>41.100074486301232</v>
      </c>
      <c r="L67" s="245">
        <f t="shared" si="1"/>
        <v>2178.3039477739653</v>
      </c>
      <c r="M67" s="246" t="e">
        <f>VLOOKUP(D67,[6]Consolidado!B:E,4,FALSE)</f>
        <v>#N/A</v>
      </c>
      <c r="N67" s="246" t="e">
        <f>VLOOKUP(D67,[6]Consolidado!B:H,7,FALSE)</f>
        <v>#N/A</v>
      </c>
      <c r="O67" s="805">
        <v>99</v>
      </c>
    </row>
    <row r="68" spans="1:15" x14ac:dyDescent="0.25">
      <c r="A68" s="254" t="s">
        <v>603</v>
      </c>
      <c r="B68" s="240" t="s">
        <v>542</v>
      </c>
      <c r="C68" s="240" t="e">
        <f>VLOOKUP(D68,[6]Consolidado!B:E,2,FALSE)</f>
        <v>#N/A</v>
      </c>
      <c r="D68" s="241"/>
      <c r="E68" s="240" t="s">
        <v>481</v>
      </c>
      <c r="F68" s="242" t="s">
        <v>506</v>
      </c>
      <c r="G68" s="240" t="s">
        <v>508</v>
      </c>
      <c r="H68" s="243">
        <v>23.333333333333332</v>
      </c>
      <c r="I68" s="243">
        <v>1.4007843233284736</v>
      </c>
      <c r="J68" s="244">
        <f t="shared" si="0"/>
        <v>32.684967544331052</v>
      </c>
      <c r="K68" s="243">
        <v>41.100074486301232</v>
      </c>
      <c r="L68" s="245">
        <f t="shared" si="1"/>
        <v>959.00173801369533</v>
      </c>
      <c r="M68" s="246" t="e">
        <f>VLOOKUP(D68,[6]Consolidado!B:E,4,FALSE)</f>
        <v>#N/A</v>
      </c>
      <c r="N68" s="246" t="e">
        <f>VLOOKUP(D68,[6]Consolidado!B:H,7,FALSE)</f>
        <v>#N/A</v>
      </c>
      <c r="O68" s="805">
        <v>99</v>
      </c>
    </row>
    <row r="69" spans="1:15" x14ac:dyDescent="0.25">
      <c r="A69" s="254" t="s">
        <v>603</v>
      </c>
      <c r="B69" s="240" t="s">
        <v>542</v>
      </c>
      <c r="C69" s="240" t="e">
        <f>VLOOKUP(D69,[6]Consolidado!B:E,2,FALSE)</f>
        <v>#N/A</v>
      </c>
      <c r="D69" s="241"/>
      <c r="E69" s="240" t="s">
        <v>481</v>
      </c>
      <c r="F69" s="242" t="s">
        <v>506</v>
      </c>
      <c r="G69" s="240" t="s">
        <v>508</v>
      </c>
      <c r="H69" s="243">
        <v>5.3958333333333339</v>
      </c>
      <c r="I69" s="243">
        <v>1.4007843233284736</v>
      </c>
      <c r="J69" s="244">
        <f t="shared" si="0"/>
        <v>7.5583987446265564</v>
      </c>
      <c r="K69" s="243">
        <v>41.100074486301232</v>
      </c>
      <c r="L69" s="245">
        <f t="shared" si="1"/>
        <v>221.76915191566709</v>
      </c>
      <c r="M69" s="246" t="e">
        <f>VLOOKUP(D69,[6]Consolidado!B:E,4,FALSE)</f>
        <v>#N/A</v>
      </c>
      <c r="N69" s="246" t="e">
        <f>VLOOKUP(D69,[6]Consolidado!B:H,7,FALSE)</f>
        <v>#N/A</v>
      </c>
      <c r="O69" s="805">
        <v>99</v>
      </c>
    </row>
    <row r="70" spans="1:15" x14ac:dyDescent="0.25">
      <c r="A70" s="254" t="s">
        <v>603</v>
      </c>
      <c r="B70" s="240" t="s">
        <v>542</v>
      </c>
      <c r="C70" s="240" t="e">
        <f>VLOOKUP(D70,[6]Consolidado!B:E,2,FALSE)</f>
        <v>#N/A</v>
      </c>
      <c r="D70" s="241"/>
      <c r="E70" s="240" t="s">
        <v>481</v>
      </c>
      <c r="F70" s="242" t="s">
        <v>506</v>
      </c>
      <c r="G70" s="240" t="s">
        <v>508</v>
      </c>
      <c r="H70" s="243">
        <v>23.59375</v>
      </c>
      <c r="I70" s="243">
        <v>1.4007843233284736</v>
      </c>
      <c r="J70" s="244">
        <f t="shared" si="0"/>
        <v>33.049755128531174</v>
      </c>
      <c r="K70" s="243">
        <v>41.100074486301232</v>
      </c>
      <c r="L70" s="245">
        <f t="shared" si="1"/>
        <v>969.70488241116971</v>
      </c>
      <c r="M70" s="246" t="e">
        <f>VLOOKUP(D70,[6]Consolidado!B:E,4,FALSE)</f>
        <v>#N/A</v>
      </c>
      <c r="N70" s="246" t="e">
        <f>VLOOKUP(D70,[6]Consolidado!B:H,7,FALSE)</f>
        <v>#N/A</v>
      </c>
      <c r="O70" s="805">
        <v>130</v>
      </c>
    </row>
    <row r="71" spans="1:15" x14ac:dyDescent="0.25">
      <c r="A71" s="254" t="s">
        <v>603</v>
      </c>
      <c r="B71" s="240" t="s">
        <v>542</v>
      </c>
      <c r="C71" s="240" t="e">
        <f>VLOOKUP(D71,[6]Consolidado!B:E,2,FALSE)</f>
        <v>#N/A</v>
      </c>
      <c r="D71" s="241"/>
      <c r="E71" s="240" t="s">
        <v>481</v>
      </c>
      <c r="F71" s="242" t="s">
        <v>506</v>
      </c>
      <c r="G71" s="240" t="s">
        <v>508</v>
      </c>
      <c r="H71" s="243">
        <v>13.125</v>
      </c>
      <c r="I71" s="243">
        <v>1.4007843233284736</v>
      </c>
      <c r="J71" s="244">
        <f t="shared" ref="J71:J134" si="2">+H71*I71</f>
        <v>18.385294243686214</v>
      </c>
      <c r="K71" s="243">
        <v>41.100074486301232</v>
      </c>
      <c r="L71" s="245">
        <f t="shared" si="1"/>
        <v>539.43847763270367</v>
      </c>
      <c r="M71" s="246" t="e">
        <f>VLOOKUP(D71,[6]Consolidado!B:E,4,FALSE)</f>
        <v>#N/A</v>
      </c>
      <c r="N71" s="246" t="e">
        <f>VLOOKUP(D71,[6]Consolidado!B:H,7,FALSE)</f>
        <v>#N/A</v>
      </c>
      <c r="O71" s="805">
        <v>130</v>
      </c>
    </row>
    <row r="72" spans="1:15" x14ac:dyDescent="0.25">
      <c r="A72" s="254" t="s">
        <v>603</v>
      </c>
      <c r="B72" s="240" t="s">
        <v>542</v>
      </c>
      <c r="C72" s="240" t="e">
        <f>VLOOKUP(D72,[6]Consolidado!B:E,2,FALSE)</f>
        <v>#N/A</v>
      </c>
      <c r="D72" s="241"/>
      <c r="E72" s="240" t="s">
        <v>481</v>
      </c>
      <c r="F72" s="242" t="s">
        <v>506</v>
      </c>
      <c r="G72" s="240" t="s">
        <v>508</v>
      </c>
      <c r="H72" s="243">
        <v>45.5</v>
      </c>
      <c r="I72" s="243">
        <v>1.4007843233284736</v>
      </c>
      <c r="J72" s="244">
        <f t="shared" si="2"/>
        <v>63.735686711445545</v>
      </c>
      <c r="K72" s="243">
        <v>41.100074486301232</v>
      </c>
      <c r="L72" s="245">
        <f t="shared" si="1"/>
        <v>1870.053389126706</v>
      </c>
      <c r="M72" s="246" t="e">
        <f>VLOOKUP(D72,[6]Consolidado!B:E,4,FALSE)</f>
        <v>#N/A</v>
      </c>
      <c r="N72" s="246" t="e">
        <f>VLOOKUP(D72,[6]Consolidado!B:H,7,FALSE)</f>
        <v>#N/A</v>
      </c>
      <c r="O72" s="805">
        <v>99</v>
      </c>
    </row>
    <row r="73" spans="1:15" x14ac:dyDescent="0.25">
      <c r="A73" s="254" t="s">
        <v>603</v>
      </c>
      <c r="B73" s="240" t="s">
        <v>542</v>
      </c>
      <c r="C73" s="240" t="e">
        <f>VLOOKUP(D73,[6]Consolidado!B:E,2,FALSE)</f>
        <v>#N/A</v>
      </c>
      <c r="D73" s="241"/>
      <c r="E73" s="240" t="s">
        <v>481</v>
      </c>
      <c r="F73" s="242" t="s">
        <v>506</v>
      </c>
      <c r="G73" s="240" t="s">
        <v>508</v>
      </c>
      <c r="H73" s="243">
        <v>8.1666666666666661</v>
      </c>
      <c r="I73" s="243">
        <v>1.4007843233284736</v>
      </c>
      <c r="J73" s="244">
        <f t="shared" si="2"/>
        <v>11.439738640515866</v>
      </c>
      <c r="K73" s="243">
        <v>41.100074486301232</v>
      </c>
      <c r="L73" s="245">
        <f t="shared" ref="L73:L136" si="3">H73*K73</f>
        <v>335.65060830479337</v>
      </c>
      <c r="M73" s="246" t="e">
        <f>VLOOKUP(D73,[6]Consolidado!B:E,4,FALSE)</f>
        <v>#N/A</v>
      </c>
      <c r="N73" s="246" t="e">
        <f>VLOOKUP(D73,[6]Consolidado!B:H,7,FALSE)</f>
        <v>#N/A</v>
      </c>
      <c r="O73" s="805">
        <v>131</v>
      </c>
    </row>
    <row r="74" spans="1:15" x14ac:dyDescent="0.25">
      <c r="A74" s="254" t="s">
        <v>603</v>
      </c>
      <c r="B74" s="240" t="s">
        <v>542</v>
      </c>
      <c r="C74" s="240" t="e">
        <f>VLOOKUP(D74,[6]Consolidado!B:E,2,FALSE)</f>
        <v>#N/A</v>
      </c>
      <c r="D74" s="241"/>
      <c r="E74" s="240" t="s">
        <v>481</v>
      </c>
      <c r="F74" s="242" t="s">
        <v>506</v>
      </c>
      <c r="G74" s="240" t="s">
        <v>508</v>
      </c>
      <c r="H74" s="243">
        <v>114.41666666666666</v>
      </c>
      <c r="I74" s="243">
        <v>1.4007843233284736</v>
      </c>
      <c r="J74" s="244">
        <f t="shared" si="2"/>
        <v>160.27307299416617</v>
      </c>
      <c r="K74" s="243">
        <v>41.100074486301232</v>
      </c>
      <c r="L74" s="245">
        <f t="shared" si="3"/>
        <v>4702.5335224742985</v>
      </c>
      <c r="M74" s="246" t="e">
        <f>VLOOKUP(D74,[6]Consolidado!B:E,4,FALSE)</f>
        <v>#N/A</v>
      </c>
      <c r="N74" s="246" t="e">
        <f>VLOOKUP(D74,[6]Consolidado!B:H,7,FALSE)</f>
        <v>#N/A</v>
      </c>
      <c r="O74" s="805">
        <v>125</v>
      </c>
    </row>
    <row r="75" spans="1:15" x14ac:dyDescent="0.25">
      <c r="A75" s="254" t="s">
        <v>603</v>
      </c>
      <c r="B75" s="240" t="s">
        <v>543</v>
      </c>
      <c r="C75" s="240" t="e">
        <f>VLOOKUP(D75,[6]Consolidado!B:E,2,FALSE)</f>
        <v>#N/A</v>
      </c>
      <c r="D75" s="241"/>
      <c r="E75" s="240" t="s">
        <v>481</v>
      </c>
      <c r="F75" s="242" t="s">
        <v>506</v>
      </c>
      <c r="G75" s="240" t="s">
        <v>508</v>
      </c>
      <c r="H75" s="243">
        <v>4.083333333333333</v>
      </c>
      <c r="I75" s="243">
        <v>1.4007843233284736</v>
      </c>
      <c r="J75" s="244">
        <f t="shared" si="2"/>
        <v>5.7198693202579332</v>
      </c>
      <c r="K75" s="243">
        <v>41.100074486301232</v>
      </c>
      <c r="L75" s="245">
        <f t="shared" si="3"/>
        <v>167.82530415239668</v>
      </c>
      <c r="M75" s="246" t="e">
        <f>VLOOKUP(D75,[6]Consolidado!B:E,4,FALSE)</f>
        <v>#N/A</v>
      </c>
      <c r="N75" s="246" t="e">
        <f>VLOOKUP(D75,[6]Consolidado!B:H,7,FALSE)</f>
        <v>#N/A</v>
      </c>
      <c r="O75" s="805">
        <v>125</v>
      </c>
    </row>
    <row r="76" spans="1:15" x14ac:dyDescent="0.25">
      <c r="A76" s="254" t="s">
        <v>603</v>
      </c>
      <c r="B76" s="240" t="s">
        <v>543</v>
      </c>
      <c r="C76" s="240" t="e">
        <f>VLOOKUP(D76,[6]Consolidado!B:E,2,FALSE)</f>
        <v>#N/A</v>
      </c>
      <c r="D76" s="241"/>
      <c r="E76" s="240" t="s">
        <v>481</v>
      </c>
      <c r="F76" s="242" t="s">
        <v>506</v>
      </c>
      <c r="G76" s="240" t="s">
        <v>508</v>
      </c>
      <c r="H76" s="243">
        <v>14.333333333333334</v>
      </c>
      <c r="I76" s="243">
        <v>1.4007843233284736</v>
      </c>
      <c r="J76" s="244">
        <f t="shared" si="2"/>
        <v>20.07790863437479</v>
      </c>
      <c r="K76" s="243">
        <v>41.100074486301232</v>
      </c>
      <c r="L76" s="245">
        <f t="shared" si="3"/>
        <v>589.10106763698434</v>
      </c>
      <c r="M76" s="246" t="e">
        <f>VLOOKUP(D76,[6]Consolidado!B:E,4,FALSE)</f>
        <v>#N/A</v>
      </c>
      <c r="N76" s="246" t="e">
        <f>VLOOKUP(D76,[6]Consolidado!B:H,7,FALSE)</f>
        <v>#N/A</v>
      </c>
      <c r="O76" s="805">
        <v>131</v>
      </c>
    </row>
    <row r="77" spans="1:15" x14ac:dyDescent="0.25">
      <c r="A77" s="254" t="s">
        <v>603</v>
      </c>
      <c r="B77" s="240" t="s">
        <v>543</v>
      </c>
      <c r="C77" s="240" t="e">
        <f>VLOOKUP(D77,[6]Consolidado!B:E,2,FALSE)</f>
        <v>#N/A</v>
      </c>
      <c r="D77" s="255"/>
      <c r="E77" s="240" t="s">
        <v>481</v>
      </c>
      <c r="F77" s="242" t="s">
        <v>506</v>
      </c>
      <c r="G77" s="240" t="s">
        <v>508</v>
      </c>
      <c r="H77" s="243">
        <v>313.41666666666663</v>
      </c>
      <c r="I77" s="243">
        <v>1.4007843233284736</v>
      </c>
      <c r="J77" s="244">
        <f t="shared" si="2"/>
        <v>439.02915333653237</v>
      </c>
      <c r="K77" s="243">
        <v>41.100074486301232</v>
      </c>
      <c r="L77" s="245">
        <f t="shared" si="3"/>
        <v>12881.448345248244</v>
      </c>
      <c r="M77" s="246" t="e">
        <f>VLOOKUP(D77,[6]Consolidado!B:E,4,FALSE)</f>
        <v>#N/A</v>
      </c>
      <c r="N77" s="246" t="e">
        <f>VLOOKUP(D77,[6]Consolidado!B:H,7,FALSE)</f>
        <v>#N/A</v>
      </c>
      <c r="O77" s="808" t="s">
        <v>601</v>
      </c>
    </row>
    <row r="78" spans="1:15" x14ac:dyDescent="0.25">
      <c r="A78" s="254" t="s">
        <v>603</v>
      </c>
      <c r="B78" s="240" t="s">
        <v>543</v>
      </c>
      <c r="C78" s="240" t="e">
        <f>VLOOKUP(D78,[6]Consolidado!B:E,2,FALSE)</f>
        <v>#N/A</v>
      </c>
      <c r="D78" s="255"/>
      <c r="E78" s="240" t="s">
        <v>481</v>
      </c>
      <c r="F78" s="242" t="s">
        <v>506</v>
      </c>
      <c r="G78" s="240" t="s">
        <v>508</v>
      </c>
      <c r="H78" s="243">
        <v>300.83333333333331</v>
      </c>
      <c r="I78" s="243">
        <v>1.4007843233284736</v>
      </c>
      <c r="J78" s="244">
        <f t="shared" si="2"/>
        <v>421.40261726798246</v>
      </c>
      <c r="K78" s="243">
        <v>41.100074486301232</v>
      </c>
      <c r="L78" s="245">
        <f t="shared" si="3"/>
        <v>12364.272407962286</v>
      </c>
      <c r="M78" s="246" t="e">
        <f>VLOOKUP(D78,[6]Consolidado!B:E,4,FALSE)</f>
        <v>#N/A</v>
      </c>
      <c r="N78" s="246" t="e">
        <f>VLOOKUP(D78,[6]Consolidado!B:H,7,FALSE)</f>
        <v>#N/A</v>
      </c>
      <c r="O78" s="808" t="s">
        <v>614</v>
      </c>
    </row>
    <row r="79" spans="1:15" x14ac:dyDescent="0.25">
      <c r="A79" s="254" t="s">
        <v>603</v>
      </c>
      <c r="B79" s="240" t="s">
        <v>543</v>
      </c>
      <c r="C79" s="240" t="e">
        <f>VLOOKUP(D79,[6]Consolidado!B:E,2,FALSE)</f>
        <v>#N/A</v>
      </c>
      <c r="D79" s="241"/>
      <c r="E79" s="240" t="s">
        <v>481</v>
      </c>
      <c r="F79" s="242" t="s">
        <v>506</v>
      </c>
      <c r="G79" s="240" t="s">
        <v>508</v>
      </c>
      <c r="H79" s="243">
        <v>154.33333333333331</v>
      </c>
      <c r="I79" s="243">
        <v>1.4007843233284736</v>
      </c>
      <c r="J79" s="244">
        <f t="shared" si="2"/>
        <v>216.18771390036108</v>
      </c>
      <c r="K79" s="243">
        <v>41.100074486301232</v>
      </c>
      <c r="L79" s="245">
        <f t="shared" si="3"/>
        <v>6343.1114957191558</v>
      </c>
      <c r="M79" s="246" t="e">
        <f>VLOOKUP(D79,[6]Consolidado!B:E,4,FALSE)</f>
        <v>#N/A</v>
      </c>
      <c r="N79" s="246" t="e">
        <f>VLOOKUP(D79,[6]Consolidado!B:H,7,FALSE)</f>
        <v>#N/A</v>
      </c>
      <c r="O79" s="805">
        <v>101</v>
      </c>
    </row>
    <row r="80" spans="1:15" x14ac:dyDescent="0.25">
      <c r="A80" s="254" t="s">
        <v>603</v>
      </c>
      <c r="B80" s="240" t="s">
        <v>543</v>
      </c>
      <c r="C80" s="240" t="e">
        <f>VLOOKUP(D80,[6]Consolidado!B:E,2,FALSE)</f>
        <v>#N/A</v>
      </c>
      <c r="D80" s="241"/>
      <c r="E80" s="240" t="s">
        <v>481</v>
      </c>
      <c r="F80" s="242" t="s">
        <v>506</v>
      </c>
      <c r="G80" s="240" t="s">
        <v>508</v>
      </c>
      <c r="H80" s="243">
        <v>2.2999999999999998</v>
      </c>
      <c r="I80" s="243">
        <v>1.4007843233284736</v>
      </c>
      <c r="J80" s="244">
        <f t="shared" si="2"/>
        <v>3.2218039436554888</v>
      </c>
      <c r="K80" s="243">
        <v>41.100074486301232</v>
      </c>
      <c r="L80" s="245">
        <f t="shared" si="3"/>
        <v>94.530171318492819</v>
      </c>
      <c r="M80" s="246" t="e">
        <f>VLOOKUP(D80,[6]Consolidado!B:E,4,FALSE)</f>
        <v>#N/A</v>
      </c>
      <c r="N80" s="246" t="e">
        <f>VLOOKUP(D80,[6]Consolidado!B:H,7,FALSE)</f>
        <v>#N/A</v>
      </c>
      <c r="O80" s="805">
        <v>83</v>
      </c>
    </row>
    <row r="81" spans="1:15" x14ac:dyDescent="0.25">
      <c r="A81" s="254" t="s">
        <v>603</v>
      </c>
      <c r="B81" s="240" t="s">
        <v>543</v>
      </c>
      <c r="C81" s="240" t="e">
        <f>VLOOKUP(D81,[6]Consolidado!B:E,2,FALSE)</f>
        <v>#N/A</v>
      </c>
      <c r="D81" s="241"/>
      <c r="E81" s="240" t="s">
        <v>481</v>
      </c>
      <c r="F81" s="242" t="s">
        <v>506</v>
      </c>
      <c r="G81" s="240" t="s">
        <v>508</v>
      </c>
      <c r="H81" s="243">
        <v>26.666666666666668</v>
      </c>
      <c r="I81" s="243">
        <v>1.4007843233284736</v>
      </c>
      <c r="J81" s="244">
        <f t="shared" si="2"/>
        <v>37.354248622092634</v>
      </c>
      <c r="K81" s="243">
        <v>41.100074486301232</v>
      </c>
      <c r="L81" s="245">
        <f t="shared" si="3"/>
        <v>1096.0019863013663</v>
      </c>
      <c r="M81" s="246" t="e">
        <f>VLOOKUP(D81,[6]Consolidado!B:E,4,FALSE)</f>
        <v>#N/A</v>
      </c>
      <c r="N81" s="246" t="e">
        <f>VLOOKUP(D81,[6]Consolidado!B:H,7,FALSE)</f>
        <v>#N/A</v>
      </c>
      <c r="O81" s="805">
        <v>99</v>
      </c>
    </row>
    <row r="82" spans="1:15" x14ac:dyDescent="0.25">
      <c r="A82" s="254" t="s">
        <v>603</v>
      </c>
      <c r="B82" s="240" t="s">
        <v>543</v>
      </c>
      <c r="C82" s="240" t="e">
        <f>VLOOKUP(D82,[6]Consolidado!B:E,2,FALSE)</f>
        <v>#N/A</v>
      </c>
      <c r="D82" s="241"/>
      <c r="E82" s="240" t="s">
        <v>481</v>
      </c>
      <c r="F82" s="242" t="s">
        <v>506</v>
      </c>
      <c r="G82" s="240" t="s">
        <v>508</v>
      </c>
      <c r="H82" s="243">
        <v>4.166666666666667</v>
      </c>
      <c r="I82" s="243">
        <v>1.4007843233284736</v>
      </c>
      <c r="J82" s="244">
        <f t="shared" si="2"/>
        <v>5.8366013472019738</v>
      </c>
      <c r="K82" s="243">
        <v>41.100074486301232</v>
      </c>
      <c r="L82" s="245">
        <f t="shared" si="3"/>
        <v>171.25031035958847</v>
      </c>
      <c r="M82" s="246" t="e">
        <f>VLOOKUP(D82,[6]Consolidado!B:E,4,FALSE)</f>
        <v>#N/A</v>
      </c>
      <c r="N82" s="246" t="e">
        <f>VLOOKUP(D82,[6]Consolidado!B:H,7,FALSE)</f>
        <v>#N/A</v>
      </c>
      <c r="O82" s="805">
        <v>101</v>
      </c>
    </row>
    <row r="83" spans="1:15" x14ac:dyDescent="0.25">
      <c r="A83" s="254" t="s">
        <v>603</v>
      </c>
      <c r="B83" s="240" t="s">
        <v>543</v>
      </c>
      <c r="C83" s="240" t="e">
        <f>VLOOKUP(D83,[6]Consolidado!B:E,2,FALSE)</f>
        <v>#N/A</v>
      </c>
      <c r="D83" s="241"/>
      <c r="E83" s="240" t="s">
        <v>481</v>
      </c>
      <c r="F83" s="242" t="s">
        <v>506</v>
      </c>
      <c r="G83" s="240" t="s">
        <v>508</v>
      </c>
      <c r="H83" s="243">
        <v>39.583333333333329</v>
      </c>
      <c r="I83" s="243">
        <v>1.4007843233284736</v>
      </c>
      <c r="J83" s="244">
        <f t="shared" si="2"/>
        <v>55.447712798418742</v>
      </c>
      <c r="K83" s="243">
        <v>41.100074486301232</v>
      </c>
      <c r="L83" s="245">
        <f t="shared" si="3"/>
        <v>1626.8779484160902</v>
      </c>
      <c r="M83" s="246" t="e">
        <f>VLOOKUP(D83,[6]Consolidado!B:E,4,FALSE)</f>
        <v>#N/A</v>
      </c>
      <c r="N83" s="246" t="e">
        <f>VLOOKUP(D83,[6]Consolidado!B:H,7,FALSE)</f>
        <v>#N/A</v>
      </c>
      <c r="O83" s="805" t="s">
        <v>601</v>
      </c>
    </row>
    <row r="84" spans="1:15" x14ac:dyDescent="0.25">
      <c r="A84" s="254" t="s">
        <v>603</v>
      </c>
      <c r="B84" s="240" t="s">
        <v>543</v>
      </c>
      <c r="C84" s="240" t="e">
        <f>VLOOKUP(D84,[6]Consolidado!B:E,2,FALSE)</f>
        <v>#N/A</v>
      </c>
      <c r="D84" s="241"/>
      <c r="E84" s="240" t="s">
        <v>481</v>
      </c>
      <c r="F84" s="242" t="s">
        <v>506</v>
      </c>
      <c r="G84" s="240" t="s">
        <v>508</v>
      </c>
      <c r="H84" s="243">
        <v>12.083333333333334</v>
      </c>
      <c r="I84" s="243">
        <v>1.4007843233284736</v>
      </c>
      <c r="J84" s="244">
        <f t="shared" si="2"/>
        <v>16.926143906885724</v>
      </c>
      <c r="K84" s="243">
        <v>41.100074486301232</v>
      </c>
      <c r="L84" s="245">
        <f t="shared" si="3"/>
        <v>496.62590004280656</v>
      </c>
      <c r="M84" s="246" t="e">
        <f>VLOOKUP(D84,[6]Consolidado!B:E,4,FALSE)</f>
        <v>#N/A</v>
      </c>
      <c r="N84" s="246" t="e">
        <f>VLOOKUP(D84,[6]Consolidado!B:H,7,FALSE)</f>
        <v>#N/A</v>
      </c>
      <c r="O84" s="805" t="s">
        <v>614</v>
      </c>
    </row>
    <row r="85" spans="1:15" x14ac:dyDescent="0.25">
      <c r="A85" s="254" t="s">
        <v>603</v>
      </c>
      <c r="B85" s="240" t="s">
        <v>543</v>
      </c>
      <c r="C85" s="240" t="e">
        <f>VLOOKUP(D85,[6]Consolidado!B:E,2,FALSE)</f>
        <v>#N/A</v>
      </c>
      <c r="D85" s="241"/>
      <c r="E85" s="240" t="s">
        <v>481</v>
      </c>
      <c r="F85" s="242" t="s">
        <v>506</v>
      </c>
      <c r="G85" s="240" t="s">
        <v>508</v>
      </c>
      <c r="H85" s="243">
        <v>112.5</v>
      </c>
      <c r="I85" s="243">
        <v>1.4007843233284736</v>
      </c>
      <c r="J85" s="244">
        <f t="shared" si="2"/>
        <v>157.58823637445329</v>
      </c>
      <c r="K85" s="243">
        <v>41.100074486301232</v>
      </c>
      <c r="L85" s="245">
        <f t="shared" si="3"/>
        <v>4623.7583797088882</v>
      </c>
      <c r="M85" s="246" t="e">
        <f>VLOOKUP(D85,[6]Consolidado!B:E,4,FALSE)</f>
        <v>#N/A</v>
      </c>
      <c r="N85" s="246" t="e">
        <f>VLOOKUP(D85,[6]Consolidado!B:H,7,FALSE)</f>
        <v>#N/A</v>
      </c>
      <c r="O85" s="805" t="s">
        <v>614</v>
      </c>
    </row>
    <row r="86" spans="1:15" x14ac:dyDescent="0.25">
      <c r="A86" s="254" t="s">
        <v>603</v>
      </c>
      <c r="B86" s="240" t="s">
        <v>543</v>
      </c>
      <c r="C86" s="240" t="e">
        <f>VLOOKUP(D86,[6]Consolidado!B:E,2,FALSE)</f>
        <v>#N/A</v>
      </c>
      <c r="D86" s="241"/>
      <c r="E86" s="240" t="s">
        <v>481</v>
      </c>
      <c r="F86" s="242" t="s">
        <v>506</v>
      </c>
      <c r="G86" s="240" t="s">
        <v>508</v>
      </c>
      <c r="H86" s="243">
        <v>40.75</v>
      </c>
      <c r="I86" s="243">
        <v>1.4007843233284736</v>
      </c>
      <c r="J86" s="244">
        <f t="shared" si="2"/>
        <v>57.0819611756353</v>
      </c>
      <c r="K86" s="243">
        <v>41.100074486301232</v>
      </c>
      <c r="L86" s="245">
        <f t="shared" si="3"/>
        <v>1674.8280353167752</v>
      </c>
      <c r="M86" s="246" t="e">
        <f>VLOOKUP(D86,[6]Consolidado!B:E,4,FALSE)</f>
        <v>#N/A</v>
      </c>
      <c r="N86" s="246" t="e">
        <f>VLOOKUP(D86,[6]Consolidado!B:H,7,FALSE)</f>
        <v>#N/A</v>
      </c>
      <c r="O86" s="805">
        <v>101</v>
      </c>
    </row>
    <row r="87" spans="1:15" x14ac:dyDescent="0.25">
      <c r="A87" s="254" t="s">
        <v>603</v>
      </c>
      <c r="B87" s="240" t="s">
        <v>543</v>
      </c>
      <c r="C87" s="240" t="e">
        <f>VLOOKUP(D87,[6]Consolidado!B:E,2,FALSE)</f>
        <v>#N/A</v>
      </c>
      <c r="D87" s="241"/>
      <c r="E87" s="240" t="s">
        <v>481</v>
      </c>
      <c r="F87" s="242" t="s">
        <v>506</v>
      </c>
      <c r="G87" s="240" t="s">
        <v>508</v>
      </c>
      <c r="H87" s="243">
        <v>30.666666666666668</v>
      </c>
      <c r="I87" s="243">
        <v>1.4007843233284736</v>
      </c>
      <c r="J87" s="244">
        <f t="shared" si="2"/>
        <v>42.957385915406526</v>
      </c>
      <c r="K87" s="243">
        <v>41.100074486301232</v>
      </c>
      <c r="L87" s="245">
        <f t="shared" si="3"/>
        <v>1260.4022842465711</v>
      </c>
      <c r="M87" s="246" t="e">
        <f>VLOOKUP(D87,[6]Consolidado!B:E,4,FALSE)</f>
        <v>#N/A</v>
      </c>
      <c r="N87" s="246" t="e">
        <f>VLOOKUP(D87,[6]Consolidado!B:H,7,FALSE)</f>
        <v>#N/A</v>
      </c>
      <c r="O87" s="805">
        <v>125</v>
      </c>
    </row>
    <row r="88" spans="1:15" x14ac:dyDescent="0.25">
      <c r="A88" s="254" t="s">
        <v>603</v>
      </c>
      <c r="B88" s="240" t="s">
        <v>543</v>
      </c>
      <c r="C88" s="240" t="e">
        <f>VLOOKUP(D88,[6]Consolidado!B:E,2,FALSE)</f>
        <v>#N/A</v>
      </c>
      <c r="D88" s="241"/>
      <c r="E88" s="240" t="s">
        <v>481</v>
      </c>
      <c r="F88" s="242" t="s">
        <v>506</v>
      </c>
      <c r="G88" s="240" t="s">
        <v>508</v>
      </c>
      <c r="H88" s="243">
        <v>1.1666666666666667</v>
      </c>
      <c r="I88" s="243">
        <v>1.4007843233284736</v>
      </c>
      <c r="J88" s="244">
        <f t="shared" si="2"/>
        <v>1.6342483772165526</v>
      </c>
      <c r="K88" s="243">
        <v>41.100074486301232</v>
      </c>
      <c r="L88" s="245">
        <f t="shared" si="3"/>
        <v>47.950086900684774</v>
      </c>
      <c r="M88" s="246" t="e">
        <f>VLOOKUP(D88,[6]Consolidado!B:E,4,FALSE)</f>
        <v>#N/A</v>
      </c>
      <c r="N88" s="246" t="e">
        <f>VLOOKUP(D88,[6]Consolidado!B:H,7,FALSE)</f>
        <v>#N/A</v>
      </c>
      <c r="O88" s="805">
        <v>83</v>
      </c>
    </row>
    <row r="89" spans="1:15" x14ac:dyDescent="0.25">
      <c r="A89" s="254" t="s">
        <v>603</v>
      </c>
      <c r="B89" s="240" t="s">
        <v>543</v>
      </c>
      <c r="C89" s="240" t="e">
        <f>VLOOKUP(D89,[6]Consolidado!B:E,2,FALSE)</f>
        <v>#N/A</v>
      </c>
      <c r="D89" s="253"/>
      <c r="E89" s="240" t="s">
        <v>481</v>
      </c>
      <c r="F89" s="242" t="s">
        <v>506</v>
      </c>
      <c r="G89" s="240" t="s">
        <v>508</v>
      </c>
      <c r="H89" s="243">
        <v>4.8611111111111107</v>
      </c>
      <c r="I89" s="243">
        <v>1.4007843233284736</v>
      </c>
      <c r="J89" s="244">
        <f t="shared" si="2"/>
        <v>6.8093682384023015</v>
      </c>
      <c r="K89" s="243">
        <v>41.100074486301232</v>
      </c>
      <c r="L89" s="245">
        <f t="shared" si="3"/>
        <v>199.79202875285318</v>
      </c>
      <c r="M89" s="246" t="e">
        <f>VLOOKUP(D89,[6]Consolidado!B:E,4,FALSE)</f>
        <v>#N/A</v>
      </c>
      <c r="N89" s="246" t="e">
        <f>VLOOKUP(D89,[6]Consolidado!B:H,7,FALSE)</f>
        <v>#N/A</v>
      </c>
      <c r="O89" s="807">
        <v>187</v>
      </c>
    </row>
    <row r="90" spans="1:15" x14ac:dyDescent="0.25">
      <c r="A90" s="254" t="s">
        <v>603</v>
      </c>
      <c r="B90" s="240" t="s">
        <v>544</v>
      </c>
      <c r="C90" s="240" t="e">
        <f>VLOOKUP(D90,[6]Consolidado!B:E,2,FALSE)</f>
        <v>#N/A</v>
      </c>
      <c r="D90" s="241"/>
      <c r="E90" s="240" t="s">
        <v>481</v>
      </c>
      <c r="F90" s="242" t="s">
        <v>506</v>
      </c>
      <c r="G90" s="240" t="s">
        <v>508</v>
      </c>
      <c r="H90" s="243">
        <v>78.833333333333329</v>
      </c>
      <c r="I90" s="243">
        <v>1.4007843233284736</v>
      </c>
      <c r="J90" s="244">
        <f t="shared" si="2"/>
        <v>110.42849748906133</v>
      </c>
      <c r="K90" s="243">
        <v>41.100074486301232</v>
      </c>
      <c r="L90" s="245">
        <f t="shared" si="3"/>
        <v>3240.0558720034137</v>
      </c>
      <c r="M90" s="246" t="e">
        <f>VLOOKUP(D90,[6]Consolidado!B:E,4,FALSE)</f>
        <v>#N/A</v>
      </c>
      <c r="N90" s="246" t="e">
        <f>VLOOKUP(D90,[6]Consolidado!B:H,7,FALSE)</f>
        <v>#N/A</v>
      </c>
      <c r="O90" s="805" t="s">
        <v>614</v>
      </c>
    </row>
    <row r="91" spans="1:15" x14ac:dyDescent="0.25">
      <c r="A91" s="254" t="s">
        <v>603</v>
      </c>
      <c r="B91" s="240" t="s">
        <v>544</v>
      </c>
      <c r="C91" s="240" t="e">
        <f>VLOOKUP(D91,[6]Consolidado!B:E,2,FALSE)</f>
        <v>#N/A</v>
      </c>
      <c r="D91" s="241"/>
      <c r="E91" s="240" t="s">
        <v>481</v>
      </c>
      <c r="F91" s="242" t="s">
        <v>506</v>
      </c>
      <c r="G91" s="240" t="s">
        <v>508</v>
      </c>
      <c r="H91" s="243">
        <v>84.333333333333343</v>
      </c>
      <c r="I91" s="243">
        <v>1.4007843233284736</v>
      </c>
      <c r="J91" s="244">
        <f t="shared" si="2"/>
        <v>118.13281126736796</v>
      </c>
      <c r="K91" s="243">
        <v>41.100074486301232</v>
      </c>
      <c r="L91" s="245">
        <f t="shared" si="3"/>
        <v>3466.1062816780709</v>
      </c>
      <c r="M91" s="246" t="e">
        <f>VLOOKUP(D91,[6]Consolidado!B:E,4,FALSE)</f>
        <v>#N/A</v>
      </c>
      <c r="N91" s="246" t="e">
        <f>VLOOKUP(D91,[6]Consolidado!B:H,7,FALSE)</f>
        <v>#N/A</v>
      </c>
      <c r="O91" s="805" t="s">
        <v>601</v>
      </c>
    </row>
    <row r="92" spans="1:15" x14ac:dyDescent="0.25">
      <c r="A92" s="254" t="s">
        <v>603</v>
      </c>
      <c r="B92" s="240" t="s">
        <v>544</v>
      </c>
      <c r="C92" s="240" t="e">
        <f>VLOOKUP(D92,[6]Consolidado!B:E,2,FALSE)</f>
        <v>#N/A</v>
      </c>
      <c r="D92" s="241"/>
      <c r="E92" s="240" t="s">
        <v>481</v>
      </c>
      <c r="F92" s="242" t="s">
        <v>506</v>
      </c>
      <c r="G92" s="240" t="s">
        <v>508</v>
      </c>
      <c r="H92" s="243">
        <v>58.666666666666664</v>
      </c>
      <c r="I92" s="243">
        <v>1.4007843233284736</v>
      </c>
      <c r="J92" s="244">
        <f t="shared" si="2"/>
        <v>82.179346968603781</v>
      </c>
      <c r="K92" s="243">
        <v>41.100074486301232</v>
      </c>
      <c r="L92" s="245">
        <f t="shared" si="3"/>
        <v>2411.2043698630055</v>
      </c>
      <c r="M92" s="246" t="e">
        <f>VLOOKUP(D92,[6]Consolidado!B:E,4,FALSE)</f>
        <v>#N/A</v>
      </c>
      <c r="N92" s="246" t="e">
        <f>VLOOKUP(D92,[6]Consolidado!B:H,7,FALSE)</f>
        <v>#N/A</v>
      </c>
      <c r="O92" s="805">
        <v>101</v>
      </c>
    </row>
    <row r="93" spans="1:15" x14ac:dyDescent="0.25">
      <c r="A93" s="254" t="s">
        <v>603</v>
      </c>
      <c r="B93" s="240" t="s">
        <v>544</v>
      </c>
      <c r="C93" s="240" t="e">
        <f>VLOOKUP(D93,[6]Consolidado!B:E,2,FALSE)</f>
        <v>#N/A</v>
      </c>
      <c r="D93" s="241"/>
      <c r="E93" s="240" t="s">
        <v>481</v>
      </c>
      <c r="F93" s="242" t="s">
        <v>506</v>
      </c>
      <c r="G93" s="240" t="s">
        <v>508</v>
      </c>
      <c r="H93" s="243">
        <v>16.666666666666668</v>
      </c>
      <c r="I93" s="243">
        <v>1.4007843233284736</v>
      </c>
      <c r="J93" s="244">
        <f t="shared" si="2"/>
        <v>23.346405388807895</v>
      </c>
      <c r="K93" s="243">
        <v>41.100074486301232</v>
      </c>
      <c r="L93" s="245">
        <f t="shared" si="3"/>
        <v>685.00124143835387</v>
      </c>
      <c r="M93" s="246" t="e">
        <f>VLOOKUP(D93,[6]Consolidado!B:E,4,FALSE)</f>
        <v>#N/A</v>
      </c>
      <c r="N93" s="246" t="e">
        <f>VLOOKUP(D93,[6]Consolidado!B:H,7,FALSE)</f>
        <v>#N/A</v>
      </c>
      <c r="O93" s="805" t="s">
        <v>601</v>
      </c>
    </row>
    <row r="94" spans="1:15" x14ac:dyDescent="0.25">
      <c r="A94" s="254" t="s">
        <v>603</v>
      </c>
      <c r="B94" s="240" t="s">
        <v>544</v>
      </c>
      <c r="C94" s="240" t="e">
        <f>VLOOKUP(D94,[6]Consolidado!B:E,2,FALSE)</f>
        <v>#N/A</v>
      </c>
      <c r="D94" s="241"/>
      <c r="E94" s="240" t="s">
        <v>481</v>
      </c>
      <c r="F94" s="242" t="s">
        <v>506</v>
      </c>
      <c r="G94" s="240" t="s">
        <v>508</v>
      </c>
      <c r="H94" s="243">
        <v>16.666666666666668</v>
      </c>
      <c r="I94" s="243">
        <v>1.4007843233284736</v>
      </c>
      <c r="J94" s="244">
        <f t="shared" si="2"/>
        <v>23.346405388807895</v>
      </c>
      <c r="K94" s="243">
        <v>41.100074486301232</v>
      </c>
      <c r="L94" s="245">
        <f t="shared" si="3"/>
        <v>685.00124143835387</v>
      </c>
      <c r="M94" s="246" t="e">
        <f>VLOOKUP(D94,[6]Consolidado!B:E,4,FALSE)</f>
        <v>#N/A</v>
      </c>
      <c r="N94" s="246" t="e">
        <f>VLOOKUP(D94,[6]Consolidado!B:H,7,FALSE)</f>
        <v>#N/A</v>
      </c>
      <c r="O94" s="805" t="s">
        <v>614</v>
      </c>
    </row>
    <row r="95" spans="1:15" x14ac:dyDescent="0.25">
      <c r="A95" s="254" t="s">
        <v>603</v>
      </c>
      <c r="B95" s="240" t="s">
        <v>544</v>
      </c>
      <c r="C95" s="240" t="e">
        <f>VLOOKUP(D95,[6]Consolidado!B:E,2,FALSE)</f>
        <v>#N/A</v>
      </c>
      <c r="D95" s="241"/>
      <c r="E95" s="240" t="s">
        <v>481</v>
      </c>
      <c r="F95" s="242" t="s">
        <v>506</v>
      </c>
      <c r="G95" s="240" t="s">
        <v>508</v>
      </c>
      <c r="H95" s="243">
        <v>12.666666666666668</v>
      </c>
      <c r="I95" s="243">
        <v>1.4007843233284736</v>
      </c>
      <c r="J95" s="244">
        <f t="shared" si="2"/>
        <v>17.743268095493999</v>
      </c>
      <c r="K95" s="243">
        <v>41.100074486301232</v>
      </c>
      <c r="L95" s="245">
        <f t="shared" si="3"/>
        <v>520.60094349314897</v>
      </c>
      <c r="M95" s="246" t="e">
        <f>VLOOKUP(D95,[6]Consolidado!B:E,4,FALSE)</f>
        <v>#N/A</v>
      </c>
      <c r="N95" s="246" t="e">
        <f>VLOOKUP(D95,[6]Consolidado!B:H,7,FALSE)</f>
        <v>#N/A</v>
      </c>
      <c r="O95" s="805">
        <v>101</v>
      </c>
    </row>
    <row r="96" spans="1:15" x14ac:dyDescent="0.25">
      <c r="A96" s="254" t="s">
        <v>603</v>
      </c>
      <c r="B96" s="240" t="s">
        <v>544</v>
      </c>
      <c r="C96" s="240" t="e">
        <f>VLOOKUP(D96,[6]Consolidado!B:E,2,FALSE)</f>
        <v>#N/A</v>
      </c>
      <c r="D96" s="241"/>
      <c r="E96" s="240" t="s">
        <v>481</v>
      </c>
      <c r="F96" s="242" t="s">
        <v>506</v>
      </c>
      <c r="G96" s="240" t="s">
        <v>508</v>
      </c>
      <c r="H96" s="243">
        <v>16.25</v>
      </c>
      <c r="I96" s="243">
        <v>1.4007843233284736</v>
      </c>
      <c r="J96" s="244">
        <f t="shared" si="2"/>
        <v>22.762745254087697</v>
      </c>
      <c r="K96" s="243">
        <v>41.100074486301232</v>
      </c>
      <c r="L96" s="245">
        <f t="shared" si="3"/>
        <v>667.87621040239503</v>
      </c>
      <c r="M96" s="246" t="e">
        <f>VLOOKUP(D96,[6]Consolidado!B:E,4,FALSE)</f>
        <v>#N/A</v>
      </c>
      <c r="N96" s="246" t="e">
        <f>VLOOKUP(D96,[6]Consolidado!B:H,7,FALSE)</f>
        <v>#N/A</v>
      </c>
      <c r="O96" s="805" t="s">
        <v>614</v>
      </c>
    </row>
    <row r="97" spans="1:15" x14ac:dyDescent="0.25">
      <c r="A97" s="254" t="s">
        <v>603</v>
      </c>
      <c r="B97" s="240" t="s">
        <v>544</v>
      </c>
      <c r="C97" s="240" t="e">
        <f>VLOOKUP(D97,[6]Consolidado!B:E,2,FALSE)</f>
        <v>#N/A</v>
      </c>
      <c r="D97" s="241"/>
      <c r="E97" s="240" t="s">
        <v>481</v>
      </c>
      <c r="F97" s="242" t="s">
        <v>506</v>
      </c>
      <c r="G97" s="240" t="s">
        <v>508</v>
      </c>
      <c r="H97" s="243">
        <v>10</v>
      </c>
      <c r="I97" s="243">
        <v>1.4007843233284736</v>
      </c>
      <c r="J97" s="244">
        <f t="shared" si="2"/>
        <v>14.007843233284735</v>
      </c>
      <c r="K97" s="243">
        <v>41.100074486301232</v>
      </c>
      <c r="L97" s="245">
        <f t="shared" si="3"/>
        <v>411.0007448630123</v>
      </c>
      <c r="M97" s="246" t="e">
        <f>VLOOKUP(D97,[6]Consolidado!B:E,4,FALSE)</f>
        <v>#N/A</v>
      </c>
      <c r="N97" s="246" t="e">
        <f>VLOOKUP(D97,[6]Consolidado!B:H,7,FALSE)</f>
        <v>#N/A</v>
      </c>
      <c r="O97" s="805" t="s">
        <v>601</v>
      </c>
    </row>
    <row r="98" spans="1:15" x14ac:dyDescent="0.25">
      <c r="A98" s="254" t="s">
        <v>603</v>
      </c>
      <c r="B98" s="240" t="s">
        <v>544</v>
      </c>
      <c r="C98" s="240" t="e">
        <f>VLOOKUP(D98,[6]Consolidado!B:E,2,FALSE)</f>
        <v>#N/A</v>
      </c>
      <c r="D98" s="241"/>
      <c r="E98" s="240" t="s">
        <v>481</v>
      </c>
      <c r="F98" s="242" t="s">
        <v>506</v>
      </c>
      <c r="G98" s="240" t="s">
        <v>508</v>
      </c>
      <c r="H98" s="243">
        <v>8.3333333333333339</v>
      </c>
      <c r="I98" s="243">
        <v>1.4007843233284736</v>
      </c>
      <c r="J98" s="244">
        <f t="shared" si="2"/>
        <v>11.673202694403948</v>
      </c>
      <c r="K98" s="243">
        <v>41.100074486301232</v>
      </c>
      <c r="L98" s="245">
        <f t="shared" si="3"/>
        <v>342.50062071917694</v>
      </c>
      <c r="M98" s="246" t="e">
        <f>VLOOKUP(D98,[6]Consolidado!B:E,4,FALSE)</f>
        <v>#N/A</v>
      </c>
      <c r="N98" s="246" t="e">
        <f>VLOOKUP(D98,[6]Consolidado!B:H,7,FALSE)</f>
        <v>#N/A</v>
      </c>
      <c r="O98" s="805" t="s">
        <v>614</v>
      </c>
    </row>
    <row r="99" spans="1:15" x14ac:dyDescent="0.25">
      <c r="A99" s="254" t="s">
        <v>603</v>
      </c>
      <c r="B99" s="240" t="s">
        <v>544</v>
      </c>
      <c r="C99" s="240" t="e">
        <f>VLOOKUP(D99,[6]Consolidado!B:E,2,FALSE)</f>
        <v>#N/A</v>
      </c>
      <c r="D99" s="241"/>
      <c r="E99" s="240" t="s">
        <v>481</v>
      </c>
      <c r="F99" s="242" t="s">
        <v>506</v>
      </c>
      <c r="G99" s="240" t="s">
        <v>508</v>
      </c>
      <c r="H99" s="243">
        <v>9.1666666666666661</v>
      </c>
      <c r="I99" s="243">
        <v>1.4007843233284736</v>
      </c>
      <c r="J99" s="244">
        <f t="shared" si="2"/>
        <v>12.840522963844339</v>
      </c>
      <c r="K99" s="243">
        <v>41.100074486301232</v>
      </c>
      <c r="L99" s="245">
        <f t="shared" si="3"/>
        <v>376.75068279109462</v>
      </c>
      <c r="M99" s="246" t="e">
        <f>VLOOKUP(D99,[6]Consolidado!B:E,4,FALSE)</f>
        <v>#N/A</v>
      </c>
      <c r="N99" s="246" t="e">
        <f>VLOOKUP(D99,[6]Consolidado!B:H,7,FALSE)</f>
        <v>#N/A</v>
      </c>
      <c r="O99" s="805">
        <v>101</v>
      </c>
    </row>
    <row r="100" spans="1:15" x14ac:dyDescent="0.25">
      <c r="A100" s="254" t="s">
        <v>603</v>
      </c>
      <c r="B100" s="240" t="s">
        <v>544</v>
      </c>
      <c r="C100" s="240" t="e">
        <f>VLOOKUP(D100,[6]Consolidado!B:E,2,FALSE)</f>
        <v>#N/A</v>
      </c>
      <c r="D100" s="241"/>
      <c r="E100" s="240" t="s">
        <v>481</v>
      </c>
      <c r="F100" s="242" t="s">
        <v>506</v>
      </c>
      <c r="G100" s="240" t="s">
        <v>508</v>
      </c>
      <c r="H100" s="243">
        <v>9.1666666666666661</v>
      </c>
      <c r="I100" s="243">
        <v>1.4007843233284736</v>
      </c>
      <c r="J100" s="244">
        <f t="shared" si="2"/>
        <v>12.840522963844339</v>
      </c>
      <c r="K100" s="243">
        <v>41.100074486301232</v>
      </c>
      <c r="L100" s="245">
        <f t="shared" si="3"/>
        <v>376.75068279109462</v>
      </c>
      <c r="M100" s="246" t="e">
        <f>VLOOKUP(D100,[6]Consolidado!B:E,4,FALSE)</f>
        <v>#N/A</v>
      </c>
      <c r="N100" s="246" t="e">
        <f>VLOOKUP(D100,[6]Consolidado!B:H,7,FALSE)</f>
        <v>#N/A</v>
      </c>
      <c r="O100" s="805" t="s">
        <v>601</v>
      </c>
    </row>
    <row r="101" spans="1:15" x14ac:dyDescent="0.25">
      <c r="A101" s="254" t="s">
        <v>603</v>
      </c>
      <c r="B101" s="240" t="s">
        <v>544</v>
      </c>
      <c r="C101" s="240" t="e">
        <f>VLOOKUP(D101,[6]Consolidado!B:E,2,FALSE)</f>
        <v>#N/A</v>
      </c>
      <c r="D101" s="241"/>
      <c r="E101" s="240" t="s">
        <v>481</v>
      </c>
      <c r="F101" s="242" t="s">
        <v>506</v>
      </c>
      <c r="G101" s="240" t="s">
        <v>508</v>
      </c>
      <c r="H101" s="243">
        <v>14.666666666666666</v>
      </c>
      <c r="I101" s="243">
        <v>1.4007843233284736</v>
      </c>
      <c r="J101" s="244">
        <f t="shared" si="2"/>
        <v>20.544836742150945</v>
      </c>
      <c r="K101" s="243">
        <v>41.100074486301232</v>
      </c>
      <c r="L101" s="245">
        <f t="shared" si="3"/>
        <v>602.80109246575137</v>
      </c>
      <c r="M101" s="246" t="e">
        <f>VLOOKUP(D101,[6]Consolidado!B:E,4,FALSE)</f>
        <v>#N/A</v>
      </c>
      <c r="N101" s="246" t="e">
        <f>VLOOKUP(D101,[6]Consolidado!B:H,7,FALSE)</f>
        <v>#N/A</v>
      </c>
      <c r="O101" s="805" t="s">
        <v>614</v>
      </c>
    </row>
    <row r="102" spans="1:15" x14ac:dyDescent="0.25">
      <c r="A102" s="254" t="s">
        <v>603</v>
      </c>
      <c r="B102" s="240" t="s">
        <v>544</v>
      </c>
      <c r="C102" s="240" t="e">
        <f>VLOOKUP(D102,[6]Consolidado!B:E,2,FALSE)</f>
        <v>#N/A</v>
      </c>
      <c r="D102" s="241"/>
      <c r="E102" s="240" t="s">
        <v>481</v>
      </c>
      <c r="F102" s="242" t="s">
        <v>506</v>
      </c>
      <c r="G102" s="240" t="s">
        <v>508</v>
      </c>
      <c r="H102" s="243">
        <v>5</v>
      </c>
      <c r="I102" s="243">
        <v>1.4007843233284736</v>
      </c>
      <c r="J102" s="244">
        <f t="shared" si="2"/>
        <v>7.0039216166423675</v>
      </c>
      <c r="K102" s="243">
        <v>41.100074486301232</v>
      </c>
      <c r="L102" s="245">
        <f t="shared" si="3"/>
        <v>205.50037243150615</v>
      </c>
      <c r="M102" s="246" t="e">
        <f>VLOOKUP(D102,[6]Consolidado!B:E,4,FALSE)</f>
        <v>#N/A</v>
      </c>
      <c r="N102" s="246" t="e">
        <f>VLOOKUP(D102,[6]Consolidado!B:H,7,FALSE)</f>
        <v>#N/A</v>
      </c>
      <c r="O102" s="805">
        <v>101</v>
      </c>
    </row>
    <row r="103" spans="1:15" x14ac:dyDescent="0.25">
      <c r="A103" s="254" t="s">
        <v>603</v>
      </c>
      <c r="B103" s="240" t="s">
        <v>544</v>
      </c>
      <c r="C103" s="240" t="e">
        <f>VLOOKUP(D103,[6]Consolidado!B:E,2,FALSE)</f>
        <v>#N/A</v>
      </c>
      <c r="D103" s="241"/>
      <c r="E103" s="240" t="s">
        <v>481</v>
      </c>
      <c r="F103" s="242" t="s">
        <v>506</v>
      </c>
      <c r="G103" s="240" t="s">
        <v>508</v>
      </c>
      <c r="H103" s="243">
        <v>3.4722222222222223</v>
      </c>
      <c r="I103" s="243">
        <v>1.4007843233284736</v>
      </c>
      <c r="J103" s="244">
        <f t="shared" si="2"/>
        <v>4.8638344560016442</v>
      </c>
      <c r="K103" s="243">
        <v>41.100074486301232</v>
      </c>
      <c r="L103" s="245">
        <f t="shared" si="3"/>
        <v>142.70859196632372</v>
      </c>
      <c r="M103" s="246" t="e">
        <f>VLOOKUP(D103,[6]Consolidado!B:E,4,FALSE)</f>
        <v>#N/A</v>
      </c>
      <c r="N103" s="246" t="e">
        <f>VLOOKUP(D103,[6]Consolidado!B:H,7,FALSE)</f>
        <v>#N/A</v>
      </c>
      <c r="O103" s="805">
        <v>119</v>
      </c>
    </row>
    <row r="104" spans="1:15" x14ac:dyDescent="0.25">
      <c r="A104" s="254" t="s">
        <v>603</v>
      </c>
      <c r="B104" s="240" t="s">
        <v>544</v>
      </c>
      <c r="C104" s="240" t="e">
        <f>VLOOKUP(D104,[6]Consolidado!B:E,2,FALSE)</f>
        <v>#N/A</v>
      </c>
      <c r="D104" s="241"/>
      <c r="E104" s="240" t="s">
        <v>481</v>
      </c>
      <c r="F104" s="242" t="s">
        <v>506</v>
      </c>
      <c r="G104" s="240" t="s">
        <v>508</v>
      </c>
      <c r="H104" s="243">
        <v>2.6041666666666665</v>
      </c>
      <c r="I104" s="243">
        <v>1.4007843233284736</v>
      </c>
      <c r="J104" s="244">
        <f t="shared" si="2"/>
        <v>3.6478758420012332</v>
      </c>
      <c r="K104" s="243">
        <v>41.100074486301232</v>
      </c>
      <c r="L104" s="245">
        <f t="shared" si="3"/>
        <v>107.03144397474279</v>
      </c>
      <c r="M104" s="246" t="e">
        <f>VLOOKUP(D104,[6]Consolidado!B:E,4,FALSE)</f>
        <v>#N/A</v>
      </c>
      <c r="N104" s="246" t="e">
        <f>VLOOKUP(D104,[6]Consolidado!B:H,7,FALSE)</f>
        <v>#N/A</v>
      </c>
      <c r="O104" s="805">
        <v>119</v>
      </c>
    </row>
    <row r="105" spans="1:15" x14ac:dyDescent="0.25">
      <c r="A105" s="254" t="s">
        <v>603</v>
      </c>
      <c r="B105" s="240" t="s">
        <v>544</v>
      </c>
      <c r="C105" s="240" t="e">
        <f>VLOOKUP(D105,[6]Consolidado!B:E,2,FALSE)</f>
        <v>#N/A</v>
      </c>
      <c r="D105" s="241"/>
      <c r="E105" s="240" t="s">
        <v>481</v>
      </c>
      <c r="F105" s="242" t="s">
        <v>506</v>
      </c>
      <c r="G105" s="240" t="s">
        <v>508</v>
      </c>
      <c r="H105" s="243">
        <v>28.875</v>
      </c>
      <c r="I105" s="243">
        <v>1.4007843233284736</v>
      </c>
      <c r="J105" s="244">
        <f t="shared" si="2"/>
        <v>40.447647336109675</v>
      </c>
      <c r="K105" s="243">
        <v>41.100074486301232</v>
      </c>
      <c r="L105" s="245">
        <f t="shared" si="3"/>
        <v>1186.764650791948</v>
      </c>
      <c r="M105" s="246" t="e">
        <f>VLOOKUP(D105,[6]Consolidado!B:E,4,FALSE)</f>
        <v>#N/A</v>
      </c>
      <c r="N105" s="246" t="e">
        <f>VLOOKUP(D105,[6]Consolidado!B:H,7,FALSE)</f>
        <v>#N/A</v>
      </c>
      <c r="O105" s="805">
        <v>122</v>
      </c>
    </row>
    <row r="106" spans="1:15" x14ac:dyDescent="0.25">
      <c r="A106" s="254" t="s">
        <v>603</v>
      </c>
      <c r="B106" s="240" t="s">
        <v>544</v>
      </c>
      <c r="C106" s="240" t="e">
        <f>VLOOKUP(D106,[6]Consolidado!B:E,2,FALSE)</f>
        <v>#N/A</v>
      </c>
      <c r="D106" s="241"/>
      <c r="E106" s="240" t="s">
        <v>481</v>
      </c>
      <c r="F106" s="242" t="s">
        <v>506</v>
      </c>
      <c r="G106" s="240" t="s">
        <v>508</v>
      </c>
      <c r="H106" s="243">
        <v>18.333333333333332</v>
      </c>
      <c r="I106" s="243">
        <v>1.4007843233284736</v>
      </c>
      <c r="J106" s="244">
        <f t="shared" si="2"/>
        <v>25.681045927688679</v>
      </c>
      <c r="K106" s="243">
        <v>41.100074486301232</v>
      </c>
      <c r="L106" s="245">
        <f t="shared" si="3"/>
        <v>753.50136558218924</v>
      </c>
      <c r="M106" s="246" t="e">
        <f>VLOOKUP(D106,[6]Consolidado!B:E,4,FALSE)</f>
        <v>#N/A</v>
      </c>
      <c r="N106" s="246" t="e">
        <f>VLOOKUP(D106,[6]Consolidado!B:H,7,FALSE)</f>
        <v>#N/A</v>
      </c>
      <c r="O106" s="805">
        <v>122</v>
      </c>
    </row>
    <row r="107" spans="1:15" x14ac:dyDescent="0.25">
      <c r="A107" s="254" t="s">
        <v>603</v>
      </c>
      <c r="B107" s="240" t="s">
        <v>544</v>
      </c>
      <c r="C107" s="240" t="e">
        <f>VLOOKUP(D107,[6]Consolidado!B:E,2,FALSE)</f>
        <v>#N/A</v>
      </c>
      <c r="D107" s="241"/>
      <c r="E107" s="240" t="s">
        <v>481</v>
      </c>
      <c r="F107" s="242" t="s">
        <v>506</v>
      </c>
      <c r="G107" s="240" t="s">
        <v>508</v>
      </c>
      <c r="H107" s="243">
        <v>4</v>
      </c>
      <c r="I107" s="243">
        <v>1.4007843233284736</v>
      </c>
      <c r="J107" s="244">
        <f t="shared" si="2"/>
        <v>5.6031372933138943</v>
      </c>
      <c r="K107" s="243">
        <v>41.100074486301232</v>
      </c>
      <c r="L107" s="245">
        <f t="shared" si="3"/>
        <v>164.40029794520493</v>
      </c>
      <c r="M107" s="246" t="e">
        <f>VLOOKUP(D107,[6]Consolidado!B:E,4,FALSE)</f>
        <v>#N/A</v>
      </c>
      <c r="N107" s="246" t="e">
        <f>VLOOKUP(D107,[6]Consolidado!B:H,7,FALSE)</f>
        <v>#N/A</v>
      </c>
      <c r="O107" s="805">
        <v>124</v>
      </c>
    </row>
    <row r="108" spans="1:15" x14ac:dyDescent="0.25">
      <c r="A108" s="254" t="s">
        <v>603</v>
      </c>
      <c r="B108" s="240" t="s">
        <v>544</v>
      </c>
      <c r="C108" s="240" t="e">
        <f>VLOOKUP(D108,[6]Consolidado!B:E,2,FALSE)</f>
        <v>#N/A</v>
      </c>
      <c r="D108" s="241"/>
      <c r="E108" s="240" t="s">
        <v>481</v>
      </c>
      <c r="F108" s="242" t="s">
        <v>506</v>
      </c>
      <c r="G108" s="240" t="s">
        <v>508</v>
      </c>
      <c r="H108" s="243">
        <v>9.1666666666666679</v>
      </c>
      <c r="I108" s="243">
        <v>1.4007843233284736</v>
      </c>
      <c r="J108" s="244">
        <f t="shared" si="2"/>
        <v>12.840522963844343</v>
      </c>
      <c r="K108" s="243">
        <v>41.100074486301232</v>
      </c>
      <c r="L108" s="245">
        <f t="shared" si="3"/>
        <v>376.75068279109468</v>
      </c>
      <c r="M108" s="246" t="e">
        <f>VLOOKUP(D108,[6]Consolidado!B:E,4,FALSE)</f>
        <v>#N/A</v>
      </c>
      <c r="N108" s="246" t="e">
        <f>VLOOKUP(D108,[6]Consolidado!B:H,7,FALSE)</f>
        <v>#N/A</v>
      </c>
      <c r="O108" s="805">
        <v>124</v>
      </c>
    </row>
    <row r="109" spans="1:15" x14ac:dyDescent="0.25">
      <c r="A109" s="254" t="s">
        <v>603</v>
      </c>
      <c r="B109" s="240" t="s">
        <v>544</v>
      </c>
      <c r="C109" s="240" t="e">
        <f>VLOOKUP(D109,[6]Consolidado!B:E,2,FALSE)</f>
        <v>#N/A</v>
      </c>
      <c r="D109" s="241"/>
      <c r="E109" s="240" t="s">
        <v>484</v>
      </c>
      <c r="F109" s="242" t="s">
        <v>506</v>
      </c>
      <c r="G109" s="240" t="s">
        <v>508</v>
      </c>
      <c r="H109" s="243">
        <v>10.5</v>
      </c>
      <c r="I109" s="243">
        <v>2.2184873949579829</v>
      </c>
      <c r="J109" s="244">
        <f t="shared" si="2"/>
        <v>23.294117647058819</v>
      </c>
      <c r="K109" s="243">
        <v>65.274332773109265</v>
      </c>
      <c r="L109" s="245">
        <f t="shared" si="3"/>
        <v>685.38049411764723</v>
      </c>
      <c r="M109" s="246" t="e">
        <f>VLOOKUP(D109,[6]Consolidado!B:E,4,FALSE)</f>
        <v>#N/A</v>
      </c>
      <c r="N109" s="246" t="e">
        <f>VLOOKUP(D109,[6]Consolidado!B:H,7,FALSE)</f>
        <v>#N/A</v>
      </c>
      <c r="O109" s="805">
        <v>138</v>
      </c>
    </row>
    <row r="110" spans="1:15" x14ac:dyDescent="0.25">
      <c r="A110" s="254" t="s">
        <v>603</v>
      </c>
      <c r="B110" s="240" t="s">
        <v>544</v>
      </c>
      <c r="C110" s="240" t="e">
        <f>VLOOKUP(D110,[6]Consolidado!B:E,2,FALSE)</f>
        <v>#N/A</v>
      </c>
      <c r="D110" s="241"/>
      <c r="E110" s="240" t="s">
        <v>484</v>
      </c>
      <c r="F110" s="242" t="s">
        <v>506</v>
      </c>
      <c r="G110" s="240" t="s">
        <v>508</v>
      </c>
      <c r="H110" s="243">
        <v>99</v>
      </c>
      <c r="I110" s="243">
        <v>2.2184873949579829</v>
      </c>
      <c r="J110" s="244">
        <f t="shared" si="2"/>
        <v>219.63025210084029</v>
      </c>
      <c r="K110" s="243">
        <v>65.274332773109265</v>
      </c>
      <c r="L110" s="245">
        <f t="shared" si="3"/>
        <v>6462.1589445378177</v>
      </c>
      <c r="M110" s="246" t="e">
        <f>VLOOKUP(D110,[6]Consolidado!B:E,4,FALSE)</f>
        <v>#N/A</v>
      </c>
      <c r="N110" s="246" t="e">
        <f>VLOOKUP(D110,[6]Consolidado!B:H,7,FALSE)</f>
        <v>#N/A</v>
      </c>
      <c r="O110" s="805">
        <v>137</v>
      </c>
    </row>
    <row r="111" spans="1:15" x14ac:dyDescent="0.25">
      <c r="A111" s="254" t="s">
        <v>603</v>
      </c>
      <c r="B111" s="240" t="s">
        <v>544</v>
      </c>
      <c r="C111" s="240" t="e">
        <f>VLOOKUP(D111,[6]Consolidado!B:E,2,FALSE)</f>
        <v>#N/A</v>
      </c>
      <c r="D111" s="241"/>
      <c r="E111" s="240" t="s">
        <v>487</v>
      </c>
      <c r="F111" s="242" t="s">
        <v>506</v>
      </c>
      <c r="G111" s="240" t="s">
        <v>508</v>
      </c>
      <c r="H111" s="243">
        <v>10</v>
      </c>
      <c r="I111" s="243">
        <v>2.8162682531097891</v>
      </c>
      <c r="J111" s="244">
        <f t="shared" si="2"/>
        <v>28.162682531097893</v>
      </c>
      <c r="K111" s="243">
        <v>81.919752589811708</v>
      </c>
      <c r="L111" s="245">
        <f t="shared" si="3"/>
        <v>819.19752589811708</v>
      </c>
      <c r="M111" s="246" t="e">
        <f>VLOOKUP(D111,[6]Consolidado!B:E,4,FALSE)</f>
        <v>#N/A</v>
      </c>
      <c r="N111" s="246" t="e">
        <f>VLOOKUP(D111,[6]Consolidado!B:H,7,FALSE)</f>
        <v>#N/A</v>
      </c>
      <c r="O111" s="805">
        <v>127</v>
      </c>
    </row>
    <row r="112" spans="1:15" x14ac:dyDescent="0.25">
      <c r="A112" s="254" t="s">
        <v>603</v>
      </c>
      <c r="B112" s="240" t="s">
        <v>544</v>
      </c>
      <c r="C112" s="240" t="e">
        <f>VLOOKUP(D112,[6]Consolidado!B:E,2,FALSE)</f>
        <v>#N/A</v>
      </c>
      <c r="D112" s="241"/>
      <c r="E112" s="240" t="s">
        <v>481</v>
      </c>
      <c r="F112" s="242" t="s">
        <v>506</v>
      </c>
      <c r="G112" s="240" t="s">
        <v>508</v>
      </c>
      <c r="H112" s="243">
        <v>36.666666666666671</v>
      </c>
      <c r="I112" s="243">
        <v>1.4007843233284736</v>
      </c>
      <c r="J112" s="244">
        <f t="shared" si="2"/>
        <v>51.362091855377372</v>
      </c>
      <c r="K112" s="243">
        <v>41.100074486301232</v>
      </c>
      <c r="L112" s="245">
        <f t="shared" si="3"/>
        <v>1507.0027311643787</v>
      </c>
      <c r="M112" s="246" t="e">
        <f>VLOOKUP(D112,[6]Consolidado!B:E,4,FALSE)</f>
        <v>#N/A</v>
      </c>
      <c r="N112" s="246" t="e">
        <f>VLOOKUP(D112,[6]Consolidado!B:H,7,FALSE)</f>
        <v>#N/A</v>
      </c>
      <c r="O112" s="805" t="s">
        <v>614</v>
      </c>
    </row>
    <row r="113" spans="1:15" x14ac:dyDescent="0.25">
      <c r="A113" s="254" t="s">
        <v>603</v>
      </c>
      <c r="B113" s="240" t="s">
        <v>544</v>
      </c>
      <c r="C113" s="240" t="e">
        <f>VLOOKUP(D113,[6]Consolidado!B:E,2,FALSE)</f>
        <v>#N/A</v>
      </c>
      <c r="D113" s="241"/>
      <c r="E113" s="240" t="s">
        <v>481</v>
      </c>
      <c r="F113" s="242" t="s">
        <v>506</v>
      </c>
      <c r="G113" s="240" t="s">
        <v>508</v>
      </c>
      <c r="H113" s="243">
        <v>22.5</v>
      </c>
      <c r="I113" s="243">
        <v>1.4007843233284736</v>
      </c>
      <c r="J113" s="244">
        <f t="shared" si="2"/>
        <v>31.517647274890656</v>
      </c>
      <c r="K113" s="243">
        <v>41.100074486301232</v>
      </c>
      <c r="L113" s="245">
        <f t="shared" si="3"/>
        <v>924.75167594177776</v>
      </c>
      <c r="M113" s="246" t="e">
        <f>VLOOKUP(D113,[6]Consolidado!B:E,4,FALSE)</f>
        <v>#N/A</v>
      </c>
      <c r="N113" s="246" t="e">
        <f>VLOOKUP(D113,[6]Consolidado!B:H,7,FALSE)</f>
        <v>#N/A</v>
      </c>
      <c r="O113" s="805" t="s">
        <v>614</v>
      </c>
    </row>
    <row r="114" spans="1:15" x14ac:dyDescent="0.25">
      <c r="A114" s="254" t="s">
        <v>603</v>
      </c>
      <c r="B114" s="240" t="s">
        <v>544</v>
      </c>
      <c r="C114" s="240" t="e">
        <f>VLOOKUP(D114,[6]Consolidado!B:E,2,FALSE)</f>
        <v>#N/A</v>
      </c>
      <c r="D114" s="241"/>
      <c r="E114" s="240" t="s">
        <v>481</v>
      </c>
      <c r="F114" s="242" t="s">
        <v>506</v>
      </c>
      <c r="G114" s="240" t="s">
        <v>508</v>
      </c>
      <c r="H114" s="243">
        <v>5</v>
      </c>
      <c r="I114" s="243">
        <v>1.4007843233284736</v>
      </c>
      <c r="J114" s="244">
        <f t="shared" si="2"/>
        <v>7.0039216166423675</v>
      </c>
      <c r="K114" s="243">
        <v>41.100074486301232</v>
      </c>
      <c r="L114" s="245">
        <f t="shared" si="3"/>
        <v>205.50037243150615</v>
      </c>
      <c r="M114" s="246" t="e">
        <f>VLOOKUP(D114,[6]Consolidado!B:E,4,FALSE)</f>
        <v>#N/A</v>
      </c>
      <c r="N114" s="246" t="e">
        <f>VLOOKUP(D114,[6]Consolidado!B:H,7,FALSE)</f>
        <v>#N/A</v>
      </c>
      <c r="O114" s="805" t="s">
        <v>614</v>
      </c>
    </row>
    <row r="115" spans="1:15" x14ac:dyDescent="0.25">
      <c r="A115" s="254" t="s">
        <v>603</v>
      </c>
      <c r="B115" s="240" t="s">
        <v>544</v>
      </c>
      <c r="C115" s="240" t="e">
        <f>VLOOKUP(D115,[6]Consolidado!B:E,2,FALSE)</f>
        <v>#N/A</v>
      </c>
      <c r="D115" s="241"/>
      <c r="E115" s="240" t="s">
        <v>481</v>
      </c>
      <c r="F115" s="242" t="s">
        <v>506</v>
      </c>
      <c r="G115" s="240" t="s">
        <v>508</v>
      </c>
      <c r="H115" s="243">
        <v>4.166666666666667</v>
      </c>
      <c r="I115" s="243">
        <v>1.4007843233284736</v>
      </c>
      <c r="J115" s="244">
        <f t="shared" si="2"/>
        <v>5.8366013472019738</v>
      </c>
      <c r="K115" s="243">
        <v>41.100074486301232</v>
      </c>
      <c r="L115" s="245">
        <f t="shared" si="3"/>
        <v>171.25031035958847</v>
      </c>
      <c r="M115" s="246" t="e">
        <f>VLOOKUP(D115,[6]Consolidado!B:E,4,FALSE)</f>
        <v>#N/A</v>
      </c>
      <c r="N115" s="246" t="e">
        <f>VLOOKUP(D115,[6]Consolidado!B:H,7,FALSE)</f>
        <v>#N/A</v>
      </c>
      <c r="O115" s="805">
        <v>101</v>
      </c>
    </row>
    <row r="116" spans="1:15" x14ac:dyDescent="0.25">
      <c r="A116" s="254" t="s">
        <v>603</v>
      </c>
      <c r="B116" s="240" t="s">
        <v>544</v>
      </c>
      <c r="C116" s="240" t="e">
        <f>VLOOKUP(D116,[6]Consolidado!B:E,2,FALSE)</f>
        <v>#N/A</v>
      </c>
      <c r="D116" s="241"/>
      <c r="E116" s="240" t="s">
        <v>481</v>
      </c>
      <c r="F116" s="242" t="s">
        <v>506</v>
      </c>
      <c r="G116" s="240" t="s">
        <v>508</v>
      </c>
      <c r="H116" s="243">
        <v>6</v>
      </c>
      <c r="I116" s="243">
        <v>1.4007843233284736</v>
      </c>
      <c r="J116" s="244">
        <f t="shared" si="2"/>
        <v>8.4047059399708424</v>
      </c>
      <c r="K116" s="243">
        <v>41.100074486301232</v>
      </c>
      <c r="L116" s="245">
        <f t="shared" si="3"/>
        <v>246.6004469178074</v>
      </c>
      <c r="M116" s="246" t="e">
        <f>VLOOKUP(D116,[6]Consolidado!B:E,4,FALSE)</f>
        <v>#N/A</v>
      </c>
      <c r="N116" s="246" t="e">
        <f>VLOOKUP(D116,[6]Consolidado!B:H,7,FALSE)</f>
        <v>#N/A</v>
      </c>
      <c r="O116" s="805" t="s">
        <v>601</v>
      </c>
    </row>
    <row r="117" spans="1:15" x14ac:dyDescent="0.25">
      <c r="A117" s="254" t="s">
        <v>603</v>
      </c>
      <c r="B117" s="240" t="s">
        <v>544</v>
      </c>
      <c r="C117" s="240" t="e">
        <f>VLOOKUP(D117,[6]Consolidado!B:E,2,FALSE)</f>
        <v>#N/A</v>
      </c>
      <c r="D117" s="253"/>
      <c r="E117" s="240" t="s">
        <v>481</v>
      </c>
      <c r="F117" s="242" t="s">
        <v>506</v>
      </c>
      <c r="G117" s="240" t="s">
        <v>508</v>
      </c>
      <c r="H117" s="243">
        <v>2.5</v>
      </c>
      <c r="I117" s="243">
        <v>1.4007843233284736</v>
      </c>
      <c r="J117" s="244">
        <f t="shared" si="2"/>
        <v>3.5019608083211837</v>
      </c>
      <c r="K117" s="243">
        <v>41.100074486301232</v>
      </c>
      <c r="L117" s="245">
        <f t="shared" si="3"/>
        <v>102.75018621575308</v>
      </c>
      <c r="M117" s="246" t="e">
        <f>VLOOKUP(D117,[6]Consolidado!B:E,4,FALSE)</f>
        <v>#N/A</v>
      </c>
      <c r="N117" s="246" t="e">
        <f>VLOOKUP(D117,[6]Consolidado!B:H,7,FALSE)</f>
        <v>#N/A</v>
      </c>
      <c r="O117" s="807">
        <v>187</v>
      </c>
    </row>
    <row r="118" spans="1:15" x14ac:dyDescent="0.25">
      <c r="A118" s="254" t="s">
        <v>603</v>
      </c>
      <c r="B118" s="240" t="s">
        <v>544</v>
      </c>
      <c r="C118" s="240" t="e">
        <f>VLOOKUP(D118,[6]Consolidado!B:E,2,FALSE)</f>
        <v>#N/A</v>
      </c>
      <c r="D118" s="241"/>
      <c r="E118" s="240" t="s">
        <v>481</v>
      </c>
      <c r="F118" s="242" t="s">
        <v>506</v>
      </c>
      <c r="G118" s="240" t="s">
        <v>508</v>
      </c>
      <c r="H118" s="243">
        <v>32.5</v>
      </c>
      <c r="I118" s="243">
        <v>1.4007843233284736</v>
      </c>
      <c r="J118" s="244">
        <f t="shared" si="2"/>
        <v>45.525490508175395</v>
      </c>
      <c r="K118" s="243">
        <v>41.100074486301232</v>
      </c>
      <c r="L118" s="245">
        <f t="shared" si="3"/>
        <v>1335.7524208047901</v>
      </c>
      <c r="M118" s="246" t="e">
        <f>VLOOKUP(D118,[6]Consolidado!B:E,4,FALSE)</f>
        <v>#N/A</v>
      </c>
      <c r="N118" s="246" t="e">
        <f>VLOOKUP(D118,[6]Consolidado!B:H,7,FALSE)</f>
        <v>#N/A</v>
      </c>
      <c r="O118" s="805" t="s">
        <v>601</v>
      </c>
    </row>
    <row r="119" spans="1:15" x14ac:dyDescent="0.25">
      <c r="A119" s="254" t="s">
        <v>603</v>
      </c>
      <c r="B119" s="240" t="s">
        <v>544</v>
      </c>
      <c r="C119" s="240" t="e">
        <f>VLOOKUP(D119,[6]Consolidado!B:E,2,FALSE)</f>
        <v>#N/A</v>
      </c>
      <c r="D119" s="241"/>
      <c r="E119" s="240" t="s">
        <v>481</v>
      </c>
      <c r="F119" s="242" t="s">
        <v>506</v>
      </c>
      <c r="G119" s="240" t="s">
        <v>508</v>
      </c>
      <c r="H119" s="243">
        <v>16.666666666666668</v>
      </c>
      <c r="I119" s="243">
        <v>1.4007843233284736</v>
      </c>
      <c r="J119" s="244">
        <f t="shared" si="2"/>
        <v>23.346405388807895</v>
      </c>
      <c r="K119" s="243">
        <v>41.100074486301232</v>
      </c>
      <c r="L119" s="245">
        <f t="shared" si="3"/>
        <v>685.00124143835387</v>
      </c>
      <c r="M119" s="246" t="e">
        <f>VLOOKUP(D119,[6]Consolidado!B:E,4,FALSE)</f>
        <v>#N/A</v>
      </c>
      <c r="N119" s="246" t="e">
        <f>VLOOKUP(D119,[6]Consolidado!B:H,7,FALSE)</f>
        <v>#N/A</v>
      </c>
      <c r="O119" s="805">
        <v>101</v>
      </c>
    </row>
    <row r="120" spans="1:15" x14ac:dyDescent="0.25">
      <c r="A120" s="254" t="s">
        <v>603</v>
      </c>
      <c r="B120" s="240" t="s">
        <v>545</v>
      </c>
      <c r="C120" s="240" t="e">
        <f>VLOOKUP(D120,[6]Consolidado!B:E,2,FALSE)</f>
        <v>#N/A</v>
      </c>
      <c r="D120" s="241"/>
      <c r="E120" s="240" t="s">
        <v>481</v>
      </c>
      <c r="F120" s="242" t="s">
        <v>506</v>
      </c>
      <c r="G120" s="240" t="s">
        <v>508</v>
      </c>
      <c r="H120" s="243">
        <v>22</v>
      </c>
      <c r="I120" s="243">
        <v>1.4007843233284736</v>
      </c>
      <c r="J120" s="244">
        <f t="shared" si="2"/>
        <v>30.81725511322642</v>
      </c>
      <c r="K120" s="243">
        <v>41.100074486301232</v>
      </c>
      <c r="L120" s="245">
        <f t="shared" si="3"/>
        <v>904.20163869862711</v>
      </c>
      <c r="M120" s="246" t="e">
        <f>VLOOKUP(D120,[6]Consolidado!B:E,4,FALSE)</f>
        <v>#N/A</v>
      </c>
      <c r="N120" s="246" t="e">
        <f>VLOOKUP(D120,[6]Consolidado!B:H,7,FALSE)</f>
        <v>#N/A</v>
      </c>
      <c r="O120" s="805" t="s">
        <v>601</v>
      </c>
    </row>
    <row r="121" spans="1:15" x14ac:dyDescent="0.25">
      <c r="A121" s="254" t="s">
        <v>603</v>
      </c>
      <c r="B121" s="240" t="s">
        <v>545</v>
      </c>
      <c r="C121" s="240" t="e">
        <f>VLOOKUP(D121,[6]Consolidado!B:E,2,FALSE)</f>
        <v>#N/A</v>
      </c>
      <c r="D121" s="241"/>
      <c r="E121" s="240" t="s">
        <v>481</v>
      </c>
      <c r="F121" s="242" t="s">
        <v>506</v>
      </c>
      <c r="G121" s="240" t="s">
        <v>508</v>
      </c>
      <c r="H121" s="243">
        <v>8.3333333333333339</v>
      </c>
      <c r="I121" s="243">
        <v>1.4007843233284736</v>
      </c>
      <c r="J121" s="244">
        <f t="shared" si="2"/>
        <v>11.673202694403948</v>
      </c>
      <c r="K121" s="243">
        <v>41.100074486301232</v>
      </c>
      <c r="L121" s="245">
        <f t="shared" si="3"/>
        <v>342.50062071917694</v>
      </c>
      <c r="M121" s="246" t="e">
        <f>VLOOKUP(D121,[6]Consolidado!B:E,4,FALSE)</f>
        <v>#N/A</v>
      </c>
      <c r="N121" s="246" t="e">
        <f>VLOOKUP(D121,[6]Consolidado!B:H,7,FALSE)</f>
        <v>#N/A</v>
      </c>
      <c r="O121" s="805" t="s">
        <v>614</v>
      </c>
    </row>
    <row r="122" spans="1:15" x14ac:dyDescent="0.25">
      <c r="A122" s="254" t="s">
        <v>603</v>
      </c>
      <c r="B122" s="240" t="s">
        <v>545</v>
      </c>
      <c r="C122" s="240" t="e">
        <f>VLOOKUP(D122,[6]Consolidado!B:E,2,FALSE)</f>
        <v>#N/A</v>
      </c>
      <c r="D122" s="241"/>
      <c r="E122" s="240" t="s">
        <v>481</v>
      </c>
      <c r="F122" s="242" t="s">
        <v>506</v>
      </c>
      <c r="G122" s="240" t="s">
        <v>508</v>
      </c>
      <c r="H122" s="243">
        <v>38</v>
      </c>
      <c r="I122" s="243">
        <v>1.4007843233284736</v>
      </c>
      <c r="J122" s="244">
        <f t="shared" si="2"/>
        <v>53.229804286481993</v>
      </c>
      <c r="K122" s="243">
        <v>41.100074486301232</v>
      </c>
      <c r="L122" s="245">
        <f t="shared" si="3"/>
        <v>1561.8028304794468</v>
      </c>
      <c r="M122" s="246" t="e">
        <f>VLOOKUP(D122,[6]Consolidado!B:E,4,FALSE)</f>
        <v>#N/A</v>
      </c>
      <c r="N122" s="246" t="e">
        <f>VLOOKUP(D122,[6]Consolidado!B:H,7,FALSE)</f>
        <v>#N/A</v>
      </c>
      <c r="O122" s="805">
        <v>99</v>
      </c>
    </row>
    <row r="123" spans="1:15" x14ac:dyDescent="0.25">
      <c r="A123" s="254" t="s">
        <v>603</v>
      </c>
      <c r="B123" s="240" t="s">
        <v>545</v>
      </c>
      <c r="C123" s="240" t="e">
        <f>VLOOKUP(D123,[6]Consolidado!B:E,2,FALSE)</f>
        <v>#N/A</v>
      </c>
      <c r="D123" s="241"/>
      <c r="E123" s="240" t="s">
        <v>481</v>
      </c>
      <c r="F123" s="242" t="s">
        <v>506</v>
      </c>
      <c r="G123" s="240" t="s">
        <v>508</v>
      </c>
      <c r="H123" s="243">
        <v>10.5</v>
      </c>
      <c r="I123" s="243">
        <v>1.4007843233284736</v>
      </c>
      <c r="J123" s="244">
        <f t="shared" si="2"/>
        <v>14.708235394948973</v>
      </c>
      <c r="K123" s="243">
        <v>41.100074486301232</v>
      </c>
      <c r="L123" s="245">
        <f t="shared" si="3"/>
        <v>431.55078210616296</v>
      </c>
      <c r="M123" s="246" t="e">
        <f>VLOOKUP(D123,[6]Consolidado!B:E,4,FALSE)</f>
        <v>#N/A</v>
      </c>
      <c r="N123" s="246" t="e">
        <f>VLOOKUP(D123,[6]Consolidado!B:H,7,FALSE)</f>
        <v>#N/A</v>
      </c>
      <c r="O123" s="805">
        <v>136</v>
      </c>
    </row>
    <row r="124" spans="1:15" x14ac:dyDescent="0.25">
      <c r="A124" s="254" t="s">
        <v>603</v>
      </c>
      <c r="B124" s="240" t="s">
        <v>545</v>
      </c>
      <c r="C124" s="240" t="e">
        <f>VLOOKUP(D124,[6]Consolidado!B:E,2,FALSE)</f>
        <v>#N/A</v>
      </c>
      <c r="D124" s="241"/>
      <c r="E124" s="240" t="s">
        <v>481</v>
      </c>
      <c r="F124" s="242" t="s">
        <v>506</v>
      </c>
      <c r="G124" s="240" t="s">
        <v>508</v>
      </c>
      <c r="H124" s="243">
        <v>6.666666666666667</v>
      </c>
      <c r="I124" s="243">
        <v>1.4007843233284736</v>
      </c>
      <c r="J124" s="244">
        <f t="shared" si="2"/>
        <v>9.3385621555231584</v>
      </c>
      <c r="K124" s="243">
        <v>41.100074486301232</v>
      </c>
      <c r="L124" s="245">
        <f t="shared" si="3"/>
        <v>274.00049657534157</v>
      </c>
      <c r="M124" s="246" t="e">
        <f>VLOOKUP(D124,[6]Consolidado!B:E,4,FALSE)</f>
        <v>#N/A</v>
      </c>
      <c r="N124" s="246" t="e">
        <f>VLOOKUP(D124,[6]Consolidado!B:H,7,FALSE)</f>
        <v>#N/A</v>
      </c>
      <c r="O124" s="805" t="s">
        <v>614</v>
      </c>
    </row>
    <row r="125" spans="1:15" x14ac:dyDescent="0.25">
      <c r="A125" s="254" t="s">
        <v>603</v>
      </c>
      <c r="B125" s="240" t="s">
        <v>545</v>
      </c>
      <c r="C125" s="240" t="e">
        <f>VLOOKUP(D125,[6]Consolidado!B:E,2,FALSE)</f>
        <v>#N/A</v>
      </c>
      <c r="D125" s="241"/>
      <c r="E125" s="240" t="s">
        <v>481</v>
      </c>
      <c r="F125" s="242" t="s">
        <v>506</v>
      </c>
      <c r="G125" s="240" t="s">
        <v>508</v>
      </c>
      <c r="H125" s="243">
        <v>25.666666666666668</v>
      </c>
      <c r="I125" s="243">
        <v>1.4007843233284736</v>
      </c>
      <c r="J125" s="244">
        <f t="shared" si="2"/>
        <v>35.95346429876416</v>
      </c>
      <c r="K125" s="243">
        <v>41.100074486301232</v>
      </c>
      <c r="L125" s="245">
        <f t="shared" si="3"/>
        <v>1054.901911815065</v>
      </c>
      <c r="M125" s="246" t="e">
        <f>VLOOKUP(D125,[6]Consolidado!B:E,4,FALSE)</f>
        <v>#N/A</v>
      </c>
      <c r="N125" s="246" t="e">
        <f>VLOOKUP(D125,[6]Consolidado!B:H,7,FALSE)</f>
        <v>#N/A</v>
      </c>
      <c r="O125" s="805" t="s">
        <v>614</v>
      </c>
    </row>
    <row r="126" spans="1:15" x14ac:dyDescent="0.25">
      <c r="A126" s="254" t="s">
        <v>603</v>
      </c>
      <c r="B126" s="240" t="s">
        <v>545</v>
      </c>
      <c r="C126" s="240" t="e">
        <f>VLOOKUP(D126,[6]Consolidado!B:E,2,FALSE)</f>
        <v>#N/A</v>
      </c>
      <c r="D126" s="241"/>
      <c r="E126" s="240" t="s">
        <v>481</v>
      </c>
      <c r="F126" s="242" t="s">
        <v>506</v>
      </c>
      <c r="G126" s="240" t="s">
        <v>508</v>
      </c>
      <c r="H126" s="243">
        <v>35.583333333333336</v>
      </c>
      <c r="I126" s="243">
        <v>1.4007843233284736</v>
      </c>
      <c r="J126" s="244">
        <f t="shared" si="2"/>
        <v>49.844575505104856</v>
      </c>
      <c r="K126" s="243">
        <v>41.100074486301232</v>
      </c>
      <c r="L126" s="245">
        <f t="shared" si="3"/>
        <v>1462.4776504708857</v>
      </c>
      <c r="M126" s="246" t="e">
        <f>VLOOKUP(D126,[6]Consolidado!B:E,4,FALSE)</f>
        <v>#N/A</v>
      </c>
      <c r="N126" s="246" t="e">
        <f>VLOOKUP(D126,[6]Consolidado!B:H,7,FALSE)</f>
        <v>#N/A</v>
      </c>
      <c r="O126" s="805">
        <v>101</v>
      </c>
    </row>
    <row r="127" spans="1:15" x14ac:dyDescent="0.25">
      <c r="A127" s="254" t="s">
        <v>603</v>
      </c>
      <c r="B127" s="240" t="s">
        <v>545</v>
      </c>
      <c r="C127" s="240" t="e">
        <f>VLOOKUP(D127,[6]Consolidado!B:E,2,FALSE)</f>
        <v>#N/A</v>
      </c>
      <c r="D127" s="241"/>
      <c r="E127" s="240" t="s">
        <v>481</v>
      </c>
      <c r="F127" s="242" t="s">
        <v>506</v>
      </c>
      <c r="G127" s="240" t="s">
        <v>508</v>
      </c>
      <c r="H127" s="243">
        <v>37.333333333333329</v>
      </c>
      <c r="I127" s="243">
        <v>1.4007843233284736</v>
      </c>
      <c r="J127" s="244">
        <f t="shared" si="2"/>
        <v>52.295948070929676</v>
      </c>
      <c r="K127" s="243">
        <v>41.100074486301232</v>
      </c>
      <c r="L127" s="245">
        <f t="shared" si="3"/>
        <v>1534.4027808219125</v>
      </c>
      <c r="M127" s="246" t="e">
        <f>VLOOKUP(D127,[6]Consolidado!B:E,4,FALSE)</f>
        <v>#N/A</v>
      </c>
      <c r="N127" s="246" t="e">
        <f>VLOOKUP(D127,[6]Consolidado!B:H,7,FALSE)</f>
        <v>#N/A</v>
      </c>
      <c r="O127" s="805" t="s">
        <v>601</v>
      </c>
    </row>
    <row r="128" spans="1:15" x14ac:dyDescent="0.25">
      <c r="A128" s="254" t="s">
        <v>603</v>
      </c>
      <c r="B128" s="240" t="s">
        <v>545</v>
      </c>
      <c r="C128" s="240" t="e">
        <f>VLOOKUP(D128,[6]Consolidado!B:E,2,FALSE)</f>
        <v>#N/A</v>
      </c>
      <c r="D128" s="241"/>
      <c r="E128" s="240" t="s">
        <v>481</v>
      </c>
      <c r="F128" s="242" t="s">
        <v>506</v>
      </c>
      <c r="G128" s="240" t="s">
        <v>508</v>
      </c>
      <c r="H128" s="243">
        <v>27.5</v>
      </c>
      <c r="I128" s="243">
        <v>1.4007843233284736</v>
      </c>
      <c r="J128" s="244">
        <f t="shared" si="2"/>
        <v>38.521568891533022</v>
      </c>
      <c r="K128" s="243">
        <v>41.100074486301232</v>
      </c>
      <c r="L128" s="245">
        <f t="shared" si="3"/>
        <v>1130.252048373284</v>
      </c>
      <c r="M128" s="246" t="e">
        <f>VLOOKUP(D128,[6]Consolidado!B:E,4,FALSE)</f>
        <v>#N/A</v>
      </c>
      <c r="N128" s="246" t="e">
        <f>VLOOKUP(D128,[6]Consolidado!B:H,7,FALSE)</f>
        <v>#N/A</v>
      </c>
      <c r="O128" s="805" t="s">
        <v>614</v>
      </c>
    </row>
    <row r="129" spans="1:15" x14ac:dyDescent="0.25">
      <c r="A129" s="254" t="s">
        <v>603</v>
      </c>
      <c r="B129" s="240" t="s">
        <v>545</v>
      </c>
      <c r="C129" s="240" t="e">
        <f>VLOOKUP(D129,[6]Consolidado!B:E,2,FALSE)</f>
        <v>#N/A</v>
      </c>
      <c r="D129" s="241"/>
      <c r="E129" s="240" t="s">
        <v>481</v>
      </c>
      <c r="F129" s="242" t="s">
        <v>506</v>
      </c>
      <c r="G129" s="240" t="s">
        <v>508</v>
      </c>
      <c r="H129" s="243">
        <v>84.5</v>
      </c>
      <c r="I129" s="243">
        <v>1.4007843233284736</v>
      </c>
      <c r="J129" s="244">
        <f t="shared" si="2"/>
        <v>118.36627532125601</v>
      </c>
      <c r="K129" s="243">
        <v>41.100074486301232</v>
      </c>
      <c r="L129" s="245">
        <f t="shared" si="3"/>
        <v>3472.9562940924538</v>
      </c>
      <c r="M129" s="246" t="e">
        <f>VLOOKUP(D129,[6]Consolidado!B:E,4,FALSE)</f>
        <v>#N/A</v>
      </c>
      <c r="N129" s="246" t="e">
        <f>VLOOKUP(D129,[6]Consolidado!B:H,7,FALSE)</f>
        <v>#N/A</v>
      </c>
      <c r="O129" s="805">
        <v>136</v>
      </c>
    </row>
    <row r="130" spans="1:15" x14ac:dyDescent="0.25">
      <c r="A130" s="254" t="s">
        <v>603</v>
      </c>
      <c r="B130" s="240" t="s">
        <v>545</v>
      </c>
      <c r="C130" s="240" t="e">
        <f>VLOOKUP(D130,[6]Consolidado!B:E,2,FALSE)</f>
        <v>#N/A</v>
      </c>
      <c r="D130" s="241"/>
      <c r="E130" s="240" t="s">
        <v>481</v>
      </c>
      <c r="F130" s="242" t="s">
        <v>506</v>
      </c>
      <c r="G130" s="240" t="s">
        <v>508</v>
      </c>
      <c r="H130" s="243">
        <v>75.083333333333343</v>
      </c>
      <c r="I130" s="243">
        <v>1.4007843233284736</v>
      </c>
      <c r="J130" s="244">
        <f t="shared" si="2"/>
        <v>105.17555627657957</v>
      </c>
      <c r="K130" s="243">
        <v>41.100074486301232</v>
      </c>
      <c r="L130" s="245">
        <f t="shared" si="3"/>
        <v>3085.9305926797847</v>
      </c>
      <c r="M130" s="246" t="e">
        <f>VLOOKUP(D130,[6]Consolidado!B:E,4,FALSE)</f>
        <v>#N/A</v>
      </c>
      <c r="N130" s="246" t="e">
        <f>VLOOKUP(D130,[6]Consolidado!B:H,7,FALSE)</f>
        <v>#N/A</v>
      </c>
      <c r="O130" s="805">
        <v>135</v>
      </c>
    </row>
    <row r="131" spans="1:15" x14ac:dyDescent="0.25">
      <c r="A131" s="254" t="s">
        <v>603</v>
      </c>
      <c r="B131" s="240" t="s">
        <v>545</v>
      </c>
      <c r="C131" s="240" t="e">
        <f>VLOOKUP(D131,[6]Consolidado!B:E,2,FALSE)</f>
        <v>#N/A</v>
      </c>
      <c r="D131" s="241"/>
      <c r="E131" s="240" t="s">
        <v>481</v>
      </c>
      <c r="F131" s="242" t="s">
        <v>506</v>
      </c>
      <c r="G131" s="240" t="s">
        <v>508</v>
      </c>
      <c r="H131" s="243">
        <v>83.583333333333329</v>
      </c>
      <c r="I131" s="243">
        <v>1.4007843233284736</v>
      </c>
      <c r="J131" s="244">
        <f t="shared" si="2"/>
        <v>117.08222302487158</v>
      </c>
      <c r="K131" s="243">
        <v>41.100074486301232</v>
      </c>
      <c r="L131" s="245">
        <f t="shared" si="3"/>
        <v>3435.2812258133445</v>
      </c>
      <c r="M131" s="246" t="e">
        <f>VLOOKUP(D131,[6]Consolidado!B:E,4,FALSE)</f>
        <v>#N/A</v>
      </c>
      <c r="N131" s="246" t="e">
        <f>VLOOKUP(D131,[6]Consolidado!B:H,7,FALSE)</f>
        <v>#N/A</v>
      </c>
      <c r="O131" s="805">
        <v>134</v>
      </c>
    </row>
    <row r="132" spans="1:15" x14ac:dyDescent="0.25">
      <c r="A132" s="254" t="s">
        <v>603</v>
      </c>
      <c r="B132" s="240" t="s">
        <v>545</v>
      </c>
      <c r="C132" s="240" t="e">
        <f>VLOOKUP(D132,[6]Consolidado!B:E,2,FALSE)</f>
        <v>#N/A</v>
      </c>
      <c r="D132" s="241"/>
      <c r="E132" s="240" t="s">
        <v>484</v>
      </c>
      <c r="F132" s="242" t="s">
        <v>506</v>
      </c>
      <c r="G132" s="240" t="s">
        <v>508</v>
      </c>
      <c r="H132" s="243">
        <v>6</v>
      </c>
      <c r="I132" s="243">
        <v>2.2184873949579829</v>
      </c>
      <c r="J132" s="244">
        <f t="shared" si="2"/>
        <v>13.310924369747898</v>
      </c>
      <c r="K132" s="243">
        <v>65.274332773109265</v>
      </c>
      <c r="L132" s="245">
        <f t="shared" si="3"/>
        <v>391.64599663865556</v>
      </c>
      <c r="M132" s="246" t="e">
        <f>VLOOKUP(D132,[6]Consolidado!B:E,4,FALSE)</f>
        <v>#N/A</v>
      </c>
      <c r="N132" s="246" t="e">
        <f>VLOOKUP(D132,[6]Consolidado!B:H,7,FALSE)</f>
        <v>#N/A</v>
      </c>
      <c r="O132" s="805">
        <v>137</v>
      </c>
    </row>
    <row r="133" spans="1:15" x14ac:dyDescent="0.25">
      <c r="A133" s="254" t="s">
        <v>603</v>
      </c>
      <c r="B133" s="240" t="s">
        <v>537</v>
      </c>
      <c r="C133" s="240" t="e">
        <f>VLOOKUP(D133,[6]Consolidado!B:E,2,FALSE)</f>
        <v>#N/A</v>
      </c>
      <c r="D133" s="241"/>
      <c r="E133" s="240" t="s">
        <v>481</v>
      </c>
      <c r="F133" s="242" t="s">
        <v>506</v>
      </c>
      <c r="G133" s="240" t="s">
        <v>508</v>
      </c>
      <c r="H133" s="243">
        <v>-11.6666666666667</v>
      </c>
      <c r="I133" s="243">
        <v>1.4007843233284736</v>
      </c>
      <c r="J133" s="244">
        <f t="shared" si="2"/>
        <v>-16.342483772165572</v>
      </c>
      <c r="K133" s="243">
        <v>41.248195576891895</v>
      </c>
      <c r="L133" s="245">
        <f t="shared" si="3"/>
        <v>-481.22894839707345</v>
      </c>
      <c r="M133" s="246" t="e">
        <f>VLOOKUP(D133,[6]Consolidado!B:E,4,FALSE)</f>
        <v>#N/A</v>
      </c>
      <c r="N133" s="246" t="e">
        <f>VLOOKUP(D133,[6]Consolidado!B:H,7,FALSE)</f>
        <v>#N/A</v>
      </c>
      <c r="O133" s="805">
        <v>124</v>
      </c>
    </row>
    <row r="134" spans="1:15" x14ac:dyDescent="0.25">
      <c r="A134" s="254" t="s">
        <v>603</v>
      </c>
      <c r="B134" s="240" t="s">
        <v>898</v>
      </c>
      <c r="C134" s="240" t="e">
        <f>VLOOKUP(D134,[6]Consolidado!B:E,2,FALSE)</f>
        <v>#N/A</v>
      </c>
      <c r="D134" s="241"/>
      <c r="E134" s="240" t="s">
        <v>481</v>
      </c>
      <c r="F134" s="242" t="s">
        <v>506</v>
      </c>
      <c r="G134" s="254" t="s">
        <v>899</v>
      </c>
      <c r="H134" s="243">
        <v>13.125</v>
      </c>
      <c r="I134" s="243">
        <v>1.37012782462736</v>
      </c>
      <c r="J134" s="244">
        <f t="shared" si="2"/>
        <v>17.9829276982341</v>
      </c>
      <c r="K134" s="243">
        <v>39.993142473317789</v>
      </c>
      <c r="L134" s="245">
        <f t="shared" si="3"/>
        <v>524.90999496229597</v>
      </c>
      <c r="M134" s="246" t="e">
        <f>VLOOKUP(D134,[6]Consolidado!B:E,4,FALSE)</f>
        <v>#N/A</v>
      </c>
      <c r="N134" s="246" t="e">
        <f>VLOOKUP(D134,[6]Consolidado!B:H,7,FALSE)</f>
        <v>#N/A</v>
      </c>
      <c r="O134" s="805">
        <v>130</v>
      </c>
    </row>
    <row r="135" spans="1:15" x14ac:dyDescent="0.25">
      <c r="A135" s="254" t="s">
        <v>603</v>
      </c>
      <c r="B135" s="240" t="s">
        <v>898</v>
      </c>
      <c r="C135" s="240" t="e">
        <f>VLOOKUP(D135,[6]Consolidado!B:E,2,FALSE)</f>
        <v>#N/A</v>
      </c>
      <c r="D135" s="241"/>
      <c r="E135" s="240" t="s">
        <v>481</v>
      </c>
      <c r="F135" s="242" t="s">
        <v>506</v>
      </c>
      <c r="G135" s="240" t="s">
        <v>899</v>
      </c>
      <c r="H135" s="243">
        <v>112.5</v>
      </c>
      <c r="I135" s="243">
        <v>1.37012782462736</v>
      </c>
      <c r="J135" s="244">
        <f t="shared" ref="J135:J198" si="4">+H135*I135</f>
        <v>154.13938027057802</v>
      </c>
      <c r="K135" s="243">
        <v>39.993142473317789</v>
      </c>
      <c r="L135" s="245">
        <f t="shared" si="3"/>
        <v>4499.2285282482517</v>
      </c>
      <c r="M135" s="246" t="e">
        <f>VLOOKUP(D135,[6]Consolidado!B:E,4,FALSE)</f>
        <v>#N/A</v>
      </c>
      <c r="N135" s="246" t="e">
        <f>VLOOKUP(D135,[6]Consolidado!B:H,7,FALSE)</f>
        <v>#N/A</v>
      </c>
      <c r="O135" s="805" t="s">
        <v>614</v>
      </c>
    </row>
    <row r="136" spans="1:15" x14ac:dyDescent="0.25">
      <c r="A136" s="254" t="s">
        <v>603</v>
      </c>
      <c r="B136" s="240" t="s">
        <v>898</v>
      </c>
      <c r="C136" s="240" t="e">
        <f>VLOOKUP(D136,[6]Consolidado!B:E,2,FALSE)</f>
        <v>#N/A</v>
      </c>
      <c r="D136" s="241"/>
      <c r="E136" s="240" t="s">
        <v>481</v>
      </c>
      <c r="F136" s="242" t="s">
        <v>506</v>
      </c>
      <c r="G136" s="240" t="s">
        <v>899</v>
      </c>
      <c r="H136" s="243">
        <v>78.833333333333329</v>
      </c>
      <c r="I136" s="243">
        <v>1.37012782462736</v>
      </c>
      <c r="J136" s="244">
        <f t="shared" si="4"/>
        <v>108.01174350812354</v>
      </c>
      <c r="K136" s="243">
        <v>39.993142473317789</v>
      </c>
      <c r="L136" s="245">
        <f t="shared" si="3"/>
        <v>3152.7927316465521</v>
      </c>
      <c r="M136" s="246" t="e">
        <f>VLOOKUP(D136,[6]Consolidado!B:E,4,FALSE)</f>
        <v>#N/A</v>
      </c>
      <c r="N136" s="246" t="e">
        <f>VLOOKUP(D136,[6]Consolidado!B:H,7,FALSE)</f>
        <v>#N/A</v>
      </c>
      <c r="O136" s="805" t="s">
        <v>614</v>
      </c>
    </row>
    <row r="137" spans="1:15" x14ac:dyDescent="0.25">
      <c r="A137" s="254" t="s">
        <v>603</v>
      </c>
      <c r="B137" s="240" t="s">
        <v>898</v>
      </c>
      <c r="C137" s="240" t="e">
        <f>VLOOKUP(D137,[6]Consolidado!B:E,2,FALSE)</f>
        <v>#N/A</v>
      </c>
      <c r="D137" s="241"/>
      <c r="E137" s="240" t="s">
        <v>481</v>
      </c>
      <c r="F137" s="242" t="s">
        <v>506</v>
      </c>
      <c r="G137" s="240" t="s">
        <v>899</v>
      </c>
      <c r="H137" s="243">
        <v>84.333333333333343</v>
      </c>
      <c r="I137" s="243">
        <v>1.37012782462736</v>
      </c>
      <c r="J137" s="244">
        <f t="shared" si="4"/>
        <v>115.54744654357404</v>
      </c>
      <c r="K137" s="243">
        <v>39.993142473317789</v>
      </c>
      <c r="L137" s="245">
        <f t="shared" ref="L137:L200" si="5">H137*K137</f>
        <v>3372.7550152498006</v>
      </c>
      <c r="M137" s="246" t="e">
        <f>VLOOKUP(D137,[6]Consolidado!B:E,4,FALSE)</f>
        <v>#N/A</v>
      </c>
      <c r="N137" s="246" t="e">
        <f>VLOOKUP(D137,[6]Consolidado!B:H,7,FALSE)</f>
        <v>#N/A</v>
      </c>
      <c r="O137" s="805" t="s">
        <v>601</v>
      </c>
    </row>
    <row r="138" spans="1:15" x14ac:dyDescent="0.25">
      <c r="A138" s="254" t="s">
        <v>603</v>
      </c>
      <c r="B138" s="240" t="s">
        <v>898</v>
      </c>
      <c r="C138" s="240" t="e">
        <f>VLOOKUP(D138,[6]Consolidado!B:E,2,FALSE)</f>
        <v>#N/A</v>
      </c>
      <c r="D138" s="241"/>
      <c r="E138" s="240" t="s">
        <v>481</v>
      </c>
      <c r="F138" s="242" t="s">
        <v>506</v>
      </c>
      <c r="G138" s="240" t="s">
        <v>899</v>
      </c>
      <c r="H138" s="243">
        <v>58.666666666666664</v>
      </c>
      <c r="I138" s="243">
        <v>1.37012782462736</v>
      </c>
      <c r="J138" s="244">
        <f t="shared" si="4"/>
        <v>80.38083237813845</v>
      </c>
      <c r="K138" s="243">
        <v>39.993142473317789</v>
      </c>
      <c r="L138" s="245">
        <f t="shared" si="5"/>
        <v>2346.2643584346433</v>
      </c>
      <c r="M138" s="246" t="e">
        <f>VLOOKUP(D138,[6]Consolidado!B:E,4,FALSE)</f>
        <v>#N/A</v>
      </c>
      <c r="N138" s="246" t="e">
        <f>VLOOKUP(D138,[6]Consolidado!B:H,7,FALSE)</f>
        <v>#N/A</v>
      </c>
      <c r="O138" s="805">
        <v>101</v>
      </c>
    </row>
    <row r="139" spans="1:15" x14ac:dyDescent="0.25">
      <c r="A139" s="254" t="s">
        <v>603</v>
      </c>
      <c r="B139" s="240" t="s">
        <v>898</v>
      </c>
      <c r="C139" s="240" t="e">
        <f>VLOOKUP(D139,[6]Consolidado!B:E,2,FALSE)</f>
        <v>#N/A</v>
      </c>
      <c r="D139" s="241"/>
      <c r="E139" s="240" t="s">
        <v>481</v>
      </c>
      <c r="F139" s="242" t="s">
        <v>506</v>
      </c>
      <c r="G139" s="240" t="s">
        <v>899</v>
      </c>
      <c r="H139" s="243">
        <v>2.6041666666666665</v>
      </c>
      <c r="I139" s="243">
        <v>1.37012782462736</v>
      </c>
      <c r="J139" s="244">
        <f t="shared" si="4"/>
        <v>3.5680412099670833</v>
      </c>
      <c r="K139" s="243">
        <v>39.993142473317789</v>
      </c>
      <c r="L139" s="245">
        <f t="shared" si="5"/>
        <v>104.14880852426506</v>
      </c>
      <c r="M139" s="246" t="e">
        <f>VLOOKUP(D139,[6]Consolidado!B:E,4,FALSE)</f>
        <v>#N/A</v>
      </c>
      <c r="N139" s="246" t="e">
        <f>VLOOKUP(D139,[6]Consolidado!B:H,7,FALSE)</f>
        <v>#N/A</v>
      </c>
      <c r="O139" s="805">
        <v>119</v>
      </c>
    </row>
    <row r="140" spans="1:15" x14ac:dyDescent="0.25">
      <c r="A140" s="254" t="s">
        <v>603</v>
      </c>
      <c r="B140" s="240" t="s">
        <v>898</v>
      </c>
      <c r="C140" s="240" t="e">
        <f>VLOOKUP(D140,[6]Consolidado!B:E,2,FALSE)</f>
        <v>#N/A</v>
      </c>
      <c r="D140" s="241"/>
      <c r="E140" s="240" t="s">
        <v>481</v>
      </c>
      <c r="F140" s="242" t="s">
        <v>506</v>
      </c>
      <c r="G140" s="240" t="s">
        <v>899</v>
      </c>
      <c r="H140" s="243">
        <v>28.875</v>
      </c>
      <c r="I140" s="243">
        <v>1.37012782462736</v>
      </c>
      <c r="J140" s="244">
        <f t="shared" si="4"/>
        <v>39.562440936115024</v>
      </c>
      <c r="K140" s="243">
        <v>39.993142473317789</v>
      </c>
      <c r="L140" s="245">
        <f t="shared" si="5"/>
        <v>1154.8019889170512</v>
      </c>
      <c r="M140" s="246" t="e">
        <f>VLOOKUP(D140,[6]Consolidado!B:E,4,FALSE)</f>
        <v>#N/A</v>
      </c>
      <c r="N140" s="246" t="e">
        <f>VLOOKUP(D140,[6]Consolidado!B:H,7,FALSE)</f>
        <v>#N/A</v>
      </c>
      <c r="O140" s="805">
        <v>122</v>
      </c>
    </row>
    <row r="141" spans="1:15" x14ac:dyDescent="0.25">
      <c r="A141" s="254" t="s">
        <v>603</v>
      </c>
      <c r="B141" s="240" t="s">
        <v>898</v>
      </c>
      <c r="C141" s="240" t="e">
        <f>VLOOKUP(D141,[6]Consolidado!B:E,2,FALSE)</f>
        <v>#N/A</v>
      </c>
      <c r="D141" s="241"/>
      <c r="E141" s="240" t="s">
        <v>481</v>
      </c>
      <c r="F141" s="242" t="s">
        <v>506</v>
      </c>
      <c r="G141" s="240" t="s">
        <v>899</v>
      </c>
      <c r="H141" s="243">
        <v>4</v>
      </c>
      <c r="I141" s="243">
        <v>1.37012782462736</v>
      </c>
      <c r="J141" s="244">
        <f t="shared" si="4"/>
        <v>5.4805112985094402</v>
      </c>
      <c r="K141" s="243">
        <v>39.993142473317789</v>
      </c>
      <c r="L141" s="245">
        <f t="shared" si="5"/>
        <v>159.97256989327116</v>
      </c>
      <c r="M141" s="246" t="e">
        <f>VLOOKUP(D141,[6]Consolidado!B:E,4,FALSE)</f>
        <v>#N/A</v>
      </c>
      <c r="N141" s="246" t="e">
        <f>VLOOKUP(D141,[6]Consolidado!B:H,7,FALSE)</f>
        <v>#N/A</v>
      </c>
      <c r="O141" s="805">
        <v>124</v>
      </c>
    </row>
    <row r="142" spans="1:15" x14ac:dyDescent="0.25">
      <c r="A142" s="239" t="s">
        <v>633</v>
      </c>
      <c r="B142" s="240" t="s">
        <v>555</v>
      </c>
      <c r="C142" s="240" t="e">
        <f>VLOOKUP(D142,[6]Consolidado!B:E,2,FALSE)</f>
        <v>#N/A</v>
      </c>
      <c r="D142" s="241"/>
      <c r="E142" s="240" t="s">
        <v>484</v>
      </c>
      <c r="F142" s="242" t="s">
        <v>506</v>
      </c>
      <c r="G142" s="240" t="s">
        <v>508</v>
      </c>
      <c r="H142" s="243">
        <v>1190.6666666666667</v>
      </c>
      <c r="I142" s="243">
        <v>2.2595869191712241</v>
      </c>
      <c r="J142" s="244">
        <f t="shared" si="4"/>
        <v>2690.4148250932044</v>
      </c>
      <c r="K142" s="243">
        <v>66.665570931041032</v>
      </c>
      <c r="L142" s="245">
        <f t="shared" si="5"/>
        <v>79376.473121892865</v>
      </c>
      <c r="M142" s="246" t="e">
        <f>VLOOKUP(D142,[6]Consolidado!B:E,4,FALSE)</f>
        <v>#N/A</v>
      </c>
      <c r="N142" s="246" t="e">
        <f>VLOOKUP(D142,[6]Consolidado!B:H,7,FALSE)</f>
        <v>#N/A</v>
      </c>
      <c r="O142" s="805">
        <v>152</v>
      </c>
    </row>
    <row r="143" spans="1:15" x14ac:dyDescent="0.25">
      <c r="A143" s="254" t="s">
        <v>633</v>
      </c>
      <c r="B143" s="240" t="s">
        <v>549</v>
      </c>
      <c r="C143" s="240" t="e">
        <f>VLOOKUP(D143,[6]Consolidado!B:E,2,FALSE)</f>
        <v>#N/A</v>
      </c>
      <c r="D143" s="241"/>
      <c r="E143" s="240" t="s">
        <v>484</v>
      </c>
      <c r="F143" s="242" t="s">
        <v>506</v>
      </c>
      <c r="G143" s="240" t="s">
        <v>508</v>
      </c>
      <c r="H143" s="243">
        <v>431.16666666666663</v>
      </c>
      <c r="I143" s="243">
        <v>2.2595869191712241</v>
      </c>
      <c r="J143" s="244">
        <f t="shared" si="4"/>
        <v>974.25855998265934</v>
      </c>
      <c r="K143" s="243">
        <v>66.665570931041032</v>
      </c>
      <c r="L143" s="245">
        <f t="shared" si="5"/>
        <v>28743.971999767189</v>
      </c>
      <c r="M143" s="246" t="e">
        <f>VLOOKUP(D143,[6]Consolidado!B:E,4,FALSE)</f>
        <v>#N/A</v>
      </c>
      <c r="N143" s="246" t="e">
        <f>VLOOKUP(D143,[6]Consolidado!B:H,7,FALSE)</f>
        <v>#N/A</v>
      </c>
      <c r="O143" s="805">
        <v>150</v>
      </c>
    </row>
    <row r="144" spans="1:15" x14ac:dyDescent="0.25">
      <c r="A144" s="254" t="s">
        <v>633</v>
      </c>
      <c r="B144" s="240" t="s">
        <v>549</v>
      </c>
      <c r="C144" s="240" t="e">
        <f>VLOOKUP(D144,[6]Consolidado!B:E,2,FALSE)</f>
        <v>#N/A</v>
      </c>
      <c r="D144" s="241"/>
      <c r="E144" s="240" t="s">
        <v>484</v>
      </c>
      <c r="F144" s="242" t="s">
        <v>506</v>
      </c>
      <c r="G144" s="240" t="s">
        <v>508</v>
      </c>
      <c r="H144" s="243">
        <v>394.66666666666663</v>
      </c>
      <c r="I144" s="243">
        <v>2.2595869191712241</v>
      </c>
      <c r="J144" s="244">
        <f t="shared" si="4"/>
        <v>891.7836374329097</v>
      </c>
      <c r="K144" s="243">
        <v>66.665570931041032</v>
      </c>
      <c r="L144" s="245">
        <f t="shared" si="5"/>
        <v>26310.67866078419</v>
      </c>
      <c r="M144" s="246" t="e">
        <f>VLOOKUP(D144,[6]Consolidado!B:E,4,FALSE)</f>
        <v>#N/A</v>
      </c>
      <c r="N144" s="246" t="e">
        <f>VLOOKUP(D144,[6]Consolidado!B:H,7,FALSE)</f>
        <v>#N/A</v>
      </c>
      <c r="O144" s="805">
        <v>151</v>
      </c>
    </row>
    <row r="145" spans="1:15" x14ac:dyDescent="0.25">
      <c r="A145" s="254" t="s">
        <v>633</v>
      </c>
      <c r="B145" s="240" t="s">
        <v>549</v>
      </c>
      <c r="C145" s="240" t="e">
        <f>VLOOKUP(D145,[6]Consolidado!B:E,2,FALSE)</f>
        <v>#N/A</v>
      </c>
      <c r="D145" s="241"/>
      <c r="E145" s="240" t="s">
        <v>484</v>
      </c>
      <c r="F145" s="242" t="s">
        <v>506</v>
      </c>
      <c r="G145" s="240" t="s">
        <v>508</v>
      </c>
      <c r="H145" s="243">
        <v>334.66666666666669</v>
      </c>
      <c r="I145" s="243">
        <v>2.2595869191712241</v>
      </c>
      <c r="J145" s="244">
        <f t="shared" si="4"/>
        <v>756.20842228263643</v>
      </c>
      <c r="K145" s="243">
        <v>66.665570931041032</v>
      </c>
      <c r="L145" s="245">
        <f t="shared" si="5"/>
        <v>22310.744404921734</v>
      </c>
      <c r="M145" s="246" t="e">
        <f>VLOOKUP(D145,[6]Consolidado!B:E,4,FALSE)</f>
        <v>#N/A</v>
      </c>
      <c r="N145" s="246" t="e">
        <f>VLOOKUP(D145,[6]Consolidado!B:H,7,FALSE)</f>
        <v>#N/A</v>
      </c>
      <c r="O145" s="805">
        <v>143</v>
      </c>
    </row>
    <row r="146" spans="1:15" x14ac:dyDescent="0.25">
      <c r="A146" s="254" t="s">
        <v>633</v>
      </c>
      <c r="B146" s="240" t="s">
        <v>549</v>
      </c>
      <c r="C146" s="240" t="e">
        <f>VLOOKUP(D146,[6]Consolidado!B:E,2,FALSE)</f>
        <v>#N/A</v>
      </c>
      <c r="D146" s="241"/>
      <c r="E146" s="240" t="s">
        <v>484</v>
      </c>
      <c r="F146" s="242" t="s">
        <v>506</v>
      </c>
      <c r="G146" s="240" t="s">
        <v>508</v>
      </c>
      <c r="H146" s="243">
        <v>281.33333333333331</v>
      </c>
      <c r="I146" s="243">
        <v>2.2595869191712241</v>
      </c>
      <c r="J146" s="244">
        <f t="shared" si="4"/>
        <v>635.69711992683767</v>
      </c>
      <c r="K146" s="243">
        <v>66.665570931041032</v>
      </c>
      <c r="L146" s="245">
        <f t="shared" si="5"/>
        <v>18755.247288599541</v>
      </c>
      <c r="M146" s="246" t="e">
        <f>VLOOKUP(D146,[6]Consolidado!B:E,4,FALSE)</f>
        <v>#N/A</v>
      </c>
      <c r="N146" s="246" t="e">
        <f>VLOOKUP(D146,[6]Consolidado!B:H,7,FALSE)</f>
        <v>#N/A</v>
      </c>
      <c r="O146" s="805">
        <v>141</v>
      </c>
    </row>
    <row r="147" spans="1:15" x14ac:dyDescent="0.25">
      <c r="A147" s="254" t="s">
        <v>633</v>
      </c>
      <c r="B147" s="240" t="s">
        <v>546</v>
      </c>
      <c r="C147" s="240" t="e">
        <f>VLOOKUP(D147,[6]Consolidado!B:E,2,FALSE)</f>
        <v>#N/A</v>
      </c>
      <c r="D147" s="241"/>
      <c r="E147" s="240" t="s">
        <v>481</v>
      </c>
      <c r="F147" s="242" t="s">
        <v>506</v>
      </c>
      <c r="G147" s="240" t="s">
        <v>508</v>
      </c>
      <c r="H147" s="243">
        <v>241.63</v>
      </c>
      <c r="I147" s="243">
        <v>1.4007843233284734</v>
      </c>
      <c r="J147" s="244">
        <f t="shared" si="4"/>
        <v>338.471516045859</v>
      </c>
      <c r="K147" s="243">
        <v>41.135319279457896</v>
      </c>
      <c r="L147" s="245">
        <f t="shared" si="5"/>
        <v>9939.5271974954103</v>
      </c>
      <c r="M147" s="246" t="e">
        <f>VLOOKUP(D147,[6]Consolidado!B:E,4,FALSE)</f>
        <v>#N/A</v>
      </c>
      <c r="N147" s="246" t="e">
        <f>VLOOKUP(D147,[6]Consolidado!B:H,7,FALSE)</f>
        <v>#N/A</v>
      </c>
      <c r="O147" s="805">
        <v>112</v>
      </c>
    </row>
    <row r="148" spans="1:15" x14ac:dyDescent="0.25">
      <c r="A148" s="254" t="s">
        <v>633</v>
      </c>
      <c r="B148" s="240" t="s">
        <v>546</v>
      </c>
      <c r="C148" s="240" t="e">
        <f>VLOOKUP(D148,[6]Consolidado!B:E,2,FALSE)</f>
        <v>#N/A</v>
      </c>
      <c r="D148" s="241"/>
      <c r="E148" s="240" t="s">
        <v>481</v>
      </c>
      <c r="F148" s="242" t="s">
        <v>506</v>
      </c>
      <c r="G148" s="240" t="s">
        <v>508</v>
      </c>
      <c r="H148" s="243">
        <v>219.58333333333331</v>
      </c>
      <c r="I148" s="243">
        <v>1.4007843233284734</v>
      </c>
      <c r="J148" s="244">
        <f t="shared" si="4"/>
        <v>307.5888909975439</v>
      </c>
      <c r="K148" s="243">
        <v>41.135319279457896</v>
      </c>
      <c r="L148" s="245">
        <f t="shared" si="5"/>
        <v>9032.6305251142949</v>
      </c>
      <c r="M148" s="246" t="e">
        <f>VLOOKUP(D148,[6]Consolidado!B:E,4,FALSE)</f>
        <v>#N/A</v>
      </c>
      <c r="N148" s="246" t="e">
        <f>VLOOKUP(D148,[6]Consolidado!B:H,7,FALSE)</f>
        <v>#N/A</v>
      </c>
      <c r="O148" s="805">
        <v>114</v>
      </c>
    </row>
    <row r="149" spans="1:15" x14ac:dyDescent="0.25">
      <c r="A149" s="254" t="s">
        <v>633</v>
      </c>
      <c r="B149" s="240" t="s">
        <v>546</v>
      </c>
      <c r="C149" s="240" t="e">
        <f>VLOOKUP(D149,[6]Consolidado!B:E,2,FALSE)</f>
        <v>#N/A</v>
      </c>
      <c r="D149" s="241"/>
      <c r="E149" s="240" t="s">
        <v>481</v>
      </c>
      <c r="F149" s="242" t="s">
        <v>506</v>
      </c>
      <c r="G149" s="240" t="s">
        <v>508</v>
      </c>
      <c r="H149" s="243">
        <v>174.625</v>
      </c>
      <c r="I149" s="243">
        <v>1.4007843233284734</v>
      </c>
      <c r="J149" s="244">
        <f t="shared" si="4"/>
        <v>244.61196246123467</v>
      </c>
      <c r="K149" s="243">
        <v>41.135319279457896</v>
      </c>
      <c r="L149" s="245">
        <f t="shared" si="5"/>
        <v>7183.2551291753352</v>
      </c>
      <c r="M149" s="246" t="e">
        <f>VLOOKUP(D149,[6]Consolidado!B:E,4,FALSE)</f>
        <v>#N/A</v>
      </c>
      <c r="N149" s="246" t="e">
        <f>VLOOKUP(D149,[6]Consolidado!B:H,7,FALSE)</f>
        <v>#N/A</v>
      </c>
      <c r="O149" s="805">
        <v>113</v>
      </c>
    </row>
    <row r="150" spans="1:15" x14ac:dyDescent="0.25">
      <c r="A150" s="254" t="s">
        <v>633</v>
      </c>
      <c r="B150" s="240" t="s">
        <v>547</v>
      </c>
      <c r="C150" s="240" t="e">
        <f>VLOOKUP(D150,[6]Consolidado!B:E,2,FALSE)</f>
        <v>#N/A</v>
      </c>
      <c r="D150" s="241"/>
      <c r="E150" s="240" t="s">
        <v>481</v>
      </c>
      <c r="F150" s="242" t="s">
        <v>506</v>
      </c>
      <c r="G150" s="240" t="s">
        <v>508</v>
      </c>
      <c r="H150" s="243">
        <v>171.5</v>
      </c>
      <c r="I150" s="243">
        <v>1.4007843233284734</v>
      </c>
      <c r="J150" s="244">
        <f t="shared" si="4"/>
        <v>240.23451145083317</v>
      </c>
      <c r="K150" s="243">
        <v>41.135319279457896</v>
      </c>
      <c r="L150" s="245">
        <f t="shared" si="5"/>
        <v>7054.7072564270293</v>
      </c>
      <c r="M150" s="246" t="e">
        <f>VLOOKUP(D150,[6]Consolidado!B:E,4,FALSE)</f>
        <v>#N/A</v>
      </c>
      <c r="N150" s="246" t="e">
        <f>VLOOKUP(D150,[6]Consolidado!B:H,7,FALSE)</f>
        <v>#N/A</v>
      </c>
      <c r="O150" s="805">
        <v>146</v>
      </c>
    </row>
    <row r="151" spans="1:15" x14ac:dyDescent="0.25">
      <c r="A151" s="254" t="s">
        <v>633</v>
      </c>
      <c r="B151" s="240" t="s">
        <v>555</v>
      </c>
      <c r="C151" s="240" t="e">
        <f>VLOOKUP(D151,[6]Consolidado!B:E,2,FALSE)</f>
        <v>#N/A</v>
      </c>
      <c r="D151" s="241"/>
      <c r="E151" s="240" t="s">
        <v>484</v>
      </c>
      <c r="F151" s="242" t="s">
        <v>506</v>
      </c>
      <c r="G151" s="240" t="s">
        <v>508</v>
      </c>
      <c r="H151" s="243">
        <v>170.25</v>
      </c>
      <c r="I151" s="243">
        <v>2.2595869191712241</v>
      </c>
      <c r="J151" s="244">
        <f t="shared" si="4"/>
        <v>384.69467298890089</v>
      </c>
      <c r="K151" s="243">
        <v>66.665570931041032</v>
      </c>
      <c r="L151" s="245">
        <f t="shared" si="5"/>
        <v>11349.813451009735</v>
      </c>
      <c r="M151" s="246" t="e">
        <f>VLOOKUP(D151,[6]Consolidado!B:E,4,FALSE)</f>
        <v>#N/A</v>
      </c>
      <c r="N151" s="246" t="e">
        <f>VLOOKUP(D151,[6]Consolidado!B:H,7,FALSE)</f>
        <v>#N/A</v>
      </c>
      <c r="O151" s="805">
        <v>149</v>
      </c>
    </row>
    <row r="152" spans="1:15" x14ac:dyDescent="0.25">
      <c r="A152" s="254" t="s">
        <v>633</v>
      </c>
      <c r="B152" s="240" t="s">
        <v>546</v>
      </c>
      <c r="C152" s="240" t="e">
        <f>VLOOKUP(D152,[6]Consolidado!B:E,2,FALSE)</f>
        <v>#N/A</v>
      </c>
      <c r="D152" s="241"/>
      <c r="E152" s="240" t="s">
        <v>481</v>
      </c>
      <c r="F152" s="242" t="s">
        <v>506</v>
      </c>
      <c r="G152" s="240" t="s">
        <v>508</v>
      </c>
      <c r="H152" s="243">
        <v>153.41666666666666</v>
      </c>
      <c r="I152" s="243">
        <v>1.4007843233284734</v>
      </c>
      <c r="J152" s="244">
        <f t="shared" si="4"/>
        <v>214.90366160397662</v>
      </c>
      <c r="K152" s="243">
        <v>41.135319279457896</v>
      </c>
      <c r="L152" s="245">
        <f t="shared" si="5"/>
        <v>6310.843566123498</v>
      </c>
      <c r="M152" s="246" t="e">
        <f>VLOOKUP(D152,[6]Consolidado!B:E,4,FALSE)</f>
        <v>#N/A</v>
      </c>
      <c r="N152" s="246" t="e">
        <f>VLOOKUP(D152,[6]Consolidado!B:H,7,FALSE)</f>
        <v>#N/A</v>
      </c>
      <c r="O152" s="805">
        <v>133</v>
      </c>
    </row>
    <row r="153" spans="1:15" x14ac:dyDescent="0.25">
      <c r="A153" s="254" t="s">
        <v>633</v>
      </c>
      <c r="B153" s="240" t="s">
        <v>549</v>
      </c>
      <c r="C153" s="240" t="e">
        <f>VLOOKUP(D153,[6]Consolidado!B:E,2,FALSE)</f>
        <v>#N/A</v>
      </c>
      <c r="D153" s="241"/>
      <c r="E153" s="240" t="s">
        <v>481</v>
      </c>
      <c r="F153" s="242" t="s">
        <v>506</v>
      </c>
      <c r="G153" s="240" t="s">
        <v>508</v>
      </c>
      <c r="H153" s="243">
        <v>111.83333333333333</v>
      </c>
      <c r="I153" s="243">
        <v>1.4007843233284734</v>
      </c>
      <c r="J153" s="244">
        <f t="shared" si="4"/>
        <v>156.65438015890092</v>
      </c>
      <c r="K153" s="243">
        <v>41.135319279457896</v>
      </c>
      <c r="L153" s="245">
        <f t="shared" si="5"/>
        <v>4600.2998727527074</v>
      </c>
      <c r="M153" s="246" t="e">
        <f>VLOOKUP(D153,[6]Consolidado!B:E,4,FALSE)</f>
        <v>#N/A</v>
      </c>
      <c r="N153" s="246" t="e">
        <f>VLOOKUP(D153,[6]Consolidado!B:H,7,FALSE)</f>
        <v>#N/A</v>
      </c>
      <c r="O153" s="805">
        <v>139</v>
      </c>
    </row>
    <row r="154" spans="1:15" x14ac:dyDescent="0.25">
      <c r="A154" s="254" t="s">
        <v>633</v>
      </c>
      <c r="B154" s="240" t="s">
        <v>555</v>
      </c>
      <c r="C154" s="240" t="e">
        <f>VLOOKUP(D154,[6]Consolidado!B:E,2,FALSE)</f>
        <v>#N/A</v>
      </c>
      <c r="D154" s="241"/>
      <c r="E154" s="240" t="s">
        <v>484</v>
      </c>
      <c r="F154" s="242" t="s">
        <v>506</v>
      </c>
      <c r="G154" s="240" t="s">
        <v>508</v>
      </c>
      <c r="H154" s="243">
        <v>111.16666666666666</v>
      </c>
      <c r="I154" s="243">
        <v>2.2595869191712241</v>
      </c>
      <c r="J154" s="244">
        <f t="shared" si="4"/>
        <v>251.19074584786773</v>
      </c>
      <c r="K154" s="243">
        <v>66.665570931041032</v>
      </c>
      <c r="L154" s="245">
        <f t="shared" si="5"/>
        <v>7410.9893018340608</v>
      </c>
      <c r="M154" s="246" t="e">
        <f>VLOOKUP(D154,[6]Consolidado!B:E,4,FALSE)</f>
        <v>#N/A</v>
      </c>
      <c r="N154" s="246" t="e">
        <f>VLOOKUP(D154,[6]Consolidado!B:H,7,FALSE)</f>
        <v>#N/A</v>
      </c>
      <c r="O154" s="805">
        <v>142</v>
      </c>
    </row>
    <row r="155" spans="1:15" x14ac:dyDescent="0.25">
      <c r="A155" s="254" t="s">
        <v>633</v>
      </c>
      <c r="B155" s="240" t="s">
        <v>546</v>
      </c>
      <c r="C155" s="240" t="e">
        <f>VLOOKUP(D155,[6]Consolidado!B:E,2,FALSE)</f>
        <v>#N/A</v>
      </c>
      <c r="D155" s="241"/>
      <c r="E155" s="240" t="s">
        <v>481</v>
      </c>
      <c r="F155" s="242" t="s">
        <v>506</v>
      </c>
      <c r="G155" s="240" t="s">
        <v>508</v>
      </c>
      <c r="H155" s="243">
        <v>107.20833333333334</v>
      </c>
      <c r="I155" s="243">
        <v>1.4007843233284734</v>
      </c>
      <c r="J155" s="244">
        <f t="shared" si="4"/>
        <v>150.17575266350676</v>
      </c>
      <c r="K155" s="243">
        <v>41.135319279457896</v>
      </c>
      <c r="L155" s="245">
        <f t="shared" si="5"/>
        <v>4410.0490210852158</v>
      </c>
      <c r="M155" s="246" t="e">
        <f>VLOOKUP(D155,[6]Consolidado!B:E,4,FALSE)</f>
        <v>#N/A</v>
      </c>
      <c r="N155" s="246" t="e">
        <f>VLOOKUP(D155,[6]Consolidado!B:H,7,FALSE)</f>
        <v>#N/A</v>
      </c>
      <c r="O155" s="805">
        <v>139</v>
      </c>
    </row>
    <row r="156" spans="1:15" x14ac:dyDescent="0.25">
      <c r="A156" s="254" t="s">
        <v>633</v>
      </c>
      <c r="B156" s="240" t="s">
        <v>555</v>
      </c>
      <c r="C156" s="240" t="e">
        <f>VLOOKUP(D156,[6]Consolidado!B:E,2,FALSE)</f>
        <v>#N/A</v>
      </c>
      <c r="D156" s="241"/>
      <c r="E156" s="240" t="s">
        <v>481</v>
      </c>
      <c r="F156" s="242" t="s">
        <v>506</v>
      </c>
      <c r="G156" s="240" t="s">
        <v>508</v>
      </c>
      <c r="H156" s="243">
        <v>106.33333333333333</v>
      </c>
      <c r="I156" s="243">
        <v>1.4007843233284734</v>
      </c>
      <c r="J156" s="244">
        <f t="shared" si="4"/>
        <v>148.95006638059434</v>
      </c>
      <c r="K156" s="243">
        <v>41.135319279457896</v>
      </c>
      <c r="L156" s="245">
        <f t="shared" si="5"/>
        <v>4374.0556167156892</v>
      </c>
      <c r="M156" s="246" t="e">
        <f>VLOOKUP(D156,[6]Consolidado!B:E,4,FALSE)</f>
        <v>#N/A</v>
      </c>
      <c r="N156" s="246" t="e">
        <f>VLOOKUP(D156,[6]Consolidado!B:H,7,FALSE)</f>
        <v>#N/A</v>
      </c>
      <c r="O156" s="805">
        <v>165</v>
      </c>
    </row>
    <row r="157" spans="1:15" x14ac:dyDescent="0.25">
      <c r="A157" s="254" t="s">
        <v>633</v>
      </c>
      <c r="B157" s="240" t="s">
        <v>549</v>
      </c>
      <c r="C157" s="240" t="e">
        <f>VLOOKUP(D157,[6]Consolidado!B:E,2,FALSE)</f>
        <v>#N/A</v>
      </c>
      <c r="D157" s="241"/>
      <c r="E157" s="240" t="s">
        <v>481</v>
      </c>
      <c r="F157" s="242" t="s">
        <v>506</v>
      </c>
      <c r="G157" s="240" t="s">
        <v>508</v>
      </c>
      <c r="H157" s="243">
        <v>95.333333333333329</v>
      </c>
      <c r="I157" s="243">
        <v>1.4007843233284734</v>
      </c>
      <c r="J157" s="244">
        <f t="shared" si="4"/>
        <v>133.54143882398111</v>
      </c>
      <c r="K157" s="243">
        <v>41.135319279457896</v>
      </c>
      <c r="L157" s="245">
        <f t="shared" si="5"/>
        <v>3921.5671046416523</v>
      </c>
      <c r="M157" s="246" t="e">
        <f>VLOOKUP(D157,[6]Consolidado!B:E,4,FALSE)</f>
        <v>#N/A</v>
      </c>
      <c r="N157" s="246" t="e">
        <f>VLOOKUP(D157,[6]Consolidado!B:H,7,FALSE)</f>
        <v>#N/A</v>
      </c>
      <c r="O157" s="805">
        <v>112</v>
      </c>
    </row>
    <row r="158" spans="1:15" x14ac:dyDescent="0.25">
      <c r="A158" s="254" t="s">
        <v>633</v>
      </c>
      <c r="B158" s="240" t="s">
        <v>547</v>
      </c>
      <c r="C158" s="240" t="e">
        <f>VLOOKUP(D158,[6]Consolidado!B:E,2,FALSE)</f>
        <v>#N/A</v>
      </c>
      <c r="D158" s="241"/>
      <c r="E158" s="240" t="s">
        <v>481</v>
      </c>
      <c r="F158" s="242" t="s">
        <v>506</v>
      </c>
      <c r="G158" s="240" t="s">
        <v>508</v>
      </c>
      <c r="H158" s="243">
        <v>83.416666666666671</v>
      </c>
      <c r="I158" s="243">
        <v>1.4007843233284734</v>
      </c>
      <c r="J158" s="244">
        <f t="shared" si="4"/>
        <v>116.8487589709835</v>
      </c>
      <c r="K158" s="243">
        <v>41.135319279457896</v>
      </c>
      <c r="L158" s="245">
        <f t="shared" si="5"/>
        <v>3431.3712165614465</v>
      </c>
      <c r="M158" s="246" t="e">
        <f>VLOOKUP(D158,[6]Consolidado!B:E,4,FALSE)</f>
        <v>#N/A</v>
      </c>
      <c r="N158" s="246" t="e">
        <f>VLOOKUP(D158,[6]Consolidado!B:H,7,FALSE)</f>
        <v>#N/A</v>
      </c>
      <c r="O158" s="805">
        <v>113</v>
      </c>
    </row>
    <row r="159" spans="1:15" x14ac:dyDescent="0.25">
      <c r="A159" s="254" t="s">
        <v>633</v>
      </c>
      <c r="B159" s="240" t="s">
        <v>547</v>
      </c>
      <c r="C159" s="240" t="e">
        <f>VLOOKUP(D159,[6]Consolidado!B:E,2,FALSE)</f>
        <v>#N/A</v>
      </c>
      <c r="D159" s="241"/>
      <c r="E159" s="240" t="s">
        <v>481</v>
      </c>
      <c r="F159" s="242" t="s">
        <v>506</v>
      </c>
      <c r="G159" s="240" t="s">
        <v>508</v>
      </c>
      <c r="H159" s="243">
        <v>82.333333333333329</v>
      </c>
      <c r="I159" s="243">
        <v>1.4007843233284734</v>
      </c>
      <c r="J159" s="244">
        <f t="shared" si="4"/>
        <v>115.33124262071097</v>
      </c>
      <c r="K159" s="243">
        <v>41.135319279457896</v>
      </c>
      <c r="L159" s="245">
        <f t="shared" si="5"/>
        <v>3386.8079540087001</v>
      </c>
      <c r="M159" s="246" t="e">
        <f>VLOOKUP(D159,[6]Consolidado!B:E,4,FALSE)</f>
        <v>#N/A</v>
      </c>
      <c r="N159" s="246" t="e">
        <f>VLOOKUP(D159,[6]Consolidado!B:H,7,FALSE)</f>
        <v>#N/A</v>
      </c>
      <c r="O159" s="805">
        <v>114</v>
      </c>
    </row>
    <row r="160" spans="1:15" x14ac:dyDescent="0.25">
      <c r="A160" s="254" t="s">
        <v>633</v>
      </c>
      <c r="B160" s="240" t="s">
        <v>546</v>
      </c>
      <c r="C160" s="240" t="e">
        <f>VLOOKUP(D160,[6]Consolidado!B:E,2,FALSE)</f>
        <v>#N/A</v>
      </c>
      <c r="D160" s="241"/>
      <c r="E160" s="240" t="s">
        <v>481</v>
      </c>
      <c r="F160" s="242" t="s">
        <v>506</v>
      </c>
      <c r="G160" s="240" t="s">
        <v>508</v>
      </c>
      <c r="H160" s="243">
        <v>71.25</v>
      </c>
      <c r="I160" s="243">
        <v>1.4007843233284734</v>
      </c>
      <c r="J160" s="244">
        <f t="shared" si="4"/>
        <v>99.80588303715372</v>
      </c>
      <c r="K160" s="243">
        <v>41.135319279457896</v>
      </c>
      <c r="L160" s="245">
        <f t="shared" si="5"/>
        <v>2930.891498661375</v>
      </c>
      <c r="M160" s="246" t="e">
        <f>VLOOKUP(D160,[6]Consolidado!B:E,4,FALSE)</f>
        <v>#N/A</v>
      </c>
      <c r="N160" s="246" t="e">
        <f>VLOOKUP(D160,[6]Consolidado!B:H,7,FALSE)</f>
        <v>#N/A</v>
      </c>
      <c r="O160" s="805">
        <v>139</v>
      </c>
    </row>
    <row r="161" spans="1:15" x14ac:dyDescent="0.25">
      <c r="A161" s="254" t="s">
        <v>633</v>
      </c>
      <c r="B161" s="240" t="s">
        <v>546</v>
      </c>
      <c r="C161" s="240" t="e">
        <f>VLOOKUP(D161,[6]Consolidado!B:E,2,FALSE)</f>
        <v>#N/A</v>
      </c>
      <c r="D161" s="241"/>
      <c r="E161" s="240" t="s">
        <v>481</v>
      </c>
      <c r="F161" s="242" t="s">
        <v>506</v>
      </c>
      <c r="G161" s="240" t="s">
        <v>508</v>
      </c>
      <c r="H161" s="243">
        <v>69.583333333333343</v>
      </c>
      <c r="I161" s="243">
        <v>1.4007843233284734</v>
      </c>
      <c r="J161" s="244">
        <f t="shared" si="4"/>
        <v>97.471242498272957</v>
      </c>
      <c r="K161" s="243">
        <v>41.135319279457896</v>
      </c>
      <c r="L161" s="245">
        <f t="shared" si="5"/>
        <v>2862.3326331956123</v>
      </c>
      <c r="M161" s="246" t="e">
        <f>VLOOKUP(D161,[6]Consolidado!B:E,4,FALSE)</f>
        <v>#N/A</v>
      </c>
      <c r="N161" s="246" t="e">
        <f>VLOOKUP(D161,[6]Consolidado!B:H,7,FALSE)</f>
        <v>#N/A</v>
      </c>
      <c r="O161" s="805">
        <v>145</v>
      </c>
    </row>
    <row r="162" spans="1:15" x14ac:dyDescent="0.25">
      <c r="A162" s="254" t="s">
        <v>633</v>
      </c>
      <c r="B162" s="240" t="s">
        <v>546</v>
      </c>
      <c r="C162" s="240" t="e">
        <f>VLOOKUP(D162,[6]Consolidado!B:E,2,FALSE)</f>
        <v>#N/A</v>
      </c>
      <c r="D162" s="241"/>
      <c r="E162" s="240" t="s">
        <v>481</v>
      </c>
      <c r="F162" s="242" t="s">
        <v>506</v>
      </c>
      <c r="G162" s="240" t="s">
        <v>508</v>
      </c>
      <c r="H162" s="243">
        <v>68.833333333333343</v>
      </c>
      <c r="I162" s="243">
        <v>1.4007843233284734</v>
      </c>
      <c r="J162" s="244">
        <f t="shared" si="4"/>
        <v>96.420654255776597</v>
      </c>
      <c r="K162" s="243">
        <v>41.135319279457896</v>
      </c>
      <c r="L162" s="245">
        <f t="shared" si="5"/>
        <v>2831.481143736019</v>
      </c>
      <c r="M162" s="246" t="e">
        <f>VLOOKUP(D162,[6]Consolidado!B:E,4,FALSE)</f>
        <v>#N/A</v>
      </c>
      <c r="N162" s="246" t="e">
        <f>VLOOKUP(D162,[6]Consolidado!B:H,7,FALSE)</f>
        <v>#N/A</v>
      </c>
      <c r="O162" s="805">
        <v>112</v>
      </c>
    </row>
    <row r="163" spans="1:15" x14ac:dyDescent="0.25">
      <c r="A163" s="254" t="s">
        <v>633</v>
      </c>
      <c r="B163" s="240" t="s">
        <v>555</v>
      </c>
      <c r="C163" s="240" t="e">
        <f>VLOOKUP(D163,[6]Consolidado!B:E,2,FALSE)</f>
        <v>#N/A</v>
      </c>
      <c r="D163" s="241"/>
      <c r="E163" s="240" t="s">
        <v>481</v>
      </c>
      <c r="F163" s="242" t="s">
        <v>506</v>
      </c>
      <c r="G163" s="240" t="s">
        <v>508</v>
      </c>
      <c r="H163" s="243">
        <v>56.833333333333336</v>
      </c>
      <c r="I163" s="243">
        <v>1.4007843233284734</v>
      </c>
      <c r="J163" s="244">
        <f t="shared" si="4"/>
        <v>79.611242375834905</v>
      </c>
      <c r="K163" s="243">
        <v>41.135319279457896</v>
      </c>
      <c r="L163" s="245">
        <f t="shared" si="5"/>
        <v>2337.857312382524</v>
      </c>
      <c r="M163" s="246" t="e">
        <f>VLOOKUP(D163,[6]Consolidado!B:E,4,FALSE)</f>
        <v>#N/A</v>
      </c>
      <c r="N163" s="246" t="e">
        <f>VLOOKUP(D163,[6]Consolidado!B:H,7,FALSE)</f>
        <v>#N/A</v>
      </c>
      <c r="O163" s="805">
        <v>168</v>
      </c>
    </row>
    <row r="164" spans="1:15" x14ac:dyDescent="0.25">
      <c r="A164" s="254" t="s">
        <v>633</v>
      </c>
      <c r="B164" s="240" t="s">
        <v>546</v>
      </c>
      <c r="C164" s="240" t="e">
        <f>VLOOKUP(D164,[6]Consolidado!B:E,2,FALSE)</f>
        <v>#N/A</v>
      </c>
      <c r="D164" s="241"/>
      <c r="E164" s="240" t="s">
        <v>484</v>
      </c>
      <c r="F164" s="242" t="s">
        <v>506</v>
      </c>
      <c r="G164" s="240" t="s">
        <v>508</v>
      </c>
      <c r="H164" s="243">
        <v>56.25</v>
      </c>
      <c r="I164" s="243">
        <v>2.2595869191712241</v>
      </c>
      <c r="J164" s="244">
        <f t="shared" si="4"/>
        <v>127.10176420338135</v>
      </c>
      <c r="K164" s="243">
        <v>66.665570931041032</v>
      </c>
      <c r="L164" s="245">
        <f t="shared" si="5"/>
        <v>3749.9383648710582</v>
      </c>
      <c r="M164" s="246" t="e">
        <f>VLOOKUP(D164,[6]Consolidado!B:E,4,FALSE)</f>
        <v>#N/A</v>
      </c>
      <c r="N164" s="246" t="e">
        <f>VLOOKUP(D164,[6]Consolidado!B:H,7,FALSE)</f>
        <v>#N/A</v>
      </c>
      <c r="O164" s="805">
        <v>128</v>
      </c>
    </row>
    <row r="165" spans="1:15" x14ac:dyDescent="0.25">
      <c r="A165" s="254" t="s">
        <v>633</v>
      </c>
      <c r="B165" s="240" t="s">
        <v>546</v>
      </c>
      <c r="C165" s="240" t="e">
        <f>VLOOKUP(D165,[6]Consolidado!B:E,2,FALSE)</f>
        <v>#N/A</v>
      </c>
      <c r="D165" s="241"/>
      <c r="E165" s="240" t="s">
        <v>484</v>
      </c>
      <c r="F165" s="242" t="s">
        <v>506</v>
      </c>
      <c r="G165" s="240" t="s">
        <v>508</v>
      </c>
      <c r="H165" s="243">
        <v>54.75</v>
      </c>
      <c r="I165" s="243">
        <v>2.2595869191712241</v>
      </c>
      <c r="J165" s="244">
        <f t="shared" si="4"/>
        <v>123.71238382462452</v>
      </c>
      <c r="K165" s="243">
        <v>66.665570931041032</v>
      </c>
      <c r="L165" s="245">
        <f t="shared" si="5"/>
        <v>3649.9400084744966</v>
      </c>
      <c r="M165" s="246" t="e">
        <f>VLOOKUP(D165,[6]Consolidado!B:E,4,FALSE)</f>
        <v>#N/A</v>
      </c>
      <c r="N165" s="246" t="e">
        <f>VLOOKUP(D165,[6]Consolidado!B:H,7,FALSE)</f>
        <v>#N/A</v>
      </c>
      <c r="O165" s="805">
        <v>129</v>
      </c>
    </row>
    <row r="166" spans="1:15" x14ac:dyDescent="0.25">
      <c r="A166" s="254" t="s">
        <v>633</v>
      </c>
      <c r="B166" s="240" t="s">
        <v>549</v>
      </c>
      <c r="C166" s="240" t="e">
        <f>VLOOKUP(D166,[6]Consolidado!B:E,2,FALSE)</f>
        <v>#N/A</v>
      </c>
      <c r="D166" s="241"/>
      <c r="E166" s="240" t="s">
        <v>481</v>
      </c>
      <c r="F166" s="242" t="s">
        <v>506</v>
      </c>
      <c r="G166" s="240" t="s">
        <v>508</v>
      </c>
      <c r="H166" s="243">
        <v>52.5</v>
      </c>
      <c r="I166" s="243">
        <v>1.4007843233284734</v>
      </c>
      <c r="J166" s="244">
        <f t="shared" si="4"/>
        <v>73.541176974744857</v>
      </c>
      <c r="K166" s="243">
        <v>41.135319279457896</v>
      </c>
      <c r="L166" s="245">
        <f t="shared" si="5"/>
        <v>2159.6042621715396</v>
      </c>
      <c r="M166" s="246" t="e">
        <f>VLOOKUP(D166,[6]Consolidado!B:E,4,FALSE)</f>
        <v>#N/A</v>
      </c>
      <c r="N166" s="246" t="e">
        <f>VLOOKUP(D166,[6]Consolidado!B:H,7,FALSE)</f>
        <v>#N/A</v>
      </c>
      <c r="O166" s="805">
        <v>143</v>
      </c>
    </row>
    <row r="167" spans="1:15" x14ac:dyDescent="0.25">
      <c r="A167" s="254" t="s">
        <v>633</v>
      </c>
      <c r="B167" s="240" t="s">
        <v>555</v>
      </c>
      <c r="C167" s="240" t="e">
        <f>VLOOKUP(D167,[6]Consolidado!B:E,2,FALSE)</f>
        <v>#N/A</v>
      </c>
      <c r="D167" s="241"/>
      <c r="E167" s="240" t="s">
        <v>481</v>
      </c>
      <c r="F167" s="242" t="s">
        <v>506</v>
      </c>
      <c r="G167" s="240" t="s">
        <v>508</v>
      </c>
      <c r="H167" s="243">
        <v>49.5</v>
      </c>
      <c r="I167" s="243">
        <v>1.4007843233284734</v>
      </c>
      <c r="J167" s="244">
        <f t="shared" si="4"/>
        <v>69.338824004759431</v>
      </c>
      <c r="K167" s="243">
        <v>41.135319279457896</v>
      </c>
      <c r="L167" s="245">
        <f t="shared" si="5"/>
        <v>2036.1983043331659</v>
      </c>
      <c r="M167" s="246" t="e">
        <f>VLOOKUP(D167,[6]Consolidado!B:E,4,FALSE)</f>
        <v>#N/A</v>
      </c>
      <c r="N167" s="246" t="e">
        <f>VLOOKUP(D167,[6]Consolidado!B:H,7,FALSE)</f>
        <v>#N/A</v>
      </c>
      <c r="O167" s="805">
        <v>158</v>
      </c>
    </row>
    <row r="168" spans="1:15" x14ac:dyDescent="0.25">
      <c r="A168" s="254" t="s">
        <v>633</v>
      </c>
      <c r="B168" s="240" t="s">
        <v>555</v>
      </c>
      <c r="C168" s="240" t="e">
        <f>VLOOKUP(D168,[6]Consolidado!B:E,2,FALSE)</f>
        <v>#N/A</v>
      </c>
      <c r="D168" s="241"/>
      <c r="E168" s="240" t="s">
        <v>481</v>
      </c>
      <c r="F168" s="242" t="s">
        <v>506</v>
      </c>
      <c r="G168" s="240" t="s">
        <v>508</v>
      </c>
      <c r="H168" s="243">
        <v>45.833333333333329</v>
      </c>
      <c r="I168" s="243">
        <v>1.4007843233284734</v>
      </c>
      <c r="J168" s="244">
        <f t="shared" si="4"/>
        <v>64.202614819221694</v>
      </c>
      <c r="K168" s="243">
        <v>41.135319279457896</v>
      </c>
      <c r="L168" s="245">
        <f t="shared" si="5"/>
        <v>1885.3688003084867</v>
      </c>
      <c r="M168" s="246" t="e">
        <f>VLOOKUP(D168,[6]Consolidado!B:E,4,FALSE)</f>
        <v>#N/A</v>
      </c>
      <c r="N168" s="246" t="e">
        <f>VLOOKUP(D168,[6]Consolidado!B:H,7,FALSE)</f>
        <v>#N/A</v>
      </c>
      <c r="O168" s="805">
        <v>180</v>
      </c>
    </row>
    <row r="169" spans="1:15" x14ac:dyDescent="0.25">
      <c r="A169" s="254" t="s">
        <v>633</v>
      </c>
      <c r="B169" s="240" t="s">
        <v>555</v>
      </c>
      <c r="C169" s="240" t="e">
        <f>VLOOKUP(D169,[6]Consolidado!B:E,2,FALSE)</f>
        <v>#N/A</v>
      </c>
      <c r="D169" s="241"/>
      <c r="E169" s="240" t="s">
        <v>481</v>
      </c>
      <c r="F169" s="242" t="s">
        <v>506</v>
      </c>
      <c r="G169" s="240" t="s">
        <v>508</v>
      </c>
      <c r="H169" s="243">
        <v>41.999999999999993</v>
      </c>
      <c r="I169" s="243">
        <v>1.4007843233284734</v>
      </c>
      <c r="J169" s="244">
        <f t="shared" si="4"/>
        <v>58.832941579795872</v>
      </c>
      <c r="K169" s="243">
        <v>41.135319279457896</v>
      </c>
      <c r="L169" s="245">
        <f t="shared" si="5"/>
        <v>1727.6834097372314</v>
      </c>
      <c r="M169" s="246" t="e">
        <f>VLOOKUP(D169,[6]Consolidado!B:E,4,FALSE)</f>
        <v>#N/A</v>
      </c>
      <c r="N169" s="246" t="e">
        <f>VLOOKUP(D169,[6]Consolidado!B:H,7,FALSE)</f>
        <v>#N/A</v>
      </c>
      <c r="O169" s="805">
        <v>159</v>
      </c>
    </row>
    <row r="170" spans="1:15" x14ac:dyDescent="0.25">
      <c r="A170" s="254" t="s">
        <v>633</v>
      </c>
      <c r="B170" s="240" t="s">
        <v>555</v>
      </c>
      <c r="C170" s="240" t="e">
        <f>VLOOKUP(D170,[6]Consolidado!B:E,2,FALSE)</f>
        <v>#N/A</v>
      </c>
      <c r="D170" s="241"/>
      <c r="E170" s="240" t="s">
        <v>484</v>
      </c>
      <c r="F170" s="242" t="s">
        <v>506</v>
      </c>
      <c r="G170" s="240" t="s">
        <v>508</v>
      </c>
      <c r="H170" s="243">
        <v>41.666666666666671</v>
      </c>
      <c r="I170" s="243">
        <v>2.2595869191712241</v>
      </c>
      <c r="J170" s="244">
        <f t="shared" si="4"/>
        <v>94.149454965467683</v>
      </c>
      <c r="K170" s="243">
        <v>66.665570931041032</v>
      </c>
      <c r="L170" s="245">
        <f t="shared" si="5"/>
        <v>2777.7321221267098</v>
      </c>
      <c r="M170" s="246" t="e">
        <f>VLOOKUP(D170,[6]Consolidado!B:E,4,FALSE)</f>
        <v>#N/A</v>
      </c>
      <c r="N170" s="246" t="e">
        <f>VLOOKUP(D170,[6]Consolidado!B:H,7,FALSE)</f>
        <v>#N/A</v>
      </c>
      <c r="O170" s="805">
        <v>152</v>
      </c>
    </row>
    <row r="171" spans="1:15" x14ac:dyDescent="0.25">
      <c r="A171" s="254" t="s">
        <v>633</v>
      </c>
      <c r="B171" s="240" t="s">
        <v>546</v>
      </c>
      <c r="C171" s="240" t="e">
        <f>VLOOKUP(D171,[6]Consolidado!B:E,2,FALSE)</f>
        <v>#N/A</v>
      </c>
      <c r="D171" s="241"/>
      <c r="E171" s="240" t="s">
        <v>481</v>
      </c>
      <c r="F171" s="242" t="s">
        <v>506</v>
      </c>
      <c r="G171" s="240" t="s">
        <v>508</v>
      </c>
      <c r="H171" s="243">
        <v>41</v>
      </c>
      <c r="I171" s="243">
        <v>1.4007843233284734</v>
      </c>
      <c r="J171" s="244">
        <f t="shared" si="4"/>
        <v>57.432157256467406</v>
      </c>
      <c r="K171" s="243">
        <v>41.135319279457896</v>
      </c>
      <c r="L171" s="245">
        <f t="shared" si="5"/>
        <v>1686.5480904577737</v>
      </c>
      <c r="M171" s="246" t="e">
        <f>VLOOKUP(D171,[6]Consolidado!B:E,4,FALSE)</f>
        <v>#N/A</v>
      </c>
      <c r="N171" s="246" t="e">
        <f>VLOOKUP(D171,[6]Consolidado!B:H,7,FALSE)</f>
        <v>#N/A</v>
      </c>
      <c r="O171" s="805">
        <v>132</v>
      </c>
    </row>
    <row r="172" spans="1:15" x14ac:dyDescent="0.25">
      <c r="A172" s="254" t="s">
        <v>633</v>
      </c>
      <c r="B172" s="240" t="s">
        <v>546</v>
      </c>
      <c r="C172" s="240" t="e">
        <f>VLOOKUP(D172,[6]Consolidado!B:E,2,FALSE)</f>
        <v>#N/A</v>
      </c>
      <c r="D172" s="241"/>
      <c r="E172" s="240" t="s">
        <v>481</v>
      </c>
      <c r="F172" s="242" t="s">
        <v>506</v>
      </c>
      <c r="G172" s="240" t="s">
        <v>508</v>
      </c>
      <c r="H172" s="243">
        <v>40.833333333333329</v>
      </c>
      <c r="I172" s="243">
        <v>1.4007843233284734</v>
      </c>
      <c r="J172" s="244">
        <f t="shared" si="4"/>
        <v>57.198693202579321</v>
      </c>
      <c r="K172" s="243">
        <v>41.135319279457896</v>
      </c>
      <c r="L172" s="245">
        <f t="shared" si="5"/>
        <v>1679.6922039111971</v>
      </c>
      <c r="M172" s="246" t="e">
        <f>VLOOKUP(D172,[6]Consolidado!B:E,4,FALSE)</f>
        <v>#N/A</v>
      </c>
      <c r="N172" s="246" t="e">
        <f>VLOOKUP(D172,[6]Consolidado!B:H,7,FALSE)</f>
        <v>#N/A</v>
      </c>
      <c r="O172" s="805">
        <v>140</v>
      </c>
    </row>
    <row r="173" spans="1:15" x14ac:dyDescent="0.25">
      <c r="A173" s="254" t="s">
        <v>633</v>
      </c>
      <c r="B173" s="240" t="s">
        <v>549</v>
      </c>
      <c r="C173" s="240" t="e">
        <f>VLOOKUP(D173,[6]Consolidado!B:E,2,FALSE)</f>
        <v>#N/A</v>
      </c>
      <c r="D173" s="241"/>
      <c r="E173" s="240" t="s">
        <v>481</v>
      </c>
      <c r="F173" s="242" t="s">
        <v>506</v>
      </c>
      <c r="G173" s="240" t="s">
        <v>508</v>
      </c>
      <c r="H173" s="243">
        <v>36.666666666666664</v>
      </c>
      <c r="I173" s="243">
        <v>1.4007843233284734</v>
      </c>
      <c r="J173" s="244">
        <f t="shared" si="4"/>
        <v>51.362091855377351</v>
      </c>
      <c r="K173" s="243">
        <v>41.135319279457896</v>
      </c>
      <c r="L173" s="245">
        <f t="shared" si="5"/>
        <v>1508.2950402467893</v>
      </c>
      <c r="M173" s="246" t="e">
        <f>VLOOKUP(D173,[6]Consolidado!B:E,4,FALSE)</f>
        <v>#N/A</v>
      </c>
      <c r="N173" s="246" t="e">
        <f>VLOOKUP(D173,[6]Consolidado!B:H,7,FALSE)</f>
        <v>#N/A</v>
      </c>
      <c r="O173" s="805">
        <v>113</v>
      </c>
    </row>
    <row r="174" spans="1:15" x14ac:dyDescent="0.25">
      <c r="A174" s="254" t="s">
        <v>633</v>
      </c>
      <c r="B174" s="240" t="s">
        <v>546</v>
      </c>
      <c r="C174" s="240" t="e">
        <f>VLOOKUP(D174,[6]Consolidado!B:E,2,FALSE)</f>
        <v>#N/A</v>
      </c>
      <c r="D174" s="241"/>
      <c r="E174" s="240" t="s">
        <v>481</v>
      </c>
      <c r="F174" s="242" t="s">
        <v>506</v>
      </c>
      <c r="G174" s="240" t="s">
        <v>508</v>
      </c>
      <c r="H174" s="243">
        <v>35</v>
      </c>
      <c r="I174" s="243">
        <v>1.4007843233284734</v>
      </c>
      <c r="J174" s="244">
        <f t="shared" si="4"/>
        <v>49.027451316496567</v>
      </c>
      <c r="K174" s="243">
        <v>41.135319279457896</v>
      </c>
      <c r="L174" s="245">
        <f t="shared" si="5"/>
        <v>1439.7361747810264</v>
      </c>
      <c r="M174" s="246" t="e">
        <f>VLOOKUP(D174,[6]Consolidado!B:E,4,FALSE)</f>
        <v>#N/A</v>
      </c>
      <c r="N174" s="246" t="e">
        <f>VLOOKUP(D174,[6]Consolidado!B:H,7,FALSE)</f>
        <v>#N/A</v>
      </c>
      <c r="O174" s="805">
        <v>133</v>
      </c>
    </row>
    <row r="175" spans="1:15" x14ac:dyDescent="0.25">
      <c r="A175" s="254" t="s">
        <v>633</v>
      </c>
      <c r="B175" s="240" t="s">
        <v>549</v>
      </c>
      <c r="C175" s="240" t="e">
        <f>VLOOKUP(D175,[6]Consolidado!B:E,2,FALSE)</f>
        <v>#N/A</v>
      </c>
      <c r="D175" s="241"/>
      <c r="E175" s="240" t="s">
        <v>484</v>
      </c>
      <c r="F175" s="242" t="s">
        <v>506</v>
      </c>
      <c r="G175" s="240" t="s">
        <v>508</v>
      </c>
      <c r="H175" s="243">
        <v>34.5</v>
      </c>
      <c r="I175" s="243">
        <v>2.2595869191712241</v>
      </c>
      <c r="J175" s="244">
        <f t="shared" si="4"/>
        <v>77.955748711407239</v>
      </c>
      <c r="K175" s="243">
        <v>66.665570931041032</v>
      </c>
      <c r="L175" s="245">
        <f t="shared" si="5"/>
        <v>2299.9621971209158</v>
      </c>
      <c r="M175" s="246" t="e">
        <f>VLOOKUP(D175,[6]Consolidado!B:E,4,FALSE)</f>
        <v>#N/A</v>
      </c>
      <c r="N175" s="246" t="e">
        <f>VLOOKUP(D175,[6]Consolidado!B:H,7,FALSE)</f>
        <v>#N/A</v>
      </c>
      <c r="O175" s="805">
        <v>151</v>
      </c>
    </row>
    <row r="176" spans="1:15" x14ac:dyDescent="0.25">
      <c r="A176" s="254" t="s">
        <v>633</v>
      </c>
      <c r="B176" s="240" t="s">
        <v>549</v>
      </c>
      <c r="C176" s="240" t="e">
        <f>VLOOKUP(D176,[6]Consolidado!B:E,2,FALSE)</f>
        <v>#N/A</v>
      </c>
      <c r="D176" s="241"/>
      <c r="E176" s="240" t="s">
        <v>481</v>
      </c>
      <c r="F176" s="242" t="s">
        <v>506</v>
      </c>
      <c r="G176" s="240" t="s">
        <v>508</v>
      </c>
      <c r="H176" s="243">
        <v>31.666666666666664</v>
      </c>
      <c r="I176" s="243">
        <v>1.4007843233284734</v>
      </c>
      <c r="J176" s="244">
        <f t="shared" si="4"/>
        <v>44.358170238734985</v>
      </c>
      <c r="K176" s="243">
        <v>41.135319279457896</v>
      </c>
      <c r="L176" s="245">
        <f t="shared" si="5"/>
        <v>1302.6184438495</v>
      </c>
      <c r="M176" s="246" t="e">
        <f>VLOOKUP(D176,[6]Consolidado!B:E,4,FALSE)</f>
        <v>#N/A</v>
      </c>
      <c r="N176" s="246" t="e">
        <f>VLOOKUP(D176,[6]Consolidado!B:H,7,FALSE)</f>
        <v>#N/A</v>
      </c>
      <c r="O176" s="805">
        <v>143</v>
      </c>
    </row>
    <row r="177" spans="1:15" x14ac:dyDescent="0.25">
      <c r="A177" s="254" t="s">
        <v>633</v>
      </c>
      <c r="B177" s="240" t="s">
        <v>546</v>
      </c>
      <c r="C177" s="240" t="e">
        <f>VLOOKUP(D177,[6]Consolidado!B:E,2,FALSE)</f>
        <v>#N/A</v>
      </c>
      <c r="D177" s="241"/>
      <c r="E177" s="240" t="s">
        <v>481</v>
      </c>
      <c r="F177" s="242" t="s">
        <v>506</v>
      </c>
      <c r="G177" s="240" t="s">
        <v>508</v>
      </c>
      <c r="H177" s="243">
        <v>30</v>
      </c>
      <c r="I177" s="243">
        <v>1.4007843233284734</v>
      </c>
      <c r="J177" s="244">
        <f t="shared" si="4"/>
        <v>42.023529699854201</v>
      </c>
      <c r="K177" s="243">
        <v>41.135319279457896</v>
      </c>
      <c r="L177" s="245">
        <f t="shared" si="5"/>
        <v>1234.0595783837368</v>
      </c>
      <c r="M177" s="246" t="e">
        <f>VLOOKUP(D177,[6]Consolidado!B:E,4,FALSE)</f>
        <v>#N/A</v>
      </c>
      <c r="N177" s="246" t="e">
        <f>VLOOKUP(D177,[6]Consolidado!B:H,7,FALSE)</f>
        <v>#N/A</v>
      </c>
      <c r="O177" s="805">
        <v>112</v>
      </c>
    </row>
    <row r="178" spans="1:15" x14ac:dyDescent="0.25">
      <c r="A178" s="254" t="s">
        <v>633</v>
      </c>
      <c r="B178" s="240" t="s">
        <v>547</v>
      </c>
      <c r="C178" s="240" t="e">
        <f>VLOOKUP(D178,[6]Consolidado!B:E,2,FALSE)</f>
        <v>#N/A</v>
      </c>
      <c r="D178" s="241"/>
      <c r="E178" s="240" t="s">
        <v>481</v>
      </c>
      <c r="F178" s="242" t="s">
        <v>506</v>
      </c>
      <c r="G178" s="240" t="s">
        <v>508</v>
      </c>
      <c r="H178" s="243">
        <v>26.833333333333336</v>
      </c>
      <c r="I178" s="243">
        <v>1.4007843233284734</v>
      </c>
      <c r="J178" s="244">
        <f t="shared" si="4"/>
        <v>37.587712675980704</v>
      </c>
      <c r="K178" s="243">
        <v>41.135319279457896</v>
      </c>
      <c r="L178" s="245">
        <f t="shared" si="5"/>
        <v>1103.797733998787</v>
      </c>
      <c r="M178" s="246" t="e">
        <f>VLOOKUP(D178,[6]Consolidado!B:E,4,FALSE)</f>
        <v>#N/A</v>
      </c>
      <c r="N178" s="246" t="e">
        <f>VLOOKUP(D178,[6]Consolidado!B:H,7,FALSE)</f>
        <v>#N/A</v>
      </c>
      <c r="O178" s="805">
        <v>145</v>
      </c>
    </row>
    <row r="179" spans="1:15" x14ac:dyDescent="0.25">
      <c r="A179" s="254" t="s">
        <v>633</v>
      </c>
      <c r="B179" s="240" t="s">
        <v>548</v>
      </c>
      <c r="C179" s="240" t="e">
        <f>VLOOKUP(D179,[6]Consolidado!B:E,2,FALSE)</f>
        <v>#N/A</v>
      </c>
      <c r="D179" s="241"/>
      <c r="E179" s="240" t="s">
        <v>481</v>
      </c>
      <c r="F179" s="242" t="s">
        <v>506</v>
      </c>
      <c r="G179" s="240" t="s">
        <v>508</v>
      </c>
      <c r="H179" s="243">
        <v>26.333333333333332</v>
      </c>
      <c r="I179" s="243">
        <v>1.4007843233284734</v>
      </c>
      <c r="J179" s="244">
        <f t="shared" si="4"/>
        <v>36.887320514316464</v>
      </c>
      <c r="K179" s="243">
        <v>41.135319279457896</v>
      </c>
      <c r="L179" s="245">
        <f t="shared" si="5"/>
        <v>1083.2300743590579</v>
      </c>
      <c r="M179" s="246" t="e">
        <f>VLOOKUP(D179,[6]Consolidado!B:E,4,FALSE)</f>
        <v>#N/A</v>
      </c>
      <c r="N179" s="246" t="e">
        <f>VLOOKUP(D179,[6]Consolidado!B:H,7,FALSE)</f>
        <v>#N/A</v>
      </c>
      <c r="O179" s="805">
        <v>154</v>
      </c>
    </row>
    <row r="180" spans="1:15" x14ac:dyDescent="0.25">
      <c r="A180" s="254" t="s">
        <v>633</v>
      </c>
      <c r="B180" s="240" t="s">
        <v>555</v>
      </c>
      <c r="C180" s="240" t="e">
        <f>VLOOKUP(D180,[6]Consolidado!B:E,2,FALSE)</f>
        <v>#N/A</v>
      </c>
      <c r="D180" s="241"/>
      <c r="E180" s="240" t="s">
        <v>481</v>
      </c>
      <c r="F180" s="242" t="s">
        <v>506</v>
      </c>
      <c r="G180" s="240" t="s">
        <v>508</v>
      </c>
      <c r="H180" s="243">
        <v>25.666666666666664</v>
      </c>
      <c r="I180" s="243">
        <v>1.4007843233284734</v>
      </c>
      <c r="J180" s="244">
        <f t="shared" si="4"/>
        <v>35.953464298764146</v>
      </c>
      <c r="K180" s="243">
        <v>41.135319279457896</v>
      </c>
      <c r="L180" s="245">
        <f t="shared" si="5"/>
        <v>1055.8065281727525</v>
      </c>
      <c r="M180" s="246" t="e">
        <f>VLOOKUP(D180,[6]Consolidado!B:E,4,FALSE)</f>
        <v>#N/A</v>
      </c>
      <c r="N180" s="246" t="e">
        <f>VLOOKUP(D180,[6]Consolidado!B:H,7,FALSE)</f>
        <v>#N/A</v>
      </c>
      <c r="O180" s="805">
        <v>180</v>
      </c>
    </row>
    <row r="181" spans="1:15" x14ac:dyDescent="0.25">
      <c r="A181" s="254" t="s">
        <v>633</v>
      </c>
      <c r="B181" s="240" t="s">
        <v>547</v>
      </c>
      <c r="C181" s="240" t="e">
        <f>VLOOKUP(D181,[6]Consolidado!B:E,2,FALSE)</f>
        <v>#N/A</v>
      </c>
      <c r="D181" s="241"/>
      <c r="E181" s="240" t="s">
        <v>481</v>
      </c>
      <c r="F181" s="242" t="s">
        <v>506</v>
      </c>
      <c r="G181" s="240" t="s">
        <v>508</v>
      </c>
      <c r="H181" s="243">
        <v>23.333333333333332</v>
      </c>
      <c r="I181" s="243">
        <v>1.4007843233284734</v>
      </c>
      <c r="J181" s="244">
        <f t="shared" si="4"/>
        <v>32.684967544331045</v>
      </c>
      <c r="K181" s="243">
        <v>41.135319279457896</v>
      </c>
      <c r="L181" s="245">
        <f t="shared" si="5"/>
        <v>959.82411652068424</v>
      </c>
      <c r="M181" s="246" t="e">
        <f>VLOOKUP(D181,[6]Consolidado!B:E,4,FALSE)</f>
        <v>#N/A</v>
      </c>
      <c r="N181" s="246" t="e">
        <f>VLOOKUP(D181,[6]Consolidado!B:H,7,FALSE)</f>
        <v>#N/A</v>
      </c>
      <c r="O181" s="805">
        <v>147</v>
      </c>
    </row>
    <row r="182" spans="1:15" x14ac:dyDescent="0.25">
      <c r="A182" s="254" t="s">
        <v>633</v>
      </c>
      <c r="B182" s="240" t="s">
        <v>546</v>
      </c>
      <c r="C182" s="240" t="e">
        <f>VLOOKUP(D182,[6]Consolidado!B:E,2,FALSE)</f>
        <v>#N/A</v>
      </c>
      <c r="D182" s="241"/>
      <c r="E182" s="240" t="s">
        <v>481</v>
      </c>
      <c r="F182" s="242" t="s">
        <v>506</v>
      </c>
      <c r="G182" s="240" t="s">
        <v>508</v>
      </c>
      <c r="H182" s="243">
        <v>22.916666666666668</v>
      </c>
      <c r="I182" s="243">
        <v>1.4007843233284734</v>
      </c>
      <c r="J182" s="244">
        <f t="shared" si="4"/>
        <v>32.101307409610847</v>
      </c>
      <c r="K182" s="243">
        <v>41.135319279457896</v>
      </c>
      <c r="L182" s="245">
        <f t="shared" si="5"/>
        <v>942.68440015424346</v>
      </c>
      <c r="M182" s="246" t="e">
        <f>VLOOKUP(D182,[6]Consolidado!B:E,4,FALSE)</f>
        <v>#N/A</v>
      </c>
      <c r="N182" s="246" t="e">
        <f>VLOOKUP(D182,[6]Consolidado!B:H,7,FALSE)</f>
        <v>#N/A</v>
      </c>
      <c r="O182" s="805">
        <v>148</v>
      </c>
    </row>
    <row r="183" spans="1:15" x14ac:dyDescent="0.25">
      <c r="A183" s="254" t="s">
        <v>633</v>
      </c>
      <c r="B183" s="240" t="s">
        <v>548</v>
      </c>
      <c r="C183" s="240" t="e">
        <f>VLOOKUP(D183,[6]Consolidado!B:E,2,FALSE)</f>
        <v>#N/A</v>
      </c>
      <c r="D183" s="241"/>
      <c r="E183" s="240" t="s">
        <v>481</v>
      </c>
      <c r="F183" s="242" t="s">
        <v>506</v>
      </c>
      <c r="G183" s="240" t="s">
        <v>508</v>
      </c>
      <c r="H183" s="243">
        <v>22</v>
      </c>
      <c r="I183" s="243">
        <v>1.4007843233284734</v>
      </c>
      <c r="J183" s="244">
        <f t="shared" si="4"/>
        <v>30.817255113226413</v>
      </c>
      <c r="K183" s="243">
        <v>41.135319279457896</v>
      </c>
      <c r="L183" s="245">
        <f t="shared" si="5"/>
        <v>904.97702414807372</v>
      </c>
      <c r="M183" s="246" t="e">
        <f>VLOOKUP(D183,[6]Consolidado!B:E,4,FALSE)</f>
        <v>#N/A</v>
      </c>
      <c r="N183" s="246" t="e">
        <f>VLOOKUP(D183,[6]Consolidado!B:H,7,FALSE)</f>
        <v>#N/A</v>
      </c>
      <c r="O183" s="805">
        <v>153</v>
      </c>
    </row>
    <row r="184" spans="1:15" x14ac:dyDescent="0.25">
      <c r="A184" s="254" t="s">
        <v>633</v>
      </c>
      <c r="B184" s="240" t="s">
        <v>546</v>
      </c>
      <c r="C184" s="240" t="e">
        <f>VLOOKUP(D184,[6]Consolidado!B:E,2,FALSE)</f>
        <v>#N/A</v>
      </c>
      <c r="D184" s="241"/>
      <c r="E184" s="240" t="s">
        <v>481</v>
      </c>
      <c r="F184" s="242" t="s">
        <v>506</v>
      </c>
      <c r="G184" s="240" t="s">
        <v>508</v>
      </c>
      <c r="H184" s="243">
        <v>21.333333333333332</v>
      </c>
      <c r="I184" s="243">
        <v>1.4007843233284734</v>
      </c>
      <c r="J184" s="244">
        <f t="shared" si="4"/>
        <v>29.883398897674098</v>
      </c>
      <c r="K184" s="243">
        <v>41.135319279457896</v>
      </c>
      <c r="L184" s="245">
        <f t="shared" si="5"/>
        <v>877.55347796176841</v>
      </c>
      <c r="M184" s="246" t="e">
        <f>VLOOKUP(D184,[6]Consolidado!B:E,4,FALSE)</f>
        <v>#N/A</v>
      </c>
      <c r="N184" s="246" t="e">
        <f>VLOOKUP(D184,[6]Consolidado!B:H,7,FALSE)</f>
        <v>#N/A</v>
      </c>
      <c r="O184" s="805">
        <v>133</v>
      </c>
    </row>
    <row r="185" spans="1:15" x14ac:dyDescent="0.25">
      <c r="A185" s="254" t="s">
        <v>633</v>
      </c>
      <c r="B185" s="240" t="s">
        <v>546</v>
      </c>
      <c r="C185" s="240" t="e">
        <f>VLOOKUP(D185,[6]Consolidado!B:E,2,FALSE)</f>
        <v>#N/A</v>
      </c>
      <c r="D185" s="241"/>
      <c r="E185" s="240" t="s">
        <v>484</v>
      </c>
      <c r="F185" s="242" t="s">
        <v>506</v>
      </c>
      <c r="G185" s="240" t="s">
        <v>508</v>
      </c>
      <c r="H185" s="243">
        <v>19.5</v>
      </c>
      <c r="I185" s="243">
        <v>2.2595869191712241</v>
      </c>
      <c r="J185" s="244">
        <f t="shared" si="4"/>
        <v>44.061944923838873</v>
      </c>
      <c r="K185" s="243">
        <v>66.665570931041032</v>
      </c>
      <c r="L185" s="245">
        <f t="shared" si="5"/>
        <v>1299.9786331553</v>
      </c>
      <c r="M185" s="246" t="e">
        <f>VLOOKUP(D185,[6]Consolidado!B:E,4,FALSE)</f>
        <v>#N/A</v>
      </c>
      <c r="N185" s="246" t="e">
        <f>VLOOKUP(D185,[6]Consolidado!B:H,7,FALSE)</f>
        <v>#N/A</v>
      </c>
      <c r="O185" s="805">
        <v>126</v>
      </c>
    </row>
    <row r="186" spans="1:15" x14ac:dyDescent="0.25">
      <c r="A186" s="254" t="s">
        <v>633</v>
      </c>
      <c r="B186" s="240" t="s">
        <v>548</v>
      </c>
      <c r="C186" s="240" t="e">
        <f>VLOOKUP(D186,[6]Consolidado!B:E,2,FALSE)</f>
        <v>#N/A</v>
      </c>
      <c r="D186" s="241"/>
      <c r="E186" s="240" t="s">
        <v>481</v>
      </c>
      <c r="F186" s="242" t="s">
        <v>506</v>
      </c>
      <c r="G186" s="240" t="s">
        <v>508</v>
      </c>
      <c r="H186" s="243">
        <v>18.333333333333332</v>
      </c>
      <c r="I186" s="243">
        <v>1.4007843233284734</v>
      </c>
      <c r="J186" s="244">
        <f t="shared" si="4"/>
        <v>25.681045927688675</v>
      </c>
      <c r="K186" s="243">
        <v>41.135319279457896</v>
      </c>
      <c r="L186" s="245">
        <f t="shared" si="5"/>
        <v>754.14752012339466</v>
      </c>
      <c r="M186" s="246" t="e">
        <f>VLOOKUP(D186,[6]Consolidado!B:E,4,FALSE)</f>
        <v>#N/A</v>
      </c>
      <c r="N186" s="246" t="e">
        <f>VLOOKUP(D186,[6]Consolidado!B:H,7,FALSE)</f>
        <v>#N/A</v>
      </c>
      <c r="O186" s="805">
        <v>114</v>
      </c>
    </row>
    <row r="187" spans="1:15" x14ac:dyDescent="0.25">
      <c r="A187" s="254" t="s">
        <v>633</v>
      </c>
      <c r="B187" s="240" t="s">
        <v>549</v>
      </c>
      <c r="C187" s="240" t="e">
        <f>VLOOKUP(D187,[6]Consolidado!B:E,2,FALSE)</f>
        <v>#N/A</v>
      </c>
      <c r="D187" s="241"/>
      <c r="E187" s="240" t="s">
        <v>481</v>
      </c>
      <c r="F187" s="242" t="s">
        <v>506</v>
      </c>
      <c r="G187" s="240" t="s">
        <v>508</v>
      </c>
      <c r="H187" s="243">
        <v>18.333333333333332</v>
      </c>
      <c r="I187" s="243">
        <v>1.4007843233284734</v>
      </c>
      <c r="J187" s="244">
        <f t="shared" si="4"/>
        <v>25.681045927688675</v>
      </c>
      <c r="K187" s="243">
        <v>41.135319279457896</v>
      </c>
      <c r="L187" s="245">
        <f t="shared" si="5"/>
        <v>754.14752012339466</v>
      </c>
      <c r="M187" s="246" t="e">
        <f>VLOOKUP(D187,[6]Consolidado!B:E,4,FALSE)</f>
        <v>#N/A</v>
      </c>
      <c r="N187" s="246" t="e">
        <f>VLOOKUP(D187,[6]Consolidado!B:H,7,FALSE)</f>
        <v>#N/A</v>
      </c>
      <c r="O187" s="805">
        <v>114</v>
      </c>
    </row>
    <row r="188" spans="1:15" x14ac:dyDescent="0.25">
      <c r="A188" s="254" t="s">
        <v>633</v>
      </c>
      <c r="B188" s="240" t="s">
        <v>548</v>
      </c>
      <c r="C188" s="240" t="e">
        <f>VLOOKUP(D188,[6]Consolidado!B:E,2,FALSE)</f>
        <v>#N/A</v>
      </c>
      <c r="D188" s="241"/>
      <c r="E188" s="240" t="s">
        <v>484</v>
      </c>
      <c r="F188" s="242" t="s">
        <v>506</v>
      </c>
      <c r="G188" s="240" t="s">
        <v>508</v>
      </c>
      <c r="H188" s="243">
        <v>18</v>
      </c>
      <c r="I188" s="243">
        <v>2.2595869191712241</v>
      </c>
      <c r="J188" s="244">
        <f t="shared" si="4"/>
        <v>40.672564545082032</v>
      </c>
      <c r="K188" s="243">
        <v>66.665570931041032</v>
      </c>
      <c r="L188" s="245">
        <f t="shared" si="5"/>
        <v>1199.9802767587385</v>
      </c>
      <c r="M188" s="246" t="e">
        <f>VLOOKUP(D188,[6]Consolidado!B:E,4,FALSE)</f>
        <v>#N/A</v>
      </c>
      <c r="N188" s="246" t="e">
        <f>VLOOKUP(D188,[6]Consolidado!B:H,7,FALSE)</f>
        <v>#N/A</v>
      </c>
      <c r="O188" s="805">
        <v>128</v>
      </c>
    </row>
    <row r="189" spans="1:15" x14ac:dyDescent="0.25">
      <c r="A189" s="254" t="s">
        <v>633</v>
      </c>
      <c r="B189" s="240" t="s">
        <v>548</v>
      </c>
      <c r="C189" s="240" t="e">
        <f>VLOOKUP(D189,[6]Consolidado!B:E,2,FALSE)</f>
        <v>#N/A</v>
      </c>
      <c r="D189" s="241"/>
      <c r="E189" s="240" t="s">
        <v>481</v>
      </c>
      <c r="F189" s="242" t="s">
        <v>506</v>
      </c>
      <c r="G189" s="240" t="s">
        <v>508</v>
      </c>
      <c r="H189" s="243">
        <v>17.5</v>
      </c>
      <c r="I189" s="243">
        <v>1.4007843233284734</v>
      </c>
      <c r="J189" s="244">
        <f t="shared" si="4"/>
        <v>24.513725658248283</v>
      </c>
      <c r="K189" s="243">
        <v>41.135319279457896</v>
      </c>
      <c r="L189" s="245">
        <f t="shared" si="5"/>
        <v>719.86808739051321</v>
      </c>
      <c r="M189" s="246" t="e">
        <f>VLOOKUP(D189,[6]Consolidado!B:E,4,FALSE)</f>
        <v>#N/A</v>
      </c>
      <c r="N189" s="246" t="e">
        <f>VLOOKUP(D189,[6]Consolidado!B:H,7,FALSE)</f>
        <v>#N/A</v>
      </c>
      <c r="O189" s="805">
        <v>172</v>
      </c>
    </row>
    <row r="190" spans="1:15" x14ac:dyDescent="0.25">
      <c r="A190" s="254" t="s">
        <v>633</v>
      </c>
      <c r="B190" s="240" t="s">
        <v>548</v>
      </c>
      <c r="C190" s="240" t="e">
        <f>VLOOKUP(D190,[6]Consolidado!B:E,2,FALSE)</f>
        <v>#N/A</v>
      </c>
      <c r="D190" s="241"/>
      <c r="E190" s="240" t="s">
        <v>481</v>
      </c>
      <c r="F190" s="242" t="s">
        <v>506</v>
      </c>
      <c r="G190" s="240" t="s">
        <v>508</v>
      </c>
      <c r="H190" s="243">
        <v>17</v>
      </c>
      <c r="I190" s="243">
        <v>1.4007843233284734</v>
      </c>
      <c r="J190" s="244">
        <f t="shared" si="4"/>
        <v>23.813333496584047</v>
      </c>
      <c r="K190" s="243">
        <v>41.135319279457896</v>
      </c>
      <c r="L190" s="245">
        <f t="shared" si="5"/>
        <v>699.30042775078425</v>
      </c>
      <c r="M190" s="246" t="e">
        <f>VLOOKUP(D190,[6]Consolidado!B:E,4,FALSE)</f>
        <v>#N/A</v>
      </c>
      <c r="N190" s="246" t="e">
        <f>VLOOKUP(D190,[6]Consolidado!B:H,7,FALSE)</f>
        <v>#N/A</v>
      </c>
      <c r="O190" s="805">
        <v>146</v>
      </c>
    </row>
    <row r="191" spans="1:15" x14ac:dyDescent="0.25">
      <c r="A191" s="254" t="s">
        <v>633</v>
      </c>
      <c r="B191" s="240" t="s">
        <v>555</v>
      </c>
      <c r="C191" s="240" t="e">
        <f>VLOOKUP(D191,[6]Consolidado!B:E,2,FALSE)</f>
        <v>#N/A</v>
      </c>
      <c r="D191" s="241"/>
      <c r="E191" s="240" t="s">
        <v>484</v>
      </c>
      <c r="F191" s="242" t="s">
        <v>506</v>
      </c>
      <c r="G191" s="240" t="s">
        <v>508</v>
      </c>
      <c r="H191" s="243">
        <v>16.666666666666668</v>
      </c>
      <c r="I191" s="243">
        <v>2.2595869191712241</v>
      </c>
      <c r="J191" s="244">
        <f t="shared" si="4"/>
        <v>37.65978198618707</v>
      </c>
      <c r="K191" s="243">
        <v>66.665570931041032</v>
      </c>
      <c r="L191" s="245">
        <f t="shared" si="5"/>
        <v>1111.092848850684</v>
      </c>
      <c r="M191" s="246" t="e">
        <f>VLOOKUP(D191,[6]Consolidado!B:E,4,FALSE)</f>
        <v>#N/A</v>
      </c>
      <c r="N191" s="246" t="e">
        <f>VLOOKUP(D191,[6]Consolidado!B:H,7,FALSE)</f>
        <v>#N/A</v>
      </c>
      <c r="O191" s="805">
        <v>149</v>
      </c>
    </row>
    <row r="192" spans="1:15" x14ac:dyDescent="0.25">
      <c r="A192" s="254" t="s">
        <v>633</v>
      </c>
      <c r="B192" s="240" t="s">
        <v>546</v>
      </c>
      <c r="C192" s="240" t="e">
        <f>VLOOKUP(D192,[6]Consolidado!B:E,2,FALSE)</f>
        <v>#N/A</v>
      </c>
      <c r="D192" s="241"/>
      <c r="E192" s="240" t="s">
        <v>481</v>
      </c>
      <c r="F192" s="242" t="s">
        <v>506</v>
      </c>
      <c r="G192" s="240" t="s">
        <v>508</v>
      </c>
      <c r="H192" s="243">
        <v>16</v>
      </c>
      <c r="I192" s="243">
        <v>1.4007843233284734</v>
      </c>
      <c r="J192" s="244">
        <f t="shared" si="4"/>
        <v>22.412549173255574</v>
      </c>
      <c r="K192" s="243">
        <v>41.135319279457896</v>
      </c>
      <c r="L192" s="245">
        <f t="shared" si="5"/>
        <v>658.16510847132633</v>
      </c>
      <c r="M192" s="246" t="e">
        <f>VLOOKUP(D192,[6]Consolidado!B:E,4,FALSE)</f>
        <v>#N/A</v>
      </c>
      <c r="N192" s="246" t="e">
        <f>VLOOKUP(D192,[6]Consolidado!B:H,7,FALSE)</f>
        <v>#N/A</v>
      </c>
      <c r="O192" s="805">
        <v>112</v>
      </c>
    </row>
    <row r="193" spans="1:15" x14ac:dyDescent="0.25">
      <c r="A193" s="254" t="s">
        <v>633</v>
      </c>
      <c r="B193" s="240" t="s">
        <v>555</v>
      </c>
      <c r="C193" s="240" t="e">
        <f>VLOOKUP(D193,[6]Consolidado!B:E,2,FALSE)</f>
        <v>#N/A</v>
      </c>
      <c r="D193" s="241"/>
      <c r="E193" s="240" t="s">
        <v>481</v>
      </c>
      <c r="F193" s="242" t="s">
        <v>506</v>
      </c>
      <c r="G193" s="240" t="s">
        <v>508</v>
      </c>
      <c r="H193" s="243">
        <v>16</v>
      </c>
      <c r="I193" s="243">
        <v>1.4007843233284734</v>
      </c>
      <c r="J193" s="244">
        <f t="shared" si="4"/>
        <v>22.412549173255574</v>
      </c>
      <c r="K193" s="243">
        <v>41.135319279457896</v>
      </c>
      <c r="L193" s="245">
        <f t="shared" si="5"/>
        <v>658.16510847132633</v>
      </c>
      <c r="M193" s="246" t="e">
        <f>VLOOKUP(D193,[6]Consolidado!B:E,4,FALSE)</f>
        <v>#N/A</v>
      </c>
      <c r="N193" s="246" t="e">
        <f>VLOOKUP(D193,[6]Consolidado!B:H,7,FALSE)</f>
        <v>#N/A</v>
      </c>
      <c r="O193" s="805">
        <v>158</v>
      </c>
    </row>
    <row r="194" spans="1:15" x14ac:dyDescent="0.25">
      <c r="A194" s="254" t="s">
        <v>633</v>
      </c>
      <c r="B194" s="240" t="s">
        <v>546</v>
      </c>
      <c r="C194" s="240" t="e">
        <f>VLOOKUP(D194,[6]Consolidado!B:E,2,FALSE)</f>
        <v>#N/A</v>
      </c>
      <c r="D194" s="241"/>
      <c r="E194" s="240" t="s">
        <v>484</v>
      </c>
      <c r="F194" s="242" t="s">
        <v>506</v>
      </c>
      <c r="G194" s="240" t="s">
        <v>508</v>
      </c>
      <c r="H194" s="243">
        <v>15</v>
      </c>
      <c r="I194" s="243">
        <v>2.2595869191712241</v>
      </c>
      <c r="J194" s="244">
        <f t="shared" si="4"/>
        <v>33.893803787568359</v>
      </c>
      <c r="K194" s="243">
        <v>66.665570931041032</v>
      </c>
      <c r="L194" s="245">
        <f t="shared" si="5"/>
        <v>999.98356396561553</v>
      </c>
      <c r="M194" s="246" t="e">
        <f>VLOOKUP(D194,[6]Consolidado!B:E,4,FALSE)</f>
        <v>#N/A</v>
      </c>
      <c r="N194" s="246" t="e">
        <f>VLOOKUP(D194,[6]Consolidado!B:H,7,FALSE)</f>
        <v>#N/A</v>
      </c>
      <c r="O194" s="805">
        <v>127</v>
      </c>
    </row>
    <row r="195" spans="1:15" x14ac:dyDescent="0.25">
      <c r="A195" s="254" t="s">
        <v>633</v>
      </c>
      <c r="B195" s="240" t="s">
        <v>555</v>
      </c>
      <c r="C195" s="240" t="e">
        <f>VLOOKUP(D195,[6]Consolidado!B:E,2,FALSE)</f>
        <v>#N/A</v>
      </c>
      <c r="D195" s="241"/>
      <c r="E195" s="240" t="s">
        <v>484</v>
      </c>
      <c r="F195" s="242" t="s">
        <v>506</v>
      </c>
      <c r="G195" s="240" t="s">
        <v>508</v>
      </c>
      <c r="H195" s="243">
        <v>15</v>
      </c>
      <c r="I195" s="243">
        <v>2.2595869191712241</v>
      </c>
      <c r="J195" s="244">
        <f t="shared" si="4"/>
        <v>33.893803787568359</v>
      </c>
      <c r="K195" s="243">
        <v>66.665570931041032</v>
      </c>
      <c r="L195" s="245">
        <f t="shared" si="5"/>
        <v>999.98356396561553</v>
      </c>
      <c r="M195" s="246" t="e">
        <f>VLOOKUP(D195,[6]Consolidado!B:E,4,FALSE)</f>
        <v>#N/A</v>
      </c>
      <c r="N195" s="246" t="e">
        <f>VLOOKUP(D195,[6]Consolidado!B:H,7,FALSE)</f>
        <v>#N/A</v>
      </c>
      <c r="O195" s="805">
        <v>143</v>
      </c>
    </row>
    <row r="196" spans="1:15" x14ac:dyDescent="0.25">
      <c r="A196" s="254" t="s">
        <v>633</v>
      </c>
      <c r="B196" s="240" t="s">
        <v>549</v>
      </c>
      <c r="C196" s="240" t="e">
        <f>VLOOKUP(D196,[6]Consolidado!B:E,2,FALSE)</f>
        <v>#N/A</v>
      </c>
      <c r="D196" s="241"/>
      <c r="E196" s="240" t="s">
        <v>481</v>
      </c>
      <c r="F196" s="242" t="s">
        <v>506</v>
      </c>
      <c r="G196" s="240" t="s">
        <v>508</v>
      </c>
      <c r="H196" s="243">
        <v>14.666666666666666</v>
      </c>
      <c r="I196" s="243">
        <v>1.4007843233284734</v>
      </c>
      <c r="J196" s="244">
        <f t="shared" si="4"/>
        <v>20.544836742150942</v>
      </c>
      <c r="K196" s="243">
        <v>41.135319279457896</v>
      </c>
      <c r="L196" s="245">
        <f t="shared" si="5"/>
        <v>603.31801609871582</v>
      </c>
      <c r="M196" s="246" t="e">
        <f>VLOOKUP(D196,[6]Consolidado!B:E,4,FALSE)</f>
        <v>#N/A</v>
      </c>
      <c r="N196" s="246" t="e">
        <f>VLOOKUP(D196,[6]Consolidado!B:H,7,FALSE)</f>
        <v>#N/A</v>
      </c>
      <c r="O196" s="805">
        <v>153</v>
      </c>
    </row>
    <row r="197" spans="1:15" x14ac:dyDescent="0.25">
      <c r="A197" s="254" t="s">
        <v>633</v>
      </c>
      <c r="B197" s="240" t="s">
        <v>549</v>
      </c>
      <c r="C197" s="240" t="e">
        <f>VLOOKUP(D197,[6]Consolidado!B:E,2,FALSE)</f>
        <v>#N/A</v>
      </c>
      <c r="D197" s="241"/>
      <c r="E197" s="240" t="s">
        <v>484</v>
      </c>
      <c r="F197" s="242" t="s">
        <v>506</v>
      </c>
      <c r="G197" s="240" t="s">
        <v>508</v>
      </c>
      <c r="H197" s="243">
        <v>14.25</v>
      </c>
      <c r="I197" s="243">
        <v>2.2595869191712241</v>
      </c>
      <c r="J197" s="244">
        <f t="shared" si="4"/>
        <v>32.199113598189946</v>
      </c>
      <c r="K197" s="243">
        <v>66.665570931041032</v>
      </c>
      <c r="L197" s="245">
        <f t="shared" si="5"/>
        <v>949.98438576733474</v>
      </c>
      <c r="M197" s="246" t="e">
        <f>VLOOKUP(D197,[6]Consolidado!B:E,4,FALSE)</f>
        <v>#N/A</v>
      </c>
      <c r="N197" s="246" t="e">
        <f>VLOOKUP(D197,[6]Consolidado!B:H,7,FALSE)</f>
        <v>#N/A</v>
      </c>
      <c r="O197" s="805">
        <v>141</v>
      </c>
    </row>
    <row r="198" spans="1:15" x14ac:dyDescent="0.25">
      <c r="A198" s="254" t="s">
        <v>633</v>
      </c>
      <c r="B198" s="240" t="s">
        <v>548</v>
      </c>
      <c r="C198" s="240" t="e">
        <f>VLOOKUP(D198,[6]Consolidado!B:E,2,FALSE)</f>
        <v>#N/A</v>
      </c>
      <c r="D198" s="241"/>
      <c r="E198" s="240" t="s">
        <v>481</v>
      </c>
      <c r="F198" s="242" t="s">
        <v>506</v>
      </c>
      <c r="G198" s="240" t="s">
        <v>508</v>
      </c>
      <c r="H198" s="243">
        <v>13.61</v>
      </c>
      <c r="I198" s="243">
        <v>1.4007843233284734</v>
      </c>
      <c r="J198" s="244">
        <f t="shared" si="4"/>
        <v>19.06467464050052</v>
      </c>
      <c r="K198" s="243">
        <v>41.135319279457896</v>
      </c>
      <c r="L198" s="245">
        <f t="shared" si="5"/>
        <v>559.85169539342189</v>
      </c>
      <c r="M198" s="246" t="e">
        <f>VLOOKUP(D198,[6]Consolidado!B:E,4,FALSE)</f>
        <v>#N/A</v>
      </c>
      <c r="N198" s="246" t="e">
        <f>VLOOKUP(D198,[6]Consolidado!B:H,7,FALSE)</f>
        <v>#N/A</v>
      </c>
      <c r="O198" s="805">
        <v>156</v>
      </c>
    </row>
    <row r="199" spans="1:15" x14ac:dyDescent="0.25">
      <c r="A199" s="254" t="s">
        <v>633</v>
      </c>
      <c r="B199" s="240" t="s">
        <v>546</v>
      </c>
      <c r="C199" s="240" t="e">
        <f>VLOOKUP(D199,[6]Consolidado!B:E,2,FALSE)</f>
        <v>#N/A</v>
      </c>
      <c r="D199" s="241"/>
      <c r="E199" s="240" t="s">
        <v>481</v>
      </c>
      <c r="F199" s="242" t="s">
        <v>506</v>
      </c>
      <c r="G199" s="240" t="s">
        <v>508</v>
      </c>
      <c r="H199" s="243">
        <v>13.555555555555555</v>
      </c>
      <c r="I199" s="243">
        <v>1.4007843233284734</v>
      </c>
      <c r="J199" s="244">
        <f t="shared" ref="J199:J262" si="6">+H199*I199</f>
        <v>18.988409716230418</v>
      </c>
      <c r="K199" s="243">
        <v>41.135319279457896</v>
      </c>
      <c r="L199" s="245">
        <f t="shared" si="5"/>
        <v>557.61210578820703</v>
      </c>
      <c r="M199" s="246" t="e">
        <f>VLOOKUP(D199,[6]Consolidado!B:E,4,FALSE)</f>
        <v>#N/A</v>
      </c>
      <c r="N199" s="246" t="e">
        <f>VLOOKUP(D199,[6]Consolidado!B:H,7,FALSE)</f>
        <v>#N/A</v>
      </c>
      <c r="O199" s="805">
        <v>133</v>
      </c>
    </row>
    <row r="200" spans="1:15" x14ac:dyDescent="0.25">
      <c r="A200" s="254" t="s">
        <v>633</v>
      </c>
      <c r="B200" s="240" t="s">
        <v>547</v>
      </c>
      <c r="C200" s="240" t="e">
        <f>VLOOKUP(D200,[6]Consolidado!B:E,2,FALSE)</f>
        <v>#N/A</v>
      </c>
      <c r="D200" s="241"/>
      <c r="E200" s="240" t="s">
        <v>481</v>
      </c>
      <c r="F200" s="242" t="s">
        <v>506</v>
      </c>
      <c r="G200" s="240" t="s">
        <v>508</v>
      </c>
      <c r="H200" s="243">
        <v>12.833333333333334</v>
      </c>
      <c r="I200" s="243">
        <v>1.4007843233284734</v>
      </c>
      <c r="J200" s="244">
        <f t="shared" si="6"/>
        <v>17.976732149382077</v>
      </c>
      <c r="K200" s="243">
        <v>41.135319279457896</v>
      </c>
      <c r="L200" s="245">
        <f t="shared" si="5"/>
        <v>527.90326408637634</v>
      </c>
      <c r="M200" s="246" t="e">
        <f>VLOOKUP(D200,[6]Consolidado!B:E,4,FALSE)</f>
        <v>#N/A</v>
      </c>
      <c r="N200" s="246" t="e">
        <f>VLOOKUP(D200,[6]Consolidado!B:H,7,FALSE)</f>
        <v>#N/A</v>
      </c>
      <c r="O200" s="805">
        <v>113</v>
      </c>
    </row>
    <row r="201" spans="1:15" x14ac:dyDescent="0.25">
      <c r="A201" s="254" t="s">
        <v>633</v>
      </c>
      <c r="B201" s="240" t="s">
        <v>549</v>
      </c>
      <c r="C201" s="240" t="e">
        <f>VLOOKUP(D201,[6]Consolidado!B:E,2,FALSE)</f>
        <v>#N/A</v>
      </c>
      <c r="D201" s="241"/>
      <c r="E201" s="240" t="s">
        <v>481</v>
      </c>
      <c r="F201" s="242" t="s">
        <v>506</v>
      </c>
      <c r="G201" s="240" t="s">
        <v>508</v>
      </c>
      <c r="H201" s="243">
        <v>12.833333333333334</v>
      </c>
      <c r="I201" s="243">
        <v>1.4007843233284734</v>
      </c>
      <c r="J201" s="244">
        <f t="shared" si="6"/>
        <v>17.976732149382077</v>
      </c>
      <c r="K201" s="243">
        <v>41.135319279457896</v>
      </c>
      <c r="L201" s="245">
        <f t="shared" ref="L201:L264" si="7">H201*K201</f>
        <v>527.90326408637634</v>
      </c>
      <c r="M201" s="246" t="e">
        <f>VLOOKUP(D201,[6]Consolidado!B:E,4,FALSE)</f>
        <v>#N/A</v>
      </c>
      <c r="N201" s="246" t="e">
        <f>VLOOKUP(D201,[6]Consolidado!B:H,7,FALSE)</f>
        <v>#N/A</v>
      </c>
      <c r="O201" s="805">
        <v>146</v>
      </c>
    </row>
    <row r="202" spans="1:15" x14ac:dyDescent="0.25">
      <c r="A202" s="254" t="s">
        <v>633</v>
      </c>
      <c r="B202" s="240" t="s">
        <v>549</v>
      </c>
      <c r="C202" s="240" t="e">
        <f>VLOOKUP(D202,[6]Consolidado!B:E,2,FALSE)</f>
        <v>#N/A</v>
      </c>
      <c r="D202" s="241"/>
      <c r="E202" s="240" t="s">
        <v>481</v>
      </c>
      <c r="F202" s="242" t="s">
        <v>506</v>
      </c>
      <c r="G202" s="240" t="s">
        <v>508</v>
      </c>
      <c r="H202" s="243">
        <v>12.833333333333334</v>
      </c>
      <c r="I202" s="243">
        <v>1.4007843233284734</v>
      </c>
      <c r="J202" s="244">
        <f t="shared" si="6"/>
        <v>17.976732149382077</v>
      </c>
      <c r="K202" s="243">
        <v>41.135319279457896</v>
      </c>
      <c r="L202" s="245">
        <f t="shared" si="7"/>
        <v>527.90326408637634</v>
      </c>
      <c r="M202" s="246" t="e">
        <f>VLOOKUP(D202,[6]Consolidado!B:E,4,FALSE)</f>
        <v>#N/A</v>
      </c>
      <c r="N202" s="246" t="e">
        <f>VLOOKUP(D202,[6]Consolidado!B:H,7,FALSE)</f>
        <v>#N/A</v>
      </c>
      <c r="O202" s="805">
        <v>113</v>
      </c>
    </row>
    <row r="203" spans="1:15" x14ac:dyDescent="0.25">
      <c r="A203" s="254" t="s">
        <v>633</v>
      </c>
      <c r="B203" s="240" t="s">
        <v>555</v>
      </c>
      <c r="C203" s="240" t="e">
        <f>VLOOKUP(D203,[6]Consolidado!B:E,2,FALSE)</f>
        <v>#N/A</v>
      </c>
      <c r="D203" s="241"/>
      <c r="E203" s="240" t="s">
        <v>481</v>
      </c>
      <c r="F203" s="242" t="s">
        <v>506</v>
      </c>
      <c r="G203" s="240" t="s">
        <v>508</v>
      </c>
      <c r="H203" s="243">
        <v>11.75</v>
      </c>
      <c r="I203" s="243">
        <v>1.4007843233284734</v>
      </c>
      <c r="J203" s="244">
        <f t="shared" si="6"/>
        <v>16.459215799109561</v>
      </c>
      <c r="K203" s="243">
        <v>41.135319279457896</v>
      </c>
      <c r="L203" s="245">
        <f t="shared" si="7"/>
        <v>483.3400015336303</v>
      </c>
      <c r="M203" s="246" t="e">
        <f>VLOOKUP(D203,[6]Consolidado!B:E,4,FALSE)</f>
        <v>#N/A</v>
      </c>
      <c r="N203" s="246" t="e">
        <f>VLOOKUP(D203,[6]Consolidado!B:H,7,FALSE)</f>
        <v>#N/A</v>
      </c>
      <c r="O203" s="805">
        <v>159</v>
      </c>
    </row>
    <row r="204" spans="1:15" x14ac:dyDescent="0.25">
      <c r="A204" s="254" t="s">
        <v>633</v>
      </c>
      <c r="B204" s="240" t="s">
        <v>548</v>
      </c>
      <c r="C204" s="240" t="e">
        <f>VLOOKUP(D204,[6]Consolidado!B:E,2,FALSE)</f>
        <v>#N/A</v>
      </c>
      <c r="D204" s="241"/>
      <c r="E204" s="240" t="s">
        <v>481</v>
      </c>
      <c r="F204" s="242" t="s">
        <v>506</v>
      </c>
      <c r="G204" s="240" t="s">
        <v>508</v>
      </c>
      <c r="H204" s="243">
        <v>11.5</v>
      </c>
      <c r="I204" s="243">
        <v>1.4007843233284734</v>
      </c>
      <c r="J204" s="244">
        <f t="shared" si="6"/>
        <v>16.109019718277445</v>
      </c>
      <c r="K204" s="243">
        <v>41.135319279457896</v>
      </c>
      <c r="L204" s="245">
        <f t="shared" si="7"/>
        <v>473.05617171376582</v>
      </c>
      <c r="M204" s="246" t="e">
        <f>VLOOKUP(D204,[6]Consolidado!B:E,4,FALSE)</f>
        <v>#N/A</v>
      </c>
      <c r="N204" s="246" t="e">
        <f>VLOOKUP(D204,[6]Consolidado!B:H,7,FALSE)</f>
        <v>#N/A</v>
      </c>
      <c r="O204" s="805">
        <v>153</v>
      </c>
    </row>
    <row r="205" spans="1:15" x14ac:dyDescent="0.25">
      <c r="A205" s="254" t="s">
        <v>633</v>
      </c>
      <c r="B205" s="240" t="s">
        <v>548</v>
      </c>
      <c r="C205" s="240" t="e">
        <f>VLOOKUP(D205,[6]Consolidado!B:E,2,FALSE)</f>
        <v>#N/A</v>
      </c>
      <c r="D205" s="241"/>
      <c r="E205" s="240" t="s">
        <v>481</v>
      </c>
      <c r="F205" s="242" t="s">
        <v>506</v>
      </c>
      <c r="G205" s="240" t="s">
        <v>508</v>
      </c>
      <c r="H205" s="243">
        <v>11.375</v>
      </c>
      <c r="I205" s="243">
        <v>1.4007843233284734</v>
      </c>
      <c r="J205" s="244">
        <f t="shared" si="6"/>
        <v>15.933921677861385</v>
      </c>
      <c r="K205" s="243">
        <v>41.135319279457896</v>
      </c>
      <c r="L205" s="245">
        <f t="shared" si="7"/>
        <v>467.91425680383355</v>
      </c>
      <c r="M205" s="246" t="e">
        <f>VLOOKUP(D205,[6]Consolidado!B:E,4,FALSE)</f>
        <v>#N/A</v>
      </c>
      <c r="N205" s="246" t="e">
        <f>VLOOKUP(D205,[6]Consolidado!B:H,7,FALSE)</f>
        <v>#N/A</v>
      </c>
      <c r="O205" s="805">
        <v>114</v>
      </c>
    </row>
    <row r="206" spans="1:15" x14ac:dyDescent="0.25">
      <c r="A206" s="254" t="s">
        <v>633</v>
      </c>
      <c r="B206" s="240" t="s">
        <v>548</v>
      </c>
      <c r="C206" s="240" t="e">
        <f>VLOOKUP(D206,[6]Consolidado!B:E,2,FALSE)</f>
        <v>#N/A</v>
      </c>
      <c r="D206" s="241"/>
      <c r="E206" s="240" t="s">
        <v>481</v>
      </c>
      <c r="F206" s="242" t="s">
        <v>506</v>
      </c>
      <c r="G206" s="240" t="s">
        <v>508</v>
      </c>
      <c r="H206" s="243">
        <v>11</v>
      </c>
      <c r="I206" s="243">
        <v>1.4007843233284734</v>
      </c>
      <c r="J206" s="244">
        <f t="shared" si="6"/>
        <v>15.408627556613206</v>
      </c>
      <c r="K206" s="243">
        <v>41.135319279457896</v>
      </c>
      <c r="L206" s="245">
        <f t="shared" si="7"/>
        <v>452.48851207403686</v>
      </c>
      <c r="M206" s="246" t="e">
        <f>VLOOKUP(D206,[6]Consolidado!B:E,4,FALSE)</f>
        <v>#N/A</v>
      </c>
      <c r="N206" s="246" t="e">
        <f>VLOOKUP(D206,[6]Consolidado!B:H,7,FALSE)</f>
        <v>#N/A</v>
      </c>
      <c r="O206" s="805">
        <v>155</v>
      </c>
    </row>
    <row r="207" spans="1:15" x14ac:dyDescent="0.25">
      <c r="A207" s="254" t="s">
        <v>633</v>
      </c>
      <c r="B207" s="240" t="s">
        <v>549</v>
      </c>
      <c r="C207" s="240" t="e">
        <f>VLOOKUP(D207,[6]Consolidado!B:E,2,FALSE)</f>
        <v>#N/A</v>
      </c>
      <c r="D207" s="241"/>
      <c r="E207" s="240" t="s">
        <v>481</v>
      </c>
      <c r="F207" s="242" t="s">
        <v>506</v>
      </c>
      <c r="G207" s="240" t="s">
        <v>508</v>
      </c>
      <c r="H207" s="243">
        <v>11</v>
      </c>
      <c r="I207" s="243">
        <v>1.4007843233284734</v>
      </c>
      <c r="J207" s="244">
        <f t="shared" si="6"/>
        <v>15.408627556613206</v>
      </c>
      <c r="K207" s="243">
        <v>41.135319279457896</v>
      </c>
      <c r="L207" s="245">
        <f t="shared" si="7"/>
        <v>452.48851207403686</v>
      </c>
      <c r="M207" s="246" t="e">
        <f>VLOOKUP(D207,[6]Consolidado!B:E,4,FALSE)</f>
        <v>#N/A</v>
      </c>
      <c r="N207" s="246" t="e">
        <f>VLOOKUP(D207,[6]Consolidado!B:H,7,FALSE)</f>
        <v>#N/A</v>
      </c>
      <c r="O207" s="805">
        <v>113</v>
      </c>
    </row>
    <row r="208" spans="1:15" x14ac:dyDescent="0.25">
      <c r="A208" s="254" t="s">
        <v>633</v>
      </c>
      <c r="B208" s="240" t="s">
        <v>555</v>
      </c>
      <c r="C208" s="240" t="e">
        <f>VLOOKUP(D208,[6]Consolidado!B:E,2,FALSE)</f>
        <v>#N/A</v>
      </c>
      <c r="D208" s="241"/>
      <c r="E208" s="240" t="s">
        <v>484</v>
      </c>
      <c r="F208" s="242" t="s">
        <v>506</v>
      </c>
      <c r="G208" s="240" t="s">
        <v>508</v>
      </c>
      <c r="H208" s="243">
        <v>10.666666666666666</v>
      </c>
      <c r="I208" s="243">
        <v>2.2595869191712241</v>
      </c>
      <c r="J208" s="244">
        <f t="shared" si="6"/>
        <v>24.102260471159724</v>
      </c>
      <c r="K208" s="243">
        <v>66.665570931041032</v>
      </c>
      <c r="L208" s="245">
        <f t="shared" si="7"/>
        <v>711.09942326443763</v>
      </c>
      <c r="M208" s="246" t="e">
        <f>VLOOKUP(D208,[6]Consolidado!B:E,4,FALSE)</f>
        <v>#N/A</v>
      </c>
      <c r="N208" s="246" t="e">
        <f>VLOOKUP(D208,[6]Consolidado!B:H,7,FALSE)</f>
        <v>#N/A</v>
      </c>
      <c r="O208" s="805">
        <v>151</v>
      </c>
    </row>
    <row r="209" spans="1:15" x14ac:dyDescent="0.25">
      <c r="A209" s="254" t="s">
        <v>633</v>
      </c>
      <c r="B209" s="240" t="s">
        <v>546</v>
      </c>
      <c r="C209" s="240" t="e">
        <f>VLOOKUP(D209,[6]Consolidado!B:E,2,FALSE)</f>
        <v>#N/A</v>
      </c>
      <c r="D209" s="241"/>
      <c r="E209" s="240" t="s">
        <v>481</v>
      </c>
      <c r="F209" s="242" t="s">
        <v>506</v>
      </c>
      <c r="G209" s="240" t="s">
        <v>508</v>
      </c>
      <c r="H209" s="243">
        <v>10.625</v>
      </c>
      <c r="I209" s="243">
        <v>1.4007843233284734</v>
      </c>
      <c r="J209" s="244">
        <f t="shared" si="6"/>
        <v>14.88333343536503</v>
      </c>
      <c r="K209" s="243">
        <v>41.135319279457896</v>
      </c>
      <c r="L209" s="245">
        <f t="shared" si="7"/>
        <v>437.06276734424017</v>
      </c>
      <c r="M209" s="246" t="e">
        <f>VLOOKUP(D209,[6]Consolidado!B:E,4,FALSE)</f>
        <v>#N/A</v>
      </c>
      <c r="N209" s="246" t="e">
        <f>VLOOKUP(D209,[6]Consolidado!B:H,7,FALSE)</f>
        <v>#N/A</v>
      </c>
      <c r="O209" s="805">
        <v>93</v>
      </c>
    </row>
    <row r="210" spans="1:15" x14ac:dyDescent="0.25">
      <c r="A210" s="254" t="s">
        <v>633</v>
      </c>
      <c r="B210" s="240" t="s">
        <v>547</v>
      </c>
      <c r="C210" s="240" t="e">
        <f>VLOOKUP(D210,[6]Consolidado!B:E,2,FALSE)</f>
        <v>#N/A</v>
      </c>
      <c r="D210" s="241"/>
      <c r="E210" s="240" t="s">
        <v>481</v>
      </c>
      <c r="F210" s="242" t="s">
        <v>506</v>
      </c>
      <c r="G210" s="240" t="s">
        <v>508</v>
      </c>
      <c r="H210" s="243">
        <v>10.166666666666668</v>
      </c>
      <c r="I210" s="243">
        <v>1.4007843233284734</v>
      </c>
      <c r="J210" s="244">
        <f t="shared" si="6"/>
        <v>14.241307287172814</v>
      </c>
      <c r="K210" s="243">
        <v>41.135319279457896</v>
      </c>
      <c r="L210" s="245">
        <f t="shared" si="7"/>
        <v>418.2090793411553</v>
      </c>
      <c r="M210" s="246" t="e">
        <f>VLOOKUP(D210,[6]Consolidado!B:E,4,FALSE)</f>
        <v>#N/A</v>
      </c>
      <c r="N210" s="246" t="e">
        <f>VLOOKUP(D210,[6]Consolidado!B:H,7,FALSE)</f>
        <v>#N/A</v>
      </c>
      <c r="O210" s="805">
        <v>146</v>
      </c>
    </row>
    <row r="211" spans="1:15" x14ac:dyDescent="0.25">
      <c r="A211" s="254" t="s">
        <v>633</v>
      </c>
      <c r="B211" s="240" t="s">
        <v>546</v>
      </c>
      <c r="C211" s="240" t="e">
        <f>VLOOKUP(D211,[6]Consolidado!B:E,2,FALSE)</f>
        <v>#N/A</v>
      </c>
      <c r="D211" s="241"/>
      <c r="E211" s="240" t="s">
        <v>481</v>
      </c>
      <c r="F211" s="242" t="s">
        <v>506</v>
      </c>
      <c r="G211" s="240" t="s">
        <v>508</v>
      </c>
      <c r="H211" s="243">
        <v>10.020833333333334</v>
      </c>
      <c r="I211" s="243">
        <v>1.4007843233284734</v>
      </c>
      <c r="J211" s="244">
        <f t="shared" si="6"/>
        <v>14.037026240020744</v>
      </c>
      <c r="K211" s="243">
        <v>41.135319279457896</v>
      </c>
      <c r="L211" s="245">
        <f t="shared" si="7"/>
        <v>412.21017861290102</v>
      </c>
      <c r="M211" s="246" t="e">
        <f>VLOOKUP(D211,[6]Consolidado!B:E,4,FALSE)</f>
        <v>#N/A</v>
      </c>
      <c r="N211" s="246" t="e">
        <f>VLOOKUP(D211,[6]Consolidado!B:H,7,FALSE)</f>
        <v>#N/A</v>
      </c>
      <c r="O211" s="805">
        <v>113</v>
      </c>
    </row>
    <row r="212" spans="1:15" x14ac:dyDescent="0.25">
      <c r="A212" s="254" t="s">
        <v>633</v>
      </c>
      <c r="B212" s="240" t="s">
        <v>546</v>
      </c>
      <c r="C212" s="240" t="e">
        <f>VLOOKUP(D212,[6]Consolidado!B:E,2,FALSE)</f>
        <v>#N/A</v>
      </c>
      <c r="D212" s="241"/>
      <c r="E212" s="240" t="s">
        <v>481</v>
      </c>
      <c r="F212" s="242" t="s">
        <v>506</v>
      </c>
      <c r="G212" s="240" t="s">
        <v>508</v>
      </c>
      <c r="H212" s="243">
        <v>10</v>
      </c>
      <c r="I212" s="243">
        <v>1.4007843233284734</v>
      </c>
      <c r="J212" s="244">
        <f t="shared" si="6"/>
        <v>14.007843233284733</v>
      </c>
      <c r="K212" s="243">
        <v>41.135319279457896</v>
      </c>
      <c r="L212" s="245">
        <f t="shared" si="7"/>
        <v>411.35319279457894</v>
      </c>
      <c r="M212" s="246" t="e">
        <f>VLOOKUP(D212,[6]Consolidado!B:E,4,FALSE)</f>
        <v>#N/A</v>
      </c>
      <c r="N212" s="246" t="e">
        <f>VLOOKUP(D212,[6]Consolidado!B:H,7,FALSE)</f>
        <v>#N/A</v>
      </c>
      <c r="O212" s="805">
        <v>133</v>
      </c>
    </row>
    <row r="213" spans="1:15" x14ac:dyDescent="0.25">
      <c r="A213" s="254" t="s">
        <v>633</v>
      </c>
      <c r="B213" s="240" t="s">
        <v>546</v>
      </c>
      <c r="C213" s="240" t="e">
        <f>VLOOKUP(D213,[6]Consolidado!B:E,2,FALSE)</f>
        <v>#N/A</v>
      </c>
      <c r="D213" s="241"/>
      <c r="E213" s="240" t="s">
        <v>481</v>
      </c>
      <c r="F213" s="242" t="s">
        <v>506</v>
      </c>
      <c r="G213" s="240" t="s">
        <v>508</v>
      </c>
      <c r="H213" s="243">
        <v>10</v>
      </c>
      <c r="I213" s="243">
        <v>1.4007843233284734</v>
      </c>
      <c r="J213" s="244">
        <f t="shared" si="6"/>
        <v>14.007843233284733</v>
      </c>
      <c r="K213" s="243">
        <v>41.135319279457896</v>
      </c>
      <c r="L213" s="245">
        <f t="shared" si="7"/>
        <v>411.35319279457894</v>
      </c>
      <c r="M213" s="246" t="e">
        <f>VLOOKUP(D213,[6]Consolidado!B:E,4,FALSE)</f>
        <v>#N/A</v>
      </c>
      <c r="N213" s="246" t="e">
        <f>VLOOKUP(D213,[6]Consolidado!B:H,7,FALSE)</f>
        <v>#N/A</v>
      </c>
      <c r="O213" s="805">
        <v>112</v>
      </c>
    </row>
    <row r="214" spans="1:15" x14ac:dyDescent="0.25">
      <c r="A214" s="254" t="s">
        <v>633</v>
      </c>
      <c r="B214" s="240" t="s">
        <v>548</v>
      </c>
      <c r="C214" s="240" t="e">
        <f>VLOOKUP(D214,[6]Consolidado!B:E,2,FALSE)</f>
        <v>#N/A</v>
      </c>
      <c r="D214" s="241"/>
      <c r="E214" s="240" t="s">
        <v>484</v>
      </c>
      <c r="F214" s="242" t="s">
        <v>506</v>
      </c>
      <c r="G214" s="240" t="s">
        <v>508</v>
      </c>
      <c r="H214" s="243">
        <v>9</v>
      </c>
      <c r="I214" s="243">
        <v>2.2595869191712241</v>
      </c>
      <c r="J214" s="244">
        <f t="shared" si="6"/>
        <v>20.336282272541016</v>
      </c>
      <c r="K214" s="243">
        <v>66.665570931041032</v>
      </c>
      <c r="L214" s="245">
        <f t="shared" si="7"/>
        <v>599.99013837936923</v>
      </c>
      <c r="M214" s="246" t="e">
        <f>VLOOKUP(D214,[6]Consolidado!B:E,4,FALSE)</f>
        <v>#N/A</v>
      </c>
      <c r="N214" s="246" t="e">
        <f>VLOOKUP(D214,[6]Consolidado!B:H,7,FALSE)</f>
        <v>#N/A</v>
      </c>
      <c r="O214" s="805">
        <v>127</v>
      </c>
    </row>
    <row r="215" spans="1:15" x14ac:dyDescent="0.25">
      <c r="A215" s="254" t="s">
        <v>633</v>
      </c>
      <c r="B215" s="240" t="s">
        <v>547</v>
      </c>
      <c r="C215" s="240" t="e">
        <f>VLOOKUP(D215,[6]Consolidado!B:E,2,FALSE)</f>
        <v>#N/A</v>
      </c>
      <c r="D215" s="241"/>
      <c r="E215" s="240" t="s">
        <v>481</v>
      </c>
      <c r="F215" s="242" t="s">
        <v>506</v>
      </c>
      <c r="G215" s="240" t="s">
        <v>508</v>
      </c>
      <c r="H215" s="243">
        <v>8.3333333333333339</v>
      </c>
      <c r="I215" s="243">
        <v>1.4007843233284734</v>
      </c>
      <c r="J215" s="244">
        <f t="shared" si="6"/>
        <v>11.673202694403946</v>
      </c>
      <c r="K215" s="243">
        <v>41.135319279457896</v>
      </c>
      <c r="L215" s="245">
        <f t="shared" si="7"/>
        <v>342.79432732881583</v>
      </c>
      <c r="M215" s="246" t="e">
        <f>VLOOKUP(D215,[6]Consolidado!B:E,4,FALSE)</f>
        <v>#N/A</v>
      </c>
      <c r="N215" s="246" t="e">
        <f>VLOOKUP(D215,[6]Consolidado!B:H,7,FALSE)</f>
        <v>#N/A</v>
      </c>
      <c r="O215" s="805">
        <v>114</v>
      </c>
    </row>
    <row r="216" spans="1:15" x14ac:dyDescent="0.25">
      <c r="A216" s="254" t="s">
        <v>633</v>
      </c>
      <c r="B216" s="240" t="s">
        <v>555</v>
      </c>
      <c r="C216" s="240" t="e">
        <f>VLOOKUP(D216,[6]Consolidado!B:E,2,FALSE)</f>
        <v>#N/A</v>
      </c>
      <c r="D216" s="241"/>
      <c r="E216" s="240" t="s">
        <v>481</v>
      </c>
      <c r="F216" s="242" t="s">
        <v>506</v>
      </c>
      <c r="G216" s="240" t="s">
        <v>508</v>
      </c>
      <c r="H216" s="243">
        <v>8.3333333333333339</v>
      </c>
      <c r="I216" s="243">
        <v>1.4007843233284734</v>
      </c>
      <c r="J216" s="244">
        <f t="shared" si="6"/>
        <v>11.673202694403946</v>
      </c>
      <c r="K216" s="243">
        <v>41.135319279457896</v>
      </c>
      <c r="L216" s="245">
        <f t="shared" si="7"/>
        <v>342.79432732881583</v>
      </c>
      <c r="M216" s="246" t="e">
        <f>VLOOKUP(D216,[6]Consolidado!B:E,4,FALSE)</f>
        <v>#N/A</v>
      </c>
      <c r="N216" s="246" t="e">
        <f>VLOOKUP(D216,[6]Consolidado!B:H,7,FALSE)</f>
        <v>#N/A</v>
      </c>
      <c r="O216" s="805">
        <v>158</v>
      </c>
    </row>
    <row r="217" spans="1:15" x14ac:dyDescent="0.25">
      <c r="A217" s="254" t="s">
        <v>633</v>
      </c>
      <c r="B217" s="240" t="s">
        <v>549</v>
      </c>
      <c r="C217" s="240" t="e">
        <f>VLOOKUP(D217,[6]Consolidado!B:E,2,FALSE)</f>
        <v>#N/A</v>
      </c>
      <c r="D217" s="241"/>
      <c r="E217" s="240" t="s">
        <v>481</v>
      </c>
      <c r="F217" s="242" t="s">
        <v>506</v>
      </c>
      <c r="G217" s="240" t="s">
        <v>508</v>
      </c>
      <c r="H217" s="243">
        <v>7.333333333333333</v>
      </c>
      <c r="I217" s="243">
        <v>1.4007843233284734</v>
      </c>
      <c r="J217" s="244">
        <f t="shared" si="6"/>
        <v>10.272418371075471</v>
      </c>
      <c r="K217" s="243">
        <v>41.135319279457896</v>
      </c>
      <c r="L217" s="245">
        <f t="shared" si="7"/>
        <v>301.65900804935791</v>
      </c>
      <c r="M217" s="246" t="e">
        <f>VLOOKUP(D217,[6]Consolidado!B:E,4,FALSE)</f>
        <v>#N/A</v>
      </c>
      <c r="N217" s="246" t="e">
        <f>VLOOKUP(D217,[6]Consolidado!B:H,7,FALSE)</f>
        <v>#N/A</v>
      </c>
      <c r="O217" s="805">
        <v>143</v>
      </c>
    </row>
    <row r="218" spans="1:15" x14ac:dyDescent="0.25">
      <c r="A218" s="254" t="s">
        <v>633</v>
      </c>
      <c r="B218" s="240" t="s">
        <v>546</v>
      </c>
      <c r="C218" s="240" t="e">
        <f>VLOOKUP(D218,[6]Consolidado!B:E,2,FALSE)</f>
        <v>#N/A</v>
      </c>
      <c r="D218" s="241"/>
      <c r="E218" s="240" t="s">
        <v>481</v>
      </c>
      <c r="F218" s="242" t="s">
        <v>506</v>
      </c>
      <c r="G218" s="240" t="s">
        <v>508</v>
      </c>
      <c r="H218" s="243">
        <v>7</v>
      </c>
      <c r="I218" s="243">
        <v>1.4007843233284734</v>
      </c>
      <c r="J218" s="244">
        <f t="shared" si="6"/>
        <v>9.8054902632993137</v>
      </c>
      <c r="K218" s="243">
        <v>41.135319279457896</v>
      </c>
      <c r="L218" s="245">
        <f t="shared" si="7"/>
        <v>287.94723495620525</v>
      </c>
      <c r="M218" s="246" t="e">
        <f>VLOOKUP(D218,[6]Consolidado!B:E,4,FALSE)</f>
        <v>#N/A</v>
      </c>
      <c r="N218" s="246" t="e">
        <f>VLOOKUP(D218,[6]Consolidado!B:H,7,FALSE)</f>
        <v>#N/A</v>
      </c>
      <c r="O218" s="805">
        <v>132</v>
      </c>
    </row>
    <row r="219" spans="1:15" x14ac:dyDescent="0.25">
      <c r="A219" s="254" t="s">
        <v>633</v>
      </c>
      <c r="B219" s="240" t="s">
        <v>546</v>
      </c>
      <c r="C219" s="240" t="e">
        <f>VLOOKUP(D219,[6]Consolidado!B:E,2,FALSE)</f>
        <v>#N/A</v>
      </c>
      <c r="D219" s="241"/>
      <c r="E219" s="240" t="s">
        <v>484</v>
      </c>
      <c r="F219" s="242" t="s">
        <v>506</v>
      </c>
      <c r="G219" s="240" t="s">
        <v>508</v>
      </c>
      <c r="H219" s="243">
        <v>6.75</v>
      </c>
      <c r="I219" s="243">
        <v>2.2595869191712241</v>
      </c>
      <c r="J219" s="244">
        <f t="shared" si="6"/>
        <v>15.252211704405763</v>
      </c>
      <c r="K219" s="243">
        <v>66.665570931041032</v>
      </c>
      <c r="L219" s="245">
        <f t="shared" si="7"/>
        <v>449.99260378452698</v>
      </c>
      <c r="M219" s="246" t="e">
        <f>VLOOKUP(D219,[6]Consolidado!B:E,4,FALSE)</f>
        <v>#N/A</v>
      </c>
      <c r="N219" s="246" t="e">
        <f>VLOOKUP(D219,[6]Consolidado!B:H,7,FALSE)</f>
        <v>#N/A</v>
      </c>
      <c r="O219" s="805">
        <v>129</v>
      </c>
    </row>
    <row r="220" spans="1:15" x14ac:dyDescent="0.25">
      <c r="A220" s="254" t="s">
        <v>633</v>
      </c>
      <c r="B220" s="240" t="s">
        <v>548</v>
      </c>
      <c r="C220" s="240" t="e">
        <f>VLOOKUP(D220,[6]Consolidado!B:E,2,FALSE)</f>
        <v>#N/A</v>
      </c>
      <c r="D220" s="241"/>
      <c r="E220" s="240" t="s">
        <v>484</v>
      </c>
      <c r="F220" s="242" t="s">
        <v>506</v>
      </c>
      <c r="G220" s="240" t="s">
        <v>508</v>
      </c>
      <c r="H220" s="243">
        <v>6.375</v>
      </c>
      <c r="I220" s="243">
        <v>2.2595869191712241</v>
      </c>
      <c r="J220" s="244">
        <f t="shared" si="6"/>
        <v>14.404866609716553</v>
      </c>
      <c r="K220" s="243">
        <v>66.665570931041032</v>
      </c>
      <c r="L220" s="245">
        <f t="shared" si="7"/>
        <v>424.99301468538658</v>
      </c>
      <c r="M220" s="246" t="e">
        <f>VLOOKUP(D220,[6]Consolidado!B:E,4,FALSE)</f>
        <v>#N/A</v>
      </c>
      <c r="N220" s="246" t="e">
        <f>VLOOKUP(D220,[6]Consolidado!B:H,7,FALSE)</f>
        <v>#N/A</v>
      </c>
      <c r="O220" s="805">
        <v>127</v>
      </c>
    </row>
    <row r="221" spans="1:15" x14ac:dyDescent="0.25">
      <c r="A221" s="254" t="s">
        <v>633</v>
      </c>
      <c r="B221" s="240" t="s">
        <v>548</v>
      </c>
      <c r="C221" s="240" t="e">
        <f>VLOOKUP(D221,[6]Consolidado!B:E,2,FALSE)</f>
        <v>#N/A</v>
      </c>
      <c r="D221" s="241"/>
      <c r="E221" s="240" t="s">
        <v>481</v>
      </c>
      <c r="F221" s="242" t="s">
        <v>506</v>
      </c>
      <c r="G221" s="240" t="s">
        <v>508</v>
      </c>
      <c r="H221" s="243">
        <v>6</v>
      </c>
      <c r="I221" s="243">
        <v>1.4007843233284734</v>
      </c>
      <c r="J221" s="244">
        <f t="shared" si="6"/>
        <v>8.4047059399708406</v>
      </c>
      <c r="K221" s="243">
        <v>41.135319279457896</v>
      </c>
      <c r="L221" s="245">
        <f t="shared" si="7"/>
        <v>246.81191567674739</v>
      </c>
      <c r="M221" s="246" t="e">
        <f>VLOOKUP(D221,[6]Consolidado!B:E,4,FALSE)</f>
        <v>#N/A</v>
      </c>
      <c r="N221" s="246" t="e">
        <f>VLOOKUP(D221,[6]Consolidado!B:H,7,FALSE)</f>
        <v>#N/A</v>
      </c>
      <c r="O221" s="805">
        <v>155</v>
      </c>
    </row>
    <row r="222" spans="1:15" x14ac:dyDescent="0.25">
      <c r="A222" s="254" t="s">
        <v>633</v>
      </c>
      <c r="B222" s="240" t="s">
        <v>546</v>
      </c>
      <c r="C222" s="240" t="e">
        <f>VLOOKUP(D222,[6]Consolidado!B:E,2,FALSE)</f>
        <v>#N/A</v>
      </c>
      <c r="D222" s="241"/>
      <c r="E222" s="240" t="s">
        <v>481</v>
      </c>
      <c r="F222" s="242" t="s">
        <v>506</v>
      </c>
      <c r="G222" s="240" t="s">
        <v>508</v>
      </c>
      <c r="H222" s="243">
        <v>5.5555555555555554</v>
      </c>
      <c r="I222" s="243">
        <v>1.4007843233284734</v>
      </c>
      <c r="J222" s="244">
        <f t="shared" si="6"/>
        <v>7.7821351296026293</v>
      </c>
      <c r="K222" s="243">
        <v>41.135319279457896</v>
      </c>
      <c r="L222" s="245">
        <f t="shared" si="7"/>
        <v>228.52955155254386</v>
      </c>
      <c r="M222" s="246" t="e">
        <f>VLOOKUP(D222,[6]Consolidado!B:E,4,FALSE)</f>
        <v>#N/A</v>
      </c>
      <c r="N222" s="246" t="e">
        <f>VLOOKUP(D222,[6]Consolidado!B:H,7,FALSE)</f>
        <v>#N/A</v>
      </c>
      <c r="O222" s="805">
        <v>130</v>
      </c>
    </row>
    <row r="223" spans="1:15" x14ac:dyDescent="0.25">
      <c r="A223" s="254" t="s">
        <v>633</v>
      </c>
      <c r="B223" s="240" t="s">
        <v>548</v>
      </c>
      <c r="C223" s="240" t="e">
        <f>VLOOKUP(D223,[6]Consolidado!B:E,2,FALSE)</f>
        <v>#N/A</v>
      </c>
      <c r="D223" s="241"/>
      <c r="E223" s="240" t="s">
        <v>481</v>
      </c>
      <c r="F223" s="242" t="s">
        <v>506</v>
      </c>
      <c r="G223" s="240" t="s">
        <v>508</v>
      </c>
      <c r="H223" s="243">
        <v>5.5</v>
      </c>
      <c r="I223" s="243">
        <v>1.4007843233284734</v>
      </c>
      <c r="J223" s="244">
        <f t="shared" si="6"/>
        <v>7.7043137783066031</v>
      </c>
      <c r="K223" s="243">
        <v>41.135319279457896</v>
      </c>
      <c r="L223" s="245">
        <f t="shared" si="7"/>
        <v>226.24425603701843</v>
      </c>
      <c r="M223" s="246" t="e">
        <f>VLOOKUP(D223,[6]Consolidado!B:E,4,FALSE)</f>
        <v>#N/A</v>
      </c>
      <c r="N223" s="246" t="e">
        <f>VLOOKUP(D223,[6]Consolidado!B:H,7,FALSE)</f>
        <v>#N/A</v>
      </c>
      <c r="O223" s="805">
        <v>126</v>
      </c>
    </row>
    <row r="224" spans="1:15" x14ac:dyDescent="0.25">
      <c r="A224" s="254" t="s">
        <v>633</v>
      </c>
      <c r="B224" s="240" t="s">
        <v>546</v>
      </c>
      <c r="C224" s="240" t="e">
        <f>VLOOKUP(D224,[6]Consolidado!B:E,2,FALSE)</f>
        <v>#N/A</v>
      </c>
      <c r="D224" s="241"/>
      <c r="E224" s="240" t="s">
        <v>481</v>
      </c>
      <c r="F224" s="242" t="s">
        <v>506</v>
      </c>
      <c r="G224" s="240" t="s">
        <v>508</v>
      </c>
      <c r="H224" s="243">
        <v>5.3472222222222223</v>
      </c>
      <c r="I224" s="243">
        <v>1.4007843233284734</v>
      </c>
      <c r="J224" s="244">
        <f t="shared" si="6"/>
        <v>7.4903050622425313</v>
      </c>
      <c r="K224" s="243">
        <v>41.135319279457896</v>
      </c>
      <c r="L224" s="245">
        <f t="shared" si="7"/>
        <v>219.95969336932347</v>
      </c>
      <c r="M224" s="246" t="e">
        <f>VLOOKUP(D224,[6]Consolidado!B:E,4,FALSE)</f>
        <v>#N/A</v>
      </c>
      <c r="N224" s="246" t="e">
        <f>VLOOKUP(D224,[6]Consolidado!B:H,7,FALSE)</f>
        <v>#N/A</v>
      </c>
      <c r="O224" s="805">
        <v>122</v>
      </c>
    </row>
    <row r="225" spans="1:15" x14ac:dyDescent="0.25">
      <c r="A225" s="254" t="s">
        <v>633</v>
      </c>
      <c r="B225" s="240" t="s">
        <v>549</v>
      </c>
      <c r="C225" s="240" t="e">
        <f>VLOOKUP(D225,[6]Consolidado!B:E,2,FALSE)</f>
        <v>#N/A</v>
      </c>
      <c r="D225" s="241"/>
      <c r="E225" s="240" t="s">
        <v>481</v>
      </c>
      <c r="F225" s="242" t="s">
        <v>506</v>
      </c>
      <c r="G225" s="240" t="s">
        <v>508</v>
      </c>
      <c r="H225" s="243">
        <v>5.25</v>
      </c>
      <c r="I225" s="243">
        <v>1.4007843233284734</v>
      </c>
      <c r="J225" s="244">
        <f t="shared" si="6"/>
        <v>7.3541176974744848</v>
      </c>
      <c r="K225" s="243">
        <v>41.135319279457896</v>
      </c>
      <c r="L225" s="245">
        <f t="shared" si="7"/>
        <v>215.96042621715395</v>
      </c>
      <c r="M225" s="246" t="e">
        <f>VLOOKUP(D225,[6]Consolidado!B:E,4,FALSE)</f>
        <v>#N/A</v>
      </c>
      <c r="N225" s="246" t="e">
        <f>VLOOKUP(D225,[6]Consolidado!B:H,7,FALSE)</f>
        <v>#N/A</v>
      </c>
      <c r="O225" s="805">
        <v>146</v>
      </c>
    </row>
    <row r="226" spans="1:15" x14ac:dyDescent="0.25">
      <c r="A226" s="254" t="s">
        <v>633</v>
      </c>
      <c r="B226" s="240" t="s">
        <v>548</v>
      </c>
      <c r="C226" s="240" t="e">
        <f>VLOOKUP(D226,[6]Consolidado!B:E,2,FALSE)</f>
        <v>#N/A</v>
      </c>
      <c r="D226" s="241"/>
      <c r="E226" s="240" t="s">
        <v>484</v>
      </c>
      <c r="F226" s="242" t="s">
        <v>506</v>
      </c>
      <c r="G226" s="240" t="s">
        <v>508</v>
      </c>
      <c r="H226" s="243">
        <v>5</v>
      </c>
      <c r="I226" s="243">
        <v>2.2595869191712241</v>
      </c>
      <c r="J226" s="244">
        <f t="shared" si="6"/>
        <v>11.29793459585612</v>
      </c>
      <c r="K226" s="243">
        <v>66.665570931041032</v>
      </c>
      <c r="L226" s="245">
        <f t="shared" si="7"/>
        <v>333.32785465520516</v>
      </c>
      <c r="M226" s="246" t="e">
        <f>VLOOKUP(D226,[6]Consolidado!B:E,4,FALSE)</f>
        <v>#N/A</v>
      </c>
      <c r="N226" s="246" t="e">
        <f>VLOOKUP(D226,[6]Consolidado!B:H,7,FALSE)</f>
        <v>#N/A</v>
      </c>
      <c r="O226" s="805">
        <v>129</v>
      </c>
    </row>
    <row r="227" spans="1:15" x14ac:dyDescent="0.25">
      <c r="A227" s="254" t="s">
        <v>633</v>
      </c>
      <c r="B227" s="240" t="s">
        <v>548</v>
      </c>
      <c r="C227" s="240" t="e">
        <f>VLOOKUP(D227,[6]Consolidado!B:E,2,FALSE)</f>
        <v>#N/A</v>
      </c>
      <c r="D227" s="241"/>
      <c r="E227" s="240" t="s">
        <v>484</v>
      </c>
      <c r="F227" s="242" t="s">
        <v>506</v>
      </c>
      <c r="G227" s="240" t="s">
        <v>508</v>
      </c>
      <c r="H227" s="243">
        <v>5</v>
      </c>
      <c r="I227" s="243">
        <v>2.2595869191712241</v>
      </c>
      <c r="J227" s="244">
        <f t="shared" si="6"/>
        <v>11.29793459585612</v>
      </c>
      <c r="K227" s="243">
        <v>66.665570931041032</v>
      </c>
      <c r="L227" s="245">
        <f t="shared" si="7"/>
        <v>333.32785465520516</v>
      </c>
      <c r="M227" s="246" t="e">
        <f>VLOOKUP(D227,[6]Consolidado!B:E,4,FALSE)</f>
        <v>#N/A</v>
      </c>
      <c r="N227" s="246" t="e">
        <f>VLOOKUP(D227,[6]Consolidado!B:H,7,FALSE)</f>
        <v>#N/A</v>
      </c>
      <c r="O227" s="805">
        <v>127</v>
      </c>
    </row>
    <row r="228" spans="1:15" x14ac:dyDescent="0.25">
      <c r="A228" s="254" t="s">
        <v>633</v>
      </c>
      <c r="B228" s="240" t="s">
        <v>549</v>
      </c>
      <c r="C228" s="240" t="e">
        <f>VLOOKUP(D228,[6]Consolidado!B:E,2,FALSE)</f>
        <v>#N/A</v>
      </c>
      <c r="D228" s="241"/>
      <c r="E228" s="240" t="s">
        <v>481</v>
      </c>
      <c r="F228" s="242" t="s">
        <v>506</v>
      </c>
      <c r="G228" s="240" t="s">
        <v>508</v>
      </c>
      <c r="H228" s="243">
        <v>5</v>
      </c>
      <c r="I228" s="243">
        <v>1.4007843233284734</v>
      </c>
      <c r="J228" s="244">
        <f t="shared" si="6"/>
        <v>7.0039216166423666</v>
      </c>
      <c r="K228" s="243">
        <v>41.135319279457896</v>
      </c>
      <c r="L228" s="245">
        <f t="shared" si="7"/>
        <v>205.67659639728947</v>
      </c>
      <c r="M228" s="246" t="e">
        <f>VLOOKUP(D228,[6]Consolidado!B:E,4,FALSE)</f>
        <v>#N/A</v>
      </c>
      <c r="N228" s="246" t="e">
        <f>VLOOKUP(D228,[6]Consolidado!B:H,7,FALSE)</f>
        <v>#N/A</v>
      </c>
      <c r="O228" s="805">
        <v>113</v>
      </c>
    </row>
    <row r="229" spans="1:15" x14ac:dyDescent="0.25">
      <c r="A229" s="254" t="s">
        <v>633</v>
      </c>
      <c r="B229" s="240" t="s">
        <v>548</v>
      </c>
      <c r="C229" s="240" t="e">
        <f>VLOOKUP(D229,[6]Consolidado!B:E,2,FALSE)</f>
        <v>#N/A</v>
      </c>
      <c r="D229" s="241"/>
      <c r="E229" s="240" t="s">
        <v>484</v>
      </c>
      <c r="F229" s="242" t="s">
        <v>506</v>
      </c>
      <c r="G229" s="240" t="s">
        <v>508</v>
      </c>
      <c r="H229" s="243">
        <v>4.5</v>
      </c>
      <c r="I229" s="243">
        <v>2.2595869191712241</v>
      </c>
      <c r="J229" s="244">
        <f t="shared" si="6"/>
        <v>10.168141136270508</v>
      </c>
      <c r="K229" s="243">
        <v>66.665570931041032</v>
      </c>
      <c r="L229" s="245">
        <f t="shared" si="7"/>
        <v>299.99506918968461</v>
      </c>
      <c r="M229" s="246" t="e">
        <f>VLOOKUP(D229,[6]Consolidado!B:E,4,FALSE)</f>
        <v>#N/A</v>
      </c>
      <c r="N229" s="246" t="e">
        <f>VLOOKUP(D229,[6]Consolidado!B:H,7,FALSE)</f>
        <v>#N/A</v>
      </c>
      <c r="O229" s="805">
        <v>127</v>
      </c>
    </row>
    <row r="230" spans="1:15" x14ac:dyDescent="0.25">
      <c r="A230" s="254" t="s">
        <v>633</v>
      </c>
      <c r="B230" s="240" t="s">
        <v>548</v>
      </c>
      <c r="C230" s="240" t="e">
        <f>VLOOKUP(D230,[6]Consolidado!B:E,2,FALSE)</f>
        <v>#N/A</v>
      </c>
      <c r="D230" s="241"/>
      <c r="E230" s="240" t="s">
        <v>484</v>
      </c>
      <c r="F230" s="242" t="s">
        <v>506</v>
      </c>
      <c r="G230" s="240" t="s">
        <v>508</v>
      </c>
      <c r="H230" s="243">
        <v>4.5</v>
      </c>
      <c r="I230" s="243">
        <v>2.2595869191712241</v>
      </c>
      <c r="J230" s="244">
        <f t="shared" si="6"/>
        <v>10.168141136270508</v>
      </c>
      <c r="K230" s="243">
        <v>66.665570931041032</v>
      </c>
      <c r="L230" s="245">
        <f t="shared" si="7"/>
        <v>299.99506918968461</v>
      </c>
      <c r="M230" s="246" t="e">
        <f>VLOOKUP(D230,[6]Consolidado!B:E,4,FALSE)</f>
        <v>#N/A</v>
      </c>
      <c r="N230" s="246" t="e">
        <f>VLOOKUP(D230,[6]Consolidado!B:H,7,FALSE)</f>
        <v>#N/A</v>
      </c>
      <c r="O230" s="805">
        <v>128</v>
      </c>
    </row>
    <row r="231" spans="1:15" x14ac:dyDescent="0.25">
      <c r="A231" s="254" t="s">
        <v>633</v>
      </c>
      <c r="B231" s="240" t="s">
        <v>546</v>
      </c>
      <c r="C231" s="240" t="e">
        <f>VLOOKUP(D231,[6]Consolidado!B:E,2,FALSE)</f>
        <v>#N/A</v>
      </c>
      <c r="D231" s="241"/>
      <c r="E231" s="240" t="s">
        <v>481</v>
      </c>
      <c r="F231" s="242" t="s">
        <v>506</v>
      </c>
      <c r="G231" s="240" t="s">
        <v>508</v>
      </c>
      <c r="H231" s="243">
        <v>4</v>
      </c>
      <c r="I231" s="243">
        <v>1.4007843233284734</v>
      </c>
      <c r="J231" s="244">
        <f t="shared" si="6"/>
        <v>5.6031372933138934</v>
      </c>
      <c r="K231" s="243">
        <v>41.135319279457896</v>
      </c>
      <c r="L231" s="245">
        <f t="shared" si="7"/>
        <v>164.54127711783158</v>
      </c>
      <c r="M231" s="246" t="e">
        <f>VLOOKUP(D231,[6]Consolidado!B:E,4,FALSE)</f>
        <v>#N/A</v>
      </c>
      <c r="N231" s="246" t="e">
        <f>VLOOKUP(D231,[6]Consolidado!B:H,7,FALSE)</f>
        <v>#N/A</v>
      </c>
      <c r="O231" s="805">
        <v>119</v>
      </c>
    </row>
    <row r="232" spans="1:15" x14ac:dyDescent="0.25">
      <c r="A232" s="254" t="s">
        <v>633</v>
      </c>
      <c r="B232" s="240" t="s">
        <v>549</v>
      </c>
      <c r="C232" s="240" t="e">
        <f>VLOOKUP(D232,[6]Consolidado!B:E,2,FALSE)</f>
        <v>#N/A</v>
      </c>
      <c r="D232" s="241"/>
      <c r="E232" s="240" t="s">
        <v>481</v>
      </c>
      <c r="F232" s="242" t="s">
        <v>506</v>
      </c>
      <c r="G232" s="240" t="s">
        <v>508</v>
      </c>
      <c r="H232" s="243">
        <v>3.7916666666666665</v>
      </c>
      <c r="I232" s="243">
        <v>1.4007843233284734</v>
      </c>
      <c r="J232" s="244">
        <f t="shared" si="6"/>
        <v>5.3113072259537946</v>
      </c>
      <c r="K232" s="243">
        <v>41.135319279457896</v>
      </c>
      <c r="L232" s="245">
        <f t="shared" si="7"/>
        <v>155.97141893461119</v>
      </c>
      <c r="M232" s="246" t="e">
        <f>VLOOKUP(D232,[6]Consolidado!B:E,4,FALSE)</f>
        <v>#N/A</v>
      </c>
      <c r="N232" s="246" t="e">
        <f>VLOOKUP(D232,[6]Consolidado!B:H,7,FALSE)</f>
        <v>#N/A</v>
      </c>
      <c r="O232" s="805">
        <v>113</v>
      </c>
    </row>
    <row r="233" spans="1:15" x14ac:dyDescent="0.25">
      <c r="A233" s="254" t="s">
        <v>633</v>
      </c>
      <c r="B233" s="240" t="s">
        <v>549</v>
      </c>
      <c r="C233" s="240" t="e">
        <f>VLOOKUP(D233,[6]Consolidado!B:E,2,FALSE)</f>
        <v>#N/A</v>
      </c>
      <c r="D233" s="241"/>
      <c r="E233" s="240" t="s">
        <v>481</v>
      </c>
      <c r="F233" s="242" t="s">
        <v>506</v>
      </c>
      <c r="G233" s="240" t="s">
        <v>508</v>
      </c>
      <c r="H233" s="243">
        <v>3.75</v>
      </c>
      <c r="I233" s="243">
        <v>1.4007843233284734</v>
      </c>
      <c r="J233" s="244">
        <f t="shared" si="6"/>
        <v>5.2529412124817751</v>
      </c>
      <c r="K233" s="243">
        <v>41.135319279457896</v>
      </c>
      <c r="L233" s="245">
        <f t="shared" si="7"/>
        <v>154.2574472979671</v>
      </c>
      <c r="M233" s="246" t="e">
        <f>VLOOKUP(D233,[6]Consolidado!B:E,4,FALSE)</f>
        <v>#N/A</v>
      </c>
      <c r="N233" s="246" t="e">
        <f>VLOOKUP(D233,[6]Consolidado!B:H,7,FALSE)</f>
        <v>#N/A</v>
      </c>
      <c r="O233" s="805">
        <v>128</v>
      </c>
    </row>
    <row r="234" spans="1:15" x14ac:dyDescent="0.25">
      <c r="A234" s="254" t="s">
        <v>633</v>
      </c>
      <c r="B234" s="240" t="s">
        <v>549</v>
      </c>
      <c r="C234" s="240" t="e">
        <f>VLOOKUP(D234,[6]Consolidado!B:E,2,FALSE)</f>
        <v>#N/A</v>
      </c>
      <c r="D234" s="241"/>
      <c r="E234" s="240" t="s">
        <v>481</v>
      </c>
      <c r="F234" s="242" t="s">
        <v>506</v>
      </c>
      <c r="G234" s="240" t="s">
        <v>508</v>
      </c>
      <c r="H234" s="243">
        <v>3.75</v>
      </c>
      <c r="I234" s="243">
        <v>1.4007843233284734</v>
      </c>
      <c r="J234" s="244">
        <f t="shared" si="6"/>
        <v>5.2529412124817751</v>
      </c>
      <c r="K234" s="243">
        <v>41.135319279457896</v>
      </c>
      <c r="L234" s="245">
        <f t="shared" si="7"/>
        <v>154.2574472979671</v>
      </c>
      <c r="M234" s="246" t="e">
        <f>VLOOKUP(D234,[6]Consolidado!B:E,4,FALSE)</f>
        <v>#N/A</v>
      </c>
      <c r="N234" s="246" t="e">
        <f>VLOOKUP(D234,[6]Consolidado!B:H,7,FALSE)</f>
        <v>#N/A</v>
      </c>
      <c r="O234" s="805">
        <v>129</v>
      </c>
    </row>
    <row r="235" spans="1:15" x14ac:dyDescent="0.25">
      <c r="A235" s="254" t="s">
        <v>633</v>
      </c>
      <c r="B235" s="240" t="s">
        <v>549</v>
      </c>
      <c r="C235" s="240" t="e">
        <f>VLOOKUP(D235,[6]Consolidado!B:E,2,FALSE)</f>
        <v>#N/A</v>
      </c>
      <c r="D235" s="241"/>
      <c r="E235" s="240" t="s">
        <v>481</v>
      </c>
      <c r="F235" s="242" t="s">
        <v>506</v>
      </c>
      <c r="G235" s="240" t="s">
        <v>508</v>
      </c>
      <c r="H235" s="243">
        <v>3.75</v>
      </c>
      <c r="I235" s="243">
        <v>1.4007843233284734</v>
      </c>
      <c r="J235" s="244">
        <f t="shared" si="6"/>
        <v>5.2529412124817751</v>
      </c>
      <c r="K235" s="243">
        <v>41.135319279457896</v>
      </c>
      <c r="L235" s="245">
        <f t="shared" si="7"/>
        <v>154.2574472979671</v>
      </c>
      <c r="M235" s="246" t="e">
        <f>VLOOKUP(D235,[6]Consolidado!B:E,4,FALSE)</f>
        <v>#N/A</v>
      </c>
      <c r="N235" s="246" t="e">
        <f>VLOOKUP(D235,[6]Consolidado!B:H,7,FALSE)</f>
        <v>#N/A</v>
      </c>
      <c r="O235" s="805">
        <v>143</v>
      </c>
    </row>
    <row r="236" spans="1:15" x14ac:dyDescent="0.25">
      <c r="A236" s="254" t="s">
        <v>633</v>
      </c>
      <c r="B236" s="240" t="s">
        <v>547</v>
      </c>
      <c r="C236" s="240" t="e">
        <f>VLOOKUP(D236,[6]Consolidado!B:E,2,FALSE)</f>
        <v>#N/A</v>
      </c>
      <c r="D236" s="241"/>
      <c r="E236" s="240" t="s">
        <v>481</v>
      </c>
      <c r="F236" s="242" t="s">
        <v>506</v>
      </c>
      <c r="G236" s="240" t="s">
        <v>508</v>
      </c>
      <c r="H236" s="243">
        <v>3.5</v>
      </c>
      <c r="I236" s="243">
        <v>1.4007843233284734</v>
      </c>
      <c r="J236" s="244">
        <f t="shared" si="6"/>
        <v>4.9027451316496569</v>
      </c>
      <c r="K236" s="243">
        <v>41.135319279457896</v>
      </c>
      <c r="L236" s="245">
        <f t="shared" si="7"/>
        <v>143.97361747810263</v>
      </c>
      <c r="M236" s="246" t="e">
        <f>VLOOKUP(D236,[6]Consolidado!B:E,4,FALSE)</f>
        <v>#N/A</v>
      </c>
      <c r="N236" s="246" t="e">
        <f>VLOOKUP(D236,[6]Consolidado!B:H,7,FALSE)</f>
        <v>#N/A</v>
      </c>
      <c r="O236" s="805">
        <v>119</v>
      </c>
    </row>
    <row r="237" spans="1:15" x14ac:dyDescent="0.25">
      <c r="A237" s="254" t="s">
        <v>633</v>
      </c>
      <c r="B237" s="240" t="s">
        <v>546</v>
      </c>
      <c r="C237" s="240" t="e">
        <f>VLOOKUP(D237,[6]Consolidado!B:E,2,FALSE)</f>
        <v>#N/A</v>
      </c>
      <c r="D237" s="241"/>
      <c r="E237" s="240" t="s">
        <v>481</v>
      </c>
      <c r="F237" s="242" t="s">
        <v>506</v>
      </c>
      <c r="G237" s="240" t="s">
        <v>508</v>
      </c>
      <c r="H237" s="243">
        <v>2.8333333333333335</v>
      </c>
      <c r="I237" s="243">
        <v>1.4007843233284734</v>
      </c>
      <c r="J237" s="244">
        <f t="shared" si="6"/>
        <v>3.9688889160973413</v>
      </c>
      <c r="K237" s="243">
        <v>41.135319279457896</v>
      </c>
      <c r="L237" s="245">
        <f t="shared" si="7"/>
        <v>116.55007129179738</v>
      </c>
      <c r="M237" s="246" t="e">
        <f>VLOOKUP(D237,[6]Consolidado!B:E,4,FALSE)</f>
        <v>#N/A</v>
      </c>
      <c r="N237" s="246" t="e">
        <f>VLOOKUP(D237,[6]Consolidado!B:H,7,FALSE)</f>
        <v>#N/A</v>
      </c>
      <c r="O237" s="805">
        <v>130</v>
      </c>
    </row>
    <row r="238" spans="1:15" x14ac:dyDescent="0.25">
      <c r="A238" s="254" t="s">
        <v>633</v>
      </c>
      <c r="B238" s="240" t="s">
        <v>548</v>
      </c>
      <c r="C238" s="240" t="e">
        <f>VLOOKUP(D238,[6]Consolidado!B:E,2,FALSE)</f>
        <v>#N/A</v>
      </c>
      <c r="D238" s="241"/>
      <c r="E238" s="240" t="s">
        <v>481</v>
      </c>
      <c r="F238" s="242" t="s">
        <v>506</v>
      </c>
      <c r="G238" s="240" t="s">
        <v>508</v>
      </c>
      <c r="H238" s="243">
        <v>2.125</v>
      </c>
      <c r="I238" s="243">
        <v>1.4007843233284734</v>
      </c>
      <c r="J238" s="244">
        <f t="shared" si="6"/>
        <v>2.9766666870730059</v>
      </c>
      <c r="K238" s="243">
        <v>41.135319279457896</v>
      </c>
      <c r="L238" s="245">
        <f t="shared" si="7"/>
        <v>87.412553468848031</v>
      </c>
      <c r="M238" s="246" t="e">
        <f>VLOOKUP(D238,[6]Consolidado!B:E,4,FALSE)</f>
        <v>#N/A</v>
      </c>
      <c r="N238" s="246" t="e">
        <f>VLOOKUP(D238,[6]Consolidado!B:H,7,FALSE)</f>
        <v>#N/A</v>
      </c>
      <c r="O238" s="805">
        <v>114</v>
      </c>
    </row>
    <row r="239" spans="1:15" x14ac:dyDescent="0.25">
      <c r="A239" s="254" t="s">
        <v>633</v>
      </c>
      <c r="B239" s="240" t="s">
        <v>548</v>
      </c>
      <c r="C239" s="240" t="e">
        <f>VLOOKUP(D239,[6]Consolidado!B:E,2,FALSE)</f>
        <v>#N/A</v>
      </c>
      <c r="D239" s="241"/>
      <c r="E239" s="240" t="s">
        <v>481</v>
      </c>
      <c r="F239" s="242" t="s">
        <v>506</v>
      </c>
      <c r="G239" s="240" t="s">
        <v>508</v>
      </c>
      <c r="H239" s="243">
        <v>2.12</v>
      </c>
      <c r="I239" s="243">
        <v>1.4007843233284734</v>
      </c>
      <c r="J239" s="244">
        <f t="shared" si="6"/>
        <v>2.9696627654563637</v>
      </c>
      <c r="K239" s="243">
        <v>41.135319279457896</v>
      </c>
      <c r="L239" s="245">
        <f t="shared" si="7"/>
        <v>87.206876872450749</v>
      </c>
      <c r="M239" s="246" t="e">
        <f>VLOOKUP(D239,[6]Consolidado!B:E,4,FALSE)</f>
        <v>#N/A</v>
      </c>
      <c r="N239" s="246" t="e">
        <f>VLOOKUP(D239,[6]Consolidado!B:H,7,FALSE)</f>
        <v>#N/A</v>
      </c>
      <c r="O239" s="805">
        <v>155</v>
      </c>
    </row>
    <row r="240" spans="1:15" x14ac:dyDescent="0.25">
      <c r="A240" s="254" t="s">
        <v>633</v>
      </c>
      <c r="B240" s="240" t="s">
        <v>546</v>
      </c>
      <c r="C240" s="240" t="e">
        <f>VLOOKUP(D240,[6]Consolidado!B:E,2,FALSE)</f>
        <v>#N/A</v>
      </c>
      <c r="D240" s="241"/>
      <c r="E240" s="240" t="s">
        <v>481</v>
      </c>
      <c r="F240" s="242" t="s">
        <v>506</v>
      </c>
      <c r="G240" s="240" t="s">
        <v>508</v>
      </c>
      <c r="H240" s="243">
        <v>1.3333333333333333</v>
      </c>
      <c r="I240" s="243">
        <v>1.4007843233284734</v>
      </c>
      <c r="J240" s="244">
        <f t="shared" si="6"/>
        <v>1.8677124311046311</v>
      </c>
      <c r="K240" s="243">
        <v>41.135319279457896</v>
      </c>
      <c r="L240" s="245">
        <f t="shared" si="7"/>
        <v>54.847092372610526</v>
      </c>
      <c r="M240" s="246" t="e">
        <f>VLOOKUP(D240,[6]Consolidado!B:E,4,FALSE)</f>
        <v>#N/A</v>
      </c>
      <c r="N240" s="246" t="e">
        <f>VLOOKUP(D240,[6]Consolidado!B:H,7,FALSE)</f>
        <v>#N/A</v>
      </c>
      <c r="O240" s="805">
        <v>120</v>
      </c>
    </row>
    <row r="241" spans="1:15" x14ac:dyDescent="0.25">
      <c r="A241" s="254" t="s">
        <v>633</v>
      </c>
      <c r="B241" s="240" t="s">
        <v>549</v>
      </c>
      <c r="C241" s="240" t="e">
        <f>VLOOKUP(D241,[6]Consolidado!B:E,2,FALSE)</f>
        <v>#N/A</v>
      </c>
      <c r="D241" s="241"/>
      <c r="E241" s="240" t="s">
        <v>481</v>
      </c>
      <c r="F241" s="242" t="s">
        <v>506</v>
      </c>
      <c r="G241" s="240" t="s">
        <v>508</v>
      </c>
      <c r="H241" s="243">
        <v>1.125</v>
      </c>
      <c r="I241" s="243">
        <v>1.4007843233284734</v>
      </c>
      <c r="J241" s="244">
        <f t="shared" si="6"/>
        <v>1.5758823637445325</v>
      </c>
      <c r="K241" s="243">
        <v>41.135319279457896</v>
      </c>
      <c r="L241" s="245">
        <f t="shared" si="7"/>
        <v>46.277234189390136</v>
      </c>
      <c r="M241" s="246" t="e">
        <f>VLOOKUP(D241,[6]Consolidado!B:E,4,FALSE)</f>
        <v>#N/A</v>
      </c>
      <c r="N241" s="246" t="e">
        <f>VLOOKUP(D241,[6]Consolidado!B:H,7,FALSE)</f>
        <v>#N/A</v>
      </c>
      <c r="O241" s="805">
        <v>153</v>
      </c>
    </row>
    <row r="242" spans="1:15" x14ac:dyDescent="0.25">
      <c r="A242" s="254" t="s">
        <v>633</v>
      </c>
      <c r="B242" s="240" t="s">
        <v>548</v>
      </c>
      <c r="C242" s="240" t="e">
        <f>VLOOKUP(D242,[6]Consolidado!B:E,2,FALSE)</f>
        <v>#N/A</v>
      </c>
      <c r="D242" s="241"/>
      <c r="E242" s="240" t="s">
        <v>481</v>
      </c>
      <c r="F242" s="242" t="s">
        <v>506</v>
      </c>
      <c r="G242" s="240" t="s">
        <v>508</v>
      </c>
      <c r="H242" s="243">
        <v>1</v>
      </c>
      <c r="I242" s="243">
        <v>1.4007843233284734</v>
      </c>
      <c r="J242" s="244">
        <f t="shared" si="6"/>
        <v>1.4007843233284734</v>
      </c>
      <c r="K242" s="243">
        <v>41.135319279457896</v>
      </c>
      <c r="L242" s="245">
        <f t="shared" si="7"/>
        <v>41.135319279457896</v>
      </c>
      <c r="M242" s="246" t="e">
        <f>VLOOKUP(D242,[6]Consolidado!B:E,4,FALSE)</f>
        <v>#N/A</v>
      </c>
      <c r="N242" s="246" t="e">
        <f>VLOOKUP(D242,[6]Consolidado!B:H,7,FALSE)</f>
        <v>#N/A</v>
      </c>
      <c r="O242" s="805">
        <v>173</v>
      </c>
    </row>
    <row r="243" spans="1:15" x14ac:dyDescent="0.25">
      <c r="A243" s="254" t="s">
        <v>633</v>
      </c>
      <c r="B243" s="240" t="s">
        <v>548</v>
      </c>
      <c r="C243" s="240" t="e">
        <f>VLOOKUP(D243,[6]Consolidado!B:E,2,FALSE)</f>
        <v>#N/A</v>
      </c>
      <c r="D243" s="241"/>
      <c r="E243" s="240" t="s">
        <v>481</v>
      </c>
      <c r="F243" s="242" t="s">
        <v>506</v>
      </c>
      <c r="G243" s="240" t="s">
        <v>508</v>
      </c>
      <c r="H243" s="243">
        <v>1</v>
      </c>
      <c r="I243" s="243">
        <v>1.4007843233284734</v>
      </c>
      <c r="J243" s="244">
        <f t="shared" si="6"/>
        <v>1.4007843233284734</v>
      </c>
      <c r="K243" s="243">
        <v>41.135319279457896</v>
      </c>
      <c r="L243" s="245">
        <f t="shared" si="7"/>
        <v>41.135319279457896</v>
      </c>
      <c r="M243" s="246" t="e">
        <f>VLOOKUP(D243,[6]Consolidado!B:E,4,FALSE)</f>
        <v>#N/A</v>
      </c>
      <c r="N243" s="246" t="e">
        <f>VLOOKUP(D243,[6]Consolidado!B:H,7,FALSE)</f>
        <v>#N/A</v>
      </c>
      <c r="O243" s="805">
        <v>126</v>
      </c>
    </row>
    <row r="244" spans="1:15" x14ac:dyDescent="0.25">
      <c r="A244" s="254" t="s">
        <v>633</v>
      </c>
      <c r="B244" s="240" t="s">
        <v>534</v>
      </c>
      <c r="C244" s="240" t="e">
        <f>VLOOKUP(D244,[6]Consolidado!B:E,2,FALSE)</f>
        <v>#N/A</v>
      </c>
      <c r="D244" s="241"/>
      <c r="E244" s="240" t="s">
        <v>481</v>
      </c>
      <c r="F244" s="242" t="s">
        <v>506</v>
      </c>
      <c r="G244" s="240" t="s">
        <v>508</v>
      </c>
      <c r="H244" s="243">
        <v>-0.83333333333333337</v>
      </c>
      <c r="I244" s="243">
        <v>1.4007843233284736</v>
      </c>
      <c r="J244" s="244">
        <f t="shared" si="6"/>
        <v>-1.1673202694403948</v>
      </c>
      <c r="K244" s="243">
        <v>41.402842166187362</v>
      </c>
      <c r="L244" s="245">
        <f t="shared" si="7"/>
        <v>-34.502368471822805</v>
      </c>
      <c r="M244" s="246" t="e">
        <f>VLOOKUP(D244,[6]Consolidado!B:E,4,FALSE)</f>
        <v>#N/A</v>
      </c>
      <c r="N244" s="246" t="e">
        <f>VLOOKUP(D244,[6]Consolidado!B:H,7,FALSE)</f>
        <v>#N/A</v>
      </c>
      <c r="O244" s="805">
        <v>113</v>
      </c>
    </row>
    <row r="245" spans="1:15" x14ac:dyDescent="0.25">
      <c r="A245" s="254" t="s">
        <v>633</v>
      </c>
      <c r="B245" s="240" t="s">
        <v>534</v>
      </c>
      <c r="C245" s="240" t="e">
        <f>VLOOKUP(D245,[6]Consolidado!B:E,2,FALSE)</f>
        <v>#N/A</v>
      </c>
      <c r="D245" s="241"/>
      <c r="E245" s="240" t="s">
        <v>481</v>
      </c>
      <c r="F245" s="242" t="s">
        <v>506</v>
      </c>
      <c r="G245" s="240" t="s">
        <v>508</v>
      </c>
      <c r="H245" s="243">
        <v>-2.0833333333333335</v>
      </c>
      <c r="I245" s="243">
        <v>1.4007843233284736</v>
      </c>
      <c r="J245" s="244">
        <f t="shared" si="6"/>
        <v>-2.9183006736009869</v>
      </c>
      <c r="K245" s="243">
        <v>41.402842166187362</v>
      </c>
      <c r="L245" s="245">
        <f t="shared" si="7"/>
        <v>-86.255921179557006</v>
      </c>
      <c r="M245" s="246" t="e">
        <f>VLOOKUP(D245,[6]Consolidado!B:E,4,FALSE)</f>
        <v>#N/A</v>
      </c>
      <c r="N245" s="246" t="e">
        <f>VLOOKUP(D245,[6]Consolidado!B:H,7,FALSE)</f>
        <v>#N/A</v>
      </c>
      <c r="O245" s="805">
        <v>146</v>
      </c>
    </row>
    <row r="246" spans="1:15" x14ac:dyDescent="0.25">
      <c r="A246" s="254" t="s">
        <v>633</v>
      </c>
      <c r="B246" s="240" t="s">
        <v>534</v>
      </c>
      <c r="C246" s="240" t="e">
        <f>VLOOKUP(D246,[6]Consolidado!B:E,2,FALSE)</f>
        <v>#N/A</v>
      </c>
      <c r="D246" s="241"/>
      <c r="E246" s="240" t="s">
        <v>484</v>
      </c>
      <c r="F246" s="242" t="s">
        <v>506</v>
      </c>
      <c r="G246" s="240" t="s">
        <v>508</v>
      </c>
      <c r="H246" s="243">
        <v>-2.2222222222222223</v>
      </c>
      <c r="I246" s="243">
        <v>2.2611931088388419</v>
      </c>
      <c r="J246" s="244">
        <f t="shared" si="6"/>
        <v>-5.0248735751974269</v>
      </c>
      <c r="K246" s="243">
        <v>66.83385859863877</v>
      </c>
      <c r="L246" s="245">
        <f t="shared" si="7"/>
        <v>-148.51968577475282</v>
      </c>
      <c r="M246" s="246" t="e">
        <f>VLOOKUP(D246,[6]Consolidado!B:E,4,FALSE)</f>
        <v>#N/A</v>
      </c>
      <c r="N246" s="246" t="e">
        <f>VLOOKUP(D246,[6]Consolidado!B:H,7,FALSE)</f>
        <v>#N/A</v>
      </c>
      <c r="O246" s="805">
        <v>143</v>
      </c>
    </row>
    <row r="247" spans="1:15" x14ac:dyDescent="0.25">
      <c r="A247" s="254" t="s">
        <v>633</v>
      </c>
      <c r="B247" s="240" t="s">
        <v>534</v>
      </c>
      <c r="C247" s="240" t="e">
        <f>VLOOKUP(D247,[6]Consolidado!B:E,2,FALSE)</f>
        <v>#N/A</v>
      </c>
      <c r="D247" s="241"/>
      <c r="E247" s="240" t="s">
        <v>481</v>
      </c>
      <c r="F247" s="242" t="s">
        <v>506</v>
      </c>
      <c r="G247" s="240" t="s">
        <v>508</v>
      </c>
      <c r="H247" s="243">
        <v>-2.625</v>
      </c>
      <c r="I247" s="243">
        <v>1.4007843233284736</v>
      </c>
      <c r="J247" s="244">
        <f t="shared" si="6"/>
        <v>-3.6770588487372433</v>
      </c>
      <c r="K247" s="243">
        <v>41.402842166187362</v>
      </c>
      <c r="L247" s="245">
        <f t="shared" si="7"/>
        <v>-108.68246068624182</v>
      </c>
      <c r="M247" s="246" t="e">
        <f>VLOOKUP(D247,[6]Consolidado!B:E,4,FALSE)</f>
        <v>#N/A</v>
      </c>
      <c r="N247" s="246" t="e">
        <f>VLOOKUP(D247,[6]Consolidado!B:H,7,FALSE)</f>
        <v>#N/A</v>
      </c>
      <c r="O247" s="805">
        <v>146</v>
      </c>
    </row>
    <row r="248" spans="1:15" x14ac:dyDescent="0.25">
      <c r="A248" s="254" t="s">
        <v>633</v>
      </c>
      <c r="B248" s="240" t="s">
        <v>534</v>
      </c>
      <c r="C248" s="240" t="e">
        <f>VLOOKUP(D248,[6]Consolidado!B:E,2,FALSE)</f>
        <v>#N/A</v>
      </c>
      <c r="D248" s="241"/>
      <c r="E248" s="240" t="s">
        <v>481</v>
      </c>
      <c r="F248" s="242" t="s">
        <v>506</v>
      </c>
      <c r="G248" s="240" t="s">
        <v>508</v>
      </c>
      <c r="H248" s="243">
        <v>-2.6666666666666665</v>
      </c>
      <c r="I248" s="243">
        <v>1.4007843233284736</v>
      </c>
      <c r="J248" s="244">
        <f t="shared" si="6"/>
        <v>-3.7354248622092627</v>
      </c>
      <c r="K248" s="243">
        <v>41.402842166187362</v>
      </c>
      <c r="L248" s="245">
        <f t="shared" si="7"/>
        <v>-110.40757910983297</v>
      </c>
      <c r="M248" s="246" t="e">
        <f>VLOOKUP(D248,[6]Consolidado!B:E,4,FALSE)</f>
        <v>#N/A</v>
      </c>
      <c r="N248" s="246" t="e">
        <f>VLOOKUP(D248,[6]Consolidado!B:H,7,FALSE)</f>
        <v>#N/A</v>
      </c>
      <c r="O248" s="805">
        <v>113</v>
      </c>
    </row>
    <row r="249" spans="1:15" x14ac:dyDescent="0.25">
      <c r="A249" s="254" t="s">
        <v>633</v>
      </c>
      <c r="B249" s="240" t="s">
        <v>534</v>
      </c>
      <c r="C249" s="240" t="e">
        <f>VLOOKUP(D249,[6]Consolidado!B:E,2,FALSE)</f>
        <v>#N/A</v>
      </c>
      <c r="D249" s="241"/>
      <c r="E249" s="240" t="s">
        <v>481</v>
      </c>
      <c r="F249" s="242" t="s">
        <v>506</v>
      </c>
      <c r="G249" s="240" t="s">
        <v>508</v>
      </c>
      <c r="H249" s="243">
        <v>-3.3333333333333335</v>
      </c>
      <c r="I249" s="243">
        <v>1.4007843233284736</v>
      </c>
      <c r="J249" s="244">
        <f t="shared" si="6"/>
        <v>-4.6692810777615792</v>
      </c>
      <c r="K249" s="243">
        <v>41.402842166187362</v>
      </c>
      <c r="L249" s="245">
        <f t="shared" si="7"/>
        <v>-138.00947388729122</v>
      </c>
      <c r="M249" s="246" t="e">
        <f>VLOOKUP(D249,[6]Consolidado!B:E,4,FALSE)</f>
        <v>#N/A</v>
      </c>
      <c r="N249" s="246" t="e">
        <f>VLOOKUP(D249,[6]Consolidado!B:H,7,FALSE)</f>
        <v>#N/A</v>
      </c>
      <c r="O249" s="805">
        <v>113</v>
      </c>
    </row>
    <row r="250" spans="1:15" x14ac:dyDescent="0.25">
      <c r="A250" s="254" t="s">
        <v>633</v>
      </c>
      <c r="B250" s="240" t="s">
        <v>534</v>
      </c>
      <c r="C250" s="240" t="e">
        <f>VLOOKUP(D250,[6]Consolidado!B:E,2,FALSE)</f>
        <v>#N/A</v>
      </c>
      <c r="D250" s="241"/>
      <c r="E250" s="240" t="s">
        <v>481</v>
      </c>
      <c r="F250" s="242" t="s">
        <v>506</v>
      </c>
      <c r="G250" s="240" t="s">
        <v>508</v>
      </c>
      <c r="H250" s="243">
        <v>-4</v>
      </c>
      <c r="I250" s="243">
        <v>1.4007843233284736</v>
      </c>
      <c r="J250" s="244">
        <f t="shared" si="6"/>
        <v>-5.6031372933138943</v>
      </c>
      <c r="K250" s="243">
        <v>41.402842166187362</v>
      </c>
      <c r="L250" s="245">
        <f t="shared" si="7"/>
        <v>-165.61136866474945</v>
      </c>
      <c r="M250" s="246" t="e">
        <f>VLOOKUP(D250,[6]Consolidado!B:E,4,FALSE)</f>
        <v>#N/A</v>
      </c>
      <c r="N250" s="246" t="e">
        <f>VLOOKUP(D250,[6]Consolidado!B:H,7,FALSE)</f>
        <v>#N/A</v>
      </c>
      <c r="O250" s="805">
        <v>168</v>
      </c>
    </row>
    <row r="251" spans="1:15" x14ac:dyDescent="0.25">
      <c r="A251" s="254" t="s">
        <v>633</v>
      </c>
      <c r="B251" s="240" t="s">
        <v>534</v>
      </c>
      <c r="C251" s="240" t="e">
        <f>VLOOKUP(D251,[6]Consolidado!B:E,2,FALSE)</f>
        <v>#N/A</v>
      </c>
      <c r="D251" s="241"/>
      <c r="E251" s="240" t="s">
        <v>481</v>
      </c>
      <c r="F251" s="242" t="s">
        <v>506</v>
      </c>
      <c r="G251" s="240" t="s">
        <v>508</v>
      </c>
      <c r="H251" s="243">
        <v>-4.8055555555555554</v>
      </c>
      <c r="I251" s="243">
        <v>1.4007843233284736</v>
      </c>
      <c r="J251" s="244">
        <f t="shared" si="6"/>
        <v>-6.7315468871062754</v>
      </c>
      <c r="K251" s="243">
        <v>41.402842166187362</v>
      </c>
      <c r="L251" s="245">
        <f t="shared" si="7"/>
        <v>-198.96365818751147</v>
      </c>
      <c r="M251" s="246" t="e">
        <f>VLOOKUP(D251,[6]Consolidado!B:E,4,FALSE)</f>
        <v>#N/A</v>
      </c>
      <c r="N251" s="246" t="e">
        <f>VLOOKUP(D251,[6]Consolidado!B:H,7,FALSE)</f>
        <v>#N/A</v>
      </c>
      <c r="O251" s="805">
        <v>153</v>
      </c>
    </row>
    <row r="252" spans="1:15" x14ac:dyDescent="0.25">
      <c r="A252" s="254" t="s">
        <v>633</v>
      </c>
      <c r="B252" s="240" t="s">
        <v>534</v>
      </c>
      <c r="C252" s="240" t="e">
        <f>VLOOKUP(D252,[6]Consolidado!B:E,2,FALSE)</f>
        <v>#N/A</v>
      </c>
      <c r="D252" s="241"/>
      <c r="E252" s="240" t="s">
        <v>481</v>
      </c>
      <c r="F252" s="242" t="s">
        <v>506</v>
      </c>
      <c r="G252" s="240" t="s">
        <v>508</v>
      </c>
      <c r="H252" s="243">
        <v>-5</v>
      </c>
      <c r="I252" s="243">
        <v>1.4007843233284736</v>
      </c>
      <c r="J252" s="244">
        <f t="shared" si="6"/>
        <v>-7.0039216166423675</v>
      </c>
      <c r="K252" s="243">
        <v>41.402842166187362</v>
      </c>
      <c r="L252" s="245">
        <f t="shared" si="7"/>
        <v>-207.0142108309368</v>
      </c>
      <c r="M252" s="246" t="e">
        <f>VLOOKUP(D252,[6]Consolidado!B:E,4,FALSE)</f>
        <v>#N/A</v>
      </c>
      <c r="N252" s="246" t="e">
        <f>VLOOKUP(D252,[6]Consolidado!B:H,7,FALSE)</f>
        <v>#N/A</v>
      </c>
      <c r="O252" s="805">
        <v>168</v>
      </c>
    </row>
    <row r="253" spans="1:15" x14ac:dyDescent="0.25">
      <c r="A253" s="254" t="s">
        <v>633</v>
      </c>
      <c r="B253" s="240" t="s">
        <v>534</v>
      </c>
      <c r="C253" s="240" t="e">
        <f>VLOOKUP(D253,[6]Consolidado!B:E,2,FALSE)</f>
        <v>#N/A</v>
      </c>
      <c r="D253" s="241"/>
      <c r="E253" s="240" t="s">
        <v>481</v>
      </c>
      <c r="F253" s="242" t="s">
        <v>506</v>
      </c>
      <c r="G253" s="240" t="s">
        <v>508</v>
      </c>
      <c r="H253" s="243">
        <v>-5.1944444444444446</v>
      </c>
      <c r="I253" s="243">
        <v>1.4007843233284736</v>
      </c>
      <c r="J253" s="244">
        <f t="shared" si="6"/>
        <v>-7.2762963461784604</v>
      </c>
      <c r="K253" s="243">
        <v>41.402842166187362</v>
      </c>
      <c r="L253" s="245">
        <f t="shared" si="7"/>
        <v>-215.06476347436214</v>
      </c>
      <c r="M253" s="246" t="e">
        <f>VLOOKUP(D253,[6]Consolidado!B:E,4,FALSE)</f>
        <v>#N/A</v>
      </c>
      <c r="N253" s="246" t="e">
        <f>VLOOKUP(D253,[6]Consolidado!B:H,7,FALSE)</f>
        <v>#N/A</v>
      </c>
      <c r="O253" s="805">
        <v>180</v>
      </c>
    </row>
    <row r="254" spans="1:15" x14ac:dyDescent="0.25">
      <c r="A254" s="254" t="s">
        <v>633</v>
      </c>
      <c r="B254" s="240" t="s">
        <v>534</v>
      </c>
      <c r="C254" s="240" t="e">
        <f>VLOOKUP(D254,[6]Consolidado!B:E,2,FALSE)</f>
        <v>#N/A</v>
      </c>
      <c r="D254" s="241"/>
      <c r="E254" s="240" t="s">
        <v>484</v>
      </c>
      <c r="F254" s="242" t="s">
        <v>506</v>
      </c>
      <c r="G254" s="240" t="s">
        <v>508</v>
      </c>
      <c r="H254" s="243">
        <v>-6.416666666666667</v>
      </c>
      <c r="I254" s="243">
        <v>2.2611931088388419</v>
      </c>
      <c r="J254" s="244">
        <f t="shared" si="6"/>
        <v>-14.509322448382569</v>
      </c>
      <c r="K254" s="243">
        <v>66.83385859863877</v>
      </c>
      <c r="L254" s="245">
        <f t="shared" si="7"/>
        <v>-428.85059267459877</v>
      </c>
      <c r="M254" s="246" t="e">
        <f>VLOOKUP(D254,[6]Consolidado!B:E,4,FALSE)</f>
        <v>#N/A</v>
      </c>
      <c r="N254" s="246" t="e">
        <f>VLOOKUP(D254,[6]Consolidado!B:H,7,FALSE)</f>
        <v>#N/A</v>
      </c>
      <c r="O254" s="805">
        <v>151</v>
      </c>
    </row>
    <row r="255" spans="1:15" x14ac:dyDescent="0.25">
      <c r="A255" s="254" t="s">
        <v>633</v>
      </c>
      <c r="B255" s="240" t="s">
        <v>534</v>
      </c>
      <c r="C255" s="240" t="e">
        <f>VLOOKUP(D255,[6]Consolidado!B:E,2,FALSE)</f>
        <v>#N/A</v>
      </c>
      <c r="D255" s="241"/>
      <c r="E255" s="240" t="s">
        <v>484</v>
      </c>
      <c r="F255" s="242" t="s">
        <v>506</v>
      </c>
      <c r="G255" s="240" t="s">
        <v>508</v>
      </c>
      <c r="H255" s="243">
        <v>-6.666666666666667</v>
      </c>
      <c r="I255" s="243">
        <v>2.2611931088388419</v>
      </c>
      <c r="J255" s="244">
        <f t="shared" si="6"/>
        <v>-15.074620725592281</v>
      </c>
      <c r="K255" s="243">
        <v>66.83385859863877</v>
      </c>
      <c r="L255" s="245">
        <f t="shared" si="7"/>
        <v>-445.5590573242585</v>
      </c>
      <c r="M255" s="246" t="e">
        <f>VLOOKUP(D255,[6]Consolidado!B:E,4,FALSE)</f>
        <v>#N/A</v>
      </c>
      <c r="N255" s="246" t="e">
        <f>VLOOKUP(D255,[6]Consolidado!B:H,7,FALSE)</f>
        <v>#N/A</v>
      </c>
      <c r="O255" s="805">
        <v>151</v>
      </c>
    </row>
    <row r="256" spans="1:15" x14ac:dyDescent="0.25">
      <c r="A256" s="254" t="s">
        <v>633</v>
      </c>
      <c r="B256" s="240" t="s">
        <v>534</v>
      </c>
      <c r="C256" s="240" t="e">
        <f>VLOOKUP(D256,[6]Consolidado!B:E,2,FALSE)</f>
        <v>#N/A</v>
      </c>
      <c r="D256" s="241"/>
      <c r="E256" s="240" t="s">
        <v>481</v>
      </c>
      <c r="F256" s="242" t="s">
        <v>506</v>
      </c>
      <c r="G256" s="240" t="s">
        <v>508</v>
      </c>
      <c r="H256" s="243">
        <v>-6.666666666666667</v>
      </c>
      <c r="I256" s="243">
        <v>1.4007843233284736</v>
      </c>
      <c r="J256" s="244">
        <f t="shared" si="6"/>
        <v>-9.3385621555231584</v>
      </c>
      <c r="K256" s="243">
        <v>41.402842166187362</v>
      </c>
      <c r="L256" s="245">
        <f t="shared" si="7"/>
        <v>-276.01894777458244</v>
      </c>
      <c r="M256" s="246" t="e">
        <f>VLOOKUP(D256,[6]Consolidado!B:E,4,FALSE)</f>
        <v>#N/A</v>
      </c>
      <c r="N256" s="246" t="e">
        <f>VLOOKUP(D256,[6]Consolidado!B:H,7,FALSE)</f>
        <v>#N/A</v>
      </c>
      <c r="O256" s="805">
        <v>114</v>
      </c>
    </row>
    <row r="257" spans="1:15" x14ac:dyDescent="0.25">
      <c r="A257" s="254" t="s">
        <v>633</v>
      </c>
      <c r="B257" s="240" t="s">
        <v>534</v>
      </c>
      <c r="C257" s="240" t="e">
        <f>VLOOKUP(D257,[6]Consolidado!B:E,2,FALSE)</f>
        <v>#N/A</v>
      </c>
      <c r="D257" s="241"/>
      <c r="E257" s="240" t="s">
        <v>484</v>
      </c>
      <c r="F257" s="242" t="s">
        <v>506</v>
      </c>
      <c r="G257" s="240" t="s">
        <v>508</v>
      </c>
      <c r="H257" s="243">
        <v>-7.5</v>
      </c>
      <c r="I257" s="243">
        <v>2.2611931088388419</v>
      </c>
      <c r="J257" s="244">
        <f t="shared" si="6"/>
        <v>-16.958948316291316</v>
      </c>
      <c r="K257" s="243">
        <v>66.83385859863877</v>
      </c>
      <c r="L257" s="245">
        <f t="shared" si="7"/>
        <v>-501.25393948979075</v>
      </c>
      <c r="M257" s="246" t="e">
        <f>VLOOKUP(D257,[6]Consolidado!B:E,4,FALSE)</f>
        <v>#N/A</v>
      </c>
      <c r="N257" s="246" t="e">
        <f>VLOOKUP(D257,[6]Consolidado!B:H,7,FALSE)</f>
        <v>#N/A</v>
      </c>
      <c r="O257" s="805">
        <v>142</v>
      </c>
    </row>
    <row r="258" spans="1:15" x14ac:dyDescent="0.25">
      <c r="A258" s="254" t="s">
        <v>633</v>
      </c>
      <c r="B258" s="240" t="s">
        <v>534</v>
      </c>
      <c r="C258" s="240" t="e">
        <f>VLOOKUP(D258,[6]Consolidado!B:E,2,FALSE)</f>
        <v>#N/A</v>
      </c>
      <c r="D258" s="241"/>
      <c r="E258" s="240" t="s">
        <v>484</v>
      </c>
      <c r="F258" s="242" t="s">
        <v>506</v>
      </c>
      <c r="G258" s="240" t="s">
        <v>508</v>
      </c>
      <c r="H258" s="243">
        <v>-8.75</v>
      </c>
      <c r="I258" s="243">
        <v>2.2611931088388419</v>
      </c>
      <c r="J258" s="244">
        <f t="shared" si="6"/>
        <v>-19.785439702339868</v>
      </c>
      <c r="K258" s="243">
        <v>66.83385859863877</v>
      </c>
      <c r="L258" s="245">
        <f t="shared" si="7"/>
        <v>-584.79626273808924</v>
      </c>
      <c r="M258" s="246" t="e">
        <f>VLOOKUP(D258,[6]Consolidado!B:E,4,FALSE)</f>
        <v>#N/A</v>
      </c>
      <c r="N258" s="246" t="e">
        <f>VLOOKUP(D258,[6]Consolidado!B:H,7,FALSE)</f>
        <v>#N/A</v>
      </c>
      <c r="O258" s="805">
        <v>127</v>
      </c>
    </row>
    <row r="259" spans="1:15" x14ac:dyDescent="0.25">
      <c r="A259" s="254" t="s">
        <v>633</v>
      </c>
      <c r="B259" s="240" t="s">
        <v>534</v>
      </c>
      <c r="C259" s="240" t="e">
        <f>VLOOKUP(D259,[6]Consolidado!B:E,2,FALSE)</f>
        <v>#N/A</v>
      </c>
      <c r="D259" s="241"/>
      <c r="E259" s="240" t="s">
        <v>484</v>
      </c>
      <c r="F259" s="242" t="s">
        <v>506</v>
      </c>
      <c r="G259" s="240" t="s">
        <v>508</v>
      </c>
      <c r="H259" s="243">
        <v>-9.3333333333333339</v>
      </c>
      <c r="I259" s="243">
        <v>2.2611931088388419</v>
      </c>
      <c r="J259" s="244">
        <f t="shared" si="6"/>
        <v>-21.104469015829192</v>
      </c>
      <c r="K259" s="243">
        <v>66.83385859863877</v>
      </c>
      <c r="L259" s="245">
        <f t="shared" si="7"/>
        <v>-623.78268025396187</v>
      </c>
      <c r="M259" s="246" t="e">
        <f>VLOOKUP(D259,[6]Consolidado!B:E,4,FALSE)</f>
        <v>#N/A</v>
      </c>
      <c r="N259" s="246" t="e">
        <f>VLOOKUP(D259,[6]Consolidado!B:H,7,FALSE)</f>
        <v>#N/A</v>
      </c>
      <c r="O259" s="805">
        <v>129</v>
      </c>
    </row>
    <row r="260" spans="1:15" x14ac:dyDescent="0.25">
      <c r="A260" s="254" t="s">
        <v>633</v>
      </c>
      <c r="B260" s="240" t="s">
        <v>534</v>
      </c>
      <c r="C260" s="240" t="e">
        <f>VLOOKUP(D260,[6]Consolidado!B:E,2,FALSE)</f>
        <v>#N/A</v>
      </c>
      <c r="D260" s="241"/>
      <c r="E260" s="240" t="s">
        <v>481</v>
      </c>
      <c r="F260" s="242" t="s">
        <v>506</v>
      </c>
      <c r="G260" s="240" t="s">
        <v>508</v>
      </c>
      <c r="H260" s="243">
        <v>-9.4722222222222197</v>
      </c>
      <c r="I260" s="243">
        <v>1.4007843233284736</v>
      </c>
      <c r="J260" s="244">
        <f t="shared" si="6"/>
        <v>-13.268540395972483</v>
      </c>
      <c r="K260" s="243">
        <v>41.402842166187362</v>
      </c>
      <c r="L260" s="245">
        <f t="shared" si="7"/>
        <v>-392.17692162971906</v>
      </c>
      <c r="M260" s="246" t="e">
        <f>VLOOKUP(D260,[6]Consolidado!B:E,4,FALSE)</f>
        <v>#N/A</v>
      </c>
      <c r="N260" s="246" t="e">
        <f>VLOOKUP(D260,[6]Consolidado!B:H,7,FALSE)</f>
        <v>#N/A</v>
      </c>
      <c r="O260" s="805">
        <v>139</v>
      </c>
    </row>
    <row r="261" spans="1:15" x14ac:dyDescent="0.25">
      <c r="A261" s="254" t="s">
        <v>633</v>
      </c>
      <c r="B261" s="240" t="s">
        <v>534</v>
      </c>
      <c r="C261" s="240" t="e">
        <f>VLOOKUP(D261,[6]Consolidado!B:E,2,FALSE)</f>
        <v>#N/A</v>
      </c>
      <c r="D261" s="241"/>
      <c r="E261" s="240" t="s">
        <v>481</v>
      </c>
      <c r="F261" s="242" t="s">
        <v>506</v>
      </c>
      <c r="G261" s="240" t="s">
        <v>508</v>
      </c>
      <c r="H261" s="243">
        <v>-11.25</v>
      </c>
      <c r="I261" s="243">
        <v>1.4007843233284736</v>
      </c>
      <c r="J261" s="244">
        <f t="shared" si="6"/>
        <v>-15.758823637445328</v>
      </c>
      <c r="K261" s="243">
        <v>41.402842166187362</v>
      </c>
      <c r="L261" s="245">
        <f t="shared" si="7"/>
        <v>-465.78197436960784</v>
      </c>
      <c r="M261" s="246" t="e">
        <f>VLOOKUP(D261,[6]Consolidado!B:E,4,FALSE)</f>
        <v>#N/A</v>
      </c>
      <c r="N261" s="246" t="e">
        <f>VLOOKUP(D261,[6]Consolidado!B:H,7,FALSE)</f>
        <v>#N/A</v>
      </c>
      <c r="O261" s="805">
        <v>102</v>
      </c>
    </row>
    <row r="262" spans="1:15" x14ac:dyDescent="0.25">
      <c r="A262" s="254" t="s">
        <v>633</v>
      </c>
      <c r="B262" s="240" t="s">
        <v>534</v>
      </c>
      <c r="C262" s="240" t="e">
        <f>VLOOKUP(D262,[6]Consolidado!B:E,2,FALSE)</f>
        <v>#N/A</v>
      </c>
      <c r="D262" s="241"/>
      <c r="E262" s="240" t="s">
        <v>481</v>
      </c>
      <c r="F262" s="242" t="s">
        <v>506</v>
      </c>
      <c r="G262" s="240" t="s">
        <v>508</v>
      </c>
      <c r="H262" s="243">
        <v>-11.25</v>
      </c>
      <c r="I262" s="243">
        <v>1.4007843233284736</v>
      </c>
      <c r="J262" s="244">
        <f t="shared" si="6"/>
        <v>-15.758823637445328</v>
      </c>
      <c r="K262" s="243">
        <v>41.402842166187362</v>
      </c>
      <c r="L262" s="245">
        <f t="shared" si="7"/>
        <v>-465.78197436960784</v>
      </c>
      <c r="M262" s="246" t="e">
        <f>VLOOKUP(D262,[6]Consolidado!B:E,4,FALSE)</f>
        <v>#N/A</v>
      </c>
      <c r="N262" s="246" t="e">
        <f>VLOOKUP(D262,[6]Consolidado!B:H,7,FALSE)</f>
        <v>#N/A</v>
      </c>
      <c r="O262" s="805">
        <v>165</v>
      </c>
    </row>
    <row r="263" spans="1:15" x14ac:dyDescent="0.25">
      <c r="A263" s="254" t="s">
        <v>633</v>
      </c>
      <c r="B263" s="240" t="s">
        <v>534</v>
      </c>
      <c r="C263" s="240" t="e">
        <f>VLOOKUP(D263,[6]Consolidado!B:E,2,FALSE)</f>
        <v>#N/A</v>
      </c>
      <c r="D263" s="241"/>
      <c r="E263" s="240" t="s">
        <v>481</v>
      </c>
      <c r="F263" s="242" t="s">
        <v>506</v>
      </c>
      <c r="G263" s="240" t="s">
        <v>508</v>
      </c>
      <c r="H263" s="243">
        <v>-11.666666666666668</v>
      </c>
      <c r="I263" s="243">
        <v>1.4007843233284736</v>
      </c>
      <c r="J263" s="244">
        <f t="shared" ref="J263:J326" si="8">+H263*I263</f>
        <v>-16.342483772165526</v>
      </c>
      <c r="K263" s="243">
        <v>41.402842166187362</v>
      </c>
      <c r="L263" s="245">
        <f t="shared" si="7"/>
        <v>-483.03315860551925</v>
      </c>
      <c r="M263" s="246" t="e">
        <f>VLOOKUP(D263,[6]Consolidado!B:E,4,FALSE)</f>
        <v>#N/A</v>
      </c>
      <c r="N263" s="246" t="e">
        <f>VLOOKUP(D263,[6]Consolidado!B:H,7,FALSE)</f>
        <v>#N/A</v>
      </c>
      <c r="O263" s="805">
        <v>114</v>
      </c>
    </row>
    <row r="264" spans="1:15" x14ac:dyDescent="0.25">
      <c r="A264" s="254" t="s">
        <v>633</v>
      </c>
      <c r="B264" s="240" t="s">
        <v>534</v>
      </c>
      <c r="C264" s="240" t="e">
        <f>VLOOKUP(D264,[6]Consolidado!B:E,2,FALSE)</f>
        <v>#N/A</v>
      </c>
      <c r="D264" s="241"/>
      <c r="E264" s="240" t="s">
        <v>481</v>
      </c>
      <c r="F264" s="242" t="s">
        <v>506</v>
      </c>
      <c r="G264" s="240" t="s">
        <v>508</v>
      </c>
      <c r="H264" s="243">
        <v>-11.916666666666666</v>
      </c>
      <c r="I264" s="243">
        <v>1.4007843233284736</v>
      </c>
      <c r="J264" s="244">
        <f t="shared" si="8"/>
        <v>-16.692679852997642</v>
      </c>
      <c r="K264" s="243">
        <v>41.402842166187362</v>
      </c>
      <c r="L264" s="245">
        <f t="shared" si="7"/>
        <v>-493.38386914706604</v>
      </c>
      <c r="M264" s="246" t="e">
        <f>VLOOKUP(D264,[6]Consolidado!B:E,4,FALSE)</f>
        <v>#N/A</v>
      </c>
      <c r="N264" s="246" t="e">
        <f>VLOOKUP(D264,[6]Consolidado!B:H,7,FALSE)</f>
        <v>#N/A</v>
      </c>
      <c r="O264" s="805">
        <v>114</v>
      </c>
    </row>
    <row r="265" spans="1:15" x14ac:dyDescent="0.25">
      <c r="A265" s="254" t="s">
        <v>633</v>
      </c>
      <c r="B265" s="240" t="s">
        <v>534</v>
      </c>
      <c r="C265" s="240" t="e">
        <f>VLOOKUP(D265,[6]Consolidado!B:E,2,FALSE)</f>
        <v>#N/A</v>
      </c>
      <c r="D265" s="241"/>
      <c r="E265" s="240" t="s">
        <v>484</v>
      </c>
      <c r="F265" s="242" t="s">
        <v>506</v>
      </c>
      <c r="G265" s="240" t="s">
        <v>508</v>
      </c>
      <c r="H265" s="243">
        <v>-12.25</v>
      </c>
      <c r="I265" s="243">
        <v>2.2611931088388419</v>
      </c>
      <c r="J265" s="244">
        <f t="shared" si="8"/>
        <v>-27.699615583275815</v>
      </c>
      <c r="K265" s="243">
        <v>66.83385859863877</v>
      </c>
      <c r="L265" s="245">
        <f t="shared" ref="L265:L328" si="9">H265*K265</f>
        <v>-818.71476783332491</v>
      </c>
      <c r="M265" s="246" t="e">
        <f>VLOOKUP(D265,[6]Consolidado!B:E,4,FALSE)</f>
        <v>#N/A</v>
      </c>
      <c r="N265" s="246" t="e">
        <f>VLOOKUP(D265,[6]Consolidado!B:H,7,FALSE)</f>
        <v>#N/A</v>
      </c>
      <c r="O265" s="805">
        <v>128</v>
      </c>
    </row>
    <row r="266" spans="1:15" x14ac:dyDescent="0.25">
      <c r="A266" s="254" t="s">
        <v>633</v>
      </c>
      <c r="B266" s="240" t="s">
        <v>534</v>
      </c>
      <c r="C266" s="240" t="e">
        <f>VLOOKUP(D266,[6]Consolidado!B:E,2,FALSE)</f>
        <v>#N/A</v>
      </c>
      <c r="D266" s="241"/>
      <c r="E266" s="240" t="s">
        <v>484</v>
      </c>
      <c r="F266" s="242" t="s">
        <v>506</v>
      </c>
      <c r="G266" s="240" t="s">
        <v>508</v>
      </c>
      <c r="H266" s="243">
        <v>-12.5</v>
      </c>
      <c r="I266" s="243">
        <v>2.2611931088388419</v>
      </c>
      <c r="J266" s="244">
        <f t="shared" si="8"/>
        <v>-28.264913860485525</v>
      </c>
      <c r="K266" s="243">
        <v>66.83385859863877</v>
      </c>
      <c r="L266" s="245">
        <f t="shared" si="9"/>
        <v>-835.42323248298464</v>
      </c>
      <c r="M266" s="246" t="e">
        <f>VLOOKUP(D266,[6]Consolidado!B:E,4,FALSE)</f>
        <v>#N/A</v>
      </c>
      <c r="N266" s="246" t="e">
        <f>VLOOKUP(D266,[6]Consolidado!B:H,7,FALSE)</f>
        <v>#N/A</v>
      </c>
      <c r="O266" s="805">
        <v>141</v>
      </c>
    </row>
    <row r="267" spans="1:15" x14ac:dyDescent="0.25">
      <c r="A267" s="254" t="s">
        <v>633</v>
      </c>
      <c r="B267" s="240" t="s">
        <v>534</v>
      </c>
      <c r="C267" s="240" t="e">
        <f>VLOOKUP(D267,[6]Consolidado!B:E,2,FALSE)</f>
        <v>#N/A</v>
      </c>
      <c r="D267" s="241"/>
      <c r="E267" s="240" t="s">
        <v>484</v>
      </c>
      <c r="F267" s="242" t="s">
        <v>506</v>
      </c>
      <c r="G267" s="240" t="s">
        <v>508</v>
      </c>
      <c r="H267" s="243">
        <v>-12.5</v>
      </c>
      <c r="I267" s="243">
        <v>2.2611931088388419</v>
      </c>
      <c r="J267" s="244">
        <f t="shared" si="8"/>
        <v>-28.264913860485525</v>
      </c>
      <c r="K267" s="243">
        <v>66.83385859863877</v>
      </c>
      <c r="L267" s="245">
        <f t="shared" si="9"/>
        <v>-835.42323248298464</v>
      </c>
      <c r="M267" s="246" t="e">
        <f>VLOOKUP(D267,[6]Consolidado!B:E,4,FALSE)</f>
        <v>#N/A</v>
      </c>
      <c r="N267" s="246" t="e">
        <f>VLOOKUP(D267,[6]Consolidado!B:H,7,FALSE)</f>
        <v>#N/A</v>
      </c>
      <c r="O267" s="805">
        <v>152</v>
      </c>
    </row>
    <row r="268" spans="1:15" x14ac:dyDescent="0.25">
      <c r="A268" s="254" t="s">
        <v>633</v>
      </c>
      <c r="B268" s="240" t="s">
        <v>534</v>
      </c>
      <c r="C268" s="240" t="e">
        <f>VLOOKUP(D268,[6]Consolidado!B:E,2,FALSE)</f>
        <v>#N/A</v>
      </c>
      <c r="D268" s="241"/>
      <c r="E268" s="240" t="s">
        <v>481</v>
      </c>
      <c r="F268" s="242" t="s">
        <v>506</v>
      </c>
      <c r="G268" s="240" t="s">
        <v>508</v>
      </c>
      <c r="H268" s="243">
        <v>-12.916666666666666</v>
      </c>
      <c r="I268" s="243">
        <v>1.4007843233284736</v>
      </c>
      <c r="J268" s="244">
        <f t="shared" si="8"/>
        <v>-18.093464176326115</v>
      </c>
      <c r="K268" s="243">
        <v>41.402842166187362</v>
      </c>
      <c r="L268" s="245">
        <f t="shared" si="9"/>
        <v>-534.78671131325336</v>
      </c>
      <c r="M268" s="246" t="e">
        <f>VLOOKUP(D268,[6]Consolidado!B:E,4,FALSE)</f>
        <v>#N/A</v>
      </c>
      <c r="N268" s="246" t="e">
        <f>VLOOKUP(D268,[6]Consolidado!B:H,7,FALSE)</f>
        <v>#N/A</v>
      </c>
      <c r="O268" s="805">
        <v>146</v>
      </c>
    </row>
    <row r="269" spans="1:15" x14ac:dyDescent="0.25">
      <c r="A269" s="254" t="s">
        <v>633</v>
      </c>
      <c r="B269" s="240" t="s">
        <v>534</v>
      </c>
      <c r="C269" s="240" t="e">
        <f>VLOOKUP(D269,[6]Consolidado!B:E,2,FALSE)</f>
        <v>#N/A</v>
      </c>
      <c r="D269" s="241"/>
      <c r="E269" s="240" t="s">
        <v>481</v>
      </c>
      <c r="F269" s="242" t="s">
        <v>506</v>
      </c>
      <c r="G269" s="240" t="s">
        <v>508</v>
      </c>
      <c r="H269" s="243">
        <v>-13.333333333333334</v>
      </c>
      <c r="I269" s="243">
        <v>1.4007843233284736</v>
      </c>
      <c r="J269" s="244">
        <f t="shared" si="8"/>
        <v>-18.677124311046317</v>
      </c>
      <c r="K269" s="243">
        <v>41.402842166187362</v>
      </c>
      <c r="L269" s="245">
        <f t="shared" si="9"/>
        <v>-552.03789554916489</v>
      </c>
      <c r="M269" s="246" t="e">
        <f>VLOOKUP(D269,[6]Consolidado!B:E,4,FALSE)</f>
        <v>#N/A</v>
      </c>
      <c r="N269" s="246" t="e">
        <f>VLOOKUP(D269,[6]Consolidado!B:H,7,FALSE)</f>
        <v>#N/A</v>
      </c>
      <c r="O269" s="805" t="s">
        <v>614</v>
      </c>
    </row>
    <row r="270" spans="1:15" x14ac:dyDescent="0.25">
      <c r="A270" s="254" t="s">
        <v>633</v>
      </c>
      <c r="B270" s="240" t="s">
        <v>534</v>
      </c>
      <c r="C270" s="240" t="e">
        <f>VLOOKUP(D270,[6]Consolidado!B:E,2,FALSE)</f>
        <v>#N/A</v>
      </c>
      <c r="D270" s="241"/>
      <c r="E270" s="240" t="s">
        <v>484</v>
      </c>
      <c r="F270" s="242" t="s">
        <v>506</v>
      </c>
      <c r="G270" s="240" t="s">
        <v>508</v>
      </c>
      <c r="H270" s="243">
        <v>-15</v>
      </c>
      <c r="I270" s="243">
        <v>2.2611931088388419</v>
      </c>
      <c r="J270" s="244">
        <f t="shared" si="8"/>
        <v>-33.917896632582632</v>
      </c>
      <c r="K270" s="243">
        <v>66.83385859863877</v>
      </c>
      <c r="L270" s="245">
        <f t="shared" si="9"/>
        <v>-1002.5078789795815</v>
      </c>
      <c r="M270" s="246" t="e">
        <f>VLOOKUP(D270,[6]Consolidado!B:E,4,FALSE)</f>
        <v>#N/A</v>
      </c>
      <c r="N270" s="246" t="e">
        <f>VLOOKUP(D270,[6]Consolidado!B:H,7,FALSE)</f>
        <v>#N/A</v>
      </c>
      <c r="O270" s="805">
        <v>141</v>
      </c>
    </row>
    <row r="271" spans="1:15" x14ac:dyDescent="0.25">
      <c r="A271" s="254" t="s">
        <v>633</v>
      </c>
      <c r="B271" s="240" t="s">
        <v>534</v>
      </c>
      <c r="C271" s="240" t="e">
        <f>VLOOKUP(D271,[6]Consolidado!B:E,2,FALSE)</f>
        <v>#N/A</v>
      </c>
      <c r="D271" s="241"/>
      <c r="E271" s="240" t="s">
        <v>481</v>
      </c>
      <c r="F271" s="242" t="s">
        <v>506</v>
      </c>
      <c r="G271" s="240" t="s">
        <v>508</v>
      </c>
      <c r="H271" s="243">
        <v>-15</v>
      </c>
      <c r="I271" s="243">
        <v>1.4007843233284736</v>
      </c>
      <c r="J271" s="244">
        <f t="shared" si="8"/>
        <v>-21.011764849927104</v>
      </c>
      <c r="K271" s="243">
        <v>41.402842166187362</v>
      </c>
      <c r="L271" s="245">
        <f t="shared" si="9"/>
        <v>-621.04263249281041</v>
      </c>
      <c r="M271" s="246" t="e">
        <f>VLOOKUP(D271,[6]Consolidado!B:E,4,FALSE)</f>
        <v>#N/A</v>
      </c>
      <c r="N271" s="246" t="e">
        <f>VLOOKUP(D271,[6]Consolidado!B:H,7,FALSE)</f>
        <v>#N/A</v>
      </c>
      <c r="O271" s="805">
        <v>139</v>
      </c>
    </row>
    <row r="272" spans="1:15" x14ac:dyDescent="0.25">
      <c r="A272" s="254" t="s">
        <v>633</v>
      </c>
      <c r="B272" s="240" t="s">
        <v>534</v>
      </c>
      <c r="C272" s="240" t="e">
        <f>VLOOKUP(D272,[6]Consolidado!B:E,2,FALSE)</f>
        <v>#N/A</v>
      </c>
      <c r="D272" s="241"/>
      <c r="E272" s="240" t="s">
        <v>481</v>
      </c>
      <c r="F272" s="242" t="s">
        <v>506</v>
      </c>
      <c r="G272" s="240" t="s">
        <v>508</v>
      </c>
      <c r="H272" s="243">
        <v>-15.833333333333334</v>
      </c>
      <c r="I272" s="243">
        <v>1.4007843233284736</v>
      </c>
      <c r="J272" s="244">
        <f t="shared" si="8"/>
        <v>-22.1790851193675</v>
      </c>
      <c r="K272" s="243">
        <v>41.402842166187362</v>
      </c>
      <c r="L272" s="245">
        <f t="shared" si="9"/>
        <v>-655.54500096463323</v>
      </c>
      <c r="M272" s="246" t="e">
        <f>VLOOKUP(D272,[6]Consolidado!B:E,4,FALSE)</f>
        <v>#N/A</v>
      </c>
      <c r="N272" s="246" t="e">
        <f>VLOOKUP(D272,[6]Consolidado!B:H,7,FALSE)</f>
        <v>#N/A</v>
      </c>
      <c r="O272" s="805">
        <v>165</v>
      </c>
    </row>
    <row r="273" spans="1:15" x14ac:dyDescent="0.25">
      <c r="A273" s="254" t="s">
        <v>633</v>
      </c>
      <c r="B273" s="240" t="s">
        <v>534</v>
      </c>
      <c r="C273" s="240" t="e">
        <f>VLOOKUP(D273,[6]Consolidado!B:E,2,FALSE)</f>
        <v>#N/A</v>
      </c>
      <c r="D273" s="241"/>
      <c r="E273" s="240" t="s">
        <v>484</v>
      </c>
      <c r="F273" s="242" t="s">
        <v>506</v>
      </c>
      <c r="G273" s="240" t="s">
        <v>508</v>
      </c>
      <c r="H273" s="243">
        <v>-17.0625</v>
      </c>
      <c r="I273" s="243">
        <v>2.2611931088388419</v>
      </c>
      <c r="J273" s="244">
        <f t="shared" si="8"/>
        <v>-38.581607419562744</v>
      </c>
      <c r="K273" s="243">
        <v>66.83385859863877</v>
      </c>
      <c r="L273" s="245">
        <f t="shared" si="9"/>
        <v>-1140.3527123392739</v>
      </c>
      <c r="M273" s="246" t="e">
        <f>VLOOKUP(D273,[6]Consolidado!B:E,4,FALSE)</f>
        <v>#N/A</v>
      </c>
      <c r="N273" s="246" t="e">
        <f>VLOOKUP(D273,[6]Consolidado!B:H,7,FALSE)</f>
        <v>#N/A</v>
      </c>
      <c r="O273" s="805">
        <v>141</v>
      </c>
    </row>
    <row r="274" spans="1:15" x14ac:dyDescent="0.25">
      <c r="A274" s="254" t="s">
        <v>633</v>
      </c>
      <c r="B274" s="240" t="s">
        <v>534</v>
      </c>
      <c r="C274" s="240" t="e">
        <f>VLOOKUP(D274,[6]Consolidado!B:E,2,FALSE)</f>
        <v>#N/A</v>
      </c>
      <c r="D274" s="241"/>
      <c r="E274" s="240" t="s">
        <v>484</v>
      </c>
      <c r="F274" s="242" t="s">
        <v>506</v>
      </c>
      <c r="G274" s="240" t="s">
        <v>508</v>
      </c>
      <c r="H274" s="243">
        <v>-24.305555555555557</v>
      </c>
      <c r="I274" s="243">
        <v>2.2611931088388419</v>
      </c>
      <c r="J274" s="244">
        <f t="shared" si="8"/>
        <v>-54.959554728721855</v>
      </c>
      <c r="K274" s="243">
        <v>66.83385859863877</v>
      </c>
      <c r="L274" s="245">
        <f t="shared" si="9"/>
        <v>-1624.4340631613591</v>
      </c>
      <c r="M274" s="246" t="e">
        <f>VLOOKUP(D274,[6]Consolidado!B:E,4,FALSE)</f>
        <v>#N/A</v>
      </c>
      <c r="N274" s="246" t="e">
        <f>VLOOKUP(D274,[6]Consolidado!B:H,7,FALSE)</f>
        <v>#N/A</v>
      </c>
      <c r="O274" s="805">
        <v>151</v>
      </c>
    </row>
    <row r="275" spans="1:15" x14ac:dyDescent="0.25">
      <c r="A275" s="254" t="s">
        <v>633</v>
      </c>
      <c r="B275" s="240" t="s">
        <v>534</v>
      </c>
      <c r="C275" s="240" t="e">
        <f>VLOOKUP(D275,[6]Consolidado!B:E,2,FALSE)</f>
        <v>#N/A</v>
      </c>
      <c r="D275" s="241"/>
      <c r="E275" s="240" t="s">
        <v>481</v>
      </c>
      <c r="F275" s="242" t="s">
        <v>506</v>
      </c>
      <c r="G275" s="240" t="s">
        <v>508</v>
      </c>
      <c r="H275" s="243">
        <v>-25.333333333333336</v>
      </c>
      <c r="I275" s="243">
        <v>1.4007843233284736</v>
      </c>
      <c r="J275" s="244">
        <f t="shared" si="8"/>
        <v>-35.486536190987998</v>
      </c>
      <c r="K275" s="243">
        <v>41.402842166187362</v>
      </c>
      <c r="L275" s="245">
        <f t="shared" si="9"/>
        <v>-1048.8720015434133</v>
      </c>
      <c r="M275" s="246" t="e">
        <f>VLOOKUP(D275,[6]Consolidado!B:E,4,FALSE)</f>
        <v>#N/A</v>
      </c>
      <c r="N275" s="246" t="e">
        <f>VLOOKUP(D275,[6]Consolidado!B:H,7,FALSE)</f>
        <v>#N/A</v>
      </c>
      <c r="O275" s="805" t="s">
        <v>614</v>
      </c>
    </row>
    <row r="276" spans="1:15" x14ac:dyDescent="0.25">
      <c r="A276" s="254" t="s">
        <v>633</v>
      </c>
      <c r="B276" s="240" t="s">
        <v>534</v>
      </c>
      <c r="C276" s="240" t="e">
        <f>VLOOKUP(D276,[6]Consolidado!B:E,2,FALSE)</f>
        <v>#N/A</v>
      </c>
      <c r="D276" s="241"/>
      <c r="E276" s="240" t="s">
        <v>484</v>
      </c>
      <c r="F276" s="242" t="s">
        <v>506</v>
      </c>
      <c r="G276" s="240" t="s">
        <v>508</v>
      </c>
      <c r="H276" s="243">
        <v>-27.777777777777779</v>
      </c>
      <c r="I276" s="243">
        <v>2.2611931088388419</v>
      </c>
      <c r="J276" s="244">
        <f t="shared" si="8"/>
        <v>-62.810919689967832</v>
      </c>
      <c r="K276" s="243">
        <v>66.83385859863877</v>
      </c>
      <c r="L276" s="245">
        <f t="shared" si="9"/>
        <v>-1856.4960721844104</v>
      </c>
      <c r="M276" s="246" t="e">
        <f>VLOOKUP(D276,[6]Consolidado!B:E,4,FALSE)</f>
        <v>#N/A</v>
      </c>
      <c r="N276" s="246" t="e">
        <f>VLOOKUP(D276,[6]Consolidado!B:H,7,FALSE)</f>
        <v>#N/A</v>
      </c>
      <c r="O276" s="805">
        <v>143</v>
      </c>
    </row>
    <row r="277" spans="1:15" x14ac:dyDescent="0.25">
      <c r="A277" s="254" t="s">
        <v>633</v>
      </c>
      <c r="B277" s="240" t="s">
        <v>534</v>
      </c>
      <c r="C277" s="240" t="e">
        <f>VLOOKUP(D277,[6]Consolidado!B:E,2,FALSE)</f>
        <v>#N/A</v>
      </c>
      <c r="D277" s="241"/>
      <c r="E277" s="240" t="s">
        <v>481</v>
      </c>
      <c r="F277" s="242" t="s">
        <v>506</v>
      </c>
      <c r="G277" s="240" t="s">
        <v>508</v>
      </c>
      <c r="H277" s="243">
        <v>-40</v>
      </c>
      <c r="I277" s="243">
        <v>1.4007843233284736</v>
      </c>
      <c r="J277" s="244">
        <f t="shared" si="8"/>
        <v>-56.03137293313894</v>
      </c>
      <c r="K277" s="243">
        <v>41.402842166187362</v>
      </c>
      <c r="L277" s="245">
        <f t="shared" si="9"/>
        <v>-1656.1136866474944</v>
      </c>
      <c r="M277" s="246" t="e">
        <f>VLOOKUP(D277,[6]Consolidado!B:E,4,FALSE)</f>
        <v>#N/A</v>
      </c>
      <c r="N277" s="246" t="e">
        <f>VLOOKUP(D277,[6]Consolidado!B:H,7,FALSE)</f>
        <v>#N/A</v>
      </c>
      <c r="O277" s="805">
        <v>101</v>
      </c>
    </row>
    <row r="278" spans="1:15" x14ac:dyDescent="0.25">
      <c r="A278" s="254" t="s">
        <v>633</v>
      </c>
      <c r="B278" s="240" t="s">
        <v>534</v>
      </c>
      <c r="C278" s="240" t="e">
        <f>VLOOKUP(D278,[6]Consolidado!B:E,2,FALSE)</f>
        <v>#N/A</v>
      </c>
      <c r="D278" s="241"/>
      <c r="E278" s="240" t="s">
        <v>481</v>
      </c>
      <c r="F278" s="242" t="s">
        <v>506</v>
      </c>
      <c r="G278" s="240" t="s">
        <v>508</v>
      </c>
      <c r="H278" s="243">
        <v>-40</v>
      </c>
      <c r="I278" s="243">
        <v>1.4007843233284736</v>
      </c>
      <c r="J278" s="244">
        <f t="shared" si="8"/>
        <v>-56.03137293313894</v>
      </c>
      <c r="K278" s="243">
        <v>41.402842166187362</v>
      </c>
      <c r="L278" s="245">
        <f t="shared" si="9"/>
        <v>-1656.1136866474944</v>
      </c>
      <c r="M278" s="246" t="e">
        <f>VLOOKUP(D278,[6]Consolidado!B:E,4,FALSE)</f>
        <v>#N/A</v>
      </c>
      <c r="N278" s="246" t="e">
        <f>VLOOKUP(D278,[6]Consolidado!B:H,7,FALSE)</f>
        <v>#N/A</v>
      </c>
      <c r="O278" s="805" t="s">
        <v>614</v>
      </c>
    </row>
    <row r="279" spans="1:15" x14ac:dyDescent="0.25">
      <c r="A279" s="254" t="s">
        <v>633</v>
      </c>
      <c r="B279" s="240" t="s">
        <v>534</v>
      </c>
      <c r="C279" s="240" t="e">
        <f>VLOOKUP(D279,[6]Consolidado!B:E,2,FALSE)</f>
        <v>#N/A</v>
      </c>
      <c r="D279" s="241"/>
      <c r="E279" s="240" t="s">
        <v>481</v>
      </c>
      <c r="F279" s="242" t="s">
        <v>506</v>
      </c>
      <c r="G279" s="240" t="s">
        <v>508</v>
      </c>
      <c r="H279" s="243">
        <v>-49.166666666666671</v>
      </c>
      <c r="I279" s="243">
        <v>1.4007843233284736</v>
      </c>
      <c r="J279" s="244">
        <f t="shared" si="8"/>
        <v>-68.87189589698329</v>
      </c>
      <c r="K279" s="243">
        <v>41.402842166187362</v>
      </c>
      <c r="L279" s="245">
        <f t="shared" si="9"/>
        <v>-2035.6397398375454</v>
      </c>
      <c r="M279" s="246" t="e">
        <f>VLOOKUP(D279,[6]Consolidado!B:E,4,FALSE)</f>
        <v>#N/A</v>
      </c>
      <c r="N279" s="246" t="e">
        <f>VLOOKUP(D279,[6]Consolidado!B:H,7,FALSE)</f>
        <v>#N/A</v>
      </c>
      <c r="O279" s="805">
        <v>112</v>
      </c>
    </row>
    <row r="280" spans="1:15" x14ac:dyDescent="0.25">
      <c r="A280" s="254" t="s">
        <v>633</v>
      </c>
      <c r="B280" s="240" t="s">
        <v>534</v>
      </c>
      <c r="C280" s="240" t="e">
        <f>VLOOKUP(D280,[6]Consolidado!B:E,2,FALSE)</f>
        <v>#N/A</v>
      </c>
      <c r="D280" s="241"/>
      <c r="E280" s="240" t="s">
        <v>484</v>
      </c>
      <c r="F280" s="242" t="s">
        <v>506</v>
      </c>
      <c r="G280" s="240" t="s">
        <v>508</v>
      </c>
      <c r="H280" s="243">
        <v>-54.111111111111114</v>
      </c>
      <c r="I280" s="243">
        <v>2.2611931088388419</v>
      </c>
      <c r="J280" s="244">
        <f t="shared" si="8"/>
        <v>-122.35567155605735</v>
      </c>
      <c r="K280" s="243">
        <v>66.83385859863877</v>
      </c>
      <c r="L280" s="245">
        <f t="shared" si="9"/>
        <v>-3616.4543486152315</v>
      </c>
      <c r="M280" s="246" t="e">
        <f>VLOOKUP(D280,[6]Consolidado!B:E,4,FALSE)</f>
        <v>#N/A</v>
      </c>
      <c r="N280" s="246" t="e">
        <f>VLOOKUP(D280,[6]Consolidado!B:H,7,FALSE)</f>
        <v>#N/A</v>
      </c>
      <c r="O280" s="805">
        <v>151</v>
      </c>
    </row>
    <row r="281" spans="1:15" x14ac:dyDescent="0.25">
      <c r="A281" s="254" t="s">
        <v>633</v>
      </c>
      <c r="B281" s="240" t="s">
        <v>534</v>
      </c>
      <c r="C281" s="240" t="e">
        <f>VLOOKUP(D281,[6]Consolidado!B:E,2,FALSE)</f>
        <v>#N/A</v>
      </c>
      <c r="D281" s="241"/>
      <c r="E281" s="240" t="s">
        <v>481</v>
      </c>
      <c r="F281" s="242" t="s">
        <v>506</v>
      </c>
      <c r="G281" s="240" t="s">
        <v>508</v>
      </c>
      <c r="H281" s="243">
        <v>-63.25</v>
      </c>
      <c r="I281" s="243">
        <v>1.4007843233284736</v>
      </c>
      <c r="J281" s="244">
        <f t="shared" si="8"/>
        <v>-88.599608450525949</v>
      </c>
      <c r="K281" s="243">
        <v>41.402842166187362</v>
      </c>
      <c r="L281" s="245">
        <f t="shared" si="9"/>
        <v>-2618.7297670113508</v>
      </c>
      <c r="M281" s="246" t="e">
        <f>VLOOKUP(D281,[6]Consolidado!B:E,4,FALSE)</f>
        <v>#N/A</v>
      </c>
      <c r="N281" s="246" t="e">
        <f>VLOOKUP(D281,[6]Consolidado!B:H,7,FALSE)</f>
        <v>#N/A</v>
      </c>
      <c r="O281" s="805" t="s">
        <v>601</v>
      </c>
    </row>
    <row r="282" spans="1:15" x14ac:dyDescent="0.25">
      <c r="A282" s="254" t="s">
        <v>633</v>
      </c>
      <c r="B282" s="240" t="s">
        <v>534</v>
      </c>
      <c r="C282" s="240" t="e">
        <f>VLOOKUP(D282,[6]Consolidado!B:E,2,FALSE)</f>
        <v>#N/A</v>
      </c>
      <c r="D282" s="241"/>
      <c r="E282" s="240" t="s">
        <v>484</v>
      </c>
      <c r="F282" s="242" t="s">
        <v>506</v>
      </c>
      <c r="G282" s="240" t="s">
        <v>508</v>
      </c>
      <c r="H282" s="243">
        <v>-100</v>
      </c>
      <c r="I282" s="243">
        <v>2.2611931088388419</v>
      </c>
      <c r="J282" s="244">
        <f t="shared" si="8"/>
        <v>-226.1193108838842</v>
      </c>
      <c r="K282" s="243">
        <v>66.83385859863877</v>
      </c>
      <c r="L282" s="245">
        <f t="shared" si="9"/>
        <v>-6683.3858598638772</v>
      </c>
      <c r="M282" s="246" t="e">
        <f>VLOOKUP(D282,[6]Consolidado!B:E,4,FALSE)</f>
        <v>#N/A</v>
      </c>
      <c r="N282" s="246" t="e">
        <f>VLOOKUP(D282,[6]Consolidado!B:H,7,FALSE)</f>
        <v>#N/A</v>
      </c>
      <c r="O282" s="805">
        <v>152</v>
      </c>
    </row>
    <row r="283" spans="1:15" x14ac:dyDescent="0.25">
      <c r="A283" s="254" t="s">
        <v>633</v>
      </c>
      <c r="B283" s="240" t="s">
        <v>534</v>
      </c>
      <c r="C283" s="240" t="e">
        <f>VLOOKUP(D283,[6]Consolidado!B:E,2,FALSE)</f>
        <v>#N/A</v>
      </c>
      <c r="D283" s="241"/>
      <c r="E283" s="240" t="s">
        <v>481</v>
      </c>
      <c r="F283" s="242" t="s">
        <v>506</v>
      </c>
      <c r="G283" s="240" t="s">
        <v>508</v>
      </c>
      <c r="H283" s="243">
        <v>-112.5</v>
      </c>
      <c r="I283" s="243">
        <v>1.4007843233284736</v>
      </c>
      <c r="J283" s="244">
        <f t="shared" si="8"/>
        <v>-157.58823637445329</v>
      </c>
      <c r="K283" s="243">
        <v>41.402842166187362</v>
      </c>
      <c r="L283" s="245">
        <f t="shared" si="9"/>
        <v>-4657.8197436960781</v>
      </c>
      <c r="M283" s="246" t="e">
        <f>VLOOKUP(D283,[6]Consolidado!B:E,4,FALSE)</f>
        <v>#N/A</v>
      </c>
      <c r="N283" s="246" t="e">
        <f>VLOOKUP(D283,[6]Consolidado!B:H,7,FALSE)</f>
        <v>#N/A</v>
      </c>
      <c r="O283" s="805">
        <v>114</v>
      </c>
    </row>
    <row r="284" spans="1:15" x14ac:dyDescent="0.25">
      <c r="A284" s="239" t="s">
        <v>652</v>
      </c>
      <c r="B284" s="240" t="s">
        <v>558</v>
      </c>
      <c r="C284" s="240" t="e">
        <f>VLOOKUP(D284,[6]Consolidado!B:E,2,FALSE)</f>
        <v>#N/A</v>
      </c>
      <c r="D284" s="241"/>
      <c r="E284" s="240" t="s">
        <v>481</v>
      </c>
      <c r="F284" s="242" t="s">
        <v>507</v>
      </c>
      <c r="G284" s="240" t="s">
        <v>900</v>
      </c>
      <c r="H284" s="243">
        <v>154</v>
      </c>
      <c r="I284" s="243">
        <v>1.4108924147625985</v>
      </c>
      <c r="J284" s="244">
        <f t="shared" si="8"/>
        <v>217.27743187344018</v>
      </c>
      <c r="K284" s="243">
        <v>41.685479230063116</v>
      </c>
      <c r="L284" s="245">
        <f t="shared" si="9"/>
        <v>6419.5638014297201</v>
      </c>
      <c r="M284" s="246" t="e">
        <f>VLOOKUP(D284,[6]Consolidado!B:E,4,FALSE)</f>
        <v>#N/A</v>
      </c>
      <c r="N284" s="246" t="e">
        <f>VLOOKUP(D284,[6]Consolidado!B:H,7,FALSE)</f>
        <v>#N/A</v>
      </c>
      <c r="O284" s="805">
        <v>190</v>
      </c>
    </row>
    <row r="285" spans="1:15" x14ac:dyDescent="0.25">
      <c r="A285" s="239" t="s">
        <v>652</v>
      </c>
      <c r="B285" s="240" t="s">
        <v>540</v>
      </c>
      <c r="C285" s="240" t="e">
        <f>VLOOKUP(D285,[6]Consolidado!B:E,2,FALSE)</f>
        <v>#N/A</v>
      </c>
      <c r="D285" s="241"/>
      <c r="E285" s="240" t="s">
        <v>481</v>
      </c>
      <c r="F285" s="242" t="s">
        <v>507</v>
      </c>
      <c r="G285" s="240" t="s">
        <v>900</v>
      </c>
      <c r="H285" s="243">
        <v>144</v>
      </c>
      <c r="I285" s="243">
        <v>1.4108924147625985</v>
      </c>
      <c r="J285" s="244">
        <f t="shared" si="8"/>
        <v>203.16850772581418</v>
      </c>
      <c r="K285" s="243">
        <v>41.685479230063116</v>
      </c>
      <c r="L285" s="245">
        <f t="shared" si="9"/>
        <v>6002.7090091290884</v>
      </c>
      <c r="M285" s="246" t="e">
        <f>VLOOKUP(D285,[6]Consolidado!B:E,4,FALSE)</f>
        <v>#N/A</v>
      </c>
      <c r="N285" s="246" t="e">
        <f>VLOOKUP(D285,[6]Consolidado!B:H,7,FALSE)</f>
        <v>#N/A</v>
      </c>
      <c r="O285" s="805">
        <v>189</v>
      </c>
    </row>
    <row r="286" spans="1:15" x14ac:dyDescent="0.25">
      <c r="A286" s="239" t="s">
        <v>652</v>
      </c>
      <c r="B286" s="240" t="s">
        <v>540</v>
      </c>
      <c r="C286" s="240" t="e">
        <f>VLOOKUP(D286,[6]Consolidado!B:E,2,FALSE)</f>
        <v>#N/A</v>
      </c>
      <c r="D286" s="241"/>
      <c r="E286" s="240" t="s">
        <v>481</v>
      </c>
      <c r="F286" s="242" t="s">
        <v>507</v>
      </c>
      <c r="G286" s="240" t="s">
        <v>900</v>
      </c>
      <c r="H286" s="243">
        <v>139.5</v>
      </c>
      <c r="I286" s="243">
        <v>1.4108924147625985</v>
      </c>
      <c r="J286" s="244">
        <f t="shared" si="8"/>
        <v>196.81949185938248</v>
      </c>
      <c r="K286" s="243">
        <v>41.685479230063116</v>
      </c>
      <c r="L286" s="245">
        <f t="shared" si="9"/>
        <v>5815.1243525938044</v>
      </c>
      <c r="M286" s="246" t="e">
        <f>VLOOKUP(D286,[6]Consolidado!B:E,4,FALSE)</f>
        <v>#N/A</v>
      </c>
      <c r="N286" s="246" t="e">
        <f>VLOOKUP(D286,[6]Consolidado!B:H,7,FALSE)</f>
        <v>#N/A</v>
      </c>
      <c r="O286" s="805">
        <v>195</v>
      </c>
    </row>
    <row r="287" spans="1:15" x14ac:dyDescent="0.25">
      <c r="A287" s="239" t="s">
        <v>652</v>
      </c>
      <c r="B287" s="240" t="s">
        <v>540</v>
      </c>
      <c r="C287" s="240" t="e">
        <f>VLOOKUP(D287,[6]Consolidado!B:E,2,FALSE)</f>
        <v>#N/A</v>
      </c>
      <c r="D287" s="241"/>
      <c r="E287" s="240" t="s">
        <v>481</v>
      </c>
      <c r="F287" s="242" t="s">
        <v>507</v>
      </c>
      <c r="G287" s="240" t="s">
        <v>900</v>
      </c>
      <c r="H287" s="243">
        <v>133.33333333333334</v>
      </c>
      <c r="I287" s="243">
        <v>1.4108924147625985</v>
      </c>
      <c r="J287" s="244">
        <f t="shared" si="8"/>
        <v>188.11898863501315</v>
      </c>
      <c r="K287" s="243">
        <v>41.685479230063116</v>
      </c>
      <c r="L287" s="245">
        <f t="shared" si="9"/>
        <v>5558.063897341749</v>
      </c>
      <c r="M287" s="246" t="e">
        <f>VLOOKUP(D287,[6]Consolidado!B:E,4,FALSE)</f>
        <v>#N/A</v>
      </c>
      <c r="N287" s="246" t="e">
        <f>VLOOKUP(D287,[6]Consolidado!B:H,7,FALSE)</f>
        <v>#N/A</v>
      </c>
      <c r="O287" s="805">
        <v>203</v>
      </c>
    </row>
    <row r="288" spans="1:15" x14ac:dyDescent="0.25">
      <c r="A288" s="239" t="s">
        <v>652</v>
      </c>
      <c r="B288" s="240" t="s">
        <v>556</v>
      </c>
      <c r="C288" s="240" t="e">
        <f>VLOOKUP(D288,[6]Consolidado!B:E,2,FALSE)</f>
        <v>#N/A</v>
      </c>
      <c r="D288" s="241"/>
      <c r="E288" s="240" t="s">
        <v>484</v>
      </c>
      <c r="F288" s="242" t="s">
        <v>507</v>
      </c>
      <c r="G288" s="240" t="s">
        <v>900</v>
      </c>
      <c r="H288" s="243">
        <v>9.3333333333333339</v>
      </c>
      <c r="I288" s="243">
        <v>2.3016225910118946</v>
      </c>
      <c r="J288" s="244">
        <f t="shared" si="8"/>
        <v>21.481810849444351</v>
      </c>
      <c r="K288" s="243">
        <v>67.884637276180527</v>
      </c>
      <c r="L288" s="245">
        <f t="shared" si="9"/>
        <v>633.58994791101827</v>
      </c>
      <c r="M288" s="246" t="e">
        <f>VLOOKUP(D288,[6]Consolidado!B:E,4,FALSE)</f>
        <v>#N/A</v>
      </c>
      <c r="N288" s="246" t="e">
        <f>VLOOKUP(D288,[6]Consolidado!B:H,7,FALSE)</f>
        <v>#N/A</v>
      </c>
      <c r="O288" s="805">
        <v>150</v>
      </c>
    </row>
    <row r="289" spans="1:15" x14ac:dyDescent="0.25">
      <c r="A289" s="239" t="s">
        <v>652</v>
      </c>
      <c r="B289" s="240" t="s">
        <v>556</v>
      </c>
      <c r="C289" s="240" t="e">
        <f>VLOOKUP(D289,[6]Consolidado!B:E,2,FALSE)</f>
        <v>#N/A</v>
      </c>
      <c r="D289" s="241"/>
      <c r="E289" s="240" t="s">
        <v>484</v>
      </c>
      <c r="F289" s="242" t="s">
        <v>507</v>
      </c>
      <c r="G289" s="240" t="s">
        <v>900</v>
      </c>
      <c r="H289" s="243">
        <v>18.666666666666668</v>
      </c>
      <c r="I289" s="243">
        <v>2.3016225910118946</v>
      </c>
      <c r="J289" s="244">
        <f t="shared" si="8"/>
        <v>42.963621698888701</v>
      </c>
      <c r="K289" s="243">
        <v>67.884637276180527</v>
      </c>
      <c r="L289" s="245">
        <f t="shared" si="9"/>
        <v>1267.1798958220365</v>
      </c>
      <c r="M289" s="246" t="e">
        <f>VLOOKUP(D289,[6]Consolidado!B:E,4,FALSE)</f>
        <v>#N/A</v>
      </c>
      <c r="N289" s="246" t="e">
        <f>VLOOKUP(D289,[6]Consolidado!B:H,7,FALSE)</f>
        <v>#N/A</v>
      </c>
      <c r="O289" s="805">
        <v>152</v>
      </c>
    </row>
    <row r="290" spans="1:15" x14ac:dyDescent="0.25">
      <c r="A290" s="239" t="s">
        <v>652</v>
      </c>
      <c r="B290" s="240" t="s">
        <v>556</v>
      </c>
      <c r="C290" s="240" t="e">
        <f>VLOOKUP(D290,[6]Consolidado!B:E,2,FALSE)</f>
        <v>#N/A</v>
      </c>
      <c r="D290" s="241"/>
      <c r="E290" s="240" t="s">
        <v>484</v>
      </c>
      <c r="F290" s="242" t="s">
        <v>507</v>
      </c>
      <c r="G290" s="240" t="s">
        <v>900</v>
      </c>
      <c r="H290" s="243">
        <v>4.4444444444444446</v>
      </c>
      <c r="I290" s="243">
        <v>2.3016225910118946</v>
      </c>
      <c r="J290" s="244">
        <f t="shared" si="8"/>
        <v>10.229433737830643</v>
      </c>
      <c r="K290" s="243">
        <v>67.884637276180527</v>
      </c>
      <c r="L290" s="245">
        <f t="shared" si="9"/>
        <v>301.70949900524681</v>
      </c>
      <c r="M290" s="246" t="e">
        <f>VLOOKUP(D290,[6]Consolidado!B:E,4,FALSE)</f>
        <v>#N/A</v>
      </c>
      <c r="N290" s="246" t="e">
        <f>VLOOKUP(D290,[6]Consolidado!B:H,7,FALSE)</f>
        <v>#N/A</v>
      </c>
      <c r="O290" s="805">
        <v>143</v>
      </c>
    </row>
    <row r="291" spans="1:15" x14ac:dyDescent="0.25">
      <c r="A291" s="239" t="s">
        <v>652</v>
      </c>
      <c r="B291" s="240" t="s">
        <v>556</v>
      </c>
      <c r="C291" s="240" t="e">
        <f>VLOOKUP(D291,[6]Consolidado!B:E,2,FALSE)</f>
        <v>#N/A</v>
      </c>
      <c r="D291" s="241"/>
      <c r="E291" s="240" t="s">
        <v>481</v>
      </c>
      <c r="F291" s="242" t="s">
        <v>507</v>
      </c>
      <c r="G291" s="240" t="s">
        <v>900</v>
      </c>
      <c r="H291" s="243">
        <v>122.83333333333334</v>
      </c>
      <c r="I291" s="243">
        <v>1.4108924147625985</v>
      </c>
      <c r="J291" s="244">
        <f t="shared" si="8"/>
        <v>173.30461828000585</v>
      </c>
      <c r="K291" s="243">
        <v>41.685479230063116</v>
      </c>
      <c r="L291" s="245">
        <f t="shared" si="9"/>
        <v>5120.3663654260863</v>
      </c>
      <c r="M291" s="246" t="e">
        <f>VLOOKUP(D291,[6]Consolidado!B:E,4,FALSE)</f>
        <v>#N/A</v>
      </c>
      <c r="N291" s="246" t="e">
        <f>VLOOKUP(D291,[6]Consolidado!B:H,7,FALSE)</f>
        <v>#N/A</v>
      </c>
      <c r="O291" s="805">
        <v>166</v>
      </c>
    </row>
    <row r="292" spans="1:15" x14ac:dyDescent="0.25">
      <c r="A292" s="239" t="s">
        <v>652</v>
      </c>
      <c r="B292" s="240" t="s">
        <v>540</v>
      </c>
      <c r="C292" s="240" t="e">
        <f>VLOOKUP(D292,[6]Consolidado!B:E,2,FALSE)</f>
        <v>#N/A</v>
      </c>
      <c r="D292" s="241"/>
      <c r="E292" s="240" t="s">
        <v>481</v>
      </c>
      <c r="F292" s="242" t="s">
        <v>507</v>
      </c>
      <c r="G292" s="240" t="s">
        <v>900</v>
      </c>
      <c r="H292" s="243">
        <v>110</v>
      </c>
      <c r="I292" s="243">
        <v>1.4108924147625985</v>
      </c>
      <c r="J292" s="244">
        <f t="shared" si="8"/>
        <v>155.19816562388584</v>
      </c>
      <c r="K292" s="243">
        <v>41.685479230063116</v>
      </c>
      <c r="L292" s="245">
        <f t="shared" si="9"/>
        <v>4585.4027153069428</v>
      </c>
      <c r="M292" s="246" t="e">
        <f>VLOOKUP(D292,[6]Consolidado!B:E,4,FALSE)</f>
        <v>#N/A</v>
      </c>
      <c r="N292" s="246" t="e">
        <f>VLOOKUP(D292,[6]Consolidado!B:H,7,FALSE)</f>
        <v>#N/A</v>
      </c>
      <c r="O292" s="805">
        <v>160</v>
      </c>
    </row>
    <row r="293" spans="1:15" x14ac:dyDescent="0.25">
      <c r="A293" s="239" t="s">
        <v>652</v>
      </c>
      <c r="B293" s="240" t="s">
        <v>540</v>
      </c>
      <c r="C293" s="240" t="e">
        <f>VLOOKUP(D293,[6]Consolidado!B:E,2,FALSE)</f>
        <v>#N/A</v>
      </c>
      <c r="D293" s="241"/>
      <c r="E293" s="240" t="s">
        <v>481</v>
      </c>
      <c r="F293" s="242" t="s">
        <v>507</v>
      </c>
      <c r="G293" s="240" t="s">
        <v>900</v>
      </c>
      <c r="H293" s="243">
        <v>108.39583333333333</v>
      </c>
      <c r="I293" s="243">
        <v>1.4108924147625985</v>
      </c>
      <c r="J293" s="244">
        <f t="shared" si="8"/>
        <v>152.93485904187082</v>
      </c>
      <c r="K293" s="243">
        <v>41.685479230063116</v>
      </c>
      <c r="L293" s="245">
        <f t="shared" si="9"/>
        <v>4518.5322590420501</v>
      </c>
      <c r="M293" s="246" t="e">
        <f>VLOOKUP(D293,[6]Consolidado!B:E,4,FALSE)</f>
        <v>#N/A</v>
      </c>
      <c r="N293" s="246" t="e">
        <f>VLOOKUP(D293,[6]Consolidado!B:H,7,FALSE)</f>
        <v>#N/A</v>
      </c>
      <c r="O293" s="805">
        <v>174</v>
      </c>
    </row>
    <row r="294" spans="1:15" x14ac:dyDescent="0.25">
      <c r="A294" s="239" t="s">
        <v>652</v>
      </c>
      <c r="B294" s="240" t="s">
        <v>540</v>
      </c>
      <c r="C294" s="240" t="e">
        <f>VLOOKUP(D294,[6]Consolidado!B:E,2,FALSE)</f>
        <v>#N/A</v>
      </c>
      <c r="D294" s="241"/>
      <c r="E294" s="240" t="s">
        <v>481</v>
      </c>
      <c r="F294" s="242" t="s">
        <v>507</v>
      </c>
      <c r="G294" s="240" t="s">
        <v>900</v>
      </c>
      <c r="H294" s="243">
        <v>106.5</v>
      </c>
      <c r="I294" s="243">
        <v>1.4108924147625985</v>
      </c>
      <c r="J294" s="244">
        <f t="shared" si="8"/>
        <v>150.26004217221674</v>
      </c>
      <c r="K294" s="243">
        <v>41.685479230063116</v>
      </c>
      <c r="L294" s="245">
        <f t="shared" si="9"/>
        <v>4439.5035380017216</v>
      </c>
      <c r="M294" s="246" t="e">
        <f>VLOOKUP(D294,[6]Consolidado!B:E,4,FALSE)</f>
        <v>#N/A</v>
      </c>
      <c r="N294" s="246" t="e">
        <f>VLOOKUP(D294,[6]Consolidado!B:H,7,FALSE)</f>
        <v>#N/A</v>
      </c>
      <c r="O294" s="805">
        <v>193</v>
      </c>
    </row>
    <row r="295" spans="1:15" x14ac:dyDescent="0.25">
      <c r="A295" s="239" t="s">
        <v>652</v>
      </c>
      <c r="B295" s="240" t="s">
        <v>540</v>
      </c>
      <c r="C295" s="240" t="e">
        <f>VLOOKUP(D295,[6]Consolidado!B:E,2,FALSE)</f>
        <v>#N/A</v>
      </c>
      <c r="D295" s="241"/>
      <c r="E295" s="240" t="s">
        <v>481</v>
      </c>
      <c r="F295" s="242" t="s">
        <v>507</v>
      </c>
      <c r="G295" s="240" t="s">
        <v>900</v>
      </c>
      <c r="H295" s="243">
        <v>77</v>
      </c>
      <c r="I295" s="243">
        <v>1.4108924147625985</v>
      </c>
      <c r="J295" s="244">
        <f t="shared" si="8"/>
        <v>108.63871593672009</v>
      </c>
      <c r="K295" s="243">
        <v>41.685479230063116</v>
      </c>
      <c r="L295" s="245">
        <f t="shared" si="9"/>
        <v>3209.7819007148601</v>
      </c>
      <c r="M295" s="246" t="e">
        <f>VLOOKUP(D295,[6]Consolidado!B:E,4,FALSE)</f>
        <v>#N/A</v>
      </c>
      <c r="N295" s="246" t="e">
        <f>VLOOKUP(D295,[6]Consolidado!B:H,7,FALSE)</f>
        <v>#N/A</v>
      </c>
      <c r="O295" s="805">
        <v>198</v>
      </c>
    </row>
    <row r="296" spans="1:15" x14ac:dyDescent="0.25">
      <c r="A296" s="239" t="s">
        <v>652</v>
      </c>
      <c r="B296" s="240" t="s">
        <v>558</v>
      </c>
      <c r="C296" s="240" t="e">
        <f>VLOOKUP(D296,[6]Consolidado!B:E,2,FALSE)</f>
        <v>#N/A</v>
      </c>
      <c r="D296" s="241"/>
      <c r="E296" s="240" t="s">
        <v>481</v>
      </c>
      <c r="F296" s="242" t="s">
        <v>507</v>
      </c>
      <c r="G296" s="240" t="s">
        <v>900</v>
      </c>
      <c r="H296" s="243">
        <v>69.666666666666671</v>
      </c>
      <c r="I296" s="243">
        <v>1.4108924147625985</v>
      </c>
      <c r="J296" s="244">
        <f t="shared" si="8"/>
        <v>98.292171561794376</v>
      </c>
      <c r="K296" s="243">
        <v>41.685479230063116</v>
      </c>
      <c r="L296" s="245">
        <f t="shared" si="9"/>
        <v>2904.0883863610638</v>
      </c>
      <c r="M296" s="246" t="e">
        <f>VLOOKUP(D296,[6]Consolidado!B:E,4,FALSE)</f>
        <v>#N/A</v>
      </c>
      <c r="N296" s="246" t="e">
        <f>VLOOKUP(D296,[6]Consolidado!B:H,7,FALSE)</f>
        <v>#N/A</v>
      </c>
      <c r="O296" s="805">
        <v>143</v>
      </c>
    </row>
    <row r="297" spans="1:15" x14ac:dyDescent="0.25">
      <c r="A297" s="239" t="s">
        <v>652</v>
      </c>
      <c r="B297" s="240" t="s">
        <v>556</v>
      </c>
      <c r="C297" s="240" t="e">
        <f>VLOOKUP(D297,[6]Consolidado!B:E,2,FALSE)</f>
        <v>#N/A</v>
      </c>
      <c r="D297" s="241"/>
      <c r="E297" s="240" t="s">
        <v>484</v>
      </c>
      <c r="F297" s="242" t="s">
        <v>507</v>
      </c>
      <c r="G297" s="240" t="s">
        <v>900</v>
      </c>
      <c r="H297" s="243">
        <v>33</v>
      </c>
      <c r="I297" s="243">
        <v>2.3016225910118946</v>
      </c>
      <c r="J297" s="244">
        <f t="shared" si="8"/>
        <v>75.953545503392519</v>
      </c>
      <c r="K297" s="243">
        <v>67.884637276180527</v>
      </c>
      <c r="L297" s="245">
        <f t="shared" si="9"/>
        <v>2240.1930301139573</v>
      </c>
      <c r="M297" s="246" t="e">
        <f>VLOOKUP(D297,[6]Consolidado!B:E,4,FALSE)</f>
        <v>#N/A</v>
      </c>
      <c r="N297" s="246" t="e">
        <f>VLOOKUP(D297,[6]Consolidado!B:H,7,FALSE)</f>
        <v>#N/A</v>
      </c>
      <c r="O297" s="805">
        <v>143</v>
      </c>
    </row>
    <row r="298" spans="1:15" x14ac:dyDescent="0.25">
      <c r="A298" s="239" t="s">
        <v>652</v>
      </c>
      <c r="B298" s="240" t="s">
        <v>540</v>
      </c>
      <c r="C298" s="240" t="e">
        <f>VLOOKUP(D298,[6]Consolidado!B:E,2,FALSE)</f>
        <v>#N/A</v>
      </c>
      <c r="D298" s="241"/>
      <c r="E298" s="240" t="s">
        <v>481</v>
      </c>
      <c r="F298" s="242" t="s">
        <v>507</v>
      </c>
      <c r="G298" s="240" t="s">
        <v>900</v>
      </c>
      <c r="H298" s="243">
        <v>66.666666666666671</v>
      </c>
      <c r="I298" s="243">
        <v>1.4108924147625985</v>
      </c>
      <c r="J298" s="244">
        <f t="shared" si="8"/>
        <v>94.059494317506577</v>
      </c>
      <c r="K298" s="243">
        <v>41.685479230063116</v>
      </c>
      <c r="L298" s="245">
        <f t="shared" si="9"/>
        <v>2779.0319486708745</v>
      </c>
      <c r="M298" s="246" t="e">
        <f>VLOOKUP(D298,[6]Consolidado!B:E,4,FALSE)</f>
        <v>#N/A</v>
      </c>
      <c r="N298" s="246" t="e">
        <f>VLOOKUP(D298,[6]Consolidado!B:H,7,FALSE)</f>
        <v>#N/A</v>
      </c>
      <c r="O298" s="805">
        <v>150</v>
      </c>
    </row>
    <row r="299" spans="1:15" x14ac:dyDescent="0.25">
      <c r="A299" s="239" t="s">
        <v>652</v>
      </c>
      <c r="B299" s="240" t="s">
        <v>558</v>
      </c>
      <c r="C299" s="240" t="e">
        <f>VLOOKUP(D299,[6]Consolidado!B:E,2,FALSE)</f>
        <v>#N/A</v>
      </c>
      <c r="D299" s="241"/>
      <c r="E299" s="240" t="s">
        <v>481</v>
      </c>
      <c r="F299" s="242" t="s">
        <v>507</v>
      </c>
      <c r="G299" s="240" t="s">
        <v>900</v>
      </c>
      <c r="H299" s="243">
        <v>56.833333333333336</v>
      </c>
      <c r="I299" s="243">
        <v>1.4108924147625985</v>
      </c>
      <c r="J299" s="244">
        <f t="shared" si="8"/>
        <v>80.185718905674349</v>
      </c>
      <c r="K299" s="243">
        <v>41.685479230063116</v>
      </c>
      <c r="L299" s="245">
        <f t="shared" si="9"/>
        <v>2369.1247362419203</v>
      </c>
      <c r="M299" s="246" t="e">
        <f>VLOOKUP(D299,[6]Consolidado!B:E,4,FALSE)</f>
        <v>#N/A</v>
      </c>
      <c r="N299" s="246" t="e">
        <f>VLOOKUP(D299,[6]Consolidado!B:H,7,FALSE)</f>
        <v>#N/A</v>
      </c>
      <c r="O299" s="805">
        <v>143</v>
      </c>
    </row>
    <row r="300" spans="1:15" x14ac:dyDescent="0.25">
      <c r="A300" s="239" t="s">
        <v>652</v>
      </c>
      <c r="B300" s="240" t="s">
        <v>540</v>
      </c>
      <c r="C300" s="240" t="e">
        <f>VLOOKUP(D300,[6]Consolidado!B:E,2,FALSE)</f>
        <v>#N/A</v>
      </c>
      <c r="D300" s="241"/>
      <c r="E300" s="240" t="s">
        <v>481</v>
      </c>
      <c r="F300" s="242" t="s">
        <v>507</v>
      </c>
      <c r="G300" s="240" t="s">
        <v>900</v>
      </c>
      <c r="H300" s="243">
        <v>46.583333333333336</v>
      </c>
      <c r="I300" s="243">
        <v>1.4108924147625985</v>
      </c>
      <c r="J300" s="244">
        <f t="shared" si="8"/>
        <v>65.724071654357715</v>
      </c>
      <c r="K300" s="243">
        <v>41.685479230063116</v>
      </c>
      <c r="L300" s="245">
        <f t="shared" si="9"/>
        <v>1941.8485741337736</v>
      </c>
      <c r="M300" s="246" t="e">
        <f>VLOOKUP(D300,[6]Consolidado!B:E,4,FALSE)</f>
        <v>#N/A</v>
      </c>
      <c r="N300" s="246" t="e">
        <f>VLOOKUP(D300,[6]Consolidado!B:H,7,FALSE)</f>
        <v>#N/A</v>
      </c>
      <c r="O300" s="805">
        <v>162</v>
      </c>
    </row>
    <row r="301" spans="1:15" x14ac:dyDescent="0.25">
      <c r="A301" s="239" t="s">
        <v>652</v>
      </c>
      <c r="B301" s="240" t="s">
        <v>556</v>
      </c>
      <c r="C301" s="240" t="e">
        <f>VLOOKUP(D301,[6]Consolidado!B:E,2,FALSE)</f>
        <v>#N/A</v>
      </c>
      <c r="D301" s="241"/>
      <c r="E301" s="240" t="s">
        <v>481</v>
      </c>
      <c r="F301" s="242" t="s">
        <v>507</v>
      </c>
      <c r="G301" s="240" t="s">
        <v>900</v>
      </c>
      <c r="H301" s="243">
        <v>41.166666666666664</v>
      </c>
      <c r="I301" s="243">
        <v>1.4108924147625985</v>
      </c>
      <c r="J301" s="244">
        <f t="shared" si="8"/>
        <v>58.081737741060302</v>
      </c>
      <c r="K301" s="243">
        <v>41.685479230063116</v>
      </c>
      <c r="L301" s="245">
        <f t="shared" si="9"/>
        <v>1716.0522283042649</v>
      </c>
      <c r="M301" s="246" t="e">
        <f>VLOOKUP(D301,[6]Consolidado!B:E,4,FALSE)</f>
        <v>#N/A</v>
      </c>
      <c r="N301" s="246" t="e">
        <f>VLOOKUP(D301,[6]Consolidado!B:H,7,FALSE)</f>
        <v>#N/A</v>
      </c>
      <c r="O301" s="805">
        <v>133</v>
      </c>
    </row>
    <row r="302" spans="1:15" x14ac:dyDescent="0.25">
      <c r="A302" s="239" t="s">
        <v>652</v>
      </c>
      <c r="B302" s="240" t="s">
        <v>540</v>
      </c>
      <c r="C302" s="240" t="e">
        <f>VLOOKUP(D302,[6]Consolidado!B:E,2,FALSE)</f>
        <v>#N/A</v>
      </c>
      <c r="D302" s="241"/>
      <c r="E302" s="240" t="s">
        <v>481</v>
      </c>
      <c r="F302" s="242" t="s">
        <v>507</v>
      </c>
      <c r="G302" s="240" t="s">
        <v>900</v>
      </c>
      <c r="H302" s="243">
        <v>40.5</v>
      </c>
      <c r="I302" s="243">
        <v>1.4108924147625985</v>
      </c>
      <c r="J302" s="244">
        <f t="shared" si="8"/>
        <v>57.141142797885237</v>
      </c>
      <c r="K302" s="243">
        <v>41.685479230063116</v>
      </c>
      <c r="L302" s="245">
        <f t="shared" si="9"/>
        <v>1688.2619088175561</v>
      </c>
      <c r="M302" s="246" t="e">
        <f>VLOOKUP(D302,[6]Consolidado!B:E,4,FALSE)</f>
        <v>#N/A</v>
      </c>
      <c r="N302" s="246" t="e">
        <f>VLOOKUP(D302,[6]Consolidado!B:H,7,FALSE)</f>
        <v>#N/A</v>
      </c>
      <c r="O302" s="805">
        <v>112</v>
      </c>
    </row>
    <row r="303" spans="1:15" x14ac:dyDescent="0.25">
      <c r="A303" s="239" t="s">
        <v>652</v>
      </c>
      <c r="B303" s="240" t="s">
        <v>558</v>
      </c>
      <c r="C303" s="240" t="e">
        <f>VLOOKUP(D303,[6]Consolidado!B:E,2,FALSE)</f>
        <v>#N/A</v>
      </c>
      <c r="D303" s="241"/>
      <c r="E303" s="240" t="s">
        <v>481</v>
      </c>
      <c r="F303" s="242" t="s">
        <v>507</v>
      </c>
      <c r="G303" s="240" t="s">
        <v>900</v>
      </c>
      <c r="H303" s="243">
        <v>61.32</v>
      </c>
      <c r="I303" s="243">
        <v>1.4108924147625985</v>
      </c>
      <c r="J303" s="244">
        <f t="shared" si="8"/>
        <v>86.515922873242545</v>
      </c>
      <c r="K303" s="243">
        <v>41.685479230063116</v>
      </c>
      <c r="L303" s="245">
        <f t="shared" si="9"/>
        <v>2556.1535863874701</v>
      </c>
      <c r="M303" s="246" t="e">
        <f>VLOOKUP(D303,[6]Consolidado!B:E,4,FALSE)</f>
        <v>#N/A</v>
      </c>
      <c r="N303" s="246" t="e">
        <f>VLOOKUP(D303,[6]Consolidado!B:H,7,FALSE)</f>
        <v>#N/A</v>
      </c>
      <c r="O303" s="805">
        <v>167</v>
      </c>
    </row>
    <row r="304" spans="1:15" x14ac:dyDescent="0.25">
      <c r="A304" s="239" t="s">
        <v>652</v>
      </c>
      <c r="B304" s="240" t="s">
        <v>540</v>
      </c>
      <c r="C304" s="240" t="e">
        <f>VLOOKUP(D304,[6]Consolidado!B:E,2,FALSE)</f>
        <v>#N/A</v>
      </c>
      <c r="D304" s="241"/>
      <c r="E304" s="240" t="s">
        <v>481</v>
      </c>
      <c r="F304" s="242" t="s">
        <v>507</v>
      </c>
      <c r="G304" s="240" t="s">
        <v>900</v>
      </c>
      <c r="H304" s="243">
        <v>35</v>
      </c>
      <c r="I304" s="243">
        <v>1.4108924147625985</v>
      </c>
      <c r="J304" s="244">
        <f t="shared" si="8"/>
        <v>49.381234516690945</v>
      </c>
      <c r="K304" s="243">
        <v>41.685479230063116</v>
      </c>
      <c r="L304" s="245">
        <f t="shared" si="9"/>
        <v>1458.9917730522091</v>
      </c>
      <c r="M304" s="246" t="e">
        <f>VLOOKUP(D304,[6]Consolidado!B:E,4,FALSE)</f>
        <v>#N/A</v>
      </c>
      <c r="N304" s="246" t="e">
        <f>VLOOKUP(D304,[6]Consolidado!B:H,7,FALSE)</f>
        <v>#N/A</v>
      </c>
      <c r="O304" s="805">
        <v>133</v>
      </c>
    </row>
    <row r="305" spans="1:15" x14ac:dyDescent="0.25">
      <c r="A305" s="239" t="s">
        <v>652</v>
      </c>
      <c r="B305" s="240" t="s">
        <v>558</v>
      </c>
      <c r="C305" s="240" t="e">
        <f>VLOOKUP(D305,[6]Consolidado!B:E,2,FALSE)</f>
        <v>#N/A</v>
      </c>
      <c r="D305" s="241"/>
      <c r="E305" s="240" t="s">
        <v>481</v>
      </c>
      <c r="F305" s="242" t="s">
        <v>507</v>
      </c>
      <c r="G305" s="240" t="s">
        <v>900</v>
      </c>
      <c r="H305" s="243">
        <v>34.916666666666664</v>
      </c>
      <c r="I305" s="243">
        <v>1.4108924147625985</v>
      </c>
      <c r="J305" s="244">
        <f t="shared" si="8"/>
        <v>49.26366014879406</v>
      </c>
      <c r="K305" s="243">
        <v>41.685479230063116</v>
      </c>
      <c r="L305" s="245">
        <f t="shared" si="9"/>
        <v>1455.5179831163703</v>
      </c>
      <c r="M305" s="246" t="e">
        <f>VLOOKUP(D305,[6]Consolidado!B:E,4,FALSE)</f>
        <v>#N/A</v>
      </c>
      <c r="N305" s="246" t="e">
        <f>VLOOKUP(D305,[6]Consolidado!B:H,7,FALSE)</f>
        <v>#N/A</v>
      </c>
      <c r="O305" s="805">
        <v>164</v>
      </c>
    </row>
    <row r="306" spans="1:15" x14ac:dyDescent="0.25">
      <c r="A306" s="239" t="s">
        <v>652</v>
      </c>
      <c r="B306" s="240" t="s">
        <v>558</v>
      </c>
      <c r="C306" s="240" t="e">
        <f>VLOOKUP(D306,[6]Consolidado!B:E,2,FALSE)</f>
        <v>#N/A</v>
      </c>
      <c r="D306" s="241"/>
      <c r="E306" s="240" t="s">
        <v>484</v>
      </c>
      <c r="F306" s="242" t="s">
        <v>507</v>
      </c>
      <c r="G306" s="240" t="s">
        <v>900</v>
      </c>
      <c r="H306" s="243">
        <v>22</v>
      </c>
      <c r="I306" s="243">
        <v>2.3016225910118946</v>
      </c>
      <c r="J306" s="244">
        <f t="shared" si="8"/>
        <v>50.635697002261679</v>
      </c>
      <c r="K306" s="243">
        <v>67.884637276180527</v>
      </c>
      <c r="L306" s="245">
        <f t="shared" si="9"/>
        <v>1493.4620200759716</v>
      </c>
      <c r="M306" s="246" t="e">
        <f>VLOOKUP(D306,[6]Consolidado!B:E,4,FALSE)</f>
        <v>#N/A</v>
      </c>
      <c r="N306" s="246" t="e">
        <f>VLOOKUP(D306,[6]Consolidado!B:H,7,FALSE)</f>
        <v>#N/A</v>
      </c>
      <c r="O306" s="805">
        <v>143</v>
      </c>
    </row>
    <row r="307" spans="1:15" x14ac:dyDescent="0.25">
      <c r="A307" s="239" t="s">
        <v>652</v>
      </c>
      <c r="B307" s="240" t="s">
        <v>540</v>
      </c>
      <c r="C307" s="240" t="e">
        <f>VLOOKUP(D307,[6]Consolidado!B:E,2,FALSE)</f>
        <v>#N/A</v>
      </c>
      <c r="D307" s="241"/>
      <c r="E307" s="240" t="s">
        <v>481</v>
      </c>
      <c r="F307" s="242" t="s">
        <v>507</v>
      </c>
      <c r="G307" s="240" t="s">
        <v>900</v>
      </c>
      <c r="H307" s="243">
        <v>33</v>
      </c>
      <c r="I307" s="243">
        <v>1.4108924147625985</v>
      </c>
      <c r="J307" s="244">
        <f t="shared" si="8"/>
        <v>46.559449687165753</v>
      </c>
      <c r="K307" s="243">
        <v>41.685479230063116</v>
      </c>
      <c r="L307" s="245">
        <f t="shared" si="9"/>
        <v>1375.6208145920828</v>
      </c>
      <c r="M307" s="246" t="e">
        <f>VLOOKUP(D307,[6]Consolidado!B:E,4,FALSE)</f>
        <v>#N/A</v>
      </c>
      <c r="N307" s="246" t="e">
        <f>VLOOKUP(D307,[6]Consolidado!B:H,7,FALSE)</f>
        <v>#N/A</v>
      </c>
      <c r="O307" s="805">
        <v>190</v>
      </c>
    </row>
    <row r="308" spans="1:15" x14ac:dyDescent="0.25">
      <c r="A308" s="239" t="s">
        <v>652</v>
      </c>
      <c r="B308" s="240" t="s">
        <v>540</v>
      </c>
      <c r="C308" s="240" t="e">
        <f>VLOOKUP(D308,[6]Consolidado!B:E,2,FALSE)</f>
        <v>#N/A</v>
      </c>
      <c r="D308" s="241"/>
      <c r="E308" s="240" t="s">
        <v>481</v>
      </c>
      <c r="F308" s="242" t="s">
        <v>507</v>
      </c>
      <c r="G308" s="240" t="s">
        <v>900</v>
      </c>
      <c r="H308" s="243">
        <v>31.5</v>
      </c>
      <c r="I308" s="243">
        <v>1.4108924147625985</v>
      </c>
      <c r="J308" s="244">
        <f t="shared" si="8"/>
        <v>44.443111065021853</v>
      </c>
      <c r="K308" s="243">
        <v>41.685479230063116</v>
      </c>
      <c r="L308" s="245">
        <f t="shared" si="9"/>
        <v>1313.0925957469881</v>
      </c>
      <c r="M308" s="246" t="e">
        <f>VLOOKUP(D308,[6]Consolidado!B:E,4,FALSE)</f>
        <v>#N/A</v>
      </c>
      <c r="N308" s="246" t="e">
        <f>VLOOKUP(D308,[6]Consolidado!B:H,7,FALSE)</f>
        <v>#N/A</v>
      </c>
      <c r="O308" s="805">
        <v>198</v>
      </c>
    </row>
    <row r="309" spans="1:15" x14ac:dyDescent="0.25">
      <c r="A309" s="239" t="s">
        <v>652</v>
      </c>
      <c r="B309" s="240" t="s">
        <v>540</v>
      </c>
      <c r="C309" s="240" t="e">
        <f>VLOOKUP(D309,[6]Consolidado!B:E,2,FALSE)</f>
        <v>#N/A</v>
      </c>
      <c r="D309" s="241"/>
      <c r="E309" s="240" t="s">
        <v>481</v>
      </c>
      <c r="F309" s="242" t="s">
        <v>507</v>
      </c>
      <c r="G309" s="240" t="s">
        <v>900</v>
      </c>
      <c r="H309" s="243">
        <v>24</v>
      </c>
      <c r="I309" s="243">
        <v>1.4108924147625985</v>
      </c>
      <c r="J309" s="244">
        <f t="shared" si="8"/>
        <v>33.861417954302368</v>
      </c>
      <c r="K309" s="243">
        <v>41.685479230063116</v>
      </c>
      <c r="L309" s="245">
        <f t="shared" si="9"/>
        <v>1000.4515015215147</v>
      </c>
      <c r="M309" s="246" t="e">
        <f>VLOOKUP(D309,[6]Consolidado!B:E,4,FALSE)</f>
        <v>#N/A</v>
      </c>
      <c r="N309" s="246" t="e">
        <f>VLOOKUP(D309,[6]Consolidado!B:H,7,FALSE)</f>
        <v>#N/A</v>
      </c>
      <c r="O309" s="805">
        <v>112</v>
      </c>
    </row>
    <row r="310" spans="1:15" x14ac:dyDescent="0.25">
      <c r="A310" s="239" t="s">
        <v>652</v>
      </c>
      <c r="B310" s="240" t="s">
        <v>556</v>
      </c>
      <c r="C310" s="240" t="e">
        <f>VLOOKUP(D310,[6]Consolidado!B:E,2,FALSE)</f>
        <v>#N/A</v>
      </c>
      <c r="D310" s="241"/>
      <c r="E310" s="240" t="s">
        <v>481</v>
      </c>
      <c r="F310" s="242" t="s">
        <v>507</v>
      </c>
      <c r="G310" s="240" t="s">
        <v>900</v>
      </c>
      <c r="H310" s="243">
        <v>22</v>
      </c>
      <c r="I310" s="243">
        <v>1.4108924147625985</v>
      </c>
      <c r="J310" s="244">
        <f t="shared" si="8"/>
        <v>31.039633124777168</v>
      </c>
      <c r="K310" s="243">
        <v>41.685479230063116</v>
      </c>
      <c r="L310" s="245">
        <f t="shared" si="9"/>
        <v>917.08054306138854</v>
      </c>
      <c r="M310" s="246" t="e">
        <f>VLOOKUP(D310,[6]Consolidado!B:E,4,FALSE)</f>
        <v>#N/A</v>
      </c>
      <c r="N310" s="246" t="e">
        <f>VLOOKUP(D310,[6]Consolidado!B:H,7,FALSE)</f>
        <v>#N/A</v>
      </c>
      <c r="O310" s="805">
        <v>143</v>
      </c>
    </row>
    <row r="311" spans="1:15" x14ac:dyDescent="0.25">
      <c r="A311" s="239" t="s">
        <v>652</v>
      </c>
      <c r="B311" s="240" t="s">
        <v>556</v>
      </c>
      <c r="C311" s="240" t="e">
        <f>VLOOKUP(D311,[6]Consolidado!B:E,2,FALSE)</f>
        <v>#N/A</v>
      </c>
      <c r="D311" s="241"/>
      <c r="E311" s="240" t="s">
        <v>481</v>
      </c>
      <c r="F311" s="242" t="s">
        <v>507</v>
      </c>
      <c r="G311" s="240" t="s">
        <v>900</v>
      </c>
      <c r="H311" s="243">
        <v>22</v>
      </c>
      <c r="I311" s="243">
        <v>1.4108924147625985</v>
      </c>
      <c r="J311" s="244">
        <f t="shared" si="8"/>
        <v>31.039633124777168</v>
      </c>
      <c r="K311" s="243">
        <v>41.685479230063116</v>
      </c>
      <c r="L311" s="245">
        <f t="shared" si="9"/>
        <v>917.08054306138854</v>
      </c>
      <c r="M311" s="246" t="e">
        <f>VLOOKUP(D311,[6]Consolidado!B:E,4,FALSE)</f>
        <v>#N/A</v>
      </c>
      <c r="N311" s="246" t="e">
        <f>VLOOKUP(D311,[6]Consolidado!B:H,7,FALSE)</f>
        <v>#N/A</v>
      </c>
      <c r="O311" s="805">
        <v>165</v>
      </c>
    </row>
    <row r="312" spans="1:15" x14ac:dyDescent="0.25">
      <c r="A312" s="239" t="s">
        <v>652</v>
      </c>
      <c r="B312" s="240" t="s">
        <v>540</v>
      </c>
      <c r="C312" s="240" t="e">
        <f>VLOOKUP(D312,[6]Consolidado!B:E,2,FALSE)</f>
        <v>#N/A</v>
      </c>
      <c r="D312" s="241"/>
      <c r="E312" s="240" t="s">
        <v>481</v>
      </c>
      <c r="F312" s="242" t="s">
        <v>507</v>
      </c>
      <c r="G312" s="240" t="s">
        <v>900</v>
      </c>
      <c r="H312" s="243">
        <v>19.25</v>
      </c>
      <c r="I312" s="243">
        <v>1.4108924147625985</v>
      </c>
      <c r="J312" s="244">
        <f t="shared" si="8"/>
        <v>27.159678984180022</v>
      </c>
      <c r="K312" s="243">
        <v>41.685479230063116</v>
      </c>
      <c r="L312" s="245">
        <f t="shared" si="9"/>
        <v>802.44547517871501</v>
      </c>
      <c r="M312" s="246" t="e">
        <f>VLOOKUP(D312,[6]Consolidado!B:E,4,FALSE)</f>
        <v>#N/A</v>
      </c>
      <c r="N312" s="246" t="e">
        <f>VLOOKUP(D312,[6]Consolidado!B:H,7,FALSE)</f>
        <v>#N/A</v>
      </c>
      <c r="O312" s="805">
        <v>133</v>
      </c>
    </row>
    <row r="313" spans="1:15" x14ac:dyDescent="0.25">
      <c r="A313" s="239" t="s">
        <v>652</v>
      </c>
      <c r="B313" s="240" t="s">
        <v>540</v>
      </c>
      <c r="C313" s="240" t="e">
        <f>VLOOKUP(D313,[6]Consolidado!B:E,2,FALSE)</f>
        <v>#N/A</v>
      </c>
      <c r="D313" s="241"/>
      <c r="E313" s="240" t="s">
        <v>481</v>
      </c>
      <c r="F313" s="242" t="s">
        <v>507</v>
      </c>
      <c r="G313" s="240" t="s">
        <v>900</v>
      </c>
      <c r="H313" s="243">
        <v>18</v>
      </c>
      <c r="I313" s="243">
        <v>1.4108924147625985</v>
      </c>
      <c r="J313" s="244">
        <f t="shared" si="8"/>
        <v>25.396063465726773</v>
      </c>
      <c r="K313" s="243">
        <v>41.685479230063116</v>
      </c>
      <c r="L313" s="245">
        <f t="shared" si="9"/>
        <v>750.33862614113605</v>
      </c>
      <c r="M313" s="246" t="e">
        <f>VLOOKUP(D313,[6]Consolidado!B:E,4,FALSE)</f>
        <v>#N/A</v>
      </c>
      <c r="N313" s="246" t="e">
        <f>VLOOKUP(D313,[6]Consolidado!B:H,7,FALSE)</f>
        <v>#N/A</v>
      </c>
      <c r="O313" s="805">
        <v>162</v>
      </c>
    </row>
    <row r="314" spans="1:15" x14ac:dyDescent="0.25">
      <c r="A314" s="239" t="s">
        <v>652</v>
      </c>
      <c r="B314" s="240" t="s">
        <v>540</v>
      </c>
      <c r="C314" s="240" t="e">
        <f>VLOOKUP(D314,[6]Consolidado!B:E,2,FALSE)</f>
        <v>#N/A</v>
      </c>
      <c r="D314" s="241"/>
      <c r="E314" s="240" t="s">
        <v>481</v>
      </c>
      <c r="F314" s="242" t="s">
        <v>507</v>
      </c>
      <c r="G314" s="240" t="s">
        <v>900</v>
      </c>
      <c r="H314" s="243">
        <v>16.666666666666668</v>
      </c>
      <c r="I314" s="243">
        <v>1.4108924147625985</v>
      </c>
      <c r="J314" s="244">
        <f t="shared" si="8"/>
        <v>23.514873579376644</v>
      </c>
      <c r="K314" s="243">
        <v>41.685479230063116</v>
      </c>
      <c r="L314" s="245">
        <f t="shared" si="9"/>
        <v>694.75798716771862</v>
      </c>
      <c r="M314" s="246" t="e">
        <f>VLOOKUP(D314,[6]Consolidado!B:E,4,FALSE)</f>
        <v>#N/A</v>
      </c>
      <c r="N314" s="246" t="e">
        <f>VLOOKUP(D314,[6]Consolidado!B:H,7,FALSE)</f>
        <v>#N/A</v>
      </c>
      <c r="O314" s="805">
        <v>162</v>
      </c>
    </row>
    <row r="315" spans="1:15" x14ac:dyDescent="0.25">
      <c r="A315" s="239" t="s">
        <v>652</v>
      </c>
      <c r="B315" s="240" t="s">
        <v>556</v>
      </c>
      <c r="C315" s="240" t="e">
        <f>VLOOKUP(D315,[6]Consolidado!B:E,2,FALSE)</f>
        <v>#N/A</v>
      </c>
      <c r="D315" s="241"/>
      <c r="E315" s="240" t="s">
        <v>481</v>
      </c>
      <c r="F315" s="242" t="s">
        <v>507</v>
      </c>
      <c r="G315" s="240" t="s">
        <v>900</v>
      </c>
      <c r="H315" s="243">
        <v>16.5</v>
      </c>
      <c r="I315" s="243">
        <v>1.4108924147625985</v>
      </c>
      <c r="J315" s="244">
        <f t="shared" si="8"/>
        <v>23.279724843582876</v>
      </c>
      <c r="K315" s="243">
        <v>41.685479230063116</v>
      </c>
      <c r="L315" s="245">
        <f t="shared" si="9"/>
        <v>687.81040729604138</v>
      </c>
      <c r="M315" s="246" t="e">
        <f>VLOOKUP(D315,[6]Consolidado!B:E,4,FALSE)</f>
        <v>#N/A</v>
      </c>
      <c r="N315" s="246" t="e">
        <f>VLOOKUP(D315,[6]Consolidado!B:H,7,FALSE)</f>
        <v>#N/A</v>
      </c>
      <c r="O315" s="805">
        <v>166</v>
      </c>
    </row>
    <row r="316" spans="1:15" x14ac:dyDescent="0.25">
      <c r="A316" s="239" t="s">
        <v>652</v>
      </c>
      <c r="B316" s="240" t="s">
        <v>558</v>
      </c>
      <c r="C316" s="240" t="e">
        <f>VLOOKUP(D316,[6]Consolidado!B:E,2,FALSE)</f>
        <v>#N/A</v>
      </c>
      <c r="D316" s="241"/>
      <c r="E316" s="240" t="s">
        <v>481</v>
      </c>
      <c r="F316" s="242" t="s">
        <v>507</v>
      </c>
      <c r="G316" s="240" t="s">
        <v>900</v>
      </c>
      <c r="H316" s="243">
        <v>16.5</v>
      </c>
      <c r="I316" s="243">
        <v>1.4108924147625985</v>
      </c>
      <c r="J316" s="244">
        <f t="shared" si="8"/>
        <v>23.279724843582876</v>
      </c>
      <c r="K316" s="243">
        <v>41.685479230063116</v>
      </c>
      <c r="L316" s="245">
        <f t="shared" si="9"/>
        <v>687.81040729604138</v>
      </c>
      <c r="M316" s="246" t="e">
        <f>VLOOKUP(D316,[6]Consolidado!B:E,4,FALSE)</f>
        <v>#N/A</v>
      </c>
      <c r="N316" s="246" t="e">
        <f>VLOOKUP(D316,[6]Consolidado!B:H,7,FALSE)</f>
        <v>#N/A</v>
      </c>
      <c r="O316" s="805">
        <v>168</v>
      </c>
    </row>
    <row r="317" spans="1:15" x14ac:dyDescent="0.25">
      <c r="A317" s="239" t="s">
        <v>652</v>
      </c>
      <c r="B317" s="240" t="s">
        <v>558</v>
      </c>
      <c r="C317" s="240" t="e">
        <f>VLOOKUP(D317,[6]Consolidado!B:E,2,FALSE)</f>
        <v>#N/A</v>
      </c>
      <c r="D317" s="241"/>
      <c r="E317" s="240" t="s">
        <v>481</v>
      </c>
      <c r="F317" s="242" t="s">
        <v>507</v>
      </c>
      <c r="G317" s="240" t="s">
        <v>900</v>
      </c>
      <c r="H317" s="243">
        <v>12.833333333333334</v>
      </c>
      <c r="I317" s="243">
        <v>1.4108924147625985</v>
      </c>
      <c r="J317" s="244">
        <f t="shared" si="8"/>
        <v>18.106452656120016</v>
      </c>
      <c r="K317" s="243">
        <v>41.685479230063116</v>
      </c>
      <c r="L317" s="245">
        <f t="shared" si="9"/>
        <v>534.96365011914338</v>
      </c>
      <c r="M317" s="246" t="e">
        <f>VLOOKUP(D317,[6]Consolidado!B:E,4,FALSE)</f>
        <v>#N/A</v>
      </c>
      <c r="N317" s="246" t="e">
        <f>VLOOKUP(D317,[6]Consolidado!B:H,7,FALSE)</f>
        <v>#N/A</v>
      </c>
      <c r="O317" s="805">
        <v>165</v>
      </c>
    </row>
    <row r="318" spans="1:15" x14ac:dyDescent="0.25">
      <c r="A318" s="239" t="s">
        <v>652</v>
      </c>
      <c r="B318" s="240" t="s">
        <v>558</v>
      </c>
      <c r="C318" s="240" t="e">
        <f>VLOOKUP(D318,[6]Consolidado!B:E,2,FALSE)</f>
        <v>#N/A</v>
      </c>
      <c r="D318" s="241"/>
      <c r="E318" s="240" t="s">
        <v>481</v>
      </c>
      <c r="F318" s="242" t="s">
        <v>507</v>
      </c>
      <c r="G318" s="240" t="s">
        <v>900</v>
      </c>
      <c r="H318" s="243">
        <v>12.5</v>
      </c>
      <c r="I318" s="243">
        <v>1.4108924147625985</v>
      </c>
      <c r="J318" s="244">
        <f t="shared" si="8"/>
        <v>17.63615518453248</v>
      </c>
      <c r="K318" s="243">
        <v>41.685479230063116</v>
      </c>
      <c r="L318" s="245">
        <f t="shared" si="9"/>
        <v>521.068490375789</v>
      </c>
      <c r="M318" s="246" t="e">
        <f>VLOOKUP(D318,[6]Consolidado!B:E,4,FALSE)</f>
        <v>#N/A</v>
      </c>
      <c r="N318" s="246" t="e">
        <f>VLOOKUP(D318,[6]Consolidado!B:H,7,FALSE)</f>
        <v>#N/A</v>
      </c>
      <c r="O318" s="805">
        <v>184</v>
      </c>
    </row>
    <row r="319" spans="1:15" x14ac:dyDescent="0.25">
      <c r="A319" s="239" t="s">
        <v>652</v>
      </c>
      <c r="B319" s="240" t="s">
        <v>540</v>
      </c>
      <c r="C319" s="240" t="e">
        <f>VLOOKUP(D319,[6]Consolidado!B:E,2,FALSE)</f>
        <v>#N/A</v>
      </c>
      <c r="D319" s="241"/>
      <c r="E319" s="240" t="s">
        <v>481</v>
      </c>
      <c r="F319" s="242" t="s">
        <v>507</v>
      </c>
      <c r="G319" s="240" t="s">
        <v>900</v>
      </c>
      <c r="H319" s="243">
        <v>12.25</v>
      </c>
      <c r="I319" s="243">
        <v>1.4108924147625985</v>
      </c>
      <c r="J319" s="244">
        <f t="shared" si="8"/>
        <v>17.28343208084183</v>
      </c>
      <c r="K319" s="243">
        <v>41.685479230063116</v>
      </c>
      <c r="L319" s="245">
        <f t="shared" si="9"/>
        <v>510.64712056827318</v>
      </c>
      <c r="M319" s="246" t="e">
        <f>VLOOKUP(D319,[6]Consolidado!B:E,4,FALSE)</f>
        <v>#N/A</v>
      </c>
      <c r="N319" s="246" t="e">
        <f>VLOOKUP(D319,[6]Consolidado!B:H,7,FALSE)</f>
        <v>#N/A</v>
      </c>
      <c r="O319" s="805">
        <v>189</v>
      </c>
    </row>
    <row r="320" spans="1:15" x14ac:dyDescent="0.25">
      <c r="A320" s="239" t="s">
        <v>652</v>
      </c>
      <c r="B320" s="240" t="s">
        <v>558</v>
      </c>
      <c r="C320" s="240" t="e">
        <f>VLOOKUP(D320,[6]Consolidado!B:E,2,FALSE)</f>
        <v>#N/A</v>
      </c>
      <c r="D320" s="241"/>
      <c r="E320" s="240" t="s">
        <v>481</v>
      </c>
      <c r="F320" s="242" t="s">
        <v>507</v>
      </c>
      <c r="G320" s="240" t="s">
        <v>900</v>
      </c>
      <c r="H320" s="243">
        <v>12</v>
      </c>
      <c r="I320" s="243">
        <v>1.4108924147625985</v>
      </c>
      <c r="J320" s="244">
        <f t="shared" si="8"/>
        <v>16.930708977151184</v>
      </c>
      <c r="K320" s="243">
        <v>41.685479230063116</v>
      </c>
      <c r="L320" s="245">
        <f t="shared" si="9"/>
        <v>500.22575076075736</v>
      </c>
      <c r="M320" s="246" t="e">
        <f>VLOOKUP(D320,[6]Consolidado!B:E,4,FALSE)</f>
        <v>#N/A</v>
      </c>
      <c r="N320" s="246" t="e">
        <f>VLOOKUP(D320,[6]Consolidado!B:H,7,FALSE)</f>
        <v>#N/A</v>
      </c>
      <c r="O320" s="805">
        <v>156</v>
      </c>
    </row>
    <row r="321" spans="1:15" x14ac:dyDescent="0.25">
      <c r="A321" s="239" t="s">
        <v>652</v>
      </c>
      <c r="B321" s="240" t="s">
        <v>540</v>
      </c>
      <c r="C321" s="240" t="e">
        <f>VLOOKUP(D321,[6]Consolidado!B:E,2,FALSE)</f>
        <v>#N/A</v>
      </c>
      <c r="D321" s="241"/>
      <c r="E321" s="240" t="s">
        <v>481</v>
      </c>
      <c r="F321" s="242" t="s">
        <v>507</v>
      </c>
      <c r="G321" s="240" t="s">
        <v>900</v>
      </c>
      <c r="H321" s="243">
        <v>11.375</v>
      </c>
      <c r="I321" s="243">
        <v>1.4108924147625985</v>
      </c>
      <c r="J321" s="244">
        <f t="shared" si="8"/>
        <v>16.048901217924559</v>
      </c>
      <c r="K321" s="243">
        <v>41.685479230063116</v>
      </c>
      <c r="L321" s="245">
        <f t="shared" si="9"/>
        <v>474.17232624196794</v>
      </c>
      <c r="M321" s="246" t="e">
        <f>VLOOKUP(D321,[6]Consolidado!B:E,4,FALSE)</f>
        <v>#N/A</v>
      </c>
      <c r="N321" s="246" t="e">
        <f>VLOOKUP(D321,[6]Consolidado!B:H,7,FALSE)</f>
        <v>#N/A</v>
      </c>
      <c r="O321" s="805">
        <v>199</v>
      </c>
    </row>
    <row r="322" spans="1:15" x14ac:dyDescent="0.25">
      <c r="A322" s="239" t="s">
        <v>652</v>
      </c>
      <c r="B322" s="240" t="s">
        <v>556</v>
      </c>
      <c r="C322" s="240" t="e">
        <f>VLOOKUP(D322,[6]Consolidado!B:E,2,FALSE)</f>
        <v>#N/A</v>
      </c>
      <c r="D322" s="241"/>
      <c r="E322" s="240" t="s">
        <v>481</v>
      </c>
      <c r="F322" s="242" t="s">
        <v>507</v>
      </c>
      <c r="G322" s="240" t="s">
        <v>900</v>
      </c>
      <c r="H322" s="243">
        <v>11</v>
      </c>
      <c r="I322" s="243">
        <v>1.4108924147625985</v>
      </c>
      <c r="J322" s="244">
        <f t="shared" si="8"/>
        <v>15.519816562388584</v>
      </c>
      <c r="K322" s="243">
        <v>41.685479230063116</v>
      </c>
      <c r="L322" s="245">
        <f t="shared" si="9"/>
        <v>458.54027153069427</v>
      </c>
      <c r="M322" s="246" t="e">
        <f>VLOOKUP(D322,[6]Consolidado!B:E,4,FALSE)</f>
        <v>#N/A</v>
      </c>
      <c r="N322" s="246" t="e">
        <f>VLOOKUP(D322,[6]Consolidado!B:H,7,FALSE)</f>
        <v>#N/A</v>
      </c>
      <c r="O322" s="805">
        <v>158</v>
      </c>
    </row>
    <row r="323" spans="1:15" x14ac:dyDescent="0.25">
      <c r="A323" s="239" t="s">
        <v>652</v>
      </c>
      <c r="B323" s="240" t="s">
        <v>540</v>
      </c>
      <c r="C323" s="240" t="e">
        <f>VLOOKUP(D323,[6]Consolidado!B:E,2,FALSE)</f>
        <v>#N/A</v>
      </c>
      <c r="D323" s="241"/>
      <c r="E323" s="240" t="s">
        <v>481</v>
      </c>
      <c r="F323" s="242" t="s">
        <v>507</v>
      </c>
      <c r="G323" s="240" t="s">
        <v>900</v>
      </c>
      <c r="H323" s="243">
        <v>11</v>
      </c>
      <c r="I323" s="243">
        <v>1.4108924147625985</v>
      </c>
      <c r="J323" s="244">
        <f t="shared" si="8"/>
        <v>15.519816562388584</v>
      </c>
      <c r="K323" s="243">
        <v>41.685479230063116</v>
      </c>
      <c r="L323" s="245">
        <f t="shared" si="9"/>
        <v>458.54027153069427</v>
      </c>
      <c r="M323" s="246" t="e">
        <f>VLOOKUP(D323,[6]Consolidado!B:E,4,FALSE)</f>
        <v>#N/A</v>
      </c>
      <c r="N323" s="246" t="e">
        <f>VLOOKUP(D323,[6]Consolidado!B:H,7,FALSE)</f>
        <v>#N/A</v>
      </c>
      <c r="O323" s="805">
        <v>190</v>
      </c>
    </row>
    <row r="324" spans="1:15" x14ac:dyDescent="0.25">
      <c r="A324" s="239" t="s">
        <v>652</v>
      </c>
      <c r="B324" s="240" t="s">
        <v>558</v>
      </c>
      <c r="C324" s="240" t="e">
        <f>VLOOKUP(D324,[6]Consolidado!B:E,2,FALSE)</f>
        <v>#N/A</v>
      </c>
      <c r="D324" s="241"/>
      <c r="E324" s="240" t="s">
        <v>481</v>
      </c>
      <c r="F324" s="242" t="s">
        <v>507</v>
      </c>
      <c r="G324" s="240" t="s">
        <v>900</v>
      </c>
      <c r="H324" s="243">
        <v>10.833333333333334</v>
      </c>
      <c r="I324" s="243">
        <v>1.4108924147625985</v>
      </c>
      <c r="J324" s="244">
        <f t="shared" si="8"/>
        <v>15.284667826594818</v>
      </c>
      <c r="K324" s="243">
        <v>41.685479230063116</v>
      </c>
      <c r="L324" s="245">
        <f t="shared" si="9"/>
        <v>451.59269165901713</v>
      </c>
      <c r="M324" s="246" t="e">
        <f>VLOOKUP(D324,[6]Consolidado!B:E,4,FALSE)</f>
        <v>#N/A</v>
      </c>
      <c r="N324" s="246" t="e">
        <f>VLOOKUP(D324,[6]Consolidado!B:H,7,FALSE)</f>
        <v>#N/A</v>
      </c>
      <c r="O324" s="805">
        <v>164</v>
      </c>
    </row>
    <row r="325" spans="1:15" x14ac:dyDescent="0.25">
      <c r="A325" s="239" t="s">
        <v>652</v>
      </c>
      <c r="B325" s="240" t="s">
        <v>540</v>
      </c>
      <c r="C325" s="240" t="e">
        <f>VLOOKUP(D325,[6]Consolidado!B:E,2,FALSE)</f>
        <v>#N/A</v>
      </c>
      <c r="D325" s="241"/>
      <c r="E325" s="240" t="s">
        <v>481</v>
      </c>
      <c r="F325" s="242" t="s">
        <v>507</v>
      </c>
      <c r="G325" s="240" t="s">
        <v>900</v>
      </c>
      <c r="H325" s="243">
        <v>10.75</v>
      </c>
      <c r="I325" s="243">
        <v>1.4108924147625985</v>
      </c>
      <c r="J325" s="244">
        <f t="shared" si="8"/>
        <v>15.167093458697934</v>
      </c>
      <c r="K325" s="243">
        <v>41.685479230063116</v>
      </c>
      <c r="L325" s="245">
        <f t="shared" si="9"/>
        <v>448.11890172317851</v>
      </c>
      <c r="M325" s="246" t="e">
        <f>VLOOKUP(D325,[6]Consolidado!B:E,4,FALSE)</f>
        <v>#N/A</v>
      </c>
      <c r="N325" s="246" t="e">
        <f>VLOOKUP(D325,[6]Consolidado!B:H,7,FALSE)</f>
        <v>#N/A</v>
      </c>
      <c r="O325" s="805">
        <v>170</v>
      </c>
    </row>
    <row r="326" spans="1:15" x14ac:dyDescent="0.25">
      <c r="A326" s="239" t="s">
        <v>652</v>
      </c>
      <c r="B326" s="240" t="s">
        <v>558</v>
      </c>
      <c r="C326" s="240" t="e">
        <f>VLOOKUP(D326,[6]Consolidado!B:E,2,FALSE)</f>
        <v>#N/A</v>
      </c>
      <c r="D326" s="241"/>
      <c r="E326" s="240" t="s">
        <v>484</v>
      </c>
      <c r="F326" s="242" t="s">
        <v>507</v>
      </c>
      <c r="G326" s="240" t="s">
        <v>900</v>
      </c>
      <c r="H326" s="243">
        <v>10.5</v>
      </c>
      <c r="I326" s="243">
        <v>2.3016225910118946</v>
      </c>
      <c r="J326" s="244">
        <f t="shared" si="8"/>
        <v>24.167037205624894</v>
      </c>
      <c r="K326" s="243">
        <v>67.884637276180527</v>
      </c>
      <c r="L326" s="245">
        <f t="shared" si="9"/>
        <v>712.78869139989558</v>
      </c>
      <c r="M326" s="246" t="e">
        <f>VLOOKUP(D326,[6]Consolidado!B:E,4,FALSE)</f>
        <v>#N/A</v>
      </c>
      <c r="N326" s="246" t="e">
        <f>VLOOKUP(D326,[6]Consolidado!B:H,7,FALSE)</f>
        <v>#N/A</v>
      </c>
      <c r="O326" s="805">
        <v>141</v>
      </c>
    </row>
    <row r="327" spans="1:15" x14ac:dyDescent="0.25">
      <c r="A327" s="239" t="s">
        <v>652</v>
      </c>
      <c r="B327" s="240" t="s">
        <v>558</v>
      </c>
      <c r="C327" s="240" t="e">
        <f>VLOOKUP(D327,[6]Consolidado!B:E,2,FALSE)</f>
        <v>#N/A</v>
      </c>
      <c r="D327" s="241"/>
      <c r="E327" s="240" t="s">
        <v>484</v>
      </c>
      <c r="F327" s="242" t="s">
        <v>507</v>
      </c>
      <c r="G327" s="240" t="s">
        <v>900</v>
      </c>
      <c r="H327" s="243">
        <v>12</v>
      </c>
      <c r="I327" s="243">
        <v>2.3016225910118946</v>
      </c>
      <c r="J327" s="244">
        <f t="shared" ref="J327:J390" si="10">+H327*I327</f>
        <v>27.619471092142735</v>
      </c>
      <c r="K327" s="243">
        <v>67.884637276180527</v>
      </c>
      <c r="L327" s="245">
        <f t="shared" si="9"/>
        <v>814.61564731416638</v>
      </c>
      <c r="M327" s="246" t="e">
        <f>VLOOKUP(D327,[6]Consolidado!B:E,4,FALSE)</f>
        <v>#N/A</v>
      </c>
      <c r="N327" s="246" t="e">
        <f>VLOOKUP(D327,[6]Consolidado!B:H,7,FALSE)</f>
        <v>#N/A</v>
      </c>
      <c r="O327" s="805">
        <v>141</v>
      </c>
    </row>
    <row r="328" spans="1:15" x14ac:dyDescent="0.25">
      <c r="A328" s="239" t="s">
        <v>652</v>
      </c>
      <c r="B328" s="240" t="s">
        <v>556</v>
      </c>
      <c r="C328" s="240" t="e">
        <f>VLOOKUP(D328,[6]Consolidado!B:E,2,FALSE)</f>
        <v>#N/A</v>
      </c>
      <c r="D328" s="241"/>
      <c r="E328" s="240" t="s">
        <v>481</v>
      </c>
      <c r="F328" s="242" t="s">
        <v>507</v>
      </c>
      <c r="G328" s="240" t="s">
        <v>900</v>
      </c>
      <c r="H328" s="243">
        <v>9.75</v>
      </c>
      <c r="I328" s="243">
        <v>1.4108924147625985</v>
      </c>
      <c r="J328" s="244">
        <f t="shared" si="10"/>
        <v>13.756201043935336</v>
      </c>
      <c r="K328" s="243">
        <v>41.685479230063116</v>
      </c>
      <c r="L328" s="245">
        <f t="shared" si="9"/>
        <v>406.43342249311536</v>
      </c>
      <c r="M328" s="246" t="e">
        <f>VLOOKUP(D328,[6]Consolidado!B:E,4,FALSE)</f>
        <v>#N/A</v>
      </c>
      <c r="N328" s="246" t="e">
        <f>VLOOKUP(D328,[6]Consolidado!B:H,7,FALSE)</f>
        <v>#N/A</v>
      </c>
      <c r="O328" s="805">
        <v>166</v>
      </c>
    </row>
    <row r="329" spans="1:15" x14ac:dyDescent="0.25">
      <c r="A329" s="239" t="s">
        <v>652</v>
      </c>
      <c r="B329" s="240" t="s">
        <v>540</v>
      </c>
      <c r="C329" s="240" t="e">
        <f>VLOOKUP(D329,[6]Consolidado!B:E,2,FALSE)</f>
        <v>#N/A</v>
      </c>
      <c r="D329" s="241"/>
      <c r="E329" s="240" t="s">
        <v>480</v>
      </c>
      <c r="F329" s="242" t="s">
        <v>507</v>
      </c>
      <c r="G329" s="254" t="s">
        <v>901</v>
      </c>
      <c r="H329" s="243">
        <v>37.333333333333336</v>
      </c>
      <c r="I329" s="243">
        <v>1.3281905551577267</v>
      </c>
      <c r="J329" s="244">
        <f t="shared" si="10"/>
        <v>49.585780725888462</v>
      </c>
      <c r="K329" s="243">
        <v>39.225717303584155</v>
      </c>
      <c r="L329" s="245">
        <f t="shared" ref="L329:L392" si="11">H329*K329</f>
        <v>1464.4267793338086</v>
      </c>
      <c r="M329" s="246" t="e">
        <f>VLOOKUP(D329,[6]Consolidado!B:E,4,FALSE)</f>
        <v>#N/A</v>
      </c>
      <c r="N329" s="246" t="e">
        <f>VLOOKUP(D329,[6]Consolidado!B:H,7,FALSE)</f>
        <v>#N/A</v>
      </c>
      <c r="O329" s="805">
        <v>192</v>
      </c>
    </row>
    <row r="330" spans="1:15" x14ac:dyDescent="0.25">
      <c r="A330" s="239" t="s">
        <v>652</v>
      </c>
      <c r="B330" s="240" t="s">
        <v>540</v>
      </c>
      <c r="C330" s="240" t="e">
        <f>VLOOKUP(D330,[6]Consolidado!B:E,2,FALSE)</f>
        <v>#N/A</v>
      </c>
      <c r="D330" s="241"/>
      <c r="E330" s="240" t="s">
        <v>480</v>
      </c>
      <c r="F330" s="242" t="s">
        <v>507</v>
      </c>
      <c r="G330" s="240" t="s">
        <v>901</v>
      </c>
      <c r="H330" s="243">
        <v>28.166666666666668</v>
      </c>
      <c r="I330" s="243">
        <v>1.3281905551577267</v>
      </c>
      <c r="J330" s="244">
        <f t="shared" si="10"/>
        <v>37.410700636942636</v>
      </c>
      <c r="K330" s="243">
        <v>39.225717303584155</v>
      </c>
      <c r="L330" s="245">
        <f t="shared" si="11"/>
        <v>1104.8577040509538</v>
      </c>
      <c r="M330" s="246" t="e">
        <f>VLOOKUP(D330,[6]Consolidado!B:E,4,FALSE)</f>
        <v>#N/A</v>
      </c>
      <c r="N330" s="246" t="e">
        <f>VLOOKUP(D330,[6]Consolidado!B:H,7,FALSE)</f>
        <v>#N/A</v>
      </c>
      <c r="O330" s="805">
        <v>169</v>
      </c>
    </row>
    <row r="331" spans="1:15" x14ac:dyDescent="0.25">
      <c r="A331" s="239" t="s">
        <v>652</v>
      </c>
      <c r="B331" s="240" t="s">
        <v>540</v>
      </c>
      <c r="C331" s="240" t="e">
        <f>VLOOKUP(D331,[6]Consolidado!B:E,2,FALSE)</f>
        <v>#N/A</v>
      </c>
      <c r="D331" s="241"/>
      <c r="E331" s="240" t="s">
        <v>480</v>
      </c>
      <c r="F331" s="242" t="s">
        <v>507</v>
      </c>
      <c r="G331" s="240" t="s">
        <v>901</v>
      </c>
      <c r="H331" s="243">
        <v>46.666666666666664</v>
      </c>
      <c r="I331" s="243">
        <v>1.3281905551577267</v>
      </c>
      <c r="J331" s="244">
        <f t="shared" si="10"/>
        <v>61.982225907360572</v>
      </c>
      <c r="K331" s="243">
        <v>39.225717303584155</v>
      </c>
      <c r="L331" s="245">
        <f t="shared" si="11"/>
        <v>1830.5334741672605</v>
      </c>
      <c r="M331" s="246" t="e">
        <f>VLOOKUP(D331,[6]Consolidado!B:E,4,FALSE)</f>
        <v>#N/A</v>
      </c>
      <c r="N331" s="246" t="e">
        <f>VLOOKUP(D331,[6]Consolidado!B:H,7,FALSE)</f>
        <v>#N/A</v>
      </c>
      <c r="O331" s="805">
        <v>192</v>
      </c>
    </row>
    <row r="332" spans="1:15" x14ac:dyDescent="0.25">
      <c r="A332" s="239" t="s">
        <v>652</v>
      </c>
      <c r="B332" s="240" t="s">
        <v>540</v>
      </c>
      <c r="C332" s="240" t="e">
        <f>VLOOKUP(D332,[6]Consolidado!B:E,2,FALSE)</f>
        <v>#N/A</v>
      </c>
      <c r="D332" s="241"/>
      <c r="E332" s="240" t="s">
        <v>480</v>
      </c>
      <c r="F332" s="242" t="s">
        <v>506</v>
      </c>
      <c r="G332" s="254" t="s">
        <v>902</v>
      </c>
      <c r="H332" s="243">
        <v>45.5</v>
      </c>
      <c r="I332" s="243">
        <v>1.3281905551577271</v>
      </c>
      <c r="J332" s="244">
        <f t="shared" si="10"/>
        <v>60.432670259676584</v>
      </c>
      <c r="K332" s="243">
        <v>39.22571730358419</v>
      </c>
      <c r="L332" s="245">
        <f t="shared" si="11"/>
        <v>1784.7701373130806</v>
      </c>
      <c r="M332" s="246" t="e">
        <f>VLOOKUP(D332,[6]Consolidado!B:E,4,FALSE)</f>
        <v>#N/A</v>
      </c>
      <c r="N332" s="246" t="e">
        <f>VLOOKUP(D332,[6]Consolidado!B:H,7,FALSE)</f>
        <v>#N/A</v>
      </c>
      <c r="O332" s="805">
        <v>169</v>
      </c>
    </row>
    <row r="333" spans="1:15" x14ac:dyDescent="0.25">
      <c r="A333" s="239" t="s">
        <v>652</v>
      </c>
      <c r="B333" s="240" t="s">
        <v>540</v>
      </c>
      <c r="C333" s="240" t="e">
        <f>VLOOKUP(D333,[6]Consolidado!B:E,2,FALSE)</f>
        <v>#N/A</v>
      </c>
      <c r="D333" s="241"/>
      <c r="E333" s="240" t="s">
        <v>480</v>
      </c>
      <c r="F333" s="242" t="s">
        <v>506</v>
      </c>
      <c r="G333" s="240" t="s">
        <v>902</v>
      </c>
      <c r="H333" s="243">
        <v>63</v>
      </c>
      <c r="I333" s="243">
        <v>1.3281905551577271</v>
      </c>
      <c r="J333" s="244">
        <f t="shared" si="10"/>
        <v>83.676004974936802</v>
      </c>
      <c r="K333" s="243">
        <v>39.22571730358419</v>
      </c>
      <c r="L333" s="245">
        <f t="shared" si="11"/>
        <v>2471.220190125804</v>
      </c>
      <c r="M333" s="246" t="e">
        <f>VLOOKUP(D333,[6]Consolidado!B:E,4,FALSE)</f>
        <v>#N/A</v>
      </c>
      <c r="N333" s="246" t="e">
        <f>VLOOKUP(D333,[6]Consolidado!B:H,7,FALSE)</f>
        <v>#N/A</v>
      </c>
      <c r="O333" s="805">
        <v>169</v>
      </c>
    </row>
    <row r="334" spans="1:15" x14ac:dyDescent="0.25">
      <c r="A334" s="239" t="s">
        <v>652</v>
      </c>
      <c r="B334" s="240" t="s">
        <v>540</v>
      </c>
      <c r="C334" s="240" t="e">
        <f>VLOOKUP(D334,[6]Consolidado!B:E,2,FALSE)</f>
        <v>#N/A</v>
      </c>
      <c r="D334" s="241"/>
      <c r="E334" s="240" t="s">
        <v>480</v>
      </c>
      <c r="F334" s="242" t="s">
        <v>507</v>
      </c>
      <c r="G334" s="240" t="s">
        <v>901</v>
      </c>
      <c r="H334" s="243">
        <v>49</v>
      </c>
      <c r="I334" s="243">
        <v>1.3281905551577267</v>
      </c>
      <c r="J334" s="244">
        <f t="shared" si="10"/>
        <v>65.081337202728605</v>
      </c>
      <c r="K334" s="243">
        <v>39.225717303584155</v>
      </c>
      <c r="L334" s="245">
        <f t="shared" si="11"/>
        <v>1922.0601478756237</v>
      </c>
      <c r="M334" s="246" t="e">
        <f>VLOOKUP(D334,[6]Consolidado!B:E,4,FALSE)</f>
        <v>#N/A</v>
      </c>
      <c r="N334" s="246" t="e">
        <f>VLOOKUP(D334,[6]Consolidado!B:H,7,FALSE)</f>
        <v>#N/A</v>
      </c>
      <c r="O334" s="805">
        <v>169</v>
      </c>
    </row>
    <row r="335" spans="1:15" x14ac:dyDescent="0.25">
      <c r="A335" s="239" t="s">
        <v>652</v>
      </c>
      <c r="B335" s="240" t="s">
        <v>540</v>
      </c>
      <c r="C335" s="240" t="e">
        <f>VLOOKUP(D335,[6]Consolidado!B:E,2,FALSE)</f>
        <v>#N/A</v>
      </c>
      <c r="D335" s="241"/>
      <c r="E335" s="240" t="s">
        <v>480</v>
      </c>
      <c r="F335" s="242" t="s">
        <v>507</v>
      </c>
      <c r="G335" s="240" t="s">
        <v>901</v>
      </c>
      <c r="H335" s="243">
        <v>37.333333333333336</v>
      </c>
      <c r="I335" s="243">
        <v>1.3281905551577267</v>
      </c>
      <c r="J335" s="244">
        <f t="shared" si="10"/>
        <v>49.585780725888462</v>
      </c>
      <c r="K335" s="243">
        <v>39.225717303584155</v>
      </c>
      <c r="L335" s="245">
        <f t="shared" si="11"/>
        <v>1464.4267793338086</v>
      </c>
      <c r="M335" s="246" t="e">
        <f>VLOOKUP(D335,[6]Consolidado!B:E,4,FALSE)</f>
        <v>#N/A</v>
      </c>
      <c r="N335" s="246" t="e">
        <f>VLOOKUP(D335,[6]Consolidado!B:H,7,FALSE)</f>
        <v>#N/A</v>
      </c>
      <c r="O335" s="805">
        <v>169</v>
      </c>
    </row>
    <row r="336" spans="1:15" x14ac:dyDescent="0.25">
      <c r="A336" s="239" t="s">
        <v>652</v>
      </c>
      <c r="B336" s="240" t="s">
        <v>540</v>
      </c>
      <c r="C336" s="240" t="e">
        <f>VLOOKUP(D336,[6]Consolidado!B:E,2,FALSE)</f>
        <v>#N/A</v>
      </c>
      <c r="D336" s="241"/>
      <c r="E336" s="240" t="s">
        <v>480</v>
      </c>
      <c r="F336" s="242" t="s">
        <v>506</v>
      </c>
      <c r="G336" s="240" t="s">
        <v>902</v>
      </c>
      <c r="H336" s="243">
        <v>56</v>
      </c>
      <c r="I336" s="243">
        <v>1.3281905551577271</v>
      </c>
      <c r="J336" s="244">
        <f t="shared" si="10"/>
        <v>74.378671088832718</v>
      </c>
      <c r="K336" s="243">
        <v>39.22571730358419</v>
      </c>
      <c r="L336" s="245">
        <f t="shared" si="11"/>
        <v>2196.6401690007146</v>
      </c>
      <c r="M336" s="246" t="e">
        <f>VLOOKUP(D336,[6]Consolidado!B:E,4,FALSE)</f>
        <v>#N/A</v>
      </c>
      <c r="N336" s="246" t="e">
        <f>VLOOKUP(D336,[6]Consolidado!B:H,7,FALSE)</f>
        <v>#N/A</v>
      </c>
      <c r="O336" s="805">
        <v>169</v>
      </c>
    </row>
    <row r="337" spans="1:15" x14ac:dyDescent="0.25">
      <c r="A337" s="239" t="s">
        <v>652</v>
      </c>
      <c r="B337" s="240" t="s">
        <v>540</v>
      </c>
      <c r="C337" s="240" t="e">
        <f>VLOOKUP(D337,[6]Consolidado!B:E,2,FALSE)</f>
        <v>#N/A</v>
      </c>
      <c r="D337" s="241"/>
      <c r="E337" s="240" t="s">
        <v>480</v>
      </c>
      <c r="F337" s="242" t="s">
        <v>506</v>
      </c>
      <c r="G337" s="240" t="s">
        <v>902</v>
      </c>
      <c r="H337" s="243">
        <v>46.666666666666664</v>
      </c>
      <c r="I337" s="243">
        <v>1.3281905551577271</v>
      </c>
      <c r="J337" s="244">
        <f t="shared" si="10"/>
        <v>61.982225907360593</v>
      </c>
      <c r="K337" s="243">
        <v>39.22571730358419</v>
      </c>
      <c r="L337" s="245">
        <f t="shared" si="11"/>
        <v>1830.5334741672621</v>
      </c>
      <c r="M337" s="246" t="e">
        <f>VLOOKUP(D337,[6]Consolidado!B:E,4,FALSE)</f>
        <v>#N/A</v>
      </c>
      <c r="N337" s="246" t="e">
        <f>VLOOKUP(D337,[6]Consolidado!B:H,7,FALSE)</f>
        <v>#N/A</v>
      </c>
      <c r="O337" s="805">
        <v>169</v>
      </c>
    </row>
    <row r="338" spans="1:15" x14ac:dyDescent="0.25">
      <c r="A338" s="239" t="s">
        <v>652</v>
      </c>
      <c r="B338" s="240" t="s">
        <v>540</v>
      </c>
      <c r="C338" s="240" t="e">
        <f>VLOOKUP(D338,[6]Consolidado!B:E,2,FALSE)</f>
        <v>#N/A</v>
      </c>
      <c r="D338" s="241"/>
      <c r="E338" s="240" t="s">
        <v>480</v>
      </c>
      <c r="F338" s="242" t="s">
        <v>506</v>
      </c>
      <c r="G338" s="240" t="s">
        <v>902</v>
      </c>
      <c r="H338" s="243">
        <v>45</v>
      </c>
      <c r="I338" s="243">
        <v>1.3281905551577271</v>
      </c>
      <c r="J338" s="244">
        <f t="shared" si="10"/>
        <v>59.768574982097718</v>
      </c>
      <c r="K338" s="243">
        <v>39.22571730358419</v>
      </c>
      <c r="L338" s="245">
        <f t="shared" si="11"/>
        <v>1765.1572786612885</v>
      </c>
      <c r="M338" s="246" t="e">
        <f>VLOOKUP(D338,[6]Consolidado!B:E,4,FALSE)</f>
        <v>#N/A</v>
      </c>
      <c r="N338" s="246" t="e">
        <f>VLOOKUP(D338,[6]Consolidado!B:H,7,FALSE)</f>
        <v>#N/A</v>
      </c>
      <c r="O338" s="805">
        <v>169</v>
      </c>
    </row>
    <row r="339" spans="1:15" x14ac:dyDescent="0.25">
      <c r="A339" s="239" t="s">
        <v>652</v>
      </c>
      <c r="B339" s="240" t="s">
        <v>540</v>
      </c>
      <c r="C339" s="240" t="e">
        <f>VLOOKUP(D339,[6]Consolidado!B:E,2,FALSE)</f>
        <v>#N/A</v>
      </c>
      <c r="D339" s="241"/>
      <c r="E339" s="240" t="s">
        <v>480</v>
      </c>
      <c r="F339" s="242" t="s">
        <v>506</v>
      </c>
      <c r="G339" s="240" t="s">
        <v>902</v>
      </c>
      <c r="H339" s="243">
        <v>52.5</v>
      </c>
      <c r="I339" s="243">
        <v>1.3281905551577271</v>
      </c>
      <c r="J339" s="244">
        <f t="shared" si="10"/>
        <v>69.730004145780669</v>
      </c>
      <c r="K339" s="243">
        <v>39.22571730358419</v>
      </c>
      <c r="L339" s="245">
        <f t="shared" si="11"/>
        <v>2059.3501584381702</v>
      </c>
      <c r="M339" s="246" t="e">
        <f>VLOOKUP(D339,[6]Consolidado!B:E,4,FALSE)</f>
        <v>#N/A</v>
      </c>
      <c r="N339" s="246" t="e">
        <f>VLOOKUP(D339,[6]Consolidado!B:H,7,FALSE)</f>
        <v>#N/A</v>
      </c>
      <c r="O339" s="805">
        <v>169</v>
      </c>
    </row>
    <row r="340" spans="1:15" x14ac:dyDescent="0.25">
      <c r="A340" s="239" t="s">
        <v>652</v>
      </c>
      <c r="B340" s="240" t="s">
        <v>540</v>
      </c>
      <c r="C340" s="240" t="e">
        <f>VLOOKUP(D340,[6]Consolidado!B:E,2,FALSE)</f>
        <v>#N/A</v>
      </c>
      <c r="D340" s="241"/>
      <c r="E340" s="240" t="s">
        <v>480</v>
      </c>
      <c r="F340" s="242" t="s">
        <v>506</v>
      </c>
      <c r="G340" s="240" t="s">
        <v>902</v>
      </c>
      <c r="H340" s="243">
        <v>55</v>
      </c>
      <c r="I340" s="243">
        <v>1.3281905551577271</v>
      </c>
      <c r="J340" s="244">
        <f t="shared" si="10"/>
        <v>73.050480533674985</v>
      </c>
      <c r="K340" s="243">
        <v>39.22571730358419</v>
      </c>
      <c r="L340" s="245">
        <f t="shared" si="11"/>
        <v>2157.4144516971305</v>
      </c>
      <c r="M340" s="246" t="e">
        <f>VLOOKUP(D340,[6]Consolidado!B:E,4,FALSE)</f>
        <v>#N/A</v>
      </c>
      <c r="N340" s="246" t="e">
        <f>VLOOKUP(D340,[6]Consolidado!B:H,7,FALSE)</f>
        <v>#N/A</v>
      </c>
      <c r="O340" s="805">
        <v>169</v>
      </c>
    </row>
    <row r="341" spans="1:15" x14ac:dyDescent="0.25">
      <c r="A341" s="239" t="s">
        <v>652</v>
      </c>
      <c r="B341" s="240" t="s">
        <v>540</v>
      </c>
      <c r="C341" s="240" t="e">
        <f>VLOOKUP(D341,[6]Consolidado!B:E,2,FALSE)</f>
        <v>#N/A</v>
      </c>
      <c r="D341" s="241"/>
      <c r="E341" s="240" t="s">
        <v>480</v>
      </c>
      <c r="F341" s="242" t="s">
        <v>506</v>
      </c>
      <c r="G341" s="240" t="s">
        <v>902</v>
      </c>
      <c r="H341" s="243">
        <v>80</v>
      </c>
      <c r="I341" s="243">
        <v>1.3281905551577271</v>
      </c>
      <c r="J341" s="244">
        <f t="shared" si="10"/>
        <v>106.25524441261817</v>
      </c>
      <c r="K341" s="243">
        <v>39.22571730358419</v>
      </c>
      <c r="L341" s="245">
        <f t="shared" si="11"/>
        <v>3138.0573842867352</v>
      </c>
      <c r="M341" s="246" t="e">
        <f>VLOOKUP(D341,[6]Consolidado!B:E,4,FALSE)</f>
        <v>#N/A</v>
      </c>
      <c r="N341" s="246" t="e">
        <f>VLOOKUP(D341,[6]Consolidado!B:H,7,FALSE)</f>
        <v>#N/A</v>
      </c>
      <c r="O341" s="805">
        <v>198</v>
      </c>
    </row>
    <row r="342" spans="1:15" x14ac:dyDescent="0.25">
      <c r="A342" s="239" t="s">
        <v>652</v>
      </c>
      <c r="B342" s="240" t="s">
        <v>540</v>
      </c>
      <c r="C342" s="240" t="e">
        <f>VLOOKUP(D342,[6]Consolidado!B:E,2,FALSE)</f>
        <v>#N/A</v>
      </c>
      <c r="D342" s="241"/>
      <c r="E342" s="240" t="s">
        <v>480</v>
      </c>
      <c r="F342" s="242" t="s">
        <v>506</v>
      </c>
      <c r="G342" s="240" t="s">
        <v>902</v>
      </c>
      <c r="H342" s="243">
        <v>85</v>
      </c>
      <c r="I342" s="243">
        <v>1.3281905551577271</v>
      </c>
      <c r="J342" s="244">
        <f t="shared" si="10"/>
        <v>112.8961971884068</v>
      </c>
      <c r="K342" s="243">
        <v>39.22571730358419</v>
      </c>
      <c r="L342" s="245">
        <f t="shared" si="11"/>
        <v>3334.1859708046563</v>
      </c>
      <c r="M342" s="246" t="e">
        <f>VLOOKUP(D342,[6]Consolidado!B:E,4,FALSE)</f>
        <v>#N/A</v>
      </c>
      <c r="N342" s="246" t="e">
        <f>VLOOKUP(D342,[6]Consolidado!B:H,7,FALSE)</f>
        <v>#N/A</v>
      </c>
      <c r="O342" s="805">
        <v>198</v>
      </c>
    </row>
    <row r="343" spans="1:15" x14ac:dyDescent="0.25">
      <c r="A343" s="239" t="s">
        <v>652</v>
      </c>
      <c r="B343" s="240" t="s">
        <v>540</v>
      </c>
      <c r="C343" s="240" t="e">
        <f>VLOOKUP(D343,[6]Consolidado!B:E,2,FALSE)</f>
        <v>#N/A</v>
      </c>
      <c r="D343" s="241"/>
      <c r="E343" s="240" t="s">
        <v>480</v>
      </c>
      <c r="F343" s="242" t="s">
        <v>506</v>
      </c>
      <c r="G343" s="240" t="s">
        <v>902</v>
      </c>
      <c r="H343" s="243">
        <v>92.5</v>
      </c>
      <c r="I343" s="243">
        <v>1.3281905551577271</v>
      </c>
      <c r="J343" s="244">
        <f t="shared" si="10"/>
        <v>122.85762635208975</v>
      </c>
      <c r="K343" s="243">
        <v>39.22571730358419</v>
      </c>
      <c r="L343" s="245">
        <f t="shared" si="11"/>
        <v>3628.3788505815378</v>
      </c>
      <c r="M343" s="246" t="e">
        <f>VLOOKUP(D343,[6]Consolidado!B:E,4,FALSE)</f>
        <v>#N/A</v>
      </c>
      <c r="N343" s="246" t="e">
        <f>VLOOKUP(D343,[6]Consolidado!B:H,7,FALSE)</f>
        <v>#N/A</v>
      </c>
      <c r="O343" s="805">
        <v>198</v>
      </c>
    </row>
    <row r="344" spans="1:15" x14ac:dyDescent="0.25">
      <c r="A344" s="239" t="s">
        <v>652</v>
      </c>
      <c r="B344" s="240" t="s">
        <v>540</v>
      </c>
      <c r="C344" s="240" t="e">
        <f>VLOOKUP(D344,[6]Consolidado!B:E,2,FALSE)</f>
        <v>#N/A</v>
      </c>
      <c r="D344" s="241"/>
      <c r="E344" s="240" t="s">
        <v>480</v>
      </c>
      <c r="F344" s="242" t="s">
        <v>506</v>
      </c>
      <c r="G344" s="240" t="s">
        <v>902</v>
      </c>
      <c r="H344" s="243">
        <v>77.5</v>
      </c>
      <c r="I344" s="243">
        <v>1.3281905551577271</v>
      </c>
      <c r="J344" s="244">
        <f t="shared" si="10"/>
        <v>102.93476802472385</v>
      </c>
      <c r="K344" s="243">
        <v>39.22571730358419</v>
      </c>
      <c r="L344" s="245">
        <f t="shared" si="11"/>
        <v>3039.9930910277749</v>
      </c>
      <c r="M344" s="246" t="e">
        <f>VLOOKUP(D344,[6]Consolidado!B:E,4,FALSE)</f>
        <v>#N/A</v>
      </c>
      <c r="N344" s="246" t="e">
        <f>VLOOKUP(D344,[6]Consolidado!B:H,7,FALSE)</f>
        <v>#N/A</v>
      </c>
      <c r="O344" s="805">
        <v>198</v>
      </c>
    </row>
    <row r="345" spans="1:15" x14ac:dyDescent="0.25">
      <c r="A345" s="239" t="s">
        <v>652</v>
      </c>
      <c r="B345" s="240" t="s">
        <v>540</v>
      </c>
      <c r="C345" s="240" t="e">
        <f>VLOOKUP(D345,[6]Consolidado!B:E,2,FALSE)</f>
        <v>#N/A</v>
      </c>
      <c r="D345" s="241"/>
      <c r="E345" s="240" t="s">
        <v>480</v>
      </c>
      <c r="F345" s="242" t="s">
        <v>506</v>
      </c>
      <c r="G345" s="240" t="s">
        <v>902</v>
      </c>
      <c r="H345" s="243">
        <v>72.5</v>
      </c>
      <c r="I345" s="243">
        <v>1.3281905551577271</v>
      </c>
      <c r="J345" s="244">
        <f t="shared" si="10"/>
        <v>96.293815248935218</v>
      </c>
      <c r="K345" s="243">
        <v>39.22571730358419</v>
      </c>
      <c r="L345" s="245">
        <f t="shared" si="11"/>
        <v>2843.8645045098538</v>
      </c>
      <c r="M345" s="246" t="e">
        <f>VLOOKUP(D345,[6]Consolidado!B:E,4,FALSE)</f>
        <v>#N/A</v>
      </c>
      <c r="N345" s="246" t="e">
        <f>VLOOKUP(D345,[6]Consolidado!B:H,7,FALSE)</f>
        <v>#N/A</v>
      </c>
      <c r="O345" s="805">
        <v>198</v>
      </c>
    </row>
    <row r="346" spans="1:15" x14ac:dyDescent="0.25">
      <c r="A346" s="239" t="s">
        <v>652</v>
      </c>
      <c r="B346" s="240" t="s">
        <v>540</v>
      </c>
      <c r="C346" s="240" t="e">
        <f>VLOOKUP(D346,[6]Consolidado!B:E,2,FALSE)</f>
        <v>#N/A</v>
      </c>
      <c r="D346" s="241"/>
      <c r="E346" s="240" t="s">
        <v>480</v>
      </c>
      <c r="F346" s="242" t="s">
        <v>507</v>
      </c>
      <c r="G346" s="240" t="s">
        <v>901</v>
      </c>
      <c r="H346" s="243">
        <v>24</v>
      </c>
      <c r="I346" s="243">
        <v>1.3281905551577267</v>
      </c>
      <c r="J346" s="244">
        <f t="shared" si="10"/>
        <v>31.87657332378544</v>
      </c>
      <c r="K346" s="243">
        <v>39.225717303584155</v>
      </c>
      <c r="L346" s="245">
        <f t="shared" si="11"/>
        <v>941.41721528601965</v>
      </c>
      <c r="M346" s="246" t="e">
        <f>VLOOKUP(D346,[6]Consolidado!B:E,4,FALSE)</f>
        <v>#N/A</v>
      </c>
      <c r="N346" s="246" t="e">
        <f>VLOOKUP(D346,[6]Consolidado!B:H,7,FALSE)</f>
        <v>#N/A</v>
      </c>
      <c r="O346" s="805">
        <v>194</v>
      </c>
    </row>
    <row r="347" spans="1:15" x14ac:dyDescent="0.25">
      <c r="A347" s="239" t="s">
        <v>652</v>
      </c>
      <c r="B347" s="240" t="s">
        <v>540</v>
      </c>
      <c r="C347" s="240" t="e">
        <f>VLOOKUP(D347,[6]Consolidado!B:E,2,FALSE)</f>
        <v>#N/A</v>
      </c>
      <c r="D347" s="241"/>
      <c r="E347" s="240" t="s">
        <v>480</v>
      </c>
      <c r="F347" s="242" t="s">
        <v>507</v>
      </c>
      <c r="G347" s="240" t="s">
        <v>901</v>
      </c>
      <c r="H347" s="243">
        <v>22.666666666666668</v>
      </c>
      <c r="I347" s="243">
        <v>1.3281905551577267</v>
      </c>
      <c r="J347" s="244">
        <f t="shared" si="10"/>
        <v>30.105652583575139</v>
      </c>
      <c r="K347" s="243">
        <v>39.225717303584155</v>
      </c>
      <c r="L347" s="245">
        <f t="shared" si="11"/>
        <v>889.11625888124092</v>
      </c>
      <c r="M347" s="246" t="e">
        <f>VLOOKUP(D347,[6]Consolidado!B:E,4,FALSE)</f>
        <v>#N/A</v>
      </c>
      <c r="N347" s="246" t="e">
        <f>VLOOKUP(D347,[6]Consolidado!B:H,7,FALSE)</f>
        <v>#N/A</v>
      </c>
      <c r="O347" s="805">
        <v>169</v>
      </c>
    </row>
    <row r="348" spans="1:15" x14ac:dyDescent="0.25">
      <c r="A348" s="239" t="s">
        <v>652</v>
      </c>
      <c r="B348" s="240" t="s">
        <v>540</v>
      </c>
      <c r="C348" s="240" t="e">
        <f>VLOOKUP(D348,[6]Consolidado!B:E,2,FALSE)</f>
        <v>#N/A</v>
      </c>
      <c r="D348" s="241"/>
      <c r="E348" s="240" t="s">
        <v>480</v>
      </c>
      <c r="F348" s="242" t="s">
        <v>507</v>
      </c>
      <c r="G348" s="240" t="s">
        <v>901</v>
      </c>
      <c r="H348" s="243">
        <v>22.5</v>
      </c>
      <c r="I348" s="243">
        <v>1.3281905551577267</v>
      </c>
      <c r="J348" s="244">
        <f t="shared" si="10"/>
        <v>29.884287491048848</v>
      </c>
      <c r="K348" s="243">
        <v>39.225717303584155</v>
      </c>
      <c r="L348" s="245">
        <f t="shared" si="11"/>
        <v>882.57863933064345</v>
      </c>
      <c r="M348" s="246" t="e">
        <f>VLOOKUP(D348,[6]Consolidado!B:E,4,FALSE)</f>
        <v>#N/A</v>
      </c>
      <c r="N348" s="246" t="e">
        <f>VLOOKUP(D348,[6]Consolidado!B:H,7,FALSE)</f>
        <v>#N/A</v>
      </c>
      <c r="O348" s="805">
        <v>169</v>
      </c>
    </row>
    <row r="349" spans="1:15" x14ac:dyDescent="0.25">
      <c r="A349" s="239" t="s">
        <v>652</v>
      </c>
      <c r="B349" s="240" t="s">
        <v>540</v>
      </c>
      <c r="C349" s="240" t="e">
        <f>VLOOKUP(D349,[6]Consolidado!B:E,2,FALSE)</f>
        <v>#N/A</v>
      </c>
      <c r="D349" s="241"/>
      <c r="E349" s="240" t="s">
        <v>480</v>
      </c>
      <c r="F349" s="242" t="s">
        <v>507</v>
      </c>
      <c r="G349" s="240" t="s">
        <v>901</v>
      </c>
      <c r="H349" s="243">
        <v>24</v>
      </c>
      <c r="I349" s="243">
        <v>1.3281905551577267</v>
      </c>
      <c r="J349" s="244">
        <f t="shared" si="10"/>
        <v>31.87657332378544</v>
      </c>
      <c r="K349" s="243">
        <v>39.225717303584155</v>
      </c>
      <c r="L349" s="245">
        <f t="shared" si="11"/>
        <v>941.41721528601965</v>
      </c>
      <c r="M349" s="246" t="e">
        <f>VLOOKUP(D349,[6]Consolidado!B:E,4,FALSE)</f>
        <v>#N/A</v>
      </c>
      <c r="N349" s="246" t="e">
        <f>VLOOKUP(D349,[6]Consolidado!B:H,7,FALSE)</f>
        <v>#N/A</v>
      </c>
      <c r="O349" s="805">
        <v>169</v>
      </c>
    </row>
    <row r="350" spans="1:15" x14ac:dyDescent="0.25">
      <c r="A350" s="239" t="s">
        <v>652</v>
      </c>
      <c r="B350" s="240" t="s">
        <v>556</v>
      </c>
      <c r="C350" s="240" t="e">
        <f>VLOOKUP(D350,[6]Consolidado!B:E,2,FALSE)</f>
        <v>#N/A</v>
      </c>
      <c r="D350" s="241"/>
      <c r="E350" s="240" t="s">
        <v>481</v>
      </c>
      <c r="F350" s="242" t="s">
        <v>507</v>
      </c>
      <c r="G350" s="240" t="s">
        <v>900</v>
      </c>
      <c r="H350" s="243">
        <v>9.3333333333333339</v>
      </c>
      <c r="I350" s="243">
        <v>1.4108924147625985</v>
      </c>
      <c r="J350" s="244">
        <f t="shared" si="10"/>
        <v>13.16832920445092</v>
      </c>
      <c r="K350" s="243">
        <v>41.685479230063116</v>
      </c>
      <c r="L350" s="245">
        <f t="shared" si="11"/>
        <v>389.06447281392246</v>
      </c>
      <c r="M350" s="246" t="e">
        <f>VLOOKUP(D350,[6]Consolidado!B:E,4,FALSE)</f>
        <v>#N/A</v>
      </c>
      <c r="N350" s="246" t="e">
        <f>VLOOKUP(D350,[6]Consolidado!B:H,7,FALSE)</f>
        <v>#N/A</v>
      </c>
      <c r="O350" s="805">
        <v>143</v>
      </c>
    </row>
    <row r="351" spans="1:15" x14ac:dyDescent="0.25">
      <c r="A351" s="239" t="s">
        <v>652</v>
      </c>
      <c r="B351" s="240" t="s">
        <v>558</v>
      </c>
      <c r="C351" s="240" t="e">
        <f>VLOOKUP(D351,[6]Consolidado!B:E,2,FALSE)</f>
        <v>#N/A</v>
      </c>
      <c r="D351" s="241"/>
      <c r="E351" s="240" t="s">
        <v>481</v>
      </c>
      <c r="F351" s="242" t="s">
        <v>507</v>
      </c>
      <c r="G351" s="240" t="s">
        <v>900</v>
      </c>
      <c r="H351" s="243">
        <v>9.0277777777777786</v>
      </c>
      <c r="I351" s="243">
        <v>1.4108924147625985</v>
      </c>
      <c r="J351" s="244">
        <f t="shared" si="10"/>
        <v>12.737223188829015</v>
      </c>
      <c r="K351" s="243">
        <v>41.685479230063116</v>
      </c>
      <c r="L351" s="245">
        <f t="shared" si="11"/>
        <v>376.32724304918094</v>
      </c>
      <c r="M351" s="246" t="e">
        <f>VLOOKUP(D351,[6]Consolidado!B:E,4,FALSE)</f>
        <v>#N/A</v>
      </c>
      <c r="N351" s="246" t="e">
        <f>VLOOKUP(D351,[6]Consolidado!B:H,7,FALSE)</f>
        <v>#N/A</v>
      </c>
      <c r="O351" s="805">
        <v>167</v>
      </c>
    </row>
    <row r="352" spans="1:15" x14ac:dyDescent="0.25">
      <c r="A352" s="239" t="s">
        <v>652</v>
      </c>
      <c r="B352" s="240" t="s">
        <v>556</v>
      </c>
      <c r="C352" s="240" t="e">
        <f>VLOOKUP(D352,[6]Consolidado!B:E,2,FALSE)</f>
        <v>#N/A</v>
      </c>
      <c r="D352" s="241"/>
      <c r="E352" s="240" t="s">
        <v>481</v>
      </c>
      <c r="F352" s="242" t="s">
        <v>507</v>
      </c>
      <c r="G352" s="240" t="s">
        <v>900</v>
      </c>
      <c r="H352" s="243">
        <v>8.3333333333333339</v>
      </c>
      <c r="I352" s="243">
        <v>1.4108924147625985</v>
      </c>
      <c r="J352" s="244">
        <f t="shared" si="10"/>
        <v>11.757436789688322</v>
      </c>
      <c r="K352" s="243">
        <v>41.685479230063116</v>
      </c>
      <c r="L352" s="245">
        <f t="shared" si="11"/>
        <v>347.37899358385931</v>
      </c>
      <c r="M352" s="246" t="e">
        <f>VLOOKUP(D352,[6]Consolidado!B:E,4,FALSE)</f>
        <v>#N/A</v>
      </c>
      <c r="N352" s="246" t="e">
        <f>VLOOKUP(D352,[6]Consolidado!B:H,7,FALSE)</f>
        <v>#N/A</v>
      </c>
      <c r="O352" s="805">
        <v>166</v>
      </c>
    </row>
    <row r="353" spans="1:15" x14ac:dyDescent="0.25">
      <c r="A353" s="239" t="s">
        <v>652</v>
      </c>
      <c r="B353" s="240" t="s">
        <v>540</v>
      </c>
      <c r="C353" s="240" t="e">
        <f>VLOOKUP(D353,[6]Consolidado!B:E,2,FALSE)</f>
        <v>#N/A</v>
      </c>
      <c r="D353" s="241"/>
      <c r="E353" s="240" t="s">
        <v>481</v>
      </c>
      <c r="F353" s="242" t="s">
        <v>507</v>
      </c>
      <c r="G353" s="240" t="s">
        <v>900</v>
      </c>
      <c r="H353" s="243">
        <v>8.0277777777777786</v>
      </c>
      <c r="I353" s="243">
        <v>1.4108924147625985</v>
      </c>
      <c r="J353" s="244">
        <f t="shared" si="10"/>
        <v>11.326330774066417</v>
      </c>
      <c r="K353" s="243">
        <v>41.685479230063116</v>
      </c>
      <c r="L353" s="245">
        <f t="shared" si="11"/>
        <v>334.64176381911784</v>
      </c>
      <c r="M353" s="246" t="e">
        <f>VLOOKUP(D353,[6]Consolidado!B:E,4,FALSE)</f>
        <v>#N/A</v>
      </c>
      <c r="N353" s="246" t="e">
        <f>VLOOKUP(D353,[6]Consolidado!B:H,7,FALSE)</f>
        <v>#N/A</v>
      </c>
      <c r="O353" s="805">
        <v>181</v>
      </c>
    </row>
    <row r="354" spans="1:15" x14ac:dyDescent="0.25">
      <c r="A354" s="239" t="s">
        <v>652</v>
      </c>
      <c r="B354" s="240" t="s">
        <v>556</v>
      </c>
      <c r="C354" s="240" t="e">
        <f>VLOOKUP(D354,[6]Consolidado!B:E,2,FALSE)</f>
        <v>#N/A</v>
      </c>
      <c r="D354" s="241"/>
      <c r="E354" s="240" t="s">
        <v>481</v>
      </c>
      <c r="F354" s="242" t="s">
        <v>507</v>
      </c>
      <c r="G354" s="240" t="s">
        <v>900</v>
      </c>
      <c r="H354" s="243">
        <v>8</v>
      </c>
      <c r="I354" s="243">
        <v>1.4108924147625985</v>
      </c>
      <c r="J354" s="244">
        <f t="shared" si="10"/>
        <v>11.287139318100788</v>
      </c>
      <c r="K354" s="243">
        <v>41.685479230063116</v>
      </c>
      <c r="L354" s="245">
        <f t="shared" si="11"/>
        <v>333.48383384050493</v>
      </c>
      <c r="M354" s="246" t="e">
        <f>VLOOKUP(D354,[6]Consolidado!B:E,4,FALSE)</f>
        <v>#N/A</v>
      </c>
      <c r="N354" s="246" t="e">
        <f>VLOOKUP(D354,[6]Consolidado!B:H,7,FALSE)</f>
        <v>#N/A</v>
      </c>
      <c r="O354" s="805">
        <v>166</v>
      </c>
    </row>
    <row r="355" spans="1:15" x14ac:dyDescent="0.25">
      <c r="A355" s="239" t="s">
        <v>652</v>
      </c>
      <c r="B355" s="240" t="s">
        <v>540</v>
      </c>
      <c r="C355" s="240" t="e">
        <f>VLOOKUP(D355,[6]Consolidado!B:E,2,FALSE)</f>
        <v>#N/A</v>
      </c>
      <c r="D355" s="241"/>
      <c r="E355" s="240" t="s">
        <v>481</v>
      </c>
      <c r="F355" s="242" t="s">
        <v>507</v>
      </c>
      <c r="G355" s="240" t="s">
        <v>900</v>
      </c>
      <c r="H355" s="243">
        <v>8</v>
      </c>
      <c r="I355" s="243">
        <v>1.4108924147625985</v>
      </c>
      <c r="J355" s="244">
        <f t="shared" si="10"/>
        <v>11.287139318100788</v>
      </c>
      <c r="K355" s="243">
        <v>41.685479230063116</v>
      </c>
      <c r="L355" s="245">
        <f t="shared" si="11"/>
        <v>333.48383384050493</v>
      </c>
      <c r="M355" s="246" t="e">
        <f>VLOOKUP(D355,[6]Consolidado!B:E,4,FALSE)</f>
        <v>#N/A</v>
      </c>
      <c r="N355" s="246" t="e">
        <f>VLOOKUP(D355,[6]Consolidado!B:H,7,FALSE)</f>
        <v>#N/A</v>
      </c>
      <c r="O355" s="805">
        <v>198</v>
      </c>
    </row>
    <row r="356" spans="1:15" x14ac:dyDescent="0.25">
      <c r="A356" s="239" t="s">
        <v>652</v>
      </c>
      <c r="B356" s="240" t="s">
        <v>540</v>
      </c>
      <c r="C356" s="240" t="e">
        <f>VLOOKUP(D356,[6]Consolidado!B:E,2,FALSE)</f>
        <v>#N/A</v>
      </c>
      <c r="D356" s="241"/>
      <c r="E356" s="240" t="s">
        <v>481</v>
      </c>
      <c r="F356" s="242" t="s">
        <v>507</v>
      </c>
      <c r="G356" s="240" t="s">
        <v>900</v>
      </c>
      <c r="H356" s="243">
        <v>7.875</v>
      </c>
      <c r="I356" s="243">
        <v>1.4108924147625985</v>
      </c>
      <c r="J356" s="244">
        <f t="shared" si="10"/>
        <v>11.110777766255463</v>
      </c>
      <c r="K356" s="243">
        <v>41.685479230063116</v>
      </c>
      <c r="L356" s="245">
        <f t="shared" si="11"/>
        <v>328.27314893674702</v>
      </c>
      <c r="M356" s="246" t="e">
        <f>VLOOKUP(D356,[6]Consolidado!B:E,4,FALSE)</f>
        <v>#N/A</v>
      </c>
      <c r="N356" s="246" t="e">
        <f>VLOOKUP(D356,[6]Consolidado!B:H,7,FALSE)</f>
        <v>#N/A</v>
      </c>
      <c r="O356" s="805">
        <v>152</v>
      </c>
    </row>
    <row r="357" spans="1:15" x14ac:dyDescent="0.25">
      <c r="A357" s="239" t="s">
        <v>652</v>
      </c>
      <c r="B357" s="240" t="s">
        <v>558</v>
      </c>
      <c r="C357" s="240" t="e">
        <f>VLOOKUP(D357,[6]Consolidado!B:E,2,FALSE)</f>
        <v>#N/A</v>
      </c>
      <c r="D357" s="241"/>
      <c r="E357" s="240" t="s">
        <v>481</v>
      </c>
      <c r="F357" s="242" t="s">
        <v>507</v>
      </c>
      <c r="G357" s="240" t="s">
        <v>900</v>
      </c>
      <c r="H357" s="243">
        <v>7.333333333333333</v>
      </c>
      <c r="I357" s="243">
        <v>1.4108924147625985</v>
      </c>
      <c r="J357" s="244">
        <f t="shared" si="10"/>
        <v>10.346544374925722</v>
      </c>
      <c r="K357" s="243">
        <v>41.685479230063116</v>
      </c>
      <c r="L357" s="245">
        <f t="shared" si="11"/>
        <v>305.69351435379616</v>
      </c>
      <c r="M357" s="246" t="e">
        <f>VLOOKUP(D357,[6]Consolidado!B:E,4,FALSE)</f>
        <v>#N/A</v>
      </c>
      <c r="N357" s="246" t="e">
        <f>VLOOKUP(D357,[6]Consolidado!B:H,7,FALSE)</f>
        <v>#N/A</v>
      </c>
      <c r="O357" s="805">
        <v>164</v>
      </c>
    </row>
    <row r="358" spans="1:15" x14ac:dyDescent="0.25">
      <c r="A358" s="239" t="s">
        <v>652</v>
      </c>
      <c r="B358" s="240" t="s">
        <v>558</v>
      </c>
      <c r="C358" s="240" t="e">
        <f>VLOOKUP(D358,[6]Consolidado!B:E,2,FALSE)</f>
        <v>#N/A</v>
      </c>
      <c r="D358" s="241"/>
      <c r="E358" s="240" t="s">
        <v>481</v>
      </c>
      <c r="F358" s="242" t="s">
        <v>507</v>
      </c>
      <c r="G358" s="240" t="s">
        <v>900</v>
      </c>
      <c r="H358" s="243">
        <v>7.3125</v>
      </c>
      <c r="I358" s="243">
        <v>1.4108924147625985</v>
      </c>
      <c r="J358" s="244">
        <f t="shared" si="10"/>
        <v>10.317150782951503</v>
      </c>
      <c r="K358" s="243">
        <v>41.685479230063116</v>
      </c>
      <c r="L358" s="245">
        <f t="shared" si="11"/>
        <v>304.82506686983652</v>
      </c>
      <c r="M358" s="246" t="e">
        <f>VLOOKUP(D358,[6]Consolidado!B:E,4,FALSE)</f>
        <v>#N/A</v>
      </c>
      <c r="N358" s="246" t="e">
        <f>VLOOKUP(D358,[6]Consolidado!B:H,7,FALSE)</f>
        <v>#N/A</v>
      </c>
      <c r="O358" s="805">
        <v>187</v>
      </c>
    </row>
    <row r="359" spans="1:15" x14ac:dyDescent="0.25">
      <c r="A359" s="239" t="s">
        <v>652</v>
      </c>
      <c r="B359" s="240" t="s">
        <v>540</v>
      </c>
      <c r="C359" s="240" t="e">
        <f>VLOOKUP(D359,[6]Consolidado!B:E,2,FALSE)</f>
        <v>#N/A</v>
      </c>
      <c r="D359" s="241"/>
      <c r="E359" s="240" t="s">
        <v>481</v>
      </c>
      <c r="F359" s="242" t="s">
        <v>507</v>
      </c>
      <c r="G359" s="240" t="s">
        <v>900</v>
      </c>
      <c r="H359" s="243">
        <v>2.33</v>
      </c>
      <c r="I359" s="243">
        <v>1.4108924147625985</v>
      </c>
      <c r="J359" s="244">
        <f t="shared" si="10"/>
        <v>3.2873793263968545</v>
      </c>
      <c r="K359" s="243">
        <v>41.685479230063116</v>
      </c>
      <c r="L359" s="245">
        <f t="shared" si="11"/>
        <v>97.127166606047069</v>
      </c>
      <c r="M359" s="246" t="e">
        <f>VLOOKUP(D359,[6]Consolidado!B:E,4,FALSE)</f>
        <v>#N/A</v>
      </c>
      <c r="N359" s="246" t="e">
        <f>VLOOKUP(D359,[6]Consolidado!B:H,7,FALSE)</f>
        <v>#N/A</v>
      </c>
      <c r="O359" s="805">
        <v>189</v>
      </c>
    </row>
    <row r="360" spans="1:15" x14ac:dyDescent="0.25">
      <c r="A360" s="239" t="s">
        <v>652</v>
      </c>
      <c r="B360" s="240" t="s">
        <v>540</v>
      </c>
      <c r="C360" s="240" t="e">
        <f>VLOOKUP(D360,[6]Consolidado!B:E,2,FALSE)</f>
        <v>#N/A</v>
      </c>
      <c r="D360" s="241"/>
      <c r="E360" s="240" t="s">
        <v>480</v>
      </c>
      <c r="F360" s="242" t="s">
        <v>507</v>
      </c>
      <c r="G360" s="240" t="s">
        <v>901</v>
      </c>
      <c r="H360" s="243">
        <v>12</v>
      </c>
      <c r="I360" s="243">
        <v>1.3281905551577267</v>
      </c>
      <c r="J360" s="244">
        <f t="shared" si="10"/>
        <v>15.93828666189272</v>
      </c>
      <c r="K360" s="243">
        <v>39.225717303584155</v>
      </c>
      <c r="L360" s="245">
        <f t="shared" si="11"/>
        <v>470.70860764300983</v>
      </c>
      <c r="M360" s="246" t="e">
        <f>VLOOKUP(D360,[6]Consolidado!B:E,4,FALSE)</f>
        <v>#N/A</v>
      </c>
      <c r="N360" s="246" t="e">
        <f>VLOOKUP(D360,[6]Consolidado!B:H,7,FALSE)</f>
        <v>#N/A</v>
      </c>
      <c r="O360" s="805">
        <v>192</v>
      </c>
    </row>
    <row r="361" spans="1:15" x14ac:dyDescent="0.25">
      <c r="A361" s="239" t="s">
        <v>652</v>
      </c>
      <c r="B361" s="240" t="s">
        <v>540</v>
      </c>
      <c r="C361" s="240" t="e">
        <f>VLOOKUP(D361,[6]Consolidado!B:E,2,FALSE)</f>
        <v>#N/A</v>
      </c>
      <c r="D361" s="241"/>
      <c r="E361" s="240" t="s">
        <v>480</v>
      </c>
      <c r="F361" s="242" t="s">
        <v>507</v>
      </c>
      <c r="G361" s="240" t="s">
        <v>901</v>
      </c>
      <c r="H361" s="243">
        <v>19</v>
      </c>
      <c r="I361" s="243">
        <v>1.3281905551577267</v>
      </c>
      <c r="J361" s="244">
        <f t="shared" si="10"/>
        <v>25.235620547996806</v>
      </c>
      <c r="K361" s="243">
        <v>39.225717303584155</v>
      </c>
      <c r="L361" s="245">
        <f t="shared" si="11"/>
        <v>745.28862876809899</v>
      </c>
      <c r="M361" s="246" t="e">
        <f>VLOOKUP(D361,[6]Consolidado!B:E,4,FALSE)</f>
        <v>#N/A</v>
      </c>
      <c r="N361" s="246" t="e">
        <f>VLOOKUP(D361,[6]Consolidado!B:H,7,FALSE)</f>
        <v>#N/A</v>
      </c>
      <c r="O361" s="805">
        <v>193</v>
      </c>
    </row>
    <row r="362" spans="1:15" x14ac:dyDescent="0.25">
      <c r="A362" s="239" t="s">
        <v>652</v>
      </c>
      <c r="B362" s="240" t="s">
        <v>540</v>
      </c>
      <c r="C362" s="240" t="e">
        <f>VLOOKUP(D362,[6]Consolidado!B:E,2,FALSE)</f>
        <v>#N/A</v>
      </c>
      <c r="D362" s="241"/>
      <c r="E362" s="240" t="s">
        <v>480</v>
      </c>
      <c r="F362" s="242" t="s">
        <v>506</v>
      </c>
      <c r="G362" s="240" t="s">
        <v>902</v>
      </c>
      <c r="H362" s="243">
        <v>55.3333333333333</v>
      </c>
      <c r="I362" s="243">
        <v>1.3281905551577271</v>
      </c>
      <c r="J362" s="244">
        <f t="shared" si="10"/>
        <v>73.493210718727525</v>
      </c>
      <c r="K362" s="243">
        <v>39.22571730358419</v>
      </c>
      <c r="L362" s="245">
        <f t="shared" si="11"/>
        <v>2170.4896907983239</v>
      </c>
      <c r="M362" s="246" t="e">
        <f>VLOOKUP(D362,[6]Consolidado!B:E,4,FALSE)</f>
        <v>#N/A</v>
      </c>
      <c r="N362" s="246" t="e">
        <f>VLOOKUP(D362,[6]Consolidado!B:H,7,FALSE)</f>
        <v>#N/A</v>
      </c>
      <c r="O362" s="805">
        <v>198</v>
      </c>
    </row>
    <row r="363" spans="1:15" x14ac:dyDescent="0.25">
      <c r="A363" s="239" t="s">
        <v>652</v>
      </c>
      <c r="B363" s="240" t="s">
        <v>556</v>
      </c>
      <c r="C363" s="240" t="e">
        <f>VLOOKUP(D363,[6]Consolidado!B:E,2,FALSE)</f>
        <v>#N/A</v>
      </c>
      <c r="D363" s="241"/>
      <c r="E363" s="240" t="s">
        <v>481</v>
      </c>
      <c r="F363" s="242" t="s">
        <v>507</v>
      </c>
      <c r="G363" s="240" t="s">
        <v>900</v>
      </c>
      <c r="H363" s="243">
        <v>6.770833333333333</v>
      </c>
      <c r="I363" s="243">
        <v>1.4108924147625985</v>
      </c>
      <c r="J363" s="244">
        <f t="shared" si="10"/>
        <v>9.5529173916217598</v>
      </c>
      <c r="K363" s="243">
        <v>41.685479230063116</v>
      </c>
      <c r="L363" s="245">
        <f t="shared" si="11"/>
        <v>282.24543228688566</v>
      </c>
      <c r="M363" s="246" t="e">
        <f>VLOOKUP(D363,[6]Consolidado!B:E,4,FALSE)</f>
        <v>#N/A</v>
      </c>
      <c r="N363" s="246" t="e">
        <f>VLOOKUP(D363,[6]Consolidado!B:H,7,FALSE)</f>
        <v>#N/A</v>
      </c>
      <c r="O363" s="805">
        <v>182</v>
      </c>
    </row>
    <row r="364" spans="1:15" x14ac:dyDescent="0.25">
      <c r="A364" s="239" t="s">
        <v>652</v>
      </c>
      <c r="B364" s="240" t="s">
        <v>540</v>
      </c>
      <c r="C364" s="240" t="e">
        <f>VLOOKUP(D364,[6]Consolidado!B:E,2,FALSE)</f>
        <v>#N/A</v>
      </c>
      <c r="D364" s="241"/>
      <c r="E364" s="240" t="s">
        <v>481</v>
      </c>
      <c r="F364" s="242" t="s">
        <v>507</v>
      </c>
      <c r="G364" s="240" t="s">
        <v>900</v>
      </c>
      <c r="H364" s="243">
        <v>6.583333333333333</v>
      </c>
      <c r="I364" s="243">
        <v>1.4108924147625985</v>
      </c>
      <c r="J364" s="244">
        <f t="shared" si="10"/>
        <v>9.2883750638537723</v>
      </c>
      <c r="K364" s="243">
        <v>41.685479230063116</v>
      </c>
      <c r="L364" s="245">
        <f t="shared" si="11"/>
        <v>274.42940493124883</v>
      </c>
      <c r="M364" s="246" t="e">
        <f>VLOOKUP(D364,[6]Consolidado!B:E,4,FALSE)</f>
        <v>#N/A</v>
      </c>
      <c r="N364" s="246" t="e">
        <f>VLOOKUP(D364,[6]Consolidado!B:H,7,FALSE)</f>
        <v>#N/A</v>
      </c>
      <c r="O364" s="805">
        <v>198</v>
      </c>
    </row>
    <row r="365" spans="1:15" x14ac:dyDescent="0.25">
      <c r="A365" s="239" t="s">
        <v>652</v>
      </c>
      <c r="B365" s="240" t="s">
        <v>558</v>
      </c>
      <c r="C365" s="240" t="e">
        <f>VLOOKUP(D365,[6]Consolidado!B:E,2,FALSE)</f>
        <v>#N/A</v>
      </c>
      <c r="D365" s="241"/>
      <c r="E365" s="240" t="s">
        <v>481</v>
      </c>
      <c r="F365" s="242" t="s">
        <v>507</v>
      </c>
      <c r="G365" s="240" t="s">
        <v>900</v>
      </c>
      <c r="H365" s="243">
        <v>5.4444444444444446</v>
      </c>
      <c r="I365" s="243">
        <v>1.4108924147625985</v>
      </c>
      <c r="J365" s="244">
        <f t="shared" si="10"/>
        <v>7.6815253692630368</v>
      </c>
      <c r="K365" s="243">
        <v>41.685479230063116</v>
      </c>
      <c r="L365" s="245">
        <f t="shared" si="11"/>
        <v>226.95427580812142</v>
      </c>
      <c r="M365" s="246" t="e">
        <f>VLOOKUP(D365,[6]Consolidado!B:E,4,FALSE)</f>
        <v>#N/A</v>
      </c>
      <c r="N365" s="246" t="e">
        <f>VLOOKUP(D365,[6]Consolidado!B:H,7,FALSE)</f>
        <v>#N/A</v>
      </c>
      <c r="O365" s="805">
        <v>149</v>
      </c>
    </row>
    <row r="366" spans="1:15" x14ac:dyDescent="0.25">
      <c r="A366" s="239" t="s">
        <v>652</v>
      </c>
      <c r="B366" s="240" t="s">
        <v>558</v>
      </c>
      <c r="C366" s="240" t="e">
        <f>VLOOKUP(D366,[6]Consolidado!B:E,2,FALSE)</f>
        <v>#N/A</v>
      </c>
      <c r="D366" s="241"/>
      <c r="E366" s="240" t="s">
        <v>481</v>
      </c>
      <c r="F366" s="242" t="s">
        <v>507</v>
      </c>
      <c r="G366" s="240" t="s">
        <v>900</v>
      </c>
      <c r="H366" s="243">
        <v>5</v>
      </c>
      <c r="I366" s="243">
        <v>1.4108924147625985</v>
      </c>
      <c r="J366" s="244">
        <f t="shared" si="10"/>
        <v>7.0544620738129922</v>
      </c>
      <c r="K366" s="243">
        <v>41.685479230063116</v>
      </c>
      <c r="L366" s="245">
        <f t="shared" si="11"/>
        <v>208.42739615031559</v>
      </c>
      <c r="M366" s="246" t="e">
        <f>VLOOKUP(D366,[6]Consolidado!B:E,4,FALSE)</f>
        <v>#N/A</v>
      </c>
      <c r="N366" s="246" t="e">
        <f>VLOOKUP(D366,[6]Consolidado!B:H,7,FALSE)</f>
        <v>#N/A</v>
      </c>
      <c r="O366" s="805">
        <v>149</v>
      </c>
    </row>
    <row r="367" spans="1:15" x14ac:dyDescent="0.25">
      <c r="A367" s="239" t="s">
        <v>652</v>
      </c>
      <c r="B367" s="240" t="s">
        <v>556</v>
      </c>
      <c r="C367" s="240" t="e">
        <f>VLOOKUP(D367,[6]Consolidado!B:E,2,FALSE)</f>
        <v>#N/A</v>
      </c>
      <c r="D367" s="241"/>
      <c r="E367" s="240" t="s">
        <v>481</v>
      </c>
      <c r="F367" s="242" t="s">
        <v>507</v>
      </c>
      <c r="G367" s="240" t="s">
        <v>900</v>
      </c>
      <c r="H367" s="243">
        <v>4.666666666666667</v>
      </c>
      <c r="I367" s="243">
        <v>1.4108924147625985</v>
      </c>
      <c r="J367" s="244">
        <f t="shared" si="10"/>
        <v>6.5841646022254601</v>
      </c>
      <c r="K367" s="243">
        <v>41.685479230063116</v>
      </c>
      <c r="L367" s="245">
        <f t="shared" si="11"/>
        <v>194.53223640696123</v>
      </c>
      <c r="M367" s="246" t="e">
        <f>VLOOKUP(D367,[6]Consolidado!B:E,4,FALSE)</f>
        <v>#N/A</v>
      </c>
      <c r="N367" s="246" t="e">
        <f>VLOOKUP(D367,[6]Consolidado!B:H,7,FALSE)</f>
        <v>#N/A</v>
      </c>
      <c r="O367" s="805">
        <v>152</v>
      </c>
    </row>
    <row r="368" spans="1:15" x14ac:dyDescent="0.25">
      <c r="A368" s="239" t="s">
        <v>652</v>
      </c>
      <c r="B368" s="240" t="s">
        <v>540</v>
      </c>
      <c r="C368" s="240" t="e">
        <f>VLOOKUP(D368,[6]Consolidado!B:E,2,FALSE)</f>
        <v>#N/A</v>
      </c>
      <c r="D368" s="241"/>
      <c r="E368" s="240" t="s">
        <v>484</v>
      </c>
      <c r="F368" s="242" t="s">
        <v>507</v>
      </c>
      <c r="G368" s="240" t="s">
        <v>900</v>
      </c>
      <c r="H368" s="243">
        <v>82.5</v>
      </c>
      <c r="I368" s="243">
        <v>2.3016225910118946</v>
      </c>
      <c r="J368" s="244">
        <f t="shared" si="10"/>
        <v>189.88386375848131</v>
      </c>
      <c r="K368" s="243">
        <v>67.884637276180527</v>
      </c>
      <c r="L368" s="245">
        <f t="shared" si="11"/>
        <v>5600.4825752848938</v>
      </c>
      <c r="M368" s="246" t="e">
        <f>VLOOKUP(D368,[6]Consolidado!B:E,4,FALSE)</f>
        <v>#N/A</v>
      </c>
      <c r="N368" s="246" t="e">
        <f>VLOOKUP(D368,[6]Consolidado!B:H,7,FALSE)</f>
        <v>#N/A</v>
      </c>
      <c r="O368" s="805">
        <v>197</v>
      </c>
    </row>
    <row r="369" spans="1:15" x14ac:dyDescent="0.25">
      <c r="A369" s="239" t="s">
        <v>652</v>
      </c>
      <c r="B369" s="240" t="s">
        <v>540</v>
      </c>
      <c r="C369" s="240" t="e">
        <f>VLOOKUP(D369,[6]Consolidado!B:E,2,FALSE)</f>
        <v>#N/A</v>
      </c>
      <c r="D369" s="241"/>
      <c r="E369" s="240" t="s">
        <v>484</v>
      </c>
      <c r="F369" s="242" t="s">
        <v>507</v>
      </c>
      <c r="G369" s="240" t="s">
        <v>900</v>
      </c>
      <c r="H369" s="243">
        <v>21.333333333333336</v>
      </c>
      <c r="I369" s="243">
        <v>2.3016225910118946</v>
      </c>
      <c r="J369" s="244">
        <f t="shared" si="10"/>
        <v>49.101281941587089</v>
      </c>
      <c r="K369" s="243">
        <v>67.884637276180527</v>
      </c>
      <c r="L369" s="245">
        <f t="shared" si="11"/>
        <v>1448.2055952251847</v>
      </c>
      <c r="M369" s="246" t="e">
        <f>VLOOKUP(D369,[6]Consolidado!B:E,4,FALSE)</f>
        <v>#N/A</v>
      </c>
      <c r="N369" s="246" t="e">
        <f>VLOOKUP(D369,[6]Consolidado!B:H,7,FALSE)</f>
        <v>#N/A</v>
      </c>
      <c r="O369" s="805">
        <v>197</v>
      </c>
    </row>
    <row r="370" spans="1:15" x14ac:dyDescent="0.25">
      <c r="A370" s="239" t="s">
        <v>652</v>
      </c>
      <c r="B370" s="240" t="s">
        <v>540</v>
      </c>
      <c r="C370" s="240" t="e">
        <f>VLOOKUP(D370,[6]Consolidado!B:E,2,FALSE)</f>
        <v>#N/A</v>
      </c>
      <c r="D370" s="241"/>
      <c r="E370" s="240" t="s">
        <v>484</v>
      </c>
      <c r="F370" s="242" t="s">
        <v>507</v>
      </c>
      <c r="G370" s="240" t="s">
        <v>900</v>
      </c>
      <c r="H370" s="243">
        <v>140</v>
      </c>
      <c r="I370" s="243">
        <v>2.3016225910118946</v>
      </c>
      <c r="J370" s="244">
        <f t="shared" si="10"/>
        <v>322.22716274166527</v>
      </c>
      <c r="K370" s="243">
        <v>67.884637276180527</v>
      </c>
      <c r="L370" s="245">
        <f t="shared" si="11"/>
        <v>9503.8492186652729</v>
      </c>
      <c r="M370" s="246" t="e">
        <f>VLOOKUP(D370,[6]Consolidado!B:E,4,FALSE)</f>
        <v>#N/A</v>
      </c>
      <c r="N370" s="246" t="e">
        <f>VLOOKUP(D370,[6]Consolidado!B:H,7,FALSE)</f>
        <v>#N/A</v>
      </c>
      <c r="O370" s="805">
        <v>196</v>
      </c>
    </row>
    <row r="371" spans="1:15" x14ac:dyDescent="0.25">
      <c r="A371" s="239" t="s">
        <v>652</v>
      </c>
      <c r="B371" s="240" t="s">
        <v>540</v>
      </c>
      <c r="C371" s="240" t="e">
        <f>VLOOKUP(D371,[6]Consolidado!B:E,2,FALSE)</f>
        <v>#N/A</v>
      </c>
      <c r="D371" s="241"/>
      <c r="E371" s="240" t="s">
        <v>484</v>
      </c>
      <c r="F371" s="242" t="s">
        <v>507</v>
      </c>
      <c r="G371" s="240" t="s">
        <v>900</v>
      </c>
      <c r="H371" s="243">
        <v>135.33333333333331</v>
      </c>
      <c r="I371" s="243">
        <v>2.3016225910118946</v>
      </c>
      <c r="J371" s="244">
        <f t="shared" si="10"/>
        <v>311.48625731694301</v>
      </c>
      <c r="K371" s="243">
        <v>67.884637276180527</v>
      </c>
      <c r="L371" s="245">
        <f t="shared" si="11"/>
        <v>9187.0542447097632</v>
      </c>
      <c r="M371" s="246" t="e">
        <f>VLOOKUP(D371,[6]Consolidado!B:E,4,FALSE)</f>
        <v>#N/A</v>
      </c>
      <c r="N371" s="246" t="e">
        <f>VLOOKUP(D371,[6]Consolidado!B:H,7,FALSE)</f>
        <v>#N/A</v>
      </c>
      <c r="O371" s="805">
        <v>196</v>
      </c>
    </row>
    <row r="372" spans="1:15" x14ac:dyDescent="0.25">
      <c r="A372" s="239" t="s">
        <v>652</v>
      </c>
      <c r="B372" s="240" t="s">
        <v>540</v>
      </c>
      <c r="C372" s="240" t="e">
        <f>VLOOKUP(D372,[6]Consolidado!B:E,2,FALSE)</f>
        <v>#N/A</v>
      </c>
      <c r="D372" s="241"/>
      <c r="E372" s="240" t="s">
        <v>480</v>
      </c>
      <c r="F372" s="242" t="s">
        <v>507</v>
      </c>
      <c r="G372" s="240" t="s">
        <v>901</v>
      </c>
      <c r="H372" s="243">
        <v>1.25</v>
      </c>
      <c r="I372" s="243">
        <v>1.3281905551577267</v>
      </c>
      <c r="J372" s="244">
        <f t="shared" si="10"/>
        <v>1.6602381939471584</v>
      </c>
      <c r="K372" s="243">
        <v>39.225717303584155</v>
      </c>
      <c r="L372" s="245">
        <f t="shared" si="11"/>
        <v>49.032146629480195</v>
      </c>
      <c r="M372" s="246" t="e">
        <f>VLOOKUP(D372,[6]Consolidado!B:E,4,FALSE)</f>
        <v>#N/A</v>
      </c>
      <c r="N372" s="246" t="e">
        <f>VLOOKUP(D372,[6]Consolidado!B:H,7,FALSE)</f>
        <v>#N/A</v>
      </c>
      <c r="O372" s="805">
        <v>198</v>
      </c>
    </row>
    <row r="373" spans="1:15" x14ac:dyDescent="0.25">
      <c r="A373" s="239" t="s">
        <v>652</v>
      </c>
      <c r="B373" s="240" t="s">
        <v>540</v>
      </c>
      <c r="C373" s="240" t="e">
        <f>VLOOKUP(D373,[6]Consolidado!B:E,2,FALSE)</f>
        <v>#N/A</v>
      </c>
      <c r="D373" s="241"/>
      <c r="E373" s="240" t="s">
        <v>480</v>
      </c>
      <c r="F373" s="242" t="s">
        <v>506</v>
      </c>
      <c r="G373" s="240" t="s">
        <v>902</v>
      </c>
      <c r="H373" s="243">
        <v>48.083333333333336</v>
      </c>
      <c r="I373" s="243">
        <v>1.3281905551577271</v>
      </c>
      <c r="J373" s="244">
        <f t="shared" si="10"/>
        <v>63.86382919383405</v>
      </c>
      <c r="K373" s="243">
        <v>39.22571730358419</v>
      </c>
      <c r="L373" s="245">
        <f t="shared" si="11"/>
        <v>1886.1032403473398</v>
      </c>
      <c r="M373" s="246" t="e">
        <f>VLOOKUP(D373,[6]Consolidado!B:E,4,FALSE)</f>
        <v>#N/A</v>
      </c>
      <c r="N373" s="246" t="e">
        <f>VLOOKUP(D373,[6]Consolidado!B:H,7,FALSE)</f>
        <v>#N/A</v>
      </c>
      <c r="O373" s="805">
        <v>141</v>
      </c>
    </row>
    <row r="374" spans="1:15" x14ac:dyDescent="0.25">
      <c r="A374" s="239" t="s">
        <v>652</v>
      </c>
      <c r="B374" s="240" t="s">
        <v>540</v>
      </c>
      <c r="C374" s="240" t="e">
        <f>VLOOKUP(D374,[6]Consolidado!B:E,2,FALSE)</f>
        <v>#N/A</v>
      </c>
      <c r="D374" s="241"/>
      <c r="E374" s="240" t="s">
        <v>484</v>
      </c>
      <c r="F374" s="242" t="s">
        <v>507</v>
      </c>
      <c r="G374" s="240" t="s">
        <v>900</v>
      </c>
      <c r="H374" s="243">
        <v>1.6666666666666667</v>
      </c>
      <c r="I374" s="243">
        <v>2.3016225910118946</v>
      </c>
      <c r="J374" s="244">
        <f t="shared" si="10"/>
        <v>3.8360376516864911</v>
      </c>
      <c r="K374" s="243">
        <v>67.884637276180527</v>
      </c>
      <c r="L374" s="245">
        <f t="shared" si="11"/>
        <v>113.14106212696755</v>
      </c>
      <c r="M374" s="246" t="e">
        <f>VLOOKUP(D374,[6]Consolidado!B:E,4,FALSE)</f>
        <v>#N/A</v>
      </c>
      <c r="N374" s="246" t="e">
        <f>VLOOKUP(D374,[6]Consolidado!B:H,7,FALSE)</f>
        <v>#N/A</v>
      </c>
      <c r="O374" s="805">
        <v>149</v>
      </c>
    </row>
    <row r="375" spans="1:15" x14ac:dyDescent="0.25">
      <c r="A375" s="239" t="s">
        <v>652</v>
      </c>
      <c r="B375" s="240" t="s">
        <v>540</v>
      </c>
      <c r="C375" s="240" t="e">
        <f>VLOOKUP(D375,[6]Consolidado!B:E,2,FALSE)</f>
        <v>#N/A</v>
      </c>
      <c r="D375" s="241"/>
      <c r="E375" s="240" t="s">
        <v>484</v>
      </c>
      <c r="F375" s="242" t="s">
        <v>507</v>
      </c>
      <c r="G375" s="240" t="s">
        <v>900</v>
      </c>
      <c r="H375" s="243">
        <v>1.3333333333333333</v>
      </c>
      <c r="I375" s="243">
        <v>2.3016225910118946</v>
      </c>
      <c r="J375" s="244">
        <f t="shared" si="10"/>
        <v>3.0688301213491926</v>
      </c>
      <c r="K375" s="243">
        <v>67.884637276180527</v>
      </c>
      <c r="L375" s="245">
        <f t="shared" si="11"/>
        <v>90.512849701574027</v>
      </c>
      <c r="M375" s="246" t="e">
        <f>VLOOKUP(D375,[6]Consolidado!B:E,4,FALSE)</f>
        <v>#N/A</v>
      </c>
      <c r="N375" s="246" t="e">
        <f>VLOOKUP(D375,[6]Consolidado!B:H,7,FALSE)</f>
        <v>#N/A</v>
      </c>
      <c r="O375" s="805">
        <v>189</v>
      </c>
    </row>
    <row r="376" spans="1:15" x14ac:dyDescent="0.25">
      <c r="A376" s="239" t="s">
        <v>652</v>
      </c>
      <c r="B376" s="240" t="s">
        <v>558</v>
      </c>
      <c r="C376" s="240" t="e">
        <f>VLOOKUP(D376,[6]Consolidado!B:E,2,FALSE)</f>
        <v>#N/A</v>
      </c>
      <c r="D376" s="241"/>
      <c r="E376" s="240" t="s">
        <v>481</v>
      </c>
      <c r="F376" s="242" t="s">
        <v>507</v>
      </c>
      <c r="G376" s="240" t="s">
        <v>900</v>
      </c>
      <c r="H376" s="243">
        <v>4.666666666666667</v>
      </c>
      <c r="I376" s="243">
        <v>1.4108924147625985</v>
      </c>
      <c r="J376" s="244">
        <f t="shared" si="10"/>
        <v>6.5841646022254601</v>
      </c>
      <c r="K376" s="243">
        <v>41.685479230063116</v>
      </c>
      <c r="L376" s="245">
        <f t="shared" si="11"/>
        <v>194.53223640696123</v>
      </c>
      <c r="M376" s="246" t="e">
        <f>VLOOKUP(D376,[6]Consolidado!B:E,4,FALSE)</f>
        <v>#N/A</v>
      </c>
      <c r="N376" s="246" t="e">
        <f>VLOOKUP(D376,[6]Consolidado!B:H,7,FALSE)</f>
        <v>#N/A</v>
      </c>
      <c r="O376" s="805">
        <v>158</v>
      </c>
    </row>
    <row r="377" spans="1:15" x14ac:dyDescent="0.25">
      <c r="A377" s="239" t="s">
        <v>652</v>
      </c>
      <c r="B377" s="240" t="s">
        <v>556</v>
      </c>
      <c r="C377" s="240" t="e">
        <f>VLOOKUP(D377,[6]Consolidado!B:E,2,FALSE)</f>
        <v>#N/A</v>
      </c>
      <c r="D377" s="241"/>
      <c r="E377" s="240" t="s">
        <v>481</v>
      </c>
      <c r="F377" s="242" t="s">
        <v>507</v>
      </c>
      <c r="G377" s="240" t="s">
        <v>900</v>
      </c>
      <c r="H377" s="243">
        <v>4.5</v>
      </c>
      <c r="I377" s="243">
        <v>1.4108924147625985</v>
      </c>
      <c r="J377" s="244">
        <f t="shared" si="10"/>
        <v>6.3490158664316931</v>
      </c>
      <c r="K377" s="243">
        <v>41.685479230063116</v>
      </c>
      <c r="L377" s="245">
        <f t="shared" si="11"/>
        <v>187.58465653528401</v>
      </c>
      <c r="M377" s="246" t="e">
        <f>VLOOKUP(D377,[6]Consolidado!B:E,4,FALSE)</f>
        <v>#N/A</v>
      </c>
      <c r="N377" s="246" t="e">
        <f>VLOOKUP(D377,[6]Consolidado!B:H,7,FALSE)</f>
        <v>#N/A</v>
      </c>
      <c r="O377" s="805">
        <v>139</v>
      </c>
    </row>
    <row r="378" spans="1:15" x14ac:dyDescent="0.25">
      <c r="A378" s="239" t="s">
        <v>652</v>
      </c>
      <c r="B378" s="240" t="s">
        <v>558</v>
      </c>
      <c r="C378" s="240" t="e">
        <f>VLOOKUP(D378,[6]Consolidado!B:E,2,FALSE)</f>
        <v>#N/A</v>
      </c>
      <c r="D378" s="241"/>
      <c r="E378" s="240" t="s">
        <v>481</v>
      </c>
      <c r="F378" s="242" t="s">
        <v>507</v>
      </c>
      <c r="G378" s="240" t="s">
        <v>900</v>
      </c>
      <c r="H378" s="243">
        <v>4.375</v>
      </c>
      <c r="I378" s="243">
        <v>1.4108924147625985</v>
      </c>
      <c r="J378" s="244">
        <f t="shared" si="10"/>
        <v>6.1726543145863682</v>
      </c>
      <c r="K378" s="243">
        <v>41.685479230063116</v>
      </c>
      <c r="L378" s="245">
        <f t="shared" si="11"/>
        <v>182.37397163152613</v>
      </c>
      <c r="M378" s="246" t="e">
        <f>VLOOKUP(D378,[6]Consolidado!B:E,4,FALSE)</f>
        <v>#N/A</v>
      </c>
      <c r="N378" s="246" t="e">
        <f>VLOOKUP(D378,[6]Consolidado!B:H,7,FALSE)</f>
        <v>#N/A</v>
      </c>
      <c r="O378" s="805">
        <v>166</v>
      </c>
    </row>
    <row r="379" spans="1:15" x14ac:dyDescent="0.25">
      <c r="A379" s="239" t="s">
        <v>652</v>
      </c>
      <c r="B379" s="240" t="s">
        <v>556</v>
      </c>
      <c r="C379" s="240" t="e">
        <f>VLOOKUP(D379,[6]Consolidado!B:E,2,FALSE)</f>
        <v>#N/A</v>
      </c>
      <c r="D379" s="241"/>
      <c r="E379" s="240" t="s">
        <v>481</v>
      </c>
      <c r="F379" s="242" t="s">
        <v>507</v>
      </c>
      <c r="G379" s="240" t="s">
        <v>900</v>
      </c>
      <c r="H379" s="243">
        <v>4.333333333333333</v>
      </c>
      <c r="I379" s="243">
        <v>1.4108924147625985</v>
      </c>
      <c r="J379" s="244">
        <f t="shared" si="10"/>
        <v>6.1138671306379262</v>
      </c>
      <c r="K379" s="243">
        <v>41.685479230063116</v>
      </c>
      <c r="L379" s="245">
        <f t="shared" si="11"/>
        <v>180.63707666360682</v>
      </c>
      <c r="M379" s="246" t="e">
        <f>VLOOKUP(D379,[6]Consolidado!B:E,4,FALSE)</f>
        <v>#N/A</v>
      </c>
      <c r="N379" s="246" t="e">
        <f>VLOOKUP(D379,[6]Consolidado!B:H,7,FALSE)</f>
        <v>#N/A</v>
      </c>
      <c r="O379" s="805">
        <v>143</v>
      </c>
    </row>
    <row r="380" spans="1:15" x14ac:dyDescent="0.25">
      <c r="A380" s="239" t="s">
        <v>652</v>
      </c>
      <c r="B380" s="240" t="s">
        <v>556</v>
      </c>
      <c r="C380" s="240" t="e">
        <f>VLOOKUP(D380,[6]Consolidado!B:E,2,FALSE)</f>
        <v>#N/A</v>
      </c>
      <c r="D380" s="241"/>
      <c r="E380" s="240" t="s">
        <v>481</v>
      </c>
      <c r="F380" s="242" t="s">
        <v>507</v>
      </c>
      <c r="G380" s="240" t="s">
        <v>900</v>
      </c>
      <c r="H380" s="243">
        <v>4.333333333333333</v>
      </c>
      <c r="I380" s="243">
        <v>1.4108924147625985</v>
      </c>
      <c r="J380" s="244">
        <f t="shared" si="10"/>
        <v>6.1138671306379262</v>
      </c>
      <c r="K380" s="243">
        <v>41.685479230063116</v>
      </c>
      <c r="L380" s="245">
        <f t="shared" si="11"/>
        <v>180.63707666360682</v>
      </c>
      <c r="M380" s="246" t="e">
        <f>VLOOKUP(D380,[6]Consolidado!B:E,4,FALSE)</f>
        <v>#N/A</v>
      </c>
      <c r="N380" s="246" t="e">
        <f>VLOOKUP(D380,[6]Consolidado!B:H,7,FALSE)</f>
        <v>#N/A</v>
      </c>
      <c r="O380" s="805">
        <v>158</v>
      </c>
    </row>
    <row r="381" spans="1:15" x14ac:dyDescent="0.25">
      <c r="A381" s="239" t="s">
        <v>652</v>
      </c>
      <c r="B381" s="240" t="s">
        <v>556</v>
      </c>
      <c r="C381" s="240" t="e">
        <f>VLOOKUP(D381,[6]Consolidado!B:E,2,FALSE)</f>
        <v>#N/A</v>
      </c>
      <c r="D381" s="241"/>
      <c r="E381" s="240" t="s">
        <v>481</v>
      </c>
      <c r="F381" s="242" t="s">
        <v>507</v>
      </c>
      <c r="G381" s="240" t="s">
        <v>900</v>
      </c>
      <c r="H381" s="243">
        <v>4.333333333333333</v>
      </c>
      <c r="I381" s="243">
        <v>1.4108924147625985</v>
      </c>
      <c r="J381" s="244">
        <f t="shared" si="10"/>
        <v>6.1138671306379262</v>
      </c>
      <c r="K381" s="243">
        <v>41.685479230063116</v>
      </c>
      <c r="L381" s="245">
        <f t="shared" si="11"/>
        <v>180.63707666360682</v>
      </c>
      <c r="M381" s="246" t="e">
        <f>VLOOKUP(D381,[6]Consolidado!B:E,4,FALSE)</f>
        <v>#N/A</v>
      </c>
      <c r="N381" s="246" t="e">
        <f>VLOOKUP(D381,[6]Consolidado!B:H,7,FALSE)</f>
        <v>#N/A</v>
      </c>
      <c r="O381" s="805">
        <v>141</v>
      </c>
    </row>
    <row r="382" spans="1:15" x14ac:dyDescent="0.25">
      <c r="A382" s="239" t="s">
        <v>652</v>
      </c>
      <c r="B382" s="240" t="s">
        <v>556</v>
      </c>
      <c r="C382" s="240" t="e">
        <f>VLOOKUP(D382,[6]Consolidado!B:E,2,FALSE)</f>
        <v>#N/A</v>
      </c>
      <c r="D382" s="241"/>
      <c r="E382" s="240" t="s">
        <v>481</v>
      </c>
      <c r="F382" s="242" t="s">
        <v>507</v>
      </c>
      <c r="G382" s="240" t="s">
        <v>900</v>
      </c>
      <c r="H382" s="243">
        <v>4</v>
      </c>
      <c r="I382" s="243">
        <v>1.4108924147625985</v>
      </c>
      <c r="J382" s="244">
        <f t="shared" si="10"/>
        <v>5.6435696590503941</v>
      </c>
      <c r="K382" s="243">
        <v>41.685479230063116</v>
      </c>
      <c r="L382" s="245">
        <f t="shared" si="11"/>
        <v>166.74191692025246</v>
      </c>
      <c r="M382" s="246" t="e">
        <f>VLOOKUP(D382,[6]Consolidado!B:E,4,FALSE)</f>
        <v>#N/A</v>
      </c>
      <c r="N382" s="246" t="e">
        <f>VLOOKUP(D382,[6]Consolidado!B:H,7,FALSE)</f>
        <v>#N/A</v>
      </c>
      <c r="O382" s="805">
        <v>171</v>
      </c>
    </row>
    <row r="383" spans="1:15" x14ac:dyDescent="0.25">
      <c r="A383" s="239" t="s">
        <v>652</v>
      </c>
      <c r="B383" s="240" t="s">
        <v>540</v>
      </c>
      <c r="C383" s="240" t="e">
        <f>VLOOKUP(D383,[6]Consolidado!B:E,2,FALSE)</f>
        <v>#N/A</v>
      </c>
      <c r="D383" s="241"/>
      <c r="E383" s="240" t="s">
        <v>481</v>
      </c>
      <c r="F383" s="242" t="s">
        <v>507</v>
      </c>
      <c r="G383" s="240" t="s">
        <v>900</v>
      </c>
      <c r="H383" s="243">
        <v>4</v>
      </c>
      <c r="I383" s="243">
        <v>1.4108924147625985</v>
      </c>
      <c r="J383" s="244">
        <f t="shared" si="10"/>
        <v>5.6435696590503941</v>
      </c>
      <c r="K383" s="243">
        <v>41.685479230063116</v>
      </c>
      <c r="L383" s="245">
        <f t="shared" si="11"/>
        <v>166.74191692025246</v>
      </c>
      <c r="M383" s="246" t="e">
        <f>VLOOKUP(D383,[6]Consolidado!B:E,4,FALSE)</f>
        <v>#N/A</v>
      </c>
      <c r="N383" s="246" t="e">
        <f>VLOOKUP(D383,[6]Consolidado!B:H,7,FALSE)</f>
        <v>#N/A</v>
      </c>
      <c r="O383" s="805">
        <v>171</v>
      </c>
    </row>
    <row r="384" spans="1:15" x14ac:dyDescent="0.25">
      <c r="A384" s="239" t="s">
        <v>652</v>
      </c>
      <c r="B384" s="240" t="s">
        <v>556</v>
      </c>
      <c r="C384" s="240" t="e">
        <f>VLOOKUP(D384,[6]Consolidado!B:E,2,FALSE)</f>
        <v>#N/A</v>
      </c>
      <c r="D384" s="241"/>
      <c r="E384" s="240" t="s">
        <v>481</v>
      </c>
      <c r="F384" s="242" t="s">
        <v>507</v>
      </c>
      <c r="G384" s="240" t="s">
        <v>900</v>
      </c>
      <c r="H384" s="243">
        <v>3.8888888888888888</v>
      </c>
      <c r="I384" s="243">
        <v>1.4108924147625985</v>
      </c>
      <c r="J384" s="244">
        <f t="shared" si="10"/>
        <v>5.4868038351878834</v>
      </c>
      <c r="K384" s="243">
        <v>41.685479230063116</v>
      </c>
      <c r="L384" s="245">
        <f t="shared" si="11"/>
        <v>162.11019700580101</v>
      </c>
      <c r="M384" s="246" t="e">
        <f>VLOOKUP(D384,[6]Consolidado!B:E,4,FALSE)</f>
        <v>#N/A</v>
      </c>
      <c r="N384" s="246" t="e">
        <f>VLOOKUP(D384,[6]Consolidado!B:H,7,FALSE)</f>
        <v>#N/A</v>
      </c>
      <c r="O384" s="805">
        <v>182</v>
      </c>
    </row>
    <row r="385" spans="1:15" x14ac:dyDescent="0.25">
      <c r="A385" s="239" t="s">
        <v>652</v>
      </c>
      <c r="B385" s="240" t="s">
        <v>540</v>
      </c>
      <c r="C385" s="240" t="e">
        <f>VLOOKUP(D385,[6]Consolidado!B:E,2,FALSE)</f>
        <v>#N/A</v>
      </c>
      <c r="D385" s="241"/>
      <c r="E385" s="240" t="s">
        <v>481</v>
      </c>
      <c r="F385" s="242" t="s">
        <v>507</v>
      </c>
      <c r="G385" s="240" t="s">
        <v>900</v>
      </c>
      <c r="H385" s="243">
        <v>3.7916666666666665</v>
      </c>
      <c r="I385" s="243">
        <v>1.4108924147625985</v>
      </c>
      <c r="J385" s="244">
        <f t="shared" si="10"/>
        <v>5.3496337393081861</v>
      </c>
      <c r="K385" s="243">
        <v>41.685479230063116</v>
      </c>
      <c r="L385" s="245">
        <f t="shared" si="11"/>
        <v>158.05744208065599</v>
      </c>
      <c r="M385" s="246" t="e">
        <f>VLOOKUP(D385,[6]Consolidado!B:E,4,FALSE)</f>
        <v>#N/A</v>
      </c>
      <c r="N385" s="246" t="e">
        <f>VLOOKUP(D385,[6]Consolidado!B:H,7,FALSE)</f>
        <v>#N/A</v>
      </c>
      <c r="O385" s="805">
        <v>187</v>
      </c>
    </row>
    <row r="386" spans="1:15" x14ac:dyDescent="0.25">
      <c r="A386" s="239" t="s">
        <v>652</v>
      </c>
      <c r="B386" s="240" t="s">
        <v>540</v>
      </c>
      <c r="C386" s="240" t="e">
        <f>VLOOKUP(D386,[6]Consolidado!B:E,2,FALSE)</f>
        <v>#N/A</v>
      </c>
      <c r="D386" s="241"/>
      <c r="E386" s="240" t="s">
        <v>480</v>
      </c>
      <c r="F386" s="242" t="s">
        <v>507</v>
      </c>
      <c r="G386" s="240" t="s">
        <v>901</v>
      </c>
      <c r="H386" s="243">
        <v>14.666666666666666</v>
      </c>
      <c r="I386" s="243">
        <v>1.3281905551577267</v>
      </c>
      <c r="J386" s="244">
        <f t="shared" si="10"/>
        <v>19.480128142313323</v>
      </c>
      <c r="K386" s="243">
        <v>39.225717303584155</v>
      </c>
      <c r="L386" s="245">
        <f t="shared" si="11"/>
        <v>575.31052045256763</v>
      </c>
      <c r="M386" s="246" t="e">
        <f>VLOOKUP(D386,[6]Consolidado!B:E,4,FALSE)</f>
        <v>#N/A</v>
      </c>
      <c r="N386" s="246" t="e">
        <f>VLOOKUP(D386,[6]Consolidado!B:H,7,FALSE)</f>
        <v>#N/A</v>
      </c>
      <c r="O386" s="805">
        <v>180</v>
      </c>
    </row>
    <row r="387" spans="1:15" x14ac:dyDescent="0.25">
      <c r="A387" s="239" t="s">
        <v>652</v>
      </c>
      <c r="B387" s="240" t="s">
        <v>558</v>
      </c>
      <c r="C387" s="240" t="e">
        <f>VLOOKUP(D387,[6]Consolidado!B:E,2,FALSE)</f>
        <v>#N/A</v>
      </c>
      <c r="D387" s="241"/>
      <c r="E387" s="240" t="s">
        <v>481</v>
      </c>
      <c r="F387" s="242" t="s">
        <v>507</v>
      </c>
      <c r="G387" s="240" t="s">
        <v>900</v>
      </c>
      <c r="H387" s="243">
        <v>2.6666666666666665</v>
      </c>
      <c r="I387" s="243">
        <v>1.4108924147625985</v>
      </c>
      <c r="J387" s="244">
        <f t="shared" si="10"/>
        <v>3.7623797727002626</v>
      </c>
      <c r="K387" s="243">
        <v>41.685479230063116</v>
      </c>
      <c r="L387" s="245">
        <f t="shared" si="11"/>
        <v>111.16127794683497</v>
      </c>
      <c r="M387" s="246" t="e">
        <f>VLOOKUP(D387,[6]Consolidado!B:E,4,FALSE)</f>
        <v>#N/A</v>
      </c>
      <c r="N387" s="246" t="e">
        <f>VLOOKUP(D387,[6]Consolidado!B:H,7,FALSE)</f>
        <v>#N/A</v>
      </c>
      <c r="O387" s="805">
        <v>156</v>
      </c>
    </row>
    <row r="388" spans="1:15" x14ac:dyDescent="0.25">
      <c r="A388" s="239" t="s">
        <v>652</v>
      </c>
      <c r="B388" s="240" t="s">
        <v>540</v>
      </c>
      <c r="C388" s="240" t="e">
        <f>VLOOKUP(D388,[6]Consolidado!B:E,2,FALSE)</f>
        <v>#N/A</v>
      </c>
      <c r="D388" s="241"/>
      <c r="E388" s="240" t="s">
        <v>480</v>
      </c>
      <c r="F388" s="242" t="s">
        <v>507</v>
      </c>
      <c r="G388" s="240" t="s">
        <v>901</v>
      </c>
      <c r="H388" s="243">
        <v>3.75</v>
      </c>
      <c r="I388" s="243">
        <v>1.3281905551577267</v>
      </c>
      <c r="J388" s="244">
        <f t="shared" si="10"/>
        <v>4.9807145818414753</v>
      </c>
      <c r="K388" s="243">
        <v>39.225717303584155</v>
      </c>
      <c r="L388" s="245">
        <f t="shared" si="11"/>
        <v>147.09643988844059</v>
      </c>
      <c r="M388" s="246" t="e">
        <f>VLOOKUP(D388,[6]Consolidado!B:E,4,FALSE)</f>
        <v>#N/A</v>
      </c>
      <c r="N388" s="246" t="e">
        <f>VLOOKUP(D388,[6]Consolidado!B:H,7,FALSE)</f>
        <v>#N/A</v>
      </c>
      <c r="O388" s="805">
        <v>169</v>
      </c>
    </row>
    <row r="389" spans="1:15" x14ac:dyDescent="0.25">
      <c r="A389" s="239" t="s">
        <v>652</v>
      </c>
      <c r="B389" s="240" t="s">
        <v>540</v>
      </c>
      <c r="C389" s="240" t="e">
        <f>VLOOKUP(D389,[6]Consolidado!B:E,2,FALSE)</f>
        <v>#N/A</v>
      </c>
      <c r="D389" s="241"/>
      <c r="E389" s="240" t="s">
        <v>487</v>
      </c>
      <c r="F389" s="242" t="s">
        <v>507</v>
      </c>
      <c r="G389" s="240" t="s">
        <v>900</v>
      </c>
      <c r="H389" s="243">
        <v>0.46875</v>
      </c>
      <c r="I389" s="243">
        <v>3.5343017834010664</v>
      </c>
      <c r="J389" s="244">
        <f t="shared" si="10"/>
        <v>1.6567039609692498</v>
      </c>
      <c r="K389" s="243">
        <v>103.17580235556672</v>
      </c>
      <c r="L389" s="245">
        <f t="shared" si="11"/>
        <v>48.363657354171899</v>
      </c>
      <c r="M389" s="246" t="e">
        <f>VLOOKUP(D389,[6]Consolidado!B:E,4,FALSE)</f>
        <v>#N/A</v>
      </c>
      <c r="N389" s="246" t="e">
        <f>VLOOKUP(D389,[6]Consolidado!B:H,7,FALSE)</f>
        <v>#N/A</v>
      </c>
      <c r="O389" s="805">
        <v>187</v>
      </c>
    </row>
    <row r="390" spans="1:15" x14ac:dyDescent="0.25">
      <c r="A390" s="239" t="s">
        <v>652</v>
      </c>
      <c r="B390" s="240" t="s">
        <v>540</v>
      </c>
      <c r="C390" s="240" t="e">
        <f>VLOOKUP(D390,[6]Consolidado!B:E,2,FALSE)</f>
        <v>#N/A</v>
      </c>
      <c r="D390" s="241"/>
      <c r="E390" s="240" t="s">
        <v>484</v>
      </c>
      <c r="F390" s="242" t="s">
        <v>507</v>
      </c>
      <c r="G390" s="240" t="s">
        <v>900</v>
      </c>
      <c r="H390" s="243">
        <v>1.5798611111111112</v>
      </c>
      <c r="I390" s="243">
        <v>2.3016225910118946</v>
      </c>
      <c r="J390" s="244">
        <f t="shared" si="10"/>
        <v>3.6362440239944864</v>
      </c>
      <c r="K390" s="243">
        <v>67.884637276180527</v>
      </c>
      <c r="L390" s="245">
        <f t="shared" si="11"/>
        <v>107.24829847452132</v>
      </c>
      <c r="M390" s="246" t="e">
        <f>VLOOKUP(D390,[6]Consolidado!B:E,4,FALSE)</f>
        <v>#N/A</v>
      </c>
      <c r="N390" s="246" t="e">
        <f>VLOOKUP(D390,[6]Consolidado!B:H,7,FALSE)</f>
        <v>#N/A</v>
      </c>
      <c r="O390" s="805">
        <v>187</v>
      </c>
    </row>
    <row r="391" spans="1:15" x14ac:dyDescent="0.25">
      <c r="A391" s="239" t="s">
        <v>652</v>
      </c>
      <c r="B391" s="240" t="s">
        <v>540</v>
      </c>
      <c r="C391" s="240" t="e">
        <f>VLOOKUP(D391,[6]Consolidado!B:E,2,FALSE)</f>
        <v>#N/A</v>
      </c>
      <c r="D391" s="241"/>
      <c r="E391" s="240" t="s">
        <v>482</v>
      </c>
      <c r="F391" s="242" t="s">
        <v>507</v>
      </c>
      <c r="G391" s="240" t="s">
        <v>900</v>
      </c>
      <c r="H391" s="243">
        <v>2</v>
      </c>
      <c r="I391" s="243">
        <v>2.7138074535197538</v>
      </c>
      <c r="J391" s="244">
        <f t="shared" ref="J391:J454" si="12">+H391*I391</f>
        <v>5.4276149070395077</v>
      </c>
      <c r="K391" s="243">
        <v>80.209464716125225</v>
      </c>
      <c r="L391" s="245">
        <f t="shared" si="11"/>
        <v>160.41892943225045</v>
      </c>
      <c r="M391" s="246" t="e">
        <f>VLOOKUP(D391,[6]Consolidado!B:E,4,FALSE)</f>
        <v>#N/A</v>
      </c>
      <c r="N391" s="246" t="e">
        <f>VLOOKUP(D391,[6]Consolidado!B:H,7,FALSE)</f>
        <v>#N/A</v>
      </c>
      <c r="O391" s="805">
        <v>187</v>
      </c>
    </row>
    <row r="392" spans="1:15" x14ac:dyDescent="0.25">
      <c r="A392" s="239" t="s">
        <v>652</v>
      </c>
      <c r="B392" s="240" t="s">
        <v>540</v>
      </c>
      <c r="C392" s="240" t="e">
        <f>VLOOKUP(D392,[6]Consolidado!B:E,2,FALSE)</f>
        <v>#N/A</v>
      </c>
      <c r="D392" s="241"/>
      <c r="E392" s="240" t="s">
        <v>486</v>
      </c>
      <c r="F392" s="242" t="s">
        <v>507</v>
      </c>
      <c r="G392" s="240" t="s">
        <v>900</v>
      </c>
      <c r="H392" s="243">
        <v>3</v>
      </c>
      <c r="I392" s="243">
        <v>5.8481776602122988</v>
      </c>
      <c r="J392" s="244">
        <f t="shared" si="12"/>
        <v>17.544532980636895</v>
      </c>
      <c r="K392" s="243">
        <v>172.87649300294899</v>
      </c>
      <c r="L392" s="245">
        <f t="shared" si="11"/>
        <v>518.62947900884694</v>
      </c>
      <c r="M392" s="246" t="e">
        <f>VLOOKUP(D392,[6]Consolidado!B:E,4,FALSE)</f>
        <v>#N/A</v>
      </c>
      <c r="N392" s="246" t="e">
        <f>VLOOKUP(D392,[6]Consolidado!B:H,7,FALSE)</f>
        <v>#N/A</v>
      </c>
      <c r="O392" s="805">
        <v>187</v>
      </c>
    </row>
    <row r="393" spans="1:15" x14ac:dyDescent="0.25">
      <c r="A393" s="239" t="s">
        <v>652</v>
      </c>
      <c r="B393" s="240" t="s">
        <v>540</v>
      </c>
      <c r="C393" s="240" t="e">
        <f>VLOOKUP(D393,[6]Consolidado!B:E,2,FALSE)</f>
        <v>#N/A</v>
      </c>
      <c r="D393" s="241"/>
      <c r="E393" s="240" t="s">
        <v>485</v>
      </c>
      <c r="F393" s="242" t="s">
        <v>507</v>
      </c>
      <c r="G393" s="240" t="s">
        <v>900</v>
      </c>
      <c r="H393" s="243">
        <v>2.0833333333333335</v>
      </c>
      <c r="I393" s="243">
        <v>3.7872651789270457</v>
      </c>
      <c r="J393" s="244">
        <f t="shared" si="12"/>
        <v>7.890135789431346</v>
      </c>
      <c r="K393" s="243">
        <v>111.94602767624674</v>
      </c>
      <c r="L393" s="245">
        <f t="shared" ref="L393:L456" si="13">H393*K393</f>
        <v>233.22089099218073</v>
      </c>
      <c r="M393" s="246" t="e">
        <f>VLOOKUP(D393,[6]Consolidado!B:E,4,FALSE)</f>
        <v>#N/A</v>
      </c>
      <c r="N393" s="246" t="e">
        <f>VLOOKUP(D393,[6]Consolidado!B:H,7,FALSE)</f>
        <v>#N/A</v>
      </c>
      <c r="O393" s="805">
        <v>187</v>
      </c>
    </row>
    <row r="394" spans="1:15" x14ac:dyDescent="0.25">
      <c r="A394" s="239" t="s">
        <v>652</v>
      </c>
      <c r="B394" s="240" t="s">
        <v>540</v>
      </c>
      <c r="C394" s="240" t="e">
        <f>VLOOKUP(D394,[6]Consolidado!B:E,2,FALSE)</f>
        <v>#N/A</v>
      </c>
      <c r="D394" s="241"/>
      <c r="E394" s="240" t="s">
        <v>479</v>
      </c>
      <c r="F394" s="242" t="s">
        <v>507</v>
      </c>
      <c r="G394" s="240" t="s">
        <v>901</v>
      </c>
      <c r="H394" s="243">
        <v>1.5277777777777777</v>
      </c>
      <c r="I394" s="243">
        <v>0.93930317212688519</v>
      </c>
      <c r="J394" s="244">
        <f t="shared" si="12"/>
        <v>1.4350465129716301</v>
      </c>
      <c r="K394" s="243">
        <v>27.740628443057727</v>
      </c>
      <c r="L394" s="245">
        <f t="shared" si="13"/>
        <v>42.381515676893748</v>
      </c>
      <c r="M394" s="246" t="e">
        <f>VLOOKUP(D394,[6]Consolidado!B:E,4,FALSE)</f>
        <v>#N/A</v>
      </c>
      <c r="N394" s="246" t="e">
        <f>VLOOKUP(D394,[6]Consolidado!B:H,7,FALSE)</f>
        <v>#N/A</v>
      </c>
      <c r="O394" s="805">
        <v>187</v>
      </c>
    </row>
    <row r="395" spans="1:15" x14ac:dyDescent="0.25">
      <c r="A395" s="239" t="s">
        <v>652</v>
      </c>
      <c r="B395" s="240" t="s">
        <v>540</v>
      </c>
      <c r="C395" s="240" t="e">
        <f>VLOOKUP(D395,[6]Consolidado!B:E,2,FALSE)</f>
        <v>#N/A</v>
      </c>
      <c r="D395" s="241"/>
      <c r="E395" s="240" t="s">
        <v>481</v>
      </c>
      <c r="F395" s="242" t="s">
        <v>507</v>
      </c>
      <c r="G395" s="240" t="s">
        <v>900</v>
      </c>
      <c r="H395" s="243">
        <v>2.3333333333333335</v>
      </c>
      <c r="I395" s="243">
        <v>1.4108924147625985</v>
      </c>
      <c r="J395" s="244">
        <f t="shared" si="12"/>
        <v>3.29208230111273</v>
      </c>
      <c r="K395" s="243">
        <v>41.685479230063116</v>
      </c>
      <c r="L395" s="245">
        <f t="shared" si="13"/>
        <v>97.266118203480616</v>
      </c>
      <c r="M395" s="246" t="e">
        <f>VLOOKUP(D395,[6]Consolidado!B:E,4,FALSE)</f>
        <v>#N/A</v>
      </c>
      <c r="N395" s="246" t="e">
        <f>VLOOKUP(D395,[6]Consolidado!B:H,7,FALSE)</f>
        <v>#N/A</v>
      </c>
      <c r="O395" s="805">
        <v>180</v>
      </c>
    </row>
    <row r="396" spans="1:15" x14ac:dyDescent="0.25">
      <c r="A396" s="239" t="s">
        <v>652</v>
      </c>
      <c r="B396" s="240" t="s">
        <v>540</v>
      </c>
      <c r="C396" s="240" t="e">
        <f>VLOOKUP(D396,[6]Consolidado!B:E,2,FALSE)</f>
        <v>#N/A</v>
      </c>
      <c r="D396" s="241"/>
      <c r="E396" s="240" t="s">
        <v>481</v>
      </c>
      <c r="F396" s="242" t="s">
        <v>507</v>
      </c>
      <c r="G396" s="240" t="s">
        <v>900</v>
      </c>
      <c r="H396" s="243">
        <v>2.302083333333333</v>
      </c>
      <c r="I396" s="243">
        <v>1.4108924147625985</v>
      </c>
      <c r="J396" s="244">
        <f t="shared" si="12"/>
        <v>3.2479919131513983</v>
      </c>
      <c r="K396" s="243">
        <v>41.685479230063116</v>
      </c>
      <c r="L396" s="245">
        <f t="shared" si="13"/>
        <v>95.963446977541125</v>
      </c>
      <c r="M396" s="246" t="e">
        <f>VLOOKUP(D396,[6]Consolidado!B:E,4,FALSE)</f>
        <v>#N/A</v>
      </c>
      <c r="N396" s="246" t="e">
        <f>VLOOKUP(D396,[6]Consolidado!B:H,7,FALSE)</f>
        <v>#N/A</v>
      </c>
      <c r="O396" s="805">
        <v>187</v>
      </c>
    </row>
    <row r="397" spans="1:15" x14ac:dyDescent="0.25">
      <c r="A397" s="239" t="s">
        <v>652</v>
      </c>
      <c r="B397" s="240" t="s">
        <v>540</v>
      </c>
      <c r="C397" s="240" t="e">
        <f>VLOOKUP(D397,[6]Consolidado!B:E,2,FALSE)</f>
        <v>#N/A</v>
      </c>
      <c r="D397" s="241"/>
      <c r="E397" s="240" t="s">
        <v>481</v>
      </c>
      <c r="F397" s="242" t="s">
        <v>507</v>
      </c>
      <c r="G397" s="240" t="s">
        <v>900</v>
      </c>
      <c r="H397" s="243">
        <v>2.1875</v>
      </c>
      <c r="I397" s="243">
        <v>1.4108924147625985</v>
      </c>
      <c r="J397" s="244">
        <f t="shared" si="12"/>
        <v>3.0863271572931841</v>
      </c>
      <c r="K397" s="243">
        <v>41.685479230063116</v>
      </c>
      <c r="L397" s="245">
        <f t="shared" si="13"/>
        <v>91.186985815763066</v>
      </c>
      <c r="M397" s="246" t="e">
        <f>VLOOKUP(D397,[6]Consolidado!B:E,4,FALSE)</f>
        <v>#N/A</v>
      </c>
      <c r="N397" s="246" t="e">
        <f>VLOOKUP(D397,[6]Consolidado!B:H,7,FALSE)</f>
        <v>#N/A</v>
      </c>
      <c r="O397" s="805">
        <v>158</v>
      </c>
    </row>
    <row r="398" spans="1:15" x14ac:dyDescent="0.25">
      <c r="A398" s="239" t="s">
        <v>652</v>
      </c>
      <c r="B398" s="240" t="s">
        <v>540</v>
      </c>
      <c r="C398" s="240" t="e">
        <f>VLOOKUP(D398,[6]Consolidado!B:E,2,FALSE)</f>
        <v>#N/A</v>
      </c>
      <c r="D398" s="241"/>
      <c r="E398" s="240" t="s">
        <v>481</v>
      </c>
      <c r="F398" s="242" t="s">
        <v>507</v>
      </c>
      <c r="G398" s="240" t="s">
        <v>900</v>
      </c>
      <c r="H398" s="243">
        <v>2.1666666666666665</v>
      </c>
      <c r="I398" s="243">
        <v>1.4108924147625985</v>
      </c>
      <c r="J398" s="244">
        <f t="shared" si="12"/>
        <v>3.0569335653189631</v>
      </c>
      <c r="K398" s="243">
        <v>41.685479230063116</v>
      </c>
      <c r="L398" s="245">
        <f t="shared" si="13"/>
        <v>90.31853833180341</v>
      </c>
      <c r="M398" s="246" t="e">
        <f>VLOOKUP(D398,[6]Consolidado!B:E,4,FALSE)</f>
        <v>#N/A</v>
      </c>
      <c r="N398" s="246" t="e">
        <f>VLOOKUP(D398,[6]Consolidado!B:H,7,FALSE)</f>
        <v>#N/A</v>
      </c>
      <c r="O398" s="805">
        <v>160</v>
      </c>
    </row>
    <row r="399" spans="1:15" x14ac:dyDescent="0.25">
      <c r="A399" s="239" t="s">
        <v>652</v>
      </c>
      <c r="B399" s="240" t="s">
        <v>540</v>
      </c>
      <c r="C399" s="240" t="e">
        <f>VLOOKUP(D399,[6]Consolidado!B:E,2,FALSE)</f>
        <v>#N/A</v>
      </c>
      <c r="D399" s="241"/>
      <c r="E399" s="240" t="s">
        <v>513</v>
      </c>
      <c r="F399" s="242" t="s">
        <v>507</v>
      </c>
      <c r="G399" s="240" t="s">
        <v>903</v>
      </c>
      <c r="H399" s="243">
        <v>2.0833333333333335</v>
      </c>
      <c r="I399" s="243"/>
      <c r="J399" s="244">
        <f t="shared" si="12"/>
        <v>0</v>
      </c>
      <c r="K399" s="243"/>
      <c r="L399" s="245">
        <f t="shared" si="13"/>
        <v>0</v>
      </c>
      <c r="M399" s="246" t="e">
        <f>VLOOKUP(D399,[6]Consolidado!B:E,4,FALSE)</f>
        <v>#N/A</v>
      </c>
      <c r="N399" s="246" t="e">
        <f>VLOOKUP(D399,[6]Consolidado!B:H,7,FALSE)</f>
        <v>#N/A</v>
      </c>
      <c r="O399" s="805">
        <v>187</v>
      </c>
    </row>
    <row r="400" spans="1:15" x14ac:dyDescent="0.25">
      <c r="A400" s="239" t="s">
        <v>652</v>
      </c>
      <c r="B400" s="240" t="s">
        <v>540</v>
      </c>
      <c r="C400" s="240" t="str">
        <f>VLOOKUP(D400,[6]Consolidado!B:E,2,FALSE)</f>
        <v xml:space="preserve">Damien Wood </v>
      </c>
      <c r="D400" s="241">
        <v>112</v>
      </c>
      <c r="E400" s="240" t="s">
        <v>481</v>
      </c>
      <c r="F400" s="242" t="s">
        <v>507</v>
      </c>
      <c r="G400" s="240" t="s">
        <v>900</v>
      </c>
      <c r="H400" s="243">
        <v>2.1666666666666665</v>
      </c>
      <c r="I400" s="243">
        <v>1.4108924147625985</v>
      </c>
      <c r="J400" s="244">
        <f t="shared" si="12"/>
        <v>3.0569335653189631</v>
      </c>
      <c r="K400" s="243">
        <v>41.685479230063116</v>
      </c>
      <c r="L400" s="245">
        <f t="shared" si="13"/>
        <v>90.31853833180341</v>
      </c>
      <c r="M400" s="246" t="str">
        <f>VLOOKUP(D400,[6]Consolidado!B:E,4,FALSE)</f>
        <v>Finalizada</v>
      </c>
      <c r="N400" s="246" t="str">
        <f>VLOOKUP(D400,[6]Consolidado!B:H,7,FALSE)</f>
        <v>Abril</v>
      </c>
    </row>
    <row r="401" spans="1:14" x14ac:dyDescent="0.25">
      <c r="A401" s="239" t="s">
        <v>652</v>
      </c>
      <c r="B401" s="240" t="s">
        <v>540</v>
      </c>
      <c r="C401" s="240" t="str">
        <f>VLOOKUP(D401,[6]Consolidado!B:E,2,FALSE)</f>
        <v>Zoe Cruz</v>
      </c>
      <c r="D401" s="241">
        <v>198</v>
      </c>
      <c r="E401" s="240" t="s">
        <v>481</v>
      </c>
      <c r="F401" s="242" t="s">
        <v>507</v>
      </c>
      <c r="G401" s="240" t="s">
        <v>900</v>
      </c>
      <c r="H401" s="243">
        <v>1.8958333333333333</v>
      </c>
      <c r="I401" s="243">
        <v>1.4108924147625985</v>
      </c>
      <c r="J401" s="244">
        <f t="shared" si="12"/>
        <v>2.674816869654093</v>
      </c>
      <c r="K401" s="243">
        <v>41.685479230063116</v>
      </c>
      <c r="L401" s="245">
        <f t="shared" si="13"/>
        <v>79.028721040327994</v>
      </c>
      <c r="M401" s="246" t="str">
        <f>VLOOKUP(D401,[6]Consolidado!B:E,4,FALSE)</f>
        <v>Finalizada</v>
      </c>
      <c r="N401" s="246" t="str">
        <f>VLOOKUP(D401,[6]Consolidado!B:H,7,FALSE)</f>
        <v>Abril</v>
      </c>
    </row>
    <row r="402" spans="1:14" x14ac:dyDescent="0.25">
      <c r="A402" s="239" t="s">
        <v>652</v>
      </c>
      <c r="B402" s="240" t="s">
        <v>540</v>
      </c>
      <c r="C402" s="240" t="str">
        <f>VLOOKUP(D402,[6]Consolidado!B:E,2,FALSE)</f>
        <v>David Berruto-New Line</v>
      </c>
      <c r="D402" s="241">
        <v>167</v>
      </c>
      <c r="E402" s="240" t="s">
        <v>481</v>
      </c>
      <c r="F402" s="242" t="s">
        <v>507</v>
      </c>
      <c r="G402" s="240" t="s">
        <v>900</v>
      </c>
      <c r="H402" s="243">
        <v>1.875</v>
      </c>
      <c r="I402" s="243">
        <v>1.4108924147625985</v>
      </c>
      <c r="J402" s="244">
        <f t="shared" si="12"/>
        <v>2.6454232776798721</v>
      </c>
      <c r="K402" s="243">
        <v>41.685479230063116</v>
      </c>
      <c r="L402" s="245">
        <f t="shared" si="13"/>
        <v>78.160273556368338</v>
      </c>
      <c r="M402" s="246" t="str">
        <f>VLOOKUP(D402,[6]Consolidado!B:E,4,FALSE)</f>
        <v>Finalizada</v>
      </c>
      <c r="N402" s="246" t="str">
        <f>VLOOKUP(D402,[6]Consolidado!B:H,7,FALSE)</f>
        <v>Noviembre</v>
      </c>
    </row>
    <row r="403" spans="1:14" x14ac:dyDescent="0.25">
      <c r="A403" s="239" t="s">
        <v>652</v>
      </c>
      <c r="B403" s="240" t="s">
        <v>540</v>
      </c>
      <c r="C403" s="240" t="str">
        <f>VLOOKUP(D403,[6]Consolidado!B:E,2,FALSE)</f>
        <v>Canoe Wesfield (Phase 1)</v>
      </c>
      <c r="D403" s="241">
        <v>152</v>
      </c>
      <c r="E403" s="240" t="s">
        <v>480</v>
      </c>
      <c r="F403" s="242" t="s">
        <v>506</v>
      </c>
      <c r="G403" s="240" t="s">
        <v>902</v>
      </c>
      <c r="H403" s="243">
        <v>117.37500000000001</v>
      </c>
      <c r="I403" s="243">
        <v>1.3281905551577271</v>
      </c>
      <c r="J403" s="244">
        <f t="shared" si="12"/>
        <v>155.89636641163824</v>
      </c>
      <c r="K403" s="243">
        <v>39.22571730358419</v>
      </c>
      <c r="L403" s="245">
        <f t="shared" si="13"/>
        <v>4604.1185685081946</v>
      </c>
      <c r="M403" s="246" t="str">
        <f>VLOOKUP(D403,[6]Consolidado!B:E,4,FALSE)</f>
        <v>Finalizada</v>
      </c>
      <c r="N403" s="246" t="str">
        <f>VLOOKUP(D403,[6]Consolidado!B:H,7,FALSE)</f>
        <v>Abril</v>
      </c>
    </row>
    <row r="404" spans="1:14" x14ac:dyDescent="0.25">
      <c r="A404" s="239" t="s">
        <v>652</v>
      </c>
      <c r="B404" s="240" t="s">
        <v>540</v>
      </c>
      <c r="C404" s="240" t="str">
        <f>VLOOKUP(D404,[6]Consolidado!B:E,2,FALSE)</f>
        <v>Canoe Wesfield (Phase 1)</v>
      </c>
      <c r="D404" s="241">
        <v>142</v>
      </c>
      <c r="E404" s="240" t="s">
        <v>480</v>
      </c>
      <c r="F404" s="242" t="s">
        <v>507</v>
      </c>
      <c r="G404" s="240" t="s">
        <v>901</v>
      </c>
      <c r="H404" s="243">
        <v>10.791666666666668</v>
      </c>
      <c r="I404" s="243">
        <v>1.3281905551577267</v>
      </c>
      <c r="J404" s="244">
        <f t="shared" si="12"/>
        <v>14.333389741077134</v>
      </c>
      <c r="K404" s="243">
        <v>39.225717303584155</v>
      </c>
      <c r="L404" s="245">
        <f t="shared" si="13"/>
        <v>423.31086590117906</v>
      </c>
      <c r="M404" s="246" t="str">
        <f>VLOOKUP(D404,[6]Consolidado!B:E,4,FALSE)</f>
        <v>Finalizada</v>
      </c>
      <c r="N404" s="246" t="str">
        <f>VLOOKUP(D404,[6]Consolidado!B:H,7,FALSE)</f>
        <v>Abril</v>
      </c>
    </row>
    <row r="405" spans="1:14" x14ac:dyDescent="0.25">
      <c r="A405" s="239" t="s">
        <v>652</v>
      </c>
      <c r="B405" s="240" t="s">
        <v>540</v>
      </c>
      <c r="C405" s="240" t="str">
        <f>VLOOKUP(D405,[6]Consolidado!B:E,2,FALSE)</f>
        <v xml:space="preserve">Damien Wood </v>
      </c>
      <c r="D405" s="241">
        <v>112</v>
      </c>
      <c r="E405" s="240" t="s">
        <v>481</v>
      </c>
      <c r="F405" s="242" t="s">
        <v>507</v>
      </c>
      <c r="G405" s="240" t="s">
        <v>900</v>
      </c>
      <c r="H405" s="243">
        <v>1.875</v>
      </c>
      <c r="I405" s="243">
        <v>1.4108924147625985</v>
      </c>
      <c r="J405" s="244">
        <f t="shared" si="12"/>
        <v>2.6454232776798721</v>
      </c>
      <c r="K405" s="243">
        <v>41.685479230063116</v>
      </c>
      <c r="L405" s="245">
        <f t="shared" si="13"/>
        <v>78.160273556368338</v>
      </c>
      <c r="M405" s="246" t="str">
        <f>VLOOKUP(D405,[6]Consolidado!B:E,4,FALSE)</f>
        <v>Finalizada</v>
      </c>
      <c r="N405" s="246" t="str">
        <f>VLOOKUP(D405,[6]Consolidado!B:H,7,FALSE)</f>
        <v>Abril</v>
      </c>
    </row>
    <row r="406" spans="1:14" x14ac:dyDescent="0.25">
      <c r="A406" s="239" t="s">
        <v>652</v>
      </c>
      <c r="B406" s="240" t="s">
        <v>540</v>
      </c>
      <c r="C406" s="240" t="str">
        <f>VLOOKUP(D406,[6]Consolidado!B:E,2,FALSE)</f>
        <v xml:space="preserve">Damien Wood </v>
      </c>
      <c r="D406" s="241">
        <v>133</v>
      </c>
      <c r="E406" s="240" t="s">
        <v>481</v>
      </c>
      <c r="F406" s="242" t="s">
        <v>507</v>
      </c>
      <c r="G406" s="240" t="s">
        <v>900</v>
      </c>
      <c r="H406" s="243">
        <v>1.875</v>
      </c>
      <c r="I406" s="243">
        <v>1.4108924147625985</v>
      </c>
      <c r="J406" s="244">
        <f t="shared" si="12"/>
        <v>2.6454232776798721</v>
      </c>
      <c r="K406" s="243">
        <v>41.685479230063116</v>
      </c>
      <c r="L406" s="245">
        <f t="shared" si="13"/>
        <v>78.160273556368338</v>
      </c>
      <c r="M406" s="246" t="str">
        <f>VLOOKUP(D406,[6]Consolidado!B:E,4,FALSE)</f>
        <v>Finalizada</v>
      </c>
      <c r="N406" s="246" t="str">
        <f>VLOOKUP(D406,[6]Consolidado!B:H,7,FALSE)</f>
        <v>Abril</v>
      </c>
    </row>
    <row r="407" spans="1:14" x14ac:dyDescent="0.25">
      <c r="A407" s="239" t="s">
        <v>652</v>
      </c>
      <c r="B407" s="240" t="s">
        <v>540</v>
      </c>
      <c r="C407" s="240" t="str">
        <f>VLOOKUP(D407,[6]Consolidado!B:E,2,FALSE)</f>
        <v>Maderas Collective</v>
      </c>
      <c r="D407" s="241">
        <v>184</v>
      </c>
      <c r="E407" s="240" t="s">
        <v>481</v>
      </c>
      <c r="F407" s="242" t="s">
        <v>507</v>
      </c>
      <c r="G407" s="240" t="s">
        <v>900</v>
      </c>
      <c r="H407" s="243">
        <v>1.875</v>
      </c>
      <c r="I407" s="243">
        <v>1.4108924147625985</v>
      </c>
      <c r="J407" s="244">
        <f t="shared" si="12"/>
        <v>2.6454232776798721</v>
      </c>
      <c r="K407" s="243">
        <v>41.685479230063116</v>
      </c>
      <c r="L407" s="245">
        <f t="shared" si="13"/>
        <v>78.160273556368338</v>
      </c>
      <c r="M407" s="246" t="str">
        <f>VLOOKUP(D407,[6]Consolidado!B:E,4,FALSE)</f>
        <v>Finalizada</v>
      </c>
      <c r="N407" s="246" t="str">
        <f>VLOOKUP(D407,[6]Consolidado!B:H,7,FALSE)</f>
        <v>Abril</v>
      </c>
    </row>
    <row r="408" spans="1:14" x14ac:dyDescent="0.25">
      <c r="A408" s="239" t="s">
        <v>652</v>
      </c>
      <c r="B408" s="240" t="s">
        <v>540</v>
      </c>
      <c r="C408" s="240" t="str">
        <f>VLOOKUP(D408,[6]Consolidado!B:E,2,FALSE)</f>
        <v>David Berruto-New Line</v>
      </c>
      <c r="D408" s="241">
        <v>160</v>
      </c>
      <c r="E408" s="240" t="s">
        <v>481</v>
      </c>
      <c r="F408" s="242" t="s">
        <v>507</v>
      </c>
      <c r="G408" s="240" t="s">
        <v>900</v>
      </c>
      <c r="H408" s="243">
        <v>0.83333333333333337</v>
      </c>
      <c r="I408" s="243">
        <v>1.4108924147625985</v>
      </c>
      <c r="J408" s="244">
        <f t="shared" si="12"/>
        <v>1.1757436789688323</v>
      </c>
      <c r="K408" s="243">
        <v>41.685479230063116</v>
      </c>
      <c r="L408" s="245">
        <f t="shared" si="13"/>
        <v>34.737899358385931</v>
      </c>
      <c r="M408" s="246" t="str">
        <f>VLOOKUP(D408,[6]Consolidado!B:E,4,FALSE)</f>
        <v>En Proceso</v>
      </c>
      <c r="N408" s="246">
        <f>VLOOKUP(D408,[6]Consolidado!B:H,7,FALSE)</f>
        <v>0</v>
      </c>
    </row>
    <row r="409" spans="1:14" x14ac:dyDescent="0.25">
      <c r="A409" s="239" t="s">
        <v>652</v>
      </c>
      <c r="B409" s="240" t="s">
        <v>534</v>
      </c>
      <c r="C409" s="240" t="str">
        <f>VLOOKUP(D409,[6]Consolidado!B:E,2,FALSE)</f>
        <v>David Berruto-New Line</v>
      </c>
      <c r="D409" s="241">
        <v>166</v>
      </c>
      <c r="E409" s="240" t="s">
        <v>481</v>
      </c>
      <c r="F409" s="242" t="s">
        <v>507</v>
      </c>
      <c r="G409" s="240" t="s">
        <v>900</v>
      </c>
      <c r="H409" s="243">
        <v>-1.4166666666666701</v>
      </c>
      <c r="I409" s="243">
        <v>1.4108924147625985</v>
      </c>
      <c r="J409" s="244">
        <f t="shared" si="12"/>
        <v>-1.9987642542470194</v>
      </c>
      <c r="K409" s="243">
        <v>41.685479230063116</v>
      </c>
      <c r="L409" s="245">
        <f t="shared" si="13"/>
        <v>-59.054428909256224</v>
      </c>
      <c r="M409" s="246" t="str">
        <f>VLOOKUP(D409,[6]Consolidado!B:E,4,FALSE)</f>
        <v>En Proceso</v>
      </c>
      <c r="N409" s="246">
        <f>VLOOKUP(D409,[6]Consolidado!B:H,7,FALSE)</f>
        <v>0</v>
      </c>
    </row>
    <row r="410" spans="1:14" x14ac:dyDescent="0.25">
      <c r="A410" s="239" t="s">
        <v>652</v>
      </c>
      <c r="B410" s="240" t="s">
        <v>534</v>
      </c>
      <c r="C410" s="240" t="str">
        <f>VLOOKUP(D410,[6]Consolidado!B:E,2,FALSE)</f>
        <v>David Berruto-New Line</v>
      </c>
      <c r="D410" s="241">
        <v>166</v>
      </c>
      <c r="E410" s="240" t="s">
        <v>481</v>
      </c>
      <c r="F410" s="242" t="s">
        <v>507</v>
      </c>
      <c r="G410" s="240" t="s">
        <v>900</v>
      </c>
      <c r="H410" s="243">
        <v>-1.875</v>
      </c>
      <c r="I410" s="243">
        <v>1.4108924147625985</v>
      </c>
      <c r="J410" s="244">
        <f t="shared" si="12"/>
        <v>-2.6454232776798721</v>
      </c>
      <c r="K410" s="243">
        <v>41.685479230063116</v>
      </c>
      <c r="L410" s="245">
        <f t="shared" si="13"/>
        <v>-78.160273556368338</v>
      </c>
      <c r="M410" s="246" t="str">
        <f>VLOOKUP(D410,[6]Consolidado!B:E,4,FALSE)</f>
        <v>En Proceso</v>
      </c>
      <c r="N410" s="246">
        <f>VLOOKUP(D410,[6]Consolidado!B:H,7,FALSE)</f>
        <v>0</v>
      </c>
    </row>
    <row r="411" spans="1:14" x14ac:dyDescent="0.25">
      <c r="A411" s="239" t="s">
        <v>652</v>
      </c>
      <c r="B411" s="240" t="s">
        <v>534</v>
      </c>
      <c r="C411" s="240" t="str">
        <f>VLOOKUP(D411,[6]Consolidado!B:E,2,FALSE)</f>
        <v>David Berruto-New Line</v>
      </c>
      <c r="D411" s="241">
        <v>168</v>
      </c>
      <c r="E411" s="240" t="s">
        <v>481</v>
      </c>
      <c r="F411" s="242" t="s">
        <v>507</v>
      </c>
      <c r="G411" s="240" t="s">
        <v>900</v>
      </c>
      <c r="H411" s="243">
        <v>-2.6666666666666701</v>
      </c>
      <c r="I411" s="243">
        <v>1.4108924147625985</v>
      </c>
      <c r="J411" s="244">
        <f t="shared" si="12"/>
        <v>-3.7623797727002675</v>
      </c>
      <c r="K411" s="243">
        <v>41.685479230063116</v>
      </c>
      <c r="L411" s="245">
        <f t="shared" si="13"/>
        <v>-111.16127794683511</v>
      </c>
      <c r="M411" s="246" t="str">
        <f>VLOOKUP(D411,[6]Consolidado!B:E,4,FALSE)</f>
        <v>En Proceso</v>
      </c>
      <c r="N411" s="246">
        <f>VLOOKUP(D411,[6]Consolidado!B:H,7,FALSE)</f>
        <v>0</v>
      </c>
    </row>
    <row r="412" spans="1:14" x14ac:dyDescent="0.25">
      <c r="A412" s="239" t="s">
        <v>652</v>
      </c>
      <c r="B412" s="240" t="s">
        <v>534</v>
      </c>
      <c r="C412" s="240" t="str">
        <f>VLOOKUP(D412,[6]Consolidado!B:E,2,FALSE)</f>
        <v>David Berruto-New Line</v>
      </c>
      <c r="D412" s="241">
        <v>164</v>
      </c>
      <c r="E412" s="240" t="s">
        <v>481</v>
      </c>
      <c r="F412" s="242" t="s">
        <v>507</v>
      </c>
      <c r="G412" s="240" t="s">
        <v>900</v>
      </c>
      <c r="H412" s="243">
        <v>-3</v>
      </c>
      <c r="I412" s="243">
        <v>1.4108924147625985</v>
      </c>
      <c r="J412" s="244">
        <f t="shared" si="12"/>
        <v>-4.232677244287796</v>
      </c>
      <c r="K412" s="243">
        <v>41.685479230063116</v>
      </c>
      <c r="L412" s="245">
        <f t="shared" si="13"/>
        <v>-125.05643769018934</v>
      </c>
      <c r="M412" s="246" t="str">
        <f>VLOOKUP(D412,[6]Consolidado!B:E,4,FALSE)</f>
        <v>En Proceso</v>
      </c>
      <c r="N412" s="246">
        <f>VLOOKUP(D412,[6]Consolidado!B:H,7,FALSE)</f>
        <v>0</v>
      </c>
    </row>
    <row r="413" spans="1:14" x14ac:dyDescent="0.25">
      <c r="A413" s="239" t="s">
        <v>652</v>
      </c>
      <c r="B413" s="240" t="s">
        <v>534</v>
      </c>
      <c r="C413" s="240" t="str">
        <f>VLOOKUP(D413,[6]Consolidado!B:E,2,FALSE)</f>
        <v>Canoe Wesfield (Phase 1)</v>
      </c>
      <c r="D413" s="241">
        <v>143</v>
      </c>
      <c r="E413" s="240" t="s">
        <v>484</v>
      </c>
      <c r="F413" s="242" t="s">
        <v>507</v>
      </c>
      <c r="G413" s="240" t="s">
        <v>900</v>
      </c>
      <c r="H413" s="243">
        <v>-25.6666666666667</v>
      </c>
      <c r="I413" s="243">
        <v>2.3016225910118946</v>
      </c>
      <c r="J413" s="244">
        <f t="shared" si="12"/>
        <v>-59.074979835972037</v>
      </c>
      <c r="K413" s="243">
        <v>67.884637276180527</v>
      </c>
      <c r="L413" s="245">
        <f t="shared" si="13"/>
        <v>-1742.3723567553025</v>
      </c>
      <c r="M413" s="246" t="str">
        <f>VLOOKUP(D413,[6]Consolidado!B:E,4,FALSE)</f>
        <v>Finalizada</v>
      </c>
      <c r="N413" s="246" t="str">
        <f>VLOOKUP(D413,[6]Consolidado!B:H,7,FALSE)</f>
        <v>Abril</v>
      </c>
    </row>
    <row r="414" spans="1:14" x14ac:dyDescent="0.25">
      <c r="A414" s="239" t="s">
        <v>652</v>
      </c>
      <c r="B414" s="240" t="s">
        <v>534</v>
      </c>
      <c r="C414" s="240" t="str">
        <f>VLOOKUP(D414,[6]Consolidado!B:E,2,FALSE)</f>
        <v>Canoe Wesfield (Phase 1)</v>
      </c>
      <c r="D414" s="241">
        <v>181</v>
      </c>
      <c r="E414" s="240" t="s">
        <v>481</v>
      </c>
      <c r="F414" s="242" t="s">
        <v>507</v>
      </c>
      <c r="G414" s="240" t="s">
        <v>900</v>
      </c>
      <c r="H414" s="243">
        <v>-3.3055555555555598</v>
      </c>
      <c r="I414" s="243">
        <v>1.4108924147625985</v>
      </c>
      <c r="J414" s="244">
        <f t="shared" si="12"/>
        <v>-4.6637832599097067</v>
      </c>
      <c r="K414" s="243">
        <v>41.685479230063116</v>
      </c>
      <c r="L414" s="245">
        <f t="shared" si="13"/>
        <v>-137.79366745493104</v>
      </c>
      <c r="M414" s="246" t="str">
        <f>VLOOKUP(D414,[6]Consolidado!B:E,4,FALSE)</f>
        <v>En Proceso</v>
      </c>
      <c r="N414" s="246">
        <f>VLOOKUP(D414,[6]Consolidado!B:H,7,FALSE)</f>
        <v>0</v>
      </c>
    </row>
    <row r="415" spans="1:14" x14ac:dyDescent="0.25">
      <c r="A415" s="239" t="s">
        <v>652</v>
      </c>
      <c r="B415" s="240" t="s">
        <v>534</v>
      </c>
      <c r="C415" s="240" t="str">
        <f>VLOOKUP(D415,[6]Consolidado!B:E,2,FALSE)</f>
        <v>David Berruto-New Line</v>
      </c>
      <c r="D415" s="241">
        <v>158</v>
      </c>
      <c r="E415" s="240" t="s">
        <v>481</v>
      </c>
      <c r="F415" s="242" t="s">
        <v>507</v>
      </c>
      <c r="G415" s="240" t="s">
        <v>900</v>
      </c>
      <c r="H415" s="243">
        <v>-4.4444444444444402</v>
      </c>
      <c r="I415" s="243">
        <v>1.4108924147625985</v>
      </c>
      <c r="J415" s="244">
        <f t="shared" si="12"/>
        <v>-6.2706329545004316</v>
      </c>
      <c r="K415" s="243">
        <v>41.685479230063116</v>
      </c>
      <c r="L415" s="245">
        <f t="shared" si="13"/>
        <v>-185.26879657805813</v>
      </c>
      <c r="M415" s="246" t="str">
        <f>VLOOKUP(D415,[6]Consolidado!B:E,4,FALSE)</f>
        <v>Finalizada</v>
      </c>
      <c r="N415" s="246" t="str">
        <f>VLOOKUP(D415,[6]Consolidado!B:H,7,FALSE)</f>
        <v>Noviembre</v>
      </c>
    </row>
    <row r="416" spans="1:14" x14ac:dyDescent="0.25">
      <c r="A416" s="239" t="s">
        <v>652</v>
      </c>
      <c r="B416" s="240" t="s">
        <v>534</v>
      </c>
      <c r="C416" s="240" t="str">
        <f>VLOOKUP(D416,[6]Consolidado!B:E,2,FALSE)</f>
        <v>Canoe Wesfield (Phase 1)</v>
      </c>
      <c r="D416" s="241">
        <v>143</v>
      </c>
      <c r="E416" s="240" t="s">
        <v>481</v>
      </c>
      <c r="F416" s="242" t="s">
        <v>507</v>
      </c>
      <c r="G416" s="240" t="s">
        <v>900</v>
      </c>
      <c r="H416" s="243">
        <v>-4.6666666666666696</v>
      </c>
      <c r="I416" s="243">
        <v>1.4108924147625985</v>
      </c>
      <c r="J416" s="244">
        <f t="shared" si="12"/>
        <v>-6.5841646022254636</v>
      </c>
      <c r="K416" s="243">
        <v>41.685479230063116</v>
      </c>
      <c r="L416" s="245">
        <f t="shared" si="13"/>
        <v>-194.53223640696135</v>
      </c>
      <c r="M416" s="246" t="str">
        <f>VLOOKUP(D416,[6]Consolidado!B:E,4,FALSE)</f>
        <v>Finalizada</v>
      </c>
      <c r="N416" s="246" t="str">
        <f>VLOOKUP(D416,[6]Consolidado!B:H,7,FALSE)</f>
        <v>Abril</v>
      </c>
    </row>
    <row r="417" spans="1:14" x14ac:dyDescent="0.25">
      <c r="A417" s="239" t="s">
        <v>652</v>
      </c>
      <c r="B417" s="240" t="s">
        <v>534</v>
      </c>
      <c r="C417" s="240" t="str">
        <f>VLOOKUP(D417,[6]Consolidado!B:E,2,FALSE)</f>
        <v>Canoe Wesfield (Phase 1)</v>
      </c>
      <c r="D417" s="241">
        <v>143</v>
      </c>
      <c r="E417" s="240" t="s">
        <v>484</v>
      </c>
      <c r="F417" s="242" t="s">
        <v>507</v>
      </c>
      <c r="G417" s="240" t="s">
        <v>900</v>
      </c>
      <c r="H417" s="243">
        <v>-10.4444444444444</v>
      </c>
      <c r="I417" s="243">
        <v>2.3016225910118946</v>
      </c>
      <c r="J417" s="244">
        <f t="shared" si="12"/>
        <v>-24.039169283901909</v>
      </c>
      <c r="K417" s="243">
        <v>67.884637276180527</v>
      </c>
      <c r="L417" s="245">
        <f t="shared" si="13"/>
        <v>-709.01732266232693</v>
      </c>
      <c r="M417" s="246" t="str">
        <f>VLOOKUP(D417,[6]Consolidado!B:E,4,FALSE)</f>
        <v>Finalizada</v>
      </c>
      <c r="N417" s="246" t="str">
        <f>VLOOKUP(D417,[6]Consolidado!B:H,7,FALSE)</f>
        <v>Abril</v>
      </c>
    </row>
    <row r="418" spans="1:14" x14ac:dyDescent="0.25">
      <c r="A418" s="239" t="s">
        <v>652</v>
      </c>
      <c r="B418" s="240" t="s">
        <v>534</v>
      </c>
      <c r="C418" s="240" t="str">
        <f>VLOOKUP(D418,[6]Consolidado!B:E,2,FALSE)</f>
        <v>David Berruto-New Line</v>
      </c>
      <c r="D418" s="241">
        <v>165</v>
      </c>
      <c r="E418" s="240" t="s">
        <v>481</v>
      </c>
      <c r="F418" s="242" t="s">
        <v>507</v>
      </c>
      <c r="G418" s="240" t="s">
        <v>900</v>
      </c>
      <c r="H418" s="243">
        <v>-4.6666666666666696</v>
      </c>
      <c r="I418" s="243">
        <v>1.4108924147625985</v>
      </c>
      <c r="J418" s="244">
        <f t="shared" si="12"/>
        <v>-6.5841646022254636</v>
      </c>
      <c r="K418" s="243">
        <v>41.685479230063116</v>
      </c>
      <c r="L418" s="245">
        <f t="shared" si="13"/>
        <v>-194.53223640696135</v>
      </c>
      <c r="M418" s="246" t="str">
        <f>VLOOKUP(D418,[6]Consolidado!B:E,4,FALSE)</f>
        <v>En Proceso</v>
      </c>
      <c r="N418" s="246">
        <f>VLOOKUP(D418,[6]Consolidado!B:H,7,FALSE)</f>
        <v>0</v>
      </c>
    </row>
    <row r="419" spans="1:14" x14ac:dyDescent="0.25">
      <c r="A419" s="239" t="s">
        <v>652</v>
      </c>
      <c r="B419" s="240" t="s">
        <v>534</v>
      </c>
      <c r="C419" s="240" t="str">
        <f>VLOOKUP(D419,[6]Consolidado!B:E,2,FALSE)</f>
        <v>Proper Cloth</v>
      </c>
      <c r="D419" s="241">
        <v>190</v>
      </c>
      <c r="E419" s="240" t="s">
        <v>481</v>
      </c>
      <c r="F419" s="242" t="s">
        <v>507</v>
      </c>
      <c r="G419" s="240" t="s">
        <v>900</v>
      </c>
      <c r="H419" s="243">
        <v>-6</v>
      </c>
      <c r="I419" s="243">
        <v>1.4108924147625985</v>
      </c>
      <c r="J419" s="244">
        <f t="shared" si="12"/>
        <v>-8.465354488575592</v>
      </c>
      <c r="K419" s="243">
        <v>41.685479230063116</v>
      </c>
      <c r="L419" s="245">
        <f t="shared" si="13"/>
        <v>-250.11287538037868</v>
      </c>
      <c r="M419" s="246" t="str">
        <f>VLOOKUP(D419,[6]Consolidado!B:E,4,FALSE)</f>
        <v>Finalizada</v>
      </c>
      <c r="N419" s="246" t="str">
        <f>VLOOKUP(D419,[6]Consolidado!B:H,7,FALSE)</f>
        <v>Junio</v>
      </c>
    </row>
    <row r="420" spans="1:14" x14ac:dyDescent="0.25">
      <c r="A420" s="239" t="s">
        <v>652</v>
      </c>
      <c r="B420" s="240" t="s">
        <v>534</v>
      </c>
      <c r="C420" s="240" t="str">
        <f>VLOOKUP(D420,[6]Consolidado!B:E,2,FALSE)</f>
        <v>Granite Work</v>
      </c>
      <c r="D420" s="241">
        <v>180</v>
      </c>
      <c r="E420" s="240" t="s">
        <v>481</v>
      </c>
      <c r="F420" s="242" t="s">
        <v>507</v>
      </c>
      <c r="G420" s="240" t="s">
        <v>900</v>
      </c>
      <c r="H420" s="243">
        <v>-8</v>
      </c>
      <c r="I420" s="243">
        <v>1.4108924147625985</v>
      </c>
      <c r="J420" s="244">
        <f t="shared" si="12"/>
        <v>-11.287139318100788</v>
      </c>
      <c r="K420" s="243">
        <v>41.685479230063116</v>
      </c>
      <c r="L420" s="245">
        <f t="shared" si="13"/>
        <v>-333.48383384050493</v>
      </c>
      <c r="M420" s="246" t="str">
        <f>VLOOKUP(D420,[6]Consolidado!B:E,4,FALSE)</f>
        <v>Finalizada</v>
      </c>
      <c r="N420" s="246" t="str">
        <f>VLOOKUP(D420,[6]Consolidado!B:H,7,FALSE)</f>
        <v>Marzo</v>
      </c>
    </row>
    <row r="421" spans="1:14" x14ac:dyDescent="0.25">
      <c r="A421" s="239" t="s">
        <v>652</v>
      </c>
      <c r="B421" s="240" t="s">
        <v>534</v>
      </c>
      <c r="C421" s="240" t="str">
        <f>VLOOKUP(D421,[6]Consolidado!B:E,2,FALSE)</f>
        <v>David Berruto-New Line</v>
      </c>
      <c r="D421" s="241">
        <v>166</v>
      </c>
      <c r="E421" s="240" t="s">
        <v>481</v>
      </c>
      <c r="F421" s="242" t="s">
        <v>507</v>
      </c>
      <c r="G421" s="240" t="s">
        <v>900</v>
      </c>
      <c r="H421" s="243">
        <v>-8</v>
      </c>
      <c r="I421" s="243">
        <v>1.4108924147625985</v>
      </c>
      <c r="J421" s="244">
        <f t="shared" si="12"/>
        <v>-11.287139318100788</v>
      </c>
      <c r="K421" s="243">
        <v>41.685479230063116</v>
      </c>
      <c r="L421" s="245">
        <f t="shared" si="13"/>
        <v>-333.48383384050493</v>
      </c>
      <c r="M421" s="246" t="str">
        <f>VLOOKUP(D421,[6]Consolidado!B:E,4,FALSE)</f>
        <v>En Proceso</v>
      </c>
      <c r="N421" s="246">
        <f>VLOOKUP(D421,[6]Consolidado!B:H,7,FALSE)</f>
        <v>0</v>
      </c>
    </row>
    <row r="422" spans="1:14" x14ac:dyDescent="0.25">
      <c r="A422" s="239" t="s">
        <v>652</v>
      </c>
      <c r="B422" s="240" t="s">
        <v>534</v>
      </c>
      <c r="C422" s="240" t="str">
        <f>VLOOKUP(D422,[6]Consolidado!B:E,2,FALSE)</f>
        <v xml:space="preserve">Damien Wood </v>
      </c>
      <c r="D422" s="241">
        <v>133</v>
      </c>
      <c r="E422" s="240" t="s">
        <v>481</v>
      </c>
      <c r="F422" s="242" t="s">
        <v>507</v>
      </c>
      <c r="G422" s="240" t="s">
        <v>900</v>
      </c>
      <c r="H422" s="243">
        <v>-9.6666666666666696</v>
      </c>
      <c r="I422" s="243">
        <v>1.4108924147625985</v>
      </c>
      <c r="J422" s="244">
        <f t="shared" si="12"/>
        <v>-13.638626676038456</v>
      </c>
      <c r="K422" s="243">
        <v>41.685479230063116</v>
      </c>
      <c r="L422" s="245">
        <f t="shared" si="13"/>
        <v>-402.9596325572769</v>
      </c>
      <c r="M422" s="246" t="str">
        <f>VLOOKUP(D422,[6]Consolidado!B:E,4,FALSE)</f>
        <v>Finalizada</v>
      </c>
      <c r="N422" s="246" t="str">
        <f>VLOOKUP(D422,[6]Consolidado!B:H,7,FALSE)</f>
        <v>Abril</v>
      </c>
    </row>
    <row r="423" spans="1:14" x14ac:dyDescent="0.25">
      <c r="A423" s="239" t="s">
        <v>652</v>
      </c>
      <c r="B423" s="240" t="s">
        <v>534</v>
      </c>
      <c r="C423" s="240" t="str">
        <f>VLOOKUP(D423,[6]Consolidado!B:E,2,FALSE)</f>
        <v>David Berruto-New Line</v>
      </c>
      <c r="D423" s="241">
        <v>164</v>
      </c>
      <c r="E423" s="240" t="s">
        <v>481</v>
      </c>
      <c r="F423" s="242" t="s">
        <v>507</v>
      </c>
      <c r="G423" s="240" t="s">
        <v>900</v>
      </c>
      <c r="H423" s="243">
        <v>-10.8333333333333</v>
      </c>
      <c r="I423" s="243">
        <v>1.4108924147625985</v>
      </c>
      <c r="J423" s="244">
        <f t="shared" si="12"/>
        <v>-15.28466782659477</v>
      </c>
      <c r="K423" s="243">
        <v>41.685479230063116</v>
      </c>
      <c r="L423" s="245">
        <f t="shared" si="13"/>
        <v>-451.59269165901571</v>
      </c>
      <c r="M423" s="246" t="str">
        <f>VLOOKUP(D423,[6]Consolidado!B:E,4,FALSE)</f>
        <v>En Proceso</v>
      </c>
      <c r="N423" s="246">
        <f>VLOOKUP(D423,[6]Consolidado!B:H,7,FALSE)</f>
        <v>0</v>
      </c>
    </row>
    <row r="424" spans="1:14" x14ac:dyDescent="0.25">
      <c r="A424" s="239" t="s">
        <v>652</v>
      </c>
      <c r="B424" s="240" t="s">
        <v>534</v>
      </c>
      <c r="C424" s="240" t="str">
        <f>VLOOKUP(D424,[6]Consolidado!B:E,2,FALSE)</f>
        <v>Proper Cloth</v>
      </c>
      <c r="D424" s="241">
        <v>189</v>
      </c>
      <c r="E424" s="240" t="s">
        <v>481</v>
      </c>
      <c r="F424" s="242" t="s">
        <v>507</v>
      </c>
      <c r="G424" s="240" t="s">
        <v>900</v>
      </c>
      <c r="H424" s="243">
        <v>-23.5833333333333</v>
      </c>
      <c r="I424" s="243">
        <v>1.4108924147625985</v>
      </c>
      <c r="J424" s="244">
        <f t="shared" si="12"/>
        <v>-33.273546114817904</v>
      </c>
      <c r="K424" s="243">
        <v>41.685479230063116</v>
      </c>
      <c r="L424" s="245">
        <f t="shared" si="13"/>
        <v>-983.08255184232041</v>
      </c>
      <c r="M424" s="246" t="str">
        <f>VLOOKUP(D424,[6]Consolidado!B:E,4,FALSE)</f>
        <v>Finalizada</v>
      </c>
      <c r="N424" s="246" t="str">
        <f>VLOOKUP(D424,[6]Consolidado!B:H,7,FALSE)</f>
        <v>Abril</v>
      </c>
    </row>
    <row r="425" spans="1:14" x14ac:dyDescent="0.25">
      <c r="A425" s="239" t="s">
        <v>652</v>
      </c>
      <c r="B425" s="240" t="s">
        <v>534</v>
      </c>
      <c r="C425" s="240" t="str">
        <f>VLOOKUP(D425,[6]Consolidado!B:E,2,FALSE)</f>
        <v>David Berruto-New Line</v>
      </c>
      <c r="D425" s="241">
        <v>169</v>
      </c>
      <c r="E425" s="240" t="s">
        <v>480</v>
      </c>
      <c r="F425" s="242" t="s">
        <v>507</v>
      </c>
      <c r="G425" s="254" t="s">
        <v>901</v>
      </c>
      <c r="H425" s="243">
        <v>-16</v>
      </c>
      <c r="I425" s="243">
        <v>1.3281905551577273</v>
      </c>
      <c r="J425" s="244">
        <f t="shared" si="12"/>
        <v>-21.251048882523637</v>
      </c>
      <c r="K425" s="243">
        <v>39.225717303584183</v>
      </c>
      <c r="L425" s="245">
        <f t="shared" si="13"/>
        <v>-627.61147685734693</v>
      </c>
      <c r="M425" s="246" t="str">
        <f>VLOOKUP(D425,[6]Consolidado!B:E,4,FALSE)</f>
        <v>Finalizada</v>
      </c>
      <c r="N425" s="246" t="str">
        <f>VLOOKUP(D425,[6]Consolidado!B:H,7,FALSE)</f>
        <v>Junio</v>
      </c>
    </row>
    <row r="426" spans="1:14" x14ac:dyDescent="0.25">
      <c r="A426" s="239" t="s">
        <v>652</v>
      </c>
      <c r="B426" s="240" t="s">
        <v>534</v>
      </c>
      <c r="C426" s="240" t="str">
        <f>VLOOKUP(D426,[6]Consolidado!B:E,2,FALSE)</f>
        <v>Zoe Cruz</v>
      </c>
      <c r="D426" s="241">
        <v>192</v>
      </c>
      <c r="E426" s="240" t="s">
        <v>480</v>
      </c>
      <c r="F426" s="242" t="s">
        <v>507</v>
      </c>
      <c r="G426" s="240" t="s">
        <v>901</v>
      </c>
      <c r="H426" s="243">
        <v>-19</v>
      </c>
      <c r="I426" s="243">
        <v>1.3281905551577273</v>
      </c>
      <c r="J426" s="244">
        <f t="shared" si="12"/>
        <v>-25.23562054799682</v>
      </c>
      <c r="K426" s="243">
        <v>39.225717303584183</v>
      </c>
      <c r="L426" s="245">
        <f t="shared" si="13"/>
        <v>-745.28862876809944</v>
      </c>
      <c r="M426" s="246" t="str">
        <f>VLOOKUP(D426,[6]Consolidado!B:E,4,FALSE)</f>
        <v>Finalizada</v>
      </c>
      <c r="N426" s="246" t="str">
        <f>VLOOKUP(D426,[6]Consolidado!B:H,7,FALSE)</f>
        <v>Mayo</v>
      </c>
    </row>
    <row r="427" spans="1:14" x14ac:dyDescent="0.25">
      <c r="A427" s="239" t="s">
        <v>652</v>
      </c>
      <c r="B427" s="240" t="s">
        <v>534</v>
      </c>
      <c r="C427" s="240" t="str">
        <f>VLOOKUP(D427,[6]Consolidado!B:E,2,FALSE)</f>
        <v>David Berruto-New Line</v>
      </c>
      <c r="D427" s="241">
        <v>169</v>
      </c>
      <c r="E427" s="240" t="s">
        <v>480</v>
      </c>
      <c r="F427" s="242" t="s">
        <v>507</v>
      </c>
      <c r="G427" s="240" t="s">
        <v>901</v>
      </c>
      <c r="H427" s="243">
        <v>-55.3333333333333</v>
      </c>
      <c r="I427" s="243">
        <v>1.3281905551577273</v>
      </c>
      <c r="J427" s="244">
        <f t="shared" si="12"/>
        <v>-73.493210718727539</v>
      </c>
      <c r="K427" s="243">
        <v>39.225717303584183</v>
      </c>
      <c r="L427" s="245">
        <f t="shared" si="13"/>
        <v>-2170.4896907983234</v>
      </c>
      <c r="M427" s="246" t="str">
        <f>VLOOKUP(D427,[6]Consolidado!B:E,4,FALSE)</f>
        <v>Finalizada</v>
      </c>
      <c r="N427" s="246" t="str">
        <f>VLOOKUP(D427,[6]Consolidado!B:H,7,FALSE)</f>
        <v>Junio</v>
      </c>
    </row>
    <row r="428" spans="1:14" x14ac:dyDescent="0.25">
      <c r="A428" s="239" t="s">
        <v>652</v>
      </c>
      <c r="B428" s="240" t="s">
        <v>534</v>
      </c>
      <c r="C428" s="240" t="str">
        <f>VLOOKUP(D428,[6]Consolidado!B:E,2,FALSE)</f>
        <v>Zoe Cruz</v>
      </c>
      <c r="D428" s="241">
        <v>196</v>
      </c>
      <c r="E428" s="240" t="s">
        <v>481</v>
      </c>
      <c r="F428" s="242" t="s">
        <v>507</v>
      </c>
      <c r="G428" s="240" t="s">
        <v>900</v>
      </c>
      <c r="H428" s="243">
        <v>-26</v>
      </c>
      <c r="I428" s="243">
        <v>1.4108924147625985</v>
      </c>
      <c r="J428" s="244">
        <f t="shared" si="12"/>
        <v>-36.683202783827561</v>
      </c>
      <c r="K428" s="243">
        <v>41.685479230063116</v>
      </c>
      <c r="L428" s="245">
        <f t="shared" si="13"/>
        <v>-1083.822459981641</v>
      </c>
      <c r="M428" s="246" t="str">
        <f>VLOOKUP(D428,[6]Consolidado!B:E,4,FALSE)</f>
        <v>Finalizada</v>
      </c>
      <c r="N428" s="246" t="str">
        <f>VLOOKUP(D428,[6]Consolidado!B:H,7,FALSE)</f>
        <v>Mayo</v>
      </c>
    </row>
    <row r="429" spans="1:14" x14ac:dyDescent="0.25">
      <c r="A429" s="239" t="s">
        <v>652</v>
      </c>
      <c r="B429" s="240" t="s">
        <v>534</v>
      </c>
      <c r="C429" s="240" t="str">
        <f>VLOOKUP(D429,[6]Consolidado!B:E,2,FALSE)</f>
        <v>David Berruto-New Line</v>
      </c>
      <c r="D429" s="241">
        <v>158</v>
      </c>
      <c r="E429" s="240" t="s">
        <v>481</v>
      </c>
      <c r="F429" s="242" t="s">
        <v>507</v>
      </c>
      <c r="G429" s="240" t="s">
        <v>900</v>
      </c>
      <c r="H429" s="243">
        <v>-26.0902777777778</v>
      </c>
      <c r="I429" s="243">
        <v>1.4108924147625985</v>
      </c>
      <c r="J429" s="244">
        <f t="shared" si="12"/>
        <v>-36.810575015715884</v>
      </c>
      <c r="K429" s="243">
        <v>41.685479230063116</v>
      </c>
      <c r="L429" s="245">
        <f t="shared" si="13"/>
        <v>-1087.5857324121337</v>
      </c>
      <c r="M429" s="246" t="str">
        <f>VLOOKUP(D429,[6]Consolidado!B:E,4,FALSE)</f>
        <v>Finalizada</v>
      </c>
      <c r="N429" s="246" t="str">
        <f>VLOOKUP(D429,[6]Consolidado!B:H,7,FALSE)</f>
        <v>Noviembre</v>
      </c>
    </row>
    <row r="430" spans="1:14" x14ac:dyDescent="0.25">
      <c r="A430" s="239" t="s">
        <v>652</v>
      </c>
      <c r="B430" s="240" t="s">
        <v>534</v>
      </c>
      <c r="C430" s="240" t="str">
        <f>VLOOKUP(D430,[6]Consolidado!B:E,2,FALSE)</f>
        <v>David Berruto-New Line</v>
      </c>
      <c r="D430" s="241">
        <v>160</v>
      </c>
      <c r="E430" s="240" t="s">
        <v>481</v>
      </c>
      <c r="F430" s="242" t="s">
        <v>507</v>
      </c>
      <c r="G430" s="240" t="s">
        <v>900</v>
      </c>
      <c r="H430" s="243">
        <v>-40.5</v>
      </c>
      <c r="I430" s="243">
        <v>1.4108924147625985</v>
      </c>
      <c r="J430" s="244">
        <f t="shared" si="12"/>
        <v>-57.141142797885237</v>
      </c>
      <c r="K430" s="243">
        <v>41.685479230063116</v>
      </c>
      <c r="L430" s="245">
        <f t="shared" si="13"/>
        <v>-1688.2619088175561</v>
      </c>
      <c r="M430" s="246" t="str">
        <f>VLOOKUP(D430,[6]Consolidado!B:E,4,FALSE)</f>
        <v>En Proceso</v>
      </c>
      <c r="N430" s="246">
        <f>VLOOKUP(D430,[6]Consolidado!B:H,7,FALSE)</f>
        <v>0</v>
      </c>
    </row>
    <row r="431" spans="1:14" x14ac:dyDescent="0.25">
      <c r="A431" s="239" t="s">
        <v>652</v>
      </c>
      <c r="B431" s="240" t="s">
        <v>534</v>
      </c>
      <c r="C431" s="240" t="str">
        <f>VLOOKUP(D431,[6]Consolidado!B:E,2,FALSE)</f>
        <v>Zoe Cruz</v>
      </c>
      <c r="D431" s="241">
        <v>198</v>
      </c>
      <c r="E431" s="240" t="s">
        <v>480</v>
      </c>
      <c r="F431" s="242" t="s">
        <v>507</v>
      </c>
      <c r="G431" s="240" t="s">
        <v>901</v>
      </c>
      <c r="H431" s="243">
        <v>-164.75</v>
      </c>
      <c r="I431" s="243">
        <v>1.3281905551577273</v>
      </c>
      <c r="J431" s="244">
        <f t="shared" si="12"/>
        <v>-218.81939396223558</v>
      </c>
      <c r="K431" s="243">
        <v>39.225717303584183</v>
      </c>
      <c r="L431" s="245">
        <f t="shared" si="13"/>
        <v>-6462.4369257654944</v>
      </c>
      <c r="M431" s="246" t="str">
        <f>VLOOKUP(D431,[6]Consolidado!B:E,4,FALSE)</f>
        <v>Finalizada</v>
      </c>
      <c r="N431" s="246" t="str">
        <f>VLOOKUP(D431,[6]Consolidado!B:H,7,FALSE)</f>
        <v>Abril</v>
      </c>
    </row>
    <row r="432" spans="1:14" x14ac:dyDescent="0.25">
      <c r="A432" s="239" t="s">
        <v>652</v>
      </c>
      <c r="B432" s="240" t="s">
        <v>534</v>
      </c>
      <c r="C432" s="240" t="str">
        <f>VLOOKUP(D432,[6]Consolidado!B:E,2,FALSE)</f>
        <v>Zoe Cruz</v>
      </c>
      <c r="D432" s="241">
        <v>198</v>
      </c>
      <c r="E432" s="240" t="s">
        <v>480</v>
      </c>
      <c r="F432" s="242" t="s">
        <v>507</v>
      </c>
      <c r="G432" s="240" t="s">
        <v>901</v>
      </c>
      <c r="H432" s="243">
        <v>-73.3125</v>
      </c>
      <c r="I432" s="243">
        <v>1.3281905551577273</v>
      </c>
      <c r="J432" s="244">
        <f t="shared" si="12"/>
        <v>-97.372970075000879</v>
      </c>
      <c r="K432" s="243">
        <v>39.225717303584183</v>
      </c>
      <c r="L432" s="245">
        <f t="shared" si="13"/>
        <v>-2875.7353998190156</v>
      </c>
      <c r="M432" s="246" t="str">
        <f>VLOOKUP(D432,[6]Consolidado!B:E,4,FALSE)</f>
        <v>Finalizada</v>
      </c>
      <c r="N432" s="246" t="str">
        <f>VLOOKUP(D432,[6]Consolidado!B:H,7,FALSE)</f>
        <v>Abril</v>
      </c>
    </row>
    <row r="433" spans="1:14" x14ac:dyDescent="0.25">
      <c r="A433" s="239" t="s">
        <v>652</v>
      </c>
      <c r="B433" s="240" t="s">
        <v>534</v>
      </c>
      <c r="C433" s="240" t="str">
        <f>VLOOKUP(D433,[6]Consolidado!B:E,2,FALSE)</f>
        <v>Zoe Cruz</v>
      </c>
      <c r="D433" s="241">
        <v>198</v>
      </c>
      <c r="E433" s="240" t="s">
        <v>480</v>
      </c>
      <c r="F433" s="242" t="s">
        <v>507</v>
      </c>
      <c r="G433" s="240" t="s">
        <v>901</v>
      </c>
      <c r="H433" s="243">
        <v>-4</v>
      </c>
      <c r="I433" s="243">
        <v>1.3281905551577273</v>
      </c>
      <c r="J433" s="244">
        <f t="shared" si="12"/>
        <v>-5.3127622206309093</v>
      </c>
      <c r="K433" s="243">
        <v>39.225717303584183</v>
      </c>
      <c r="L433" s="245">
        <f t="shared" si="13"/>
        <v>-156.90286921433673</v>
      </c>
      <c r="M433" s="246" t="str">
        <f>VLOOKUP(D433,[6]Consolidado!B:E,4,FALSE)</f>
        <v>Finalizada</v>
      </c>
      <c r="N433" s="246" t="str">
        <f>VLOOKUP(D433,[6]Consolidado!B:H,7,FALSE)</f>
        <v>Abril</v>
      </c>
    </row>
    <row r="434" spans="1:14" x14ac:dyDescent="0.25">
      <c r="A434" s="239" t="s">
        <v>652</v>
      </c>
      <c r="B434" s="240" t="s">
        <v>534</v>
      </c>
      <c r="C434" s="240" t="str">
        <f>VLOOKUP(D434,[6]Consolidado!B:E,2,FALSE)</f>
        <v>Zoe Cruz</v>
      </c>
      <c r="D434" s="241">
        <v>198</v>
      </c>
      <c r="E434" s="240" t="s">
        <v>480</v>
      </c>
      <c r="F434" s="242" t="s">
        <v>507</v>
      </c>
      <c r="G434" s="240" t="s">
        <v>901</v>
      </c>
      <c r="H434" s="243">
        <v>-11.6666666666667</v>
      </c>
      <c r="I434" s="243">
        <v>1.3281905551577273</v>
      </c>
      <c r="J434" s="244">
        <f t="shared" si="12"/>
        <v>-15.495556476840196</v>
      </c>
      <c r="K434" s="243">
        <v>39.225717303584183</v>
      </c>
      <c r="L434" s="245">
        <f t="shared" si="13"/>
        <v>-457.63336854181676</v>
      </c>
      <c r="M434" s="246" t="str">
        <f>VLOOKUP(D434,[6]Consolidado!B:E,4,FALSE)</f>
        <v>Finalizada</v>
      </c>
      <c r="N434" s="246" t="str">
        <f>VLOOKUP(D434,[6]Consolidado!B:H,7,FALSE)</f>
        <v>Abril</v>
      </c>
    </row>
    <row r="435" spans="1:14" x14ac:dyDescent="0.25">
      <c r="A435" s="239" t="s">
        <v>652</v>
      </c>
      <c r="B435" s="240" t="s">
        <v>534</v>
      </c>
      <c r="C435" s="240" t="str">
        <f>VLOOKUP(D435,[6]Consolidado!B:E,2,FALSE)</f>
        <v>Proper Cloth</v>
      </c>
      <c r="D435" s="241">
        <v>190</v>
      </c>
      <c r="E435" s="240" t="s">
        <v>480</v>
      </c>
      <c r="F435" s="242" t="s">
        <v>507</v>
      </c>
      <c r="G435" s="240" t="s">
        <v>901</v>
      </c>
      <c r="H435" s="243">
        <v>-45.9166666666667</v>
      </c>
      <c r="I435" s="243">
        <v>1.3281905551577273</v>
      </c>
      <c r="J435" s="244">
        <f t="shared" si="12"/>
        <v>-60.986082990992358</v>
      </c>
      <c r="K435" s="243">
        <v>39.225717303584183</v>
      </c>
      <c r="L435" s="245">
        <f t="shared" si="13"/>
        <v>-1801.1141861895751</v>
      </c>
      <c r="M435" s="246" t="str">
        <f>VLOOKUP(D435,[6]Consolidado!B:E,4,FALSE)</f>
        <v>Finalizada</v>
      </c>
      <c r="N435" s="246" t="str">
        <f>VLOOKUP(D435,[6]Consolidado!B:H,7,FALSE)</f>
        <v>Junio</v>
      </c>
    </row>
    <row r="436" spans="1:14" x14ac:dyDescent="0.25">
      <c r="A436" s="239" t="s">
        <v>652</v>
      </c>
      <c r="B436" s="240" t="s">
        <v>534</v>
      </c>
      <c r="C436" s="240" t="str">
        <f>VLOOKUP(D436,[6]Consolidado!B:E,2,FALSE)</f>
        <v>Proper Cloth</v>
      </c>
      <c r="D436" s="241">
        <v>190</v>
      </c>
      <c r="E436" s="240" t="s">
        <v>481</v>
      </c>
      <c r="F436" s="242" t="s">
        <v>507</v>
      </c>
      <c r="G436" s="240" t="s">
        <v>900</v>
      </c>
      <c r="H436" s="243">
        <v>-44.0625</v>
      </c>
      <c r="I436" s="243">
        <v>1.4108924147625985</v>
      </c>
      <c r="J436" s="244">
        <f t="shared" si="12"/>
        <v>-62.167447025476996</v>
      </c>
      <c r="K436" s="243">
        <v>41.685479230063116</v>
      </c>
      <c r="L436" s="245">
        <f t="shared" si="13"/>
        <v>-1836.7664285746559</v>
      </c>
      <c r="M436" s="246" t="str">
        <f>VLOOKUP(D436,[6]Consolidado!B:E,4,FALSE)</f>
        <v>Finalizada</v>
      </c>
      <c r="N436" s="246" t="str">
        <f>VLOOKUP(D436,[6]Consolidado!B:H,7,FALSE)</f>
        <v>Junio</v>
      </c>
    </row>
    <row r="437" spans="1:14" x14ac:dyDescent="0.25">
      <c r="A437" s="239" t="s">
        <v>652</v>
      </c>
      <c r="B437" s="240" t="s">
        <v>534</v>
      </c>
      <c r="C437" s="240" t="str">
        <f>VLOOKUP(D437,[6]Consolidado!B:E,2,FALSE)</f>
        <v>Maderas Collective</v>
      </c>
      <c r="D437" s="241">
        <v>174</v>
      </c>
      <c r="E437" s="240" t="s">
        <v>481</v>
      </c>
      <c r="F437" s="242" t="s">
        <v>507</v>
      </c>
      <c r="G437" s="240" t="s">
        <v>900</v>
      </c>
      <c r="H437" s="243">
        <v>-54.6875</v>
      </c>
      <c r="I437" s="243">
        <v>1.4108924147625985</v>
      </c>
      <c r="J437" s="244">
        <f t="shared" si="12"/>
        <v>-77.158178932329605</v>
      </c>
      <c r="K437" s="243">
        <v>41.685479230063116</v>
      </c>
      <c r="L437" s="245">
        <f t="shared" si="13"/>
        <v>-2279.6746453940768</v>
      </c>
      <c r="M437" s="246" t="str">
        <f>VLOOKUP(D437,[6]Consolidado!B:E,4,FALSE)</f>
        <v>En Proceso</v>
      </c>
      <c r="N437" s="246">
        <f>VLOOKUP(D437,[6]Consolidado!B:H,7,FALSE)</f>
        <v>0</v>
      </c>
    </row>
    <row r="438" spans="1:14" x14ac:dyDescent="0.25">
      <c r="A438" s="239" t="s">
        <v>671</v>
      </c>
      <c r="B438" s="240" t="s">
        <v>551</v>
      </c>
      <c r="C438" s="240" t="str">
        <f>VLOOKUP(D438,[6]Consolidado!B:E,2,FALSE)</f>
        <v>Maderas Collective</v>
      </c>
      <c r="D438" s="241">
        <v>211</v>
      </c>
      <c r="E438" s="240" t="s">
        <v>479</v>
      </c>
      <c r="F438" s="242" t="s">
        <v>506</v>
      </c>
      <c r="G438" s="240" t="s">
        <v>902</v>
      </c>
      <c r="H438" s="243">
        <v>58.5</v>
      </c>
      <c r="I438" s="243">
        <v>0.93930317212688519</v>
      </c>
      <c r="J438" s="244">
        <f t="shared" si="12"/>
        <v>54.949235569422783</v>
      </c>
      <c r="K438" s="243">
        <v>27.74062844305773</v>
      </c>
      <c r="L438" s="245">
        <f t="shared" si="13"/>
        <v>1622.8267639188773</v>
      </c>
      <c r="M438" s="246" t="str">
        <f>VLOOKUP(D438,[6]Consolidado!B:E,4,FALSE)</f>
        <v>Finalizada</v>
      </c>
      <c r="N438" s="246" t="str">
        <f>VLOOKUP(D438,[6]Consolidado!B:H,7,FALSE)</f>
        <v>Abril</v>
      </c>
    </row>
    <row r="439" spans="1:14" x14ac:dyDescent="0.25">
      <c r="A439" s="239" t="s">
        <v>671</v>
      </c>
      <c r="B439" s="240" t="s">
        <v>551</v>
      </c>
      <c r="C439" s="240" t="str">
        <f>VLOOKUP(D439,[6]Consolidado!B:E,2,FALSE)</f>
        <v>Andee Hess</v>
      </c>
      <c r="D439" s="241">
        <v>216</v>
      </c>
      <c r="E439" s="240" t="s">
        <v>481</v>
      </c>
      <c r="F439" s="242" t="s">
        <v>507</v>
      </c>
      <c r="G439" s="240" t="s">
        <v>505</v>
      </c>
      <c r="H439" s="243">
        <v>98.666666666666671</v>
      </c>
      <c r="I439" s="243">
        <v>1.4108924147625983</v>
      </c>
      <c r="J439" s="244">
        <f t="shared" si="12"/>
        <v>139.2080515899097</v>
      </c>
      <c r="K439" s="243">
        <v>41.685479230063088</v>
      </c>
      <c r="L439" s="245">
        <f t="shared" si="13"/>
        <v>4112.9672840328913</v>
      </c>
      <c r="M439" s="246" t="str">
        <f>VLOOKUP(D439,[6]Consolidado!B:E,4,FALSE)</f>
        <v>Finalizada</v>
      </c>
      <c r="N439" s="246" t="str">
        <f>VLOOKUP(D439,[6]Consolidado!B:H,7,FALSE)</f>
        <v>Noviembre</v>
      </c>
    </row>
    <row r="440" spans="1:14" x14ac:dyDescent="0.25">
      <c r="A440" s="239" t="s">
        <v>671</v>
      </c>
      <c r="B440" s="240" t="s">
        <v>551</v>
      </c>
      <c r="C440" s="240" t="str">
        <f>VLOOKUP(D440,[6]Consolidado!B:E,2,FALSE)</f>
        <v>Maderas Collective</v>
      </c>
      <c r="D440" s="241">
        <v>176</v>
      </c>
      <c r="E440" s="240" t="s">
        <v>481</v>
      </c>
      <c r="F440" s="242" t="s">
        <v>507</v>
      </c>
      <c r="G440" s="240" t="s">
        <v>505</v>
      </c>
      <c r="H440" s="243">
        <v>12.833333333333334</v>
      </c>
      <c r="I440" s="243">
        <v>1.4108924147625983</v>
      </c>
      <c r="J440" s="244">
        <f t="shared" si="12"/>
        <v>18.106452656120013</v>
      </c>
      <c r="K440" s="243">
        <v>41.685479230063088</v>
      </c>
      <c r="L440" s="245">
        <f t="shared" si="13"/>
        <v>534.96365011914293</v>
      </c>
      <c r="M440" s="246" t="str">
        <f>VLOOKUP(D440,[6]Consolidado!B:E,4,FALSE)</f>
        <v>Finalizada</v>
      </c>
      <c r="N440" s="246" t="str">
        <f>VLOOKUP(D440,[6]Consolidado!B:H,7,FALSE)</f>
        <v>Abril</v>
      </c>
    </row>
    <row r="441" spans="1:14" x14ac:dyDescent="0.25">
      <c r="A441" s="239" t="s">
        <v>671</v>
      </c>
      <c r="B441" s="240" t="s">
        <v>551</v>
      </c>
      <c r="C441" s="240" t="str">
        <f>VLOOKUP(D441,[6]Consolidado!B:E,2,FALSE)</f>
        <v>Canoe Wesfield (Phase 1)</v>
      </c>
      <c r="D441" s="241">
        <v>152</v>
      </c>
      <c r="E441" s="240" t="s">
        <v>481</v>
      </c>
      <c r="F441" s="242" t="s">
        <v>507</v>
      </c>
      <c r="G441" s="240" t="s">
        <v>505</v>
      </c>
      <c r="H441" s="243">
        <v>7.5833333333333339</v>
      </c>
      <c r="I441" s="243">
        <v>1.4108924147625983</v>
      </c>
      <c r="J441" s="244">
        <f t="shared" si="12"/>
        <v>10.699267478616372</v>
      </c>
      <c r="K441" s="243">
        <v>41.685479230063088</v>
      </c>
      <c r="L441" s="245">
        <f t="shared" si="13"/>
        <v>316.11488416131175</v>
      </c>
      <c r="M441" s="246" t="str">
        <f>VLOOKUP(D441,[6]Consolidado!B:E,4,FALSE)</f>
        <v>Finalizada</v>
      </c>
      <c r="N441" s="246" t="str">
        <f>VLOOKUP(D441,[6]Consolidado!B:H,7,FALSE)</f>
        <v>Abril</v>
      </c>
    </row>
    <row r="442" spans="1:14" x14ac:dyDescent="0.25">
      <c r="A442" s="239" t="s">
        <v>671</v>
      </c>
      <c r="B442" s="240" t="s">
        <v>551</v>
      </c>
      <c r="C442" s="240" t="str">
        <f>VLOOKUP(D442,[6]Consolidado!B:E,2,FALSE)</f>
        <v xml:space="preserve">Damien Wood </v>
      </c>
      <c r="D442" s="241">
        <v>132</v>
      </c>
      <c r="E442" s="240" t="s">
        <v>481</v>
      </c>
      <c r="F442" s="242" t="s">
        <v>507</v>
      </c>
      <c r="G442" s="240" t="s">
        <v>505</v>
      </c>
      <c r="H442" s="243">
        <v>53</v>
      </c>
      <c r="I442" s="243">
        <v>1.4108924147625983</v>
      </c>
      <c r="J442" s="244">
        <f t="shared" si="12"/>
        <v>74.777297982417707</v>
      </c>
      <c r="K442" s="243">
        <v>41.685479230063088</v>
      </c>
      <c r="L442" s="245">
        <f t="shared" si="13"/>
        <v>2209.3303991933435</v>
      </c>
      <c r="M442" s="246" t="str">
        <f>VLOOKUP(D442,[6]Consolidado!B:E,4,FALSE)</f>
        <v>Finalizada</v>
      </c>
      <c r="N442" s="246" t="str">
        <f>VLOOKUP(D442,[6]Consolidado!B:H,7,FALSE)</f>
        <v>Abril</v>
      </c>
    </row>
    <row r="443" spans="1:14" x14ac:dyDescent="0.25">
      <c r="A443" s="239" t="s">
        <v>671</v>
      </c>
      <c r="B443" s="240" t="s">
        <v>551</v>
      </c>
      <c r="C443" s="240" t="str">
        <f>VLOOKUP(D443,[6]Consolidado!B:E,2,FALSE)</f>
        <v>David Berruto-New Line</v>
      </c>
      <c r="D443" s="241">
        <v>160</v>
      </c>
      <c r="E443" s="240" t="s">
        <v>481</v>
      </c>
      <c r="F443" s="242" t="s">
        <v>507</v>
      </c>
      <c r="G443" s="240" t="s">
        <v>505</v>
      </c>
      <c r="H443" s="243">
        <v>2.625</v>
      </c>
      <c r="I443" s="243">
        <v>1.4108924147625983</v>
      </c>
      <c r="J443" s="244">
        <f t="shared" si="12"/>
        <v>3.7035925887518206</v>
      </c>
      <c r="K443" s="243">
        <v>41.685479230063088</v>
      </c>
      <c r="L443" s="245">
        <f t="shared" si="13"/>
        <v>109.4243829789156</v>
      </c>
      <c r="M443" s="246" t="str">
        <f>VLOOKUP(D443,[6]Consolidado!B:E,4,FALSE)</f>
        <v>En Proceso</v>
      </c>
      <c r="N443" s="246">
        <f>VLOOKUP(D443,[6]Consolidado!B:H,7,FALSE)</f>
        <v>0</v>
      </c>
    </row>
    <row r="444" spans="1:14" x14ac:dyDescent="0.25">
      <c r="A444" s="239" t="s">
        <v>671</v>
      </c>
      <c r="B444" s="240" t="s">
        <v>551</v>
      </c>
      <c r="C444" s="240" t="str">
        <f>VLOOKUP(D444,[6]Consolidado!B:E,2,FALSE)</f>
        <v>Maderas Collective</v>
      </c>
      <c r="D444" s="241">
        <v>176</v>
      </c>
      <c r="E444" s="240" t="s">
        <v>481</v>
      </c>
      <c r="F444" s="242" t="s">
        <v>507</v>
      </c>
      <c r="G444" s="240" t="s">
        <v>505</v>
      </c>
      <c r="H444" s="243">
        <v>2.25</v>
      </c>
      <c r="I444" s="243">
        <v>1.4108924147625983</v>
      </c>
      <c r="J444" s="244">
        <f t="shared" si="12"/>
        <v>3.1745079332158461</v>
      </c>
      <c r="K444" s="243">
        <v>41.685479230063088</v>
      </c>
      <c r="L444" s="245">
        <f t="shared" si="13"/>
        <v>93.792328267641949</v>
      </c>
      <c r="M444" s="246" t="str">
        <f>VLOOKUP(D444,[6]Consolidado!B:E,4,FALSE)</f>
        <v>Finalizada</v>
      </c>
      <c r="N444" s="246" t="str">
        <f>VLOOKUP(D444,[6]Consolidado!B:H,7,FALSE)</f>
        <v>Abril</v>
      </c>
    </row>
    <row r="445" spans="1:14" x14ac:dyDescent="0.25">
      <c r="A445" s="239" t="s">
        <v>671</v>
      </c>
      <c r="B445" s="240" t="s">
        <v>551</v>
      </c>
      <c r="C445" s="240" t="str">
        <f>VLOOKUP(D445,[6]Consolidado!B:E,2,FALSE)</f>
        <v>Zoe Cruz</v>
      </c>
      <c r="D445" s="241">
        <v>193</v>
      </c>
      <c r="E445" s="240" t="s">
        <v>481</v>
      </c>
      <c r="F445" s="242" t="s">
        <v>507</v>
      </c>
      <c r="G445" s="240" t="s">
        <v>505</v>
      </c>
      <c r="H445" s="243">
        <v>7.5</v>
      </c>
      <c r="I445" s="243">
        <v>1.4108924147625983</v>
      </c>
      <c r="J445" s="244">
        <f t="shared" si="12"/>
        <v>10.581693110719486</v>
      </c>
      <c r="K445" s="243">
        <v>41.685479230063088</v>
      </c>
      <c r="L445" s="245">
        <f t="shared" si="13"/>
        <v>312.64109422547318</v>
      </c>
      <c r="M445" s="246" t="str">
        <f>VLOOKUP(D445,[6]Consolidado!B:E,4,FALSE)</f>
        <v>Finalizada</v>
      </c>
      <c r="N445" s="246" t="str">
        <f>VLOOKUP(D445,[6]Consolidado!B:H,7,FALSE)</f>
        <v>Abril</v>
      </c>
    </row>
    <row r="446" spans="1:14" x14ac:dyDescent="0.25">
      <c r="A446" s="239" t="s">
        <v>671</v>
      </c>
      <c r="B446" s="240" t="s">
        <v>551</v>
      </c>
      <c r="C446" s="240" t="str">
        <f>VLOOKUP(D446,[6]Consolidado!B:E,2,FALSE)</f>
        <v>Maderas Collective</v>
      </c>
      <c r="D446" s="241">
        <v>177</v>
      </c>
      <c r="E446" s="240" t="s">
        <v>481</v>
      </c>
      <c r="F446" s="242" t="s">
        <v>507</v>
      </c>
      <c r="G446" s="240" t="s">
        <v>505</v>
      </c>
      <c r="H446" s="243">
        <v>57</v>
      </c>
      <c r="I446" s="243">
        <v>1.4108924147625983</v>
      </c>
      <c r="J446" s="244">
        <f t="shared" si="12"/>
        <v>80.420867641468107</v>
      </c>
      <c r="K446" s="243">
        <v>41.685479230063088</v>
      </c>
      <c r="L446" s="245">
        <f t="shared" si="13"/>
        <v>2376.0723161135961</v>
      </c>
      <c r="M446" s="246" t="str">
        <f>VLOOKUP(D446,[6]Consolidado!B:E,4,FALSE)</f>
        <v>En Proceso</v>
      </c>
      <c r="N446" s="246">
        <f>VLOOKUP(D446,[6]Consolidado!B:H,7,FALSE)</f>
        <v>0</v>
      </c>
    </row>
    <row r="447" spans="1:14" x14ac:dyDescent="0.25">
      <c r="A447" s="239" t="s">
        <v>671</v>
      </c>
      <c r="B447" s="240" t="s">
        <v>551</v>
      </c>
      <c r="C447" s="240" t="str">
        <f>VLOOKUP(D447,[6]Consolidado!B:E,2,FALSE)</f>
        <v>Maderas Collective</v>
      </c>
      <c r="D447" s="241">
        <v>177</v>
      </c>
      <c r="E447" s="240" t="s">
        <v>480</v>
      </c>
      <c r="F447" s="242" t="s">
        <v>506</v>
      </c>
      <c r="G447" s="240" t="s">
        <v>902</v>
      </c>
      <c r="H447" s="243">
        <v>50.666666666666664</v>
      </c>
      <c r="I447" s="243">
        <v>1.3281905551577271</v>
      </c>
      <c r="J447" s="244">
        <f t="shared" si="12"/>
        <v>67.294988127991502</v>
      </c>
      <c r="K447" s="243">
        <v>39.225717303584183</v>
      </c>
      <c r="L447" s="245">
        <f t="shared" si="13"/>
        <v>1987.4363433815986</v>
      </c>
      <c r="M447" s="246" t="str">
        <f>VLOOKUP(D447,[6]Consolidado!B:E,4,FALSE)</f>
        <v>En Proceso</v>
      </c>
      <c r="N447" s="246">
        <f>VLOOKUP(D447,[6]Consolidado!B:H,7,FALSE)</f>
        <v>0</v>
      </c>
    </row>
    <row r="448" spans="1:14" x14ac:dyDescent="0.25">
      <c r="A448" s="239" t="s">
        <v>671</v>
      </c>
      <c r="B448" s="240" t="s">
        <v>551</v>
      </c>
      <c r="C448" s="240" t="str">
        <f>VLOOKUP(D448,[6]Consolidado!B:E,2,FALSE)</f>
        <v>Zoe Cruz</v>
      </c>
      <c r="D448" s="241">
        <v>193</v>
      </c>
      <c r="E448" s="240" t="s">
        <v>481</v>
      </c>
      <c r="F448" s="242" t="s">
        <v>507</v>
      </c>
      <c r="G448" s="240" t="s">
        <v>505</v>
      </c>
      <c r="H448" s="243">
        <v>4.5</v>
      </c>
      <c r="I448" s="243">
        <v>1.4108924147625983</v>
      </c>
      <c r="J448" s="244">
        <f t="shared" si="12"/>
        <v>6.3490158664316922</v>
      </c>
      <c r="K448" s="243">
        <v>41.685479230063088</v>
      </c>
      <c r="L448" s="245">
        <f t="shared" si="13"/>
        <v>187.5846565352839</v>
      </c>
      <c r="M448" s="246" t="str">
        <f>VLOOKUP(D448,[6]Consolidado!B:E,4,FALSE)</f>
        <v>Finalizada</v>
      </c>
      <c r="N448" s="246" t="str">
        <f>VLOOKUP(D448,[6]Consolidado!B:H,7,FALSE)</f>
        <v>Abril</v>
      </c>
    </row>
    <row r="449" spans="1:14" x14ac:dyDescent="0.25">
      <c r="A449" s="239" t="s">
        <v>671</v>
      </c>
      <c r="B449" s="240" t="s">
        <v>551</v>
      </c>
      <c r="C449" s="240" t="str">
        <f>VLOOKUP(D449,[6]Consolidado!B:E,2,FALSE)</f>
        <v>Zoe Cruz</v>
      </c>
      <c r="D449" s="241">
        <v>198</v>
      </c>
      <c r="E449" s="240" t="s">
        <v>481</v>
      </c>
      <c r="F449" s="242" t="s">
        <v>507</v>
      </c>
      <c r="G449" s="240" t="s">
        <v>505</v>
      </c>
      <c r="H449" s="243">
        <v>10.5</v>
      </c>
      <c r="I449" s="243">
        <v>1.4108924147625983</v>
      </c>
      <c r="J449" s="244">
        <f t="shared" si="12"/>
        <v>14.814370355007282</v>
      </c>
      <c r="K449" s="243">
        <v>41.685479230063088</v>
      </c>
      <c r="L449" s="245">
        <f t="shared" si="13"/>
        <v>437.69753191566241</v>
      </c>
      <c r="M449" s="246" t="str">
        <f>VLOOKUP(D449,[6]Consolidado!B:E,4,FALSE)</f>
        <v>Finalizada</v>
      </c>
      <c r="N449" s="246" t="str">
        <f>VLOOKUP(D449,[6]Consolidado!B:H,7,FALSE)</f>
        <v>Abril</v>
      </c>
    </row>
    <row r="450" spans="1:14" x14ac:dyDescent="0.25">
      <c r="A450" s="239" t="s">
        <v>671</v>
      </c>
      <c r="B450" s="240" t="s">
        <v>551</v>
      </c>
      <c r="C450" s="240" t="str">
        <f>VLOOKUP(D450,[6]Consolidado!B:E,2,FALSE)</f>
        <v>Zoe Cruz</v>
      </c>
      <c r="D450" s="241">
        <v>193</v>
      </c>
      <c r="E450" s="240" t="s">
        <v>481</v>
      </c>
      <c r="F450" s="242" t="s">
        <v>507</v>
      </c>
      <c r="G450" s="240" t="s">
        <v>505</v>
      </c>
      <c r="H450" s="243">
        <v>6</v>
      </c>
      <c r="I450" s="243">
        <v>1.4108924147625983</v>
      </c>
      <c r="J450" s="244">
        <f t="shared" si="12"/>
        <v>8.4653544885755903</v>
      </c>
      <c r="K450" s="243">
        <v>41.685479230063088</v>
      </c>
      <c r="L450" s="245">
        <f t="shared" si="13"/>
        <v>250.11287538037851</v>
      </c>
      <c r="M450" s="246" t="str">
        <f>VLOOKUP(D450,[6]Consolidado!B:E,4,FALSE)</f>
        <v>Finalizada</v>
      </c>
      <c r="N450" s="246" t="str">
        <f>VLOOKUP(D450,[6]Consolidado!B:H,7,FALSE)</f>
        <v>Abril</v>
      </c>
    </row>
    <row r="451" spans="1:14" x14ac:dyDescent="0.25">
      <c r="A451" s="239" t="s">
        <v>671</v>
      </c>
      <c r="B451" s="240" t="s">
        <v>551</v>
      </c>
      <c r="C451" s="240" t="str">
        <f>VLOOKUP(D451,[6]Consolidado!B:E,2,FALSE)</f>
        <v>Maderas Collective</v>
      </c>
      <c r="D451" s="241">
        <v>177</v>
      </c>
      <c r="E451" s="240" t="s">
        <v>481</v>
      </c>
      <c r="F451" s="242" t="s">
        <v>507</v>
      </c>
      <c r="G451" s="240" t="s">
        <v>505</v>
      </c>
      <c r="H451" s="243">
        <v>5</v>
      </c>
      <c r="I451" s="243">
        <v>1.4108924147625983</v>
      </c>
      <c r="J451" s="244">
        <f t="shared" si="12"/>
        <v>7.0544620738129913</v>
      </c>
      <c r="K451" s="243">
        <v>41.685479230063088</v>
      </c>
      <c r="L451" s="245">
        <f t="shared" si="13"/>
        <v>208.42739615031545</v>
      </c>
      <c r="M451" s="246" t="str">
        <f>VLOOKUP(D451,[6]Consolidado!B:E,4,FALSE)</f>
        <v>En Proceso</v>
      </c>
      <c r="N451" s="246">
        <f>VLOOKUP(D451,[6]Consolidado!B:H,7,FALSE)</f>
        <v>0</v>
      </c>
    </row>
    <row r="452" spans="1:14" x14ac:dyDescent="0.25">
      <c r="A452" s="239" t="s">
        <v>671</v>
      </c>
      <c r="B452" s="240" t="s">
        <v>551</v>
      </c>
      <c r="C452" s="240" t="str">
        <f>VLOOKUP(D452,[6]Consolidado!B:E,2,FALSE)</f>
        <v>Zoe Cruz</v>
      </c>
      <c r="D452" s="241">
        <v>196</v>
      </c>
      <c r="E452" s="240" t="s">
        <v>484</v>
      </c>
      <c r="F452" s="242" t="s">
        <v>507</v>
      </c>
      <c r="G452" s="240" t="s">
        <v>505</v>
      </c>
      <c r="H452" s="243">
        <v>8.3333333333333339</v>
      </c>
      <c r="I452" s="243">
        <v>2.3279607398281721</v>
      </c>
      <c r="J452" s="244">
        <f t="shared" si="12"/>
        <v>19.399672831901434</v>
      </c>
      <c r="K452" s="243">
        <v>69.110823766642056</v>
      </c>
      <c r="L452" s="245">
        <f t="shared" si="13"/>
        <v>575.92353138868384</v>
      </c>
      <c r="M452" s="246" t="str">
        <f>VLOOKUP(D452,[6]Consolidado!B:E,4,FALSE)</f>
        <v>Finalizada</v>
      </c>
      <c r="N452" s="246" t="str">
        <f>VLOOKUP(D452,[6]Consolidado!B:H,7,FALSE)</f>
        <v>Mayo</v>
      </c>
    </row>
    <row r="453" spans="1:14" x14ac:dyDescent="0.25">
      <c r="A453" s="239" t="s">
        <v>671</v>
      </c>
      <c r="B453" s="240" t="s">
        <v>551</v>
      </c>
      <c r="C453" s="240" t="str">
        <f>VLOOKUP(D453,[6]Consolidado!B:E,2,FALSE)</f>
        <v>Zoe Cruz</v>
      </c>
      <c r="D453" s="241">
        <v>195</v>
      </c>
      <c r="E453" s="240" t="s">
        <v>481</v>
      </c>
      <c r="F453" s="242" t="s">
        <v>507</v>
      </c>
      <c r="G453" s="240" t="s">
        <v>505</v>
      </c>
      <c r="H453" s="243">
        <v>6.666666666666667</v>
      </c>
      <c r="I453" s="243">
        <v>1.4108924147625983</v>
      </c>
      <c r="J453" s="244">
        <f t="shared" si="12"/>
        <v>9.4059494317506562</v>
      </c>
      <c r="K453" s="243">
        <v>41.685479230063088</v>
      </c>
      <c r="L453" s="245">
        <f t="shared" si="13"/>
        <v>277.90319486708728</v>
      </c>
      <c r="M453" s="246" t="str">
        <f>VLOOKUP(D453,[6]Consolidado!B:E,4,FALSE)</f>
        <v>Finalizada</v>
      </c>
      <c r="N453" s="246" t="str">
        <f>VLOOKUP(D453,[6]Consolidado!B:H,7,FALSE)</f>
        <v>Mayo</v>
      </c>
    </row>
    <row r="454" spans="1:14" x14ac:dyDescent="0.25">
      <c r="A454" s="239" t="s">
        <v>671</v>
      </c>
      <c r="B454" s="240" t="s">
        <v>551</v>
      </c>
      <c r="C454" s="240" t="str">
        <f>VLOOKUP(D454,[6]Consolidado!B:E,2,FALSE)</f>
        <v>Andee Hess</v>
      </c>
      <c r="D454" s="241">
        <v>216</v>
      </c>
      <c r="E454" s="240" t="s">
        <v>481</v>
      </c>
      <c r="F454" s="242" t="s">
        <v>507</v>
      </c>
      <c r="G454" s="240" t="s">
        <v>505</v>
      </c>
      <c r="H454" s="243">
        <v>13.333333333333334</v>
      </c>
      <c r="I454" s="243">
        <v>1.4108924147625983</v>
      </c>
      <c r="J454" s="244">
        <f t="shared" si="12"/>
        <v>18.811898863501312</v>
      </c>
      <c r="K454" s="243">
        <v>41.685479230063088</v>
      </c>
      <c r="L454" s="245">
        <f t="shared" si="13"/>
        <v>555.80638973417456</v>
      </c>
      <c r="M454" s="246" t="str">
        <f>VLOOKUP(D454,[6]Consolidado!B:E,4,FALSE)</f>
        <v>Finalizada</v>
      </c>
      <c r="N454" s="246" t="str">
        <f>VLOOKUP(D454,[6]Consolidado!B:H,7,FALSE)</f>
        <v>Noviembre</v>
      </c>
    </row>
    <row r="455" spans="1:14" x14ac:dyDescent="0.25">
      <c r="A455" s="239" t="s">
        <v>671</v>
      </c>
      <c r="B455" s="240" t="s">
        <v>551</v>
      </c>
      <c r="C455" s="240" t="str">
        <f>VLOOKUP(D455,[6]Consolidado!B:E,2,FALSE)</f>
        <v>Andee Hess</v>
      </c>
      <c r="D455" s="241">
        <v>216</v>
      </c>
      <c r="E455" s="240" t="s">
        <v>481</v>
      </c>
      <c r="F455" s="242" t="s">
        <v>507</v>
      </c>
      <c r="G455" s="240" t="s">
        <v>505</v>
      </c>
      <c r="H455" s="243">
        <v>249.58333333333334</v>
      </c>
      <c r="I455" s="243">
        <v>1.4108924147625983</v>
      </c>
      <c r="J455" s="244">
        <f t="shared" ref="J455:J519" si="14">+H455*I455</f>
        <v>352.13523185116514</v>
      </c>
      <c r="K455" s="243">
        <v>41.685479230063088</v>
      </c>
      <c r="L455" s="245">
        <f t="shared" si="13"/>
        <v>10404.00085783658</v>
      </c>
      <c r="M455" s="246" t="str">
        <f>VLOOKUP(D455,[6]Consolidado!B:E,4,FALSE)</f>
        <v>Finalizada</v>
      </c>
      <c r="N455" s="246" t="str">
        <f>VLOOKUP(D455,[6]Consolidado!B:H,7,FALSE)</f>
        <v>Noviembre</v>
      </c>
    </row>
    <row r="456" spans="1:14" x14ac:dyDescent="0.25">
      <c r="A456" s="239" t="s">
        <v>671</v>
      </c>
      <c r="B456" s="240" t="s">
        <v>551</v>
      </c>
      <c r="C456" s="240" t="str">
        <f>VLOOKUP(D456,[6]Consolidado!B:E,2,FALSE)</f>
        <v>Maderas Collective</v>
      </c>
      <c r="D456" s="241">
        <v>215</v>
      </c>
      <c r="E456" s="240" t="s">
        <v>481</v>
      </c>
      <c r="F456" s="242" t="s">
        <v>507</v>
      </c>
      <c r="G456" s="240" t="s">
        <v>505</v>
      </c>
      <c r="H456" s="243">
        <v>10.694444444444445</v>
      </c>
      <c r="I456" s="243">
        <v>1.4108924147625983</v>
      </c>
      <c r="J456" s="244">
        <f t="shared" si="14"/>
        <v>15.088710546766677</v>
      </c>
      <c r="K456" s="243">
        <v>41.685479230063088</v>
      </c>
      <c r="L456" s="245">
        <f t="shared" si="13"/>
        <v>445.80304176595246</v>
      </c>
      <c r="M456" s="246" t="str">
        <f>VLOOKUP(D456,[6]Consolidado!B:E,4,FALSE)</f>
        <v>En Proceso</v>
      </c>
      <c r="N456" s="246" t="str">
        <f>VLOOKUP(D456,[6]Consolidado!B:H,7,FALSE)</f>
        <v>Cierre en Dic. (AF)</v>
      </c>
    </row>
    <row r="457" spans="1:14" x14ac:dyDescent="0.25">
      <c r="A457" s="239" t="s">
        <v>671</v>
      </c>
      <c r="B457" s="240" t="s">
        <v>551</v>
      </c>
      <c r="C457" s="240" t="str">
        <f>VLOOKUP(D457,[6]Consolidado!B:E,2,FALSE)</f>
        <v>Maderas Collective</v>
      </c>
      <c r="D457" s="241">
        <v>215</v>
      </c>
      <c r="E457" s="240" t="s">
        <v>481</v>
      </c>
      <c r="F457" s="242" t="s">
        <v>507</v>
      </c>
      <c r="G457" s="240" t="s">
        <v>505</v>
      </c>
      <c r="H457" s="243">
        <v>39</v>
      </c>
      <c r="I457" s="243">
        <v>1.4108924147625983</v>
      </c>
      <c r="J457" s="244">
        <f t="shared" si="14"/>
        <v>55.02480417574133</v>
      </c>
      <c r="K457" s="243">
        <v>41.685479230063088</v>
      </c>
      <c r="L457" s="245">
        <f t="shared" ref="L457:L520" si="15">H457*K457</f>
        <v>1625.7336899724605</v>
      </c>
      <c r="M457" s="246" t="str">
        <f>VLOOKUP(D457,[6]Consolidado!B:E,4,FALSE)</f>
        <v>En Proceso</v>
      </c>
      <c r="N457" s="246" t="str">
        <f>VLOOKUP(D457,[6]Consolidado!B:H,7,FALSE)</f>
        <v>Cierre en Dic. (AF)</v>
      </c>
    </row>
    <row r="458" spans="1:14" x14ac:dyDescent="0.25">
      <c r="A458" s="239" t="s">
        <v>671</v>
      </c>
      <c r="B458" s="240" t="s">
        <v>551</v>
      </c>
      <c r="C458" s="240" t="str">
        <f>VLOOKUP(D458,[6]Consolidado!B:E,2,FALSE)</f>
        <v>Zoe Cruz</v>
      </c>
      <c r="D458" s="241">
        <v>193</v>
      </c>
      <c r="E458" s="240" t="s">
        <v>481</v>
      </c>
      <c r="F458" s="242" t="s">
        <v>507</v>
      </c>
      <c r="G458" s="240" t="s">
        <v>505</v>
      </c>
      <c r="H458" s="243">
        <v>9</v>
      </c>
      <c r="I458" s="243">
        <v>1.4108924147625983</v>
      </c>
      <c r="J458" s="244">
        <f t="shared" si="14"/>
        <v>12.698031732863384</v>
      </c>
      <c r="K458" s="243">
        <v>41.685479230063088</v>
      </c>
      <c r="L458" s="245">
        <f t="shared" si="15"/>
        <v>375.1693130705678</v>
      </c>
      <c r="M458" s="246" t="str">
        <f>VLOOKUP(D458,[6]Consolidado!B:E,4,FALSE)</f>
        <v>Finalizada</v>
      </c>
      <c r="N458" s="246" t="str">
        <f>VLOOKUP(D458,[6]Consolidado!B:H,7,FALSE)</f>
        <v>Abril</v>
      </c>
    </row>
    <row r="459" spans="1:14" x14ac:dyDescent="0.25">
      <c r="A459" s="239" t="s">
        <v>671</v>
      </c>
      <c r="B459" s="240" t="s">
        <v>551</v>
      </c>
      <c r="C459" s="240" t="str">
        <f>VLOOKUP(D459,[6]Consolidado!B:E,2,FALSE)</f>
        <v>Maderas Collective</v>
      </c>
      <c r="D459" s="241">
        <v>203</v>
      </c>
      <c r="E459" s="240" t="s">
        <v>481</v>
      </c>
      <c r="F459" s="242" t="s">
        <v>507</v>
      </c>
      <c r="G459" s="240" t="s">
        <v>505</v>
      </c>
      <c r="H459" s="243">
        <v>12.638888888888889</v>
      </c>
      <c r="I459" s="243">
        <v>1.4108924147625983</v>
      </c>
      <c r="J459" s="244">
        <f t="shared" si="14"/>
        <v>17.83211246436062</v>
      </c>
      <c r="K459" s="243">
        <v>41.685479230063088</v>
      </c>
      <c r="L459" s="245">
        <f t="shared" si="15"/>
        <v>526.85814026885294</v>
      </c>
      <c r="M459" s="246" t="str">
        <f>VLOOKUP(D459,[6]Consolidado!B:E,4,FALSE)</f>
        <v>Finalizada</v>
      </c>
      <c r="N459" s="246" t="str">
        <f>VLOOKUP(D459,[6]Consolidado!B:H,7,FALSE)</f>
        <v>Mayo</v>
      </c>
    </row>
    <row r="460" spans="1:14" x14ac:dyDescent="0.25">
      <c r="A460" s="239" t="s">
        <v>671</v>
      </c>
      <c r="B460" s="240" t="s">
        <v>551</v>
      </c>
      <c r="C460" s="240" t="str">
        <f>VLOOKUP(D460,[6]Consolidado!B:E,2,FALSE)</f>
        <v>Maderas Collective</v>
      </c>
      <c r="D460" s="241">
        <v>187</v>
      </c>
      <c r="E460" s="240" t="s">
        <v>485</v>
      </c>
      <c r="F460" s="242" t="s">
        <v>507</v>
      </c>
      <c r="G460" s="240" t="s">
        <v>505</v>
      </c>
      <c r="H460" s="243">
        <v>10.5</v>
      </c>
      <c r="I460" s="243">
        <v>3.7872651789270457</v>
      </c>
      <c r="J460" s="244">
        <f t="shared" si="14"/>
        <v>39.766284378733978</v>
      </c>
      <c r="K460" s="243">
        <v>111.94602767624676</v>
      </c>
      <c r="L460" s="245">
        <f t="shared" si="15"/>
        <v>1175.4332906005909</v>
      </c>
      <c r="M460" s="246" t="str">
        <f>VLOOKUP(D460,[6]Consolidado!B:E,4,FALSE)</f>
        <v>Finalizada</v>
      </c>
      <c r="N460" s="246" t="str">
        <f>VLOOKUP(D460,[6]Consolidado!B:H,7,FALSE)</f>
        <v>Se cierra mensualmente</v>
      </c>
    </row>
    <row r="461" spans="1:14" x14ac:dyDescent="0.25">
      <c r="A461" s="239" t="s">
        <v>671</v>
      </c>
      <c r="B461" s="240" t="s">
        <v>551</v>
      </c>
      <c r="C461" s="240" t="str">
        <f>VLOOKUP(D461,[6]Consolidado!B:E,2,FALSE)</f>
        <v>Andee Hess</v>
      </c>
      <c r="D461" s="241">
        <v>216</v>
      </c>
      <c r="E461" s="240" t="s">
        <v>481</v>
      </c>
      <c r="F461" s="242" t="s">
        <v>507</v>
      </c>
      <c r="G461" s="240" t="s">
        <v>505</v>
      </c>
      <c r="H461" s="243">
        <v>65.833333333333329</v>
      </c>
      <c r="I461" s="243">
        <v>1.4108924147625983</v>
      </c>
      <c r="J461" s="244">
        <f t="shared" si="14"/>
        <v>92.88375063853772</v>
      </c>
      <c r="K461" s="243">
        <v>41.685479230063088</v>
      </c>
      <c r="L461" s="245">
        <f t="shared" si="15"/>
        <v>2744.2940493124865</v>
      </c>
      <c r="M461" s="246" t="str">
        <f>VLOOKUP(D461,[6]Consolidado!B:E,4,FALSE)</f>
        <v>Finalizada</v>
      </c>
      <c r="N461" s="246" t="str">
        <f>VLOOKUP(D461,[6]Consolidado!B:H,7,FALSE)</f>
        <v>Noviembre</v>
      </c>
    </row>
    <row r="462" spans="1:14" x14ac:dyDescent="0.25">
      <c r="A462" s="239" t="s">
        <v>671</v>
      </c>
      <c r="B462" s="240" t="s">
        <v>551</v>
      </c>
      <c r="C462" s="240" t="str">
        <f>VLOOKUP(D462,[6]Consolidado!B:E,2,FALSE)</f>
        <v>Zoe Cruz</v>
      </c>
      <c r="D462" s="241">
        <v>198</v>
      </c>
      <c r="E462" s="240" t="s">
        <v>481</v>
      </c>
      <c r="F462" s="242" t="s">
        <v>507</v>
      </c>
      <c r="G462" s="240" t="s">
        <v>505</v>
      </c>
      <c r="H462" s="243">
        <v>10.5</v>
      </c>
      <c r="I462" s="243">
        <v>1.4108924147625983</v>
      </c>
      <c r="J462" s="244">
        <f t="shared" si="14"/>
        <v>14.814370355007282</v>
      </c>
      <c r="K462" s="243">
        <v>41.685479230063088</v>
      </c>
      <c r="L462" s="245">
        <f t="shared" si="15"/>
        <v>437.69753191566241</v>
      </c>
      <c r="M462" s="246" t="str">
        <f>VLOOKUP(D462,[6]Consolidado!B:E,4,FALSE)</f>
        <v>Finalizada</v>
      </c>
      <c r="N462" s="246" t="str">
        <f>VLOOKUP(D462,[6]Consolidado!B:H,7,FALSE)</f>
        <v>Abril</v>
      </c>
    </row>
    <row r="463" spans="1:14" x14ac:dyDescent="0.25">
      <c r="A463" s="239" t="s">
        <v>671</v>
      </c>
      <c r="B463" s="240" t="s">
        <v>551</v>
      </c>
      <c r="C463" s="240" t="str">
        <f>VLOOKUP(D463,[6]Consolidado!B:E,2,FALSE)</f>
        <v>Canoe Wesfield (Phase 1)</v>
      </c>
      <c r="D463" s="241">
        <v>143</v>
      </c>
      <c r="E463" s="240" t="s">
        <v>481</v>
      </c>
      <c r="F463" s="242" t="s">
        <v>507</v>
      </c>
      <c r="G463" s="240" t="s">
        <v>505</v>
      </c>
      <c r="H463" s="243">
        <v>5.25</v>
      </c>
      <c r="I463" s="243">
        <v>1.4108924147625983</v>
      </c>
      <c r="J463" s="244">
        <f t="shared" si="14"/>
        <v>7.4071851775036412</v>
      </c>
      <c r="K463" s="243">
        <v>41.685479230063088</v>
      </c>
      <c r="L463" s="245">
        <f t="shared" si="15"/>
        <v>218.8487659578312</v>
      </c>
      <c r="M463" s="246" t="str">
        <f>VLOOKUP(D463,[6]Consolidado!B:E,4,FALSE)</f>
        <v>Finalizada</v>
      </c>
      <c r="N463" s="246" t="str">
        <f>VLOOKUP(D463,[6]Consolidado!B:H,7,FALSE)</f>
        <v>Abril</v>
      </c>
    </row>
    <row r="464" spans="1:14" x14ac:dyDescent="0.25">
      <c r="A464" s="239" t="s">
        <v>671</v>
      </c>
      <c r="B464" s="240" t="s">
        <v>551</v>
      </c>
      <c r="C464" s="240" t="str">
        <f>VLOOKUP(D464,[6]Consolidado!B:E,2,FALSE)</f>
        <v>Canoe Wesfield (Phase 1)</v>
      </c>
      <c r="D464" s="241">
        <v>143</v>
      </c>
      <c r="E464" s="240" t="s">
        <v>481</v>
      </c>
      <c r="F464" s="242" t="s">
        <v>507</v>
      </c>
      <c r="G464" s="240" t="s">
        <v>505</v>
      </c>
      <c r="H464" s="243">
        <v>1.5</v>
      </c>
      <c r="I464" s="243">
        <v>1.4108924147625983</v>
      </c>
      <c r="J464" s="244">
        <f t="shared" si="14"/>
        <v>2.1163386221438976</v>
      </c>
      <c r="K464" s="243">
        <v>41.685479230063088</v>
      </c>
      <c r="L464" s="245">
        <f t="shared" si="15"/>
        <v>62.528218845094628</v>
      </c>
      <c r="M464" s="246" t="str">
        <f>VLOOKUP(D464,[6]Consolidado!B:E,4,FALSE)</f>
        <v>Finalizada</v>
      </c>
      <c r="N464" s="246" t="str">
        <f>VLOOKUP(D464,[6]Consolidado!B:H,7,FALSE)</f>
        <v>Abril</v>
      </c>
    </row>
    <row r="465" spans="1:14" x14ac:dyDescent="0.25">
      <c r="A465" s="239" t="s">
        <v>671</v>
      </c>
      <c r="B465" s="240" t="s">
        <v>559</v>
      </c>
      <c r="C465" s="240" t="str">
        <f>VLOOKUP(D465,[6]Consolidado!B:E,2,FALSE)</f>
        <v>Jekyll Ocean Club</v>
      </c>
      <c r="D465" s="241">
        <v>201</v>
      </c>
      <c r="E465" s="240" t="s">
        <v>481</v>
      </c>
      <c r="F465" s="242" t="s">
        <v>507</v>
      </c>
      <c r="G465" s="240" t="s">
        <v>505</v>
      </c>
      <c r="H465" s="243">
        <v>328.5</v>
      </c>
      <c r="I465" s="243">
        <v>1.4108924147625983</v>
      </c>
      <c r="J465" s="244">
        <f t="shared" si="14"/>
        <v>463.47815824951357</v>
      </c>
      <c r="K465" s="243">
        <v>41.685479230063088</v>
      </c>
      <c r="L465" s="245">
        <f t="shared" si="15"/>
        <v>13693.679927075724</v>
      </c>
      <c r="M465" s="246" t="str">
        <f>VLOOKUP(D465,[6]Consolidado!B:E,4,FALSE)</f>
        <v>Finalizada</v>
      </c>
      <c r="N465" s="246" t="str">
        <f>VLOOKUP(D465,[6]Consolidado!B:H,7,FALSE)</f>
        <v>Mayo</v>
      </c>
    </row>
    <row r="466" spans="1:14" x14ac:dyDescent="0.25">
      <c r="A466" s="239" t="s">
        <v>671</v>
      </c>
      <c r="B466" s="240" t="s">
        <v>559</v>
      </c>
      <c r="C466" s="240" t="str">
        <f>VLOOKUP(D466,[6]Consolidado!B:E,2,FALSE)</f>
        <v>David Berruto-New Line</v>
      </c>
      <c r="D466" s="241">
        <v>157</v>
      </c>
      <c r="E466" s="240" t="s">
        <v>481</v>
      </c>
      <c r="F466" s="242" t="s">
        <v>507</v>
      </c>
      <c r="G466" s="240" t="s">
        <v>505</v>
      </c>
      <c r="H466" s="243">
        <v>11</v>
      </c>
      <c r="I466" s="243">
        <v>1.4108924147625983</v>
      </c>
      <c r="J466" s="244">
        <f t="shared" si="14"/>
        <v>15.519816562388581</v>
      </c>
      <c r="K466" s="243">
        <v>41.685479230063088</v>
      </c>
      <c r="L466" s="245">
        <f t="shared" si="15"/>
        <v>458.54027153069399</v>
      </c>
      <c r="M466" s="246" t="str">
        <f>VLOOKUP(D466,[6]Consolidado!B:E,4,FALSE)</f>
        <v>En Proceso</v>
      </c>
      <c r="N466" s="246">
        <f>VLOOKUP(D466,[6]Consolidado!B:H,7,FALSE)</f>
        <v>0</v>
      </c>
    </row>
    <row r="467" spans="1:14" x14ac:dyDescent="0.25">
      <c r="A467" s="239" t="s">
        <v>671</v>
      </c>
      <c r="B467" s="240" t="s">
        <v>559</v>
      </c>
      <c r="C467" s="240" t="str">
        <f>VLOOKUP(D467,[6]Consolidado!B:E,2,FALSE)</f>
        <v>Paul Whittle</v>
      </c>
      <c r="D467" s="241">
        <v>212</v>
      </c>
      <c r="E467" s="240" t="s">
        <v>485</v>
      </c>
      <c r="F467" s="242" t="s">
        <v>507</v>
      </c>
      <c r="G467" s="240" t="s">
        <v>505</v>
      </c>
      <c r="H467" s="243">
        <v>70.416666666666657</v>
      </c>
      <c r="I467" s="243">
        <v>3.7872651789270457</v>
      </c>
      <c r="J467" s="244">
        <f t="shared" si="14"/>
        <v>266.68658968277941</v>
      </c>
      <c r="K467" s="243">
        <v>111.94602767624676</v>
      </c>
      <c r="L467" s="245">
        <f t="shared" si="15"/>
        <v>7882.8661155357076</v>
      </c>
      <c r="M467" s="246" t="str">
        <f>VLOOKUP(D467,[6]Consolidado!B:E,4,FALSE)</f>
        <v>Finalizada</v>
      </c>
      <c r="N467" s="246" t="str">
        <f>VLOOKUP(D467,[6]Consolidado!B:H,7,FALSE)</f>
        <v>Mayo</v>
      </c>
    </row>
    <row r="468" spans="1:14" x14ac:dyDescent="0.25">
      <c r="A468" s="239" t="s">
        <v>671</v>
      </c>
      <c r="B468" s="240" t="s">
        <v>560</v>
      </c>
      <c r="C468" s="240" t="str">
        <f>VLOOKUP(D468,[6]Consolidado!B:E,2,FALSE)</f>
        <v>Jekyll Ocean Club</v>
      </c>
      <c r="D468" s="241">
        <v>202</v>
      </c>
      <c r="E468" s="240" t="s">
        <v>481</v>
      </c>
      <c r="F468" s="242" t="s">
        <v>507</v>
      </c>
      <c r="G468" s="240" t="s">
        <v>505</v>
      </c>
      <c r="H468" s="243">
        <v>39</v>
      </c>
      <c r="I468" s="243">
        <v>1.4108924147625983</v>
      </c>
      <c r="J468" s="244">
        <f t="shared" si="14"/>
        <v>55.02480417574133</v>
      </c>
      <c r="K468" s="243">
        <v>41.685479230063088</v>
      </c>
      <c r="L468" s="245">
        <f t="shared" si="15"/>
        <v>1625.7336899724605</v>
      </c>
      <c r="M468" s="246" t="str">
        <f>VLOOKUP(D468,[6]Consolidado!B:E,4,FALSE)</f>
        <v>Finalizada</v>
      </c>
      <c r="N468" s="246" t="str">
        <f>VLOOKUP(D468,[6]Consolidado!B:H,7,FALSE)</f>
        <v>Mayo</v>
      </c>
    </row>
    <row r="469" spans="1:14" x14ac:dyDescent="0.25">
      <c r="A469" s="239" t="s">
        <v>671</v>
      </c>
      <c r="B469" s="240" t="s">
        <v>560</v>
      </c>
      <c r="C469" s="240" t="str">
        <f>VLOOKUP(D469,[6]Consolidado!B:E,2,FALSE)</f>
        <v>David Berruto-New Line</v>
      </c>
      <c r="D469" s="241">
        <v>163</v>
      </c>
      <c r="E469" s="240" t="s">
        <v>481</v>
      </c>
      <c r="F469" s="242" t="s">
        <v>507</v>
      </c>
      <c r="G469" s="240" t="s">
        <v>505</v>
      </c>
      <c r="H469" s="243">
        <v>20.5</v>
      </c>
      <c r="I469" s="243">
        <v>1.4108924147625983</v>
      </c>
      <c r="J469" s="244">
        <f t="shared" si="14"/>
        <v>28.923294502633265</v>
      </c>
      <c r="K469" s="243">
        <v>41.685479230063088</v>
      </c>
      <c r="L469" s="245">
        <f t="shared" si="15"/>
        <v>854.5523242162933</v>
      </c>
      <c r="M469" s="246" t="str">
        <f>VLOOKUP(D469,[6]Consolidado!B:E,4,FALSE)</f>
        <v>En Proceso</v>
      </c>
      <c r="N469" s="246">
        <f>VLOOKUP(D469,[6]Consolidado!B:H,7,FALSE)</f>
        <v>0</v>
      </c>
    </row>
    <row r="470" spans="1:14" x14ac:dyDescent="0.25">
      <c r="A470" s="239" t="s">
        <v>671</v>
      </c>
      <c r="B470" s="240" t="s">
        <v>560</v>
      </c>
      <c r="C470" s="240" t="str">
        <f>VLOOKUP(D470,[6]Consolidado!B:E,2,FALSE)</f>
        <v>Jekyll Ocean Club</v>
      </c>
      <c r="D470" s="241">
        <v>200</v>
      </c>
      <c r="E470" s="240" t="s">
        <v>481</v>
      </c>
      <c r="F470" s="242" t="s">
        <v>507</v>
      </c>
      <c r="G470" s="240" t="s">
        <v>505</v>
      </c>
      <c r="H470" s="243">
        <v>19.5</v>
      </c>
      <c r="I470" s="243">
        <v>1.4108924147625983</v>
      </c>
      <c r="J470" s="244">
        <f t="shared" si="14"/>
        <v>27.512402087870665</v>
      </c>
      <c r="K470" s="243">
        <v>41.685479230063088</v>
      </c>
      <c r="L470" s="245">
        <f t="shared" si="15"/>
        <v>812.86684498623026</v>
      </c>
      <c r="M470" s="246" t="str">
        <f>VLOOKUP(D470,[6]Consolidado!B:E,4,FALSE)</f>
        <v>Finalizada</v>
      </c>
      <c r="N470" s="246" t="str">
        <f>VLOOKUP(D470,[6]Consolidado!B:H,7,FALSE)</f>
        <v>Mayo</v>
      </c>
    </row>
    <row r="471" spans="1:14" x14ac:dyDescent="0.25">
      <c r="A471" s="239" t="s">
        <v>671</v>
      </c>
      <c r="B471" s="240" t="s">
        <v>560</v>
      </c>
      <c r="C471" s="240" t="str">
        <f>VLOOKUP(D471,[6]Consolidado!B:E,2,FALSE)</f>
        <v>Jekyll Ocean Club</v>
      </c>
      <c r="D471" s="241">
        <v>201</v>
      </c>
      <c r="E471" s="240" t="s">
        <v>481</v>
      </c>
      <c r="F471" s="242" t="s">
        <v>507</v>
      </c>
      <c r="G471" s="240" t="s">
        <v>505</v>
      </c>
      <c r="H471" s="243">
        <v>10.833333333333334</v>
      </c>
      <c r="I471" s="243">
        <v>1.4108924147625983</v>
      </c>
      <c r="J471" s="244">
        <f t="shared" si="14"/>
        <v>15.284667826594816</v>
      </c>
      <c r="K471" s="243">
        <v>41.685479230063088</v>
      </c>
      <c r="L471" s="245">
        <f t="shared" si="15"/>
        <v>451.59269165901679</v>
      </c>
      <c r="M471" s="246" t="str">
        <f>VLOOKUP(D471,[6]Consolidado!B:E,4,FALSE)</f>
        <v>Finalizada</v>
      </c>
      <c r="N471" s="246" t="str">
        <f>VLOOKUP(D471,[6]Consolidado!B:H,7,FALSE)</f>
        <v>Mayo</v>
      </c>
    </row>
    <row r="472" spans="1:14" x14ac:dyDescent="0.25">
      <c r="A472" s="239" t="s">
        <v>671</v>
      </c>
      <c r="B472" s="240" t="s">
        <v>560</v>
      </c>
      <c r="C472" s="240" t="str">
        <f>VLOOKUP(D472,[6]Consolidado!B:E,2,FALSE)</f>
        <v>Jekyll Ocean Club</v>
      </c>
      <c r="D472" s="241">
        <v>202</v>
      </c>
      <c r="E472" s="240" t="s">
        <v>481</v>
      </c>
      <c r="F472" s="242" t="s">
        <v>507</v>
      </c>
      <c r="G472" s="240" t="s">
        <v>505</v>
      </c>
      <c r="H472" s="243">
        <v>6.75</v>
      </c>
      <c r="I472" s="243">
        <v>1.4108924147625983</v>
      </c>
      <c r="J472" s="244">
        <f t="shared" si="14"/>
        <v>9.5235237996475384</v>
      </c>
      <c r="K472" s="243">
        <v>41.685479230063088</v>
      </c>
      <c r="L472" s="245">
        <f t="shared" si="15"/>
        <v>281.37698480292585</v>
      </c>
      <c r="M472" s="246" t="str">
        <f>VLOOKUP(D472,[6]Consolidado!B:E,4,FALSE)</f>
        <v>Finalizada</v>
      </c>
      <c r="N472" s="246" t="str">
        <f>VLOOKUP(D472,[6]Consolidado!B:H,7,FALSE)</f>
        <v>Mayo</v>
      </c>
    </row>
    <row r="473" spans="1:14" x14ac:dyDescent="0.25">
      <c r="A473" s="239" t="s">
        <v>671</v>
      </c>
      <c r="B473" s="240" t="s">
        <v>560</v>
      </c>
      <c r="C473" s="240" t="str">
        <f>VLOOKUP(D473,[6]Consolidado!B:E,2,FALSE)</f>
        <v>Jekyll Ocean Club</v>
      </c>
      <c r="D473" s="241">
        <v>200</v>
      </c>
      <c r="E473" s="240" t="s">
        <v>481</v>
      </c>
      <c r="F473" s="242" t="s">
        <v>507</v>
      </c>
      <c r="G473" s="240" t="s">
        <v>505</v>
      </c>
      <c r="H473" s="243">
        <v>85.5</v>
      </c>
      <c r="I473" s="243">
        <v>1.4108924147625983</v>
      </c>
      <c r="J473" s="244">
        <f t="shared" si="14"/>
        <v>120.63130146220216</v>
      </c>
      <c r="K473" s="243">
        <v>41.685479230063088</v>
      </c>
      <c r="L473" s="245">
        <f t="shared" si="15"/>
        <v>3564.1084741703939</v>
      </c>
      <c r="M473" s="246" t="str">
        <f>VLOOKUP(D473,[6]Consolidado!B:E,4,FALSE)</f>
        <v>Finalizada</v>
      </c>
      <c r="N473" s="246" t="str">
        <f>VLOOKUP(D473,[6]Consolidado!B:H,7,FALSE)</f>
        <v>Mayo</v>
      </c>
    </row>
    <row r="474" spans="1:14" x14ac:dyDescent="0.25">
      <c r="A474" s="239" t="s">
        <v>671</v>
      </c>
      <c r="B474" s="240" t="s">
        <v>560</v>
      </c>
      <c r="C474" s="240" t="str">
        <f>VLOOKUP(D474,[6]Consolidado!B:E,2,FALSE)</f>
        <v>Jekyll Ocean Club</v>
      </c>
      <c r="D474" s="241">
        <v>202</v>
      </c>
      <c r="E474" s="240" t="s">
        <v>481</v>
      </c>
      <c r="F474" s="242" t="s">
        <v>507</v>
      </c>
      <c r="G474" s="240" t="s">
        <v>505</v>
      </c>
      <c r="H474" s="243">
        <v>81.75</v>
      </c>
      <c r="I474" s="243">
        <v>1.4108924147625983</v>
      </c>
      <c r="J474" s="244">
        <f t="shared" si="14"/>
        <v>115.34045490684241</v>
      </c>
      <c r="K474" s="243">
        <v>41.685479230063088</v>
      </c>
      <c r="L474" s="245">
        <f t="shared" si="15"/>
        <v>3407.7879270576573</v>
      </c>
      <c r="M474" s="246" t="str">
        <f>VLOOKUP(D474,[6]Consolidado!B:E,4,FALSE)</f>
        <v>Finalizada</v>
      </c>
      <c r="N474" s="246" t="str">
        <f>VLOOKUP(D474,[6]Consolidado!B:H,7,FALSE)</f>
        <v>Mayo</v>
      </c>
    </row>
    <row r="475" spans="1:14" x14ac:dyDescent="0.25">
      <c r="A475" s="239" t="s">
        <v>671</v>
      </c>
      <c r="B475" s="240" t="s">
        <v>560</v>
      </c>
      <c r="C475" s="240" t="str">
        <f>VLOOKUP(D475,[6]Consolidado!B:E,2,FALSE)</f>
        <v>Paul Whittle</v>
      </c>
      <c r="D475" s="241">
        <v>212</v>
      </c>
      <c r="E475" s="240" t="s">
        <v>485</v>
      </c>
      <c r="F475" s="242" t="s">
        <v>507</v>
      </c>
      <c r="G475" s="240" t="s">
        <v>505</v>
      </c>
      <c r="H475" s="243">
        <v>5</v>
      </c>
      <c r="I475" s="243">
        <v>3.7872651789270457</v>
      </c>
      <c r="J475" s="244">
        <f t="shared" si="14"/>
        <v>18.936325894635228</v>
      </c>
      <c r="K475" s="243">
        <v>111.94602767624676</v>
      </c>
      <c r="L475" s="245">
        <f t="shared" si="15"/>
        <v>559.73013838123381</v>
      </c>
      <c r="M475" s="246" t="str">
        <f>VLOOKUP(D475,[6]Consolidado!B:E,4,FALSE)</f>
        <v>Finalizada</v>
      </c>
      <c r="N475" s="246" t="str">
        <f>VLOOKUP(D475,[6]Consolidado!B:H,7,FALSE)</f>
        <v>Mayo</v>
      </c>
    </row>
    <row r="476" spans="1:14" x14ac:dyDescent="0.25">
      <c r="A476" s="239" t="s">
        <v>671</v>
      </c>
      <c r="B476" s="240" t="s">
        <v>560</v>
      </c>
      <c r="C476" s="240" t="str">
        <f>VLOOKUP(D476,[6]Consolidado!B:E,2,FALSE)</f>
        <v>David Berruto-New Line</v>
      </c>
      <c r="D476" s="241">
        <v>218</v>
      </c>
      <c r="E476" s="240" t="s">
        <v>485</v>
      </c>
      <c r="F476" s="242" t="s">
        <v>507</v>
      </c>
      <c r="G476" s="240" t="s">
        <v>505</v>
      </c>
      <c r="H476" s="243">
        <v>58.5</v>
      </c>
      <c r="I476" s="243">
        <v>3.7872651789270457</v>
      </c>
      <c r="J476" s="244">
        <f t="shared" si="14"/>
        <v>221.55501296723219</v>
      </c>
      <c r="K476" s="243">
        <v>111.94602767624676</v>
      </c>
      <c r="L476" s="245">
        <f t="shared" si="15"/>
        <v>6548.842619060435</v>
      </c>
      <c r="M476" s="246" t="str">
        <f>VLOOKUP(D476,[6]Consolidado!B:E,4,FALSE)</f>
        <v>En Proceso</v>
      </c>
      <c r="N476" s="246">
        <f>VLOOKUP(D476,[6]Consolidado!B:H,7,FALSE)</f>
        <v>0</v>
      </c>
    </row>
    <row r="477" spans="1:14" x14ac:dyDescent="0.25">
      <c r="A477" s="239" t="s">
        <v>671</v>
      </c>
      <c r="B477" s="240" t="s">
        <v>560</v>
      </c>
      <c r="C477" s="240" t="str">
        <f>VLOOKUP(D477,[6]Consolidado!B:E,2,FALSE)</f>
        <v>Paul Whittle</v>
      </c>
      <c r="D477" s="241">
        <v>212</v>
      </c>
      <c r="E477" s="240" t="s">
        <v>485</v>
      </c>
      <c r="F477" s="242" t="s">
        <v>507</v>
      </c>
      <c r="G477" s="240" t="s">
        <v>505</v>
      </c>
      <c r="H477" s="243">
        <v>1.5833333333333335</v>
      </c>
      <c r="I477" s="243">
        <v>3.7872651789270457</v>
      </c>
      <c r="J477" s="244">
        <f t="shared" si="14"/>
        <v>5.9965031999678233</v>
      </c>
      <c r="K477" s="243">
        <v>111.94602767624676</v>
      </c>
      <c r="L477" s="245">
        <f t="shared" si="15"/>
        <v>177.24787715405739</v>
      </c>
      <c r="M477" s="246" t="str">
        <f>VLOOKUP(D477,[6]Consolidado!B:E,4,FALSE)</f>
        <v>Finalizada</v>
      </c>
      <c r="N477" s="246" t="str">
        <f>VLOOKUP(D477,[6]Consolidado!B:H,7,FALSE)</f>
        <v>Mayo</v>
      </c>
    </row>
    <row r="478" spans="1:14" x14ac:dyDescent="0.25">
      <c r="A478" s="239" t="s">
        <v>671</v>
      </c>
      <c r="B478" s="240" t="s">
        <v>560</v>
      </c>
      <c r="C478" s="240" t="str">
        <f>VLOOKUP(D478,[6]Consolidado!B:E,2,FALSE)</f>
        <v>Maderas Collective</v>
      </c>
      <c r="D478" s="241">
        <v>187</v>
      </c>
      <c r="E478" s="240" t="s">
        <v>482</v>
      </c>
      <c r="F478" s="242" t="s">
        <v>507</v>
      </c>
      <c r="G478" s="240" t="s">
        <v>505</v>
      </c>
      <c r="H478" s="243">
        <v>2</v>
      </c>
      <c r="I478" s="243">
        <v>2.7138074535197498</v>
      </c>
      <c r="J478" s="244">
        <f t="shared" si="14"/>
        <v>5.4276149070394997</v>
      </c>
      <c r="K478" s="243">
        <v>80.209464716125225</v>
      </c>
      <c r="L478" s="245">
        <f t="shared" si="15"/>
        <v>160.41892943225045</v>
      </c>
      <c r="M478" s="246" t="str">
        <f>VLOOKUP(D478,[6]Consolidado!B:E,4,FALSE)</f>
        <v>Finalizada</v>
      </c>
      <c r="N478" s="246" t="str">
        <f>VLOOKUP(D478,[6]Consolidado!B:H,7,FALSE)</f>
        <v>Se cierra mensualmente</v>
      </c>
    </row>
    <row r="479" spans="1:14" x14ac:dyDescent="0.25">
      <c r="A479" s="239" t="s">
        <v>671</v>
      </c>
      <c r="B479" s="240" t="s">
        <v>560</v>
      </c>
      <c r="C479" s="240" t="str">
        <f>VLOOKUP(D479,[6]Consolidado!B:E,2,FALSE)</f>
        <v>Maderas Collective</v>
      </c>
      <c r="D479" s="241">
        <v>176</v>
      </c>
      <c r="E479" s="240" t="s">
        <v>481</v>
      </c>
      <c r="F479" s="242" t="s">
        <v>507</v>
      </c>
      <c r="G479" s="240" t="s">
        <v>505</v>
      </c>
      <c r="H479" s="243">
        <v>9</v>
      </c>
      <c r="I479" s="243">
        <v>1.4108924147625983</v>
      </c>
      <c r="J479" s="244">
        <f t="shared" si="14"/>
        <v>12.698031732863384</v>
      </c>
      <c r="K479" s="243">
        <v>41.685479230063088</v>
      </c>
      <c r="L479" s="245">
        <f t="shared" si="15"/>
        <v>375.1693130705678</v>
      </c>
      <c r="M479" s="246" t="str">
        <f>VLOOKUP(D479,[6]Consolidado!B:E,4,FALSE)</f>
        <v>Finalizada</v>
      </c>
      <c r="N479" s="246" t="str">
        <f>VLOOKUP(D479,[6]Consolidado!B:H,7,FALSE)</f>
        <v>Abril</v>
      </c>
    </row>
    <row r="480" spans="1:14" x14ac:dyDescent="0.25">
      <c r="A480" s="239" t="s">
        <v>671</v>
      </c>
      <c r="B480" s="240" t="s">
        <v>560</v>
      </c>
      <c r="C480" s="240" t="str">
        <f>VLOOKUP(D480,[6]Consolidado!B:E,2,FALSE)</f>
        <v>David Berruto-New Line</v>
      </c>
      <c r="D480" s="241">
        <v>169</v>
      </c>
      <c r="E480" s="240" t="s">
        <v>481</v>
      </c>
      <c r="F480" s="242" t="s">
        <v>507</v>
      </c>
      <c r="G480" s="240" t="s">
        <v>505</v>
      </c>
      <c r="H480" s="243">
        <v>6</v>
      </c>
      <c r="I480" s="243">
        <v>1.4108924147625983</v>
      </c>
      <c r="J480" s="244">
        <f t="shared" si="14"/>
        <v>8.4653544885755903</v>
      </c>
      <c r="K480" s="243">
        <v>41.685479230063088</v>
      </c>
      <c r="L480" s="245">
        <f t="shared" si="15"/>
        <v>250.11287538037851</v>
      </c>
      <c r="M480" s="246" t="str">
        <f>VLOOKUP(D480,[6]Consolidado!B:E,4,FALSE)</f>
        <v>Finalizada</v>
      </c>
      <c r="N480" s="246" t="str">
        <f>VLOOKUP(D480,[6]Consolidado!B:H,7,FALSE)</f>
        <v>Junio</v>
      </c>
    </row>
    <row r="481" spans="1:14" x14ac:dyDescent="0.25">
      <c r="A481" s="239" t="s">
        <v>671</v>
      </c>
      <c r="B481" s="240" t="s">
        <v>560</v>
      </c>
      <c r="C481" s="240" t="str">
        <f>VLOOKUP(D481,[6]Consolidado!B:E,2,FALSE)</f>
        <v>Jekyll Ocean Club</v>
      </c>
      <c r="D481" s="241">
        <v>200</v>
      </c>
      <c r="E481" s="240" t="s">
        <v>481</v>
      </c>
      <c r="F481" s="242" t="s">
        <v>507</v>
      </c>
      <c r="G481" s="240" t="s">
        <v>505</v>
      </c>
      <c r="H481" s="243">
        <v>4.8888888888888893</v>
      </c>
      <c r="I481" s="243">
        <v>1.4108924147625983</v>
      </c>
      <c r="J481" s="244">
        <f t="shared" si="14"/>
        <v>6.8976962499504815</v>
      </c>
      <c r="K481" s="243">
        <v>41.685479230063088</v>
      </c>
      <c r="L481" s="245">
        <f t="shared" si="15"/>
        <v>203.79567623586399</v>
      </c>
      <c r="M481" s="246" t="str">
        <f>VLOOKUP(D481,[6]Consolidado!B:E,4,FALSE)</f>
        <v>Finalizada</v>
      </c>
      <c r="N481" s="246" t="str">
        <f>VLOOKUP(D481,[6]Consolidado!B:H,7,FALSE)</f>
        <v>Mayo</v>
      </c>
    </row>
    <row r="482" spans="1:14" x14ac:dyDescent="0.25">
      <c r="A482" s="239" t="s">
        <v>671</v>
      </c>
      <c r="B482" s="240" t="s">
        <v>560</v>
      </c>
      <c r="C482" s="240" t="str">
        <f>VLOOKUP(D482,[6]Consolidado!B:E,2,FALSE)</f>
        <v>Jekyll Ocean Club</v>
      </c>
      <c r="D482" s="241">
        <v>202</v>
      </c>
      <c r="E482" s="240" t="s">
        <v>481</v>
      </c>
      <c r="F482" s="242" t="s">
        <v>507</v>
      </c>
      <c r="G482" s="240" t="s">
        <v>505</v>
      </c>
      <c r="H482" s="243">
        <v>4.8888888888888893</v>
      </c>
      <c r="I482" s="243">
        <v>1.4108924147625983</v>
      </c>
      <c r="J482" s="244">
        <f t="shared" si="14"/>
        <v>6.8976962499504815</v>
      </c>
      <c r="K482" s="243">
        <v>41.685479230063088</v>
      </c>
      <c r="L482" s="245">
        <f t="shared" si="15"/>
        <v>203.79567623586399</v>
      </c>
      <c r="M482" s="246" t="str">
        <f>VLOOKUP(D482,[6]Consolidado!B:E,4,FALSE)</f>
        <v>Finalizada</v>
      </c>
      <c r="N482" s="246" t="str">
        <f>VLOOKUP(D482,[6]Consolidado!B:H,7,FALSE)</f>
        <v>Mayo</v>
      </c>
    </row>
    <row r="483" spans="1:14" x14ac:dyDescent="0.25">
      <c r="A483" s="239" t="s">
        <v>671</v>
      </c>
      <c r="B483" s="240" t="s">
        <v>560</v>
      </c>
      <c r="C483" s="240" t="str">
        <f>VLOOKUP(D483,[6]Consolidado!B:E,2,FALSE)</f>
        <v>David Berruto-New Line</v>
      </c>
      <c r="D483" s="241">
        <v>218</v>
      </c>
      <c r="E483" s="240" t="s">
        <v>485</v>
      </c>
      <c r="F483" s="242" t="s">
        <v>507</v>
      </c>
      <c r="G483" s="240" t="s">
        <v>505</v>
      </c>
      <c r="H483" s="243">
        <v>19.5</v>
      </c>
      <c r="I483" s="243">
        <v>3.7872651789270457</v>
      </c>
      <c r="J483" s="244">
        <f t="shared" si="14"/>
        <v>73.851670989077391</v>
      </c>
      <c r="K483" s="243">
        <v>111.94602767624676</v>
      </c>
      <c r="L483" s="245">
        <f t="shared" si="15"/>
        <v>2182.947539686812</v>
      </c>
      <c r="M483" s="246" t="str">
        <f>VLOOKUP(D483,[6]Consolidado!B:E,4,FALSE)</f>
        <v>En Proceso</v>
      </c>
      <c r="N483" s="246">
        <f>VLOOKUP(D483,[6]Consolidado!B:H,7,FALSE)</f>
        <v>0</v>
      </c>
    </row>
    <row r="484" spans="1:14" x14ac:dyDescent="0.25">
      <c r="A484" s="239" t="s">
        <v>671</v>
      </c>
      <c r="B484" s="240" t="s">
        <v>560</v>
      </c>
      <c r="C484" s="240" t="str">
        <f>VLOOKUP(D484,[6]Consolidado!B:E,2,FALSE)</f>
        <v>David Berruto-New Line</v>
      </c>
      <c r="D484" s="241">
        <v>169</v>
      </c>
      <c r="E484" s="240" t="s">
        <v>481</v>
      </c>
      <c r="F484" s="242" t="s">
        <v>507</v>
      </c>
      <c r="G484" s="240" t="s">
        <v>505</v>
      </c>
      <c r="H484" s="243">
        <v>3.4722222222222223</v>
      </c>
      <c r="I484" s="243">
        <v>1.4108924147625983</v>
      </c>
      <c r="J484" s="244">
        <f t="shared" si="14"/>
        <v>4.8989319957034665</v>
      </c>
      <c r="K484" s="243">
        <v>41.685479230063088</v>
      </c>
      <c r="L484" s="245">
        <f t="shared" si="15"/>
        <v>144.74124732660795</v>
      </c>
      <c r="M484" s="246" t="str">
        <f>VLOOKUP(D484,[6]Consolidado!B:E,4,FALSE)</f>
        <v>Finalizada</v>
      </c>
      <c r="N484" s="246" t="str">
        <f>VLOOKUP(D484,[6]Consolidado!B:H,7,FALSE)</f>
        <v>Junio</v>
      </c>
    </row>
    <row r="485" spans="1:14" x14ac:dyDescent="0.25">
      <c r="A485" s="239" t="s">
        <v>671</v>
      </c>
      <c r="B485" s="240" t="s">
        <v>560</v>
      </c>
      <c r="C485" s="240" t="str">
        <f>VLOOKUP(D485,[6]Consolidado!B:E,2,FALSE)</f>
        <v>David Berruto-New Line</v>
      </c>
      <c r="D485" s="241">
        <v>169</v>
      </c>
      <c r="E485" s="240" t="s">
        <v>481</v>
      </c>
      <c r="F485" s="242" t="s">
        <v>507</v>
      </c>
      <c r="G485" s="240" t="s">
        <v>505</v>
      </c>
      <c r="H485" s="243">
        <v>20</v>
      </c>
      <c r="I485" s="243">
        <v>1.4108924147625983</v>
      </c>
      <c r="J485" s="244">
        <f t="shared" si="14"/>
        <v>28.217848295251965</v>
      </c>
      <c r="K485" s="243">
        <v>41.685479230063088</v>
      </c>
      <c r="L485" s="245">
        <f t="shared" si="15"/>
        <v>833.70958460126178</v>
      </c>
      <c r="M485" s="246" t="str">
        <f>VLOOKUP(D485,[6]Consolidado!B:E,4,FALSE)</f>
        <v>Finalizada</v>
      </c>
      <c r="N485" s="246" t="str">
        <f>VLOOKUP(D485,[6]Consolidado!B:H,7,FALSE)</f>
        <v>Junio</v>
      </c>
    </row>
    <row r="486" spans="1:14" x14ac:dyDescent="0.25">
      <c r="A486" s="239" t="s">
        <v>671</v>
      </c>
      <c r="B486" s="240" t="s">
        <v>560</v>
      </c>
      <c r="C486" s="240" t="str">
        <f>VLOOKUP(D486,[6]Consolidado!B:E,2,FALSE)</f>
        <v xml:space="preserve">Damien Wood </v>
      </c>
      <c r="D486" s="256">
        <v>98</v>
      </c>
      <c r="E486" s="240" t="s">
        <v>481</v>
      </c>
      <c r="F486" s="242" t="s">
        <v>507</v>
      </c>
      <c r="G486" s="240" t="s">
        <v>505</v>
      </c>
      <c r="H486" s="243">
        <v>40.5</v>
      </c>
      <c r="I486" s="243">
        <v>1.4108924147625983</v>
      </c>
      <c r="J486" s="244">
        <f t="shared" si="14"/>
        <v>57.14114279788523</v>
      </c>
      <c r="K486" s="243">
        <v>41.685479230063088</v>
      </c>
      <c r="L486" s="245">
        <f t="shared" si="15"/>
        <v>1688.261908817555</v>
      </c>
      <c r="M486" s="246" t="str">
        <f>VLOOKUP(D486,[6]Consolidado!B:E,4,FALSE)</f>
        <v>Finalizada</v>
      </c>
      <c r="N486" s="246" t="str">
        <f>VLOOKUP(D486,[6]Consolidado!B:H,7,FALSE)</f>
        <v>Abril</v>
      </c>
    </row>
    <row r="487" spans="1:14" x14ac:dyDescent="0.25">
      <c r="A487" s="239" t="s">
        <v>671</v>
      </c>
      <c r="B487" s="240" t="s">
        <v>534</v>
      </c>
      <c r="C487" s="240" t="str">
        <f>VLOOKUP(D487,[6]Consolidado!B:E,2,FALSE)</f>
        <v>Maderas Collective</v>
      </c>
      <c r="D487" s="241">
        <v>87</v>
      </c>
      <c r="E487" s="240" t="s">
        <v>481</v>
      </c>
      <c r="F487" s="242" t="s">
        <v>507</v>
      </c>
      <c r="G487" s="240" t="s">
        <v>505</v>
      </c>
      <c r="H487" s="243">
        <v>-355</v>
      </c>
      <c r="I487" s="243">
        <v>1.4108924147625983</v>
      </c>
      <c r="J487" s="244">
        <f t="shared" si="14"/>
        <v>-500.86680724072238</v>
      </c>
      <c r="K487" s="243">
        <v>41.685479230063081</v>
      </c>
      <c r="L487" s="245">
        <f t="shared" si="15"/>
        <v>-14798.345126672393</v>
      </c>
      <c r="M487" s="246" t="str">
        <f>VLOOKUP(D487,[6]Consolidado!B:E,4,FALSE)</f>
        <v>Finalizada</v>
      </c>
      <c r="N487" s="246" t="str">
        <f>VLOOKUP(D487,[6]Consolidado!B:H,7,FALSE)</f>
        <v>Abril</v>
      </c>
    </row>
    <row r="488" spans="1:14" x14ac:dyDescent="0.25">
      <c r="A488" s="239" t="s">
        <v>671</v>
      </c>
      <c r="B488" s="240" t="s">
        <v>534</v>
      </c>
      <c r="C488" s="240" t="str">
        <f>VLOOKUP(D488,[6]Consolidado!B:E,2,FALSE)</f>
        <v>Zoe Cruz</v>
      </c>
      <c r="D488" s="241">
        <v>193</v>
      </c>
      <c r="E488" s="240" t="s">
        <v>481</v>
      </c>
      <c r="F488" s="242" t="s">
        <v>507</v>
      </c>
      <c r="G488" s="240" t="s">
        <v>505</v>
      </c>
      <c r="H488" s="243">
        <v>-4.1666666666666696</v>
      </c>
      <c r="I488" s="243">
        <v>1.4108924147625983</v>
      </c>
      <c r="J488" s="244">
        <f t="shared" si="14"/>
        <v>-5.8787183948441637</v>
      </c>
      <c r="K488" s="243">
        <v>41.685479230063081</v>
      </c>
      <c r="L488" s="245">
        <f t="shared" si="15"/>
        <v>-173.68949679192963</v>
      </c>
      <c r="M488" s="246" t="str">
        <f>VLOOKUP(D488,[6]Consolidado!B:E,4,FALSE)</f>
        <v>Finalizada</v>
      </c>
      <c r="N488" s="246" t="str">
        <f>VLOOKUP(D488,[6]Consolidado!B:H,7,FALSE)</f>
        <v>Abril</v>
      </c>
    </row>
    <row r="489" spans="1:14" x14ac:dyDescent="0.25">
      <c r="A489" s="239" t="s">
        <v>671</v>
      </c>
      <c r="B489" s="240" t="s">
        <v>534</v>
      </c>
      <c r="C489" s="240" t="str">
        <f>VLOOKUP(D489,[6]Consolidado!B:E,2,FALSE)</f>
        <v>Zoe Cruz</v>
      </c>
      <c r="D489" s="241">
        <v>195</v>
      </c>
      <c r="E489" s="240" t="s">
        <v>481</v>
      </c>
      <c r="F489" s="242" t="s">
        <v>507</v>
      </c>
      <c r="G489" s="240" t="s">
        <v>505</v>
      </c>
      <c r="H489" s="243">
        <v>-10.8888888888889</v>
      </c>
      <c r="I489" s="243">
        <v>1.4108924147625983</v>
      </c>
      <c r="J489" s="244">
        <f t="shared" si="14"/>
        <v>-15.363050738526086</v>
      </c>
      <c r="K489" s="243">
        <v>41.685479230063081</v>
      </c>
      <c r="L489" s="245">
        <f t="shared" si="15"/>
        <v>-453.9085516162429</v>
      </c>
      <c r="M489" s="246" t="str">
        <f>VLOOKUP(D489,[6]Consolidado!B:E,4,FALSE)</f>
        <v>Finalizada</v>
      </c>
      <c r="N489" s="246" t="str">
        <f>VLOOKUP(D489,[6]Consolidado!B:H,7,FALSE)</f>
        <v>Mayo</v>
      </c>
    </row>
    <row r="490" spans="1:14" x14ac:dyDescent="0.25">
      <c r="A490" s="239" t="s">
        <v>671</v>
      </c>
      <c r="B490" s="240" t="s">
        <v>534</v>
      </c>
      <c r="C490" s="240" t="str">
        <f>VLOOKUP(D490,[6]Consolidado!B:E,2,FALSE)</f>
        <v>Zoe Cruz</v>
      </c>
      <c r="D490" s="241">
        <v>198</v>
      </c>
      <c r="E490" s="240" t="s">
        <v>481</v>
      </c>
      <c r="F490" s="242" t="s">
        <v>507</v>
      </c>
      <c r="G490" s="240" t="s">
        <v>505</v>
      </c>
      <c r="H490" s="243">
        <v>-1.75</v>
      </c>
      <c r="I490" s="243">
        <v>1.4108924147625983</v>
      </c>
      <c r="J490" s="244">
        <f t="shared" si="14"/>
        <v>-2.4690617258345471</v>
      </c>
      <c r="K490" s="243">
        <v>41.685479230063081</v>
      </c>
      <c r="L490" s="245">
        <f t="shared" si="15"/>
        <v>-72.949588652610387</v>
      </c>
      <c r="M490" s="246" t="str">
        <f>VLOOKUP(D490,[6]Consolidado!B:E,4,FALSE)</f>
        <v>Finalizada</v>
      </c>
      <c r="N490" s="246" t="str">
        <f>VLOOKUP(D490,[6]Consolidado!B:H,7,FALSE)</f>
        <v>Abril</v>
      </c>
    </row>
    <row r="491" spans="1:14" x14ac:dyDescent="0.25">
      <c r="A491" s="239" t="s">
        <v>671</v>
      </c>
      <c r="B491" s="240" t="s">
        <v>534</v>
      </c>
      <c r="C491" s="240" t="str">
        <f>VLOOKUP(D491,[6]Consolidado!B:E,2,FALSE)</f>
        <v>Zoe Cruz</v>
      </c>
      <c r="D491" s="241">
        <v>195</v>
      </c>
      <c r="E491" s="240" t="s">
        <v>481</v>
      </c>
      <c r="F491" s="242" t="s">
        <v>507</v>
      </c>
      <c r="G491" s="240" t="s">
        <v>505</v>
      </c>
      <c r="H491" s="243">
        <v>-4.5</v>
      </c>
      <c r="I491" s="243">
        <v>1.4108924147625983</v>
      </c>
      <c r="J491" s="244">
        <f t="shared" si="14"/>
        <v>-6.3490158664316922</v>
      </c>
      <c r="K491" s="243">
        <v>41.685479230063081</v>
      </c>
      <c r="L491" s="245">
        <f t="shared" si="15"/>
        <v>-187.58465653528387</v>
      </c>
      <c r="M491" s="246" t="str">
        <f>VLOOKUP(D491,[6]Consolidado!B:E,4,FALSE)</f>
        <v>Finalizada</v>
      </c>
      <c r="N491" s="246" t="str">
        <f>VLOOKUP(D491,[6]Consolidado!B:H,7,FALSE)</f>
        <v>Mayo</v>
      </c>
    </row>
    <row r="492" spans="1:14" x14ac:dyDescent="0.25">
      <c r="A492" s="239" t="s">
        <v>671</v>
      </c>
      <c r="B492" s="240" t="s">
        <v>534</v>
      </c>
      <c r="C492" s="240" t="str">
        <f>VLOOKUP(D492,[6]Consolidado!B:E,2,FALSE)</f>
        <v>Jekyll Ocean Club</v>
      </c>
      <c r="D492" s="241">
        <v>201</v>
      </c>
      <c r="E492" s="240" t="s">
        <v>481</v>
      </c>
      <c r="F492" s="242" t="s">
        <v>507</v>
      </c>
      <c r="G492" s="240" t="s">
        <v>505</v>
      </c>
      <c r="H492" s="243">
        <v>-61.375</v>
      </c>
      <c r="I492" s="243">
        <v>1.4108924147625983</v>
      </c>
      <c r="J492" s="244">
        <f t="shared" si="14"/>
        <v>-86.593521956054474</v>
      </c>
      <c r="K492" s="243">
        <v>41.685479230063081</v>
      </c>
      <c r="L492" s="245">
        <f t="shared" si="15"/>
        <v>-2558.4462877451215</v>
      </c>
      <c r="M492" s="246" t="str">
        <f>VLOOKUP(D492,[6]Consolidado!B:E,4,FALSE)</f>
        <v>Finalizada</v>
      </c>
      <c r="N492" s="246" t="str">
        <f>VLOOKUP(D492,[6]Consolidado!B:H,7,FALSE)</f>
        <v>Mayo</v>
      </c>
    </row>
    <row r="493" spans="1:14" x14ac:dyDescent="0.25">
      <c r="A493" s="239" t="s">
        <v>671</v>
      </c>
      <c r="B493" s="240" t="s">
        <v>534</v>
      </c>
      <c r="C493" s="240" t="str">
        <f>VLOOKUP(D493,[6]Consolidado!B:E,2,FALSE)</f>
        <v>Jekyll Ocean Club</v>
      </c>
      <c r="D493" s="241">
        <v>201</v>
      </c>
      <c r="E493" s="240" t="s">
        <v>481</v>
      </c>
      <c r="F493" s="242" t="s">
        <v>507</v>
      </c>
      <c r="G493" s="240" t="s">
        <v>505</v>
      </c>
      <c r="H493" s="243">
        <v>-20.25</v>
      </c>
      <c r="I493" s="243">
        <v>1.4108924147625983</v>
      </c>
      <c r="J493" s="244">
        <f t="shared" si="14"/>
        <v>-28.570571398942615</v>
      </c>
      <c r="K493" s="243">
        <v>41.685479230063081</v>
      </c>
      <c r="L493" s="245">
        <f t="shared" si="15"/>
        <v>-844.13095440877737</v>
      </c>
      <c r="M493" s="246" t="str">
        <f>VLOOKUP(D493,[6]Consolidado!B:E,4,FALSE)</f>
        <v>Finalizada</v>
      </c>
      <c r="N493" s="246" t="str">
        <f>VLOOKUP(D493,[6]Consolidado!B:H,7,FALSE)</f>
        <v>Mayo</v>
      </c>
    </row>
    <row r="494" spans="1:14" x14ac:dyDescent="0.25">
      <c r="A494" s="239" t="s">
        <v>671</v>
      </c>
      <c r="B494" s="240" t="s">
        <v>534</v>
      </c>
      <c r="C494" s="240" t="str">
        <f>VLOOKUP(D494,[6]Consolidado!B:E,2,FALSE)</f>
        <v>Jekyll Ocean Club</v>
      </c>
      <c r="D494" s="241">
        <v>200</v>
      </c>
      <c r="E494" s="240" t="s">
        <v>481</v>
      </c>
      <c r="F494" s="242" t="s">
        <v>507</v>
      </c>
      <c r="G494" s="240" t="s">
        <v>505</v>
      </c>
      <c r="H494" s="243">
        <v>-17.875</v>
      </c>
      <c r="I494" s="243">
        <v>1.4108924147625983</v>
      </c>
      <c r="J494" s="244">
        <f t="shared" si="14"/>
        <v>-25.219701913881444</v>
      </c>
      <c r="K494" s="243">
        <v>41.685479230063081</v>
      </c>
      <c r="L494" s="245">
        <f t="shared" si="15"/>
        <v>-745.12794123737751</v>
      </c>
      <c r="M494" s="246" t="str">
        <f>VLOOKUP(D494,[6]Consolidado!B:E,4,FALSE)</f>
        <v>Finalizada</v>
      </c>
      <c r="N494" s="246" t="str">
        <f>VLOOKUP(D494,[6]Consolidado!B:H,7,FALSE)</f>
        <v>Mayo</v>
      </c>
    </row>
    <row r="495" spans="1:14" x14ac:dyDescent="0.25">
      <c r="A495" s="239" t="s">
        <v>671</v>
      </c>
      <c r="B495" s="240" t="s">
        <v>534</v>
      </c>
      <c r="C495" s="240" t="str">
        <f>VLOOKUP(D495,[6]Consolidado!B:E,2,FALSE)</f>
        <v>Jekyll Ocean Club</v>
      </c>
      <c r="D495" s="241">
        <v>202</v>
      </c>
      <c r="E495" s="240" t="s">
        <v>481</v>
      </c>
      <c r="F495" s="242" t="s">
        <v>507</v>
      </c>
      <c r="G495" s="240" t="s">
        <v>505</v>
      </c>
      <c r="H495" s="243">
        <v>-22.9166666666667</v>
      </c>
      <c r="I495" s="243">
        <v>1.4108924147625983</v>
      </c>
      <c r="J495" s="244">
        <f t="shared" si="14"/>
        <v>-32.332951171642925</v>
      </c>
      <c r="K495" s="243">
        <v>41.685479230063081</v>
      </c>
      <c r="L495" s="245">
        <f t="shared" si="15"/>
        <v>-955.29223235561369</v>
      </c>
      <c r="M495" s="246" t="str">
        <f>VLOOKUP(D495,[6]Consolidado!B:E,4,FALSE)</f>
        <v>Finalizada</v>
      </c>
      <c r="N495" s="246" t="str">
        <f>VLOOKUP(D495,[6]Consolidado!B:H,7,FALSE)</f>
        <v>Mayo</v>
      </c>
    </row>
    <row r="496" spans="1:14" x14ac:dyDescent="0.25">
      <c r="A496" s="239" t="s">
        <v>671</v>
      </c>
      <c r="B496" s="240" t="s">
        <v>534</v>
      </c>
      <c r="C496" s="240" t="str">
        <f>VLOOKUP(D496,[6]Consolidado!B:E,2,FALSE)</f>
        <v>Jekyll Ocean Club</v>
      </c>
      <c r="D496" s="241">
        <v>202</v>
      </c>
      <c r="E496" s="240" t="s">
        <v>481</v>
      </c>
      <c r="F496" s="242" t="s">
        <v>507</v>
      </c>
      <c r="G496" s="240" t="s">
        <v>505</v>
      </c>
      <c r="H496" s="243">
        <v>-25.125</v>
      </c>
      <c r="I496" s="243">
        <v>1.4108924147625983</v>
      </c>
      <c r="J496" s="244">
        <f t="shared" si="14"/>
        <v>-35.448671920910286</v>
      </c>
      <c r="K496" s="243">
        <v>41.685479230063081</v>
      </c>
      <c r="L496" s="245">
        <f t="shared" si="15"/>
        <v>-1047.3476656553348</v>
      </c>
      <c r="M496" s="246" t="str">
        <f>VLOOKUP(D496,[6]Consolidado!B:E,4,FALSE)</f>
        <v>Finalizada</v>
      </c>
      <c r="N496" s="246" t="str">
        <f>VLOOKUP(D496,[6]Consolidado!B:H,7,FALSE)</f>
        <v>Mayo</v>
      </c>
    </row>
    <row r="497" spans="1:14" x14ac:dyDescent="0.25">
      <c r="A497" s="239" t="s">
        <v>671</v>
      </c>
      <c r="B497" s="240" t="s">
        <v>554</v>
      </c>
      <c r="C497" s="240" t="str">
        <f>VLOOKUP(D497,[6]Consolidado!B:E,2,FALSE)</f>
        <v>David Berruto-New Line</v>
      </c>
      <c r="D497" s="241">
        <v>218</v>
      </c>
      <c r="E497" s="240" t="s">
        <v>481</v>
      </c>
      <c r="F497" s="242" t="s">
        <v>507</v>
      </c>
      <c r="G497" s="240" t="s">
        <v>505</v>
      </c>
      <c r="H497" s="243">
        <v>4</v>
      </c>
      <c r="I497" s="243">
        <v>1.4108924147625983</v>
      </c>
      <c r="J497" s="244">
        <f t="shared" si="14"/>
        <v>5.6435696590503932</v>
      </c>
      <c r="K497" s="243">
        <v>41.685479230063088</v>
      </c>
      <c r="L497" s="245">
        <f t="shared" si="15"/>
        <v>166.74191692025235</v>
      </c>
      <c r="M497" s="246" t="str">
        <f>VLOOKUP(D497,[6]Consolidado!B:E,4,FALSE)</f>
        <v>En Proceso</v>
      </c>
      <c r="N497" s="246">
        <f>VLOOKUP(D497,[6]Consolidado!B:H,7,FALSE)</f>
        <v>0</v>
      </c>
    </row>
    <row r="498" spans="1:14" x14ac:dyDescent="0.25">
      <c r="A498" s="239" t="s">
        <v>671</v>
      </c>
      <c r="B498" s="240" t="s">
        <v>554</v>
      </c>
      <c r="C498" s="240" t="str">
        <f>VLOOKUP(D498,[6]Consolidado!B:E,2,FALSE)</f>
        <v xml:space="preserve">Damien Wood </v>
      </c>
      <c r="D498" s="241">
        <v>132</v>
      </c>
      <c r="E498" s="240" t="s">
        <v>481</v>
      </c>
      <c r="F498" s="242" t="s">
        <v>507</v>
      </c>
      <c r="G498" s="240" t="s">
        <v>505</v>
      </c>
      <c r="H498" s="243">
        <v>8</v>
      </c>
      <c r="I498" s="243">
        <v>1.4108924147625983</v>
      </c>
      <c r="J498" s="244">
        <f t="shared" si="14"/>
        <v>11.287139318100786</v>
      </c>
      <c r="K498" s="243">
        <v>41.685479230063088</v>
      </c>
      <c r="L498" s="245">
        <f t="shared" si="15"/>
        <v>333.4838338405047</v>
      </c>
      <c r="M498" s="246" t="str">
        <f>VLOOKUP(D498,[6]Consolidado!B:E,4,FALSE)</f>
        <v>Finalizada</v>
      </c>
      <c r="N498" s="246" t="str">
        <f>VLOOKUP(D498,[6]Consolidado!B:H,7,FALSE)</f>
        <v>Abril</v>
      </c>
    </row>
    <row r="499" spans="1:14" x14ac:dyDescent="0.25">
      <c r="A499" s="239" t="s">
        <v>671</v>
      </c>
      <c r="B499" s="240" t="s">
        <v>554</v>
      </c>
      <c r="C499" s="240" t="str">
        <f>VLOOKUP(D499,[6]Consolidado!B:E,2,FALSE)</f>
        <v>Canoe Wesfield (Phase 2)</v>
      </c>
      <c r="D499" s="241">
        <v>221</v>
      </c>
      <c r="E499" s="240" t="s">
        <v>484</v>
      </c>
      <c r="F499" s="242" t="s">
        <v>507</v>
      </c>
      <c r="G499" s="240" t="s">
        <v>505</v>
      </c>
      <c r="H499" s="243">
        <v>93.333333333333343</v>
      </c>
      <c r="I499" s="243">
        <v>2.3279607398281721</v>
      </c>
      <c r="J499" s="244">
        <f t="shared" si="14"/>
        <v>217.27633571729609</v>
      </c>
      <c r="K499" s="243">
        <v>69.110823766642056</v>
      </c>
      <c r="L499" s="245">
        <f t="shared" si="15"/>
        <v>6450.3435515532592</v>
      </c>
      <c r="M499" s="246" t="str">
        <f>VLOOKUP(D499,[6]Consolidado!B:E,4,FALSE)</f>
        <v>Finalizada</v>
      </c>
      <c r="N499" s="246" t="str">
        <f>VLOOKUP(D499,[6]Consolidado!B:H,7,FALSE)</f>
        <v>Julio</v>
      </c>
    </row>
    <row r="500" spans="1:14" x14ac:dyDescent="0.25">
      <c r="A500" s="239" t="s">
        <v>671</v>
      </c>
      <c r="B500" s="240" t="s">
        <v>554</v>
      </c>
      <c r="C500" s="240" t="str">
        <f>VLOOKUP(D500,[6]Consolidado!B:E,2,FALSE)</f>
        <v>David Berruto-New Line</v>
      </c>
      <c r="D500" s="241">
        <v>218</v>
      </c>
      <c r="E500" s="240" t="s">
        <v>481</v>
      </c>
      <c r="F500" s="242" t="s">
        <v>507</v>
      </c>
      <c r="G500" s="240" t="s">
        <v>505</v>
      </c>
      <c r="H500" s="243">
        <v>3.75</v>
      </c>
      <c r="I500" s="243">
        <v>1.4108924147625983</v>
      </c>
      <c r="J500" s="244">
        <f t="shared" si="14"/>
        <v>5.2908465553597432</v>
      </c>
      <c r="K500" s="243">
        <v>41.685479230063081</v>
      </c>
      <c r="L500" s="245">
        <f t="shared" si="15"/>
        <v>156.32054711273656</v>
      </c>
      <c r="M500" s="246" t="str">
        <f>VLOOKUP(D500,[6]Consolidado!B:E,4,FALSE)</f>
        <v>En Proceso</v>
      </c>
      <c r="N500" s="246">
        <f>VLOOKUP(D500,[6]Consolidado!B:H,7,FALSE)</f>
        <v>0</v>
      </c>
    </row>
    <row r="501" spans="1:14" x14ac:dyDescent="0.25">
      <c r="A501" s="239" t="s">
        <v>671</v>
      </c>
      <c r="B501" s="240" t="s">
        <v>554</v>
      </c>
      <c r="C501" s="240" t="str">
        <f>VLOOKUP(D501,[6]Consolidado!B:E,2,FALSE)</f>
        <v>Maderas Collective</v>
      </c>
      <c r="D501" s="241">
        <v>230</v>
      </c>
      <c r="E501" s="240" t="s">
        <v>480</v>
      </c>
      <c r="F501" s="242" t="s">
        <v>507</v>
      </c>
      <c r="G501" s="240" t="s">
        <v>901</v>
      </c>
      <c r="H501" s="243">
        <v>36.111111111111114</v>
      </c>
      <c r="I501" s="243">
        <v>1.3281905551577271</v>
      </c>
      <c r="J501" s="244">
        <f t="shared" si="14"/>
        <v>47.962436714029039</v>
      </c>
      <c r="K501" s="243">
        <v>39.225717303584183</v>
      </c>
      <c r="L501" s="245">
        <f t="shared" si="15"/>
        <v>1416.4842359627623</v>
      </c>
      <c r="M501" s="246" t="str">
        <f>VLOOKUP(D501,[6]Consolidado!B:E,4,FALSE)</f>
        <v>En Proceso</v>
      </c>
      <c r="N501" s="246" t="str">
        <f>VLOOKUP(D501,[6]Consolidado!B:H,7,FALSE)</f>
        <v>Cierre en Dic. (AF)</v>
      </c>
    </row>
    <row r="502" spans="1:14" x14ac:dyDescent="0.25">
      <c r="A502" s="239" t="s">
        <v>671</v>
      </c>
      <c r="B502" s="240" t="s">
        <v>554</v>
      </c>
      <c r="C502" s="240" t="str">
        <f>VLOOKUP(D502,[6]Consolidado!B:E,2,FALSE)</f>
        <v>Maderas Collective</v>
      </c>
      <c r="D502" s="241">
        <v>230</v>
      </c>
      <c r="E502" s="240" t="s">
        <v>481</v>
      </c>
      <c r="F502" s="242" t="s">
        <v>507</v>
      </c>
      <c r="G502" s="240" t="s">
        <v>505</v>
      </c>
      <c r="H502" s="243">
        <v>19.791666666666668</v>
      </c>
      <c r="I502" s="243">
        <v>1.4108924147625983</v>
      </c>
      <c r="J502" s="244">
        <f t="shared" si="14"/>
        <v>27.923912375509758</v>
      </c>
      <c r="K502" s="243">
        <v>41.685479230063088</v>
      </c>
      <c r="L502" s="245">
        <f t="shared" si="15"/>
        <v>825.02510976166536</v>
      </c>
      <c r="M502" s="246" t="str">
        <f>VLOOKUP(D502,[6]Consolidado!B:E,4,FALSE)</f>
        <v>En Proceso</v>
      </c>
      <c r="N502" s="246" t="str">
        <f>VLOOKUP(D502,[6]Consolidado!B:H,7,FALSE)</f>
        <v>Cierre en Dic. (AF)</v>
      </c>
    </row>
    <row r="503" spans="1:14" x14ac:dyDescent="0.25">
      <c r="A503" s="239" t="s">
        <v>671</v>
      </c>
      <c r="B503" s="240" t="s">
        <v>554</v>
      </c>
      <c r="C503" s="240" t="str">
        <f>VLOOKUP(D503,[6]Consolidado!B:E,2,FALSE)</f>
        <v>Canoe Wesfield (Dining Terrace)</v>
      </c>
      <c r="D503" s="241">
        <v>224</v>
      </c>
      <c r="E503" s="240" t="s">
        <v>484</v>
      </c>
      <c r="F503" s="242" t="s">
        <v>507</v>
      </c>
      <c r="G503" s="240" t="s">
        <v>505</v>
      </c>
      <c r="H503" s="243">
        <v>74.861111111111114</v>
      </c>
      <c r="I503" s="243">
        <v>2.3279607398281721</v>
      </c>
      <c r="J503" s="244">
        <f t="shared" si="14"/>
        <v>174.27372760658122</v>
      </c>
      <c r="K503" s="243">
        <v>69.110823766642056</v>
      </c>
      <c r="L503" s="245">
        <f t="shared" si="15"/>
        <v>5173.7130569750097</v>
      </c>
      <c r="M503" s="246" t="str">
        <f>VLOOKUP(D503,[6]Consolidado!B:E,4,FALSE)</f>
        <v>Finalizada</v>
      </c>
      <c r="N503" s="246" t="str">
        <f>VLOOKUP(D503,[6]Consolidado!B:H,7,FALSE)</f>
        <v>Julio</v>
      </c>
    </row>
    <row r="504" spans="1:14" x14ac:dyDescent="0.25">
      <c r="A504" s="239" t="s">
        <v>671</v>
      </c>
      <c r="B504" s="240" t="s">
        <v>554</v>
      </c>
      <c r="C504" s="240" t="str">
        <f>VLOOKUP(D504,[6]Consolidado!B:E,2,FALSE)</f>
        <v xml:space="preserve">Damien Wood </v>
      </c>
      <c r="D504" s="241">
        <v>113</v>
      </c>
      <c r="E504" s="240" t="s">
        <v>481</v>
      </c>
      <c r="F504" s="242" t="s">
        <v>507</v>
      </c>
      <c r="G504" s="240" t="s">
        <v>505</v>
      </c>
      <c r="H504" s="243">
        <v>20.125</v>
      </c>
      <c r="I504" s="243">
        <v>1.4108924147625983</v>
      </c>
      <c r="J504" s="244">
        <f t="shared" si="14"/>
        <v>28.39420984709729</v>
      </c>
      <c r="K504" s="243">
        <v>41.685479230063088</v>
      </c>
      <c r="L504" s="245">
        <f t="shared" si="15"/>
        <v>838.92026950501963</v>
      </c>
      <c r="M504" s="246" t="str">
        <f>VLOOKUP(D504,[6]Consolidado!B:E,4,FALSE)</f>
        <v>Finalizada</v>
      </c>
      <c r="N504" s="246" t="str">
        <f>VLOOKUP(D504,[6]Consolidado!B:H,7,FALSE)</f>
        <v>Abril</v>
      </c>
    </row>
    <row r="505" spans="1:14" x14ac:dyDescent="0.25">
      <c r="A505" s="239" t="s">
        <v>671</v>
      </c>
      <c r="B505" s="240" t="s">
        <v>554</v>
      </c>
      <c r="C505" s="240" t="str">
        <f>VLOOKUP(D505,[6]Consolidado!B:E,2,FALSE)</f>
        <v>Maderas Collective</v>
      </c>
      <c r="D505" s="241">
        <v>230</v>
      </c>
      <c r="E505" s="240" t="s">
        <v>480</v>
      </c>
      <c r="F505" s="242" t="s">
        <v>506</v>
      </c>
      <c r="G505" s="240" t="s">
        <v>902</v>
      </c>
      <c r="H505" s="243">
        <v>32</v>
      </c>
      <c r="I505" s="243">
        <v>1.3281905551577271</v>
      </c>
      <c r="J505" s="244">
        <f t="shared" si="14"/>
        <v>42.502097765047267</v>
      </c>
      <c r="K505" s="243">
        <v>39.225717303584183</v>
      </c>
      <c r="L505" s="245">
        <f t="shared" si="15"/>
        <v>1255.2229537146939</v>
      </c>
      <c r="M505" s="246" t="str">
        <f>VLOOKUP(D505,[6]Consolidado!B:E,4,FALSE)</f>
        <v>En Proceso</v>
      </c>
      <c r="N505" s="246" t="str">
        <f>VLOOKUP(D505,[6]Consolidado!B:H,7,FALSE)</f>
        <v>Cierre en Dic. (AF)</v>
      </c>
    </row>
    <row r="506" spans="1:14" x14ac:dyDescent="0.25">
      <c r="A506" s="239" t="s">
        <v>671</v>
      </c>
      <c r="B506" s="240" t="s">
        <v>554</v>
      </c>
      <c r="C506" s="240" t="str">
        <f>VLOOKUP(D506,[6]Consolidado!B:E,2,FALSE)</f>
        <v>Maderas Collective</v>
      </c>
      <c r="D506" s="241">
        <v>230</v>
      </c>
      <c r="E506" s="240" t="s">
        <v>480</v>
      </c>
      <c r="F506" s="242" t="s">
        <v>506</v>
      </c>
      <c r="G506" s="240" t="s">
        <v>902</v>
      </c>
      <c r="H506" s="243">
        <v>4</v>
      </c>
      <c r="I506" s="243">
        <v>1.3281905551577271</v>
      </c>
      <c r="J506" s="244">
        <f t="shared" si="14"/>
        <v>5.3127622206309084</v>
      </c>
      <c r="K506" s="243">
        <v>39.225717303584183</v>
      </c>
      <c r="L506" s="245">
        <f t="shared" si="15"/>
        <v>156.90286921433673</v>
      </c>
      <c r="M506" s="246" t="str">
        <f>VLOOKUP(D506,[6]Consolidado!B:E,4,FALSE)</f>
        <v>En Proceso</v>
      </c>
      <c r="N506" s="246" t="str">
        <f>VLOOKUP(D506,[6]Consolidado!B:H,7,FALSE)</f>
        <v>Cierre en Dic. (AF)</v>
      </c>
    </row>
    <row r="507" spans="1:14" x14ac:dyDescent="0.25">
      <c r="A507" s="239" t="s">
        <v>671</v>
      </c>
      <c r="B507" s="240" t="s">
        <v>554</v>
      </c>
      <c r="C507" s="240" t="str">
        <f>VLOOKUP(D507,[6]Consolidado!B:E,2,FALSE)</f>
        <v>Maderas Collective</v>
      </c>
      <c r="D507" s="241">
        <v>230</v>
      </c>
      <c r="E507" s="240" t="s">
        <v>480</v>
      </c>
      <c r="F507" s="242" t="s">
        <v>506</v>
      </c>
      <c r="G507" s="240" t="s">
        <v>902</v>
      </c>
      <c r="H507" s="243">
        <v>11.666666666666666</v>
      </c>
      <c r="I507" s="243">
        <v>1.3281905551577271</v>
      </c>
      <c r="J507" s="244">
        <f t="shared" si="14"/>
        <v>15.495556476840148</v>
      </c>
      <c r="K507" s="243">
        <v>39.225717303584183</v>
      </c>
      <c r="L507" s="245">
        <f t="shared" si="15"/>
        <v>457.63336854181546</v>
      </c>
      <c r="M507" s="246" t="str">
        <f>VLOOKUP(D507,[6]Consolidado!B:E,4,FALSE)</f>
        <v>En Proceso</v>
      </c>
      <c r="N507" s="246" t="str">
        <f>VLOOKUP(D507,[6]Consolidado!B:H,7,FALSE)</f>
        <v>Cierre en Dic. (AF)</v>
      </c>
    </row>
    <row r="508" spans="1:14" x14ac:dyDescent="0.25">
      <c r="A508" s="239" t="s">
        <v>671</v>
      </c>
      <c r="B508" s="240" t="s">
        <v>554</v>
      </c>
      <c r="C508" s="240" t="str">
        <f>VLOOKUP(D508,[6]Consolidado!B:E,2,FALSE)</f>
        <v>Maderas Collective</v>
      </c>
      <c r="D508" s="241">
        <v>230</v>
      </c>
      <c r="E508" s="240" t="s">
        <v>480</v>
      </c>
      <c r="F508" s="242" t="s">
        <v>506</v>
      </c>
      <c r="G508" s="240" t="s">
        <v>902</v>
      </c>
      <c r="H508" s="243">
        <v>45.916666666666664</v>
      </c>
      <c r="I508" s="243">
        <v>1.3281905551577271</v>
      </c>
      <c r="J508" s="244">
        <f t="shared" si="14"/>
        <v>60.986082990992301</v>
      </c>
      <c r="K508" s="243">
        <v>39.225717303584183</v>
      </c>
      <c r="L508" s="245">
        <f t="shared" si="15"/>
        <v>1801.1141861895737</v>
      </c>
      <c r="M508" s="246" t="str">
        <f>VLOOKUP(D508,[6]Consolidado!B:E,4,FALSE)</f>
        <v>En Proceso</v>
      </c>
      <c r="N508" s="246" t="str">
        <f>VLOOKUP(D508,[6]Consolidado!B:H,7,FALSE)</f>
        <v>Cierre en Dic. (AF)</v>
      </c>
    </row>
    <row r="509" spans="1:14" x14ac:dyDescent="0.25">
      <c r="A509" s="239" t="s">
        <v>671</v>
      </c>
      <c r="B509" s="240" t="s">
        <v>554</v>
      </c>
      <c r="C509" s="240" t="str">
        <f>VLOOKUP(D509,[6]Consolidado!B:E,2,FALSE)</f>
        <v>Proper Cloth</v>
      </c>
      <c r="D509" s="241">
        <v>190</v>
      </c>
      <c r="E509" s="240" t="s">
        <v>480</v>
      </c>
      <c r="F509" s="242" t="s">
        <v>506</v>
      </c>
      <c r="G509" s="240" t="s">
        <v>902</v>
      </c>
      <c r="H509" s="243">
        <v>45.9166666666667</v>
      </c>
      <c r="I509" s="243">
        <v>1.3281905551577271</v>
      </c>
      <c r="J509" s="244">
        <f t="shared" si="14"/>
        <v>60.986082990992344</v>
      </c>
      <c r="K509" s="243">
        <v>39.225717303584183</v>
      </c>
      <c r="L509" s="245">
        <f t="shared" si="15"/>
        <v>1801.1141861895751</v>
      </c>
      <c r="M509" s="246" t="str">
        <f>VLOOKUP(D509,[6]Consolidado!B:E,4,FALSE)</f>
        <v>Finalizada</v>
      </c>
      <c r="N509" s="246" t="str">
        <f>VLOOKUP(D509,[6]Consolidado!B:H,7,FALSE)</f>
        <v>Junio</v>
      </c>
    </row>
    <row r="510" spans="1:14" x14ac:dyDescent="0.25">
      <c r="A510" s="239" t="s">
        <v>671</v>
      </c>
      <c r="B510" s="240" t="s">
        <v>554</v>
      </c>
      <c r="C510" s="240" t="str">
        <f>VLOOKUP(D510,[6]Consolidado!B:E,2,FALSE)</f>
        <v>Zoe Cruz</v>
      </c>
      <c r="D510" s="241">
        <v>198</v>
      </c>
      <c r="E510" s="240" t="s">
        <v>480</v>
      </c>
      <c r="F510" s="242" t="s">
        <v>506</v>
      </c>
      <c r="G510" s="240" t="s">
        <v>902</v>
      </c>
      <c r="H510" s="243">
        <v>-45.9166666666667</v>
      </c>
      <c r="I510" s="243">
        <v>1.3281905551577271</v>
      </c>
      <c r="J510" s="244">
        <f t="shared" si="14"/>
        <v>-60.986082990992344</v>
      </c>
      <c r="K510" s="243">
        <v>39.225717303584183</v>
      </c>
      <c r="L510" s="245">
        <f t="shared" si="15"/>
        <v>-1801.1141861895751</v>
      </c>
      <c r="M510" s="246" t="str">
        <f>VLOOKUP(D510,[6]Consolidado!B:E,4,FALSE)</f>
        <v>Finalizada</v>
      </c>
      <c r="N510" s="246" t="str">
        <f>VLOOKUP(D510,[6]Consolidado!B:H,7,FALSE)</f>
        <v>Abril</v>
      </c>
    </row>
    <row r="511" spans="1:14" x14ac:dyDescent="0.25">
      <c r="A511" s="239" t="s">
        <v>671</v>
      </c>
      <c r="B511" s="240" t="s">
        <v>554</v>
      </c>
      <c r="C511" s="240" t="str">
        <f>VLOOKUP(D511,[6]Consolidado!B:E,2,FALSE)</f>
        <v>Proper Cloth</v>
      </c>
      <c r="D511" s="241">
        <v>190</v>
      </c>
      <c r="E511" s="240" t="s">
        <v>481</v>
      </c>
      <c r="F511" s="242" t="s">
        <v>507</v>
      </c>
      <c r="G511" s="240" t="s">
        <v>505</v>
      </c>
      <c r="H511" s="243">
        <v>76.5</v>
      </c>
      <c r="I511" s="243">
        <v>1.4108924147625983</v>
      </c>
      <c r="J511" s="244">
        <f t="shared" si="14"/>
        <v>107.93326972933878</v>
      </c>
      <c r="K511" s="243">
        <v>41.685479230063088</v>
      </c>
      <c r="L511" s="245">
        <f t="shared" si="15"/>
        <v>3188.9391610998264</v>
      </c>
      <c r="M511" s="246" t="str">
        <f>VLOOKUP(D511,[6]Consolidado!B:E,4,FALSE)</f>
        <v>Finalizada</v>
      </c>
      <c r="N511" s="246" t="str">
        <f>VLOOKUP(D511,[6]Consolidado!B:H,7,FALSE)</f>
        <v>Junio</v>
      </c>
    </row>
    <row r="512" spans="1:14" x14ac:dyDescent="0.25">
      <c r="A512" s="239" t="s">
        <v>671</v>
      </c>
      <c r="B512" s="240" t="s">
        <v>554</v>
      </c>
      <c r="C512" s="240" t="str">
        <f>VLOOKUP(D512,[6]Consolidado!B:E,2,FALSE)</f>
        <v>Canoe Wesfield (Phase 2)</v>
      </c>
      <c r="D512" s="241">
        <v>228</v>
      </c>
      <c r="E512" s="240" t="s">
        <v>481</v>
      </c>
      <c r="F512" s="242" t="s">
        <v>507</v>
      </c>
      <c r="G512" s="240" t="s">
        <v>505</v>
      </c>
      <c r="H512" s="243">
        <v>106.5</v>
      </c>
      <c r="I512" s="243">
        <v>1.4108924147625983</v>
      </c>
      <c r="J512" s="244">
        <f t="shared" si="14"/>
        <v>150.26004217221671</v>
      </c>
      <c r="K512" s="243">
        <v>41.685479230063088</v>
      </c>
      <c r="L512" s="245">
        <f t="shared" si="15"/>
        <v>4439.5035380017189</v>
      </c>
      <c r="M512" s="246" t="str">
        <f>VLOOKUP(D512,[6]Consolidado!B:E,4,FALSE)</f>
        <v>Finalizada</v>
      </c>
      <c r="N512" s="246" t="str">
        <f>VLOOKUP(D512,[6]Consolidado!B:H,7,FALSE)</f>
        <v>Julio</v>
      </c>
    </row>
    <row r="513" spans="1:14" x14ac:dyDescent="0.25">
      <c r="A513" s="239" t="s">
        <v>671</v>
      </c>
      <c r="B513" s="240" t="s">
        <v>554</v>
      </c>
      <c r="C513" s="240" t="str">
        <f>VLOOKUP(D513,[6]Consolidado!B:E,2,FALSE)</f>
        <v>Canoe Wesfield (Phase 2)</v>
      </c>
      <c r="D513" s="241">
        <v>228</v>
      </c>
      <c r="E513" s="240" t="s">
        <v>481</v>
      </c>
      <c r="F513" s="242" t="s">
        <v>507</v>
      </c>
      <c r="G513" s="240" t="s">
        <v>505</v>
      </c>
      <c r="H513" s="243">
        <v>5.3472222222222223</v>
      </c>
      <c r="I513" s="243">
        <v>1.4108924147625983</v>
      </c>
      <c r="J513" s="244">
        <f t="shared" si="14"/>
        <v>7.5443552733833386</v>
      </c>
      <c r="K513" s="243">
        <v>41.685479230063088</v>
      </c>
      <c r="L513" s="245">
        <f t="shared" si="15"/>
        <v>222.90152088297623</v>
      </c>
      <c r="M513" s="246" t="str">
        <f>VLOOKUP(D513,[6]Consolidado!B:E,4,FALSE)</f>
        <v>Finalizada</v>
      </c>
      <c r="N513" s="246" t="str">
        <f>VLOOKUP(D513,[6]Consolidado!B:H,7,FALSE)</f>
        <v>Julio</v>
      </c>
    </row>
    <row r="514" spans="1:14" x14ac:dyDescent="0.25">
      <c r="A514" s="239" t="s">
        <v>671</v>
      </c>
      <c r="B514" s="240" t="s">
        <v>554</v>
      </c>
      <c r="C514" s="240" t="str">
        <f>VLOOKUP(D514,[6]Consolidado!B:E,2,FALSE)</f>
        <v>Canoe Wesfield (Phase 2)</v>
      </c>
      <c r="D514" s="241">
        <v>226</v>
      </c>
      <c r="E514" s="240" t="s">
        <v>484</v>
      </c>
      <c r="F514" s="242" t="s">
        <v>507</v>
      </c>
      <c r="G514" s="240" t="s">
        <v>505</v>
      </c>
      <c r="H514" s="243">
        <v>413.33333333333331</v>
      </c>
      <c r="I514" s="243">
        <v>2.3279607398281721</v>
      </c>
      <c r="J514" s="244">
        <f t="shared" si="14"/>
        <v>962.2237724623111</v>
      </c>
      <c r="K514" s="243">
        <v>69.110823766642056</v>
      </c>
      <c r="L514" s="245">
        <f t="shared" si="15"/>
        <v>28565.807156878716</v>
      </c>
      <c r="M514" s="246" t="str">
        <f>VLOOKUP(D514,[6]Consolidado!B:E,4,FALSE)</f>
        <v>Finalizada</v>
      </c>
      <c r="N514" s="246" t="str">
        <f>VLOOKUP(D514,[6]Consolidado!B:H,7,FALSE)</f>
        <v>Julio</v>
      </c>
    </row>
    <row r="515" spans="1:14" x14ac:dyDescent="0.25">
      <c r="A515" s="239" t="s">
        <v>671</v>
      </c>
      <c r="B515" s="240" t="s">
        <v>554</v>
      </c>
      <c r="C515" s="240" t="str">
        <f>VLOOKUP(D515,[6]Consolidado!B:E,2,FALSE)</f>
        <v>Paul Whittle</v>
      </c>
      <c r="D515" s="241">
        <v>212</v>
      </c>
      <c r="E515" s="240" t="s">
        <v>485</v>
      </c>
      <c r="F515" s="242" t="s">
        <v>507</v>
      </c>
      <c r="G515" s="240" t="s">
        <v>505</v>
      </c>
      <c r="H515" s="243">
        <v>16.5</v>
      </c>
      <c r="I515" s="243">
        <v>3.7872651789270457</v>
      </c>
      <c r="J515" s="244">
        <f t="shared" si="14"/>
        <v>62.489875452296253</v>
      </c>
      <c r="K515" s="243">
        <v>111.94602767624676</v>
      </c>
      <c r="L515" s="245">
        <f t="shared" si="15"/>
        <v>1847.1094566580714</v>
      </c>
      <c r="M515" s="246" t="str">
        <f>VLOOKUP(D515,[6]Consolidado!B:E,4,FALSE)</f>
        <v>Finalizada</v>
      </c>
      <c r="N515" s="246" t="str">
        <f>VLOOKUP(D515,[6]Consolidado!B:H,7,FALSE)</f>
        <v>Mayo</v>
      </c>
    </row>
    <row r="516" spans="1:14" x14ac:dyDescent="0.25">
      <c r="A516" s="239" t="s">
        <v>671</v>
      </c>
      <c r="B516" s="240" t="s">
        <v>534</v>
      </c>
      <c r="C516" s="240" t="str">
        <f>VLOOKUP(D516,[6]Consolidado!B:E,2,FALSE)</f>
        <v>Canoe Wesfield (Dining Terrace)</v>
      </c>
      <c r="D516" s="241">
        <v>224</v>
      </c>
      <c r="E516" s="240" t="s">
        <v>484</v>
      </c>
      <c r="F516" s="242" t="s">
        <v>507</v>
      </c>
      <c r="G516" s="240" t="s">
        <v>505</v>
      </c>
      <c r="H516" s="243">
        <v>-30.2083333333333</v>
      </c>
      <c r="I516" s="243">
        <v>2.3279607398281721</v>
      </c>
      <c r="J516" s="244">
        <f t="shared" si="14"/>
        <v>-70.323814015642625</v>
      </c>
      <c r="K516" s="243">
        <v>69.110823766642056</v>
      </c>
      <c r="L516" s="245">
        <f t="shared" si="15"/>
        <v>-2087.7228012839764</v>
      </c>
      <c r="M516" s="246" t="str">
        <f>VLOOKUP(D516,[6]Consolidado!B:E,4,FALSE)</f>
        <v>Finalizada</v>
      </c>
      <c r="N516" s="246" t="str">
        <f>VLOOKUP(D516,[6]Consolidado!B:H,7,FALSE)</f>
        <v>Julio</v>
      </c>
    </row>
    <row r="517" spans="1:14" x14ac:dyDescent="0.25">
      <c r="A517" s="239" t="s">
        <v>671</v>
      </c>
      <c r="B517" s="240" t="s">
        <v>534</v>
      </c>
      <c r="C517" s="240" t="str">
        <f>VLOOKUP(D517,[6]Consolidado!B:E,2,FALSE)</f>
        <v>Canoe Wesfield (Phase 2)</v>
      </c>
      <c r="D517" s="241">
        <v>221</v>
      </c>
      <c r="E517" s="240" t="s">
        <v>484</v>
      </c>
      <c r="F517" s="242" t="s">
        <v>507</v>
      </c>
      <c r="G517" s="240" t="s">
        <v>505</v>
      </c>
      <c r="H517" s="243">
        <v>-17.1666666666667</v>
      </c>
      <c r="I517" s="243">
        <v>2.3279607398281721</v>
      </c>
      <c r="J517" s="244">
        <f t="shared" si="14"/>
        <v>-39.963326033717031</v>
      </c>
      <c r="K517" s="243">
        <v>69.110823766642056</v>
      </c>
      <c r="L517" s="245">
        <f t="shared" si="15"/>
        <v>-1186.4024746606908</v>
      </c>
      <c r="M517" s="246" t="str">
        <f>VLOOKUP(D517,[6]Consolidado!B:E,4,FALSE)</f>
        <v>Finalizada</v>
      </c>
      <c r="N517" s="246" t="str">
        <f>VLOOKUP(D517,[6]Consolidado!B:H,7,FALSE)</f>
        <v>Julio</v>
      </c>
    </row>
    <row r="518" spans="1:14" x14ac:dyDescent="0.25">
      <c r="A518" s="239" t="s">
        <v>671</v>
      </c>
      <c r="B518" s="240" t="s">
        <v>534</v>
      </c>
      <c r="C518" s="240" t="str">
        <f>VLOOKUP(D518,[6]Consolidado!B:E,2,FALSE)</f>
        <v>Canoe Wesfield (Phase 2)</v>
      </c>
      <c r="D518" s="241">
        <v>221</v>
      </c>
      <c r="E518" s="240" t="s">
        <v>484</v>
      </c>
      <c r="F518" s="242" t="s">
        <v>507</v>
      </c>
      <c r="G518" s="240" t="s">
        <v>505</v>
      </c>
      <c r="H518" s="243">
        <v>-6.2222222222222197</v>
      </c>
      <c r="I518" s="243">
        <v>2.3279607398281721</v>
      </c>
      <c r="J518" s="244">
        <f t="shared" si="14"/>
        <v>-14.485089047819731</v>
      </c>
      <c r="K518" s="243">
        <v>69.110823766642056</v>
      </c>
      <c r="L518" s="245">
        <f t="shared" si="15"/>
        <v>-430.02290343688372</v>
      </c>
      <c r="M518" s="246" t="str">
        <f>VLOOKUP(D518,[6]Consolidado!B:E,4,FALSE)</f>
        <v>Finalizada</v>
      </c>
      <c r="N518" s="246" t="str">
        <f>VLOOKUP(D518,[6]Consolidado!B:H,7,FALSE)</f>
        <v>Julio</v>
      </c>
    </row>
    <row r="519" spans="1:14" x14ac:dyDescent="0.25">
      <c r="A519" s="239" t="s">
        <v>685</v>
      </c>
      <c r="B519" s="240" t="s">
        <v>561</v>
      </c>
      <c r="C519" s="240" t="str">
        <f>VLOOKUP(D519,[6]Consolidado!B:E,2,FALSE)</f>
        <v>Canoe Wesfield (Phase 2)</v>
      </c>
      <c r="D519" s="241">
        <v>228</v>
      </c>
      <c r="E519" s="240" t="s">
        <v>484</v>
      </c>
      <c r="F519" s="242" t="s">
        <v>507</v>
      </c>
      <c r="G519" s="240" t="s">
        <v>505</v>
      </c>
      <c r="H519" s="243">
        <v>379</v>
      </c>
      <c r="I519" s="243">
        <v>2.3489992250858562</v>
      </c>
      <c r="J519" s="244">
        <f t="shared" si="14"/>
        <v>890.27070630753951</v>
      </c>
      <c r="K519" s="243">
        <v>69.921329769003776</v>
      </c>
      <c r="L519" s="245">
        <f t="shared" si="15"/>
        <v>26500.183982452432</v>
      </c>
      <c r="M519" s="246" t="str">
        <f>VLOOKUP(D519,[6]Consolidado!B:E,4,FALSE)</f>
        <v>Finalizada</v>
      </c>
      <c r="N519" s="246" t="str">
        <f>VLOOKUP(D519,[6]Consolidado!B:H,7,FALSE)</f>
        <v>Julio</v>
      </c>
    </row>
    <row r="520" spans="1:14" x14ac:dyDescent="0.25">
      <c r="A520" s="239" t="s">
        <v>685</v>
      </c>
      <c r="B520" s="240" t="s">
        <v>561</v>
      </c>
      <c r="C520" s="240" t="str">
        <f>VLOOKUP(D520,[6]Consolidado!B:E,2,FALSE)</f>
        <v>Canoe Wesfield (Dining Terrace)</v>
      </c>
      <c r="D520" s="241">
        <v>224</v>
      </c>
      <c r="E520" s="240" t="s">
        <v>484</v>
      </c>
      <c r="F520" s="242" t="s">
        <v>507</v>
      </c>
      <c r="G520" s="240" t="s">
        <v>505</v>
      </c>
      <c r="H520" s="243">
        <v>13.333333333333334</v>
      </c>
      <c r="I520" s="243">
        <v>2.3489992250858562</v>
      </c>
      <c r="J520" s="244">
        <f t="shared" ref="J520:J583" si="16">+H520*I520</f>
        <v>31.319989667811416</v>
      </c>
      <c r="K520" s="243">
        <v>69.921329769003776</v>
      </c>
      <c r="L520" s="245">
        <f t="shared" si="15"/>
        <v>932.28439692005043</v>
      </c>
      <c r="M520" s="246" t="str">
        <f>VLOOKUP(D520,[6]Consolidado!B:E,4,FALSE)</f>
        <v>Finalizada</v>
      </c>
      <c r="N520" s="246" t="str">
        <f>VLOOKUP(D520,[6]Consolidado!B:H,7,FALSE)</f>
        <v>Julio</v>
      </c>
    </row>
    <row r="521" spans="1:14" x14ac:dyDescent="0.25">
      <c r="A521" s="239" t="s">
        <v>685</v>
      </c>
      <c r="B521" s="240" t="s">
        <v>561</v>
      </c>
      <c r="C521" s="240" t="str">
        <f>VLOOKUP(D521,[6]Consolidado!B:E,2,FALSE)</f>
        <v>Canoe Wesfield (Dining Terrace)</v>
      </c>
      <c r="D521" s="241">
        <v>223</v>
      </c>
      <c r="E521" s="240" t="s">
        <v>484</v>
      </c>
      <c r="F521" s="242" t="s">
        <v>507</v>
      </c>
      <c r="G521" s="240" t="s">
        <v>505</v>
      </c>
      <c r="H521" s="243">
        <v>688.33333333333337</v>
      </c>
      <c r="I521" s="243">
        <v>2.3489992250858562</v>
      </c>
      <c r="J521" s="244">
        <f t="shared" si="16"/>
        <v>1616.8944666007644</v>
      </c>
      <c r="K521" s="243">
        <v>69.921329769003776</v>
      </c>
      <c r="L521" s="245">
        <f t="shared" ref="L521:L584" si="17">H521*K521</f>
        <v>48129.181990997604</v>
      </c>
      <c r="M521" s="246" t="str">
        <f>VLOOKUP(D521,[6]Consolidado!B:E,4,FALSE)</f>
        <v>Finalizada</v>
      </c>
      <c r="N521" s="246" t="str">
        <f>VLOOKUP(D521,[6]Consolidado!B:H,7,FALSE)</f>
        <v>Julio</v>
      </c>
    </row>
    <row r="522" spans="1:14" x14ac:dyDescent="0.25">
      <c r="A522" s="239" t="s">
        <v>685</v>
      </c>
      <c r="B522" s="240" t="s">
        <v>561</v>
      </c>
      <c r="C522" s="240" t="str">
        <f>VLOOKUP(D522,[6]Consolidado!B:E,2,FALSE)</f>
        <v>Canoe Wesfield (Dining Terrace)</v>
      </c>
      <c r="D522" s="241">
        <v>220</v>
      </c>
      <c r="E522" s="240" t="s">
        <v>484</v>
      </c>
      <c r="F522" s="242" t="s">
        <v>507</v>
      </c>
      <c r="G522" s="240" t="s">
        <v>505</v>
      </c>
      <c r="H522" s="243">
        <v>517.16666666666663</v>
      </c>
      <c r="I522" s="243">
        <v>2.3489992250858562</v>
      </c>
      <c r="J522" s="244">
        <f t="shared" si="16"/>
        <v>1214.8240992402352</v>
      </c>
      <c r="K522" s="243">
        <v>69.921329769003776</v>
      </c>
      <c r="L522" s="245">
        <f t="shared" si="17"/>
        <v>36160.98104553645</v>
      </c>
      <c r="M522" s="246" t="str">
        <f>VLOOKUP(D522,[6]Consolidado!B:E,4,FALSE)</f>
        <v>Finalizada</v>
      </c>
      <c r="N522" s="246" t="str">
        <f>VLOOKUP(D522,[6]Consolidado!B:H,7,FALSE)</f>
        <v>Julio</v>
      </c>
    </row>
    <row r="523" spans="1:14" x14ac:dyDescent="0.25">
      <c r="A523" s="239" t="s">
        <v>685</v>
      </c>
      <c r="B523" s="240" t="s">
        <v>561</v>
      </c>
      <c r="C523" s="240" t="str">
        <f>VLOOKUP(D523,[6]Consolidado!B:E,2,FALSE)</f>
        <v>Canoe Wesfield (Dining Terrace)</v>
      </c>
      <c r="D523" s="241">
        <v>220</v>
      </c>
      <c r="E523" s="240" t="s">
        <v>484</v>
      </c>
      <c r="F523" s="242" t="s">
        <v>507</v>
      </c>
      <c r="G523" s="240" t="s">
        <v>505</v>
      </c>
      <c r="H523" s="243">
        <v>80.111111111111114</v>
      </c>
      <c r="I523" s="243">
        <v>2.3489992250858562</v>
      </c>
      <c r="J523" s="244">
        <f t="shared" si="16"/>
        <v>188.18093792076692</v>
      </c>
      <c r="K523" s="243">
        <v>69.921329769003776</v>
      </c>
      <c r="L523" s="245">
        <f t="shared" si="17"/>
        <v>5601.4754181613025</v>
      </c>
      <c r="M523" s="246" t="str">
        <f>VLOOKUP(D523,[6]Consolidado!B:E,4,FALSE)</f>
        <v>Finalizada</v>
      </c>
      <c r="N523" s="246" t="str">
        <f>VLOOKUP(D523,[6]Consolidado!B:H,7,FALSE)</f>
        <v>Julio</v>
      </c>
    </row>
    <row r="524" spans="1:14" x14ac:dyDescent="0.25">
      <c r="A524" s="239" t="s">
        <v>685</v>
      </c>
      <c r="B524" s="240" t="s">
        <v>561</v>
      </c>
      <c r="C524" s="240" t="str">
        <f>VLOOKUP(D524,[6]Consolidado!B:E,2,FALSE)</f>
        <v>David Berruto-New Line</v>
      </c>
      <c r="D524" s="241">
        <v>238</v>
      </c>
      <c r="E524" s="240" t="s">
        <v>485</v>
      </c>
      <c r="F524" s="242" t="s">
        <v>507</v>
      </c>
      <c r="G524" s="240" t="s">
        <v>505</v>
      </c>
      <c r="H524" s="243">
        <v>71.666666666666671</v>
      </c>
      <c r="I524" s="243">
        <v>3.7872651789270457</v>
      </c>
      <c r="J524" s="244">
        <f t="shared" si="16"/>
        <v>271.42067115643829</v>
      </c>
      <c r="K524" s="243">
        <v>111.94602767624677</v>
      </c>
      <c r="L524" s="245">
        <f t="shared" si="17"/>
        <v>8022.7986501310188</v>
      </c>
      <c r="M524" s="246" t="str">
        <f>VLOOKUP(D524,[6]Consolidado!B:E,4,FALSE)</f>
        <v>En Proceso</v>
      </c>
      <c r="N524" s="246">
        <f>VLOOKUP(D524,[6]Consolidado!B:H,7,FALSE)</f>
        <v>0</v>
      </c>
    </row>
    <row r="525" spans="1:14" x14ac:dyDescent="0.25">
      <c r="A525" s="239" t="s">
        <v>685</v>
      </c>
      <c r="B525" s="240" t="s">
        <v>561</v>
      </c>
      <c r="C525" s="240" t="str">
        <f>VLOOKUP(D525,[6]Consolidado!B:E,2,FALSE)</f>
        <v>Andee Hess</v>
      </c>
      <c r="D525" s="241">
        <v>216</v>
      </c>
      <c r="E525" s="240" t="s">
        <v>481</v>
      </c>
      <c r="F525" s="242" t="s">
        <v>507</v>
      </c>
      <c r="G525" s="240" t="s">
        <v>505</v>
      </c>
      <c r="H525" s="243">
        <v>24</v>
      </c>
      <c r="I525" s="243">
        <v>1.4108924147625976</v>
      </c>
      <c r="J525" s="244">
        <f t="shared" si="16"/>
        <v>33.86141795430234</v>
      </c>
      <c r="K525" s="243">
        <v>41.685479230063081</v>
      </c>
      <c r="L525" s="245">
        <f t="shared" si="17"/>
        <v>1000.4515015215139</v>
      </c>
      <c r="M525" s="246" t="str">
        <f>VLOOKUP(D525,[6]Consolidado!B:E,4,FALSE)</f>
        <v>Finalizada</v>
      </c>
      <c r="N525" s="246" t="str">
        <f>VLOOKUP(D525,[6]Consolidado!B:H,7,FALSE)</f>
        <v>Noviembre</v>
      </c>
    </row>
    <row r="526" spans="1:14" x14ac:dyDescent="0.25">
      <c r="A526" s="239" t="s">
        <v>685</v>
      </c>
      <c r="B526" s="240" t="s">
        <v>561</v>
      </c>
      <c r="C526" s="240" t="str">
        <f>VLOOKUP(D526,[6]Consolidado!B:E,2,FALSE)</f>
        <v>Canoe Wesfield (Dining Terrace)</v>
      </c>
      <c r="D526" s="241">
        <v>219</v>
      </c>
      <c r="E526" s="240" t="s">
        <v>484</v>
      </c>
      <c r="F526" s="242" t="s">
        <v>507</v>
      </c>
      <c r="G526" s="240" t="s">
        <v>505</v>
      </c>
      <c r="H526" s="243">
        <v>873.16666666666663</v>
      </c>
      <c r="I526" s="243">
        <v>2.3489992250858562</v>
      </c>
      <c r="J526" s="244">
        <f t="shared" si="16"/>
        <v>2051.0678233707999</v>
      </c>
      <c r="K526" s="243">
        <v>69.921329769003776</v>
      </c>
      <c r="L526" s="245">
        <f t="shared" si="17"/>
        <v>61052.974443301791</v>
      </c>
      <c r="M526" s="246" t="str">
        <f>VLOOKUP(D526,[6]Consolidado!B:E,4,FALSE)</f>
        <v>Finalizada</v>
      </c>
      <c r="N526" s="246" t="str">
        <f>VLOOKUP(D526,[6]Consolidado!B:H,7,FALSE)</f>
        <v>Julio</v>
      </c>
    </row>
    <row r="527" spans="1:14" x14ac:dyDescent="0.25">
      <c r="A527" s="239" t="s">
        <v>685</v>
      </c>
      <c r="B527" s="240" t="s">
        <v>561</v>
      </c>
      <c r="C527" s="240" t="str">
        <f>VLOOKUP(D527,[6]Consolidado!B:E,2,FALSE)</f>
        <v>Canoe Wesfield (Dining Terrace)</v>
      </c>
      <c r="D527" s="241">
        <v>219</v>
      </c>
      <c r="E527" s="240" t="s">
        <v>484</v>
      </c>
      <c r="F527" s="242" t="s">
        <v>507</v>
      </c>
      <c r="G527" s="240" t="s">
        <v>505</v>
      </c>
      <c r="H527" s="243">
        <v>66.666666666666671</v>
      </c>
      <c r="I527" s="243">
        <v>2.3489992250858562</v>
      </c>
      <c r="J527" s="244">
        <f t="shared" si="16"/>
        <v>156.59994833905711</v>
      </c>
      <c r="K527" s="243">
        <v>69.921329769003776</v>
      </c>
      <c r="L527" s="245">
        <f t="shared" si="17"/>
        <v>4661.4219846002525</v>
      </c>
      <c r="M527" s="246" t="str">
        <f>VLOOKUP(D527,[6]Consolidado!B:E,4,FALSE)</f>
        <v>Finalizada</v>
      </c>
      <c r="N527" s="246" t="str">
        <f>VLOOKUP(D527,[6]Consolidado!B:H,7,FALSE)</f>
        <v>Julio</v>
      </c>
    </row>
    <row r="528" spans="1:14" x14ac:dyDescent="0.25">
      <c r="A528" s="239" t="s">
        <v>685</v>
      </c>
      <c r="B528" s="240" t="s">
        <v>561</v>
      </c>
      <c r="C528" s="240" t="str">
        <f>VLOOKUP(D528,[6]Consolidado!B:E,2,FALSE)</f>
        <v>Wework</v>
      </c>
      <c r="D528" s="241">
        <v>242</v>
      </c>
      <c r="E528" s="240" t="s">
        <v>481</v>
      </c>
      <c r="F528" s="242" t="s">
        <v>507</v>
      </c>
      <c r="G528" s="240" t="s">
        <v>505</v>
      </c>
      <c r="H528" s="243">
        <v>10.5</v>
      </c>
      <c r="I528" s="243">
        <v>1.4108924147625976</v>
      </c>
      <c r="J528" s="244">
        <f t="shared" si="16"/>
        <v>14.814370355007275</v>
      </c>
      <c r="K528" s="243">
        <v>41.685479230063081</v>
      </c>
      <c r="L528" s="245">
        <f t="shared" si="17"/>
        <v>437.69753191566235</v>
      </c>
      <c r="M528" s="246" t="str">
        <f>VLOOKUP(D528,[6]Consolidado!B:E,4,FALSE)</f>
        <v>Finalizada</v>
      </c>
      <c r="N528" s="246" t="str">
        <f>VLOOKUP(D528,[6]Consolidado!B:H,7,FALSE)</f>
        <v>Mayo</v>
      </c>
    </row>
    <row r="529" spans="1:14" x14ac:dyDescent="0.25">
      <c r="A529" s="239" t="s">
        <v>685</v>
      </c>
      <c r="B529" s="240" t="s">
        <v>561</v>
      </c>
      <c r="C529" s="240" t="str">
        <f>VLOOKUP(D529,[6]Consolidado!B:E,2,FALSE)</f>
        <v>Maderas Collective</v>
      </c>
      <c r="D529" s="241">
        <v>214</v>
      </c>
      <c r="E529" s="240" t="s">
        <v>484</v>
      </c>
      <c r="F529" s="242" t="s">
        <v>507</v>
      </c>
      <c r="G529" s="240" t="s">
        <v>505</v>
      </c>
      <c r="H529" s="243">
        <v>34</v>
      </c>
      <c r="I529" s="243">
        <v>2.3489992250858562</v>
      </c>
      <c r="J529" s="244">
        <f t="shared" si="16"/>
        <v>79.865973652919109</v>
      </c>
      <c r="K529" s="243">
        <v>69.921329769003776</v>
      </c>
      <c r="L529" s="245">
        <f t="shared" si="17"/>
        <v>2377.3252121461283</v>
      </c>
      <c r="M529" s="246" t="str">
        <f>VLOOKUP(D529,[6]Consolidado!B:E,4,FALSE)</f>
        <v>En Proceso</v>
      </c>
      <c r="N529" s="246">
        <f>VLOOKUP(D529,[6]Consolidado!B:H,7,FALSE)</f>
        <v>0</v>
      </c>
    </row>
    <row r="530" spans="1:14" x14ac:dyDescent="0.25">
      <c r="A530" s="239" t="s">
        <v>685</v>
      </c>
      <c r="B530" s="240" t="s">
        <v>561</v>
      </c>
      <c r="C530" s="240" t="str">
        <f>VLOOKUP(D530,[6]Consolidado!B:E,2,FALSE)</f>
        <v>Wework</v>
      </c>
      <c r="D530" s="241">
        <v>242</v>
      </c>
      <c r="E530" s="240" t="s">
        <v>481</v>
      </c>
      <c r="F530" s="242" t="s">
        <v>507</v>
      </c>
      <c r="G530" s="240" t="s">
        <v>505</v>
      </c>
      <c r="H530" s="243">
        <v>18</v>
      </c>
      <c r="I530" s="243">
        <v>1.4108924147625976</v>
      </c>
      <c r="J530" s="244">
        <f t="shared" si="16"/>
        <v>25.396063465726758</v>
      </c>
      <c r="K530" s="243">
        <v>41.685479230063081</v>
      </c>
      <c r="L530" s="245">
        <f t="shared" si="17"/>
        <v>750.33862614113548</v>
      </c>
      <c r="M530" s="246" t="str">
        <f>VLOOKUP(D530,[6]Consolidado!B:E,4,FALSE)</f>
        <v>Finalizada</v>
      </c>
      <c r="N530" s="246" t="str">
        <f>VLOOKUP(D530,[6]Consolidado!B:H,7,FALSE)</f>
        <v>Mayo</v>
      </c>
    </row>
    <row r="531" spans="1:14" x14ac:dyDescent="0.25">
      <c r="A531" s="239" t="s">
        <v>685</v>
      </c>
      <c r="B531" s="240" t="s">
        <v>561</v>
      </c>
      <c r="C531" s="240" t="str">
        <f>VLOOKUP(D531,[6]Consolidado!B:E,2,FALSE)</f>
        <v>Wework</v>
      </c>
      <c r="D531" s="241">
        <v>242</v>
      </c>
      <c r="E531" s="240" t="s">
        <v>481</v>
      </c>
      <c r="F531" s="242" t="s">
        <v>507</v>
      </c>
      <c r="G531" s="240" t="s">
        <v>505</v>
      </c>
      <c r="H531" s="243">
        <v>26</v>
      </c>
      <c r="I531" s="243">
        <v>1.4108924147625976</v>
      </c>
      <c r="J531" s="244">
        <f t="shared" si="16"/>
        <v>36.683202783827539</v>
      </c>
      <c r="K531" s="243">
        <v>41.685479230063081</v>
      </c>
      <c r="L531" s="245">
        <f t="shared" si="17"/>
        <v>1083.8224599816401</v>
      </c>
      <c r="M531" s="246" t="str">
        <f>VLOOKUP(D531,[6]Consolidado!B:E,4,FALSE)</f>
        <v>Finalizada</v>
      </c>
      <c r="N531" s="246" t="str">
        <f>VLOOKUP(D531,[6]Consolidado!B:H,7,FALSE)</f>
        <v>Mayo</v>
      </c>
    </row>
    <row r="532" spans="1:14" x14ac:dyDescent="0.25">
      <c r="A532" s="239" t="s">
        <v>685</v>
      </c>
      <c r="B532" s="240" t="s">
        <v>561</v>
      </c>
      <c r="C532" s="240" t="str">
        <f>VLOOKUP(D532,[6]Consolidado!B:E,2,FALSE)</f>
        <v>Maderas Collective</v>
      </c>
      <c r="D532" s="241">
        <v>187</v>
      </c>
      <c r="E532" s="240" t="s">
        <v>481</v>
      </c>
      <c r="F532" s="242" t="s">
        <v>507</v>
      </c>
      <c r="G532" s="240" t="s">
        <v>505</v>
      </c>
      <c r="H532" s="243">
        <v>1</v>
      </c>
      <c r="I532" s="243">
        <v>1.4108924147625976</v>
      </c>
      <c r="J532" s="244">
        <f t="shared" si="16"/>
        <v>1.4108924147625976</v>
      </c>
      <c r="K532" s="243">
        <v>41.685479230063081</v>
      </c>
      <c r="L532" s="245">
        <f t="shared" si="17"/>
        <v>41.685479230063081</v>
      </c>
      <c r="M532" s="246" t="str">
        <f>VLOOKUP(D532,[6]Consolidado!B:E,4,FALSE)</f>
        <v>Finalizada</v>
      </c>
      <c r="N532" s="246" t="str">
        <f>VLOOKUP(D532,[6]Consolidado!B:H,7,FALSE)</f>
        <v>Se cierra mensualmente</v>
      </c>
    </row>
    <row r="533" spans="1:14" x14ac:dyDescent="0.25">
      <c r="A533" s="239" t="s">
        <v>685</v>
      </c>
      <c r="B533" s="240" t="s">
        <v>561</v>
      </c>
      <c r="C533" s="240" t="str">
        <f>VLOOKUP(D533,[6]Consolidado!B:E,2,FALSE)</f>
        <v>Maderas Collective</v>
      </c>
      <c r="D533" s="241">
        <v>187</v>
      </c>
      <c r="E533" s="240" t="s">
        <v>484</v>
      </c>
      <c r="F533" s="242" t="s">
        <v>507</v>
      </c>
      <c r="G533" s="240" t="s">
        <v>505</v>
      </c>
      <c r="H533" s="243">
        <v>1.3333333333333333</v>
      </c>
      <c r="I533" s="243">
        <v>2.3489992250858562</v>
      </c>
      <c r="J533" s="244">
        <f t="shared" si="16"/>
        <v>3.1319989667811416</v>
      </c>
      <c r="K533" s="243">
        <v>69.921329769003776</v>
      </c>
      <c r="L533" s="245">
        <f t="shared" si="17"/>
        <v>93.228439692005026</v>
      </c>
      <c r="M533" s="246" t="str">
        <f>VLOOKUP(D533,[6]Consolidado!B:E,4,FALSE)</f>
        <v>Finalizada</v>
      </c>
      <c r="N533" s="246" t="str">
        <f>VLOOKUP(D533,[6]Consolidado!B:H,7,FALSE)</f>
        <v>Se cierra mensualmente</v>
      </c>
    </row>
    <row r="534" spans="1:14" x14ac:dyDescent="0.25">
      <c r="A534" s="239" t="s">
        <v>685</v>
      </c>
      <c r="B534" s="240" t="s">
        <v>561</v>
      </c>
      <c r="C534" s="240" t="str">
        <f>VLOOKUP(D534,[6]Consolidado!B:E,2,FALSE)</f>
        <v>Canoe Wesfield (Dining Terrace)</v>
      </c>
      <c r="D534" s="241">
        <v>223</v>
      </c>
      <c r="E534" s="240" t="s">
        <v>484</v>
      </c>
      <c r="F534" s="242" t="s">
        <v>507</v>
      </c>
      <c r="G534" s="240" t="s">
        <v>505</v>
      </c>
      <c r="H534" s="243">
        <v>23.333333333333332</v>
      </c>
      <c r="I534" s="243">
        <v>2.3489992250858562</v>
      </c>
      <c r="J534" s="244">
        <f t="shared" si="16"/>
        <v>54.809981918669976</v>
      </c>
      <c r="K534" s="243">
        <v>69.921329769003776</v>
      </c>
      <c r="L534" s="245">
        <f t="shared" si="17"/>
        <v>1631.497694610088</v>
      </c>
      <c r="M534" s="246" t="str">
        <f>VLOOKUP(D534,[6]Consolidado!B:E,4,FALSE)</f>
        <v>Finalizada</v>
      </c>
      <c r="N534" s="246" t="str">
        <f>VLOOKUP(D534,[6]Consolidado!B:H,7,FALSE)</f>
        <v>Julio</v>
      </c>
    </row>
    <row r="535" spans="1:14" x14ac:dyDescent="0.25">
      <c r="A535" s="239" t="s">
        <v>685</v>
      </c>
      <c r="B535" s="240" t="s">
        <v>561</v>
      </c>
      <c r="C535" s="240" t="str">
        <f>VLOOKUP(D535,[6]Consolidado!B:E,2,FALSE)</f>
        <v>David Berruto-New Line</v>
      </c>
      <c r="D535" s="241">
        <v>238</v>
      </c>
      <c r="E535" s="240" t="s">
        <v>485</v>
      </c>
      <c r="F535" s="242" t="s">
        <v>507</v>
      </c>
      <c r="G535" s="240" t="s">
        <v>505</v>
      </c>
      <c r="H535" s="243">
        <v>55.166666666666671</v>
      </c>
      <c r="I535" s="243">
        <v>3.7872651789270457</v>
      </c>
      <c r="J535" s="244">
        <f t="shared" si="16"/>
        <v>208.93079570414204</v>
      </c>
      <c r="K535" s="243">
        <v>111.94602767624677</v>
      </c>
      <c r="L535" s="245">
        <f t="shared" si="17"/>
        <v>6175.6891934729474</v>
      </c>
      <c r="M535" s="246" t="str">
        <f>VLOOKUP(D535,[6]Consolidado!B:E,4,FALSE)</f>
        <v>En Proceso</v>
      </c>
      <c r="N535" s="246">
        <f>VLOOKUP(D535,[6]Consolidado!B:H,7,FALSE)</f>
        <v>0</v>
      </c>
    </row>
    <row r="536" spans="1:14" x14ac:dyDescent="0.25">
      <c r="A536" s="239" t="s">
        <v>685</v>
      </c>
      <c r="B536" s="240" t="s">
        <v>562</v>
      </c>
      <c r="C536" s="240" t="str">
        <f>VLOOKUP(D536,[6]Consolidado!B:E,2,FALSE)</f>
        <v>David Berruto-New Line</v>
      </c>
      <c r="D536" s="241">
        <v>238</v>
      </c>
      <c r="E536" s="240" t="s">
        <v>485</v>
      </c>
      <c r="F536" s="242" t="s">
        <v>507</v>
      </c>
      <c r="G536" s="240" t="s">
        <v>505</v>
      </c>
      <c r="H536" s="243">
        <v>52.333333333333336</v>
      </c>
      <c r="I536" s="243">
        <v>3.7872651789270457</v>
      </c>
      <c r="J536" s="244">
        <f t="shared" si="16"/>
        <v>198.20021103051539</v>
      </c>
      <c r="K536" s="243">
        <v>111.94602767624677</v>
      </c>
      <c r="L536" s="245">
        <f t="shared" si="17"/>
        <v>5858.5087817235817</v>
      </c>
      <c r="M536" s="246" t="str">
        <f>VLOOKUP(D536,[6]Consolidado!B:E,4,FALSE)</f>
        <v>En Proceso</v>
      </c>
      <c r="N536" s="246">
        <f>VLOOKUP(D536,[6]Consolidado!B:H,7,FALSE)</f>
        <v>0</v>
      </c>
    </row>
    <row r="537" spans="1:14" x14ac:dyDescent="0.25">
      <c r="A537" s="239" t="s">
        <v>685</v>
      </c>
      <c r="B537" s="240" t="s">
        <v>562</v>
      </c>
      <c r="C537" s="240" t="str">
        <f>VLOOKUP(D537,[6]Consolidado!B:E,2,FALSE)</f>
        <v>David Berruto-New Line</v>
      </c>
      <c r="D537" s="241">
        <v>238</v>
      </c>
      <c r="E537" s="240" t="s">
        <v>485</v>
      </c>
      <c r="F537" s="242" t="s">
        <v>507</v>
      </c>
      <c r="G537" s="240" t="s">
        <v>505</v>
      </c>
      <c r="H537" s="243">
        <v>5.416666666666667</v>
      </c>
      <c r="I537" s="243">
        <v>3.7872651789270457</v>
      </c>
      <c r="J537" s="244">
        <f t="shared" si="16"/>
        <v>20.5143530525215</v>
      </c>
      <c r="K537" s="243">
        <v>111.94602767624677</v>
      </c>
      <c r="L537" s="245">
        <f t="shared" si="17"/>
        <v>606.37431657966999</v>
      </c>
      <c r="M537" s="246" t="str">
        <f>VLOOKUP(D537,[6]Consolidado!B:E,4,FALSE)</f>
        <v>En Proceso</v>
      </c>
      <c r="N537" s="246">
        <f>VLOOKUP(D537,[6]Consolidado!B:H,7,FALSE)</f>
        <v>0</v>
      </c>
    </row>
    <row r="538" spans="1:14" x14ac:dyDescent="0.25">
      <c r="A538" s="239" t="s">
        <v>685</v>
      </c>
      <c r="B538" s="240" t="s">
        <v>562</v>
      </c>
      <c r="C538" s="240" t="str">
        <f>VLOOKUP(D538,[6]Consolidado!B:E,2,FALSE)</f>
        <v>Mike Moser</v>
      </c>
      <c r="D538" s="241">
        <v>233</v>
      </c>
      <c r="E538" s="240" t="s">
        <v>485</v>
      </c>
      <c r="F538" s="242" t="s">
        <v>507</v>
      </c>
      <c r="G538" s="240" t="s">
        <v>505</v>
      </c>
      <c r="H538" s="243">
        <v>72</v>
      </c>
      <c r="I538" s="243">
        <v>3.7872651789270457</v>
      </c>
      <c r="J538" s="244">
        <f t="shared" si="16"/>
        <v>272.6830928827473</v>
      </c>
      <c r="K538" s="243">
        <v>111.94602767624677</v>
      </c>
      <c r="L538" s="245">
        <f t="shared" si="17"/>
        <v>8060.1139926897677</v>
      </c>
      <c r="M538" s="246" t="str">
        <f>VLOOKUP(D538,[6]Consolidado!B:E,4,FALSE)</f>
        <v>En Proceso</v>
      </c>
      <c r="N538" s="246">
        <f>VLOOKUP(D538,[6]Consolidado!B:H,7,FALSE)</f>
        <v>0</v>
      </c>
    </row>
    <row r="539" spans="1:14" x14ac:dyDescent="0.25">
      <c r="A539" s="239" t="s">
        <v>685</v>
      </c>
      <c r="B539" s="240" t="s">
        <v>562</v>
      </c>
      <c r="C539" s="240" t="str">
        <f>VLOOKUP(D539,[6]Consolidado!B:E,2,FALSE)</f>
        <v>Ignitia Office</v>
      </c>
      <c r="D539" s="241">
        <v>229</v>
      </c>
      <c r="E539" s="240" t="s">
        <v>481</v>
      </c>
      <c r="F539" s="242" t="s">
        <v>506</v>
      </c>
      <c r="G539" s="240" t="s">
        <v>508</v>
      </c>
      <c r="H539" s="243">
        <v>552.5</v>
      </c>
      <c r="I539" s="243">
        <v>1.5606448469209178</v>
      </c>
      <c r="J539" s="244">
        <f t="shared" si="16"/>
        <v>862.25627792380703</v>
      </c>
      <c r="K539" s="243">
        <v>46.493867777556645</v>
      </c>
      <c r="L539" s="245">
        <f t="shared" si="17"/>
        <v>25687.861947100046</v>
      </c>
      <c r="M539" s="246" t="str">
        <f>VLOOKUP(D539,[6]Consolidado!B:E,4,FALSE)</f>
        <v>Finalizada</v>
      </c>
      <c r="N539" s="246" t="str">
        <f>VLOOKUP(D539,[6]Consolidado!B:H,7,FALSE)</f>
        <v>Julio</v>
      </c>
    </row>
    <row r="540" spans="1:14" x14ac:dyDescent="0.25">
      <c r="A540" s="239" t="s">
        <v>685</v>
      </c>
      <c r="B540" s="240" t="s">
        <v>562</v>
      </c>
      <c r="C540" s="240" t="str">
        <f>VLOOKUP(D540,[6]Consolidado!B:E,2,FALSE)</f>
        <v>Canoe Wesfield (Phase 2)</v>
      </c>
      <c r="D540" s="241">
        <v>228</v>
      </c>
      <c r="E540" s="240" t="s">
        <v>484</v>
      </c>
      <c r="F540" s="242" t="s">
        <v>507</v>
      </c>
      <c r="G540" s="240" t="s">
        <v>505</v>
      </c>
      <c r="H540" s="243">
        <v>10.694444444444445</v>
      </c>
      <c r="I540" s="243">
        <v>2.3489992250858562</v>
      </c>
      <c r="J540" s="244">
        <f t="shared" si="16"/>
        <v>25.121241712723741</v>
      </c>
      <c r="K540" s="243">
        <v>69.921329769003776</v>
      </c>
      <c r="L540" s="245">
        <f t="shared" si="17"/>
        <v>747.76977669629036</v>
      </c>
      <c r="M540" s="246" t="str">
        <f>VLOOKUP(D540,[6]Consolidado!B:E,4,FALSE)</f>
        <v>Finalizada</v>
      </c>
      <c r="N540" s="246" t="str">
        <f>VLOOKUP(D540,[6]Consolidado!B:H,7,FALSE)</f>
        <v>Julio</v>
      </c>
    </row>
    <row r="541" spans="1:14" x14ac:dyDescent="0.25">
      <c r="A541" s="239" t="s">
        <v>685</v>
      </c>
      <c r="B541" s="240" t="s">
        <v>562</v>
      </c>
      <c r="C541" s="240" t="str">
        <f>VLOOKUP(D541,[6]Consolidado!B:E,2,FALSE)</f>
        <v>Ignitia Office</v>
      </c>
      <c r="D541" s="241">
        <v>229</v>
      </c>
      <c r="E541" s="240" t="s">
        <v>481</v>
      </c>
      <c r="F541" s="242" t="s">
        <v>506</v>
      </c>
      <c r="G541" s="240" t="s">
        <v>508</v>
      </c>
      <c r="H541" s="243">
        <v>1001.25</v>
      </c>
      <c r="I541" s="243">
        <v>1.5606448469209178</v>
      </c>
      <c r="J541" s="244">
        <f t="shared" si="16"/>
        <v>1562.595652979569</v>
      </c>
      <c r="K541" s="243">
        <v>46.493867777556645</v>
      </c>
      <c r="L541" s="245">
        <f t="shared" si="17"/>
        <v>46551.985112278591</v>
      </c>
      <c r="M541" s="246" t="str">
        <f>VLOOKUP(D541,[6]Consolidado!B:E,4,FALSE)</f>
        <v>Finalizada</v>
      </c>
      <c r="N541" s="246" t="str">
        <f>VLOOKUP(D541,[6]Consolidado!B:H,7,FALSE)</f>
        <v>Julio</v>
      </c>
    </row>
    <row r="542" spans="1:14" x14ac:dyDescent="0.25">
      <c r="A542" s="239" t="s">
        <v>685</v>
      </c>
      <c r="B542" s="240" t="s">
        <v>562</v>
      </c>
      <c r="C542" s="240" t="str">
        <f>VLOOKUP(D542,[6]Consolidado!B:E,2,FALSE)</f>
        <v>Ignitia Office</v>
      </c>
      <c r="D542" s="241">
        <v>229</v>
      </c>
      <c r="E542" s="240" t="s">
        <v>481</v>
      </c>
      <c r="F542" s="242" t="s">
        <v>506</v>
      </c>
      <c r="G542" s="240" t="s">
        <v>508</v>
      </c>
      <c r="H542" s="243">
        <v>1412.5</v>
      </c>
      <c r="I542" s="243">
        <v>1.5606448469209178</v>
      </c>
      <c r="J542" s="244">
        <f t="shared" si="16"/>
        <v>2204.4108462757963</v>
      </c>
      <c r="K542" s="243">
        <v>46.493867777556645</v>
      </c>
      <c r="L542" s="245">
        <f t="shared" si="17"/>
        <v>65672.588235798758</v>
      </c>
      <c r="M542" s="246" t="str">
        <f>VLOOKUP(D542,[6]Consolidado!B:E,4,FALSE)</f>
        <v>Finalizada</v>
      </c>
      <c r="N542" s="246" t="str">
        <f>VLOOKUP(D542,[6]Consolidado!B:H,7,FALSE)</f>
        <v>Julio</v>
      </c>
    </row>
    <row r="543" spans="1:14" x14ac:dyDescent="0.25">
      <c r="A543" s="239" t="s">
        <v>685</v>
      </c>
      <c r="B543" s="240" t="s">
        <v>562</v>
      </c>
      <c r="C543" s="240" t="str">
        <f>VLOOKUP(D543,[6]Consolidado!B:E,2,FALSE)</f>
        <v>Ignitia Office</v>
      </c>
      <c r="D543" s="241">
        <v>229</v>
      </c>
      <c r="E543" s="240" t="s">
        <v>481</v>
      </c>
      <c r="F543" s="242" t="s">
        <v>506</v>
      </c>
      <c r="G543" s="240" t="s">
        <v>508</v>
      </c>
      <c r="H543" s="243">
        <v>463.75</v>
      </c>
      <c r="I543" s="243">
        <v>1.5606448469209178</v>
      </c>
      <c r="J543" s="244">
        <f t="shared" si="16"/>
        <v>723.74904775957566</v>
      </c>
      <c r="K543" s="243">
        <v>46.493867777556645</v>
      </c>
      <c r="L543" s="245">
        <f t="shared" si="17"/>
        <v>21561.531181841892</v>
      </c>
      <c r="M543" s="246" t="str">
        <f>VLOOKUP(D543,[6]Consolidado!B:E,4,FALSE)</f>
        <v>Finalizada</v>
      </c>
      <c r="N543" s="246" t="str">
        <f>VLOOKUP(D543,[6]Consolidado!B:H,7,FALSE)</f>
        <v>Julio</v>
      </c>
    </row>
    <row r="544" spans="1:14" x14ac:dyDescent="0.25">
      <c r="A544" s="239" t="s">
        <v>685</v>
      </c>
      <c r="B544" s="240" t="s">
        <v>562</v>
      </c>
      <c r="C544" s="240" t="str">
        <f>VLOOKUP(D544,[6]Consolidado!B:E,2,FALSE)</f>
        <v>Wework</v>
      </c>
      <c r="D544" s="241">
        <v>274</v>
      </c>
      <c r="E544" s="240" t="s">
        <v>481</v>
      </c>
      <c r="F544" s="242" t="s">
        <v>507</v>
      </c>
      <c r="G544" s="240" t="s">
        <v>505</v>
      </c>
      <c r="H544" s="243">
        <v>49.5</v>
      </c>
      <c r="I544" s="243">
        <v>1.4108924147625976</v>
      </c>
      <c r="J544" s="244">
        <f t="shared" si="16"/>
        <v>69.839174530748579</v>
      </c>
      <c r="K544" s="243">
        <v>41.685479230063081</v>
      </c>
      <c r="L544" s="245">
        <f t="shared" si="17"/>
        <v>2063.4312218881223</v>
      </c>
      <c r="M544" s="246" t="str">
        <f>VLOOKUP(D544,[6]Consolidado!B:E,4,FALSE)</f>
        <v>Finalizada</v>
      </c>
      <c r="N544" s="246" t="str">
        <f>VLOOKUP(D544,[6]Consolidado!B:H,7,FALSE)</f>
        <v>Mayo</v>
      </c>
    </row>
    <row r="545" spans="1:14" x14ac:dyDescent="0.25">
      <c r="A545" s="239" t="s">
        <v>685</v>
      </c>
      <c r="B545" s="240" t="s">
        <v>562</v>
      </c>
      <c r="C545" s="240" t="str">
        <f>VLOOKUP(D545,[6]Consolidado!B:E,2,FALSE)</f>
        <v>Wework</v>
      </c>
      <c r="D545" s="241">
        <v>274</v>
      </c>
      <c r="E545" s="240" t="s">
        <v>481</v>
      </c>
      <c r="F545" s="242" t="s">
        <v>507</v>
      </c>
      <c r="G545" s="240" t="s">
        <v>505</v>
      </c>
      <c r="H545" s="243">
        <v>6</v>
      </c>
      <c r="I545" s="243">
        <v>1.4108924147625976</v>
      </c>
      <c r="J545" s="244">
        <f t="shared" si="16"/>
        <v>8.4653544885755849</v>
      </c>
      <c r="K545" s="243">
        <v>41.685479230063081</v>
      </c>
      <c r="L545" s="245">
        <f t="shared" si="17"/>
        <v>250.11287538037848</v>
      </c>
      <c r="M545" s="246" t="str">
        <f>VLOOKUP(D545,[6]Consolidado!B:E,4,FALSE)</f>
        <v>Finalizada</v>
      </c>
      <c r="N545" s="246" t="str">
        <f>VLOOKUP(D545,[6]Consolidado!B:H,7,FALSE)</f>
        <v>Mayo</v>
      </c>
    </row>
    <row r="546" spans="1:14" x14ac:dyDescent="0.25">
      <c r="A546" s="239" t="s">
        <v>685</v>
      </c>
      <c r="B546" s="240" t="s">
        <v>562</v>
      </c>
      <c r="C546" s="240" t="str">
        <f>VLOOKUP(D546,[6]Consolidado!B:E,2,FALSE)</f>
        <v>Wework</v>
      </c>
      <c r="D546" s="241">
        <v>274</v>
      </c>
      <c r="E546" s="240" t="s">
        <v>481</v>
      </c>
      <c r="F546" s="242" t="s">
        <v>507</v>
      </c>
      <c r="G546" s="240" t="s">
        <v>505</v>
      </c>
      <c r="H546" s="243">
        <v>12</v>
      </c>
      <c r="I546" s="243">
        <v>1.4108924147625976</v>
      </c>
      <c r="J546" s="244">
        <f t="shared" si="16"/>
        <v>16.93070897715117</v>
      </c>
      <c r="K546" s="243">
        <v>41.685479230063081</v>
      </c>
      <c r="L546" s="245">
        <f t="shared" si="17"/>
        <v>500.22575076075697</v>
      </c>
      <c r="M546" s="246" t="str">
        <f>VLOOKUP(D546,[6]Consolidado!B:E,4,FALSE)</f>
        <v>Finalizada</v>
      </c>
      <c r="N546" s="246" t="str">
        <f>VLOOKUP(D546,[6]Consolidado!B:H,7,FALSE)</f>
        <v>Mayo</v>
      </c>
    </row>
    <row r="547" spans="1:14" x14ac:dyDescent="0.25">
      <c r="A547" s="239" t="s">
        <v>685</v>
      </c>
      <c r="B547" s="240" t="s">
        <v>562</v>
      </c>
      <c r="C547" s="240" t="str">
        <f>VLOOKUP(D547,[6]Consolidado!B:E,2,FALSE)</f>
        <v>Wework</v>
      </c>
      <c r="D547" s="241">
        <v>274</v>
      </c>
      <c r="E547" s="240" t="s">
        <v>481</v>
      </c>
      <c r="F547" s="242" t="s">
        <v>507</v>
      </c>
      <c r="G547" s="240" t="s">
        <v>505</v>
      </c>
      <c r="H547" s="243">
        <v>24</v>
      </c>
      <c r="I547" s="243">
        <v>1.4108924147625976</v>
      </c>
      <c r="J547" s="244">
        <f t="shared" si="16"/>
        <v>33.86141795430234</v>
      </c>
      <c r="K547" s="243">
        <v>41.685479230063081</v>
      </c>
      <c r="L547" s="245">
        <f t="shared" si="17"/>
        <v>1000.4515015215139</v>
      </c>
      <c r="M547" s="246" t="str">
        <f>VLOOKUP(D547,[6]Consolidado!B:E,4,FALSE)</f>
        <v>Finalizada</v>
      </c>
      <c r="N547" s="246" t="str">
        <f>VLOOKUP(D547,[6]Consolidado!B:H,7,FALSE)</f>
        <v>Mayo</v>
      </c>
    </row>
    <row r="548" spans="1:14" x14ac:dyDescent="0.25">
      <c r="A548" s="239" t="s">
        <v>685</v>
      </c>
      <c r="B548" s="240" t="s">
        <v>562</v>
      </c>
      <c r="C548" s="240" t="str">
        <f>VLOOKUP(D548,[6]Consolidado!B:E,2,FALSE)</f>
        <v>Maderas Collective</v>
      </c>
      <c r="D548" s="241">
        <v>273</v>
      </c>
      <c r="E548" s="240" t="s">
        <v>481</v>
      </c>
      <c r="F548" s="242" t="s">
        <v>507</v>
      </c>
      <c r="G548" s="240" t="s">
        <v>505</v>
      </c>
      <c r="H548" s="243">
        <v>43.75</v>
      </c>
      <c r="I548" s="243">
        <v>1.4108924147625976</v>
      </c>
      <c r="J548" s="244">
        <f t="shared" si="16"/>
        <v>61.726543145863644</v>
      </c>
      <c r="K548" s="243">
        <v>41.685479230063081</v>
      </c>
      <c r="L548" s="245">
        <f t="shared" si="17"/>
        <v>1823.7397163152598</v>
      </c>
      <c r="M548" s="246" t="str">
        <f>VLOOKUP(D548,[6]Consolidado!B:E,4,FALSE)</f>
        <v>En Proceso</v>
      </c>
      <c r="N548" s="246">
        <f>VLOOKUP(D548,[6]Consolidado!B:H,7,FALSE)</f>
        <v>0</v>
      </c>
    </row>
    <row r="549" spans="1:14" x14ac:dyDescent="0.25">
      <c r="A549" s="239" t="s">
        <v>685</v>
      </c>
      <c r="B549" s="240" t="s">
        <v>562</v>
      </c>
      <c r="C549" s="240" t="str">
        <f>VLOOKUP(D549,[6]Consolidado!B:E,2,FALSE)</f>
        <v>David Berruto-New Line</v>
      </c>
      <c r="D549" s="241">
        <v>157</v>
      </c>
      <c r="E549" s="240" t="s">
        <v>481</v>
      </c>
      <c r="F549" s="242" t="s">
        <v>507</v>
      </c>
      <c r="G549" s="240" t="s">
        <v>505</v>
      </c>
      <c r="H549" s="243">
        <v>2.0625</v>
      </c>
      <c r="I549" s="243">
        <v>1.4108924147625976</v>
      </c>
      <c r="J549" s="244">
        <f t="shared" si="16"/>
        <v>2.9099656054478578</v>
      </c>
      <c r="K549" s="243">
        <v>41.685479230063081</v>
      </c>
      <c r="L549" s="245">
        <f t="shared" si="17"/>
        <v>85.976300912005101</v>
      </c>
      <c r="M549" s="246" t="str">
        <f>VLOOKUP(D549,[6]Consolidado!B:E,4,FALSE)</f>
        <v>En Proceso</v>
      </c>
      <c r="N549" s="246">
        <f>VLOOKUP(D549,[6]Consolidado!B:H,7,FALSE)</f>
        <v>0</v>
      </c>
    </row>
    <row r="550" spans="1:14" x14ac:dyDescent="0.25">
      <c r="A550" s="239" t="s">
        <v>685</v>
      </c>
      <c r="B550" s="240" t="s">
        <v>562</v>
      </c>
      <c r="C550" s="240" t="str">
        <f>VLOOKUP(D550,[6]Consolidado!B:E,2,FALSE)</f>
        <v>Ignitia Office</v>
      </c>
      <c r="D550" s="241">
        <v>246</v>
      </c>
      <c r="E550" s="240" t="s">
        <v>481</v>
      </c>
      <c r="F550" s="242" t="s">
        <v>507</v>
      </c>
      <c r="G550" s="240" t="s">
        <v>505</v>
      </c>
      <c r="H550" s="243">
        <v>36.125</v>
      </c>
      <c r="I550" s="243">
        <v>1.4108924147625976</v>
      </c>
      <c r="J550" s="244">
        <f t="shared" si="16"/>
        <v>50.968488483298842</v>
      </c>
      <c r="K550" s="243">
        <v>41.685479230063081</v>
      </c>
      <c r="L550" s="245">
        <f t="shared" si="17"/>
        <v>1505.8879371860287</v>
      </c>
      <c r="M550" s="246" t="str">
        <f>VLOOKUP(D550,[6]Consolidado!B:E,4,FALSE)</f>
        <v>Finalizada</v>
      </c>
      <c r="N550" s="246" t="str">
        <f>VLOOKUP(D550,[6]Consolidado!B:H,7,FALSE)</f>
        <v>Julio</v>
      </c>
    </row>
    <row r="551" spans="1:14" x14ac:dyDescent="0.25">
      <c r="A551" s="239" t="s">
        <v>685</v>
      </c>
      <c r="B551" s="240" t="s">
        <v>562</v>
      </c>
      <c r="C551" s="240" t="str">
        <f>VLOOKUP(D551,[6]Consolidado!B:E,2,FALSE)</f>
        <v>Canoe Wesfield (Dining Terrace)</v>
      </c>
      <c r="D551" s="241">
        <v>223</v>
      </c>
      <c r="E551" s="240" t="s">
        <v>484</v>
      </c>
      <c r="F551" s="242" t="s">
        <v>507</v>
      </c>
      <c r="G551" s="240" t="s">
        <v>505</v>
      </c>
      <c r="H551" s="243">
        <v>226.66666666666666</v>
      </c>
      <c r="I551" s="243">
        <v>2.3489992250858562</v>
      </c>
      <c r="J551" s="244">
        <f t="shared" si="16"/>
        <v>532.43982435279406</v>
      </c>
      <c r="K551" s="243">
        <v>69.921329769003776</v>
      </c>
      <c r="L551" s="245">
        <f t="shared" si="17"/>
        <v>15848.834747640854</v>
      </c>
      <c r="M551" s="246" t="str">
        <f>VLOOKUP(D551,[6]Consolidado!B:E,4,FALSE)</f>
        <v>Finalizada</v>
      </c>
      <c r="N551" s="246" t="str">
        <f>VLOOKUP(D551,[6]Consolidado!B:H,7,FALSE)</f>
        <v>Julio</v>
      </c>
    </row>
    <row r="552" spans="1:14" x14ac:dyDescent="0.25">
      <c r="A552" s="239" t="s">
        <v>685</v>
      </c>
      <c r="B552" s="240" t="s">
        <v>562</v>
      </c>
      <c r="C552" s="240" t="str">
        <f>VLOOKUP(D552,[6]Consolidado!B:E,2,FALSE)</f>
        <v>Maderas Collective</v>
      </c>
      <c r="D552" s="241">
        <v>275</v>
      </c>
      <c r="E552" s="240" t="s">
        <v>484</v>
      </c>
      <c r="F552" s="242" t="s">
        <v>507</v>
      </c>
      <c r="G552" s="240" t="s">
        <v>505</v>
      </c>
      <c r="H552" s="243">
        <v>26.666666666666668</v>
      </c>
      <c r="I552" s="243">
        <v>2.3489992250858562</v>
      </c>
      <c r="J552" s="244">
        <f t="shared" si="16"/>
        <v>62.639979335622833</v>
      </c>
      <c r="K552" s="243">
        <v>69.921329769003776</v>
      </c>
      <c r="L552" s="245">
        <f t="shared" si="17"/>
        <v>1864.5687938401009</v>
      </c>
      <c r="M552" s="246" t="str">
        <f>VLOOKUP(D552,[6]Consolidado!B:E,4,FALSE)</f>
        <v>Finalizada</v>
      </c>
      <c r="N552" s="246" t="str">
        <f>VLOOKUP(D552,[6]Consolidado!B:H,7,FALSE)</f>
        <v>Noviembre</v>
      </c>
    </row>
    <row r="553" spans="1:14" x14ac:dyDescent="0.25">
      <c r="A553" s="239" t="s">
        <v>685</v>
      </c>
      <c r="B553" s="240" t="s">
        <v>562</v>
      </c>
      <c r="C553" s="240" t="str">
        <f>VLOOKUP(D553,[6]Consolidado!B:E,2,FALSE)</f>
        <v>Mike Moser</v>
      </c>
      <c r="D553" s="241">
        <v>233</v>
      </c>
      <c r="E553" s="240" t="s">
        <v>485</v>
      </c>
      <c r="F553" s="242" t="s">
        <v>507</v>
      </c>
      <c r="G553" s="240" t="s">
        <v>505</v>
      </c>
      <c r="H553" s="243">
        <v>4.333333333333333</v>
      </c>
      <c r="I553" s="243">
        <v>3.7872651789270457</v>
      </c>
      <c r="J553" s="244">
        <f t="shared" si="16"/>
        <v>16.411482442017196</v>
      </c>
      <c r="K553" s="243">
        <v>111.94602767624677</v>
      </c>
      <c r="L553" s="245">
        <f t="shared" si="17"/>
        <v>485.099453263736</v>
      </c>
      <c r="M553" s="246" t="str">
        <f>VLOOKUP(D553,[6]Consolidado!B:E,4,FALSE)</f>
        <v>En Proceso</v>
      </c>
      <c r="N553" s="246">
        <f>VLOOKUP(D553,[6]Consolidado!B:H,7,FALSE)</f>
        <v>0</v>
      </c>
    </row>
    <row r="554" spans="1:14" x14ac:dyDescent="0.25">
      <c r="A554" s="239" t="s">
        <v>685</v>
      </c>
      <c r="B554" s="240" t="s">
        <v>550</v>
      </c>
      <c r="C554" s="240" t="str">
        <f>VLOOKUP(D554,[6]Consolidado!B:E,2,FALSE)</f>
        <v>Dan Boda / Wharf</v>
      </c>
      <c r="D554" s="241">
        <v>282</v>
      </c>
      <c r="E554" s="240" t="s">
        <v>479</v>
      </c>
      <c r="F554" s="242" t="s">
        <v>506</v>
      </c>
      <c r="G554" s="240" t="s">
        <v>902</v>
      </c>
      <c r="H554" s="243">
        <v>45.333333333333336</v>
      </c>
      <c r="I554" s="243">
        <v>0.93930317212688508</v>
      </c>
      <c r="J554" s="244">
        <f t="shared" si="16"/>
        <v>42.581743803085459</v>
      </c>
      <c r="K554" s="243">
        <v>27.74062844305773</v>
      </c>
      <c r="L554" s="245">
        <f t="shared" si="17"/>
        <v>1257.5751560852839</v>
      </c>
      <c r="M554" s="246" t="str">
        <f>VLOOKUP(D554,[6]Consolidado!B:E,4,FALSE)</f>
        <v>Finalizada</v>
      </c>
      <c r="N554" s="246" t="str">
        <f>VLOOKUP(D554,[6]Consolidado!B:H,7,FALSE)</f>
        <v>Mayo</v>
      </c>
    </row>
    <row r="555" spans="1:14" x14ac:dyDescent="0.25">
      <c r="A555" s="239" t="s">
        <v>685</v>
      </c>
      <c r="B555" s="240" t="s">
        <v>550</v>
      </c>
      <c r="C555" s="240" t="str">
        <f>VLOOKUP(D555,[6]Consolidado!B:E,2,FALSE)</f>
        <v>Dan Boda / Wharf</v>
      </c>
      <c r="D555" s="241">
        <v>282</v>
      </c>
      <c r="E555" s="240" t="s">
        <v>479</v>
      </c>
      <c r="F555" s="242" t="s">
        <v>506</v>
      </c>
      <c r="G555" s="240" t="s">
        <v>902</v>
      </c>
      <c r="H555" s="243">
        <v>48</v>
      </c>
      <c r="I555" s="243">
        <v>0.93930317212688508</v>
      </c>
      <c r="J555" s="244">
        <f t="shared" si="16"/>
        <v>45.086552262090485</v>
      </c>
      <c r="K555" s="243">
        <v>27.74062844305773</v>
      </c>
      <c r="L555" s="245">
        <f t="shared" si="17"/>
        <v>1331.550165266771</v>
      </c>
      <c r="M555" s="246" t="str">
        <f>VLOOKUP(D555,[6]Consolidado!B:E,4,FALSE)</f>
        <v>Finalizada</v>
      </c>
      <c r="N555" s="246" t="str">
        <f>VLOOKUP(D555,[6]Consolidado!B:H,7,FALSE)</f>
        <v>Mayo</v>
      </c>
    </row>
    <row r="556" spans="1:14" x14ac:dyDescent="0.25">
      <c r="A556" s="239" t="s">
        <v>685</v>
      </c>
      <c r="B556" s="240" t="s">
        <v>550</v>
      </c>
      <c r="C556" s="240" t="str">
        <f>VLOOKUP(D556,[6]Consolidado!B:E,2,FALSE)</f>
        <v>Dan Boda / Wharf</v>
      </c>
      <c r="D556" s="241">
        <v>282</v>
      </c>
      <c r="E556" s="240" t="s">
        <v>479</v>
      </c>
      <c r="F556" s="242" t="s">
        <v>506</v>
      </c>
      <c r="G556" s="240" t="s">
        <v>902</v>
      </c>
      <c r="H556" s="243">
        <v>84</v>
      </c>
      <c r="I556" s="243">
        <v>0.93930317212688508</v>
      </c>
      <c r="J556" s="244">
        <f t="shared" si="16"/>
        <v>78.901466458658348</v>
      </c>
      <c r="K556" s="243">
        <v>27.74062844305773</v>
      </c>
      <c r="L556" s="245">
        <f t="shared" si="17"/>
        <v>2330.2127892168492</v>
      </c>
      <c r="M556" s="246" t="str">
        <f>VLOOKUP(D556,[6]Consolidado!B:E,4,FALSE)</f>
        <v>Finalizada</v>
      </c>
      <c r="N556" s="246" t="str">
        <f>VLOOKUP(D556,[6]Consolidado!B:H,7,FALSE)</f>
        <v>Mayo</v>
      </c>
    </row>
    <row r="557" spans="1:14" x14ac:dyDescent="0.25">
      <c r="A557" s="239" t="s">
        <v>685</v>
      </c>
      <c r="B557" s="240" t="s">
        <v>550</v>
      </c>
      <c r="C557" s="240" t="str">
        <f>VLOOKUP(D557,[6]Consolidado!B:E,2,FALSE)</f>
        <v>Dan Boda / Wharf</v>
      </c>
      <c r="D557" s="241">
        <v>282</v>
      </c>
      <c r="E557" s="240" t="s">
        <v>480</v>
      </c>
      <c r="F557" s="242" t="s">
        <v>506</v>
      </c>
      <c r="G557" s="240" t="s">
        <v>902</v>
      </c>
      <c r="H557" s="243">
        <v>105</v>
      </c>
      <c r="I557" s="243">
        <v>1.3281905551577269</v>
      </c>
      <c r="J557" s="244">
        <f t="shared" si="16"/>
        <v>139.46000829156131</v>
      </c>
      <c r="K557" s="243">
        <v>39.225717303584183</v>
      </c>
      <c r="L557" s="245">
        <f t="shared" si="17"/>
        <v>4118.7003168763395</v>
      </c>
      <c r="M557" s="246" t="str">
        <f>VLOOKUP(D557,[6]Consolidado!B:E,4,FALSE)</f>
        <v>Finalizada</v>
      </c>
      <c r="N557" s="246" t="str">
        <f>VLOOKUP(D557,[6]Consolidado!B:H,7,FALSE)</f>
        <v>Mayo</v>
      </c>
    </row>
    <row r="558" spans="1:14" x14ac:dyDescent="0.25">
      <c r="A558" s="239" t="s">
        <v>685</v>
      </c>
      <c r="B558" s="240" t="s">
        <v>550</v>
      </c>
      <c r="C558" s="240" t="str">
        <f>VLOOKUP(D558,[6]Consolidado!B:E,2,FALSE)</f>
        <v>Dan Boda / Wharf</v>
      </c>
      <c r="D558" s="241">
        <v>282</v>
      </c>
      <c r="E558" s="240" t="s">
        <v>480</v>
      </c>
      <c r="F558" s="242" t="s">
        <v>506</v>
      </c>
      <c r="G558" s="240" t="s">
        <v>902</v>
      </c>
      <c r="H558" s="243">
        <v>51.666666666666664</v>
      </c>
      <c r="I558" s="243">
        <v>1.3281905551577269</v>
      </c>
      <c r="J558" s="244">
        <f t="shared" si="16"/>
        <v>68.62317868314922</v>
      </c>
      <c r="K558" s="243">
        <v>39.225717303584183</v>
      </c>
      <c r="L558" s="245">
        <f t="shared" si="17"/>
        <v>2026.6620606851827</v>
      </c>
      <c r="M558" s="246" t="str">
        <f>VLOOKUP(D558,[6]Consolidado!B:E,4,FALSE)</f>
        <v>Finalizada</v>
      </c>
      <c r="N558" s="246" t="str">
        <f>VLOOKUP(D558,[6]Consolidado!B:H,7,FALSE)</f>
        <v>Mayo</v>
      </c>
    </row>
    <row r="559" spans="1:14" x14ac:dyDescent="0.25">
      <c r="A559" s="239" t="s">
        <v>685</v>
      </c>
      <c r="B559" s="240" t="s">
        <v>550</v>
      </c>
      <c r="C559" s="240" t="str">
        <f>VLOOKUP(D559,[6]Consolidado!B:E,2,FALSE)</f>
        <v>Dan Boda / Wharf</v>
      </c>
      <c r="D559" s="241">
        <v>282</v>
      </c>
      <c r="E559" s="240" t="s">
        <v>480</v>
      </c>
      <c r="F559" s="242" t="s">
        <v>506</v>
      </c>
      <c r="G559" s="240" t="s">
        <v>902</v>
      </c>
      <c r="H559" s="243">
        <v>60.666666666666664</v>
      </c>
      <c r="I559" s="243">
        <v>1.3281905551577269</v>
      </c>
      <c r="J559" s="244">
        <f t="shared" si="16"/>
        <v>80.576893679568755</v>
      </c>
      <c r="K559" s="243">
        <v>39.225717303584183</v>
      </c>
      <c r="L559" s="245">
        <f t="shared" si="17"/>
        <v>2379.6935164174402</v>
      </c>
      <c r="M559" s="246" t="str">
        <f>VLOOKUP(D559,[6]Consolidado!B:E,4,FALSE)</f>
        <v>Finalizada</v>
      </c>
      <c r="N559" s="246" t="str">
        <f>VLOOKUP(D559,[6]Consolidado!B:H,7,FALSE)</f>
        <v>Mayo</v>
      </c>
    </row>
    <row r="560" spans="1:14" x14ac:dyDescent="0.25">
      <c r="A560" s="239" t="s">
        <v>685</v>
      </c>
      <c r="B560" s="240" t="s">
        <v>550</v>
      </c>
      <c r="C560" s="240" t="str">
        <f>VLOOKUP(D560,[6]Consolidado!B:E,2,FALSE)</f>
        <v>Dan Boda / Wharf</v>
      </c>
      <c r="D560" s="241">
        <v>282</v>
      </c>
      <c r="E560" s="240" t="s">
        <v>480</v>
      </c>
      <c r="F560" s="242" t="s">
        <v>506</v>
      </c>
      <c r="G560" s="240" t="s">
        <v>902</v>
      </c>
      <c r="H560" s="243">
        <v>60</v>
      </c>
      <c r="I560" s="243">
        <v>1.3281905551577269</v>
      </c>
      <c r="J560" s="244">
        <f t="shared" si="16"/>
        <v>79.691433309463619</v>
      </c>
      <c r="K560" s="243">
        <v>39.225717303584183</v>
      </c>
      <c r="L560" s="245">
        <f t="shared" si="17"/>
        <v>2353.5430382150512</v>
      </c>
      <c r="M560" s="246" t="str">
        <f>VLOOKUP(D560,[6]Consolidado!B:E,4,FALSE)</f>
        <v>Finalizada</v>
      </c>
      <c r="N560" s="246" t="str">
        <f>VLOOKUP(D560,[6]Consolidado!B:H,7,FALSE)</f>
        <v>Mayo</v>
      </c>
    </row>
    <row r="561" spans="1:14" x14ac:dyDescent="0.25">
      <c r="A561" s="239" t="s">
        <v>685</v>
      </c>
      <c r="B561" s="240" t="s">
        <v>550</v>
      </c>
      <c r="C561" s="240" t="str">
        <f>VLOOKUP(D561,[6]Consolidado!B:E,2,FALSE)</f>
        <v>Dan Boda / Wharf</v>
      </c>
      <c r="D561" s="241">
        <v>282</v>
      </c>
      <c r="E561" s="240" t="s">
        <v>480</v>
      </c>
      <c r="F561" s="242" t="s">
        <v>506</v>
      </c>
      <c r="G561" s="240" t="s">
        <v>902</v>
      </c>
      <c r="H561" s="243">
        <v>66.666666666666671</v>
      </c>
      <c r="I561" s="243">
        <v>1.3281905551577269</v>
      </c>
      <c r="J561" s="244">
        <f t="shared" si="16"/>
        <v>88.546037010515136</v>
      </c>
      <c r="K561" s="243">
        <v>39.225717303584183</v>
      </c>
      <c r="L561" s="245">
        <f t="shared" si="17"/>
        <v>2615.0478202389459</v>
      </c>
      <c r="M561" s="246" t="str">
        <f>VLOOKUP(D561,[6]Consolidado!B:E,4,FALSE)</f>
        <v>Finalizada</v>
      </c>
      <c r="N561" s="246" t="str">
        <f>VLOOKUP(D561,[6]Consolidado!B:H,7,FALSE)</f>
        <v>Mayo</v>
      </c>
    </row>
    <row r="562" spans="1:14" x14ac:dyDescent="0.25">
      <c r="A562" s="239" t="s">
        <v>685</v>
      </c>
      <c r="B562" s="240" t="s">
        <v>550</v>
      </c>
      <c r="C562" s="240" t="str">
        <f>VLOOKUP(D562,[6]Consolidado!B:E,2,FALSE)</f>
        <v>Ignitia Office</v>
      </c>
      <c r="D562" s="241">
        <v>229</v>
      </c>
      <c r="E562" s="240" t="s">
        <v>481</v>
      </c>
      <c r="F562" s="242" t="s">
        <v>506</v>
      </c>
      <c r="G562" s="240" t="s">
        <v>508</v>
      </c>
      <c r="H562" s="243">
        <v>1188.75</v>
      </c>
      <c r="I562" s="243">
        <v>1.5606448469209178</v>
      </c>
      <c r="J562" s="244">
        <f t="shared" si="16"/>
        <v>1855.2165617772409</v>
      </c>
      <c r="K562" s="243">
        <v>46.493867777556645</v>
      </c>
      <c r="L562" s="245">
        <f t="shared" si="17"/>
        <v>55269.585320570462</v>
      </c>
      <c r="M562" s="246" t="str">
        <f>VLOOKUP(D562,[6]Consolidado!B:E,4,FALSE)</f>
        <v>Finalizada</v>
      </c>
      <c r="N562" s="246" t="str">
        <f>VLOOKUP(D562,[6]Consolidado!B:H,7,FALSE)</f>
        <v>Julio</v>
      </c>
    </row>
    <row r="563" spans="1:14" x14ac:dyDescent="0.25">
      <c r="A563" s="239" t="s">
        <v>685</v>
      </c>
      <c r="B563" s="240" t="s">
        <v>550</v>
      </c>
      <c r="C563" s="240" t="str">
        <f>VLOOKUP(D563,[6]Consolidado!B:E,2,FALSE)</f>
        <v>Ignitia Office</v>
      </c>
      <c r="D563" s="241">
        <v>229</v>
      </c>
      <c r="E563" s="240" t="s">
        <v>481</v>
      </c>
      <c r="F563" s="242" t="s">
        <v>506</v>
      </c>
      <c r="G563" s="240" t="s">
        <v>508</v>
      </c>
      <c r="H563" s="243">
        <v>702.5</v>
      </c>
      <c r="I563" s="243">
        <v>1.5606448469209178</v>
      </c>
      <c r="J563" s="244">
        <f t="shared" si="16"/>
        <v>1096.3530049619446</v>
      </c>
      <c r="K563" s="243">
        <v>46.493867777556645</v>
      </c>
      <c r="L563" s="245">
        <f t="shared" si="17"/>
        <v>32661.942113733541</v>
      </c>
      <c r="M563" s="246" t="str">
        <f>VLOOKUP(D563,[6]Consolidado!B:E,4,FALSE)</f>
        <v>Finalizada</v>
      </c>
      <c r="N563" s="246" t="str">
        <f>VLOOKUP(D563,[6]Consolidado!B:H,7,FALSE)</f>
        <v>Julio</v>
      </c>
    </row>
    <row r="564" spans="1:14" x14ac:dyDescent="0.25">
      <c r="A564" s="239" t="s">
        <v>685</v>
      </c>
      <c r="B564" s="240" t="s">
        <v>550</v>
      </c>
      <c r="C564" s="240" t="str">
        <f>VLOOKUP(D564,[6]Consolidado!B:E,2,FALSE)</f>
        <v>Andee Hess</v>
      </c>
      <c r="D564" s="241">
        <v>217</v>
      </c>
      <c r="E564" s="240" t="s">
        <v>481</v>
      </c>
      <c r="F564" s="242" t="s">
        <v>507</v>
      </c>
      <c r="G564" s="240" t="s">
        <v>505</v>
      </c>
      <c r="H564" s="243">
        <v>168</v>
      </c>
      <c r="I564" s="243">
        <v>1.4108924147625976</v>
      </c>
      <c r="J564" s="244">
        <f t="shared" si="16"/>
        <v>237.02992568011641</v>
      </c>
      <c r="K564" s="243">
        <v>41.685479230063081</v>
      </c>
      <c r="L564" s="245">
        <f t="shared" si="17"/>
        <v>7003.1605106505976</v>
      </c>
      <c r="M564" s="246" t="str">
        <f>VLOOKUP(D564,[6]Consolidado!B:E,4,FALSE)</f>
        <v>Finalizada</v>
      </c>
      <c r="N564" s="246" t="str">
        <f>VLOOKUP(D564,[6]Consolidado!B:H,7,FALSE)</f>
        <v>Noviembre</v>
      </c>
    </row>
    <row r="565" spans="1:14" x14ac:dyDescent="0.25">
      <c r="A565" s="239" t="s">
        <v>685</v>
      </c>
      <c r="B565" s="240" t="s">
        <v>550</v>
      </c>
      <c r="C565" s="240" t="str">
        <f>VLOOKUP(D565,[6]Consolidado!B:E,2,FALSE)</f>
        <v>Andee Hess</v>
      </c>
      <c r="D565" s="241">
        <v>217</v>
      </c>
      <c r="E565" s="240" t="s">
        <v>481</v>
      </c>
      <c r="F565" s="242" t="s">
        <v>507</v>
      </c>
      <c r="G565" s="240" t="s">
        <v>505</v>
      </c>
      <c r="H565" s="243">
        <v>8</v>
      </c>
      <c r="I565" s="243">
        <v>1.4108924147625976</v>
      </c>
      <c r="J565" s="244">
        <f t="shared" si="16"/>
        <v>11.287139318100781</v>
      </c>
      <c r="K565" s="243">
        <v>41.685479230063081</v>
      </c>
      <c r="L565" s="245">
        <f t="shared" si="17"/>
        <v>333.48383384050464</v>
      </c>
      <c r="M565" s="246" t="str">
        <f>VLOOKUP(D565,[6]Consolidado!B:E,4,FALSE)</f>
        <v>Finalizada</v>
      </c>
      <c r="N565" s="246" t="str">
        <f>VLOOKUP(D565,[6]Consolidado!B:H,7,FALSE)</f>
        <v>Noviembre</v>
      </c>
    </row>
    <row r="566" spans="1:14" x14ac:dyDescent="0.25">
      <c r="A566" s="239" t="s">
        <v>685</v>
      </c>
      <c r="B566" s="240" t="s">
        <v>550</v>
      </c>
      <c r="C566" s="240" t="str">
        <f>VLOOKUP(D566,[6]Consolidado!B:E,2,FALSE)</f>
        <v>Canoe Wesfield (Phase 2 Sofa)</v>
      </c>
      <c r="D566" s="241">
        <v>231</v>
      </c>
      <c r="E566" s="240" t="s">
        <v>481</v>
      </c>
      <c r="F566" s="242" t="s">
        <v>507</v>
      </c>
      <c r="G566" s="240" t="s">
        <v>505</v>
      </c>
      <c r="H566" s="243">
        <v>49.5</v>
      </c>
      <c r="I566" s="243">
        <v>1.4108924147625976</v>
      </c>
      <c r="J566" s="244">
        <f t="shared" si="16"/>
        <v>69.839174530748579</v>
      </c>
      <c r="K566" s="243">
        <v>41.685479230063081</v>
      </c>
      <c r="L566" s="245">
        <f t="shared" si="17"/>
        <v>2063.4312218881223</v>
      </c>
      <c r="M566" s="246" t="str">
        <f>VLOOKUP(D566,[6]Consolidado!B:E,4,FALSE)</f>
        <v>Finalizada</v>
      </c>
      <c r="N566" s="246" t="str">
        <f>VLOOKUP(D566,[6]Consolidado!B:H,7,FALSE)</f>
        <v>Mayo</v>
      </c>
    </row>
    <row r="567" spans="1:14" x14ac:dyDescent="0.25">
      <c r="A567" s="239" t="s">
        <v>685</v>
      </c>
      <c r="B567" s="240" t="s">
        <v>550</v>
      </c>
      <c r="C567" s="240" t="str">
        <f>VLOOKUP(D567,[6]Consolidado!B:E,2,FALSE)</f>
        <v>Rottet</v>
      </c>
      <c r="D567" s="241">
        <v>277</v>
      </c>
      <c r="E567" s="240" t="s">
        <v>486</v>
      </c>
      <c r="F567" s="242" t="s">
        <v>507</v>
      </c>
      <c r="G567" s="240" t="s">
        <v>505</v>
      </c>
      <c r="H567" s="243">
        <v>91.5</v>
      </c>
      <c r="I567" s="243">
        <v>5.8481776602122988</v>
      </c>
      <c r="J567" s="244">
        <f t="shared" si="16"/>
        <v>535.10825590942534</v>
      </c>
      <c r="K567" s="243">
        <v>172.87649300294899</v>
      </c>
      <c r="L567" s="245">
        <f t="shared" si="17"/>
        <v>15818.199109769832</v>
      </c>
      <c r="M567" s="246" t="str">
        <f>VLOOKUP(D567,[6]Consolidado!B:E,4,FALSE)</f>
        <v>Finalizada</v>
      </c>
      <c r="N567" s="246" t="str">
        <f>VLOOKUP(D567,[6]Consolidado!B:H,7,FALSE)</f>
        <v>Junio</v>
      </c>
    </row>
    <row r="568" spans="1:14" x14ac:dyDescent="0.25">
      <c r="A568" s="239" t="s">
        <v>685</v>
      </c>
      <c r="B568" s="240" t="s">
        <v>550</v>
      </c>
      <c r="C568" s="240" t="str">
        <f>VLOOKUP(D568,[6]Consolidado!B:E,2,FALSE)</f>
        <v>Wework</v>
      </c>
      <c r="D568" s="241">
        <v>274</v>
      </c>
      <c r="E568" s="240" t="s">
        <v>481</v>
      </c>
      <c r="F568" s="242" t="s">
        <v>507</v>
      </c>
      <c r="G568" s="240" t="s">
        <v>505</v>
      </c>
      <c r="H568" s="243">
        <v>2.375</v>
      </c>
      <c r="I568" s="243">
        <v>1.4108924147625976</v>
      </c>
      <c r="J568" s="244">
        <f t="shared" si="16"/>
        <v>3.3508694850611693</v>
      </c>
      <c r="K568" s="243">
        <v>41.685479230063081</v>
      </c>
      <c r="L568" s="245">
        <f t="shared" si="17"/>
        <v>99.003013171399814</v>
      </c>
      <c r="M568" s="246" t="str">
        <f>VLOOKUP(D568,[6]Consolidado!B:E,4,FALSE)</f>
        <v>Finalizada</v>
      </c>
      <c r="N568" s="246" t="str">
        <f>VLOOKUP(D568,[6]Consolidado!B:H,7,FALSE)</f>
        <v>Mayo</v>
      </c>
    </row>
    <row r="569" spans="1:14" x14ac:dyDescent="0.25">
      <c r="A569" s="239" t="s">
        <v>685</v>
      </c>
      <c r="B569" s="240" t="s">
        <v>550</v>
      </c>
      <c r="C569" s="240" t="str">
        <f>VLOOKUP(D569,[6]Consolidado!B:E,2,FALSE)</f>
        <v>Maderas Collective</v>
      </c>
      <c r="D569" s="241">
        <v>187</v>
      </c>
      <c r="E569" s="240" t="s">
        <v>486</v>
      </c>
      <c r="F569" s="242" t="s">
        <v>507</v>
      </c>
      <c r="G569" s="240" t="s">
        <v>505</v>
      </c>
      <c r="H569" s="243">
        <v>1.1666666666666667</v>
      </c>
      <c r="I569" s="243">
        <v>5.8481776602122988</v>
      </c>
      <c r="J569" s="244">
        <f t="shared" si="16"/>
        <v>6.8228739369143492</v>
      </c>
      <c r="K569" s="243">
        <v>172.87649300294899</v>
      </c>
      <c r="L569" s="245">
        <f t="shared" si="17"/>
        <v>201.68924183677385</v>
      </c>
      <c r="M569" s="246" t="str">
        <f>VLOOKUP(D569,[6]Consolidado!B:E,4,FALSE)</f>
        <v>Finalizada</v>
      </c>
      <c r="N569" s="246" t="str">
        <f>VLOOKUP(D569,[6]Consolidado!B:H,7,FALSE)</f>
        <v>Se cierra mensualmente</v>
      </c>
    </row>
    <row r="570" spans="1:14" x14ac:dyDescent="0.25">
      <c r="A570" s="239" t="s">
        <v>685</v>
      </c>
      <c r="B570" s="240" t="s">
        <v>550</v>
      </c>
      <c r="C570" s="240" t="str">
        <f>VLOOKUP(D570,[6]Consolidado!B:E,2,FALSE)</f>
        <v>Maderas Collective</v>
      </c>
      <c r="D570" s="241">
        <v>187</v>
      </c>
      <c r="E570" s="240" t="s">
        <v>484</v>
      </c>
      <c r="F570" s="242" t="s">
        <v>507</v>
      </c>
      <c r="G570" s="240" t="s">
        <v>505</v>
      </c>
      <c r="H570" s="243">
        <v>0.72222222222222221</v>
      </c>
      <c r="I570" s="243">
        <v>2.3489992250858562</v>
      </c>
      <c r="J570" s="244">
        <f t="shared" si="16"/>
        <v>1.6964994403397851</v>
      </c>
      <c r="K570" s="243">
        <v>69.921329769003776</v>
      </c>
      <c r="L570" s="245">
        <f t="shared" si="17"/>
        <v>50.498738166502726</v>
      </c>
      <c r="M570" s="246" t="str">
        <f>VLOOKUP(D570,[6]Consolidado!B:E,4,FALSE)</f>
        <v>Finalizada</v>
      </c>
      <c r="N570" s="246" t="str">
        <f>VLOOKUP(D570,[6]Consolidado!B:H,7,FALSE)</f>
        <v>Se cierra mensualmente</v>
      </c>
    </row>
    <row r="571" spans="1:14" x14ac:dyDescent="0.25">
      <c r="A571" s="239" t="s">
        <v>685</v>
      </c>
      <c r="B571" s="240" t="s">
        <v>550</v>
      </c>
      <c r="C571" s="240" t="str">
        <f>VLOOKUP(D571,[6]Consolidado!B:E,2,FALSE)</f>
        <v>Maderas Collective</v>
      </c>
      <c r="D571" s="241">
        <v>187</v>
      </c>
      <c r="E571" s="240" t="s">
        <v>481</v>
      </c>
      <c r="F571" s="242" t="s">
        <v>507</v>
      </c>
      <c r="G571" s="240" t="s">
        <v>505</v>
      </c>
      <c r="H571" s="243">
        <v>1.8888888888888888</v>
      </c>
      <c r="I571" s="243">
        <v>1.4108924147625976</v>
      </c>
      <c r="J571" s="244">
        <f t="shared" si="16"/>
        <v>2.6650190056626846</v>
      </c>
      <c r="K571" s="243">
        <v>41.685479230063081</v>
      </c>
      <c r="L571" s="245">
        <f t="shared" si="17"/>
        <v>78.739238545674709</v>
      </c>
      <c r="M571" s="246" t="str">
        <f>VLOOKUP(D571,[6]Consolidado!B:E,4,FALSE)</f>
        <v>Finalizada</v>
      </c>
      <c r="N571" s="246" t="str">
        <f>VLOOKUP(D571,[6]Consolidado!B:H,7,FALSE)</f>
        <v>Se cierra mensualmente</v>
      </c>
    </row>
    <row r="572" spans="1:14" x14ac:dyDescent="0.25">
      <c r="A572" s="239" t="s">
        <v>685</v>
      </c>
      <c r="B572" s="240" t="s">
        <v>550</v>
      </c>
      <c r="C572" s="240" t="str">
        <f>VLOOKUP(D572,[6]Consolidado!B:E,2,FALSE)</f>
        <v>Maderas Collective</v>
      </c>
      <c r="D572" s="241">
        <v>187</v>
      </c>
      <c r="E572" s="240" t="s">
        <v>485</v>
      </c>
      <c r="F572" s="242" t="s">
        <v>507</v>
      </c>
      <c r="G572" s="240" t="s">
        <v>505</v>
      </c>
      <c r="H572" s="243">
        <v>1</v>
      </c>
      <c r="I572" s="243">
        <v>3.7872651789270457</v>
      </c>
      <c r="J572" s="244">
        <f t="shared" si="16"/>
        <v>3.7872651789270457</v>
      </c>
      <c r="K572" s="243">
        <v>111.94602767624677</v>
      </c>
      <c r="L572" s="245">
        <f t="shared" si="17"/>
        <v>111.94602767624677</v>
      </c>
      <c r="M572" s="246" t="str">
        <f>VLOOKUP(D572,[6]Consolidado!B:E,4,FALSE)</f>
        <v>Finalizada</v>
      </c>
      <c r="N572" s="246" t="str">
        <f>VLOOKUP(D572,[6]Consolidado!B:H,7,FALSE)</f>
        <v>Se cierra mensualmente</v>
      </c>
    </row>
    <row r="573" spans="1:14" x14ac:dyDescent="0.25">
      <c r="A573" s="239" t="s">
        <v>685</v>
      </c>
      <c r="B573" s="240" t="s">
        <v>550</v>
      </c>
      <c r="C573" s="240" t="str">
        <f>VLOOKUP(D573,[6]Consolidado!B:E,2,FALSE)</f>
        <v>Maderas Collective</v>
      </c>
      <c r="D573" s="241">
        <v>187</v>
      </c>
      <c r="E573" s="240" t="s">
        <v>482</v>
      </c>
      <c r="F573" s="242" t="s">
        <v>507</v>
      </c>
      <c r="G573" s="240" t="s">
        <v>505</v>
      </c>
      <c r="H573" s="243">
        <v>1.5</v>
      </c>
      <c r="I573" s="243">
        <v>2.7138074535197538</v>
      </c>
      <c r="J573" s="244">
        <f t="shared" si="16"/>
        <v>4.0707111802796305</v>
      </c>
      <c r="K573" s="243">
        <v>80.209464716125225</v>
      </c>
      <c r="L573" s="245">
        <f t="shared" si="17"/>
        <v>120.31419707418783</v>
      </c>
      <c r="M573" s="246" t="str">
        <f>VLOOKUP(D573,[6]Consolidado!B:E,4,FALSE)</f>
        <v>Finalizada</v>
      </c>
      <c r="N573" s="246" t="str">
        <f>VLOOKUP(D573,[6]Consolidado!B:H,7,FALSE)</f>
        <v>Se cierra mensualmente</v>
      </c>
    </row>
    <row r="574" spans="1:14" x14ac:dyDescent="0.25">
      <c r="A574" s="239" t="s">
        <v>685</v>
      </c>
      <c r="B574" s="240" t="s">
        <v>550</v>
      </c>
      <c r="C574" s="240" t="str">
        <f>VLOOKUP(D574,[6]Consolidado!B:E,2,FALSE)</f>
        <v>Mike Moser</v>
      </c>
      <c r="D574" s="241">
        <v>233</v>
      </c>
      <c r="E574" s="240" t="s">
        <v>485</v>
      </c>
      <c r="F574" s="242" t="s">
        <v>507</v>
      </c>
      <c r="G574" s="240" t="s">
        <v>505</v>
      </c>
      <c r="H574" s="243">
        <v>18.583333333333336</v>
      </c>
      <c r="I574" s="243">
        <v>3.7872651789270457</v>
      </c>
      <c r="J574" s="244">
        <f t="shared" si="16"/>
        <v>70.380011241727615</v>
      </c>
      <c r="K574" s="243">
        <v>111.94602767624677</v>
      </c>
      <c r="L574" s="245">
        <f t="shared" si="17"/>
        <v>2080.3303476502529</v>
      </c>
      <c r="M574" s="246" t="str">
        <f>VLOOKUP(D574,[6]Consolidado!B:E,4,FALSE)</f>
        <v>En Proceso</v>
      </c>
      <c r="N574" s="246">
        <f>VLOOKUP(D574,[6]Consolidado!B:H,7,FALSE)</f>
        <v>0</v>
      </c>
    </row>
    <row r="575" spans="1:14" x14ac:dyDescent="0.25">
      <c r="A575" s="239" t="s">
        <v>685</v>
      </c>
      <c r="B575" s="240" t="s">
        <v>550</v>
      </c>
      <c r="C575" s="240" t="str">
        <f>VLOOKUP(D575,[6]Consolidado!B:E,2,FALSE)</f>
        <v>Canoe Wesfield (DT)</v>
      </c>
      <c r="D575" s="241">
        <v>225</v>
      </c>
      <c r="E575" s="240" t="s">
        <v>484</v>
      </c>
      <c r="F575" s="242" t="s">
        <v>507</v>
      </c>
      <c r="G575" s="240" t="s">
        <v>505</v>
      </c>
      <c r="H575" s="243">
        <v>107.33333333333333</v>
      </c>
      <c r="I575" s="243">
        <v>2.3489992250858562</v>
      </c>
      <c r="J575" s="244">
        <f t="shared" si="16"/>
        <v>252.12591682588189</v>
      </c>
      <c r="K575" s="243">
        <v>69.921329769003776</v>
      </c>
      <c r="L575" s="245">
        <f t="shared" si="17"/>
        <v>7504.8893952064054</v>
      </c>
      <c r="M575" s="246" t="str">
        <f>VLOOKUP(D575,[6]Consolidado!B:E,4,FALSE)</f>
        <v>Finalizada</v>
      </c>
      <c r="N575" s="246" t="str">
        <f>VLOOKUP(D575,[6]Consolidado!B:H,7,FALSE)</f>
        <v>Julio</v>
      </c>
    </row>
    <row r="576" spans="1:14" x14ac:dyDescent="0.25">
      <c r="A576" s="239" t="s">
        <v>685</v>
      </c>
      <c r="B576" s="240" t="s">
        <v>550</v>
      </c>
      <c r="C576" s="240" t="str">
        <f>VLOOKUP(D576,[6]Consolidado!B:E,2,FALSE)</f>
        <v>Canoe Wesfield (DT)</v>
      </c>
      <c r="D576" s="241">
        <v>225</v>
      </c>
      <c r="E576" s="240" t="s">
        <v>484</v>
      </c>
      <c r="F576" s="242" t="s">
        <v>507</v>
      </c>
      <c r="G576" s="240" t="s">
        <v>505</v>
      </c>
      <c r="H576" s="243">
        <v>6.2222222222222223</v>
      </c>
      <c r="I576" s="243">
        <v>2.3489992250858562</v>
      </c>
      <c r="J576" s="244">
        <f t="shared" si="16"/>
        <v>14.615995178311994</v>
      </c>
      <c r="K576" s="243">
        <v>69.921329769003776</v>
      </c>
      <c r="L576" s="245">
        <f t="shared" si="17"/>
        <v>435.06605189602351</v>
      </c>
      <c r="M576" s="246" t="str">
        <f>VLOOKUP(D576,[6]Consolidado!B:E,4,FALSE)</f>
        <v>Finalizada</v>
      </c>
      <c r="N576" s="246" t="str">
        <f>VLOOKUP(D576,[6]Consolidado!B:H,7,FALSE)</f>
        <v>Julio</v>
      </c>
    </row>
    <row r="577" spans="1:14" x14ac:dyDescent="0.25">
      <c r="A577" s="239" t="s">
        <v>685</v>
      </c>
      <c r="B577" s="240" t="s">
        <v>550</v>
      </c>
      <c r="C577" s="240" t="str">
        <f>VLOOKUP(D577,[6]Consolidado!B:E,2,FALSE)</f>
        <v>Rottet</v>
      </c>
      <c r="D577" s="241">
        <v>276</v>
      </c>
      <c r="E577" s="240" t="s">
        <v>486</v>
      </c>
      <c r="F577" s="242" t="s">
        <v>507</v>
      </c>
      <c r="G577" s="240" t="s">
        <v>505</v>
      </c>
      <c r="H577" s="243">
        <v>25</v>
      </c>
      <c r="I577" s="243">
        <v>5.8481776602122988</v>
      </c>
      <c r="J577" s="244">
        <f t="shared" si="16"/>
        <v>146.20444150530747</v>
      </c>
      <c r="K577" s="243">
        <v>172.87649300294899</v>
      </c>
      <c r="L577" s="245">
        <f t="shared" si="17"/>
        <v>4321.9123250737248</v>
      </c>
      <c r="M577" s="246" t="str">
        <f>VLOOKUP(D577,[6]Consolidado!B:E,4,FALSE)</f>
        <v>Finalizada</v>
      </c>
      <c r="N577" s="246" t="str">
        <f>VLOOKUP(D577,[6]Consolidado!B:H,7,FALSE)</f>
        <v>Junio</v>
      </c>
    </row>
    <row r="578" spans="1:14" x14ac:dyDescent="0.25">
      <c r="A578" s="239" t="s">
        <v>685</v>
      </c>
      <c r="B578" s="240" t="s">
        <v>550</v>
      </c>
      <c r="C578" s="240" t="str">
        <f>VLOOKUP(D578,[6]Consolidado!B:E,2,FALSE)</f>
        <v>Maderas Collective</v>
      </c>
      <c r="D578" s="241">
        <v>285</v>
      </c>
      <c r="E578" s="240" t="s">
        <v>481</v>
      </c>
      <c r="F578" s="242" t="s">
        <v>509</v>
      </c>
      <c r="G578" s="240" t="s">
        <v>505</v>
      </c>
      <c r="H578" s="243">
        <v>24.166666666666664</v>
      </c>
      <c r="I578" s="243">
        <v>1.4108924147625976</v>
      </c>
      <c r="J578" s="244">
        <f t="shared" si="16"/>
        <v>34.096566690096104</v>
      </c>
      <c r="K578" s="243">
        <v>41.685479230063081</v>
      </c>
      <c r="L578" s="245">
        <f t="shared" si="17"/>
        <v>1007.3990813931911</v>
      </c>
      <c r="M578" s="246" t="str">
        <f>VLOOKUP(D578,[6]Consolidado!B:E,4,FALSE)</f>
        <v>Finalizada</v>
      </c>
      <c r="N578" s="246" t="str">
        <f>VLOOKUP(D578,[6]Consolidado!B:H,7,FALSE)</f>
        <v>Noviembre</v>
      </c>
    </row>
    <row r="579" spans="1:14" x14ac:dyDescent="0.25">
      <c r="A579" s="239" t="s">
        <v>685</v>
      </c>
      <c r="B579" s="240" t="s">
        <v>550</v>
      </c>
      <c r="C579" s="240" t="str">
        <f>VLOOKUP(D579,[6]Consolidado!B:E,2,FALSE)</f>
        <v>Ignitia Office</v>
      </c>
      <c r="D579" s="241">
        <v>229</v>
      </c>
      <c r="E579" s="240" t="s">
        <v>481</v>
      </c>
      <c r="F579" s="242" t="s">
        <v>507</v>
      </c>
      <c r="G579" s="240" t="s">
        <v>505</v>
      </c>
      <c r="H579" s="243">
        <v>517.5</v>
      </c>
      <c r="I579" s="243">
        <v>1.4108924147625976</v>
      </c>
      <c r="J579" s="244">
        <f t="shared" si="16"/>
        <v>730.13682463964426</v>
      </c>
      <c r="K579" s="243">
        <v>41.685479230063081</v>
      </c>
      <c r="L579" s="245">
        <f t="shared" si="17"/>
        <v>21572.235501557643</v>
      </c>
      <c r="M579" s="246" t="str">
        <f>VLOOKUP(D579,[6]Consolidado!B:E,4,FALSE)</f>
        <v>Finalizada</v>
      </c>
      <c r="N579" s="246" t="str">
        <f>VLOOKUP(D579,[6]Consolidado!B:H,7,FALSE)</f>
        <v>Julio</v>
      </c>
    </row>
    <row r="580" spans="1:14" x14ac:dyDescent="0.25">
      <c r="A580" s="239" t="s">
        <v>685</v>
      </c>
      <c r="B580" s="240" t="s">
        <v>552</v>
      </c>
      <c r="C580" s="240" t="str">
        <f>VLOOKUP(D580,[6]Consolidado!B:E,2,FALSE)</f>
        <v>Kaffitar</v>
      </c>
      <c r="D580" s="241">
        <v>291</v>
      </c>
      <c r="E580" s="240" t="s">
        <v>479</v>
      </c>
      <c r="F580" s="242" t="s">
        <v>506</v>
      </c>
      <c r="G580" s="240" t="s">
        <v>902</v>
      </c>
      <c r="H580" s="243">
        <v>80.166666666666671</v>
      </c>
      <c r="I580" s="243">
        <v>0.93930317212688508</v>
      </c>
      <c r="J580" s="244">
        <f t="shared" si="16"/>
        <v>75.300804298838628</v>
      </c>
      <c r="K580" s="243">
        <v>27.74062844305773</v>
      </c>
      <c r="L580" s="245">
        <f t="shared" si="17"/>
        <v>2223.8737135184615</v>
      </c>
      <c r="M580" s="246" t="str">
        <f>VLOOKUP(D580,[6]Consolidado!B:E,4,FALSE)</f>
        <v>Finalizada</v>
      </c>
      <c r="N580" s="246" t="str">
        <f>VLOOKUP(D580,[6]Consolidado!B:H,7,FALSE)</f>
        <v>Julio</v>
      </c>
    </row>
    <row r="581" spans="1:14" x14ac:dyDescent="0.25">
      <c r="A581" s="239" t="s">
        <v>685</v>
      </c>
      <c r="B581" s="240" t="s">
        <v>552</v>
      </c>
      <c r="C581" s="240" t="str">
        <f>VLOOKUP(D581,[6]Consolidado!B:E,2,FALSE)</f>
        <v>Kaffitar</v>
      </c>
      <c r="D581" s="241">
        <v>290</v>
      </c>
      <c r="E581" s="240" t="s">
        <v>480</v>
      </c>
      <c r="F581" s="242" t="s">
        <v>506</v>
      </c>
      <c r="G581" s="240" t="s">
        <v>902</v>
      </c>
      <c r="H581" s="243">
        <v>62.833333333333336</v>
      </c>
      <c r="I581" s="243">
        <v>1.3281905551577269</v>
      </c>
      <c r="J581" s="244">
        <f t="shared" si="16"/>
        <v>83.454639882410504</v>
      </c>
      <c r="K581" s="243">
        <v>39.225717303584183</v>
      </c>
      <c r="L581" s="245">
        <f t="shared" si="17"/>
        <v>2464.6825705752062</v>
      </c>
      <c r="M581" s="246" t="str">
        <f>VLOOKUP(D581,[6]Consolidado!B:E,4,FALSE)</f>
        <v>Finalizada</v>
      </c>
      <c r="N581" s="246" t="str">
        <f>VLOOKUP(D581,[6]Consolidado!B:H,7,FALSE)</f>
        <v>Julio</v>
      </c>
    </row>
    <row r="582" spans="1:14" x14ac:dyDescent="0.25">
      <c r="A582" s="239" t="s">
        <v>685</v>
      </c>
      <c r="B582" s="240" t="s">
        <v>552</v>
      </c>
      <c r="C582" s="240" t="str">
        <f>VLOOKUP(D582,[6]Consolidado!B:E,2,FALSE)</f>
        <v>Kaffitar</v>
      </c>
      <c r="D582" s="241">
        <v>290</v>
      </c>
      <c r="E582" s="240" t="s">
        <v>480</v>
      </c>
      <c r="F582" s="242" t="s">
        <v>506</v>
      </c>
      <c r="G582" s="240" t="s">
        <v>902</v>
      </c>
      <c r="H582" s="243">
        <v>102.66666666666667</v>
      </c>
      <c r="I582" s="243">
        <v>1.3281905551577269</v>
      </c>
      <c r="J582" s="244">
        <f t="shared" si="16"/>
        <v>136.3608969961933</v>
      </c>
      <c r="K582" s="243">
        <v>39.225717303584183</v>
      </c>
      <c r="L582" s="245">
        <f t="shared" si="17"/>
        <v>4027.1736431679765</v>
      </c>
      <c r="M582" s="246" t="str">
        <f>VLOOKUP(D582,[6]Consolidado!B:E,4,FALSE)</f>
        <v>Finalizada</v>
      </c>
      <c r="N582" s="246" t="str">
        <f>VLOOKUP(D582,[6]Consolidado!B:H,7,FALSE)</f>
        <v>Julio</v>
      </c>
    </row>
    <row r="583" spans="1:14" x14ac:dyDescent="0.25">
      <c r="A583" s="239" t="s">
        <v>685</v>
      </c>
      <c r="B583" s="240" t="s">
        <v>552</v>
      </c>
      <c r="C583" s="240" t="str">
        <f>VLOOKUP(D583,[6]Consolidado!B:E,2,FALSE)</f>
        <v>Rottet</v>
      </c>
      <c r="D583" s="241">
        <v>277</v>
      </c>
      <c r="E583" s="240" t="s">
        <v>479</v>
      </c>
      <c r="F583" s="242" t="s">
        <v>506</v>
      </c>
      <c r="G583" s="240" t="s">
        <v>902</v>
      </c>
      <c r="H583" s="243">
        <v>6.75</v>
      </c>
      <c r="I583" s="243">
        <v>0.93930317212688508</v>
      </c>
      <c r="J583" s="244">
        <f t="shared" si="16"/>
        <v>6.3402964118564746</v>
      </c>
      <c r="K583" s="243">
        <v>27.74062844305773</v>
      </c>
      <c r="L583" s="245">
        <f t="shared" si="17"/>
        <v>187.24924199063969</v>
      </c>
      <c r="M583" s="246" t="str">
        <f>VLOOKUP(D583,[6]Consolidado!B:E,4,FALSE)</f>
        <v>Finalizada</v>
      </c>
      <c r="N583" s="246" t="str">
        <f>VLOOKUP(D583,[6]Consolidado!B:H,7,FALSE)</f>
        <v>Junio</v>
      </c>
    </row>
    <row r="584" spans="1:14" x14ac:dyDescent="0.25">
      <c r="A584" s="239" t="s">
        <v>685</v>
      </c>
      <c r="B584" s="240" t="s">
        <v>552</v>
      </c>
      <c r="C584" s="240" t="str">
        <f>VLOOKUP(D584,[6]Consolidado!B:E,2,FALSE)</f>
        <v>Canoe Wesfield (Phase 2 Sofa)</v>
      </c>
      <c r="D584" s="241">
        <v>232</v>
      </c>
      <c r="E584" s="240" t="s">
        <v>484</v>
      </c>
      <c r="F584" s="242" t="s">
        <v>507</v>
      </c>
      <c r="G584" s="240" t="s">
        <v>505</v>
      </c>
      <c r="H584" s="243">
        <v>674.33333333333326</v>
      </c>
      <c r="I584" s="243">
        <v>2.3489992250858562</v>
      </c>
      <c r="J584" s="244">
        <f t="shared" ref="J584:J647" si="18">+H584*I584</f>
        <v>1584.0084774495622</v>
      </c>
      <c r="K584" s="243">
        <v>69.921329769003776</v>
      </c>
      <c r="L584" s="245">
        <f t="shared" si="17"/>
        <v>47150.283374231542</v>
      </c>
      <c r="M584" s="246" t="str">
        <f>VLOOKUP(D584,[6]Consolidado!B:E,4,FALSE)</f>
        <v>Finalizada</v>
      </c>
      <c r="N584" s="246" t="str">
        <f>VLOOKUP(D584,[6]Consolidado!B:H,7,FALSE)</f>
        <v>Julio</v>
      </c>
    </row>
    <row r="585" spans="1:14" x14ac:dyDescent="0.25">
      <c r="A585" s="239" t="s">
        <v>685</v>
      </c>
      <c r="B585" s="240" t="s">
        <v>552</v>
      </c>
      <c r="C585" s="240" t="str">
        <f>VLOOKUP(D585,[6]Consolidado!B:E,2,FALSE)</f>
        <v>Canoe Wesfield (Phase 2 Sofa)</v>
      </c>
      <c r="D585" s="241">
        <v>232</v>
      </c>
      <c r="E585" s="240" t="s">
        <v>484</v>
      </c>
      <c r="F585" s="242" t="s">
        <v>507</v>
      </c>
      <c r="G585" s="240" t="s">
        <v>505</v>
      </c>
      <c r="H585" s="243">
        <v>12</v>
      </c>
      <c r="I585" s="243">
        <v>2.3489992250858562</v>
      </c>
      <c r="J585" s="244">
        <f t="shared" si="18"/>
        <v>28.187990701030273</v>
      </c>
      <c r="K585" s="243">
        <v>69.921329769003776</v>
      </c>
      <c r="L585" s="245">
        <f t="shared" ref="L585:L648" si="19">H585*K585</f>
        <v>839.05595722804537</v>
      </c>
      <c r="M585" s="246" t="str">
        <f>VLOOKUP(D585,[6]Consolidado!B:E,4,FALSE)</f>
        <v>Finalizada</v>
      </c>
      <c r="N585" s="246" t="str">
        <f>VLOOKUP(D585,[6]Consolidado!B:H,7,FALSE)</f>
        <v>Julio</v>
      </c>
    </row>
    <row r="586" spans="1:14" x14ac:dyDescent="0.25">
      <c r="A586" s="239" t="s">
        <v>685</v>
      </c>
      <c r="B586" s="240" t="s">
        <v>552</v>
      </c>
      <c r="C586" s="240" t="str">
        <f>VLOOKUP(D586,[6]Consolidado!B:E,2,FALSE)</f>
        <v>Canoe Wesfield (DT)</v>
      </c>
      <c r="D586" s="241">
        <v>227</v>
      </c>
      <c r="E586" s="240" t="s">
        <v>484</v>
      </c>
      <c r="F586" s="242" t="s">
        <v>507</v>
      </c>
      <c r="G586" s="240" t="s">
        <v>505</v>
      </c>
      <c r="H586" s="243">
        <v>85</v>
      </c>
      <c r="I586" s="243">
        <v>2.3489992250858562</v>
      </c>
      <c r="J586" s="244">
        <f t="shared" si="18"/>
        <v>199.66493413229779</v>
      </c>
      <c r="K586" s="243">
        <v>69.921329769003776</v>
      </c>
      <c r="L586" s="245">
        <f t="shared" si="19"/>
        <v>5943.3130303653206</v>
      </c>
      <c r="M586" s="246" t="str">
        <f>VLOOKUP(D586,[6]Consolidado!B:E,4,FALSE)</f>
        <v>Finalizada</v>
      </c>
      <c r="N586" s="246" t="str">
        <f>VLOOKUP(D586,[6]Consolidado!B:H,7,FALSE)</f>
        <v>Julio</v>
      </c>
    </row>
    <row r="587" spans="1:14" x14ac:dyDescent="0.25">
      <c r="A587" s="239" t="s">
        <v>685</v>
      </c>
      <c r="B587" s="240" t="s">
        <v>552</v>
      </c>
      <c r="C587" s="240" t="str">
        <f>VLOOKUP(D587,[6]Consolidado!B:E,2,FALSE)</f>
        <v>Canoe Wesfield (DT)</v>
      </c>
      <c r="D587" s="241">
        <v>227</v>
      </c>
      <c r="E587" s="240" t="s">
        <v>484</v>
      </c>
      <c r="F587" s="242" t="s">
        <v>507</v>
      </c>
      <c r="G587" s="240" t="s">
        <v>505</v>
      </c>
      <c r="H587" s="243">
        <v>3</v>
      </c>
      <c r="I587" s="243">
        <v>2.3489992250858562</v>
      </c>
      <c r="J587" s="244">
        <f t="shared" si="18"/>
        <v>7.0469976752575683</v>
      </c>
      <c r="K587" s="243">
        <v>69.921329769003776</v>
      </c>
      <c r="L587" s="245">
        <f t="shared" si="19"/>
        <v>209.76398930701134</v>
      </c>
      <c r="M587" s="246" t="str">
        <f>VLOOKUP(D587,[6]Consolidado!B:E,4,FALSE)</f>
        <v>Finalizada</v>
      </c>
      <c r="N587" s="246" t="str">
        <f>VLOOKUP(D587,[6]Consolidado!B:H,7,FALSE)</f>
        <v>Julio</v>
      </c>
    </row>
    <row r="588" spans="1:14" x14ac:dyDescent="0.25">
      <c r="A588" s="239" t="s">
        <v>685</v>
      </c>
      <c r="B588" s="240" t="s">
        <v>552</v>
      </c>
      <c r="C588" s="240" t="str">
        <f>VLOOKUP(D588,[6]Consolidado!B:E,2,FALSE)</f>
        <v>Maderas Collective</v>
      </c>
      <c r="D588" s="241">
        <v>286</v>
      </c>
      <c r="E588" s="240" t="s">
        <v>482</v>
      </c>
      <c r="F588" s="242" t="s">
        <v>507</v>
      </c>
      <c r="G588" s="240" t="s">
        <v>505</v>
      </c>
      <c r="H588" s="243">
        <v>6</v>
      </c>
      <c r="I588" s="243">
        <v>2.7138074535197538</v>
      </c>
      <c r="J588" s="244">
        <f t="shared" si="18"/>
        <v>16.282844721118522</v>
      </c>
      <c r="K588" s="243">
        <v>80.209464716125225</v>
      </c>
      <c r="L588" s="245">
        <f t="shared" si="19"/>
        <v>481.25678829675132</v>
      </c>
      <c r="M588" s="246" t="str">
        <f>VLOOKUP(D588,[6]Consolidado!B:E,4,FALSE)</f>
        <v>En Proceso</v>
      </c>
      <c r="N588" s="246">
        <f>VLOOKUP(D588,[6]Consolidado!B:H,7,FALSE)</f>
        <v>0</v>
      </c>
    </row>
    <row r="589" spans="1:14" x14ac:dyDescent="0.25">
      <c r="A589" s="239" t="s">
        <v>685</v>
      </c>
      <c r="B589" s="240" t="s">
        <v>552</v>
      </c>
      <c r="C589" s="240" t="str">
        <f>VLOOKUP(D589,[6]Consolidado!B:E,2,FALSE)</f>
        <v>Ignitia Office</v>
      </c>
      <c r="D589" s="241">
        <v>254</v>
      </c>
      <c r="E589" s="240" t="s">
        <v>486</v>
      </c>
      <c r="F589" s="242" t="s">
        <v>507</v>
      </c>
      <c r="G589" s="240" t="s">
        <v>505</v>
      </c>
      <c r="H589" s="243">
        <v>6</v>
      </c>
      <c r="I589" s="243">
        <v>5.8481776602122988</v>
      </c>
      <c r="J589" s="244">
        <f t="shared" si="18"/>
        <v>35.089065961273789</v>
      </c>
      <c r="K589" s="243">
        <v>172.87649300294899</v>
      </c>
      <c r="L589" s="245">
        <f t="shared" si="19"/>
        <v>1037.2589580176939</v>
      </c>
      <c r="M589" s="246" t="str">
        <f>VLOOKUP(D589,[6]Consolidado!B:E,4,FALSE)</f>
        <v>Finalizada</v>
      </c>
      <c r="N589" s="246" t="str">
        <f>VLOOKUP(D589,[6]Consolidado!B:H,7,FALSE)</f>
        <v>Julio</v>
      </c>
    </row>
    <row r="590" spans="1:14" x14ac:dyDescent="0.25">
      <c r="A590" s="239" t="s">
        <v>685</v>
      </c>
      <c r="B590" s="240" t="s">
        <v>552</v>
      </c>
      <c r="C590" s="240" t="str">
        <f>VLOOKUP(D590,[6]Consolidado!B:E,2,FALSE)</f>
        <v>Maderas Collective</v>
      </c>
      <c r="D590" s="241">
        <v>286</v>
      </c>
      <c r="E590" s="240" t="s">
        <v>482</v>
      </c>
      <c r="F590" s="242" t="s">
        <v>507</v>
      </c>
      <c r="G590" s="240" t="s">
        <v>505</v>
      </c>
      <c r="H590" s="243">
        <v>1.1805555555555556</v>
      </c>
      <c r="I590" s="243">
        <v>2.7138074535197538</v>
      </c>
      <c r="J590" s="244">
        <f t="shared" si="18"/>
        <v>3.2038004659608204</v>
      </c>
      <c r="K590" s="243">
        <v>80.209464716125225</v>
      </c>
      <c r="L590" s="245">
        <f t="shared" si="19"/>
        <v>94.691729178758948</v>
      </c>
      <c r="M590" s="246" t="str">
        <f>VLOOKUP(D590,[6]Consolidado!B:E,4,FALSE)</f>
        <v>En Proceso</v>
      </c>
      <c r="N590" s="246">
        <f>VLOOKUP(D590,[6]Consolidado!B:H,7,FALSE)</f>
        <v>0</v>
      </c>
    </row>
    <row r="591" spans="1:14" x14ac:dyDescent="0.25">
      <c r="A591" s="239" t="s">
        <v>685</v>
      </c>
      <c r="B591" s="240" t="s">
        <v>552</v>
      </c>
      <c r="C591" s="240" t="str">
        <f>VLOOKUP(D591,[6]Consolidado!B:E,2,FALSE)</f>
        <v>Ignitia Office</v>
      </c>
      <c r="D591" s="241">
        <v>254</v>
      </c>
      <c r="E591" s="240" t="s">
        <v>486</v>
      </c>
      <c r="F591" s="242" t="s">
        <v>507</v>
      </c>
      <c r="G591" s="240" t="s">
        <v>505</v>
      </c>
      <c r="H591" s="243">
        <v>1.1805555555555556</v>
      </c>
      <c r="I591" s="243">
        <v>5.8481776602122988</v>
      </c>
      <c r="J591" s="244">
        <f t="shared" si="18"/>
        <v>6.9040986266395192</v>
      </c>
      <c r="K591" s="243">
        <v>172.87649300294899</v>
      </c>
      <c r="L591" s="245">
        <f t="shared" si="19"/>
        <v>204.09030423959257</v>
      </c>
      <c r="M591" s="246" t="str">
        <f>VLOOKUP(D591,[6]Consolidado!B:E,4,FALSE)</f>
        <v>Finalizada</v>
      </c>
      <c r="N591" s="246" t="str">
        <f>VLOOKUP(D591,[6]Consolidado!B:H,7,FALSE)</f>
        <v>Julio</v>
      </c>
    </row>
    <row r="592" spans="1:14" x14ac:dyDescent="0.25">
      <c r="A592" s="239" t="s">
        <v>685</v>
      </c>
      <c r="B592" s="240" t="s">
        <v>552</v>
      </c>
      <c r="C592" s="240" t="str">
        <f>VLOOKUP(D592,[6]Consolidado!B:E,2,FALSE)</f>
        <v>Proper Cloth</v>
      </c>
      <c r="D592" s="241">
        <v>190</v>
      </c>
      <c r="E592" s="240" t="s">
        <v>481</v>
      </c>
      <c r="F592" s="242" t="s">
        <v>507</v>
      </c>
      <c r="G592" s="240" t="s">
        <v>505</v>
      </c>
      <c r="H592" s="243">
        <v>19.5</v>
      </c>
      <c r="I592" s="243">
        <v>1.4108924147625976</v>
      </c>
      <c r="J592" s="244">
        <f t="shared" si="18"/>
        <v>27.512402087870655</v>
      </c>
      <c r="K592" s="243">
        <v>41.685479230063081</v>
      </c>
      <c r="L592" s="245">
        <f t="shared" si="19"/>
        <v>812.86684498623003</v>
      </c>
      <c r="M592" s="246" t="str">
        <f>VLOOKUP(D592,[6]Consolidado!B:E,4,FALSE)</f>
        <v>Finalizada</v>
      </c>
      <c r="N592" s="246" t="str">
        <f>VLOOKUP(D592,[6]Consolidado!B:H,7,FALSE)</f>
        <v>Junio</v>
      </c>
    </row>
    <row r="593" spans="1:14" x14ac:dyDescent="0.25">
      <c r="A593" s="239" t="s">
        <v>685</v>
      </c>
      <c r="B593" s="240" t="s">
        <v>552</v>
      </c>
      <c r="C593" s="240" t="str">
        <f>VLOOKUP(D593,[6]Consolidado!B:E,2,FALSE)</f>
        <v>Ignitia Office</v>
      </c>
      <c r="D593" s="241">
        <v>246</v>
      </c>
      <c r="E593" s="240" t="s">
        <v>481</v>
      </c>
      <c r="F593" s="242" t="s">
        <v>507</v>
      </c>
      <c r="G593" s="240" t="s">
        <v>505</v>
      </c>
      <c r="H593" s="243">
        <v>8.0208333333333339</v>
      </c>
      <c r="I593" s="243">
        <v>1.4108924147625976</v>
      </c>
      <c r="J593" s="244">
        <f t="shared" si="18"/>
        <v>11.316532910075003</v>
      </c>
      <c r="K593" s="243">
        <v>41.685479230063081</v>
      </c>
      <c r="L593" s="245">
        <f t="shared" si="19"/>
        <v>334.35228132446434</v>
      </c>
      <c r="M593" s="246" t="str">
        <f>VLOOKUP(D593,[6]Consolidado!B:E,4,FALSE)</f>
        <v>Finalizada</v>
      </c>
      <c r="N593" s="246" t="str">
        <f>VLOOKUP(D593,[6]Consolidado!B:H,7,FALSE)</f>
        <v>Julio</v>
      </c>
    </row>
    <row r="594" spans="1:14" x14ac:dyDescent="0.25">
      <c r="A594" s="239" t="s">
        <v>685</v>
      </c>
      <c r="B594" s="240" t="s">
        <v>552</v>
      </c>
      <c r="C594" s="240" t="str">
        <f>VLOOKUP(D594,[6]Consolidado!B:E,2,FALSE)</f>
        <v>Home Studios</v>
      </c>
      <c r="D594" s="241">
        <v>293</v>
      </c>
      <c r="E594" s="240" t="s">
        <v>481</v>
      </c>
      <c r="F594" s="242" t="s">
        <v>507</v>
      </c>
      <c r="G594" s="240" t="s">
        <v>505</v>
      </c>
      <c r="H594" s="243">
        <v>14.5</v>
      </c>
      <c r="I594" s="243">
        <v>1.4108924147625976</v>
      </c>
      <c r="J594" s="244">
        <f t="shared" si="18"/>
        <v>20.457940014057666</v>
      </c>
      <c r="K594" s="243">
        <v>41.685479230063081</v>
      </c>
      <c r="L594" s="245">
        <f t="shared" si="19"/>
        <v>604.43944883591462</v>
      </c>
      <c r="M594" s="246" t="str">
        <f>VLOOKUP(D594,[6]Consolidado!B:E,4,FALSE)</f>
        <v>Finalizada</v>
      </c>
      <c r="N594" s="246" t="str">
        <f>VLOOKUP(D594,[6]Consolidado!B:H,7,FALSE)</f>
        <v>Junio</v>
      </c>
    </row>
    <row r="595" spans="1:14" x14ac:dyDescent="0.25">
      <c r="A595" s="239" t="s">
        <v>685</v>
      </c>
      <c r="B595" s="240" t="s">
        <v>552</v>
      </c>
      <c r="C595" s="240" t="str">
        <f>VLOOKUP(D595,[6]Consolidado!B:E,2,FALSE)</f>
        <v>Ignitia Office</v>
      </c>
      <c r="D595" s="241">
        <v>229</v>
      </c>
      <c r="E595" s="240" t="s">
        <v>481</v>
      </c>
      <c r="F595" s="242" t="s">
        <v>506</v>
      </c>
      <c r="G595" s="240" t="s">
        <v>508</v>
      </c>
      <c r="H595" s="243">
        <v>591.25</v>
      </c>
      <c r="I595" s="243">
        <v>1.5606448469209178</v>
      </c>
      <c r="J595" s="244">
        <f t="shared" si="18"/>
        <v>922.73126574199262</v>
      </c>
      <c r="K595" s="243">
        <v>46.493867777556645</v>
      </c>
      <c r="L595" s="245">
        <f t="shared" si="19"/>
        <v>27489.499323480366</v>
      </c>
      <c r="M595" s="246" t="str">
        <f>VLOOKUP(D595,[6]Consolidado!B:E,4,FALSE)</f>
        <v>Finalizada</v>
      </c>
      <c r="N595" s="246" t="str">
        <f>VLOOKUP(D595,[6]Consolidado!B:H,7,FALSE)</f>
        <v>Julio</v>
      </c>
    </row>
    <row r="596" spans="1:14" x14ac:dyDescent="0.25">
      <c r="A596" s="239" t="s">
        <v>685</v>
      </c>
      <c r="B596" s="240" t="s">
        <v>552</v>
      </c>
      <c r="C596" s="240" t="str">
        <f>VLOOKUP(D596,[6]Consolidado!B:E,2,FALSE)</f>
        <v>Ignitia Office</v>
      </c>
      <c r="D596" s="241">
        <v>244</v>
      </c>
      <c r="E596" s="240" t="s">
        <v>481</v>
      </c>
      <c r="F596" s="242" t="s">
        <v>506</v>
      </c>
      <c r="G596" s="240" t="s">
        <v>508</v>
      </c>
      <c r="H596" s="243">
        <v>42.75</v>
      </c>
      <c r="I596" s="243">
        <v>1.5606448469209178</v>
      </c>
      <c r="J596" s="244">
        <f t="shared" si="18"/>
        <v>66.71756720586923</v>
      </c>
      <c r="K596" s="243">
        <v>46.493867777556645</v>
      </c>
      <c r="L596" s="245">
        <f t="shared" si="19"/>
        <v>1987.6128474905465</v>
      </c>
      <c r="M596" s="246" t="str">
        <f>VLOOKUP(D596,[6]Consolidado!B:E,4,FALSE)</f>
        <v>Finalizada</v>
      </c>
      <c r="N596" s="246" t="str">
        <f>VLOOKUP(D596,[6]Consolidado!B:H,7,FALSE)</f>
        <v>Agosto</v>
      </c>
    </row>
    <row r="597" spans="1:14" x14ac:dyDescent="0.25">
      <c r="A597" s="239" t="s">
        <v>685</v>
      </c>
      <c r="B597" s="240" t="s">
        <v>552</v>
      </c>
      <c r="C597" s="240" t="str">
        <f>VLOOKUP(D597,[6]Consolidado!B:E,2,FALSE)</f>
        <v>Ignitia Office</v>
      </c>
      <c r="D597" s="241">
        <v>243</v>
      </c>
      <c r="E597" s="240" t="s">
        <v>481</v>
      </c>
      <c r="F597" s="242" t="s">
        <v>506</v>
      </c>
      <c r="G597" s="240" t="s">
        <v>508</v>
      </c>
      <c r="H597" s="243">
        <v>23.75</v>
      </c>
      <c r="I597" s="243">
        <v>1.5606448469209178</v>
      </c>
      <c r="J597" s="244">
        <f t="shared" si="18"/>
        <v>37.065315114371799</v>
      </c>
      <c r="K597" s="243">
        <v>46.493867777556645</v>
      </c>
      <c r="L597" s="245">
        <f t="shared" si="19"/>
        <v>1104.2293597169703</v>
      </c>
      <c r="M597" s="246" t="str">
        <f>VLOOKUP(D597,[6]Consolidado!B:E,4,FALSE)</f>
        <v>Finalizada</v>
      </c>
      <c r="N597" s="246" t="str">
        <f>VLOOKUP(D597,[6]Consolidado!B:H,7,FALSE)</f>
        <v>Agosto</v>
      </c>
    </row>
    <row r="598" spans="1:14" x14ac:dyDescent="0.25">
      <c r="A598" s="239" t="s">
        <v>685</v>
      </c>
      <c r="B598" s="240" t="s">
        <v>552</v>
      </c>
      <c r="C598" s="240" t="str">
        <f>VLOOKUP(D598,[6]Consolidado!B:E,2,FALSE)</f>
        <v>Ignitia Office</v>
      </c>
      <c r="D598" s="241">
        <v>245</v>
      </c>
      <c r="E598" s="240" t="s">
        <v>481</v>
      </c>
      <c r="F598" s="242" t="s">
        <v>506</v>
      </c>
      <c r="G598" s="240" t="s">
        <v>508</v>
      </c>
      <c r="H598" s="243">
        <v>83.25</v>
      </c>
      <c r="I598" s="243">
        <v>1.5606448469209178</v>
      </c>
      <c r="J598" s="244">
        <f t="shared" si="18"/>
        <v>129.92368350616641</v>
      </c>
      <c r="K598" s="243">
        <v>46.493867777556645</v>
      </c>
      <c r="L598" s="245">
        <f t="shared" si="19"/>
        <v>3870.6144924815908</v>
      </c>
      <c r="M598" s="246" t="str">
        <f>VLOOKUP(D598,[6]Consolidado!B:E,4,FALSE)</f>
        <v>Finalizada</v>
      </c>
      <c r="N598" s="246" t="str">
        <f>VLOOKUP(D598,[6]Consolidado!B:H,7,FALSE)</f>
        <v>Julio</v>
      </c>
    </row>
    <row r="599" spans="1:14" x14ac:dyDescent="0.25">
      <c r="A599" s="239" t="s">
        <v>685</v>
      </c>
      <c r="B599" s="240" t="s">
        <v>552</v>
      </c>
      <c r="C599" s="240" t="str">
        <f>VLOOKUP(D599,[6]Consolidado!B:E,2,FALSE)</f>
        <v>Rottet</v>
      </c>
      <c r="D599" s="241">
        <v>276</v>
      </c>
      <c r="E599" s="240" t="s">
        <v>486</v>
      </c>
      <c r="F599" s="242" t="s">
        <v>507</v>
      </c>
      <c r="G599" s="240" t="s">
        <v>505</v>
      </c>
      <c r="H599" s="243">
        <v>21</v>
      </c>
      <c r="I599" s="243">
        <v>5.8481776602122988</v>
      </c>
      <c r="J599" s="244">
        <f t="shared" si="18"/>
        <v>122.81173086445827</v>
      </c>
      <c r="K599" s="243">
        <v>172.87649300294899</v>
      </c>
      <c r="L599" s="245">
        <f t="shared" si="19"/>
        <v>3630.4063530619287</v>
      </c>
      <c r="M599" s="246" t="str">
        <f>VLOOKUP(D599,[6]Consolidado!B:E,4,FALSE)</f>
        <v>Finalizada</v>
      </c>
      <c r="N599" s="246" t="str">
        <f>VLOOKUP(D599,[6]Consolidado!B:H,7,FALSE)</f>
        <v>Junio</v>
      </c>
    </row>
    <row r="600" spans="1:14" x14ac:dyDescent="0.25">
      <c r="A600" s="239" t="s">
        <v>685</v>
      </c>
      <c r="B600" s="240" t="s">
        <v>552</v>
      </c>
      <c r="C600" s="240" t="str">
        <f>VLOOKUP(D600,[6]Consolidado!B:E,2,FALSE)</f>
        <v>Maderas Collective</v>
      </c>
      <c r="D600" s="241">
        <v>187</v>
      </c>
      <c r="E600" s="240" t="s">
        <v>486</v>
      </c>
      <c r="F600" s="242" t="s">
        <v>507</v>
      </c>
      <c r="G600" s="240" t="s">
        <v>505</v>
      </c>
      <c r="H600" s="243">
        <v>2.5666666666666669</v>
      </c>
      <c r="I600" s="243">
        <v>5.8481776602122988</v>
      </c>
      <c r="J600" s="244">
        <f t="shared" si="18"/>
        <v>15.010322661211568</v>
      </c>
      <c r="K600" s="243">
        <v>172.87649300294899</v>
      </c>
      <c r="L600" s="245">
        <f t="shared" si="19"/>
        <v>443.71633204090244</v>
      </c>
      <c r="M600" s="246" t="str">
        <f>VLOOKUP(D600,[6]Consolidado!B:E,4,FALSE)</f>
        <v>Finalizada</v>
      </c>
      <c r="N600" s="246" t="str">
        <f>VLOOKUP(D600,[6]Consolidado!B:H,7,FALSE)</f>
        <v>Se cierra mensualmente</v>
      </c>
    </row>
    <row r="601" spans="1:14" x14ac:dyDescent="0.25">
      <c r="A601" s="239" t="s">
        <v>685</v>
      </c>
      <c r="B601" s="240" t="s">
        <v>552</v>
      </c>
      <c r="C601" s="240" t="str">
        <f>VLOOKUP(D601,[6]Consolidado!B:E,2,FALSE)</f>
        <v>Maderas Collective</v>
      </c>
      <c r="D601" s="241">
        <v>187</v>
      </c>
      <c r="E601" s="240" t="s">
        <v>479</v>
      </c>
      <c r="F601" s="242" t="s">
        <v>506</v>
      </c>
      <c r="G601" s="240" t="s">
        <v>902</v>
      </c>
      <c r="H601" s="243">
        <v>7.2347266881028938E-2</v>
      </c>
      <c r="I601" s="243">
        <v>0.93930317212688508</v>
      </c>
      <c r="J601" s="244">
        <f t="shared" si="18"/>
        <v>6.7956017276060821E-2</v>
      </c>
      <c r="K601" s="243">
        <v>27.74062844305773</v>
      </c>
      <c r="L601" s="245">
        <f t="shared" si="19"/>
        <v>2.0069586494173599</v>
      </c>
      <c r="M601" s="246" t="str">
        <f>VLOOKUP(D601,[6]Consolidado!B:E,4,FALSE)</f>
        <v>Finalizada</v>
      </c>
      <c r="N601" s="246" t="str">
        <f>VLOOKUP(D601,[6]Consolidado!B:H,7,FALSE)</f>
        <v>Se cierra mensualmente</v>
      </c>
    </row>
    <row r="602" spans="1:14" x14ac:dyDescent="0.25">
      <c r="A602" s="239" t="s">
        <v>685</v>
      </c>
      <c r="B602" s="240" t="s">
        <v>552</v>
      </c>
      <c r="C602" s="240" t="str">
        <f>VLOOKUP(D602,[6]Consolidado!B:E,2,FALSE)</f>
        <v>Maderas Collective</v>
      </c>
      <c r="D602" s="241">
        <v>187</v>
      </c>
      <c r="E602" s="240" t="s">
        <v>481</v>
      </c>
      <c r="F602" s="242" t="s">
        <v>507</v>
      </c>
      <c r="G602" s="240" t="s">
        <v>505</v>
      </c>
      <c r="H602" s="243">
        <v>1.9292604501607719E-2</v>
      </c>
      <c r="I602" s="243">
        <v>1.4108924147625976</v>
      </c>
      <c r="J602" s="244">
        <f t="shared" si="18"/>
        <v>2.7219789352333077E-2</v>
      </c>
      <c r="K602" s="243">
        <v>41.685479230063081</v>
      </c>
      <c r="L602" s="245">
        <f t="shared" si="19"/>
        <v>0.80422146424559005</v>
      </c>
      <c r="M602" s="246" t="str">
        <f>VLOOKUP(D602,[6]Consolidado!B:E,4,FALSE)</f>
        <v>Finalizada</v>
      </c>
      <c r="N602" s="246" t="str">
        <f>VLOOKUP(D602,[6]Consolidado!B:H,7,FALSE)</f>
        <v>Se cierra mensualmente</v>
      </c>
    </row>
    <row r="603" spans="1:14" x14ac:dyDescent="0.25">
      <c r="A603" s="239" t="s">
        <v>685</v>
      </c>
      <c r="B603" s="240" t="s">
        <v>552</v>
      </c>
      <c r="C603" s="240" t="str">
        <f>VLOOKUP(D603,[6]Consolidado!B:E,2,FALSE)</f>
        <v>Maderas Collective</v>
      </c>
      <c r="D603" s="241">
        <v>187</v>
      </c>
      <c r="E603" s="240" t="s">
        <v>485</v>
      </c>
      <c r="F603" s="242" t="s">
        <v>507</v>
      </c>
      <c r="G603" s="240" t="s">
        <v>505</v>
      </c>
      <c r="H603" s="243">
        <v>1.3333333333333333</v>
      </c>
      <c r="I603" s="243">
        <v>3.7872651789270457</v>
      </c>
      <c r="J603" s="244">
        <f t="shared" si="18"/>
        <v>5.0496869052360607</v>
      </c>
      <c r="K603" s="243">
        <v>111.94602767624677</v>
      </c>
      <c r="L603" s="245">
        <f t="shared" si="19"/>
        <v>149.2613702349957</v>
      </c>
      <c r="M603" s="246" t="str">
        <f>VLOOKUP(D603,[6]Consolidado!B:E,4,FALSE)</f>
        <v>Finalizada</v>
      </c>
      <c r="N603" s="246" t="str">
        <f>VLOOKUP(D603,[6]Consolidado!B:H,7,FALSE)</f>
        <v>Se cierra mensualmente</v>
      </c>
    </row>
    <row r="604" spans="1:14" x14ac:dyDescent="0.25">
      <c r="A604" s="239" t="s">
        <v>685</v>
      </c>
      <c r="B604" s="240" t="s">
        <v>552</v>
      </c>
      <c r="C604" s="240" t="str">
        <f>VLOOKUP(D604,[6]Consolidado!B:E,2,FALSE)</f>
        <v>Maderas Collective</v>
      </c>
      <c r="D604" s="241">
        <v>187</v>
      </c>
      <c r="E604" s="240" t="s">
        <v>484</v>
      </c>
      <c r="F604" s="242" t="s">
        <v>507</v>
      </c>
      <c r="G604" s="240" t="s">
        <v>505</v>
      </c>
      <c r="H604" s="243">
        <v>2.3333333333333335</v>
      </c>
      <c r="I604" s="243">
        <v>2.3489992250858562</v>
      </c>
      <c r="J604" s="244">
        <f t="shared" si="18"/>
        <v>5.4809981918669983</v>
      </c>
      <c r="K604" s="243">
        <v>69.921329769003776</v>
      </c>
      <c r="L604" s="245">
        <f t="shared" si="19"/>
        <v>163.14976946100882</v>
      </c>
      <c r="M604" s="246" t="str">
        <f>VLOOKUP(D604,[6]Consolidado!B:E,4,FALSE)</f>
        <v>Finalizada</v>
      </c>
      <c r="N604" s="246" t="str">
        <f>VLOOKUP(D604,[6]Consolidado!B:H,7,FALSE)</f>
        <v>Se cierra mensualmente</v>
      </c>
    </row>
    <row r="605" spans="1:14" x14ac:dyDescent="0.25">
      <c r="A605" s="239" t="s">
        <v>685</v>
      </c>
      <c r="B605" s="240" t="s">
        <v>552</v>
      </c>
      <c r="C605" s="240" t="str">
        <f>VLOOKUP(D605,[6]Consolidado!B:E,2,FALSE)</f>
        <v>Maderas Collective</v>
      </c>
      <c r="D605" s="241">
        <v>187</v>
      </c>
      <c r="E605" s="240" t="s">
        <v>484</v>
      </c>
      <c r="F605" s="242" t="s">
        <v>507</v>
      </c>
      <c r="G605" s="240" t="s">
        <v>505</v>
      </c>
      <c r="H605" s="243">
        <v>4.166666666666667</v>
      </c>
      <c r="I605" s="243">
        <v>2.3489992250858562</v>
      </c>
      <c r="J605" s="244">
        <f t="shared" si="18"/>
        <v>9.7874967711910692</v>
      </c>
      <c r="K605" s="243">
        <v>69.921329769003776</v>
      </c>
      <c r="L605" s="245">
        <f t="shared" si="19"/>
        <v>291.33887403751578</v>
      </c>
      <c r="M605" s="246" t="str">
        <f>VLOOKUP(D605,[6]Consolidado!B:E,4,FALSE)</f>
        <v>Finalizada</v>
      </c>
      <c r="N605" s="246" t="str">
        <f>VLOOKUP(D605,[6]Consolidado!B:H,7,FALSE)</f>
        <v>Se cierra mensualmente</v>
      </c>
    </row>
    <row r="606" spans="1:14" x14ac:dyDescent="0.25">
      <c r="A606" s="239" t="s">
        <v>685</v>
      </c>
      <c r="B606" s="240" t="s">
        <v>552</v>
      </c>
      <c r="C606" s="240" t="str">
        <f>VLOOKUP(D606,[6]Consolidado!B:E,2,FALSE)</f>
        <v>Maderas Collective</v>
      </c>
      <c r="D606" s="241">
        <v>241</v>
      </c>
      <c r="E606" s="240" t="s">
        <v>481</v>
      </c>
      <c r="F606" s="242" t="s">
        <v>507</v>
      </c>
      <c r="G606" s="240" t="s">
        <v>505</v>
      </c>
      <c r="H606" s="243">
        <v>5.5</v>
      </c>
      <c r="I606" s="243">
        <v>1.4108924147625976</v>
      </c>
      <c r="J606" s="244">
        <f t="shared" si="18"/>
        <v>7.7599082811942868</v>
      </c>
      <c r="K606" s="243">
        <v>41.685479230063081</v>
      </c>
      <c r="L606" s="245">
        <f t="shared" si="19"/>
        <v>229.27013576534694</v>
      </c>
      <c r="M606" s="246" t="str">
        <f>VLOOKUP(D606,[6]Consolidado!B:E,4,FALSE)</f>
        <v>Finalizada</v>
      </c>
      <c r="N606" s="246" t="str">
        <f>VLOOKUP(D606,[6]Consolidado!B:H,7,FALSE)</f>
        <v>Noviembre</v>
      </c>
    </row>
    <row r="607" spans="1:14" x14ac:dyDescent="0.25">
      <c r="A607" s="239" t="s">
        <v>685</v>
      </c>
      <c r="B607" s="240" t="s">
        <v>552</v>
      </c>
      <c r="C607" s="240" t="str">
        <f>VLOOKUP(D607,[6]Consolidado!B:E,2,FALSE)</f>
        <v>Rottet</v>
      </c>
      <c r="D607" s="241">
        <v>276</v>
      </c>
      <c r="E607" s="240" t="s">
        <v>481</v>
      </c>
      <c r="F607" s="242" t="s">
        <v>507</v>
      </c>
      <c r="G607" s="240" t="s">
        <v>505</v>
      </c>
      <c r="H607" s="243">
        <v>6</v>
      </c>
      <c r="I607" s="243">
        <v>1.4108924147625976</v>
      </c>
      <c r="J607" s="244">
        <f t="shared" si="18"/>
        <v>8.4653544885755849</v>
      </c>
      <c r="K607" s="243">
        <v>41.685479230063081</v>
      </c>
      <c r="L607" s="245">
        <f t="shared" si="19"/>
        <v>250.11287538037848</v>
      </c>
      <c r="M607" s="246" t="str">
        <f>VLOOKUP(D607,[6]Consolidado!B:E,4,FALSE)</f>
        <v>Finalizada</v>
      </c>
      <c r="N607" s="246" t="str">
        <f>VLOOKUP(D607,[6]Consolidado!B:H,7,FALSE)</f>
        <v>Junio</v>
      </c>
    </row>
    <row r="608" spans="1:14" x14ac:dyDescent="0.25">
      <c r="A608" s="239" t="s">
        <v>685</v>
      </c>
      <c r="B608" s="240" t="s">
        <v>552</v>
      </c>
      <c r="C608" s="240" t="str">
        <f>VLOOKUP(D608,[6]Consolidado!B:E,2,FALSE)</f>
        <v>Dan Boda / Wharf</v>
      </c>
      <c r="D608" s="241">
        <v>282</v>
      </c>
      <c r="E608" s="240" t="s">
        <v>480</v>
      </c>
      <c r="F608" s="242" t="s">
        <v>506</v>
      </c>
      <c r="G608" s="240" t="s">
        <v>902</v>
      </c>
      <c r="H608" s="243">
        <v>70</v>
      </c>
      <c r="I608" s="243">
        <v>1.3281905551577269</v>
      </c>
      <c r="J608" s="244">
        <f t="shared" si="18"/>
        <v>92.973338861040887</v>
      </c>
      <c r="K608" s="243">
        <v>39.225717303584183</v>
      </c>
      <c r="L608" s="245">
        <f t="shared" si="19"/>
        <v>2745.800211250893</v>
      </c>
      <c r="M608" s="246" t="str">
        <f>VLOOKUP(D608,[6]Consolidado!B:E,4,FALSE)</f>
        <v>Finalizada</v>
      </c>
      <c r="N608" s="246" t="str">
        <f>VLOOKUP(D608,[6]Consolidado!B:H,7,FALSE)</f>
        <v>Mayo</v>
      </c>
    </row>
    <row r="609" spans="1:14" x14ac:dyDescent="0.25">
      <c r="A609" s="239" t="s">
        <v>685</v>
      </c>
      <c r="B609" s="240" t="s">
        <v>552</v>
      </c>
      <c r="C609" s="240" t="str">
        <f>VLOOKUP(D609,[6]Consolidado!B:E,2,FALSE)</f>
        <v>Canoe Wesfield (Dining Terrace)</v>
      </c>
      <c r="D609" s="241">
        <v>219</v>
      </c>
      <c r="E609" s="240" t="s">
        <v>481</v>
      </c>
      <c r="F609" s="242" t="s">
        <v>507</v>
      </c>
      <c r="G609" s="240" t="s">
        <v>505</v>
      </c>
      <c r="H609" s="243">
        <v>2.25</v>
      </c>
      <c r="I609" s="243">
        <v>1.4108924147625976</v>
      </c>
      <c r="J609" s="244">
        <f t="shared" si="18"/>
        <v>3.1745079332158448</v>
      </c>
      <c r="K609" s="243">
        <v>41.685479230063081</v>
      </c>
      <c r="L609" s="245">
        <f t="shared" si="19"/>
        <v>93.792328267641935</v>
      </c>
      <c r="M609" s="246" t="str">
        <f>VLOOKUP(D609,[6]Consolidado!B:E,4,FALSE)</f>
        <v>Finalizada</v>
      </c>
      <c r="N609" s="246" t="str">
        <f>VLOOKUP(D609,[6]Consolidado!B:H,7,FALSE)</f>
        <v>Julio</v>
      </c>
    </row>
    <row r="610" spans="1:14" x14ac:dyDescent="0.25">
      <c r="A610" s="239" t="s">
        <v>685</v>
      </c>
      <c r="B610" s="240" t="s">
        <v>552</v>
      </c>
      <c r="C610" s="240" t="str">
        <f>VLOOKUP(D610,[6]Consolidado!B:E,2,FALSE)</f>
        <v>Maderas Collective</v>
      </c>
      <c r="D610" s="241">
        <v>187</v>
      </c>
      <c r="E610" s="240" t="s">
        <v>484</v>
      </c>
      <c r="F610" s="242" t="s">
        <v>507</v>
      </c>
      <c r="G610" s="240" t="s">
        <v>505</v>
      </c>
      <c r="H610" s="243">
        <v>2.666666666666667</v>
      </c>
      <c r="I610" s="243">
        <v>2.3489992250858562</v>
      </c>
      <c r="J610" s="244">
        <f t="shared" si="18"/>
        <v>6.2639979335622842</v>
      </c>
      <c r="K610" s="243">
        <v>69.921329769003776</v>
      </c>
      <c r="L610" s="245">
        <f t="shared" si="19"/>
        <v>186.45687938401008</v>
      </c>
      <c r="M610" s="246" t="str">
        <f>VLOOKUP(D610,[6]Consolidado!B:E,4,FALSE)</f>
        <v>Finalizada</v>
      </c>
      <c r="N610" s="246" t="str">
        <f>VLOOKUP(D610,[6]Consolidado!B:H,7,FALSE)</f>
        <v>Se cierra mensualmente</v>
      </c>
    </row>
    <row r="611" spans="1:14" x14ac:dyDescent="0.25">
      <c r="A611" s="239" t="s">
        <v>685</v>
      </c>
      <c r="B611" s="240" t="s">
        <v>552</v>
      </c>
      <c r="C611" s="240" t="str">
        <f>VLOOKUP(D611,[6]Consolidado!B:E,2,FALSE)</f>
        <v>Maderas Collective</v>
      </c>
      <c r="D611" s="241">
        <v>187</v>
      </c>
      <c r="E611" s="240" t="s">
        <v>484</v>
      </c>
      <c r="F611" s="242" t="s">
        <v>507</v>
      </c>
      <c r="G611" s="240" t="s">
        <v>505</v>
      </c>
      <c r="H611" s="243">
        <v>10.083333333333334</v>
      </c>
      <c r="I611" s="243">
        <v>2.3489992250858562</v>
      </c>
      <c r="J611" s="244">
        <f t="shared" si="18"/>
        <v>23.685742186282386</v>
      </c>
      <c r="K611" s="243">
        <v>69.921329769003776</v>
      </c>
      <c r="L611" s="245">
        <f t="shared" si="19"/>
        <v>705.0400751707881</v>
      </c>
      <c r="M611" s="246" t="str">
        <f>VLOOKUP(D611,[6]Consolidado!B:E,4,FALSE)</f>
        <v>Finalizada</v>
      </c>
      <c r="N611" s="246" t="str">
        <f>VLOOKUP(D611,[6]Consolidado!B:H,7,FALSE)</f>
        <v>Se cierra mensualmente</v>
      </c>
    </row>
    <row r="612" spans="1:14" x14ac:dyDescent="0.25">
      <c r="A612" s="239" t="s">
        <v>685</v>
      </c>
      <c r="B612" s="240" t="s">
        <v>552</v>
      </c>
      <c r="C612" s="240" t="str">
        <f>VLOOKUP(D612,[6]Consolidado!B:E,2,FALSE)</f>
        <v>Canoe Wesfield (Phase 2 Sofa)</v>
      </c>
      <c r="D612" s="241">
        <v>232</v>
      </c>
      <c r="E612" s="240" t="s">
        <v>484</v>
      </c>
      <c r="F612" s="242" t="s">
        <v>507</v>
      </c>
      <c r="G612" s="240" t="s">
        <v>505</v>
      </c>
      <c r="H612" s="243">
        <v>37.333333333333336</v>
      </c>
      <c r="I612" s="243">
        <v>2.3489992250858562</v>
      </c>
      <c r="J612" s="244">
        <f t="shared" si="18"/>
        <v>87.695971069871973</v>
      </c>
      <c r="K612" s="243">
        <v>69.921329769003776</v>
      </c>
      <c r="L612" s="245">
        <f t="shared" si="19"/>
        <v>2610.3963113761411</v>
      </c>
      <c r="M612" s="246" t="str">
        <f>VLOOKUP(D612,[6]Consolidado!B:E,4,FALSE)</f>
        <v>Finalizada</v>
      </c>
      <c r="N612" s="246" t="str">
        <f>VLOOKUP(D612,[6]Consolidado!B:H,7,FALSE)</f>
        <v>Julio</v>
      </c>
    </row>
    <row r="613" spans="1:14" x14ac:dyDescent="0.25">
      <c r="A613" s="239" t="s">
        <v>685</v>
      </c>
      <c r="B613" s="240" t="s">
        <v>552</v>
      </c>
      <c r="C613" s="240" t="str">
        <f>VLOOKUP(D613,[6]Consolidado!B:E,2,FALSE)</f>
        <v>Kaffitar</v>
      </c>
      <c r="D613" s="241">
        <v>290</v>
      </c>
      <c r="E613" s="240" t="s">
        <v>480</v>
      </c>
      <c r="F613" s="242" t="s">
        <v>506</v>
      </c>
      <c r="G613" s="240" t="s">
        <v>902</v>
      </c>
      <c r="H613" s="243">
        <v>28.166666666666668</v>
      </c>
      <c r="I613" s="243">
        <v>1.3281905551577269</v>
      </c>
      <c r="J613" s="244">
        <f t="shared" si="18"/>
        <v>37.410700636942643</v>
      </c>
      <c r="K613" s="243">
        <v>39.225717303584183</v>
      </c>
      <c r="L613" s="245">
        <f t="shared" si="19"/>
        <v>1104.8577040509545</v>
      </c>
      <c r="M613" s="246" t="str">
        <f>VLOOKUP(D613,[6]Consolidado!B:E,4,FALSE)</f>
        <v>Finalizada</v>
      </c>
      <c r="N613" s="246" t="str">
        <f>VLOOKUP(D613,[6]Consolidado!B:H,7,FALSE)</f>
        <v>Julio</v>
      </c>
    </row>
    <row r="614" spans="1:14" x14ac:dyDescent="0.25">
      <c r="A614" s="239" t="s">
        <v>685</v>
      </c>
      <c r="B614" s="240" t="s">
        <v>552</v>
      </c>
      <c r="C614" s="240" t="str">
        <f>VLOOKUP(D614,[6]Consolidado!B:E,2,FALSE)</f>
        <v>Canoe Wesfield (Phase 2 Sofa)</v>
      </c>
      <c r="D614" s="241">
        <v>232</v>
      </c>
      <c r="E614" s="240" t="s">
        <v>484</v>
      </c>
      <c r="F614" s="242" t="s">
        <v>507</v>
      </c>
      <c r="G614" s="240" t="s">
        <v>505</v>
      </c>
      <c r="H614" s="243">
        <v>5.333333333333333</v>
      </c>
      <c r="I614" s="243">
        <v>2.3489992250858562</v>
      </c>
      <c r="J614" s="244">
        <f t="shared" si="18"/>
        <v>12.527995867124567</v>
      </c>
      <c r="K614" s="243">
        <v>69.921329769003776</v>
      </c>
      <c r="L614" s="245">
        <f t="shared" si="19"/>
        <v>372.9137587680201</v>
      </c>
      <c r="M614" s="246" t="str">
        <f>VLOOKUP(D614,[6]Consolidado!B:E,4,FALSE)</f>
        <v>Finalizada</v>
      </c>
      <c r="N614" s="246" t="str">
        <f>VLOOKUP(D614,[6]Consolidado!B:H,7,FALSE)</f>
        <v>Julio</v>
      </c>
    </row>
    <row r="615" spans="1:14" x14ac:dyDescent="0.25">
      <c r="A615" s="239" t="s">
        <v>685</v>
      </c>
      <c r="B615" s="240" t="s">
        <v>552</v>
      </c>
      <c r="C615" s="240" t="str">
        <f>VLOOKUP(D615,[6]Consolidado!B:E,2,FALSE)</f>
        <v>Canoe Wesfield (Phase 2 Sofa)</v>
      </c>
      <c r="D615" s="241">
        <v>232</v>
      </c>
      <c r="E615" s="240" t="s">
        <v>484</v>
      </c>
      <c r="F615" s="242" t="s">
        <v>507</v>
      </c>
      <c r="G615" s="240" t="s">
        <v>505</v>
      </c>
      <c r="H615" s="243">
        <v>5.333333333333333</v>
      </c>
      <c r="I615" s="243">
        <v>2.3489992250858562</v>
      </c>
      <c r="J615" s="244">
        <f t="shared" si="18"/>
        <v>12.527995867124567</v>
      </c>
      <c r="K615" s="243">
        <v>69.921329769003776</v>
      </c>
      <c r="L615" s="245">
        <f t="shared" si="19"/>
        <v>372.9137587680201</v>
      </c>
      <c r="M615" s="246" t="str">
        <f>VLOOKUP(D615,[6]Consolidado!B:E,4,FALSE)</f>
        <v>Finalizada</v>
      </c>
      <c r="N615" s="246" t="str">
        <f>VLOOKUP(D615,[6]Consolidado!B:H,7,FALSE)</f>
        <v>Julio</v>
      </c>
    </row>
    <row r="616" spans="1:14" x14ac:dyDescent="0.25">
      <c r="A616" s="239" t="s">
        <v>685</v>
      </c>
      <c r="B616" s="240" t="s">
        <v>553</v>
      </c>
      <c r="C616" s="240" t="str">
        <f>VLOOKUP(D616,[6]Consolidado!B:E,2,FALSE)</f>
        <v>Ignitia Office</v>
      </c>
      <c r="D616" s="241">
        <v>248</v>
      </c>
      <c r="E616" s="240" t="s">
        <v>480</v>
      </c>
      <c r="F616" s="242" t="s">
        <v>506</v>
      </c>
      <c r="G616" s="240" t="s">
        <v>902</v>
      </c>
      <c r="H616" s="243">
        <v>110</v>
      </c>
      <c r="I616" s="243">
        <v>1.3281905551577269</v>
      </c>
      <c r="J616" s="244">
        <f t="shared" si="18"/>
        <v>146.10096106734997</v>
      </c>
      <c r="K616" s="243">
        <v>39.225717303584183</v>
      </c>
      <c r="L616" s="245">
        <f t="shared" si="19"/>
        <v>4314.8289033942601</v>
      </c>
      <c r="M616" s="246" t="str">
        <f>VLOOKUP(D616,[6]Consolidado!B:E,4,FALSE)</f>
        <v>Finalizada</v>
      </c>
      <c r="N616" s="246" t="str">
        <f>VLOOKUP(D616,[6]Consolidado!B:H,7,FALSE)</f>
        <v>Julio</v>
      </c>
    </row>
    <row r="617" spans="1:14" x14ac:dyDescent="0.25">
      <c r="A617" s="239" t="s">
        <v>685</v>
      </c>
      <c r="B617" s="240" t="s">
        <v>553</v>
      </c>
      <c r="C617" s="240" t="str">
        <f>VLOOKUP(D617,[6]Consolidado!B:E,2,FALSE)</f>
        <v>Maderas Collective</v>
      </c>
      <c r="D617" s="241">
        <v>187</v>
      </c>
      <c r="E617" s="240" t="s">
        <v>487</v>
      </c>
      <c r="F617" s="242" t="s">
        <v>507</v>
      </c>
      <c r="G617" s="240" t="s">
        <v>505</v>
      </c>
      <c r="H617" s="243">
        <v>1.1666666666666667</v>
      </c>
      <c r="I617" s="243">
        <v>3.5343017834010664</v>
      </c>
      <c r="J617" s="244">
        <f t="shared" si="18"/>
        <v>4.1233520806345778</v>
      </c>
      <c r="K617" s="243">
        <v>103.17580235556672</v>
      </c>
      <c r="L617" s="245">
        <f t="shared" si="19"/>
        <v>120.37176941482784</v>
      </c>
      <c r="M617" s="246" t="str">
        <f>VLOOKUP(D617,[6]Consolidado!B:E,4,FALSE)</f>
        <v>Finalizada</v>
      </c>
      <c r="N617" s="246" t="str">
        <f>VLOOKUP(D617,[6]Consolidado!B:H,7,FALSE)</f>
        <v>Se cierra mensualmente</v>
      </c>
    </row>
    <row r="618" spans="1:14" x14ac:dyDescent="0.25">
      <c r="A618" s="239" t="s">
        <v>685</v>
      </c>
      <c r="B618" s="240" t="s">
        <v>553</v>
      </c>
      <c r="C618" s="240" t="str">
        <f>VLOOKUP(D618,[6]Consolidado!B:E,2,FALSE)</f>
        <v>Maderas Collective</v>
      </c>
      <c r="D618" s="241">
        <v>187</v>
      </c>
      <c r="E618" s="240" t="s">
        <v>485</v>
      </c>
      <c r="F618" s="242" t="s">
        <v>507</v>
      </c>
      <c r="G618" s="240" t="s">
        <v>505</v>
      </c>
      <c r="H618" s="243">
        <v>2.75</v>
      </c>
      <c r="I618" s="243">
        <v>3.7872651789270457</v>
      </c>
      <c r="J618" s="244">
        <f t="shared" si="18"/>
        <v>10.414979242049375</v>
      </c>
      <c r="K618" s="243">
        <v>111.94602767624677</v>
      </c>
      <c r="L618" s="245">
        <f t="shared" si="19"/>
        <v>307.8515761096786</v>
      </c>
      <c r="M618" s="246" t="str">
        <f>VLOOKUP(D618,[6]Consolidado!B:E,4,FALSE)</f>
        <v>Finalizada</v>
      </c>
      <c r="N618" s="246" t="str">
        <f>VLOOKUP(D618,[6]Consolidado!B:H,7,FALSE)</f>
        <v>Se cierra mensualmente</v>
      </c>
    </row>
    <row r="619" spans="1:14" x14ac:dyDescent="0.25">
      <c r="A619" s="239" t="s">
        <v>685</v>
      </c>
      <c r="B619" s="240" t="s">
        <v>553</v>
      </c>
      <c r="C619" s="240" t="str">
        <f>VLOOKUP(D619,[6]Consolidado!B:E,2,FALSE)</f>
        <v>Dan Boda / Wharf</v>
      </c>
      <c r="D619" s="241">
        <v>282</v>
      </c>
      <c r="E619" s="240" t="s">
        <v>480</v>
      </c>
      <c r="F619" s="242" t="s">
        <v>506</v>
      </c>
      <c r="G619" s="240" t="s">
        <v>902</v>
      </c>
      <c r="H619" s="243">
        <v>18.5</v>
      </c>
      <c r="I619" s="243">
        <v>1.3281905551577269</v>
      </c>
      <c r="J619" s="244">
        <f t="shared" si="18"/>
        <v>24.571525270417947</v>
      </c>
      <c r="K619" s="243">
        <v>39.225717303584183</v>
      </c>
      <c r="L619" s="245">
        <f t="shared" si="19"/>
        <v>725.67577011630738</v>
      </c>
      <c r="M619" s="246" t="str">
        <f>VLOOKUP(D619,[6]Consolidado!B:E,4,FALSE)</f>
        <v>Finalizada</v>
      </c>
      <c r="N619" s="246" t="str">
        <f>VLOOKUP(D619,[6]Consolidado!B:H,7,FALSE)</f>
        <v>Mayo</v>
      </c>
    </row>
    <row r="620" spans="1:14" x14ac:dyDescent="0.25">
      <c r="A620" s="239" t="s">
        <v>685</v>
      </c>
      <c r="B620" s="240" t="s">
        <v>904</v>
      </c>
      <c r="C620" s="240" t="str">
        <f>VLOOKUP(D620,[6]Consolidado!B:E,2,FALSE)</f>
        <v>Canoe Wesfield (Dining Terrace)</v>
      </c>
      <c r="D620" s="241">
        <v>219</v>
      </c>
      <c r="E620" s="240" t="s">
        <v>484</v>
      </c>
      <c r="F620" s="242" t="s">
        <v>507</v>
      </c>
      <c r="G620" s="240" t="s">
        <v>505</v>
      </c>
      <c r="H620" s="243">
        <v>-85.7638888888889</v>
      </c>
      <c r="I620" s="243">
        <v>2.3489992250858562</v>
      </c>
      <c r="J620" s="244">
        <f t="shared" si="18"/>
        <v>-201.4593085403495</v>
      </c>
      <c r="K620" s="243">
        <v>69.921329769003776</v>
      </c>
      <c r="L620" s="245">
        <f t="shared" si="19"/>
        <v>-5996.7251572721998</v>
      </c>
      <c r="M620" s="246" t="str">
        <f>VLOOKUP(D620,[6]Consolidado!B:E,4,FALSE)</f>
        <v>Finalizada</v>
      </c>
      <c r="N620" s="246" t="str">
        <f>VLOOKUP(D620,[6]Consolidado!B:H,7,FALSE)</f>
        <v>Julio</v>
      </c>
    </row>
    <row r="621" spans="1:14" x14ac:dyDescent="0.25">
      <c r="A621" s="239" t="s">
        <v>685</v>
      </c>
      <c r="B621" s="240" t="s">
        <v>904</v>
      </c>
      <c r="C621" s="240" t="str">
        <f>VLOOKUP(D621,[6]Consolidado!B:E,2,FALSE)</f>
        <v>Canoe Wesfield (Dining Terrace)</v>
      </c>
      <c r="D621" s="241">
        <v>219</v>
      </c>
      <c r="E621" s="240" t="s">
        <v>484</v>
      </c>
      <c r="F621" s="242" t="s">
        <v>507</v>
      </c>
      <c r="G621" s="240" t="s">
        <v>505</v>
      </c>
      <c r="H621" s="243">
        <v>-3</v>
      </c>
      <c r="I621" s="243">
        <v>2.3489992250858562</v>
      </c>
      <c r="J621" s="244">
        <f t="shared" si="18"/>
        <v>-7.0469976752575683</v>
      </c>
      <c r="K621" s="243">
        <v>69.921329769003776</v>
      </c>
      <c r="L621" s="245">
        <f t="shared" si="19"/>
        <v>-209.76398930701134</v>
      </c>
      <c r="M621" s="246" t="str">
        <f>VLOOKUP(D621,[6]Consolidado!B:E,4,FALSE)</f>
        <v>Finalizada</v>
      </c>
      <c r="N621" s="246" t="str">
        <f>VLOOKUP(D621,[6]Consolidado!B:H,7,FALSE)</f>
        <v>Julio</v>
      </c>
    </row>
    <row r="622" spans="1:14" x14ac:dyDescent="0.25">
      <c r="A622" s="239" t="s">
        <v>685</v>
      </c>
      <c r="B622" s="240" t="s">
        <v>904</v>
      </c>
      <c r="C622" s="240" t="str">
        <f>VLOOKUP(D622,[6]Consolidado!B:E,2,FALSE)</f>
        <v>Canoe Wesfield (Dining Terrace)</v>
      </c>
      <c r="D622" s="241">
        <v>219</v>
      </c>
      <c r="E622" s="240" t="s">
        <v>484</v>
      </c>
      <c r="F622" s="242" t="s">
        <v>507</v>
      </c>
      <c r="G622" s="240" t="s">
        <v>505</v>
      </c>
      <c r="H622" s="243">
        <v>-19</v>
      </c>
      <c r="I622" s="243">
        <v>2.3489992250858562</v>
      </c>
      <c r="J622" s="244">
        <f t="shared" si="18"/>
        <v>-44.630985276631272</v>
      </c>
      <c r="K622" s="243">
        <v>69.921329769003776</v>
      </c>
      <c r="L622" s="245">
        <f t="shared" si="19"/>
        <v>-1328.5052656110718</v>
      </c>
      <c r="M622" s="246" t="str">
        <f>VLOOKUP(D622,[6]Consolidado!B:E,4,FALSE)</f>
        <v>Finalizada</v>
      </c>
      <c r="N622" s="246" t="str">
        <f>VLOOKUP(D622,[6]Consolidado!B:H,7,FALSE)</f>
        <v>Julio</v>
      </c>
    </row>
    <row r="623" spans="1:14" x14ac:dyDescent="0.25">
      <c r="A623" s="239" t="s">
        <v>685</v>
      </c>
      <c r="B623" s="240" t="s">
        <v>904</v>
      </c>
      <c r="C623" s="240" t="str">
        <f>VLOOKUP(D623,[6]Consolidado!B:E,2,FALSE)</f>
        <v>Canoe Wesfield (Phase 2)</v>
      </c>
      <c r="D623" s="241">
        <v>228</v>
      </c>
      <c r="E623" s="240" t="s">
        <v>484</v>
      </c>
      <c r="F623" s="242" t="s">
        <v>507</v>
      </c>
      <c r="G623" s="240" t="s">
        <v>505</v>
      </c>
      <c r="H623" s="243">
        <v>-28</v>
      </c>
      <c r="I623" s="243">
        <v>2.3489992250858562</v>
      </c>
      <c r="J623" s="244">
        <f t="shared" si="18"/>
        <v>-65.77197830240398</v>
      </c>
      <c r="K623" s="243">
        <v>69.921329769003776</v>
      </c>
      <c r="L623" s="245">
        <f t="shared" si="19"/>
        <v>-1957.7972335321058</v>
      </c>
      <c r="M623" s="246" t="str">
        <f>VLOOKUP(D623,[6]Consolidado!B:E,4,FALSE)</f>
        <v>Finalizada</v>
      </c>
      <c r="N623" s="246" t="str">
        <f>VLOOKUP(D623,[6]Consolidado!B:H,7,FALSE)</f>
        <v>Julio</v>
      </c>
    </row>
    <row r="624" spans="1:14" x14ac:dyDescent="0.25">
      <c r="A624" s="239" t="s">
        <v>685</v>
      </c>
      <c r="B624" s="240" t="s">
        <v>904</v>
      </c>
      <c r="C624" s="240" t="str">
        <f>VLOOKUP(D624,[6]Consolidado!B:E,2,FALSE)</f>
        <v>Canoe Wesfield (Dining Terrace)</v>
      </c>
      <c r="D624" s="241">
        <v>223</v>
      </c>
      <c r="E624" s="240" t="s">
        <v>484</v>
      </c>
      <c r="F624" s="242" t="s">
        <v>507</v>
      </c>
      <c r="G624" s="240" t="s">
        <v>505</v>
      </c>
      <c r="H624" s="243">
        <v>-59.7361111111111</v>
      </c>
      <c r="I624" s="243">
        <v>2.3489992250858562</v>
      </c>
      <c r="J624" s="244">
        <f t="shared" si="18"/>
        <v>-140.32007870964259</v>
      </c>
      <c r="K624" s="243">
        <v>69.921329769003776</v>
      </c>
      <c r="L624" s="245">
        <f t="shared" si="19"/>
        <v>-4176.8283241178497</v>
      </c>
      <c r="M624" s="246" t="str">
        <f>VLOOKUP(D624,[6]Consolidado!B:E,4,FALSE)</f>
        <v>Finalizada</v>
      </c>
      <c r="N624" s="246" t="str">
        <f>VLOOKUP(D624,[6]Consolidado!B:H,7,FALSE)</f>
        <v>Julio</v>
      </c>
    </row>
    <row r="625" spans="1:14" x14ac:dyDescent="0.25">
      <c r="A625" s="239" t="s">
        <v>685</v>
      </c>
      <c r="B625" s="240" t="s">
        <v>904</v>
      </c>
      <c r="C625" s="240" t="str">
        <f>VLOOKUP(D625,[6]Consolidado!B:E,2,FALSE)</f>
        <v>Canoe Wesfield (Dining Terrace)</v>
      </c>
      <c r="D625" s="241">
        <v>223</v>
      </c>
      <c r="E625" s="240" t="s">
        <v>484</v>
      </c>
      <c r="F625" s="242" t="s">
        <v>507</v>
      </c>
      <c r="G625" s="240" t="s">
        <v>505</v>
      </c>
      <c r="H625" s="243">
        <v>-50</v>
      </c>
      <c r="I625" s="243">
        <v>2.3489992250858562</v>
      </c>
      <c r="J625" s="244">
        <f t="shared" si="18"/>
        <v>-117.44996125429282</v>
      </c>
      <c r="K625" s="243">
        <v>69.921329769003776</v>
      </c>
      <c r="L625" s="245">
        <f t="shared" si="19"/>
        <v>-3496.0664884501889</v>
      </c>
      <c r="M625" s="246" t="str">
        <f>VLOOKUP(D625,[6]Consolidado!B:E,4,FALSE)</f>
        <v>Finalizada</v>
      </c>
      <c r="N625" s="246" t="str">
        <f>VLOOKUP(D625,[6]Consolidado!B:H,7,FALSE)</f>
        <v>Julio</v>
      </c>
    </row>
    <row r="626" spans="1:14" x14ac:dyDescent="0.25">
      <c r="A626" s="239" t="s">
        <v>685</v>
      </c>
      <c r="B626" s="240" t="s">
        <v>904</v>
      </c>
      <c r="C626" s="240" t="str">
        <f>VLOOKUP(D626,[6]Consolidado!B:E,2,FALSE)</f>
        <v>Canoe Wesfield (Phase 2)</v>
      </c>
      <c r="D626" s="241">
        <v>226</v>
      </c>
      <c r="E626" s="240" t="s">
        <v>484</v>
      </c>
      <c r="F626" s="242" t="s">
        <v>507</v>
      </c>
      <c r="G626" s="240" t="s">
        <v>505</v>
      </c>
      <c r="H626" s="243">
        <v>-82.5</v>
      </c>
      <c r="I626" s="243">
        <v>2.3489992250858562</v>
      </c>
      <c r="J626" s="244">
        <f t="shared" si="18"/>
        <v>-193.79243606958315</v>
      </c>
      <c r="K626" s="243">
        <v>69.921329769003776</v>
      </c>
      <c r="L626" s="245">
        <f t="shared" si="19"/>
        <v>-5768.5097059428117</v>
      </c>
      <c r="M626" s="246" t="str">
        <f>VLOOKUP(D626,[6]Consolidado!B:E,4,FALSE)</f>
        <v>Finalizada</v>
      </c>
      <c r="N626" s="246" t="str">
        <f>VLOOKUP(D626,[6]Consolidado!B:H,7,FALSE)</f>
        <v>Julio</v>
      </c>
    </row>
    <row r="627" spans="1:14" x14ac:dyDescent="0.25">
      <c r="A627" s="239" t="s">
        <v>685</v>
      </c>
      <c r="B627" s="240" t="s">
        <v>904</v>
      </c>
      <c r="C627" s="240" t="str">
        <f>VLOOKUP(D627,[6]Consolidado!B:E,2,FALSE)</f>
        <v>Canoe Wesfield (Phase 2)</v>
      </c>
      <c r="D627" s="241">
        <v>228</v>
      </c>
      <c r="E627" s="240" t="s">
        <v>484</v>
      </c>
      <c r="F627" s="242" t="s">
        <v>507</v>
      </c>
      <c r="G627" s="240" t="s">
        <v>505</v>
      </c>
      <c r="H627" s="243">
        <v>-8.9722222222222197</v>
      </c>
      <c r="I627" s="243">
        <v>2.3489992250858562</v>
      </c>
      <c r="J627" s="244">
        <f t="shared" si="18"/>
        <v>-21.075743047298094</v>
      </c>
      <c r="K627" s="243">
        <v>69.921329769003776</v>
      </c>
      <c r="L627" s="245">
        <f t="shared" si="19"/>
        <v>-627.34970876078376</v>
      </c>
      <c r="M627" s="246" t="str">
        <f>VLOOKUP(D627,[6]Consolidado!B:E,4,FALSE)</f>
        <v>Finalizada</v>
      </c>
      <c r="N627" s="246" t="str">
        <f>VLOOKUP(D627,[6]Consolidado!B:H,7,FALSE)</f>
        <v>Julio</v>
      </c>
    </row>
    <row r="628" spans="1:14" x14ac:dyDescent="0.25">
      <c r="A628" s="239" t="s">
        <v>685</v>
      </c>
      <c r="B628" s="240" t="s">
        <v>904</v>
      </c>
      <c r="C628" s="240" t="str">
        <f>VLOOKUP(D628,[6]Consolidado!B:E,2,FALSE)</f>
        <v>Canoe Wesfield (Phase 2)</v>
      </c>
      <c r="D628" s="241">
        <v>228</v>
      </c>
      <c r="E628" s="240" t="s">
        <v>484</v>
      </c>
      <c r="F628" s="242" t="s">
        <v>507</v>
      </c>
      <c r="G628" s="240" t="s">
        <v>505</v>
      </c>
      <c r="H628" s="243">
        <v>-10.6666666666667</v>
      </c>
      <c r="I628" s="243">
        <v>2.3489992250858562</v>
      </c>
      <c r="J628" s="244">
        <f t="shared" si="18"/>
        <v>-25.055991734249211</v>
      </c>
      <c r="K628" s="243">
        <v>69.921329769003776</v>
      </c>
      <c r="L628" s="245">
        <f t="shared" si="19"/>
        <v>-745.82751753604259</v>
      </c>
      <c r="M628" s="246" t="str">
        <f>VLOOKUP(D628,[6]Consolidado!B:E,4,FALSE)</f>
        <v>Finalizada</v>
      </c>
      <c r="N628" s="246" t="str">
        <f>VLOOKUP(D628,[6]Consolidado!B:H,7,FALSE)</f>
        <v>Julio</v>
      </c>
    </row>
    <row r="629" spans="1:14" x14ac:dyDescent="0.25">
      <c r="A629" s="239" t="s">
        <v>685</v>
      </c>
      <c r="B629" s="240" t="s">
        <v>904</v>
      </c>
      <c r="C629" s="240" t="str">
        <f>VLOOKUP(D629,[6]Consolidado!B:E,2,FALSE)</f>
        <v>Canoe Wesfield (Phase 2)</v>
      </c>
      <c r="D629" s="241">
        <v>228</v>
      </c>
      <c r="E629" s="240" t="s">
        <v>484</v>
      </c>
      <c r="F629" s="242" t="s">
        <v>507</v>
      </c>
      <c r="G629" s="240" t="s">
        <v>505</v>
      </c>
      <c r="H629" s="243">
        <v>-28</v>
      </c>
      <c r="I629" s="243">
        <v>2.3489992250858562</v>
      </c>
      <c r="J629" s="244">
        <f t="shared" si="18"/>
        <v>-65.77197830240398</v>
      </c>
      <c r="K629" s="243">
        <v>69.921329769003776</v>
      </c>
      <c r="L629" s="245">
        <f t="shared" si="19"/>
        <v>-1957.7972335321058</v>
      </c>
      <c r="M629" s="246" t="str">
        <f>VLOOKUP(D629,[6]Consolidado!B:E,4,FALSE)</f>
        <v>Finalizada</v>
      </c>
      <c r="N629" s="246" t="str">
        <f>VLOOKUP(D629,[6]Consolidado!B:H,7,FALSE)</f>
        <v>Julio</v>
      </c>
    </row>
    <row r="630" spans="1:14" x14ac:dyDescent="0.25">
      <c r="A630" s="239" t="s">
        <v>685</v>
      </c>
      <c r="B630" s="240" t="s">
        <v>904</v>
      </c>
      <c r="C630" s="240" t="str">
        <f>VLOOKUP(D630,[6]Consolidado!B:E,2,FALSE)</f>
        <v>Canoe Wesfield (Dining Terrace)</v>
      </c>
      <c r="D630" s="241">
        <v>219</v>
      </c>
      <c r="E630" s="240" t="s">
        <v>484</v>
      </c>
      <c r="F630" s="242" t="s">
        <v>507</v>
      </c>
      <c r="G630" s="240" t="s">
        <v>505</v>
      </c>
      <c r="H630" s="243">
        <v>-28.3333333333333</v>
      </c>
      <c r="I630" s="243">
        <v>2.3489992250858562</v>
      </c>
      <c r="J630" s="244">
        <f t="shared" si="18"/>
        <v>-66.554978044099187</v>
      </c>
      <c r="K630" s="243">
        <v>69.921329769003776</v>
      </c>
      <c r="L630" s="245">
        <f t="shared" si="19"/>
        <v>-1981.1043434551048</v>
      </c>
      <c r="M630" s="246" t="str">
        <f>VLOOKUP(D630,[6]Consolidado!B:E,4,FALSE)</f>
        <v>Finalizada</v>
      </c>
      <c r="N630" s="246" t="str">
        <f>VLOOKUP(D630,[6]Consolidado!B:H,7,FALSE)</f>
        <v>Julio</v>
      </c>
    </row>
    <row r="631" spans="1:14" x14ac:dyDescent="0.25">
      <c r="A631" s="239" t="s">
        <v>685</v>
      </c>
      <c r="B631" s="240" t="s">
        <v>904</v>
      </c>
      <c r="C631" s="240" t="str">
        <f>VLOOKUP(D631,[6]Consolidado!B:E,2,FALSE)</f>
        <v>Canoe Wesfield (Dining Terrace)</v>
      </c>
      <c r="D631" s="241">
        <v>219</v>
      </c>
      <c r="E631" s="240" t="s">
        <v>484</v>
      </c>
      <c r="F631" s="242" t="s">
        <v>507</v>
      </c>
      <c r="G631" s="240" t="s">
        <v>505</v>
      </c>
      <c r="H631" s="243">
        <v>-23.75</v>
      </c>
      <c r="I631" s="243">
        <v>2.3489992250858562</v>
      </c>
      <c r="J631" s="244">
        <f t="shared" si="18"/>
        <v>-55.788731595789088</v>
      </c>
      <c r="K631" s="243">
        <v>69.921329769003776</v>
      </c>
      <c r="L631" s="245">
        <f t="shared" si="19"/>
        <v>-1660.6315820138398</v>
      </c>
      <c r="M631" s="246" t="str">
        <f>VLOOKUP(D631,[6]Consolidado!B:E,4,FALSE)</f>
        <v>Finalizada</v>
      </c>
      <c r="N631" s="246" t="str">
        <f>VLOOKUP(D631,[6]Consolidado!B:H,7,FALSE)</f>
        <v>Julio</v>
      </c>
    </row>
    <row r="632" spans="1:14" x14ac:dyDescent="0.25">
      <c r="A632" s="239" t="s">
        <v>685</v>
      </c>
      <c r="B632" s="240" t="s">
        <v>904</v>
      </c>
      <c r="C632" s="240" t="str">
        <f>VLOOKUP(D632,[6]Consolidado!B:E,2,FALSE)</f>
        <v>Paul Whittle</v>
      </c>
      <c r="D632" s="241">
        <v>212</v>
      </c>
      <c r="E632" s="240" t="s">
        <v>485</v>
      </c>
      <c r="F632" s="242" t="s">
        <v>507</v>
      </c>
      <c r="G632" s="240" t="s">
        <v>505</v>
      </c>
      <c r="H632" s="243">
        <v>-4.4444444444444402</v>
      </c>
      <c r="I632" s="243">
        <v>3.7872651789270457</v>
      </c>
      <c r="J632" s="244">
        <f t="shared" si="18"/>
        <v>-16.832289684120187</v>
      </c>
      <c r="K632" s="243">
        <v>111.94602767624676</v>
      </c>
      <c r="L632" s="245">
        <f t="shared" si="19"/>
        <v>-497.53790078331843</v>
      </c>
      <c r="M632" s="246" t="str">
        <f>VLOOKUP(D632,[6]Consolidado!B:E,4,FALSE)</f>
        <v>Finalizada</v>
      </c>
      <c r="N632" s="246" t="str">
        <f>VLOOKUP(D632,[6]Consolidado!B:H,7,FALSE)</f>
        <v>Mayo</v>
      </c>
    </row>
    <row r="633" spans="1:14" x14ac:dyDescent="0.25">
      <c r="A633" s="239" t="s">
        <v>685</v>
      </c>
      <c r="B633" s="240" t="s">
        <v>904</v>
      </c>
      <c r="C633" s="240" t="str">
        <f>VLOOKUP(D633,[6]Consolidado!B:E,2,FALSE)</f>
        <v>Paul Whittle</v>
      </c>
      <c r="D633" s="241">
        <v>212</v>
      </c>
      <c r="E633" s="240" t="s">
        <v>485</v>
      </c>
      <c r="F633" s="242" t="s">
        <v>507</v>
      </c>
      <c r="G633" s="240" t="s">
        <v>505</v>
      </c>
      <c r="H633" s="243">
        <v>-5.4166666666666696</v>
      </c>
      <c r="I633" s="243">
        <v>3.7872651789270457</v>
      </c>
      <c r="J633" s="244">
        <f t="shared" si="18"/>
        <v>-20.514353052521511</v>
      </c>
      <c r="K633" s="243">
        <v>111.94602767624676</v>
      </c>
      <c r="L633" s="245">
        <f t="shared" si="19"/>
        <v>-606.37431657967022</v>
      </c>
      <c r="M633" s="246" t="str">
        <f>VLOOKUP(D633,[6]Consolidado!B:E,4,FALSE)</f>
        <v>Finalizada</v>
      </c>
      <c r="N633" s="246" t="str">
        <f>VLOOKUP(D633,[6]Consolidado!B:H,7,FALSE)</f>
        <v>Mayo</v>
      </c>
    </row>
    <row r="634" spans="1:14" x14ac:dyDescent="0.25">
      <c r="A634" s="239" t="s">
        <v>685</v>
      </c>
      <c r="B634" s="240" t="s">
        <v>904</v>
      </c>
      <c r="C634" s="240" t="str">
        <f>VLOOKUP(D634,[6]Consolidado!B:E,2,FALSE)</f>
        <v>David Berruto-New Line</v>
      </c>
      <c r="D634" s="241">
        <v>238</v>
      </c>
      <c r="E634" s="240" t="s">
        <v>485</v>
      </c>
      <c r="F634" s="242" t="s">
        <v>507</v>
      </c>
      <c r="G634" s="240" t="s">
        <v>505</v>
      </c>
      <c r="H634" s="243">
        <v>-78.5833333333333</v>
      </c>
      <c r="I634" s="243">
        <v>3.7872651789270457</v>
      </c>
      <c r="J634" s="244">
        <f t="shared" si="18"/>
        <v>-297.61592197735024</v>
      </c>
      <c r="K634" s="243">
        <v>111.94602767624676</v>
      </c>
      <c r="L634" s="245">
        <f t="shared" si="19"/>
        <v>-8797.0920082250541</v>
      </c>
      <c r="M634" s="246" t="str">
        <f>VLOOKUP(D634,[6]Consolidado!B:E,4,FALSE)</f>
        <v>En Proceso</v>
      </c>
      <c r="N634" s="246">
        <f>VLOOKUP(D634,[6]Consolidado!B:H,7,FALSE)</f>
        <v>0</v>
      </c>
    </row>
    <row r="635" spans="1:14" x14ac:dyDescent="0.25">
      <c r="A635" s="239" t="s">
        <v>685</v>
      </c>
      <c r="B635" s="240" t="s">
        <v>904</v>
      </c>
      <c r="C635" s="240" t="str">
        <f>VLOOKUP(D635,[6]Consolidado!B:E,2,FALSE)</f>
        <v>David Berruto-New Line</v>
      </c>
      <c r="D635" s="241">
        <v>238</v>
      </c>
      <c r="E635" s="240" t="s">
        <v>485</v>
      </c>
      <c r="F635" s="242" t="s">
        <v>507</v>
      </c>
      <c r="G635" s="240" t="s">
        <v>505</v>
      </c>
      <c r="H635" s="243">
        <v>-5.3333333333333304</v>
      </c>
      <c r="I635" s="243">
        <v>3.7872651789270457</v>
      </c>
      <c r="J635" s="244">
        <f t="shared" si="18"/>
        <v>-20.198747620944232</v>
      </c>
      <c r="K635" s="243">
        <v>111.94602767624676</v>
      </c>
      <c r="L635" s="245">
        <f t="shared" si="19"/>
        <v>-597.04548093998233</v>
      </c>
      <c r="M635" s="246" t="str">
        <f>VLOOKUP(D635,[6]Consolidado!B:E,4,FALSE)</f>
        <v>En Proceso</v>
      </c>
      <c r="N635" s="246">
        <f>VLOOKUP(D635,[6]Consolidado!B:H,7,FALSE)</f>
        <v>0</v>
      </c>
    </row>
    <row r="636" spans="1:14" x14ac:dyDescent="0.25">
      <c r="A636" s="239" t="s">
        <v>685</v>
      </c>
      <c r="B636" s="240" t="s">
        <v>904</v>
      </c>
      <c r="C636" s="240" t="str">
        <f>VLOOKUP(D636,[6]Consolidado!B:E,2,FALSE)</f>
        <v>David Berruto-New Line</v>
      </c>
      <c r="D636" s="241">
        <v>238</v>
      </c>
      <c r="E636" s="240" t="s">
        <v>485</v>
      </c>
      <c r="F636" s="242" t="s">
        <v>507</v>
      </c>
      <c r="G636" s="240" t="s">
        <v>505</v>
      </c>
      <c r="H636" s="243">
        <v>-27</v>
      </c>
      <c r="I636" s="243">
        <v>3.7872651789270457</v>
      </c>
      <c r="J636" s="244">
        <f t="shared" si="18"/>
        <v>-102.25615983103023</v>
      </c>
      <c r="K636" s="243">
        <v>111.94602767624676</v>
      </c>
      <c r="L636" s="245">
        <f t="shared" si="19"/>
        <v>-3022.5427472586625</v>
      </c>
      <c r="M636" s="246" t="str">
        <f>VLOOKUP(D636,[6]Consolidado!B:E,4,FALSE)</f>
        <v>En Proceso</v>
      </c>
      <c r="N636" s="246">
        <f>VLOOKUP(D636,[6]Consolidado!B:H,7,FALSE)</f>
        <v>0</v>
      </c>
    </row>
    <row r="637" spans="1:14" x14ac:dyDescent="0.25">
      <c r="A637" s="239" t="s">
        <v>685</v>
      </c>
      <c r="B637" s="240" t="s">
        <v>904</v>
      </c>
      <c r="C637" s="240" t="str">
        <f>VLOOKUP(D637,[6]Consolidado!B:E,2,FALSE)</f>
        <v>David Berruto-New Line</v>
      </c>
      <c r="D637" s="241">
        <v>238</v>
      </c>
      <c r="E637" s="240" t="s">
        <v>485</v>
      </c>
      <c r="F637" s="242" t="s">
        <v>507</v>
      </c>
      <c r="G637" s="240" t="s">
        <v>505</v>
      </c>
      <c r="H637" s="243">
        <v>-6.6666666666666696</v>
      </c>
      <c r="I637" s="243">
        <v>3.7872651789270457</v>
      </c>
      <c r="J637" s="244">
        <f t="shared" si="18"/>
        <v>-25.248434526180315</v>
      </c>
      <c r="K637" s="243">
        <v>111.94602767624676</v>
      </c>
      <c r="L637" s="245">
        <f t="shared" si="19"/>
        <v>-746.30685117497876</v>
      </c>
      <c r="M637" s="246" t="str">
        <f>VLOOKUP(D637,[6]Consolidado!B:E,4,FALSE)</f>
        <v>En Proceso</v>
      </c>
      <c r="N637" s="246">
        <f>VLOOKUP(D637,[6]Consolidado!B:H,7,FALSE)</f>
        <v>0</v>
      </c>
    </row>
    <row r="638" spans="1:14" x14ac:dyDescent="0.25">
      <c r="A638" s="239" t="s">
        <v>685</v>
      </c>
      <c r="B638" s="240" t="s">
        <v>904</v>
      </c>
      <c r="C638" s="240" t="str">
        <f>VLOOKUP(D638,[6]Consolidado!B:E,2,FALSE)</f>
        <v>Mike Moser</v>
      </c>
      <c r="D638" s="241">
        <v>233</v>
      </c>
      <c r="E638" s="240" t="s">
        <v>485</v>
      </c>
      <c r="F638" s="242" t="s">
        <v>507</v>
      </c>
      <c r="G638" s="240" t="s">
        <v>505</v>
      </c>
      <c r="H638" s="243">
        <v>-13</v>
      </c>
      <c r="I638" s="243">
        <v>3.7872651789270457</v>
      </c>
      <c r="J638" s="244">
        <f t="shared" si="18"/>
        <v>-49.234447326051594</v>
      </c>
      <c r="K638" s="243">
        <v>111.94602767624676</v>
      </c>
      <c r="L638" s="245">
        <f t="shared" si="19"/>
        <v>-1455.2983597912078</v>
      </c>
      <c r="M638" s="246" t="str">
        <f>VLOOKUP(D638,[6]Consolidado!B:E,4,FALSE)</f>
        <v>En Proceso</v>
      </c>
      <c r="N638" s="246">
        <f>VLOOKUP(D638,[6]Consolidado!B:H,7,FALSE)</f>
        <v>0</v>
      </c>
    </row>
    <row r="639" spans="1:14" x14ac:dyDescent="0.25">
      <c r="A639" s="239" t="s">
        <v>685</v>
      </c>
      <c r="B639" s="240" t="s">
        <v>904</v>
      </c>
      <c r="C639" s="240" t="str">
        <f>VLOOKUP(D639,[6]Consolidado!B:E,2,FALSE)</f>
        <v>Ignitia Office</v>
      </c>
      <c r="D639" s="241">
        <v>229</v>
      </c>
      <c r="E639" s="240" t="s">
        <v>481</v>
      </c>
      <c r="F639" s="242" t="s">
        <v>509</v>
      </c>
      <c r="G639" s="240" t="s">
        <v>505</v>
      </c>
      <c r="H639" s="243">
        <v>-131.25</v>
      </c>
      <c r="I639" s="243">
        <v>1.4108924147625983</v>
      </c>
      <c r="J639" s="244">
        <f t="shared" si="18"/>
        <v>-185.17962943759102</v>
      </c>
      <c r="K639" s="243">
        <v>41.685479230063081</v>
      </c>
      <c r="L639" s="245">
        <f t="shared" si="19"/>
        <v>-5471.2191489457791</v>
      </c>
      <c r="M639" s="246" t="str">
        <f>VLOOKUP(D639,[6]Consolidado!B:E,4,FALSE)</f>
        <v>Finalizada</v>
      </c>
      <c r="N639" s="246" t="str">
        <f>VLOOKUP(D639,[6]Consolidado!B:H,7,FALSE)</f>
        <v>Julio</v>
      </c>
    </row>
    <row r="640" spans="1:14" x14ac:dyDescent="0.25">
      <c r="A640" s="239" t="s">
        <v>685</v>
      </c>
      <c r="B640" s="240" t="s">
        <v>904</v>
      </c>
      <c r="C640" s="240" t="str">
        <f>VLOOKUP(D640,[6]Consolidado!B:E,2,FALSE)</f>
        <v>Ignitia Office</v>
      </c>
      <c r="D640" s="241">
        <v>229</v>
      </c>
      <c r="E640" s="240" t="s">
        <v>481</v>
      </c>
      <c r="F640" s="242" t="s">
        <v>509</v>
      </c>
      <c r="G640" s="240" t="s">
        <v>505</v>
      </c>
      <c r="H640" s="243">
        <v>-16.875</v>
      </c>
      <c r="I640" s="243">
        <v>1.4108924147625983</v>
      </c>
      <c r="J640" s="244">
        <f t="shared" si="18"/>
        <v>-23.808809499118848</v>
      </c>
      <c r="K640" s="243">
        <v>41.685479230063081</v>
      </c>
      <c r="L640" s="245">
        <f t="shared" si="19"/>
        <v>-703.44246200731448</v>
      </c>
      <c r="M640" s="246" t="str">
        <f>VLOOKUP(D640,[6]Consolidado!B:E,4,FALSE)</f>
        <v>Finalizada</v>
      </c>
      <c r="N640" s="246" t="str">
        <f>VLOOKUP(D640,[6]Consolidado!B:H,7,FALSE)</f>
        <v>Julio</v>
      </c>
    </row>
    <row r="641" spans="1:14" x14ac:dyDescent="0.25">
      <c r="A641" s="239" t="s">
        <v>685</v>
      </c>
      <c r="B641" s="240" t="s">
        <v>904</v>
      </c>
      <c r="C641" s="240" t="str">
        <f>VLOOKUP(D641,[6]Consolidado!B:E,2,FALSE)</f>
        <v>Ignitia Office</v>
      </c>
      <c r="D641" s="241">
        <v>229</v>
      </c>
      <c r="E641" s="240" t="s">
        <v>481</v>
      </c>
      <c r="F641" s="242" t="s">
        <v>509</v>
      </c>
      <c r="G641" s="240" t="s">
        <v>505</v>
      </c>
      <c r="H641" s="243">
        <v>-318.472222222222</v>
      </c>
      <c r="I641" s="243">
        <v>1.4108924147625983</v>
      </c>
      <c r="J641" s="244">
        <f t="shared" si="18"/>
        <v>-449.33004264592159</v>
      </c>
      <c r="K641" s="243">
        <v>41.685479230063081</v>
      </c>
      <c r="L641" s="245">
        <f t="shared" si="19"/>
        <v>-13275.667204796469</v>
      </c>
      <c r="M641" s="246" t="str">
        <f>VLOOKUP(D641,[6]Consolidado!B:E,4,FALSE)</f>
        <v>Finalizada</v>
      </c>
      <c r="N641" s="246" t="str">
        <f>VLOOKUP(D641,[6]Consolidado!B:H,7,FALSE)</f>
        <v>Julio</v>
      </c>
    </row>
    <row r="642" spans="1:14" x14ac:dyDescent="0.25">
      <c r="A642" s="239" t="s">
        <v>685</v>
      </c>
      <c r="B642" s="240" t="s">
        <v>904</v>
      </c>
      <c r="C642" s="240" t="str">
        <f>VLOOKUP(D642,[6]Consolidado!B:E,2,FALSE)</f>
        <v>Ignitia Office</v>
      </c>
      <c r="D642" s="241">
        <v>229</v>
      </c>
      <c r="E642" s="240" t="s">
        <v>481</v>
      </c>
      <c r="F642" s="242" t="s">
        <v>509</v>
      </c>
      <c r="G642" s="240" t="s">
        <v>505</v>
      </c>
      <c r="H642" s="243">
        <v>-102.083333333333</v>
      </c>
      <c r="I642" s="243">
        <v>1.4108924147625983</v>
      </c>
      <c r="J642" s="244">
        <f t="shared" si="18"/>
        <v>-144.02860067368144</v>
      </c>
      <c r="K642" s="243">
        <v>41.685479230063081</v>
      </c>
      <c r="L642" s="245">
        <f t="shared" si="19"/>
        <v>-4255.3926714022591</v>
      </c>
      <c r="M642" s="246" t="str">
        <f>VLOOKUP(D642,[6]Consolidado!B:E,4,FALSE)</f>
        <v>Finalizada</v>
      </c>
      <c r="N642" s="246" t="str">
        <f>VLOOKUP(D642,[6]Consolidado!B:H,7,FALSE)</f>
        <v>Julio</v>
      </c>
    </row>
    <row r="643" spans="1:14" x14ac:dyDescent="0.25">
      <c r="A643" s="239" t="s">
        <v>685</v>
      </c>
      <c r="B643" s="240" t="s">
        <v>904</v>
      </c>
      <c r="C643" s="240" t="str">
        <f>VLOOKUP(D643,[6]Consolidado!B:E,2,FALSE)</f>
        <v>Ignitia Office</v>
      </c>
      <c r="D643" s="241">
        <v>229</v>
      </c>
      <c r="E643" s="240" t="s">
        <v>481</v>
      </c>
      <c r="F643" s="242" t="s">
        <v>507</v>
      </c>
      <c r="G643" s="240" t="s">
        <v>505</v>
      </c>
      <c r="H643" s="243">
        <v>-8.0208333333333304</v>
      </c>
      <c r="I643" s="243">
        <v>1.4108924147625983</v>
      </c>
      <c r="J643" s="244">
        <f t="shared" si="18"/>
        <v>-11.316532910075003</v>
      </c>
      <c r="K643" s="243">
        <v>41.685479230063081</v>
      </c>
      <c r="L643" s="245">
        <f t="shared" si="19"/>
        <v>-334.35228132446417</v>
      </c>
      <c r="M643" s="246" t="str">
        <f>VLOOKUP(D643,[6]Consolidado!B:E,4,FALSE)</f>
        <v>Finalizada</v>
      </c>
      <c r="N643" s="246" t="str">
        <f>VLOOKUP(D643,[6]Consolidado!B:H,7,FALSE)</f>
        <v>Julio</v>
      </c>
    </row>
    <row r="644" spans="1:14" x14ac:dyDescent="0.25">
      <c r="A644" s="239" t="s">
        <v>685</v>
      </c>
      <c r="B644" s="240" t="s">
        <v>904</v>
      </c>
      <c r="C644" s="240" t="str">
        <f>VLOOKUP(D644,[6]Consolidado!B:E,2,FALSE)</f>
        <v>Ignitia Office</v>
      </c>
      <c r="D644" s="241">
        <v>229</v>
      </c>
      <c r="E644" s="240" t="s">
        <v>481</v>
      </c>
      <c r="F644" s="242" t="s">
        <v>507</v>
      </c>
      <c r="G644" s="240" t="s">
        <v>505</v>
      </c>
      <c r="H644" s="243">
        <v>-5.5</v>
      </c>
      <c r="I644" s="243">
        <v>1.4108924147625983</v>
      </c>
      <c r="J644" s="244">
        <f t="shared" si="18"/>
        <v>-7.7599082811942903</v>
      </c>
      <c r="K644" s="243">
        <v>41.685479230063081</v>
      </c>
      <c r="L644" s="245">
        <f t="shared" si="19"/>
        <v>-229.27013576534694</v>
      </c>
      <c r="M644" s="246" t="str">
        <f>VLOOKUP(D644,[6]Consolidado!B:E,4,FALSE)</f>
        <v>Finalizada</v>
      </c>
      <c r="N644" s="246" t="str">
        <f>VLOOKUP(D644,[6]Consolidado!B:H,7,FALSE)</f>
        <v>Julio</v>
      </c>
    </row>
    <row r="645" spans="1:14" x14ac:dyDescent="0.25">
      <c r="A645" s="239" t="s">
        <v>685</v>
      </c>
      <c r="B645" s="240" t="s">
        <v>904</v>
      </c>
      <c r="C645" s="240" t="str">
        <f>VLOOKUP(D645,[6]Consolidado!B:E,2,FALSE)</f>
        <v>Ignitia Office</v>
      </c>
      <c r="D645" s="241">
        <v>229</v>
      </c>
      <c r="E645" s="240" t="s">
        <v>481</v>
      </c>
      <c r="F645" s="242" t="s">
        <v>507</v>
      </c>
      <c r="G645" s="240" t="s">
        <v>505</v>
      </c>
      <c r="H645" s="243">
        <v>-158.75</v>
      </c>
      <c r="I645" s="243">
        <v>1.4108924147625983</v>
      </c>
      <c r="J645" s="244">
        <f t="shared" si="18"/>
        <v>-223.97917084356249</v>
      </c>
      <c r="K645" s="243">
        <v>41.685479230063081</v>
      </c>
      <c r="L645" s="245">
        <f t="shared" si="19"/>
        <v>-6617.5698277725141</v>
      </c>
      <c r="M645" s="246" t="str">
        <f>VLOOKUP(D645,[6]Consolidado!B:E,4,FALSE)</f>
        <v>Finalizada</v>
      </c>
      <c r="N645" s="246" t="str">
        <f>VLOOKUP(D645,[6]Consolidado!B:H,7,FALSE)</f>
        <v>Julio</v>
      </c>
    </row>
    <row r="646" spans="1:14" x14ac:dyDescent="0.25">
      <c r="A646" s="239" t="s">
        <v>685</v>
      </c>
      <c r="B646" s="240" t="s">
        <v>904</v>
      </c>
      <c r="C646" s="240" t="str">
        <f>VLOOKUP(D646,[6]Consolidado!B:E,2,FALSE)</f>
        <v>Ignitia Office</v>
      </c>
      <c r="D646" s="241">
        <v>229</v>
      </c>
      <c r="E646" s="240" t="s">
        <v>481</v>
      </c>
      <c r="F646" s="242" t="s">
        <v>507</v>
      </c>
      <c r="G646" s="240" t="s">
        <v>505</v>
      </c>
      <c r="H646" s="243">
        <v>-320</v>
      </c>
      <c r="I646" s="243">
        <v>1.4108924147625983</v>
      </c>
      <c r="J646" s="244">
        <f t="shared" si="18"/>
        <v>-451.48557272403144</v>
      </c>
      <c r="K646" s="243">
        <v>41.685479230063081</v>
      </c>
      <c r="L646" s="245">
        <f t="shared" si="19"/>
        <v>-13339.353353620187</v>
      </c>
      <c r="M646" s="246" t="str">
        <f>VLOOKUP(D646,[6]Consolidado!B:E,4,FALSE)</f>
        <v>Finalizada</v>
      </c>
      <c r="N646" s="246" t="str">
        <f>VLOOKUP(D646,[6]Consolidado!B:H,7,FALSE)</f>
        <v>Julio</v>
      </c>
    </row>
    <row r="647" spans="1:14" x14ac:dyDescent="0.25">
      <c r="A647" s="239" t="s">
        <v>685</v>
      </c>
      <c r="B647" s="240" t="s">
        <v>904</v>
      </c>
      <c r="C647" s="240" t="str">
        <f>VLOOKUP(D647,[6]Consolidado!B:E,2,FALSE)</f>
        <v>Ignitia Office</v>
      </c>
      <c r="D647" s="241">
        <v>229</v>
      </c>
      <c r="E647" s="240" t="s">
        <v>481</v>
      </c>
      <c r="F647" s="242" t="s">
        <v>507</v>
      </c>
      <c r="G647" s="240" t="s">
        <v>505</v>
      </c>
      <c r="H647" s="243">
        <v>-163.625</v>
      </c>
      <c r="I647" s="243">
        <v>1.4108924147625983</v>
      </c>
      <c r="J647" s="244">
        <f t="shared" si="18"/>
        <v>-230.85727136553015</v>
      </c>
      <c r="K647" s="243">
        <v>41.685479230063081</v>
      </c>
      <c r="L647" s="245">
        <f t="shared" si="19"/>
        <v>-6820.7865390190718</v>
      </c>
      <c r="M647" s="246" t="str">
        <f>VLOOKUP(D647,[6]Consolidado!B:E,4,FALSE)</f>
        <v>Finalizada</v>
      </c>
      <c r="N647" s="246" t="str">
        <f>VLOOKUP(D647,[6]Consolidado!B:H,7,FALSE)</f>
        <v>Julio</v>
      </c>
    </row>
    <row r="648" spans="1:14" x14ac:dyDescent="0.25">
      <c r="A648" s="239" t="s">
        <v>685</v>
      </c>
      <c r="B648" s="240" t="s">
        <v>904</v>
      </c>
      <c r="C648" s="240" t="str">
        <f>VLOOKUP(D648,[6]Consolidado!B:E,2,FALSE)</f>
        <v>Ignitia Office</v>
      </c>
      <c r="D648" s="241">
        <v>229</v>
      </c>
      <c r="E648" s="240" t="s">
        <v>481</v>
      </c>
      <c r="F648" s="242" t="s">
        <v>509</v>
      </c>
      <c r="G648" s="240" t="s">
        <v>505</v>
      </c>
      <c r="H648" s="243">
        <v>-209.166666666667</v>
      </c>
      <c r="I648" s="243">
        <v>1.4108924147625983</v>
      </c>
      <c r="J648" s="244">
        <f t="shared" ref="J648:J711" si="20">+H648*I648</f>
        <v>-295.1116634211773</v>
      </c>
      <c r="K648" s="243">
        <v>41.685479230063081</v>
      </c>
      <c r="L648" s="245">
        <f t="shared" si="19"/>
        <v>-8719.212738954875</v>
      </c>
      <c r="M648" s="246" t="str">
        <f>VLOOKUP(D648,[6]Consolidado!B:E,4,FALSE)</f>
        <v>Finalizada</v>
      </c>
      <c r="N648" s="246" t="str">
        <f>VLOOKUP(D648,[6]Consolidado!B:H,7,FALSE)</f>
        <v>Julio</v>
      </c>
    </row>
    <row r="649" spans="1:14" x14ac:dyDescent="0.25">
      <c r="A649" s="239" t="s">
        <v>685</v>
      </c>
      <c r="B649" s="240" t="s">
        <v>904</v>
      </c>
      <c r="C649" s="240" t="str">
        <f>VLOOKUP(D649,[6]Consolidado!B:E,2,FALSE)</f>
        <v>Wework</v>
      </c>
      <c r="D649" s="241">
        <v>242</v>
      </c>
      <c r="E649" s="240" t="s">
        <v>481</v>
      </c>
      <c r="F649" s="242" t="s">
        <v>507</v>
      </c>
      <c r="G649" s="240" t="s">
        <v>505</v>
      </c>
      <c r="H649" s="243">
        <v>-7.3333333333333304</v>
      </c>
      <c r="I649" s="243">
        <v>1.4108924147625983</v>
      </c>
      <c r="J649" s="244">
        <f t="shared" si="20"/>
        <v>-10.346544374925717</v>
      </c>
      <c r="K649" s="243">
        <v>41.685479230063081</v>
      </c>
      <c r="L649" s="245">
        <f t="shared" ref="L649:L712" si="21">H649*K649</f>
        <v>-305.69351435379582</v>
      </c>
      <c r="M649" s="246" t="str">
        <f>VLOOKUP(D649,[6]Consolidado!B:E,4,FALSE)</f>
        <v>Finalizada</v>
      </c>
      <c r="N649" s="246" t="str">
        <f>VLOOKUP(D649,[6]Consolidado!B:H,7,FALSE)</f>
        <v>Mayo</v>
      </c>
    </row>
    <row r="650" spans="1:14" x14ac:dyDescent="0.25">
      <c r="A650" s="239" t="s">
        <v>685</v>
      </c>
      <c r="B650" s="240" t="s">
        <v>904</v>
      </c>
      <c r="C650" s="240" t="str">
        <f>VLOOKUP(D650,[6]Consolidado!B:E,2,FALSE)</f>
        <v>Wework</v>
      </c>
      <c r="D650" s="241">
        <v>242</v>
      </c>
      <c r="E650" s="240" t="s">
        <v>481</v>
      </c>
      <c r="F650" s="242" t="s">
        <v>507</v>
      </c>
      <c r="G650" s="240" t="s">
        <v>505</v>
      </c>
      <c r="H650" s="243">
        <v>-2.8333333333333299</v>
      </c>
      <c r="I650" s="243">
        <v>1.4108924147625983</v>
      </c>
      <c r="J650" s="244">
        <f t="shared" si="20"/>
        <v>-3.9975285084940237</v>
      </c>
      <c r="K650" s="243">
        <v>41.685479230063081</v>
      </c>
      <c r="L650" s="245">
        <f t="shared" si="21"/>
        <v>-118.10885781851192</v>
      </c>
      <c r="M650" s="246" t="str">
        <f>VLOOKUP(D650,[6]Consolidado!B:E,4,FALSE)</f>
        <v>Finalizada</v>
      </c>
      <c r="N650" s="246" t="str">
        <f>VLOOKUP(D650,[6]Consolidado!B:H,7,FALSE)</f>
        <v>Mayo</v>
      </c>
    </row>
    <row r="651" spans="1:14" x14ac:dyDescent="0.25">
      <c r="A651" s="239" t="s">
        <v>685</v>
      </c>
      <c r="B651" s="240" t="s">
        <v>904</v>
      </c>
      <c r="C651" s="240" t="str">
        <f>VLOOKUP(D651,[6]Consolidado!B:E,2,FALSE)</f>
        <v>Proper Cloth</v>
      </c>
      <c r="D651" s="241">
        <v>190</v>
      </c>
      <c r="E651" s="240" t="s">
        <v>481</v>
      </c>
      <c r="F651" s="242" t="s">
        <v>507</v>
      </c>
      <c r="G651" s="240" t="s">
        <v>505</v>
      </c>
      <c r="H651" s="243">
        <v>-4.3333333333333304</v>
      </c>
      <c r="I651" s="243">
        <v>1.4108924147625983</v>
      </c>
      <c r="J651" s="244">
        <f t="shared" si="20"/>
        <v>-6.1138671306379218</v>
      </c>
      <c r="K651" s="243">
        <v>41.685479230063081</v>
      </c>
      <c r="L651" s="245">
        <f t="shared" si="21"/>
        <v>-180.63707666360656</v>
      </c>
      <c r="M651" s="246" t="str">
        <f>VLOOKUP(D651,[6]Consolidado!B:E,4,FALSE)</f>
        <v>Finalizada</v>
      </c>
      <c r="N651" s="246" t="str">
        <f>VLOOKUP(D651,[6]Consolidado!B:H,7,FALSE)</f>
        <v>Junio</v>
      </c>
    </row>
    <row r="652" spans="1:14" x14ac:dyDescent="0.25">
      <c r="A652" s="239" t="s">
        <v>685</v>
      </c>
      <c r="B652" s="240" t="s">
        <v>904</v>
      </c>
      <c r="C652" s="240" t="str">
        <f>VLOOKUP(D652,[6]Consolidado!B:E,2,FALSE)</f>
        <v>Proper Cloth</v>
      </c>
      <c r="D652" s="241">
        <v>190</v>
      </c>
      <c r="E652" s="240" t="s">
        <v>481</v>
      </c>
      <c r="F652" s="242" t="s">
        <v>507</v>
      </c>
      <c r="G652" s="240" t="s">
        <v>505</v>
      </c>
      <c r="H652" s="243">
        <v>-6.9</v>
      </c>
      <c r="I652" s="243">
        <v>1.4108924147625983</v>
      </c>
      <c r="J652" s="244">
        <f t="shared" si="20"/>
        <v>-9.735157661861928</v>
      </c>
      <c r="K652" s="243">
        <v>41.685479230063081</v>
      </c>
      <c r="L652" s="245">
        <f t="shared" si="21"/>
        <v>-287.62980668743529</v>
      </c>
      <c r="M652" s="246" t="str">
        <f>VLOOKUP(D652,[6]Consolidado!B:E,4,FALSE)</f>
        <v>Finalizada</v>
      </c>
      <c r="N652" s="246" t="str">
        <f>VLOOKUP(D652,[6]Consolidado!B:H,7,FALSE)</f>
        <v>Junio</v>
      </c>
    </row>
    <row r="653" spans="1:14" x14ac:dyDescent="0.25">
      <c r="A653" s="239" t="s">
        <v>685</v>
      </c>
      <c r="B653" s="240" t="s">
        <v>904</v>
      </c>
      <c r="C653" s="240" t="str">
        <f>VLOOKUP(D653,[6]Consolidado!B:E,2,FALSE)</f>
        <v>Home Studios</v>
      </c>
      <c r="D653" s="241">
        <v>293</v>
      </c>
      <c r="E653" s="240" t="s">
        <v>481</v>
      </c>
      <c r="F653" s="242" t="s">
        <v>507</v>
      </c>
      <c r="G653" s="240" t="s">
        <v>505</v>
      </c>
      <c r="H653" s="243">
        <v>-4.375</v>
      </c>
      <c r="I653" s="243">
        <v>1.4108924147625983</v>
      </c>
      <c r="J653" s="244">
        <f t="shared" si="20"/>
        <v>-6.1726543145863673</v>
      </c>
      <c r="K653" s="243">
        <v>41.685479230063081</v>
      </c>
      <c r="L653" s="245">
        <f t="shared" si="21"/>
        <v>-182.37397163152599</v>
      </c>
      <c r="M653" s="246" t="str">
        <f>VLOOKUP(D653,[6]Consolidado!B:E,4,FALSE)</f>
        <v>Finalizada</v>
      </c>
      <c r="N653" s="246" t="str">
        <f>VLOOKUP(D653,[6]Consolidado!B:H,7,FALSE)</f>
        <v>Junio</v>
      </c>
    </row>
    <row r="654" spans="1:14" x14ac:dyDescent="0.25">
      <c r="A654" s="239" t="s">
        <v>685</v>
      </c>
      <c r="B654" s="240" t="s">
        <v>904</v>
      </c>
      <c r="C654" s="240" t="str">
        <f>VLOOKUP(D654,[6]Consolidado!B:E,2,FALSE)</f>
        <v>Home Studios</v>
      </c>
      <c r="D654" s="241">
        <v>293</v>
      </c>
      <c r="E654" s="240" t="s">
        <v>481</v>
      </c>
      <c r="F654" s="242" t="s">
        <v>507</v>
      </c>
      <c r="G654" s="240" t="s">
        <v>505</v>
      </c>
      <c r="H654" s="243">
        <v>-2.0833333333333299</v>
      </c>
      <c r="I654" s="243">
        <v>1.4108924147625983</v>
      </c>
      <c r="J654" s="244">
        <f t="shared" si="20"/>
        <v>-2.9393591974220752</v>
      </c>
      <c r="K654" s="243">
        <v>41.685479230063081</v>
      </c>
      <c r="L654" s="245">
        <f t="shared" si="21"/>
        <v>-86.844748395964615</v>
      </c>
      <c r="M654" s="246" t="str">
        <f>VLOOKUP(D654,[6]Consolidado!B:E,4,FALSE)</f>
        <v>Finalizada</v>
      </c>
      <c r="N654" s="246" t="str">
        <f>VLOOKUP(D654,[6]Consolidado!B:H,7,FALSE)</f>
        <v>Junio</v>
      </c>
    </row>
    <row r="655" spans="1:14" x14ac:dyDescent="0.25">
      <c r="A655" s="239" t="s">
        <v>685</v>
      </c>
      <c r="B655" s="240" t="s">
        <v>904</v>
      </c>
      <c r="C655" s="240" t="str">
        <f>VLOOKUP(D655,[6]Consolidado!B:E,2,FALSE)</f>
        <v>Wework</v>
      </c>
      <c r="D655" s="241">
        <v>242</v>
      </c>
      <c r="E655" s="240" t="s">
        <v>481</v>
      </c>
      <c r="F655" s="242" t="s">
        <v>507</v>
      </c>
      <c r="G655" s="240" t="s">
        <v>505</v>
      </c>
      <c r="H655" s="243">
        <v>-10.5</v>
      </c>
      <c r="I655" s="243">
        <v>1.4108924147625983</v>
      </c>
      <c r="J655" s="244">
        <f t="shared" si="20"/>
        <v>-14.814370355007282</v>
      </c>
      <c r="K655" s="243">
        <v>41.685479230063081</v>
      </c>
      <c r="L655" s="245">
        <f t="shared" si="21"/>
        <v>-437.69753191566235</v>
      </c>
      <c r="M655" s="246" t="str">
        <f>VLOOKUP(D655,[6]Consolidado!B:E,4,FALSE)</f>
        <v>Finalizada</v>
      </c>
      <c r="N655" s="246" t="str">
        <f>VLOOKUP(D655,[6]Consolidado!B:H,7,FALSE)</f>
        <v>Mayo</v>
      </c>
    </row>
    <row r="656" spans="1:14" x14ac:dyDescent="0.25">
      <c r="A656" s="239" t="s">
        <v>685</v>
      </c>
      <c r="B656" s="240" t="s">
        <v>904</v>
      </c>
      <c r="C656" s="240" t="str">
        <f>VLOOKUP(D656,[6]Consolidado!B:E,2,FALSE)</f>
        <v>Canoe Wesfield (Phase 2)</v>
      </c>
      <c r="D656" s="241">
        <v>228</v>
      </c>
      <c r="E656" s="240" t="s">
        <v>481</v>
      </c>
      <c r="F656" s="242" t="s">
        <v>507</v>
      </c>
      <c r="G656" s="240" t="s">
        <v>505</v>
      </c>
      <c r="H656" s="243">
        <v>-3.2291666666666701</v>
      </c>
      <c r="I656" s="243">
        <v>1.4108924147625983</v>
      </c>
      <c r="J656" s="244">
        <f t="shared" si="20"/>
        <v>-4.5560067560042281</v>
      </c>
      <c r="K656" s="243">
        <v>41.685479230063081</v>
      </c>
      <c r="L656" s="245">
        <f t="shared" si="21"/>
        <v>-134.60936001374552</v>
      </c>
      <c r="M656" s="246" t="str">
        <f>VLOOKUP(D656,[6]Consolidado!B:E,4,FALSE)</f>
        <v>Finalizada</v>
      </c>
      <c r="N656" s="246" t="str">
        <f>VLOOKUP(D656,[6]Consolidado!B:H,7,FALSE)</f>
        <v>Julio</v>
      </c>
    </row>
    <row r="657" spans="1:14" x14ac:dyDescent="0.25">
      <c r="A657" s="239" t="s">
        <v>685</v>
      </c>
      <c r="B657" s="240" t="s">
        <v>904</v>
      </c>
      <c r="C657" s="240" t="str">
        <f>VLOOKUP(D657,[6]Consolidado!B:E,2,FALSE)</f>
        <v>Maderas Collective</v>
      </c>
      <c r="D657" s="241">
        <v>273</v>
      </c>
      <c r="E657" s="240" t="s">
        <v>481</v>
      </c>
      <c r="F657" s="242" t="s">
        <v>507</v>
      </c>
      <c r="G657" s="240" t="s">
        <v>505</v>
      </c>
      <c r="H657" s="243">
        <v>-27.8125</v>
      </c>
      <c r="I657" s="243">
        <v>1.4108924147625983</v>
      </c>
      <c r="J657" s="244">
        <f t="shared" si="20"/>
        <v>-39.240445285584762</v>
      </c>
      <c r="K657" s="243">
        <v>41.685479230063081</v>
      </c>
      <c r="L657" s="245">
        <f t="shared" si="21"/>
        <v>-1159.3773910861294</v>
      </c>
      <c r="M657" s="246" t="str">
        <f>VLOOKUP(D657,[6]Consolidado!B:E,4,FALSE)</f>
        <v>En Proceso</v>
      </c>
      <c r="N657" s="246">
        <f>VLOOKUP(D657,[6]Consolidado!B:H,7,FALSE)</f>
        <v>0</v>
      </c>
    </row>
    <row r="658" spans="1:14" x14ac:dyDescent="0.25">
      <c r="A658" s="239" t="s">
        <v>685</v>
      </c>
      <c r="B658" s="240" t="s">
        <v>904</v>
      </c>
      <c r="C658" s="240" t="str">
        <f>VLOOKUP(D658,[6]Consolidado!B:E,2,FALSE)</f>
        <v>Andee Hess</v>
      </c>
      <c r="D658" s="241">
        <v>216</v>
      </c>
      <c r="E658" s="240" t="s">
        <v>481</v>
      </c>
      <c r="F658" s="242" t="s">
        <v>507</v>
      </c>
      <c r="G658" s="240" t="s">
        <v>505</v>
      </c>
      <c r="H658" s="243">
        <v>-10.5</v>
      </c>
      <c r="I658" s="243">
        <v>1.4108924147625983</v>
      </c>
      <c r="J658" s="244">
        <f t="shared" si="20"/>
        <v>-14.814370355007282</v>
      </c>
      <c r="K658" s="243">
        <v>41.685479230063081</v>
      </c>
      <c r="L658" s="245">
        <f t="shared" si="21"/>
        <v>-437.69753191566235</v>
      </c>
      <c r="M658" s="246" t="str">
        <f>VLOOKUP(D658,[6]Consolidado!B:E,4,FALSE)</f>
        <v>Finalizada</v>
      </c>
      <c r="N658" s="246" t="str">
        <f>VLOOKUP(D658,[6]Consolidado!B:H,7,FALSE)</f>
        <v>Noviembre</v>
      </c>
    </row>
    <row r="659" spans="1:14" x14ac:dyDescent="0.25">
      <c r="A659" s="239" t="s">
        <v>685</v>
      </c>
      <c r="B659" s="240" t="s">
        <v>904</v>
      </c>
      <c r="C659" s="240" t="str">
        <f>VLOOKUP(D659,[6]Consolidado!B:E,2,FALSE)</f>
        <v>Andee Hess</v>
      </c>
      <c r="D659" s="241">
        <v>217</v>
      </c>
      <c r="E659" s="240" t="s">
        <v>481</v>
      </c>
      <c r="F659" s="242" t="s">
        <v>507</v>
      </c>
      <c r="G659" s="240" t="s">
        <v>505</v>
      </c>
      <c r="H659" s="243">
        <v>-13.5</v>
      </c>
      <c r="I659" s="243">
        <v>1.4108924147625983</v>
      </c>
      <c r="J659" s="244">
        <f t="shared" si="20"/>
        <v>-19.047047599295077</v>
      </c>
      <c r="K659" s="243">
        <v>41.685479230063081</v>
      </c>
      <c r="L659" s="245">
        <f t="shared" si="21"/>
        <v>-562.75396960585158</v>
      </c>
      <c r="M659" s="246" t="str">
        <f>VLOOKUP(D659,[6]Consolidado!B:E,4,FALSE)</f>
        <v>Finalizada</v>
      </c>
      <c r="N659" s="246" t="str">
        <f>VLOOKUP(D659,[6]Consolidado!B:H,7,FALSE)</f>
        <v>Noviembre</v>
      </c>
    </row>
    <row r="660" spans="1:14" x14ac:dyDescent="0.25">
      <c r="A660" s="239" t="s">
        <v>685</v>
      </c>
      <c r="B660" s="240" t="s">
        <v>904</v>
      </c>
      <c r="C660" s="240" t="str">
        <f>VLOOKUP(D660,[6]Consolidado!B:E,2,FALSE)</f>
        <v>Ignitia Office</v>
      </c>
      <c r="D660" s="241">
        <v>229</v>
      </c>
      <c r="E660" s="240" t="s">
        <v>481</v>
      </c>
      <c r="F660" s="242" t="s">
        <v>506</v>
      </c>
      <c r="G660" s="240" t="s">
        <v>508</v>
      </c>
      <c r="H660" s="243">
        <v>-135</v>
      </c>
      <c r="I660" s="243">
        <v>1.5606448469209175</v>
      </c>
      <c r="J660" s="244">
        <f t="shared" si="20"/>
        <v>-210.68705433432388</v>
      </c>
      <c r="K660" s="243">
        <v>46.493867777556645</v>
      </c>
      <c r="L660" s="245">
        <f t="shared" si="21"/>
        <v>-6276.6721499701471</v>
      </c>
      <c r="M660" s="246" t="str">
        <f>VLOOKUP(D660,[6]Consolidado!B:E,4,FALSE)</f>
        <v>Finalizada</v>
      </c>
      <c r="N660" s="246" t="str">
        <f>VLOOKUP(D660,[6]Consolidado!B:H,7,FALSE)</f>
        <v>Julio</v>
      </c>
    </row>
    <row r="661" spans="1:14" x14ac:dyDescent="0.25">
      <c r="A661" s="239" t="s">
        <v>685</v>
      </c>
      <c r="B661" s="240" t="s">
        <v>904</v>
      </c>
      <c r="C661" s="240" t="str">
        <f>VLOOKUP(D661,[6]Consolidado!B:E,2,FALSE)</f>
        <v>Ignitia Office</v>
      </c>
      <c r="D661" s="241">
        <v>229</v>
      </c>
      <c r="E661" s="240" t="s">
        <v>481</v>
      </c>
      <c r="F661" s="242" t="s">
        <v>506</v>
      </c>
      <c r="G661" s="240" t="s">
        <v>508</v>
      </c>
      <c r="H661" s="243">
        <v>-274.722222222222</v>
      </c>
      <c r="I661" s="243">
        <v>1.5606448469209175</v>
      </c>
      <c r="J661" s="244">
        <f t="shared" si="20"/>
        <v>-428.74382044577396</v>
      </c>
      <c r="K661" s="243">
        <v>46.493867777556645</v>
      </c>
      <c r="L661" s="245">
        <f t="shared" si="21"/>
        <v>-12772.898675556524</v>
      </c>
      <c r="M661" s="246" t="str">
        <f>VLOOKUP(D661,[6]Consolidado!B:E,4,FALSE)</f>
        <v>Finalizada</v>
      </c>
      <c r="N661" s="246" t="str">
        <f>VLOOKUP(D661,[6]Consolidado!B:H,7,FALSE)</f>
        <v>Julio</v>
      </c>
    </row>
    <row r="662" spans="1:14" x14ac:dyDescent="0.25">
      <c r="A662" s="239" t="s">
        <v>685</v>
      </c>
      <c r="B662" s="240" t="s">
        <v>904</v>
      </c>
      <c r="C662" s="240" t="str">
        <f>VLOOKUP(D662,[6]Consolidado!B:E,2,FALSE)</f>
        <v>Ignitia Office</v>
      </c>
      <c r="D662" s="241">
        <v>229</v>
      </c>
      <c r="E662" s="240" t="s">
        <v>481</v>
      </c>
      <c r="F662" s="242" t="s">
        <v>506</v>
      </c>
      <c r="G662" s="240" t="s">
        <v>508</v>
      </c>
      <c r="H662" s="243">
        <v>-96.25</v>
      </c>
      <c r="I662" s="243">
        <v>1.5606448469209175</v>
      </c>
      <c r="J662" s="244">
        <f t="shared" si="20"/>
        <v>-150.21206651613832</v>
      </c>
      <c r="K662" s="243">
        <v>46.493867777556645</v>
      </c>
      <c r="L662" s="245">
        <f t="shared" si="21"/>
        <v>-4475.0347735898267</v>
      </c>
      <c r="M662" s="246" t="str">
        <f>VLOOKUP(D662,[6]Consolidado!B:E,4,FALSE)</f>
        <v>Finalizada</v>
      </c>
      <c r="N662" s="246" t="str">
        <f>VLOOKUP(D662,[6]Consolidado!B:H,7,FALSE)</f>
        <v>Julio</v>
      </c>
    </row>
    <row r="663" spans="1:14" x14ac:dyDescent="0.25">
      <c r="A663" s="239" t="s">
        <v>685</v>
      </c>
      <c r="B663" s="240" t="s">
        <v>904</v>
      </c>
      <c r="C663" s="240" t="str">
        <f>VLOOKUP(D663,[6]Consolidado!B:E,2,FALSE)</f>
        <v>Ignitia Office</v>
      </c>
      <c r="D663" s="241">
        <v>229</v>
      </c>
      <c r="E663" s="240" t="s">
        <v>481</v>
      </c>
      <c r="F663" s="242" t="s">
        <v>506</v>
      </c>
      <c r="G663" s="240" t="s">
        <v>508</v>
      </c>
      <c r="H663" s="243">
        <v>-44.93</v>
      </c>
      <c r="I663" s="243">
        <v>1.5606448469209175</v>
      </c>
      <c r="J663" s="244">
        <f t="shared" si="20"/>
        <v>-70.119772972156824</v>
      </c>
      <c r="K663" s="243">
        <v>46.493867777556645</v>
      </c>
      <c r="L663" s="245">
        <f t="shared" si="21"/>
        <v>-2088.9694792456198</v>
      </c>
      <c r="M663" s="246" t="str">
        <f>VLOOKUP(D663,[6]Consolidado!B:E,4,FALSE)</f>
        <v>Finalizada</v>
      </c>
      <c r="N663" s="246" t="str">
        <f>VLOOKUP(D663,[6]Consolidado!B:H,7,FALSE)</f>
        <v>Julio</v>
      </c>
    </row>
    <row r="664" spans="1:14" x14ac:dyDescent="0.25">
      <c r="A664" s="239" t="s">
        <v>685</v>
      </c>
      <c r="B664" s="240" t="s">
        <v>904</v>
      </c>
      <c r="C664" s="240" t="str">
        <f>VLOOKUP(D664,[6]Consolidado!B:E,2,FALSE)</f>
        <v>Ignitia Office</v>
      </c>
      <c r="D664" s="241">
        <v>229</v>
      </c>
      <c r="E664" s="240" t="s">
        <v>481</v>
      </c>
      <c r="F664" s="242" t="s">
        <v>506</v>
      </c>
      <c r="G664" s="240" t="s">
        <v>508</v>
      </c>
      <c r="H664" s="243">
        <v>-371.027777777778</v>
      </c>
      <c r="I664" s="243">
        <v>1.5606448469209175</v>
      </c>
      <c r="J664" s="244">
        <f t="shared" si="20"/>
        <v>-579.0425894534086</v>
      </c>
      <c r="K664" s="243">
        <v>46.493867777556645</v>
      </c>
      <c r="L664" s="245">
        <f t="shared" si="21"/>
        <v>-17250.516441800679</v>
      </c>
      <c r="M664" s="246" t="str">
        <f>VLOOKUP(D664,[6]Consolidado!B:E,4,FALSE)</f>
        <v>Finalizada</v>
      </c>
      <c r="N664" s="246" t="str">
        <f>VLOOKUP(D664,[6]Consolidado!B:H,7,FALSE)</f>
        <v>Julio</v>
      </c>
    </row>
    <row r="665" spans="1:14" x14ac:dyDescent="0.25">
      <c r="A665" s="239" t="s">
        <v>685</v>
      </c>
      <c r="B665" s="240" t="s">
        <v>904</v>
      </c>
      <c r="C665" s="240" t="str">
        <f>VLOOKUP(D665,[6]Consolidado!B:E,2,FALSE)</f>
        <v>Ignitia Office</v>
      </c>
      <c r="D665" s="241">
        <v>229</v>
      </c>
      <c r="E665" s="240" t="s">
        <v>481</v>
      </c>
      <c r="F665" s="242" t="s">
        <v>506</v>
      </c>
      <c r="G665" s="240" t="s">
        <v>508</v>
      </c>
      <c r="H665" s="243">
        <v>-40</v>
      </c>
      <c r="I665" s="243">
        <v>1.5606448469209175</v>
      </c>
      <c r="J665" s="244">
        <f t="shared" si="20"/>
        <v>-62.4257938768367</v>
      </c>
      <c r="K665" s="243">
        <v>46.493867777556645</v>
      </c>
      <c r="L665" s="245">
        <f t="shared" si="21"/>
        <v>-1859.7547111022659</v>
      </c>
      <c r="M665" s="246" t="str">
        <f>VLOOKUP(D665,[6]Consolidado!B:E,4,FALSE)</f>
        <v>Finalizada</v>
      </c>
      <c r="N665" s="246" t="str">
        <f>VLOOKUP(D665,[6]Consolidado!B:H,7,FALSE)</f>
        <v>Julio</v>
      </c>
    </row>
    <row r="666" spans="1:14" x14ac:dyDescent="0.25">
      <c r="A666" s="239" t="s">
        <v>685</v>
      </c>
      <c r="B666" s="240" t="s">
        <v>904</v>
      </c>
      <c r="C666" s="240" t="str">
        <f>VLOOKUP(D666,[6]Consolidado!B:E,2,FALSE)</f>
        <v>Dan Boda / Wharf</v>
      </c>
      <c r="D666" s="241">
        <v>282</v>
      </c>
      <c r="E666" s="240" t="s">
        <v>479</v>
      </c>
      <c r="F666" s="242" t="s">
        <v>506</v>
      </c>
      <c r="G666" s="240" t="s">
        <v>902</v>
      </c>
      <c r="H666" s="243">
        <v>-6.75</v>
      </c>
      <c r="I666" s="243">
        <v>0.93930317212688519</v>
      </c>
      <c r="J666" s="244">
        <f t="shared" si="20"/>
        <v>-6.3402964118564746</v>
      </c>
      <c r="K666" s="243">
        <v>27.74062844305773</v>
      </c>
      <c r="L666" s="245">
        <f t="shared" si="21"/>
        <v>-187.24924199063969</v>
      </c>
      <c r="M666" s="246" t="str">
        <f>VLOOKUP(D666,[6]Consolidado!B:E,4,FALSE)</f>
        <v>Finalizada</v>
      </c>
      <c r="N666" s="246" t="str">
        <f>VLOOKUP(D666,[6]Consolidado!B:H,7,FALSE)</f>
        <v>Mayo</v>
      </c>
    </row>
    <row r="667" spans="1:14" x14ac:dyDescent="0.25">
      <c r="A667" s="239" t="s">
        <v>685</v>
      </c>
      <c r="B667" s="240" t="s">
        <v>904</v>
      </c>
      <c r="C667" s="240" t="str">
        <f>VLOOKUP(D667,[6]Consolidado!B:E,2,FALSE)</f>
        <v>Ignitia Office</v>
      </c>
      <c r="D667" s="241">
        <v>229</v>
      </c>
      <c r="E667" s="240" t="s">
        <v>481</v>
      </c>
      <c r="F667" s="242" t="s">
        <v>506</v>
      </c>
      <c r="G667" s="240" t="s">
        <v>508</v>
      </c>
      <c r="H667" s="243">
        <v>-390.625</v>
      </c>
      <c r="I667" s="243">
        <v>1.5606448469209175</v>
      </c>
      <c r="J667" s="244">
        <f t="shared" si="20"/>
        <v>-609.62689332848345</v>
      </c>
      <c r="K667" s="243">
        <v>46.493867777556645</v>
      </c>
      <c r="L667" s="245">
        <f t="shared" si="21"/>
        <v>-18161.667100608065</v>
      </c>
      <c r="M667" s="246" t="str">
        <f>VLOOKUP(D667,[6]Consolidado!B:E,4,FALSE)</f>
        <v>Finalizada</v>
      </c>
      <c r="N667" s="246" t="str">
        <f>VLOOKUP(D667,[6]Consolidado!B:H,7,FALSE)</f>
        <v>Julio</v>
      </c>
    </row>
    <row r="668" spans="1:14" x14ac:dyDescent="0.25">
      <c r="A668" s="239" t="s">
        <v>685</v>
      </c>
      <c r="B668" s="257" t="s">
        <v>904</v>
      </c>
      <c r="C668" s="257" t="str">
        <f>VLOOKUP(D668,[6]Consolidado!B:E,2,FALSE)</f>
        <v>Dan Boda / Wharf</v>
      </c>
      <c r="D668" s="258">
        <v>282</v>
      </c>
      <c r="E668" s="257" t="s">
        <v>480</v>
      </c>
      <c r="F668" s="259" t="s">
        <v>506</v>
      </c>
      <c r="G668" s="257" t="s">
        <v>508</v>
      </c>
      <c r="H668" s="260">
        <v>-36.25</v>
      </c>
      <c r="I668" s="260">
        <v>1.3281905551577269</v>
      </c>
      <c r="J668" s="261">
        <f t="shared" si="20"/>
        <v>-48.146907624467602</v>
      </c>
      <c r="K668" s="260">
        <v>39.225717303584183</v>
      </c>
      <c r="L668" s="262">
        <f t="shared" si="21"/>
        <v>-1421.9322522549267</v>
      </c>
      <c r="M668" s="263" t="str">
        <f>VLOOKUP(D668,[6]Consolidado!B:E,4,FALSE)</f>
        <v>Finalizada</v>
      </c>
      <c r="N668" s="263" t="str">
        <f>VLOOKUP(D668,[6]Consolidado!B:H,7,FALSE)</f>
        <v>Mayo</v>
      </c>
    </row>
    <row r="669" spans="1:14" x14ac:dyDescent="0.25">
      <c r="A669" s="239" t="s">
        <v>685</v>
      </c>
      <c r="B669" s="257" t="s">
        <v>904</v>
      </c>
      <c r="C669" s="257" t="str">
        <f>VLOOKUP(D669,[6]Consolidado!B:E,2,FALSE)</f>
        <v>Dan Boda / Wharf</v>
      </c>
      <c r="D669" s="258">
        <v>282</v>
      </c>
      <c r="E669" s="257" t="s">
        <v>480</v>
      </c>
      <c r="F669" s="259" t="s">
        <v>506</v>
      </c>
      <c r="G669" s="257" t="s">
        <v>508</v>
      </c>
      <c r="H669" s="260">
        <v>-50.75</v>
      </c>
      <c r="I669" s="260">
        <v>1.3281905551577269</v>
      </c>
      <c r="J669" s="261">
        <f t="shared" si="20"/>
        <v>-67.405670674254637</v>
      </c>
      <c r="K669" s="260">
        <v>39.225717303584183</v>
      </c>
      <c r="L669" s="262">
        <f t="shared" si="21"/>
        <v>-1990.7051531568973</v>
      </c>
      <c r="M669" s="263" t="str">
        <f>VLOOKUP(D669,[6]Consolidado!B:E,4,FALSE)</f>
        <v>Finalizada</v>
      </c>
      <c r="N669" s="263" t="str">
        <f>VLOOKUP(D669,[6]Consolidado!B:H,7,FALSE)</f>
        <v>Mayo</v>
      </c>
    </row>
    <row r="670" spans="1:14" x14ac:dyDescent="0.25">
      <c r="A670" s="239" t="s">
        <v>685</v>
      </c>
      <c r="B670" s="257" t="s">
        <v>904</v>
      </c>
      <c r="C670" s="257" t="str">
        <f>VLOOKUP(D670,[6]Consolidado!B:E,2,FALSE)</f>
        <v>Dan Boda / Wharf</v>
      </c>
      <c r="D670" s="258">
        <v>282</v>
      </c>
      <c r="E670" s="257" t="s">
        <v>480</v>
      </c>
      <c r="F670" s="259" t="s">
        <v>506</v>
      </c>
      <c r="G670" s="257" t="s">
        <v>508</v>
      </c>
      <c r="H670" s="260">
        <v>-70</v>
      </c>
      <c r="I670" s="260">
        <v>1.3281905551577269</v>
      </c>
      <c r="J670" s="261">
        <f t="shared" si="20"/>
        <v>-92.973338861040887</v>
      </c>
      <c r="K670" s="260">
        <v>39.225717303584183</v>
      </c>
      <c r="L670" s="262">
        <f t="shared" si="21"/>
        <v>-2745.800211250893</v>
      </c>
      <c r="M670" s="263" t="str">
        <f>VLOOKUP(D670,[6]Consolidado!B:E,4,FALSE)</f>
        <v>Finalizada</v>
      </c>
      <c r="N670" s="263" t="str">
        <f>VLOOKUP(D670,[6]Consolidado!B:H,7,FALSE)</f>
        <v>Mayo</v>
      </c>
    </row>
    <row r="671" spans="1:14" x14ac:dyDescent="0.25">
      <c r="A671" s="239" t="s">
        <v>687</v>
      </c>
      <c r="B671" s="240"/>
      <c r="C671" s="240" t="str">
        <f>VLOOKUP(D671,[6]Consolidado!B:E,2,FALSE)</f>
        <v>BH Office</v>
      </c>
      <c r="D671" s="241">
        <v>305</v>
      </c>
      <c r="E671" s="240" t="s">
        <v>479</v>
      </c>
      <c r="F671" s="242" t="s">
        <v>506</v>
      </c>
      <c r="G671" s="240" t="s">
        <v>902</v>
      </c>
      <c r="H671" s="243">
        <v>47.833333333333336</v>
      </c>
      <c r="I671" s="243">
        <v>0.93930317212688497</v>
      </c>
      <c r="J671" s="244">
        <f t="shared" si="20"/>
        <v>44.930001733402669</v>
      </c>
      <c r="K671" s="243">
        <v>27.74062844305773</v>
      </c>
      <c r="L671" s="245">
        <f t="shared" si="21"/>
        <v>1326.9267271929282</v>
      </c>
      <c r="M671" s="246" t="str">
        <f>VLOOKUP(D671,[6]Consolidado!B:E,4,FALSE)</f>
        <v>Finalizada</v>
      </c>
      <c r="N671" s="246" t="str">
        <f>VLOOKUP(D671,[6]Consolidado!B:H,7,FALSE)</f>
        <v>Noviembre</v>
      </c>
    </row>
    <row r="672" spans="1:14" x14ac:dyDescent="0.25">
      <c r="A672" s="239" t="s">
        <v>687</v>
      </c>
      <c r="B672" s="240"/>
      <c r="C672" s="240" t="str">
        <f>VLOOKUP(D672,[6]Consolidado!B:E,2,FALSE)</f>
        <v>BH Office</v>
      </c>
      <c r="D672" s="241">
        <v>305</v>
      </c>
      <c r="E672" s="240" t="s">
        <v>479</v>
      </c>
      <c r="F672" s="242" t="s">
        <v>506</v>
      </c>
      <c r="G672" s="240" t="s">
        <v>902</v>
      </c>
      <c r="H672" s="243">
        <v>49.333333333333336</v>
      </c>
      <c r="I672" s="243">
        <v>0.93930317212688497</v>
      </c>
      <c r="J672" s="244">
        <f t="shared" si="20"/>
        <v>46.338956491592995</v>
      </c>
      <c r="K672" s="243">
        <v>27.74062844305773</v>
      </c>
      <c r="L672" s="245">
        <f t="shared" si="21"/>
        <v>1368.5376698575149</v>
      </c>
      <c r="M672" s="246" t="str">
        <f>VLOOKUP(D672,[6]Consolidado!B:E,4,FALSE)</f>
        <v>Finalizada</v>
      </c>
      <c r="N672" s="246" t="str">
        <f>VLOOKUP(D672,[6]Consolidado!B:H,7,FALSE)</f>
        <v>Noviembre</v>
      </c>
    </row>
    <row r="673" spans="1:14" x14ac:dyDescent="0.25">
      <c r="A673" s="239" t="s">
        <v>687</v>
      </c>
      <c r="B673" s="240"/>
      <c r="C673" s="240" t="str">
        <f>VLOOKUP(D673,[6]Consolidado!B:E,2,FALSE)</f>
        <v>BH Office</v>
      </c>
      <c r="D673" s="241">
        <v>310</v>
      </c>
      <c r="E673" s="240" t="s">
        <v>479</v>
      </c>
      <c r="F673" s="242" t="s">
        <v>506</v>
      </c>
      <c r="G673" s="240" t="s">
        <v>902</v>
      </c>
      <c r="H673" s="243">
        <v>48</v>
      </c>
      <c r="I673" s="243">
        <v>0.93930317212688497</v>
      </c>
      <c r="J673" s="244">
        <f t="shared" si="20"/>
        <v>45.086552262090478</v>
      </c>
      <c r="K673" s="243">
        <v>27.74062844305773</v>
      </c>
      <c r="L673" s="245">
        <f t="shared" si="21"/>
        <v>1331.550165266771</v>
      </c>
      <c r="M673" s="246" t="str">
        <f>VLOOKUP(D673,[6]Consolidado!B:E,4,FALSE)</f>
        <v>Finalizada</v>
      </c>
      <c r="N673" s="246" t="str">
        <f>VLOOKUP(D673,[6]Consolidado!B:H,7,FALSE)</f>
        <v>Noviembre</v>
      </c>
    </row>
    <row r="674" spans="1:14" x14ac:dyDescent="0.25">
      <c r="A674" s="239" t="s">
        <v>687</v>
      </c>
      <c r="B674" s="240"/>
      <c r="C674" s="240" t="str">
        <f>VLOOKUP(D674,[6]Consolidado!B:E,2,FALSE)</f>
        <v>BH Office</v>
      </c>
      <c r="D674" s="241">
        <v>305</v>
      </c>
      <c r="E674" s="240" t="s">
        <v>479</v>
      </c>
      <c r="F674" s="242" t="s">
        <v>506</v>
      </c>
      <c r="G674" s="240" t="s">
        <v>902</v>
      </c>
      <c r="H674" s="243">
        <v>45.333333333333336</v>
      </c>
      <c r="I674" s="243">
        <v>0.93930317212688497</v>
      </c>
      <c r="J674" s="244">
        <f t="shared" si="20"/>
        <v>42.581743803085452</v>
      </c>
      <c r="K674" s="243">
        <v>27.74062844305773</v>
      </c>
      <c r="L674" s="245">
        <f t="shared" si="21"/>
        <v>1257.5751560852839</v>
      </c>
      <c r="M674" s="246" t="str">
        <f>VLOOKUP(D674,[6]Consolidado!B:E,4,FALSE)</f>
        <v>Finalizada</v>
      </c>
      <c r="N674" s="246" t="str">
        <f>VLOOKUP(D674,[6]Consolidado!B:H,7,FALSE)</f>
        <v>Noviembre</v>
      </c>
    </row>
    <row r="675" spans="1:14" x14ac:dyDescent="0.25">
      <c r="A675" s="239" t="s">
        <v>687</v>
      </c>
      <c r="B675" s="240"/>
      <c r="C675" s="240" t="str">
        <f>VLOOKUP(D675,[6]Consolidado!B:E,2,FALSE)</f>
        <v>BH Office</v>
      </c>
      <c r="D675" s="241">
        <v>310</v>
      </c>
      <c r="E675" s="240" t="s">
        <v>479</v>
      </c>
      <c r="F675" s="242" t="s">
        <v>506</v>
      </c>
      <c r="G675" s="240" t="s">
        <v>902</v>
      </c>
      <c r="H675" s="243">
        <v>49.333333333333336</v>
      </c>
      <c r="I675" s="243">
        <v>0.93930317212688497</v>
      </c>
      <c r="J675" s="244">
        <f t="shared" si="20"/>
        <v>46.338956491592995</v>
      </c>
      <c r="K675" s="243">
        <v>27.74062844305773</v>
      </c>
      <c r="L675" s="245">
        <f t="shared" si="21"/>
        <v>1368.5376698575149</v>
      </c>
      <c r="M675" s="246" t="str">
        <f>VLOOKUP(D675,[6]Consolidado!B:E,4,FALSE)</f>
        <v>Finalizada</v>
      </c>
      <c r="N675" s="246" t="str">
        <f>VLOOKUP(D675,[6]Consolidado!B:H,7,FALSE)</f>
        <v>Noviembre</v>
      </c>
    </row>
    <row r="676" spans="1:14" x14ac:dyDescent="0.25">
      <c r="A676" s="239" t="s">
        <v>687</v>
      </c>
      <c r="B676" s="240"/>
      <c r="C676" s="240" t="str">
        <f>VLOOKUP(D676,[6]Consolidado!B:E,2,FALSE)</f>
        <v>Ignitia Office</v>
      </c>
      <c r="D676" s="241">
        <v>256</v>
      </c>
      <c r="E676" s="240" t="s">
        <v>479</v>
      </c>
      <c r="F676" s="242" t="s">
        <v>506</v>
      </c>
      <c r="G676" s="240" t="s">
        <v>902</v>
      </c>
      <c r="H676" s="243">
        <v>86.333333333333329</v>
      </c>
      <c r="I676" s="243">
        <v>0.93930317212688497</v>
      </c>
      <c r="J676" s="244">
        <f t="shared" si="20"/>
        <v>81.093173860287735</v>
      </c>
      <c r="K676" s="243">
        <v>27.74062844305773</v>
      </c>
      <c r="L676" s="245">
        <f t="shared" si="21"/>
        <v>2394.9409222506506</v>
      </c>
      <c r="M676" s="246" t="str">
        <f>VLOOKUP(D676,[6]Consolidado!B:E,4,FALSE)</f>
        <v>Finalizada</v>
      </c>
      <c r="N676" s="246" t="str">
        <f>VLOOKUP(D676,[6]Consolidado!B:H,7,FALSE)</f>
        <v>Julio</v>
      </c>
    </row>
    <row r="677" spans="1:14" x14ac:dyDescent="0.25">
      <c r="A677" s="239" t="s">
        <v>687</v>
      </c>
      <c r="B677" s="240"/>
      <c r="C677" s="240" t="str">
        <f>VLOOKUP(D677,[6]Consolidado!B:E,2,FALSE)</f>
        <v>Ignitia Office</v>
      </c>
      <c r="D677" s="241">
        <v>256</v>
      </c>
      <c r="E677" s="240" t="s">
        <v>479</v>
      </c>
      <c r="F677" s="242" t="s">
        <v>506</v>
      </c>
      <c r="G677" s="240" t="s">
        <v>902</v>
      </c>
      <c r="H677" s="243">
        <v>98</v>
      </c>
      <c r="I677" s="243">
        <v>0.93930317212688497</v>
      </c>
      <c r="J677" s="244">
        <f t="shared" si="20"/>
        <v>92.051710868434725</v>
      </c>
      <c r="K677" s="243">
        <v>27.74062844305773</v>
      </c>
      <c r="L677" s="245">
        <f t="shared" si="21"/>
        <v>2718.5815874196574</v>
      </c>
      <c r="M677" s="246" t="str">
        <f>VLOOKUP(D677,[6]Consolidado!B:E,4,FALSE)</f>
        <v>Finalizada</v>
      </c>
      <c r="N677" s="246" t="str">
        <f>VLOOKUP(D677,[6]Consolidado!B:H,7,FALSE)</f>
        <v>Julio</v>
      </c>
    </row>
    <row r="678" spans="1:14" x14ac:dyDescent="0.25">
      <c r="A678" s="239" t="s">
        <v>687</v>
      </c>
      <c r="B678" s="240"/>
      <c r="C678" s="240" t="str">
        <f>VLOOKUP(D678,[6]Consolidado!B:E,2,FALSE)</f>
        <v>Ignitia Office</v>
      </c>
      <c r="D678" s="241">
        <v>268</v>
      </c>
      <c r="E678" s="240" t="s">
        <v>480</v>
      </c>
      <c r="F678" s="242" t="s">
        <v>506</v>
      </c>
      <c r="G678" s="240" t="s">
        <v>902</v>
      </c>
      <c r="H678" s="243">
        <v>112.5</v>
      </c>
      <c r="I678" s="243">
        <v>1.3281905551577269</v>
      </c>
      <c r="J678" s="244">
        <f t="shared" si="20"/>
        <v>149.42143745524427</v>
      </c>
      <c r="K678" s="243">
        <v>39.225717303584176</v>
      </c>
      <c r="L678" s="245">
        <f t="shared" si="21"/>
        <v>4412.89319665322</v>
      </c>
      <c r="M678" s="246" t="str">
        <f>VLOOKUP(D678,[6]Consolidado!B:E,4,FALSE)</f>
        <v>Finalizada</v>
      </c>
      <c r="N678" s="246" t="str">
        <f>VLOOKUP(D678,[6]Consolidado!B:H,7,FALSE)</f>
        <v>Julio</v>
      </c>
    </row>
    <row r="679" spans="1:14" x14ac:dyDescent="0.25">
      <c r="A679" s="239" t="s">
        <v>687</v>
      </c>
      <c r="B679" s="240"/>
      <c r="C679" s="240" t="str">
        <f>VLOOKUP(D679,[6]Consolidado!B:E,2,FALSE)</f>
        <v>Ignitia Office</v>
      </c>
      <c r="D679" s="241">
        <v>256</v>
      </c>
      <c r="E679" s="240" t="s">
        <v>480</v>
      </c>
      <c r="F679" s="242" t="s">
        <v>506</v>
      </c>
      <c r="G679" s="240" t="s">
        <v>902</v>
      </c>
      <c r="H679" s="243">
        <v>98</v>
      </c>
      <c r="I679" s="243">
        <v>1.3281905551577269</v>
      </c>
      <c r="J679" s="244">
        <f t="shared" si="20"/>
        <v>130.16267440545724</v>
      </c>
      <c r="K679" s="243">
        <v>39.225717303584176</v>
      </c>
      <c r="L679" s="245">
        <f t="shared" si="21"/>
        <v>3844.1202957512492</v>
      </c>
      <c r="M679" s="246" t="str">
        <f>VLOOKUP(D679,[6]Consolidado!B:E,4,FALSE)</f>
        <v>Finalizada</v>
      </c>
      <c r="N679" s="246" t="str">
        <f>VLOOKUP(D679,[6]Consolidado!B:H,7,FALSE)</f>
        <v>Julio</v>
      </c>
    </row>
    <row r="680" spans="1:14" x14ac:dyDescent="0.25">
      <c r="A680" s="239" t="s">
        <v>687</v>
      </c>
      <c r="B680" s="240"/>
      <c r="C680" s="240" t="str">
        <f>VLOOKUP(D680,[6]Consolidado!B:E,2,FALSE)</f>
        <v>Chicha [Pina Blanca]</v>
      </c>
      <c r="D680" s="241">
        <v>299</v>
      </c>
      <c r="E680" s="240" t="s">
        <v>480</v>
      </c>
      <c r="F680" s="242" t="s">
        <v>506</v>
      </c>
      <c r="G680" s="240" t="s">
        <v>902</v>
      </c>
      <c r="H680" s="243">
        <v>82.5</v>
      </c>
      <c r="I680" s="243">
        <v>1.3281905551577269</v>
      </c>
      <c r="J680" s="244">
        <f t="shared" si="20"/>
        <v>109.57572080051247</v>
      </c>
      <c r="K680" s="243">
        <v>39.225717303584176</v>
      </c>
      <c r="L680" s="245">
        <f t="shared" si="21"/>
        <v>3236.1216775456946</v>
      </c>
      <c r="M680" s="246" t="str">
        <f>VLOOKUP(D680,[6]Consolidado!B:E,4,FALSE)</f>
        <v>Finalizada</v>
      </c>
      <c r="N680" s="246" t="str">
        <f>VLOOKUP(D680,[6]Consolidado!B:H,7,FALSE)</f>
        <v>Agosto</v>
      </c>
    </row>
    <row r="681" spans="1:14" x14ac:dyDescent="0.25">
      <c r="A681" s="239" t="s">
        <v>687</v>
      </c>
      <c r="B681" s="240"/>
      <c r="C681" s="240" t="str">
        <f>VLOOKUP(D681,[6]Consolidado!B:E,2,FALSE)</f>
        <v>Ignitia Office</v>
      </c>
      <c r="D681" s="241">
        <v>256</v>
      </c>
      <c r="E681" s="240" t="s">
        <v>480</v>
      </c>
      <c r="F681" s="242" t="s">
        <v>506</v>
      </c>
      <c r="G681" s="240" t="s">
        <v>902</v>
      </c>
      <c r="H681" s="243">
        <v>67.166666666666671</v>
      </c>
      <c r="I681" s="243">
        <v>1.3281905551577269</v>
      </c>
      <c r="J681" s="244">
        <f t="shared" si="20"/>
        <v>89.210132288094002</v>
      </c>
      <c r="K681" s="243">
        <v>39.225717303584176</v>
      </c>
      <c r="L681" s="245">
        <f t="shared" si="21"/>
        <v>2634.6606788907375</v>
      </c>
      <c r="M681" s="246" t="str">
        <f>VLOOKUP(D681,[6]Consolidado!B:E,4,FALSE)</f>
        <v>Finalizada</v>
      </c>
      <c r="N681" s="246" t="str">
        <f>VLOOKUP(D681,[6]Consolidado!B:H,7,FALSE)</f>
        <v>Julio</v>
      </c>
    </row>
    <row r="682" spans="1:14" x14ac:dyDescent="0.25">
      <c r="A682" s="239" t="s">
        <v>687</v>
      </c>
      <c r="B682" s="240"/>
      <c r="C682" s="240" t="str">
        <f>VLOOKUP(D682,[6]Consolidado!B:E,2,FALSE)</f>
        <v>BH Office</v>
      </c>
      <c r="D682" s="241">
        <v>310</v>
      </c>
      <c r="E682" s="240" t="s">
        <v>480</v>
      </c>
      <c r="F682" s="242" t="s">
        <v>506</v>
      </c>
      <c r="G682" s="240" t="s">
        <v>902</v>
      </c>
      <c r="H682" s="243">
        <v>66.666666666666671</v>
      </c>
      <c r="I682" s="243">
        <v>1.3281905551577269</v>
      </c>
      <c r="J682" s="244">
        <f t="shared" si="20"/>
        <v>88.546037010515136</v>
      </c>
      <c r="K682" s="243">
        <v>39.225717303584176</v>
      </c>
      <c r="L682" s="245">
        <f t="shared" si="21"/>
        <v>2615.0478202389454</v>
      </c>
      <c r="M682" s="246" t="str">
        <f>VLOOKUP(D682,[6]Consolidado!B:E,4,FALSE)</f>
        <v>Finalizada</v>
      </c>
      <c r="N682" s="246" t="str">
        <f>VLOOKUP(D682,[6]Consolidado!B:H,7,FALSE)</f>
        <v>Noviembre</v>
      </c>
    </row>
    <row r="683" spans="1:14" x14ac:dyDescent="0.25">
      <c r="A683" s="239" t="s">
        <v>687</v>
      </c>
      <c r="B683" s="240"/>
      <c r="C683" s="240" t="str">
        <f>VLOOKUP(D683,[6]Consolidado!B:E,2,FALSE)</f>
        <v>Chicha [Pina Blanca]</v>
      </c>
      <c r="D683" s="241">
        <v>299</v>
      </c>
      <c r="E683" s="240" t="s">
        <v>480</v>
      </c>
      <c r="F683" s="242" t="s">
        <v>506</v>
      </c>
      <c r="G683" s="240" t="s">
        <v>902</v>
      </c>
      <c r="H683" s="243">
        <v>65</v>
      </c>
      <c r="I683" s="243">
        <v>1.3281905551577269</v>
      </c>
      <c r="J683" s="244">
        <f t="shared" si="20"/>
        <v>86.332386085252253</v>
      </c>
      <c r="K683" s="243">
        <v>39.225717303584176</v>
      </c>
      <c r="L683" s="245">
        <f t="shared" si="21"/>
        <v>2549.6716247329714</v>
      </c>
      <c r="M683" s="246" t="str">
        <f>VLOOKUP(D683,[6]Consolidado!B:E,4,FALSE)</f>
        <v>Finalizada</v>
      </c>
      <c r="N683" s="246" t="str">
        <f>VLOOKUP(D683,[6]Consolidado!B:H,7,FALSE)</f>
        <v>Agosto</v>
      </c>
    </row>
    <row r="684" spans="1:14" x14ac:dyDescent="0.25">
      <c r="A684" s="239" t="s">
        <v>687</v>
      </c>
      <c r="B684" s="240"/>
      <c r="C684" s="240" t="str">
        <f>VLOOKUP(D684,[6]Consolidado!B:E,2,FALSE)</f>
        <v>Chicha [Pina Blanca]</v>
      </c>
      <c r="D684" s="241">
        <v>299</v>
      </c>
      <c r="E684" s="240" t="s">
        <v>480</v>
      </c>
      <c r="F684" s="242" t="s">
        <v>506</v>
      </c>
      <c r="G684" s="240" t="s">
        <v>902</v>
      </c>
      <c r="H684" s="243">
        <v>68.333333333333329</v>
      </c>
      <c r="I684" s="243">
        <v>1.3281905551577269</v>
      </c>
      <c r="J684" s="244">
        <f t="shared" si="20"/>
        <v>90.759687935778004</v>
      </c>
      <c r="K684" s="243">
        <v>39.225717303584176</v>
      </c>
      <c r="L684" s="245">
        <f t="shared" si="21"/>
        <v>2680.4240157449185</v>
      </c>
      <c r="M684" s="246" t="str">
        <f>VLOOKUP(D684,[6]Consolidado!B:E,4,FALSE)</f>
        <v>Finalizada</v>
      </c>
      <c r="N684" s="246" t="str">
        <f>VLOOKUP(D684,[6]Consolidado!B:H,7,FALSE)</f>
        <v>Agosto</v>
      </c>
    </row>
    <row r="685" spans="1:14" x14ac:dyDescent="0.25">
      <c r="A685" s="239" t="s">
        <v>687</v>
      </c>
      <c r="B685" s="240"/>
      <c r="C685" s="240" t="str">
        <f>VLOOKUP(D685,[6]Consolidado!B:E,2,FALSE)</f>
        <v>Ignitia Office</v>
      </c>
      <c r="D685" s="241">
        <v>229</v>
      </c>
      <c r="E685" s="240" t="s">
        <v>481</v>
      </c>
      <c r="F685" s="242" t="s">
        <v>507</v>
      </c>
      <c r="G685" s="240" t="s">
        <v>505</v>
      </c>
      <c r="H685" s="243">
        <v>85.125</v>
      </c>
      <c r="I685" s="243">
        <v>1.4108924147625961</v>
      </c>
      <c r="J685" s="244">
        <f t="shared" si="20"/>
        <v>120.10221680666599</v>
      </c>
      <c r="K685" s="243">
        <v>41.685479230063088</v>
      </c>
      <c r="L685" s="245">
        <f t="shared" si="21"/>
        <v>3548.4764194591203</v>
      </c>
      <c r="M685" s="246" t="str">
        <f>VLOOKUP(D685,[6]Consolidado!B:E,4,FALSE)</f>
        <v>Finalizada</v>
      </c>
      <c r="N685" s="246" t="str">
        <f>VLOOKUP(D685,[6]Consolidado!B:H,7,FALSE)</f>
        <v>Julio</v>
      </c>
    </row>
    <row r="686" spans="1:14" x14ac:dyDescent="0.25">
      <c r="A686" s="239" t="s">
        <v>687</v>
      </c>
      <c r="B686" s="240"/>
      <c r="C686" s="240" t="str">
        <f>VLOOKUP(D686,[6]Consolidado!B:E,2,FALSE)</f>
        <v>Chicha [Pina Blanca]</v>
      </c>
      <c r="D686" s="241">
        <v>299</v>
      </c>
      <c r="E686" s="240" t="s">
        <v>480</v>
      </c>
      <c r="F686" s="242" t="s">
        <v>506</v>
      </c>
      <c r="G686" s="240" t="s">
        <v>902</v>
      </c>
      <c r="H686" s="243">
        <v>50.75</v>
      </c>
      <c r="I686" s="243">
        <v>1.3281905551577269</v>
      </c>
      <c r="J686" s="244">
        <f t="shared" si="20"/>
        <v>67.405670674254637</v>
      </c>
      <c r="K686" s="243">
        <v>39.225717303584176</v>
      </c>
      <c r="L686" s="245">
        <f t="shared" si="21"/>
        <v>1990.705153156897</v>
      </c>
      <c r="M686" s="246" t="str">
        <f>VLOOKUP(D686,[6]Consolidado!B:E,4,FALSE)</f>
        <v>Finalizada</v>
      </c>
      <c r="N686" s="246" t="str">
        <f>VLOOKUP(D686,[6]Consolidado!B:H,7,FALSE)</f>
        <v>Agosto</v>
      </c>
    </row>
    <row r="687" spans="1:14" x14ac:dyDescent="0.25">
      <c r="A687" s="239" t="s">
        <v>687</v>
      </c>
      <c r="B687" s="240"/>
      <c r="C687" s="240" t="str">
        <f>VLOOKUP(D687,[6]Consolidado!B:E,2,FALSE)</f>
        <v>Proper Cloth</v>
      </c>
      <c r="D687" s="241">
        <v>190</v>
      </c>
      <c r="E687" s="240" t="s">
        <v>481</v>
      </c>
      <c r="F687" s="242" t="s">
        <v>507</v>
      </c>
      <c r="G687" s="240" t="s">
        <v>505</v>
      </c>
      <c r="H687" s="243">
        <v>7.5</v>
      </c>
      <c r="I687" s="243">
        <v>1.4108924147625961</v>
      </c>
      <c r="J687" s="244">
        <f t="shared" si="20"/>
        <v>10.58169311071947</v>
      </c>
      <c r="K687" s="243">
        <v>41.685479230063088</v>
      </c>
      <c r="L687" s="245">
        <f t="shared" si="21"/>
        <v>312.64109422547318</v>
      </c>
      <c r="M687" s="246" t="str">
        <f>VLOOKUP(D687,[6]Consolidado!B:E,4,FALSE)</f>
        <v>Finalizada</v>
      </c>
      <c r="N687" s="246" t="str">
        <f>VLOOKUP(D687,[6]Consolidado!B:H,7,FALSE)</f>
        <v>Junio</v>
      </c>
    </row>
    <row r="688" spans="1:14" x14ac:dyDescent="0.25">
      <c r="A688" s="239" t="s">
        <v>687</v>
      </c>
      <c r="B688" s="240"/>
      <c r="C688" s="240" t="str">
        <f>VLOOKUP(D688,[6]Consolidado!B:E,2,FALSE)</f>
        <v>Wework</v>
      </c>
      <c r="D688" s="241">
        <v>304</v>
      </c>
      <c r="E688" s="240" t="s">
        <v>479</v>
      </c>
      <c r="F688" s="242" t="s">
        <v>506</v>
      </c>
      <c r="G688" s="240" t="s">
        <v>902</v>
      </c>
      <c r="H688" s="243">
        <v>40</v>
      </c>
      <c r="I688" s="243">
        <v>0.93930317212688497</v>
      </c>
      <c r="J688" s="244">
        <f t="shared" si="20"/>
        <v>37.572126885075399</v>
      </c>
      <c r="K688" s="243">
        <v>27.74062844305773</v>
      </c>
      <c r="L688" s="245">
        <f t="shared" si="21"/>
        <v>1109.6251377223093</v>
      </c>
      <c r="M688" s="246" t="str">
        <f>VLOOKUP(D688,[6]Consolidado!B:E,4,FALSE)</f>
        <v>Finalizada</v>
      </c>
      <c r="N688" s="246" t="str">
        <f>VLOOKUP(D688,[6]Consolidado!B:H,7,FALSE)</f>
        <v>Septiembre</v>
      </c>
    </row>
    <row r="689" spans="1:14" x14ac:dyDescent="0.25">
      <c r="A689" s="239" t="s">
        <v>687</v>
      </c>
      <c r="B689" s="240"/>
      <c r="C689" s="240" t="str">
        <f>VLOOKUP(D689,[6]Consolidado!B:E,2,FALSE)</f>
        <v>Ignitia Office</v>
      </c>
      <c r="D689" s="241">
        <v>261</v>
      </c>
      <c r="E689" s="240" t="s">
        <v>482</v>
      </c>
      <c r="F689" s="242" t="s">
        <v>507</v>
      </c>
      <c r="G689" s="240" t="s">
        <v>505</v>
      </c>
      <c r="H689" s="243">
        <v>60</v>
      </c>
      <c r="I689" s="243">
        <v>2.7138074535197538</v>
      </c>
      <c r="J689" s="244">
        <f t="shared" si="20"/>
        <v>162.82844721118522</v>
      </c>
      <c r="K689" s="243">
        <v>80.20946471612524</v>
      </c>
      <c r="L689" s="245">
        <f t="shared" si="21"/>
        <v>4812.5678829675144</v>
      </c>
      <c r="M689" s="246" t="str">
        <f>VLOOKUP(D689,[6]Consolidado!B:E,4,FALSE)</f>
        <v>Finalizada</v>
      </c>
      <c r="N689" s="246" t="str">
        <f>VLOOKUP(D689,[6]Consolidado!B:H,7,FALSE)</f>
        <v>Julio</v>
      </c>
    </row>
    <row r="690" spans="1:14" x14ac:dyDescent="0.25">
      <c r="A690" s="239" t="s">
        <v>687</v>
      </c>
      <c r="B690" s="240"/>
      <c r="C690" s="240" t="str">
        <f>VLOOKUP(D690,[6]Consolidado!B:E,2,FALSE)</f>
        <v>Ignitia Office</v>
      </c>
      <c r="D690" s="241">
        <v>262</v>
      </c>
      <c r="E690" s="240" t="s">
        <v>482</v>
      </c>
      <c r="F690" s="242" t="s">
        <v>507</v>
      </c>
      <c r="G690" s="240" t="s">
        <v>505</v>
      </c>
      <c r="H690" s="243">
        <v>57</v>
      </c>
      <c r="I690" s="243">
        <v>2.7138074535197538</v>
      </c>
      <c r="J690" s="244">
        <f t="shared" si="20"/>
        <v>154.68702485062596</v>
      </c>
      <c r="K690" s="243">
        <v>80.20946471612524</v>
      </c>
      <c r="L690" s="245">
        <f t="shared" si="21"/>
        <v>4571.9394888191382</v>
      </c>
      <c r="M690" s="246" t="str">
        <f>VLOOKUP(D690,[6]Consolidado!B:E,4,FALSE)</f>
        <v>Finalizada</v>
      </c>
      <c r="N690" s="246" t="str">
        <f>VLOOKUP(D690,[6]Consolidado!B:H,7,FALSE)</f>
        <v>Agosto</v>
      </c>
    </row>
    <row r="691" spans="1:14" x14ac:dyDescent="0.25">
      <c r="A691" s="239" t="s">
        <v>687</v>
      </c>
      <c r="B691" s="240"/>
      <c r="C691" s="240" t="str">
        <f>VLOOKUP(D691,[6]Consolidado!B:E,2,FALSE)</f>
        <v>Ignitia Office</v>
      </c>
      <c r="D691" s="241">
        <v>249</v>
      </c>
      <c r="E691" s="240" t="s">
        <v>482</v>
      </c>
      <c r="F691" s="242" t="s">
        <v>507</v>
      </c>
      <c r="G691" s="240" t="s">
        <v>505</v>
      </c>
      <c r="H691" s="243">
        <v>248.66666666666666</v>
      </c>
      <c r="I691" s="243">
        <v>2.7138074535197538</v>
      </c>
      <c r="J691" s="244">
        <f t="shared" si="20"/>
        <v>674.83345344191207</v>
      </c>
      <c r="K691" s="243">
        <v>80.20946471612524</v>
      </c>
      <c r="L691" s="245">
        <f t="shared" si="21"/>
        <v>19945.420226076476</v>
      </c>
      <c r="M691" s="246" t="str">
        <f>VLOOKUP(D691,[6]Consolidado!B:E,4,FALSE)</f>
        <v>Finalizada</v>
      </c>
      <c r="N691" s="246" t="str">
        <f>VLOOKUP(D691,[6]Consolidado!B:H,7,FALSE)</f>
        <v>Agosto</v>
      </c>
    </row>
    <row r="692" spans="1:14" x14ac:dyDescent="0.25">
      <c r="A692" s="239" t="s">
        <v>687</v>
      </c>
      <c r="B692" s="240"/>
      <c r="C692" s="240" t="str">
        <f>VLOOKUP(D692,[6]Consolidado!B:E,2,FALSE)</f>
        <v>Maderas Collective</v>
      </c>
      <c r="D692" s="241">
        <v>187</v>
      </c>
      <c r="E692" s="240" t="s">
        <v>484</v>
      </c>
      <c r="F692" s="242" t="s">
        <v>507</v>
      </c>
      <c r="G692" s="240" t="s">
        <v>505</v>
      </c>
      <c r="H692" s="243">
        <v>12</v>
      </c>
      <c r="I692" s="243">
        <v>2.3489992250858562</v>
      </c>
      <c r="J692" s="244">
        <f t="shared" si="20"/>
        <v>28.187990701030273</v>
      </c>
      <c r="K692" s="243">
        <v>69.921329769003776</v>
      </c>
      <c r="L692" s="245">
        <f t="shared" si="21"/>
        <v>839.05595722804537</v>
      </c>
      <c r="M692" s="246" t="str">
        <f>VLOOKUP(D692,[6]Consolidado!B:E,4,FALSE)</f>
        <v>Finalizada</v>
      </c>
      <c r="N692" s="246" t="str">
        <f>VLOOKUP(D692,[6]Consolidado!B:H,7,FALSE)</f>
        <v>Se cierra mensualmente</v>
      </c>
    </row>
    <row r="693" spans="1:14" x14ac:dyDescent="0.25">
      <c r="A693" s="239" t="s">
        <v>687</v>
      </c>
      <c r="B693" s="240"/>
      <c r="C693" s="240" t="str">
        <f>VLOOKUP(D693,[6]Consolidado!B:E,2,FALSE)</f>
        <v>Maderas Collective</v>
      </c>
      <c r="D693" s="241">
        <v>302</v>
      </c>
      <c r="E693" s="240" t="s">
        <v>481</v>
      </c>
      <c r="F693" s="242" t="s">
        <v>506</v>
      </c>
      <c r="G693" s="240" t="s">
        <v>508</v>
      </c>
      <c r="H693" s="243">
        <v>22.166666666666668</v>
      </c>
      <c r="I693" s="243">
        <v>1.5606448469209182</v>
      </c>
      <c r="J693" s="244">
        <f t="shared" si="20"/>
        <v>34.594294106747022</v>
      </c>
      <c r="K693" s="243">
        <v>46.493867777556659</v>
      </c>
      <c r="L693" s="245">
        <f t="shared" si="21"/>
        <v>1030.6140690691727</v>
      </c>
      <c r="M693" s="246" t="str">
        <f>VLOOKUP(D693,[6]Consolidado!B:E,4,FALSE)</f>
        <v>Finalizada</v>
      </c>
      <c r="N693" s="246" t="str">
        <f>VLOOKUP(D693,[6]Consolidado!B:H,7,FALSE)</f>
        <v>Junio</v>
      </c>
    </row>
    <row r="694" spans="1:14" x14ac:dyDescent="0.25">
      <c r="A694" s="239" t="s">
        <v>687</v>
      </c>
      <c r="B694" s="240"/>
      <c r="C694" s="240" t="str">
        <f>VLOOKUP(D694,[6]Consolidado!B:E,2,FALSE)</f>
        <v>Maderas Collective</v>
      </c>
      <c r="D694" s="241">
        <v>302</v>
      </c>
      <c r="E694" s="240" t="s">
        <v>481</v>
      </c>
      <c r="F694" s="242" t="s">
        <v>506</v>
      </c>
      <c r="G694" s="240" t="s">
        <v>508</v>
      </c>
      <c r="H694" s="243">
        <v>4.125</v>
      </c>
      <c r="I694" s="243">
        <v>1.5606448469209182</v>
      </c>
      <c r="J694" s="244">
        <f t="shared" si="20"/>
        <v>6.4376599935487873</v>
      </c>
      <c r="K694" s="243">
        <v>46.493867777556659</v>
      </c>
      <c r="L694" s="245">
        <f t="shared" si="21"/>
        <v>191.78720458242123</v>
      </c>
      <c r="M694" s="246" t="str">
        <f>VLOOKUP(D694,[6]Consolidado!B:E,4,FALSE)</f>
        <v>Finalizada</v>
      </c>
      <c r="N694" s="246" t="str">
        <f>VLOOKUP(D694,[6]Consolidado!B:H,7,FALSE)</f>
        <v>Junio</v>
      </c>
    </row>
    <row r="695" spans="1:14" x14ac:dyDescent="0.25">
      <c r="A695" s="239" t="s">
        <v>687</v>
      </c>
      <c r="B695" s="240"/>
      <c r="C695" s="240" t="str">
        <f>VLOOKUP(D695,[6]Consolidado!B:E,2,FALSE)</f>
        <v>Ignitia Office</v>
      </c>
      <c r="D695" s="241">
        <v>254</v>
      </c>
      <c r="E695" s="240" t="s">
        <v>481</v>
      </c>
      <c r="F695" s="242" t="s">
        <v>506</v>
      </c>
      <c r="G695" s="240" t="s">
        <v>508</v>
      </c>
      <c r="H695" s="243">
        <v>31.5</v>
      </c>
      <c r="I695" s="243">
        <v>1.5606448469209182</v>
      </c>
      <c r="J695" s="244">
        <f t="shared" si="20"/>
        <v>49.160312678008921</v>
      </c>
      <c r="K695" s="243">
        <v>46.493867777556659</v>
      </c>
      <c r="L695" s="245">
        <f t="shared" si="21"/>
        <v>1464.5568349930347</v>
      </c>
      <c r="M695" s="246" t="str">
        <f>VLOOKUP(D695,[6]Consolidado!B:E,4,FALSE)</f>
        <v>Finalizada</v>
      </c>
      <c r="N695" s="246" t="str">
        <f>VLOOKUP(D695,[6]Consolidado!B:H,7,FALSE)</f>
        <v>Julio</v>
      </c>
    </row>
    <row r="696" spans="1:14" x14ac:dyDescent="0.25">
      <c r="A696" s="239" t="s">
        <v>687</v>
      </c>
      <c r="B696" s="240"/>
      <c r="C696" s="240" t="str">
        <f>VLOOKUP(D696,[6]Consolidado!B:E,2,FALSE)</f>
        <v>Ignitia Office</v>
      </c>
      <c r="D696" s="241">
        <v>254</v>
      </c>
      <c r="E696" s="240" t="s">
        <v>482</v>
      </c>
      <c r="F696" s="242" t="s">
        <v>507</v>
      </c>
      <c r="G696" s="240" t="s">
        <v>505</v>
      </c>
      <c r="H696" s="243">
        <v>1.3333333333333333</v>
      </c>
      <c r="I696" s="243">
        <v>2.7138074535197538</v>
      </c>
      <c r="J696" s="244">
        <f t="shared" si="20"/>
        <v>3.6184099380263381</v>
      </c>
      <c r="K696" s="243">
        <v>80.20946471612524</v>
      </c>
      <c r="L696" s="245">
        <f t="shared" si="21"/>
        <v>106.94595295483364</v>
      </c>
      <c r="M696" s="246" t="str">
        <f>VLOOKUP(D696,[6]Consolidado!B:E,4,FALSE)</f>
        <v>Finalizada</v>
      </c>
      <c r="N696" s="246" t="str">
        <f>VLOOKUP(D696,[6]Consolidado!B:H,7,FALSE)</f>
        <v>Julio</v>
      </c>
    </row>
    <row r="697" spans="1:14" x14ac:dyDescent="0.25">
      <c r="A697" s="239" t="s">
        <v>687</v>
      </c>
      <c r="B697" s="240"/>
      <c r="C697" s="240" t="str">
        <f>VLOOKUP(D697,[6]Consolidado!B:E,2,FALSE)</f>
        <v>Ignitia Office</v>
      </c>
      <c r="D697" s="241">
        <v>254</v>
      </c>
      <c r="E697" s="240" t="s">
        <v>481</v>
      </c>
      <c r="F697" s="242" t="s">
        <v>507</v>
      </c>
      <c r="G697" s="240" t="s">
        <v>505</v>
      </c>
      <c r="H697" s="243">
        <v>1.375</v>
      </c>
      <c r="I697" s="243">
        <v>1.4108924147625961</v>
      </c>
      <c r="J697" s="244">
        <f t="shared" si="20"/>
        <v>1.9399770702985697</v>
      </c>
      <c r="K697" s="243">
        <v>41.685479230063088</v>
      </c>
      <c r="L697" s="245">
        <f t="shared" si="21"/>
        <v>57.317533941336748</v>
      </c>
      <c r="M697" s="246" t="str">
        <f>VLOOKUP(D697,[6]Consolidado!B:E,4,FALSE)</f>
        <v>Finalizada</v>
      </c>
      <c r="N697" s="246" t="str">
        <f>VLOOKUP(D697,[6]Consolidado!B:H,7,FALSE)</f>
        <v>Julio</v>
      </c>
    </row>
    <row r="698" spans="1:14" x14ac:dyDescent="0.25">
      <c r="A698" s="239" t="s">
        <v>687</v>
      </c>
      <c r="B698" s="240"/>
      <c r="C698" s="240" t="str">
        <f>VLOOKUP(D698,[6]Consolidado!B:E,2,FALSE)</f>
        <v>Ignitia Office</v>
      </c>
      <c r="D698" s="241">
        <v>259</v>
      </c>
      <c r="E698" s="240" t="s">
        <v>482</v>
      </c>
      <c r="F698" s="242" t="s">
        <v>507</v>
      </c>
      <c r="G698" s="240" t="s">
        <v>505</v>
      </c>
      <c r="H698" s="243">
        <v>35.833333333333336</v>
      </c>
      <c r="I698" s="243">
        <v>2.7138074535197538</v>
      </c>
      <c r="J698" s="244">
        <f t="shared" si="20"/>
        <v>97.244767084457848</v>
      </c>
      <c r="K698" s="243">
        <v>80.20946471612524</v>
      </c>
      <c r="L698" s="245">
        <f t="shared" si="21"/>
        <v>2874.1724856611545</v>
      </c>
      <c r="M698" s="246" t="str">
        <f>VLOOKUP(D698,[6]Consolidado!B:E,4,FALSE)</f>
        <v>Finalizada</v>
      </c>
      <c r="N698" s="246" t="str">
        <f>VLOOKUP(D698,[6]Consolidado!B:H,7,FALSE)</f>
        <v>Julio</v>
      </c>
    </row>
    <row r="699" spans="1:14" x14ac:dyDescent="0.25">
      <c r="A699" s="239" t="s">
        <v>687</v>
      </c>
      <c r="B699" s="240"/>
      <c r="C699" s="240" t="str">
        <f>VLOOKUP(D699,[6]Consolidado!B:E,2,FALSE)</f>
        <v>Ignitia Office</v>
      </c>
      <c r="D699" s="241">
        <v>260</v>
      </c>
      <c r="E699" s="240" t="s">
        <v>482</v>
      </c>
      <c r="F699" s="242" t="s">
        <v>507</v>
      </c>
      <c r="G699" s="240" t="s">
        <v>505</v>
      </c>
      <c r="H699" s="243">
        <v>18.333333333333332</v>
      </c>
      <c r="I699" s="243">
        <v>2.7138074535197538</v>
      </c>
      <c r="J699" s="244">
        <f t="shared" si="20"/>
        <v>49.753136647862149</v>
      </c>
      <c r="K699" s="243">
        <v>80.20946471612524</v>
      </c>
      <c r="L699" s="245">
        <f t="shared" si="21"/>
        <v>1470.5068531289626</v>
      </c>
      <c r="M699" s="246" t="str">
        <f>VLOOKUP(D699,[6]Consolidado!B:E,4,FALSE)</f>
        <v>Finalizada</v>
      </c>
      <c r="N699" s="246" t="str">
        <f>VLOOKUP(D699,[6]Consolidado!B:H,7,FALSE)</f>
        <v>Julio</v>
      </c>
    </row>
    <row r="700" spans="1:14" x14ac:dyDescent="0.25">
      <c r="A700" s="239" t="s">
        <v>687</v>
      </c>
      <c r="B700" s="240"/>
      <c r="C700" s="240" t="str">
        <f>VLOOKUP(D700,[6]Consolidado!B:E,2,FALSE)</f>
        <v>Ignitia Office</v>
      </c>
      <c r="D700" s="241">
        <v>260</v>
      </c>
      <c r="E700" s="240" t="s">
        <v>485</v>
      </c>
      <c r="F700" s="242" t="s">
        <v>507</v>
      </c>
      <c r="G700" s="240" t="s">
        <v>505</v>
      </c>
      <c r="H700" s="243">
        <v>17.75</v>
      </c>
      <c r="I700" s="243">
        <v>3.7872651789270453</v>
      </c>
      <c r="J700" s="244">
        <f t="shared" si="20"/>
        <v>67.223956925955051</v>
      </c>
      <c r="K700" s="243">
        <v>111.94602767624674</v>
      </c>
      <c r="L700" s="245">
        <f t="shared" si="21"/>
        <v>1987.0419912533796</v>
      </c>
      <c r="M700" s="246" t="str">
        <f>VLOOKUP(D700,[6]Consolidado!B:E,4,FALSE)</f>
        <v>Finalizada</v>
      </c>
      <c r="N700" s="246" t="str">
        <f>VLOOKUP(D700,[6]Consolidado!B:H,7,FALSE)</f>
        <v>Julio</v>
      </c>
    </row>
    <row r="701" spans="1:14" x14ac:dyDescent="0.25">
      <c r="A701" s="239" t="s">
        <v>687</v>
      </c>
      <c r="B701" s="240"/>
      <c r="C701" s="240" t="str">
        <f>VLOOKUP(D701,[6]Consolidado!B:E,2,FALSE)</f>
        <v>Ignitia Office</v>
      </c>
      <c r="D701" s="241">
        <v>260</v>
      </c>
      <c r="E701" s="240" t="s">
        <v>481</v>
      </c>
      <c r="F701" s="242" t="s">
        <v>506</v>
      </c>
      <c r="G701" s="240" t="s">
        <v>508</v>
      </c>
      <c r="H701" s="243">
        <v>18</v>
      </c>
      <c r="I701" s="243">
        <v>1.5606448469209182</v>
      </c>
      <c r="J701" s="244">
        <f t="shared" si="20"/>
        <v>28.091607244576529</v>
      </c>
      <c r="K701" s="243">
        <v>46.493867777556659</v>
      </c>
      <c r="L701" s="245">
        <f t="shared" si="21"/>
        <v>836.88961999601986</v>
      </c>
      <c r="M701" s="246" t="str">
        <f>VLOOKUP(D701,[6]Consolidado!B:E,4,FALSE)</f>
        <v>Finalizada</v>
      </c>
      <c r="N701" s="246" t="str">
        <f>VLOOKUP(D701,[6]Consolidado!B:H,7,FALSE)</f>
        <v>Julio</v>
      </c>
    </row>
    <row r="702" spans="1:14" x14ac:dyDescent="0.25">
      <c r="A702" s="239" t="s">
        <v>687</v>
      </c>
      <c r="B702" s="240"/>
      <c r="C702" s="240" t="str">
        <f>VLOOKUP(D702,[6]Consolidado!B:E,2,FALSE)</f>
        <v>Ignitia Office</v>
      </c>
      <c r="D702" s="241">
        <v>249</v>
      </c>
      <c r="E702" s="240" t="s">
        <v>482</v>
      </c>
      <c r="F702" s="242" t="s">
        <v>507</v>
      </c>
      <c r="G702" s="240" t="s">
        <v>505</v>
      </c>
      <c r="H702" s="243">
        <v>60</v>
      </c>
      <c r="I702" s="243">
        <v>2.7138074535197538</v>
      </c>
      <c r="J702" s="244">
        <f t="shared" si="20"/>
        <v>162.82844721118522</v>
      </c>
      <c r="K702" s="243">
        <v>80.20946471612524</v>
      </c>
      <c r="L702" s="245">
        <f t="shared" si="21"/>
        <v>4812.5678829675144</v>
      </c>
      <c r="M702" s="246" t="str">
        <f>VLOOKUP(D702,[6]Consolidado!B:E,4,FALSE)</f>
        <v>Finalizada</v>
      </c>
      <c r="N702" s="246" t="str">
        <f>VLOOKUP(D702,[6]Consolidado!B:H,7,FALSE)</f>
        <v>Agosto</v>
      </c>
    </row>
    <row r="703" spans="1:14" x14ac:dyDescent="0.25">
      <c r="A703" s="239" t="s">
        <v>687</v>
      </c>
      <c r="B703" s="240"/>
      <c r="C703" s="240" t="str">
        <f>VLOOKUP(D703,[6]Consolidado!B:E,2,FALSE)</f>
        <v>David Berruto-New Line</v>
      </c>
      <c r="D703" s="241">
        <v>167</v>
      </c>
      <c r="E703" s="240" t="s">
        <v>481</v>
      </c>
      <c r="F703" s="242" t="s">
        <v>507</v>
      </c>
      <c r="G703" s="240" t="s">
        <v>505</v>
      </c>
      <c r="H703" s="243">
        <v>7.5</v>
      </c>
      <c r="I703" s="243">
        <v>1.4108924147625961</v>
      </c>
      <c r="J703" s="244">
        <f t="shared" si="20"/>
        <v>10.58169311071947</v>
      </c>
      <c r="K703" s="243">
        <v>41.685479230063088</v>
      </c>
      <c r="L703" s="245">
        <f t="shared" si="21"/>
        <v>312.64109422547318</v>
      </c>
      <c r="M703" s="246" t="str">
        <f>VLOOKUP(D703,[6]Consolidado!B:E,4,FALSE)</f>
        <v>Finalizada</v>
      </c>
      <c r="N703" s="246" t="str">
        <f>VLOOKUP(D703,[6]Consolidado!B:H,7,FALSE)</f>
        <v>Noviembre</v>
      </c>
    </row>
    <row r="704" spans="1:14" x14ac:dyDescent="0.25">
      <c r="A704" s="239" t="s">
        <v>687</v>
      </c>
      <c r="B704" s="240"/>
      <c r="C704" s="240" t="str">
        <f>VLOOKUP(D704,[6]Consolidado!B:E,2,FALSE)</f>
        <v>Chicha [Pina Blanca]</v>
      </c>
      <c r="D704" s="241">
        <v>297</v>
      </c>
      <c r="E704" s="240" t="s">
        <v>481</v>
      </c>
      <c r="F704" s="242" t="s">
        <v>506</v>
      </c>
      <c r="G704" s="240" t="s">
        <v>508</v>
      </c>
      <c r="H704" s="243">
        <v>274.66666666666669</v>
      </c>
      <c r="I704" s="243">
        <v>1.5606448469209182</v>
      </c>
      <c r="J704" s="244">
        <f t="shared" si="20"/>
        <v>428.65711795427887</v>
      </c>
      <c r="K704" s="243">
        <v>46.493867777556659</v>
      </c>
      <c r="L704" s="245">
        <f t="shared" si="21"/>
        <v>12770.31568290223</v>
      </c>
      <c r="M704" s="246" t="str">
        <f>VLOOKUP(D704,[6]Consolidado!B:E,4,FALSE)</f>
        <v>Finalizada</v>
      </c>
      <c r="N704" s="246" t="str">
        <f>VLOOKUP(D704,[6]Consolidado!B:H,7,FALSE)</f>
        <v>Agosto</v>
      </c>
    </row>
    <row r="705" spans="1:14" x14ac:dyDescent="0.25">
      <c r="A705" s="239" t="s">
        <v>687</v>
      </c>
      <c r="B705" s="240"/>
      <c r="C705" s="240" t="str">
        <f>VLOOKUP(D705,[6]Consolidado!B:E,2,FALSE)</f>
        <v>Chicha [Pina Blanca]</v>
      </c>
      <c r="D705" s="241">
        <v>297</v>
      </c>
      <c r="E705" s="240" t="s">
        <v>481</v>
      </c>
      <c r="F705" s="242" t="s">
        <v>507</v>
      </c>
      <c r="G705" s="240" t="s">
        <v>505</v>
      </c>
      <c r="H705" s="243">
        <v>109.375</v>
      </c>
      <c r="I705" s="243">
        <v>1.4108924147625961</v>
      </c>
      <c r="J705" s="244">
        <f t="shared" si="20"/>
        <v>154.31635786465895</v>
      </c>
      <c r="K705" s="243">
        <v>41.685479230063088</v>
      </c>
      <c r="L705" s="245">
        <f t="shared" si="21"/>
        <v>4559.34929078815</v>
      </c>
      <c r="M705" s="246" t="str">
        <f>VLOOKUP(D705,[6]Consolidado!B:E,4,FALSE)</f>
        <v>Finalizada</v>
      </c>
      <c r="N705" s="246" t="str">
        <f>VLOOKUP(D705,[6]Consolidado!B:H,7,FALSE)</f>
        <v>Agosto</v>
      </c>
    </row>
    <row r="706" spans="1:14" x14ac:dyDescent="0.25">
      <c r="A706" s="239" t="s">
        <v>687</v>
      </c>
      <c r="B706" s="240"/>
      <c r="C706" s="240" t="str">
        <f>VLOOKUP(D706,[6]Consolidado!B:E,2,FALSE)</f>
        <v>Ignitia Office</v>
      </c>
      <c r="D706" s="241">
        <v>257</v>
      </c>
      <c r="E706" s="240" t="s">
        <v>482</v>
      </c>
      <c r="F706" s="242" t="s">
        <v>507</v>
      </c>
      <c r="G706" s="240" t="s">
        <v>505</v>
      </c>
      <c r="H706" s="243">
        <v>128.66666666666666</v>
      </c>
      <c r="I706" s="243">
        <v>2.7138074535197538</v>
      </c>
      <c r="J706" s="244">
        <f t="shared" si="20"/>
        <v>349.17655901954163</v>
      </c>
      <c r="K706" s="243">
        <v>80.20946471612524</v>
      </c>
      <c r="L706" s="245">
        <f t="shared" si="21"/>
        <v>10320.284460141447</v>
      </c>
      <c r="M706" s="246" t="str">
        <f>VLOOKUP(D706,[6]Consolidado!B:E,4,FALSE)</f>
        <v>Finalizada</v>
      </c>
      <c r="N706" s="246" t="str">
        <f>VLOOKUP(D706,[6]Consolidado!B:H,7,FALSE)</f>
        <v>Julio</v>
      </c>
    </row>
    <row r="707" spans="1:14" x14ac:dyDescent="0.25">
      <c r="A707" s="239" t="s">
        <v>687</v>
      </c>
      <c r="B707" s="240"/>
      <c r="C707" s="240" t="str">
        <f>VLOOKUP(D707,[6]Consolidado!B:E,2,FALSE)</f>
        <v>Ignitia Office</v>
      </c>
      <c r="D707" s="241">
        <v>257</v>
      </c>
      <c r="E707" s="240" t="s">
        <v>481</v>
      </c>
      <c r="F707" s="242" t="s">
        <v>506</v>
      </c>
      <c r="G707" s="240" t="s">
        <v>508</v>
      </c>
      <c r="H707" s="243">
        <v>149.33333333333331</v>
      </c>
      <c r="I707" s="243">
        <v>1.5606448469209182</v>
      </c>
      <c r="J707" s="244">
        <f t="shared" si="20"/>
        <v>233.05629714019042</v>
      </c>
      <c r="K707" s="243">
        <v>46.493867777556659</v>
      </c>
      <c r="L707" s="245">
        <f t="shared" si="21"/>
        <v>6943.0842547817938</v>
      </c>
      <c r="M707" s="246" t="str">
        <f>VLOOKUP(D707,[6]Consolidado!B:E,4,FALSE)</f>
        <v>Finalizada</v>
      </c>
      <c r="N707" s="246" t="str">
        <f>VLOOKUP(D707,[6]Consolidado!B:H,7,FALSE)</f>
        <v>Julio</v>
      </c>
    </row>
    <row r="708" spans="1:14" x14ac:dyDescent="0.25">
      <c r="A708" s="239" t="s">
        <v>687</v>
      </c>
      <c r="B708" s="240"/>
      <c r="C708" s="240" t="str">
        <f>VLOOKUP(D708,[6]Consolidado!B:E,2,FALSE)</f>
        <v>Ignitia Office</v>
      </c>
      <c r="D708" s="241">
        <v>257</v>
      </c>
      <c r="E708" s="240" t="s">
        <v>482</v>
      </c>
      <c r="F708" s="242" t="s">
        <v>507</v>
      </c>
      <c r="G708" s="240" t="s">
        <v>505</v>
      </c>
      <c r="H708" s="243">
        <v>57.333333333333336</v>
      </c>
      <c r="I708" s="243">
        <v>2.7138074535197538</v>
      </c>
      <c r="J708" s="244">
        <f t="shared" si="20"/>
        <v>155.59162733513256</v>
      </c>
      <c r="K708" s="243">
        <v>80.20946471612524</v>
      </c>
      <c r="L708" s="245">
        <f t="shared" si="21"/>
        <v>4598.6759770578474</v>
      </c>
      <c r="M708" s="246" t="str">
        <f>VLOOKUP(D708,[6]Consolidado!B:E,4,FALSE)</f>
        <v>Finalizada</v>
      </c>
      <c r="N708" s="246" t="str">
        <f>VLOOKUP(D708,[6]Consolidado!B:H,7,FALSE)</f>
        <v>Julio</v>
      </c>
    </row>
    <row r="709" spans="1:14" x14ac:dyDescent="0.25">
      <c r="A709" s="239" t="s">
        <v>687</v>
      </c>
      <c r="B709" s="240"/>
      <c r="C709" s="240" t="str">
        <f>VLOOKUP(D709,[6]Consolidado!B:E,2,FALSE)</f>
        <v>Canoe Wesfield (Phase 2 Sofa)</v>
      </c>
      <c r="D709" s="241">
        <v>284</v>
      </c>
      <c r="E709" s="240" t="s">
        <v>484</v>
      </c>
      <c r="F709" s="242" t="s">
        <v>507</v>
      </c>
      <c r="G709" s="240" t="s">
        <v>505</v>
      </c>
      <c r="H709" s="243">
        <v>309.13888888888891</v>
      </c>
      <c r="I709" s="243">
        <v>2.3489992250858562</v>
      </c>
      <c r="J709" s="244">
        <f t="shared" si="20"/>
        <v>726.16701044390265</v>
      </c>
      <c r="K709" s="243">
        <v>69.921329769003776</v>
      </c>
      <c r="L709" s="245">
        <f t="shared" si="21"/>
        <v>21615.402194423419</v>
      </c>
      <c r="M709" s="246" t="str">
        <f>VLOOKUP(D709,[6]Consolidado!B:E,4,FALSE)</f>
        <v>Finalizada</v>
      </c>
      <c r="N709" s="246" t="str">
        <f>VLOOKUP(D709,[6]Consolidado!B:H,7,FALSE)</f>
        <v>Julio</v>
      </c>
    </row>
    <row r="710" spans="1:14" x14ac:dyDescent="0.25">
      <c r="A710" s="239" t="s">
        <v>687</v>
      </c>
      <c r="B710" s="240"/>
      <c r="C710" s="240" t="str">
        <f>VLOOKUP(D710,[6]Consolidado!B:E,2,FALSE)</f>
        <v>Canoe Wesfield (Phase 2 Sofa)</v>
      </c>
      <c r="D710" s="241">
        <v>284</v>
      </c>
      <c r="E710" s="240" t="s">
        <v>484</v>
      </c>
      <c r="F710" s="242" t="s">
        <v>507</v>
      </c>
      <c r="G710" s="240" t="s">
        <v>505</v>
      </c>
      <c r="H710" s="243">
        <v>1509.0833333333333</v>
      </c>
      <c r="I710" s="243">
        <v>2.3489992250858562</v>
      </c>
      <c r="J710" s="244">
        <f t="shared" si="20"/>
        <v>3544.8355805899805</v>
      </c>
      <c r="K710" s="243">
        <v>69.921329769003776</v>
      </c>
      <c r="L710" s="245">
        <f t="shared" si="21"/>
        <v>105517.11339890744</v>
      </c>
      <c r="M710" s="246" t="str">
        <f>VLOOKUP(D710,[6]Consolidado!B:E,4,FALSE)</f>
        <v>Finalizada</v>
      </c>
      <c r="N710" s="246" t="str">
        <f>VLOOKUP(D710,[6]Consolidado!B:H,7,FALSE)</f>
        <v>Julio</v>
      </c>
    </row>
    <row r="711" spans="1:14" x14ac:dyDescent="0.25">
      <c r="A711" s="239" t="s">
        <v>687</v>
      </c>
      <c r="B711" s="240"/>
      <c r="C711" s="240" t="str">
        <f>VLOOKUP(D711,[6]Consolidado!B:E,2,FALSE)</f>
        <v>Ignitia Office</v>
      </c>
      <c r="D711" s="241">
        <v>254</v>
      </c>
      <c r="E711" s="240" t="s">
        <v>486</v>
      </c>
      <c r="F711" s="242" t="s">
        <v>507</v>
      </c>
      <c r="G711" s="240" t="s">
        <v>505</v>
      </c>
      <c r="H711" s="243">
        <v>2.25</v>
      </c>
      <c r="I711" s="243">
        <v>5.8481776602122988</v>
      </c>
      <c r="J711" s="244">
        <f t="shared" si="20"/>
        <v>13.158399735477673</v>
      </c>
      <c r="K711" s="243">
        <v>172.87649300294899</v>
      </c>
      <c r="L711" s="245">
        <f t="shared" si="21"/>
        <v>388.97210925663524</v>
      </c>
      <c r="M711" s="246" t="str">
        <f>VLOOKUP(D711,[6]Consolidado!B:E,4,FALSE)</f>
        <v>Finalizada</v>
      </c>
      <c r="N711" s="246" t="str">
        <f>VLOOKUP(D711,[6]Consolidado!B:H,7,FALSE)</f>
        <v>Julio</v>
      </c>
    </row>
    <row r="712" spans="1:14" x14ac:dyDescent="0.25">
      <c r="A712" s="239" t="s">
        <v>687</v>
      </c>
      <c r="B712" s="240"/>
      <c r="C712" s="240" t="str">
        <f>VLOOKUP(D712,[6]Consolidado!B:E,2,FALSE)</f>
        <v>Ignitia Office</v>
      </c>
      <c r="D712" s="241">
        <v>257</v>
      </c>
      <c r="E712" s="240" t="s">
        <v>481</v>
      </c>
      <c r="F712" s="242" t="s">
        <v>507</v>
      </c>
      <c r="G712" s="240" t="s">
        <v>505</v>
      </c>
      <c r="H712" s="243">
        <v>7</v>
      </c>
      <c r="I712" s="243">
        <v>1.4108924147625961</v>
      </c>
      <c r="J712" s="244">
        <f t="shared" ref="J712:J775" si="22">+H712*I712</f>
        <v>9.8762469033381723</v>
      </c>
      <c r="K712" s="243">
        <v>41.685479230063088</v>
      </c>
      <c r="L712" s="245">
        <f t="shared" si="21"/>
        <v>291.79835461044161</v>
      </c>
      <c r="M712" s="246" t="str">
        <f>VLOOKUP(D712,[6]Consolidado!B:E,4,FALSE)</f>
        <v>Finalizada</v>
      </c>
      <c r="N712" s="246" t="str">
        <f>VLOOKUP(D712,[6]Consolidado!B:H,7,FALSE)</f>
        <v>Julio</v>
      </c>
    </row>
    <row r="713" spans="1:14" x14ac:dyDescent="0.25">
      <c r="A713" s="239" t="s">
        <v>687</v>
      </c>
      <c r="B713" s="240"/>
      <c r="C713" s="240" t="str">
        <f>VLOOKUP(D713,[6]Consolidado!B:E,2,FALSE)</f>
        <v>Maderas Collective</v>
      </c>
      <c r="D713" s="241">
        <v>187</v>
      </c>
      <c r="E713" s="240" t="s">
        <v>484</v>
      </c>
      <c r="F713" s="242" t="s">
        <v>507</v>
      </c>
      <c r="G713" s="240" t="s">
        <v>505</v>
      </c>
      <c r="H713" s="243">
        <v>1.6666666666666667</v>
      </c>
      <c r="I713" s="243">
        <v>2.3489992250858562</v>
      </c>
      <c r="J713" s="244">
        <f t="shared" si="22"/>
        <v>3.9149987084764271</v>
      </c>
      <c r="K713" s="243">
        <v>69.921329769003776</v>
      </c>
      <c r="L713" s="245">
        <f t="shared" ref="L713:L776" si="23">H713*K713</f>
        <v>116.5355496150063</v>
      </c>
      <c r="M713" s="246" t="str">
        <f>VLOOKUP(D713,[6]Consolidado!B:E,4,FALSE)</f>
        <v>Finalizada</v>
      </c>
      <c r="N713" s="246" t="str">
        <f>VLOOKUP(D713,[6]Consolidado!B:H,7,FALSE)</f>
        <v>Se cierra mensualmente</v>
      </c>
    </row>
    <row r="714" spans="1:14" x14ac:dyDescent="0.25">
      <c r="A714" s="239" t="s">
        <v>687</v>
      </c>
      <c r="B714" s="240"/>
      <c r="C714" s="240" t="str">
        <f>VLOOKUP(D714,[6]Consolidado!B:E,2,FALSE)</f>
        <v>Canoe Wesfield (Phase 2 Sofa)</v>
      </c>
      <c r="D714" s="241">
        <v>232</v>
      </c>
      <c r="E714" s="240" t="s">
        <v>484</v>
      </c>
      <c r="F714" s="242" t="s">
        <v>507</v>
      </c>
      <c r="G714" s="240" t="s">
        <v>505</v>
      </c>
      <c r="H714" s="243">
        <v>46.666666666666664</v>
      </c>
      <c r="I714" s="243">
        <v>2.3489992250858562</v>
      </c>
      <c r="J714" s="244">
        <f t="shared" si="22"/>
        <v>109.61996383733995</v>
      </c>
      <c r="K714" s="243">
        <v>69.921329769003776</v>
      </c>
      <c r="L714" s="245">
        <f t="shared" si="23"/>
        <v>3262.9953892201761</v>
      </c>
      <c r="M714" s="246" t="str">
        <f>VLOOKUP(D714,[6]Consolidado!B:E,4,FALSE)</f>
        <v>Finalizada</v>
      </c>
      <c r="N714" s="246" t="str">
        <f>VLOOKUP(D714,[6]Consolidado!B:H,7,FALSE)</f>
        <v>Julio</v>
      </c>
    </row>
    <row r="715" spans="1:14" x14ac:dyDescent="0.25">
      <c r="A715" s="239" t="s">
        <v>687</v>
      </c>
      <c r="B715" s="240"/>
      <c r="C715" s="240" t="str">
        <f>VLOOKUP(D715,[6]Consolidado!B:E,2,FALSE)</f>
        <v>Chicha [Pina Blanca]</v>
      </c>
      <c r="D715" s="241">
        <v>297</v>
      </c>
      <c r="E715" s="240" t="s">
        <v>481</v>
      </c>
      <c r="F715" s="242" t="s">
        <v>507</v>
      </c>
      <c r="G715" s="240" t="s">
        <v>505</v>
      </c>
      <c r="H715" s="243">
        <v>30.666666666666664</v>
      </c>
      <c r="I715" s="243">
        <v>1.4108924147625961</v>
      </c>
      <c r="J715" s="244">
        <f t="shared" si="22"/>
        <v>43.267367386052946</v>
      </c>
      <c r="K715" s="243">
        <v>41.685479230063088</v>
      </c>
      <c r="L715" s="245">
        <f t="shared" si="23"/>
        <v>1278.3546963886013</v>
      </c>
      <c r="M715" s="246" t="str">
        <f>VLOOKUP(D715,[6]Consolidado!B:E,4,FALSE)</f>
        <v>Finalizada</v>
      </c>
      <c r="N715" s="246" t="str">
        <f>VLOOKUP(D715,[6]Consolidado!B:H,7,FALSE)</f>
        <v>Agosto</v>
      </c>
    </row>
    <row r="716" spans="1:14" x14ac:dyDescent="0.25">
      <c r="A716" s="239" t="s">
        <v>687</v>
      </c>
      <c r="B716" s="240"/>
      <c r="C716" s="240" t="str">
        <f>VLOOKUP(D716,[6]Consolidado!B:E,2,FALSE)</f>
        <v>Ignitia Office</v>
      </c>
      <c r="D716" s="241">
        <v>254</v>
      </c>
      <c r="E716" s="240" t="s">
        <v>481</v>
      </c>
      <c r="F716" s="242" t="s">
        <v>507</v>
      </c>
      <c r="G716" s="240" t="s">
        <v>505</v>
      </c>
      <c r="H716" s="243">
        <v>14.666666666666666</v>
      </c>
      <c r="I716" s="243">
        <v>1.4108924147625961</v>
      </c>
      <c r="J716" s="244">
        <f t="shared" si="22"/>
        <v>20.693088749851409</v>
      </c>
      <c r="K716" s="243">
        <v>41.685479230063088</v>
      </c>
      <c r="L716" s="245">
        <f t="shared" si="23"/>
        <v>611.38702870759198</v>
      </c>
      <c r="M716" s="246" t="str">
        <f>VLOOKUP(D716,[6]Consolidado!B:E,4,FALSE)</f>
        <v>Finalizada</v>
      </c>
      <c r="N716" s="246" t="str">
        <f>VLOOKUP(D716,[6]Consolidado!B:H,7,FALSE)</f>
        <v>Julio</v>
      </c>
    </row>
    <row r="717" spans="1:14" x14ac:dyDescent="0.25">
      <c r="A717" s="239" t="s">
        <v>687</v>
      </c>
      <c r="B717" s="240"/>
      <c r="C717" s="240" t="str">
        <f>VLOOKUP(D717,[6]Consolidado!B:E,2,FALSE)</f>
        <v>BH Office</v>
      </c>
      <c r="D717" s="241">
        <v>305</v>
      </c>
      <c r="E717" s="240" t="s">
        <v>481</v>
      </c>
      <c r="F717" s="242" t="s">
        <v>507</v>
      </c>
      <c r="G717" s="240" t="s">
        <v>505</v>
      </c>
      <c r="H717" s="243">
        <v>2</v>
      </c>
      <c r="I717" s="243">
        <v>1.4108924147625961</v>
      </c>
      <c r="J717" s="244">
        <f t="shared" si="22"/>
        <v>2.8217848295251922</v>
      </c>
      <c r="K717" s="243">
        <v>41.685479230063088</v>
      </c>
      <c r="L717" s="245">
        <f t="shared" si="23"/>
        <v>83.370958460126175</v>
      </c>
      <c r="M717" s="246" t="str">
        <f>VLOOKUP(D717,[6]Consolidado!B:E,4,FALSE)</f>
        <v>Finalizada</v>
      </c>
      <c r="N717" s="246" t="str">
        <f>VLOOKUP(D717,[6]Consolidado!B:H,7,FALSE)</f>
        <v>Noviembre</v>
      </c>
    </row>
    <row r="718" spans="1:14" x14ac:dyDescent="0.25">
      <c r="A718" s="239" t="s">
        <v>687</v>
      </c>
      <c r="B718" s="240"/>
      <c r="C718" s="240" t="str">
        <f>VLOOKUP(D718,[6]Consolidado!B:E,2,FALSE)</f>
        <v>BH Office</v>
      </c>
      <c r="D718" s="241">
        <v>305</v>
      </c>
      <c r="E718" s="240" t="s">
        <v>479</v>
      </c>
      <c r="F718" s="242" t="s">
        <v>506</v>
      </c>
      <c r="G718" s="240" t="s">
        <v>902</v>
      </c>
      <c r="H718" s="243">
        <v>1.25</v>
      </c>
      <c r="I718" s="243">
        <v>0.93930317212688497</v>
      </c>
      <c r="J718" s="244">
        <f t="shared" si="22"/>
        <v>1.1741289651586062</v>
      </c>
      <c r="K718" s="243">
        <v>27.74062844305773</v>
      </c>
      <c r="L718" s="245">
        <f t="shared" si="23"/>
        <v>34.675785553822166</v>
      </c>
      <c r="M718" s="246" t="str">
        <f>VLOOKUP(D718,[6]Consolidado!B:E,4,FALSE)</f>
        <v>Finalizada</v>
      </c>
      <c r="N718" s="246" t="str">
        <f>VLOOKUP(D718,[6]Consolidado!B:H,7,FALSE)</f>
        <v>Noviembre</v>
      </c>
    </row>
    <row r="719" spans="1:14" x14ac:dyDescent="0.25">
      <c r="A719" s="239" t="s">
        <v>687</v>
      </c>
      <c r="B719" s="240"/>
      <c r="C719" s="240" t="str">
        <f>VLOOKUP(D719,[6]Consolidado!B:E,2,FALSE)</f>
        <v>Mike Moser</v>
      </c>
      <c r="D719" s="241">
        <v>233</v>
      </c>
      <c r="E719" s="240" t="s">
        <v>485</v>
      </c>
      <c r="F719" s="242" t="s">
        <v>507</v>
      </c>
      <c r="G719" s="240" t="s">
        <v>505</v>
      </c>
      <c r="H719" s="243">
        <v>2.3333333333333335</v>
      </c>
      <c r="I719" s="243">
        <v>3.7872651789270453</v>
      </c>
      <c r="J719" s="244">
        <f t="shared" si="22"/>
        <v>8.8369520841631068</v>
      </c>
      <c r="K719" s="243">
        <v>111.94602767624674</v>
      </c>
      <c r="L719" s="245">
        <f t="shared" si="23"/>
        <v>261.20739791124242</v>
      </c>
      <c r="M719" s="246" t="str">
        <f>VLOOKUP(D719,[6]Consolidado!B:E,4,FALSE)</f>
        <v>En Proceso</v>
      </c>
      <c r="N719" s="246">
        <f>VLOOKUP(D719,[6]Consolidado!B:H,7,FALSE)</f>
        <v>0</v>
      </c>
    </row>
    <row r="720" spans="1:14" x14ac:dyDescent="0.25">
      <c r="A720" s="239" t="s">
        <v>687</v>
      </c>
      <c r="B720" s="240"/>
      <c r="C720" s="240" t="str">
        <f>VLOOKUP(D720,[6]Consolidado!B:E,2,FALSE)</f>
        <v>Ignitia Office</v>
      </c>
      <c r="D720" s="241" t="s">
        <v>233</v>
      </c>
      <c r="E720" s="240" t="s">
        <v>481</v>
      </c>
      <c r="F720" s="242" t="s">
        <v>506</v>
      </c>
      <c r="G720" s="240" t="s">
        <v>508</v>
      </c>
      <c r="H720" s="243">
        <v>167.29166666666669</v>
      </c>
      <c r="I720" s="243">
        <v>1.5606448469209182</v>
      </c>
      <c r="J720" s="244">
        <f t="shared" si="22"/>
        <v>261.08287751614529</v>
      </c>
      <c r="K720" s="243">
        <v>46.493867777556659</v>
      </c>
      <c r="L720" s="245">
        <f t="shared" si="23"/>
        <v>7778.0366302870834</v>
      </c>
      <c r="M720" s="246" t="str">
        <f>VLOOKUP(D720,[6]Consolidado!B:E,4,FALSE)</f>
        <v>Finalizada</v>
      </c>
      <c r="N720" s="246" t="str">
        <f>VLOOKUP(D720,[6]Consolidado!B:H,7,FALSE)</f>
        <v>Agosto</v>
      </c>
    </row>
    <row r="721" spans="1:14" x14ac:dyDescent="0.25">
      <c r="A721" s="239" t="s">
        <v>687</v>
      </c>
      <c r="B721" s="240"/>
      <c r="C721" s="240" t="str">
        <f>VLOOKUP(D721,[6]Consolidado!B:E,2,FALSE)</f>
        <v>Ignitia Office</v>
      </c>
      <c r="D721" s="241">
        <v>258</v>
      </c>
      <c r="E721" s="240" t="s">
        <v>482</v>
      </c>
      <c r="F721" s="242" t="s">
        <v>507</v>
      </c>
      <c r="G721" s="240" t="s">
        <v>505</v>
      </c>
      <c r="H721" s="243">
        <v>90.333333333333329</v>
      </c>
      <c r="I721" s="243">
        <v>2.7138074535197538</v>
      </c>
      <c r="J721" s="244">
        <f t="shared" si="22"/>
        <v>245.14727330128443</v>
      </c>
      <c r="K721" s="243">
        <v>80.20946471612524</v>
      </c>
      <c r="L721" s="245">
        <f t="shared" si="23"/>
        <v>7245.5883126899798</v>
      </c>
      <c r="M721" s="246" t="str">
        <f>VLOOKUP(D721,[6]Consolidado!B:E,4,FALSE)</f>
        <v>Finalizada</v>
      </c>
      <c r="N721" s="246" t="str">
        <f>VLOOKUP(D721,[6]Consolidado!B:H,7,FALSE)</f>
        <v>Julio</v>
      </c>
    </row>
    <row r="722" spans="1:14" x14ac:dyDescent="0.25">
      <c r="A722" s="239" t="s">
        <v>687</v>
      </c>
      <c r="B722" s="240"/>
      <c r="C722" s="240" t="str">
        <f>VLOOKUP(D722,[6]Consolidado!B:E,2,FALSE)</f>
        <v>Ignitia Office</v>
      </c>
      <c r="D722" s="241">
        <v>258</v>
      </c>
      <c r="E722" s="240" t="s">
        <v>481</v>
      </c>
      <c r="F722" s="242" t="s">
        <v>507</v>
      </c>
      <c r="G722" s="240" t="s">
        <v>505</v>
      </c>
      <c r="H722" s="243">
        <v>10</v>
      </c>
      <c r="I722" s="243">
        <v>1.4108924147625961</v>
      </c>
      <c r="J722" s="244">
        <f t="shared" si="22"/>
        <v>14.108924147625961</v>
      </c>
      <c r="K722" s="243">
        <v>41.685479230063088</v>
      </c>
      <c r="L722" s="245">
        <f t="shared" si="23"/>
        <v>416.85479230063089</v>
      </c>
      <c r="M722" s="246" t="str">
        <f>VLOOKUP(D722,[6]Consolidado!B:E,4,FALSE)</f>
        <v>Finalizada</v>
      </c>
      <c r="N722" s="246" t="str">
        <f>VLOOKUP(D722,[6]Consolidado!B:H,7,FALSE)</f>
        <v>Julio</v>
      </c>
    </row>
    <row r="723" spans="1:14" x14ac:dyDescent="0.25">
      <c r="A723" s="239" t="s">
        <v>687</v>
      </c>
      <c r="B723" s="240"/>
      <c r="C723" s="240" t="str">
        <f>VLOOKUP(D723,[6]Consolidado!B:E,2,FALSE)</f>
        <v>Ignitia Office</v>
      </c>
      <c r="D723" s="241">
        <v>249</v>
      </c>
      <c r="E723" s="240" t="s">
        <v>482</v>
      </c>
      <c r="F723" s="242" t="s">
        <v>507</v>
      </c>
      <c r="G723" s="240" t="s">
        <v>505</v>
      </c>
      <c r="H723" s="243">
        <v>165.79166666666666</v>
      </c>
      <c r="I723" s="243">
        <v>2.7138074535197538</v>
      </c>
      <c r="J723" s="244">
        <f t="shared" si="22"/>
        <v>449.9266607314625</v>
      </c>
      <c r="K723" s="243">
        <v>80.20946471612524</v>
      </c>
      <c r="L723" s="245">
        <f t="shared" si="23"/>
        <v>13298.060837727597</v>
      </c>
      <c r="M723" s="246" t="str">
        <f>VLOOKUP(D723,[6]Consolidado!B:E,4,FALSE)</f>
        <v>Finalizada</v>
      </c>
      <c r="N723" s="246" t="str">
        <f>VLOOKUP(D723,[6]Consolidado!B:H,7,FALSE)</f>
        <v>Agosto</v>
      </c>
    </row>
    <row r="724" spans="1:14" x14ac:dyDescent="0.25">
      <c r="A724" s="239" t="s">
        <v>687</v>
      </c>
      <c r="B724" s="240"/>
      <c r="C724" s="240" t="str">
        <f>VLOOKUP(D724,[6]Consolidado!B:E,2,FALSE)</f>
        <v>BH Office</v>
      </c>
      <c r="D724" s="241">
        <v>309</v>
      </c>
      <c r="E724" s="240" t="s">
        <v>485</v>
      </c>
      <c r="F724" s="242" t="s">
        <v>507</v>
      </c>
      <c r="G724" s="240" t="s">
        <v>505</v>
      </c>
      <c r="H724" s="243">
        <v>79.229166666666671</v>
      </c>
      <c r="I724" s="243">
        <v>3.7872651789270453</v>
      </c>
      <c r="J724" s="244">
        <f t="shared" si="22"/>
        <v>300.06186407207406</v>
      </c>
      <c r="K724" s="243">
        <v>111.94602767624674</v>
      </c>
      <c r="L724" s="245">
        <f t="shared" si="23"/>
        <v>8869.3904844326335</v>
      </c>
      <c r="M724" s="246" t="str">
        <f>VLOOKUP(D724,[6]Consolidado!B:E,4,FALSE)</f>
        <v>Finalizada</v>
      </c>
      <c r="N724" s="246" t="str">
        <f>VLOOKUP(D724,[6]Consolidado!B:H,7,FALSE)</f>
        <v>Junio</v>
      </c>
    </row>
    <row r="725" spans="1:14" x14ac:dyDescent="0.25">
      <c r="A725" s="239" t="s">
        <v>687</v>
      </c>
      <c r="B725" s="240"/>
      <c r="C725" s="240" t="str">
        <f>VLOOKUP(D725,[6]Consolidado!B:E,2,FALSE)</f>
        <v>Ignitia Office</v>
      </c>
      <c r="D725" s="241" t="s">
        <v>126</v>
      </c>
      <c r="E725" s="240" t="s">
        <v>481</v>
      </c>
      <c r="F725" s="242" t="s">
        <v>506</v>
      </c>
      <c r="G725" s="240" t="s">
        <v>508</v>
      </c>
      <c r="H725" s="243">
        <v>230.83333333333331</v>
      </c>
      <c r="I725" s="243">
        <v>1.5606448469209182</v>
      </c>
      <c r="J725" s="244">
        <f t="shared" si="22"/>
        <v>360.24885216424525</v>
      </c>
      <c r="K725" s="243">
        <v>46.493867777556659</v>
      </c>
      <c r="L725" s="245">
        <f t="shared" si="23"/>
        <v>10732.334478652661</v>
      </c>
      <c r="M725" s="246" t="str">
        <f>VLOOKUP(D725,[6]Consolidado!B:E,4,FALSE)</f>
        <v>Finalizada</v>
      </c>
      <c r="N725" s="246" t="str">
        <f>VLOOKUP(D725,[6]Consolidado!B:H,7,FALSE)</f>
        <v>Agosto</v>
      </c>
    </row>
    <row r="726" spans="1:14" x14ac:dyDescent="0.25">
      <c r="A726" s="239" t="s">
        <v>687</v>
      </c>
      <c r="B726" s="240"/>
      <c r="C726" s="240" t="str">
        <f>VLOOKUP(D726,[6]Consolidado!B:E,2,FALSE)</f>
        <v>Home Studios</v>
      </c>
      <c r="D726" s="241">
        <v>281</v>
      </c>
      <c r="E726" s="240" t="s">
        <v>481</v>
      </c>
      <c r="F726" s="242" t="s">
        <v>507</v>
      </c>
      <c r="G726" s="240" t="s">
        <v>505</v>
      </c>
      <c r="H726" s="243">
        <v>5.208333333333333</v>
      </c>
      <c r="I726" s="243">
        <v>1.4108924147625961</v>
      </c>
      <c r="J726" s="244">
        <f t="shared" si="22"/>
        <v>7.3483979935551877</v>
      </c>
      <c r="K726" s="243">
        <v>41.685479230063088</v>
      </c>
      <c r="L726" s="245">
        <f t="shared" si="23"/>
        <v>217.11187098991189</v>
      </c>
      <c r="M726" s="246" t="str">
        <f>VLOOKUP(D726,[6]Consolidado!B:E,4,FALSE)</f>
        <v>Finalizada</v>
      </c>
      <c r="N726" s="246" t="str">
        <f>VLOOKUP(D726,[6]Consolidado!B:H,7,FALSE)</f>
        <v>Julio</v>
      </c>
    </row>
    <row r="727" spans="1:14" x14ac:dyDescent="0.25">
      <c r="A727" s="239" t="s">
        <v>687</v>
      </c>
      <c r="B727" s="240"/>
      <c r="C727" s="240" t="str">
        <f>VLOOKUP(D727,[6]Consolidado!B:E,2,FALSE)</f>
        <v>Ignitia Office</v>
      </c>
      <c r="D727" s="241">
        <v>256</v>
      </c>
      <c r="E727" s="240" t="s">
        <v>481</v>
      </c>
      <c r="F727" s="242" t="s">
        <v>506</v>
      </c>
      <c r="G727" s="240" t="s">
        <v>508</v>
      </c>
      <c r="H727" s="243">
        <v>26.833333333333336</v>
      </c>
      <c r="I727" s="243">
        <v>1.5606448469209182</v>
      </c>
      <c r="J727" s="244">
        <f t="shared" si="22"/>
        <v>41.877303392377975</v>
      </c>
      <c r="K727" s="243">
        <v>46.493867777556659</v>
      </c>
      <c r="L727" s="245">
        <f t="shared" si="23"/>
        <v>1247.5854520311038</v>
      </c>
      <c r="M727" s="246" t="str">
        <f>VLOOKUP(D727,[6]Consolidado!B:E,4,FALSE)</f>
        <v>Finalizada</v>
      </c>
      <c r="N727" s="246" t="str">
        <f>VLOOKUP(D727,[6]Consolidado!B:H,7,FALSE)</f>
        <v>Julio</v>
      </c>
    </row>
    <row r="728" spans="1:14" x14ac:dyDescent="0.25">
      <c r="A728" s="239" t="s">
        <v>687</v>
      </c>
      <c r="B728" s="240"/>
      <c r="C728" s="240" t="str">
        <f>VLOOKUP(D728,[6]Consolidado!B:E,2,FALSE)</f>
        <v>Ignitia Office</v>
      </c>
      <c r="D728" s="241">
        <v>256</v>
      </c>
      <c r="E728" s="240" t="s">
        <v>481</v>
      </c>
      <c r="F728" s="242" t="s">
        <v>507</v>
      </c>
      <c r="G728" s="240" t="s">
        <v>505</v>
      </c>
      <c r="H728" s="243">
        <v>5</v>
      </c>
      <c r="I728" s="243">
        <v>1.4108924147625961</v>
      </c>
      <c r="J728" s="244">
        <f t="shared" si="22"/>
        <v>7.0544620738129806</v>
      </c>
      <c r="K728" s="243">
        <v>41.685479230063088</v>
      </c>
      <c r="L728" s="245">
        <f t="shared" si="23"/>
        <v>208.42739615031545</v>
      </c>
      <c r="M728" s="246" t="str">
        <f>VLOOKUP(D728,[6]Consolidado!B:E,4,FALSE)</f>
        <v>Finalizada</v>
      </c>
      <c r="N728" s="246" t="str">
        <f>VLOOKUP(D728,[6]Consolidado!B:H,7,FALSE)</f>
        <v>Julio</v>
      </c>
    </row>
    <row r="729" spans="1:14" x14ac:dyDescent="0.25">
      <c r="A729" s="239" t="s">
        <v>687</v>
      </c>
      <c r="B729" s="240"/>
      <c r="C729" s="240" t="str">
        <f>VLOOKUP(D729,[6]Consolidado!B:E,2,FALSE)</f>
        <v>Ignitia Office</v>
      </c>
      <c r="D729" s="241">
        <v>249</v>
      </c>
      <c r="E729" s="240" t="s">
        <v>482</v>
      </c>
      <c r="F729" s="242" t="s">
        <v>507</v>
      </c>
      <c r="G729" s="240" t="s">
        <v>505</v>
      </c>
      <c r="H729" s="243">
        <v>27</v>
      </c>
      <c r="I729" s="243">
        <v>2.7138074535197538</v>
      </c>
      <c r="J729" s="244">
        <f t="shared" si="22"/>
        <v>73.272801245033349</v>
      </c>
      <c r="K729" s="243">
        <v>80.20946471612524</v>
      </c>
      <c r="L729" s="245">
        <f t="shared" si="23"/>
        <v>2165.6555473353815</v>
      </c>
      <c r="M729" s="246" t="str">
        <f>VLOOKUP(D729,[6]Consolidado!B:E,4,FALSE)</f>
        <v>Finalizada</v>
      </c>
      <c r="N729" s="246" t="str">
        <f>VLOOKUP(D729,[6]Consolidado!B:H,7,FALSE)</f>
        <v>Agosto</v>
      </c>
    </row>
    <row r="730" spans="1:14" x14ac:dyDescent="0.25">
      <c r="A730" s="239" t="s">
        <v>687</v>
      </c>
      <c r="B730" s="240"/>
      <c r="C730" s="240" t="str">
        <f>VLOOKUP(D730,[6]Consolidado!B:E,2,FALSE)</f>
        <v>Ignitia Office</v>
      </c>
      <c r="D730" s="241" t="s">
        <v>233</v>
      </c>
      <c r="E730" s="240" t="s">
        <v>481</v>
      </c>
      <c r="F730" s="242" t="s">
        <v>506</v>
      </c>
      <c r="G730" s="240" t="s">
        <v>508</v>
      </c>
      <c r="H730" s="243">
        <v>13.5</v>
      </c>
      <c r="I730" s="243">
        <v>1.5606448469209182</v>
      </c>
      <c r="J730" s="244">
        <f t="shared" si="22"/>
        <v>21.068705433432395</v>
      </c>
      <c r="K730" s="243">
        <v>46.493867777556659</v>
      </c>
      <c r="L730" s="245">
        <f t="shared" si="23"/>
        <v>627.66721499701487</v>
      </c>
      <c r="M730" s="246" t="str">
        <f>VLOOKUP(D730,[6]Consolidado!B:E,4,FALSE)</f>
        <v>Finalizada</v>
      </c>
      <c r="N730" s="246" t="str">
        <f>VLOOKUP(D730,[6]Consolidado!B:H,7,FALSE)</f>
        <v>Agosto</v>
      </c>
    </row>
    <row r="731" spans="1:14" x14ac:dyDescent="0.25">
      <c r="A731" s="239" t="s">
        <v>687</v>
      </c>
      <c r="B731" s="240"/>
      <c r="C731" s="240" t="str">
        <f>VLOOKUP(D731,[6]Consolidado!B:E,2,FALSE)</f>
        <v>Canoe Wesfield (Dining Terrace)</v>
      </c>
      <c r="D731" s="241">
        <v>219</v>
      </c>
      <c r="E731" s="240" t="s">
        <v>484</v>
      </c>
      <c r="F731" s="242" t="s">
        <v>507</v>
      </c>
      <c r="G731" s="240" t="s">
        <v>505</v>
      </c>
      <c r="H731" s="243">
        <v>7.75</v>
      </c>
      <c r="I731" s="243">
        <v>2.3489992250858562</v>
      </c>
      <c r="J731" s="244">
        <f t="shared" si="22"/>
        <v>18.204743994415384</v>
      </c>
      <c r="K731" s="243">
        <v>69.921329769003776</v>
      </c>
      <c r="L731" s="245">
        <f t="shared" si="23"/>
        <v>541.89030570977923</v>
      </c>
      <c r="M731" s="246" t="str">
        <f>VLOOKUP(D731,[6]Consolidado!B:E,4,FALSE)</f>
        <v>Finalizada</v>
      </c>
      <c r="N731" s="246" t="str">
        <f>VLOOKUP(D731,[6]Consolidado!B:H,7,FALSE)</f>
        <v>Julio</v>
      </c>
    </row>
    <row r="732" spans="1:14" x14ac:dyDescent="0.25">
      <c r="A732" s="239" t="s">
        <v>687</v>
      </c>
      <c r="B732" s="240"/>
      <c r="C732" s="240" t="str">
        <f>VLOOKUP(D732,[6]Consolidado!B:E,2,FALSE)</f>
        <v>Ignitia Office</v>
      </c>
      <c r="D732" s="241">
        <v>257</v>
      </c>
      <c r="E732" s="240" t="s">
        <v>481</v>
      </c>
      <c r="F732" s="242" t="s">
        <v>506</v>
      </c>
      <c r="G732" s="240" t="s">
        <v>508</v>
      </c>
      <c r="H732" s="243">
        <v>19.833333333333332</v>
      </c>
      <c r="I732" s="243">
        <v>1.5606448469209182</v>
      </c>
      <c r="J732" s="244">
        <f t="shared" si="22"/>
        <v>30.952789463931541</v>
      </c>
      <c r="K732" s="243">
        <v>46.493867777556659</v>
      </c>
      <c r="L732" s="245">
        <f t="shared" si="23"/>
        <v>922.12837758820706</v>
      </c>
      <c r="M732" s="246" t="str">
        <f>VLOOKUP(D732,[6]Consolidado!B:E,4,FALSE)</f>
        <v>Finalizada</v>
      </c>
      <c r="N732" s="246" t="str">
        <f>VLOOKUP(D732,[6]Consolidado!B:H,7,FALSE)</f>
        <v>Julio</v>
      </c>
    </row>
    <row r="733" spans="1:14" x14ac:dyDescent="0.25">
      <c r="A733" s="239" t="s">
        <v>687</v>
      </c>
      <c r="B733" s="240"/>
      <c r="C733" s="240" t="str">
        <f>VLOOKUP(D733,[6]Consolidado!B:E,2,FALSE)</f>
        <v>Wework</v>
      </c>
      <c r="D733" s="241">
        <v>304</v>
      </c>
      <c r="E733" s="240" t="s">
        <v>479</v>
      </c>
      <c r="F733" s="242" t="s">
        <v>506</v>
      </c>
      <c r="G733" s="240" t="s">
        <v>902</v>
      </c>
      <c r="H733" s="243">
        <v>7.3472222222222223</v>
      </c>
      <c r="I733" s="243">
        <v>0.93930317212688497</v>
      </c>
      <c r="J733" s="244">
        <f t="shared" si="22"/>
        <v>6.9012691396544747</v>
      </c>
      <c r="K733" s="243">
        <v>27.74062844305773</v>
      </c>
      <c r="L733" s="245">
        <f t="shared" si="23"/>
        <v>203.81656175524361</v>
      </c>
      <c r="M733" s="246" t="str">
        <f>VLOOKUP(D733,[6]Consolidado!B:E,4,FALSE)</f>
        <v>Finalizada</v>
      </c>
      <c r="N733" s="246" t="str">
        <f>VLOOKUP(D733,[6]Consolidado!B:H,7,FALSE)</f>
        <v>Septiembre</v>
      </c>
    </row>
    <row r="734" spans="1:14" x14ac:dyDescent="0.25">
      <c r="A734" s="239" t="s">
        <v>687</v>
      </c>
      <c r="B734" s="240"/>
      <c r="C734" s="240" t="str">
        <f>VLOOKUP(D734,[6]Consolidado!B:E,2,FALSE)</f>
        <v>Wework</v>
      </c>
      <c r="D734" s="241">
        <v>304</v>
      </c>
      <c r="E734" s="240" t="s">
        <v>479</v>
      </c>
      <c r="F734" s="242" t="s">
        <v>506</v>
      </c>
      <c r="G734" s="240" t="s">
        <v>902</v>
      </c>
      <c r="H734" s="243">
        <v>11.611111111111111</v>
      </c>
      <c r="I734" s="243">
        <v>0.93930317212688497</v>
      </c>
      <c r="J734" s="244">
        <f t="shared" si="22"/>
        <v>10.906353498584386</v>
      </c>
      <c r="K734" s="243">
        <v>27.74062844305773</v>
      </c>
      <c r="L734" s="245">
        <f t="shared" si="23"/>
        <v>322.0995191443925</v>
      </c>
      <c r="M734" s="246" t="str">
        <f>VLOOKUP(D734,[6]Consolidado!B:E,4,FALSE)</f>
        <v>Finalizada</v>
      </c>
      <c r="N734" s="246" t="str">
        <f>VLOOKUP(D734,[6]Consolidado!B:H,7,FALSE)</f>
        <v>Septiembre</v>
      </c>
    </row>
    <row r="735" spans="1:14" x14ac:dyDescent="0.25">
      <c r="A735" s="239" t="s">
        <v>687</v>
      </c>
      <c r="B735" s="240"/>
      <c r="C735" s="240" t="str">
        <f>VLOOKUP(D735,[6]Consolidado!B:E,2,FALSE)</f>
        <v>Wework</v>
      </c>
      <c r="D735" s="241">
        <v>304</v>
      </c>
      <c r="E735" s="240" t="s">
        <v>479</v>
      </c>
      <c r="F735" s="242" t="s">
        <v>506</v>
      </c>
      <c r="G735" s="240" t="s">
        <v>902</v>
      </c>
      <c r="H735" s="243">
        <v>3.9722222222222223</v>
      </c>
      <c r="I735" s="243">
        <v>0.93930317212688497</v>
      </c>
      <c r="J735" s="244">
        <f t="shared" si="22"/>
        <v>3.7311209337262374</v>
      </c>
      <c r="K735" s="243">
        <v>27.74062844305773</v>
      </c>
      <c r="L735" s="245">
        <f t="shared" si="23"/>
        <v>110.19194075992377</v>
      </c>
      <c r="M735" s="246" t="str">
        <f>VLOOKUP(D735,[6]Consolidado!B:E,4,FALSE)</f>
        <v>Finalizada</v>
      </c>
      <c r="N735" s="246" t="str">
        <f>VLOOKUP(D735,[6]Consolidado!B:H,7,FALSE)</f>
        <v>Septiembre</v>
      </c>
    </row>
    <row r="736" spans="1:14" x14ac:dyDescent="0.25">
      <c r="A736" s="239" t="s">
        <v>687</v>
      </c>
      <c r="B736" s="240"/>
      <c r="C736" s="240" t="str">
        <f>VLOOKUP(D736,[6]Consolidado!B:E,2,FALSE)</f>
        <v>Wework</v>
      </c>
      <c r="D736" s="241">
        <v>304</v>
      </c>
      <c r="E736" s="240" t="s">
        <v>479</v>
      </c>
      <c r="F736" s="242" t="s">
        <v>506</v>
      </c>
      <c r="G736" s="240" t="s">
        <v>902</v>
      </c>
      <c r="H736" s="243">
        <v>20.222222222222221</v>
      </c>
      <c r="I736" s="243">
        <v>0.93930317212688497</v>
      </c>
      <c r="J736" s="244">
        <f t="shared" si="22"/>
        <v>18.994797480788119</v>
      </c>
      <c r="K736" s="243">
        <v>27.74062844305773</v>
      </c>
      <c r="L736" s="245">
        <f t="shared" si="23"/>
        <v>560.97715295961189</v>
      </c>
      <c r="M736" s="246" t="str">
        <f>VLOOKUP(D736,[6]Consolidado!B:E,4,FALSE)</f>
        <v>Finalizada</v>
      </c>
      <c r="N736" s="246" t="str">
        <f>VLOOKUP(D736,[6]Consolidado!B:H,7,FALSE)</f>
        <v>Septiembre</v>
      </c>
    </row>
    <row r="737" spans="1:14" x14ac:dyDescent="0.25">
      <c r="A737" s="239" t="s">
        <v>687</v>
      </c>
      <c r="B737" s="240"/>
      <c r="C737" s="240" t="str">
        <f>VLOOKUP(D737,[6]Consolidado!B:E,2,FALSE)</f>
        <v>Ignitia Office</v>
      </c>
      <c r="D737" s="241" t="s">
        <v>26</v>
      </c>
      <c r="E737" s="240" t="s">
        <v>481</v>
      </c>
      <c r="F737" s="242" t="s">
        <v>506</v>
      </c>
      <c r="G737" s="240" t="s">
        <v>508</v>
      </c>
      <c r="H737" s="243">
        <v>185.5</v>
      </c>
      <c r="I737" s="243">
        <v>1.5606448469209182</v>
      </c>
      <c r="J737" s="244">
        <f t="shared" si="22"/>
        <v>289.49961910383036</v>
      </c>
      <c r="K737" s="243">
        <v>46.493867777556659</v>
      </c>
      <c r="L737" s="245">
        <f t="shared" si="23"/>
        <v>8624.6124727367605</v>
      </c>
      <c r="M737" s="246" t="str">
        <f>VLOOKUP(D737,[6]Consolidado!B:E,4,FALSE)</f>
        <v>Finalizada</v>
      </c>
      <c r="N737" s="246" t="str">
        <f>VLOOKUP(D737,[6]Consolidado!B:H,7,FALSE)</f>
        <v>Agosto</v>
      </c>
    </row>
    <row r="738" spans="1:14" x14ac:dyDescent="0.25">
      <c r="A738" s="239" t="s">
        <v>687</v>
      </c>
      <c r="B738" s="240"/>
      <c r="C738" s="240" t="str">
        <f>VLOOKUP(D738,[6]Consolidado!B:E,2,FALSE)</f>
        <v>Canoe Wesfield (Dining Terrace)</v>
      </c>
      <c r="D738" s="241">
        <v>219</v>
      </c>
      <c r="E738" s="240" t="s">
        <v>484</v>
      </c>
      <c r="F738" s="242" t="s">
        <v>507</v>
      </c>
      <c r="G738" s="240" t="s">
        <v>505</v>
      </c>
      <c r="H738" s="243">
        <v>23.75</v>
      </c>
      <c r="I738" s="243">
        <v>2.3489992250858562</v>
      </c>
      <c r="J738" s="244">
        <f t="shared" si="22"/>
        <v>55.788731595789088</v>
      </c>
      <c r="K738" s="243">
        <v>69.921329769003776</v>
      </c>
      <c r="L738" s="245">
        <f t="shared" si="23"/>
        <v>1660.6315820138398</v>
      </c>
      <c r="M738" s="246" t="str">
        <f>VLOOKUP(D738,[6]Consolidado!B:E,4,FALSE)</f>
        <v>Finalizada</v>
      </c>
      <c r="N738" s="246" t="str">
        <f>VLOOKUP(D738,[6]Consolidado!B:H,7,FALSE)</f>
        <v>Julio</v>
      </c>
    </row>
    <row r="739" spans="1:14" x14ac:dyDescent="0.25">
      <c r="A739" s="239" t="s">
        <v>687</v>
      </c>
      <c r="B739" s="240"/>
      <c r="C739" s="240" t="str">
        <f>VLOOKUP(D739,[6]Consolidado!B:E,2,FALSE)</f>
        <v>Ignitia Office</v>
      </c>
      <c r="D739" s="241">
        <v>257</v>
      </c>
      <c r="E739" s="240" t="s">
        <v>481</v>
      </c>
      <c r="F739" s="242" t="s">
        <v>507</v>
      </c>
      <c r="G739" s="240" t="s">
        <v>505</v>
      </c>
      <c r="H739" s="243">
        <v>13.333333333333334</v>
      </c>
      <c r="I739" s="243">
        <v>1.4108924147625961</v>
      </c>
      <c r="J739" s="244">
        <f t="shared" si="22"/>
        <v>18.81189886350128</v>
      </c>
      <c r="K739" s="243">
        <v>41.685479230063088</v>
      </c>
      <c r="L739" s="245">
        <f t="shared" si="23"/>
        <v>555.80638973417456</v>
      </c>
      <c r="M739" s="246" t="str">
        <f>VLOOKUP(D739,[6]Consolidado!B:E,4,FALSE)</f>
        <v>Finalizada</v>
      </c>
      <c r="N739" s="246" t="str">
        <f>VLOOKUP(D739,[6]Consolidado!B:H,7,FALSE)</f>
        <v>Julio</v>
      </c>
    </row>
    <row r="740" spans="1:14" x14ac:dyDescent="0.25">
      <c r="A740" s="239" t="s">
        <v>687</v>
      </c>
      <c r="B740" s="240"/>
      <c r="C740" s="240" t="str">
        <f>VLOOKUP(D740,[6]Consolidado!B:E,2,FALSE)</f>
        <v>Ignitia Office</v>
      </c>
      <c r="D740" s="241">
        <v>257</v>
      </c>
      <c r="E740" s="240" t="s">
        <v>481</v>
      </c>
      <c r="F740" s="242" t="s">
        <v>507</v>
      </c>
      <c r="G740" s="240" t="s">
        <v>505</v>
      </c>
      <c r="H740" s="243">
        <v>5.833333333333333</v>
      </c>
      <c r="I740" s="243">
        <v>1.4108924147625961</v>
      </c>
      <c r="J740" s="244">
        <f t="shared" si="22"/>
        <v>8.23020575278181</v>
      </c>
      <c r="K740" s="243">
        <v>41.685479230063088</v>
      </c>
      <c r="L740" s="245">
        <f t="shared" si="23"/>
        <v>243.16529550870132</v>
      </c>
      <c r="M740" s="246" t="str">
        <f>VLOOKUP(D740,[6]Consolidado!B:E,4,FALSE)</f>
        <v>Finalizada</v>
      </c>
      <c r="N740" s="246" t="str">
        <f>VLOOKUP(D740,[6]Consolidado!B:H,7,FALSE)</f>
        <v>Julio</v>
      </c>
    </row>
    <row r="741" spans="1:14" x14ac:dyDescent="0.25">
      <c r="A741" s="239" t="s">
        <v>687</v>
      </c>
      <c r="B741" s="240"/>
      <c r="C741" s="240" t="str">
        <f>VLOOKUP(D741,[6]Consolidado!B:E,2,FALSE)</f>
        <v>Ignitia Office</v>
      </c>
      <c r="D741" s="241" t="s">
        <v>126</v>
      </c>
      <c r="E741" s="240" t="s">
        <v>481</v>
      </c>
      <c r="F741" s="242" t="s">
        <v>506</v>
      </c>
      <c r="G741" s="240" t="s">
        <v>508</v>
      </c>
      <c r="H741" s="243">
        <v>14.666666666666668</v>
      </c>
      <c r="I741" s="243">
        <v>1.5606448469209182</v>
      </c>
      <c r="J741" s="244">
        <f t="shared" si="22"/>
        <v>22.889457754840137</v>
      </c>
      <c r="K741" s="243">
        <v>46.493867777556659</v>
      </c>
      <c r="L741" s="245">
        <f t="shared" si="23"/>
        <v>681.9100607374977</v>
      </c>
      <c r="M741" s="246" t="str">
        <f>VLOOKUP(D741,[6]Consolidado!B:E,4,FALSE)</f>
        <v>Finalizada</v>
      </c>
      <c r="N741" s="246" t="str">
        <f>VLOOKUP(D741,[6]Consolidado!B:H,7,FALSE)</f>
        <v>Agosto</v>
      </c>
    </row>
    <row r="742" spans="1:14" x14ac:dyDescent="0.25">
      <c r="A742" s="239" t="s">
        <v>687</v>
      </c>
      <c r="B742" s="240"/>
      <c r="C742" s="240" t="str">
        <f>VLOOKUP(D742,[6]Consolidado!B:E,2,FALSE)</f>
        <v>Ignitia Office</v>
      </c>
      <c r="D742" s="241" t="s">
        <v>26</v>
      </c>
      <c r="E742" s="240" t="s">
        <v>481</v>
      </c>
      <c r="F742" s="242" t="s">
        <v>506</v>
      </c>
      <c r="G742" s="240" t="s">
        <v>508</v>
      </c>
      <c r="H742" s="243">
        <v>66.666666666666671</v>
      </c>
      <c r="I742" s="243">
        <v>1.5606448469209182</v>
      </c>
      <c r="J742" s="244">
        <f t="shared" si="22"/>
        <v>104.04298979472789</v>
      </c>
      <c r="K742" s="243">
        <v>46.493867777556659</v>
      </c>
      <c r="L742" s="245">
        <f t="shared" si="23"/>
        <v>3099.5911851704441</v>
      </c>
      <c r="M742" s="246" t="str">
        <f>VLOOKUP(D742,[6]Consolidado!B:E,4,FALSE)</f>
        <v>Finalizada</v>
      </c>
      <c r="N742" s="246" t="str">
        <f>VLOOKUP(D742,[6]Consolidado!B:H,7,FALSE)</f>
        <v>Agosto</v>
      </c>
    </row>
    <row r="743" spans="1:14" x14ac:dyDescent="0.25">
      <c r="A743" s="239" t="s">
        <v>687</v>
      </c>
      <c r="B743" s="240"/>
      <c r="C743" s="240" t="str">
        <f>VLOOKUP(D743,[6]Consolidado!B:E,2,FALSE)</f>
        <v>Maderas Collective</v>
      </c>
      <c r="D743" s="241">
        <v>331</v>
      </c>
      <c r="E743" s="240" t="s">
        <v>481</v>
      </c>
      <c r="F743" s="242" t="s">
        <v>506</v>
      </c>
      <c r="G743" s="240" t="s">
        <v>508</v>
      </c>
      <c r="H743" s="243">
        <v>15.833333333333334</v>
      </c>
      <c r="I743" s="243">
        <v>1.5606448469209182</v>
      </c>
      <c r="J743" s="244">
        <f t="shared" si="22"/>
        <v>24.710210076247872</v>
      </c>
      <c r="K743" s="243">
        <v>46.493867777556659</v>
      </c>
      <c r="L743" s="245">
        <f t="shared" si="23"/>
        <v>736.15290647798042</v>
      </c>
      <c r="M743" s="246" t="str">
        <f>VLOOKUP(D743,[6]Consolidado!B:E,4,FALSE)</f>
        <v>Finalizada</v>
      </c>
      <c r="N743" s="246" t="str">
        <f>VLOOKUP(D743,[6]Consolidado!B:H,7,FALSE)</f>
        <v>Noviembre</v>
      </c>
    </row>
    <row r="744" spans="1:14" x14ac:dyDescent="0.25">
      <c r="A744" s="239" t="s">
        <v>687</v>
      </c>
      <c r="B744" s="240"/>
      <c r="C744" s="240" t="str">
        <f>VLOOKUP(D744,[6]Consolidado!B:E,2,FALSE)</f>
        <v>Wharf</v>
      </c>
      <c r="D744" s="241">
        <v>240</v>
      </c>
      <c r="E744" s="240" t="s">
        <v>481</v>
      </c>
      <c r="F744" s="242" t="s">
        <v>506</v>
      </c>
      <c r="G744" s="240" t="s">
        <v>508</v>
      </c>
      <c r="H744" s="243">
        <v>216.66666666666666</v>
      </c>
      <c r="I744" s="243">
        <v>1.5606448469209182</v>
      </c>
      <c r="J744" s="244">
        <f t="shared" si="22"/>
        <v>338.13971683286559</v>
      </c>
      <c r="K744" s="243">
        <v>46.493867777556659</v>
      </c>
      <c r="L744" s="245">
        <f t="shared" si="23"/>
        <v>10073.671351803941</v>
      </c>
      <c r="M744" s="246" t="str">
        <f>VLOOKUP(D744,[6]Consolidado!B:E,4,FALSE)</f>
        <v>Finalizada</v>
      </c>
      <c r="N744" s="246" t="str">
        <f>VLOOKUP(D744,[6]Consolidado!B:H,7,FALSE)</f>
        <v>Agosto</v>
      </c>
    </row>
    <row r="745" spans="1:14" x14ac:dyDescent="0.25">
      <c r="A745" s="239" t="s">
        <v>687</v>
      </c>
      <c r="B745" s="240"/>
      <c r="C745" s="240" t="str">
        <f>VLOOKUP(D745,[6]Consolidado!B:E,2,FALSE)</f>
        <v>Ignitia Office</v>
      </c>
      <c r="D745" s="241" t="s">
        <v>233</v>
      </c>
      <c r="E745" s="240" t="s">
        <v>481</v>
      </c>
      <c r="F745" s="242" t="s">
        <v>506</v>
      </c>
      <c r="G745" s="240" t="s">
        <v>508</v>
      </c>
      <c r="H745" s="243">
        <v>6.666666666666667</v>
      </c>
      <c r="I745" s="243">
        <v>1.5606448469209182</v>
      </c>
      <c r="J745" s="244">
        <f t="shared" si="22"/>
        <v>10.404298979472788</v>
      </c>
      <c r="K745" s="243">
        <v>46.493867777556659</v>
      </c>
      <c r="L745" s="245">
        <f t="shared" si="23"/>
        <v>309.95911851704443</v>
      </c>
      <c r="M745" s="246" t="str">
        <f>VLOOKUP(D745,[6]Consolidado!B:E,4,FALSE)</f>
        <v>Finalizada</v>
      </c>
      <c r="N745" s="246" t="str">
        <f>VLOOKUP(D745,[6]Consolidado!B:H,7,FALSE)</f>
        <v>Agosto</v>
      </c>
    </row>
    <row r="746" spans="1:14" x14ac:dyDescent="0.25">
      <c r="A746" s="239" t="s">
        <v>687</v>
      </c>
      <c r="B746" s="240"/>
      <c r="C746" s="240" t="str">
        <f>VLOOKUP(D746,[6]Consolidado!B:E,2,FALSE)</f>
        <v>Ignitia Office</v>
      </c>
      <c r="D746" s="241" t="s">
        <v>126</v>
      </c>
      <c r="E746" s="240" t="s">
        <v>481</v>
      </c>
      <c r="F746" s="242" t="s">
        <v>506</v>
      </c>
      <c r="G746" s="240" t="s">
        <v>508</v>
      </c>
      <c r="H746" s="243">
        <v>10</v>
      </c>
      <c r="I746" s="243">
        <v>1.5606448469209182</v>
      </c>
      <c r="J746" s="244">
        <f t="shared" si="22"/>
        <v>15.606448469209182</v>
      </c>
      <c r="K746" s="243">
        <v>46.493867777556659</v>
      </c>
      <c r="L746" s="245">
        <f t="shared" si="23"/>
        <v>464.93867777556659</v>
      </c>
      <c r="M746" s="246" t="str">
        <f>VLOOKUP(D746,[6]Consolidado!B:E,4,FALSE)</f>
        <v>Finalizada</v>
      </c>
      <c r="N746" s="246" t="str">
        <f>VLOOKUP(D746,[6]Consolidado!B:H,7,FALSE)</f>
        <v>Agosto</v>
      </c>
    </row>
    <row r="747" spans="1:14" x14ac:dyDescent="0.25">
      <c r="A747" s="239" t="s">
        <v>687</v>
      </c>
      <c r="B747" s="240"/>
      <c r="C747" s="240" t="str">
        <f>VLOOKUP(D747,[6]Consolidado!B:E,2,FALSE)</f>
        <v>Ignitia Office</v>
      </c>
      <c r="D747" s="241" t="s">
        <v>126</v>
      </c>
      <c r="E747" s="240" t="s">
        <v>481</v>
      </c>
      <c r="F747" s="242" t="s">
        <v>506</v>
      </c>
      <c r="G747" s="240" t="s">
        <v>508</v>
      </c>
      <c r="H747" s="243">
        <v>10</v>
      </c>
      <c r="I747" s="243">
        <v>1.5606448469209182</v>
      </c>
      <c r="J747" s="244">
        <f t="shared" si="22"/>
        <v>15.606448469209182</v>
      </c>
      <c r="K747" s="243">
        <v>46.493867777556659</v>
      </c>
      <c r="L747" s="245">
        <f t="shared" si="23"/>
        <v>464.93867777556659</v>
      </c>
      <c r="M747" s="246" t="str">
        <f>VLOOKUP(D747,[6]Consolidado!B:E,4,FALSE)</f>
        <v>Finalizada</v>
      </c>
      <c r="N747" s="246" t="str">
        <f>VLOOKUP(D747,[6]Consolidado!B:H,7,FALSE)</f>
        <v>Agosto</v>
      </c>
    </row>
    <row r="748" spans="1:14" x14ac:dyDescent="0.25">
      <c r="A748" s="239" t="s">
        <v>687</v>
      </c>
      <c r="B748" s="240"/>
      <c r="C748" s="240" t="str">
        <f>VLOOKUP(D748,[6]Consolidado!B:E,2,FALSE)</f>
        <v>BH Office</v>
      </c>
      <c r="D748" s="241">
        <v>307</v>
      </c>
      <c r="E748" s="240" t="s">
        <v>481</v>
      </c>
      <c r="F748" s="242" t="s">
        <v>506</v>
      </c>
      <c r="G748" s="240" t="s">
        <v>508</v>
      </c>
      <c r="H748" s="243">
        <v>125</v>
      </c>
      <c r="I748" s="243">
        <v>1.5606448469209182</v>
      </c>
      <c r="J748" s="244">
        <f t="shared" si="22"/>
        <v>195.08060586511476</v>
      </c>
      <c r="K748" s="243">
        <v>46.493867777556659</v>
      </c>
      <c r="L748" s="245">
        <f t="shared" si="23"/>
        <v>5811.7334721945826</v>
      </c>
      <c r="M748" s="246" t="str">
        <f>VLOOKUP(D748,[6]Consolidado!B:E,4,FALSE)</f>
        <v>Finalizada</v>
      </c>
      <c r="N748" s="246" t="str">
        <f>VLOOKUP(D748,[6]Consolidado!B:H,7,FALSE)</f>
        <v>Agosto</v>
      </c>
    </row>
    <row r="749" spans="1:14" x14ac:dyDescent="0.25">
      <c r="A749" s="239" t="s">
        <v>687</v>
      </c>
      <c r="B749" s="240"/>
      <c r="C749" s="240" t="str">
        <f>VLOOKUP(D749,[6]Consolidado!B:E,2,FALSE)</f>
        <v>Maderas Collective</v>
      </c>
      <c r="D749" s="241">
        <v>332</v>
      </c>
      <c r="E749" s="240" t="s">
        <v>484</v>
      </c>
      <c r="F749" s="242" t="s">
        <v>507</v>
      </c>
      <c r="G749" s="240" t="s">
        <v>505</v>
      </c>
      <c r="H749" s="243">
        <v>1.203125</v>
      </c>
      <c r="I749" s="243">
        <v>2.3489992250858562</v>
      </c>
      <c r="J749" s="244">
        <f t="shared" si="22"/>
        <v>2.8261396926814206</v>
      </c>
      <c r="K749" s="243">
        <v>69.921329769003776</v>
      </c>
      <c r="L749" s="245">
        <f t="shared" si="23"/>
        <v>84.124099878332672</v>
      </c>
      <c r="M749" s="246" t="str">
        <f>VLOOKUP(D749,[6]Consolidado!B:E,4,FALSE)</f>
        <v>Finalizada</v>
      </c>
      <c r="N749" s="246" t="str">
        <f>VLOOKUP(D749,[6]Consolidado!B:H,7,FALSE)</f>
        <v>Junio</v>
      </c>
    </row>
    <row r="750" spans="1:14" x14ac:dyDescent="0.25">
      <c r="A750" s="239" t="s">
        <v>687</v>
      </c>
      <c r="B750" s="240"/>
      <c r="C750" s="240" t="str">
        <f>VLOOKUP(D750,[6]Consolidado!B:E,2,FALSE)</f>
        <v>Ignitia Office</v>
      </c>
      <c r="D750" s="241">
        <v>260</v>
      </c>
      <c r="E750" s="240" t="s">
        <v>485</v>
      </c>
      <c r="F750" s="242" t="s">
        <v>507</v>
      </c>
      <c r="G750" s="240" t="s">
        <v>505</v>
      </c>
      <c r="H750" s="243">
        <v>4.25</v>
      </c>
      <c r="I750" s="243">
        <v>3.7872651789270453</v>
      </c>
      <c r="J750" s="244">
        <f t="shared" si="22"/>
        <v>16.095877010439942</v>
      </c>
      <c r="K750" s="243">
        <v>111.94602767624674</v>
      </c>
      <c r="L750" s="245">
        <f t="shared" si="23"/>
        <v>475.77061762404867</v>
      </c>
      <c r="M750" s="246" t="str">
        <f>VLOOKUP(D750,[6]Consolidado!B:E,4,FALSE)</f>
        <v>Finalizada</v>
      </c>
      <c r="N750" s="246" t="str">
        <f>VLOOKUP(D750,[6]Consolidado!B:H,7,FALSE)</f>
        <v>Julio</v>
      </c>
    </row>
    <row r="751" spans="1:14" x14ac:dyDescent="0.25">
      <c r="A751" s="239" t="s">
        <v>687</v>
      </c>
      <c r="B751" s="240"/>
      <c r="C751" s="240" t="str">
        <f>VLOOKUP(D751,[6]Consolidado!B:E,2,FALSE)</f>
        <v>Ignitia Office</v>
      </c>
      <c r="D751" s="241">
        <v>256</v>
      </c>
      <c r="E751" s="240" t="s">
        <v>481</v>
      </c>
      <c r="F751" s="242" t="s">
        <v>506</v>
      </c>
      <c r="G751" s="240" t="s">
        <v>508</v>
      </c>
      <c r="H751" s="243">
        <v>40</v>
      </c>
      <c r="I751" s="243">
        <v>1.5606448469209182</v>
      </c>
      <c r="J751" s="244">
        <f t="shared" si="22"/>
        <v>62.425793876836728</v>
      </c>
      <c r="K751" s="243">
        <v>46.493867777556659</v>
      </c>
      <c r="L751" s="245">
        <f t="shared" si="23"/>
        <v>1859.7547111022664</v>
      </c>
      <c r="M751" s="246" t="str">
        <f>VLOOKUP(D751,[6]Consolidado!B:E,4,FALSE)</f>
        <v>Finalizada</v>
      </c>
      <c r="N751" s="246" t="str">
        <f>VLOOKUP(D751,[6]Consolidado!B:H,7,FALSE)</f>
        <v>Julio</v>
      </c>
    </row>
    <row r="752" spans="1:14" x14ac:dyDescent="0.25">
      <c r="A752" s="239" t="s">
        <v>687</v>
      </c>
      <c r="B752" s="240"/>
      <c r="C752" s="240" t="str">
        <f>VLOOKUP(D752,[6]Consolidado!B:E,2,FALSE)</f>
        <v>Chicha [Pina Blanca]</v>
      </c>
      <c r="D752" s="241">
        <v>297</v>
      </c>
      <c r="E752" s="240" t="s">
        <v>481</v>
      </c>
      <c r="F752" s="242" t="s">
        <v>506</v>
      </c>
      <c r="G752" s="240" t="s">
        <v>508</v>
      </c>
      <c r="H752" s="243">
        <v>100.00000000000001</v>
      </c>
      <c r="I752" s="243">
        <v>1.5606448469209182</v>
      </c>
      <c r="J752" s="244">
        <f t="shared" si="22"/>
        <v>156.06448469209184</v>
      </c>
      <c r="K752" s="243">
        <v>46.493867777556659</v>
      </c>
      <c r="L752" s="245">
        <f t="shared" si="23"/>
        <v>4649.3867777556661</v>
      </c>
      <c r="M752" s="246" t="str">
        <f>VLOOKUP(D752,[6]Consolidado!B:E,4,FALSE)</f>
        <v>Finalizada</v>
      </c>
      <c r="N752" s="246" t="str">
        <f>VLOOKUP(D752,[6]Consolidado!B:H,7,FALSE)</f>
        <v>Agosto</v>
      </c>
    </row>
    <row r="753" spans="1:14" x14ac:dyDescent="0.25">
      <c r="A753" s="239" t="s">
        <v>687</v>
      </c>
      <c r="B753" s="240"/>
      <c r="C753" s="240" t="str">
        <f>VLOOKUP(D753,[6]Consolidado!B:E,2,FALSE)</f>
        <v>Ignitia Office</v>
      </c>
      <c r="D753" s="241" t="s">
        <v>26</v>
      </c>
      <c r="E753" s="240" t="s">
        <v>481</v>
      </c>
      <c r="F753" s="242" t="s">
        <v>506</v>
      </c>
      <c r="G753" s="240" t="s">
        <v>508</v>
      </c>
      <c r="H753" s="243">
        <v>6.666666666666667</v>
      </c>
      <c r="I753" s="243">
        <v>1.5606448469209182</v>
      </c>
      <c r="J753" s="244">
        <f t="shared" si="22"/>
        <v>10.404298979472788</v>
      </c>
      <c r="K753" s="243">
        <v>46.493867777556659</v>
      </c>
      <c r="L753" s="245">
        <f t="shared" si="23"/>
        <v>309.95911851704443</v>
      </c>
      <c r="M753" s="246" t="str">
        <f>VLOOKUP(D753,[6]Consolidado!B:E,4,FALSE)</f>
        <v>Finalizada</v>
      </c>
      <c r="N753" s="246" t="str">
        <f>VLOOKUP(D753,[6]Consolidado!B:H,7,FALSE)</f>
        <v>Agosto</v>
      </c>
    </row>
    <row r="754" spans="1:14" x14ac:dyDescent="0.25">
      <c r="A754" s="239" t="s">
        <v>687</v>
      </c>
      <c r="B754" s="240"/>
      <c r="C754" s="240" t="str">
        <f>VLOOKUP(D754,[6]Consolidado!B:E,2,FALSE)</f>
        <v>Ignitia Office</v>
      </c>
      <c r="D754" s="241">
        <v>260</v>
      </c>
      <c r="E754" s="240" t="s">
        <v>481</v>
      </c>
      <c r="F754" s="242" t="s">
        <v>506</v>
      </c>
      <c r="G754" s="240" t="s">
        <v>508</v>
      </c>
      <c r="H754" s="243">
        <v>4.5</v>
      </c>
      <c r="I754" s="243">
        <v>1.5606448469209182</v>
      </c>
      <c r="J754" s="244">
        <f t="shared" si="22"/>
        <v>7.0229018111441324</v>
      </c>
      <c r="K754" s="243">
        <v>46.493867777556659</v>
      </c>
      <c r="L754" s="245">
        <f t="shared" si="23"/>
        <v>209.22240499900497</v>
      </c>
      <c r="M754" s="246" t="str">
        <f>VLOOKUP(D754,[6]Consolidado!B:E,4,FALSE)</f>
        <v>Finalizada</v>
      </c>
      <c r="N754" s="246" t="str">
        <f>VLOOKUP(D754,[6]Consolidado!B:H,7,FALSE)</f>
        <v>Julio</v>
      </c>
    </row>
    <row r="755" spans="1:14" x14ac:dyDescent="0.25">
      <c r="A755" s="239" t="s">
        <v>687</v>
      </c>
      <c r="B755" s="240"/>
      <c r="C755" s="240" t="str">
        <f>VLOOKUP(D755,[6]Consolidado!B:E,2,FALSE)</f>
        <v>Ignitia Office</v>
      </c>
      <c r="D755" s="241">
        <v>260</v>
      </c>
      <c r="E755" s="240" t="s">
        <v>482</v>
      </c>
      <c r="F755" s="242" t="s">
        <v>507</v>
      </c>
      <c r="G755" s="240" t="s">
        <v>505</v>
      </c>
      <c r="H755" s="243">
        <v>3.5</v>
      </c>
      <c r="I755" s="243">
        <v>2.7138074535197538</v>
      </c>
      <c r="J755" s="244">
        <f t="shared" si="22"/>
        <v>9.4983260873191391</v>
      </c>
      <c r="K755" s="243">
        <v>80.20946471612524</v>
      </c>
      <c r="L755" s="245">
        <f t="shared" si="23"/>
        <v>280.73312650643834</v>
      </c>
      <c r="M755" s="246" t="str">
        <f>VLOOKUP(D755,[6]Consolidado!B:E,4,FALSE)</f>
        <v>Finalizada</v>
      </c>
      <c r="N755" s="246" t="str">
        <f>VLOOKUP(D755,[6]Consolidado!B:H,7,FALSE)</f>
        <v>Julio</v>
      </c>
    </row>
    <row r="756" spans="1:14" x14ac:dyDescent="0.25">
      <c r="A756" s="239" t="s">
        <v>687</v>
      </c>
      <c r="B756" s="240"/>
      <c r="C756" s="240" t="str">
        <f>VLOOKUP(D756,[6]Consolidado!B:E,2,FALSE)</f>
        <v>Phipps&amp;CO</v>
      </c>
      <c r="D756" s="241">
        <v>314</v>
      </c>
      <c r="E756" s="240" t="s">
        <v>487</v>
      </c>
      <c r="F756" s="242" t="s">
        <v>506</v>
      </c>
      <c r="G756" s="240" t="s">
        <v>508</v>
      </c>
      <c r="H756" s="243">
        <v>174.08333333333334</v>
      </c>
      <c r="I756" s="243">
        <v>2.6490133333333334</v>
      </c>
      <c r="J756" s="244">
        <f t="shared" si="22"/>
        <v>461.14907111111114</v>
      </c>
      <c r="K756" s="243">
        <v>79.265366368000002</v>
      </c>
      <c r="L756" s="245">
        <f t="shared" si="23"/>
        <v>13798.779195229334</v>
      </c>
      <c r="M756" s="246" t="str">
        <f>VLOOKUP(D756,[6]Consolidado!B:E,4,FALSE)</f>
        <v>Finalizada</v>
      </c>
      <c r="N756" s="246" t="str">
        <f>VLOOKUP(D756,[6]Consolidado!B:H,7,FALSE)</f>
        <v>Agosto</v>
      </c>
    </row>
    <row r="757" spans="1:14" x14ac:dyDescent="0.25">
      <c r="A757" s="239" t="s">
        <v>687</v>
      </c>
      <c r="B757" s="240"/>
      <c r="C757" s="240" t="str">
        <f>VLOOKUP(D757,[6]Consolidado!B:E,2,FALSE)</f>
        <v>Phipps&amp;CO</v>
      </c>
      <c r="D757" s="241">
        <v>314</v>
      </c>
      <c r="E757" s="240" t="s">
        <v>487</v>
      </c>
      <c r="F757" s="242" t="s">
        <v>506</v>
      </c>
      <c r="G757" s="240" t="s">
        <v>508</v>
      </c>
      <c r="H757" s="243">
        <v>148.25</v>
      </c>
      <c r="I757" s="243">
        <v>2.6490133333333334</v>
      </c>
      <c r="J757" s="244">
        <f t="shared" si="22"/>
        <v>392.71622666666667</v>
      </c>
      <c r="K757" s="243">
        <v>79.265366368000002</v>
      </c>
      <c r="L757" s="245">
        <f t="shared" si="23"/>
        <v>11751.090564055999</v>
      </c>
      <c r="M757" s="246" t="str">
        <f>VLOOKUP(D757,[6]Consolidado!B:E,4,FALSE)</f>
        <v>Finalizada</v>
      </c>
      <c r="N757" s="246" t="str">
        <f>VLOOKUP(D757,[6]Consolidado!B:H,7,FALSE)</f>
        <v>Agosto</v>
      </c>
    </row>
    <row r="758" spans="1:14" x14ac:dyDescent="0.25">
      <c r="A758" s="239" t="s">
        <v>687</v>
      </c>
      <c r="B758" s="240"/>
      <c r="C758" s="240" t="str">
        <f>VLOOKUP(D758,[6]Consolidado!B:E,2,FALSE)</f>
        <v>Ignitia Office</v>
      </c>
      <c r="D758" s="241">
        <v>301</v>
      </c>
      <c r="E758" s="240" t="s">
        <v>481</v>
      </c>
      <c r="F758" s="242" t="s">
        <v>506</v>
      </c>
      <c r="G758" s="240" t="s">
        <v>508</v>
      </c>
      <c r="H758" s="243">
        <v>61.666666666666671</v>
      </c>
      <c r="I758" s="243">
        <v>1.5606448469209182</v>
      </c>
      <c r="J758" s="244">
        <f t="shared" si="22"/>
        <v>96.239765560123303</v>
      </c>
      <c r="K758" s="243">
        <v>46.493867777556659</v>
      </c>
      <c r="L758" s="245">
        <f t="shared" si="23"/>
        <v>2867.121846282661</v>
      </c>
      <c r="M758" s="246" t="str">
        <f>VLOOKUP(D758,[6]Consolidado!B:E,4,FALSE)</f>
        <v>Finalizada</v>
      </c>
      <c r="N758" s="246" t="str">
        <f>VLOOKUP(D758,[6]Consolidado!B:H,7,FALSE)</f>
        <v>Julio</v>
      </c>
    </row>
    <row r="759" spans="1:14" x14ac:dyDescent="0.25">
      <c r="A759" s="239" t="s">
        <v>687</v>
      </c>
      <c r="B759" s="240"/>
      <c r="C759" s="240" t="str">
        <f>VLOOKUP(D759,[6]Consolidado!B:E,2,FALSE)</f>
        <v>BH Office</v>
      </c>
      <c r="D759" s="241">
        <v>306</v>
      </c>
      <c r="E759" s="240" t="s">
        <v>481</v>
      </c>
      <c r="F759" s="242" t="s">
        <v>506</v>
      </c>
      <c r="G759" s="240" t="s">
        <v>508</v>
      </c>
      <c r="H759" s="243">
        <v>89.604166666666671</v>
      </c>
      <c r="I759" s="243">
        <v>1.5606448469209182</v>
      </c>
      <c r="J759" s="244">
        <f t="shared" si="22"/>
        <v>139.84028097097644</v>
      </c>
      <c r="K759" s="243">
        <v>46.493867777556659</v>
      </c>
      <c r="L759" s="245">
        <f t="shared" si="23"/>
        <v>4166.0442773181503</v>
      </c>
      <c r="M759" s="246" t="str">
        <f>VLOOKUP(D759,[6]Consolidado!B:E,4,FALSE)</f>
        <v>Finalizada</v>
      </c>
      <c r="N759" s="246" t="str">
        <f>VLOOKUP(D759,[6]Consolidado!B:H,7,FALSE)</f>
        <v>Agosto</v>
      </c>
    </row>
    <row r="760" spans="1:14" x14ac:dyDescent="0.25">
      <c r="A760" s="239" t="s">
        <v>687</v>
      </c>
      <c r="B760" s="240"/>
      <c r="C760" s="240" t="str">
        <f>VLOOKUP(D760,[6]Consolidado!B:E,2,FALSE)</f>
        <v>BH Office</v>
      </c>
      <c r="D760" s="241">
        <v>306</v>
      </c>
      <c r="E760" s="240" t="s">
        <v>481</v>
      </c>
      <c r="F760" s="242" t="s">
        <v>506</v>
      </c>
      <c r="G760" s="240" t="s">
        <v>508</v>
      </c>
      <c r="H760" s="243">
        <v>73</v>
      </c>
      <c r="I760" s="243">
        <v>1.5606448469209182</v>
      </c>
      <c r="J760" s="244">
        <f t="shared" si="22"/>
        <v>113.92707382522703</v>
      </c>
      <c r="K760" s="243">
        <v>46.493867777556659</v>
      </c>
      <c r="L760" s="245">
        <f t="shared" si="23"/>
        <v>3394.0523477616362</v>
      </c>
      <c r="M760" s="246" t="str">
        <f>VLOOKUP(D760,[6]Consolidado!B:E,4,FALSE)</f>
        <v>Finalizada</v>
      </c>
      <c r="N760" s="246" t="str">
        <f>VLOOKUP(D760,[6]Consolidado!B:H,7,FALSE)</f>
        <v>Agosto</v>
      </c>
    </row>
    <row r="761" spans="1:14" x14ac:dyDescent="0.25">
      <c r="A761" s="239" t="s">
        <v>687</v>
      </c>
      <c r="B761" s="240"/>
      <c r="C761" s="240" t="str">
        <f>VLOOKUP(D761,[6]Consolidado!B:E,2,FALSE)</f>
        <v>Maderas Collective</v>
      </c>
      <c r="D761" s="241">
        <v>333</v>
      </c>
      <c r="E761" s="240" t="s">
        <v>481</v>
      </c>
      <c r="F761" s="242" t="s">
        <v>506</v>
      </c>
      <c r="G761" s="240" t="s">
        <v>508</v>
      </c>
      <c r="H761" s="243">
        <v>38.888888888888886</v>
      </c>
      <c r="I761" s="243">
        <v>1.5606448469209182</v>
      </c>
      <c r="J761" s="244">
        <f t="shared" si="22"/>
        <v>60.69174404692459</v>
      </c>
      <c r="K761" s="243">
        <v>46.493867777556659</v>
      </c>
      <c r="L761" s="245">
        <f t="shared" si="23"/>
        <v>1808.0948580160921</v>
      </c>
      <c r="M761" s="246" t="str">
        <f>VLOOKUP(D761,[6]Consolidado!B:E,4,FALSE)</f>
        <v>Finalizada</v>
      </c>
      <c r="N761" s="246" t="str">
        <f>VLOOKUP(D761,[6]Consolidado!B:H,7,FALSE)</f>
        <v>Junio</v>
      </c>
    </row>
    <row r="762" spans="1:14" x14ac:dyDescent="0.25">
      <c r="A762" s="239" t="s">
        <v>687</v>
      </c>
      <c r="B762" s="240"/>
      <c r="C762" s="240" t="str">
        <f>VLOOKUP(D762,[6]Consolidado!B:E,2,FALSE)</f>
        <v>Ignitia Office</v>
      </c>
      <c r="D762" s="241" t="s">
        <v>126</v>
      </c>
      <c r="E762" s="240" t="s">
        <v>481</v>
      </c>
      <c r="F762" s="242" t="s">
        <v>506</v>
      </c>
      <c r="G762" s="240" t="s">
        <v>508</v>
      </c>
      <c r="H762" s="243">
        <v>5.5</v>
      </c>
      <c r="I762" s="243">
        <v>1.5606448469209182</v>
      </c>
      <c r="J762" s="244">
        <f t="shared" si="22"/>
        <v>8.5835466580650497</v>
      </c>
      <c r="K762" s="243">
        <v>46.493867777556659</v>
      </c>
      <c r="L762" s="245">
        <f t="shared" si="23"/>
        <v>255.71627277656162</v>
      </c>
      <c r="M762" s="246" t="str">
        <f>VLOOKUP(D762,[6]Consolidado!B:E,4,FALSE)</f>
        <v>Finalizada</v>
      </c>
      <c r="N762" s="246" t="str">
        <f>VLOOKUP(D762,[6]Consolidado!B:H,7,FALSE)</f>
        <v>Agosto</v>
      </c>
    </row>
    <row r="763" spans="1:14" x14ac:dyDescent="0.25">
      <c r="A763" s="239" t="s">
        <v>687</v>
      </c>
      <c r="B763" s="240"/>
      <c r="C763" s="240" t="str">
        <f>VLOOKUP(D763,[6]Consolidado!B:E,2,FALSE)</f>
        <v>Phipps&amp;CO</v>
      </c>
      <c r="D763" s="241">
        <v>315</v>
      </c>
      <c r="E763" s="240" t="s">
        <v>487</v>
      </c>
      <c r="F763" s="242" t="s">
        <v>506</v>
      </c>
      <c r="G763" s="240" t="s">
        <v>508</v>
      </c>
      <c r="H763" s="243">
        <v>224.5</v>
      </c>
      <c r="I763" s="243">
        <v>2.6490133333333334</v>
      </c>
      <c r="J763" s="244">
        <f t="shared" si="22"/>
        <v>594.70349333333331</v>
      </c>
      <c r="K763" s="243">
        <v>79.265366368000002</v>
      </c>
      <c r="L763" s="245">
        <f t="shared" si="23"/>
        <v>17795.074749616</v>
      </c>
      <c r="M763" s="246" t="str">
        <f>VLOOKUP(D763,[6]Consolidado!B:E,4,FALSE)</f>
        <v>Finalizada</v>
      </c>
      <c r="N763" s="246" t="str">
        <f>VLOOKUP(D763,[6]Consolidado!B:H,7,FALSE)</f>
        <v>Agosto</v>
      </c>
    </row>
    <row r="764" spans="1:14" x14ac:dyDescent="0.25">
      <c r="A764" s="239" t="s">
        <v>687</v>
      </c>
      <c r="B764" s="240"/>
      <c r="C764" s="240" t="str">
        <f>VLOOKUP(D764,[6]Consolidado!B:E,2,FALSE)</f>
        <v>Ignitia Office</v>
      </c>
      <c r="D764" s="241">
        <v>267</v>
      </c>
      <c r="E764" s="240" t="s">
        <v>481</v>
      </c>
      <c r="F764" s="242" t="s">
        <v>506</v>
      </c>
      <c r="G764" s="240" t="s">
        <v>508</v>
      </c>
      <c r="H764" s="243">
        <v>380</v>
      </c>
      <c r="I764" s="243">
        <v>1.5606448469209182</v>
      </c>
      <c r="J764" s="244">
        <f t="shared" si="22"/>
        <v>593.0450418299489</v>
      </c>
      <c r="K764" s="243">
        <v>46.493867777556659</v>
      </c>
      <c r="L764" s="245">
        <f t="shared" si="23"/>
        <v>17667.669755471532</v>
      </c>
      <c r="M764" s="246" t="str">
        <f>VLOOKUP(D764,[6]Consolidado!B:E,4,FALSE)</f>
        <v>Finalizada</v>
      </c>
      <c r="N764" s="246" t="str">
        <f>VLOOKUP(D764,[6]Consolidado!B:H,7,FALSE)</f>
        <v>Julio</v>
      </c>
    </row>
    <row r="765" spans="1:14" x14ac:dyDescent="0.25">
      <c r="A765" s="239" t="s">
        <v>687</v>
      </c>
      <c r="B765" s="240"/>
      <c r="C765" s="240" t="str">
        <f>VLOOKUP(D765,[6]Consolidado!B:E,2,FALSE)</f>
        <v>Phipps&amp;CO</v>
      </c>
      <c r="D765" s="241">
        <v>315</v>
      </c>
      <c r="E765" s="240" t="s">
        <v>487</v>
      </c>
      <c r="F765" s="242" t="s">
        <v>506</v>
      </c>
      <c r="G765" s="240" t="s">
        <v>508</v>
      </c>
      <c r="H765" s="243">
        <v>12.75</v>
      </c>
      <c r="I765" s="243">
        <v>2.6490133333333334</v>
      </c>
      <c r="J765" s="244">
        <f t="shared" si="22"/>
        <v>33.774920000000002</v>
      </c>
      <c r="K765" s="243">
        <v>79.265366368000002</v>
      </c>
      <c r="L765" s="245">
        <f t="shared" si="23"/>
        <v>1010.633421192</v>
      </c>
      <c r="M765" s="246" t="str">
        <f>VLOOKUP(D765,[6]Consolidado!B:E,4,FALSE)</f>
        <v>Finalizada</v>
      </c>
      <c r="N765" s="246" t="str">
        <f>VLOOKUP(D765,[6]Consolidado!B:H,7,FALSE)</f>
        <v>Agosto</v>
      </c>
    </row>
    <row r="766" spans="1:14" x14ac:dyDescent="0.25">
      <c r="A766" s="239" t="s">
        <v>687</v>
      </c>
      <c r="B766" s="240"/>
      <c r="C766" s="240" t="str">
        <f>VLOOKUP(D766,[6]Consolidado!B:E,2,FALSE)</f>
        <v>Phipps&amp;CO</v>
      </c>
      <c r="D766" s="241">
        <v>315</v>
      </c>
      <c r="E766" s="240" t="s">
        <v>487</v>
      </c>
      <c r="F766" s="242" t="s">
        <v>506</v>
      </c>
      <c r="G766" s="240" t="s">
        <v>508</v>
      </c>
      <c r="H766" s="243">
        <v>80.75</v>
      </c>
      <c r="I766" s="243">
        <v>2.6490133333333334</v>
      </c>
      <c r="J766" s="244">
        <f t="shared" si="22"/>
        <v>213.90782666666667</v>
      </c>
      <c r="K766" s="243">
        <v>79.265366368000002</v>
      </c>
      <c r="L766" s="245">
        <f t="shared" si="23"/>
        <v>6400.6783342160006</v>
      </c>
      <c r="M766" s="246" t="str">
        <f>VLOOKUP(D766,[6]Consolidado!B:E,4,FALSE)</f>
        <v>Finalizada</v>
      </c>
      <c r="N766" s="246" t="str">
        <f>VLOOKUP(D766,[6]Consolidado!B:H,7,FALSE)</f>
        <v>Agosto</v>
      </c>
    </row>
    <row r="767" spans="1:14" x14ac:dyDescent="0.25">
      <c r="A767" s="239" t="s">
        <v>687</v>
      </c>
      <c r="B767" s="240"/>
      <c r="C767" s="240" t="str">
        <f>VLOOKUP(D767,[6]Consolidado!B:E,2,FALSE)</f>
        <v>Ignitia Office</v>
      </c>
      <c r="D767" s="241">
        <v>253</v>
      </c>
      <c r="E767" s="240" t="s">
        <v>481</v>
      </c>
      <c r="F767" s="242" t="s">
        <v>506</v>
      </c>
      <c r="G767" s="240" t="s">
        <v>508</v>
      </c>
      <c r="H767" s="243">
        <v>142.33333333333334</v>
      </c>
      <c r="I767" s="243">
        <v>1.5606448469209182</v>
      </c>
      <c r="J767" s="244">
        <f t="shared" si="22"/>
        <v>222.13178321174405</v>
      </c>
      <c r="K767" s="243">
        <v>46.493867777556659</v>
      </c>
      <c r="L767" s="245">
        <f t="shared" si="23"/>
        <v>6617.6271803388981</v>
      </c>
      <c r="M767" s="246" t="str">
        <f>VLOOKUP(D767,[6]Consolidado!B:E,4,FALSE)</f>
        <v>Finalizada</v>
      </c>
      <c r="N767" s="246" t="str">
        <f>VLOOKUP(D767,[6]Consolidado!B:H,7,FALSE)</f>
        <v>Julio</v>
      </c>
    </row>
    <row r="768" spans="1:14" x14ac:dyDescent="0.25">
      <c r="A768" s="239" t="s">
        <v>687</v>
      </c>
      <c r="B768" s="240"/>
      <c r="C768" s="240" t="str">
        <f>VLOOKUP(D768,[6]Consolidado!B:E,2,FALSE)</f>
        <v>Ignitia Office</v>
      </c>
      <c r="D768" s="241">
        <v>253</v>
      </c>
      <c r="E768" s="240" t="s">
        <v>481</v>
      </c>
      <c r="F768" s="242" t="s">
        <v>506</v>
      </c>
      <c r="G768" s="240" t="s">
        <v>508</v>
      </c>
      <c r="H768" s="243">
        <v>33.333333333333336</v>
      </c>
      <c r="I768" s="243">
        <v>1.5606448469209182</v>
      </c>
      <c r="J768" s="244">
        <f t="shared" si="22"/>
        <v>52.021494897363944</v>
      </c>
      <c r="K768" s="243">
        <v>46.493867777556659</v>
      </c>
      <c r="L768" s="245">
        <f t="shared" si="23"/>
        <v>1549.795592585222</v>
      </c>
      <c r="M768" s="246" t="str">
        <f>VLOOKUP(D768,[6]Consolidado!B:E,4,FALSE)</f>
        <v>Finalizada</v>
      </c>
      <c r="N768" s="246" t="str">
        <f>VLOOKUP(D768,[6]Consolidado!B:H,7,FALSE)</f>
        <v>Julio</v>
      </c>
    </row>
    <row r="769" spans="1:14" x14ac:dyDescent="0.25">
      <c r="A769" s="239" t="s">
        <v>687</v>
      </c>
      <c r="B769" s="240"/>
      <c r="C769" s="240" t="str">
        <f>VLOOKUP(D769,[6]Consolidado!B:E,2,FALSE)</f>
        <v>Ignitia Office</v>
      </c>
      <c r="D769" s="241">
        <v>253</v>
      </c>
      <c r="E769" s="240" t="s">
        <v>481</v>
      </c>
      <c r="F769" s="242" t="s">
        <v>506</v>
      </c>
      <c r="G769" s="240" t="s">
        <v>508</v>
      </c>
      <c r="H769" s="243">
        <v>55.833333333333336</v>
      </c>
      <c r="I769" s="243">
        <v>1.5606448469209182</v>
      </c>
      <c r="J769" s="244">
        <f t="shared" si="22"/>
        <v>87.136003953084597</v>
      </c>
      <c r="K769" s="243">
        <v>46.493867777556659</v>
      </c>
      <c r="L769" s="245">
        <f t="shared" si="23"/>
        <v>2595.907617580247</v>
      </c>
      <c r="M769" s="246" t="str">
        <f>VLOOKUP(D769,[6]Consolidado!B:E,4,FALSE)</f>
        <v>Finalizada</v>
      </c>
      <c r="N769" s="246" t="str">
        <f>VLOOKUP(D769,[6]Consolidado!B:H,7,FALSE)</f>
        <v>Julio</v>
      </c>
    </row>
    <row r="770" spans="1:14" x14ac:dyDescent="0.25">
      <c r="A770" s="239" t="s">
        <v>687</v>
      </c>
      <c r="B770" s="240"/>
      <c r="C770" s="240" t="str">
        <f>VLOOKUP(D770,[6]Consolidado!B:E,2,FALSE)</f>
        <v>Phipps&amp;CO</v>
      </c>
      <c r="D770" s="241">
        <v>315</v>
      </c>
      <c r="E770" s="240" t="s">
        <v>487</v>
      </c>
      <c r="F770" s="242" t="s">
        <v>506</v>
      </c>
      <c r="G770" s="240" t="s">
        <v>508</v>
      </c>
      <c r="H770" s="243">
        <v>4.5</v>
      </c>
      <c r="I770" s="243">
        <v>2.6490133333333334</v>
      </c>
      <c r="J770" s="244">
        <f t="shared" si="22"/>
        <v>11.92056</v>
      </c>
      <c r="K770" s="243">
        <v>79.265366368000002</v>
      </c>
      <c r="L770" s="245">
        <f t="shared" si="23"/>
        <v>356.69414865600004</v>
      </c>
      <c r="M770" s="246" t="str">
        <f>VLOOKUP(D770,[6]Consolidado!B:E,4,FALSE)</f>
        <v>Finalizada</v>
      </c>
      <c r="N770" s="246" t="str">
        <f>VLOOKUP(D770,[6]Consolidado!B:H,7,FALSE)</f>
        <v>Agosto</v>
      </c>
    </row>
    <row r="771" spans="1:14" x14ac:dyDescent="0.25">
      <c r="A771" s="239" t="s">
        <v>687</v>
      </c>
      <c r="B771" s="240"/>
      <c r="C771" s="240" t="str">
        <f>VLOOKUP(D771,[6]Consolidado!B:E,2,FALSE)</f>
        <v>Ignitia Office</v>
      </c>
      <c r="D771" s="241">
        <v>256</v>
      </c>
      <c r="E771" s="240" t="s">
        <v>481</v>
      </c>
      <c r="F771" s="242" t="s">
        <v>506</v>
      </c>
      <c r="G771" s="240" t="s">
        <v>508</v>
      </c>
      <c r="H771" s="243">
        <v>9.75</v>
      </c>
      <c r="I771" s="243">
        <v>1.5606448469209182</v>
      </c>
      <c r="J771" s="244">
        <f t="shared" si="22"/>
        <v>15.216287257478953</v>
      </c>
      <c r="K771" s="243">
        <v>46.493867777556659</v>
      </c>
      <c r="L771" s="245">
        <f t="shared" si="23"/>
        <v>453.31521083117741</v>
      </c>
      <c r="M771" s="246" t="str">
        <f>VLOOKUP(D771,[6]Consolidado!B:E,4,FALSE)</f>
        <v>Finalizada</v>
      </c>
      <c r="N771" s="246" t="str">
        <f>VLOOKUP(D771,[6]Consolidado!B:H,7,FALSE)</f>
        <v>Julio</v>
      </c>
    </row>
    <row r="772" spans="1:14" x14ac:dyDescent="0.25">
      <c r="A772" s="239" t="s">
        <v>687</v>
      </c>
      <c r="B772" s="240"/>
      <c r="C772" s="240" t="str">
        <f>VLOOKUP(D772,[6]Consolidado!B:E,2,FALSE)</f>
        <v>Ignitia Office</v>
      </c>
      <c r="D772" s="241">
        <v>256</v>
      </c>
      <c r="E772" s="240" t="s">
        <v>481</v>
      </c>
      <c r="F772" s="242" t="s">
        <v>506</v>
      </c>
      <c r="G772" s="240" t="s">
        <v>508</v>
      </c>
      <c r="H772" s="243">
        <v>16.881944444444443</v>
      </c>
      <c r="I772" s="243">
        <v>1.5606448469209182</v>
      </c>
      <c r="J772" s="244">
        <f t="shared" si="22"/>
        <v>26.346719603227442</v>
      </c>
      <c r="K772" s="243">
        <v>46.493867777556659</v>
      </c>
      <c r="L772" s="245">
        <f t="shared" si="23"/>
        <v>784.90689282805715</v>
      </c>
      <c r="M772" s="246" t="str">
        <f>VLOOKUP(D772,[6]Consolidado!B:E,4,FALSE)</f>
        <v>Finalizada</v>
      </c>
      <c r="N772" s="246" t="str">
        <f>VLOOKUP(D772,[6]Consolidado!B:H,7,FALSE)</f>
        <v>Julio</v>
      </c>
    </row>
    <row r="773" spans="1:14" x14ac:dyDescent="0.25">
      <c r="A773" s="239" t="s">
        <v>687</v>
      </c>
      <c r="B773" s="240"/>
      <c r="C773" s="240" t="str">
        <f>VLOOKUP(D773,[6]Consolidado!B:E,2,FALSE)</f>
        <v>Ignitia Office</v>
      </c>
      <c r="D773" s="241">
        <v>265</v>
      </c>
      <c r="E773" s="240" t="s">
        <v>482</v>
      </c>
      <c r="F773" s="242" t="s">
        <v>507</v>
      </c>
      <c r="G773" s="240" t="s">
        <v>505</v>
      </c>
      <c r="H773" s="243">
        <v>174</v>
      </c>
      <c r="I773" s="243">
        <v>2.7138074535197538</v>
      </c>
      <c r="J773" s="244">
        <f t="shared" si="22"/>
        <v>472.20249691243714</v>
      </c>
      <c r="K773" s="243">
        <v>80.20946471612524</v>
      </c>
      <c r="L773" s="245">
        <f t="shared" si="23"/>
        <v>13956.446860605793</v>
      </c>
      <c r="M773" s="246" t="str">
        <f>VLOOKUP(D773,[6]Consolidado!B:E,4,FALSE)</f>
        <v>Finalizada</v>
      </c>
      <c r="N773" s="246" t="str">
        <f>VLOOKUP(D773,[6]Consolidado!B:H,7,FALSE)</f>
        <v>Julio</v>
      </c>
    </row>
    <row r="774" spans="1:14" x14ac:dyDescent="0.25">
      <c r="A774" s="239" t="s">
        <v>687</v>
      </c>
      <c r="B774" s="240"/>
      <c r="C774" s="240" t="str">
        <f>VLOOKUP(D774,[6]Consolidado!B:E,2,FALSE)</f>
        <v>Ignitia Office</v>
      </c>
      <c r="D774" s="241">
        <v>265</v>
      </c>
      <c r="E774" s="240" t="s">
        <v>481</v>
      </c>
      <c r="F774" s="242" t="s">
        <v>506</v>
      </c>
      <c r="G774" s="240" t="s">
        <v>508</v>
      </c>
      <c r="H774" s="243">
        <v>6.666666666666667</v>
      </c>
      <c r="I774" s="243">
        <v>1.5606448469209182</v>
      </c>
      <c r="J774" s="244">
        <f t="shared" si="22"/>
        <v>10.404298979472788</v>
      </c>
      <c r="K774" s="243">
        <v>46.493867777556659</v>
      </c>
      <c r="L774" s="245">
        <f t="shared" si="23"/>
        <v>309.95911851704443</v>
      </c>
      <c r="M774" s="246" t="str">
        <f>VLOOKUP(D774,[6]Consolidado!B:E,4,FALSE)</f>
        <v>Finalizada</v>
      </c>
      <c r="N774" s="246" t="str">
        <f>VLOOKUP(D774,[6]Consolidado!B:H,7,FALSE)</f>
        <v>Julio</v>
      </c>
    </row>
    <row r="775" spans="1:14" x14ac:dyDescent="0.25">
      <c r="A775" s="239" t="s">
        <v>687</v>
      </c>
      <c r="B775" s="240"/>
      <c r="C775" s="240" t="str">
        <f>VLOOKUP(D775,[6]Consolidado!B:E,2,FALSE)</f>
        <v>Ignitia Office</v>
      </c>
      <c r="D775" s="241">
        <v>265</v>
      </c>
      <c r="E775" s="240" t="s">
        <v>481</v>
      </c>
      <c r="F775" s="242" t="s">
        <v>506</v>
      </c>
      <c r="G775" s="240" t="s">
        <v>508</v>
      </c>
      <c r="H775" s="243">
        <v>11.555555555555555</v>
      </c>
      <c r="I775" s="243">
        <v>1.5606448469209182</v>
      </c>
      <c r="J775" s="244">
        <f t="shared" si="22"/>
        <v>18.034118231086165</v>
      </c>
      <c r="K775" s="243">
        <v>46.493867777556659</v>
      </c>
      <c r="L775" s="245">
        <f t="shared" si="23"/>
        <v>537.26247209621022</v>
      </c>
      <c r="M775" s="246" t="str">
        <f>VLOOKUP(D775,[6]Consolidado!B:E,4,FALSE)</f>
        <v>Finalizada</v>
      </c>
      <c r="N775" s="246" t="str">
        <f>VLOOKUP(D775,[6]Consolidado!B:H,7,FALSE)</f>
        <v>Julio</v>
      </c>
    </row>
    <row r="776" spans="1:14" x14ac:dyDescent="0.25">
      <c r="A776" s="239" t="s">
        <v>687</v>
      </c>
      <c r="B776" s="240"/>
      <c r="C776" s="240" t="str">
        <f>VLOOKUP(D776,[6]Consolidado!B:E,2,FALSE)</f>
        <v>BH Office</v>
      </c>
      <c r="D776" s="241">
        <v>308</v>
      </c>
      <c r="E776" s="240" t="s">
        <v>481</v>
      </c>
      <c r="F776" s="242" t="s">
        <v>506</v>
      </c>
      <c r="G776" s="240" t="s">
        <v>508</v>
      </c>
      <c r="H776" s="243">
        <v>146.66666666666669</v>
      </c>
      <c r="I776" s="243">
        <v>1.5606448469209182</v>
      </c>
      <c r="J776" s="244">
        <f t="shared" ref="J776:J841" si="24">+H776*I776</f>
        <v>228.89457754840137</v>
      </c>
      <c r="K776" s="243">
        <v>46.493867777556659</v>
      </c>
      <c r="L776" s="245">
        <f t="shared" si="23"/>
        <v>6819.1006073749777</v>
      </c>
      <c r="M776" s="246" t="str">
        <f>VLOOKUP(D776,[6]Consolidado!B:E,4,FALSE)</f>
        <v>Finalizada</v>
      </c>
      <c r="N776" s="246" t="str">
        <f>VLOOKUP(D776,[6]Consolidado!B:H,7,FALSE)</f>
        <v>Agosto</v>
      </c>
    </row>
    <row r="777" spans="1:14" x14ac:dyDescent="0.25">
      <c r="A777" s="239" t="s">
        <v>687</v>
      </c>
      <c r="B777" s="240"/>
      <c r="C777" s="240" t="str">
        <f>VLOOKUP(D777,[6]Consolidado!B:E,2,FALSE)</f>
        <v>BH Office</v>
      </c>
      <c r="D777" s="241">
        <v>308</v>
      </c>
      <c r="E777" s="240" t="s">
        <v>481</v>
      </c>
      <c r="F777" s="242" t="s">
        <v>506</v>
      </c>
      <c r="G777" s="240" t="s">
        <v>508</v>
      </c>
      <c r="H777" s="243">
        <v>95.618055555555557</v>
      </c>
      <c r="I777" s="243">
        <v>1.5606448469209182</v>
      </c>
      <c r="J777" s="244">
        <f t="shared" si="24"/>
        <v>149.22582567537586</v>
      </c>
      <c r="K777" s="243">
        <v>46.493867777556659</v>
      </c>
      <c r="L777" s="245">
        <f t="shared" ref="L777:L842" si="25">H777*K777</f>
        <v>4445.6532321470668</v>
      </c>
      <c r="M777" s="246" t="str">
        <f>VLOOKUP(D777,[6]Consolidado!B:E,4,FALSE)</f>
        <v>Finalizada</v>
      </c>
      <c r="N777" s="246" t="str">
        <f>VLOOKUP(D777,[6]Consolidado!B:H,7,FALSE)</f>
        <v>Agosto</v>
      </c>
    </row>
    <row r="778" spans="1:14" x14ac:dyDescent="0.25">
      <c r="A778" s="239" t="s">
        <v>687</v>
      </c>
      <c r="B778" s="240"/>
      <c r="C778" s="240" t="str">
        <f>VLOOKUP(D778,[6]Consolidado!B:E,2,FALSE)</f>
        <v>BH Office</v>
      </c>
      <c r="D778" s="241">
        <v>308</v>
      </c>
      <c r="E778" s="240" t="s">
        <v>484</v>
      </c>
      <c r="F778" s="242" t="s">
        <v>507</v>
      </c>
      <c r="G778" s="240" t="s">
        <v>505</v>
      </c>
      <c r="H778" s="243">
        <v>6</v>
      </c>
      <c r="I778" s="243">
        <v>2.3489992250858562</v>
      </c>
      <c r="J778" s="244">
        <f t="shared" si="24"/>
        <v>14.093995350515137</v>
      </c>
      <c r="K778" s="243">
        <v>69.921329769003776</v>
      </c>
      <c r="L778" s="245">
        <f t="shared" si="25"/>
        <v>419.52797861402269</v>
      </c>
      <c r="M778" s="246" t="str">
        <f>VLOOKUP(D778,[6]Consolidado!B:E,4,FALSE)</f>
        <v>Finalizada</v>
      </c>
      <c r="N778" s="246" t="str">
        <f>VLOOKUP(D778,[6]Consolidado!B:H,7,FALSE)</f>
        <v>Agosto</v>
      </c>
    </row>
    <row r="779" spans="1:14" x14ac:dyDescent="0.25">
      <c r="A779" s="239" t="s">
        <v>687</v>
      </c>
      <c r="B779" s="240"/>
      <c r="C779" s="240" t="str">
        <f>VLOOKUP(D779,[6]Consolidado!B:E,2,FALSE)</f>
        <v>Maderas Collective</v>
      </c>
      <c r="D779" s="241">
        <v>187</v>
      </c>
      <c r="E779" s="240" t="s">
        <v>484</v>
      </c>
      <c r="F779" s="242" t="s">
        <v>507</v>
      </c>
      <c r="G779" s="240" t="s">
        <v>505</v>
      </c>
      <c r="H779" s="243">
        <v>9</v>
      </c>
      <c r="I779" s="243">
        <v>2.3489992250858562</v>
      </c>
      <c r="J779" s="244">
        <f t="shared" si="24"/>
        <v>21.140993025772705</v>
      </c>
      <c r="K779" s="243">
        <v>69.921329769003776</v>
      </c>
      <c r="L779" s="245">
        <f t="shared" si="25"/>
        <v>629.29196792103403</v>
      </c>
      <c r="M779" s="246" t="str">
        <f>VLOOKUP(D779,[6]Consolidado!B:E,4,FALSE)</f>
        <v>Finalizada</v>
      </c>
      <c r="N779" s="246" t="str">
        <f>VLOOKUP(D779,[6]Consolidado!B:H,7,FALSE)</f>
        <v>Se cierra mensualmente</v>
      </c>
    </row>
    <row r="780" spans="1:14" x14ac:dyDescent="0.25">
      <c r="A780" s="239" t="s">
        <v>687</v>
      </c>
      <c r="B780" s="240"/>
      <c r="C780" s="240" t="str">
        <f>VLOOKUP(D780,[6]Consolidado!B:E,2,FALSE)</f>
        <v>Ignitia Office</v>
      </c>
      <c r="D780" s="241">
        <v>229</v>
      </c>
      <c r="E780" s="240" t="s">
        <v>481</v>
      </c>
      <c r="F780" s="242" t="s">
        <v>506</v>
      </c>
      <c r="G780" s="240" t="s">
        <v>508</v>
      </c>
      <c r="H780" s="243">
        <v>5.333333333333333</v>
      </c>
      <c r="I780" s="243">
        <v>1.5606448469209182</v>
      </c>
      <c r="J780" s="244">
        <f t="shared" si="24"/>
        <v>8.3234391835782304</v>
      </c>
      <c r="K780" s="243">
        <v>46.493867777556659</v>
      </c>
      <c r="L780" s="245">
        <f t="shared" si="25"/>
        <v>247.9672948136355</v>
      </c>
      <c r="M780" s="246" t="str">
        <f>VLOOKUP(D780,[6]Consolidado!B:E,4,FALSE)</f>
        <v>Finalizada</v>
      </c>
      <c r="N780" s="246" t="str">
        <f>VLOOKUP(D780,[6]Consolidado!B:H,7,FALSE)</f>
        <v>Julio</v>
      </c>
    </row>
    <row r="781" spans="1:14" x14ac:dyDescent="0.25">
      <c r="A781" s="239" t="s">
        <v>687</v>
      </c>
      <c r="B781" s="240"/>
      <c r="C781" s="240" t="str">
        <f>VLOOKUP(D781,[6]Consolidado!B:E,2,FALSE)</f>
        <v>Maderas Collective</v>
      </c>
      <c r="D781" s="241">
        <v>187</v>
      </c>
      <c r="E781" s="240" t="s">
        <v>484</v>
      </c>
      <c r="F781" s="242" t="s">
        <v>507</v>
      </c>
      <c r="G781" s="240" t="s">
        <v>505</v>
      </c>
      <c r="H781" s="243">
        <v>3.0208333333333335</v>
      </c>
      <c r="I781" s="243">
        <v>2.3489992250858562</v>
      </c>
      <c r="J781" s="244">
        <f t="shared" si="24"/>
        <v>7.095935159113524</v>
      </c>
      <c r="K781" s="243">
        <v>69.921329769003776</v>
      </c>
      <c r="L781" s="245">
        <f t="shared" si="25"/>
        <v>211.22068367719891</v>
      </c>
      <c r="M781" s="246" t="str">
        <f>VLOOKUP(D781,[6]Consolidado!B:E,4,FALSE)</f>
        <v>Finalizada</v>
      </c>
      <c r="N781" s="246" t="str">
        <f>VLOOKUP(D781,[6]Consolidado!B:H,7,FALSE)</f>
        <v>Se cierra mensualmente</v>
      </c>
    </row>
    <row r="782" spans="1:14" x14ac:dyDescent="0.25">
      <c r="A782" s="239" t="s">
        <v>687</v>
      </c>
      <c r="B782" s="240"/>
      <c r="C782" s="240" t="str">
        <f>VLOOKUP(D782,[6]Consolidado!B:E,2,FALSE)</f>
        <v>Ignitia Office</v>
      </c>
      <c r="D782" s="241">
        <v>264</v>
      </c>
      <c r="E782" s="240" t="s">
        <v>481</v>
      </c>
      <c r="F782" s="242" t="s">
        <v>506</v>
      </c>
      <c r="G782" s="240" t="s">
        <v>508</v>
      </c>
      <c r="H782" s="243">
        <v>261.25</v>
      </c>
      <c r="I782" s="243">
        <v>1.5606448469209182</v>
      </c>
      <c r="J782" s="244">
        <f t="shared" si="24"/>
        <v>407.7184662580899</v>
      </c>
      <c r="K782" s="243">
        <v>46.493867777556659</v>
      </c>
      <c r="L782" s="245">
        <f t="shared" si="25"/>
        <v>12146.522956886678</v>
      </c>
      <c r="M782" s="246" t="str">
        <f>VLOOKUP(D782,[6]Consolidado!B:E,4,FALSE)</f>
        <v>Finalizada</v>
      </c>
      <c r="N782" s="246" t="str">
        <f>VLOOKUP(D782,[6]Consolidado!B:H,7,FALSE)</f>
        <v>Agosto</v>
      </c>
    </row>
    <row r="783" spans="1:14" x14ac:dyDescent="0.25">
      <c r="A783" s="239" t="s">
        <v>687</v>
      </c>
      <c r="B783" s="240"/>
      <c r="C783" s="240" t="str">
        <f>VLOOKUP(D783,[6]Consolidado!B:E,2,FALSE)</f>
        <v>Ignitia Office</v>
      </c>
      <c r="D783" s="241">
        <v>264</v>
      </c>
      <c r="E783" s="240" t="s">
        <v>482</v>
      </c>
      <c r="F783" s="242" t="s">
        <v>507</v>
      </c>
      <c r="G783" s="240" t="s">
        <v>505</v>
      </c>
      <c r="H783" s="243">
        <v>166</v>
      </c>
      <c r="I783" s="243">
        <v>2.7138074535197538</v>
      </c>
      <c r="J783" s="244">
        <f t="shared" si="24"/>
        <v>450.49203728427915</v>
      </c>
      <c r="K783" s="243">
        <v>80.20946471612524</v>
      </c>
      <c r="L783" s="245">
        <f t="shared" si="25"/>
        <v>13314.771142876791</v>
      </c>
      <c r="M783" s="246" t="str">
        <f>VLOOKUP(D783,[6]Consolidado!B:E,4,FALSE)</f>
        <v>Finalizada</v>
      </c>
      <c r="N783" s="246" t="str">
        <f>VLOOKUP(D783,[6]Consolidado!B:H,7,FALSE)</f>
        <v>Agosto</v>
      </c>
    </row>
    <row r="784" spans="1:14" x14ac:dyDescent="0.25">
      <c r="A784" s="239" t="s">
        <v>687</v>
      </c>
      <c r="B784" s="240"/>
      <c r="C784" s="240" t="str">
        <f>VLOOKUP(D784,[6]Consolidado!B:E,2,FALSE)</f>
        <v>Ignitia Office</v>
      </c>
      <c r="D784" s="241">
        <v>264</v>
      </c>
      <c r="E784" s="240" t="s">
        <v>482</v>
      </c>
      <c r="F784" s="242" t="s">
        <v>507</v>
      </c>
      <c r="G784" s="240" t="s">
        <v>505</v>
      </c>
      <c r="H784" s="243">
        <v>11.666666666666666</v>
      </c>
      <c r="I784" s="243">
        <v>2.7138074535197538</v>
      </c>
      <c r="J784" s="244">
        <f t="shared" si="24"/>
        <v>31.661086957730461</v>
      </c>
      <c r="K784" s="243">
        <v>80.20946471612524</v>
      </c>
      <c r="L784" s="245">
        <f t="shared" si="25"/>
        <v>935.77708835479439</v>
      </c>
      <c r="M784" s="246" t="str">
        <f>VLOOKUP(D784,[6]Consolidado!B:E,4,FALSE)</f>
        <v>Finalizada</v>
      </c>
      <c r="N784" s="246" t="str">
        <f>VLOOKUP(D784,[6]Consolidado!B:H,7,FALSE)</f>
        <v>Agosto</v>
      </c>
    </row>
    <row r="785" spans="1:14" x14ac:dyDescent="0.25">
      <c r="A785" s="239" t="s">
        <v>687</v>
      </c>
      <c r="B785" s="240"/>
      <c r="C785" s="240" t="str">
        <f>VLOOKUP(D785,[6]Consolidado!B:E,2,FALSE)</f>
        <v>Ignitia Office</v>
      </c>
      <c r="D785" s="241">
        <v>229</v>
      </c>
      <c r="E785" s="240" t="s">
        <v>481</v>
      </c>
      <c r="F785" s="242" t="s">
        <v>506</v>
      </c>
      <c r="G785" s="240" t="s">
        <v>508</v>
      </c>
      <c r="H785" s="243">
        <v>223</v>
      </c>
      <c r="I785" s="243">
        <v>1.5606448469209182</v>
      </c>
      <c r="J785" s="244">
        <f t="shared" si="24"/>
        <v>348.02380086336478</v>
      </c>
      <c r="K785" s="243">
        <v>46.493867777556659</v>
      </c>
      <c r="L785" s="245">
        <f t="shared" si="25"/>
        <v>10368.132514395134</v>
      </c>
      <c r="M785" s="246" t="str">
        <f>VLOOKUP(D785,[6]Consolidado!B:E,4,FALSE)</f>
        <v>Finalizada</v>
      </c>
      <c r="N785" s="246" t="str">
        <f>VLOOKUP(D785,[6]Consolidado!B:H,7,FALSE)</f>
        <v>Julio</v>
      </c>
    </row>
    <row r="786" spans="1:14" x14ac:dyDescent="0.25">
      <c r="A786" s="239" t="s">
        <v>687</v>
      </c>
      <c r="B786" s="240"/>
      <c r="C786" s="240" t="str">
        <f>VLOOKUP(D786,[6]Consolidado!B:E,2,FALSE)</f>
        <v xml:space="preserve">Wharf </v>
      </c>
      <c r="D786" s="241">
        <v>335</v>
      </c>
      <c r="E786" s="240" t="s">
        <v>481</v>
      </c>
      <c r="F786" s="242" t="s">
        <v>506</v>
      </c>
      <c r="G786" s="240" t="s">
        <v>508</v>
      </c>
      <c r="H786" s="243">
        <v>143.33333333333331</v>
      </c>
      <c r="I786" s="243">
        <v>1.5606448469209182</v>
      </c>
      <c r="J786" s="244">
        <f t="shared" si="24"/>
        <v>223.69242805866492</v>
      </c>
      <c r="K786" s="243">
        <v>46.493867777556659</v>
      </c>
      <c r="L786" s="245">
        <f t="shared" si="25"/>
        <v>6664.1210481164535</v>
      </c>
      <c r="M786" s="246" t="str">
        <f>VLOOKUP(D786,[6]Consolidado!B:E,4,FALSE)</f>
        <v>Finalizada</v>
      </c>
      <c r="N786" s="246" t="str">
        <f>VLOOKUP(D786,[6]Consolidado!B:H,7,FALSE)</f>
        <v>Agosto</v>
      </c>
    </row>
    <row r="787" spans="1:14" x14ac:dyDescent="0.25">
      <c r="A787" s="239" t="s">
        <v>687</v>
      </c>
      <c r="B787" s="240"/>
      <c r="C787" s="240" t="str">
        <f>VLOOKUP(D787,[6]Consolidado!B:E,2,FALSE)</f>
        <v>Chicha [Pina Blanca]</v>
      </c>
      <c r="D787" s="241">
        <v>299</v>
      </c>
      <c r="E787" s="240" t="s">
        <v>481</v>
      </c>
      <c r="F787" s="242" t="s">
        <v>506</v>
      </c>
      <c r="G787" s="240" t="s">
        <v>508</v>
      </c>
      <c r="H787" s="243">
        <v>0.72222222222222221</v>
      </c>
      <c r="I787" s="243">
        <v>1.5606448469209182</v>
      </c>
      <c r="J787" s="244">
        <f t="shared" si="24"/>
        <v>1.1271323894428853</v>
      </c>
      <c r="K787" s="243">
        <v>46.493867777556659</v>
      </c>
      <c r="L787" s="245">
        <f t="shared" si="25"/>
        <v>33.578904506013139</v>
      </c>
      <c r="M787" s="246" t="str">
        <f>VLOOKUP(D787,[6]Consolidado!B:E,4,FALSE)</f>
        <v>Finalizada</v>
      </c>
      <c r="N787" s="246" t="str">
        <f>VLOOKUP(D787,[6]Consolidado!B:H,7,FALSE)</f>
        <v>Agosto</v>
      </c>
    </row>
    <row r="788" spans="1:14" x14ac:dyDescent="0.25">
      <c r="A788" s="239" t="s">
        <v>687</v>
      </c>
      <c r="B788" s="240"/>
      <c r="C788" s="240" t="str">
        <f>VLOOKUP(D788,[6]Consolidado!B:E,2,FALSE)</f>
        <v>Chicha [Pina Blanca]</v>
      </c>
      <c r="D788" s="241">
        <v>299</v>
      </c>
      <c r="E788" s="240" t="s">
        <v>479</v>
      </c>
      <c r="F788" s="242" t="s">
        <v>506</v>
      </c>
      <c r="G788" s="240" t="s">
        <v>902</v>
      </c>
      <c r="H788" s="243">
        <v>1.0416666666666667</v>
      </c>
      <c r="I788" s="243">
        <v>0.93930317212688497</v>
      </c>
      <c r="J788" s="244">
        <f t="shared" si="24"/>
        <v>0.97844080429883862</v>
      </c>
      <c r="K788" s="243">
        <v>27.74062844305773</v>
      </c>
      <c r="L788" s="245">
        <f t="shared" si="25"/>
        <v>28.896487961518471</v>
      </c>
      <c r="M788" s="246" t="str">
        <f>VLOOKUP(D788,[6]Consolidado!B:E,4,FALSE)</f>
        <v>Finalizada</v>
      </c>
      <c r="N788" s="246" t="str">
        <f>VLOOKUP(D788,[6]Consolidado!B:H,7,FALSE)</f>
        <v>Agosto</v>
      </c>
    </row>
    <row r="789" spans="1:14" x14ac:dyDescent="0.25">
      <c r="A789" s="239" t="s">
        <v>687</v>
      </c>
      <c r="B789" s="240"/>
      <c r="C789" s="240" t="str">
        <f>VLOOKUP(D789,[6]Consolidado!B:E,2,FALSE)</f>
        <v>Chicha [Pina Blanca]</v>
      </c>
      <c r="D789" s="241">
        <v>295</v>
      </c>
      <c r="E789" s="240" t="s">
        <v>481</v>
      </c>
      <c r="F789" s="242" t="s">
        <v>507</v>
      </c>
      <c r="G789" s="240" t="s">
        <v>505</v>
      </c>
      <c r="H789" s="243">
        <v>149.5</v>
      </c>
      <c r="I789" s="243">
        <v>1.4108924147625961</v>
      </c>
      <c r="J789" s="244">
        <f t="shared" si="24"/>
        <v>210.92841600700811</v>
      </c>
      <c r="K789" s="243">
        <v>41.685479230063088</v>
      </c>
      <c r="L789" s="245">
        <f t="shared" si="25"/>
        <v>6231.9791448944316</v>
      </c>
      <c r="M789" s="246" t="str">
        <f>VLOOKUP(D789,[6]Consolidado!B:E,4,FALSE)</f>
        <v>Finalizada</v>
      </c>
      <c r="N789" s="246" t="str">
        <f>VLOOKUP(D789,[6]Consolidado!B:H,7,FALSE)</f>
        <v>Agosto</v>
      </c>
    </row>
    <row r="790" spans="1:14" x14ac:dyDescent="0.25">
      <c r="A790" s="239" t="s">
        <v>687</v>
      </c>
      <c r="B790" s="240"/>
      <c r="C790" s="240" t="str">
        <f>VLOOKUP(D790,[6]Consolidado!B:E,2,FALSE)</f>
        <v>Chicha [Pina Blanca]</v>
      </c>
      <c r="D790" s="241">
        <v>295</v>
      </c>
      <c r="E790" s="240" t="s">
        <v>481</v>
      </c>
      <c r="F790" s="242" t="s">
        <v>506</v>
      </c>
      <c r="G790" s="240" t="s">
        <v>508</v>
      </c>
      <c r="H790" s="243">
        <v>138.33333333333334</v>
      </c>
      <c r="I790" s="243">
        <v>1.5606448469209182</v>
      </c>
      <c r="J790" s="244">
        <f t="shared" si="24"/>
        <v>215.88920382406036</v>
      </c>
      <c r="K790" s="243">
        <v>46.493867777556659</v>
      </c>
      <c r="L790" s="245">
        <f t="shared" si="25"/>
        <v>6431.6517092286713</v>
      </c>
      <c r="M790" s="246" t="str">
        <f>VLOOKUP(D790,[6]Consolidado!B:E,4,FALSE)</f>
        <v>Finalizada</v>
      </c>
      <c r="N790" s="246" t="str">
        <f>VLOOKUP(D790,[6]Consolidado!B:H,7,FALSE)</f>
        <v>Agosto</v>
      </c>
    </row>
    <row r="791" spans="1:14" x14ac:dyDescent="0.25">
      <c r="A791" s="239" t="s">
        <v>687</v>
      </c>
      <c r="B791" s="240"/>
      <c r="C791" s="240" t="str">
        <f>VLOOKUP(D791,[6]Consolidado!B:E,2,FALSE)</f>
        <v>Chicha [Pina Blanca]</v>
      </c>
      <c r="D791" s="241">
        <v>296</v>
      </c>
      <c r="E791" s="240" t="s">
        <v>481</v>
      </c>
      <c r="F791" s="242" t="s">
        <v>507</v>
      </c>
      <c r="G791" s="240" t="s">
        <v>505</v>
      </c>
      <c r="H791" s="243">
        <v>173.83333333333331</v>
      </c>
      <c r="I791" s="243">
        <v>1.4108924147625961</v>
      </c>
      <c r="J791" s="244">
        <f t="shared" si="24"/>
        <v>245.26013143289794</v>
      </c>
      <c r="K791" s="243">
        <v>41.685479230063088</v>
      </c>
      <c r="L791" s="245">
        <f t="shared" si="25"/>
        <v>7246.3258061592996</v>
      </c>
      <c r="M791" s="246" t="str">
        <f>VLOOKUP(D791,[6]Consolidado!B:E,4,FALSE)</f>
        <v>Finalizada</v>
      </c>
      <c r="N791" s="246" t="str">
        <f>VLOOKUP(D791,[6]Consolidado!B:H,7,FALSE)</f>
        <v>Agosto</v>
      </c>
    </row>
    <row r="792" spans="1:14" x14ac:dyDescent="0.25">
      <c r="A792" s="239" t="s">
        <v>687</v>
      </c>
      <c r="B792" s="240"/>
      <c r="C792" s="240" t="str">
        <f>VLOOKUP(D792,[6]Consolidado!B:E,2,FALSE)</f>
        <v>Chicha [Pina Blanca]</v>
      </c>
      <c r="D792" s="241">
        <v>296</v>
      </c>
      <c r="E792" s="240" t="s">
        <v>481</v>
      </c>
      <c r="F792" s="242" t="s">
        <v>506</v>
      </c>
      <c r="G792" s="240" t="s">
        <v>508</v>
      </c>
      <c r="H792" s="243">
        <v>150</v>
      </c>
      <c r="I792" s="243">
        <v>1.5606448469209182</v>
      </c>
      <c r="J792" s="244">
        <f t="shared" si="24"/>
        <v>234.09672703813774</v>
      </c>
      <c r="K792" s="243">
        <v>46.493867777556659</v>
      </c>
      <c r="L792" s="245">
        <f t="shared" si="25"/>
        <v>6974.0801666334992</v>
      </c>
      <c r="M792" s="246" t="str">
        <f>VLOOKUP(D792,[6]Consolidado!B:E,4,FALSE)</f>
        <v>Finalizada</v>
      </c>
      <c r="N792" s="246" t="str">
        <f>VLOOKUP(D792,[6]Consolidado!B:H,7,FALSE)</f>
        <v>Agosto</v>
      </c>
    </row>
    <row r="793" spans="1:14" x14ac:dyDescent="0.25">
      <c r="A793" s="239" t="s">
        <v>687</v>
      </c>
      <c r="B793" s="240"/>
      <c r="C793" s="240" t="str">
        <f>VLOOKUP(D793,[6]Consolidado!B:E,2,FALSE)</f>
        <v xml:space="preserve">Wharf </v>
      </c>
      <c r="D793" s="241">
        <v>335</v>
      </c>
      <c r="E793" s="240" t="s">
        <v>481</v>
      </c>
      <c r="F793" s="242" t="s">
        <v>506</v>
      </c>
      <c r="G793" s="240" t="s">
        <v>508</v>
      </c>
      <c r="H793" s="243">
        <v>93.333333333333343</v>
      </c>
      <c r="I793" s="243">
        <v>1.5606448469209182</v>
      </c>
      <c r="J793" s="244">
        <f t="shared" si="24"/>
        <v>145.66018571261904</v>
      </c>
      <c r="K793" s="243">
        <v>46.493867777556659</v>
      </c>
      <c r="L793" s="245">
        <f t="shared" si="25"/>
        <v>4339.4276592386223</v>
      </c>
      <c r="M793" s="246" t="str">
        <f>VLOOKUP(D793,[6]Consolidado!B:E,4,FALSE)</f>
        <v>Finalizada</v>
      </c>
      <c r="N793" s="246" t="str">
        <f>VLOOKUP(D793,[6]Consolidado!B:H,7,FALSE)</f>
        <v>Agosto</v>
      </c>
    </row>
    <row r="794" spans="1:14" x14ac:dyDescent="0.25">
      <c r="A794" s="239" t="s">
        <v>687</v>
      </c>
      <c r="B794" s="240"/>
      <c r="C794" s="240" t="str">
        <f>VLOOKUP(D794,[6]Consolidado!B:E,2,FALSE)</f>
        <v>Canoe Wesfield (Dining Terrace)</v>
      </c>
      <c r="D794" s="241">
        <v>220</v>
      </c>
      <c r="E794" s="240" t="s">
        <v>484</v>
      </c>
      <c r="F794" s="242" t="s">
        <v>507</v>
      </c>
      <c r="G794" s="240" t="s">
        <v>505</v>
      </c>
      <c r="H794" s="243">
        <v>3.75</v>
      </c>
      <c r="I794" s="243">
        <v>2.3489992250858562</v>
      </c>
      <c r="J794" s="244">
        <f t="shared" si="24"/>
        <v>8.8087470940719612</v>
      </c>
      <c r="K794" s="243">
        <v>69.921329769003776</v>
      </c>
      <c r="L794" s="245">
        <f t="shared" si="25"/>
        <v>262.20498663376418</v>
      </c>
      <c r="M794" s="246" t="str">
        <f>VLOOKUP(D794,[6]Consolidado!B:E,4,FALSE)</f>
        <v>Finalizada</v>
      </c>
      <c r="N794" s="246" t="str">
        <f>VLOOKUP(D794,[6]Consolidado!B:H,7,FALSE)</f>
        <v>Julio</v>
      </c>
    </row>
    <row r="795" spans="1:14" x14ac:dyDescent="0.25">
      <c r="A795" s="239" t="s">
        <v>687</v>
      </c>
      <c r="B795" s="240"/>
      <c r="C795" s="240" t="str">
        <f>VLOOKUP(D795,[6]Consolidado!B:E,2,FALSE)</f>
        <v>Canoe Wesfield (Dining Terrace)</v>
      </c>
      <c r="D795" s="241">
        <v>223</v>
      </c>
      <c r="E795" s="240" t="s">
        <v>484</v>
      </c>
      <c r="F795" s="242" t="s">
        <v>507</v>
      </c>
      <c r="G795" s="240" t="s">
        <v>505</v>
      </c>
      <c r="H795" s="243">
        <v>-198.597222222222</v>
      </c>
      <c r="I795" s="243">
        <v>2.3489992250858562</v>
      </c>
      <c r="J795" s="244">
        <f t="shared" si="24"/>
        <v>-466.50472110420304</v>
      </c>
      <c r="K795" s="243">
        <v>69.921329769003776</v>
      </c>
      <c r="L795" s="245">
        <f t="shared" si="25"/>
        <v>-13886.18186620811</v>
      </c>
      <c r="M795" s="246" t="str">
        <f>VLOOKUP(D795,[6]Consolidado!B:E,4,FALSE)</f>
        <v>Finalizada</v>
      </c>
      <c r="N795" s="246" t="str">
        <f>VLOOKUP(D795,[6]Consolidado!B:H,7,FALSE)</f>
        <v>Julio</v>
      </c>
    </row>
    <row r="796" spans="1:14" x14ac:dyDescent="0.25">
      <c r="A796" s="239" t="s">
        <v>687</v>
      </c>
      <c r="B796" s="240"/>
      <c r="C796" s="240" t="str">
        <f>VLOOKUP(D796,[6]Consolidado!B:E,2,FALSE)</f>
        <v>Canoe Wesfield (Dining Terrace)</v>
      </c>
      <c r="D796" s="241">
        <v>220</v>
      </c>
      <c r="E796" s="240" t="s">
        <v>484</v>
      </c>
      <c r="F796" s="242" t="s">
        <v>507</v>
      </c>
      <c r="G796" s="240" t="s">
        <v>505</v>
      </c>
      <c r="H796" s="243">
        <v>198.59722222222229</v>
      </c>
      <c r="I796" s="243">
        <v>2.3489992250858562</v>
      </c>
      <c r="J796" s="244">
        <f t="shared" si="24"/>
        <v>466.50472110420372</v>
      </c>
      <c r="K796" s="243">
        <v>69.921329769003776</v>
      </c>
      <c r="L796" s="245">
        <f t="shared" si="25"/>
        <v>13886.18186620813</v>
      </c>
      <c r="M796" s="246" t="str">
        <f>VLOOKUP(D796,[6]Consolidado!B:E,4,FALSE)</f>
        <v>Finalizada</v>
      </c>
      <c r="N796" s="246" t="str">
        <f>VLOOKUP(D796,[6]Consolidado!B:H,7,FALSE)</f>
        <v>Julio</v>
      </c>
    </row>
    <row r="797" spans="1:14" x14ac:dyDescent="0.25">
      <c r="A797" s="239" t="s">
        <v>687</v>
      </c>
      <c r="B797" s="240"/>
      <c r="C797" s="240" t="str">
        <f>VLOOKUP(D797,[6]Consolidado!B:E,2,FALSE)</f>
        <v>Ignitia Office</v>
      </c>
      <c r="D797" s="241">
        <v>253</v>
      </c>
      <c r="E797" s="240" t="s">
        <v>481</v>
      </c>
      <c r="F797" s="242" t="s">
        <v>507</v>
      </c>
      <c r="G797" s="240" t="s">
        <v>505</v>
      </c>
      <c r="H797" s="243">
        <v>10.416666666666666</v>
      </c>
      <c r="I797" s="243">
        <v>1.4108924147625961</v>
      </c>
      <c r="J797" s="244">
        <f t="shared" si="24"/>
        <v>14.696795987110375</v>
      </c>
      <c r="K797" s="243">
        <v>41.685479230063088</v>
      </c>
      <c r="L797" s="245">
        <f t="shared" si="25"/>
        <v>434.22374197982379</v>
      </c>
      <c r="M797" s="246" t="str">
        <f>VLOOKUP(D797,[6]Consolidado!B:E,4,FALSE)</f>
        <v>Finalizada</v>
      </c>
      <c r="N797" s="246" t="str">
        <f>VLOOKUP(D797,[6]Consolidado!B:H,7,FALSE)</f>
        <v>Julio</v>
      </c>
    </row>
    <row r="798" spans="1:14" x14ac:dyDescent="0.25">
      <c r="A798" s="239" t="s">
        <v>687</v>
      </c>
      <c r="B798" s="240"/>
      <c r="C798" s="240" t="str">
        <f>VLOOKUP(D798,[6]Consolidado!B:E,2,FALSE)</f>
        <v>Ignitia Office</v>
      </c>
      <c r="D798" s="241">
        <v>255</v>
      </c>
      <c r="E798" s="240" t="s">
        <v>481</v>
      </c>
      <c r="F798" s="242" t="s">
        <v>506</v>
      </c>
      <c r="G798" s="240" t="s">
        <v>508</v>
      </c>
      <c r="H798" s="243">
        <v>6.25</v>
      </c>
      <c r="I798" s="243">
        <v>1.5606448469209182</v>
      </c>
      <c r="J798" s="244">
        <f t="shared" si="24"/>
        <v>9.7540302932557381</v>
      </c>
      <c r="K798" s="243">
        <v>46.493867777556659</v>
      </c>
      <c r="L798" s="245">
        <f t="shared" si="25"/>
        <v>290.58667360972913</v>
      </c>
      <c r="M798" s="246" t="str">
        <f>VLOOKUP(D798,[6]Consolidado!B:E,4,FALSE)</f>
        <v>Finalizada</v>
      </c>
      <c r="N798" s="246" t="str">
        <f>VLOOKUP(D798,[6]Consolidado!B:H,7,FALSE)</f>
        <v>Julio</v>
      </c>
    </row>
    <row r="799" spans="1:14" x14ac:dyDescent="0.25">
      <c r="A799" s="239" t="s">
        <v>687</v>
      </c>
      <c r="B799" s="240"/>
      <c r="C799" s="240" t="str">
        <f>VLOOKUP(D799,[6]Consolidado!B:E,2,FALSE)</f>
        <v>Ignitia Office</v>
      </c>
      <c r="D799" s="241">
        <v>255</v>
      </c>
      <c r="E799" s="240" t="s">
        <v>481</v>
      </c>
      <c r="F799" s="242" t="s">
        <v>506</v>
      </c>
      <c r="G799" s="240" t="s">
        <v>508</v>
      </c>
      <c r="H799" s="243">
        <v>14.583333333333334</v>
      </c>
      <c r="I799" s="243">
        <v>1.5606448469209182</v>
      </c>
      <c r="J799" s="244">
        <f t="shared" si="24"/>
        <v>22.759404017596726</v>
      </c>
      <c r="K799" s="243">
        <v>46.493867777556659</v>
      </c>
      <c r="L799" s="245">
        <f t="shared" si="25"/>
        <v>678.03557175603464</v>
      </c>
      <c r="M799" s="246" t="str">
        <f>VLOOKUP(D799,[6]Consolidado!B:E,4,FALSE)</f>
        <v>Finalizada</v>
      </c>
      <c r="N799" s="246" t="str">
        <f>VLOOKUP(D799,[6]Consolidado!B:H,7,FALSE)</f>
        <v>Julio</v>
      </c>
    </row>
    <row r="800" spans="1:14" x14ac:dyDescent="0.25">
      <c r="A800" s="239" t="s">
        <v>687</v>
      </c>
      <c r="B800" s="240"/>
      <c r="C800" s="240" t="str">
        <f>VLOOKUP(D800,[6]Consolidado!B:E,2,FALSE)</f>
        <v>Chicha [Pina Blanca]</v>
      </c>
      <c r="D800" s="241">
        <v>299</v>
      </c>
      <c r="E800" s="240" t="s">
        <v>480</v>
      </c>
      <c r="F800" s="242" t="s">
        <v>506</v>
      </c>
      <c r="G800" s="240" t="s">
        <v>902</v>
      </c>
      <c r="H800" s="243">
        <v>1</v>
      </c>
      <c r="I800" s="243">
        <v>1.3281905551577269</v>
      </c>
      <c r="J800" s="244">
        <f t="shared" si="24"/>
        <v>1.3281905551577269</v>
      </c>
      <c r="K800" s="243">
        <v>39.225717303584176</v>
      </c>
      <c r="L800" s="245">
        <f t="shared" si="25"/>
        <v>39.225717303584176</v>
      </c>
      <c r="M800" s="246" t="str">
        <f>VLOOKUP(D800,[6]Consolidado!B:E,4,FALSE)</f>
        <v>Finalizada</v>
      </c>
      <c r="N800" s="246" t="str">
        <f>VLOOKUP(D800,[6]Consolidado!B:H,7,FALSE)</f>
        <v>Agosto</v>
      </c>
    </row>
    <row r="801" spans="1:14" x14ac:dyDescent="0.25">
      <c r="A801" s="239" t="s">
        <v>687</v>
      </c>
      <c r="B801" s="240"/>
      <c r="C801" s="240" t="str">
        <f>VLOOKUP(D801,[6]Consolidado!B:E,2,FALSE)</f>
        <v>Chicha [Pina Blanca]</v>
      </c>
      <c r="D801" s="241">
        <v>299</v>
      </c>
      <c r="E801" s="240" t="s">
        <v>480</v>
      </c>
      <c r="F801" s="242" t="s">
        <v>506</v>
      </c>
      <c r="G801" s="240" t="s">
        <v>902</v>
      </c>
      <c r="H801" s="243">
        <v>0.90277777777777779</v>
      </c>
      <c r="I801" s="243">
        <v>1.3281905551577269</v>
      </c>
      <c r="J801" s="244">
        <f t="shared" si="24"/>
        <v>1.1990609178507257</v>
      </c>
      <c r="K801" s="243">
        <v>39.225717303584176</v>
      </c>
      <c r="L801" s="245">
        <f t="shared" si="25"/>
        <v>35.412105899069047</v>
      </c>
      <c r="M801" s="246" t="str">
        <f>VLOOKUP(D801,[6]Consolidado!B:E,4,FALSE)</f>
        <v>Finalizada</v>
      </c>
      <c r="N801" s="246" t="str">
        <f>VLOOKUP(D801,[6]Consolidado!B:H,7,FALSE)</f>
        <v>Agosto</v>
      </c>
    </row>
    <row r="802" spans="1:14" x14ac:dyDescent="0.25">
      <c r="A802" s="239" t="s">
        <v>687</v>
      </c>
      <c r="B802" s="240"/>
      <c r="C802" s="240" t="str">
        <f>VLOOKUP(D802,[6]Consolidado!B:E,2,FALSE)</f>
        <v>Wharf</v>
      </c>
      <c r="D802" s="241">
        <v>240</v>
      </c>
      <c r="E802" s="240" t="s">
        <v>481</v>
      </c>
      <c r="F802" s="242" t="s">
        <v>506</v>
      </c>
      <c r="G802" s="240" t="s">
        <v>508</v>
      </c>
      <c r="H802" s="243">
        <v>175</v>
      </c>
      <c r="I802" s="243">
        <v>1.5606448469209182</v>
      </c>
      <c r="J802" s="244">
        <f t="shared" si="24"/>
        <v>273.11284821116067</v>
      </c>
      <c r="K802" s="243">
        <v>46.493867777556659</v>
      </c>
      <c r="L802" s="245">
        <f t="shared" si="25"/>
        <v>8136.4268610724157</v>
      </c>
      <c r="M802" s="246" t="str">
        <f>VLOOKUP(D802,[6]Consolidado!B:E,4,FALSE)</f>
        <v>Finalizada</v>
      </c>
      <c r="N802" s="246" t="str">
        <f>VLOOKUP(D802,[6]Consolidado!B:H,7,FALSE)</f>
        <v>Agosto</v>
      </c>
    </row>
    <row r="803" spans="1:14" x14ac:dyDescent="0.25">
      <c r="A803" s="239" t="s">
        <v>687</v>
      </c>
      <c r="B803" s="240"/>
      <c r="C803" s="240" t="str">
        <f>VLOOKUP(D803,[6]Consolidado!B:E,2,FALSE)</f>
        <v>Wharf</v>
      </c>
      <c r="D803" s="241">
        <v>240</v>
      </c>
      <c r="E803" s="240" t="s">
        <v>481</v>
      </c>
      <c r="F803" s="242" t="s">
        <v>506</v>
      </c>
      <c r="G803" s="240" t="s">
        <v>508</v>
      </c>
      <c r="H803" s="243">
        <v>2</v>
      </c>
      <c r="I803" s="243">
        <v>1.5606448469209182</v>
      </c>
      <c r="J803" s="244">
        <f t="shared" si="24"/>
        <v>3.1212896938418364</v>
      </c>
      <c r="K803" s="243">
        <v>46.493867777556659</v>
      </c>
      <c r="L803" s="245">
        <f t="shared" si="25"/>
        <v>92.987735555113318</v>
      </c>
      <c r="M803" s="246" t="str">
        <f>VLOOKUP(D803,[6]Consolidado!B:E,4,FALSE)</f>
        <v>Finalizada</v>
      </c>
      <c r="N803" s="246" t="str">
        <f>VLOOKUP(D803,[6]Consolidado!B:H,7,FALSE)</f>
        <v>Agosto</v>
      </c>
    </row>
    <row r="804" spans="1:14" x14ac:dyDescent="0.25">
      <c r="A804" s="239" t="s">
        <v>687</v>
      </c>
      <c r="B804" s="240"/>
      <c r="C804" s="240" t="str">
        <f>VLOOKUP(D804,[6]Consolidado!B:E,2,FALSE)</f>
        <v>Wharf</v>
      </c>
      <c r="D804" s="241">
        <v>239</v>
      </c>
      <c r="E804" s="240" t="s">
        <v>481</v>
      </c>
      <c r="F804" s="242" t="s">
        <v>506</v>
      </c>
      <c r="G804" s="240" t="s">
        <v>508</v>
      </c>
      <c r="H804" s="243">
        <v>92.25</v>
      </c>
      <c r="I804" s="243">
        <v>1.5606448469209182</v>
      </c>
      <c r="J804" s="244">
        <f t="shared" si="24"/>
        <v>143.96948712845472</v>
      </c>
      <c r="K804" s="243">
        <v>46.493867777556659</v>
      </c>
      <c r="L804" s="245">
        <f t="shared" si="25"/>
        <v>4289.0593024796017</v>
      </c>
      <c r="M804" s="246" t="str">
        <f>VLOOKUP(D804,[6]Consolidado!B:E,4,FALSE)</f>
        <v>Finalizada</v>
      </c>
      <c r="N804" s="246" t="str">
        <f>VLOOKUP(D804,[6]Consolidado!B:H,7,FALSE)</f>
        <v>Agosto</v>
      </c>
    </row>
    <row r="805" spans="1:14" x14ac:dyDescent="0.25">
      <c r="A805" s="239" t="s">
        <v>687</v>
      </c>
      <c r="B805" s="240"/>
      <c r="C805" s="240" t="str">
        <f>VLOOKUP(D805,[6]Consolidado!B:E,2,FALSE)</f>
        <v>Wharf</v>
      </c>
      <c r="D805" s="241">
        <v>239</v>
      </c>
      <c r="E805" s="240" t="s">
        <v>481</v>
      </c>
      <c r="F805" s="242" t="s">
        <v>506</v>
      </c>
      <c r="G805" s="240" t="s">
        <v>508</v>
      </c>
      <c r="H805" s="243">
        <v>306.66666666666674</v>
      </c>
      <c r="I805" s="243">
        <v>1.5606448469209182</v>
      </c>
      <c r="J805" s="244">
        <f t="shared" si="24"/>
        <v>478.59775305574834</v>
      </c>
      <c r="K805" s="243">
        <v>46.493867777556659</v>
      </c>
      <c r="L805" s="245">
        <f t="shared" si="25"/>
        <v>14258.119451784045</v>
      </c>
      <c r="M805" s="246" t="str">
        <f>VLOOKUP(D805,[6]Consolidado!B:E,4,FALSE)</f>
        <v>Finalizada</v>
      </c>
      <c r="N805" s="246" t="str">
        <f>VLOOKUP(D805,[6]Consolidado!B:H,7,FALSE)</f>
        <v>Agosto</v>
      </c>
    </row>
    <row r="806" spans="1:14" x14ac:dyDescent="0.25">
      <c r="A806" s="239" t="s">
        <v>687</v>
      </c>
      <c r="B806" s="240"/>
      <c r="C806" s="240" t="str">
        <f>VLOOKUP(D806,[6]Consolidado!B:E,2,FALSE)</f>
        <v>Wharf</v>
      </c>
      <c r="D806" s="241">
        <v>283</v>
      </c>
      <c r="E806" s="240" t="s">
        <v>481</v>
      </c>
      <c r="F806" s="242" t="s">
        <v>506</v>
      </c>
      <c r="G806" s="240" t="s">
        <v>508</v>
      </c>
      <c r="H806" s="243">
        <v>763.33333333333337</v>
      </c>
      <c r="I806" s="243">
        <v>1.5606448469209182</v>
      </c>
      <c r="J806" s="244">
        <f t="shared" si="24"/>
        <v>1191.2922331496343</v>
      </c>
      <c r="K806" s="243">
        <v>46.493867777556659</v>
      </c>
      <c r="L806" s="245">
        <f t="shared" si="25"/>
        <v>35490.319070201585</v>
      </c>
      <c r="M806" s="246" t="str">
        <f>VLOOKUP(D806,[6]Consolidado!B:E,4,FALSE)</f>
        <v>Finalizada</v>
      </c>
      <c r="N806" s="246" t="str">
        <f>VLOOKUP(D806,[6]Consolidado!B:H,7,FALSE)</f>
        <v>Agosto</v>
      </c>
    </row>
    <row r="807" spans="1:14" x14ac:dyDescent="0.25">
      <c r="A807" s="239" t="s">
        <v>687</v>
      </c>
      <c r="B807" s="240"/>
      <c r="C807" s="240" t="str">
        <f>VLOOKUP(D807,[6]Consolidado!B:E,2,FALSE)</f>
        <v>Wharf</v>
      </c>
      <c r="D807" s="241">
        <v>283</v>
      </c>
      <c r="E807" s="240" t="s">
        <v>481</v>
      </c>
      <c r="F807" s="242" t="s">
        <v>506</v>
      </c>
      <c r="G807" s="240" t="s">
        <v>508</v>
      </c>
      <c r="H807" s="243">
        <v>13.888888888888889</v>
      </c>
      <c r="I807" s="243">
        <v>1.5606448469209182</v>
      </c>
      <c r="J807" s="244">
        <f t="shared" si="24"/>
        <v>21.675622873901641</v>
      </c>
      <c r="K807" s="243">
        <v>46.493867777556659</v>
      </c>
      <c r="L807" s="245">
        <f t="shared" si="25"/>
        <v>645.74816357717589</v>
      </c>
      <c r="M807" s="246" t="str">
        <f>VLOOKUP(D807,[6]Consolidado!B:E,4,FALSE)</f>
        <v>Finalizada</v>
      </c>
      <c r="N807" s="246" t="str">
        <f>VLOOKUP(D807,[6]Consolidado!B:H,7,FALSE)</f>
        <v>Agosto</v>
      </c>
    </row>
    <row r="808" spans="1:14" x14ac:dyDescent="0.25">
      <c r="A808" s="239" t="s">
        <v>687</v>
      </c>
      <c r="B808" s="240"/>
      <c r="C808" s="240" t="str">
        <f>VLOOKUP(D808,[6]Consolidado!B:E,2,FALSE)</f>
        <v>Canoe Wesfield (Phase 2 Sofa)</v>
      </c>
      <c r="D808" s="241">
        <v>232</v>
      </c>
      <c r="E808" s="240" t="s">
        <v>481</v>
      </c>
      <c r="F808" s="242" t="s">
        <v>506</v>
      </c>
      <c r="G808" s="240" t="s">
        <v>508</v>
      </c>
      <c r="H808" s="243">
        <v>6.666666666666667</v>
      </c>
      <c r="I808" s="243">
        <v>1.5606448469209182</v>
      </c>
      <c r="J808" s="244">
        <f t="shared" si="24"/>
        <v>10.404298979472788</v>
      </c>
      <c r="K808" s="243">
        <v>46.493867777556659</v>
      </c>
      <c r="L808" s="245">
        <f t="shared" si="25"/>
        <v>309.95911851704443</v>
      </c>
      <c r="M808" s="246" t="str">
        <f>VLOOKUP(D808,[6]Consolidado!B:E,4,FALSE)</f>
        <v>Finalizada</v>
      </c>
      <c r="N808" s="246" t="str">
        <f>VLOOKUP(D808,[6]Consolidado!B:H,7,FALSE)</f>
        <v>Julio</v>
      </c>
    </row>
    <row r="809" spans="1:14" x14ac:dyDescent="0.25">
      <c r="A809" s="239" t="s">
        <v>687</v>
      </c>
      <c r="B809" s="240"/>
      <c r="C809" s="240" t="str">
        <f>VLOOKUP(D809,[6]Consolidado!B:E,2,FALSE)</f>
        <v>Canoe Wesfield (Phase 2 Sofa)</v>
      </c>
      <c r="D809" s="241">
        <v>232</v>
      </c>
      <c r="E809" s="240" t="s">
        <v>481</v>
      </c>
      <c r="F809" s="242" t="s">
        <v>506</v>
      </c>
      <c r="G809" s="240" t="s">
        <v>508</v>
      </c>
      <c r="H809" s="243">
        <v>20.611111111111111</v>
      </c>
      <c r="I809" s="243">
        <v>1.5606448469209182</v>
      </c>
      <c r="J809" s="244">
        <f t="shared" si="24"/>
        <v>32.166624344870037</v>
      </c>
      <c r="K809" s="243">
        <v>46.493867777556659</v>
      </c>
      <c r="L809" s="245">
        <f t="shared" si="25"/>
        <v>958.29027474852887</v>
      </c>
      <c r="M809" s="246" t="str">
        <f>VLOOKUP(D809,[6]Consolidado!B:E,4,FALSE)</f>
        <v>Finalizada</v>
      </c>
      <c r="N809" s="246" t="str">
        <f>VLOOKUP(D809,[6]Consolidado!B:H,7,FALSE)</f>
        <v>Julio</v>
      </c>
    </row>
    <row r="810" spans="1:14" x14ac:dyDescent="0.25">
      <c r="A810" s="239" t="s">
        <v>687</v>
      </c>
      <c r="B810" s="240"/>
      <c r="C810" s="240" t="str">
        <f>VLOOKUP(D810,[6]Consolidado!B:E,2,FALSE)</f>
        <v>Wharf</v>
      </c>
      <c r="D810" s="241">
        <v>283</v>
      </c>
      <c r="E810" s="240" t="s">
        <v>481</v>
      </c>
      <c r="F810" s="242" t="s">
        <v>506</v>
      </c>
      <c r="G810" s="240" t="s">
        <v>508</v>
      </c>
      <c r="H810" s="243">
        <v>14.25</v>
      </c>
      <c r="I810" s="243">
        <v>1.5606448469209182</v>
      </c>
      <c r="J810" s="244">
        <f t="shared" si="24"/>
        <v>22.239189068623084</v>
      </c>
      <c r="K810" s="243">
        <v>46.493867777556659</v>
      </c>
      <c r="L810" s="245">
        <f t="shared" si="25"/>
        <v>662.5376158301824</v>
      </c>
      <c r="M810" s="246" t="str">
        <f>VLOOKUP(D810,[6]Consolidado!B:E,4,FALSE)</f>
        <v>Finalizada</v>
      </c>
      <c r="N810" s="246" t="str">
        <f>VLOOKUP(D810,[6]Consolidado!B:H,7,FALSE)</f>
        <v>Agosto</v>
      </c>
    </row>
    <row r="811" spans="1:14" x14ac:dyDescent="0.25">
      <c r="A811" s="239" t="s">
        <v>687</v>
      </c>
      <c r="B811" s="240"/>
      <c r="C811" s="240" t="str">
        <f>VLOOKUP(D811,[6]Consolidado!B:E,2,FALSE)</f>
        <v>Canoe Wesfield (DT)</v>
      </c>
      <c r="D811" s="241">
        <v>227</v>
      </c>
      <c r="E811" s="240" t="s">
        <v>484</v>
      </c>
      <c r="F811" s="242" t="s">
        <v>507</v>
      </c>
      <c r="G811" s="240" t="s">
        <v>505</v>
      </c>
      <c r="H811" s="243">
        <v>217.5</v>
      </c>
      <c r="I811" s="243">
        <v>2.3489992250858562</v>
      </c>
      <c r="J811" s="244">
        <f t="shared" si="24"/>
        <v>510.90733145617372</v>
      </c>
      <c r="K811" s="243">
        <v>69.921329769003776</v>
      </c>
      <c r="L811" s="245">
        <f t="shared" si="25"/>
        <v>15207.889224758321</v>
      </c>
      <c r="M811" s="246" t="str">
        <f>VLOOKUP(D811,[6]Consolidado!B:E,4,FALSE)</f>
        <v>Finalizada</v>
      </c>
      <c r="N811" s="246" t="str">
        <f>VLOOKUP(D811,[6]Consolidado!B:H,7,FALSE)</f>
        <v>Julio</v>
      </c>
    </row>
    <row r="812" spans="1:14" x14ac:dyDescent="0.25">
      <c r="A812" s="239" t="s">
        <v>687</v>
      </c>
      <c r="B812" s="240"/>
      <c r="C812" s="240" t="str">
        <f>VLOOKUP(D812,[6]Consolidado!B:E,2,FALSE)</f>
        <v>Canoe Wesfield (DT)</v>
      </c>
      <c r="D812" s="241">
        <v>227</v>
      </c>
      <c r="E812" s="240" t="s">
        <v>484</v>
      </c>
      <c r="F812" s="242" t="s">
        <v>507</v>
      </c>
      <c r="G812" s="240" t="s">
        <v>505</v>
      </c>
      <c r="H812" s="243">
        <v>45.833333333333336</v>
      </c>
      <c r="I812" s="243">
        <v>2.3489992250858562</v>
      </c>
      <c r="J812" s="244">
        <f t="shared" si="24"/>
        <v>107.66246448310174</v>
      </c>
      <c r="K812" s="243">
        <v>69.921329769003776</v>
      </c>
      <c r="L812" s="245">
        <f t="shared" si="25"/>
        <v>3204.7276144126731</v>
      </c>
      <c r="M812" s="246" t="str">
        <f>VLOOKUP(D812,[6]Consolidado!B:E,4,FALSE)</f>
        <v>Finalizada</v>
      </c>
      <c r="N812" s="246" t="str">
        <f>VLOOKUP(D812,[6]Consolidado!B:H,7,FALSE)</f>
        <v>Julio</v>
      </c>
    </row>
    <row r="813" spans="1:14" x14ac:dyDescent="0.25">
      <c r="A813" s="239" t="s">
        <v>687</v>
      </c>
      <c r="B813" s="240"/>
      <c r="C813" s="240" t="str">
        <f>VLOOKUP(D813,[6]Consolidado!B:E,2,FALSE)</f>
        <v>Canoe Wesfield (DT)</v>
      </c>
      <c r="D813" s="241">
        <v>227</v>
      </c>
      <c r="E813" s="240" t="s">
        <v>487</v>
      </c>
      <c r="F813" s="242" t="s">
        <v>506</v>
      </c>
      <c r="G813" s="240" t="s">
        <v>508</v>
      </c>
      <c r="H813" s="243">
        <v>29.75</v>
      </c>
      <c r="I813" s="243">
        <v>2.6490133333333334</v>
      </c>
      <c r="J813" s="244">
        <f t="shared" si="24"/>
        <v>78.808146666666673</v>
      </c>
      <c r="K813" s="243">
        <v>79.265366368000002</v>
      </c>
      <c r="L813" s="245">
        <f t="shared" si="25"/>
        <v>2358.1446494480001</v>
      </c>
      <c r="M813" s="246" t="str">
        <f>VLOOKUP(D813,[6]Consolidado!B:E,4,FALSE)</f>
        <v>Finalizada</v>
      </c>
      <c r="N813" s="246" t="str">
        <f>VLOOKUP(D813,[6]Consolidado!B:H,7,FALSE)</f>
        <v>Julio</v>
      </c>
    </row>
    <row r="814" spans="1:14" x14ac:dyDescent="0.25">
      <c r="A814" s="239" t="s">
        <v>687</v>
      </c>
      <c r="B814" s="240"/>
      <c r="C814" s="240" t="str">
        <f>VLOOKUP(D814,[6]Consolidado!B:E,2,FALSE)</f>
        <v>BH Office</v>
      </c>
      <c r="D814" s="241">
        <v>338</v>
      </c>
      <c r="E814" s="240" t="s">
        <v>485</v>
      </c>
      <c r="F814" s="242" t="s">
        <v>507</v>
      </c>
      <c r="G814" s="240" t="s">
        <v>505</v>
      </c>
      <c r="H814" s="243">
        <v>155</v>
      </c>
      <c r="I814" s="243">
        <v>3.7872651789270453</v>
      </c>
      <c r="J814" s="244">
        <f t="shared" si="24"/>
        <v>587.02610273369203</v>
      </c>
      <c r="K814" s="243">
        <v>111.94602767624674</v>
      </c>
      <c r="L814" s="245">
        <f t="shared" si="25"/>
        <v>17351.634289818245</v>
      </c>
      <c r="M814" s="246" t="str">
        <f>VLOOKUP(D814,[6]Consolidado!B:E,4,FALSE)</f>
        <v>Finalizada</v>
      </c>
      <c r="N814" s="246" t="str">
        <f>VLOOKUP(D814,[6]Consolidado!B:H,7,FALSE)</f>
        <v>Agosto</v>
      </c>
    </row>
    <row r="815" spans="1:14" x14ac:dyDescent="0.25">
      <c r="A815" s="239" t="s">
        <v>687</v>
      </c>
      <c r="B815" s="240"/>
      <c r="C815" s="240" t="str">
        <f>VLOOKUP(D815,[6]Consolidado!B:E,2,FALSE)</f>
        <v>BH Office</v>
      </c>
      <c r="D815" s="241">
        <v>337</v>
      </c>
      <c r="E815" s="240" t="s">
        <v>485</v>
      </c>
      <c r="F815" s="242" t="s">
        <v>507</v>
      </c>
      <c r="G815" s="240" t="s">
        <v>505</v>
      </c>
      <c r="H815" s="243">
        <v>178.33333333333334</v>
      </c>
      <c r="I815" s="243">
        <v>3.7872651789270453</v>
      </c>
      <c r="J815" s="244">
        <f t="shared" si="24"/>
        <v>675.39562357532316</v>
      </c>
      <c r="K815" s="243">
        <v>111.94602767624674</v>
      </c>
      <c r="L815" s="245">
        <f t="shared" si="25"/>
        <v>19963.70826893067</v>
      </c>
      <c r="M815" s="246" t="str">
        <f>VLOOKUP(D815,[6]Consolidado!B:E,4,FALSE)</f>
        <v>Finalizada</v>
      </c>
      <c r="N815" s="246" t="str">
        <f>VLOOKUP(D815,[6]Consolidado!B:H,7,FALSE)</f>
        <v>Agosto</v>
      </c>
    </row>
    <row r="816" spans="1:14" x14ac:dyDescent="0.25">
      <c r="A816" s="239" t="s">
        <v>687</v>
      </c>
      <c r="B816" s="240"/>
      <c r="C816" s="240" t="str">
        <f>VLOOKUP(D816,[6]Consolidado!B:E,2,FALSE)</f>
        <v>BH Office</v>
      </c>
      <c r="D816" s="241">
        <v>337</v>
      </c>
      <c r="E816" s="240" t="s">
        <v>485</v>
      </c>
      <c r="F816" s="242" t="s">
        <v>507</v>
      </c>
      <c r="G816" s="240" t="s">
        <v>505</v>
      </c>
      <c r="H816" s="243">
        <v>3.5555555555555554</v>
      </c>
      <c r="I816" s="243">
        <v>3.7872651789270453</v>
      </c>
      <c r="J816" s="244">
        <f t="shared" si="24"/>
        <v>13.465831747296161</v>
      </c>
      <c r="K816" s="243">
        <v>111.94602767624674</v>
      </c>
      <c r="L816" s="245">
        <f t="shared" si="25"/>
        <v>398.03032062665505</v>
      </c>
      <c r="M816" s="246" t="str">
        <f>VLOOKUP(D816,[6]Consolidado!B:E,4,FALSE)</f>
        <v>Finalizada</v>
      </c>
      <c r="N816" s="246" t="str">
        <f>VLOOKUP(D816,[6]Consolidado!B:H,7,FALSE)</f>
        <v>Agosto</v>
      </c>
    </row>
    <row r="817" spans="1:14" x14ac:dyDescent="0.25">
      <c r="A817" s="239" t="s">
        <v>687</v>
      </c>
      <c r="B817" s="240"/>
      <c r="C817" s="240" t="str">
        <f>VLOOKUP(D817,[6]Consolidado!B:E,2,FALSE)</f>
        <v>BH Office</v>
      </c>
      <c r="D817" s="241">
        <v>311</v>
      </c>
      <c r="E817" s="240" t="s">
        <v>485</v>
      </c>
      <c r="F817" s="242" t="s">
        <v>507</v>
      </c>
      <c r="G817" s="240" t="s">
        <v>505</v>
      </c>
      <c r="H817" s="243">
        <v>255.16666666666666</v>
      </c>
      <c r="I817" s="243">
        <v>3.7872651789270453</v>
      </c>
      <c r="J817" s="244">
        <f t="shared" si="24"/>
        <v>966.38383148955097</v>
      </c>
      <c r="K817" s="243">
        <v>111.94602767624674</v>
      </c>
      <c r="L817" s="245">
        <f t="shared" si="25"/>
        <v>28564.894728722295</v>
      </c>
      <c r="M817" s="246" t="str">
        <f>VLOOKUP(D817,[6]Consolidado!B:E,4,FALSE)</f>
        <v>Finalizada</v>
      </c>
      <c r="N817" s="246" t="str">
        <f>VLOOKUP(D817,[6]Consolidado!B:H,7,FALSE)</f>
        <v>Agosto</v>
      </c>
    </row>
    <row r="818" spans="1:14" x14ac:dyDescent="0.25">
      <c r="A818" s="239" t="s">
        <v>687</v>
      </c>
      <c r="B818" s="240"/>
      <c r="C818" s="240" t="str">
        <f>VLOOKUP(D818,[6]Consolidado!B:E,2,FALSE)</f>
        <v>BH Office</v>
      </c>
      <c r="D818" s="241">
        <v>311</v>
      </c>
      <c r="E818" s="240" t="s">
        <v>485</v>
      </c>
      <c r="F818" s="242" t="s">
        <v>507</v>
      </c>
      <c r="G818" s="240" t="s">
        <v>505</v>
      </c>
      <c r="H818" s="243">
        <v>15.777777777777779</v>
      </c>
      <c r="I818" s="243">
        <v>3.7872651789270453</v>
      </c>
      <c r="J818" s="244">
        <f t="shared" si="24"/>
        <v>59.75462837862672</v>
      </c>
      <c r="K818" s="243">
        <v>111.94602767624674</v>
      </c>
      <c r="L818" s="245">
        <f t="shared" si="25"/>
        <v>1766.259547780782</v>
      </c>
      <c r="M818" s="246" t="str">
        <f>VLOOKUP(D818,[6]Consolidado!B:E,4,FALSE)</f>
        <v>Finalizada</v>
      </c>
      <c r="N818" s="246" t="str">
        <f>VLOOKUP(D818,[6]Consolidado!B:H,7,FALSE)</f>
        <v>Agosto</v>
      </c>
    </row>
    <row r="819" spans="1:14" x14ac:dyDescent="0.25">
      <c r="A819" s="239" t="s">
        <v>687</v>
      </c>
      <c r="B819" s="240"/>
      <c r="C819" s="240" t="str">
        <f>VLOOKUP(D819,[6]Consolidado!B:E,2,FALSE)</f>
        <v xml:space="preserve">Wharf </v>
      </c>
      <c r="D819" s="241">
        <v>335</v>
      </c>
      <c r="E819" s="240" t="s">
        <v>481</v>
      </c>
      <c r="F819" s="242" t="s">
        <v>506</v>
      </c>
      <c r="G819" s="240" t="s">
        <v>508</v>
      </c>
      <c r="H819" s="243">
        <v>33.333333333333336</v>
      </c>
      <c r="I819" s="243">
        <v>1.5606448469209182</v>
      </c>
      <c r="J819" s="244">
        <f t="shared" si="24"/>
        <v>52.021494897363944</v>
      </c>
      <c r="K819" s="243">
        <v>46.493867777556659</v>
      </c>
      <c r="L819" s="245">
        <f t="shared" si="25"/>
        <v>1549.795592585222</v>
      </c>
      <c r="M819" s="246" t="str">
        <f>VLOOKUP(D819,[6]Consolidado!B:E,4,FALSE)</f>
        <v>Finalizada</v>
      </c>
      <c r="N819" s="246" t="str">
        <f>VLOOKUP(D819,[6]Consolidado!B:H,7,FALSE)</f>
        <v>Agosto</v>
      </c>
    </row>
    <row r="820" spans="1:14" x14ac:dyDescent="0.25">
      <c r="A820" s="239" t="s">
        <v>687</v>
      </c>
      <c r="B820" s="240"/>
      <c r="C820" s="240" t="str">
        <f>VLOOKUP(D820,[6]Consolidado!B:E,2,FALSE)</f>
        <v>Ignitia Office</v>
      </c>
      <c r="D820" s="241">
        <v>247</v>
      </c>
      <c r="E820" s="240" t="s">
        <v>481</v>
      </c>
      <c r="F820" s="242" t="s">
        <v>506</v>
      </c>
      <c r="G820" s="240" t="s">
        <v>508</v>
      </c>
      <c r="H820" s="243">
        <v>45</v>
      </c>
      <c r="I820" s="243">
        <v>1.5606448469209182</v>
      </c>
      <c r="J820" s="244">
        <f t="shared" si="24"/>
        <v>70.22901811144132</v>
      </c>
      <c r="K820" s="243">
        <v>46.493867777556659</v>
      </c>
      <c r="L820" s="245">
        <f t="shared" si="25"/>
        <v>2092.2240499900495</v>
      </c>
      <c r="M820" s="246" t="str">
        <f>VLOOKUP(D820,[6]Consolidado!B:E,4,FALSE)</f>
        <v>Finalizada</v>
      </c>
      <c r="N820" s="246" t="str">
        <f>VLOOKUP(D820,[6]Consolidado!B:H,7,FALSE)</f>
        <v>Julio</v>
      </c>
    </row>
    <row r="821" spans="1:14" x14ac:dyDescent="0.25">
      <c r="A821" s="239" t="s">
        <v>687</v>
      </c>
      <c r="B821" s="240"/>
      <c r="C821" s="240" t="str">
        <f>VLOOKUP(D821,[6]Consolidado!B:E,2,FALSE)</f>
        <v>Ignitia Office</v>
      </c>
      <c r="D821" s="241">
        <v>247</v>
      </c>
      <c r="E821" s="240" t="s">
        <v>481</v>
      </c>
      <c r="F821" s="242" t="s">
        <v>564</v>
      </c>
      <c r="G821" s="240" t="s">
        <v>899</v>
      </c>
      <c r="H821" s="243">
        <v>11.25</v>
      </c>
      <c r="I821" s="243">
        <v>1.3701278246273594</v>
      </c>
      <c r="J821" s="244">
        <f t="shared" si="24"/>
        <v>15.413938027057792</v>
      </c>
      <c r="K821" s="243">
        <v>39.993142473317761</v>
      </c>
      <c r="L821" s="245">
        <f t="shared" si="25"/>
        <v>449.92285282482482</v>
      </c>
      <c r="M821" s="246" t="str">
        <f>VLOOKUP(D821,[6]Consolidado!B:E,4,FALSE)</f>
        <v>Finalizada</v>
      </c>
      <c r="N821" s="246" t="str">
        <f>VLOOKUP(D821,[6]Consolidado!B:H,7,FALSE)</f>
        <v>Julio</v>
      </c>
    </row>
    <row r="822" spans="1:14" x14ac:dyDescent="0.25">
      <c r="A822" s="239" t="s">
        <v>687</v>
      </c>
      <c r="B822" s="240"/>
      <c r="C822" s="240" t="str">
        <f>VLOOKUP(D822,[6]Consolidado!B:E,2,FALSE)</f>
        <v>Ignitia Office</v>
      </c>
      <c r="D822" s="241">
        <v>272</v>
      </c>
      <c r="E822" s="240" t="s">
        <v>481</v>
      </c>
      <c r="F822" s="242" t="s">
        <v>506</v>
      </c>
      <c r="G822" s="240" t="s">
        <v>508</v>
      </c>
      <c r="H822" s="243">
        <v>190</v>
      </c>
      <c r="I822" s="243">
        <v>1.5606448469209182</v>
      </c>
      <c r="J822" s="244">
        <f t="shared" si="24"/>
        <v>296.52252091497445</v>
      </c>
      <c r="K822" s="243">
        <v>46.493867777556659</v>
      </c>
      <c r="L822" s="245">
        <f t="shared" si="25"/>
        <v>8833.834877735766</v>
      </c>
      <c r="M822" s="246" t="str">
        <f>VLOOKUP(D822,[6]Consolidado!B:E,4,FALSE)</f>
        <v>Finalizada</v>
      </c>
      <c r="N822" s="246" t="str">
        <f>VLOOKUP(D822,[6]Consolidado!B:H,7,FALSE)</f>
        <v>Julio</v>
      </c>
    </row>
    <row r="823" spans="1:14" x14ac:dyDescent="0.25">
      <c r="A823" s="239" t="s">
        <v>687</v>
      </c>
      <c r="B823" s="240"/>
      <c r="C823" s="240" t="str">
        <f>VLOOKUP(D823,[6]Consolidado!B:E,2,FALSE)</f>
        <v>Ignitia Office</v>
      </c>
      <c r="D823" s="241" t="s">
        <v>26</v>
      </c>
      <c r="E823" s="240" t="s">
        <v>481</v>
      </c>
      <c r="F823" s="242" t="s">
        <v>506</v>
      </c>
      <c r="G823" s="240" t="s">
        <v>508</v>
      </c>
      <c r="H823" s="243">
        <v>10</v>
      </c>
      <c r="I823" s="243">
        <v>1.5606448469209182</v>
      </c>
      <c r="J823" s="244">
        <f t="shared" si="24"/>
        <v>15.606448469209182</v>
      </c>
      <c r="K823" s="243">
        <v>46.493867777556659</v>
      </c>
      <c r="L823" s="245">
        <f t="shared" si="25"/>
        <v>464.93867777556659</v>
      </c>
      <c r="M823" s="246" t="str">
        <f>VLOOKUP(D823,[6]Consolidado!B:E,4,FALSE)</f>
        <v>Finalizada</v>
      </c>
      <c r="N823" s="246" t="str">
        <f>VLOOKUP(D823,[6]Consolidado!B:H,7,FALSE)</f>
        <v>Agosto</v>
      </c>
    </row>
    <row r="824" spans="1:14" x14ac:dyDescent="0.25">
      <c r="A824" s="239" t="s">
        <v>687</v>
      </c>
      <c r="B824" s="240"/>
      <c r="C824" s="240" t="str">
        <f>VLOOKUP(D824,[6]Consolidado!B:E,2,FALSE)</f>
        <v>Wharf</v>
      </c>
      <c r="D824" s="241">
        <v>283</v>
      </c>
      <c r="E824" s="240" t="s">
        <v>481</v>
      </c>
      <c r="F824" s="242" t="s">
        <v>506</v>
      </c>
      <c r="G824" s="240" t="s">
        <v>508</v>
      </c>
      <c r="H824" s="243">
        <v>23.333333333333336</v>
      </c>
      <c r="I824" s="243">
        <v>1.5606448469209182</v>
      </c>
      <c r="J824" s="244">
        <f t="shared" si="24"/>
        <v>36.41504642815476</v>
      </c>
      <c r="K824" s="243">
        <v>46.493867777556659</v>
      </c>
      <c r="L824" s="245">
        <f t="shared" si="25"/>
        <v>1084.8569148096556</v>
      </c>
      <c r="M824" s="246" t="str">
        <f>VLOOKUP(D824,[6]Consolidado!B:E,4,FALSE)</f>
        <v>Finalizada</v>
      </c>
      <c r="N824" s="246" t="str">
        <f>VLOOKUP(D824,[6]Consolidado!B:H,7,FALSE)</f>
        <v>Agosto</v>
      </c>
    </row>
    <row r="825" spans="1:14" x14ac:dyDescent="0.25">
      <c r="A825" s="239" t="s">
        <v>687</v>
      </c>
      <c r="B825" s="240"/>
      <c r="C825" s="240" t="str">
        <f>VLOOKUP(D825,[6]Consolidado!B:E,2,FALSE)</f>
        <v>Ignitia Office</v>
      </c>
      <c r="D825" s="241">
        <v>270</v>
      </c>
      <c r="E825" s="240" t="s">
        <v>481</v>
      </c>
      <c r="F825" s="242" t="s">
        <v>506</v>
      </c>
      <c r="G825" s="240" t="s">
        <v>508</v>
      </c>
      <c r="H825" s="243">
        <v>41.25</v>
      </c>
      <c r="I825" s="243">
        <v>1.5606448469209182</v>
      </c>
      <c r="J825" s="244">
        <f t="shared" si="24"/>
        <v>64.376599935487874</v>
      </c>
      <c r="K825" s="243">
        <v>46.493867777556659</v>
      </c>
      <c r="L825" s="245">
        <f t="shared" si="25"/>
        <v>1917.8720458242121</v>
      </c>
      <c r="M825" s="246" t="str">
        <f>VLOOKUP(D825,[6]Consolidado!B:E,4,FALSE)</f>
        <v>Finalizada</v>
      </c>
      <c r="N825" s="246" t="str">
        <f>VLOOKUP(D825,[6]Consolidado!B:H,7,FALSE)</f>
        <v>Julio</v>
      </c>
    </row>
    <row r="826" spans="1:14" x14ac:dyDescent="0.25">
      <c r="A826" s="239" t="s">
        <v>687</v>
      </c>
      <c r="B826" s="240"/>
      <c r="C826" s="240" t="str">
        <f>VLOOKUP(D826,[6]Consolidado!B:E,2,FALSE)</f>
        <v>Ignitia Office</v>
      </c>
      <c r="D826" s="241">
        <v>270</v>
      </c>
      <c r="E826" s="240" t="s">
        <v>481</v>
      </c>
      <c r="F826" s="242" t="s">
        <v>506</v>
      </c>
      <c r="G826" s="240" t="s">
        <v>508</v>
      </c>
      <c r="H826" s="243">
        <v>111.66666666666667</v>
      </c>
      <c r="I826" s="243">
        <v>1.5606448469209182</v>
      </c>
      <c r="J826" s="244">
        <f t="shared" si="24"/>
        <v>174.27200790616919</v>
      </c>
      <c r="K826" s="243">
        <v>46.493867777556659</v>
      </c>
      <c r="L826" s="245">
        <f t="shared" si="25"/>
        <v>5191.815235160494</v>
      </c>
      <c r="M826" s="246" t="str">
        <f>VLOOKUP(D826,[6]Consolidado!B:E,4,FALSE)</f>
        <v>Finalizada</v>
      </c>
      <c r="N826" s="246" t="str">
        <f>VLOOKUP(D826,[6]Consolidado!B:H,7,FALSE)</f>
        <v>Julio</v>
      </c>
    </row>
    <row r="827" spans="1:14" x14ac:dyDescent="0.25">
      <c r="A827" s="239" t="s">
        <v>687</v>
      </c>
      <c r="B827" s="240"/>
      <c r="C827" s="240" t="str">
        <f>VLOOKUP(D827,[6]Consolidado!B:E,2,FALSE)</f>
        <v>Maderas Collective</v>
      </c>
      <c r="D827" s="241">
        <v>187</v>
      </c>
      <c r="E827" s="240" t="s">
        <v>485</v>
      </c>
      <c r="F827" s="242" t="s">
        <v>507</v>
      </c>
      <c r="G827" s="240" t="s">
        <v>505</v>
      </c>
      <c r="H827" s="243">
        <v>1</v>
      </c>
      <c r="I827" s="243">
        <v>3.7872651789270453</v>
      </c>
      <c r="J827" s="244">
        <f t="shared" si="24"/>
        <v>3.7872651789270453</v>
      </c>
      <c r="K827" s="243">
        <v>111.94602767624674</v>
      </c>
      <c r="L827" s="245">
        <f t="shared" si="25"/>
        <v>111.94602767624674</v>
      </c>
      <c r="M827" s="246" t="str">
        <f>VLOOKUP(D827,[6]Consolidado!B:E,4,FALSE)</f>
        <v>Finalizada</v>
      </c>
      <c r="N827" s="246" t="str">
        <f>VLOOKUP(D827,[6]Consolidado!B:H,7,FALSE)</f>
        <v>Se cierra mensualmente</v>
      </c>
    </row>
    <row r="828" spans="1:14" x14ac:dyDescent="0.25">
      <c r="A828" s="239" t="s">
        <v>687</v>
      </c>
      <c r="B828" s="240"/>
      <c r="C828" s="240" t="str">
        <f>VLOOKUP(D828,[6]Consolidado!B:E,2,FALSE)</f>
        <v>Ignitia Office</v>
      </c>
      <c r="D828" s="241" t="s">
        <v>26</v>
      </c>
      <c r="E828" s="240" t="s">
        <v>481</v>
      </c>
      <c r="F828" s="242" t="s">
        <v>506</v>
      </c>
      <c r="G828" s="240" t="s">
        <v>508</v>
      </c>
      <c r="H828" s="243">
        <v>8.3333333333333339</v>
      </c>
      <c r="I828" s="243">
        <v>1.5606448469209182</v>
      </c>
      <c r="J828" s="244">
        <f t="shared" si="24"/>
        <v>13.005373724340986</v>
      </c>
      <c r="K828" s="243">
        <v>46.493867777556659</v>
      </c>
      <c r="L828" s="245">
        <f t="shared" si="25"/>
        <v>387.44889814630551</v>
      </c>
      <c r="M828" s="246" t="str">
        <f>VLOOKUP(D828,[6]Consolidado!B:E,4,FALSE)</f>
        <v>Finalizada</v>
      </c>
      <c r="N828" s="246" t="str">
        <f>VLOOKUP(D828,[6]Consolidado!B:H,7,FALSE)</f>
        <v>Agosto</v>
      </c>
    </row>
    <row r="829" spans="1:14" x14ac:dyDescent="0.25">
      <c r="A829" s="239" t="s">
        <v>687</v>
      </c>
      <c r="B829" s="240"/>
      <c r="C829" s="240" t="str">
        <f>VLOOKUP(D829,[6]Consolidado!B:E,2,FALSE)</f>
        <v>Ignitia Office</v>
      </c>
      <c r="D829" s="241">
        <v>266</v>
      </c>
      <c r="E829" s="240" t="s">
        <v>485</v>
      </c>
      <c r="F829" s="242" t="s">
        <v>507</v>
      </c>
      <c r="G829" s="240" t="s">
        <v>505</v>
      </c>
      <c r="H829" s="243">
        <v>177</v>
      </c>
      <c r="I829" s="243">
        <v>3.7872651789270453</v>
      </c>
      <c r="J829" s="244">
        <f t="shared" si="24"/>
        <v>670.34593667008699</v>
      </c>
      <c r="K829" s="243">
        <v>111.94602767624674</v>
      </c>
      <c r="L829" s="245">
        <f t="shared" si="25"/>
        <v>19814.446898695674</v>
      </c>
      <c r="M829" s="246" t="str">
        <f>VLOOKUP(D829,[6]Consolidado!B:E,4,FALSE)</f>
        <v>Finalizada</v>
      </c>
      <c r="N829" s="246" t="str">
        <f>VLOOKUP(D829,[6]Consolidado!B:H,7,FALSE)</f>
        <v>Julio</v>
      </c>
    </row>
    <row r="830" spans="1:14" x14ac:dyDescent="0.25">
      <c r="A830" s="239" t="s">
        <v>687</v>
      </c>
      <c r="B830" s="240"/>
      <c r="C830" s="240" t="str">
        <f>VLOOKUP(D830,[6]Consolidado!B:E,2,FALSE)</f>
        <v>Chicha [Pina Blanca]</v>
      </c>
      <c r="D830" s="241">
        <v>297</v>
      </c>
      <c r="E830" s="240" t="s">
        <v>481</v>
      </c>
      <c r="F830" s="242" t="s">
        <v>506</v>
      </c>
      <c r="G830" s="240" t="s">
        <v>508</v>
      </c>
      <c r="H830" s="243">
        <v>21.666666666666668</v>
      </c>
      <c r="I830" s="243">
        <v>1.5606448469209182</v>
      </c>
      <c r="J830" s="244">
        <f t="shared" si="24"/>
        <v>33.81397168328656</v>
      </c>
      <c r="K830" s="243">
        <v>46.493867777556659</v>
      </c>
      <c r="L830" s="245">
        <f t="shared" si="25"/>
        <v>1007.3671351803944</v>
      </c>
      <c r="M830" s="246" t="str">
        <f>VLOOKUP(D830,[6]Consolidado!B:E,4,FALSE)</f>
        <v>Finalizada</v>
      </c>
      <c r="N830" s="246" t="str">
        <f>VLOOKUP(D830,[6]Consolidado!B:H,7,FALSE)</f>
        <v>Agosto</v>
      </c>
    </row>
    <row r="831" spans="1:14" x14ac:dyDescent="0.25">
      <c r="A831" s="239" t="s">
        <v>687</v>
      </c>
      <c r="B831" s="240"/>
      <c r="C831" s="240" t="str">
        <f>VLOOKUP(D831,[6]Consolidado!B:E,2,FALSE)</f>
        <v>Wharf</v>
      </c>
      <c r="D831" s="241">
        <v>283</v>
      </c>
      <c r="E831" s="240" t="s">
        <v>481</v>
      </c>
      <c r="F831" s="242" t="s">
        <v>506</v>
      </c>
      <c r="G831" s="240" t="s">
        <v>508</v>
      </c>
      <c r="H831" s="243">
        <v>15</v>
      </c>
      <c r="I831" s="243">
        <v>1.5606448469209182</v>
      </c>
      <c r="J831" s="244">
        <f t="shared" si="24"/>
        <v>23.409672703813772</v>
      </c>
      <c r="K831" s="243">
        <v>46.493867777556659</v>
      </c>
      <c r="L831" s="245">
        <f t="shared" si="25"/>
        <v>697.40801666334983</v>
      </c>
      <c r="M831" s="246" t="str">
        <f>VLOOKUP(D831,[6]Consolidado!B:E,4,FALSE)</f>
        <v>Finalizada</v>
      </c>
      <c r="N831" s="246" t="str">
        <f>VLOOKUP(D831,[6]Consolidado!B:H,7,FALSE)</f>
        <v>Agosto</v>
      </c>
    </row>
    <row r="832" spans="1:14" x14ac:dyDescent="0.25">
      <c r="A832" s="239" t="s">
        <v>687</v>
      </c>
      <c r="B832" s="240"/>
      <c r="C832" s="240" t="str">
        <f>VLOOKUP(D832,[6]Consolidado!B:E,2,FALSE)</f>
        <v>Chicha [Pina Blanca]</v>
      </c>
      <c r="D832" s="241">
        <v>299</v>
      </c>
      <c r="E832" s="240" t="s">
        <v>481</v>
      </c>
      <c r="F832" s="242" t="s">
        <v>506</v>
      </c>
      <c r="G832" s="240" t="s">
        <v>508</v>
      </c>
      <c r="H832" s="243">
        <v>126</v>
      </c>
      <c r="I832" s="243">
        <v>1.5606448469209182</v>
      </c>
      <c r="J832" s="244">
        <f t="shared" si="24"/>
        <v>196.64125071203568</v>
      </c>
      <c r="K832" s="243">
        <v>46.493867777556659</v>
      </c>
      <c r="L832" s="245">
        <f t="shared" si="25"/>
        <v>5858.2273399721389</v>
      </c>
      <c r="M832" s="246" t="str">
        <f>VLOOKUP(D832,[6]Consolidado!B:E,4,FALSE)</f>
        <v>Finalizada</v>
      </c>
      <c r="N832" s="246" t="str">
        <f>VLOOKUP(D832,[6]Consolidado!B:H,7,FALSE)</f>
        <v>Agosto</v>
      </c>
    </row>
    <row r="833" spans="1:14" x14ac:dyDescent="0.25">
      <c r="A833" s="239" t="s">
        <v>687</v>
      </c>
      <c r="B833" s="240"/>
      <c r="C833" s="240" t="str">
        <f>VLOOKUP(D833,[6]Consolidado!B:E,2,FALSE)</f>
        <v>Wharf</v>
      </c>
      <c r="D833" s="241">
        <v>283</v>
      </c>
      <c r="E833" s="240" t="s">
        <v>481</v>
      </c>
      <c r="F833" s="242" t="s">
        <v>506</v>
      </c>
      <c r="G833" s="240" t="s">
        <v>508</v>
      </c>
      <c r="H833" s="243">
        <v>16.666666666666668</v>
      </c>
      <c r="I833" s="243">
        <v>1.5606448469209182</v>
      </c>
      <c r="J833" s="244">
        <f t="shared" si="24"/>
        <v>26.010747448681972</v>
      </c>
      <c r="K833" s="243">
        <v>46.493867777556659</v>
      </c>
      <c r="L833" s="245">
        <f t="shared" si="25"/>
        <v>774.89779629261102</v>
      </c>
      <c r="M833" s="246" t="str">
        <f>VLOOKUP(D833,[6]Consolidado!B:E,4,FALSE)</f>
        <v>Finalizada</v>
      </c>
      <c r="N833" s="246" t="str">
        <f>VLOOKUP(D833,[6]Consolidado!B:H,7,FALSE)</f>
        <v>Agosto</v>
      </c>
    </row>
    <row r="834" spans="1:14" x14ac:dyDescent="0.25">
      <c r="A834" s="239" t="s">
        <v>687</v>
      </c>
      <c r="B834" s="240"/>
      <c r="C834" s="240" t="str">
        <f>VLOOKUP(D834,[6]Consolidado!B:E,2,FALSE)</f>
        <v>Wharf</v>
      </c>
      <c r="D834" s="241">
        <v>239</v>
      </c>
      <c r="E834" s="240" t="s">
        <v>481</v>
      </c>
      <c r="F834" s="242" t="s">
        <v>506</v>
      </c>
      <c r="G834" s="240" t="s">
        <v>508</v>
      </c>
      <c r="H834" s="243">
        <v>18.333333333333332</v>
      </c>
      <c r="I834" s="243">
        <v>1.5606448469209182</v>
      </c>
      <c r="J834" s="244">
        <f t="shared" si="24"/>
        <v>28.611822193550164</v>
      </c>
      <c r="K834" s="243">
        <v>46.493867777556659</v>
      </c>
      <c r="L834" s="245">
        <f t="shared" si="25"/>
        <v>852.38757592187198</v>
      </c>
      <c r="M834" s="246" t="str">
        <f>VLOOKUP(D834,[6]Consolidado!B:E,4,FALSE)</f>
        <v>Finalizada</v>
      </c>
      <c r="N834" s="246" t="str">
        <f>VLOOKUP(D834,[6]Consolidado!B:H,7,FALSE)</f>
        <v>Agosto</v>
      </c>
    </row>
    <row r="835" spans="1:14" x14ac:dyDescent="0.25">
      <c r="A835" s="239" t="s">
        <v>687</v>
      </c>
      <c r="B835" s="240"/>
      <c r="C835" s="240" t="str">
        <f>VLOOKUP(D835,[6]Consolidado!B:E,2,FALSE)</f>
        <v>Canoe Wesfield (DT)</v>
      </c>
      <c r="D835" s="241">
        <v>227</v>
      </c>
      <c r="E835" s="240" t="s">
        <v>487</v>
      </c>
      <c r="F835" s="242" t="s">
        <v>506</v>
      </c>
      <c r="G835" s="240" t="s">
        <v>508</v>
      </c>
      <c r="H835" s="243">
        <v>8.5</v>
      </c>
      <c r="I835" s="243">
        <v>2.6490133333333334</v>
      </c>
      <c r="J835" s="244">
        <f t="shared" si="24"/>
        <v>22.516613333333336</v>
      </c>
      <c r="K835" s="243">
        <v>79.265366368000002</v>
      </c>
      <c r="L835" s="245">
        <f t="shared" si="25"/>
        <v>673.75561412800005</v>
      </c>
      <c r="M835" s="246" t="str">
        <f>VLOOKUP(D835,[6]Consolidado!B:E,4,FALSE)</f>
        <v>Finalizada</v>
      </c>
      <c r="N835" s="246" t="str">
        <f>VLOOKUP(D835,[6]Consolidado!B:H,7,FALSE)</f>
        <v>Julio</v>
      </c>
    </row>
    <row r="836" spans="1:14" x14ac:dyDescent="0.25">
      <c r="A836" s="239" t="s">
        <v>687</v>
      </c>
      <c r="B836" s="240"/>
      <c r="C836" s="240" t="str">
        <f>VLOOKUP(D836,[6]Consolidado!B:E,2,FALSE)</f>
        <v>Wharf</v>
      </c>
      <c r="D836" s="241">
        <v>240</v>
      </c>
      <c r="E836" s="240" t="s">
        <v>481</v>
      </c>
      <c r="F836" s="242" t="s">
        <v>506</v>
      </c>
      <c r="G836" s="240" t="s">
        <v>508</v>
      </c>
      <c r="H836" s="243">
        <v>15</v>
      </c>
      <c r="I836" s="243">
        <v>1.5606448469209182</v>
      </c>
      <c r="J836" s="244">
        <f t="shared" si="24"/>
        <v>23.409672703813772</v>
      </c>
      <c r="K836" s="243">
        <v>46.493867777556659</v>
      </c>
      <c r="L836" s="245">
        <f t="shared" si="25"/>
        <v>697.40801666334983</v>
      </c>
      <c r="M836" s="246" t="str">
        <f>VLOOKUP(D836,[6]Consolidado!B:E,4,FALSE)</f>
        <v>Finalizada</v>
      </c>
      <c r="N836" s="246" t="str">
        <f>VLOOKUP(D836,[6]Consolidado!B:H,7,FALSE)</f>
        <v>Agosto</v>
      </c>
    </row>
    <row r="837" spans="1:14" x14ac:dyDescent="0.25">
      <c r="A837" s="239" t="s">
        <v>687</v>
      </c>
      <c r="B837" s="240"/>
      <c r="C837" s="240" t="str">
        <f>VLOOKUP(D837,[6]Consolidado!B:E,2,FALSE)</f>
        <v>Wharf</v>
      </c>
      <c r="D837" s="241">
        <v>283</v>
      </c>
      <c r="E837" s="240" t="s">
        <v>481</v>
      </c>
      <c r="F837" s="242" t="s">
        <v>506</v>
      </c>
      <c r="G837" s="240" t="s">
        <v>508</v>
      </c>
      <c r="H837" s="243">
        <v>36.666666666666671</v>
      </c>
      <c r="I837" s="243">
        <v>1.5606448469209182</v>
      </c>
      <c r="J837" s="244">
        <f t="shared" si="24"/>
        <v>57.223644387100343</v>
      </c>
      <c r="K837" s="243">
        <v>46.493867777556659</v>
      </c>
      <c r="L837" s="245">
        <f t="shared" si="25"/>
        <v>1704.7751518437444</v>
      </c>
      <c r="M837" s="246" t="str">
        <f>VLOOKUP(D837,[6]Consolidado!B:E,4,FALSE)</f>
        <v>Finalizada</v>
      </c>
      <c r="N837" s="246" t="str">
        <f>VLOOKUP(D837,[6]Consolidado!B:H,7,FALSE)</f>
        <v>Agosto</v>
      </c>
    </row>
    <row r="838" spans="1:14" x14ac:dyDescent="0.25">
      <c r="A838" s="239" t="s">
        <v>687</v>
      </c>
      <c r="B838" s="240"/>
      <c r="C838" s="240" t="str">
        <f>VLOOKUP(D838,[6]Consolidado!B:E,2,FALSE)</f>
        <v>Chicha [Pina Blanca]</v>
      </c>
      <c r="D838" s="241">
        <v>297</v>
      </c>
      <c r="E838" s="240" t="s">
        <v>481</v>
      </c>
      <c r="F838" s="242" t="s">
        <v>506</v>
      </c>
      <c r="G838" s="240" t="s">
        <v>508</v>
      </c>
      <c r="H838" s="243">
        <v>276.66666666666669</v>
      </c>
      <c r="I838" s="243">
        <v>1.5606448469209182</v>
      </c>
      <c r="J838" s="244">
        <f t="shared" si="24"/>
        <v>431.77840764812072</v>
      </c>
      <c r="K838" s="243">
        <v>46.493867777556659</v>
      </c>
      <c r="L838" s="245">
        <f t="shared" si="25"/>
        <v>12863.303418457343</v>
      </c>
      <c r="M838" s="246" t="str">
        <f>VLOOKUP(D838,[6]Consolidado!B:E,4,FALSE)</f>
        <v>Finalizada</v>
      </c>
      <c r="N838" s="246" t="str">
        <f>VLOOKUP(D838,[6]Consolidado!B:H,7,FALSE)</f>
        <v>Agosto</v>
      </c>
    </row>
    <row r="839" spans="1:14" x14ac:dyDescent="0.25">
      <c r="A839" s="239" t="s">
        <v>687</v>
      </c>
      <c r="B839" s="240"/>
      <c r="C839" s="240" t="str">
        <f>VLOOKUP(D839,[6]Consolidado!B:E,2,FALSE)</f>
        <v>Wharf</v>
      </c>
      <c r="D839" s="241">
        <v>239</v>
      </c>
      <c r="E839" s="240" t="s">
        <v>481</v>
      </c>
      <c r="F839" s="242" t="s">
        <v>506</v>
      </c>
      <c r="G839" s="240" t="s">
        <v>508</v>
      </c>
      <c r="H839" s="243">
        <v>20</v>
      </c>
      <c r="I839" s="243">
        <v>1.5606448469209182</v>
      </c>
      <c r="J839" s="244">
        <f t="shared" si="24"/>
        <v>31.212896938418364</v>
      </c>
      <c r="K839" s="243">
        <v>46.493867777556659</v>
      </c>
      <c r="L839" s="245">
        <f t="shared" si="25"/>
        <v>929.87735555113318</v>
      </c>
      <c r="M839" s="246" t="str">
        <f>VLOOKUP(D839,[6]Consolidado!B:E,4,FALSE)</f>
        <v>Finalizada</v>
      </c>
      <c r="N839" s="246" t="str">
        <f>VLOOKUP(D839,[6]Consolidado!B:H,7,FALSE)</f>
        <v>Agosto</v>
      </c>
    </row>
    <row r="840" spans="1:14" x14ac:dyDescent="0.25">
      <c r="A840" s="239" t="s">
        <v>687</v>
      </c>
      <c r="B840" s="240"/>
      <c r="C840" s="240" t="str">
        <f>VLOOKUP(D840,[6]Consolidado!B:E,2,FALSE)</f>
        <v>BH Office</v>
      </c>
      <c r="D840" s="241">
        <v>338</v>
      </c>
      <c r="E840" s="240" t="s">
        <v>485</v>
      </c>
      <c r="F840" s="242" t="s">
        <v>507</v>
      </c>
      <c r="G840" s="240" t="s">
        <v>505</v>
      </c>
      <c r="H840" s="243">
        <v>13.5</v>
      </c>
      <c r="I840" s="243">
        <v>3.7872651789270453</v>
      </c>
      <c r="J840" s="244">
        <f t="shared" si="24"/>
        <v>51.128079915515109</v>
      </c>
      <c r="K840" s="243">
        <v>111.94602767624674</v>
      </c>
      <c r="L840" s="245">
        <f t="shared" si="25"/>
        <v>1511.271373629331</v>
      </c>
      <c r="M840" s="246" t="str">
        <f>VLOOKUP(D840,[6]Consolidado!B:E,4,FALSE)</f>
        <v>Finalizada</v>
      </c>
      <c r="N840" s="246" t="str">
        <f>VLOOKUP(D840,[6]Consolidado!B:H,7,FALSE)</f>
        <v>Agosto</v>
      </c>
    </row>
    <row r="841" spans="1:14" x14ac:dyDescent="0.25">
      <c r="A841" s="239" t="s">
        <v>687</v>
      </c>
      <c r="B841" s="240"/>
      <c r="C841" s="240" t="str">
        <f>VLOOKUP(D841,[6]Consolidado!B:E,2,FALSE)</f>
        <v>Canoe Wesfield (DT)</v>
      </c>
      <c r="D841" s="241">
        <v>227</v>
      </c>
      <c r="E841" s="240" t="s">
        <v>484</v>
      </c>
      <c r="F841" s="242" t="s">
        <v>507</v>
      </c>
      <c r="G841" s="240" t="s">
        <v>505</v>
      </c>
      <c r="H841" s="243">
        <v>11</v>
      </c>
      <c r="I841" s="243">
        <v>2.3489992250858562</v>
      </c>
      <c r="J841" s="244">
        <f t="shared" si="24"/>
        <v>25.838991475944418</v>
      </c>
      <c r="K841" s="243">
        <v>69.921329769003776</v>
      </c>
      <c r="L841" s="245">
        <f t="shared" si="25"/>
        <v>769.13462745904155</v>
      </c>
      <c r="M841" s="246" t="str">
        <f>VLOOKUP(D841,[6]Consolidado!B:E,4,FALSE)</f>
        <v>Finalizada</v>
      </c>
      <c r="N841" s="246" t="str">
        <f>VLOOKUP(D841,[6]Consolidado!B:H,7,FALSE)</f>
        <v>Julio</v>
      </c>
    </row>
    <row r="842" spans="1:14" x14ac:dyDescent="0.25">
      <c r="A842" s="239" t="s">
        <v>687</v>
      </c>
      <c r="B842" s="240"/>
      <c r="C842" s="240" t="str">
        <f>VLOOKUP(D842,[6]Consolidado!B:E,2,FALSE)</f>
        <v>Canoe Wesfield (Phase 2 Sofa)</v>
      </c>
      <c r="D842" s="241">
        <v>284</v>
      </c>
      <c r="E842" s="240" t="s">
        <v>481</v>
      </c>
      <c r="F842" s="242" t="s">
        <v>506</v>
      </c>
      <c r="G842" s="240" t="s">
        <v>508</v>
      </c>
      <c r="H842" s="243">
        <v>36</v>
      </c>
      <c r="I842" s="243">
        <v>1.5606448469209182</v>
      </c>
      <c r="J842" s="244">
        <f t="shared" ref="J842:J905" si="26">+H842*I842</f>
        <v>56.183214489153059</v>
      </c>
      <c r="K842" s="243">
        <v>46.493867777556659</v>
      </c>
      <c r="L842" s="245">
        <f t="shared" si="25"/>
        <v>1673.7792399920397</v>
      </c>
      <c r="M842" s="246" t="str">
        <f>VLOOKUP(D842,[6]Consolidado!B:E,4,FALSE)</f>
        <v>Finalizada</v>
      </c>
      <c r="N842" s="246" t="str">
        <f>VLOOKUP(D842,[6]Consolidado!B:H,7,FALSE)</f>
        <v>Julio</v>
      </c>
    </row>
    <row r="843" spans="1:14" x14ac:dyDescent="0.25">
      <c r="A843" s="239" t="s">
        <v>687</v>
      </c>
      <c r="B843" s="240"/>
      <c r="C843" s="240" t="str">
        <f>VLOOKUP(D843,[6]Consolidado!B:E,2,FALSE)</f>
        <v>Wharf</v>
      </c>
      <c r="D843" s="241">
        <v>239</v>
      </c>
      <c r="E843" s="240" t="s">
        <v>481</v>
      </c>
      <c r="F843" s="242" t="s">
        <v>506</v>
      </c>
      <c r="G843" s="240" t="s">
        <v>508</v>
      </c>
      <c r="H843" s="243">
        <v>21.666666666666664</v>
      </c>
      <c r="I843" s="243">
        <v>1.5606448469209182</v>
      </c>
      <c r="J843" s="244">
        <f t="shared" si="26"/>
        <v>33.81397168328656</v>
      </c>
      <c r="K843" s="243">
        <v>46.493867777556659</v>
      </c>
      <c r="L843" s="245">
        <f t="shared" ref="L843:L906" si="27">H843*K843</f>
        <v>1007.3671351803941</v>
      </c>
      <c r="M843" s="246" t="str">
        <f>VLOOKUP(D843,[6]Consolidado!B:E,4,FALSE)</f>
        <v>Finalizada</v>
      </c>
      <c r="N843" s="246" t="str">
        <f>VLOOKUP(D843,[6]Consolidado!B:H,7,FALSE)</f>
        <v>Agosto</v>
      </c>
    </row>
    <row r="844" spans="1:14" x14ac:dyDescent="0.25">
      <c r="A844" s="239" t="s">
        <v>687</v>
      </c>
      <c r="B844" s="240"/>
      <c r="C844" s="240" t="str">
        <f>VLOOKUP(D844,[6]Consolidado!B:E,2,FALSE)</f>
        <v>Canoe Wesfield (Phase 2 Sofa)</v>
      </c>
      <c r="D844" s="241">
        <v>284</v>
      </c>
      <c r="E844" s="240" t="s">
        <v>481</v>
      </c>
      <c r="F844" s="242" t="s">
        <v>506</v>
      </c>
      <c r="G844" s="240" t="s">
        <v>508</v>
      </c>
      <c r="H844" s="243">
        <v>1.6666666666666667</v>
      </c>
      <c r="I844" s="243">
        <v>1.5606448469209182</v>
      </c>
      <c r="J844" s="244">
        <f t="shared" si="26"/>
        <v>2.601074744868197</v>
      </c>
      <c r="K844" s="243">
        <v>46.493867777556659</v>
      </c>
      <c r="L844" s="245">
        <f t="shared" si="27"/>
        <v>77.489779629261108</v>
      </c>
      <c r="M844" s="246" t="str">
        <f>VLOOKUP(D844,[6]Consolidado!B:E,4,FALSE)</f>
        <v>Finalizada</v>
      </c>
      <c r="N844" s="246" t="str">
        <f>VLOOKUP(D844,[6]Consolidado!B:H,7,FALSE)</f>
        <v>Julio</v>
      </c>
    </row>
    <row r="845" spans="1:14" x14ac:dyDescent="0.25">
      <c r="A845" s="239" t="s">
        <v>687</v>
      </c>
      <c r="B845" s="240"/>
      <c r="C845" s="240" t="str">
        <f>VLOOKUP(D845,[6]Consolidado!B:E,2,FALSE)</f>
        <v>Canoe Wesfield (Phase 2)</v>
      </c>
      <c r="D845" s="241">
        <v>228</v>
      </c>
      <c r="E845" s="240" t="s">
        <v>481</v>
      </c>
      <c r="F845" s="242" t="s">
        <v>506</v>
      </c>
      <c r="G845" s="240" t="s">
        <v>508</v>
      </c>
      <c r="H845" s="243">
        <v>53.333333333333336</v>
      </c>
      <c r="I845" s="243">
        <v>1.5606448469209182</v>
      </c>
      <c r="J845" s="244">
        <f t="shared" si="26"/>
        <v>83.234391835782304</v>
      </c>
      <c r="K845" s="243">
        <v>46.493867777556659</v>
      </c>
      <c r="L845" s="245">
        <f t="shared" si="27"/>
        <v>2479.6729481363554</v>
      </c>
      <c r="M845" s="246" t="str">
        <f>VLOOKUP(D845,[6]Consolidado!B:E,4,FALSE)</f>
        <v>Finalizada</v>
      </c>
      <c r="N845" s="246" t="str">
        <f>VLOOKUP(D845,[6]Consolidado!B:H,7,FALSE)</f>
        <v>Julio</v>
      </c>
    </row>
    <row r="846" spans="1:14" x14ac:dyDescent="0.25">
      <c r="A846" s="239" t="s">
        <v>687</v>
      </c>
      <c r="B846" s="240"/>
      <c r="C846" s="240" t="str">
        <f>VLOOKUP(D846,[6]Consolidado!B:E,2,FALSE)</f>
        <v>Canoe Wesfield (Phase 2)</v>
      </c>
      <c r="D846" s="241">
        <v>228</v>
      </c>
      <c r="E846" s="240" t="s">
        <v>481</v>
      </c>
      <c r="F846" s="242" t="s">
        <v>506</v>
      </c>
      <c r="G846" s="240" t="s">
        <v>508</v>
      </c>
      <c r="H846" s="243">
        <v>19.861111111111111</v>
      </c>
      <c r="I846" s="243">
        <v>1.5606448469209182</v>
      </c>
      <c r="J846" s="244">
        <f t="shared" si="26"/>
        <v>30.996140709679349</v>
      </c>
      <c r="K846" s="243">
        <v>46.493867777556659</v>
      </c>
      <c r="L846" s="245">
        <f t="shared" si="27"/>
        <v>923.41987391536145</v>
      </c>
      <c r="M846" s="246" t="str">
        <f>VLOOKUP(D846,[6]Consolidado!B:E,4,FALSE)</f>
        <v>Finalizada</v>
      </c>
      <c r="N846" s="246" t="str">
        <f>VLOOKUP(D846,[6]Consolidado!B:H,7,FALSE)</f>
        <v>Julio</v>
      </c>
    </row>
    <row r="847" spans="1:14" x14ac:dyDescent="0.25">
      <c r="A847" s="239" t="s">
        <v>687</v>
      </c>
      <c r="B847" s="240"/>
      <c r="C847" s="240" t="str">
        <f>VLOOKUP(D847,[6]Consolidado!B:E,2,FALSE)</f>
        <v>Chicha [Pina Blanca]</v>
      </c>
      <c r="D847" s="241">
        <v>299</v>
      </c>
      <c r="E847" s="240" t="s">
        <v>480</v>
      </c>
      <c r="F847" s="242" t="s">
        <v>506</v>
      </c>
      <c r="G847" s="240" t="s">
        <v>902</v>
      </c>
      <c r="H847" s="243">
        <v>54</v>
      </c>
      <c r="I847" s="243">
        <v>1.3281905551577269</v>
      </c>
      <c r="J847" s="244">
        <f t="shared" si="26"/>
        <v>71.722289978517253</v>
      </c>
      <c r="K847" s="243">
        <v>39.225717303584176</v>
      </c>
      <c r="L847" s="245">
        <f t="shared" si="27"/>
        <v>2118.1887343935455</v>
      </c>
      <c r="M847" s="246" t="str">
        <f>VLOOKUP(D847,[6]Consolidado!B:E,4,FALSE)</f>
        <v>Finalizada</v>
      </c>
      <c r="N847" s="246" t="str">
        <f>VLOOKUP(D847,[6]Consolidado!B:H,7,FALSE)</f>
        <v>Agosto</v>
      </c>
    </row>
    <row r="848" spans="1:14" x14ac:dyDescent="0.25">
      <c r="A848" s="239" t="s">
        <v>687</v>
      </c>
      <c r="B848" s="240" t="s">
        <v>904</v>
      </c>
      <c r="C848" s="240" t="str">
        <f>VLOOKUP(D848,[6]Consolidado!B:E,2,FALSE)</f>
        <v>Ignitia Office</v>
      </c>
      <c r="D848" s="241">
        <v>249</v>
      </c>
      <c r="E848" s="240" t="s">
        <v>482</v>
      </c>
      <c r="F848" s="242" t="s">
        <v>507</v>
      </c>
      <c r="G848" s="240" t="s">
        <v>505</v>
      </c>
      <c r="H848" s="243">
        <v>-29.3333333333333</v>
      </c>
      <c r="I848" s="243">
        <v>2.7138074535197538</v>
      </c>
      <c r="J848" s="244">
        <f t="shared" si="26"/>
        <v>-79.605018636579359</v>
      </c>
      <c r="K848" s="243">
        <v>80.20946471612524</v>
      </c>
      <c r="L848" s="245">
        <f t="shared" si="27"/>
        <v>-2352.8109650063375</v>
      </c>
      <c r="M848" s="246" t="str">
        <f>VLOOKUP(D848,[6]Consolidado!B:E,4,FALSE)</f>
        <v>Finalizada</v>
      </c>
      <c r="N848" s="246" t="str">
        <f>VLOOKUP(D848,[6]Consolidado!B:H,7,FALSE)</f>
        <v>Agosto</v>
      </c>
    </row>
    <row r="849" spans="1:14" x14ac:dyDescent="0.25">
      <c r="A849" s="239" t="s">
        <v>687</v>
      </c>
      <c r="B849" s="240" t="s">
        <v>904</v>
      </c>
      <c r="C849" s="240" t="str">
        <f>VLOOKUP(D849,[6]Consolidado!B:E,2,FALSE)</f>
        <v>Ignitia Office</v>
      </c>
      <c r="D849" s="241">
        <v>262</v>
      </c>
      <c r="E849" s="240" t="s">
        <v>482</v>
      </c>
      <c r="F849" s="242" t="s">
        <v>507</v>
      </c>
      <c r="G849" s="240" t="s">
        <v>505</v>
      </c>
      <c r="H849" s="243">
        <v>-4.6666666666666696</v>
      </c>
      <c r="I849" s="243">
        <v>2.7138074535197538</v>
      </c>
      <c r="J849" s="244">
        <f t="shared" si="26"/>
        <v>-12.664434783092192</v>
      </c>
      <c r="K849" s="243">
        <v>80.20946471612524</v>
      </c>
      <c r="L849" s="245">
        <f t="shared" si="27"/>
        <v>-374.31083534191805</v>
      </c>
      <c r="M849" s="246" t="str">
        <f>VLOOKUP(D849,[6]Consolidado!B:E,4,FALSE)</f>
        <v>Finalizada</v>
      </c>
      <c r="N849" s="246" t="str">
        <f>VLOOKUP(D849,[6]Consolidado!B:H,7,FALSE)</f>
        <v>Agosto</v>
      </c>
    </row>
    <row r="850" spans="1:14" x14ac:dyDescent="0.25">
      <c r="A850" s="239" t="s">
        <v>687</v>
      </c>
      <c r="B850" s="240" t="s">
        <v>904</v>
      </c>
      <c r="C850" s="240" t="str">
        <f>VLOOKUP(D850,[6]Consolidado!B:E,2,FALSE)</f>
        <v>Ignitia Office</v>
      </c>
      <c r="D850" s="241">
        <v>257</v>
      </c>
      <c r="E850" s="240" t="s">
        <v>482</v>
      </c>
      <c r="F850" s="242" t="s">
        <v>507</v>
      </c>
      <c r="G850" s="240" t="s">
        <v>505</v>
      </c>
      <c r="H850" s="243">
        <v>-57.3333333333333</v>
      </c>
      <c r="I850" s="243">
        <v>2.7138074535197538</v>
      </c>
      <c r="J850" s="244">
        <f t="shared" si="26"/>
        <v>-155.59162733513247</v>
      </c>
      <c r="K850" s="243">
        <v>80.20946471612524</v>
      </c>
      <c r="L850" s="245">
        <f t="shared" si="27"/>
        <v>-4598.6759770578446</v>
      </c>
      <c r="M850" s="246" t="str">
        <f>VLOOKUP(D850,[6]Consolidado!B:E,4,FALSE)</f>
        <v>Finalizada</v>
      </c>
      <c r="N850" s="246" t="str">
        <f>VLOOKUP(D850,[6]Consolidado!B:H,7,FALSE)</f>
        <v>Julio</v>
      </c>
    </row>
    <row r="851" spans="1:14" x14ac:dyDescent="0.25">
      <c r="A851" s="239" t="s">
        <v>687</v>
      </c>
      <c r="B851" s="240" t="s">
        <v>904</v>
      </c>
      <c r="C851" s="240" t="str">
        <f>VLOOKUP(D851,[6]Consolidado!B:E,2,FALSE)</f>
        <v>Ignitia Office</v>
      </c>
      <c r="D851" s="241">
        <v>262</v>
      </c>
      <c r="E851" s="240" t="s">
        <v>482</v>
      </c>
      <c r="F851" s="242" t="s">
        <v>507</v>
      </c>
      <c r="G851" s="240" t="s">
        <v>505</v>
      </c>
      <c r="H851" s="243">
        <v>-12</v>
      </c>
      <c r="I851" s="243">
        <v>2.7138074535197538</v>
      </c>
      <c r="J851" s="244">
        <f t="shared" si="26"/>
        <v>-32.565689442237044</v>
      </c>
      <c r="K851" s="243">
        <v>80.20946471612524</v>
      </c>
      <c r="L851" s="245">
        <f t="shared" si="27"/>
        <v>-962.51357659350288</v>
      </c>
      <c r="M851" s="246" t="str">
        <f>VLOOKUP(D851,[6]Consolidado!B:E,4,FALSE)</f>
        <v>Finalizada</v>
      </c>
      <c r="N851" s="246" t="str">
        <f>VLOOKUP(D851,[6]Consolidado!B:H,7,FALSE)</f>
        <v>Agosto</v>
      </c>
    </row>
    <row r="852" spans="1:14" x14ac:dyDescent="0.25">
      <c r="A852" s="239" t="s">
        <v>687</v>
      </c>
      <c r="B852" s="240" t="s">
        <v>904</v>
      </c>
      <c r="C852" s="240" t="str">
        <f>VLOOKUP(D852,[6]Consolidado!B:E,2,FALSE)</f>
        <v>Ignitia Office</v>
      </c>
      <c r="D852" s="241">
        <v>261</v>
      </c>
      <c r="E852" s="240" t="s">
        <v>482</v>
      </c>
      <c r="F852" s="242" t="s">
        <v>507</v>
      </c>
      <c r="G852" s="240" t="s">
        <v>505</v>
      </c>
      <c r="H852" s="243">
        <v>-27.3333333333333</v>
      </c>
      <c r="I852" s="243">
        <v>2.7138074535197538</v>
      </c>
      <c r="J852" s="244">
        <f t="shared" si="26"/>
        <v>-74.177403729539847</v>
      </c>
      <c r="K852" s="243">
        <v>80.20946471612524</v>
      </c>
      <c r="L852" s="245">
        <f t="shared" si="27"/>
        <v>-2192.392035574087</v>
      </c>
      <c r="M852" s="246" t="str">
        <f>VLOOKUP(D852,[6]Consolidado!B:E,4,FALSE)</f>
        <v>Finalizada</v>
      </c>
      <c r="N852" s="246" t="str">
        <f>VLOOKUP(D852,[6]Consolidado!B:H,7,FALSE)</f>
        <v>Julio</v>
      </c>
    </row>
    <row r="853" spans="1:14" x14ac:dyDescent="0.25">
      <c r="A853" s="239" t="s">
        <v>687</v>
      </c>
      <c r="B853" s="240" t="s">
        <v>904</v>
      </c>
      <c r="C853" s="240" t="str">
        <f>VLOOKUP(D853,[6]Consolidado!B:E,2,FALSE)</f>
        <v>Ignitia Office</v>
      </c>
      <c r="D853" s="241">
        <v>249</v>
      </c>
      <c r="E853" s="240" t="s">
        <v>482</v>
      </c>
      <c r="F853" s="242" t="s">
        <v>507</v>
      </c>
      <c r="G853" s="240" t="s">
        <v>505</v>
      </c>
      <c r="H853" s="243">
        <v>-21.375</v>
      </c>
      <c r="I853" s="243">
        <v>2.7138074535197538</v>
      </c>
      <c r="J853" s="244">
        <f t="shared" si="26"/>
        <v>-58.007634318984735</v>
      </c>
      <c r="K853" s="243">
        <v>80.20946471612524</v>
      </c>
      <c r="L853" s="245">
        <f t="shared" si="27"/>
        <v>-1714.4773083071771</v>
      </c>
      <c r="M853" s="246" t="str">
        <f>VLOOKUP(D853,[6]Consolidado!B:E,4,FALSE)</f>
        <v>Finalizada</v>
      </c>
      <c r="N853" s="246" t="str">
        <f>VLOOKUP(D853,[6]Consolidado!B:H,7,FALSE)</f>
        <v>Agosto</v>
      </c>
    </row>
    <row r="854" spans="1:14" x14ac:dyDescent="0.25">
      <c r="A854" s="239" t="s">
        <v>687</v>
      </c>
      <c r="B854" s="240" t="s">
        <v>904</v>
      </c>
      <c r="C854" s="240" t="str">
        <f>VLOOKUP(D854,[6]Consolidado!B:E,2,FALSE)</f>
        <v>Ignitia Office</v>
      </c>
      <c r="D854" s="241">
        <v>257</v>
      </c>
      <c r="E854" s="240" t="s">
        <v>482</v>
      </c>
      <c r="F854" s="242" t="s">
        <v>507</v>
      </c>
      <c r="G854" s="240" t="s">
        <v>505</v>
      </c>
      <c r="H854" s="243">
        <v>-49.4166666666667</v>
      </c>
      <c r="I854" s="243">
        <v>2.7138074535197538</v>
      </c>
      <c r="J854" s="244">
        <f t="shared" si="26"/>
        <v>-134.10731832810126</v>
      </c>
      <c r="K854" s="243">
        <v>80.20946471612524</v>
      </c>
      <c r="L854" s="245">
        <f t="shared" si="27"/>
        <v>-3963.6843813885248</v>
      </c>
      <c r="M854" s="246" t="str">
        <f>VLOOKUP(D854,[6]Consolidado!B:E,4,FALSE)</f>
        <v>Finalizada</v>
      </c>
      <c r="N854" s="246" t="str">
        <f>VLOOKUP(D854,[6]Consolidado!B:H,7,FALSE)</f>
        <v>Julio</v>
      </c>
    </row>
    <row r="855" spans="1:14" x14ac:dyDescent="0.25">
      <c r="A855" s="239" t="s">
        <v>687</v>
      </c>
      <c r="B855" s="240" t="s">
        <v>904</v>
      </c>
      <c r="C855" s="240" t="str">
        <f>VLOOKUP(D855,[6]Consolidado!B:E,2,FALSE)</f>
        <v>Ignitia Office</v>
      </c>
      <c r="D855" s="241">
        <v>257</v>
      </c>
      <c r="E855" s="240" t="s">
        <v>481</v>
      </c>
      <c r="F855" s="242" t="s">
        <v>507</v>
      </c>
      <c r="G855" s="240" t="s">
        <v>505</v>
      </c>
      <c r="H855" s="243">
        <v>-24.6666666666667</v>
      </c>
      <c r="I855" s="243">
        <v>1.4108924147625961</v>
      </c>
      <c r="J855" s="244">
        <f t="shared" si="26"/>
        <v>-34.802012897477418</v>
      </c>
      <c r="K855" s="243">
        <v>41.685479230063088</v>
      </c>
      <c r="L855" s="245">
        <f t="shared" si="27"/>
        <v>-1028.2418210082242</v>
      </c>
      <c r="M855" s="246" t="str">
        <f>VLOOKUP(D855,[6]Consolidado!B:E,4,FALSE)</f>
        <v>Finalizada</v>
      </c>
      <c r="N855" s="246" t="str">
        <f>VLOOKUP(D855,[6]Consolidado!B:H,7,FALSE)</f>
        <v>Julio</v>
      </c>
    </row>
    <row r="856" spans="1:14" x14ac:dyDescent="0.25">
      <c r="A856" s="239" t="s">
        <v>687</v>
      </c>
      <c r="B856" s="240" t="s">
        <v>904</v>
      </c>
      <c r="C856" s="240" t="str">
        <f>VLOOKUP(D856,[6]Consolidado!B:E,2,FALSE)</f>
        <v>Wework</v>
      </c>
      <c r="D856" s="241">
        <v>304</v>
      </c>
      <c r="E856" s="240" t="s">
        <v>479</v>
      </c>
      <c r="F856" s="242" t="s">
        <v>506</v>
      </c>
      <c r="G856" s="240" t="s">
        <v>902</v>
      </c>
      <c r="H856" s="243">
        <v>-31.625</v>
      </c>
      <c r="I856" s="243">
        <v>0.93930317212688497</v>
      </c>
      <c r="J856" s="244">
        <f t="shared" si="26"/>
        <v>-29.705462818512736</v>
      </c>
      <c r="K856" s="243">
        <v>27.74062844305773</v>
      </c>
      <c r="L856" s="245">
        <f t="shared" si="27"/>
        <v>-877.2973745117007</v>
      </c>
      <c r="M856" s="246" t="str">
        <f>VLOOKUP(D856,[6]Consolidado!B:E,4,FALSE)</f>
        <v>Finalizada</v>
      </c>
      <c r="N856" s="246" t="str">
        <f>VLOOKUP(D856,[6]Consolidado!B:H,7,FALSE)</f>
        <v>Septiembre</v>
      </c>
    </row>
    <row r="857" spans="1:14" x14ac:dyDescent="0.25">
      <c r="A857" s="239" t="s">
        <v>687</v>
      </c>
      <c r="B857" s="240" t="s">
        <v>904</v>
      </c>
      <c r="C857" s="240" t="str">
        <f>VLOOKUP(D857,[6]Consolidado!B:E,2,FALSE)</f>
        <v>Ignitia Office</v>
      </c>
      <c r="D857" s="241">
        <v>254</v>
      </c>
      <c r="E857" s="240" t="s">
        <v>481</v>
      </c>
      <c r="F857" s="242" t="s">
        <v>507</v>
      </c>
      <c r="G857" s="240" t="s">
        <v>505</v>
      </c>
      <c r="H857" s="243">
        <v>-0.625</v>
      </c>
      <c r="I857" s="243">
        <v>1.4108924147625961</v>
      </c>
      <c r="J857" s="244">
        <f t="shared" si="26"/>
        <v>-0.88180775922662258</v>
      </c>
      <c r="K857" s="243">
        <v>41.685479230063088</v>
      </c>
      <c r="L857" s="245">
        <f t="shared" si="27"/>
        <v>-26.053424518789431</v>
      </c>
      <c r="M857" s="246" t="str">
        <f>VLOOKUP(D857,[6]Consolidado!B:E,4,FALSE)</f>
        <v>Finalizada</v>
      </c>
      <c r="N857" s="246" t="str">
        <f>VLOOKUP(D857,[6]Consolidado!B:H,7,FALSE)</f>
        <v>Julio</v>
      </c>
    </row>
    <row r="858" spans="1:14" x14ac:dyDescent="0.25">
      <c r="A858" s="239" t="s">
        <v>687</v>
      </c>
      <c r="B858" s="240" t="s">
        <v>904</v>
      </c>
      <c r="C858" s="240" t="str">
        <f>VLOOKUP(D858,[6]Consolidado!B:E,2,FALSE)</f>
        <v>Ignitia Office</v>
      </c>
      <c r="D858" s="241">
        <v>257</v>
      </c>
      <c r="E858" s="240" t="s">
        <v>481</v>
      </c>
      <c r="F858" s="242" t="s">
        <v>507</v>
      </c>
      <c r="G858" s="240" t="s">
        <v>505</v>
      </c>
      <c r="H858" s="243">
        <v>-3</v>
      </c>
      <c r="I858" s="243">
        <v>1.4108924147625961</v>
      </c>
      <c r="J858" s="244">
        <f t="shared" si="26"/>
        <v>-4.232677244287788</v>
      </c>
      <c r="K858" s="243">
        <v>41.685479230063088</v>
      </c>
      <c r="L858" s="245">
        <f t="shared" si="27"/>
        <v>-125.05643769018926</v>
      </c>
      <c r="M858" s="246" t="str">
        <f>VLOOKUP(D858,[6]Consolidado!B:E,4,FALSE)</f>
        <v>Finalizada</v>
      </c>
      <c r="N858" s="246" t="str">
        <f>VLOOKUP(D858,[6]Consolidado!B:H,7,FALSE)</f>
        <v>Julio</v>
      </c>
    </row>
    <row r="859" spans="1:14" x14ac:dyDescent="0.25">
      <c r="A859" s="239" t="s">
        <v>687</v>
      </c>
      <c r="B859" s="240" t="s">
        <v>904</v>
      </c>
      <c r="C859" s="240" t="str">
        <f>VLOOKUP(D859,[6]Consolidado!B:E,2,FALSE)</f>
        <v>Canoe Wesfield (Phase 2 Sofa)</v>
      </c>
      <c r="D859" s="241">
        <v>284</v>
      </c>
      <c r="E859" s="240" t="s">
        <v>484</v>
      </c>
      <c r="F859" s="242" t="s">
        <v>507</v>
      </c>
      <c r="G859" s="240" t="s">
        <v>505</v>
      </c>
      <c r="H859" s="243">
        <v>-7.75</v>
      </c>
      <c r="I859" s="243">
        <v>2.3489992250858562</v>
      </c>
      <c r="J859" s="244">
        <f t="shared" si="26"/>
        <v>-18.204743994415384</v>
      </c>
      <c r="K859" s="243">
        <v>69.921329769003776</v>
      </c>
      <c r="L859" s="245">
        <f t="shared" si="27"/>
        <v>-541.89030570977923</v>
      </c>
      <c r="M859" s="246" t="str">
        <f>VLOOKUP(D859,[6]Consolidado!B:E,4,FALSE)</f>
        <v>Finalizada</v>
      </c>
      <c r="N859" s="246" t="str">
        <f>VLOOKUP(D859,[6]Consolidado!B:H,7,FALSE)</f>
        <v>Julio</v>
      </c>
    </row>
    <row r="860" spans="1:14" x14ac:dyDescent="0.25">
      <c r="A860" s="239" t="s">
        <v>687</v>
      </c>
      <c r="B860" s="240" t="s">
        <v>904</v>
      </c>
      <c r="C860" s="240" t="str">
        <f>VLOOKUP(D860,[6]Consolidado!B:E,2,FALSE)</f>
        <v>Ignitia Office</v>
      </c>
      <c r="D860" s="241">
        <v>257</v>
      </c>
      <c r="E860" s="240" t="s">
        <v>482</v>
      </c>
      <c r="F860" s="242" t="s">
        <v>507</v>
      </c>
      <c r="G860" s="240" t="s">
        <v>505</v>
      </c>
      <c r="H860" s="243">
        <v>-12.1041666666667</v>
      </c>
      <c r="I860" s="243">
        <v>2.7138074535197538</v>
      </c>
      <c r="J860" s="244">
        <f t="shared" si="26"/>
        <v>-32.848377718645445</v>
      </c>
      <c r="K860" s="243">
        <v>80.20946471612524</v>
      </c>
      <c r="L860" s="245">
        <f t="shared" si="27"/>
        <v>-970.86872916810194</v>
      </c>
      <c r="M860" s="246" t="str">
        <f>VLOOKUP(D860,[6]Consolidado!B:E,4,FALSE)</f>
        <v>Finalizada</v>
      </c>
      <c r="N860" s="246" t="str">
        <f>VLOOKUP(D860,[6]Consolidado!B:H,7,FALSE)</f>
        <v>Julio</v>
      </c>
    </row>
    <row r="861" spans="1:14" x14ac:dyDescent="0.25">
      <c r="A861" s="239" t="s">
        <v>687</v>
      </c>
      <c r="B861" s="240" t="s">
        <v>904</v>
      </c>
      <c r="C861" s="240" t="str">
        <f>VLOOKUP(D861,[6]Consolidado!B:E,2,FALSE)</f>
        <v>Ignitia Office</v>
      </c>
      <c r="D861" s="241">
        <v>256</v>
      </c>
      <c r="E861" s="240" t="s">
        <v>479</v>
      </c>
      <c r="F861" s="242" t="s">
        <v>506</v>
      </c>
      <c r="G861" s="240" t="s">
        <v>902</v>
      </c>
      <c r="H861" s="243">
        <v>-40</v>
      </c>
      <c r="I861" s="243">
        <v>0.93930317212688497</v>
      </c>
      <c r="J861" s="244">
        <f t="shared" si="26"/>
        <v>-37.572126885075399</v>
      </c>
      <c r="K861" s="243">
        <v>27.74062844305773</v>
      </c>
      <c r="L861" s="245">
        <f t="shared" si="27"/>
        <v>-1109.6251377223093</v>
      </c>
      <c r="M861" s="246" t="str">
        <f>VLOOKUP(D861,[6]Consolidado!B:E,4,FALSE)</f>
        <v>Finalizada</v>
      </c>
      <c r="N861" s="246" t="str">
        <f>VLOOKUP(D861,[6]Consolidado!B:H,7,FALSE)</f>
        <v>Julio</v>
      </c>
    </row>
    <row r="862" spans="1:14" x14ac:dyDescent="0.25">
      <c r="A862" s="239" t="s">
        <v>687</v>
      </c>
      <c r="B862" s="240" t="s">
        <v>904</v>
      </c>
      <c r="C862" s="240" t="str">
        <f>VLOOKUP(D862,[6]Consolidado!B:E,2,FALSE)</f>
        <v>Ignitia Office</v>
      </c>
      <c r="D862" s="241">
        <v>256</v>
      </c>
      <c r="E862" s="240" t="s">
        <v>479</v>
      </c>
      <c r="F862" s="242" t="s">
        <v>506</v>
      </c>
      <c r="G862" s="240" t="s">
        <v>902</v>
      </c>
      <c r="H862" s="243">
        <v>-7.3472222222222197</v>
      </c>
      <c r="I862" s="243">
        <v>0.93930317212688497</v>
      </c>
      <c r="J862" s="244">
        <f t="shared" si="26"/>
        <v>-6.9012691396544721</v>
      </c>
      <c r="K862" s="243">
        <v>27.74062844305773</v>
      </c>
      <c r="L862" s="245">
        <f t="shared" si="27"/>
        <v>-203.81656175524353</v>
      </c>
      <c r="M862" s="246" t="str">
        <f>VLOOKUP(D862,[6]Consolidado!B:E,4,FALSE)</f>
        <v>Finalizada</v>
      </c>
      <c r="N862" s="246" t="str">
        <f>VLOOKUP(D862,[6]Consolidado!B:H,7,FALSE)</f>
        <v>Julio</v>
      </c>
    </row>
    <row r="863" spans="1:14" x14ac:dyDescent="0.25">
      <c r="A863" s="239" t="s">
        <v>687</v>
      </c>
      <c r="B863" s="240" t="s">
        <v>904</v>
      </c>
      <c r="C863" s="240" t="str">
        <f>VLOOKUP(D863,[6]Consolidado!B:E,2,FALSE)</f>
        <v>Ignitia Office</v>
      </c>
      <c r="D863" s="241">
        <v>256</v>
      </c>
      <c r="E863" s="240" t="s">
        <v>479</v>
      </c>
      <c r="F863" s="242" t="s">
        <v>506</v>
      </c>
      <c r="G863" s="240" t="s">
        <v>902</v>
      </c>
      <c r="H863" s="243">
        <v>-11.6111111111111</v>
      </c>
      <c r="I863" s="243">
        <v>0.93930317212688497</v>
      </c>
      <c r="J863" s="244">
        <f t="shared" si="26"/>
        <v>-10.906353498584377</v>
      </c>
      <c r="K863" s="243">
        <v>27.74062844305773</v>
      </c>
      <c r="L863" s="245">
        <f t="shared" si="27"/>
        <v>-322.09951914439222</v>
      </c>
      <c r="M863" s="246" t="str">
        <f>VLOOKUP(D863,[6]Consolidado!B:E,4,FALSE)</f>
        <v>Finalizada</v>
      </c>
      <c r="N863" s="246" t="str">
        <f>VLOOKUP(D863,[6]Consolidado!B:H,7,FALSE)</f>
        <v>Julio</v>
      </c>
    </row>
    <row r="864" spans="1:14" x14ac:dyDescent="0.25">
      <c r="A864" s="239" t="s">
        <v>687</v>
      </c>
      <c r="B864" s="240" t="s">
        <v>904</v>
      </c>
      <c r="C864" s="240" t="str">
        <f>VLOOKUP(D864,[6]Consolidado!B:E,2,FALSE)</f>
        <v>Ignitia Office</v>
      </c>
      <c r="D864" s="241">
        <v>256</v>
      </c>
      <c r="E864" s="240" t="s">
        <v>479</v>
      </c>
      <c r="F864" s="242" t="s">
        <v>506</v>
      </c>
      <c r="G864" s="240" t="s">
        <v>902</v>
      </c>
      <c r="H864" s="243">
        <v>-3.9722222222222201</v>
      </c>
      <c r="I864" s="243">
        <v>0.93930317212688497</v>
      </c>
      <c r="J864" s="244">
        <f t="shared" si="26"/>
        <v>-3.7311209337262357</v>
      </c>
      <c r="K864" s="243">
        <v>27.74062844305773</v>
      </c>
      <c r="L864" s="245">
        <f t="shared" si="27"/>
        <v>-110.1919407599237</v>
      </c>
      <c r="M864" s="246" t="str">
        <f>VLOOKUP(D864,[6]Consolidado!B:E,4,FALSE)</f>
        <v>Finalizada</v>
      </c>
      <c r="N864" s="246" t="str">
        <f>VLOOKUP(D864,[6]Consolidado!B:H,7,FALSE)</f>
        <v>Julio</v>
      </c>
    </row>
    <row r="865" spans="1:14" x14ac:dyDescent="0.25">
      <c r="A865" s="239" t="s">
        <v>687</v>
      </c>
      <c r="B865" s="240" t="s">
        <v>904</v>
      </c>
      <c r="C865" s="240" t="str">
        <f>VLOOKUP(D865,[6]Consolidado!B:E,2,FALSE)</f>
        <v>Ignitia Office</v>
      </c>
      <c r="D865" s="241">
        <v>256</v>
      </c>
      <c r="E865" s="240" t="s">
        <v>479</v>
      </c>
      <c r="F865" s="242" t="s">
        <v>506</v>
      </c>
      <c r="G865" s="240" t="s">
        <v>902</v>
      </c>
      <c r="H865" s="243">
        <v>-20.2222222222222</v>
      </c>
      <c r="I865" s="243">
        <v>0.93930317212688497</v>
      </c>
      <c r="J865" s="244">
        <f t="shared" si="26"/>
        <v>-18.994797480788097</v>
      </c>
      <c r="K865" s="243">
        <v>27.74062844305773</v>
      </c>
      <c r="L865" s="245">
        <f t="shared" si="27"/>
        <v>-560.97715295961132</v>
      </c>
      <c r="M865" s="246" t="str">
        <f>VLOOKUP(D865,[6]Consolidado!B:E,4,FALSE)</f>
        <v>Finalizada</v>
      </c>
      <c r="N865" s="246" t="str">
        <f>VLOOKUP(D865,[6]Consolidado!B:H,7,FALSE)</f>
        <v>Julio</v>
      </c>
    </row>
    <row r="866" spans="1:14" x14ac:dyDescent="0.25">
      <c r="A866" s="239" t="s">
        <v>687</v>
      </c>
      <c r="B866" s="240" t="s">
        <v>904</v>
      </c>
      <c r="C866" s="240" t="str">
        <f>VLOOKUP(D866,[6]Consolidado!B:E,2,FALSE)</f>
        <v>Mike Moser</v>
      </c>
      <c r="D866" s="241">
        <v>233</v>
      </c>
      <c r="E866" s="240" t="s">
        <v>485</v>
      </c>
      <c r="F866" s="242" t="s">
        <v>507</v>
      </c>
      <c r="G866" s="240" t="s">
        <v>505</v>
      </c>
      <c r="H866" s="243">
        <v>-11.3333333333333</v>
      </c>
      <c r="I866" s="243">
        <v>3.7872651789270453</v>
      </c>
      <c r="J866" s="244">
        <f t="shared" si="26"/>
        <v>-42.922338694506387</v>
      </c>
      <c r="K866" s="243">
        <v>111.94602767624674</v>
      </c>
      <c r="L866" s="245">
        <f t="shared" si="27"/>
        <v>-1268.7216469974594</v>
      </c>
      <c r="M866" s="246" t="str">
        <f>VLOOKUP(D866,[6]Consolidado!B:E,4,FALSE)</f>
        <v>En Proceso</v>
      </c>
      <c r="N866" s="246">
        <f>VLOOKUP(D866,[6]Consolidado!B:H,7,FALSE)</f>
        <v>0</v>
      </c>
    </row>
    <row r="867" spans="1:14" x14ac:dyDescent="0.25">
      <c r="A867" s="239" t="s">
        <v>687</v>
      </c>
      <c r="B867" s="240" t="s">
        <v>904</v>
      </c>
      <c r="C867" s="240" t="str">
        <f>VLOOKUP(D867,[6]Consolidado!B:E,2,FALSE)</f>
        <v>David Berruto-New Line</v>
      </c>
      <c r="D867" s="241">
        <v>238</v>
      </c>
      <c r="E867" s="240" t="s">
        <v>485</v>
      </c>
      <c r="F867" s="242" t="s">
        <v>507</v>
      </c>
      <c r="G867" s="240" t="s">
        <v>505</v>
      </c>
      <c r="H867" s="243">
        <v>-24.7083333333333</v>
      </c>
      <c r="I867" s="243">
        <v>3.7872651789270453</v>
      </c>
      <c r="J867" s="244">
        <f t="shared" si="26"/>
        <v>-93.577010462655622</v>
      </c>
      <c r="K867" s="243">
        <v>111.94602767624674</v>
      </c>
      <c r="L867" s="245">
        <f t="shared" si="27"/>
        <v>-2765.9997671672595</v>
      </c>
      <c r="M867" s="246" t="str">
        <f>VLOOKUP(D867,[6]Consolidado!B:E,4,FALSE)</f>
        <v>En Proceso</v>
      </c>
      <c r="N867" s="246">
        <f>VLOOKUP(D867,[6]Consolidado!B:H,7,FALSE)</f>
        <v>0</v>
      </c>
    </row>
    <row r="868" spans="1:14" x14ac:dyDescent="0.25">
      <c r="A868" s="239" t="s">
        <v>687</v>
      </c>
      <c r="B868" s="240" t="s">
        <v>904</v>
      </c>
      <c r="C868" s="240" t="str">
        <f>VLOOKUP(D868,[6]Consolidado!B:E,2,FALSE)</f>
        <v>Canoe Wesfield (DT)</v>
      </c>
      <c r="D868" s="241">
        <v>225</v>
      </c>
      <c r="E868" s="240" t="s">
        <v>484</v>
      </c>
      <c r="F868" s="242" t="s">
        <v>507</v>
      </c>
      <c r="G868" s="240" t="s">
        <v>505</v>
      </c>
      <c r="H868" s="243">
        <v>-6</v>
      </c>
      <c r="I868" s="243">
        <v>2.3489992250858562</v>
      </c>
      <c r="J868" s="244">
        <f t="shared" si="26"/>
        <v>-14.093995350515137</v>
      </c>
      <c r="K868" s="243">
        <v>69.921329769003776</v>
      </c>
      <c r="L868" s="245">
        <f t="shared" si="27"/>
        <v>-419.52797861402269</v>
      </c>
      <c r="M868" s="246" t="str">
        <f>VLOOKUP(D868,[6]Consolidado!B:E,4,FALSE)</f>
        <v>Finalizada</v>
      </c>
      <c r="N868" s="246" t="str">
        <f>VLOOKUP(D868,[6]Consolidado!B:H,7,FALSE)</f>
        <v>Julio</v>
      </c>
    </row>
    <row r="869" spans="1:14" x14ac:dyDescent="0.25">
      <c r="A869" s="239" t="s">
        <v>687</v>
      </c>
      <c r="B869" s="240" t="s">
        <v>904</v>
      </c>
      <c r="C869" s="240" t="str">
        <f>VLOOKUP(D869,[6]Consolidado!B:E,2,FALSE)</f>
        <v>Rottet</v>
      </c>
      <c r="D869" s="241">
        <v>277</v>
      </c>
      <c r="E869" s="240" t="s">
        <v>486</v>
      </c>
      <c r="F869" s="242" t="s">
        <v>507</v>
      </c>
      <c r="G869" s="240" t="s">
        <v>505</v>
      </c>
      <c r="H869" s="243">
        <v>-8.75</v>
      </c>
      <c r="I869" s="243">
        <v>5.8481776602122988</v>
      </c>
      <c r="J869" s="244">
        <f t="shared" si="26"/>
        <v>-51.171554526857612</v>
      </c>
      <c r="K869" s="243">
        <v>172.87649300294899</v>
      </c>
      <c r="L869" s="245">
        <f t="shared" si="27"/>
        <v>-1512.6693137758036</v>
      </c>
      <c r="M869" s="246" t="str">
        <f>VLOOKUP(D869,[6]Consolidado!B:E,4,FALSE)</f>
        <v>Finalizada</v>
      </c>
      <c r="N869" s="246" t="str">
        <f>VLOOKUP(D869,[6]Consolidado!B:H,7,FALSE)</f>
        <v>Junio</v>
      </c>
    </row>
    <row r="870" spans="1:14" x14ac:dyDescent="0.25">
      <c r="A870" s="239" t="s">
        <v>687</v>
      </c>
      <c r="B870" s="240" t="s">
        <v>904</v>
      </c>
      <c r="C870" s="240" t="str">
        <f>VLOOKUP(D870,[6]Consolidado!B:E,2,FALSE)</f>
        <v>Kaffitar</v>
      </c>
      <c r="D870" s="241">
        <v>291</v>
      </c>
      <c r="E870" s="240" t="s">
        <v>480</v>
      </c>
      <c r="F870" s="242" t="s">
        <v>506</v>
      </c>
      <c r="G870" s="240" t="s">
        <v>902</v>
      </c>
      <c r="H870" s="243">
        <v>-28.1666666666667</v>
      </c>
      <c r="I870" s="243">
        <v>1.3281905551577269</v>
      </c>
      <c r="J870" s="244">
        <f t="shared" si="26"/>
        <v>-37.410700636942686</v>
      </c>
      <c r="K870" s="243">
        <v>39.225717303584176</v>
      </c>
      <c r="L870" s="245">
        <f t="shared" si="27"/>
        <v>-1104.8577040509556</v>
      </c>
      <c r="M870" s="246" t="str">
        <f>VLOOKUP(D870,[6]Consolidado!B:E,4,FALSE)</f>
        <v>Finalizada</v>
      </c>
      <c r="N870" s="246" t="str">
        <f>VLOOKUP(D870,[6]Consolidado!B:H,7,FALSE)</f>
        <v>Julio</v>
      </c>
    </row>
    <row r="871" spans="1:14" x14ac:dyDescent="0.25">
      <c r="A871" s="239" t="s">
        <v>687</v>
      </c>
      <c r="B871" s="240" t="s">
        <v>904</v>
      </c>
      <c r="C871" s="240" t="str">
        <f>VLOOKUP(D871,[6]Consolidado!B:E,2,FALSE)</f>
        <v>Canoe Wesfield (Phase 2 Sofa)</v>
      </c>
      <c r="D871" s="241">
        <v>232</v>
      </c>
      <c r="E871" s="240" t="s">
        <v>484</v>
      </c>
      <c r="F871" s="242" t="s">
        <v>507</v>
      </c>
      <c r="G871" s="240" t="s">
        <v>505</v>
      </c>
      <c r="H871" s="243">
        <v>-22.5</v>
      </c>
      <c r="I871" s="243">
        <v>2.3489992250858562</v>
      </c>
      <c r="J871" s="244">
        <f t="shared" si="26"/>
        <v>-52.852482564431767</v>
      </c>
      <c r="K871" s="243">
        <v>69.921329769003776</v>
      </c>
      <c r="L871" s="245">
        <f t="shared" si="27"/>
        <v>-1573.2299198025851</v>
      </c>
      <c r="M871" s="246" t="str">
        <f>VLOOKUP(D871,[6]Consolidado!B:E,4,FALSE)</f>
        <v>Finalizada</v>
      </c>
      <c r="N871" s="246" t="str">
        <f>VLOOKUP(D871,[6]Consolidado!B:H,7,FALSE)</f>
        <v>Julio</v>
      </c>
    </row>
    <row r="872" spans="1:14" x14ac:dyDescent="0.25">
      <c r="A872" s="239" t="s">
        <v>687</v>
      </c>
      <c r="B872" s="240" t="s">
        <v>904</v>
      </c>
      <c r="C872" s="240" t="str">
        <f>VLOOKUP(D872,[6]Consolidado!B:E,2,FALSE)</f>
        <v>Canoe Wesfield (Phase 2 Sofa)</v>
      </c>
      <c r="D872" s="241">
        <v>232</v>
      </c>
      <c r="E872" s="240" t="s">
        <v>484</v>
      </c>
      <c r="F872" s="242" t="s">
        <v>507</v>
      </c>
      <c r="G872" s="240" t="s">
        <v>505</v>
      </c>
      <c r="H872" s="243">
        <v>-19.5</v>
      </c>
      <c r="I872" s="243">
        <v>2.3489992250858562</v>
      </c>
      <c r="J872" s="244">
        <f t="shared" si="26"/>
        <v>-45.805484889174195</v>
      </c>
      <c r="K872" s="243">
        <v>69.921329769003776</v>
      </c>
      <c r="L872" s="245">
        <f t="shared" si="27"/>
        <v>-1363.4659304955737</v>
      </c>
      <c r="M872" s="246" t="str">
        <f>VLOOKUP(D872,[6]Consolidado!B:E,4,FALSE)</f>
        <v>Finalizada</v>
      </c>
      <c r="N872" s="246" t="str">
        <f>VLOOKUP(D872,[6]Consolidado!B:H,7,FALSE)</f>
        <v>Julio</v>
      </c>
    </row>
    <row r="873" spans="1:14" x14ac:dyDescent="0.25">
      <c r="A873" s="239" t="s">
        <v>687</v>
      </c>
      <c r="B873" s="240" t="s">
        <v>904</v>
      </c>
      <c r="C873" s="240" t="str">
        <f>VLOOKUP(D873,[6]Consolidado!B:E,2,FALSE)</f>
        <v>Kaffitar</v>
      </c>
      <c r="D873" s="241">
        <v>290</v>
      </c>
      <c r="E873" s="240" t="s">
        <v>480</v>
      </c>
      <c r="F873" s="242" t="s">
        <v>506</v>
      </c>
      <c r="G873" s="240" t="s">
        <v>902</v>
      </c>
      <c r="H873" s="243">
        <v>-8.6666666666666696</v>
      </c>
      <c r="I873" s="243">
        <v>1.3281905551577269</v>
      </c>
      <c r="J873" s="244">
        <f t="shared" si="26"/>
        <v>-11.510984811366971</v>
      </c>
      <c r="K873" s="243">
        <v>39.225717303584176</v>
      </c>
      <c r="L873" s="245">
        <f t="shared" si="27"/>
        <v>-339.956216631063</v>
      </c>
      <c r="M873" s="246" t="str">
        <f>VLOOKUP(D873,[6]Consolidado!B:E,4,FALSE)</f>
        <v>Finalizada</v>
      </c>
      <c r="N873" s="246" t="str">
        <f>VLOOKUP(D873,[6]Consolidado!B:H,7,FALSE)</f>
        <v>Julio</v>
      </c>
    </row>
    <row r="874" spans="1:14" x14ac:dyDescent="0.25">
      <c r="A874" s="239" t="s">
        <v>687</v>
      </c>
      <c r="B874" s="240" t="s">
        <v>904</v>
      </c>
      <c r="C874" s="240" t="str">
        <f>VLOOKUP(D874,[6]Consolidado!B:E,2,FALSE)</f>
        <v>Canoe Wesfield (Phase 2 Sofa)</v>
      </c>
      <c r="D874" s="241">
        <v>232</v>
      </c>
      <c r="E874" s="240" t="s">
        <v>484</v>
      </c>
      <c r="F874" s="242" t="s">
        <v>507</v>
      </c>
      <c r="G874" s="240" t="s">
        <v>505</v>
      </c>
      <c r="H874" s="243">
        <v>-23.3333333333333</v>
      </c>
      <c r="I874" s="243">
        <v>2.3489992250858562</v>
      </c>
      <c r="J874" s="244">
        <f t="shared" si="26"/>
        <v>-54.809981918669898</v>
      </c>
      <c r="K874" s="243">
        <v>69.921329769003776</v>
      </c>
      <c r="L874" s="245">
        <f t="shared" si="27"/>
        <v>-1631.4976946100858</v>
      </c>
      <c r="M874" s="246" t="str">
        <f>VLOOKUP(D874,[6]Consolidado!B:E,4,FALSE)</f>
        <v>Finalizada</v>
      </c>
      <c r="N874" s="246" t="str">
        <f>VLOOKUP(D874,[6]Consolidado!B:H,7,FALSE)</f>
        <v>Julio</v>
      </c>
    </row>
    <row r="875" spans="1:14" x14ac:dyDescent="0.25">
      <c r="A875" s="239" t="s">
        <v>687</v>
      </c>
      <c r="B875" s="240" t="s">
        <v>904</v>
      </c>
      <c r="C875" s="240" t="str">
        <f>VLOOKUP(D875,[6]Consolidado!B:E,2,FALSE)</f>
        <v>Canoe Wesfield (Phase 2 Sofa)</v>
      </c>
      <c r="D875" s="241">
        <v>232</v>
      </c>
      <c r="E875" s="240" t="s">
        <v>484</v>
      </c>
      <c r="F875" s="242" t="s">
        <v>507</v>
      </c>
      <c r="G875" s="240" t="s">
        <v>505</v>
      </c>
      <c r="H875" s="243">
        <v>-7.4166666666666696</v>
      </c>
      <c r="I875" s="243">
        <v>2.3489992250858562</v>
      </c>
      <c r="J875" s="244">
        <f t="shared" si="26"/>
        <v>-17.421744252720107</v>
      </c>
      <c r="K875" s="243">
        <v>69.921329769003776</v>
      </c>
      <c r="L875" s="245">
        <f t="shared" si="27"/>
        <v>-518.58319578677822</v>
      </c>
      <c r="M875" s="246" t="str">
        <f>VLOOKUP(D875,[6]Consolidado!B:E,4,FALSE)</f>
        <v>Finalizada</v>
      </c>
      <c r="N875" s="246" t="str">
        <f>VLOOKUP(D875,[6]Consolidado!B:H,7,FALSE)</f>
        <v>Julio</v>
      </c>
    </row>
    <row r="876" spans="1:14" x14ac:dyDescent="0.25">
      <c r="A876" s="239" t="s">
        <v>687</v>
      </c>
      <c r="B876" s="240" t="s">
        <v>904</v>
      </c>
      <c r="C876" s="240" t="str">
        <f>VLOOKUP(D876,[6]Consolidado!B:E,2,FALSE)</f>
        <v>Canoe Wesfield (Phase 2 Sofa)</v>
      </c>
      <c r="D876" s="241">
        <v>232</v>
      </c>
      <c r="E876" s="240" t="s">
        <v>484</v>
      </c>
      <c r="F876" s="242" t="s">
        <v>507</v>
      </c>
      <c r="G876" s="240" t="s">
        <v>505</v>
      </c>
      <c r="H876" s="243">
        <v>-19.1666666666667</v>
      </c>
      <c r="I876" s="243">
        <v>2.3489992250858562</v>
      </c>
      <c r="J876" s="244">
        <f t="shared" si="26"/>
        <v>-45.022485147478989</v>
      </c>
      <c r="K876" s="243">
        <v>69.921329769003776</v>
      </c>
      <c r="L876" s="245">
        <f t="shared" si="27"/>
        <v>-1340.1588205725748</v>
      </c>
      <c r="M876" s="246" t="str">
        <f>VLOOKUP(D876,[6]Consolidado!B:E,4,FALSE)</f>
        <v>Finalizada</v>
      </c>
      <c r="N876" s="246" t="str">
        <f>VLOOKUP(D876,[6]Consolidado!B:H,7,FALSE)</f>
        <v>Julio</v>
      </c>
    </row>
    <row r="877" spans="1:14" x14ac:dyDescent="0.25">
      <c r="A877" s="239" t="s">
        <v>687</v>
      </c>
      <c r="B877" s="240" t="s">
        <v>904</v>
      </c>
      <c r="C877" s="240" t="str">
        <f>VLOOKUP(D877,[6]Consolidado!B:E,2,FALSE)</f>
        <v>Canoe Wesfield (Phase 2 Sofa)</v>
      </c>
      <c r="D877" s="241">
        <v>232</v>
      </c>
      <c r="E877" s="240" t="s">
        <v>484</v>
      </c>
      <c r="F877" s="242" t="s">
        <v>507</v>
      </c>
      <c r="G877" s="240" t="s">
        <v>505</v>
      </c>
      <c r="H877" s="243">
        <v>-52.5</v>
      </c>
      <c r="I877" s="243">
        <v>2.3489992250858562</v>
      </c>
      <c r="J877" s="244">
        <f t="shared" si="26"/>
        <v>-123.32245931700746</v>
      </c>
      <c r="K877" s="243">
        <v>69.921329769003776</v>
      </c>
      <c r="L877" s="245">
        <f t="shared" si="27"/>
        <v>-3670.8698128726983</v>
      </c>
      <c r="M877" s="246" t="str">
        <f>VLOOKUP(D877,[6]Consolidado!B:E,4,FALSE)</f>
        <v>Finalizada</v>
      </c>
      <c r="N877" s="246" t="str">
        <f>VLOOKUP(D877,[6]Consolidado!B:H,7,FALSE)</f>
        <v>Julio</v>
      </c>
    </row>
    <row r="878" spans="1:14" x14ac:dyDescent="0.25">
      <c r="A878" s="239" t="s">
        <v>687</v>
      </c>
      <c r="B878" s="240" t="s">
        <v>904</v>
      </c>
      <c r="C878" s="240" t="str">
        <f>VLOOKUP(D878,[6]Consolidado!B:E,2,FALSE)</f>
        <v>Ignitia Office</v>
      </c>
      <c r="D878" s="255" t="s">
        <v>126</v>
      </c>
      <c r="E878" s="240" t="s">
        <v>481</v>
      </c>
      <c r="F878" s="242" t="s">
        <v>506</v>
      </c>
      <c r="G878" s="240" t="s">
        <v>508</v>
      </c>
      <c r="H878" s="243">
        <v>-3.75</v>
      </c>
      <c r="I878" s="243">
        <v>1.5606448469209182</v>
      </c>
      <c r="J878" s="244">
        <f t="shared" si="26"/>
        <v>-5.852418175953443</v>
      </c>
      <c r="K878" s="243">
        <v>46.493867777556659</v>
      </c>
      <c r="L878" s="245">
        <f t="shared" si="27"/>
        <v>-174.35200416583746</v>
      </c>
      <c r="M878" s="246" t="str">
        <f>VLOOKUP(D878,[6]Consolidado!B:E,4,FALSE)</f>
        <v>Finalizada</v>
      </c>
      <c r="N878" s="246" t="str">
        <f>VLOOKUP(D878,[6]Consolidado!B:H,7,FALSE)</f>
        <v>Agosto</v>
      </c>
    </row>
    <row r="879" spans="1:14" x14ac:dyDescent="0.25">
      <c r="A879" s="239" t="s">
        <v>687</v>
      </c>
      <c r="B879" s="240" t="s">
        <v>904</v>
      </c>
      <c r="C879" s="240" t="str">
        <f>VLOOKUP(D879,[6]Consolidado!B:E,2,FALSE)</f>
        <v>Ignitia Office</v>
      </c>
      <c r="D879" s="255" t="s">
        <v>26</v>
      </c>
      <c r="E879" s="240" t="s">
        <v>481</v>
      </c>
      <c r="F879" s="242" t="s">
        <v>506</v>
      </c>
      <c r="G879" s="240" t="s">
        <v>508</v>
      </c>
      <c r="H879" s="243">
        <v>-26.25</v>
      </c>
      <c r="I879" s="243">
        <v>1.5606448469209182</v>
      </c>
      <c r="J879" s="244">
        <f t="shared" si="26"/>
        <v>-40.966927231674106</v>
      </c>
      <c r="K879" s="243">
        <v>46.493867777556659</v>
      </c>
      <c r="L879" s="245">
        <f t="shared" si="27"/>
        <v>-1220.4640291608623</v>
      </c>
      <c r="M879" s="246" t="str">
        <f>VLOOKUP(D879,[6]Consolidado!B:E,4,FALSE)</f>
        <v>Finalizada</v>
      </c>
      <c r="N879" s="246" t="str">
        <f>VLOOKUP(D879,[6]Consolidado!B:H,7,FALSE)</f>
        <v>Agosto</v>
      </c>
    </row>
    <row r="880" spans="1:14" x14ac:dyDescent="0.25">
      <c r="A880" s="239" t="s">
        <v>687</v>
      </c>
      <c r="B880" s="240" t="s">
        <v>904</v>
      </c>
      <c r="C880" s="240" t="str">
        <f>VLOOKUP(D880,[6]Consolidado!B:E,2,FALSE)</f>
        <v>BH Office</v>
      </c>
      <c r="D880" s="241">
        <v>307</v>
      </c>
      <c r="E880" s="240" t="s">
        <v>481</v>
      </c>
      <c r="F880" s="242" t="s">
        <v>506</v>
      </c>
      <c r="G880" s="240" t="s">
        <v>508</v>
      </c>
      <c r="H880" s="243">
        <v>-25.2083333333333</v>
      </c>
      <c r="I880" s="243">
        <v>1.5606448469209182</v>
      </c>
      <c r="J880" s="244">
        <f t="shared" si="26"/>
        <v>-39.341255516131426</v>
      </c>
      <c r="K880" s="243">
        <v>46.493867777556659</v>
      </c>
      <c r="L880" s="245">
        <f t="shared" si="27"/>
        <v>-1172.0329168925725</v>
      </c>
      <c r="M880" s="246" t="str">
        <f>VLOOKUP(D880,[6]Consolidado!B:E,4,FALSE)</f>
        <v>Finalizada</v>
      </c>
      <c r="N880" s="246" t="str">
        <f>VLOOKUP(D880,[6]Consolidado!B:H,7,FALSE)</f>
        <v>Agosto</v>
      </c>
    </row>
    <row r="881" spans="1:14" x14ac:dyDescent="0.25">
      <c r="A881" s="239" t="s">
        <v>687</v>
      </c>
      <c r="B881" s="240" t="s">
        <v>904</v>
      </c>
      <c r="C881" s="240" t="str">
        <f>VLOOKUP(D881,[6]Consolidado!B:E,2,FALSE)</f>
        <v>Chicha [Pina Blanca]</v>
      </c>
      <c r="D881" s="241">
        <v>297</v>
      </c>
      <c r="E881" s="240" t="s">
        <v>481</v>
      </c>
      <c r="F881" s="242" t="s">
        <v>506</v>
      </c>
      <c r="G881" s="240" t="s">
        <v>508</v>
      </c>
      <c r="H881" s="243">
        <v>-39.4166666666667</v>
      </c>
      <c r="I881" s="243">
        <v>1.5606448469209182</v>
      </c>
      <c r="J881" s="244">
        <f t="shared" si="26"/>
        <v>-61.515417716132909</v>
      </c>
      <c r="K881" s="243">
        <v>46.493867777556659</v>
      </c>
      <c r="L881" s="245">
        <f t="shared" si="27"/>
        <v>-1832.6332882320264</v>
      </c>
      <c r="M881" s="246" t="str">
        <f>VLOOKUP(D881,[6]Consolidado!B:E,4,FALSE)</f>
        <v>Finalizada</v>
      </c>
      <c r="N881" s="246" t="str">
        <f>VLOOKUP(D881,[6]Consolidado!B:H,7,FALSE)</f>
        <v>Agosto</v>
      </c>
    </row>
    <row r="882" spans="1:14" x14ac:dyDescent="0.25">
      <c r="A882" s="239" t="s">
        <v>687</v>
      </c>
      <c r="B882" s="240" t="s">
        <v>904</v>
      </c>
      <c r="C882" s="240" t="str">
        <f>VLOOKUP(D882,[6]Consolidado!B:E,2,FALSE)</f>
        <v>Ignitia Office</v>
      </c>
      <c r="D882" s="241">
        <v>265</v>
      </c>
      <c r="E882" s="240" t="s">
        <v>482</v>
      </c>
      <c r="F882" s="242" t="s">
        <v>507</v>
      </c>
      <c r="G882" s="240" t="s">
        <v>505</v>
      </c>
      <c r="H882" s="243">
        <v>-72.9166666666667</v>
      </c>
      <c r="I882" s="243">
        <v>2.7138074535197538</v>
      </c>
      <c r="J882" s="244">
        <f t="shared" si="26"/>
        <v>-197.88179348581548</v>
      </c>
      <c r="K882" s="243">
        <v>80.20946471612524</v>
      </c>
      <c r="L882" s="245">
        <f t="shared" si="27"/>
        <v>-5848.6068022174677</v>
      </c>
      <c r="M882" s="246" t="str">
        <f>VLOOKUP(D882,[6]Consolidado!B:E,4,FALSE)</f>
        <v>Finalizada</v>
      </c>
      <c r="N882" s="246" t="str">
        <f>VLOOKUP(D882,[6]Consolidado!B:H,7,FALSE)</f>
        <v>Julio</v>
      </c>
    </row>
    <row r="883" spans="1:14" x14ac:dyDescent="0.25">
      <c r="A883" s="239" t="s">
        <v>687</v>
      </c>
      <c r="B883" s="240" t="s">
        <v>904</v>
      </c>
      <c r="C883" s="240" t="str">
        <f>VLOOKUP(D883,[6]Consolidado!B:E,2,FALSE)</f>
        <v>Phipps&amp;CO</v>
      </c>
      <c r="D883" s="264">
        <v>314</v>
      </c>
      <c r="E883" s="240" t="s">
        <v>487</v>
      </c>
      <c r="F883" s="242" t="s">
        <v>506</v>
      </c>
      <c r="G883" s="240" t="s">
        <v>508</v>
      </c>
      <c r="H883" s="243">
        <v>-41.7083333333333</v>
      </c>
      <c r="I883" s="243">
        <v>2.6490133333333334</v>
      </c>
      <c r="J883" s="244">
        <f t="shared" si="26"/>
        <v>-110.48593111111103</v>
      </c>
      <c r="K883" s="243">
        <v>79.265366368000002</v>
      </c>
      <c r="L883" s="245">
        <f t="shared" si="27"/>
        <v>-3306.0263222653307</v>
      </c>
      <c r="M883" s="246" t="str">
        <f>VLOOKUP(D883,[6]Consolidado!B:E,4,FALSE)</f>
        <v>Finalizada</v>
      </c>
      <c r="N883" s="246" t="str">
        <f>VLOOKUP(D883,[6]Consolidado!B:H,7,FALSE)</f>
        <v>Agosto</v>
      </c>
    </row>
    <row r="884" spans="1:14" x14ac:dyDescent="0.25">
      <c r="A884" s="239" t="s">
        <v>687</v>
      </c>
      <c r="B884" s="240" t="s">
        <v>904</v>
      </c>
      <c r="C884" s="240" t="str">
        <f>VLOOKUP(D884,[6]Consolidado!B:E,2,FALSE)</f>
        <v>Phipps&amp;CO</v>
      </c>
      <c r="D884" s="241">
        <v>314</v>
      </c>
      <c r="E884" s="240" t="s">
        <v>487</v>
      </c>
      <c r="F884" s="242" t="s">
        <v>506</v>
      </c>
      <c r="G884" s="240" t="s">
        <v>508</v>
      </c>
      <c r="H884" s="243">
        <v>-35.5555555555556</v>
      </c>
      <c r="I884" s="243">
        <v>2.6490133333333334</v>
      </c>
      <c r="J884" s="244">
        <f t="shared" si="26"/>
        <v>-94.187140740740858</v>
      </c>
      <c r="K884" s="243">
        <v>79.265366368000002</v>
      </c>
      <c r="L884" s="245">
        <f t="shared" si="27"/>
        <v>-2818.3241375288926</v>
      </c>
      <c r="M884" s="246" t="str">
        <f>VLOOKUP(D884,[6]Consolidado!B:E,4,FALSE)</f>
        <v>Finalizada</v>
      </c>
      <c r="N884" s="246" t="str">
        <f>VLOOKUP(D884,[6]Consolidado!B:H,7,FALSE)</f>
        <v>Agosto</v>
      </c>
    </row>
    <row r="885" spans="1:14" x14ac:dyDescent="0.25">
      <c r="A885" s="239" t="s">
        <v>687</v>
      </c>
      <c r="B885" s="240" t="s">
        <v>904</v>
      </c>
      <c r="C885" s="240" t="str">
        <f>VLOOKUP(D885,[6]Consolidado!B:E,2,FALSE)</f>
        <v>Ignitia Office</v>
      </c>
      <c r="D885" s="241">
        <v>253</v>
      </c>
      <c r="E885" s="240" t="s">
        <v>481</v>
      </c>
      <c r="F885" s="242" t="s">
        <v>506</v>
      </c>
      <c r="G885" s="240" t="s">
        <v>508</v>
      </c>
      <c r="H885" s="243">
        <v>-29.9444444444444</v>
      </c>
      <c r="I885" s="243">
        <v>1.5606448469209182</v>
      </c>
      <c r="J885" s="244">
        <f t="shared" si="26"/>
        <v>-46.732642916131873</v>
      </c>
      <c r="K885" s="243">
        <v>46.493867777556659</v>
      </c>
      <c r="L885" s="245">
        <f t="shared" si="27"/>
        <v>-1392.2330406723891</v>
      </c>
      <c r="M885" s="246" t="str">
        <f>VLOOKUP(D885,[6]Consolidado!B:E,4,FALSE)</f>
        <v>Finalizada</v>
      </c>
      <c r="N885" s="246" t="str">
        <f>VLOOKUP(D885,[6]Consolidado!B:H,7,FALSE)</f>
        <v>Julio</v>
      </c>
    </row>
    <row r="886" spans="1:14" x14ac:dyDescent="0.25">
      <c r="A886" s="239" t="s">
        <v>687</v>
      </c>
      <c r="B886" s="240" t="s">
        <v>904</v>
      </c>
      <c r="C886" s="240" t="str">
        <f>VLOOKUP(D886,[6]Consolidado!B:E,2,FALSE)</f>
        <v>BH Office</v>
      </c>
      <c r="D886" s="241">
        <v>306</v>
      </c>
      <c r="E886" s="240" t="s">
        <v>481</v>
      </c>
      <c r="F886" s="242" t="s">
        <v>506</v>
      </c>
      <c r="G886" s="240" t="s">
        <v>508</v>
      </c>
      <c r="H886" s="243">
        <v>-13.5</v>
      </c>
      <c r="I886" s="243">
        <v>1.5606448469209182</v>
      </c>
      <c r="J886" s="244">
        <f t="shared" si="26"/>
        <v>-21.068705433432395</v>
      </c>
      <c r="K886" s="243">
        <v>46.493867777556659</v>
      </c>
      <c r="L886" s="245">
        <f t="shared" si="27"/>
        <v>-627.66721499701487</v>
      </c>
      <c r="M886" s="246" t="str">
        <f>VLOOKUP(D886,[6]Consolidado!B:E,4,FALSE)</f>
        <v>Finalizada</v>
      </c>
      <c r="N886" s="246" t="str">
        <f>VLOOKUP(D886,[6]Consolidado!B:H,7,FALSE)</f>
        <v>Agosto</v>
      </c>
    </row>
    <row r="887" spans="1:14" x14ac:dyDescent="0.25">
      <c r="A887" s="239" t="s">
        <v>687</v>
      </c>
      <c r="B887" s="240" t="s">
        <v>904</v>
      </c>
      <c r="C887" s="240" t="str">
        <f>VLOOKUP(D887,[6]Consolidado!B:E,2,FALSE)</f>
        <v>Phipps&amp;CO</v>
      </c>
      <c r="D887" s="241">
        <v>315</v>
      </c>
      <c r="E887" s="240" t="s">
        <v>487</v>
      </c>
      <c r="F887" s="242" t="s">
        <v>506</v>
      </c>
      <c r="G887" s="240" t="s">
        <v>508</v>
      </c>
      <c r="H887" s="243">
        <v>-3.5833333333333299</v>
      </c>
      <c r="I887" s="243">
        <v>2.6490133333333334</v>
      </c>
      <c r="J887" s="244">
        <f t="shared" si="26"/>
        <v>-9.49229777777777</v>
      </c>
      <c r="K887" s="243">
        <v>79.265366368000002</v>
      </c>
      <c r="L887" s="245">
        <f t="shared" si="27"/>
        <v>-284.03422948533307</v>
      </c>
      <c r="M887" s="246" t="str">
        <f>VLOOKUP(D887,[6]Consolidado!B:E,4,FALSE)</f>
        <v>Finalizada</v>
      </c>
      <c r="N887" s="246" t="str">
        <f>VLOOKUP(D887,[6]Consolidado!B:H,7,FALSE)</f>
        <v>Agosto</v>
      </c>
    </row>
    <row r="888" spans="1:14" x14ac:dyDescent="0.25">
      <c r="A888" s="239" t="s">
        <v>687</v>
      </c>
      <c r="B888" s="240" t="s">
        <v>904</v>
      </c>
      <c r="C888" s="240" t="str">
        <f>VLOOKUP(D888,[6]Consolidado!B:E,2,FALSE)</f>
        <v>Phipps&amp;CO</v>
      </c>
      <c r="D888" s="241">
        <v>315</v>
      </c>
      <c r="E888" s="240" t="s">
        <v>487</v>
      </c>
      <c r="F888" s="242" t="s">
        <v>506</v>
      </c>
      <c r="G888" s="240" t="s">
        <v>508</v>
      </c>
      <c r="H888" s="243">
        <v>-16.4305555555556</v>
      </c>
      <c r="I888" s="243">
        <v>2.6490133333333334</v>
      </c>
      <c r="J888" s="244">
        <f t="shared" si="26"/>
        <v>-43.524760740740859</v>
      </c>
      <c r="K888" s="243">
        <v>79.265366368000002</v>
      </c>
      <c r="L888" s="245">
        <f t="shared" si="27"/>
        <v>-1302.3740057408925</v>
      </c>
      <c r="M888" s="246" t="str">
        <f>VLOOKUP(D888,[6]Consolidado!B:E,4,FALSE)</f>
        <v>Finalizada</v>
      </c>
      <c r="N888" s="246" t="str">
        <f>VLOOKUP(D888,[6]Consolidado!B:H,7,FALSE)</f>
        <v>Agosto</v>
      </c>
    </row>
    <row r="889" spans="1:14" x14ac:dyDescent="0.25">
      <c r="A889" s="239" t="s">
        <v>687</v>
      </c>
      <c r="B889" s="240" t="s">
        <v>904</v>
      </c>
      <c r="C889" s="240" t="str">
        <f>VLOOKUP(D889,[6]Consolidado!B:E,2,FALSE)</f>
        <v>Ignitia Office</v>
      </c>
      <c r="D889" s="241">
        <v>256</v>
      </c>
      <c r="E889" s="240" t="s">
        <v>480</v>
      </c>
      <c r="F889" s="242" t="s">
        <v>506</v>
      </c>
      <c r="G889" s="240" t="s">
        <v>902</v>
      </c>
      <c r="H889" s="243">
        <v>-21</v>
      </c>
      <c r="I889" s="243">
        <v>1.3281905551577269</v>
      </c>
      <c r="J889" s="244">
        <f t="shared" si="26"/>
        <v>-27.892001658312264</v>
      </c>
      <c r="K889" s="243">
        <v>39.225717303584176</v>
      </c>
      <c r="L889" s="245">
        <f t="shared" si="27"/>
        <v>-823.74006337526771</v>
      </c>
      <c r="M889" s="246" t="str">
        <f>VLOOKUP(D889,[6]Consolidado!B:E,4,FALSE)</f>
        <v>Finalizada</v>
      </c>
      <c r="N889" s="246" t="str">
        <f>VLOOKUP(D889,[6]Consolidado!B:H,7,FALSE)</f>
        <v>Julio</v>
      </c>
    </row>
    <row r="890" spans="1:14" x14ac:dyDescent="0.25">
      <c r="A890" s="239" t="s">
        <v>687</v>
      </c>
      <c r="B890" s="240" t="s">
        <v>904</v>
      </c>
      <c r="C890" s="240" t="str">
        <f>VLOOKUP(D890,[6]Consolidado!B:E,2,FALSE)</f>
        <v>Ignitia Office</v>
      </c>
      <c r="D890" s="241">
        <v>256</v>
      </c>
      <c r="E890" s="240" t="s">
        <v>480</v>
      </c>
      <c r="F890" s="242" t="s">
        <v>506</v>
      </c>
      <c r="G890" s="240" t="s">
        <v>902</v>
      </c>
      <c r="H890" s="243">
        <v>-17</v>
      </c>
      <c r="I890" s="243">
        <v>1.3281905551577269</v>
      </c>
      <c r="J890" s="244">
        <f t="shared" si="26"/>
        <v>-22.579239437681355</v>
      </c>
      <c r="K890" s="243">
        <v>39.225717303584176</v>
      </c>
      <c r="L890" s="245">
        <f t="shared" si="27"/>
        <v>-666.83719416093095</v>
      </c>
      <c r="M890" s="246" t="str">
        <f>VLOOKUP(D890,[6]Consolidado!B:E,4,FALSE)</f>
        <v>Finalizada</v>
      </c>
      <c r="N890" s="246" t="str">
        <f>VLOOKUP(D890,[6]Consolidado!B:H,7,FALSE)</f>
        <v>Julio</v>
      </c>
    </row>
    <row r="891" spans="1:14" x14ac:dyDescent="0.25">
      <c r="A891" s="239" t="s">
        <v>687</v>
      </c>
      <c r="B891" s="240" t="s">
        <v>904</v>
      </c>
      <c r="C891" s="240" t="str">
        <f>VLOOKUP(D891,[6]Consolidado!B:E,2,FALSE)</f>
        <v>Ignitia Office</v>
      </c>
      <c r="D891" s="241">
        <v>256</v>
      </c>
      <c r="E891" s="240" t="s">
        <v>480</v>
      </c>
      <c r="F891" s="242" t="s">
        <v>506</v>
      </c>
      <c r="G891" s="240" t="s">
        <v>902</v>
      </c>
      <c r="H891" s="243">
        <v>-15.1666666666667</v>
      </c>
      <c r="I891" s="243">
        <v>1.3281905551577269</v>
      </c>
      <c r="J891" s="244">
        <f t="shared" si="26"/>
        <v>-20.144223419892235</v>
      </c>
      <c r="K891" s="243">
        <v>39.225717303584176</v>
      </c>
      <c r="L891" s="245">
        <f t="shared" si="27"/>
        <v>-594.92337910436129</v>
      </c>
      <c r="M891" s="246" t="str">
        <f>VLOOKUP(D891,[6]Consolidado!B:E,4,FALSE)</f>
        <v>Finalizada</v>
      </c>
      <c r="N891" s="246" t="str">
        <f>VLOOKUP(D891,[6]Consolidado!B:H,7,FALSE)</f>
        <v>Julio</v>
      </c>
    </row>
    <row r="892" spans="1:14" x14ac:dyDescent="0.25">
      <c r="A892" s="239" t="s">
        <v>687</v>
      </c>
      <c r="B892" s="240" t="s">
        <v>904</v>
      </c>
      <c r="C892" s="240" t="str">
        <f>VLOOKUP(D892,[6]Consolidado!B:E,2,FALSE)</f>
        <v>BH Office</v>
      </c>
      <c r="D892" s="241">
        <v>308</v>
      </c>
      <c r="E892" s="240" t="s">
        <v>481</v>
      </c>
      <c r="F892" s="242" t="s">
        <v>506</v>
      </c>
      <c r="G892" s="240" t="s">
        <v>508</v>
      </c>
      <c r="H892" s="243">
        <v>-43.2638888888889</v>
      </c>
      <c r="I892" s="243">
        <v>1.5606448469209182</v>
      </c>
      <c r="J892" s="244">
        <f t="shared" si="26"/>
        <v>-67.519565252203634</v>
      </c>
      <c r="K892" s="243">
        <v>46.493867777556659</v>
      </c>
      <c r="L892" s="245">
        <f t="shared" si="27"/>
        <v>-2011.5055295429031</v>
      </c>
      <c r="M892" s="246" t="str">
        <f>VLOOKUP(D892,[6]Consolidado!B:E,4,FALSE)</f>
        <v>Finalizada</v>
      </c>
      <c r="N892" s="246" t="str">
        <f>VLOOKUP(D892,[6]Consolidado!B:H,7,FALSE)</f>
        <v>Agosto</v>
      </c>
    </row>
    <row r="893" spans="1:14" x14ac:dyDescent="0.25">
      <c r="A893" s="239" t="s">
        <v>687</v>
      </c>
      <c r="B893" s="240" t="s">
        <v>904</v>
      </c>
      <c r="C893" s="240" t="str">
        <f>VLOOKUP(D893,[6]Consolidado!B:E,2,FALSE)</f>
        <v>BH Office</v>
      </c>
      <c r="D893" s="241">
        <v>308</v>
      </c>
      <c r="E893" s="240" t="s">
        <v>481</v>
      </c>
      <c r="F893" s="242" t="s">
        <v>506</v>
      </c>
      <c r="G893" s="240" t="s">
        <v>508</v>
      </c>
      <c r="H893" s="243">
        <v>-26.6666666666667</v>
      </c>
      <c r="I893" s="243">
        <v>1.5606448469209182</v>
      </c>
      <c r="J893" s="244">
        <f t="shared" si="26"/>
        <v>-41.617195917891202</v>
      </c>
      <c r="K893" s="243">
        <v>46.493867777556659</v>
      </c>
      <c r="L893" s="245">
        <f t="shared" si="27"/>
        <v>-1239.8364740681791</v>
      </c>
      <c r="M893" s="246" t="str">
        <f>VLOOKUP(D893,[6]Consolidado!B:E,4,FALSE)</f>
        <v>Finalizada</v>
      </c>
      <c r="N893" s="246" t="str">
        <f>VLOOKUP(D893,[6]Consolidado!B:H,7,FALSE)</f>
        <v>Agosto</v>
      </c>
    </row>
    <row r="894" spans="1:14" x14ac:dyDescent="0.25">
      <c r="A894" s="239" t="s">
        <v>687</v>
      </c>
      <c r="B894" s="240" t="s">
        <v>904</v>
      </c>
      <c r="C894" s="240" t="str">
        <f>VLOOKUP(D894,[6]Consolidado!B:E,2,FALSE)</f>
        <v>BH Office</v>
      </c>
      <c r="D894" s="241">
        <v>308</v>
      </c>
      <c r="E894" s="240" t="s">
        <v>481</v>
      </c>
      <c r="F894" s="242" t="s">
        <v>506</v>
      </c>
      <c r="G894" s="240" t="s">
        <v>508</v>
      </c>
      <c r="H894" s="243">
        <v>-2.3333333333333299</v>
      </c>
      <c r="I894" s="243">
        <v>1.5606448469209182</v>
      </c>
      <c r="J894" s="244">
        <f t="shared" si="26"/>
        <v>-3.6415046428154705</v>
      </c>
      <c r="K894" s="243">
        <v>46.493867777556659</v>
      </c>
      <c r="L894" s="245">
        <f t="shared" si="27"/>
        <v>-108.48569148096539</v>
      </c>
      <c r="M894" s="246" t="str">
        <f>VLOOKUP(D894,[6]Consolidado!B:E,4,FALSE)</f>
        <v>Finalizada</v>
      </c>
      <c r="N894" s="246" t="str">
        <f>VLOOKUP(D894,[6]Consolidado!B:H,7,FALSE)</f>
        <v>Agosto</v>
      </c>
    </row>
    <row r="895" spans="1:14" x14ac:dyDescent="0.25">
      <c r="A895" s="239" t="s">
        <v>687</v>
      </c>
      <c r="B895" s="240" t="s">
        <v>904</v>
      </c>
      <c r="C895" s="240" t="str">
        <f>VLOOKUP(D895,[6]Consolidado!B:E,2,FALSE)</f>
        <v>Ignitia Office</v>
      </c>
      <c r="D895" s="241">
        <v>265</v>
      </c>
      <c r="E895" s="240" t="s">
        <v>482</v>
      </c>
      <c r="F895" s="242" t="s">
        <v>507</v>
      </c>
      <c r="G895" s="240" t="s">
        <v>505</v>
      </c>
      <c r="H895" s="243">
        <v>-14.0972222222222</v>
      </c>
      <c r="I895" s="243">
        <v>2.7138074535197538</v>
      </c>
      <c r="J895" s="244">
        <f t="shared" si="26"/>
        <v>-38.257146740590912</v>
      </c>
      <c r="K895" s="243">
        <v>80.20946471612524</v>
      </c>
      <c r="L895" s="245">
        <f t="shared" si="27"/>
        <v>-1130.7306484287083</v>
      </c>
      <c r="M895" s="246" t="str">
        <f>VLOOKUP(D895,[6]Consolidado!B:E,4,FALSE)</f>
        <v>Finalizada</v>
      </c>
      <c r="N895" s="246" t="str">
        <f>VLOOKUP(D895,[6]Consolidado!B:H,7,FALSE)</f>
        <v>Julio</v>
      </c>
    </row>
    <row r="896" spans="1:14" x14ac:dyDescent="0.25">
      <c r="A896" s="239" t="s">
        <v>687</v>
      </c>
      <c r="B896" s="240" t="s">
        <v>904</v>
      </c>
      <c r="C896" s="240" t="str">
        <f>VLOOKUP(D896,[6]Consolidado!B:E,2,FALSE)</f>
        <v>Phipps&amp;CO</v>
      </c>
      <c r="D896" s="241">
        <v>315</v>
      </c>
      <c r="E896" s="240" t="s">
        <v>487</v>
      </c>
      <c r="F896" s="242" t="s">
        <v>506</v>
      </c>
      <c r="G896" s="240" t="s">
        <v>508</v>
      </c>
      <c r="H896" s="243">
        <v>-51.0416666666667</v>
      </c>
      <c r="I896" s="243">
        <v>2.6490133333333334</v>
      </c>
      <c r="J896" s="244">
        <f t="shared" si="26"/>
        <v>-135.21005555555564</v>
      </c>
      <c r="K896" s="243">
        <v>79.265366368000002</v>
      </c>
      <c r="L896" s="245">
        <f t="shared" si="27"/>
        <v>-4045.8364083666693</v>
      </c>
      <c r="M896" s="246" t="str">
        <f>VLOOKUP(D896,[6]Consolidado!B:E,4,FALSE)</f>
        <v>Finalizada</v>
      </c>
      <c r="N896" s="246" t="str">
        <f>VLOOKUP(D896,[6]Consolidado!B:H,7,FALSE)</f>
        <v>Agosto</v>
      </c>
    </row>
    <row r="897" spans="1:14" x14ac:dyDescent="0.25">
      <c r="A897" s="239" t="s">
        <v>687</v>
      </c>
      <c r="B897" s="240" t="s">
        <v>904</v>
      </c>
      <c r="C897" s="240" t="str">
        <f>VLOOKUP(D897,[6]Consolidado!B:E,2,FALSE)</f>
        <v>Ignitia Office</v>
      </c>
      <c r="D897" s="241">
        <v>267</v>
      </c>
      <c r="E897" s="240" t="s">
        <v>481</v>
      </c>
      <c r="F897" s="242" t="s">
        <v>506</v>
      </c>
      <c r="G897" s="240" t="s">
        <v>508</v>
      </c>
      <c r="H897" s="243">
        <v>-91</v>
      </c>
      <c r="I897" s="243">
        <v>1.5606448469209182</v>
      </c>
      <c r="J897" s="244">
        <f t="shared" si="26"/>
        <v>-142.01868106980356</v>
      </c>
      <c r="K897" s="243">
        <v>46.493867777556659</v>
      </c>
      <c r="L897" s="245">
        <f t="shared" si="27"/>
        <v>-4230.9419677576561</v>
      </c>
      <c r="M897" s="246" t="str">
        <f>VLOOKUP(D897,[6]Consolidado!B:E,4,FALSE)</f>
        <v>Finalizada</v>
      </c>
      <c r="N897" s="246" t="str">
        <f>VLOOKUP(D897,[6]Consolidado!B:H,7,FALSE)</f>
        <v>Julio</v>
      </c>
    </row>
    <row r="898" spans="1:14" x14ac:dyDescent="0.25">
      <c r="A898" s="239" t="s">
        <v>687</v>
      </c>
      <c r="B898" s="240" t="s">
        <v>904</v>
      </c>
      <c r="C898" s="240" t="str">
        <f>VLOOKUP(D898,[6]Consolidado!B:E,2,FALSE)</f>
        <v>Ignitia Office</v>
      </c>
      <c r="D898" s="241">
        <v>229</v>
      </c>
      <c r="E898" s="240" t="s">
        <v>481</v>
      </c>
      <c r="F898" s="242" t="s">
        <v>507</v>
      </c>
      <c r="G898" s="240" t="s">
        <v>505</v>
      </c>
      <c r="H898" s="243">
        <v>-93.75</v>
      </c>
      <c r="I898" s="243">
        <v>1.4108924147625961</v>
      </c>
      <c r="J898" s="244">
        <f t="shared" si="26"/>
        <v>-132.27116388399338</v>
      </c>
      <c r="K898" s="243">
        <v>41.685479230063088</v>
      </c>
      <c r="L898" s="245">
        <f t="shared" si="27"/>
        <v>-3908.0136778184146</v>
      </c>
      <c r="M898" s="246" t="str">
        <f>VLOOKUP(D898,[6]Consolidado!B:E,4,FALSE)</f>
        <v>Finalizada</v>
      </c>
      <c r="N898" s="246" t="str">
        <f>VLOOKUP(D898,[6]Consolidado!B:H,7,FALSE)</f>
        <v>Julio</v>
      </c>
    </row>
    <row r="899" spans="1:14" x14ac:dyDescent="0.25">
      <c r="A899" s="239" t="s">
        <v>687</v>
      </c>
      <c r="B899" s="240" t="s">
        <v>904</v>
      </c>
      <c r="C899" s="240" t="str">
        <f>VLOOKUP(D899,[6]Consolidado!B:E,2,FALSE)</f>
        <v>Ignitia Office</v>
      </c>
      <c r="D899" s="241">
        <v>229</v>
      </c>
      <c r="E899" s="240" t="s">
        <v>481</v>
      </c>
      <c r="F899" s="242" t="s">
        <v>507</v>
      </c>
      <c r="G899" s="240" t="s">
        <v>505</v>
      </c>
      <c r="H899" s="243">
        <v>-83.3333333333333</v>
      </c>
      <c r="I899" s="243">
        <v>1.4108924147625961</v>
      </c>
      <c r="J899" s="244">
        <f t="shared" si="26"/>
        <v>-117.57436789688296</v>
      </c>
      <c r="K899" s="243">
        <v>41.685479230063088</v>
      </c>
      <c r="L899" s="245">
        <f t="shared" si="27"/>
        <v>-3473.7899358385894</v>
      </c>
      <c r="M899" s="246" t="str">
        <f>VLOOKUP(D899,[6]Consolidado!B:E,4,FALSE)</f>
        <v>Finalizada</v>
      </c>
      <c r="N899" s="246" t="str">
        <f>VLOOKUP(D899,[6]Consolidado!B:H,7,FALSE)</f>
        <v>Julio</v>
      </c>
    </row>
    <row r="900" spans="1:14" x14ac:dyDescent="0.25">
      <c r="A900" s="239" t="s">
        <v>687</v>
      </c>
      <c r="B900" s="240" t="s">
        <v>904</v>
      </c>
      <c r="C900" s="240" t="str">
        <f>VLOOKUP(D900,[6]Consolidado!B:E,2,FALSE)</f>
        <v xml:space="preserve">Wharf </v>
      </c>
      <c r="D900" s="241">
        <v>335</v>
      </c>
      <c r="E900" s="240" t="s">
        <v>481</v>
      </c>
      <c r="F900" s="242" t="s">
        <v>506</v>
      </c>
      <c r="G900" s="240" t="s">
        <v>508</v>
      </c>
      <c r="H900" s="243">
        <v>-43.5</v>
      </c>
      <c r="I900" s="243">
        <v>1.5606448469209182</v>
      </c>
      <c r="J900" s="244">
        <f t="shared" si="26"/>
        <v>-67.888050841059936</v>
      </c>
      <c r="K900" s="243">
        <v>46.493867777556659</v>
      </c>
      <c r="L900" s="245">
        <f t="shared" si="27"/>
        <v>-2022.4832483237146</v>
      </c>
      <c r="M900" s="246" t="str">
        <f>VLOOKUP(D900,[6]Consolidado!B:E,4,FALSE)</f>
        <v>Finalizada</v>
      </c>
      <c r="N900" s="246" t="str">
        <f>VLOOKUP(D900,[6]Consolidado!B:H,7,FALSE)</f>
        <v>Agosto</v>
      </c>
    </row>
    <row r="901" spans="1:14" x14ac:dyDescent="0.25">
      <c r="A901" s="239" t="s">
        <v>687</v>
      </c>
      <c r="B901" s="240" t="s">
        <v>904</v>
      </c>
      <c r="C901" s="240" t="str">
        <f>VLOOKUP(D901,[6]Consolidado!B:E,2,FALSE)</f>
        <v>Wharf</v>
      </c>
      <c r="D901" s="241">
        <v>283</v>
      </c>
      <c r="E901" s="240" t="s">
        <v>481</v>
      </c>
      <c r="F901" s="242" t="s">
        <v>506</v>
      </c>
      <c r="G901" s="240" t="s">
        <v>508</v>
      </c>
      <c r="H901" s="243">
        <v>-314.41666666666703</v>
      </c>
      <c r="I901" s="243">
        <v>1.5606448469209182</v>
      </c>
      <c r="J901" s="244">
        <f t="shared" si="26"/>
        <v>-490.69275061938595</v>
      </c>
      <c r="K901" s="243">
        <v>46.493867777556659</v>
      </c>
      <c r="L901" s="245">
        <f t="shared" si="27"/>
        <v>-14618.446927060122</v>
      </c>
      <c r="M901" s="246" t="str">
        <f>VLOOKUP(D901,[6]Consolidado!B:E,4,FALSE)</f>
        <v>Finalizada</v>
      </c>
      <c r="N901" s="246" t="str">
        <f>VLOOKUP(D901,[6]Consolidado!B:H,7,FALSE)</f>
        <v>Agosto</v>
      </c>
    </row>
    <row r="902" spans="1:14" x14ac:dyDescent="0.25">
      <c r="A902" s="239" t="s">
        <v>687</v>
      </c>
      <c r="B902" s="240" t="s">
        <v>904</v>
      </c>
      <c r="C902" s="240" t="str">
        <f>VLOOKUP(D902,[6]Consolidado!B:E,2,FALSE)</f>
        <v>Wharf</v>
      </c>
      <c r="D902" s="241">
        <v>239</v>
      </c>
      <c r="E902" s="240" t="s">
        <v>481</v>
      </c>
      <c r="F902" s="242" t="s">
        <v>506</v>
      </c>
      <c r="G902" s="240" t="s">
        <v>508</v>
      </c>
      <c r="H902" s="243">
        <v>-5.15625</v>
      </c>
      <c r="I902" s="243">
        <v>1.5606448469209182</v>
      </c>
      <c r="J902" s="244">
        <f t="shared" si="26"/>
        <v>-8.0470749919359843</v>
      </c>
      <c r="K902" s="243">
        <v>46.493867777556659</v>
      </c>
      <c r="L902" s="245">
        <f t="shared" si="27"/>
        <v>-239.73400572802652</v>
      </c>
      <c r="M902" s="246" t="str">
        <f>VLOOKUP(D902,[6]Consolidado!B:E,4,FALSE)</f>
        <v>Finalizada</v>
      </c>
      <c r="N902" s="246" t="str">
        <f>VLOOKUP(D902,[6]Consolidado!B:H,7,FALSE)</f>
        <v>Agosto</v>
      </c>
    </row>
    <row r="903" spans="1:14" x14ac:dyDescent="0.25">
      <c r="A903" s="239" t="s">
        <v>687</v>
      </c>
      <c r="B903" s="240" t="s">
        <v>904</v>
      </c>
      <c r="C903" s="240" t="str">
        <f>VLOOKUP(D903,[6]Consolidado!B:E,2,FALSE)</f>
        <v>Wharf</v>
      </c>
      <c r="D903" s="241">
        <v>240</v>
      </c>
      <c r="E903" s="240" t="s">
        <v>481</v>
      </c>
      <c r="F903" s="242" t="s">
        <v>506</v>
      </c>
      <c r="G903" s="240" t="s">
        <v>508</v>
      </c>
      <c r="H903" s="243">
        <v>-5.15625</v>
      </c>
      <c r="I903" s="243">
        <v>1.5606448469209182</v>
      </c>
      <c r="J903" s="244">
        <f t="shared" si="26"/>
        <v>-8.0470749919359843</v>
      </c>
      <c r="K903" s="243">
        <v>46.493867777556659</v>
      </c>
      <c r="L903" s="245">
        <f t="shared" si="27"/>
        <v>-239.73400572802652</v>
      </c>
      <c r="M903" s="246" t="str">
        <f>VLOOKUP(D903,[6]Consolidado!B:E,4,FALSE)</f>
        <v>Finalizada</v>
      </c>
      <c r="N903" s="246" t="str">
        <f>VLOOKUP(D903,[6]Consolidado!B:H,7,FALSE)</f>
        <v>Agosto</v>
      </c>
    </row>
    <row r="904" spans="1:14" x14ac:dyDescent="0.25">
      <c r="A904" s="239" t="s">
        <v>687</v>
      </c>
      <c r="B904" s="240" t="s">
        <v>904</v>
      </c>
      <c r="C904" s="240" t="str">
        <f>VLOOKUP(D904,[6]Consolidado!B:E,2,FALSE)</f>
        <v>Wharf</v>
      </c>
      <c r="D904" s="241">
        <v>283</v>
      </c>
      <c r="E904" s="240" t="s">
        <v>481</v>
      </c>
      <c r="F904" s="242" t="s">
        <v>506</v>
      </c>
      <c r="G904" s="240" t="s">
        <v>508</v>
      </c>
      <c r="H904" s="243">
        <v>-25.8333333333333</v>
      </c>
      <c r="I904" s="243">
        <v>1.5606448469209182</v>
      </c>
      <c r="J904" s="244">
        <f t="shared" si="26"/>
        <v>-40.316658545457003</v>
      </c>
      <c r="K904" s="243">
        <v>46.493867777556659</v>
      </c>
      <c r="L904" s="245">
        <f t="shared" si="27"/>
        <v>-1201.0915842535455</v>
      </c>
      <c r="M904" s="246" t="str">
        <f>VLOOKUP(D904,[6]Consolidado!B:E,4,FALSE)</f>
        <v>Finalizada</v>
      </c>
      <c r="N904" s="246" t="str">
        <f>VLOOKUP(D904,[6]Consolidado!B:H,7,FALSE)</f>
        <v>Agosto</v>
      </c>
    </row>
    <row r="905" spans="1:14" x14ac:dyDescent="0.25">
      <c r="A905" s="239" t="s">
        <v>687</v>
      </c>
      <c r="B905" s="240" t="s">
        <v>904</v>
      </c>
      <c r="C905" s="240" t="str">
        <f>VLOOKUP(D905,[6]Consolidado!B:E,2,FALSE)</f>
        <v>BH Office</v>
      </c>
      <c r="D905" s="241">
        <v>311</v>
      </c>
      <c r="E905" s="240" t="s">
        <v>485</v>
      </c>
      <c r="F905" s="242" t="s">
        <v>507</v>
      </c>
      <c r="G905" s="240" t="s">
        <v>505</v>
      </c>
      <c r="H905" s="243">
        <v>-30.5555555555556</v>
      </c>
      <c r="I905" s="243">
        <v>3.7872651789270453</v>
      </c>
      <c r="J905" s="244">
        <f t="shared" si="26"/>
        <v>-115.72199157832655</v>
      </c>
      <c r="K905" s="243">
        <v>111.94602767624674</v>
      </c>
      <c r="L905" s="245">
        <f t="shared" si="27"/>
        <v>-3420.573067885322</v>
      </c>
      <c r="M905" s="246" t="str">
        <f>VLOOKUP(D905,[6]Consolidado!B:E,4,FALSE)</f>
        <v>Finalizada</v>
      </c>
      <c r="N905" s="246" t="str">
        <f>VLOOKUP(D905,[6]Consolidado!B:H,7,FALSE)</f>
        <v>Agosto</v>
      </c>
    </row>
    <row r="906" spans="1:14" x14ac:dyDescent="0.25">
      <c r="A906" s="239" t="s">
        <v>687</v>
      </c>
      <c r="B906" s="240" t="s">
        <v>904</v>
      </c>
      <c r="C906" s="240" t="str">
        <f>VLOOKUP(D906,[6]Consolidado!B:E,2,FALSE)</f>
        <v>BH Office</v>
      </c>
      <c r="D906" s="241">
        <v>337</v>
      </c>
      <c r="E906" s="240" t="s">
        <v>485</v>
      </c>
      <c r="F906" s="242" t="s">
        <v>507</v>
      </c>
      <c r="G906" s="240" t="s">
        <v>505</v>
      </c>
      <c r="H906" s="243">
        <v>-24.7916666666667</v>
      </c>
      <c r="I906" s="243">
        <v>3.7872651789270453</v>
      </c>
      <c r="J906" s="244">
        <f t="shared" ref="J906:J969" si="28">+H906*I906</f>
        <v>-93.892615894233117</v>
      </c>
      <c r="K906" s="243">
        <v>111.94602767624674</v>
      </c>
      <c r="L906" s="245">
        <f t="shared" si="27"/>
        <v>-2775.3286028069542</v>
      </c>
      <c r="M906" s="246" t="str">
        <f>VLOOKUP(D906,[6]Consolidado!B:E,4,FALSE)</f>
        <v>Finalizada</v>
      </c>
      <c r="N906" s="246" t="str">
        <f>VLOOKUP(D906,[6]Consolidado!B:H,7,FALSE)</f>
        <v>Agosto</v>
      </c>
    </row>
    <row r="907" spans="1:14" x14ac:dyDescent="0.25">
      <c r="A907" s="239" t="s">
        <v>687</v>
      </c>
      <c r="B907" s="240" t="s">
        <v>904</v>
      </c>
      <c r="C907" s="240" t="str">
        <f>VLOOKUP(D907,[6]Consolidado!B:E,2,FALSE)</f>
        <v>Wharf</v>
      </c>
      <c r="D907" s="241">
        <v>283</v>
      </c>
      <c r="E907" s="240" t="s">
        <v>481</v>
      </c>
      <c r="F907" s="242" t="s">
        <v>506</v>
      </c>
      <c r="G907" s="240" t="s">
        <v>508</v>
      </c>
      <c r="H907" s="243">
        <v>-5.25</v>
      </c>
      <c r="I907" s="243">
        <v>1.5606448469209182</v>
      </c>
      <c r="J907" s="244">
        <f t="shared" si="28"/>
        <v>-8.1933854463348208</v>
      </c>
      <c r="K907" s="243">
        <v>46.493867777556659</v>
      </c>
      <c r="L907" s="245">
        <f t="shared" ref="L907:L970" si="29">H907*K907</f>
        <v>-244.09280583217247</v>
      </c>
      <c r="M907" s="246" t="str">
        <f>VLOOKUP(D907,[6]Consolidado!B:E,4,FALSE)</f>
        <v>Finalizada</v>
      </c>
      <c r="N907" s="246" t="str">
        <f>VLOOKUP(D907,[6]Consolidado!B:H,7,FALSE)</f>
        <v>Agosto</v>
      </c>
    </row>
    <row r="908" spans="1:14" x14ac:dyDescent="0.25">
      <c r="A908" s="239" t="s">
        <v>687</v>
      </c>
      <c r="B908" s="240" t="s">
        <v>904</v>
      </c>
      <c r="C908" s="240" t="str">
        <f>VLOOKUP(D908,[6]Consolidado!B:E,2,FALSE)</f>
        <v>Canoe Wesfield (DT)</v>
      </c>
      <c r="D908" s="241">
        <v>227</v>
      </c>
      <c r="E908" s="240" t="s">
        <v>484</v>
      </c>
      <c r="F908" s="242" t="s">
        <v>507</v>
      </c>
      <c r="G908" s="240" t="s">
        <v>505</v>
      </c>
      <c r="H908" s="243">
        <v>-44.7222222222222</v>
      </c>
      <c r="I908" s="243">
        <v>2.3489992250858562</v>
      </c>
      <c r="J908" s="244">
        <f t="shared" si="28"/>
        <v>-105.05246534411741</v>
      </c>
      <c r="K908" s="243">
        <v>69.921329769003776</v>
      </c>
      <c r="L908" s="245">
        <f t="shared" si="29"/>
        <v>-3127.0372480026672</v>
      </c>
      <c r="M908" s="246" t="str">
        <f>VLOOKUP(D908,[6]Consolidado!B:E,4,FALSE)</f>
        <v>Finalizada</v>
      </c>
      <c r="N908" s="246" t="str">
        <f>VLOOKUP(D908,[6]Consolidado!B:H,7,FALSE)</f>
        <v>Julio</v>
      </c>
    </row>
    <row r="909" spans="1:14" x14ac:dyDescent="0.25">
      <c r="A909" s="239" t="s">
        <v>687</v>
      </c>
      <c r="B909" s="240" t="s">
        <v>904</v>
      </c>
      <c r="C909" s="240" t="str">
        <f>VLOOKUP(D909,[6]Consolidado!B:E,2,FALSE)</f>
        <v>Ignitia Office</v>
      </c>
      <c r="D909" s="241">
        <v>229</v>
      </c>
      <c r="E909" s="240" t="s">
        <v>481</v>
      </c>
      <c r="F909" s="242" t="s">
        <v>507</v>
      </c>
      <c r="G909" s="240" t="s">
        <v>505</v>
      </c>
      <c r="H909" s="243">
        <v>-194.36</v>
      </c>
      <c r="I909" s="243">
        <v>1.4108924147625961</v>
      </c>
      <c r="J909" s="244">
        <f t="shared" si="28"/>
        <v>-274.22104973325821</v>
      </c>
      <c r="K909" s="243">
        <v>41.685479230063088</v>
      </c>
      <c r="L909" s="245">
        <f t="shared" si="29"/>
        <v>-8101.9897431550626</v>
      </c>
      <c r="M909" s="246" t="str">
        <f>VLOOKUP(D909,[6]Consolidado!B:E,4,FALSE)</f>
        <v>Finalizada</v>
      </c>
      <c r="N909" s="246" t="str">
        <f>VLOOKUP(D909,[6]Consolidado!B:H,7,FALSE)</f>
        <v>Julio</v>
      </c>
    </row>
    <row r="910" spans="1:14" x14ac:dyDescent="0.25">
      <c r="A910" s="239" t="s">
        <v>687</v>
      </c>
      <c r="B910" s="240" t="s">
        <v>904</v>
      </c>
      <c r="C910" s="240" t="str">
        <f>VLOOKUP(D910,[6]Consolidado!B:E,2,FALSE)</f>
        <v>Wharf</v>
      </c>
      <c r="D910" s="241">
        <v>283</v>
      </c>
      <c r="E910" s="240" t="s">
        <v>481</v>
      </c>
      <c r="F910" s="242" t="s">
        <v>506</v>
      </c>
      <c r="G910" s="240" t="s">
        <v>508</v>
      </c>
      <c r="H910" s="243">
        <v>-19.3333333333333</v>
      </c>
      <c r="I910" s="243">
        <v>1.5606448469209182</v>
      </c>
      <c r="J910" s="244">
        <f t="shared" si="28"/>
        <v>-30.172467040471034</v>
      </c>
      <c r="K910" s="243">
        <v>46.493867777556659</v>
      </c>
      <c r="L910" s="245">
        <f t="shared" si="29"/>
        <v>-898.88144369942722</v>
      </c>
      <c r="M910" s="246" t="str">
        <f>VLOOKUP(D910,[6]Consolidado!B:E,4,FALSE)</f>
        <v>Finalizada</v>
      </c>
      <c r="N910" s="246" t="str">
        <f>VLOOKUP(D910,[6]Consolidado!B:H,7,FALSE)</f>
        <v>Agosto</v>
      </c>
    </row>
    <row r="911" spans="1:14" x14ac:dyDescent="0.25">
      <c r="A911" s="239" t="s">
        <v>687</v>
      </c>
      <c r="B911" s="240" t="s">
        <v>904</v>
      </c>
      <c r="C911" s="240" t="str">
        <f>VLOOKUP(D911,[6]Consolidado!B:E,2,FALSE)</f>
        <v>Ignitia Office</v>
      </c>
      <c r="D911" s="255" t="s">
        <v>26</v>
      </c>
      <c r="E911" s="240" t="s">
        <v>481</v>
      </c>
      <c r="F911" s="242" t="s">
        <v>506</v>
      </c>
      <c r="G911" s="240" t="s">
        <v>508</v>
      </c>
      <c r="H911" s="243">
        <v>-3.90625</v>
      </c>
      <c r="I911" s="243">
        <v>1.5606448469209182</v>
      </c>
      <c r="J911" s="244">
        <f t="shared" si="28"/>
        <v>-6.0962689332848363</v>
      </c>
      <c r="K911" s="243">
        <v>46.493867777556659</v>
      </c>
      <c r="L911" s="245">
        <f t="shared" si="29"/>
        <v>-181.61667100608071</v>
      </c>
      <c r="M911" s="246" t="str">
        <f>VLOOKUP(D911,[6]Consolidado!B:E,4,FALSE)</f>
        <v>Finalizada</v>
      </c>
      <c r="N911" s="246" t="str">
        <f>VLOOKUP(D911,[6]Consolidado!B:H,7,FALSE)</f>
        <v>Agosto</v>
      </c>
    </row>
    <row r="912" spans="1:14" x14ac:dyDescent="0.25">
      <c r="A912" s="239" t="s">
        <v>687</v>
      </c>
      <c r="B912" s="240" t="s">
        <v>904</v>
      </c>
      <c r="C912" s="240" t="str">
        <f>VLOOKUP(D912,[6]Consolidado!B:E,2,FALSE)</f>
        <v>BH Office</v>
      </c>
      <c r="D912" s="241">
        <v>338</v>
      </c>
      <c r="E912" s="240" t="s">
        <v>481</v>
      </c>
      <c r="F912" s="242" t="s">
        <v>506</v>
      </c>
      <c r="G912" s="240" t="s">
        <v>508</v>
      </c>
      <c r="H912" s="243">
        <v>-44.8611111111111</v>
      </c>
      <c r="I912" s="243">
        <v>1.5606448469209182</v>
      </c>
      <c r="J912" s="244">
        <f t="shared" si="28"/>
        <v>-70.01226188270229</v>
      </c>
      <c r="K912" s="243">
        <v>46.493867777556659</v>
      </c>
      <c r="L912" s="245">
        <f t="shared" si="29"/>
        <v>-2085.7665683542773</v>
      </c>
      <c r="M912" s="246" t="str">
        <f>VLOOKUP(D912,[6]Consolidado!B:E,4,FALSE)</f>
        <v>Finalizada</v>
      </c>
      <c r="N912" s="246" t="str">
        <f>VLOOKUP(D912,[6]Consolidado!B:H,7,FALSE)</f>
        <v>Agosto</v>
      </c>
    </row>
    <row r="913" spans="1:14" x14ac:dyDescent="0.25">
      <c r="A913" s="239" t="s">
        <v>687</v>
      </c>
      <c r="B913" s="240" t="s">
        <v>904</v>
      </c>
      <c r="C913" s="240" t="str">
        <f>VLOOKUP(D913,[6]Consolidado!B:E,2,FALSE)</f>
        <v>Wharf</v>
      </c>
      <c r="D913" s="241">
        <v>239</v>
      </c>
      <c r="E913" s="240" t="s">
        <v>481</v>
      </c>
      <c r="F913" s="242" t="s">
        <v>506</v>
      </c>
      <c r="G913" s="240" t="s">
        <v>508</v>
      </c>
      <c r="H913" s="243">
        <v>-10</v>
      </c>
      <c r="I913" s="243">
        <v>1.5606448469209182</v>
      </c>
      <c r="J913" s="244">
        <f t="shared" si="28"/>
        <v>-15.606448469209182</v>
      </c>
      <c r="K913" s="243">
        <v>46.493867777556659</v>
      </c>
      <c r="L913" s="245">
        <f t="shared" si="29"/>
        <v>-464.93867777556659</v>
      </c>
      <c r="M913" s="246" t="str">
        <f>VLOOKUP(D913,[6]Consolidado!B:E,4,FALSE)</f>
        <v>Finalizada</v>
      </c>
      <c r="N913" s="246" t="str">
        <f>VLOOKUP(D913,[6]Consolidado!B:H,7,FALSE)</f>
        <v>Agosto</v>
      </c>
    </row>
    <row r="914" spans="1:14" x14ac:dyDescent="0.25">
      <c r="A914" s="239" t="s">
        <v>687</v>
      </c>
      <c r="B914" s="240" t="s">
        <v>904</v>
      </c>
      <c r="C914" s="240" t="str">
        <f>VLOOKUP(D914,[6]Consolidado!B:E,2,FALSE)</f>
        <v>Ignitia Office</v>
      </c>
      <c r="D914" s="241">
        <v>256</v>
      </c>
      <c r="E914" s="240" t="s">
        <v>480</v>
      </c>
      <c r="F914" s="242" t="s">
        <v>506</v>
      </c>
      <c r="G914" s="240" t="s">
        <v>902</v>
      </c>
      <c r="H914" s="243">
        <v>-54</v>
      </c>
      <c r="I914" s="243">
        <v>1.3281905551577269</v>
      </c>
      <c r="J914" s="244">
        <f t="shared" si="28"/>
        <v>-71.722289978517253</v>
      </c>
      <c r="K914" s="243">
        <v>39.225717303584176</v>
      </c>
      <c r="L914" s="245">
        <f t="shared" si="29"/>
        <v>-2118.1887343935455</v>
      </c>
      <c r="M914" s="246" t="str">
        <f>VLOOKUP(D914,[6]Consolidado!B:E,4,FALSE)</f>
        <v>Finalizada</v>
      </c>
      <c r="N914" s="246" t="str">
        <f>VLOOKUP(D914,[6]Consolidado!B:H,7,FALSE)</f>
        <v>Julio</v>
      </c>
    </row>
    <row r="915" spans="1:14" x14ac:dyDescent="0.25">
      <c r="A915" s="239" t="s">
        <v>687</v>
      </c>
      <c r="B915" s="240" t="s">
        <v>904</v>
      </c>
      <c r="C915" s="240" t="str">
        <f>VLOOKUP(D915,[6]Consolidado!B:E,2,FALSE)</f>
        <v>Canoe Wesfield (Phase 2 Sofa)</v>
      </c>
      <c r="D915" s="241">
        <v>284</v>
      </c>
      <c r="E915" s="240" t="s">
        <v>484</v>
      </c>
      <c r="F915" s="242" t="s">
        <v>507</v>
      </c>
      <c r="G915" s="240" t="s">
        <v>505</v>
      </c>
      <c r="H915" s="243">
        <v>-28</v>
      </c>
      <c r="I915" s="243">
        <v>2.3489992250858562</v>
      </c>
      <c r="J915" s="244">
        <f t="shared" si="28"/>
        <v>-65.77197830240398</v>
      </c>
      <c r="K915" s="243">
        <v>69.921329769003776</v>
      </c>
      <c r="L915" s="245">
        <f t="shared" si="29"/>
        <v>-1957.7972335321058</v>
      </c>
      <c r="M915" s="246" t="str">
        <f>VLOOKUP(D915,[6]Consolidado!B:E,4,FALSE)</f>
        <v>Finalizada</v>
      </c>
      <c r="N915" s="246" t="str">
        <f>VLOOKUP(D915,[6]Consolidado!B:H,7,FALSE)</f>
        <v>Julio</v>
      </c>
    </row>
    <row r="916" spans="1:14" x14ac:dyDescent="0.25">
      <c r="A916" s="239" t="s">
        <v>705</v>
      </c>
      <c r="B916" s="240" t="s">
        <v>514</v>
      </c>
      <c r="C916" s="240" t="str">
        <f>VLOOKUP(D916,[6]Consolidado!B:E,2,FALSE)</f>
        <v>Chicha [Pina Blanca]</v>
      </c>
      <c r="D916" s="241">
        <v>299</v>
      </c>
      <c r="E916" s="240" t="s">
        <v>480</v>
      </c>
      <c r="F916" s="242" t="s">
        <v>506</v>
      </c>
      <c r="G916" s="240" t="s">
        <v>905</v>
      </c>
      <c r="H916" s="243">
        <v>85</v>
      </c>
      <c r="I916" s="243">
        <v>1.3281905551577271</v>
      </c>
      <c r="J916" s="244">
        <f t="shared" si="28"/>
        <v>112.8961971884068</v>
      </c>
      <c r="K916" s="243">
        <v>39.225717303584176</v>
      </c>
      <c r="L916" s="245">
        <f t="shared" si="29"/>
        <v>3334.185970804655</v>
      </c>
      <c r="M916" s="246" t="str">
        <f>VLOOKUP(D916,[6]Consolidado!B:E,4,FALSE)</f>
        <v>Finalizada</v>
      </c>
      <c r="N916" s="246" t="str">
        <f>VLOOKUP(D916,[6]Consolidado!B:H,7,FALSE)</f>
        <v>Agosto</v>
      </c>
    </row>
    <row r="917" spans="1:14" x14ac:dyDescent="0.25">
      <c r="A917" s="239" t="s">
        <v>705</v>
      </c>
      <c r="B917" s="240" t="s">
        <v>512</v>
      </c>
      <c r="C917" s="240" t="str">
        <f>VLOOKUP(D917,[6]Consolidado!B:E,2,FALSE)</f>
        <v>Chicha [Pina Blanca]</v>
      </c>
      <c r="D917" s="241">
        <v>297</v>
      </c>
      <c r="E917" s="240" t="s">
        <v>481</v>
      </c>
      <c r="F917" s="242" t="s">
        <v>507</v>
      </c>
      <c r="G917" s="240" t="s">
        <v>505</v>
      </c>
      <c r="H917" s="243">
        <v>122.5</v>
      </c>
      <c r="I917" s="243">
        <v>1.4108924147625961</v>
      </c>
      <c r="J917" s="244">
        <f t="shared" si="28"/>
        <v>172.83432080841803</v>
      </c>
      <c r="K917" s="243">
        <v>41.685479230063088</v>
      </c>
      <c r="L917" s="245">
        <f t="shared" si="29"/>
        <v>5106.4712056827284</v>
      </c>
      <c r="M917" s="246" t="str">
        <f>VLOOKUP(D917,[6]Consolidado!B:E,4,FALSE)</f>
        <v>Finalizada</v>
      </c>
      <c r="N917" s="246" t="str">
        <f>VLOOKUP(D917,[6]Consolidado!B:H,7,FALSE)</f>
        <v>Agosto</v>
      </c>
    </row>
    <row r="918" spans="1:14" x14ac:dyDescent="0.25">
      <c r="A918" s="239" t="s">
        <v>705</v>
      </c>
      <c r="B918" s="240" t="s">
        <v>510</v>
      </c>
      <c r="C918" s="240" t="str">
        <f>VLOOKUP(D918,[6]Consolidado!B:E,2,FALSE)</f>
        <v>Chicha [Pina Blanca]</v>
      </c>
      <c r="D918" s="241">
        <v>298</v>
      </c>
      <c r="E918" s="240" t="s">
        <v>481</v>
      </c>
      <c r="F918" s="242" t="s">
        <v>506</v>
      </c>
      <c r="G918" s="240" t="s">
        <v>508</v>
      </c>
      <c r="H918" s="243">
        <v>29.791666666666668</v>
      </c>
      <c r="I918" s="243">
        <v>1.6357234216977266</v>
      </c>
      <c r="J918" s="244">
        <f t="shared" si="28"/>
        <v>48.730926938078106</v>
      </c>
      <c r="K918" s="243">
        <v>49.234226262714465</v>
      </c>
      <c r="L918" s="245">
        <f t="shared" si="29"/>
        <v>1466.7696574100351</v>
      </c>
      <c r="M918" s="246" t="str">
        <f>VLOOKUP(D918,[6]Consolidado!B:E,4,FALSE)</f>
        <v>Finalizada</v>
      </c>
      <c r="N918" s="246" t="str">
        <f>VLOOKUP(D918,[6]Consolidado!B:H,7,FALSE)</f>
        <v>Agosto</v>
      </c>
    </row>
    <row r="919" spans="1:14" x14ac:dyDescent="0.25">
      <c r="A919" s="239" t="s">
        <v>705</v>
      </c>
      <c r="B919" s="240" t="s">
        <v>510</v>
      </c>
      <c r="C919" s="240" t="str">
        <f>VLOOKUP(D919,[6]Consolidado!B:E,2,FALSE)</f>
        <v>Chicha [Pina Blanca]</v>
      </c>
      <c r="D919" s="241">
        <v>298</v>
      </c>
      <c r="E919" s="240" t="s">
        <v>481</v>
      </c>
      <c r="F919" s="242" t="s">
        <v>507</v>
      </c>
      <c r="G919" s="240" t="s">
        <v>505</v>
      </c>
      <c r="H919" s="243">
        <v>39</v>
      </c>
      <c r="I919" s="243">
        <v>1.4108924147625961</v>
      </c>
      <c r="J919" s="244">
        <f t="shared" si="28"/>
        <v>55.024804175741245</v>
      </c>
      <c r="K919" s="243">
        <v>41.685479230063088</v>
      </c>
      <c r="L919" s="245">
        <f t="shared" si="29"/>
        <v>1625.7336899724605</v>
      </c>
      <c r="M919" s="246" t="str">
        <f>VLOOKUP(D919,[6]Consolidado!B:E,4,FALSE)</f>
        <v>Finalizada</v>
      </c>
      <c r="N919" s="246" t="str">
        <f>VLOOKUP(D919,[6]Consolidado!B:H,7,FALSE)</f>
        <v>Agosto</v>
      </c>
    </row>
    <row r="920" spans="1:14" x14ac:dyDescent="0.25">
      <c r="A920" s="239" t="s">
        <v>705</v>
      </c>
      <c r="B920" s="240" t="s">
        <v>510</v>
      </c>
      <c r="C920" s="240" t="str">
        <f>VLOOKUP(D920,[6]Consolidado!B:E,2,FALSE)</f>
        <v>Tapatio Spring resort</v>
      </c>
      <c r="D920" s="241">
        <v>343</v>
      </c>
      <c r="E920" s="240" t="s">
        <v>481</v>
      </c>
      <c r="F920" s="242" t="s">
        <v>506</v>
      </c>
      <c r="G920" s="240" t="s">
        <v>508</v>
      </c>
      <c r="H920" s="243">
        <v>23.333333333333332</v>
      </c>
      <c r="I920" s="243">
        <v>1.6357234216977266</v>
      </c>
      <c r="J920" s="244">
        <f t="shared" si="28"/>
        <v>38.166879839613621</v>
      </c>
      <c r="K920" s="243">
        <v>49.234226262714465</v>
      </c>
      <c r="L920" s="245">
        <f t="shared" si="29"/>
        <v>1148.7986127966708</v>
      </c>
      <c r="M920" s="246" t="str">
        <f>VLOOKUP(D920,[6]Consolidado!B:E,4,FALSE)</f>
        <v>Finalizada</v>
      </c>
      <c r="N920" s="246" t="str">
        <f>VLOOKUP(D920,[6]Consolidado!B:H,7,FALSE)</f>
        <v>Julio</v>
      </c>
    </row>
    <row r="921" spans="1:14" x14ac:dyDescent="0.25">
      <c r="A921" s="239" t="s">
        <v>705</v>
      </c>
      <c r="B921" s="240" t="s">
        <v>510</v>
      </c>
      <c r="C921" s="240" t="str">
        <f>VLOOKUP(D921,[6]Consolidado!B:E,2,FALSE)</f>
        <v>Ignitia Office</v>
      </c>
      <c r="D921" s="241">
        <v>265</v>
      </c>
      <c r="E921" s="240" t="s">
        <v>482</v>
      </c>
      <c r="F921" s="242" t="s">
        <v>507</v>
      </c>
      <c r="G921" s="240" t="s">
        <v>505</v>
      </c>
      <c r="H921" s="243">
        <v>3.3333333333333335</v>
      </c>
      <c r="I921" s="243">
        <v>2.7138074535197525</v>
      </c>
      <c r="J921" s="244">
        <f t="shared" si="28"/>
        <v>9.0460248450658423</v>
      </c>
      <c r="K921" s="243">
        <v>80.209464716125211</v>
      </c>
      <c r="L921" s="245">
        <f t="shared" si="29"/>
        <v>267.36488238708404</v>
      </c>
      <c r="M921" s="246" t="str">
        <f>VLOOKUP(D921,[6]Consolidado!B:E,4,FALSE)</f>
        <v>Finalizada</v>
      </c>
      <c r="N921" s="246" t="str">
        <f>VLOOKUP(D921,[6]Consolidado!B:H,7,FALSE)</f>
        <v>Julio</v>
      </c>
    </row>
    <row r="922" spans="1:14" x14ac:dyDescent="0.25">
      <c r="A922" s="239" t="s">
        <v>705</v>
      </c>
      <c r="B922" s="240" t="s">
        <v>510</v>
      </c>
      <c r="C922" s="240" t="str">
        <f>VLOOKUP(D922,[6]Consolidado!B:E,2,FALSE)</f>
        <v>Tapatio Spring resort</v>
      </c>
      <c r="D922" s="241">
        <v>341</v>
      </c>
      <c r="E922" s="240" t="s">
        <v>481</v>
      </c>
      <c r="F922" s="242" t="s">
        <v>506</v>
      </c>
      <c r="G922" s="240" t="s">
        <v>508</v>
      </c>
      <c r="H922" s="243">
        <v>24</v>
      </c>
      <c r="I922" s="243">
        <v>1.6357234216977266</v>
      </c>
      <c r="J922" s="244">
        <f t="shared" si="28"/>
        <v>39.257362120745441</v>
      </c>
      <c r="K922" s="243">
        <v>49.234226262714465</v>
      </c>
      <c r="L922" s="245">
        <f t="shared" si="29"/>
        <v>1181.6214303051472</v>
      </c>
      <c r="M922" s="246" t="str">
        <f>VLOOKUP(D922,[6]Consolidado!B:E,4,FALSE)</f>
        <v>Finalizada</v>
      </c>
      <c r="N922" s="246" t="str">
        <f>VLOOKUP(D922,[6]Consolidado!B:H,7,FALSE)</f>
        <v>Julio</v>
      </c>
    </row>
    <row r="923" spans="1:14" x14ac:dyDescent="0.25">
      <c r="A923" s="239" t="s">
        <v>705</v>
      </c>
      <c r="B923" s="240" t="s">
        <v>510</v>
      </c>
      <c r="C923" s="240" t="str">
        <f>VLOOKUP(D923,[6]Consolidado!B:E,2,FALSE)</f>
        <v>Ignitia Office</v>
      </c>
      <c r="D923" s="241">
        <v>253</v>
      </c>
      <c r="E923" s="240" t="s">
        <v>481</v>
      </c>
      <c r="F923" s="242" t="s">
        <v>506</v>
      </c>
      <c r="G923" s="240" t="s">
        <v>508</v>
      </c>
      <c r="H923" s="243">
        <v>8.3333333333333339</v>
      </c>
      <c r="I923" s="243">
        <v>1.6357234216977266</v>
      </c>
      <c r="J923" s="244">
        <f t="shared" si="28"/>
        <v>13.631028514147722</v>
      </c>
      <c r="K923" s="243">
        <v>49.234226262714465</v>
      </c>
      <c r="L923" s="245">
        <f t="shared" si="29"/>
        <v>410.28521885595393</v>
      </c>
      <c r="M923" s="246" t="str">
        <f>VLOOKUP(D923,[6]Consolidado!B:E,4,FALSE)</f>
        <v>Finalizada</v>
      </c>
      <c r="N923" s="246" t="str">
        <f>VLOOKUP(D923,[6]Consolidado!B:H,7,FALSE)</f>
        <v>Julio</v>
      </c>
    </row>
    <row r="924" spans="1:14" x14ac:dyDescent="0.25">
      <c r="A924" s="239" t="s">
        <v>705</v>
      </c>
      <c r="B924" s="240" t="s">
        <v>510</v>
      </c>
      <c r="C924" s="240" t="str">
        <f>VLOOKUP(D924,[6]Consolidado!B:E,2,FALSE)</f>
        <v>Maderas Collective</v>
      </c>
      <c r="D924" s="241">
        <v>351</v>
      </c>
      <c r="E924" s="240" t="s">
        <v>481</v>
      </c>
      <c r="F924" s="242" t="s">
        <v>506</v>
      </c>
      <c r="G924" s="240" t="s">
        <v>508</v>
      </c>
      <c r="H924" s="243">
        <v>12</v>
      </c>
      <c r="I924" s="243">
        <v>1.6357234216977266</v>
      </c>
      <c r="J924" s="244">
        <f t="shared" si="28"/>
        <v>19.62868106037272</v>
      </c>
      <c r="K924" s="243">
        <v>49.234226262714465</v>
      </c>
      <c r="L924" s="245">
        <f t="shared" si="29"/>
        <v>590.81071515257361</v>
      </c>
      <c r="M924" s="246" t="str">
        <f>VLOOKUP(D924,[6]Consolidado!B:E,4,FALSE)</f>
        <v>Finalizada</v>
      </c>
      <c r="N924" s="246" t="str">
        <f>VLOOKUP(D924,[6]Consolidado!B:H,7,FALSE)</f>
        <v>Noviembre</v>
      </c>
    </row>
    <row r="925" spans="1:14" x14ac:dyDescent="0.25">
      <c r="A925" s="239" t="s">
        <v>705</v>
      </c>
      <c r="B925" s="240" t="s">
        <v>510</v>
      </c>
      <c r="C925" s="240" t="str">
        <f>VLOOKUP(D925,[6]Consolidado!B:E,2,FALSE)</f>
        <v>Tapatio Spring resort</v>
      </c>
      <c r="D925" s="241">
        <v>342</v>
      </c>
      <c r="E925" s="240" t="s">
        <v>481</v>
      </c>
      <c r="F925" s="242" t="s">
        <v>506</v>
      </c>
      <c r="G925" s="240" t="s">
        <v>508</v>
      </c>
      <c r="H925" s="243">
        <v>43.75</v>
      </c>
      <c r="I925" s="243">
        <v>1.6357234216977266</v>
      </c>
      <c r="J925" s="244">
        <f t="shared" si="28"/>
        <v>71.562899699275533</v>
      </c>
      <c r="K925" s="243">
        <v>49.234226262714465</v>
      </c>
      <c r="L925" s="245">
        <f t="shared" si="29"/>
        <v>2153.997398993758</v>
      </c>
      <c r="M925" s="246" t="str">
        <f>VLOOKUP(D925,[6]Consolidado!B:E,4,FALSE)</f>
        <v>Finalizada</v>
      </c>
      <c r="N925" s="246" t="str">
        <f>VLOOKUP(D925,[6]Consolidado!B:H,7,FALSE)</f>
        <v>Julio</v>
      </c>
    </row>
    <row r="926" spans="1:14" x14ac:dyDescent="0.25">
      <c r="A926" s="239" t="s">
        <v>705</v>
      </c>
      <c r="B926" s="240" t="s">
        <v>510</v>
      </c>
      <c r="C926" s="240" t="str">
        <f>VLOOKUP(D926,[6]Consolidado!B:E,2,FALSE)</f>
        <v>Ignitia Office</v>
      </c>
      <c r="D926" s="241" t="s">
        <v>26</v>
      </c>
      <c r="E926" s="240" t="s">
        <v>481</v>
      </c>
      <c r="F926" s="242" t="s">
        <v>506</v>
      </c>
      <c r="G926" s="240" t="s">
        <v>508</v>
      </c>
      <c r="H926" s="243">
        <v>13.5</v>
      </c>
      <c r="I926" s="243">
        <v>1.6357234216977266</v>
      </c>
      <c r="J926" s="244">
        <f t="shared" si="28"/>
        <v>22.08226619291931</v>
      </c>
      <c r="K926" s="243">
        <v>49.234226262714465</v>
      </c>
      <c r="L926" s="245">
        <f t="shared" si="29"/>
        <v>664.66205454664532</v>
      </c>
      <c r="M926" s="246" t="str">
        <f>VLOOKUP(D926,[6]Consolidado!B:E,4,FALSE)</f>
        <v>Finalizada</v>
      </c>
      <c r="N926" s="246" t="str">
        <f>VLOOKUP(D926,[6]Consolidado!B:H,7,FALSE)</f>
        <v>Agosto</v>
      </c>
    </row>
    <row r="927" spans="1:14" x14ac:dyDescent="0.25">
      <c r="A927" s="239" t="s">
        <v>705</v>
      </c>
      <c r="B927" s="240" t="s">
        <v>510</v>
      </c>
      <c r="C927" s="240" t="str">
        <f>VLOOKUP(D927,[6]Consolidado!B:E,2,FALSE)</f>
        <v>Ignitia Office</v>
      </c>
      <c r="D927" s="241">
        <v>248</v>
      </c>
      <c r="E927" s="240" t="s">
        <v>481</v>
      </c>
      <c r="F927" s="242" t="s">
        <v>506</v>
      </c>
      <c r="G927" s="240" t="s">
        <v>508</v>
      </c>
      <c r="H927" s="243">
        <v>13.333333333333334</v>
      </c>
      <c r="I927" s="243">
        <v>1.6357234216977266</v>
      </c>
      <c r="J927" s="244">
        <f t="shared" si="28"/>
        <v>21.809645622636356</v>
      </c>
      <c r="K927" s="243">
        <v>49.234226262714465</v>
      </c>
      <c r="L927" s="245">
        <f t="shared" si="29"/>
        <v>656.45635016952622</v>
      </c>
      <c r="M927" s="246" t="str">
        <f>VLOOKUP(D927,[6]Consolidado!B:E,4,FALSE)</f>
        <v>Finalizada</v>
      </c>
      <c r="N927" s="246" t="str">
        <f>VLOOKUP(D927,[6]Consolidado!B:H,7,FALSE)</f>
        <v>Julio</v>
      </c>
    </row>
    <row r="928" spans="1:14" x14ac:dyDescent="0.25">
      <c r="A928" s="239" t="s">
        <v>705</v>
      </c>
      <c r="B928" s="240" t="s">
        <v>510</v>
      </c>
      <c r="C928" s="240" t="str">
        <f>VLOOKUP(D928,[6]Consolidado!B:E,2,FALSE)</f>
        <v>Ignitia Office</v>
      </c>
      <c r="D928" s="241">
        <v>346</v>
      </c>
      <c r="E928" s="240" t="s">
        <v>481</v>
      </c>
      <c r="F928" s="242" t="s">
        <v>507</v>
      </c>
      <c r="G928" s="240" t="s">
        <v>505</v>
      </c>
      <c r="H928" s="243">
        <v>31.666666666666668</v>
      </c>
      <c r="I928" s="243">
        <v>1.4108924147625961</v>
      </c>
      <c r="J928" s="244">
        <f t="shared" si="28"/>
        <v>44.678259800815546</v>
      </c>
      <c r="K928" s="243">
        <v>41.685479230063088</v>
      </c>
      <c r="L928" s="245">
        <f t="shared" si="29"/>
        <v>1320.0401756186645</v>
      </c>
      <c r="M928" s="246" t="str">
        <f>VLOOKUP(D928,[6]Consolidado!B:E,4,FALSE)</f>
        <v>Finalizada</v>
      </c>
      <c r="N928" s="246" t="str">
        <f>VLOOKUP(D928,[6]Consolidado!B:H,7,FALSE)</f>
        <v>Julio</v>
      </c>
    </row>
    <row r="929" spans="1:14" x14ac:dyDescent="0.25">
      <c r="A929" s="239" t="s">
        <v>705</v>
      </c>
      <c r="B929" s="240" t="s">
        <v>510</v>
      </c>
      <c r="C929" s="240" t="str">
        <f>VLOOKUP(D929,[6]Consolidado!B:E,2,FALSE)</f>
        <v>Ignitia Office</v>
      </c>
      <c r="D929" s="241">
        <v>346</v>
      </c>
      <c r="E929" s="240" t="s">
        <v>481</v>
      </c>
      <c r="F929" s="242" t="s">
        <v>507</v>
      </c>
      <c r="G929" s="240" t="s">
        <v>505</v>
      </c>
      <c r="H929" s="243">
        <v>51.5</v>
      </c>
      <c r="I929" s="243">
        <v>1.4108924147625961</v>
      </c>
      <c r="J929" s="244">
        <f t="shared" si="28"/>
        <v>72.660959360273694</v>
      </c>
      <c r="K929" s="243">
        <v>41.685479230063088</v>
      </c>
      <c r="L929" s="245">
        <f t="shared" si="29"/>
        <v>2146.8021803482488</v>
      </c>
      <c r="M929" s="246" t="str">
        <f>VLOOKUP(D929,[6]Consolidado!B:E,4,FALSE)</f>
        <v>Finalizada</v>
      </c>
      <c r="N929" s="246" t="str">
        <f>VLOOKUP(D929,[6]Consolidado!B:H,7,FALSE)</f>
        <v>Julio</v>
      </c>
    </row>
    <row r="930" spans="1:14" x14ac:dyDescent="0.25">
      <c r="A930" s="239" t="s">
        <v>705</v>
      </c>
      <c r="B930" s="240" t="s">
        <v>511</v>
      </c>
      <c r="C930" s="240" t="str">
        <f>VLOOKUP(D930,[6]Consolidado!B:E,2,FALSE)</f>
        <v>Ignitia Office</v>
      </c>
      <c r="D930" s="241">
        <v>229</v>
      </c>
      <c r="E930" s="240" t="s">
        <v>481</v>
      </c>
      <c r="F930" s="242" t="s">
        <v>507</v>
      </c>
      <c r="G930" s="240" t="s">
        <v>505</v>
      </c>
      <c r="H930" s="243">
        <v>139.41666666666666</v>
      </c>
      <c r="I930" s="243">
        <v>1.4108924147625961</v>
      </c>
      <c r="J930" s="244">
        <f t="shared" si="28"/>
        <v>196.70191749148526</v>
      </c>
      <c r="K930" s="243">
        <v>41.685479230063088</v>
      </c>
      <c r="L930" s="245">
        <f t="shared" si="29"/>
        <v>5811.6505626579619</v>
      </c>
      <c r="M930" s="246" t="str">
        <f>VLOOKUP(D930,[6]Consolidado!B:E,4,FALSE)</f>
        <v>Finalizada</v>
      </c>
      <c r="N930" s="246" t="str">
        <f>VLOOKUP(D930,[6]Consolidado!B:H,7,FALSE)</f>
        <v>Julio</v>
      </c>
    </row>
    <row r="931" spans="1:14" x14ac:dyDescent="0.25">
      <c r="A931" s="239" t="s">
        <v>705</v>
      </c>
      <c r="B931" s="240" t="s">
        <v>511</v>
      </c>
      <c r="C931" s="240" t="str">
        <f>VLOOKUP(D931,[6]Consolidado!B:E,2,FALSE)</f>
        <v>Kaffitar</v>
      </c>
      <c r="D931" s="241">
        <v>290</v>
      </c>
      <c r="E931" s="240" t="s">
        <v>481</v>
      </c>
      <c r="F931" s="242" t="s">
        <v>507</v>
      </c>
      <c r="G931" s="240" t="s">
        <v>505</v>
      </c>
      <c r="H931" s="243">
        <v>18.333333333333332</v>
      </c>
      <c r="I931" s="243">
        <v>1.4108924147625961</v>
      </c>
      <c r="J931" s="244">
        <f t="shared" si="28"/>
        <v>25.866360937314258</v>
      </c>
      <c r="K931" s="243">
        <v>41.685479230063088</v>
      </c>
      <c r="L931" s="245">
        <f t="shared" si="29"/>
        <v>764.23378588448986</v>
      </c>
      <c r="M931" s="246" t="str">
        <f>VLOOKUP(D931,[6]Consolidado!B:E,4,FALSE)</f>
        <v>Finalizada</v>
      </c>
      <c r="N931" s="246" t="str">
        <f>VLOOKUP(D931,[6]Consolidado!B:H,7,FALSE)</f>
        <v>Julio</v>
      </c>
    </row>
    <row r="932" spans="1:14" x14ac:dyDescent="0.25">
      <c r="A932" s="239" t="s">
        <v>705</v>
      </c>
      <c r="B932" s="240" t="s">
        <v>511</v>
      </c>
      <c r="C932" s="240" t="str">
        <f>VLOOKUP(D932,[6]Consolidado!B:E,2,FALSE)</f>
        <v>Kaffitar</v>
      </c>
      <c r="D932" s="241">
        <v>291</v>
      </c>
      <c r="E932" s="240" t="s">
        <v>481</v>
      </c>
      <c r="F932" s="242" t="s">
        <v>506</v>
      </c>
      <c r="G932" s="240" t="s">
        <v>508</v>
      </c>
      <c r="H932" s="243">
        <v>7</v>
      </c>
      <c r="I932" s="243">
        <v>1.6357234216977266</v>
      </c>
      <c r="J932" s="244">
        <f t="shared" si="28"/>
        <v>11.450063951884086</v>
      </c>
      <c r="K932" s="243">
        <v>49.234226262714465</v>
      </c>
      <c r="L932" s="245">
        <f t="shared" si="29"/>
        <v>344.63958383900126</v>
      </c>
      <c r="M932" s="246" t="str">
        <f>VLOOKUP(D932,[6]Consolidado!B:E,4,FALSE)</f>
        <v>Finalizada</v>
      </c>
      <c r="N932" s="246" t="str">
        <f>VLOOKUP(D932,[6]Consolidado!B:H,7,FALSE)</f>
        <v>Julio</v>
      </c>
    </row>
    <row r="933" spans="1:14" x14ac:dyDescent="0.25">
      <c r="A933" s="239" t="s">
        <v>705</v>
      </c>
      <c r="B933" s="240" t="s">
        <v>511</v>
      </c>
      <c r="C933" s="240" t="str">
        <f>VLOOKUP(D933,[6]Consolidado!B:E,2,FALSE)</f>
        <v>Kaffitar</v>
      </c>
      <c r="D933" s="241">
        <v>291</v>
      </c>
      <c r="E933" s="240" t="s">
        <v>481</v>
      </c>
      <c r="F933" s="242" t="s">
        <v>506</v>
      </c>
      <c r="G933" s="240" t="s">
        <v>508</v>
      </c>
      <c r="H933" s="243">
        <v>15</v>
      </c>
      <c r="I933" s="243">
        <v>1.6357234216977266</v>
      </c>
      <c r="J933" s="244">
        <f t="shared" si="28"/>
        <v>24.535851325465899</v>
      </c>
      <c r="K933" s="243">
        <v>49.234226262714465</v>
      </c>
      <c r="L933" s="245">
        <f t="shared" si="29"/>
        <v>738.51339394071692</v>
      </c>
      <c r="M933" s="246" t="str">
        <f>VLOOKUP(D933,[6]Consolidado!B:E,4,FALSE)</f>
        <v>Finalizada</v>
      </c>
      <c r="N933" s="246" t="str">
        <f>VLOOKUP(D933,[6]Consolidado!B:H,7,FALSE)</f>
        <v>Julio</v>
      </c>
    </row>
    <row r="934" spans="1:14" x14ac:dyDescent="0.25">
      <c r="A934" s="239" t="s">
        <v>705</v>
      </c>
      <c r="B934" s="240" t="s">
        <v>511</v>
      </c>
      <c r="C934" s="240" t="str">
        <f>VLOOKUP(D934,[6]Consolidado!B:E,2,FALSE)</f>
        <v>Ignitia Office</v>
      </c>
      <c r="D934" s="241">
        <v>272</v>
      </c>
      <c r="E934" s="240" t="s">
        <v>481</v>
      </c>
      <c r="F934" s="242" t="s">
        <v>506</v>
      </c>
      <c r="G934" s="240" t="s">
        <v>508</v>
      </c>
      <c r="H934" s="243">
        <v>8.3333333333333339</v>
      </c>
      <c r="I934" s="243">
        <v>1.6357234216977266</v>
      </c>
      <c r="J934" s="244">
        <f t="shared" si="28"/>
        <v>13.631028514147722</v>
      </c>
      <c r="K934" s="243">
        <v>49.234226262714465</v>
      </c>
      <c r="L934" s="245">
        <f t="shared" si="29"/>
        <v>410.28521885595393</v>
      </c>
      <c r="M934" s="246" t="str">
        <f>VLOOKUP(D934,[6]Consolidado!B:E,4,FALSE)</f>
        <v>Finalizada</v>
      </c>
      <c r="N934" s="246" t="str">
        <f>VLOOKUP(D934,[6]Consolidado!B:H,7,FALSE)</f>
        <v>Julio</v>
      </c>
    </row>
    <row r="935" spans="1:14" x14ac:dyDescent="0.25">
      <c r="A935" s="239" t="s">
        <v>705</v>
      </c>
      <c r="B935" s="240" t="s">
        <v>511</v>
      </c>
      <c r="C935" s="240" t="str">
        <f>VLOOKUP(D935,[6]Consolidado!B:E,2,FALSE)</f>
        <v>Tapatio Spring resort</v>
      </c>
      <c r="D935" s="241">
        <v>341</v>
      </c>
      <c r="E935" s="240" t="s">
        <v>481</v>
      </c>
      <c r="F935" s="242" t="s">
        <v>506</v>
      </c>
      <c r="G935" s="240" t="s">
        <v>508</v>
      </c>
      <c r="H935" s="243">
        <v>21.666666666666668</v>
      </c>
      <c r="I935" s="243">
        <v>1.6357234216977266</v>
      </c>
      <c r="J935" s="244">
        <f t="shared" si="28"/>
        <v>35.440674136784075</v>
      </c>
      <c r="K935" s="243">
        <v>49.234226262714465</v>
      </c>
      <c r="L935" s="245">
        <f t="shared" si="29"/>
        <v>1066.7415690254802</v>
      </c>
      <c r="M935" s="246" t="str">
        <f>VLOOKUP(D935,[6]Consolidado!B:E,4,FALSE)</f>
        <v>Finalizada</v>
      </c>
      <c r="N935" s="246" t="str">
        <f>VLOOKUP(D935,[6]Consolidado!B:H,7,FALSE)</f>
        <v>Julio</v>
      </c>
    </row>
    <row r="936" spans="1:14" x14ac:dyDescent="0.25">
      <c r="A936" s="239" t="s">
        <v>705</v>
      </c>
      <c r="B936" s="240" t="s">
        <v>511</v>
      </c>
      <c r="C936" s="240" t="str">
        <f>VLOOKUP(D936,[6]Consolidado!B:E,2,FALSE)</f>
        <v>Ignitia Office</v>
      </c>
      <c r="D936" s="241" t="s">
        <v>126</v>
      </c>
      <c r="E936" s="240" t="s">
        <v>481</v>
      </c>
      <c r="F936" s="242" t="s">
        <v>506</v>
      </c>
      <c r="G936" s="240" t="s">
        <v>508</v>
      </c>
      <c r="H936" s="243">
        <v>3.5625</v>
      </c>
      <c r="I936" s="243">
        <v>1.6357234216977266</v>
      </c>
      <c r="J936" s="244">
        <f t="shared" si="28"/>
        <v>5.8272646897981506</v>
      </c>
      <c r="K936" s="243">
        <v>49.234226262714465</v>
      </c>
      <c r="L936" s="245">
        <f t="shared" si="29"/>
        <v>175.39693106092028</v>
      </c>
      <c r="M936" s="246" t="str">
        <f>VLOOKUP(D936,[6]Consolidado!B:E,4,FALSE)</f>
        <v>Finalizada</v>
      </c>
      <c r="N936" s="246" t="str">
        <f>VLOOKUP(D936,[6]Consolidado!B:H,7,FALSE)</f>
        <v>Agosto</v>
      </c>
    </row>
    <row r="937" spans="1:14" x14ac:dyDescent="0.25">
      <c r="A937" s="239" t="s">
        <v>705</v>
      </c>
      <c r="B937" s="240" t="s">
        <v>511</v>
      </c>
      <c r="C937" s="240" t="str">
        <f>VLOOKUP(D937,[6]Consolidado!B:E,2,FALSE)</f>
        <v>Ignitia Office</v>
      </c>
      <c r="D937" s="241" t="s">
        <v>26</v>
      </c>
      <c r="E937" s="240" t="s">
        <v>481</v>
      </c>
      <c r="F937" s="242" t="s">
        <v>506</v>
      </c>
      <c r="G937" s="240" t="s">
        <v>508</v>
      </c>
      <c r="H937" s="243">
        <v>3</v>
      </c>
      <c r="I937" s="243">
        <v>1.6357234216977266</v>
      </c>
      <c r="J937" s="244">
        <f t="shared" si="28"/>
        <v>4.9071702650931801</v>
      </c>
      <c r="K937" s="243">
        <v>49.234226262714465</v>
      </c>
      <c r="L937" s="245">
        <f t="shared" si="29"/>
        <v>147.7026787881434</v>
      </c>
      <c r="M937" s="246" t="str">
        <f>VLOOKUP(D937,[6]Consolidado!B:E,4,FALSE)</f>
        <v>Finalizada</v>
      </c>
      <c r="N937" s="246" t="str">
        <f>VLOOKUP(D937,[6]Consolidado!B:H,7,FALSE)</f>
        <v>Agosto</v>
      </c>
    </row>
    <row r="938" spans="1:14" x14ac:dyDescent="0.25">
      <c r="A938" s="239" t="s">
        <v>705</v>
      </c>
      <c r="B938" s="240" t="s">
        <v>511</v>
      </c>
      <c r="C938" s="240" t="str">
        <f>VLOOKUP(D938,[6]Consolidado!B:E,2,FALSE)</f>
        <v>Ignitia Office</v>
      </c>
      <c r="D938" s="241" t="s">
        <v>233</v>
      </c>
      <c r="E938" s="240" t="s">
        <v>481</v>
      </c>
      <c r="F938" s="242" t="s">
        <v>506</v>
      </c>
      <c r="G938" s="240" t="s">
        <v>508</v>
      </c>
      <c r="H938" s="243">
        <v>0.5</v>
      </c>
      <c r="I938" s="243">
        <v>1.6357234216977266</v>
      </c>
      <c r="J938" s="244">
        <f t="shared" si="28"/>
        <v>0.81786171084886328</v>
      </c>
      <c r="K938" s="243">
        <v>49.234226262714465</v>
      </c>
      <c r="L938" s="245">
        <f t="shared" si="29"/>
        <v>24.617113131357232</v>
      </c>
      <c r="M938" s="246" t="str">
        <f>VLOOKUP(D938,[6]Consolidado!B:E,4,FALSE)</f>
        <v>Finalizada</v>
      </c>
      <c r="N938" s="246" t="str">
        <f>VLOOKUP(D938,[6]Consolidado!B:H,7,FALSE)</f>
        <v>Agosto</v>
      </c>
    </row>
    <row r="939" spans="1:14" x14ac:dyDescent="0.25">
      <c r="A939" s="239" t="s">
        <v>705</v>
      </c>
      <c r="B939" s="240" t="s">
        <v>511</v>
      </c>
      <c r="C939" s="240" t="str">
        <f>VLOOKUP(D939,[6]Consolidado!B:E,2,FALSE)</f>
        <v>Ignitia Office</v>
      </c>
      <c r="D939" s="241" t="s">
        <v>26</v>
      </c>
      <c r="E939" s="240" t="s">
        <v>481</v>
      </c>
      <c r="F939" s="242" t="s">
        <v>506</v>
      </c>
      <c r="G939" s="240" t="s">
        <v>508</v>
      </c>
      <c r="H939" s="243">
        <v>7.875</v>
      </c>
      <c r="I939" s="243">
        <v>1.6357234216977266</v>
      </c>
      <c r="J939" s="244">
        <f t="shared" si="28"/>
        <v>12.881321945869596</v>
      </c>
      <c r="K939" s="243">
        <v>49.234226262714465</v>
      </c>
      <c r="L939" s="245">
        <f t="shared" si="29"/>
        <v>387.71953181887642</v>
      </c>
      <c r="M939" s="246" t="str">
        <f>VLOOKUP(D939,[6]Consolidado!B:E,4,FALSE)</f>
        <v>Finalizada</v>
      </c>
      <c r="N939" s="246" t="str">
        <f>VLOOKUP(D939,[6]Consolidado!B:H,7,FALSE)</f>
        <v>Agosto</v>
      </c>
    </row>
    <row r="940" spans="1:14" x14ac:dyDescent="0.25">
      <c r="A940" s="239" t="s">
        <v>705</v>
      </c>
      <c r="B940" s="240" t="s">
        <v>511</v>
      </c>
      <c r="C940" s="240" t="str">
        <f>VLOOKUP(D940,[6]Consolidado!B:E,2,FALSE)</f>
        <v>Ignitia Office</v>
      </c>
      <c r="D940" s="241" t="s">
        <v>26</v>
      </c>
      <c r="E940" s="240" t="s">
        <v>481</v>
      </c>
      <c r="F940" s="242" t="s">
        <v>506</v>
      </c>
      <c r="G940" s="240" t="s">
        <v>508</v>
      </c>
      <c r="H940" s="243">
        <v>10</v>
      </c>
      <c r="I940" s="243">
        <v>1.6357234216977266</v>
      </c>
      <c r="J940" s="244">
        <f t="shared" si="28"/>
        <v>16.357234216977265</v>
      </c>
      <c r="K940" s="243">
        <v>49.234226262714465</v>
      </c>
      <c r="L940" s="245">
        <f t="shared" si="29"/>
        <v>492.34226262714463</v>
      </c>
      <c r="M940" s="246" t="str">
        <f>VLOOKUP(D940,[6]Consolidado!B:E,4,FALSE)</f>
        <v>Finalizada</v>
      </c>
      <c r="N940" s="246" t="str">
        <f>VLOOKUP(D940,[6]Consolidado!B:H,7,FALSE)</f>
        <v>Agosto</v>
      </c>
    </row>
    <row r="941" spans="1:14" x14ac:dyDescent="0.25">
      <c r="A941" s="239" t="s">
        <v>705</v>
      </c>
      <c r="B941" s="240" t="s">
        <v>511</v>
      </c>
      <c r="C941" s="240" t="str">
        <f>VLOOKUP(D941,[6]Consolidado!B:E,2,FALSE)</f>
        <v>BH Office</v>
      </c>
      <c r="D941" s="241">
        <v>306</v>
      </c>
      <c r="E941" s="240" t="s">
        <v>481</v>
      </c>
      <c r="F941" s="242" t="s">
        <v>506</v>
      </c>
      <c r="G941" s="240" t="s">
        <v>508</v>
      </c>
      <c r="H941" s="243">
        <v>6.333333333333333</v>
      </c>
      <c r="I941" s="243">
        <v>1.6357234216977266</v>
      </c>
      <c r="J941" s="244">
        <f t="shared" si="28"/>
        <v>10.359581670752268</v>
      </c>
      <c r="K941" s="243">
        <v>49.234226262714465</v>
      </c>
      <c r="L941" s="245">
        <f t="shared" si="29"/>
        <v>311.81676633052496</v>
      </c>
      <c r="M941" s="246" t="str">
        <f>VLOOKUP(D941,[6]Consolidado!B:E,4,FALSE)</f>
        <v>Finalizada</v>
      </c>
      <c r="N941" s="246" t="str">
        <f>VLOOKUP(D941,[6]Consolidado!B:H,7,FALSE)</f>
        <v>Agosto</v>
      </c>
    </row>
    <row r="942" spans="1:14" x14ac:dyDescent="0.25">
      <c r="A942" s="239" t="s">
        <v>705</v>
      </c>
      <c r="B942" s="240" t="s">
        <v>511</v>
      </c>
      <c r="C942" s="240" t="str">
        <f>VLOOKUP(D942,[6]Consolidado!B:E,2,FALSE)</f>
        <v>Ignitia Office</v>
      </c>
      <c r="D942" s="241">
        <v>272</v>
      </c>
      <c r="E942" s="240" t="s">
        <v>481</v>
      </c>
      <c r="F942" s="242" t="s">
        <v>506</v>
      </c>
      <c r="G942" s="240" t="s">
        <v>508</v>
      </c>
      <c r="H942" s="243">
        <v>20.777777777777779</v>
      </c>
      <c r="I942" s="243">
        <v>1.6357234216977266</v>
      </c>
      <c r="J942" s="244">
        <f t="shared" si="28"/>
        <v>33.986697761941656</v>
      </c>
      <c r="K942" s="243">
        <v>49.234226262714465</v>
      </c>
      <c r="L942" s="245">
        <f t="shared" si="29"/>
        <v>1022.9778123475116</v>
      </c>
      <c r="M942" s="246" t="str">
        <f>VLOOKUP(D942,[6]Consolidado!B:E,4,FALSE)</f>
        <v>Finalizada</v>
      </c>
      <c r="N942" s="246" t="str">
        <f>VLOOKUP(D942,[6]Consolidado!B:H,7,FALSE)</f>
        <v>Julio</v>
      </c>
    </row>
    <row r="943" spans="1:14" x14ac:dyDescent="0.25">
      <c r="A943" s="239" t="s">
        <v>705</v>
      </c>
      <c r="B943" s="240" t="s">
        <v>511</v>
      </c>
      <c r="C943" s="240" t="str">
        <f>VLOOKUP(D943,[6]Consolidado!B:E,2,FALSE)</f>
        <v>BH Office</v>
      </c>
      <c r="D943" s="241">
        <v>311</v>
      </c>
      <c r="E943" s="240" t="s">
        <v>485</v>
      </c>
      <c r="F943" s="242" t="s">
        <v>507</v>
      </c>
      <c r="G943" s="240" t="s">
        <v>505</v>
      </c>
      <c r="H943" s="243">
        <v>4.666666666666667</v>
      </c>
      <c r="I943" s="243">
        <v>3.7872651789270457</v>
      </c>
      <c r="J943" s="244">
        <f t="shared" si="28"/>
        <v>17.673904168326214</v>
      </c>
      <c r="K943" s="243">
        <v>111.94602767624676</v>
      </c>
      <c r="L943" s="245">
        <f t="shared" si="29"/>
        <v>522.41479582248485</v>
      </c>
      <c r="M943" s="246" t="str">
        <f>VLOOKUP(D943,[6]Consolidado!B:E,4,FALSE)</f>
        <v>Finalizada</v>
      </c>
      <c r="N943" s="246" t="str">
        <f>VLOOKUP(D943,[6]Consolidado!B:H,7,FALSE)</f>
        <v>Agosto</v>
      </c>
    </row>
    <row r="944" spans="1:14" x14ac:dyDescent="0.25">
      <c r="A944" s="239" t="s">
        <v>705</v>
      </c>
      <c r="B944" s="240" t="s">
        <v>511</v>
      </c>
      <c r="C944" s="240" t="str">
        <f>VLOOKUP(D944,[6]Consolidado!B:E,2,FALSE)</f>
        <v>BH Office</v>
      </c>
      <c r="D944" s="241">
        <v>311</v>
      </c>
      <c r="E944" s="240" t="s">
        <v>485</v>
      </c>
      <c r="F944" s="242" t="s">
        <v>507</v>
      </c>
      <c r="G944" s="240" t="s">
        <v>505</v>
      </c>
      <c r="H944" s="243">
        <v>31.5</v>
      </c>
      <c r="I944" s="243">
        <v>3.7872651789270457</v>
      </c>
      <c r="J944" s="244">
        <f t="shared" si="28"/>
        <v>119.29885313620194</v>
      </c>
      <c r="K944" s="243">
        <v>111.94602767624676</v>
      </c>
      <c r="L944" s="245">
        <f t="shared" si="29"/>
        <v>3526.299871801773</v>
      </c>
      <c r="M944" s="246" t="str">
        <f>VLOOKUP(D944,[6]Consolidado!B:E,4,FALSE)</f>
        <v>Finalizada</v>
      </c>
      <c r="N944" s="246" t="str">
        <f>VLOOKUP(D944,[6]Consolidado!B:H,7,FALSE)</f>
        <v>Agosto</v>
      </c>
    </row>
    <row r="945" spans="1:14" x14ac:dyDescent="0.25">
      <c r="A945" s="239" t="s">
        <v>705</v>
      </c>
      <c r="B945" s="240" t="s">
        <v>511</v>
      </c>
      <c r="C945" s="240" t="str">
        <f>VLOOKUP(D945,[6]Consolidado!B:E,2,FALSE)</f>
        <v>Ignitia Office</v>
      </c>
      <c r="D945" s="241">
        <v>245</v>
      </c>
      <c r="E945" s="240" t="s">
        <v>481</v>
      </c>
      <c r="F945" s="242" t="s">
        <v>506</v>
      </c>
      <c r="G945" s="240" t="s">
        <v>508</v>
      </c>
      <c r="H945" s="243">
        <v>32.5</v>
      </c>
      <c r="I945" s="243">
        <v>1.6357234216977266</v>
      </c>
      <c r="J945" s="244">
        <f t="shared" si="28"/>
        <v>53.161011205176116</v>
      </c>
      <c r="K945" s="243">
        <v>49.234226262714465</v>
      </c>
      <c r="L945" s="245">
        <f t="shared" si="29"/>
        <v>1600.1123535382201</v>
      </c>
      <c r="M945" s="246" t="str">
        <f>VLOOKUP(D945,[6]Consolidado!B:E,4,FALSE)</f>
        <v>Finalizada</v>
      </c>
      <c r="N945" s="246" t="str">
        <f>VLOOKUP(D945,[6]Consolidado!B:H,7,FALSE)</f>
        <v>Julio</v>
      </c>
    </row>
    <row r="946" spans="1:14" x14ac:dyDescent="0.25">
      <c r="A946" s="239" t="s">
        <v>705</v>
      </c>
      <c r="B946" s="240" t="s">
        <v>511</v>
      </c>
      <c r="C946" s="240" t="str">
        <f>VLOOKUP(D946,[6]Consolidado!B:E,2,FALSE)</f>
        <v>Tapatio Spring resort</v>
      </c>
      <c r="D946" s="241">
        <v>342</v>
      </c>
      <c r="E946" s="240" t="s">
        <v>481</v>
      </c>
      <c r="F946" s="242" t="s">
        <v>506</v>
      </c>
      <c r="G946" s="240" t="s">
        <v>508</v>
      </c>
      <c r="H946" s="243">
        <v>2.0833333333333335</v>
      </c>
      <c r="I946" s="243">
        <v>1.6357234216977266</v>
      </c>
      <c r="J946" s="244">
        <f t="shared" si="28"/>
        <v>3.4077571285369306</v>
      </c>
      <c r="K946" s="243">
        <v>49.234226262714465</v>
      </c>
      <c r="L946" s="245">
        <f t="shared" si="29"/>
        <v>102.57130471398848</v>
      </c>
      <c r="M946" s="246" t="str">
        <f>VLOOKUP(D946,[6]Consolidado!B:E,4,FALSE)</f>
        <v>Finalizada</v>
      </c>
      <c r="N946" s="246" t="str">
        <f>VLOOKUP(D946,[6]Consolidado!B:H,7,FALSE)</f>
        <v>Julio</v>
      </c>
    </row>
    <row r="947" spans="1:14" x14ac:dyDescent="0.25">
      <c r="A947" s="239" t="s">
        <v>705</v>
      </c>
      <c r="B947" s="240" t="s">
        <v>511</v>
      </c>
      <c r="C947" s="240" t="str">
        <f>VLOOKUP(D947,[6]Consolidado!B:E,2,FALSE)</f>
        <v>Tapatio Spring resort</v>
      </c>
      <c r="D947" s="241">
        <v>343</v>
      </c>
      <c r="E947" s="240" t="s">
        <v>481</v>
      </c>
      <c r="F947" s="242" t="s">
        <v>506</v>
      </c>
      <c r="G947" s="240" t="s">
        <v>508</v>
      </c>
      <c r="H947" s="243">
        <v>7.5</v>
      </c>
      <c r="I947" s="243">
        <v>1.6357234216977266</v>
      </c>
      <c r="J947" s="244">
        <f t="shared" si="28"/>
        <v>12.267925662732949</v>
      </c>
      <c r="K947" s="243">
        <v>49.234226262714465</v>
      </c>
      <c r="L947" s="245">
        <f t="shared" si="29"/>
        <v>369.25669697035846</v>
      </c>
      <c r="M947" s="246" t="str">
        <f>VLOOKUP(D947,[6]Consolidado!B:E,4,FALSE)</f>
        <v>Finalizada</v>
      </c>
      <c r="N947" s="246" t="str">
        <f>VLOOKUP(D947,[6]Consolidado!B:H,7,FALSE)</f>
        <v>Julio</v>
      </c>
    </row>
    <row r="948" spans="1:14" x14ac:dyDescent="0.25">
      <c r="A948" s="239" t="s">
        <v>705</v>
      </c>
      <c r="B948" s="240" t="s">
        <v>511</v>
      </c>
      <c r="C948" s="240" t="str">
        <f>VLOOKUP(D948,[6]Consolidado!B:E,2,FALSE)</f>
        <v>Ignitia Office</v>
      </c>
      <c r="D948" s="241">
        <v>266</v>
      </c>
      <c r="E948" s="240" t="s">
        <v>485</v>
      </c>
      <c r="F948" s="242" t="s">
        <v>507</v>
      </c>
      <c r="G948" s="240" t="s">
        <v>505</v>
      </c>
      <c r="H948" s="243">
        <v>16.625</v>
      </c>
      <c r="I948" s="243">
        <v>3.7872651789270457</v>
      </c>
      <c r="J948" s="244">
        <f t="shared" si="28"/>
        <v>62.963283599662134</v>
      </c>
      <c r="K948" s="243">
        <v>111.94602767624676</v>
      </c>
      <c r="L948" s="245">
        <f t="shared" si="29"/>
        <v>1861.1027101176023</v>
      </c>
      <c r="M948" s="246" t="str">
        <f>VLOOKUP(D948,[6]Consolidado!B:E,4,FALSE)</f>
        <v>Finalizada</v>
      </c>
      <c r="N948" s="246" t="str">
        <f>VLOOKUP(D948,[6]Consolidado!B:H,7,FALSE)</f>
        <v>Julio</v>
      </c>
    </row>
    <row r="949" spans="1:14" x14ac:dyDescent="0.25">
      <c r="A949" s="239" t="s">
        <v>705</v>
      </c>
      <c r="B949" s="240" t="s">
        <v>511</v>
      </c>
      <c r="C949" s="240" t="str">
        <f>VLOOKUP(D949,[6]Consolidado!B:E,2,FALSE)</f>
        <v>Maderas Collective</v>
      </c>
      <c r="D949" s="241">
        <v>319</v>
      </c>
      <c r="E949" s="240" t="s">
        <v>485</v>
      </c>
      <c r="F949" s="242" t="s">
        <v>507</v>
      </c>
      <c r="G949" s="240" t="s">
        <v>505</v>
      </c>
      <c r="H949" s="243">
        <v>2.1388888888888888</v>
      </c>
      <c r="I949" s="243">
        <v>3.7872651789270457</v>
      </c>
      <c r="J949" s="244">
        <f t="shared" si="28"/>
        <v>8.1005394104828472</v>
      </c>
      <c r="K949" s="243">
        <v>111.94602767624676</v>
      </c>
      <c r="L949" s="245">
        <f t="shared" si="29"/>
        <v>239.44011475197223</v>
      </c>
      <c r="M949" s="246" t="str">
        <f>VLOOKUP(D949,[6]Consolidado!B:E,4,FALSE)</f>
        <v>Finalizada</v>
      </c>
      <c r="N949" s="246" t="str">
        <f>VLOOKUP(D949,[6]Consolidado!B:H,7,FALSE)</f>
        <v>Julio</v>
      </c>
    </row>
    <row r="950" spans="1:14" x14ac:dyDescent="0.25">
      <c r="A950" s="239" t="s">
        <v>705</v>
      </c>
      <c r="B950" s="240" t="s">
        <v>511</v>
      </c>
      <c r="C950" s="240" t="str">
        <f>VLOOKUP(D950,[6]Consolidado!B:E,2,FALSE)</f>
        <v>Maderas Collective</v>
      </c>
      <c r="D950" s="241">
        <v>319</v>
      </c>
      <c r="E950" s="240" t="s">
        <v>482</v>
      </c>
      <c r="F950" s="242" t="s">
        <v>507</v>
      </c>
      <c r="G950" s="240" t="s">
        <v>505</v>
      </c>
      <c r="H950" s="243">
        <v>1.40625</v>
      </c>
      <c r="I950" s="243">
        <v>2.7138074535197525</v>
      </c>
      <c r="J950" s="244">
        <f t="shared" si="28"/>
        <v>3.8162917315121518</v>
      </c>
      <c r="K950" s="243">
        <v>80.209464716125211</v>
      </c>
      <c r="L950" s="245">
        <f t="shared" si="29"/>
        <v>112.79455975705108</v>
      </c>
      <c r="M950" s="246" t="str">
        <f>VLOOKUP(D950,[6]Consolidado!B:E,4,FALSE)</f>
        <v>Finalizada</v>
      </c>
      <c r="N950" s="246" t="str">
        <f>VLOOKUP(D950,[6]Consolidado!B:H,7,FALSE)</f>
        <v>Julio</v>
      </c>
    </row>
    <row r="951" spans="1:14" x14ac:dyDescent="0.25">
      <c r="A951" s="239" t="s">
        <v>705</v>
      </c>
      <c r="B951" s="240" t="s">
        <v>511</v>
      </c>
      <c r="C951" s="240" t="str">
        <f>VLOOKUP(D951,[6]Consolidado!B:E,2,FALSE)</f>
        <v>Wharf</v>
      </c>
      <c r="D951" s="241">
        <v>283</v>
      </c>
      <c r="E951" s="240" t="s">
        <v>481</v>
      </c>
      <c r="F951" s="242" t="s">
        <v>507</v>
      </c>
      <c r="G951" s="240" t="s">
        <v>505</v>
      </c>
      <c r="H951" s="243">
        <v>24.125</v>
      </c>
      <c r="I951" s="243">
        <v>1.4108924147625961</v>
      </c>
      <c r="J951" s="244">
        <f t="shared" si="28"/>
        <v>34.037779506147629</v>
      </c>
      <c r="K951" s="243">
        <v>41.685479230063088</v>
      </c>
      <c r="L951" s="245">
        <f t="shared" si="29"/>
        <v>1005.662186425272</v>
      </c>
      <c r="M951" s="246" t="str">
        <f>VLOOKUP(D951,[6]Consolidado!B:E,4,FALSE)</f>
        <v>Finalizada</v>
      </c>
      <c r="N951" s="246" t="str">
        <f>VLOOKUP(D951,[6]Consolidado!B:H,7,FALSE)</f>
        <v>Agosto</v>
      </c>
    </row>
    <row r="952" spans="1:14" x14ac:dyDescent="0.25">
      <c r="A952" s="239" t="s">
        <v>705</v>
      </c>
      <c r="B952" s="240" t="s">
        <v>511</v>
      </c>
      <c r="C952" s="240" t="str">
        <f>VLOOKUP(D952,[6]Consolidado!B:E,2,FALSE)</f>
        <v>Home Studios</v>
      </c>
      <c r="D952" s="241">
        <v>344</v>
      </c>
      <c r="E952" s="240" t="s">
        <v>481</v>
      </c>
      <c r="F952" s="242" t="s">
        <v>506</v>
      </c>
      <c r="G952" s="240" t="s">
        <v>508</v>
      </c>
      <c r="H952" s="243">
        <v>65.625</v>
      </c>
      <c r="I952" s="243">
        <v>1.6357234216977266</v>
      </c>
      <c r="J952" s="244">
        <f t="shared" si="28"/>
        <v>107.3443495489133</v>
      </c>
      <c r="K952" s="243">
        <v>49.234226262714465</v>
      </c>
      <c r="L952" s="245">
        <f t="shared" si="29"/>
        <v>3230.9960984906365</v>
      </c>
      <c r="M952" s="246" t="str">
        <f>VLOOKUP(D952,[6]Consolidado!B:E,4,FALSE)</f>
        <v>Finalizada</v>
      </c>
      <c r="N952" s="246" t="str">
        <f>VLOOKUP(D952,[6]Consolidado!B:H,7,FALSE)</f>
        <v>Agosto</v>
      </c>
    </row>
    <row r="953" spans="1:14" x14ac:dyDescent="0.25">
      <c r="A953" s="239" t="s">
        <v>705</v>
      </c>
      <c r="B953" s="240" t="s">
        <v>511</v>
      </c>
      <c r="C953" s="240" t="str">
        <f>VLOOKUP(D953,[6]Consolidado!B:E,2,FALSE)</f>
        <v>Home Studios</v>
      </c>
      <c r="D953" s="241">
        <v>344</v>
      </c>
      <c r="E953" s="240" t="s">
        <v>481</v>
      </c>
      <c r="F953" s="242" t="s">
        <v>506</v>
      </c>
      <c r="G953" s="240" t="s">
        <v>508</v>
      </c>
      <c r="H953" s="243">
        <v>31.25</v>
      </c>
      <c r="I953" s="243">
        <v>1.6357234216977266</v>
      </c>
      <c r="J953" s="244">
        <f t="shared" si="28"/>
        <v>51.116356928053953</v>
      </c>
      <c r="K953" s="243">
        <v>49.234226262714465</v>
      </c>
      <c r="L953" s="245">
        <f t="shared" si="29"/>
        <v>1538.5695707098271</v>
      </c>
      <c r="M953" s="246" t="str">
        <f>VLOOKUP(D953,[6]Consolidado!B:E,4,FALSE)</f>
        <v>Finalizada</v>
      </c>
      <c r="N953" s="246" t="str">
        <f>VLOOKUP(D953,[6]Consolidado!B:H,7,FALSE)</f>
        <v>Agosto</v>
      </c>
    </row>
    <row r="954" spans="1:14" x14ac:dyDescent="0.25">
      <c r="A954" s="239" t="s">
        <v>705</v>
      </c>
      <c r="B954" s="240" t="s">
        <v>511</v>
      </c>
      <c r="C954" s="240" t="str">
        <f>VLOOKUP(D954,[6]Consolidado!B:E,2,FALSE)</f>
        <v>Home Studios</v>
      </c>
      <c r="D954" s="241">
        <v>344</v>
      </c>
      <c r="E954" s="240" t="s">
        <v>480</v>
      </c>
      <c r="F954" s="242" t="s">
        <v>506</v>
      </c>
      <c r="G954" s="240" t="s">
        <v>905</v>
      </c>
      <c r="H954" s="243">
        <v>15.166666666666666</v>
      </c>
      <c r="I954" s="243">
        <v>1.3281905551577271</v>
      </c>
      <c r="J954" s="244">
        <f t="shared" si="28"/>
        <v>20.144223419892192</v>
      </c>
      <c r="K954" s="243">
        <v>39.225717303584176</v>
      </c>
      <c r="L954" s="245">
        <f t="shared" si="29"/>
        <v>594.92337910435992</v>
      </c>
      <c r="M954" s="246" t="str">
        <f>VLOOKUP(D954,[6]Consolidado!B:E,4,FALSE)</f>
        <v>Finalizada</v>
      </c>
      <c r="N954" s="246" t="str">
        <f>VLOOKUP(D954,[6]Consolidado!B:H,7,FALSE)</f>
        <v>Agosto</v>
      </c>
    </row>
    <row r="955" spans="1:14" x14ac:dyDescent="0.25">
      <c r="A955" s="239" t="s">
        <v>705</v>
      </c>
      <c r="B955" s="240" t="s">
        <v>511</v>
      </c>
      <c r="C955" s="240" t="str">
        <f>VLOOKUP(D955,[6]Consolidado!B:E,2,FALSE)</f>
        <v>Ignitia Office</v>
      </c>
      <c r="D955" s="241">
        <v>346</v>
      </c>
      <c r="E955" s="240" t="s">
        <v>481</v>
      </c>
      <c r="F955" s="242" t="s">
        <v>507</v>
      </c>
      <c r="G955" s="240" t="s">
        <v>505</v>
      </c>
      <c r="H955" s="243">
        <v>41.666666666666664</v>
      </c>
      <c r="I955" s="243">
        <v>1.4108924147625961</v>
      </c>
      <c r="J955" s="244">
        <f t="shared" si="28"/>
        <v>58.787183948441502</v>
      </c>
      <c r="K955" s="243">
        <v>41.685479230063088</v>
      </c>
      <c r="L955" s="245">
        <f t="shared" si="29"/>
        <v>1736.8949679192951</v>
      </c>
      <c r="M955" s="246" t="str">
        <f>VLOOKUP(D955,[6]Consolidado!B:E,4,FALSE)</f>
        <v>Finalizada</v>
      </c>
      <c r="N955" s="246" t="str">
        <f>VLOOKUP(D955,[6]Consolidado!B:H,7,FALSE)</f>
        <v>Julio</v>
      </c>
    </row>
    <row r="956" spans="1:14" x14ac:dyDescent="0.25">
      <c r="A956" s="239" t="s">
        <v>705</v>
      </c>
      <c r="B956" s="240" t="s">
        <v>512</v>
      </c>
      <c r="C956" s="240" t="str">
        <f>VLOOKUP(D956,[6]Consolidado!B:E,2,FALSE)</f>
        <v>BH Office</v>
      </c>
      <c r="D956" s="241">
        <v>338</v>
      </c>
      <c r="E956" s="240" t="s">
        <v>485</v>
      </c>
      <c r="F956" s="242" t="s">
        <v>507</v>
      </c>
      <c r="G956" s="240" t="s">
        <v>505</v>
      </c>
      <c r="H956" s="243">
        <v>15</v>
      </c>
      <c r="I956" s="243">
        <v>3.7872651789270457</v>
      </c>
      <c r="J956" s="244">
        <f t="shared" si="28"/>
        <v>56.808977683905688</v>
      </c>
      <c r="K956" s="243">
        <v>111.94602767624676</v>
      </c>
      <c r="L956" s="245">
        <f t="shared" si="29"/>
        <v>1679.1904151437013</v>
      </c>
      <c r="M956" s="246" t="str">
        <f>VLOOKUP(D956,[6]Consolidado!B:E,4,FALSE)</f>
        <v>Finalizada</v>
      </c>
      <c r="N956" s="246" t="str">
        <f>VLOOKUP(D956,[6]Consolidado!B:H,7,FALSE)</f>
        <v>Agosto</v>
      </c>
    </row>
    <row r="957" spans="1:14" x14ac:dyDescent="0.25">
      <c r="A957" s="239" t="s">
        <v>705</v>
      </c>
      <c r="B957" s="240" t="s">
        <v>512</v>
      </c>
      <c r="C957" s="240" t="str">
        <f>VLOOKUP(D957,[6]Consolidado!B:E,2,FALSE)</f>
        <v>Chicha [Pina Blanca]</v>
      </c>
      <c r="D957" s="241">
        <v>295</v>
      </c>
      <c r="E957" s="240" t="s">
        <v>481</v>
      </c>
      <c r="F957" s="242" t="s">
        <v>507</v>
      </c>
      <c r="G957" s="240" t="s">
        <v>505</v>
      </c>
      <c r="H957" s="243">
        <v>36</v>
      </c>
      <c r="I957" s="243">
        <v>1.4108924147625961</v>
      </c>
      <c r="J957" s="244">
        <f t="shared" si="28"/>
        <v>50.79212693145346</v>
      </c>
      <c r="K957" s="243">
        <v>41.685479230063088</v>
      </c>
      <c r="L957" s="245">
        <f t="shared" si="29"/>
        <v>1500.6772522822712</v>
      </c>
      <c r="M957" s="246" t="str">
        <f>VLOOKUP(D957,[6]Consolidado!B:E,4,FALSE)</f>
        <v>Finalizada</v>
      </c>
      <c r="N957" s="246" t="str">
        <f>VLOOKUP(D957,[6]Consolidado!B:H,7,FALSE)</f>
        <v>Agosto</v>
      </c>
    </row>
    <row r="958" spans="1:14" x14ac:dyDescent="0.25">
      <c r="A958" s="239" t="s">
        <v>705</v>
      </c>
      <c r="B958" s="240" t="s">
        <v>512</v>
      </c>
      <c r="C958" s="240" t="str">
        <f>VLOOKUP(D958,[6]Consolidado!B:E,2,FALSE)</f>
        <v>Ignitia Office</v>
      </c>
      <c r="D958" s="241">
        <v>229</v>
      </c>
      <c r="E958" s="240" t="s">
        <v>481</v>
      </c>
      <c r="F958" s="242" t="s">
        <v>507</v>
      </c>
      <c r="G958" s="240" t="s">
        <v>505</v>
      </c>
      <c r="H958" s="243">
        <v>8.3333333333333339</v>
      </c>
      <c r="I958" s="243">
        <v>1.4108924147625961</v>
      </c>
      <c r="J958" s="244">
        <f t="shared" si="28"/>
        <v>11.757436789688301</v>
      </c>
      <c r="K958" s="243">
        <v>41.685479230063088</v>
      </c>
      <c r="L958" s="245">
        <f t="shared" si="29"/>
        <v>347.37899358385908</v>
      </c>
      <c r="M958" s="246" t="str">
        <f>VLOOKUP(D958,[6]Consolidado!B:E,4,FALSE)</f>
        <v>Finalizada</v>
      </c>
      <c r="N958" s="246" t="str">
        <f>VLOOKUP(D958,[6]Consolidado!B:H,7,FALSE)</f>
        <v>Julio</v>
      </c>
    </row>
    <row r="959" spans="1:14" x14ac:dyDescent="0.25">
      <c r="A959" s="239" t="s">
        <v>705</v>
      </c>
      <c r="B959" s="240" t="s">
        <v>512</v>
      </c>
      <c r="C959" s="240" t="str">
        <f>VLOOKUP(D959,[6]Consolidado!B:E,2,FALSE)</f>
        <v>Tapatio Spring resort</v>
      </c>
      <c r="D959" s="241">
        <v>342</v>
      </c>
      <c r="E959" s="240" t="s">
        <v>481</v>
      </c>
      <c r="F959" s="242" t="s">
        <v>507</v>
      </c>
      <c r="G959" s="240" t="s">
        <v>505</v>
      </c>
      <c r="H959" s="243">
        <v>17.583333333333336</v>
      </c>
      <c r="I959" s="243">
        <v>1.4108924147625961</v>
      </c>
      <c r="J959" s="244">
        <f t="shared" si="28"/>
        <v>24.808191626242319</v>
      </c>
      <c r="K959" s="243">
        <v>41.685479230063088</v>
      </c>
      <c r="L959" s="245">
        <f t="shared" si="29"/>
        <v>732.96967646194275</v>
      </c>
      <c r="M959" s="246" t="str">
        <f>VLOOKUP(D959,[6]Consolidado!B:E,4,FALSE)</f>
        <v>Finalizada</v>
      </c>
      <c r="N959" s="246" t="str">
        <f>VLOOKUP(D959,[6]Consolidado!B:H,7,FALSE)</f>
        <v>Julio</v>
      </c>
    </row>
    <row r="960" spans="1:14" x14ac:dyDescent="0.25">
      <c r="A960" s="239" t="s">
        <v>705</v>
      </c>
      <c r="B960" s="240" t="s">
        <v>512</v>
      </c>
      <c r="C960" s="240" t="str">
        <f>VLOOKUP(D960,[6]Consolidado!B:E,2,FALSE)</f>
        <v>Tapatio Spring resort</v>
      </c>
      <c r="D960" s="241">
        <v>343</v>
      </c>
      <c r="E960" s="240" t="s">
        <v>481</v>
      </c>
      <c r="F960" s="242" t="s">
        <v>507</v>
      </c>
      <c r="G960" s="240" t="s">
        <v>505</v>
      </c>
      <c r="H960" s="243">
        <v>16.041666666666668</v>
      </c>
      <c r="I960" s="243">
        <v>1.4108924147625961</v>
      </c>
      <c r="J960" s="244">
        <f t="shared" si="28"/>
        <v>22.63306582014998</v>
      </c>
      <c r="K960" s="243">
        <v>41.685479230063088</v>
      </c>
      <c r="L960" s="245">
        <f t="shared" si="29"/>
        <v>668.7045626489288</v>
      </c>
      <c r="M960" s="246" t="str">
        <f>VLOOKUP(D960,[6]Consolidado!B:E,4,FALSE)</f>
        <v>Finalizada</v>
      </c>
      <c r="N960" s="246" t="str">
        <f>VLOOKUP(D960,[6]Consolidado!B:H,7,FALSE)</f>
        <v>Julio</v>
      </c>
    </row>
    <row r="961" spans="1:14" x14ac:dyDescent="0.25">
      <c r="A961" s="239" t="s">
        <v>705</v>
      </c>
      <c r="B961" s="240" t="s">
        <v>512</v>
      </c>
      <c r="C961" s="240" t="str">
        <f>VLOOKUP(D961,[6]Consolidado!B:E,2,FALSE)</f>
        <v>Tapatio Spring resort</v>
      </c>
      <c r="D961" s="241">
        <v>343</v>
      </c>
      <c r="E961" s="240" t="s">
        <v>481</v>
      </c>
      <c r="F961" s="242" t="s">
        <v>506</v>
      </c>
      <c r="G961" s="240" t="s">
        <v>508</v>
      </c>
      <c r="H961" s="243">
        <v>4.8125</v>
      </c>
      <c r="I961" s="243">
        <v>1.6357234216977266</v>
      </c>
      <c r="J961" s="244">
        <f t="shared" si="28"/>
        <v>7.8719189669203091</v>
      </c>
      <c r="K961" s="243">
        <v>49.234226262714465</v>
      </c>
      <c r="L961" s="245">
        <f t="shared" si="29"/>
        <v>236.93971388931337</v>
      </c>
      <c r="M961" s="246" t="str">
        <f>VLOOKUP(D961,[6]Consolidado!B:E,4,FALSE)</f>
        <v>Finalizada</v>
      </c>
      <c r="N961" s="246" t="str">
        <f>VLOOKUP(D961,[6]Consolidado!B:H,7,FALSE)</f>
        <v>Julio</v>
      </c>
    </row>
    <row r="962" spans="1:14" x14ac:dyDescent="0.25">
      <c r="A962" s="239" t="s">
        <v>705</v>
      </c>
      <c r="B962" s="240" t="s">
        <v>512</v>
      </c>
      <c r="C962" s="240" t="str">
        <f>VLOOKUP(D962,[6]Consolidado!B:E,2,FALSE)</f>
        <v>Tapatio Spring resort</v>
      </c>
      <c r="D962" s="241">
        <v>341</v>
      </c>
      <c r="E962" s="240" t="s">
        <v>481</v>
      </c>
      <c r="F962" s="242" t="s">
        <v>507</v>
      </c>
      <c r="G962" s="240" t="s">
        <v>505</v>
      </c>
      <c r="H962" s="243">
        <v>10.833333333333332</v>
      </c>
      <c r="I962" s="243">
        <v>1.4108924147625961</v>
      </c>
      <c r="J962" s="244">
        <f t="shared" si="28"/>
        <v>15.28466782659479</v>
      </c>
      <c r="K962" s="243">
        <v>41.685479230063088</v>
      </c>
      <c r="L962" s="245">
        <f t="shared" si="29"/>
        <v>451.59269165901674</v>
      </c>
      <c r="M962" s="246" t="str">
        <f>VLOOKUP(D962,[6]Consolidado!B:E,4,FALSE)</f>
        <v>Finalizada</v>
      </c>
      <c r="N962" s="246" t="str">
        <f>VLOOKUP(D962,[6]Consolidado!B:H,7,FALSE)</f>
        <v>Julio</v>
      </c>
    </row>
    <row r="963" spans="1:14" x14ac:dyDescent="0.25">
      <c r="A963" s="239" t="s">
        <v>705</v>
      </c>
      <c r="B963" s="240" t="s">
        <v>512</v>
      </c>
      <c r="C963" s="240" t="str">
        <f>VLOOKUP(D963,[6]Consolidado!B:E,2,FALSE)</f>
        <v>Chicha [Pina Blanca]</v>
      </c>
      <c r="D963" s="241">
        <v>295</v>
      </c>
      <c r="E963" s="240" t="s">
        <v>481</v>
      </c>
      <c r="F963" s="242" t="s">
        <v>507</v>
      </c>
      <c r="G963" s="240" t="s">
        <v>505</v>
      </c>
      <c r="H963" s="243">
        <v>5.5</v>
      </c>
      <c r="I963" s="243">
        <v>1.4108924147625961</v>
      </c>
      <c r="J963" s="244">
        <f t="shared" si="28"/>
        <v>7.7599082811942788</v>
      </c>
      <c r="K963" s="243">
        <v>41.685479230063088</v>
      </c>
      <c r="L963" s="245">
        <f t="shared" si="29"/>
        <v>229.27013576534699</v>
      </c>
      <c r="M963" s="246" t="str">
        <f>VLOOKUP(D963,[6]Consolidado!B:E,4,FALSE)</f>
        <v>Finalizada</v>
      </c>
      <c r="N963" s="246" t="str">
        <f>VLOOKUP(D963,[6]Consolidado!B:H,7,FALSE)</f>
        <v>Agosto</v>
      </c>
    </row>
    <row r="964" spans="1:14" x14ac:dyDescent="0.25">
      <c r="A964" s="239" t="s">
        <v>705</v>
      </c>
      <c r="B964" s="240" t="s">
        <v>512</v>
      </c>
      <c r="C964" s="240" t="str">
        <f>VLOOKUP(D964,[6]Consolidado!B:E,2,FALSE)</f>
        <v>BH Office</v>
      </c>
      <c r="D964" s="241">
        <v>308</v>
      </c>
      <c r="E964" s="240" t="s">
        <v>481</v>
      </c>
      <c r="F964" s="242" t="s">
        <v>506</v>
      </c>
      <c r="G964" s="240" t="s">
        <v>508</v>
      </c>
      <c r="H964" s="243">
        <v>8.3333333333333339</v>
      </c>
      <c r="I964" s="243">
        <v>1.6357234216977266</v>
      </c>
      <c r="J964" s="244">
        <f t="shared" si="28"/>
        <v>13.631028514147722</v>
      </c>
      <c r="K964" s="243">
        <v>49.234226262714465</v>
      </c>
      <c r="L964" s="245">
        <f t="shared" si="29"/>
        <v>410.28521885595393</v>
      </c>
      <c r="M964" s="246" t="str">
        <f>VLOOKUP(D964,[6]Consolidado!B:E,4,FALSE)</f>
        <v>Finalizada</v>
      </c>
      <c r="N964" s="246" t="str">
        <f>VLOOKUP(D964,[6]Consolidado!B:H,7,FALSE)</f>
        <v>Agosto</v>
      </c>
    </row>
    <row r="965" spans="1:14" x14ac:dyDescent="0.25">
      <c r="A965" s="239" t="s">
        <v>705</v>
      </c>
      <c r="B965" s="240" t="s">
        <v>512</v>
      </c>
      <c r="C965" s="240" t="str">
        <f>VLOOKUP(D965,[6]Consolidado!B:E,2,FALSE)</f>
        <v>Maderas Collective</v>
      </c>
      <c r="D965" s="241">
        <v>354</v>
      </c>
      <c r="E965" s="240" t="s">
        <v>487</v>
      </c>
      <c r="F965" s="242" t="s">
        <v>507</v>
      </c>
      <c r="G965" s="240" t="s">
        <v>505</v>
      </c>
      <c r="H965" s="243">
        <v>3.2083333333333335</v>
      </c>
      <c r="I965" s="243">
        <v>3.5343017834010659</v>
      </c>
      <c r="J965" s="244">
        <f t="shared" si="28"/>
        <v>11.339218221745087</v>
      </c>
      <c r="K965" s="243">
        <v>103.17580235556672</v>
      </c>
      <c r="L965" s="245">
        <f t="shared" si="29"/>
        <v>331.02236589077654</v>
      </c>
      <c r="M965" s="246" t="str">
        <f>VLOOKUP(D965,[6]Consolidado!B:E,4,FALSE)</f>
        <v>Finalizada</v>
      </c>
      <c r="N965" s="246" t="str">
        <f>VLOOKUP(D965,[6]Consolidado!B:H,7,FALSE)</f>
        <v>Noviembre</v>
      </c>
    </row>
    <row r="966" spans="1:14" x14ac:dyDescent="0.25">
      <c r="A966" s="239" t="s">
        <v>705</v>
      </c>
      <c r="B966" s="240" t="s">
        <v>512</v>
      </c>
      <c r="C966" s="240" t="str">
        <f>VLOOKUP(D966,[6]Consolidado!B:E,2,FALSE)</f>
        <v>Home Studios</v>
      </c>
      <c r="D966" s="241">
        <v>344</v>
      </c>
      <c r="E966" s="240" t="s">
        <v>481</v>
      </c>
      <c r="F966" s="242" t="s">
        <v>506</v>
      </c>
      <c r="G966" s="240" t="s">
        <v>508</v>
      </c>
      <c r="H966" s="243">
        <v>6.666666666666667</v>
      </c>
      <c r="I966" s="243">
        <v>1.6357234216977266</v>
      </c>
      <c r="J966" s="244">
        <f t="shared" si="28"/>
        <v>10.904822811318178</v>
      </c>
      <c r="K966" s="243">
        <v>49.234226262714465</v>
      </c>
      <c r="L966" s="245">
        <f t="shared" si="29"/>
        <v>328.22817508476311</v>
      </c>
      <c r="M966" s="246" t="str">
        <f>VLOOKUP(D966,[6]Consolidado!B:E,4,FALSE)</f>
        <v>Finalizada</v>
      </c>
      <c r="N966" s="246" t="str">
        <f>VLOOKUP(D966,[6]Consolidado!B:H,7,FALSE)</f>
        <v>Agosto</v>
      </c>
    </row>
    <row r="967" spans="1:14" x14ac:dyDescent="0.25">
      <c r="A967" s="239" t="s">
        <v>705</v>
      </c>
      <c r="B967" s="240" t="s">
        <v>512</v>
      </c>
      <c r="C967" s="240" t="str">
        <f>VLOOKUP(D967,[6]Consolidado!B:E,2,FALSE)</f>
        <v>BH Office</v>
      </c>
      <c r="D967" s="241">
        <v>311</v>
      </c>
      <c r="E967" s="240" t="s">
        <v>481</v>
      </c>
      <c r="F967" s="242" t="s">
        <v>506</v>
      </c>
      <c r="G967" s="240" t="s">
        <v>508</v>
      </c>
      <c r="H967" s="243">
        <v>12.152777777777779</v>
      </c>
      <c r="I967" s="243">
        <v>1.6357234216977266</v>
      </c>
      <c r="J967" s="244">
        <f t="shared" si="28"/>
        <v>19.878583249798762</v>
      </c>
      <c r="K967" s="243">
        <v>49.234226262714465</v>
      </c>
      <c r="L967" s="245">
        <f t="shared" si="29"/>
        <v>598.33261083159948</v>
      </c>
      <c r="M967" s="246" t="str">
        <f>VLOOKUP(D967,[6]Consolidado!B:E,4,FALSE)</f>
        <v>Finalizada</v>
      </c>
      <c r="N967" s="246" t="str">
        <f>VLOOKUP(D967,[6]Consolidado!B:H,7,FALSE)</f>
        <v>Agosto</v>
      </c>
    </row>
    <row r="968" spans="1:14" x14ac:dyDescent="0.25">
      <c r="A968" s="239" t="s">
        <v>705</v>
      </c>
      <c r="B968" s="240" t="s">
        <v>512</v>
      </c>
      <c r="C968" s="240" t="str">
        <f>VLOOKUP(D968,[6]Consolidado!B:E,2,FALSE)</f>
        <v>Maderas Collective</v>
      </c>
      <c r="D968" s="241">
        <v>354</v>
      </c>
      <c r="E968" s="240" t="s">
        <v>484</v>
      </c>
      <c r="F968" s="242" t="s">
        <v>507</v>
      </c>
      <c r="G968" s="240" t="s">
        <v>505</v>
      </c>
      <c r="H968" s="243">
        <v>4.3402777777777777</v>
      </c>
      <c r="I968" s="243">
        <v>2.3489992250858593</v>
      </c>
      <c r="J968" s="244">
        <f t="shared" si="28"/>
        <v>10.195309136657375</v>
      </c>
      <c r="K968" s="243">
        <v>69.921329769003705</v>
      </c>
      <c r="L968" s="245">
        <f t="shared" si="29"/>
        <v>303.4779937890786</v>
      </c>
      <c r="M968" s="246" t="str">
        <f>VLOOKUP(D968,[6]Consolidado!B:E,4,FALSE)</f>
        <v>Finalizada</v>
      </c>
      <c r="N968" s="246" t="str">
        <f>VLOOKUP(D968,[6]Consolidado!B:H,7,FALSE)</f>
        <v>Noviembre</v>
      </c>
    </row>
    <row r="969" spans="1:14" x14ac:dyDescent="0.25">
      <c r="A969" s="239" t="s">
        <v>705</v>
      </c>
      <c r="B969" s="240" t="s">
        <v>512</v>
      </c>
      <c r="C969" s="240" t="str">
        <f>VLOOKUP(D969,[6]Consolidado!B:E,2,FALSE)</f>
        <v>Maderas Collective</v>
      </c>
      <c r="D969" s="241">
        <v>354</v>
      </c>
      <c r="E969" s="240" t="s">
        <v>482</v>
      </c>
      <c r="F969" s="242" t="s">
        <v>507</v>
      </c>
      <c r="G969" s="240" t="s">
        <v>505</v>
      </c>
      <c r="H969" s="243">
        <v>9.8888888888888893</v>
      </c>
      <c r="I969" s="243">
        <v>2.7138074535197525</v>
      </c>
      <c r="J969" s="244">
        <f t="shared" si="28"/>
        <v>26.836540373695332</v>
      </c>
      <c r="K969" s="243">
        <v>80.209464716125211</v>
      </c>
      <c r="L969" s="245">
        <f t="shared" si="29"/>
        <v>793.18248441501601</v>
      </c>
      <c r="M969" s="246" t="str">
        <f>VLOOKUP(D969,[6]Consolidado!B:E,4,FALSE)</f>
        <v>Finalizada</v>
      </c>
      <c r="N969" s="246" t="str">
        <f>VLOOKUP(D969,[6]Consolidado!B:H,7,FALSE)</f>
        <v>Noviembre</v>
      </c>
    </row>
    <row r="970" spans="1:14" x14ac:dyDescent="0.25">
      <c r="A970" s="239" t="s">
        <v>705</v>
      </c>
      <c r="B970" s="240" t="s">
        <v>512</v>
      </c>
      <c r="C970" s="240" t="str">
        <f>VLOOKUP(D970,[6]Consolidado!B:E,2,FALSE)</f>
        <v>Maderas Collective</v>
      </c>
      <c r="D970" s="241">
        <v>354</v>
      </c>
      <c r="E970" s="240" t="s">
        <v>485</v>
      </c>
      <c r="F970" s="242" t="s">
        <v>507</v>
      </c>
      <c r="G970" s="240" t="s">
        <v>505</v>
      </c>
      <c r="H970" s="243">
        <v>4.666666666666667</v>
      </c>
      <c r="I970" s="243">
        <v>3.7872651789270457</v>
      </c>
      <c r="J970" s="244">
        <f t="shared" ref="J970:J1033" si="30">+H970*I970</f>
        <v>17.673904168326214</v>
      </c>
      <c r="K970" s="243">
        <v>111.94602767624676</v>
      </c>
      <c r="L970" s="245">
        <f t="shared" si="29"/>
        <v>522.41479582248485</v>
      </c>
      <c r="M970" s="246" t="str">
        <f>VLOOKUP(D970,[6]Consolidado!B:E,4,FALSE)</f>
        <v>Finalizada</v>
      </c>
      <c r="N970" s="246" t="str">
        <f>VLOOKUP(D970,[6]Consolidado!B:H,7,FALSE)</f>
        <v>Noviembre</v>
      </c>
    </row>
    <row r="971" spans="1:14" x14ac:dyDescent="0.25">
      <c r="A971" s="239" t="s">
        <v>705</v>
      </c>
      <c r="B971" s="240" t="s">
        <v>512</v>
      </c>
      <c r="C971" s="240" t="str">
        <f>VLOOKUP(D971,[6]Consolidado!B:E,2,FALSE)</f>
        <v>Maderas Collective</v>
      </c>
      <c r="D971" s="241">
        <v>354</v>
      </c>
      <c r="E971" s="240" t="s">
        <v>486</v>
      </c>
      <c r="F971" s="242" t="s">
        <v>507</v>
      </c>
      <c r="G971" s="240" t="s">
        <v>505</v>
      </c>
      <c r="H971" s="243">
        <v>3.3333333333333335</v>
      </c>
      <c r="I971" s="243">
        <v>5.8481776602122988</v>
      </c>
      <c r="J971" s="244">
        <f t="shared" si="30"/>
        <v>19.493925534040997</v>
      </c>
      <c r="K971" s="243">
        <v>172.87649300294902</v>
      </c>
      <c r="L971" s="245">
        <f t="shared" ref="L971:L1034" si="31">H971*K971</f>
        <v>576.25497667649677</v>
      </c>
      <c r="M971" s="246" t="str">
        <f>VLOOKUP(D971,[6]Consolidado!B:E,4,FALSE)</f>
        <v>Finalizada</v>
      </c>
      <c r="N971" s="246" t="str">
        <f>VLOOKUP(D971,[6]Consolidado!B:H,7,FALSE)</f>
        <v>Noviembre</v>
      </c>
    </row>
    <row r="972" spans="1:14" x14ac:dyDescent="0.25">
      <c r="A972" s="239" t="s">
        <v>705</v>
      </c>
      <c r="B972" s="240" t="s">
        <v>512</v>
      </c>
      <c r="C972" s="240" t="str">
        <f>VLOOKUP(D972,[6]Consolidado!B:E,2,FALSE)</f>
        <v>Maderas Collective</v>
      </c>
      <c r="D972" s="241">
        <v>354</v>
      </c>
      <c r="E972" s="240" t="s">
        <v>481</v>
      </c>
      <c r="F972" s="242" t="s">
        <v>507</v>
      </c>
      <c r="G972" s="240" t="s">
        <v>505</v>
      </c>
      <c r="H972" s="243">
        <v>2.5</v>
      </c>
      <c r="I972" s="243">
        <v>1.4108924147625961</v>
      </c>
      <c r="J972" s="244">
        <f t="shared" si="30"/>
        <v>3.5272310369064903</v>
      </c>
      <c r="K972" s="243">
        <v>41.685479230063088</v>
      </c>
      <c r="L972" s="245">
        <f t="shared" si="31"/>
        <v>104.21369807515772</v>
      </c>
      <c r="M972" s="246" t="str">
        <f>VLOOKUP(D972,[6]Consolidado!B:E,4,FALSE)</f>
        <v>Finalizada</v>
      </c>
      <c r="N972" s="246" t="str">
        <f>VLOOKUP(D972,[6]Consolidado!B:H,7,FALSE)</f>
        <v>Noviembre</v>
      </c>
    </row>
    <row r="973" spans="1:14" x14ac:dyDescent="0.25">
      <c r="A973" s="239" t="s">
        <v>705</v>
      </c>
      <c r="B973" s="240" t="s">
        <v>512</v>
      </c>
      <c r="C973" s="240" t="str">
        <f>VLOOKUP(D973,[6]Consolidado!B:E,2,FALSE)</f>
        <v>BH Office</v>
      </c>
      <c r="D973" s="241">
        <v>306</v>
      </c>
      <c r="E973" s="240" t="s">
        <v>481</v>
      </c>
      <c r="F973" s="242" t="s">
        <v>506</v>
      </c>
      <c r="G973" s="240" t="s">
        <v>508</v>
      </c>
      <c r="H973" s="243">
        <v>5.1875</v>
      </c>
      <c r="I973" s="243">
        <v>1.6357234216977266</v>
      </c>
      <c r="J973" s="244">
        <f t="shared" si="30"/>
        <v>8.4853152500569564</v>
      </c>
      <c r="K973" s="243">
        <v>49.234226262714465</v>
      </c>
      <c r="L973" s="245">
        <f t="shared" si="31"/>
        <v>255.4025487378313</v>
      </c>
      <c r="M973" s="246" t="str">
        <f>VLOOKUP(D973,[6]Consolidado!B:E,4,FALSE)</f>
        <v>Finalizada</v>
      </c>
      <c r="N973" s="246" t="str">
        <f>VLOOKUP(D973,[6]Consolidado!B:H,7,FALSE)</f>
        <v>Agosto</v>
      </c>
    </row>
    <row r="974" spans="1:14" x14ac:dyDescent="0.25">
      <c r="A974" s="239" t="s">
        <v>705</v>
      </c>
      <c r="B974" s="240" t="s">
        <v>512</v>
      </c>
      <c r="C974" s="240" t="str">
        <f>VLOOKUP(D974,[6]Consolidado!B:E,2,FALSE)</f>
        <v>Wharf</v>
      </c>
      <c r="D974" s="241">
        <v>283</v>
      </c>
      <c r="E974" s="240" t="s">
        <v>481</v>
      </c>
      <c r="F974" s="242" t="s">
        <v>506</v>
      </c>
      <c r="G974" s="240" t="s">
        <v>508</v>
      </c>
      <c r="H974" s="243">
        <v>14.375</v>
      </c>
      <c r="I974" s="243">
        <v>1.6357234216977266</v>
      </c>
      <c r="J974" s="244">
        <f t="shared" si="30"/>
        <v>23.513524186904821</v>
      </c>
      <c r="K974" s="243">
        <v>49.234226262714465</v>
      </c>
      <c r="L974" s="245">
        <f t="shared" si="31"/>
        <v>707.74200252652042</v>
      </c>
      <c r="M974" s="246" t="str">
        <f>VLOOKUP(D974,[6]Consolidado!B:E,4,FALSE)</f>
        <v>Finalizada</v>
      </c>
      <c r="N974" s="246" t="str">
        <f>VLOOKUP(D974,[6]Consolidado!B:H,7,FALSE)</f>
        <v>Agosto</v>
      </c>
    </row>
    <row r="975" spans="1:14" x14ac:dyDescent="0.25">
      <c r="A975" s="239" t="s">
        <v>705</v>
      </c>
      <c r="B975" s="240" t="s">
        <v>512</v>
      </c>
      <c r="C975" s="240" t="str">
        <f>VLOOKUP(D975,[6]Consolidado!B:E,2,FALSE)</f>
        <v>BH Office</v>
      </c>
      <c r="D975" s="241">
        <v>338</v>
      </c>
      <c r="E975" s="240" t="s">
        <v>485</v>
      </c>
      <c r="F975" s="242" t="s">
        <v>507</v>
      </c>
      <c r="G975" s="240" t="s">
        <v>505</v>
      </c>
      <c r="H975" s="243">
        <v>21</v>
      </c>
      <c r="I975" s="243">
        <v>3.7872651789270457</v>
      </c>
      <c r="J975" s="244">
        <f t="shared" si="30"/>
        <v>79.532568757467956</v>
      </c>
      <c r="K975" s="243">
        <v>111.94602767624676</v>
      </c>
      <c r="L975" s="245">
        <f t="shared" si="31"/>
        <v>2350.8665812011818</v>
      </c>
      <c r="M975" s="246" t="str">
        <f>VLOOKUP(D975,[6]Consolidado!B:E,4,FALSE)</f>
        <v>Finalizada</v>
      </c>
      <c r="N975" s="246" t="str">
        <f>VLOOKUP(D975,[6]Consolidado!B:H,7,FALSE)</f>
        <v>Agosto</v>
      </c>
    </row>
    <row r="976" spans="1:14" x14ac:dyDescent="0.25">
      <c r="A976" s="239" t="s">
        <v>705</v>
      </c>
      <c r="B976" s="240" t="s">
        <v>512</v>
      </c>
      <c r="C976" s="240" t="str">
        <f>VLOOKUP(D976,[6]Consolidado!B:E,2,FALSE)</f>
        <v>Wharf</v>
      </c>
      <c r="D976" s="241">
        <v>283</v>
      </c>
      <c r="E976" s="240" t="s">
        <v>481</v>
      </c>
      <c r="F976" s="242" t="s">
        <v>506</v>
      </c>
      <c r="G976" s="240" t="s">
        <v>508</v>
      </c>
      <c r="H976" s="243">
        <v>5.041666666666667</v>
      </c>
      <c r="I976" s="243">
        <v>1.6357234216977266</v>
      </c>
      <c r="J976" s="244">
        <f t="shared" si="30"/>
        <v>8.2467722510593724</v>
      </c>
      <c r="K976" s="243">
        <v>49.234226262714465</v>
      </c>
      <c r="L976" s="245">
        <f t="shared" si="31"/>
        <v>248.22255740785212</v>
      </c>
      <c r="M976" s="246" t="str">
        <f>VLOOKUP(D976,[6]Consolidado!B:E,4,FALSE)</f>
        <v>Finalizada</v>
      </c>
      <c r="N976" s="246" t="str">
        <f>VLOOKUP(D976,[6]Consolidado!B:H,7,FALSE)</f>
        <v>Agosto</v>
      </c>
    </row>
    <row r="977" spans="1:14" x14ac:dyDescent="0.25">
      <c r="A977" s="239" t="s">
        <v>705</v>
      </c>
      <c r="B977" s="240" t="s">
        <v>512</v>
      </c>
      <c r="C977" s="240" t="str">
        <f>VLOOKUP(D977,[6]Consolidado!B:E,2,FALSE)</f>
        <v>Ignitia Office</v>
      </c>
      <c r="D977" s="241">
        <v>269</v>
      </c>
      <c r="E977" s="240" t="s">
        <v>481</v>
      </c>
      <c r="F977" s="242" t="s">
        <v>506</v>
      </c>
      <c r="G977" s="240" t="s">
        <v>508</v>
      </c>
      <c r="H977" s="243">
        <v>299.74999999999994</v>
      </c>
      <c r="I977" s="243">
        <v>1.6357234216977266</v>
      </c>
      <c r="J977" s="244">
        <f t="shared" si="30"/>
        <v>490.30809565389342</v>
      </c>
      <c r="K977" s="243">
        <v>49.234226262714465</v>
      </c>
      <c r="L977" s="245">
        <f t="shared" si="31"/>
        <v>14757.959322248658</v>
      </c>
      <c r="M977" s="246" t="str">
        <f>VLOOKUP(D977,[6]Consolidado!B:E,4,FALSE)</f>
        <v>Finalizada</v>
      </c>
      <c r="N977" s="246" t="str">
        <f>VLOOKUP(D977,[6]Consolidado!B:H,7,FALSE)</f>
        <v>Agosto</v>
      </c>
    </row>
    <row r="978" spans="1:14" x14ac:dyDescent="0.25">
      <c r="A978" s="239" t="s">
        <v>705</v>
      </c>
      <c r="B978" s="240" t="s">
        <v>512</v>
      </c>
      <c r="C978" s="240" t="str">
        <f>VLOOKUP(D978,[6]Consolidado!B:E,2,FALSE)</f>
        <v>Ignitia Office</v>
      </c>
      <c r="D978" s="241">
        <v>269</v>
      </c>
      <c r="E978" s="240" t="s">
        <v>481</v>
      </c>
      <c r="F978" s="242" t="s">
        <v>506</v>
      </c>
      <c r="G978" s="240" t="s">
        <v>508</v>
      </c>
      <c r="H978" s="243">
        <v>25.333333333333336</v>
      </c>
      <c r="I978" s="243">
        <v>1.6357234216977266</v>
      </c>
      <c r="J978" s="244">
        <f t="shared" si="30"/>
        <v>41.438326683009073</v>
      </c>
      <c r="K978" s="243">
        <v>49.234226262714465</v>
      </c>
      <c r="L978" s="245">
        <f t="shared" si="31"/>
        <v>1247.2670653220998</v>
      </c>
      <c r="M978" s="246" t="str">
        <f>VLOOKUP(D978,[6]Consolidado!B:E,4,FALSE)</f>
        <v>Finalizada</v>
      </c>
      <c r="N978" s="246" t="str">
        <f>VLOOKUP(D978,[6]Consolidado!B:H,7,FALSE)</f>
        <v>Agosto</v>
      </c>
    </row>
    <row r="979" spans="1:14" x14ac:dyDescent="0.25">
      <c r="A979" s="239" t="s">
        <v>705</v>
      </c>
      <c r="B979" s="240" t="s">
        <v>512</v>
      </c>
      <c r="C979" s="240" t="str">
        <f>VLOOKUP(D979,[6]Consolidado!B:E,2,FALSE)</f>
        <v>Chicha [Pina Blanca]</v>
      </c>
      <c r="D979" s="241">
        <v>295</v>
      </c>
      <c r="E979" s="240" t="s">
        <v>481</v>
      </c>
      <c r="F979" s="242" t="s">
        <v>506</v>
      </c>
      <c r="G979" s="240" t="s">
        <v>508</v>
      </c>
      <c r="H979" s="243">
        <v>69.333333333333329</v>
      </c>
      <c r="I979" s="243">
        <v>1.6357234216977266</v>
      </c>
      <c r="J979" s="244">
        <f t="shared" si="30"/>
        <v>113.41015723770903</v>
      </c>
      <c r="K979" s="243">
        <v>49.234226262714465</v>
      </c>
      <c r="L979" s="245">
        <f t="shared" si="31"/>
        <v>3413.5730208815362</v>
      </c>
      <c r="M979" s="246" t="str">
        <f>VLOOKUP(D979,[6]Consolidado!B:E,4,FALSE)</f>
        <v>Finalizada</v>
      </c>
      <c r="N979" s="246" t="str">
        <f>VLOOKUP(D979,[6]Consolidado!B:H,7,FALSE)</f>
        <v>Agosto</v>
      </c>
    </row>
    <row r="980" spans="1:14" x14ac:dyDescent="0.25">
      <c r="A980" s="239" t="s">
        <v>705</v>
      </c>
      <c r="B980" s="240" t="s">
        <v>514</v>
      </c>
      <c r="C980" s="240" t="str">
        <f>VLOOKUP(D980,[6]Consolidado!B:E,2,FALSE)</f>
        <v>Phipps&amp;CO</v>
      </c>
      <c r="D980" s="241">
        <v>312</v>
      </c>
      <c r="E980" s="240" t="s">
        <v>487</v>
      </c>
      <c r="F980" s="242" t="s">
        <v>506</v>
      </c>
      <c r="G980" s="240" t="s">
        <v>508</v>
      </c>
      <c r="H980" s="243">
        <v>449.79166666666669</v>
      </c>
      <c r="I980" s="243">
        <v>2.649013333333333</v>
      </c>
      <c r="J980" s="244">
        <f t="shared" si="30"/>
        <v>1191.5041222222221</v>
      </c>
      <c r="K980" s="243">
        <v>79.265366368000016</v>
      </c>
      <c r="L980" s="245">
        <f t="shared" si="31"/>
        <v>35652.901247606678</v>
      </c>
      <c r="M980" s="246" t="str">
        <f>VLOOKUP(D980,[6]Consolidado!B:E,4,FALSE)</f>
        <v>Finalizada</v>
      </c>
      <c r="N980" s="246" t="str">
        <f>VLOOKUP(D980,[6]Consolidado!B:H,7,FALSE)</f>
        <v>Agosto</v>
      </c>
    </row>
    <row r="981" spans="1:14" x14ac:dyDescent="0.25">
      <c r="A981" s="239" t="s">
        <v>705</v>
      </c>
      <c r="B981" s="240" t="s">
        <v>514</v>
      </c>
      <c r="C981" s="240" t="str">
        <f>VLOOKUP(D981,[6]Consolidado!B:E,2,FALSE)</f>
        <v>Phipps&amp;CO</v>
      </c>
      <c r="D981" s="241">
        <v>312</v>
      </c>
      <c r="E981" s="240" t="s">
        <v>487</v>
      </c>
      <c r="F981" s="242" t="s">
        <v>506</v>
      </c>
      <c r="G981" s="240" t="s">
        <v>508</v>
      </c>
      <c r="H981" s="243">
        <v>0.83</v>
      </c>
      <c r="I981" s="243">
        <v>2.649013333333333</v>
      </c>
      <c r="J981" s="244">
        <f t="shared" si="30"/>
        <v>2.1986810666666661</v>
      </c>
      <c r="K981" s="243">
        <v>79.265366368000016</v>
      </c>
      <c r="L981" s="245">
        <f t="shared" si="31"/>
        <v>65.790254085440012</v>
      </c>
      <c r="M981" s="246" t="str">
        <f>VLOOKUP(D981,[6]Consolidado!B:E,4,FALSE)</f>
        <v>Finalizada</v>
      </c>
      <c r="N981" s="246" t="str">
        <f>VLOOKUP(D981,[6]Consolidado!B:H,7,FALSE)</f>
        <v>Agosto</v>
      </c>
    </row>
    <row r="982" spans="1:14" x14ac:dyDescent="0.25">
      <c r="A982" s="239" t="s">
        <v>705</v>
      </c>
      <c r="B982" s="240" t="s">
        <v>514</v>
      </c>
      <c r="C982" s="240" t="str">
        <f>VLOOKUP(D982,[6]Consolidado!B:E,2,FALSE)</f>
        <v>Phipps&amp;CO</v>
      </c>
      <c r="D982" s="241">
        <v>313</v>
      </c>
      <c r="E982" s="240" t="s">
        <v>487</v>
      </c>
      <c r="F982" s="242" t="s">
        <v>506</v>
      </c>
      <c r="G982" s="240" t="s">
        <v>508</v>
      </c>
      <c r="H982" s="243">
        <v>1.8333333333333333</v>
      </c>
      <c r="I982" s="243">
        <v>2.649013333333333</v>
      </c>
      <c r="J982" s="244">
        <f t="shared" si="30"/>
        <v>4.8565244444444433</v>
      </c>
      <c r="K982" s="243">
        <v>79.265366368000016</v>
      </c>
      <c r="L982" s="245">
        <f t="shared" si="31"/>
        <v>145.31983834133337</v>
      </c>
      <c r="M982" s="246" t="str">
        <f>VLOOKUP(D982,[6]Consolidado!B:E,4,FALSE)</f>
        <v>Finalizada</v>
      </c>
      <c r="N982" s="246" t="str">
        <f>VLOOKUP(D982,[6]Consolidado!B:H,7,FALSE)</f>
        <v>Agosto</v>
      </c>
    </row>
    <row r="983" spans="1:14" x14ac:dyDescent="0.25">
      <c r="A983" s="239" t="s">
        <v>705</v>
      </c>
      <c r="B983" s="240" t="s">
        <v>514</v>
      </c>
      <c r="C983" s="240" t="str">
        <f>VLOOKUP(D983,[6]Consolidado!B:E,2,FALSE)</f>
        <v>Chicha [Pina Blanca]</v>
      </c>
      <c r="D983" s="241">
        <v>296</v>
      </c>
      <c r="E983" s="240" t="s">
        <v>481</v>
      </c>
      <c r="F983" s="242" t="s">
        <v>506</v>
      </c>
      <c r="G983" s="240" t="s">
        <v>508</v>
      </c>
      <c r="H983" s="243">
        <v>12</v>
      </c>
      <c r="I983" s="243">
        <v>1.6357234216977266</v>
      </c>
      <c r="J983" s="244">
        <f t="shared" si="30"/>
        <v>19.62868106037272</v>
      </c>
      <c r="K983" s="243">
        <v>49.234226262714465</v>
      </c>
      <c r="L983" s="245">
        <f t="shared" si="31"/>
        <v>590.81071515257361</v>
      </c>
      <c r="M983" s="246" t="str">
        <f>VLOOKUP(D983,[6]Consolidado!B:E,4,FALSE)</f>
        <v>Finalizada</v>
      </c>
      <c r="N983" s="246" t="str">
        <f>VLOOKUP(D983,[6]Consolidado!B:H,7,FALSE)</f>
        <v>Agosto</v>
      </c>
    </row>
    <row r="984" spans="1:14" x14ac:dyDescent="0.25">
      <c r="A984" s="239" t="s">
        <v>705</v>
      </c>
      <c r="B984" s="240" t="s">
        <v>514</v>
      </c>
      <c r="C984" s="240" t="str">
        <f>VLOOKUP(D984,[6]Consolidado!B:E,2,FALSE)</f>
        <v>Home Studios</v>
      </c>
      <c r="D984" s="241">
        <v>344</v>
      </c>
      <c r="E984" s="240" t="s">
        <v>481</v>
      </c>
      <c r="F984" s="242" t="s">
        <v>506</v>
      </c>
      <c r="G984" s="240" t="s">
        <v>508</v>
      </c>
      <c r="H984" s="243">
        <v>118</v>
      </c>
      <c r="I984" s="243">
        <v>1.6357234216977266</v>
      </c>
      <c r="J984" s="244">
        <f t="shared" si="30"/>
        <v>193.01536376033172</v>
      </c>
      <c r="K984" s="243">
        <v>49.234226262714465</v>
      </c>
      <c r="L984" s="245">
        <f t="shared" si="31"/>
        <v>5809.6386990003066</v>
      </c>
      <c r="M984" s="246" t="str">
        <f>VLOOKUP(D984,[6]Consolidado!B:E,4,FALSE)</f>
        <v>Finalizada</v>
      </c>
      <c r="N984" s="246" t="str">
        <f>VLOOKUP(D984,[6]Consolidado!B:H,7,FALSE)</f>
        <v>Agosto</v>
      </c>
    </row>
    <row r="985" spans="1:14" x14ac:dyDescent="0.25">
      <c r="A985" s="239" t="s">
        <v>705</v>
      </c>
      <c r="B985" s="240" t="s">
        <v>514</v>
      </c>
      <c r="C985" s="240" t="str">
        <f>VLOOKUP(D985,[6]Consolidado!B:E,2,FALSE)</f>
        <v>Phipps&amp;CO</v>
      </c>
      <c r="D985" s="241">
        <v>313</v>
      </c>
      <c r="E985" s="240" t="s">
        <v>487</v>
      </c>
      <c r="F985" s="242" t="s">
        <v>506</v>
      </c>
      <c r="G985" s="240" t="s">
        <v>508</v>
      </c>
      <c r="H985" s="243">
        <v>249.33333333333331</v>
      </c>
      <c r="I985" s="243">
        <v>2.649013333333333</v>
      </c>
      <c r="J985" s="244">
        <f t="shared" si="30"/>
        <v>660.48732444444431</v>
      </c>
      <c r="K985" s="243">
        <v>79.265366368000016</v>
      </c>
      <c r="L985" s="245">
        <f t="shared" si="31"/>
        <v>19763.498014421337</v>
      </c>
      <c r="M985" s="246" t="str">
        <f>VLOOKUP(D985,[6]Consolidado!B:E,4,FALSE)</f>
        <v>Finalizada</v>
      </c>
      <c r="N985" s="246" t="str">
        <f>VLOOKUP(D985,[6]Consolidado!B:H,7,FALSE)</f>
        <v>Agosto</v>
      </c>
    </row>
    <row r="986" spans="1:14" x14ac:dyDescent="0.25">
      <c r="A986" s="239" t="s">
        <v>705</v>
      </c>
      <c r="B986" s="240" t="s">
        <v>514</v>
      </c>
      <c r="C986" s="240" t="str">
        <f>VLOOKUP(D986,[6]Consolidado!B:E,2,FALSE)</f>
        <v>Phipps&amp;CO</v>
      </c>
      <c r="D986" s="241">
        <v>313</v>
      </c>
      <c r="E986" s="240" t="s">
        <v>487</v>
      </c>
      <c r="F986" s="242" t="s">
        <v>506</v>
      </c>
      <c r="G986" s="240" t="s">
        <v>508</v>
      </c>
      <c r="H986" s="243">
        <v>13.541666666666666</v>
      </c>
      <c r="I986" s="243">
        <v>2.649013333333333</v>
      </c>
      <c r="J986" s="244">
        <f t="shared" si="30"/>
        <v>35.872055555555548</v>
      </c>
      <c r="K986" s="243">
        <v>79.265366368000016</v>
      </c>
      <c r="L986" s="245">
        <f t="shared" si="31"/>
        <v>1073.3851695666669</v>
      </c>
      <c r="M986" s="246" t="str">
        <f>VLOOKUP(D986,[6]Consolidado!B:E,4,FALSE)</f>
        <v>Finalizada</v>
      </c>
      <c r="N986" s="246" t="str">
        <f>VLOOKUP(D986,[6]Consolidado!B:H,7,FALSE)</f>
        <v>Agosto</v>
      </c>
    </row>
    <row r="987" spans="1:14" x14ac:dyDescent="0.25">
      <c r="A987" s="239" t="s">
        <v>705</v>
      </c>
      <c r="B987" s="240" t="s">
        <v>514</v>
      </c>
      <c r="C987" s="240" t="str">
        <f>VLOOKUP(D987,[6]Consolidado!B:E,2,FALSE)</f>
        <v>Ignitia Office</v>
      </c>
      <c r="D987" s="241">
        <v>247</v>
      </c>
      <c r="E987" s="240" t="s">
        <v>482</v>
      </c>
      <c r="F987" s="242" t="s">
        <v>507</v>
      </c>
      <c r="G987" s="240" t="s">
        <v>505</v>
      </c>
      <c r="H987" s="243">
        <v>7</v>
      </c>
      <c r="I987" s="243">
        <v>2.7138074535197525</v>
      </c>
      <c r="J987" s="244">
        <f t="shared" si="30"/>
        <v>18.996652174638267</v>
      </c>
      <c r="K987" s="243">
        <v>80.209464716125211</v>
      </c>
      <c r="L987" s="245">
        <f t="shared" si="31"/>
        <v>561.46625301287645</v>
      </c>
      <c r="M987" s="246" t="str">
        <f>VLOOKUP(D987,[6]Consolidado!B:E,4,FALSE)</f>
        <v>Finalizada</v>
      </c>
      <c r="N987" s="246" t="str">
        <f>VLOOKUP(D987,[6]Consolidado!B:H,7,FALSE)</f>
        <v>Julio</v>
      </c>
    </row>
    <row r="988" spans="1:14" x14ac:dyDescent="0.25">
      <c r="A988" s="239" t="s">
        <v>705</v>
      </c>
      <c r="B988" s="240" t="s">
        <v>514</v>
      </c>
      <c r="C988" s="240" t="str">
        <f>VLOOKUP(D988,[6]Consolidado!B:E,2,FALSE)</f>
        <v>BH Office</v>
      </c>
      <c r="D988" s="241">
        <v>311</v>
      </c>
      <c r="E988" s="240" t="s">
        <v>481</v>
      </c>
      <c r="F988" s="242" t="s">
        <v>507</v>
      </c>
      <c r="G988" s="240" t="s">
        <v>505</v>
      </c>
      <c r="H988" s="243">
        <v>11.5</v>
      </c>
      <c r="I988" s="243">
        <v>1.4108924147625961</v>
      </c>
      <c r="J988" s="244">
        <f t="shared" si="30"/>
        <v>16.225262769769856</v>
      </c>
      <c r="K988" s="243">
        <v>41.685479230063088</v>
      </c>
      <c r="L988" s="245">
        <f t="shared" si="31"/>
        <v>479.3830111457255</v>
      </c>
      <c r="M988" s="246" t="str">
        <f>VLOOKUP(D988,[6]Consolidado!B:E,4,FALSE)</f>
        <v>Finalizada</v>
      </c>
      <c r="N988" s="246" t="str">
        <f>VLOOKUP(D988,[6]Consolidado!B:H,7,FALSE)</f>
        <v>Agosto</v>
      </c>
    </row>
    <row r="989" spans="1:14" x14ac:dyDescent="0.25">
      <c r="A989" s="239" t="s">
        <v>705</v>
      </c>
      <c r="B989" s="240" t="s">
        <v>514</v>
      </c>
      <c r="C989" s="240" t="str">
        <f>VLOOKUP(D989,[6]Consolidado!B:E,2,FALSE)</f>
        <v>Ignitia Office</v>
      </c>
      <c r="D989" s="241">
        <v>243</v>
      </c>
      <c r="E989" s="240" t="s">
        <v>481</v>
      </c>
      <c r="F989" s="242" t="s">
        <v>506</v>
      </c>
      <c r="G989" s="240" t="s">
        <v>508</v>
      </c>
      <c r="H989" s="243">
        <v>14.666666666666666</v>
      </c>
      <c r="I989" s="243">
        <v>1.6357234216977266</v>
      </c>
      <c r="J989" s="244">
        <f t="shared" si="30"/>
        <v>23.990610184899989</v>
      </c>
      <c r="K989" s="243">
        <v>49.234226262714465</v>
      </c>
      <c r="L989" s="245">
        <f t="shared" si="31"/>
        <v>722.10198518647883</v>
      </c>
      <c r="M989" s="246" t="str">
        <f>VLOOKUP(D989,[6]Consolidado!B:E,4,FALSE)</f>
        <v>Finalizada</v>
      </c>
      <c r="N989" s="246" t="str">
        <f>VLOOKUP(D989,[6]Consolidado!B:H,7,FALSE)</f>
        <v>Agosto</v>
      </c>
    </row>
    <row r="990" spans="1:14" x14ac:dyDescent="0.25">
      <c r="A990" s="239" t="s">
        <v>705</v>
      </c>
      <c r="B990" s="240" t="s">
        <v>514</v>
      </c>
      <c r="C990" s="240" t="str">
        <f>VLOOKUP(D990,[6]Consolidado!B:E,2,FALSE)</f>
        <v>Phipps&amp;CO</v>
      </c>
      <c r="D990" s="241">
        <v>312</v>
      </c>
      <c r="E990" s="240" t="s">
        <v>487</v>
      </c>
      <c r="F990" s="242" t="s">
        <v>506</v>
      </c>
      <c r="G990" s="240" t="s">
        <v>508</v>
      </c>
      <c r="H990" s="243">
        <v>29.75</v>
      </c>
      <c r="I990" s="243">
        <v>2.649013333333333</v>
      </c>
      <c r="J990" s="244">
        <f t="shared" si="30"/>
        <v>78.808146666666659</v>
      </c>
      <c r="K990" s="243">
        <v>79.265366368000016</v>
      </c>
      <c r="L990" s="245">
        <f t="shared" si="31"/>
        <v>2358.1446494480006</v>
      </c>
      <c r="M990" s="246" t="str">
        <f>VLOOKUP(D990,[6]Consolidado!B:E,4,FALSE)</f>
        <v>Finalizada</v>
      </c>
      <c r="N990" s="246" t="str">
        <f>VLOOKUP(D990,[6]Consolidado!B:H,7,FALSE)</f>
        <v>Agosto</v>
      </c>
    </row>
    <row r="991" spans="1:14" x14ac:dyDescent="0.25">
      <c r="A991" s="239" t="s">
        <v>705</v>
      </c>
      <c r="B991" s="240" t="s">
        <v>514</v>
      </c>
      <c r="C991" s="240" t="str">
        <f>VLOOKUP(D991,[6]Consolidado!B:E,2,FALSE)</f>
        <v>Phipps&amp;CO</v>
      </c>
      <c r="D991" s="241">
        <v>314</v>
      </c>
      <c r="E991" s="240" t="s">
        <v>487</v>
      </c>
      <c r="F991" s="242" t="s">
        <v>506</v>
      </c>
      <c r="G991" s="240" t="s">
        <v>508</v>
      </c>
      <c r="H991" s="243">
        <v>38.25</v>
      </c>
      <c r="I991" s="243">
        <v>2.649013333333333</v>
      </c>
      <c r="J991" s="244">
        <f t="shared" si="30"/>
        <v>101.32475999999998</v>
      </c>
      <c r="K991" s="243">
        <v>79.265366368000016</v>
      </c>
      <c r="L991" s="245">
        <f t="shared" si="31"/>
        <v>3031.9002635760007</v>
      </c>
      <c r="M991" s="246" t="str">
        <f>VLOOKUP(D991,[6]Consolidado!B:E,4,FALSE)</f>
        <v>Finalizada</v>
      </c>
      <c r="N991" s="246" t="str">
        <f>VLOOKUP(D991,[6]Consolidado!B:H,7,FALSE)</f>
        <v>Agosto</v>
      </c>
    </row>
    <row r="992" spans="1:14" x14ac:dyDescent="0.25">
      <c r="A992" s="239" t="s">
        <v>705</v>
      </c>
      <c r="B992" s="240" t="s">
        <v>514</v>
      </c>
      <c r="C992" s="240" t="str">
        <f>VLOOKUP(D992,[6]Consolidado!B:E,2,FALSE)</f>
        <v>BH Office</v>
      </c>
      <c r="D992" s="241">
        <v>311</v>
      </c>
      <c r="E992" s="240" t="s">
        <v>485</v>
      </c>
      <c r="F992" s="242" t="s">
        <v>507</v>
      </c>
      <c r="G992" s="240" t="s">
        <v>505</v>
      </c>
      <c r="H992" s="243">
        <v>10.5</v>
      </c>
      <c r="I992" s="243">
        <v>3.7872651789270457</v>
      </c>
      <c r="J992" s="244">
        <f t="shared" si="30"/>
        <v>39.766284378733978</v>
      </c>
      <c r="K992" s="243">
        <v>111.94602767624676</v>
      </c>
      <c r="L992" s="245">
        <f t="shared" si="31"/>
        <v>1175.4332906005909</v>
      </c>
      <c r="M992" s="246" t="str">
        <f>VLOOKUP(D992,[6]Consolidado!B:E,4,FALSE)</f>
        <v>Finalizada</v>
      </c>
      <c r="N992" s="246" t="str">
        <f>VLOOKUP(D992,[6]Consolidado!B:H,7,FALSE)</f>
        <v>Agosto</v>
      </c>
    </row>
    <row r="993" spans="1:14" x14ac:dyDescent="0.25">
      <c r="A993" s="239" t="s">
        <v>705</v>
      </c>
      <c r="B993" s="240" t="s">
        <v>515</v>
      </c>
      <c r="C993" s="240" t="str">
        <f>VLOOKUP(D993,[6]Consolidado!B:E,2,FALSE)</f>
        <v>Ignitia Office</v>
      </c>
      <c r="D993" s="241">
        <v>269</v>
      </c>
      <c r="E993" s="240" t="s">
        <v>481</v>
      </c>
      <c r="F993" s="242" t="s">
        <v>506</v>
      </c>
      <c r="G993" s="240" t="s">
        <v>508</v>
      </c>
      <c r="H993" s="243">
        <v>6.75</v>
      </c>
      <c r="I993" s="243">
        <v>1.6357234216977266</v>
      </c>
      <c r="J993" s="244">
        <f t="shared" si="30"/>
        <v>11.041133096459655</v>
      </c>
      <c r="K993" s="243">
        <v>49.234226262714465</v>
      </c>
      <c r="L993" s="245">
        <f t="shared" si="31"/>
        <v>332.33102727332266</v>
      </c>
      <c r="M993" s="246" t="str">
        <f>VLOOKUP(D993,[6]Consolidado!B:E,4,FALSE)</f>
        <v>Finalizada</v>
      </c>
      <c r="N993" s="246" t="str">
        <f>VLOOKUP(D993,[6]Consolidado!B:H,7,FALSE)</f>
        <v>Agosto</v>
      </c>
    </row>
    <row r="994" spans="1:14" x14ac:dyDescent="0.25">
      <c r="A994" s="239" t="s">
        <v>705</v>
      </c>
      <c r="B994" s="240" t="s">
        <v>515</v>
      </c>
      <c r="C994" s="240" t="str">
        <f>VLOOKUP(D994,[6]Consolidado!B:E,2,FALSE)</f>
        <v>Ignitia Office</v>
      </c>
      <c r="D994" s="241" t="s">
        <v>233</v>
      </c>
      <c r="E994" s="240" t="s">
        <v>481</v>
      </c>
      <c r="F994" s="242" t="s">
        <v>506</v>
      </c>
      <c r="G994" s="240" t="s">
        <v>508</v>
      </c>
      <c r="H994" s="243">
        <v>13.611111111111111</v>
      </c>
      <c r="I994" s="243">
        <v>1.6357234216977266</v>
      </c>
      <c r="J994" s="244">
        <f t="shared" si="30"/>
        <v>22.264013239774609</v>
      </c>
      <c r="K994" s="243">
        <v>49.234226262714465</v>
      </c>
      <c r="L994" s="245">
        <f t="shared" si="31"/>
        <v>670.13252413139128</v>
      </c>
      <c r="M994" s="246" t="str">
        <f>VLOOKUP(D994,[6]Consolidado!B:E,4,FALSE)</f>
        <v>Finalizada</v>
      </c>
      <c r="N994" s="246" t="str">
        <f>VLOOKUP(D994,[6]Consolidado!B:H,7,FALSE)</f>
        <v>Agosto</v>
      </c>
    </row>
    <row r="995" spans="1:14" x14ac:dyDescent="0.25">
      <c r="A995" s="239" t="s">
        <v>705</v>
      </c>
      <c r="B995" s="240" t="s">
        <v>515</v>
      </c>
      <c r="C995" s="240" t="str">
        <f>VLOOKUP(D995,[6]Consolidado!B:E,2,FALSE)</f>
        <v>Chicha [Pina Blanca]</v>
      </c>
      <c r="D995" s="241">
        <v>295</v>
      </c>
      <c r="E995" s="240" t="s">
        <v>481</v>
      </c>
      <c r="F995" s="242" t="s">
        <v>506</v>
      </c>
      <c r="G995" s="240" t="s">
        <v>508</v>
      </c>
      <c r="H995" s="243">
        <v>5.5</v>
      </c>
      <c r="I995" s="243">
        <v>1.6357234216977266</v>
      </c>
      <c r="J995" s="244">
        <f t="shared" si="30"/>
        <v>8.9964788193374954</v>
      </c>
      <c r="K995" s="243">
        <v>49.234226262714465</v>
      </c>
      <c r="L995" s="245">
        <f t="shared" si="31"/>
        <v>270.78824444492955</v>
      </c>
      <c r="M995" s="246" t="str">
        <f>VLOOKUP(D995,[6]Consolidado!B:E,4,FALSE)</f>
        <v>Finalizada</v>
      </c>
      <c r="N995" s="246" t="str">
        <f>VLOOKUP(D995,[6]Consolidado!B:H,7,FALSE)</f>
        <v>Agosto</v>
      </c>
    </row>
    <row r="996" spans="1:14" x14ac:dyDescent="0.25">
      <c r="A996" s="239" t="s">
        <v>705</v>
      </c>
      <c r="B996" s="240" t="s">
        <v>515</v>
      </c>
      <c r="C996" s="240" t="str">
        <f>VLOOKUP(D996,[6]Consolidado!B:E,2,FALSE)</f>
        <v>Phipps&amp;CO</v>
      </c>
      <c r="D996" s="241">
        <v>312</v>
      </c>
      <c r="E996" s="240" t="s">
        <v>487</v>
      </c>
      <c r="F996" s="242" t="s">
        <v>506</v>
      </c>
      <c r="G996" s="240" t="s">
        <v>508</v>
      </c>
      <c r="H996" s="243">
        <v>26.916666666666664</v>
      </c>
      <c r="I996" s="243">
        <v>2.649013333333333</v>
      </c>
      <c r="J996" s="244">
        <f t="shared" si="30"/>
        <v>71.302608888888869</v>
      </c>
      <c r="K996" s="243">
        <v>79.265366368000016</v>
      </c>
      <c r="L996" s="245">
        <f t="shared" si="31"/>
        <v>2133.559444738667</v>
      </c>
      <c r="M996" s="246" t="str">
        <f>VLOOKUP(D996,[6]Consolidado!B:E,4,FALSE)</f>
        <v>Finalizada</v>
      </c>
      <c r="N996" s="246" t="str">
        <f>VLOOKUP(D996,[6]Consolidado!B:H,7,FALSE)</f>
        <v>Agosto</v>
      </c>
    </row>
    <row r="997" spans="1:14" x14ac:dyDescent="0.25">
      <c r="A997" s="239" t="s">
        <v>705</v>
      </c>
      <c r="B997" s="240" t="s">
        <v>515</v>
      </c>
      <c r="C997" s="240" t="str">
        <f>VLOOKUP(D997,[6]Consolidado!B:E,2,FALSE)</f>
        <v>Blue Mesa Granite</v>
      </c>
      <c r="D997" s="241">
        <v>358</v>
      </c>
      <c r="E997" s="240" t="s">
        <v>481</v>
      </c>
      <c r="F997" s="242" t="s">
        <v>506</v>
      </c>
      <c r="G997" s="240" t="s">
        <v>508</v>
      </c>
      <c r="H997" s="243">
        <v>310.625</v>
      </c>
      <c r="I997" s="243">
        <v>1.6357234216977266</v>
      </c>
      <c r="J997" s="244">
        <f t="shared" si="30"/>
        <v>508.0965878648563</v>
      </c>
      <c r="K997" s="243">
        <v>49.234226262714465</v>
      </c>
      <c r="L997" s="245">
        <f t="shared" si="31"/>
        <v>15293.381532855681</v>
      </c>
      <c r="M997" s="246" t="str">
        <f>VLOOKUP(D997,[6]Consolidado!B:E,4,FALSE)</f>
        <v>Finalizada</v>
      </c>
      <c r="N997" s="246" t="str">
        <f>VLOOKUP(D997,[6]Consolidado!B:H,7,FALSE)</f>
        <v>Octubre</v>
      </c>
    </row>
    <row r="998" spans="1:14" x14ac:dyDescent="0.25">
      <c r="A998" s="239" t="s">
        <v>705</v>
      </c>
      <c r="B998" s="240" t="s">
        <v>515</v>
      </c>
      <c r="C998" s="240" t="str">
        <f>VLOOKUP(D998,[6]Consolidado!B:E,2,FALSE)</f>
        <v>Phipps&amp;CO</v>
      </c>
      <c r="D998" s="241">
        <v>312</v>
      </c>
      <c r="E998" s="240" t="s">
        <v>487</v>
      </c>
      <c r="F998" s="242" t="s">
        <v>506</v>
      </c>
      <c r="G998" s="240" t="s">
        <v>508</v>
      </c>
      <c r="H998" s="243">
        <v>9.9166666666666679</v>
      </c>
      <c r="I998" s="243">
        <v>2.649013333333333</v>
      </c>
      <c r="J998" s="244">
        <f t="shared" si="30"/>
        <v>26.269382222222223</v>
      </c>
      <c r="K998" s="243">
        <v>79.265366368000016</v>
      </c>
      <c r="L998" s="245">
        <f t="shared" si="31"/>
        <v>786.04821648266693</v>
      </c>
      <c r="M998" s="246" t="str">
        <f>VLOOKUP(D998,[6]Consolidado!B:E,4,FALSE)</f>
        <v>Finalizada</v>
      </c>
      <c r="N998" s="246" t="str">
        <f>VLOOKUP(D998,[6]Consolidado!B:H,7,FALSE)</f>
        <v>Agosto</v>
      </c>
    </row>
    <row r="999" spans="1:14" x14ac:dyDescent="0.25">
      <c r="A999" s="239" t="s">
        <v>705</v>
      </c>
      <c r="B999" s="240" t="s">
        <v>515</v>
      </c>
      <c r="C999" s="240" t="str">
        <f>VLOOKUP(D999,[6]Consolidado!B:E,2,FALSE)</f>
        <v>BH Office</v>
      </c>
      <c r="D999" s="241">
        <v>338</v>
      </c>
      <c r="E999" s="240" t="s">
        <v>485</v>
      </c>
      <c r="F999" s="242" t="s">
        <v>507</v>
      </c>
      <c r="G999" s="240" t="s">
        <v>505</v>
      </c>
      <c r="H999" s="243">
        <v>10.5</v>
      </c>
      <c r="I999" s="243">
        <v>3.7872651789270457</v>
      </c>
      <c r="J999" s="244">
        <f t="shared" si="30"/>
        <v>39.766284378733978</v>
      </c>
      <c r="K999" s="243">
        <v>111.94602767624676</v>
      </c>
      <c r="L999" s="245">
        <f t="shared" si="31"/>
        <v>1175.4332906005909</v>
      </c>
      <c r="M999" s="246" t="str">
        <f>VLOOKUP(D999,[6]Consolidado!B:E,4,FALSE)</f>
        <v>Finalizada</v>
      </c>
      <c r="N999" s="246" t="str">
        <f>VLOOKUP(D999,[6]Consolidado!B:H,7,FALSE)</f>
        <v>Agosto</v>
      </c>
    </row>
    <row r="1000" spans="1:14" x14ac:dyDescent="0.25">
      <c r="A1000" s="239" t="s">
        <v>705</v>
      </c>
      <c r="B1000" s="240" t="s">
        <v>515</v>
      </c>
      <c r="C1000" s="240" t="str">
        <f>VLOOKUP(D1000,[6]Consolidado!B:E,2,FALSE)</f>
        <v>Blue Mesa Granite</v>
      </c>
      <c r="D1000" s="241">
        <v>358</v>
      </c>
      <c r="E1000" s="240" t="s">
        <v>481</v>
      </c>
      <c r="F1000" s="242" t="s">
        <v>506</v>
      </c>
      <c r="G1000" s="240" t="s">
        <v>508</v>
      </c>
      <c r="H1000" s="243">
        <v>116.66666666666667</v>
      </c>
      <c r="I1000" s="243">
        <v>1.6357234216977266</v>
      </c>
      <c r="J1000" s="244">
        <f t="shared" si="30"/>
        <v>190.8343991980681</v>
      </c>
      <c r="K1000" s="243">
        <v>49.234226262714465</v>
      </c>
      <c r="L1000" s="245">
        <f t="shared" si="31"/>
        <v>5743.9930639833547</v>
      </c>
      <c r="M1000" s="246" t="str">
        <f>VLOOKUP(D1000,[6]Consolidado!B:E,4,FALSE)</f>
        <v>Finalizada</v>
      </c>
      <c r="N1000" s="246" t="str">
        <f>VLOOKUP(D1000,[6]Consolidado!B:H,7,FALSE)</f>
        <v>Octubre</v>
      </c>
    </row>
    <row r="1001" spans="1:14" x14ac:dyDescent="0.25">
      <c r="A1001" s="239" t="s">
        <v>705</v>
      </c>
      <c r="B1001" s="240" t="s">
        <v>515</v>
      </c>
      <c r="C1001" s="240" t="str">
        <f>VLOOKUP(D1001,[6]Consolidado!B:E,2,FALSE)</f>
        <v>Blue Mesa Granite</v>
      </c>
      <c r="D1001" s="241">
        <v>358</v>
      </c>
      <c r="E1001" s="240" t="s">
        <v>481</v>
      </c>
      <c r="F1001" s="242" t="s">
        <v>507</v>
      </c>
      <c r="G1001" s="240" t="s">
        <v>505</v>
      </c>
      <c r="H1001" s="243">
        <v>105</v>
      </c>
      <c r="I1001" s="243">
        <v>1.4108924147625961</v>
      </c>
      <c r="J1001" s="244">
        <f t="shared" si="30"/>
        <v>148.14370355007259</v>
      </c>
      <c r="K1001" s="243">
        <v>41.685479230063088</v>
      </c>
      <c r="L1001" s="245">
        <f t="shared" si="31"/>
        <v>4376.9753191566242</v>
      </c>
      <c r="M1001" s="246" t="str">
        <f>VLOOKUP(D1001,[6]Consolidado!B:E,4,FALSE)</f>
        <v>Finalizada</v>
      </c>
      <c r="N1001" s="246" t="str">
        <f>VLOOKUP(D1001,[6]Consolidado!B:H,7,FALSE)</f>
        <v>Octubre</v>
      </c>
    </row>
    <row r="1002" spans="1:14" x14ac:dyDescent="0.25">
      <c r="A1002" s="239" t="s">
        <v>705</v>
      </c>
      <c r="B1002" s="240" t="s">
        <v>515</v>
      </c>
      <c r="C1002" s="240" t="str">
        <f>VLOOKUP(D1002,[6]Consolidado!B:E,2,FALSE)</f>
        <v>Blue Mesa Granite</v>
      </c>
      <c r="D1002" s="241">
        <v>358</v>
      </c>
      <c r="E1002" s="240" t="s">
        <v>481</v>
      </c>
      <c r="F1002" s="242" t="s">
        <v>506</v>
      </c>
      <c r="G1002" s="240" t="s">
        <v>508</v>
      </c>
      <c r="H1002" s="243">
        <v>155</v>
      </c>
      <c r="I1002" s="243">
        <v>1.6357234216977266</v>
      </c>
      <c r="J1002" s="244">
        <f t="shared" si="30"/>
        <v>253.53713036314761</v>
      </c>
      <c r="K1002" s="243">
        <v>49.234226262714465</v>
      </c>
      <c r="L1002" s="245">
        <f t="shared" si="31"/>
        <v>7631.3050707207422</v>
      </c>
      <c r="M1002" s="246" t="str">
        <f>VLOOKUP(D1002,[6]Consolidado!B:E,4,FALSE)</f>
        <v>Finalizada</v>
      </c>
      <c r="N1002" s="246" t="str">
        <f>VLOOKUP(D1002,[6]Consolidado!B:H,7,FALSE)</f>
        <v>Octubre</v>
      </c>
    </row>
    <row r="1003" spans="1:14" x14ac:dyDescent="0.25">
      <c r="A1003" s="239" t="s">
        <v>705</v>
      </c>
      <c r="B1003" s="240" t="s">
        <v>515</v>
      </c>
      <c r="C1003" s="240" t="str">
        <f>VLOOKUP(D1003,[6]Consolidado!B:E,2,FALSE)</f>
        <v>BH Office</v>
      </c>
      <c r="D1003" s="241">
        <v>311</v>
      </c>
      <c r="E1003" s="240" t="s">
        <v>485</v>
      </c>
      <c r="F1003" s="242" t="s">
        <v>507</v>
      </c>
      <c r="G1003" s="240" t="s">
        <v>505</v>
      </c>
      <c r="H1003" s="243">
        <v>7.708333333333333</v>
      </c>
      <c r="I1003" s="243">
        <v>3.7872651789270457</v>
      </c>
      <c r="J1003" s="244">
        <f t="shared" si="30"/>
        <v>29.193502420895978</v>
      </c>
      <c r="K1003" s="243">
        <v>111.94602767624676</v>
      </c>
      <c r="L1003" s="245">
        <f t="shared" si="31"/>
        <v>862.9172966710687</v>
      </c>
      <c r="M1003" s="246" t="str">
        <f>VLOOKUP(D1003,[6]Consolidado!B:E,4,FALSE)</f>
        <v>Finalizada</v>
      </c>
      <c r="N1003" s="246" t="str">
        <f>VLOOKUP(D1003,[6]Consolidado!B:H,7,FALSE)</f>
        <v>Agosto</v>
      </c>
    </row>
    <row r="1004" spans="1:14" x14ac:dyDescent="0.25">
      <c r="A1004" s="239" t="s">
        <v>705</v>
      </c>
      <c r="B1004" s="240" t="s">
        <v>515</v>
      </c>
      <c r="C1004" s="240" t="str">
        <f>VLOOKUP(D1004,[6]Consolidado!B:E,2,FALSE)</f>
        <v>Ignitia Office</v>
      </c>
      <c r="D1004" s="241">
        <v>264</v>
      </c>
      <c r="E1004" s="240" t="s">
        <v>482</v>
      </c>
      <c r="F1004" s="242" t="s">
        <v>507</v>
      </c>
      <c r="G1004" s="240" t="s">
        <v>505</v>
      </c>
      <c r="H1004" s="243">
        <v>2.5</v>
      </c>
      <c r="I1004" s="243">
        <v>2.7138074535197525</v>
      </c>
      <c r="J1004" s="244">
        <f t="shared" si="30"/>
        <v>6.7845186337993812</v>
      </c>
      <c r="K1004" s="243">
        <v>80.209464716125211</v>
      </c>
      <c r="L1004" s="245">
        <f t="shared" si="31"/>
        <v>200.52366179031304</v>
      </c>
      <c r="M1004" s="246" t="str">
        <f>VLOOKUP(D1004,[6]Consolidado!B:E,4,FALSE)</f>
        <v>Finalizada</v>
      </c>
      <c r="N1004" s="246" t="str">
        <f>VLOOKUP(D1004,[6]Consolidado!B:H,7,FALSE)</f>
        <v>Agosto</v>
      </c>
    </row>
    <row r="1005" spans="1:14" x14ac:dyDescent="0.25">
      <c r="A1005" s="239" t="s">
        <v>705</v>
      </c>
      <c r="B1005" s="240" t="s">
        <v>515</v>
      </c>
      <c r="C1005" s="240" t="str">
        <f>VLOOKUP(D1005,[6]Consolidado!B:E,2,FALSE)</f>
        <v>BH Office</v>
      </c>
      <c r="D1005" s="241">
        <v>311</v>
      </c>
      <c r="E1005" s="240" t="s">
        <v>485</v>
      </c>
      <c r="F1005" s="242" t="s">
        <v>507</v>
      </c>
      <c r="G1005" s="240" t="s">
        <v>505</v>
      </c>
      <c r="H1005" s="243">
        <v>7.5</v>
      </c>
      <c r="I1005" s="243">
        <v>3.7872651789270457</v>
      </c>
      <c r="J1005" s="244">
        <f t="shared" si="30"/>
        <v>28.404488841952844</v>
      </c>
      <c r="K1005" s="243">
        <v>111.94602767624676</v>
      </c>
      <c r="L1005" s="245">
        <f t="shared" si="31"/>
        <v>839.59520757185066</v>
      </c>
      <c r="M1005" s="246" t="str">
        <f>VLOOKUP(D1005,[6]Consolidado!B:E,4,FALSE)</f>
        <v>Finalizada</v>
      </c>
      <c r="N1005" s="246" t="str">
        <f>VLOOKUP(D1005,[6]Consolidado!B:H,7,FALSE)</f>
        <v>Agosto</v>
      </c>
    </row>
    <row r="1006" spans="1:14" x14ac:dyDescent="0.25">
      <c r="A1006" s="239" t="s">
        <v>705</v>
      </c>
      <c r="B1006" s="240" t="s">
        <v>515</v>
      </c>
      <c r="C1006" s="240" t="str">
        <f>VLOOKUP(D1006,[6]Consolidado!B:E,2,FALSE)</f>
        <v>Maderas Collective</v>
      </c>
      <c r="D1006" s="241">
        <v>364</v>
      </c>
      <c r="E1006" s="240" t="s">
        <v>481</v>
      </c>
      <c r="F1006" s="242" t="s">
        <v>507</v>
      </c>
      <c r="G1006" s="240" t="s">
        <v>505</v>
      </c>
      <c r="H1006" s="243">
        <v>1.3194444444444444</v>
      </c>
      <c r="I1006" s="243">
        <v>1.4108924147625961</v>
      </c>
      <c r="J1006" s="244">
        <f t="shared" si="30"/>
        <v>1.8615941583673143</v>
      </c>
      <c r="K1006" s="243">
        <v>41.685479230063088</v>
      </c>
      <c r="L1006" s="245">
        <f t="shared" si="31"/>
        <v>55.001673984111015</v>
      </c>
      <c r="M1006" s="246" t="str">
        <f>VLOOKUP(D1006,[6]Consolidado!B:E,4,FALSE)</f>
        <v>En Proceso</v>
      </c>
      <c r="N1006" s="246" t="str">
        <f>VLOOKUP(D1006,[6]Consolidado!B:H,7,FALSE)</f>
        <v>Cierre en Dic. (AF)</v>
      </c>
    </row>
    <row r="1007" spans="1:14" x14ac:dyDescent="0.25">
      <c r="A1007" s="239" t="s">
        <v>705</v>
      </c>
      <c r="B1007" s="240" t="s">
        <v>515</v>
      </c>
      <c r="C1007" s="240" t="str">
        <f>VLOOKUP(D1007,[6]Consolidado!B:E,2,FALSE)</f>
        <v>Blue Mesa Granite</v>
      </c>
      <c r="D1007" s="241">
        <v>357</v>
      </c>
      <c r="E1007" s="240" t="s">
        <v>481</v>
      </c>
      <c r="F1007" s="242" t="s">
        <v>506</v>
      </c>
      <c r="G1007" s="240" t="s">
        <v>508</v>
      </c>
      <c r="H1007" s="243">
        <v>103.44444444444444</v>
      </c>
      <c r="I1007" s="243">
        <v>1.6357234216977266</v>
      </c>
      <c r="J1007" s="244">
        <f t="shared" si="30"/>
        <v>169.20650062228705</v>
      </c>
      <c r="K1007" s="243">
        <v>49.234226262714465</v>
      </c>
      <c r="L1007" s="245">
        <f t="shared" si="31"/>
        <v>5093.0071833985739</v>
      </c>
      <c r="M1007" s="246" t="str">
        <f>VLOOKUP(D1007,[6]Consolidado!B:E,4,FALSE)</f>
        <v>Finalizada</v>
      </c>
      <c r="N1007" s="246" t="str">
        <f>VLOOKUP(D1007,[6]Consolidado!B:H,7,FALSE)</f>
        <v>Octubre</v>
      </c>
    </row>
    <row r="1008" spans="1:14" x14ac:dyDescent="0.25">
      <c r="A1008" s="239" t="s">
        <v>705</v>
      </c>
      <c r="B1008" s="240" t="s">
        <v>515</v>
      </c>
      <c r="C1008" s="240" t="str">
        <f>VLOOKUP(D1008,[6]Consolidado!B:E,2,FALSE)</f>
        <v>Blue Mesa Granite</v>
      </c>
      <c r="D1008" s="241">
        <v>357</v>
      </c>
      <c r="E1008" s="240" t="s">
        <v>481</v>
      </c>
      <c r="F1008" s="242" t="s">
        <v>507</v>
      </c>
      <c r="G1008" s="240" t="s">
        <v>505</v>
      </c>
      <c r="H1008" s="243">
        <v>135</v>
      </c>
      <c r="I1008" s="243">
        <v>1.4108924147625961</v>
      </c>
      <c r="J1008" s="244">
        <f t="shared" si="30"/>
        <v>190.47047599295047</v>
      </c>
      <c r="K1008" s="243">
        <v>41.685479230063088</v>
      </c>
      <c r="L1008" s="245">
        <f t="shared" si="31"/>
        <v>5627.5396960585167</v>
      </c>
      <c r="M1008" s="246" t="str">
        <f>VLOOKUP(D1008,[6]Consolidado!B:E,4,FALSE)</f>
        <v>Finalizada</v>
      </c>
      <c r="N1008" s="246" t="str">
        <f>VLOOKUP(D1008,[6]Consolidado!B:H,7,FALSE)</f>
        <v>Octubre</v>
      </c>
    </row>
    <row r="1009" spans="1:14" x14ac:dyDescent="0.25">
      <c r="A1009" s="239" t="s">
        <v>705</v>
      </c>
      <c r="B1009" s="240" t="s">
        <v>515</v>
      </c>
      <c r="C1009" s="240" t="str">
        <f>VLOOKUP(D1009,[6]Consolidado!B:E,2,FALSE)</f>
        <v>Ignitia Office</v>
      </c>
      <c r="D1009" s="241">
        <v>269</v>
      </c>
      <c r="E1009" s="240" t="s">
        <v>481</v>
      </c>
      <c r="F1009" s="242" t="s">
        <v>506</v>
      </c>
      <c r="G1009" s="240" t="s">
        <v>508</v>
      </c>
      <c r="H1009" s="243">
        <v>13.333333333333334</v>
      </c>
      <c r="I1009" s="243">
        <v>1.6357234216977266</v>
      </c>
      <c r="J1009" s="244">
        <f t="shared" si="30"/>
        <v>21.809645622636356</v>
      </c>
      <c r="K1009" s="243">
        <v>49.234226262714465</v>
      </c>
      <c r="L1009" s="245">
        <f t="shared" si="31"/>
        <v>656.45635016952622</v>
      </c>
      <c r="M1009" s="246" t="str">
        <f>VLOOKUP(D1009,[6]Consolidado!B:E,4,FALSE)</f>
        <v>Finalizada</v>
      </c>
      <c r="N1009" s="246" t="str">
        <f>VLOOKUP(D1009,[6]Consolidado!B:H,7,FALSE)</f>
        <v>Agosto</v>
      </c>
    </row>
    <row r="1010" spans="1:14" x14ac:dyDescent="0.25">
      <c r="A1010" s="239" t="s">
        <v>705</v>
      </c>
      <c r="B1010" s="240" t="s">
        <v>515</v>
      </c>
      <c r="C1010" s="240" t="str">
        <f>VLOOKUP(D1010,[6]Consolidado!B:E,2,FALSE)</f>
        <v>Maderas Collective</v>
      </c>
      <c r="D1010" s="241">
        <v>354</v>
      </c>
      <c r="E1010" s="240" t="s">
        <v>480</v>
      </c>
      <c r="F1010" s="242" t="s">
        <v>506</v>
      </c>
      <c r="G1010" s="240" t="s">
        <v>905</v>
      </c>
      <c r="H1010" s="243">
        <v>48</v>
      </c>
      <c r="I1010" s="243">
        <v>1.3281905551577271</v>
      </c>
      <c r="J1010" s="244">
        <f t="shared" si="30"/>
        <v>63.753146647570901</v>
      </c>
      <c r="K1010" s="243">
        <v>39.225717303584176</v>
      </c>
      <c r="L1010" s="245">
        <f t="shared" si="31"/>
        <v>1882.8344305720404</v>
      </c>
      <c r="M1010" s="246" t="str">
        <f>VLOOKUP(D1010,[6]Consolidado!B:E,4,FALSE)</f>
        <v>Finalizada</v>
      </c>
      <c r="N1010" s="246" t="str">
        <f>VLOOKUP(D1010,[6]Consolidado!B:H,7,FALSE)</f>
        <v>Noviembre</v>
      </c>
    </row>
    <row r="1011" spans="1:14" x14ac:dyDescent="0.25">
      <c r="A1011" s="239" t="s">
        <v>705</v>
      </c>
      <c r="B1011" s="240" t="s">
        <v>515</v>
      </c>
      <c r="C1011" s="240" t="str">
        <f>VLOOKUP(D1011,[6]Consolidado!B:E,2,FALSE)</f>
        <v>Maderas Collective</v>
      </c>
      <c r="D1011" s="241">
        <v>354</v>
      </c>
      <c r="E1011" s="240" t="s">
        <v>484</v>
      </c>
      <c r="F1011" s="242" t="s">
        <v>507</v>
      </c>
      <c r="G1011" s="240" t="s">
        <v>505</v>
      </c>
      <c r="H1011" s="243">
        <v>26.666666666666668</v>
      </c>
      <c r="I1011" s="243">
        <v>2.3489992250858593</v>
      </c>
      <c r="J1011" s="244">
        <f t="shared" si="30"/>
        <v>62.639979335622918</v>
      </c>
      <c r="K1011" s="243">
        <v>69.921329769003705</v>
      </c>
      <c r="L1011" s="245">
        <f t="shared" si="31"/>
        <v>1864.5687938400988</v>
      </c>
      <c r="M1011" s="246" t="str">
        <f>VLOOKUP(D1011,[6]Consolidado!B:E,4,FALSE)</f>
        <v>Finalizada</v>
      </c>
      <c r="N1011" s="246" t="str">
        <f>VLOOKUP(D1011,[6]Consolidado!B:H,7,FALSE)</f>
        <v>Noviembre</v>
      </c>
    </row>
    <row r="1012" spans="1:14" x14ac:dyDescent="0.25">
      <c r="A1012" s="239" t="s">
        <v>705</v>
      </c>
      <c r="B1012" s="240" t="s">
        <v>515</v>
      </c>
      <c r="C1012" s="240" t="str">
        <f>VLOOKUP(D1012,[6]Consolidado!B:E,2,FALSE)</f>
        <v>Maderas Collective</v>
      </c>
      <c r="D1012" s="241">
        <v>354</v>
      </c>
      <c r="E1012" s="240" t="s">
        <v>485</v>
      </c>
      <c r="F1012" s="242" t="s">
        <v>507</v>
      </c>
      <c r="G1012" s="240" t="s">
        <v>505</v>
      </c>
      <c r="H1012" s="243">
        <v>48</v>
      </c>
      <c r="I1012" s="243">
        <v>3.7872651789270457</v>
      </c>
      <c r="J1012" s="244">
        <f t="shared" si="30"/>
        <v>181.7887285884982</v>
      </c>
      <c r="K1012" s="243">
        <v>111.94602767624676</v>
      </c>
      <c r="L1012" s="245">
        <f t="shared" si="31"/>
        <v>5373.4093284598439</v>
      </c>
      <c r="M1012" s="246" t="str">
        <f>VLOOKUP(D1012,[6]Consolidado!B:E,4,FALSE)</f>
        <v>Finalizada</v>
      </c>
      <c r="N1012" s="246" t="str">
        <f>VLOOKUP(D1012,[6]Consolidado!B:H,7,FALSE)</f>
        <v>Noviembre</v>
      </c>
    </row>
    <row r="1013" spans="1:14" x14ac:dyDescent="0.25">
      <c r="A1013" s="239" t="s">
        <v>705</v>
      </c>
      <c r="B1013" s="240" t="s">
        <v>515</v>
      </c>
      <c r="C1013" s="240" t="str">
        <f>VLOOKUP(D1013,[6]Consolidado!B:E,2,FALSE)</f>
        <v>Maderas Collective</v>
      </c>
      <c r="D1013" s="241">
        <v>354</v>
      </c>
      <c r="E1013" s="240" t="s">
        <v>482</v>
      </c>
      <c r="F1013" s="242" t="s">
        <v>507</v>
      </c>
      <c r="G1013" s="240" t="s">
        <v>505</v>
      </c>
      <c r="H1013" s="243">
        <v>48</v>
      </c>
      <c r="I1013" s="243">
        <v>2.7138074535197525</v>
      </c>
      <c r="J1013" s="244">
        <f t="shared" si="30"/>
        <v>130.26275776894812</v>
      </c>
      <c r="K1013" s="243">
        <v>80.209464716125211</v>
      </c>
      <c r="L1013" s="245">
        <f t="shared" si="31"/>
        <v>3850.0543063740101</v>
      </c>
      <c r="M1013" s="246" t="str">
        <f>VLOOKUP(D1013,[6]Consolidado!B:E,4,FALSE)</f>
        <v>Finalizada</v>
      </c>
      <c r="N1013" s="246" t="str">
        <f>VLOOKUP(D1013,[6]Consolidado!B:H,7,FALSE)</f>
        <v>Noviembre</v>
      </c>
    </row>
    <row r="1014" spans="1:14" x14ac:dyDescent="0.25">
      <c r="A1014" s="239" t="s">
        <v>705</v>
      </c>
      <c r="B1014" s="240" t="s">
        <v>515</v>
      </c>
      <c r="C1014" s="240" t="str">
        <f>VLOOKUP(D1014,[6]Consolidado!B:E,2,FALSE)</f>
        <v>Maderas Collective</v>
      </c>
      <c r="D1014" s="241">
        <v>354</v>
      </c>
      <c r="E1014" s="240" t="s">
        <v>487</v>
      </c>
      <c r="F1014" s="242" t="s">
        <v>506</v>
      </c>
      <c r="G1014" s="240" t="s">
        <v>508</v>
      </c>
      <c r="H1014" s="243">
        <v>36.111111111111114</v>
      </c>
      <c r="I1014" s="243">
        <v>2.649013333333333</v>
      </c>
      <c r="J1014" s="244">
        <f t="shared" si="30"/>
        <v>95.658814814814818</v>
      </c>
      <c r="K1014" s="243">
        <v>79.265366368000016</v>
      </c>
      <c r="L1014" s="245">
        <f t="shared" si="31"/>
        <v>2862.3604521777788</v>
      </c>
      <c r="M1014" s="246" t="str">
        <f>VLOOKUP(D1014,[6]Consolidado!B:E,4,FALSE)</f>
        <v>Finalizada</v>
      </c>
      <c r="N1014" s="246" t="str">
        <f>VLOOKUP(D1014,[6]Consolidado!B:H,7,FALSE)</f>
        <v>Noviembre</v>
      </c>
    </row>
    <row r="1015" spans="1:14" x14ac:dyDescent="0.25">
      <c r="A1015" s="239" t="s">
        <v>705</v>
      </c>
      <c r="B1015" s="240" t="s">
        <v>515</v>
      </c>
      <c r="C1015" s="240" t="str">
        <f>VLOOKUP(D1015,[6]Consolidado!B:E,2,FALSE)</f>
        <v>Maderas Collective</v>
      </c>
      <c r="D1015" s="241">
        <v>354</v>
      </c>
      <c r="E1015" s="240" t="s">
        <v>481</v>
      </c>
      <c r="F1015" s="242" t="s">
        <v>506</v>
      </c>
      <c r="G1015" s="240" t="s">
        <v>508</v>
      </c>
      <c r="H1015" s="243">
        <v>55</v>
      </c>
      <c r="I1015" s="243">
        <v>1.6357234216977266</v>
      </c>
      <c r="J1015" s="244">
        <f t="shared" si="30"/>
        <v>89.964788193374957</v>
      </c>
      <c r="K1015" s="243">
        <v>49.234226262714465</v>
      </c>
      <c r="L1015" s="245">
        <f t="shared" si="31"/>
        <v>2707.8824444492957</v>
      </c>
      <c r="M1015" s="246" t="str">
        <f>VLOOKUP(D1015,[6]Consolidado!B:E,4,FALSE)</f>
        <v>Finalizada</v>
      </c>
      <c r="N1015" s="246" t="str">
        <f>VLOOKUP(D1015,[6]Consolidado!B:H,7,FALSE)</f>
        <v>Noviembre</v>
      </c>
    </row>
    <row r="1016" spans="1:14" x14ac:dyDescent="0.25">
      <c r="A1016" s="239" t="s">
        <v>705</v>
      </c>
      <c r="B1016" s="240" t="s">
        <v>904</v>
      </c>
      <c r="C1016" s="240" t="str">
        <f>VLOOKUP(D1016,[6]Consolidado!B:E,2,FALSE)</f>
        <v>Ignitia Office</v>
      </c>
      <c r="D1016" s="241">
        <v>248</v>
      </c>
      <c r="E1016" s="240" t="s">
        <v>481</v>
      </c>
      <c r="F1016" s="242" t="s">
        <v>506</v>
      </c>
      <c r="G1016" s="240" t="s">
        <v>508</v>
      </c>
      <c r="H1016" s="243">
        <v>-6.6666666666666696</v>
      </c>
      <c r="I1016" s="243">
        <v>1.6357234216977266</v>
      </c>
      <c r="J1016" s="244">
        <f t="shared" si="30"/>
        <v>-10.904822811318182</v>
      </c>
      <c r="K1016" s="243">
        <v>49.234226262714465</v>
      </c>
      <c r="L1016" s="245">
        <f t="shared" si="31"/>
        <v>-328.22817508476322</v>
      </c>
      <c r="M1016" s="246" t="str">
        <f>VLOOKUP(D1016,[6]Consolidado!B:E,4,FALSE)</f>
        <v>Finalizada</v>
      </c>
      <c r="N1016" s="246" t="str">
        <f>VLOOKUP(D1016,[6]Consolidado!B:H,7,FALSE)</f>
        <v>Julio</v>
      </c>
    </row>
    <row r="1017" spans="1:14" x14ac:dyDescent="0.25">
      <c r="A1017" s="239" t="s">
        <v>705</v>
      </c>
      <c r="B1017" s="240" t="s">
        <v>904</v>
      </c>
      <c r="C1017" s="240" t="str">
        <f>VLOOKUP(D1017,[6]Consolidado!B:E,2,FALSE)</f>
        <v>Ignitia Office</v>
      </c>
      <c r="D1017" s="241">
        <v>264</v>
      </c>
      <c r="E1017" s="240" t="s">
        <v>481</v>
      </c>
      <c r="F1017" s="242" t="s">
        <v>506</v>
      </c>
      <c r="G1017" s="240" t="s">
        <v>508</v>
      </c>
      <c r="H1017" s="243">
        <v>-100.694444444444</v>
      </c>
      <c r="I1017" s="243">
        <v>1.6357234216977266</v>
      </c>
      <c r="J1017" s="244">
        <f t="shared" si="30"/>
        <v>-164.70826121261757</v>
      </c>
      <c r="K1017" s="243">
        <v>49.234226262714465</v>
      </c>
      <c r="L1017" s="245">
        <f t="shared" si="31"/>
        <v>-4957.6130611760873</v>
      </c>
      <c r="M1017" s="246" t="str">
        <f>VLOOKUP(D1017,[6]Consolidado!B:E,4,FALSE)</f>
        <v>Finalizada</v>
      </c>
      <c r="N1017" s="246" t="str">
        <f>VLOOKUP(D1017,[6]Consolidado!B:H,7,FALSE)</f>
        <v>Agosto</v>
      </c>
    </row>
    <row r="1018" spans="1:14" x14ac:dyDescent="0.25">
      <c r="A1018" s="239" t="s">
        <v>705</v>
      </c>
      <c r="B1018" s="240" t="s">
        <v>904</v>
      </c>
      <c r="C1018" s="240" t="str">
        <f>VLOOKUP(D1018,[6]Consolidado!B:E,2,FALSE)</f>
        <v>Ignitia Office</v>
      </c>
      <c r="D1018" s="241">
        <v>248</v>
      </c>
      <c r="E1018" s="240" t="s">
        <v>481</v>
      </c>
      <c r="F1018" s="242" t="s">
        <v>506</v>
      </c>
      <c r="G1018" s="240" t="s">
        <v>508</v>
      </c>
      <c r="H1018" s="243">
        <v>-12.6666666666667</v>
      </c>
      <c r="I1018" s="243">
        <v>1.6357234216977266</v>
      </c>
      <c r="J1018" s="244">
        <f t="shared" si="30"/>
        <v>-20.71916334150459</v>
      </c>
      <c r="K1018" s="243">
        <v>49.234226262714465</v>
      </c>
      <c r="L1018" s="245">
        <f t="shared" si="31"/>
        <v>-623.6335326610515</v>
      </c>
      <c r="M1018" s="246" t="str">
        <f>VLOOKUP(D1018,[6]Consolidado!B:E,4,FALSE)</f>
        <v>Finalizada</v>
      </c>
      <c r="N1018" s="246" t="str">
        <f>VLOOKUP(D1018,[6]Consolidado!B:H,7,FALSE)</f>
        <v>Julio</v>
      </c>
    </row>
    <row r="1019" spans="1:14" x14ac:dyDescent="0.25">
      <c r="A1019" s="239" t="s">
        <v>705</v>
      </c>
      <c r="B1019" s="240" t="s">
        <v>904</v>
      </c>
      <c r="C1019" s="240" t="str">
        <f>VLOOKUP(D1019,[6]Consolidado!B:E,2,FALSE)</f>
        <v>Ignitia Office</v>
      </c>
      <c r="D1019" s="241">
        <v>266</v>
      </c>
      <c r="E1019" s="240" t="s">
        <v>485</v>
      </c>
      <c r="F1019" s="242" t="s">
        <v>507</v>
      </c>
      <c r="G1019" s="240" t="s">
        <v>505</v>
      </c>
      <c r="H1019" s="243">
        <v>-26.8888888888889</v>
      </c>
      <c r="I1019" s="243">
        <v>3.7872651789270457</v>
      </c>
      <c r="J1019" s="244">
        <f t="shared" si="30"/>
        <v>-101.83535258892726</v>
      </c>
      <c r="K1019" s="243">
        <v>111.94602767624676</v>
      </c>
      <c r="L1019" s="245">
        <f t="shared" si="31"/>
        <v>-3010.1042997390805</v>
      </c>
      <c r="M1019" s="246" t="str">
        <f>VLOOKUP(D1019,[6]Consolidado!B:E,4,FALSE)</f>
        <v>Finalizada</v>
      </c>
      <c r="N1019" s="246" t="str">
        <f>VLOOKUP(D1019,[6]Consolidado!B:H,7,FALSE)</f>
        <v>Julio</v>
      </c>
    </row>
    <row r="1020" spans="1:14" x14ac:dyDescent="0.25">
      <c r="A1020" s="239" t="s">
        <v>705</v>
      </c>
      <c r="B1020" s="240" t="s">
        <v>904</v>
      </c>
      <c r="C1020" s="240" t="str">
        <f>VLOOKUP(D1020,[6]Consolidado!B:E,2,FALSE)</f>
        <v>Tapatio Spring resort</v>
      </c>
      <c r="D1020" s="241">
        <v>342</v>
      </c>
      <c r="E1020" s="240" t="s">
        <v>481</v>
      </c>
      <c r="F1020" s="242" t="s">
        <v>506</v>
      </c>
      <c r="G1020" s="240" t="s">
        <v>508</v>
      </c>
      <c r="H1020" s="243">
        <v>-15.75</v>
      </c>
      <c r="I1020" s="243">
        <v>1.6357234216977266</v>
      </c>
      <c r="J1020" s="244">
        <f t="shared" si="30"/>
        <v>-25.762643891739192</v>
      </c>
      <c r="K1020" s="243">
        <v>49.234226262714465</v>
      </c>
      <c r="L1020" s="245">
        <f t="shared" si="31"/>
        <v>-775.43906363775284</v>
      </c>
      <c r="M1020" s="246" t="str">
        <f>VLOOKUP(D1020,[6]Consolidado!B:E,4,FALSE)</f>
        <v>Finalizada</v>
      </c>
      <c r="N1020" s="246" t="str">
        <f>VLOOKUP(D1020,[6]Consolidado!B:H,7,FALSE)</f>
        <v>Julio</v>
      </c>
    </row>
    <row r="1021" spans="1:14" x14ac:dyDescent="0.25">
      <c r="A1021" s="239" t="s">
        <v>705</v>
      </c>
      <c r="B1021" s="240" t="s">
        <v>904</v>
      </c>
      <c r="C1021" s="240" t="str">
        <f>VLOOKUP(D1021,[6]Consolidado!B:E,2,FALSE)</f>
        <v>Ignitia Office</v>
      </c>
      <c r="D1021" s="241">
        <v>270</v>
      </c>
      <c r="E1021" s="240" t="s">
        <v>481</v>
      </c>
      <c r="F1021" s="242" t="s">
        <v>506</v>
      </c>
      <c r="G1021" s="240" t="s">
        <v>508</v>
      </c>
      <c r="H1021" s="243">
        <v>-20</v>
      </c>
      <c r="I1021" s="243">
        <v>1.6357234216977266</v>
      </c>
      <c r="J1021" s="244">
        <f t="shared" si="30"/>
        <v>-32.714468433954529</v>
      </c>
      <c r="K1021" s="243">
        <v>49.234226262714465</v>
      </c>
      <c r="L1021" s="245">
        <f t="shared" si="31"/>
        <v>-984.68452525428927</v>
      </c>
      <c r="M1021" s="246" t="str">
        <f>VLOOKUP(D1021,[6]Consolidado!B:E,4,FALSE)</f>
        <v>Finalizada</v>
      </c>
      <c r="N1021" s="246" t="str">
        <f>VLOOKUP(D1021,[6]Consolidado!B:H,7,FALSE)</f>
        <v>Julio</v>
      </c>
    </row>
    <row r="1022" spans="1:14" x14ac:dyDescent="0.25">
      <c r="A1022" s="239" t="s">
        <v>705</v>
      </c>
      <c r="B1022" s="240" t="s">
        <v>904</v>
      </c>
      <c r="C1022" s="240" t="str">
        <f>VLOOKUP(D1022,[6]Consolidado!B:E,2,FALSE)</f>
        <v>Ignitia Office</v>
      </c>
      <c r="D1022" s="241" t="s">
        <v>233</v>
      </c>
      <c r="E1022" s="240" t="s">
        <v>481</v>
      </c>
      <c r="F1022" s="242" t="s">
        <v>506</v>
      </c>
      <c r="G1022" s="240" t="s">
        <v>508</v>
      </c>
      <c r="H1022" s="243">
        <v>-5.625</v>
      </c>
      <c r="I1022" s="243">
        <v>1.6357234216977266</v>
      </c>
      <c r="J1022" s="244">
        <f t="shared" si="30"/>
        <v>-9.200944247049712</v>
      </c>
      <c r="K1022" s="243">
        <v>49.234226262714465</v>
      </c>
      <c r="L1022" s="245">
        <f t="shared" si="31"/>
        <v>-276.94252272776885</v>
      </c>
      <c r="M1022" s="246" t="str">
        <f>VLOOKUP(D1022,[6]Consolidado!B:E,4,FALSE)</f>
        <v>Finalizada</v>
      </c>
      <c r="N1022" s="246" t="str">
        <f>VLOOKUP(D1022,[6]Consolidado!B:H,7,FALSE)</f>
        <v>Agosto</v>
      </c>
    </row>
    <row r="1023" spans="1:14" x14ac:dyDescent="0.25">
      <c r="A1023" s="239" t="s">
        <v>705</v>
      </c>
      <c r="B1023" s="240" t="s">
        <v>904</v>
      </c>
      <c r="C1023" s="240" t="str">
        <f>VLOOKUP(D1023,[6]Consolidado!B:E,2,FALSE)</f>
        <v>Ignitia Office</v>
      </c>
      <c r="D1023" s="241">
        <v>346</v>
      </c>
      <c r="E1023" s="240" t="s">
        <v>481</v>
      </c>
      <c r="F1023" s="242" t="s">
        <v>506</v>
      </c>
      <c r="G1023" s="240" t="s">
        <v>508</v>
      </c>
      <c r="H1023" s="243">
        <v>-2.3333333333333299</v>
      </c>
      <c r="I1023" s="243">
        <v>1.6357234216977266</v>
      </c>
      <c r="J1023" s="244">
        <f t="shared" si="30"/>
        <v>-3.8166879839613563</v>
      </c>
      <c r="K1023" s="243">
        <v>49.234226262714465</v>
      </c>
      <c r="L1023" s="245">
        <f t="shared" si="31"/>
        <v>-114.87986127966691</v>
      </c>
      <c r="M1023" s="246" t="str">
        <f>VLOOKUP(D1023,[6]Consolidado!B:E,4,FALSE)</f>
        <v>Finalizada</v>
      </c>
      <c r="N1023" s="246" t="str">
        <f>VLOOKUP(D1023,[6]Consolidado!B:H,7,FALSE)</f>
        <v>Julio</v>
      </c>
    </row>
    <row r="1024" spans="1:14" x14ac:dyDescent="0.25">
      <c r="A1024" s="239" t="s">
        <v>705</v>
      </c>
      <c r="B1024" s="240" t="s">
        <v>904</v>
      </c>
      <c r="C1024" s="240" t="str">
        <f>VLOOKUP(D1024,[6]Consolidado!B:E,2,FALSE)</f>
        <v>Ignitia Office</v>
      </c>
      <c r="D1024" s="241">
        <v>266</v>
      </c>
      <c r="E1024" s="240" t="s">
        <v>485</v>
      </c>
      <c r="F1024" s="242" t="s">
        <v>507</v>
      </c>
      <c r="G1024" s="240" t="s">
        <v>505</v>
      </c>
      <c r="H1024" s="243">
        <v>-12.5</v>
      </c>
      <c r="I1024" s="243">
        <v>3.7872651789270457</v>
      </c>
      <c r="J1024" s="244">
        <f t="shared" si="30"/>
        <v>-47.340814736588072</v>
      </c>
      <c r="K1024" s="243">
        <v>111.94602767624676</v>
      </c>
      <c r="L1024" s="245">
        <f t="shared" si="31"/>
        <v>-1399.3253459530845</v>
      </c>
      <c r="M1024" s="246" t="str">
        <f>VLOOKUP(D1024,[6]Consolidado!B:E,4,FALSE)</f>
        <v>Finalizada</v>
      </c>
      <c r="N1024" s="246" t="str">
        <f>VLOOKUP(D1024,[6]Consolidado!B:H,7,FALSE)</f>
        <v>Julio</v>
      </c>
    </row>
    <row r="1025" spans="1:14" x14ac:dyDescent="0.25">
      <c r="A1025" s="239" t="s">
        <v>705</v>
      </c>
      <c r="B1025" s="240" t="s">
        <v>904</v>
      </c>
      <c r="C1025" s="240" t="str">
        <f>VLOOKUP(D1025,[6]Consolidado!B:E,2,FALSE)</f>
        <v>Ignitia Office</v>
      </c>
      <c r="D1025" s="241">
        <v>229</v>
      </c>
      <c r="E1025" s="240" t="s">
        <v>481</v>
      </c>
      <c r="F1025" s="242" t="s">
        <v>506</v>
      </c>
      <c r="G1025" s="240" t="s">
        <v>508</v>
      </c>
      <c r="H1025" s="243">
        <v>-28.125</v>
      </c>
      <c r="I1025" s="243">
        <v>1.6357234216977266</v>
      </c>
      <c r="J1025" s="244">
        <f t="shared" si="30"/>
        <v>-46.00472123524856</v>
      </c>
      <c r="K1025" s="243">
        <v>49.234226262714465</v>
      </c>
      <c r="L1025" s="245">
        <f t="shared" si="31"/>
        <v>-1384.7126136388442</v>
      </c>
      <c r="M1025" s="246" t="str">
        <f>VLOOKUP(D1025,[6]Consolidado!B:E,4,FALSE)</f>
        <v>Finalizada</v>
      </c>
      <c r="N1025" s="246" t="str">
        <f>VLOOKUP(D1025,[6]Consolidado!B:H,7,FALSE)</f>
        <v>Julio</v>
      </c>
    </row>
    <row r="1026" spans="1:14" x14ac:dyDescent="0.25">
      <c r="A1026" s="239" t="s">
        <v>705</v>
      </c>
      <c r="B1026" s="240" t="s">
        <v>904</v>
      </c>
      <c r="C1026" s="240" t="str">
        <f>VLOOKUP(D1026,[6]Consolidado!B:E,2,FALSE)</f>
        <v>Ignitia Office</v>
      </c>
      <c r="D1026" s="241">
        <v>264</v>
      </c>
      <c r="E1026" s="240" t="s">
        <v>482</v>
      </c>
      <c r="F1026" s="242" t="s">
        <v>507</v>
      </c>
      <c r="G1026" s="240" t="s">
        <v>505</v>
      </c>
      <c r="H1026" s="243">
        <v>-8.8888888888888893</v>
      </c>
      <c r="I1026" s="243">
        <v>2.7138074535197525</v>
      </c>
      <c r="J1026" s="244">
        <f t="shared" si="30"/>
        <v>-24.122732920175579</v>
      </c>
      <c r="K1026" s="243">
        <v>80.209464716125211</v>
      </c>
      <c r="L1026" s="245">
        <f t="shared" si="31"/>
        <v>-712.97301969889077</v>
      </c>
      <c r="M1026" s="246" t="str">
        <f>VLOOKUP(D1026,[6]Consolidado!B:E,4,FALSE)</f>
        <v>Finalizada</v>
      </c>
      <c r="N1026" s="246" t="str">
        <f>VLOOKUP(D1026,[6]Consolidado!B:H,7,FALSE)</f>
        <v>Agosto</v>
      </c>
    </row>
    <row r="1027" spans="1:14" x14ac:dyDescent="0.25">
      <c r="A1027" s="239" t="s">
        <v>705</v>
      </c>
      <c r="B1027" s="240" t="s">
        <v>904</v>
      </c>
      <c r="C1027" s="240" t="str">
        <f>VLOOKUP(D1027,[6]Consolidado!B:E,2,FALSE)</f>
        <v>Ignitia Office</v>
      </c>
      <c r="D1027" s="241">
        <v>264</v>
      </c>
      <c r="E1027" s="240" t="s">
        <v>481</v>
      </c>
      <c r="F1027" s="242" t="s">
        <v>507</v>
      </c>
      <c r="G1027" s="240" t="s">
        <v>505</v>
      </c>
      <c r="H1027" s="243">
        <v>-4.375</v>
      </c>
      <c r="I1027" s="243">
        <v>1.4108924147625961</v>
      </c>
      <c r="J1027" s="244">
        <f t="shared" si="30"/>
        <v>-6.1726543145863575</v>
      </c>
      <c r="K1027" s="243">
        <v>41.685479230063088</v>
      </c>
      <c r="L1027" s="245">
        <f t="shared" si="31"/>
        <v>-182.37397163152602</v>
      </c>
      <c r="M1027" s="246" t="str">
        <f>VLOOKUP(D1027,[6]Consolidado!B:E,4,FALSE)</f>
        <v>Finalizada</v>
      </c>
      <c r="N1027" s="246" t="str">
        <f>VLOOKUP(D1027,[6]Consolidado!B:H,7,FALSE)</f>
        <v>Agosto</v>
      </c>
    </row>
    <row r="1028" spans="1:14" x14ac:dyDescent="0.25">
      <c r="A1028" s="239" t="s">
        <v>705</v>
      </c>
      <c r="B1028" s="240" t="s">
        <v>904</v>
      </c>
      <c r="C1028" s="240" t="str">
        <f>VLOOKUP(D1028,[6]Consolidado!B:E,2,FALSE)</f>
        <v>Ignitia Office</v>
      </c>
      <c r="D1028" s="241">
        <v>264</v>
      </c>
      <c r="E1028" s="240" t="s">
        <v>482</v>
      </c>
      <c r="F1028" s="242" t="s">
        <v>507</v>
      </c>
      <c r="G1028" s="240" t="s">
        <v>505</v>
      </c>
      <c r="H1028" s="243">
        <v>-61.25</v>
      </c>
      <c r="I1028" s="243">
        <v>2.7138074535197525</v>
      </c>
      <c r="J1028" s="244">
        <f t="shared" si="30"/>
        <v>-166.22070652808483</v>
      </c>
      <c r="K1028" s="243">
        <v>80.209464716125211</v>
      </c>
      <c r="L1028" s="245">
        <f t="shared" si="31"/>
        <v>-4912.8297138626695</v>
      </c>
      <c r="M1028" s="246" t="str">
        <f>VLOOKUP(D1028,[6]Consolidado!B:E,4,FALSE)</f>
        <v>Finalizada</v>
      </c>
      <c r="N1028" s="246" t="str">
        <f>VLOOKUP(D1028,[6]Consolidado!B:H,7,FALSE)</f>
        <v>Agosto</v>
      </c>
    </row>
    <row r="1029" spans="1:14" x14ac:dyDescent="0.25">
      <c r="A1029" s="239" t="s">
        <v>705</v>
      </c>
      <c r="B1029" s="240" t="s">
        <v>904</v>
      </c>
      <c r="C1029" s="240" t="str">
        <f>VLOOKUP(D1029,[6]Consolidado!B:E,2,FALSE)</f>
        <v>Ignitia Office</v>
      </c>
      <c r="D1029" s="241">
        <v>264</v>
      </c>
      <c r="E1029" s="240" t="s">
        <v>481</v>
      </c>
      <c r="F1029" s="242" t="s">
        <v>507</v>
      </c>
      <c r="G1029" s="240" t="s">
        <v>505</v>
      </c>
      <c r="H1029" s="243">
        <v>-29.1666666666667</v>
      </c>
      <c r="I1029" s="243">
        <v>1.4108924147625961</v>
      </c>
      <c r="J1029" s="244">
        <f t="shared" si="30"/>
        <v>-41.151028763909096</v>
      </c>
      <c r="K1029" s="243">
        <v>41.685479230063088</v>
      </c>
      <c r="L1029" s="245">
        <f t="shared" si="31"/>
        <v>-1215.8264775435082</v>
      </c>
      <c r="M1029" s="246" t="str">
        <f>VLOOKUP(D1029,[6]Consolidado!B:E,4,FALSE)</f>
        <v>Finalizada</v>
      </c>
      <c r="N1029" s="246" t="str">
        <f>VLOOKUP(D1029,[6]Consolidado!B:H,7,FALSE)</f>
        <v>Agosto</v>
      </c>
    </row>
    <row r="1030" spans="1:14" x14ac:dyDescent="0.25">
      <c r="A1030" s="239" t="s">
        <v>705</v>
      </c>
      <c r="B1030" s="240" t="s">
        <v>904</v>
      </c>
      <c r="C1030" s="240" t="str">
        <f>VLOOKUP(D1030,[6]Consolidado!B:E,2,FALSE)</f>
        <v>Ignitia Office</v>
      </c>
      <c r="D1030" s="241">
        <v>229</v>
      </c>
      <c r="E1030" s="240" t="s">
        <v>481</v>
      </c>
      <c r="F1030" s="242" t="s">
        <v>506</v>
      </c>
      <c r="G1030" s="240" t="s">
        <v>508</v>
      </c>
      <c r="H1030" s="243">
        <v>-22.2222222222222</v>
      </c>
      <c r="I1030" s="243">
        <v>1.6357234216977266</v>
      </c>
      <c r="J1030" s="244">
        <f t="shared" si="30"/>
        <v>-36.349409371060553</v>
      </c>
      <c r="K1030" s="243">
        <v>49.234226262714465</v>
      </c>
      <c r="L1030" s="245">
        <f t="shared" si="31"/>
        <v>-1094.0939169492092</v>
      </c>
      <c r="M1030" s="246" t="str">
        <f>VLOOKUP(D1030,[6]Consolidado!B:E,4,FALSE)</f>
        <v>Finalizada</v>
      </c>
      <c r="N1030" s="246" t="str">
        <f>VLOOKUP(D1030,[6]Consolidado!B:H,7,FALSE)</f>
        <v>Julio</v>
      </c>
    </row>
    <row r="1031" spans="1:14" x14ac:dyDescent="0.25">
      <c r="A1031" s="239" t="s">
        <v>705</v>
      </c>
      <c r="B1031" s="240" t="s">
        <v>904</v>
      </c>
      <c r="C1031" s="240" t="str">
        <f>VLOOKUP(D1031,[6]Consolidado!B:E,2,FALSE)</f>
        <v>Tapatio Spring resort</v>
      </c>
      <c r="D1031" s="241">
        <v>343</v>
      </c>
      <c r="E1031" s="240" t="s">
        <v>481</v>
      </c>
      <c r="F1031" s="242" t="s">
        <v>507</v>
      </c>
      <c r="G1031" s="240" t="s">
        <v>505</v>
      </c>
      <c r="H1031" s="243">
        <v>-4.125</v>
      </c>
      <c r="I1031" s="243">
        <v>1.4108924147625961</v>
      </c>
      <c r="J1031" s="244">
        <f t="shared" si="30"/>
        <v>-5.8199312108957084</v>
      </c>
      <c r="K1031" s="243">
        <v>41.685479230063088</v>
      </c>
      <c r="L1031" s="245">
        <f t="shared" si="31"/>
        <v>-171.95260182401023</v>
      </c>
      <c r="M1031" s="246" t="str">
        <f>VLOOKUP(D1031,[6]Consolidado!B:E,4,FALSE)</f>
        <v>Finalizada</v>
      </c>
      <c r="N1031" s="246" t="str">
        <f>VLOOKUP(D1031,[6]Consolidado!B:H,7,FALSE)</f>
        <v>Julio</v>
      </c>
    </row>
    <row r="1032" spans="1:14" x14ac:dyDescent="0.25">
      <c r="A1032" s="239" t="s">
        <v>705</v>
      </c>
      <c r="B1032" s="240" t="s">
        <v>904</v>
      </c>
      <c r="C1032" s="240" t="str">
        <f>VLOOKUP(D1032,[6]Consolidado!B:E,2,FALSE)</f>
        <v>Ignitia Office</v>
      </c>
      <c r="D1032" s="241">
        <v>346</v>
      </c>
      <c r="E1032" s="240" t="s">
        <v>481</v>
      </c>
      <c r="F1032" s="242" t="s">
        <v>506</v>
      </c>
      <c r="G1032" s="240" t="s">
        <v>508</v>
      </c>
      <c r="H1032" s="243">
        <v>-31.6666666666667</v>
      </c>
      <c r="I1032" s="243">
        <v>1.6357234216977266</v>
      </c>
      <c r="J1032" s="244">
        <f t="shared" si="30"/>
        <v>-51.797908353761393</v>
      </c>
      <c r="K1032" s="243">
        <v>49.234226262714465</v>
      </c>
      <c r="L1032" s="245">
        <f t="shared" si="31"/>
        <v>-1559.0838316526263</v>
      </c>
      <c r="M1032" s="246" t="str">
        <f>VLOOKUP(D1032,[6]Consolidado!B:E,4,FALSE)</f>
        <v>Finalizada</v>
      </c>
      <c r="N1032" s="246" t="str">
        <f>VLOOKUP(D1032,[6]Consolidado!B:H,7,FALSE)</f>
        <v>Julio</v>
      </c>
    </row>
    <row r="1033" spans="1:14" x14ac:dyDescent="0.25">
      <c r="A1033" s="239" t="s">
        <v>705</v>
      </c>
      <c r="B1033" s="240" t="s">
        <v>904</v>
      </c>
      <c r="C1033" s="240" t="str">
        <f>VLOOKUP(D1033,[6]Consolidado!B:E,2,FALSE)</f>
        <v>Ignitia Office</v>
      </c>
      <c r="D1033" s="241">
        <v>268</v>
      </c>
      <c r="E1033" s="240" t="s">
        <v>480</v>
      </c>
      <c r="F1033" s="242" t="s">
        <v>506</v>
      </c>
      <c r="G1033" s="240" t="s">
        <v>905</v>
      </c>
      <c r="H1033" s="243">
        <v>-15.1666666666667</v>
      </c>
      <c r="I1033" s="243">
        <v>1.3281905551577271</v>
      </c>
      <c r="J1033" s="244">
        <f t="shared" si="30"/>
        <v>-20.144223419892239</v>
      </c>
      <c r="K1033" s="243">
        <v>39.225717303584176</v>
      </c>
      <c r="L1033" s="245">
        <f t="shared" si="31"/>
        <v>-594.92337910436129</v>
      </c>
      <c r="M1033" s="246" t="str">
        <f>VLOOKUP(D1033,[6]Consolidado!B:E,4,FALSE)</f>
        <v>Finalizada</v>
      </c>
      <c r="N1033" s="246" t="str">
        <f>VLOOKUP(D1033,[6]Consolidado!B:H,7,FALSE)</f>
        <v>Julio</v>
      </c>
    </row>
    <row r="1034" spans="1:14" x14ac:dyDescent="0.25">
      <c r="A1034" s="239" t="s">
        <v>705</v>
      </c>
      <c r="B1034" s="240" t="s">
        <v>904</v>
      </c>
      <c r="C1034" s="240" t="str">
        <f>VLOOKUP(D1034,[6]Consolidado!B:E,2,FALSE)</f>
        <v>BH Office</v>
      </c>
      <c r="D1034" s="241">
        <v>338</v>
      </c>
      <c r="E1034" s="240" t="s">
        <v>485</v>
      </c>
      <c r="F1034" s="242" t="s">
        <v>507</v>
      </c>
      <c r="G1034" s="240" t="s">
        <v>505</v>
      </c>
      <c r="H1034" s="243">
        <v>-7.5</v>
      </c>
      <c r="I1034" s="243">
        <v>3.7872651789270457</v>
      </c>
      <c r="J1034" s="244">
        <f t="shared" ref="J1034:J1097" si="32">+H1034*I1034</f>
        <v>-28.404488841952844</v>
      </c>
      <c r="K1034" s="243">
        <v>111.94602767624676</v>
      </c>
      <c r="L1034" s="245">
        <f t="shared" si="31"/>
        <v>-839.59520757185066</v>
      </c>
      <c r="M1034" s="246" t="str">
        <f>VLOOKUP(D1034,[6]Consolidado!B:E,4,FALSE)</f>
        <v>Finalizada</v>
      </c>
      <c r="N1034" s="246" t="str">
        <f>VLOOKUP(D1034,[6]Consolidado!B:H,7,FALSE)</f>
        <v>Agosto</v>
      </c>
    </row>
    <row r="1035" spans="1:14" x14ac:dyDescent="0.25">
      <c r="A1035" s="239" t="s">
        <v>705</v>
      </c>
      <c r="B1035" s="240" t="s">
        <v>904</v>
      </c>
      <c r="C1035" s="240" t="str">
        <f>VLOOKUP(D1035,[6]Consolidado!B:E,2,FALSE)</f>
        <v>Chicha [Pina Blanca]</v>
      </c>
      <c r="D1035" s="241">
        <v>297</v>
      </c>
      <c r="E1035" s="240" t="s">
        <v>481</v>
      </c>
      <c r="F1035" s="242" t="s">
        <v>506</v>
      </c>
      <c r="G1035" s="240" t="s">
        <v>508</v>
      </c>
      <c r="H1035" s="243">
        <v>-146.666666666667</v>
      </c>
      <c r="I1035" s="243">
        <v>1.6357234216977266</v>
      </c>
      <c r="J1035" s="244">
        <f t="shared" si="32"/>
        <v>-239.90610184900044</v>
      </c>
      <c r="K1035" s="243">
        <v>49.234226262714465</v>
      </c>
      <c r="L1035" s="245">
        <f t="shared" ref="L1035:L1098" si="33">H1035*K1035</f>
        <v>-7221.0198518648049</v>
      </c>
      <c r="M1035" s="246" t="str">
        <f>VLOOKUP(D1035,[6]Consolidado!B:E,4,FALSE)</f>
        <v>Finalizada</v>
      </c>
      <c r="N1035" s="246" t="str">
        <f>VLOOKUP(D1035,[6]Consolidado!B:H,7,FALSE)</f>
        <v>Agosto</v>
      </c>
    </row>
    <row r="1036" spans="1:14" x14ac:dyDescent="0.25">
      <c r="A1036" s="239" t="s">
        <v>705</v>
      </c>
      <c r="B1036" s="240" t="s">
        <v>904</v>
      </c>
      <c r="C1036" s="240" t="str">
        <f>VLOOKUP(D1036,[6]Consolidado!B:E,2,FALSE)</f>
        <v>Ignitia Office</v>
      </c>
      <c r="D1036" s="241">
        <v>346</v>
      </c>
      <c r="E1036" s="240" t="s">
        <v>481</v>
      </c>
      <c r="F1036" s="242" t="s">
        <v>507</v>
      </c>
      <c r="G1036" s="240" t="s">
        <v>505</v>
      </c>
      <c r="H1036" s="243">
        <v>-42</v>
      </c>
      <c r="I1036" s="243">
        <v>1.4108924147625961</v>
      </c>
      <c r="J1036" s="244">
        <f t="shared" si="32"/>
        <v>-59.257481420029038</v>
      </c>
      <c r="K1036" s="243">
        <v>41.685479230063088</v>
      </c>
      <c r="L1036" s="245">
        <f t="shared" si="33"/>
        <v>-1750.7901276626496</v>
      </c>
      <c r="M1036" s="246" t="str">
        <f>VLOOKUP(D1036,[6]Consolidado!B:E,4,FALSE)</f>
        <v>Finalizada</v>
      </c>
      <c r="N1036" s="246" t="str">
        <f>VLOOKUP(D1036,[6]Consolidado!B:H,7,FALSE)</f>
        <v>Julio</v>
      </c>
    </row>
    <row r="1037" spans="1:14" x14ac:dyDescent="0.25">
      <c r="A1037" s="239" t="s">
        <v>705</v>
      </c>
      <c r="B1037" s="240" t="s">
        <v>904</v>
      </c>
      <c r="C1037" s="240" t="str">
        <f>VLOOKUP(D1037,[6]Consolidado!B:E,2,FALSE)</f>
        <v>Chicha [Pina Blanca]</v>
      </c>
      <c r="D1037" s="241">
        <v>297</v>
      </c>
      <c r="E1037" s="240" t="s">
        <v>481</v>
      </c>
      <c r="F1037" s="242" t="s">
        <v>506</v>
      </c>
      <c r="G1037" s="240" t="s">
        <v>508</v>
      </c>
      <c r="H1037" s="243">
        <v>-45</v>
      </c>
      <c r="I1037" s="243">
        <v>1.6357234216977266</v>
      </c>
      <c r="J1037" s="244">
        <f t="shared" si="32"/>
        <v>-73.607553976397696</v>
      </c>
      <c r="K1037" s="243">
        <v>49.234226262714465</v>
      </c>
      <c r="L1037" s="245">
        <f t="shared" si="33"/>
        <v>-2215.5401818221508</v>
      </c>
      <c r="M1037" s="246" t="str">
        <f>VLOOKUP(D1037,[6]Consolidado!B:E,4,FALSE)</f>
        <v>Finalizada</v>
      </c>
      <c r="N1037" s="246" t="str">
        <f>VLOOKUP(D1037,[6]Consolidado!B:H,7,FALSE)</f>
        <v>Agosto</v>
      </c>
    </row>
    <row r="1038" spans="1:14" x14ac:dyDescent="0.25">
      <c r="A1038" s="239" t="s">
        <v>705</v>
      </c>
      <c r="B1038" s="240" t="s">
        <v>904</v>
      </c>
      <c r="C1038" s="240" t="str">
        <f>VLOOKUP(D1038,[6]Consolidado!B:E,2,FALSE)</f>
        <v>BH Office</v>
      </c>
      <c r="D1038" s="241">
        <v>311</v>
      </c>
      <c r="E1038" s="240" t="s">
        <v>485</v>
      </c>
      <c r="F1038" s="242" t="s">
        <v>507</v>
      </c>
      <c r="G1038" s="240" t="s">
        <v>505</v>
      </c>
      <c r="H1038" s="243">
        <v>-14.4444444444444</v>
      </c>
      <c r="I1038" s="243">
        <v>3.7872651789270457</v>
      </c>
      <c r="J1038" s="244">
        <f t="shared" si="32"/>
        <v>-54.704941473390491</v>
      </c>
      <c r="K1038" s="243">
        <v>111.94602767624676</v>
      </c>
      <c r="L1038" s="245">
        <f t="shared" si="33"/>
        <v>-1616.9981775457816</v>
      </c>
      <c r="M1038" s="246" t="str">
        <f>VLOOKUP(D1038,[6]Consolidado!B:E,4,FALSE)</f>
        <v>Finalizada</v>
      </c>
      <c r="N1038" s="246" t="str">
        <f>VLOOKUP(D1038,[6]Consolidado!B:H,7,FALSE)</f>
        <v>Agosto</v>
      </c>
    </row>
    <row r="1039" spans="1:14" x14ac:dyDescent="0.25">
      <c r="A1039" s="239" t="s">
        <v>705</v>
      </c>
      <c r="B1039" s="240" t="s">
        <v>904</v>
      </c>
      <c r="C1039" s="240" t="str">
        <f>VLOOKUP(D1039,[6]Consolidado!B:E,2,FALSE)</f>
        <v>Ignitia Office</v>
      </c>
      <c r="D1039" s="241">
        <v>269</v>
      </c>
      <c r="E1039" s="240" t="s">
        <v>481</v>
      </c>
      <c r="F1039" s="242" t="s">
        <v>507</v>
      </c>
      <c r="G1039" s="240" t="s">
        <v>505</v>
      </c>
      <c r="H1039" s="243">
        <v>-10.6666666666667</v>
      </c>
      <c r="I1039" s="243">
        <v>1.4108924147625961</v>
      </c>
      <c r="J1039" s="244">
        <f t="shared" si="32"/>
        <v>-15.049519090801072</v>
      </c>
      <c r="K1039" s="243">
        <v>41.685479230063088</v>
      </c>
      <c r="L1039" s="245">
        <f t="shared" si="33"/>
        <v>-444.64511178734097</v>
      </c>
      <c r="M1039" s="246" t="str">
        <f>VLOOKUP(D1039,[6]Consolidado!B:E,4,FALSE)</f>
        <v>Finalizada</v>
      </c>
      <c r="N1039" s="246" t="str">
        <f>VLOOKUP(D1039,[6]Consolidado!B:H,7,FALSE)</f>
        <v>Agosto</v>
      </c>
    </row>
    <row r="1040" spans="1:14" x14ac:dyDescent="0.25">
      <c r="A1040" s="239" t="s">
        <v>705</v>
      </c>
      <c r="B1040" s="240" t="s">
        <v>904</v>
      </c>
      <c r="C1040" s="240" t="str">
        <f>VLOOKUP(D1040,[6]Consolidado!B:E,2,FALSE)</f>
        <v>Chicha [Pina Blanca]</v>
      </c>
      <c r="D1040" s="241">
        <v>296</v>
      </c>
      <c r="E1040" s="240" t="s">
        <v>481</v>
      </c>
      <c r="F1040" s="242" t="s">
        <v>506</v>
      </c>
      <c r="G1040" s="240" t="s">
        <v>508</v>
      </c>
      <c r="H1040" s="243">
        <v>-82.5</v>
      </c>
      <c r="I1040" s="243">
        <v>1.6357234216977266</v>
      </c>
      <c r="J1040" s="244">
        <f t="shared" si="32"/>
        <v>-134.94718229006244</v>
      </c>
      <c r="K1040" s="243">
        <v>49.234226262714465</v>
      </c>
      <c r="L1040" s="245">
        <f t="shared" si="33"/>
        <v>-4061.8236666739435</v>
      </c>
      <c r="M1040" s="246" t="str">
        <f>VLOOKUP(D1040,[6]Consolidado!B:E,4,FALSE)</f>
        <v>Finalizada</v>
      </c>
      <c r="N1040" s="246" t="str">
        <f>VLOOKUP(D1040,[6]Consolidado!B:H,7,FALSE)</f>
        <v>Agosto</v>
      </c>
    </row>
    <row r="1041" spans="1:14" x14ac:dyDescent="0.25">
      <c r="A1041" s="239" t="s">
        <v>705</v>
      </c>
      <c r="B1041" s="240" t="s">
        <v>904</v>
      </c>
      <c r="C1041" s="240" t="str">
        <f>VLOOKUP(D1041,[6]Consolidado!B:E,2,FALSE)</f>
        <v>Home Studios</v>
      </c>
      <c r="D1041" s="241">
        <v>344</v>
      </c>
      <c r="E1041" s="240" t="s">
        <v>481</v>
      </c>
      <c r="F1041" s="242" t="s">
        <v>506</v>
      </c>
      <c r="G1041" s="240" t="s">
        <v>508</v>
      </c>
      <c r="H1041" s="243">
        <v>-14</v>
      </c>
      <c r="I1041" s="243">
        <v>1.6357234216977266</v>
      </c>
      <c r="J1041" s="244">
        <f t="shared" si="32"/>
        <v>-22.900127903768173</v>
      </c>
      <c r="K1041" s="243">
        <v>49.234226262714465</v>
      </c>
      <c r="L1041" s="245">
        <f t="shared" si="33"/>
        <v>-689.27916767800252</v>
      </c>
      <c r="M1041" s="246" t="str">
        <f>VLOOKUP(D1041,[6]Consolidado!B:E,4,FALSE)</f>
        <v>Finalizada</v>
      </c>
      <c r="N1041" s="246" t="str">
        <f>VLOOKUP(D1041,[6]Consolidado!B:H,7,FALSE)</f>
        <v>Agosto</v>
      </c>
    </row>
    <row r="1042" spans="1:14" x14ac:dyDescent="0.25">
      <c r="A1042" s="239" t="s">
        <v>705</v>
      </c>
      <c r="B1042" s="240" t="s">
        <v>904</v>
      </c>
      <c r="C1042" s="240" t="str">
        <f>VLOOKUP(D1042,[6]Consolidado!B:E,2,FALSE)</f>
        <v>Chicha [Pina Blanca]</v>
      </c>
      <c r="D1042" s="241">
        <v>295</v>
      </c>
      <c r="E1042" s="240" t="s">
        <v>481</v>
      </c>
      <c r="F1042" s="242" t="s">
        <v>506</v>
      </c>
      <c r="G1042" s="240" t="s">
        <v>508</v>
      </c>
      <c r="H1042" s="243">
        <v>-16.5</v>
      </c>
      <c r="I1042" s="243">
        <v>1.6357234216977266</v>
      </c>
      <c r="J1042" s="244">
        <f t="shared" si="32"/>
        <v>-26.989436458012488</v>
      </c>
      <c r="K1042" s="243">
        <v>49.234226262714465</v>
      </c>
      <c r="L1042" s="245">
        <f t="shared" si="33"/>
        <v>-812.36473333478864</v>
      </c>
      <c r="M1042" s="246" t="str">
        <f>VLOOKUP(D1042,[6]Consolidado!B:E,4,FALSE)</f>
        <v>Finalizada</v>
      </c>
      <c r="N1042" s="246" t="str">
        <f>VLOOKUP(D1042,[6]Consolidado!B:H,7,FALSE)</f>
        <v>Agosto</v>
      </c>
    </row>
    <row r="1043" spans="1:14" x14ac:dyDescent="0.25">
      <c r="A1043" s="239" t="s">
        <v>705</v>
      </c>
      <c r="B1043" s="240" t="s">
        <v>904</v>
      </c>
      <c r="C1043" s="240" t="str">
        <f>VLOOKUP(D1043,[6]Consolidado!B:E,2,FALSE)</f>
        <v>Chicha [Pina Blanca]</v>
      </c>
      <c r="D1043" s="241">
        <v>299</v>
      </c>
      <c r="E1043" s="240" t="s">
        <v>480</v>
      </c>
      <c r="F1043" s="242" t="s">
        <v>506</v>
      </c>
      <c r="G1043" s="240" t="s">
        <v>905</v>
      </c>
      <c r="H1043" s="243">
        <v>-12</v>
      </c>
      <c r="I1043" s="243">
        <v>1.3281905551577271</v>
      </c>
      <c r="J1043" s="244">
        <f t="shared" si="32"/>
        <v>-15.938286661892725</v>
      </c>
      <c r="K1043" s="243">
        <v>39.225717303584176</v>
      </c>
      <c r="L1043" s="245">
        <f t="shared" si="33"/>
        <v>-470.70860764301011</v>
      </c>
      <c r="M1043" s="246" t="str">
        <f>VLOOKUP(D1043,[6]Consolidado!B:E,4,FALSE)</f>
        <v>Finalizada</v>
      </c>
      <c r="N1043" s="246" t="str">
        <f>VLOOKUP(D1043,[6]Consolidado!B:H,7,FALSE)</f>
        <v>Agosto</v>
      </c>
    </row>
    <row r="1044" spans="1:14" x14ac:dyDescent="0.25">
      <c r="A1044" s="239" t="s">
        <v>705</v>
      </c>
      <c r="B1044" s="240" t="s">
        <v>904</v>
      </c>
      <c r="C1044" s="240" t="str">
        <f>VLOOKUP(D1044,[6]Consolidado!B:E,2,FALSE)</f>
        <v>Ignitia Office</v>
      </c>
      <c r="D1044" s="241">
        <v>269</v>
      </c>
      <c r="E1044" s="240" t="s">
        <v>481</v>
      </c>
      <c r="F1044" s="242" t="s">
        <v>506</v>
      </c>
      <c r="G1044" s="240" t="s">
        <v>508</v>
      </c>
      <c r="H1044" s="243">
        <v>-9.3333333333333304</v>
      </c>
      <c r="I1044" s="243">
        <v>1.6357234216977266</v>
      </c>
      <c r="J1044" s="244">
        <f t="shared" si="32"/>
        <v>-15.266751935845443</v>
      </c>
      <c r="K1044" s="243">
        <v>49.234226262714465</v>
      </c>
      <c r="L1044" s="245">
        <f t="shared" si="33"/>
        <v>-459.51944511866822</v>
      </c>
      <c r="M1044" s="246" t="str">
        <f>VLOOKUP(D1044,[6]Consolidado!B:E,4,FALSE)</f>
        <v>Finalizada</v>
      </c>
      <c r="N1044" s="246" t="str">
        <f>VLOOKUP(D1044,[6]Consolidado!B:H,7,FALSE)</f>
        <v>Agosto</v>
      </c>
    </row>
    <row r="1045" spans="1:14" x14ac:dyDescent="0.25">
      <c r="A1045" s="239" t="s">
        <v>705</v>
      </c>
      <c r="B1045" s="240" t="s">
        <v>904</v>
      </c>
      <c r="C1045" s="240" t="str">
        <f>VLOOKUP(D1045,[6]Consolidado!B:E,2,FALSE)</f>
        <v>Ignitia Office</v>
      </c>
      <c r="D1045" s="241">
        <v>269</v>
      </c>
      <c r="E1045" s="240" t="s">
        <v>481</v>
      </c>
      <c r="F1045" s="242" t="s">
        <v>506</v>
      </c>
      <c r="G1045" s="240" t="s">
        <v>508</v>
      </c>
      <c r="H1045" s="243">
        <v>-21</v>
      </c>
      <c r="I1045" s="243">
        <v>1.6357234216977266</v>
      </c>
      <c r="J1045" s="244">
        <f t="shared" si="32"/>
        <v>-34.350191855652255</v>
      </c>
      <c r="K1045" s="243">
        <v>49.234226262714465</v>
      </c>
      <c r="L1045" s="245">
        <f t="shared" si="33"/>
        <v>-1033.9187515170038</v>
      </c>
      <c r="M1045" s="246" t="str">
        <f>VLOOKUP(D1045,[6]Consolidado!B:E,4,FALSE)</f>
        <v>Finalizada</v>
      </c>
      <c r="N1045" s="246" t="str">
        <f>VLOOKUP(D1045,[6]Consolidado!B:H,7,FALSE)</f>
        <v>Agosto</v>
      </c>
    </row>
    <row r="1046" spans="1:14" x14ac:dyDescent="0.25">
      <c r="A1046" s="239" t="s">
        <v>705</v>
      </c>
      <c r="B1046" s="240" t="s">
        <v>904</v>
      </c>
      <c r="C1046" s="240" t="str">
        <f>VLOOKUP(D1046,[6]Consolidado!B:E,2,FALSE)</f>
        <v>Home Studios</v>
      </c>
      <c r="D1046" s="241">
        <v>344</v>
      </c>
      <c r="E1046" s="240" t="s">
        <v>481</v>
      </c>
      <c r="F1046" s="242" t="s">
        <v>506</v>
      </c>
      <c r="G1046" s="240" t="s">
        <v>508</v>
      </c>
      <c r="H1046" s="243">
        <v>-21.7777777777778</v>
      </c>
      <c r="I1046" s="243">
        <v>1.6357234216977266</v>
      </c>
      <c r="J1046" s="244">
        <f t="shared" si="32"/>
        <v>-35.622421183639418</v>
      </c>
      <c r="K1046" s="243">
        <v>49.234226262714465</v>
      </c>
      <c r="L1046" s="245">
        <f t="shared" si="33"/>
        <v>-1072.2120386102272</v>
      </c>
      <c r="M1046" s="246" t="str">
        <f>VLOOKUP(D1046,[6]Consolidado!B:E,4,FALSE)</f>
        <v>Finalizada</v>
      </c>
      <c r="N1046" s="246" t="str">
        <f>VLOOKUP(D1046,[6]Consolidado!B:H,7,FALSE)</f>
        <v>Agosto</v>
      </c>
    </row>
    <row r="1047" spans="1:14" x14ac:dyDescent="0.25">
      <c r="A1047" s="239" t="s">
        <v>705</v>
      </c>
      <c r="B1047" s="240" t="s">
        <v>904</v>
      </c>
      <c r="C1047" s="240" t="str">
        <f>VLOOKUP(D1047,[6]Consolidado!B:E,2,FALSE)</f>
        <v>Home Studios</v>
      </c>
      <c r="D1047" s="241">
        <v>344</v>
      </c>
      <c r="E1047" s="240" t="s">
        <v>481</v>
      </c>
      <c r="F1047" s="242" t="s">
        <v>506</v>
      </c>
      <c r="G1047" s="240" t="s">
        <v>508</v>
      </c>
      <c r="H1047" s="243">
        <v>-16.6666666666667</v>
      </c>
      <c r="I1047" s="243">
        <v>1.6357234216977266</v>
      </c>
      <c r="J1047" s="244">
        <f t="shared" si="32"/>
        <v>-27.262057028295498</v>
      </c>
      <c r="K1047" s="243">
        <v>49.234226262714465</v>
      </c>
      <c r="L1047" s="245">
        <f t="shared" si="33"/>
        <v>-820.57043771190934</v>
      </c>
      <c r="M1047" s="246" t="str">
        <f>VLOOKUP(D1047,[6]Consolidado!B:E,4,FALSE)</f>
        <v>Finalizada</v>
      </c>
      <c r="N1047" s="246" t="str">
        <f>VLOOKUP(D1047,[6]Consolidado!B:H,7,FALSE)</f>
        <v>Agosto</v>
      </c>
    </row>
    <row r="1048" spans="1:14" x14ac:dyDescent="0.25">
      <c r="A1048" s="239" t="s">
        <v>705</v>
      </c>
      <c r="B1048" s="240" t="s">
        <v>904</v>
      </c>
      <c r="C1048" s="240" t="str">
        <f>VLOOKUP(D1048,[6]Consolidado!B:E,2,FALSE)</f>
        <v>Chicha [Pina Blanca]</v>
      </c>
      <c r="D1048" s="241">
        <v>299</v>
      </c>
      <c r="E1048" s="240" t="s">
        <v>480</v>
      </c>
      <c r="F1048" s="242" t="s">
        <v>506</v>
      </c>
      <c r="G1048" s="240" t="s">
        <v>905</v>
      </c>
      <c r="H1048" s="243">
        <v>-2.4166666666666701</v>
      </c>
      <c r="I1048" s="243">
        <v>1.3281905551577271</v>
      </c>
      <c r="J1048" s="244">
        <f t="shared" si="32"/>
        <v>-3.2097938416311784</v>
      </c>
      <c r="K1048" s="243">
        <v>39.225717303584176</v>
      </c>
      <c r="L1048" s="245">
        <f t="shared" si="33"/>
        <v>-94.795483483661897</v>
      </c>
      <c r="M1048" s="246" t="str">
        <f>VLOOKUP(D1048,[6]Consolidado!B:E,4,FALSE)</f>
        <v>Finalizada</v>
      </c>
      <c r="N1048" s="246" t="str">
        <f>VLOOKUP(D1048,[6]Consolidado!B:H,7,FALSE)</f>
        <v>Agosto</v>
      </c>
    </row>
    <row r="1049" spans="1:14" x14ac:dyDescent="0.25">
      <c r="A1049" s="239" t="s">
        <v>705</v>
      </c>
      <c r="B1049" s="240" t="s">
        <v>904</v>
      </c>
      <c r="C1049" s="240" t="str">
        <f>VLOOKUP(D1049,[6]Consolidado!B:E,2,FALSE)</f>
        <v>Phipps&amp;CO</v>
      </c>
      <c r="D1049" s="241">
        <v>312</v>
      </c>
      <c r="E1049" s="240" t="s">
        <v>487</v>
      </c>
      <c r="F1049" s="242" t="s">
        <v>506</v>
      </c>
      <c r="G1049" s="240" t="s">
        <v>508</v>
      </c>
      <c r="H1049" s="243">
        <v>-37.5</v>
      </c>
      <c r="I1049" s="243">
        <v>2.649013333333333</v>
      </c>
      <c r="J1049" s="244">
        <f t="shared" si="32"/>
        <v>-99.337999999999994</v>
      </c>
      <c r="K1049" s="243">
        <v>79.265366368000016</v>
      </c>
      <c r="L1049" s="245">
        <f t="shared" si="33"/>
        <v>-2972.4512388000007</v>
      </c>
      <c r="M1049" s="246" t="str">
        <f>VLOOKUP(D1049,[6]Consolidado!B:E,4,FALSE)</f>
        <v>Finalizada</v>
      </c>
      <c r="N1049" s="246" t="str">
        <f>VLOOKUP(D1049,[6]Consolidado!B:H,7,FALSE)</f>
        <v>Agosto</v>
      </c>
    </row>
    <row r="1050" spans="1:14" x14ac:dyDescent="0.25">
      <c r="A1050" s="239" t="s">
        <v>705</v>
      </c>
      <c r="B1050" s="240" t="s">
        <v>904</v>
      </c>
      <c r="C1050" s="240" t="str">
        <f>VLOOKUP(D1050,[6]Consolidado!B:E,2,FALSE)</f>
        <v>Phipps&amp;CO</v>
      </c>
      <c r="D1050" s="241">
        <v>312</v>
      </c>
      <c r="E1050" s="240" t="s">
        <v>487</v>
      </c>
      <c r="F1050" s="242" t="s">
        <v>506</v>
      </c>
      <c r="G1050" s="240" t="s">
        <v>508</v>
      </c>
      <c r="H1050" s="243">
        <v>-100.833333333333</v>
      </c>
      <c r="I1050" s="243">
        <v>2.649013333333333</v>
      </c>
      <c r="J1050" s="244">
        <f t="shared" si="32"/>
        <v>-267.10884444444355</v>
      </c>
      <c r="K1050" s="243">
        <v>79.265366368000016</v>
      </c>
      <c r="L1050" s="245">
        <f t="shared" si="33"/>
        <v>-7992.5911087733084</v>
      </c>
      <c r="M1050" s="246" t="str">
        <f>VLOOKUP(D1050,[6]Consolidado!B:E,4,FALSE)</f>
        <v>Finalizada</v>
      </c>
      <c r="N1050" s="246" t="str">
        <f>VLOOKUP(D1050,[6]Consolidado!B:H,7,FALSE)</f>
        <v>Agosto</v>
      </c>
    </row>
    <row r="1051" spans="1:14" x14ac:dyDescent="0.25">
      <c r="A1051" s="239" t="s">
        <v>705</v>
      </c>
      <c r="B1051" s="240" t="s">
        <v>904</v>
      </c>
      <c r="C1051" s="240" t="str">
        <f>VLOOKUP(D1051,[6]Consolidado!B:E,2,FALSE)</f>
        <v>Phipps&amp;CO</v>
      </c>
      <c r="D1051" s="241">
        <v>313</v>
      </c>
      <c r="E1051" s="240" t="s">
        <v>487</v>
      </c>
      <c r="F1051" s="242" t="s">
        <v>506</v>
      </c>
      <c r="G1051" s="240" t="s">
        <v>508</v>
      </c>
      <c r="H1051" s="243">
        <v>-42</v>
      </c>
      <c r="I1051" s="243">
        <v>2.649013333333333</v>
      </c>
      <c r="J1051" s="244">
        <f t="shared" si="32"/>
        <v>-111.25855999999999</v>
      </c>
      <c r="K1051" s="243">
        <v>79.265366368000016</v>
      </c>
      <c r="L1051" s="245">
        <f t="shared" si="33"/>
        <v>-3329.1453874560007</v>
      </c>
      <c r="M1051" s="246" t="str">
        <f>VLOOKUP(D1051,[6]Consolidado!B:E,4,FALSE)</f>
        <v>Finalizada</v>
      </c>
      <c r="N1051" s="246" t="str">
        <f>VLOOKUP(D1051,[6]Consolidado!B:H,7,FALSE)</f>
        <v>Agosto</v>
      </c>
    </row>
    <row r="1052" spans="1:14" x14ac:dyDescent="0.25">
      <c r="A1052" s="239" t="s">
        <v>705</v>
      </c>
      <c r="B1052" s="240" t="s">
        <v>904</v>
      </c>
      <c r="C1052" s="240" t="str">
        <f>VLOOKUP(D1052,[6]Consolidado!B:E,2,FALSE)</f>
        <v>Phipps&amp;CO</v>
      </c>
      <c r="D1052" s="241">
        <v>312</v>
      </c>
      <c r="E1052" s="240" t="s">
        <v>487</v>
      </c>
      <c r="F1052" s="242" t="s">
        <v>506</v>
      </c>
      <c r="G1052" s="240" t="s">
        <v>508</v>
      </c>
      <c r="H1052" s="243">
        <v>-39.1666666666667</v>
      </c>
      <c r="I1052" s="243">
        <v>2.649013333333333</v>
      </c>
      <c r="J1052" s="244">
        <f t="shared" si="32"/>
        <v>-103.7530222222223</v>
      </c>
      <c r="K1052" s="243">
        <v>79.265366368000016</v>
      </c>
      <c r="L1052" s="245">
        <f t="shared" si="33"/>
        <v>-3104.5601827466699</v>
      </c>
      <c r="M1052" s="246" t="str">
        <f>VLOOKUP(D1052,[6]Consolidado!B:E,4,FALSE)</f>
        <v>Finalizada</v>
      </c>
      <c r="N1052" s="246" t="str">
        <f>VLOOKUP(D1052,[6]Consolidado!B:H,7,FALSE)</f>
        <v>Agosto</v>
      </c>
    </row>
    <row r="1053" spans="1:14" x14ac:dyDescent="0.25">
      <c r="A1053" s="239" t="s">
        <v>705</v>
      </c>
      <c r="B1053" s="240" t="s">
        <v>904</v>
      </c>
      <c r="C1053" s="240" t="str">
        <f>VLOOKUP(D1053,[6]Consolidado!B:E,2,FALSE)</f>
        <v>Phipps&amp;CO</v>
      </c>
      <c r="D1053" s="241">
        <v>313</v>
      </c>
      <c r="E1053" s="240" t="s">
        <v>487</v>
      </c>
      <c r="F1053" s="242" t="s">
        <v>506</v>
      </c>
      <c r="G1053" s="240" t="s">
        <v>508</v>
      </c>
      <c r="H1053" s="243">
        <v>-17.25</v>
      </c>
      <c r="I1053" s="243">
        <v>2.649013333333333</v>
      </c>
      <c r="J1053" s="244">
        <f t="shared" si="32"/>
        <v>-45.695479999999996</v>
      </c>
      <c r="K1053" s="243">
        <v>79.265366368000016</v>
      </c>
      <c r="L1053" s="245">
        <f t="shared" si="33"/>
        <v>-1367.3275698480004</v>
      </c>
      <c r="M1053" s="246" t="str">
        <f>VLOOKUP(D1053,[6]Consolidado!B:E,4,FALSE)</f>
        <v>Finalizada</v>
      </c>
      <c r="N1053" s="246" t="str">
        <f>VLOOKUP(D1053,[6]Consolidado!B:H,7,FALSE)</f>
        <v>Agosto</v>
      </c>
    </row>
    <row r="1054" spans="1:14" x14ac:dyDescent="0.25">
      <c r="A1054" s="239" t="s">
        <v>705</v>
      </c>
      <c r="B1054" s="240" t="s">
        <v>904</v>
      </c>
      <c r="C1054" s="240" t="str">
        <f>VLOOKUP(D1054,[6]Consolidado!B:E,2,FALSE)</f>
        <v>Phipps&amp;CO</v>
      </c>
      <c r="D1054" s="241">
        <v>312</v>
      </c>
      <c r="E1054" s="240" t="s">
        <v>487</v>
      </c>
      <c r="F1054" s="242" t="s">
        <v>506</v>
      </c>
      <c r="G1054" s="240" t="s">
        <v>508</v>
      </c>
      <c r="H1054" s="243">
        <v>-3.8333333333333299</v>
      </c>
      <c r="I1054" s="243">
        <v>2.649013333333333</v>
      </c>
      <c r="J1054" s="244">
        <f t="shared" si="32"/>
        <v>-10.1545511111111</v>
      </c>
      <c r="K1054" s="243">
        <v>79.265366368000016</v>
      </c>
      <c r="L1054" s="245">
        <f t="shared" si="33"/>
        <v>-303.85057107733314</v>
      </c>
      <c r="M1054" s="246" t="str">
        <f>VLOOKUP(D1054,[6]Consolidado!B:E,4,FALSE)</f>
        <v>Finalizada</v>
      </c>
      <c r="N1054" s="246" t="str">
        <f>VLOOKUP(D1054,[6]Consolidado!B:H,7,FALSE)</f>
        <v>Agosto</v>
      </c>
    </row>
    <row r="1055" spans="1:14" x14ac:dyDescent="0.25">
      <c r="A1055" s="239" t="s">
        <v>705</v>
      </c>
      <c r="B1055" s="240" t="s">
        <v>904</v>
      </c>
      <c r="C1055" s="240" t="str">
        <f>VLOOKUP(D1055,[6]Consolidado!B:E,2,FALSE)</f>
        <v>Phipps&amp;CO</v>
      </c>
      <c r="D1055" s="241">
        <v>312</v>
      </c>
      <c r="E1055" s="240" t="s">
        <v>487</v>
      </c>
      <c r="F1055" s="242" t="s">
        <v>506</v>
      </c>
      <c r="G1055" s="240" t="s">
        <v>508</v>
      </c>
      <c r="H1055" s="243">
        <v>-12.5</v>
      </c>
      <c r="I1055" s="243">
        <v>2.649013333333333</v>
      </c>
      <c r="J1055" s="244">
        <f t="shared" si="32"/>
        <v>-33.112666666666662</v>
      </c>
      <c r="K1055" s="243">
        <v>79.265366368000016</v>
      </c>
      <c r="L1055" s="245">
        <f t="shared" si="33"/>
        <v>-990.81707960000017</v>
      </c>
      <c r="M1055" s="246" t="str">
        <f>VLOOKUP(D1055,[6]Consolidado!B:E,4,FALSE)</f>
        <v>Finalizada</v>
      </c>
      <c r="N1055" s="246" t="str">
        <f>VLOOKUP(D1055,[6]Consolidado!B:H,7,FALSE)</f>
        <v>Agosto</v>
      </c>
    </row>
    <row r="1056" spans="1:14" x14ac:dyDescent="0.25">
      <c r="A1056" s="239" t="s">
        <v>705</v>
      </c>
      <c r="B1056" s="240" t="s">
        <v>904</v>
      </c>
      <c r="C1056" s="240" t="str">
        <f>VLOOKUP(D1056,[6]Consolidado!B:E,2,FALSE)</f>
        <v>Phipps&amp;CO</v>
      </c>
      <c r="D1056" s="241">
        <v>312</v>
      </c>
      <c r="E1056" s="240" t="s">
        <v>487</v>
      </c>
      <c r="F1056" s="242" t="s">
        <v>506</v>
      </c>
      <c r="G1056" s="240" t="s">
        <v>508</v>
      </c>
      <c r="H1056" s="243">
        <v>-6.7083333333333304</v>
      </c>
      <c r="I1056" s="243">
        <v>2.649013333333333</v>
      </c>
      <c r="J1056" s="244">
        <f t="shared" si="32"/>
        <v>-17.770464444444436</v>
      </c>
      <c r="K1056" s="243">
        <v>79.265366368000016</v>
      </c>
      <c r="L1056" s="245">
        <f t="shared" si="33"/>
        <v>-531.73849938533317</v>
      </c>
      <c r="M1056" s="246" t="str">
        <f>VLOOKUP(D1056,[6]Consolidado!B:E,4,FALSE)</f>
        <v>Finalizada</v>
      </c>
      <c r="N1056" s="246" t="str">
        <f>VLOOKUP(D1056,[6]Consolidado!B:H,7,FALSE)</f>
        <v>Agosto</v>
      </c>
    </row>
    <row r="1057" spans="1:14" x14ac:dyDescent="0.25">
      <c r="A1057" s="239" t="s">
        <v>705</v>
      </c>
      <c r="B1057" s="240" t="s">
        <v>904</v>
      </c>
      <c r="C1057" s="240" t="str">
        <f>VLOOKUP(D1057,[6]Consolidado!B:E,2,FALSE)</f>
        <v>Phipps&amp;CO</v>
      </c>
      <c r="D1057" s="241">
        <v>312</v>
      </c>
      <c r="E1057" s="240" t="s">
        <v>487</v>
      </c>
      <c r="F1057" s="242" t="s">
        <v>506</v>
      </c>
      <c r="G1057" s="240" t="s">
        <v>508</v>
      </c>
      <c r="H1057" s="243">
        <v>-14</v>
      </c>
      <c r="I1057" s="243">
        <v>2.649013333333333</v>
      </c>
      <c r="J1057" s="244">
        <f t="shared" si="32"/>
        <v>-37.086186666666663</v>
      </c>
      <c r="K1057" s="243">
        <v>79.265366368000016</v>
      </c>
      <c r="L1057" s="245">
        <f t="shared" si="33"/>
        <v>-1109.7151291520001</v>
      </c>
      <c r="M1057" s="246" t="str">
        <f>VLOOKUP(D1057,[6]Consolidado!B:E,4,FALSE)</f>
        <v>Finalizada</v>
      </c>
      <c r="N1057" s="246" t="str">
        <f>VLOOKUP(D1057,[6]Consolidado!B:H,7,FALSE)</f>
        <v>Agosto</v>
      </c>
    </row>
    <row r="1058" spans="1:14" x14ac:dyDescent="0.25">
      <c r="A1058" s="239" t="s">
        <v>705</v>
      </c>
      <c r="B1058" s="240" t="s">
        <v>904</v>
      </c>
      <c r="C1058" s="240" t="str">
        <f>VLOOKUP(D1058,[6]Consolidado!B:E,2,FALSE)</f>
        <v>BH Office</v>
      </c>
      <c r="D1058" s="241">
        <v>338</v>
      </c>
      <c r="E1058" s="240" t="s">
        <v>485</v>
      </c>
      <c r="F1058" s="242" t="s">
        <v>507</v>
      </c>
      <c r="G1058" s="240" t="s">
        <v>505</v>
      </c>
      <c r="H1058" s="243">
        <v>-5.8333333333333304</v>
      </c>
      <c r="I1058" s="243">
        <v>3.7872651789270457</v>
      </c>
      <c r="J1058" s="244">
        <f t="shared" si="32"/>
        <v>-22.092380210407754</v>
      </c>
      <c r="K1058" s="243">
        <v>111.94602767624676</v>
      </c>
      <c r="L1058" s="245">
        <f t="shared" si="33"/>
        <v>-653.01849477810572</v>
      </c>
      <c r="M1058" s="246" t="str">
        <f>VLOOKUP(D1058,[6]Consolidado!B:E,4,FALSE)</f>
        <v>Finalizada</v>
      </c>
      <c r="N1058" s="246" t="str">
        <f>VLOOKUP(D1058,[6]Consolidado!B:H,7,FALSE)</f>
        <v>Agosto</v>
      </c>
    </row>
    <row r="1059" spans="1:14" x14ac:dyDescent="0.25">
      <c r="A1059" s="239" t="s">
        <v>705</v>
      </c>
      <c r="B1059" s="240" t="s">
        <v>904</v>
      </c>
      <c r="C1059" s="240" t="str">
        <f>VLOOKUP(D1059,[6]Consolidado!B:E,2,FALSE)</f>
        <v>Ignitia Office</v>
      </c>
      <c r="D1059" s="241">
        <v>264</v>
      </c>
      <c r="E1059" s="240" t="s">
        <v>481</v>
      </c>
      <c r="F1059" s="242" t="s">
        <v>507</v>
      </c>
      <c r="G1059" s="240" t="s">
        <v>505</v>
      </c>
      <c r="H1059" s="243">
        <v>-11.5277777777778</v>
      </c>
      <c r="I1059" s="243">
        <v>1.4108924147625961</v>
      </c>
      <c r="J1059" s="244">
        <f t="shared" si="32"/>
        <v>-16.264454225735513</v>
      </c>
      <c r="K1059" s="243">
        <v>41.685479230063088</v>
      </c>
      <c r="L1059" s="245">
        <f t="shared" si="33"/>
        <v>-480.54094112433927</v>
      </c>
      <c r="M1059" s="246" t="str">
        <f>VLOOKUP(D1059,[6]Consolidado!B:E,4,FALSE)</f>
        <v>Finalizada</v>
      </c>
      <c r="N1059" s="246" t="str">
        <f>VLOOKUP(D1059,[6]Consolidado!B:H,7,FALSE)</f>
        <v>Agosto</v>
      </c>
    </row>
    <row r="1060" spans="1:14" x14ac:dyDescent="0.25">
      <c r="A1060" s="239" t="s">
        <v>705</v>
      </c>
      <c r="B1060" s="240" t="s">
        <v>904</v>
      </c>
      <c r="C1060" s="240" t="str">
        <f>VLOOKUP(D1060,[6]Consolidado!B:E,2,FALSE)</f>
        <v>Blue Mesa Granite</v>
      </c>
      <c r="D1060" s="241">
        <v>358</v>
      </c>
      <c r="E1060" s="240" t="s">
        <v>481</v>
      </c>
      <c r="F1060" s="242" t="s">
        <v>506</v>
      </c>
      <c r="G1060" s="240" t="s">
        <v>508</v>
      </c>
      <c r="H1060" s="243">
        <v>-56.25</v>
      </c>
      <c r="I1060" s="243">
        <v>1.6357234216977266</v>
      </c>
      <c r="J1060" s="244">
        <f t="shared" si="32"/>
        <v>-92.00944247049712</v>
      </c>
      <c r="K1060" s="243">
        <v>49.234226262714465</v>
      </c>
      <c r="L1060" s="245">
        <f t="shared" si="33"/>
        <v>-2769.4252272776885</v>
      </c>
      <c r="M1060" s="246" t="str">
        <f>VLOOKUP(D1060,[6]Consolidado!B:E,4,FALSE)</f>
        <v>Finalizada</v>
      </c>
      <c r="N1060" s="246" t="str">
        <f>VLOOKUP(D1060,[6]Consolidado!B:H,7,FALSE)</f>
        <v>Octubre</v>
      </c>
    </row>
    <row r="1061" spans="1:14" x14ac:dyDescent="0.25">
      <c r="A1061" s="239" t="s">
        <v>705</v>
      </c>
      <c r="B1061" s="240" t="s">
        <v>904</v>
      </c>
      <c r="C1061" s="240" t="str">
        <f>VLOOKUP(D1061,[6]Consolidado!B:E,2,FALSE)</f>
        <v>Phipps&amp;CO</v>
      </c>
      <c r="D1061" s="241">
        <v>314</v>
      </c>
      <c r="E1061" s="240" t="s">
        <v>487</v>
      </c>
      <c r="F1061" s="242" t="s">
        <v>506</v>
      </c>
      <c r="G1061" s="240" t="s">
        <v>508</v>
      </c>
      <c r="H1061" s="243">
        <v>-12.8333333333333</v>
      </c>
      <c r="I1061" s="243">
        <v>2.649013333333333</v>
      </c>
      <c r="J1061" s="244">
        <f t="shared" si="32"/>
        <v>-33.995671111111022</v>
      </c>
      <c r="K1061" s="243">
        <v>79.265366368000016</v>
      </c>
      <c r="L1061" s="245">
        <f t="shared" si="33"/>
        <v>-1017.2388683893309</v>
      </c>
      <c r="M1061" s="246" t="str">
        <f>VLOOKUP(D1061,[6]Consolidado!B:E,4,FALSE)</f>
        <v>Finalizada</v>
      </c>
      <c r="N1061" s="246" t="str">
        <f>VLOOKUP(D1061,[6]Consolidado!B:H,7,FALSE)</f>
        <v>Agosto</v>
      </c>
    </row>
    <row r="1062" spans="1:14" x14ac:dyDescent="0.25">
      <c r="A1062" s="239" t="s">
        <v>705</v>
      </c>
      <c r="B1062" s="240" t="s">
        <v>904</v>
      </c>
      <c r="C1062" s="240" t="str">
        <f>VLOOKUP(D1062,[6]Consolidado!B:E,2,FALSE)</f>
        <v>Ignitia Office</v>
      </c>
      <c r="D1062" s="241">
        <v>264</v>
      </c>
      <c r="E1062" s="240" t="s">
        <v>482</v>
      </c>
      <c r="F1062" s="242" t="s">
        <v>507</v>
      </c>
      <c r="G1062" s="240" t="s">
        <v>505</v>
      </c>
      <c r="H1062" s="243">
        <v>-1.7013888888888899</v>
      </c>
      <c r="I1062" s="243">
        <v>2.7138074535197525</v>
      </c>
      <c r="J1062" s="244">
        <f t="shared" si="32"/>
        <v>-4.6172418480023598</v>
      </c>
      <c r="K1062" s="243">
        <v>80.209464716125211</v>
      </c>
      <c r="L1062" s="245">
        <f t="shared" si="33"/>
        <v>-136.46749205174089</v>
      </c>
      <c r="M1062" s="246" t="str">
        <f>VLOOKUP(D1062,[6]Consolidado!B:E,4,FALSE)</f>
        <v>Finalizada</v>
      </c>
      <c r="N1062" s="246" t="str">
        <f>VLOOKUP(D1062,[6]Consolidado!B:H,7,FALSE)</f>
        <v>Agosto</v>
      </c>
    </row>
    <row r="1063" spans="1:14" x14ac:dyDescent="0.25">
      <c r="A1063" s="239" t="s">
        <v>705</v>
      </c>
      <c r="B1063" s="240" t="s">
        <v>904</v>
      </c>
      <c r="C1063" s="240" t="str">
        <f>VLOOKUP(D1063,[6]Consolidado!B:E,2,FALSE)</f>
        <v>Blue Mesa Granite</v>
      </c>
      <c r="D1063" s="241">
        <v>358</v>
      </c>
      <c r="E1063" s="240" t="s">
        <v>481</v>
      </c>
      <c r="F1063" s="242" t="s">
        <v>506</v>
      </c>
      <c r="G1063" s="240" t="s">
        <v>508</v>
      </c>
      <c r="H1063" s="243">
        <v>-31.6666666666667</v>
      </c>
      <c r="I1063" s="243">
        <v>1.6357234216977266</v>
      </c>
      <c r="J1063" s="244">
        <f t="shared" si="32"/>
        <v>-51.797908353761393</v>
      </c>
      <c r="K1063" s="243">
        <v>49.234226262714465</v>
      </c>
      <c r="L1063" s="245">
        <f t="shared" si="33"/>
        <v>-1559.0838316526263</v>
      </c>
      <c r="M1063" s="246" t="str">
        <f>VLOOKUP(D1063,[6]Consolidado!B:E,4,FALSE)</f>
        <v>Finalizada</v>
      </c>
      <c r="N1063" s="246" t="str">
        <f>VLOOKUP(D1063,[6]Consolidado!B:H,7,FALSE)</f>
        <v>Octubre</v>
      </c>
    </row>
    <row r="1064" spans="1:14" x14ac:dyDescent="0.25">
      <c r="A1064" s="239" t="s">
        <v>717</v>
      </c>
      <c r="B1064" s="240" t="s">
        <v>906</v>
      </c>
      <c r="C1064" s="240" t="str">
        <f>VLOOKUP(D1064,[6]Consolidado!B:E,2,FALSE)</f>
        <v>Blue Mesa Granite</v>
      </c>
      <c r="D1064" s="241">
        <v>362</v>
      </c>
      <c r="E1064" s="240" t="s">
        <v>480</v>
      </c>
      <c r="F1064" s="242" t="s">
        <v>506</v>
      </c>
      <c r="G1064" s="240" t="s">
        <v>905</v>
      </c>
      <c r="H1064" s="243">
        <v>56.666666666666664</v>
      </c>
      <c r="I1064" s="243">
        <v>1.3281905551577267</v>
      </c>
      <c r="J1064" s="244">
        <f t="shared" si="32"/>
        <v>75.26413145893784</v>
      </c>
      <c r="K1064" s="243">
        <v>39.225717303584169</v>
      </c>
      <c r="L1064" s="245">
        <f t="shared" si="33"/>
        <v>2222.7906472031027</v>
      </c>
      <c r="M1064" s="246" t="str">
        <f>VLOOKUP(D1064,[6]Consolidado!B:E,4,FALSE)</f>
        <v>Finalizada</v>
      </c>
      <c r="N1064" s="246" t="str">
        <f>VLOOKUP(D1064,[6]Consolidado!B:H,7,FALSE)</f>
        <v>Octubre</v>
      </c>
    </row>
    <row r="1065" spans="1:14" x14ac:dyDescent="0.25">
      <c r="A1065" s="239" t="s">
        <v>717</v>
      </c>
      <c r="B1065" s="240" t="s">
        <v>906</v>
      </c>
      <c r="C1065" s="240" t="str">
        <f>VLOOKUP(D1065,[6]Consolidado!B:E,2,FALSE)</f>
        <v>Blue Mesa Granite</v>
      </c>
      <c r="D1065" s="241">
        <v>362</v>
      </c>
      <c r="E1065" s="240" t="s">
        <v>480</v>
      </c>
      <c r="F1065" s="242" t="s">
        <v>506</v>
      </c>
      <c r="G1065" s="240" t="s">
        <v>905</v>
      </c>
      <c r="H1065" s="243">
        <v>63.333333333333336</v>
      </c>
      <c r="I1065" s="243">
        <v>1.3281905551577267</v>
      </c>
      <c r="J1065" s="244">
        <f t="shared" si="32"/>
        <v>84.118735159989356</v>
      </c>
      <c r="K1065" s="243">
        <v>39.225717303584169</v>
      </c>
      <c r="L1065" s="245">
        <f t="shared" si="33"/>
        <v>2484.2954292269974</v>
      </c>
      <c r="M1065" s="246" t="str">
        <f>VLOOKUP(D1065,[6]Consolidado!B:E,4,FALSE)</f>
        <v>Finalizada</v>
      </c>
      <c r="N1065" s="246" t="str">
        <f>VLOOKUP(D1065,[6]Consolidado!B:H,7,FALSE)</f>
        <v>Octubre</v>
      </c>
    </row>
    <row r="1066" spans="1:14" x14ac:dyDescent="0.25">
      <c r="A1066" s="239" t="s">
        <v>717</v>
      </c>
      <c r="B1066" s="240" t="s">
        <v>906</v>
      </c>
      <c r="C1066" s="240" t="str">
        <f>VLOOKUP(D1066,[6]Consolidado!B:E,2,FALSE)</f>
        <v>Blue Mesa Granite</v>
      </c>
      <c r="D1066" s="241">
        <v>363</v>
      </c>
      <c r="E1066" s="240" t="s">
        <v>479</v>
      </c>
      <c r="F1066" s="242" t="s">
        <v>506</v>
      </c>
      <c r="G1066" s="240" t="s">
        <v>902</v>
      </c>
      <c r="H1066" s="243">
        <v>55.5</v>
      </c>
      <c r="I1066" s="243">
        <v>0.93930317212688486</v>
      </c>
      <c r="J1066" s="244">
        <f t="shared" si="32"/>
        <v>52.131326053042109</v>
      </c>
      <c r="K1066" s="243">
        <v>27.740628443057734</v>
      </c>
      <c r="L1066" s="245">
        <f t="shared" si="33"/>
        <v>1539.6048785897042</v>
      </c>
      <c r="M1066" s="246" t="str">
        <f>VLOOKUP(D1066,[6]Consolidado!B:E,4,FALSE)</f>
        <v>Finalizada</v>
      </c>
      <c r="N1066" s="246" t="str">
        <f>VLOOKUP(D1066,[6]Consolidado!B:H,7,FALSE)</f>
        <v>Octubre</v>
      </c>
    </row>
    <row r="1067" spans="1:14" x14ac:dyDescent="0.25">
      <c r="A1067" s="239" t="s">
        <v>717</v>
      </c>
      <c r="B1067" s="240" t="s">
        <v>906</v>
      </c>
      <c r="C1067" s="240" t="str">
        <f>VLOOKUP(D1067,[6]Consolidado!B:E,2,FALSE)</f>
        <v>Blue Mesa Granite</v>
      </c>
      <c r="D1067" s="241">
        <v>363</v>
      </c>
      <c r="E1067" s="240" t="s">
        <v>479</v>
      </c>
      <c r="F1067" s="242" t="s">
        <v>506</v>
      </c>
      <c r="G1067" s="240" t="s">
        <v>902</v>
      </c>
      <c r="H1067" s="243">
        <v>46.5</v>
      </c>
      <c r="I1067" s="243">
        <v>0.93930317212688486</v>
      </c>
      <c r="J1067" s="244">
        <f t="shared" si="32"/>
        <v>43.677597503900145</v>
      </c>
      <c r="K1067" s="243">
        <v>27.740628443057734</v>
      </c>
      <c r="L1067" s="245">
        <f t="shared" si="33"/>
        <v>1289.9392226021846</v>
      </c>
      <c r="M1067" s="246" t="str">
        <f>VLOOKUP(D1067,[6]Consolidado!B:E,4,FALSE)</f>
        <v>Finalizada</v>
      </c>
      <c r="N1067" s="246" t="str">
        <f>VLOOKUP(D1067,[6]Consolidado!B:H,7,FALSE)</f>
        <v>Octubre</v>
      </c>
    </row>
    <row r="1068" spans="1:14" x14ac:dyDescent="0.25">
      <c r="A1068" s="239" t="s">
        <v>717</v>
      </c>
      <c r="B1068" s="240" t="s">
        <v>906</v>
      </c>
      <c r="C1068" s="240" t="str">
        <f>VLOOKUP(D1068,[6]Consolidado!B:E,2,FALSE)</f>
        <v>Blue Mesa Granite</v>
      </c>
      <c r="D1068" s="241">
        <v>363</v>
      </c>
      <c r="E1068" s="240" t="s">
        <v>480</v>
      </c>
      <c r="F1068" s="242" t="s">
        <v>506</v>
      </c>
      <c r="G1068" s="240" t="s">
        <v>905</v>
      </c>
      <c r="H1068" s="243">
        <v>64.5</v>
      </c>
      <c r="I1068" s="243">
        <v>1.3281905551577267</v>
      </c>
      <c r="J1068" s="244">
        <f t="shared" si="32"/>
        <v>85.668290807673372</v>
      </c>
      <c r="K1068" s="243">
        <v>39.225717303584169</v>
      </c>
      <c r="L1068" s="245">
        <f t="shared" si="33"/>
        <v>2530.0587660811789</v>
      </c>
      <c r="M1068" s="246" t="str">
        <f>VLOOKUP(D1068,[6]Consolidado!B:E,4,FALSE)</f>
        <v>Finalizada</v>
      </c>
      <c r="N1068" s="246" t="str">
        <f>VLOOKUP(D1068,[6]Consolidado!B:H,7,FALSE)</f>
        <v>Octubre</v>
      </c>
    </row>
    <row r="1069" spans="1:14" x14ac:dyDescent="0.25">
      <c r="A1069" s="239" t="s">
        <v>717</v>
      </c>
      <c r="B1069" s="240" t="s">
        <v>906</v>
      </c>
      <c r="C1069" s="240" t="str">
        <f>VLOOKUP(D1069,[6]Consolidado!B:E,2,FALSE)</f>
        <v>Chicha [Pina Blanca]</v>
      </c>
      <c r="D1069" s="241">
        <v>385</v>
      </c>
      <c r="E1069" s="240" t="s">
        <v>480</v>
      </c>
      <c r="F1069" s="242" t="s">
        <v>506</v>
      </c>
      <c r="G1069" s="240" t="s">
        <v>905</v>
      </c>
      <c r="H1069" s="243">
        <v>15.166666666666666</v>
      </c>
      <c r="I1069" s="243">
        <v>1.3281905551577267</v>
      </c>
      <c r="J1069" s="244">
        <f t="shared" si="32"/>
        <v>20.144223419892185</v>
      </c>
      <c r="K1069" s="243">
        <v>39.225717303584169</v>
      </c>
      <c r="L1069" s="245">
        <f t="shared" si="33"/>
        <v>594.92337910435992</v>
      </c>
      <c r="M1069" s="246" t="str">
        <f>VLOOKUP(D1069,[6]Consolidado!B:E,4,FALSE)</f>
        <v>Finalizada</v>
      </c>
      <c r="N1069" s="246" t="str">
        <f>VLOOKUP(D1069,[6]Consolidado!B:H,7,FALSE)</f>
        <v>Agosto</v>
      </c>
    </row>
    <row r="1070" spans="1:14" x14ac:dyDescent="0.25">
      <c r="A1070" s="239" t="s">
        <v>717</v>
      </c>
      <c r="B1070" s="240" t="s">
        <v>906</v>
      </c>
      <c r="C1070" s="240" t="str">
        <f>VLOOKUP(D1070,[6]Consolidado!B:E,2,FALSE)</f>
        <v>Chicha [Pina Blanca]</v>
      </c>
      <c r="D1070" s="241">
        <v>385</v>
      </c>
      <c r="E1070" s="240" t="s">
        <v>480</v>
      </c>
      <c r="F1070" s="242" t="s">
        <v>506</v>
      </c>
      <c r="G1070" s="240" t="s">
        <v>905</v>
      </c>
      <c r="H1070" s="243">
        <v>21</v>
      </c>
      <c r="I1070" s="243">
        <v>1.3281905551577267</v>
      </c>
      <c r="J1070" s="244">
        <f t="shared" si="32"/>
        <v>27.89200165831226</v>
      </c>
      <c r="K1070" s="243">
        <v>39.225717303584169</v>
      </c>
      <c r="L1070" s="245">
        <f t="shared" si="33"/>
        <v>823.7400633752676</v>
      </c>
      <c r="M1070" s="246" t="str">
        <f>VLOOKUP(D1070,[6]Consolidado!B:E,4,FALSE)</f>
        <v>Finalizada</v>
      </c>
      <c r="N1070" s="246" t="str">
        <f>VLOOKUP(D1070,[6]Consolidado!B:H,7,FALSE)</f>
        <v>Agosto</v>
      </c>
    </row>
    <row r="1071" spans="1:14" x14ac:dyDescent="0.25">
      <c r="A1071" s="239" t="s">
        <v>717</v>
      </c>
      <c r="B1071" s="240" t="s">
        <v>906</v>
      </c>
      <c r="C1071" s="240" t="str">
        <f>VLOOKUP(D1071,[6]Consolidado!B:E,2,FALSE)</f>
        <v>Chicha [Pina Blanca]</v>
      </c>
      <c r="D1071" s="241">
        <v>385</v>
      </c>
      <c r="E1071" s="240" t="s">
        <v>480</v>
      </c>
      <c r="F1071" s="242" t="s">
        <v>506</v>
      </c>
      <c r="G1071" s="240" t="s">
        <v>905</v>
      </c>
      <c r="H1071" s="243">
        <v>17</v>
      </c>
      <c r="I1071" s="243">
        <v>1.3281905551577267</v>
      </c>
      <c r="J1071" s="244">
        <f t="shared" si="32"/>
        <v>22.579239437681352</v>
      </c>
      <c r="K1071" s="243">
        <v>39.225717303584169</v>
      </c>
      <c r="L1071" s="245">
        <f t="shared" si="33"/>
        <v>666.83719416093084</v>
      </c>
      <c r="M1071" s="246" t="str">
        <f>VLOOKUP(D1071,[6]Consolidado!B:E,4,FALSE)</f>
        <v>Finalizada</v>
      </c>
      <c r="N1071" s="246" t="str">
        <f>VLOOKUP(D1071,[6]Consolidado!B:H,7,FALSE)</f>
        <v>Agosto</v>
      </c>
    </row>
    <row r="1072" spans="1:14" x14ac:dyDescent="0.25">
      <c r="A1072" s="239" t="s">
        <v>717</v>
      </c>
      <c r="B1072" s="240" t="s">
        <v>907</v>
      </c>
      <c r="C1072" s="240" t="str">
        <f>VLOOKUP(D1072,[6]Consolidado!B:E,2,FALSE)</f>
        <v>WEWORK</v>
      </c>
      <c r="D1072" s="241">
        <v>412</v>
      </c>
      <c r="E1072" s="240" t="s">
        <v>481</v>
      </c>
      <c r="F1072" s="242" t="s">
        <v>506</v>
      </c>
      <c r="G1072" s="240" t="s">
        <v>508</v>
      </c>
      <c r="H1072" s="243">
        <v>558</v>
      </c>
      <c r="I1072" s="243">
        <v>1.635723421697727</v>
      </c>
      <c r="J1072" s="244">
        <f t="shared" si="32"/>
        <v>912.73366930733164</v>
      </c>
      <c r="K1072" s="243">
        <v>49.234226262714472</v>
      </c>
      <c r="L1072" s="245">
        <f t="shared" si="33"/>
        <v>27472.698254594674</v>
      </c>
      <c r="M1072" s="246" t="str">
        <f>VLOOKUP(D1072,[6]Consolidado!B:E,4,FALSE)</f>
        <v>En Proceso</v>
      </c>
      <c r="N1072" s="246" t="str">
        <f>VLOOKUP(D1072,[6]Consolidado!B:H,7,FALSE)</f>
        <v>Ingreso Parcial Nov.</v>
      </c>
    </row>
    <row r="1073" spans="1:14" x14ac:dyDescent="0.25">
      <c r="A1073" s="239" t="s">
        <v>717</v>
      </c>
      <c r="B1073" s="240" t="s">
        <v>907</v>
      </c>
      <c r="C1073" s="240" t="str">
        <f>VLOOKUP(D1073,[6]Consolidado!B:E,2,FALSE)</f>
        <v>WEWORK</v>
      </c>
      <c r="D1073" s="241">
        <v>412</v>
      </c>
      <c r="E1073" s="240" t="s">
        <v>481</v>
      </c>
      <c r="F1073" s="242" t="s">
        <v>506</v>
      </c>
      <c r="G1073" s="240" t="s">
        <v>508</v>
      </c>
      <c r="H1073" s="243">
        <v>472.5</v>
      </c>
      <c r="I1073" s="243">
        <v>1.635723421697727</v>
      </c>
      <c r="J1073" s="244">
        <f t="shared" si="32"/>
        <v>772.87931675217601</v>
      </c>
      <c r="K1073" s="243">
        <v>49.234226262714472</v>
      </c>
      <c r="L1073" s="245">
        <f t="shared" si="33"/>
        <v>23263.171909132587</v>
      </c>
      <c r="M1073" s="246" t="str">
        <f>VLOOKUP(D1073,[6]Consolidado!B:E,4,FALSE)</f>
        <v>En Proceso</v>
      </c>
      <c r="N1073" s="246" t="str">
        <f>VLOOKUP(D1073,[6]Consolidado!B:H,7,FALSE)</f>
        <v>Ingreso Parcial Nov.</v>
      </c>
    </row>
    <row r="1074" spans="1:14" x14ac:dyDescent="0.25">
      <c r="A1074" s="239" t="s">
        <v>717</v>
      </c>
      <c r="B1074" s="240" t="s">
        <v>907</v>
      </c>
      <c r="C1074" s="240" t="str">
        <f>VLOOKUP(D1074,[6]Consolidado!B:E,2,FALSE)</f>
        <v>WEWORK</v>
      </c>
      <c r="D1074" s="241">
        <v>396</v>
      </c>
      <c r="E1074" s="240" t="s">
        <v>481</v>
      </c>
      <c r="F1074" s="242" t="s">
        <v>506</v>
      </c>
      <c r="G1074" s="240" t="s">
        <v>508</v>
      </c>
      <c r="H1074" s="243">
        <v>248.33333333333334</v>
      </c>
      <c r="I1074" s="243">
        <v>1.635723421697727</v>
      </c>
      <c r="J1074" s="244">
        <f t="shared" si="32"/>
        <v>406.20464972160221</v>
      </c>
      <c r="K1074" s="243">
        <v>49.234226262714472</v>
      </c>
      <c r="L1074" s="245">
        <f t="shared" si="33"/>
        <v>12226.499521907428</v>
      </c>
      <c r="M1074" s="246" t="str">
        <f>VLOOKUP(D1074,[6]Consolidado!B:E,4,FALSE)</f>
        <v>En Proceso</v>
      </c>
      <c r="N1074" s="246" t="str">
        <f>VLOOKUP(D1074,[6]Consolidado!B:H,7,FALSE)</f>
        <v>Ingreso Parcial Nov.</v>
      </c>
    </row>
    <row r="1075" spans="1:14" x14ac:dyDescent="0.25">
      <c r="A1075" s="239" t="s">
        <v>717</v>
      </c>
      <c r="B1075" s="240" t="s">
        <v>907</v>
      </c>
      <c r="C1075" s="240" t="str">
        <f>VLOOKUP(D1075,[6]Consolidado!B:E,2,FALSE)</f>
        <v>WEWORK</v>
      </c>
      <c r="D1075" s="241">
        <v>396</v>
      </c>
      <c r="E1075" s="240" t="s">
        <v>481</v>
      </c>
      <c r="F1075" s="242" t="s">
        <v>506</v>
      </c>
      <c r="G1075" s="240" t="s">
        <v>508</v>
      </c>
      <c r="H1075" s="243">
        <v>208.75</v>
      </c>
      <c r="I1075" s="243">
        <v>1.635723421697727</v>
      </c>
      <c r="J1075" s="244">
        <f t="shared" si="32"/>
        <v>341.45726427940053</v>
      </c>
      <c r="K1075" s="243">
        <v>49.234226262714472</v>
      </c>
      <c r="L1075" s="245">
        <f t="shared" si="33"/>
        <v>10277.644732341647</v>
      </c>
      <c r="M1075" s="246" t="str">
        <f>VLOOKUP(D1075,[6]Consolidado!B:E,4,FALSE)</f>
        <v>En Proceso</v>
      </c>
      <c r="N1075" s="246" t="str">
        <f>VLOOKUP(D1075,[6]Consolidado!B:H,7,FALSE)</f>
        <v>Ingreso Parcial Nov.</v>
      </c>
    </row>
    <row r="1076" spans="1:14" x14ac:dyDescent="0.25">
      <c r="A1076" s="239" t="s">
        <v>717</v>
      </c>
      <c r="B1076" s="240" t="s">
        <v>907</v>
      </c>
      <c r="C1076" s="240" t="str">
        <f>VLOOKUP(D1076,[6]Consolidado!B:E,2,FALSE)</f>
        <v>WEWORK</v>
      </c>
      <c r="D1076" s="241">
        <v>396</v>
      </c>
      <c r="E1076" s="240" t="s">
        <v>481</v>
      </c>
      <c r="F1076" s="242" t="s">
        <v>506</v>
      </c>
      <c r="G1076" s="240" t="s">
        <v>508</v>
      </c>
      <c r="H1076" s="243">
        <v>450.83333333333331</v>
      </c>
      <c r="I1076" s="243">
        <v>1.635723421697727</v>
      </c>
      <c r="J1076" s="244">
        <f t="shared" si="32"/>
        <v>737.43864261539193</v>
      </c>
      <c r="K1076" s="243">
        <v>49.234226262714472</v>
      </c>
      <c r="L1076" s="245">
        <f t="shared" si="33"/>
        <v>22196.430340107108</v>
      </c>
      <c r="M1076" s="246" t="str">
        <f>VLOOKUP(D1076,[6]Consolidado!B:E,4,FALSE)</f>
        <v>En Proceso</v>
      </c>
      <c r="N1076" s="246" t="str">
        <f>VLOOKUP(D1076,[6]Consolidado!B:H,7,FALSE)</f>
        <v>Ingreso Parcial Nov.</v>
      </c>
    </row>
    <row r="1077" spans="1:14" x14ac:dyDescent="0.25">
      <c r="A1077" s="239" t="s">
        <v>717</v>
      </c>
      <c r="B1077" s="240" t="s">
        <v>907</v>
      </c>
      <c r="C1077" s="240" t="str">
        <f>VLOOKUP(D1077,[6]Consolidado!B:E,2,FALSE)</f>
        <v>Costa Palmas</v>
      </c>
      <c r="D1077" s="241" t="s">
        <v>307</v>
      </c>
      <c r="E1077" s="240" t="s">
        <v>487</v>
      </c>
      <c r="F1077" s="242" t="s">
        <v>506</v>
      </c>
      <c r="G1077" s="240" t="s">
        <v>508</v>
      </c>
      <c r="H1077" s="243">
        <v>154.41666666666666</v>
      </c>
      <c r="I1077" s="243">
        <v>2.6490133333333326</v>
      </c>
      <c r="J1077" s="244">
        <f t="shared" si="32"/>
        <v>409.05180888888873</v>
      </c>
      <c r="K1077" s="243">
        <v>79.265366368000031</v>
      </c>
      <c r="L1077" s="245">
        <f t="shared" si="33"/>
        <v>12239.893656658671</v>
      </c>
      <c r="M1077" s="246" t="str">
        <f>VLOOKUP(D1077,[6]Consolidado!B:E,4,FALSE)</f>
        <v>Finalizada</v>
      </c>
      <c r="N1077" s="246" t="str">
        <f>VLOOKUP(D1077,[6]Consolidado!B:H,7,FALSE)</f>
        <v>Septiembre</v>
      </c>
    </row>
    <row r="1078" spans="1:14" x14ac:dyDescent="0.25">
      <c r="A1078" s="239" t="s">
        <v>717</v>
      </c>
      <c r="B1078" s="240" t="s">
        <v>907</v>
      </c>
      <c r="C1078" s="240" t="str">
        <f>VLOOKUP(D1078,[6]Consolidado!B:E,2,FALSE)</f>
        <v>Costa Palmas</v>
      </c>
      <c r="D1078" s="241" t="s">
        <v>369</v>
      </c>
      <c r="E1078" s="240" t="s">
        <v>487</v>
      </c>
      <c r="F1078" s="242" t="s">
        <v>506</v>
      </c>
      <c r="G1078" s="240" t="s">
        <v>508</v>
      </c>
      <c r="H1078" s="243">
        <v>4</v>
      </c>
      <c r="I1078" s="243">
        <v>2.6490133333333326</v>
      </c>
      <c r="J1078" s="244">
        <f t="shared" si="32"/>
        <v>10.59605333333333</v>
      </c>
      <c r="K1078" s="243">
        <v>79.265366368000031</v>
      </c>
      <c r="L1078" s="245">
        <f t="shared" si="33"/>
        <v>317.06146547200012</v>
      </c>
      <c r="M1078" s="246" t="str">
        <f>VLOOKUP(D1078,[6]Consolidado!B:E,4,FALSE)</f>
        <v>Finalizada</v>
      </c>
      <c r="N1078" s="246" t="str">
        <f>VLOOKUP(D1078,[6]Consolidado!B:H,7,FALSE)</f>
        <v>Septiembre</v>
      </c>
    </row>
    <row r="1079" spans="1:14" x14ac:dyDescent="0.25">
      <c r="A1079" s="239" t="s">
        <v>717</v>
      </c>
      <c r="B1079" s="240" t="s">
        <v>907</v>
      </c>
      <c r="C1079" s="240" t="str">
        <f>VLOOKUP(D1079,[6]Consolidado!B:E,2,FALSE)</f>
        <v>WEWORK</v>
      </c>
      <c r="D1079" s="241">
        <v>412</v>
      </c>
      <c r="E1079" s="240" t="s">
        <v>481</v>
      </c>
      <c r="F1079" s="242" t="s">
        <v>506</v>
      </c>
      <c r="G1079" s="240" t="s">
        <v>508</v>
      </c>
      <c r="H1079" s="243">
        <v>135.375</v>
      </c>
      <c r="I1079" s="243">
        <v>1.635723421697727</v>
      </c>
      <c r="J1079" s="244">
        <f t="shared" si="32"/>
        <v>221.43605821232978</v>
      </c>
      <c r="K1079" s="243">
        <v>49.234226262714472</v>
      </c>
      <c r="L1079" s="245">
        <f t="shared" si="33"/>
        <v>6665.0833803149717</v>
      </c>
      <c r="M1079" s="246" t="str">
        <f>VLOOKUP(D1079,[6]Consolidado!B:E,4,FALSE)</f>
        <v>En Proceso</v>
      </c>
      <c r="N1079" s="246" t="str">
        <f>VLOOKUP(D1079,[6]Consolidado!B:H,7,FALSE)</f>
        <v>Ingreso Parcial Nov.</v>
      </c>
    </row>
    <row r="1080" spans="1:14" x14ac:dyDescent="0.25">
      <c r="A1080" s="239" t="s">
        <v>717</v>
      </c>
      <c r="B1080" s="240" t="s">
        <v>907</v>
      </c>
      <c r="C1080" s="240" t="str">
        <f>VLOOKUP(D1080,[6]Consolidado!B:E,2,FALSE)</f>
        <v>WEWORK</v>
      </c>
      <c r="D1080" s="241">
        <v>412</v>
      </c>
      <c r="E1080" s="240" t="s">
        <v>481</v>
      </c>
      <c r="F1080" s="242" t="s">
        <v>507</v>
      </c>
      <c r="G1080" s="240" t="s">
        <v>505</v>
      </c>
      <c r="H1080" s="243">
        <v>81.5</v>
      </c>
      <c r="I1080" s="243">
        <v>1.4108924147625983</v>
      </c>
      <c r="J1080" s="244">
        <f t="shared" si="32"/>
        <v>114.98773180315176</v>
      </c>
      <c r="K1080" s="243">
        <v>41.685479230063081</v>
      </c>
      <c r="L1080" s="245">
        <f t="shared" si="33"/>
        <v>3397.3665572501409</v>
      </c>
      <c r="M1080" s="246" t="str">
        <f>VLOOKUP(D1080,[6]Consolidado!B:E,4,FALSE)</f>
        <v>En Proceso</v>
      </c>
      <c r="N1080" s="246" t="str">
        <f>VLOOKUP(D1080,[6]Consolidado!B:H,7,FALSE)</f>
        <v>Ingreso Parcial Nov.</v>
      </c>
    </row>
    <row r="1081" spans="1:14" x14ac:dyDescent="0.25">
      <c r="A1081" s="239" t="s">
        <v>717</v>
      </c>
      <c r="B1081" s="240" t="s">
        <v>907</v>
      </c>
      <c r="C1081" s="240" t="str">
        <f>VLOOKUP(D1081,[6]Consolidado!B:E,2,FALSE)</f>
        <v>Costa Palmas</v>
      </c>
      <c r="D1081" s="241" t="s">
        <v>369</v>
      </c>
      <c r="E1081" s="240" t="s">
        <v>487</v>
      </c>
      <c r="F1081" s="242" t="s">
        <v>506</v>
      </c>
      <c r="G1081" s="240" t="s">
        <v>508</v>
      </c>
      <c r="H1081" s="243">
        <v>24.791666666666664</v>
      </c>
      <c r="I1081" s="243">
        <v>2.6490133333333326</v>
      </c>
      <c r="J1081" s="244">
        <f t="shared" si="32"/>
        <v>65.673455555555535</v>
      </c>
      <c r="K1081" s="243">
        <v>79.265366368000031</v>
      </c>
      <c r="L1081" s="245">
        <f t="shared" si="33"/>
        <v>1965.1205412066672</v>
      </c>
      <c r="M1081" s="246" t="str">
        <f>VLOOKUP(D1081,[6]Consolidado!B:E,4,FALSE)</f>
        <v>Finalizada</v>
      </c>
      <c r="N1081" s="246" t="str">
        <f>VLOOKUP(D1081,[6]Consolidado!B:H,7,FALSE)</f>
        <v>Septiembre</v>
      </c>
    </row>
    <row r="1082" spans="1:14" x14ac:dyDescent="0.25">
      <c r="A1082" s="239" t="s">
        <v>717</v>
      </c>
      <c r="B1082" s="240" t="s">
        <v>907</v>
      </c>
      <c r="C1082" s="240" t="str">
        <f>VLOOKUP(D1082,[6]Consolidado!B:E,2,FALSE)</f>
        <v>WEWORK</v>
      </c>
      <c r="D1082" s="241">
        <v>412</v>
      </c>
      <c r="E1082" s="240" t="s">
        <v>481</v>
      </c>
      <c r="F1082" s="242" t="s">
        <v>506</v>
      </c>
      <c r="G1082" s="240" t="s">
        <v>508</v>
      </c>
      <c r="H1082" s="243">
        <v>455</v>
      </c>
      <c r="I1082" s="243">
        <v>1.635723421697727</v>
      </c>
      <c r="J1082" s="244">
        <f t="shared" si="32"/>
        <v>744.25415687246573</v>
      </c>
      <c r="K1082" s="243">
        <v>49.234226262714472</v>
      </c>
      <c r="L1082" s="245">
        <f t="shared" si="33"/>
        <v>22401.572949535086</v>
      </c>
      <c r="M1082" s="246" t="str">
        <f>VLOOKUP(D1082,[6]Consolidado!B:E,4,FALSE)</f>
        <v>En Proceso</v>
      </c>
      <c r="N1082" s="246" t="str">
        <f>VLOOKUP(D1082,[6]Consolidado!B:H,7,FALSE)</f>
        <v>Ingreso Parcial Nov.</v>
      </c>
    </row>
    <row r="1083" spans="1:14" x14ac:dyDescent="0.25">
      <c r="A1083" s="239" t="s">
        <v>717</v>
      </c>
      <c r="B1083" s="240" t="s">
        <v>907</v>
      </c>
      <c r="C1083" s="240" t="str">
        <f>VLOOKUP(D1083,[6]Consolidado!B:E,2,FALSE)</f>
        <v>Costa Palmas</v>
      </c>
      <c r="D1083" s="241">
        <v>386</v>
      </c>
      <c r="E1083" s="240" t="s">
        <v>481</v>
      </c>
      <c r="F1083" s="242" t="s">
        <v>507</v>
      </c>
      <c r="G1083" s="240" t="s">
        <v>505</v>
      </c>
      <c r="H1083" s="243">
        <v>224</v>
      </c>
      <c r="I1083" s="243">
        <v>1.4108924147625983</v>
      </c>
      <c r="J1083" s="244">
        <f t="shared" si="32"/>
        <v>316.03990090682203</v>
      </c>
      <c r="K1083" s="243">
        <v>41.685479230063081</v>
      </c>
      <c r="L1083" s="245">
        <f t="shared" si="33"/>
        <v>9337.5473475341296</v>
      </c>
      <c r="M1083" s="246" t="str">
        <f>VLOOKUP(D1083,[6]Consolidado!B:E,4,FALSE)</f>
        <v>Finalizada</v>
      </c>
      <c r="N1083" s="246" t="str">
        <f>VLOOKUP(D1083,[6]Consolidado!B:H,7,FALSE)</f>
        <v>Septiembre</v>
      </c>
    </row>
    <row r="1084" spans="1:14" x14ac:dyDescent="0.25">
      <c r="A1084" s="239" t="s">
        <v>717</v>
      </c>
      <c r="B1084" s="240" t="s">
        <v>907</v>
      </c>
      <c r="C1084" s="240" t="str">
        <f>VLOOKUP(D1084,[6]Consolidado!B:E,2,FALSE)</f>
        <v>Papagayo Four Seasons</v>
      </c>
      <c r="D1084" s="241">
        <v>444</v>
      </c>
      <c r="E1084" s="240" t="s">
        <v>481</v>
      </c>
      <c r="F1084" s="242" t="s">
        <v>506</v>
      </c>
      <c r="G1084" s="240" t="s">
        <v>508</v>
      </c>
      <c r="H1084" s="243">
        <v>7.5</v>
      </c>
      <c r="I1084" s="243">
        <v>1.635723421697727</v>
      </c>
      <c r="J1084" s="244">
        <f t="shared" si="32"/>
        <v>12.267925662732953</v>
      </c>
      <c r="K1084" s="243">
        <v>49.234226262714472</v>
      </c>
      <c r="L1084" s="245">
        <f t="shared" si="33"/>
        <v>369.25669697035852</v>
      </c>
      <c r="M1084" s="246" t="str">
        <f>VLOOKUP(D1084,[6]Consolidado!B:E,4,FALSE)</f>
        <v>Finalizada</v>
      </c>
      <c r="N1084" s="246" t="str">
        <f>VLOOKUP(D1084,[6]Consolidado!B:H,7,FALSE)</f>
        <v>Octubre</v>
      </c>
    </row>
    <row r="1085" spans="1:14" x14ac:dyDescent="0.25">
      <c r="A1085" s="239" t="s">
        <v>717</v>
      </c>
      <c r="B1085" s="240" t="s">
        <v>907</v>
      </c>
      <c r="C1085" s="240" t="str">
        <f>VLOOKUP(D1085,[6]Consolidado!B:E,2,FALSE)</f>
        <v>Costa Palmas</v>
      </c>
      <c r="D1085" s="241" t="s">
        <v>305</v>
      </c>
      <c r="E1085" s="240" t="s">
        <v>487</v>
      </c>
      <c r="F1085" s="242" t="s">
        <v>506</v>
      </c>
      <c r="G1085" s="240" t="s">
        <v>508</v>
      </c>
      <c r="H1085" s="243">
        <v>25.5</v>
      </c>
      <c r="I1085" s="243">
        <v>2.6490133333333326</v>
      </c>
      <c r="J1085" s="244">
        <f t="shared" si="32"/>
        <v>67.549839999999975</v>
      </c>
      <c r="K1085" s="243">
        <v>79.265366368000031</v>
      </c>
      <c r="L1085" s="245">
        <f t="shared" si="33"/>
        <v>2021.2668423840007</v>
      </c>
      <c r="M1085" s="246" t="str">
        <f>VLOOKUP(D1085,[6]Consolidado!B:E,4,FALSE)</f>
        <v>Finalizada</v>
      </c>
      <c r="N1085" s="246" t="str">
        <f>VLOOKUP(D1085,[6]Consolidado!B:H,7,FALSE)</f>
        <v>Septiembre</v>
      </c>
    </row>
    <row r="1086" spans="1:14" x14ac:dyDescent="0.25">
      <c r="A1086" s="239" t="s">
        <v>717</v>
      </c>
      <c r="B1086" s="240" t="s">
        <v>907</v>
      </c>
      <c r="C1086" s="240" t="str">
        <f>VLOOKUP(D1086,[6]Consolidado!B:E,2,FALSE)</f>
        <v>Maderas Collective</v>
      </c>
      <c r="D1086" s="241">
        <v>187</v>
      </c>
      <c r="E1086" s="240" t="s">
        <v>484</v>
      </c>
      <c r="F1086" s="242" t="s">
        <v>507</v>
      </c>
      <c r="G1086" s="240" t="s">
        <v>505</v>
      </c>
      <c r="H1086" s="243">
        <v>7.583333333333333</v>
      </c>
      <c r="I1086" s="243">
        <v>2.3489992250858598</v>
      </c>
      <c r="J1086" s="244">
        <f t="shared" si="32"/>
        <v>17.81324412356777</v>
      </c>
      <c r="K1086" s="243">
        <v>69.921329769003705</v>
      </c>
      <c r="L1086" s="245">
        <f t="shared" si="33"/>
        <v>530.23675074827804</v>
      </c>
      <c r="M1086" s="246" t="str">
        <f>VLOOKUP(D1086,[6]Consolidado!B:E,4,FALSE)</f>
        <v>Finalizada</v>
      </c>
      <c r="N1086" s="246" t="str">
        <f>VLOOKUP(D1086,[6]Consolidado!B:H,7,FALSE)</f>
        <v>Se cierra mensualmente</v>
      </c>
    </row>
    <row r="1087" spans="1:14" x14ac:dyDescent="0.25">
      <c r="A1087" s="239" t="s">
        <v>717</v>
      </c>
      <c r="B1087" s="240" t="s">
        <v>907</v>
      </c>
      <c r="C1087" s="240" t="str">
        <f>VLOOKUP(D1087,[6]Consolidado!B:E,2,FALSE)</f>
        <v>Maderas Collective</v>
      </c>
      <c r="D1087" s="241">
        <v>187</v>
      </c>
      <c r="E1087" s="240" t="s">
        <v>485</v>
      </c>
      <c r="F1087" s="242" t="s">
        <v>507</v>
      </c>
      <c r="G1087" s="240" t="s">
        <v>505</v>
      </c>
      <c r="H1087" s="243">
        <v>3.4722222222222223</v>
      </c>
      <c r="I1087" s="243">
        <v>3.7872651789270448</v>
      </c>
      <c r="J1087" s="244">
        <f t="shared" si="32"/>
        <v>13.150226315718905</v>
      </c>
      <c r="K1087" s="243">
        <v>111.94602767624674</v>
      </c>
      <c r="L1087" s="245">
        <f t="shared" si="33"/>
        <v>388.70148498696784</v>
      </c>
      <c r="M1087" s="246" t="str">
        <f>VLOOKUP(D1087,[6]Consolidado!B:E,4,FALSE)</f>
        <v>Finalizada</v>
      </c>
      <c r="N1087" s="246" t="str">
        <f>VLOOKUP(D1087,[6]Consolidado!B:H,7,FALSE)</f>
        <v>Se cierra mensualmente</v>
      </c>
    </row>
    <row r="1088" spans="1:14" x14ac:dyDescent="0.25">
      <c r="A1088" s="239" t="s">
        <v>717</v>
      </c>
      <c r="B1088" s="240" t="s">
        <v>907</v>
      </c>
      <c r="C1088" s="240" t="str">
        <f>VLOOKUP(D1088,[6]Consolidado!B:E,2,FALSE)</f>
        <v>Blue Mesa Granite</v>
      </c>
      <c r="D1088" s="241">
        <v>358</v>
      </c>
      <c r="E1088" s="240" t="s">
        <v>481</v>
      </c>
      <c r="F1088" s="242" t="s">
        <v>506</v>
      </c>
      <c r="G1088" s="240" t="s">
        <v>508</v>
      </c>
      <c r="H1088" s="243">
        <v>9</v>
      </c>
      <c r="I1088" s="243">
        <v>1.635723421697727</v>
      </c>
      <c r="J1088" s="244">
        <f t="shared" si="32"/>
        <v>14.721510795279542</v>
      </c>
      <c r="K1088" s="243">
        <v>49.234226262714472</v>
      </c>
      <c r="L1088" s="245">
        <f t="shared" si="33"/>
        <v>443.10803636443023</v>
      </c>
      <c r="M1088" s="246" t="str">
        <f>VLOOKUP(D1088,[6]Consolidado!B:E,4,FALSE)</f>
        <v>Finalizada</v>
      </c>
      <c r="N1088" s="246" t="str">
        <f>VLOOKUP(D1088,[6]Consolidado!B:H,7,FALSE)</f>
        <v>Octubre</v>
      </c>
    </row>
    <row r="1089" spans="1:14" x14ac:dyDescent="0.25">
      <c r="A1089" s="239" t="s">
        <v>717</v>
      </c>
      <c r="B1089" s="240" t="s">
        <v>908</v>
      </c>
      <c r="C1089" s="240" t="str">
        <f>VLOOKUP(D1089,[6]Consolidado!B:E,2,FALSE)</f>
        <v>WEWORK</v>
      </c>
      <c r="D1089" s="241">
        <v>428</v>
      </c>
      <c r="E1089" s="240" t="s">
        <v>481</v>
      </c>
      <c r="F1089" s="242" t="s">
        <v>506</v>
      </c>
      <c r="G1089" s="240" t="s">
        <v>508</v>
      </c>
      <c r="H1089" s="243">
        <v>923.33333333333348</v>
      </c>
      <c r="I1089" s="243">
        <v>1.635723421697727</v>
      </c>
      <c r="J1089" s="244">
        <f t="shared" si="32"/>
        <v>1510.3179593675682</v>
      </c>
      <c r="K1089" s="243">
        <v>49.234226262714472</v>
      </c>
      <c r="L1089" s="245">
        <f t="shared" si="33"/>
        <v>45459.602249239702</v>
      </c>
      <c r="M1089" s="246" t="str">
        <f>VLOOKUP(D1089,[6]Consolidado!B:E,4,FALSE)</f>
        <v>En Proceso</v>
      </c>
      <c r="N1089" s="246" t="str">
        <f>VLOOKUP(D1089,[6]Consolidado!B:H,7,FALSE)</f>
        <v>Ingreso Parcial Nov.</v>
      </c>
    </row>
    <row r="1090" spans="1:14" x14ac:dyDescent="0.25">
      <c r="A1090" s="239" t="s">
        <v>717</v>
      </c>
      <c r="B1090" s="240" t="s">
        <v>908</v>
      </c>
      <c r="C1090" s="240" t="str">
        <f>VLOOKUP(D1090,[6]Consolidado!B:E,2,FALSE)</f>
        <v>Home Studios</v>
      </c>
      <c r="D1090" s="241">
        <v>451</v>
      </c>
      <c r="E1090" s="240" t="s">
        <v>481</v>
      </c>
      <c r="F1090" s="242" t="s">
        <v>506</v>
      </c>
      <c r="G1090" s="240" t="s">
        <v>508</v>
      </c>
      <c r="H1090" s="243">
        <v>25</v>
      </c>
      <c r="I1090" s="243">
        <v>1.635723421697727</v>
      </c>
      <c r="J1090" s="244">
        <f t="shared" si="32"/>
        <v>40.893085542443174</v>
      </c>
      <c r="K1090" s="243">
        <v>49.234226262714472</v>
      </c>
      <c r="L1090" s="245">
        <f t="shared" si="33"/>
        <v>1230.8556565678618</v>
      </c>
      <c r="M1090" s="246" t="str">
        <f>VLOOKUP(D1090,[6]Consolidado!B:E,4,FALSE)</f>
        <v>Finalizada</v>
      </c>
      <c r="N1090" s="246" t="str">
        <f>VLOOKUP(D1090,[6]Consolidado!B:H,7,FALSE)</f>
        <v>Agosto</v>
      </c>
    </row>
    <row r="1091" spans="1:14" x14ac:dyDescent="0.25">
      <c r="A1091" s="239" t="s">
        <v>717</v>
      </c>
      <c r="B1091" s="240" t="s">
        <v>908</v>
      </c>
      <c r="C1091" s="240" t="str">
        <f>VLOOKUP(D1091,[6]Consolidado!B:E,2,FALSE)</f>
        <v>Home Studios</v>
      </c>
      <c r="D1091" s="241">
        <v>451</v>
      </c>
      <c r="E1091" s="240" t="s">
        <v>481</v>
      </c>
      <c r="F1091" s="242" t="s">
        <v>506</v>
      </c>
      <c r="G1091" s="240" t="s">
        <v>508</v>
      </c>
      <c r="H1091" s="243">
        <v>80.25</v>
      </c>
      <c r="I1091" s="243">
        <v>1.635723421697727</v>
      </c>
      <c r="J1091" s="244">
        <f t="shared" si="32"/>
        <v>131.26680459124259</v>
      </c>
      <c r="K1091" s="243">
        <v>49.234226262714472</v>
      </c>
      <c r="L1091" s="245">
        <f t="shared" si="33"/>
        <v>3951.0466575828364</v>
      </c>
      <c r="M1091" s="246" t="str">
        <f>VLOOKUP(D1091,[6]Consolidado!B:E,4,FALSE)</f>
        <v>Finalizada</v>
      </c>
      <c r="N1091" s="246" t="str">
        <f>VLOOKUP(D1091,[6]Consolidado!B:H,7,FALSE)</f>
        <v>Agosto</v>
      </c>
    </row>
    <row r="1092" spans="1:14" x14ac:dyDescent="0.25">
      <c r="A1092" s="239" t="s">
        <v>717</v>
      </c>
      <c r="B1092" s="240" t="s">
        <v>908</v>
      </c>
      <c r="C1092" s="240" t="str">
        <f>VLOOKUP(D1092,[6]Consolidado!B:E,2,FALSE)</f>
        <v>Blue Mesa Granite</v>
      </c>
      <c r="D1092" s="241">
        <v>358</v>
      </c>
      <c r="E1092" s="240" t="s">
        <v>481</v>
      </c>
      <c r="F1092" s="242" t="s">
        <v>506</v>
      </c>
      <c r="G1092" s="240" t="s">
        <v>508</v>
      </c>
      <c r="H1092" s="243">
        <v>16</v>
      </c>
      <c r="I1092" s="243">
        <v>1.635723421697727</v>
      </c>
      <c r="J1092" s="244">
        <f t="shared" si="32"/>
        <v>26.171574747163632</v>
      </c>
      <c r="K1092" s="243">
        <v>49.234226262714472</v>
      </c>
      <c r="L1092" s="245">
        <f t="shared" si="33"/>
        <v>787.74762020343155</v>
      </c>
      <c r="M1092" s="246" t="str">
        <f>VLOOKUP(D1092,[6]Consolidado!B:E,4,FALSE)</f>
        <v>Finalizada</v>
      </c>
      <c r="N1092" s="246" t="str">
        <f>VLOOKUP(D1092,[6]Consolidado!B:H,7,FALSE)</f>
        <v>Octubre</v>
      </c>
    </row>
    <row r="1093" spans="1:14" x14ac:dyDescent="0.25">
      <c r="A1093" s="239" t="s">
        <v>717</v>
      </c>
      <c r="B1093" s="240" t="s">
        <v>908</v>
      </c>
      <c r="C1093" s="240" t="str">
        <f>VLOOKUP(D1093,[6]Consolidado!B:E,2,FALSE)</f>
        <v>Maderas Collective</v>
      </c>
      <c r="D1093" s="241">
        <v>187</v>
      </c>
      <c r="E1093" s="240" t="s">
        <v>481</v>
      </c>
      <c r="F1093" s="242" t="s">
        <v>506</v>
      </c>
      <c r="G1093" s="240" t="s">
        <v>508</v>
      </c>
      <c r="H1093" s="243">
        <v>2.3333333333333335</v>
      </c>
      <c r="I1093" s="243">
        <v>1.635723421697727</v>
      </c>
      <c r="J1093" s="244">
        <f t="shared" si="32"/>
        <v>3.8166879839613634</v>
      </c>
      <c r="K1093" s="243">
        <v>49.234226262714472</v>
      </c>
      <c r="L1093" s="245">
        <f t="shared" si="33"/>
        <v>114.87986127966711</v>
      </c>
      <c r="M1093" s="246" t="str">
        <f>VLOOKUP(D1093,[6]Consolidado!B:E,4,FALSE)</f>
        <v>Finalizada</v>
      </c>
      <c r="N1093" s="246" t="str">
        <f>VLOOKUP(D1093,[6]Consolidado!B:H,7,FALSE)</f>
        <v>Se cierra mensualmente</v>
      </c>
    </row>
    <row r="1094" spans="1:14" x14ac:dyDescent="0.25">
      <c r="A1094" s="239" t="s">
        <v>717</v>
      </c>
      <c r="B1094" s="240" t="s">
        <v>908</v>
      </c>
      <c r="C1094" s="240" t="str">
        <f>VLOOKUP(D1094,[6]Consolidado!B:E,2,FALSE)</f>
        <v>WEWORK</v>
      </c>
      <c r="D1094" s="241">
        <v>396</v>
      </c>
      <c r="E1094" s="240" t="s">
        <v>481</v>
      </c>
      <c r="F1094" s="242" t="s">
        <v>506</v>
      </c>
      <c r="G1094" s="240" t="s">
        <v>508</v>
      </c>
      <c r="H1094" s="243">
        <v>144</v>
      </c>
      <c r="I1094" s="243">
        <v>1.635723421697727</v>
      </c>
      <c r="J1094" s="244">
        <f t="shared" si="32"/>
        <v>235.54417272447267</v>
      </c>
      <c r="K1094" s="243">
        <v>49.234226262714472</v>
      </c>
      <c r="L1094" s="245">
        <f t="shared" si="33"/>
        <v>7089.7285818308837</v>
      </c>
      <c r="M1094" s="246" t="str">
        <f>VLOOKUP(D1094,[6]Consolidado!B:E,4,FALSE)</f>
        <v>En Proceso</v>
      </c>
      <c r="N1094" s="246" t="str">
        <f>VLOOKUP(D1094,[6]Consolidado!B:H,7,FALSE)</f>
        <v>Ingreso Parcial Nov.</v>
      </c>
    </row>
    <row r="1095" spans="1:14" x14ac:dyDescent="0.25">
      <c r="A1095" s="239" t="s">
        <v>717</v>
      </c>
      <c r="B1095" s="240" t="s">
        <v>908</v>
      </c>
      <c r="C1095" s="240" t="str">
        <f>VLOOKUP(D1095,[6]Consolidado!B:E,2,FALSE)</f>
        <v>Maderas Collective</v>
      </c>
      <c r="D1095" s="241">
        <v>187</v>
      </c>
      <c r="E1095" s="240" t="s">
        <v>481</v>
      </c>
      <c r="F1095" s="242" t="s">
        <v>506</v>
      </c>
      <c r="G1095" s="240" t="s">
        <v>508</v>
      </c>
      <c r="H1095" s="243">
        <v>1.5902777777777777</v>
      </c>
      <c r="I1095" s="243">
        <v>1.635723421697727</v>
      </c>
      <c r="J1095" s="244">
        <f t="shared" si="32"/>
        <v>2.6012546081165242</v>
      </c>
      <c r="K1095" s="243">
        <v>49.234226262714472</v>
      </c>
      <c r="L1095" s="245">
        <f t="shared" si="33"/>
        <v>78.296095931677868</v>
      </c>
      <c r="M1095" s="246" t="str">
        <f>VLOOKUP(D1095,[6]Consolidado!B:E,4,FALSE)</f>
        <v>Finalizada</v>
      </c>
      <c r="N1095" s="246" t="str">
        <f>VLOOKUP(D1095,[6]Consolidado!B:H,7,FALSE)</f>
        <v>Se cierra mensualmente</v>
      </c>
    </row>
    <row r="1096" spans="1:14" x14ac:dyDescent="0.25">
      <c r="A1096" s="239" t="s">
        <v>717</v>
      </c>
      <c r="B1096" s="240" t="s">
        <v>908</v>
      </c>
      <c r="C1096" s="240" t="str">
        <f>VLOOKUP(D1096,[6]Consolidado!B:E,2,FALSE)</f>
        <v>Maderas Collective</v>
      </c>
      <c r="D1096" s="241">
        <v>187</v>
      </c>
      <c r="E1096" s="240" t="s">
        <v>487</v>
      </c>
      <c r="F1096" s="242" t="s">
        <v>506</v>
      </c>
      <c r="G1096" s="240" t="s">
        <v>508</v>
      </c>
      <c r="H1096" s="243">
        <v>0.91666666666666663</v>
      </c>
      <c r="I1096" s="243">
        <v>2.6490133333333326</v>
      </c>
      <c r="J1096" s="244">
        <f t="shared" si="32"/>
        <v>2.4282622222222212</v>
      </c>
      <c r="K1096" s="243">
        <v>79.265366368000031</v>
      </c>
      <c r="L1096" s="245">
        <f t="shared" si="33"/>
        <v>72.659919170666697</v>
      </c>
      <c r="M1096" s="246" t="str">
        <f>VLOOKUP(D1096,[6]Consolidado!B:E,4,FALSE)</f>
        <v>Finalizada</v>
      </c>
      <c r="N1096" s="246" t="str">
        <f>VLOOKUP(D1096,[6]Consolidado!B:H,7,FALSE)</f>
        <v>Se cierra mensualmente</v>
      </c>
    </row>
    <row r="1097" spans="1:14" x14ac:dyDescent="0.25">
      <c r="A1097" s="239" t="s">
        <v>717</v>
      </c>
      <c r="B1097" s="240" t="s">
        <v>908</v>
      </c>
      <c r="C1097" s="240" t="str">
        <f>VLOOKUP(D1097,[6]Consolidado!B:E,2,FALSE)</f>
        <v>Maderas Collective</v>
      </c>
      <c r="D1097" s="241">
        <v>187</v>
      </c>
      <c r="E1097" s="240" t="s">
        <v>487</v>
      </c>
      <c r="F1097" s="242" t="s">
        <v>506</v>
      </c>
      <c r="G1097" s="240" t="s">
        <v>508</v>
      </c>
      <c r="H1097" s="243">
        <v>0.72916666666666663</v>
      </c>
      <c r="I1097" s="243">
        <v>2.6490133333333326</v>
      </c>
      <c r="J1097" s="244">
        <f t="shared" si="32"/>
        <v>1.9315722222222216</v>
      </c>
      <c r="K1097" s="243">
        <v>79.265366368000031</v>
      </c>
      <c r="L1097" s="245">
        <f t="shared" si="33"/>
        <v>57.797662976666686</v>
      </c>
      <c r="M1097" s="246" t="str">
        <f>VLOOKUP(D1097,[6]Consolidado!B:E,4,FALSE)</f>
        <v>Finalizada</v>
      </c>
      <c r="N1097" s="246" t="str">
        <f>VLOOKUP(D1097,[6]Consolidado!B:H,7,FALSE)</f>
        <v>Se cierra mensualmente</v>
      </c>
    </row>
    <row r="1098" spans="1:14" x14ac:dyDescent="0.25">
      <c r="A1098" s="239" t="s">
        <v>717</v>
      </c>
      <c r="B1098" s="240" t="s">
        <v>908</v>
      </c>
      <c r="C1098" s="240" t="str">
        <f>VLOOKUP(D1098,[6]Consolidado!B:E,2,FALSE)</f>
        <v>Maderas Collective</v>
      </c>
      <c r="D1098" s="241">
        <v>187</v>
      </c>
      <c r="E1098" s="240" t="s">
        <v>487</v>
      </c>
      <c r="F1098" s="242" t="s">
        <v>506</v>
      </c>
      <c r="G1098" s="240" t="s">
        <v>508</v>
      </c>
      <c r="H1098" s="243">
        <v>0.76388888888888884</v>
      </c>
      <c r="I1098" s="243">
        <v>2.6490133333333326</v>
      </c>
      <c r="J1098" s="244">
        <f t="shared" ref="J1098:J1161" si="34">+H1098*I1098</f>
        <v>2.0235518518518512</v>
      </c>
      <c r="K1098" s="243">
        <v>79.265366368000031</v>
      </c>
      <c r="L1098" s="245">
        <f t="shared" si="33"/>
        <v>60.549932642222245</v>
      </c>
      <c r="M1098" s="246" t="str">
        <f>VLOOKUP(D1098,[6]Consolidado!B:E,4,FALSE)</f>
        <v>Finalizada</v>
      </c>
      <c r="N1098" s="246" t="str">
        <f>VLOOKUP(D1098,[6]Consolidado!B:H,7,FALSE)</f>
        <v>Se cierra mensualmente</v>
      </c>
    </row>
    <row r="1099" spans="1:14" x14ac:dyDescent="0.25">
      <c r="A1099" s="239" t="s">
        <v>717</v>
      </c>
      <c r="B1099" s="240" t="s">
        <v>908</v>
      </c>
      <c r="C1099" s="240" t="str">
        <f>VLOOKUP(D1099,[6]Consolidado!B:E,2,FALSE)</f>
        <v>Maderas Collective</v>
      </c>
      <c r="D1099" s="241">
        <v>187</v>
      </c>
      <c r="E1099" s="240" t="s">
        <v>480</v>
      </c>
      <c r="F1099" s="242" t="s">
        <v>506</v>
      </c>
      <c r="G1099" s="240" t="s">
        <v>905</v>
      </c>
      <c r="H1099" s="243">
        <v>1.5625</v>
      </c>
      <c r="I1099" s="243">
        <v>1.3281905551577267</v>
      </c>
      <c r="J1099" s="244">
        <f t="shared" si="34"/>
        <v>2.075297742433948</v>
      </c>
      <c r="K1099" s="243">
        <v>39.225717303584169</v>
      </c>
      <c r="L1099" s="245">
        <f t="shared" ref="L1099:L1162" si="35">H1099*K1099</f>
        <v>61.290183286850265</v>
      </c>
      <c r="M1099" s="246" t="str">
        <f>VLOOKUP(D1099,[6]Consolidado!B:E,4,FALSE)</f>
        <v>Finalizada</v>
      </c>
      <c r="N1099" s="246" t="str">
        <f>VLOOKUP(D1099,[6]Consolidado!B:H,7,FALSE)</f>
        <v>Se cierra mensualmente</v>
      </c>
    </row>
    <row r="1100" spans="1:14" x14ac:dyDescent="0.25">
      <c r="A1100" s="239" t="s">
        <v>717</v>
      </c>
      <c r="B1100" s="240" t="s">
        <v>908</v>
      </c>
      <c r="C1100" s="240" t="str">
        <f>VLOOKUP(D1100,[6]Consolidado!B:E,2,FALSE)</f>
        <v>WEWORK</v>
      </c>
      <c r="D1100" s="241">
        <v>428</v>
      </c>
      <c r="E1100" s="240" t="s">
        <v>481</v>
      </c>
      <c r="F1100" s="242" t="s">
        <v>506</v>
      </c>
      <c r="G1100" s="240" t="s">
        <v>508</v>
      </c>
      <c r="H1100" s="243">
        <v>182.5</v>
      </c>
      <c r="I1100" s="243">
        <v>1.635723421697727</v>
      </c>
      <c r="J1100" s="244">
        <f t="shared" si="34"/>
        <v>298.51952445983517</v>
      </c>
      <c r="K1100" s="243">
        <v>49.234226262714472</v>
      </c>
      <c r="L1100" s="245">
        <f t="shared" si="35"/>
        <v>8985.2462929453905</v>
      </c>
      <c r="M1100" s="246" t="str">
        <f>VLOOKUP(D1100,[6]Consolidado!B:E,4,FALSE)</f>
        <v>En Proceso</v>
      </c>
      <c r="N1100" s="246" t="str">
        <f>VLOOKUP(D1100,[6]Consolidado!B:H,7,FALSE)</f>
        <v>Ingreso Parcial Nov.</v>
      </c>
    </row>
    <row r="1101" spans="1:14" x14ac:dyDescent="0.25">
      <c r="A1101" s="239" t="s">
        <v>717</v>
      </c>
      <c r="B1101" s="240" t="s">
        <v>908</v>
      </c>
      <c r="C1101" s="240" t="str">
        <f>VLOOKUP(D1101,[6]Consolidado!B:E,2,FALSE)</f>
        <v>WEWORK</v>
      </c>
      <c r="D1101" s="241">
        <v>428</v>
      </c>
      <c r="E1101" s="240" t="s">
        <v>481</v>
      </c>
      <c r="F1101" s="242" t="s">
        <v>506</v>
      </c>
      <c r="G1101" s="240" t="s">
        <v>508</v>
      </c>
      <c r="H1101" s="243">
        <v>156.5</v>
      </c>
      <c r="I1101" s="243">
        <v>1.635723421697727</v>
      </c>
      <c r="J1101" s="244">
        <f t="shared" si="34"/>
        <v>255.99071549569427</v>
      </c>
      <c r="K1101" s="243">
        <v>49.234226262714472</v>
      </c>
      <c r="L1101" s="245">
        <f t="shared" si="35"/>
        <v>7705.1564101148151</v>
      </c>
      <c r="M1101" s="246" t="str">
        <f>VLOOKUP(D1101,[6]Consolidado!B:E,4,FALSE)</f>
        <v>En Proceso</v>
      </c>
      <c r="N1101" s="246" t="str">
        <f>VLOOKUP(D1101,[6]Consolidado!B:H,7,FALSE)</f>
        <v>Ingreso Parcial Nov.</v>
      </c>
    </row>
    <row r="1102" spans="1:14" x14ac:dyDescent="0.25">
      <c r="A1102" s="239" t="s">
        <v>717</v>
      </c>
      <c r="B1102" s="240" t="s">
        <v>908</v>
      </c>
      <c r="C1102" s="240" t="str">
        <f>VLOOKUP(D1102,[6]Consolidado!B:E,2,FALSE)</f>
        <v>WEWORK</v>
      </c>
      <c r="D1102" s="241">
        <v>428</v>
      </c>
      <c r="E1102" s="240" t="s">
        <v>481</v>
      </c>
      <c r="F1102" s="242" t="s">
        <v>506</v>
      </c>
      <c r="G1102" s="240" t="s">
        <v>508</v>
      </c>
      <c r="H1102" s="243">
        <v>606.08333333333337</v>
      </c>
      <c r="I1102" s="243">
        <v>1.635723421697727</v>
      </c>
      <c r="J1102" s="244">
        <f t="shared" si="34"/>
        <v>991.38470383396407</v>
      </c>
      <c r="K1102" s="243">
        <v>49.234226262714472</v>
      </c>
      <c r="L1102" s="245">
        <f t="shared" si="35"/>
        <v>29840.043967393533</v>
      </c>
      <c r="M1102" s="246" t="str">
        <f>VLOOKUP(D1102,[6]Consolidado!B:E,4,FALSE)</f>
        <v>En Proceso</v>
      </c>
      <c r="N1102" s="246" t="str">
        <f>VLOOKUP(D1102,[6]Consolidado!B:H,7,FALSE)</f>
        <v>Ingreso Parcial Nov.</v>
      </c>
    </row>
    <row r="1103" spans="1:14" x14ac:dyDescent="0.25">
      <c r="A1103" s="239" t="s">
        <v>717</v>
      </c>
      <c r="B1103" s="240" t="s">
        <v>908</v>
      </c>
      <c r="C1103" s="240" t="str">
        <f>VLOOKUP(D1103,[6]Consolidado!B:E,2,FALSE)</f>
        <v>WEWORK</v>
      </c>
      <c r="D1103" s="241">
        <v>428</v>
      </c>
      <c r="E1103" s="240" t="s">
        <v>481</v>
      </c>
      <c r="F1103" s="242" t="s">
        <v>506</v>
      </c>
      <c r="G1103" s="240" t="s">
        <v>508</v>
      </c>
      <c r="H1103" s="243">
        <v>2838.375</v>
      </c>
      <c r="I1103" s="243">
        <v>1.635723421697727</v>
      </c>
      <c r="J1103" s="244">
        <f t="shared" si="34"/>
        <v>4642.7964670612855</v>
      </c>
      <c r="K1103" s="243">
        <v>49.234226262714472</v>
      </c>
      <c r="L1103" s="245">
        <f t="shared" si="35"/>
        <v>139745.1969684322</v>
      </c>
      <c r="M1103" s="246" t="str">
        <f>VLOOKUP(D1103,[6]Consolidado!B:E,4,FALSE)</f>
        <v>En Proceso</v>
      </c>
      <c r="N1103" s="246" t="str">
        <f>VLOOKUP(D1103,[6]Consolidado!B:H,7,FALSE)</f>
        <v>Ingreso Parcial Nov.</v>
      </c>
    </row>
    <row r="1104" spans="1:14" x14ac:dyDescent="0.25">
      <c r="A1104" s="239" t="s">
        <v>717</v>
      </c>
      <c r="B1104" s="240" t="s">
        <v>909</v>
      </c>
      <c r="C1104" s="240" t="str">
        <f>VLOOKUP(D1104,[6]Consolidado!B:E,2,FALSE)</f>
        <v>Wharf</v>
      </c>
      <c r="D1104" s="241">
        <v>239</v>
      </c>
      <c r="E1104" s="240" t="s">
        <v>481</v>
      </c>
      <c r="F1104" s="242" t="s">
        <v>506</v>
      </c>
      <c r="G1104" s="240" t="s">
        <v>508</v>
      </c>
      <c r="H1104" s="243">
        <v>4</v>
      </c>
      <c r="I1104" s="243">
        <v>1.635723421697727</v>
      </c>
      <c r="J1104" s="244">
        <f t="shared" si="34"/>
        <v>6.542893686790908</v>
      </c>
      <c r="K1104" s="243">
        <v>49.234226262714472</v>
      </c>
      <c r="L1104" s="245">
        <f t="shared" si="35"/>
        <v>196.93690505085789</v>
      </c>
      <c r="M1104" s="246" t="str">
        <f>VLOOKUP(D1104,[6]Consolidado!B:E,4,FALSE)</f>
        <v>Finalizada</v>
      </c>
      <c r="N1104" s="246" t="str">
        <f>VLOOKUP(D1104,[6]Consolidado!B:H,7,FALSE)</f>
        <v>Agosto</v>
      </c>
    </row>
    <row r="1105" spans="1:14" x14ac:dyDescent="0.25">
      <c r="A1105" s="239" t="s">
        <v>717</v>
      </c>
      <c r="B1105" s="240" t="s">
        <v>909</v>
      </c>
      <c r="C1105" s="240" t="str">
        <f>VLOOKUP(D1105,[6]Consolidado!B:E,2,FALSE)</f>
        <v>Chicha [Pina Blanca]</v>
      </c>
      <c r="D1105" s="241">
        <v>296</v>
      </c>
      <c r="E1105" s="240" t="s">
        <v>481</v>
      </c>
      <c r="F1105" s="242" t="s">
        <v>506</v>
      </c>
      <c r="G1105" s="240" t="s">
        <v>508</v>
      </c>
      <c r="H1105" s="243">
        <v>12.75</v>
      </c>
      <c r="I1105" s="243">
        <v>1.635723421697727</v>
      </c>
      <c r="J1105" s="244">
        <f t="shared" si="34"/>
        <v>20.85547362664602</v>
      </c>
      <c r="K1105" s="243">
        <v>49.234226262714472</v>
      </c>
      <c r="L1105" s="245">
        <f t="shared" si="35"/>
        <v>627.73638484960952</v>
      </c>
      <c r="M1105" s="246" t="str">
        <f>VLOOKUP(D1105,[6]Consolidado!B:E,4,FALSE)</f>
        <v>Finalizada</v>
      </c>
      <c r="N1105" s="246" t="str">
        <f>VLOOKUP(D1105,[6]Consolidado!B:H,7,FALSE)</f>
        <v>Agosto</v>
      </c>
    </row>
    <row r="1106" spans="1:14" x14ac:dyDescent="0.25">
      <c r="A1106" s="239" t="s">
        <v>717</v>
      </c>
      <c r="B1106" s="240" t="s">
        <v>909</v>
      </c>
      <c r="C1106" s="240" t="str">
        <f>VLOOKUP(D1106,[6]Consolidado!B:E,2,FALSE)</f>
        <v>Wharf</v>
      </c>
      <c r="D1106" s="241">
        <v>239</v>
      </c>
      <c r="E1106" s="240" t="s">
        <v>481</v>
      </c>
      <c r="F1106" s="242" t="s">
        <v>506</v>
      </c>
      <c r="G1106" s="240" t="s">
        <v>508</v>
      </c>
      <c r="H1106" s="243">
        <v>29.75</v>
      </c>
      <c r="I1106" s="243">
        <v>1.635723421697727</v>
      </c>
      <c r="J1106" s="244">
        <f t="shared" si="34"/>
        <v>48.662771795507375</v>
      </c>
      <c r="K1106" s="243">
        <v>49.234226262714472</v>
      </c>
      <c r="L1106" s="245">
        <f t="shared" si="35"/>
        <v>1464.7182313157555</v>
      </c>
      <c r="M1106" s="246" t="str">
        <f>VLOOKUP(D1106,[6]Consolidado!B:E,4,FALSE)</f>
        <v>Finalizada</v>
      </c>
      <c r="N1106" s="246" t="str">
        <f>VLOOKUP(D1106,[6]Consolidado!B:H,7,FALSE)</f>
        <v>Agosto</v>
      </c>
    </row>
    <row r="1107" spans="1:14" x14ac:dyDescent="0.25">
      <c r="A1107" s="239" t="s">
        <v>717</v>
      </c>
      <c r="B1107" s="240" t="s">
        <v>909</v>
      </c>
      <c r="C1107" s="240" t="str">
        <f>VLOOKUP(D1107,[6]Consolidado!B:E,2,FALSE)</f>
        <v>Maderas Collective</v>
      </c>
      <c r="D1107" s="241">
        <v>320</v>
      </c>
      <c r="E1107" s="240" t="s">
        <v>481</v>
      </c>
      <c r="F1107" s="242" t="s">
        <v>507</v>
      </c>
      <c r="G1107" s="240" t="s">
        <v>505</v>
      </c>
      <c r="H1107" s="243">
        <v>22.5</v>
      </c>
      <c r="I1107" s="243">
        <v>1.4108924147625983</v>
      </c>
      <c r="J1107" s="244">
        <f t="shared" si="34"/>
        <v>31.745079332158461</v>
      </c>
      <c r="K1107" s="243">
        <v>41.685479230063081</v>
      </c>
      <c r="L1107" s="245">
        <f t="shared" si="35"/>
        <v>937.92328267641926</v>
      </c>
      <c r="M1107" s="246" t="str">
        <f>VLOOKUP(D1107,[6]Consolidado!B:E,4,FALSE)</f>
        <v>Finalizada</v>
      </c>
      <c r="N1107" s="246" t="str">
        <f>VLOOKUP(D1107,[6]Consolidado!B:H,7,FALSE)</f>
        <v>Agosto</v>
      </c>
    </row>
    <row r="1108" spans="1:14" x14ac:dyDescent="0.25">
      <c r="A1108" s="239" t="s">
        <v>717</v>
      </c>
      <c r="B1108" s="240" t="s">
        <v>909</v>
      </c>
      <c r="C1108" s="240" t="str">
        <f>VLOOKUP(D1108,[6]Consolidado!B:E,2,FALSE)</f>
        <v>Maderas Collective</v>
      </c>
      <c r="D1108" s="241">
        <v>320</v>
      </c>
      <c r="E1108" s="240" t="s">
        <v>481</v>
      </c>
      <c r="F1108" s="242" t="s">
        <v>507</v>
      </c>
      <c r="G1108" s="240" t="s">
        <v>505</v>
      </c>
      <c r="H1108" s="243">
        <v>7.5</v>
      </c>
      <c r="I1108" s="243">
        <v>1.4108924147625983</v>
      </c>
      <c r="J1108" s="244">
        <f t="shared" si="34"/>
        <v>10.581693110719486</v>
      </c>
      <c r="K1108" s="243">
        <v>41.685479230063081</v>
      </c>
      <c r="L1108" s="245">
        <f t="shared" si="35"/>
        <v>312.64109422547313</v>
      </c>
      <c r="M1108" s="246" t="str">
        <f>VLOOKUP(D1108,[6]Consolidado!B:E,4,FALSE)</f>
        <v>Finalizada</v>
      </c>
      <c r="N1108" s="246" t="str">
        <f>VLOOKUP(D1108,[6]Consolidado!B:H,7,FALSE)</f>
        <v>Agosto</v>
      </c>
    </row>
    <row r="1109" spans="1:14" x14ac:dyDescent="0.25">
      <c r="A1109" s="239" t="s">
        <v>717</v>
      </c>
      <c r="B1109" s="240" t="s">
        <v>909</v>
      </c>
      <c r="C1109" s="240" t="str">
        <f>VLOOKUP(D1109,[6]Consolidado!B:E,2,FALSE)</f>
        <v>Home Studios</v>
      </c>
      <c r="D1109" s="241">
        <v>368</v>
      </c>
      <c r="E1109" s="240" t="s">
        <v>481</v>
      </c>
      <c r="F1109" s="242" t="s">
        <v>506</v>
      </c>
      <c r="G1109" s="240" t="s">
        <v>508</v>
      </c>
      <c r="H1109" s="243">
        <v>79.444444444444443</v>
      </c>
      <c r="I1109" s="243">
        <v>1.635723421697727</v>
      </c>
      <c r="J1109" s="244">
        <f t="shared" si="34"/>
        <v>129.94913850154165</v>
      </c>
      <c r="K1109" s="243">
        <v>49.234226262714472</v>
      </c>
      <c r="L1109" s="245">
        <f t="shared" si="35"/>
        <v>3911.3857530934274</v>
      </c>
      <c r="M1109" s="246" t="str">
        <f>VLOOKUP(D1109,[6]Consolidado!B:E,4,FALSE)</f>
        <v>Finalizada</v>
      </c>
      <c r="N1109" s="246" t="str">
        <f>VLOOKUP(D1109,[6]Consolidado!B:H,7,FALSE)</f>
        <v>Agosto</v>
      </c>
    </row>
    <row r="1110" spans="1:14" x14ac:dyDescent="0.25">
      <c r="A1110" s="239" t="s">
        <v>717</v>
      </c>
      <c r="B1110" s="240" t="s">
        <v>909</v>
      </c>
      <c r="C1110" s="240" t="str">
        <f>VLOOKUP(D1110,[6]Consolidado!B:E,2,FALSE)</f>
        <v>Home Studios</v>
      </c>
      <c r="D1110" s="241">
        <v>368</v>
      </c>
      <c r="E1110" s="240" t="s">
        <v>481</v>
      </c>
      <c r="F1110" s="242" t="s">
        <v>506</v>
      </c>
      <c r="G1110" s="240" t="s">
        <v>508</v>
      </c>
      <c r="H1110" s="243">
        <v>198</v>
      </c>
      <c r="I1110" s="243">
        <v>1.635723421697727</v>
      </c>
      <c r="J1110" s="244">
        <f t="shared" si="34"/>
        <v>323.87323749614995</v>
      </c>
      <c r="K1110" s="243">
        <v>49.234226262714472</v>
      </c>
      <c r="L1110" s="245">
        <f t="shared" si="35"/>
        <v>9748.3768000174659</v>
      </c>
      <c r="M1110" s="246" t="str">
        <f>VLOOKUP(D1110,[6]Consolidado!B:E,4,FALSE)</f>
        <v>Finalizada</v>
      </c>
      <c r="N1110" s="246" t="str">
        <f>VLOOKUP(D1110,[6]Consolidado!B:H,7,FALSE)</f>
        <v>Agosto</v>
      </c>
    </row>
    <row r="1111" spans="1:14" x14ac:dyDescent="0.25">
      <c r="A1111" s="239" t="s">
        <v>717</v>
      </c>
      <c r="B1111" s="240" t="s">
        <v>910</v>
      </c>
      <c r="C1111" s="240" t="str">
        <f>VLOOKUP(D1111,[6]Consolidado!B:E,2,FALSE)</f>
        <v>Maderas Collective</v>
      </c>
      <c r="D1111" s="241">
        <v>320</v>
      </c>
      <c r="E1111" s="240" t="s">
        <v>481</v>
      </c>
      <c r="F1111" s="242" t="s">
        <v>507</v>
      </c>
      <c r="G1111" s="240" t="s">
        <v>505</v>
      </c>
      <c r="H1111" s="243">
        <v>30</v>
      </c>
      <c r="I1111" s="243">
        <v>1.4108924147625983</v>
      </c>
      <c r="J1111" s="244">
        <f t="shared" si="34"/>
        <v>42.326772442877946</v>
      </c>
      <c r="K1111" s="243">
        <v>41.685479230063081</v>
      </c>
      <c r="L1111" s="245">
        <f t="shared" si="35"/>
        <v>1250.5643769018925</v>
      </c>
      <c r="M1111" s="246" t="str">
        <f>VLOOKUP(D1111,[6]Consolidado!B:E,4,FALSE)</f>
        <v>Finalizada</v>
      </c>
      <c r="N1111" s="246" t="str">
        <f>VLOOKUP(D1111,[6]Consolidado!B:H,7,FALSE)</f>
        <v>Agosto</v>
      </c>
    </row>
    <row r="1112" spans="1:14" x14ac:dyDescent="0.25">
      <c r="A1112" s="239" t="s">
        <v>717</v>
      </c>
      <c r="B1112" s="240" t="s">
        <v>910</v>
      </c>
      <c r="C1112" s="240" t="str">
        <f>VLOOKUP(D1112,[6]Consolidado!B:E,2,FALSE)</f>
        <v>Blue Mesa Granite</v>
      </c>
      <c r="D1112" s="241">
        <v>358</v>
      </c>
      <c r="E1112" s="240" t="s">
        <v>481</v>
      </c>
      <c r="F1112" s="242" t="s">
        <v>507</v>
      </c>
      <c r="G1112" s="240" t="s">
        <v>505</v>
      </c>
      <c r="H1112" s="243">
        <v>16.666666666666668</v>
      </c>
      <c r="I1112" s="243">
        <v>1.4108924147625983</v>
      </c>
      <c r="J1112" s="244">
        <f t="shared" si="34"/>
        <v>23.514873579376641</v>
      </c>
      <c r="K1112" s="243">
        <v>41.685479230063081</v>
      </c>
      <c r="L1112" s="245">
        <f t="shared" si="35"/>
        <v>694.75798716771806</v>
      </c>
      <c r="M1112" s="246" t="str">
        <f>VLOOKUP(D1112,[6]Consolidado!B:E,4,FALSE)</f>
        <v>Finalizada</v>
      </c>
      <c r="N1112" s="246" t="str">
        <f>VLOOKUP(D1112,[6]Consolidado!B:H,7,FALSE)</f>
        <v>Octubre</v>
      </c>
    </row>
    <row r="1113" spans="1:14" x14ac:dyDescent="0.25">
      <c r="A1113" s="239" t="s">
        <v>717</v>
      </c>
      <c r="B1113" s="240" t="s">
        <v>910</v>
      </c>
      <c r="C1113" s="240" t="str">
        <f>VLOOKUP(D1113,[6]Consolidado!B:E,2,FALSE)</f>
        <v>Phipps&amp;CO</v>
      </c>
      <c r="D1113" s="241">
        <v>312</v>
      </c>
      <c r="E1113" s="240" t="s">
        <v>487</v>
      </c>
      <c r="F1113" s="242" t="s">
        <v>506</v>
      </c>
      <c r="G1113" s="240" t="s">
        <v>508</v>
      </c>
      <c r="H1113" s="243">
        <v>19.833333333333332</v>
      </c>
      <c r="I1113" s="243">
        <v>2.6490133333333326</v>
      </c>
      <c r="J1113" s="244">
        <f t="shared" si="34"/>
        <v>52.538764444444425</v>
      </c>
      <c r="K1113" s="243">
        <v>79.265366368000031</v>
      </c>
      <c r="L1113" s="245">
        <f t="shared" si="35"/>
        <v>1572.0964329653339</v>
      </c>
      <c r="M1113" s="246" t="str">
        <f>VLOOKUP(D1113,[6]Consolidado!B:E,4,FALSE)</f>
        <v>Finalizada</v>
      </c>
      <c r="N1113" s="246" t="str">
        <f>VLOOKUP(D1113,[6]Consolidado!B:H,7,FALSE)</f>
        <v>Agosto</v>
      </c>
    </row>
    <row r="1114" spans="1:14" x14ac:dyDescent="0.25">
      <c r="A1114" s="239" t="s">
        <v>717</v>
      </c>
      <c r="B1114" s="240" t="s">
        <v>910</v>
      </c>
      <c r="C1114" s="240" t="str">
        <f>VLOOKUP(D1114,[6]Consolidado!B:E,2,FALSE)</f>
        <v>Blue Mesa Granite</v>
      </c>
      <c r="D1114" s="241">
        <v>358</v>
      </c>
      <c r="E1114" s="240" t="s">
        <v>481</v>
      </c>
      <c r="F1114" s="242" t="s">
        <v>506</v>
      </c>
      <c r="G1114" s="240" t="s">
        <v>508</v>
      </c>
      <c r="H1114" s="243">
        <v>1.5</v>
      </c>
      <c r="I1114" s="243">
        <v>1.635723421697727</v>
      </c>
      <c r="J1114" s="244">
        <f t="shared" si="34"/>
        <v>2.4535851325465905</v>
      </c>
      <c r="K1114" s="243">
        <v>49.234226262714472</v>
      </c>
      <c r="L1114" s="245">
        <f t="shared" si="35"/>
        <v>73.851339394071715</v>
      </c>
      <c r="M1114" s="246" t="str">
        <f>VLOOKUP(D1114,[6]Consolidado!B:E,4,FALSE)</f>
        <v>Finalizada</v>
      </c>
      <c r="N1114" s="246" t="str">
        <f>VLOOKUP(D1114,[6]Consolidado!B:H,7,FALSE)</f>
        <v>Octubre</v>
      </c>
    </row>
    <row r="1115" spans="1:14" x14ac:dyDescent="0.25">
      <c r="A1115" s="239" t="s">
        <v>717</v>
      </c>
      <c r="B1115" s="240" t="s">
        <v>910</v>
      </c>
      <c r="C1115" s="240" t="str">
        <f>VLOOKUP(D1115,[6]Consolidado!B:E,2,FALSE)</f>
        <v>Blue Mesa Granite</v>
      </c>
      <c r="D1115" s="241">
        <v>358</v>
      </c>
      <c r="E1115" s="240" t="s">
        <v>481</v>
      </c>
      <c r="F1115" s="242" t="s">
        <v>506</v>
      </c>
      <c r="G1115" s="240" t="s">
        <v>508</v>
      </c>
      <c r="H1115" s="243">
        <v>7.5</v>
      </c>
      <c r="I1115" s="243">
        <v>1.635723421697727</v>
      </c>
      <c r="J1115" s="244">
        <f t="shared" si="34"/>
        <v>12.267925662732953</v>
      </c>
      <c r="K1115" s="243">
        <v>49.234226262714472</v>
      </c>
      <c r="L1115" s="245">
        <f t="shared" si="35"/>
        <v>369.25669697035852</v>
      </c>
      <c r="M1115" s="246" t="str">
        <f>VLOOKUP(D1115,[6]Consolidado!B:E,4,FALSE)</f>
        <v>Finalizada</v>
      </c>
      <c r="N1115" s="246" t="str">
        <f>VLOOKUP(D1115,[6]Consolidado!B:H,7,FALSE)</f>
        <v>Octubre</v>
      </c>
    </row>
    <row r="1116" spans="1:14" x14ac:dyDescent="0.25">
      <c r="A1116" s="239" t="s">
        <v>717</v>
      </c>
      <c r="B1116" s="240" t="s">
        <v>910</v>
      </c>
      <c r="C1116" s="240" t="str">
        <f>VLOOKUP(D1116,[6]Consolidado!B:E,2,FALSE)</f>
        <v>Chicha [Pina Blanca]</v>
      </c>
      <c r="D1116" s="241">
        <v>295</v>
      </c>
      <c r="E1116" s="240" t="s">
        <v>481</v>
      </c>
      <c r="F1116" s="242" t="s">
        <v>506</v>
      </c>
      <c r="G1116" s="240" t="s">
        <v>508</v>
      </c>
      <c r="H1116" s="243">
        <v>7.5</v>
      </c>
      <c r="I1116" s="243">
        <v>1.635723421697727</v>
      </c>
      <c r="J1116" s="244">
        <f t="shared" si="34"/>
        <v>12.267925662732953</v>
      </c>
      <c r="K1116" s="243">
        <v>49.234226262714472</v>
      </c>
      <c r="L1116" s="245">
        <f t="shared" si="35"/>
        <v>369.25669697035852</v>
      </c>
      <c r="M1116" s="246" t="str">
        <f>VLOOKUP(D1116,[6]Consolidado!B:E,4,FALSE)</f>
        <v>Finalizada</v>
      </c>
      <c r="N1116" s="246" t="str">
        <f>VLOOKUP(D1116,[6]Consolidado!B:H,7,FALSE)</f>
        <v>Agosto</v>
      </c>
    </row>
    <row r="1117" spans="1:14" x14ac:dyDescent="0.25">
      <c r="A1117" s="239" t="s">
        <v>717</v>
      </c>
      <c r="B1117" s="240" t="s">
        <v>910</v>
      </c>
      <c r="C1117" s="240" t="str">
        <f>VLOOKUP(D1117,[6]Consolidado!B:E,2,FALSE)</f>
        <v>Maderas Collective</v>
      </c>
      <c r="D1117" s="241">
        <v>187</v>
      </c>
      <c r="E1117" s="240" t="s">
        <v>484</v>
      </c>
      <c r="F1117" s="242" t="s">
        <v>507</v>
      </c>
      <c r="G1117" s="240" t="s">
        <v>505</v>
      </c>
      <c r="H1117" s="243">
        <v>5.416666666666667</v>
      </c>
      <c r="I1117" s="243">
        <v>2.3489992250858598</v>
      </c>
      <c r="J1117" s="244">
        <f t="shared" si="34"/>
        <v>12.723745802548407</v>
      </c>
      <c r="K1117" s="243">
        <v>69.921329769003705</v>
      </c>
      <c r="L1117" s="245">
        <f t="shared" si="35"/>
        <v>378.74053624877007</v>
      </c>
      <c r="M1117" s="246" t="str">
        <f>VLOOKUP(D1117,[6]Consolidado!B:E,4,FALSE)</f>
        <v>Finalizada</v>
      </c>
      <c r="N1117" s="246" t="str">
        <f>VLOOKUP(D1117,[6]Consolidado!B:H,7,FALSE)</f>
        <v>Se cierra mensualmente</v>
      </c>
    </row>
    <row r="1118" spans="1:14" x14ac:dyDescent="0.25">
      <c r="A1118" s="239" t="s">
        <v>717</v>
      </c>
      <c r="B1118" s="240" t="s">
        <v>910</v>
      </c>
      <c r="C1118" s="240" t="str">
        <f>VLOOKUP(D1118,[6]Consolidado!B:E,2,FALSE)</f>
        <v>Maderas Collective</v>
      </c>
      <c r="D1118" s="241">
        <v>187</v>
      </c>
      <c r="E1118" s="240" t="s">
        <v>485</v>
      </c>
      <c r="F1118" s="242" t="s">
        <v>507</v>
      </c>
      <c r="G1118" s="240" t="s">
        <v>505</v>
      </c>
      <c r="H1118" s="243">
        <v>4.5</v>
      </c>
      <c r="I1118" s="243">
        <v>3.7872651789270448</v>
      </c>
      <c r="J1118" s="244">
        <f t="shared" si="34"/>
        <v>17.042693305171703</v>
      </c>
      <c r="K1118" s="243">
        <v>111.94602767624674</v>
      </c>
      <c r="L1118" s="245">
        <f t="shared" si="35"/>
        <v>503.75712454311036</v>
      </c>
      <c r="M1118" s="246" t="str">
        <f>VLOOKUP(D1118,[6]Consolidado!B:E,4,FALSE)</f>
        <v>Finalizada</v>
      </c>
      <c r="N1118" s="246" t="str">
        <f>VLOOKUP(D1118,[6]Consolidado!B:H,7,FALSE)</f>
        <v>Se cierra mensualmente</v>
      </c>
    </row>
    <row r="1119" spans="1:14" x14ac:dyDescent="0.25">
      <c r="A1119" s="239" t="s">
        <v>717</v>
      </c>
      <c r="B1119" s="240" t="s">
        <v>910</v>
      </c>
      <c r="C1119" s="240" t="str">
        <f>VLOOKUP(D1119,[6]Consolidado!B:E,2,FALSE)</f>
        <v>Chicha [Pina Blanca]</v>
      </c>
      <c r="D1119" s="241">
        <v>299</v>
      </c>
      <c r="E1119" s="240" t="s">
        <v>481</v>
      </c>
      <c r="F1119" s="242" t="s">
        <v>507</v>
      </c>
      <c r="G1119" s="240" t="s">
        <v>505</v>
      </c>
      <c r="H1119" s="243">
        <v>27</v>
      </c>
      <c r="I1119" s="243">
        <v>1.4108924147625983</v>
      </c>
      <c r="J1119" s="244">
        <f t="shared" si="34"/>
        <v>38.094095198590153</v>
      </c>
      <c r="K1119" s="243">
        <v>41.685479230063081</v>
      </c>
      <c r="L1119" s="245">
        <f t="shared" si="35"/>
        <v>1125.5079392117032</v>
      </c>
      <c r="M1119" s="246" t="str">
        <f>VLOOKUP(D1119,[6]Consolidado!B:E,4,FALSE)</f>
        <v>Finalizada</v>
      </c>
      <c r="N1119" s="246" t="str">
        <f>VLOOKUP(D1119,[6]Consolidado!B:H,7,FALSE)</f>
        <v>Agosto</v>
      </c>
    </row>
    <row r="1120" spans="1:14" x14ac:dyDescent="0.25">
      <c r="A1120" s="239" t="s">
        <v>717</v>
      </c>
      <c r="B1120" s="240" t="s">
        <v>910</v>
      </c>
      <c r="C1120" s="240" t="str">
        <f>VLOOKUP(D1120,[6]Consolidado!B:E,2,FALSE)</f>
        <v>Phipps&amp;CO</v>
      </c>
      <c r="D1120" s="241">
        <v>315</v>
      </c>
      <c r="E1120" s="240" t="s">
        <v>487</v>
      </c>
      <c r="F1120" s="242" t="s">
        <v>506</v>
      </c>
      <c r="G1120" s="240" t="s">
        <v>508</v>
      </c>
      <c r="H1120" s="243">
        <v>4.958333333333333</v>
      </c>
      <c r="I1120" s="243">
        <v>2.6490133333333326</v>
      </c>
      <c r="J1120" s="244">
        <f t="shared" si="34"/>
        <v>13.134691111111106</v>
      </c>
      <c r="K1120" s="243">
        <v>79.265366368000031</v>
      </c>
      <c r="L1120" s="245">
        <f t="shared" si="35"/>
        <v>393.02410824133347</v>
      </c>
      <c r="M1120" s="246" t="str">
        <f>VLOOKUP(D1120,[6]Consolidado!B:E,4,FALSE)</f>
        <v>Finalizada</v>
      </c>
      <c r="N1120" s="246" t="str">
        <f>VLOOKUP(D1120,[6]Consolidado!B:H,7,FALSE)</f>
        <v>Agosto</v>
      </c>
    </row>
    <row r="1121" spans="1:14" x14ac:dyDescent="0.25">
      <c r="A1121" s="239" t="s">
        <v>717</v>
      </c>
      <c r="B1121" s="240" t="s">
        <v>910</v>
      </c>
      <c r="C1121" s="240" t="str">
        <f>VLOOKUP(D1121,[6]Consolidado!B:E,2,FALSE)</f>
        <v>Blue Mesa Granite</v>
      </c>
      <c r="D1121" s="241">
        <v>358</v>
      </c>
      <c r="E1121" s="240" t="s">
        <v>481</v>
      </c>
      <c r="F1121" s="242" t="s">
        <v>506</v>
      </c>
      <c r="G1121" s="240" t="s">
        <v>508</v>
      </c>
      <c r="H1121" s="243">
        <v>16</v>
      </c>
      <c r="I1121" s="243">
        <v>1.635723421697727</v>
      </c>
      <c r="J1121" s="244">
        <f t="shared" si="34"/>
        <v>26.171574747163632</v>
      </c>
      <c r="K1121" s="243">
        <v>49.234226262714472</v>
      </c>
      <c r="L1121" s="245">
        <f t="shared" si="35"/>
        <v>787.74762020343155</v>
      </c>
      <c r="M1121" s="246" t="str">
        <f>VLOOKUP(D1121,[6]Consolidado!B:E,4,FALSE)</f>
        <v>Finalizada</v>
      </c>
      <c r="N1121" s="246" t="str">
        <f>VLOOKUP(D1121,[6]Consolidado!B:H,7,FALSE)</f>
        <v>Octubre</v>
      </c>
    </row>
    <row r="1122" spans="1:14" x14ac:dyDescent="0.25">
      <c r="A1122" s="239" t="s">
        <v>717</v>
      </c>
      <c r="B1122" s="240" t="s">
        <v>910</v>
      </c>
      <c r="C1122" s="240" t="str">
        <f>VLOOKUP(D1122,[6]Consolidado!B:E,2,FALSE)</f>
        <v xml:space="preserve">Santa Monica </v>
      </c>
      <c r="D1122" s="241">
        <v>384</v>
      </c>
      <c r="E1122" s="240" t="s">
        <v>484</v>
      </c>
      <c r="F1122" s="242" t="s">
        <v>507</v>
      </c>
      <c r="G1122" s="240" t="s">
        <v>505</v>
      </c>
      <c r="H1122" s="243">
        <v>35.944444444444443</v>
      </c>
      <c r="I1122" s="243">
        <v>2.3489992250858598</v>
      </c>
      <c r="J1122" s="244">
        <f t="shared" si="34"/>
        <v>84.433472146141739</v>
      </c>
      <c r="K1122" s="243">
        <v>69.921329769003705</v>
      </c>
      <c r="L1122" s="245">
        <f t="shared" si="35"/>
        <v>2513.2833533636331</v>
      </c>
      <c r="M1122" s="246" t="str">
        <f>VLOOKUP(D1122,[6]Consolidado!B:E,4,FALSE)</f>
        <v>Finalizada</v>
      </c>
      <c r="N1122" s="246" t="str">
        <f>VLOOKUP(D1122,[6]Consolidado!B:H,7,FALSE)</f>
        <v>Agosto</v>
      </c>
    </row>
    <row r="1123" spans="1:14" x14ac:dyDescent="0.25">
      <c r="A1123" s="239" t="s">
        <v>717</v>
      </c>
      <c r="B1123" s="240" t="s">
        <v>910</v>
      </c>
      <c r="C1123" s="240" t="str">
        <f>VLOOKUP(D1123,[6]Consolidado!B:E,2,FALSE)</f>
        <v>Maderas Collective</v>
      </c>
      <c r="D1123" s="241">
        <v>320</v>
      </c>
      <c r="E1123" s="240" t="s">
        <v>481</v>
      </c>
      <c r="F1123" s="242" t="s">
        <v>507</v>
      </c>
      <c r="G1123" s="240" t="s">
        <v>505</v>
      </c>
      <c r="H1123" s="243">
        <v>4.4444444444444446</v>
      </c>
      <c r="I1123" s="243">
        <v>1.4108924147625983</v>
      </c>
      <c r="J1123" s="244">
        <f t="shared" si="34"/>
        <v>6.2706329545004369</v>
      </c>
      <c r="K1123" s="243">
        <v>41.685479230063081</v>
      </c>
      <c r="L1123" s="245">
        <f t="shared" si="35"/>
        <v>185.26879657805816</v>
      </c>
      <c r="M1123" s="246" t="str">
        <f>VLOOKUP(D1123,[6]Consolidado!B:E,4,FALSE)</f>
        <v>Finalizada</v>
      </c>
      <c r="N1123" s="246" t="str">
        <f>VLOOKUP(D1123,[6]Consolidado!B:H,7,FALSE)</f>
        <v>Agosto</v>
      </c>
    </row>
    <row r="1124" spans="1:14" x14ac:dyDescent="0.25">
      <c r="A1124" s="239" t="s">
        <v>717</v>
      </c>
      <c r="B1124" s="240" t="s">
        <v>910</v>
      </c>
      <c r="C1124" s="240" t="str">
        <f>VLOOKUP(D1124,[6]Consolidado!B:E,2,FALSE)</f>
        <v>Chicha [Pina Blanca]</v>
      </c>
      <c r="D1124" s="241">
        <v>295</v>
      </c>
      <c r="E1124" s="240" t="s">
        <v>481</v>
      </c>
      <c r="F1124" s="242" t="s">
        <v>506</v>
      </c>
      <c r="G1124" s="240" t="s">
        <v>508</v>
      </c>
      <c r="H1124" s="243">
        <v>28.5</v>
      </c>
      <c r="I1124" s="243">
        <v>1.635723421697727</v>
      </c>
      <c r="J1124" s="244">
        <f t="shared" si="34"/>
        <v>46.618117518385219</v>
      </c>
      <c r="K1124" s="243">
        <v>49.234226262714472</v>
      </c>
      <c r="L1124" s="245">
        <f t="shared" si="35"/>
        <v>1403.1754484873625</v>
      </c>
      <c r="M1124" s="246" t="str">
        <f>VLOOKUP(D1124,[6]Consolidado!B:E,4,FALSE)</f>
        <v>Finalizada</v>
      </c>
      <c r="N1124" s="246" t="str">
        <f>VLOOKUP(D1124,[6]Consolidado!B:H,7,FALSE)</f>
        <v>Agosto</v>
      </c>
    </row>
    <row r="1125" spans="1:14" x14ac:dyDescent="0.25">
      <c r="A1125" s="239" t="s">
        <v>717</v>
      </c>
      <c r="B1125" s="240" t="s">
        <v>910</v>
      </c>
      <c r="C1125" s="240" t="str">
        <f>VLOOKUP(D1125,[6]Consolidado!B:E,2,FALSE)</f>
        <v>Chicha [Pina Blanca]</v>
      </c>
      <c r="D1125" s="241">
        <v>296</v>
      </c>
      <c r="E1125" s="240" t="s">
        <v>481</v>
      </c>
      <c r="F1125" s="242" t="s">
        <v>506</v>
      </c>
      <c r="G1125" s="240" t="s">
        <v>508</v>
      </c>
      <c r="H1125" s="243">
        <v>1.75</v>
      </c>
      <c r="I1125" s="243">
        <v>1.635723421697727</v>
      </c>
      <c r="J1125" s="244">
        <f t="shared" si="34"/>
        <v>2.8625159879710225</v>
      </c>
      <c r="K1125" s="243">
        <v>49.234226262714472</v>
      </c>
      <c r="L1125" s="245">
        <f t="shared" si="35"/>
        <v>86.15989595975033</v>
      </c>
      <c r="M1125" s="246" t="str">
        <f>VLOOKUP(D1125,[6]Consolidado!B:E,4,FALSE)</f>
        <v>Finalizada</v>
      </c>
      <c r="N1125" s="246" t="str">
        <f>VLOOKUP(D1125,[6]Consolidado!B:H,7,FALSE)</f>
        <v>Agosto</v>
      </c>
    </row>
    <row r="1126" spans="1:14" x14ac:dyDescent="0.25">
      <c r="A1126" s="239" t="s">
        <v>717</v>
      </c>
      <c r="B1126" s="240" t="s">
        <v>910</v>
      </c>
      <c r="C1126" s="240" t="str">
        <f>VLOOKUP(D1126,[6]Consolidado!B:E,2,FALSE)</f>
        <v>Phipps&amp;CO</v>
      </c>
      <c r="D1126" s="241">
        <v>312</v>
      </c>
      <c r="E1126" s="240" t="s">
        <v>487</v>
      </c>
      <c r="F1126" s="242" t="s">
        <v>506</v>
      </c>
      <c r="G1126" s="240" t="s">
        <v>508</v>
      </c>
      <c r="H1126" s="243">
        <v>19.833333333333332</v>
      </c>
      <c r="I1126" s="243">
        <v>2.6490133333333326</v>
      </c>
      <c r="J1126" s="244">
        <f t="shared" si="34"/>
        <v>52.538764444444425</v>
      </c>
      <c r="K1126" s="243">
        <v>79.265366368000031</v>
      </c>
      <c r="L1126" s="245">
        <f t="shared" si="35"/>
        <v>1572.0964329653339</v>
      </c>
      <c r="M1126" s="246" t="str">
        <f>VLOOKUP(D1126,[6]Consolidado!B:E,4,FALSE)</f>
        <v>Finalizada</v>
      </c>
      <c r="N1126" s="246" t="str">
        <f>VLOOKUP(D1126,[6]Consolidado!B:H,7,FALSE)</f>
        <v>Agosto</v>
      </c>
    </row>
    <row r="1127" spans="1:14" x14ac:dyDescent="0.25">
      <c r="A1127" s="239" t="s">
        <v>717</v>
      </c>
      <c r="B1127" s="240" t="s">
        <v>910</v>
      </c>
      <c r="C1127" s="240" t="str">
        <f>VLOOKUP(D1127,[6]Consolidado!B:E,2,FALSE)</f>
        <v>Chicha [Pina Blanca]</v>
      </c>
      <c r="D1127" s="241">
        <v>296</v>
      </c>
      <c r="E1127" s="240" t="s">
        <v>481</v>
      </c>
      <c r="F1127" s="242" t="s">
        <v>506</v>
      </c>
      <c r="G1127" s="240" t="s">
        <v>508</v>
      </c>
      <c r="H1127" s="243">
        <v>15.166666666666666</v>
      </c>
      <c r="I1127" s="243">
        <v>1.635723421697727</v>
      </c>
      <c r="J1127" s="244">
        <f t="shared" si="34"/>
        <v>24.808471895748859</v>
      </c>
      <c r="K1127" s="243">
        <v>49.234226262714472</v>
      </c>
      <c r="L1127" s="245">
        <f t="shared" si="35"/>
        <v>746.71909831783614</v>
      </c>
      <c r="M1127" s="246" t="str">
        <f>VLOOKUP(D1127,[6]Consolidado!B:E,4,FALSE)</f>
        <v>Finalizada</v>
      </c>
      <c r="N1127" s="246" t="str">
        <f>VLOOKUP(D1127,[6]Consolidado!B:H,7,FALSE)</f>
        <v>Agosto</v>
      </c>
    </row>
    <row r="1128" spans="1:14" x14ac:dyDescent="0.25">
      <c r="A1128" s="239" t="s">
        <v>717</v>
      </c>
      <c r="B1128" s="240" t="s">
        <v>910</v>
      </c>
      <c r="C1128" s="240" t="str">
        <f>VLOOKUP(D1128,[6]Consolidado!B:E,2,FALSE)</f>
        <v>Chicha [Pina Blanca]</v>
      </c>
      <c r="D1128" s="241">
        <v>295</v>
      </c>
      <c r="E1128" s="240" t="s">
        <v>481</v>
      </c>
      <c r="F1128" s="242" t="s">
        <v>506</v>
      </c>
      <c r="G1128" s="240" t="s">
        <v>508</v>
      </c>
      <c r="H1128" s="243">
        <v>18.083333333333332</v>
      </c>
      <c r="I1128" s="243">
        <v>1.635723421697727</v>
      </c>
      <c r="J1128" s="244">
        <f t="shared" si="34"/>
        <v>29.579331875700561</v>
      </c>
      <c r="K1128" s="243">
        <v>49.234226262714472</v>
      </c>
      <c r="L1128" s="245">
        <f t="shared" si="35"/>
        <v>890.31892491741996</v>
      </c>
      <c r="M1128" s="246" t="str">
        <f>VLOOKUP(D1128,[6]Consolidado!B:E,4,FALSE)</f>
        <v>Finalizada</v>
      </c>
      <c r="N1128" s="246" t="str">
        <f>VLOOKUP(D1128,[6]Consolidado!B:H,7,FALSE)</f>
        <v>Agosto</v>
      </c>
    </row>
    <row r="1129" spans="1:14" x14ac:dyDescent="0.25">
      <c r="A1129" s="239" t="s">
        <v>717</v>
      </c>
      <c r="B1129" s="240" t="s">
        <v>910</v>
      </c>
      <c r="C1129" s="240" t="str">
        <f>VLOOKUP(D1129,[6]Consolidado!B:E,2,FALSE)</f>
        <v>Home Studios</v>
      </c>
      <c r="D1129" s="241">
        <v>368</v>
      </c>
      <c r="E1129" s="240" t="s">
        <v>481</v>
      </c>
      <c r="F1129" s="242" t="s">
        <v>506</v>
      </c>
      <c r="G1129" s="240" t="s">
        <v>508</v>
      </c>
      <c r="H1129" s="243">
        <v>42.666666666666664</v>
      </c>
      <c r="I1129" s="243">
        <v>1.635723421697727</v>
      </c>
      <c r="J1129" s="244">
        <f t="shared" si="34"/>
        <v>69.790865992436352</v>
      </c>
      <c r="K1129" s="243">
        <v>49.234226262714472</v>
      </c>
      <c r="L1129" s="245">
        <f t="shared" si="35"/>
        <v>2100.660320542484</v>
      </c>
      <c r="M1129" s="246" t="str">
        <f>VLOOKUP(D1129,[6]Consolidado!B:E,4,FALSE)</f>
        <v>Finalizada</v>
      </c>
      <c r="N1129" s="246" t="str">
        <f>VLOOKUP(D1129,[6]Consolidado!B:H,7,FALSE)</f>
        <v>Agosto</v>
      </c>
    </row>
    <row r="1130" spans="1:14" x14ac:dyDescent="0.25">
      <c r="A1130" s="239" t="s">
        <v>717</v>
      </c>
      <c r="B1130" s="240" t="s">
        <v>910</v>
      </c>
      <c r="C1130" s="240" t="str">
        <f>VLOOKUP(D1130,[6]Consolidado!B:E,2,FALSE)</f>
        <v>Blue Mesa Granite</v>
      </c>
      <c r="D1130" s="241">
        <v>358</v>
      </c>
      <c r="E1130" s="240" t="s">
        <v>481</v>
      </c>
      <c r="F1130" s="242" t="s">
        <v>506</v>
      </c>
      <c r="G1130" s="240" t="s">
        <v>508</v>
      </c>
      <c r="H1130" s="243">
        <v>30.555555555555557</v>
      </c>
      <c r="I1130" s="243">
        <v>1.635723421697727</v>
      </c>
      <c r="J1130" s="244">
        <f t="shared" si="34"/>
        <v>49.980437885208325</v>
      </c>
      <c r="K1130" s="243">
        <v>49.234226262714472</v>
      </c>
      <c r="L1130" s="245">
        <f t="shared" si="35"/>
        <v>1504.3791358051644</v>
      </c>
      <c r="M1130" s="246" t="str">
        <f>VLOOKUP(D1130,[6]Consolidado!B:E,4,FALSE)</f>
        <v>Finalizada</v>
      </c>
      <c r="N1130" s="246" t="str">
        <f>VLOOKUP(D1130,[6]Consolidado!B:H,7,FALSE)</f>
        <v>Octubre</v>
      </c>
    </row>
    <row r="1131" spans="1:14" x14ac:dyDescent="0.25">
      <c r="A1131" s="239" t="s">
        <v>717</v>
      </c>
      <c r="B1131" s="240" t="s">
        <v>910</v>
      </c>
      <c r="C1131" s="240" t="str">
        <f>VLOOKUP(D1131,[6]Consolidado!B:E,2,FALSE)</f>
        <v>Blue Mesa Granite</v>
      </c>
      <c r="D1131" s="241">
        <v>357</v>
      </c>
      <c r="E1131" s="240" t="s">
        <v>481</v>
      </c>
      <c r="F1131" s="242" t="s">
        <v>506</v>
      </c>
      <c r="G1131" s="240" t="s">
        <v>508</v>
      </c>
      <c r="H1131" s="243">
        <v>4.4444444444444446</v>
      </c>
      <c r="I1131" s="243">
        <v>1.635723421697727</v>
      </c>
      <c r="J1131" s="244">
        <f t="shared" si="34"/>
        <v>7.2698818742121203</v>
      </c>
      <c r="K1131" s="243">
        <v>49.234226262714472</v>
      </c>
      <c r="L1131" s="245">
        <f t="shared" si="35"/>
        <v>218.81878338984211</v>
      </c>
      <c r="M1131" s="246" t="str">
        <f>VLOOKUP(D1131,[6]Consolidado!B:E,4,FALSE)</f>
        <v>Finalizada</v>
      </c>
      <c r="N1131" s="246" t="str">
        <f>VLOOKUP(D1131,[6]Consolidado!B:H,7,FALSE)</f>
        <v>Octubre</v>
      </c>
    </row>
    <row r="1132" spans="1:14" x14ac:dyDescent="0.25">
      <c r="A1132" s="239" t="s">
        <v>717</v>
      </c>
      <c r="B1132" s="240" t="s">
        <v>910</v>
      </c>
      <c r="C1132" s="240" t="str">
        <f>VLOOKUP(D1132,[6]Consolidado!B:E,2,FALSE)</f>
        <v>Chicha [Pina Blanca]</v>
      </c>
      <c r="D1132" s="241">
        <v>385</v>
      </c>
      <c r="E1132" s="240" t="s">
        <v>480</v>
      </c>
      <c r="F1132" s="242" t="s">
        <v>506</v>
      </c>
      <c r="G1132" s="240" t="s">
        <v>905</v>
      </c>
      <c r="H1132" s="243">
        <v>294.09722222222223</v>
      </c>
      <c r="I1132" s="243">
        <v>1.3281905551577267</v>
      </c>
      <c r="J1132" s="244">
        <f t="shared" si="34"/>
        <v>390.61715285367865</v>
      </c>
      <c r="K1132" s="243">
        <v>39.225717303584169</v>
      </c>
      <c r="L1132" s="245">
        <f t="shared" si="35"/>
        <v>11536.174498658262</v>
      </c>
      <c r="M1132" s="246" t="str">
        <f>VLOOKUP(D1132,[6]Consolidado!B:E,4,FALSE)</f>
        <v>Finalizada</v>
      </c>
      <c r="N1132" s="246" t="str">
        <f>VLOOKUP(D1132,[6]Consolidado!B:H,7,FALSE)</f>
        <v>Agosto</v>
      </c>
    </row>
    <row r="1133" spans="1:14" x14ac:dyDescent="0.25">
      <c r="A1133" s="239" t="s">
        <v>717</v>
      </c>
      <c r="B1133" s="240" t="s">
        <v>910</v>
      </c>
      <c r="C1133" s="240" t="str">
        <f>VLOOKUP(D1133,[6]Consolidado!B:E,2,FALSE)</f>
        <v>Chicha [Pina Blanca]</v>
      </c>
      <c r="D1133" s="241">
        <v>385</v>
      </c>
      <c r="E1133" s="240" t="s">
        <v>481</v>
      </c>
      <c r="F1133" s="242" t="s">
        <v>506</v>
      </c>
      <c r="G1133" s="240" t="s">
        <v>508</v>
      </c>
      <c r="H1133" s="243">
        <v>90</v>
      </c>
      <c r="I1133" s="243">
        <v>1.635723421697727</v>
      </c>
      <c r="J1133" s="244">
        <f t="shared" si="34"/>
        <v>147.21510795279542</v>
      </c>
      <c r="K1133" s="243">
        <v>49.234226262714472</v>
      </c>
      <c r="L1133" s="245">
        <f t="shared" si="35"/>
        <v>4431.0803636443025</v>
      </c>
      <c r="M1133" s="246" t="str">
        <f>VLOOKUP(D1133,[6]Consolidado!B:E,4,FALSE)</f>
        <v>Finalizada</v>
      </c>
      <c r="N1133" s="246" t="str">
        <f>VLOOKUP(D1133,[6]Consolidado!B:H,7,FALSE)</f>
        <v>Agosto</v>
      </c>
    </row>
    <row r="1134" spans="1:14" x14ac:dyDescent="0.25">
      <c r="A1134" s="239" t="s">
        <v>717</v>
      </c>
      <c r="B1134" s="240" t="s">
        <v>910</v>
      </c>
      <c r="C1134" s="240" t="str">
        <f>VLOOKUP(D1134,[6]Consolidado!B:E,2,FALSE)</f>
        <v>Chicha [Pina Blanca]</v>
      </c>
      <c r="D1134" s="241">
        <v>296</v>
      </c>
      <c r="E1134" s="240" t="s">
        <v>481</v>
      </c>
      <c r="F1134" s="242" t="s">
        <v>506</v>
      </c>
      <c r="G1134" s="240" t="s">
        <v>508</v>
      </c>
      <c r="H1134" s="243">
        <v>22.666666666666668</v>
      </c>
      <c r="I1134" s="243">
        <v>1.635723421697727</v>
      </c>
      <c r="J1134" s="244">
        <f t="shared" si="34"/>
        <v>37.076397558481816</v>
      </c>
      <c r="K1134" s="243">
        <v>49.234226262714472</v>
      </c>
      <c r="L1134" s="245">
        <f t="shared" si="35"/>
        <v>1115.9757952881948</v>
      </c>
      <c r="M1134" s="246" t="str">
        <f>VLOOKUP(D1134,[6]Consolidado!B:E,4,FALSE)</f>
        <v>Finalizada</v>
      </c>
      <c r="N1134" s="246" t="str">
        <f>VLOOKUP(D1134,[6]Consolidado!B:H,7,FALSE)</f>
        <v>Agosto</v>
      </c>
    </row>
    <row r="1135" spans="1:14" x14ac:dyDescent="0.25">
      <c r="A1135" s="239" t="s">
        <v>717</v>
      </c>
      <c r="B1135" s="240" t="s">
        <v>910</v>
      </c>
      <c r="C1135" s="240" t="str">
        <f>VLOOKUP(D1135,[6]Consolidado!B:E,2,FALSE)</f>
        <v>Maderas Collective</v>
      </c>
      <c r="D1135" s="241">
        <v>187</v>
      </c>
      <c r="E1135" s="240" t="s">
        <v>487</v>
      </c>
      <c r="F1135" s="242" t="s">
        <v>506</v>
      </c>
      <c r="G1135" s="240" t="s">
        <v>508</v>
      </c>
      <c r="H1135" s="243">
        <v>1.4583333333333333</v>
      </c>
      <c r="I1135" s="243">
        <v>2.6490133333333326</v>
      </c>
      <c r="J1135" s="244">
        <f t="shared" si="34"/>
        <v>3.8631444444444432</v>
      </c>
      <c r="K1135" s="243">
        <v>79.265366368000031</v>
      </c>
      <c r="L1135" s="245">
        <f t="shared" si="35"/>
        <v>115.59532595333337</v>
      </c>
      <c r="M1135" s="246" t="str">
        <f>VLOOKUP(D1135,[6]Consolidado!B:E,4,FALSE)</f>
        <v>Finalizada</v>
      </c>
      <c r="N1135" s="246" t="str">
        <f>VLOOKUP(D1135,[6]Consolidado!B:H,7,FALSE)</f>
        <v>Se cierra mensualmente</v>
      </c>
    </row>
    <row r="1136" spans="1:14" x14ac:dyDescent="0.25">
      <c r="A1136" s="239" t="s">
        <v>717</v>
      </c>
      <c r="B1136" s="240" t="s">
        <v>910</v>
      </c>
      <c r="C1136" s="240" t="str">
        <f>VLOOKUP(D1136,[6]Consolidado!B:E,2,FALSE)</f>
        <v>Maderas Collective</v>
      </c>
      <c r="D1136" s="241">
        <v>187</v>
      </c>
      <c r="E1136" s="240" t="s">
        <v>481</v>
      </c>
      <c r="F1136" s="242" t="s">
        <v>506</v>
      </c>
      <c r="G1136" s="240" t="s">
        <v>508</v>
      </c>
      <c r="H1136" s="243">
        <v>1.375</v>
      </c>
      <c r="I1136" s="243">
        <v>1.635723421697727</v>
      </c>
      <c r="J1136" s="244">
        <f t="shared" si="34"/>
        <v>2.2491197048343747</v>
      </c>
      <c r="K1136" s="243">
        <v>49.234226262714472</v>
      </c>
      <c r="L1136" s="245">
        <f t="shared" si="35"/>
        <v>67.697061111232401</v>
      </c>
      <c r="M1136" s="246" t="str">
        <f>VLOOKUP(D1136,[6]Consolidado!B:E,4,FALSE)</f>
        <v>Finalizada</v>
      </c>
      <c r="N1136" s="246" t="str">
        <f>VLOOKUP(D1136,[6]Consolidado!B:H,7,FALSE)</f>
        <v>Se cierra mensualmente</v>
      </c>
    </row>
    <row r="1137" spans="1:14" x14ac:dyDescent="0.25">
      <c r="A1137" s="239" t="s">
        <v>717</v>
      </c>
      <c r="B1137" s="240" t="s">
        <v>910</v>
      </c>
      <c r="C1137" s="240" t="str">
        <f>VLOOKUP(D1137,[6]Consolidado!B:E,2,FALSE)</f>
        <v>Blue Mesa Granite</v>
      </c>
      <c r="D1137" s="241">
        <v>358</v>
      </c>
      <c r="E1137" s="240" t="s">
        <v>481</v>
      </c>
      <c r="F1137" s="242" t="s">
        <v>507</v>
      </c>
      <c r="G1137" s="240" t="s">
        <v>505</v>
      </c>
      <c r="H1137" s="243">
        <v>59.3125</v>
      </c>
      <c r="I1137" s="243">
        <v>1.4108924147625983</v>
      </c>
      <c r="J1137" s="244">
        <f t="shared" si="34"/>
        <v>83.683556350606608</v>
      </c>
      <c r="K1137" s="243">
        <v>41.685479230063081</v>
      </c>
      <c r="L1137" s="245">
        <f t="shared" si="35"/>
        <v>2472.4699868331163</v>
      </c>
      <c r="M1137" s="246" t="str">
        <f>VLOOKUP(D1137,[6]Consolidado!B:E,4,FALSE)</f>
        <v>Finalizada</v>
      </c>
      <c r="N1137" s="246" t="str">
        <f>VLOOKUP(D1137,[6]Consolidado!B:H,7,FALSE)</f>
        <v>Octubre</v>
      </c>
    </row>
    <row r="1138" spans="1:14" x14ac:dyDescent="0.25">
      <c r="A1138" s="239" t="s">
        <v>717</v>
      </c>
      <c r="B1138" s="240" t="s">
        <v>911</v>
      </c>
      <c r="C1138" s="240" t="str">
        <f>VLOOKUP(D1138,[6]Consolidado!B:E,2,FALSE)</f>
        <v>Maderas Collective</v>
      </c>
      <c r="D1138" s="241">
        <v>187</v>
      </c>
      <c r="E1138" s="240" t="s">
        <v>481</v>
      </c>
      <c r="F1138" s="242" t="s">
        <v>506</v>
      </c>
      <c r="G1138" s="240" t="s">
        <v>508</v>
      </c>
      <c r="H1138" s="243">
        <v>4.125</v>
      </c>
      <c r="I1138" s="243">
        <v>1.635723421697727</v>
      </c>
      <c r="J1138" s="244">
        <f t="shared" si="34"/>
        <v>6.7473591145031238</v>
      </c>
      <c r="K1138" s="243">
        <v>49.234226262714472</v>
      </c>
      <c r="L1138" s="245">
        <f t="shared" si="35"/>
        <v>203.09118333369719</v>
      </c>
      <c r="M1138" s="246" t="str">
        <f>VLOOKUP(D1138,[6]Consolidado!B:E,4,FALSE)</f>
        <v>Finalizada</v>
      </c>
      <c r="N1138" s="246" t="str">
        <f>VLOOKUP(D1138,[6]Consolidado!B:H,7,FALSE)</f>
        <v>Se cierra mensualmente</v>
      </c>
    </row>
    <row r="1139" spans="1:14" x14ac:dyDescent="0.25">
      <c r="A1139" s="239" t="s">
        <v>717</v>
      </c>
      <c r="B1139" s="240" t="s">
        <v>911</v>
      </c>
      <c r="C1139" s="240" t="str">
        <f>VLOOKUP(D1139,[6]Consolidado!B:E,2,FALSE)</f>
        <v>Chicha [Pina Blanca]</v>
      </c>
      <c r="D1139" s="241">
        <v>297</v>
      </c>
      <c r="E1139" s="240" t="s">
        <v>481</v>
      </c>
      <c r="F1139" s="242" t="s">
        <v>506</v>
      </c>
      <c r="G1139" s="240" t="s">
        <v>508</v>
      </c>
      <c r="H1139" s="243">
        <v>16</v>
      </c>
      <c r="I1139" s="243">
        <v>1.635723421697727</v>
      </c>
      <c r="J1139" s="244">
        <f t="shared" si="34"/>
        <v>26.171574747163632</v>
      </c>
      <c r="K1139" s="243">
        <v>49.234226262714472</v>
      </c>
      <c r="L1139" s="245">
        <f t="shared" si="35"/>
        <v>787.74762020343155</v>
      </c>
      <c r="M1139" s="246" t="str">
        <f>VLOOKUP(D1139,[6]Consolidado!B:E,4,FALSE)</f>
        <v>Finalizada</v>
      </c>
      <c r="N1139" s="246" t="str">
        <f>VLOOKUP(D1139,[6]Consolidado!B:H,7,FALSE)</f>
        <v>Agosto</v>
      </c>
    </row>
    <row r="1140" spans="1:14" x14ac:dyDescent="0.25">
      <c r="A1140" s="239" t="s">
        <v>717</v>
      </c>
      <c r="B1140" s="240" t="s">
        <v>911</v>
      </c>
      <c r="C1140" s="240" t="str">
        <f>VLOOKUP(D1140,[6]Consolidado!B:E,2,FALSE)</f>
        <v>Chicha [Pina Blanca]</v>
      </c>
      <c r="D1140" s="241">
        <v>385</v>
      </c>
      <c r="E1140" s="240" t="s">
        <v>481</v>
      </c>
      <c r="F1140" s="242" t="s">
        <v>506</v>
      </c>
      <c r="G1140" s="240" t="s">
        <v>508</v>
      </c>
      <c r="H1140" s="243">
        <v>20</v>
      </c>
      <c r="I1140" s="243">
        <v>1.635723421697727</v>
      </c>
      <c r="J1140" s="244">
        <f t="shared" si="34"/>
        <v>32.714468433954536</v>
      </c>
      <c r="K1140" s="243">
        <v>49.234226262714472</v>
      </c>
      <c r="L1140" s="245">
        <f t="shared" si="35"/>
        <v>984.68452525428938</v>
      </c>
      <c r="M1140" s="246" t="str">
        <f>VLOOKUP(D1140,[6]Consolidado!B:E,4,FALSE)</f>
        <v>Finalizada</v>
      </c>
      <c r="N1140" s="246" t="str">
        <f>VLOOKUP(D1140,[6]Consolidado!B:H,7,FALSE)</f>
        <v>Agosto</v>
      </c>
    </row>
    <row r="1141" spans="1:14" x14ac:dyDescent="0.25">
      <c r="A1141" s="239" t="s">
        <v>717</v>
      </c>
      <c r="B1141" s="240" t="s">
        <v>911</v>
      </c>
      <c r="C1141" s="240" t="str">
        <f>VLOOKUP(D1141,[6]Consolidado!B:E,2,FALSE)</f>
        <v xml:space="preserve">Santa Monica </v>
      </c>
      <c r="D1141" s="241">
        <v>384</v>
      </c>
      <c r="E1141" s="240" t="s">
        <v>484</v>
      </c>
      <c r="F1141" s="242" t="s">
        <v>506</v>
      </c>
      <c r="G1141" s="240" t="s">
        <v>508</v>
      </c>
      <c r="H1141" s="243">
        <v>0.94444444444444442</v>
      </c>
      <c r="I1141" s="243">
        <v>2.3463123370616432</v>
      </c>
      <c r="J1141" s="244">
        <f t="shared" si="34"/>
        <v>2.2159616516693297</v>
      </c>
      <c r="K1141" s="243">
        <v>70.953188966445225</v>
      </c>
      <c r="L1141" s="245">
        <f t="shared" si="35"/>
        <v>67.01134513497604</v>
      </c>
      <c r="M1141" s="246" t="str">
        <f>VLOOKUP(D1141,[6]Consolidado!B:E,4,FALSE)</f>
        <v>Finalizada</v>
      </c>
      <c r="N1141" s="246" t="str">
        <f>VLOOKUP(D1141,[6]Consolidado!B:H,7,FALSE)</f>
        <v>Agosto</v>
      </c>
    </row>
    <row r="1142" spans="1:14" x14ac:dyDescent="0.25">
      <c r="A1142" s="239" t="s">
        <v>717</v>
      </c>
      <c r="B1142" s="240" t="s">
        <v>911</v>
      </c>
      <c r="C1142" s="240" t="str">
        <f>VLOOKUP(D1142,[6]Consolidado!B:E,2,FALSE)</f>
        <v>Phipps&amp;CO</v>
      </c>
      <c r="D1142" s="241">
        <v>312</v>
      </c>
      <c r="E1142" s="240" t="s">
        <v>487</v>
      </c>
      <c r="F1142" s="242" t="s">
        <v>506</v>
      </c>
      <c r="G1142" s="240" t="s">
        <v>508</v>
      </c>
      <c r="H1142" s="243">
        <v>28.333333333333332</v>
      </c>
      <c r="I1142" s="243">
        <v>2.6490133333333326</v>
      </c>
      <c r="J1142" s="244">
        <f t="shared" si="34"/>
        <v>75.05537777777775</v>
      </c>
      <c r="K1142" s="243">
        <v>79.265366368000031</v>
      </c>
      <c r="L1142" s="245">
        <f t="shared" si="35"/>
        <v>2245.852047093334</v>
      </c>
      <c r="M1142" s="246" t="str">
        <f>VLOOKUP(D1142,[6]Consolidado!B:E,4,FALSE)</f>
        <v>Finalizada</v>
      </c>
      <c r="N1142" s="246" t="str">
        <f>VLOOKUP(D1142,[6]Consolidado!B:H,7,FALSE)</f>
        <v>Agosto</v>
      </c>
    </row>
    <row r="1143" spans="1:14" x14ac:dyDescent="0.25">
      <c r="A1143" s="239" t="s">
        <v>717</v>
      </c>
      <c r="B1143" s="240" t="s">
        <v>911</v>
      </c>
      <c r="C1143" s="240" t="str">
        <f>VLOOKUP(D1143,[6]Consolidado!B:E,2,FALSE)</f>
        <v>Costa Palmas</v>
      </c>
      <c r="D1143" s="241" t="s">
        <v>368</v>
      </c>
      <c r="E1143" s="240" t="s">
        <v>487</v>
      </c>
      <c r="F1143" s="242" t="s">
        <v>506</v>
      </c>
      <c r="G1143" s="240" t="s">
        <v>508</v>
      </c>
      <c r="H1143" s="243">
        <v>77.749999999999986</v>
      </c>
      <c r="I1143" s="243">
        <v>2.6490133333333326</v>
      </c>
      <c r="J1143" s="244">
        <f t="shared" si="34"/>
        <v>205.96078666666656</v>
      </c>
      <c r="K1143" s="243">
        <v>79.265366368000031</v>
      </c>
      <c r="L1143" s="245">
        <f t="shared" si="35"/>
        <v>6162.8822351120016</v>
      </c>
      <c r="M1143" s="246" t="str">
        <f>VLOOKUP(D1143,[6]Consolidado!B:E,4,FALSE)</f>
        <v>Finalizada</v>
      </c>
      <c r="N1143" s="246" t="str">
        <f>VLOOKUP(D1143,[6]Consolidado!B:H,7,FALSE)</f>
        <v>Septiembre</v>
      </c>
    </row>
    <row r="1144" spans="1:14" x14ac:dyDescent="0.25">
      <c r="A1144" s="239" t="s">
        <v>717</v>
      </c>
      <c r="B1144" s="240" t="s">
        <v>911</v>
      </c>
      <c r="C1144" s="240" t="str">
        <f>VLOOKUP(D1144,[6]Consolidado!B:E,2,FALSE)</f>
        <v>Maderas Collective</v>
      </c>
      <c r="D1144" s="241">
        <v>187</v>
      </c>
      <c r="E1144" s="240" t="s">
        <v>487</v>
      </c>
      <c r="F1144" s="242" t="s">
        <v>506</v>
      </c>
      <c r="G1144" s="240" t="s">
        <v>508</v>
      </c>
      <c r="H1144" s="243">
        <v>7.5</v>
      </c>
      <c r="I1144" s="243">
        <v>2.6490133333333326</v>
      </c>
      <c r="J1144" s="244">
        <f t="shared" si="34"/>
        <v>19.867599999999996</v>
      </c>
      <c r="K1144" s="243">
        <v>79.265366368000031</v>
      </c>
      <c r="L1144" s="245">
        <f t="shared" si="35"/>
        <v>594.49024776000022</v>
      </c>
      <c r="M1144" s="246" t="str">
        <f>VLOOKUP(D1144,[6]Consolidado!B:E,4,FALSE)</f>
        <v>Finalizada</v>
      </c>
      <c r="N1144" s="246" t="str">
        <f>VLOOKUP(D1144,[6]Consolidado!B:H,7,FALSE)</f>
        <v>Se cierra mensualmente</v>
      </c>
    </row>
    <row r="1145" spans="1:14" x14ac:dyDescent="0.25">
      <c r="A1145" s="239" t="s">
        <v>717</v>
      </c>
      <c r="B1145" s="240" t="s">
        <v>911</v>
      </c>
      <c r="C1145" s="240" t="str">
        <f>VLOOKUP(D1145,[6]Consolidado!B:E,2,FALSE)</f>
        <v xml:space="preserve">Santa Monica </v>
      </c>
      <c r="D1145" s="241">
        <v>384</v>
      </c>
      <c r="E1145" s="240" t="s">
        <v>484</v>
      </c>
      <c r="F1145" s="242" t="s">
        <v>506</v>
      </c>
      <c r="G1145" s="240" t="s">
        <v>508</v>
      </c>
      <c r="H1145" s="243">
        <v>5.75</v>
      </c>
      <c r="I1145" s="243">
        <v>2.3463123370616432</v>
      </c>
      <c r="J1145" s="244">
        <f t="shared" si="34"/>
        <v>13.491295938104448</v>
      </c>
      <c r="K1145" s="243">
        <v>70.953188966445225</v>
      </c>
      <c r="L1145" s="245">
        <f t="shared" si="35"/>
        <v>407.98083655706006</v>
      </c>
      <c r="M1145" s="246" t="str">
        <f>VLOOKUP(D1145,[6]Consolidado!B:E,4,FALSE)</f>
        <v>Finalizada</v>
      </c>
      <c r="N1145" s="246" t="str">
        <f>VLOOKUP(D1145,[6]Consolidado!B:H,7,FALSE)</f>
        <v>Agosto</v>
      </c>
    </row>
    <row r="1146" spans="1:14" x14ac:dyDescent="0.25">
      <c r="A1146" s="239" t="s">
        <v>717</v>
      </c>
      <c r="B1146" s="240" t="s">
        <v>911</v>
      </c>
      <c r="C1146" s="240" t="str">
        <f>VLOOKUP(D1146,[6]Consolidado!B:E,2,FALSE)</f>
        <v>Home Studios</v>
      </c>
      <c r="D1146" s="241">
        <v>368</v>
      </c>
      <c r="E1146" s="240" t="s">
        <v>481</v>
      </c>
      <c r="F1146" s="242" t="s">
        <v>506</v>
      </c>
      <c r="G1146" s="240" t="s">
        <v>508</v>
      </c>
      <c r="H1146" s="243">
        <v>8</v>
      </c>
      <c r="I1146" s="243">
        <v>1.635723421697727</v>
      </c>
      <c r="J1146" s="244">
        <f t="shared" si="34"/>
        <v>13.085787373581816</v>
      </c>
      <c r="K1146" s="243">
        <v>49.234226262714472</v>
      </c>
      <c r="L1146" s="245">
        <f t="shared" si="35"/>
        <v>393.87381010171578</v>
      </c>
      <c r="M1146" s="246" t="str">
        <f>VLOOKUP(D1146,[6]Consolidado!B:E,4,FALSE)</f>
        <v>Finalizada</v>
      </c>
      <c r="N1146" s="246" t="str">
        <f>VLOOKUP(D1146,[6]Consolidado!B:H,7,FALSE)</f>
        <v>Agosto</v>
      </c>
    </row>
    <row r="1147" spans="1:14" x14ac:dyDescent="0.25">
      <c r="A1147" s="239" t="s">
        <v>717</v>
      </c>
      <c r="B1147" s="240" t="s">
        <v>911</v>
      </c>
      <c r="C1147" s="240" t="str">
        <f>VLOOKUP(D1147,[6]Consolidado!B:E,2,FALSE)</f>
        <v>Costa Palmas</v>
      </c>
      <c r="D1147" s="241" t="s">
        <v>305</v>
      </c>
      <c r="E1147" s="240" t="s">
        <v>487</v>
      </c>
      <c r="F1147" s="242" t="s">
        <v>506</v>
      </c>
      <c r="G1147" s="240" t="s">
        <v>508</v>
      </c>
      <c r="H1147" s="243">
        <v>255.75</v>
      </c>
      <c r="I1147" s="243">
        <v>2.6490133333333326</v>
      </c>
      <c r="J1147" s="244">
        <f t="shared" si="34"/>
        <v>677.48515999999984</v>
      </c>
      <c r="K1147" s="243">
        <v>79.265366368000031</v>
      </c>
      <c r="L1147" s="245">
        <f t="shared" si="35"/>
        <v>20272.117448616009</v>
      </c>
      <c r="M1147" s="246" t="str">
        <f>VLOOKUP(D1147,[6]Consolidado!B:E,4,FALSE)</f>
        <v>Finalizada</v>
      </c>
      <c r="N1147" s="246" t="str">
        <f>VLOOKUP(D1147,[6]Consolidado!B:H,7,FALSE)</f>
        <v>Septiembre</v>
      </c>
    </row>
    <row r="1148" spans="1:14" x14ac:dyDescent="0.25">
      <c r="A1148" s="239" t="s">
        <v>717</v>
      </c>
      <c r="B1148" s="240" t="s">
        <v>911</v>
      </c>
      <c r="C1148" s="240" t="str">
        <f>VLOOKUP(D1148,[6]Consolidado!B:E,2,FALSE)</f>
        <v>Costa Palmas</v>
      </c>
      <c r="D1148" s="241" t="s">
        <v>305</v>
      </c>
      <c r="E1148" s="240" t="s">
        <v>487</v>
      </c>
      <c r="F1148" s="242" t="s">
        <v>506</v>
      </c>
      <c r="G1148" s="240" t="s">
        <v>508</v>
      </c>
      <c r="H1148" s="243">
        <v>33.611111111111114</v>
      </c>
      <c r="I1148" s="243">
        <v>2.6490133333333326</v>
      </c>
      <c r="J1148" s="244">
        <f t="shared" si="34"/>
        <v>89.036281481481467</v>
      </c>
      <c r="K1148" s="243">
        <v>79.265366368000031</v>
      </c>
      <c r="L1148" s="245">
        <f t="shared" si="35"/>
        <v>2664.197036257779</v>
      </c>
      <c r="M1148" s="246" t="str">
        <f>VLOOKUP(D1148,[6]Consolidado!B:E,4,FALSE)</f>
        <v>Finalizada</v>
      </c>
      <c r="N1148" s="246" t="str">
        <f>VLOOKUP(D1148,[6]Consolidado!B:H,7,FALSE)</f>
        <v>Septiembre</v>
      </c>
    </row>
    <row r="1149" spans="1:14" x14ac:dyDescent="0.25">
      <c r="A1149" s="239" t="s">
        <v>717</v>
      </c>
      <c r="B1149" s="240" t="s">
        <v>912</v>
      </c>
      <c r="C1149" s="240" t="str">
        <f>VLOOKUP(D1149,[6]Consolidado!B:E,2,FALSE)</f>
        <v>Costa Palmas</v>
      </c>
      <c r="D1149" s="241" t="s">
        <v>305</v>
      </c>
      <c r="E1149" s="240" t="s">
        <v>487</v>
      </c>
      <c r="F1149" s="242" t="s">
        <v>506</v>
      </c>
      <c r="G1149" s="240" t="s">
        <v>508</v>
      </c>
      <c r="H1149" s="243">
        <v>9.9166666666666661</v>
      </c>
      <c r="I1149" s="243">
        <v>2.6490133333333326</v>
      </c>
      <c r="J1149" s="244">
        <f t="shared" si="34"/>
        <v>26.269382222222212</v>
      </c>
      <c r="K1149" s="243">
        <v>79.265366368000031</v>
      </c>
      <c r="L1149" s="245">
        <f t="shared" si="35"/>
        <v>786.04821648266693</v>
      </c>
      <c r="M1149" s="246" t="str">
        <f>VLOOKUP(D1149,[6]Consolidado!B:E,4,FALSE)</f>
        <v>Finalizada</v>
      </c>
      <c r="N1149" s="246" t="str">
        <f>VLOOKUP(D1149,[6]Consolidado!B:H,7,FALSE)</f>
        <v>Septiembre</v>
      </c>
    </row>
    <row r="1150" spans="1:14" x14ac:dyDescent="0.25">
      <c r="A1150" s="239" t="s">
        <v>717</v>
      </c>
      <c r="B1150" s="240" t="s">
        <v>912</v>
      </c>
      <c r="C1150" s="240" t="str">
        <f>VLOOKUP(D1150,[6]Consolidado!B:E,2,FALSE)</f>
        <v>Blue Mesa Granite</v>
      </c>
      <c r="D1150" s="241">
        <v>357</v>
      </c>
      <c r="E1150" s="240" t="s">
        <v>481</v>
      </c>
      <c r="F1150" s="242" t="s">
        <v>506</v>
      </c>
      <c r="G1150" s="240" t="s">
        <v>508</v>
      </c>
      <c r="H1150" s="243">
        <v>9</v>
      </c>
      <c r="I1150" s="243">
        <v>1.635723421697727</v>
      </c>
      <c r="J1150" s="244">
        <f t="shared" si="34"/>
        <v>14.721510795279542</v>
      </c>
      <c r="K1150" s="243">
        <v>49.234226262714472</v>
      </c>
      <c r="L1150" s="245">
        <f t="shared" si="35"/>
        <v>443.10803636443023</v>
      </c>
      <c r="M1150" s="246" t="str">
        <f>VLOOKUP(D1150,[6]Consolidado!B:E,4,FALSE)</f>
        <v>Finalizada</v>
      </c>
      <c r="N1150" s="246" t="str">
        <f>VLOOKUP(D1150,[6]Consolidado!B:H,7,FALSE)</f>
        <v>Octubre</v>
      </c>
    </row>
    <row r="1151" spans="1:14" x14ac:dyDescent="0.25">
      <c r="A1151" s="239" t="s">
        <v>717</v>
      </c>
      <c r="B1151" s="240" t="s">
        <v>912</v>
      </c>
      <c r="C1151" s="240" t="str">
        <f>VLOOKUP(D1151,[6]Consolidado!B:E,2,FALSE)</f>
        <v>Blue Mesa Granite</v>
      </c>
      <c r="D1151" s="241">
        <v>358</v>
      </c>
      <c r="E1151" s="240" t="s">
        <v>481</v>
      </c>
      <c r="F1151" s="242" t="s">
        <v>507</v>
      </c>
      <c r="G1151" s="240" t="s">
        <v>505</v>
      </c>
      <c r="H1151" s="243">
        <v>4.666666666666667</v>
      </c>
      <c r="I1151" s="243">
        <v>1.4108924147625983</v>
      </c>
      <c r="J1151" s="244">
        <f t="shared" si="34"/>
        <v>6.5841646022254592</v>
      </c>
      <c r="K1151" s="243">
        <v>41.685479230063081</v>
      </c>
      <c r="L1151" s="245">
        <f t="shared" si="35"/>
        <v>194.53223640696106</v>
      </c>
      <c r="M1151" s="246" t="str">
        <f>VLOOKUP(D1151,[6]Consolidado!B:E,4,FALSE)</f>
        <v>Finalizada</v>
      </c>
      <c r="N1151" s="246" t="str">
        <f>VLOOKUP(D1151,[6]Consolidado!B:H,7,FALSE)</f>
        <v>Octubre</v>
      </c>
    </row>
    <row r="1152" spans="1:14" x14ac:dyDescent="0.25">
      <c r="A1152" s="239" t="s">
        <v>717</v>
      </c>
      <c r="B1152" s="240" t="s">
        <v>912</v>
      </c>
      <c r="C1152" s="240" t="str">
        <f>VLOOKUP(D1152,[6]Consolidado!B:E,2,FALSE)</f>
        <v>Papagayo Four Seasons</v>
      </c>
      <c r="D1152" s="241">
        <v>444</v>
      </c>
      <c r="E1152" s="240" t="s">
        <v>481</v>
      </c>
      <c r="F1152" s="242" t="s">
        <v>507</v>
      </c>
      <c r="G1152" s="240" t="s">
        <v>505</v>
      </c>
      <c r="H1152" s="243">
        <v>6.666666666666667</v>
      </c>
      <c r="I1152" s="243">
        <v>1.4108924147625983</v>
      </c>
      <c r="J1152" s="244">
        <f t="shared" si="34"/>
        <v>9.4059494317506562</v>
      </c>
      <c r="K1152" s="243">
        <v>41.685479230063081</v>
      </c>
      <c r="L1152" s="245">
        <f t="shared" si="35"/>
        <v>277.90319486708722</v>
      </c>
      <c r="M1152" s="246" t="str">
        <f>VLOOKUP(D1152,[6]Consolidado!B:E,4,FALSE)</f>
        <v>Finalizada</v>
      </c>
      <c r="N1152" s="246" t="str">
        <f>VLOOKUP(D1152,[6]Consolidado!B:H,7,FALSE)</f>
        <v>Octubre</v>
      </c>
    </row>
    <row r="1153" spans="1:14" x14ac:dyDescent="0.25">
      <c r="A1153" s="239" t="s">
        <v>717</v>
      </c>
      <c r="B1153" s="240" t="s">
        <v>912</v>
      </c>
      <c r="C1153" s="240" t="str">
        <f>VLOOKUP(D1153,[6]Consolidado!B:E,2,FALSE)</f>
        <v>Papagayo Four Seasons</v>
      </c>
      <c r="D1153" s="241">
        <v>444</v>
      </c>
      <c r="E1153" s="240" t="s">
        <v>481</v>
      </c>
      <c r="F1153" s="242" t="s">
        <v>506</v>
      </c>
      <c r="G1153" s="240" t="s">
        <v>508</v>
      </c>
      <c r="H1153" s="243">
        <v>27.25</v>
      </c>
      <c r="I1153" s="243">
        <v>1.635723421697727</v>
      </c>
      <c r="J1153" s="244">
        <f t="shared" si="34"/>
        <v>44.573463241263063</v>
      </c>
      <c r="K1153" s="243">
        <v>49.234226262714472</v>
      </c>
      <c r="L1153" s="245">
        <f t="shared" si="35"/>
        <v>1341.6326656589695</v>
      </c>
      <c r="M1153" s="246" t="str">
        <f>VLOOKUP(D1153,[6]Consolidado!B:E,4,FALSE)</f>
        <v>Finalizada</v>
      </c>
      <c r="N1153" s="246" t="str">
        <f>VLOOKUP(D1153,[6]Consolidado!B:H,7,FALSE)</f>
        <v>Octubre</v>
      </c>
    </row>
    <row r="1154" spans="1:14" x14ac:dyDescent="0.25">
      <c r="A1154" s="239" t="s">
        <v>717</v>
      </c>
      <c r="B1154" s="240" t="s">
        <v>912</v>
      </c>
      <c r="C1154" s="240" t="str">
        <f>VLOOKUP(D1154,[6]Consolidado!B:E,2,FALSE)</f>
        <v>Costa Palmas</v>
      </c>
      <c r="D1154" s="241" t="s">
        <v>307</v>
      </c>
      <c r="E1154" s="240" t="s">
        <v>487</v>
      </c>
      <c r="F1154" s="242" t="s">
        <v>506</v>
      </c>
      <c r="G1154" s="240" t="s">
        <v>508</v>
      </c>
      <c r="H1154" s="243">
        <v>7.291666666666667</v>
      </c>
      <c r="I1154" s="243">
        <v>2.6490133333333326</v>
      </c>
      <c r="J1154" s="244">
        <f t="shared" si="34"/>
        <v>19.315722222222217</v>
      </c>
      <c r="K1154" s="243">
        <v>79.265366368000031</v>
      </c>
      <c r="L1154" s="245">
        <f t="shared" si="35"/>
        <v>577.97662976666686</v>
      </c>
      <c r="M1154" s="246" t="str">
        <f>VLOOKUP(D1154,[6]Consolidado!B:E,4,FALSE)</f>
        <v>Finalizada</v>
      </c>
      <c r="N1154" s="246" t="str">
        <f>VLOOKUP(D1154,[6]Consolidado!B:H,7,FALSE)</f>
        <v>Septiembre</v>
      </c>
    </row>
    <row r="1155" spans="1:14" x14ac:dyDescent="0.25">
      <c r="A1155" s="239" t="s">
        <v>717</v>
      </c>
      <c r="B1155" s="240" t="s">
        <v>912</v>
      </c>
      <c r="C1155" s="240" t="str">
        <f>VLOOKUP(D1155,[6]Consolidado!B:E,2,FALSE)</f>
        <v>WEWORK</v>
      </c>
      <c r="D1155" s="241">
        <v>412</v>
      </c>
      <c r="E1155" s="240" t="s">
        <v>481</v>
      </c>
      <c r="F1155" s="242" t="s">
        <v>506</v>
      </c>
      <c r="G1155" s="240" t="s">
        <v>508</v>
      </c>
      <c r="H1155" s="243">
        <v>390</v>
      </c>
      <c r="I1155" s="243">
        <v>1.635723421697727</v>
      </c>
      <c r="J1155" s="244">
        <f t="shared" si="34"/>
        <v>637.93213446211348</v>
      </c>
      <c r="K1155" s="243">
        <v>49.234226262714472</v>
      </c>
      <c r="L1155" s="245">
        <f t="shared" si="35"/>
        <v>19201.348242458644</v>
      </c>
      <c r="M1155" s="246" t="str">
        <f>VLOOKUP(D1155,[6]Consolidado!B:E,4,FALSE)</f>
        <v>En Proceso</v>
      </c>
      <c r="N1155" s="246" t="str">
        <f>VLOOKUP(D1155,[6]Consolidado!B:H,7,FALSE)</f>
        <v>Ingreso Parcial Nov.</v>
      </c>
    </row>
    <row r="1156" spans="1:14" x14ac:dyDescent="0.25">
      <c r="A1156" s="239" t="s">
        <v>717</v>
      </c>
      <c r="B1156" s="240" t="s">
        <v>912</v>
      </c>
      <c r="C1156" s="240" t="str">
        <f>VLOOKUP(D1156,[6]Consolidado!B:E,2,FALSE)</f>
        <v>WEWORK</v>
      </c>
      <c r="D1156" s="241">
        <v>412</v>
      </c>
      <c r="E1156" s="240" t="s">
        <v>481</v>
      </c>
      <c r="F1156" s="242" t="s">
        <v>506</v>
      </c>
      <c r="G1156" s="240" t="s">
        <v>508</v>
      </c>
      <c r="H1156" s="243">
        <v>429.91666666666663</v>
      </c>
      <c r="I1156" s="243">
        <v>1.635723421697727</v>
      </c>
      <c r="J1156" s="244">
        <f t="shared" si="34"/>
        <v>703.22476104488112</v>
      </c>
      <c r="K1156" s="243">
        <v>49.234226262714472</v>
      </c>
      <c r="L1156" s="245">
        <f t="shared" si="35"/>
        <v>21166.614440778663</v>
      </c>
      <c r="M1156" s="246" t="str">
        <f>VLOOKUP(D1156,[6]Consolidado!B:E,4,FALSE)</f>
        <v>En Proceso</v>
      </c>
      <c r="N1156" s="246" t="str">
        <f>VLOOKUP(D1156,[6]Consolidado!B:H,7,FALSE)</f>
        <v>Ingreso Parcial Nov.</v>
      </c>
    </row>
    <row r="1157" spans="1:14" x14ac:dyDescent="0.25">
      <c r="A1157" s="239" t="s">
        <v>717</v>
      </c>
      <c r="B1157" s="240" t="s">
        <v>912</v>
      </c>
      <c r="C1157" s="240" t="str">
        <f>VLOOKUP(D1157,[6]Consolidado!B:E,2,FALSE)</f>
        <v>Costa Palmas</v>
      </c>
      <c r="D1157" s="241">
        <v>391</v>
      </c>
      <c r="E1157" s="240" t="s">
        <v>481</v>
      </c>
      <c r="F1157" s="242" t="s">
        <v>506</v>
      </c>
      <c r="G1157" s="240" t="s">
        <v>508</v>
      </c>
      <c r="H1157" s="243">
        <v>132.66666666666669</v>
      </c>
      <c r="I1157" s="243">
        <v>1.635723421697727</v>
      </c>
      <c r="J1157" s="244">
        <f t="shared" si="34"/>
        <v>217.0059739452318</v>
      </c>
      <c r="K1157" s="243">
        <v>49.234226262714472</v>
      </c>
      <c r="L1157" s="245">
        <f t="shared" si="35"/>
        <v>6531.7406841867878</v>
      </c>
      <c r="M1157" s="246" t="str">
        <f>VLOOKUP(D1157,[6]Consolidado!B:E,4,FALSE)</f>
        <v>Finalizada</v>
      </c>
      <c r="N1157" s="246" t="str">
        <f>VLOOKUP(D1157,[6]Consolidado!B:H,7,FALSE)</f>
        <v>Septiembre</v>
      </c>
    </row>
    <row r="1158" spans="1:14" x14ac:dyDescent="0.25">
      <c r="A1158" s="239" t="s">
        <v>717</v>
      </c>
      <c r="B1158" s="240" t="s">
        <v>912</v>
      </c>
      <c r="C1158" s="240" t="str">
        <f>VLOOKUP(D1158,[6]Consolidado!B:E,2,FALSE)</f>
        <v>Costa Palmas</v>
      </c>
      <c r="D1158" s="241" t="s">
        <v>307</v>
      </c>
      <c r="E1158" s="240" t="s">
        <v>487</v>
      </c>
      <c r="F1158" s="242" t="s">
        <v>506</v>
      </c>
      <c r="G1158" s="240" t="s">
        <v>508</v>
      </c>
      <c r="H1158" s="243">
        <v>28.333333333333332</v>
      </c>
      <c r="I1158" s="243">
        <v>2.6490133333333326</v>
      </c>
      <c r="J1158" s="244">
        <f t="shared" si="34"/>
        <v>75.05537777777775</v>
      </c>
      <c r="K1158" s="243">
        <v>79.265366368000031</v>
      </c>
      <c r="L1158" s="245">
        <f t="shared" si="35"/>
        <v>2245.852047093334</v>
      </c>
      <c r="M1158" s="246" t="str">
        <f>VLOOKUP(D1158,[6]Consolidado!B:E,4,FALSE)</f>
        <v>Finalizada</v>
      </c>
      <c r="N1158" s="246" t="str">
        <f>VLOOKUP(D1158,[6]Consolidado!B:H,7,FALSE)</f>
        <v>Septiembre</v>
      </c>
    </row>
    <row r="1159" spans="1:14" x14ac:dyDescent="0.25">
      <c r="A1159" s="239" t="s">
        <v>717</v>
      </c>
      <c r="B1159" s="240" t="s">
        <v>912</v>
      </c>
      <c r="C1159" s="240" t="str">
        <f>VLOOKUP(D1159,[6]Consolidado!B:E,2,FALSE)</f>
        <v>Costa Palmas</v>
      </c>
      <c r="D1159" s="241">
        <v>386</v>
      </c>
      <c r="E1159" s="240" t="s">
        <v>481</v>
      </c>
      <c r="F1159" s="242" t="s">
        <v>507</v>
      </c>
      <c r="G1159" s="240" t="s">
        <v>505</v>
      </c>
      <c r="H1159" s="243">
        <v>5.333333333333333</v>
      </c>
      <c r="I1159" s="243">
        <v>1.4108924147625983</v>
      </c>
      <c r="J1159" s="244">
        <f t="shared" si="34"/>
        <v>7.5247595454005243</v>
      </c>
      <c r="K1159" s="243">
        <v>41.685479230063081</v>
      </c>
      <c r="L1159" s="245">
        <f t="shared" si="35"/>
        <v>222.32255589366974</v>
      </c>
      <c r="M1159" s="246" t="str">
        <f>VLOOKUP(D1159,[6]Consolidado!B:E,4,FALSE)</f>
        <v>Finalizada</v>
      </c>
      <c r="N1159" s="246" t="str">
        <f>VLOOKUP(D1159,[6]Consolidado!B:H,7,FALSE)</f>
        <v>Septiembre</v>
      </c>
    </row>
    <row r="1160" spans="1:14" x14ac:dyDescent="0.25">
      <c r="A1160" s="239" t="s">
        <v>717</v>
      </c>
      <c r="B1160" s="240" t="s">
        <v>912</v>
      </c>
      <c r="C1160" s="240" t="str">
        <f>VLOOKUP(D1160,[6]Consolidado!B:E,2,FALSE)</f>
        <v>WEWORK</v>
      </c>
      <c r="D1160" s="241">
        <v>396</v>
      </c>
      <c r="E1160" s="240" t="s">
        <v>481</v>
      </c>
      <c r="F1160" s="242" t="s">
        <v>506</v>
      </c>
      <c r="G1160" s="240" t="s">
        <v>508</v>
      </c>
      <c r="H1160" s="243">
        <v>762.5</v>
      </c>
      <c r="I1160" s="243">
        <v>1.635723421697727</v>
      </c>
      <c r="J1160" s="244">
        <f t="shared" si="34"/>
        <v>1247.2391090445169</v>
      </c>
      <c r="K1160" s="243">
        <v>49.234226262714472</v>
      </c>
      <c r="L1160" s="245">
        <f t="shared" si="35"/>
        <v>37541.097525319783</v>
      </c>
      <c r="M1160" s="246" t="str">
        <f>VLOOKUP(D1160,[6]Consolidado!B:E,4,FALSE)</f>
        <v>En Proceso</v>
      </c>
      <c r="N1160" s="246" t="str">
        <f>VLOOKUP(D1160,[6]Consolidado!B:H,7,FALSE)</f>
        <v>Ingreso Parcial Nov.</v>
      </c>
    </row>
    <row r="1161" spans="1:14" x14ac:dyDescent="0.25">
      <c r="A1161" s="239" t="s">
        <v>717</v>
      </c>
      <c r="B1161" s="240" t="s">
        <v>912</v>
      </c>
      <c r="C1161" s="240" t="str">
        <f>VLOOKUP(D1161,[6]Consolidado!B:E,2,FALSE)</f>
        <v>WEWORK</v>
      </c>
      <c r="D1161" s="241">
        <v>396</v>
      </c>
      <c r="E1161" s="240" t="s">
        <v>481</v>
      </c>
      <c r="F1161" s="242" t="s">
        <v>506</v>
      </c>
      <c r="G1161" s="240" t="s">
        <v>508</v>
      </c>
      <c r="H1161" s="243">
        <v>41.5</v>
      </c>
      <c r="I1161" s="243">
        <v>1.635723421697727</v>
      </c>
      <c r="J1161" s="244">
        <f t="shared" si="34"/>
        <v>67.882522000455666</v>
      </c>
      <c r="K1161" s="243">
        <v>49.234226262714472</v>
      </c>
      <c r="L1161" s="245">
        <f t="shared" si="35"/>
        <v>2043.2203899026506</v>
      </c>
      <c r="M1161" s="246" t="str">
        <f>VLOOKUP(D1161,[6]Consolidado!B:E,4,FALSE)</f>
        <v>En Proceso</v>
      </c>
      <c r="N1161" s="246" t="str">
        <f>VLOOKUP(D1161,[6]Consolidado!B:H,7,FALSE)</f>
        <v>Ingreso Parcial Nov.</v>
      </c>
    </row>
    <row r="1162" spans="1:14" x14ac:dyDescent="0.25">
      <c r="A1162" s="239" t="s">
        <v>717</v>
      </c>
      <c r="B1162" s="240" t="s">
        <v>912</v>
      </c>
      <c r="C1162" s="240" t="str">
        <f>VLOOKUP(D1162,[6]Consolidado!B:E,2,FALSE)</f>
        <v>WEWORK</v>
      </c>
      <c r="D1162" s="241">
        <v>396</v>
      </c>
      <c r="E1162" s="240" t="s">
        <v>481</v>
      </c>
      <c r="F1162" s="242" t="s">
        <v>506</v>
      </c>
      <c r="G1162" s="240" t="s">
        <v>508</v>
      </c>
      <c r="H1162" s="243">
        <v>212</v>
      </c>
      <c r="I1162" s="243">
        <v>1.635723421697727</v>
      </c>
      <c r="J1162" s="244">
        <f t="shared" ref="J1162:J1225" si="36">+H1162*I1162</f>
        <v>346.77336539991813</v>
      </c>
      <c r="K1162" s="243">
        <v>49.234226262714472</v>
      </c>
      <c r="L1162" s="245">
        <f t="shared" si="35"/>
        <v>10437.655967695468</v>
      </c>
      <c r="M1162" s="246" t="str">
        <f>VLOOKUP(D1162,[6]Consolidado!B:E,4,FALSE)</f>
        <v>En Proceso</v>
      </c>
      <c r="N1162" s="246" t="str">
        <f>VLOOKUP(D1162,[6]Consolidado!B:H,7,FALSE)</f>
        <v>Ingreso Parcial Nov.</v>
      </c>
    </row>
    <row r="1163" spans="1:14" x14ac:dyDescent="0.25">
      <c r="A1163" s="239" t="s">
        <v>717</v>
      </c>
      <c r="B1163" s="240" t="s">
        <v>912</v>
      </c>
      <c r="C1163" s="240" t="str">
        <f>VLOOKUP(D1163,[6]Consolidado!B:E,2,FALSE)</f>
        <v>WEWORK</v>
      </c>
      <c r="D1163" s="241">
        <v>396</v>
      </c>
      <c r="E1163" s="240" t="s">
        <v>481</v>
      </c>
      <c r="F1163" s="242" t="s">
        <v>506</v>
      </c>
      <c r="G1163" s="240" t="s">
        <v>508</v>
      </c>
      <c r="H1163" s="243">
        <v>617.16666666666674</v>
      </c>
      <c r="I1163" s="243">
        <v>1.635723421697727</v>
      </c>
      <c r="J1163" s="244">
        <f t="shared" si="36"/>
        <v>1009.5139717577806</v>
      </c>
      <c r="K1163" s="243">
        <v>49.234226262714472</v>
      </c>
      <c r="L1163" s="245">
        <f t="shared" ref="L1163:L1226" si="37">H1163*K1163</f>
        <v>30385.723308471952</v>
      </c>
      <c r="M1163" s="246" t="str">
        <f>VLOOKUP(D1163,[6]Consolidado!B:E,4,FALSE)</f>
        <v>En Proceso</v>
      </c>
      <c r="N1163" s="246" t="str">
        <f>VLOOKUP(D1163,[6]Consolidado!B:H,7,FALSE)</f>
        <v>Ingreso Parcial Nov.</v>
      </c>
    </row>
    <row r="1164" spans="1:14" x14ac:dyDescent="0.25">
      <c r="A1164" s="239" t="s">
        <v>717</v>
      </c>
      <c r="B1164" s="240" t="s">
        <v>912</v>
      </c>
      <c r="C1164" s="240" t="str">
        <f>VLOOKUP(D1164,[6]Consolidado!B:E,2,FALSE)</f>
        <v>WEWORK</v>
      </c>
      <c r="D1164" s="241">
        <v>396</v>
      </c>
      <c r="E1164" s="240" t="s">
        <v>481</v>
      </c>
      <c r="F1164" s="242" t="s">
        <v>506</v>
      </c>
      <c r="G1164" s="240" t="s">
        <v>508</v>
      </c>
      <c r="H1164" s="243">
        <v>413.25</v>
      </c>
      <c r="I1164" s="243">
        <v>1.635723421697727</v>
      </c>
      <c r="J1164" s="244">
        <f t="shared" si="36"/>
        <v>675.96270401658569</v>
      </c>
      <c r="K1164" s="243">
        <v>49.234226262714472</v>
      </c>
      <c r="L1164" s="245">
        <f t="shared" si="37"/>
        <v>20346.044003066756</v>
      </c>
      <c r="M1164" s="246" t="str">
        <f>VLOOKUP(D1164,[6]Consolidado!B:E,4,FALSE)</f>
        <v>En Proceso</v>
      </c>
      <c r="N1164" s="246" t="str">
        <f>VLOOKUP(D1164,[6]Consolidado!B:H,7,FALSE)</f>
        <v>Ingreso Parcial Nov.</v>
      </c>
    </row>
    <row r="1165" spans="1:14" x14ac:dyDescent="0.25">
      <c r="A1165" s="239" t="s">
        <v>717</v>
      </c>
      <c r="B1165" s="240" t="s">
        <v>912</v>
      </c>
      <c r="C1165" s="240" t="str">
        <f>VLOOKUP(D1165,[6]Consolidado!B:E,2,FALSE)</f>
        <v>WEWORK</v>
      </c>
      <c r="D1165" s="241">
        <v>396</v>
      </c>
      <c r="E1165" s="240" t="s">
        <v>481</v>
      </c>
      <c r="F1165" s="242" t="s">
        <v>506</v>
      </c>
      <c r="G1165" s="240" t="s">
        <v>508</v>
      </c>
      <c r="H1165" s="243">
        <v>326.25</v>
      </c>
      <c r="I1165" s="243">
        <v>1.635723421697727</v>
      </c>
      <c r="J1165" s="244">
        <f t="shared" si="36"/>
        <v>533.6547663288834</v>
      </c>
      <c r="K1165" s="243">
        <v>49.234226262714472</v>
      </c>
      <c r="L1165" s="245">
        <f t="shared" si="37"/>
        <v>16062.666318210597</v>
      </c>
      <c r="M1165" s="246" t="str">
        <f>VLOOKUP(D1165,[6]Consolidado!B:E,4,FALSE)</f>
        <v>En Proceso</v>
      </c>
      <c r="N1165" s="246" t="str">
        <f>VLOOKUP(D1165,[6]Consolidado!B:H,7,FALSE)</f>
        <v>Ingreso Parcial Nov.</v>
      </c>
    </row>
    <row r="1166" spans="1:14" x14ac:dyDescent="0.25">
      <c r="A1166" s="239" t="s">
        <v>717</v>
      </c>
      <c r="B1166" s="240" t="s">
        <v>904</v>
      </c>
      <c r="C1166" s="240" t="str">
        <f>VLOOKUP(D1166,[6]Consolidado!B:E,2,FALSE)</f>
        <v>Home Studios</v>
      </c>
      <c r="D1166" s="241">
        <v>368</v>
      </c>
      <c r="E1166" s="240" t="s">
        <v>481</v>
      </c>
      <c r="F1166" s="242" t="s">
        <v>506</v>
      </c>
      <c r="G1166" s="240" t="s">
        <v>508</v>
      </c>
      <c r="H1166" s="243">
        <v>-42</v>
      </c>
      <c r="I1166" s="243">
        <v>1.635723421697727</v>
      </c>
      <c r="J1166" s="244">
        <f t="shared" si="36"/>
        <v>-68.700383711304539</v>
      </c>
      <c r="K1166" s="243">
        <v>49.234226262714472</v>
      </c>
      <c r="L1166" s="245">
        <f t="shared" si="37"/>
        <v>-2067.837503034008</v>
      </c>
      <c r="M1166" s="246" t="str">
        <f>VLOOKUP(D1166,[6]Consolidado!B:E,4,FALSE)</f>
        <v>Finalizada</v>
      </c>
      <c r="N1166" s="246" t="str">
        <f>VLOOKUP(D1166,[6]Consolidado!B:H,7,FALSE)</f>
        <v>Agosto</v>
      </c>
    </row>
    <row r="1167" spans="1:14" x14ac:dyDescent="0.25">
      <c r="A1167" s="239" t="s">
        <v>717</v>
      </c>
      <c r="B1167" s="240" t="s">
        <v>904</v>
      </c>
      <c r="C1167" s="240" t="str">
        <f>VLOOKUP(D1167,[6]Consolidado!B:E,2,FALSE)</f>
        <v>Blue Mesa Granite</v>
      </c>
      <c r="D1167" s="241">
        <v>358</v>
      </c>
      <c r="E1167" s="240" t="s">
        <v>481</v>
      </c>
      <c r="F1167" s="242" t="s">
        <v>507</v>
      </c>
      <c r="G1167" s="240" t="s">
        <v>505</v>
      </c>
      <c r="H1167" s="243">
        <v>-72</v>
      </c>
      <c r="I1167" s="243">
        <v>1.4108924147625983</v>
      </c>
      <c r="J1167" s="244">
        <f t="shared" si="36"/>
        <v>-101.58425386290708</v>
      </c>
      <c r="K1167" s="243">
        <v>41.685479230063081</v>
      </c>
      <c r="L1167" s="245">
        <f t="shared" si="37"/>
        <v>-3001.3545045645419</v>
      </c>
      <c r="M1167" s="246" t="str">
        <f>VLOOKUP(D1167,[6]Consolidado!B:E,4,FALSE)</f>
        <v>Finalizada</v>
      </c>
      <c r="N1167" s="246" t="str">
        <f>VLOOKUP(D1167,[6]Consolidado!B:H,7,FALSE)</f>
        <v>Octubre</v>
      </c>
    </row>
    <row r="1168" spans="1:14" x14ac:dyDescent="0.25">
      <c r="A1168" s="239" t="s">
        <v>717</v>
      </c>
      <c r="B1168" s="240" t="s">
        <v>904</v>
      </c>
      <c r="C1168" s="240" t="str">
        <f>VLOOKUP(D1168,[6]Consolidado!B:E,2,FALSE)</f>
        <v>BH Office</v>
      </c>
      <c r="D1168" s="241">
        <v>308</v>
      </c>
      <c r="E1168" s="240" t="s">
        <v>481</v>
      </c>
      <c r="F1168" s="242" t="s">
        <v>506</v>
      </c>
      <c r="G1168" s="240" t="s">
        <v>508</v>
      </c>
      <c r="H1168" s="243">
        <v>-85</v>
      </c>
      <c r="I1168" s="243">
        <v>1.635723421697727</v>
      </c>
      <c r="J1168" s="244">
        <f t="shared" si="36"/>
        <v>-139.0364908443068</v>
      </c>
      <c r="K1168" s="243">
        <v>49.234226262714472</v>
      </c>
      <c r="L1168" s="245">
        <f t="shared" si="37"/>
        <v>-4184.9092323307304</v>
      </c>
      <c r="M1168" s="246" t="str">
        <f>VLOOKUP(D1168,[6]Consolidado!B:E,4,FALSE)</f>
        <v>Finalizada</v>
      </c>
      <c r="N1168" s="246" t="str">
        <f>VLOOKUP(D1168,[6]Consolidado!B:H,7,FALSE)</f>
        <v>Agosto</v>
      </c>
    </row>
    <row r="1169" spans="1:14" x14ac:dyDescent="0.25">
      <c r="A1169" s="239" t="s">
        <v>717</v>
      </c>
      <c r="B1169" s="240" t="s">
        <v>904</v>
      </c>
      <c r="C1169" s="240" t="str">
        <f>VLOOKUP(D1169,[6]Consolidado!B:E,2,FALSE)</f>
        <v>Wharf</v>
      </c>
      <c r="D1169" s="241">
        <v>239</v>
      </c>
      <c r="E1169" s="240" t="s">
        <v>481</v>
      </c>
      <c r="F1169" s="242" t="s">
        <v>507</v>
      </c>
      <c r="G1169" s="240" t="s">
        <v>505</v>
      </c>
      <c r="H1169" s="243">
        <v>-59.3125</v>
      </c>
      <c r="I1169" s="243">
        <v>1.4108924147625983</v>
      </c>
      <c r="J1169" s="244">
        <f t="shared" si="36"/>
        <v>-83.683556350606608</v>
      </c>
      <c r="K1169" s="243">
        <v>41.685479230063081</v>
      </c>
      <c r="L1169" s="245">
        <f t="shared" si="37"/>
        <v>-2472.4699868331163</v>
      </c>
      <c r="M1169" s="246" t="str">
        <f>VLOOKUP(D1169,[6]Consolidado!B:E,4,FALSE)</f>
        <v>Finalizada</v>
      </c>
      <c r="N1169" s="246" t="str">
        <f>VLOOKUP(D1169,[6]Consolidado!B:H,7,FALSE)</f>
        <v>Agosto</v>
      </c>
    </row>
    <row r="1170" spans="1:14" x14ac:dyDescent="0.25">
      <c r="A1170" s="239" t="s">
        <v>717</v>
      </c>
      <c r="B1170" s="240" t="s">
        <v>904</v>
      </c>
      <c r="C1170" s="240" t="str">
        <f>VLOOKUP(D1170,[6]Consolidado!B:E,2,FALSE)</f>
        <v xml:space="preserve">Santa Monica </v>
      </c>
      <c r="D1170" s="241">
        <v>384</v>
      </c>
      <c r="E1170" s="240" t="s">
        <v>484</v>
      </c>
      <c r="F1170" s="242" t="s">
        <v>507</v>
      </c>
      <c r="G1170" s="240" t="s">
        <v>505</v>
      </c>
      <c r="H1170" s="243">
        <v>-6.6666666666666696</v>
      </c>
      <c r="I1170" s="243">
        <v>2.3489992250858598</v>
      </c>
      <c r="J1170" s="244">
        <f t="shared" si="36"/>
        <v>-15.659994833905738</v>
      </c>
      <c r="K1170" s="243">
        <v>69.921329769003705</v>
      </c>
      <c r="L1170" s="245">
        <f t="shared" si="37"/>
        <v>-466.14219846002493</v>
      </c>
      <c r="M1170" s="246" t="str">
        <f>VLOOKUP(D1170,[6]Consolidado!B:E,4,FALSE)</f>
        <v>Finalizada</v>
      </c>
      <c r="N1170" s="246" t="str">
        <f>VLOOKUP(D1170,[6]Consolidado!B:H,7,FALSE)</f>
        <v>Agosto</v>
      </c>
    </row>
    <row r="1171" spans="1:14" x14ac:dyDescent="0.25">
      <c r="A1171" s="239" t="s">
        <v>717</v>
      </c>
      <c r="B1171" s="240" t="s">
        <v>904</v>
      </c>
      <c r="C1171" s="240" t="str">
        <f>VLOOKUP(D1171,[6]Consolidado!B:E,2,FALSE)</f>
        <v>Phipps&amp;CO</v>
      </c>
      <c r="D1171" s="241">
        <v>312</v>
      </c>
      <c r="E1171" s="240" t="s">
        <v>487</v>
      </c>
      <c r="F1171" s="242" t="s">
        <v>506</v>
      </c>
      <c r="G1171" s="240" t="s">
        <v>508</v>
      </c>
      <c r="H1171" s="243">
        <v>-7.3333333333333304</v>
      </c>
      <c r="I1171" s="243">
        <v>2.6490133333333326</v>
      </c>
      <c r="J1171" s="244">
        <f t="shared" si="36"/>
        <v>-19.426097777777763</v>
      </c>
      <c r="K1171" s="243">
        <v>79.265366368000031</v>
      </c>
      <c r="L1171" s="245">
        <f t="shared" si="37"/>
        <v>-581.27935336533335</v>
      </c>
      <c r="M1171" s="246" t="str">
        <f>VLOOKUP(D1171,[6]Consolidado!B:E,4,FALSE)</f>
        <v>Finalizada</v>
      </c>
      <c r="N1171" s="246" t="str">
        <f>VLOOKUP(D1171,[6]Consolidado!B:H,7,FALSE)</f>
        <v>Agosto</v>
      </c>
    </row>
    <row r="1172" spans="1:14" x14ac:dyDescent="0.25">
      <c r="A1172" s="239" t="s">
        <v>717</v>
      </c>
      <c r="B1172" s="240" t="s">
        <v>904</v>
      </c>
      <c r="C1172" s="240" t="str">
        <f>VLOOKUP(D1172,[6]Consolidado!B:E,2,FALSE)</f>
        <v>Blue Mesa Granite</v>
      </c>
      <c r="D1172" s="241">
        <v>357</v>
      </c>
      <c r="E1172" s="240" t="s">
        <v>481</v>
      </c>
      <c r="F1172" s="242" t="s">
        <v>506</v>
      </c>
      <c r="G1172" s="240" t="s">
        <v>508</v>
      </c>
      <c r="H1172" s="243">
        <v>-28.3333333333333</v>
      </c>
      <c r="I1172" s="243">
        <v>1.635723421697727</v>
      </c>
      <c r="J1172" s="244">
        <f t="shared" si="36"/>
        <v>-46.345496948102209</v>
      </c>
      <c r="K1172" s="243">
        <v>49.234226262714472</v>
      </c>
      <c r="L1172" s="245">
        <f t="shared" si="37"/>
        <v>-1394.9697441102417</v>
      </c>
      <c r="M1172" s="246" t="str">
        <f>VLOOKUP(D1172,[6]Consolidado!B:E,4,FALSE)</f>
        <v>Finalizada</v>
      </c>
      <c r="N1172" s="246" t="str">
        <f>VLOOKUP(D1172,[6]Consolidado!B:H,7,FALSE)</f>
        <v>Octubre</v>
      </c>
    </row>
    <row r="1173" spans="1:14" x14ac:dyDescent="0.25">
      <c r="A1173" s="239" t="s">
        <v>717</v>
      </c>
      <c r="B1173" s="240" t="s">
        <v>904</v>
      </c>
      <c r="C1173" s="240" t="str">
        <f>VLOOKUP(D1173,[6]Consolidado!B:E,2,FALSE)</f>
        <v>Blue Mesa Granite</v>
      </c>
      <c r="D1173" s="241">
        <v>358</v>
      </c>
      <c r="E1173" s="240" t="s">
        <v>481</v>
      </c>
      <c r="F1173" s="242" t="s">
        <v>506</v>
      </c>
      <c r="G1173" s="240" t="s">
        <v>508</v>
      </c>
      <c r="H1173" s="243">
        <v>-21.3333333333333</v>
      </c>
      <c r="I1173" s="243">
        <v>1.635723421697727</v>
      </c>
      <c r="J1173" s="244">
        <f t="shared" si="36"/>
        <v>-34.895432996218119</v>
      </c>
      <c r="K1173" s="243">
        <v>49.234226262714472</v>
      </c>
      <c r="L1173" s="245">
        <f t="shared" si="37"/>
        <v>-1050.3301602712404</v>
      </c>
      <c r="M1173" s="246" t="str">
        <f>VLOOKUP(D1173,[6]Consolidado!B:E,4,FALSE)</f>
        <v>Finalizada</v>
      </c>
      <c r="N1173" s="246" t="str">
        <f>VLOOKUP(D1173,[6]Consolidado!B:H,7,FALSE)</f>
        <v>Octubre</v>
      </c>
    </row>
    <row r="1174" spans="1:14" x14ac:dyDescent="0.25">
      <c r="A1174" s="239" t="s">
        <v>717</v>
      </c>
      <c r="B1174" s="240" t="s">
        <v>904</v>
      </c>
      <c r="C1174" s="240" t="str">
        <f>VLOOKUP(D1174,[6]Consolidado!B:E,2,FALSE)</f>
        <v>Blue Mesa Granite</v>
      </c>
      <c r="D1174" s="241">
        <v>358</v>
      </c>
      <c r="E1174" s="240" t="s">
        <v>481</v>
      </c>
      <c r="F1174" s="242" t="s">
        <v>506</v>
      </c>
      <c r="G1174" s="240" t="s">
        <v>508</v>
      </c>
      <c r="H1174" s="243">
        <v>-49</v>
      </c>
      <c r="I1174" s="243">
        <v>1.635723421697727</v>
      </c>
      <c r="J1174" s="244">
        <f t="shared" si="36"/>
        <v>-80.150447663188629</v>
      </c>
      <c r="K1174" s="243">
        <v>49.234226262714472</v>
      </c>
      <c r="L1174" s="245">
        <f t="shared" si="37"/>
        <v>-2412.4770868730093</v>
      </c>
      <c r="M1174" s="246" t="str">
        <f>VLOOKUP(D1174,[6]Consolidado!B:E,4,FALSE)</f>
        <v>Finalizada</v>
      </c>
      <c r="N1174" s="246" t="str">
        <f>VLOOKUP(D1174,[6]Consolidado!B:H,7,FALSE)</f>
        <v>Octubre</v>
      </c>
    </row>
    <row r="1175" spans="1:14" x14ac:dyDescent="0.25">
      <c r="A1175" s="239" t="s">
        <v>717</v>
      </c>
      <c r="B1175" s="240" t="s">
        <v>904</v>
      </c>
      <c r="C1175" s="240" t="str">
        <f>VLOOKUP(D1175,[6]Consolidado!B:E,2,FALSE)</f>
        <v>Home Studios</v>
      </c>
      <c r="D1175" s="241">
        <v>368</v>
      </c>
      <c r="E1175" s="240" t="s">
        <v>481</v>
      </c>
      <c r="F1175" s="242" t="s">
        <v>506</v>
      </c>
      <c r="G1175" s="240" t="s">
        <v>508</v>
      </c>
      <c r="H1175" s="243">
        <v>-26.2916666666667</v>
      </c>
      <c r="I1175" s="243">
        <v>1.635723421697727</v>
      </c>
      <c r="J1175" s="244">
        <f t="shared" si="36"/>
        <v>-43.005894962136125</v>
      </c>
      <c r="K1175" s="243">
        <v>49.234226262714472</v>
      </c>
      <c r="L1175" s="245">
        <f t="shared" si="37"/>
        <v>-1294.4498654905362</v>
      </c>
      <c r="M1175" s="246" t="str">
        <f>VLOOKUP(D1175,[6]Consolidado!B:E,4,FALSE)</f>
        <v>Finalizada</v>
      </c>
      <c r="N1175" s="246" t="str">
        <f>VLOOKUP(D1175,[6]Consolidado!B:H,7,FALSE)</f>
        <v>Agosto</v>
      </c>
    </row>
    <row r="1176" spans="1:14" x14ac:dyDescent="0.25">
      <c r="A1176" s="239" t="s">
        <v>717</v>
      </c>
      <c r="B1176" s="240" t="s">
        <v>904</v>
      </c>
      <c r="C1176" s="240" t="str">
        <f>VLOOKUP(D1176,[6]Consolidado!B:E,2,FALSE)</f>
        <v>Blue Mesa Granite</v>
      </c>
      <c r="D1176" s="241">
        <v>358</v>
      </c>
      <c r="E1176" s="240" t="s">
        <v>481</v>
      </c>
      <c r="F1176" s="242" t="s">
        <v>506</v>
      </c>
      <c r="G1176" s="240" t="s">
        <v>508</v>
      </c>
      <c r="H1176" s="243">
        <v>-3.5</v>
      </c>
      <c r="I1176" s="243">
        <v>1.635723421697727</v>
      </c>
      <c r="J1176" s="244">
        <f t="shared" si="36"/>
        <v>-5.7250319759420449</v>
      </c>
      <c r="K1176" s="243">
        <v>49.234226262714472</v>
      </c>
      <c r="L1176" s="245">
        <f t="shared" si="37"/>
        <v>-172.31979191950066</v>
      </c>
      <c r="M1176" s="246" t="str">
        <f>VLOOKUP(D1176,[6]Consolidado!B:E,4,FALSE)</f>
        <v>Finalizada</v>
      </c>
      <c r="N1176" s="246" t="str">
        <f>VLOOKUP(D1176,[6]Consolidado!B:H,7,FALSE)</f>
        <v>Octubre</v>
      </c>
    </row>
    <row r="1177" spans="1:14" x14ac:dyDescent="0.25">
      <c r="A1177" s="239" t="s">
        <v>717</v>
      </c>
      <c r="B1177" s="240" t="s">
        <v>904</v>
      </c>
      <c r="C1177" s="240" t="str">
        <f>VLOOKUP(D1177,[6]Consolidado!B:E,2,FALSE)</f>
        <v>Phipps&amp;CO</v>
      </c>
      <c r="D1177" s="241">
        <v>312</v>
      </c>
      <c r="E1177" s="240" t="s">
        <v>481</v>
      </c>
      <c r="F1177" s="242" t="s">
        <v>506</v>
      </c>
      <c r="G1177" s="240" t="s">
        <v>508</v>
      </c>
      <c r="H1177" s="243">
        <v>-48.4166666666667</v>
      </c>
      <c r="I1177" s="243">
        <v>1.635723421697727</v>
      </c>
      <c r="J1177" s="244">
        <f t="shared" si="36"/>
        <v>-79.196275667198336</v>
      </c>
      <c r="K1177" s="243">
        <v>49.234226262714472</v>
      </c>
      <c r="L1177" s="245">
        <f t="shared" si="37"/>
        <v>-2383.7571215530938</v>
      </c>
      <c r="M1177" s="246" t="str">
        <f>VLOOKUP(D1177,[6]Consolidado!B:E,4,FALSE)</f>
        <v>Finalizada</v>
      </c>
      <c r="N1177" s="246" t="str">
        <f>VLOOKUP(D1177,[6]Consolidado!B:H,7,FALSE)</f>
        <v>Agosto</v>
      </c>
    </row>
    <row r="1178" spans="1:14" x14ac:dyDescent="0.25">
      <c r="A1178" s="239" t="s">
        <v>717</v>
      </c>
      <c r="B1178" s="240" t="s">
        <v>904</v>
      </c>
      <c r="C1178" s="240" t="str">
        <f>VLOOKUP(D1178,[6]Consolidado!B:E,2,FALSE)</f>
        <v>BH Office</v>
      </c>
      <c r="D1178" s="241">
        <v>311</v>
      </c>
      <c r="E1178" s="240" t="s">
        <v>485</v>
      </c>
      <c r="F1178" s="242" t="s">
        <v>507</v>
      </c>
      <c r="G1178" s="240" t="s">
        <v>505</v>
      </c>
      <c r="H1178" s="243">
        <v>-12.2222222222222</v>
      </c>
      <c r="I1178" s="243">
        <v>3.7872651789270448</v>
      </c>
      <c r="J1178" s="244">
        <f t="shared" si="36"/>
        <v>-46.288796631330463</v>
      </c>
      <c r="K1178" s="243">
        <v>111.94602767624674</v>
      </c>
      <c r="L1178" s="245">
        <f t="shared" si="37"/>
        <v>-1368.2292271541244</v>
      </c>
      <c r="M1178" s="246" t="str">
        <f>VLOOKUP(D1178,[6]Consolidado!B:E,4,FALSE)</f>
        <v>Finalizada</v>
      </c>
      <c r="N1178" s="246" t="str">
        <f>VLOOKUP(D1178,[6]Consolidado!B:H,7,FALSE)</f>
        <v>Agosto</v>
      </c>
    </row>
    <row r="1179" spans="1:14" x14ac:dyDescent="0.25">
      <c r="A1179" s="239" t="s">
        <v>717</v>
      </c>
      <c r="B1179" s="240" t="s">
        <v>904</v>
      </c>
      <c r="C1179" s="240" t="str">
        <f>VLOOKUP(D1179,[6]Consolidado!B:E,2,FALSE)</f>
        <v>Chicha [Pina Blanca]</v>
      </c>
      <c r="D1179" s="241">
        <v>297</v>
      </c>
      <c r="E1179" s="240" t="s">
        <v>481</v>
      </c>
      <c r="F1179" s="242" t="s">
        <v>506</v>
      </c>
      <c r="G1179" s="240" t="s">
        <v>508</v>
      </c>
      <c r="H1179" s="243">
        <v>-10</v>
      </c>
      <c r="I1179" s="243">
        <v>1.635723421697727</v>
      </c>
      <c r="J1179" s="244">
        <f t="shared" si="36"/>
        <v>-16.357234216977268</v>
      </c>
      <c r="K1179" s="243">
        <v>49.234226262714472</v>
      </c>
      <c r="L1179" s="245">
        <f t="shared" si="37"/>
        <v>-492.34226262714469</v>
      </c>
      <c r="M1179" s="246" t="str">
        <f>VLOOKUP(D1179,[6]Consolidado!B:E,4,FALSE)</f>
        <v>Finalizada</v>
      </c>
      <c r="N1179" s="246" t="str">
        <f>VLOOKUP(D1179,[6]Consolidado!B:H,7,FALSE)</f>
        <v>Agosto</v>
      </c>
    </row>
    <row r="1180" spans="1:14" x14ac:dyDescent="0.25">
      <c r="A1180" s="239" t="s">
        <v>717</v>
      </c>
      <c r="B1180" s="240" t="s">
        <v>904</v>
      </c>
      <c r="C1180" s="240" t="str">
        <f>VLOOKUP(D1180,[6]Consolidado!B:E,2,FALSE)</f>
        <v>Home Studios</v>
      </c>
      <c r="D1180" s="241">
        <v>368</v>
      </c>
      <c r="E1180" s="240" t="s">
        <v>481</v>
      </c>
      <c r="F1180" s="242" t="s">
        <v>506</v>
      </c>
      <c r="G1180" s="240" t="s">
        <v>508</v>
      </c>
      <c r="H1180" s="243">
        <v>-2.3333333333333299</v>
      </c>
      <c r="I1180" s="243">
        <v>1.635723421697727</v>
      </c>
      <c r="J1180" s="244">
        <f t="shared" si="36"/>
        <v>-3.8166879839613572</v>
      </c>
      <c r="K1180" s="243">
        <v>49.234226262714472</v>
      </c>
      <c r="L1180" s="245">
        <f t="shared" si="37"/>
        <v>-114.87986127966694</v>
      </c>
      <c r="M1180" s="246" t="str">
        <f>VLOOKUP(D1180,[6]Consolidado!B:E,4,FALSE)</f>
        <v>Finalizada</v>
      </c>
      <c r="N1180" s="246" t="str">
        <f>VLOOKUP(D1180,[6]Consolidado!B:H,7,FALSE)</f>
        <v>Agosto</v>
      </c>
    </row>
    <row r="1181" spans="1:14" x14ac:dyDescent="0.25">
      <c r="A1181" s="239" t="s">
        <v>717</v>
      </c>
      <c r="B1181" s="240" t="s">
        <v>904</v>
      </c>
      <c r="C1181" s="240" t="str">
        <f>VLOOKUP(D1181,[6]Consolidado!B:E,2,FALSE)</f>
        <v>Blue Mesa Granite</v>
      </c>
      <c r="D1181" s="241">
        <v>358</v>
      </c>
      <c r="E1181" s="240" t="s">
        <v>481</v>
      </c>
      <c r="F1181" s="242" t="s">
        <v>506</v>
      </c>
      <c r="G1181" s="240" t="s">
        <v>508</v>
      </c>
      <c r="H1181" s="243">
        <v>-16.6666666666667</v>
      </c>
      <c r="I1181" s="243">
        <v>1.635723421697727</v>
      </c>
      <c r="J1181" s="244">
        <f t="shared" si="36"/>
        <v>-27.262057028295505</v>
      </c>
      <c r="K1181" s="243">
        <v>49.234226262714472</v>
      </c>
      <c r="L1181" s="245">
        <f t="shared" si="37"/>
        <v>-820.57043771190945</v>
      </c>
      <c r="M1181" s="246" t="str">
        <f>VLOOKUP(D1181,[6]Consolidado!B:E,4,FALSE)</f>
        <v>Finalizada</v>
      </c>
      <c r="N1181" s="246" t="str">
        <f>VLOOKUP(D1181,[6]Consolidado!B:H,7,FALSE)</f>
        <v>Octubre</v>
      </c>
    </row>
    <row r="1182" spans="1:14" x14ac:dyDescent="0.25">
      <c r="A1182" s="239" t="s">
        <v>717</v>
      </c>
      <c r="B1182" s="240" t="s">
        <v>904</v>
      </c>
      <c r="C1182" s="240" t="str">
        <f>VLOOKUP(D1182,[6]Consolidado!B:E,2,FALSE)</f>
        <v>Chicha [Pina Blanca]</v>
      </c>
      <c r="D1182" s="241">
        <v>296</v>
      </c>
      <c r="E1182" s="240" t="s">
        <v>481</v>
      </c>
      <c r="F1182" s="242" t="s">
        <v>507</v>
      </c>
      <c r="G1182" s="240" t="s">
        <v>505</v>
      </c>
      <c r="H1182" s="243">
        <v>-6.6666666666666696</v>
      </c>
      <c r="I1182" s="243">
        <v>1.4108924147625983</v>
      </c>
      <c r="J1182" s="244">
        <f t="shared" si="36"/>
        <v>-9.4059494317506598</v>
      </c>
      <c r="K1182" s="243">
        <v>41.685479230063081</v>
      </c>
      <c r="L1182" s="245">
        <f t="shared" si="37"/>
        <v>-277.90319486708734</v>
      </c>
      <c r="M1182" s="246" t="str">
        <f>VLOOKUP(D1182,[6]Consolidado!B:E,4,FALSE)</f>
        <v>Finalizada</v>
      </c>
      <c r="N1182" s="246" t="str">
        <f>VLOOKUP(D1182,[6]Consolidado!B:H,7,FALSE)</f>
        <v>Agosto</v>
      </c>
    </row>
    <row r="1183" spans="1:14" x14ac:dyDescent="0.25">
      <c r="A1183" s="239" t="s">
        <v>717</v>
      </c>
      <c r="B1183" s="240" t="s">
        <v>904</v>
      </c>
      <c r="C1183" s="240" t="str">
        <f>VLOOKUP(D1183,[6]Consolidado!B:E,2,FALSE)</f>
        <v>Chicha [Pina Blanca]</v>
      </c>
      <c r="D1183" s="241">
        <v>296</v>
      </c>
      <c r="E1183" s="240" t="s">
        <v>481</v>
      </c>
      <c r="F1183" s="242" t="s">
        <v>507</v>
      </c>
      <c r="G1183" s="240" t="s">
        <v>505</v>
      </c>
      <c r="H1183" s="243">
        <v>-4.125</v>
      </c>
      <c r="I1183" s="243">
        <v>1.4108924147625983</v>
      </c>
      <c r="J1183" s="244">
        <f t="shared" si="36"/>
        <v>-5.8199312108957182</v>
      </c>
      <c r="K1183" s="243">
        <v>41.685479230063081</v>
      </c>
      <c r="L1183" s="245">
        <f t="shared" si="37"/>
        <v>-171.9526018240102</v>
      </c>
      <c r="M1183" s="246" t="str">
        <f>VLOOKUP(D1183,[6]Consolidado!B:E,4,FALSE)</f>
        <v>Finalizada</v>
      </c>
      <c r="N1183" s="246" t="str">
        <f>VLOOKUP(D1183,[6]Consolidado!B:H,7,FALSE)</f>
        <v>Agosto</v>
      </c>
    </row>
    <row r="1184" spans="1:14" x14ac:dyDescent="0.25">
      <c r="A1184" s="239" t="s">
        <v>717</v>
      </c>
      <c r="B1184" s="240" t="s">
        <v>904</v>
      </c>
      <c r="C1184" s="240" t="str">
        <f>VLOOKUP(D1184,[6]Consolidado!B:E,2,FALSE)</f>
        <v>Costa Palmas</v>
      </c>
      <c r="D1184" s="241" t="s">
        <v>368</v>
      </c>
      <c r="E1184" s="240" t="s">
        <v>487</v>
      </c>
      <c r="F1184" s="242" t="s">
        <v>506</v>
      </c>
      <c r="G1184" s="240" t="s">
        <v>508</v>
      </c>
      <c r="H1184" s="243">
        <v>-23</v>
      </c>
      <c r="I1184" s="243">
        <v>2.6490133333333326</v>
      </c>
      <c r="J1184" s="244">
        <f t="shared" si="36"/>
        <v>-60.927306666666652</v>
      </c>
      <c r="K1184" s="243">
        <v>79.265366368000031</v>
      </c>
      <c r="L1184" s="245">
        <f t="shared" si="37"/>
        <v>-1823.1034264640007</v>
      </c>
      <c r="M1184" s="246" t="str">
        <f>VLOOKUP(D1184,[6]Consolidado!B:E,4,FALSE)</f>
        <v>Finalizada</v>
      </c>
      <c r="N1184" s="246" t="str">
        <f>VLOOKUP(D1184,[6]Consolidado!B:H,7,FALSE)</f>
        <v>Septiembre</v>
      </c>
    </row>
    <row r="1185" spans="1:14" x14ac:dyDescent="0.25">
      <c r="A1185" s="239" t="s">
        <v>717</v>
      </c>
      <c r="B1185" s="240" t="s">
        <v>904</v>
      </c>
      <c r="C1185" s="240" t="str">
        <f>VLOOKUP(D1185,[6]Consolidado!B:E,2,FALSE)</f>
        <v>Costa Palmas</v>
      </c>
      <c r="D1185" s="241">
        <v>386</v>
      </c>
      <c r="E1185" s="240" t="s">
        <v>481</v>
      </c>
      <c r="F1185" s="242" t="s">
        <v>506</v>
      </c>
      <c r="G1185" s="240" t="s">
        <v>508</v>
      </c>
      <c r="H1185" s="243">
        <v>-99.3055555555556</v>
      </c>
      <c r="I1185" s="243">
        <v>1.635723421697727</v>
      </c>
      <c r="J1185" s="244">
        <f t="shared" si="36"/>
        <v>-162.43642312692714</v>
      </c>
      <c r="K1185" s="243">
        <v>49.234226262714472</v>
      </c>
      <c r="L1185" s="245">
        <f t="shared" si="37"/>
        <v>-4889.2321913667865</v>
      </c>
      <c r="M1185" s="246" t="str">
        <f>VLOOKUP(D1185,[6]Consolidado!B:E,4,FALSE)</f>
        <v>Finalizada</v>
      </c>
      <c r="N1185" s="246" t="str">
        <f>VLOOKUP(D1185,[6]Consolidado!B:H,7,FALSE)</f>
        <v>Septiembre</v>
      </c>
    </row>
    <row r="1186" spans="1:14" x14ac:dyDescent="0.25">
      <c r="A1186" s="239" t="s">
        <v>717</v>
      </c>
      <c r="B1186" s="240" t="s">
        <v>904</v>
      </c>
      <c r="C1186" s="240" t="str">
        <f>VLOOKUP(D1186,[6]Consolidado!B:E,2,FALSE)</f>
        <v>Costa Palmas</v>
      </c>
      <c r="D1186" s="241" t="s">
        <v>307</v>
      </c>
      <c r="E1186" s="240" t="s">
        <v>487</v>
      </c>
      <c r="F1186" s="242" t="s">
        <v>506</v>
      </c>
      <c r="G1186" s="240" t="s">
        <v>508</v>
      </c>
      <c r="H1186" s="243">
        <v>-26.25</v>
      </c>
      <c r="I1186" s="243">
        <v>2.6490133333333326</v>
      </c>
      <c r="J1186" s="244">
        <f t="shared" si="36"/>
        <v>-69.536599999999979</v>
      </c>
      <c r="K1186" s="243">
        <v>79.265366368000031</v>
      </c>
      <c r="L1186" s="245">
        <f t="shared" si="37"/>
        <v>-2080.7158671600009</v>
      </c>
      <c r="M1186" s="246" t="str">
        <f>VLOOKUP(D1186,[6]Consolidado!B:E,4,FALSE)</f>
        <v>Finalizada</v>
      </c>
      <c r="N1186" s="246" t="str">
        <f>VLOOKUP(D1186,[6]Consolidado!B:H,7,FALSE)</f>
        <v>Septiembre</v>
      </c>
    </row>
    <row r="1187" spans="1:14" x14ac:dyDescent="0.25">
      <c r="A1187" s="239" t="s">
        <v>717</v>
      </c>
      <c r="B1187" s="240" t="s">
        <v>904</v>
      </c>
      <c r="C1187" s="240" t="str">
        <f>VLOOKUP(D1187,[6]Consolidado!B:E,2,FALSE)</f>
        <v>Costa Palmas</v>
      </c>
      <c r="D1187" s="241" t="s">
        <v>305</v>
      </c>
      <c r="E1187" s="240" t="s">
        <v>487</v>
      </c>
      <c r="F1187" s="242" t="s">
        <v>506</v>
      </c>
      <c r="G1187" s="240" t="s">
        <v>508</v>
      </c>
      <c r="H1187" s="243">
        <v>-146.611111111111</v>
      </c>
      <c r="I1187" s="243">
        <v>2.6490133333333326</v>
      </c>
      <c r="J1187" s="244">
        <f t="shared" si="36"/>
        <v>-388.37478814814773</v>
      </c>
      <c r="K1187" s="243">
        <v>79.265366368000031</v>
      </c>
      <c r="L1187" s="245">
        <f t="shared" si="37"/>
        <v>-11621.183435841773</v>
      </c>
      <c r="M1187" s="246" t="str">
        <f>VLOOKUP(D1187,[6]Consolidado!B:E,4,FALSE)</f>
        <v>Finalizada</v>
      </c>
      <c r="N1187" s="246" t="str">
        <f>VLOOKUP(D1187,[6]Consolidado!B:H,7,FALSE)</f>
        <v>Septiembre</v>
      </c>
    </row>
    <row r="1188" spans="1:14" x14ac:dyDescent="0.25">
      <c r="A1188" s="239" t="s">
        <v>717</v>
      </c>
      <c r="B1188" s="240" t="s">
        <v>904</v>
      </c>
      <c r="C1188" s="240" t="str">
        <f>VLOOKUP(D1188,[6]Consolidado!B:E,2,FALSE)</f>
        <v>WEWORK</v>
      </c>
      <c r="D1188" s="241">
        <v>412</v>
      </c>
      <c r="E1188" s="240" t="s">
        <v>481</v>
      </c>
      <c r="F1188" s="242" t="s">
        <v>506</v>
      </c>
      <c r="G1188" s="240" t="s">
        <v>508</v>
      </c>
      <c r="H1188" s="243">
        <v>-90</v>
      </c>
      <c r="I1188" s="243">
        <v>1.635723421697727</v>
      </c>
      <c r="J1188" s="244">
        <f t="shared" si="36"/>
        <v>-147.21510795279542</v>
      </c>
      <c r="K1188" s="243">
        <v>49.234226262714472</v>
      </c>
      <c r="L1188" s="245">
        <f t="shared" si="37"/>
        <v>-4431.0803636443025</v>
      </c>
      <c r="M1188" s="246" t="str">
        <f>VLOOKUP(D1188,[6]Consolidado!B:E,4,FALSE)</f>
        <v>En Proceso</v>
      </c>
      <c r="N1188" s="246" t="str">
        <f>VLOOKUP(D1188,[6]Consolidado!B:H,7,FALSE)</f>
        <v>Ingreso Parcial Nov.</v>
      </c>
    </row>
    <row r="1189" spans="1:14" x14ac:dyDescent="0.25">
      <c r="A1189" s="239" t="s">
        <v>717</v>
      </c>
      <c r="B1189" s="240" t="s">
        <v>904</v>
      </c>
      <c r="C1189" s="240" t="str">
        <f>VLOOKUP(D1189,[6]Consolidado!B:E,2,FALSE)</f>
        <v>Costa Palmas</v>
      </c>
      <c r="D1189" s="241">
        <v>391</v>
      </c>
      <c r="E1189" s="240" t="s">
        <v>481</v>
      </c>
      <c r="F1189" s="242" t="s">
        <v>506</v>
      </c>
      <c r="G1189" s="240" t="s">
        <v>508</v>
      </c>
      <c r="H1189" s="243">
        <v>-7.875</v>
      </c>
      <c r="I1189" s="243">
        <v>1.635723421697727</v>
      </c>
      <c r="J1189" s="244">
        <f t="shared" si="36"/>
        <v>-12.881321945869599</v>
      </c>
      <c r="K1189" s="243">
        <v>49.234226262714472</v>
      </c>
      <c r="L1189" s="245">
        <f t="shared" si="37"/>
        <v>-387.71953181887648</v>
      </c>
      <c r="M1189" s="246" t="str">
        <f>VLOOKUP(D1189,[6]Consolidado!B:E,4,FALSE)</f>
        <v>Finalizada</v>
      </c>
      <c r="N1189" s="246" t="str">
        <f>VLOOKUP(D1189,[6]Consolidado!B:H,7,FALSE)</f>
        <v>Septiembre</v>
      </c>
    </row>
    <row r="1190" spans="1:14" x14ac:dyDescent="0.25">
      <c r="A1190" s="239" t="s">
        <v>717</v>
      </c>
      <c r="B1190" s="240" t="s">
        <v>904</v>
      </c>
      <c r="C1190" s="240" t="str">
        <f>VLOOKUP(D1190,[6]Consolidado!B:E,2,FALSE)</f>
        <v>Costa Palmas</v>
      </c>
      <c r="D1190" s="241" t="s">
        <v>307</v>
      </c>
      <c r="E1190" s="240" t="s">
        <v>487</v>
      </c>
      <c r="F1190" s="242" t="s">
        <v>506</v>
      </c>
      <c r="G1190" s="240" t="s">
        <v>508</v>
      </c>
      <c r="H1190" s="243">
        <v>-78</v>
      </c>
      <c r="I1190" s="243">
        <v>2.6490133333333326</v>
      </c>
      <c r="J1190" s="244">
        <f t="shared" si="36"/>
        <v>-206.62303999999995</v>
      </c>
      <c r="K1190" s="243">
        <v>79.265366368000031</v>
      </c>
      <c r="L1190" s="245">
        <f t="shared" si="37"/>
        <v>-6182.6985767040023</v>
      </c>
      <c r="M1190" s="246" t="str">
        <f>VLOOKUP(D1190,[6]Consolidado!B:E,4,FALSE)</f>
        <v>Finalizada</v>
      </c>
      <c r="N1190" s="246" t="str">
        <f>VLOOKUP(D1190,[6]Consolidado!B:H,7,FALSE)</f>
        <v>Septiembre</v>
      </c>
    </row>
    <row r="1191" spans="1:14" x14ac:dyDescent="0.25">
      <c r="A1191" s="239" t="s">
        <v>717</v>
      </c>
      <c r="B1191" s="240" t="s">
        <v>904</v>
      </c>
      <c r="C1191" s="240" t="str">
        <f>VLOOKUP(D1191,[6]Consolidado!B:E,2,FALSE)</f>
        <v>WEWORK</v>
      </c>
      <c r="D1191" s="241">
        <v>412</v>
      </c>
      <c r="E1191" s="240" t="s">
        <v>481</v>
      </c>
      <c r="F1191" s="242" t="s">
        <v>506</v>
      </c>
      <c r="G1191" s="240" t="s">
        <v>508</v>
      </c>
      <c r="H1191" s="243">
        <v>-65.625</v>
      </c>
      <c r="I1191" s="243">
        <v>1.635723421697727</v>
      </c>
      <c r="J1191" s="244">
        <f t="shared" si="36"/>
        <v>-107.34434954891333</v>
      </c>
      <c r="K1191" s="243">
        <v>49.234226262714472</v>
      </c>
      <c r="L1191" s="245">
        <f t="shared" si="37"/>
        <v>-3230.9960984906375</v>
      </c>
      <c r="M1191" s="246" t="str">
        <f>VLOOKUP(D1191,[6]Consolidado!B:E,4,FALSE)</f>
        <v>En Proceso</v>
      </c>
      <c r="N1191" s="246" t="str">
        <f>VLOOKUP(D1191,[6]Consolidado!B:H,7,FALSE)</f>
        <v>Ingreso Parcial Nov.</v>
      </c>
    </row>
    <row r="1192" spans="1:14" x14ac:dyDescent="0.25">
      <c r="A1192" s="239" t="s">
        <v>717</v>
      </c>
      <c r="B1192" s="240" t="s">
        <v>904</v>
      </c>
      <c r="C1192" s="240" t="str">
        <f>VLOOKUP(D1192,[6]Consolidado!B:E,2,FALSE)</f>
        <v>WEWORK</v>
      </c>
      <c r="D1192" s="241">
        <v>396</v>
      </c>
      <c r="E1192" s="240" t="s">
        <v>481</v>
      </c>
      <c r="F1192" s="242" t="s">
        <v>506</v>
      </c>
      <c r="G1192" s="240" t="s">
        <v>508</v>
      </c>
      <c r="H1192" s="243">
        <v>-168.777777777778</v>
      </c>
      <c r="I1192" s="243">
        <v>1.635723421697727</v>
      </c>
      <c r="J1192" s="244">
        <f t="shared" si="36"/>
        <v>-276.07376417320563</v>
      </c>
      <c r="K1192" s="243">
        <v>49.234226262714472</v>
      </c>
      <c r="L1192" s="245">
        <f t="shared" si="37"/>
        <v>-8309.6432992292648</v>
      </c>
      <c r="M1192" s="246" t="str">
        <f>VLOOKUP(D1192,[6]Consolidado!B:E,4,FALSE)</f>
        <v>En Proceso</v>
      </c>
      <c r="N1192" s="246" t="str">
        <f>VLOOKUP(D1192,[6]Consolidado!B:H,7,FALSE)</f>
        <v>Ingreso Parcial Nov.</v>
      </c>
    </row>
    <row r="1193" spans="1:14" x14ac:dyDescent="0.25">
      <c r="A1193" s="239" t="s">
        <v>717</v>
      </c>
      <c r="B1193" s="240" t="s">
        <v>904</v>
      </c>
      <c r="C1193" s="240" t="str">
        <f>VLOOKUP(D1193,[6]Consolidado!B:E,2,FALSE)</f>
        <v>WEWORK</v>
      </c>
      <c r="D1193" s="241">
        <v>396</v>
      </c>
      <c r="E1193" s="240" t="s">
        <v>481</v>
      </c>
      <c r="F1193" s="242" t="s">
        <v>506</v>
      </c>
      <c r="G1193" s="240" t="s">
        <v>508</v>
      </c>
      <c r="H1193" s="243">
        <v>-165</v>
      </c>
      <c r="I1193" s="243">
        <v>1.635723421697727</v>
      </c>
      <c r="J1193" s="244">
        <f t="shared" si="36"/>
        <v>-269.89436458012494</v>
      </c>
      <c r="K1193" s="243">
        <v>49.234226262714472</v>
      </c>
      <c r="L1193" s="245">
        <f t="shared" si="37"/>
        <v>-8123.647333347888</v>
      </c>
      <c r="M1193" s="246" t="str">
        <f>VLOOKUP(D1193,[6]Consolidado!B:E,4,FALSE)</f>
        <v>En Proceso</v>
      </c>
      <c r="N1193" s="246" t="str">
        <f>VLOOKUP(D1193,[6]Consolidado!B:H,7,FALSE)</f>
        <v>Ingreso Parcial Nov.</v>
      </c>
    </row>
    <row r="1194" spans="1:14" x14ac:dyDescent="0.25">
      <c r="A1194" s="239" t="s">
        <v>717</v>
      </c>
      <c r="B1194" s="240" t="s">
        <v>904</v>
      </c>
      <c r="C1194" s="240" t="str">
        <f>VLOOKUP(D1194,[6]Consolidado!B:E,2,FALSE)</f>
        <v>WEWORK</v>
      </c>
      <c r="D1194" s="241">
        <v>396</v>
      </c>
      <c r="E1194" s="240" t="s">
        <v>481</v>
      </c>
      <c r="F1194" s="242" t="s">
        <v>506</v>
      </c>
      <c r="G1194" s="240" t="s">
        <v>508</v>
      </c>
      <c r="H1194" s="243">
        <v>-30</v>
      </c>
      <c r="I1194" s="243">
        <v>1.635723421697727</v>
      </c>
      <c r="J1194" s="244">
        <f t="shared" si="36"/>
        <v>-49.071702650931812</v>
      </c>
      <c r="K1194" s="243">
        <v>49.234226262714472</v>
      </c>
      <c r="L1194" s="245">
        <f t="shared" si="37"/>
        <v>-1477.0267878814341</v>
      </c>
      <c r="M1194" s="246" t="str">
        <f>VLOOKUP(D1194,[6]Consolidado!B:E,4,FALSE)</f>
        <v>En Proceso</v>
      </c>
      <c r="N1194" s="246" t="str">
        <f>VLOOKUP(D1194,[6]Consolidado!B:H,7,FALSE)</f>
        <v>Ingreso Parcial Nov.</v>
      </c>
    </row>
    <row r="1195" spans="1:14" x14ac:dyDescent="0.25">
      <c r="A1195" s="239" t="s">
        <v>717</v>
      </c>
      <c r="B1195" s="240" t="s">
        <v>913</v>
      </c>
      <c r="C1195" s="240">
        <f>VLOOKUP(D1195,[6]Consolidado!B:E,2,FALSE)</f>
        <v>0</v>
      </c>
      <c r="D1195" s="241" t="s">
        <v>914</v>
      </c>
      <c r="E1195" s="240" t="s">
        <v>915</v>
      </c>
      <c r="F1195" s="242" t="s">
        <v>506</v>
      </c>
      <c r="G1195" s="240" t="s">
        <v>916</v>
      </c>
      <c r="H1195" s="243">
        <v>1</v>
      </c>
      <c r="I1195" s="243">
        <v>26.426537528986607</v>
      </c>
      <c r="J1195" s="244">
        <f t="shared" si="36"/>
        <v>26.426537528986607</v>
      </c>
      <c r="K1195" s="243">
        <v>800</v>
      </c>
      <c r="L1195" s="245">
        <f t="shared" si="37"/>
        <v>800</v>
      </c>
      <c r="M1195" s="246" t="str">
        <f>VLOOKUP(D1195,[6]Consolidado!B:E,4,FALSE)</f>
        <v>En Proceso</v>
      </c>
      <c r="N1195" s="246">
        <f>VLOOKUP(D1195,[6]Consolidado!B:H,7,FALSE)</f>
        <v>0</v>
      </c>
    </row>
    <row r="1196" spans="1:14" x14ac:dyDescent="0.25">
      <c r="A1196" s="239" t="s">
        <v>717</v>
      </c>
      <c r="B1196" s="240" t="s">
        <v>917</v>
      </c>
      <c r="C1196" s="240">
        <f>VLOOKUP(D1196,[6]Consolidado!B:E,2,FALSE)</f>
        <v>0</v>
      </c>
      <c r="D1196" s="241" t="s">
        <v>914</v>
      </c>
      <c r="E1196" s="240" t="s">
        <v>915</v>
      </c>
      <c r="F1196" s="242" t="s">
        <v>506</v>
      </c>
      <c r="G1196" s="240" t="s">
        <v>918</v>
      </c>
      <c r="H1196" s="243">
        <v>1</v>
      </c>
      <c r="I1196" s="243">
        <v>79</v>
      </c>
      <c r="J1196" s="244">
        <f t="shared" si="36"/>
        <v>79</v>
      </c>
      <c r="K1196" s="243">
        <v>2393.1390999999999</v>
      </c>
      <c r="L1196" s="245">
        <f t="shared" si="37"/>
        <v>2393.1390999999999</v>
      </c>
      <c r="M1196" s="246" t="str">
        <f>VLOOKUP(D1196,[6]Consolidado!B:E,4,FALSE)</f>
        <v>En Proceso</v>
      </c>
      <c r="N1196" s="246">
        <f>VLOOKUP(D1196,[6]Consolidado!B:H,7,FALSE)</f>
        <v>0</v>
      </c>
    </row>
    <row r="1197" spans="1:14" x14ac:dyDescent="0.25">
      <c r="A1197" s="239" t="s">
        <v>725</v>
      </c>
      <c r="B1197" s="240" t="s">
        <v>516</v>
      </c>
      <c r="C1197" s="240" t="str">
        <f>VLOOKUP(D1197,[6]Consolidado!B:E,2,FALSE)</f>
        <v>Papagayo Four Seasons</v>
      </c>
      <c r="D1197" s="241">
        <v>374</v>
      </c>
      <c r="E1197" s="240" t="s">
        <v>485</v>
      </c>
      <c r="F1197" s="242" t="s">
        <v>507</v>
      </c>
      <c r="G1197" s="240" t="s">
        <v>505</v>
      </c>
      <c r="H1197" s="243">
        <v>117</v>
      </c>
      <c r="I1197" s="243">
        <v>3.7872651789270448</v>
      </c>
      <c r="J1197" s="244">
        <f t="shared" si="36"/>
        <v>443.11002593446426</v>
      </c>
      <c r="K1197" s="243">
        <v>111.94602767624674</v>
      </c>
      <c r="L1197" s="245">
        <f t="shared" si="37"/>
        <v>13097.685238120868</v>
      </c>
      <c r="M1197" s="246" t="str">
        <f>VLOOKUP(D1197,[6]Consolidado!B:E,4,FALSE)</f>
        <v>Finalizada</v>
      </c>
      <c r="N1197" s="246" t="str">
        <f>VLOOKUP(D1197,[6]Consolidado!B:H,7,FALSE)</f>
        <v>Noviembre</v>
      </c>
    </row>
    <row r="1198" spans="1:14" x14ac:dyDescent="0.25">
      <c r="A1198" s="239" t="s">
        <v>725</v>
      </c>
      <c r="B1198" s="240" t="s">
        <v>516</v>
      </c>
      <c r="C1198" s="240" t="str">
        <f>VLOOKUP(D1198,[6]Consolidado!B:E,2,FALSE)</f>
        <v>Maderas Collective</v>
      </c>
      <c r="D1198" s="241">
        <v>321</v>
      </c>
      <c r="E1198" s="240" t="s">
        <v>481</v>
      </c>
      <c r="F1198" s="242" t="s">
        <v>506</v>
      </c>
      <c r="G1198" s="240" t="s">
        <v>508</v>
      </c>
      <c r="H1198" s="243">
        <v>10.25</v>
      </c>
      <c r="I1198" s="243">
        <v>1.6532508434247062</v>
      </c>
      <c r="J1198" s="244">
        <f t="shared" si="36"/>
        <v>16.945821145103238</v>
      </c>
      <c r="K1198" s="243">
        <v>50.034779950737054</v>
      </c>
      <c r="L1198" s="245">
        <f t="shared" si="37"/>
        <v>512.85649449505479</v>
      </c>
      <c r="M1198" s="246" t="str">
        <f>VLOOKUP(D1198,[6]Consolidado!B:E,4,FALSE)</f>
        <v>En Proceso</v>
      </c>
      <c r="N1198" s="246" t="str">
        <f>VLOOKUP(D1198,[6]Consolidado!B:H,7,FALSE)</f>
        <v>Faltante Inv. Proc. Dic.</v>
      </c>
    </row>
    <row r="1199" spans="1:14" x14ac:dyDescent="0.25">
      <c r="A1199" s="239" t="s">
        <v>725</v>
      </c>
      <c r="B1199" s="240" t="s">
        <v>516</v>
      </c>
      <c r="C1199" s="240" t="str">
        <f>VLOOKUP(D1199,[6]Consolidado!B:E,2,FALSE)</f>
        <v>Papagayo Four Seasons</v>
      </c>
      <c r="D1199" s="241">
        <v>374</v>
      </c>
      <c r="E1199" s="240" t="s">
        <v>485</v>
      </c>
      <c r="F1199" s="242" t="s">
        <v>507</v>
      </c>
      <c r="G1199" s="240" t="s">
        <v>505</v>
      </c>
      <c r="H1199" s="243">
        <v>4</v>
      </c>
      <c r="I1199" s="243">
        <v>3.7872651789270448</v>
      </c>
      <c r="J1199" s="244">
        <f t="shared" si="36"/>
        <v>15.149060715708179</v>
      </c>
      <c r="K1199" s="243">
        <v>111.94602767624674</v>
      </c>
      <c r="L1199" s="245">
        <f t="shared" si="37"/>
        <v>447.78411070498697</v>
      </c>
      <c r="M1199" s="246" t="str">
        <f>VLOOKUP(D1199,[6]Consolidado!B:E,4,FALSE)</f>
        <v>Finalizada</v>
      </c>
      <c r="N1199" s="246" t="str">
        <f>VLOOKUP(D1199,[6]Consolidado!B:H,7,FALSE)</f>
        <v>Noviembre</v>
      </c>
    </row>
    <row r="1200" spans="1:14" x14ac:dyDescent="0.25">
      <c r="A1200" s="239" t="s">
        <v>725</v>
      </c>
      <c r="B1200" s="240" t="s">
        <v>516</v>
      </c>
      <c r="C1200" s="240" t="str">
        <f>VLOOKUP(D1200,[6]Consolidado!B:E,2,FALSE)</f>
        <v>Canoe Westfield (Reposition)</v>
      </c>
      <c r="D1200" s="241">
        <v>454</v>
      </c>
      <c r="E1200" s="240" t="s">
        <v>484</v>
      </c>
      <c r="F1200" s="242" t="s">
        <v>506</v>
      </c>
      <c r="G1200" s="240" t="s">
        <v>508</v>
      </c>
      <c r="H1200" s="243">
        <v>89.333333333333343</v>
      </c>
      <c r="I1200" s="265">
        <f>K1200/30.2402999999994</f>
        <v>2.3836221201509713</v>
      </c>
      <c r="J1200" s="244">
        <f t="shared" si="36"/>
        <v>212.93690940015347</v>
      </c>
      <c r="K1200" s="265">
        <v>72.081447999999995</v>
      </c>
      <c r="L1200" s="245">
        <f t="shared" si="37"/>
        <v>6439.2760213333331</v>
      </c>
      <c r="M1200" s="246" t="str">
        <f>VLOOKUP(D1200,[6]Consolidado!B:E,4,FALSE)</f>
        <v>En Proceso</v>
      </c>
      <c r="N1200" s="246">
        <f>VLOOKUP(D1200,[6]Consolidado!B:H,7,FALSE)</f>
        <v>0</v>
      </c>
    </row>
    <row r="1201" spans="1:14" x14ac:dyDescent="0.25">
      <c r="A1201" s="239" t="s">
        <v>725</v>
      </c>
      <c r="B1201" s="240" t="s">
        <v>516</v>
      </c>
      <c r="C1201" s="240" t="str">
        <f>VLOOKUP(D1201,[6]Consolidado!B:E,2,FALSE)</f>
        <v>WEWORK</v>
      </c>
      <c r="D1201" s="241">
        <v>412</v>
      </c>
      <c r="E1201" s="240" t="s">
        <v>481</v>
      </c>
      <c r="F1201" s="242" t="s">
        <v>506</v>
      </c>
      <c r="G1201" s="240" t="s">
        <v>508</v>
      </c>
      <c r="H1201" s="243">
        <v>25</v>
      </c>
      <c r="I1201" s="243">
        <v>1.6532508434247062</v>
      </c>
      <c r="J1201" s="244">
        <f t="shared" si="36"/>
        <v>41.331271085617658</v>
      </c>
      <c r="K1201" s="243">
        <v>50.034779950737054</v>
      </c>
      <c r="L1201" s="245">
        <f t="shared" si="37"/>
        <v>1250.8694987684264</v>
      </c>
      <c r="M1201" s="246" t="str">
        <f>VLOOKUP(D1201,[6]Consolidado!B:E,4,FALSE)</f>
        <v>En Proceso</v>
      </c>
      <c r="N1201" s="246" t="str">
        <f>VLOOKUP(D1201,[6]Consolidado!B:H,7,FALSE)</f>
        <v>Ingreso Parcial Nov.</v>
      </c>
    </row>
    <row r="1202" spans="1:14" x14ac:dyDescent="0.25">
      <c r="A1202" s="239" t="s">
        <v>725</v>
      </c>
      <c r="B1202" s="240" t="s">
        <v>516</v>
      </c>
      <c r="C1202" s="240" t="str">
        <f>VLOOKUP(D1202,[6]Consolidado!B:E,2,FALSE)</f>
        <v>Maderas Collective</v>
      </c>
      <c r="D1202" s="241">
        <v>452</v>
      </c>
      <c r="E1202" s="240" t="s">
        <v>481</v>
      </c>
      <c r="F1202" s="242" t="s">
        <v>506</v>
      </c>
      <c r="G1202" s="240" t="s">
        <v>508</v>
      </c>
      <c r="H1202" s="243">
        <v>2.125</v>
      </c>
      <c r="I1202" s="243">
        <v>1.6532508434247062</v>
      </c>
      <c r="J1202" s="244">
        <f t="shared" si="36"/>
        <v>3.5131580422775008</v>
      </c>
      <c r="K1202" s="243">
        <v>50.034779950737054</v>
      </c>
      <c r="L1202" s="245">
        <f t="shared" si="37"/>
        <v>106.32390739531624</v>
      </c>
      <c r="M1202" s="246" t="str">
        <f>VLOOKUP(D1202,[6]Consolidado!B:E,4,FALSE)</f>
        <v>Finalizada</v>
      </c>
      <c r="N1202" s="246" t="str">
        <f>VLOOKUP(D1202,[6]Consolidado!B:H,7,FALSE)</f>
        <v>Septiembre</v>
      </c>
    </row>
    <row r="1203" spans="1:14" x14ac:dyDescent="0.25">
      <c r="A1203" s="239" t="s">
        <v>725</v>
      </c>
      <c r="B1203" s="240" t="s">
        <v>516</v>
      </c>
      <c r="C1203" s="240" t="str">
        <f>VLOOKUP(D1203,[6]Consolidado!B:E,2,FALSE)</f>
        <v>Maderas Collective</v>
      </c>
      <c r="D1203" s="241">
        <v>452</v>
      </c>
      <c r="E1203" s="240" t="s">
        <v>484</v>
      </c>
      <c r="F1203" s="242" t="s">
        <v>506</v>
      </c>
      <c r="G1203" s="240" t="s">
        <v>508</v>
      </c>
      <c r="H1203" s="243">
        <v>0.5</v>
      </c>
      <c r="I1203" s="265">
        <v>2.3836221201509713</v>
      </c>
      <c r="J1203" s="244">
        <f t="shared" si="36"/>
        <v>1.1918110600754857</v>
      </c>
      <c r="K1203" s="265">
        <v>72.081447999999995</v>
      </c>
      <c r="L1203" s="245">
        <f t="shared" si="37"/>
        <v>36.040723999999997</v>
      </c>
      <c r="M1203" s="246" t="str">
        <f>VLOOKUP(D1203,[6]Consolidado!B:E,4,FALSE)</f>
        <v>Finalizada</v>
      </c>
      <c r="N1203" s="246" t="str">
        <f>VLOOKUP(D1203,[6]Consolidado!B:H,7,FALSE)</f>
        <v>Septiembre</v>
      </c>
    </row>
    <row r="1204" spans="1:14" x14ac:dyDescent="0.25">
      <c r="A1204" s="239" t="s">
        <v>725</v>
      </c>
      <c r="B1204" s="240" t="s">
        <v>516</v>
      </c>
      <c r="C1204" s="240" t="str">
        <f>VLOOKUP(D1204,[6]Consolidado!B:E,2,FALSE)</f>
        <v>Maderas Collective</v>
      </c>
      <c r="D1204" s="241">
        <v>452</v>
      </c>
      <c r="E1204" s="240" t="s">
        <v>485</v>
      </c>
      <c r="F1204" s="242" t="s">
        <v>507</v>
      </c>
      <c r="G1204" s="240" t="s">
        <v>505</v>
      </c>
      <c r="H1204" s="243">
        <v>0.5</v>
      </c>
      <c r="I1204" s="243">
        <v>3.7872651789270448</v>
      </c>
      <c r="J1204" s="244">
        <f t="shared" si="36"/>
        <v>1.8936325894635224</v>
      </c>
      <c r="K1204" s="243">
        <v>111.94602767624674</v>
      </c>
      <c r="L1204" s="245">
        <f t="shared" si="37"/>
        <v>55.973013838123371</v>
      </c>
      <c r="M1204" s="246" t="str">
        <f>VLOOKUP(D1204,[6]Consolidado!B:E,4,FALSE)</f>
        <v>Finalizada</v>
      </c>
      <c r="N1204" s="246" t="str">
        <f>VLOOKUP(D1204,[6]Consolidado!B:H,7,FALSE)</f>
        <v>Septiembre</v>
      </c>
    </row>
    <row r="1205" spans="1:14" x14ac:dyDescent="0.25">
      <c r="A1205" s="239" t="s">
        <v>725</v>
      </c>
      <c r="B1205" s="240" t="s">
        <v>516</v>
      </c>
      <c r="C1205" s="240" t="str">
        <f>VLOOKUP(D1205,[6]Consolidado!B:E,2,FALSE)</f>
        <v>Maderas Collective</v>
      </c>
      <c r="D1205" s="241">
        <v>452</v>
      </c>
      <c r="E1205" s="240" t="s">
        <v>482</v>
      </c>
      <c r="F1205" s="242" t="s">
        <v>507</v>
      </c>
      <c r="G1205" s="240" t="s">
        <v>505</v>
      </c>
      <c r="H1205" s="243">
        <v>0.5</v>
      </c>
      <c r="I1205" s="243">
        <v>2.7138074535197512</v>
      </c>
      <c r="J1205" s="244">
        <f t="shared" si="36"/>
        <v>1.3569037267598756</v>
      </c>
      <c r="K1205" s="243">
        <v>80.209464716125197</v>
      </c>
      <c r="L1205" s="245">
        <f t="shared" si="37"/>
        <v>40.104732358062599</v>
      </c>
      <c r="M1205" s="246" t="str">
        <f>VLOOKUP(D1205,[6]Consolidado!B:E,4,FALSE)</f>
        <v>Finalizada</v>
      </c>
      <c r="N1205" s="246" t="str">
        <f>VLOOKUP(D1205,[6]Consolidado!B:H,7,FALSE)</f>
        <v>Septiembre</v>
      </c>
    </row>
    <row r="1206" spans="1:14" x14ac:dyDescent="0.25">
      <c r="A1206" s="239" t="s">
        <v>725</v>
      </c>
      <c r="B1206" s="240" t="s">
        <v>516</v>
      </c>
      <c r="C1206" s="240" t="str">
        <f>VLOOKUP(D1206,[6]Consolidado!B:E,2,FALSE)</f>
        <v>Maderas Collective</v>
      </c>
      <c r="D1206" s="241">
        <v>452</v>
      </c>
      <c r="E1206" s="240" t="s">
        <v>487</v>
      </c>
      <c r="F1206" s="242" t="s">
        <v>507</v>
      </c>
      <c r="G1206" s="240" t="s">
        <v>505</v>
      </c>
      <c r="H1206" s="243">
        <v>0.5</v>
      </c>
      <c r="I1206" s="243">
        <v>3.5343017834010659</v>
      </c>
      <c r="J1206" s="244">
        <f t="shared" si="36"/>
        <v>1.767150891700533</v>
      </c>
      <c r="K1206" s="243">
        <v>103.17580235556672</v>
      </c>
      <c r="L1206" s="245">
        <f t="shared" si="37"/>
        <v>51.587901177783358</v>
      </c>
      <c r="M1206" s="246" t="str">
        <f>VLOOKUP(D1206,[6]Consolidado!B:E,4,FALSE)</f>
        <v>Finalizada</v>
      </c>
      <c r="N1206" s="246" t="str">
        <f>VLOOKUP(D1206,[6]Consolidado!B:H,7,FALSE)</f>
        <v>Septiembre</v>
      </c>
    </row>
    <row r="1207" spans="1:14" x14ac:dyDescent="0.25">
      <c r="A1207" s="239" t="s">
        <v>725</v>
      </c>
      <c r="B1207" s="240" t="s">
        <v>516</v>
      </c>
      <c r="C1207" s="240" t="str">
        <f>VLOOKUP(D1207,[6]Consolidado!B:E,2,FALSE)</f>
        <v>Papagayo Four Seasons</v>
      </c>
      <c r="D1207" s="241">
        <v>444</v>
      </c>
      <c r="E1207" s="240" t="s">
        <v>481</v>
      </c>
      <c r="F1207" s="242" t="s">
        <v>507</v>
      </c>
      <c r="G1207" s="240" t="s">
        <v>505</v>
      </c>
      <c r="H1207" s="243">
        <v>2.0833333333333335</v>
      </c>
      <c r="I1207" s="243">
        <v>1.4108924147626001</v>
      </c>
      <c r="J1207" s="244">
        <f t="shared" si="36"/>
        <v>2.9393591974220836</v>
      </c>
      <c r="K1207" s="243">
        <v>41.685479230063081</v>
      </c>
      <c r="L1207" s="245">
        <f t="shared" si="37"/>
        <v>86.844748395964757</v>
      </c>
      <c r="M1207" s="246" t="str">
        <f>VLOOKUP(D1207,[6]Consolidado!B:E,4,FALSE)</f>
        <v>Finalizada</v>
      </c>
      <c r="N1207" s="246" t="str">
        <f>VLOOKUP(D1207,[6]Consolidado!B:H,7,FALSE)</f>
        <v>Octubre</v>
      </c>
    </row>
    <row r="1208" spans="1:14" x14ac:dyDescent="0.25">
      <c r="A1208" s="239" t="s">
        <v>725</v>
      </c>
      <c r="B1208" s="240" t="s">
        <v>516</v>
      </c>
      <c r="C1208" s="240" t="str">
        <f>VLOOKUP(D1208,[6]Consolidado!B:E,2,FALSE)</f>
        <v>WEWORK</v>
      </c>
      <c r="D1208" s="241">
        <v>396</v>
      </c>
      <c r="E1208" s="240" t="s">
        <v>481</v>
      </c>
      <c r="F1208" s="242" t="s">
        <v>506</v>
      </c>
      <c r="G1208" s="240" t="s">
        <v>508</v>
      </c>
      <c r="H1208" s="243">
        <v>23.4375</v>
      </c>
      <c r="I1208" s="243">
        <v>1.6532508434247062</v>
      </c>
      <c r="J1208" s="244">
        <f t="shared" si="36"/>
        <v>38.748066642766553</v>
      </c>
      <c r="K1208" s="243">
        <v>50.034779950737054</v>
      </c>
      <c r="L1208" s="245">
        <f t="shared" si="37"/>
        <v>1172.6901550953996</v>
      </c>
      <c r="M1208" s="246" t="str">
        <f>VLOOKUP(D1208,[6]Consolidado!B:E,4,FALSE)</f>
        <v>En Proceso</v>
      </c>
      <c r="N1208" s="246" t="str">
        <f>VLOOKUP(D1208,[6]Consolidado!B:H,7,FALSE)</f>
        <v>Ingreso Parcial Nov.</v>
      </c>
    </row>
    <row r="1209" spans="1:14" x14ac:dyDescent="0.25">
      <c r="A1209" s="239" t="s">
        <v>725</v>
      </c>
      <c r="B1209" s="240" t="s">
        <v>516</v>
      </c>
      <c r="C1209" s="240" t="str">
        <f>VLOOKUP(D1209,[6]Consolidado!B:E,2,FALSE)</f>
        <v>Maderas Collective</v>
      </c>
      <c r="D1209" s="241">
        <v>187</v>
      </c>
      <c r="E1209" s="240" t="s">
        <v>482</v>
      </c>
      <c r="F1209" s="242" t="s">
        <v>507</v>
      </c>
      <c r="G1209" s="240" t="s">
        <v>505</v>
      </c>
      <c r="H1209" s="243">
        <v>2.3333333333333335</v>
      </c>
      <c r="I1209" s="243">
        <v>2.7138074535197512</v>
      </c>
      <c r="J1209" s="244">
        <f t="shared" si="36"/>
        <v>6.3322173915460862</v>
      </c>
      <c r="K1209" s="243">
        <v>80.209464716125197</v>
      </c>
      <c r="L1209" s="245">
        <f t="shared" si="37"/>
        <v>187.1554176709588</v>
      </c>
      <c r="M1209" s="246" t="str">
        <f>VLOOKUP(D1209,[6]Consolidado!B:E,4,FALSE)</f>
        <v>Finalizada</v>
      </c>
      <c r="N1209" s="246" t="str">
        <f>VLOOKUP(D1209,[6]Consolidado!B:H,7,FALSE)</f>
        <v>Se cierra mensualmente</v>
      </c>
    </row>
    <row r="1210" spans="1:14" x14ac:dyDescent="0.25">
      <c r="A1210" s="239" t="s">
        <v>725</v>
      </c>
      <c r="B1210" s="240" t="s">
        <v>516</v>
      </c>
      <c r="C1210" s="240" t="str">
        <f>VLOOKUP(D1210,[6]Consolidado!B:E,2,FALSE)</f>
        <v>WEWORK</v>
      </c>
      <c r="D1210" s="241">
        <v>396</v>
      </c>
      <c r="E1210" s="240" t="s">
        <v>481</v>
      </c>
      <c r="F1210" s="242" t="s">
        <v>506</v>
      </c>
      <c r="G1210" s="240" t="s">
        <v>508</v>
      </c>
      <c r="H1210" s="243">
        <v>11.25</v>
      </c>
      <c r="I1210" s="243">
        <v>1.6532508434247062</v>
      </c>
      <c r="J1210" s="244">
        <f t="shared" si="36"/>
        <v>18.599071988527946</v>
      </c>
      <c r="K1210" s="243">
        <v>50.034779950737054</v>
      </c>
      <c r="L1210" s="245">
        <f t="shared" si="37"/>
        <v>562.89127444579185</v>
      </c>
      <c r="M1210" s="246" t="str">
        <f>VLOOKUP(D1210,[6]Consolidado!B:E,4,FALSE)</f>
        <v>En Proceso</v>
      </c>
      <c r="N1210" s="246" t="str">
        <f>VLOOKUP(D1210,[6]Consolidado!B:H,7,FALSE)</f>
        <v>Ingreso Parcial Nov.</v>
      </c>
    </row>
    <row r="1211" spans="1:14" x14ac:dyDescent="0.25">
      <c r="A1211" s="239" t="s">
        <v>725</v>
      </c>
      <c r="B1211" s="240" t="s">
        <v>516</v>
      </c>
      <c r="C1211" s="240" t="str">
        <f>VLOOKUP(D1211,[6]Consolidado!B:E,2,FALSE)</f>
        <v>WEWORK</v>
      </c>
      <c r="D1211" s="241">
        <v>396</v>
      </c>
      <c r="E1211" s="240" t="s">
        <v>481</v>
      </c>
      <c r="F1211" s="242" t="s">
        <v>506</v>
      </c>
      <c r="G1211" s="240" t="s">
        <v>508</v>
      </c>
      <c r="H1211" s="243">
        <v>14</v>
      </c>
      <c r="I1211" s="243">
        <v>1.6532508434247062</v>
      </c>
      <c r="J1211" s="244">
        <f t="shared" si="36"/>
        <v>23.145511807945887</v>
      </c>
      <c r="K1211" s="243">
        <v>50.034779950737054</v>
      </c>
      <c r="L1211" s="245">
        <f t="shared" si="37"/>
        <v>700.48691931031874</v>
      </c>
      <c r="M1211" s="246" t="str">
        <f>VLOOKUP(D1211,[6]Consolidado!B:E,4,FALSE)</f>
        <v>En Proceso</v>
      </c>
      <c r="N1211" s="246" t="str">
        <f>VLOOKUP(D1211,[6]Consolidado!B:H,7,FALSE)</f>
        <v>Ingreso Parcial Nov.</v>
      </c>
    </row>
    <row r="1212" spans="1:14" x14ac:dyDescent="0.25">
      <c r="A1212" s="239" t="s">
        <v>725</v>
      </c>
      <c r="B1212" s="240" t="s">
        <v>516</v>
      </c>
      <c r="C1212" s="240" t="str">
        <f>VLOOKUP(D1212,[6]Consolidado!B:E,2,FALSE)</f>
        <v>WEWORK</v>
      </c>
      <c r="D1212" s="241">
        <v>412</v>
      </c>
      <c r="E1212" s="240" t="s">
        <v>481</v>
      </c>
      <c r="F1212" s="242" t="s">
        <v>506</v>
      </c>
      <c r="G1212" s="240" t="s">
        <v>508</v>
      </c>
      <c r="H1212" s="243">
        <v>49.833333333333336</v>
      </c>
      <c r="I1212" s="243">
        <v>1.6532508434247062</v>
      </c>
      <c r="J1212" s="244">
        <f t="shared" si="36"/>
        <v>82.387000363997856</v>
      </c>
      <c r="K1212" s="243">
        <v>50.034779950737054</v>
      </c>
      <c r="L1212" s="245">
        <f t="shared" si="37"/>
        <v>2493.3998675450634</v>
      </c>
      <c r="M1212" s="246" t="str">
        <f>VLOOKUP(D1212,[6]Consolidado!B:E,4,FALSE)</f>
        <v>En Proceso</v>
      </c>
      <c r="N1212" s="246" t="str">
        <f>VLOOKUP(D1212,[6]Consolidado!B:H,7,FALSE)</f>
        <v>Ingreso Parcial Nov.</v>
      </c>
    </row>
    <row r="1213" spans="1:14" x14ac:dyDescent="0.25">
      <c r="A1213" s="239" t="s">
        <v>725</v>
      </c>
      <c r="B1213" s="240" t="s">
        <v>516</v>
      </c>
      <c r="C1213" s="240" t="str">
        <f>VLOOKUP(D1213,[6]Consolidado!B:E,2,FALSE)</f>
        <v>Blue Mesa Granite</v>
      </c>
      <c r="D1213" s="241">
        <v>357</v>
      </c>
      <c r="E1213" s="240" t="s">
        <v>481</v>
      </c>
      <c r="F1213" s="242" t="s">
        <v>506</v>
      </c>
      <c r="G1213" s="240" t="s">
        <v>508</v>
      </c>
      <c r="H1213" s="243">
        <v>4</v>
      </c>
      <c r="I1213" s="243">
        <v>1.6532508434247062</v>
      </c>
      <c r="J1213" s="244">
        <f t="shared" si="36"/>
        <v>6.6130033736988247</v>
      </c>
      <c r="K1213" s="243">
        <v>50.034779950737054</v>
      </c>
      <c r="L1213" s="245">
        <f t="shared" si="37"/>
        <v>200.13911980294822</v>
      </c>
      <c r="M1213" s="246" t="str">
        <f>VLOOKUP(D1213,[6]Consolidado!B:E,4,FALSE)</f>
        <v>Finalizada</v>
      </c>
      <c r="N1213" s="246" t="str">
        <f>VLOOKUP(D1213,[6]Consolidado!B:H,7,FALSE)</f>
        <v>Octubre</v>
      </c>
    </row>
    <row r="1214" spans="1:14" x14ac:dyDescent="0.25">
      <c r="A1214" s="239" t="s">
        <v>725</v>
      </c>
      <c r="B1214" s="240" t="s">
        <v>516</v>
      </c>
      <c r="C1214" s="240" t="str">
        <f>VLOOKUP(D1214,[6]Consolidado!B:E,2,FALSE)</f>
        <v>WEWORK</v>
      </c>
      <c r="D1214" s="241">
        <v>396</v>
      </c>
      <c r="E1214" s="240" t="s">
        <v>481</v>
      </c>
      <c r="F1214" s="242" t="s">
        <v>506</v>
      </c>
      <c r="G1214" s="240" t="s">
        <v>508</v>
      </c>
      <c r="H1214" s="243">
        <v>13</v>
      </c>
      <c r="I1214" s="243">
        <v>1.6532508434247062</v>
      </c>
      <c r="J1214" s="244">
        <f t="shared" si="36"/>
        <v>21.492260964521179</v>
      </c>
      <c r="K1214" s="243">
        <v>50.034779950737054</v>
      </c>
      <c r="L1214" s="245">
        <f t="shared" si="37"/>
        <v>650.45213935958168</v>
      </c>
      <c r="M1214" s="246" t="str">
        <f>VLOOKUP(D1214,[6]Consolidado!B:E,4,FALSE)</f>
        <v>En Proceso</v>
      </c>
      <c r="N1214" s="246" t="str">
        <f>VLOOKUP(D1214,[6]Consolidado!B:H,7,FALSE)</f>
        <v>Ingreso Parcial Nov.</v>
      </c>
    </row>
    <row r="1215" spans="1:14" x14ac:dyDescent="0.25">
      <c r="A1215" s="239" t="s">
        <v>725</v>
      </c>
      <c r="B1215" s="240" t="s">
        <v>517</v>
      </c>
      <c r="C1215" s="240" t="str">
        <f>VLOOKUP(D1215,[6]Consolidado!B:E,2,FALSE)</f>
        <v>Papagayo Four Seasons</v>
      </c>
      <c r="D1215" s="241">
        <v>371</v>
      </c>
      <c r="E1215" s="240" t="s">
        <v>481</v>
      </c>
      <c r="F1215" s="242" t="s">
        <v>506</v>
      </c>
      <c r="G1215" s="240" t="s">
        <v>508</v>
      </c>
      <c r="H1215" s="243">
        <v>6.1111111111111107</v>
      </c>
      <c r="I1215" s="243">
        <v>1.6532508434247062</v>
      </c>
      <c r="J1215" s="244">
        <f t="shared" si="36"/>
        <v>10.103199598706537</v>
      </c>
      <c r="K1215" s="243">
        <v>50.034779950737054</v>
      </c>
      <c r="L1215" s="245">
        <f t="shared" si="37"/>
        <v>305.76809969894862</v>
      </c>
      <c r="M1215" s="246" t="str">
        <f>VLOOKUP(D1215,[6]Consolidado!B:E,4,FALSE)</f>
        <v>Finalizada</v>
      </c>
      <c r="N1215" s="246" t="str">
        <f>VLOOKUP(D1215,[6]Consolidado!B:H,7,FALSE)</f>
        <v>Septiembre</v>
      </c>
    </row>
    <row r="1216" spans="1:14" x14ac:dyDescent="0.25">
      <c r="A1216" s="239" t="s">
        <v>725</v>
      </c>
      <c r="B1216" s="240" t="s">
        <v>517</v>
      </c>
      <c r="C1216" s="240" t="str">
        <f>VLOOKUP(D1216,[6]Consolidado!B:E,2,FALSE)</f>
        <v>Papagayo Four Seasons</v>
      </c>
      <c r="D1216" s="241">
        <v>371</v>
      </c>
      <c r="E1216" s="240" t="s">
        <v>481</v>
      </c>
      <c r="F1216" s="242" t="s">
        <v>506</v>
      </c>
      <c r="G1216" s="240" t="s">
        <v>508</v>
      </c>
      <c r="H1216" s="243">
        <v>16</v>
      </c>
      <c r="I1216" s="243">
        <v>1.6532508434247062</v>
      </c>
      <c r="J1216" s="244">
        <f t="shared" si="36"/>
        <v>26.452013494795299</v>
      </c>
      <c r="K1216" s="243">
        <v>50.034779950737054</v>
      </c>
      <c r="L1216" s="245">
        <f t="shared" si="37"/>
        <v>800.55647921179286</v>
      </c>
      <c r="M1216" s="246" t="str">
        <f>VLOOKUP(D1216,[6]Consolidado!B:E,4,FALSE)</f>
        <v>Finalizada</v>
      </c>
      <c r="N1216" s="246" t="str">
        <f>VLOOKUP(D1216,[6]Consolidado!B:H,7,FALSE)</f>
        <v>Septiembre</v>
      </c>
    </row>
    <row r="1217" spans="1:14" x14ac:dyDescent="0.25">
      <c r="A1217" s="239" t="s">
        <v>725</v>
      </c>
      <c r="B1217" s="240" t="s">
        <v>517</v>
      </c>
      <c r="C1217" s="240" t="str">
        <f>VLOOKUP(D1217,[6]Consolidado!B:E,2,FALSE)</f>
        <v>Blue Mesa Granite</v>
      </c>
      <c r="D1217" s="241">
        <v>358</v>
      </c>
      <c r="E1217" s="240" t="s">
        <v>481</v>
      </c>
      <c r="F1217" s="242" t="s">
        <v>506</v>
      </c>
      <c r="G1217" s="240" t="s">
        <v>508</v>
      </c>
      <c r="H1217" s="243">
        <v>6.666666666666667</v>
      </c>
      <c r="I1217" s="243">
        <v>1.6532508434247062</v>
      </c>
      <c r="J1217" s="244">
        <f t="shared" si="36"/>
        <v>11.021672289498042</v>
      </c>
      <c r="K1217" s="243">
        <v>50.034779950737054</v>
      </c>
      <c r="L1217" s="245">
        <f t="shared" si="37"/>
        <v>333.56519967158039</v>
      </c>
      <c r="M1217" s="246" t="str">
        <f>VLOOKUP(D1217,[6]Consolidado!B:E,4,FALSE)</f>
        <v>Finalizada</v>
      </c>
      <c r="N1217" s="246" t="str">
        <f>VLOOKUP(D1217,[6]Consolidado!B:H,7,FALSE)</f>
        <v>Octubre</v>
      </c>
    </row>
    <row r="1218" spans="1:14" x14ac:dyDescent="0.25">
      <c r="A1218" s="239" t="s">
        <v>725</v>
      </c>
      <c r="B1218" s="240" t="s">
        <v>517</v>
      </c>
      <c r="C1218" s="240" t="str">
        <f>VLOOKUP(D1218,[6]Consolidado!B:E,2,FALSE)</f>
        <v>The wick hotel</v>
      </c>
      <c r="D1218" s="241">
        <v>392</v>
      </c>
      <c r="E1218" s="240" t="s">
        <v>481</v>
      </c>
      <c r="F1218" s="242" t="s">
        <v>506</v>
      </c>
      <c r="G1218" s="240" t="s">
        <v>508</v>
      </c>
      <c r="H1218" s="243">
        <v>11.5</v>
      </c>
      <c r="I1218" s="243">
        <v>1.6532508434247062</v>
      </c>
      <c r="J1218" s="244">
        <f t="shared" si="36"/>
        <v>19.012384699384121</v>
      </c>
      <c r="K1218" s="243">
        <v>50.034779950737054</v>
      </c>
      <c r="L1218" s="245">
        <f t="shared" si="37"/>
        <v>575.39996943347614</v>
      </c>
      <c r="M1218" s="246" t="str">
        <f>VLOOKUP(D1218,[6]Consolidado!B:E,4,FALSE)</f>
        <v>Finalizada</v>
      </c>
      <c r="N1218" s="246" t="str">
        <f>VLOOKUP(D1218,[6]Consolidado!B:H,7,FALSE)</f>
        <v>Septiembre</v>
      </c>
    </row>
    <row r="1219" spans="1:14" x14ac:dyDescent="0.25">
      <c r="A1219" s="239" t="s">
        <v>725</v>
      </c>
      <c r="B1219" s="240" t="s">
        <v>517</v>
      </c>
      <c r="C1219" s="240" t="str">
        <f>VLOOKUP(D1219,[6]Consolidado!B:E,2,FALSE)</f>
        <v>The wick hotel</v>
      </c>
      <c r="D1219" s="241">
        <v>381</v>
      </c>
      <c r="E1219" s="240" t="s">
        <v>485</v>
      </c>
      <c r="F1219" s="242" t="s">
        <v>507</v>
      </c>
      <c r="G1219" s="240" t="s">
        <v>505</v>
      </c>
      <c r="H1219" s="243">
        <v>126</v>
      </c>
      <c r="I1219" s="243">
        <v>3.7872651789270448</v>
      </c>
      <c r="J1219" s="244">
        <f t="shared" si="36"/>
        <v>477.19541254480765</v>
      </c>
      <c r="K1219" s="243">
        <v>111.94602767624674</v>
      </c>
      <c r="L1219" s="245">
        <f t="shared" si="37"/>
        <v>14105.19948720709</v>
      </c>
      <c r="M1219" s="246" t="str">
        <f>VLOOKUP(D1219,[6]Consolidado!B:E,4,FALSE)</f>
        <v>Finalizada</v>
      </c>
      <c r="N1219" s="246" t="str">
        <f>VLOOKUP(D1219,[6]Consolidado!B:H,7,FALSE)</f>
        <v>Septiembre</v>
      </c>
    </row>
    <row r="1220" spans="1:14" x14ac:dyDescent="0.25">
      <c r="A1220" s="239" t="s">
        <v>725</v>
      </c>
      <c r="B1220" s="240" t="s">
        <v>517</v>
      </c>
      <c r="C1220" s="240" t="str">
        <f>VLOOKUP(D1220,[6]Consolidado!B:E,2,FALSE)</f>
        <v>The wick hotel</v>
      </c>
      <c r="D1220" s="241">
        <v>381</v>
      </c>
      <c r="E1220" s="240" t="s">
        <v>485</v>
      </c>
      <c r="F1220" s="242" t="s">
        <v>507</v>
      </c>
      <c r="G1220" s="240" t="s">
        <v>505</v>
      </c>
      <c r="H1220" s="243">
        <v>4.166666666666667</v>
      </c>
      <c r="I1220" s="243">
        <v>3.7872651789270448</v>
      </c>
      <c r="J1220" s="244">
        <f t="shared" si="36"/>
        <v>15.780271578862688</v>
      </c>
      <c r="K1220" s="243">
        <v>111.94602767624674</v>
      </c>
      <c r="L1220" s="245">
        <f t="shared" si="37"/>
        <v>466.44178198436146</v>
      </c>
      <c r="M1220" s="246" t="str">
        <f>VLOOKUP(D1220,[6]Consolidado!B:E,4,FALSE)</f>
        <v>Finalizada</v>
      </c>
      <c r="N1220" s="246" t="str">
        <f>VLOOKUP(D1220,[6]Consolidado!B:H,7,FALSE)</f>
        <v>Septiembre</v>
      </c>
    </row>
    <row r="1221" spans="1:14" x14ac:dyDescent="0.25">
      <c r="A1221" s="239" t="s">
        <v>725</v>
      </c>
      <c r="B1221" s="240" t="s">
        <v>517</v>
      </c>
      <c r="C1221" s="240" t="str">
        <f>VLOOKUP(D1221,[6]Consolidado!B:E,2,FALSE)</f>
        <v>Maderas Collective</v>
      </c>
      <c r="D1221" s="241">
        <v>353</v>
      </c>
      <c r="E1221" s="240" t="s">
        <v>487</v>
      </c>
      <c r="F1221" s="242" t="s">
        <v>506</v>
      </c>
      <c r="G1221" s="240" t="s">
        <v>508</v>
      </c>
      <c r="H1221" s="243">
        <v>15.166666666666666</v>
      </c>
      <c r="I1221" s="243">
        <v>2.6490133333333334</v>
      </c>
      <c r="J1221" s="244">
        <f t="shared" si="36"/>
        <v>40.176702222222225</v>
      </c>
      <c r="K1221" s="243">
        <v>79.265366368000045</v>
      </c>
      <c r="L1221" s="245">
        <f t="shared" si="37"/>
        <v>1202.1913899146673</v>
      </c>
      <c r="M1221" s="246" t="str">
        <f>VLOOKUP(D1221,[6]Consolidado!B:E,4,FALSE)</f>
        <v>En Proceso</v>
      </c>
      <c r="N1221" s="246" t="str">
        <f>VLOOKUP(D1221,[6]Consolidado!B:H,7,FALSE)</f>
        <v>Cierre en Dic. (AF)</v>
      </c>
    </row>
    <row r="1222" spans="1:14" x14ac:dyDescent="0.25">
      <c r="A1222" s="239" t="s">
        <v>725</v>
      </c>
      <c r="B1222" s="240" t="s">
        <v>517</v>
      </c>
      <c r="C1222" s="240" t="str">
        <f>VLOOKUP(D1222,[6]Consolidado!B:E,2,FALSE)</f>
        <v>Maderas Collective</v>
      </c>
      <c r="D1222" s="241">
        <v>353</v>
      </c>
      <c r="E1222" s="240" t="s">
        <v>485</v>
      </c>
      <c r="F1222" s="242" t="s">
        <v>507</v>
      </c>
      <c r="G1222" s="240" t="s">
        <v>505</v>
      </c>
      <c r="H1222" s="243">
        <v>1.4583333333333333</v>
      </c>
      <c r="I1222" s="243">
        <v>3.7872651789270448</v>
      </c>
      <c r="J1222" s="244">
        <f t="shared" si="36"/>
        <v>5.5230950526019402</v>
      </c>
      <c r="K1222" s="243">
        <v>111.94602767624674</v>
      </c>
      <c r="L1222" s="245">
        <f t="shared" si="37"/>
        <v>163.25462369452649</v>
      </c>
      <c r="M1222" s="246" t="str">
        <f>VLOOKUP(D1222,[6]Consolidado!B:E,4,FALSE)</f>
        <v>En Proceso</v>
      </c>
      <c r="N1222" s="246" t="str">
        <f>VLOOKUP(D1222,[6]Consolidado!B:H,7,FALSE)</f>
        <v>Cierre en Dic. (AF)</v>
      </c>
    </row>
    <row r="1223" spans="1:14" x14ac:dyDescent="0.25">
      <c r="A1223" s="239" t="s">
        <v>725</v>
      </c>
      <c r="B1223" s="240" t="s">
        <v>517</v>
      </c>
      <c r="C1223" s="240" t="str">
        <f>VLOOKUP(D1223,[6]Consolidado!B:E,2,FALSE)</f>
        <v>Maderas Collective</v>
      </c>
      <c r="D1223" s="241">
        <v>353</v>
      </c>
      <c r="E1223" s="240" t="s">
        <v>481</v>
      </c>
      <c r="F1223" s="242" t="s">
        <v>506</v>
      </c>
      <c r="G1223" s="240" t="s">
        <v>508</v>
      </c>
      <c r="H1223" s="243">
        <v>6</v>
      </c>
      <c r="I1223" s="243">
        <v>1.6532508434247062</v>
      </c>
      <c r="J1223" s="244">
        <f t="shared" si="36"/>
        <v>9.9195050605482376</v>
      </c>
      <c r="K1223" s="243">
        <v>50.034779950737054</v>
      </c>
      <c r="L1223" s="245">
        <f t="shared" si="37"/>
        <v>300.20867970442231</v>
      </c>
      <c r="M1223" s="246" t="str">
        <f>VLOOKUP(D1223,[6]Consolidado!B:E,4,FALSE)</f>
        <v>En Proceso</v>
      </c>
      <c r="N1223" s="246" t="str">
        <f>VLOOKUP(D1223,[6]Consolidado!B:H,7,FALSE)</f>
        <v>Cierre en Dic. (AF)</v>
      </c>
    </row>
    <row r="1224" spans="1:14" x14ac:dyDescent="0.25">
      <c r="A1224" s="239" t="s">
        <v>725</v>
      </c>
      <c r="B1224" s="240" t="s">
        <v>517</v>
      </c>
      <c r="C1224" s="240" t="str">
        <f>VLOOKUP(D1224,[6]Consolidado!B:E,2,FALSE)</f>
        <v>The wick hotel</v>
      </c>
      <c r="D1224" s="241">
        <v>395</v>
      </c>
      <c r="E1224" s="240" t="s">
        <v>481</v>
      </c>
      <c r="F1224" s="242" t="s">
        <v>506</v>
      </c>
      <c r="G1224" s="240" t="s">
        <v>508</v>
      </c>
      <c r="H1224" s="243">
        <v>36</v>
      </c>
      <c r="I1224" s="243">
        <v>1.6532508434247062</v>
      </c>
      <c r="J1224" s="244">
        <f t="shared" si="36"/>
        <v>59.517030363289422</v>
      </c>
      <c r="K1224" s="243">
        <v>50.034779950737054</v>
      </c>
      <c r="L1224" s="245">
        <f t="shared" si="37"/>
        <v>1801.252078226534</v>
      </c>
      <c r="M1224" s="246" t="str">
        <f>VLOOKUP(D1224,[6]Consolidado!B:E,4,FALSE)</f>
        <v>Finalizada</v>
      </c>
      <c r="N1224" s="246" t="str">
        <f>VLOOKUP(D1224,[6]Consolidado!B:H,7,FALSE)</f>
        <v>Septiembre</v>
      </c>
    </row>
    <row r="1225" spans="1:14" x14ac:dyDescent="0.25">
      <c r="A1225" s="239" t="s">
        <v>725</v>
      </c>
      <c r="B1225" s="240" t="s">
        <v>517</v>
      </c>
      <c r="C1225" s="240" t="str">
        <f>VLOOKUP(D1225,[6]Consolidado!B:E,2,FALSE)</f>
        <v>The wick hotel</v>
      </c>
      <c r="D1225" s="241">
        <v>393</v>
      </c>
      <c r="E1225" s="240" t="s">
        <v>481</v>
      </c>
      <c r="F1225" s="242" t="s">
        <v>506</v>
      </c>
      <c r="G1225" s="240" t="s">
        <v>508</v>
      </c>
      <c r="H1225" s="243">
        <v>36</v>
      </c>
      <c r="I1225" s="243">
        <v>1.6532508434247062</v>
      </c>
      <c r="J1225" s="244">
        <f t="shared" si="36"/>
        <v>59.517030363289422</v>
      </c>
      <c r="K1225" s="243">
        <v>50.034779950737054</v>
      </c>
      <c r="L1225" s="245">
        <f t="shared" si="37"/>
        <v>1801.252078226534</v>
      </c>
      <c r="M1225" s="246" t="str">
        <f>VLOOKUP(D1225,[6]Consolidado!B:E,4,FALSE)</f>
        <v>Finalizada</v>
      </c>
      <c r="N1225" s="246" t="str">
        <f>VLOOKUP(D1225,[6]Consolidado!B:H,7,FALSE)</f>
        <v>Septiembre</v>
      </c>
    </row>
    <row r="1226" spans="1:14" x14ac:dyDescent="0.25">
      <c r="A1226" s="239" t="s">
        <v>725</v>
      </c>
      <c r="B1226" s="240" t="s">
        <v>517</v>
      </c>
      <c r="C1226" s="240" t="str">
        <f>VLOOKUP(D1226,[6]Consolidado!B:E,2,FALSE)</f>
        <v>The wick hotel</v>
      </c>
      <c r="D1226" s="241">
        <v>392</v>
      </c>
      <c r="E1226" s="240" t="s">
        <v>481</v>
      </c>
      <c r="F1226" s="242" t="s">
        <v>506</v>
      </c>
      <c r="G1226" s="240" t="s">
        <v>508</v>
      </c>
      <c r="H1226" s="243">
        <v>392.66666666666663</v>
      </c>
      <c r="I1226" s="243">
        <v>1.6532508434247062</v>
      </c>
      <c r="J1226" s="244">
        <f t="shared" ref="J1226:J1289" si="38">+H1226*I1226</f>
        <v>649.17649785143453</v>
      </c>
      <c r="K1226" s="243">
        <v>50.034779950737054</v>
      </c>
      <c r="L1226" s="245">
        <f t="shared" si="37"/>
        <v>19646.990260656083</v>
      </c>
      <c r="M1226" s="246" t="str">
        <f>VLOOKUP(D1226,[6]Consolidado!B:E,4,FALSE)</f>
        <v>Finalizada</v>
      </c>
      <c r="N1226" s="246" t="str">
        <f>VLOOKUP(D1226,[6]Consolidado!B:H,7,FALSE)</f>
        <v>Septiembre</v>
      </c>
    </row>
    <row r="1227" spans="1:14" x14ac:dyDescent="0.25">
      <c r="A1227" s="239" t="s">
        <v>725</v>
      </c>
      <c r="B1227" s="240" t="s">
        <v>517</v>
      </c>
      <c r="C1227" s="240" t="str">
        <f>VLOOKUP(D1227,[6]Consolidado!B:E,2,FALSE)</f>
        <v>Papagayo Four Seasons</v>
      </c>
      <c r="D1227" s="241">
        <v>371</v>
      </c>
      <c r="E1227" s="240" t="s">
        <v>481</v>
      </c>
      <c r="F1227" s="242" t="s">
        <v>506</v>
      </c>
      <c r="G1227" s="240" t="s">
        <v>508</v>
      </c>
      <c r="H1227" s="243">
        <v>2</v>
      </c>
      <c r="I1227" s="243">
        <v>1.6532508434247062</v>
      </c>
      <c r="J1227" s="244">
        <f t="shared" si="38"/>
        <v>3.3065016868494124</v>
      </c>
      <c r="K1227" s="243">
        <v>50.034779950737054</v>
      </c>
      <c r="L1227" s="245">
        <f t="shared" ref="L1227:L1290" si="39">H1227*K1227</f>
        <v>100.06955990147411</v>
      </c>
      <c r="M1227" s="246" t="str">
        <f>VLOOKUP(D1227,[6]Consolidado!B:E,4,FALSE)</f>
        <v>Finalizada</v>
      </c>
      <c r="N1227" s="246" t="str">
        <f>VLOOKUP(D1227,[6]Consolidado!B:H,7,FALSE)</f>
        <v>Septiembre</v>
      </c>
    </row>
    <row r="1228" spans="1:14" x14ac:dyDescent="0.25">
      <c r="A1228" s="239" t="s">
        <v>725</v>
      </c>
      <c r="B1228" s="240" t="s">
        <v>517</v>
      </c>
      <c r="C1228" s="240" t="str">
        <f>VLOOKUP(D1228,[6]Consolidado!B:E,2,FALSE)</f>
        <v>The wick hotel</v>
      </c>
      <c r="D1228" s="241">
        <v>381</v>
      </c>
      <c r="E1228" s="240" t="s">
        <v>485</v>
      </c>
      <c r="F1228" s="242" t="s">
        <v>507</v>
      </c>
      <c r="G1228" s="240" t="s">
        <v>505</v>
      </c>
      <c r="H1228" s="243">
        <v>33</v>
      </c>
      <c r="I1228" s="243">
        <v>3.7872651789270448</v>
      </c>
      <c r="J1228" s="244">
        <f t="shared" si="38"/>
        <v>124.97975090459248</v>
      </c>
      <c r="K1228" s="243">
        <v>111.94602767624674</v>
      </c>
      <c r="L1228" s="245">
        <f t="shared" si="39"/>
        <v>3694.2189133161423</v>
      </c>
      <c r="M1228" s="246" t="str">
        <f>VLOOKUP(D1228,[6]Consolidado!B:E,4,FALSE)</f>
        <v>Finalizada</v>
      </c>
      <c r="N1228" s="246" t="str">
        <f>VLOOKUP(D1228,[6]Consolidado!B:H,7,FALSE)</f>
        <v>Septiembre</v>
      </c>
    </row>
    <row r="1229" spans="1:14" x14ac:dyDescent="0.25">
      <c r="A1229" s="239" t="s">
        <v>725</v>
      </c>
      <c r="B1229" s="240" t="s">
        <v>517</v>
      </c>
      <c r="C1229" s="240" t="str">
        <f>VLOOKUP(D1229,[6]Consolidado!B:E,2,FALSE)</f>
        <v>The wick hotel</v>
      </c>
      <c r="D1229" s="241">
        <v>382</v>
      </c>
      <c r="E1229" s="240" t="s">
        <v>485</v>
      </c>
      <c r="F1229" s="242" t="s">
        <v>507</v>
      </c>
      <c r="G1229" s="240" t="s">
        <v>505</v>
      </c>
      <c r="H1229" s="243">
        <v>55.5</v>
      </c>
      <c r="I1229" s="243">
        <v>3.7872651789270448</v>
      </c>
      <c r="J1229" s="244">
        <f t="shared" si="38"/>
        <v>210.193217430451</v>
      </c>
      <c r="K1229" s="243">
        <v>111.94602767624674</v>
      </c>
      <c r="L1229" s="245">
        <f t="shared" si="39"/>
        <v>6213.0045360316944</v>
      </c>
      <c r="M1229" s="246" t="str">
        <f>VLOOKUP(D1229,[6]Consolidado!B:E,4,FALSE)</f>
        <v>Finalizada</v>
      </c>
      <c r="N1229" s="246" t="str">
        <f>VLOOKUP(D1229,[6]Consolidado!B:H,7,FALSE)</f>
        <v>Septiembre</v>
      </c>
    </row>
    <row r="1230" spans="1:14" x14ac:dyDescent="0.25">
      <c r="A1230" s="239" t="s">
        <v>725</v>
      </c>
      <c r="B1230" s="240" t="s">
        <v>517</v>
      </c>
      <c r="C1230" s="240" t="str">
        <f>VLOOKUP(D1230,[6]Consolidado!B:E,2,FALSE)</f>
        <v>The wick hotel</v>
      </c>
      <c r="D1230" s="241">
        <v>381</v>
      </c>
      <c r="E1230" s="240" t="s">
        <v>485</v>
      </c>
      <c r="F1230" s="242" t="s">
        <v>507</v>
      </c>
      <c r="G1230" s="240" t="s">
        <v>505</v>
      </c>
      <c r="H1230" s="243">
        <v>22.5</v>
      </c>
      <c r="I1230" s="243">
        <v>3.7872651789270448</v>
      </c>
      <c r="J1230" s="244">
        <f t="shared" si="38"/>
        <v>85.213466525858507</v>
      </c>
      <c r="K1230" s="243">
        <v>111.94602767624674</v>
      </c>
      <c r="L1230" s="245">
        <f t="shared" si="39"/>
        <v>2518.7856227155517</v>
      </c>
      <c r="M1230" s="246" t="str">
        <f>VLOOKUP(D1230,[6]Consolidado!B:E,4,FALSE)</f>
        <v>Finalizada</v>
      </c>
      <c r="N1230" s="246" t="str">
        <f>VLOOKUP(D1230,[6]Consolidado!B:H,7,FALSE)</f>
        <v>Septiembre</v>
      </c>
    </row>
    <row r="1231" spans="1:14" x14ac:dyDescent="0.25">
      <c r="A1231" s="239" t="s">
        <v>725</v>
      </c>
      <c r="B1231" s="240" t="s">
        <v>518</v>
      </c>
      <c r="C1231" s="240" t="str">
        <f>VLOOKUP(D1231,[6]Consolidado!B:E,2,FALSE)</f>
        <v>Maderas Collective</v>
      </c>
      <c r="D1231" s="241">
        <v>354</v>
      </c>
      <c r="E1231" s="240" t="s">
        <v>487</v>
      </c>
      <c r="F1231" s="242" t="s">
        <v>506</v>
      </c>
      <c r="G1231" s="240" t="s">
        <v>508</v>
      </c>
      <c r="H1231" s="243">
        <v>608</v>
      </c>
      <c r="I1231" s="243">
        <v>2.6490133333333334</v>
      </c>
      <c r="J1231" s="244">
        <f t="shared" si="38"/>
        <v>1610.6001066666668</v>
      </c>
      <c r="K1231" s="243">
        <v>79.265366368000045</v>
      </c>
      <c r="L1231" s="245">
        <f t="shared" si="39"/>
        <v>48193.342751744029</v>
      </c>
      <c r="M1231" s="246" t="str">
        <f>VLOOKUP(D1231,[6]Consolidado!B:E,4,FALSE)</f>
        <v>Finalizada</v>
      </c>
      <c r="N1231" s="246" t="str">
        <f>VLOOKUP(D1231,[6]Consolidado!B:H,7,FALSE)</f>
        <v>Noviembre</v>
      </c>
    </row>
    <row r="1232" spans="1:14" x14ac:dyDescent="0.25">
      <c r="A1232" s="239" t="s">
        <v>725</v>
      </c>
      <c r="B1232" s="240" t="s">
        <v>518</v>
      </c>
      <c r="C1232" s="240" t="str">
        <f>VLOOKUP(D1232,[6]Consolidado!B:E,2,FALSE)</f>
        <v>WEWORK</v>
      </c>
      <c r="D1232" s="241">
        <v>412</v>
      </c>
      <c r="E1232" s="240" t="s">
        <v>481</v>
      </c>
      <c r="F1232" s="242" t="s">
        <v>506</v>
      </c>
      <c r="G1232" s="240" t="s">
        <v>508</v>
      </c>
      <c r="H1232" s="243">
        <v>9</v>
      </c>
      <c r="I1232" s="243">
        <v>1.6532508434247062</v>
      </c>
      <c r="J1232" s="244">
        <f t="shared" si="38"/>
        <v>14.879257590822355</v>
      </c>
      <c r="K1232" s="243">
        <v>50.034779950737054</v>
      </c>
      <c r="L1232" s="245">
        <f t="shared" si="39"/>
        <v>450.31301955663349</v>
      </c>
      <c r="M1232" s="246" t="str">
        <f>VLOOKUP(D1232,[6]Consolidado!B:E,4,FALSE)</f>
        <v>En Proceso</v>
      </c>
      <c r="N1232" s="246" t="str">
        <f>VLOOKUP(D1232,[6]Consolidado!B:H,7,FALSE)</f>
        <v>Ingreso Parcial Nov.</v>
      </c>
    </row>
    <row r="1233" spans="1:14" x14ac:dyDescent="0.25">
      <c r="A1233" s="239" t="s">
        <v>725</v>
      </c>
      <c r="B1233" s="240" t="s">
        <v>518</v>
      </c>
      <c r="C1233" s="240" t="str">
        <f>VLOOKUP(D1233,[6]Consolidado!B:E,2,FALSE)</f>
        <v>WEWORK</v>
      </c>
      <c r="D1233" s="241">
        <v>412</v>
      </c>
      <c r="E1233" s="240" t="s">
        <v>481</v>
      </c>
      <c r="F1233" s="242" t="s">
        <v>506</v>
      </c>
      <c r="G1233" s="240" t="s">
        <v>508</v>
      </c>
      <c r="H1233" s="243">
        <v>144</v>
      </c>
      <c r="I1233" s="243">
        <v>1.6532508434247062</v>
      </c>
      <c r="J1233" s="244">
        <f t="shared" si="38"/>
        <v>238.06812145315769</v>
      </c>
      <c r="K1233" s="243">
        <v>50.034779950737054</v>
      </c>
      <c r="L1233" s="245">
        <f t="shared" si="39"/>
        <v>7205.0083129061359</v>
      </c>
      <c r="M1233" s="246" t="str">
        <f>VLOOKUP(D1233,[6]Consolidado!B:E,4,FALSE)</f>
        <v>En Proceso</v>
      </c>
      <c r="N1233" s="246" t="str">
        <f>VLOOKUP(D1233,[6]Consolidado!B:H,7,FALSE)</f>
        <v>Ingreso Parcial Nov.</v>
      </c>
    </row>
    <row r="1234" spans="1:14" x14ac:dyDescent="0.25">
      <c r="A1234" s="239" t="s">
        <v>725</v>
      </c>
      <c r="B1234" s="240" t="s">
        <v>518</v>
      </c>
      <c r="C1234" s="240" t="str">
        <f>VLOOKUP(D1234,[6]Consolidado!B:E,2,FALSE)</f>
        <v>Maderas Collective</v>
      </c>
      <c r="D1234" s="241">
        <v>187</v>
      </c>
      <c r="E1234" s="240" t="s">
        <v>482</v>
      </c>
      <c r="F1234" s="242" t="s">
        <v>507</v>
      </c>
      <c r="G1234" s="240" t="s">
        <v>505</v>
      </c>
      <c r="H1234" s="243">
        <v>5.104166666666667</v>
      </c>
      <c r="I1234" s="243">
        <v>2.7138074535197512</v>
      </c>
      <c r="J1234" s="244">
        <f t="shared" si="38"/>
        <v>13.851725544007063</v>
      </c>
      <c r="K1234" s="243">
        <v>80.209464716125197</v>
      </c>
      <c r="L1234" s="245">
        <f t="shared" si="39"/>
        <v>409.40247615522236</v>
      </c>
      <c r="M1234" s="246" t="str">
        <f>VLOOKUP(D1234,[6]Consolidado!B:E,4,FALSE)</f>
        <v>Finalizada</v>
      </c>
      <c r="N1234" s="246" t="str">
        <f>VLOOKUP(D1234,[6]Consolidado!B:H,7,FALSE)</f>
        <v>Se cierra mensualmente</v>
      </c>
    </row>
    <row r="1235" spans="1:14" x14ac:dyDescent="0.25">
      <c r="A1235" s="239" t="s">
        <v>725</v>
      </c>
      <c r="B1235" s="240" t="s">
        <v>518</v>
      </c>
      <c r="C1235" s="240" t="str">
        <f>VLOOKUP(D1235,[6]Consolidado!B:E,2,FALSE)</f>
        <v>Maderas Collective</v>
      </c>
      <c r="D1235" s="241">
        <v>187</v>
      </c>
      <c r="E1235" s="240" t="s">
        <v>479</v>
      </c>
      <c r="F1235" s="242" t="s">
        <v>506</v>
      </c>
      <c r="G1235" s="240" t="s">
        <v>905</v>
      </c>
      <c r="H1235" s="243">
        <v>2.875</v>
      </c>
      <c r="I1235" s="243">
        <v>0.93930317212688474</v>
      </c>
      <c r="J1235" s="244">
        <f t="shared" si="38"/>
        <v>2.7004966198647935</v>
      </c>
      <c r="K1235" s="243">
        <v>27.740628443057734</v>
      </c>
      <c r="L1235" s="245">
        <f t="shared" si="39"/>
        <v>79.754306773790987</v>
      </c>
      <c r="M1235" s="246" t="str">
        <f>VLOOKUP(D1235,[6]Consolidado!B:E,4,FALSE)</f>
        <v>Finalizada</v>
      </c>
      <c r="N1235" s="246" t="str">
        <f>VLOOKUP(D1235,[6]Consolidado!B:H,7,FALSE)</f>
        <v>Se cierra mensualmente</v>
      </c>
    </row>
    <row r="1236" spans="1:14" x14ac:dyDescent="0.25">
      <c r="A1236" s="239" t="s">
        <v>725</v>
      </c>
      <c r="B1236" s="240" t="s">
        <v>518</v>
      </c>
      <c r="C1236" s="240" t="str">
        <f>VLOOKUP(D1236,[6]Consolidado!B:E,2,FALSE)</f>
        <v>WEWORK</v>
      </c>
      <c r="D1236" s="241">
        <v>412</v>
      </c>
      <c r="E1236" s="240" t="s">
        <v>481</v>
      </c>
      <c r="F1236" s="242" t="s">
        <v>506</v>
      </c>
      <c r="G1236" s="240" t="s">
        <v>508</v>
      </c>
      <c r="H1236" s="243">
        <v>83.75</v>
      </c>
      <c r="I1236" s="243">
        <v>1.6532508434247062</v>
      </c>
      <c r="J1236" s="244">
        <f t="shared" si="38"/>
        <v>138.45975813681915</v>
      </c>
      <c r="K1236" s="243">
        <v>50.034779950737054</v>
      </c>
      <c r="L1236" s="245">
        <f t="shared" si="39"/>
        <v>4190.4128208742286</v>
      </c>
      <c r="M1236" s="246" t="str">
        <f>VLOOKUP(D1236,[6]Consolidado!B:E,4,FALSE)</f>
        <v>En Proceso</v>
      </c>
      <c r="N1236" s="246" t="str">
        <f>VLOOKUP(D1236,[6]Consolidado!B:H,7,FALSE)</f>
        <v>Ingreso Parcial Nov.</v>
      </c>
    </row>
    <row r="1237" spans="1:14" x14ac:dyDescent="0.25">
      <c r="A1237" s="239" t="s">
        <v>725</v>
      </c>
      <c r="B1237" s="240" t="s">
        <v>518</v>
      </c>
      <c r="C1237" s="240" t="str">
        <f>VLOOKUP(D1237,[6]Consolidado!B:E,2,FALSE)</f>
        <v>The wick hotel</v>
      </c>
      <c r="D1237" s="241">
        <v>392</v>
      </c>
      <c r="E1237" s="240" t="s">
        <v>481</v>
      </c>
      <c r="F1237" s="242" t="s">
        <v>506</v>
      </c>
      <c r="G1237" s="240" t="s">
        <v>508</v>
      </c>
      <c r="H1237" s="243">
        <v>56</v>
      </c>
      <c r="I1237" s="243">
        <v>1.6532508434247062</v>
      </c>
      <c r="J1237" s="244">
        <f t="shared" si="38"/>
        <v>92.582047231783548</v>
      </c>
      <c r="K1237" s="243">
        <v>50.034779950737054</v>
      </c>
      <c r="L1237" s="245">
        <f t="shared" si="39"/>
        <v>2801.947677241275</v>
      </c>
      <c r="M1237" s="246" t="str">
        <f>VLOOKUP(D1237,[6]Consolidado!B:E,4,FALSE)</f>
        <v>Finalizada</v>
      </c>
      <c r="N1237" s="246" t="str">
        <f>VLOOKUP(D1237,[6]Consolidado!B:H,7,FALSE)</f>
        <v>Septiembre</v>
      </c>
    </row>
    <row r="1238" spans="1:14" x14ac:dyDescent="0.25">
      <c r="A1238" s="239" t="s">
        <v>725</v>
      </c>
      <c r="B1238" s="240" t="s">
        <v>518</v>
      </c>
      <c r="C1238" s="240" t="str">
        <f>VLOOKUP(D1238,[6]Consolidado!B:E,2,FALSE)</f>
        <v>HUX HUX</v>
      </c>
      <c r="D1238" s="241">
        <v>461</v>
      </c>
      <c r="E1238" s="240" t="s">
        <v>485</v>
      </c>
      <c r="F1238" s="242" t="s">
        <v>507</v>
      </c>
      <c r="G1238" s="240" t="s">
        <v>505</v>
      </c>
      <c r="H1238" s="243">
        <v>25.5</v>
      </c>
      <c r="I1238" s="243">
        <v>3.7872651789270448</v>
      </c>
      <c r="J1238" s="244">
        <f t="shared" si="38"/>
        <v>96.575262062639638</v>
      </c>
      <c r="K1238" s="243">
        <v>111.94602767624674</v>
      </c>
      <c r="L1238" s="245">
        <f t="shared" si="39"/>
        <v>2854.6237057442918</v>
      </c>
      <c r="M1238" s="246" t="str">
        <f>VLOOKUP(D1238,[6]Consolidado!B:E,4,FALSE)</f>
        <v>Finalizada</v>
      </c>
      <c r="N1238" s="246" t="str">
        <f>VLOOKUP(D1238,[6]Consolidado!B:H,7,FALSE)</f>
        <v>Noviembre</v>
      </c>
    </row>
    <row r="1239" spans="1:14" x14ac:dyDescent="0.25">
      <c r="A1239" s="239" t="s">
        <v>725</v>
      </c>
      <c r="B1239" s="240" t="s">
        <v>518</v>
      </c>
      <c r="C1239" s="240" t="str">
        <f>VLOOKUP(D1239,[6]Consolidado!B:E,2,FALSE)</f>
        <v>HUX HUX</v>
      </c>
      <c r="D1239" s="241">
        <v>462</v>
      </c>
      <c r="E1239" s="240" t="s">
        <v>485</v>
      </c>
      <c r="F1239" s="242" t="s">
        <v>507</v>
      </c>
      <c r="G1239" s="240" t="s">
        <v>505</v>
      </c>
      <c r="H1239" s="243">
        <v>25.5</v>
      </c>
      <c r="I1239" s="243">
        <v>3.7872651789270448</v>
      </c>
      <c r="J1239" s="244">
        <f t="shared" si="38"/>
        <v>96.575262062639638</v>
      </c>
      <c r="K1239" s="243">
        <v>111.94602767624674</v>
      </c>
      <c r="L1239" s="245">
        <f t="shared" si="39"/>
        <v>2854.6237057442918</v>
      </c>
      <c r="M1239" s="246" t="str">
        <f>VLOOKUP(D1239,[6]Consolidado!B:E,4,FALSE)</f>
        <v>Finalizada</v>
      </c>
      <c r="N1239" s="246" t="str">
        <f>VLOOKUP(D1239,[6]Consolidado!B:H,7,FALSE)</f>
        <v>Octubre</v>
      </c>
    </row>
    <row r="1240" spans="1:14" x14ac:dyDescent="0.25">
      <c r="A1240" s="239" t="s">
        <v>725</v>
      </c>
      <c r="B1240" s="240" t="s">
        <v>518</v>
      </c>
      <c r="C1240" s="240" t="str">
        <f>VLOOKUP(D1240,[6]Consolidado!B:E,2,FALSE)</f>
        <v>WEWORK</v>
      </c>
      <c r="D1240" s="241">
        <v>412</v>
      </c>
      <c r="E1240" s="240" t="s">
        <v>481</v>
      </c>
      <c r="F1240" s="242" t="s">
        <v>506</v>
      </c>
      <c r="G1240" s="240" t="s">
        <v>508</v>
      </c>
      <c r="H1240" s="243">
        <v>46</v>
      </c>
      <c r="I1240" s="243">
        <v>1.6532508434247062</v>
      </c>
      <c r="J1240" s="244">
        <f t="shared" si="38"/>
        <v>76.049538797536485</v>
      </c>
      <c r="K1240" s="243">
        <v>50.034779950737054</v>
      </c>
      <c r="L1240" s="245">
        <f t="shared" si="39"/>
        <v>2301.5998777339046</v>
      </c>
      <c r="M1240" s="246" t="str">
        <f>VLOOKUP(D1240,[6]Consolidado!B:E,4,FALSE)</f>
        <v>En Proceso</v>
      </c>
      <c r="N1240" s="246" t="str">
        <f>VLOOKUP(D1240,[6]Consolidado!B:H,7,FALSE)</f>
        <v>Ingreso Parcial Nov.</v>
      </c>
    </row>
    <row r="1241" spans="1:14" x14ac:dyDescent="0.25">
      <c r="A1241" s="239" t="s">
        <v>725</v>
      </c>
      <c r="B1241" s="240" t="s">
        <v>518</v>
      </c>
      <c r="C1241" s="240" t="str">
        <f>VLOOKUP(D1241,[6]Consolidado!B:E,2,FALSE)</f>
        <v>The wick hotel</v>
      </c>
      <c r="D1241" s="241">
        <v>393</v>
      </c>
      <c r="E1241" s="240" t="s">
        <v>481</v>
      </c>
      <c r="F1241" s="242" t="s">
        <v>506</v>
      </c>
      <c r="G1241" s="240" t="s">
        <v>508</v>
      </c>
      <c r="H1241" s="243">
        <v>54</v>
      </c>
      <c r="I1241" s="243">
        <v>1.6532508434247062</v>
      </c>
      <c r="J1241" s="244">
        <f t="shared" si="38"/>
        <v>89.275545544934133</v>
      </c>
      <c r="K1241" s="243">
        <v>50.034779950737054</v>
      </c>
      <c r="L1241" s="245">
        <f t="shared" si="39"/>
        <v>2701.8781173398011</v>
      </c>
      <c r="M1241" s="246" t="str">
        <f>VLOOKUP(D1241,[6]Consolidado!B:E,4,FALSE)</f>
        <v>Finalizada</v>
      </c>
      <c r="N1241" s="246" t="str">
        <f>VLOOKUP(D1241,[6]Consolidado!B:H,7,FALSE)</f>
        <v>Septiembre</v>
      </c>
    </row>
    <row r="1242" spans="1:14" x14ac:dyDescent="0.25">
      <c r="A1242" s="239" t="s">
        <v>725</v>
      </c>
      <c r="B1242" s="240" t="s">
        <v>518</v>
      </c>
      <c r="C1242" s="240" t="str">
        <f>VLOOKUP(D1242,[6]Consolidado!B:E,2,FALSE)</f>
        <v>The wick hotel</v>
      </c>
      <c r="D1242" s="241">
        <v>395</v>
      </c>
      <c r="E1242" s="240" t="s">
        <v>481</v>
      </c>
      <c r="F1242" s="242" t="s">
        <v>506</v>
      </c>
      <c r="G1242" s="240" t="s">
        <v>508</v>
      </c>
      <c r="H1242" s="243">
        <v>54</v>
      </c>
      <c r="I1242" s="243">
        <v>1.6532508434247062</v>
      </c>
      <c r="J1242" s="244">
        <f t="shared" si="38"/>
        <v>89.275545544934133</v>
      </c>
      <c r="K1242" s="243">
        <v>50.034779950737054</v>
      </c>
      <c r="L1242" s="245">
        <f t="shared" si="39"/>
        <v>2701.8781173398011</v>
      </c>
      <c r="M1242" s="246" t="str">
        <f>VLOOKUP(D1242,[6]Consolidado!B:E,4,FALSE)</f>
        <v>Finalizada</v>
      </c>
      <c r="N1242" s="246" t="str">
        <f>VLOOKUP(D1242,[6]Consolidado!B:H,7,FALSE)</f>
        <v>Septiembre</v>
      </c>
    </row>
    <row r="1243" spans="1:14" x14ac:dyDescent="0.25">
      <c r="A1243" s="239" t="s">
        <v>725</v>
      </c>
      <c r="B1243" s="240" t="s">
        <v>518</v>
      </c>
      <c r="C1243" s="240" t="str">
        <f>VLOOKUP(D1243,[6]Consolidado!B:E,2,FALSE)</f>
        <v>Papagayo Four Seasons</v>
      </c>
      <c r="D1243" s="241">
        <v>378</v>
      </c>
      <c r="E1243" s="240" t="s">
        <v>484</v>
      </c>
      <c r="F1243" s="242" t="s">
        <v>506</v>
      </c>
      <c r="G1243" s="240" t="s">
        <v>508</v>
      </c>
      <c r="H1243" s="243">
        <v>158.66666666666666</v>
      </c>
      <c r="I1243" s="265">
        <v>2.3836221201509713</v>
      </c>
      <c r="J1243" s="244">
        <f t="shared" si="38"/>
        <v>378.20137639728745</v>
      </c>
      <c r="K1243" s="265">
        <v>72.081447999999995</v>
      </c>
      <c r="L1243" s="245">
        <f t="shared" si="39"/>
        <v>11436.923082666664</v>
      </c>
      <c r="M1243" s="246" t="str">
        <f>VLOOKUP(D1243,[6]Consolidado!B:E,4,FALSE)</f>
        <v>Finalizada</v>
      </c>
      <c r="N1243" s="246" t="str">
        <f>VLOOKUP(D1243,[6]Consolidado!B:H,7,FALSE)</f>
        <v>Noviembre</v>
      </c>
    </row>
    <row r="1244" spans="1:14" x14ac:dyDescent="0.25">
      <c r="A1244" s="239" t="s">
        <v>725</v>
      </c>
      <c r="B1244" s="240" t="s">
        <v>518</v>
      </c>
      <c r="C1244" s="240" t="str">
        <f>VLOOKUP(D1244,[6]Consolidado!B:E,2,FALSE)</f>
        <v>Papagayo Four Seasons</v>
      </c>
      <c r="D1244" s="241">
        <v>377</v>
      </c>
      <c r="E1244" s="240" t="s">
        <v>484</v>
      </c>
      <c r="F1244" s="242" t="s">
        <v>506</v>
      </c>
      <c r="G1244" s="240" t="s">
        <v>508</v>
      </c>
      <c r="H1244" s="243">
        <v>813.16666666666674</v>
      </c>
      <c r="I1244" s="265">
        <v>2.3836221201509713</v>
      </c>
      <c r="J1244" s="244">
        <f t="shared" si="38"/>
        <v>1938.2820540360983</v>
      </c>
      <c r="K1244" s="265">
        <v>72.081447999999995</v>
      </c>
      <c r="L1244" s="245">
        <f t="shared" si="39"/>
        <v>58614.230798666671</v>
      </c>
      <c r="M1244" s="246" t="str">
        <f>VLOOKUP(D1244,[6]Consolidado!B:E,4,FALSE)</f>
        <v>Finalizada</v>
      </c>
      <c r="N1244" s="246" t="str">
        <f>VLOOKUP(D1244,[6]Consolidado!B:H,7,FALSE)</f>
        <v>Noviembre</v>
      </c>
    </row>
    <row r="1245" spans="1:14" x14ac:dyDescent="0.25">
      <c r="A1245" s="239" t="s">
        <v>725</v>
      </c>
      <c r="B1245" s="240" t="s">
        <v>518</v>
      </c>
      <c r="C1245" s="240" t="str">
        <f>VLOOKUP(D1245,[6]Consolidado!B:E,2,FALSE)</f>
        <v>Papagayo Four Seasons</v>
      </c>
      <c r="D1245" s="241">
        <v>379</v>
      </c>
      <c r="E1245" s="240" t="s">
        <v>484</v>
      </c>
      <c r="F1245" s="242" t="s">
        <v>506</v>
      </c>
      <c r="G1245" s="240" t="s">
        <v>508</v>
      </c>
      <c r="H1245" s="243">
        <v>1775.1666666666665</v>
      </c>
      <c r="I1245" s="265">
        <v>2.3836221201509713</v>
      </c>
      <c r="J1245" s="244">
        <f t="shared" si="38"/>
        <v>4231.3265336213326</v>
      </c>
      <c r="K1245" s="265">
        <v>72.081447999999995</v>
      </c>
      <c r="L1245" s="245">
        <f t="shared" si="39"/>
        <v>127956.58377466665</v>
      </c>
      <c r="M1245" s="246" t="str">
        <f>VLOOKUP(D1245,[6]Consolidado!B:E,4,FALSE)</f>
        <v>Finalizada</v>
      </c>
      <c r="N1245" s="246" t="str">
        <f>VLOOKUP(D1245,[6]Consolidado!B:H,7,FALSE)</f>
        <v>Noviembre</v>
      </c>
    </row>
    <row r="1246" spans="1:14" x14ac:dyDescent="0.25">
      <c r="A1246" s="239" t="s">
        <v>725</v>
      </c>
      <c r="B1246" s="240" t="s">
        <v>518</v>
      </c>
      <c r="C1246" s="240" t="str">
        <f>VLOOKUP(D1246,[6]Consolidado!B:E,2,FALSE)</f>
        <v>The wick hotel</v>
      </c>
      <c r="D1246" s="241">
        <v>382</v>
      </c>
      <c r="E1246" s="240" t="s">
        <v>485</v>
      </c>
      <c r="F1246" s="242" t="s">
        <v>507</v>
      </c>
      <c r="G1246" s="240" t="s">
        <v>505</v>
      </c>
      <c r="H1246" s="243">
        <v>12</v>
      </c>
      <c r="I1246" s="243">
        <v>3.7872651789270448</v>
      </c>
      <c r="J1246" s="244">
        <f t="shared" si="38"/>
        <v>45.447182147124536</v>
      </c>
      <c r="K1246" s="243">
        <v>111.94602767624674</v>
      </c>
      <c r="L1246" s="245">
        <f t="shared" si="39"/>
        <v>1343.352332114961</v>
      </c>
      <c r="M1246" s="246" t="str">
        <f>VLOOKUP(D1246,[6]Consolidado!B:E,4,FALSE)</f>
        <v>Finalizada</v>
      </c>
      <c r="N1246" s="246" t="str">
        <f>VLOOKUP(D1246,[6]Consolidado!B:H,7,FALSE)</f>
        <v>Septiembre</v>
      </c>
    </row>
    <row r="1247" spans="1:14" x14ac:dyDescent="0.25">
      <c r="A1247" s="239" t="s">
        <v>725</v>
      </c>
      <c r="B1247" s="240" t="s">
        <v>518</v>
      </c>
      <c r="C1247" s="240" t="str">
        <f>VLOOKUP(D1247,[6]Consolidado!B:E,2,FALSE)</f>
        <v>Maderas Collective</v>
      </c>
      <c r="D1247" s="241">
        <v>354</v>
      </c>
      <c r="E1247" s="240" t="s">
        <v>481</v>
      </c>
      <c r="F1247" s="242" t="s">
        <v>506</v>
      </c>
      <c r="G1247" s="240" t="s">
        <v>508</v>
      </c>
      <c r="H1247" s="243">
        <v>17.25</v>
      </c>
      <c r="I1247" s="243">
        <v>1.6532508434247062</v>
      </c>
      <c r="J1247" s="244">
        <f t="shared" si="38"/>
        <v>28.518577049076182</v>
      </c>
      <c r="K1247" s="243">
        <v>50.034779950737054</v>
      </c>
      <c r="L1247" s="245">
        <f t="shared" si="39"/>
        <v>863.09995415021422</v>
      </c>
      <c r="M1247" s="246" t="str">
        <f>VLOOKUP(D1247,[6]Consolidado!B:E,4,FALSE)</f>
        <v>Finalizada</v>
      </c>
      <c r="N1247" s="246" t="str">
        <f>VLOOKUP(D1247,[6]Consolidado!B:H,7,FALSE)</f>
        <v>Noviembre</v>
      </c>
    </row>
    <row r="1248" spans="1:14" x14ac:dyDescent="0.25">
      <c r="A1248" s="239" t="s">
        <v>725</v>
      </c>
      <c r="B1248" s="240" t="s">
        <v>518</v>
      </c>
      <c r="C1248" s="240" t="str">
        <f>VLOOKUP(D1248,[6]Consolidado!B:E,2,FALSE)</f>
        <v>HUX HUX</v>
      </c>
      <c r="D1248" s="241">
        <v>461</v>
      </c>
      <c r="E1248" s="240" t="s">
        <v>481</v>
      </c>
      <c r="F1248" s="242" t="s">
        <v>506</v>
      </c>
      <c r="G1248" s="240" t="s">
        <v>508</v>
      </c>
      <c r="H1248" s="243">
        <v>4.958333333333333</v>
      </c>
      <c r="I1248" s="243">
        <v>1.6532508434247062</v>
      </c>
      <c r="J1248" s="244">
        <f t="shared" si="38"/>
        <v>8.1973687653141685</v>
      </c>
      <c r="K1248" s="243">
        <v>50.034779950737054</v>
      </c>
      <c r="L1248" s="245">
        <f t="shared" si="39"/>
        <v>248.08911725573788</v>
      </c>
      <c r="M1248" s="246" t="str">
        <f>VLOOKUP(D1248,[6]Consolidado!B:E,4,FALSE)</f>
        <v>Finalizada</v>
      </c>
      <c r="N1248" s="246" t="str">
        <f>VLOOKUP(D1248,[6]Consolidado!B:H,7,FALSE)</f>
        <v>Noviembre</v>
      </c>
    </row>
    <row r="1249" spans="1:14" x14ac:dyDescent="0.25">
      <c r="A1249" s="239" t="s">
        <v>725</v>
      </c>
      <c r="B1249" s="240" t="s">
        <v>518</v>
      </c>
      <c r="C1249" s="240" t="str">
        <f>VLOOKUP(D1249,[6]Consolidado!B:E,2,FALSE)</f>
        <v>HUX HUX</v>
      </c>
      <c r="D1249" s="241">
        <v>462</v>
      </c>
      <c r="E1249" s="240" t="s">
        <v>481</v>
      </c>
      <c r="F1249" s="242" t="s">
        <v>506</v>
      </c>
      <c r="G1249" s="240" t="s">
        <v>508</v>
      </c>
      <c r="H1249" s="243">
        <v>4.958333333333333</v>
      </c>
      <c r="I1249" s="243">
        <v>1.6532508434247062</v>
      </c>
      <c r="J1249" s="244">
        <f t="shared" si="38"/>
        <v>8.1973687653141685</v>
      </c>
      <c r="K1249" s="243">
        <v>50.034779950737054</v>
      </c>
      <c r="L1249" s="245">
        <f t="shared" si="39"/>
        <v>248.08911725573788</v>
      </c>
      <c r="M1249" s="246" t="str">
        <f>VLOOKUP(D1249,[6]Consolidado!B:E,4,FALSE)</f>
        <v>Finalizada</v>
      </c>
      <c r="N1249" s="246" t="str">
        <f>VLOOKUP(D1249,[6]Consolidado!B:H,7,FALSE)</f>
        <v>Octubre</v>
      </c>
    </row>
    <row r="1250" spans="1:14" x14ac:dyDescent="0.25">
      <c r="A1250" s="239" t="s">
        <v>725</v>
      </c>
      <c r="B1250" s="240" t="s">
        <v>518</v>
      </c>
      <c r="C1250" s="240" t="str">
        <f>VLOOKUP(D1250,[6]Consolidado!B:E,2,FALSE)</f>
        <v>Las Palmeras</v>
      </c>
      <c r="D1250" s="241">
        <v>459</v>
      </c>
      <c r="E1250" s="240" t="s">
        <v>481</v>
      </c>
      <c r="F1250" s="242" t="s">
        <v>506</v>
      </c>
      <c r="G1250" s="240" t="s">
        <v>508</v>
      </c>
      <c r="H1250" s="243">
        <v>1274</v>
      </c>
      <c r="I1250" s="243">
        <v>1.6532508434247062</v>
      </c>
      <c r="J1250" s="244">
        <f t="shared" si="38"/>
        <v>2106.2415745230755</v>
      </c>
      <c r="K1250" s="243">
        <v>50.034779950737054</v>
      </c>
      <c r="L1250" s="245">
        <f t="shared" si="39"/>
        <v>63744.309657239006</v>
      </c>
      <c r="M1250" s="246" t="str">
        <f>VLOOKUP(D1250,[6]Consolidado!B:E,4,FALSE)</f>
        <v>En Proceso</v>
      </c>
      <c r="N1250" s="246">
        <f>VLOOKUP(D1250,[6]Consolidado!B:H,7,FALSE)</f>
        <v>0</v>
      </c>
    </row>
    <row r="1251" spans="1:14" x14ac:dyDescent="0.25">
      <c r="A1251" s="239" t="s">
        <v>725</v>
      </c>
      <c r="B1251" s="240" t="s">
        <v>518</v>
      </c>
      <c r="C1251" s="240" t="str">
        <f>VLOOKUP(D1251,[6]Consolidado!B:E,2,FALSE)</f>
        <v>WEWORK</v>
      </c>
      <c r="D1251" s="241">
        <v>396</v>
      </c>
      <c r="E1251" s="240" t="s">
        <v>481</v>
      </c>
      <c r="F1251" s="242" t="s">
        <v>506</v>
      </c>
      <c r="G1251" s="240" t="s">
        <v>508</v>
      </c>
      <c r="H1251" s="243">
        <v>92</v>
      </c>
      <c r="I1251" s="243">
        <v>1.6532508434247062</v>
      </c>
      <c r="J1251" s="244">
        <f t="shared" si="38"/>
        <v>152.09907759507297</v>
      </c>
      <c r="K1251" s="243">
        <v>50.034779950737054</v>
      </c>
      <c r="L1251" s="245">
        <f t="shared" si="39"/>
        <v>4603.1997554678092</v>
      </c>
      <c r="M1251" s="246" t="str">
        <f>VLOOKUP(D1251,[6]Consolidado!B:E,4,FALSE)</f>
        <v>En Proceso</v>
      </c>
      <c r="N1251" s="246" t="str">
        <f>VLOOKUP(D1251,[6]Consolidado!B:H,7,FALSE)</f>
        <v>Ingreso Parcial Nov.</v>
      </c>
    </row>
    <row r="1252" spans="1:14" x14ac:dyDescent="0.25">
      <c r="A1252" s="239" t="s">
        <v>725</v>
      </c>
      <c r="B1252" s="240" t="s">
        <v>518</v>
      </c>
      <c r="C1252" s="240" t="str">
        <f>VLOOKUP(D1252,[6]Consolidado!B:E,2,FALSE)</f>
        <v>Maderas Collective</v>
      </c>
      <c r="D1252" s="241">
        <v>354</v>
      </c>
      <c r="E1252" s="240" t="s">
        <v>481</v>
      </c>
      <c r="F1252" s="242" t="s">
        <v>506</v>
      </c>
      <c r="G1252" s="240" t="s">
        <v>508</v>
      </c>
      <c r="H1252" s="243">
        <v>23.138888888888889</v>
      </c>
      <c r="I1252" s="243">
        <v>1.6532508434247062</v>
      </c>
      <c r="J1252" s="244">
        <f t="shared" si="38"/>
        <v>38.254387571466118</v>
      </c>
      <c r="K1252" s="243">
        <v>50.034779950737054</v>
      </c>
      <c r="L1252" s="245">
        <f t="shared" si="39"/>
        <v>1157.7492138601101</v>
      </c>
      <c r="M1252" s="246" t="str">
        <f>VLOOKUP(D1252,[6]Consolidado!B:E,4,FALSE)</f>
        <v>Finalizada</v>
      </c>
      <c r="N1252" s="246" t="str">
        <f>VLOOKUP(D1252,[6]Consolidado!B:H,7,FALSE)</f>
        <v>Noviembre</v>
      </c>
    </row>
    <row r="1253" spans="1:14" x14ac:dyDescent="0.25">
      <c r="A1253" s="239" t="s">
        <v>725</v>
      </c>
      <c r="B1253" s="240" t="s">
        <v>518</v>
      </c>
      <c r="C1253" s="240" t="str">
        <f>VLOOKUP(D1253,[6]Consolidado!B:E,2,FALSE)</f>
        <v>Maderas Collective</v>
      </c>
      <c r="D1253" s="241">
        <v>354</v>
      </c>
      <c r="E1253" s="240" t="s">
        <v>481</v>
      </c>
      <c r="F1253" s="242" t="s">
        <v>506</v>
      </c>
      <c r="G1253" s="240" t="s">
        <v>508</v>
      </c>
      <c r="H1253" s="243">
        <v>22.75</v>
      </c>
      <c r="I1253" s="243">
        <v>1.6532508434247062</v>
      </c>
      <c r="J1253" s="244">
        <f t="shared" si="38"/>
        <v>37.611456687912067</v>
      </c>
      <c r="K1253" s="243">
        <v>50.034779950737054</v>
      </c>
      <c r="L1253" s="245">
        <f t="shared" si="39"/>
        <v>1138.291243879268</v>
      </c>
      <c r="M1253" s="246" t="str">
        <f>VLOOKUP(D1253,[6]Consolidado!B:E,4,FALSE)</f>
        <v>Finalizada</v>
      </c>
      <c r="N1253" s="246" t="str">
        <f>VLOOKUP(D1253,[6]Consolidado!B:H,7,FALSE)</f>
        <v>Noviembre</v>
      </c>
    </row>
    <row r="1254" spans="1:14" x14ac:dyDescent="0.25">
      <c r="A1254" s="239" t="s">
        <v>725</v>
      </c>
      <c r="B1254" s="240" t="s">
        <v>519</v>
      </c>
      <c r="C1254" s="240" t="str">
        <f>VLOOKUP(D1254,[6]Consolidado!B:E,2,FALSE)</f>
        <v>Blue Mesa Granite</v>
      </c>
      <c r="D1254" s="241">
        <v>361</v>
      </c>
      <c r="E1254" s="240" t="s">
        <v>480</v>
      </c>
      <c r="F1254" s="242" t="s">
        <v>506</v>
      </c>
      <c r="G1254" s="240" t="s">
        <v>905</v>
      </c>
      <c r="H1254" s="243">
        <v>88.666666666666671</v>
      </c>
      <c r="I1254" s="243">
        <v>1.3281905551577267</v>
      </c>
      <c r="J1254" s="244">
        <f t="shared" si="38"/>
        <v>117.76622922398511</v>
      </c>
      <c r="K1254" s="243">
        <v>39.225717303584176</v>
      </c>
      <c r="L1254" s="245">
        <f t="shared" si="39"/>
        <v>3478.0136009177972</v>
      </c>
      <c r="M1254" s="246" t="str">
        <f>VLOOKUP(D1254,[6]Consolidado!B:E,4,FALSE)</f>
        <v>Finalizada</v>
      </c>
      <c r="N1254" s="246" t="str">
        <f>VLOOKUP(D1254,[6]Consolidado!B:H,7,FALSE)</f>
        <v>Octubre</v>
      </c>
    </row>
    <row r="1255" spans="1:14" x14ac:dyDescent="0.25">
      <c r="A1255" s="239" t="s">
        <v>725</v>
      </c>
      <c r="B1255" s="240" t="s">
        <v>519</v>
      </c>
      <c r="C1255" s="240" t="str">
        <f>VLOOKUP(D1255,[6]Consolidado!B:E,2,FALSE)</f>
        <v>Blue Mesa Granite</v>
      </c>
      <c r="D1255" s="241">
        <v>361</v>
      </c>
      <c r="E1255" s="240" t="s">
        <v>480</v>
      </c>
      <c r="F1255" s="242" t="s">
        <v>506</v>
      </c>
      <c r="G1255" s="240" t="s">
        <v>905</v>
      </c>
      <c r="H1255" s="243">
        <v>63.333333333333336</v>
      </c>
      <c r="I1255" s="243">
        <v>1.3281905551577267</v>
      </c>
      <c r="J1255" s="244">
        <f t="shared" si="38"/>
        <v>84.118735159989356</v>
      </c>
      <c r="K1255" s="243">
        <v>39.225717303584176</v>
      </c>
      <c r="L1255" s="245">
        <f t="shared" si="39"/>
        <v>2484.2954292269978</v>
      </c>
      <c r="M1255" s="246" t="str">
        <f>VLOOKUP(D1255,[6]Consolidado!B:E,4,FALSE)</f>
        <v>Finalizada</v>
      </c>
      <c r="N1255" s="246" t="str">
        <f>VLOOKUP(D1255,[6]Consolidado!B:H,7,FALSE)</f>
        <v>Octubre</v>
      </c>
    </row>
    <row r="1256" spans="1:14" x14ac:dyDescent="0.25">
      <c r="A1256" s="239" t="s">
        <v>725</v>
      </c>
      <c r="B1256" s="240" t="s">
        <v>519</v>
      </c>
      <c r="C1256" s="240" t="str">
        <f>VLOOKUP(D1256,[6]Consolidado!B:E,2,FALSE)</f>
        <v>Blue Mesa Granite</v>
      </c>
      <c r="D1256" s="241">
        <v>361</v>
      </c>
      <c r="E1256" s="240" t="s">
        <v>480</v>
      </c>
      <c r="F1256" s="242" t="s">
        <v>506</v>
      </c>
      <c r="G1256" s="240" t="s">
        <v>905</v>
      </c>
      <c r="H1256" s="243">
        <v>88.666666666666671</v>
      </c>
      <c r="I1256" s="243">
        <v>1.3281905551577267</v>
      </c>
      <c r="J1256" s="244">
        <f t="shared" si="38"/>
        <v>117.76622922398511</v>
      </c>
      <c r="K1256" s="243">
        <v>39.225717303584176</v>
      </c>
      <c r="L1256" s="245">
        <f t="shared" si="39"/>
        <v>3478.0136009177972</v>
      </c>
      <c r="M1256" s="246" t="str">
        <f>VLOOKUP(D1256,[6]Consolidado!B:E,4,FALSE)</f>
        <v>Finalizada</v>
      </c>
      <c r="N1256" s="246" t="str">
        <f>VLOOKUP(D1256,[6]Consolidado!B:H,7,FALSE)</f>
        <v>Octubre</v>
      </c>
    </row>
    <row r="1257" spans="1:14" x14ac:dyDescent="0.25">
      <c r="A1257" s="239" t="s">
        <v>725</v>
      </c>
      <c r="B1257" s="240" t="s">
        <v>519</v>
      </c>
      <c r="C1257" s="240" t="str">
        <f>VLOOKUP(D1257,[6]Consolidado!B:E,2,FALSE)</f>
        <v>Papagayo Four Seasons</v>
      </c>
      <c r="D1257" s="241">
        <v>374</v>
      </c>
      <c r="E1257" s="240" t="s">
        <v>485</v>
      </c>
      <c r="F1257" s="242" t="s">
        <v>507</v>
      </c>
      <c r="G1257" s="240" t="s">
        <v>505</v>
      </c>
      <c r="H1257" s="243">
        <v>27</v>
      </c>
      <c r="I1257" s="243">
        <v>3.7872651789270448</v>
      </c>
      <c r="J1257" s="244">
        <f t="shared" si="38"/>
        <v>102.25615983103022</v>
      </c>
      <c r="K1257" s="243">
        <v>111.94602767624674</v>
      </c>
      <c r="L1257" s="245">
        <f t="shared" si="39"/>
        <v>3022.5427472586621</v>
      </c>
      <c r="M1257" s="246" t="str">
        <f>VLOOKUP(D1257,[6]Consolidado!B:E,4,FALSE)</f>
        <v>Finalizada</v>
      </c>
      <c r="N1257" s="246" t="str">
        <f>VLOOKUP(D1257,[6]Consolidado!B:H,7,FALSE)</f>
        <v>Noviembre</v>
      </c>
    </row>
    <row r="1258" spans="1:14" x14ac:dyDescent="0.25">
      <c r="A1258" s="239" t="s">
        <v>725</v>
      </c>
      <c r="B1258" s="240" t="s">
        <v>519</v>
      </c>
      <c r="C1258" s="240" t="str">
        <f>VLOOKUP(D1258,[6]Consolidado!B:E,2,FALSE)</f>
        <v>WEWORK</v>
      </c>
      <c r="D1258" s="241">
        <v>412</v>
      </c>
      <c r="E1258" s="240" t="s">
        <v>481</v>
      </c>
      <c r="F1258" s="242" t="s">
        <v>506</v>
      </c>
      <c r="G1258" s="240" t="s">
        <v>508</v>
      </c>
      <c r="H1258" s="243">
        <v>85.833333333333343</v>
      </c>
      <c r="I1258" s="243">
        <v>1.6532508434247062</v>
      </c>
      <c r="J1258" s="244">
        <f t="shared" si="38"/>
        <v>141.90403072728731</v>
      </c>
      <c r="K1258" s="243">
        <v>50.034779950737054</v>
      </c>
      <c r="L1258" s="245">
        <f t="shared" si="39"/>
        <v>4294.6519457715976</v>
      </c>
      <c r="M1258" s="246" t="str">
        <f>VLOOKUP(D1258,[6]Consolidado!B:E,4,FALSE)</f>
        <v>En Proceso</v>
      </c>
      <c r="N1258" s="246" t="str">
        <f>VLOOKUP(D1258,[6]Consolidado!B:H,7,FALSE)</f>
        <v>Ingreso Parcial Nov.</v>
      </c>
    </row>
    <row r="1259" spans="1:14" x14ac:dyDescent="0.25">
      <c r="A1259" s="239" t="s">
        <v>725</v>
      </c>
      <c r="B1259" s="240" t="s">
        <v>519</v>
      </c>
      <c r="C1259" s="240" t="str">
        <f>VLOOKUP(D1259,[6]Consolidado!B:E,2,FALSE)</f>
        <v>HUX HUX</v>
      </c>
      <c r="D1259" s="241">
        <v>470</v>
      </c>
      <c r="E1259" s="240" t="s">
        <v>485</v>
      </c>
      <c r="F1259" s="242" t="s">
        <v>507</v>
      </c>
      <c r="G1259" s="240" t="s">
        <v>505</v>
      </c>
      <c r="H1259" s="243">
        <v>25.166666666666664</v>
      </c>
      <c r="I1259" s="243">
        <v>3.7872651789270448</v>
      </c>
      <c r="J1259" s="244">
        <f t="shared" si="38"/>
        <v>95.312840336330623</v>
      </c>
      <c r="K1259" s="243">
        <v>111.94602767624674</v>
      </c>
      <c r="L1259" s="245">
        <f t="shared" si="39"/>
        <v>2817.3083631855429</v>
      </c>
      <c r="M1259" s="246" t="str">
        <f>VLOOKUP(D1259,[6]Consolidado!B:E,4,FALSE)</f>
        <v>En Proceso</v>
      </c>
      <c r="N1259" s="246">
        <f>VLOOKUP(D1259,[6]Consolidado!B:H,7,FALSE)</f>
        <v>0</v>
      </c>
    </row>
    <row r="1260" spans="1:14" x14ac:dyDescent="0.25">
      <c r="A1260" s="239" t="s">
        <v>725</v>
      </c>
      <c r="B1260" s="240" t="s">
        <v>519</v>
      </c>
      <c r="C1260" s="240" t="str">
        <f>VLOOKUP(D1260,[6]Consolidado!B:E,2,FALSE)</f>
        <v>HUX HUX</v>
      </c>
      <c r="D1260" s="241">
        <v>471</v>
      </c>
      <c r="E1260" s="240" t="s">
        <v>485</v>
      </c>
      <c r="F1260" s="242" t="s">
        <v>507</v>
      </c>
      <c r="G1260" s="240" t="s">
        <v>505</v>
      </c>
      <c r="H1260" s="243">
        <v>40</v>
      </c>
      <c r="I1260" s="243">
        <v>3.7872651789270448</v>
      </c>
      <c r="J1260" s="244">
        <f t="shared" si="38"/>
        <v>151.4906071570818</v>
      </c>
      <c r="K1260" s="243">
        <v>111.94602767624674</v>
      </c>
      <c r="L1260" s="245">
        <f t="shared" si="39"/>
        <v>4477.8411070498696</v>
      </c>
      <c r="M1260" s="246" t="str">
        <f>VLOOKUP(D1260,[6]Consolidado!B:E,4,FALSE)</f>
        <v>En Proceso</v>
      </c>
      <c r="N1260" s="246">
        <f>VLOOKUP(D1260,[6]Consolidado!B:H,7,FALSE)</f>
        <v>0</v>
      </c>
    </row>
    <row r="1261" spans="1:14" x14ac:dyDescent="0.25">
      <c r="A1261" s="239" t="s">
        <v>725</v>
      </c>
      <c r="B1261" s="240" t="s">
        <v>519</v>
      </c>
      <c r="C1261" s="240" t="str">
        <f>VLOOKUP(D1261,[6]Consolidado!B:E,2,FALSE)</f>
        <v>WEWORK</v>
      </c>
      <c r="D1261" s="241">
        <v>428</v>
      </c>
      <c r="E1261" s="240" t="s">
        <v>481</v>
      </c>
      <c r="F1261" s="242" t="s">
        <v>506</v>
      </c>
      <c r="G1261" s="240" t="s">
        <v>508</v>
      </c>
      <c r="H1261" s="243">
        <v>171.5</v>
      </c>
      <c r="I1261" s="243">
        <v>1.6532508434247062</v>
      </c>
      <c r="J1261" s="244">
        <f t="shared" si="38"/>
        <v>283.5325196473371</v>
      </c>
      <c r="K1261" s="243">
        <v>50.034779950737054</v>
      </c>
      <c r="L1261" s="245">
        <f t="shared" si="39"/>
        <v>8580.9647615514041</v>
      </c>
      <c r="M1261" s="246" t="str">
        <f>VLOOKUP(D1261,[6]Consolidado!B:E,4,FALSE)</f>
        <v>En Proceso</v>
      </c>
      <c r="N1261" s="246" t="str">
        <f>VLOOKUP(D1261,[6]Consolidado!B:H,7,FALSE)</f>
        <v>Ingreso Parcial Nov.</v>
      </c>
    </row>
    <row r="1262" spans="1:14" x14ac:dyDescent="0.25">
      <c r="A1262" s="239" t="s">
        <v>725</v>
      </c>
      <c r="B1262" s="240" t="s">
        <v>519</v>
      </c>
      <c r="C1262" s="240" t="str">
        <f>VLOOKUP(D1262,[6]Consolidado!B:E,2,FALSE)</f>
        <v>Blue Mesa Granite</v>
      </c>
      <c r="D1262" s="241">
        <v>359</v>
      </c>
      <c r="E1262" s="240" t="s">
        <v>481</v>
      </c>
      <c r="F1262" s="242" t="s">
        <v>506</v>
      </c>
      <c r="G1262" s="240" t="s">
        <v>508</v>
      </c>
      <c r="H1262" s="243">
        <v>734.5</v>
      </c>
      <c r="I1262" s="243">
        <v>1.6532508434247062</v>
      </c>
      <c r="J1262" s="244">
        <f t="shared" si="38"/>
        <v>1214.3127444954466</v>
      </c>
      <c r="K1262" s="243">
        <v>50.034779950737054</v>
      </c>
      <c r="L1262" s="245">
        <f t="shared" si="39"/>
        <v>36750.545873816365</v>
      </c>
      <c r="M1262" s="246" t="str">
        <f>VLOOKUP(D1262,[6]Consolidado!B:E,4,FALSE)</f>
        <v>Finalizada</v>
      </c>
      <c r="N1262" s="246" t="str">
        <f>VLOOKUP(D1262,[6]Consolidado!B:H,7,FALSE)</f>
        <v>Octubre</v>
      </c>
    </row>
    <row r="1263" spans="1:14" x14ac:dyDescent="0.25">
      <c r="A1263" s="239" t="s">
        <v>725</v>
      </c>
      <c r="B1263" s="240" t="s">
        <v>520</v>
      </c>
      <c r="C1263" s="240" t="str">
        <f>VLOOKUP(D1263,[6]Consolidado!B:E,2,FALSE)</f>
        <v>18th Street Restaurant</v>
      </c>
      <c r="D1263" s="241">
        <v>467</v>
      </c>
      <c r="E1263" s="240" t="s">
        <v>481</v>
      </c>
      <c r="F1263" s="242" t="s">
        <v>506</v>
      </c>
      <c r="G1263" s="240" t="s">
        <v>508</v>
      </c>
      <c r="H1263" s="243">
        <v>34.666666666666671</v>
      </c>
      <c r="I1263" s="243">
        <v>1.6532508434247062</v>
      </c>
      <c r="J1263" s="244">
        <f t="shared" si="38"/>
        <v>57.312695905389823</v>
      </c>
      <c r="K1263" s="243">
        <v>50.034779950737054</v>
      </c>
      <c r="L1263" s="245">
        <f t="shared" si="39"/>
        <v>1734.539038292218</v>
      </c>
      <c r="M1263" s="246" t="str">
        <f>VLOOKUP(D1263,[6]Consolidado!B:E,4,FALSE)</f>
        <v>Finalizada</v>
      </c>
      <c r="N1263" s="246" t="str">
        <f>VLOOKUP(D1263,[6]Consolidado!B:H,7,FALSE)</f>
        <v>Noviembre</v>
      </c>
    </row>
    <row r="1264" spans="1:14" x14ac:dyDescent="0.25">
      <c r="A1264" s="239" t="s">
        <v>725</v>
      </c>
      <c r="B1264" s="240" t="s">
        <v>520</v>
      </c>
      <c r="C1264" s="240" t="str">
        <f>VLOOKUP(D1264,[6]Consolidado!B:E,2,FALSE)</f>
        <v>HUX HUX</v>
      </c>
      <c r="D1264" s="241">
        <v>480</v>
      </c>
      <c r="E1264" s="240" t="s">
        <v>482</v>
      </c>
      <c r="F1264" s="242" t="s">
        <v>507</v>
      </c>
      <c r="G1264" s="240" t="s">
        <v>505</v>
      </c>
      <c r="H1264" s="243">
        <v>19.666666666666668</v>
      </c>
      <c r="I1264" s="243">
        <v>2.7138074535197512</v>
      </c>
      <c r="J1264" s="244">
        <f t="shared" si="38"/>
        <v>53.371546585888446</v>
      </c>
      <c r="K1264" s="243">
        <v>80.209464716125197</v>
      </c>
      <c r="L1264" s="245">
        <f t="shared" si="39"/>
        <v>1577.4528060837956</v>
      </c>
      <c r="M1264" s="246" t="str">
        <f>VLOOKUP(D1264,[6]Consolidado!B:E,4,FALSE)</f>
        <v>Finalizada</v>
      </c>
      <c r="N1264" s="246" t="str">
        <f>VLOOKUP(D1264,[6]Consolidado!B:H,7,FALSE)</f>
        <v>Octubre</v>
      </c>
    </row>
    <row r="1265" spans="1:14" x14ac:dyDescent="0.25">
      <c r="A1265" s="239" t="s">
        <v>725</v>
      </c>
      <c r="B1265" s="240" t="s">
        <v>520</v>
      </c>
      <c r="C1265" s="240" t="str">
        <f>VLOOKUP(D1265,[6]Consolidado!B:E,2,FALSE)</f>
        <v>HUX HUX</v>
      </c>
      <c r="D1265" s="241">
        <v>480</v>
      </c>
      <c r="E1265" s="240" t="s">
        <v>482</v>
      </c>
      <c r="F1265" s="242" t="s">
        <v>507</v>
      </c>
      <c r="G1265" s="240" t="s">
        <v>505</v>
      </c>
      <c r="H1265" s="243">
        <v>10.25</v>
      </c>
      <c r="I1265" s="243">
        <v>2.7138074535197512</v>
      </c>
      <c r="J1265" s="244">
        <f t="shared" si="38"/>
        <v>27.816526398577448</v>
      </c>
      <c r="K1265" s="243">
        <v>80.209464716125197</v>
      </c>
      <c r="L1265" s="245">
        <f t="shared" si="39"/>
        <v>822.14701334028325</v>
      </c>
      <c r="M1265" s="246" t="str">
        <f>VLOOKUP(D1265,[6]Consolidado!B:E,4,FALSE)</f>
        <v>Finalizada</v>
      </c>
      <c r="N1265" s="246" t="str">
        <f>VLOOKUP(D1265,[6]Consolidado!B:H,7,FALSE)</f>
        <v>Octubre</v>
      </c>
    </row>
    <row r="1266" spans="1:14" x14ac:dyDescent="0.25">
      <c r="A1266" s="239" t="s">
        <v>725</v>
      </c>
      <c r="B1266" s="240" t="s">
        <v>520</v>
      </c>
      <c r="C1266" s="240" t="str">
        <f>VLOOKUP(D1266,[6]Consolidado!B:E,2,FALSE)</f>
        <v>Blue Mesa Granite</v>
      </c>
      <c r="D1266" s="241">
        <v>360</v>
      </c>
      <c r="E1266" s="240" t="s">
        <v>481</v>
      </c>
      <c r="F1266" s="242" t="s">
        <v>506</v>
      </c>
      <c r="G1266" s="240" t="s">
        <v>508</v>
      </c>
      <c r="H1266" s="243">
        <v>287.33333333333331</v>
      </c>
      <c r="I1266" s="243">
        <v>1.6532508434247062</v>
      </c>
      <c r="J1266" s="244">
        <f t="shared" si="38"/>
        <v>475.03407567736554</v>
      </c>
      <c r="K1266" s="243">
        <v>50.034779950737054</v>
      </c>
      <c r="L1266" s="245">
        <f t="shared" si="39"/>
        <v>14376.660105845112</v>
      </c>
      <c r="M1266" s="246" t="str">
        <f>VLOOKUP(D1266,[6]Consolidado!B:E,4,FALSE)</f>
        <v>Finalizada</v>
      </c>
      <c r="N1266" s="246" t="str">
        <f>VLOOKUP(D1266,[6]Consolidado!B:H,7,FALSE)</f>
        <v>Octubre</v>
      </c>
    </row>
    <row r="1267" spans="1:14" x14ac:dyDescent="0.25">
      <c r="A1267" s="239" t="s">
        <v>725</v>
      </c>
      <c r="B1267" s="240" t="s">
        <v>520</v>
      </c>
      <c r="C1267" s="240" t="str">
        <f>VLOOKUP(D1267,[6]Consolidado!B:E,2,FALSE)</f>
        <v>Blue Mesa Granite</v>
      </c>
      <c r="D1267" s="241">
        <v>360</v>
      </c>
      <c r="E1267" s="240" t="s">
        <v>481</v>
      </c>
      <c r="F1267" s="242" t="s">
        <v>506</v>
      </c>
      <c r="G1267" s="240" t="s">
        <v>508</v>
      </c>
      <c r="H1267" s="243">
        <v>86.333333333333329</v>
      </c>
      <c r="I1267" s="243">
        <v>1.6532508434247062</v>
      </c>
      <c r="J1267" s="244">
        <f t="shared" si="38"/>
        <v>142.73065614899963</v>
      </c>
      <c r="K1267" s="243">
        <v>50.034779950737054</v>
      </c>
      <c r="L1267" s="245">
        <f t="shared" si="39"/>
        <v>4319.6693357469658</v>
      </c>
      <c r="M1267" s="246" t="str">
        <f>VLOOKUP(D1267,[6]Consolidado!B:E,4,FALSE)</f>
        <v>Finalizada</v>
      </c>
      <c r="N1267" s="246" t="str">
        <f>VLOOKUP(D1267,[6]Consolidado!B:H,7,FALSE)</f>
        <v>Octubre</v>
      </c>
    </row>
    <row r="1268" spans="1:14" x14ac:dyDescent="0.25">
      <c r="A1268" s="239" t="s">
        <v>725</v>
      </c>
      <c r="B1268" s="240" t="s">
        <v>520</v>
      </c>
      <c r="C1268" s="240" t="str">
        <f>VLOOKUP(D1268,[6]Consolidado!B:E,2,FALSE)</f>
        <v>Papagayo Four Seasons</v>
      </c>
      <c r="D1268" s="241">
        <v>377</v>
      </c>
      <c r="E1268" s="240" t="s">
        <v>484</v>
      </c>
      <c r="F1268" s="242" t="s">
        <v>506</v>
      </c>
      <c r="G1268" s="240" t="s">
        <v>508</v>
      </c>
      <c r="H1268" s="243">
        <v>28</v>
      </c>
      <c r="I1268" s="265">
        <v>2.3836221201509713</v>
      </c>
      <c r="J1268" s="244">
        <f t="shared" si="38"/>
        <v>66.741419364227198</v>
      </c>
      <c r="K1268" s="265">
        <v>72.081447999999995</v>
      </c>
      <c r="L1268" s="245">
        <f t="shared" si="39"/>
        <v>2018.2805439999997</v>
      </c>
      <c r="M1268" s="246" t="str">
        <f>VLOOKUP(D1268,[6]Consolidado!B:E,4,FALSE)</f>
        <v>Finalizada</v>
      </c>
      <c r="N1268" s="246" t="str">
        <f>VLOOKUP(D1268,[6]Consolidado!B:H,7,FALSE)</f>
        <v>Noviembre</v>
      </c>
    </row>
    <row r="1269" spans="1:14" x14ac:dyDescent="0.25">
      <c r="A1269" s="239" t="s">
        <v>725</v>
      </c>
      <c r="B1269" s="240" t="s">
        <v>520</v>
      </c>
      <c r="C1269" s="240" t="str">
        <f>VLOOKUP(D1269,[6]Consolidado!B:E,2,FALSE)</f>
        <v>Las Palmeras</v>
      </c>
      <c r="D1269" s="241">
        <v>459</v>
      </c>
      <c r="E1269" s="240" t="s">
        <v>481</v>
      </c>
      <c r="F1269" s="242" t="s">
        <v>506</v>
      </c>
      <c r="G1269" s="240" t="s">
        <v>508</v>
      </c>
      <c r="H1269" s="243">
        <v>18</v>
      </c>
      <c r="I1269" s="243">
        <v>1.6532508434247062</v>
      </c>
      <c r="J1269" s="244">
        <f t="shared" si="38"/>
        <v>29.758515181644711</v>
      </c>
      <c r="K1269" s="243">
        <v>50.034779950737054</v>
      </c>
      <c r="L1269" s="245">
        <f t="shared" si="39"/>
        <v>900.62603911326698</v>
      </c>
      <c r="M1269" s="246" t="str">
        <f>VLOOKUP(D1269,[6]Consolidado!B:E,4,FALSE)</f>
        <v>En Proceso</v>
      </c>
      <c r="N1269" s="246">
        <f>VLOOKUP(D1269,[6]Consolidado!B:H,7,FALSE)</f>
        <v>0</v>
      </c>
    </row>
    <row r="1270" spans="1:14" x14ac:dyDescent="0.25">
      <c r="A1270" s="239" t="s">
        <v>725</v>
      </c>
      <c r="B1270" s="240" t="s">
        <v>520</v>
      </c>
      <c r="C1270" s="240" t="str">
        <f>VLOOKUP(D1270,[6]Consolidado!B:E,2,FALSE)</f>
        <v>Papagayo Four Seasons</v>
      </c>
      <c r="D1270" s="241">
        <v>373</v>
      </c>
      <c r="E1270" s="240" t="s">
        <v>485</v>
      </c>
      <c r="F1270" s="242" t="s">
        <v>507</v>
      </c>
      <c r="G1270" s="240" t="s">
        <v>505</v>
      </c>
      <c r="H1270" s="243">
        <v>273</v>
      </c>
      <c r="I1270" s="243">
        <v>3.7872651789270448</v>
      </c>
      <c r="J1270" s="244">
        <f t="shared" si="38"/>
        <v>1033.9233938470832</v>
      </c>
      <c r="K1270" s="243">
        <v>111.94602767624674</v>
      </c>
      <c r="L1270" s="245">
        <f t="shared" si="39"/>
        <v>30561.265555615362</v>
      </c>
      <c r="M1270" s="246" t="str">
        <f>VLOOKUP(D1270,[6]Consolidado!B:E,4,FALSE)</f>
        <v>Finalizada</v>
      </c>
      <c r="N1270" s="246" t="str">
        <f>VLOOKUP(D1270,[6]Consolidado!B:H,7,FALSE)</f>
        <v>Noviembre</v>
      </c>
    </row>
    <row r="1271" spans="1:14" x14ac:dyDescent="0.25">
      <c r="A1271" s="239" t="s">
        <v>725</v>
      </c>
      <c r="B1271" s="240" t="s">
        <v>520</v>
      </c>
      <c r="C1271" s="240" t="str">
        <f>VLOOKUP(D1271,[6]Consolidado!B:E,2,FALSE)</f>
        <v>Papagayo Four Seasons</v>
      </c>
      <c r="D1271" s="241">
        <v>373</v>
      </c>
      <c r="E1271" s="240" t="s">
        <v>485</v>
      </c>
      <c r="F1271" s="242" t="s">
        <v>507</v>
      </c>
      <c r="G1271" s="240" t="s">
        <v>505</v>
      </c>
      <c r="H1271" s="243">
        <v>17.111111111111111</v>
      </c>
      <c r="I1271" s="243">
        <v>3.7872651789270448</v>
      </c>
      <c r="J1271" s="244">
        <f t="shared" si="38"/>
        <v>64.804315283862763</v>
      </c>
      <c r="K1271" s="243">
        <v>111.94602767624674</v>
      </c>
      <c r="L1271" s="245">
        <f t="shared" si="39"/>
        <v>1915.5209180157776</v>
      </c>
      <c r="M1271" s="246" t="str">
        <f>VLOOKUP(D1271,[6]Consolidado!B:E,4,FALSE)</f>
        <v>Finalizada</v>
      </c>
      <c r="N1271" s="246" t="str">
        <f>VLOOKUP(D1271,[6]Consolidado!B:H,7,FALSE)</f>
        <v>Noviembre</v>
      </c>
    </row>
    <row r="1272" spans="1:14" x14ac:dyDescent="0.25">
      <c r="A1272" s="239" t="s">
        <v>725</v>
      </c>
      <c r="B1272" s="240" t="s">
        <v>520</v>
      </c>
      <c r="C1272" s="240" t="str">
        <f>VLOOKUP(D1272,[6]Consolidado!B:E,2,FALSE)</f>
        <v>Blue Mesa Granite</v>
      </c>
      <c r="D1272" s="241">
        <v>359</v>
      </c>
      <c r="E1272" s="240" t="s">
        <v>481</v>
      </c>
      <c r="F1272" s="242" t="s">
        <v>506</v>
      </c>
      <c r="G1272" s="240" t="s">
        <v>508</v>
      </c>
      <c r="H1272" s="243">
        <v>26</v>
      </c>
      <c r="I1272" s="243">
        <v>1.6532508434247062</v>
      </c>
      <c r="J1272" s="244">
        <f t="shared" si="38"/>
        <v>42.984521929042359</v>
      </c>
      <c r="K1272" s="243">
        <v>50.034779950737054</v>
      </c>
      <c r="L1272" s="245">
        <f t="shared" si="39"/>
        <v>1300.9042787191634</v>
      </c>
      <c r="M1272" s="246" t="str">
        <f>VLOOKUP(D1272,[6]Consolidado!B:E,4,FALSE)</f>
        <v>Finalizada</v>
      </c>
      <c r="N1272" s="246" t="str">
        <f>VLOOKUP(D1272,[6]Consolidado!B:H,7,FALSE)</f>
        <v>Octubre</v>
      </c>
    </row>
    <row r="1273" spans="1:14" x14ac:dyDescent="0.25">
      <c r="A1273" s="239" t="s">
        <v>725</v>
      </c>
      <c r="B1273" s="240" t="s">
        <v>520</v>
      </c>
      <c r="C1273" s="240" t="str">
        <f>VLOOKUP(D1273,[6]Consolidado!B:E,2,FALSE)</f>
        <v>Papagayo Four Seasons</v>
      </c>
      <c r="D1273" s="241">
        <v>372</v>
      </c>
      <c r="E1273" s="240" t="s">
        <v>485</v>
      </c>
      <c r="F1273" s="242" t="s">
        <v>507</v>
      </c>
      <c r="G1273" s="240" t="s">
        <v>505</v>
      </c>
      <c r="H1273" s="243">
        <v>5.333333333333333</v>
      </c>
      <c r="I1273" s="243">
        <v>3.7872651789270448</v>
      </c>
      <c r="J1273" s="244">
        <f t="shared" si="38"/>
        <v>20.198747620944239</v>
      </c>
      <c r="K1273" s="243">
        <v>111.94602767624674</v>
      </c>
      <c r="L1273" s="245">
        <f t="shared" si="39"/>
        <v>597.04548093998255</v>
      </c>
      <c r="M1273" s="246" t="str">
        <f>VLOOKUP(D1273,[6]Consolidado!B:E,4,FALSE)</f>
        <v>Finalizada</v>
      </c>
      <c r="N1273" s="246" t="str">
        <f>VLOOKUP(D1273,[6]Consolidado!B:H,7,FALSE)</f>
        <v>Noviembre</v>
      </c>
    </row>
    <row r="1274" spans="1:14" x14ac:dyDescent="0.25">
      <c r="A1274" s="239" t="s">
        <v>725</v>
      </c>
      <c r="B1274" s="240" t="s">
        <v>520</v>
      </c>
      <c r="C1274" s="240" t="str">
        <f>VLOOKUP(D1274,[6]Consolidado!B:E,2,FALSE)</f>
        <v>WEWORK</v>
      </c>
      <c r="D1274" s="241">
        <v>412</v>
      </c>
      <c r="E1274" s="240" t="s">
        <v>481</v>
      </c>
      <c r="F1274" s="242" t="s">
        <v>506</v>
      </c>
      <c r="G1274" s="240" t="s">
        <v>508</v>
      </c>
      <c r="H1274" s="243">
        <v>6.666666666666667</v>
      </c>
      <c r="I1274" s="243">
        <v>1.6532508434247062</v>
      </c>
      <c r="J1274" s="244">
        <f t="shared" si="38"/>
        <v>11.021672289498042</v>
      </c>
      <c r="K1274" s="243">
        <v>50.034779950737054</v>
      </c>
      <c r="L1274" s="245">
        <f t="shared" si="39"/>
        <v>333.56519967158039</v>
      </c>
      <c r="M1274" s="246" t="str">
        <f>VLOOKUP(D1274,[6]Consolidado!B:E,4,FALSE)</f>
        <v>En Proceso</v>
      </c>
      <c r="N1274" s="246" t="str">
        <f>VLOOKUP(D1274,[6]Consolidado!B:H,7,FALSE)</f>
        <v>Ingreso Parcial Nov.</v>
      </c>
    </row>
    <row r="1275" spans="1:14" x14ac:dyDescent="0.25">
      <c r="A1275" s="239" t="s">
        <v>725</v>
      </c>
      <c r="B1275" s="240" t="s">
        <v>520</v>
      </c>
      <c r="C1275" s="240" t="str">
        <f>VLOOKUP(D1275,[6]Consolidado!B:E,2,FALSE)</f>
        <v>Papagayo Four Seasons</v>
      </c>
      <c r="D1275" s="241">
        <v>372</v>
      </c>
      <c r="E1275" s="240" t="s">
        <v>485</v>
      </c>
      <c r="F1275" s="242" t="s">
        <v>507</v>
      </c>
      <c r="G1275" s="240" t="s">
        <v>505</v>
      </c>
      <c r="H1275" s="243">
        <v>241</v>
      </c>
      <c r="I1275" s="243">
        <v>3.7872651789270448</v>
      </c>
      <c r="J1275" s="244">
        <f t="shared" si="38"/>
        <v>912.73090812141777</v>
      </c>
      <c r="K1275" s="243">
        <v>111.94602767624674</v>
      </c>
      <c r="L1275" s="245">
        <f t="shared" si="39"/>
        <v>26978.992669975465</v>
      </c>
      <c r="M1275" s="246" t="str">
        <f>VLOOKUP(D1275,[6]Consolidado!B:E,4,FALSE)</f>
        <v>Finalizada</v>
      </c>
      <c r="N1275" s="246" t="str">
        <f>VLOOKUP(D1275,[6]Consolidado!B:H,7,FALSE)</f>
        <v>Noviembre</v>
      </c>
    </row>
    <row r="1276" spans="1:14" x14ac:dyDescent="0.25">
      <c r="A1276" s="239" t="s">
        <v>725</v>
      </c>
      <c r="B1276" s="240" t="s">
        <v>520</v>
      </c>
      <c r="C1276" s="240" t="str">
        <f>VLOOKUP(D1276,[6]Consolidado!B:E,2,FALSE)</f>
        <v>Papagayo Four Seasons</v>
      </c>
      <c r="D1276" s="241">
        <v>372</v>
      </c>
      <c r="E1276" s="240" t="s">
        <v>485</v>
      </c>
      <c r="F1276" s="242" t="s">
        <v>507</v>
      </c>
      <c r="G1276" s="240" t="s">
        <v>505</v>
      </c>
      <c r="H1276" s="243">
        <v>247.66666666666666</v>
      </c>
      <c r="I1276" s="243">
        <v>3.7872651789270448</v>
      </c>
      <c r="J1276" s="244">
        <f t="shared" si="38"/>
        <v>937.97934264759806</v>
      </c>
      <c r="K1276" s="243">
        <v>111.94602767624674</v>
      </c>
      <c r="L1276" s="245">
        <f t="shared" si="39"/>
        <v>27725.299521150442</v>
      </c>
      <c r="M1276" s="246" t="str">
        <f>VLOOKUP(D1276,[6]Consolidado!B:E,4,FALSE)</f>
        <v>Finalizada</v>
      </c>
      <c r="N1276" s="246" t="str">
        <f>VLOOKUP(D1276,[6]Consolidado!B:H,7,FALSE)</f>
        <v>Noviembre</v>
      </c>
    </row>
    <row r="1277" spans="1:14" x14ac:dyDescent="0.25">
      <c r="A1277" s="239" t="s">
        <v>725</v>
      </c>
      <c r="B1277" s="240" t="s">
        <v>520</v>
      </c>
      <c r="C1277" s="240" t="str">
        <f>VLOOKUP(D1277,[6]Consolidado!B:E,2,FALSE)</f>
        <v>WEWORK</v>
      </c>
      <c r="D1277" s="241">
        <v>396</v>
      </c>
      <c r="E1277" s="240" t="s">
        <v>481</v>
      </c>
      <c r="F1277" s="242" t="s">
        <v>506</v>
      </c>
      <c r="G1277" s="240" t="s">
        <v>508</v>
      </c>
      <c r="H1277" s="243">
        <v>259</v>
      </c>
      <c r="I1277" s="243">
        <v>1.6532508434247062</v>
      </c>
      <c r="J1277" s="244">
        <f t="shared" si="38"/>
        <v>428.19196844699889</v>
      </c>
      <c r="K1277" s="243">
        <v>50.034779950737054</v>
      </c>
      <c r="L1277" s="245">
        <f t="shared" si="39"/>
        <v>12959.008007240896</v>
      </c>
      <c r="M1277" s="246" t="str">
        <f>VLOOKUP(D1277,[6]Consolidado!B:E,4,FALSE)</f>
        <v>En Proceso</v>
      </c>
      <c r="N1277" s="246" t="str">
        <f>VLOOKUP(D1277,[6]Consolidado!B:H,7,FALSE)</f>
        <v>Ingreso Parcial Nov.</v>
      </c>
    </row>
    <row r="1278" spans="1:14" x14ac:dyDescent="0.25">
      <c r="A1278" s="239" t="s">
        <v>725</v>
      </c>
      <c r="B1278" s="240" t="s">
        <v>520</v>
      </c>
      <c r="C1278" s="240" t="str">
        <f>VLOOKUP(D1278,[6]Consolidado!B:E,2,FALSE)</f>
        <v>WEWORK</v>
      </c>
      <c r="D1278" s="241">
        <v>396</v>
      </c>
      <c r="E1278" s="240" t="s">
        <v>481</v>
      </c>
      <c r="F1278" s="242" t="s">
        <v>506</v>
      </c>
      <c r="G1278" s="240" t="s">
        <v>508</v>
      </c>
      <c r="H1278" s="243">
        <v>35.625</v>
      </c>
      <c r="I1278" s="243">
        <v>1.6532508434247062</v>
      </c>
      <c r="J1278" s="244">
        <f t="shared" si="38"/>
        <v>58.897061297005159</v>
      </c>
      <c r="K1278" s="243">
        <v>50.034779950737054</v>
      </c>
      <c r="L1278" s="245">
        <f t="shared" si="39"/>
        <v>1782.4890357450076</v>
      </c>
      <c r="M1278" s="246" t="str">
        <f>VLOOKUP(D1278,[6]Consolidado!B:E,4,FALSE)</f>
        <v>En Proceso</v>
      </c>
      <c r="N1278" s="246" t="str">
        <f>VLOOKUP(D1278,[6]Consolidado!B:H,7,FALSE)</f>
        <v>Ingreso Parcial Nov.</v>
      </c>
    </row>
    <row r="1279" spans="1:14" x14ac:dyDescent="0.25">
      <c r="A1279" s="239" t="s">
        <v>725</v>
      </c>
      <c r="B1279" s="240" t="s">
        <v>520</v>
      </c>
      <c r="C1279" s="240" t="str">
        <f>VLOOKUP(D1279,[6]Consolidado!B:E,2,FALSE)</f>
        <v>Blue Mesa Granite</v>
      </c>
      <c r="D1279" s="241">
        <v>359</v>
      </c>
      <c r="E1279" s="240" t="s">
        <v>481</v>
      </c>
      <c r="F1279" s="242" t="s">
        <v>506</v>
      </c>
      <c r="G1279" s="240" t="s">
        <v>508</v>
      </c>
      <c r="H1279" s="243">
        <v>18</v>
      </c>
      <c r="I1279" s="243">
        <v>1.6532508434247062</v>
      </c>
      <c r="J1279" s="244">
        <f t="shared" si="38"/>
        <v>29.758515181644711</v>
      </c>
      <c r="K1279" s="243">
        <v>50.034779950737054</v>
      </c>
      <c r="L1279" s="245">
        <f t="shared" si="39"/>
        <v>900.62603911326698</v>
      </c>
      <c r="M1279" s="246" t="str">
        <f>VLOOKUP(D1279,[6]Consolidado!B:E,4,FALSE)</f>
        <v>Finalizada</v>
      </c>
      <c r="N1279" s="246" t="str">
        <f>VLOOKUP(D1279,[6]Consolidado!B:H,7,FALSE)</f>
        <v>Octubre</v>
      </c>
    </row>
    <row r="1280" spans="1:14" x14ac:dyDescent="0.25">
      <c r="A1280" s="239" t="s">
        <v>725</v>
      </c>
      <c r="B1280" s="240" t="s">
        <v>520</v>
      </c>
      <c r="C1280" s="240" t="str">
        <f>VLOOKUP(D1280,[6]Consolidado!B:E,2,FALSE)</f>
        <v>Las Palmeras</v>
      </c>
      <c r="D1280" s="241">
        <v>459</v>
      </c>
      <c r="E1280" s="240" t="s">
        <v>481</v>
      </c>
      <c r="F1280" s="242" t="s">
        <v>506</v>
      </c>
      <c r="G1280" s="240" t="s">
        <v>508</v>
      </c>
      <c r="H1280" s="243">
        <v>88.5</v>
      </c>
      <c r="I1280" s="243">
        <v>1.6532508434247062</v>
      </c>
      <c r="J1280" s="244">
        <f t="shared" si="38"/>
        <v>146.31269964308649</v>
      </c>
      <c r="K1280" s="243">
        <v>50.034779950737054</v>
      </c>
      <c r="L1280" s="245">
        <f t="shared" si="39"/>
        <v>4428.0780256402295</v>
      </c>
      <c r="M1280" s="246" t="str">
        <f>VLOOKUP(D1280,[6]Consolidado!B:E,4,FALSE)</f>
        <v>En Proceso</v>
      </c>
      <c r="N1280" s="246">
        <f>VLOOKUP(D1280,[6]Consolidado!B:H,7,FALSE)</f>
        <v>0</v>
      </c>
    </row>
    <row r="1281" spans="1:14" x14ac:dyDescent="0.25">
      <c r="A1281" s="239" t="s">
        <v>725</v>
      </c>
      <c r="B1281" s="240" t="s">
        <v>520</v>
      </c>
      <c r="C1281" s="240" t="str">
        <f>VLOOKUP(D1281,[6]Consolidado!B:E,2,FALSE)</f>
        <v>Maderas Collective</v>
      </c>
      <c r="D1281" s="241">
        <v>187</v>
      </c>
      <c r="E1281" s="240" t="s">
        <v>481</v>
      </c>
      <c r="F1281" s="242" t="s">
        <v>506</v>
      </c>
      <c r="G1281" s="240" t="s">
        <v>508</v>
      </c>
      <c r="H1281" s="243">
        <v>0.83333333333333337</v>
      </c>
      <c r="I1281" s="243">
        <v>1.6532508434247062</v>
      </c>
      <c r="J1281" s="244">
        <f t="shared" si="38"/>
        <v>1.3777090361872553</v>
      </c>
      <c r="K1281" s="243">
        <v>50.034779950737054</v>
      </c>
      <c r="L1281" s="245">
        <f t="shared" si="39"/>
        <v>41.695649958947548</v>
      </c>
      <c r="M1281" s="246" t="str">
        <f>VLOOKUP(D1281,[6]Consolidado!B:E,4,FALSE)</f>
        <v>Finalizada</v>
      </c>
      <c r="N1281" s="246" t="str">
        <f>VLOOKUP(D1281,[6]Consolidado!B:H,7,FALSE)</f>
        <v>Se cierra mensualmente</v>
      </c>
    </row>
    <row r="1282" spans="1:14" x14ac:dyDescent="0.25">
      <c r="A1282" s="239" t="s">
        <v>725</v>
      </c>
      <c r="B1282" s="240" t="s">
        <v>520</v>
      </c>
      <c r="C1282" s="240" t="str">
        <f>VLOOKUP(D1282,[6]Consolidado!B:E,2,FALSE)</f>
        <v>Papagayo Four Seasons</v>
      </c>
      <c r="D1282" s="241">
        <v>377</v>
      </c>
      <c r="E1282" s="240" t="s">
        <v>484</v>
      </c>
      <c r="F1282" s="242" t="s">
        <v>506</v>
      </c>
      <c r="G1282" s="240" t="s">
        <v>508</v>
      </c>
      <c r="H1282" s="243">
        <v>25.333333333333336</v>
      </c>
      <c r="I1282" s="265">
        <v>2.3836221201509713</v>
      </c>
      <c r="J1282" s="244">
        <f t="shared" si="38"/>
        <v>60.385093710491276</v>
      </c>
      <c r="K1282" s="265">
        <v>72.081447999999995</v>
      </c>
      <c r="L1282" s="245">
        <f t="shared" si="39"/>
        <v>1826.0633493333335</v>
      </c>
      <c r="M1282" s="246" t="str">
        <f>VLOOKUP(D1282,[6]Consolidado!B:E,4,FALSE)</f>
        <v>Finalizada</v>
      </c>
      <c r="N1282" s="246" t="str">
        <f>VLOOKUP(D1282,[6]Consolidado!B:H,7,FALSE)</f>
        <v>Noviembre</v>
      </c>
    </row>
    <row r="1283" spans="1:14" x14ac:dyDescent="0.25">
      <c r="A1283" s="239" t="s">
        <v>725</v>
      </c>
      <c r="B1283" s="240" t="s">
        <v>520</v>
      </c>
      <c r="C1283" s="240" t="str">
        <f>VLOOKUP(D1283,[6]Consolidado!B:E,2,FALSE)</f>
        <v>HUX HUX</v>
      </c>
      <c r="D1283" s="241">
        <v>462</v>
      </c>
      <c r="E1283" s="240" t="s">
        <v>485</v>
      </c>
      <c r="F1283" s="242" t="s">
        <v>507</v>
      </c>
      <c r="G1283" s="240" t="s">
        <v>505</v>
      </c>
      <c r="H1283" s="243">
        <v>16</v>
      </c>
      <c r="I1283" s="243">
        <v>3.7872651789270448</v>
      </c>
      <c r="J1283" s="244">
        <f t="shared" si="38"/>
        <v>60.596242862832717</v>
      </c>
      <c r="K1283" s="243">
        <v>111.94602767624674</v>
      </c>
      <c r="L1283" s="245">
        <f t="shared" si="39"/>
        <v>1791.1364428199479</v>
      </c>
      <c r="M1283" s="246" t="str">
        <f>VLOOKUP(D1283,[6]Consolidado!B:E,4,FALSE)</f>
        <v>Finalizada</v>
      </c>
      <c r="N1283" s="246" t="str">
        <f>VLOOKUP(D1283,[6]Consolidado!B:H,7,FALSE)</f>
        <v>Octubre</v>
      </c>
    </row>
    <row r="1284" spans="1:14" x14ac:dyDescent="0.25">
      <c r="A1284" s="239" t="s">
        <v>725</v>
      </c>
      <c r="B1284" s="240" t="s">
        <v>523</v>
      </c>
      <c r="C1284" s="240" t="str">
        <f>VLOOKUP(D1284,[6]Consolidado!B:E,2,FALSE)</f>
        <v>Las Palmeras</v>
      </c>
      <c r="D1284" s="241">
        <v>459</v>
      </c>
      <c r="E1284" s="240" t="s">
        <v>481</v>
      </c>
      <c r="F1284" s="242" t="s">
        <v>506</v>
      </c>
      <c r="G1284" s="240" t="s">
        <v>508</v>
      </c>
      <c r="H1284" s="243">
        <v>96</v>
      </c>
      <c r="I1284" s="243">
        <v>1.6532508434247062</v>
      </c>
      <c r="J1284" s="244">
        <f t="shared" si="38"/>
        <v>158.7120809687718</v>
      </c>
      <c r="K1284" s="243">
        <v>50.034779950737054</v>
      </c>
      <c r="L1284" s="245">
        <f t="shared" si="39"/>
        <v>4803.3388752707569</v>
      </c>
      <c r="M1284" s="246" t="str">
        <f>VLOOKUP(D1284,[6]Consolidado!B:E,4,FALSE)</f>
        <v>En Proceso</v>
      </c>
      <c r="N1284" s="246">
        <f>VLOOKUP(D1284,[6]Consolidado!B:H,7,FALSE)</f>
        <v>0</v>
      </c>
    </row>
    <row r="1285" spans="1:14" x14ac:dyDescent="0.25">
      <c r="A1285" s="239" t="s">
        <v>725</v>
      </c>
      <c r="B1285" s="240" t="s">
        <v>523</v>
      </c>
      <c r="C1285" s="240" t="str">
        <f>VLOOKUP(D1285,[6]Consolidado!B:E,2,FALSE)</f>
        <v>Las Palmeras</v>
      </c>
      <c r="D1285" s="241">
        <v>459</v>
      </c>
      <c r="E1285" s="240" t="s">
        <v>481</v>
      </c>
      <c r="F1285" s="242" t="s">
        <v>506</v>
      </c>
      <c r="G1285" s="240" t="s">
        <v>508</v>
      </c>
      <c r="H1285" s="243">
        <v>10.875</v>
      </c>
      <c r="I1285" s="243">
        <v>1.6532508434247062</v>
      </c>
      <c r="J1285" s="244">
        <f t="shared" si="38"/>
        <v>17.97910292224368</v>
      </c>
      <c r="K1285" s="243">
        <v>50.034779950737054</v>
      </c>
      <c r="L1285" s="245">
        <f t="shared" si="39"/>
        <v>544.12823196426541</v>
      </c>
      <c r="M1285" s="246" t="str">
        <f>VLOOKUP(D1285,[6]Consolidado!B:E,4,FALSE)</f>
        <v>En Proceso</v>
      </c>
      <c r="N1285" s="246">
        <f>VLOOKUP(D1285,[6]Consolidado!B:H,7,FALSE)</f>
        <v>0</v>
      </c>
    </row>
    <row r="1286" spans="1:14" x14ac:dyDescent="0.25">
      <c r="A1286" s="239" t="s">
        <v>725</v>
      </c>
      <c r="B1286" s="240" t="s">
        <v>523</v>
      </c>
      <c r="C1286" s="240" t="str">
        <f>VLOOKUP(D1286,[6]Consolidado!B:E,2,FALSE)</f>
        <v>Papagayo Four Seasons</v>
      </c>
      <c r="D1286" s="241">
        <v>376</v>
      </c>
      <c r="E1286" s="240" t="s">
        <v>485</v>
      </c>
      <c r="F1286" s="242" t="s">
        <v>507</v>
      </c>
      <c r="G1286" s="240" t="s">
        <v>505</v>
      </c>
      <c r="H1286" s="243">
        <v>175</v>
      </c>
      <c r="I1286" s="243">
        <v>3.7872651789270448</v>
      </c>
      <c r="J1286" s="244">
        <f t="shared" si="38"/>
        <v>662.7714063122329</v>
      </c>
      <c r="K1286" s="243">
        <v>111.94602767624674</v>
      </c>
      <c r="L1286" s="245">
        <f t="shared" si="39"/>
        <v>19590.55484334318</v>
      </c>
      <c r="M1286" s="246" t="str">
        <f>VLOOKUP(D1286,[6]Consolidado!B:E,4,FALSE)</f>
        <v>Finalizada</v>
      </c>
      <c r="N1286" s="246" t="str">
        <f>VLOOKUP(D1286,[6]Consolidado!B:H,7,FALSE)</f>
        <v>Noviembre</v>
      </c>
    </row>
    <row r="1287" spans="1:14" x14ac:dyDescent="0.25">
      <c r="A1287" s="239" t="s">
        <v>725</v>
      </c>
      <c r="B1287" s="240" t="s">
        <v>523</v>
      </c>
      <c r="C1287" s="240" t="str">
        <f>VLOOKUP(D1287,[6]Consolidado!B:E,2,FALSE)</f>
        <v>Papagayo Four Seasons</v>
      </c>
      <c r="D1287" s="241">
        <v>373</v>
      </c>
      <c r="E1287" s="240" t="s">
        <v>485</v>
      </c>
      <c r="F1287" s="242" t="s">
        <v>507</v>
      </c>
      <c r="G1287" s="240" t="s">
        <v>505</v>
      </c>
      <c r="H1287" s="243">
        <v>12.222222222222221</v>
      </c>
      <c r="I1287" s="243">
        <v>3.7872651789270448</v>
      </c>
      <c r="J1287" s="244">
        <f t="shared" si="38"/>
        <v>46.288796631330548</v>
      </c>
      <c r="K1287" s="243">
        <v>111.94602767624674</v>
      </c>
      <c r="L1287" s="245">
        <f t="shared" si="39"/>
        <v>1368.2292271541269</v>
      </c>
      <c r="M1287" s="246" t="str">
        <f>VLOOKUP(D1287,[6]Consolidado!B:E,4,FALSE)</f>
        <v>Finalizada</v>
      </c>
      <c r="N1287" s="246" t="str">
        <f>VLOOKUP(D1287,[6]Consolidado!B:H,7,FALSE)</f>
        <v>Noviembre</v>
      </c>
    </row>
    <row r="1288" spans="1:14" x14ac:dyDescent="0.25">
      <c r="A1288" s="239" t="s">
        <v>725</v>
      </c>
      <c r="B1288" s="240" t="s">
        <v>523</v>
      </c>
      <c r="C1288" s="240" t="str">
        <f>VLOOKUP(D1288,[6]Consolidado!B:E,2,FALSE)</f>
        <v>Las Palmeras</v>
      </c>
      <c r="D1288" s="241">
        <v>459</v>
      </c>
      <c r="E1288" s="240" t="s">
        <v>481</v>
      </c>
      <c r="F1288" s="242" t="s">
        <v>506</v>
      </c>
      <c r="G1288" s="240" t="s">
        <v>508</v>
      </c>
      <c r="H1288" s="243">
        <v>105</v>
      </c>
      <c r="I1288" s="243">
        <v>1.6532508434247062</v>
      </c>
      <c r="J1288" s="244">
        <f t="shared" si="38"/>
        <v>173.59133855959416</v>
      </c>
      <c r="K1288" s="243">
        <v>50.034779950737054</v>
      </c>
      <c r="L1288" s="245">
        <f t="shared" si="39"/>
        <v>5253.6518948273906</v>
      </c>
      <c r="M1288" s="246" t="str">
        <f>VLOOKUP(D1288,[6]Consolidado!B:E,4,FALSE)</f>
        <v>En Proceso</v>
      </c>
      <c r="N1288" s="246">
        <f>VLOOKUP(D1288,[6]Consolidado!B:H,7,FALSE)</f>
        <v>0</v>
      </c>
    </row>
    <row r="1289" spans="1:14" x14ac:dyDescent="0.25">
      <c r="A1289" s="239" t="s">
        <v>725</v>
      </c>
      <c r="B1289" s="240" t="s">
        <v>523</v>
      </c>
      <c r="C1289" s="240" t="str">
        <f>VLOOKUP(D1289,[6]Consolidado!B:E,2,FALSE)</f>
        <v>Maderas Collective</v>
      </c>
      <c r="D1289" s="241">
        <v>483</v>
      </c>
      <c r="E1289" s="240" t="s">
        <v>481</v>
      </c>
      <c r="F1289" s="242" t="s">
        <v>506</v>
      </c>
      <c r="G1289" s="240" t="s">
        <v>508</v>
      </c>
      <c r="H1289" s="243">
        <v>1466.3888888888889</v>
      </c>
      <c r="I1289" s="243">
        <v>1.6532508434247062</v>
      </c>
      <c r="J1289" s="244">
        <f t="shared" si="38"/>
        <v>2424.3086673441735</v>
      </c>
      <c r="K1289" s="243">
        <v>50.034779950737054</v>
      </c>
      <c r="L1289" s="245">
        <f t="shared" si="39"/>
        <v>73370.445377761367</v>
      </c>
      <c r="M1289" s="246" t="str">
        <f>VLOOKUP(D1289,[6]Consolidado!B:E,4,FALSE)</f>
        <v>En Proceso</v>
      </c>
      <c r="N1289" s="246" t="str">
        <f>VLOOKUP(D1289,[6]Consolidado!B:H,7,FALSE)</f>
        <v>Cierre en Dic. (Rev. Costo)</v>
      </c>
    </row>
    <row r="1290" spans="1:14" x14ac:dyDescent="0.25">
      <c r="A1290" s="239" t="s">
        <v>725</v>
      </c>
      <c r="B1290" s="240" t="s">
        <v>523</v>
      </c>
      <c r="C1290" s="240" t="str">
        <f>VLOOKUP(D1290,[6]Consolidado!B:E,2,FALSE)</f>
        <v>Maderas Collective</v>
      </c>
      <c r="D1290" s="241">
        <v>483</v>
      </c>
      <c r="E1290" s="240" t="s">
        <v>484</v>
      </c>
      <c r="F1290" s="242" t="s">
        <v>506</v>
      </c>
      <c r="G1290" s="240" t="s">
        <v>508</v>
      </c>
      <c r="H1290" s="243">
        <v>806.59722222222217</v>
      </c>
      <c r="I1290" s="265">
        <v>2.3836221201509713</v>
      </c>
      <c r="J1290" s="244">
        <f t="shared" ref="J1290:J1353" si="40">+H1290*I1290</f>
        <v>1922.6229809412173</v>
      </c>
      <c r="K1290" s="265">
        <v>72.081447999999995</v>
      </c>
      <c r="L1290" s="245">
        <f t="shared" si="39"/>
        <v>58140.695730555548</v>
      </c>
      <c r="M1290" s="246" t="str">
        <f>VLOOKUP(D1290,[6]Consolidado!B:E,4,FALSE)</f>
        <v>En Proceso</v>
      </c>
      <c r="N1290" s="246" t="str">
        <f>VLOOKUP(D1290,[6]Consolidado!B:H,7,FALSE)</f>
        <v>Cierre en Dic. (Rev. Costo)</v>
      </c>
    </row>
    <row r="1291" spans="1:14" x14ac:dyDescent="0.25">
      <c r="A1291" s="239" t="s">
        <v>725</v>
      </c>
      <c r="B1291" s="240" t="s">
        <v>523</v>
      </c>
      <c r="C1291" s="240" t="str">
        <f>VLOOKUP(D1291,[6]Consolidado!B:E,2,FALSE)</f>
        <v>Maderas Collective</v>
      </c>
      <c r="D1291" s="241">
        <v>483</v>
      </c>
      <c r="E1291" s="240" t="s">
        <v>482</v>
      </c>
      <c r="F1291" s="242" t="s">
        <v>507</v>
      </c>
      <c r="G1291" s="240" t="s">
        <v>505</v>
      </c>
      <c r="H1291" s="243">
        <v>54.444444444444443</v>
      </c>
      <c r="I1291" s="243">
        <v>2.7138074535197512</v>
      </c>
      <c r="J1291" s="244">
        <f t="shared" si="40"/>
        <v>147.75173913607534</v>
      </c>
      <c r="K1291" s="243">
        <v>80.209464716125197</v>
      </c>
      <c r="L1291" s="245">
        <f t="shared" ref="L1291:L1354" si="41">H1291*K1291</f>
        <v>4366.9597456557049</v>
      </c>
      <c r="M1291" s="246" t="str">
        <f>VLOOKUP(D1291,[6]Consolidado!B:E,4,FALSE)</f>
        <v>En Proceso</v>
      </c>
      <c r="N1291" s="246" t="str">
        <f>VLOOKUP(D1291,[6]Consolidado!B:H,7,FALSE)</f>
        <v>Cierre en Dic. (Rev. Costo)</v>
      </c>
    </row>
    <row r="1292" spans="1:14" x14ac:dyDescent="0.25">
      <c r="A1292" s="239" t="s">
        <v>725</v>
      </c>
      <c r="B1292" s="240" t="s">
        <v>523</v>
      </c>
      <c r="C1292" s="240" t="str">
        <f>VLOOKUP(D1292,[6]Consolidado!B:E,2,FALSE)</f>
        <v>Maderas Collective</v>
      </c>
      <c r="D1292" s="241">
        <v>354</v>
      </c>
      <c r="E1292" s="240" t="s">
        <v>484</v>
      </c>
      <c r="F1292" s="242" t="s">
        <v>506</v>
      </c>
      <c r="G1292" s="240" t="s">
        <v>508</v>
      </c>
      <c r="H1292" s="243">
        <v>246.66666666666666</v>
      </c>
      <c r="I1292" s="265">
        <v>2.3836221201509713</v>
      </c>
      <c r="J1292" s="244">
        <f t="shared" si="40"/>
        <v>587.96012297057291</v>
      </c>
      <c r="K1292" s="265">
        <v>72.081447999999995</v>
      </c>
      <c r="L1292" s="245">
        <f t="shared" si="41"/>
        <v>17780.090506666664</v>
      </c>
      <c r="M1292" s="246" t="str">
        <f>VLOOKUP(D1292,[6]Consolidado!B:E,4,FALSE)</f>
        <v>Finalizada</v>
      </c>
      <c r="N1292" s="246" t="str">
        <f>VLOOKUP(D1292,[6]Consolidado!B:H,7,FALSE)</f>
        <v>Noviembre</v>
      </c>
    </row>
    <row r="1293" spans="1:14" x14ac:dyDescent="0.25">
      <c r="A1293" s="239" t="s">
        <v>725</v>
      </c>
      <c r="B1293" s="240" t="s">
        <v>523</v>
      </c>
      <c r="C1293" s="240" t="str">
        <f>VLOOKUP(D1293,[6]Consolidado!B:E,2,FALSE)</f>
        <v>Maderas Collective</v>
      </c>
      <c r="D1293" s="241">
        <v>354</v>
      </c>
      <c r="E1293" s="240" t="s">
        <v>481</v>
      </c>
      <c r="F1293" s="242" t="s">
        <v>506</v>
      </c>
      <c r="G1293" s="240" t="s">
        <v>508</v>
      </c>
      <c r="H1293" s="243">
        <v>851.55555555555566</v>
      </c>
      <c r="I1293" s="243">
        <v>1.6532508434247062</v>
      </c>
      <c r="J1293" s="244">
        <f t="shared" si="40"/>
        <v>1407.8349404452167</v>
      </c>
      <c r="K1293" s="243">
        <v>50.034779950737054</v>
      </c>
      <c r="L1293" s="245">
        <f t="shared" si="41"/>
        <v>42607.39483804987</v>
      </c>
      <c r="M1293" s="246" t="str">
        <f>VLOOKUP(D1293,[6]Consolidado!B:E,4,FALSE)</f>
        <v>Finalizada</v>
      </c>
      <c r="N1293" s="246" t="str">
        <f>VLOOKUP(D1293,[6]Consolidado!B:H,7,FALSE)</f>
        <v>Noviembre</v>
      </c>
    </row>
    <row r="1294" spans="1:14" x14ac:dyDescent="0.25">
      <c r="A1294" s="239" t="s">
        <v>725</v>
      </c>
      <c r="B1294" s="240" t="s">
        <v>523</v>
      </c>
      <c r="C1294" s="240" t="str">
        <f>VLOOKUP(D1294,[6]Consolidado!B:E,2,FALSE)</f>
        <v>Maderas Collective</v>
      </c>
      <c r="D1294" s="241">
        <v>354</v>
      </c>
      <c r="E1294" s="240" t="s">
        <v>485</v>
      </c>
      <c r="F1294" s="242" t="s">
        <v>507</v>
      </c>
      <c r="G1294" s="240" t="s">
        <v>505</v>
      </c>
      <c r="H1294" s="243">
        <v>104.27083333333333</v>
      </c>
      <c r="I1294" s="243">
        <v>3.7872651789270448</v>
      </c>
      <c r="J1294" s="244">
        <f t="shared" si="40"/>
        <v>394.90129626103874</v>
      </c>
      <c r="K1294" s="243">
        <v>111.94602767624674</v>
      </c>
      <c r="L1294" s="245">
        <f t="shared" si="41"/>
        <v>11672.705594158644</v>
      </c>
      <c r="M1294" s="246" t="str">
        <f>VLOOKUP(D1294,[6]Consolidado!B:E,4,FALSE)</f>
        <v>Finalizada</v>
      </c>
      <c r="N1294" s="246" t="str">
        <f>VLOOKUP(D1294,[6]Consolidado!B:H,7,FALSE)</f>
        <v>Noviembre</v>
      </c>
    </row>
    <row r="1295" spans="1:14" x14ac:dyDescent="0.25">
      <c r="A1295" s="239" t="s">
        <v>725</v>
      </c>
      <c r="B1295" s="240" t="s">
        <v>523</v>
      </c>
      <c r="C1295" s="240" t="str">
        <f>VLOOKUP(D1295,[6]Consolidado!B:E,2,FALSE)</f>
        <v>Maderas Collective</v>
      </c>
      <c r="D1295" s="241">
        <v>354</v>
      </c>
      <c r="E1295" s="240" t="s">
        <v>482</v>
      </c>
      <c r="F1295" s="242" t="s">
        <v>507</v>
      </c>
      <c r="G1295" s="240" t="s">
        <v>505</v>
      </c>
      <c r="H1295" s="243">
        <v>54.729166666666664</v>
      </c>
      <c r="I1295" s="243">
        <v>2.7138074535197512</v>
      </c>
      <c r="J1295" s="244">
        <f t="shared" si="40"/>
        <v>148.5244204249247</v>
      </c>
      <c r="K1295" s="243">
        <v>80.209464716125197</v>
      </c>
      <c r="L1295" s="245">
        <f t="shared" si="41"/>
        <v>4389.7971626929348</v>
      </c>
      <c r="M1295" s="246" t="str">
        <f>VLOOKUP(D1295,[6]Consolidado!B:E,4,FALSE)</f>
        <v>Finalizada</v>
      </c>
      <c r="N1295" s="246" t="str">
        <f>VLOOKUP(D1295,[6]Consolidado!B:H,7,FALSE)</f>
        <v>Noviembre</v>
      </c>
    </row>
    <row r="1296" spans="1:14" x14ac:dyDescent="0.25">
      <c r="A1296" s="239" t="s">
        <v>725</v>
      </c>
      <c r="B1296" s="240" t="s">
        <v>523</v>
      </c>
      <c r="C1296" s="240" t="str">
        <f>VLOOKUP(D1296,[6]Consolidado!B:E,2,FALSE)</f>
        <v>Costa Palmas</v>
      </c>
      <c r="D1296" s="241">
        <v>387</v>
      </c>
      <c r="E1296" s="240" t="s">
        <v>481</v>
      </c>
      <c r="F1296" s="242" t="s">
        <v>506</v>
      </c>
      <c r="G1296" s="240" t="s">
        <v>508</v>
      </c>
      <c r="H1296" s="243">
        <v>201.08333333333334</v>
      </c>
      <c r="I1296" s="243">
        <v>1.6532508434247062</v>
      </c>
      <c r="J1296" s="244">
        <f t="shared" si="40"/>
        <v>332.44119043198469</v>
      </c>
      <c r="K1296" s="243">
        <v>50.034779950737054</v>
      </c>
      <c r="L1296" s="245">
        <f t="shared" si="41"/>
        <v>10061.160335094042</v>
      </c>
      <c r="M1296" s="246" t="str">
        <f>VLOOKUP(D1296,[6]Consolidado!B:E,4,FALSE)</f>
        <v>Finalizada</v>
      </c>
      <c r="N1296" s="246" t="str">
        <f>VLOOKUP(D1296,[6]Consolidado!B:H,7,FALSE)</f>
        <v>Noviembre</v>
      </c>
    </row>
    <row r="1297" spans="1:14" x14ac:dyDescent="0.25">
      <c r="A1297" s="239" t="s">
        <v>725</v>
      </c>
      <c r="B1297" s="240" t="s">
        <v>523</v>
      </c>
      <c r="C1297" s="240" t="str">
        <f>VLOOKUP(D1297,[6]Consolidado!B:E,2,FALSE)</f>
        <v>Costa Palmas</v>
      </c>
      <c r="D1297" s="241">
        <v>387</v>
      </c>
      <c r="E1297" s="240" t="s">
        <v>481</v>
      </c>
      <c r="F1297" s="242" t="s">
        <v>506</v>
      </c>
      <c r="G1297" s="240" t="s">
        <v>508</v>
      </c>
      <c r="H1297" s="243">
        <v>471.45833333333331</v>
      </c>
      <c r="I1297" s="243">
        <v>1.6532508434247062</v>
      </c>
      <c r="J1297" s="244">
        <f t="shared" si="40"/>
        <v>779.43888722293957</v>
      </c>
      <c r="K1297" s="243">
        <v>50.034779950737054</v>
      </c>
      <c r="L1297" s="245">
        <f t="shared" si="41"/>
        <v>23589.313964274574</v>
      </c>
      <c r="M1297" s="246" t="str">
        <f>VLOOKUP(D1297,[6]Consolidado!B:E,4,FALSE)</f>
        <v>Finalizada</v>
      </c>
      <c r="N1297" s="246" t="str">
        <f>VLOOKUP(D1297,[6]Consolidado!B:H,7,FALSE)</f>
        <v>Noviembre</v>
      </c>
    </row>
    <row r="1298" spans="1:14" x14ac:dyDescent="0.25">
      <c r="A1298" s="239" t="s">
        <v>725</v>
      </c>
      <c r="B1298" s="240" t="s">
        <v>523</v>
      </c>
      <c r="C1298" s="240" t="str">
        <f>VLOOKUP(D1298,[6]Consolidado!B:E,2,FALSE)</f>
        <v>Papagayo Four Seasons</v>
      </c>
      <c r="D1298" s="241">
        <v>372</v>
      </c>
      <c r="E1298" s="240" t="s">
        <v>485</v>
      </c>
      <c r="F1298" s="242" t="s">
        <v>507</v>
      </c>
      <c r="G1298" s="240" t="s">
        <v>505</v>
      </c>
      <c r="H1298" s="243">
        <v>15</v>
      </c>
      <c r="I1298" s="243">
        <v>3.7872651789270448</v>
      </c>
      <c r="J1298" s="244">
        <f t="shared" si="40"/>
        <v>56.808977683905674</v>
      </c>
      <c r="K1298" s="243">
        <v>111.94602767624674</v>
      </c>
      <c r="L1298" s="245">
        <f t="shared" si="41"/>
        <v>1679.1904151437011</v>
      </c>
      <c r="M1298" s="246" t="str">
        <f>VLOOKUP(D1298,[6]Consolidado!B:E,4,FALSE)</f>
        <v>Finalizada</v>
      </c>
      <c r="N1298" s="246" t="str">
        <f>VLOOKUP(D1298,[6]Consolidado!B:H,7,FALSE)</f>
        <v>Noviembre</v>
      </c>
    </row>
    <row r="1299" spans="1:14" x14ac:dyDescent="0.25">
      <c r="A1299" s="239" t="s">
        <v>725</v>
      </c>
      <c r="B1299" s="240" t="s">
        <v>523</v>
      </c>
      <c r="C1299" s="240" t="str">
        <f>VLOOKUP(D1299,[6]Consolidado!B:E,2,FALSE)</f>
        <v>18th Street Restaurant</v>
      </c>
      <c r="D1299" s="241">
        <v>465</v>
      </c>
      <c r="E1299" s="240" t="s">
        <v>481</v>
      </c>
      <c r="F1299" s="242" t="s">
        <v>506</v>
      </c>
      <c r="G1299" s="240" t="s">
        <v>508</v>
      </c>
      <c r="H1299" s="243">
        <v>131.25</v>
      </c>
      <c r="I1299" s="243">
        <v>1.6532508434247062</v>
      </c>
      <c r="J1299" s="244">
        <f t="shared" si="40"/>
        <v>216.98917319949268</v>
      </c>
      <c r="K1299" s="243">
        <v>50.034779950737054</v>
      </c>
      <c r="L1299" s="245">
        <f t="shared" si="41"/>
        <v>6567.0648685342385</v>
      </c>
      <c r="M1299" s="246" t="str">
        <f>VLOOKUP(D1299,[6]Consolidado!B:E,4,FALSE)</f>
        <v>Finalizada</v>
      </c>
      <c r="N1299" s="246" t="str">
        <f>VLOOKUP(D1299,[6]Consolidado!B:H,7,FALSE)</f>
        <v>Noviembre</v>
      </c>
    </row>
    <row r="1300" spans="1:14" x14ac:dyDescent="0.25">
      <c r="A1300" s="239" t="s">
        <v>725</v>
      </c>
      <c r="B1300" s="240" t="s">
        <v>523</v>
      </c>
      <c r="C1300" s="240" t="str">
        <f>VLOOKUP(D1300,[6]Consolidado!B:E,2,FALSE)</f>
        <v>Papagayo Four Seasons</v>
      </c>
      <c r="D1300" s="241">
        <v>376</v>
      </c>
      <c r="E1300" s="240" t="s">
        <v>485</v>
      </c>
      <c r="F1300" s="242" t="s">
        <v>507</v>
      </c>
      <c r="G1300" s="240" t="s">
        <v>505</v>
      </c>
      <c r="H1300" s="243">
        <v>4</v>
      </c>
      <c r="I1300" s="243">
        <v>3.7872651789270448</v>
      </c>
      <c r="J1300" s="244">
        <f t="shared" si="40"/>
        <v>15.149060715708179</v>
      </c>
      <c r="K1300" s="243">
        <v>111.94602767624674</v>
      </c>
      <c r="L1300" s="245">
        <f t="shared" si="41"/>
        <v>447.78411070498697</v>
      </c>
      <c r="M1300" s="246" t="str">
        <f>VLOOKUP(D1300,[6]Consolidado!B:E,4,FALSE)</f>
        <v>Finalizada</v>
      </c>
      <c r="N1300" s="246" t="str">
        <f>VLOOKUP(D1300,[6]Consolidado!B:H,7,FALSE)</f>
        <v>Noviembre</v>
      </c>
    </row>
    <row r="1301" spans="1:14" x14ac:dyDescent="0.25">
      <c r="A1301" s="239" t="s">
        <v>725</v>
      </c>
      <c r="B1301" s="240" t="s">
        <v>523</v>
      </c>
      <c r="C1301" s="240" t="str">
        <f>VLOOKUP(D1301,[6]Consolidado!B:E,2,FALSE)</f>
        <v>Maderas Collective</v>
      </c>
      <c r="D1301" s="241">
        <v>483</v>
      </c>
      <c r="E1301" s="240" t="s">
        <v>485</v>
      </c>
      <c r="F1301" s="242" t="s">
        <v>507</v>
      </c>
      <c r="G1301" s="240" t="s">
        <v>505</v>
      </c>
      <c r="H1301" s="243">
        <v>168.88888888888889</v>
      </c>
      <c r="I1301" s="243">
        <v>3.7872651789270448</v>
      </c>
      <c r="J1301" s="244">
        <f t="shared" si="40"/>
        <v>639.62700799656761</v>
      </c>
      <c r="K1301" s="243">
        <v>111.94602767624674</v>
      </c>
      <c r="L1301" s="245">
        <f t="shared" si="41"/>
        <v>18906.440229766114</v>
      </c>
      <c r="M1301" s="246" t="str">
        <f>VLOOKUP(D1301,[6]Consolidado!B:E,4,FALSE)</f>
        <v>En Proceso</v>
      </c>
      <c r="N1301" s="246" t="str">
        <f>VLOOKUP(D1301,[6]Consolidado!B:H,7,FALSE)</f>
        <v>Cierre en Dic. (Rev. Costo)</v>
      </c>
    </row>
    <row r="1302" spans="1:14" x14ac:dyDescent="0.25">
      <c r="A1302" s="239" t="s">
        <v>725</v>
      </c>
      <c r="B1302" s="240" t="s">
        <v>523</v>
      </c>
      <c r="C1302" s="240" t="str">
        <f>VLOOKUP(D1302,[6]Consolidado!B:E,2,FALSE)</f>
        <v>Las Palmeras</v>
      </c>
      <c r="D1302" s="241">
        <v>459</v>
      </c>
      <c r="E1302" s="240" t="s">
        <v>481</v>
      </c>
      <c r="F1302" s="242" t="s">
        <v>506</v>
      </c>
      <c r="G1302" s="240" t="s">
        <v>508</v>
      </c>
      <c r="H1302" s="243">
        <v>18</v>
      </c>
      <c r="I1302" s="243">
        <v>1.6532508434247062</v>
      </c>
      <c r="J1302" s="244">
        <f t="shared" si="40"/>
        <v>29.758515181644711</v>
      </c>
      <c r="K1302" s="243">
        <v>50.034779950737054</v>
      </c>
      <c r="L1302" s="245">
        <f t="shared" si="41"/>
        <v>900.62603911326698</v>
      </c>
      <c r="M1302" s="246" t="str">
        <f>VLOOKUP(D1302,[6]Consolidado!B:E,4,FALSE)</f>
        <v>En Proceso</v>
      </c>
      <c r="N1302" s="246">
        <f>VLOOKUP(D1302,[6]Consolidado!B:H,7,FALSE)</f>
        <v>0</v>
      </c>
    </row>
    <row r="1303" spans="1:14" x14ac:dyDescent="0.25">
      <c r="A1303" s="239" t="s">
        <v>725</v>
      </c>
      <c r="B1303" s="240" t="s">
        <v>523</v>
      </c>
      <c r="C1303" s="240" t="str">
        <f>VLOOKUP(D1303,[6]Consolidado!B:E,2,FALSE)</f>
        <v>Las Palmeras</v>
      </c>
      <c r="D1303" s="241">
        <v>459</v>
      </c>
      <c r="E1303" s="240" t="s">
        <v>481</v>
      </c>
      <c r="F1303" s="242" t="s">
        <v>506</v>
      </c>
      <c r="G1303" s="240" t="s">
        <v>508</v>
      </c>
      <c r="H1303" s="243">
        <v>4.375</v>
      </c>
      <c r="I1303" s="243">
        <v>1.6532508434247062</v>
      </c>
      <c r="J1303" s="244">
        <f t="shared" si="40"/>
        <v>7.2329724399830893</v>
      </c>
      <c r="K1303" s="243">
        <v>50.034779950737054</v>
      </c>
      <c r="L1303" s="245">
        <f t="shared" si="41"/>
        <v>218.9021622844746</v>
      </c>
      <c r="M1303" s="246" t="str">
        <f>VLOOKUP(D1303,[6]Consolidado!B:E,4,FALSE)</f>
        <v>En Proceso</v>
      </c>
      <c r="N1303" s="246">
        <f>VLOOKUP(D1303,[6]Consolidado!B:H,7,FALSE)</f>
        <v>0</v>
      </c>
    </row>
    <row r="1304" spans="1:14" x14ac:dyDescent="0.25">
      <c r="A1304" s="239" t="s">
        <v>725</v>
      </c>
      <c r="B1304" s="240" t="s">
        <v>523</v>
      </c>
      <c r="C1304" s="240" t="str">
        <f>VLOOKUP(D1304,[6]Consolidado!B:E,2,FALSE)</f>
        <v>18th Street Restaurant</v>
      </c>
      <c r="D1304" s="241">
        <v>466</v>
      </c>
      <c r="E1304" s="240" t="s">
        <v>481</v>
      </c>
      <c r="F1304" s="242" t="s">
        <v>506</v>
      </c>
      <c r="G1304" s="240" t="s">
        <v>508</v>
      </c>
      <c r="H1304" s="243">
        <v>91.083333333333343</v>
      </c>
      <c r="I1304" s="243">
        <v>1.6532508434247062</v>
      </c>
      <c r="J1304" s="244">
        <f t="shared" si="40"/>
        <v>150.583597655267</v>
      </c>
      <c r="K1304" s="243">
        <v>50.034779950737054</v>
      </c>
      <c r="L1304" s="245">
        <f t="shared" si="41"/>
        <v>4557.3345405129676</v>
      </c>
      <c r="M1304" s="246" t="str">
        <f>VLOOKUP(D1304,[6]Consolidado!B:E,4,FALSE)</f>
        <v>Finalizada</v>
      </c>
      <c r="N1304" s="246" t="str">
        <f>VLOOKUP(D1304,[6]Consolidado!B:H,7,FALSE)</f>
        <v>Noviembre</v>
      </c>
    </row>
    <row r="1305" spans="1:14" x14ac:dyDescent="0.25">
      <c r="A1305" s="239" t="s">
        <v>725</v>
      </c>
      <c r="B1305" s="240" t="s">
        <v>523</v>
      </c>
      <c r="C1305" s="240" t="str">
        <f>VLOOKUP(D1305,[6]Consolidado!B:E,2,FALSE)</f>
        <v>Blue Mesa Granite</v>
      </c>
      <c r="D1305" s="241">
        <v>360</v>
      </c>
      <c r="E1305" s="240" t="s">
        <v>481</v>
      </c>
      <c r="F1305" s="242" t="s">
        <v>506</v>
      </c>
      <c r="G1305" s="240" t="s">
        <v>508</v>
      </c>
      <c r="H1305" s="243">
        <v>79.916666666666671</v>
      </c>
      <c r="I1305" s="243">
        <v>1.6532508434247062</v>
      </c>
      <c r="J1305" s="244">
        <f t="shared" si="40"/>
        <v>132.12229657035778</v>
      </c>
      <c r="K1305" s="243">
        <v>50.034779950737054</v>
      </c>
      <c r="L1305" s="245">
        <f t="shared" si="41"/>
        <v>3998.6128310630697</v>
      </c>
      <c r="M1305" s="246" t="str">
        <f>VLOOKUP(D1305,[6]Consolidado!B:E,4,FALSE)</f>
        <v>Finalizada</v>
      </c>
      <c r="N1305" s="246" t="str">
        <f>VLOOKUP(D1305,[6]Consolidado!B:H,7,FALSE)</f>
        <v>Octubre</v>
      </c>
    </row>
    <row r="1306" spans="1:14" x14ac:dyDescent="0.25">
      <c r="A1306" s="239" t="s">
        <v>725</v>
      </c>
      <c r="B1306" s="240" t="s">
        <v>523</v>
      </c>
      <c r="C1306" s="240" t="str">
        <f>VLOOKUP(D1306,[6]Consolidado!B:E,2,FALSE)</f>
        <v>Papagayo Four Seasons</v>
      </c>
      <c r="D1306" s="241">
        <v>373</v>
      </c>
      <c r="E1306" s="240" t="s">
        <v>485</v>
      </c>
      <c r="F1306" s="242" t="s">
        <v>507</v>
      </c>
      <c r="G1306" s="240" t="s">
        <v>505</v>
      </c>
      <c r="H1306" s="243">
        <v>43</v>
      </c>
      <c r="I1306" s="243">
        <v>3.7872651789270448</v>
      </c>
      <c r="J1306" s="244">
        <f t="shared" si="40"/>
        <v>162.85240269386293</v>
      </c>
      <c r="K1306" s="243">
        <v>111.94602767624674</v>
      </c>
      <c r="L1306" s="245">
        <f t="shared" si="41"/>
        <v>4813.6791900786102</v>
      </c>
      <c r="M1306" s="246" t="str">
        <f>VLOOKUP(D1306,[6]Consolidado!B:E,4,FALSE)</f>
        <v>Finalizada</v>
      </c>
      <c r="N1306" s="246" t="str">
        <f>VLOOKUP(D1306,[6]Consolidado!B:H,7,FALSE)</f>
        <v>Noviembre</v>
      </c>
    </row>
    <row r="1307" spans="1:14" x14ac:dyDescent="0.25">
      <c r="A1307" s="239" t="s">
        <v>725</v>
      </c>
      <c r="B1307" s="240" t="s">
        <v>904</v>
      </c>
      <c r="C1307" s="240" t="str">
        <f>VLOOKUP(D1307,[6]Consolidado!B:E,2,FALSE)</f>
        <v>WEWORK</v>
      </c>
      <c r="D1307" s="241">
        <v>396</v>
      </c>
      <c r="E1307" s="240" t="s">
        <v>481</v>
      </c>
      <c r="F1307" s="242" t="s">
        <v>506</v>
      </c>
      <c r="G1307" s="240" t="s">
        <v>508</v>
      </c>
      <c r="H1307" s="243">
        <v>-169.444444444444</v>
      </c>
      <c r="I1307" s="243">
        <v>1.6532508434247062</v>
      </c>
      <c r="J1307" s="244">
        <f t="shared" si="40"/>
        <v>-280.1341706914078</v>
      </c>
      <c r="K1307" s="243">
        <v>50.034779950737054</v>
      </c>
      <c r="L1307" s="245">
        <f t="shared" si="41"/>
        <v>-8478.1154916526448</v>
      </c>
      <c r="M1307" s="246" t="str">
        <f>VLOOKUP(D1307,[6]Consolidado!B:E,4,FALSE)</f>
        <v>En Proceso</v>
      </c>
      <c r="N1307" s="246" t="str">
        <f>VLOOKUP(D1307,[6]Consolidado!B:H,7,FALSE)</f>
        <v>Ingreso Parcial Nov.</v>
      </c>
    </row>
    <row r="1308" spans="1:14" x14ac:dyDescent="0.25">
      <c r="A1308" s="239" t="s">
        <v>725</v>
      </c>
      <c r="B1308" s="240" t="s">
        <v>904</v>
      </c>
      <c r="C1308" s="240" t="str">
        <f>VLOOKUP(D1308,[6]Consolidado!B:E,2,FALSE)</f>
        <v>WEWORK</v>
      </c>
      <c r="D1308" s="241">
        <v>396</v>
      </c>
      <c r="E1308" s="240" t="s">
        <v>481</v>
      </c>
      <c r="F1308" s="242" t="s">
        <v>506</v>
      </c>
      <c r="G1308" s="240" t="s">
        <v>508</v>
      </c>
      <c r="H1308" s="243">
        <v>-327.222222222222</v>
      </c>
      <c r="I1308" s="243">
        <v>1.6532508434247062</v>
      </c>
      <c r="J1308" s="244">
        <f t="shared" si="40"/>
        <v>-540.98041487619514</v>
      </c>
      <c r="K1308" s="243">
        <v>50.034779950737054</v>
      </c>
      <c r="L1308" s="245">
        <f t="shared" si="41"/>
        <v>-16372.491883880059</v>
      </c>
      <c r="M1308" s="246" t="str">
        <f>VLOOKUP(D1308,[6]Consolidado!B:E,4,FALSE)</f>
        <v>En Proceso</v>
      </c>
      <c r="N1308" s="246" t="str">
        <f>VLOOKUP(D1308,[6]Consolidado!B:H,7,FALSE)</f>
        <v>Ingreso Parcial Nov.</v>
      </c>
    </row>
    <row r="1309" spans="1:14" x14ac:dyDescent="0.25">
      <c r="A1309" s="239" t="s">
        <v>725</v>
      </c>
      <c r="B1309" s="240" t="s">
        <v>904</v>
      </c>
      <c r="C1309" s="240" t="str">
        <f>VLOOKUP(D1309,[6]Consolidado!B:E,2,FALSE)</f>
        <v>Costa Palmas</v>
      </c>
      <c r="D1309" s="241" t="s">
        <v>307</v>
      </c>
      <c r="E1309" s="240" t="s">
        <v>487</v>
      </c>
      <c r="F1309" s="242" t="s">
        <v>506</v>
      </c>
      <c r="G1309" s="240" t="s">
        <v>508</v>
      </c>
      <c r="H1309" s="243">
        <v>-3.75</v>
      </c>
      <c r="I1309" s="243">
        <v>2.6490133333333334</v>
      </c>
      <c r="J1309" s="244">
        <f t="shared" si="40"/>
        <v>-9.9337999999999997</v>
      </c>
      <c r="K1309" s="243">
        <v>79.265366368000045</v>
      </c>
      <c r="L1309" s="245">
        <f t="shared" si="41"/>
        <v>-297.24512388000016</v>
      </c>
      <c r="M1309" s="246" t="str">
        <f>VLOOKUP(D1309,[6]Consolidado!B:E,4,FALSE)</f>
        <v>Finalizada</v>
      </c>
      <c r="N1309" s="246" t="str">
        <f>VLOOKUP(D1309,[6]Consolidado!B:H,7,FALSE)</f>
        <v>Septiembre</v>
      </c>
    </row>
    <row r="1310" spans="1:14" x14ac:dyDescent="0.25">
      <c r="A1310" s="239" t="s">
        <v>725</v>
      </c>
      <c r="B1310" s="240" t="s">
        <v>904</v>
      </c>
      <c r="C1310" s="240" t="str">
        <f>VLOOKUP(D1310,[6]Consolidado!B:E,2,FALSE)</f>
        <v>The wick hotel</v>
      </c>
      <c r="D1310" s="241">
        <v>393</v>
      </c>
      <c r="E1310" s="240" t="s">
        <v>481</v>
      </c>
      <c r="F1310" s="242" t="s">
        <v>506</v>
      </c>
      <c r="G1310" s="240" t="s">
        <v>508</v>
      </c>
      <c r="H1310" s="243">
        <v>-4.5833333333333304</v>
      </c>
      <c r="I1310" s="243">
        <v>1.6532508434247062</v>
      </c>
      <c r="J1310" s="244">
        <f t="shared" si="40"/>
        <v>-7.5773996990298986</v>
      </c>
      <c r="K1310" s="243">
        <v>50.034779950737054</v>
      </c>
      <c r="L1310" s="245">
        <f t="shared" si="41"/>
        <v>-229.32607477421135</v>
      </c>
      <c r="M1310" s="246" t="str">
        <f>VLOOKUP(D1310,[6]Consolidado!B:E,4,FALSE)</f>
        <v>Finalizada</v>
      </c>
      <c r="N1310" s="246" t="str">
        <f>VLOOKUP(D1310,[6]Consolidado!B:H,7,FALSE)</f>
        <v>Septiembre</v>
      </c>
    </row>
    <row r="1311" spans="1:14" x14ac:dyDescent="0.25">
      <c r="A1311" s="239" t="s">
        <v>725</v>
      </c>
      <c r="B1311" s="240" t="s">
        <v>904</v>
      </c>
      <c r="C1311" s="240" t="str">
        <f>VLOOKUP(D1311,[6]Consolidado!B:E,2,FALSE)</f>
        <v>The wick hotel</v>
      </c>
      <c r="D1311" s="241">
        <v>381</v>
      </c>
      <c r="E1311" s="240" t="s">
        <v>485</v>
      </c>
      <c r="F1311" s="242" t="s">
        <v>507</v>
      </c>
      <c r="G1311" s="240" t="s">
        <v>505</v>
      </c>
      <c r="H1311" s="243">
        <v>-15.75</v>
      </c>
      <c r="I1311" s="243">
        <v>3.7872651789270448</v>
      </c>
      <c r="J1311" s="244">
        <f t="shared" si="40"/>
        <v>-59.649426568100957</v>
      </c>
      <c r="K1311" s="243">
        <v>111.94602767624674</v>
      </c>
      <c r="L1311" s="245">
        <f t="shared" si="41"/>
        <v>-1763.1499359008862</v>
      </c>
      <c r="M1311" s="246" t="str">
        <f>VLOOKUP(D1311,[6]Consolidado!B:E,4,FALSE)</f>
        <v>Finalizada</v>
      </c>
      <c r="N1311" s="246" t="str">
        <f>VLOOKUP(D1311,[6]Consolidado!B:H,7,FALSE)</f>
        <v>Septiembre</v>
      </c>
    </row>
    <row r="1312" spans="1:14" x14ac:dyDescent="0.25">
      <c r="A1312" s="239" t="s">
        <v>725</v>
      </c>
      <c r="B1312" s="240" t="s">
        <v>904</v>
      </c>
      <c r="C1312" s="240" t="str">
        <f>VLOOKUP(D1312,[6]Consolidado!B:E,2,FALSE)</f>
        <v>The wick hotel</v>
      </c>
      <c r="D1312" s="241">
        <v>392</v>
      </c>
      <c r="E1312" s="240" t="s">
        <v>481</v>
      </c>
      <c r="F1312" s="242" t="s">
        <v>506</v>
      </c>
      <c r="G1312" s="240" t="s">
        <v>508</v>
      </c>
      <c r="H1312" s="243">
        <v>-12</v>
      </c>
      <c r="I1312" s="243">
        <v>1.6532508434247062</v>
      </c>
      <c r="J1312" s="244">
        <f t="shared" si="40"/>
        <v>-19.839010121096475</v>
      </c>
      <c r="K1312" s="243">
        <v>50.034779950737054</v>
      </c>
      <c r="L1312" s="245">
        <f t="shared" si="41"/>
        <v>-600.41735940884462</v>
      </c>
      <c r="M1312" s="246" t="str">
        <f>VLOOKUP(D1312,[6]Consolidado!B:E,4,FALSE)</f>
        <v>Finalizada</v>
      </c>
      <c r="N1312" s="246" t="str">
        <f>VLOOKUP(D1312,[6]Consolidado!B:H,7,FALSE)</f>
        <v>Septiembre</v>
      </c>
    </row>
    <row r="1313" spans="1:14" x14ac:dyDescent="0.25">
      <c r="A1313" s="239" t="s">
        <v>725</v>
      </c>
      <c r="B1313" s="240" t="s">
        <v>904</v>
      </c>
      <c r="C1313" s="240" t="str">
        <f>VLOOKUP(D1313,[6]Consolidado!B:E,2,FALSE)</f>
        <v>WEWORK</v>
      </c>
      <c r="D1313" s="241">
        <v>412</v>
      </c>
      <c r="E1313" s="240" t="s">
        <v>481</v>
      </c>
      <c r="F1313" s="242" t="s">
        <v>506</v>
      </c>
      <c r="G1313" s="240" t="s">
        <v>508</v>
      </c>
      <c r="H1313" s="243">
        <v>-154.972222222222</v>
      </c>
      <c r="I1313" s="243">
        <v>1.6532508434247062</v>
      </c>
      <c r="J1313" s="244">
        <f t="shared" si="40"/>
        <v>-256.20795709628953</v>
      </c>
      <c r="K1313" s="243">
        <v>50.034779950737054</v>
      </c>
      <c r="L1313" s="245">
        <f t="shared" si="41"/>
        <v>-7754.0010373656005</v>
      </c>
      <c r="M1313" s="246" t="str">
        <f>VLOOKUP(D1313,[6]Consolidado!B:E,4,FALSE)</f>
        <v>En Proceso</v>
      </c>
      <c r="N1313" s="246" t="str">
        <f>VLOOKUP(D1313,[6]Consolidado!B:H,7,FALSE)</f>
        <v>Ingreso Parcial Nov.</v>
      </c>
    </row>
    <row r="1314" spans="1:14" x14ac:dyDescent="0.25">
      <c r="A1314" s="239" t="s">
        <v>725</v>
      </c>
      <c r="B1314" s="240" t="s">
        <v>904</v>
      </c>
      <c r="C1314" s="240" t="str">
        <f>VLOOKUP(D1314,[6]Consolidado!B:E,2,FALSE)</f>
        <v>WEWORK</v>
      </c>
      <c r="D1314" s="241">
        <v>396</v>
      </c>
      <c r="E1314" s="240" t="s">
        <v>481</v>
      </c>
      <c r="F1314" s="242" t="s">
        <v>506</v>
      </c>
      <c r="G1314" s="240" t="s">
        <v>508</v>
      </c>
      <c r="H1314" s="243">
        <v>-18.8888888888889</v>
      </c>
      <c r="I1314" s="243">
        <v>1.6532508434247062</v>
      </c>
      <c r="J1314" s="244">
        <f t="shared" si="40"/>
        <v>-31.228071486911134</v>
      </c>
      <c r="K1314" s="243">
        <v>50.034779950737054</v>
      </c>
      <c r="L1314" s="245">
        <f t="shared" si="41"/>
        <v>-945.10139906947825</v>
      </c>
      <c r="M1314" s="246" t="str">
        <f>VLOOKUP(D1314,[6]Consolidado!B:E,4,FALSE)</f>
        <v>En Proceso</v>
      </c>
      <c r="N1314" s="246" t="str">
        <f>VLOOKUP(D1314,[6]Consolidado!B:H,7,FALSE)</f>
        <v>Ingreso Parcial Nov.</v>
      </c>
    </row>
    <row r="1315" spans="1:14" x14ac:dyDescent="0.25">
      <c r="A1315" s="239" t="s">
        <v>725</v>
      </c>
      <c r="B1315" s="240" t="s">
        <v>904</v>
      </c>
      <c r="C1315" s="240" t="str">
        <f>VLOOKUP(D1315,[6]Consolidado!B:E,2,FALSE)</f>
        <v>The wick hotel</v>
      </c>
      <c r="D1315" s="241">
        <v>392</v>
      </c>
      <c r="E1315" s="240" t="s">
        <v>481</v>
      </c>
      <c r="F1315" s="242" t="s">
        <v>506</v>
      </c>
      <c r="G1315" s="240" t="s">
        <v>508</v>
      </c>
      <c r="H1315" s="243">
        <v>-93.3333333333333</v>
      </c>
      <c r="I1315" s="243">
        <v>1.6532508434247062</v>
      </c>
      <c r="J1315" s="244">
        <f t="shared" si="40"/>
        <v>-154.30341205297253</v>
      </c>
      <c r="K1315" s="243">
        <v>50.034779950737054</v>
      </c>
      <c r="L1315" s="245">
        <f t="shared" si="41"/>
        <v>-4669.9127954021233</v>
      </c>
      <c r="M1315" s="246" t="str">
        <f>VLOOKUP(D1315,[6]Consolidado!B:E,4,FALSE)</f>
        <v>Finalizada</v>
      </c>
      <c r="N1315" s="246" t="str">
        <f>VLOOKUP(D1315,[6]Consolidado!B:H,7,FALSE)</f>
        <v>Septiembre</v>
      </c>
    </row>
    <row r="1316" spans="1:14" x14ac:dyDescent="0.25">
      <c r="A1316" s="239" t="s">
        <v>725</v>
      </c>
      <c r="B1316" s="240" t="s">
        <v>904</v>
      </c>
      <c r="C1316" s="240" t="str">
        <f>VLOOKUP(D1316,[6]Consolidado!B:E,2,FALSE)</f>
        <v>The wick hotel</v>
      </c>
      <c r="D1316" s="241">
        <v>395</v>
      </c>
      <c r="E1316" s="240" t="s">
        <v>481</v>
      </c>
      <c r="F1316" s="242" t="s">
        <v>506</v>
      </c>
      <c r="G1316" s="240" t="s">
        <v>508</v>
      </c>
      <c r="H1316" s="243">
        <v>-10.6666666666667</v>
      </c>
      <c r="I1316" s="243">
        <v>1.6532508434247062</v>
      </c>
      <c r="J1316" s="244">
        <f t="shared" si="40"/>
        <v>-17.634675663196919</v>
      </c>
      <c r="K1316" s="243">
        <v>50.034779950737054</v>
      </c>
      <c r="L1316" s="245">
        <f t="shared" si="41"/>
        <v>-533.70431947453028</v>
      </c>
      <c r="M1316" s="246" t="str">
        <f>VLOOKUP(D1316,[6]Consolidado!B:E,4,FALSE)</f>
        <v>Finalizada</v>
      </c>
      <c r="N1316" s="246" t="str">
        <f>VLOOKUP(D1316,[6]Consolidado!B:H,7,FALSE)</f>
        <v>Septiembre</v>
      </c>
    </row>
    <row r="1317" spans="1:14" x14ac:dyDescent="0.25">
      <c r="A1317" s="239" t="s">
        <v>725</v>
      </c>
      <c r="B1317" s="240" t="s">
        <v>904</v>
      </c>
      <c r="C1317" s="240" t="str">
        <f>VLOOKUP(D1317,[6]Consolidado!B:E,2,FALSE)</f>
        <v>The wick hotel</v>
      </c>
      <c r="D1317" s="241">
        <v>393</v>
      </c>
      <c r="E1317" s="240" t="s">
        <v>481</v>
      </c>
      <c r="F1317" s="242" t="s">
        <v>506</v>
      </c>
      <c r="G1317" s="240" t="s">
        <v>508</v>
      </c>
      <c r="H1317" s="243">
        <v>-5</v>
      </c>
      <c r="I1317" s="243">
        <v>1.6532508434247062</v>
      </c>
      <c r="J1317" s="244">
        <f t="shared" si="40"/>
        <v>-8.2662542171235316</v>
      </c>
      <c r="K1317" s="243">
        <v>50.034779950737054</v>
      </c>
      <c r="L1317" s="245">
        <f t="shared" si="41"/>
        <v>-250.17389975368528</v>
      </c>
      <c r="M1317" s="246" t="str">
        <f>VLOOKUP(D1317,[6]Consolidado!B:E,4,FALSE)</f>
        <v>Finalizada</v>
      </c>
      <c r="N1317" s="246" t="str">
        <f>VLOOKUP(D1317,[6]Consolidado!B:H,7,FALSE)</f>
        <v>Septiembre</v>
      </c>
    </row>
    <row r="1318" spans="1:14" x14ac:dyDescent="0.25">
      <c r="A1318" s="239" t="s">
        <v>725</v>
      </c>
      <c r="B1318" s="240" t="s">
        <v>904</v>
      </c>
      <c r="C1318" s="240" t="str">
        <f>VLOOKUP(D1318,[6]Consolidado!B:E,2,FALSE)</f>
        <v>The wick hotel</v>
      </c>
      <c r="D1318" s="241">
        <v>392</v>
      </c>
      <c r="E1318" s="240" t="s">
        <v>481</v>
      </c>
      <c r="F1318" s="242" t="s">
        <v>506</v>
      </c>
      <c r="G1318" s="240" t="s">
        <v>508</v>
      </c>
      <c r="H1318" s="243">
        <v>-23.1111111111111</v>
      </c>
      <c r="I1318" s="243">
        <v>1.6532508434247062</v>
      </c>
      <c r="J1318" s="244">
        <f t="shared" si="40"/>
        <v>-38.208463936926528</v>
      </c>
      <c r="K1318" s="243">
        <v>50.034779950737054</v>
      </c>
      <c r="L1318" s="245">
        <f t="shared" si="41"/>
        <v>-1156.3593588614781</v>
      </c>
      <c r="M1318" s="246" t="str">
        <f>VLOOKUP(D1318,[6]Consolidado!B:E,4,FALSE)</f>
        <v>Finalizada</v>
      </c>
      <c r="N1318" s="246" t="str">
        <f>VLOOKUP(D1318,[6]Consolidado!B:H,7,FALSE)</f>
        <v>Septiembre</v>
      </c>
    </row>
    <row r="1319" spans="1:14" x14ac:dyDescent="0.25">
      <c r="A1319" s="239" t="s">
        <v>725</v>
      </c>
      <c r="B1319" s="240" t="s">
        <v>904</v>
      </c>
      <c r="C1319" s="240" t="str">
        <f>VLOOKUP(D1319,[6]Consolidado!B:E,2,FALSE)</f>
        <v>WEWORK</v>
      </c>
      <c r="D1319" s="241">
        <v>396</v>
      </c>
      <c r="E1319" s="240" t="s">
        <v>481</v>
      </c>
      <c r="F1319" s="242" t="s">
        <v>506</v>
      </c>
      <c r="G1319" s="240" t="s">
        <v>508</v>
      </c>
      <c r="H1319" s="243">
        <v>-15.5555555555556</v>
      </c>
      <c r="I1319" s="243">
        <v>1.6532508434247062</v>
      </c>
      <c r="J1319" s="244">
        <f t="shared" si="40"/>
        <v>-25.717235342162169</v>
      </c>
      <c r="K1319" s="243">
        <v>50.034779950737054</v>
      </c>
      <c r="L1319" s="245">
        <f t="shared" si="41"/>
        <v>-778.31879923368967</v>
      </c>
      <c r="M1319" s="246" t="str">
        <f>VLOOKUP(D1319,[6]Consolidado!B:E,4,FALSE)</f>
        <v>En Proceso</v>
      </c>
      <c r="N1319" s="246" t="str">
        <f>VLOOKUP(D1319,[6]Consolidado!B:H,7,FALSE)</f>
        <v>Ingreso Parcial Nov.</v>
      </c>
    </row>
    <row r="1320" spans="1:14" x14ac:dyDescent="0.25">
      <c r="A1320" s="239" t="s">
        <v>725</v>
      </c>
      <c r="B1320" s="240" t="s">
        <v>904</v>
      </c>
      <c r="C1320" s="240" t="str">
        <f>VLOOKUP(D1320,[6]Consolidado!B:E,2,FALSE)</f>
        <v>Costa Palmas</v>
      </c>
      <c r="D1320" s="241" t="s">
        <v>305</v>
      </c>
      <c r="E1320" s="240" t="s">
        <v>487</v>
      </c>
      <c r="F1320" s="242" t="s">
        <v>506</v>
      </c>
      <c r="G1320" s="240" t="s">
        <v>508</v>
      </c>
      <c r="H1320" s="243">
        <v>-30.3333333333333</v>
      </c>
      <c r="I1320" s="243">
        <v>2.6490133333333334</v>
      </c>
      <c r="J1320" s="244">
        <f t="shared" si="40"/>
        <v>-80.353404444444365</v>
      </c>
      <c r="K1320" s="243">
        <v>79.265366368000045</v>
      </c>
      <c r="L1320" s="245">
        <f t="shared" si="41"/>
        <v>-2404.3827798293319</v>
      </c>
      <c r="M1320" s="246" t="str">
        <f>VLOOKUP(D1320,[6]Consolidado!B:E,4,FALSE)</f>
        <v>Finalizada</v>
      </c>
      <c r="N1320" s="246" t="str">
        <f>VLOOKUP(D1320,[6]Consolidado!B:H,7,FALSE)</f>
        <v>Septiembre</v>
      </c>
    </row>
    <row r="1321" spans="1:14" x14ac:dyDescent="0.25">
      <c r="A1321" s="239" t="s">
        <v>725</v>
      </c>
      <c r="B1321" s="240" t="s">
        <v>904</v>
      </c>
      <c r="C1321" s="240" t="str">
        <f>VLOOKUP(D1321,[6]Consolidado!B:E,2,FALSE)</f>
        <v>The wick hotel</v>
      </c>
      <c r="D1321" s="241">
        <v>395</v>
      </c>
      <c r="E1321" s="240" t="s">
        <v>481</v>
      </c>
      <c r="F1321" s="242" t="s">
        <v>506</v>
      </c>
      <c r="G1321" s="240" t="s">
        <v>508</v>
      </c>
      <c r="H1321" s="243">
        <v>-3.25</v>
      </c>
      <c r="I1321" s="243">
        <v>1.6532508434247062</v>
      </c>
      <c r="J1321" s="244">
        <f t="shared" si="40"/>
        <v>-5.3730652411302948</v>
      </c>
      <c r="K1321" s="243">
        <v>50.034779950737054</v>
      </c>
      <c r="L1321" s="245">
        <f t="shared" si="41"/>
        <v>-162.61303483989542</v>
      </c>
      <c r="M1321" s="246" t="str">
        <f>VLOOKUP(D1321,[6]Consolidado!B:E,4,FALSE)</f>
        <v>Finalizada</v>
      </c>
      <c r="N1321" s="246" t="str">
        <f>VLOOKUP(D1321,[6]Consolidado!B:H,7,FALSE)</f>
        <v>Septiembre</v>
      </c>
    </row>
    <row r="1322" spans="1:14" x14ac:dyDescent="0.25">
      <c r="A1322" s="239" t="s">
        <v>725</v>
      </c>
      <c r="B1322" s="240" t="s">
        <v>904</v>
      </c>
      <c r="C1322" s="240" t="str">
        <f>VLOOKUP(D1322,[6]Consolidado!B:E,2,FALSE)</f>
        <v>Las Palmeras</v>
      </c>
      <c r="D1322" s="241">
        <v>459</v>
      </c>
      <c r="E1322" s="240" t="s">
        <v>481</v>
      </c>
      <c r="F1322" s="242" t="s">
        <v>506</v>
      </c>
      <c r="G1322" s="240" t="s">
        <v>508</v>
      </c>
      <c r="H1322" s="243">
        <v>-80.2083333333333</v>
      </c>
      <c r="I1322" s="243">
        <v>1.6532508434247062</v>
      </c>
      <c r="J1322" s="244">
        <f t="shared" si="40"/>
        <v>-132.60449473302324</v>
      </c>
      <c r="K1322" s="243">
        <v>50.034779950737054</v>
      </c>
      <c r="L1322" s="245">
        <f t="shared" si="41"/>
        <v>-4013.2063085486993</v>
      </c>
      <c r="M1322" s="246" t="str">
        <f>VLOOKUP(D1322,[6]Consolidado!B:E,4,FALSE)</f>
        <v>En Proceso</v>
      </c>
      <c r="N1322" s="246">
        <f>VLOOKUP(D1322,[6]Consolidado!B:H,7,FALSE)</f>
        <v>0</v>
      </c>
    </row>
    <row r="1323" spans="1:14" x14ac:dyDescent="0.25">
      <c r="A1323" s="239" t="s">
        <v>725</v>
      </c>
      <c r="B1323" s="240" t="s">
        <v>904</v>
      </c>
      <c r="C1323" s="240" t="str">
        <f>VLOOKUP(D1323,[6]Consolidado!B:E,2,FALSE)</f>
        <v>Las Palmeras</v>
      </c>
      <c r="D1323" s="241">
        <v>459</v>
      </c>
      <c r="E1323" s="240" t="s">
        <v>481</v>
      </c>
      <c r="F1323" s="242" t="s">
        <v>506</v>
      </c>
      <c r="G1323" s="240" t="s">
        <v>508</v>
      </c>
      <c r="H1323" s="243">
        <v>-117.083333333333</v>
      </c>
      <c r="I1323" s="243">
        <v>1.6532508434247062</v>
      </c>
      <c r="J1323" s="244">
        <f t="shared" si="40"/>
        <v>-193.56811958430879</v>
      </c>
      <c r="K1323" s="243">
        <v>50.034779950737054</v>
      </c>
      <c r="L1323" s="245">
        <f t="shared" si="41"/>
        <v>-5858.2388192321132</v>
      </c>
      <c r="M1323" s="246" t="str">
        <f>VLOOKUP(D1323,[6]Consolidado!B:E,4,FALSE)</f>
        <v>En Proceso</v>
      </c>
      <c r="N1323" s="246">
        <f>VLOOKUP(D1323,[6]Consolidado!B:H,7,FALSE)</f>
        <v>0</v>
      </c>
    </row>
    <row r="1324" spans="1:14" x14ac:dyDescent="0.25">
      <c r="A1324" s="239" t="s">
        <v>725</v>
      </c>
      <c r="B1324" s="240" t="s">
        <v>904</v>
      </c>
      <c r="C1324" s="240" t="str">
        <f>VLOOKUP(D1324,[6]Consolidado!B:E,2,FALSE)</f>
        <v>Las Palmeras</v>
      </c>
      <c r="D1324" s="241">
        <v>459</v>
      </c>
      <c r="E1324" s="240" t="s">
        <v>481</v>
      </c>
      <c r="F1324" s="242" t="s">
        <v>506</v>
      </c>
      <c r="G1324" s="240" t="s">
        <v>508</v>
      </c>
      <c r="H1324" s="243">
        <v>-82.5</v>
      </c>
      <c r="I1324" s="243">
        <v>1.6532508434247062</v>
      </c>
      <c r="J1324" s="244">
        <f t="shared" si="40"/>
        <v>-136.39319458253826</v>
      </c>
      <c r="K1324" s="243">
        <v>50.034779950737054</v>
      </c>
      <c r="L1324" s="245">
        <f t="shared" si="41"/>
        <v>-4127.8693459358074</v>
      </c>
      <c r="M1324" s="246" t="str">
        <f>VLOOKUP(D1324,[6]Consolidado!B:E,4,FALSE)</f>
        <v>En Proceso</v>
      </c>
      <c r="N1324" s="246">
        <f>VLOOKUP(D1324,[6]Consolidado!B:H,7,FALSE)</f>
        <v>0</v>
      </c>
    </row>
    <row r="1325" spans="1:14" x14ac:dyDescent="0.25">
      <c r="A1325" s="239" t="s">
        <v>725</v>
      </c>
      <c r="B1325" s="240" t="s">
        <v>904</v>
      </c>
      <c r="C1325" s="240" t="str">
        <f>VLOOKUP(D1325,[6]Consolidado!B:E,2,FALSE)</f>
        <v>The wick hotel</v>
      </c>
      <c r="D1325" s="241">
        <v>392</v>
      </c>
      <c r="E1325" s="240" t="s">
        <v>481</v>
      </c>
      <c r="F1325" s="242" t="s">
        <v>506</v>
      </c>
      <c r="G1325" s="240" t="s">
        <v>508</v>
      </c>
      <c r="H1325" s="243">
        <v>-56</v>
      </c>
      <c r="I1325" s="243">
        <v>1.6532508434247062</v>
      </c>
      <c r="J1325" s="244">
        <f t="shared" si="40"/>
        <v>-92.582047231783548</v>
      </c>
      <c r="K1325" s="243">
        <v>50.034779950737054</v>
      </c>
      <c r="L1325" s="245">
        <f t="shared" si="41"/>
        <v>-2801.947677241275</v>
      </c>
      <c r="M1325" s="246" t="str">
        <f>VLOOKUP(D1325,[6]Consolidado!B:E,4,FALSE)</f>
        <v>Finalizada</v>
      </c>
      <c r="N1325" s="246" t="str">
        <f>VLOOKUP(D1325,[6]Consolidado!B:H,7,FALSE)</f>
        <v>Septiembre</v>
      </c>
    </row>
    <row r="1326" spans="1:14" x14ac:dyDescent="0.25">
      <c r="A1326" s="239" t="s">
        <v>725</v>
      </c>
      <c r="B1326" s="240" t="s">
        <v>904</v>
      </c>
      <c r="C1326" s="240" t="str">
        <f>VLOOKUP(D1326,[6]Consolidado!B:E,2,FALSE)</f>
        <v>HUX HUX</v>
      </c>
      <c r="D1326" s="241">
        <v>462</v>
      </c>
      <c r="E1326" s="240" t="s">
        <v>485</v>
      </c>
      <c r="F1326" s="242" t="s">
        <v>507</v>
      </c>
      <c r="G1326" s="240" t="s">
        <v>505</v>
      </c>
      <c r="H1326" s="243">
        <v>-7.0833333333333304</v>
      </c>
      <c r="I1326" s="243">
        <v>3.7872651789270448</v>
      </c>
      <c r="J1326" s="244">
        <f t="shared" si="40"/>
        <v>-26.826461684066558</v>
      </c>
      <c r="K1326" s="243">
        <v>111.94602767624674</v>
      </c>
      <c r="L1326" s="245">
        <f t="shared" si="41"/>
        <v>-792.95102937341414</v>
      </c>
      <c r="M1326" s="246" t="str">
        <f>VLOOKUP(D1326,[6]Consolidado!B:E,4,FALSE)</f>
        <v>Finalizada</v>
      </c>
      <c r="N1326" s="246" t="str">
        <f>VLOOKUP(D1326,[6]Consolidado!B:H,7,FALSE)</f>
        <v>Octubre</v>
      </c>
    </row>
    <row r="1327" spans="1:14" x14ac:dyDescent="0.25">
      <c r="A1327" s="239" t="s">
        <v>725</v>
      </c>
      <c r="B1327" s="240" t="s">
        <v>904</v>
      </c>
      <c r="C1327" s="240" t="str">
        <f>VLOOKUP(D1327,[6]Consolidado!B:E,2,FALSE)</f>
        <v>Papagayo Four Seasons</v>
      </c>
      <c r="D1327" s="241">
        <v>377</v>
      </c>
      <c r="E1327" s="240" t="s">
        <v>484</v>
      </c>
      <c r="F1327" s="242" t="s">
        <v>506</v>
      </c>
      <c r="G1327" s="240" t="s">
        <v>508</v>
      </c>
      <c r="H1327" s="243">
        <v>-9.375</v>
      </c>
      <c r="I1327" s="265">
        <v>2.3836221201509713</v>
      </c>
      <c r="J1327" s="244">
        <f t="shared" si="40"/>
        <v>-22.346457376415355</v>
      </c>
      <c r="K1327" s="265">
        <v>72.081447999999995</v>
      </c>
      <c r="L1327" s="245">
        <f t="shared" si="41"/>
        <v>-675.76357499999995</v>
      </c>
      <c r="M1327" s="246" t="str">
        <f>VLOOKUP(D1327,[6]Consolidado!B:E,4,FALSE)</f>
        <v>Finalizada</v>
      </c>
      <c r="N1327" s="246" t="str">
        <f>VLOOKUP(D1327,[6]Consolidado!B:H,7,FALSE)</f>
        <v>Noviembre</v>
      </c>
    </row>
    <row r="1328" spans="1:14" x14ac:dyDescent="0.25">
      <c r="A1328" s="239" t="s">
        <v>725</v>
      </c>
      <c r="B1328" s="240" t="s">
        <v>904</v>
      </c>
      <c r="C1328" s="240" t="str">
        <f>VLOOKUP(D1328,[6]Consolidado!B:E,2,FALSE)</f>
        <v>Blue Mesa Granite</v>
      </c>
      <c r="D1328" s="241">
        <v>360</v>
      </c>
      <c r="E1328" s="240" t="s">
        <v>481</v>
      </c>
      <c r="F1328" s="242" t="s">
        <v>506</v>
      </c>
      <c r="G1328" s="240" t="s">
        <v>508</v>
      </c>
      <c r="H1328" s="243">
        <v>-29.5625</v>
      </c>
      <c r="I1328" s="243">
        <v>1.6532508434247062</v>
      </c>
      <c r="J1328" s="244">
        <f t="shared" si="40"/>
        <v>-48.874228058742879</v>
      </c>
      <c r="K1328" s="243">
        <v>50.034779950737054</v>
      </c>
      <c r="L1328" s="245">
        <f t="shared" si="41"/>
        <v>-1479.1531822936643</v>
      </c>
      <c r="M1328" s="246" t="str">
        <f>VLOOKUP(D1328,[6]Consolidado!B:E,4,FALSE)</f>
        <v>Finalizada</v>
      </c>
      <c r="N1328" s="246" t="str">
        <f>VLOOKUP(D1328,[6]Consolidado!B:H,7,FALSE)</f>
        <v>Octubre</v>
      </c>
    </row>
    <row r="1329" spans="1:14" x14ac:dyDescent="0.25">
      <c r="A1329" s="239" t="s">
        <v>725</v>
      </c>
      <c r="B1329" s="240" t="s">
        <v>904</v>
      </c>
      <c r="C1329" s="240" t="str">
        <f>VLOOKUP(D1329,[6]Consolidado!B:E,2,FALSE)</f>
        <v>Papagayo Four Seasons</v>
      </c>
      <c r="D1329" s="241">
        <v>377</v>
      </c>
      <c r="E1329" s="240" t="s">
        <v>484</v>
      </c>
      <c r="F1329" s="242" t="s">
        <v>506</v>
      </c>
      <c r="G1329" s="240" t="s">
        <v>508</v>
      </c>
      <c r="H1329" s="243">
        <v>-8.75</v>
      </c>
      <c r="I1329" s="265">
        <v>2.3836221201509713</v>
      </c>
      <c r="J1329" s="244">
        <f t="shared" si="40"/>
        <v>-20.856693551320998</v>
      </c>
      <c r="K1329" s="265">
        <v>72.081447999999995</v>
      </c>
      <c r="L1329" s="245">
        <f t="shared" si="41"/>
        <v>-630.71267</v>
      </c>
      <c r="M1329" s="246" t="str">
        <f>VLOOKUP(D1329,[6]Consolidado!B:E,4,FALSE)</f>
        <v>Finalizada</v>
      </c>
      <c r="N1329" s="246" t="str">
        <f>VLOOKUP(D1329,[6]Consolidado!B:H,7,FALSE)</f>
        <v>Noviembre</v>
      </c>
    </row>
    <row r="1330" spans="1:14" x14ac:dyDescent="0.25">
      <c r="A1330" s="239" t="s">
        <v>725</v>
      </c>
      <c r="B1330" s="240" t="s">
        <v>904</v>
      </c>
      <c r="C1330" s="240" t="str">
        <f>VLOOKUP(D1330,[6]Consolidado!B:E,2,FALSE)</f>
        <v>The wick hotel</v>
      </c>
      <c r="D1330" s="241">
        <v>381</v>
      </c>
      <c r="E1330" s="240" t="s">
        <v>485</v>
      </c>
      <c r="F1330" s="242" t="s">
        <v>507</v>
      </c>
      <c r="G1330" s="240" t="s">
        <v>505</v>
      </c>
      <c r="H1330" s="243">
        <v>-6.6111111111111098</v>
      </c>
      <c r="I1330" s="243">
        <v>3.7872651789270448</v>
      </c>
      <c r="J1330" s="244">
        <f t="shared" si="40"/>
        <v>-25.038030905128792</v>
      </c>
      <c r="K1330" s="243">
        <v>111.94602767624674</v>
      </c>
      <c r="L1330" s="245">
        <f t="shared" si="41"/>
        <v>-740.0876274151866</v>
      </c>
      <c r="M1330" s="246" t="str">
        <f>VLOOKUP(D1330,[6]Consolidado!B:E,4,FALSE)</f>
        <v>Finalizada</v>
      </c>
      <c r="N1330" s="246" t="str">
        <f>VLOOKUP(D1330,[6]Consolidado!B:H,7,FALSE)</f>
        <v>Septiembre</v>
      </c>
    </row>
    <row r="1331" spans="1:14" x14ac:dyDescent="0.25">
      <c r="A1331" s="239" t="s">
        <v>725</v>
      </c>
      <c r="B1331" s="240" t="s">
        <v>904</v>
      </c>
      <c r="C1331" s="240" t="str">
        <f>VLOOKUP(D1331,[6]Consolidado!B:E,2,FALSE)</f>
        <v>Costa Palmas</v>
      </c>
      <c r="D1331" s="241" t="s">
        <v>305</v>
      </c>
      <c r="E1331" s="240" t="s">
        <v>487</v>
      </c>
      <c r="F1331" s="242" t="s">
        <v>506</v>
      </c>
      <c r="G1331" s="240" t="s">
        <v>508</v>
      </c>
      <c r="H1331" s="243">
        <v>-6.3333333333333304</v>
      </c>
      <c r="I1331" s="243">
        <v>2.6490133333333334</v>
      </c>
      <c r="J1331" s="244">
        <f t="shared" si="40"/>
        <v>-16.777084444444437</v>
      </c>
      <c r="K1331" s="243">
        <v>79.265366368000045</v>
      </c>
      <c r="L1331" s="245">
        <f t="shared" si="41"/>
        <v>-502.0139869973334</v>
      </c>
      <c r="M1331" s="246" t="str">
        <f>VLOOKUP(D1331,[6]Consolidado!B:E,4,FALSE)</f>
        <v>Finalizada</v>
      </c>
      <c r="N1331" s="246" t="str">
        <f>VLOOKUP(D1331,[6]Consolidado!B:H,7,FALSE)</f>
        <v>Septiembre</v>
      </c>
    </row>
    <row r="1332" spans="1:14" x14ac:dyDescent="0.25">
      <c r="A1332" s="239" t="s">
        <v>725</v>
      </c>
      <c r="B1332" s="240" t="s">
        <v>904</v>
      </c>
      <c r="C1332" s="240" t="str">
        <f>VLOOKUP(D1332,[6]Consolidado!B:E,2,FALSE)</f>
        <v>The wick hotel</v>
      </c>
      <c r="D1332" s="241">
        <v>393</v>
      </c>
      <c r="E1332" s="240" t="s">
        <v>481</v>
      </c>
      <c r="F1332" s="242" t="s">
        <v>506</v>
      </c>
      <c r="G1332" s="240" t="s">
        <v>508</v>
      </c>
      <c r="H1332" s="243">
        <v>-8.4375</v>
      </c>
      <c r="I1332" s="243">
        <v>1.6532508434247062</v>
      </c>
      <c r="J1332" s="244">
        <f t="shared" si="40"/>
        <v>-13.949303991395958</v>
      </c>
      <c r="K1332" s="243">
        <v>50.034779950737054</v>
      </c>
      <c r="L1332" s="245">
        <f t="shared" si="41"/>
        <v>-422.16845583434389</v>
      </c>
      <c r="M1332" s="246" t="str">
        <f>VLOOKUP(D1332,[6]Consolidado!B:E,4,FALSE)</f>
        <v>Finalizada</v>
      </c>
      <c r="N1332" s="246" t="str">
        <f>VLOOKUP(D1332,[6]Consolidado!B:H,7,FALSE)</f>
        <v>Septiembre</v>
      </c>
    </row>
    <row r="1333" spans="1:14" x14ac:dyDescent="0.25">
      <c r="A1333" s="239" t="s">
        <v>725</v>
      </c>
      <c r="B1333" s="240" t="s">
        <v>904</v>
      </c>
      <c r="C1333" s="240" t="str">
        <f>VLOOKUP(D1333,[6]Consolidado!B:E,2,FALSE)</f>
        <v>WEWORK</v>
      </c>
      <c r="D1333" s="241">
        <v>412</v>
      </c>
      <c r="E1333" s="240" t="s">
        <v>481</v>
      </c>
      <c r="F1333" s="242" t="s">
        <v>506</v>
      </c>
      <c r="G1333" s="240" t="s">
        <v>508</v>
      </c>
      <c r="H1333" s="243">
        <v>-55.125</v>
      </c>
      <c r="I1333" s="243">
        <v>1.6532508434247062</v>
      </c>
      <c r="J1333" s="244">
        <f t="shared" si="40"/>
        <v>-91.135452743786928</v>
      </c>
      <c r="K1333" s="243">
        <v>50.034779950737054</v>
      </c>
      <c r="L1333" s="245">
        <f t="shared" si="41"/>
        <v>-2758.1672447843803</v>
      </c>
      <c r="M1333" s="246" t="str">
        <f>VLOOKUP(D1333,[6]Consolidado!B:E,4,FALSE)</f>
        <v>En Proceso</v>
      </c>
      <c r="N1333" s="246" t="str">
        <f>VLOOKUP(D1333,[6]Consolidado!B:H,7,FALSE)</f>
        <v>Ingreso Parcial Nov.</v>
      </c>
    </row>
    <row r="1334" spans="1:14" x14ac:dyDescent="0.25">
      <c r="A1334" s="239" t="s">
        <v>725</v>
      </c>
      <c r="B1334" s="240" t="s">
        <v>904</v>
      </c>
      <c r="C1334" s="240" t="str">
        <f>VLOOKUP(D1334,[6]Consolidado!B:E,2,FALSE)</f>
        <v>WEWORK</v>
      </c>
      <c r="D1334" s="241">
        <v>396</v>
      </c>
      <c r="E1334" s="240" t="s">
        <v>481</v>
      </c>
      <c r="F1334" s="242" t="s">
        <v>506</v>
      </c>
      <c r="G1334" s="240" t="s">
        <v>508</v>
      </c>
      <c r="H1334" s="243">
        <v>-49</v>
      </c>
      <c r="I1334" s="243">
        <v>1.6532508434247062</v>
      </c>
      <c r="J1334" s="244">
        <f t="shared" si="40"/>
        <v>-81.009291327810601</v>
      </c>
      <c r="K1334" s="243">
        <v>50.034779950737054</v>
      </c>
      <c r="L1334" s="245">
        <f t="shared" si="41"/>
        <v>-2451.7042175861156</v>
      </c>
      <c r="M1334" s="246" t="str">
        <f>VLOOKUP(D1334,[6]Consolidado!B:E,4,FALSE)</f>
        <v>En Proceso</v>
      </c>
      <c r="N1334" s="246" t="str">
        <f>VLOOKUP(D1334,[6]Consolidado!B:H,7,FALSE)</f>
        <v>Ingreso Parcial Nov.</v>
      </c>
    </row>
    <row r="1335" spans="1:14" x14ac:dyDescent="0.25">
      <c r="A1335" s="239" t="s">
        <v>725</v>
      </c>
      <c r="B1335" s="240" t="s">
        <v>904</v>
      </c>
      <c r="C1335" s="240" t="str">
        <f>VLOOKUP(D1335,[6]Consolidado!B:E,2,FALSE)</f>
        <v>Blue Mesa Granite</v>
      </c>
      <c r="D1335" s="241">
        <v>359</v>
      </c>
      <c r="E1335" s="240" t="s">
        <v>481</v>
      </c>
      <c r="F1335" s="242" t="s">
        <v>506</v>
      </c>
      <c r="G1335" s="240" t="s">
        <v>508</v>
      </c>
      <c r="H1335" s="243">
        <v>-24.0833333333333</v>
      </c>
      <c r="I1335" s="243">
        <v>1.6532508434247062</v>
      </c>
      <c r="J1335" s="244">
        <f t="shared" si="40"/>
        <v>-39.815791145811616</v>
      </c>
      <c r="K1335" s="243">
        <v>50.034779950737054</v>
      </c>
      <c r="L1335" s="245">
        <f t="shared" si="41"/>
        <v>-1205.0042838135823</v>
      </c>
      <c r="M1335" s="246" t="str">
        <f>VLOOKUP(D1335,[6]Consolidado!B:E,4,FALSE)</f>
        <v>Finalizada</v>
      </c>
      <c r="N1335" s="246" t="str">
        <f>VLOOKUP(D1335,[6]Consolidado!B:H,7,FALSE)</f>
        <v>Octubre</v>
      </c>
    </row>
    <row r="1336" spans="1:14" x14ac:dyDescent="0.25">
      <c r="A1336" s="239" t="s">
        <v>725</v>
      </c>
      <c r="B1336" s="240" t="s">
        <v>904</v>
      </c>
      <c r="C1336" s="240" t="str">
        <f>VLOOKUP(D1336,[6]Consolidado!B:E,2,FALSE)</f>
        <v>Papagayo Four Seasons</v>
      </c>
      <c r="D1336" s="241">
        <v>379</v>
      </c>
      <c r="E1336" s="240" t="s">
        <v>484</v>
      </c>
      <c r="F1336" s="242" t="s">
        <v>506</v>
      </c>
      <c r="G1336" s="240" t="s">
        <v>508</v>
      </c>
      <c r="H1336" s="243">
        <v>-386.805555555556</v>
      </c>
      <c r="I1336" s="265">
        <v>2.3836221201509713</v>
      </c>
      <c r="J1336" s="244">
        <f t="shared" si="40"/>
        <v>-921.99827841950867</v>
      </c>
      <c r="K1336" s="265">
        <v>72.081447999999995</v>
      </c>
      <c r="L1336" s="245">
        <f t="shared" si="41"/>
        <v>-27881.504538888919</v>
      </c>
      <c r="M1336" s="246" t="str">
        <f>VLOOKUP(D1336,[6]Consolidado!B:E,4,FALSE)</f>
        <v>Finalizada</v>
      </c>
      <c r="N1336" s="246" t="str">
        <f>VLOOKUP(D1336,[6]Consolidado!B:H,7,FALSE)</f>
        <v>Noviembre</v>
      </c>
    </row>
    <row r="1337" spans="1:14" x14ac:dyDescent="0.25">
      <c r="A1337" s="239" t="s">
        <v>725</v>
      </c>
      <c r="B1337" s="240" t="s">
        <v>904</v>
      </c>
      <c r="C1337" s="240" t="str">
        <f>VLOOKUP(D1337,[6]Consolidado!B:E,2,FALSE)</f>
        <v>Papagayo Four Seasons</v>
      </c>
      <c r="D1337" s="241">
        <v>377</v>
      </c>
      <c r="E1337" s="240" t="s">
        <v>484</v>
      </c>
      <c r="F1337" s="242" t="s">
        <v>506</v>
      </c>
      <c r="G1337" s="240" t="s">
        <v>508</v>
      </c>
      <c r="H1337" s="243">
        <v>-34.2222222222222</v>
      </c>
      <c r="I1337" s="265">
        <v>2.3836221201509713</v>
      </c>
      <c r="J1337" s="244">
        <f t="shared" si="40"/>
        <v>-81.57284588961096</v>
      </c>
      <c r="K1337" s="265">
        <v>72.081447999999995</v>
      </c>
      <c r="L1337" s="245">
        <f t="shared" si="41"/>
        <v>-2466.7873315555539</v>
      </c>
      <c r="M1337" s="246" t="str">
        <f>VLOOKUP(D1337,[6]Consolidado!B:E,4,FALSE)</f>
        <v>Finalizada</v>
      </c>
      <c r="N1337" s="246" t="str">
        <f>VLOOKUP(D1337,[6]Consolidado!B:H,7,FALSE)</f>
        <v>Noviembre</v>
      </c>
    </row>
    <row r="1338" spans="1:14" x14ac:dyDescent="0.25">
      <c r="A1338" s="239" t="s">
        <v>725</v>
      </c>
      <c r="B1338" s="240" t="s">
        <v>904</v>
      </c>
      <c r="C1338" s="240" t="str">
        <f>VLOOKUP(D1338,[6]Consolidado!B:E,2,FALSE)</f>
        <v>HUX HUX</v>
      </c>
      <c r="D1338" s="241">
        <v>480</v>
      </c>
      <c r="E1338" s="240" t="s">
        <v>482</v>
      </c>
      <c r="F1338" s="242" t="s">
        <v>507</v>
      </c>
      <c r="G1338" s="240" t="s">
        <v>505</v>
      </c>
      <c r="H1338" s="243">
        <v>-5.2083333333333304</v>
      </c>
      <c r="I1338" s="243">
        <v>2.7138074535197512</v>
      </c>
      <c r="J1338" s="244">
        <f t="shared" si="40"/>
        <v>-14.134413820415363</v>
      </c>
      <c r="K1338" s="243">
        <v>80.209464716125197</v>
      </c>
      <c r="L1338" s="245">
        <f t="shared" si="41"/>
        <v>-417.75762872981852</v>
      </c>
      <c r="M1338" s="246" t="str">
        <f>VLOOKUP(D1338,[6]Consolidado!B:E,4,FALSE)</f>
        <v>Finalizada</v>
      </c>
      <c r="N1338" s="246" t="str">
        <f>VLOOKUP(D1338,[6]Consolidado!B:H,7,FALSE)</f>
        <v>Octubre</v>
      </c>
    </row>
    <row r="1339" spans="1:14" x14ac:dyDescent="0.25">
      <c r="A1339" s="239" t="s">
        <v>725</v>
      </c>
      <c r="B1339" s="240" t="s">
        <v>904</v>
      </c>
      <c r="C1339" s="240" t="str">
        <f>VLOOKUP(D1339,[6]Consolidado!B:E,2,FALSE)</f>
        <v>Maderas Collective</v>
      </c>
      <c r="D1339" s="241">
        <v>483</v>
      </c>
      <c r="E1339" s="240" t="s">
        <v>484</v>
      </c>
      <c r="F1339" s="242" t="s">
        <v>506</v>
      </c>
      <c r="G1339" s="240" t="s">
        <v>508</v>
      </c>
      <c r="H1339" s="243">
        <v>-246.666666666667</v>
      </c>
      <c r="I1339" s="265">
        <v>2.3836221201509713</v>
      </c>
      <c r="J1339" s="244">
        <f t="shared" si="40"/>
        <v>-587.96012297057371</v>
      </c>
      <c r="K1339" s="265">
        <v>72.081447999999995</v>
      </c>
      <c r="L1339" s="245">
        <f t="shared" si="41"/>
        <v>-17780.090506666689</v>
      </c>
      <c r="M1339" s="246" t="str">
        <f>VLOOKUP(D1339,[6]Consolidado!B:E,4,FALSE)</f>
        <v>En Proceso</v>
      </c>
      <c r="N1339" s="246" t="str">
        <f>VLOOKUP(D1339,[6]Consolidado!B:H,7,FALSE)</f>
        <v>Cierre en Dic. (Rev. Costo)</v>
      </c>
    </row>
    <row r="1340" spans="1:14" x14ac:dyDescent="0.25">
      <c r="A1340" s="239" t="s">
        <v>725</v>
      </c>
      <c r="B1340" s="240" t="s">
        <v>904</v>
      </c>
      <c r="C1340" s="240" t="str">
        <f>VLOOKUP(D1340,[6]Consolidado!B:E,2,FALSE)</f>
        <v>Maderas Collective</v>
      </c>
      <c r="D1340" s="241">
        <v>483</v>
      </c>
      <c r="E1340" s="240" t="s">
        <v>481</v>
      </c>
      <c r="F1340" s="242" t="s">
        <v>506</v>
      </c>
      <c r="G1340" s="240" t="s">
        <v>508</v>
      </c>
      <c r="H1340" s="243">
        <v>-851.555555555556</v>
      </c>
      <c r="I1340" s="243">
        <v>1.6532508434247062</v>
      </c>
      <c r="J1340" s="244">
        <f t="shared" si="40"/>
        <v>-1407.8349404452172</v>
      </c>
      <c r="K1340" s="243">
        <v>50.034779950737054</v>
      </c>
      <c r="L1340" s="245">
        <f t="shared" si="41"/>
        <v>-42607.394838049884</v>
      </c>
      <c r="M1340" s="246" t="str">
        <f>VLOOKUP(D1340,[6]Consolidado!B:E,4,FALSE)</f>
        <v>En Proceso</v>
      </c>
      <c r="N1340" s="246" t="str">
        <f>VLOOKUP(D1340,[6]Consolidado!B:H,7,FALSE)</f>
        <v>Cierre en Dic. (Rev. Costo)</v>
      </c>
    </row>
    <row r="1341" spans="1:14" x14ac:dyDescent="0.25">
      <c r="A1341" s="239" t="s">
        <v>725</v>
      </c>
      <c r="B1341" s="240" t="s">
        <v>904</v>
      </c>
      <c r="C1341" s="240" t="str">
        <f>VLOOKUP(D1341,[6]Consolidado!B:E,2,FALSE)</f>
        <v>Maderas Collective</v>
      </c>
      <c r="D1341" s="241">
        <v>483</v>
      </c>
      <c r="E1341" s="240" t="s">
        <v>485</v>
      </c>
      <c r="F1341" s="242" t="s">
        <v>507</v>
      </c>
      <c r="G1341" s="240" t="s">
        <v>505</v>
      </c>
      <c r="H1341" s="243">
        <v>-104.270833333333</v>
      </c>
      <c r="I1341" s="243">
        <v>3.7872651789270448</v>
      </c>
      <c r="J1341" s="244">
        <f t="shared" si="40"/>
        <v>-394.90129626103749</v>
      </c>
      <c r="K1341" s="243">
        <v>111.94602767624674</v>
      </c>
      <c r="L1341" s="245">
        <f t="shared" si="41"/>
        <v>-11672.705594158608</v>
      </c>
      <c r="M1341" s="246" t="str">
        <f>VLOOKUP(D1341,[6]Consolidado!B:E,4,FALSE)</f>
        <v>En Proceso</v>
      </c>
      <c r="N1341" s="246" t="str">
        <f>VLOOKUP(D1341,[6]Consolidado!B:H,7,FALSE)</f>
        <v>Cierre en Dic. (Rev. Costo)</v>
      </c>
    </row>
    <row r="1342" spans="1:14" x14ac:dyDescent="0.25">
      <c r="A1342" s="239" t="s">
        <v>725</v>
      </c>
      <c r="B1342" s="240" t="s">
        <v>904</v>
      </c>
      <c r="C1342" s="240" t="str">
        <f>VLOOKUP(D1342,[6]Consolidado!B:E,2,FALSE)</f>
        <v>Maderas Collective</v>
      </c>
      <c r="D1342" s="241">
        <v>483</v>
      </c>
      <c r="E1342" s="240" t="s">
        <v>482</v>
      </c>
      <c r="F1342" s="242" t="s">
        <v>507</v>
      </c>
      <c r="G1342" s="240" t="s">
        <v>505</v>
      </c>
      <c r="H1342" s="243">
        <v>-54.7291666666667</v>
      </c>
      <c r="I1342" s="243">
        <v>2.7138074535197512</v>
      </c>
      <c r="J1342" s="244">
        <f t="shared" si="40"/>
        <v>-148.52442042492481</v>
      </c>
      <c r="K1342" s="243">
        <v>80.209464716125197</v>
      </c>
      <c r="L1342" s="245">
        <f t="shared" si="41"/>
        <v>-4389.7971626929375</v>
      </c>
      <c r="M1342" s="246" t="str">
        <f>VLOOKUP(D1342,[6]Consolidado!B:E,4,FALSE)</f>
        <v>En Proceso</v>
      </c>
      <c r="N1342" s="246" t="str">
        <f>VLOOKUP(D1342,[6]Consolidado!B:H,7,FALSE)</f>
        <v>Cierre en Dic. (Rev. Costo)</v>
      </c>
    </row>
    <row r="1343" spans="1:14" x14ac:dyDescent="0.25">
      <c r="A1343" s="239" t="s">
        <v>725</v>
      </c>
      <c r="B1343" s="240" t="s">
        <v>904</v>
      </c>
      <c r="C1343" s="240" t="str">
        <f>VLOOKUP(D1343,[6]Consolidado!B:E,2,FALSE)</f>
        <v>Papagayo Four Seasons</v>
      </c>
      <c r="D1343" s="241">
        <v>372</v>
      </c>
      <c r="E1343" s="240" t="s">
        <v>485</v>
      </c>
      <c r="F1343" s="242" t="s">
        <v>507</v>
      </c>
      <c r="G1343" s="240" t="s">
        <v>505</v>
      </c>
      <c r="H1343" s="243">
        <v>-11.6388888888889</v>
      </c>
      <c r="I1343" s="243">
        <v>3.7872651789270448</v>
      </c>
      <c r="J1343" s="244">
        <f t="shared" si="40"/>
        <v>-44.079558610289816</v>
      </c>
      <c r="K1343" s="243">
        <v>111.94602767624674</v>
      </c>
      <c r="L1343" s="245">
        <f t="shared" si="41"/>
        <v>-1302.9273776763175</v>
      </c>
      <c r="M1343" s="246" t="str">
        <f>VLOOKUP(D1343,[6]Consolidado!B:E,4,FALSE)</f>
        <v>Finalizada</v>
      </c>
      <c r="N1343" s="246" t="str">
        <f>VLOOKUP(D1343,[6]Consolidado!B:H,7,FALSE)</f>
        <v>Noviembre</v>
      </c>
    </row>
    <row r="1344" spans="1:14" x14ac:dyDescent="0.25">
      <c r="A1344" s="239" t="s">
        <v>725</v>
      </c>
      <c r="B1344" s="240" t="s">
        <v>904</v>
      </c>
      <c r="C1344" s="240" t="str">
        <f>VLOOKUP(D1344,[6]Consolidado!B:E,2,FALSE)</f>
        <v>Papagayo Four Seasons</v>
      </c>
      <c r="D1344" s="241">
        <v>376</v>
      </c>
      <c r="E1344" s="240" t="s">
        <v>485</v>
      </c>
      <c r="F1344" s="242" t="s">
        <v>507</v>
      </c>
      <c r="G1344" s="240" t="s">
        <v>505</v>
      </c>
      <c r="H1344" s="243">
        <v>-1.25</v>
      </c>
      <c r="I1344" s="243">
        <v>3.7872651789270448</v>
      </c>
      <c r="J1344" s="244">
        <f t="shared" si="40"/>
        <v>-4.7340814736588062</v>
      </c>
      <c r="K1344" s="243">
        <v>111.94602767624674</v>
      </c>
      <c r="L1344" s="245">
        <f t="shared" si="41"/>
        <v>-139.93253459530843</v>
      </c>
      <c r="M1344" s="246" t="str">
        <f>VLOOKUP(D1344,[6]Consolidado!B:E,4,FALSE)</f>
        <v>Finalizada</v>
      </c>
      <c r="N1344" s="246" t="str">
        <f>VLOOKUP(D1344,[6]Consolidado!B:H,7,FALSE)</f>
        <v>Noviembre</v>
      </c>
    </row>
    <row r="1345" spans="1:14" x14ac:dyDescent="0.25">
      <c r="A1345" s="239" t="s">
        <v>725</v>
      </c>
      <c r="B1345" s="240" t="s">
        <v>904</v>
      </c>
      <c r="C1345" s="240" t="str">
        <f>VLOOKUP(D1345,[6]Consolidado!B:E,2,FALSE)</f>
        <v>Papagayo Four Seasons</v>
      </c>
      <c r="D1345" s="241">
        <v>373</v>
      </c>
      <c r="E1345" s="240" t="s">
        <v>485</v>
      </c>
      <c r="F1345" s="242" t="s">
        <v>507</v>
      </c>
      <c r="G1345" s="240" t="s">
        <v>505</v>
      </c>
      <c r="H1345" s="243">
        <v>-29.3333333333333</v>
      </c>
      <c r="I1345" s="243">
        <v>3.7872651789270448</v>
      </c>
      <c r="J1345" s="244">
        <f t="shared" si="40"/>
        <v>-111.09311191519319</v>
      </c>
      <c r="K1345" s="243">
        <v>111.94602767624674</v>
      </c>
      <c r="L1345" s="245">
        <f t="shared" si="41"/>
        <v>-3283.7501451699009</v>
      </c>
      <c r="M1345" s="246" t="str">
        <f>VLOOKUP(D1345,[6]Consolidado!B:E,4,FALSE)</f>
        <v>Finalizada</v>
      </c>
      <c r="N1345" s="246" t="str">
        <f>VLOOKUP(D1345,[6]Consolidado!B:H,7,FALSE)</f>
        <v>Noviembre</v>
      </c>
    </row>
    <row r="1346" spans="1:14" x14ac:dyDescent="0.25">
      <c r="A1346" s="239" t="s">
        <v>725</v>
      </c>
      <c r="B1346" s="240" t="s">
        <v>904</v>
      </c>
      <c r="C1346" s="240" t="str">
        <f>VLOOKUP(D1346,[6]Consolidado!B:E,2,FALSE)</f>
        <v>Papagayo Four Seasons</v>
      </c>
      <c r="D1346" s="241">
        <v>372</v>
      </c>
      <c r="E1346" s="240" t="s">
        <v>485</v>
      </c>
      <c r="F1346" s="242" t="s">
        <v>507</v>
      </c>
      <c r="G1346" s="240" t="s">
        <v>505</v>
      </c>
      <c r="H1346" s="243">
        <v>-61.7847222222222</v>
      </c>
      <c r="I1346" s="243">
        <v>3.7872651789270448</v>
      </c>
      <c r="J1346" s="244">
        <f t="shared" si="40"/>
        <v>-233.99512706190211</v>
      </c>
      <c r="K1346" s="243">
        <v>111.94602767624674</v>
      </c>
      <c r="L1346" s="245">
        <f t="shared" si="41"/>
        <v>-6916.5542238581038</v>
      </c>
      <c r="M1346" s="246" t="str">
        <f>VLOOKUP(D1346,[6]Consolidado!B:E,4,FALSE)</f>
        <v>Finalizada</v>
      </c>
      <c r="N1346" s="246" t="str">
        <f>VLOOKUP(D1346,[6]Consolidado!B:H,7,FALSE)</f>
        <v>Noviembre</v>
      </c>
    </row>
    <row r="1347" spans="1:14" x14ac:dyDescent="0.25">
      <c r="A1347" s="239" t="s">
        <v>725</v>
      </c>
      <c r="B1347" s="240" t="s">
        <v>904</v>
      </c>
      <c r="C1347" s="240" t="str">
        <f>VLOOKUP(D1347,[6]Consolidado!B:E,2,FALSE)</f>
        <v>Papagayo Four Seasons</v>
      </c>
      <c r="D1347" s="241">
        <v>373</v>
      </c>
      <c r="E1347" s="240" t="s">
        <v>485</v>
      </c>
      <c r="F1347" s="242" t="s">
        <v>507</v>
      </c>
      <c r="G1347" s="240" t="s">
        <v>505</v>
      </c>
      <c r="H1347" s="243">
        <v>-11.6666666666667</v>
      </c>
      <c r="I1347" s="243">
        <v>3.7872651789270448</v>
      </c>
      <c r="J1347" s="244">
        <f t="shared" si="40"/>
        <v>-44.18476042081565</v>
      </c>
      <c r="K1347" s="243">
        <v>111.94602767624674</v>
      </c>
      <c r="L1347" s="245">
        <f t="shared" si="41"/>
        <v>-1306.0369895562158</v>
      </c>
      <c r="M1347" s="246" t="str">
        <f>VLOOKUP(D1347,[6]Consolidado!B:E,4,FALSE)</f>
        <v>Finalizada</v>
      </c>
      <c r="N1347" s="246" t="str">
        <f>VLOOKUP(D1347,[6]Consolidado!B:H,7,FALSE)</f>
        <v>Noviembre</v>
      </c>
    </row>
    <row r="1348" spans="1:14" x14ac:dyDescent="0.25">
      <c r="A1348" s="239" t="s">
        <v>725</v>
      </c>
      <c r="B1348" s="240" t="s">
        <v>904</v>
      </c>
      <c r="C1348" s="240" t="str">
        <f>VLOOKUP(D1348,[6]Consolidado!B:E,2,FALSE)</f>
        <v>Las Palmeras</v>
      </c>
      <c r="D1348" s="241">
        <v>459</v>
      </c>
      <c r="E1348" s="240" t="s">
        <v>481</v>
      </c>
      <c r="F1348" s="242" t="s">
        <v>506</v>
      </c>
      <c r="G1348" s="240" t="s">
        <v>508</v>
      </c>
      <c r="H1348" s="243">
        <v>-43.4166666666667</v>
      </c>
      <c r="I1348" s="243">
        <v>1.6532508434247062</v>
      </c>
      <c r="J1348" s="244">
        <f t="shared" si="40"/>
        <v>-71.778640785356046</v>
      </c>
      <c r="K1348" s="243">
        <v>50.034779950737054</v>
      </c>
      <c r="L1348" s="245">
        <f t="shared" si="41"/>
        <v>-2172.3433628611688</v>
      </c>
      <c r="M1348" s="246" t="str">
        <f>VLOOKUP(D1348,[6]Consolidado!B:E,4,FALSE)</f>
        <v>En Proceso</v>
      </c>
      <c r="N1348" s="246">
        <f>VLOOKUP(D1348,[6]Consolidado!B:H,7,FALSE)</f>
        <v>0</v>
      </c>
    </row>
    <row r="1349" spans="1:14" x14ac:dyDescent="0.25">
      <c r="A1349" s="239" t="s">
        <v>725</v>
      </c>
      <c r="B1349" s="240" t="s">
        <v>904</v>
      </c>
      <c r="C1349" s="240" t="str">
        <f>VLOOKUP(D1349,[6]Consolidado!B:E,2,FALSE)</f>
        <v>Blue Mesa Granite</v>
      </c>
      <c r="D1349" s="241">
        <v>359</v>
      </c>
      <c r="E1349" s="240" t="s">
        <v>481</v>
      </c>
      <c r="F1349" s="242" t="s">
        <v>506</v>
      </c>
      <c r="G1349" s="240" t="s">
        <v>508</v>
      </c>
      <c r="H1349" s="243">
        <v>-2.1111111111111098</v>
      </c>
      <c r="I1349" s="243">
        <v>1.6532508434247062</v>
      </c>
      <c r="J1349" s="244">
        <f t="shared" si="40"/>
        <v>-3.4901962250077108</v>
      </c>
      <c r="K1349" s="243">
        <v>50.034779950737054</v>
      </c>
      <c r="L1349" s="245">
        <f t="shared" si="41"/>
        <v>-105.62897989600039</v>
      </c>
      <c r="M1349" s="246" t="str">
        <f>VLOOKUP(D1349,[6]Consolidado!B:E,4,FALSE)</f>
        <v>Finalizada</v>
      </c>
      <c r="N1349" s="246" t="str">
        <f>VLOOKUP(D1349,[6]Consolidado!B:H,7,FALSE)</f>
        <v>Octubre</v>
      </c>
    </row>
    <row r="1350" spans="1:14" x14ac:dyDescent="0.25">
      <c r="A1350" s="239" t="s">
        <v>725</v>
      </c>
      <c r="B1350" s="240" t="s">
        <v>904</v>
      </c>
      <c r="C1350" s="240" t="str">
        <f>VLOOKUP(D1350,[6]Consolidado!B:E,2,FALSE)</f>
        <v>Papagayo Four Seasons</v>
      </c>
      <c r="D1350" s="241">
        <v>377</v>
      </c>
      <c r="E1350" s="240" t="s">
        <v>484</v>
      </c>
      <c r="F1350" s="242" t="s">
        <v>506</v>
      </c>
      <c r="G1350" s="240" t="s">
        <v>508</v>
      </c>
      <c r="H1350" s="243">
        <v>-119.777777777778</v>
      </c>
      <c r="I1350" s="265">
        <v>2.3836221201509713</v>
      </c>
      <c r="J1350" s="244">
        <f t="shared" si="40"/>
        <v>-285.50496061363907</v>
      </c>
      <c r="K1350" s="265">
        <v>72.081447999999995</v>
      </c>
      <c r="L1350" s="245">
        <f t="shared" si="41"/>
        <v>-8633.7556604444599</v>
      </c>
      <c r="M1350" s="246" t="str">
        <f>VLOOKUP(D1350,[6]Consolidado!B:E,4,FALSE)</f>
        <v>Finalizada</v>
      </c>
      <c r="N1350" s="246" t="str">
        <f>VLOOKUP(D1350,[6]Consolidado!B:H,7,FALSE)</f>
        <v>Noviembre</v>
      </c>
    </row>
    <row r="1351" spans="1:14" x14ac:dyDescent="0.25">
      <c r="A1351" s="239" t="s">
        <v>725</v>
      </c>
      <c r="B1351" s="240" t="s">
        <v>904</v>
      </c>
      <c r="C1351" s="240" t="str">
        <f>VLOOKUP(D1351,[6]Consolidado!B:E,2,FALSE)</f>
        <v>Papagayo Four Seasons</v>
      </c>
      <c r="D1351" s="241">
        <v>374</v>
      </c>
      <c r="E1351" s="240" t="s">
        <v>485</v>
      </c>
      <c r="F1351" s="242" t="s">
        <v>507</v>
      </c>
      <c r="G1351" s="240" t="s">
        <v>505</v>
      </c>
      <c r="H1351" s="243">
        <v>-28.5</v>
      </c>
      <c r="I1351" s="243">
        <v>3.7872651789270448</v>
      </c>
      <c r="J1351" s="244">
        <f t="shared" si="40"/>
        <v>-107.93705759942078</v>
      </c>
      <c r="K1351" s="243">
        <v>111.94602767624674</v>
      </c>
      <c r="L1351" s="245">
        <f t="shared" si="41"/>
        <v>-3190.4617887730324</v>
      </c>
      <c r="M1351" s="246" t="str">
        <f>VLOOKUP(D1351,[6]Consolidado!B:E,4,FALSE)</f>
        <v>Finalizada</v>
      </c>
      <c r="N1351" s="246" t="str">
        <f>VLOOKUP(D1351,[6]Consolidado!B:H,7,FALSE)</f>
        <v>Noviembre</v>
      </c>
    </row>
    <row r="1352" spans="1:14" x14ac:dyDescent="0.25">
      <c r="A1352" s="239" t="s">
        <v>725</v>
      </c>
      <c r="B1352" s="240" t="s">
        <v>904</v>
      </c>
      <c r="C1352" s="240" t="str">
        <f>VLOOKUP(D1352,[6]Consolidado!B:E,2,FALSE)</f>
        <v>Blue Mesa Granite</v>
      </c>
      <c r="D1352" s="241">
        <v>361</v>
      </c>
      <c r="E1352" s="240" t="s">
        <v>480</v>
      </c>
      <c r="F1352" s="242" t="s">
        <v>506</v>
      </c>
      <c r="G1352" s="240" t="s">
        <v>905</v>
      </c>
      <c r="H1352" s="243">
        <v>-20</v>
      </c>
      <c r="I1352" s="243">
        <v>1.3281905551577267</v>
      </c>
      <c r="J1352" s="244">
        <f t="shared" si="40"/>
        <v>-26.563811103154535</v>
      </c>
      <c r="K1352" s="243">
        <v>39.225717303584176</v>
      </c>
      <c r="L1352" s="245">
        <f t="shared" si="41"/>
        <v>-784.51434607168358</v>
      </c>
      <c r="M1352" s="246" t="str">
        <f>VLOOKUP(D1352,[6]Consolidado!B:E,4,FALSE)</f>
        <v>Finalizada</v>
      </c>
      <c r="N1352" s="246" t="str">
        <f>VLOOKUP(D1352,[6]Consolidado!B:H,7,FALSE)</f>
        <v>Octubre</v>
      </c>
    </row>
    <row r="1353" spans="1:14" x14ac:dyDescent="0.25">
      <c r="A1353" s="239" t="s">
        <v>725</v>
      </c>
      <c r="B1353" s="240" t="s">
        <v>904</v>
      </c>
      <c r="C1353" s="240" t="str">
        <f>VLOOKUP(D1353,[6]Consolidado!B:E,2,FALSE)</f>
        <v>Blue Mesa Granite</v>
      </c>
      <c r="D1353" s="241">
        <v>361</v>
      </c>
      <c r="E1353" s="240" t="s">
        <v>480</v>
      </c>
      <c r="F1353" s="242" t="s">
        <v>506</v>
      </c>
      <c r="G1353" s="240" t="s">
        <v>905</v>
      </c>
      <c r="H1353" s="243">
        <v>-12.6666666666667</v>
      </c>
      <c r="I1353" s="243">
        <v>1.3281905551577267</v>
      </c>
      <c r="J1353" s="244">
        <f t="shared" si="40"/>
        <v>-16.823747031997915</v>
      </c>
      <c r="K1353" s="243">
        <v>39.225717303584176</v>
      </c>
      <c r="L1353" s="245">
        <f t="shared" si="41"/>
        <v>-496.85908584540084</v>
      </c>
      <c r="M1353" s="246" t="str">
        <f>VLOOKUP(D1353,[6]Consolidado!B:E,4,FALSE)</f>
        <v>Finalizada</v>
      </c>
      <c r="N1353" s="246" t="str">
        <f>VLOOKUP(D1353,[6]Consolidado!B:H,7,FALSE)</f>
        <v>Octubre</v>
      </c>
    </row>
    <row r="1354" spans="1:14" x14ac:dyDescent="0.25">
      <c r="A1354" s="239" t="s">
        <v>725</v>
      </c>
      <c r="B1354" s="240" t="s">
        <v>904</v>
      </c>
      <c r="C1354" s="240" t="str">
        <f>VLOOKUP(D1354,[6]Consolidado!B:E,2,FALSE)</f>
        <v>Blue Mesa Granite</v>
      </c>
      <c r="D1354" s="241">
        <v>361</v>
      </c>
      <c r="E1354" s="240" t="s">
        <v>480</v>
      </c>
      <c r="F1354" s="242" t="s">
        <v>506</v>
      </c>
      <c r="G1354" s="240" t="s">
        <v>905</v>
      </c>
      <c r="H1354" s="243">
        <v>-17.5</v>
      </c>
      <c r="I1354" s="243">
        <v>1.3281905551577267</v>
      </c>
      <c r="J1354" s="244">
        <f t="shared" ref="J1354:J1417" si="42">+H1354*I1354</f>
        <v>-23.243334715260218</v>
      </c>
      <c r="K1354" s="243">
        <v>39.225717303584176</v>
      </c>
      <c r="L1354" s="245">
        <f t="shared" si="41"/>
        <v>-686.45005281272313</v>
      </c>
      <c r="M1354" s="246" t="str">
        <f>VLOOKUP(D1354,[6]Consolidado!B:E,4,FALSE)</f>
        <v>Finalizada</v>
      </c>
      <c r="N1354" s="246" t="str">
        <f>VLOOKUP(D1354,[6]Consolidado!B:H,7,FALSE)</f>
        <v>Octubre</v>
      </c>
    </row>
    <row r="1355" spans="1:14" x14ac:dyDescent="0.25">
      <c r="A1355" s="239" t="s">
        <v>725</v>
      </c>
      <c r="B1355" s="240" t="s">
        <v>904</v>
      </c>
      <c r="C1355" s="240" t="str">
        <f>VLOOKUP(D1355,[6]Consolidado!B:E,2,FALSE)</f>
        <v>Blue Mesa Granite</v>
      </c>
      <c r="D1355" s="241">
        <v>361</v>
      </c>
      <c r="E1355" s="240" t="s">
        <v>480</v>
      </c>
      <c r="F1355" s="242" t="s">
        <v>506</v>
      </c>
      <c r="G1355" s="240" t="s">
        <v>905</v>
      </c>
      <c r="H1355" s="243">
        <v>-17.5</v>
      </c>
      <c r="I1355" s="243">
        <v>1.3281905551577267</v>
      </c>
      <c r="J1355" s="244">
        <f t="shared" si="42"/>
        <v>-23.243334715260218</v>
      </c>
      <c r="K1355" s="243">
        <v>39.225717303584176</v>
      </c>
      <c r="L1355" s="245">
        <f t="shared" ref="L1355:L1418" si="43">H1355*K1355</f>
        <v>-686.45005281272313</v>
      </c>
      <c r="M1355" s="246" t="str">
        <f>VLOOKUP(D1355,[6]Consolidado!B:E,4,FALSE)</f>
        <v>Finalizada</v>
      </c>
      <c r="N1355" s="246" t="str">
        <f>VLOOKUP(D1355,[6]Consolidado!B:H,7,FALSE)</f>
        <v>Octubre</v>
      </c>
    </row>
    <row r="1356" spans="1:14" x14ac:dyDescent="0.25">
      <c r="A1356" s="239" t="s">
        <v>725</v>
      </c>
      <c r="B1356" s="240" t="s">
        <v>904</v>
      </c>
      <c r="C1356" s="240" t="str">
        <f>VLOOKUP(D1356,[6]Consolidado!B:E,2,FALSE)</f>
        <v>Papagayo Four Seasons</v>
      </c>
      <c r="D1356" s="241">
        <v>374</v>
      </c>
      <c r="E1356" s="240" t="s">
        <v>485</v>
      </c>
      <c r="F1356" s="242" t="s">
        <v>507</v>
      </c>
      <c r="G1356" s="240" t="s">
        <v>505</v>
      </c>
      <c r="H1356" s="243">
        <v>-4.5</v>
      </c>
      <c r="I1356" s="243">
        <v>3.7872651789270448</v>
      </c>
      <c r="J1356" s="244">
        <f t="shared" si="42"/>
        <v>-17.042693305171703</v>
      </c>
      <c r="K1356" s="243">
        <v>111.94602767624674</v>
      </c>
      <c r="L1356" s="245">
        <f t="shared" si="43"/>
        <v>-503.75712454311036</v>
      </c>
      <c r="M1356" s="246" t="str">
        <f>VLOOKUP(D1356,[6]Consolidado!B:E,4,FALSE)</f>
        <v>Finalizada</v>
      </c>
      <c r="N1356" s="246" t="str">
        <f>VLOOKUP(D1356,[6]Consolidado!B:H,7,FALSE)</f>
        <v>Noviembre</v>
      </c>
    </row>
    <row r="1357" spans="1:14" x14ac:dyDescent="0.25">
      <c r="A1357" s="239" t="s">
        <v>732</v>
      </c>
      <c r="B1357" s="240" t="s">
        <v>521</v>
      </c>
      <c r="C1357" s="240" t="str">
        <f>VLOOKUP(D1357,[6]Consolidado!B:E,2,FALSE)</f>
        <v>Costa Palmas</v>
      </c>
      <c r="D1357" s="241">
        <v>387</v>
      </c>
      <c r="E1357" s="240" t="s">
        <v>481</v>
      </c>
      <c r="F1357" s="242" t="s">
        <v>506</v>
      </c>
      <c r="G1357" s="240" t="s">
        <v>508</v>
      </c>
      <c r="H1357" s="243">
        <v>103.99999999999999</v>
      </c>
      <c r="I1357" s="243">
        <v>1.653250843424706</v>
      </c>
      <c r="J1357" s="244">
        <f t="shared" si="42"/>
        <v>171.93808771616941</v>
      </c>
      <c r="K1357" s="243">
        <v>50.034779950737054</v>
      </c>
      <c r="L1357" s="245">
        <f t="shared" si="43"/>
        <v>5203.6171148766525</v>
      </c>
      <c r="M1357" s="246" t="str">
        <f>VLOOKUP(D1357,[6]Consolidado!B:E,4,FALSE)</f>
        <v>Finalizada</v>
      </c>
      <c r="N1357" s="246" t="str">
        <f>VLOOKUP(D1357,[6]Consolidado!B:H,7,FALSE)</f>
        <v>Noviembre</v>
      </c>
    </row>
    <row r="1358" spans="1:14" x14ac:dyDescent="0.25">
      <c r="A1358" s="239" t="s">
        <v>732</v>
      </c>
      <c r="B1358" s="240" t="s">
        <v>521</v>
      </c>
      <c r="C1358" s="240" t="str">
        <f>VLOOKUP(D1358,[6]Consolidado!B:E,2,FALSE)</f>
        <v>Papagayo Four Seasons</v>
      </c>
      <c r="D1358" s="241">
        <v>380</v>
      </c>
      <c r="E1358" s="240" t="s">
        <v>484</v>
      </c>
      <c r="F1358" s="242" t="s">
        <v>506</v>
      </c>
      <c r="G1358" s="240" t="s">
        <v>508</v>
      </c>
      <c r="H1358" s="243">
        <v>704.66666666666674</v>
      </c>
      <c r="I1358" s="243">
        <v>2.3764997107130861</v>
      </c>
      <c r="J1358" s="244">
        <f t="shared" si="42"/>
        <v>1674.6401294824882</v>
      </c>
      <c r="K1358" s="243">
        <v>72.081296537760878</v>
      </c>
      <c r="L1358" s="245">
        <f t="shared" si="43"/>
        <v>50793.286960275502</v>
      </c>
      <c r="M1358" s="246" t="str">
        <f>VLOOKUP(D1358,[6]Consolidado!B:E,4,FALSE)</f>
        <v>Finalizada</v>
      </c>
      <c r="N1358" s="246" t="str">
        <f>VLOOKUP(D1358,[6]Consolidado!B:H,7,FALSE)</f>
        <v>Noviembre</v>
      </c>
    </row>
    <row r="1359" spans="1:14" x14ac:dyDescent="0.25">
      <c r="A1359" s="239" t="s">
        <v>732</v>
      </c>
      <c r="B1359" s="254" t="s">
        <v>521</v>
      </c>
      <c r="C1359" s="254" t="str">
        <f>VLOOKUP(D1359,[6]Consolidado!B:E,2,FALSE)</f>
        <v>Blue Mesa Granite</v>
      </c>
      <c r="D1359" s="255">
        <v>360</v>
      </c>
      <c r="E1359" s="254" t="s">
        <v>484</v>
      </c>
      <c r="F1359" s="266" t="s">
        <v>506</v>
      </c>
      <c r="G1359" s="254" t="s">
        <v>508</v>
      </c>
      <c r="H1359" s="267">
        <v>33.333333333333329</v>
      </c>
      <c r="I1359" s="267">
        <v>2.3764997107130861</v>
      </c>
      <c r="J1359" s="268">
        <f t="shared" si="42"/>
        <v>79.216657023769528</v>
      </c>
      <c r="K1359" s="267">
        <v>72.081296537760878</v>
      </c>
      <c r="L1359" s="269">
        <f t="shared" si="43"/>
        <v>2402.7098845920291</v>
      </c>
      <c r="M1359" s="270" t="str">
        <f>VLOOKUP(D1359,[6]Consolidado!B:E,4,FALSE)</f>
        <v>Finalizada</v>
      </c>
      <c r="N1359" s="270" t="str">
        <f>VLOOKUP(D1359,[6]Consolidado!B:H,7,FALSE)</f>
        <v>Octubre</v>
      </c>
    </row>
    <row r="1360" spans="1:14" x14ac:dyDescent="0.25">
      <c r="A1360" s="239" t="s">
        <v>732</v>
      </c>
      <c r="B1360" s="254" t="s">
        <v>521</v>
      </c>
      <c r="C1360" s="254" t="str">
        <f>VLOOKUP(D1360,[6]Consolidado!B:E,2,FALSE)</f>
        <v>Papagayo Four Seasons</v>
      </c>
      <c r="D1360" s="255">
        <v>372</v>
      </c>
      <c r="E1360" s="254" t="s">
        <v>485</v>
      </c>
      <c r="F1360" s="266" t="s">
        <v>507</v>
      </c>
      <c r="G1360" s="254" t="s">
        <v>505</v>
      </c>
      <c r="H1360" s="267">
        <v>3.3333333333333335</v>
      </c>
      <c r="I1360" s="267">
        <v>3.7872651789270444</v>
      </c>
      <c r="J1360" s="268">
        <f t="shared" si="42"/>
        <v>12.624217263090149</v>
      </c>
      <c r="K1360" s="267">
        <v>111.94602767624674</v>
      </c>
      <c r="L1360" s="269">
        <f t="shared" si="43"/>
        <v>373.15342558748915</v>
      </c>
      <c r="M1360" s="270" t="str">
        <f>VLOOKUP(D1360,[6]Consolidado!B:E,4,FALSE)</f>
        <v>Finalizada</v>
      </c>
      <c r="N1360" s="270" t="str">
        <f>VLOOKUP(D1360,[6]Consolidado!B:H,7,FALSE)</f>
        <v>Noviembre</v>
      </c>
    </row>
    <row r="1361" spans="1:14" x14ac:dyDescent="0.25">
      <c r="A1361" s="239" t="s">
        <v>732</v>
      </c>
      <c r="B1361" s="254" t="s">
        <v>521</v>
      </c>
      <c r="C1361" s="254" t="str">
        <f>VLOOKUP(D1361,[6]Consolidado!B:E,2,FALSE)</f>
        <v>Costa Palmas</v>
      </c>
      <c r="D1361" s="255">
        <v>387</v>
      </c>
      <c r="E1361" s="254" t="s">
        <v>481</v>
      </c>
      <c r="F1361" s="266" t="s">
        <v>506</v>
      </c>
      <c r="G1361" s="254" t="s">
        <v>508</v>
      </c>
      <c r="H1361" s="267">
        <v>12.25</v>
      </c>
      <c r="I1361" s="267">
        <v>1.653250843424706</v>
      </c>
      <c r="J1361" s="268">
        <f t="shared" si="42"/>
        <v>20.252322831952647</v>
      </c>
      <c r="K1361" s="267">
        <v>50.034779950737054</v>
      </c>
      <c r="L1361" s="269">
        <f t="shared" si="43"/>
        <v>612.92605439652891</v>
      </c>
      <c r="M1361" s="270" t="str">
        <f>VLOOKUP(D1361,[6]Consolidado!B:E,4,FALSE)</f>
        <v>Finalizada</v>
      </c>
      <c r="N1361" s="270" t="str">
        <f>VLOOKUP(D1361,[6]Consolidado!B:H,7,FALSE)</f>
        <v>Noviembre</v>
      </c>
    </row>
    <row r="1362" spans="1:14" x14ac:dyDescent="0.25">
      <c r="A1362" s="239" t="s">
        <v>732</v>
      </c>
      <c r="B1362" s="254" t="s">
        <v>521</v>
      </c>
      <c r="C1362" s="254" t="str">
        <f>VLOOKUP(D1362,[6]Consolidado!B:E,2,FALSE)</f>
        <v>Papagayo Four Seasons</v>
      </c>
      <c r="D1362" s="255">
        <v>372</v>
      </c>
      <c r="E1362" s="254" t="s">
        <v>485</v>
      </c>
      <c r="F1362" s="266" t="s">
        <v>507</v>
      </c>
      <c r="G1362" s="254" t="s">
        <v>505</v>
      </c>
      <c r="H1362" s="267">
        <v>4.666666666666667</v>
      </c>
      <c r="I1362" s="267">
        <v>3.7872651789270444</v>
      </c>
      <c r="J1362" s="268">
        <f t="shared" si="42"/>
        <v>17.673904168326207</v>
      </c>
      <c r="K1362" s="267">
        <v>111.94602767624674</v>
      </c>
      <c r="L1362" s="269">
        <f t="shared" si="43"/>
        <v>522.41479582248485</v>
      </c>
      <c r="M1362" s="270" t="str">
        <f>VLOOKUP(D1362,[6]Consolidado!B:E,4,FALSE)</f>
        <v>Finalizada</v>
      </c>
      <c r="N1362" s="270" t="str">
        <f>VLOOKUP(D1362,[6]Consolidado!B:H,7,FALSE)</f>
        <v>Noviembre</v>
      </c>
    </row>
    <row r="1363" spans="1:14" x14ac:dyDescent="0.25">
      <c r="A1363" s="239" t="s">
        <v>732</v>
      </c>
      <c r="B1363" s="254" t="s">
        <v>521</v>
      </c>
      <c r="C1363" s="254" t="str">
        <f>VLOOKUP(D1363,[6]Consolidado!B:E,2,FALSE)</f>
        <v>Papagayo Four Seasons</v>
      </c>
      <c r="D1363" s="255">
        <v>380</v>
      </c>
      <c r="E1363" s="254" t="s">
        <v>484</v>
      </c>
      <c r="F1363" s="266" t="s">
        <v>506</v>
      </c>
      <c r="G1363" s="254" t="s">
        <v>508</v>
      </c>
      <c r="H1363" s="267">
        <v>17.333333333333332</v>
      </c>
      <c r="I1363" s="267">
        <v>2.3764997107130861</v>
      </c>
      <c r="J1363" s="268">
        <f t="shared" si="42"/>
        <v>41.192661652360158</v>
      </c>
      <c r="K1363" s="267">
        <v>72.081296537760878</v>
      </c>
      <c r="L1363" s="269">
        <f t="shared" si="43"/>
        <v>1249.409139987855</v>
      </c>
      <c r="M1363" s="270" t="str">
        <f>VLOOKUP(D1363,[6]Consolidado!B:E,4,FALSE)</f>
        <v>Finalizada</v>
      </c>
      <c r="N1363" s="270" t="str">
        <f>VLOOKUP(D1363,[6]Consolidado!B:H,7,FALSE)</f>
        <v>Noviembre</v>
      </c>
    </row>
    <row r="1364" spans="1:14" x14ac:dyDescent="0.25">
      <c r="A1364" s="239" t="s">
        <v>732</v>
      </c>
      <c r="B1364" s="254" t="s">
        <v>521</v>
      </c>
      <c r="C1364" s="254" t="str">
        <f>VLOOKUP(D1364,[6]Consolidado!B:E,2,FALSE)</f>
        <v>Papagayo Four Seasons</v>
      </c>
      <c r="D1364" s="255">
        <v>372</v>
      </c>
      <c r="E1364" s="254" t="s">
        <v>485</v>
      </c>
      <c r="F1364" s="266" t="s">
        <v>507</v>
      </c>
      <c r="G1364" s="254" t="s">
        <v>505</v>
      </c>
      <c r="H1364" s="267">
        <v>35</v>
      </c>
      <c r="I1364" s="267">
        <v>3.7872651789270444</v>
      </c>
      <c r="J1364" s="268">
        <f t="shared" si="42"/>
        <v>132.55428126244655</v>
      </c>
      <c r="K1364" s="267">
        <v>111.94602767624674</v>
      </c>
      <c r="L1364" s="269">
        <f t="shared" si="43"/>
        <v>3918.1109686686359</v>
      </c>
      <c r="M1364" s="270" t="str">
        <f>VLOOKUP(D1364,[6]Consolidado!B:E,4,FALSE)</f>
        <v>Finalizada</v>
      </c>
      <c r="N1364" s="270" t="str">
        <f>VLOOKUP(D1364,[6]Consolidado!B:H,7,FALSE)</f>
        <v>Noviembre</v>
      </c>
    </row>
    <row r="1365" spans="1:14" x14ac:dyDescent="0.25">
      <c r="A1365" s="239" t="s">
        <v>732</v>
      </c>
      <c r="B1365" s="254" t="s">
        <v>521</v>
      </c>
      <c r="C1365" s="254" t="str">
        <f>VLOOKUP(D1365,[6]Consolidado!B:E,2,FALSE)</f>
        <v>Blue Mesa Granite</v>
      </c>
      <c r="D1365" s="255">
        <v>357</v>
      </c>
      <c r="E1365" s="254" t="s">
        <v>481</v>
      </c>
      <c r="F1365" s="266" t="s">
        <v>506</v>
      </c>
      <c r="G1365" s="254" t="s">
        <v>508</v>
      </c>
      <c r="H1365" s="267">
        <v>6.416666666666667</v>
      </c>
      <c r="I1365" s="267">
        <v>1.653250843424706</v>
      </c>
      <c r="J1365" s="268">
        <f t="shared" si="42"/>
        <v>10.608359578641863</v>
      </c>
      <c r="K1365" s="267">
        <v>50.034779950737054</v>
      </c>
      <c r="L1365" s="269">
        <f t="shared" si="43"/>
        <v>321.05650468389609</v>
      </c>
      <c r="M1365" s="270" t="str">
        <f>VLOOKUP(D1365,[6]Consolidado!B:E,4,FALSE)</f>
        <v>Finalizada</v>
      </c>
      <c r="N1365" s="270" t="str">
        <f>VLOOKUP(D1365,[6]Consolidado!B:H,7,FALSE)</f>
        <v>Octubre</v>
      </c>
    </row>
    <row r="1366" spans="1:14" x14ac:dyDescent="0.25">
      <c r="A1366" s="239" t="s">
        <v>732</v>
      </c>
      <c r="B1366" s="254" t="s">
        <v>521</v>
      </c>
      <c r="C1366" s="254" t="str">
        <f>VLOOKUP(D1366,[6]Consolidado!B:E,2,FALSE)</f>
        <v>Blue Mesa Granite</v>
      </c>
      <c r="D1366" s="255">
        <v>358</v>
      </c>
      <c r="E1366" s="254" t="s">
        <v>481</v>
      </c>
      <c r="F1366" s="266" t="s">
        <v>506</v>
      </c>
      <c r="G1366" s="254" t="s">
        <v>508</v>
      </c>
      <c r="H1366" s="267">
        <v>6.416666666666667</v>
      </c>
      <c r="I1366" s="267">
        <v>1.653250843424706</v>
      </c>
      <c r="J1366" s="268">
        <f t="shared" si="42"/>
        <v>10.608359578641863</v>
      </c>
      <c r="K1366" s="267">
        <v>50.034779950737054</v>
      </c>
      <c r="L1366" s="269">
        <f t="shared" si="43"/>
        <v>321.05650468389609</v>
      </c>
      <c r="M1366" s="270" t="str">
        <f>VLOOKUP(D1366,[6]Consolidado!B:E,4,FALSE)</f>
        <v>Finalizada</v>
      </c>
      <c r="N1366" s="270" t="str">
        <f>VLOOKUP(D1366,[6]Consolidado!B:H,7,FALSE)</f>
        <v>Octubre</v>
      </c>
    </row>
    <row r="1367" spans="1:14" x14ac:dyDescent="0.25">
      <c r="A1367" s="239" t="s">
        <v>732</v>
      </c>
      <c r="B1367" s="254" t="s">
        <v>521</v>
      </c>
      <c r="C1367" s="254" t="str">
        <f>VLOOKUP(D1367,[6]Consolidado!B:E,2,FALSE)</f>
        <v>Blue Mesa Granite</v>
      </c>
      <c r="D1367" s="255">
        <v>360</v>
      </c>
      <c r="E1367" s="254" t="s">
        <v>481</v>
      </c>
      <c r="F1367" s="266" t="s">
        <v>506</v>
      </c>
      <c r="G1367" s="254" t="s">
        <v>508</v>
      </c>
      <c r="H1367" s="267">
        <v>12.833333333333332</v>
      </c>
      <c r="I1367" s="267">
        <v>1.653250843424706</v>
      </c>
      <c r="J1367" s="268">
        <f t="shared" si="42"/>
        <v>21.216719157283723</v>
      </c>
      <c r="K1367" s="267">
        <v>50.034779950737054</v>
      </c>
      <c r="L1367" s="269">
        <f t="shared" si="43"/>
        <v>642.11300936779219</v>
      </c>
      <c r="M1367" s="270" t="str">
        <f>VLOOKUP(D1367,[6]Consolidado!B:E,4,FALSE)</f>
        <v>Finalizada</v>
      </c>
      <c r="N1367" s="270" t="str">
        <f>VLOOKUP(D1367,[6]Consolidado!B:H,7,FALSE)</f>
        <v>Octubre</v>
      </c>
    </row>
    <row r="1368" spans="1:14" x14ac:dyDescent="0.25">
      <c r="A1368" s="239" t="s">
        <v>732</v>
      </c>
      <c r="B1368" s="254" t="s">
        <v>521</v>
      </c>
      <c r="C1368" s="254" t="str">
        <f>VLOOKUP(D1368,[6]Consolidado!B:E,2,FALSE)</f>
        <v>Costa Palmas</v>
      </c>
      <c r="D1368" s="255">
        <v>387</v>
      </c>
      <c r="E1368" s="254" t="s">
        <v>481</v>
      </c>
      <c r="F1368" s="266" t="s">
        <v>506</v>
      </c>
      <c r="G1368" s="254" t="s">
        <v>508</v>
      </c>
      <c r="H1368" s="267">
        <v>10.5</v>
      </c>
      <c r="I1368" s="267">
        <v>1.653250843424706</v>
      </c>
      <c r="J1368" s="268">
        <f t="shared" si="42"/>
        <v>17.359133855959413</v>
      </c>
      <c r="K1368" s="267">
        <v>50.034779950737054</v>
      </c>
      <c r="L1368" s="269">
        <f t="shared" si="43"/>
        <v>525.36518948273908</v>
      </c>
      <c r="M1368" s="270" t="str">
        <f>VLOOKUP(D1368,[6]Consolidado!B:E,4,FALSE)</f>
        <v>Finalizada</v>
      </c>
      <c r="N1368" s="270" t="str">
        <f>VLOOKUP(D1368,[6]Consolidado!B:H,7,FALSE)</f>
        <v>Noviembre</v>
      </c>
    </row>
    <row r="1369" spans="1:14" x14ac:dyDescent="0.25">
      <c r="A1369" s="239" t="s">
        <v>732</v>
      </c>
      <c r="B1369" s="254" t="s">
        <v>522</v>
      </c>
      <c r="C1369" s="254" t="str">
        <f>VLOOKUP(D1369,[6]Consolidado!B:E,2,FALSE)</f>
        <v>Costa Palmas</v>
      </c>
      <c r="D1369" s="255">
        <v>387</v>
      </c>
      <c r="E1369" s="254" t="s">
        <v>481</v>
      </c>
      <c r="F1369" s="266" t="s">
        <v>506</v>
      </c>
      <c r="G1369" s="254" t="s">
        <v>508</v>
      </c>
      <c r="H1369" s="267">
        <v>11.083333333333332</v>
      </c>
      <c r="I1369" s="267">
        <v>1.653250843424706</v>
      </c>
      <c r="J1369" s="268">
        <f t="shared" si="42"/>
        <v>18.32353018129049</v>
      </c>
      <c r="K1369" s="267">
        <v>50.034779950737054</v>
      </c>
      <c r="L1369" s="269">
        <f t="shared" si="43"/>
        <v>554.55214445400225</v>
      </c>
      <c r="M1369" s="270" t="str">
        <f>VLOOKUP(D1369,[6]Consolidado!B:E,4,FALSE)</f>
        <v>Finalizada</v>
      </c>
      <c r="N1369" s="270" t="str">
        <f>VLOOKUP(D1369,[6]Consolidado!B:H,7,FALSE)</f>
        <v>Noviembre</v>
      </c>
    </row>
    <row r="1370" spans="1:14" x14ac:dyDescent="0.25">
      <c r="A1370" s="239" t="s">
        <v>732</v>
      </c>
      <c r="B1370" s="254" t="s">
        <v>522</v>
      </c>
      <c r="C1370" s="254" t="str">
        <f>VLOOKUP(D1370,[6]Consolidado!B:E,2,FALSE)</f>
        <v>18th Street Restaurant</v>
      </c>
      <c r="D1370" s="255">
        <v>467</v>
      </c>
      <c r="E1370" s="254" t="s">
        <v>481</v>
      </c>
      <c r="F1370" s="266" t="s">
        <v>506</v>
      </c>
      <c r="G1370" s="254" t="s">
        <v>508</v>
      </c>
      <c r="H1370" s="267">
        <v>6.4166666666666661</v>
      </c>
      <c r="I1370" s="267">
        <v>1.653250843424706</v>
      </c>
      <c r="J1370" s="268">
        <f t="shared" si="42"/>
        <v>10.608359578641862</v>
      </c>
      <c r="K1370" s="267">
        <v>50.034779950737054</v>
      </c>
      <c r="L1370" s="269">
        <f t="shared" si="43"/>
        <v>321.05650468389609</v>
      </c>
      <c r="M1370" s="270" t="str">
        <f>VLOOKUP(D1370,[6]Consolidado!B:E,4,FALSE)</f>
        <v>Finalizada</v>
      </c>
      <c r="N1370" s="270" t="str">
        <f>VLOOKUP(D1370,[6]Consolidado!B:H,7,FALSE)</f>
        <v>Noviembre</v>
      </c>
    </row>
    <row r="1371" spans="1:14" x14ac:dyDescent="0.25">
      <c r="A1371" s="239" t="s">
        <v>732</v>
      </c>
      <c r="B1371" s="254" t="s">
        <v>522</v>
      </c>
      <c r="C1371" s="254" t="str">
        <f>VLOOKUP(D1371,[6]Consolidado!B:E,2,FALSE)</f>
        <v>18th Street Restaurant</v>
      </c>
      <c r="D1371" s="255">
        <v>466</v>
      </c>
      <c r="E1371" s="254" t="s">
        <v>481</v>
      </c>
      <c r="F1371" s="266" t="s">
        <v>506</v>
      </c>
      <c r="G1371" s="254" t="s">
        <v>508</v>
      </c>
      <c r="H1371" s="267">
        <v>18.666666666666664</v>
      </c>
      <c r="I1371" s="267">
        <v>1.653250843424706</v>
      </c>
      <c r="J1371" s="268">
        <f t="shared" si="42"/>
        <v>30.860682410594507</v>
      </c>
      <c r="K1371" s="267">
        <v>50.034779950737054</v>
      </c>
      <c r="L1371" s="269">
        <f t="shared" si="43"/>
        <v>933.98255908042483</v>
      </c>
      <c r="M1371" s="270" t="str">
        <f>VLOOKUP(D1371,[6]Consolidado!B:E,4,FALSE)</f>
        <v>Finalizada</v>
      </c>
      <c r="N1371" s="270" t="str">
        <f>VLOOKUP(D1371,[6]Consolidado!B:H,7,FALSE)</f>
        <v>Noviembre</v>
      </c>
    </row>
    <row r="1372" spans="1:14" x14ac:dyDescent="0.25">
      <c r="A1372" s="239" t="s">
        <v>732</v>
      </c>
      <c r="B1372" s="254" t="s">
        <v>522</v>
      </c>
      <c r="C1372" s="254" t="str">
        <f>VLOOKUP(D1372,[6]Consolidado!B:E,2,FALSE)</f>
        <v>Costa Palmas</v>
      </c>
      <c r="D1372" s="255">
        <v>387</v>
      </c>
      <c r="E1372" s="254" t="s">
        <v>481</v>
      </c>
      <c r="F1372" s="266" t="s">
        <v>506</v>
      </c>
      <c r="G1372" s="254" t="s">
        <v>508</v>
      </c>
      <c r="H1372" s="267">
        <v>3.6666666666666665</v>
      </c>
      <c r="I1372" s="267">
        <v>1.653250843424706</v>
      </c>
      <c r="J1372" s="268">
        <f t="shared" si="42"/>
        <v>6.0619197592239216</v>
      </c>
      <c r="K1372" s="267">
        <v>50.034779950737054</v>
      </c>
      <c r="L1372" s="269">
        <f t="shared" si="43"/>
        <v>183.46085981936918</v>
      </c>
      <c r="M1372" s="270" t="str">
        <f>VLOOKUP(D1372,[6]Consolidado!B:E,4,FALSE)</f>
        <v>Finalizada</v>
      </c>
      <c r="N1372" s="270" t="str">
        <f>VLOOKUP(D1372,[6]Consolidado!B:H,7,FALSE)</f>
        <v>Noviembre</v>
      </c>
    </row>
    <row r="1373" spans="1:14" x14ac:dyDescent="0.25">
      <c r="A1373" s="239" t="s">
        <v>732</v>
      </c>
      <c r="B1373" s="254" t="s">
        <v>522</v>
      </c>
      <c r="C1373" s="254" t="str">
        <f>VLOOKUP(D1373,[6]Consolidado!B:E,2,FALSE)</f>
        <v>Costa Palmas</v>
      </c>
      <c r="D1373" s="255">
        <v>387</v>
      </c>
      <c r="E1373" s="254" t="s">
        <v>481</v>
      </c>
      <c r="F1373" s="266" t="s">
        <v>506</v>
      </c>
      <c r="G1373" s="254" t="s">
        <v>508</v>
      </c>
      <c r="H1373" s="267">
        <v>7.5</v>
      </c>
      <c r="I1373" s="267">
        <v>1.653250843424706</v>
      </c>
      <c r="J1373" s="268">
        <f t="shared" si="42"/>
        <v>12.399381325685294</v>
      </c>
      <c r="K1373" s="267">
        <v>50.034779950737054</v>
      </c>
      <c r="L1373" s="269">
        <f t="shared" si="43"/>
        <v>375.2608496305279</v>
      </c>
      <c r="M1373" s="270" t="str">
        <f>VLOOKUP(D1373,[6]Consolidado!B:E,4,FALSE)</f>
        <v>Finalizada</v>
      </c>
      <c r="N1373" s="270" t="str">
        <f>VLOOKUP(D1373,[6]Consolidado!B:H,7,FALSE)</f>
        <v>Noviembre</v>
      </c>
    </row>
    <row r="1374" spans="1:14" x14ac:dyDescent="0.25">
      <c r="A1374" s="239" t="s">
        <v>732</v>
      </c>
      <c r="B1374" s="254" t="s">
        <v>522</v>
      </c>
      <c r="C1374" s="254" t="str">
        <f>VLOOKUP(D1374,[6]Consolidado!B:E,2,FALSE)</f>
        <v>18th Street Restaurant</v>
      </c>
      <c r="D1374" s="255">
        <v>467</v>
      </c>
      <c r="E1374" s="254" t="s">
        <v>481</v>
      </c>
      <c r="F1374" s="266" t="s">
        <v>506</v>
      </c>
      <c r="G1374" s="254" t="s">
        <v>508</v>
      </c>
      <c r="H1374" s="267">
        <v>20</v>
      </c>
      <c r="I1374" s="267">
        <v>1.653250843424706</v>
      </c>
      <c r="J1374" s="268">
        <f t="shared" si="42"/>
        <v>33.065016868494119</v>
      </c>
      <c r="K1374" s="267">
        <v>50.034779950737054</v>
      </c>
      <c r="L1374" s="269">
        <f t="shared" si="43"/>
        <v>1000.6955990147411</v>
      </c>
      <c r="M1374" s="270" t="str">
        <f>VLOOKUP(D1374,[6]Consolidado!B:E,4,FALSE)</f>
        <v>Finalizada</v>
      </c>
      <c r="N1374" s="270" t="str">
        <f>VLOOKUP(D1374,[6]Consolidado!B:H,7,FALSE)</f>
        <v>Noviembre</v>
      </c>
    </row>
    <row r="1375" spans="1:14" x14ac:dyDescent="0.25">
      <c r="A1375" s="239" t="s">
        <v>732</v>
      </c>
      <c r="B1375" s="254" t="s">
        <v>522</v>
      </c>
      <c r="C1375" s="254" t="str">
        <f>VLOOKUP(D1375,[6]Consolidado!B:E,2,FALSE)</f>
        <v>18th Street Restaurant</v>
      </c>
      <c r="D1375" s="255">
        <v>466</v>
      </c>
      <c r="E1375" s="254" t="s">
        <v>481</v>
      </c>
      <c r="F1375" s="266" t="s">
        <v>506</v>
      </c>
      <c r="G1375" s="254" t="s">
        <v>508</v>
      </c>
      <c r="H1375" s="267">
        <v>21.583333333333336</v>
      </c>
      <c r="I1375" s="267">
        <v>1.653250843424706</v>
      </c>
      <c r="J1375" s="268">
        <f t="shared" si="42"/>
        <v>35.682664037249907</v>
      </c>
      <c r="K1375" s="267">
        <v>50.034779950737054</v>
      </c>
      <c r="L1375" s="269">
        <f t="shared" si="43"/>
        <v>1079.9173339367414</v>
      </c>
      <c r="M1375" s="270" t="str">
        <f>VLOOKUP(D1375,[6]Consolidado!B:E,4,FALSE)</f>
        <v>Finalizada</v>
      </c>
      <c r="N1375" s="270" t="str">
        <f>VLOOKUP(D1375,[6]Consolidado!B:H,7,FALSE)</f>
        <v>Noviembre</v>
      </c>
    </row>
    <row r="1376" spans="1:14" x14ac:dyDescent="0.25">
      <c r="A1376" s="239" t="s">
        <v>732</v>
      </c>
      <c r="B1376" s="254" t="s">
        <v>522</v>
      </c>
      <c r="C1376" s="254" t="str">
        <f>VLOOKUP(D1376,[6]Consolidado!B:E,2,FALSE)</f>
        <v>Papagayo Four Seasons</v>
      </c>
      <c r="D1376" s="255">
        <v>379</v>
      </c>
      <c r="E1376" s="254" t="s">
        <v>481</v>
      </c>
      <c r="F1376" s="266" t="s">
        <v>506</v>
      </c>
      <c r="G1376" s="254" t="s">
        <v>508</v>
      </c>
      <c r="H1376" s="267">
        <v>18.333333333333332</v>
      </c>
      <c r="I1376" s="267">
        <v>1.653250843424706</v>
      </c>
      <c r="J1376" s="268">
        <f t="shared" si="42"/>
        <v>30.309598796119609</v>
      </c>
      <c r="K1376" s="267">
        <v>50.034779950737054</v>
      </c>
      <c r="L1376" s="269">
        <f t="shared" si="43"/>
        <v>917.30429909684597</v>
      </c>
      <c r="M1376" s="270" t="str">
        <f>VLOOKUP(D1376,[6]Consolidado!B:E,4,FALSE)</f>
        <v>Finalizada</v>
      </c>
      <c r="N1376" s="270" t="str">
        <f>VLOOKUP(D1376,[6]Consolidado!B:H,7,FALSE)</f>
        <v>Noviembre</v>
      </c>
    </row>
    <row r="1377" spans="1:14" x14ac:dyDescent="0.25">
      <c r="A1377" s="239" t="s">
        <v>732</v>
      </c>
      <c r="B1377" s="254" t="s">
        <v>522</v>
      </c>
      <c r="C1377" s="254" t="str">
        <f>VLOOKUP(D1377,[6]Consolidado!B:E,2,FALSE)</f>
        <v>Costa Palmas</v>
      </c>
      <c r="D1377" s="255">
        <v>387</v>
      </c>
      <c r="E1377" s="254" t="s">
        <v>481</v>
      </c>
      <c r="F1377" s="266" t="s">
        <v>506</v>
      </c>
      <c r="G1377" s="254" t="s">
        <v>508</v>
      </c>
      <c r="H1377" s="267">
        <v>7.5</v>
      </c>
      <c r="I1377" s="267">
        <v>1.653250843424706</v>
      </c>
      <c r="J1377" s="268">
        <f t="shared" si="42"/>
        <v>12.399381325685294</v>
      </c>
      <c r="K1377" s="267">
        <v>50.034779950737054</v>
      </c>
      <c r="L1377" s="269">
        <f t="shared" si="43"/>
        <v>375.2608496305279</v>
      </c>
      <c r="M1377" s="270" t="str">
        <f>VLOOKUP(D1377,[6]Consolidado!B:E,4,FALSE)</f>
        <v>Finalizada</v>
      </c>
      <c r="N1377" s="270" t="str">
        <f>VLOOKUP(D1377,[6]Consolidado!B:H,7,FALSE)</f>
        <v>Noviembre</v>
      </c>
    </row>
    <row r="1378" spans="1:14" x14ac:dyDescent="0.25">
      <c r="A1378" s="239" t="s">
        <v>732</v>
      </c>
      <c r="B1378" s="254" t="s">
        <v>522</v>
      </c>
      <c r="C1378" s="254" t="str">
        <f>VLOOKUP(D1378,[6]Consolidado!B:E,2,FALSE)</f>
        <v>Costa Palmas</v>
      </c>
      <c r="D1378" s="255">
        <v>387</v>
      </c>
      <c r="E1378" s="254" t="s">
        <v>481</v>
      </c>
      <c r="F1378" s="266" t="s">
        <v>506</v>
      </c>
      <c r="G1378" s="254" t="s">
        <v>508</v>
      </c>
      <c r="H1378" s="267">
        <v>58.5</v>
      </c>
      <c r="I1378" s="267">
        <v>1.653250843424706</v>
      </c>
      <c r="J1378" s="268">
        <f t="shared" si="42"/>
        <v>96.7151743403453</v>
      </c>
      <c r="K1378" s="267">
        <v>50.034779950737054</v>
      </c>
      <c r="L1378" s="269">
        <f t="shared" si="43"/>
        <v>2927.0346271181174</v>
      </c>
      <c r="M1378" s="270" t="str">
        <f>VLOOKUP(D1378,[6]Consolidado!B:E,4,FALSE)</f>
        <v>Finalizada</v>
      </c>
      <c r="N1378" s="270" t="str">
        <f>VLOOKUP(D1378,[6]Consolidado!B:H,7,FALSE)</f>
        <v>Noviembre</v>
      </c>
    </row>
    <row r="1379" spans="1:14" x14ac:dyDescent="0.25">
      <c r="A1379" s="239" t="s">
        <v>732</v>
      </c>
      <c r="B1379" s="254" t="s">
        <v>522</v>
      </c>
      <c r="C1379" s="254" t="str">
        <f>VLOOKUP(D1379,[6]Consolidado!B:E,2,FALSE)</f>
        <v>18th Street Restaurant</v>
      </c>
      <c r="D1379" s="255">
        <v>465</v>
      </c>
      <c r="E1379" s="254" t="s">
        <v>481</v>
      </c>
      <c r="F1379" s="266" t="s">
        <v>506</v>
      </c>
      <c r="G1379" s="254" t="s">
        <v>508</v>
      </c>
      <c r="H1379" s="267">
        <v>18.666666666666668</v>
      </c>
      <c r="I1379" s="267">
        <v>1.653250843424706</v>
      </c>
      <c r="J1379" s="268">
        <f t="shared" si="42"/>
        <v>30.860682410594514</v>
      </c>
      <c r="K1379" s="267">
        <v>50.034779950737054</v>
      </c>
      <c r="L1379" s="269">
        <f t="shared" si="43"/>
        <v>933.98255908042506</v>
      </c>
      <c r="M1379" s="270" t="str">
        <f>VLOOKUP(D1379,[6]Consolidado!B:E,4,FALSE)</f>
        <v>Finalizada</v>
      </c>
      <c r="N1379" s="270" t="str">
        <f>VLOOKUP(D1379,[6]Consolidado!B:H,7,FALSE)</f>
        <v>Noviembre</v>
      </c>
    </row>
    <row r="1380" spans="1:14" x14ac:dyDescent="0.25">
      <c r="A1380" s="239" t="s">
        <v>732</v>
      </c>
      <c r="B1380" s="254" t="s">
        <v>524</v>
      </c>
      <c r="C1380" s="254" t="str">
        <f>VLOOKUP(D1380,[6]Consolidado!B:E,2,FALSE)</f>
        <v>18th Street Restaurant</v>
      </c>
      <c r="D1380" s="255">
        <v>469</v>
      </c>
      <c r="E1380" s="254" t="s">
        <v>481</v>
      </c>
      <c r="F1380" s="266" t="s">
        <v>506</v>
      </c>
      <c r="G1380" s="254" t="s">
        <v>508</v>
      </c>
      <c r="H1380" s="267">
        <v>182.625</v>
      </c>
      <c r="I1380" s="267">
        <v>1.653250843424706</v>
      </c>
      <c r="J1380" s="268">
        <f t="shared" si="42"/>
        <v>301.9249352804369</v>
      </c>
      <c r="K1380" s="267">
        <v>50.034779950737054</v>
      </c>
      <c r="L1380" s="269">
        <f t="shared" si="43"/>
        <v>9137.601688503355</v>
      </c>
      <c r="M1380" s="270" t="str">
        <f>VLOOKUP(D1380,[6]Consolidado!B:E,4,FALSE)</f>
        <v>Finalizada</v>
      </c>
      <c r="N1380" s="270" t="str">
        <f>VLOOKUP(D1380,[6]Consolidado!B:H,7,FALSE)</f>
        <v>Noviembre</v>
      </c>
    </row>
    <row r="1381" spans="1:14" x14ac:dyDescent="0.25">
      <c r="A1381" s="239" t="s">
        <v>732</v>
      </c>
      <c r="B1381" s="254" t="s">
        <v>524</v>
      </c>
      <c r="C1381" s="254" t="str">
        <f>VLOOKUP(D1381,[6]Consolidado!B:E,2,FALSE)</f>
        <v>WEWORK</v>
      </c>
      <c r="D1381" s="255">
        <v>396</v>
      </c>
      <c r="E1381" s="254" t="s">
        <v>481</v>
      </c>
      <c r="F1381" s="266" t="s">
        <v>506</v>
      </c>
      <c r="G1381" s="254" t="s">
        <v>508</v>
      </c>
      <c r="H1381" s="267">
        <v>167</v>
      </c>
      <c r="I1381" s="267">
        <v>1.653250843424706</v>
      </c>
      <c r="J1381" s="268">
        <f t="shared" si="42"/>
        <v>276.09289085192592</v>
      </c>
      <c r="K1381" s="267">
        <v>50.034779950737054</v>
      </c>
      <c r="L1381" s="269">
        <f t="shared" si="43"/>
        <v>8355.8082517730872</v>
      </c>
      <c r="M1381" s="270" t="str">
        <f>VLOOKUP(D1381,[6]Consolidado!B:E,4,FALSE)</f>
        <v>En Proceso</v>
      </c>
      <c r="N1381" s="270" t="str">
        <f>VLOOKUP(D1381,[6]Consolidado!B:H,7,FALSE)</f>
        <v>Ingreso Parcial Nov.</v>
      </c>
    </row>
    <row r="1382" spans="1:14" x14ac:dyDescent="0.25">
      <c r="A1382" s="239" t="s">
        <v>732</v>
      </c>
      <c r="B1382" s="254" t="s">
        <v>524</v>
      </c>
      <c r="C1382" s="254" t="str">
        <f>VLOOKUP(D1382,[6]Consolidado!B:E,2,FALSE)</f>
        <v>18th Street Restaurant</v>
      </c>
      <c r="D1382" s="255">
        <v>468</v>
      </c>
      <c r="E1382" s="254" t="s">
        <v>481</v>
      </c>
      <c r="F1382" s="266" t="s">
        <v>506</v>
      </c>
      <c r="G1382" s="254" t="s">
        <v>508</v>
      </c>
      <c r="H1382" s="267">
        <v>130</v>
      </c>
      <c r="I1382" s="267">
        <v>1.653250843424706</v>
      </c>
      <c r="J1382" s="268">
        <f t="shared" si="42"/>
        <v>214.92260964521176</v>
      </c>
      <c r="K1382" s="267">
        <v>50.034779950737054</v>
      </c>
      <c r="L1382" s="269">
        <f t="shared" si="43"/>
        <v>6504.5213935958172</v>
      </c>
      <c r="M1382" s="270" t="str">
        <f>VLOOKUP(D1382,[6]Consolidado!B:E,4,FALSE)</f>
        <v>Finalizada</v>
      </c>
      <c r="N1382" s="270" t="str">
        <f>VLOOKUP(D1382,[6]Consolidado!B:H,7,FALSE)</f>
        <v>Noviembre</v>
      </c>
    </row>
    <row r="1383" spans="1:14" x14ac:dyDescent="0.25">
      <c r="A1383" s="239" t="s">
        <v>732</v>
      </c>
      <c r="B1383" s="254" t="s">
        <v>524</v>
      </c>
      <c r="C1383" s="254" t="str">
        <f>VLOOKUP(D1383,[6]Consolidado!B:E,2,FALSE)</f>
        <v>Costa Palmas</v>
      </c>
      <c r="D1383" s="255">
        <v>387</v>
      </c>
      <c r="E1383" s="254" t="s">
        <v>481</v>
      </c>
      <c r="F1383" s="266" t="s">
        <v>506</v>
      </c>
      <c r="G1383" s="254" t="s">
        <v>508</v>
      </c>
      <c r="H1383" s="267">
        <v>5</v>
      </c>
      <c r="I1383" s="267">
        <v>1.653250843424706</v>
      </c>
      <c r="J1383" s="268">
        <f t="shared" si="42"/>
        <v>8.2662542171235298</v>
      </c>
      <c r="K1383" s="267">
        <v>50.034779950737054</v>
      </c>
      <c r="L1383" s="269">
        <f t="shared" si="43"/>
        <v>250.17389975368528</v>
      </c>
      <c r="M1383" s="270" t="str">
        <f>VLOOKUP(D1383,[6]Consolidado!B:E,4,FALSE)</f>
        <v>Finalizada</v>
      </c>
      <c r="N1383" s="270" t="str">
        <f>VLOOKUP(D1383,[6]Consolidado!B:H,7,FALSE)</f>
        <v>Noviembre</v>
      </c>
    </row>
    <row r="1384" spans="1:14" x14ac:dyDescent="0.25">
      <c r="A1384" s="239" t="s">
        <v>732</v>
      </c>
      <c r="B1384" s="254" t="s">
        <v>524</v>
      </c>
      <c r="C1384" s="254" t="str">
        <f>VLOOKUP(D1384,[6]Consolidado!B:E,2,FALSE)</f>
        <v>WEWORK</v>
      </c>
      <c r="D1384" s="255">
        <v>413</v>
      </c>
      <c r="E1384" s="254" t="s">
        <v>482</v>
      </c>
      <c r="F1384" s="266" t="s">
        <v>506</v>
      </c>
      <c r="G1384" s="254" t="s">
        <v>508</v>
      </c>
      <c r="H1384" s="267">
        <v>912</v>
      </c>
      <c r="I1384" s="267">
        <v>2.6772915838647062</v>
      </c>
      <c r="J1384" s="268">
        <f t="shared" si="42"/>
        <v>2441.6899244846122</v>
      </c>
      <c r="K1384" s="267">
        <v>81.537718374074785</v>
      </c>
      <c r="L1384" s="269">
        <f t="shared" si="43"/>
        <v>74362.399157156207</v>
      </c>
      <c r="M1384" s="270" t="str">
        <f>VLOOKUP(D1384,[6]Consolidado!B:E,4,FALSE)</f>
        <v>En Proceso</v>
      </c>
      <c r="N1384" s="270" t="str">
        <f>VLOOKUP(D1384,[6]Consolidado!B:H,7,FALSE)</f>
        <v>Ingreso Parcial Nov.</v>
      </c>
    </row>
    <row r="1385" spans="1:14" x14ac:dyDescent="0.25">
      <c r="A1385" s="239" t="s">
        <v>732</v>
      </c>
      <c r="B1385" s="254" t="s">
        <v>524</v>
      </c>
      <c r="C1385" s="254" t="str">
        <f>VLOOKUP(D1385,[6]Consolidado!B:E,2,FALSE)</f>
        <v>WEWORK</v>
      </c>
      <c r="D1385" s="255">
        <v>413</v>
      </c>
      <c r="E1385" s="254" t="s">
        <v>482</v>
      </c>
      <c r="F1385" s="266" t="s">
        <v>506</v>
      </c>
      <c r="G1385" s="254" t="s">
        <v>508</v>
      </c>
      <c r="H1385" s="267">
        <v>802.33333333333326</v>
      </c>
      <c r="I1385" s="267">
        <v>2.6772915838647062</v>
      </c>
      <c r="J1385" s="268">
        <f t="shared" si="42"/>
        <v>2148.0802807874493</v>
      </c>
      <c r="K1385" s="267">
        <v>81.537718374074785</v>
      </c>
      <c r="L1385" s="269">
        <f t="shared" si="43"/>
        <v>65420.429375465996</v>
      </c>
      <c r="M1385" s="270" t="str">
        <f>VLOOKUP(D1385,[6]Consolidado!B:E,4,FALSE)</f>
        <v>En Proceso</v>
      </c>
      <c r="N1385" s="270" t="str">
        <f>VLOOKUP(D1385,[6]Consolidado!B:H,7,FALSE)</f>
        <v>Ingreso Parcial Nov.</v>
      </c>
    </row>
    <row r="1386" spans="1:14" x14ac:dyDescent="0.25">
      <c r="A1386" s="239" t="s">
        <v>732</v>
      </c>
      <c r="B1386" s="254" t="s">
        <v>524</v>
      </c>
      <c r="C1386" s="254" t="str">
        <f>VLOOKUP(D1386,[6]Consolidado!B:E,2,FALSE)</f>
        <v>WEWORK</v>
      </c>
      <c r="D1386" s="255">
        <v>413</v>
      </c>
      <c r="E1386" s="254" t="s">
        <v>482</v>
      </c>
      <c r="F1386" s="266" t="s">
        <v>506</v>
      </c>
      <c r="G1386" s="254" t="s">
        <v>508</v>
      </c>
      <c r="H1386" s="267">
        <v>370</v>
      </c>
      <c r="I1386" s="267">
        <v>2.6772915838647062</v>
      </c>
      <c r="J1386" s="268">
        <f t="shared" si="42"/>
        <v>990.59788602994126</v>
      </c>
      <c r="K1386" s="267">
        <v>81.537718374074785</v>
      </c>
      <c r="L1386" s="269">
        <f t="shared" si="43"/>
        <v>30168.955798407671</v>
      </c>
      <c r="M1386" s="270" t="str">
        <f>VLOOKUP(D1386,[6]Consolidado!B:E,4,FALSE)</f>
        <v>En Proceso</v>
      </c>
      <c r="N1386" s="270" t="str">
        <f>VLOOKUP(D1386,[6]Consolidado!B:H,7,FALSE)</f>
        <v>Ingreso Parcial Nov.</v>
      </c>
    </row>
    <row r="1387" spans="1:14" x14ac:dyDescent="0.25">
      <c r="A1387" s="239" t="s">
        <v>732</v>
      </c>
      <c r="B1387" s="254" t="s">
        <v>524</v>
      </c>
      <c r="C1387" s="254" t="str">
        <f>VLOOKUP(D1387,[6]Consolidado!B:E,2,FALSE)</f>
        <v>WEWORK</v>
      </c>
      <c r="D1387" s="255">
        <v>413</v>
      </c>
      <c r="E1387" s="254" t="s">
        <v>482</v>
      </c>
      <c r="F1387" s="266" t="s">
        <v>506</v>
      </c>
      <c r="G1387" s="254" t="s">
        <v>508</v>
      </c>
      <c r="H1387" s="267">
        <v>1213</v>
      </c>
      <c r="I1387" s="267">
        <v>2.6772915838647062</v>
      </c>
      <c r="J1387" s="268">
        <f t="shared" si="42"/>
        <v>3247.5546912278887</v>
      </c>
      <c r="K1387" s="267">
        <v>81.537718374074785</v>
      </c>
      <c r="L1387" s="269">
        <f t="shared" si="43"/>
        <v>98905.252387752713</v>
      </c>
      <c r="M1387" s="270" t="str">
        <f>VLOOKUP(D1387,[6]Consolidado!B:E,4,FALSE)</f>
        <v>En Proceso</v>
      </c>
      <c r="N1387" s="270" t="str">
        <f>VLOOKUP(D1387,[6]Consolidado!B:H,7,FALSE)</f>
        <v>Ingreso Parcial Nov.</v>
      </c>
    </row>
    <row r="1388" spans="1:14" x14ac:dyDescent="0.25">
      <c r="A1388" s="239" t="s">
        <v>732</v>
      </c>
      <c r="B1388" s="254" t="s">
        <v>524</v>
      </c>
      <c r="C1388" s="254" t="str">
        <f>VLOOKUP(D1388,[6]Consolidado!B:E,2,FALSE)</f>
        <v>WEWORK</v>
      </c>
      <c r="D1388" s="255">
        <v>413</v>
      </c>
      <c r="E1388" s="254" t="s">
        <v>482</v>
      </c>
      <c r="F1388" s="266" t="s">
        <v>507</v>
      </c>
      <c r="G1388" s="254" t="s">
        <v>505</v>
      </c>
      <c r="H1388" s="267">
        <v>225.50000000000003</v>
      </c>
      <c r="I1388" s="267">
        <v>2.7138074535197516</v>
      </c>
      <c r="J1388" s="268">
        <f t="shared" si="42"/>
        <v>611.96358076870411</v>
      </c>
      <c r="K1388" s="267">
        <v>80.209464716125197</v>
      </c>
      <c r="L1388" s="269">
        <f t="shared" si="43"/>
        <v>18087.234293486235</v>
      </c>
      <c r="M1388" s="270" t="str">
        <f>VLOOKUP(D1388,[6]Consolidado!B:E,4,FALSE)</f>
        <v>En Proceso</v>
      </c>
      <c r="N1388" s="270" t="str">
        <f>VLOOKUP(D1388,[6]Consolidado!B:H,7,FALSE)</f>
        <v>Ingreso Parcial Nov.</v>
      </c>
    </row>
    <row r="1389" spans="1:14" x14ac:dyDescent="0.25">
      <c r="A1389" s="239" t="s">
        <v>732</v>
      </c>
      <c r="B1389" s="254" t="s">
        <v>524</v>
      </c>
      <c r="C1389" s="254" t="str">
        <f>VLOOKUP(D1389,[6]Consolidado!B:E,2,FALSE)</f>
        <v>18th Street Restaurant</v>
      </c>
      <c r="D1389" s="255">
        <v>488</v>
      </c>
      <c r="E1389" s="254" t="s">
        <v>481</v>
      </c>
      <c r="F1389" s="266" t="s">
        <v>506</v>
      </c>
      <c r="G1389" s="254" t="s">
        <v>508</v>
      </c>
      <c r="H1389" s="267">
        <v>9.1666666666666679</v>
      </c>
      <c r="I1389" s="267">
        <v>1.653250843424706</v>
      </c>
      <c r="J1389" s="268">
        <f t="shared" si="42"/>
        <v>15.154799398059806</v>
      </c>
      <c r="K1389" s="267">
        <v>50.034779950737054</v>
      </c>
      <c r="L1389" s="269">
        <f t="shared" si="43"/>
        <v>458.65214954842304</v>
      </c>
      <c r="M1389" s="270" t="str">
        <f>VLOOKUP(D1389,[6]Consolidado!B:E,4,FALSE)</f>
        <v>En Proceso</v>
      </c>
      <c r="N1389" s="270" t="str">
        <f>VLOOKUP(D1389,[6]Consolidado!B:H,7,FALSE)</f>
        <v>Faltante Inv. Proc. Dic.</v>
      </c>
    </row>
    <row r="1390" spans="1:14" x14ac:dyDescent="0.25">
      <c r="A1390" s="239" t="s">
        <v>732</v>
      </c>
      <c r="B1390" s="254" t="s">
        <v>524</v>
      </c>
      <c r="C1390" s="254" t="str">
        <f>VLOOKUP(D1390,[6]Consolidado!B:E,2,FALSE)</f>
        <v>18th Street Restaurant</v>
      </c>
      <c r="D1390" s="255">
        <v>487</v>
      </c>
      <c r="E1390" s="254" t="s">
        <v>481</v>
      </c>
      <c r="F1390" s="266" t="s">
        <v>506</v>
      </c>
      <c r="G1390" s="254" t="s">
        <v>508</v>
      </c>
      <c r="H1390" s="267">
        <v>13.333333333333334</v>
      </c>
      <c r="I1390" s="267">
        <v>1.653250843424706</v>
      </c>
      <c r="J1390" s="268">
        <f t="shared" si="42"/>
        <v>22.043344578996081</v>
      </c>
      <c r="K1390" s="267">
        <v>50.034779950737054</v>
      </c>
      <c r="L1390" s="269">
        <f t="shared" si="43"/>
        <v>667.13039934316078</v>
      </c>
      <c r="M1390" s="270" t="str">
        <f>VLOOKUP(D1390,[6]Consolidado!B:E,4,FALSE)</f>
        <v>En Proceso</v>
      </c>
      <c r="N1390" s="270" t="str">
        <f>VLOOKUP(D1390,[6]Consolidado!B:H,7,FALSE)</f>
        <v>Faltante Inv. Proc. Dic.</v>
      </c>
    </row>
    <row r="1391" spans="1:14" x14ac:dyDescent="0.25">
      <c r="A1391" s="239" t="s">
        <v>732</v>
      </c>
      <c r="B1391" s="254" t="s">
        <v>524</v>
      </c>
      <c r="C1391" s="254" t="str">
        <f>VLOOKUP(D1391,[6]Consolidado!B:E,2,FALSE)</f>
        <v>Costa Palmas</v>
      </c>
      <c r="D1391" s="255">
        <v>387</v>
      </c>
      <c r="E1391" s="254" t="s">
        <v>481</v>
      </c>
      <c r="F1391" s="266" t="s">
        <v>506</v>
      </c>
      <c r="G1391" s="254" t="s">
        <v>508</v>
      </c>
      <c r="H1391" s="267">
        <v>3.4027777777777777</v>
      </c>
      <c r="I1391" s="267">
        <v>1.653250843424706</v>
      </c>
      <c r="J1391" s="268">
        <f t="shared" si="42"/>
        <v>5.6256452310979572</v>
      </c>
      <c r="K1391" s="267">
        <v>50.034779950737054</v>
      </c>
      <c r="L1391" s="269">
        <f t="shared" si="43"/>
        <v>170.25723733236913</v>
      </c>
      <c r="M1391" s="270" t="str">
        <f>VLOOKUP(D1391,[6]Consolidado!B:E,4,FALSE)</f>
        <v>Finalizada</v>
      </c>
      <c r="N1391" s="270" t="str">
        <f>VLOOKUP(D1391,[6]Consolidado!B:H,7,FALSE)</f>
        <v>Noviembre</v>
      </c>
    </row>
    <row r="1392" spans="1:14" x14ac:dyDescent="0.25">
      <c r="A1392" s="239" t="s">
        <v>732</v>
      </c>
      <c r="B1392" s="254" t="s">
        <v>524</v>
      </c>
      <c r="C1392" s="254" t="str">
        <f>VLOOKUP(D1392,[6]Consolidado!B:E,2,FALSE)</f>
        <v>Papagayo Four Seasons</v>
      </c>
      <c r="D1392" s="255">
        <v>379</v>
      </c>
      <c r="E1392" s="254" t="s">
        <v>481</v>
      </c>
      <c r="F1392" s="266" t="s">
        <v>506</v>
      </c>
      <c r="G1392" s="254" t="s">
        <v>508</v>
      </c>
      <c r="H1392" s="267">
        <v>28</v>
      </c>
      <c r="I1392" s="267">
        <v>1.653250843424706</v>
      </c>
      <c r="J1392" s="268">
        <f t="shared" si="42"/>
        <v>46.291023615891767</v>
      </c>
      <c r="K1392" s="267">
        <v>50.034779950737054</v>
      </c>
      <c r="L1392" s="269">
        <f t="shared" si="43"/>
        <v>1400.9738386206375</v>
      </c>
      <c r="M1392" s="270" t="str">
        <f>VLOOKUP(D1392,[6]Consolidado!B:E,4,FALSE)</f>
        <v>Finalizada</v>
      </c>
      <c r="N1392" s="270" t="str">
        <f>VLOOKUP(D1392,[6]Consolidado!B:H,7,FALSE)</f>
        <v>Noviembre</v>
      </c>
    </row>
    <row r="1393" spans="1:14" x14ac:dyDescent="0.25">
      <c r="A1393" s="239" t="s">
        <v>732</v>
      </c>
      <c r="B1393" s="254" t="s">
        <v>524</v>
      </c>
      <c r="C1393" s="254" t="str">
        <f>VLOOKUP(D1393,[6]Consolidado!B:E,2,FALSE)</f>
        <v>Everything But Water</v>
      </c>
      <c r="D1393" s="255">
        <v>476</v>
      </c>
      <c r="E1393" s="254" t="s">
        <v>481</v>
      </c>
      <c r="F1393" s="266" t="s">
        <v>506</v>
      </c>
      <c r="G1393" s="254" t="s">
        <v>508</v>
      </c>
      <c r="H1393" s="267">
        <v>2.5</v>
      </c>
      <c r="I1393" s="267">
        <v>1.653250843424706</v>
      </c>
      <c r="J1393" s="268">
        <f t="shared" si="42"/>
        <v>4.1331271085617649</v>
      </c>
      <c r="K1393" s="267">
        <v>50.034779950737054</v>
      </c>
      <c r="L1393" s="269">
        <f t="shared" si="43"/>
        <v>125.08694987684264</v>
      </c>
      <c r="M1393" s="270" t="str">
        <f>VLOOKUP(D1393,[6]Consolidado!B:E,4,FALSE)</f>
        <v>En Proceso</v>
      </c>
      <c r="N1393" s="270">
        <f>VLOOKUP(D1393,[6]Consolidado!B:H,7,FALSE)</f>
        <v>0</v>
      </c>
    </row>
    <row r="1394" spans="1:14" x14ac:dyDescent="0.25">
      <c r="A1394" s="239" t="s">
        <v>732</v>
      </c>
      <c r="B1394" s="254" t="s">
        <v>524</v>
      </c>
      <c r="C1394" s="254" t="str">
        <f>VLOOKUP(D1394,[6]Consolidado!B:E,2,FALSE)</f>
        <v>18th Street Restaurant</v>
      </c>
      <c r="D1394" s="255">
        <v>467</v>
      </c>
      <c r="E1394" s="254" t="s">
        <v>481</v>
      </c>
      <c r="F1394" s="266" t="s">
        <v>506</v>
      </c>
      <c r="G1394" s="254" t="s">
        <v>508</v>
      </c>
      <c r="H1394" s="267">
        <v>38.75</v>
      </c>
      <c r="I1394" s="267">
        <v>1.653250843424706</v>
      </c>
      <c r="J1394" s="268">
        <f t="shared" si="42"/>
        <v>64.063470182707363</v>
      </c>
      <c r="K1394" s="267">
        <v>50.034779950737054</v>
      </c>
      <c r="L1394" s="269">
        <f t="shared" si="43"/>
        <v>1938.8477230910607</v>
      </c>
      <c r="M1394" s="270" t="str">
        <f>VLOOKUP(D1394,[6]Consolidado!B:E,4,FALSE)</f>
        <v>Finalizada</v>
      </c>
      <c r="N1394" s="270" t="str">
        <f>VLOOKUP(D1394,[6]Consolidado!B:H,7,FALSE)</f>
        <v>Noviembre</v>
      </c>
    </row>
    <row r="1395" spans="1:14" x14ac:dyDescent="0.25">
      <c r="A1395" s="239" t="s">
        <v>732</v>
      </c>
      <c r="B1395" s="254" t="s">
        <v>524</v>
      </c>
      <c r="C1395" s="254" t="str">
        <f>VLOOKUP(D1395,[6]Consolidado!B:E,2,FALSE)</f>
        <v>WEWORK</v>
      </c>
      <c r="D1395" s="255">
        <v>413</v>
      </c>
      <c r="E1395" s="254" t="s">
        <v>482</v>
      </c>
      <c r="F1395" s="266" t="s">
        <v>506</v>
      </c>
      <c r="G1395" s="254" t="s">
        <v>508</v>
      </c>
      <c r="H1395" s="267">
        <v>22.5</v>
      </c>
      <c r="I1395" s="267">
        <v>2.6772915838647062</v>
      </c>
      <c r="J1395" s="268">
        <f t="shared" si="42"/>
        <v>60.239060636955891</v>
      </c>
      <c r="K1395" s="267">
        <v>81.537718374074785</v>
      </c>
      <c r="L1395" s="269">
        <f t="shared" si="43"/>
        <v>1834.5986634166827</v>
      </c>
      <c r="M1395" s="270" t="str">
        <f>VLOOKUP(D1395,[6]Consolidado!B:E,4,FALSE)</f>
        <v>En Proceso</v>
      </c>
      <c r="N1395" s="270" t="str">
        <f>VLOOKUP(D1395,[6]Consolidado!B:H,7,FALSE)</f>
        <v>Ingreso Parcial Nov.</v>
      </c>
    </row>
    <row r="1396" spans="1:14" x14ac:dyDescent="0.25">
      <c r="A1396" s="239" t="s">
        <v>732</v>
      </c>
      <c r="B1396" s="254" t="s">
        <v>524</v>
      </c>
      <c r="C1396" s="254" t="str">
        <f>VLOOKUP(D1396,[6]Consolidado!B:E,2,FALSE)</f>
        <v>WEWORK</v>
      </c>
      <c r="D1396" s="255">
        <v>397</v>
      </c>
      <c r="E1396" s="254" t="s">
        <v>482</v>
      </c>
      <c r="F1396" s="266" t="s">
        <v>506</v>
      </c>
      <c r="G1396" s="254" t="s">
        <v>508</v>
      </c>
      <c r="H1396" s="267">
        <v>146.81944444444446</v>
      </c>
      <c r="I1396" s="267">
        <v>2.6772915838647062</v>
      </c>
      <c r="J1396" s="268">
        <f t="shared" si="42"/>
        <v>393.07846295880296</v>
      </c>
      <c r="K1396" s="267">
        <v>81.537718374074785</v>
      </c>
      <c r="L1396" s="269">
        <f t="shared" si="43"/>
        <v>11971.322512949231</v>
      </c>
      <c r="M1396" s="270" t="str">
        <f>VLOOKUP(D1396,[6]Consolidado!B:E,4,FALSE)</f>
        <v>En Proceso</v>
      </c>
      <c r="N1396" s="270" t="str">
        <f>VLOOKUP(D1396,[6]Consolidado!B:H,7,FALSE)</f>
        <v>Ingreso Parcial Nov.</v>
      </c>
    </row>
    <row r="1397" spans="1:14" x14ac:dyDescent="0.25">
      <c r="A1397" s="239" t="s">
        <v>732</v>
      </c>
      <c r="B1397" s="254" t="s">
        <v>524</v>
      </c>
      <c r="C1397" s="254" t="str">
        <f>VLOOKUP(D1397,[6]Consolidado!B:E,2,FALSE)</f>
        <v>WEWORK</v>
      </c>
      <c r="D1397" s="255">
        <v>397</v>
      </c>
      <c r="E1397" s="254" t="s">
        <v>482</v>
      </c>
      <c r="F1397" s="266" t="s">
        <v>506</v>
      </c>
      <c r="G1397" s="254" t="s">
        <v>508</v>
      </c>
      <c r="H1397" s="267">
        <v>42.5</v>
      </c>
      <c r="I1397" s="267">
        <v>2.6772915838647062</v>
      </c>
      <c r="J1397" s="268">
        <f t="shared" si="42"/>
        <v>113.78489231425002</v>
      </c>
      <c r="K1397" s="267">
        <v>81.537718374074785</v>
      </c>
      <c r="L1397" s="269">
        <f t="shared" si="43"/>
        <v>3465.3530308981785</v>
      </c>
      <c r="M1397" s="270" t="str">
        <f>VLOOKUP(D1397,[6]Consolidado!B:E,4,FALSE)</f>
        <v>En Proceso</v>
      </c>
      <c r="N1397" s="270" t="str">
        <f>VLOOKUP(D1397,[6]Consolidado!B:H,7,FALSE)</f>
        <v>Ingreso Parcial Nov.</v>
      </c>
    </row>
    <row r="1398" spans="1:14" x14ac:dyDescent="0.25">
      <c r="A1398" s="239" t="s">
        <v>732</v>
      </c>
      <c r="B1398" s="254" t="s">
        <v>524</v>
      </c>
      <c r="C1398" s="254" t="str">
        <f>VLOOKUP(D1398,[6]Consolidado!B:E,2,FALSE)</f>
        <v>Papagayo Four Seasons</v>
      </c>
      <c r="D1398" s="255">
        <v>379</v>
      </c>
      <c r="E1398" s="254" t="s">
        <v>481</v>
      </c>
      <c r="F1398" s="266" t="s">
        <v>506</v>
      </c>
      <c r="G1398" s="254" t="s">
        <v>508</v>
      </c>
      <c r="H1398" s="267">
        <v>12.222222222222221</v>
      </c>
      <c r="I1398" s="267">
        <v>1.653250843424706</v>
      </c>
      <c r="J1398" s="268">
        <f t="shared" si="42"/>
        <v>20.20639919741307</v>
      </c>
      <c r="K1398" s="267">
        <v>50.034779950737054</v>
      </c>
      <c r="L1398" s="269">
        <f t="shared" si="43"/>
        <v>611.53619939789724</v>
      </c>
      <c r="M1398" s="270" t="str">
        <f>VLOOKUP(D1398,[6]Consolidado!B:E,4,FALSE)</f>
        <v>Finalizada</v>
      </c>
      <c r="N1398" s="270" t="str">
        <f>VLOOKUP(D1398,[6]Consolidado!B:H,7,FALSE)</f>
        <v>Noviembre</v>
      </c>
    </row>
    <row r="1399" spans="1:14" x14ac:dyDescent="0.25">
      <c r="A1399" s="239" t="s">
        <v>732</v>
      </c>
      <c r="B1399" s="254" t="s">
        <v>524</v>
      </c>
      <c r="C1399" s="254" t="str">
        <f>VLOOKUP(D1399,[6]Consolidado!B:E,2,FALSE)</f>
        <v>Costa Palmas</v>
      </c>
      <c r="D1399" s="255">
        <v>387</v>
      </c>
      <c r="E1399" s="254" t="s">
        <v>481</v>
      </c>
      <c r="F1399" s="266" t="s">
        <v>506</v>
      </c>
      <c r="G1399" s="254" t="s">
        <v>508</v>
      </c>
      <c r="H1399" s="267">
        <v>15.166666666666668</v>
      </c>
      <c r="I1399" s="267">
        <v>1.653250843424706</v>
      </c>
      <c r="J1399" s="268">
        <f t="shared" si="42"/>
        <v>25.074304458608044</v>
      </c>
      <c r="K1399" s="267">
        <v>50.034779950737054</v>
      </c>
      <c r="L1399" s="269">
        <f t="shared" si="43"/>
        <v>758.86082925284541</v>
      </c>
      <c r="M1399" s="270" t="str">
        <f>VLOOKUP(D1399,[6]Consolidado!B:E,4,FALSE)</f>
        <v>Finalizada</v>
      </c>
      <c r="N1399" s="270" t="str">
        <f>VLOOKUP(D1399,[6]Consolidado!B:H,7,FALSE)</f>
        <v>Noviembre</v>
      </c>
    </row>
    <row r="1400" spans="1:14" x14ac:dyDescent="0.25">
      <c r="A1400" s="239" t="s">
        <v>732</v>
      </c>
      <c r="B1400" s="254" t="s">
        <v>524</v>
      </c>
      <c r="C1400" s="254" t="str">
        <f>VLOOKUP(D1400,[6]Consolidado!B:E,2,FALSE)</f>
        <v>18th Street Restaurant</v>
      </c>
      <c r="D1400" s="255">
        <v>463</v>
      </c>
      <c r="E1400" s="254" t="s">
        <v>481</v>
      </c>
      <c r="F1400" s="266" t="s">
        <v>506</v>
      </c>
      <c r="G1400" s="254" t="s">
        <v>508</v>
      </c>
      <c r="H1400" s="267">
        <v>275.33333333333331</v>
      </c>
      <c r="I1400" s="267">
        <v>1.653250843424706</v>
      </c>
      <c r="J1400" s="268">
        <f t="shared" si="42"/>
        <v>455.19506555626901</v>
      </c>
      <c r="K1400" s="267">
        <v>50.034779950737054</v>
      </c>
      <c r="L1400" s="269">
        <f t="shared" si="43"/>
        <v>13776.242746436268</v>
      </c>
      <c r="M1400" s="270" t="str">
        <f>VLOOKUP(D1400,[6]Consolidado!B:E,4,FALSE)</f>
        <v>Finalizada</v>
      </c>
      <c r="N1400" s="270" t="str">
        <f>VLOOKUP(D1400,[6]Consolidado!B:H,7,FALSE)</f>
        <v>Noviembre</v>
      </c>
    </row>
    <row r="1401" spans="1:14" x14ac:dyDescent="0.25">
      <c r="A1401" s="239" t="s">
        <v>732</v>
      </c>
      <c r="B1401" s="254" t="s">
        <v>524</v>
      </c>
      <c r="C1401" s="254" t="str">
        <f>VLOOKUP(D1401,[6]Consolidado!B:E,2,FALSE)</f>
        <v>18th Street Restaurant</v>
      </c>
      <c r="D1401" s="255">
        <v>464</v>
      </c>
      <c r="E1401" s="254" t="s">
        <v>481</v>
      </c>
      <c r="F1401" s="266" t="s">
        <v>506</v>
      </c>
      <c r="G1401" s="254" t="s">
        <v>508</v>
      </c>
      <c r="H1401" s="267">
        <v>72.666666666666657</v>
      </c>
      <c r="I1401" s="267">
        <v>1.653250843424706</v>
      </c>
      <c r="J1401" s="268">
        <f t="shared" si="42"/>
        <v>120.13622795552861</v>
      </c>
      <c r="K1401" s="267">
        <v>50.034779950737054</v>
      </c>
      <c r="L1401" s="269">
        <f t="shared" si="43"/>
        <v>3635.8606764202254</v>
      </c>
      <c r="M1401" s="270" t="str">
        <f>VLOOKUP(D1401,[6]Consolidado!B:E,4,FALSE)</f>
        <v>Finalizada</v>
      </c>
      <c r="N1401" s="270" t="str">
        <f>VLOOKUP(D1401,[6]Consolidado!B:H,7,FALSE)</f>
        <v>Noviembre</v>
      </c>
    </row>
    <row r="1402" spans="1:14" x14ac:dyDescent="0.25">
      <c r="A1402" s="239" t="s">
        <v>732</v>
      </c>
      <c r="B1402" s="254" t="s">
        <v>524</v>
      </c>
      <c r="C1402" s="254" t="str">
        <f>VLOOKUP(D1402,[6]Consolidado!B:E,2,FALSE)</f>
        <v>Costa Palmas</v>
      </c>
      <c r="D1402" s="255">
        <v>387</v>
      </c>
      <c r="E1402" s="254" t="s">
        <v>481</v>
      </c>
      <c r="F1402" s="266" t="s">
        <v>506</v>
      </c>
      <c r="G1402" s="254" t="s">
        <v>508</v>
      </c>
      <c r="H1402" s="267">
        <v>10.75</v>
      </c>
      <c r="I1402" s="267">
        <v>1.653250843424706</v>
      </c>
      <c r="J1402" s="268">
        <f t="shared" si="42"/>
        <v>17.772446566815589</v>
      </c>
      <c r="K1402" s="267">
        <v>50.034779950737054</v>
      </c>
      <c r="L1402" s="269">
        <f t="shared" si="43"/>
        <v>537.87388447042338</v>
      </c>
      <c r="M1402" s="270" t="str">
        <f>VLOOKUP(D1402,[6]Consolidado!B:E,4,FALSE)</f>
        <v>Finalizada</v>
      </c>
      <c r="N1402" s="270" t="str">
        <f>VLOOKUP(D1402,[6]Consolidado!B:H,7,FALSE)</f>
        <v>Noviembre</v>
      </c>
    </row>
    <row r="1403" spans="1:14" x14ac:dyDescent="0.25">
      <c r="A1403" s="239" t="s">
        <v>732</v>
      </c>
      <c r="B1403" s="254" t="s">
        <v>566</v>
      </c>
      <c r="C1403" s="254" t="str">
        <f>VLOOKUP(D1403,[6]Consolidado!B:E,2,FALSE)</f>
        <v>WEWORK</v>
      </c>
      <c r="D1403" s="255">
        <v>397</v>
      </c>
      <c r="E1403" s="254" t="s">
        <v>482</v>
      </c>
      <c r="F1403" s="266" t="s">
        <v>506</v>
      </c>
      <c r="G1403" s="254" t="s">
        <v>508</v>
      </c>
      <c r="H1403" s="267">
        <v>353.33333333333331</v>
      </c>
      <c r="I1403" s="267">
        <v>2.6772915838647062</v>
      </c>
      <c r="J1403" s="268">
        <f t="shared" si="42"/>
        <v>945.97635963219614</v>
      </c>
      <c r="K1403" s="267">
        <v>81.537718374074785</v>
      </c>
      <c r="L1403" s="269">
        <f t="shared" si="43"/>
        <v>28809.993825506423</v>
      </c>
      <c r="M1403" s="270" t="str">
        <f>VLOOKUP(D1403,[6]Consolidado!B:E,4,FALSE)</f>
        <v>En Proceso</v>
      </c>
      <c r="N1403" s="270" t="str">
        <f>VLOOKUP(D1403,[6]Consolidado!B:H,7,FALSE)</f>
        <v>Ingreso Parcial Nov.</v>
      </c>
    </row>
    <row r="1404" spans="1:14" x14ac:dyDescent="0.25">
      <c r="A1404" s="239" t="s">
        <v>732</v>
      </c>
      <c r="B1404" s="254" t="s">
        <v>566</v>
      </c>
      <c r="C1404" s="254" t="str">
        <f>VLOOKUP(D1404,[6]Consolidado!B:E,2,FALSE)</f>
        <v>WEWORK</v>
      </c>
      <c r="D1404" s="255">
        <v>397</v>
      </c>
      <c r="E1404" s="254" t="s">
        <v>482</v>
      </c>
      <c r="F1404" s="266" t="s">
        <v>506</v>
      </c>
      <c r="G1404" s="254" t="s">
        <v>508</v>
      </c>
      <c r="H1404" s="267">
        <v>691.5</v>
      </c>
      <c r="I1404" s="267">
        <v>2.6772915838647062</v>
      </c>
      <c r="J1404" s="268">
        <f t="shared" si="42"/>
        <v>1851.3471302424443</v>
      </c>
      <c r="K1404" s="267">
        <v>81.537718374074785</v>
      </c>
      <c r="L1404" s="269">
        <f t="shared" si="43"/>
        <v>56383.332255672714</v>
      </c>
      <c r="M1404" s="270" t="str">
        <f>VLOOKUP(D1404,[6]Consolidado!B:E,4,FALSE)</f>
        <v>En Proceso</v>
      </c>
      <c r="N1404" s="270" t="str">
        <f>VLOOKUP(D1404,[6]Consolidado!B:H,7,FALSE)</f>
        <v>Ingreso Parcial Nov.</v>
      </c>
    </row>
    <row r="1405" spans="1:14" x14ac:dyDescent="0.25">
      <c r="A1405" s="239" t="s">
        <v>732</v>
      </c>
      <c r="B1405" s="254" t="s">
        <v>566</v>
      </c>
      <c r="C1405" s="254" t="str">
        <f>VLOOKUP(D1405,[6]Consolidado!B:E,2,FALSE)</f>
        <v>WEWORK</v>
      </c>
      <c r="D1405" s="255">
        <v>397</v>
      </c>
      <c r="E1405" s="254" t="s">
        <v>482</v>
      </c>
      <c r="F1405" s="266" t="s">
        <v>506</v>
      </c>
      <c r="G1405" s="254" t="s">
        <v>508</v>
      </c>
      <c r="H1405" s="267">
        <v>1056.25</v>
      </c>
      <c r="I1405" s="267">
        <v>2.6772915838647062</v>
      </c>
      <c r="J1405" s="268">
        <f t="shared" si="42"/>
        <v>2827.8892354570958</v>
      </c>
      <c r="K1405" s="267">
        <v>81.537718374074785</v>
      </c>
      <c r="L1405" s="269">
        <f t="shared" si="43"/>
        <v>86124.215032616499</v>
      </c>
      <c r="M1405" s="270" t="str">
        <f>VLOOKUP(D1405,[6]Consolidado!B:E,4,FALSE)</f>
        <v>En Proceso</v>
      </c>
      <c r="N1405" s="270" t="str">
        <f>VLOOKUP(D1405,[6]Consolidado!B:H,7,FALSE)</f>
        <v>Ingreso Parcial Nov.</v>
      </c>
    </row>
    <row r="1406" spans="1:14" x14ac:dyDescent="0.25">
      <c r="A1406" s="239" t="s">
        <v>732</v>
      </c>
      <c r="B1406" s="254" t="s">
        <v>566</v>
      </c>
      <c r="C1406" s="254" t="str">
        <f>VLOOKUP(D1406,[6]Consolidado!B:E,2,FALSE)</f>
        <v>WEWORK</v>
      </c>
      <c r="D1406" s="255">
        <v>397</v>
      </c>
      <c r="E1406" s="254" t="s">
        <v>482</v>
      </c>
      <c r="F1406" s="266" t="s">
        <v>506</v>
      </c>
      <c r="G1406" s="254" t="s">
        <v>508</v>
      </c>
      <c r="H1406" s="267">
        <v>579.16666666666674</v>
      </c>
      <c r="I1406" s="267">
        <v>2.6772915838647062</v>
      </c>
      <c r="J1406" s="268">
        <f t="shared" si="42"/>
        <v>1550.5980423216427</v>
      </c>
      <c r="K1406" s="267">
        <v>81.537718374074785</v>
      </c>
      <c r="L1406" s="269">
        <f t="shared" si="43"/>
        <v>47223.928558318323</v>
      </c>
      <c r="M1406" s="270" t="str">
        <f>VLOOKUP(D1406,[6]Consolidado!B:E,4,FALSE)</f>
        <v>En Proceso</v>
      </c>
      <c r="N1406" s="270" t="str">
        <f>VLOOKUP(D1406,[6]Consolidado!B:H,7,FALSE)</f>
        <v>Ingreso Parcial Nov.</v>
      </c>
    </row>
    <row r="1407" spans="1:14" x14ac:dyDescent="0.25">
      <c r="A1407" s="239" t="s">
        <v>732</v>
      </c>
      <c r="B1407" s="254" t="s">
        <v>566</v>
      </c>
      <c r="C1407" s="254" t="str">
        <f>VLOOKUP(D1407,[6]Consolidado!B:E,2,FALSE)</f>
        <v>WEWORK</v>
      </c>
      <c r="D1407" s="255">
        <v>397</v>
      </c>
      <c r="E1407" s="254" t="s">
        <v>482</v>
      </c>
      <c r="F1407" s="266" t="s">
        <v>506</v>
      </c>
      <c r="G1407" s="254" t="s">
        <v>508</v>
      </c>
      <c r="H1407" s="267">
        <v>236</v>
      </c>
      <c r="I1407" s="267">
        <v>2.6772915838647062</v>
      </c>
      <c r="J1407" s="268">
        <f t="shared" si="42"/>
        <v>631.84081379207066</v>
      </c>
      <c r="K1407" s="267">
        <v>81.537718374074785</v>
      </c>
      <c r="L1407" s="269">
        <f t="shared" si="43"/>
        <v>19242.90153628165</v>
      </c>
      <c r="M1407" s="270" t="str">
        <f>VLOOKUP(D1407,[6]Consolidado!B:E,4,FALSE)</f>
        <v>En Proceso</v>
      </c>
      <c r="N1407" s="270" t="str">
        <f>VLOOKUP(D1407,[6]Consolidado!B:H,7,FALSE)</f>
        <v>Ingreso Parcial Nov.</v>
      </c>
    </row>
    <row r="1408" spans="1:14" x14ac:dyDescent="0.25">
      <c r="A1408" s="239" t="s">
        <v>732</v>
      </c>
      <c r="B1408" s="254" t="s">
        <v>566</v>
      </c>
      <c r="C1408" s="254" t="str">
        <f>VLOOKUP(D1408,[6]Consolidado!B:E,2,FALSE)</f>
        <v>WEWORK</v>
      </c>
      <c r="D1408" s="255">
        <v>397</v>
      </c>
      <c r="E1408" s="254" t="s">
        <v>482</v>
      </c>
      <c r="F1408" s="266" t="s">
        <v>506</v>
      </c>
      <c r="G1408" s="254" t="s">
        <v>508</v>
      </c>
      <c r="H1408" s="267">
        <v>415</v>
      </c>
      <c r="I1408" s="267">
        <v>2.6772915838647062</v>
      </c>
      <c r="J1408" s="268">
        <f t="shared" si="42"/>
        <v>1111.076007303853</v>
      </c>
      <c r="K1408" s="267">
        <v>81.537718374074785</v>
      </c>
      <c r="L1408" s="269">
        <f t="shared" si="43"/>
        <v>33838.153125241035</v>
      </c>
      <c r="M1408" s="270" t="str">
        <f>VLOOKUP(D1408,[6]Consolidado!B:E,4,FALSE)</f>
        <v>En Proceso</v>
      </c>
      <c r="N1408" s="270" t="str">
        <f>VLOOKUP(D1408,[6]Consolidado!B:H,7,FALSE)</f>
        <v>Ingreso Parcial Nov.</v>
      </c>
    </row>
    <row r="1409" spans="1:14" x14ac:dyDescent="0.25">
      <c r="A1409" s="239" t="s">
        <v>732</v>
      </c>
      <c r="B1409" s="254" t="s">
        <v>525</v>
      </c>
      <c r="C1409" s="254" t="str">
        <f>VLOOKUP(D1409,[6]Consolidado!B:E,2,FALSE)</f>
        <v>WEWORK</v>
      </c>
      <c r="D1409" s="255">
        <v>473</v>
      </c>
      <c r="E1409" s="254" t="s">
        <v>481</v>
      </c>
      <c r="F1409" s="266" t="s">
        <v>506</v>
      </c>
      <c r="G1409" s="254" t="s">
        <v>508</v>
      </c>
      <c r="H1409" s="267">
        <v>834.25</v>
      </c>
      <c r="I1409" s="267">
        <v>1.653250843424706</v>
      </c>
      <c r="J1409" s="268">
        <f t="shared" si="42"/>
        <v>1379.224516127061</v>
      </c>
      <c r="K1409" s="267">
        <v>50.034779950737054</v>
      </c>
      <c r="L1409" s="269">
        <f t="shared" si="43"/>
        <v>41741.515173902386</v>
      </c>
      <c r="M1409" s="270" t="str">
        <f>VLOOKUP(D1409,[6]Consolidado!B:E,4,FALSE)</f>
        <v>En Proceso</v>
      </c>
      <c r="N1409" s="270">
        <f>VLOOKUP(D1409,[6]Consolidado!B:H,7,FALSE)</f>
        <v>0</v>
      </c>
    </row>
    <row r="1410" spans="1:14" x14ac:dyDescent="0.25">
      <c r="A1410" s="239" t="s">
        <v>732</v>
      </c>
      <c r="B1410" s="254" t="s">
        <v>525</v>
      </c>
      <c r="C1410" s="254" t="str">
        <f>VLOOKUP(D1410,[6]Consolidado!B:E,2,FALSE)</f>
        <v>WEWORK</v>
      </c>
      <c r="D1410" s="255">
        <v>473</v>
      </c>
      <c r="E1410" s="254" t="s">
        <v>481</v>
      </c>
      <c r="F1410" s="266" t="s">
        <v>506</v>
      </c>
      <c r="G1410" s="254" t="s">
        <v>508</v>
      </c>
      <c r="H1410" s="267">
        <v>472.5</v>
      </c>
      <c r="I1410" s="267">
        <v>1.653250843424706</v>
      </c>
      <c r="J1410" s="268">
        <f t="shared" si="42"/>
        <v>781.16102351817358</v>
      </c>
      <c r="K1410" s="267">
        <v>50.034779950737054</v>
      </c>
      <c r="L1410" s="269">
        <f t="shared" si="43"/>
        <v>23641.433526723256</v>
      </c>
      <c r="M1410" s="270" t="str">
        <f>VLOOKUP(D1410,[6]Consolidado!B:E,4,FALSE)</f>
        <v>En Proceso</v>
      </c>
      <c r="N1410" s="270">
        <f>VLOOKUP(D1410,[6]Consolidado!B:H,7,FALSE)</f>
        <v>0</v>
      </c>
    </row>
    <row r="1411" spans="1:14" x14ac:dyDescent="0.25">
      <c r="A1411" s="239" t="s">
        <v>732</v>
      </c>
      <c r="B1411" s="254" t="s">
        <v>525</v>
      </c>
      <c r="C1411" s="254" t="str">
        <f>VLOOKUP(D1411,[6]Consolidado!B:E,2,FALSE)</f>
        <v>WEWORK</v>
      </c>
      <c r="D1411" s="255">
        <v>473</v>
      </c>
      <c r="E1411" s="254" t="s">
        <v>481</v>
      </c>
      <c r="F1411" s="266" t="s">
        <v>506</v>
      </c>
      <c r="G1411" s="254" t="s">
        <v>508</v>
      </c>
      <c r="H1411" s="267">
        <v>910</v>
      </c>
      <c r="I1411" s="267">
        <v>1.653250843424706</v>
      </c>
      <c r="J1411" s="268">
        <f t="shared" si="42"/>
        <v>1504.4582675164825</v>
      </c>
      <c r="K1411" s="267">
        <v>50.034779950737054</v>
      </c>
      <c r="L1411" s="269">
        <f t="shared" si="43"/>
        <v>45531.649755170722</v>
      </c>
      <c r="M1411" s="270" t="str">
        <f>VLOOKUP(D1411,[6]Consolidado!B:E,4,FALSE)</f>
        <v>En Proceso</v>
      </c>
      <c r="N1411" s="270">
        <f>VLOOKUP(D1411,[6]Consolidado!B:H,7,FALSE)</f>
        <v>0</v>
      </c>
    </row>
    <row r="1412" spans="1:14" x14ac:dyDescent="0.25">
      <c r="A1412" s="239" t="s">
        <v>732</v>
      </c>
      <c r="B1412" s="254" t="s">
        <v>525</v>
      </c>
      <c r="C1412" s="254" t="str">
        <f>VLOOKUP(D1412,[6]Consolidado!B:E,2,FALSE)</f>
        <v>WEWORK</v>
      </c>
      <c r="D1412" s="255">
        <v>473</v>
      </c>
      <c r="E1412" s="254" t="s">
        <v>481</v>
      </c>
      <c r="F1412" s="266" t="s">
        <v>506</v>
      </c>
      <c r="G1412" s="254" t="s">
        <v>508</v>
      </c>
      <c r="H1412" s="267">
        <v>1991.25</v>
      </c>
      <c r="I1412" s="267">
        <v>1.653250843424706</v>
      </c>
      <c r="J1412" s="268">
        <f t="shared" si="42"/>
        <v>3292.0357419694456</v>
      </c>
      <c r="K1412" s="267">
        <v>50.034779950737054</v>
      </c>
      <c r="L1412" s="269">
        <f t="shared" si="43"/>
        <v>99631.755576905154</v>
      </c>
      <c r="M1412" s="270" t="str">
        <f>VLOOKUP(D1412,[6]Consolidado!B:E,4,FALSE)</f>
        <v>En Proceso</v>
      </c>
      <c r="N1412" s="270">
        <f>VLOOKUP(D1412,[6]Consolidado!B:H,7,FALSE)</f>
        <v>0</v>
      </c>
    </row>
    <row r="1413" spans="1:14" x14ac:dyDescent="0.25">
      <c r="A1413" s="239" t="s">
        <v>732</v>
      </c>
      <c r="B1413" s="254" t="s">
        <v>525</v>
      </c>
      <c r="C1413" s="254" t="str">
        <f>VLOOKUP(D1413,[6]Consolidado!B:E,2,FALSE)</f>
        <v>WEWORK</v>
      </c>
      <c r="D1413" s="255">
        <v>473</v>
      </c>
      <c r="E1413" s="254" t="s">
        <v>481</v>
      </c>
      <c r="F1413" s="266" t="s">
        <v>506</v>
      </c>
      <c r="G1413" s="254" t="s">
        <v>508</v>
      </c>
      <c r="H1413" s="267">
        <v>442.625</v>
      </c>
      <c r="I1413" s="267">
        <v>1.653250843424706</v>
      </c>
      <c r="J1413" s="268">
        <f t="shared" si="42"/>
        <v>731.77015457086043</v>
      </c>
      <c r="K1413" s="267">
        <v>50.034779950737054</v>
      </c>
      <c r="L1413" s="269">
        <f t="shared" si="43"/>
        <v>22146.64447569499</v>
      </c>
      <c r="M1413" s="270" t="str">
        <f>VLOOKUP(D1413,[6]Consolidado!B:E,4,FALSE)</f>
        <v>En Proceso</v>
      </c>
      <c r="N1413" s="270">
        <f>VLOOKUP(D1413,[6]Consolidado!B:H,7,FALSE)</f>
        <v>0</v>
      </c>
    </row>
    <row r="1414" spans="1:14" x14ac:dyDescent="0.25">
      <c r="A1414" s="239" t="s">
        <v>732</v>
      </c>
      <c r="B1414" s="254" t="s">
        <v>567</v>
      </c>
      <c r="C1414" s="254" t="str">
        <f>VLOOKUP(D1414,[6]Consolidado!B:E,2,FALSE)</f>
        <v>WEWORK</v>
      </c>
      <c r="D1414" s="255">
        <v>396</v>
      </c>
      <c r="E1414" s="254" t="s">
        <v>481</v>
      </c>
      <c r="F1414" s="266" t="s">
        <v>506</v>
      </c>
      <c r="G1414" s="254" t="s">
        <v>508</v>
      </c>
      <c r="H1414" s="267">
        <v>9.3055555555555554</v>
      </c>
      <c r="I1414" s="267">
        <v>1.653250843424706</v>
      </c>
      <c r="J1414" s="268">
        <f t="shared" si="42"/>
        <v>15.38441757075768</v>
      </c>
      <c r="K1414" s="267">
        <v>50.034779950737054</v>
      </c>
      <c r="L1414" s="269">
        <f t="shared" si="43"/>
        <v>465.60142454158091</v>
      </c>
      <c r="M1414" s="270" t="str">
        <f>VLOOKUP(D1414,[6]Consolidado!B:E,4,FALSE)</f>
        <v>En Proceso</v>
      </c>
      <c r="N1414" s="270" t="str">
        <f>VLOOKUP(D1414,[6]Consolidado!B:H,7,FALSE)</f>
        <v>Ingreso Parcial Nov.</v>
      </c>
    </row>
    <row r="1415" spans="1:14" x14ac:dyDescent="0.25">
      <c r="A1415" s="239" t="s">
        <v>732</v>
      </c>
      <c r="B1415" s="254" t="s">
        <v>567</v>
      </c>
      <c r="C1415" s="254" t="str">
        <f>VLOOKUP(D1415,[6]Consolidado!B:E,2,FALSE)</f>
        <v>WEWORK</v>
      </c>
      <c r="D1415" s="255">
        <v>428</v>
      </c>
      <c r="E1415" s="254" t="s">
        <v>481</v>
      </c>
      <c r="F1415" s="266" t="s">
        <v>506</v>
      </c>
      <c r="G1415" s="254" t="s">
        <v>508</v>
      </c>
      <c r="H1415" s="267">
        <v>266.5</v>
      </c>
      <c r="I1415" s="267">
        <v>1.653250843424706</v>
      </c>
      <c r="J1415" s="268">
        <f t="shared" si="42"/>
        <v>440.59134977268411</v>
      </c>
      <c r="K1415" s="267">
        <v>50.034779950737054</v>
      </c>
      <c r="L1415" s="269">
        <f t="shared" si="43"/>
        <v>13334.268856871426</v>
      </c>
      <c r="M1415" s="270" t="str">
        <f>VLOOKUP(D1415,[6]Consolidado!B:E,4,FALSE)</f>
        <v>En Proceso</v>
      </c>
      <c r="N1415" s="270" t="str">
        <f>VLOOKUP(D1415,[6]Consolidado!B:H,7,FALSE)</f>
        <v>Ingreso Parcial Nov.</v>
      </c>
    </row>
    <row r="1416" spans="1:14" x14ac:dyDescent="0.25">
      <c r="A1416" s="239" t="s">
        <v>732</v>
      </c>
      <c r="B1416" s="254" t="s">
        <v>567</v>
      </c>
      <c r="C1416" s="254" t="str">
        <f>VLOOKUP(D1416,[6]Consolidado!B:E,2,FALSE)</f>
        <v>Everything But Water</v>
      </c>
      <c r="D1416" s="255">
        <v>476</v>
      </c>
      <c r="E1416" s="254" t="s">
        <v>485</v>
      </c>
      <c r="F1416" s="266" t="s">
        <v>507</v>
      </c>
      <c r="G1416" s="254" t="s">
        <v>505</v>
      </c>
      <c r="H1416" s="267">
        <v>67.583333333333329</v>
      </c>
      <c r="I1416" s="267">
        <v>3.7872651789270444</v>
      </c>
      <c r="J1416" s="268">
        <f t="shared" si="42"/>
        <v>255.95600500915273</v>
      </c>
      <c r="K1416" s="267">
        <v>111.94602767624674</v>
      </c>
      <c r="L1416" s="269">
        <f t="shared" si="43"/>
        <v>7565.6857037863419</v>
      </c>
      <c r="M1416" s="270" t="str">
        <f>VLOOKUP(D1416,[6]Consolidado!B:E,4,FALSE)</f>
        <v>En Proceso</v>
      </c>
      <c r="N1416" s="270">
        <f>VLOOKUP(D1416,[6]Consolidado!B:H,7,FALSE)</f>
        <v>0</v>
      </c>
    </row>
    <row r="1417" spans="1:14" x14ac:dyDescent="0.25">
      <c r="A1417" s="239" t="s">
        <v>732</v>
      </c>
      <c r="B1417" s="254" t="s">
        <v>567</v>
      </c>
      <c r="C1417" s="254" t="str">
        <f>VLOOKUP(D1417,[6]Consolidado!B:E,2,FALSE)</f>
        <v>Everything But Water</v>
      </c>
      <c r="D1417" s="255">
        <v>476</v>
      </c>
      <c r="E1417" s="254" t="s">
        <v>485</v>
      </c>
      <c r="F1417" s="266" t="s">
        <v>507</v>
      </c>
      <c r="G1417" s="254" t="s">
        <v>505</v>
      </c>
      <c r="H1417" s="267">
        <v>1.3333333333333333</v>
      </c>
      <c r="I1417" s="267">
        <v>3.7872651789270444</v>
      </c>
      <c r="J1417" s="268">
        <f t="shared" si="42"/>
        <v>5.0496869052360589</v>
      </c>
      <c r="K1417" s="267">
        <v>111.94602767624674</v>
      </c>
      <c r="L1417" s="269">
        <f t="shared" si="43"/>
        <v>149.26137023499564</v>
      </c>
      <c r="M1417" s="270" t="str">
        <f>VLOOKUP(D1417,[6]Consolidado!B:E,4,FALSE)</f>
        <v>En Proceso</v>
      </c>
      <c r="N1417" s="270">
        <f>VLOOKUP(D1417,[6]Consolidado!B:H,7,FALSE)</f>
        <v>0</v>
      </c>
    </row>
    <row r="1418" spans="1:14" x14ac:dyDescent="0.25">
      <c r="A1418" s="239" t="s">
        <v>732</v>
      </c>
      <c r="B1418" s="254" t="s">
        <v>567</v>
      </c>
      <c r="C1418" s="254" t="str">
        <f>VLOOKUP(D1418,[6]Consolidado!B:E,2,FALSE)</f>
        <v>WEWORK</v>
      </c>
      <c r="D1418" s="255">
        <v>428</v>
      </c>
      <c r="E1418" s="254" t="s">
        <v>481</v>
      </c>
      <c r="F1418" s="266" t="s">
        <v>506</v>
      </c>
      <c r="G1418" s="254" t="s">
        <v>508</v>
      </c>
      <c r="H1418" s="267">
        <v>102.375</v>
      </c>
      <c r="I1418" s="267">
        <v>1.653250843424706</v>
      </c>
      <c r="J1418" s="268">
        <f t="shared" ref="J1418:J1481" si="44">+H1418*I1418</f>
        <v>169.25155509560426</v>
      </c>
      <c r="K1418" s="267">
        <v>50.034779950737054</v>
      </c>
      <c r="L1418" s="269">
        <f t="shared" si="43"/>
        <v>5122.3105974567061</v>
      </c>
      <c r="M1418" s="270" t="str">
        <f>VLOOKUP(D1418,[6]Consolidado!B:E,4,FALSE)</f>
        <v>En Proceso</v>
      </c>
      <c r="N1418" s="270" t="str">
        <f>VLOOKUP(D1418,[6]Consolidado!B:H,7,FALSE)</f>
        <v>Ingreso Parcial Nov.</v>
      </c>
    </row>
    <row r="1419" spans="1:14" x14ac:dyDescent="0.25">
      <c r="A1419" s="239" t="s">
        <v>732</v>
      </c>
      <c r="B1419" s="254" t="s">
        <v>567</v>
      </c>
      <c r="C1419" s="254" t="str">
        <f>VLOOKUP(D1419,[6]Consolidado!B:E,2,FALSE)</f>
        <v>WEWORK</v>
      </c>
      <c r="D1419" s="255">
        <v>473</v>
      </c>
      <c r="E1419" s="254" t="s">
        <v>481</v>
      </c>
      <c r="F1419" s="266" t="s">
        <v>506</v>
      </c>
      <c r="G1419" s="254" t="s">
        <v>508</v>
      </c>
      <c r="H1419" s="267">
        <v>60</v>
      </c>
      <c r="I1419" s="267">
        <v>1.653250843424706</v>
      </c>
      <c r="J1419" s="268">
        <f t="shared" si="44"/>
        <v>99.195050605482351</v>
      </c>
      <c r="K1419" s="267">
        <v>50.034779950737054</v>
      </c>
      <c r="L1419" s="269">
        <f t="shared" ref="L1419:L1482" si="45">H1419*K1419</f>
        <v>3002.0867970442232</v>
      </c>
      <c r="M1419" s="270" t="str">
        <f>VLOOKUP(D1419,[6]Consolidado!B:E,4,FALSE)</f>
        <v>En Proceso</v>
      </c>
      <c r="N1419" s="270">
        <f>VLOOKUP(D1419,[6]Consolidado!B:H,7,FALSE)</f>
        <v>0</v>
      </c>
    </row>
    <row r="1420" spans="1:14" x14ac:dyDescent="0.25">
      <c r="A1420" s="239" t="s">
        <v>732</v>
      </c>
      <c r="B1420" s="254" t="s">
        <v>567</v>
      </c>
      <c r="C1420" s="254" t="str">
        <f>VLOOKUP(D1420,[6]Consolidado!B:E,2,FALSE)</f>
        <v>WEWORK</v>
      </c>
      <c r="D1420" s="255">
        <v>412</v>
      </c>
      <c r="E1420" s="254" t="s">
        <v>481</v>
      </c>
      <c r="F1420" s="266" t="s">
        <v>506</v>
      </c>
      <c r="G1420" s="254" t="s">
        <v>508</v>
      </c>
      <c r="H1420" s="267">
        <v>1.3333333333333333</v>
      </c>
      <c r="I1420" s="267">
        <v>1.653250843424706</v>
      </c>
      <c r="J1420" s="268">
        <f t="shared" si="44"/>
        <v>2.2043344578996078</v>
      </c>
      <c r="K1420" s="267">
        <v>50.034779950737054</v>
      </c>
      <c r="L1420" s="269">
        <f t="shared" si="45"/>
        <v>66.713039934316072</v>
      </c>
      <c r="M1420" s="270" t="str">
        <f>VLOOKUP(D1420,[6]Consolidado!B:E,4,FALSE)</f>
        <v>En Proceso</v>
      </c>
      <c r="N1420" s="270" t="str">
        <f>VLOOKUP(D1420,[6]Consolidado!B:H,7,FALSE)</f>
        <v>Ingreso Parcial Nov.</v>
      </c>
    </row>
    <row r="1421" spans="1:14" x14ac:dyDescent="0.25">
      <c r="A1421" s="239" t="s">
        <v>732</v>
      </c>
      <c r="B1421" s="254" t="s">
        <v>567</v>
      </c>
      <c r="C1421" s="254" t="str">
        <f>VLOOKUP(D1421,[6]Consolidado!B:E,2,FALSE)</f>
        <v>WEWORK</v>
      </c>
      <c r="D1421" s="255">
        <v>413</v>
      </c>
      <c r="E1421" s="254" t="s">
        <v>482</v>
      </c>
      <c r="F1421" s="266" t="s">
        <v>506</v>
      </c>
      <c r="G1421" s="254" t="s">
        <v>508</v>
      </c>
      <c r="H1421" s="267">
        <v>147.91666666666666</v>
      </c>
      <c r="I1421" s="267">
        <v>2.6772915838647062</v>
      </c>
      <c r="J1421" s="268">
        <f t="shared" si="44"/>
        <v>396.01604677998779</v>
      </c>
      <c r="K1421" s="267">
        <v>81.537718374074785</v>
      </c>
      <c r="L1421" s="269">
        <f t="shared" si="45"/>
        <v>12060.787509498561</v>
      </c>
      <c r="M1421" s="270" t="str">
        <f>VLOOKUP(D1421,[6]Consolidado!B:E,4,FALSE)</f>
        <v>En Proceso</v>
      </c>
      <c r="N1421" s="270" t="str">
        <f>VLOOKUP(D1421,[6]Consolidado!B:H,7,FALSE)</f>
        <v>Ingreso Parcial Nov.</v>
      </c>
    </row>
    <row r="1422" spans="1:14" x14ac:dyDescent="0.25">
      <c r="A1422" s="239" t="s">
        <v>732</v>
      </c>
      <c r="B1422" s="254" t="s">
        <v>567</v>
      </c>
      <c r="C1422" s="254" t="str">
        <f>VLOOKUP(D1422,[6]Consolidado!B:E,2,FALSE)</f>
        <v>18th Street Restaurant</v>
      </c>
      <c r="D1422" s="255">
        <v>464</v>
      </c>
      <c r="E1422" s="254" t="s">
        <v>482</v>
      </c>
      <c r="F1422" s="266" t="s">
        <v>506</v>
      </c>
      <c r="G1422" s="254" t="s">
        <v>508</v>
      </c>
      <c r="H1422" s="267">
        <v>49.333333333333336</v>
      </c>
      <c r="I1422" s="267">
        <v>2.6772915838647062</v>
      </c>
      <c r="J1422" s="268">
        <f t="shared" si="44"/>
        <v>132.0797181373255</v>
      </c>
      <c r="K1422" s="267">
        <v>81.537718374074785</v>
      </c>
      <c r="L1422" s="269">
        <f t="shared" si="45"/>
        <v>4022.5274397876897</v>
      </c>
      <c r="M1422" s="270" t="str">
        <f>VLOOKUP(D1422,[6]Consolidado!B:E,4,FALSE)</f>
        <v>Finalizada</v>
      </c>
      <c r="N1422" s="270" t="str">
        <f>VLOOKUP(D1422,[6]Consolidado!B:H,7,FALSE)</f>
        <v>Noviembre</v>
      </c>
    </row>
    <row r="1423" spans="1:14" x14ac:dyDescent="0.25">
      <c r="A1423" s="239" t="s">
        <v>732</v>
      </c>
      <c r="B1423" s="254" t="s">
        <v>567</v>
      </c>
      <c r="C1423" s="254" t="str">
        <f>VLOOKUP(D1423,[6]Consolidado!B:E,2,FALSE)</f>
        <v>WEWORK</v>
      </c>
      <c r="D1423" s="255">
        <v>413</v>
      </c>
      <c r="E1423" s="254" t="s">
        <v>481</v>
      </c>
      <c r="F1423" s="266" t="s">
        <v>506</v>
      </c>
      <c r="G1423" s="254" t="s">
        <v>508</v>
      </c>
      <c r="H1423" s="267">
        <v>16</v>
      </c>
      <c r="I1423" s="267">
        <v>1.653250843424706</v>
      </c>
      <c r="J1423" s="268">
        <f t="shared" si="44"/>
        <v>26.452013494795295</v>
      </c>
      <c r="K1423" s="267">
        <v>50.034779950737054</v>
      </c>
      <c r="L1423" s="269">
        <f t="shared" si="45"/>
        <v>800.55647921179286</v>
      </c>
      <c r="M1423" s="270" t="str">
        <f>VLOOKUP(D1423,[6]Consolidado!B:E,4,FALSE)</f>
        <v>En Proceso</v>
      </c>
      <c r="N1423" s="270" t="str">
        <f>VLOOKUP(D1423,[6]Consolidado!B:H,7,FALSE)</f>
        <v>Ingreso Parcial Nov.</v>
      </c>
    </row>
    <row r="1424" spans="1:14" x14ac:dyDescent="0.25">
      <c r="A1424" s="239" t="s">
        <v>732</v>
      </c>
      <c r="B1424" s="254" t="s">
        <v>567</v>
      </c>
      <c r="C1424" s="254" t="str">
        <f>VLOOKUP(D1424,[6]Consolidado!B:E,2,FALSE)</f>
        <v>WEWORK</v>
      </c>
      <c r="D1424" s="255">
        <v>413</v>
      </c>
      <c r="E1424" s="254" t="s">
        <v>481</v>
      </c>
      <c r="F1424" s="266" t="s">
        <v>506</v>
      </c>
      <c r="G1424" s="254" t="s">
        <v>508</v>
      </c>
      <c r="H1424" s="267">
        <v>17.333333333333332</v>
      </c>
      <c r="I1424" s="267">
        <v>1.653250843424706</v>
      </c>
      <c r="J1424" s="268">
        <f t="shared" si="44"/>
        <v>28.656347952694901</v>
      </c>
      <c r="K1424" s="267">
        <v>50.034779950737054</v>
      </c>
      <c r="L1424" s="269">
        <f t="shared" si="45"/>
        <v>867.26951914610891</v>
      </c>
      <c r="M1424" s="270" t="str">
        <f>VLOOKUP(D1424,[6]Consolidado!B:E,4,FALSE)</f>
        <v>En Proceso</v>
      </c>
      <c r="N1424" s="270" t="str">
        <f>VLOOKUP(D1424,[6]Consolidado!B:H,7,FALSE)</f>
        <v>Ingreso Parcial Nov.</v>
      </c>
    </row>
    <row r="1425" spans="1:14" x14ac:dyDescent="0.25">
      <c r="A1425" s="239" t="s">
        <v>732</v>
      </c>
      <c r="B1425" s="254" t="s">
        <v>567</v>
      </c>
      <c r="C1425" s="254" t="str">
        <f>VLOOKUP(D1425,[6]Consolidado!B:E,2,FALSE)</f>
        <v>WEWORK</v>
      </c>
      <c r="D1425" s="255">
        <v>428</v>
      </c>
      <c r="E1425" s="254" t="s">
        <v>481</v>
      </c>
      <c r="F1425" s="266" t="s">
        <v>506</v>
      </c>
      <c r="G1425" s="254" t="s">
        <v>508</v>
      </c>
      <c r="H1425" s="267">
        <v>115.875</v>
      </c>
      <c r="I1425" s="267">
        <v>1.653250843424706</v>
      </c>
      <c r="J1425" s="268">
        <f t="shared" si="44"/>
        <v>191.5704414818378</v>
      </c>
      <c r="K1425" s="267">
        <v>50.034779950737054</v>
      </c>
      <c r="L1425" s="269">
        <f t="shared" si="45"/>
        <v>5797.7801267916557</v>
      </c>
      <c r="M1425" s="270" t="str">
        <f>VLOOKUP(D1425,[6]Consolidado!B:E,4,FALSE)</f>
        <v>En Proceso</v>
      </c>
      <c r="N1425" s="270" t="str">
        <f>VLOOKUP(D1425,[6]Consolidado!B:H,7,FALSE)</f>
        <v>Ingreso Parcial Nov.</v>
      </c>
    </row>
    <row r="1426" spans="1:14" x14ac:dyDescent="0.25">
      <c r="A1426" s="239" t="s">
        <v>732</v>
      </c>
      <c r="B1426" s="254" t="s">
        <v>567</v>
      </c>
      <c r="C1426" s="254" t="str">
        <f>VLOOKUP(D1426,[6]Consolidado!B:E,2,FALSE)</f>
        <v>WEWORK</v>
      </c>
      <c r="D1426" s="255">
        <v>413</v>
      </c>
      <c r="E1426" s="254" t="s">
        <v>481</v>
      </c>
      <c r="F1426" s="266" t="s">
        <v>506</v>
      </c>
      <c r="G1426" s="254" t="s">
        <v>508</v>
      </c>
      <c r="H1426" s="267">
        <v>127.08333333333333</v>
      </c>
      <c r="I1426" s="267">
        <v>1.653250843424706</v>
      </c>
      <c r="J1426" s="268">
        <f t="shared" si="44"/>
        <v>210.10062801855636</v>
      </c>
      <c r="K1426" s="267">
        <v>50.034779950737054</v>
      </c>
      <c r="L1426" s="269">
        <f t="shared" si="45"/>
        <v>6358.5866187395004</v>
      </c>
      <c r="M1426" s="270" t="str">
        <f>VLOOKUP(D1426,[6]Consolidado!B:E,4,FALSE)</f>
        <v>En Proceso</v>
      </c>
      <c r="N1426" s="270" t="str">
        <f>VLOOKUP(D1426,[6]Consolidado!B:H,7,FALSE)</f>
        <v>Ingreso Parcial Nov.</v>
      </c>
    </row>
    <row r="1427" spans="1:14" x14ac:dyDescent="0.25">
      <c r="A1427" s="239" t="s">
        <v>732</v>
      </c>
      <c r="B1427" s="254" t="s">
        <v>567</v>
      </c>
      <c r="C1427" s="254" t="str">
        <f>VLOOKUP(D1427,[6]Consolidado!B:E,2,FALSE)</f>
        <v>WEWORK</v>
      </c>
      <c r="D1427" s="255">
        <v>397</v>
      </c>
      <c r="E1427" s="254" t="s">
        <v>481</v>
      </c>
      <c r="F1427" s="266" t="s">
        <v>506</v>
      </c>
      <c r="G1427" s="254" t="s">
        <v>508</v>
      </c>
      <c r="H1427" s="267">
        <v>127.08333333333333</v>
      </c>
      <c r="I1427" s="267">
        <v>1.653250843424706</v>
      </c>
      <c r="J1427" s="268">
        <f t="shared" si="44"/>
        <v>210.10062801855636</v>
      </c>
      <c r="K1427" s="267">
        <v>50.034779950737054</v>
      </c>
      <c r="L1427" s="269">
        <f t="shared" si="45"/>
        <v>6358.5866187395004</v>
      </c>
      <c r="M1427" s="270" t="str">
        <f>VLOOKUP(D1427,[6]Consolidado!B:E,4,FALSE)</f>
        <v>En Proceso</v>
      </c>
      <c r="N1427" s="270" t="str">
        <f>VLOOKUP(D1427,[6]Consolidado!B:H,7,FALSE)</f>
        <v>Ingreso Parcial Nov.</v>
      </c>
    </row>
    <row r="1428" spans="1:14" x14ac:dyDescent="0.25">
      <c r="A1428" s="239" t="s">
        <v>732</v>
      </c>
      <c r="B1428" s="254" t="s">
        <v>528</v>
      </c>
      <c r="C1428" s="254" t="str">
        <f>VLOOKUP(D1428,[6]Consolidado!B:E,2,FALSE)</f>
        <v>18th Street Restaurant</v>
      </c>
      <c r="D1428" s="255">
        <v>467</v>
      </c>
      <c r="E1428" s="254" t="s">
        <v>482</v>
      </c>
      <c r="F1428" s="266" t="s">
        <v>506</v>
      </c>
      <c r="G1428" s="254" t="s">
        <v>508</v>
      </c>
      <c r="H1428" s="267">
        <v>27.916666666666668</v>
      </c>
      <c r="I1428" s="267">
        <v>2.6772915838647062</v>
      </c>
      <c r="J1428" s="268">
        <f t="shared" si="44"/>
        <v>74.741056716223056</v>
      </c>
      <c r="K1428" s="267">
        <v>81.537718374074785</v>
      </c>
      <c r="L1428" s="269">
        <f t="shared" si="45"/>
        <v>2276.261304609588</v>
      </c>
      <c r="M1428" s="270" t="str">
        <f>VLOOKUP(D1428,[6]Consolidado!B:E,4,FALSE)</f>
        <v>Finalizada</v>
      </c>
      <c r="N1428" s="270" t="str">
        <f>VLOOKUP(D1428,[6]Consolidado!B:H,7,FALSE)</f>
        <v>Noviembre</v>
      </c>
    </row>
    <row r="1429" spans="1:14" x14ac:dyDescent="0.25">
      <c r="A1429" s="239" t="s">
        <v>732</v>
      </c>
      <c r="B1429" s="254" t="s">
        <v>528</v>
      </c>
      <c r="C1429" s="254" t="str">
        <f>VLOOKUP(D1429,[6]Consolidado!B:E,2,FALSE)</f>
        <v>Everything But Water</v>
      </c>
      <c r="D1429" s="255">
        <v>478</v>
      </c>
      <c r="E1429" s="254" t="s">
        <v>485</v>
      </c>
      <c r="F1429" s="266" t="s">
        <v>507</v>
      </c>
      <c r="G1429" s="254" t="s">
        <v>505</v>
      </c>
      <c r="H1429" s="267">
        <v>51.333333333333336</v>
      </c>
      <c r="I1429" s="267">
        <v>3.7872651789270444</v>
      </c>
      <c r="J1429" s="268">
        <f t="shared" si="44"/>
        <v>194.41294585158829</v>
      </c>
      <c r="K1429" s="267">
        <v>111.94602767624674</v>
      </c>
      <c r="L1429" s="269">
        <f t="shared" si="45"/>
        <v>5746.5627540473333</v>
      </c>
      <c r="M1429" s="270" t="str">
        <f>VLOOKUP(D1429,[6]Consolidado!B:E,4,FALSE)</f>
        <v>En Proceso</v>
      </c>
      <c r="N1429" s="270">
        <f>VLOOKUP(D1429,[6]Consolidado!B:H,7,FALSE)</f>
        <v>0</v>
      </c>
    </row>
    <row r="1430" spans="1:14" x14ac:dyDescent="0.25">
      <c r="A1430" s="239" t="s">
        <v>732</v>
      </c>
      <c r="B1430" s="254" t="s">
        <v>528</v>
      </c>
      <c r="C1430" s="254" t="str">
        <f>VLOOKUP(D1430,[6]Consolidado!B:E,2,FALSE)</f>
        <v>Everything But Water</v>
      </c>
      <c r="D1430" s="255">
        <v>479</v>
      </c>
      <c r="E1430" s="254" t="s">
        <v>485</v>
      </c>
      <c r="F1430" s="266" t="s">
        <v>507</v>
      </c>
      <c r="G1430" s="254" t="s">
        <v>505</v>
      </c>
      <c r="H1430" s="267">
        <v>225</v>
      </c>
      <c r="I1430" s="267">
        <v>3.7872651789270444</v>
      </c>
      <c r="J1430" s="268">
        <f t="shared" si="44"/>
        <v>852.13466525858496</v>
      </c>
      <c r="K1430" s="267">
        <v>111.94602767624674</v>
      </c>
      <c r="L1430" s="269">
        <f t="shared" si="45"/>
        <v>25187.856227155517</v>
      </c>
      <c r="M1430" s="270" t="str">
        <f>VLOOKUP(D1430,[6]Consolidado!B:E,4,FALSE)</f>
        <v>En Proceso</v>
      </c>
      <c r="N1430" s="270">
        <f>VLOOKUP(D1430,[6]Consolidado!B:H,7,FALSE)</f>
        <v>0</v>
      </c>
    </row>
    <row r="1431" spans="1:14" x14ac:dyDescent="0.25">
      <c r="A1431" s="239" t="s">
        <v>732</v>
      </c>
      <c r="B1431" s="254" t="s">
        <v>528</v>
      </c>
      <c r="C1431" s="254" t="str">
        <f>VLOOKUP(D1431,[6]Consolidado!B:E,2,FALSE)</f>
        <v>18th Street Restaurant</v>
      </c>
      <c r="D1431" s="255">
        <v>466</v>
      </c>
      <c r="E1431" s="254" t="s">
        <v>481</v>
      </c>
      <c r="F1431" s="266" t="s">
        <v>506</v>
      </c>
      <c r="G1431" s="254" t="s">
        <v>508</v>
      </c>
      <c r="H1431" s="267">
        <v>18</v>
      </c>
      <c r="I1431" s="267">
        <v>1.653250843424706</v>
      </c>
      <c r="J1431" s="268">
        <f t="shared" si="44"/>
        <v>29.758515181644707</v>
      </c>
      <c r="K1431" s="267">
        <v>50.034779950737054</v>
      </c>
      <c r="L1431" s="269">
        <f t="shared" si="45"/>
        <v>900.62603911326698</v>
      </c>
      <c r="M1431" s="270" t="str">
        <f>VLOOKUP(D1431,[6]Consolidado!B:E,4,FALSE)</f>
        <v>Finalizada</v>
      </c>
      <c r="N1431" s="270" t="str">
        <f>VLOOKUP(D1431,[6]Consolidado!B:H,7,FALSE)</f>
        <v>Noviembre</v>
      </c>
    </row>
    <row r="1432" spans="1:14" x14ac:dyDescent="0.25">
      <c r="A1432" s="239" t="s">
        <v>732</v>
      </c>
      <c r="B1432" s="254" t="s">
        <v>528</v>
      </c>
      <c r="C1432" s="254" t="str">
        <f>VLOOKUP(D1432,[6]Consolidado!B:E,2,FALSE)</f>
        <v>18th Street Restaurant</v>
      </c>
      <c r="D1432" s="255">
        <v>466</v>
      </c>
      <c r="E1432" s="254" t="s">
        <v>481</v>
      </c>
      <c r="F1432" s="266" t="s">
        <v>506</v>
      </c>
      <c r="G1432" s="254" t="s">
        <v>508</v>
      </c>
      <c r="H1432" s="267">
        <v>3.8888888888888888</v>
      </c>
      <c r="I1432" s="267">
        <v>1.653250843424706</v>
      </c>
      <c r="J1432" s="268">
        <f t="shared" si="44"/>
        <v>6.4293088355405228</v>
      </c>
      <c r="K1432" s="267">
        <v>50.034779950737054</v>
      </c>
      <c r="L1432" s="269">
        <f t="shared" si="45"/>
        <v>194.57969980842188</v>
      </c>
      <c r="M1432" s="270" t="str">
        <f>VLOOKUP(D1432,[6]Consolidado!B:E,4,FALSE)</f>
        <v>Finalizada</v>
      </c>
      <c r="N1432" s="270" t="str">
        <f>VLOOKUP(D1432,[6]Consolidado!B:H,7,FALSE)</f>
        <v>Noviembre</v>
      </c>
    </row>
    <row r="1433" spans="1:14" x14ac:dyDescent="0.25">
      <c r="A1433" s="239" t="s">
        <v>732</v>
      </c>
      <c r="B1433" s="254" t="s">
        <v>528</v>
      </c>
      <c r="C1433" s="254" t="str">
        <f>VLOOKUP(D1433,[6]Consolidado!B:E,2,FALSE)</f>
        <v>Everything But Water</v>
      </c>
      <c r="D1433" s="255">
        <v>477</v>
      </c>
      <c r="E1433" s="254" t="s">
        <v>485</v>
      </c>
      <c r="F1433" s="266" t="s">
        <v>507</v>
      </c>
      <c r="G1433" s="254" t="s">
        <v>505</v>
      </c>
      <c r="H1433" s="267">
        <v>148</v>
      </c>
      <c r="I1433" s="267">
        <v>3.7872651789270444</v>
      </c>
      <c r="J1433" s="268">
        <f t="shared" si="44"/>
        <v>560.51524648120255</v>
      </c>
      <c r="K1433" s="267">
        <v>111.94602767624674</v>
      </c>
      <c r="L1433" s="269">
        <f t="shared" si="45"/>
        <v>16568.01209608452</v>
      </c>
      <c r="M1433" s="270" t="str">
        <f>VLOOKUP(D1433,[6]Consolidado!B:E,4,FALSE)</f>
        <v>En Proceso</v>
      </c>
      <c r="N1433" s="270">
        <f>VLOOKUP(D1433,[6]Consolidado!B:H,7,FALSE)</f>
        <v>0</v>
      </c>
    </row>
    <row r="1434" spans="1:14" x14ac:dyDescent="0.25">
      <c r="A1434" s="239" t="s">
        <v>732</v>
      </c>
      <c r="B1434" s="254" t="s">
        <v>528</v>
      </c>
      <c r="C1434" s="254" t="str">
        <f>VLOOKUP(D1434,[6]Consolidado!B:E,2,FALSE)</f>
        <v>Everything But Water</v>
      </c>
      <c r="D1434" s="255">
        <v>477</v>
      </c>
      <c r="E1434" s="254" t="s">
        <v>485</v>
      </c>
      <c r="F1434" s="266" t="s">
        <v>507</v>
      </c>
      <c r="G1434" s="254" t="s">
        <v>505</v>
      </c>
      <c r="H1434" s="267">
        <v>9.7222222222222214</v>
      </c>
      <c r="I1434" s="267">
        <v>3.7872651789270444</v>
      </c>
      <c r="J1434" s="268">
        <f t="shared" si="44"/>
        <v>36.820633684012925</v>
      </c>
      <c r="K1434" s="267">
        <v>111.94602767624674</v>
      </c>
      <c r="L1434" s="269">
        <f t="shared" si="45"/>
        <v>1088.36415796351</v>
      </c>
      <c r="M1434" s="270" t="str">
        <f>VLOOKUP(D1434,[6]Consolidado!B:E,4,FALSE)</f>
        <v>En Proceso</v>
      </c>
      <c r="N1434" s="270">
        <f>VLOOKUP(D1434,[6]Consolidado!B:H,7,FALSE)</f>
        <v>0</v>
      </c>
    </row>
    <row r="1435" spans="1:14" x14ac:dyDescent="0.25">
      <c r="A1435" s="239" t="s">
        <v>732</v>
      </c>
      <c r="B1435" s="254" t="s">
        <v>528</v>
      </c>
      <c r="C1435" s="254" t="str">
        <f>VLOOKUP(D1435,[6]Consolidado!B:E,2,FALSE)</f>
        <v>Everything But Water</v>
      </c>
      <c r="D1435" s="255">
        <v>490</v>
      </c>
      <c r="E1435" s="254" t="s">
        <v>485</v>
      </c>
      <c r="F1435" s="266" t="s">
        <v>507</v>
      </c>
      <c r="G1435" s="254" t="s">
        <v>505</v>
      </c>
      <c r="H1435" s="267">
        <v>262.5</v>
      </c>
      <c r="I1435" s="267">
        <v>3.7872651789270444</v>
      </c>
      <c r="J1435" s="268">
        <f t="shared" si="44"/>
        <v>994.15710946834918</v>
      </c>
      <c r="K1435" s="267">
        <v>111.94602767624674</v>
      </c>
      <c r="L1435" s="269">
        <f t="shared" si="45"/>
        <v>29385.832265014771</v>
      </c>
      <c r="M1435" s="270" t="str">
        <f>VLOOKUP(D1435,[6]Consolidado!B:E,4,FALSE)</f>
        <v>En Proceso</v>
      </c>
      <c r="N1435" s="270">
        <f>VLOOKUP(D1435,[6]Consolidado!B:H,7,FALSE)</f>
        <v>0</v>
      </c>
    </row>
    <row r="1436" spans="1:14" x14ac:dyDescent="0.25">
      <c r="A1436" s="239" t="s">
        <v>732</v>
      </c>
      <c r="B1436" s="254" t="s">
        <v>528</v>
      </c>
      <c r="C1436" s="254" t="str">
        <f>VLOOKUP(D1436,[6]Consolidado!B:E,2,FALSE)</f>
        <v>18th Street Restaurant</v>
      </c>
      <c r="D1436" s="255">
        <v>466</v>
      </c>
      <c r="E1436" s="254" t="s">
        <v>482</v>
      </c>
      <c r="F1436" s="266" t="s">
        <v>506</v>
      </c>
      <c r="G1436" s="254" t="s">
        <v>508</v>
      </c>
      <c r="H1436" s="267">
        <v>142.5</v>
      </c>
      <c r="I1436" s="267">
        <v>2.6772915838647062</v>
      </c>
      <c r="J1436" s="268">
        <f t="shared" si="44"/>
        <v>381.51405070072065</v>
      </c>
      <c r="K1436" s="267">
        <v>81.537718374074785</v>
      </c>
      <c r="L1436" s="269">
        <f t="shared" si="45"/>
        <v>11619.124868305656</v>
      </c>
      <c r="M1436" s="270" t="str">
        <f>VLOOKUP(D1436,[6]Consolidado!B:E,4,FALSE)</f>
        <v>Finalizada</v>
      </c>
      <c r="N1436" s="270" t="str">
        <f>VLOOKUP(D1436,[6]Consolidado!B:H,7,FALSE)</f>
        <v>Noviembre</v>
      </c>
    </row>
    <row r="1437" spans="1:14" x14ac:dyDescent="0.25">
      <c r="A1437" s="239" t="s">
        <v>732</v>
      </c>
      <c r="B1437" s="254" t="s">
        <v>528</v>
      </c>
      <c r="C1437" s="254" t="str">
        <f>VLOOKUP(D1437,[6]Consolidado!B:E,2,FALSE)</f>
        <v>18th Street Restaurant</v>
      </c>
      <c r="D1437" s="255">
        <v>499</v>
      </c>
      <c r="E1437" s="254" t="s">
        <v>481</v>
      </c>
      <c r="F1437" s="266" t="s">
        <v>506</v>
      </c>
      <c r="G1437" s="254" t="s">
        <v>508</v>
      </c>
      <c r="H1437" s="267">
        <v>87.5</v>
      </c>
      <c r="I1437" s="267">
        <v>1.653250843424706</v>
      </c>
      <c r="J1437" s="268">
        <f t="shared" si="44"/>
        <v>144.65944879966176</v>
      </c>
      <c r="K1437" s="267">
        <v>50.034779950737054</v>
      </c>
      <c r="L1437" s="269">
        <f t="shared" si="45"/>
        <v>4378.0432456894923</v>
      </c>
      <c r="M1437" s="270" t="str">
        <f>VLOOKUP(D1437,[6]Consolidado!B:E,4,FALSE)</f>
        <v>Finalizada</v>
      </c>
      <c r="N1437" s="270" t="str">
        <f>VLOOKUP(D1437,[6]Consolidado!B:H,7,FALSE)</f>
        <v>Noviembre</v>
      </c>
    </row>
    <row r="1438" spans="1:14" x14ac:dyDescent="0.25">
      <c r="A1438" s="239" t="s">
        <v>732</v>
      </c>
      <c r="B1438" s="254" t="s">
        <v>528</v>
      </c>
      <c r="C1438" s="254" t="str">
        <f>VLOOKUP(D1438,[6]Consolidado!B:E,2,FALSE)</f>
        <v>WEWORK</v>
      </c>
      <c r="D1438" s="255">
        <v>473</v>
      </c>
      <c r="E1438" s="254" t="s">
        <v>481</v>
      </c>
      <c r="F1438" s="266" t="s">
        <v>506</v>
      </c>
      <c r="G1438" s="254" t="s">
        <v>508</v>
      </c>
      <c r="H1438" s="267">
        <v>323</v>
      </c>
      <c r="I1438" s="267">
        <v>1.653250843424706</v>
      </c>
      <c r="J1438" s="268">
        <f t="shared" si="44"/>
        <v>534.00002242618007</v>
      </c>
      <c r="K1438" s="267">
        <v>50.034779950737054</v>
      </c>
      <c r="L1438" s="269">
        <f t="shared" si="45"/>
        <v>16161.233924088068</v>
      </c>
      <c r="M1438" s="270" t="str">
        <f>VLOOKUP(D1438,[6]Consolidado!B:E,4,FALSE)</f>
        <v>En Proceso</v>
      </c>
      <c r="N1438" s="270">
        <f>VLOOKUP(D1438,[6]Consolidado!B:H,7,FALSE)</f>
        <v>0</v>
      </c>
    </row>
    <row r="1439" spans="1:14" x14ac:dyDescent="0.25">
      <c r="A1439" s="239" t="s">
        <v>732</v>
      </c>
      <c r="B1439" s="254" t="s">
        <v>527</v>
      </c>
      <c r="C1439" s="254" t="str">
        <f>VLOOKUP(D1439,[6]Consolidado!B:E,2,FALSE)</f>
        <v>WEWORK</v>
      </c>
      <c r="D1439" s="255">
        <v>429</v>
      </c>
      <c r="E1439" s="254" t="s">
        <v>482</v>
      </c>
      <c r="F1439" s="266" t="s">
        <v>506</v>
      </c>
      <c r="G1439" s="254" t="s">
        <v>508</v>
      </c>
      <c r="H1439" s="267">
        <v>1630</v>
      </c>
      <c r="I1439" s="267">
        <v>2.6772915838647062</v>
      </c>
      <c r="J1439" s="268">
        <f t="shared" si="44"/>
        <v>4363.9852816994708</v>
      </c>
      <c r="K1439" s="267">
        <v>81.537718374074785</v>
      </c>
      <c r="L1439" s="269">
        <f t="shared" si="45"/>
        <v>132906.4809497419</v>
      </c>
      <c r="M1439" s="270" t="str">
        <f>VLOOKUP(D1439,[6]Consolidado!B:E,4,FALSE)</f>
        <v>En Proceso</v>
      </c>
      <c r="N1439" s="270" t="str">
        <f>VLOOKUP(D1439,[6]Consolidado!B:H,7,FALSE)</f>
        <v>Ingreso Parcial Nov.</v>
      </c>
    </row>
    <row r="1440" spans="1:14" x14ac:dyDescent="0.25">
      <c r="A1440" s="239" t="s">
        <v>732</v>
      </c>
      <c r="B1440" s="254" t="s">
        <v>527</v>
      </c>
      <c r="C1440" s="254" t="str">
        <f>VLOOKUP(D1440,[6]Consolidado!B:E,2,FALSE)</f>
        <v>WEWORK</v>
      </c>
      <c r="D1440" s="255">
        <v>429</v>
      </c>
      <c r="E1440" s="254" t="s">
        <v>482</v>
      </c>
      <c r="F1440" s="266" t="s">
        <v>506</v>
      </c>
      <c r="G1440" s="254" t="s">
        <v>508</v>
      </c>
      <c r="H1440" s="267">
        <v>689.33333333333348</v>
      </c>
      <c r="I1440" s="267">
        <v>2.6772915838647062</v>
      </c>
      <c r="J1440" s="268">
        <f t="shared" si="44"/>
        <v>1845.5463318107379</v>
      </c>
      <c r="K1440" s="267">
        <v>81.537718374074785</v>
      </c>
      <c r="L1440" s="269">
        <f t="shared" si="45"/>
        <v>56206.667199195566</v>
      </c>
      <c r="M1440" s="270" t="str">
        <f>VLOOKUP(D1440,[6]Consolidado!B:E,4,FALSE)</f>
        <v>En Proceso</v>
      </c>
      <c r="N1440" s="270" t="str">
        <f>VLOOKUP(D1440,[6]Consolidado!B:H,7,FALSE)</f>
        <v>Ingreso Parcial Nov.</v>
      </c>
    </row>
    <row r="1441" spans="1:14" x14ac:dyDescent="0.25">
      <c r="A1441" s="239" t="s">
        <v>732</v>
      </c>
      <c r="B1441" s="254" t="s">
        <v>527</v>
      </c>
      <c r="C1441" s="254" t="str">
        <f>VLOOKUP(D1441,[6]Consolidado!B:E,2,FALSE)</f>
        <v>WEWORK</v>
      </c>
      <c r="D1441" s="255">
        <v>429</v>
      </c>
      <c r="E1441" s="254" t="s">
        <v>482</v>
      </c>
      <c r="F1441" s="266" t="s">
        <v>506</v>
      </c>
      <c r="G1441" s="254" t="s">
        <v>508</v>
      </c>
      <c r="H1441" s="267">
        <v>872</v>
      </c>
      <c r="I1441" s="267">
        <v>2.6772915838647062</v>
      </c>
      <c r="J1441" s="268">
        <f t="shared" si="44"/>
        <v>2334.5982611300237</v>
      </c>
      <c r="K1441" s="267">
        <v>81.537718374074785</v>
      </c>
      <c r="L1441" s="269">
        <f t="shared" si="45"/>
        <v>71100.890422193217</v>
      </c>
      <c r="M1441" s="270" t="str">
        <f>VLOOKUP(D1441,[6]Consolidado!B:E,4,FALSE)</f>
        <v>En Proceso</v>
      </c>
      <c r="N1441" s="270" t="str">
        <f>VLOOKUP(D1441,[6]Consolidado!B:H,7,FALSE)</f>
        <v>Ingreso Parcial Nov.</v>
      </c>
    </row>
    <row r="1442" spans="1:14" x14ac:dyDescent="0.25">
      <c r="A1442" s="239" t="s">
        <v>732</v>
      </c>
      <c r="B1442" s="254" t="s">
        <v>527</v>
      </c>
      <c r="C1442" s="254" t="str">
        <f>VLOOKUP(D1442,[6]Consolidado!B:E,2,FALSE)</f>
        <v>WEWORK</v>
      </c>
      <c r="D1442" s="255">
        <v>429</v>
      </c>
      <c r="E1442" s="254" t="s">
        <v>482</v>
      </c>
      <c r="F1442" s="266" t="s">
        <v>506</v>
      </c>
      <c r="G1442" s="254" t="s">
        <v>508</v>
      </c>
      <c r="H1442" s="267">
        <v>1150.625</v>
      </c>
      <c r="I1442" s="267">
        <v>2.6772915838647062</v>
      </c>
      <c r="J1442" s="268">
        <f t="shared" si="44"/>
        <v>3080.5586286843277</v>
      </c>
      <c r="K1442" s="267">
        <v>81.537718374074785</v>
      </c>
      <c r="L1442" s="269">
        <f t="shared" si="45"/>
        <v>93819.337204169802</v>
      </c>
      <c r="M1442" s="270" t="str">
        <f>VLOOKUP(D1442,[6]Consolidado!B:E,4,FALSE)</f>
        <v>En Proceso</v>
      </c>
      <c r="N1442" s="270" t="str">
        <f>VLOOKUP(D1442,[6]Consolidado!B:H,7,FALSE)</f>
        <v>Ingreso Parcial Nov.</v>
      </c>
    </row>
    <row r="1443" spans="1:14" x14ac:dyDescent="0.25">
      <c r="A1443" s="239" t="s">
        <v>732</v>
      </c>
      <c r="B1443" s="254" t="s">
        <v>527</v>
      </c>
      <c r="C1443" s="254" t="str">
        <f>VLOOKUP(D1443,[6]Consolidado!B:E,2,FALSE)</f>
        <v>WEWORK</v>
      </c>
      <c r="D1443" s="255">
        <v>429</v>
      </c>
      <c r="E1443" s="254" t="s">
        <v>482</v>
      </c>
      <c r="F1443" s="266" t="s">
        <v>506</v>
      </c>
      <c r="G1443" s="254" t="s">
        <v>508</v>
      </c>
      <c r="H1443" s="267">
        <v>877.5</v>
      </c>
      <c r="I1443" s="267">
        <v>2.6772915838647062</v>
      </c>
      <c r="J1443" s="268">
        <f t="shared" si="44"/>
        <v>2349.3233648412797</v>
      </c>
      <c r="K1443" s="267">
        <v>81.537718374074785</v>
      </c>
      <c r="L1443" s="269">
        <f t="shared" si="45"/>
        <v>71549.347873250619</v>
      </c>
      <c r="M1443" s="270" t="str">
        <f>VLOOKUP(D1443,[6]Consolidado!B:E,4,FALSE)</f>
        <v>En Proceso</v>
      </c>
      <c r="N1443" s="270" t="str">
        <f>VLOOKUP(D1443,[6]Consolidado!B:H,7,FALSE)</f>
        <v>Ingreso Parcial Nov.</v>
      </c>
    </row>
    <row r="1444" spans="1:14" x14ac:dyDescent="0.25">
      <c r="A1444" s="239" t="s">
        <v>732</v>
      </c>
      <c r="B1444" s="254" t="s">
        <v>527</v>
      </c>
      <c r="C1444" s="254" t="str">
        <f>VLOOKUP(D1444,[6]Consolidado!B:E,2,FALSE)</f>
        <v>WEWORK</v>
      </c>
      <c r="D1444" s="255">
        <v>429</v>
      </c>
      <c r="E1444" s="254" t="s">
        <v>482</v>
      </c>
      <c r="F1444" s="266" t="s">
        <v>506</v>
      </c>
      <c r="G1444" s="254" t="s">
        <v>508</v>
      </c>
      <c r="H1444" s="267">
        <v>197.38888888888889</v>
      </c>
      <c r="I1444" s="267">
        <v>2.6772915838647062</v>
      </c>
      <c r="J1444" s="268">
        <f t="shared" si="44"/>
        <v>528.46761097062779</v>
      </c>
      <c r="K1444" s="267">
        <v>81.537718374074785</v>
      </c>
      <c r="L1444" s="269">
        <f t="shared" si="45"/>
        <v>16094.639632393761</v>
      </c>
      <c r="M1444" s="270" t="str">
        <f>VLOOKUP(D1444,[6]Consolidado!B:E,4,FALSE)</f>
        <v>En Proceso</v>
      </c>
      <c r="N1444" s="270" t="str">
        <f>VLOOKUP(D1444,[6]Consolidado!B:H,7,FALSE)</f>
        <v>Ingreso Parcial Nov.</v>
      </c>
    </row>
    <row r="1445" spans="1:14" x14ac:dyDescent="0.25">
      <c r="A1445" s="239" t="s">
        <v>732</v>
      </c>
      <c r="B1445" s="254" t="s">
        <v>527</v>
      </c>
      <c r="C1445" s="254" t="str">
        <f>VLOOKUP(D1445,[6]Consolidado!B:E,2,FALSE)</f>
        <v>WEWORK</v>
      </c>
      <c r="D1445" s="255">
        <v>429</v>
      </c>
      <c r="E1445" s="254" t="s">
        <v>482</v>
      </c>
      <c r="F1445" s="266" t="s">
        <v>506</v>
      </c>
      <c r="G1445" s="254" t="s">
        <v>508</v>
      </c>
      <c r="H1445" s="267">
        <v>82.5</v>
      </c>
      <c r="I1445" s="267">
        <v>2.6772915838647062</v>
      </c>
      <c r="J1445" s="268">
        <f t="shared" si="44"/>
        <v>220.87655566883825</v>
      </c>
      <c r="K1445" s="267">
        <v>81.537718374074785</v>
      </c>
      <c r="L1445" s="269">
        <f t="shared" si="45"/>
        <v>6726.8617658611702</v>
      </c>
      <c r="M1445" s="270" t="str">
        <f>VLOOKUP(D1445,[6]Consolidado!B:E,4,FALSE)</f>
        <v>En Proceso</v>
      </c>
      <c r="N1445" s="270" t="str">
        <f>VLOOKUP(D1445,[6]Consolidado!B:H,7,FALSE)</f>
        <v>Ingreso Parcial Nov.</v>
      </c>
    </row>
    <row r="1446" spans="1:14" x14ac:dyDescent="0.25">
      <c r="A1446" s="239" t="s">
        <v>732</v>
      </c>
      <c r="B1446" s="254" t="s">
        <v>537</v>
      </c>
      <c r="C1446" s="254" t="str">
        <f>VLOOKUP(D1446,[6]Consolidado!B:E,2,FALSE)</f>
        <v>Blue Mesa Granite</v>
      </c>
      <c r="D1446" s="255">
        <v>359</v>
      </c>
      <c r="E1446" s="254" t="s">
        <v>481</v>
      </c>
      <c r="F1446" s="266" t="s">
        <v>506</v>
      </c>
      <c r="G1446" s="254" t="s">
        <v>508</v>
      </c>
      <c r="H1446" s="267">
        <v>-21.3888888888889</v>
      </c>
      <c r="I1446" s="267">
        <v>1.653250843424706</v>
      </c>
      <c r="J1446" s="268">
        <f t="shared" si="44"/>
        <v>-35.361198595472899</v>
      </c>
      <c r="K1446" s="267">
        <v>50.034779950737054</v>
      </c>
      <c r="L1446" s="269">
        <f t="shared" si="45"/>
        <v>-1070.188348946321</v>
      </c>
      <c r="M1446" s="270" t="str">
        <f>VLOOKUP(D1446,[6]Consolidado!B:E,4,FALSE)</f>
        <v>Finalizada</v>
      </c>
      <c r="N1446" s="270" t="str">
        <f>VLOOKUP(D1446,[6]Consolidado!B:H,7,FALSE)</f>
        <v>Octubre</v>
      </c>
    </row>
    <row r="1447" spans="1:14" x14ac:dyDescent="0.25">
      <c r="A1447" s="239" t="s">
        <v>732</v>
      </c>
      <c r="B1447" s="254" t="s">
        <v>537</v>
      </c>
      <c r="C1447" s="254" t="str">
        <f>VLOOKUP(D1447,[6]Consolidado!B:E,2,FALSE)</f>
        <v>WEWORK</v>
      </c>
      <c r="D1447" s="255">
        <v>412</v>
      </c>
      <c r="E1447" s="254" t="s">
        <v>481</v>
      </c>
      <c r="F1447" s="266" t="s">
        <v>506</v>
      </c>
      <c r="G1447" s="254" t="s">
        <v>508</v>
      </c>
      <c r="H1447" s="267">
        <v>-7</v>
      </c>
      <c r="I1447" s="267">
        <v>1.653250843424706</v>
      </c>
      <c r="J1447" s="268">
        <f t="shared" si="44"/>
        <v>-11.572755903972942</v>
      </c>
      <c r="K1447" s="267">
        <v>50.034779950737054</v>
      </c>
      <c r="L1447" s="269">
        <f t="shared" si="45"/>
        <v>-350.24345965515937</v>
      </c>
      <c r="M1447" s="270" t="str">
        <f>VLOOKUP(D1447,[6]Consolidado!B:E,4,FALSE)</f>
        <v>En Proceso</v>
      </c>
      <c r="N1447" s="270" t="str">
        <f>VLOOKUP(D1447,[6]Consolidado!B:H,7,FALSE)</f>
        <v>Ingreso Parcial Nov.</v>
      </c>
    </row>
    <row r="1448" spans="1:14" x14ac:dyDescent="0.25">
      <c r="A1448" s="239" t="s">
        <v>732</v>
      </c>
      <c r="B1448" s="254" t="s">
        <v>537</v>
      </c>
      <c r="C1448" s="254" t="str">
        <f>VLOOKUP(D1448,[6]Consolidado!B:E,2,FALSE)</f>
        <v>Papagayo Four Seasons</v>
      </c>
      <c r="D1448" s="255">
        <v>377</v>
      </c>
      <c r="E1448" s="254" t="s">
        <v>484</v>
      </c>
      <c r="F1448" s="266" t="s">
        <v>506</v>
      </c>
      <c r="G1448" s="254" t="s">
        <v>508</v>
      </c>
      <c r="H1448" s="267">
        <v>-22.75</v>
      </c>
      <c r="I1448" s="267">
        <v>2.3764997107130861</v>
      </c>
      <c r="J1448" s="268">
        <f t="shared" si="44"/>
        <v>-54.065368418722706</v>
      </c>
      <c r="K1448" s="267">
        <v>72.081296537760878</v>
      </c>
      <c r="L1448" s="269">
        <f t="shared" si="45"/>
        <v>-1639.8494962340599</v>
      </c>
      <c r="M1448" s="270" t="str">
        <f>VLOOKUP(D1448,[6]Consolidado!B:E,4,FALSE)</f>
        <v>Finalizada</v>
      </c>
      <c r="N1448" s="270" t="str">
        <f>VLOOKUP(D1448,[6]Consolidado!B:H,7,FALSE)</f>
        <v>Noviembre</v>
      </c>
    </row>
    <row r="1449" spans="1:14" x14ac:dyDescent="0.25">
      <c r="A1449" s="239" t="s">
        <v>732</v>
      </c>
      <c r="B1449" s="254" t="s">
        <v>537</v>
      </c>
      <c r="C1449" s="254" t="str">
        <f>VLOOKUP(D1449,[6]Consolidado!B:E,2,FALSE)</f>
        <v>Costa Palmas</v>
      </c>
      <c r="D1449" s="255">
        <v>387</v>
      </c>
      <c r="E1449" s="254" t="s">
        <v>481</v>
      </c>
      <c r="F1449" s="266" t="s">
        <v>506</v>
      </c>
      <c r="G1449" s="254" t="s">
        <v>508</v>
      </c>
      <c r="H1449" s="267">
        <v>-24.3055555555556</v>
      </c>
      <c r="I1449" s="267">
        <v>1.653250843424706</v>
      </c>
      <c r="J1449" s="268">
        <f t="shared" si="44"/>
        <v>-40.183180222128343</v>
      </c>
      <c r="K1449" s="267">
        <v>50.034779950737054</v>
      </c>
      <c r="L1449" s="269">
        <f t="shared" si="45"/>
        <v>-1216.1231238026389</v>
      </c>
      <c r="M1449" s="270" t="str">
        <f>VLOOKUP(D1449,[6]Consolidado!B:E,4,FALSE)</f>
        <v>Finalizada</v>
      </c>
      <c r="N1449" s="270" t="str">
        <f>VLOOKUP(D1449,[6]Consolidado!B:H,7,FALSE)</f>
        <v>Noviembre</v>
      </c>
    </row>
    <row r="1450" spans="1:14" x14ac:dyDescent="0.25">
      <c r="A1450" s="239" t="s">
        <v>732</v>
      </c>
      <c r="B1450" s="254" t="s">
        <v>537</v>
      </c>
      <c r="C1450" s="254" t="str">
        <f>VLOOKUP(D1450,[6]Consolidado!B:E,2,FALSE)</f>
        <v>Papagayo Four Seasons</v>
      </c>
      <c r="D1450" s="255">
        <v>373</v>
      </c>
      <c r="E1450" s="254" t="s">
        <v>485</v>
      </c>
      <c r="F1450" s="266" t="s">
        <v>507</v>
      </c>
      <c r="G1450" s="254" t="s">
        <v>505</v>
      </c>
      <c r="H1450" s="267">
        <v>-24.4444444444444</v>
      </c>
      <c r="I1450" s="267">
        <v>3.7872651789270444</v>
      </c>
      <c r="J1450" s="268">
        <f t="shared" si="44"/>
        <v>-92.577593262660912</v>
      </c>
      <c r="K1450" s="267">
        <v>111.94602767624674</v>
      </c>
      <c r="L1450" s="269">
        <f t="shared" si="45"/>
        <v>-2736.4584543082487</v>
      </c>
      <c r="M1450" s="270" t="str">
        <f>VLOOKUP(D1450,[6]Consolidado!B:E,4,FALSE)</f>
        <v>Finalizada</v>
      </c>
      <c r="N1450" s="270" t="str">
        <f>VLOOKUP(D1450,[6]Consolidado!B:H,7,FALSE)</f>
        <v>Noviembre</v>
      </c>
    </row>
    <row r="1451" spans="1:14" x14ac:dyDescent="0.25">
      <c r="A1451" s="239" t="s">
        <v>732</v>
      </c>
      <c r="B1451" s="254" t="s">
        <v>537</v>
      </c>
      <c r="C1451" s="254" t="str">
        <f>VLOOKUP(D1451,[6]Consolidado!B:E,2,FALSE)</f>
        <v>Las Palmeras</v>
      </c>
      <c r="D1451" s="255">
        <v>459</v>
      </c>
      <c r="E1451" s="254" t="s">
        <v>481</v>
      </c>
      <c r="F1451" s="266" t="s">
        <v>506</v>
      </c>
      <c r="G1451" s="254" t="s">
        <v>508</v>
      </c>
      <c r="H1451" s="267">
        <v>-4.7777777777777803</v>
      </c>
      <c r="I1451" s="267">
        <v>1.653250843424706</v>
      </c>
      <c r="J1451" s="268">
        <f t="shared" si="44"/>
        <v>-7.898865140806933</v>
      </c>
      <c r="K1451" s="267">
        <v>50.034779950737054</v>
      </c>
      <c r="L1451" s="269">
        <f t="shared" si="45"/>
        <v>-239.05505976463272</v>
      </c>
      <c r="M1451" s="270" t="str">
        <f>VLOOKUP(D1451,[6]Consolidado!B:E,4,FALSE)</f>
        <v>En Proceso</v>
      </c>
      <c r="N1451" s="270">
        <f>VLOOKUP(D1451,[6]Consolidado!B:H,7,FALSE)</f>
        <v>0</v>
      </c>
    </row>
    <row r="1452" spans="1:14" x14ac:dyDescent="0.25">
      <c r="A1452" s="239" t="s">
        <v>732</v>
      </c>
      <c r="B1452" s="254" t="s">
        <v>537</v>
      </c>
      <c r="C1452" s="254" t="str">
        <f>VLOOKUP(D1452,[6]Consolidado!B:E,2,FALSE)</f>
        <v>Costa Palmas</v>
      </c>
      <c r="D1452" s="255">
        <v>387</v>
      </c>
      <c r="E1452" s="254" t="s">
        <v>481</v>
      </c>
      <c r="F1452" s="266" t="s">
        <v>506</v>
      </c>
      <c r="G1452" s="254" t="s">
        <v>508</v>
      </c>
      <c r="H1452" s="267">
        <v>-32.0833333333333</v>
      </c>
      <c r="I1452" s="267">
        <v>1.653250843424706</v>
      </c>
      <c r="J1452" s="268">
        <f t="shared" si="44"/>
        <v>-53.041797893209264</v>
      </c>
      <c r="K1452" s="267">
        <v>50.034779950737054</v>
      </c>
      <c r="L1452" s="269">
        <f t="shared" si="45"/>
        <v>-1605.2825234194788</v>
      </c>
      <c r="M1452" s="270" t="str">
        <f>VLOOKUP(D1452,[6]Consolidado!B:E,4,FALSE)</f>
        <v>Finalizada</v>
      </c>
      <c r="N1452" s="270" t="str">
        <f>VLOOKUP(D1452,[6]Consolidado!B:H,7,FALSE)</f>
        <v>Noviembre</v>
      </c>
    </row>
    <row r="1453" spans="1:14" x14ac:dyDescent="0.25">
      <c r="A1453" s="239" t="s">
        <v>732</v>
      </c>
      <c r="B1453" s="254" t="s">
        <v>537</v>
      </c>
      <c r="C1453" s="254" t="str">
        <f>VLOOKUP(D1453,[6]Consolidado!B:E,2,FALSE)</f>
        <v>Papagayo Four Seasons</v>
      </c>
      <c r="D1453" s="255">
        <v>372</v>
      </c>
      <c r="E1453" s="254" t="s">
        <v>485</v>
      </c>
      <c r="F1453" s="266" t="s">
        <v>507</v>
      </c>
      <c r="G1453" s="254" t="s">
        <v>505</v>
      </c>
      <c r="H1453" s="267">
        <v>-29.7916666666667</v>
      </c>
      <c r="I1453" s="267">
        <v>3.7872651789270444</v>
      </c>
      <c r="J1453" s="268">
        <f t="shared" si="44"/>
        <v>-112.82894178886832</v>
      </c>
      <c r="K1453" s="267">
        <v>111.94602767624674</v>
      </c>
      <c r="L1453" s="269">
        <f t="shared" si="45"/>
        <v>-3335.0587411881879</v>
      </c>
      <c r="M1453" s="270" t="str">
        <f>VLOOKUP(D1453,[6]Consolidado!B:E,4,FALSE)</f>
        <v>Finalizada</v>
      </c>
      <c r="N1453" s="270" t="str">
        <f>VLOOKUP(D1453,[6]Consolidado!B:H,7,FALSE)</f>
        <v>Noviembre</v>
      </c>
    </row>
    <row r="1454" spans="1:14" x14ac:dyDescent="0.25">
      <c r="A1454" s="239" t="s">
        <v>732</v>
      </c>
      <c r="B1454" s="254" t="s">
        <v>537</v>
      </c>
      <c r="C1454" s="254" t="str">
        <f>VLOOKUP(D1454,[6]Consolidado!B:E,2,FALSE)</f>
        <v>WEWORK</v>
      </c>
      <c r="D1454" s="255">
        <v>412</v>
      </c>
      <c r="E1454" s="254" t="s">
        <v>481</v>
      </c>
      <c r="F1454" s="266" t="s">
        <v>506</v>
      </c>
      <c r="G1454" s="254" t="s">
        <v>508</v>
      </c>
      <c r="H1454" s="267">
        <v>-10</v>
      </c>
      <c r="I1454" s="267">
        <v>1.653250843424706</v>
      </c>
      <c r="J1454" s="268">
        <f t="shared" si="44"/>
        <v>-16.53250843424706</v>
      </c>
      <c r="K1454" s="267">
        <v>50.034779950737054</v>
      </c>
      <c r="L1454" s="269">
        <f t="shared" si="45"/>
        <v>-500.34779950737055</v>
      </c>
      <c r="M1454" s="270" t="str">
        <f>VLOOKUP(D1454,[6]Consolidado!B:E,4,FALSE)</f>
        <v>En Proceso</v>
      </c>
      <c r="N1454" s="270" t="str">
        <f>VLOOKUP(D1454,[6]Consolidado!B:H,7,FALSE)</f>
        <v>Ingreso Parcial Nov.</v>
      </c>
    </row>
    <row r="1455" spans="1:14" x14ac:dyDescent="0.25">
      <c r="A1455" s="239" t="s">
        <v>732</v>
      </c>
      <c r="B1455" s="254" t="s">
        <v>537</v>
      </c>
      <c r="C1455" s="254" t="str">
        <f>VLOOKUP(D1455,[6]Consolidado!B:E,2,FALSE)</f>
        <v>WEWORK</v>
      </c>
      <c r="D1455" s="255">
        <v>412</v>
      </c>
      <c r="E1455" s="254" t="s">
        <v>481</v>
      </c>
      <c r="F1455" s="266" t="s">
        <v>506</v>
      </c>
      <c r="G1455" s="254" t="s">
        <v>508</v>
      </c>
      <c r="H1455" s="267">
        <v>-29.75</v>
      </c>
      <c r="I1455" s="267">
        <v>1.653250843424706</v>
      </c>
      <c r="J1455" s="268">
        <f t="shared" si="44"/>
        <v>-49.184212591885</v>
      </c>
      <c r="K1455" s="267">
        <v>50.034779950737054</v>
      </c>
      <c r="L1455" s="269">
        <f t="shared" si="45"/>
        <v>-1488.5347035344273</v>
      </c>
      <c r="M1455" s="270" t="str">
        <f>VLOOKUP(D1455,[6]Consolidado!B:E,4,FALSE)</f>
        <v>En Proceso</v>
      </c>
      <c r="N1455" s="270" t="str">
        <f>VLOOKUP(D1455,[6]Consolidado!B:H,7,FALSE)</f>
        <v>Ingreso Parcial Nov.</v>
      </c>
    </row>
    <row r="1456" spans="1:14" x14ac:dyDescent="0.25">
      <c r="A1456" s="239" t="s">
        <v>732</v>
      </c>
      <c r="B1456" s="254" t="s">
        <v>537</v>
      </c>
      <c r="C1456" s="254" t="str">
        <f>VLOOKUP(D1456,[6]Consolidado!B:E,2,FALSE)</f>
        <v>WEWORK</v>
      </c>
      <c r="D1456" s="255">
        <v>428</v>
      </c>
      <c r="E1456" s="254" t="s">
        <v>481</v>
      </c>
      <c r="F1456" s="266" t="s">
        <v>506</v>
      </c>
      <c r="G1456" s="254" t="s">
        <v>508</v>
      </c>
      <c r="H1456" s="267">
        <v>-174.166666666667</v>
      </c>
      <c r="I1456" s="267">
        <v>1.653250843424706</v>
      </c>
      <c r="J1456" s="268">
        <f t="shared" si="44"/>
        <v>-287.94118856313685</v>
      </c>
      <c r="K1456" s="267">
        <v>50.034779950737054</v>
      </c>
      <c r="L1456" s="269">
        <f t="shared" si="45"/>
        <v>-8714.3908414200541</v>
      </c>
      <c r="M1456" s="270" t="str">
        <f>VLOOKUP(D1456,[6]Consolidado!B:E,4,FALSE)</f>
        <v>En Proceso</v>
      </c>
      <c r="N1456" s="270" t="str">
        <f>VLOOKUP(D1456,[6]Consolidado!B:H,7,FALSE)</f>
        <v>Ingreso Parcial Nov.</v>
      </c>
    </row>
    <row r="1457" spans="1:14" x14ac:dyDescent="0.25">
      <c r="A1457" s="239" t="s">
        <v>732</v>
      </c>
      <c r="B1457" s="254" t="s">
        <v>537</v>
      </c>
      <c r="C1457" s="254" t="str">
        <f>VLOOKUP(D1457,[6]Consolidado!B:E,2,FALSE)</f>
        <v>WEWORK</v>
      </c>
      <c r="D1457" s="255">
        <v>396</v>
      </c>
      <c r="E1457" s="254" t="s">
        <v>481</v>
      </c>
      <c r="F1457" s="266" t="s">
        <v>506</v>
      </c>
      <c r="G1457" s="254" t="s">
        <v>508</v>
      </c>
      <c r="H1457" s="267">
        <v>-15.6666666666667</v>
      </c>
      <c r="I1457" s="267">
        <v>1.653250843424706</v>
      </c>
      <c r="J1457" s="268">
        <f t="shared" si="44"/>
        <v>-25.900929880320447</v>
      </c>
      <c r="K1457" s="267">
        <v>50.034779950737054</v>
      </c>
      <c r="L1457" s="269">
        <f t="shared" si="45"/>
        <v>-783.87821922821547</v>
      </c>
      <c r="M1457" s="270" t="str">
        <f>VLOOKUP(D1457,[6]Consolidado!B:E,4,FALSE)</f>
        <v>En Proceso</v>
      </c>
      <c r="N1457" s="270" t="str">
        <f>VLOOKUP(D1457,[6]Consolidado!B:H,7,FALSE)</f>
        <v>Ingreso Parcial Nov.</v>
      </c>
    </row>
    <row r="1458" spans="1:14" x14ac:dyDescent="0.25">
      <c r="A1458" s="239" t="s">
        <v>732</v>
      </c>
      <c r="B1458" s="254" t="s">
        <v>537</v>
      </c>
      <c r="C1458" s="254" t="str">
        <f>VLOOKUP(D1458,[6]Consolidado!B:E,2,FALSE)</f>
        <v>18th Street Restaurant</v>
      </c>
      <c r="D1458" s="255">
        <v>467</v>
      </c>
      <c r="E1458" s="254" t="s">
        <v>481</v>
      </c>
      <c r="F1458" s="266" t="s">
        <v>506</v>
      </c>
      <c r="G1458" s="254" t="s">
        <v>508</v>
      </c>
      <c r="H1458" s="267">
        <v>-7.375</v>
      </c>
      <c r="I1458" s="267">
        <v>1.653250843424706</v>
      </c>
      <c r="J1458" s="268">
        <f t="shared" si="44"/>
        <v>-12.192724970257206</v>
      </c>
      <c r="K1458" s="267">
        <v>50.034779950737054</v>
      </c>
      <c r="L1458" s="269">
        <f t="shared" si="45"/>
        <v>-369.00650213668575</v>
      </c>
      <c r="M1458" s="270" t="str">
        <f>VLOOKUP(D1458,[6]Consolidado!B:E,4,FALSE)</f>
        <v>Finalizada</v>
      </c>
      <c r="N1458" s="270" t="str">
        <f>VLOOKUP(D1458,[6]Consolidado!B:H,7,FALSE)</f>
        <v>Noviembre</v>
      </c>
    </row>
    <row r="1459" spans="1:14" x14ac:dyDescent="0.25">
      <c r="A1459" s="239" t="s">
        <v>732</v>
      </c>
      <c r="B1459" s="254" t="s">
        <v>537</v>
      </c>
      <c r="C1459" s="254" t="str">
        <f>VLOOKUP(D1459,[6]Consolidado!B:E,2,FALSE)</f>
        <v>WEWORK</v>
      </c>
      <c r="D1459" s="255">
        <v>428</v>
      </c>
      <c r="E1459" s="254" t="s">
        <v>481</v>
      </c>
      <c r="F1459" s="266" t="s">
        <v>506</v>
      </c>
      <c r="G1459" s="254" t="s">
        <v>508</v>
      </c>
      <c r="H1459" s="267">
        <v>-316.25</v>
      </c>
      <c r="I1459" s="267">
        <v>1.653250843424706</v>
      </c>
      <c r="J1459" s="268">
        <f t="shared" si="44"/>
        <v>-522.84057923306329</v>
      </c>
      <c r="K1459" s="267">
        <v>50.034779950737054</v>
      </c>
      <c r="L1459" s="269">
        <f t="shared" si="45"/>
        <v>-15823.499159420593</v>
      </c>
      <c r="M1459" s="270" t="str">
        <f>VLOOKUP(D1459,[6]Consolidado!B:E,4,FALSE)</f>
        <v>En Proceso</v>
      </c>
      <c r="N1459" s="270" t="str">
        <f>VLOOKUP(D1459,[6]Consolidado!B:H,7,FALSE)</f>
        <v>Ingreso Parcial Nov.</v>
      </c>
    </row>
    <row r="1460" spans="1:14" x14ac:dyDescent="0.25">
      <c r="A1460" s="239" t="s">
        <v>732</v>
      </c>
      <c r="B1460" s="254" t="s">
        <v>537</v>
      </c>
      <c r="C1460" s="254" t="str">
        <f>VLOOKUP(D1460,[6]Consolidado!B:E,2,FALSE)</f>
        <v>18th Street Restaurant</v>
      </c>
      <c r="D1460" s="255">
        <v>467</v>
      </c>
      <c r="E1460" s="254" t="s">
        <v>481</v>
      </c>
      <c r="F1460" s="266" t="s">
        <v>506</v>
      </c>
      <c r="G1460" s="254" t="s">
        <v>508</v>
      </c>
      <c r="H1460" s="267">
        <v>-20.4166666666667</v>
      </c>
      <c r="I1460" s="267">
        <v>1.653250843424706</v>
      </c>
      <c r="J1460" s="268">
        <f t="shared" si="44"/>
        <v>-33.753871386587804</v>
      </c>
      <c r="K1460" s="267">
        <v>50.034779950737054</v>
      </c>
      <c r="L1460" s="269">
        <f t="shared" si="45"/>
        <v>-1021.5434239942165</v>
      </c>
      <c r="M1460" s="270" t="str">
        <f>VLOOKUP(D1460,[6]Consolidado!B:E,4,FALSE)</f>
        <v>Finalizada</v>
      </c>
      <c r="N1460" s="270" t="str">
        <f>VLOOKUP(D1460,[6]Consolidado!B:H,7,FALSE)</f>
        <v>Noviembre</v>
      </c>
    </row>
    <row r="1461" spans="1:14" x14ac:dyDescent="0.25">
      <c r="A1461" s="239" t="s">
        <v>732</v>
      </c>
      <c r="B1461" s="254" t="s">
        <v>537</v>
      </c>
      <c r="C1461" s="254" t="str">
        <f>VLOOKUP(D1461,[6]Consolidado!B:E,2,FALSE)</f>
        <v>Blue Mesa Granite</v>
      </c>
      <c r="D1461" s="255">
        <v>359</v>
      </c>
      <c r="E1461" s="254" t="s">
        <v>481</v>
      </c>
      <c r="F1461" s="266" t="s">
        <v>506</v>
      </c>
      <c r="G1461" s="254" t="s">
        <v>508</v>
      </c>
      <c r="H1461" s="267">
        <v>-25.3333333333333</v>
      </c>
      <c r="I1461" s="267">
        <v>1.653250843424706</v>
      </c>
      <c r="J1461" s="268">
        <f t="shared" si="44"/>
        <v>-41.882354700092499</v>
      </c>
      <c r="K1461" s="267">
        <v>50.034779950737054</v>
      </c>
      <c r="L1461" s="269">
        <f t="shared" si="45"/>
        <v>-1267.5477587520038</v>
      </c>
      <c r="M1461" s="270" t="str">
        <f>VLOOKUP(D1461,[6]Consolidado!B:E,4,FALSE)</f>
        <v>Finalizada</v>
      </c>
      <c r="N1461" s="270" t="str">
        <f>VLOOKUP(D1461,[6]Consolidado!B:H,7,FALSE)</f>
        <v>Octubre</v>
      </c>
    </row>
    <row r="1462" spans="1:14" x14ac:dyDescent="0.25">
      <c r="A1462" s="239" t="s">
        <v>732</v>
      </c>
      <c r="B1462" s="254" t="s">
        <v>537</v>
      </c>
      <c r="C1462" s="254" t="str">
        <f>VLOOKUP(D1462,[6]Consolidado!B:E,2,FALSE)</f>
        <v>18th Street Restaurant</v>
      </c>
      <c r="D1462" s="255">
        <v>469</v>
      </c>
      <c r="E1462" s="254" t="s">
        <v>481</v>
      </c>
      <c r="F1462" s="266" t="s">
        <v>506</v>
      </c>
      <c r="G1462" s="254" t="s">
        <v>508</v>
      </c>
      <c r="H1462" s="267">
        <v>-57</v>
      </c>
      <c r="I1462" s="267">
        <v>1.653250843424706</v>
      </c>
      <c r="J1462" s="268">
        <f t="shared" si="44"/>
        <v>-94.235298075208235</v>
      </c>
      <c r="K1462" s="267">
        <v>50.034779950737054</v>
      </c>
      <c r="L1462" s="269">
        <f t="shared" si="45"/>
        <v>-2851.9824571920121</v>
      </c>
      <c r="M1462" s="270" t="str">
        <f>VLOOKUP(D1462,[6]Consolidado!B:E,4,FALSE)</f>
        <v>Finalizada</v>
      </c>
      <c r="N1462" s="270" t="str">
        <f>VLOOKUP(D1462,[6]Consolidado!B:H,7,FALSE)</f>
        <v>Noviembre</v>
      </c>
    </row>
    <row r="1463" spans="1:14" x14ac:dyDescent="0.25">
      <c r="A1463" s="239" t="s">
        <v>732</v>
      </c>
      <c r="B1463" s="254" t="s">
        <v>537</v>
      </c>
      <c r="C1463" s="254" t="str">
        <f>VLOOKUP(D1463,[6]Consolidado!B:E,2,FALSE)</f>
        <v>WEWORK</v>
      </c>
      <c r="D1463" s="255">
        <v>428</v>
      </c>
      <c r="E1463" s="254" t="s">
        <v>481</v>
      </c>
      <c r="F1463" s="266" t="s">
        <v>506</v>
      </c>
      <c r="G1463" s="254" t="s">
        <v>508</v>
      </c>
      <c r="H1463" s="267">
        <v>-63.8888888888889</v>
      </c>
      <c r="I1463" s="267">
        <v>1.653250843424706</v>
      </c>
      <c r="J1463" s="268">
        <f t="shared" si="44"/>
        <v>-105.6243594410229</v>
      </c>
      <c r="K1463" s="267">
        <v>50.034779950737054</v>
      </c>
      <c r="L1463" s="269">
        <f t="shared" si="45"/>
        <v>-3196.6664968526457</v>
      </c>
      <c r="M1463" s="270" t="str">
        <f>VLOOKUP(D1463,[6]Consolidado!B:E,4,FALSE)</f>
        <v>En Proceso</v>
      </c>
      <c r="N1463" s="270" t="str">
        <f>VLOOKUP(D1463,[6]Consolidado!B:H,7,FALSE)</f>
        <v>Ingreso Parcial Nov.</v>
      </c>
    </row>
    <row r="1464" spans="1:14" x14ac:dyDescent="0.25">
      <c r="A1464" s="239" t="s">
        <v>732</v>
      </c>
      <c r="B1464" s="254" t="s">
        <v>537</v>
      </c>
      <c r="C1464" s="254" t="str">
        <f>VLOOKUP(D1464,[6]Consolidado!B:E,2,FALSE)</f>
        <v>WEWORK</v>
      </c>
      <c r="D1464" s="255">
        <v>413</v>
      </c>
      <c r="E1464" s="254" t="s">
        <v>482</v>
      </c>
      <c r="F1464" s="266" t="s">
        <v>506</v>
      </c>
      <c r="G1464" s="254" t="s">
        <v>508</v>
      </c>
      <c r="H1464" s="267">
        <v>-253.6875</v>
      </c>
      <c r="I1464" s="267">
        <v>2.6772915838647062</v>
      </c>
      <c r="J1464" s="268">
        <f t="shared" si="44"/>
        <v>-679.19540868167769</v>
      </c>
      <c r="K1464" s="267">
        <v>81.537718374074785</v>
      </c>
      <c r="L1464" s="269">
        <f t="shared" si="45"/>
        <v>-20685.099930023098</v>
      </c>
      <c r="M1464" s="270" t="str">
        <f>VLOOKUP(D1464,[6]Consolidado!B:E,4,FALSE)</f>
        <v>En Proceso</v>
      </c>
      <c r="N1464" s="270" t="str">
        <f>VLOOKUP(D1464,[6]Consolidado!B:H,7,FALSE)</f>
        <v>Ingreso Parcial Nov.</v>
      </c>
    </row>
    <row r="1465" spans="1:14" x14ac:dyDescent="0.25">
      <c r="A1465" s="239" t="s">
        <v>732</v>
      </c>
      <c r="B1465" s="254" t="s">
        <v>537</v>
      </c>
      <c r="C1465" s="254" t="str">
        <f>VLOOKUP(D1465,[6]Consolidado!B:E,2,FALSE)</f>
        <v>WEWORK</v>
      </c>
      <c r="D1465" s="255">
        <v>413</v>
      </c>
      <c r="E1465" s="254" t="s">
        <v>482</v>
      </c>
      <c r="F1465" s="266" t="s">
        <v>506</v>
      </c>
      <c r="G1465" s="254" t="s">
        <v>508</v>
      </c>
      <c r="H1465" s="267">
        <v>-122.111111111111</v>
      </c>
      <c r="I1465" s="267">
        <v>2.6772915838647062</v>
      </c>
      <c r="J1465" s="268">
        <f t="shared" si="44"/>
        <v>-326.92705007414548</v>
      </c>
      <c r="K1465" s="267">
        <v>81.537718374074785</v>
      </c>
      <c r="L1465" s="269">
        <f t="shared" si="45"/>
        <v>-9956.6613881231224</v>
      </c>
      <c r="M1465" s="270" t="str">
        <f>VLOOKUP(D1465,[6]Consolidado!B:E,4,FALSE)</f>
        <v>En Proceso</v>
      </c>
      <c r="N1465" s="270" t="str">
        <f>VLOOKUP(D1465,[6]Consolidado!B:H,7,FALSE)</f>
        <v>Ingreso Parcial Nov.</v>
      </c>
    </row>
    <row r="1466" spans="1:14" x14ac:dyDescent="0.25">
      <c r="A1466" s="239" t="s">
        <v>732</v>
      </c>
      <c r="B1466" s="254" t="s">
        <v>537</v>
      </c>
      <c r="C1466" s="254" t="str">
        <f>VLOOKUP(D1466,[6]Consolidado!B:E,2,FALSE)</f>
        <v>WEWORK</v>
      </c>
      <c r="D1466" s="255">
        <v>413</v>
      </c>
      <c r="E1466" s="254" t="s">
        <v>482</v>
      </c>
      <c r="F1466" s="266" t="s">
        <v>506</v>
      </c>
      <c r="G1466" s="254" t="s">
        <v>508</v>
      </c>
      <c r="H1466" s="267">
        <v>-11</v>
      </c>
      <c r="I1466" s="267">
        <v>2.6772915838647062</v>
      </c>
      <c r="J1466" s="268">
        <f t="shared" si="44"/>
        <v>-29.450207422511767</v>
      </c>
      <c r="K1466" s="267">
        <v>81.537718374074785</v>
      </c>
      <c r="L1466" s="269">
        <f t="shared" si="45"/>
        <v>-896.91490211482267</v>
      </c>
      <c r="M1466" s="270" t="str">
        <f>VLOOKUP(D1466,[6]Consolidado!B:E,4,FALSE)</f>
        <v>En Proceso</v>
      </c>
      <c r="N1466" s="270" t="str">
        <f>VLOOKUP(D1466,[6]Consolidado!B:H,7,FALSE)</f>
        <v>Ingreso Parcial Nov.</v>
      </c>
    </row>
    <row r="1467" spans="1:14" x14ac:dyDescent="0.25">
      <c r="A1467" s="239" t="s">
        <v>732</v>
      </c>
      <c r="B1467" s="254" t="s">
        <v>537</v>
      </c>
      <c r="C1467" s="254" t="str">
        <f>VLOOKUP(D1467,[6]Consolidado!B:E,2,FALSE)</f>
        <v>WEWORK</v>
      </c>
      <c r="D1467" s="255">
        <v>413</v>
      </c>
      <c r="E1467" s="254" t="s">
        <v>482</v>
      </c>
      <c r="F1467" s="266" t="s">
        <v>506</v>
      </c>
      <c r="G1467" s="254" t="s">
        <v>508</v>
      </c>
      <c r="H1467" s="267">
        <v>-97.5555555555556</v>
      </c>
      <c r="I1467" s="267">
        <v>2.6772915838647062</v>
      </c>
      <c r="J1467" s="268">
        <f t="shared" si="44"/>
        <v>-261.18466784813478</v>
      </c>
      <c r="K1467" s="267">
        <v>81.537718374074785</v>
      </c>
      <c r="L1467" s="269">
        <f t="shared" si="45"/>
        <v>-7954.4574147152989</v>
      </c>
      <c r="M1467" s="270" t="str">
        <f>VLOOKUP(D1467,[6]Consolidado!B:E,4,FALSE)</f>
        <v>En Proceso</v>
      </c>
      <c r="N1467" s="270" t="str">
        <f>VLOOKUP(D1467,[6]Consolidado!B:H,7,FALSE)</f>
        <v>Ingreso Parcial Nov.</v>
      </c>
    </row>
    <row r="1468" spans="1:14" x14ac:dyDescent="0.25">
      <c r="A1468" s="239" t="s">
        <v>732</v>
      </c>
      <c r="B1468" s="254" t="s">
        <v>537</v>
      </c>
      <c r="C1468" s="254" t="str">
        <f>VLOOKUP(D1468,[6]Consolidado!B:E,2,FALSE)</f>
        <v>18th Street Restaurant</v>
      </c>
      <c r="D1468" s="255">
        <v>469</v>
      </c>
      <c r="E1468" s="254" t="s">
        <v>481</v>
      </c>
      <c r="F1468" s="266" t="s">
        <v>506</v>
      </c>
      <c r="G1468" s="254" t="s">
        <v>508</v>
      </c>
      <c r="H1468" s="267">
        <v>-26.3888888888889</v>
      </c>
      <c r="I1468" s="267">
        <v>1.653250843424706</v>
      </c>
      <c r="J1468" s="268">
        <f t="shared" si="44"/>
        <v>-43.627452812596424</v>
      </c>
      <c r="K1468" s="267">
        <v>50.034779950737054</v>
      </c>
      <c r="L1468" s="269">
        <f t="shared" si="45"/>
        <v>-1320.3622487000061</v>
      </c>
      <c r="M1468" s="270" t="str">
        <f>VLOOKUP(D1468,[6]Consolidado!B:E,4,FALSE)</f>
        <v>Finalizada</v>
      </c>
      <c r="N1468" s="270" t="str">
        <f>VLOOKUP(D1468,[6]Consolidado!B:H,7,FALSE)</f>
        <v>Noviembre</v>
      </c>
    </row>
    <row r="1469" spans="1:14" x14ac:dyDescent="0.25">
      <c r="A1469" s="239" t="s">
        <v>732</v>
      </c>
      <c r="B1469" s="254" t="s">
        <v>537</v>
      </c>
      <c r="C1469" s="254" t="str">
        <f>VLOOKUP(D1469,[6]Consolidado!B:E,2,FALSE)</f>
        <v>WEWORK</v>
      </c>
      <c r="D1469" s="255">
        <v>412</v>
      </c>
      <c r="E1469" s="254" t="s">
        <v>481</v>
      </c>
      <c r="F1469" s="266" t="s">
        <v>506</v>
      </c>
      <c r="G1469" s="254" t="s">
        <v>508</v>
      </c>
      <c r="H1469" s="267">
        <v>-29.7222222222222</v>
      </c>
      <c r="I1469" s="267">
        <v>1.653250843424706</v>
      </c>
      <c r="J1469" s="268">
        <f t="shared" si="44"/>
        <v>-49.138288957345388</v>
      </c>
      <c r="K1469" s="267">
        <v>50.034779950737054</v>
      </c>
      <c r="L1469" s="269">
        <f t="shared" si="45"/>
        <v>-1487.1448485357946</v>
      </c>
      <c r="M1469" s="270" t="str">
        <f>VLOOKUP(D1469,[6]Consolidado!B:E,4,FALSE)</f>
        <v>En Proceso</v>
      </c>
      <c r="N1469" s="270" t="str">
        <f>VLOOKUP(D1469,[6]Consolidado!B:H,7,FALSE)</f>
        <v>Ingreso Parcial Nov.</v>
      </c>
    </row>
    <row r="1470" spans="1:14" x14ac:dyDescent="0.25">
      <c r="A1470" s="239" t="s">
        <v>732</v>
      </c>
      <c r="B1470" s="254" t="s">
        <v>537</v>
      </c>
      <c r="C1470" s="254" t="str">
        <f>VLOOKUP(D1470,[6]Consolidado!B:E,2,FALSE)</f>
        <v>WEWORK</v>
      </c>
      <c r="D1470" s="255">
        <v>396</v>
      </c>
      <c r="E1470" s="254" t="s">
        <v>481</v>
      </c>
      <c r="F1470" s="266" t="s">
        <v>506</v>
      </c>
      <c r="G1470" s="254" t="s">
        <v>508</v>
      </c>
      <c r="H1470" s="267">
        <v>-114.333333333333</v>
      </c>
      <c r="I1470" s="267">
        <v>1.653250843424706</v>
      </c>
      <c r="J1470" s="268">
        <f t="shared" si="44"/>
        <v>-189.02167976489082</v>
      </c>
      <c r="K1470" s="267">
        <v>50.034779950737054</v>
      </c>
      <c r="L1470" s="269">
        <f t="shared" si="45"/>
        <v>-5720.6431743675867</v>
      </c>
      <c r="M1470" s="270" t="str">
        <f>VLOOKUP(D1470,[6]Consolidado!B:E,4,FALSE)</f>
        <v>En Proceso</v>
      </c>
      <c r="N1470" s="270" t="str">
        <f>VLOOKUP(D1470,[6]Consolidado!B:H,7,FALSE)</f>
        <v>Ingreso Parcial Nov.</v>
      </c>
    </row>
    <row r="1471" spans="1:14" x14ac:dyDescent="0.25">
      <c r="A1471" s="239" t="s">
        <v>732</v>
      </c>
      <c r="B1471" s="254" t="s">
        <v>537</v>
      </c>
      <c r="C1471" s="254" t="str">
        <f>VLOOKUP(D1471,[6]Consolidado!B:E,2,FALSE)</f>
        <v>WEWORK</v>
      </c>
      <c r="D1471" s="255">
        <v>413</v>
      </c>
      <c r="E1471" s="254" t="s">
        <v>482</v>
      </c>
      <c r="F1471" s="266" t="s">
        <v>506</v>
      </c>
      <c r="G1471" s="254" t="s">
        <v>508</v>
      </c>
      <c r="H1471" s="267">
        <v>-60.4444444444444</v>
      </c>
      <c r="I1471" s="267">
        <v>2.6772915838647062</v>
      </c>
      <c r="J1471" s="268">
        <f t="shared" si="44"/>
        <v>-161.82740240248879</v>
      </c>
      <c r="K1471" s="267">
        <v>81.537718374074785</v>
      </c>
      <c r="L1471" s="269">
        <f t="shared" si="45"/>
        <v>-4928.5020883885163</v>
      </c>
      <c r="M1471" s="270" t="str">
        <f>VLOOKUP(D1471,[6]Consolidado!B:E,4,FALSE)</f>
        <v>En Proceso</v>
      </c>
      <c r="N1471" s="270" t="str">
        <f>VLOOKUP(D1471,[6]Consolidado!B:H,7,FALSE)</f>
        <v>Ingreso Parcial Nov.</v>
      </c>
    </row>
    <row r="1472" spans="1:14" x14ac:dyDescent="0.25">
      <c r="A1472" s="239" t="s">
        <v>732</v>
      </c>
      <c r="B1472" s="254" t="s">
        <v>537</v>
      </c>
      <c r="C1472" s="254" t="str">
        <f>VLOOKUP(D1472,[6]Consolidado!B:E,2,FALSE)</f>
        <v>Papagayo Four Seasons</v>
      </c>
      <c r="D1472" s="255">
        <v>372</v>
      </c>
      <c r="E1472" s="254" t="s">
        <v>485</v>
      </c>
      <c r="F1472" s="266" t="s">
        <v>507</v>
      </c>
      <c r="G1472" s="254" t="s">
        <v>505</v>
      </c>
      <c r="H1472" s="267">
        <v>-6.25</v>
      </c>
      <c r="I1472" s="267">
        <v>3.7872651789270444</v>
      </c>
      <c r="J1472" s="268">
        <f t="shared" si="44"/>
        <v>-23.670407368294029</v>
      </c>
      <c r="K1472" s="267">
        <v>111.94602767624674</v>
      </c>
      <c r="L1472" s="269">
        <f t="shared" si="45"/>
        <v>-699.66267297654213</v>
      </c>
      <c r="M1472" s="270" t="str">
        <f>VLOOKUP(D1472,[6]Consolidado!B:E,4,FALSE)</f>
        <v>Finalizada</v>
      </c>
      <c r="N1472" s="270" t="str">
        <f>VLOOKUP(D1472,[6]Consolidado!B:H,7,FALSE)</f>
        <v>Noviembre</v>
      </c>
    </row>
    <row r="1473" spans="1:14" x14ac:dyDescent="0.25">
      <c r="A1473" s="239" t="s">
        <v>732</v>
      </c>
      <c r="B1473" s="254" t="s">
        <v>537</v>
      </c>
      <c r="C1473" s="254" t="str">
        <f>VLOOKUP(D1473,[6]Consolidado!B:E,2,FALSE)</f>
        <v>WEWORK</v>
      </c>
      <c r="D1473" s="255">
        <v>428</v>
      </c>
      <c r="E1473" s="254" t="s">
        <v>481</v>
      </c>
      <c r="F1473" s="266" t="s">
        <v>506</v>
      </c>
      <c r="G1473" s="254" t="s">
        <v>508</v>
      </c>
      <c r="H1473" s="267">
        <v>-8.2638888888888893</v>
      </c>
      <c r="I1473" s="267">
        <v>1.653250843424706</v>
      </c>
      <c r="J1473" s="268">
        <f t="shared" si="44"/>
        <v>-13.662281275523613</v>
      </c>
      <c r="K1473" s="267">
        <v>50.034779950737054</v>
      </c>
      <c r="L1473" s="269">
        <f t="shared" si="45"/>
        <v>-413.48186209289651</v>
      </c>
      <c r="M1473" s="270" t="str">
        <f>VLOOKUP(D1473,[6]Consolidado!B:E,4,FALSE)</f>
        <v>En Proceso</v>
      </c>
      <c r="N1473" s="270" t="str">
        <f>VLOOKUP(D1473,[6]Consolidado!B:H,7,FALSE)</f>
        <v>Ingreso Parcial Nov.</v>
      </c>
    </row>
    <row r="1474" spans="1:14" x14ac:dyDescent="0.25">
      <c r="A1474" s="239" t="s">
        <v>732</v>
      </c>
      <c r="B1474" s="254" t="s">
        <v>537</v>
      </c>
      <c r="C1474" s="254" t="str">
        <f>VLOOKUP(D1474,[6]Consolidado!B:E,2,FALSE)</f>
        <v>WEWORK</v>
      </c>
      <c r="D1474" s="255">
        <v>413</v>
      </c>
      <c r="E1474" s="254" t="s">
        <v>482</v>
      </c>
      <c r="F1474" s="266" t="s">
        <v>506</v>
      </c>
      <c r="G1474" s="254" t="s">
        <v>508</v>
      </c>
      <c r="H1474" s="267">
        <v>-5.3333333333333304</v>
      </c>
      <c r="I1474" s="267">
        <v>2.6772915838647062</v>
      </c>
      <c r="J1474" s="268">
        <f t="shared" si="44"/>
        <v>-14.278888447278426</v>
      </c>
      <c r="K1474" s="267">
        <v>81.537718374074785</v>
      </c>
      <c r="L1474" s="269">
        <f t="shared" si="45"/>
        <v>-434.86783132839861</v>
      </c>
      <c r="M1474" s="270" t="str">
        <f>VLOOKUP(D1474,[6]Consolidado!B:E,4,FALSE)</f>
        <v>En Proceso</v>
      </c>
      <c r="N1474" s="270" t="str">
        <f>VLOOKUP(D1474,[6]Consolidado!B:H,7,FALSE)</f>
        <v>Ingreso Parcial Nov.</v>
      </c>
    </row>
    <row r="1475" spans="1:14" x14ac:dyDescent="0.25">
      <c r="A1475" s="239" t="s">
        <v>732</v>
      </c>
      <c r="B1475" s="254" t="s">
        <v>537</v>
      </c>
      <c r="C1475" s="254" t="str">
        <f>VLOOKUP(D1475,[6]Consolidado!B:E,2,FALSE)</f>
        <v>18th Street Restaurant</v>
      </c>
      <c r="D1475" s="255">
        <v>463</v>
      </c>
      <c r="E1475" s="254" t="s">
        <v>481</v>
      </c>
      <c r="F1475" s="266" t="s">
        <v>506</v>
      </c>
      <c r="G1475" s="254" t="s">
        <v>508</v>
      </c>
      <c r="H1475" s="267">
        <v>-65</v>
      </c>
      <c r="I1475" s="267">
        <v>1.653250843424706</v>
      </c>
      <c r="J1475" s="268">
        <f t="shared" si="44"/>
        <v>-107.46130482260588</v>
      </c>
      <c r="K1475" s="267">
        <v>50.034779950737054</v>
      </c>
      <c r="L1475" s="269">
        <f t="shared" si="45"/>
        <v>-3252.2606967979086</v>
      </c>
      <c r="M1475" s="270" t="str">
        <f>VLOOKUP(D1475,[6]Consolidado!B:E,4,FALSE)</f>
        <v>Finalizada</v>
      </c>
      <c r="N1475" s="270" t="str">
        <f>VLOOKUP(D1475,[6]Consolidado!B:H,7,FALSE)</f>
        <v>Noviembre</v>
      </c>
    </row>
    <row r="1476" spans="1:14" x14ac:dyDescent="0.25">
      <c r="A1476" s="239" t="s">
        <v>732</v>
      </c>
      <c r="B1476" s="254" t="s">
        <v>537</v>
      </c>
      <c r="C1476" s="254" t="str">
        <f>VLOOKUP(D1476,[6]Consolidado!B:E,2,FALSE)</f>
        <v>Papagayo Four Seasons</v>
      </c>
      <c r="D1476" s="255">
        <v>379</v>
      </c>
      <c r="E1476" s="254" t="s">
        <v>484</v>
      </c>
      <c r="F1476" s="266" t="s">
        <v>506</v>
      </c>
      <c r="G1476" s="254" t="s">
        <v>508</v>
      </c>
      <c r="H1476" s="267">
        <v>-13.5</v>
      </c>
      <c r="I1476" s="267">
        <v>2.3764997107130861</v>
      </c>
      <c r="J1476" s="268">
        <f t="shared" si="44"/>
        <v>-32.082746094626664</v>
      </c>
      <c r="K1476" s="267">
        <v>72.081296537760878</v>
      </c>
      <c r="L1476" s="269">
        <f t="shared" si="45"/>
        <v>-973.09750325977188</v>
      </c>
      <c r="M1476" s="270" t="str">
        <f>VLOOKUP(D1476,[6]Consolidado!B:E,4,FALSE)</f>
        <v>Finalizada</v>
      </c>
      <c r="N1476" s="270" t="str">
        <f>VLOOKUP(D1476,[6]Consolidado!B:H,7,FALSE)</f>
        <v>Noviembre</v>
      </c>
    </row>
    <row r="1477" spans="1:14" x14ac:dyDescent="0.25">
      <c r="A1477" s="239" t="s">
        <v>732</v>
      </c>
      <c r="B1477" s="254" t="s">
        <v>537</v>
      </c>
      <c r="C1477" s="254" t="str">
        <f>VLOOKUP(D1477,[6]Consolidado!B:E,2,FALSE)</f>
        <v>WEWORK</v>
      </c>
      <c r="D1477" s="255">
        <v>397</v>
      </c>
      <c r="E1477" s="254" t="s">
        <v>482</v>
      </c>
      <c r="F1477" s="266" t="s">
        <v>506</v>
      </c>
      <c r="G1477" s="254" t="s">
        <v>508</v>
      </c>
      <c r="H1477" s="267">
        <v>-126</v>
      </c>
      <c r="I1477" s="267">
        <v>2.6772915838647062</v>
      </c>
      <c r="J1477" s="268">
        <f t="shared" si="44"/>
        <v>-337.338739566953</v>
      </c>
      <c r="K1477" s="267">
        <v>81.537718374074785</v>
      </c>
      <c r="L1477" s="269">
        <f t="shared" si="45"/>
        <v>-10273.752515133423</v>
      </c>
      <c r="M1477" s="270" t="str">
        <f>VLOOKUP(D1477,[6]Consolidado!B:E,4,FALSE)</f>
        <v>En Proceso</v>
      </c>
      <c r="N1477" s="270" t="str">
        <f>VLOOKUP(D1477,[6]Consolidado!B:H,7,FALSE)</f>
        <v>Ingreso Parcial Nov.</v>
      </c>
    </row>
    <row r="1478" spans="1:14" x14ac:dyDescent="0.25">
      <c r="A1478" s="239" t="s">
        <v>732</v>
      </c>
      <c r="B1478" s="254" t="s">
        <v>537</v>
      </c>
      <c r="C1478" s="254" t="str">
        <f>VLOOKUP(D1478,[6]Consolidado!B:E,2,FALSE)</f>
        <v>WEWORK</v>
      </c>
      <c r="D1478" s="255">
        <v>428</v>
      </c>
      <c r="E1478" s="254" t="s">
        <v>481</v>
      </c>
      <c r="F1478" s="266" t="s">
        <v>506</v>
      </c>
      <c r="G1478" s="254" t="s">
        <v>508</v>
      </c>
      <c r="H1478" s="267">
        <v>-76.7361111111111</v>
      </c>
      <c r="I1478" s="267">
        <v>1.653250843424706</v>
      </c>
      <c r="J1478" s="268">
        <f t="shared" si="44"/>
        <v>-126.86404041557638</v>
      </c>
      <c r="K1478" s="267">
        <v>50.034779950737054</v>
      </c>
      <c r="L1478" s="269">
        <f t="shared" si="45"/>
        <v>-3839.4744337197526</v>
      </c>
      <c r="M1478" s="270" t="str">
        <f>VLOOKUP(D1478,[6]Consolidado!B:E,4,FALSE)</f>
        <v>En Proceso</v>
      </c>
      <c r="N1478" s="270" t="str">
        <f>VLOOKUP(D1478,[6]Consolidado!B:H,7,FALSE)</f>
        <v>Ingreso Parcial Nov.</v>
      </c>
    </row>
    <row r="1479" spans="1:14" x14ac:dyDescent="0.25">
      <c r="A1479" s="239" t="s">
        <v>732</v>
      </c>
      <c r="B1479" s="254" t="s">
        <v>537</v>
      </c>
      <c r="C1479" s="254" t="str">
        <f>VLOOKUP(D1479,[6]Consolidado!B:E,2,FALSE)</f>
        <v>WEWORK</v>
      </c>
      <c r="D1479" s="255">
        <v>413</v>
      </c>
      <c r="E1479" s="254" t="s">
        <v>482</v>
      </c>
      <c r="F1479" s="266" t="s">
        <v>506</v>
      </c>
      <c r="G1479" s="254" t="s">
        <v>508</v>
      </c>
      <c r="H1479" s="267">
        <v>-151.347222222222</v>
      </c>
      <c r="I1479" s="267">
        <v>2.6772915838647062</v>
      </c>
      <c r="J1479" s="268">
        <f t="shared" si="44"/>
        <v>-405.20064429685641</v>
      </c>
      <c r="K1479" s="267">
        <v>81.537718374074785</v>
      </c>
      <c r="L1479" s="269">
        <f t="shared" si="45"/>
        <v>-12340.50718225405</v>
      </c>
      <c r="M1479" s="270" t="str">
        <f>VLOOKUP(D1479,[6]Consolidado!B:E,4,FALSE)</f>
        <v>En Proceso</v>
      </c>
      <c r="N1479" s="270" t="str">
        <f>VLOOKUP(D1479,[6]Consolidado!B:H,7,FALSE)</f>
        <v>Ingreso Parcial Nov.</v>
      </c>
    </row>
    <row r="1480" spans="1:14" x14ac:dyDescent="0.25">
      <c r="A1480" s="239" t="s">
        <v>732</v>
      </c>
      <c r="B1480" s="254" t="s">
        <v>537</v>
      </c>
      <c r="C1480" s="254" t="str">
        <f>VLOOKUP(D1480,[6]Consolidado!B:E,2,FALSE)</f>
        <v>WEWORK</v>
      </c>
      <c r="D1480" s="255">
        <v>397</v>
      </c>
      <c r="E1480" s="254" t="s">
        <v>482</v>
      </c>
      <c r="F1480" s="266" t="s">
        <v>506</v>
      </c>
      <c r="G1480" s="254" t="s">
        <v>508</v>
      </c>
      <c r="H1480" s="267">
        <v>-216</v>
      </c>
      <c r="I1480" s="267">
        <v>2.6772915838647062</v>
      </c>
      <c r="J1480" s="268">
        <f t="shared" si="44"/>
        <v>-578.29498211477653</v>
      </c>
      <c r="K1480" s="267">
        <v>81.537718374074785</v>
      </c>
      <c r="L1480" s="269">
        <f t="shared" si="45"/>
        <v>-17612.147168800155</v>
      </c>
      <c r="M1480" s="270" t="str">
        <f>VLOOKUP(D1480,[6]Consolidado!B:E,4,FALSE)</f>
        <v>En Proceso</v>
      </c>
      <c r="N1480" s="270" t="str">
        <f>VLOOKUP(D1480,[6]Consolidado!B:H,7,FALSE)</f>
        <v>Ingreso Parcial Nov.</v>
      </c>
    </row>
    <row r="1481" spans="1:14" x14ac:dyDescent="0.25">
      <c r="A1481" s="239" t="s">
        <v>732</v>
      </c>
      <c r="B1481" s="254" t="s">
        <v>537</v>
      </c>
      <c r="C1481" s="254" t="str">
        <f>VLOOKUP(D1481,[6]Consolidado!B:E,2,FALSE)</f>
        <v>WEWORK</v>
      </c>
      <c r="D1481" s="255">
        <v>397</v>
      </c>
      <c r="E1481" s="254" t="s">
        <v>482</v>
      </c>
      <c r="F1481" s="266" t="s">
        <v>506</v>
      </c>
      <c r="G1481" s="254" t="s">
        <v>508</v>
      </c>
      <c r="H1481" s="267">
        <v>-132.222222222222</v>
      </c>
      <c r="I1481" s="267">
        <v>2.6772915838647062</v>
      </c>
      <c r="J1481" s="268">
        <f t="shared" si="44"/>
        <v>-353.9974427554439</v>
      </c>
      <c r="K1481" s="267">
        <v>81.537718374074785</v>
      </c>
      <c r="L1481" s="269">
        <f t="shared" si="45"/>
        <v>-10781.09831834987</v>
      </c>
      <c r="M1481" s="270" t="str">
        <f>VLOOKUP(D1481,[6]Consolidado!B:E,4,FALSE)</f>
        <v>En Proceso</v>
      </c>
      <c r="N1481" s="270" t="str">
        <f>VLOOKUP(D1481,[6]Consolidado!B:H,7,FALSE)</f>
        <v>Ingreso Parcial Nov.</v>
      </c>
    </row>
    <row r="1482" spans="1:14" x14ac:dyDescent="0.25">
      <c r="A1482" s="239" t="s">
        <v>732</v>
      </c>
      <c r="B1482" s="254" t="s">
        <v>537</v>
      </c>
      <c r="C1482" s="254" t="str">
        <f>VLOOKUP(D1482,[6]Consolidado!B:E,2,FALSE)</f>
        <v>WEWORK</v>
      </c>
      <c r="D1482" s="255">
        <v>413</v>
      </c>
      <c r="E1482" s="254" t="s">
        <v>482</v>
      </c>
      <c r="F1482" s="266" t="s">
        <v>506</v>
      </c>
      <c r="G1482" s="254" t="s">
        <v>508</v>
      </c>
      <c r="H1482" s="267">
        <v>-105.333333333333</v>
      </c>
      <c r="I1482" s="267">
        <v>2.6772915838647062</v>
      </c>
      <c r="J1482" s="268">
        <f t="shared" ref="J1482:J1545" si="46">+H1482*I1482</f>
        <v>-282.00804683374815</v>
      </c>
      <c r="K1482" s="267">
        <v>81.537718374074785</v>
      </c>
      <c r="L1482" s="269">
        <f t="shared" si="45"/>
        <v>-8588.6396687358501</v>
      </c>
      <c r="M1482" s="270" t="str">
        <f>VLOOKUP(D1482,[6]Consolidado!B:E,4,FALSE)</f>
        <v>En Proceso</v>
      </c>
      <c r="N1482" s="270" t="str">
        <f>VLOOKUP(D1482,[6]Consolidado!B:H,7,FALSE)</f>
        <v>Ingreso Parcial Nov.</v>
      </c>
    </row>
    <row r="1483" spans="1:14" x14ac:dyDescent="0.25">
      <c r="A1483" s="239" t="s">
        <v>732</v>
      </c>
      <c r="B1483" s="254" t="s">
        <v>537</v>
      </c>
      <c r="C1483" s="254" t="str">
        <f>VLOOKUP(D1483,[6]Consolidado!B:E,2,FALSE)</f>
        <v>WEWORK</v>
      </c>
      <c r="D1483" s="255">
        <v>413</v>
      </c>
      <c r="E1483" s="254" t="s">
        <v>482</v>
      </c>
      <c r="F1483" s="266" t="s">
        <v>506</v>
      </c>
      <c r="G1483" s="254" t="s">
        <v>508</v>
      </c>
      <c r="H1483" s="267">
        <v>-90.6666666666667</v>
      </c>
      <c r="I1483" s="267">
        <v>2.6772915838647062</v>
      </c>
      <c r="J1483" s="268">
        <f t="shared" si="46"/>
        <v>-242.74110360373345</v>
      </c>
      <c r="K1483" s="267">
        <v>81.537718374074785</v>
      </c>
      <c r="L1483" s="269">
        <f t="shared" ref="L1483:L1546" si="47">H1483*K1483</f>
        <v>-7392.7531325827831</v>
      </c>
      <c r="M1483" s="270" t="str">
        <f>VLOOKUP(D1483,[6]Consolidado!B:E,4,FALSE)</f>
        <v>En Proceso</v>
      </c>
      <c r="N1483" s="270" t="str">
        <f>VLOOKUP(D1483,[6]Consolidado!B:H,7,FALSE)</f>
        <v>Ingreso Parcial Nov.</v>
      </c>
    </row>
    <row r="1484" spans="1:14" x14ac:dyDescent="0.25">
      <c r="A1484" s="239" t="s">
        <v>732</v>
      </c>
      <c r="B1484" s="254" t="s">
        <v>537</v>
      </c>
      <c r="C1484" s="254" t="str">
        <f>VLOOKUP(D1484,[6]Consolidado!B:E,2,FALSE)</f>
        <v>18th Street Restaurant</v>
      </c>
      <c r="D1484" s="255">
        <v>464</v>
      </c>
      <c r="E1484" s="254" t="s">
        <v>481</v>
      </c>
      <c r="F1484" s="266" t="s">
        <v>506</v>
      </c>
      <c r="G1484" s="254" t="s">
        <v>508</v>
      </c>
      <c r="H1484" s="267">
        <v>-34.8333333333333</v>
      </c>
      <c r="I1484" s="267">
        <v>1.653250843424706</v>
      </c>
      <c r="J1484" s="268">
        <f t="shared" si="46"/>
        <v>-57.588237712627205</v>
      </c>
      <c r="K1484" s="267">
        <v>50.034779950737054</v>
      </c>
      <c r="L1484" s="269">
        <f t="shared" si="47"/>
        <v>-1742.8781682840058</v>
      </c>
      <c r="M1484" s="270" t="str">
        <f>VLOOKUP(D1484,[6]Consolidado!B:E,4,FALSE)</f>
        <v>Finalizada</v>
      </c>
      <c r="N1484" s="270" t="str">
        <f>VLOOKUP(D1484,[6]Consolidado!B:H,7,FALSE)</f>
        <v>Noviembre</v>
      </c>
    </row>
    <row r="1485" spans="1:14" x14ac:dyDescent="0.25">
      <c r="A1485" s="239" t="s">
        <v>732</v>
      </c>
      <c r="B1485" s="254" t="s">
        <v>537</v>
      </c>
      <c r="C1485" s="254" t="str">
        <f>VLOOKUP(D1485,[6]Consolidado!B:E,2,FALSE)</f>
        <v>WEWORK</v>
      </c>
      <c r="D1485" s="255">
        <v>428</v>
      </c>
      <c r="E1485" s="254" t="s">
        <v>481</v>
      </c>
      <c r="F1485" s="266" t="s">
        <v>506</v>
      </c>
      <c r="G1485" s="254" t="s">
        <v>508</v>
      </c>
      <c r="H1485" s="267">
        <v>-82.6388888888889</v>
      </c>
      <c r="I1485" s="267">
        <v>1.653250843424706</v>
      </c>
      <c r="J1485" s="268">
        <f t="shared" si="46"/>
        <v>-136.62281275523614</v>
      </c>
      <c r="K1485" s="267">
        <v>50.034779950737054</v>
      </c>
      <c r="L1485" s="269">
        <f t="shared" si="47"/>
        <v>-4134.8186209289652</v>
      </c>
      <c r="M1485" s="270" t="str">
        <f>VLOOKUP(D1485,[6]Consolidado!B:E,4,FALSE)</f>
        <v>En Proceso</v>
      </c>
      <c r="N1485" s="270" t="str">
        <f>VLOOKUP(D1485,[6]Consolidado!B:H,7,FALSE)</f>
        <v>Ingreso Parcial Nov.</v>
      </c>
    </row>
    <row r="1486" spans="1:14" x14ac:dyDescent="0.25">
      <c r="A1486" s="239" t="s">
        <v>732</v>
      </c>
      <c r="B1486" s="254" t="s">
        <v>537</v>
      </c>
      <c r="C1486" s="254" t="str">
        <f>VLOOKUP(D1486,[6]Consolidado!B:E,2,FALSE)</f>
        <v>18th Street Restaurant</v>
      </c>
      <c r="D1486" s="255">
        <v>464</v>
      </c>
      <c r="E1486" s="254" t="s">
        <v>481</v>
      </c>
      <c r="F1486" s="266" t="s">
        <v>506</v>
      </c>
      <c r="G1486" s="254" t="s">
        <v>508</v>
      </c>
      <c r="H1486" s="267">
        <v>-36.6666666666667</v>
      </c>
      <c r="I1486" s="267">
        <v>1.653250843424706</v>
      </c>
      <c r="J1486" s="268">
        <f t="shared" si="46"/>
        <v>-60.619197592239274</v>
      </c>
      <c r="K1486" s="267">
        <v>50.034779950737054</v>
      </c>
      <c r="L1486" s="269">
        <f t="shared" si="47"/>
        <v>-1834.6085981936935</v>
      </c>
      <c r="M1486" s="270" t="str">
        <f>VLOOKUP(D1486,[6]Consolidado!B:E,4,FALSE)</f>
        <v>Finalizada</v>
      </c>
      <c r="N1486" s="270" t="str">
        <f>VLOOKUP(D1486,[6]Consolidado!B:H,7,FALSE)</f>
        <v>Noviembre</v>
      </c>
    </row>
    <row r="1487" spans="1:14" x14ac:dyDescent="0.25">
      <c r="A1487" s="239" t="s">
        <v>732</v>
      </c>
      <c r="B1487" s="254" t="s">
        <v>537</v>
      </c>
      <c r="C1487" s="254" t="str">
        <f>VLOOKUP(D1487,[6]Consolidado!B:E,2,FALSE)</f>
        <v>WEWORK</v>
      </c>
      <c r="D1487" s="255">
        <v>413</v>
      </c>
      <c r="E1487" s="254" t="s">
        <v>482</v>
      </c>
      <c r="F1487" s="266" t="s">
        <v>506</v>
      </c>
      <c r="G1487" s="254" t="s">
        <v>508</v>
      </c>
      <c r="H1487" s="267">
        <v>-23.6111111111111</v>
      </c>
      <c r="I1487" s="267">
        <v>2.6772915838647062</v>
      </c>
      <c r="J1487" s="268">
        <f t="shared" si="46"/>
        <v>-63.213829063472204</v>
      </c>
      <c r="K1487" s="267">
        <v>81.537718374074785</v>
      </c>
      <c r="L1487" s="269">
        <f t="shared" si="47"/>
        <v>-1925.196128276765</v>
      </c>
      <c r="M1487" s="270" t="str">
        <f>VLOOKUP(D1487,[6]Consolidado!B:E,4,FALSE)</f>
        <v>En Proceso</v>
      </c>
      <c r="N1487" s="270" t="str">
        <f>VLOOKUP(D1487,[6]Consolidado!B:H,7,FALSE)</f>
        <v>Ingreso Parcial Nov.</v>
      </c>
    </row>
    <row r="1488" spans="1:14" x14ac:dyDescent="0.25">
      <c r="A1488" s="239" t="s">
        <v>732</v>
      </c>
      <c r="B1488" s="254" t="s">
        <v>537</v>
      </c>
      <c r="C1488" s="254" t="str">
        <f>VLOOKUP(D1488,[6]Consolidado!B:E,2,FALSE)</f>
        <v>WEWORK</v>
      </c>
      <c r="D1488" s="255">
        <v>396</v>
      </c>
      <c r="E1488" s="254" t="s">
        <v>481</v>
      </c>
      <c r="F1488" s="266" t="s">
        <v>506</v>
      </c>
      <c r="G1488" s="254" t="s">
        <v>508</v>
      </c>
      <c r="H1488" s="267">
        <v>-6.25</v>
      </c>
      <c r="I1488" s="267">
        <v>1.653250843424706</v>
      </c>
      <c r="J1488" s="268">
        <f t="shared" si="46"/>
        <v>-10.332817771404413</v>
      </c>
      <c r="K1488" s="267">
        <v>50.034779950737054</v>
      </c>
      <c r="L1488" s="269">
        <f t="shared" si="47"/>
        <v>-312.7173746921066</v>
      </c>
      <c r="M1488" s="270" t="str">
        <f>VLOOKUP(D1488,[6]Consolidado!B:E,4,FALSE)</f>
        <v>En Proceso</v>
      </c>
      <c r="N1488" s="270" t="str">
        <f>VLOOKUP(D1488,[6]Consolidado!B:H,7,FALSE)</f>
        <v>Ingreso Parcial Nov.</v>
      </c>
    </row>
    <row r="1489" spans="1:14" x14ac:dyDescent="0.25">
      <c r="A1489" s="239" t="s">
        <v>732</v>
      </c>
      <c r="B1489" s="254" t="s">
        <v>537</v>
      </c>
      <c r="C1489" s="254" t="str">
        <f>VLOOKUP(D1489,[6]Consolidado!B:E,2,FALSE)</f>
        <v>WEWORK</v>
      </c>
      <c r="D1489" s="255">
        <v>397</v>
      </c>
      <c r="E1489" s="254" t="s">
        <v>482</v>
      </c>
      <c r="F1489" s="266" t="s">
        <v>506</v>
      </c>
      <c r="G1489" s="254" t="s">
        <v>508</v>
      </c>
      <c r="H1489" s="267">
        <v>-108.625</v>
      </c>
      <c r="I1489" s="267">
        <v>2.6772915838647062</v>
      </c>
      <c r="J1489" s="268">
        <f t="shared" si="46"/>
        <v>-290.82079829730372</v>
      </c>
      <c r="K1489" s="267">
        <v>81.537718374074785</v>
      </c>
      <c r="L1489" s="269">
        <f t="shared" si="47"/>
        <v>-8857.0346583838727</v>
      </c>
      <c r="M1489" s="270" t="str">
        <f>VLOOKUP(D1489,[6]Consolidado!B:E,4,FALSE)</f>
        <v>En Proceso</v>
      </c>
      <c r="N1489" s="270" t="str">
        <f>VLOOKUP(D1489,[6]Consolidado!B:H,7,FALSE)</f>
        <v>Ingreso Parcial Nov.</v>
      </c>
    </row>
    <row r="1490" spans="1:14" x14ac:dyDescent="0.25">
      <c r="A1490" s="239" t="s">
        <v>732</v>
      </c>
      <c r="B1490" s="254" t="s">
        <v>537</v>
      </c>
      <c r="C1490" s="254" t="str">
        <f>VLOOKUP(D1490,[6]Consolidado!B:E,2,FALSE)</f>
        <v>WEWORK</v>
      </c>
      <c r="D1490" s="255">
        <v>397</v>
      </c>
      <c r="E1490" s="254" t="s">
        <v>482</v>
      </c>
      <c r="F1490" s="266" t="s">
        <v>506</v>
      </c>
      <c r="G1490" s="254" t="s">
        <v>508</v>
      </c>
      <c r="H1490" s="267">
        <v>-45.9375</v>
      </c>
      <c r="I1490" s="267">
        <v>2.6772915838647062</v>
      </c>
      <c r="J1490" s="268">
        <f t="shared" si="46"/>
        <v>-122.98808213378494</v>
      </c>
      <c r="K1490" s="267">
        <v>81.537718374074785</v>
      </c>
      <c r="L1490" s="269">
        <f t="shared" si="47"/>
        <v>-3745.6389378090603</v>
      </c>
      <c r="M1490" s="270" t="str">
        <f>VLOOKUP(D1490,[6]Consolidado!B:E,4,FALSE)</f>
        <v>En Proceso</v>
      </c>
      <c r="N1490" s="270" t="str">
        <f>VLOOKUP(D1490,[6]Consolidado!B:H,7,FALSE)</f>
        <v>Ingreso Parcial Nov.</v>
      </c>
    </row>
    <row r="1491" spans="1:14" x14ac:dyDescent="0.25">
      <c r="A1491" s="239" t="s">
        <v>732</v>
      </c>
      <c r="B1491" s="254" t="s">
        <v>537</v>
      </c>
      <c r="C1491" s="254" t="str">
        <f>VLOOKUP(D1491,[6]Consolidado!B:E,2,FALSE)</f>
        <v>WEWORK</v>
      </c>
      <c r="D1491" s="255">
        <v>473</v>
      </c>
      <c r="E1491" s="254" t="s">
        <v>481</v>
      </c>
      <c r="F1491" s="266" t="s">
        <v>506</v>
      </c>
      <c r="G1491" s="254" t="s">
        <v>508</v>
      </c>
      <c r="H1491" s="267">
        <v>-163.125</v>
      </c>
      <c r="I1491" s="267">
        <v>1.653250843424706</v>
      </c>
      <c r="J1491" s="268">
        <f t="shared" si="46"/>
        <v>-269.68654383365515</v>
      </c>
      <c r="K1491" s="267">
        <v>50.034779950737054</v>
      </c>
      <c r="L1491" s="269">
        <f t="shared" si="47"/>
        <v>-8161.9234794639815</v>
      </c>
      <c r="M1491" s="270" t="str">
        <f>VLOOKUP(D1491,[6]Consolidado!B:E,4,FALSE)</f>
        <v>En Proceso</v>
      </c>
      <c r="N1491" s="270">
        <f>VLOOKUP(D1491,[6]Consolidado!B:H,7,FALSE)</f>
        <v>0</v>
      </c>
    </row>
    <row r="1492" spans="1:14" x14ac:dyDescent="0.25">
      <c r="A1492" s="239" t="s">
        <v>732</v>
      </c>
      <c r="B1492" s="254" t="s">
        <v>537</v>
      </c>
      <c r="C1492" s="254" t="str">
        <f>VLOOKUP(D1492,[6]Consolidado!B:E,2,FALSE)</f>
        <v>WEWORK</v>
      </c>
      <c r="D1492" s="255">
        <v>473</v>
      </c>
      <c r="E1492" s="254" t="s">
        <v>481</v>
      </c>
      <c r="F1492" s="266" t="s">
        <v>506</v>
      </c>
      <c r="G1492" s="254" t="s">
        <v>508</v>
      </c>
      <c r="H1492" s="267">
        <v>-136.111111111111</v>
      </c>
      <c r="I1492" s="267">
        <v>1.653250843424706</v>
      </c>
      <c r="J1492" s="268">
        <f t="shared" si="46"/>
        <v>-225.02580924391813</v>
      </c>
      <c r="K1492" s="267">
        <v>50.034779950737054</v>
      </c>
      <c r="L1492" s="269">
        <f t="shared" si="47"/>
        <v>-6810.2894932947602</v>
      </c>
      <c r="M1492" s="270" t="str">
        <f>VLOOKUP(D1492,[6]Consolidado!B:E,4,FALSE)</f>
        <v>En Proceso</v>
      </c>
      <c r="N1492" s="270">
        <f>VLOOKUP(D1492,[6]Consolidado!B:H,7,FALSE)</f>
        <v>0</v>
      </c>
    </row>
    <row r="1493" spans="1:14" x14ac:dyDescent="0.25">
      <c r="A1493" s="239" t="s">
        <v>732</v>
      </c>
      <c r="B1493" s="254" t="s">
        <v>537</v>
      </c>
      <c r="C1493" s="254" t="str">
        <f>VLOOKUP(D1493,[6]Consolidado!B:E,2,FALSE)</f>
        <v>WEWORK</v>
      </c>
      <c r="D1493" s="255">
        <v>473</v>
      </c>
      <c r="E1493" s="254" t="s">
        <v>481</v>
      </c>
      <c r="F1493" s="266" t="s">
        <v>506</v>
      </c>
      <c r="G1493" s="254" t="s">
        <v>508</v>
      </c>
      <c r="H1493" s="267">
        <v>-183.75</v>
      </c>
      <c r="I1493" s="267">
        <v>1.653250843424706</v>
      </c>
      <c r="J1493" s="268">
        <f t="shared" si="46"/>
        <v>-303.78484247928969</v>
      </c>
      <c r="K1493" s="267">
        <v>50.034779950737054</v>
      </c>
      <c r="L1493" s="269">
        <f t="shared" si="47"/>
        <v>-9193.8908159479342</v>
      </c>
      <c r="M1493" s="270" t="str">
        <f>VLOOKUP(D1493,[6]Consolidado!B:E,4,FALSE)</f>
        <v>En Proceso</v>
      </c>
      <c r="N1493" s="270">
        <f>VLOOKUP(D1493,[6]Consolidado!B:H,7,FALSE)</f>
        <v>0</v>
      </c>
    </row>
    <row r="1494" spans="1:14" x14ac:dyDescent="0.25">
      <c r="A1494" s="239" t="s">
        <v>732</v>
      </c>
      <c r="B1494" s="254" t="s">
        <v>537</v>
      </c>
      <c r="C1494" s="254" t="str">
        <f>VLOOKUP(D1494,[6]Consolidado!B:E,2,FALSE)</f>
        <v>18th Street Restaurant</v>
      </c>
      <c r="D1494" s="255">
        <v>499</v>
      </c>
      <c r="E1494" s="254" t="s">
        <v>481</v>
      </c>
      <c r="F1494" s="266" t="s">
        <v>506</v>
      </c>
      <c r="G1494" s="254" t="s">
        <v>508</v>
      </c>
      <c r="H1494" s="267">
        <v>-28.3333333333333</v>
      </c>
      <c r="I1494" s="267">
        <v>1.653250843424706</v>
      </c>
      <c r="J1494" s="268">
        <f t="shared" si="46"/>
        <v>-46.842107230366615</v>
      </c>
      <c r="K1494" s="267">
        <v>50.034779950737054</v>
      </c>
      <c r="L1494" s="269">
        <f t="shared" si="47"/>
        <v>-1417.6520986042149</v>
      </c>
      <c r="M1494" s="270" t="str">
        <f>VLOOKUP(D1494,[6]Consolidado!B:E,4,FALSE)</f>
        <v>Finalizada</v>
      </c>
      <c r="N1494" s="270" t="str">
        <f>VLOOKUP(D1494,[6]Consolidado!B:H,7,FALSE)</f>
        <v>Noviembre</v>
      </c>
    </row>
    <row r="1495" spans="1:14" x14ac:dyDescent="0.25">
      <c r="A1495" s="239" t="s">
        <v>732</v>
      </c>
      <c r="B1495" s="254" t="s">
        <v>537</v>
      </c>
      <c r="C1495" s="254" t="str">
        <f>VLOOKUP(D1495,[6]Consolidado!B:E,2,FALSE)</f>
        <v>WEWORK</v>
      </c>
      <c r="D1495" s="255">
        <v>473</v>
      </c>
      <c r="E1495" s="254" t="s">
        <v>481</v>
      </c>
      <c r="F1495" s="266" t="s">
        <v>506</v>
      </c>
      <c r="G1495" s="254" t="s">
        <v>508</v>
      </c>
      <c r="H1495" s="267">
        <v>-168.75</v>
      </c>
      <c r="I1495" s="267">
        <v>1.653250843424706</v>
      </c>
      <c r="J1495" s="268">
        <f t="shared" si="46"/>
        <v>-278.98607982791913</v>
      </c>
      <c r="K1495" s="267">
        <v>50.034779950737054</v>
      </c>
      <c r="L1495" s="269">
        <f t="shared" si="47"/>
        <v>-8443.3691166868775</v>
      </c>
      <c r="M1495" s="270" t="str">
        <f>VLOOKUP(D1495,[6]Consolidado!B:E,4,FALSE)</f>
        <v>En Proceso</v>
      </c>
      <c r="N1495" s="270">
        <f>VLOOKUP(D1495,[6]Consolidado!B:H,7,FALSE)</f>
        <v>0</v>
      </c>
    </row>
    <row r="1496" spans="1:14" x14ac:dyDescent="0.25">
      <c r="A1496" s="239" t="s">
        <v>732</v>
      </c>
      <c r="B1496" s="254" t="s">
        <v>537</v>
      </c>
      <c r="C1496" s="254" t="str">
        <f>VLOOKUP(D1496,[6]Consolidado!B:E,2,FALSE)</f>
        <v>18th Street Restaurant</v>
      </c>
      <c r="D1496" s="255">
        <v>468</v>
      </c>
      <c r="E1496" s="254" t="s">
        <v>481</v>
      </c>
      <c r="F1496" s="266" t="s">
        <v>506</v>
      </c>
      <c r="G1496" s="254" t="s">
        <v>508</v>
      </c>
      <c r="H1496" s="267">
        <v>-30.0833333333333</v>
      </c>
      <c r="I1496" s="267">
        <v>1.653250843424706</v>
      </c>
      <c r="J1496" s="268">
        <f t="shared" si="46"/>
        <v>-49.735296206359848</v>
      </c>
      <c r="K1496" s="267">
        <v>50.034779950737054</v>
      </c>
      <c r="L1496" s="269">
        <f t="shared" si="47"/>
        <v>-1505.2129635180047</v>
      </c>
      <c r="M1496" s="270" t="str">
        <f>VLOOKUP(D1496,[6]Consolidado!B:E,4,FALSE)</f>
        <v>Finalizada</v>
      </c>
      <c r="N1496" s="270" t="str">
        <f>VLOOKUP(D1496,[6]Consolidado!B:H,7,FALSE)</f>
        <v>Noviembre</v>
      </c>
    </row>
    <row r="1497" spans="1:14" x14ac:dyDescent="0.25">
      <c r="A1497" s="239" t="s">
        <v>732</v>
      </c>
      <c r="B1497" s="254" t="s">
        <v>537</v>
      </c>
      <c r="C1497" s="254" t="str">
        <f>VLOOKUP(D1497,[6]Consolidado!B:E,2,FALSE)</f>
        <v>WEWORK</v>
      </c>
      <c r="D1497" s="255">
        <v>413</v>
      </c>
      <c r="E1497" s="254" t="s">
        <v>482</v>
      </c>
      <c r="F1497" s="266" t="s">
        <v>506</v>
      </c>
      <c r="G1497" s="254" t="s">
        <v>508</v>
      </c>
      <c r="H1497" s="267">
        <v>-19.8333333333333</v>
      </c>
      <c r="I1497" s="267">
        <v>2.6772915838647062</v>
      </c>
      <c r="J1497" s="268">
        <f t="shared" si="46"/>
        <v>-53.099616413316582</v>
      </c>
      <c r="K1497" s="267">
        <v>81.537718374074785</v>
      </c>
      <c r="L1497" s="269">
        <f t="shared" si="47"/>
        <v>-1617.1647477524805</v>
      </c>
      <c r="M1497" s="270" t="str">
        <f>VLOOKUP(D1497,[6]Consolidado!B:E,4,FALSE)</f>
        <v>En Proceso</v>
      </c>
      <c r="N1497" s="270" t="str">
        <f>VLOOKUP(D1497,[6]Consolidado!B:H,7,FALSE)</f>
        <v>Ingreso Parcial Nov.</v>
      </c>
    </row>
    <row r="1498" spans="1:14" x14ac:dyDescent="0.25">
      <c r="A1498" s="239" t="s">
        <v>732</v>
      </c>
      <c r="B1498" s="254" t="s">
        <v>537</v>
      </c>
      <c r="C1498" s="254" t="str">
        <f>VLOOKUP(D1498,[6]Consolidado!B:E,2,FALSE)</f>
        <v>WEWORK</v>
      </c>
      <c r="D1498" s="255">
        <v>397</v>
      </c>
      <c r="E1498" s="254" t="s">
        <v>482</v>
      </c>
      <c r="F1498" s="266" t="s">
        <v>506</v>
      </c>
      <c r="G1498" s="254" t="s">
        <v>508</v>
      </c>
      <c r="H1498" s="267">
        <v>-13.75</v>
      </c>
      <c r="I1498" s="267">
        <v>2.6772915838647062</v>
      </c>
      <c r="J1498" s="268">
        <f t="shared" si="46"/>
        <v>-36.812759278139708</v>
      </c>
      <c r="K1498" s="267">
        <v>81.537718374074785</v>
      </c>
      <c r="L1498" s="269">
        <f t="shared" si="47"/>
        <v>-1121.1436276435284</v>
      </c>
      <c r="M1498" s="270" t="str">
        <f>VLOOKUP(D1498,[6]Consolidado!B:E,4,FALSE)</f>
        <v>En Proceso</v>
      </c>
      <c r="N1498" s="270" t="str">
        <f>VLOOKUP(D1498,[6]Consolidado!B:H,7,FALSE)</f>
        <v>Ingreso Parcial Nov.</v>
      </c>
    </row>
    <row r="1499" spans="1:14" x14ac:dyDescent="0.25">
      <c r="A1499" s="239" t="s">
        <v>732</v>
      </c>
      <c r="B1499" s="254" t="s">
        <v>537</v>
      </c>
      <c r="C1499" s="254" t="str">
        <f>VLOOKUP(D1499,[6]Consolidado!B:E,2,FALSE)</f>
        <v>WEWORK</v>
      </c>
      <c r="D1499" s="255">
        <v>413</v>
      </c>
      <c r="E1499" s="254" t="s">
        <v>482</v>
      </c>
      <c r="F1499" s="266" t="s">
        <v>506</v>
      </c>
      <c r="G1499" s="254" t="s">
        <v>508</v>
      </c>
      <c r="H1499" s="267">
        <v>-2.8888888888888902</v>
      </c>
      <c r="I1499" s="267">
        <v>2.6772915838647062</v>
      </c>
      <c r="J1499" s="268">
        <f t="shared" si="46"/>
        <v>-7.7343979089424879</v>
      </c>
      <c r="K1499" s="267">
        <v>81.537718374074785</v>
      </c>
      <c r="L1499" s="269">
        <f t="shared" si="47"/>
        <v>-235.55340863621615</v>
      </c>
      <c r="M1499" s="270" t="str">
        <f>VLOOKUP(D1499,[6]Consolidado!B:E,4,FALSE)</f>
        <v>En Proceso</v>
      </c>
      <c r="N1499" s="270" t="str">
        <f>VLOOKUP(D1499,[6]Consolidado!B:H,7,FALSE)</f>
        <v>Ingreso Parcial Nov.</v>
      </c>
    </row>
    <row r="1500" spans="1:14" x14ac:dyDescent="0.25">
      <c r="A1500" s="239" t="s">
        <v>732</v>
      </c>
      <c r="B1500" s="254" t="s">
        <v>537</v>
      </c>
      <c r="C1500" s="254" t="str">
        <f>VLOOKUP(D1500,[6]Consolidado!B:E,2,FALSE)</f>
        <v>WEWORK</v>
      </c>
      <c r="D1500" s="255">
        <v>396</v>
      </c>
      <c r="E1500" s="254" t="s">
        <v>481</v>
      </c>
      <c r="F1500" s="266" t="s">
        <v>506</v>
      </c>
      <c r="G1500" s="254" t="s">
        <v>508</v>
      </c>
      <c r="H1500" s="267">
        <v>-52</v>
      </c>
      <c r="I1500" s="267">
        <v>1.653250843424706</v>
      </c>
      <c r="J1500" s="268">
        <f t="shared" si="46"/>
        <v>-85.969043858084717</v>
      </c>
      <c r="K1500" s="267">
        <v>50.034779950737054</v>
      </c>
      <c r="L1500" s="269">
        <f t="shared" si="47"/>
        <v>-2601.8085574383267</v>
      </c>
      <c r="M1500" s="270" t="str">
        <f>VLOOKUP(D1500,[6]Consolidado!B:E,4,FALSE)</f>
        <v>En Proceso</v>
      </c>
      <c r="N1500" s="270" t="str">
        <f>VLOOKUP(D1500,[6]Consolidado!B:H,7,FALSE)</f>
        <v>Ingreso Parcial Nov.</v>
      </c>
    </row>
    <row r="1501" spans="1:14" x14ac:dyDescent="0.25">
      <c r="A1501" s="239" t="s">
        <v>732</v>
      </c>
      <c r="B1501" s="254" t="s">
        <v>537</v>
      </c>
      <c r="C1501" s="254" t="str">
        <f>VLOOKUP(D1501,[6]Consolidado!B:E,2,FALSE)</f>
        <v>18th Street Restaurant</v>
      </c>
      <c r="D1501" s="255">
        <v>466</v>
      </c>
      <c r="E1501" s="254" t="s">
        <v>482</v>
      </c>
      <c r="F1501" s="266" t="s">
        <v>506</v>
      </c>
      <c r="G1501" s="254" t="s">
        <v>508</v>
      </c>
      <c r="H1501" s="267">
        <v>-89.0625</v>
      </c>
      <c r="I1501" s="267">
        <v>2.6772915838647062</v>
      </c>
      <c r="J1501" s="268">
        <f t="shared" si="46"/>
        <v>-238.4462816879504</v>
      </c>
      <c r="K1501" s="267">
        <v>81.537718374074785</v>
      </c>
      <c r="L1501" s="269">
        <f t="shared" si="47"/>
        <v>-7261.953042691036</v>
      </c>
      <c r="M1501" s="270" t="str">
        <f>VLOOKUP(D1501,[6]Consolidado!B:E,4,FALSE)</f>
        <v>Finalizada</v>
      </c>
      <c r="N1501" s="270" t="str">
        <f>VLOOKUP(D1501,[6]Consolidado!B:H,7,FALSE)</f>
        <v>Noviembre</v>
      </c>
    </row>
    <row r="1502" spans="1:14" x14ac:dyDescent="0.25">
      <c r="A1502" s="239" t="s">
        <v>732</v>
      </c>
      <c r="B1502" s="254" t="s">
        <v>537</v>
      </c>
      <c r="C1502" s="254" t="str">
        <f>VLOOKUP(D1502,[6]Consolidado!B:E,2,FALSE)</f>
        <v>WEWORK</v>
      </c>
      <c r="D1502" s="255">
        <v>429</v>
      </c>
      <c r="E1502" s="254" t="s">
        <v>482</v>
      </c>
      <c r="F1502" s="266" t="s">
        <v>506</v>
      </c>
      <c r="G1502" s="254" t="s">
        <v>508</v>
      </c>
      <c r="H1502" s="267">
        <v>-197.388888888889</v>
      </c>
      <c r="I1502" s="267">
        <v>2.6772915838647062</v>
      </c>
      <c r="J1502" s="268">
        <f t="shared" si="46"/>
        <v>-528.46761097062813</v>
      </c>
      <c r="K1502" s="267">
        <v>81.537718374074785</v>
      </c>
      <c r="L1502" s="269">
        <f t="shared" si="47"/>
        <v>-16094.639632393772</v>
      </c>
      <c r="M1502" s="270" t="str">
        <f>VLOOKUP(D1502,[6]Consolidado!B:E,4,FALSE)</f>
        <v>En Proceso</v>
      </c>
      <c r="N1502" s="270" t="str">
        <f>VLOOKUP(D1502,[6]Consolidado!B:H,7,FALSE)</f>
        <v>Ingreso Parcial Nov.</v>
      </c>
    </row>
    <row r="1503" spans="1:14" x14ac:dyDescent="0.25">
      <c r="A1503" s="239" t="s">
        <v>732</v>
      </c>
      <c r="B1503" s="254" t="s">
        <v>537</v>
      </c>
      <c r="C1503" s="254" t="str">
        <f>VLOOKUP(D1503,[6]Consolidado!B:E,2,FALSE)</f>
        <v>WEWORK</v>
      </c>
      <c r="D1503" s="255">
        <v>429</v>
      </c>
      <c r="E1503" s="254" t="s">
        <v>482</v>
      </c>
      <c r="F1503" s="266" t="s">
        <v>506</v>
      </c>
      <c r="G1503" s="254" t="s">
        <v>508</v>
      </c>
      <c r="H1503" s="267">
        <v>-82.5</v>
      </c>
      <c r="I1503" s="267">
        <v>2.6772915838647062</v>
      </c>
      <c r="J1503" s="268">
        <f t="shared" si="46"/>
        <v>-220.87655566883825</v>
      </c>
      <c r="K1503" s="267">
        <v>81.537718374074785</v>
      </c>
      <c r="L1503" s="269">
        <f t="shared" si="47"/>
        <v>-6726.8617658611702</v>
      </c>
      <c r="M1503" s="270" t="str">
        <f>VLOOKUP(D1503,[6]Consolidado!B:E,4,FALSE)</f>
        <v>En Proceso</v>
      </c>
      <c r="N1503" s="270" t="str">
        <f>VLOOKUP(D1503,[6]Consolidado!B:H,7,FALSE)</f>
        <v>Ingreso Parcial Nov.</v>
      </c>
    </row>
    <row r="1504" spans="1:14" x14ac:dyDescent="0.25">
      <c r="A1504" s="239" t="s">
        <v>748</v>
      </c>
      <c r="B1504" s="254" t="s">
        <v>530</v>
      </c>
      <c r="C1504" s="254" t="str">
        <f>VLOOKUP(D1504,[6]Consolidado!B:E,2,FALSE)</f>
        <v>WEWORK</v>
      </c>
      <c r="D1504" s="255">
        <v>428</v>
      </c>
      <c r="E1504" s="254" t="s">
        <v>481</v>
      </c>
      <c r="F1504" s="266" t="s">
        <v>506</v>
      </c>
      <c r="G1504" s="254" t="s">
        <v>508</v>
      </c>
      <c r="H1504" s="267">
        <v>232.5</v>
      </c>
      <c r="I1504" s="267">
        <v>1.6532508434247062</v>
      </c>
      <c r="J1504" s="268">
        <f t="shared" si="46"/>
        <v>384.38082109624418</v>
      </c>
      <c r="K1504" s="267">
        <v>50.034779950737047</v>
      </c>
      <c r="L1504" s="269">
        <f t="shared" si="47"/>
        <v>11633.086338546364</v>
      </c>
      <c r="M1504" s="270" t="str">
        <f>VLOOKUP(D1504,[6]Consolidado!B:E,4,FALSE)</f>
        <v>En Proceso</v>
      </c>
      <c r="N1504" s="270" t="str">
        <f>VLOOKUP(D1504,[6]Consolidado!B:H,7,FALSE)</f>
        <v>Ingreso Parcial Nov.</v>
      </c>
    </row>
    <row r="1505" spans="1:14" x14ac:dyDescent="0.25">
      <c r="A1505" s="239" t="s">
        <v>748</v>
      </c>
      <c r="B1505" s="254" t="s">
        <v>530</v>
      </c>
      <c r="C1505" s="254" t="str">
        <f>VLOOKUP(D1505,[6]Consolidado!B:E,2,FALSE)</f>
        <v>WEWORK</v>
      </c>
      <c r="D1505" s="255">
        <v>428</v>
      </c>
      <c r="E1505" s="254" t="s">
        <v>481</v>
      </c>
      <c r="F1505" s="266" t="s">
        <v>506</v>
      </c>
      <c r="G1505" s="254" t="s">
        <v>508</v>
      </c>
      <c r="H1505" s="267">
        <v>49.583333333333336</v>
      </c>
      <c r="I1505" s="267">
        <v>1.6532508434247062</v>
      </c>
      <c r="J1505" s="268">
        <f t="shared" si="46"/>
        <v>81.973687653141681</v>
      </c>
      <c r="K1505" s="267">
        <v>50.034779950737047</v>
      </c>
      <c r="L1505" s="269">
        <f t="shared" si="47"/>
        <v>2480.8911725573785</v>
      </c>
      <c r="M1505" s="270" t="str">
        <f>VLOOKUP(D1505,[6]Consolidado!B:E,4,FALSE)</f>
        <v>En Proceso</v>
      </c>
      <c r="N1505" s="270" t="str">
        <f>VLOOKUP(D1505,[6]Consolidado!B:H,7,FALSE)</f>
        <v>Ingreso Parcial Nov.</v>
      </c>
    </row>
    <row r="1506" spans="1:14" x14ac:dyDescent="0.25">
      <c r="A1506" s="239" t="s">
        <v>748</v>
      </c>
      <c r="B1506" s="254" t="s">
        <v>530</v>
      </c>
      <c r="C1506" s="254" t="str">
        <f>VLOOKUP(D1506,[6]Consolidado!B:E,2,FALSE)</f>
        <v>WEWORK</v>
      </c>
      <c r="D1506" s="255">
        <v>428</v>
      </c>
      <c r="E1506" s="254" t="s">
        <v>481</v>
      </c>
      <c r="F1506" s="266" t="s">
        <v>506</v>
      </c>
      <c r="G1506" s="254" t="s">
        <v>508</v>
      </c>
      <c r="H1506" s="267">
        <v>708.75</v>
      </c>
      <c r="I1506" s="267">
        <v>1.6532508434247062</v>
      </c>
      <c r="J1506" s="268">
        <f t="shared" si="46"/>
        <v>1171.7415352772605</v>
      </c>
      <c r="K1506" s="267">
        <v>50.034779950737047</v>
      </c>
      <c r="L1506" s="269">
        <f t="shared" si="47"/>
        <v>35462.150290084879</v>
      </c>
      <c r="M1506" s="270" t="str">
        <f>VLOOKUP(D1506,[6]Consolidado!B:E,4,FALSE)</f>
        <v>En Proceso</v>
      </c>
      <c r="N1506" s="270" t="str">
        <f>VLOOKUP(D1506,[6]Consolidado!B:H,7,FALSE)</f>
        <v>Ingreso Parcial Nov.</v>
      </c>
    </row>
    <row r="1507" spans="1:14" x14ac:dyDescent="0.25">
      <c r="A1507" s="239" t="s">
        <v>748</v>
      </c>
      <c r="B1507" s="254" t="s">
        <v>530</v>
      </c>
      <c r="C1507" s="254" t="str">
        <f>VLOOKUP(D1507,[6]Consolidado!B:E,2,FALSE)</f>
        <v>WEWORK</v>
      </c>
      <c r="D1507" s="255">
        <v>474</v>
      </c>
      <c r="E1507" s="254" t="s">
        <v>482</v>
      </c>
      <c r="F1507" s="266" t="s">
        <v>506</v>
      </c>
      <c r="G1507" s="254" t="s">
        <v>508</v>
      </c>
      <c r="H1507" s="267">
        <v>2672.75</v>
      </c>
      <c r="I1507" s="267">
        <v>2.6772915838647071</v>
      </c>
      <c r="J1507" s="268">
        <f t="shared" si="46"/>
        <v>7155.7310807743961</v>
      </c>
      <c r="K1507" s="267">
        <v>81.537718374074743</v>
      </c>
      <c r="L1507" s="269">
        <f t="shared" si="47"/>
        <v>217929.93678430826</v>
      </c>
      <c r="M1507" s="270" t="str">
        <f>VLOOKUP(D1507,[6]Consolidado!B:E,4,FALSE)</f>
        <v>En Proceso</v>
      </c>
      <c r="N1507" s="270">
        <f>VLOOKUP(D1507,[6]Consolidado!B:H,7,FALSE)</f>
        <v>0</v>
      </c>
    </row>
    <row r="1508" spans="1:14" x14ac:dyDescent="0.25">
      <c r="A1508" s="239" t="s">
        <v>748</v>
      </c>
      <c r="B1508" s="254" t="s">
        <v>530</v>
      </c>
      <c r="C1508" s="254" t="str">
        <f>VLOOKUP(D1508,[6]Consolidado!B:E,2,FALSE)</f>
        <v>WEWORK</v>
      </c>
      <c r="D1508" s="255">
        <v>474</v>
      </c>
      <c r="E1508" s="254" t="s">
        <v>482</v>
      </c>
      <c r="F1508" s="266" t="s">
        <v>506</v>
      </c>
      <c r="G1508" s="254" t="s">
        <v>508</v>
      </c>
      <c r="H1508" s="267">
        <v>312</v>
      </c>
      <c r="I1508" s="267">
        <v>2.6772915838647071</v>
      </c>
      <c r="J1508" s="268">
        <f t="shared" si="46"/>
        <v>835.31497416578861</v>
      </c>
      <c r="K1508" s="267">
        <v>81.537718374074743</v>
      </c>
      <c r="L1508" s="269">
        <f t="shared" si="47"/>
        <v>25439.768132711321</v>
      </c>
      <c r="M1508" s="270" t="str">
        <f>VLOOKUP(D1508,[6]Consolidado!B:E,4,FALSE)</f>
        <v>En Proceso</v>
      </c>
      <c r="N1508" s="270">
        <f>VLOOKUP(D1508,[6]Consolidado!B:H,7,FALSE)</f>
        <v>0</v>
      </c>
    </row>
    <row r="1509" spans="1:14" x14ac:dyDescent="0.25">
      <c r="A1509" s="239" t="s">
        <v>748</v>
      </c>
      <c r="B1509" s="254" t="s">
        <v>530</v>
      </c>
      <c r="C1509" s="254" t="str">
        <f>VLOOKUP(D1509,[6]Consolidado!B:E,2,FALSE)</f>
        <v>WEWORK</v>
      </c>
      <c r="D1509" s="255">
        <v>474</v>
      </c>
      <c r="E1509" s="254" t="s">
        <v>482</v>
      </c>
      <c r="F1509" s="266" t="s">
        <v>506</v>
      </c>
      <c r="G1509" s="254" t="s">
        <v>508</v>
      </c>
      <c r="H1509" s="267">
        <v>832.41666666666663</v>
      </c>
      <c r="I1509" s="267">
        <v>2.6772915838647071</v>
      </c>
      <c r="J1509" s="268">
        <f t="shared" si="46"/>
        <v>2228.6221359353799</v>
      </c>
      <c r="K1509" s="267">
        <v>81.537718374074743</v>
      </c>
      <c r="L1509" s="269">
        <f t="shared" si="47"/>
        <v>67873.355736552709</v>
      </c>
      <c r="M1509" s="270" t="str">
        <f>VLOOKUP(D1509,[6]Consolidado!B:E,4,FALSE)</f>
        <v>En Proceso</v>
      </c>
      <c r="N1509" s="270">
        <f>VLOOKUP(D1509,[6]Consolidado!B:H,7,FALSE)</f>
        <v>0</v>
      </c>
    </row>
    <row r="1510" spans="1:14" x14ac:dyDescent="0.25">
      <c r="A1510" s="239" t="s">
        <v>748</v>
      </c>
      <c r="B1510" s="254" t="s">
        <v>530</v>
      </c>
      <c r="C1510" s="254" t="str">
        <f>VLOOKUP(D1510,[6]Consolidado!B:E,2,FALSE)</f>
        <v>WEWORK</v>
      </c>
      <c r="D1510" s="255">
        <v>474</v>
      </c>
      <c r="E1510" s="254" t="s">
        <v>482</v>
      </c>
      <c r="F1510" s="266" t="s">
        <v>506</v>
      </c>
      <c r="G1510" s="254" t="s">
        <v>508</v>
      </c>
      <c r="H1510" s="267">
        <v>895.125</v>
      </c>
      <c r="I1510" s="267">
        <v>2.6772915838647071</v>
      </c>
      <c r="J1510" s="268">
        <f t="shared" si="46"/>
        <v>2396.5106290068961</v>
      </c>
      <c r="K1510" s="267">
        <v>81.537718374074743</v>
      </c>
      <c r="L1510" s="269">
        <f t="shared" si="47"/>
        <v>72986.45015959366</v>
      </c>
      <c r="M1510" s="270" t="str">
        <f>VLOOKUP(D1510,[6]Consolidado!B:E,4,FALSE)</f>
        <v>En Proceso</v>
      </c>
      <c r="N1510" s="270">
        <f>VLOOKUP(D1510,[6]Consolidado!B:H,7,FALSE)</f>
        <v>0</v>
      </c>
    </row>
    <row r="1511" spans="1:14" x14ac:dyDescent="0.25">
      <c r="A1511" s="239" t="s">
        <v>748</v>
      </c>
      <c r="B1511" s="254" t="s">
        <v>530</v>
      </c>
      <c r="C1511" s="254" t="str">
        <f>VLOOKUP(D1511,[6]Consolidado!B:E,2,FALSE)</f>
        <v>WEWORK</v>
      </c>
      <c r="D1511" s="255">
        <v>474</v>
      </c>
      <c r="E1511" s="254" t="s">
        <v>482</v>
      </c>
      <c r="F1511" s="266" t="s">
        <v>506</v>
      </c>
      <c r="G1511" s="254" t="s">
        <v>508</v>
      </c>
      <c r="H1511" s="267">
        <v>272</v>
      </c>
      <c r="I1511" s="267">
        <v>2.6772915838647071</v>
      </c>
      <c r="J1511" s="268">
        <f t="shared" si="46"/>
        <v>728.22331081120035</v>
      </c>
      <c r="K1511" s="267">
        <v>81.537718374074743</v>
      </c>
      <c r="L1511" s="269">
        <f t="shared" si="47"/>
        <v>22178.25939774833</v>
      </c>
      <c r="M1511" s="270" t="str">
        <f>VLOOKUP(D1511,[6]Consolidado!B:E,4,FALSE)</f>
        <v>En Proceso</v>
      </c>
      <c r="N1511" s="270">
        <f>VLOOKUP(D1511,[6]Consolidado!B:H,7,FALSE)</f>
        <v>0</v>
      </c>
    </row>
    <row r="1512" spans="1:14" x14ac:dyDescent="0.25">
      <c r="A1512" s="239" t="s">
        <v>748</v>
      </c>
      <c r="B1512" s="254" t="s">
        <v>530</v>
      </c>
      <c r="C1512" s="254" t="str">
        <f>VLOOKUP(D1512,[6]Consolidado!B:E,2,FALSE)</f>
        <v>WEWORK</v>
      </c>
      <c r="D1512" s="255">
        <v>474</v>
      </c>
      <c r="E1512" s="254" t="s">
        <v>482</v>
      </c>
      <c r="F1512" s="266" t="s">
        <v>506</v>
      </c>
      <c r="G1512" s="254" t="s">
        <v>508</v>
      </c>
      <c r="H1512" s="267">
        <v>97.777777777777771</v>
      </c>
      <c r="I1512" s="267">
        <v>2.6772915838647071</v>
      </c>
      <c r="J1512" s="268">
        <f t="shared" si="46"/>
        <v>261.77962153343799</v>
      </c>
      <c r="K1512" s="267">
        <v>81.537718374074743</v>
      </c>
      <c r="L1512" s="269">
        <f t="shared" si="47"/>
        <v>7972.5769076873075</v>
      </c>
      <c r="M1512" s="270" t="str">
        <f>VLOOKUP(D1512,[6]Consolidado!B:E,4,FALSE)</f>
        <v>En Proceso</v>
      </c>
      <c r="N1512" s="270">
        <f>VLOOKUP(D1512,[6]Consolidado!B:H,7,FALSE)</f>
        <v>0</v>
      </c>
    </row>
    <row r="1513" spans="1:14" x14ac:dyDescent="0.25">
      <c r="A1513" s="239" t="s">
        <v>748</v>
      </c>
      <c r="B1513" s="254" t="s">
        <v>530</v>
      </c>
      <c r="C1513" s="254" t="str">
        <f>VLOOKUP(D1513,[6]Consolidado!B:E,2,FALSE)</f>
        <v>WEWORK</v>
      </c>
      <c r="D1513" s="255">
        <v>428</v>
      </c>
      <c r="E1513" s="254" t="s">
        <v>481</v>
      </c>
      <c r="F1513" s="266" t="s">
        <v>506</v>
      </c>
      <c r="G1513" s="254" t="s">
        <v>508</v>
      </c>
      <c r="H1513" s="267">
        <v>107.43055555555556</v>
      </c>
      <c r="I1513" s="267">
        <v>1.6532508434247062</v>
      </c>
      <c r="J1513" s="268">
        <f t="shared" si="46"/>
        <v>177.60965658180697</v>
      </c>
      <c r="K1513" s="267">
        <v>50.034779950737047</v>
      </c>
      <c r="L1513" s="269">
        <f t="shared" si="47"/>
        <v>5375.2642072076533</v>
      </c>
      <c r="M1513" s="270" t="str">
        <f>VLOOKUP(D1513,[6]Consolidado!B:E,4,FALSE)</f>
        <v>En Proceso</v>
      </c>
      <c r="N1513" s="270" t="str">
        <f>VLOOKUP(D1513,[6]Consolidado!B:H,7,FALSE)</f>
        <v>Ingreso Parcial Nov.</v>
      </c>
    </row>
    <row r="1514" spans="1:14" x14ac:dyDescent="0.25">
      <c r="A1514" s="239" t="s">
        <v>748</v>
      </c>
      <c r="B1514" s="254" t="s">
        <v>530</v>
      </c>
      <c r="C1514" s="254" t="str">
        <f>VLOOKUP(D1514,[6]Consolidado!B:E,2,FALSE)</f>
        <v>WEWORK</v>
      </c>
      <c r="D1514" s="255">
        <v>428</v>
      </c>
      <c r="E1514" s="254" t="s">
        <v>481</v>
      </c>
      <c r="F1514" s="266" t="s">
        <v>506</v>
      </c>
      <c r="G1514" s="254" t="s">
        <v>508</v>
      </c>
      <c r="H1514" s="267">
        <v>242.66666666666666</v>
      </c>
      <c r="I1514" s="267">
        <v>1.6532508434247062</v>
      </c>
      <c r="J1514" s="268">
        <f t="shared" si="46"/>
        <v>401.1888713377287</v>
      </c>
      <c r="K1514" s="267">
        <v>50.034779950737047</v>
      </c>
      <c r="L1514" s="269">
        <f t="shared" si="47"/>
        <v>12141.773268045523</v>
      </c>
      <c r="M1514" s="270" t="str">
        <f>VLOOKUP(D1514,[6]Consolidado!B:E,4,FALSE)</f>
        <v>En Proceso</v>
      </c>
      <c r="N1514" s="270" t="str">
        <f>VLOOKUP(D1514,[6]Consolidado!B:H,7,FALSE)</f>
        <v>Ingreso Parcial Nov.</v>
      </c>
    </row>
    <row r="1515" spans="1:14" x14ac:dyDescent="0.25">
      <c r="A1515" s="239" t="s">
        <v>748</v>
      </c>
      <c r="B1515" s="254" t="s">
        <v>529</v>
      </c>
      <c r="C1515" s="254" t="str">
        <f>VLOOKUP(D1515,[6]Consolidado!B:E,2,FALSE)</f>
        <v>WEWORK</v>
      </c>
      <c r="D1515" s="255">
        <v>397</v>
      </c>
      <c r="E1515" s="254" t="s">
        <v>482</v>
      </c>
      <c r="F1515" s="266" t="s">
        <v>507</v>
      </c>
      <c r="G1515" s="254" t="s">
        <v>505</v>
      </c>
      <c r="H1515" s="267">
        <v>115.3125</v>
      </c>
      <c r="I1515" s="267">
        <v>2.7138074535197512</v>
      </c>
      <c r="J1515" s="268">
        <f t="shared" si="46"/>
        <v>312.93592198399631</v>
      </c>
      <c r="K1515" s="267">
        <v>80.209464716125197</v>
      </c>
      <c r="L1515" s="269">
        <f t="shared" si="47"/>
        <v>9249.1539000781868</v>
      </c>
      <c r="M1515" s="270" t="str">
        <f>VLOOKUP(D1515,[6]Consolidado!B:E,4,FALSE)</f>
        <v>En Proceso</v>
      </c>
      <c r="N1515" s="270" t="str">
        <f>VLOOKUP(D1515,[6]Consolidado!B:H,7,FALSE)</f>
        <v>Ingreso Parcial Nov.</v>
      </c>
    </row>
    <row r="1516" spans="1:14" x14ac:dyDescent="0.25">
      <c r="A1516" s="239" t="s">
        <v>748</v>
      </c>
      <c r="B1516" s="254" t="s">
        <v>529</v>
      </c>
      <c r="C1516" s="254" t="str">
        <f>VLOOKUP(D1516,[6]Consolidado!B:E,2,FALSE)</f>
        <v>Maderas Collective</v>
      </c>
      <c r="D1516" s="255">
        <v>500</v>
      </c>
      <c r="E1516" s="254" t="s">
        <v>487</v>
      </c>
      <c r="F1516" s="266" t="s">
        <v>507</v>
      </c>
      <c r="G1516" s="254" t="s">
        <v>505</v>
      </c>
      <c r="H1516" s="267">
        <v>3</v>
      </c>
      <c r="I1516" s="267">
        <v>3.5343017834010659</v>
      </c>
      <c r="J1516" s="268">
        <f t="shared" si="46"/>
        <v>10.602905350203198</v>
      </c>
      <c r="K1516" s="267">
        <v>103.17580235556672</v>
      </c>
      <c r="L1516" s="269">
        <f t="shared" si="47"/>
        <v>309.52740706670016</v>
      </c>
      <c r="M1516" s="270" t="str">
        <f>VLOOKUP(D1516,[6]Consolidado!B:E,4,FALSE)</f>
        <v>Finalizada</v>
      </c>
      <c r="N1516" s="270" t="str">
        <f>VLOOKUP(D1516,[6]Consolidado!B:H,7,FALSE)</f>
        <v>Noviembre</v>
      </c>
    </row>
    <row r="1517" spans="1:14" x14ac:dyDescent="0.25">
      <c r="A1517" s="239" t="s">
        <v>748</v>
      </c>
      <c r="B1517" s="254" t="s">
        <v>529</v>
      </c>
      <c r="C1517" s="254" t="str">
        <f>VLOOKUP(D1517,[6]Consolidado!B:E,2,FALSE)</f>
        <v>Everything But Water</v>
      </c>
      <c r="D1517" s="255">
        <v>476</v>
      </c>
      <c r="E1517" s="254" t="s">
        <v>485</v>
      </c>
      <c r="F1517" s="266" t="s">
        <v>507</v>
      </c>
      <c r="G1517" s="254" t="s">
        <v>505</v>
      </c>
      <c r="H1517" s="267">
        <v>17.5</v>
      </c>
      <c r="I1517" s="267">
        <v>3.787265178927044</v>
      </c>
      <c r="J1517" s="268">
        <f t="shared" si="46"/>
        <v>66.277140631223276</v>
      </c>
      <c r="K1517" s="267">
        <v>111.94602767624674</v>
      </c>
      <c r="L1517" s="269">
        <f t="shared" si="47"/>
        <v>1959.055484334318</v>
      </c>
      <c r="M1517" s="270" t="str">
        <f>VLOOKUP(D1517,[6]Consolidado!B:E,4,FALSE)</f>
        <v>En Proceso</v>
      </c>
      <c r="N1517" s="270">
        <f>VLOOKUP(D1517,[6]Consolidado!B:H,7,FALSE)</f>
        <v>0</v>
      </c>
    </row>
    <row r="1518" spans="1:14" x14ac:dyDescent="0.25">
      <c r="A1518" s="239" t="s">
        <v>748</v>
      </c>
      <c r="B1518" s="254" t="s">
        <v>529</v>
      </c>
      <c r="C1518" s="254" t="str">
        <f>VLOOKUP(D1518,[6]Consolidado!B:E,2,FALSE)</f>
        <v>Maderas Collective</v>
      </c>
      <c r="D1518" s="255">
        <v>500</v>
      </c>
      <c r="E1518" s="254" t="s">
        <v>481</v>
      </c>
      <c r="F1518" s="266" t="s">
        <v>506</v>
      </c>
      <c r="G1518" s="254" t="s">
        <v>508</v>
      </c>
      <c r="H1518" s="267">
        <v>0.9375</v>
      </c>
      <c r="I1518" s="267">
        <v>1.6532508434247062</v>
      </c>
      <c r="J1518" s="268">
        <f t="shared" si="46"/>
        <v>1.549922665710662</v>
      </c>
      <c r="K1518" s="267">
        <v>50.034779950737047</v>
      </c>
      <c r="L1518" s="269">
        <f t="shared" si="47"/>
        <v>46.90760620381598</v>
      </c>
      <c r="M1518" s="270" t="str">
        <f>VLOOKUP(D1518,[6]Consolidado!B:E,4,FALSE)</f>
        <v>Finalizada</v>
      </c>
      <c r="N1518" s="270" t="str">
        <f>VLOOKUP(D1518,[6]Consolidado!B:H,7,FALSE)</f>
        <v>Noviembre</v>
      </c>
    </row>
    <row r="1519" spans="1:14" x14ac:dyDescent="0.25">
      <c r="A1519" s="239" t="s">
        <v>748</v>
      </c>
      <c r="B1519" s="254" t="s">
        <v>529</v>
      </c>
      <c r="C1519" s="254" t="str">
        <f>VLOOKUP(D1519,[6]Consolidado!B:E,2,FALSE)</f>
        <v>Maderas Collective</v>
      </c>
      <c r="D1519" s="255">
        <v>500</v>
      </c>
      <c r="E1519" s="254" t="s">
        <v>480</v>
      </c>
      <c r="F1519" s="266" t="s">
        <v>506</v>
      </c>
      <c r="G1519" s="240" t="s">
        <v>905</v>
      </c>
      <c r="H1519" s="267">
        <v>0.9375</v>
      </c>
      <c r="I1519" s="267">
        <v>1.3281905551577264</v>
      </c>
      <c r="J1519" s="268">
        <f t="shared" si="46"/>
        <v>1.2451786454603686</v>
      </c>
      <c r="K1519" s="267">
        <v>39.225717303584176</v>
      </c>
      <c r="L1519" s="269">
        <f t="shared" si="47"/>
        <v>36.774109972110168</v>
      </c>
      <c r="M1519" s="270" t="str">
        <f>VLOOKUP(D1519,[6]Consolidado!B:E,4,FALSE)</f>
        <v>Finalizada</v>
      </c>
      <c r="N1519" s="270" t="str">
        <f>VLOOKUP(D1519,[6]Consolidado!B:H,7,FALSE)</f>
        <v>Noviembre</v>
      </c>
    </row>
    <row r="1520" spans="1:14" x14ac:dyDescent="0.25">
      <c r="A1520" s="239" t="s">
        <v>748</v>
      </c>
      <c r="B1520" s="254" t="s">
        <v>529</v>
      </c>
      <c r="C1520" s="254" t="str">
        <f>VLOOKUP(D1520,[6]Consolidado!B:E,2,FALSE)</f>
        <v>Everything But Water</v>
      </c>
      <c r="D1520" s="255">
        <v>477</v>
      </c>
      <c r="E1520" s="254" t="s">
        <v>485</v>
      </c>
      <c r="F1520" s="266" t="s">
        <v>507</v>
      </c>
      <c r="G1520" s="254" t="s">
        <v>505</v>
      </c>
      <c r="H1520" s="267">
        <v>38.25</v>
      </c>
      <c r="I1520" s="267">
        <v>3.787265178927044</v>
      </c>
      <c r="J1520" s="268">
        <f t="shared" si="46"/>
        <v>144.86289309395943</v>
      </c>
      <c r="K1520" s="267">
        <v>111.94602767624674</v>
      </c>
      <c r="L1520" s="269">
        <f t="shared" si="47"/>
        <v>4281.9355586164384</v>
      </c>
      <c r="M1520" s="270" t="str">
        <f>VLOOKUP(D1520,[6]Consolidado!B:E,4,FALSE)</f>
        <v>En Proceso</v>
      </c>
      <c r="N1520" s="270">
        <f>VLOOKUP(D1520,[6]Consolidado!B:H,7,FALSE)</f>
        <v>0</v>
      </c>
    </row>
    <row r="1521" spans="1:14" x14ac:dyDescent="0.25">
      <c r="A1521" s="239" t="s">
        <v>748</v>
      </c>
      <c r="B1521" s="254" t="s">
        <v>529</v>
      </c>
      <c r="C1521" s="254" t="str">
        <f>VLOOKUP(D1521,[6]Consolidado!B:E,2,FALSE)</f>
        <v>Everything But Water</v>
      </c>
      <c r="D1521" s="255">
        <v>479</v>
      </c>
      <c r="E1521" s="254" t="s">
        <v>485</v>
      </c>
      <c r="F1521" s="266" t="s">
        <v>507</v>
      </c>
      <c r="G1521" s="254" t="s">
        <v>505</v>
      </c>
      <c r="H1521" s="267">
        <v>1.5</v>
      </c>
      <c r="I1521" s="267">
        <v>3.787265178927044</v>
      </c>
      <c r="J1521" s="268">
        <f t="shared" si="46"/>
        <v>5.6808977683905661</v>
      </c>
      <c r="K1521" s="267">
        <v>111.94602767624674</v>
      </c>
      <c r="L1521" s="269">
        <f t="shared" si="47"/>
        <v>167.91904151437012</v>
      </c>
      <c r="M1521" s="270" t="str">
        <f>VLOOKUP(D1521,[6]Consolidado!B:E,4,FALSE)</f>
        <v>En Proceso</v>
      </c>
      <c r="N1521" s="270">
        <f>VLOOKUP(D1521,[6]Consolidado!B:H,7,FALSE)</f>
        <v>0</v>
      </c>
    </row>
    <row r="1522" spans="1:14" x14ac:dyDescent="0.25">
      <c r="A1522" s="239" t="s">
        <v>748</v>
      </c>
      <c r="B1522" s="254" t="s">
        <v>529</v>
      </c>
      <c r="C1522" s="254" t="str">
        <f>VLOOKUP(D1522,[6]Consolidado!B:E,2,FALSE)</f>
        <v>WEWORK</v>
      </c>
      <c r="D1522" s="255">
        <v>413</v>
      </c>
      <c r="E1522" s="254" t="s">
        <v>482</v>
      </c>
      <c r="F1522" s="266" t="s">
        <v>506</v>
      </c>
      <c r="G1522" s="254" t="s">
        <v>508</v>
      </c>
      <c r="H1522" s="267">
        <v>15.888888888888889</v>
      </c>
      <c r="I1522" s="267">
        <v>2.6772915838647071</v>
      </c>
      <c r="J1522" s="268">
        <f t="shared" si="46"/>
        <v>42.53918849918368</v>
      </c>
      <c r="K1522" s="267">
        <v>81.537718374074743</v>
      </c>
      <c r="L1522" s="269">
        <f t="shared" si="47"/>
        <v>1295.5437474991877</v>
      </c>
      <c r="M1522" s="270" t="str">
        <f>VLOOKUP(D1522,[6]Consolidado!B:E,4,FALSE)</f>
        <v>En Proceso</v>
      </c>
      <c r="N1522" s="270" t="str">
        <f>VLOOKUP(D1522,[6]Consolidado!B:H,7,FALSE)</f>
        <v>Ingreso Parcial Nov.</v>
      </c>
    </row>
    <row r="1523" spans="1:14" x14ac:dyDescent="0.25">
      <c r="A1523" s="239" t="s">
        <v>748</v>
      </c>
      <c r="B1523" s="254" t="s">
        <v>529</v>
      </c>
      <c r="C1523" s="254" t="str">
        <f>VLOOKUP(D1523,[6]Consolidado!B:E,2,FALSE)</f>
        <v>WEWORK</v>
      </c>
      <c r="D1523" s="255">
        <v>473</v>
      </c>
      <c r="E1523" s="254" t="s">
        <v>481</v>
      </c>
      <c r="F1523" s="266" t="s">
        <v>506</v>
      </c>
      <c r="G1523" s="254" t="s">
        <v>508</v>
      </c>
      <c r="H1523" s="267">
        <v>195.83333333333334</v>
      </c>
      <c r="I1523" s="267">
        <v>1.6532508434247062</v>
      </c>
      <c r="J1523" s="268">
        <f t="shared" si="46"/>
        <v>323.761623504005</v>
      </c>
      <c r="K1523" s="267">
        <v>50.034779950737047</v>
      </c>
      <c r="L1523" s="269">
        <f t="shared" si="47"/>
        <v>9798.4777403526714</v>
      </c>
      <c r="M1523" s="270" t="str">
        <f>VLOOKUP(D1523,[6]Consolidado!B:E,4,FALSE)</f>
        <v>En Proceso</v>
      </c>
      <c r="N1523" s="270">
        <f>VLOOKUP(D1523,[6]Consolidado!B:H,7,FALSE)</f>
        <v>0</v>
      </c>
    </row>
    <row r="1524" spans="1:14" x14ac:dyDescent="0.25">
      <c r="A1524" s="239" t="s">
        <v>748</v>
      </c>
      <c r="B1524" s="254" t="s">
        <v>529</v>
      </c>
      <c r="C1524" s="254" t="str">
        <f>VLOOKUP(D1524,[6]Consolidado!B:E,2,FALSE)</f>
        <v>Costa Palmas</v>
      </c>
      <c r="D1524" s="255">
        <v>387</v>
      </c>
      <c r="E1524" s="254" t="s">
        <v>481</v>
      </c>
      <c r="F1524" s="266" t="s">
        <v>506</v>
      </c>
      <c r="G1524" s="254" t="s">
        <v>508</v>
      </c>
      <c r="H1524" s="267">
        <v>25.5</v>
      </c>
      <c r="I1524" s="267">
        <v>1.6532508434247062</v>
      </c>
      <c r="J1524" s="268">
        <f t="shared" si="46"/>
        <v>42.157896507330008</v>
      </c>
      <c r="K1524" s="267">
        <v>50.034779950737047</v>
      </c>
      <c r="L1524" s="269">
        <f t="shared" si="47"/>
        <v>1275.8868887437948</v>
      </c>
      <c r="M1524" s="270" t="str">
        <f>VLOOKUP(D1524,[6]Consolidado!B:E,4,FALSE)</f>
        <v>Finalizada</v>
      </c>
      <c r="N1524" s="270" t="str">
        <f>VLOOKUP(D1524,[6]Consolidado!B:H,7,FALSE)</f>
        <v>Noviembre</v>
      </c>
    </row>
    <row r="1525" spans="1:14" x14ac:dyDescent="0.25">
      <c r="A1525" s="239" t="s">
        <v>748</v>
      </c>
      <c r="B1525" s="254" t="s">
        <v>529</v>
      </c>
      <c r="C1525" s="254" t="str">
        <f>VLOOKUP(D1525,[6]Consolidado!B:E,2,FALSE)</f>
        <v>Everything But Water</v>
      </c>
      <c r="D1525" s="255">
        <v>476</v>
      </c>
      <c r="E1525" s="254" t="s">
        <v>485</v>
      </c>
      <c r="F1525" s="266" t="s">
        <v>507</v>
      </c>
      <c r="G1525" s="254" t="s">
        <v>505</v>
      </c>
      <c r="H1525" s="267">
        <v>9</v>
      </c>
      <c r="I1525" s="267">
        <v>3.787265178927044</v>
      </c>
      <c r="J1525" s="268">
        <f t="shared" si="46"/>
        <v>34.085386610343399</v>
      </c>
      <c r="K1525" s="267">
        <v>111.94602767624674</v>
      </c>
      <c r="L1525" s="269">
        <f t="shared" si="47"/>
        <v>1007.5142490862207</v>
      </c>
      <c r="M1525" s="270" t="str">
        <f>VLOOKUP(D1525,[6]Consolidado!B:E,4,FALSE)</f>
        <v>En Proceso</v>
      </c>
      <c r="N1525" s="270">
        <f>VLOOKUP(D1525,[6]Consolidado!B:H,7,FALSE)</f>
        <v>0</v>
      </c>
    </row>
    <row r="1526" spans="1:14" x14ac:dyDescent="0.25">
      <c r="A1526" s="239" t="s">
        <v>748</v>
      </c>
      <c r="B1526" s="254" t="s">
        <v>529</v>
      </c>
      <c r="C1526" s="254" t="str">
        <f>VLOOKUP(D1526,[6]Consolidado!B:E,2,FALSE)</f>
        <v>Everything But Water</v>
      </c>
      <c r="D1526" s="255">
        <v>477</v>
      </c>
      <c r="E1526" s="254" t="s">
        <v>485</v>
      </c>
      <c r="F1526" s="266" t="s">
        <v>507</v>
      </c>
      <c r="G1526" s="254" t="s">
        <v>505</v>
      </c>
      <c r="H1526" s="267">
        <v>24</v>
      </c>
      <c r="I1526" s="267">
        <v>3.787265178927044</v>
      </c>
      <c r="J1526" s="268">
        <f t="shared" si="46"/>
        <v>90.894364294249058</v>
      </c>
      <c r="K1526" s="267">
        <v>111.94602767624674</v>
      </c>
      <c r="L1526" s="269">
        <f t="shared" si="47"/>
        <v>2686.7046642299219</v>
      </c>
      <c r="M1526" s="270" t="str">
        <f>VLOOKUP(D1526,[6]Consolidado!B:E,4,FALSE)</f>
        <v>En Proceso</v>
      </c>
      <c r="N1526" s="270">
        <f>VLOOKUP(D1526,[6]Consolidado!B:H,7,FALSE)</f>
        <v>0</v>
      </c>
    </row>
    <row r="1527" spans="1:14" x14ac:dyDescent="0.25">
      <c r="A1527" s="239" t="s">
        <v>748</v>
      </c>
      <c r="B1527" s="254" t="s">
        <v>529</v>
      </c>
      <c r="C1527" s="254" t="str">
        <f>VLOOKUP(D1527,[6]Consolidado!B:E,2,FALSE)</f>
        <v>WEWORK</v>
      </c>
      <c r="D1527" s="255">
        <v>473</v>
      </c>
      <c r="E1527" s="254" t="s">
        <v>481</v>
      </c>
      <c r="F1527" s="266" t="s">
        <v>506</v>
      </c>
      <c r="G1527" s="254" t="s">
        <v>508</v>
      </c>
      <c r="H1527" s="267">
        <v>122.625</v>
      </c>
      <c r="I1527" s="267">
        <v>1.6532508434247062</v>
      </c>
      <c r="J1527" s="268">
        <f t="shared" si="46"/>
        <v>202.7298846749546</v>
      </c>
      <c r="K1527" s="267">
        <v>50.034779950737047</v>
      </c>
      <c r="L1527" s="269">
        <f t="shared" si="47"/>
        <v>6135.51489145913</v>
      </c>
      <c r="M1527" s="270" t="str">
        <f>VLOOKUP(D1527,[6]Consolidado!B:E,4,FALSE)</f>
        <v>En Proceso</v>
      </c>
      <c r="N1527" s="270">
        <f>VLOOKUP(D1527,[6]Consolidado!B:H,7,FALSE)</f>
        <v>0</v>
      </c>
    </row>
    <row r="1528" spans="1:14" x14ac:dyDescent="0.25">
      <c r="A1528" s="239" t="s">
        <v>748</v>
      </c>
      <c r="B1528" s="254" t="s">
        <v>529</v>
      </c>
      <c r="C1528" s="254" t="str">
        <f>VLOOKUP(D1528,[6]Consolidado!B:E,2,FALSE)</f>
        <v>Everything But Water</v>
      </c>
      <c r="D1528" s="255">
        <v>490</v>
      </c>
      <c r="E1528" s="254" t="s">
        <v>485</v>
      </c>
      <c r="F1528" s="266" t="s">
        <v>507</v>
      </c>
      <c r="G1528" s="254" t="s">
        <v>505</v>
      </c>
      <c r="H1528" s="267">
        <v>101</v>
      </c>
      <c r="I1528" s="267">
        <v>3.787265178927044</v>
      </c>
      <c r="J1528" s="268">
        <f t="shared" si="46"/>
        <v>382.51378307163145</v>
      </c>
      <c r="K1528" s="267">
        <v>111.94602767624674</v>
      </c>
      <c r="L1528" s="269">
        <f t="shared" si="47"/>
        <v>11306.548795300921</v>
      </c>
      <c r="M1528" s="270" t="str">
        <f>VLOOKUP(D1528,[6]Consolidado!B:E,4,FALSE)</f>
        <v>En Proceso</v>
      </c>
      <c r="N1528" s="270">
        <f>VLOOKUP(D1528,[6]Consolidado!B:H,7,FALSE)</f>
        <v>0</v>
      </c>
    </row>
    <row r="1529" spans="1:14" x14ac:dyDescent="0.25">
      <c r="A1529" s="239" t="s">
        <v>748</v>
      </c>
      <c r="B1529" s="254" t="s">
        <v>529</v>
      </c>
      <c r="C1529" s="254" t="str">
        <f>VLOOKUP(D1529,[6]Consolidado!B:E,2,FALSE)</f>
        <v>Everything But Water</v>
      </c>
      <c r="D1529" s="255">
        <v>476</v>
      </c>
      <c r="E1529" s="254" t="s">
        <v>485</v>
      </c>
      <c r="F1529" s="266" t="s">
        <v>507</v>
      </c>
      <c r="G1529" s="254" t="s">
        <v>505</v>
      </c>
      <c r="H1529" s="267">
        <v>7</v>
      </c>
      <c r="I1529" s="267">
        <v>3.787265178927044</v>
      </c>
      <c r="J1529" s="268">
        <f t="shared" si="46"/>
        <v>26.510856252489308</v>
      </c>
      <c r="K1529" s="267">
        <v>111.94602767624674</v>
      </c>
      <c r="L1529" s="269">
        <f t="shared" si="47"/>
        <v>783.62219373372716</v>
      </c>
      <c r="M1529" s="270" t="str">
        <f>VLOOKUP(D1529,[6]Consolidado!B:E,4,FALSE)</f>
        <v>En Proceso</v>
      </c>
      <c r="N1529" s="270">
        <f>VLOOKUP(D1529,[6]Consolidado!B:H,7,FALSE)</f>
        <v>0</v>
      </c>
    </row>
    <row r="1530" spans="1:14" x14ac:dyDescent="0.25">
      <c r="A1530" s="239" t="s">
        <v>748</v>
      </c>
      <c r="B1530" s="254" t="s">
        <v>529</v>
      </c>
      <c r="C1530" s="254" t="str">
        <f>VLOOKUP(D1530,[6]Consolidado!B:E,2,FALSE)</f>
        <v>Maderas Collective</v>
      </c>
      <c r="D1530" s="255">
        <v>514</v>
      </c>
      <c r="E1530" s="254" t="s">
        <v>481</v>
      </c>
      <c r="F1530" s="266" t="s">
        <v>506</v>
      </c>
      <c r="G1530" s="254" t="s">
        <v>508</v>
      </c>
      <c r="H1530" s="267">
        <v>8</v>
      </c>
      <c r="I1530" s="267">
        <v>1.6532508434247062</v>
      </c>
      <c r="J1530" s="268">
        <f t="shared" si="46"/>
        <v>13.226006747397649</v>
      </c>
      <c r="K1530" s="267">
        <v>50.034779950737047</v>
      </c>
      <c r="L1530" s="269">
        <f t="shared" si="47"/>
        <v>400.27823960589637</v>
      </c>
      <c r="M1530" s="270" t="str">
        <f>VLOOKUP(D1530,[6]Consolidado!B:E,4,FALSE)</f>
        <v>Finalizada</v>
      </c>
      <c r="N1530" s="270" t="str">
        <f>VLOOKUP(D1530,[6]Consolidado!B:H,7,FALSE)</f>
        <v>Noviembre</v>
      </c>
    </row>
    <row r="1531" spans="1:14" x14ac:dyDescent="0.25">
      <c r="A1531" s="239" t="s">
        <v>748</v>
      </c>
      <c r="B1531" s="254" t="s">
        <v>529</v>
      </c>
      <c r="C1531" s="254" t="str">
        <f>VLOOKUP(D1531,[6]Consolidado!B:E,2,FALSE)</f>
        <v>Maderas Collective</v>
      </c>
      <c r="D1531" s="255">
        <v>514</v>
      </c>
      <c r="E1531" s="254" t="s">
        <v>485</v>
      </c>
      <c r="F1531" s="266" t="s">
        <v>507</v>
      </c>
      <c r="G1531" s="254" t="s">
        <v>505</v>
      </c>
      <c r="H1531" s="267">
        <v>7.5</v>
      </c>
      <c r="I1531" s="267">
        <v>3.787265178927044</v>
      </c>
      <c r="J1531" s="268">
        <f t="shared" si="46"/>
        <v>28.40448884195283</v>
      </c>
      <c r="K1531" s="267">
        <v>111.94602767624674</v>
      </c>
      <c r="L1531" s="269">
        <f t="shared" si="47"/>
        <v>839.59520757185055</v>
      </c>
      <c r="M1531" s="270" t="str">
        <f>VLOOKUP(D1531,[6]Consolidado!B:E,4,FALSE)</f>
        <v>Finalizada</v>
      </c>
      <c r="N1531" s="270" t="str">
        <f>VLOOKUP(D1531,[6]Consolidado!B:H,7,FALSE)</f>
        <v>Noviembre</v>
      </c>
    </row>
    <row r="1532" spans="1:14" x14ac:dyDescent="0.25">
      <c r="A1532" s="239" t="s">
        <v>748</v>
      </c>
      <c r="B1532" s="254" t="s">
        <v>529</v>
      </c>
      <c r="C1532" s="254" t="str">
        <f>VLOOKUP(D1532,[6]Consolidado!B:E,2,FALSE)</f>
        <v>18th Street Restaurant</v>
      </c>
      <c r="D1532" s="255">
        <v>468</v>
      </c>
      <c r="E1532" s="254" t="s">
        <v>481</v>
      </c>
      <c r="F1532" s="266" t="s">
        <v>506</v>
      </c>
      <c r="G1532" s="254" t="s">
        <v>508</v>
      </c>
      <c r="H1532" s="267">
        <v>18</v>
      </c>
      <c r="I1532" s="267">
        <v>1.6532508434247062</v>
      </c>
      <c r="J1532" s="268">
        <f t="shared" si="46"/>
        <v>29.758515181644711</v>
      </c>
      <c r="K1532" s="267">
        <v>50.034779950737047</v>
      </c>
      <c r="L1532" s="269">
        <f t="shared" si="47"/>
        <v>900.62603911326687</v>
      </c>
      <c r="M1532" s="270" t="str">
        <f>VLOOKUP(D1532,[6]Consolidado!B:E,4,FALSE)</f>
        <v>Finalizada</v>
      </c>
      <c r="N1532" s="270" t="str">
        <f>VLOOKUP(D1532,[6]Consolidado!B:H,7,FALSE)</f>
        <v>Noviembre</v>
      </c>
    </row>
    <row r="1533" spans="1:14" x14ac:dyDescent="0.25">
      <c r="A1533" s="239" t="s">
        <v>748</v>
      </c>
      <c r="B1533" s="254" t="s">
        <v>529</v>
      </c>
      <c r="C1533" s="254" t="str">
        <f>VLOOKUP(D1533,[6]Consolidado!B:E,2,FALSE)</f>
        <v>Everything But Water</v>
      </c>
      <c r="D1533" s="255">
        <v>477</v>
      </c>
      <c r="E1533" s="254" t="s">
        <v>485</v>
      </c>
      <c r="F1533" s="266" t="s">
        <v>507</v>
      </c>
      <c r="G1533" s="254" t="s">
        <v>505</v>
      </c>
      <c r="H1533" s="267">
        <v>32</v>
      </c>
      <c r="I1533" s="267">
        <v>3.787265178927044</v>
      </c>
      <c r="J1533" s="268">
        <f t="shared" si="46"/>
        <v>121.19248572566541</v>
      </c>
      <c r="K1533" s="267">
        <v>111.94602767624674</v>
      </c>
      <c r="L1533" s="269">
        <f t="shared" si="47"/>
        <v>3582.2728856398958</v>
      </c>
      <c r="M1533" s="270" t="str">
        <f>VLOOKUP(D1533,[6]Consolidado!B:E,4,FALSE)</f>
        <v>En Proceso</v>
      </c>
      <c r="N1533" s="270">
        <f>VLOOKUP(D1533,[6]Consolidado!B:H,7,FALSE)</f>
        <v>0</v>
      </c>
    </row>
    <row r="1534" spans="1:14" x14ac:dyDescent="0.25">
      <c r="A1534" s="239" t="s">
        <v>748</v>
      </c>
      <c r="B1534" s="254" t="s">
        <v>529</v>
      </c>
      <c r="C1534" s="254" t="str">
        <f>VLOOKUP(D1534,[6]Consolidado!B:E,2,FALSE)</f>
        <v>WEWORK</v>
      </c>
      <c r="D1534" s="255">
        <v>473</v>
      </c>
      <c r="E1534" s="254" t="s">
        <v>481</v>
      </c>
      <c r="F1534" s="266" t="s">
        <v>506</v>
      </c>
      <c r="G1534" s="254" t="s">
        <v>508</v>
      </c>
      <c r="H1534" s="267">
        <v>35.555555555555557</v>
      </c>
      <c r="I1534" s="267">
        <v>1.6532508434247062</v>
      </c>
      <c r="J1534" s="268">
        <f t="shared" si="46"/>
        <v>58.782252210656225</v>
      </c>
      <c r="K1534" s="267">
        <v>50.034779950737047</v>
      </c>
      <c r="L1534" s="269">
        <f t="shared" si="47"/>
        <v>1779.0143982484285</v>
      </c>
      <c r="M1534" s="270" t="str">
        <f>VLOOKUP(D1534,[6]Consolidado!B:E,4,FALSE)</f>
        <v>En Proceso</v>
      </c>
      <c r="N1534" s="270">
        <f>VLOOKUP(D1534,[6]Consolidado!B:H,7,FALSE)</f>
        <v>0</v>
      </c>
    </row>
    <row r="1535" spans="1:14" x14ac:dyDescent="0.25">
      <c r="A1535" s="239" t="s">
        <v>748</v>
      </c>
      <c r="B1535" s="254" t="s">
        <v>529</v>
      </c>
      <c r="C1535" s="254" t="str">
        <f>VLOOKUP(D1535,[6]Consolidado!B:E,2,FALSE)</f>
        <v>WEWORK</v>
      </c>
      <c r="D1535" s="255">
        <v>473</v>
      </c>
      <c r="E1535" s="254" t="s">
        <v>481</v>
      </c>
      <c r="F1535" s="266" t="s">
        <v>506</v>
      </c>
      <c r="G1535" s="254" t="s">
        <v>508</v>
      </c>
      <c r="H1535" s="267">
        <v>45.833333333333336</v>
      </c>
      <c r="I1535" s="267">
        <v>1.6532508434247062</v>
      </c>
      <c r="J1535" s="268">
        <f t="shared" si="46"/>
        <v>75.77399699029904</v>
      </c>
      <c r="K1535" s="267">
        <v>50.034779950737047</v>
      </c>
      <c r="L1535" s="269">
        <f t="shared" si="47"/>
        <v>2293.2607477421147</v>
      </c>
      <c r="M1535" s="270" t="str">
        <f>VLOOKUP(D1535,[6]Consolidado!B:E,4,FALSE)</f>
        <v>En Proceso</v>
      </c>
      <c r="N1535" s="270">
        <f>VLOOKUP(D1535,[6]Consolidado!B:H,7,FALSE)</f>
        <v>0</v>
      </c>
    </row>
    <row r="1536" spans="1:14" x14ac:dyDescent="0.25">
      <c r="A1536" s="239" t="s">
        <v>748</v>
      </c>
      <c r="B1536" s="254" t="s">
        <v>529</v>
      </c>
      <c r="C1536" s="254" t="str">
        <f>VLOOKUP(D1536,[6]Consolidado!B:E,2,FALSE)</f>
        <v>WEWORK</v>
      </c>
      <c r="D1536" s="255">
        <v>473</v>
      </c>
      <c r="E1536" s="254" t="s">
        <v>481</v>
      </c>
      <c r="F1536" s="266" t="s">
        <v>506</v>
      </c>
      <c r="G1536" s="254" t="s">
        <v>508</v>
      </c>
      <c r="H1536" s="267">
        <v>151.25</v>
      </c>
      <c r="I1536" s="267">
        <v>1.6532508434247062</v>
      </c>
      <c r="J1536" s="268">
        <f t="shared" si="46"/>
        <v>250.05419006798681</v>
      </c>
      <c r="K1536" s="267">
        <v>50.034779950737047</v>
      </c>
      <c r="L1536" s="269">
        <f t="shared" si="47"/>
        <v>7567.7604675489783</v>
      </c>
      <c r="M1536" s="270" t="str">
        <f>VLOOKUP(D1536,[6]Consolidado!B:E,4,FALSE)</f>
        <v>En Proceso</v>
      </c>
      <c r="N1536" s="270">
        <f>VLOOKUP(D1536,[6]Consolidado!B:H,7,FALSE)</f>
        <v>0</v>
      </c>
    </row>
    <row r="1537" spans="1:14" x14ac:dyDescent="0.25">
      <c r="A1537" s="239" t="s">
        <v>748</v>
      </c>
      <c r="B1537" s="254" t="s">
        <v>529</v>
      </c>
      <c r="C1537" s="254" t="str">
        <f>VLOOKUP(D1537,[6]Consolidado!B:E,2,FALSE)</f>
        <v>Everything But Water</v>
      </c>
      <c r="D1537" s="255">
        <v>479</v>
      </c>
      <c r="E1537" s="254" t="s">
        <v>485</v>
      </c>
      <c r="F1537" s="266" t="s">
        <v>507</v>
      </c>
      <c r="G1537" s="254" t="s">
        <v>505</v>
      </c>
      <c r="H1537" s="267">
        <v>46.5</v>
      </c>
      <c r="I1537" s="267">
        <v>3.787265178927044</v>
      </c>
      <c r="J1537" s="268">
        <f t="shared" si="46"/>
        <v>176.10783082010755</v>
      </c>
      <c r="K1537" s="267">
        <v>111.94602767624674</v>
      </c>
      <c r="L1537" s="269">
        <f t="shared" si="47"/>
        <v>5205.4902869454736</v>
      </c>
      <c r="M1537" s="270" t="str">
        <f>VLOOKUP(D1537,[6]Consolidado!B:E,4,FALSE)</f>
        <v>En Proceso</v>
      </c>
      <c r="N1537" s="270">
        <f>VLOOKUP(D1537,[6]Consolidado!B:H,7,FALSE)</f>
        <v>0</v>
      </c>
    </row>
    <row r="1538" spans="1:14" x14ac:dyDescent="0.25">
      <c r="A1538" s="239" t="s">
        <v>748</v>
      </c>
      <c r="B1538" s="254" t="s">
        <v>529</v>
      </c>
      <c r="C1538" s="254" t="str">
        <f>VLOOKUP(D1538,[6]Consolidado!B:E,2,FALSE)</f>
        <v>Canoe Westfield (Reposition)</v>
      </c>
      <c r="D1538" s="255">
        <v>515</v>
      </c>
      <c r="E1538" s="254" t="s">
        <v>484</v>
      </c>
      <c r="F1538" s="266" t="s">
        <v>506</v>
      </c>
      <c r="G1538" s="254" t="s">
        <v>508</v>
      </c>
      <c r="H1538" s="267">
        <v>52.5</v>
      </c>
      <c r="I1538" s="267">
        <v>2.3764997107130856</v>
      </c>
      <c r="J1538" s="268">
        <f t="shared" si="46"/>
        <v>124.76623481243699</v>
      </c>
      <c r="K1538" s="267">
        <v>72.081296537760849</v>
      </c>
      <c r="L1538" s="269">
        <f t="shared" si="47"/>
        <v>3784.2680682324444</v>
      </c>
      <c r="M1538" s="270" t="str">
        <f>VLOOKUP(D1538,[6]Consolidado!B:E,4,FALSE)</f>
        <v>En Proceso</v>
      </c>
      <c r="N1538" s="270">
        <f>VLOOKUP(D1538,[6]Consolidado!B:H,7,FALSE)</f>
        <v>0</v>
      </c>
    </row>
    <row r="1539" spans="1:14" x14ac:dyDescent="0.25">
      <c r="A1539" s="239" t="s">
        <v>748</v>
      </c>
      <c r="B1539" s="254" t="s">
        <v>529</v>
      </c>
      <c r="C1539" s="254" t="str">
        <f>VLOOKUP(D1539,[6]Consolidado!B:E,2,FALSE)</f>
        <v>Canoe Westfield (Reposition)</v>
      </c>
      <c r="D1539" s="255">
        <v>515</v>
      </c>
      <c r="E1539" s="254" t="s">
        <v>484</v>
      </c>
      <c r="F1539" s="266" t="s">
        <v>506</v>
      </c>
      <c r="G1539" s="254" t="s">
        <v>508</v>
      </c>
      <c r="H1539" s="267">
        <v>45.833333333333336</v>
      </c>
      <c r="I1539" s="267">
        <v>2.3764997107130856</v>
      </c>
      <c r="J1539" s="268">
        <f t="shared" si="46"/>
        <v>108.92290340768309</v>
      </c>
      <c r="K1539" s="267">
        <v>72.081296537760849</v>
      </c>
      <c r="L1539" s="269">
        <f t="shared" si="47"/>
        <v>3303.726091314039</v>
      </c>
      <c r="M1539" s="270" t="str">
        <f>VLOOKUP(D1539,[6]Consolidado!B:E,4,FALSE)</f>
        <v>En Proceso</v>
      </c>
      <c r="N1539" s="270">
        <f>VLOOKUP(D1539,[6]Consolidado!B:H,7,FALSE)</f>
        <v>0</v>
      </c>
    </row>
    <row r="1540" spans="1:14" x14ac:dyDescent="0.25">
      <c r="A1540" s="239" t="s">
        <v>748</v>
      </c>
      <c r="B1540" s="254" t="s">
        <v>529</v>
      </c>
      <c r="C1540" s="254" t="str">
        <f>VLOOKUP(D1540,[6]Consolidado!B:E,2,FALSE)</f>
        <v>WEWORK</v>
      </c>
      <c r="D1540" s="255">
        <v>428</v>
      </c>
      <c r="E1540" s="254" t="s">
        <v>481</v>
      </c>
      <c r="F1540" s="266" t="s">
        <v>506</v>
      </c>
      <c r="G1540" s="254" t="s">
        <v>508</v>
      </c>
      <c r="H1540" s="267">
        <v>26.388888888888889</v>
      </c>
      <c r="I1540" s="267">
        <v>1.6532508434247062</v>
      </c>
      <c r="J1540" s="268">
        <f t="shared" si="46"/>
        <v>43.627452812596417</v>
      </c>
      <c r="K1540" s="267">
        <v>50.034779950737047</v>
      </c>
      <c r="L1540" s="269">
        <f t="shared" si="47"/>
        <v>1320.3622487000055</v>
      </c>
      <c r="M1540" s="270" t="str">
        <f>VLOOKUP(D1540,[6]Consolidado!B:E,4,FALSE)</f>
        <v>En Proceso</v>
      </c>
      <c r="N1540" s="270" t="str">
        <f>VLOOKUP(D1540,[6]Consolidado!B:H,7,FALSE)</f>
        <v>Ingreso Parcial Nov.</v>
      </c>
    </row>
    <row r="1541" spans="1:14" x14ac:dyDescent="0.25">
      <c r="A1541" s="239" t="s">
        <v>748</v>
      </c>
      <c r="B1541" s="254" t="s">
        <v>529</v>
      </c>
      <c r="C1541" s="254" t="str">
        <f>VLOOKUP(D1541,[6]Consolidado!B:E,2,FALSE)</f>
        <v>WEWORK</v>
      </c>
      <c r="D1541" s="255">
        <v>429</v>
      </c>
      <c r="E1541" s="254" t="s">
        <v>482</v>
      </c>
      <c r="F1541" s="266" t="s">
        <v>506</v>
      </c>
      <c r="G1541" s="254" t="s">
        <v>508</v>
      </c>
      <c r="H1541" s="267">
        <v>49.583333333333336</v>
      </c>
      <c r="I1541" s="267">
        <v>2.6772915838647071</v>
      </c>
      <c r="J1541" s="268">
        <f t="shared" si="46"/>
        <v>132.74904103329175</v>
      </c>
      <c r="K1541" s="267">
        <v>81.537718374074743</v>
      </c>
      <c r="L1541" s="269">
        <f t="shared" si="47"/>
        <v>4042.9118693812061</v>
      </c>
      <c r="M1541" s="270" t="str">
        <f>VLOOKUP(D1541,[6]Consolidado!B:E,4,FALSE)</f>
        <v>En Proceso</v>
      </c>
      <c r="N1541" s="270" t="str">
        <f>VLOOKUP(D1541,[6]Consolidado!B:H,7,FALSE)</f>
        <v>Ingreso Parcial Nov.</v>
      </c>
    </row>
    <row r="1542" spans="1:14" x14ac:dyDescent="0.25">
      <c r="A1542" s="239" t="s">
        <v>748</v>
      </c>
      <c r="B1542" s="254" t="s">
        <v>529</v>
      </c>
      <c r="C1542" s="254" t="str">
        <f>VLOOKUP(D1542,[6]Consolidado!B:E,2,FALSE)</f>
        <v>Maderas Collective</v>
      </c>
      <c r="D1542" s="255">
        <v>501</v>
      </c>
      <c r="E1542" s="254" t="s">
        <v>481</v>
      </c>
      <c r="F1542" s="266" t="s">
        <v>506</v>
      </c>
      <c r="G1542" s="254" t="s">
        <v>508</v>
      </c>
      <c r="H1542" s="267">
        <v>71.555555555555557</v>
      </c>
      <c r="I1542" s="267">
        <v>1.6532508434247062</v>
      </c>
      <c r="J1542" s="268">
        <f t="shared" si="46"/>
        <v>118.29928257394565</v>
      </c>
      <c r="K1542" s="267">
        <v>50.034779950737047</v>
      </c>
      <c r="L1542" s="269">
        <f t="shared" si="47"/>
        <v>3580.266476474962</v>
      </c>
      <c r="M1542" s="270" t="str">
        <f>VLOOKUP(D1542,[6]Consolidado!B:E,4,FALSE)</f>
        <v>En Proceso</v>
      </c>
      <c r="N1542" s="270">
        <f>VLOOKUP(D1542,[6]Consolidado!B:H,7,FALSE)</f>
        <v>0</v>
      </c>
    </row>
    <row r="1543" spans="1:14" x14ac:dyDescent="0.25">
      <c r="A1543" s="239" t="s">
        <v>748</v>
      </c>
      <c r="B1543" s="254" t="s">
        <v>529</v>
      </c>
      <c r="C1543" s="254" t="str">
        <f>VLOOKUP(D1543,[6]Consolidado!B:E,2,FALSE)</f>
        <v>Maderas Collective</v>
      </c>
      <c r="D1543" s="255">
        <v>501</v>
      </c>
      <c r="E1543" s="254" t="s">
        <v>482</v>
      </c>
      <c r="F1543" s="266" t="s">
        <v>506</v>
      </c>
      <c r="G1543" s="254" t="s">
        <v>508</v>
      </c>
      <c r="H1543" s="267">
        <v>268.125</v>
      </c>
      <c r="I1543" s="267">
        <v>2.6772915838647071</v>
      </c>
      <c r="J1543" s="268">
        <f t="shared" si="46"/>
        <v>717.84880592372463</v>
      </c>
      <c r="K1543" s="267">
        <v>81.537718374074743</v>
      </c>
      <c r="L1543" s="269">
        <f t="shared" si="47"/>
        <v>21862.300739048791</v>
      </c>
      <c r="M1543" s="270" t="str">
        <f>VLOOKUP(D1543,[6]Consolidado!B:E,4,FALSE)</f>
        <v>En Proceso</v>
      </c>
      <c r="N1543" s="270">
        <f>VLOOKUP(D1543,[6]Consolidado!B:H,7,FALSE)</f>
        <v>0</v>
      </c>
    </row>
    <row r="1544" spans="1:14" x14ac:dyDescent="0.25">
      <c r="A1544" s="239" t="s">
        <v>748</v>
      </c>
      <c r="B1544" s="254" t="s">
        <v>529</v>
      </c>
      <c r="C1544" s="254" t="str">
        <f>VLOOKUP(D1544,[6]Consolidado!B:E,2,FALSE)</f>
        <v>Maderas Collective</v>
      </c>
      <c r="D1544" s="255">
        <v>501</v>
      </c>
      <c r="E1544" s="254" t="s">
        <v>482</v>
      </c>
      <c r="F1544" s="266" t="s">
        <v>506</v>
      </c>
      <c r="G1544" s="254" t="s">
        <v>508</v>
      </c>
      <c r="H1544" s="267">
        <v>226.41666666666666</v>
      </c>
      <c r="I1544" s="267">
        <v>2.6772915838647071</v>
      </c>
      <c r="J1544" s="268">
        <f t="shared" si="46"/>
        <v>606.18343611336741</v>
      </c>
      <c r="K1544" s="267">
        <v>81.537718374074743</v>
      </c>
      <c r="L1544" s="269">
        <f t="shared" si="47"/>
        <v>18461.49840186342</v>
      </c>
      <c r="M1544" s="270" t="str">
        <f>VLOOKUP(D1544,[6]Consolidado!B:E,4,FALSE)</f>
        <v>En Proceso</v>
      </c>
      <c r="N1544" s="270">
        <f>VLOOKUP(D1544,[6]Consolidado!B:H,7,FALSE)</f>
        <v>0</v>
      </c>
    </row>
    <row r="1545" spans="1:14" x14ac:dyDescent="0.25">
      <c r="A1545" s="239" t="s">
        <v>748</v>
      </c>
      <c r="B1545" s="254" t="s">
        <v>565</v>
      </c>
      <c r="C1545" s="254" t="str">
        <f>VLOOKUP(D1545,[6]Consolidado!B:E,2,FALSE)</f>
        <v>Maderas Collective</v>
      </c>
      <c r="D1545" s="255">
        <v>501</v>
      </c>
      <c r="E1545" s="254" t="s">
        <v>484</v>
      </c>
      <c r="F1545" s="266" t="s">
        <v>506</v>
      </c>
      <c r="G1545" s="254" t="s">
        <v>508</v>
      </c>
      <c r="H1545" s="267">
        <v>247.5</v>
      </c>
      <c r="I1545" s="267">
        <v>2.3764997107130856</v>
      </c>
      <c r="J1545" s="268">
        <f t="shared" si="46"/>
        <v>588.18367840148869</v>
      </c>
      <c r="K1545" s="267">
        <v>72.081296537760849</v>
      </c>
      <c r="L1545" s="269">
        <f t="shared" si="47"/>
        <v>17840.120893095809</v>
      </c>
      <c r="M1545" s="270" t="str">
        <f>VLOOKUP(D1545,[6]Consolidado!B:E,4,FALSE)</f>
        <v>En Proceso</v>
      </c>
      <c r="N1545" s="270">
        <f>VLOOKUP(D1545,[6]Consolidado!B:H,7,FALSE)</f>
        <v>0</v>
      </c>
    </row>
    <row r="1546" spans="1:14" x14ac:dyDescent="0.25">
      <c r="A1546" s="239" t="s">
        <v>748</v>
      </c>
      <c r="B1546" s="254" t="s">
        <v>565</v>
      </c>
      <c r="C1546" s="254" t="str">
        <f>VLOOKUP(D1546,[6]Consolidado!B:E,2,FALSE)</f>
        <v>Everything But Water</v>
      </c>
      <c r="D1546" s="255">
        <v>477</v>
      </c>
      <c r="E1546" s="254" t="s">
        <v>485</v>
      </c>
      <c r="F1546" s="266" t="s">
        <v>507</v>
      </c>
      <c r="G1546" s="254" t="s">
        <v>505</v>
      </c>
      <c r="H1546" s="267">
        <v>7</v>
      </c>
      <c r="I1546" s="267">
        <v>3.787265178927044</v>
      </c>
      <c r="J1546" s="268">
        <f t="shared" ref="J1546:J1609" si="48">+H1546*I1546</f>
        <v>26.510856252489308</v>
      </c>
      <c r="K1546" s="267">
        <v>111.94602767624674</v>
      </c>
      <c r="L1546" s="269">
        <f t="shared" si="47"/>
        <v>783.62219373372716</v>
      </c>
      <c r="M1546" s="270" t="str">
        <f>VLOOKUP(D1546,[6]Consolidado!B:E,4,FALSE)</f>
        <v>En Proceso</v>
      </c>
      <c r="N1546" s="270">
        <f>VLOOKUP(D1546,[6]Consolidado!B:H,7,FALSE)</f>
        <v>0</v>
      </c>
    </row>
    <row r="1547" spans="1:14" x14ac:dyDescent="0.25">
      <c r="A1547" s="239" t="s">
        <v>748</v>
      </c>
      <c r="B1547" s="254" t="s">
        <v>565</v>
      </c>
      <c r="C1547" s="254" t="str">
        <f>VLOOKUP(D1547,[6]Consolidado!B:E,2,FALSE)</f>
        <v>Everything But Water</v>
      </c>
      <c r="D1547" s="255">
        <v>477</v>
      </c>
      <c r="E1547" s="254" t="s">
        <v>485</v>
      </c>
      <c r="F1547" s="266" t="s">
        <v>507</v>
      </c>
      <c r="G1547" s="254" t="s">
        <v>505</v>
      </c>
      <c r="H1547" s="267">
        <v>8.3333333333333339</v>
      </c>
      <c r="I1547" s="267">
        <v>3.787265178927044</v>
      </c>
      <c r="J1547" s="268">
        <f t="shared" si="48"/>
        <v>31.56054315772537</v>
      </c>
      <c r="K1547" s="267">
        <v>111.94602767624674</v>
      </c>
      <c r="L1547" s="269">
        <f t="shared" ref="L1547:L1610" si="49">H1547*K1547</f>
        <v>932.88356396872291</v>
      </c>
      <c r="M1547" s="270" t="str">
        <f>VLOOKUP(D1547,[6]Consolidado!B:E,4,FALSE)</f>
        <v>En Proceso</v>
      </c>
      <c r="N1547" s="270">
        <f>VLOOKUP(D1547,[6]Consolidado!B:H,7,FALSE)</f>
        <v>0</v>
      </c>
    </row>
    <row r="1548" spans="1:14" x14ac:dyDescent="0.25">
      <c r="A1548" s="239" t="s">
        <v>748</v>
      </c>
      <c r="B1548" s="254" t="s">
        <v>565</v>
      </c>
      <c r="C1548" s="254" t="str">
        <f>VLOOKUP(D1548,[6]Consolidado!B:E,2,FALSE)</f>
        <v>Maderas Collective</v>
      </c>
      <c r="D1548" s="255">
        <v>518</v>
      </c>
      <c r="E1548" s="254" t="s">
        <v>485</v>
      </c>
      <c r="F1548" s="266" t="s">
        <v>507</v>
      </c>
      <c r="G1548" s="254" t="s">
        <v>505</v>
      </c>
      <c r="H1548" s="267">
        <v>59.583333333333336</v>
      </c>
      <c r="I1548" s="267">
        <v>3.787265178927044</v>
      </c>
      <c r="J1548" s="268">
        <f t="shared" si="48"/>
        <v>225.65788357773638</v>
      </c>
      <c r="K1548" s="267">
        <v>111.94602767624674</v>
      </c>
      <c r="L1548" s="269">
        <f t="shared" si="49"/>
        <v>6670.1174823763686</v>
      </c>
      <c r="M1548" s="270" t="str">
        <f>VLOOKUP(D1548,[6]Consolidado!B:E,4,FALSE)</f>
        <v>En Proceso</v>
      </c>
      <c r="N1548" s="270">
        <f>VLOOKUP(D1548,[6]Consolidado!B:H,7,FALSE)</f>
        <v>0</v>
      </c>
    </row>
    <row r="1549" spans="1:14" x14ac:dyDescent="0.25">
      <c r="A1549" s="239" t="s">
        <v>748</v>
      </c>
      <c r="B1549" s="254" t="s">
        <v>565</v>
      </c>
      <c r="C1549" s="254" t="str">
        <f>VLOOKUP(D1549,[6]Consolidado!B:E,2,FALSE)</f>
        <v>Papagayo Four Seasons</v>
      </c>
      <c r="D1549" s="255">
        <v>517</v>
      </c>
      <c r="E1549" s="254" t="s">
        <v>484</v>
      </c>
      <c r="F1549" s="266" t="s">
        <v>506</v>
      </c>
      <c r="G1549" s="254" t="s">
        <v>508</v>
      </c>
      <c r="H1549" s="267">
        <v>161.33333333333334</v>
      </c>
      <c r="I1549" s="267">
        <v>2.3764997107130856</v>
      </c>
      <c r="J1549" s="268">
        <f t="shared" si="48"/>
        <v>383.40861999504449</v>
      </c>
      <c r="K1549" s="267">
        <v>72.081296537760849</v>
      </c>
      <c r="L1549" s="269">
        <f t="shared" si="49"/>
        <v>11629.115841425417</v>
      </c>
      <c r="M1549" s="270" t="str">
        <f>VLOOKUP(D1549,[6]Consolidado!B:E,4,FALSE)</f>
        <v>Finalizada</v>
      </c>
      <c r="N1549" s="270" t="str">
        <f>VLOOKUP(D1549,[6]Consolidado!B:H,7,FALSE)</f>
        <v>Noviembre</v>
      </c>
    </row>
    <row r="1550" spans="1:14" x14ac:dyDescent="0.25">
      <c r="A1550" s="239" t="s">
        <v>748</v>
      </c>
      <c r="B1550" s="254" t="s">
        <v>565</v>
      </c>
      <c r="C1550" s="254" t="str">
        <f>VLOOKUP(D1550,[6]Consolidado!B:E,2,FALSE)</f>
        <v>Papagayo Four Seasons</v>
      </c>
      <c r="D1550" s="255">
        <v>517</v>
      </c>
      <c r="E1550" s="254" t="s">
        <v>484</v>
      </c>
      <c r="F1550" s="266" t="s">
        <v>506</v>
      </c>
      <c r="G1550" s="254" t="s">
        <v>508</v>
      </c>
      <c r="H1550" s="267">
        <v>7.7777777777777777</v>
      </c>
      <c r="I1550" s="267">
        <v>2.3764997107130856</v>
      </c>
      <c r="J1550" s="268">
        <f t="shared" si="48"/>
        <v>18.483886638879554</v>
      </c>
      <c r="K1550" s="267">
        <v>72.081296537760849</v>
      </c>
      <c r="L1550" s="269">
        <f t="shared" si="49"/>
        <v>560.63230640480663</v>
      </c>
      <c r="M1550" s="270" t="str">
        <f>VLOOKUP(D1550,[6]Consolidado!B:E,4,FALSE)</f>
        <v>Finalizada</v>
      </c>
      <c r="N1550" s="270" t="str">
        <f>VLOOKUP(D1550,[6]Consolidado!B:H,7,FALSE)</f>
        <v>Noviembre</v>
      </c>
    </row>
    <row r="1551" spans="1:14" x14ac:dyDescent="0.25">
      <c r="A1551" s="239" t="s">
        <v>748</v>
      </c>
      <c r="B1551" s="254" t="s">
        <v>565</v>
      </c>
      <c r="C1551" s="254" t="str">
        <f>VLOOKUP(D1551,[6]Consolidado!B:E,2,FALSE)</f>
        <v>WEWORK</v>
      </c>
      <c r="D1551" s="255">
        <v>474</v>
      </c>
      <c r="E1551" s="254" t="s">
        <v>482</v>
      </c>
      <c r="F1551" s="266" t="s">
        <v>506</v>
      </c>
      <c r="G1551" s="254" t="s">
        <v>508</v>
      </c>
      <c r="H1551" s="267">
        <v>644.44444444444446</v>
      </c>
      <c r="I1551" s="267">
        <v>2.6772915838647071</v>
      </c>
      <c r="J1551" s="268">
        <f t="shared" si="48"/>
        <v>1725.365687379478</v>
      </c>
      <c r="K1551" s="267">
        <v>81.537718374074743</v>
      </c>
      <c r="L1551" s="269">
        <f t="shared" si="49"/>
        <v>52546.529618848166</v>
      </c>
      <c r="M1551" s="270" t="str">
        <f>VLOOKUP(D1551,[6]Consolidado!B:E,4,FALSE)</f>
        <v>En Proceso</v>
      </c>
      <c r="N1551" s="270">
        <f>VLOOKUP(D1551,[6]Consolidado!B:H,7,FALSE)</f>
        <v>0</v>
      </c>
    </row>
    <row r="1552" spans="1:14" x14ac:dyDescent="0.25">
      <c r="A1552" s="239" t="s">
        <v>748</v>
      </c>
      <c r="B1552" s="254" t="s">
        <v>565</v>
      </c>
      <c r="C1552" s="254" t="str">
        <f>VLOOKUP(D1552,[6]Consolidado!B:E,2,FALSE)</f>
        <v>WEWORK</v>
      </c>
      <c r="D1552" s="255">
        <v>474</v>
      </c>
      <c r="E1552" s="254" t="s">
        <v>482</v>
      </c>
      <c r="F1552" s="266" t="s">
        <v>506</v>
      </c>
      <c r="G1552" s="254" t="s">
        <v>508</v>
      </c>
      <c r="H1552" s="267">
        <v>770</v>
      </c>
      <c r="I1552" s="267">
        <v>2.6772915838647071</v>
      </c>
      <c r="J1552" s="268">
        <f t="shared" si="48"/>
        <v>2061.5145195758246</v>
      </c>
      <c r="K1552" s="267">
        <v>81.537718374074743</v>
      </c>
      <c r="L1552" s="269">
        <f t="shared" si="49"/>
        <v>62784.043148037548</v>
      </c>
      <c r="M1552" s="270" t="str">
        <f>VLOOKUP(D1552,[6]Consolidado!B:E,4,FALSE)</f>
        <v>En Proceso</v>
      </c>
      <c r="N1552" s="270">
        <f>VLOOKUP(D1552,[6]Consolidado!B:H,7,FALSE)</f>
        <v>0</v>
      </c>
    </row>
    <row r="1553" spans="1:14" x14ac:dyDescent="0.25">
      <c r="A1553" s="239" t="s">
        <v>748</v>
      </c>
      <c r="B1553" s="254" t="s">
        <v>565</v>
      </c>
      <c r="C1553" s="254" t="str">
        <f>VLOOKUP(D1553,[6]Consolidado!B:E,2,FALSE)</f>
        <v>WEWORK</v>
      </c>
      <c r="D1553" s="255">
        <v>474</v>
      </c>
      <c r="E1553" s="254" t="s">
        <v>482</v>
      </c>
      <c r="F1553" s="266" t="s">
        <v>506</v>
      </c>
      <c r="G1553" s="254" t="s">
        <v>508</v>
      </c>
      <c r="H1553" s="267">
        <v>268.125</v>
      </c>
      <c r="I1553" s="267">
        <v>2.6772915838647071</v>
      </c>
      <c r="J1553" s="268">
        <f t="shared" si="48"/>
        <v>717.84880592372463</v>
      </c>
      <c r="K1553" s="267">
        <v>81.537718374074743</v>
      </c>
      <c r="L1553" s="269">
        <f t="shared" si="49"/>
        <v>21862.300739048791</v>
      </c>
      <c r="M1553" s="270" t="str">
        <f>VLOOKUP(D1553,[6]Consolidado!B:E,4,FALSE)</f>
        <v>En Proceso</v>
      </c>
      <c r="N1553" s="270">
        <f>VLOOKUP(D1553,[6]Consolidado!B:H,7,FALSE)</f>
        <v>0</v>
      </c>
    </row>
    <row r="1554" spans="1:14" x14ac:dyDescent="0.25">
      <c r="A1554" s="239" t="s">
        <v>748</v>
      </c>
      <c r="B1554" s="254" t="s">
        <v>565</v>
      </c>
      <c r="C1554" s="254" t="str">
        <f>VLOOKUP(D1554,[6]Consolidado!B:E,2,FALSE)</f>
        <v>WEWORK</v>
      </c>
      <c r="D1554" s="255">
        <v>474</v>
      </c>
      <c r="E1554" s="254" t="s">
        <v>482</v>
      </c>
      <c r="F1554" s="266" t="s">
        <v>506</v>
      </c>
      <c r="G1554" s="254" t="s">
        <v>508</v>
      </c>
      <c r="H1554" s="267">
        <v>226.41666666666666</v>
      </c>
      <c r="I1554" s="267">
        <v>2.6772915838647071</v>
      </c>
      <c r="J1554" s="268">
        <f t="shared" si="48"/>
        <v>606.18343611336741</v>
      </c>
      <c r="K1554" s="267">
        <v>81.537718374074743</v>
      </c>
      <c r="L1554" s="269">
        <f t="shared" si="49"/>
        <v>18461.49840186342</v>
      </c>
      <c r="M1554" s="270" t="str">
        <f>VLOOKUP(D1554,[6]Consolidado!B:E,4,FALSE)</f>
        <v>En Proceso</v>
      </c>
      <c r="N1554" s="270">
        <f>VLOOKUP(D1554,[6]Consolidado!B:H,7,FALSE)</f>
        <v>0</v>
      </c>
    </row>
    <row r="1555" spans="1:14" x14ac:dyDescent="0.25">
      <c r="A1555" s="239" t="s">
        <v>748</v>
      </c>
      <c r="B1555" s="254" t="s">
        <v>565</v>
      </c>
      <c r="C1555" s="254" t="str">
        <f>VLOOKUP(D1555,[6]Consolidado!B:E,2,FALSE)</f>
        <v>Papagayo Four Seasons</v>
      </c>
      <c r="D1555" s="255">
        <v>517</v>
      </c>
      <c r="E1555" s="254" t="s">
        <v>484</v>
      </c>
      <c r="F1555" s="266" t="s">
        <v>506</v>
      </c>
      <c r="G1555" s="254" t="s">
        <v>508</v>
      </c>
      <c r="H1555" s="267">
        <v>3.1111111111111112</v>
      </c>
      <c r="I1555" s="267">
        <v>2.3764997107130856</v>
      </c>
      <c r="J1555" s="268">
        <f t="shared" si="48"/>
        <v>7.3935546555518217</v>
      </c>
      <c r="K1555" s="267">
        <v>72.081296537760849</v>
      </c>
      <c r="L1555" s="269">
        <f t="shared" si="49"/>
        <v>224.25292256192265</v>
      </c>
      <c r="M1555" s="270" t="str">
        <f>VLOOKUP(D1555,[6]Consolidado!B:E,4,FALSE)</f>
        <v>Finalizada</v>
      </c>
      <c r="N1555" s="270" t="str">
        <f>VLOOKUP(D1555,[6]Consolidado!B:H,7,FALSE)</f>
        <v>Noviembre</v>
      </c>
    </row>
    <row r="1556" spans="1:14" x14ac:dyDescent="0.25">
      <c r="A1556" s="239" t="s">
        <v>748</v>
      </c>
      <c r="B1556" s="254" t="s">
        <v>526</v>
      </c>
      <c r="C1556" s="254" t="str">
        <f>VLOOKUP(D1556,[6]Consolidado!B:E,2,FALSE)</f>
        <v>Maderas Collective</v>
      </c>
      <c r="D1556" s="255">
        <v>501</v>
      </c>
      <c r="E1556" s="254" t="s">
        <v>484</v>
      </c>
      <c r="F1556" s="266" t="s">
        <v>506</v>
      </c>
      <c r="G1556" s="254" t="s">
        <v>508</v>
      </c>
      <c r="H1556" s="267">
        <v>401.11111111111109</v>
      </c>
      <c r="I1556" s="267">
        <v>2.3764997107130856</v>
      </c>
      <c r="J1556" s="268">
        <f t="shared" si="48"/>
        <v>953.24043951935982</v>
      </c>
      <c r="K1556" s="267">
        <v>72.081296537760849</v>
      </c>
      <c r="L1556" s="269">
        <f t="shared" si="49"/>
        <v>28912.608944590738</v>
      </c>
      <c r="M1556" s="270" t="str">
        <f>VLOOKUP(D1556,[6]Consolidado!B:E,4,FALSE)</f>
        <v>En Proceso</v>
      </c>
      <c r="N1556" s="270">
        <f>VLOOKUP(D1556,[6]Consolidado!B:H,7,FALSE)</f>
        <v>0</v>
      </c>
    </row>
    <row r="1557" spans="1:14" x14ac:dyDescent="0.25">
      <c r="A1557" s="239" t="s">
        <v>748</v>
      </c>
      <c r="B1557" s="254" t="s">
        <v>526</v>
      </c>
      <c r="C1557" s="254" t="str">
        <f>VLOOKUP(D1557,[6]Consolidado!B:E,2,FALSE)</f>
        <v>Maderas Collective</v>
      </c>
      <c r="D1557" s="255">
        <v>501</v>
      </c>
      <c r="E1557" s="254" t="s">
        <v>484</v>
      </c>
      <c r="F1557" s="266" t="s">
        <v>506</v>
      </c>
      <c r="G1557" s="254" t="s">
        <v>508</v>
      </c>
      <c r="H1557" s="267">
        <v>380</v>
      </c>
      <c r="I1557" s="267">
        <v>2.3764997107130856</v>
      </c>
      <c r="J1557" s="268">
        <f t="shared" si="48"/>
        <v>903.06989007097252</v>
      </c>
      <c r="K1557" s="267">
        <v>72.081296537760849</v>
      </c>
      <c r="L1557" s="269">
        <f t="shared" si="49"/>
        <v>27390.892684349124</v>
      </c>
      <c r="M1557" s="270" t="str">
        <f>VLOOKUP(D1557,[6]Consolidado!B:E,4,FALSE)</f>
        <v>En Proceso</v>
      </c>
      <c r="N1557" s="270">
        <f>VLOOKUP(D1557,[6]Consolidado!B:H,7,FALSE)</f>
        <v>0</v>
      </c>
    </row>
    <row r="1558" spans="1:14" x14ac:dyDescent="0.25">
      <c r="A1558" s="239" t="s">
        <v>748</v>
      </c>
      <c r="B1558" s="254" t="s">
        <v>526</v>
      </c>
      <c r="C1558" s="254" t="str">
        <f>VLOOKUP(D1558,[6]Consolidado!B:E,2,FALSE)</f>
        <v>WEWORK</v>
      </c>
      <c r="D1558" s="255">
        <v>474</v>
      </c>
      <c r="E1558" s="254" t="s">
        <v>482</v>
      </c>
      <c r="F1558" s="266" t="s">
        <v>506</v>
      </c>
      <c r="G1558" s="254" t="s">
        <v>508</v>
      </c>
      <c r="H1558" s="267">
        <v>375</v>
      </c>
      <c r="I1558" s="267">
        <v>2.6772915838647071</v>
      </c>
      <c r="J1558" s="268">
        <f t="shared" si="48"/>
        <v>1003.9843439492652</v>
      </c>
      <c r="K1558" s="267">
        <v>81.537718374074743</v>
      </c>
      <c r="L1558" s="269">
        <f t="shared" si="49"/>
        <v>30576.64439027803</v>
      </c>
      <c r="M1558" s="270" t="str">
        <f>VLOOKUP(D1558,[6]Consolidado!B:E,4,FALSE)</f>
        <v>En Proceso</v>
      </c>
      <c r="N1558" s="270">
        <f>VLOOKUP(D1558,[6]Consolidado!B:H,7,FALSE)</f>
        <v>0</v>
      </c>
    </row>
    <row r="1559" spans="1:14" x14ac:dyDescent="0.25">
      <c r="A1559" s="239" t="s">
        <v>748</v>
      </c>
      <c r="B1559" s="254" t="s">
        <v>526</v>
      </c>
      <c r="C1559" s="254" t="str">
        <f>VLOOKUP(D1559,[6]Consolidado!B:E,2,FALSE)</f>
        <v>Maderas Collective</v>
      </c>
      <c r="D1559" s="255">
        <v>501</v>
      </c>
      <c r="E1559" s="254" t="s">
        <v>485</v>
      </c>
      <c r="F1559" s="266" t="s">
        <v>507</v>
      </c>
      <c r="G1559" s="254" t="s">
        <v>505</v>
      </c>
      <c r="H1559" s="267">
        <v>34.375</v>
      </c>
      <c r="I1559" s="267">
        <v>3.787265178927044</v>
      </c>
      <c r="J1559" s="268">
        <f t="shared" si="48"/>
        <v>130.18724052561714</v>
      </c>
      <c r="K1559" s="267">
        <v>111.94602767624674</v>
      </c>
      <c r="L1559" s="269">
        <f t="shared" si="49"/>
        <v>3848.1447013709817</v>
      </c>
      <c r="M1559" s="270" t="str">
        <f>VLOOKUP(D1559,[6]Consolidado!B:E,4,FALSE)</f>
        <v>En Proceso</v>
      </c>
      <c r="N1559" s="270">
        <f>VLOOKUP(D1559,[6]Consolidado!B:H,7,FALSE)</f>
        <v>0</v>
      </c>
    </row>
    <row r="1560" spans="1:14" x14ac:dyDescent="0.25">
      <c r="A1560" s="239" t="s">
        <v>748</v>
      </c>
      <c r="B1560" s="254" t="s">
        <v>526</v>
      </c>
      <c r="C1560" s="254" t="str">
        <f>VLOOKUP(D1560,[6]Consolidado!B:E,2,FALSE)</f>
        <v>Maderas Collective</v>
      </c>
      <c r="D1560" s="255">
        <v>501</v>
      </c>
      <c r="E1560" s="254" t="s">
        <v>487</v>
      </c>
      <c r="F1560" s="266" t="s">
        <v>506</v>
      </c>
      <c r="G1560" s="254" t="s">
        <v>508</v>
      </c>
      <c r="H1560" s="267">
        <v>98.923611111111114</v>
      </c>
      <c r="I1560" s="267">
        <v>2.6490133333333339</v>
      </c>
      <c r="J1560" s="268">
        <f t="shared" si="48"/>
        <v>262.04996481481487</v>
      </c>
      <c r="K1560" s="267">
        <v>79.265366368000059</v>
      </c>
      <c r="L1560" s="269">
        <f t="shared" si="49"/>
        <v>7841.216277167784</v>
      </c>
      <c r="M1560" s="270" t="str">
        <f>VLOOKUP(D1560,[6]Consolidado!B:E,4,FALSE)</f>
        <v>En Proceso</v>
      </c>
      <c r="N1560" s="270">
        <f>VLOOKUP(D1560,[6]Consolidado!B:H,7,FALSE)</f>
        <v>0</v>
      </c>
    </row>
    <row r="1561" spans="1:14" x14ac:dyDescent="0.25">
      <c r="A1561" s="239" t="s">
        <v>748</v>
      </c>
      <c r="B1561" s="254" t="s">
        <v>526</v>
      </c>
      <c r="C1561" s="254" t="str">
        <f>VLOOKUP(D1561,[6]Consolidado!B:E,2,FALSE)</f>
        <v>Maderas Collective</v>
      </c>
      <c r="D1561" s="255">
        <v>501</v>
      </c>
      <c r="E1561" s="254" t="s">
        <v>482</v>
      </c>
      <c r="F1561" s="266" t="s">
        <v>506</v>
      </c>
      <c r="G1561" s="254" t="s">
        <v>508</v>
      </c>
      <c r="H1561" s="267">
        <v>67.833333333333329</v>
      </c>
      <c r="I1561" s="267">
        <v>2.6772915838647071</v>
      </c>
      <c r="J1561" s="268">
        <f t="shared" si="48"/>
        <v>181.60961243882261</v>
      </c>
      <c r="K1561" s="267">
        <v>81.537718374074743</v>
      </c>
      <c r="L1561" s="269">
        <f t="shared" si="49"/>
        <v>5530.9752297080695</v>
      </c>
      <c r="M1561" s="270" t="str">
        <f>VLOOKUP(D1561,[6]Consolidado!B:E,4,FALSE)</f>
        <v>En Proceso</v>
      </c>
      <c r="N1561" s="270">
        <f>VLOOKUP(D1561,[6]Consolidado!B:H,7,FALSE)</f>
        <v>0</v>
      </c>
    </row>
    <row r="1562" spans="1:14" x14ac:dyDescent="0.25">
      <c r="A1562" s="239" t="s">
        <v>748</v>
      </c>
      <c r="B1562" s="254" t="s">
        <v>526</v>
      </c>
      <c r="C1562" s="254" t="str">
        <f>VLOOKUP(D1562,[6]Consolidado!B:E,2,FALSE)</f>
        <v>Maderas Collective</v>
      </c>
      <c r="D1562" s="255">
        <v>501</v>
      </c>
      <c r="E1562" s="254" t="s">
        <v>485</v>
      </c>
      <c r="F1562" s="266" t="s">
        <v>507</v>
      </c>
      <c r="G1562" s="254" t="s">
        <v>505</v>
      </c>
      <c r="H1562" s="267">
        <v>132</v>
      </c>
      <c r="I1562" s="267">
        <v>3.787265178927044</v>
      </c>
      <c r="J1562" s="268">
        <f t="shared" si="48"/>
        <v>499.9190036183698</v>
      </c>
      <c r="K1562" s="267">
        <v>111.94602767624674</v>
      </c>
      <c r="L1562" s="269">
        <f t="shared" si="49"/>
        <v>14776.875653264569</v>
      </c>
      <c r="M1562" s="270" t="str">
        <f>VLOOKUP(D1562,[6]Consolidado!B:E,4,FALSE)</f>
        <v>En Proceso</v>
      </c>
      <c r="N1562" s="270">
        <f>VLOOKUP(D1562,[6]Consolidado!B:H,7,FALSE)</f>
        <v>0</v>
      </c>
    </row>
    <row r="1563" spans="1:14" x14ac:dyDescent="0.25">
      <c r="A1563" s="239" t="s">
        <v>748</v>
      </c>
      <c r="B1563" s="254" t="s">
        <v>526</v>
      </c>
      <c r="C1563" s="254" t="str">
        <f>VLOOKUP(D1563,[6]Consolidado!B:E,2,FALSE)</f>
        <v>WEWORK</v>
      </c>
      <c r="D1563" s="255">
        <v>429</v>
      </c>
      <c r="E1563" s="254" t="s">
        <v>482</v>
      </c>
      <c r="F1563" s="266" t="s">
        <v>506</v>
      </c>
      <c r="G1563" s="254" t="s">
        <v>508</v>
      </c>
      <c r="H1563" s="267">
        <v>88.5</v>
      </c>
      <c r="I1563" s="267">
        <v>2.6772915838647071</v>
      </c>
      <c r="J1563" s="268">
        <f t="shared" si="48"/>
        <v>236.94030517202657</v>
      </c>
      <c r="K1563" s="267">
        <v>81.537718374074743</v>
      </c>
      <c r="L1563" s="269">
        <f t="shared" si="49"/>
        <v>7216.0880761056151</v>
      </c>
      <c r="M1563" s="270" t="str">
        <f>VLOOKUP(D1563,[6]Consolidado!B:E,4,FALSE)</f>
        <v>En Proceso</v>
      </c>
      <c r="N1563" s="270" t="str">
        <f>VLOOKUP(D1563,[6]Consolidado!B:H,7,FALSE)</f>
        <v>Ingreso Parcial Nov.</v>
      </c>
    </row>
    <row r="1564" spans="1:14" x14ac:dyDescent="0.25">
      <c r="A1564" s="239" t="s">
        <v>748</v>
      </c>
      <c r="B1564" s="254" t="s">
        <v>526</v>
      </c>
      <c r="C1564" s="254" t="str">
        <f>VLOOKUP(D1564,[6]Consolidado!B:E,2,FALSE)</f>
        <v>WEWORK</v>
      </c>
      <c r="D1564" s="255">
        <v>397</v>
      </c>
      <c r="E1564" s="254" t="s">
        <v>482</v>
      </c>
      <c r="F1564" s="266" t="s">
        <v>506</v>
      </c>
      <c r="G1564" s="254" t="s">
        <v>508</v>
      </c>
      <c r="H1564" s="267">
        <v>68.833333333333329</v>
      </c>
      <c r="I1564" s="267">
        <v>2.6772915838647071</v>
      </c>
      <c r="J1564" s="268">
        <f t="shared" si="48"/>
        <v>184.28690402268734</v>
      </c>
      <c r="K1564" s="267">
        <v>81.537718374074743</v>
      </c>
      <c r="L1564" s="269">
        <f t="shared" si="49"/>
        <v>5612.5129480821442</v>
      </c>
      <c r="M1564" s="270" t="str">
        <f>VLOOKUP(D1564,[6]Consolidado!B:E,4,FALSE)</f>
        <v>En Proceso</v>
      </c>
      <c r="N1564" s="270" t="str">
        <f>VLOOKUP(D1564,[6]Consolidado!B:H,7,FALSE)</f>
        <v>Ingreso Parcial Nov.</v>
      </c>
    </row>
    <row r="1565" spans="1:14" x14ac:dyDescent="0.25">
      <c r="A1565" s="239" t="s">
        <v>748</v>
      </c>
      <c r="B1565" s="254" t="s">
        <v>526</v>
      </c>
      <c r="C1565" s="254" t="str">
        <f>VLOOKUP(D1565,[6]Consolidado!B:E,2,FALSE)</f>
        <v>WEWORK</v>
      </c>
      <c r="D1565" s="255">
        <v>429</v>
      </c>
      <c r="E1565" s="254" t="s">
        <v>482</v>
      </c>
      <c r="F1565" s="266" t="s">
        <v>506</v>
      </c>
      <c r="G1565" s="254" t="s">
        <v>508</v>
      </c>
      <c r="H1565" s="267">
        <v>62.805555555555557</v>
      </c>
      <c r="I1565" s="267">
        <v>2.6772915838647071</v>
      </c>
      <c r="J1565" s="268">
        <f t="shared" si="48"/>
        <v>168.14878530883618</v>
      </c>
      <c r="K1565" s="267">
        <v>81.537718374074743</v>
      </c>
      <c r="L1565" s="269">
        <f t="shared" si="49"/>
        <v>5121.0217012161947</v>
      </c>
      <c r="M1565" s="270" t="str">
        <f>VLOOKUP(D1565,[6]Consolidado!B:E,4,FALSE)</f>
        <v>En Proceso</v>
      </c>
      <c r="N1565" s="270" t="str">
        <f>VLOOKUP(D1565,[6]Consolidado!B:H,7,FALSE)</f>
        <v>Ingreso Parcial Nov.</v>
      </c>
    </row>
    <row r="1566" spans="1:14" x14ac:dyDescent="0.25">
      <c r="A1566" s="239" t="s">
        <v>748</v>
      </c>
      <c r="B1566" s="254" t="s">
        <v>526</v>
      </c>
      <c r="C1566" s="254" t="str">
        <f>VLOOKUP(D1566,[6]Consolidado!B:E,2,FALSE)</f>
        <v>WEWORK</v>
      </c>
      <c r="D1566" s="255">
        <v>429</v>
      </c>
      <c r="E1566" s="254" t="s">
        <v>482</v>
      </c>
      <c r="F1566" s="266" t="s">
        <v>506</v>
      </c>
      <c r="G1566" s="254" t="s">
        <v>508</v>
      </c>
      <c r="H1566" s="267">
        <v>3.3333333333333335</v>
      </c>
      <c r="I1566" s="267">
        <v>2.6772915838647071</v>
      </c>
      <c r="J1566" s="268">
        <f t="shared" si="48"/>
        <v>8.9243052795490243</v>
      </c>
      <c r="K1566" s="267">
        <v>81.537718374074743</v>
      </c>
      <c r="L1566" s="269">
        <f t="shared" si="49"/>
        <v>271.79239458024915</v>
      </c>
      <c r="M1566" s="270" t="str">
        <f>VLOOKUP(D1566,[6]Consolidado!B:E,4,FALSE)</f>
        <v>En Proceso</v>
      </c>
      <c r="N1566" s="270" t="str">
        <f>VLOOKUP(D1566,[6]Consolidado!B:H,7,FALSE)</f>
        <v>Ingreso Parcial Nov.</v>
      </c>
    </row>
    <row r="1567" spans="1:14" x14ac:dyDescent="0.25">
      <c r="A1567" s="239" t="s">
        <v>748</v>
      </c>
      <c r="B1567" s="254" t="s">
        <v>526</v>
      </c>
      <c r="C1567" s="254" t="str">
        <f>VLOOKUP(D1567,[6]Consolidado!B:E,2,FALSE)</f>
        <v>WEWORK</v>
      </c>
      <c r="D1567" s="255">
        <v>474</v>
      </c>
      <c r="E1567" s="254" t="s">
        <v>482</v>
      </c>
      <c r="F1567" s="266" t="s">
        <v>506</v>
      </c>
      <c r="G1567" s="254" t="s">
        <v>508</v>
      </c>
      <c r="H1567" s="267">
        <v>420.45138888888891</v>
      </c>
      <c r="I1567" s="267">
        <v>2.6772915838647071</v>
      </c>
      <c r="J1567" s="268">
        <f t="shared" si="48"/>
        <v>1125.6709648964493</v>
      </c>
      <c r="K1567" s="267">
        <v>81.537718374074743</v>
      </c>
      <c r="L1567" s="269">
        <f t="shared" si="49"/>
        <v>34282.646937210804</v>
      </c>
      <c r="M1567" s="270" t="str">
        <f>VLOOKUP(D1567,[6]Consolidado!B:E,4,FALSE)</f>
        <v>En Proceso</v>
      </c>
      <c r="N1567" s="270">
        <f>VLOOKUP(D1567,[6]Consolidado!B:H,7,FALSE)</f>
        <v>0</v>
      </c>
    </row>
    <row r="1568" spans="1:14" x14ac:dyDescent="0.25">
      <c r="A1568" s="239" t="s">
        <v>748</v>
      </c>
      <c r="B1568" s="254" t="s">
        <v>526</v>
      </c>
      <c r="C1568" s="254" t="str">
        <f>VLOOKUP(D1568,[6]Consolidado!B:E,2,FALSE)</f>
        <v>WEWORK</v>
      </c>
      <c r="D1568" s="255">
        <v>474</v>
      </c>
      <c r="E1568" s="254" t="s">
        <v>482</v>
      </c>
      <c r="F1568" s="266" t="s">
        <v>506</v>
      </c>
      <c r="G1568" s="254" t="s">
        <v>508</v>
      </c>
      <c r="H1568" s="267">
        <v>361.25</v>
      </c>
      <c r="I1568" s="267">
        <v>2.6772915838647071</v>
      </c>
      <c r="J1568" s="268">
        <f t="shared" si="48"/>
        <v>967.1715846711254</v>
      </c>
      <c r="K1568" s="267">
        <v>81.537718374074743</v>
      </c>
      <c r="L1568" s="269">
        <f t="shared" si="49"/>
        <v>29455.5007626345</v>
      </c>
      <c r="M1568" s="270" t="str">
        <f>VLOOKUP(D1568,[6]Consolidado!B:E,4,FALSE)</f>
        <v>En Proceso</v>
      </c>
      <c r="N1568" s="270">
        <f>VLOOKUP(D1568,[6]Consolidado!B:H,7,FALSE)</f>
        <v>0</v>
      </c>
    </row>
    <row r="1569" spans="1:14" x14ac:dyDescent="0.25">
      <c r="A1569" s="239" t="s">
        <v>748</v>
      </c>
      <c r="B1569" s="254" t="s">
        <v>557</v>
      </c>
      <c r="C1569" s="254" t="str">
        <f>VLOOKUP(D1569,[6]Consolidado!B:E,2,FALSE)</f>
        <v>Everything But Water</v>
      </c>
      <c r="D1569" s="255">
        <v>478</v>
      </c>
      <c r="E1569" s="254" t="s">
        <v>485</v>
      </c>
      <c r="F1569" s="266" t="s">
        <v>507</v>
      </c>
      <c r="G1569" s="254" t="s">
        <v>505</v>
      </c>
      <c r="H1569" s="267">
        <v>-8.5763888888888893</v>
      </c>
      <c r="I1569" s="267">
        <v>3.787265178927044</v>
      </c>
      <c r="J1569" s="268">
        <f t="shared" si="48"/>
        <v>-32.481058999825692</v>
      </c>
      <c r="K1569" s="267">
        <v>111.94602767624674</v>
      </c>
      <c r="L1569" s="269">
        <f t="shared" si="49"/>
        <v>-960.09266791781067</v>
      </c>
      <c r="M1569" s="270" t="str">
        <f>VLOOKUP(D1569,[6]Consolidado!B:E,4,FALSE)</f>
        <v>En Proceso</v>
      </c>
      <c r="N1569" s="270">
        <f>VLOOKUP(D1569,[6]Consolidado!B:H,7,FALSE)</f>
        <v>0</v>
      </c>
    </row>
    <row r="1570" spans="1:14" x14ac:dyDescent="0.25">
      <c r="A1570" s="239" t="s">
        <v>748</v>
      </c>
      <c r="B1570" s="254" t="s">
        <v>557</v>
      </c>
      <c r="C1570" s="254" t="str">
        <f>VLOOKUP(D1570,[6]Consolidado!B:E,2,FALSE)</f>
        <v>Everything But Water</v>
      </c>
      <c r="D1570" s="255">
        <v>479</v>
      </c>
      <c r="E1570" s="254" t="s">
        <v>485</v>
      </c>
      <c r="F1570" s="266" t="s">
        <v>507</v>
      </c>
      <c r="G1570" s="254" t="s">
        <v>505</v>
      </c>
      <c r="H1570" s="267">
        <v>-36.4166666666667</v>
      </c>
      <c r="I1570" s="267">
        <v>3.787265178927044</v>
      </c>
      <c r="J1570" s="268">
        <f t="shared" si="48"/>
        <v>-137.91957359925996</v>
      </c>
      <c r="K1570" s="267">
        <v>111.94602767624674</v>
      </c>
      <c r="L1570" s="269">
        <f t="shared" si="49"/>
        <v>-4076.7011745433224</v>
      </c>
      <c r="M1570" s="270" t="str">
        <f>VLOOKUP(D1570,[6]Consolidado!B:E,4,FALSE)</f>
        <v>En Proceso</v>
      </c>
      <c r="N1570" s="270">
        <f>VLOOKUP(D1570,[6]Consolidado!B:H,7,FALSE)</f>
        <v>0</v>
      </c>
    </row>
    <row r="1571" spans="1:14" x14ac:dyDescent="0.25">
      <c r="A1571" s="239" t="s">
        <v>748</v>
      </c>
      <c r="B1571" s="254" t="s">
        <v>557</v>
      </c>
      <c r="C1571" s="254" t="str">
        <f>VLOOKUP(D1571,[6]Consolidado!B:E,2,FALSE)</f>
        <v>Everything But Water</v>
      </c>
      <c r="D1571" s="255">
        <v>479</v>
      </c>
      <c r="E1571" s="254" t="s">
        <v>485</v>
      </c>
      <c r="F1571" s="266" t="s">
        <v>507</v>
      </c>
      <c r="G1571" s="254" t="s">
        <v>505</v>
      </c>
      <c r="H1571" s="267">
        <v>-10.0833333333333</v>
      </c>
      <c r="I1571" s="267">
        <v>3.787265178927044</v>
      </c>
      <c r="J1571" s="268">
        <f t="shared" si="48"/>
        <v>-38.188257220847568</v>
      </c>
      <c r="K1571" s="267">
        <v>111.94602767624674</v>
      </c>
      <c r="L1571" s="269">
        <f t="shared" si="49"/>
        <v>-1128.789112402151</v>
      </c>
      <c r="M1571" s="270" t="str">
        <f>VLOOKUP(D1571,[6]Consolidado!B:E,4,FALSE)</f>
        <v>En Proceso</v>
      </c>
      <c r="N1571" s="270">
        <f>VLOOKUP(D1571,[6]Consolidado!B:H,7,FALSE)</f>
        <v>0</v>
      </c>
    </row>
    <row r="1572" spans="1:14" x14ac:dyDescent="0.25">
      <c r="A1572" s="239" t="s">
        <v>748</v>
      </c>
      <c r="B1572" s="254" t="s">
        <v>557</v>
      </c>
      <c r="C1572" s="254" t="str">
        <f>VLOOKUP(D1572,[6]Consolidado!B:E,2,FALSE)</f>
        <v>Everything But Water</v>
      </c>
      <c r="D1572" s="255">
        <v>490</v>
      </c>
      <c r="E1572" s="254" t="s">
        <v>485</v>
      </c>
      <c r="F1572" s="266" t="s">
        <v>507</v>
      </c>
      <c r="G1572" s="254" t="s">
        <v>505</v>
      </c>
      <c r="H1572" s="267">
        <v>-47.7569444444444</v>
      </c>
      <c r="I1572" s="267">
        <v>3.787265178927044</v>
      </c>
      <c r="J1572" s="268">
        <f t="shared" si="48"/>
        <v>-180.86821274639763</v>
      </c>
      <c r="K1572" s="267">
        <v>111.94602767624674</v>
      </c>
      <c r="L1572" s="269">
        <f t="shared" si="49"/>
        <v>-5346.2002245107506</v>
      </c>
      <c r="M1572" s="270" t="str">
        <f>VLOOKUP(D1572,[6]Consolidado!B:E,4,FALSE)</f>
        <v>En Proceso</v>
      </c>
      <c r="N1572" s="270">
        <f>VLOOKUP(D1572,[6]Consolidado!B:H,7,FALSE)</f>
        <v>0</v>
      </c>
    </row>
    <row r="1573" spans="1:14" x14ac:dyDescent="0.25">
      <c r="A1573" s="239" t="s">
        <v>748</v>
      </c>
      <c r="B1573" s="254" t="s">
        <v>557</v>
      </c>
      <c r="C1573" s="254" t="str">
        <f>VLOOKUP(D1573,[6]Consolidado!B:E,2,FALSE)</f>
        <v>Everything But Water</v>
      </c>
      <c r="D1573" s="255">
        <v>477</v>
      </c>
      <c r="E1573" s="254" t="s">
        <v>485</v>
      </c>
      <c r="F1573" s="266" t="s">
        <v>507</v>
      </c>
      <c r="G1573" s="254" t="s">
        <v>505</v>
      </c>
      <c r="H1573" s="267">
        <v>-62.2222222222222</v>
      </c>
      <c r="I1573" s="267">
        <v>3.787265178927044</v>
      </c>
      <c r="J1573" s="268">
        <f t="shared" si="48"/>
        <v>-235.65205557768266</v>
      </c>
      <c r="K1573" s="267">
        <v>111.94602767624674</v>
      </c>
      <c r="L1573" s="269">
        <f t="shared" si="49"/>
        <v>-6965.5306109664616</v>
      </c>
      <c r="M1573" s="270" t="str">
        <f>VLOOKUP(D1573,[6]Consolidado!B:E,4,FALSE)</f>
        <v>En Proceso</v>
      </c>
      <c r="N1573" s="270">
        <f>VLOOKUP(D1573,[6]Consolidado!B:H,7,FALSE)</f>
        <v>0</v>
      </c>
    </row>
    <row r="1574" spans="1:14" x14ac:dyDescent="0.25">
      <c r="A1574" s="239" t="s">
        <v>748</v>
      </c>
      <c r="B1574" s="254" t="s">
        <v>557</v>
      </c>
      <c r="C1574" s="254" t="str">
        <f>VLOOKUP(D1574,[6]Consolidado!B:E,2,FALSE)</f>
        <v>Everything But Water</v>
      </c>
      <c r="D1574" s="255">
        <v>490</v>
      </c>
      <c r="E1574" s="254" t="s">
        <v>485</v>
      </c>
      <c r="F1574" s="266" t="s">
        <v>507</v>
      </c>
      <c r="G1574" s="254" t="s">
        <v>505</v>
      </c>
      <c r="H1574" s="267">
        <v>-7.5</v>
      </c>
      <c r="I1574" s="267">
        <v>3.787265178927044</v>
      </c>
      <c r="J1574" s="268">
        <f t="shared" si="48"/>
        <v>-28.40448884195283</v>
      </c>
      <c r="K1574" s="267">
        <v>111.94602767624674</v>
      </c>
      <c r="L1574" s="269">
        <f t="shared" si="49"/>
        <v>-839.59520757185055</v>
      </c>
      <c r="M1574" s="270" t="str">
        <f>VLOOKUP(D1574,[6]Consolidado!B:E,4,FALSE)</f>
        <v>En Proceso</v>
      </c>
      <c r="N1574" s="270">
        <f>VLOOKUP(D1574,[6]Consolidado!B:H,7,FALSE)</f>
        <v>0</v>
      </c>
    </row>
    <row r="1575" spans="1:14" x14ac:dyDescent="0.25">
      <c r="A1575" s="239" t="s">
        <v>748</v>
      </c>
      <c r="B1575" s="254" t="s">
        <v>557</v>
      </c>
      <c r="C1575" s="254" t="str">
        <f>VLOOKUP(D1575,[6]Consolidado!B:E,2,FALSE)</f>
        <v>Everything But Water</v>
      </c>
      <c r="D1575" s="255">
        <v>476</v>
      </c>
      <c r="E1575" s="254" t="s">
        <v>485</v>
      </c>
      <c r="F1575" s="266" t="s">
        <v>507</v>
      </c>
      <c r="G1575" s="254" t="s">
        <v>505</v>
      </c>
      <c r="H1575" s="267">
        <v>-6.2291666666666696</v>
      </c>
      <c r="I1575" s="267">
        <v>3.787265178927044</v>
      </c>
      <c r="J1575" s="268">
        <f t="shared" si="48"/>
        <v>-23.591506010399723</v>
      </c>
      <c r="K1575" s="267">
        <v>111.94602767624674</v>
      </c>
      <c r="L1575" s="269">
        <f t="shared" si="49"/>
        <v>-697.33046406662072</v>
      </c>
      <c r="M1575" s="270" t="str">
        <f>VLOOKUP(D1575,[6]Consolidado!B:E,4,FALSE)</f>
        <v>En Proceso</v>
      </c>
      <c r="N1575" s="270">
        <f>VLOOKUP(D1575,[6]Consolidado!B:H,7,FALSE)</f>
        <v>0</v>
      </c>
    </row>
    <row r="1576" spans="1:14" x14ac:dyDescent="0.25">
      <c r="A1576" s="239" t="s">
        <v>748</v>
      </c>
      <c r="B1576" s="254" t="s">
        <v>557</v>
      </c>
      <c r="C1576" s="254" t="str">
        <f>VLOOKUP(D1576,[6]Consolidado!B:E,2,FALSE)</f>
        <v>18th Street Restaurant</v>
      </c>
      <c r="D1576" s="255">
        <v>468</v>
      </c>
      <c r="E1576" s="254" t="s">
        <v>481</v>
      </c>
      <c r="F1576" s="266" t="s">
        <v>506</v>
      </c>
      <c r="G1576" s="254" t="s">
        <v>508</v>
      </c>
      <c r="H1576" s="267">
        <v>-4</v>
      </c>
      <c r="I1576" s="267">
        <v>1.6532508434247062</v>
      </c>
      <c r="J1576" s="268">
        <f t="shared" si="48"/>
        <v>-6.6130033736988247</v>
      </c>
      <c r="K1576" s="267">
        <v>50.034779950737047</v>
      </c>
      <c r="L1576" s="269">
        <f t="shared" si="49"/>
        <v>-200.13911980294819</v>
      </c>
      <c r="M1576" s="270" t="str">
        <f>VLOOKUP(D1576,[6]Consolidado!B:E,4,FALSE)</f>
        <v>Finalizada</v>
      </c>
      <c r="N1576" s="270" t="str">
        <f>VLOOKUP(D1576,[6]Consolidado!B:H,7,FALSE)</f>
        <v>Noviembre</v>
      </c>
    </row>
    <row r="1577" spans="1:14" x14ac:dyDescent="0.25">
      <c r="A1577" s="239" t="s">
        <v>748</v>
      </c>
      <c r="B1577" s="254" t="s">
        <v>557</v>
      </c>
      <c r="C1577" s="254" t="str">
        <f>VLOOKUP(D1577,[6]Consolidado!B:E,2,FALSE)</f>
        <v>WEWORK</v>
      </c>
      <c r="D1577" s="255">
        <v>473</v>
      </c>
      <c r="E1577" s="254" t="s">
        <v>481</v>
      </c>
      <c r="F1577" s="266" t="s">
        <v>506</v>
      </c>
      <c r="G1577" s="254" t="s">
        <v>508</v>
      </c>
      <c r="H1577" s="267">
        <v>-19.8333333333333</v>
      </c>
      <c r="I1577" s="267">
        <v>1.6532508434247062</v>
      </c>
      <c r="J1577" s="268">
        <f t="shared" si="48"/>
        <v>-32.789475061256617</v>
      </c>
      <c r="K1577" s="267">
        <v>50.034779950737047</v>
      </c>
      <c r="L1577" s="269">
        <f t="shared" si="49"/>
        <v>-992.3564690229498</v>
      </c>
      <c r="M1577" s="270" t="str">
        <f>VLOOKUP(D1577,[6]Consolidado!B:E,4,FALSE)</f>
        <v>En Proceso</v>
      </c>
      <c r="N1577" s="270">
        <f>VLOOKUP(D1577,[6]Consolidado!B:H,7,FALSE)</f>
        <v>0</v>
      </c>
    </row>
    <row r="1578" spans="1:14" x14ac:dyDescent="0.25">
      <c r="A1578" s="239" t="s">
        <v>748</v>
      </c>
      <c r="B1578" s="254" t="s">
        <v>557</v>
      </c>
      <c r="C1578" s="254" t="str">
        <f>VLOOKUP(D1578,[6]Consolidado!B:E,2,FALSE)</f>
        <v>WEWORK</v>
      </c>
      <c r="D1578" s="255">
        <v>429</v>
      </c>
      <c r="E1578" s="254" t="s">
        <v>482</v>
      </c>
      <c r="F1578" s="266" t="s">
        <v>506</v>
      </c>
      <c r="G1578" s="254" t="s">
        <v>508</v>
      </c>
      <c r="H1578" s="267">
        <v>-42.75</v>
      </c>
      <c r="I1578" s="267">
        <v>2.6772915838647071</v>
      </c>
      <c r="J1578" s="268">
        <f t="shared" si="48"/>
        <v>-114.45421521021623</v>
      </c>
      <c r="K1578" s="267">
        <v>81.537718374074743</v>
      </c>
      <c r="L1578" s="269">
        <f t="shared" si="49"/>
        <v>-3485.7374604916954</v>
      </c>
      <c r="M1578" s="270" t="str">
        <f>VLOOKUP(D1578,[6]Consolidado!B:E,4,FALSE)</f>
        <v>En Proceso</v>
      </c>
      <c r="N1578" s="270" t="str">
        <f>VLOOKUP(D1578,[6]Consolidado!B:H,7,FALSE)</f>
        <v>Ingreso Parcial Nov.</v>
      </c>
    </row>
    <row r="1579" spans="1:14" x14ac:dyDescent="0.25">
      <c r="A1579" s="239" t="s">
        <v>748</v>
      </c>
      <c r="B1579" s="254" t="s">
        <v>557</v>
      </c>
      <c r="C1579" s="254" t="str">
        <f>VLOOKUP(D1579,[6]Consolidado!B:E,2,FALSE)</f>
        <v>WEWORK</v>
      </c>
      <c r="D1579" s="255">
        <v>413</v>
      </c>
      <c r="E1579" s="254" t="s">
        <v>482</v>
      </c>
      <c r="F1579" s="266" t="s">
        <v>506</v>
      </c>
      <c r="G1579" s="254" t="s">
        <v>508</v>
      </c>
      <c r="H1579" s="267">
        <v>-9.375</v>
      </c>
      <c r="I1579" s="267">
        <v>2.6772915838647071</v>
      </c>
      <c r="J1579" s="268">
        <f t="shared" si="48"/>
        <v>-25.099608598731628</v>
      </c>
      <c r="K1579" s="267">
        <v>81.537718374074743</v>
      </c>
      <c r="L1579" s="269">
        <f t="shared" si="49"/>
        <v>-764.41610975695073</v>
      </c>
      <c r="M1579" s="270" t="str">
        <f>VLOOKUP(D1579,[6]Consolidado!B:E,4,FALSE)</f>
        <v>En Proceso</v>
      </c>
      <c r="N1579" s="270" t="str">
        <f>VLOOKUP(D1579,[6]Consolidado!B:H,7,FALSE)</f>
        <v>Ingreso Parcial Nov.</v>
      </c>
    </row>
    <row r="1580" spans="1:14" x14ac:dyDescent="0.25">
      <c r="A1580" s="239" t="s">
        <v>748</v>
      </c>
      <c r="B1580" s="254" t="s">
        <v>557</v>
      </c>
      <c r="C1580" s="254" t="str">
        <f>VLOOKUP(D1580,[6]Consolidado!B:E,2,FALSE)</f>
        <v>WEWORK</v>
      </c>
      <c r="D1580" s="255">
        <v>473</v>
      </c>
      <c r="E1580" s="254" t="s">
        <v>481</v>
      </c>
      <c r="F1580" s="266" t="s">
        <v>506</v>
      </c>
      <c r="G1580" s="254" t="s">
        <v>508</v>
      </c>
      <c r="H1580" s="267">
        <v>-107.430555555556</v>
      </c>
      <c r="I1580" s="267">
        <v>1.6532508434247062</v>
      </c>
      <c r="J1580" s="268">
        <f t="shared" si="48"/>
        <v>-177.60965658180771</v>
      </c>
      <c r="K1580" s="267">
        <v>50.034779950737047</v>
      </c>
      <c r="L1580" s="269">
        <f t="shared" si="49"/>
        <v>-5375.264207207676</v>
      </c>
      <c r="M1580" s="270" t="str">
        <f>VLOOKUP(D1580,[6]Consolidado!B:E,4,FALSE)</f>
        <v>En Proceso</v>
      </c>
      <c r="N1580" s="270">
        <f>VLOOKUP(D1580,[6]Consolidado!B:H,7,FALSE)</f>
        <v>0</v>
      </c>
    </row>
    <row r="1581" spans="1:14" x14ac:dyDescent="0.25">
      <c r="A1581" s="239" t="s">
        <v>748</v>
      </c>
      <c r="B1581" s="254" t="s">
        <v>557</v>
      </c>
      <c r="C1581" s="254" t="str">
        <f>VLOOKUP(D1581,[6]Consolidado!B:E,2,FALSE)</f>
        <v>WEWORK</v>
      </c>
      <c r="D1581" s="255">
        <v>473</v>
      </c>
      <c r="E1581" s="254" t="s">
        <v>481</v>
      </c>
      <c r="F1581" s="266" t="s">
        <v>506</v>
      </c>
      <c r="G1581" s="254" t="s">
        <v>508</v>
      </c>
      <c r="H1581" s="267">
        <v>-242.666666666667</v>
      </c>
      <c r="I1581" s="267">
        <v>1.6532508434247062</v>
      </c>
      <c r="J1581" s="268">
        <f t="shared" si="48"/>
        <v>-401.18887133772927</v>
      </c>
      <c r="K1581" s="267">
        <v>50.034779950737047</v>
      </c>
      <c r="L1581" s="269">
        <f t="shared" si="49"/>
        <v>-12141.773268045539</v>
      </c>
      <c r="M1581" s="270" t="str">
        <f>VLOOKUP(D1581,[6]Consolidado!B:E,4,FALSE)</f>
        <v>En Proceso</v>
      </c>
      <c r="N1581" s="270">
        <f>VLOOKUP(D1581,[6]Consolidado!B:H,7,FALSE)</f>
        <v>0</v>
      </c>
    </row>
    <row r="1582" spans="1:14" x14ac:dyDescent="0.25">
      <c r="A1582" s="239" t="s">
        <v>748</v>
      </c>
      <c r="B1582" s="254" t="s">
        <v>557</v>
      </c>
      <c r="C1582" s="254" t="str">
        <f>VLOOKUP(D1582,[6]Consolidado!B:E,2,FALSE)</f>
        <v>Everything But Water</v>
      </c>
      <c r="D1582" s="255">
        <v>490</v>
      </c>
      <c r="E1582" s="254" t="s">
        <v>485</v>
      </c>
      <c r="F1582" s="266" t="s">
        <v>507</v>
      </c>
      <c r="G1582" s="254" t="s">
        <v>505</v>
      </c>
      <c r="H1582" s="267">
        <v>-43.5</v>
      </c>
      <c r="I1582" s="267">
        <v>3.787265178927044</v>
      </c>
      <c r="J1582" s="268">
        <f t="shared" si="48"/>
        <v>-164.74603528332642</v>
      </c>
      <c r="K1582" s="267">
        <v>111.94602767624674</v>
      </c>
      <c r="L1582" s="269">
        <f t="shared" si="49"/>
        <v>-4869.652203916733</v>
      </c>
      <c r="M1582" s="270" t="str">
        <f>VLOOKUP(D1582,[6]Consolidado!B:E,4,FALSE)</f>
        <v>En Proceso</v>
      </c>
      <c r="N1582" s="270">
        <f>VLOOKUP(D1582,[6]Consolidado!B:H,7,FALSE)</f>
        <v>0</v>
      </c>
    </row>
    <row r="1583" spans="1:14" x14ac:dyDescent="0.25">
      <c r="A1583" s="239" t="s">
        <v>748</v>
      </c>
      <c r="B1583" s="254" t="s">
        <v>557</v>
      </c>
      <c r="C1583" s="254" t="str">
        <f>VLOOKUP(D1583,[6]Consolidado!B:E,2,FALSE)</f>
        <v>Everything But Water</v>
      </c>
      <c r="D1583" s="255">
        <v>490</v>
      </c>
      <c r="E1583" s="254" t="s">
        <v>485</v>
      </c>
      <c r="F1583" s="266" t="s">
        <v>507</v>
      </c>
      <c r="G1583" s="254" t="s">
        <v>505</v>
      </c>
      <c r="H1583" s="267">
        <v>-42.2430555555556</v>
      </c>
      <c r="I1583" s="267">
        <v>3.787265178927044</v>
      </c>
      <c r="J1583" s="268">
        <f t="shared" si="48"/>
        <v>-159.98565335703634</v>
      </c>
      <c r="K1583" s="267">
        <v>111.94602767624674</v>
      </c>
      <c r="L1583" s="269">
        <f t="shared" si="49"/>
        <v>-4728.9422663514561</v>
      </c>
      <c r="M1583" s="270" t="str">
        <f>VLOOKUP(D1583,[6]Consolidado!B:E,4,FALSE)</f>
        <v>En Proceso</v>
      </c>
      <c r="N1583" s="270">
        <f>VLOOKUP(D1583,[6]Consolidado!B:H,7,FALSE)</f>
        <v>0</v>
      </c>
    </row>
    <row r="1584" spans="1:14" x14ac:dyDescent="0.25">
      <c r="A1584" s="239" t="s">
        <v>748</v>
      </c>
      <c r="B1584" s="254" t="s">
        <v>557</v>
      </c>
      <c r="C1584" s="254" t="str">
        <f>VLOOKUP(D1584,[6]Consolidado!B:E,2,FALSE)</f>
        <v>Everything But Water</v>
      </c>
      <c r="D1584" s="255">
        <v>476</v>
      </c>
      <c r="E1584" s="254" t="s">
        <v>485</v>
      </c>
      <c r="F1584" s="266" t="s">
        <v>507</v>
      </c>
      <c r="G1584" s="254" t="s">
        <v>505</v>
      </c>
      <c r="H1584" s="267">
        <v>-3.28125</v>
      </c>
      <c r="I1584" s="267">
        <v>3.787265178927044</v>
      </c>
      <c r="J1584" s="268">
        <f t="shared" si="48"/>
        <v>-12.426963868354363</v>
      </c>
      <c r="K1584" s="267">
        <v>111.94602767624674</v>
      </c>
      <c r="L1584" s="269">
        <f t="shared" si="49"/>
        <v>-367.32290331268462</v>
      </c>
      <c r="M1584" s="270" t="str">
        <f>VLOOKUP(D1584,[6]Consolidado!B:E,4,FALSE)</f>
        <v>En Proceso</v>
      </c>
      <c r="N1584" s="270">
        <f>VLOOKUP(D1584,[6]Consolidado!B:H,7,FALSE)</f>
        <v>0</v>
      </c>
    </row>
    <row r="1585" spans="1:14" x14ac:dyDescent="0.25">
      <c r="A1585" s="239" t="s">
        <v>748</v>
      </c>
      <c r="B1585" s="254" t="s">
        <v>557</v>
      </c>
      <c r="C1585" s="254" t="str">
        <f>VLOOKUP(D1585,[6]Consolidado!B:E,2,FALSE)</f>
        <v>Everything But Water</v>
      </c>
      <c r="D1585" s="255">
        <v>477</v>
      </c>
      <c r="E1585" s="254" t="s">
        <v>485</v>
      </c>
      <c r="F1585" s="266" t="s">
        <v>507</v>
      </c>
      <c r="G1585" s="254" t="s">
        <v>505</v>
      </c>
      <c r="H1585" s="267">
        <v>-18.75</v>
      </c>
      <c r="I1585" s="267">
        <v>3.787265178927044</v>
      </c>
      <c r="J1585" s="268">
        <f t="shared" si="48"/>
        <v>-71.01122210488208</v>
      </c>
      <c r="K1585" s="267">
        <v>111.94602767624674</v>
      </c>
      <c r="L1585" s="269">
        <f t="shared" si="49"/>
        <v>-2098.9880189296264</v>
      </c>
      <c r="M1585" s="270" t="str">
        <f>VLOOKUP(D1585,[6]Consolidado!B:E,4,FALSE)</f>
        <v>En Proceso</v>
      </c>
      <c r="N1585" s="270">
        <f>VLOOKUP(D1585,[6]Consolidado!B:H,7,FALSE)</f>
        <v>0</v>
      </c>
    </row>
    <row r="1586" spans="1:14" x14ac:dyDescent="0.25">
      <c r="A1586" s="239" t="s">
        <v>748</v>
      </c>
      <c r="B1586" s="254" t="s">
        <v>557</v>
      </c>
      <c r="C1586" s="254" t="str">
        <f>VLOOKUP(D1586,[6]Consolidado!B:E,2,FALSE)</f>
        <v>Everything But Water</v>
      </c>
      <c r="D1586" s="255">
        <v>477</v>
      </c>
      <c r="E1586" s="254" t="s">
        <v>485</v>
      </c>
      <c r="F1586" s="266" t="s">
        <v>507</v>
      </c>
      <c r="G1586" s="254" t="s">
        <v>505</v>
      </c>
      <c r="H1586" s="267">
        <v>-35.6944444444444</v>
      </c>
      <c r="I1586" s="267">
        <v>3.787265178927044</v>
      </c>
      <c r="J1586" s="268">
        <f t="shared" si="48"/>
        <v>-135.18432652559017</v>
      </c>
      <c r="K1586" s="267">
        <v>111.94602767624674</v>
      </c>
      <c r="L1586" s="269">
        <f t="shared" si="49"/>
        <v>-3995.8512656660246</v>
      </c>
      <c r="M1586" s="270" t="str">
        <f>VLOOKUP(D1586,[6]Consolidado!B:E,4,FALSE)</f>
        <v>En Proceso</v>
      </c>
      <c r="N1586" s="270">
        <f>VLOOKUP(D1586,[6]Consolidado!B:H,7,FALSE)</f>
        <v>0</v>
      </c>
    </row>
    <row r="1587" spans="1:14" x14ac:dyDescent="0.25">
      <c r="A1587" s="239" t="s">
        <v>748</v>
      </c>
      <c r="B1587" s="254" t="s">
        <v>557</v>
      </c>
      <c r="C1587" s="254" t="str">
        <f>VLOOKUP(D1587,[6]Consolidado!B:E,2,FALSE)</f>
        <v>Everything But Water</v>
      </c>
      <c r="D1587" s="255">
        <v>479</v>
      </c>
      <c r="E1587" s="254" t="s">
        <v>485</v>
      </c>
      <c r="F1587" s="266" t="s">
        <v>507</v>
      </c>
      <c r="G1587" s="254" t="s">
        <v>505</v>
      </c>
      <c r="H1587" s="267">
        <v>-24.5</v>
      </c>
      <c r="I1587" s="267">
        <v>3.787265178927044</v>
      </c>
      <c r="J1587" s="268">
        <f t="shared" si="48"/>
        <v>-92.78799688371258</v>
      </c>
      <c r="K1587" s="267">
        <v>111.94602767624674</v>
      </c>
      <c r="L1587" s="269">
        <f t="shared" si="49"/>
        <v>-2742.6776780680452</v>
      </c>
      <c r="M1587" s="270" t="str">
        <f>VLOOKUP(D1587,[6]Consolidado!B:E,4,FALSE)</f>
        <v>En Proceso</v>
      </c>
      <c r="N1587" s="270">
        <f>VLOOKUP(D1587,[6]Consolidado!B:H,7,FALSE)</f>
        <v>0</v>
      </c>
    </row>
    <row r="1588" spans="1:14" x14ac:dyDescent="0.25">
      <c r="A1588" s="239" t="s">
        <v>748</v>
      </c>
      <c r="B1588" s="254" t="s">
        <v>557</v>
      </c>
      <c r="C1588" s="254" t="str">
        <f>VLOOKUP(D1588,[6]Consolidado!B:E,2,FALSE)</f>
        <v>WEWORK</v>
      </c>
      <c r="D1588" s="255">
        <v>429</v>
      </c>
      <c r="E1588" s="254" t="s">
        <v>482</v>
      </c>
      <c r="F1588" s="266" t="s">
        <v>506</v>
      </c>
      <c r="G1588" s="254" t="s">
        <v>508</v>
      </c>
      <c r="H1588" s="267">
        <v>-317.33333333333297</v>
      </c>
      <c r="I1588" s="267">
        <v>2.6772915838647071</v>
      </c>
      <c r="J1588" s="268">
        <f t="shared" si="48"/>
        <v>-849.59386261306611</v>
      </c>
      <c r="K1588" s="267">
        <v>81.537718374074743</v>
      </c>
      <c r="L1588" s="269">
        <f t="shared" si="49"/>
        <v>-25874.635964039688</v>
      </c>
      <c r="M1588" s="270" t="str">
        <f>VLOOKUP(D1588,[6]Consolidado!B:E,4,FALSE)</f>
        <v>En Proceso</v>
      </c>
      <c r="N1588" s="270" t="str">
        <f>VLOOKUP(D1588,[6]Consolidado!B:H,7,FALSE)</f>
        <v>Ingreso Parcial Nov.</v>
      </c>
    </row>
    <row r="1589" spans="1:14" x14ac:dyDescent="0.25">
      <c r="A1589" s="239" t="s">
        <v>748</v>
      </c>
      <c r="B1589" s="254" t="s">
        <v>557</v>
      </c>
      <c r="C1589" s="254" t="str">
        <f>VLOOKUP(D1589,[6]Consolidado!B:E,2,FALSE)</f>
        <v>WEWORK</v>
      </c>
      <c r="D1589" s="255">
        <v>429</v>
      </c>
      <c r="E1589" s="254" t="s">
        <v>482</v>
      </c>
      <c r="F1589" s="266" t="s">
        <v>506</v>
      </c>
      <c r="G1589" s="254" t="s">
        <v>508</v>
      </c>
      <c r="H1589" s="267">
        <v>-330</v>
      </c>
      <c r="I1589" s="267">
        <v>2.6772915838647071</v>
      </c>
      <c r="J1589" s="268">
        <f t="shared" si="48"/>
        <v>-883.50622267535334</v>
      </c>
      <c r="K1589" s="267">
        <v>81.537718374074743</v>
      </c>
      <c r="L1589" s="269">
        <f t="shared" si="49"/>
        <v>-26907.447063444666</v>
      </c>
      <c r="M1589" s="270" t="str">
        <f>VLOOKUP(D1589,[6]Consolidado!B:E,4,FALSE)</f>
        <v>En Proceso</v>
      </c>
      <c r="N1589" s="270" t="str">
        <f>VLOOKUP(D1589,[6]Consolidado!B:H,7,FALSE)</f>
        <v>Ingreso Parcial Nov.</v>
      </c>
    </row>
    <row r="1590" spans="1:14" x14ac:dyDescent="0.25">
      <c r="A1590" s="239" t="s">
        <v>748</v>
      </c>
      <c r="B1590" s="254" t="s">
        <v>557</v>
      </c>
      <c r="C1590" s="254" t="str">
        <f>VLOOKUP(D1590,[6]Consolidado!B:E,2,FALSE)</f>
        <v>WEWORK</v>
      </c>
      <c r="D1590" s="255">
        <v>429</v>
      </c>
      <c r="E1590" s="254" t="s">
        <v>482</v>
      </c>
      <c r="F1590" s="266" t="s">
        <v>506</v>
      </c>
      <c r="G1590" s="254" t="s">
        <v>508</v>
      </c>
      <c r="H1590" s="267">
        <v>-76.6666666666667</v>
      </c>
      <c r="I1590" s="267">
        <v>2.6772915838647071</v>
      </c>
      <c r="J1590" s="268">
        <f t="shared" si="48"/>
        <v>-205.25902142962764</v>
      </c>
      <c r="K1590" s="267">
        <v>81.537718374074743</v>
      </c>
      <c r="L1590" s="269">
        <f t="shared" si="49"/>
        <v>-6251.2250753457329</v>
      </c>
      <c r="M1590" s="270" t="str">
        <f>VLOOKUP(D1590,[6]Consolidado!B:E,4,FALSE)</f>
        <v>En Proceso</v>
      </c>
      <c r="N1590" s="270" t="str">
        <f>VLOOKUP(D1590,[6]Consolidado!B:H,7,FALSE)</f>
        <v>Ingreso Parcial Nov.</v>
      </c>
    </row>
    <row r="1591" spans="1:14" x14ac:dyDescent="0.25">
      <c r="A1591" s="239" t="s">
        <v>748</v>
      </c>
      <c r="B1591" s="254" t="s">
        <v>557</v>
      </c>
      <c r="C1591" s="254" t="str">
        <f>VLOOKUP(D1591,[6]Consolidado!B:E,2,FALSE)</f>
        <v>18th Street Restaurant</v>
      </c>
      <c r="D1591" s="255">
        <v>487</v>
      </c>
      <c r="E1591" s="254" t="s">
        <v>481</v>
      </c>
      <c r="F1591" s="266" t="s">
        <v>506</v>
      </c>
      <c r="G1591" s="254" t="s">
        <v>508</v>
      </c>
      <c r="H1591" s="267">
        <v>-8.6666666666666696</v>
      </c>
      <c r="I1591" s="267">
        <v>1.6532508434247062</v>
      </c>
      <c r="J1591" s="268">
        <f t="shared" si="48"/>
        <v>-14.328173976347459</v>
      </c>
      <c r="K1591" s="267">
        <v>50.034779950737047</v>
      </c>
      <c r="L1591" s="269">
        <f t="shared" si="49"/>
        <v>-433.63475957305457</v>
      </c>
      <c r="M1591" s="270" t="str">
        <f>VLOOKUP(D1591,[6]Consolidado!B:E,4,FALSE)</f>
        <v>En Proceso</v>
      </c>
      <c r="N1591" s="270" t="str">
        <f>VLOOKUP(D1591,[6]Consolidado!B:H,7,FALSE)</f>
        <v>Faltante Inv. Proc. Dic.</v>
      </c>
    </row>
    <row r="1592" spans="1:14" x14ac:dyDescent="0.25">
      <c r="A1592" s="239" t="s">
        <v>748</v>
      </c>
      <c r="B1592" s="254" t="s">
        <v>557</v>
      </c>
      <c r="C1592" s="254" t="str">
        <f>VLOOKUP(D1592,[6]Consolidado!B:E,2,FALSE)</f>
        <v>18th Street Restaurant</v>
      </c>
      <c r="D1592" s="255">
        <v>488</v>
      </c>
      <c r="E1592" s="254" t="s">
        <v>481</v>
      </c>
      <c r="F1592" s="266" t="s">
        <v>506</v>
      </c>
      <c r="G1592" s="254" t="s">
        <v>508</v>
      </c>
      <c r="H1592" s="267">
        <v>-6.9166666666666696</v>
      </c>
      <c r="I1592" s="267">
        <v>1.6532508434247062</v>
      </c>
      <c r="J1592" s="268">
        <f t="shared" si="48"/>
        <v>-11.434985000354223</v>
      </c>
      <c r="K1592" s="267">
        <v>50.034779950737047</v>
      </c>
      <c r="L1592" s="269">
        <f t="shared" si="49"/>
        <v>-346.07389465926474</v>
      </c>
      <c r="M1592" s="270" t="str">
        <f>VLOOKUP(D1592,[6]Consolidado!B:E,4,FALSE)</f>
        <v>En Proceso</v>
      </c>
      <c r="N1592" s="270" t="str">
        <f>VLOOKUP(D1592,[6]Consolidado!B:H,7,FALSE)</f>
        <v>Faltante Inv. Proc. Dic.</v>
      </c>
    </row>
    <row r="1593" spans="1:14" x14ac:dyDescent="0.25">
      <c r="A1593" s="239" t="s">
        <v>748</v>
      </c>
      <c r="B1593" s="254" t="s">
        <v>557</v>
      </c>
      <c r="C1593" s="254" t="str">
        <f>VLOOKUP(D1593,[6]Consolidado!B:E,2,FALSE)</f>
        <v>Maderas Collective</v>
      </c>
      <c r="D1593" s="255">
        <v>354</v>
      </c>
      <c r="E1593" s="254" t="s">
        <v>481</v>
      </c>
      <c r="F1593" s="266" t="s">
        <v>506</v>
      </c>
      <c r="G1593" s="254" t="s">
        <v>508</v>
      </c>
      <c r="H1593" s="267">
        <v>-377.777777777778</v>
      </c>
      <c r="I1593" s="267">
        <v>1.6532508434247062</v>
      </c>
      <c r="J1593" s="268">
        <f t="shared" si="48"/>
        <v>-624.56142973822273</v>
      </c>
      <c r="K1593" s="267">
        <v>50.034779950737047</v>
      </c>
      <c r="L1593" s="269">
        <f t="shared" si="49"/>
        <v>-18902.027981389561</v>
      </c>
      <c r="M1593" s="270" t="str">
        <f>VLOOKUP(D1593,[6]Consolidado!B:E,4,FALSE)</f>
        <v>Finalizada</v>
      </c>
      <c r="N1593" s="270" t="str">
        <f>VLOOKUP(D1593,[6]Consolidado!B:H,7,FALSE)</f>
        <v>Noviembre</v>
      </c>
    </row>
    <row r="1594" spans="1:14" x14ac:dyDescent="0.25">
      <c r="A1594" s="239" t="s">
        <v>748</v>
      </c>
      <c r="B1594" s="254" t="s">
        <v>557</v>
      </c>
      <c r="C1594" s="254" t="str">
        <f>VLOOKUP(D1594,[6]Consolidado!B:E,2,FALSE)</f>
        <v>Maderas Collective</v>
      </c>
      <c r="D1594" s="255">
        <v>354</v>
      </c>
      <c r="E1594" s="254" t="s">
        <v>481</v>
      </c>
      <c r="F1594" s="266" t="s">
        <v>506</v>
      </c>
      <c r="G1594" s="254" t="s">
        <v>508</v>
      </c>
      <c r="H1594" s="267">
        <v>-194.444444444444</v>
      </c>
      <c r="I1594" s="267">
        <v>1.6532508434247062</v>
      </c>
      <c r="J1594" s="268">
        <f t="shared" si="48"/>
        <v>-321.46544177702549</v>
      </c>
      <c r="K1594" s="267">
        <v>50.034779950737047</v>
      </c>
      <c r="L1594" s="269">
        <f t="shared" si="49"/>
        <v>-9728.9849904210696</v>
      </c>
      <c r="M1594" s="270" t="str">
        <f>VLOOKUP(D1594,[6]Consolidado!B:E,4,FALSE)</f>
        <v>Finalizada</v>
      </c>
      <c r="N1594" s="270" t="str">
        <f>VLOOKUP(D1594,[6]Consolidado!B:H,7,FALSE)</f>
        <v>Noviembre</v>
      </c>
    </row>
    <row r="1595" spans="1:14" x14ac:dyDescent="0.25">
      <c r="A1595" s="239" t="s">
        <v>748</v>
      </c>
      <c r="B1595" s="254" t="s">
        <v>557</v>
      </c>
      <c r="C1595" s="254" t="str">
        <f>VLOOKUP(D1595,[6]Consolidado!B:E,2,FALSE)</f>
        <v>Maderas Collective</v>
      </c>
      <c r="D1595" s="255">
        <v>354</v>
      </c>
      <c r="E1595" s="254" t="s">
        <v>484</v>
      </c>
      <c r="F1595" s="266" t="s">
        <v>506</v>
      </c>
      <c r="G1595" s="254" t="s">
        <v>508</v>
      </c>
      <c r="H1595" s="267">
        <v>-385.805555555556</v>
      </c>
      <c r="I1595" s="267">
        <v>2.3764997107130856</v>
      </c>
      <c r="J1595" s="268">
        <f t="shared" si="48"/>
        <v>-916.86679116928008</v>
      </c>
      <c r="K1595" s="267">
        <v>72.081296537760849</v>
      </c>
      <c r="L1595" s="269">
        <f t="shared" si="49"/>
        <v>-27809.3646559156</v>
      </c>
      <c r="M1595" s="270" t="str">
        <f>VLOOKUP(D1595,[6]Consolidado!B:E,4,FALSE)</f>
        <v>Finalizada</v>
      </c>
      <c r="N1595" s="270" t="str">
        <f>VLOOKUP(D1595,[6]Consolidado!B:H,7,FALSE)</f>
        <v>Noviembre</v>
      </c>
    </row>
    <row r="1596" spans="1:14" x14ac:dyDescent="0.25">
      <c r="A1596" s="239" t="s">
        <v>748</v>
      </c>
      <c r="B1596" s="254" t="s">
        <v>557</v>
      </c>
      <c r="C1596" s="254" t="str">
        <f>VLOOKUP(D1596,[6]Consolidado!B:E,2,FALSE)</f>
        <v>Maderas Collective</v>
      </c>
      <c r="D1596" s="255">
        <v>354</v>
      </c>
      <c r="E1596" s="254" t="s">
        <v>481</v>
      </c>
      <c r="F1596" s="266" t="s">
        <v>506</v>
      </c>
      <c r="G1596" s="254" t="s">
        <v>508</v>
      </c>
      <c r="H1596" s="267">
        <v>-106.666666666667</v>
      </c>
      <c r="I1596" s="267">
        <v>1.6532508434247062</v>
      </c>
      <c r="J1596" s="268">
        <f t="shared" si="48"/>
        <v>-176.34675663196921</v>
      </c>
      <c r="K1596" s="267">
        <v>50.034779950737047</v>
      </c>
      <c r="L1596" s="269">
        <f t="shared" si="49"/>
        <v>-5337.0431947453017</v>
      </c>
      <c r="M1596" s="270" t="str">
        <f>VLOOKUP(D1596,[6]Consolidado!B:E,4,FALSE)</f>
        <v>Finalizada</v>
      </c>
      <c r="N1596" s="270" t="str">
        <f>VLOOKUP(D1596,[6]Consolidado!B:H,7,FALSE)</f>
        <v>Noviembre</v>
      </c>
    </row>
    <row r="1597" spans="1:14" x14ac:dyDescent="0.25">
      <c r="A1597" s="239" t="s">
        <v>748</v>
      </c>
      <c r="B1597" s="254" t="s">
        <v>557</v>
      </c>
      <c r="C1597" s="254" t="str">
        <f>VLOOKUP(D1597,[6]Consolidado!B:E,2,FALSE)</f>
        <v>Maderas Collective</v>
      </c>
      <c r="D1597" s="255">
        <v>501</v>
      </c>
      <c r="E1597" s="254" t="s">
        <v>481</v>
      </c>
      <c r="F1597" s="266" t="s">
        <v>506</v>
      </c>
      <c r="G1597" s="254" t="s">
        <v>508</v>
      </c>
      <c r="H1597" s="267">
        <v>-71.5555555555556</v>
      </c>
      <c r="I1597" s="267">
        <v>1.6532508434247062</v>
      </c>
      <c r="J1597" s="268">
        <f t="shared" si="48"/>
        <v>-118.29928257394572</v>
      </c>
      <c r="K1597" s="267">
        <v>50.034779950737047</v>
      </c>
      <c r="L1597" s="269">
        <f t="shared" si="49"/>
        <v>-3580.2664764749643</v>
      </c>
      <c r="M1597" s="270" t="str">
        <f>VLOOKUP(D1597,[6]Consolidado!B:E,4,FALSE)</f>
        <v>En Proceso</v>
      </c>
      <c r="N1597" s="270">
        <f>VLOOKUP(D1597,[6]Consolidado!B:H,7,FALSE)</f>
        <v>0</v>
      </c>
    </row>
    <row r="1598" spans="1:14" x14ac:dyDescent="0.25">
      <c r="A1598" s="239" t="s">
        <v>748</v>
      </c>
      <c r="B1598" s="254" t="s">
        <v>557</v>
      </c>
      <c r="C1598" s="254" t="str">
        <f>VLOOKUP(D1598,[6]Consolidado!B:E,2,FALSE)</f>
        <v>Maderas Collective</v>
      </c>
      <c r="D1598" s="255">
        <v>501</v>
      </c>
      <c r="E1598" s="254" t="s">
        <v>482</v>
      </c>
      <c r="F1598" s="266" t="s">
        <v>506</v>
      </c>
      <c r="G1598" s="254" t="s">
        <v>508</v>
      </c>
      <c r="H1598" s="267">
        <v>-268.125</v>
      </c>
      <c r="I1598" s="267">
        <v>2.6772915838647071</v>
      </c>
      <c r="J1598" s="268">
        <f t="shared" si="48"/>
        <v>-717.84880592372463</v>
      </c>
      <c r="K1598" s="267">
        <v>81.537718374074743</v>
      </c>
      <c r="L1598" s="269">
        <f t="shared" si="49"/>
        <v>-21862.300739048791</v>
      </c>
      <c r="M1598" s="270" t="str">
        <f>VLOOKUP(D1598,[6]Consolidado!B:E,4,FALSE)</f>
        <v>En Proceso</v>
      </c>
      <c r="N1598" s="270">
        <f>VLOOKUP(D1598,[6]Consolidado!B:H,7,FALSE)</f>
        <v>0</v>
      </c>
    </row>
    <row r="1599" spans="1:14" x14ac:dyDescent="0.25">
      <c r="A1599" s="239" t="s">
        <v>748</v>
      </c>
      <c r="B1599" s="254" t="s">
        <v>557</v>
      </c>
      <c r="C1599" s="254" t="str">
        <f>VLOOKUP(D1599,[6]Consolidado!B:E,2,FALSE)</f>
        <v>Maderas Collective</v>
      </c>
      <c r="D1599" s="255">
        <v>501</v>
      </c>
      <c r="E1599" s="254" t="s">
        <v>482</v>
      </c>
      <c r="F1599" s="266" t="s">
        <v>506</v>
      </c>
      <c r="G1599" s="254" t="s">
        <v>508</v>
      </c>
      <c r="H1599" s="267">
        <v>-226.416666666667</v>
      </c>
      <c r="I1599" s="267">
        <v>2.6772915838647071</v>
      </c>
      <c r="J1599" s="268">
        <f t="shared" si="48"/>
        <v>-606.18343611336832</v>
      </c>
      <c r="K1599" s="267">
        <v>81.537718374074743</v>
      </c>
      <c r="L1599" s="269">
        <f t="shared" si="49"/>
        <v>-18461.49840186345</v>
      </c>
      <c r="M1599" s="270" t="str">
        <f>VLOOKUP(D1599,[6]Consolidado!B:E,4,FALSE)</f>
        <v>En Proceso</v>
      </c>
      <c r="N1599" s="270">
        <f>VLOOKUP(D1599,[6]Consolidado!B:H,7,FALSE)</f>
        <v>0</v>
      </c>
    </row>
    <row r="1600" spans="1:14" x14ac:dyDescent="0.25">
      <c r="A1600" s="239" t="s">
        <v>748</v>
      </c>
      <c r="B1600" s="254" t="s">
        <v>557</v>
      </c>
      <c r="C1600" s="254" t="str">
        <f>VLOOKUP(D1600,[6]Consolidado!B:E,2,FALSE)</f>
        <v>Everything But Water</v>
      </c>
      <c r="D1600" s="255">
        <v>477</v>
      </c>
      <c r="E1600" s="254" t="s">
        <v>485</v>
      </c>
      <c r="F1600" s="266" t="s">
        <v>507</v>
      </c>
      <c r="G1600" s="254" t="s">
        <v>505</v>
      </c>
      <c r="H1600" s="267">
        <v>-8.8472222222222197</v>
      </c>
      <c r="I1600" s="267">
        <v>3.787265178927044</v>
      </c>
      <c r="J1600" s="268">
        <f t="shared" si="48"/>
        <v>-33.506776652451755</v>
      </c>
      <c r="K1600" s="267">
        <v>111.94602767624674</v>
      </c>
      <c r="L1600" s="269">
        <f t="shared" si="49"/>
        <v>-990.41138374679383</v>
      </c>
      <c r="M1600" s="270" t="str">
        <f>VLOOKUP(D1600,[6]Consolidado!B:E,4,FALSE)</f>
        <v>En Proceso</v>
      </c>
      <c r="N1600" s="270">
        <f>VLOOKUP(D1600,[6]Consolidado!B:H,7,FALSE)</f>
        <v>0</v>
      </c>
    </row>
    <row r="1601" spans="1:14" x14ac:dyDescent="0.25">
      <c r="A1601" s="239" t="s">
        <v>748</v>
      </c>
      <c r="B1601" s="254" t="s">
        <v>557</v>
      </c>
      <c r="C1601" s="254" t="str">
        <f>VLOOKUP(D1601,[6]Consolidado!B:E,2,FALSE)</f>
        <v>Everything But Water</v>
      </c>
      <c r="D1601" s="255">
        <v>490</v>
      </c>
      <c r="E1601" s="254" t="s">
        <v>485</v>
      </c>
      <c r="F1601" s="266" t="s">
        <v>507</v>
      </c>
      <c r="G1601" s="254" t="s">
        <v>505</v>
      </c>
      <c r="H1601" s="267">
        <v>-51.9166666666667</v>
      </c>
      <c r="I1601" s="267">
        <v>3.787265178927044</v>
      </c>
      <c r="J1601" s="268">
        <f t="shared" si="48"/>
        <v>-196.62218387262917</v>
      </c>
      <c r="K1601" s="267">
        <v>111.94602767624674</v>
      </c>
      <c r="L1601" s="269">
        <f t="shared" si="49"/>
        <v>-5811.8646035251468</v>
      </c>
      <c r="M1601" s="270" t="str">
        <f>VLOOKUP(D1601,[6]Consolidado!B:E,4,FALSE)</f>
        <v>En Proceso</v>
      </c>
      <c r="N1601" s="270">
        <f>VLOOKUP(D1601,[6]Consolidado!B:H,7,FALSE)</f>
        <v>0</v>
      </c>
    </row>
    <row r="1602" spans="1:14" x14ac:dyDescent="0.25">
      <c r="A1602" s="239" t="s">
        <v>748</v>
      </c>
      <c r="B1602" s="254" t="s">
        <v>557</v>
      </c>
      <c r="C1602" s="254" t="str">
        <f>VLOOKUP(D1602,[6]Consolidado!B:E,2,FALSE)</f>
        <v>Maderas Collective</v>
      </c>
      <c r="D1602" s="255">
        <v>518</v>
      </c>
      <c r="E1602" s="254" t="s">
        <v>485</v>
      </c>
      <c r="F1602" s="266" t="s">
        <v>507</v>
      </c>
      <c r="G1602" s="254" t="s">
        <v>505</v>
      </c>
      <c r="H1602" s="267">
        <v>-21.1111111111111</v>
      </c>
      <c r="I1602" s="267">
        <v>3.787265178927044</v>
      </c>
      <c r="J1602" s="268">
        <f t="shared" si="48"/>
        <v>-79.953375999570881</v>
      </c>
      <c r="K1602" s="267">
        <v>111.94602767624674</v>
      </c>
      <c r="L1602" s="269">
        <f t="shared" si="49"/>
        <v>-2363.3050287207634</v>
      </c>
      <c r="M1602" s="270" t="str">
        <f>VLOOKUP(D1602,[6]Consolidado!B:E,4,FALSE)</f>
        <v>En Proceso</v>
      </c>
      <c r="N1602" s="270">
        <f>VLOOKUP(D1602,[6]Consolidado!B:H,7,FALSE)</f>
        <v>0</v>
      </c>
    </row>
    <row r="1603" spans="1:14" x14ac:dyDescent="0.25">
      <c r="A1603" s="239" t="s">
        <v>748</v>
      </c>
      <c r="B1603" s="254" t="s">
        <v>557</v>
      </c>
      <c r="C1603" s="254" t="str">
        <f>VLOOKUP(D1603,[6]Consolidado!B:E,2,FALSE)</f>
        <v>WEWORK</v>
      </c>
      <c r="D1603" s="255">
        <v>397</v>
      </c>
      <c r="E1603" s="254" t="s">
        <v>482</v>
      </c>
      <c r="F1603" s="266" t="s">
        <v>506</v>
      </c>
      <c r="G1603" s="254" t="s">
        <v>508</v>
      </c>
      <c r="H1603" s="267">
        <v>-157.5</v>
      </c>
      <c r="I1603" s="267">
        <v>2.6772915838647071</v>
      </c>
      <c r="J1603" s="268">
        <f t="shared" si="48"/>
        <v>-421.67342445869139</v>
      </c>
      <c r="K1603" s="267">
        <v>81.537718374074743</v>
      </c>
      <c r="L1603" s="269">
        <f t="shared" si="49"/>
        <v>-12842.190643916772</v>
      </c>
      <c r="M1603" s="270" t="str">
        <f>VLOOKUP(D1603,[6]Consolidado!B:E,4,FALSE)</f>
        <v>En Proceso</v>
      </c>
      <c r="N1603" s="270" t="str">
        <f>VLOOKUP(D1603,[6]Consolidado!B:H,7,FALSE)</f>
        <v>Ingreso Parcial Nov.</v>
      </c>
    </row>
    <row r="1604" spans="1:14" x14ac:dyDescent="0.25">
      <c r="A1604" s="239" t="s">
        <v>748</v>
      </c>
      <c r="B1604" s="254" t="s">
        <v>557</v>
      </c>
      <c r="C1604" s="254" t="str">
        <f>VLOOKUP(D1604,[6]Consolidado!B:E,2,FALSE)</f>
        <v>Papagayo Four Seasons</v>
      </c>
      <c r="D1604" s="255">
        <v>517</v>
      </c>
      <c r="E1604" s="254" t="s">
        <v>484</v>
      </c>
      <c r="F1604" s="266" t="s">
        <v>506</v>
      </c>
      <c r="G1604" s="254" t="s">
        <v>508</v>
      </c>
      <c r="H1604" s="267">
        <v>-2.5</v>
      </c>
      <c r="I1604" s="267">
        <v>2.3764997107130856</v>
      </c>
      <c r="J1604" s="268">
        <f t="shared" si="48"/>
        <v>-5.9412492767827141</v>
      </c>
      <c r="K1604" s="267">
        <v>72.081296537760849</v>
      </c>
      <c r="L1604" s="269">
        <f t="shared" si="49"/>
        <v>-180.20324134440213</v>
      </c>
      <c r="M1604" s="270" t="str">
        <f>VLOOKUP(D1604,[6]Consolidado!B:E,4,FALSE)</f>
        <v>Finalizada</v>
      </c>
      <c r="N1604" s="270" t="str">
        <f>VLOOKUP(D1604,[6]Consolidado!B:H,7,FALSE)</f>
        <v>Noviembre</v>
      </c>
    </row>
    <row r="1605" spans="1:14" x14ac:dyDescent="0.25">
      <c r="A1605" s="239" t="s">
        <v>748</v>
      </c>
      <c r="B1605" s="254" t="s">
        <v>557</v>
      </c>
      <c r="C1605" s="254" t="str">
        <f>VLOOKUP(D1605,[6]Consolidado!B:E,2,FALSE)</f>
        <v>Maderas Collective</v>
      </c>
      <c r="D1605" s="255">
        <v>354</v>
      </c>
      <c r="E1605" s="254" t="s">
        <v>484</v>
      </c>
      <c r="F1605" s="266" t="s">
        <v>506</v>
      </c>
      <c r="G1605" s="254" t="s">
        <v>508</v>
      </c>
      <c r="H1605" s="267">
        <v>-401.11111111111097</v>
      </c>
      <c r="I1605" s="267">
        <v>2.3764997107130856</v>
      </c>
      <c r="J1605" s="268">
        <f t="shared" si="48"/>
        <v>-953.2404395193596</v>
      </c>
      <c r="K1605" s="267">
        <v>72.081296537760849</v>
      </c>
      <c r="L1605" s="269">
        <f t="shared" si="49"/>
        <v>-28912.608944590731</v>
      </c>
      <c r="M1605" s="270" t="str">
        <f>VLOOKUP(D1605,[6]Consolidado!B:E,4,FALSE)</f>
        <v>Finalizada</v>
      </c>
      <c r="N1605" s="270" t="str">
        <f>VLOOKUP(D1605,[6]Consolidado!B:H,7,FALSE)</f>
        <v>Noviembre</v>
      </c>
    </row>
    <row r="1606" spans="1:14" x14ac:dyDescent="0.25">
      <c r="A1606" s="239" t="s">
        <v>748</v>
      </c>
      <c r="B1606" s="254" t="s">
        <v>557</v>
      </c>
      <c r="C1606" s="254" t="str">
        <f>VLOOKUP(D1606,[6]Consolidado!B:E,2,FALSE)</f>
        <v>Maderas Collective</v>
      </c>
      <c r="D1606" s="255">
        <v>354</v>
      </c>
      <c r="E1606" s="254" t="s">
        <v>484</v>
      </c>
      <c r="F1606" s="266" t="s">
        <v>506</v>
      </c>
      <c r="G1606" s="254" t="s">
        <v>508</v>
      </c>
      <c r="H1606" s="267">
        <v>-380</v>
      </c>
      <c r="I1606" s="267">
        <v>2.3764997107130856</v>
      </c>
      <c r="J1606" s="268">
        <f t="shared" si="48"/>
        <v>-903.06989007097252</v>
      </c>
      <c r="K1606" s="267">
        <v>72.081296537760849</v>
      </c>
      <c r="L1606" s="269">
        <f t="shared" si="49"/>
        <v>-27390.892684349124</v>
      </c>
      <c r="M1606" s="270" t="str">
        <f>VLOOKUP(D1606,[6]Consolidado!B:E,4,FALSE)</f>
        <v>Finalizada</v>
      </c>
      <c r="N1606" s="270" t="str">
        <f>VLOOKUP(D1606,[6]Consolidado!B:H,7,FALSE)</f>
        <v>Noviembre</v>
      </c>
    </row>
    <row r="1607" spans="1:14" x14ac:dyDescent="0.25">
      <c r="A1607" s="239" t="s">
        <v>748</v>
      </c>
      <c r="B1607" s="254" t="s">
        <v>557</v>
      </c>
      <c r="C1607" s="254" t="str">
        <f>VLOOKUP(D1607,[6]Consolidado!B:E,2,FALSE)</f>
        <v>Maderas Collective</v>
      </c>
      <c r="D1607" s="255">
        <v>354</v>
      </c>
      <c r="E1607" s="254" t="s">
        <v>485</v>
      </c>
      <c r="F1607" s="266" t="s">
        <v>507</v>
      </c>
      <c r="G1607" s="254" t="s">
        <v>505</v>
      </c>
      <c r="H1607" s="267">
        <v>-34.375</v>
      </c>
      <c r="I1607" s="267">
        <v>3.787265178927044</v>
      </c>
      <c r="J1607" s="268">
        <f t="shared" si="48"/>
        <v>-130.18724052561714</v>
      </c>
      <c r="K1607" s="267">
        <v>111.94602767624674</v>
      </c>
      <c r="L1607" s="269">
        <f t="shared" si="49"/>
        <v>-3848.1447013709817</v>
      </c>
      <c r="M1607" s="270" t="str">
        <f>VLOOKUP(D1607,[6]Consolidado!B:E,4,FALSE)</f>
        <v>Finalizada</v>
      </c>
      <c r="N1607" s="270" t="str">
        <f>VLOOKUP(D1607,[6]Consolidado!B:H,7,FALSE)</f>
        <v>Noviembre</v>
      </c>
    </row>
    <row r="1608" spans="1:14" x14ac:dyDescent="0.25">
      <c r="A1608" s="239" t="s">
        <v>748</v>
      </c>
      <c r="B1608" s="254" t="s">
        <v>557</v>
      </c>
      <c r="C1608" s="254" t="str">
        <f>VLOOKUP(D1608,[6]Consolidado!B:E,2,FALSE)</f>
        <v>Maderas Collective</v>
      </c>
      <c r="D1608" s="255">
        <v>354</v>
      </c>
      <c r="E1608" s="254" t="s">
        <v>487</v>
      </c>
      <c r="F1608" s="266" t="s">
        <v>506</v>
      </c>
      <c r="G1608" s="254" t="s">
        <v>508</v>
      </c>
      <c r="H1608" s="267">
        <v>-98.9236111111111</v>
      </c>
      <c r="I1608" s="267">
        <v>2.6490133333333339</v>
      </c>
      <c r="J1608" s="268">
        <f t="shared" si="48"/>
        <v>-262.04996481481481</v>
      </c>
      <c r="K1608" s="267">
        <v>79.265366368000059</v>
      </c>
      <c r="L1608" s="269">
        <f t="shared" si="49"/>
        <v>-7841.2162771677831</v>
      </c>
      <c r="M1608" s="270" t="str">
        <f>VLOOKUP(D1608,[6]Consolidado!B:E,4,FALSE)</f>
        <v>Finalizada</v>
      </c>
      <c r="N1608" s="270" t="str">
        <f>VLOOKUP(D1608,[6]Consolidado!B:H,7,FALSE)</f>
        <v>Noviembre</v>
      </c>
    </row>
    <row r="1609" spans="1:14" x14ac:dyDescent="0.25">
      <c r="A1609" s="239" t="s">
        <v>748</v>
      </c>
      <c r="B1609" s="254" t="s">
        <v>557</v>
      </c>
      <c r="C1609" s="254" t="str">
        <f>VLOOKUP(D1609,[6]Consolidado!B:E,2,FALSE)</f>
        <v>Maderas Collective</v>
      </c>
      <c r="D1609" s="255">
        <v>354</v>
      </c>
      <c r="E1609" s="254" t="s">
        <v>482</v>
      </c>
      <c r="F1609" s="266" t="s">
        <v>506</v>
      </c>
      <c r="G1609" s="254" t="s">
        <v>508</v>
      </c>
      <c r="H1609" s="267">
        <v>-67.8333333333333</v>
      </c>
      <c r="I1609" s="267">
        <v>2.6772915838647071</v>
      </c>
      <c r="J1609" s="268">
        <f t="shared" si="48"/>
        <v>-181.60961243882255</v>
      </c>
      <c r="K1609" s="267">
        <v>81.537718374074743</v>
      </c>
      <c r="L1609" s="269">
        <f t="shared" si="49"/>
        <v>-5530.9752297080677</v>
      </c>
      <c r="M1609" s="270" t="str">
        <f>VLOOKUP(D1609,[6]Consolidado!B:E,4,FALSE)</f>
        <v>Finalizada</v>
      </c>
      <c r="N1609" s="270" t="str">
        <f>VLOOKUP(D1609,[6]Consolidado!B:H,7,FALSE)</f>
        <v>Noviembre</v>
      </c>
    </row>
    <row r="1610" spans="1:14" x14ac:dyDescent="0.25">
      <c r="A1610" s="239" t="s">
        <v>748</v>
      </c>
      <c r="B1610" s="254" t="s">
        <v>557</v>
      </c>
      <c r="C1610" s="254" t="str">
        <f>VLOOKUP(D1610,[6]Consolidado!B:E,2,FALSE)</f>
        <v>Maderas Collective</v>
      </c>
      <c r="D1610" s="255">
        <v>354</v>
      </c>
      <c r="E1610" s="254" t="s">
        <v>485</v>
      </c>
      <c r="F1610" s="266" t="s">
        <v>507</v>
      </c>
      <c r="G1610" s="254" t="s">
        <v>505</v>
      </c>
      <c r="H1610" s="267">
        <v>-132</v>
      </c>
      <c r="I1610" s="267">
        <v>3.787265178927044</v>
      </c>
      <c r="J1610" s="268">
        <f t="shared" ref="J1610:J1617" si="50">+H1610*I1610</f>
        <v>-499.9190036183698</v>
      </c>
      <c r="K1610" s="267">
        <v>111.94602767624674</v>
      </c>
      <c r="L1610" s="269">
        <f t="shared" si="49"/>
        <v>-14776.875653264569</v>
      </c>
      <c r="M1610" s="270" t="str">
        <f>VLOOKUP(D1610,[6]Consolidado!B:E,4,FALSE)</f>
        <v>Finalizada</v>
      </c>
      <c r="N1610" s="270" t="str">
        <f>VLOOKUP(D1610,[6]Consolidado!B:H,7,FALSE)</f>
        <v>Noviembre</v>
      </c>
    </row>
    <row r="1611" spans="1:14" x14ac:dyDescent="0.25">
      <c r="A1611" s="239" t="s">
        <v>748</v>
      </c>
      <c r="B1611" s="254" t="s">
        <v>557</v>
      </c>
      <c r="C1611" s="254" t="str">
        <f>VLOOKUP(D1611,[6]Consolidado!B:E,2,FALSE)</f>
        <v>WEWORK</v>
      </c>
      <c r="D1611" s="255">
        <v>429</v>
      </c>
      <c r="E1611" s="254" t="s">
        <v>482</v>
      </c>
      <c r="F1611" s="266" t="s">
        <v>506</v>
      </c>
      <c r="G1611" s="254" t="s">
        <v>508</v>
      </c>
      <c r="H1611" s="267">
        <v>-31.1666666666667</v>
      </c>
      <c r="I1611" s="267">
        <v>2.6772915838647071</v>
      </c>
      <c r="J1611" s="268">
        <f t="shared" si="50"/>
        <v>-83.442254363783462</v>
      </c>
      <c r="K1611" s="267">
        <v>81.537718374074743</v>
      </c>
      <c r="L1611" s="269">
        <f t="shared" ref="L1611:L1617" si="51">H1611*K1611</f>
        <v>-2541.2588893253323</v>
      </c>
      <c r="M1611" s="270" t="str">
        <f>VLOOKUP(D1611,[6]Consolidado!B:E,4,FALSE)</f>
        <v>En Proceso</v>
      </c>
      <c r="N1611" s="270" t="str">
        <f>VLOOKUP(D1611,[6]Consolidado!B:H,7,FALSE)</f>
        <v>Ingreso Parcial Nov.</v>
      </c>
    </row>
    <row r="1612" spans="1:14" x14ac:dyDescent="0.25">
      <c r="A1612" s="239" t="s">
        <v>748</v>
      </c>
      <c r="B1612" s="254" t="s">
        <v>557</v>
      </c>
      <c r="C1612" s="254" t="str">
        <f>VLOOKUP(D1612,[6]Consolidado!B:E,2,FALSE)</f>
        <v>Papagayo Four Seasons</v>
      </c>
      <c r="D1612" s="255">
        <v>517</v>
      </c>
      <c r="E1612" s="254" t="s">
        <v>484</v>
      </c>
      <c r="F1612" s="266" t="s">
        <v>506</v>
      </c>
      <c r="G1612" s="254" t="s">
        <v>508</v>
      </c>
      <c r="H1612" s="267">
        <v>-2.4791666666666701</v>
      </c>
      <c r="I1612" s="267">
        <v>2.3764997107130856</v>
      </c>
      <c r="J1612" s="268">
        <f t="shared" si="50"/>
        <v>-5.891738866142866</v>
      </c>
      <c r="K1612" s="267">
        <v>72.081296537760849</v>
      </c>
      <c r="L1612" s="269">
        <f t="shared" si="51"/>
        <v>-178.70154766653235</v>
      </c>
      <c r="M1612" s="270" t="str">
        <f>VLOOKUP(D1612,[6]Consolidado!B:E,4,FALSE)</f>
        <v>Finalizada</v>
      </c>
      <c r="N1612" s="270" t="str">
        <f>VLOOKUP(D1612,[6]Consolidado!B:H,7,FALSE)</f>
        <v>Noviembre</v>
      </c>
    </row>
    <row r="1613" spans="1:14" x14ac:dyDescent="0.25">
      <c r="A1613" s="239" t="s">
        <v>748</v>
      </c>
      <c r="B1613" s="254" t="s">
        <v>557</v>
      </c>
      <c r="C1613" s="254" t="str">
        <f>VLOOKUP(D1613,[6]Consolidado!B:E,2,FALSE)</f>
        <v>WEWORK</v>
      </c>
      <c r="D1613" s="255">
        <v>429</v>
      </c>
      <c r="E1613" s="254" t="s">
        <v>482</v>
      </c>
      <c r="F1613" s="266" t="s">
        <v>506</v>
      </c>
      <c r="G1613" s="254" t="s">
        <v>508</v>
      </c>
      <c r="H1613" s="267">
        <v>-60</v>
      </c>
      <c r="I1613" s="267">
        <v>2.6772915838647071</v>
      </c>
      <c r="J1613" s="268">
        <f t="shared" si="50"/>
        <v>-160.63749503188242</v>
      </c>
      <c r="K1613" s="267">
        <v>81.537718374074743</v>
      </c>
      <c r="L1613" s="269">
        <f t="shared" si="51"/>
        <v>-4892.2631024444845</v>
      </c>
      <c r="M1613" s="270" t="str">
        <f>VLOOKUP(D1613,[6]Consolidado!B:E,4,FALSE)</f>
        <v>En Proceso</v>
      </c>
      <c r="N1613" s="270" t="str">
        <f>VLOOKUP(D1613,[6]Consolidado!B:H,7,FALSE)</f>
        <v>Ingreso Parcial Nov.</v>
      </c>
    </row>
    <row r="1614" spans="1:14" x14ac:dyDescent="0.25">
      <c r="A1614" s="239" t="s">
        <v>748</v>
      </c>
      <c r="B1614" s="254" t="s">
        <v>557</v>
      </c>
      <c r="C1614" s="254" t="str">
        <f>VLOOKUP(D1614,[6]Consolidado!B:E,2,FALSE)</f>
        <v>Papagayo Four Seasons</v>
      </c>
      <c r="D1614" s="255">
        <v>517</v>
      </c>
      <c r="E1614" s="254" t="s">
        <v>484</v>
      </c>
      <c r="F1614" s="266" t="s">
        <v>506</v>
      </c>
      <c r="G1614" s="254" t="s">
        <v>508</v>
      </c>
      <c r="H1614" s="267">
        <v>-24.3680555555556</v>
      </c>
      <c r="I1614" s="267">
        <v>2.3764997107130856</v>
      </c>
      <c r="J1614" s="268">
        <f t="shared" si="50"/>
        <v>-57.91067697841828</v>
      </c>
      <c r="K1614" s="267">
        <v>72.081296537760849</v>
      </c>
      <c r="L1614" s="269">
        <f t="shared" si="51"/>
        <v>-1756.4810385486339</v>
      </c>
      <c r="M1614" s="270" t="str">
        <f>VLOOKUP(D1614,[6]Consolidado!B:E,4,FALSE)</f>
        <v>Finalizada</v>
      </c>
      <c r="N1614" s="270" t="str">
        <f>VLOOKUP(D1614,[6]Consolidado!B:H,7,FALSE)</f>
        <v>Noviembre</v>
      </c>
    </row>
    <row r="1615" spans="1:14" x14ac:dyDescent="0.25">
      <c r="A1615" s="239" t="s">
        <v>748</v>
      </c>
      <c r="B1615" s="254" t="s">
        <v>557</v>
      </c>
      <c r="C1615" s="254" t="str">
        <f>VLOOKUP(D1615,[6]Consolidado!B:E,2,FALSE)</f>
        <v>Canoe Westfield (Reposition)</v>
      </c>
      <c r="D1615" s="255">
        <v>515</v>
      </c>
      <c r="E1615" s="254" t="s">
        <v>484</v>
      </c>
      <c r="F1615" s="266" t="s">
        <v>506</v>
      </c>
      <c r="G1615" s="254" t="s">
        <v>508</v>
      </c>
      <c r="H1615" s="267">
        <v>-45.7708333333333</v>
      </c>
      <c r="I1615" s="267">
        <v>2.3764997107130856</v>
      </c>
      <c r="J1615" s="268">
        <f t="shared" si="50"/>
        <v>-108.77437217576345</v>
      </c>
      <c r="K1615" s="267">
        <v>72.081296537760849</v>
      </c>
      <c r="L1615" s="269">
        <f t="shared" si="51"/>
        <v>-3299.2210102804265</v>
      </c>
      <c r="M1615" s="270" t="str">
        <f>VLOOKUP(D1615,[6]Consolidado!B:E,4,FALSE)</f>
        <v>En Proceso</v>
      </c>
      <c r="N1615" s="270">
        <f>VLOOKUP(D1615,[6]Consolidado!B:H,7,FALSE)</f>
        <v>0</v>
      </c>
    </row>
    <row r="1616" spans="1:14" x14ac:dyDescent="0.25">
      <c r="A1616" s="239" t="s">
        <v>748</v>
      </c>
      <c r="B1616" s="254" t="s">
        <v>557</v>
      </c>
      <c r="C1616" s="254" t="str">
        <f>VLOOKUP(D1616,[6]Consolidado!B:E,2,FALSE)</f>
        <v>WEWORK</v>
      </c>
      <c r="D1616" s="255">
        <v>429</v>
      </c>
      <c r="E1616" s="254" t="s">
        <v>482</v>
      </c>
      <c r="F1616" s="266" t="s">
        <v>506</v>
      </c>
      <c r="G1616" s="254" t="s">
        <v>508</v>
      </c>
      <c r="H1616" s="267">
        <v>-6.2222222222222197</v>
      </c>
      <c r="I1616" s="267">
        <v>2.6772915838647071</v>
      </c>
      <c r="J1616" s="268">
        <f t="shared" si="50"/>
        <v>-16.658703188491504</v>
      </c>
      <c r="K1616" s="267">
        <v>81.537718374074743</v>
      </c>
      <c r="L1616" s="269">
        <f t="shared" si="51"/>
        <v>-507.34580321646484</v>
      </c>
      <c r="M1616" s="270" t="str">
        <f>VLOOKUP(D1616,[6]Consolidado!B:E,4,FALSE)</f>
        <v>En Proceso</v>
      </c>
      <c r="N1616" s="270" t="str">
        <f>VLOOKUP(D1616,[6]Consolidado!B:H,7,FALSE)</f>
        <v>Ingreso Parcial Nov.</v>
      </c>
    </row>
    <row r="1617" spans="1:14" x14ac:dyDescent="0.25">
      <c r="A1617" s="239" t="s">
        <v>748</v>
      </c>
      <c r="B1617" s="254" t="s">
        <v>557</v>
      </c>
      <c r="C1617" s="254" t="str">
        <f>VLOOKUP(D1617,[6]Consolidado!B:E,2,FALSE)</f>
        <v>WEWORK</v>
      </c>
      <c r="D1617" s="255">
        <v>429</v>
      </c>
      <c r="E1617" s="254" t="s">
        <v>482</v>
      </c>
      <c r="F1617" s="266" t="s">
        <v>506</v>
      </c>
      <c r="G1617" s="254" t="s">
        <v>508</v>
      </c>
      <c r="H1617" s="267">
        <v>-420.45138888888903</v>
      </c>
      <c r="I1617" s="267">
        <v>2.6772915838647071</v>
      </c>
      <c r="J1617" s="268">
        <f t="shared" si="50"/>
        <v>-1125.6709648964497</v>
      </c>
      <c r="K1617" s="267">
        <v>81.537718374074743</v>
      </c>
      <c r="L1617" s="269">
        <f t="shared" si="51"/>
        <v>-34282.646937210811</v>
      </c>
      <c r="M1617" s="270" t="str">
        <f>VLOOKUP(D1617,[6]Consolidado!B:E,4,FALSE)</f>
        <v>En Proceso</v>
      </c>
      <c r="N1617" s="270" t="str">
        <f>VLOOKUP(D1617,[6]Consolidado!B:H,7,FALSE)</f>
        <v>Ingreso Parcial Nov.</v>
      </c>
    </row>
    <row r="1618" spans="1:14" x14ac:dyDescent="0.25">
      <c r="A1618" s="239" t="s">
        <v>923</v>
      </c>
      <c r="B1618" s="254"/>
      <c r="C1618" s="254" t="s">
        <v>489</v>
      </c>
      <c r="D1618" s="255">
        <v>459</v>
      </c>
      <c r="E1618" s="254" t="s">
        <v>481</v>
      </c>
      <c r="F1618" s="266" t="s">
        <v>506</v>
      </c>
      <c r="G1618" s="254" t="s">
        <v>508</v>
      </c>
      <c r="H1618" s="267">
        <v>502.625</v>
      </c>
      <c r="I1618" s="267">
        <v>1.6532508434247064</v>
      </c>
      <c r="J1618" s="268">
        <v>830.96520517634303</v>
      </c>
      <c r="K1618" s="267">
        <v>50.034779950737061</v>
      </c>
      <c r="L1618" s="269">
        <v>25148.731272739216</v>
      </c>
      <c r="M1618" s="270" t="str">
        <f>IFERROR(VLOOKUP(D1618,[7]Hoja1!$C$6:$K$6194,8,FALSE),"-")</f>
        <v>In production</v>
      </c>
      <c r="N1618" s="270">
        <f>IFERROR(VLOOKUP(D1618,[7]Hoja1!$C$6:$K$6194,9,FALSE),"-")</f>
        <v>0</v>
      </c>
    </row>
    <row r="1619" spans="1:14" x14ac:dyDescent="0.25">
      <c r="A1619" s="239" t="s">
        <v>923</v>
      </c>
      <c r="B1619" s="254"/>
      <c r="C1619" s="254" t="s">
        <v>491</v>
      </c>
      <c r="D1619" s="255">
        <v>473</v>
      </c>
      <c r="E1619" s="254" t="s">
        <v>481</v>
      </c>
      <c r="F1619" s="266" t="s">
        <v>506</v>
      </c>
      <c r="G1619" s="254" t="s">
        <v>508</v>
      </c>
      <c r="H1619" s="267">
        <v>47.597222222222221</v>
      </c>
      <c r="I1619" s="267">
        <v>1.6532508434247064</v>
      </c>
      <c r="J1619" s="268">
        <v>78.690147783562068</v>
      </c>
      <c r="K1619" s="267">
        <v>50.034779950737061</v>
      </c>
      <c r="L1619" s="269">
        <v>2381.5165401552208</v>
      </c>
      <c r="M1619" s="270" t="str">
        <f>IFERROR(VLOOKUP(D1619,[7]Hoja1!$C$6:$K$6194,8,FALSE),"-")</f>
        <v>In production</v>
      </c>
      <c r="N1619" s="270" t="str">
        <f>IFERROR(VLOOKUP(D1619,[7]Hoja1!$C$6:$K$6194,9,FALSE),"-")</f>
        <v>C.Macho</v>
      </c>
    </row>
    <row r="1620" spans="1:14" x14ac:dyDescent="0.25">
      <c r="A1620" s="239" t="s">
        <v>923</v>
      </c>
      <c r="B1620" s="254"/>
      <c r="C1620" s="254" t="s">
        <v>575</v>
      </c>
      <c r="D1620" s="255">
        <v>538</v>
      </c>
      <c r="E1620" s="254" t="s">
        <v>481</v>
      </c>
      <c r="F1620" s="266" t="s">
        <v>506</v>
      </c>
      <c r="G1620" s="254" t="s">
        <v>508</v>
      </c>
      <c r="H1620" s="267">
        <v>1.6666666666666667</v>
      </c>
      <c r="I1620" s="267">
        <v>1.6532508434247064</v>
      </c>
      <c r="J1620" s="268">
        <v>2.755418072374511</v>
      </c>
      <c r="K1620" s="267">
        <v>50.034779950737061</v>
      </c>
      <c r="L1620" s="269">
        <v>83.391299917895111</v>
      </c>
      <c r="M1620" s="270" t="str">
        <f>IFERROR(VLOOKUP(D1620,[7]Hoja1!$C$6:$K$6194,8,FALSE),"-")</f>
        <v>Production set in process</v>
      </c>
      <c r="N1620" s="270" t="str">
        <f>IFERROR(VLOOKUP(D1620,[7]Hoja1!$C$6:$K$6194,9,FALSE),"-")</f>
        <v>Muestras (Nogal Oscuro poliuretano mate)</v>
      </c>
    </row>
    <row r="1621" spans="1:14" x14ac:dyDescent="0.25">
      <c r="A1621" s="239" t="s">
        <v>923</v>
      </c>
      <c r="B1621" s="254"/>
      <c r="C1621" s="254" t="s">
        <v>575</v>
      </c>
      <c r="D1621" s="255">
        <v>538</v>
      </c>
      <c r="E1621" s="254" t="s">
        <v>485</v>
      </c>
      <c r="F1621" s="266" t="s">
        <v>507</v>
      </c>
      <c r="G1621" s="254" t="s">
        <v>505</v>
      </c>
      <c r="H1621" s="267">
        <v>2.1111111111111112</v>
      </c>
      <c r="I1621" s="267">
        <v>3.7872651789270448</v>
      </c>
      <c r="J1621" s="268">
        <v>7.9953375999570948</v>
      </c>
      <c r="K1621" s="267">
        <v>111.94602767624674</v>
      </c>
      <c r="L1621" s="269">
        <v>236.33050287207647</v>
      </c>
      <c r="M1621" s="270" t="str">
        <f>IFERROR(VLOOKUP(D1621,[7]Hoja1!$C$6:$K$6194,8,FALSE),"-")</f>
        <v>Production set in process</v>
      </c>
      <c r="N1621" s="270" t="str">
        <f>IFERROR(VLOOKUP(D1621,[7]Hoja1!$C$6:$K$6194,9,FALSE),"-")</f>
        <v>Muestras (Nogal Oscuro poliuretano mate)</v>
      </c>
    </row>
    <row r="1622" spans="1:14" x14ac:dyDescent="0.25">
      <c r="A1622" s="239" t="s">
        <v>923</v>
      </c>
      <c r="B1622" s="254"/>
      <c r="C1622" s="254" t="s">
        <v>575</v>
      </c>
      <c r="D1622" s="255">
        <v>538</v>
      </c>
      <c r="E1622" s="254" t="s">
        <v>482</v>
      </c>
      <c r="F1622" s="266" t="s">
        <v>506</v>
      </c>
      <c r="G1622" s="254" t="s">
        <v>508</v>
      </c>
      <c r="H1622" s="267">
        <v>2.25</v>
      </c>
      <c r="I1622" s="267">
        <v>2.6772915838647071</v>
      </c>
      <c r="J1622" s="268">
        <v>6.0239060636955912</v>
      </c>
      <c r="K1622" s="267">
        <v>81.537718374074728</v>
      </c>
      <c r="L1622" s="269">
        <v>183.45986634166815</v>
      </c>
      <c r="M1622" s="270" t="str">
        <f>IFERROR(VLOOKUP(D1622,[7]Hoja1!$C$6:$K$6194,8,FALSE),"-")</f>
        <v>Production set in process</v>
      </c>
      <c r="N1622" s="270" t="str">
        <f>IFERROR(VLOOKUP(D1622,[7]Hoja1!$C$6:$K$6194,9,FALSE),"-")</f>
        <v>Muestras (Nogal Oscuro poliuretano mate)</v>
      </c>
    </row>
    <row r="1623" spans="1:14" x14ac:dyDescent="0.25">
      <c r="A1623" s="239" t="s">
        <v>923</v>
      </c>
      <c r="B1623" s="254"/>
      <c r="C1623" s="254" t="s">
        <v>575</v>
      </c>
      <c r="D1623" s="255">
        <v>538</v>
      </c>
      <c r="E1623" s="254" t="s">
        <v>486</v>
      </c>
      <c r="F1623" s="266" t="s">
        <v>507</v>
      </c>
      <c r="G1623" s="254" t="s">
        <v>505</v>
      </c>
      <c r="H1623" s="267">
        <v>2.9166666666666665</v>
      </c>
      <c r="I1623" s="267">
        <v>5.8481776602122988</v>
      </c>
      <c r="J1623" s="268">
        <v>17.057184842285871</v>
      </c>
      <c r="K1623" s="267">
        <v>172.87649300294902</v>
      </c>
      <c r="L1623" s="269">
        <v>504.2231045919346</v>
      </c>
      <c r="M1623" s="270" t="str">
        <f>IFERROR(VLOOKUP(D1623,[7]Hoja1!$C$6:$K$6194,8,FALSE),"-")</f>
        <v>Production set in process</v>
      </c>
      <c r="N1623" s="270" t="str">
        <f>IFERROR(VLOOKUP(D1623,[7]Hoja1!$C$6:$K$6194,9,FALSE),"-")</f>
        <v>Muestras (Nogal Oscuro poliuretano mate)</v>
      </c>
    </row>
    <row r="1624" spans="1:14" x14ac:dyDescent="0.25">
      <c r="A1624" s="239" t="s">
        <v>923</v>
      </c>
      <c r="B1624" s="254"/>
      <c r="C1624" s="254" t="s">
        <v>576</v>
      </c>
      <c r="D1624" s="255">
        <v>369</v>
      </c>
      <c r="E1624" s="254" t="s">
        <v>481</v>
      </c>
      <c r="F1624" s="266" t="s">
        <v>506</v>
      </c>
      <c r="G1624" s="254" t="s">
        <v>508</v>
      </c>
      <c r="H1624" s="267">
        <v>102.33333333333333</v>
      </c>
      <c r="I1624" s="267">
        <v>1.6532508434247064</v>
      </c>
      <c r="J1624" s="268">
        <v>169.18266964379495</v>
      </c>
      <c r="K1624" s="267">
        <v>50.034779950737061</v>
      </c>
      <c r="L1624" s="269">
        <v>5120.2258149587587</v>
      </c>
      <c r="M1624" s="270" t="str">
        <f>IFERROR(VLOOKUP(D1624,[7]Hoja1!$C$6:$K$6194,8,FALSE),"-")</f>
        <v>Client set of for review</v>
      </c>
      <c r="N1624" s="270">
        <f>IFERROR(VLOOKUP(D1624,[7]Hoja1!$C$6:$K$6194,9,FALSE),"-")</f>
        <v>0</v>
      </c>
    </row>
    <row r="1625" spans="1:14" x14ac:dyDescent="0.25">
      <c r="A1625" s="239" t="s">
        <v>923</v>
      </c>
      <c r="B1625" s="254"/>
      <c r="C1625" s="254" t="s">
        <v>576</v>
      </c>
      <c r="D1625" s="255">
        <v>356</v>
      </c>
      <c r="E1625" s="254" t="s">
        <v>481</v>
      </c>
      <c r="F1625" s="266" t="s">
        <v>506</v>
      </c>
      <c r="G1625" s="254" t="s">
        <v>508</v>
      </c>
      <c r="H1625" s="267">
        <v>119.16666666666666</v>
      </c>
      <c r="I1625" s="267">
        <v>1.6532508434247064</v>
      </c>
      <c r="J1625" s="268">
        <v>197.01239217477749</v>
      </c>
      <c r="K1625" s="267">
        <v>50.034779950737061</v>
      </c>
      <c r="L1625" s="269">
        <v>5962.4779441294995</v>
      </c>
      <c r="M1625" s="270" t="str">
        <f>IFERROR(VLOOKUP(D1625,[7]Hoja1!$C$6:$K$6194,8,FALSE),"-")</f>
        <v>Client set of for review</v>
      </c>
      <c r="N1625" s="270">
        <f>IFERROR(VLOOKUP(D1625,[7]Hoja1!$C$6:$K$6194,9,FALSE),"-")</f>
        <v>0</v>
      </c>
    </row>
    <row r="1626" spans="1:14" x14ac:dyDescent="0.25">
      <c r="A1626" s="239" t="s">
        <v>923</v>
      </c>
      <c r="B1626" s="254"/>
      <c r="C1626" s="254" t="s">
        <v>489</v>
      </c>
      <c r="D1626" s="255">
        <v>459</v>
      </c>
      <c r="E1626" s="254" t="s">
        <v>481</v>
      </c>
      <c r="F1626" s="266" t="s">
        <v>506</v>
      </c>
      <c r="G1626" s="254" t="s">
        <v>508</v>
      </c>
      <c r="H1626" s="267">
        <v>128.25</v>
      </c>
      <c r="I1626" s="267">
        <v>1.6532508434247064</v>
      </c>
      <c r="J1626" s="268">
        <v>212.02942066921861</v>
      </c>
      <c r="K1626" s="267">
        <v>50.034779950737061</v>
      </c>
      <c r="L1626" s="269">
        <v>6416.9605286820279</v>
      </c>
      <c r="M1626" s="270" t="str">
        <f>IFERROR(VLOOKUP(D1626,[7]Hoja1!$C$6:$K$6194,8,FALSE),"-")</f>
        <v>In production</v>
      </c>
      <c r="N1626" s="270">
        <f>IFERROR(VLOOKUP(D1626,[7]Hoja1!$C$6:$K$6194,9,FALSE),"-")</f>
        <v>0</v>
      </c>
    </row>
    <row r="1627" spans="1:14" x14ac:dyDescent="0.25">
      <c r="A1627" s="239" t="s">
        <v>923</v>
      </c>
      <c r="B1627" s="254"/>
      <c r="C1627" s="254" t="s">
        <v>576</v>
      </c>
      <c r="D1627" s="255">
        <v>525</v>
      </c>
      <c r="E1627" s="254" t="s">
        <v>481</v>
      </c>
      <c r="F1627" s="266" t="s">
        <v>506</v>
      </c>
      <c r="G1627" s="254" t="s">
        <v>508</v>
      </c>
      <c r="H1627" s="267">
        <v>82.5</v>
      </c>
      <c r="I1627" s="267">
        <v>1.6532508434247064</v>
      </c>
      <c r="J1627" s="268">
        <v>136.39319458253829</v>
      </c>
      <c r="K1627" s="267">
        <v>50.034779950737061</v>
      </c>
      <c r="L1627" s="269">
        <v>4127.8693459358074</v>
      </c>
      <c r="M1627" s="270" t="str">
        <f>IFERROR(VLOOKUP(D1627,[7]Hoja1!$C$6:$K$6194,8,FALSE),"-")</f>
        <v>Production set in process</v>
      </c>
      <c r="N1627" s="270" t="str">
        <f>IFERROR(VLOOKUP(D1627,[7]Hoja1!$C$6:$K$6194,9,FALSE),"-")</f>
        <v>2 prototipos del set</v>
      </c>
    </row>
    <row r="1628" spans="1:14" x14ac:dyDescent="0.25">
      <c r="A1628" s="239" t="s">
        <v>923</v>
      </c>
      <c r="B1628" s="254"/>
      <c r="C1628" s="254" t="s">
        <v>489</v>
      </c>
      <c r="D1628" s="255">
        <v>459</v>
      </c>
      <c r="E1628" s="254" t="s">
        <v>481</v>
      </c>
      <c r="F1628" s="266" t="s">
        <v>506</v>
      </c>
      <c r="G1628" s="254" t="s">
        <v>508</v>
      </c>
      <c r="H1628" s="267">
        <v>81</v>
      </c>
      <c r="I1628" s="267">
        <v>1.6532508434247064</v>
      </c>
      <c r="J1628" s="268">
        <v>133.91331831740121</v>
      </c>
      <c r="K1628" s="267">
        <v>50.034779950737061</v>
      </c>
      <c r="L1628" s="269">
        <v>4052.8171760097021</v>
      </c>
      <c r="M1628" s="270" t="str">
        <f>IFERROR(VLOOKUP(D1628,[7]Hoja1!$C$6:$K$6194,8,FALSE),"-")</f>
        <v>In production</v>
      </c>
      <c r="N1628" s="270">
        <f>IFERROR(VLOOKUP(D1628,[7]Hoja1!$C$6:$K$6194,9,FALSE),"-")</f>
        <v>0</v>
      </c>
    </row>
    <row r="1629" spans="1:14" x14ac:dyDescent="0.25">
      <c r="A1629" s="239" t="s">
        <v>923</v>
      </c>
      <c r="B1629" s="254"/>
      <c r="C1629" s="254" t="s">
        <v>576</v>
      </c>
      <c r="D1629" s="255">
        <v>326</v>
      </c>
      <c r="E1629" s="254" t="s">
        <v>481</v>
      </c>
      <c r="F1629" s="266" t="s">
        <v>506</v>
      </c>
      <c r="G1629" s="254" t="s">
        <v>508</v>
      </c>
      <c r="H1629" s="267">
        <v>525.375</v>
      </c>
      <c r="I1629" s="267">
        <v>1.6532508434247064</v>
      </c>
      <c r="J1629" s="268">
        <v>868.57666186425513</v>
      </c>
      <c r="K1629" s="267">
        <v>50.034779950737061</v>
      </c>
      <c r="L1629" s="269">
        <v>26287.022516618483</v>
      </c>
      <c r="M1629" s="270" t="str">
        <f>IFERROR(VLOOKUP(D1629,[7]Hoja1!$C$6:$K$6194,8,FALSE),"-")</f>
        <v>In production</v>
      </c>
      <c r="N1629" s="270">
        <f>IFERROR(VLOOKUP(D1629,[7]Hoja1!$C$6:$K$6194,9,FALSE),"-")</f>
        <v>0</v>
      </c>
    </row>
    <row r="1630" spans="1:14" x14ac:dyDescent="0.25">
      <c r="A1630" s="239" t="s">
        <v>923</v>
      </c>
      <c r="B1630" s="254"/>
      <c r="C1630" s="254" t="s">
        <v>576</v>
      </c>
      <c r="D1630" s="255">
        <v>523</v>
      </c>
      <c r="E1630" s="254" t="s">
        <v>481</v>
      </c>
      <c r="F1630" s="266" t="s">
        <v>506</v>
      </c>
      <c r="G1630" s="254" t="s">
        <v>508</v>
      </c>
      <c r="H1630" s="267">
        <v>4</v>
      </c>
      <c r="I1630" s="267">
        <v>1.6532508434247064</v>
      </c>
      <c r="J1630" s="268">
        <v>6.6130033736988256</v>
      </c>
      <c r="K1630" s="267">
        <v>50.034779950737061</v>
      </c>
      <c r="L1630" s="269">
        <v>200.13911980294824</v>
      </c>
      <c r="M1630" s="270" t="str">
        <f>IFERROR(VLOOKUP(D1630,[7]Hoja1!$C$6:$K$6194,8,FALSE),"-")</f>
        <v>In production</v>
      </c>
      <c r="N1630" s="270" t="str">
        <f>IFERROR(VLOOKUP(D1630,[7]Hoja1!$C$6:$K$6194,9,FALSE),"-")</f>
        <v>1 seccion de la banca</v>
      </c>
    </row>
    <row r="1631" spans="1:14" x14ac:dyDescent="0.25">
      <c r="A1631" s="239" t="s">
        <v>923</v>
      </c>
      <c r="B1631" s="254"/>
      <c r="C1631" s="254" t="s">
        <v>576</v>
      </c>
      <c r="D1631" s="255">
        <v>523</v>
      </c>
      <c r="E1631" s="254" t="s">
        <v>481</v>
      </c>
      <c r="F1631" s="266" t="s">
        <v>506</v>
      </c>
      <c r="G1631" s="254" t="s">
        <v>508</v>
      </c>
      <c r="H1631" s="267">
        <v>9.3333333333333339</v>
      </c>
      <c r="I1631" s="267">
        <v>1.6532508434247064</v>
      </c>
      <c r="J1631" s="268">
        <v>15.43034120529726</v>
      </c>
      <c r="K1631" s="267">
        <v>50.034779950737061</v>
      </c>
      <c r="L1631" s="269">
        <v>466.99127954021259</v>
      </c>
      <c r="M1631" s="270" t="str">
        <f>IFERROR(VLOOKUP(D1631,[7]Hoja1!$C$6:$K$6194,8,FALSE),"-")</f>
        <v>In production</v>
      </c>
      <c r="N1631" s="270" t="str">
        <f>IFERROR(VLOOKUP(D1631,[7]Hoja1!$C$6:$K$6194,9,FALSE),"-")</f>
        <v>1 seccion de la banca</v>
      </c>
    </row>
    <row r="1632" spans="1:14" x14ac:dyDescent="0.25">
      <c r="A1632" s="239" t="s">
        <v>923</v>
      </c>
      <c r="B1632" s="254"/>
      <c r="C1632" s="254" t="s">
        <v>576</v>
      </c>
      <c r="D1632" s="255">
        <v>356</v>
      </c>
      <c r="E1632" s="254" t="s">
        <v>481</v>
      </c>
      <c r="F1632" s="266" t="s">
        <v>506</v>
      </c>
      <c r="G1632" s="254" t="s">
        <v>508</v>
      </c>
      <c r="H1632" s="267">
        <v>23.333333333333336</v>
      </c>
      <c r="I1632" s="267">
        <v>1.6532508434247064</v>
      </c>
      <c r="J1632" s="268">
        <v>38.575853013243155</v>
      </c>
      <c r="K1632" s="267">
        <v>50.034779950737061</v>
      </c>
      <c r="L1632" s="269">
        <v>1167.4781988505315</v>
      </c>
      <c r="M1632" s="270" t="str">
        <f>IFERROR(VLOOKUP(D1632,[7]Hoja1!$C$6:$K$6194,8,FALSE),"-")</f>
        <v>Client set of for review</v>
      </c>
      <c r="N1632" s="270">
        <f>IFERROR(VLOOKUP(D1632,[7]Hoja1!$C$6:$K$6194,9,FALSE),"-")</f>
        <v>0</v>
      </c>
    </row>
    <row r="1633" spans="1:14" x14ac:dyDescent="0.25">
      <c r="A1633" s="239" t="s">
        <v>923</v>
      </c>
      <c r="B1633" s="254"/>
      <c r="C1633" s="254" t="s">
        <v>491</v>
      </c>
      <c r="D1633" s="255">
        <v>473</v>
      </c>
      <c r="E1633" s="254" t="s">
        <v>481</v>
      </c>
      <c r="F1633" s="266" t="s">
        <v>506</v>
      </c>
      <c r="G1633" s="254" t="s">
        <v>508</v>
      </c>
      <c r="H1633" s="267">
        <v>37.326388888888886</v>
      </c>
      <c r="I1633" s="267">
        <v>1.6532508434247064</v>
      </c>
      <c r="J1633" s="268">
        <v>61.70988391255414</v>
      </c>
      <c r="K1633" s="267">
        <v>50.034779950737061</v>
      </c>
      <c r="L1633" s="269">
        <v>1867.6176544111922</v>
      </c>
      <c r="M1633" s="270" t="str">
        <f>IFERROR(VLOOKUP(D1633,[7]Hoja1!$C$6:$K$6194,8,FALSE),"-")</f>
        <v>In production</v>
      </c>
      <c r="N1633" s="270" t="str">
        <f>IFERROR(VLOOKUP(D1633,[7]Hoja1!$C$6:$K$6194,9,FALSE),"-")</f>
        <v>C.Macho</v>
      </c>
    </row>
    <row r="1634" spans="1:14" x14ac:dyDescent="0.25">
      <c r="A1634" s="239" t="s">
        <v>923</v>
      </c>
      <c r="B1634" s="254"/>
      <c r="C1634" s="254" t="s">
        <v>576</v>
      </c>
      <c r="D1634" s="255">
        <v>525</v>
      </c>
      <c r="E1634" s="254" t="s">
        <v>481</v>
      </c>
      <c r="F1634" s="266" t="s">
        <v>506</v>
      </c>
      <c r="G1634" s="254" t="s">
        <v>508</v>
      </c>
      <c r="H1634" s="267">
        <v>5</v>
      </c>
      <c r="I1634" s="267">
        <v>1.6532508434247064</v>
      </c>
      <c r="J1634" s="268">
        <v>8.2662542171235316</v>
      </c>
      <c r="K1634" s="267">
        <v>50.034779950737061</v>
      </c>
      <c r="L1634" s="269">
        <v>250.1738997536853</v>
      </c>
      <c r="M1634" s="270" t="str">
        <f>IFERROR(VLOOKUP(D1634,[7]Hoja1!$C$6:$K$6194,8,FALSE),"-")</f>
        <v>Production set in process</v>
      </c>
      <c r="N1634" s="270" t="str">
        <f>IFERROR(VLOOKUP(D1634,[7]Hoja1!$C$6:$K$6194,9,FALSE),"-")</f>
        <v>2 prototipos del set</v>
      </c>
    </row>
    <row r="1635" spans="1:14" x14ac:dyDescent="0.25">
      <c r="A1635" s="239" t="s">
        <v>923</v>
      </c>
      <c r="B1635" s="254"/>
      <c r="C1635" s="254" t="s">
        <v>576</v>
      </c>
      <c r="D1635" s="255">
        <v>519</v>
      </c>
      <c r="E1635" s="254" t="s">
        <v>481</v>
      </c>
      <c r="F1635" s="266" t="s">
        <v>506</v>
      </c>
      <c r="G1635" s="254" t="s">
        <v>508</v>
      </c>
      <c r="H1635" s="267">
        <v>57.500000000000007</v>
      </c>
      <c r="I1635" s="267">
        <v>1.6532508434247064</v>
      </c>
      <c r="J1635" s="268">
        <v>95.061923496920627</v>
      </c>
      <c r="K1635" s="267">
        <v>50.034779950737061</v>
      </c>
      <c r="L1635" s="269">
        <v>2876.9998471673812</v>
      </c>
      <c r="M1635" s="270" t="str">
        <f>IFERROR(VLOOKUP(D1635,[7]Hoja1!$C$6:$K$6194,8,FALSE),"-")</f>
        <v>Production set in process</v>
      </c>
      <c r="N1635" s="270" t="str">
        <f>IFERROR(VLOOKUP(D1635,[7]Hoja1!$C$6:$K$6194,9,FALSE),"-")</f>
        <v>1 seccion de la banca</v>
      </c>
    </row>
    <row r="1636" spans="1:14" x14ac:dyDescent="0.25">
      <c r="A1636" s="239" t="s">
        <v>923</v>
      </c>
      <c r="B1636" s="254"/>
      <c r="C1636" s="254" t="s">
        <v>576</v>
      </c>
      <c r="D1636" s="255">
        <v>519</v>
      </c>
      <c r="E1636" s="254" t="s">
        <v>481</v>
      </c>
      <c r="F1636" s="266" t="s">
        <v>506</v>
      </c>
      <c r="G1636" s="254" t="s">
        <v>508</v>
      </c>
      <c r="H1636" s="267">
        <v>5.5</v>
      </c>
      <c r="I1636" s="267">
        <v>1.6532508434247064</v>
      </c>
      <c r="J1636" s="268">
        <v>9.0928796388358855</v>
      </c>
      <c r="K1636" s="267">
        <v>50.034779950737061</v>
      </c>
      <c r="L1636" s="269">
        <v>275.19128972905384</v>
      </c>
      <c r="M1636" s="270" t="str">
        <f>IFERROR(VLOOKUP(D1636,[7]Hoja1!$C$6:$K$6194,8,FALSE),"-")</f>
        <v>Production set in process</v>
      </c>
      <c r="N1636" s="270" t="str">
        <f>IFERROR(VLOOKUP(D1636,[7]Hoja1!$C$6:$K$6194,9,FALSE),"-")</f>
        <v>1 seccion de la banca</v>
      </c>
    </row>
    <row r="1637" spans="1:14" x14ac:dyDescent="0.25">
      <c r="A1637" s="239" t="s">
        <v>923</v>
      </c>
      <c r="B1637" s="254"/>
      <c r="C1637" s="254" t="s">
        <v>576</v>
      </c>
      <c r="D1637" s="255">
        <v>523</v>
      </c>
      <c r="E1637" s="254" t="s">
        <v>481</v>
      </c>
      <c r="F1637" s="266" t="s">
        <v>506</v>
      </c>
      <c r="G1637" s="254" t="s">
        <v>508</v>
      </c>
      <c r="H1637" s="267">
        <v>3.1944444444444446</v>
      </c>
      <c r="I1637" s="267">
        <v>1.6532508434247064</v>
      </c>
      <c r="J1637" s="268">
        <v>5.2812179720511461</v>
      </c>
      <c r="K1637" s="267">
        <v>50.034779950737061</v>
      </c>
      <c r="L1637" s="269">
        <v>159.83332484263229</v>
      </c>
      <c r="M1637" s="270" t="str">
        <f>IFERROR(VLOOKUP(D1637,[7]Hoja1!$C$6:$K$6194,8,FALSE),"-")</f>
        <v>In production</v>
      </c>
      <c r="N1637" s="270" t="str">
        <f>IFERROR(VLOOKUP(D1637,[7]Hoja1!$C$6:$K$6194,9,FALSE),"-")</f>
        <v>1 seccion de la banca</v>
      </c>
    </row>
    <row r="1638" spans="1:14" x14ac:dyDescent="0.25">
      <c r="A1638" s="239" t="s">
        <v>923</v>
      </c>
      <c r="B1638" s="254"/>
      <c r="C1638" s="254" t="s">
        <v>576</v>
      </c>
      <c r="D1638" s="255">
        <v>369</v>
      </c>
      <c r="E1638" s="254" t="s">
        <v>481</v>
      </c>
      <c r="F1638" s="266" t="s">
        <v>506</v>
      </c>
      <c r="G1638" s="254" t="s">
        <v>508</v>
      </c>
      <c r="H1638" s="267">
        <v>11.666666666666666</v>
      </c>
      <c r="I1638" s="267">
        <v>1.6532508434247064</v>
      </c>
      <c r="J1638" s="268">
        <v>19.287926506621574</v>
      </c>
      <c r="K1638" s="267">
        <v>50.034779950737061</v>
      </c>
      <c r="L1638" s="269">
        <v>583.73909942526564</v>
      </c>
      <c r="M1638" s="270" t="str">
        <f>IFERROR(VLOOKUP(D1638,[7]Hoja1!$C$6:$K$6194,8,FALSE),"-")</f>
        <v>Client set of for review</v>
      </c>
      <c r="N1638" s="270">
        <f>IFERROR(VLOOKUP(D1638,[7]Hoja1!$C$6:$K$6194,9,FALSE),"-")</f>
        <v>0</v>
      </c>
    </row>
    <row r="1639" spans="1:14" x14ac:dyDescent="0.25">
      <c r="A1639" s="239" t="s">
        <v>923</v>
      </c>
      <c r="B1639" s="254"/>
      <c r="C1639" s="254" t="s">
        <v>576</v>
      </c>
      <c r="D1639" s="255">
        <v>355</v>
      </c>
      <c r="E1639" s="254" t="s">
        <v>481</v>
      </c>
      <c r="F1639" s="266" t="s">
        <v>506</v>
      </c>
      <c r="G1639" s="254" t="s">
        <v>508</v>
      </c>
      <c r="H1639" s="267">
        <v>168.5</v>
      </c>
      <c r="I1639" s="267">
        <v>1.6532508434247064</v>
      </c>
      <c r="J1639" s="268">
        <v>278.57276711706305</v>
      </c>
      <c r="K1639" s="267">
        <v>50.034779950737061</v>
      </c>
      <c r="L1639" s="269">
        <v>8430.8604216991953</v>
      </c>
      <c r="M1639" s="270" t="str">
        <f>IFERROR(VLOOKUP(D1639,[7]Hoja1!$C$6:$K$6194,8,FALSE),"-")</f>
        <v>In production</v>
      </c>
      <c r="N1639" s="270">
        <f>IFERROR(VLOOKUP(D1639,[7]Hoja1!$C$6:$K$6194,9,FALSE),"-")</f>
        <v>0</v>
      </c>
    </row>
    <row r="1640" spans="1:14" x14ac:dyDescent="0.25">
      <c r="A1640" s="239" t="s">
        <v>923</v>
      </c>
      <c r="B1640" s="254"/>
      <c r="C1640" s="254" t="s">
        <v>575</v>
      </c>
      <c r="D1640" s="255">
        <v>543</v>
      </c>
      <c r="E1640" s="254" t="s">
        <v>481</v>
      </c>
      <c r="F1640" s="266" t="s">
        <v>506</v>
      </c>
      <c r="G1640" s="254" t="s">
        <v>508</v>
      </c>
      <c r="H1640" s="267">
        <v>4.5</v>
      </c>
      <c r="I1640" s="267">
        <v>1.6532508434247064</v>
      </c>
      <c r="J1640" s="268">
        <v>7.4396287954111786</v>
      </c>
      <c r="K1640" s="267">
        <v>50.034779950737061</v>
      </c>
      <c r="L1640" s="269">
        <v>225.15650977831677</v>
      </c>
      <c r="M1640" s="270" t="str">
        <f>IFERROR(VLOOKUP(D1640,[7]Hoja1!$C$6:$K$6194,8,FALSE),"-")</f>
        <v>In production</v>
      </c>
      <c r="N1640" s="270">
        <f>IFERROR(VLOOKUP(D1640,[7]Hoja1!$C$6:$K$6194,9,FALSE),"-")</f>
        <v>0</v>
      </c>
    </row>
    <row r="1641" spans="1:14" x14ac:dyDescent="0.25">
      <c r="A1641" s="239" t="s">
        <v>923</v>
      </c>
      <c r="B1641" s="254"/>
      <c r="C1641" s="254" t="s">
        <v>483</v>
      </c>
      <c r="D1641" s="255">
        <v>501</v>
      </c>
      <c r="E1641" s="254" t="s">
        <v>482</v>
      </c>
      <c r="F1641" s="266" t="s">
        <v>506</v>
      </c>
      <c r="G1641" s="254" t="s">
        <v>508</v>
      </c>
      <c r="H1641" s="267">
        <v>769.16666666666674</v>
      </c>
      <c r="I1641" s="267">
        <v>2.6772915838647071</v>
      </c>
      <c r="J1641" s="268">
        <v>2059.2834432559375</v>
      </c>
      <c r="K1641" s="267">
        <v>81.537718374074728</v>
      </c>
      <c r="L1641" s="269">
        <v>62716.095049392483</v>
      </c>
      <c r="M1641" s="270" t="str">
        <f>IFERROR(VLOOKUP(D1641,[7]Hoja1!$C$6:$K$6194,8,FALSE),"-")</f>
        <v>In production</v>
      </c>
      <c r="N1641" s="270">
        <f>IFERROR(VLOOKUP(D1641,[7]Hoja1!$C$6:$K$6194,9,FALSE),"-")</f>
        <v>0</v>
      </c>
    </row>
    <row r="1642" spans="1:14" x14ac:dyDescent="0.25">
      <c r="A1642" s="239" t="s">
        <v>923</v>
      </c>
      <c r="B1642" s="254"/>
      <c r="C1642" s="254" t="s">
        <v>575</v>
      </c>
      <c r="D1642" s="255">
        <v>497</v>
      </c>
      <c r="E1642" s="254" t="s">
        <v>481</v>
      </c>
      <c r="F1642" s="266" t="s">
        <v>506</v>
      </c>
      <c r="G1642" s="254" t="s">
        <v>508</v>
      </c>
      <c r="H1642" s="267">
        <v>10.208333333333334</v>
      </c>
      <c r="I1642" s="267">
        <v>1.6532508434247064</v>
      </c>
      <c r="J1642" s="268">
        <v>16.876935693293881</v>
      </c>
      <c r="K1642" s="267">
        <v>50.034779950737061</v>
      </c>
      <c r="L1642" s="269">
        <v>510.7717119971075</v>
      </c>
      <c r="M1642" s="270" t="str">
        <f>IFERROR(VLOOKUP(D1642,[7]Hoja1!$C$6:$K$6194,8,FALSE),"-")</f>
        <v>In production</v>
      </c>
      <c r="N1642" s="270">
        <f>IFERROR(VLOOKUP(D1642,[7]Hoja1!$C$6:$K$6194,9,FALSE),"-")</f>
        <v>0</v>
      </c>
    </row>
    <row r="1643" spans="1:14" x14ac:dyDescent="0.25">
      <c r="A1643" s="239" t="s">
        <v>923</v>
      </c>
      <c r="B1643" s="254"/>
      <c r="C1643" s="254" t="s">
        <v>575</v>
      </c>
      <c r="D1643" s="255">
        <v>497</v>
      </c>
      <c r="E1643" s="254" t="s">
        <v>481</v>
      </c>
      <c r="F1643" s="266" t="s">
        <v>506</v>
      </c>
      <c r="G1643" s="254" t="s">
        <v>508</v>
      </c>
      <c r="H1643" s="267">
        <v>51.166666666666664</v>
      </c>
      <c r="I1643" s="267">
        <v>1.6532508434247064</v>
      </c>
      <c r="J1643" s="268">
        <v>84.591334821897476</v>
      </c>
      <c r="K1643" s="267">
        <v>50.034779950737061</v>
      </c>
      <c r="L1643" s="269">
        <v>2560.1129074793794</v>
      </c>
      <c r="M1643" s="270" t="str">
        <f>IFERROR(VLOOKUP(D1643,[7]Hoja1!$C$6:$K$6194,8,FALSE),"-")</f>
        <v>In production</v>
      </c>
      <c r="N1643" s="270">
        <f>IFERROR(VLOOKUP(D1643,[7]Hoja1!$C$6:$K$6194,9,FALSE),"-")</f>
        <v>0</v>
      </c>
    </row>
    <row r="1644" spans="1:14" x14ac:dyDescent="0.25">
      <c r="A1644" s="239" t="s">
        <v>923</v>
      </c>
      <c r="B1644" s="254"/>
      <c r="C1644" s="254" t="s">
        <v>575</v>
      </c>
      <c r="D1644" s="255">
        <v>522</v>
      </c>
      <c r="E1644" s="254" t="s">
        <v>481</v>
      </c>
      <c r="F1644" s="266" t="s">
        <v>506</v>
      </c>
      <c r="G1644" s="254" t="s">
        <v>508</v>
      </c>
      <c r="H1644" s="267">
        <v>15</v>
      </c>
      <c r="I1644" s="267">
        <v>1.6532508434247064</v>
      </c>
      <c r="J1644" s="268">
        <v>24.798762651370595</v>
      </c>
      <c r="K1644" s="267">
        <v>50.034779950737061</v>
      </c>
      <c r="L1644" s="269">
        <v>750.52169926105591</v>
      </c>
      <c r="M1644" s="270" t="str">
        <f>IFERROR(VLOOKUP(D1644,[7]Hoja1!$C$6:$K$6194,8,FALSE),"-")</f>
        <v>In production</v>
      </c>
      <c r="N1644" s="270">
        <f>IFERROR(VLOOKUP(D1644,[7]Hoja1!$C$6:$K$6194,9,FALSE),"-")</f>
        <v>0</v>
      </c>
    </row>
    <row r="1645" spans="1:14" x14ac:dyDescent="0.25">
      <c r="A1645" s="239" t="s">
        <v>923</v>
      </c>
      <c r="B1645" s="254"/>
      <c r="C1645" s="254" t="s">
        <v>575</v>
      </c>
      <c r="D1645" s="255">
        <v>522</v>
      </c>
      <c r="E1645" s="254" t="s">
        <v>481</v>
      </c>
      <c r="F1645" s="266" t="s">
        <v>506</v>
      </c>
      <c r="G1645" s="254" t="s">
        <v>508</v>
      </c>
      <c r="H1645" s="267">
        <v>1.25</v>
      </c>
      <c r="I1645" s="267">
        <v>1.6532508434247064</v>
      </c>
      <c r="J1645" s="268">
        <v>2.0665635542808829</v>
      </c>
      <c r="K1645" s="267">
        <v>50.034779950737061</v>
      </c>
      <c r="L1645" s="269">
        <v>62.543474938421326</v>
      </c>
      <c r="M1645" s="270" t="str">
        <f>IFERROR(VLOOKUP(D1645,[7]Hoja1!$C$6:$K$6194,8,FALSE),"-")</f>
        <v>In production</v>
      </c>
      <c r="N1645" s="270">
        <f>IFERROR(VLOOKUP(D1645,[7]Hoja1!$C$6:$K$6194,9,FALSE),"-")</f>
        <v>0</v>
      </c>
    </row>
    <row r="1646" spans="1:14" x14ac:dyDescent="0.25">
      <c r="A1646" s="239" t="s">
        <v>923</v>
      </c>
      <c r="B1646" s="254"/>
      <c r="C1646" s="254" t="s">
        <v>575</v>
      </c>
      <c r="D1646" s="255">
        <v>187</v>
      </c>
      <c r="E1646" s="254" t="s">
        <v>481</v>
      </c>
      <c r="F1646" s="266" t="s">
        <v>506</v>
      </c>
      <c r="G1646" s="254" t="s">
        <v>508</v>
      </c>
      <c r="H1646" s="267">
        <v>4.666666666666667</v>
      </c>
      <c r="I1646" s="267">
        <v>1.6532508434247064</v>
      </c>
      <c r="J1646" s="268">
        <v>7.7151706026486302</v>
      </c>
      <c r="K1646" s="267">
        <v>50.034779950737061</v>
      </c>
      <c r="L1646" s="269">
        <v>233.49563977010629</v>
      </c>
      <c r="M1646" s="270" t="str">
        <f>IFERROR(VLOOKUP(D1646,[7]Hoja1!$C$6:$K$6194,8,FALSE),"-")</f>
        <v>In production</v>
      </c>
      <c r="N1646" s="270" t="str">
        <f>IFERROR(VLOOKUP(D1646,[7]Hoja1!$C$6:$K$6194,9,FALSE),"-")</f>
        <v>Orden Abierta</v>
      </c>
    </row>
    <row r="1647" spans="1:14" x14ac:dyDescent="0.25">
      <c r="A1647" s="239" t="s">
        <v>923</v>
      </c>
      <c r="B1647" s="254"/>
      <c r="C1647" s="254" t="s">
        <v>575</v>
      </c>
      <c r="D1647" s="255">
        <v>524</v>
      </c>
      <c r="E1647" s="254" t="s">
        <v>481</v>
      </c>
      <c r="F1647" s="266" t="s">
        <v>506</v>
      </c>
      <c r="G1647" s="254" t="s">
        <v>508</v>
      </c>
      <c r="H1647" s="267">
        <v>84.3125</v>
      </c>
      <c r="I1647" s="267">
        <v>1.6532508434247064</v>
      </c>
      <c r="J1647" s="268">
        <v>139.38971173624557</v>
      </c>
      <c r="K1647" s="267">
        <v>50.034779950737061</v>
      </c>
      <c r="L1647" s="269">
        <v>4218.5573845965182</v>
      </c>
      <c r="M1647" s="270" t="str">
        <f>IFERROR(VLOOKUP(D1647,[7]Hoja1!$C$6:$K$6194,8,FALSE),"-")</f>
        <v>Production set in process</v>
      </c>
      <c r="N1647" s="270" t="str">
        <f>IFERROR(VLOOKUP(D1647,[7]Hoja1!$C$6:$K$6194,9,FALSE),"-")</f>
        <v>1 seccion de la banca</v>
      </c>
    </row>
    <row r="1648" spans="1:14" x14ac:dyDescent="0.25">
      <c r="A1648" s="239" t="s">
        <v>923</v>
      </c>
      <c r="B1648" s="254"/>
      <c r="C1648" s="254" t="s">
        <v>576</v>
      </c>
      <c r="D1648" s="255">
        <v>329</v>
      </c>
      <c r="E1648" s="254" t="s">
        <v>481</v>
      </c>
      <c r="F1648" s="266" t="s">
        <v>506</v>
      </c>
      <c r="G1648" s="254" t="s">
        <v>508</v>
      </c>
      <c r="H1648" s="267">
        <v>75.833333333333343</v>
      </c>
      <c r="I1648" s="267">
        <v>1.6532508434247064</v>
      </c>
      <c r="J1648" s="268">
        <v>125.37152229304026</v>
      </c>
      <c r="K1648" s="267">
        <v>50.034779950737061</v>
      </c>
      <c r="L1648" s="269">
        <v>3794.3041462642277</v>
      </c>
      <c r="M1648" s="270" t="str">
        <f>IFERROR(VLOOKUP(D1648,[7]Hoja1!$C$6:$K$6194,8,FALSE),"-")</f>
        <v>Client set of for review</v>
      </c>
      <c r="N1648" s="270">
        <f>IFERROR(VLOOKUP(D1648,[7]Hoja1!$C$6:$K$6194,9,FALSE),"-")</f>
        <v>0</v>
      </c>
    </row>
    <row r="1649" spans="1:14" x14ac:dyDescent="0.25">
      <c r="A1649" s="239" t="s">
        <v>923</v>
      </c>
      <c r="B1649" s="254"/>
      <c r="C1649" s="254" t="s">
        <v>576</v>
      </c>
      <c r="D1649" s="255">
        <v>329</v>
      </c>
      <c r="E1649" s="254" t="s">
        <v>481</v>
      </c>
      <c r="F1649" s="266" t="s">
        <v>506</v>
      </c>
      <c r="G1649" s="254" t="s">
        <v>508</v>
      </c>
      <c r="H1649" s="267">
        <v>11.666666666666666</v>
      </c>
      <c r="I1649" s="267">
        <v>1.6532508434247064</v>
      </c>
      <c r="J1649" s="268">
        <v>19.287926506621574</v>
      </c>
      <c r="K1649" s="267">
        <v>50.034779950737061</v>
      </c>
      <c r="L1649" s="269">
        <v>583.73909942526564</v>
      </c>
      <c r="M1649" s="270" t="str">
        <f>IFERROR(VLOOKUP(D1649,[7]Hoja1!$C$6:$K$6194,8,FALSE),"-")</f>
        <v>Client set of for review</v>
      </c>
      <c r="N1649" s="270">
        <f>IFERROR(VLOOKUP(D1649,[7]Hoja1!$C$6:$K$6194,9,FALSE),"-")</f>
        <v>0</v>
      </c>
    </row>
    <row r="1650" spans="1:14" x14ac:dyDescent="0.25">
      <c r="A1650" s="239" t="s">
        <v>923</v>
      </c>
      <c r="B1650" s="254"/>
      <c r="C1650" s="254" t="s">
        <v>575</v>
      </c>
      <c r="D1650" s="255">
        <v>538</v>
      </c>
      <c r="E1650" s="254" t="s">
        <v>486</v>
      </c>
      <c r="F1650" s="266" t="s">
        <v>507</v>
      </c>
      <c r="G1650" s="254" t="s">
        <v>505</v>
      </c>
      <c r="H1650" s="267">
        <v>-1.6666666666666701</v>
      </c>
      <c r="I1650" s="267">
        <v>5.8481776602122988</v>
      </c>
      <c r="J1650" s="268">
        <v>-9.7469627670205181</v>
      </c>
      <c r="K1650" s="267">
        <v>172.87649300294902</v>
      </c>
      <c r="L1650" s="269">
        <v>-288.12748833824895</v>
      </c>
      <c r="M1650" s="270" t="str">
        <f>IFERROR(VLOOKUP(D1650,[7]Hoja1!$C$6:$K$6194,8,FALSE),"-")</f>
        <v>Production set in process</v>
      </c>
      <c r="N1650" s="270" t="str">
        <f>IFERROR(VLOOKUP(D1650,[7]Hoja1!$C$6:$K$6194,9,FALSE),"-")</f>
        <v>Muestras (Nogal Oscuro poliuretano mate)</v>
      </c>
    </row>
    <row r="1651" spans="1:14" x14ac:dyDescent="0.25">
      <c r="A1651" s="239" t="s">
        <v>923</v>
      </c>
      <c r="B1651" s="254"/>
      <c r="C1651" s="254" t="s">
        <v>489</v>
      </c>
      <c r="D1651" s="255">
        <v>459</v>
      </c>
      <c r="E1651" s="254" t="s">
        <v>481</v>
      </c>
      <c r="F1651" s="266" t="s">
        <v>506</v>
      </c>
      <c r="G1651" s="254" t="s">
        <v>508</v>
      </c>
      <c r="H1651" s="267">
        <v>-94.7222222222222</v>
      </c>
      <c r="I1651" s="267">
        <v>1.6532508434247064</v>
      </c>
      <c r="J1651" s="268">
        <v>-156.59959377995133</v>
      </c>
      <c r="K1651" s="267">
        <v>50.034779950737061</v>
      </c>
      <c r="L1651" s="269">
        <v>-4739.4055453337041</v>
      </c>
      <c r="M1651" s="270" t="str">
        <f>IFERROR(VLOOKUP(D1651,[7]Hoja1!$C$6:$K$6194,8,FALSE),"-")</f>
        <v>In production</v>
      </c>
      <c r="N1651" s="270">
        <f>IFERROR(VLOOKUP(D1651,[7]Hoja1!$C$6:$K$6194,9,FALSE),"-")</f>
        <v>0</v>
      </c>
    </row>
    <row r="1652" spans="1:14" x14ac:dyDescent="0.25">
      <c r="A1652" s="239" t="s">
        <v>923</v>
      </c>
      <c r="B1652" s="254"/>
      <c r="C1652" s="254" t="s">
        <v>575</v>
      </c>
      <c r="D1652" s="255">
        <v>501</v>
      </c>
      <c r="E1652" s="254" t="s">
        <v>482</v>
      </c>
      <c r="F1652" s="266" t="s">
        <v>506</v>
      </c>
      <c r="G1652" s="254" t="s">
        <v>508</v>
      </c>
      <c r="H1652" s="267">
        <v>-769.16666666666697</v>
      </c>
      <c r="I1652" s="267">
        <v>2.6772915838647071</v>
      </c>
      <c r="J1652" s="268">
        <v>-2059.283443255938</v>
      </c>
      <c r="K1652" s="267">
        <v>81.537718374074728</v>
      </c>
      <c r="L1652" s="269">
        <v>-62716.095049392505</v>
      </c>
      <c r="M1652" s="270" t="str">
        <f>IFERROR(VLOOKUP(D1652,[7]Hoja1!$C$6:$K$6194,8,FALSE),"-")</f>
        <v>In production</v>
      </c>
      <c r="N1652" s="270">
        <f>IFERROR(VLOOKUP(D1652,[7]Hoja1!$C$6:$K$6194,9,FALSE),"-")</f>
        <v>0</v>
      </c>
    </row>
    <row r="1653" spans="1:14" x14ac:dyDescent="0.25">
      <c r="A1653" s="239" t="s">
        <v>923</v>
      </c>
      <c r="B1653" s="254"/>
      <c r="C1653" s="254" t="s">
        <v>489</v>
      </c>
      <c r="D1653" s="255">
        <v>459</v>
      </c>
      <c r="E1653" s="254" t="s">
        <v>481</v>
      </c>
      <c r="F1653" s="266" t="s">
        <v>506</v>
      </c>
      <c r="G1653" s="254" t="s">
        <v>508</v>
      </c>
      <c r="H1653" s="267">
        <v>-30.9375</v>
      </c>
      <c r="I1653" s="267">
        <v>1.6532508434247064</v>
      </c>
      <c r="J1653" s="268">
        <v>-51.147447968451857</v>
      </c>
      <c r="K1653" s="267">
        <v>50.034779950737061</v>
      </c>
      <c r="L1653" s="269">
        <v>-1547.9510047259278</v>
      </c>
      <c r="M1653" s="270" t="str">
        <f>IFERROR(VLOOKUP(D1653,[7]Hoja1!$C$6:$K$6194,8,FALSE),"-")</f>
        <v>In production</v>
      </c>
      <c r="N1653" s="270">
        <f>IFERROR(VLOOKUP(D1653,[7]Hoja1!$C$6:$K$6194,9,FALSE),"-")</f>
        <v>0</v>
      </c>
    </row>
    <row r="1654" spans="1:14" x14ac:dyDescent="0.25">
      <c r="A1654" s="239" t="s">
        <v>923</v>
      </c>
      <c r="B1654" s="254"/>
      <c r="C1654" s="254" t="s">
        <v>489</v>
      </c>
      <c r="D1654" s="255">
        <v>459</v>
      </c>
      <c r="E1654" s="254" t="s">
        <v>481</v>
      </c>
      <c r="F1654" s="266" t="s">
        <v>506</v>
      </c>
      <c r="G1654" s="254" t="s">
        <v>508</v>
      </c>
      <c r="H1654" s="267">
        <v>-280.83333333333297</v>
      </c>
      <c r="I1654" s="267">
        <v>1.6532508434247064</v>
      </c>
      <c r="J1654" s="268">
        <v>-464.28794519510444</v>
      </c>
      <c r="K1654" s="267">
        <v>50.034779950737061</v>
      </c>
      <c r="L1654" s="269">
        <v>-14051.434036165307</v>
      </c>
      <c r="M1654" s="270" t="str">
        <f>IFERROR(VLOOKUP(D1654,[7]Hoja1!$C$6:$K$6194,8,FALSE),"-")</f>
        <v>In production</v>
      </c>
      <c r="N1654" s="270">
        <f>IFERROR(VLOOKUP(D1654,[7]Hoja1!$C$6:$K$6194,9,FALSE),"-")</f>
        <v>0</v>
      </c>
    </row>
    <row r="1655" spans="1:14" x14ac:dyDescent="0.25">
      <c r="A1655" s="239" t="s">
        <v>923</v>
      </c>
      <c r="B1655" s="254"/>
      <c r="C1655" s="254" t="s">
        <v>576</v>
      </c>
      <c r="D1655" s="255">
        <v>525</v>
      </c>
      <c r="E1655" s="254" t="s">
        <v>481</v>
      </c>
      <c r="F1655" s="266" t="s">
        <v>506</v>
      </c>
      <c r="G1655" s="254" t="s">
        <v>508</v>
      </c>
      <c r="H1655" s="267">
        <v>-4</v>
      </c>
      <c r="I1655" s="267">
        <v>1.6532508434247064</v>
      </c>
      <c r="J1655" s="268">
        <v>-6.6130033736988256</v>
      </c>
      <c r="K1655" s="267">
        <v>50.034779950737061</v>
      </c>
      <c r="L1655" s="269">
        <v>-200.13911980294824</v>
      </c>
      <c r="M1655" s="270" t="str">
        <f>IFERROR(VLOOKUP(D1655,[7]Hoja1!$C$6:$K$6194,8,FALSE),"-")</f>
        <v>Production set in process</v>
      </c>
      <c r="N1655" s="270" t="str">
        <f>IFERROR(VLOOKUP(D1655,[7]Hoja1!$C$6:$K$6194,9,FALSE),"-")</f>
        <v>2 prototipos del set</v>
      </c>
    </row>
    <row r="1656" spans="1:14" x14ac:dyDescent="0.25">
      <c r="A1656" s="239" t="s">
        <v>923</v>
      </c>
      <c r="B1656" s="254"/>
      <c r="C1656" s="254" t="s">
        <v>575</v>
      </c>
      <c r="D1656" s="255">
        <v>471</v>
      </c>
      <c r="E1656" s="254" t="s">
        <v>485</v>
      </c>
      <c r="F1656" s="266" t="s">
        <v>507</v>
      </c>
      <c r="G1656" s="254" t="s">
        <v>505</v>
      </c>
      <c r="H1656" s="267">
        <v>-25.1666666666667</v>
      </c>
      <c r="I1656" s="267">
        <v>3.7872651789270448</v>
      </c>
      <c r="J1656" s="268">
        <v>-95.312840336330751</v>
      </c>
      <c r="K1656" s="267">
        <v>111.94602767624674</v>
      </c>
      <c r="L1656" s="269">
        <v>-2817.3083631855466</v>
      </c>
      <c r="M1656" s="270" t="str">
        <f>IFERROR(VLOOKUP(D1656,[7]Hoja1!$C$6:$K$6194,8,FALSE),"-")</f>
        <v>In production</v>
      </c>
      <c r="N1656" s="270">
        <f>IFERROR(VLOOKUP(D1656,[7]Hoja1!$C$6:$K$6194,9,FALSE),"-")</f>
        <v>0</v>
      </c>
    </row>
    <row r="1657" spans="1:14" x14ac:dyDescent="0.25">
      <c r="A1657" s="239" t="s">
        <v>923</v>
      </c>
      <c r="B1657" s="254"/>
      <c r="C1657" s="254" t="s">
        <v>575</v>
      </c>
      <c r="D1657" s="255">
        <v>470</v>
      </c>
      <c r="E1657" s="254" t="s">
        <v>485</v>
      </c>
      <c r="F1657" s="266" t="s">
        <v>507</v>
      </c>
      <c r="G1657" s="254" t="s">
        <v>505</v>
      </c>
      <c r="H1657" s="267">
        <v>-40</v>
      </c>
      <c r="I1657" s="267">
        <v>3.7872651789270448</v>
      </c>
      <c r="J1657" s="268">
        <v>-151.4906071570818</v>
      </c>
      <c r="K1657" s="267">
        <v>111.94602767624674</v>
      </c>
      <c r="L1657" s="269">
        <v>-4477.8411070498696</v>
      </c>
      <c r="M1657" s="270" t="str">
        <f>IFERROR(VLOOKUP(D1657,[7]Hoja1!$C$6:$K$6194,8,FALSE),"-")</f>
        <v>In production</v>
      </c>
      <c r="N1657" s="270">
        <f>IFERROR(VLOOKUP(D1657,[7]Hoja1!$C$6:$K$6194,9,FALSE),"-")</f>
        <v>0</v>
      </c>
    </row>
    <row r="1658" spans="1:14" x14ac:dyDescent="0.25">
      <c r="A1658" s="239" t="s">
        <v>923</v>
      </c>
      <c r="B1658" s="254"/>
      <c r="C1658" s="254" t="s">
        <v>576</v>
      </c>
      <c r="D1658" s="255">
        <v>355</v>
      </c>
      <c r="E1658" s="254" t="s">
        <v>481</v>
      </c>
      <c r="F1658" s="266" t="s">
        <v>506</v>
      </c>
      <c r="G1658" s="254" t="s">
        <v>508</v>
      </c>
      <c r="H1658" s="267">
        <v>-2.5</v>
      </c>
      <c r="I1658" s="267">
        <v>1.6532508434247064</v>
      </c>
      <c r="J1658" s="268">
        <v>-4.1331271085617658</v>
      </c>
      <c r="K1658" s="267">
        <v>50.034779950737061</v>
      </c>
      <c r="L1658" s="269">
        <v>-125.08694987684265</v>
      </c>
      <c r="M1658" s="270" t="str">
        <f>IFERROR(VLOOKUP(D1658,[7]Hoja1!$C$6:$K$6194,8,FALSE),"-")</f>
        <v>In production</v>
      </c>
      <c r="N1658" s="270">
        <f>IFERROR(VLOOKUP(D1658,[7]Hoja1!$C$6:$K$6194,9,FALSE),"-")</f>
        <v>0</v>
      </c>
    </row>
    <row r="1659" spans="1:14" x14ac:dyDescent="0.25">
      <c r="A1659" s="239" t="s">
        <v>923</v>
      </c>
      <c r="B1659" s="254"/>
      <c r="C1659" s="254" t="s">
        <v>576</v>
      </c>
      <c r="D1659" s="255">
        <v>369</v>
      </c>
      <c r="E1659" s="254" t="s">
        <v>481</v>
      </c>
      <c r="F1659" s="266" t="s">
        <v>506</v>
      </c>
      <c r="G1659" s="254" t="s">
        <v>508</v>
      </c>
      <c r="H1659" s="267">
        <v>-3.375</v>
      </c>
      <c r="I1659" s="267">
        <v>1.6532508434247064</v>
      </c>
      <c r="J1659" s="268">
        <v>-5.5797215965583842</v>
      </c>
      <c r="K1659" s="267">
        <v>50.034779950737061</v>
      </c>
      <c r="L1659" s="269">
        <v>-168.86738233373757</v>
      </c>
      <c r="M1659" s="270" t="str">
        <f>IFERROR(VLOOKUP(D1659,[7]Hoja1!$C$6:$K$6194,8,FALSE),"-")</f>
        <v>Client set of for review</v>
      </c>
      <c r="N1659" s="270">
        <f>IFERROR(VLOOKUP(D1659,[7]Hoja1!$C$6:$K$6194,9,FALSE),"-")</f>
        <v>0</v>
      </c>
    </row>
    <row r="1660" spans="1:14" x14ac:dyDescent="0.25">
      <c r="A1660" s="239" t="s">
        <v>923</v>
      </c>
      <c r="B1660" s="254"/>
      <c r="C1660" s="254" t="s">
        <v>577</v>
      </c>
      <c r="D1660" s="255">
        <v>523</v>
      </c>
      <c r="E1660" s="254" t="s">
        <v>481</v>
      </c>
      <c r="F1660" s="266" t="s">
        <v>506</v>
      </c>
      <c r="G1660" s="254" t="s">
        <v>508</v>
      </c>
      <c r="H1660" s="267">
        <v>-0.75</v>
      </c>
      <c r="I1660" s="267">
        <v>1.6532508434247064</v>
      </c>
      <c r="J1660" s="268">
        <v>-1.2399381325685299</v>
      </c>
      <c r="K1660" s="267">
        <v>50.034779950737061</v>
      </c>
      <c r="L1660" s="269">
        <v>-37.526084963052796</v>
      </c>
      <c r="M1660" s="270" t="str">
        <f>IFERROR(VLOOKUP(D1660,[7]Hoja1!$C$6:$K$6194,8,FALSE),"-")</f>
        <v>In production</v>
      </c>
      <c r="N1660" s="270" t="str">
        <f>IFERROR(VLOOKUP(D1660,[7]Hoja1!$C$6:$K$6194,9,FALSE),"-")</f>
        <v>1 seccion de la banca</v>
      </c>
    </row>
    <row r="1661" spans="1:14" x14ac:dyDescent="0.25">
      <c r="A1661" s="239" t="s">
        <v>923</v>
      </c>
      <c r="B1661" s="254"/>
      <c r="C1661" s="254" t="s">
        <v>491</v>
      </c>
      <c r="D1661" s="255">
        <v>473</v>
      </c>
      <c r="E1661" s="254" t="s">
        <v>481</v>
      </c>
      <c r="F1661" s="266" t="s">
        <v>506</v>
      </c>
      <c r="G1661" s="254" t="s">
        <v>508</v>
      </c>
      <c r="H1661" s="267">
        <v>-120.416666666667</v>
      </c>
      <c r="I1661" s="267">
        <v>1.6532508434247064</v>
      </c>
      <c r="J1661" s="268">
        <v>-199.07895572905895</v>
      </c>
      <c r="K1661" s="267">
        <v>50.034779950737061</v>
      </c>
      <c r="L1661" s="269">
        <v>-6025.021419067938</v>
      </c>
      <c r="M1661" s="270" t="str">
        <f>IFERROR(VLOOKUP(D1661,[7]Hoja1!$C$6:$K$6194,8,FALSE),"-")</f>
        <v>In production</v>
      </c>
      <c r="N1661" s="270" t="str">
        <f>IFERROR(VLOOKUP(D1661,[7]Hoja1!$C$6:$K$6194,9,FALSE),"-")</f>
        <v>C.Macho</v>
      </c>
    </row>
    <row r="1662" spans="1:14" x14ac:dyDescent="0.25">
      <c r="A1662" s="239" t="s">
        <v>923</v>
      </c>
      <c r="B1662" s="254"/>
      <c r="C1662" s="254" t="s">
        <v>575</v>
      </c>
      <c r="D1662" s="255">
        <v>177</v>
      </c>
      <c r="E1662" s="254" t="s">
        <v>480</v>
      </c>
      <c r="F1662" s="266" t="s">
        <v>506</v>
      </c>
      <c r="G1662" s="254" t="s">
        <v>508</v>
      </c>
      <c r="H1662" s="267">
        <v>-30.375</v>
      </c>
      <c r="I1662" s="267">
        <v>1.3281905551577264</v>
      </c>
      <c r="J1662" s="268">
        <v>-40.343788112915938</v>
      </c>
      <c r="K1662" s="267">
        <v>39.225717303584176</v>
      </c>
      <c r="L1662" s="269">
        <v>-1191.4811630963693</v>
      </c>
      <c r="M1662" s="270" t="str">
        <f>IFERROR(VLOOKUP(D1662,[7]Hoja1!$C$6:$K$6194,8,FALSE),"-")</f>
        <v>In production</v>
      </c>
      <c r="N1662" s="270">
        <f>IFERROR(VLOOKUP(D1662,[7]Hoja1!$C$6:$K$6194,9,FALSE),"-")</f>
        <v>0</v>
      </c>
    </row>
    <row r="1663" spans="1:14" x14ac:dyDescent="0.25">
      <c r="A1663" s="239" t="s">
        <v>923</v>
      </c>
      <c r="B1663" s="254"/>
      <c r="C1663" s="254" t="s">
        <v>575</v>
      </c>
      <c r="D1663" s="255">
        <v>177</v>
      </c>
      <c r="E1663" s="254" t="s">
        <v>481</v>
      </c>
      <c r="F1663" s="266" t="s">
        <v>506</v>
      </c>
      <c r="G1663" s="254" t="s">
        <v>508</v>
      </c>
      <c r="H1663" s="267">
        <v>-36</v>
      </c>
      <c r="I1663" s="267">
        <v>1.6532508434247064</v>
      </c>
      <c r="J1663" s="268">
        <v>-59.517030363289429</v>
      </c>
      <c r="K1663" s="267">
        <v>50.034779950737061</v>
      </c>
      <c r="L1663" s="269">
        <v>-1801.2520782265342</v>
      </c>
      <c r="M1663" s="270" t="str">
        <f>IFERROR(VLOOKUP(D1663,[7]Hoja1!$C$6:$K$6194,8,FALSE),"-")</f>
        <v>In production</v>
      </c>
      <c r="N1663" s="270">
        <f>IFERROR(VLOOKUP(D1663,[7]Hoja1!$C$6:$K$6194,9,FALSE),"-")</f>
        <v>0</v>
      </c>
    </row>
    <row r="1664" spans="1:14" x14ac:dyDescent="0.25">
      <c r="A1664" s="239" t="s">
        <v>923</v>
      </c>
      <c r="B1664" s="254"/>
      <c r="C1664" s="254" t="s">
        <v>575</v>
      </c>
      <c r="D1664" s="255">
        <v>286</v>
      </c>
      <c r="E1664" s="254" t="s">
        <v>482</v>
      </c>
      <c r="F1664" s="266" t="s">
        <v>506</v>
      </c>
      <c r="G1664" s="254" t="s">
        <v>508</v>
      </c>
      <c r="H1664" s="267">
        <v>-5.75</v>
      </c>
      <c r="I1664" s="267">
        <v>2.6772915838647071</v>
      </c>
      <c r="J1664" s="268">
        <v>-15.394426607222066</v>
      </c>
      <c r="K1664" s="267">
        <v>81.537718374074728</v>
      </c>
      <c r="L1664" s="269">
        <v>-468.84188065092968</v>
      </c>
      <c r="M1664" s="270" t="str">
        <f>IFERROR(VLOOKUP(D1664,[7]Hoja1!$C$6:$K$6194,8,FALSE),"-")</f>
        <v>In production</v>
      </c>
      <c r="N1664" s="270" t="str">
        <f>IFERROR(VLOOKUP(D1664,[7]Hoja1!$C$6:$K$6194,9,FALSE),"-")</f>
        <v>finalizada</v>
      </c>
    </row>
    <row r="1665" spans="1:14" x14ac:dyDescent="0.25">
      <c r="A1665" s="239" t="s">
        <v>923</v>
      </c>
      <c r="B1665" s="254"/>
      <c r="C1665" s="254" t="s">
        <v>575</v>
      </c>
      <c r="D1665" s="255">
        <v>286</v>
      </c>
      <c r="E1665" s="254" t="s">
        <v>486</v>
      </c>
      <c r="F1665" s="266" t="s">
        <v>507</v>
      </c>
      <c r="G1665" s="254" t="s">
        <v>505</v>
      </c>
      <c r="H1665" s="267">
        <v>-1.125</v>
      </c>
      <c r="I1665" s="267">
        <v>5.8481776602122988</v>
      </c>
      <c r="J1665" s="268">
        <v>-6.5791998677388364</v>
      </c>
      <c r="K1665" s="267">
        <v>172.87649300294902</v>
      </c>
      <c r="L1665" s="269">
        <v>-194.48605462831765</v>
      </c>
      <c r="M1665" s="270" t="str">
        <f>IFERROR(VLOOKUP(D1665,[7]Hoja1!$C$6:$K$6194,8,FALSE),"-")</f>
        <v>In production</v>
      </c>
      <c r="N1665" s="270" t="str">
        <f>IFERROR(VLOOKUP(D1665,[7]Hoja1!$C$6:$K$6194,9,FALSE),"-")</f>
        <v>finalizada</v>
      </c>
    </row>
    <row r="1666" spans="1:14" x14ac:dyDescent="0.25">
      <c r="A1666" s="239" t="s">
        <v>923</v>
      </c>
      <c r="B1666" s="254"/>
      <c r="C1666" s="254" t="s">
        <v>575</v>
      </c>
      <c r="D1666" s="255">
        <v>181</v>
      </c>
      <c r="E1666" s="254" t="s">
        <v>481</v>
      </c>
      <c r="F1666" s="266" t="s">
        <v>506</v>
      </c>
      <c r="G1666" s="254" t="s">
        <v>508</v>
      </c>
      <c r="H1666" s="267">
        <v>-4.6666666666666696</v>
      </c>
      <c r="I1666" s="267">
        <v>1.6532508434247064</v>
      </c>
      <c r="J1666" s="268">
        <v>-7.7151706026486346</v>
      </c>
      <c r="K1666" s="267">
        <v>50.034779950737061</v>
      </c>
      <c r="L1666" s="269">
        <v>-233.49563977010644</v>
      </c>
      <c r="M1666" s="270" t="str">
        <f>IFERROR(VLOOKUP(D1666,[7]Hoja1!$C$6:$K$6194,8,FALSE),"-")</f>
        <v>In production</v>
      </c>
      <c r="N1666" s="270" t="str">
        <f>IFERROR(VLOOKUP(D1666,[7]Hoja1!$C$6:$K$6194,9,FALSE),"-")</f>
        <v>finalizada</v>
      </c>
    </row>
    <row r="1667" spans="1:14" x14ac:dyDescent="0.25">
      <c r="A1667" s="239" t="s">
        <v>923</v>
      </c>
      <c r="B1667" s="254"/>
      <c r="C1667" s="254" t="s">
        <v>576</v>
      </c>
      <c r="D1667" s="255">
        <v>369</v>
      </c>
      <c r="E1667" s="254" t="s">
        <v>481</v>
      </c>
      <c r="F1667" s="266" t="s">
        <v>506</v>
      </c>
      <c r="G1667" s="254" t="s">
        <v>508</v>
      </c>
      <c r="H1667" s="267">
        <v>-20</v>
      </c>
      <c r="I1667" s="267">
        <v>1.6532508434247064</v>
      </c>
      <c r="J1667" s="268">
        <v>-33.065016868494126</v>
      </c>
      <c r="K1667" s="267">
        <v>50.034779950737061</v>
      </c>
      <c r="L1667" s="269">
        <v>-1000.6955990147412</v>
      </c>
      <c r="M1667" s="270" t="str">
        <f>IFERROR(VLOOKUP(D1667,[7]Hoja1!$C$6:$K$6194,8,FALSE),"-")</f>
        <v>Client set of for review</v>
      </c>
      <c r="N1667" s="270">
        <f>IFERROR(VLOOKUP(D1667,[7]Hoja1!$C$6:$K$6194,9,FALSE),"-")</f>
        <v>0</v>
      </c>
    </row>
    <row r="1668" spans="1:14" x14ac:dyDescent="0.25">
      <c r="A1668" s="239" t="s">
        <v>923</v>
      </c>
      <c r="B1668" s="254"/>
      <c r="C1668" s="254" t="s">
        <v>576</v>
      </c>
      <c r="D1668" s="255">
        <v>369</v>
      </c>
      <c r="E1668" s="254" t="s">
        <v>481</v>
      </c>
      <c r="F1668" s="266" t="s">
        <v>506</v>
      </c>
      <c r="G1668" s="254" t="s">
        <v>508</v>
      </c>
      <c r="H1668" s="267">
        <v>-6.25</v>
      </c>
      <c r="I1668" s="267">
        <v>1.6532508434247064</v>
      </c>
      <c r="J1668" s="268">
        <v>-10.332817771404414</v>
      </c>
      <c r="K1668" s="267">
        <v>50.034779950737061</v>
      </c>
      <c r="L1668" s="269">
        <v>-312.71737469210666</v>
      </c>
      <c r="M1668" s="270" t="str">
        <f>IFERROR(VLOOKUP(D1668,[7]Hoja1!$C$6:$K$6194,8,FALSE),"-")</f>
        <v>Client set of for review</v>
      </c>
      <c r="N1668" s="270">
        <f>IFERROR(VLOOKUP(D1668,[7]Hoja1!$C$6:$K$6194,9,FALSE),"-")</f>
        <v>0</v>
      </c>
    </row>
    <row r="1669" spans="1:14" x14ac:dyDescent="0.25">
      <c r="A1669" s="239" t="s">
        <v>1934</v>
      </c>
      <c r="B1669" s="254"/>
      <c r="C1669" s="254" t="s">
        <v>1927</v>
      </c>
      <c r="D1669" s="255">
        <v>520</v>
      </c>
      <c r="E1669" s="254" t="s">
        <v>481</v>
      </c>
      <c r="F1669" s="266" t="s">
        <v>506</v>
      </c>
      <c r="G1669" s="254" t="s">
        <v>508</v>
      </c>
      <c r="H1669" s="267">
        <v>1038</v>
      </c>
      <c r="I1669" s="267">
        <v>1.6532508434247064</v>
      </c>
      <c r="J1669" s="268">
        <v>1716.0743754748453</v>
      </c>
      <c r="K1669" s="267">
        <v>50.034779950737061</v>
      </c>
      <c r="L1669" s="269">
        <v>51936.101588865073</v>
      </c>
      <c r="M1669" s="270" t="str">
        <f>IFERROR(VLOOKUP(D1669,Planning!$C$6:$K$700,8,FALSE),"-")</f>
        <v>In production</v>
      </c>
      <c r="N1669" s="270">
        <f>IFERROR(VLOOKUP(D1669,Planning!$C$6:$K$700,9,FALSE),"-")</f>
        <v>0</v>
      </c>
    </row>
    <row r="1670" spans="1:14" x14ac:dyDescent="0.25">
      <c r="A1670" s="239" t="s">
        <v>1934</v>
      </c>
      <c r="B1670" s="254"/>
      <c r="C1670" s="254" t="s">
        <v>575</v>
      </c>
      <c r="D1670" s="255">
        <v>524</v>
      </c>
      <c r="E1670" s="254" t="s">
        <v>481</v>
      </c>
      <c r="F1670" s="266" t="s">
        <v>506</v>
      </c>
      <c r="G1670" s="254" t="s">
        <v>508</v>
      </c>
      <c r="H1670" s="267">
        <v>2.6388888888888888</v>
      </c>
      <c r="I1670" s="267">
        <v>1.6532508434247064</v>
      </c>
      <c r="J1670" s="268">
        <v>4.3627452812596417</v>
      </c>
      <c r="K1670" s="267">
        <v>50.034779950737061</v>
      </c>
      <c r="L1670" s="269">
        <v>132.03622487000058</v>
      </c>
      <c r="M1670" s="270" t="str">
        <f>IFERROR(VLOOKUP(D1670,Planning!$C$6:$K$700,8,FALSE),"-")</f>
        <v>In production</v>
      </c>
      <c r="N1670" s="270" t="str">
        <f>IFERROR(VLOOKUP(D1670,Planning!$C$6:$K$700,9,FALSE),"-")</f>
        <v>1 seccion de la banca</v>
      </c>
    </row>
    <row r="1671" spans="1:14" x14ac:dyDescent="0.25">
      <c r="A1671" s="239" t="s">
        <v>1934</v>
      </c>
      <c r="B1671" s="254"/>
      <c r="C1671" s="254" t="s">
        <v>577</v>
      </c>
      <c r="D1671" s="255">
        <v>366</v>
      </c>
      <c r="E1671" s="254" t="s">
        <v>481</v>
      </c>
      <c r="F1671" s="266" t="s">
        <v>506</v>
      </c>
      <c r="G1671" s="254" t="s">
        <v>508</v>
      </c>
      <c r="H1671" s="267">
        <v>25</v>
      </c>
      <c r="I1671" s="267">
        <v>1.6532508434247064</v>
      </c>
      <c r="J1671" s="268">
        <v>41.331271085617658</v>
      </c>
      <c r="K1671" s="267">
        <v>50.034779950737061</v>
      </c>
      <c r="L1671" s="269">
        <v>1250.8694987684266</v>
      </c>
      <c r="M1671" s="270" t="str">
        <f>IFERROR(VLOOKUP(D1671,Planning!$C$6:$K$700,8,FALSE),"-")</f>
        <v>In production</v>
      </c>
      <c r="N1671" s="270">
        <f>IFERROR(VLOOKUP(D1671,Planning!$C$6:$K$700,9,FALSE),"-")</f>
        <v>0</v>
      </c>
    </row>
    <row r="1672" spans="1:14" x14ac:dyDescent="0.25">
      <c r="A1672" s="239" t="s">
        <v>1934</v>
      </c>
      <c r="B1672" s="254"/>
      <c r="C1672" s="254" t="s">
        <v>577</v>
      </c>
      <c r="D1672" s="255">
        <v>330</v>
      </c>
      <c r="E1672" s="254" t="s">
        <v>481</v>
      </c>
      <c r="F1672" s="266" t="s">
        <v>506</v>
      </c>
      <c r="G1672" s="254" t="s">
        <v>508</v>
      </c>
      <c r="H1672" s="267">
        <v>90.666666666666671</v>
      </c>
      <c r="I1672" s="267">
        <v>1.6532508434247064</v>
      </c>
      <c r="J1672" s="268">
        <v>149.89474313717338</v>
      </c>
      <c r="K1672" s="267">
        <v>50.034779950737061</v>
      </c>
      <c r="L1672" s="269">
        <v>4536.4867155334941</v>
      </c>
      <c r="M1672" s="270" t="str">
        <f>IFERROR(VLOOKUP(D1672,Planning!$C$6:$K$700,8,FALSE),"-")</f>
        <v>In production</v>
      </c>
      <c r="N1672" s="270">
        <f>IFERROR(VLOOKUP(D1672,Planning!$C$6:$K$700,9,FALSE),"-")</f>
        <v>0</v>
      </c>
    </row>
    <row r="1673" spans="1:14" x14ac:dyDescent="0.25">
      <c r="A1673" s="239" t="s">
        <v>1934</v>
      </c>
      <c r="B1673" s="254"/>
      <c r="C1673" s="254" t="s">
        <v>1928</v>
      </c>
      <c r="D1673" s="255">
        <v>501</v>
      </c>
      <c r="E1673" s="254" t="s">
        <v>481</v>
      </c>
      <c r="F1673" s="266" t="s">
        <v>506</v>
      </c>
      <c r="G1673" s="254" t="s">
        <v>508</v>
      </c>
      <c r="H1673" s="267">
        <v>114.625</v>
      </c>
      <c r="I1673" s="267">
        <v>1.6532508434247064</v>
      </c>
      <c r="J1673" s="268">
        <v>189.50387792755697</v>
      </c>
      <c r="K1673" s="267">
        <v>50.034779950737061</v>
      </c>
      <c r="L1673" s="269">
        <v>5735.2366518532353</v>
      </c>
      <c r="M1673" s="270" t="str">
        <f>IFERROR(VLOOKUP(D1673,Planning!$C$6:$K$700,8,FALSE),"-")</f>
        <v>In production</v>
      </c>
      <c r="N1673" s="270">
        <f>IFERROR(VLOOKUP(D1673,Planning!$C$6:$K$700,9,FALSE),"-")</f>
        <v>0</v>
      </c>
    </row>
    <row r="1674" spans="1:14" x14ac:dyDescent="0.25">
      <c r="A1674" s="239" t="s">
        <v>1934</v>
      </c>
      <c r="B1674" s="254"/>
      <c r="C1674" s="254" t="s">
        <v>1928</v>
      </c>
      <c r="D1674" s="255">
        <v>501</v>
      </c>
      <c r="E1674" s="254" t="s">
        <v>481</v>
      </c>
      <c r="F1674" s="266" t="s">
        <v>506</v>
      </c>
      <c r="G1674" s="254" t="s">
        <v>508</v>
      </c>
      <c r="H1674" s="267">
        <v>344.79166666666663</v>
      </c>
      <c r="I1674" s="267">
        <v>1.6532508434247064</v>
      </c>
      <c r="J1674" s="268">
        <v>570.02711372247688</v>
      </c>
      <c r="K1674" s="267">
        <v>50.034779950737061</v>
      </c>
      <c r="L1674" s="269">
        <v>17251.575170514549</v>
      </c>
      <c r="M1674" s="270" t="str">
        <f>IFERROR(VLOOKUP(D1674,Planning!$C$6:$K$700,8,FALSE),"-")</f>
        <v>In production</v>
      </c>
      <c r="N1674" s="270">
        <f>IFERROR(VLOOKUP(D1674,Planning!$C$6:$K$700,9,FALSE),"-")</f>
        <v>0</v>
      </c>
    </row>
    <row r="1675" spans="1:14" x14ac:dyDescent="0.25">
      <c r="A1675" s="239" t="s">
        <v>1934</v>
      </c>
      <c r="B1675" s="254"/>
      <c r="C1675" s="254" t="s">
        <v>483</v>
      </c>
      <c r="D1675" s="255">
        <v>548</v>
      </c>
      <c r="E1675" s="254" t="s">
        <v>481</v>
      </c>
      <c r="F1675" s="266" t="s">
        <v>506</v>
      </c>
      <c r="G1675" s="254" t="s">
        <v>508</v>
      </c>
      <c r="H1675" s="267">
        <v>1.1111111111111112</v>
      </c>
      <c r="I1675" s="267">
        <v>1.6532508434247064</v>
      </c>
      <c r="J1675" s="268">
        <v>1.8369453815830072</v>
      </c>
      <c r="K1675" s="267">
        <v>50.034779950737061</v>
      </c>
      <c r="L1675" s="269">
        <v>55.594199945263405</v>
      </c>
      <c r="M1675" s="270" t="str">
        <f>IFERROR(VLOOKUP(D1675,Planning!$C$6:$K$700,8,FALSE),"-")</f>
        <v>In production</v>
      </c>
      <c r="N1675" s="270">
        <f>IFERROR(VLOOKUP(D1675,Planning!$C$6:$K$700,9,FALSE),"-")</f>
        <v>0</v>
      </c>
    </row>
    <row r="1676" spans="1:14" x14ac:dyDescent="0.25">
      <c r="A1676" s="239" t="s">
        <v>1934</v>
      </c>
      <c r="B1676" s="254"/>
      <c r="C1676" s="254" t="s">
        <v>483</v>
      </c>
      <c r="D1676" s="255">
        <v>548</v>
      </c>
      <c r="E1676" s="254" t="s">
        <v>487</v>
      </c>
      <c r="F1676" s="266" t="s">
        <v>506</v>
      </c>
      <c r="G1676" s="254" t="s">
        <v>508</v>
      </c>
      <c r="H1676" s="267">
        <v>1.1111111111111112</v>
      </c>
      <c r="I1676" s="267">
        <v>2.6490133333333339</v>
      </c>
      <c r="J1676" s="268">
        <v>2.9433481481481487</v>
      </c>
      <c r="K1676" s="267">
        <v>79.265366368000059</v>
      </c>
      <c r="L1676" s="269">
        <v>88.072629297777851</v>
      </c>
      <c r="M1676" s="270" t="str">
        <f>IFERROR(VLOOKUP(D1676,Planning!$C$6:$K$700,8,FALSE),"-")</f>
        <v>In production</v>
      </c>
      <c r="N1676" s="270">
        <f>IFERROR(VLOOKUP(D1676,Planning!$C$6:$K$700,9,FALSE),"-")</f>
        <v>0</v>
      </c>
    </row>
    <row r="1677" spans="1:14" x14ac:dyDescent="0.25">
      <c r="A1677" s="239" t="s">
        <v>1934</v>
      </c>
      <c r="B1677" s="254"/>
      <c r="C1677" s="254" t="s">
        <v>483</v>
      </c>
      <c r="D1677" s="255">
        <v>548</v>
      </c>
      <c r="E1677" s="254" t="s">
        <v>485</v>
      </c>
      <c r="F1677" s="266" t="s">
        <v>507</v>
      </c>
      <c r="G1677" s="254" t="s">
        <v>505</v>
      </c>
      <c r="H1677" s="267">
        <v>0.55555555555555558</v>
      </c>
      <c r="I1677" s="267">
        <v>3.7872651789270444</v>
      </c>
      <c r="J1677" s="268">
        <v>2.1040362105150248</v>
      </c>
      <c r="K1677" s="267">
        <v>111.94602767624674</v>
      </c>
      <c r="L1677" s="269">
        <v>62.192237597914861</v>
      </c>
      <c r="M1677" s="270" t="str">
        <f>IFERROR(VLOOKUP(D1677,Planning!$C$6:$K$700,8,FALSE),"-")</f>
        <v>In production</v>
      </c>
      <c r="N1677" s="270">
        <f>IFERROR(VLOOKUP(D1677,Planning!$C$6:$K$700,9,FALSE),"-")</f>
        <v>0</v>
      </c>
    </row>
    <row r="1678" spans="1:14" x14ac:dyDescent="0.25">
      <c r="A1678" s="239" t="s">
        <v>1934</v>
      </c>
      <c r="B1678" s="254"/>
      <c r="C1678" s="254" t="s">
        <v>575</v>
      </c>
      <c r="D1678" s="255">
        <v>524</v>
      </c>
      <c r="E1678" s="254" t="s">
        <v>481</v>
      </c>
      <c r="F1678" s="266" t="s">
        <v>506</v>
      </c>
      <c r="G1678" s="254" t="s">
        <v>508</v>
      </c>
      <c r="H1678" s="267">
        <v>2.3333333333333335</v>
      </c>
      <c r="I1678" s="267">
        <v>1.6532508434247064</v>
      </c>
      <c r="J1678" s="268">
        <v>3.8575853013243151</v>
      </c>
      <c r="K1678" s="267">
        <v>50.034779950737061</v>
      </c>
      <c r="L1678" s="269">
        <v>116.74781988505315</v>
      </c>
      <c r="M1678" s="270" t="str">
        <f>IFERROR(VLOOKUP(D1678,Planning!$C$6:$K$700,8,FALSE),"-")</f>
        <v>In production</v>
      </c>
      <c r="N1678" s="270" t="str">
        <f>IFERROR(VLOOKUP(D1678,Planning!$C$6:$K$700,9,FALSE),"-")</f>
        <v>1 seccion de la banca</v>
      </c>
    </row>
    <row r="1679" spans="1:14" x14ac:dyDescent="0.25">
      <c r="A1679" s="239" t="s">
        <v>1934</v>
      </c>
      <c r="B1679" s="254"/>
      <c r="C1679" s="254" t="s">
        <v>489</v>
      </c>
      <c r="D1679" s="255">
        <v>459</v>
      </c>
      <c r="E1679" s="254" t="s">
        <v>481</v>
      </c>
      <c r="F1679" s="266" t="s">
        <v>506</v>
      </c>
      <c r="G1679" s="254" t="s">
        <v>508</v>
      </c>
      <c r="H1679" s="267">
        <v>3.8055555555555554</v>
      </c>
      <c r="I1679" s="267">
        <v>1.6532508434247064</v>
      </c>
      <c r="J1679" s="268">
        <v>6.2915379319217992</v>
      </c>
      <c r="K1679" s="267">
        <v>50.034779950737061</v>
      </c>
      <c r="L1679" s="269">
        <v>190.41013481252713</v>
      </c>
      <c r="M1679" s="270" t="str">
        <f>IFERROR(VLOOKUP(D1679,Planning!$C$6:$K$700,8,FALSE),"-")</f>
        <v>In production</v>
      </c>
      <c r="N1679" s="270">
        <f>IFERROR(VLOOKUP(D1679,Planning!$C$6:$K$700,9,FALSE),"-")</f>
        <v>0</v>
      </c>
    </row>
    <row r="1680" spans="1:14" x14ac:dyDescent="0.25">
      <c r="A1680" s="239" t="s">
        <v>1934</v>
      </c>
      <c r="B1680" s="254"/>
      <c r="C1680" s="254" t="s">
        <v>576</v>
      </c>
      <c r="D1680" s="255">
        <v>541</v>
      </c>
      <c r="E1680" s="254" t="s">
        <v>481</v>
      </c>
      <c r="F1680" s="266" t="s">
        <v>506</v>
      </c>
      <c r="G1680" s="254" t="s">
        <v>508</v>
      </c>
      <c r="H1680" s="267">
        <v>256.4375</v>
      </c>
      <c r="I1680" s="267">
        <v>1.6532508434247064</v>
      </c>
      <c r="J1680" s="268">
        <v>423.95551316072317</v>
      </c>
      <c r="K1680" s="267">
        <v>50.034779950737061</v>
      </c>
      <c r="L1680" s="269">
        <v>12830.793883617134</v>
      </c>
      <c r="M1680" s="270" t="str">
        <f>IFERROR(VLOOKUP(D1680,Planning!$C$6:$K$700,8,FALSE),"-")</f>
        <v>In production</v>
      </c>
      <c r="N1680" s="270">
        <f>IFERROR(VLOOKUP(D1680,Planning!$C$6:$K$700,9,FALSE),"-")</f>
        <v>0</v>
      </c>
    </row>
    <row r="1681" spans="1:14" x14ac:dyDescent="0.25">
      <c r="A1681" s="239" t="s">
        <v>1934</v>
      </c>
      <c r="B1681" s="254"/>
      <c r="C1681" s="254" t="s">
        <v>575</v>
      </c>
      <c r="D1681" s="255">
        <v>524</v>
      </c>
      <c r="E1681" s="254" t="s">
        <v>481</v>
      </c>
      <c r="F1681" s="266" t="s">
        <v>506</v>
      </c>
      <c r="G1681" s="254" t="s">
        <v>508</v>
      </c>
      <c r="H1681" s="267">
        <v>13.222222222222221</v>
      </c>
      <c r="I1681" s="267">
        <v>1.6532508434247064</v>
      </c>
      <c r="J1681" s="268">
        <v>21.859650040837785</v>
      </c>
      <c r="K1681" s="267">
        <v>50.034779950737061</v>
      </c>
      <c r="L1681" s="269">
        <v>661.57097934863441</v>
      </c>
      <c r="M1681" s="270" t="str">
        <f>IFERROR(VLOOKUP(D1681,Planning!$C$6:$K$700,8,FALSE),"-")</f>
        <v>In production</v>
      </c>
      <c r="N1681" s="270" t="str">
        <f>IFERROR(VLOOKUP(D1681,Planning!$C$6:$K$700,9,FALSE),"-")</f>
        <v>1 seccion de la banca</v>
      </c>
    </row>
    <row r="1682" spans="1:14" x14ac:dyDescent="0.25">
      <c r="A1682" s="239" t="s">
        <v>1934</v>
      </c>
      <c r="B1682" s="254"/>
      <c r="C1682" s="254" t="s">
        <v>1927</v>
      </c>
      <c r="D1682" s="255">
        <v>520</v>
      </c>
      <c r="E1682" s="254" t="s">
        <v>481</v>
      </c>
      <c r="F1682" s="266" t="s">
        <v>506</v>
      </c>
      <c r="G1682" s="254" t="s">
        <v>508</v>
      </c>
      <c r="H1682" s="267">
        <v>104</v>
      </c>
      <c r="I1682" s="267">
        <v>1.6532508434247064</v>
      </c>
      <c r="J1682" s="268">
        <v>171.93808771616946</v>
      </c>
      <c r="K1682" s="267">
        <v>50.034779950737061</v>
      </c>
      <c r="L1682" s="269">
        <v>5203.6171148766543</v>
      </c>
      <c r="M1682" s="270" t="str">
        <f>IFERROR(VLOOKUP(D1682,Planning!$C$6:$K$700,8,FALSE),"-")</f>
        <v>In production</v>
      </c>
      <c r="N1682" s="270">
        <f>IFERROR(VLOOKUP(D1682,Planning!$C$6:$K$700,9,FALSE),"-")</f>
        <v>0</v>
      </c>
    </row>
    <row r="1683" spans="1:14" x14ac:dyDescent="0.25">
      <c r="A1683" s="239" t="s">
        <v>1934</v>
      </c>
      <c r="B1683" s="254"/>
      <c r="C1683" s="254" t="s">
        <v>577</v>
      </c>
      <c r="D1683" s="255">
        <v>327</v>
      </c>
      <c r="E1683" s="254" t="s">
        <v>481</v>
      </c>
      <c r="F1683" s="266" t="s">
        <v>506</v>
      </c>
      <c r="G1683" s="254" t="s">
        <v>508</v>
      </c>
      <c r="H1683" s="267">
        <v>106.66666666666666</v>
      </c>
      <c r="I1683" s="267">
        <v>1.6532508434247064</v>
      </c>
      <c r="J1683" s="268">
        <v>176.34675663196867</v>
      </c>
      <c r="K1683" s="267">
        <v>50.034779950737061</v>
      </c>
      <c r="L1683" s="269">
        <v>5337.0431947452862</v>
      </c>
      <c r="M1683" s="270" t="str">
        <f>IFERROR(VLOOKUP(D1683,Planning!$C$6:$K$700,8,FALSE),"-")</f>
        <v>In production</v>
      </c>
      <c r="N1683" s="270">
        <f>IFERROR(VLOOKUP(D1683,Planning!$C$6:$K$700,9,FALSE),"-")</f>
        <v>0</v>
      </c>
    </row>
    <row r="1684" spans="1:14" x14ac:dyDescent="0.25">
      <c r="A1684" s="239" t="s">
        <v>1934</v>
      </c>
      <c r="B1684" s="254"/>
      <c r="C1684" s="254" t="s">
        <v>483</v>
      </c>
      <c r="D1684" s="255">
        <v>548</v>
      </c>
      <c r="E1684" s="254" t="s">
        <v>486</v>
      </c>
      <c r="F1684" s="266" t="s">
        <v>507</v>
      </c>
      <c r="G1684" s="254" t="s">
        <v>505</v>
      </c>
      <c r="H1684" s="267">
        <v>3.3333333333333335</v>
      </c>
      <c r="I1684" s="267">
        <v>5.8481776602122988</v>
      </c>
      <c r="J1684" s="268">
        <v>19.493925534040997</v>
      </c>
      <c r="K1684" s="267">
        <v>172.87649300294902</v>
      </c>
      <c r="L1684" s="269">
        <v>576.25497667649677</v>
      </c>
      <c r="M1684" s="270" t="str">
        <f>IFERROR(VLOOKUP(D1684,Planning!$C$6:$K$700,8,FALSE),"-")</f>
        <v>In production</v>
      </c>
      <c r="N1684" s="270">
        <f>IFERROR(VLOOKUP(D1684,Planning!$C$6:$K$700,9,FALSE),"-")</f>
        <v>0</v>
      </c>
    </row>
    <row r="1685" spans="1:14" x14ac:dyDescent="0.25">
      <c r="A1685" s="239" t="s">
        <v>1934</v>
      </c>
      <c r="B1685" s="254"/>
      <c r="C1685" s="254" t="s">
        <v>1929</v>
      </c>
      <c r="D1685" s="255">
        <v>544</v>
      </c>
      <c r="E1685" s="254" t="s">
        <v>481</v>
      </c>
      <c r="F1685" s="266" t="s">
        <v>506</v>
      </c>
      <c r="G1685" s="254" t="s">
        <v>508</v>
      </c>
      <c r="H1685" s="267">
        <v>65</v>
      </c>
      <c r="I1685" s="267">
        <v>1.6532508434247064</v>
      </c>
      <c r="J1685" s="268">
        <v>107.46130482260591</v>
      </c>
      <c r="K1685" s="267">
        <v>50.034779950737061</v>
      </c>
      <c r="L1685" s="269">
        <v>3252.2606967979091</v>
      </c>
      <c r="M1685" s="270" t="str">
        <f>IFERROR(VLOOKUP(D1685,Planning!$C$6:$K$700,8,FALSE),"-")</f>
        <v>In production</v>
      </c>
      <c r="N1685" s="270">
        <f>IFERROR(VLOOKUP(D1685,Planning!$C$6:$K$700,9,FALSE),"-")</f>
        <v>0</v>
      </c>
    </row>
    <row r="1686" spans="1:14" x14ac:dyDescent="0.25">
      <c r="A1686" s="239" t="s">
        <v>1934</v>
      </c>
      <c r="B1686" s="254"/>
      <c r="C1686" s="254" t="s">
        <v>1929</v>
      </c>
      <c r="D1686" s="255">
        <v>544</v>
      </c>
      <c r="E1686" s="254" t="s">
        <v>481</v>
      </c>
      <c r="F1686" s="266" t="s">
        <v>506</v>
      </c>
      <c r="G1686" s="254" t="s">
        <v>508</v>
      </c>
      <c r="H1686" s="267">
        <v>29.388888888888889</v>
      </c>
      <c r="I1686" s="267">
        <v>1.6532508434247064</v>
      </c>
      <c r="J1686" s="268">
        <v>48.58720534287054</v>
      </c>
      <c r="K1686" s="267">
        <v>50.034779950737061</v>
      </c>
      <c r="L1686" s="269">
        <v>1470.466588552217</v>
      </c>
      <c r="M1686" s="270" t="str">
        <f>IFERROR(VLOOKUP(D1686,Planning!$C$6:$K$700,8,FALSE),"-")</f>
        <v>In production</v>
      </c>
      <c r="N1686" s="270">
        <f>IFERROR(VLOOKUP(D1686,Planning!$C$6:$K$700,9,FALSE),"-")</f>
        <v>0</v>
      </c>
    </row>
    <row r="1687" spans="1:14" x14ac:dyDescent="0.25">
      <c r="A1687" s="239" t="s">
        <v>1934</v>
      </c>
      <c r="B1687" s="254"/>
      <c r="C1687" s="254" t="s">
        <v>1929</v>
      </c>
      <c r="D1687" s="255">
        <v>544</v>
      </c>
      <c r="E1687" s="254" t="s">
        <v>486</v>
      </c>
      <c r="F1687" s="266" t="s">
        <v>507</v>
      </c>
      <c r="G1687" s="254" t="s">
        <v>505</v>
      </c>
      <c r="H1687" s="267">
        <v>114.66666666666667</v>
      </c>
      <c r="I1687" s="267">
        <v>5.8481776602122988</v>
      </c>
      <c r="J1687" s="268">
        <v>670.59103837101031</v>
      </c>
      <c r="K1687" s="267">
        <v>172.87649300294902</v>
      </c>
      <c r="L1687" s="269">
        <v>19823.171197671487</v>
      </c>
      <c r="M1687" s="270" t="str">
        <f>IFERROR(VLOOKUP(D1687,Planning!$C$6:$K$700,8,FALSE),"-")</f>
        <v>In production</v>
      </c>
      <c r="N1687" s="270">
        <f>IFERROR(VLOOKUP(D1687,Planning!$C$6:$K$700,9,FALSE),"-")</f>
        <v>0</v>
      </c>
    </row>
    <row r="1688" spans="1:14" x14ac:dyDescent="0.25">
      <c r="A1688" s="239" t="s">
        <v>1934</v>
      </c>
      <c r="B1688" s="254"/>
      <c r="C1688" s="254" t="s">
        <v>577</v>
      </c>
      <c r="D1688" s="255">
        <v>327</v>
      </c>
      <c r="E1688" s="254" t="s">
        <v>481</v>
      </c>
      <c r="F1688" s="266" t="s">
        <v>506</v>
      </c>
      <c r="G1688" s="254" t="s">
        <v>508</v>
      </c>
      <c r="H1688" s="267">
        <v>220</v>
      </c>
      <c r="I1688" s="267">
        <v>1.6532508434247064</v>
      </c>
      <c r="J1688" s="268">
        <v>363.71518555343539</v>
      </c>
      <c r="K1688" s="267">
        <v>50.034779950737061</v>
      </c>
      <c r="L1688" s="269">
        <v>11007.651589162153</v>
      </c>
      <c r="M1688" s="270" t="str">
        <f>IFERROR(VLOOKUP(D1688,Planning!$C$6:$K$700,8,FALSE),"-")</f>
        <v>In production</v>
      </c>
      <c r="N1688" s="270">
        <f>IFERROR(VLOOKUP(D1688,Planning!$C$6:$K$700,9,FALSE),"-")</f>
        <v>0</v>
      </c>
    </row>
    <row r="1689" spans="1:14" x14ac:dyDescent="0.25">
      <c r="A1689" s="239" t="s">
        <v>1934</v>
      </c>
      <c r="B1689" s="254"/>
      <c r="C1689" s="254" t="s">
        <v>491</v>
      </c>
      <c r="D1689" s="255">
        <v>473</v>
      </c>
      <c r="E1689" s="254" t="s">
        <v>481</v>
      </c>
      <c r="F1689" s="266" t="s">
        <v>506</v>
      </c>
      <c r="G1689" s="254" t="s">
        <v>508</v>
      </c>
      <c r="H1689" s="267">
        <v>49.888888888888886</v>
      </c>
      <c r="I1689" s="267">
        <v>1.6532508434247064</v>
      </c>
      <c r="J1689" s="268">
        <v>82.47884763307701</v>
      </c>
      <c r="K1689" s="267">
        <v>50.034779950737061</v>
      </c>
      <c r="L1689" s="269">
        <v>2496.1795775423266</v>
      </c>
      <c r="M1689" s="270" t="str">
        <f>IFERROR(VLOOKUP(D1689,Planning!$C$6:$K$700,8,FALSE),"-")</f>
        <v>In production</v>
      </c>
      <c r="N1689" s="270" t="str">
        <f>IFERROR(VLOOKUP(D1689,Planning!$C$6:$K$700,9,FALSE),"-")</f>
        <v>C.Macho</v>
      </c>
    </row>
    <row r="1690" spans="1:14" x14ac:dyDescent="0.25">
      <c r="A1690" s="239" t="s">
        <v>1934</v>
      </c>
      <c r="B1690" s="254"/>
      <c r="C1690" s="254" t="s">
        <v>577</v>
      </c>
      <c r="D1690" s="255">
        <v>327</v>
      </c>
      <c r="E1690" s="254" t="s">
        <v>481</v>
      </c>
      <c r="F1690" s="266" t="s">
        <v>506</v>
      </c>
      <c r="G1690" s="254" t="s">
        <v>508</v>
      </c>
      <c r="H1690" s="267">
        <v>6</v>
      </c>
      <c r="I1690" s="267">
        <v>1.6532508434247064</v>
      </c>
      <c r="J1690" s="268">
        <v>9.9195050605482393</v>
      </c>
      <c r="K1690" s="267">
        <v>50.034779950737061</v>
      </c>
      <c r="L1690" s="269">
        <v>300.20867970442237</v>
      </c>
      <c r="M1690" s="270" t="str">
        <f>IFERROR(VLOOKUP(D1690,Planning!$C$6:$K$700,8,FALSE),"-")</f>
        <v>In production</v>
      </c>
      <c r="N1690" s="270">
        <f>IFERROR(VLOOKUP(D1690,Planning!$C$6:$K$700,9,FALSE),"-")</f>
        <v>0</v>
      </c>
    </row>
    <row r="1691" spans="1:14" x14ac:dyDescent="0.25">
      <c r="A1691" s="239" t="s">
        <v>1934</v>
      </c>
      <c r="B1691" s="254"/>
      <c r="C1691" s="254" t="s">
        <v>491</v>
      </c>
      <c r="D1691" s="255">
        <v>474</v>
      </c>
      <c r="E1691" s="254" t="s">
        <v>482</v>
      </c>
      <c r="F1691" s="266" t="s">
        <v>506</v>
      </c>
      <c r="G1691" s="254" t="s">
        <v>508</v>
      </c>
      <c r="H1691" s="267">
        <v>71.666666666666671</v>
      </c>
      <c r="I1691" s="267">
        <v>2.6772915838647076</v>
      </c>
      <c r="J1691" s="268">
        <v>191.87256351030405</v>
      </c>
      <c r="K1691" s="267">
        <v>81.537718374074743</v>
      </c>
      <c r="L1691" s="269">
        <v>5843.5364834753573</v>
      </c>
      <c r="M1691" s="270" t="str">
        <f>IFERROR(VLOOKUP(D1691,Planning!$C$6:$K$700,8,FALSE),"-")</f>
        <v>In production</v>
      </c>
      <c r="N1691" s="270" t="str">
        <f>IFERROR(VLOOKUP(D1691,Planning!$C$6:$K$700,9,FALSE),"-")</f>
        <v>Natural Maple with oil</v>
      </c>
    </row>
    <row r="1692" spans="1:14" x14ac:dyDescent="0.25">
      <c r="A1692" s="239" t="s">
        <v>1934</v>
      </c>
      <c r="B1692" s="254"/>
      <c r="C1692" s="254" t="s">
        <v>491</v>
      </c>
      <c r="D1692" s="255">
        <v>473</v>
      </c>
      <c r="E1692" s="254" t="s">
        <v>481</v>
      </c>
      <c r="F1692" s="266" t="s">
        <v>506</v>
      </c>
      <c r="G1692" s="254" t="s">
        <v>508</v>
      </c>
      <c r="H1692" s="267">
        <v>103.81944444444444</v>
      </c>
      <c r="I1692" s="267">
        <v>1.6532508434247064</v>
      </c>
      <c r="J1692" s="268">
        <v>171.63958409166221</v>
      </c>
      <c r="K1692" s="267">
        <v>50.034779950737061</v>
      </c>
      <c r="L1692" s="269">
        <v>5194.5830573855492</v>
      </c>
      <c r="M1692" s="270" t="str">
        <f>IFERROR(VLOOKUP(D1692,Planning!$C$6:$K$700,8,FALSE),"-")</f>
        <v>In production</v>
      </c>
      <c r="N1692" s="270" t="str">
        <f>IFERROR(VLOOKUP(D1692,Planning!$C$6:$K$700,9,FALSE),"-")</f>
        <v>C.Macho</v>
      </c>
    </row>
    <row r="1693" spans="1:14" x14ac:dyDescent="0.25">
      <c r="A1693" s="239" t="s">
        <v>1934</v>
      </c>
      <c r="B1693" s="254"/>
      <c r="C1693" s="254" t="s">
        <v>491</v>
      </c>
      <c r="D1693" s="255">
        <v>473</v>
      </c>
      <c r="E1693" s="254" t="s">
        <v>481</v>
      </c>
      <c r="F1693" s="266" t="s">
        <v>506</v>
      </c>
      <c r="G1693" s="254" t="s">
        <v>508</v>
      </c>
      <c r="H1693" s="267">
        <v>23.111111111111111</v>
      </c>
      <c r="I1693" s="267">
        <v>1.6532508434247064</v>
      </c>
      <c r="J1693" s="268">
        <v>38.208463936926549</v>
      </c>
      <c r="K1693" s="267">
        <v>50.034779950737061</v>
      </c>
      <c r="L1693" s="269">
        <v>1156.3593588614788</v>
      </c>
      <c r="M1693" s="270" t="str">
        <f>IFERROR(VLOOKUP(D1693,Planning!$C$6:$K$700,8,FALSE),"-")</f>
        <v>In production</v>
      </c>
      <c r="N1693" s="270" t="str">
        <f>IFERROR(VLOOKUP(D1693,Planning!$C$6:$K$700,9,FALSE),"-")</f>
        <v>C.Macho</v>
      </c>
    </row>
    <row r="1694" spans="1:14" x14ac:dyDescent="0.25">
      <c r="A1694" s="239" t="s">
        <v>1934</v>
      </c>
      <c r="B1694" s="254"/>
      <c r="C1694" s="254" t="s">
        <v>491</v>
      </c>
      <c r="D1694" s="255">
        <v>474</v>
      </c>
      <c r="E1694" s="254" t="s">
        <v>482</v>
      </c>
      <c r="F1694" s="266" t="s">
        <v>506</v>
      </c>
      <c r="G1694" s="254" t="s">
        <v>508</v>
      </c>
      <c r="H1694" s="267">
        <v>470.125</v>
      </c>
      <c r="I1694" s="267">
        <v>2.6772915838647076</v>
      </c>
      <c r="J1694" s="268">
        <v>1258.6617058643956</v>
      </c>
      <c r="K1694" s="267">
        <v>81.537718374074743</v>
      </c>
      <c r="L1694" s="269">
        <v>38332.919850611892</v>
      </c>
      <c r="M1694" s="270" t="str">
        <f>IFERROR(VLOOKUP(D1694,Planning!$C$6:$K$700,8,FALSE),"-")</f>
        <v>In production</v>
      </c>
      <c r="N1694" s="270" t="str">
        <f>IFERROR(VLOOKUP(D1694,Planning!$C$6:$K$700,9,FALSE),"-")</f>
        <v>Natural Maple with oil</v>
      </c>
    </row>
    <row r="1695" spans="1:14" x14ac:dyDescent="0.25">
      <c r="A1695" s="239" t="s">
        <v>1934</v>
      </c>
      <c r="B1695" s="254"/>
      <c r="C1695" s="254" t="s">
        <v>491</v>
      </c>
      <c r="D1695" s="255">
        <v>473</v>
      </c>
      <c r="E1695" s="254" t="s">
        <v>481</v>
      </c>
      <c r="F1695" s="266" t="s">
        <v>506</v>
      </c>
      <c r="G1695" s="254" t="s">
        <v>508</v>
      </c>
      <c r="H1695" s="267">
        <v>454.5</v>
      </c>
      <c r="I1695" s="267">
        <v>1.6532508434247064</v>
      </c>
      <c r="J1695" s="268">
        <v>751.40250833652908</v>
      </c>
      <c r="K1695" s="267">
        <v>50.034779950737061</v>
      </c>
      <c r="L1695" s="269">
        <v>22740.807487609993</v>
      </c>
      <c r="M1695" s="270" t="str">
        <f>IFERROR(VLOOKUP(D1695,Planning!$C$6:$K$700,8,FALSE),"-")</f>
        <v>In production</v>
      </c>
      <c r="N1695" s="270" t="str">
        <f>IFERROR(VLOOKUP(D1695,Planning!$C$6:$K$700,9,FALSE),"-")</f>
        <v>C.Macho</v>
      </c>
    </row>
    <row r="1696" spans="1:14" x14ac:dyDescent="0.25">
      <c r="A1696" s="239" t="s">
        <v>1934</v>
      </c>
      <c r="B1696" s="254"/>
      <c r="C1696" s="254" t="s">
        <v>491</v>
      </c>
      <c r="D1696" s="255">
        <v>473</v>
      </c>
      <c r="E1696" s="254" t="s">
        <v>481</v>
      </c>
      <c r="F1696" s="266" t="s">
        <v>506</v>
      </c>
      <c r="G1696" s="254" t="s">
        <v>508</v>
      </c>
      <c r="H1696" s="267">
        <v>301</v>
      </c>
      <c r="I1696" s="267">
        <v>1.6532508434247064</v>
      </c>
      <c r="J1696" s="268">
        <v>497.62850387083665</v>
      </c>
      <c r="K1696" s="267">
        <v>50.034779950737061</v>
      </c>
      <c r="L1696" s="269">
        <v>15060.468765171856</v>
      </c>
      <c r="M1696" s="270" t="str">
        <f>IFERROR(VLOOKUP(D1696,Planning!$C$6:$K$700,8,FALSE),"-")</f>
        <v>In production</v>
      </c>
      <c r="N1696" s="270" t="str">
        <f>IFERROR(VLOOKUP(D1696,Planning!$C$6:$K$700,9,FALSE),"-")</f>
        <v>C.Macho</v>
      </c>
    </row>
    <row r="1697" spans="1:14" x14ac:dyDescent="0.25">
      <c r="A1697" s="239" t="s">
        <v>1934</v>
      </c>
      <c r="B1697" s="254"/>
      <c r="C1697" s="254" t="s">
        <v>491</v>
      </c>
      <c r="D1697" s="255">
        <v>473</v>
      </c>
      <c r="E1697" s="254" t="s">
        <v>481</v>
      </c>
      <c r="F1697" s="266" t="s">
        <v>506</v>
      </c>
      <c r="G1697" s="254" t="s">
        <v>508</v>
      </c>
      <c r="H1697" s="267">
        <v>312.13888888888891</v>
      </c>
      <c r="I1697" s="267">
        <v>1.6532508434247064</v>
      </c>
      <c r="J1697" s="268">
        <v>516.0438813212063</v>
      </c>
      <c r="K1697" s="267">
        <v>50.034779950737061</v>
      </c>
      <c r="L1697" s="269">
        <v>15617.800619623122</v>
      </c>
      <c r="M1697" s="270" t="str">
        <f>IFERROR(VLOOKUP(D1697,Planning!$C$6:$K$700,8,FALSE),"-")</f>
        <v>In production</v>
      </c>
      <c r="N1697" s="270" t="str">
        <f>IFERROR(VLOOKUP(D1697,Planning!$C$6:$K$700,9,FALSE),"-")</f>
        <v>C.Macho</v>
      </c>
    </row>
    <row r="1698" spans="1:14" x14ac:dyDescent="0.25">
      <c r="A1698" s="239" t="s">
        <v>1934</v>
      </c>
      <c r="B1698" s="254"/>
      <c r="C1698" s="254" t="s">
        <v>1929</v>
      </c>
      <c r="D1698" s="255">
        <v>544</v>
      </c>
      <c r="E1698" s="254" t="s">
        <v>486</v>
      </c>
      <c r="F1698" s="266" t="s">
        <v>507</v>
      </c>
      <c r="G1698" s="254" t="s">
        <v>505</v>
      </c>
      <c r="H1698" s="267">
        <v>9.1666666666666661</v>
      </c>
      <c r="I1698" s="267">
        <v>5.8481776602122988</v>
      </c>
      <c r="J1698" s="268">
        <v>53.608295218612739</v>
      </c>
      <c r="K1698" s="267">
        <v>172.87649300294902</v>
      </c>
      <c r="L1698" s="269">
        <v>1584.701185860366</v>
      </c>
      <c r="M1698" s="270" t="str">
        <f>IFERROR(VLOOKUP(D1698,Planning!$C$6:$K$700,8,FALSE),"-")</f>
        <v>In production</v>
      </c>
      <c r="N1698" s="270">
        <f>IFERROR(VLOOKUP(D1698,Planning!$C$6:$K$700,9,FALSE),"-")</f>
        <v>0</v>
      </c>
    </row>
    <row r="1699" spans="1:14" x14ac:dyDescent="0.25">
      <c r="A1699" s="239" t="s">
        <v>1934</v>
      </c>
      <c r="B1699" s="254"/>
      <c r="C1699" s="254" t="s">
        <v>489</v>
      </c>
      <c r="D1699" s="255">
        <v>459</v>
      </c>
      <c r="E1699" s="254" t="s">
        <v>481</v>
      </c>
      <c r="F1699" s="266" t="s">
        <v>506</v>
      </c>
      <c r="G1699" s="254" t="s">
        <v>508</v>
      </c>
      <c r="H1699" s="267">
        <v>10.125</v>
      </c>
      <c r="I1699" s="267">
        <v>1.6532508434247064</v>
      </c>
      <c r="J1699" s="268">
        <v>16.739164789675151</v>
      </c>
      <c r="K1699" s="267">
        <v>50.034779950737061</v>
      </c>
      <c r="L1699" s="269">
        <v>506.60214700121276</v>
      </c>
      <c r="M1699" s="270" t="str">
        <f>IFERROR(VLOOKUP(D1699,Planning!$C$6:$K$700,8,FALSE),"-")</f>
        <v>In production</v>
      </c>
      <c r="N1699" s="270">
        <f>IFERROR(VLOOKUP(D1699,Planning!$C$6:$K$700,9,FALSE),"-")</f>
        <v>0</v>
      </c>
    </row>
    <row r="1700" spans="1:14" x14ac:dyDescent="0.25">
      <c r="A1700" s="239" t="s">
        <v>1934</v>
      </c>
      <c r="B1700" s="254"/>
      <c r="C1700" s="254" t="s">
        <v>1929</v>
      </c>
      <c r="D1700" s="255">
        <v>544</v>
      </c>
      <c r="E1700" s="254" t="s">
        <v>486</v>
      </c>
      <c r="F1700" s="266" t="s">
        <v>507</v>
      </c>
      <c r="G1700" s="254" t="s">
        <v>505</v>
      </c>
      <c r="H1700" s="267">
        <v>12.833333333333334</v>
      </c>
      <c r="I1700" s="267">
        <v>5.8481776602122988</v>
      </c>
      <c r="J1700" s="268">
        <v>75.051613306057831</v>
      </c>
      <c r="K1700" s="267">
        <v>172.87649300294902</v>
      </c>
      <c r="L1700" s="269">
        <v>2218.5816602045124</v>
      </c>
      <c r="M1700" s="270" t="str">
        <f>IFERROR(VLOOKUP(D1700,Planning!$C$6:$K$700,8,FALSE),"-")</f>
        <v>In production</v>
      </c>
      <c r="N1700" s="270">
        <f>IFERROR(VLOOKUP(D1700,Planning!$C$6:$K$700,9,FALSE),"-")</f>
        <v>0</v>
      </c>
    </row>
    <row r="1701" spans="1:14" x14ac:dyDescent="0.25">
      <c r="A1701" s="239" t="s">
        <v>1934</v>
      </c>
      <c r="B1701" s="254"/>
      <c r="C1701" s="254" t="s">
        <v>1930</v>
      </c>
      <c r="D1701" s="255">
        <v>550</v>
      </c>
      <c r="E1701" s="254" t="s">
        <v>481</v>
      </c>
      <c r="F1701" s="266" t="s">
        <v>506</v>
      </c>
      <c r="G1701" s="254" t="s">
        <v>508</v>
      </c>
      <c r="H1701" s="267">
        <v>370.375</v>
      </c>
      <c r="I1701" s="267">
        <v>1.6532508434247064</v>
      </c>
      <c r="J1701" s="268">
        <v>612.32278113342568</v>
      </c>
      <c r="K1701" s="267">
        <v>50.034779950737061</v>
      </c>
      <c r="L1701" s="269">
        <v>18531.631624254238</v>
      </c>
      <c r="M1701" s="270" t="str">
        <f>IFERROR(VLOOKUP(D1701,Planning!$C$6:$K$700,8,FALSE),"-")</f>
        <v>In production</v>
      </c>
      <c r="N1701" s="270">
        <f>IFERROR(VLOOKUP(D1701,Planning!$C$6:$K$700,9,FALSE),"-")</f>
        <v>0</v>
      </c>
    </row>
    <row r="1702" spans="1:14" x14ac:dyDescent="0.25">
      <c r="A1702" s="239" t="s">
        <v>1934</v>
      </c>
      <c r="B1702" s="254"/>
      <c r="C1702" s="254" t="s">
        <v>491</v>
      </c>
      <c r="D1702" s="255">
        <v>473</v>
      </c>
      <c r="E1702" s="254" t="s">
        <v>481</v>
      </c>
      <c r="F1702" s="266" t="s">
        <v>506</v>
      </c>
      <c r="G1702" s="254" t="s">
        <v>508</v>
      </c>
      <c r="H1702" s="267">
        <v>57.777777777777779</v>
      </c>
      <c r="I1702" s="267">
        <v>1.6532508434247064</v>
      </c>
      <c r="J1702" s="268">
        <v>95.521159842316365</v>
      </c>
      <c r="K1702" s="267">
        <v>50.034779950737061</v>
      </c>
      <c r="L1702" s="269">
        <v>2890.8983971536968</v>
      </c>
      <c r="M1702" s="270" t="str">
        <f>IFERROR(VLOOKUP(D1702,Planning!$C$6:$K$700,8,FALSE),"-")</f>
        <v>In production</v>
      </c>
      <c r="N1702" s="270" t="str">
        <f>IFERROR(VLOOKUP(D1702,Planning!$C$6:$K$700,9,FALSE),"-")</f>
        <v>C.Macho</v>
      </c>
    </row>
    <row r="1703" spans="1:14" x14ac:dyDescent="0.25">
      <c r="A1703" s="239" t="s">
        <v>1934</v>
      </c>
      <c r="B1703" s="254"/>
      <c r="C1703" s="254" t="s">
        <v>576</v>
      </c>
      <c r="D1703" s="255">
        <v>546</v>
      </c>
      <c r="E1703" s="254" t="s">
        <v>481</v>
      </c>
      <c r="F1703" s="266" t="s">
        <v>506</v>
      </c>
      <c r="G1703" s="254" t="s">
        <v>508</v>
      </c>
      <c r="H1703" s="267">
        <v>208.33333333333334</v>
      </c>
      <c r="I1703" s="267">
        <v>1.6532508434247064</v>
      </c>
      <c r="J1703" s="268">
        <v>344.42725904681384</v>
      </c>
      <c r="K1703" s="267">
        <v>50.034779950737061</v>
      </c>
      <c r="L1703" s="269">
        <v>10423.912489736887</v>
      </c>
      <c r="M1703" s="270" t="str">
        <f>IFERROR(VLOOKUP(D1703,Planning!$C$6:$K$700,8,FALSE),"-")</f>
        <v>Client set approved</v>
      </c>
      <c r="N1703" s="270">
        <f>IFERROR(VLOOKUP(D1703,Planning!$C$6:$K$700,9,FALSE),"-")</f>
        <v>0</v>
      </c>
    </row>
    <row r="1704" spans="1:14" x14ac:dyDescent="0.25">
      <c r="A1704" s="239" t="s">
        <v>1934</v>
      </c>
      <c r="B1704" s="254"/>
      <c r="C1704" s="254" t="s">
        <v>491</v>
      </c>
      <c r="D1704" s="255">
        <v>473</v>
      </c>
      <c r="E1704" s="254" t="s">
        <v>481</v>
      </c>
      <c r="F1704" s="266" t="s">
        <v>506</v>
      </c>
      <c r="G1704" s="254" t="s">
        <v>508</v>
      </c>
      <c r="H1704" s="267">
        <v>26.666666666666668</v>
      </c>
      <c r="I1704" s="267">
        <v>1.6532508434247064</v>
      </c>
      <c r="J1704" s="268">
        <v>44.086689157992176</v>
      </c>
      <c r="K1704" s="267">
        <v>50.034779950737061</v>
      </c>
      <c r="L1704" s="269">
        <v>1334.2607986863218</v>
      </c>
      <c r="M1704" s="270" t="str">
        <f>IFERROR(VLOOKUP(D1704,Planning!$C$6:$K$700,8,FALSE),"-")</f>
        <v>In production</v>
      </c>
      <c r="N1704" s="270" t="str">
        <f>IFERROR(VLOOKUP(D1704,Planning!$C$6:$K$700,9,FALSE),"-")</f>
        <v>C.Macho</v>
      </c>
    </row>
    <row r="1705" spans="1:14" x14ac:dyDescent="0.25">
      <c r="A1705" s="239" t="s">
        <v>1934</v>
      </c>
      <c r="B1705" s="254"/>
      <c r="C1705" s="254" t="s">
        <v>1931</v>
      </c>
      <c r="D1705" s="255">
        <v>554</v>
      </c>
      <c r="E1705" s="254" t="s">
        <v>481</v>
      </c>
      <c r="F1705" s="266" t="s">
        <v>506</v>
      </c>
      <c r="G1705" s="254" t="s">
        <v>508</v>
      </c>
      <c r="H1705" s="267">
        <v>22.222222222222221</v>
      </c>
      <c r="I1705" s="267">
        <v>1.6532508434247064</v>
      </c>
      <c r="J1705" s="268">
        <v>36.73890763166014</v>
      </c>
      <c r="K1705" s="267">
        <v>50.034779950737061</v>
      </c>
      <c r="L1705" s="269">
        <v>1111.8839989052681</v>
      </c>
      <c r="M1705" s="270" t="str">
        <f>IFERROR(VLOOKUP(D1705,Planning!$C$6:$K$700,8,FALSE),"-")</f>
        <v>In production</v>
      </c>
      <c r="N1705" s="270" t="str">
        <f>IFERROR(VLOOKUP(D1705,Planning!$C$6:$K$700,9,FALSE),"-")</f>
        <v>Finalizada</v>
      </c>
    </row>
    <row r="1706" spans="1:14" x14ac:dyDescent="0.25">
      <c r="A1706" s="239" t="s">
        <v>1934</v>
      </c>
      <c r="B1706" s="254"/>
      <c r="C1706" s="254" t="s">
        <v>1931</v>
      </c>
      <c r="D1706" s="255">
        <v>554</v>
      </c>
      <c r="E1706" s="254" t="s">
        <v>481</v>
      </c>
      <c r="F1706" s="266" t="s">
        <v>506</v>
      </c>
      <c r="G1706" s="254" t="s">
        <v>508</v>
      </c>
      <c r="H1706" s="267">
        <v>109</v>
      </c>
      <c r="I1706" s="267">
        <v>1.6532508434247064</v>
      </c>
      <c r="J1706" s="268">
        <v>180.20434193329299</v>
      </c>
      <c r="K1706" s="267">
        <v>50.034779950737061</v>
      </c>
      <c r="L1706" s="269">
        <v>5453.7910146303393</v>
      </c>
      <c r="M1706" s="270" t="str">
        <f>IFERROR(VLOOKUP(D1706,Planning!$C$6:$K$700,8,FALSE),"-")</f>
        <v>In production</v>
      </c>
      <c r="N1706" s="270" t="str">
        <f>IFERROR(VLOOKUP(D1706,Planning!$C$6:$K$700,9,FALSE),"-")</f>
        <v>Finalizada</v>
      </c>
    </row>
    <row r="1707" spans="1:14" x14ac:dyDescent="0.25">
      <c r="A1707" s="239" t="s">
        <v>1934</v>
      </c>
      <c r="B1707" s="254"/>
      <c r="C1707" s="254" t="s">
        <v>1931</v>
      </c>
      <c r="D1707" s="255">
        <v>554</v>
      </c>
      <c r="E1707" s="254" t="s">
        <v>481</v>
      </c>
      <c r="F1707" s="266" t="s">
        <v>506</v>
      </c>
      <c r="G1707" s="254" t="s">
        <v>508</v>
      </c>
      <c r="H1707" s="267">
        <v>9.3333333333333339</v>
      </c>
      <c r="I1707" s="267">
        <v>1.6532508434247064</v>
      </c>
      <c r="J1707" s="268">
        <v>15.43034120529726</v>
      </c>
      <c r="K1707" s="267">
        <v>50.034779950737061</v>
      </c>
      <c r="L1707" s="269">
        <v>466.99127954021259</v>
      </c>
      <c r="M1707" s="270" t="str">
        <f>IFERROR(VLOOKUP(D1707,Planning!$C$6:$K$700,8,FALSE),"-")</f>
        <v>In production</v>
      </c>
      <c r="N1707" s="270" t="str">
        <f>IFERROR(VLOOKUP(D1707,Planning!$C$6:$K$700,9,FALSE),"-")</f>
        <v>Finalizada</v>
      </c>
    </row>
    <row r="1708" spans="1:14" x14ac:dyDescent="0.25">
      <c r="A1708" s="239" t="s">
        <v>1934</v>
      </c>
      <c r="B1708" s="254"/>
      <c r="C1708" s="254" t="s">
        <v>1931</v>
      </c>
      <c r="D1708" s="255">
        <v>554</v>
      </c>
      <c r="E1708" s="254" t="s">
        <v>481</v>
      </c>
      <c r="F1708" s="266" t="s">
        <v>506</v>
      </c>
      <c r="G1708" s="254" t="s">
        <v>508</v>
      </c>
      <c r="H1708" s="267">
        <v>38.5</v>
      </c>
      <c r="I1708" s="267">
        <v>1.6532508434247064</v>
      </c>
      <c r="J1708" s="268">
        <v>63.650157471851195</v>
      </c>
      <c r="K1708" s="267">
        <v>50.034779950737061</v>
      </c>
      <c r="L1708" s="269">
        <v>1926.3390281033769</v>
      </c>
      <c r="M1708" s="270" t="str">
        <f>IFERROR(VLOOKUP(D1708,Planning!$C$6:$K$700,8,FALSE),"-")</f>
        <v>In production</v>
      </c>
      <c r="N1708" s="270" t="str">
        <f>IFERROR(VLOOKUP(D1708,Planning!$C$6:$K$700,9,FALSE),"-")</f>
        <v>Finalizada</v>
      </c>
    </row>
    <row r="1709" spans="1:14" x14ac:dyDescent="0.25">
      <c r="A1709" s="239" t="s">
        <v>1934</v>
      </c>
      <c r="B1709" s="254"/>
      <c r="C1709" s="254" t="s">
        <v>1930</v>
      </c>
      <c r="D1709" s="255">
        <v>555</v>
      </c>
      <c r="E1709" s="254" t="s">
        <v>481</v>
      </c>
      <c r="F1709" s="266" t="s">
        <v>506</v>
      </c>
      <c r="G1709" s="254" t="s">
        <v>508</v>
      </c>
      <c r="H1709" s="267">
        <v>71.076388888888886</v>
      </c>
      <c r="I1709" s="267">
        <v>1.6532508434247064</v>
      </c>
      <c r="J1709" s="268">
        <v>117.50709987813798</v>
      </c>
      <c r="K1709" s="267">
        <v>50.034779950737061</v>
      </c>
      <c r="L1709" s="269">
        <v>3556.291477748568</v>
      </c>
      <c r="M1709" s="270" t="str">
        <f>IFERROR(VLOOKUP(D1709,Planning!$C$6:$K$700,8,FALSE),"-")</f>
        <v>In production</v>
      </c>
      <c r="N1709" s="270">
        <f>IFERROR(VLOOKUP(D1709,Planning!$C$6:$K$700,9,FALSE),"-")</f>
        <v>0</v>
      </c>
    </row>
    <row r="1710" spans="1:14" x14ac:dyDescent="0.25">
      <c r="A1710" s="239" t="s">
        <v>1934</v>
      </c>
      <c r="B1710" s="254"/>
      <c r="C1710" s="254" t="s">
        <v>1930</v>
      </c>
      <c r="D1710" s="255">
        <v>555</v>
      </c>
      <c r="E1710" s="254" t="s">
        <v>481</v>
      </c>
      <c r="F1710" s="266" t="s">
        <v>506</v>
      </c>
      <c r="G1710" s="254" t="s">
        <v>508</v>
      </c>
      <c r="H1710" s="267">
        <v>21.055555555555557</v>
      </c>
      <c r="I1710" s="267">
        <v>1.6532508434247064</v>
      </c>
      <c r="J1710" s="268">
        <v>34.810114980997987</v>
      </c>
      <c r="K1710" s="267">
        <v>50.034779950737061</v>
      </c>
      <c r="L1710" s="269">
        <v>1053.5100889627415</v>
      </c>
      <c r="M1710" s="270" t="str">
        <f>IFERROR(VLOOKUP(D1710,Planning!$C$6:$K$700,8,FALSE),"-")</f>
        <v>In production</v>
      </c>
      <c r="N1710" s="270">
        <f>IFERROR(VLOOKUP(D1710,Planning!$C$6:$K$700,9,FALSE),"-")</f>
        <v>0</v>
      </c>
    </row>
    <row r="1711" spans="1:14" x14ac:dyDescent="0.25">
      <c r="A1711" s="239" t="s">
        <v>1934</v>
      </c>
      <c r="B1711" s="254"/>
      <c r="C1711" s="254" t="s">
        <v>577</v>
      </c>
      <c r="D1711" s="255">
        <v>367</v>
      </c>
      <c r="E1711" s="254" t="s">
        <v>485</v>
      </c>
      <c r="F1711" s="266" t="s">
        <v>507</v>
      </c>
      <c r="G1711" s="254" t="s">
        <v>505</v>
      </c>
      <c r="H1711" s="267">
        <v>62.222222222222221</v>
      </c>
      <c r="I1711" s="267">
        <v>3.7872651789270444</v>
      </c>
      <c r="J1711" s="268">
        <v>235.65205557768277</v>
      </c>
      <c r="K1711" s="267">
        <v>111.94602767624674</v>
      </c>
      <c r="L1711" s="269">
        <v>6965.5306109664643</v>
      </c>
      <c r="M1711" s="270" t="str">
        <f>IFERROR(VLOOKUP(D1711,Planning!$C$6:$K$700,8,FALSE),"-")</f>
        <v>In production</v>
      </c>
      <c r="N1711" s="270">
        <f>IFERROR(VLOOKUP(D1711,Planning!$C$6:$K$700,9,FALSE),"-")</f>
        <v>0</v>
      </c>
    </row>
    <row r="1712" spans="1:14" x14ac:dyDescent="0.25">
      <c r="A1712" s="239" t="s">
        <v>1934</v>
      </c>
      <c r="B1712" s="254"/>
      <c r="C1712" s="254" t="s">
        <v>1932</v>
      </c>
      <c r="D1712" s="255">
        <v>568</v>
      </c>
      <c r="E1712" s="254" t="s">
        <v>481</v>
      </c>
      <c r="F1712" s="266" t="s">
        <v>506</v>
      </c>
      <c r="G1712" s="254" t="s">
        <v>508</v>
      </c>
      <c r="H1712" s="267">
        <v>34.666666666666664</v>
      </c>
      <c r="I1712" s="267">
        <v>1.6532508434247064</v>
      </c>
      <c r="J1712" s="268">
        <v>57.312695905389816</v>
      </c>
      <c r="K1712" s="267">
        <v>50.034779950737061</v>
      </c>
      <c r="L1712" s="269">
        <v>1734.539038292218</v>
      </c>
      <c r="M1712" s="270" t="str">
        <f>IFERROR(VLOOKUP(D1712,Planning!$C$6:$K$700,8,FALSE),"-")</f>
        <v>In production</v>
      </c>
      <c r="N1712" s="270" t="str">
        <f>IFERROR(VLOOKUP(D1712,Planning!$C$6:$K$700,9,FALSE),"-")</f>
        <v>Finalizada</v>
      </c>
    </row>
    <row r="1713" spans="1:14" x14ac:dyDescent="0.25">
      <c r="A1713" s="239" t="s">
        <v>1934</v>
      </c>
      <c r="B1713" s="254"/>
      <c r="C1713" s="254" t="s">
        <v>577</v>
      </c>
      <c r="D1713" s="255">
        <v>367</v>
      </c>
      <c r="E1713" s="254" t="s">
        <v>481</v>
      </c>
      <c r="F1713" s="266" t="s">
        <v>506</v>
      </c>
      <c r="G1713" s="254" t="s">
        <v>508</v>
      </c>
      <c r="H1713" s="267">
        <v>184</v>
      </c>
      <c r="I1713" s="267">
        <v>1.6532508434247064</v>
      </c>
      <c r="J1713" s="268">
        <v>304.198155190146</v>
      </c>
      <c r="K1713" s="267">
        <v>50.034779950737061</v>
      </c>
      <c r="L1713" s="269">
        <v>9206.3995109356183</v>
      </c>
      <c r="M1713" s="270" t="str">
        <f>IFERROR(VLOOKUP(D1713,Planning!$C$6:$K$700,8,FALSE),"-")</f>
        <v>In production</v>
      </c>
      <c r="N1713" s="270">
        <f>IFERROR(VLOOKUP(D1713,Planning!$C$6:$K$700,9,FALSE),"-")</f>
        <v>0</v>
      </c>
    </row>
    <row r="1714" spans="1:14" x14ac:dyDescent="0.25">
      <c r="A1714" s="239" t="s">
        <v>1934</v>
      </c>
      <c r="B1714" s="254"/>
      <c r="C1714" s="254" t="s">
        <v>1930</v>
      </c>
      <c r="D1714" s="255">
        <v>555</v>
      </c>
      <c r="E1714" s="254" t="s">
        <v>481</v>
      </c>
      <c r="F1714" s="266" t="s">
        <v>506</v>
      </c>
      <c r="G1714" s="254" t="s">
        <v>508</v>
      </c>
      <c r="H1714" s="267">
        <v>79.527777777777771</v>
      </c>
      <c r="I1714" s="267">
        <v>1.6532508434247064</v>
      </c>
      <c r="J1714" s="268">
        <v>131.47936568680373</v>
      </c>
      <c r="K1714" s="267">
        <v>50.034779950737061</v>
      </c>
      <c r="L1714" s="269">
        <v>3979.1548610822274</v>
      </c>
      <c r="M1714" s="270" t="str">
        <f>IFERROR(VLOOKUP(D1714,Planning!$C$6:$K$700,8,FALSE),"-")</f>
        <v>In production</v>
      </c>
      <c r="N1714" s="270">
        <f>IFERROR(VLOOKUP(D1714,Planning!$C$6:$K$700,9,FALSE),"-")</f>
        <v>0</v>
      </c>
    </row>
    <row r="1715" spans="1:14" x14ac:dyDescent="0.25">
      <c r="A1715" s="239" t="s">
        <v>1934</v>
      </c>
      <c r="B1715" s="254"/>
      <c r="C1715" s="254" t="s">
        <v>1930</v>
      </c>
      <c r="D1715" s="255">
        <v>553</v>
      </c>
      <c r="E1715" s="254" t="s">
        <v>481</v>
      </c>
      <c r="F1715" s="266" t="s">
        <v>506</v>
      </c>
      <c r="G1715" s="254" t="s">
        <v>508</v>
      </c>
      <c r="H1715" s="267">
        <v>118.66666666666666</v>
      </c>
      <c r="I1715" s="267">
        <v>1.6532508434247064</v>
      </c>
      <c r="J1715" s="268">
        <v>196.18576675306514</v>
      </c>
      <c r="K1715" s="267">
        <v>50.034779950737061</v>
      </c>
      <c r="L1715" s="269">
        <v>5937.4605541541305</v>
      </c>
      <c r="M1715" s="270" t="str">
        <f>IFERROR(VLOOKUP(D1715,Planning!$C$6:$K$700,8,FALSE),"-")</f>
        <v>In production</v>
      </c>
      <c r="N1715" s="270">
        <f>IFERROR(VLOOKUP(D1715,Planning!$C$6:$K$700,9,FALSE),"-")</f>
        <v>0</v>
      </c>
    </row>
    <row r="1716" spans="1:14" x14ac:dyDescent="0.25">
      <c r="A1716" s="239" t="s">
        <v>1934</v>
      </c>
      <c r="B1716" s="254"/>
      <c r="C1716" s="254" t="s">
        <v>1930</v>
      </c>
      <c r="D1716" s="255">
        <v>553</v>
      </c>
      <c r="E1716" s="254" t="s">
        <v>481</v>
      </c>
      <c r="F1716" s="266" t="s">
        <v>506</v>
      </c>
      <c r="G1716" s="254" t="s">
        <v>508</v>
      </c>
      <c r="H1716" s="267">
        <v>4.083333333333333</v>
      </c>
      <c r="I1716" s="267">
        <v>1.6532508434247064</v>
      </c>
      <c r="J1716" s="268">
        <v>6.750774277317551</v>
      </c>
      <c r="K1716" s="267">
        <v>50.034779950737061</v>
      </c>
      <c r="L1716" s="269">
        <v>204.30868479884299</v>
      </c>
      <c r="M1716" s="270" t="str">
        <f>IFERROR(VLOOKUP(D1716,Planning!$C$6:$K$700,8,FALSE),"-")</f>
        <v>In production</v>
      </c>
      <c r="N1716" s="270">
        <f>IFERROR(VLOOKUP(D1716,Planning!$C$6:$K$700,9,FALSE),"-")</f>
        <v>0</v>
      </c>
    </row>
    <row r="1717" spans="1:14" x14ac:dyDescent="0.25">
      <c r="A1717" s="239" t="s">
        <v>1934</v>
      </c>
      <c r="B1717" s="254"/>
      <c r="C1717" s="254" t="s">
        <v>1930</v>
      </c>
      <c r="D1717" s="255">
        <v>550</v>
      </c>
      <c r="E1717" s="254" t="s">
        <v>481</v>
      </c>
      <c r="F1717" s="266" t="s">
        <v>506</v>
      </c>
      <c r="G1717" s="254" t="s">
        <v>508</v>
      </c>
      <c r="H1717" s="267">
        <v>13.333333333333334</v>
      </c>
      <c r="I1717" s="267">
        <v>1.6532508434247064</v>
      </c>
      <c r="J1717" s="268">
        <v>22.043344578996088</v>
      </c>
      <c r="K1717" s="267">
        <v>50.034779950737061</v>
      </c>
      <c r="L1717" s="269">
        <v>667.13039934316089</v>
      </c>
      <c r="M1717" s="270" t="str">
        <f>IFERROR(VLOOKUP(D1717,Planning!$C$6:$K$700,8,FALSE),"-")</f>
        <v>In production</v>
      </c>
      <c r="N1717" s="270">
        <f>IFERROR(VLOOKUP(D1717,Planning!$C$6:$K$700,9,FALSE),"-")</f>
        <v>0</v>
      </c>
    </row>
    <row r="1718" spans="1:14" x14ac:dyDescent="0.25">
      <c r="A1718" s="239" t="s">
        <v>1934</v>
      </c>
      <c r="B1718" s="254"/>
      <c r="C1718" s="254" t="s">
        <v>1929</v>
      </c>
      <c r="D1718" s="255">
        <v>544</v>
      </c>
      <c r="E1718" s="254" t="s">
        <v>481</v>
      </c>
      <c r="F1718" s="266" t="s">
        <v>506</v>
      </c>
      <c r="G1718" s="254" t="s">
        <v>508</v>
      </c>
      <c r="H1718" s="267">
        <v>24.444444444444443</v>
      </c>
      <c r="I1718" s="267">
        <v>1.6532508434247064</v>
      </c>
      <c r="J1718" s="268">
        <v>40.412798394826154</v>
      </c>
      <c r="K1718" s="267">
        <v>50.034779950737061</v>
      </c>
      <c r="L1718" s="269">
        <v>1223.0723987957947</v>
      </c>
      <c r="M1718" s="270" t="str">
        <f>IFERROR(VLOOKUP(D1718,Planning!$C$6:$K$700,8,FALSE),"-")</f>
        <v>In production</v>
      </c>
      <c r="N1718" s="270">
        <f>IFERROR(VLOOKUP(D1718,Planning!$C$6:$K$700,9,FALSE),"-")</f>
        <v>0</v>
      </c>
    </row>
    <row r="1719" spans="1:14" x14ac:dyDescent="0.25">
      <c r="A1719" s="239" t="s">
        <v>1934</v>
      </c>
      <c r="B1719" s="254"/>
      <c r="C1719" s="254" t="s">
        <v>576</v>
      </c>
      <c r="D1719" s="255">
        <v>546</v>
      </c>
      <c r="E1719" s="254" t="s">
        <v>481</v>
      </c>
      <c r="F1719" s="266" t="s">
        <v>506</v>
      </c>
      <c r="G1719" s="254" t="s">
        <v>508</v>
      </c>
      <c r="H1719" s="267">
        <v>290</v>
      </c>
      <c r="I1719" s="267">
        <v>1.6532508434247064</v>
      </c>
      <c r="J1719" s="268">
        <v>479.44274459316483</v>
      </c>
      <c r="K1719" s="267">
        <v>50.034779950737061</v>
      </c>
      <c r="L1719" s="269">
        <v>14510.086185713748</v>
      </c>
      <c r="M1719" s="270" t="str">
        <f>IFERROR(VLOOKUP(D1719,Planning!$C$6:$K$700,8,FALSE),"-")</f>
        <v>Client set approved</v>
      </c>
      <c r="N1719" s="270">
        <f>IFERROR(VLOOKUP(D1719,Planning!$C$6:$K$700,9,FALSE),"-")</f>
        <v>0</v>
      </c>
    </row>
    <row r="1720" spans="1:14" x14ac:dyDescent="0.25">
      <c r="A1720" s="239" t="s">
        <v>1934</v>
      </c>
      <c r="B1720" s="254"/>
      <c r="C1720" s="254" t="s">
        <v>1930</v>
      </c>
      <c r="D1720" s="255">
        <v>551</v>
      </c>
      <c r="E1720" s="254" t="s">
        <v>481</v>
      </c>
      <c r="F1720" s="266" t="s">
        <v>506</v>
      </c>
      <c r="G1720" s="254" t="s">
        <v>508</v>
      </c>
      <c r="H1720" s="267">
        <v>118.33333333333333</v>
      </c>
      <c r="I1720" s="267">
        <v>1.6532508434247064</v>
      </c>
      <c r="J1720" s="268">
        <v>195.63468313859025</v>
      </c>
      <c r="K1720" s="267">
        <v>50.034779950737061</v>
      </c>
      <c r="L1720" s="269">
        <v>5920.7822941705517</v>
      </c>
      <c r="M1720" s="270" t="str">
        <f>IFERROR(VLOOKUP(D1720,Planning!$C$6:$K$700,8,FALSE),"-")</f>
        <v>In production</v>
      </c>
      <c r="N1720" s="270">
        <f>IFERROR(VLOOKUP(D1720,Planning!$C$6:$K$700,9,FALSE),"-")</f>
        <v>0</v>
      </c>
    </row>
    <row r="1721" spans="1:14" x14ac:dyDescent="0.25">
      <c r="A1721" s="239" t="s">
        <v>1934</v>
      </c>
      <c r="B1721" s="254"/>
      <c r="C1721" s="254" t="s">
        <v>1930</v>
      </c>
      <c r="D1721" s="255">
        <v>552</v>
      </c>
      <c r="E1721" s="254" t="s">
        <v>481</v>
      </c>
      <c r="F1721" s="266" t="s">
        <v>506</v>
      </c>
      <c r="G1721" s="254" t="s">
        <v>508</v>
      </c>
      <c r="H1721" s="267">
        <v>62.500000000000007</v>
      </c>
      <c r="I1721" s="267">
        <v>1.6532508434247064</v>
      </c>
      <c r="J1721" s="268">
        <v>103.32817771404416</v>
      </c>
      <c r="K1721" s="267">
        <v>50.034779950737061</v>
      </c>
      <c r="L1721" s="269">
        <v>3127.1737469210666</v>
      </c>
      <c r="M1721" s="270" t="str">
        <f>IFERROR(VLOOKUP(D1721,Planning!$C$6:$K$700,8,FALSE),"-")</f>
        <v>In production</v>
      </c>
      <c r="N1721" s="270">
        <f>IFERROR(VLOOKUP(D1721,Planning!$C$6:$K$700,9,FALSE),"-")</f>
        <v>0</v>
      </c>
    </row>
    <row r="1722" spans="1:14" x14ac:dyDescent="0.25">
      <c r="A1722" s="239" t="s">
        <v>1934</v>
      </c>
      <c r="B1722" s="254"/>
      <c r="C1722" s="254" t="s">
        <v>483</v>
      </c>
      <c r="D1722" s="255">
        <v>569</v>
      </c>
      <c r="E1722" s="254" t="s">
        <v>481</v>
      </c>
      <c r="F1722" s="266" t="s">
        <v>506</v>
      </c>
      <c r="G1722" s="254" t="s">
        <v>508</v>
      </c>
      <c r="H1722" s="267">
        <v>16.666666666666668</v>
      </c>
      <c r="I1722" s="267">
        <v>1.6532508434247064</v>
      </c>
      <c r="J1722" s="268">
        <v>27.554180723745109</v>
      </c>
      <c r="K1722" s="267">
        <v>50.034779950737061</v>
      </c>
      <c r="L1722" s="269">
        <v>833.91299917895105</v>
      </c>
      <c r="M1722" s="270" t="str">
        <f>IFERROR(VLOOKUP(D1722,Planning!$C$6:$K$700,8,FALSE),"-")</f>
        <v>In production</v>
      </c>
      <c r="N1722" s="270" t="str">
        <f>IFERROR(VLOOKUP(D1722,Planning!$C$6:$K$700,9,FALSE),"-")</f>
        <v>Finalizada</v>
      </c>
    </row>
    <row r="1723" spans="1:14" x14ac:dyDescent="0.25">
      <c r="A1723" s="239" t="s">
        <v>1934</v>
      </c>
      <c r="B1723" s="254"/>
      <c r="C1723" s="254" t="s">
        <v>577</v>
      </c>
      <c r="D1723" s="255">
        <v>370</v>
      </c>
      <c r="E1723" s="254" t="s">
        <v>481</v>
      </c>
      <c r="F1723" s="266" t="s">
        <v>506</v>
      </c>
      <c r="G1723" s="254" t="s">
        <v>508</v>
      </c>
      <c r="H1723" s="267">
        <v>169.37500000000003</v>
      </c>
      <c r="I1723" s="267">
        <v>1.6532508434247064</v>
      </c>
      <c r="J1723" s="268">
        <v>280.01936160505971</v>
      </c>
      <c r="K1723" s="267">
        <v>50.034779950737061</v>
      </c>
      <c r="L1723" s="269">
        <v>8474.6408541560904</v>
      </c>
      <c r="M1723" s="270" t="str">
        <f>IFERROR(VLOOKUP(D1723,Planning!$C$6:$K$700,8,FALSE),"-")</f>
        <v>In production</v>
      </c>
      <c r="N1723" s="270">
        <f>IFERROR(VLOOKUP(D1723,Planning!$C$6:$K$700,9,FALSE),"-")</f>
        <v>0</v>
      </c>
    </row>
    <row r="1724" spans="1:14" x14ac:dyDescent="0.25">
      <c r="A1724" s="239" t="s">
        <v>1934</v>
      </c>
      <c r="B1724" s="254"/>
      <c r="C1724" s="254" t="s">
        <v>577</v>
      </c>
      <c r="D1724" s="255">
        <v>370</v>
      </c>
      <c r="E1724" s="254" t="s">
        <v>481</v>
      </c>
      <c r="F1724" s="266" t="s">
        <v>506</v>
      </c>
      <c r="G1724" s="254" t="s">
        <v>508</v>
      </c>
      <c r="H1724" s="267">
        <v>17.111111111111111</v>
      </c>
      <c r="I1724" s="267">
        <v>1.6532508434247064</v>
      </c>
      <c r="J1724" s="268">
        <v>28.28895887637831</v>
      </c>
      <c r="K1724" s="267">
        <v>50.034779950737061</v>
      </c>
      <c r="L1724" s="269">
        <v>856.1506791570564</v>
      </c>
      <c r="M1724" s="270" t="str">
        <f>IFERROR(VLOOKUP(D1724,Planning!$C$6:$K$700,8,FALSE),"-")</f>
        <v>In production</v>
      </c>
      <c r="N1724" s="270">
        <f>IFERROR(VLOOKUP(D1724,Planning!$C$6:$K$700,9,FALSE),"-")</f>
        <v>0</v>
      </c>
    </row>
    <row r="1725" spans="1:14" x14ac:dyDescent="0.25">
      <c r="A1725" s="239" t="s">
        <v>1934</v>
      </c>
      <c r="B1725" s="254"/>
      <c r="C1725" s="254" t="s">
        <v>576</v>
      </c>
      <c r="D1725" s="255">
        <v>546</v>
      </c>
      <c r="E1725" s="254" t="s">
        <v>481</v>
      </c>
      <c r="F1725" s="266" t="s">
        <v>506</v>
      </c>
      <c r="G1725" s="254" t="s">
        <v>508</v>
      </c>
      <c r="H1725" s="267">
        <v>154.66666666666669</v>
      </c>
      <c r="I1725" s="267">
        <v>1.6532508434247064</v>
      </c>
      <c r="J1725" s="268">
        <v>255.70279711635462</v>
      </c>
      <c r="K1725" s="267">
        <v>50.034779950737061</v>
      </c>
      <c r="L1725" s="269">
        <v>7738.712632380666</v>
      </c>
      <c r="M1725" s="270" t="str">
        <f>IFERROR(VLOOKUP(D1725,Planning!$C$6:$K$700,8,FALSE),"-")</f>
        <v>Client set approved</v>
      </c>
      <c r="N1725" s="270">
        <f>IFERROR(VLOOKUP(D1725,Planning!$C$6:$K$700,9,FALSE),"-")</f>
        <v>0</v>
      </c>
    </row>
    <row r="1726" spans="1:14" x14ac:dyDescent="0.25">
      <c r="A1726" s="239" t="s">
        <v>1934</v>
      </c>
      <c r="B1726" s="254"/>
      <c r="C1726" s="254" t="s">
        <v>1931</v>
      </c>
      <c r="D1726" s="255">
        <v>554</v>
      </c>
      <c r="E1726" s="254" t="s">
        <v>481</v>
      </c>
      <c r="F1726" s="266" t="s">
        <v>506</v>
      </c>
      <c r="G1726" s="254" t="s">
        <v>508</v>
      </c>
      <c r="H1726" s="267">
        <v>11.25</v>
      </c>
      <c r="I1726" s="267">
        <v>1.6532508434247064</v>
      </c>
      <c r="J1726" s="268">
        <v>18.599071988527946</v>
      </c>
      <c r="K1726" s="267">
        <v>50.034779950737061</v>
      </c>
      <c r="L1726" s="269">
        <v>562.89127444579196</v>
      </c>
      <c r="M1726" s="270" t="str">
        <f>IFERROR(VLOOKUP(D1726,Planning!$C$6:$K$700,8,FALSE),"-")</f>
        <v>In production</v>
      </c>
      <c r="N1726" s="270" t="str">
        <f>IFERROR(VLOOKUP(D1726,Planning!$C$6:$K$700,9,FALSE),"-")</f>
        <v>Finalizada</v>
      </c>
    </row>
    <row r="1727" spans="1:14" x14ac:dyDescent="0.25">
      <c r="A1727" s="239" t="s">
        <v>1934</v>
      </c>
      <c r="B1727" s="254"/>
      <c r="C1727" s="254" t="s">
        <v>1932</v>
      </c>
      <c r="D1727" s="255">
        <v>568</v>
      </c>
      <c r="E1727" s="254" t="s">
        <v>481</v>
      </c>
      <c r="F1727" s="266" t="s">
        <v>506</v>
      </c>
      <c r="G1727" s="254" t="s">
        <v>508</v>
      </c>
      <c r="H1727" s="267">
        <v>3.4027777777777777</v>
      </c>
      <c r="I1727" s="267">
        <v>1.6532508434247064</v>
      </c>
      <c r="J1727" s="268">
        <v>5.625645231097959</v>
      </c>
      <c r="K1727" s="267">
        <v>50.034779950737061</v>
      </c>
      <c r="L1727" s="269">
        <v>170.25723733236916</v>
      </c>
      <c r="M1727" s="270" t="str">
        <f>IFERROR(VLOOKUP(D1727,Planning!$C$6:$K$700,8,FALSE),"-")</f>
        <v>In production</v>
      </c>
      <c r="N1727" s="270" t="str">
        <f>IFERROR(VLOOKUP(D1727,Planning!$C$6:$K$700,9,FALSE),"-")</f>
        <v>Finalizada</v>
      </c>
    </row>
    <row r="1728" spans="1:14" x14ac:dyDescent="0.25">
      <c r="A1728" s="239" t="s">
        <v>1934</v>
      </c>
      <c r="B1728" s="254"/>
      <c r="C1728" s="254" t="s">
        <v>1928</v>
      </c>
      <c r="D1728" s="255">
        <v>501</v>
      </c>
      <c r="E1728" s="254" t="s">
        <v>481</v>
      </c>
      <c r="F1728" s="266" t="s">
        <v>506</v>
      </c>
      <c r="G1728" s="254" t="s">
        <v>508</v>
      </c>
      <c r="H1728" s="267">
        <v>111.47222222222221</v>
      </c>
      <c r="I1728" s="267">
        <v>1.6532508434247064</v>
      </c>
      <c r="J1728" s="268">
        <v>184.29154540731517</v>
      </c>
      <c r="K1728" s="267">
        <v>50.034779950737061</v>
      </c>
      <c r="L1728" s="269">
        <v>5577.4881095085502</v>
      </c>
      <c r="M1728" s="270" t="str">
        <f>IFERROR(VLOOKUP(D1728,Planning!$C$6:$K$700,8,FALSE),"-")</f>
        <v>In production</v>
      </c>
      <c r="N1728" s="270">
        <f>IFERROR(VLOOKUP(D1728,Planning!$C$6:$K$700,9,FALSE),"-")</f>
        <v>0</v>
      </c>
    </row>
    <row r="1729" spans="1:14" x14ac:dyDescent="0.25">
      <c r="A1729" s="239" t="s">
        <v>1934</v>
      </c>
      <c r="B1729" s="254"/>
      <c r="C1729" s="254" t="s">
        <v>491</v>
      </c>
      <c r="D1729" s="255">
        <v>473</v>
      </c>
      <c r="E1729" s="254" t="s">
        <v>481</v>
      </c>
      <c r="F1729" s="266" t="s">
        <v>506</v>
      </c>
      <c r="G1729" s="254" t="s">
        <v>508</v>
      </c>
      <c r="H1729" s="267">
        <v>20</v>
      </c>
      <c r="I1729" s="267">
        <v>1.6532508434247064</v>
      </c>
      <c r="J1729" s="268">
        <v>33.065016868494126</v>
      </c>
      <c r="K1729" s="267">
        <v>50.034779950737061</v>
      </c>
      <c r="L1729" s="269">
        <v>1000.6955990147412</v>
      </c>
      <c r="M1729" s="270" t="str">
        <f>IFERROR(VLOOKUP(D1729,Planning!$C$6:$K$700,8,FALSE),"-")</f>
        <v>In production</v>
      </c>
      <c r="N1729" s="270" t="str">
        <f>IFERROR(VLOOKUP(D1729,Planning!$C$6:$K$700,9,FALSE),"-")</f>
        <v>C.Macho</v>
      </c>
    </row>
    <row r="1730" spans="1:14" x14ac:dyDescent="0.25">
      <c r="A1730" s="239" t="s">
        <v>1934</v>
      </c>
      <c r="B1730" s="254"/>
      <c r="C1730" s="254" t="s">
        <v>577</v>
      </c>
      <c r="D1730" s="255">
        <v>367</v>
      </c>
      <c r="E1730" s="254" t="s">
        <v>481</v>
      </c>
      <c r="F1730" s="266" t="s">
        <v>506</v>
      </c>
      <c r="G1730" s="254" t="s">
        <v>508</v>
      </c>
      <c r="H1730" s="267">
        <v>16.666666666666668</v>
      </c>
      <c r="I1730" s="267">
        <v>1.6532508434247064</v>
      </c>
      <c r="J1730" s="268">
        <v>27.554180723745109</v>
      </c>
      <c r="K1730" s="267">
        <v>50.034779950737061</v>
      </c>
      <c r="L1730" s="269">
        <v>833.91299917895105</v>
      </c>
      <c r="M1730" s="270" t="str">
        <f>IFERROR(VLOOKUP(D1730,Planning!$C$6:$K$700,8,FALSE),"-")</f>
        <v>In production</v>
      </c>
      <c r="N1730" s="270">
        <f>IFERROR(VLOOKUP(D1730,Planning!$C$6:$K$700,9,FALSE),"-")</f>
        <v>0</v>
      </c>
    </row>
    <row r="1731" spans="1:14" x14ac:dyDescent="0.25">
      <c r="A1731" s="239" t="s">
        <v>1934</v>
      </c>
      <c r="B1731" s="254"/>
      <c r="C1731" s="254" t="s">
        <v>491</v>
      </c>
      <c r="D1731" s="255">
        <v>474</v>
      </c>
      <c r="E1731" s="254" t="s">
        <v>482</v>
      </c>
      <c r="F1731" s="266" t="s">
        <v>506</v>
      </c>
      <c r="G1731" s="254" t="s">
        <v>508</v>
      </c>
      <c r="H1731" s="267">
        <v>76.388888888888886</v>
      </c>
      <c r="I1731" s="267">
        <v>2.6772915838647076</v>
      </c>
      <c r="J1731" s="268">
        <v>204.5153293229985</v>
      </c>
      <c r="K1731" s="267">
        <v>81.537718374074743</v>
      </c>
      <c r="L1731" s="269">
        <v>6228.5757091307096</v>
      </c>
      <c r="M1731" s="270" t="str">
        <f>IFERROR(VLOOKUP(D1731,Planning!$C$6:$K$700,8,FALSE),"-")</f>
        <v>In production</v>
      </c>
      <c r="N1731" s="270" t="str">
        <f>IFERROR(VLOOKUP(D1731,Planning!$C$6:$K$700,9,FALSE),"-")</f>
        <v>Natural Maple with oil</v>
      </c>
    </row>
    <row r="1732" spans="1:14" x14ac:dyDescent="0.25">
      <c r="A1732" s="239" t="s">
        <v>1934</v>
      </c>
      <c r="B1732" s="254"/>
      <c r="C1732" s="254" t="s">
        <v>577</v>
      </c>
      <c r="D1732" s="255">
        <v>369</v>
      </c>
      <c r="E1732" s="254" t="s">
        <v>481</v>
      </c>
      <c r="F1732" s="266" t="s">
        <v>506</v>
      </c>
      <c r="G1732" s="254" t="s">
        <v>508</v>
      </c>
      <c r="H1732" s="267">
        <v>45.333333333333336</v>
      </c>
      <c r="I1732" s="267">
        <v>1.6532508434247064</v>
      </c>
      <c r="J1732" s="268">
        <v>74.947371568586689</v>
      </c>
      <c r="K1732" s="267">
        <v>50.034779950737061</v>
      </c>
      <c r="L1732" s="269">
        <v>2268.2433577667471</v>
      </c>
      <c r="M1732" s="270" t="str">
        <f>IFERROR(VLOOKUP(D1732,Planning!$C$6:$K$700,8,FALSE),"-")</f>
        <v>In production</v>
      </c>
      <c r="N1732" s="270">
        <f>IFERROR(VLOOKUP(D1732,Planning!$C$6:$K$700,9,FALSE),"-")</f>
        <v>0</v>
      </c>
    </row>
    <row r="1733" spans="1:14" x14ac:dyDescent="0.25">
      <c r="A1733" s="239" t="s">
        <v>1934</v>
      </c>
      <c r="B1733" s="254"/>
      <c r="C1733" s="254" t="s">
        <v>1928</v>
      </c>
      <c r="D1733" s="255">
        <v>501</v>
      </c>
      <c r="E1733" s="254" t="s">
        <v>481</v>
      </c>
      <c r="F1733" s="266" t="s">
        <v>506</v>
      </c>
      <c r="G1733" s="254" t="s">
        <v>508</v>
      </c>
      <c r="H1733" s="267">
        <v>91.145833333333329</v>
      </c>
      <c r="I1733" s="267">
        <v>1.6532508434247064</v>
      </c>
      <c r="J1733" s="268">
        <v>150.68692583298105</v>
      </c>
      <c r="K1733" s="267">
        <v>50.034779950737061</v>
      </c>
      <c r="L1733" s="269">
        <v>4560.4617142598881</v>
      </c>
      <c r="M1733" s="270" t="str">
        <f>IFERROR(VLOOKUP(D1733,Planning!$C$6:$K$700,8,FALSE),"-")</f>
        <v>In production</v>
      </c>
      <c r="N1733" s="270">
        <f>IFERROR(VLOOKUP(D1733,Planning!$C$6:$K$700,9,FALSE),"-")</f>
        <v>0</v>
      </c>
    </row>
    <row r="1734" spans="1:14" x14ac:dyDescent="0.25">
      <c r="A1734" s="239" t="s">
        <v>1934</v>
      </c>
      <c r="B1734" s="254"/>
      <c r="C1734" s="254" t="s">
        <v>576</v>
      </c>
      <c r="D1734" s="255">
        <v>542</v>
      </c>
      <c r="E1734" s="254" t="s">
        <v>481</v>
      </c>
      <c r="F1734" s="266" t="s">
        <v>506</v>
      </c>
      <c r="G1734" s="254" t="s">
        <v>508</v>
      </c>
      <c r="H1734" s="267">
        <v>63</v>
      </c>
      <c r="I1734" s="267">
        <v>1.6532508434247064</v>
      </c>
      <c r="J1734" s="268">
        <v>104.15480313575651</v>
      </c>
      <c r="K1734" s="267">
        <v>50.034779950737061</v>
      </c>
      <c r="L1734" s="269">
        <v>3152.1911368964347</v>
      </c>
      <c r="M1734" s="270" t="str">
        <f>IFERROR(VLOOKUP(D1734,Planning!$C$6:$K$700,8,FALSE),"-")</f>
        <v>In production</v>
      </c>
      <c r="N1734" s="270">
        <f>IFERROR(VLOOKUP(D1734,Planning!$C$6:$K$700,9,FALSE),"-")</f>
        <v>0</v>
      </c>
    </row>
    <row r="1735" spans="1:14" x14ac:dyDescent="0.25">
      <c r="A1735" s="239" t="s">
        <v>1934</v>
      </c>
      <c r="B1735" s="254"/>
      <c r="C1735" s="254" t="s">
        <v>576</v>
      </c>
      <c r="D1735" s="255">
        <v>521</v>
      </c>
      <c r="E1735" s="254" t="s">
        <v>481</v>
      </c>
      <c r="F1735" s="266" t="s">
        <v>506</v>
      </c>
      <c r="G1735" s="254" t="s">
        <v>508</v>
      </c>
      <c r="H1735" s="267">
        <v>92.166666666666671</v>
      </c>
      <c r="I1735" s="267">
        <v>1.6532508434247064</v>
      </c>
      <c r="J1735" s="268">
        <v>152.37461940231046</v>
      </c>
      <c r="K1735" s="267">
        <v>50.034779950737061</v>
      </c>
      <c r="L1735" s="269">
        <v>4611.5388854595994</v>
      </c>
      <c r="M1735" s="270" t="str">
        <f>IFERROR(VLOOKUP(D1735,Planning!$C$6:$K$700,8,FALSE),"-")</f>
        <v>In production</v>
      </c>
      <c r="N1735" s="270">
        <f>IFERROR(VLOOKUP(D1735,Planning!$C$6:$K$700,9,FALSE),"-")</f>
        <v>0</v>
      </c>
    </row>
    <row r="1736" spans="1:14" x14ac:dyDescent="0.25">
      <c r="A1736" s="239" t="s">
        <v>1934</v>
      </c>
      <c r="B1736" s="254"/>
      <c r="C1736" s="254" t="s">
        <v>576</v>
      </c>
      <c r="D1736" s="255">
        <v>521</v>
      </c>
      <c r="E1736" s="254" t="s">
        <v>481</v>
      </c>
      <c r="F1736" s="266" t="s">
        <v>506</v>
      </c>
      <c r="G1736" s="254" t="s">
        <v>508</v>
      </c>
      <c r="H1736" s="267">
        <v>20</v>
      </c>
      <c r="I1736" s="267">
        <v>1.6532508434247064</v>
      </c>
      <c r="J1736" s="268">
        <v>33.065016868494126</v>
      </c>
      <c r="K1736" s="267">
        <v>50.034779950737061</v>
      </c>
      <c r="L1736" s="269">
        <v>1000.6955990147412</v>
      </c>
      <c r="M1736" s="270" t="str">
        <f>IFERROR(VLOOKUP(D1736,Planning!$C$6:$K$700,8,FALSE),"-")</f>
        <v>In production</v>
      </c>
      <c r="N1736" s="270">
        <f>IFERROR(VLOOKUP(D1736,Planning!$C$6:$K$700,9,FALSE),"-")</f>
        <v>0</v>
      </c>
    </row>
    <row r="1737" spans="1:14" x14ac:dyDescent="0.25">
      <c r="A1737" s="239" t="s">
        <v>1934</v>
      </c>
      <c r="B1737" s="254"/>
      <c r="C1737" s="254" t="s">
        <v>491</v>
      </c>
      <c r="D1737" s="255">
        <v>474</v>
      </c>
      <c r="E1737" s="254" t="s">
        <v>482</v>
      </c>
      <c r="F1737" s="266" t="s">
        <v>506</v>
      </c>
      <c r="G1737" s="254" t="s">
        <v>508</v>
      </c>
      <c r="H1737" s="267">
        <v>56.125</v>
      </c>
      <c r="I1737" s="267">
        <v>2.6772915838647076</v>
      </c>
      <c r="J1737" s="268">
        <v>150.2629901444067</v>
      </c>
      <c r="K1737" s="267">
        <v>81.537718374074743</v>
      </c>
      <c r="L1737" s="269">
        <v>4576.3044437449453</v>
      </c>
      <c r="M1737" s="270" t="str">
        <f>IFERROR(VLOOKUP(D1737,Planning!$C$6:$K$700,8,FALSE),"-")</f>
        <v>In production</v>
      </c>
      <c r="N1737" s="270" t="str">
        <f>IFERROR(VLOOKUP(D1737,Planning!$C$6:$K$700,9,FALSE),"-")</f>
        <v>Natural Maple with oil</v>
      </c>
    </row>
    <row r="1738" spans="1:14" x14ac:dyDescent="0.25">
      <c r="A1738" s="239" t="s">
        <v>1934</v>
      </c>
      <c r="B1738" s="254"/>
      <c r="C1738" s="254" t="s">
        <v>577</v>
      </c>
      <c r="D1738" s="255">
        <v>327</v>
      </c>
      <c r="E1738" s="254" t="s">
        <v>481</v>
      </c>
      <c r="F1738" s="266" t="s">
        <v>506</v>
      </c>
      <c r="G1738" s="254" t="s">
        <v>508</v>
      </c>
      <c r="H1738" s="267">
        <v>25.277777777777779</v>
      </c>
      <c r="I1738" s="267">
        <v>1.6532508434247064</v>
      </c>
      <c r="J1738" s="268">
        <v>41.79050743101341</v>
      </c>
      <c r="K1738" s="267">
        <v>50.034779950737061</v>
      </c>
      <c r="L1738" s="269">
        <v>1264.7680487547425</v>
      </c>
      <c r="M1738" s="270" t="str">
        <f>IFERROR(VLOOKUP(D1738,Planning!$C$6:$K$700,8,FALSE),"-")</f>
        <v>In production</v>
      </c>
      <c r="N1738" s="270">
        <f>IFERROR(VLOOKUP(D1738,Planning!$C$6:$K$700,9,FALSE),"-")</f>
        <v>0</v>
      </c>
    </row>
    <row r="1739" spans="1:14" x14ac:dyDescent="0.25">
      <c r="A1739" s="239" t="s">
        <v>1934</v>
      </c>
      <c r="B1739" s="254"/>
      <c r="C1739" s="254" t="s">
        <v>577</v>
      </c>
      <c r="D1739" s="255">
        <v>367</v>
      </c>
      <c r="E1739" s="254" t="s">
        <v>485</v>
      </c>
      <c r="F1739" s="266" t="s">
        <v>509</v>
      </c>
      <c r="G1739" s="254" t="s">
        <v>505</v>
      </c>
      <c r="H1739" s="267">
        <v>4.1111111111111107</v>
      </c>
      <c r="I1739" s="267">
        <v>3.7872651789270444</v>
      </c>
      <c r="J1739" s="268">
        <v>15.569867957811182</v>
      </c>
      <c r="K1739" s="267">
        <v>111.94602767624674</v>
      </c>
      <c r="L1739" s="269">
        <v>460.22255822456992</v>
      </c>
      <c r="M1739" s="270" t="str">
        <f>IFERROR(VLOOKUP(D1739,Planning!$C$6:$K$700,8,FALSE),"-")</f>
        <v>In production</v>
      </c>
      <c r="N1739" s="270">
        <f>IFERROR(VLOOKUP(D1739,Planning!$C$6:$K$700,9,FALSE),"-")</f>
        <v>0</v>
      </c>
    </row>
    <row r="1740" spans="1:14" x14ac:dyDescent="0.25">
      <c r="A1740" s="239" t="s">
        <v>1934</v>
      </c>
      <c r="B1740" s="254"/>
      <c r="C1740" s="254" t="s">
        <v>1929</v>
      </c>
      <c r="D1740" s="255">
        <v>544</v>
      </c>
      <c r="E1740" s="254" t="s">
        <v>481</v>
      </c>
      <c r="F1740" s="266" t="s">
        <v>506</v>
      </c>
      <c r="G1740" s="254" t="s">
        <v>508</v>
      </c>
      <c r="H1740" s="267">
        <v>10.111111111111111</v>
      </c>
      <c r="I1740" s="267">
        <v>1.6532508434247064</v>
      </c>
      <c r="J1740" s="268">
        <v>16.716202972405362</v>
      </c>
      <c r="K1740" s="267">
        <v>50.034779950737061</v>
      </c>
      <c r="L1740" s="269">
        <v>505.90721950189692</v>
      </c>
      <c r="M1740" s="270" t="str">
        <f>IFERROR(VLOOKUP(D1740,Planning!$C$6:$K$700,8,FALSE),"-")</f>
        <v>In production</v>
      </c>
      <c r="N1740" s="270">
        <f>IFERROR(VLOOKUP(D1740,Planning!$C$6:$K$700,9,FALSE),"-")</f>
        <v>0</v>
      </c>
    </row>
    <row r="1741" spans="1:14" x14ac:dyDescent="0.25">
      <c r="A1741" s="239" t="s">
        <v>1934</v>
      </c>
      <c r="B1741" s="254"/>
      <c r="C1741" s="254" t="s">
        <v>1933</v>
      </c>
      <c r="D1741" s="255">
        <v>328</v>
      </c>
      <c r="E1741" s="254" t="s">
        <v>481</v>
      </c>
      <c r="F1741" s="266" t="s">
        <v>506</v>
      </c>
      <c r="G1741" s="254" t="s">
        <v>508</v>
      </c>
      <c r="H1741" s="267">
        <v>282.50000000000006</v>
      </c>
      <c r="I1741" s="267">
        <v>1.6532508434247064</v>
      </c>
      <c r="J1741" s="268">
        <v>467.04336326747966</v>
      </c>
      <c r="K1741" s="267">
        <v>50.034779950737061</v>
      </c>
      <c r="L1741" s="269">
        <v>14134.825336083222</v>
      </c>
      <c r="M1741" s="270" t="str">
        <f>IFERROR(VLOOKUP(D1741,Planning!$C$6:$K$700,8,FALSE),"-")</f>
        <v>In production</v>
      </c>
      <c r="N1741" s="270">
        <f>IFERROR(VLOOKUP(D1741,Planning!$C$6:$K$700,9,FALSE),"-")</f>
        <v>0</v>
      </c>
    </row>
    <row r="1742" spans="1:14" x14ac:dyDescent="0.25">
      <c r="A1742" s="239" t="s">
        <v>1934</v>
      </c>
      <c r="B1742" s="254"/>
      <c r="C1742" s="254" t="s">
        <v>577</v>
      </c>
      <c r="D1742" s="255">
        <v>370</v>
      </c>
      <c r="E1742" s="254" t="s">
        <v>481</v>
      </c>
      <c r="F1742" s="266" t="s">
        <v>506</v>
      </c>
      <c r="G1742" s="254" t="s">
        <v>508</v>
      </c>
      <c r="H1742" s="267">
        <v>13.333333333333334</v>
      </c>
      <c r="I1742" s="267">
        <v>1.6532508434247064</v>
      </c>
      <c r="J1742" s="268">
        <v>22.043344578996088</v>
      </c>
      <c r="K1742" s="267">
        <v>50.034779950737061</v>
      </c>
      <c r="L1742" s="269">
        <v>667.13039934316089</v>
      </c>
      <c r="M1742" s="270" t="str">
        <f>IFERROR(VLOOKUP(D1742,Planning!$C$6:$K$700,8,FALSE),"-")</f>
        <v>In production</v>
      </c>
      <c r="N1742" s="270">
        <f>IFERROR(VLOOKUP(D1742,Planning!$C$6:$K$700,9,FALSE),"-")</f>
        <v>0</v>
      </c>
    </row>
    <row r="1743" spans="1:14" x14ac:dyDescent="0.25">
      <c r="A1743" s="239" t="s">
        <v>1934</v>
      </c>
      <c r="B1743" s="254"/>
      <c r="C1743" s="254" t="s">
        <v>1930</v>
      </c>
      <c r="D1743" s="255">
        <v>551</v>
      </c>
      <c r="E1743" s="254" t="s">
        <v>481</v>
      </c>
      <c r="F1743" s="266" t="s">
        <v>506</v>
      </c>
      <c r="G1743" s="254" t="s">
        <v>508</v>
      </c>
      <c r="H1743" s="267">
        <v>2.5</v>
      </c>
      <c r="I1743" s="267">
        <v>1.6532508434247064</v>
      </c>
      <c r="J1743" s="268">
        <v>4.1331271085617658</v>
      </c>
      <c r="K1743" s="267">
        <v>50.034779950737061</v>
      </c>
      <c r="L1743" s="269">
        <v>125.08694987684265</v>
      </c>
      <c r="M1743" s="270" t="str">
        <f>IFERROR(VLOOKUP(D1743,Planning!$C$6:$K$700,8,FALSE),"-")</f>
        <v>In production</v>
      </c>
      <c r="N1743" s="270">
        <f>IFERROR(VLOOKUP(D1743,Planning!$C$6:$K$700,9,FALSE),"-")</f>
        <v>0</v>
      </c>
    </row>
    <row r="1744" spans="1:14" x14ac:dyDescent="0.25">
      <c r="A1744" s="239" t="s">
        <v>1934</v>
      </c>
      <c r="B1744" s="254"/>
      <c r="C1744" s="254" t="s">
        <v>1930</v>
      </c>
      <c r="D1744" s="255">
        <v>355</v>
      </c>
      <c r="E1744" s="254" t="s">
        <v>481</v>
      </c>
      <c r="F1744" s="266" t="s">
        <v>506</v>
      </c>
      <c r="G1744" s="254" t="s">
        <v>508</v>
      </c>
      <c r="H1744" s="267">
        <v>122</v>
      </c>
      <c r="I1744" s="267">
        <v>1.6532508434247064</v>
      </c>
      <c r="J1744" s="268">
        <v>201.69660289781419</v>
      </c>
      <c r="K1744" s="267">
        <v>50.034779950737061</v>
      </c>
      <c r="L1744" s="269">
        <v>6104.2431539899217</v>
      </c>
      <c r="M1744" s="270" t="str">
        <f>IFERROR(VLOOKUP(D1744,Planning!$C$6:$K$700,8,FALSE),"-")</f>
        <v>In production</v>
      </c>
      <c r="N1744" s="270">
        <f>IFERROR(VLOOKUP(D1744,Planning!$C$6:$K$700,9,FALSE),"-")</f>
        <v>0</v>
      </c>
    </row>
    <row r="1745" spans="1:14" x14ac:dyDescent="0.25">
      <c r="A1745" s="239" t="s">
        <v>1934</v>
      </c>
      <c r="B1745" s="254"/>
      <c r="C1745" s="254" t="s">
        <v>1930</v>
      </c>
      <c r="D1745" s="255">
        <v>355</v>
      </c>
      <c r="E1745" s="254" t="s">
        <v>481</v>
      </c>
      <c r="F1745" s="266" t="s">
        <v>506</v>
      </c>
      <c r="G1745" s="254" t="s">
        <v>508</v>
      </c>
      <c r="H1745" s="267">
        <v>15.166666666666666</v>
      </c>
      <c r="I1745" s="267">
        <v>1.6532508434247064</v>
      </c>
      <c r="J1745" s="268">
        <v>25.074304458608047</v>
      </c>
      <c r="K1745" s="267">
        <v>50.034779950737061</v>
      </c>
      <c r="L1745" s="269">
        <v>758.86082925284541</v>
      </c>
      <c r="M1745" s="270" t="str">
        <f>IFERROR(VLOOKUP(D1745,Planning!$C$6:$K$700,8,FALSE),"-")</f>
        <v>In production</v>
      </c>
      <c r="N1745" s="270">
        <f>IFERROR(VLOOKUP(D1745,Planning!$C$6:$K$700,9,FALSE),"-")</f>
        <v>0</v>
      </c>
    </row>
    <row r="1746" spans="1:14" x14ac:dyDescent="0.25">
      <c r="A1746" s="239" t="s">
        <v>1934</v>
      </c>
      <c r="B1746" s="254"/>
      <c r="C1746" s="254" t="s">
        <v>491</v>
      </c>
      <c r="D1746" s="255">
        <v>473</v>
      </c>
      <c r="E1746" s="254" t="s">
        <v>481</v>
      </c>
      <c r="F1746" s="266" t="s">
        <v>506</v>
      </c>
      <c r="G1746" s="254" t="s">
        <v>508</v>
      </c>
      <c r="H1746" s="267">
        <v>360.625</v>
      </c>
      <c r="I1746" s="267">
        <v>1.6532508434247064</v>
      </c>
      <c r="J1746" s="268">
        <v>596.20358541003475</v>
      </c>
      <c r="K1746" s="267">
        <v>50.034779950737061</v>
      </c>
      <c r="L1746" s="269">
        <v>18043.792519734554</v>
      </c>
      <c r="M1746" s="270" t="str">
        <f>IFERROR(VLOOKUP(D1746,Planning!$C$6:$K$700,8,FALSE),"-")</f>
        <v>In production</v>
      </c>
      <c r="N1746" s="270" t="str">
        <f>IFERROR(VLOOKUP(D1746,Planning!$C$6:$K$700,9,FALSE),"-")</f>
        <v>C.Macho</v>
      </c>
    </row>
    <row r="1747" spans="1:14" x14ac:dyDescent="0.25">
      <c r="A1747" s="239" t="s">
        <v>1934</v>
      </c>
      <c r="B1747" s="254"/>
      <c r="C1747" s="254" t="s">
        <v>491</v>
      </c>
      <c r="D1747" s="255">
        <v>473</v>
      </c>
      <c r="E1747" s="254" t="s">
        <v>481</v>
      </c>
      <c r="F1747" s="266" t="s">
        <v>506</v>
      </c>
      <c r="G1747" s="254" t="s">
        <v>508</v>
      </c>
      <c r="H1747" s="267">
        <v>131.38888888888889</v>
      </c>
      <c r="I1747" s="267">
        <v>1.6532508434247064</v>
      </c>
      <c r="J1747" s="268">
        <v>217.21879137219059</v>
      </c>
      <c r="K1747" s="267">
        <v>50.034779950737061</v>
      </c>
      <c r="L1747" s="269">
        <v>6574.0141435273972</v>
      </c>
      <c r="M1747" s="270" t="str">
        <f>IFERROR(VLOOKUP(D1747,Planning!$C$6:$K$700,8,FALSE),"-")</f>
        <v>In production</v>
      </c>
      <c r="N1747" s="270" t="str">
        <f>IFERROR(VLOOKUP(D1747,Planning!$C$6:$K$700,9,FALSE),"-")</f>
        <v>C.Macho</v>
      </c>
    </row>
    <row r="1748" spans="1:14" x14ac:dyDescent="0.25">
      <c r="A1748" s="239" t="s">
        <v>1934</v>
      </c>
      <c r="B1748" s="254"/>
      <c r="C1748" s="254" t="s">
        <v>491</v>
      </c>
      <c r="D1748" s="255">
        <v>473</v>
      </c>
      <c r="E1748" s="254" t="s">
        <v>481</v>
      </c>
      <c r="F1748" s="266" t="s">
        <v>506</v>
      </c>
      <c r="G1748" s="254" t="s">
        <v>508</v>
      </c>
      <c r="H1748" s="267">
        <v>12</v>
      </c>
      <c r="I1748" s="267">
        <v>1.6532508434247064</v>
      </c>
      <c r="J1748" s="268">
        <v>19.839010121096479</v>
      </c>
      <c r="K1748" s="267">
        <v>50.034779950737061</v>
      </c>
      <c r="L1748" s="269">
        <v>600.41735940884473</v>
      </c>
      <c r="M1748" s="270" t="str">
        <f>IFERROR(VLOOKUP(D1748,Planning!$C$6:$K$700,8,FALSE),"-")</f>
        <v>In production</v>
      </c>
      <c r="N1748" s="270" t="str">
        <f>IFERROR(VLOOKUP(D1748,Planning!$C$6:$K$700,9,FALSE),"-")</f>
        <v>C.Macho</v>
      </c>
    </row>
    <row r="1749" spans="1:14" x14ac:dyDescent="0.25">
      <c r="A1749" s="239" t="s">
        <v>1934</v>
      </c>
      <c r="B1749" s="254"/>
      <c r="C1749" s="254" t="s">
        <v>491</v>
      </c>
      <c r="D1749" s="255">
        <v>474</v>
      </c>
      <c r="E1749" s="254" t="s">
        <v>482</v>
      </c>
      <c r="F1749" s="266" t="s">
        <v>506</v>
      </c>
      <c r="G1749" s="254" t="s">
        <v>508</v>
      </c>
      <c r="H1749" s="267">
        <v>98.625</v>
      </c>
      <c r="I1749" s="267">
        <v>2.6772915838647076</v>
      </c>
      <c r="J1749" s="268">
        <v>264.04788245865677</v>
      </c>
      <c r="K1749" s="267">
        <v>81.537718374074743</v>
      </c>
      <c r="L1749" s="269">
        <v>8041.6574746431215</v>
      </c>
      <c r="M1749" s="270" t="str">
        <f>IFERROR(VLOOKUP(D1749,Planning!$C$6:$K$700,8,FALSE),"-")</f>
        <v>In production</v>
      </c>
      <c r="N1749" s="270" t="str">
        <f>IFERROR(VLOOKUP(D1749,Planning!$C$6:$K$700,9,FALSE),"-")</f>
        <v>Natural Maple with oil</v>
      </c>
    </row>
    <row r="1750" spans="1:14" x14ac:dyDescent="0.25">
      <c r="A1750" s="239" t="s">
        <v>1934</v>
      </c>
      <c r="B1750" s="254"/>
      <c r="C1750" s="254" t="s">
        <v>577</v>
      </c>
      <c r="D1750" s="255">
        <v>365</v>
      </c>
      <c r="E1750" s="254" t="s">
        <v>481</v>
      </c>
      <c r="F1750" s="266" t="s">
        <v>506</v>
      </c>
      <c r="G1750" s="254" t="s">
        <v>508</v>
      </c>
      <c r="H1750" s="267">
        <v>43.75</v>
      </c>
      <c r="I1750" s="267">
        <v>1.6532508434247064</v>
      </c>
      <c r="J1750" s="268">
        <v>72.329724399830909</v>
      </c>
      <c r="K1750" s="267">
        <v>50.034779950737061</v>
      </c>
      <c r="L1750" s="269">
        <v>2189.0216228447466</v>
      </c>
      <c r="M1750" s="270" t="str">
        <f>IFERROR(VLOOKUP(D1750,Planning!$C$6:$K$700,8,FALSE),"-")</f>
        <v>In production</v>
      </c>
      <c r="N1750" s="270">
        <f>IFERROR(VLOOKUP(D1750,Planning!$C$6:$K$700,9,FALSE),"-")</f>
        <v>0</v>
      </c>
    </row>
    <row r="1751" spans="1:14" x14ac:dyDescent="0.25">
      <c r="A1751" s="239" t="s">
        <v>1934</v>
      </c>
      <c r="B1751" s="254"/>
      <c r="C1751" s="254" t="s">
        <v>577</v>
      </c>
      <c r="D1751" s="255">
        <v>365</v>
      </c>
      <c r="E1751" s="254" t="s">
        <v>485</v>
      </c>
      <c r="F1751" s="266" t="s">
        <v>509</v>
      </c>
      <c r="G1751" s="254" t="s">
        <v>505</v>
      </c>
      <c r="H1751" s="267">
        <v>12.666666666666666</v>
      </c>
      <c r="I1751" s="267">
        <v>3.7872651789270444</v>
      </c>
      <c r="J1751" s="268">
        <v>47.972025599742558</v>
      </c>
      <c r="K1751" s="267">
        <v>111.94602767624674</v>
      </c>
      <c r="L1751" s="269">
        <v>1417.9830172324587</v>
      </c>
      <c r="M1751" s="270" t="str">
        <f>IFERROR(VLOOKUP(D1751,Planning!$C$6:$K$700,8,FALSE),"-")</f>
        <v>In production</v>
      </c>
      <c r="N1751" s="270">
        <f>IFERROR(VLOOKUP(D1751,Planning!$C$6:$K$700,9,FALSE),"-")</f>
        <v>0</v>
      </c>
    </row>
    <row r="1752" spans="1:14" x14ac:dyDescent="0.25">
      <c r="A1752" s="239" t="s">
        <v>1934</v>
      </c>
      <c r="B1752" s="254"/>
      <c r="C1752" s="254" t="s">
        <v>577</v>
      </c>
      <c r="D1752" s="255">
        <v>365</v>
      </c>
      <c r="E1752" s="254" t="s">
        <v>481</v>
      </c>
      <c r="F1752" s="266" t="s">
        <v>506</v>
      </c>
      <c r="G1752" s="254" t="s">
        <v>508</v>
      </c>
      <c r="H1752" s="267">
        <v>51.722222222222221</v>
      </c>
      <c r="I1752" s="267">
        <v>1.6532508434247064</v>
      </c>
      <c r="J1752" s="268">
        <v>85.50980751268898</v>
      </c>
      <c r="K1752" s="267">
        <v>50.034779950737061</v>
      </c>
      <c r="L1752" s="269">
        <v>2587.9100074520111</v>
      </c>
      <c r="M1752" s="270" t="str">
        <f>IFERROR(VLOOKUP(D1752,Planning!$C$6:$K$700,8,FALSE),"-")</f>
        <v>In production</v>
      </c>
      <c r="N1752" s="270">
        <f>IFERROR(VLOOKUP(D1752,Planning!$C$6:$K$700,9,FALSE),"-")</f>
        <v>0</v>
      </c>
    </row>
    <row r="1753" spans="1:14" x14ac:dyDescent="0.25">
      <c r="A1753" s="239" t="s">
        <v>1934</v>
      </c>
      <c r="B1753" s="254"/>
      <c r="C1753" s="254" t="s">
        <v>576</v>
      </c>
      <c r="D1753" s="255">
        <v>541</v>
      </c>
      <c r="E1753" s="254" t="s">
        <v>481</v>
      </c>
      <c r="F1753" s="266" t="s">
        <v>506</v>
      </c>
      <c r="G1753" s="254" t="s">
        <v>508</v>
      </c>
      <c r="H1753" s="267">
        <v>156</v>
      </c>
      <c r="I1753" s="267">
        <v>1.6532508434247064</v>
      </c>
      <c r="J1753" s="268">
        <v>257.90713157425421</v>
      </c>
      <c r="K1753" s="267">
        <v>50.034779950737061</v>
      </c>
      <c r="L1753" s="269">
        <v>7805.4256723149811</v>
      </c>
      <c r="M1753" s="270" t="str">
        <f>IFERROR(VLOOKUP(D1753,Planning!$C$6:$K$700,8,FALSE),"-")</f>
        <v>In production</v>
      </c>
      <c r="N1753" s="270">
        <f>IFERROR(VLOOKUP(D1753,Planning!$C$6:$K$700,9,FALSE),"-")</f>
        <v>0</v>
      </c>
    </row>
    <row r="1754" spans="1:14" x14ac:dyDescent="0.25">
      <c r="A1754" s="239" t="s">
        <v>1934</v>
      </c>
      <c r="B1754" s="254"/>
      <c r="C1754" s="254" t="s">
        <v>1927</v>
      </c>
      <c r="D1754" s="255">
        <v>520</v>
      </c>
      <c r="E1754" s="254" t="s">
        <v>481</v>
      </c>
      <c r="F1754" s="266" t="s">
        <v>506</v>
      </c>
      <c r="G1754" s="254" t="s">
        <v>508</v>
      </c>
      <c r="H1754" s="267">
        <v>-114.625</v>
      </c>
      <c r="I1754" s="267">
        <v>1.6532508434247064</v>
      </c>
      <c r="J1754" s="268">
        <v>-189.50387792755697</v>
      </c>
      <c r="K1754" s="267">
        <v>50.034779950737061</v>
      </c>
      <c r="L1754" s="269">
        <v>-5735.2366518532353</v>
      </c>
      <c r="M1754" s="270" t="str">
        <f>IFERROR(VLOOKUP(D1754,Planning!$C$6:$K$700,8,FALSE),"-")</f>
        <v>In production</v>
      </c>
      <c r="N1754" s="270">
        <f>IFERROR(VLOOKUP(D1754,Planning!$C$6:$K$700,9,FALSE),"-")</f>
        <v>0</v>
      </c>
    </row>
    <row r="1755" spans="1:14" x14ac:dyDescent="0.25">
      <c r="A1755" s="239" t="s">
        <v>1934</v>
      </c>
      <c r="B1755" s="254"/>
      <c r="C1755" s="254" t="s">
        <v>1927</v>
      </c>
      <c r="D1755" s="255">
        <v>520</v>
      </c>
      <c r="E1755" s="254" t="s">
        <v>481</v>
      </c>
      <c r="F1755" s="266" t="s">
        <v>506</v>
      </c>
      <c r="G1755" s="254" t="s">
        <v>508</v>
      </c>
      <c r="H1755" s="267">
        <v>-3.8055555555555598</v>
      </c>
      <c r="I1755" s="267">
        <v>1.6532508434247064</v>
      </c>
      <c r="J1755" s="268">
        <v>-6.2915379319218063</v>
      </c>
      <c r="K1755" s="267">
        <v>50.034779950737061</v>
      </c>
      <c r="L1755" s="269">
        <v>-190.41013481252736</v>
      </c>
      <c r="M1755" s="270" t="str">
        <f>IFERROR(VLOOKUP(D1755,Planning!$C$6:$K$700,8,FALSE),"-")</f>
        <v>In production</v>
      </c>
      <c r="N1755" s="270">
        <f>IFERROR(VLOOKUP(D1755,Planning!$C$6:$K$700,9,FALSE),"-")</f>
        <v>0</v>
      </c>
    </row>
    <row r="1756" spans="1:14" x14ac:dyDescent="0.25">
      <c r="A1756" s="239" t="s">
        <v>1934</v>
      </c>
      <c r="B1756" s="254"/>
      <c r="C1756" s="254" t="s">
        <v>577</v>
      </c>
      <c r="D1756" s="255">
        <v>326</v>
      </c>
      <c r="E1756" s="254" t="s">
        <v>481</v>
      </c>
      <c r="F1756" s="266" t="s">
        <v>506</v>
      </c>
      <c r="G1756" s="254" t="s">
        <v>508</v>
      </c>
      <c r="H1756" s="267">
        <v>-256.4375</v>
      </c>
      <c r="I1756" s="267">
        <v>1.6532508434247064</v>
      </c>
      <c r="J1756" s="268">
        <v>-423.95551316072317</v>
      </c>
      <c r="K1756" s="267">
        <v>50.034779950737061</v>
      </c>
      <c r="L1756" s="269">
        <v>-12830.793883617134</v>
      </c>
      <c r="M1756" s="270" t="str">
        <f>IFERROR(VLOOKUP(D1756,Planning!$C$6:$K$700,8,FALSE),"-")</f>
        <v>In production</v>
      </c>
      <c r="N1756" s="270">
        <f>IFERROR(VLOOKUP(D1756,Planning!$C$6:$K$700,9,FALSE),"-")</f>
        <v>0</v>
      </c>
    </row>
    <row r="1757" spans="1:14" x14ac:dyDescent="0.25">
      <c r="A1757" s="239" t="s">
        <v>1934</v>
      </c>
      <c r="B1757" s="254"/>
      <c r="C1757" s="254" t="s">
        <v>577</v>
      </c>
      <c r="D1757" s="255">
        <v>326</v>
      </c>
      <c r="E1757" s="254" t="s">
        <v>481</v>
      </c>
      <c r="F1757" s="266" t="s">
        <v>506</v>
      </c>
      <c r="G1757" s="254" t="s">
        <v>508</v>
      </c>
      <c r="H1757" s="267">
        <v>-29.1666666666667</v>
      </c>
      <c r="I1757" s="267">
        <v>1.6532508434247064</v>
      </c>
      <c r="J1757" s="268">
        <v>-48.219816266553991</v>
      </c>
      <c r="K1757" s="267">
        <v>50.034779950737061</v>
      </c>
      <c r="L1757" s="269">
        <v>-1459.3477485631659</v>
      </c>
      <c r="M1757" s="270" t="str">
        <f>IFERROR(VLOOKUP(D1757,Planning!$C$6:$K$700,8,FALSE),"-")</f>
        <v>In production</v>
      </c>
      <c r="N1757" s="270">
        <f>IFERROR(VLOOKUP(D1757,Planning!$C$6:$K$700,9,FALSE),"-")</f>
        <v>0</v>
      </c>
    </row>
    <row r="1758" spans="1:14" x14ac:dyDescent="0.25">
      <c r="A1758" s="239" t="s">
        <v>1934</v>
      </c>
      <c r="B1758" s="254"/>
      <c r="C1758" s="254" t="s">
        <v>577</v>
      </c>
      <c r="D1758" s="255">
        <v>356</v>
      </c>
      <c r="E1758" s="254" t="s">
        <v>481</v>
      </c>
      <c r="F1758" s="266" t="s">
        <v>506</v>
      </c>
      <c r="G1758" s="254" t="s">
        <v>508</v>
      </c>
      <c r="H1758" s="267">
        <v>-35</v>
      </c>
      <c r="I1758" s="267">
        <v>1.6532508434247064</v>
      </c>
      <c r="J1758" s="268">
        <v>-57.863779519864721</v>
      </c>
      <c r="K1758" s="267">
        <v>50.034779950737061</v>
      </c>
      <c r="L1758" s="269">
        <v>-1751.217298275797</v>
      </c>
      <c r="M1758" s="270" t="str">
        <f>IFERROR(VLOOKUP(D1758,Planning!$C$6:$K$700,8,FALSE),"-")</f>
        <v>In production</v>
      </c>
      <c r="N1758" s="270">
        <f>IFERROR(VLOOKUP(D1758,Planning!$C$6:$K$700,9,FALSE),"-")</f>
        <v>0</v>
      </c>
    </row>
    <row r="1759" spans="1:14" x14ac:dyDescent="0.25">
      <c r="A1759" s="239" t="s">
        <v>1934</v>
      </c>
      <c r="B1759" s="254"/>
      <c r="C1759" s="254" t="s">
        <v>577</v>
      </c>
      <c r="D1759" s="255">
        <v>524</v>
      </c>
      <c r="E1759" s="254" t="s">
        <v>481</v>
      </c>
      <c r="F1759" s="266" t="s">
        <v>506</v>
      </c>
      <c r="G1759" s="254" t="s">
        <v>508</v>
      </c>
      <c r="H1759" s="267">
        <v>-43.0555555555556</v>
      </c>
      <c r="I1759" s="267">
        <v>1.6532508434247064</v>
      </c>
      <c r="J1759" s="268">
        <v>-71.181633536341593</v>
      </c>
      <c r="K1759" s="267">
        <v>50.034779950737061</v>
      </c>
      <c r="L1759" s="269">
        <v>-2154.2752478789589</v>
      </c>
      <c r="M1759" s="270" t="str">
        <f>IFERROR(VLOOKUP(D1759,Planning!$C$6:$K$700,8,FALSE),"-")</f>
        <v>In production</v>
      </c>
      <c r="N1759" s="270" t="str">
        <f>IFERROR(VLOOKUP(D1759,Planning!$C$6:$K$700,9,FALSE),"-")</f>
        <v>1 seccion de la banca</v>
      </c>
    </row>
    <row r="1760" spans="1:14" x14ac:dyDescent="0.25">
      <c r="A1760" s="239" t="s">
        <v>1934</v>
      </c>
      <c r="B1760" s="254"/>
      <c r="C1760" s="254" t="s">
        <v>577</v>
      </c>
      <c r="D1760" s="255">
        <v>329</v>
      </c>
      <c r="E1760" s="254" t="s">
        <v>481</v>
      </c>
      <c r="F1760" s="266" t="s">
        <v>506</v>
      </c>
      <c r="G1760" s="254" t="s">
        <v>508</v>
      </c>
      <c r="H1760" s="267">
        <v>-3.375</v>
      </c>
      <c r="I1760" s="267">
        <v>1.6532508434247064</v>
      </c>
      <c r="J1760" s="268">
        <v>-5.5797215965583842</v>
      </c>
      <c r="K1760" s="267">
        <v>50.034779950737061</v>
      </c>
      <c r="L1760" s="269">
        <v>-168.86738233373757</v>
      </c>
      <c r="M1760" s="270" t="str">
        <f>IFERROR(VLOOKUP(D1760,Planning!$C$6:$K$700,8,FALSE),"-")</f>
        <v>In production</v>
      </c>
      <c r="N1760" s="270">
        <f>IFERROR(VLOOKUP(D1760,Planning!$C$6:$K$700,9,FALSE),"-")</f>
        <v>0</v>
      </c>
    </row>
    <row r="1761" spans="1:14" x14ac:dyDescent="0.25">
      <c r="A1761" s="239" t="s">
        <v>1934</v>
      </c>
      <c r="B1761" s="254"/>
      <c r="C1761" s="254" t="s">
        <v>577</v>
      </c>
      <c r="D1761" s="255">
        <v>330</v>
      </c>
      <c r="E1761" s="254" t="s">
        <v>481</v>
      </c>
      <c r="F1761" s="266" t="s">
        <v>506</v>
      </c>
      <c r="G1761" s="254" t="s">
        <v>508</v>
      </c>
      <c r="H1761" s="267">
        <v>-42.6666666666667</v>
      </c>
      <c r="I1761" s="267">
        <v>1.6532508434247064</v>
      </c>
      <c r="J1761" s="268">
        <v>-70.538702652787535</v>
      </c>
      <c r="K1761" s="267">
        <v>50.034779950737061</v>
      </c>
      <c r="L1761" s="269">
        <v>-2134.8172778981161</v>
      </c>
      <c r="M1761" s="270" t="str">
        <f>IFERROR(VLOOKUP(D1761,Planning!$C$6:$K$700,8,FALSE),"-")</f>
        <v>In production</v>
      </c>
      <c r="N1761" s="270">
        <f>IFERROR(VLOOKUP(D1761,Planning!$C$6:$K$700,9,FALSE),"-")</f>
        <v>0</v>
      </c>
    </row>
    <row r="1762" spans="1:14" x14ac:dyDescent="0.25">
      <c r="A1762" s="239" t="s">
        <v>1934</v>
      </c>
      <c r="B1762" s="254"/>
      <c r="C1762" s="254" t="s">
        <v>1927</v>
      </c>
      <c r="D1762" s="255">
        <v>520</v>
      </c>
      <c r="E1762" s="254" t="s">
        <v>481</v>
      </c>
      <c r="F1762" s="266" t="s">
        <v>506</v>
      </c>
      <c r="G1762" s="254" t="s">
        <v>508</v>
      </c>
      <c r="H1762" s="267">
        <v>-48.75</v>
      </c>
      <c r="I1762" s="267">
        <v>1.6532508434247064</v>
      </c>
      <c r="J1762" s="268">
        <v>-80.59597861695444</v>
      </c>
      <c r="K1762" s="267">
        <v>50.034779950737061</v>
      </c>
      <c r="L1762" s="269">
        <v>-2439.1955225984316</v>
      </c>
      <c r="M1762" s="270" t="str">
        <f>IFERROR(VLOOKUP(D1762,Planning!$C$6:$K$700,8,FALSE),"-")</f>
        <v>In production</v>
      </c>
      <c r="N1762" s="270">
        <f>IFERROR(VLOOKUP(D1762,Planning!$C$6:$K$700,9,FALSE),"-")</f>
        <v>0</v>
      </c>
    </row>
    <row r="1763" spans="1:14" x14ac:dyDescent="0.25">
      <c r="A1763" s="239" t="s">
        <v>1934</v>
      </c>
      <c r="B1763" s="254"/>
      <c r="C1763" s="254" t="s">
        <v>1927</v>
      </c>
      <c r="D1763" s="255">
        <v>520</v>
      </c>
      <c r="E1763" s="254" t="s">
        <v>481</v>
      </c>
      <c r="F1763" s="266" t="s">
        <v>506</v>
      </c>
      <c r="G1763" s="254" t="s">
        <v>508</v>
      </c>
      <c r="H1763" s="267">
        <v>-7</v>
      </c>
      <c r="I1763" s="267">
        <v>1.6532508434247064</v>
      </c>
      <c r="J1763" s="268">
        <v>-11.572755903972945</v>
      </c>
      <c r="K1763" s="267">
        <v>50.034779950737061</v>
      </c>
      <c r="L1763" s="269">
        <v>-350.24345965515943</v>
      </c>
      <c r="M1763" s="270" t="str">
        <f>IFERROR(VLOOKUP(D1763,Planning!$C$6:$K$700,8,FALSE),"-")</f>
        <v>In production</v>
      </c>
      <c r="N1763" s="270">
        <f>IFERROR(VLOOKUP(D1763,Planning!$C$6:$K$700,9,FALSE),"-")</f>
        <v>0</v>
      </c>
    </row>
    <row r="1764" spans="1:14" x14ac:dyDescent="0.25">
      <c r="A1764" s="239" t="s">
        <v>1934</v>
      </c>
      <c r="B1764" s="254"/>
      <c r="C1764" s="254" t="s">
        <v>577</v>
      </c>
      <c r="D1764" s="255">
        <v>524</v>
      </c>
      <c r="E1764" s="254" t="s">
        <v>481</v>
      </c>
      <c r="F1764" s="266" t="s">
        <v>506</v>
      </c>
      <c r="G1764" s="254" t="s">
        <v>508</v>
      </c>
      <c r="H1764" s="267">
        <v>-1.5</v>
      </c>
      <c r="I1764" s="267">
        <v>1.6532508434247064</v>
      </c>
      <c r="J1764" s="268">
        <v>-2.4798762651370598</v>
      </c>
      <c r="K1764" s="267">
        <v>50.034779950737061</v>
      </c>
      <c r="L1764" s="269">
        <v>-75.052169926105591</v>
      </c>
      <c r="M1764" s="270" t="str">
        <f>IFERROR(VLOOKUP(D1764,Planning!$C$6:$K$700,8,FALSE),"-")</f>
        <v>In production</v>
      </c>
      <c r="N1764" s="270" t="str">
        <f>IFERROR(VLOOKUP(D1764,Planning!$C$6:$K$700,9,FALSE),"-")</f>
        <v>1 seccion de la banca</v>
      </c>
    </row>
    <row r="1765" spans="1:14" x14ac:dyDescent="0.25">
      <c r="A1765" s="239" t="s">
        <v>1934</v>
      </c>
      <c r="B1765" s="254"/>
      <c r="C1765" s="254" t="s">
        <v>577</v>
      </c>
      <c r="D1765" s="255">
        <v>326</v>
      </c>
      <c r="E1765" s="254" t="s">
        <v>481</v>
      </c>
      <c r="F1765" s="266" t="s">
        <v>506</v>
      </c>
      <c r="G1765" s="254" t="s">
        <v>508</v>
      </c>
      <c r="H1765" s="267">
        <v>-5.5833333333333304</v>
      </c>
      <c r="I1765" s="267">
        <v>1.6532508434247064</v>
      </c>
      <c r="J1765" s="268">
        <v>-9.2306505424546064</v>
      </c>
      <c r="K1765" s="267">
        <v>50.034779950737061</v>
      </c>
      <c r="L1765" s="269">
        <v>-279.36085472494847</v>
      </c>
      <c r="M1765" s="270" t="str">
        <f>IFERROR(VLOOKUP(D1765,Planning!$C$6:$K$700,8,FALSE),"-")</f>
        <v>In production</v>
      </c>
      <c r="N1765" s="270">
        <f>IFERROR(VLOOKUP(D1765,Planning!$C$6:$K$700,9,FALSE),"-")</f>
        <v>0</v>
      </c>
    </row>
    <row r="1766" spans="1:14" x14ac:dyDescent="0.25">
      <c r="A1766" s="239" t="s">
        <v>1934</v>
      </c>
      <c r="B1766" s="254"/>
      <c r="C1766" s="254" t="s">
        <v>577</v>
      </c>
      <c r="D1766" s="255">
        <v>524</v>
      </c>
      <c r="E1766" s="254" t="s">
        <v>481</v>
      </c>
      <c r="F1766" s="266" t="s">
        <v>506</v>
      </c>
      <c r="G1766" s="254" t="s">
        <v>508</v>
      </c>
      <c r="H1766" s="267">
        <v>-13.2222222222222</v>
      </c>
      <c r="I1766" s="267">
        <v>1.6532508434247064</v>
      </c>
      <c r="J1766" s="268">
        <v>-21.859650040837749</v>
      </c>
      <c r="K1766" s="267">
        <v>50.034779950737061</v>
      </c>
      <c r="L1766" s="269">
        <v>-661.57097934863339</v>
      </c>
      <c r="M1766" s="270" t="str">
        <f>IFERROR(VLOOKUP(D1766,Planning!$C$6:$K$700,8,FALSE),"-")</f>
        <v>In production</v>
      </c>
      <c r="N1766" s="270" t="str">
        <f>IFERROR(VLOOKUP(D1766,Planning!$C$6:$K$700,9,FALSE),"-")</f>
        <v>1 seccion de la banca</v>
      </c>
    </row>
    <row r="1767" spans="1:14" x14ac:dyDescent="0.25">
      <c r="A1767" s="239" t="s">
        <v>1934</v>
      </c>
      <c r="B1767" s="254"/>
      <c r="C1767" s="254" t="s">
        <v>577</v>
      </c>
      <c r="D1767" s="255">
        <v>327</v>
      </c>
      <c r="E1767" s="254" t="s">
        <v>481</v>
      </c>
      <c r="F1767" s="266" t="s">
        <v>506</v>
      </c>
      <c r="G1767" s="254" t="s">
        <v>508</v>
      </c>
      <c r="H1767" s="267">
        <v>-23.1111111111111</v>
      </c>
      <c r="I1767" s="267">
        <v>1.6532508434247064</v>
      </c>
      <c r="J1767" s="268">
        <v>-38.208463936926528</v>
      </c>
      <c r="K1767" s="267">
        <v>50.034779950737061</v>
      </c>
      <c r="L1767" s="269">
        <v>-1156.3593588614781</v>
      </c>
      <c r="M1767" s="270" t="str">
        <f>IFERROR(VLOOKUP(D1767,Planning!$C$6:$K$700,8,FALSE),"-")</f>
        <v>In production</v>
      </c>
      <c r="N1767" s="270">
        <f>IFERROR(VLOOKUP(D1767,Planning!$C$6:$K$700,9,FALSE),"-")</f>
        <v>0</v>
      </c>
    </row>
    <row r="1768" spans="1:14" x14ac:dyDescent="0.25">
      <c r="A1768" s="239" t="s">
        <v>1934</v>
      </c>
      <c r="B1768" s="254"/>
      <c r="C1768" s="254" t="s">
        <v>491</v>
      </c>
      <c r="D1768" s="255">
        <v>474</v>
      </c>
      <c r="E1768" s="254" t="s">
        <v>482</v>
      </c>
      <c r="F1768" s="266" t="s">
        <v>506</v>
      </c>
      <c r="G1768" s="254" t="s">
        <v>508</v>
      </c>
      <c r="H1768" s="267">
        <v>-604.54166666666697</v>
      </c>
      <c r="I1768" s="267">
        <v>2.6772915838647076</v>
      </c>
      <c r="J1768" s="268">
        <v>-1618.534316262211</v>
      </c>
      <c r="K1768" s="267">
        <v>81.537718374074743</v>
      </c>
      <c r="L1768" s="269">
        <v>-49292.948162060457</v>
      </c>
      <c r="M1768" s="270" t="str">
        <f>IFERROR(VLOOKUP(D1768,Planning!$C$6:$K$700,8,FALSE),"-")</f>
        <v>In production</v>
      </c>
      <c r="N1768" s="270" t="str">
        <f>IFERROR(VLOOKUP(D1768,Planning!$C$6:$K$700,9,FALSE),"-")</f>
        <v>Natural Maple with oil</v>
      </c>
    </row>
    <row r="1769" spans="1:14" x14ac:dyDescent="0.25">
      <c r="A1769" s="239" t="s">
        <v>1934</v>
      </c>
      <c r="B1769" s="254"/>
      <c r="C1769" s="254" t="s">
        <v>1927</v>
      </c>
      <c r="D1769" s="255">
        <v>520</v>
      </c>
      <c r="E1769" s="254" t="s">
        <v>481</v>
      </c>
      <c r="F1769" s="266" t="s">
        <v>506</v>
      </c>
      <c r="G1769" s="254" t="s">
        <v>508</v>
      </c>
      <c r="H1769" s="267">
        <v>-99.1527777777778</v>
      </c>
      <c r="I1769" s="267">
        <v>1.6532508434247064</v>
      </c>
      <c r="J1769" s="268">
        <v>-163.92441348901363</v>
      </c>
      <c r="K1769" s="267">
        <v>50.034779950737061</v>
      </c>
      <c r="L1769" s="269">
        <v>-4961.0874176154439</v>
      </c>
      <c r="M1769" s="270" t="str">
        <f>IFERROR(VLOOKUP(D1769,Planning!$C$6:$K$700,8,FALSE),"-")</f>
        <v>In production</v>
      </c>
      <c r="N1769" s="270">
        <f>IFERROR(VLOOKUP(D1769,Planning!$C$6:$K$700,9,FALSE),"-")</f>
        <v>0</v>
      </c>
    </row>
    <row r="1770" spans="1:14" x14ac:dyDescent="0.25">
      <c r="A1770" s="239" t="s">
        <v>1934</v>
      </c>
      <c r="B1770" s="254"/>
      <c r="C1770" s="254" t="s">
        <v>1929</v>
      </c>
      <c r="D1770" s="255">
        <v>544</v>
      </c>
      <c r="E1770" s="254" t="s">
        <v>486</v>
      </c>
      <c r="F1770" s="266" t="s">
        <v>507</v>
      </c>
      <c r="G1770" s="254" t="s">
        <v>505</v>
      </c>
      <c r="H1770" s="267">
        <v>-17.7083333333333</v>
      </c>
      <c r="I1770" s="267">
        <v>5.8481776602122988</v>
      </c>
      <c r="J1770" s="268">
        <v>-103.5614793995926</v>
      </c>
      <c r="K1770" s="267">
        <v>172.87649300294902</v>
      </c>
      <c r="L1770" s="269">
        <v>-3061.3545635938831</v>
      </c>
      <c r="M1770" s="270" t="str">
        <f>IFERROR(VLOOKUP(D1770,Planning!$C$6:$K$700,8,FALSE),"-")</f>
        <v>In production</v>
      </c>
      <c r="N1770" s="270">
        <f>IFERROR(VLOOKUP(D1770,Planning!$C$6:$K$700,9,FALSE),"-")</f>
        <v>0</v>
      </c>
    </row>
    <row r="1771" spans="1:14" x14ac:dyDescent="0.25">
      <c r="A1771" s="239" t="s">
        <v>1934</v>
      </c>
      <c r="B1771" s="254"/>
      <c r="C1771" s="254" t="s">
        <v>1929</v>
      </c>
      <c r="D1771" s="255">
        <v>544</v>
      </c>
      <c r="E1771" s="254" t="s">
        <v>481</v>
      </c>
      <c r="F1771" s="266" t="s">
        <v>506</v>
      </c>
      <c r="G1771" s="254" t="s">
        <v>508</v>
      </c>
      <c r="H1771" s="267">
        <v>-12.6388888888889</v>
      </c>
      <c r="I1771" s="267">
        <v>1.6532508434247064</v>
      </c>
      <c r="J1771" s="268">
        <v>-20.895253715506723</v>
      </c>
      <c r="K1771" s="267">
        <v>50.034779950737061</v>
      </c>
      <c r="L1771" s="269">
        <v>-632.3840243773717</v>
      </c>
      <c r="M1771" s="270" t="str">
        <f>IFERROR(VLOOKUP(D1771,Planning!$C$6:$K$700,8,FALSE),"-")</f>
        <v>In production</v>
      </c>
      <c r="N1771" s="270">
        <f>IFERROR(VLOOKUP(D1771,Planning!$C$6:$K$700,9,FALSE),"-")</f>
        <v>0</v>
      </c>
    </row>
    <row r="1772" spans="1:14" x14ac:dyDescent="0.25">
      <c r="A1772" s="239" t="s">
        <v>1934</v>
      </c>
      <c r="B1772" s="254"/>
      <c r="C1772" s="254" t="s">
        <v>1929</v>
      </c>
      <c r="D1772" s="255">
        <v>544</v>
      </c>
      <c r="E1772" s="254" t="s">
        <v>486</v>
      </c>
      <c r="F1772" s="266" t="s">
        <v>507</v>
      </c>
      <c r="G1772" s="254" t="s">
        <v>505</v>
      </c>
      <c r="H1772" s="267">
        <v>-16.6666666666667</v>
      </c>
      <c r="I1772" s="267">
        <v>5.8481776602122988</v>
      </c>
      <c r="J1772" s="268">
        <v>-97.46962767020517</v>
      </c>
      <c r="K1772" s="267">
        <v>172.87649300294902</v>
      </c>
      <c r="L1772" s="269">
        <v>-2881.2748833824894</v>
      </c>
      <c r="M1772" s="270" t="str">
        <f>IFERROR(VLOOKUP(D1772,Planning!$C$6:$K$700,8,FALSE),"-")</f>
        <v>In production</v>
      </c>
      <c r="N1772" s="270">
        <f>IFERROR(VLOOKUP(D1772,Planning!$C$6:$K$700,9,FALSE),"-")</f>
        <v>0</v>
      </c>
    </row>
    <row r="1773" spans="1:14" x14ac:dyDescent="0.25">
      <c r="A1773" s="239" t="s">
        <v>1934</v>
      </c>
      <c r="B1773" s="254"/>
      <c r="C1773" s="254" t="s">
        <v>1929</v>
      </c>
      <c r="D1773" s="255">
        <v>544</v>
      </c>
      <c r="E1773" s="254" t="s">
        <v>481</v>
      </c>
      <c r="F1773" s="266" t="s">
        <v>506</v>
      </c>
      <c r="G1773" s="254" t="s">
        <v>508</v>
      </c>
      <c r="H1773" s="267">
        <v>-24.375</v>
      </c>
      <c r="I1773" s="267">
        <v>1.6532508434247064</v>
      </c>
      <c r="J1773" s="268">
        <v>-40.29798930847722</v>
      </c>
      <c r="K1773" s="267">
        <v>50.034779950737061</v>
      </c>
      <c r="L1773" s="269">
        <v>-1219.5977612992158</v>
      </c>
      <c r="M1773" s="270" t="str">
        <f>IFERROR(VLOOKUP(D1773,Planning!$C$6:$K$700,8,FALSE),"-")</f>
        <v>In production</v>
      </c>
      <c r="N1773" s="270">
        <f>IFERROR(VLOOKUP(D1773,Planning!$C$6:$K$700,9,FALSE),"-")</f>
        <v>0</v>
      </c>
    </row>
    <row r="1774" spans="1:14" x14ac:dyDescent="0.25">
      <c r="A1774" s="239" t="s">
        <v>1934</v>
      </c>
      <c r="B1774" s="254"/>
      <c r="C1774" s="254" t="s">
        <v>491</v>
      </c>
      <c r="D1774" s="255">
        <v>474</v>
      </c>
      <c r="E1774" s="254" t="s">
        <v>482</v>
      </c>
      <c r="F1774" s="266" t="s">
        <v>506</v>
      </c>
      <c r="G1774" s="254" t="s">
        <v>508</v>
      </c>
      <c r="H1774" s="267">
        <v>-906.6</v>
      </c>
      <c r="I1774" s="267">
        <v>2.6772915838647076</v>
      </c>
      <c r="J1774" s="268">
        <v>-2427.232549931744</v>
      </c>
      <c r="K1774" s="267">
        <v>81.537718374074743</v>
      </c>
      <c r="L1774" s="269">
        <v>-73922.095477936164</v>
      </c>
      <c r="M1774" s="270" t="str">
        <f>IFERROR(VLOOKUP(D1774,Planning!$C$6:$K$700,8,FALSE),"-")</f>
        <v>In production</v>
      </c>
      <c r="N1774" s="270" t="str">
        <f>IFERROR(VLOOKUP(D1774,Planning!$C$6:$K$700,9,FALSE),"-")</f>
        <v>Natural Maple with oil</v>
      </c>
    </row>
    <row r="1775" spans="1:14" x14ac:dyDescent="0.25">
      <c r="A1775" s="239" t="s">
        <v>1934</v>
      </c>
      <c r="B1775" s="254"/>
      <c r="C1775" s="254" t="s">
        <v>491</v>
      </c>
      <c r="D1775" s="255">
        <v>473</v>
      </c>
      <c r="E1775" s="254" t="s">
        <v>481</v>
      </c>
      <c r="F1775" s="266" t="s">
        <v>506</v>
      </c>
      <c r="G1775" s="254" t="s">
        <v>508</v>
      </c>
      <c r="H1775" s="267">
        <v>-38.8888888888889</v>
      </c>
      <c r="I1775" s="267">
        <v>1.6532508434247064</v>
      </c>
      <c r="J1775" s="268">
        <v>-64.293088355405274</v>
      </c>
      <c r="K1775" s="267">
        <v>50.034779950737061</v>
      </c>
      <c r="L1775" s="269">
        <v>-1945.7969980842197</v>
      </c>
      <c r="M1775" s="270" t="str">
        <f>IFERROR(VLOOKUP(D1775,Planning!$C$6:$K$700,8,FALSE),"-")</f>
        <v>In production</v>
      </c>
      <c r="N1775" s="270" t="str">
        <f>IFERROR(VLOOKUP(D1775,Planning!$C$6:$K$700,9,FALSE),"-")</f>
        <v>C.Macho</v>
      </c>
    </row>
    <row r="1776" spans="1:14" x14ac:dyDescent="0.25">
      <c r="A1776" s="239" t="s">
        <v>1934</v>
      </c>
      <c r="B1776" s="254"/>
      <c r="C1776" s="254" t="s">
        <v>1930</v>
      </c>
      <c r="D1776" s="255">
        <v>550</v>
      </c>
      <c r="E1776" s="254" t="s">
        <v>481</v>
      </c>
      <c r="F1776" s="266" t="s">
        <v>506</v>
      </c>
      <c r="G1776" s="254" t="s">
        <v>508</v>
      </c>
      <c r="H1776" s="267">
        <v>-44.4444444444444</v>
      </c>
      <c r="I1776" s="267">
        <v>1.6532508434247064</v>
      </c>
      <c r="J1776" s="268">
        <v>-73.47781526332021</v>
      </c>
      <c r="K1776" s="267">
        <v>50.034779950737061</v>
      </c>
      <c r="L1776" s="269">
        <v>-2223.7679978105339</v>
      </c>
      <c r="M1776" s="270" t="str">
        <f>IFERROR(VLOOKUP(D1776,Planning!$C$6:$K$700,8,FALSE),"-")</f>
        <v>In production</v>
      </c>
      <c r="N1776" s="270">
        <f>IFERROR(VLOOKUP(D1776,Planning!$C$6:$K$700,9,FALSE),"-")</f>
        <v>0</v>
      </c>
    </row>
    <row r="1777" spans="1:14" x14ac:dyDescent="0.25">
      <c r="A1777" s="239" t="s">
        <v>1934</v>
      </c>
      <c r="B1777" s="254"/>
      <c r="C1777" s="254" t="s">
        <v>491</v>
      </c>
      <c r="D1777" s="255">
        <v>474</v>
      </c>
      <c r="E1777" s="254" t="s">
        <v>482</v>
      </c>
      <c r="F1777" s="266" t="s">
        <v>506</v>
      </c>
      <c r="G1777" s="254" t="s">
        <v>508</v>
      </c>
      <c r="H1777" s="267">
        <v>-69</v>
      </c>
      <c r="I1777" s="267">
        <v>2.6772915838647076</v>
      </c>
      <c r="J1777" s="268">
        <v>-184.73311928666482</v>
      </c>
      <c r="K1777" s="267">
        <v>81.537718374074743</v>
      </c>
      <c r="L1777" s="269">
        <v>-5626.1025678111573</v>
      </c>
      <c r="M1777" s="270" t="str">
        <f>IFERROR(VLOOKUP(D1777,Planning!$C$6:$K$700,8,FALSE),"-")</f>
        <v>In production</v>
      </c>
      <c r="N1777" s="270" t="str">
        <f>IFERROR(VLOOKUP(D1777,Planning!$C$6:$K$700,9,FALSE),"-")</f>
        <v>Natural Maple with oil</v>
      </c>
    </row>
    <row r="1778" spans="1:14" x14ac:dyDescent="0.25">
      <c r="A1778" s="239" t="s">
        <v>1934</v>
      </c>
      <c r="B1778" s="254"/>
      <c r="C1778" s="254" t="s">
        <v>1930</v>
      </c>
      <c r="D1778" s="255">
        <v>550</v>
      </c>
      <c r="E1778" s="254" t="s">
        <v>481</v>
      </c>
      <c r="F1778" s="266" t="s">
        <v>506</v>
      </c>
      <c r="G1778" s="254" t="s">
        <v>508</v>
      </c>
      <c r="H1778" s="267">
        <v>-45.8333333333333</v>
      </c>
      <c r="I1778" s="267">
        <v>1.6532508434247064</v>
      </c>
      <c r="J1778" s="268">
        <v>-75.773996990298983</v>
      </c>
      <c r="K1778" s="267">
        <v>50.034779950737061</v>
      </c>
      <c r="L1778" s="269">
        <v>-2293.2607477421138</v>
      </c>
      <c r="M1778" s="270" t="str">
        <f>IFERROR(VLOOKUP(D1778,Planning!$C$6:$K$700,8,FALSE),"-")</f>
        <v>In production</v>
      </c>
      <c r="N1778" s="270">
        <f>IFERROR(VLOOKUP(D1778,Planning!$C$6:$K$700,9,FALSE),"-")</f>
        <v>0</v>
      </c>
    </row>
    <row r="1779" spans="1:14" x14ac:dyDescent="0.25">
      <c r="A1779" s="239" t="s">
        <v>1934</v>
      </c>
      <c r="B1779" s="254"/>
      <c r="C1779" s="254" t="s">
        <v>1930</v>
      </c>
      <c r="D1779" s="255">
        <v>550</v>
      </c>
      <c r="E1779" s="254" t="s">
        <v>481</v>
      </c>
      <c r="F1779" s="266" t="s">
        <v>506</v>
      </c>
      <c r="G1779" s="254" t="s">
        <v>508</v>
      </c>
      <c r="H1779" s="267">
        <v>-50</v>
      </c>
      <c r="I1779" s="267">
        <v>1.6532508434247064</v>
      </c>
      <c r="J1779" s="268">
        <v>-82.662542171235316</v>
      </c>
      <c r="K1779" s="267">
        <v>50.034779950737061</v>
      </c>
      <c r="L1779" s="269">
        <v>-2501.7389975368533</v>
      </c>
      <c r="M1779" s="270" t="str">
        <f>IFERROR(VLOOKUP(D1779,Planning!$C$6:$K$700,8,FALSE),"-")</f>
        <v>In production</v>
      </c>
      <c r="N1779" s="270">
        <f>IFERROR(VLOOKUP(D1779,Planning!$C$6:$K$700,9,FALSE),"-")</f>
        <v>0</v>
      </c>
    </row>
    <row r="1780" spans="1:14" x14ac:dyDescent="0.25">
      <c r="A1780" s="239" t="s">
        <v>1934</v>
      </c>
      <c r="B1780" s="254"/>
      <c r="C1780" s="254" t="s">
        <v>1931</v>
      </c>
      <c r="D1780" s="255">
        <v>554</v>
      </c>
      <c r="E1780" s="254" t="s">
        <v>481</v>
      </c>
      <c r="F1780" s="266" t="s">
        <v>506</v>
      </c>
      <c r="G1780" s="254" t="s">
        <v>508</v>
      </c>
      <c r="H1780" s="267">
        <v>-45.4513888888889</v>
      </c>
      <c r="I1780" s="267">
        <v>1.6532508434247064</v>
      </c>
      <c r="J1780" s="268">
        <v>-75.142547015379904</v>
      </c>
      <c r="K1780" s="267">
        <v>50.034779950737061</v>
      </c>
      <c r="L1780" s="269">
        <v>-2274.1502415109317</v>
      </c>
      <c r="M1780" s="270" t="str">
        <f>IFERROR(VLOOKUP(D1780,Planning!$C$6:$K$700,8,FALSE),"-")</f>
        <v>In production</v>
      </c>
      <c r="N1780" s="270" t="str">
        <f>IFERROR(VLOOKUP(D1780,Planning!$C$6:$K$700,9,FALSE),"-")</f>
        <v>Finalizada</v>
      </c>
    </row>
    <row r="1781" spans="1:14" x14ac:dyDescent="0.25">
      <c r="A1781" s="239" t="s">
        <v>1934</v>
      </c>
      <c r="B1781" s="254"/>
      <c r="C1781" s="254" t="s">
        <v>577</v>
      </c>
      <c r="D1781" s="255">
        <v>327</v>
      </c>
      <c r="E1781" s="254" t="s">
        <v>481</v>
      </c>
      <c r="F1781" s="266" t="s">
        <v>506</v>
      </c>
      <c r="G1781" s="254" t="s">
        <v>508</v>
      </c>
      <c r="H1781" s="267">
        <v>-73.6875</v>
      </c>
      <c r="I1781" s="267">
        <v>1.6532508434247064</v>
      </c>
      <c r="J1781" s="268">
        <v>-121.82392152485805</v>
      </c>
      <c r="K1781" s="267">
        <v>50.034779950737061</v>
      </c>
      <c r="L1781" s="269">
        <v>-3686.9378476199372</v>
      </c>
      <c r="M1781" s="270" t="str">
        <f>IFERROR(VLOOKUP(D1781,Planning!$C$6:$K$700,8,FALSE),"-")</f>
        <v>In production</v>
      </c>
      <c r="N1781" s="270">
        <f>IFERROR(VLOOKUP(D1781,Planning!$C$6:$K$700,9,FALSE),"-")</f>
        <v>0</v>
      </c>
    </row>
    <row r="1782" spans="1:14" x14ac:dyDescent="0.25">
      <c r="A1782" s="239" t="s">
        <v>1934</v>
      </c>
      <c r="B1782" s="254"/>
      <c r="C1782" s="254" t="s">
        <v>1931</v>
      </c>
      <c r="D1782" s="255">
        <v>554</v>
      </c>
      <c r="E1782" s="254" t="s">
        <v>481</v>
      </c>
      <c r="F1782" s="266" t="s">
        <v>506</v>
      </c>
      <c r="G1782" s="254" t="s">
        <v>508</v>
      </c>
      <c r="H1782" s="267">
        <v>-39.8263888888889</v>
      </c>
      <c r="I1782" s="267">
        <v>1.6532508434247064</v>
      </c>
      <c r="J1782" s="268">
        <v>-65.843011021115927</v>
      </c>
      <c r="K1782" s="267">
        <v>50.034779950737061</v>
      </c>
      <c r="L1782" s="269">
        <v>-1992.7046042880356</v>
      </c>
      <c r="M1782" s="270" t="str">
        <f>IFERROR(VLOOKUP(D1782,Planning!$C$6:$K$700,8,FALSE),"-")</f>
        <v>In production</v>
      </c>
      <c r="N1782" s="270" t="str">
        <f>IFERROR(VLOOKUP(D1782,Planning!$C$6:$K$700,9,FALSE),"-")</f>
        <v>Finalizada</v>
      </c>
    </row>
    <row r="1783" spans="1:14" x14ac:dyDescent="0.25">
      <c r="A1783" s="239" t="s">
        <v>1934</v>
      </c>
      <c r="B1783" s="254"/>
      <c r="C1783" s="254" t="s">
        <v>577</v>
      </c>
      <c r="D1783" s="255">
        <v>546</v>
      </c>
      <c r="E1783" s="254" t="s">
        <v>481</v>
      </c>
      <c r="F1783" s="266" t="s">
        <v>506</v>
      </c>
      <c r="G1783" s="254" t="s">
        <v>508</v>
      </c>
      <c r="H1783" s="267">
        <v>-36.6666666666667</v>
      </c>
      <c r="I1783" s="267">
        <v>1.6532508434247064</v>
      </c>
      <c r="J1783" s="268">
        <v>-60.619197592239288</v>
      </c>
      <c r="K1783" s="267">
        <v>50.034779950737061</v>
      </c>
      <c r="L1783" s="269">
        <v>-1834.608598193694</v>
      </c>
      <c r="M1783" s="270" t="str">
        <f>IFERROR(VLOOKUP(D1783,Planning!$C$6:$K$700,8,FALSE),"-")</f>
        <v>Client set approved</v>
      </c>
      <c r="N1783" s="270">
        <f>IFERROR(VLOOKUP(D1783,Planning!$C$6:$K$700,9,FALSE),"-")</f>
        <v>0</v>
      </c>
    </row>
    <row r="1784" spans="1:14" s="272" customFormat="1" x14ac:dyDescent="0.25">
      <c r="A1784" s="239" t="s">
        <v>1934</v>
      </c>
      <c r="B1784" s="254"/>
      <c r="C1784" s="254" t="s">
        <v>577</v>
      </c>
      <c r="D1784" s="255">
        <v>367</v>
      </c>
      <c r="E1784" s="254" t="s">
        <v>481</v>
      </c>
      <c r="F1784" s="266" t="s">
        <v>506</v>
      </c>
      <c r="G1784" s="254" t="s">
        <v>508</v>
      </c>
      <c r="H1784" s="267">
        <v>-11.3333333333333</v>
      </c>
      <c r="I1784" s="267">
        <v>1.6532508434247064</v>
      </c>
      <c r="J1784" s="268">
        <v>-18.736842892146619</v>
      </c>
      <c r="K1784" s="267">
        <v>50.034779950737061</v>
      </c>
      <c r="L1784" s="269">
        <v>-567.06083944168506</v>
      </c>
      <c r="M1784" s="270" t="str">
        <f>IFERROR(VLOOKUP(D1784,Planning!$C$6:$K$700,8,FALSE),"-")</f>
        <v>In production</v>
      </c>
      <c r="N1784" s="270">
        <f>IFERROR(VLOOKUP(D1784,Planning!$C$6:$K$700,9,FALSE),"-")</f>
        <v>0</v>
      </c>
    </row>
    <row r="1785" spans="1:14" x14ac:dyDescent="0.25">
      <c r="A1785" s="239" t="s">
        <v>1934</v>
      </c>
      <c r="B1785" s="254"/>
      <c r="C1785" s="254" t="s">
        <v>1930</v>
      </c>
      <c r="D1785" s="255">
        <v>551</v>
      </c>
      <c r="E1785" s="254" t="s">
        <v>481</v>
      </c>
      <c r="F1785" s="266" t="s">
        <v>506</v>
      </c>
      <c r="G1785" s="254" t="s">
        <v>508</v>
      </c>
      <c r="H1785" s="267">
        <v>-38.3333333333333</v>
      </c>
      <c r="I1785" s="267">
        <v>1.6532508434247064</v>
      </c>
      <c r="J1785" s="268">
        <v>-63.374615664613692</v>
      </c>
      <c r="K1785" s="267">
        <v>50.034779950737061</v>
      </c>
      <c r="L1785" s="269">
        <v>-1917.9998981115857</v>
      </c>
      <c r="M1785" s="270" t="str">
        <f>IFERROR(VLOOKUP(D1785,Planning!$C$6:$K$700,8,FALSE),"-")</f>
        <v>In production</v>
      </c>
      <c r="N1785" s="270">
        <f>IFERROR(VLOOKUP(D1785,Planning!$C$6:$K$700,9,FALSE),"-")</f>
        <v>0</v>
      </c>
    </row>
    <row r="1786" spans="1:14" x14ac:dyDescent="0.25">
      <c r="A1786" s="239" t="s">
        <v>1934</v>
      </c>
      <c r="B1786" s="254"/>
      <c r="C1786" s="254" t="s">
        <v>1930</v>
      </c>
      <c r="D1786" s="255">
        <v>552</v>
      </c>
      <c r="E1786" s="254" t="s">
        <v>481</v>
      </c>
      <c r="F1786" s="266" t="s">
        <v>506</v>
      </c>
      <c r="G1786" s="254" t="s">
        <v>508</v>
      </c>
      <c r="H1786" s="267">
        <v>-12.375</v>
      </c>
      <c r="I1786" s="267">
        <v>1.6532508434247064</v>
      </c>
      <c r="J1786" s="268">
        <v>-20.458979187380741</v>
      </c>
      <c r="K1786" s="267">
        <v>50.034779950737061</v>
      </c>
      <c r="L1786" s="269">
        <v>-619.18040189037117</v>
      </c>
      <c r="M1786" s="270" t="str">
        <f>IFERROR(VLOOKUP(D1786,Planning!$C$6:$K$700,8,FALSE),"-")</f>
        <v>In production</v>
      </c>
      <c r="N1786" s="270">
        <f>IFERROR(VLOOKUP(D1786,Planning!$C$6:$K$700,9,FALSE),"-")</f>
        <v>0</v>
      </c>
    </row>
    <row r="1787" spans="1:14" x14ac:dyDescent="0.25">
      <c r="A1787" s="239" t="s">
        <v>1934</v>
      </c>
      <c r="B1787" s="254"/>
      <c r="C1787" s="254" t="s">
        <v>577</v>
      </c>
      <c r="D1787" s="255">
        <v>367</v>
      </c>
      <c r="E1787" s="254" t="s">
        <v>481</v>
      </c>
      <c r="F1787" s="266" t="s">
        <v>506</v>
      </c>
      <c r="G1787" s="254" t="s">
        <v>508</v>
      </c>
      <c r="H1787" s="267">
        <v>-22</v>
      </c>
      <c r="I1787" s="267">
        <v>1.6532508434247064</v>
      </c>
      <c r="J1787" s="268">
        <v>-36.371518555343542</v>
      </c>
      <c r="K1787" s="267">
        <v>50.034779950737061</v>
      </c>
      <c r="L1787" s="269">
        <v>-1100.7651589162153</v>
      </c>
      <c r="M1787" s="270" t="str">
        <f>IFERROR(VLOOKUP(D1787,Planning!$C$6:$K$700,8,FALSE),"-")</f>
        <v>In production</v>
      </c>
      <c r="N1787" s="270">
        <f>IFERROR(VLOOKUP(D1787,Planning!$C$6:$K$700,9,FALSE),"-")</f>
        <v>0</v>
      </c>
    </row>
    <row r="1788" spans="1:14" x14ac:dyDescent="0.25">
      <c r="A1788" s="239" t="s">
        <v>1934</v>
      </c>
      <c r="B1788" s="254"/>
      <c r="C1788" s="254" t="s">
        <v>1930</v>
      </c>
      <c r="D1788" s="255">
        <v>555</v>
      </c>
      <c r="E1788" s="254" t="s">
        <v>481</v>
      </c>
      <c r="F1788" s="266" t="s">
        <v>506</v>
      </c>
      <c r="G1788" s="254" t="s">
        <v>508</v>
      </c>
      <c r="H1788" s="267">
        <v>-126.388888888889</v>
      </c>
      <c r="I1788" s="267">
        <v>1.6532508434247064</v>
      </c>
      <c r="J1788" s="268">
        <v>-208.95253715506723</v>
      </c>
      <c r="K1788" s="267">
        <v>50.034779950737061</v>
      </c>
      <c r="L1788" s="269">
        <v>-6323.8402437737177</v>
      </c>
      <c r="M1788" s="270" t="str">
        <f>IFERROR(VLOOKUP(D1788,Planning!$C$6:$K$700,8,FALSE),"-")</f>
        <v>In production</v>
      </c>
      <c r="N1788" s="270">
        <f>IFERROR(VLOOKUP(D1788,Planning!$C$6:$K$700,9,FALSE),"-")</f>
        <v>0</v>
      </c>
    </row>
    <row r="1789" spans="1:14" x14ac:dyDescent="0.25">
      <c r="A1789" s="239" t="s">
        <v>1934</v>
      </c>
      <c r="B1789" s="254"/>
      <c r="C1789" s="254" t="s">
        <v>577</v>
      </c>
      <c r="D1789" s="255">
        <v>546</v>
      </c>
      <c r="E1789" s="254" t="s">
        <v>481</v>
      </c>
      <c r="F1789" s="266" t="s">
        <v>506</v>
      </c>
      <c r="G1789" s="254" t="s">
        <v>508</v>
      </c>
      <c r="H1789" s="267">
        <v>-51.25</v>
      </c>
      <c r="I1789" s="267">
        <v>1.6532508434247064</v>
      </c>
      <c r="J1789" s="268">
        <v>-84.729105725516206</v>
      </c>
      <c r="K1789" s="267">
        <v>50.034779950737061</v>
      </c>
      <c r="L1789" s="269">
        <v>-2564.2824724752745</v>
      </c>
      <c r="M1789" s="270" t="str">
        <f>IFERROR(VLOOKUP(D1789,Planning!$C$6:$K$700,8,FALSE),"-")</f>
        <v>Client set approved</v>
      </c>
      <c r="N1789" s="270">
        <f>IFERROR(VLOOKUP(D1789,Planning!$C$6:$K$700,9,FALSE),"-")</f>
        <v>0</v>
      </c>
    </row>
    <row r="1790" spans="1:14" x14ac:dyDescent="0.25">
      <c r="A1790" s="239" t="s">
        <v>1934</v>
      </c>
      <c r="B1790" s="254"/>
      <c r="C1790" s="254" t="s">
        <v>577</v>
      </c>
      <c r="D1790" s="255">
        <v>356</v>
      </c>
      <c r="E1790" s="254" t="s">
        <v>481</v>
      </c>
      <c r="F1790" s="266" t="s">
        <v>506</v>
      </c>
      <c r="G1790" s="254" t="s">
        <v>508</v>
      </c>
      <c r="H1790" s="267">
        <v>-40</v>
      </c>
      <c r="I1790" s="267">
        <v>1.6532508434247064</v>
      </c>
      <c r="J1790" s="268">
        <v>-66.130033736988253</v>
      </c>
      <c r="K1790" s="267">
        <v>50.034779950737061</v>
      </c>
      <c r="L1790" s="269">
        <v>-2001.3911980294824</v>
      </c>
      <c r="M1790" s="270" t="str">
        <f>IFERROR(VLOOKUP(D1790,Planning!$C$6:$K$700,8,FALSE),"-")</f>
        <v>In production</v>
      </c>
      <c r="N1790" s="270">
        <f>IFERROR(VLOOKUP(D1790,Planning!$C$6:$K$700,9,FALSE),"-")</f>
        <v>0</v>
      </c>
    </row>
    <row r="1791" spans="1:14" x14ac:dyDescent="0.25">
      <c r="A1791" s="239" t="s">
        <v>1934</v>
      </c>
      <c r="B1791" s="254"/>
      <c r="C1791" s="254" t="s">
        <v>577</v>
      </c>
      <c r="D1791" s="255">
        <v>546</v>
      </c>
      <c r="E1791" s="254" t="s">
        <v>481</v>
      </c>
      <c r="F1791" s="266" t="s">
        <v>506</v>
      </c>
      <c r="G1791" s="254" t="s">
        <v>508</v>
      </c>
      <c r="H1791" s="267">
        <v>-31.25</v>
      </c>
      <c r="I1791" s="267">
        <v>1.6532508434247064</v>
      </c>
      <c r="J1791" s="268">
        <v>-51.664088857022072</v>
      </c>
      <c r="K1791" s="267">
        <v>50.034779950737061</v>
      </c>
      <c r="L1791" s="269">
        <v>-1563.5868734605331</v>
      </c>
      <c r="M1791" s="270" t="str">
        <f>IFERROR(VLOOKUP(D1791,Planning!$C$6:$K$700,8,FALSE),"-")</f>
        <v>Client set approved</v>
      </c>
      <c r="N1791" s="270">
        <f>IFERROR(VLOOKUP(D1791,Planning!$C$6:$K$700,9,FALSE),"-")</f>
        <v>0</v>
      </c>
    </row>
    <row r="1792" spans="1:14" x14ac:dyDescent="0.25">
      <c r="A1792" s="239" t="s">
        <v>1934</v>
      </c>
      <c r="B1792" s="254"/>
      <c r="C1792" s="254" t="s">
        <v>577</v>
      </c>
      <c r="D1792" s="255">
        <v>546</v>
      </c>
      <c r="E1792" s="254" t="s">
        <v>481</v>
      </c>
      <c r="F1792" s="266" t="s">
        <v>506</v>
      </c>
      <c r="G1792" s="254" t="s">
        <v>508</v>
      </c>
      <c r="H1792" s="267">
        <v>-63.8333333333333</v>
      </c>
      <c r="I1792" s="267">
        <v>1.6532508434247064</v>
      </c>
      <c r="J1792" s="268">
        <v>-105.53251217194371</v>
      </c>
      <c r="K1792" s="267">
        <v>50.034779950737061</v>
      </c>
      <c r="L1792" s="269">
        <v>-3193.8867868553807</v>
      </c>
      <c r="M1792" s="270" t="str">
        <f>IFERROR(VLOOKUP(D1792,Planning!$C$6:$K$700,8,FALSE),"-")</f>
        <v>Client set approved</v>
      </c>
      <c r="N1792" s="270">
        <f>IFERROR(VLOOKUP(D1792,Planning!$C$6:$K$700,9,FALSE),"-")</f>
        <v>0</v>
      </c>
    </row>
    <row r="1793" spans="1:14" x14ac:dyDescent="0.25">
      <c r="A1793" s="239" t="s">
        <v>1934</v>
      </c>
      <c r="B1793" s="254"/>
      <c r="C1793" s="254" t="s">
        <v>577</v>
      </c>
      <c r="D1793" s="255">
        <v>542</v>
      </c>
      <c r="E1793" s="254" t="s">
        <v>481</v>
      </c>
      <c r="F1793" s="266" t="s">
        <v>506</v>
      </c>
      <c r="G1793" s="254" t="s">
        <v>508</v>
      </c>
      <c r="H1793" s="267">
        <v>-15.1666666666667</v>
      </c>
      <c r="I1793" s="267">
        <v>1.6532508434247064</v>
      </c>
      <c r="J1793" s="268">
        <v>-25.074304458608101</v>
      </c>
      <c r="K1793" s="267">
        <v>50.034779950737061</v>
      </c>
      <c r="L1793" s="269">
        <v>-758.86082925284711</v>
      </c>
      <c r="M1793" s="270" t="str">
        <f>IFERROR(VLOOKUP(D1793,Planning!$C$6:$K$700,8,FALSE),"-")</f>
        <v>In production</v>
      </c>
      <c r="N1793" s="270">
        <f>IFERROR(VLOOKUP(D1793,Planning!$C$6:$K$700,9,FALSE),"-")</f>
        <v>0</v>
      </c>
    </row>
    <row r="1794" spans="1:14" x14ac:dyDescent="0.25">
      <c r="A1794" s="239" t="s">
        <v>1934</v>
      </c>
      <c r="B1794" s="254"/>
      <c r="C1794" s="254" t="s">
        <v>1930</v>
      </c>
      <c r="D1794" s="255">
        <v>551</v>
      </c>
      <c r="E1794" s="254" t="s">
        <v>481</v>
      </c>
      <c r="F1794" s="266" t="s">
        <v>506</v>
      </c>
      <c r="G1794" s="254" t="s">
        <v>508</v>
      </c>
      <c r="H1794" s="267">
        <v>-1.1458333333333299</v>
      </c>
      <c r="I1794" s="267">
        <v>1.6532508434247064</v>
      </c>
      <c r="J1794" s="268">
        <v>-1.8943499247574704</v>
      </c>
      <c r="K1794" s="267">
        <v>50.034779950737061</v>
      </c>
      <c r="L1794" s="269">
        <v>-57.331518693552709</v>
      </c>
      <c r="M1794" s="270" t="str">
        <f>IFERROR(VLOOKUP(D1794,Planning!$C$6:$K$700,8,FALSE),"-")</f>
        <v>In production</v>
      </c>
      <c r="N1794" s="270">
        <f>IFERROR(VLOOKUP(D1794,Planning!$C$6:$K$700,9,FALSE),"-")</f>
        <v>0</v>
      </c>
    </row>
    <row r="1795" spans="1:14" x14ac:dyDescent="0.25">
      <c r="A1795" s="239" t="s">
        <v>1934</v>
      </c>
      <c r="B1795" s="254"/>
      <c r="C1795" s="254" t="s">
        <v>577</v>
      </c>
      <c r="D1795" s="255">
        <v>370</v>
      </c>
      <c r="E1795" s="254" t="s">
        <v>481</v>
      </c>
      <c r="F1795" s="266" t="s">
        <v>506</v>
      </c>
      <c r="G1795" s="254" t="s">
        <v>508</v>
      </c>
      <c r="H1795" s="267">
        <v>-4</v>
      </c>
      <c r="I1795" s="267">
        <v>1.6532508434247064</v>
      </c>
      <c r="J1795" s="268">
        <v>-6.6130033736988256</v>
      </c>
      <c r="K1795" s="267">
        <v>50.034779950737061</v>
      </c>
      <c r="L1795" s="269">
        <v>-200.13911980294824</v>
      </c>
      <c r="M1795" s="270" t="str">
        <f>IFERROR(VLOOKUP(D1795,Planning!$C$6:$K$700,8,FALSE),"-")</f>
        <v>In production</v>
      </c>
      <c r="N1795" s="270">
        <f>IFERROR(VLOOKUP(D1795,Planning!$C$6:$K$700,9,FALSE),"-")</f>
        <v>0</v>
      </c>
    </row>
    <row r="1796" spans="1:14" x14ac:dyDescent="0.25">
      <c r="A1796" s="239" t="s">
        <v>1934</v>
      </c>
      <c r="B1796" s="254"/>
      <c r="C1796" s="254" t="s">
        <v>577</v>
      </c>
      <c r="D1796" s="255">
        <v>355</v>
      </c>
      <c r="E1796" s="254" t="s">
        <v>481</v>
      </c>
      <c r="F1796" s="266" t="s">
        <v>506</v>
      </c>
      <c r="G1796" s="254" t="s">
        <v>508</v>
      </c>
      <c r="H1796" s="267">
        <v>-53.25</v>
      </c>
      <c r="I1796" s="267">
        <v>1.6532508434247064</v>
      </c>
      <c r="J1796" s="268">
        <v>-88.035607412365621</v>
      </c>
      <c r="K1796" s="267">
        <v>50.034779950737061</v>
      </c>
      <c r="L1796" s="269">
        <v>-2664.3520323767484</v>
      </c>
      <c r="M1796" s="270" t="str">
        <f>IFERROR(VLOOKUP(D1796,Planning!$C$6:$K$700,8,FALSE),"-")</f>
        <v>In production</v>
      </c>
      <c r="N1796" s="270">
        <f>IFERROR(VLOOKUP(D1796,Planning!$C$6:$K$700,9,FALSE),"-")</f>
        <v>0</v>
      </c>
    </row>
    <row r="1797" spans="1:14" x14ac:dyDescent="0.25">
      <c r="A1797" s="239" t="s">
        <v>1934</v>
      </c>
      <c r="B1797" s="254"/>
      <c r="C1797" s="254" t="s">
        <v>577</v>
      </c>
      <c r="D1797" s="644">
        <v>541</v>
      </c>
      <c r="E1797" s="254" t="s">
        <v>481</v>
      </c>
      <c r="F1797" s="266" t="s">
        <v>506</v>
      </c>
      <c r="G1797" s="254" t="s">
        <v>508</v>
      </c>
      <c r="H1797" s="267">
        <v>-37.5</v>
      </c>
      <c r="I1797" s="267">
        <v>1.6532508434247064</v>
      </c>
      <c r="J1797" s="268">
        <v>-61.996906628426487</v>
      </c>
      <c r="K1797" s="267">
        <v>50.034779950737061</v>
      </c>
      <c r="L1797" s="269">
        <v>-1876.3042481526397</v>
      </c>
      <c r="M1797" s="270" t="str">
        <f>IFERROR(VLOOKUP(D1797,Planning!$C$6:$K$700,8,FALSE),"-")</f>
        <v>In production</v>
      </c>
      <c r="N1797" s="270">
        <f>IFERROR(VLOOKUP(D1797,Planning!$C$6:$K$700,9,FALSE),"-")</f>
        <v>0</v>
      </c>
    </row>
    <row r="1798" spans="1:14" x14ac:dyDescent="0.25">
      <c r="A1798" s="239" t="s">
        <v>1934</v>
      </c>
      <c r="B1798" s="254"/>
      <c r="C1798" s="254" t="s">
        <v>577</v>
      </c>
      <c r="D1798" s="644">
        <v>541</v>
      </c>
      <c r="E1798" s="254" t="s">
        <v>481</v>
      </c>
      <c r="F1798" s="266" t="s">
        <v>506</v>
      </c>
      <c r="G1798" s="254" t="s">
        <v>508</v>
      </c>
      <c r="H1798" s="267">
        <v>-99.1666666666667</v>
      </c>
      <c r="I1798" s="267">
        <v>1.6532508434247064</v>
      </c>
      <c r="J1798" s="268">
        <v>-163.94737530628345</v>
      </c>
      <c r="K1798" s="267">
        <v>50.034779950737061</v>
      </c>
      <c r="L1798" s="269">
        <v>-4961.7823451147606</v>
      </c>
      <c r="M1798" s="270" t="str">
        <f>IFERROR(VLOOKUP(D1798,Planning!$C$6:$K$700,8,FALSE),"-")</f>
        <v>In production</v>
      </c>
      <c r="N1798" s="270">
        <f>IFERROR(VLOOKUP(D1798,Planning!$C$6:$K$700,9,FALSE),"-")</f>
        <v>0</v>
      </c>
    </row>
    <row r="1799" spans="1:14" x14ac:dyDescent="0.25">
      <c r="A1799" s="239" t="s">
        <v>1934</v>
      </c>
      <c r="B1799" s="254"/>
      <c r="C1799" s="254" t="s">
        <v>491</v>
      </c>
      <c r="D1799" s="255">
        <v>473</v>
      </c>
      <c r="E1799" s="254" t="s">
        <v>481</v>
      </c>
      <c r="F1799" s="266" t="s">
        <v>506</v>
      </c>
      <c r="G1799" s="254" t="s">
        <v>508</v>
      </c>
      <c r="H1799" s="267">
        <v>-12.6041666666667</v>
      </c>
      <c r="I1799" s="267">
        <v>1.6532508434247064</v>
      </c>
      <c r="J1799" s="268">
        <v>-20.837849172332291</v>
      </c>
      <c r="K1799" s="267">
        <v>50.034779950737061</v>
      </c>
      <c r="L1799" s="269">
        <v>-630.64670562908339</v>
      </c>
      <c r="M1799" s="270" t="str">
        <f>IFERROR(VLOOKUP(D1799,Planning!$C$6:$K$700,8,FALSE),"-")</f>
        <v>In production</v>
      </c>
      <c r="N1799" s="270" t="str">
        <f>IFERROR(VLOOKUP(D1799,Planning!$C$6:$K$700,9,FALSE),"-")</f>
        <v>C.Macho</v>
      </c>
    </row>
    <row r="1800" spans="1:14" x14ac:dyDescent="0.25">
      <c r="A1800" s="239" t="s">
        <v>1934</v>
      </c>
      <c r="B1800" s="254"/>
      <c r="C1800" s="254" t="s">
        <v>1930</v>
      </c>
      <c r="D1800" s="255">
        <v>555</v>
      </c>
      <c r="E1800" s="254" t="s">
        <v>481</v>
      </c>
      <c r="F1800" s="266" t="s">
        <v>506</v>
      </c>
      <c r="G1800" s="254" t="s">
        <v>508</v>
      </c>
      <c r="H1800" s="267">
        <v>-30.3333333333333</v>
      </c>
      <c r="I1800" s="267">
        <v>1.6532508434247064</v>
      </c>
      <c r="J1800" s="268">
        <v>-50.148608917216038</v>
      </c>
      <c r="K1800" s="267">
        <v>50.034779950737061</v>
      </c>
      <c r="L1800" s="269">
        <v>-1517.7216585056892</v>
      </c>
      <c r="M1800" s="270" t="str">
        <f>IFERROR(VLOOKUP(D1800,Planning!$C$6:$K$700,8,FALSE),"-")</f>
        <v>In production</v>
      </c>
      <c r="N1800" s="270">
        <f>IFERROR(VLOOKUP(D1800,Planning!$C$6:$K$700,9,FALSE),"-")</f>
        <v>0</v>
      </c>
    </row>
    <row r="1801" spans="1:14" x14ac:dyDescent="0.25">
      <c r="A1801" s="239" t="s">
        <v>1934</v>
      </c>
      <c r="B1801" s="254"/>
      <c r="C1801" s="254" t="s">
        <v>577</v>
      </c>
      <c r="D1801" s="255">
        <v>541</v>
      </c>
      <c r="E1801" s="254" t="s">
        <v>481</v>
      </c>
      <c r="F1801" s="266" t="s">
        <v>506</v>
      </c>
      <c r="G1801" s="254" t="s">
        <v>508</v>
      </c>
      <c r="H1801" s="267">
        <v>-74.25</v>
      </c>
      <c r="I1801" s="267">
        <v>1.6532508434247064</v>
      </c>
      <c r="J1801" s="268">
        <v>-122.75387512428445</v>
      </c>
      <c r="K1801" s="267">
        <v>50.034779950737061</v>
      </c>
      <c r="L1801" s="269">
        <v>-3715.0824113422268</v>
      </c>
      <c r="M1801" s="270" t="str">
        <f>IFERROR(VLOOKUP(D1801,Planning!$C$6:$K$700,8,FALSE),"-")</f>
        <v>In production</v>
      </c>
      <c r="N1801" s="270">
        <f>IFERROR(VLOOKUP(D1801,Planning!$C$6:$K$700,9,FALSE),"-")</f>
        <v>0</v>
      </c>
    </row>
    <row r="1802" spans="1:14" x14ac:dyDescent="0.25">
      <c r="A1802" s="239" t="s">
        <v>1934</v>
      </c>
      <c r="B1802" s="254"/>
      <c r="C1802" s="254" t="s">
        <v>491</v>
      </c>
      <c r="D1802" s="255">
        <v>473</v>
      </c>
      <c r="E1802" s="254" t="s">
        <v>481</v>
      </c>
      <c r="F1802" s="266" t="s">
        <v>506</v>
      </c>
      <c r="G1802" s="254" t="s">
        <v>508</v>
      </c>
      <c r="H1802" s="267">
        <v>-45</v>
      </c>
      <c r="I1802" s="267">
        <v>1.6532508434247064</v>
      </c>
      <c r="J1802" s="268">
        <v>-74.396287954111784</v>
      </c>
      <c r="K1802" s="267">
        <v>50.034779950737061</v>
      </c>
      <c r="L1802" s="269">
        <v>-2251.5650977831679</v>
      </c>
      <c r="M1802" s="270" t="str">
        <f>IFERROR(VLOOKUP(D1802,Planning!$C$6:$K$700,8,FALSE),"-")</f>
        <v>In production</v>
      </c>
      <c r="N1802" s="270" t="str">
        <f>IFERROR(VLOOKUP(D1802,Planning!$C$6:$K$700,9,FALSE),"-")</f>
        <v>C.Macho</v>
      </c>
    </row>
    <row r="1803" spans="1:14" x14ac:dyDescent="0.25">
      <c r="A1803" s="239" t="s">
        <v>1934</v>
      </c>
      <c r="B1803" s="254"/>
      <c r="C1803" s="254" t="s">
        <v>491</v>
      </c>
      <c r="D1803" s="255">
        <v>473</v>
      </c>
      <c r="E1803" s="254" t="s">
        <v>481</v>
      </c>
      <c r="F1803" s="266" t="s">
        <v>506</v>
      </c>
      <c r="G1803" s="254" t="s">
        <v>508</v>
      </c>
      <c r="H1803" s="267">
        <v>-31.1111111111111</v>
      </c>
      <c r="I1803" s="267">
        <v>1.6532508434247064</v>
      </c>
      <c r="J1803" s="268">
        <v>-51.434470684324182</v>
      </c>
      <c r="K1803" s="267">
        <v>50.034779950737061</v>
      </c>
      <c r="L1803" s="269">
        <v>-1556.6375984673746</v>
      </c>
      <c r="M1803" s="270" t="str">
        <f>IFERROR(VLOOKUP(D1803,Planning!$C$6:$K$700,8,FALSE),"-")</f>
        <v>In production</v>
      </c>
      <c r="N1803" s="270" t="str">
        <f>IFERROR(VLOOKUP(D1803,Planning!$C$6:$K$700,9,FALSE),"-")</f>
        <v>C.Macho</v>
      </c>
    </row>
    <row r="1804" spans="1:14" x14ac:dyDescent="0.25">
      <c r="A1804" s="239" t="s">
        <v>1934</v>
      </c>
      <c r="B1804" s="254"/>
      <c r="C1804" s="254" t="s">
        <v>491</v>
      </c>
      <c r="D1804" s="255">
        <v>473</v>
      </c>
      <c r="E1804" s="254" t="s">
        <v>481</v>
      </c>
      <c r="F1804" s="266" t="s">
        <v>506</v>
      </c>
      <c r="G1804" s="254" t="s">
        <v>508</v>
      </c>
      <c r="H1804" s="267">
        <v>-18.8888888888889</v>
      </c>
      <c r="I1804" s="267">
        <v>1.6532508434247064</v>
      </c>
      <c r="J1804" s="268">
        <v>-31.228071486911141</v>
      </c>
      <c r="K1804" s="267">
        <v>50.034779950737061</v>
      </c>
      <c r="L1804" s="269">
        <v>-945.10139906947836</v>
      </c>
      <c r="M1804" s="270" t="str">
        <f>IFERROR(VLOOKUP(D1804,Planning!$C$6:$K$700,8,FALSE),"-")</f>
        <v>In production</v>
      </c>
      <c r="N1804" s="270" t="str">
        <f>IFERROR(VLOOKUP(D1804,Planning!$C$6:$K$700,9,FALSE),"-")</f>
        <v>C.Macho</v>
      </c>
    </row>
    <row r="1805" spans="1:14" x14ac:dyDescent="0.25">
      <c r="A1805" s="239" t="s">
        <v>1934</v>
      </c>
      <c r="B1805" s="254"/>
      <c r="C1805" s="254" t="s">
        <v>491</v>
      </c>
      <c r="D1805" s="255">
        <v>473</v>
      </c>
      <c r="E1805" s="254" t="s">
        <v>481</v>
      </c>
      <c r="F1805" s="266" t="s">
        <v>506</v>
      </c>
      <c r="G1805" s="254" t="s">
        <v>508</v>
      </c>
      <c r="H1805" s="267">
        <v>-22.6666666666667</v>
      </c>
      <c r="I1805" s="267">
        <v>1.6532508434247064</v>
      </c>
      <c r="J1805" s="268">
        <v>-37.473685784293401</v>
      </c>
      <c r="K1805" s="267">
        <v>50.034779950737061</v>
      </c>
      <c r="L1805" s="269">
        <v>-1134.1216788833751</v>
      </c>
      <c r="M1805" s="270" t="str">
        <f>IFERROR(VLOOKUP(D1805,Planning!$C$6:$K$700,8,FALSE),"-")</f>
        <v>In production</v>
      </c>
      <c r="N1805" s="270" t="str">
        <f>IFERROR(VLOOKUP(D1805,Planning!$C$6:$K$700,9,FALSE),"-")</f>
        <v>C.Macho</v>
      </c>
    </row>
    <row r="1806" spans="1:14" x14ac:dyDescent="0.25">
      <c r="A1806" s="239" t="s">
        <v>1934</v>
      </c>
      <c r="B1806" s="254"/>
      <c r="C1806" s="254" t="s">
        <v>491</v>
      </c>
      <c r="D1806" s="255">
        <v>474</v>
      </c>
      <c r="E1806" s="254" t="s">
        <v>482</v>
      </c>
      <c r="F1806" s="266" t="s">
        <v>506</v>
      </c>
      <c r="G1806" s="254" t="s">
        <v>508</v>
      </c>
      <c r="H1806" s="267">
        <v>-11</v>
      </c>
      <c r="I1806" s="267">
        <v>2.6772915838647076</v>
      </c>
      <c r="J1806" s="268">
        <v>-29.450207422511784</v>
      </c>
      <c r="K1806" s="267">
        <v>81.537718374074743</v>
      </c>
      <c r="L1806" s="269">
        <v>-896.91490211482221</v>
      </c>
      <c r="M1806" s="270" t="str">
        <f>IFERROR(VLOOKUP(D1806,Planning!$C$6:$K$700,8,FALSE),"-")</f>
        <v>In production</v>
      </c>
      <c r="N1806" s="270" t="str">
        <f>IFERROR(VLOOKUP(D1806,Planning!$C$6:$K$700,9,FALSE),"-")</f>
        <v>Natural Maple with oil</v>
      </c>
    </row>
    <row r="1807" spans="1:14" x14ac:dyDescent="0.25">
      <c r="A1807" s="239" t="s">
        <v>1970</v>
      </c>
      <c r="B1807" s="254"/>
      <c r="C1807" s="254" t="s">
        <v>577</v>
      </c>
      <c r="D1807" s="255">
        <v>317</v>
      </c>
      <c r="E1807" s="254" t="s">
        <v>485</v>
      </c>
      <c r="F1807" s="266" t="s">
        <v>507</v>
      </c>
      <c r="G1807" s="254" t="s">
        <v>505</v>
      </c>
      <c r="H1807" s="267">
        <v>583</v>
      </c>
      <c r="I1807" s="267">
        <v>3.7872651789270444</v>
      </c>
      <c r="J1807" s="268">
        <v>2207.9755993144668</v>
      </c>
      <c r="K1807" s="267">
        <v>111.94602767624674</v>
      </c>
      <c r="L1807" s="269">
        <v>65264.534135251852</v>
      </c>
      <c r="M1807" s="270" t="str">
        <f>IFERROR(VLOOKUP(D1807,Planning!$C$6:$K$700,8,FALSE),"-")</f>
        <v>In production</v>
      </c>
      <c r="N1807" s="270">
        <f>IFERROR(VLOOKUP(D1807,Planning!$C$6:$K$700,9,FALSE),"-")</f>
        <v>0</v>
      </c>
    </row>
    <row r="1808" spans="1:14" x14ac:dyDescent="0.25">
      <c r="A1808" s="254" t="s">
        <v>1970</v>
      </c>
      <c r="B1808" s="254"/>
      <c r="C1808" s="254" t="s">
        <v>577</v>
      </c>
      <c r="D1808" s="255">
        <v>317</v>
      </c>
      <c r="E1808" s="254" t="s">
        <v>485</v>
      </c>
      <c r="F1808" s="266" t="s">
        <v>507</v>
      </c>
      <c r="G1808" s="254" t="s">
        <v>505</v>
      </c>
      <c r="H1808" s="267">
        <v>50</v>
      </c>
      <c r="I1808" s="267">
        <v>3.7872651789270444</v>
      </c>
      <c r="J1808" s="268">
        <v>189.36325894635223</v>
      </c>
      <c r="K1808" s="267">
        <v>111.94602767624674</v>
      </c>
      <c r="L1808" s="269">
        <v>5597.301383812337</v>
      </c>
      <c r="M1808" s="270" t="str">
        <f>IFERROR(VLOOKUP(D1808,Planning!$C$6:$K$700,8,FALSE),"-")</f>
        <v>In production</v>
      </c>
      <c r="N1808" s="270">
        <f>IFERROR(VLOOKUP(D1808,Planning!$C$6:$K$700,9,FALSE),"-")</f>
        <v>0</v>
      </c>
    </row>
    <row r="1809" spans="1:14" x14ac:dyDescent="0.25">
      <c r="A1809" s="254" t="s">
        <v>1970</v>
      </c>
      <c r="B1809" s="254"/>
      <c r="C1809" s="254" t="s">
        <v>577</v>
      </c>
      <c r="D1809" s="255">
        <v>316</v>
      </c>
      <c r="E1809" s="254" t="s">
        <v>481</v>
      </c>
      <c r="F1809" s="266" t="s">
        <v>506</v>
      </c>
      <c r="G1809" s="254" t="s">
        <v>506</v>
      </c>
      <c r="H1809" s="267">
        <v>81</v>
      </c>
      <c r="I1809" s="267">
        <v>1.6532508434247064</v>
      </c>
      <c r="J1809" s="268">
        <v>133.91331831740121</v>
      </c>
      <c r="K1809" s="267">
        <v>50.034779950737061</v>
      </c>
      <c r="L1809" s="269">
        <v>4052.8171760097021</v>
      </c>
      <c r="M1809" s="270" t="str">
        <f>IFERROR(VLOOKUP(D1809,Planning!$C$6:$K$700,8,FALSE),"-")</f>
        <v>In production</v>
      </c>
      <c r="N1809" s="270">
        <f>IFERROR(VLOOKUP(D1809,Planning!$C$6:$K$700,9,FALSE),"-")</f>
        <v>0</v>
      </c>
    </row>
    <row r="1810" spans="1:14" x14ac:dyDescent="0.25">
      <c r="A1810" s="254" t="s">
        <v>1970</v>
      </c>
      <c r="B1810" s="254"/>
      <c r="C1810" s="254" t="s">
        <v>577</v>
      </c>
      <c r="D1810" s="255">
        <v>316</v>
      </c>
      <c r="E1810" s="254" t="s">
        <v>485</v>
      </c>
      <c r="F1810" s="266" t="s">
        <v>507</v>
      </c>
      <c r="G1810" s="254" t="s">
        <v>505</v>
      </c>
      <c r="H1810" s="267">
        <v>23.722222222222221</v>
      </c>
      <c r="I1810" s="267">
        <v>3.7872651789270444</v>
      </c>
      <c r="J1810" s="268">
        <v>89.842346188991556</v>
      </c>
      <c r="K1810" s="267">
        <v>111.94602767624674</v>
      </c>
      <c r="L1810" s="269">
        <v>2655.6085454309641</v>
      </c>
      <c r="M1810" s="270" t="str">
        <f>IFERROR(VLOOKUP(D1810,Planning!$C$6:$K$700,8,FALSE),"-")</f>
        <v>In production</v>
      </c>
      <c r="N1810" s="270">
        <f>IFERROR(VLOOKUP(D1810,Planning!$C$6:$K$700,9,FALSE),"-")</f>
        <v>0</v>
      </c>
    </row>
    <row r="1811" spans="1:14" x14ac:dyDescent="0.25">
      <c r="A1811" s="254" t="s">
        <v>1970</v>
      </c>
      <c r="B1811" s="254"/>
      <c r="C1811" s="254" t="s">
        <v>577</v>
      </c>
      <c r="D1811" s="255">
        <v>316</v>
      </c>
      <c r="E1811" s="254" t="s">
        <v>485</v>
      </c>
      <c r="F1811" s="266" t="s">
        <v>507</v>
      </c>
      <c r="G1811" s="254" t="s">
        <v>505</v>
      </c>
      <c r="H1811" s="267">
        <v>23.333333333333332</v>
      </c>
      <c r="I1811" s="267">
        <v>3.7872651789270444</v>
      </c>
      <c r="J1811" s="268">
        <v>88.369520841631029</v>
      </c>
      <c r="K1811" s="267">
        <v>111.94602767624674</v>
      </c>
      <c r="L1811" s="269">
        <v>2612.0739791124238</v>
      </c>
      <c r="M1811" s="270" t="str">
        <f>IFERROR(VLOOKUP(D1811,Planning!$C$6:$K$700,8,FALSE),"-")</f>
        <v>In production</v>
      </c>
      <c r="N1811" s="270">
        <f>IFERROR(VLOOKUP(D1811,Planning!$C$6:$K$700,9,FALSE),"-")</f>
        <v>0</v>
      </c>
    </row>
    <row r="1812" spans="1:14" x14ac:dyDescent="0.25">
      <c r="A1812" s="254" t="s">
        <v>1970</v>
      </c>
      <c r="B1812" s="254"/>
      <c r="C1812" s="254" t="s">
        <v>577</v>
      </c>
      <c r="D1812" s="255">
        <v>323</v>
      </c>
      <c r="E1812" s="254" t="s">
        <v>485</v>
      </c>
      <c r="F1812" s="266" t="s">
        <v>507</v>
      </c>
      <c r="G1812" s="254" t="s">
        <v>505</v>
      </c>
      <c r="H1812" s="267">
        <v>160</v>
      </c>
      <c r="I1812" s="267">
        <v>3.7872651789270444</v>
      </c>
      <c r="J1812" s="268">
        <v>605.96242862832707</v>
      </c>
      <c r="K1812" s="267">
        <v>111.94602767624674</v>
      </c>
      <c r="L1812" s="269">
        <v>17911.364428199478</v>
      </c>
      <c r="M1812" s="270" t="str">
        <f>IFERROR(VLOOKUP(D1812,Planning!$C$6:$K$700,8,FALSE),"-")</f>
        <v>In production</v>
      </c>
      <c r="N1812" s="270">
        <f>IFERROR(VLOOKUP(D1812,Planning!$C$6:$K$700,9,FALSE),"-")</f>
        <v>0</v>
      </c>
    </row>
    <row r="1813" spans="1:14" x14ac:dyDescent="0.25">
      <c r="A1813" s="254" t="s">
        <v>1970</v>
      </c>
      <c r="B1813" s="254"/>
      <c r="C1813" s="254" t="s">
        <v>577</v>
      </c>
      <c r="D1813" s="255">
        <v>318</v>
      </c>
      <c r="E1813" s="254" t="s">
        <v>485</v>
      </c>
      <c r="F1813" s="266" t="s">
        <v>507</v>
      </c>
      <c r="G1813" s="254" t="s">
        <v>505</v>
      </c>
      <c r="H1813" s="267">
        <v>211</v>
      </c>
      <c r="I1813" s="267">
        <v>3.7872651789270444</v>
      </c>
      <c r="J1813" s="268">
        <v>799.11295275360635</v>
      </c>
      <c r="K1813" s="267">
        <v>111.94602767624674</v>
      </c>
      <c r="L1813" s="269">
        <v>23620.611839688063</v>
      </c>
      <c r="M1813" s="270" t="str">
        <f>IFERROR(VLOOKUP(D1813,Planning!$C$6:$K$700,8,FALSE),"-")</f>
        <v>In production</v>
      </c>
      <c r="N1813" s="270">
        <f>IFERROR(VLOOKUP(D1813,Planning!$C$6:$K$700,9,FALSE),"-")</f>
        <v>0</v>
      </c>
    </row>
    <row r="1814" spans="1:14" x14ac:dyDescent="0.25">
      <c r="A1814" s="254" t="s">
        <v>1970</v>
      </c>
      <c r="B1814" s="254"/>
      <c r="C1814" s="254" t="s">
        <v>577</v>
      </c>
      <c r="D1814" s="255">
        <v>318</v>
      </c>
      <c r="E1814" s="254" t="s">
        <v>485</v>
      </c>
      <c r="F1814" s="266" t="s">
        <v>507</v>
      </c>
      <c r="G1814" s="254" t="s">
        <v>505</v>
      </c>
      <c r="H1814" s="267">
        <v>76.5</v>
      </c>
      <c r="I1814" s="267">
        <v>3.7872651789270444</v>
      </c>
      <c r="J1814" s="268">
        <v>289.72578618791891</v>
      </c>
      <c r="K1814" s="267">
        <v>111.94602767624674</v>
      </c>
      <c r="L1814" s="269">
        <v>8563.8711172328767</v>
      </c>
      <c r="M1814" s="270" t="str">
        <f>IFERROR(VLOOKUP(D1814,Planning!$C$6:$K$700,8,FALSE),"-")</f>
        <v>In production</v>
      </c>
      <c r="N1814" s="270">
        <f>IFERROR(VLOOKUP(D1814,Planning!$C$6:$K$700,9,FALSE),"-")</f>
        <v>0</v>
      </c>
    </row>
    <row r="1815" spans="1:14" x14ac:dyDescent="0.25">
      <c r="A1815" s="254" t="s">
        <v>1970</v>
      </c>
      <c r="B1815" s="254"/>
      <c r="C1815" s="254" t="s">
        <v>577</v>
      </c>
      <c r="D1815" s="255">
        <v>318</v>
      </c>
      <c r="E1815" s="254" t="s">
        <v>485</v>
      </c>
      <c r="F1815" s="266" t="s">
        <v>507</v>
      </c>
      <c r="G1815" s="254" t="s">
        <v>505</v>
      </c>
      <c r="H1815" s="267">
        <v>106</v>
      </c>
      <c r="I1815" s="267">
        <v>3.7872651789270444</v>
      </c>
      <c r="J1815" s="268">
        <v>401.45010896626673</v>
      </c>
      <c r="K1815" s="267">
        <v>111.94602767624674</v>
      </c>
      <c r="L1815" s="269">
        <v>11866.278933682155</v>
      </c>
      <c r="M1815" s="270" t="str">
        <f>IFERROR(VLOOKUP(D1815,Planning!$C$6:$K$700,8,FALSE),"-")</f>
        <v>In production</v>
      </c>
      <c r="N1815" s="270">
        <f>IFERROR(VLOOKUP(D1815,Planning!$C$6:$K$700,9,FALSE),"-")</f>
        <v>0</v>
      </c>
    </row>
    <row r="1816" spans="1:14" x14ac:dyDescent="0.25">
      <c r="A1816" s="254" t="s">
        <v>1970</v>
      </c>
      <c r="B1816" s="254"/>
      <c r="C1816" s="254" t="s">
        <v>577</v>
      </c>
      <c r="D1816" s="255">
        <v>324</v>
      </c>
      <c r="E1816" s="254" t="s">
        <v>485</v>
      </c>
      <c r="F1816" s="266" t="s">
        <v>507</v>
      </c>
      <c r="G1816" s="254" t="s">
        <v>505</v>
      </c>
      <c r="H1816" s="267">
        <v>352.5</v>
      </c>
      <c r="I1816" s="267">
        <v>3.7872651789270444</v>
      </c>
      <c r="J1816" s="268">
        <v>1335.0109755717831</v>
      </c>
      <c r="K1816" s="267">
        <v>111.94602767624674</v>
      </c>
      <c r="L1816" s="269">
        <v>39460.974755876974</v>
      </c>
      <c r="M1816" s="270" t="str">
        <f>IFERROR(VLOOKUP(D1816,Planning!$C$6:$K$700,8,FALSE),"-")</f>
        <v>In production</v>
      </c>
      <c r="N1816" s="270">
        <f>IFERROR(VLOOKUP(D1816,Planning!$C$6:$K$700,9,FALSE),"-")</f>
        <v>0</v>
      </c>
    </row>
    <row r="1817" spans="1:14" x14ac:dyDescent="0.25">
      <c r="A1817" s="254" t="s">
        <v>1970</v>
      </c>
      <c r="B1817" s="254"/>
      <c r="C1817" s="254" t="s">
        <v>577</v>
      </c>
      <c r="D1817" s="255">
        <v>324</v>
      </c>
      <c r="E1817" s="254" t="s">
        <v>485</v>
      </c>
      <c r="F1817" s="266" t="s">
        <v>507</v>
      </c>
      <c r="G1817" s="254" t="s">
        <v>505</v>
      </c>
      <c r="H1817" s="267">
        <v>27.5</v>
      </c>
      <c r="I1817" s="267">
        <v>3.7872651789270444</v>
      </c>
      <c r="J1817" s="268">
        <v>104.14979242049372</v>
      </c>
      <c r="K1817" s="267">
        <v>111.94602767624674</v>
      </c>
      <c r="L1817" s="269">
        <v>3078.5157610967854</v>
      </c>
      <c r="M1817" s="270" t="str">
        <f>IFERROR(VLOOKUP(D1817,Planning!$C$6:$K$700,8,FALSE),"-")</f>
        <v>In production</v>
      </c>
      <c r="N1817" s="270">
        <f>IFERROR(VLOOKUP(D1817,Planning!$C$6:$K$700,9,FALSE),"-")</f>
        <v>0</v>
      </c>
    </row>
    <row r="1818" spans="1:14" x14ac:dyDescent="0.25">
      <c r="A1818" s="254" t="s">
        <v>1970</v>
      </c>
      <c r="B1818" s="254"/>
      <c r="C1818" s="254" t="s">
        <v>577</v>
      </c>
      <c r="D1818" s="255">
        <v>324</v>
      </c>
      <c r="E1818" s="254" t="s">
        <v>485</v>
      </c>
      <c r="F1818" s="266" t="s">
        <v>507</v>
      </c>
      <c r="G1818" s="254" t="s">
        <v>505</v>
      </c>
      <c r="H1818" s="267">
        <v>40.486111111111114</v>
      </c>
      <c r="I1818" s="267">
        <v>3.7872651789270444</v>
      </c>
      <c r="J1818" s="268">
        <v>153.33163884128243</v>
      </c>
      <c r="K1818" s="267">
        <v>111.94602767624674</v>
      </c>
      <c r="L1818" s="269">
        <v>4532.2593149480454</v>
      </c>
      <c r="M1818" s="270" t="str">
        <f>IFERROR(VLOOKUP(D1818,Planning!$C$6:$K$700,8,FALSE),"-")</f>
        <v>In production</v>
      </c>
      <c r="N1818" s="270">
        <f>IFERROR(VLOOKUP(D1818,Planning!$C$6:$K$700,9,FALSE),"-")</f>
        <v>0</v>
      </c>
    </row>
    <row r="1819" spans="1:14" x14ac:dyDescent="0.25">
      <c r="A1819" s="254" t="s">
        <v>1970</v>
      </c>
      <c r="B1819" s="254"/>
      <c r="C1819" s="254" t="s">
        <v>491</v>
      </c>
      <c r="D1819" s="255">
        <v>473</v>
      </c>
      <c r="E1819" s="254" t="s">
        <v>481</v>
      </c>
      <c r="F1819" s="266" t="s">
        <v>506</v>
      </c>
      <c r="G1819" s="254" t="s">
        <v>508</v>
      </c>
      <c r="H1819" s="267">
        <v>-52.8888888888889</v>
      </c>
      <c r="I1819" s="267">
        <v>1.6532508434247064</v>
      </c>
      <c r="J1819" s="268">
        <v>-87.438600163351154</v>
      </c>
      <c r="K1819" s="267">
        <v>50.034779950737061</v>
      </c>
      <c r="L1819" s="269">
        <v>-2646.2839173945385</v>
      </c>
      <c r="M1819" s="270" t="str">
        <f>IFERROR(VLOOKUP(D1819,Planning!$C$6:$K$700,8,FALSE),"-")</f>
        <v>In production</v>
      </c>
      <c r="N1819" s="270" t="str">
        <f>IFERROR(VLOOKUP(D1819,Planning!$C$6:$K$700,9,FALSE),"-")</f>
        <v>C.Macho</v>
      </c>
    </row>
    <row r="1820" spans="1:14" x14ac:dyDescent="0.25">
      <c r="A1820" s="254" t="s">
        <v>1970</v>
      </c>
      <c r="B1820" s="254"/>
      <c r="C1820" s="254" t="s">
        <v>577</v>
      </c>
      <c r="D1820" s="255">
        <v>317</v>
      </c>
      <c r="E1820" s="254" t="s">
        <v>485</v>
      </c>
      <c r="F1820" s="266" t="s">
        <v>507</v>
      </c>
      <c r="G1820" s="254" t="s">
        <v>505</v>
      </c>
      <c r="H1820" s="267">
        <v>-147</v>
      </c>
      <c r="I1820" s="267">
        <v>3.7872651789270444</v>
      </c>
      <c r="J1820" s="268">
        <v>-556.72798130227557</v>
      </c>
      <c r="K1820" s="267">
        <v>111.94602767624674</v>
      </c>
      <c r="L1820" s="269">
        <v>-16456.066068408272</v>
      </c>
      <c r="M1820" s="270" t="str">
        <f>IFERROR(VLOOKUP(D1820,Planning!$C$6:$K$700,8,FALSE),"-")</f>
        <v>In production</v>
      </c>
      <c r="N1820" s="270">
        <f>IFERROR(VLOOKUP(D1820,Planning!$C$6:$K$700,9,FALSE),"-")</f>
        <v>0</v>
      </c>
    </row>
    <row r="1821" spans="1:14" x14ac:dyDescent="0.25">
      <c r="A1821" s="254" t="s">
        <v>1970</v>
      </c>
      <c r="B1821" s="254"/>
      <c r="C1821" s="254" t="s">
        <v>577</v>
      </c>
      <c r="D1821" s="255">
        <v>367</v>
      </c>
      <c r="E1821" s="254" t="s">
        <v>485</v>
      </c>
      <c r="F1821" s="266" t="s">
        <v>507</v>
      </c>
      <c r="G1821" s="254" t="s">
        <v>505</v>
      </c>
      <c r="H1821" s="267">
        <v>-2.5277777777777799</v>
      </c>
      <c r="I1821" s="267">
        <v>3.7872651789270444</v>
      </c>
      <c r="J1821" s="268">
        <v>-9.57336475784337</v>
      </c>
      <c r="K1821" s="267">
        <v>111.94602767624674</v>
      </c>
      <c r="L1821" s="269">
        <v>-282.97468107051282</v>
      </c>
      <c r="M1821" s="270" t="str">
        <f>IFERROR(VLOOKUP(D1821,Planning!$C$6:$K$700,8,FALSE),"-")</f>
        <v>In production</v>
      </c>
      <c r="N1821" s="270">
        <f>IFERROR(VLOOKUP(D1821,Planning!$C$6:$K$700,9,FALSE),"-")</f>
        <v>0</v>
      </c>
    </row>
    <row r="1822" spans="1:14" x14ac:dyDescent="0.25">
      <c r="A1822" s="254" t="s">
        <v>1970</v>
      </c>
      <c r="B1822" s="254"/>
      <c r="C1822" s="254" t="s">
        <v>1930</v>
      </c>
      <c r="D1822" s="255">
        <v>555</v>
      </c>
      <c r="E1822" s="254" t="s">
        <v>481</v>
      </c>
      <c r="F1822" s="266" t="s">
        <v>506</v>
      </c>
      <c r="G1822" s="254" t="s">
        <v>508</v>
      </c>
      <c r="H1822" s="267">
        <v>-11.875</v>
      </c>
      <c r="I1822" s="267">
        <v>1.6532508434247064</v>
      </c>
      <c r="J1822" s="268">
        <v>-19.632353765668388</v>
      </c>
      <c r="K1822" s="267">
        <v>50.034779950737061</v>
      </c>
      <c r="L1822" s="269">
        <v>-594.16301191500258</v>
      </c>
      <c r="M1822" s="270" t="str">
        <f>IFERROR(VLOOKUP(D1822,Planning!$C$6:$K$700,8,FALSE),"-")</f>
        <v>In production</v>
      </c>
      <c r="N1822" s="270">
        <f>IFERROR(VLOOKUP(D1822,Planning!$C$6:$K$700,9,FALSE),"-")</f>
        <v>0</v>
      </c>
    </row>
    <row r="1823" spans="1:14" x14ac:dyDescent="0.25">
      <c r="A1823" s="254" t="s">
        <v>1970</v>
      </c>
      <c r="B1823" s="254"/>
      <c r="C1823" s="254" t="s">
        <v>577</v>
      </c>
      <c r="D1823" s="255">
        <v>365</v>
      </c>
      <c r="E1823" s="254" t="s">
        <v>481</v>
      </c>
      <c r="F1823" s="266" t="s">
        <v>506</v>
      </c>
      <c r="G1823" s="254" t="s">
        <v>505</v>
      </c>
      <c r="H1823" s="267">
        <v>-35.4166666666667</v>
      </c>
      <c r="I1823" s="267">
        <v>1.6532508434247064</v>
      </c>
      <c r="J1823" s="268">
        <v>-58.552634037958406</v>
      </c>
      <c r="K1823" s="267">
        <v>50.034779950737061</v>
      </c>
      <c r="L1823" s="269">
        <v>-1772.0651232552725</v>
      </c>
      <c r="M1823" s="270" t="str">
        <f>IFERROR(VLOOKUP(D1823,Planning!$C$6:$K$700,8,FALSE),"-")</f>
        <v>In production</v>
      </c>
      <c r="N1823" s="270">
        <f>IFERROR(VLOOKUP(D1823,Planning!$C$6:$K$700,9,FALSE),"-")</f>
        <v>0</v>
      </c>
    </row>
    <row r="1824" spans="1:14" x14ac:dyDescent="0.25">
      <c r="A1824" s="254" t="s">
        <v>1970</v>
      </c>
      <c r="B1824" s="254"/>
      <c r="C1824" s="254" t="s">
        <v>491</v>
      </c>
      <c r="D1824" s="255">
        <v>474</v>
      </c>
      <c r="E1824" s="254" t="s">
        <v>482</v>
      </c>
      <c r="F1824" s="266" t="s">
        <v>506</v>
      </c>
      <c r="G1824" s="254" t="s">
        <v>508</v>
      </c>
      <c r="H1824" s="267">
        <v>-714.08333333333303</v>
      </c>
      <c r="I1824" s="267">
        <v>2.6772915838647076</v>
      </c>
      <c r="J1824" s="268">
        <v>-1911.8092985113892</v>
      </c>
      <c r="K1824" s="267">
        <v>81.537718374074743</v>
      </c>
      <c r="L1824" s="269">
        <v>-58224.725728953847</v>
      </c>
      <c r="M1824" s="270" t="str">
        <f>IFERROR(VLOOKUP(D1824,Planning!$C$6:$K$700,8,FALSE),"-")</f>
        <v>In production</v>
      </c>
      <c r="N1824" s="270" t="str">
        <f>IFERROR(VLOOKUP(D1824,Planning!$C$6:$K$700,9,FALSE),"-")</f>
        <v>Natural Maple with oil</v>
      </c>
    </row>
    <row r="1825" spans="1:14" x14ac:dyDescent="0.25">
      <c r="A1825" s="254" t="s">
        <v>1970</v>
      </c>
      <c r="B1825" s="254"/>
      <c r="C1825" s="254" t="s">
        <v>491</v>
      </c>
      <c r="D1825" s="255">
        <v>473</v>
      </c>
      <c r="E1825" s="254" t="s">
        <v>481</v>
      </c>
      <c r="F1825" s="266" t="s">
        <v>506</v>
      </c>
      <c r="G1825" s="254" t="s">
        <v>508</v>
      </c>
      <c r="H1825" s="267">
        <v>-354.375</v>
      </c>
      <c r="I1825" s="267">
        <v>1.6532508434247064</v>
      </c>
      <c r="J1825" s="268">
        <v>-585.87076763863035</v>
      </c>
      <c r="K1825" s="267">
        <v>50.034779950737061</v>
      </c>
      <c r="L1825" s="269">
        <v>-17731.075145042447</v>
      </c>
      <c r="M1825" s="270" t="str">
        <f>IFERROR(VLOOKUP(D1825,Planning!$C$6:$K$700,8,FALSE),"-")</f>
        <v>In production</v>
      </c>
      <c r="N1825" s="270" t="str">
        <f>IFERROR(VLOOKUP(D1825,Planning!$C$6:$K$700,9,FALSE),"-")</f>
        <v>C.Macho</v>
      </c>
    </row>
    <row r="1826" spans="1:14" x14ac:dyDescent="0.25">
      <c r="A1826" s="254" t="s">
        <v>1970</v>
      </c>
      <c r="B1826" s="254"/>
      <c r="C1826" s="254" t="s">
        <v>577</v>
      </c>
      <c r="D1826" s="255">
        <v>318</v>
      </c>
      <c r="E1826" s="254" t="s">
        <v>485</v>
      </c>
      <c r="F1826" s="266" t="s">
        <v>507</v>
      </c>
      <c r="G1826" s="254" t="s">
        <v>505</v>
      </c>
      <c r="H1826" s="267">
        <v>-12.2986111111111</v>
      </c>
      <c r="I1826" s="267">
        <v>3.7872651789270444</v>
      </c>
      <c r="J1826" s="268">
        <v>-46.578101610276313</v>
      </c>
      <c r="K1826" s="267">
        <v>111.94602767624674</v>
      </c>
      <c r="L1826" s="269">
        <v>-1376.780659823839</v>
      </c>
      <c r="M1826" s="270" t="str">
        <f>IFERROR(VLOOKUP(D1826,Planning!$C$6:$K$700,8,FALSE),"-")</f>
        <v>In production</v>
      </c>
      <c r="N1826" s="270">
        <f>IFERROR(VLOOKUP(D1826,Planning!$C$6:$K$700,9,FALSE),"-")</f>
        <v>0</v>
      </c>
    </row>
    <row r="1827" spans="1:14" x14ac:dyDescent="0.25">
      <c r="A1827" s="254" t="s">
        <v>1970</v>
      </c>
      <c r="B1827" s="254"/>
      <c r="C1827" s="254" t="s">
        <v>577</v>
      </c>
      <c r="D1827" s="255">
        <v>324</v>
      </c>
      <c r="E1827" s="254" t="s">
        <v>485</v>
      </c>
      <c r="F1827" s="266" t="s">
        <v>507</v>
      </c>
      <c r="G1827" s="254" t="s">
        <v>505</v>
      </c>
      <c r="H1827" s="267">
        <v>-53.3333333333333</v>
      </c>
      <c r="I1827" s="267">
        <v>3.7872651789270444</v>
      </c>
      <c r="J1827" s="268">
        <v>-201.98747620944224</v>
      </c>
      <c r="K1827" s="267">
        <v>111.94602767624674</v>
      </c>
      <c r="L1827" s="269">
        <v>-5970.4548093998228</v>
      </c>
      <c r="M1827" s="270" t="str">
        <f>IFERROR(VLOOKUP(D1827,Planning!$C$6:$K$700,8,FALSE),"-")</f>
        <v>In production</v>
      </c>
      <c r="N1827" s="270">
        <f>IFERROR(VLOOKUP(D1827,Planning!$C$6:$K$700,9,FALSE),"-")</f>
        <v>0</v>
      </c>
    </row>
    <row r="1828" spans="1:14" x14ac:dyDescent="0.25">
      <c r="A1828" s="254" t="s">
        <v>1970</v>
      </c>
      <c r="B1828" s="254"/>
      <c r="C1828" s="254" t="s">
        <v>483</v>
      </c>
      <c r="D1828" s="255">
        <v>549</v>
      </c>
      <c r="E1828" s="254" t="s">
        <v>481</v>
      </c>
      <c r="F1828" s="266" t="s">
        <v>506</v>
      </c>
      <c r="G1828" s="254" t="s">
        <v>508</v>
      </c>
      <c r="H1828" s="267">
        <v>8</v>
      </c>
      <c r="I1828" s="267">
        <v>1.6532508434247064</v>
      </c>
      <c r="J1828" s="268">
        <v>13.226006747397651</v>
      </c>
      <c r="K1828" s="267">
        <v>50.034779950737061</v>
      </c>
      <c r="L1828" s="269">
        <v>400.27823960589649</v>
      </c>
      <c r="M1828" s="270" t="str">
        <f>IFERROR(VLOOKUP(D1828,Planning!$C$6:$K$700,8,FALSE),"-")</f>
        <v>In production</v>
      </c>
      <c r="N1828" s="270">
        <f>IFERROR(VLOOKUP(D1828,Planning!$C$6:$K$700,9,FALSE),"-")</f>
        <v>0</v>
      </c>
    </row>
    <row r="1829" spans="1:14" x14ac:dyDescent="0.25">
      <c r="A1829" s="254" t="s">
        <v>1970</v>
      </c>
      <c r="B1829" s="254"/>
      <c r="C1829" s="254" t="s">
        <v>577</v>
      </c>
      <c r="D1829" s="255">
        <v>355</v>
      </c>
      <c r="E1829" s="254" t="s">
        <v>481</v>
      </c>
      <c r="F1829" s="266" t="s">
        <v>506</v>
      </c>
      <c r="G1829" s="254" t="s">
        <v>508</v>
      </c>
      <c r="H1829" s="267">
        <v>44</v>
      </c>
      <c r="I1829" s="267">
        <v>1.6532508434247064</v>
      </c>
      <c r="J1829" s="268">
        <v>72.743037110687084</v>
      </c>
      <c r="K1829" s="267">
        <v>50.034779950737061</v>
      </c>
      <c r="L1829" s="269">
        <v>2201.5303178324307</v>
      </c>
      <c r="M1829" s="270" t="str">
        <f>IFERROR(VLOOKUP(D1829,Planning!$C$6:$K$700,8,FALSE),"-")</f>
        <v>In production</v>
      </c>
      <c r="N1829" s="270">
        <f>IFERROR(VLOOKUP(D1829,Planning!$C$6:$K$700,9,FALSE),"-")</f>
        <v>0</v>
      </c>
    </row>
    <row r="1830" spans="1:14" x14ac:dyDescent="0.25">
      <c r="A1830" s="254" t="s">
        <v>1970</v>
      </c>
      <c r="B1830" s="254"/>
      <c r="C1830" s="254" t="s">
        <v>577</v>
      </c>
      <c r="D1830" s="255">
        <v>317</v>
      </c>
      <c r="E1830" s="254" t="s">
        <v>485</v>
      </c>
      <c r="F1830" s="266" t="s">
        <v>507</v>
      </c>
      <c r="G1830" s="254" t="s">
        <v>505</v>
      </c>
      <c r="H1830" s="267">
        <v>2.9166666666666665</v>
      </c>
      <c r="I1830" s="267">
        <v>3.7872651789270444</v>
      </c>
      <c r="J1830" s="268">
        <v>11.046190105203879</v>
      </c>
      <c r="K1830" s="267">
        <v>111.94602767624674</v>
      </c>
      <c r="L1830" s="269">
        <v>326.50924738905297</v>
      </c>
      <c r="M1830" s="270" t="str">
        <f>IFERROR(VLOOKUP(D1830,Planning!$C$6:$K$700,8,FALSE),"-")</f>
        <v>In production</v>
      </c>
      <c r="N1830" s="270">
        <f>IFERROR(VLOOKUP(D1830,Planning!$C$6:$K$700,9,FALSE),"-")</f>
        <v>0</v>
      </c>
    </row>
    <row r="1831" spans="1:14" x14ac:dyDescent="0.25">
      <c r="A1831" s="254" t="s">
        <v>1970</v>
      </c>
      <c r="B1831" s="254"/>
      <c r="C1831" s="254" t="s">
        <v>577</v>
      </c>
      <c r="D1831" s="255">
        <v>367</v>
      </c>
      <c r="E1831" s="254" t="s">
        <v>481</v>
      </c>
      <c r="F1831" s="266" t="s">
        <v>506</v>
      </c>
      <c r="G1831" s="254" t="s">
        <v>508</v>
      </c>
      <c r="H1831" s="267">
        <v>58.138888888888886</v>
      </c>
      <c r="I1831" s="267">
        <v>1.6532508434247064</v>
      </c>
      <c r="J1831" s="268">
        <v>96.118167091330847</v>
      </c>
      <c r="K1831" s="267">
        <v>50.034779950737061</v>
      </c>
      <c r="L1831" s="269">
        <v>2908.9665121359071</v>
      </c>
      <c r="M1831" s="270" t="str">
        <f>IFERROR(VLOOKUP(D1831,Planning!$C$6:$K$700,8,FALSE),"-")</f>
        <v>In production</v>
      </c>
      <c r="N1831" s="270">
        <f>IFERROR(VLOOKUP(D1831,Planning!$C$6:$K$700,9,FALSE),"-")</f>
        <v>0</v>
      </c>
    </row>
    <row r="1832" spans="1:14" x14ac:dyDescent="0.25">
      <c r="A1832" s="254" t="s">
        <v>1970</v>
      </c>
      <c r="B1832" s="254"/>
      <c r="C1832" s="254" t="s">
        <v>577</v>
      </c>
      <c r="D1832" s="255">
        <v>370</v>
      </c>
      <c r="E1832" s="254" t="s">
        <v>481</v>
      </c>
      <c r="F1832" s="266" t="s">
        <v>506</v>
      </c>
      <c r="G1832" s="254" t="s">
        <v>508</v>
      </c>
      <c r="H1832" s="267">
        <v>33</v>
      </c>
      <c r="I1832" s="267">
        <v>1.6532508434247064</v>
      </c>
      <c r="J1832" s="268">
        <v>54.557277833015313</v>
      </c>
      <c r="K1832" s="267">
        <v>50.034779950737061</v>
      </c>
      <c r="L1832" s="269">
        <v>1651.1477383743231</v>
      </c>
      <c r="M1832" s="270" t="str">
        <f>IFERROR(VLOOKUP(D1832,Planning!$C$6:$K$700,8,FALSE),"-")</f>
        <v>In production</v>
      </c>
      <c r="N1832" s="270">
        <f>IFERROR(VLOOKUP(D1832,Planning!$C$6:$K$700,9,FALSE),"-")</f>
        <v>0</v>
      </c>
    </row>
    <row r="1833" spans="1:14" x14ac:dyDescent="0.25">
      <c r="A1833" s="254" t="s">
        <v>1970</v>
      </c>
      <c r="B1833" s="254"/>
      <c r="C1833" s="254" t="s">
        <v>577</v>
      </c>
      <c r="D1833" s="255">
        <v>324</v>
      </c>
      <c r="E1833" s="254" t="s">
        <v>485</v>
      </c>
      <c r="F1833" s="266" t="s">
        <v>507</v>
      </c>
      <c r="G1833" s="254" t="s">
        <v>505</v>
      </c>
      <c r="H1833" s="267">
        <v>7.291666666666667</v>
      </c>
      <c r="I1833" s="267">
        <v>3.7872651789270444</v>
      </c>
      <c r="J1833" s="268">
        <v>27.615475263009699</v>
      </c>
      <c r="K1833" s="267">
        <v>111.94602767624674</v>
      </c>
      <c r="L1833" s="269">
        <v>816.27311847263252</v>
      </c>
      <c r="M1833" s="270" t="str">
        <f>IFERROR(VLOOKUP(D1833,Planning!$C$6:$K$700,8,FALSE),"-")</f>
        <v>In production</v>
      </c>
      <c r="N1833" s="270">
        <f>IFERROR(VLOOKUP(D1833,Planning!$C$6:$K$700,9,FALSE),"-")</f>
        <v>0</v>
      </c>
    </row>
    <row r="1834" spans="1:14" x14ac:dyDescent="0.25">
      <c r="A1834" s="254" t="s">
        <v>1970</v>
      </c>
      <c r="B1834" s="254"/>
      <c r="C1834" s="254" t="s">
        <v>483</v>
      </c>
      <c r="D1834" s="255">
        <v>501</v>
      </c>
      <c r="E1834" s="254" t="s">
        <v>481</v>
      </c>
      <c r="F1834" s="266" t="s">
        <v>506</v>
      </c>
      <c r="G1834" s="254" t="s">
        <v>508</v>
      </c>
      <c r="H1834" s="267">
        <v>39.722222222222221</v>
      </c>
      <c r="I1834" s="267">
        <v>1.6532508434247064</v>
      </c>
      <c r="J1834" s="268">
        <v>65.670797391592501</v>
      </c>
      <c r="K1834" s="267">
        <v>50.034779950737061</v>
      </c>
      <c r="L1834" s="269">
        <v>1987.4926480431666</v>
      </c>
      <c r="M1834" s="270" t="str">
        <f>IFERROR(VLOOKUP(D1834,Planning!$C$6:$K$700,8,FALSE),"-")</f>
        <v>In production</v>
      </c>
      <c r="N1834" s="270">
        <f>IFERROR(VLOOKUP(D1834,Planning!$C$6:$K$700,9,FALSE),"-")</f>
        <v>0</v>
      </c>
    </row>
    <row r="1835" spans="1:14" x14ac:dyDescent="0.25">
      <c r="A1835" s="254" t="s">
        <v>1970</v>
      </c>
      <c r="B1835" s="254"/>
      <c r="C1835" s="254" t="s">
        <v>577</v>
      </c>
      <c r="D1835" s="255">
        <v>325</v>
      </c>
      <c r="E1835" s="254" t="s">
        <v>485</v>
      </c>
      <c r="F1835" s="266" t="s">
        <v>507</v>
      </c>
      <c r="G1835" s="254" t="s">
        <v>505</v>
      </c>
      <c r="H1835" s="267">
        <v>166.75</v>
      </c>
      <c r="I1835" s="267">
        <v>3.7872651789270444</v>
      </c>
      <c r="J1835" s="268">
        <v>631.52646858608466</v>
      </c>
      <c r="K1835" s="267">
        <v>111.94602767624674</v>
      </c>
      <c r="L1835" s="269">
        <v>18667.000115014143</v>
      </c>
      <c r="M1835" s="270" t="str">
        <f>IFERROR(VLOOKUP(D1835,Planning!$C$6:$K$700,8,FALSE),"-")</f>
        <v>Production set in process</v>
      </c>
      <c r="N1835" s="270">
        <f>IFERROR(VLOOKUP(D1835,Planning!$C$6:$K$700,9,FALSE),"-")</f>
        <v>0</v>
      </c>
    </row>
    <row r="1836" spans="1:14" x14ac:dyDescent="0.25">
      <c r="A1836" s="254" t="s">
        <v>1970</v>
      </c>
      <c r="B1836" s="254"/>
      <c r="C1836" s="254" t="s">
        <v>577</v>
      </c>
      <c r="D1836" s="255">
        <v>325</v>
      </c>
      <c r="E1836" s="254" t="s">
        <v>482</v>
      </c>
      <c r="F1836" s="266" t="s">
        <v>506</v>
      </c>
      <c r="G1836" s="254" t="s">
        <v>508</v>
      </c>
      <c r="H1836" s="267">
        <v>103.58333333333333</v>
      </c>
      <c r="I1836" s="267">
        <v>2.6772915838647076</v>
      </c>
      <c r="J1836" s="268">
        <v>277.32278656198594</v>
      </c>
      <c r="K1836" s="267">
        <v>81.537718374074743</v>
      </c>
      <c r="L1836" s="269">
        <v>8445.948661581242</v>
      </c>
      <c r="M1836" s="270" t="str">
        <f>IFERROR(VLOOKUP(D1836,Planning!$C$6:$K$700,8,FALSE),"-")</f>
        <v>Production set in process</v>
      </c>
      <c r="N1836" s="270">
        <f>IFERROR(VLOOKUP(D1836,Planning!$C$6:$K$700,9,FALSE),"-")</f>
        <v>0</v>
      </c>
    </row>
    <row r="1837" spans="1:14" x14ac:dyDescent="0.25">
      <c r="A1837" s="254" t="s">
        <v>1970</v>
      </c>
      <c r="B1837" s="254"/>
      <c r="C1837" s="254" t="s">
        <v>577</v>
      </c>
      <c r="D1837" s="255">
        <v>325</v>
      </c>
      <c r="E1837" s="254" t="s">
        <v>485</v>
      </c>
      <c r="F1837" s="266" t="s">
        <v>507</v>
      </c>
      <c r="G1837" s="254" t="s">
        <v>505</v>
      </c>
      <c r="H1837" s="267">
        <v>108.0625</v>
      </c>
      <c r="I1837" s="267">
        <v>3.7872651789270444</v>
      </c>
      <c r="J1837" s="268">
        <v>409.26134339780373</v>
      </c>
      <c r="K1837" s="267">
        <v>111.94602767624674</v>
      </c>
      <c r="L1837" s="269">
        <v>12097.167615764414</v>
      </c>
      <c r="M1837" s="270" t="str">
        <f>IFERROR(VLOOKUP(D1837,Planning!$C$6:$K$700,8,FALSE),"-")</f>
        <v>Production set in process</v>
      </c>
      <c r="N1837" s="270">
        <f>IFERROR(VLOOKUP(D1837,Planning!$C$6:$K$700,9,FALSE),"-")</f>
        <v>0</v>
      </c>
    </row>
    <row r="1838" spans="1:14" x14ac:dyDescent="0.25">
      <c r="A1838" s="254" t="s">
        <v>1970</v>
      </c>
      <c r="B1838" s="254"/>
      <c r="C1838" s="254" t="s">
        <v>483</v>
      </c>
      <c r="D1838" s="255">
        <v>548</v>
      </c>
      <c r="E1838" s="254" t="s">
        <v>481</v>
      </c>
      <c r="F1838" s="266" t="s">
        <v>506</v>
      </c>
      <c r="G1838" s="254" t="s">
        <v>508</v>
      </c>
      <c r="H1838" s="267">
        <v>18.333333333333332</v>
      </c>
      <c r="I1838" s="267">
        <v>1.6532508434247064</v>
      </c>
      <c r="J1838" s="268">
        <v>30.309598796119616</v>
      </c>
      <c r="K1838" s="267">
        <v>50.034779950737061</v>
      </c>
      <c r="L1838" s="269">
        <v>917.30429909684608</v>
      </c>
      <c r="M1838" s="270" t="str">
        <f>IFERROR(VLOOKUP(D1838,Planning!$C$6:$K$700,8,FALSE),"-")</f>
        <v>In production</v>
      </c>
      <c r="N1838" s="270">
        <f>IFERROR(VLOOKUP(D1838,Planning!$C$6:$K$700,9,FALSE),"-")</f>
        <v>0</v>
      </c>
    </row>
    <row r="1839" spans="1:14" x14ac:dyDescent="0.25">
      <c r="A1839" s="254" t="s">
        <v>1970</v>
      </c>
      <c r="B1839" s="254"/>
      <c r="C1839" s="254" t="s">
        <v>577</v>
      </c>
      <c r="D1839" s="255">
        <v>325</v>
      </c>
      <c r="E1839" s="254" t="s">
        <v>485</v>
      </c>
      <c r="F1839" s="266" t="s">
        <v>507</v>
      </c>
      <c r="G1839" s="254" t="s">
        <v>505</v>
      </c>
      <c r="H1839" s="267">
        <v>6.125</v>
      </c>
      <c r="I1839" s="267">
        <v>3.7872651789270444</v>
      </c>
      <c r="J1839" s="268">
        <v>23.196999220928149</v>
      </c>
      <c r="K1839" s="267">
        <v>111.94602767624674</v>
      </c>
      <c r="L1839" s="269">
        <v>685.66941951701131</v>
      </c>
      <c r="M1839" s="270" t="str">
        <f>IFERROR(VLOOKUP(D1839,Planning!$C$6:$K$700,8,FALSE),"-")</f>
        <v>Production set in process</v>
      </c>
      <c r="N1839" s="270">
        <f>IFERROR(VLOOKUP(D1839,Planning!$C$6:$K$700,9,FALSE),"-")</f>
        <v>0</v>
      </c>
    </row>
    <row r="1840" spans="1:14" x14ac:dyDescent="0.25">
      <c r="A1840" s="254" t="s">
        <v>1970</v>
      </c>
      <c r="B1840" s="254"/>
      <c r="C1840" s="254" t="s">
        <v>577</v>
      </c>
      <c r="D1840" s="255">
        <v>324</v>
      </c>
      <c r="E1840" s="254" t="s">
        <v>485</v>
      </c>
      <c r="F1840" s="266" t="s">
        <v>507</v>
      </c>
      <c r="G1840" s="254" t="s">
        <v>505</v>
      </c>
      <c r="H1840" s="267">
        <v>4.8611111111111107</v>
      </c>
      <c r="I1840" s="267">
        <v>3.7872651789270444</v>
      </c>
      <c r="J1840" s="268">
        <v>18.410316842006463</v>
      </c>
      <c r="K1840" s="267">
        <v>111.94602767624674</v>
      </c>
      <c r="L1840" s="269">
        <v>544.18207898175501</v>
      </c>
      <c r="M1840" s="270" t="str">
        <f>IFERROR(VLOOKUP(D1840,Planning!$C$6:$K$700,8,FALSE),"-")</f>
        <v>In production</v>
      </c>
      <c r="N1840" s="270">
        <f>IFERROR(VLOOKUP(D1840,Planning!$C$6:$K$700,9,FALSE),"-")</f>
        <v>0</v>
      </c>
    </row>
    <row r="1841" spans="1:14" x14ac:dyDescent="0.25">
      <c r="A1841" s="254" t="s">
        <v>1970</v>
      </c>
      <c r="B1841" s="254"/>
      <c r="C1841" s="254" t="s">
        <v>577</v>
      </c>
      <c r="D1841" s="255">
        <v>318</v>
      </c>
      <c r="E1841" s="254" t="s">
        <v>485</v>
      </c>
      <c r="F1841" s="266" t="s">
        <v>507</v>
      </c>
      <c r="G1841" s="254" t="s">
        <v>505</v>
      </c>
      <c r="H1841" s="267">
        <v>4.5</v>
      </c>
      <c r="I1841" s="267">
        <v>3.7872651789270444</v>
      </c>
      <c r="J1841" s="268">
        <v>17.042693305171699</v>
      </c>
      <c r="K1841" s="267">
        <v>111.94602767624674</v>
      </c>
      <c r="L1841" s="269">
        <v>503.75712454311036</v>
      </c>
      <c r="M1841" s="270" t="str">
        <f>IFERROR(VLOOKUP(D1841,Planning!$C$6:$K$700,8,FALSE),"-")</f>
        <v>In production</v>
      </c>
      <c r="N1841" s="270">
        <f>IFERROR(VLOOKUP(D1841,Planning!$C$6:$K$700,9,FALSE),"-")</f>
        <v>0</v>
      </c>
    </row>
    <row r="1842" spans="1:14" x14ac:dyDescent="0.25">
      <c r="A1842" s="254" t="s">
        <v>1970</v>
      </c>
      <c r="B1842" s="254"/>
      <c r="C1842" s="254" t="s">
        <v>577</v>
      </c>
      <c r="D1842" s="255">
        <v>325</v>
      </c>
      <c r="E1842" s="254" t="s">
        <v>485</v>
      </c>
      <c r="F1842" s="266" t="s">
        <v>507</v>
      </c>
      <c r="G1842" s="254" t="s">
        <v>505</v>
      </c>
      <c r="H1842" s="267">
        <v>14.875</v>
      </c>
      <c r="I1842" s="267">
        <v>3.7872651789270444</v>
      </c>
      <c r="J1842" s="268">
        <v>56.335569536539786</v>
      </c>
      <c r="K1842" s="267">
        <v>111.94602767624674</v>
      </c>
      <c r="L1842" s="269">
        <v>1665.1971616841704</v>
      </c>
      <c r="M1842" s="270" t="str">
        <f>IFERROR(VLOOKUP(D1842,Planning!$C$6:$K$700,8,FALSE),"-")</f>
        <v>Production set in process</v>
      </c>
      <c r="N1842" s="270">
        <f>IFERROR(VLOOKUP(D1842,Planning!$C$6:$K$700,9,FALSE),"-")</f>
        <v>0</v>
      </c>
    </row>
    <row r="1843" spans="1:14" x14ac:dyDescent="0.25">
      <c r="A1843" s="254" t="s">
        <v>1970</v>
      </c>
      <c r="B1843" s="254"/>
      <c r="C1843" s="254" t="s">
        <v>577</v>
      </c>
      <c r="D1843" s="255">
        <v>317</v>
      </c>
      <c r="E1843" s="254" t="s">
        <v>485</v>
      </c>
      <c r="F1843" s="266" t="s">
        <v>507</v>
      </c>
      <c r="G1843" s="254" t="s">
        <v>505</v>
      </c>
      <c r="H1843" s="267">
        <v>3.6666666666666665</v>
      </c>
      <c r="I1843" s="267">
        <v>3.7872651789270444</v>
      </c>
      <c r="J1843" s="268">
        <v>13.886638989399163</v>
      </c>
      <c r="K1843" s="267">
        <v>111.94602767624674</v>
      </c>
      <c r="L1843" s="269">
        <v>410.46876814623806</v>
      </c>
      <c r="M1843" s="270" t="str">
        <f>IFERROR(VLOOKUP(D1843,Planning!$C$6:$K$700,8,FALSE),"-")</f>
        <v>In production</v>
      </c>
      <c r="N1843" s="270">
        <f>IFERROR(VLOOKUP(D1843,Planning!$C$6:$K$700,9,FALSE),"-")</f>
        <v>0</v>
      </c>
    </row>
    <row r="1844" spans="1:14" x14ac:dyDescent="0.25">
      <c r="A1844" s="254" t="s">
        <v>1970</v>
      </c>
      <c r="B1844" s="254"/>
      <c r="C1844" s="254" t="s">
        <v>577</v>
      </c>
      <c r="D1844" s="255">
        <v>318</v>
      </c>
      <c r="E1844" s="254" t="s">
        <v>485</v>
      </c>
      <c r="F1844" s="266" t="s">
        <v>507</v>
      </c>
      <c r="G1844" s="254" t="s">
        <v>505</v>
      </c>
      <c r="H1844" s="267">
        <v>-56</v>
      </c>
      <c r="I1844" s="267">
        <v>3.7872651789270444</v>
      </c>
      <c r="J1844" s="268">
        <v>-212.08685001991449</v>
      </c>
      <c r="K1844" s="267">
        <v>111.94602767624674</v>
      </c>
      <c r="L1844" s="269">
        <v>-6268.9775498698173</v>
      </c>
      <c r="M1844" s="270" t="str">
        <f>IFERROR(VLOOKUP(D1844,Planning!$C$6:$K$700,8,FALSE),"-")</f>
        <v>In production</v>
      </c>
      <c r="N1844" s="270">
        <f>IFERROR(VLOOKUP(D1844,Planning!$C$6:$K$700,9,FALSE),"-")</f>
        <v>0</v>
      </c>
    </row>
    <row r="1845" spans="1:14" x14ac:dyDescent="0.25">
      <c r="A1845" s="254" t="s">
        <v>1970</v>
      </c>
      <c r="B1845" s="254"/>
      <c r="C1845" s="254" t="s">
        <v>491</v>
      </c>
      <c r="D1845" s="255">
        <v>474</v>
      </c>
      <c r="E1845" s="254" t="s">
        <v>482</v>
      </c>
      <c r="F1845" s="266" t="s">
        <v>506</v>
      </c>
      <c r="G1845" s="254" t="s">
        <v>508</v>
      </c>
      <c r="H1845" s="267">
        <v>-1200</v>
      </c>
      <c r="I1845" s="267">
        <v>2.6772915838647076</v>
      </c>
      <c r="J1845" s="268">
        <v>-3212.7499006376493</v>
      </c>
      <c r="K1845" s="267">
        <v>81.537718374074743</v>
      </c>
      <c r="L1845" s="269">
        <v>-97845.262048889694</v>
      </c>
      <c r="M1845" s="270" t="str">
        <f>IFERROR(VLOOKUP(D1845,Planning!$C$6:$K$700,8,FALSE),"-")</f>
        <v>In production</v>
      </c>
      <c r="N1845" s="270" t="str">
        <f>IFERROR(VLOOKUP(D1845,Planning!$C$6:$K$700,9,FALSE),"-")</f>
        <v>Natural Maple with oil</v>
      </c>
    </row>
    <row r="1846" spans="1:14" x14ac:dyDescent="0.25">
      <c r="A1846" s="254" t="s">
        <v>1970</v>
      </c>
      <c r="B1846" s="254"/>
      <c r="C1846" s="254" t="s">
        <v>577</v>
      </c>
      <c r="D1846" s="255">
        <v>323</v>
      </c>
      <c r="E1846" s="254" t="s">
        <v>485</v>
      </c>
      <c r="F1846" s="266" t="s">
        <v>507</v>
      </c>
      <c r="G1846" s="254" t="s">
        <v>505</v>
      </c>
      <c r="H1846" s="267">
        <v>-38.8888888888889</v>
      </c>
      <c r="I1846" s="267">
        <v>3.7872651789270444</v>
      </c>
      <c r="J1846" s="268">
        <v>-147.28253473605176</v>
      </c>
      <c r="K1846" s="267">
        <v>111.94602767624674</v>
      </c>
      <c r="L1846" s="269">
        <v>-4353.456631854041</v>
      </c>
      <c r="M1846" s="270" t="str">
        <f>IFERROR(VLOOKUP(D1846,Planning!$C$6:$K$700,8,FALSE),"-")</f>
        <v>In production</v>
      </c>
      <c r="N1846" s="270">
        <f>IFERROR(VLOOKUP(D1846,Planning!$C$6:$K$700,9,FALSE),"-")</f>
        <v>0</v>
      </c>
    </row>
    <row r="1847" spans="1:14" x14ac:dyDescent="0.25">
      <c r="A1847" s="254" t="s">
        <v>1970</v>
      </c>
      <c r="B1847" s="254"/>
      <c r="C1847" s="254" t="s">
        <v>491</v>
      </c>
      <c r="D1847" s="255">
        <v>474</v>
      </c>
      <c r="E1847" s="254" t="s">
        <v>482</v>
      </c>
      <c r="F1847" s="266" t="s">
        <v>506</v>
      </c>
      <c r="G1847" s="254" t="s">
        <v>508</v>
      </c>
      <c r="H1847" s="267">
        <v>-764.66666666666697</v>
      </c>
      <c r="I1847" s="267">
        <v>2.6772915838647076</v>
      </c>
      <c r="J1847" s="268">
        <v>-2047.2356311285471</v>
      </c>
      <c r="K1847" s="267">
        <v>81.537718374074743</v>
      </c>
      <c r="L1847" s="269">
        <v>-62349.175316709181</v>
      </c>
      <c r="M1847" s="270" t="str">
        <f>IFERROR(VLOOKUP(D1847,Planning!$C$6:$K$700,8,FALSE),"-")</f>
        <v>In production</v>
      </c>
      <c r="N1847" s="270" t="str">
        <f>IFERROR(VLOOKUP(D1847,Planning!$C$6:$K$700,9,FALSE),"-")</f>
        <v>Natural Maple with oil</v>
      </c>
    </row>
    <row r="1848" spans="1:14" x14ac:dyDescent="0.25">
      <c r="A1848" s="254" t="s">
        <v>1970</v>
      </c>
      <c r="B1848" s="254"/>
      <c r="C1848" s="254" t="s">
        <v>577</v>
      </c>
      <c r="D1848" s="255">
        <v>318</v>
      </c>
      <c r="E1848" s="254" t="s">
        <v>485</v>
      </c>
      <c r="F1848" s="266" t="s">
        <v>507</v>
      </c>
      <c r="G1848" s="254" t="s">
        <v>505</v>
      </c>
      <c r="H1848" s="267">
        <v>-5.5208333333333304</v>
      </c>
      <c r="I1848" s="267">
        <v>3.7872651789270444</v>
      </c>
      <c r="J1848" s="268">
        <v>-20.908859841993046</v>
      </c>
      <c r="K1848" s="267">
        <v>111.94602767624674</v>
      </c>
      <c r="L1848" s="269">
        <v>-618.03536112927861</v>
      </c>
      <c r="M1848" s="270" t="str">
        <f>IFERROR(VLOOKUP(D1848,Planning!$C$6:$K$700,8,FALSE),"-")</f>
        <v>In production</v>
      </c>
      <c r="N1848" s="270">
        <f>IFERROR(VLOOKUP(D1848,Planning!$C$6:$K$700,9,FALSE),"-")</f>
        <v>0</v>
      </c>
    </row>
    <row r="1849" spans="1:14" x14ac:dyDescent="0.25">
      <c r="A1849" s="254" t="s">
        <v>1970</v>
      </c>
      <c r="B1849" s="254"/>
      <c r="C1849" s="254" t="s">
        <v>577</v>
      </c>
      <c r="D1849" s="255">
        <v>324</v>
      </c>
      <c r="E1849" s="254" t="s">
        <v>485</v>
      </c>
      <c r="F1849" s="266" t="s">
        <v>507</v>
      </c>
      <c r="G1849" s="254" t="s">
        <v>505</v>
      </c>
      <c r="H1849" s="267">
        <v>-38.7013888888889</v>
      </c>
      <c r="I1849" s="267">
        <v>3.7872651789270444</v>
      </c>
      <c r="J1849" s="268">
        <v>-146.57242251500296</v>
      </c>
      <c r="K1849" s="267">
        <v>111.94602767624674</v>
      </c>
      <c r="L1849" s="269">
        <v>-4332.4667516647451</v>
      </c>
      <c r="M1849" s="270" t="str">
        <f>IFERROR(VLOOKUP(D1849,Planning!$C$6:$K$700,8,FALSE),"-")</f>
        <v>In production</v>
      </c>
      <c r="N1849" s="270">
        <f>IFERROR(VLOOKUP(D1849,Planning!$C$6:$K$700,9,FALSE),"-")</f>
        <v>0</v>
      </c>
    </row>
    <row r="1850" spans="1:14" x14ac:dyDescent="0.25">
      <c r="A1850" s="673" t="s">
        <v>1970</v>
      </c>
      <c r="B1850" s="673"/>
      <c r="C1850" s="673" t="s">
        <v>483</v>
      </c>
      <c r="D1850" s="674">
        <v>548</v>
      </c>
      <c r="E1850" s="673" t="s">
        <v>481</v>
      </c>
      <c r="F1850" s="675" t="s">
        <v>506</v>
      </c>
      <c r="G1850" s="673" t="s">
        <v>508</v>
      </c>
      <c r="H1850" s="676">
        <v>-8</v>
      </c>
      <c r="I1850" s="676">
        <v>1.6532508434247064</v>
      </c>
      <c r="J1850" s="676">
        <v>-13.226006747397651</v>
      </c>
      <c r="K1850" s="676">
        <v>50.034779950737061</v>
      </c>
      <c r="L1850" s="677">
        <v>-400.27823960589649</v>
      </c>
      <c r="M1850" s="678" t="str">
        <f>IFERROR(VLOOKUP(D1850,Planning!$C$6:$K$700,8,FALSE),"-")</f>
        <v>In production</v>
      </c>
      <c r="N1850" s="678">
        <f>IFERROR(VLOOKUP(D1850,Planning!$C$6:$K$700,9,FALSE),"-")</f>
        <v>0</v>
      </c>
    </row>
    <row r="1851" spans="1:14" x14ac:dyDescent="0.25">
      <c r="A1851" s="254" t="s">
        <v>1970</v>
      </c>
      <c r="B1851" s="254"/>
      <c r="C1851" s="254" t="s">
        <v>576</v>
      </c>
      <c r="D1851" s="255">
        <v>325</v>
      </c>
      <c r="E1851" s="254" t="s">
        <v>485</v>
      </c>
      <c r="F1851" s="266" t="s">
        <v>507</v>
      </c>
      <c r="G1851" s="254" t="s">
        <v>505</v>
      </c>
      <c r="H1851" s="267">
        <v>63</v>
      </c>
      <c r="I1851" s="267">
        <v>3.7872651789270444</v>
      </c>
      <c r="J1851" s="268">
        <v>238.5977062724038</v>
      </c>
      <c r="K1851" s="267">
        <v>111.94602767624674</v>
      </c>
      <c r="L1851" s="269">
        <v>7052.599743603545</v>
      </c>
      <c r="M1851" s="270" t="str">
        <f>IFERROR(VLOOKUP(D1851,Planning!$C$6:$K$700,8,FALSE),"-")</f>
        <v>Production set in process</v>
      </c>
      <c r="N1851" s="270">
        <f>IFERROR(VLOOKUP(D1851,Planning!$C$6:$K$700,9,FALSE),"-")</f>
        <v>0</v>
      </c>
    </row>
    <row r="1852" spans="1:14" x14ac:dyDescent="0.25">
      <c r="A1852" s="254" t="s">
        <v>1970</v>
      </c>
      <c r="B1852" s="254"/>
      <c r="C1852" s="254" t="s">
        <v>576</v>
      </c>
      <c r="D1852" s="255">
        <v>325</v>
      </c>
      <c r="E1852" s="254" t="s">
        <v>482</v>
      </c>
      <c r="F1852" s="266" t="s">
        <v>506</v>
      </c>
      <c r="G1852" s="254" t="s">
        <v>508</v>
      </c>
      <c r="H1852" s="267">
        <v>75.833333333333329</v>
      </c>
      <c r="I1852" s="267">
        <v>2.6772915838647076</v>
      </c>
      <c r="J1852" s="268">
        <v>203.0279451097403</v>
      </c>
      <c r="K1852" s="267">
        <v>81.537718374074743</v>
      </c>
      <c r="L1852" s="269">
        <v>6183.2769767006675</v>
      </c>
      <c r="M1852" s="270" t="str">
        <f>IFERROR(VLOOKUP(D1852,Planning!$C$6:$K$700,8,FALSE),"-")</f>
        <v>Production set in process</v>
      </c>
      <c r="N1852" s="270">
        <f>IFERROR(VLOOKUP(D1852,Planning!$C$6:$K$700,9,FALSE),"-")</f>
        <v>0</v>
      </c>
    </row>
    <row r="1853" spans="1:14" x14ac:dyDescent="0.25">
      <c r="A1853" s="254" t="s">
        <v>1970</v>
      </c>
      <c r="B1853" s="254"/>
      <c r="C1853" s="254" t="s">
        <v>576</v>
      </c>
      <c r="D1853" s="255">
        <v>325</v>
      </c>
      <c r="E1853" s="254" t="s">
        <v>485</v>
      </c>
      <c r="F1853" s="266" t="s">
        <v>507</v>
      </c>
      <c r="G1853" s="254" t="s">
        <v>505</v>
      </c>
      <c r="H1853" s="267">
        <v>65</v>
      </c>
      <c r="I1853" s="267">
        <v>3.7872651789270444</v>
      </c>
      <c r="J1853" s="268">
        <v>246.17223663025788</v>
      </c>
      <c r="K1853" s="267">
        <v>111.94602767624674</v>
      </c>
      <c r="L1853" s="269">
        <v>7276.4917989560381</v>
      </c>
      <c r="M1853" s="270" t="str">
        <f>IFERROR(VLOOKUP(D1853,Planning!$C$6:$K$700,8,FALSE),"-")</f>
        <v>Production set in process</v>
      </c>
      <c r="N1853" s="270">
        <f>IFERROR(VLOOKUP(D1853,Planning!$C$6:$K$700,9,FALSE),"-")</f>
        <v>0</v>
      </c>
    </row>
    <row r="1854" spans="1:14" x14ac:dyDescent="0.25">
      <c r="A1854" s="254" t="s">
        <v>1970</v>
      </c>
      <c r="B1854" s="254"/>
      <c r="C1854" s="254" t="s">
        <v>576</v>
      </c>
      <c r="D1854" s="255">
        <v>325</v>
      </c>
      <c r="E1854" s="254" t="s">
        <v>482</v>
      </c>
      <c r="F1854" s="266" t="s">
        <v>506</v>
      </c>
      <c r="G1854" s="254" t="s">
        <v>508</v>
      </c>
      <c r="H1854" s="267">
        <v>3.6666666666666665</v>
      </c>
      <c r="I1854" s="267">
        <v>2.6772915838647076</v>
      </c>
      <c r="J1854" s="268">
        <v>9.8167358075039282</v>
      </c>
      <c r="K1854" s="267">
        <v>81.537718374074743</v>
      </c>
      <c r="L1854" s="269">
        <v>298.97163403827403</v>
      </c>
      <c r="M1854" s="270" t="str">
        <f>IFERROR(VLOOKUP(D1854,Planning!$C$6:$K$700,8,FALSE),"-")</f>
        <v>Production set in process</v>
      </c>
      <c r="N1854" s="270">
        <f>IFERROR(VLOOKUP(D1854,Planning!$C$6:$K$700,9,FALSE),"-")</f>
        <v>0</v>
      </c>
    </row>
    <row r="1855" spans="1:14" x14ac:dyDescent="0.25">
      <c r="A1855" s="254" t="s">
        <v>1970</v>
      </c>
      <c r="B1855" s="254"/>
      <c r="C1855" s="254" t="s">
        <v>575</v>
      </c>
      <c r="D1855" s="255">
        <v>36</v>
      </c>
      <c r="E1855" s="254" t="s">
        <v>481</v>
      </c>
      <c r="F1855" s="266" t="s">
        <v>506</v>
      </c>
      <c r="G1855" s="254" t="s">
        <v>508</v>
      </c>
      <c r="H1855" s="267">
        <v>80</v>
      </c>
      <c r="I1855" s="267">
        <v>1.6532508434247064</v>
      </c>
      <c r="J1855" s="268">
        <v>132.26006747397651</v>
      </c>
      <c r="K1855" s="267">
        <v>50.034779950737061</v>
      </c>
      <c r="L1855" s="269">
        <v>4002.7823960589649</v>
      </c>
      <c r="M1855" s="270" t="str">
        <f>IFERROR(VLOOKUP(D1855,Planning!$C$6:$K$700,8,FALSE),"-")</f>
        <v>In production</v>
      </c>
      <c r="N1855" s="270">
        <f>IFERROR(VLOOKUP(D1855,Planning!$C$6:$K$700,9,FALSE),"-")</f>
        <v>0</v>
      </c>
    </row>
    <row r="1856" spans="1:14" x14ac:dyDescent="0.25">
      <c r="A1856" s="254" t="s">
        <v>1970</v>
      </c>
      <c r="B1856" s="254"/>
      <c r="C1856" s="254" t="s">
        <v>576</v>
      </c>
      <c r="D1856" s="255">
        <v>365</v>
      </c>
      <c r="E1856" s="254" t="s">
        <v>481</v>
      </c>
      <c r="F1856" s="266" t="s">
        <v>506</v>
      </c>
      <c r="G1856" s="254" t="s">
        <v>508</v>
      </c>
      <c r="H1856" s="267">
        <v>2.5</v>
      </c>
      <c r="I1856" s="267">
        <v>1.6532508434247064</v>
      </c>
      <c r="J1856" s="268">
        <v>4.1331271085617658</v>
      </c>
      <c r="K1856" s="267">
        <v>50.034779950737061</v>
      </c>
      <c r="L1856" s="269">
        <v>125.08694987684265</v>
      </c>
      <c r="M1856" s="270" t="str">
        <f>IFERROR(VLOOKUP(D1856,Planning!$C$6:$K$700,8,FALSE),"-")</f>
        <v>In production</v>
      </c>
      <c r="N1856" s="270">
        <f>IFERROR(VLOOKUP(D1856,Planning!$C$6:$K$700,9,FALSE),"-")</f>
        <v>0</v>
      </c>
    </row>
    <row r="1857" spans="1:14" x14ac:dyDescent="0.25">
      <c r="A1857" s="254" t="s">
        <v>1970</v>
      </c>
      <c r="B1857" s="254"/>
      <c r="C1857" s="254" t="s">
        <v>576</v>
      </c>
      <c r="D1857" s="255">
        <v>325</v>
      </c>
      <c r="E1857" s="254" t="s">
        <v>485</v>
      </c>
      <c r="F1857" s="266" t="s">
        <v>507</v>
      </c>
      <c r="G1857" s="254" t="s">
        <v>505</v>
      </c>
      <c r="H1857" s="267">
        <v>103.8</v>
      </c>
      <c r="I1857" s="267">
        <v>3.7872651789270444</v>
      </c>
      <c r="J1857" s="268">
        <v>393.11812557262721</v>
      </c>
      <c r="K1857" s="267">
        <v>111.94602767624674</v>
      </c>
      <c r="L1857" s="269">
        <v>11619.997672794412</v>
      </c>
      <c r="M1857" s="270" t="str">
        <f>IFERROR(VLOOKUP(D1857,Planning!$C$6:$K$700,8,FALSE),"-")</f>
        <v>Production set in process</v>
      </c>
      <c r="N1857" s="270">
        <f>IFERROR(VLOOKUP(D1857,Planning!$C$6:$K$700,9,FALSE),"-")</f>
        <v>0</v>
      </c>
    </row>
    <row r="1858" spans="1:14" x14ac:dyDescent="0.25">
      <c r="A1858" s="254" t="s">
        <v>1970</v>
      </c>
      <c r="B1858" s="254"/>
      <c r="C1858" s="254" t="s">
        <v>575</v>
      </c>
      <c r="D1858" s="255">
        <v>36</v>
      </c>
      <c r="E1858" s="254" t="s">
        <v>485</v>
      </c>
      <c r="F1858" s="266" t="s">
        <v>507</v>
      </c>
      <c r="G1858" s="254" t="s">
        <v>505</v>
      </c>
      <c r="H1858" s="267">
        <v>3.75</v>
      </c>
      <c r="I1858" s="267">
        <v>3.7872651789270444</v>
      </c>
      <c r="J1858" s="268">
        <v>14.202244420976417</v>
      </c>
      <c r="K1858" s="267">
        <v>111.94602767624674</v>
      </c>
      <c r="L1858" s="269">
        <v>419.79760378592528</v>
      </c>
      <c r="M1858" s="270" t="str">
        <f>IFERROR(VLOOKUP(D1858,Planning!$C$6:$K$700,8,FALSE),"-")</f>
        <v>In production</v>
      </c>
      <c r="N1858" s="270">
        <f>IFERROR(VLOOKUP(D1858,Planning!$C$6:$K$700,9,FALSE),"-")</f>
        <v>0</v>
      </c>
    </row>
    <row r="1859" spans="1:14" x14ac:dyDescent="0.25">
      <c r="A1859" s="254" t="s">
        <v>1970</v>
      </c>
      <c r="B1859" s="254"/>
      <c r="C1859" s="254" t="s">
        <v>575</v>
      </c>
      <c r="D1859" s="255">
        <v>36</v>
      </c>
      <c r="E1859" s="254" t="s">
        <v>481</v>
      </c>
      <c r="F1859" s="266" t="s">
        <v>506</v>
      </c>
      <c r="G1859" s="254" t="s">
        <v>508</v>
      </c>
      <c r="H1859" s="267">
        <v>14.583333333333334</v>
      </c>
      <c r="I1859" s="267">
        <v>1.6532508434247064</v>
      </c>
      <c r="J1859" s="268">
        <v>24.109908133276971</v>
      </c>
      <c r="K1859" s="267">
        <v>50.034779950737061</v>
      </c>
      <c r="L1859" s="269">
        <v>729.67387428158213</v>
      </c>
      <c r="M1859" s="270" t="str">
        <f>IFERROR(VLOOKUP(D1859,Planning!$C$6:$K$700,8,FALSE),"-")</f>
        <v>In production</v>
      </c>
      <c r="N1859" s="270">
        <f>IFERROR(VLOOKUP(D1859,Planning!$C$6:$K$700,9,FALSE),"-")</f>
        <v>0</v>
      </c>
    </row>
    <row r="1860" spans="1:14" x14ac:dyDescent="0.25">
      <c r="A1860" s="254" t="s">
        <v>1970</v>
      </c>
      <c r="B1860" s="254"/>
      <c r="C1860" s="254" t="s">
        <v>1928</v>
      </c>
      <c r="D1860" s="255">
        <v>501</v>
      </c>
      <c r="E1860" s="254" t="s">
        <v>485</v>
      </c>
      <c r="F1860" s="266" t="s">
        <v>507</v>
      </c>
      <c r="G1860" s="254" t="s">
        <v>505</v>
      </c>
      <c r="H1860" s="267">
        <v>23.833333333333332</v>
      </c>
      <c r="I1860" s="267">
        <v>3.7872651789270444</v>
      </c>
      <c r="J1860" s="268">
        <v>90.263153431094551</v>
      </c>
      <c r="K1860" s="267">
        <v>111.94602767624674</v>
      </c>
      <c r="L1860" s="269">
        <v>2668.0469929505471</v>
      </c>
      <c r="M1860" s="270" t="str">
        <f>IFERROR(VLOOKUP(D1860,Planning!$C$6:$K$700,8,FALSE),"-")</f>
        <v>In production</v>
      </c>
      <c r="N1860" s="270">
        <f>IFERROR(VLOOKUP(D1860,Planning!$C$6:$K$700,9,FALSE),"-")</f>
        <v>0</v>
      </c>
    </row>
    <row r="1861" spans="1:14" x14ac:dyDescent="0.25">
      <c r="A1861" s="254" t="s">
        <v>1970</v>
      </c>
      <c r="B1861" s="254"/>
      <c r="C1861" s="254" t="s">
        <v>1928</v>
      </c>
      <c r="D1861" s="255">
        <v>501</v>
      </c>
      <c r="E1861" s="254" t="s">
        <v>482</v>
      </c>
      <c r="F1861" s="266" t="s">
        <v>506</v>
      </c>
      <c r="G1861" s="254" t="s">
        <v>508</v>
      </c>
      <c r="H1861" s="267">
        <v>27.708333333333332</v>
      </c>
      <c r="I1861" s="267">
        <v>2.6772915838647076</v>
      </c>
      <c r="J1861" s="268">
        <v>74.183287636251265</v>
      </c>
      <c r="K1861" s="267">
        <v>81.537718374074743</v>
      </c>
      <c r="L1861" s="269">
        <v>2259.2742799483208</v>
      </c>
      <c r="M1861" s="270" t="str">
        <f>IFERROR(VLOOKUP(D1861,Planning!$C$6:$K$700,8,FALSE),"-")</f>
        <v>In production</v>
      </c>
      <c r="N1861" s="270">
        <f>IFERROR(VLOOKUP(D1861,Planning!$C$6:$K$700,9,FALSE),"-")</f>
        <v>0</v>
      </c>
    </row>
    <row r="1862" spans="1:14" x14ac:dyDescent="0.25">
      <c r="A1862" s="254" t="s">
        <v>1970</v>
      </c>
      <c r="B1862" s="254"/>
      <c r="C1862" s="254" t="s">
        <v>576</v>
      </c>
      <c r="D1862" s="255">
        <v>325</v>
      </c>
      <c r="E1862" s="254" t="s">
        <v>485</v>
      </c>
      <c r="F1862" s="266" t="s">
        <v>507</v>
      </c>
      <c r="G1862" s="254" t="s">
        <v>505</v>
      </c>
      <c r="H1862" s="267">
        <v>137.625</v>
      </c>
      <c r="I1862" s="267">
        <v>3.7872651789270444</v>
      </c>
      <c r="J1862" s="268">
        <v>521.22237024983451</v>
      </c>
      <c r="K1862" s="267">
        <v>111.94602767624674</v>
      </c>
      <c r="L1862" s="269">
        <v>15406.572058943459</v>
      </c>
      <c r="M1862" s="270" t="str">
        <f>IFERROR(VLOOKUP(D1862,Planning!$C$6:$K$700,8,FALSE),"-")</f>
        <v>Production set in process</v>
      </c>
      <c r="N1862" s="270">
        <f>IFERROR(VLOOKUP(D1862,Planning!$C$6:$K$700,9,FALSE),"-")</f>
        <v>0</v>
      </c>
    </row>
    <row r="1863" spans="1:14" x14ac:dyDescent="0.25">
      <c r="A1863" s="254" t="s">
        <v>1970</v>
      </c>
      <c r="B1863" s="254"/>
      <c r="C1863" s="254" t="s">
        <v>576</v>
      </c>
      <c r="D1863" s="255">
        <v>325</v>
      </c>
      <c r="E1863" s="254" t="s">
        <v>485</v>
      </c>
      <c r="F1863" s="266" t="s">
        <v>507</v>
      </c>
      <c r="G1863" s="254" t="s">
        <v>505</v>
      </c>
      <c r="H1863" s="267">
        <v>28.75</v>
      </c>
      <c r="I1863" s="267">
        <v>3.7872651789270444</v>
      </c>
      <c r="J1863" s="268">
        <v>108.88387389415253</v>
      </c>
      <c r="K1863" s="267">
        <v>111.94602767624674</v>
      </c>
      <c r="L1863" s="269">
        <v>3218.4482956920938</v>
      </c>
      <c r="M1863" s="270" t="str">
        <f>IFERROR(VLOOKUP(D1863,Planning!$C$6:$K$700,8,FALSE),"-")</f>
        <v>Production set in process</v>
      </c>
      <c r="N1863" s="270">
        <f>IFERROR(VLOOKUP(D1863,Planning!$C$6:$K$700,9,FALSE),"-")</f>
        <v>0</v>
      </c>
    </row>
    <row r="1864" spans="1:14" x14ac:dyDescent="0.25">
      <c r="A1864" s="254" t="s">
        <v>1970</v>
      </c>
      <c r="B1864" s="254"/>
      <c r="C1864" s="254" t="s">
        <v>483</v>
      </c>
      <c r="D1864" s="255">
        <v>42</v>
      </c>
      <c r="E1864" s="254" t="s">
        <v>481</v>
      </c>
      <c r="F1864" s="266" t="s">
        <v>506</v>
      </c>
      <c r="G1864" s="254" t="s">
        <v>508</v>
      </c>
      <c r="H1864" s="267">
        <v>10.833333333333334</v>
      </c>
      <c r="I1864" s="267">
        <v>1.6532508434247064</v>
      </c>
      <c r="J1864" s="268">
        <v>17.910217470434322</v>
      </c>
      <c r="K1864" s="267">
        <v>50.034779950737061</v>
      </c>
      <c r="L1864" s="269">
        <v>542.04344946631818</v>
      </c>
      <c r="M1864" s="270" t="str">
        <f>IFERROR(VLOOKUP(D1864,Planning!$C$6:$K$700,8,FALSE),"-")</f>
        <v>In production</v>
      </c>
      <c r="N1864" s="270">
        <f>IFERROR(VLOOKUP(D1864,Planning!$C$6:$K$700,9,FALSE),"-")</f>
        <v>0</v>
      </c>
    </row>
    <row r="1865" spans="1:14" x14ac:dyDescent="0.25">
      <c r="A1865" s="254" t="s">
        <v>1970</v>
      </c>
      <c r="B1865" s="254"/>
      <c r="C1865" s="254" t="s">
        <v>2075</v>
      </c>
      <c r="D1865" s="255">
        <v>30</v>
      </c>
      <c r="E1865" s="254" t="s">
        <v>480</v>
      </c>
      <c r="F1865" s="266" t="s">
        <v>506</v>
      </c>
      <c r="G1865" s="254" t="s">
        <v>508</v>
      </c>
      <c r="H1865" s="267">
        <v>61.5</v>
      </c>
      <c r="I1865" s="267">
        <v>1.3281905551577264</v>
      </c>
      <c r="J1865" s="268">
        <v>81.683719142200175</v>
      </c>
      <c r="K1865" s="267">
        <v>39.225717303584176</v>
      </c>
      <c r="L1865" s="269">
        <v>2412.3816141704269</v>
      </c>
      <c r="M1865" s="270" t="str">
        <f>IFERROR(VLOOKUP(D1865,Planning!$C$6:$K$700,8,FALSE),"-")</f>
        <v>Client set in process</v>
      </c>
      <c r="N1865" s="270">
        <f>IFERROR(VLOOKUP(D1865,Planning!$C$6:$K$700,9,FALSE),"-")</f>
        <v>0</v>
      </c>
    </row>
    <row r="1866" spans="1:14" x14ac:dyDescent="0.25">
      <c r="A1866" s="254" t="s">
        <v>1970</v>
      </c>
      <c r="B1866" s="254"/>
      <c r="C1866" s="254" t="s">
        <v>2075</v>
      </c>
      <c r="D1866" s="255">
        <v>30</v>
      </c>
      <c r="E1866" s="254" t="s">
        <v>480</v>
      </c>
      <c r="F1866" s="266" t="s">
        <v>506</v>
      </c>
      <c r="G1866" s="254" t="s">
        <v>508</v>
      </c>
      <c r="H1866" s="267">
        <v>73.333333333333329</v>
      </c>
      <c r="I1866" s="267">
        <v>1.3281905551577264</v>
      </c>
      <c r="J1866" s="268">
        <v>97.400640711566595</v>
      </c>
      <c r="K1866" s="267">
        <v>39.225717303584176</v>
      </c>
      <c r="L1866" s="269">
        <v>2876.5526022628392</v>
      </c>
      <c r="M1866" s="270" t="str">
        <f>IFERROR(VLOOKUP(D1866,Planning!$C$6:$K$700,8,FALSE),"-")</f>
        <v>Client set in process</v>
      </c>
      <c r="N1866" s="270">
        <f>IFERROR(VLOOKUP(D1866,Planning!$C$6:$K$700,9,FALSE),"-")</f>
        <v>0</v>
      </c>
    </row>
    <row r="1867" spans="1:14" x14ac:dyDescent="0.25">
      <c r="A1867" s="254" t="s">
        <v>1970</v>
      </c>
      <c r="B1867" s="254"/>
      <c r="C1867" s="254" t="s">
        <v>2075</v>
      </c>
      <c r="D1867" s="255">
        <v>30</v>
      </c>
      <c r="E1867" s="254" t="s">
        <v>480</v>
      </c>
      <c r="F1867" s="266" t="s">
        <v>506</v>
      </c>
      <c r="G1867" s="254" t="s">
        <v>508</v>
      </c>
      <c r="H1867" s="267">
        <v>56.666666666666664</v>
      </c>
      <c r="I1867" s="267">
        <v>1.3281905551577264</v>
      </c>
      <c r="J1867" s="268">
        <v>75.264131458937825</v>
      </c>
      <c r="K1867" s="267">
        <v>39.225717303584176</v>
      </c>
      <c r="L1867" s="269">
        <v>2222.7906472031032</v>
      </c>
      <c r="M1867" s="270" t="str">
        <f>IFERROR(VLOOKUP(D1867,Planning!$C$6:$K$700,8,FALSE),"-")</f>
        <v>Client set in process</v>
      </c>
      <c r="N1867" s="270">
        <f>IFERROR(VLOOKUP(D1867,Planning!$C$6:$K$700,9,FALSE),"-")</f>
        <v>0</v>
      </c>
    </row>
    <row r="1868" spans="1:14" x14ac:dyDescent="0.25">
      <c r="A1868" s="254" t="s">
        <v>1970</v>
      </c>
      <c r="B1868" s="254"/>
      <c r="C1868" s="254" t="s">
        <v>2075</v>
      </c>
      <c r="D1868" s="255">
        <v>11</v>
      </c>
      <c r="E1868" s="254" t="s">
        <v>481</v>
      </c>
      <c r="F1868" s="266" t="s">
        <v>506</v>
      </c>
      <c r="G1868" s="254" t="s">
        <v>508</v>
      </c>
      <c r="H1868" s="267">
        <v>610.79999999999995</v>
      </c>
      <c r="I1868" s="267">
        <v>1.6532508434247064</v>
      </c>
      <c r="J1868" s="268">
        <v>1009.8056151638106</v>
      </c>
      <c r="K1868" s="267">
        <v>50.034779950737061</v>
      </c>
      <c r="L1868" s="269">
        <v>30561.243593910196</v>
      </c>
      <c r="M1868" s="270" t="str">
        <f>IFERROR(VLOOKUP(D1868,Planning!$C$6:$K$700,8,FALSE),"-")</f>
        <v>Client set in process</v>
      </c>
      <c r="N1868" s="270">
        <f>IFERROR(VLOOKUP(D1868,Planning!$C$6:$K$700,9,FALSE),"-")</f>
        <v>0</v>
      </c>
    </row>
    <row r="1869" spans="1:14" x14ac:dyDescent="0.25">
      <c r="A1869" s="254" t="s">
        <v>1970</v>
      </c>
      <c r="B1869" s="254"/>
      <c r="C1869" s="254" t="s">
        <v>2075</v>
      </c>
      <c r="D1869" s="255">
        <v>11</v>
      </c>
      <c r="E1869" s="254" t="s">
        <v>481</v>
      </c>
      <c r="F1869" s="266" t="s">
        <v>506</v>
      </c>
      <c r="G1869" s="254" t="s">
        <v>508</v>
      </c>
      <c r="H1869" s="267">
        <v>29</v>
      </c>
      <c r="I1869" s="267">
        <v>1.6532508434247064</v>
      </c>
      <c r="J1869" s="268">
        <v>47.944274459316489</v>
      </c>
      <c r="K1869" s="267">
        <v>50.034779950737061</v>
      </c>
      <c r="L1869" s="269">
        <v>1451.0086185713749</v>
      </c>
      <c r="M1869" s="270" t="str">
        <f>IFERROR(VLOOKUP(D1869,Planning!$C$6:$K$700,8,FALSE),"-")</f>
        <v>Client set in process</v>
      </c>
      <c r="N1869" s="270">
        <f>IFERROR(VLOOKUP(D1869,Planning!$C$6:$K$700,9,FALSE),"-")</f>
        <v>0</v>
      </c>
    </row>
    <row r="1870" spans="1:14" x14ac:dyDescent="0.25">
      <c r="A1870" s="254" t="s">
        <v>1970</v>
      </c>
      <c r="B1870" s="254"/>
      <c r="C1870" s="254" t="s">
        <v>2075</v>
      </c>
      <c r="D1870" s="255">
        <v>11</v>
      </c>
      <c r="E1870" s="254" t="s">
        <v>481</v>
      </c>
      <c r="F1870" s="266" t="s">
        <v>506</v>
      </c>
      <c r="G1870" s="254" t="s">
        <v>508</v>
      </c>
      <c r="H1870" s="267">
        <v>53.875</v>
      </c>
      <c r="I1870" s="267">
        <v>1.6532508434247064</v>
      </c>
      <c r="J1870" s="268">
        <v>89.068889189506052</v>
      </c>
      <c r="K1870" s="267">
        <v>50.034779950737061</v>
      </c>
      <c r="L1870" s="269">
        <v>2695.623769845959</v>
      </c>
      <c r="M1870" s="270" t="str">
        <f>IFERROR(VLOOKUP(D1870,Planning!$C$6:$K$700,8,FALSE),"-")</f>
        <v>Client set in process</v>
      </c>
      <c r="N1870" s="270">
        <f>IFERROR(VLOOKUP(D1870,Planning!$C$6:$K$700,9,FALSE),"-")</f>
        <v>0</v>
      </c>
    </row>
    <row r="1871" spans="1:14" x14ac:dyDescent="0.25">
      <c r="A1871" s="254" t="s">
        <v>1970</v>
      </c>
      <c r="B1871" s="254"/>
      <c r="C1871" s="254" t="s">
        <v>2075</v>
      </c>
      <c r="D1871" s="255">
        <v>11</v>
      </c>
      <c r="E1871" s="254" t="s">
        <v>481</v>
      </c>
      <c r="F1871" s="266" t="s">
        <v>506</v>
      </c>
      <c r="G1871" s="254" t="s">
        <v>508</v>
      </c>
      <c r="H1871" s="267">
        <v>72</v>
      </c>
      <c r="I1871" s="267">
        <v>1.6532508434247064</v>
      </c>
      <c r="J1871" s="268">
        <v>119.03406072657886</v>
      </c>
      <c r="K1871" s="267">
        <v>50.034779950737061</v>
      </c>
      <c r="L1871" s="269">
        <v>3602.5041564530684</v>
      </c>
      <c r="M1871" s="270" t="str">
        <f>IFERROR(VLOOKUP(D1871,Planning!$C$6:$K$700,8,FALSE),"-")</f>
        <v>Client set in process</v>
      </c>
      <c r="N1871" s="270">
        <f>IFERROR(VLOOKUP(D1871,Planning!$C$6:$K$700,9,FALSE),"-")</f>
        <v>0</v>
      </c>
    </row>
    <row r="1872" spans="1:14" x14ac:dyDescent="0.25">
      <c r="A1872" s="254" t="s">
        <v>1970</v>
      </c>
      <c r="B1872" s="254"/>
      <c r="C1872" s="254" t="s">
        <v>563</v>
      </c>
      <c r="D1872" s="255">
        <v>400</v>
      </c>
      <c r="E1872" s="254" t="s">
        <v>482</v>
      </c>
      <c r="F1872" s="266" t="s">
        <v>506</v>
      </c>
      <c r="G1872" s="254" t="s">
        <v>508</v>
      </c>
      <c r="H1872" s="267">
        <v>3.125</v>
      </c>
      <c r="I1872" s="267">
        <v>2.6772915838647076</v>
      </c>
      <c r="J1872" s="268">
        <v>8.3665361995772116</v>
      </c>
      <c r="K1872" s="267">
        <v>81.537718374074743</v>
      </c>
      <c r="L1872" s="269">
        <v>254.80536991898356</v>
      </c>
      <c r="M1872" s="270" t="str">
        <f>IFERROR(VLOOKUP(D1872,Planning!$C$6:$K$700,8,FALSE),"-")</f>
        <v>In production</v>
      </c>
      <c r="N1872" s="270">
        <f>IFERROR(VLOOKUP(D1872,Planning!$C$6:$K$700,9,FALSE),"-")</f>
        <v>0</v>
      </c>
    </row>
    <row r="1873" spans="1:14" x14ac:dyDescent="0.25">
      <c r="A1873" s="254" t="s">
        <v>1970</v>
      </c>
      <c r="B1873" s="254"/>
      <c r="C1873" s="254" t="s">
        <v>2075</v>
      </c>
      <c r="D1873" s="255">
        <v>11</v>
      </c>
      <c r="E1873" s="254" t="s">
        <v>481</v>
      </c>
      <c r="F1873" s="266" t="s">
        <v>506</v>
      </c>
      <c r="G1873" s="254" t="s">
        <v>508</v>
      </c>
      <c r="H1873" s="267">
        <v>41.333333333333336</v>
      </c>
      <c r="I1873" s="267">
        <v>1.6532508434247064</v>
      </c>
      <c r="J1873" s="268">
        <v>68.334368194887873</v>
      </c>
      <c r="K1873" s="267">
        <v>50.034779950737061</v>
      </c>
      <c r="L1873" s="269">
        <v>2068.1042379637988</v>
      </c>
      <c r="M1873" s="270" t="str">
        <f>IFERROR(VLOOKUP(D1873,Planning!$C$6:$K$700,8,FALSE),"-")</f>
        <v>Client set in process</v>
      </c>
      <c r="N1873" s="270">
        <f>IFERROR(VLOOKUP(D1873,Planning!$C$6:$K$700,9,FALSE),"-")</f>
        <v>0</v>
      </c>
    </row>
    <row r="1874" spans="1:14" x14ac:dyDescent="0.25">
      <c r="A1874" s="254" t="s">
        <v>1970</v>
      </c>
      <c r="B1874" s="254"/>
      <c r="C1874" s="254" t="s">
        <v>2075</v>
      </c>
      <c r="D1874" s="255">
        <v>11</v>
      </c>
      <c r="E1874" s="254" t="s">
        <v>481</v>
      </c>
      <c r="F1874" s="266" t="s">
        <v>506</v>
      </c>
      <c r="G1874" s="254" t="s">
        <v>508</v>
      </c>
      <c r="H1874" s="267">
        <v>58</v>
      </c>
      <c r="I1874" s="267">
        <v>1.6532508434247064</v>
      </c>
      <c r="J1874" s="268">
        <v>95.888548918632978</v>
      </c>
      <c r="K1874" s="267">
        <v>50.034779950737061</v>
      </c>
      <c r="L1874" s="269">
        <v>2902.0172371427498</v>
      </c>
      <c r="M1874" s="270" t="str">
        <f>IFERROR(VLOOKUP(D1874,Planning!$C$6:$K$700,8,FALSE),"-")</f>
        <v>Client set in process</v>
      </c>
      <c r="N1874" s="270">
        <f>IFERROR(VLOOKUP(D1874,Planning!$C$6:$K$700,9,FALSE),"-")</f>
        <v>0</v>
      </c>
    </row>
    <row r="1875" spans="1:14" x14ac:dyDescent="0.25">
      <c r="A1875" s="254" t="s">
        <v>1970</v>
      </c>
      <c r="B1875" s="254"/>
      <c r="C1875" s="254" t="s">
        <v>483</v>
      </c>
      <c r="D1875" s="255">
        <v>36</v>
      </c>
      <c r="E1875" s="254" t="s">
        <v>481</v>
      </c>
      <c r="F1875" s="266" t="s">
        <v>506</v>
      </c>
      <c r="G1875" s="254" t="s">
        <v>508</v>
      </c>
      <c r="H1875" s="267">
        <v>13.138888888888889</v>
      </c>
      <c r="I1875" s="267">
        <v>1.6532508434247064</v>
      </c>
      <c r="J1875" s="268">
        <v>21.721879137219059</v>
      </c>
      <c r="K1875" s="267">
        <v>50.034779950737061</v>
      </c>
      <c r="L1875" s="269">
        <v>657.40141435273972</v>
      </c>
      <c r="M1875" s="270" t="str">
        <f>IFERROR(VLOOKUP(D1875,Planning!$C$6:$K$700,8,FALSE),"-")</f>
        <v>In production</v>
      </c>
      <c r="N1875" s="270">
        <f>IFERROR(VLOOKUP(D1875,Planning!$C$6:$K$700,9,FALSE),"-")</f>
        <v>0</v>
      </c>
    </row>
    <row r="1876" spans="1:14" x14ac:dyDescent="0.25">
      <c r="A1876" s="254" t="s">
        <v>1970</v>
      </c>
      <c r="B1876" s="254"/>
      <c r="C1876" s="254" t="s">
        <v>576</v>
      </c>
      <c r="D1876" s="255">
        <v>325</v>
      </c>
      <c r="E1876" s="254" t="s">
        <v>482</v>
      </c>
      <c r="F1876" s="266" t="s">
        <v>506</v>
      </c>
      <c r="G1876" s="254" t="s">
        <v>508</v>
      </c>
      <c r="H1876" s="267">
        <v>6.25</v>
      </c>
      <c r="I1876" s="267">
        <v>2.6772915838647076</v>
      </c>
      <c r="J1876" s="268">
        <v>16.733072399154423</v>
      </c>
      <c r="K1876" s="267">
        <v>81.537718374074743</v>
      </c>
      <c r="L1876" s="269">
        <v>509.61073983796712</v>
      </c>
      <c r="M1876" s="270" t="str">
        <f>IFERROR(VLOOKUP(D1876,Planning!$C$6:$K$700,8,FALSE),"-")</f>
        <v>Production set in process</v>
      </c>
      <c r="N1876" s="270">
        <f>IFERROR(VLOOKUP(D1876,Planning!$C$6:$K$700,9,FALSE),"-")</f>
        <v>0</v>
      </c>
    </row>
    <row r="1877" spans="1:14" x14ac:dyDescent="0.25">
      <c r="A1877" s="254" t="s">
        <v>1970</v>
      </c>
      <c r="B1877" s="254"/>
      <c r="C1877" s="254" t="s">
        <v>576</v>
      </c>
      <c r="D1877" s="255">
        <v>325</v>
      </c>
      <c r="E1877" s="254" t="s">
        <v>482</v>
      </c>
      <c r="F1877" s="266" t="s">
        <v>506</v>
      </c>
      <c r="G1877" s="254" t="s">
        <v>508</v>
      </c>
      <c r="H1877" s="267">
        <v>172.25</v>
      </c>
      <c r="I1877" s="267">
        <v>2.6772915838647076</v>
      </c>
      <c r="J1877" s="268">
        <v>461.16347532069585</v>
      </c>
      <c r="K1877" s="267">
        <v>81.537718374074743</v>
      </c>
      <c r="L1877" s="269">
        <v>14044.871989934374</v>
      </c>
      <c r="M1877" s="270" t="str">
        <f>IFERROR(VLOOKUP(D1877,Planning!$C$6:$K$700,8,FALSE),"-")</f>
        <v>Production set in process</v>
      </c>
      <c r="N1877" s="270">
        <f>IFERROR(VLOOKUP(D1877,Planning!$C$6:$K$700,9,FALSE),"-")</f>
        <v>0</v>
      </c>
    </row>
    <row r="1878" spans="1:14" x14ac:dyDescent="0.25">
      <c r="A1878" s="254" t="s">
        <v>1970</v>
      </c>
      <c r="B1878" s="254"/>
      <c r="C1878" s="254" t="s">
        <v>576</v>
      </c>
      <c r="D1878" s="255">
        <v>325</v>
      </c>
      <c r="E1878" s="254" t="s">
        <v>485</v>
      </c>
      <c r="F1878" s="266" t="s">
        <v>507</v>
      </c>
      <c r="G1878" s="254" t="s">
        <v>505</v>
      </c>
      <c r="H1878" s="267">
        <v>225.375</v>
      </c>
      <c r="I1878" s="267">
        <v>3.7872651789270444</v>
      </c>
      <c r="J1878" s="268">
        <v>853.55488970068268</v>
      </c>
      <c r="K1878" s="267">
        <v>111.94602767624674</v>
      </c>
      <c r="L1878" s="269">
        <v>25229.835987534108</v>
      </c>
      <c r="M1878" s="270" t="str">
        <f>IFERROR(VLOOKUP(D1878,Planning!$C$6:$K$700,8,FALSE),"-")</f>
        <v>Production set in process</v>
      </c>
      <c r="N1878" s="270">
        <f>IFERROR(VLOOKUP(D1878,Planning!$C$6:$K$700,9,FALSE),"-")</f>
        <v>0</v>
      </c>
    </row>
    <row r="1879" spans="1:14" x14ac:dyDescent="0.25">
      <c r="A1879" s="254" t="s">
        <v>1970</v>
      </c>
      <c r="B1879" s="254"/>
      <c r="C1879" s="254" t="s">
        <v>576</v>
      </c>
      <c r="D1879" s="255">
        <v>325</v>
      </c>
      <c r="E1879" s="254" t="s">
        <v>485</v>
      </c>
      <c r="F1879" s="266" t="s">
        <v>507</v>
      </c>
      <c r="G1879" s="254" t="s">
        <v>505</v>
      </c>
      <c r="H1879" s="267">
        <v>56.0625</v>
      </c>
      <c r="I1879" s="267">
        <v>3.7872651789270444</v>
      </c>
      <c r="J1879" s="268">
        <v>212.32355409359744</v>
      </c>
      <c r="K1879" s="267">
        <v>111.94602767624674</v>
      </c>
      <c r="L1879" s="269">
        <v>6275.9741765995832</v>
      </c>
      <c r="M1879" s="270" t="str">
        <f>IFERROR(VLOOKUP(D1879,Planning!$C$6:$K$700,8,FALSE),"-")</f>
        <v>Production set in process</v>
      </c>
      <c r="N1879" s="270">
        <f>IFERROR(VLOOKUP(D1879,Planning!$C$6:$K$700,9,FALSE),"-")</f>
        <v>0</v>
      </c>
    </row>
    <row r="1880" spans="1:14" x14ac:dyDescent="0.25">
      <c r="A1880" s="254" t="s">
        <v>1970</v>
      </c>
      <c r="B1880" s="254"/>
      <c r="C1880" s="254" t="s">
        <v>576</v>
      </c>
      <c r="D1880" s="255">
        <v>325</v>
      </c>
      <c r="E1880" s="254" t="s">
        <v>485</v>
      </c>
      <c r="F1880" s="266" t="s">
        <v>507</v>
      </c>
      <c r="G1880" s="254" t="s">
        <v>505</v>
      </c>
      <c r="H1880" s="267">
        <v>121.5</v>
      </c>
      <c r="I1880" s="267">
        <v>3.7872651789270444</v>
      </c>
      <c r="J1880" s="268">
        <v>460.15271923963587</v>
      </c>
      <c r="K1880" s="267">
        <v>111.94602767624674</v>
      </c>
      <c r="L1880" s="269">
        <v>13601.44236266398</v>
      </c>
      <c r="M1880" s="270" t="str">
        <f>IFERROR(VLOOKUP(D1880,Planning!$C$6:$K$700,8,FALSE),"-")</f>
        <v>Production set in process</v>
      </c>
      <c r="N1880" s="270">
        <f>IFERROR(VLOOKUP(D1880,Planning!$C$6:$K$700,9,FALSE),"-")</f>
        <v>0</v>
      </c>
    </row>
    <row r="1881" spans="1:14" x14ac:dyDescent="0.25">
      <c r="A1881" s="254" t="s">
        <v>1970</v>
      </c>
      <c r="B1881" s="254"/>
      <c r="C1881" s="254" t="s">
        <v>576</v>
      </c>
      <c r="D1881" s="255">
        <v>325</v>
      </c>
      <c r="E1881" s="254" t="s">
        <v>485</v>
      </c>
      <c r="F1881" s="266" t="s">
        <v>507</v>
      </c>
      <c r="G1881" s="254" t="s">
        <v>505</v>
      </c>
      <c r="H1881" s="267">
        <v>122</v>
      </c>
      <c r="I1881" s="267">
        <v>3.7872651789270444</v>
      </c>
      <c r="J1881" s="268">
        <v>462.04635182909942</v>
      </c>
      <c r="K1881" s="267">
        <v>111.94602767624674</v>
      </c>
      <c r="L1881" s="269">
        <v>13657.415376502102</v>
      </c>
      <c r="M1881" s="270" t="str">
        <f>IFERROR(VLOOKUP(D1881,Planning!$C$6:$K$700,8,FALSE),"-")</f>
        <v>Production set in process</v>
      </c>
      <c r="N1881" s="270">
        <f>IFERROR(VLOOKUP(D1881,Planning!$C$6:$K$700,9,FALSE),"-")</f>
        <v>0</v>
      </c>
    </row>
    <row r="1882" spans="1:14" x14ac:dyDescent="0.25">
      <c r="A1882" s="254" t="s">
        <v>1970</v>
      </c>
      <c r="B1882" s="254"/>
      <c r="C1882" s="254" t="s">
        <v>483</v>
      </c>
      <c r="D1882" s="255">
        <v>44</v>
      </c>
      <c r="E1882" s="254" t="s">
        <v>481</v>
      </c>
      <c r="F1882" s="266" t="s">
        <v>506</v>
      </c>
      <c r="G1882" s="254" t="s">
        <v>508</v>
      </c>
      <c r="H1882" s="267">
        <v>12</v>
      </c>
      <c r="I1882" s="267">
        <v>1.6532508434247064</v>
      </c>
      <c r="J1882" s="268">
        <v>19.839010121096479</v>
      </c>
      <c r="K1882" s="267">
        <v>50.034779950737061</v>
      </c>
      <c r="L1882" s="269">
        <v>600.41735940884473</v>
      </c>
      <c r="M1882" s="270" t="str">
        <f>IFERROR(VLOOKUP(D1882,Planning!$C$6:$K$700,8,FALSE),"-")</f>
        <v>Client set approved</v>
      </c>
      <c r="N1882" s="270">
        <f>IFERROR(VLOOKUP(D1882,Planning!$C$6:$K$700,9,FALSE),"-")</f>
        <v>0</v>
      </c>
    </row>
    <row r="1883" spans="1:14" x14ac:dyDescent="0.25">
      <c r="A1883" s="254" t="s">
        <v>1970</v>
      </c>
      <c r="B1883" s="254"/>
      <c r="C1883" s="254" t="s">
        <v>483</v>
      </c>
      <c r="D1883" s="255">
        <v>36</v>
      </c>
      <c r="E1883" s="254" t="s">
        <v>481</v>
      </c>
      <c r="F1883" s="266" t="s">
        <v>506</v>
      </c>
      <c r="G1883" s="254" t="s">
        <v>508</v>
      </c>
      <c r="H1883" s="267">
        <v>43.75</v>
      </c>
      <c r="I1883" s="267">
        <v>1.6532508434247064</v>
      </c>
      <c r="J1883" s="268">
        <v>72.329724399830909</v>
      </c>
      <c r="K1883" s="267">
        <v>50.034779950737061</v>
      </c>
      <c r="L1883" s="269">
        <v>2189.0216228447466</v>
      </c>
      <c r="M1883" s="270" t="str">
        <f>IFERROR(VLOOKUP(D1883,Planning!$C$6:$K$700,8,FALSE),"-")</f>
        <v>In production</v>
      </c>
      <c r="N1883" s="270">
        <f>IFERROR(VLOOKUP(D1883,Planning!$C$6:$K$700,9,FALSE),"-")</f>
        <v>0</v>
      </c>
    </row>
    <row r="1884" spans="1:14" x14ac:dyDescent="0.25">
      <c r="A1884" s="254" t="s">
        <v>1970</v>
      </c>
      <c r="B1884" s="254"/>
      <c r="C1884" s="254" t="s">
        <v>576</v>
      </c>
      <c r="D1884" s="255">
        <v>541</v>
      </c>
      <c r="E1884" s="254" t="s">
        <v>481</v>
      </c>
      <c r="F1884" s="266" t="s">
        <v>506</v>
      </c>
      <c r="G1884" s="254" t="s">
        <v>508</v>
      </c>
      <c r="H1884" s="267">
        <v>36</v>
      </c>
      <c r="I1884" s="267">
        <v>1.6532508434247064</v>
      </c>
      <c r="J1884" s="268">
        <v>59.517030363289429</v>
      </c>
      <c r="K1884" s="267">
        <v>50.034779950737061</v>
      </c>
      <c r="L1884" s="269">
        <v>1801.2520782265342</v>
      </c>
      <c r="M1884" s="270" t="str">
        <f>IFERROR(VLOOKUP(D1884,Planning!$C$6:$K$700,8,FALSE),"-")</f>
        <v>In production</v>
      </c>
      <c r="N1884" s="270">
        <f>IFERROR(VLOOKUP(D1884,Planning!$C$6:$K$700,9,FALSE),"-")</f>
        <v>0</v>
      </c>
    </row>
    <row r="1885" spans="1:14" x14ac:dyDescent="0.25">
      <c r="A1885" s="254" t="s">
        <v>1970</v>
      </c>
      <c r="B1885" s="254"/>
      <c r="C1885" s="254" t="s">
        <v>2075</v>
      </c>
      <c r="D1885" s="255">
        <v>28</v>
      </c>
      <c r="E1885" s="254" t="s">
        <v>481</v>
      </c>
      <c r="F1885" s="266" t="s">
        <v>506</v>
      </c>
      <c r="G1885" s="254" t="s">
        <v>508</v>
      </c>
      <c r="H1885" s="267">
        <v>320.75</v>
      </c>
      <c r="I1885" s="267">
        <v>1.6532508434247064</v>
      </c>
      <c r="J1885" s="268">
        <v>530.28020802847459</v>
      </c>
      <c r="K1885" s="267">
        <v>50.034779950737061</v>
      </c>
      <c r="L1885" s="269">
        <v>16048.655669198912</v>
      </c>
      <c r="M1885" s="270" t="str">
        <f>IFERROR(VLOOKUP(D1885,Planning!$C$6:$K$700,8,FALSE),"-")</f>
        <v>Client set in process</v>
      </c>
      <c r="N1885" s="270">
        <f>IFERROR(VLOOKUP(D1885,Planning!$C$6:$K$700,9,FALSE),"-")</f>
        <v>0</v>
      </c>
    </row>
    <row r="1886" spans="1:14" x14ac:dyDescent="0.25">
      <c r="A1886" s="254" t="s">
        <v>1970</v>
      </c>
      <c r="B1886" s="254"/>
      <c r="C1886" s="254" t="s">
        <v>576</v>
      </c>
      <c r="D1886" s="255">
        <v>317</v>
      </c>
      <c r="E1886" s="254" t="s">
        <v>481</v>
      </c>
      <c r="F1886" s="266" t="s">
        <v>506</v>
      </c>
      <c r="G1886" s="254" t="s">
        <v>508</v>
      </c>
      <c r="H1886" s="267">
        <v>69</v>
      </c>
      <c r="I1886" s="267">
        <v>1.6532508434247064</v>
      </c>
      <c r="J1886" s="268">
        <v>114.07430819630474</v>
      </c>
      <c r="K1886" s="267">
        <v>50.034779950737061</v>
      </c>
      <c r="L1886" s="269">
        <v>3452.3998166008573</v>
      </c>
      <c r="M1886" s="270" t="str">
        <f>IFERROR(VLOOKUP(D1886,Planning!$C$6:$K$700,8,FALSE),"-")</f>
        <v>In production</v>
      </c>
      <c r="N1886" s="270">
        <f>IFERROR(VLOOKUP(D1886,Planning!$C$6:$K$700,9,FALSE),"-")</f>
        <v>0</v>
      </c>
    </row>
    <row r="1887" spans="1:14" x14ac:dyDescent="0.25">
      <c r="A1887" s="254" t="s">
        <v>1970</v>
      </c>
      <c r="B1887" s="254"/>
      <c r="C1887" s="254" t="s">
        <v>1927</v>
      </c>
      <c r="D1887" s="255">
        <v>520</v>
      </c>
      <c r="E1887" s="254" t="s">
        <v>481</v>
      </c>
      <c r="F1887" s="266" t="s">
        <v>506</v>
      </c>
      <c r="G1887" s="254" t="s">
        <v>508</v>
      </c>
      <c r="H1887" s="267">
        <v>18</v>
      </c>
      <c r="I1887" s="267">
        <v>1.6532508434247064</v>
      </c>
      <c r="J1887" s="268">
        <v>29.758515181644714</v>
      </c>
      <c r="K1887" s="267">
        <v>50.034779950737061</v>
      </c>
      <c r="L1887" s="269">
        <v>900.6260391132671</v>
      </c>
      <c r="M1887" s="270" t="str">
        <f>IFERROR(VLOOKUP(D1887,Planning!$C$6:$K$700,8,FALSE),"-")</f>
        <v>In production</v>
      </c>
      <c r="N1887" s="270">
        <f>IFERROR(VLOOKUP(D1887,Planning!$C$6:$K$700,9,FALSE),"-")</f>
        <v>0</v>
      </c>
    </row>
    <row r="1888" spans="1:14" x14ac:dyDescent="0.25">
      <c r="A1888" s="254" t="s">
        <v>1970</v>
      </c>
      <c r="B1888" s="254"/>
      <c r="C1888" s="254" t="s">
        <v>1928</v>
      </c>
      <c r="D1888" s="255">
        <v>501</v>
      </c>
      <c r="E1888" s="254" t="s">
        <v>481</v>
      </c>
      <c r="F1888" s="266" t="s">
        <v>506</v>
      </c>
      <c r="G1888" s="254" t="s">
        <v>508</v>
      </c>
      <c r="H1888" s="267">
        <v>62.666666666666664</v>
      </c>
      <c r="I1888" s="267">
        <v>1.6532508434247064</v>
      </c>
      <c r="J1888" s="268">
        <v>103.6037195212816</v>
      </c>
      <c r="K1888" s="267">
        <v>50.034779950737061</v>
      </c>
      <c r="L1888" s="269">
        <v>3135.5128769128555</v>
      </c>
      <c r="M1888" s="270" t="str">
        <f>IFERROR(VLOOKUP(D1888,Planning!$C$6:$K$700,8,FALSE),"-")</f>
        <v>In production</v>
      </c>
      <c r="N1888" s="270">
        <f>IFERROR(VLOOKUP(D1888,Planning!$C$6:$K$700,9,FALSE),"-")</f>
        <v>0</v>
      </c>
    </row>
    <row r="1889" spans="1:14" x14ac:dyDescent="0.25">
      <c r="A1889" s="254" t="s">
        <v>1970</v>
      </c>
      <c r="B1889" s="254"/>
      <c r="C1889" s="254" t="s">
        <v>576</v>
      </c>
      <c r="D1889" s="255">
        <v>325</v>
      </c>
      <c r="E1889" s="254" t="s">
        <v>482</v>
      </c>
      <c r="F1889" s="266" t="s">
        <v>506</v>
      </c>
      <c r="G1889" s="254" t="s">
        <v>508</v>
      </c>
      <c r="H1889" s="267">
        <v>-17</v>
      </c>
      <c r="I1889" s="267">
        <v>2.6772915838647076</v>
      </c>
      <c r="J1889" s="268">
        <v>-45.513956925700029</v>
      </c>
      <c r="K1889" s="267">
        <v>81.537718374074743</v>
      </c>
      <c r="L1889" s="269">
        <v>-1386.1412123592706</v>
      </c>
      <c r="M1889" s="270" t="str">
        <f>IFERROR(VLOOKUP(D1889,Planning!$C$6:$K$700,8,FALSE),"-")</f>
        <v>Production set in process</v>
      </c>
      <c r="N1889" s="270">
        <f>IFERROR(VLOOKUP(D1889,Planning!$C$6:$K$700,9,FALSE),"-")</f>
        <v>0</v>
      </c>
    </row>
    <row r="1890" spans="1:14" x14ac:dyDescent="0.25">
      <c r="A1890" s="254" t="s">
        <v>1970</v>
      </c>
      <c r="B1890" s="254"/>
      <c r="C1890" s="254" t="s">
        <v>576</v>
      </c>
      <c r="D1890" s="255">
        <v>325</v>
      </c>
      <c r="E1890" s="254" t="s">
        <v>485</v>
      </c>
      <c r="F1890" s="266" t="s">
        <v>507</v>
      </c>
      <c r="G1890" s="254" t="s">
        <v>505</v>
      </c>
      <c r="H1890" s="267">
        <v>-26.7361111111111</v>
      </c>
      <c r="I1890" s="267">
        <v>3.7872651789270444</v>
      </c>
      <c r="J1890" s="268">
        <v>-101.25674263103552</v>
      </c>
      <c r="K1890" s="267">
        <v>111.94602767624674</v>
      </c>
      <c r="L1890" s="269">
        <v>-2993.0014343996513</v>
      </c>
      <c r="M1890" s="270" t="str">
        <f>IFERROR(VLOOKUP(D1890,Planning!$C$6:$K$700,8,FALSE),"-")</f>
        <v>Production set in process</v>
      </c>
      <c r="N1890" s="270">
        <f>IFERROR(VLOOKUP(D1890,Planning!$C$6:$K$700,9,FALSE),"-")</f>
        <v>0</v>
      </c>
    </row>
    <row r="1891" spans="1:14" x14ac:dyDescent="0.25">
      <c r="A1891" s="254" t="s">
        <v>1970</v>
      </c>
      <c r="B1891" s="254"/>
      <c r="C1891" s="254" t="s">
        <v>576</v>
      </c>
      <c r="D1891" s="255">
        <v>325</v>
      </c>
      <c r="E1891" s="254" t="s">
        <v>485</v>
      </c>
      <c r="F1891" s="266" t="s">
        <v>507</v>
      </c>
      <c r="G1891" s="254" t="s">
        <v>505</v>
      </c>
      <c r="H1891" s="267">
        <v>-108.333333333333</v>
      </c>
      <c r="I1891" s="267">
        <v>3.7872651789270444</v>
      </c>
      <c r="J1891" s="268">
        <v>-410.28706105042858</v>
      </c>
      <c r="K1891" s="267">
        <v>111.94602767624674</v>
      </c>
      <c r="L1891" s="269">
        <v>-12127.48633159336</v>
      </c>
      <c r="M1891" s="270" t="str">
        <f>IFERROR(VLOOKUP(D1891,Planning!$C$6:$K$700,8,FALSE),"-")</f>
        <v>Production set in process</v>
      </c>
      <c r="N1891" s="270">
        <f>IFERROR(VLOOKUP(D1891,Planning!$C$6:$K$700,9,FALSE),"-")</f>
        <v>0</v>
      </c>
    </row>
    <row r="1892" spans="1:14" x14ac:dyDescent="0.25">
      <c r="A1892" s="254" t="s">
        <v>1970</v>
      </c>
      <c r="B1892" s="254"/>
      <c r="C1892" s="254" t="s">
        <v>576</v>
      </c>
      <c r="D1892" s="255">
        <v>325</v>
      </c>
      <c r="E1892" s="254" t="s">
        <v>485</v>
      </c>
      <c r="F1892" s="266" t="s">
        <v>507</v>
      </c>
      <c r="G1892" s="254" t="s">
        <v>505</v>
      </c>
      <c r="H1892" s="267">
        <v>-58.0555555555556</v>
      </c>
      <c r="I1892" s="267">
        <v>3.7872651789270444</v>
      </c>
      <c r="J1892" s="268">
        <v>-219.87178399882023</v>
      </c>
      <c r="K1892" s="267">
        <v>111.94602767624674</v>
      </c>
      <c r="L1892" s="269">
        <v>-6499.0888289821078</v>
      </c>
      <c r="M1892" s="270" t="str">
        <f>IFERROR(VLOOKUP(D1892,Planning!$C$6:$K$700,8,FALSE),"-")</f>
        <v>Production set in process</v>
      </c>
      <c r="N1892" s="270">
        <f>IFERROR(VLOOKUP(D1892,Planning!$C$6:$K$700,9,FALSE),"-")</f>
        <v>0</v>
      </c>
    </row>
    <row r="1893" spans="1:14" x14ac:dyDescent="0.25">
      <c r="A1893" s="254" t="s">
        <v>1970</v>
      </c>
      <c r="B1893" s="254"/>
      <c r="C1893" s="254" t="s">
        <v>2080</v>
      </c>
      <c r="D1893" s="255">
        <v>473</v>
      </c>
      <c r="E1893" s="254" t="s">
        <v>481</v>
      </c>
      <c r="F1893" s="266" t="s">
        <v>506</v>
      </c>
      <c r="G1893" s="254" t="s">
        <v>508</v>
      </c>
      <c r="H1893" s="267">
        <v>-18.75</v>
      </c>
      <c r="I1893" s="267">
        <v>1.6532508434247064</v>
      </c>
      <c r="J1893" s="268">
        <v>-30.998453314213243</v>
      </c>
      <c r="K1893" s="267">
        <v>50.034779950737061</v>
      </c>
      <c r="L1893" s="269">
        <v>-938.15212407631986</v>
      </c>
      <c r="M1893" s="270" t="str">
        <f>IFERROR(VLOOKUP(D1893,Planning!$C$6:$K$700,8,FALSE),"-")</f>
        <v>In production</v>
      </c>
      <c r="N1893" s="270" t="str">
        <f>IFERROR(VLOOKUP(D1893,Planning!$C$6:$K$700,9,FALSE),"-")</f>
        <v>C.Macho</v>
      </c>
    </row>
    <row r="1894" spans="1:14" x14ac:dyDescent="0.25">
      <c r="A1894" s="254" t="s">
        <v>1970</v>
      </c>
      <c r="B1894" s="254"/>
      <c r="C1894" s="254" t="s">
        <v>2080</v>
      </c>
      <c r="D1894" s="255">
        <v>474</v>
      </c>
      <c r="E1894" s="254" t="s">
        <v>482</v>
      </c>
      <c r="F1894" s="266" t="s">
        <v>506</v>
      </c>
      <c r="G1894" s="254" t="s">
        <v>508</v>
      </c>
      <c r="H1894" s="267">
        <v>-12.5</v>
      </c>
      <c r="I1894" s="267">
        <v>2.6772915838647076</v>
      </c>
      <c r="J1894" s="268">
        <v>-33.466144798308846</v>
      </c>
      <c r="K1894" s="267">
        <v>81.537718374074743</v>
      </c>
      <c r="L1894" s="269">
        <v>-1019.2214796759342</v>
      </c>
      <c r="M1894" s="270" t="str">
        <f>IFERROR(VLOOKUP(D1894,Planning!$C$6:$K$700,8,FALSE),"-")</f>
        <v>In production</v>
      </c>
      <c r="N1894" s="270" t="str">
        <f>IFERROR(VLOOKUP(D1894,Planning!$C$6:$K$700,9,FALSE),"-")</f>
        <v>Natural Maple with oil</v>
      </c>
    </row>
    <row r="1895" spans="1:14" x14ac:dyDescent="0.25">
      <c r="A1895" s="254" t="s">
        <v>1970</v>
      </c>
      <c r="B1895" s="254"/>
      <c r="C1895" s="254" t="s">
        <v>2075</v>
      </c>
      <c r="D1895" s="255">
        <v>11</v>
      </c>
      <c r="E1895" s="254" t="s">
        <v>481</v>
      </c>
      <c r="F1895" s="266" t="s">
        <v>506</v>
      </c>
      <c r="G1895" s="254" t="s">
        <v>508</v>
      </c>
      <c r="H1895" s="267">
        <v>-38.6666666666667</v>
      </c>
      <c r="I1895" s="267">
        <v>1.6532508434247064</v>
      </c>
      <c r="J1895" s="268">
        <v>-63.925699279088704</v>
      </c>
      <c r="K1895" s="267">
        <v>50.034779950737061</v>
      </c>
      <c r="L1895" s="269">
        <v>-1934.6781580951681</v>
      </c>
      <c r="M1895" s="270" t="str">
        <f>IFERROR(VLOOKUP(D1895,Planning!$C$6:$K$700,8,FALSE),"-")</f>
        <v>Client set in process</v>
      </c>
      <c r="N1895" s="270">
        <f>IFERROR(VLOOKUP(D1895,Planning!$C$6:$K$700,9,FALSE),"-")</f>
        <v>0</v>
      </c>
    </row>
    <row r="1896" spans="1:14" x14ac:dyDescent="0.25">
      <c r="A1896" s="254" t="s">
        <v>1970</v>
      </c>
      <c r="B1896" s="254"/>
      <c r="C1896" s="254" t="s">
        <v>2075</v>
      </c>
      <c r="D1896" s="255">
        <v>11</v>
      </c>
      <c r="E1896" s="254" t="s">
        <v>481</v>
      </c>
      <c r="F1896" s="266" t="s">
        <v>506</v>
      </c>
      <c r="G1896" s="254" t="s">
        <v>508</v>
      </c>
      <c r="H1896" s="267">
        <v>-40</v>
      </c>
      <c r="I1896" s="267">
        <v>1.6532508434247064</v>
      </c>
      <c r="J1896" s="268">
        <v>-66.130033736988253</v>
      </c>
      <c r="K1896" s="267">
        <v>50.034779950737061</v>
      </c>
      <c r="L1896" s="269">
        <v>-2001.3911980294824</v>
      </c>
      <c r="M1896" s="270" t="str">
        <f>IFERROR(VLOOKUP(D1896,Planning!$C$6:$K$700,8,FALSE),"-")</f>
        <v>Client set in process</v>
      </c>
      <c r="N1896" s="270">
        <f>IFERROR(VLOOKUP(D1896,Planning!$C$6:$K$700,9,FALSE),"-")</f>
        <v>0</v>
      </c>
    </row>
    <row r="1897" spans="1:14" x14ac:dyDescent="0.25">
      <c r="A1897" s="673" t="s">
        <v>1970</v>
      </c>
      <c r="B1897" s="673"/>
      <c r="C1897" s="673" t="s">
        <v>2075</v>
      </c>
      <c r="D1897" s="674">
        <v>11</v>
      </c>
      <c r="E1897" s="673" t="s">
        <v>481</v>
      </c>
      <c r="F1897" s="675" t="s">
        <v>506</v>
      </c>
      <c r="G1897" s="673" t="s">
        <v>508</v>
      </c>
      <c r="H1897" s="676">
        <v>-9.84375</v>
      </c>
      <c r="I1897" s="676">
        <v>1.6532508434247064</v>
      </c>
      <c r="J1897" s="676">
        <v>-16.274187989961952</v>
      </c>
      <c r="K1897" s="676">
        <v>50.034779950737061</v>
      </c>
      <c r="L1897" s="677">
        <v>-492.52986514006795</v>
      </c>
      <c r="M1897" s="678" t="str">
        <f>IFERROR(VLOOKUP(D1897,Planning!$C$6:$K$700,8,FALSE),"-")</f>
        <v>Client set in process</v>
      </c>
      <c r="N1897" s="678">
        <f>IFERROR(VLOOKUP(D1897,Planning!$C$6:$K$700,9,FALSE),"-")</f>
        <v>0</v>
      </c>
    </row>
    <row r="1898" spans="1:14" x14ac:dyDescent="0.25">
      <c r="A1898" s="239" t="s">
        <v>2081</v>
      </c>
      <c r="B1898" s="254"/>
      <c r="C1898" s="254" t="s">
        <v>1928</v>
      </c>
      <c r="D1898" s="255">
        <v>501</v>
      </c>
      <c r="E1898" s="254" t="s">
        <v>481</v>
      </c>
      <c r="F1898" s="266" t="s">
        <v>506</v>
      </c>
      <c r="G1898" s="254" t="s">
        <v>508</v>
      </c>
      <c r="H1898" s="267">
        <v>70.777777777777771</v>
      </c>
      <c r="I1898" s="267">
        <v>1.6532508434247066</v>
      </c>
      <c r="J1898" s="268">
        <v>117.01342080683756</v>
      </c>
      <c r="K1898" s="267">
        <v>50.034779950737061</v>
      </c>
      <c r="L1898" s="269">
        <v>3541.3505365132783</v>
      </c>
      <c r="M1898" s="678" t="str">
        <f>IFERROR(VLOOKUP(D1898,Planning!$C$6:$K$700,8,FALSE),"-")</f>
        <v>In production</v>
      </c>
      <c r="N1898" s="678">
        <f>IFERROR(VLOOKUP(D1898,Planning!$C$6:$K$700,9,FALSE),"-")</f>
        <v>0</v>
      </c>
    </row>
    <row r="1899" spans="1:14" x14ac:dyDescent="0.25">
      <c r="A1899" s="239" t="s">
        <v>2081</v>
      </c>
      <c r="B1899" s="254"/>
      <c r="C1899" s="254" t="s">
        <v>2075</v>
      </c>
      <c r="D1899" s="255">
        <v>30</v>
      </c>
      <c r="E1899" s="254" t="s">
        <v>480</v>
      </c>
      <c r="F1899" s="266" t="s">
        <v>506</v>
      </c>
      <c r="G1899" s="254" t="s">
        <v>508</v>
      </c>
      <c r="H1899" s="267">
        <v>17.5</v>
      </c>
      <c r="I1899" s="267">
        <v>1.3281905551577267</v>
      </c>
      <c r="J1899" s="268">
        <v>23.243334715260218</v>
      </c>
      <c r="K1899" s="267">
        <v>39.225717303584176</v>
      </c>
      <c r="L1899" s="269">
        <v>686.45005281272313</v>
      </c>
      <c r="M1899" s="678" t="str">
        <f>IFERROR(VLOOKUP(D1899,Planning!$C$6:$K$700,8,FALSE),"-")</f>
        <v>Client set in process</v>
      </c>
      <c r="N1899" s="678">
        <f>IFERROR(VLOOKUP(D1899,Planning!$C$6:$K$700,9,FALSE),"-")</f>
        <v>0</v>
      </c>
    </row>
    <row r="1900" spans="1:14" x14ac:dyDescent="0.25">
      <c r="A1900" s="239" t="s">
        <v>2081</v>
      </c>
      <c r="B1900" s="254"/>
      <c r="C1900" s="254" t="s">
        <v>483</v>
      </c>
      <c r="D1900" s="255">
        <v>42</v>
      </c>
      <c r="E1900" s="254" t="s">
        <v>481</v>
      </c>
      <c r="F1900" s="266" t="s">
        <v>506</v>
      </c>
      <c r="G1900" s="254" t="s">
        <v>508</v>
      </c>
      <c r="H1900" s="267">
        <v>10</v>
      </c>
      <c r="I1900" s="267">
        <v>1.6532508434247066</v>
      </c>
      <c r="J1900" s="268">
        <v>16.532508434247067</v>
      </c>
      <c r="K1900" s="267">
        <v>50.034779950737061</v>
      </c>
      <c r="L1900" s="269">
        <v>500.34779950737061</v>
      </c>
      <c r="M1900" s="678" t="str">
        <f>IFERROR(VLOOKUP(D1900,Planning!$C$6:$K$700,8,FALSE),"-")</f>
        <v>In production</v>
      </c>
      <c r="N1900" s="678">
        <f>IFERROR(VLOOKUP(D1900,Planning!$C$6:$K$700,9,FALSE),"-")</f>
        <v>0</v>
      </c>
    </row>
    <row r="1901" spans="1:14" x14ac:dyDescent="0.25">
      <c r="A1901" s="239" t="s">
        <v>2081</v>
      </c>
      <c r="B1901" s="254"/>
      <c r="C1901" s="254" t="s">
        <v>2075</v>
      </c>
      <c r="D1901" s="255">
        <v>29</v>
      </c>
      <c r="E1901" s="254" t="s">
        <v>481</v>
      </c>
      <c r="F1901" s="266" t="s">
        <v>2076</v>
      </c>
      <c r="G1901" s="254" t="s">
        <v>505</v>
      </c>
      <c r="H1901" s="267">
        <v>37.5</v>
      </c>
      <c r="I1901" s="267">
        <v>1.3184445040504889</v>
      </c>
      <c r="J1901" s="268">
        <v>49.44166890189333</v>
      </c>
      <c r="K1901" s="267">
        <v>38.484539869843815</v>
      </c>
      <c r="L1901" s="269">
        <v>1443.1702451191431</v>
      </c>
      <c r="M1901" s="678" t="str">
        <f>IFERROR(VLOOKUP(D1901,Planning!$C$6:$K$700,8,FALSE),"-")</f>
        <v>Client set of for review</v>
      </c>
      <c r="N1901" s="678">
        <f>IFERROR(VLOOKUP(D1901,Planning!$C$6:$K$700,9,FALSE),"-")</f>
        <v>0</v>
      </c>
    </row>
    <row r="1902" spans="1:14" x14ac:dyDescent="0.25">
      <c r="A1902" s="239" t="s">
        <v>2081</v>
      </c>
      <c r="B1902" s="254"/>
      <c r="C1902" s="254" t="s">
        <v>2075</v>
      </c>
      <c r="D1902" s="255">
        <v>29</v>
      </c>
      <c r="E1902" s="254" t="s">
        <v>481</v>
      </c>
      <c r="F1902" s="266" t="s">
        <v>2076</v>
      </c>
      <c r="G1902" s="254" t="s">
        <v>505</v>
      </c>
      <c r="H1902" s="267">
        <v>20.416666666666668</v>
      </c>
      <c r="I1902" s="267">
        <v>1.3184445040504889</v>
      </c>
      <c r="J1902" s="268">
        <v>26.918241957697482</v>
      </c>
      <c r="K1902" s="267">
        <v>38.484539869843815</v>
      </c>
      <c r="L1902" s="269">
        <v>785.72602234264457</v>
      </c>
      <c r="M1902" s="678" t="str">
        <f>IFERROR(VLOOKUP(D1902,Planning!$C$6:$K$700,8,FALSE),"-")</f>
        <v>Client set of for review</v>
      </c>
      <c r="N1902" s="678">
        <f>IFERROR(VLOOKUP(D1902,Planning!$C$6:$K$700,9,FALSE),"-")</f>
        <v>0</v>
      </c>
    </row>
    <row r="1903" spans="1:14" x14ac:dyDescent="0.25">
      <c r="A1903" s="239" t="s">
        <v>2081</v>
      </c>
      <c r="B1903" s="254"/>
      <c r="C1903" s="254" t="s">
        <v>483</v>
      </c>
      <c r="D1903" s="255">
        <v>52</v>
      </c>
      <c r="E1903" s="254" t="s">
        <v>481</v>
      </c>
      <c r="F1903" s="266" t="s">
        <v>2076</v>
      </c>
      <c r="G1903" s="254" t="s">
        <v>505</v>
      </c>
      <c r="H1903" s="267">
        <v>1</v>
      </c>
      <c r="I1903" s="267">
        <v>1.3184445040504889</v>
      </c>
      <c r="J1903" s="268">
        <v>1.3184445040504889</v>
      </c>
      <c r="K1903" s="267">
        <v>38.484539869843815</v>
      </c>
      <c r="L1903" s="269">
        <v>38.484539869843815</v>
      </c>
      <c r="M1903" s="678" t="str">
        <f>IFERROR(VLOOKUP(D1903,Planning!$C$6:$K$700,8,FALSE),"-")</f>
        <v>In production</v>
      </c>
      <c r="N1903" s="678">
        <f>IFERROR(VLOOKUP(D1903,Planning!$C$6:$K$700,9,FALSE),"-")</f>
        <v>0</v>
      </c>
    </row>
    <row r="1904" spans="1:14" x14ac:dyDescent="0.25">
      <c r="A1904" s="239" t="s">
        <v>2081</v>
      </c>
      <c r="B1904" s="254"/>
      <c r="C1904" s="254" t="s">
        <v>483</v>
      </c>
      <c r="D1904" s="255">
        <v>52</v>
      </c>
      <c r="E1904" s="254" t="s">
        <v>482</v>
      </c>
      <c r="F1904" s="266" t="s">
        <v>2077</v>
      </c>
      <c r="G1904" s="254" t="s">
        <v>505</v>
      </c>
      <c r="H1904" s="267">
        <v>1.1666666666666667</v>
      </c>
      <c r="I1904" s="267"/>
      <c r="J1904" s="268">
        <v>0</v>
      </c>
      <c r="K1904" s="267"/>
      <c r="L1904" s="269">
        <v>0</v>
      </c>
      <c r="M1904" s="678" t="str">
        <f>IFERROR(VLOOKUP(D1904,Planning!$C$6:$K$700,8,FALSE),"-")</f>
        <v>In production</v>
      </c>
      <c r="N1904" s="678">
        <f>IFERROR(VLOOKUP(D1904,Planning!$C$6:$K$700,9,FALSE),"-")</f>
        <v>0</v>
      </c>
    </row>
    <row r="1905" spans="1:14" x14ac:dyDescent="0.25">
      <c r="A1905" s="239" t="s">
        <v>2081</v>
      </c>
      <c r="B1905" s="254"/>
      <c r="C1905" s="254" t="s">
        <v>576</v>
      </c>
      <c r="D1905" s="255">
        <v>325</v>
      </c>
      <c r="E1905" s="254" t="s">
        <v>485</v>
      </c>
      <c r="F1905" s="266" t="s">
        <v>507</v>
      </c>
      <c r="G1905" s="254" t="s">
        <v>505</v>
      </c>
      <c r="H1905" s="267">
        <v>96</v>
      </c>
      <c r="I1905" s="267">
        <v>3.7872651789270444</v>
      </c>
      <c r="J1905" s="268">
        <v>363.57745717699629</v>
      </c>
      <c r="K1905" s="267">
        <v>111.94602767624674</v>
      </c>
      <c r="L1905" s="269">
        <v>10746.818656919688</v>
      </c>
      <c r="M1905" s="678" t="str">
        <f>IFERROR(VLOOKUP(D1905,Planning!$C$6:$K$700,8,FALSE),"-")</f>
        <v>Production set in process</v>
      </c>
      <c r="N1905" s="678">
        <f>IFERROR(VLOOKUP(D1905,Planning!$C$6:$K$700,9,FALSE),"-")</f>
        <v>0</v>
      </c>
    </row>
    <row r="1906" spans="1:14" x14ac:dyDescent="0.25">
      <c r="A1906" s="239" t="s">
        <v>2081</v>
      </c>
      <c r="B1906" s="254"/>
      <c r="C1906" s="254" t="s">
        <v>1928</v>
      </c>
      <c r="D1906" s="255">
        <v>501</v>
      </c>
      <c r="E1906" s="254" t="s">
        <v>481</v>
      </c>
      <c r="F1906" s="266" t="s">
        <v>506</v>
      </c>
      <c r="G1906" s="254" t="s">
        <v>508</v>
      </c>
      <c r="H1906" s="267">
        <v>24.888888888888889</v>
      </c>
      <c r="I1906" s="267">
        <v>1.6532508434247066</v>
      </c>
      <c r="J1906" s="268">
        <v>41.147576547459366</v>
      </c>
      <c r="K1906" s="267">
        <v>50.034779950737061</v>
      </c>
      <c r="L1906" s="269">
        <v>1245.3100787739002</v>
      </c>
      <c r="M1906" s="678" t="str">
        <f>IFERROR(VLOOKUP(D1906,Planning!$C$6:$K$700,8,FALSE),"-")</f>
        <v>In production</v>
      </c>
      <c r="N1906" s="678">
        <f>IFERROR(VLOOKUP(D1906,Planning!$C$6:$K$700,9,FALSE),"-")</f>
        <v>0</v>
      </c>
    </row>
    <row r="1907" spans="1:14" x14ac:dyDescent="0.25">
      <c r="A1907" s="239" t="s">
        <v>2081</v>
      </c>
      <c r="B1907" s="254"/>
      <c r="C1907" s="254" t="s">
        <v>483</v>
      </c>
      <c r="D1907" s="255">
        <v>42</v>
      </c>
      <c r="E1907" s="254" t="s">
        <v>481</v>
      </c>
      <c r="F1907" s="266" t="s">
        <v>506</v>
      </c>
      <c r="G1907" s="254" t="s">
        <v>508</v>
      </c>
      <c r="H1907" s="267">
        <v>8.125</v>
      </c>
      <c r="I1907" s="267">
        <v>1.6532508434247066</v>
      </c>
      <c r="J1907" s="268">
        <v>13.432663102825741</v>
      </c>
      <c r="K1907" s="267">
        <v>50.034779950737061</v>
      </c>
      <c r="L1907" s="269">
        <v>406.53258709973863</v>
      </c>
      <c r="M1907" s="678" t="str">
        <f>IFERROR(VLOOKUP(D1907,Planning!$C$6:$K$700,8,FALSE),"-")</f>
        <v>In production</v>
      </c>
      <c r="N1907" s="678">
        <f>IFERROR(VLOOKUP(D1907,Planning!$C$6:$K$700,9,FALSE),"-")</f>
        <v>0</v>
      </c>
    </row>
    <row r="1908" spans="1:14" x14ac:dyDescent="0.25">
      <c r="A1908" s="239" t="s">
        <v>2081</v>
      </c>
      <c r="B1908" s="254"/>
      <c r="C1908" s="254" t="s">
        <v>576</v>
      </c>
      <c r="D1908" s="255">
        <v>325</v>
      </c>
      <c r="E1908" s="254" t="s">
        <v>485</v>
      </c>
      <c r="F1908" s="266" t="s">
        <v>507</v>
      </c>
      <c r="G1908" s="254" t="s">
        <v>505</v>
      </c>
      <c r="H1908" s="267">
        <v>3.75</v>
      </c>
      <c r="I1908" s="267">
        <v>3.7872651789270444</v>
      </c>
      <c r="J1908" s="268">
        <v>14.202244420976417</v>
      </c>
      <c r="K1908" s="267">
        <v>111.94602767624674</v>
      </c>
      <c r="L1908" s="269">
        <v>419.79760378592528</v>
      </c>
      <c r="M1908" s="678" t="str">
        <f>IFERROR(VLOOKUP(D1908,Planning!$C$6:$K$700,8,FALSE),"-")</f>
        <v>Production set in process</v>
      </c>
      <c r="N1908" s="678">
        <f>IFERROR(VLOOKUP(D1908,Planning!$C$6:$K$700,9,FALSE),"-")</f>
        <v>0</v>
      </c>
    </row>
    <row r="1909" spans="1:14" x14ac:dyDescent="0.25">
      <c r="A1909" s="239" t="s">
        <v>2081</v>
      </c>
      <c r="B1909" s="254"/>
      <c r="C1909" s="254" t="s">
        <v>576</v>
      </c>
      <c r="D1909" s="255">
        <v>325</v>
      </c>
      <c r="E1909" s="254" t="s">
        <v>485</v>
      </c>
      <c r="F1909" s="266" t="s">
        <v>507</v>
      </c>
      <c r="G1909" s="254" t="s">
        <v>505</v>
      </c>
      <c r="H1909" s="267">
        <v>51</v>
      </c>
      <c r="I1909" s="267">
        <v>3.7872651789270444</v>
      </c>
      <c r="J1909" s="268">
        <v>193.15052412527928</v>
      </c>
      <c r="K1909" s="267">
        <v>111.94602767624674</v>
      </c>
      <c r="L1909" s="269">
        <v>5709.2474114885836</v>
      </c>
      <c r="M1909" s="678" t="str">
        <f>IFERROR(VLOOKUP(D1909,Planning!$C$6:$K$700,8,FALSE),"-")</f>
        <v>Production set in process</v>
      </c>
      <c r="N1909" s="678">
        <f>IFERROR(VLOOKUP(D1909,Planning!$C$6:$K$700,9,FALSE),"-")</f>
        <v>0</v>
      </c>
    </row>
    <row r="1910" spans="1:14" x14ac:dyDescent="0.25">
      <c r="A1910" s="239" t="s">
        <v>2081</v>
      </c>
      <c r="B1910" s="254"/>
      <c r="C1910" s="254" t="s">
        <v>1928</v>
      </c>
      <c r="D1910" s="255">
        <v>501</v>
      </c>
      <c r="E1910" s="254" t="s">
        <v>481</v>
      </c>
      <c r="F1910" s="266" t="s">
        <v>506</v>
      </c>
      <c r="G1910" s="254" t="s">
        <v>508</v>
      </c>
      <c r="H1910" s="267">
        <v>40.888888888888886</v>
      </c>
      <c r="I1910" s="267">
        <v>1.6532508434247066</v>
      </c>
      <c r="J1910" s="268">
        <v>67.599590042254661</v>
      </c>
      <c r="K1910" s="267">
        <v>50.034779950737061</v>
      </c>
      <c r="L1910" s="269">
        <v>2045.8665579856929</v>
      </c>
      <c r="M1910" s="678" t="str">
        <f>IFERROR(VLOOKUP(D1910,Planning!$C$6:$K$700,8,FALSE),"-")</f>
        <v>In production</v>
      </c>
      <c r="N1910" s="678">
        <f>IFERROR(VLOOKUP(D1910,Planning!$C$6:$K$700,9,FALSE),"-")</f>
        <v>0</v>
      </c>
    </row>
    <row r="1911" spans="1:14" x14ac:dyDescent="0.25">
      <c r="A1911" s="239" t="s">
        <v>2081</v>
      </c>
      <c r="B1911" s="254"/>
      <c r="C1911" s="254" t="s">
        <v>576</v>
      </c>
      <c r="D1911" s="255">
        <v>325</v>
      </c>
      <c r="E1911" s="254" t="s">
        <v>485</v>
      </c>
      <c r="F1911" s="266" t="s">
        <v>507</v>
      </c>
      <c r="G1911" s="254" t="s">
        <v>505</v>
      </c>
      <c r="H1911" s="267">
        <v>34.5</v>
      </c>
      <c r="I1911" s="267">
        <v>3.7872651789270444</v>
      </c>
      <c r="J1911" s="268">
        <v>130.66064867298303</v>
      </c>
      <c r="K1911" s="267">
        <v>111.94602767624674</v>
      </c>
      <c r="L1911" s="269">
        <v>3862.1379548305126</v>
      </c>
      <c r="M1911" s="678" t="str">
        <f>IFERROR(VLOOKUP(D1911,Planning!$C$6:$K$700,8,FALSE),"-")</f>
        <v>Production set in process</v>
      </c>
      <c r="N1911" s="678">
        <f>IFERROR(VLOOKUP(D1911,Planning!$C$6:$K$700,9,FALSE),"-")</f>
        <v>0</v>
      </c>
    </row>
    <row r="1912" spans="1:14" x14ac:dyDescent="0.25">
      <c r="A1912" s="239" t="s">
        <v>2081</v>
      </c>
      <c r="B1912" s="254"/>
      <c r="C1912" s="254" t="s">
        <v>2075</v>
      </c>
      <c r="D1912" s="255">
        <v>28</v>
      </c>
      <c r="E1912" s="254" t="s">
        <v>481</v>
      </c>
      <c r="F1912" s="266" t="s">
        <v>506</v>
      </c>
      <c r="G1912" s="254" t="s">
        <v>508</v>
      </c>
      <c r="H1912" s="267">
        <v>33.125</v>
      </c>
      <c r="I1912" s="267">
        <v>1.6532508434247066</v>
      </c>
      <c r="J1912" s="268">
        <v>54.763934188443407</v>
      </c>
      <c r="K1912" s="267">
        <v>50.034779950737061</v>
      </c>
      <c r="L1912" s="269">
        <v>1657.4020858681652</v>
      </c>
      <c r="M1912" s="678" t="str">
        <f>IFERROR(VLOOKUP(D1912,Planning!$C$6:$K$700,8,FALSE),"-")</f>
        <v>Client set in process</v>
      </c>
      <c r="N1912" s="678">
        <f>IFERROR(VLOOKUP(D1912,Planning!$C$6:$K$700,9,FALSE),"-")</f>
        <v>0</v>
      </c>
    </row>
    <row r="1913" spans="1:14" x14ac:dyDescent="0.25">
      <c r="A1913" s="239" t="s">
        <v>2081</v>
      </c>
      <c r="B1913" s="254"/>
      <c r="C1913" s="254" t="s">
        <v>483</v>
      </c>
      <c r="D1913" s="255">
        <v>54</v>
      </c>
      <c r="E1913" s="254" t="s">
        <v>481</v>
      </c>
      <c r="F1913" s="266" t="s">
        <v>506</v>
      </c>
      <c r="G1913" s="254" t="s">
        <v>508</v>
      </c>
      <c r="H1913" s="267">
        <v>1.3333333333333333</v>
      </c>
      <c r="I1913" s="267">
        <v>1.6532508434247066</v>
      </c>
      <c r="J1913" s="268">
        <v>2.2043344578996087</v>
      </c>
      <c r="K1913" s="267">
        <v>50.034779950737061</v>
      </c>
      <c r="L1913" s="269">
        <v>66.713039934316072</v>
      </c>
      <c r="M1913" s="678" t="str">
        <f>IFERROR(VLOOKUP(D1913,Planning!$C$6:$K$700,8,FALSE),"-")</f>
        <v>In production</v>
      </c>
      <c r="N1913" s="678">
        <f>IFERROR(VLOOKUP(D1913,Planning!$C$6:$K$700,9,FALSE),"-")</f>
        <v>0</v>
      </c>
    </row>
    <row r="1914" spans="1:14" x14ac:dyDescent="0.25">
      <c r="A1914" s="239" t="s">
        <v>2081</v>
      </c>
      <c r="B1914" s="254"/>
      <c r="C1914" s="254" t="s">
        <v>483</v>
      </c>
      <c r="D1914" s="255">
        <v>54</v>
      </c>
      <c r="E1914" s="254" t="s">
        <v>486</v>
      </c>
      <c r="F1914" s="266" t="s">
        <v>507</v>
      </c>
      <c r="G1914" s="254" t="s">
        <v>505</v>
      </c>
      <c r="H1914" s="267">
        <v>1.5</v>
      </c>
      <c r="I1914" s="267">
        <v>5.8481776602122988</v>
      </c>
      <c r="J1914" s="268">
        <v>8.7722664903184473</v>
      </c>
      <c r="K1914" s="267">
        <v>172.87649300294905</v>
      </c>
      <c r="L1914" s="269">
        <v>259.31473950442359</v>
      </c>
      <c r="M1914" s="678" t="str">
        <f>IFERROR(VLOOKUP(D1914,Planning!$C$6:$K$700,8,FALSE),"-")</f>
        <v>In production</v>
      </c>
      <c r="N1914" s="678">
        <f>IFERROR(VLOOKUP(D1914,Planning!$C$6:$K$700,9,FALSE),"-")</f>
        <v>0</v>
      </c>
    </row>
    <row r="1915" spans="1:14" x14ac:dyDescent="0.25">
      <c r="A1915" s="239" t="s">
        <v>2081</v>
      </c>
      <c r="B1915" s="254"/>
      <c r="C1915" s="254" t="s">
        <v>1928</v>
      </c>
      <c r="D1915" s="255">
        <v>501</v>
      </c>
      <c r="E1915" s="254" t="s">
        <v>481</v>
      </c>
      <c r="F1915" s="266" t="s">
        <v>506</v>
      </c>
      <c r="G1915" s="254" t="s">
        <v>508</v>
      </c>
      <c r="H1915" s="267">
        <v>100.33333333333333</v>
      </c>
      <c r="I1915" s="267">
        <v>1.6532508434247066</v>
      </c>
      <c r="J1915" s="268">
        <v>165.87616795694555</v>
      </c>
      <c r="K1915" s="267">
        <v>50.034779950737061</v>
      </c>
      <c r="L1915" s="269">
        <v>5020.1562550572853</v>
      </c>
      <c r="M1915" s="678" t="str">
        <f>IFERROR(VLOOKUP(D1915,Planning!$C$6:$K$700,8,FALSE),"-")</f>
        <v>In production</v>
      </c>
      <c r="N1915" s="678">
        <f>IFERROR(VLOOKUP(D1915,Planning!$C$6:$K$700,9,FALSE),"-")</f>
        <v>0</v>
      </c>
    </row>
    <row r="1916" spans="1:14" x14ac:dyDescent="0.25">
      <c r="A1916" s="239" t="s">
        <v>2081</v>
      </c>
      <c r="B1916" s="254"/>
      <c r="C1916" s="254" t="s">
        <v>2075</v>
      </c>
      <c r="D1916" s="255">
        <v>28</v>
      </c>
      <c r="E1916" s="254" t="s">
        <v>481</v>
      </c>
      <c r="F1916" s="266" t="s">
        <v>506</v>
      </c>
      <c r="G1916" s="254" t="s">
        <v>508</v>
      </c>
      <c r="H1916" s="267">
        <v>88.875</v>
      </c>
      <c r="I1916" s="267">
        <v>1.6532508434247066</v>
      </c>
      <c r="J1916" s="268">
        <v>146.9326687093708</v>
      </c>
      <c r="K1916" s="267">
        <v>50.034779950737061</v>
      </c>
      <c r="L1916" s="269">
        <v>4446.8410681217565</v>
      </c>
      <c r="M1916" s="678" t="str">
        <f>IFERROR(VLOOKUP(D1916,Planning!$C$6:$K$700,8,FALSE),"-")</f>
        <v>Client set in process</v>
      </c>
      <c r="N1916" s="678">
        <f>IFERROR(VLOOKUP(D1916,Planning!$C$6:$K$700,9,FALSE),"-")</f>
        <v>0</v>
      </c>
    </row>
    <row r="1917" spans="1:14" x14ac:dyDescent="0.25">
      <c r="A1917" s="239" t="s">
        <v>2081</v>
      </c>
      <c r="B1917" s="254"/>
      <c r="C1917" s="254" t="s">
        <v>2078</v>
      </c>
      <c r="D1917" s="255">
        <v>46</v>
      </c>
      <c r="E1917" s="254" t="s">
        <v>481</v>
      </c>
      <c r="F1917" s="266" t="s">
        <v>506</v>
      </c>
      <c r="G1917" s="254" t="s">
        <v>508</v>
      </c>
      <c r="H1917" s="267">
        <v>67.5</v>
      </c>
      <c r="I1917" s="267">
        <v>1.6532508434247066</v>
      </c>
      <c r="J1917" s="268">
        <v>111.59443193116769</v>
      </c>
      <c r="K1917" s="267">
        <v>50.034779950737061</v>
      </c>
      <c r="L1917" s="269">
        <v>3377.3476466747516</v>
      </c>
      <c r="M1917" s="678" t="str">
        <f>IFERROR(VLOOKUP(D1917,Planning!$C$6:$K$700,8,FALSE),"-")</f>
        <v>Client set approved</v>
      </c>
      <c r="N1917" s="678">
        <f>IFERROR(VLOOKUP(D1917,Planning!$C$6:$K$700,9,FALSE),"-")</f>
        <v>0</v>
      </c>
    </row>
    <row r="1918" spans="1:14" x14ac:dyDescent="0.25">
      <c r="A1918" s="239" t="s">
        <v>2081</v>
      </c>
      <c r="B1918" s="254"/>
      <c r="C1918" s="254" t="s">
        <v>2078</v>
      </c>
      <c r="D1918" s="255">
        <v>46</v>
      </c>
      <c r="E1918" s="254" t="s">
        <v>485</v>
      </c>
      <c r="F1918" s="266" t="s">
        <v>507</v>
      </c>
      <c r="G1918" s="254" t="s">
        <v>505</v>
      </c>
      <c r="H1918" s="267">
        <v>68.75</v>
      </c>
      <c r="I1918" s="267">
        <v>3.7872651789270444</v>
      </c>
      <c r="J1918" s="268">
        <v>260.37448105123428</v>
      </c>
      <c r="K1918" s="267">
        <v>111.94602767624674</v>
      </c>
      <c r="L1918" s="269">
        <v>7696.2894027419634</v>
      </c>
      <c r="M1918" s="678" t="str">
        <f>IFERROR(VLOOKUP(D1918,Planning!$C$6:$K$700,8,FALSE),"-")</f>
        <v>Client set approved</v>
      </c>
      <c r="N1918" s="678">
        <f>IFERROR(VLOOKUP(D1918,Planning!$C$6:$K$700,9,FALSE),"-")</f>
        <v>0</v>
      </c>
    </row>
    <row r="1919" spans="1:14" x14ac:dyDescent="0.25">
      <c r="A1919" s="239" t="s">
        <v>2081</v>
      </c>
      <c r="B1919" s="254"/>
      <c r="C1919" s="254" t="s">
        <v>2078</v>
      </c>
      <c r="D1919" s="255">
        <v>48</v>
      </c>
      <c r="E1919" s="254" t="s">
        <v>485</v>
      </c>
      <c r="F1919" s="266" t="s">
        <v>507</v>
      </c>
      <c r="G1919" s="254" t="s">
        <v>505</v>
      </c>
      <c r="H1919" s="267">
        <v>97.75</v>
      </c>
      <c r="I1919" s="267">
        <v>3.7872651789270444</v>
      </c>
      <c r="J1919" s="268">
        <v>370.2051712401186</v>
      </c>
      <c r="K1919" s="267">
        <v>111.94602767624674</v>
      </c>
      <c r="L1919" s="269">
        <v>10942.724205353119</v>
      </c>
      <c r="M1919" s="678" t="str">
        <f>IFERROR(VLOOKUP(D1919,Planning!$C$6:$K$700,8,FALSE),"-")</f>
        <v>Client set approved</v>
      </c>
      <c r="N1919" s="678">
        <f>IFERROR(VLOOKUP(D1919,Planning!$C$6:$K$700,9,FALSE),"-")</f>
        <v>0</v>
      </c>
    </row>
    <row r="1920" spans="1:14" x14ac:dyDescent="0.25">
      <c r="A1920" s="239" t="s">
        <v>2081</v>
      </c>
      <c r="B1920" s="254"/>
      <c r="C1920" s="254" t="s">
        <v>2078</v>
      </c>
      <c r="D1920" s="255">
        <v>48</v>
      </c>
      <c r="E1920" s="254" t="s">
        <v>481</v>
      </c>
      <c r="F1920" s="266" t="s">
        <v>506</v>
      </c>
      <c r="G1920" s="254" t="s">
        <v>508</v>
      </c>
      <c r="H1920" s="267">
        <v>76.375</v>
      </c>
      <c r="I1920" s="267">
        <v>1.6532508434247066</v>
      </c>
      <c r="J1920" s="268">
        <v>126.26703316656197</v>
      </c>
      <c r="K1920" s="267">
        <v>50.034779950737061</v>
      </c>
      <c r="L1920" s="269">
        <v>3821.4063187375432</v>
      </c>
      <c r="M1920" s="678" t="str">
        <f>IFERROR(VLOOKUP(D1920,Planning!$C$6:$K$700,8,FALSE),"-")</f>
        <v>Client set approved</v>
      </c>
      <c r="N1920" s="678">
        <f>IFERROR(VLOOKUP(D1920,Planning!$C$6:$K$700,9,FALSE),"-")</f>
        <v>0</v>
      </c>
    </row>
    <row r="1921" spans="1:14" x14ac:dyDescent="0.25">
      <c r="A1921" s="239" t="s">
        <v>2081</v>
      </c>
      <c r="B1921" s="254"/>
      <c r="C1921" s="254" t="s">
        <v>2075</v>
      </c>
      <c r="D1921" s="255">
        <v>11</v>
      </c>
      <c r="E1921" s="254" t="s">
        <v>481</v>
      </c>
      <c r="F1921" s="266" t="s">
        <v>506</v>
      </c>
      <c r="G1921" s="254" t="s">
        <v>508</v>
      </c>
      <c r="H1921" s="267">
        <v>7.875</v>
      </c>
      <c r="I1921" s="267">
        <v>1.6532508434247066</v>
      </c>
      <c r="J1921" s="268">
        <v>13.019350391969565</v>
      </c>
      <c r="K1921" s="267">
        <v>50.034779950737061</v>
      </c>
      <c r="L1921" s="269">
        <v>394.02389211205434</v>
      </c>
      <c r="M1921" s="678" t="str">
        <f>IFERROR(VLOOKUP(D1921,Planning!$C$6:$K$700,8,FALSE),"-")</f>
        <v>Client set in process</v>
      </c>
      <c r="N1921" s="678">
        <f>IFERROR(VLOOKUP(D1921,Planning!$C$6:$K$700,9,FALSE),"-")</f>
        <v>0</v>
      </c>
    </row>
    <row r="1922" spans="1:14" x14ac:dyDescent="0.25">
      <c r="A1922" s="239" t="s">
        <v>2081</v>
      </c>
      <c r="B1922" s="254"/>
      <c r="C1922" s="254" t="s">
        <v>2078</v>
      </c>
      <c r="D1922" s="255">
        <v>47</v>
      </c>
      <c r="E1922" s="254" t="s">
        <v>485</v>
      </c>
      <c r="F1922" s="266" t="s">
        <v>507</v>
      </c>
      <c r="G1922" s="254" t="s">
        <v>505</v>
      </c>
      <c r="H1922" s="267">
        <v>74.875</v>
      </c>
      <c r="I1922" s="267">
        <v>3.7872651789270444</v>
      </c>
      <c r="J1922" s="268">
        <v>283.57148027216243</v>
      </c>
      <c r="K1922" s="267">
        <v>111.94602767624674</v>
      </c>
      <c r="L1922" s="269">
        <v>8381.9588222589755</v>
      </c>
      <c r="M1922" s="678" t="str">
        <f>IFERROR(VLOOKUP(D1922,Planning!$C$6:$K$700,8,FALSE),"-")</f>
        <v>In production</v>
      </c>
      <c r="N1922" s="678">
        <f>IFERROR(VLOOKUP(D1922,Planning!$C$6:$K$700,9,FALSE),"-")</f>
        <v>0</v>
      </c>
    </row>
    <row r="1923" spans="1:14" x14ac:dyDescent="0.25">
      <c r="A1923" s="239" t="s">
        <v>2081</v>
      </c>
      <c r="B1923" s="254"/>
      <c r="C1923" s="254" t="s">
        <v>2079</v>
      </c>
      <c r="D1923" s="255">
        <v>60</v>
      </c>
      <c r="E1923" s="254" t="s">
        <v>481</v>
      </c>
      <c r="F1923" s="266" t="s">
        <v>506</v>
      </c>
      <c r="G1923" s="254" t="s">
        <v>508</v>
      </c>
      <c r="H1923" s="267">
        <v>200.5</v>
      </c>
      <c r="I1923" s="267">
        <v>1.6532508434247066</v>
      </c>
      <c r="J1923" s="268">
        <v>331.4767941066537</v>
      </c>
      <c r="K1923" s="267">
        <v>50.034779950737061</v>
      </c>
      <c r="L1923" s="269">
        <v>10031.973380122781</v>
      </c>
      <c r="M1923" s="678" t="str">
        <f>IFERROR(VLOOKUP(D1923,Planning!$C$6:$K$700,8,FALSE),"-")</f>
        <v>Production set in process</v>
      </c>
      <c r="N1923" s="678">
        <f>IFERROR(VLOOKUP(D1923,Planning!$C$6:$K$700,9,FALSE),"-")</f>
        <v>0</v>
      </c>
    </row>
    <row r="1924" spans="1:14" x14ac:dyDescent="0.25">
      <c r="A1924" s="239" t="s">
        <v>2081</v>
      </c>
      <c r="B1924" s="254"/>
      <c r="C1924" s="254" t="s">
        <v>2079</v>
      </c>
      <c r="D1924" s="255">
        <v>60</v>
      </c>
      <c r="E1924" s="254" t="s">
        <v>481</v>
      </c>
      <c r="F1924" s="266" t="s">
        <v>506</v>
      </c>
      <c r="G1924" s="254" t="s">
        <v>508</v>
      </c>
      <c r="H1924" s="267">
        <v>16</v>
      </c>
      <c r="I1924" s="267">
        <v>1.6532508434247066</v>
      </c>
      <c r="J1924" s="268">
        <v>26.452013494795306</v>
      </c>
      <c r="K1924" s="267">
        <v>50.034779950737061</v>
      </c>
      <c r="L1924" s="269">
        <v>800.55647921179298</v>
      </c>
      <c r="M1924" s="678" t="str">
        <f>IFERROR(VLOOKUP(D1924,Planning!$C$6:$K$700,8,FALSE),"-")</f>
        <v>Production set in process</v>
      </c>
      <c r="N1924" s="678">
        <f>IFERROR(VLOOKUP(D1924,Planning!$C$6:$K$700,9,FALSE),"-")</f>
        <v>0</v>
      </c>
    </row>
    <row r="1925" spans="1:14" x14ac:dyDescent="0.25">
      <c r="A1925" s="239" t="s">
        <v>2081</v>
      </c>
      <c r="B1925" s="254"/>
      <c r="C1925" s="254" t="s">
        <v>483</v>
      </c>
      <c r="D1925" s="255">
        <v>56</v>
      </c>
      <c r="E1925" s="254" t="s">
        <v>481</v>
      </c>
      <c r="F1925" s="266" t="s">
        <v>506</v>
      </c>
      <c r="G1925" s="254" t="s">
        <v>508</v>
      </c>
      <c r="H1925" s="267">
        <v>21.58</v>
      </c>
      <c r="I1925" s="267">
        <v>1.6532508434247066</v>
      </c>
      <c r="J1925" s="268">
        <v>35.677153201105163</v>
      </c>
      <c r="K1925" s="267">
        <v>50.034779950737061</v>
      </c>
      <c r="L1925" s="269">
        <v>1079.7505513369058</v>
      </c>
      <c r="M1925" s="678" t="str">
        <f>IFERROR(VLOOKUP(D1925,Planning!$C$6:$K$700,8,FALSE),"-")</f>
        <v>In production</v>
      </c>
      <c r="N1925" s="678">
        <f>IFERROR(VLOOKUP(D1925,Planning!$C$6:$K$700,9,FALSE),"-")</f>
        <v>0</v>
      </c>
    </row>
    <row r="1926" spans="1:14" x14ac:dyDescent="0.25">
      <c r="A1926" s="239" t="s">
        <v>2081</v>
      </c>
      <c r="B1926" s="254"/>
      <c r="C1926" s="254" t="s">
        <v>2078</v>
      </c>
      <c r="D1926" s="255">
        <v>49</v>
      </c>
      <c r="E1926" s="254" t="s">
        <v>481</v>
      </c>
      <c r="F1926" s="266" t="s">
        <v>506</v>
      </c>
      <c r="G1926" s="254" t="s">
        <v>508</v>
      </c>
      <c r="H1926" s="267">
        <v>175.875</v>
      </c>
      <c r="I1926" s="267">
        <v>1.6532508434247066</v>
      </c>
      <c r="J1926" s="268">
        <v>290.7654920873203</v>
      </c>
      <c r="K1926" s="267">
        <v>50.034779950737061</v>
      </c>
      <c r="L1926" s="269">
        <v>8799.8669238358798</v>
      </c>
      <c r="M1926" s="678" t="str">
        <f>IFERROR(VLOOKUP(D1926,Planning!$C$6:$K$700,8,FALSE),"-")</f>
        <v>Client set approved</v>
      </c>
      <c r="N1926" s="678">
        <f>IFERROR(VLOOKUP(D1926,Planning!$C$6:$K$700,9,FALSE),"-")</f>
        <v>0</v>
      </c>
    </row>
    <row r="1927" spans="1:14" x14ac:dyDescent="0.25">
      <c r="A1927" s="239" t="s">
        <v>2081</v>
      </c>
      <c r="B1927" s="254"/>
      <c r="C1927" s="254" t="s">
        <v>2078</v>
      </c>
      <c r="D1927" s="255">
        <v>46</v>
      </c>
      <c r="E1927" s="254" t="s">
        <v>481</v>
      </c>
      <c r="F1927" s="266" t="s">
        <v>506</v>
      </c>
      <c r="G1927" s="254" t="s">
        <v>508</v>
      </c>
      <c r="H1927" s="267">
        <v>5</v>
      </c>
      <c r="I1927" s="267">
        <v>1.6532508434247066</v>
      </c>
      <c r="J1927" s="268">
        <v>8.2662542171235334</v>
      </c>
      <c r="K1927" s="267">
        <v>50.034779950737061</v>
      </c>
      <c r="L1927" s="269">
        <v>250.1738997536853</v>
      </c>
      <c r="M1927" s="678" t="str">
        <f>IFERROR(VLOOKUP(D1927,Planning!$C$6:$K$700,8,FALSE),"-")</f>
        <v>Client set approved</v>
      </c>
      <c r="N1927" s="678">
        <f>IFERROR(VLOOKUP(D1927,Planning!$C$6:$K$700,9,FALSE),"-")</f>
        <v>0</v>
      </c>
    </row>
    <row r="1928" spans="1:14" x14ac:dyDescent="0.25">
      <c r="A1928" s="239" t="s">
        <v>2081</v>
      </c>
      <c r="B1928" s="254"/>
      <c r="C1928" s="254" t="s">
        <v>2078</v>
      </c>
      <c r="D1928" s="255">
        <v>48</v>
      </c>
      <c r="E1928" s="254" t="s">
        <v>481</v>
      </c>
      <c r="F1928" s="266" t="s">
        <v>506</v>
      </c>
      <c r="G1928" s="254" t="s">
        <v>508</v>
      </c>
      <c r="H1928" s="267">
        <v>2.5</v>
      </c>
      <c r="I1928" s="267">
        <v>1.6532508434247066</v>
      </c>
      <c r="J1928" s="268">
        <v>4.1331271085617667</v>
      </c>
      <c r="K1928" s="267">
        <v>50.034779950737061</v>
      </c>
      <c r="L1928" s="269">
        <v>125.08694987684265</v>
      </c>
      <c r="M1928" s="678" t="str">
        <f>IFERROR(VLOOKUP(D1928,Planning!$C$6:$K$700,8,FALSE),"-")</f>
        <v>Client set approved</v>
      </c>
      <c r="N1928" s="678">
        <f>IFERROR(VLOOKUP(D1928,Planning!$C$6:$K$700,9,FALSE),"-")</f>
        <v>0</v>
      </c>
    </row>
    <row r="1929" spans="1:14" x14ac:dyDescent="0.25">
      <c r="A1929" s="239" t="s">
        <v>2081</v>
      </c>
      <c r="B1929" s="254"/>
      <c r="C1929" s="254" t="s">
        <v>576</v>
      </c>
      <c r="D1929" s="255">
        <v>325</v>
      </c>
      <c r="E1929" s="254" t="s">
        <v>485</v>
      </c>
      <c r="F1929" s="266" t="s">
        <v>507</v>
      </c>
      <c r="G1929" s="254" t="s">
        <v>505</v>
      </c>
      <c r="H1929" s="267">
        <v>69</v>
      </c>
      <c r="I1929" s="267">
        <v>3.7872651789270444</v>
      </c>
      <c r="J1929" s="268">
        <v>261.32129734596606</v>
      </c>
      <c r="K1929" s="267">
        <v>111.94602767624674</v>
      </c>
      <c r="L1929" s="269">
        <v>7724.2759096610253</v>
      </c>
      <c r="M1929" s="678" t="str">
        <f>IFERROR(VLOOKUP(D1929,Planning!$C$6:$K$700,8,FALSE),"-")</f>
        <v>Production set in process</v>
      </c>
      <c r="N1929" s="678">
        <f>IFERROR(VLOOKUP(D1929,Planning!$C$6:$K$700,9,FALSE),"-")</f>
        <v>0</v>
      </c>
    </row>
    <row r="1930" spans="1:14" x14ac:dyDescent="0.25">
      <c r="A1930" s="239" t="s">
        <v>2081</v>
      </c>
      <c r="B1930" s="254"/>
      <c r="C1930" s="254" t="s">
        <v>576</v>
      </c>
      <c r="D1930" s="255">
        <v>325</v>
      </c>
      <c r="E1930" s="254" t="s">
        <v>485</v>
      </c>
      <c r="F1930" s="266" t="s">
        <v>507</v>
      </c>
      <c r="G1930" s="254" t="s">
        <v>505</v>
      </c>
      <c r="H1930" s="267">
        <v>134.375</v>
      </c>
      <c r="I1930" s="267">
        <v>3.7872651789270444</v>
      </c>
      <c r="J1930" s="268">
        <v>508.91375841832161</v>
      </c>
      <c r="K1930" s="267">
        <v>111.94602767624674</v>
      </c>
      <c r="L1930" s="269">
        <v>15042.747468995656</v>
      </c>
      <c r="M1930" s="678" t="str">
        <f>IFERROR(VLOOKUP(D1930,Planning!$C$6:$K$700,8,FALSE),"-")</f>
        <v>Production set in process</v>
      </c>
      <c r="N1930" s="678">
        <f>IFERROR(VLOOKUP(D1930,Planning!$C$6:$K$700,9,FALSE),"-")</f>
        <v>0</v>
      </c>
    </row>
    <row r="1931" spans="1:14" x14ac:dyDescent="0.25">
      <c r="A1931" s="239" t="s">
        <v>2081</v>
      </c>
      <c r="B1931" s="254"/>
      <c r="C1931" s="254" t="s">
        <v>576</v>
      </c>
      <c r="D1931" s="255">
        <v>325</v>
      </c>
      <c r="E1931" s="254" t="s">
        <v>482</v>
      </c>
      <c r="F1931" s="266" t="s">
        <v>506</v>
      </c>
      <c r="G1931" s="254" t="s">
        <v>508</v>
      </c>
      <c r="H1931" s="267">
        <v>191.79166666666666</v>
      </c>
      <c r="I1931" s="267">
        <v>2.6772915838647084</v>
      </c>
      <c r="J1931" s="268">
        <v>513.48221502205217</v>
      </c>
      <c r="K1931" s="267">
        <v>81.537718374074757</v>
      </c>
      <c r="L1931" s="269">
        <v>15638.254903161087</v>
      </c>
      <c r="M1931" s="678" t="str">
        <f>IFERROR(VLOOKUP(D1931,Planning!$C$6:$K$700,8,FALSE),"-")</f>
        <v>Production set in process</v>
      </c>
      <c r="N1931" s="678">
        <f>IFERROR(VLOOKUP(D1931,Planning!$C$6:$K$700,9,FALSE),"-")</f>
        <v>0</v>
      </c>
    </row>
    <row r="1932" spans="1:14" x14ac:dyDescent="0.25">
      <c r="A1932" s="239" t="s">
        <v>2081</v>
      </c>
      <c r="B1932" s="254"/>
      <c r="C1932" s="254" t="s">
        <v>576</v>
      </c>
      <c r="D1932" s="255">
        <v>325</v>
      </c>
      <c r="E1932" s="254" t="s">
        <v>482</v>
      </c>
      <c r="F1932" s="266" t="s">
        <v>506</v>
      </c>
      <c r="G1932" s="254" t="s">
        <v>508</v>
      </c>
      <c r="H1932" s="267">
        <v>3.1875</v>
      </c>
      <c r="I1932" s="267">
        <v>2.6772915838647084</v>
      </c>
      <c r="J1932" s="268">
        <v>8.533866923568759</v>
      </c>
      <c r="K1932" s="267">
        <v>81.537718374074757</v>
      </c>
      <c r="L1932" s="269">
        <v>259.90147731736329</v>
      </c>
      <c r="M1932" s="678" t="str">
        <f>IFERROR(VLOOKUP(D1932,Planning!$C$6:$K$700,8,FALSE),"-")</f>
        <v>Production set in process</v>
      </c>
      <c r="N1932" s="678">
        <f>IFERROR(VLOOKUP(D1932,Planning!$C$6:$K$700,9,FALSE),"-")</f>
        <v>0</v>
      </c>
    </row>
    <row r="1933" spans="1:14" x14ac:dyDescent="0.25">
      <c r="A1933" s="239" t="s">
        <v>2081</v>
      </c>
      <c r="B1933" s="254"/>
      <c r="C1933" s="254" t="s">
        <v>2075</v>
      </c>
      <c r="D1933" s="255">
        <v>11</v>
      </c>
      <c r="E1933" s="254" t="s">
        <v>481</v>
      </c>
      <c r="F1933" s="266" t="s">
        <v>506</v>
      </c>
      <c r="G1933" s="254" t="s">
        <v>508</v>
      </c>
      <c r="H1933" s="267">
        <v>21.375</v>
      </c>
      <c r="I1933" s="267">
        <v>1.6532508434247066</v>
      </c>
      <c r="J1933" s="268">
        <v>35.338236778203104</v>
      </c>
      <c r="K1933" s="267">
        <v>50.034779950737061</v>
      </c>
      <c r="L1933" s="269">
        <v>1069.4934214470047</v>
      </c>
      <c r="M1933" s="678" t="str">
        <f>IFERROR(VLOOKUP(D1933,Planning!$C$6:$K$700,8,FALSE),"-")</f>
        <v>Client set in process</v>
      </c>
      <c r="N1933" s="678">
        <f>IFERROR(VLOOKUP(D1933,Planning!$C$6:$K$700,9,FALSE),"-")</f>
        <v>0</v>
      </c>
    </row>
    <row r="1934" spans="1:14" x14ac:dyDescent="0.25">
      <c r="A1934" s="239" t="s">
        <v>2081</v>
      </c>
      <c r="B1934" s="254"/>
      <c r="C1934" s="254" t="s">
        <v>1928</v>
      </c>
      <c r="D1934" s="255">
        <v>501</v>
      </c>
      <c r="E1934" s="254" t="s">
        <v>485</v>
      </c>
      <c r="F1934" s="266" t="s">
        <v>507</v>
      </c>
      <c r="G1934" s="254" t="s">
        <v>505</v>
      </c>
      <c r="H1934" s="267">
        <v>12.222222222222221</v>
      </c>
      <c r="I1934" s="267">
        <v>3.7872651789270444</v>
      </c>
      <c r="J1934" s="268">
        <v>46.288796631330541</v>
      </c>
      <c r="K1934" s="267">
        <v>111.94602767624674</v>
      </c>
      <c r="L1934" s="269">
        <v>1368.2292271541269</v>
      </c>
      <c r="M1934" s="678" t="str">
        <f>IFERROR(VLOOKUP(D1934,Planning!$C$6:$K$700,8,FALSE),"-")</f>
        <v>In production</v>
      </c>
      <c r="N1934" s="678">
        <f>IFERROR(VLOOKUP(D1934,Planning!$C$6:$K$700,9,FALSE),"-")</f>
        <v>0</v>
      </c>
    </row>
    <row r="1935" spans="1:14" x14ac:dyDescent="0.25">
      <c r="A1935" s="239" t="s">
        <v>2081</v>
      </c>
      <c r="B1935" s="254"/>
      <c r="C1935" s="254" t="s">
        <v>1928</v>
      </c>
      <c r="D1935" s="255">
        <v>501</v>
      </c>
      <c r="E1935" s="254" t="s">
        <v>481</v>
      </c>
      <c r="F1935" s="266" t="s">
        <v>506</v>
      </c>
      <c r="G1935" s="254" t="s">
        <v>508</v>
      </c>
      <c r="H1935" s="267">
        <v>84.333333333333329</v>
      </c>
      <c r="I1935" s="267">
        <v>1.6532508434247066</v>
      </c>
      <c r="J1935" s="268">
        <v>139.42415446215026</v>
      </c>
      <c r="K1935" s="267">
        <v>50.034779950737061</v>
      </c>
      <c r="L1935" s="269">
        <v>4219.5997758454923</v>
      </c>
      <c r="M1935" s="678" t="str">
        <f>IFERROR(VLOOKUP(D1935,Planning!$C$6:$K$700,8,FALSE),"-")</f>
        <v>In production</v>
      </c>
      <c r="N1935" s="678">
        <f>IFERROR(VLOOKUP(D1935,Planning!$C$6:$K$700,9,FALSE),"-")</f>
        <v>0</v>
      </c>
    </row>
    <row r="1936" spans="1:14" x14ac:dyDescent="0.25">
      <c r="A1936" s="239" t="s">
        <v>2081</v>
      </c>
      <c r="B1936" s="254"/>
      <c r="C1936" s="254" t="s">
        <v>2078</v>
      </c>
      <c r="D1936" s="255">
        <v>50</v>
      </c>
      <c r="E1936" s="254" t="s">
        <v>485</v>
      </c>
      <c r="F1936" s="266" t="s">
        <v>507</v>
      </c>
      <c r="G1936" s="254" t="s">
        <v>505</v>
      </c>
      <c r="H1936" s="267">
        <v>48.416666666666671</v>
      </c>
      <c r="I1936" s="267">
        <v>3.7872651789270444</v>
      </c>
      <c r="J1936" s="268">
        <v>183.36675574638443</v>
      </c>
      <c r="K1936" s="267">
        <v>111.94602767624674</v>
      </c>
      <c r="L1936" s="269">
        <v>5420.0535066582806</v>
      </c>
      <c r="M1936" s="678" t="str">
        <f>IFERROR(VLOOKUP(D1936,Planning!$C$6:$K$700,8,FALSE),"-")</f>
        <v>Client set approved</v>
      </c>
      <c r="N1936" s="678">
        <f>IFERROR(VLOOKUP(D1936,Planning!$C$6:$K$700,9,FALSE),"-")</f>
        <v>0</v>
      </c>
    </row>
    <row r="1937" spans="1:14" x14ac:dyDescent="0.25">
      <c r="A1937" s="239" t="s">
        <v>2081</v>
      </c>
      <c r="B1937" s="254"/>
      <c r="C1937" s="254" t="s">
        <v>2078</v>
      </c>
      <c r="D1937" s="255">
        <v>45</v>
      </c>
      <c r="E1937" s="254" t="s">
        <v>481</v>
      </c>
      <c r="F1937" s="266" t="s">
        <v>506</v>
      </c>
      <c r="G1937" s="254" t="s">
        <v>508</v>
      </c>
      <c r="H1937" s="267">
        <v>83.25</v>
      </c>
      <c r="I1937" s="267">
        <v>1.6532508434247066</v>
      </c>
      <c r="J1937" s="268">
        <v>137.63313271510683</v>
      </c>
      <c r="K1937" s="267">
        <v>50.034779950737061</v>
      </c>
      <c r="L1937" s="269">
        <v>4165.3954308988605</v>
      </c>
      <c r="M1937" s="678" t="str">
        <f>IFERROR(VLOOKUP(D1937,Planning!$C$6:$K$700,8,FALSE),"-")</f>
        <v>Client set approved</v>
      </c>
      <c r="N1937" s="678">
        <f>IFERROR(VLOOKUP(D1937,Planning!$C$6:$K$700,9,FALSE),"-")</f>
        <v>0</v>
      </c>
    </row>
    <row r="1938" spans="1:14" x14ac:dyDescent="0.25">
      <c r="A1938" s="239" t="s">
        <v>2081</v>
      </c>
      <c r="B1938" s="254"/>
      <c r="C1938" s="254" t="s">
        <v>2078</v>
      </c>
      <c r="D1938" s="255">
        <v>45</v>
      </c>
      <c r="E1938" s="254" t="s">
        <v>481</v>
      </c>
      <c r="F1938" s="266" t="s">
        <v>506</v>
      </c>
      <c r="G1938" s="254" t="s">
        <v>508</v>
      </c>
      <c r="H1938" s="267">
        <v>24</v>
      </c>
      <c r="I1938" s="267">
        <v>1.6532508434247066</v>
      </c>
      <c r="J1938" s="268">
        <v>39.678020242192957</v>
      </c>
      <c r="K1938" s="267">
        <v>50.034779950737061</v>
      </c>
      <c r="L1938" s="269">
        <v>1200.8347188176895</v>
      </c>
      <c r="M1938" s="678" t="str">
        <f>IFERROR(VLOOKUP(D1938,Planning!$C$6:$K$700,8,FALSE),"-")</f>
        <v>Client set approved</v>
      </c>
      <c r="N1938" s="678">
        <f>IFERROR(VLOOKUP(D1938,Planning!$C$6:$K$700,9,FALSE),"-")</f>
        <v>0</v>
      </c>
    </row>
    <row r="1939" spans="1:14" x14ac:dyDescent="0.25">
      <c r="A1939" s="239" t="s">
        <v>2081</v>
      </c>
      <c r="B1939" s="254"/>
      <c r="C1939" s="254" t="s">
        <v>2078</v>
      </c>
      <c r="D1939" s="255">
        <v>50</v>
      </c>
      <c r="E1939" s="254" t="s">
        <v>481</v>
      </c>
      <c r="F1939" s="266" t="s">
        <v>506</v>
      </c>
      <c r="G1939" s="254" t="s">
        <v>508</v>
      </c>
      <c r="H1939" s="267">
        <v>5.25</v>
      </c>
      <c r="I1939" s="267">
        <v>1.6532508434247066</v>
      </c>
      <c r="J1939" s="268">
        <v>8.6795669279797103</v>
      </c>
      <c r="K1939" s="267">
        <v>50.034779950737061</v>
      </c>
      <c r="L1939" s="269">
        <v>262.6825947413696</v>
      </c>
      <c r="M1939" s="678" t="str">
        <f>IFERROR(VLOOKUP(D1939,Planning!$C$6:$K$700,8,FALSE),"-")</f>
        <v>Client set approved</v>
      </c>
      <c r="N1939" s="678">
        <f>IFERROR(VLOOKUP(D1939,Planning!$C$6:$K$700,9,FALSE),"-")</f>
        <v>0</v>
      </c>
    </row>
    <row r="1940" spans="1:14" x14ac:dyDescent="0.25">
      <c r="A1940" s="239" t="s">
        <v>2081</v>
      </c>
      <c r="B1940" s="254"/>
      <c r="C1940" s="254" t="s">
        <v>576</v>
      </c>
      <c r="D1940" s="255">
        <v>325</v>
      </c>
      <c r="E1940" s="254" t="s">
        <v>485</v>
      </c>
      <c r="F1940" s="266" t="s">
        <v>507</v>
      </c>
      <c r="G1940" s="254" t="s">
        <v>505</v>
      </c>
      <c r="H1940" s="267">
        <v>186.3125</v>
      </c>
      <c r="I1940" s="267">
        <v>3.7872651789270444</v>
      </c>
      <c r="J1940" s="268">
        <v>705.61484364884495</v>
      </c>
      <c r="K1940" s="267">
        <v>111.94602767624674</v>
      </c>
      <c r="L1940" s="269">
        <v>20856.944281430722</v>
      </c>
      <c r="M1940" s="678" t="str">
        <f>IFERROR(VLOOKUP(D1940,Planning!$C$6:$K$700,8,FALSE),"-")</f>
        <v>Production set in process</v>
      </c>
      <c r="N1940" s="678">
        <f>IFERROR(VLOOKUP(D1940,Planning!$C$6:$K$700,9,FALSE),"-")</f>
        <v>0</v>
      </c>
    </row>
    <row r="1941" spans="1:14" x14ac:dyDescent="0.25">
      <c r="A1941" s="239" t="s">
        <v>2081</v>
      </c>
      <c r="B1941" s="254"/>
      <c r="C1941" s="254" t="s">
        <v>2078</v>
      </c>
      <c r="D1941" s="255">
        <v>48</v>
      </c>
      <c r="E1941" s="254" t="s">
        <v>481</v>
      </c>
      <c r="F1941" s="266" t="s">
        <v>506</v>
      </c>
      <c r="G1941" s="254" t="s">
        <v>508</v>
      </c>
      <c r="H1941" s="267">
        <v>6</v>
      </c>
      <c r="I1941" s="267">
        <v>1.6532508434247066</v>
      </c>
      <c r="J1941" s="268">
        <v>9.9195050605482393</v>
      </c>
      <c r="K1941" s="267">
        <v>50.034779950737061</v>
      </c>
      <c r="L1941" s="269">
        <v>300.20867970442237</v>
      </c>
      <c r="M1941" s="678" t="str">
        <f>IFERROR(VLOOKUP(D1941,Planning!$C$6:$K$700,8,FALSE),"-")</f>
        <v>Client set approved</v>
      </c>
      <c r="N1941" s="678">
        <f>IFERROR(VLOOKUP(D1941,Planning!$C$6:$K$700,9,FALSE),"-")</f>
        <v>0</v>
      </c>
    </row>
    <row r="1942" spans="1:14" x14ac:dyDescent="0.25">
      <c r="A1942" s="239" t="s">
        <v>2081</v>
      </c>
      <c r="B1942" s="254"/>
      <c r="C1942" s="254" t="s">
        <v>483</v>
      </c>
      <c r="D1942" s="255">
        <v>56</v>
      </c>
      <c r="E1942" s="254" t="s">
        <v>482</v>
      </c>
      <c r="F1942" s="266" t="s">
        <v>506</v>
      </c>
      <c r="G1942" s="254" t="s">
        <v>508</v>
      </c>
      <c r="H1942" s="267">
        <v>10.416666666666666</v>
      </c>
      <c r="I1942" s="267">
        <v>2.6772915838647084</v>
      </c>
      <c r="J1942" s="268">
        <v>27.888453998590713</v>
      </c>
      <c r="K1942" s="267">
        <v>81.537718374074757</v>
      </c>
      <c r="L1942" s="269">
        <v>849.35123306327864</v>
      </c>
      <c r="M1942" s="678" t="str">
        <f>IFERROR(VLOOKUP(D1942,Planning!$C$6:$K$700,8,FALSE),"-")</f>
        <v>In production</v>
      </c>
      <c r="N1942" s="678">
        <f>IFERROR(VLOOKUP(D1942,Planning!$C$6:$K$700,9,FALSE),"-")</f>
        <v>0</v>
      </c>
    </row>
    <row r="1943" spans="1:14" x14ac:dyDescent="0.25">
      <c r="A1943" s="239" t="s">
        <v>2081</v>
      </c>
      <c r="B1943" s="254"/>
      <c r="C1943" s="254" t="s">
        <v>483</v>
      </c>
      <c r="D1943" s="255">
        <v>56</v>
      </c>
      <c r="E1943" s="254" t="s">
        <v>482</v>
      </c>
      <c r="F1943" s="266" t="s">
        <v>506</v>
      </c>
      <c r="G1943" s="254" t="s">
        <v>508</v>
      </c>
      <c r="H1943" s="267">
        <v>11.25</v>
      </c>
      <c r="I1943" s="267">
        <v>2.6772915838647084</v>
      </c>
      <c r="J1943" s="268">
        <v>30.11953031847797</v>
      </c>
      <c r="K1943" s="267">
        <v>81.537718374074757</v>
      </c>
      <c r="L1943" s="269">
        <v>917.29933170834101</v>
      </c>
      <c r="M1943" s="678" t="str">
        <f>IFERROR(VLOOKUP(D1943,Planning!$C$6:$K$700,8,FALSE),"-")</f>
        <v>In production</v>
      </c>
      <c r="N1943" s="678">
        <f>IFERROR(VLOOKUP(D1943,Planning!$C$6:$K$700,9,FALSE),"-")</f>
        <v>0</v>
      </c>
    </row>
    <row r="1944" spans="1:14" x14ac:dyDescent="0.25">
      <c r="A1944" s="239" t="s">
        <v>2081</v>
      </c>
      <c r="B1944" s="254"/>
      <c r="C1944" s="254" t="s">
        <v>483</v>
      </c>
      <c r="D1944" s="255">
        <v>56</v>
      </c>
      <c r="E1944" s="254" t="s">
        <v>481</v>
      </c>
      <c r="F1944" s="266" t="s">
        <v>506</v>
      </c>
      <c r="G1944" s="254" t="s">
        <v>508</v>
      </c>
      <c r="H1944" s="267">
        <v>2.5</v>
      </c>
      <c r="I1944" s="267">
        <v>1.6532508434247066</v>
      </c>
      <c r="J1944" s="268">
        <v>4.1331271085617667</v>
      </c>
      <c r="K1944" s="267">
        <v>50.034779950737061</v>
      </c>
      <c r="L1944" s="269">
        <v>125.08694987684265</v>
      </c>
      <c r="M1944" s="678" t="str">
        <f>IFERROR(VLOOKUP(D1944,Planning!$C$6:$K$700,8,FALSE),"-")</f>
        <v>In production</v>
      </c>
      <c r="N1944" s="678">
        <f>IFERROR(VLOOKUP(D1944,Planning!$C$6:$K$700,9,FALSE),"-")</f>
        <v>0</v>
      </c>
    </row>
    <row r="1945" spans="1:14" x14ac:dyDescent="0.25">
      <c r="A1945" s="239" t="s">
        <v>2081</v>
      </c>
      <c r="B1945" s="254"/>
      <c r="C1945" s="254" t="s">
        <v>2078</v>
      </c>
      <c r="D1945" s="255">
        <v>48</v>
      </c>
      <c r="E1945" s="254" t="s">
        <v>485</v>
      </c>
      <c r="F1945" s="266" t="s">
        <v>507</v>
      </c>
      <c r="G1945" s="254" t="s">
        <v>505</v>
      </c>
      <c r="H1945" s="267">
        <v>6</v>
      </c>
      <c r="I1945" s="267">
        <v>3.7872651789270444</v>
      </c>
      <c r="J1945" s="268">
        <v>22.723591073562268</v>
      </c>
      <c r="K1945" s="267">
        <v>111.94602767624674</v>
      </c>
      <c r="L1945" s="269">
        <v>671.67616605748049</v>
      </c>
      <c r="M1945" s="678" t="str">
        <f>IFERROR(VLOOKUP(D1945,Planning!$C$6:$K$700,8,FALSE),"-")</f>
        <v>Client set approved</v>
      </c>
      <c r="N1945" s="678">
        <f>IFERROR(VLOOKUP(D1945,Planning!$C$6:$K$700,9,FALSE),"-")</f>
        <v>0</v>
      </c>
    </row>
    <row r="1946" spans="1:14" x14ac:dyDescent="0.25">
      <c r="A1946" s="239" t="s">
        <v>2081</v>
      </c>
      <c r="B1946" s="254"/>
      <c r="C1946" s="254" t="s">
        <v>1928</v>
      </c>
      <c r="D1946" s="255">
        <v>501</v>
      </c>
      <c r="E1946" s="254" t="s">
        <v>485</v>
      </c>
      <c r="F1946" s="266" t="s">
        <v>507</v>
      </c>
      <c r="G1946" s="254" t="s">
        <v>505</v>
      </c>
      <c r="H1946" s="267">
        <v>96</v>
      </c>
      <c r="I1946" s="267">
        <v>3.7872651789270444</v>
      </c>
      <c r="J1946" s="268">
        <v>363.57745717699629</v>
      </c>
      <c r="K1946" s="267">
        <v>111.94602767624674</v>
      </c>
      <c r="L1946" s="269">
        <v>10746.818656919688</v>
      </c>
      <c r="M1946" s="678" t="str">
        <f>IFERROR(VLOOKUP(D1946,Planning!$C$6:$K$700,8,FALSE),"-")</f>
        <v>In production</v>
      </c>
      <c r="N1946" s="678">
        <f>IFERROR(VLOOKUP(D1946,Planning!$C$6:$K$700,9,FALSE),"-")</f>
        <v>0</v>
      </c>
    </row>
    <row r="1947" spans="1:14" x14ac:dyDescent="0.25">
      <c r="A1947" s="239" t="s">
        <v>2081</v>
      </c>
      <c r="B1947" s="254"/>
      <c r="C1947" s="254" t="s">
        <v>2080</v>
      </c>
      <c r="D1947" s="255">
        <v>473</v>
      </c>
      <c r="E1947" s="254" t="s">
        <v>481</v>
      </c>
      <c r="F1947" s="266" t="s">
        <v>506</v>
      </c>
      <c r="G1947" s="254" t="s">
        <v>508</v>
      </c>
      <c r="H1947" s="267">
        <v>-100.333333333333</v>
      </c>
      <c r="I1947" s="267">
        <v>1.6532508434247066</v>
      </c>
      <c r="J1947" s="268">
        <v>-165.87616795694501</v>
      </c>
      <c r="K1947" s="267">
        <v>50.034779950737061</v>
      </c>
      <c r="L1947" s="269">
        <v>-5020.1562550572689</v>
      </c>
      <c r="M1947" s="678" t="str">
        <f>IFERROR(VLOOKUP(D1947,Planning!$C$6:$K$700,8,FALSE),"-")</f>
        <v>In production</v>
      </c>
      <c r="N1947" s="678" t="str">
        <f>IFERROR(VLOOKUP(D1947,Planning!$C$6:$K$700,9,FALSE),"-")</f>
        <v>C.Macho</v>
      </c>
    </row>
    <row r="1948" spans="1:14" x14ac:dyDescent="0.25">
      <c r="A1948" s="239" t="s">
        <v>2081</v>
      </c>
      <c r="B1948" s="254"/>
      <c r="C1948" s="254" t="s">
        <v>576</v>
      </c>
      <c r="D1948" s="255">
        <v>325</v>
      </c>
      <c r="E1948" s="254" t="s">
        <v>485</v>
      </c>
      <c r="F1948" s="266" t="s">
        <v>507</v>
      </c>
      <c r="G1948" s="254" t="s">
        <v>505</v>
      </c>
      <c r="H1948" s="267">
        <v>-92.25</v>
      </c>
      <c r="I1948" s="267">
        <v>3.7872651789270444</v>
      </c>
      <c r="J1948" s="268">
        <v>-349.37521275601983</v>
      </c>
      <c r="K1948" s="267">
        <v>111.94602767624674</v>
      </c>
      <c r="L1948" s="269">
        <v>-10327.021053133762</v>
      </c>
      <c r="M1948" s="678" t="str">
        <f>IFERROR(VLOOKUP(D1948,Planning!$C$6:$K$700,8,FALSE),"-")</f>
        <v>Production set in process</v>
      </c>
      <c r="N1948" s="678">
        <f>IFERROR(VLOOKUP(D1948,Planning!$C$6:$K$700,9,FALSE),"-")</f>
        <v>0</v>
      </c>
    </row>
    <row r="1949" spans="1:14" x14ac:dyDescent="0.25">
      <c r="A1949" s="239" t="s">
        <v>2081</v>
      </c>
      <c r="B1949" s="254"/>
      <c r="C1949" s="254" t="s">
        <v>2075</v>
      </c>
      <c r="D1949" s="255">
        <v>11</v>
      </c>
      <c r="E1949" s="254" t="s">
        <v>481</v>
      </c>
      <c r="F1949" s="266" t="s">
        <v>506</v>
      </c>
      <c r="G1949" s="254" t="s">
        <v>508</v>
      </c>
      <c r="H1949" s="267">
        <v>-60</v>
      </c>
      <c r="I1949" s="267">
        <v>1.6532508434247066</v>
      </c>
      <c r="J1949" s="268">
        <v>-99.195050605482393</v>
      </c>
      <c r="K1949" s="267">
        <v>50.034779950737061</v>
      </c>
      <c r="L1949" s="269">
        <v>-3002.0867970442237</v>
      </c>
      <c r="M1949" s="678" t="str">
        <f>IFERROR(VLOOKUP(D1949,Planning!$C$6:$K$700,8,FALSE),"-")</f>
        <v>Client set in process</v>
      </c>
      <c r="N1949" s="678">
        <f>IFERROR(VLOOKUP(D1949,Planning!$C$6:$K$700,9,FALSE),"-")</f>
        <v>0</v>
      </c>
    </row>
    <row r="1950" spans="1:14" x14ac:dyDescent="0.25">
      <c r="A1950" s="239" t="s">
        <v>2081</v>
      </c>
      <c r="B1950" s="254"/>
      <c r="C1950" s="254" t="s">
        <v>2075</v>
      </c>
      <c r="D1950" s="255">
        <v>28</v>
      </c>
      <c r="E1950" s="254" t="s">
        <v>481</v>
      </c>
      <c r="F1950" s="266" t="s">
        <v>506</v>
      </c>
      <c r="G1950" s="254" t="s">
        <v>508</v>
      </c>
      <c r="H1950" s="267">
        <v>-82.6041666666667</v>
      </c>
      <c r="I1950" s="267">
        <v>1.6532508434247066</v>
      </c>
      <c r="J1950" s="268">
        <v>-136.56540821206175</v>
      </c>
      <c r="K1950" s="267">
        <v>50.034779950737061</v>
      </c>
      <c r="L1950" s="269">
        <v>-4133.081302180678</v>
      </c>
      <c r="M1950" s="678" t="str">
        <f>IFERROR(VLOOKUP(D1950,Planning!$C$6:$K$700,8,FALSE),"-")</f>
        <v>Client set in process</v>
      </c>
      <c r="N1950" s="678">
        <f>IFERROR(VLOOKUP(D1950,Planning!$C$6:$K$700,9,FALSE),"-")</f>
        <v>0</v>
      </c>
    </row>
    <row r="1951" spans="1:14" x14ac:dyDescent="0.25">
      <c r="A1951" s="239" t="s">
        <v>2081</v>
      </c>
      <c r="B1951" s="254"/>
      <c r="C1951" s="254" t="s">
        <v>576</v>
      </c>
      <c r="D1951" s="255">
        <v>325</v>
      </c>
      <c r="E1951" s="254" t="s">
        <v>485</v>
      </c>
      <c r="F1951" s="266" t="s">
        <v>507</v>
      </c>
      <c r="G1951" s="254" t="s">
        <v>505</v>
      </c>
      <c r="H1951" s="267">
        <v>-43.75</v>
      </c>
      <c r="I1951" s="267">
        <v>3.7872651789270444</v>
      </c>
      <c r="J1951" s="268">
        <v>-165.6928515780582</v>
      </c>
      <c r="K1951" s="267">
        <v>111.94602767624674</v>
      </c>
      <c r="L1951" s="269">
        <v>-4897.6387108357949</v>
      </c>
      <c r="M1951" s="678" t="str">
        <f>IFERROR(VLOOKUP(D1951,Planning!$C$6:$K$700,8,FALSE),"-")</f>
        <v>Production set in process</v>
      </c>
      <c r="N1951" s="678">
        <f>IFERROR(VLOOKUP(D1951,Planning!$C$6:$K$700,9,FALSE),"-")</f>
        <v>0</v>
      </c>
    </row>
    <row r="1952" spans="1:14" x14ac:dyDescent="0.25">
      <c r="A1952" s="239" t="s">
        <v>2081</v>
      </c>
      <c r="B1952" s="254"/>
      <c r="C1952" s="254" t="s">
        <v>576</v>
      </c>
      <c r="D1952" s="255">
        <v>325</v>
      </c>
      <c r="E1952" s="254" t="s">
        <v>485</v>
      </c>
      <c r="F1952" s="266" t="s">
        <v>507</v>
      </c>
      <c r="G1952" s="254" t="s">
        <v>505</v>
      </c>
      <c r="H1952" s="267">
        <v>-98</v>
      </c>
      <c r="I1952" s="267">
        <v>3.7872651789270444</v>
      </c>
      <c r="J1952" s="268">
        <v>-371.15198753485038</v>
      </c>
      <c r="K1952" s="267">
        <v>111.94602767624674</v>
      </c>
      <c r="L1952" s="269">
        <v>-10970.710712272181</v>
      </c>
      <c r="M1952" s="678" t="str">
        <f>IFERROR(VLOOKUP(D1952,Planning!$C$6:$K$700,8,FALSE),"-")</f>
        <v>Production set in process</v>
      </c>
      <c r="N1952" s="678">
        <f>IFERROR(VLOOKUP(D1952,Planning!$C$6:$K$700,9,FALSE),"-")</f>
        <v>0</v>
      </c>
    </row>
    <row r="1953" spans="1:14" x14ac:dyDescent="0.25">
      <c r="A1953" s="239" t="s">
        <v>2081</v>
      </c>
      <c r="B1953" s="254"/>
      <c r="C1953" s="254" t="s">
        <v>2075</v>
      </c>
      <c r="D1953" s="255">
        <v>28</v>
      </c>
      <c r="E1953" s="254" t="s">
        <v>481</v>
      </c>
      <c r="F1953" s="266" t="s">
        <v>506</v>
      </c>
      <c r="G1953" s="254" t="s">
        <v>508</v>
      </c>
      <c r="H1953" s="267">
        <v>-54</v>
      </c>
      <c r="I1953" s="267">
        <v>1.6532508434247066</v>
      </c>
      <c r="J1953" s="268">
        <v>-89.275545544934161</v>
      </c>
      <c r="K1953" s="267">
        <v>50.034779950737061</v>
      </c>
      <c r="L1953" s="269">
        <v>-2701.8781173398011</v>
      </c>
      <c r="M1953" s="678" t="str">
        <f>IFERROR(VLOOKUP(D1953,Planning!$C$6:$K$700,8,FALSE),"-")</f>
        <v>Client set in process</v>
      </c>
      <c r="N1953" s="678">
        <f>IFERROR(VLOOKUP(D1953,Planning!$C$6:$K$700,9,FALSE),"-")</f>
        <v>0</v>
      </c>
    </row>
    <row r="1954" spans="1:14" x14ac:dyDescent="0.25">
      <c r="A1954" s="239" t="s">
        <v>2081</v>
      </c>
      <c r="B1954" s="254"/>
      <c r="C1954" s="254" t="s">
        <v>2075</v>
      </c>
      <c r="D1954" s="255">
        <v>11</v>
      </c>
      <c r="E1954" s="254" t="s">
        <v>481</v>
      </c>
      <c r="F1954" s="266" t="s">
        <v>506</v>
      </c>
      <c r="G1954" s="254" t="s">
        <v>508</v>
      </c>
      <c r="H1954" s="267">
        <v>-12.1875</v>
      </c>
      <c r="I1954" s="267">
        <v>1.6532508434247066</v>
      </c>
      <c r="J1954" s="268">
        <v>-20.148994654238614</v>
      </c>
      <c r="K1954" s="267">
        <v>50.034779950737061</v>
      </c>
      <c r="L1954" s="269">
        <v>-609.7988806496079</v>
      </c>
      <c r="M1954" s="678" t="str">
        <f>IFERROR(VLOOKUP(D1954,Planning!$C$6:$K$700,8,FALSE),"-")</f>
        <v>Client set in process</v>
      </c>
      <c r="N1954" s="678">
        <f>IFERROR(VLOOKUP(D1954,Planning!$C$6:$K$700,9,FALSE),"-")</f>
        <v>0</v>
      </c>
    </row>
    <row r="1955" spans="1:14" x14ac:dyDescent="0.25">
      <c r="A1955" s="239" t="s">
        <v>2081</v>
      </c>
      <c r="B1955" s="254"/>
      <c r="C1955" s="254" t="s">
        <v>2075</v>
      </c>
      <c r="D1955" s="255">
        <v>11</v>
      </c>
      <c r="E1955" s="254" t="s">
        <v>481</v>
      </c>
      <c r="F1955" s="266" t="s">
        <v>506</v>
      </c>
      <c r="G1955" s="254" t="s">
        <v>508</v>
      </c>
      <c r="H1955" s="267">
        <v>-14.625</v>
      </c>
      <c r="I1955" s="267">
        <v>1.6532508434247066</v>
      </c>
      <c r="J1955" s="268">
        <v>-24.178793585086336</v>
      </c>
      <c r="K1955" s="267">
        <v>50.034779950737061</v>
      </c>
      <c r="L1955" s="269">
        <v>-731.75865677952947</v>
      </c>
      <c r="M1955" s="678" t="str">
        <f>IFERROR(VLOOKUP(D1955,Planning!$C$6:$K$700,8,FALSE),"-")</f>
        <v>Client set in process</v>
      </c>
      <c r="N1955" s="678">
        <f>IFERROR(VLOOKUP(D1955,Planning!$C$6:$K$700,9,FALSE),"-")</f>
        <v>0</v>
      </c>
    </row>
    <row r="1956" spans="1:14" x14ac:dyDescent="0.25">
      <c r="A1956" s="239" t="s">
        <v>2081</v>
      </c>
      <c r="B1956" s="254"/>
      <c r="C1956" s="254" t="s">
        <v>2078</v>
      </c>
      <c r="D1956" s="255">
        <v>46</v>
      </c>
      <c r="E1956" s="254" t="s">
        <v>481</v>
      </c>
      <c r="F1956" s="266" t="s">
        <v>506</v>
      </c>
      <c r="G1956" s="254" t="s">
        <v>508</v>
      </c>
      <c r="H1956" s="267">
        <v>-18.1666666666667</v>
      </c>
      <c r="I1956" s="267">
        <v>1.6532508434247066</v>
      </c>
      <c r="J1956" s="268">
        <v>-30.034056988882224</v>
      </c>
      <c r="K1956" s="267">
        <v>50.034779950737061</v>
      </c>
      <c r="L1956" s="269">
        <v>-908.96516910505829</v>
      </c>
      <c r="M1956" s="678" t="str">
        <f>IFERROR(VLOOKUP(D1956,Planning!$C$6:$K$700,8,FALSE),"-")</f>
        <v>Client set approved</v>
      </c>
      <c r="N1956" s="678">
        <f>IFERROR(VLOOKUP(D1956,Planning!$C$6:$K$700,9,FALSE),"-")</f>
        <v>0</v>
      </c>
    </row>
    <row r="1957" spans="1:14" x14ac:dyDescent="0.25">
      <c r="A1957" s="239" t="s">
        <v>2081</v>
      </c>
      <c r="B1957" s="254"/>
      <c r="C1957" s="254" t="s">
        <v>2078</v>
      </c>
      <c r="D1957" s="255">
        <v>46</v>
      </c>
      <c r="E1957" s="254" t="s">
        <v>485</v>
      </c>
      <c r="F1957" s="266" t="s">
        <v>507</v>
      </c>
      <c r="G1957" s="254" t="s">
        <v>505</v>
      </c>
      <c r="H1957" s="267">
        <v>-3.75</v>
      </c>
      <c r="I1957" s="267">
        <v>3.7872651789270444</v>
      </c>
      <c r="J1957" s="268">
        <v>-14.202244420976417</v>
      </c>
      <c r="K1957" s="267">
        <v>111.94602767624674</v>
      </c>
      <c r="L1957" s="269">
        <v>-419.79760378592528</v>
      </c>
      <c r="M1957" s="678" t="str">
        <f>IFERROR(VLOOKUP(D1957,Planning!$C$6:$K$700,8,FALSE),"-")</f>
        <v>Client set approved</v>
      </c>
      <c r="N1957" s="678">
        <f>IFERROR(VLOOKUP(D1957,Planning!$C$6:$K$700,9,FALSE),"-")</f>
        <v>0</v>
      </c>
    </row>
    <row r="1958" spans="1:14" x14ac:dyDescent="0.25">
      <c r="A1958" s="239" t="s">
        <v>2081</v>
      </c>
      <c r="B1958" s="254"/>
      <c r="C1958" s="254" t="s">
        <v>2078</v>
      </c>
      <c r="D1958" s="255">
        <v>48</v>
      </c>
      <c r="E1958" s="254" t="s">
        <v>481</v>
      </c>
      <c r="F1958" s="266" t="s">
        <v>506</v>
      </c>
      <c r="G1958" s="254" t="s">
        <v>508</v>
      </c>
      <c r="H1958" s="267">
        <v>-10</v>
      </c>
      <c r="I1958" s="267">
        <v>1.6532508434247066</v>
      </c>
      <c r="J1958" s="268">
        <v>-16.532508434247067</v>
      </c>
      <c r="K1958" s="267">
        <v>50.034779950737061</v>
      </c>
      <c r="L1958" s="269">
        <v>-500.34779950737061</v>
      </c>
      <c r="M1958" s="678" t="str">
        <f>IFERROR(VLOOKUP(D1958,Planning!$C$6:$K$700,8,FALSE),"-")</f>
        <v>Client set approved</v>
      </c>
      <c r="N1958" s="678">
        <f>IFERROR(VLOOKUP(D1958,Planning!$C$6:$K$700,9,FALSE),"-")</f>
        <v>0</v>
      </c>
    </row>
    <row r="1959" spans="1:14" x14ac:dyDescent="0.25">
      <c r="A1959" s="239" t="s">
        <v>2081</v>
      </c>
      <c r="B1959" s="254"/>
      <c r="C1959" s="254" t="s">
        <v>2078</v>
      </c>
      <c r="D1959" s="255">
        <v>48</v>
      </c>
      <c r="E1959" s="254" t="s">
        <v>485</v>
      </c>
      <c r="F1959" s="266" t="s">
        <v>507</v>
      </c>
      <c r="G1959" s="254" t="s">
        <v>505</v>
      </c>
      <c r="H1959" s="267">
        <v>-2.0625</v>
      </c>
      <c r="I1959" s="267">
        <v>3.7872651789270444</v>
      </c>
      <c r="J1959" s="268">
        <v>-7.811234431537029</v>
      </c>
      <c r="K1959" s="267">
        <v>111.94602767624674</v>
      </c>
      <c r="L1959" s="269">
        <v>-230.8886820822589</v>
      </c>
      <c r="M1959" s="678" t="str">
        <f>IFERROR(VLOOKUP(D1959,Planning!$C$6:$K$700,8,FALSE),"-")</f>
        <v>Client set approved</v>
      </c>
      <c r="N1959" s="678">
        <f>IFERROR(VLOOKUP(D1959,Planning!$C$6:$K$700,9,FALSE),"-")</f>
        <v>0</v>
      </c>
    </row>
    <row r="1960" spans="1:14" x14ac:dyDescent="0.25">
      <c r="A1960" s="239" t="s">
        <v>2081</v>
      </c>
      <c r="B1960" s="254"/>
      <c r="C1960" s="254" t="s">
        <v>2078</v>
      </c>
      <c r="D1960" s="255">
        <v>46</v>
      </c>
      <c r="E1960" s="254" t="s">
        <v>481</v>
      </c>
      <c r="F1960" s="266" t="s">
        <v>506</v>
      </c>
      <c r="G1960" s="254" t="s">
        <v>508</v>
      </c>
      <c r="H1960" s="267">
        <v>-31.875</v>
      </c>
      <c r="I1960" s="267">
        <v>1.6532508434247066</v>
      </c>
      <c r="J1960" s="268">
        <v>-52.697370634162525</v>
      </c>
      <c r="K1960" s="267">
        <v>50.034779950737061</v>
      </c>
      <c r="L1960" s="269">
        <v>-1594.8586109297439</v>
      </c>
      <c r="M1960" s="678" t="str">
        <f>IFERROR(VLOOKUP(D1960,Planning!$C$6:$K$700,8,FALSE),"-")</f>
        <v>Client set approved</v>
      </c>
      <c r="N1960" s="678">
        <f>IFERROR(VLOOKUP(D1960,Planning!$C$6:$K$700,9,FALSE),"-")</f>
        <v>0</v>
      </c>
    </row>
    <row r="1961" spans="1:14" x14ac:dyDescent="0.25">
      <c r="A1961" s="239" t="s">
        <v>2081</v>
      </c>
      <c r="B1961" s="254"/>
      <c r="C1961" s="254" t="s">
        <v>2078</v>
      </c>
      <c r="D1961" s="255">
        <v>46</v>
      </c>
      <c r="E1961" s="254" t="s">
        <v>485</v>
      </c>
      <c r="F1961" s="266" t="s">
        <v>507</v>
      </c>
      <c r="G1961" s="254" t="s">
        <v>505</v>
      </c>
      <c r="H1961" s="267">
        <v>-20.7638888888889</v>
      </c>
      <c r="I1961" s="267">
        <v>3.7872651789270444</v>
      </c>
      <c r="J1961" s="268">
        <v>-78.638353367999088</v>
      </c>
      <c r="K1961" s="267">
        <v>111.94602767624674</v>
      </c>
      <c r="L1961" s="269">
        <v>-2324.4348802220688</v>
      </c>
      <c r="M1961" s="678" t="str">
        <f>IFERROR(VLOOKUP(D1961,Planning!$C$6:$K$700,8,FALSE),"-")</f>
        <v>Client set approved</v>
      </c>
      <c r="N1961" s="678">
        <f>IFERROR(VLOOKUP(D1961,Planning!$C$6:$K$700,9,FALSE),"-")</f>
        <v>0</v>
      </c>
    </row>
    <row r="1962" spans="1:14" x14ac:dyDescent="0.25">
      <c r="A1962" s="239" t="s">
        <v>2081</v>
      </c>
      <c r="B1962" s="254"/>
      <c r="C1962" s="254" t="s">
        <v>2075</v>
      </c>
      <c r="D1962" s="255">
        <v>11</v>
      </c>
      <c r="E1962" s="254" t="s">
        <v>481</v>
      </c>
      <c r="F1962" s="266" t="s">
        <v>506</v>
      </c>
      <c r="G1962" s="254" t="s">
        <v>508</v>
      </c>
      <c r="H1962" s="267">
        <v>-20.8333333333333</v>
      </c>
      <c r="I1962" s="267">
        <v>1.6532508434247066</v>
      </c>
      <c r="J1962" s="268">
        <v>-34.442725904681332</v>
      </c>
      <c r="K1962" s="267">
        <v>50.034779950737061</v>
      </c>
      <c r="L1962" s="269">
        <v>-1042.3912489736872</v>
      </c>
      <c r="M1962" s="678" t="str">
        <f>IFERROR(VLOOKUP(D1962,Planning!$C$6:$K$700,8,FALSE),"-")</f>
        <v>Client set in process</v>
      </c>
      <c r="N1962" s="678">
        <f>IFERROR(VLOOKUP(D1962,Planning!$C$6:$K$700,9,FALSE),"-")</f>
        <v>0</v>
      </c>
    </row>
    <row r="1963" spans="1:14" x14ac:dyDescent="0.25">
      <c r="A1963" s="239" t="s">
        <v>2081</v>
      </c>
      <c r="B1963" s="254"/>
      <c r="C1963" s="254" t="s">
        <v>2075</v>
      </c>
      <c r="D1963" s="255">
        <v>28</v>
      </c>
      <c r="E1963" s="254" t="s">
        <v>481</v>
      </c>
      <c r="F1963" s="266" t="s">
        <v>506</v>
      </c>
      <c r="G1963" s="254" t="s">
        <v>508</v>
      </c>
      <c r="H1963" s="267">
        <v>-64</v>
      </c>
      <c r="I1963" s="267">
        <v>1.6532508434247066</v>
      </c>
      <c r="J1963" s="268">
        <v>-105.80805397918122</v>
      </c>
      <c r="K1963" s="267">
        <v>50.034779950737061</v>
      </c>
      <c r="L1963" s="269">
        <v>-3202.2259168471719</v>
      </c>
      <c r="M1963" s="678" t="str">
        <f>IFERROR(VLOOKUP(D1963,Planning!$C$6:$K$700,8,FALSE),"-")</f>
        <v>Client set in process</v>
      </c>
      <c r="N1963" s="678">
        <f>IFERROR(VLOOKUP(D1963,Planning!$C$6:$K$700,9,FALSE),"-")</f>
        <v>0</v>
      </c>
    </row>
    <row r="1964" spans="1:14" x14ac:dyDescent="0.25">
      <c r="A1964" s="748" t="s">
        <v>2081</v>
      </c>
      <c r="B1964" s="673"/>
      <c r="C1964" s="673" t="s">
        <v>2079</v>
      </c>
      <c r="D1964" s="674">
        <v>60</v>
      </c>
      <c r="E1964" s="673" t="s">
        <v>481</v>
      </c>
      <c r="F1964" s="675" t="s">
        <v>506</v>
      </c>
      <c r="G1964" s="673" t="s">
        <v>508</v>
      </c>
      <c r="H1964" s="676">
        <v>-5.6666666666666696</v>
      </c>
      <c r="I1964" s="676">
        <v>1.6532508434247066</v>
      </c>
      <c r="J1964" s="676">
        <v>-9.3684214460733433</v>
      </c>
      <c r="K1964" s="676">
        <v>50.034779950737061</v>
      </c>
      <c r="L1964" s="677">
        <v>-283.5304197208435</v>
      </c>
      <c r="M1964" s="678" t="str">
        <f>IFERROR(VLOOKUP(D1964,Planning!$C$6:$K$700,8,FALSE),"-")</f>
        <v>Production set in process</v>
      </c>
      <c r="N1964" s="678">
        <f>IFERROR(VLOOKUP(D1964,Planning!$C$6:$K$700,9,FALSE),"-")</f>
        <v>0</v>
      </c>
    </row>
    <row r="1965" spans="1:14" x14ac:dyDescent="0.25">
      <c r="A1965" s="254" t="s">
        <v>2081</v>
      </c>
      <c r="B1965" s="751">
        <v>120</v>
      </c>
      <c r="C1965" s="254" t="s">
        <v>2075</v>
      </c>
      <c r="D1965" s="255">
        <v>10</v>
      </c>
      <c r="E1965" s="254" t="s">
        <v>480</v>
      </c>
      <c r="F1965" s="266" t="s">
        <v>506</v>
      </c>
      <c r="G1965" s="254" t="s">
        <v>508</v>
      </c>
      <c r="H1965" s="267">
        <v>50.666666666666664</v>
      </c>
      <c r="I1965" s="267">
        <v>1.3281905551577267</v>
      </c>
      <c r="J1965" s="268">
        <v>67.294988127991488</v>
      </c>
      <c r="K1965" s="267">
        <v>39.225717303584176</v>
      </c>
      <c r="L1965" s="269">
        <v>1987.4363433815981</v>
      </c>
      <c r="M1965" s="270" t="str">
        <f>IFERROR(VLOOKUP(D1965,Planning!$C$6:$K$700,8,FALSE),"-")</f>
        <v>Client set in process</v>
      </c>
      <c r="N1965" s="270">
        <f>IFERROR(VLOOKUP(D1965,Planning!$C$6:$K$700,9,FALSE),"-")</f>
        <v>0</v>
      </c>
    </row>
    <row r="1966" spans="1:14" x14ac:dyDescent="0.25">
      <c r="A1966" s="254" t="s">
        <v>2081</v>
      </c>
      <c r="B1966" s="751">
        <v>120</v>
      </c>
      <c r="C1966" s="254" t="s">
        <v>2075</v>
      </c>
      <c r="D1966" s="255">
        <v>9</v>
      </c>
      <c r="E1966" s="254" t="s">
        <v>480</v>
      </c>
      <c r="F1966" s="266" t="s">
        <v>506</v>
      </c>
      <c r="G1966" s="254" t="s">
        <v>508</v>
      </c>
      <c r="H1966" s="267">
        <v>45</v>
      </c>
      <c r="I1966" s="267">
        <v>1.3281905551577267</v>
      </c>
      <c r="J1966" s="268">
        <v>59.768574982097697</v>
      </c>
      <c r="K1966" s="267">
        <v>39.225717303584176</v>
      </c>
      <c r="L1966" s="269">
        <v>1765.1572786612878</v>
      </c>
      <c r="M1966" s="270" t="str">
        <f>IFERROR(VLOOKUP(D1966,Planning!$C$6:$K$700,8,FALSE),"-")</f>
        <v>Client set in process</v>
      </c>
      <c r="N1966" s="270">
        <f>IFERROR(VLOOKUP(D1966,Planning!$C$6:$K$700,9,FALSE),"-")</f>
        <v>0</v>
      </c>
    </row>
    <row r="1967" spans="1:14" x14ac:dyDescent="0.25">
      <c r="A1967" s="254" t="s">
        <v>2081</v>
      </c>
      <c r="B1967" s="751">
        <v>120</v>
      </c>
      <c r="C1967" s="254" t="s">
        <v>2079</v>
      </c>
      <c r="D1967" s="255">
        <v>59</v>
      </c>
      <c r="E1967" s="254" t="s">
        <v>481</v>
      </c>
      <c r="F1967" s="266" t="s">
        <v>506</v>
      </c>
      <c r="G1967" s="254" t="s">
        <v>508</v>
      </c>
      <c r="H1967" s="267">
        <v>14.75</v>
      </c>
      <c r="I1967" s="267">
        <v>1.6532508434247066</v>
      </c>
      <c r="J1967" s="268">
        <v>24.385449940514423</v>
      </c>
      <c r="K1967" s="267">
        <v>50.034779950737061</v>
      </c>
      <c r="L1967" s="269">
        <v>738.01300427337162</v>
      </c>
      <c r="M1967" s="270" t="str">
        <f>IFERROR(VLOOKUP(D1967,Planning!$C$6:$K$700,8,FALSE),"-")</f>
        <v>Client set approved</v>
      </c>
      <c r="N1967" s="270">
        <f>IFERROR(VLOOKUP(D1967,Planning!$C$6:$K$700,9,FALSE),"-")</f>
        <v>0</v>
      </c>
    </row>
    <row r="1968" spans="1:14" x14ac:dyDescent="0.25">
      <c r="A1968" s="254" t="s">
        <v>2081</v>
      </c>
      <c r="B1968" s="751">
        <v>120</v>
      </c>
      <c r="C1968" s="254" t="s">
        <v>2079</v>
      </c>
      <c r="D1968" s="255">
        <v>59</v>
      </c>
      <c r="E1968" s="254" t="s">
        <v>482</v>
      </c>
      <c r="F1968" s="266" t="s">
        <v>506</v>
      </c>
      <c r="G1968" s="254" t="s">
        <v>508</v>
      </c>
      <c r="H1968" s="267">
        <v>2.0625</v>
      </c>
      <c r="I1968" s="267">
        <v>2.6772915838647084</v>
      </c>
      <c r="J1968" s="268">
        <v>5.5219138917209616</v>
      </c>
      <c r="K1968" s="267">
        <v>81.537718374074757</v>
      </c>
      <c r="L1968" s="269">
        <v>168.17154414652919</v>
      </c>
      <c r="M1968" s="270" t="str">
        <f>IFERROR(VLOOKUP(D1968,Planning!$C$6:$K$700,8,FALSE),"-")</f>
        <v>Client set approved</v>
      </c>
      <c r="N1968" s="270">
        <f>IFERROR(VLOOKUP(D1968,Planning!$C$6:$K$700,9,FALSE),"-")</f>
        <v>0</v>
      </c>
    </row>
    <row r="1969" spans="1:14" x14ac:dyDescent="0.25">
      <c r="A1969" s="254" t="s">
        <v>2081</v>
      </c>
      <c r="B1969" s="751">
        <v>120</v>
      </c>
      <c r="C1969" s="254" t="s">
        <v>2079</v>
      </c>
      <c r="D1969" s="255">
        <v>59</v>
      </c>
      <c r="E1969" s="254" t="s">
        <v>481</v>
      </c>
      <c r="F1969" s="266" t="s">
        <v>506</v>
      </c>
      <c r="G1969" s="254" t="s">
        <v>508</v>
      </c>
      <c r="H1969" s="267">
        <v>26.666666666666668</v>
      </c>
      <c r="I1969" s="267">
        <v>1.6532508434247066</v>
      </c>
      <c r="J1969" s="268">
        <v>44.086689157992176</v>
      </c>
      <c r="K1969" s="267">
        <v>50.034779950737061</v>
      </c>
      <c r="L1969" s="269">
        <v>1334.2607986863218</v>
      </c>
      <c r="M1969" s="270" t="str">
        <f>IFERROR(VLOOKUP(D1969,Planning!$C$6:$K$700,8,FALSE),"-")</f>
        <v>Client set approved</v>
      </c>
      <c r="N1969" s="270">
        <f>IFERROR(VLOOKUP(D1969,Planning!$C$6:$K$700,9,FALSE),"-")</f>
        <v>0</v>
      </c>
    </row>
    <row r="1970" spans="1:14" x14ac:dyDescent="0.25">
      <c r="A1970" s="254" t="s">
        <v>2081</v>
      </c>
      <c r="B1970" s="751">
        <v>120</v>
      </c>
      <c r="C1970" s="254" t="s">
        <v>2078</v>
      </c>
      <c r="D1970" s="255">
        <v>49</v>
      </c>
      <c r="E1970" s="254" t="s">
        <v>481</v>
      </c>
      <c r="F1970" s="266" t="s">
        <v>506</v>
      </c>
      <c r="G1970" s="254" t="s">
        <v>508</v>
      </c>
      <c r="H1970" s="267">
        <v>20.25</v>
      </c>
      <c r="I1970" s="267">
        <v>1.6532508434247066</v>
      </c>
      <c r="J1970" s="268">
        <v>33.478329579350309</v>
      </c>
      <c r="K1970" s="267">
        <v>50.034779950737061</v>
      </c>
      <c r="L1970" s="269">
        <v>1013.2042940024255</v>
      </c>
      <c r="M1970" s="270" t="str">
        <f>IFERROR(VLOOKUP(D1970,Planning!$C$6:$K$700,8,FALSE),"-")</f>
        <v>Client set approved</v>
      </c>
      <c r="N1970" s="270">
        <f>IFERROR(VLOOKUP(D1970,Planning!$C$6:$K$700,9,FALSE),"-")</f>
        <v>0</v>
      </c>
    </row>
    <row r="1971" spans="1:14" x14ac:dyDescent="0.25">
      <c r="A1971" s="254" t="s">
        <v>2081</v>
      </c>
      <c r="B1971" s="751">
        <v>120</v>
      </c>
      <c r="C1971" s="254" t="s">
        <v>2078</v>
      </c>
      <c r="D1971" s="255">
        <v>501</v>
      </c>
      <c r="E1971" s="254" t="s">
        <v>482</v>
      </c>
      <c r="F1971" s="266" t="s">
        <v>506</v>
      </c>
      <c r="G1971" s="254" t="s">
        <v>508</v>
      </c>
      <c r="H1971" s="267">
        <v>120</v>
      </c>
      <c r="I1971" s="267">
        <v>2.6772915838647084</v>
      </c>
      <c r="J1971" s="268">
        <v>321.27499006376502</v>
      </c>
      <c r="K1971" s="267">
        <v>81.537718374074757</v>
      </c>
      <c r="L1971" s="269">
        <v>9784.5262048889708</v>
      </c>
      <c r="M1971" s="270" t="str">
        <f>IFERROR(VLOOKUP(D1971,Planning!$C$6:$K$700,8,FALSE),"-")</f>
        <v>In production</v>
      </c>
      <c r="N1971" s="270">
        <f>IFERROR(VLOOKUP(D1971,Planning!$C$6:$K$700,9,FALSE),"-")</f>
        <v>0</v>
      </c>
    </row>
    <row r="1972" spans="1:14" x14ac:dyDescent="0.25">
      <c r="A1972" s="254" t="s">
        <v>2081</v>
      </c>
      <c r="B1972" s="751">
        <v>120</v>
      </c>
      <c r="C1972" s="254" t="s">
        <v>2079</v>
      </c>
      <c r="D1972" s="255">
        <v>58</v>
      </c>
      <c r="E1972" s="254" t="s">
        <v>481</v>
      </c>
      <c r="F1972" s="266" t="s">
        <v>506</v>
      </c>
      <c r="G1972" s="254" t="s">
        <v>508</v>
      </c>
      <c r="H1972" s="267">
        <v>104</v>
      </c>
      <c r="I1972" s="267">
        <v>1.6532508434247066</v>
      </c>
      <c r="J1972" s="268">
        <v>171.93808771616949</v>
      </c>
      <c r="K1972" s="267">
        <v>50.034779950737061</v>
      </c>
      <c r="L1972" s="269">
        <v>5203.6171148766543</v>
      </c>
      <c r="M1972" s="270" t="str">
        <f>IFERROR(VLOOKUP(D1972,Planning!$C$6:$K$700,8,FALSE),"-")</f>
        <v>Client set approved</v>
      </c>
      <c r="N1972" s="270">
        <f>IFERROR(VLOOKUP(D1972,Planning!$C$6:$K$700,9,FALSE),"-")</f>
        <v>0</v>
      </c>
    </row>
    <row r="1973" spans="1:14" x14ac:dyDescent="0.25">
      <c r="A1973" s="254" t="s">
        <v>2081</v>
      </c>
      <c r="B1973" s="751">
        <v>120</v>
      </c>
      <c r="C1973" s="254" t="s">
        <v>576</v>
      </c>
      <c r="D1973" s="255">
        <v>325</v>
      </c>
      <c r="E1973" s="254" t="s">
        <v>482</v>
      </c>
      <c r="F1973" s="266" t="s">
        <v>506</v>
      </c>
      <c r="G1973" s="254" t="s">
        <v>508</v>
      </c>
      <c r="H1973" s="267">
        <v>10.625</v>
      </c>
      <c r="I1973" s="267">
        <v>2.6772915838647084</v>
      </c>
      <c r="J1973" s="268">
        <v>28.446223078562529</v>
      </c>
      <c r="K1973" s="267">
        <v>81.537718374074757</v>
      </c>
      <c r="L1973" s="269">
        <v>866.33825772454429</v>
      </c>
      <c r="M1973" s="270" t="str">
        <f>IFERROR(VLOOKUP(D1973,Planning!$C$6:$K$700,8,FALSE),"-")</f>
        <v>Production set in process</v>
      </c>
      <c r="N1973" s="270">
        <f>IFERROR(VLOOKUP(D1973,Planning!$C$6:$K$700,9,FALSE),"-")</f>
        <v>0</v>
      </c>
    </row>
    <row r="1974" spans="1:14" x14ac:dyDescent="0.25">
      <c r="A1974" s="254" t="s">
        <v>2081</v>
      </c>
      <c r="B1974" s="751">
        <v>120</v>
      </c>
      <c r="C1974" s="254" t="s">
        <v>2078</v>
      </c>
      <c r="D1974" s="255">
        <v>49</v>
      </c>
      <c r="E1974" s="254" t="s">
        <v>481</v>
      </c>
      <c r="F1974" s="266" t="s">
        <v>506</v>
      </c>
      <c r="G1974" s="254" t="s">
        <v>508</v>
      </c>
      <c r="H1974" s="267">
        <v>6</v>
      </c>
      <c r="I1974" s="267">
        <v>1.6532508434247066</v>
      </c>
      <c r="J1974" s="268">
        <v>9.9195050605482393</v>
      </c>
      <c r="K1974" s="267">
        <v>50.034779950737061</v>
      </c>
      <c r="L1974" s="269">
        <v>300.20867970442237</v>
      </c>
      <c r="M1974" s="270" t="str">
        <f>IFERROR(VLOOKUP(D1974,Planning!$C$6:$K$700,8,FALSE),"-")</f>
        <v>Client set approved</v>
      </c>
      <c r="N1974" s="270">
        <f>IFERROR(VLOOKUP(D1974,Planning!$C$6:$K$700,9,FALSE),"-")</f>
        <v>0</v>
      </c>
    </row>
    <row r="1975" spans="1:14" x14ac:dyDescent="0.25">
      <c r="A1975" s="254" t="s">
        <v>2081</v>
      </c>
      <c r="B1975" s="751">
        <v>120</v>
      </c>
      <c r="C1975" s="254" t="s">
        <v>2078</v>
      </c>
      <c r="D1975" s="255">
        <v>49</v>
      </c>
      <c r="E1975" s="254" t="s">
        <v>481</v>
      </c>
      <c r="F1975" s="266" t="s">
        <v>506</v>
      </c>
      <c r="G1975" s="254" t="s">
        <v>508</v>
      </c>
      <c r="H1975" s="267">
        <v>19</v>
      </c>
      <c r="I1975" s="267">
        <v>1.6532508434247066</v>
      </c>
      <c r="J1975" s="268">
        <v>31.411766025069426</v>
      </c>
      <c r="K1975" s="267">
        <v>50.034779950737061</v>
      </c>
      <c r="L1975" s="269">
        <v>950.66081906400416</v>
      </c>
      <c r="M1975" s="270" t="str">
        <f>IFERROR(VLOOKUP(D1975,Planning!$C$6:$K$700,8,FALSE),"-")</f>
        <v>Client set approved</v>
      </c>
      <c r="N1975" s="270">
        <f>IFERROR(VLOOKUP(D1975,Planning!$C$6:$K$700,9,FALSE),"-")</f>
        <v>0</v>
      </c>
    </row>
    <row r="1976" spans="1:14" x14ac:dyDescent="0.25">
      <c r="A1976" s="254" t="s">
        <v>2081</v>
      </c>
      <c r="B1976" s="751">
        <v>120</v>
      </c>
      <c r="C1976" s="254" t="s">
        <v>2078</v>
      </c>
      <c r="D1976" s="255">
        <v>49</v>
      </c>
      <c r="E1976" s="254" t="s">
        <v>481</v>
      </c>
      <c r="F1976" s="266" t="s">
        <v>506</v>
      </c>
      <c r="G1976" s="254" t="s">
        <v>508</v>
      </c>
      <c r="H1976" s="267">
        <v>16</v>
      </c>
      <c r="I1976" s="267">
        <v>1.6532508434247066</v>
      </c>
      <c r="J1976" s="268">
        <v>26.452013494795306</v>
      </c>
      <c r="K1976" s="267">
        <v>50.034779950737061</v>
      </c>
      <c r="L1976" s="269">
        <v>800.55647921179298</v>
      </c>
      <c r="M1976" s="270" t="str">
        <f>IFERROR(VLOOKUP(D1976,Planning!$C$6:$K$700,8,FALSE),"-")</f>
        <v>Client set approved</v>
      </c>
      <c r="N1976" s="270">
        <f>IFERROR(VLOOKUP(D1976,Planning!$C$6:$K$700,9,FALSE),"-")</f>
        <v>0</v>
      </c>
    </row>
    <row r="1977" spans="1:14" x14ac:dyDescent="0.25">
      <c r="A1977" s="254" t="s">
        <v>2081</v>
      </c>
      <c r="B1977" s="751">
        <v>120</v>
      </c>
      <c r="C1977" s="254" t="s">
        <v>2079</v>
      </c>
      <c r="D1977" s="255">
        <v>59</v>
      </c>
      <c r="E1977" s="254" t="s">
        <v>482</v>
      </c>
      <c r="F1977" s="266" t="s">
        <v>506</v>
      </c>
      <c r="G1977" s="254" t="s">
        <v>508</v>
      </c>
      <c r="H1977" s="267">
        <v>16.5</v>
      </c>
      <c r="I1977" s="267">
        <v>2.6772915838647084</v>
      </c>
      <c r="J1977" s="268">
        <v>44.175311133767693</v>
      </c>
      <c r="K1977" s="267">
        <v>81.537718374074757</v>
      </c>
      <c r="L1977" s="269">
        <v>1345.3723531722335</v>
      </c>
      <c r="M1977" s="270" t="str">
        <f>IFERROR(VLOOKUP(D1977,Planning!$C$6:$K$700,8,FALSE),"-")</f>
        <v>Client set approved</v>
      </c>
      <c r="N1977" s="270">
        <f>IFERROR(VLOOKUP(D1977,Planning!$C$6:$K$700,9,FALSE),"-")</f>
        <v>0</v>
      </c>
    </row>
    <row r="1978" spans="1:14" x14ac:dyDescent="0.25">
      <c r="A1978" s="254" t="s">
        <v>2081</v>
      </c>
      <c r="B1978" s="751">
        <v>120</v>
      </c>
      <c r="C1978" s="254" t="s">
        <v>2079</v>
      </c>
      <c r="D1978" s="255">
        <v>58</v>
      </c>
      <c r="E1978" s="254" t="s">
        <v>482</v>
      </c>
      <c r="F1978" s="266" t="s">
        <v>506</v>
      </c>
      <c r="G1978" s="254" t="s">
        <v>508</v>
      </c>
      <c r="H1978" s="267">
        <v>97.25</v>
      </c>
      <c r="I1978" s="267">
        <v>2.6772915838647084</v>
      </c>
      <c r="J1978" s="268">
        <v>260.36660653084289</v>
      </c>
      <c r="K1978" s="267">
        <v>81.537718374074757</v>
      </c>
      <c r="L1978" s="269">
        <v>7929.5431118787701</v>
      </c>
      <c r="M1978" s="270" t="str">
        <f>IFERROR(VLOOKUP(D1978,Planning!$C$6:$K$700,8,FALSE),"-")</f>
        <v>Client set approved</v>
      </c>
      <c r="N1978" s="270">
        <f>IFERROR(VLOOKUP(D1978,Planning!$C$6:$K$700,9,FALSE),"-")</f>
        <v>0</v>
      </c>
    </row>
    <row r="1979" spans="1:14" x14ac:dyDescent="0.25">
      <c r="A1979" s="254" t="s">
        <v>2081</v>
      </c>
      <c r="B1979" s="751">
        <v>120</v>
      </c>
      <c r="C1979" s="254" t="s">
        <v>2079</v>
      </c>
      <c r="D1979" s="255">
        <v>62</v>
      </c>
      <c r="E1979" s="254" t="s">
        <v>481</v>
      </c>
      <c r="F1979" s="266" t="s">
        <v>506</v>
      </c>
      <c r="G1979" s="254" t="s">
        <v>508</v>
      </c>
      <c r="H1979" s="267">
        <v>111.18750000000001</v>
      </c>
      <c r="I1979" s="267">
        <v>1.6532508434247066</v>
      </c>
      <c r="J1979" s="268">
        <v>183.82082815328459</v>
      </c>
      <c r="K1979" s="267">
        <v>50.034779950737061</v>
      </c>
      <c r="L1979" s="269">
        <v>5563.2420957725781</v>
      </c>
      <c r="M1979" s="270" t="str">
        <f>IFERROR(VLOOKUP(D1979,Planning!$C$6:$K$700,8,FALSE),"-")</f>
        <v>Production set in process</v>
      </c>
      <c r="N1979" s="270">
        <f>IFERROR(VLOOKUP(D1979,Planning!$C$6:$K$700,9,FALSE),"-")</f>
        <v>0</v>
      </c>
    </row>
    <row r="1980" spans="1:14" x14ac:dyDescent="0.25">
      <c r="A1980" s="254" t="s">
        <v>2081</v>
      </c>
      <c r="B1980" s="751">
        <v>120</v>
      </c>
      <c r="C1980" s="254" t="s">
        <v>2082</v>
      </c>
      <c r="D1980" s="255">
        <v>61</v>
      </c>
      <c r="E1980" s="254" t="s">
        <v>486</v>
      </c>
      <c r="F1980" s="266" t="s">
        <v>507</v>
      </c>
      <c r="G1980" s="254" t="s">
        <v>505</v>
      </c>
      <c r="H1980" s="267">
        <v>192.66666666666666</v>
      </c>
      <c r="I1980" s="267">
        <v>5.8481776602122988</v>
      </c>
      <c r="J1980" s="268">
        <v>1126.7488958675694</v>
      </c>
      <c r="K1980" s="267">
        <v>172.87649300294905</v>
      </c>
      <c r="L1980" s="269">
        <v>33307.537651901512</v>
      </c>
      <c r="M1980" s="270" t="str">
        <f>IFERROR(VLOOKUP(D1980,Planning!$C$6:$K$700,8,FALSE),"-")</f>
        <v>Production set in process</v>
      </c>
      <c r="N1980" s="270">
        <f>IFERROR(VLOOKUP(D1980,Planning!$C$6:$K$700,9,FALSE),"-")</f>
        <v>0</v>
      </c>
    </row>
    <row r="1981" spans="1:14" x14ac:dyDescent="0.25">
      <c r="A1981" s="254" t="s">
        <v>2081</v>
      </c>
      <c r="B1981" s="751">
        <v>120</v>
      </c>
      <c r="C1981" s="254" t="s">
        <v>483</v>
      </c>
      <c r="D1981" s="255">
        <v>66</v>
      </c>
      <c r="E1981" s="254" t="s">
        <v>481</v>
      </c>
      <c r="F1981" s="266" t="s">
        <v>506</v>
      </c>
      <c r="G1981" s="254" t="s">
        <v>508</v>
      </c>
      <c r="H1981" s="267">
        <v>0.88888888888888884</v>
      </c>
      <c r="I1981" s="267">
        <v>1.6532508434247066</v>
      </c>
      <c r="J1981" s="268">
        <v>1.4695563052664058</v>
      </c>
      <c r="K1981" s="267">
        <v>50.034779950737061</v>
      </c>
      <c r="L1981" s="269">
        <v>44.475359956210717</v>
      </c>
      <c r="M1981" s="270" t="str">
        <f>IFERROR(VLOOKUP(D1981,Planning!$C$6:$K$700,8,FALSE),"-")</f>
        <v>In production</v>
      </c>
      <c r="N1981" s="270">
        <f>IFERROR(VLOOKUP(D1981,Planning!$C$6:$K$700,9,FALSE),"-")</f>
        <v>0</v>
      </c>
    </row>
    <row r="1982" spans="1:14" x14ac:dyDescent="0.25">
      <c r="A1982" s="254" t="s">
        <v>2081</v>
      </c>
      <c r="B1982" s="751">
        <v>120</v>
      </c>
      <c r="C1982" s="254" t="s">
        <v>483</v>
      </c>
      <c r="D1982" s="255">
        <v>66</v>
      </c>
      <c r="E1982" s="254" t="s">
        <v>482</v>
      </c>
      <c r="F1982" s="266" t="s">
        <v>506</v>
      </c>
      <c r="G1982" s="254" t="s">
        <v>508</v>
      </c>
      <c r="H1982" s="267">
        <v>0.88888888888888884</v>
      </c>
      <c r="I1982" s="267">
        <v>2.6772915838647084</v>
      </c>
      <c r="J1982" s="268">
        <v>2.3798147412130741</v>
      </c>
      <c r="K1982" s="267">
        <v>81.537718374074757</v>
      </c>
      <c r="L1982" s="269">
        <v>72.477971888066449</v>
      </c>
      <c r="M1982" s="270" t="str">
        <f>IFERROR(VLOOKUP(D1982,Planning!$C$6:$K$700,8,FALSE),"-")</f>
        <v>In production</v>
      </c>
      <c r="N1982" s="270">
        <f>IFERROR(VLOOKUP(D1982,Planning!$C$6:$K$700,9,FALSE),"-")</f>
        <v>0</v>
      </c>
    </row>
    <row r="1983" spans="1:14" x14ac:dyDescent="0.25">
      <c r="A1983" s="254" t="s">
        <v>2081</v>
      </c>
      <c r="B1983" s="751">
        <v>120</v>
      </c>
      <c r="C1983" s="254" t="s">
        <v>483</v>
      </c>
      <c r="D1983" s="255">
        <v>66</v>
      </c>
      <c r="E1983" s="254" t="s">
        <v>487</v>
      </c>
      <c r="F1983" s="266" t="s">
        <v>506</v>
      </c>
      <c r="G1983" s="254" t="s">
        <v>508</v>
      </c>
      <c r="H1983" s="267">
        <v>1</v>
      </c>
      <c r="I1983" s="267">
        <v>2.6490133333333339</v>
      </c>
      <c r="J1983" s="268">
        <v>2.6490133333333339</v>
      </c>
      <c r="K1983" s="267">
        <v>79.265366368000059</v>
      </c>
      <c r="L1983" s="269">
        <v>79.265366368000059</v>
      </c>
      <c r="M1983" s="270" t="str">
        <f>IFERROR(VLOOKUP(D1983,Planning!$C$6:$K$700,8,FALSE),"-")</f>
        <v>In production</v>
      </c>
      <c r="N1983" s="270">
        <f>IFERROR(VLOOKUP(D1983,Planning!$C$6:$K$700,9,FALSE),"-")</f>
        <v>0</v>
      </c>
    </row>
    <row r="1984" spans="1:14" x14ac:dyDescent="0.25">
      <c r="A1984" s="254" t="s">
        <v>2081</v>
      </c>
      <c r="B1984" s="751">
        <v>120</v>
      </c>
      <c r="C1984" s="254" t="s">
        <v>483</v>
      </c>
      <c r="D1984" s="255">
        <v>66</v>
      </c>
      <c r="E1984" s="254" t="s">
        <v>485</v>
      </c>
      <c r="F1984" s="266" t="s">
        <v>507</v>
      </c>
      <c r="G1984" s="254" t="s">
        <v>505</v>
      </c>
      <c r="H1984" s="267">
        <v>0.88888888888888884</v>
      </c>
      <c r="I1984" s="267">
        <v>3.7872651789270444</v>
      </c>
      <c r="J1984" s="268">
        <v>3.3664579368240393</v>
      </c>
      <c r="K1984" s="267">
        <v>111.94602767624674</v>
      </c>
      <c r="L1984" s="269">
        <v>99.507580156663764</v>
      </c>
      <c r="M1984" s="270" t="str">
        <f>IFERROR(VLOOKUP(D1984,Planning!$C$6:$K$700,8,FALSE),"-")</f>
        <v>In production</v>
      </c>
      <c r="N1984" s="270">
        <f>IFERROR(VLOOKUP(D1984,Planning!$C$6:$K$700,9,FALSE),"-")</f>
        <v>0</v>
      </c>
    </row>
    <row r="1985" spans="1:14" x14ac:dyDescent="0.25">
      <c r="A1985" s="254" t="s">
        <v>2081</v>
      </c>
      <c r="B1985" s="751">
        <v>120</v>
      </c>
      <c r="C1985" s="254" t="s">
        <v>2083</v>
      </c>
      <c r="D1985" s="255">
        <v>62</v>
      </c>
      <c r="E1985" s="254" t="s">
        <v>481</v>
      </c>
      <c r="F1985" s="266" t="s">
        <v>506</v>
      </c>
      <c r="G1985" s="254" t="s">
        <v>508</v>
      </c>
      <c r="H1985" s="267">
        <v>7.5</v>
      </c>
      <c r="I1985" s="267">
        <v>1.6532508434247066</v>
      </c>
      <c r="J1985" s="268">
        <v>12.399381325685299</v>
      </c>
      <c r="K1985" s="267">
        <v>50.034779950737061</v>
      </c>
      <c r="L1985" s="269">
        <v>375.26084963052796</v>
      </c>
      <c r="M1985" s="270" t="str">
        <f>IFERROR(VLOOKUP(D1985,Planning!$C$6:$K$700,8,FALSE),"-")</f>
        <v>Production set in process</v>
      </c>
      <c r="N1985" s="270">
        <f>IFERROR(VLOOKUP(D1985,Planning!$C$6:$K$700,9,FALSE),"-")</f>
        <v>0</v>
      </c>
    </row>
    <row r="1986" spans="1:14" x14ac:dyDescent="0.25">
      <c r="A1986" s="254" t="s">
        <v>2081</v>
      </c>
      <c r="B1986" s="751">
        <v>120</v>
      </c>
      <c r="C1986" s="254" t="s">
        <v>1928</v>
      </c>
      <c r="D1986" s="255">
        <v>65</v>
      </c>
      <c r="E1986" s="254" t="s">
        <v>482</v>
      </c>
      <c r="F1986" s="266" t="s">
        <v>506</v>
      </c>
      <c r="G1986" s="254" t="s">
        <v>508</v>
      </c>
      <c r="H1986" s="267">
        <v>368</v>
      </c>
      <c r="I1986" s="267">
        <v>2.6772915838647084</v>
      </c>
      <c r="J1986" s="268">
        <v>985.24330286221266</v>
      </c>
      <c r="K1986" s="267">
        <v>81.537718374074757</v>
      </c>
      <c r="L1986" s="269">
        <v>30005.880361659511</v>
      </c>
      <c r="M1986" s="270" t="str">
        <f>IFERROR(VLOOKUP(D1986,Planning!$C$6:$K$700,8,FALSE),"-")</f>
        <v>In production</v>
      </c>
      <c r="N1986" s="270">
        <f>IFERROR(VLOOKUP(D1986,Planning!$C$6:$K$700,9,FALSE),"-")</f>
        <v>0</v>
      </c>
    </row>
    <row r="1987" spans="1:14" x14ac:dyDescent="0.25">
      <c r="A1987" s="254" t="s">
        <v>2081</v>
      </c>
      <c r="B1987" s="751">
        <v>120</v>
      </c>
      <c r="C1987" s="254" t="s">
        <v>2079</v>
      </c>
      <c r="D1987" s="255">
        <v>58</v>
      </c>
      <c r="E1987" s="254" t="s">
        <v>482</v>
      </c>
      <c r="F1987" s="266" t="s">
        <v>506</v>
      </c>
      <c r="G1987" s="254" t="s">
        <v>508</v>
      </c>
      <c r="H1987" s="267">
        <v>7</v>
      </c>
      <c r="I1987" s="267">
        <v>2.6772915838647084</v>
      </c>
      <c r="J1987" s="268">
        <v>18.74104108705296</v>
      </c>
      <c r="K1987" s="267">
        <v>81.537718374074757</v>
      </c>
      <c r="L1987" s="269">
        <v>570.7640286185233</v>
      </c>
      <c r="M1987" s="270" t="str">
        <f>IFERROR(VLOOKUP(D1987,Planning!$C$6:$K$700,8,FALSE),"-")</f>
        <v>Client set approved</v>
      </c>
      <c r="N1987" s="270">
        <f>IFERROR(VLOOKUP(D1987,Planning!$C$6:$K$700,9,FALSE),"-")</f>
        <v>0</v>
      </c>
    </row>
    <row r="1988" spans="1:14" x14ac:dyDescent="0.25">
      <c r="A1988" s="254" t="s">
        <v>2081</v>
      </c>
      <c r="B1988" s="751">
        <v>120</v>
      </c>
      <c r="C1988" s="254" t="s">
        <v>2075</v>
      </c>
      <c r="D1988" s="255">
        <v>35</v>
      </c>
      <c r="E1988" s="254" t="s">
        <v>481</v>
      </c>
      <c r="F1988" s="266" t="s">
        <v>506</v>
      </c>
      <c r="G1988" s="254" t="s">
        <v>508</v>
      </c>
      <c r="H1988" s="267">
        <v>273.60000000000002</v>
      </c>
      <c r="I1988" s="267">
        <v>1.6532508434247066</v>
      </c>
      <c r="J1988" s="268">
        <v>452.3294307609998</v>
      </c>
      <c r="K1988" s="267">
        <v>50.034779950737061</v>
      </c>
      <c r="L1988" s="269">
        <v>13689.515794521662</v>
      </c>
      <c r="M1988" s="270" t="str">
        <f>IFERROR(VLOOKUP(D1988,Planning!$C$6:$K$700,8,FALSE),"-")</f>
        <v>Client set in process</v>
      </c>
      <c r="N1988" s="270">
        <f>IFERROR(VLOOKUP(D1988,Planning!$C$6:$K$700,9,FALSE),"-")</f>
        <v>0</v>
      </c>
    </row>
    <row r="1989" spans="1:14" x14ac:dyDescent="0.25">
      <c r="A1989" s="254" t="s">
        <v>2081</v>
      </c>
      <c r="B1989" s="751">
        <v>120</v>
      </c>
      <c r="C1989" s="254" t="s">
        <v>2075</v>
      </c>
      <c r="D1989" s="255">
        <v>35</v>
      </c>
      <c r="E1989" s="254" t="s">
        <v>481</v>
      </c>
      <c r="F1989" s="266" t="s">
        <v>506</v>
      </c>
      <c r="G1989" s="254" t="s">
        <v>508</v>
      </c>
      <c r="H1989" s="267">
        <v>33.333333333333336</v>
      </c>
      <c r="I1989" s="267">
        <v>1.6532508434247066</v>
      </c>
      <c r="J1989" s="268">
        <v>55.108361447490225</v>
      </c>
      <c r="K1989" s="267">
        <v>50.034779950737061</v>
      </c>
      <c r="L1989" s="269">
        <v>1667.8259983579021</v>
      </c>
      <c r="M1989" s="270" t="str">
        <f>IFERROR(VLOOKUP(D1989,Planning!$C$6:$K$700,8,FALSE),"-")</f>
        <v>Client set in process</v>
      </c>
      <c r="N1989" s="270">
        <f>IFERROR(VLOOKUP(D1989,Planning!$C$6:$K$700,9,FALSE),"-")</f>
        <v>0</v>
      </c>
    </row>
    <row r="1990" spans="1:14" x14ac:dyDescent="0.25">
      <c r="A1990" s="254" t="s">
        <v>2081</v>
      </c>
      <c r="B1990" s="751">
        <v>120</v>
      </c>
      <c r="C1990" s="254" t="s">
        <v>2075</v>
      </c>
      <c r="D1990" s="255">
        <v>1</v>
      </c>
      <c r="E1990" s="254" t="s">
        <v>484</v>
      </c>
      <c r="F1990" s="266" t="s">
        <v>506</v>
      </c>
      <c r="G1990" s="254" t="s">
        <v>508</v>
      </c>
      <c r="H1990" s="267">
        <v>192.00000000000003</v>
      </c>
      <c r="I1990" s="267">
        <v>2.3764997107130861</v>
      </c>
      <c r="J1990" s="268">
        <v>456.28794445691261</v>
      </c>
      <c r="K1990" s="267">
        <v>72.081296537760835</v>
      </c>
      <c r="L1990" s="269">
        <v>13839.608935250082</v>
      </c>
      <c r="M1990" s="270" t="str">
        <f>IFERROR(VLOOKUP(D1990,Planning!$C$6:$K$700,8,FALSE),"-")</f>
        <v>Client set in process</v>
      </c>
      <c r="N1990" s="270">
        <f>IFERROR(VLOOKUP(D1990,Planning!$C$6:$K$700,9,FALSE),"-")</f>
        <v>0</v>
      </c>
    </row>
    <row r="1991" spans="1:14" x14ac:dyDescent="0.25">
      <c r="A1991" s="254" t="s">
        <v>2081</v>
      </c>
      <c r="B1991" s="751">
        <v>120</v>
      </c>
      <c r="C1991" s="254" t="s">
        <v>2079</v>
      </c>
      <c r="D1991" s="255">
        <v>60</v>
      </c>
      <c r="E1991" s="254" t="s">
        <v>481</v>
      </c>
      <c r="F1991" s="266" t="s">
        <v>506</v>
      </c>
      <c r="G1991" s="254" t="s">
        <v>508</v>
      </c>
      <c r="H1991" s="267">
        <v>9.1666666666666661</v>
      </c>
      <c r="I1991" s="267">
        <v>1.6532508434247066</v>
      </c>
      <c r="J1991" s="268">
        <v>15.15479939805981</v>
      </c>
      <c r="K1991" s="267">
        <v>50.034779950737061</v>
      </c>
      <c r="L1991" s="269">
        <v>458.65214954842304</v>
      </c>
      <c r="M1991" s="270" t="str">
        <f>IFERROR(VLOOKUP(D1991,Planning!$C$6:$K$700,8,FALSE),"-")</f>
        <v>Production set in process</v>
      </c>
      <c r="N1991" s="270">
        <f>IFERROR(VLOOKUP(D1991,Planning!$C$6:$K$700,9,FALSE),"-")</f>
        <v>0</v>
      </c>
    </row>
    <row r="1992" spans="1:14" x14ac:dyDescent="0.25">
      <c r="A1992" s="254" t="s">
        <v>2081</v>
      </c>
      <c r="B1992" s="751">
        <v>120</v>
      </c>
      <c r="C1992" s="254" t="s">
        <v>483</v>
      </c>
      <c r="D1992" s="255">
        <v>67</v>
      </c>
      <c r="E1992" s="254" t="s">
        <v>481</v>
      </c>
      <c r="F1992" s="266" t="s">
        <v>506</v>
      </c>
      <c r="G1992" s="254" t="s">
        <v>508</v>
      </c>
      <c r="H1992" s="267">
        <v>3.90625</v>
      </c>
      <c r="I1992" s="267">
        <v>1.6532508434247066</v>
      </c>
      <c r="J1992" s="268">
        <v>6.4580111071277599</v>
      </c>
      <c r="K1992" s="267">
        <v>50.034779950737061</v>
      </c>
      <c r="L1992" s="269">
        <v>195.44835918256663</v>
      </c>
      <c r="M1992" s="270" t="str">
        <f>IFERROR(VLOOKUP(D1992,Planning!$C$6:$K$700,8,FALSE),"-")</f>
        <v>In production</v>
      </c>
      <c r="N1992" s="270">
        <f>IFERROR(VLOOKUP(D1992,Planning!$C$6:$K$700,9,FALSE),"-")</f>
        <v>0</v>
      </c>
    </row>
    <row r="1993" spans="1:14" x14ac:dyDescent="0.25">
      <c r="A1993" s="254" t="s">
        <v>2081</v>
      </c>
      <c r="B1993" s="751">
        <v>120</v>
      </c>
      <c r="C1993" s="254" t="s">
        <v>2082</v>
      </c>
      <c r="D1993" s="255">
        <v>61</v>
      </c>
      <c r="E1993" s="254" t="s">
        <v>486</v>
      </c>
      <c r="F1993" s="266" t="s">
        <v>507</v>
      </c>
      <c r="G1993" s="254" t="s">
        <v>505</v>
      </c>
      <c r="H1993" s="267">
        <v>6</v>
      </c>
      <c r="I1993" s="267">
        <v>5.8481776602122988</v>
      </c>
      <c r="J1993" s="268">
        <v>35.089065961273789</v>
      </c>
      <c r="K1993" s="267">
        <v>172.87649300294905</v>
      </c>
      <c r="L1993" s="269">
        <v>1037.2589580176943</v>
      </c>
      <c r="M1993" s="270" t="str">
        <f>IFERROR(VLOOKUP(D1993,Planning!$C$6:$K$700,8,FALSE),"-")</f>
        <v>Production set in process</v>
      </c>
      <c r="N1993" s="270">
        <f>IFERROR(VLOOKUP(D1993,Planning!$C$6:$K$700,9,FALSE),"-")</f>
        <v>0</v>
      </c>
    </row>
    <row r="1994" spans="1:14" x14ac:dyDescent="0.25">
      <c r="A1994" s="254" t="s">
        <v>2081</v>
      </c>
      <c r="B1994" s="751">
        <v>120</v>
      </c>
      <c r="C1994" s="254" t="s">
        <v>2079</v>
      </c>
      <c r="D1994" s="255">
        <v>60</v>
      </c>
      <c r="E1994" s="254" t="s">
        <v>481</v>
      </c>
      <c r="F1994" s="266" t="s">
        <v>506</v>
      </c>
      <c r="G1994" s="254" t="s">
        <v>508</v>
      </c>
      <c r="H1994" s="267">
        <v>2.8125</v>
      </c>
      <c r="I1994" s="267">
        <v>1.6532508434247066</v>
      </c>
      <c r="J1994" s="268">
        <v>4.6497679971319874</v>
      </c>
      <c r="K1994" s="267">
        <v>50.034779950737061</v>
      </c>
      <c r="L1994" s="269">
        <v>140.72281861144799</v>
      </c>
      <c r="M1994" s="270" t="str">
        <f>IFERROR(VLOOKUP(D1994,Planning!$C$6:$K$700,8,FALSE),"-")</f>
        <v>Production set in process</v>
      </c>
      <c r="N1994" s="270">
        <f>IFERROR(VLOOKUP(D1994,Planning!$C$6:$K$700,9,FALSE),"-")</f>
        <v>0</v>
      </c>
    </row>
    <row r="1995" spans="1:14" x14ac:dyDescent="0.25">
      <c r="A1995" s="254" t="s">
        <v>2081</v>
      </c>
      <c r="B1995" s="751">
        <v>121</v>
      </c>
      <c r="C1995" s="254" t="s">
        <v>2075</v>
      </c>
      <c r="D1995" s="255">
        <v>11</v>
      </c>
      <c r="E1995" s="254" t="s">
        <v>482</v>
      </c>
      <c r="F1995" s="266" t="s">
        <v>506</v>
      </c>
      <c r="G1995" s="254" t="s">
        <v>508</v>
      </c>
      <c r="H1995" s="267">
        <v>7</v>
      </c>
      <c r="I1995" s="267">
        <v>2.6772915838647084</v>
      </c>
      <c r="J1995" s="268">
        <v>18.74104108705296</v>
      </c>
      <c r="K1995" s="267">
        <v>81.537718374074757</v>
      </c>
      <c r="L1995" s="269">
        <v>570.7640286185233</v>
      </c>
      <c r="M1995" s="270" t="str">
        <f>IFERROR(VLOOKUP(D1995,Planning!$C$6:$K$700,8,FALSE),"-")</f>
        <v>Client set in process</v>
      </c>
      <c r="N1995" s="270">
        <f>IFERROR(VLOOKUP(D1995,Planning!$C$6:$K$700,9,FALSE),"-")</f>
        <v>0</v>
      </c>
    </row>
    <row r="1996" spans="1:14" x14ac:dyDescent="0.25">
      <c r="A1996" s="254" t="s">
        <v>2081</v>
      </c>
      <c r="B1996" s="751">
        <v>121</v>
      </c>
      <c r="C1996" s="254" t="s">
        <v>2084</v>
      </c>
      <c r="D1996" s="255">
        <v>61</v>
      </c>
      <c r="E1996" s="254" t="s">
        <v>486</v>
      </c>
      <c r="F1996" s="266" t="s">
        <v>507</v>
      </c>
      <c r="G1996" s="254" t="s">
        <v>505</v>
      </c>
      <c r="H1996" s="267">
        <v>12</v>
      </c>
      <c r="I1996" s="267">
        <v>5.8481776602122988</v>
      </c>
      <c r="J1996" s="268">
        <v>70.178131922547578</v>
      </c>
      <c r="K1996" s="267">
        <v>172.87649300294905</v>
      </c>
      <c r="L1996" s="269">
        <v>2074.5179160353887</v>
      </c>
      <c r="M1996" s="270" t="str">
        <f>IFERROR(VLOOKUP(D1996,Planning!$C$6:$K$700,8,FALSE),"-")</f>
        <v>Production set in process</v>
      </c>
      <c r="N1996" s="270">
        <f>IFERROR(VLOOKUP(D1996,Planning!$C$6:$K$700,9,FALSE),"-")</f>
        <v>0</v>
      </c>
    </row>
    <row r="1997" spans="1:14" x14ac:dyDescent="0.25">
      <c r="A1997" s="254" t="s">
        <v>2081</v>
      </c>
      <c r="B1997" s="751">
        <v>121</v>
      </c>
      <c r="C1997" s="254" t="s">
        <v>576</v>
      </c>
      <c r="D1997" s="255">
        <v>325</v>
      </c>
      <c r="E1997" s="254" t="s">
        <v>482</v>
      </c>
      <c r="F1997" s="266" t="s">
        <v>506</v>
      </c>
      <c r="G1997" s="254" t="s">
        <v>508</v>
      </c>
      <c r="H1997" s="267">
        <v>8.75</v>
      </c>
      <c r="I1997" s="267">
        <v>2.6772915838647084</v>
      </c>
      <c r="J1997" s="268">
        <v>23.4263013588162</v>
      </c>
      <c r="K1997" s="267">
        <v>81.537718374074757</v>
      </c>
      <c r="L1997" s="269">
        <v>713.45503577315412</v>
      </c>
      <c r="M1997" s="270" t="str">
        <f>IFERROR(VLOOKUP(D1997,Planning!$C$6:$K$700,8,FALSE),"-")</f>
        <v>Production set in process</v>
      </c>
      <c r="N1997" s="270">
        <f>IFERROR(VLOOKUP(D1997,Planning!$C$6:$K$700,9,FALSE),"-")</f>
        <v>0</v>
      </c>
    </row>
    <row r="1998" spans="1:14" x14ac:dyDescent="0.25">
      <c r="A1998" s="254" t="s">
        <v>2081</v>
      </c>
      <c r="B1998" s="751">
        <v>121</v>
      </c>
      <c r="C1998" s="254" t="s">
        <v>576</v>
      </c>
      <c r="D1998" s="255">
        <v>325</v>
      </c>
      <c r="E1998" s="254" t="s">
        <v>482</v>
      </c>
      <c r="F1998" s="266" t="s">
        <v>506</v>
      </c>
      <c r="G1998" s="254" t="s">
        <v>508</v>
      </c>
      <c r="H1998" s="267">
        <v>10</v>
      </c>
      <c r="I1998" s="267">
        <v>2.6772915838647084</v>
      </c>
      <c r="J1998" s="268">
        <v>26.772915838647084</v>
      </c>
      <c r="K1998" s="267">
        <v>81.537718374074757</v>
      </c>
      <c r="L1998" s="269">
        <v>815.37718374074757</v>
      </c>
      <c r="M1998" s="270" t="str">
        <f>IFERROR(VLOOKUP(D1998,Planning!$C$6:$K$700,8,FALSE),"-")</f>
        <v>Production set in process</v>
      </c>
      <c r="N1998" s="270">
        <f>IFERROR(VLOOKUP(D1998,Planning!$C$6:$K$700,9,FALSE),"-")</f>
        <v>0</v>
      </c>
    </row>
    <row r="1999" spans="1:14" x14ac:dyDescent="0.25">
      <c r="A1999" s="254" t="s">
        <v>2081</v>
      </c>
      <c r="B1999" s="751">
        <v>121</v>
      </c>
      <c r="C1999" s="254" t="s">
        <v>2075</v>
      </c>
      <c r="D1999" s="255">
        <v>35</v>
      </c>
      <c r="E1999" s="254" t="s">
        <v>481</v>
      </c>
      <c r="F1999" s="266" t="s">
        <v>506</v>
      </c>
      <c r="G1999" s="254" t="s">
        <v>508</v>
      </c>
      <c r="H1999" s="267">
        <v>14</v>
      </c>
      <c r="I1999" s="267">
        <v>1.6532508434247066</v>
      </c>
      <c r="J1999" s="268">
        <v>23.145511807945894</v>
      </c>
      <c r="K1999" s="267">
        <v>50.034779950737061</v>
      </c>
      <c r="L1999" s="269">
        <v>700.48691931031885</v>
      </c>
      <c r="M1999" s="270" t="str">
        <f>IFERROR(VLOOKUP(D1999,Planning!$C$6:$K$700,8,FALSE),"-")</f>
        <v>Client set in process</v>
      </c>
      <c r="N1999" s="270">
        <f>IFERROR(VLOOKUP(D1999,Planning!$C$6:$K$700,9,FALSE),"-")</f>
        <v>0</v>
      </c>
    </row>
    <row r="2000" spans="1:14" x14ac:dyDescent="0.25">
      <c r="A2000" s="254" t="s">
        <v>2081</v>
      </c>
      <c r="B2000" s="751">
        <v>121</v>
      </c>
      <c r="C2000" s="254" t="s">
        <v>2075</v>
      </c>
      <c r="D2000" s="255">
        <v>34</v>
      </c>
      <c r="E2000" s="254" t="s">
        <v>484</v>
      </c>
      <c r="F2000" s="266" t="s">
        <v>506</v>
      </c>
      <c r="G2000" s="254" t="s">
        <v>508</v>
      </c>
      <c r="H2000" s="267">
        <v>70.666666666666671</v>
      </c>
      <c r="I2000" s="267">
        <v>2.3764997107130861</v>
      </c>
      <c r="J2000" s="268">
        <v>167.93931289039142</v>
      </c>
      <c r="K2000" s="267">
        <v>72.081296537760835</v>
      </c>
      <c r="L2000" s="269">
        <v>5093.7449553350998</v>
      </c>
      <c r="M2000" s="270" t="str">
        <f>IFERROR(VLOOKUP(D2000,Planning!$C$6:$K$700,8,FALSE),"-")</f>
        <v>Client set in process</v>
      </c>
      <c r="N2000" s="270">
        <f>IFERROR(VLOOKUP(D2000,Planning!$C$6:$K$700,9,FALSE),"-")</f>
        <v>0</v>
      </c>
    </row>
    <row r="2001" spans="1:14" x14ac:dyDescent="0.25">
      <c r="A2001" s="254" t="s">
        <v>2081</v>
      </c>
      <c r="B2001" s="751">
        <v>121</v>
      </c>
      <c r="C2001" s="254" t="s">
        <v>2075</v>
      </c>
      <c r="D2001" s="255">
        <v>34</v>
      </c>
      <c r="E2001" s="254" t="s">
        <v>484</v>
      </c>
      <c r="F2001" s="266" t="s">
        <v>506</v>
      </c>
      <c r="G2001" s="254" t="s">
        <v>508</v>
      </c>
      <c r="H2001" s="267">
        <v>41.666666666666664</v>
      </c>
      <c r="I2001" s="267">
        <v>2.3764997107130861</v>
      </c>
      <c r="J2001" s="268">
        <v>99.02082127971191</v>
      </c>
      <c r="K2001" s="267">
        <v>72.081296537760835</v>
      </c>
      <c r="L2001" s="269">
        <v>3003.3873557400348</v>
      </c>
      <c r="M2001" s="270" t="str">
        <f>IFERROR(VLOOKUP(D2001,Planning!$C$6:$K$700,8,FALSE),"-")</f>
        <v>Client set in process</v>
      </c>
      <c r="N2001" s="270">
        <f>IFERROR(VLOOKUP(D2001,Planning!$C$6:$K$700,9,FALSE),"-")</f>
        <v>0</v>
      </c>
    </row>
    <row r="2002" spans="1:14" x14ac:dyDescent="0.25">
      <c r="A2002" s="254" t="s">
        <v>2081</v>
      </c>
      <c r="B2002" s="751">
        <v>121</v>
      </c>
      <c r="C2002" s="254" t="s">
        <v>2075</v>
      </c>
      <c r="D2002" s="255">
        <v>35</v>
      </c>
      <c r="E2002" s="254" t="s">
        <v>481</v>
      </c>
      <c r="F2002" s="266" t="s">
        <v>506</v>
      </c>
      <c r="G2002" s="254" t="s">
        <v>508</v>
      </c>
      <c r="H2002" s="267">
        <v>8</v>
      </c>
      <c r="I2002" s="267">
        <v>1.6532508434247066</v>
      </c>
      <c r="J2002" s="268">
        <v>13.226006747397653</v>
      </c>
      <c r="K2002" s="267">
        <v>50.034779950737061</v>
      </c>
      <c r="L2002" s="269">
        <v>400.27823960589649</v>
      </c>
      <c r="M2002" s="270" t="str">
        <f>IFERROR(VLOOKUP(D2002,Planning!$C$6:$K$700,8,FALSE),"-")</f>
        <v>Client set in process</v>
      </c>
      <c r="N2002" s="270">
        <f>IFERROR(VLOOKUP(D2002,Planning!$C$6:$K$700,9,FALSE),"-")</f>
        <v>0</v>
      </c>
    </row>
    <row r="2003" spans="1:14" x14ac:dyDescent="0.25">
      <c r="A2003" s="254" t="s">
        <v>2081</v>
      </c>
      <c r="B2003" s="751">
        <v>121</v>
      </c>
      <c r="C2003" s="254" t="s">
        <v>2075</v>
      </c>
      <c r="D2003" s="255">
        <v>31</v>
      </c>
      <c r="E2003" s="254" t="s">
        <v>481</v>
      </c>
      <c r="F2003" s="266" t="s">
        <v>506</v>
      </c>
      <c r="G2003" s="254" t="s">
        <v>508</v>
      </c>
      <c r="H2003" s="267">
        <v>22.5</v>
      </c>
      <c r="I2003" s="267">
        <v>1.6532508434247066</v>
      </c>
      <c r="J2003" s="268">
        <v>37.198143977055899</v>
      </c>
      <c r="K2003" s="267">
        <v>50.034779950737061</v>
      </c>
      <c r="L2003" s="269">
        <v>1125.7825488915839</v>
      </c>
      <c r="M2003" s="270" t="str">
        <f>IFERROR(VLOOKUP(D2003,Planning!$C$6:$K$700,8,FALSE),"-")</f>
        <v>Client set in process</v>
      </c>
      <c r="N2003" s="270">
        <f>IFERROR(VLOOKUP(D2003,Planning!$C$6:$K$700,9,FALSE),"-")</f>
        <v>0</v>
      </c>
    </row>
    <row r="2004" spans="1:14" x14ac:dyDescent="0.25">
      <c r="A2004" s="254" t="s">
        <v>2081</v>
      </c>
      <c r="B2004" s="751">
        <v>121</v>
      </c>
      <c r="C2004" s="254" t="s">
        <v>2075</v>
      </c>
      <c r="D2004" s="255">
        <v>31</v>
      </c>
      <c r="E2004" s="254" t="s">
        <v>481</v>
      </c>
      <c r="F2004" s="266" t="s">
        <v>506</v>
      </c>
      <c r="G2004" s="254" t="s">
        <v>508</v>
      </c>
      <c r="H2004" s="267">
        <v>34.333333333333336</v>
      </c>
      <c r="I2004" s="267">
        <v>1.6532508434247066</v>
      </c>
      <c r="J2004" s="268">
        <v>56.761612290914933</v>
      </c>
      <c r="K2004" s="267">
        <v>50.034779950737061</v>
      </c>
      <c r="L2004" s="269">
        <v>1717.8607783086393</v>
      </c>
      <c r="M2004" s="270" t="str">
        <f>IFERROR(VLOOKUP(D2004,Planning!$C$6:$K$700,8,FALSE),"-")</f>
        <v>Client set in process</v>
      </c>
      <c r="N2004" s="270">
        <f>IFERROR(VLOOKUP(D2004,Planning!$C$6:$K$700,9,FALSE),"-")</f>
        <v>0</v>
      </c>
    </row>
    <row r="2005" spans="1:14" x14ac:dyDescent="0.25">
      <c r="A2005" s="254" t="s">
        <v>2081</v>
      </c>
      <c r="B2005" s="751">
        <v>121</v>
      </c>
      <c r="C2005" s="254" t="s">
        <v>2075</v>
      </c>
      <c r="D2005" s="255">
        <v>1</v>
      </c>
      <c r="E2005" s="254" t="s">
        <v>484</v>
      </c>
      <c r="F2005" s="266" t="s">
        <v>506</v>
      </c>
      <c r="G2005" s="254" t="s">
        <v>508</v>
      </c>
      <c r="H2005" s="267">
        <v>2</v>
      </c>
      <c r="I2005" s="267">
        <v>2.3764997107130861</v>
      </c>
      <c r="J2005" s="268">
        <v>4.7529994214261722</v>
      </c>
      <c r="K2005" s="267">
        <v>72.081296537760835</v>
      </c>
      <c r="L2005" s="269">
        <v>144.16259307552167</v>
      </c>
      <c r="M2005" s="270" t="str">
        <f>IFERROR(VLOOKUP(D2005,Planning!$C$6:$K$700,8,FALSE),"-")</f>
        <v>Client set in process</v>
      </c>
      <c r="N2005" s="270">
        <f>IFERROR(VLOOKUP(D2005,Planning!$C$6:$K$700,9,FALSE),"-")</f>
        <v>0</v>
      </c>
    </row>
    <row r="2006" spans="1:14" x14ac:dyDescent="0.25">
      <c r="A2006" s="254" t="s">
        <v>2081</v>
      </c>
      <c r="B2006" s="751">
        <v>121</v>
      </c>
      <c r="C2006" s="254" t="s">
        <v>483</v>
      </c>
      <c r="D2006" s="255">
        <v>56</v>
      </c>
      <c r="E2006" s="254" t="s">
        <v>482</v>
      </c>
      <c r="F2006" s="266" t="s">
        <v>506</v>
      </c>
      <c r="G2006" s="254" t="s">
        <v>508</v>
      </c>
      <c r="H2006" s="267">
        <v>7.5</v>
      </c>
      <c r="I2006" s="267">
        <v>2.6772915838647084</v>
      </c>
      <c r="J2006" s="268">
        <v>20.079686878985314</v>
      </c>
      <c r="K2006" s="267">
        <v>81.537718374074757</v>
      </c>
      <c r="L2006" s="269">
        <v>611.53288780556068</v>
      </c>
      <c r="M2006" s="270" t="str">
        <f>IFERROR(VLOOKUP(D2006,Planning!$C$6:$K$700,8,FALSE),"-")</f>
        <v>In production</v>
      </c>
      <c r="N2006" s="270">
        <f>IFERROR(VLOOKUP(D2006,Planning!$C$6:$K$700,9,FALSE),"-")</f>
        <v>0</v>
      </c>
    </row>
    <row r="2007" spans="1:14" x14ac:dyDescent="0.25">
      <c r="A2007" s="254" t="s">
        <v>2081</v>
      </c>
      <c r="B2007" s="751">
        <v>121</v>
      </c>
      <c r="C2007" s="254" t="s">
        <v>483</v>
      </c>
      <c r="D2007" s="255">
        <v>63</v>
      </c>
      <c r="E2007" s="254" t="s">
        <v>484</v>
      </c>
      <c r="F2007" s="266" t="s">
        <v>506</v>
      </c>
      <c r="G2007" s="254" t="s">
        <v>508</v>
      </c>
      <c r="H2007" s="267">
        <v>1.5</v>
      </c>
      <c r="I2007" s="267">
        <v>2.3764997107130861</v>
      </c>
      <c r="J2007" s="268">
        <v>3.5647495660696293</v>
      </c>
      <c r="K2007" s="267">
        <v>72.081296537760835</v>
      </c>
      <c r="L2007" s="269">
        <v>108.12194480664125</v>
      </c>
      <c r="M2007" s="270" t="str">
        <f>IFERROR(VLOOKUP(D2007,Planning!$C$6:$K$700,8,FALSE),"-")</f>
        <v>Production set in process</v>
      </c>
      <c r="N2007" s="270">
        <f>IFERROR(VLOOKUP(D2007,Planning!$C$6:$K$700,9,FALSE),"-")</f>
        <v>0</v>
      </c>
    </row>
    <row r="2008" spans="1:14" x14ac:dyDescent="0.25">
      <c r="A2008" s="254" t="s">
        <v>2081</v>
      </c>
      <c r="B2008" s="751">
        <v>121</v>
      </c>
      <c r="C2008" s="254" t="s">
        <v>483</v>
      </c>
      <c r="D2008" s="255">
        <v>63</v>
      </c>
      <c r="E2008" s="254" t="s">
        <v>480</v>
      </c>
      <c r="F2008" s="266" t="s">
        <v>506</v>
      </c>
      <c r="G2008" s="254" t="s">
        <v>508</v>
      </c>
      <c r="H2008" s="267">
        <v>2</v>
      </c>
      <c r="I2008" s="267">
        <v>1.3281905551577267</v>
      </c>
      <c r="J2008" s="268">
        <v>2.6563811103154533</v>
      </c>
      <c r="K2008" s="267">
        <v>39.225717303584176</v>
      </c>
      <c r="L2008" s="269">
        <v>78.451434607168352</v>
      </c>
      <c r="M2008" s="270" t="str">
        <f>IFERROR(VLOOKUP(D2008,Planning!$C$6:$K$700,8,FALSE),"-")</f>
        <v>Production set in process</v>
      </c>
      <c r="N2008" s="270">
        <f>IFERROR(VLOOKUP(D2008,Planning!$C$6:$K$700,9,FALSE),"-")</f>
        <v>0</v>
      </c>
    </row>
    <row r="2009" spans="1:14" x14ac:dyDescent="0.25">
      <c r="A2009" s="254" t="s">
        <v>2081</v>
      </c>
      <c r="B2009" s="254" t="s">
        <v>534</v>
      </c>
      <c r="C2009" s="254" t="s">
        <v>2078</v>
      </c>
      <c r="D2009" s="255">
        <v>49</v>
      </c>
      <c r="E2009" s="254" t="s">
        <v>481</v>
      </c>
      <c r="F2009" s="266" t="s">
        <v>506</v>
      </c>
      <c r="G2009" s="254" t="s">
        <v>508</v>
      </c>
      <c r="H2009" s="267">
        <v>-12.25</v>
      </c>
      <c r="I2009" s="267">
        <v>1.6532508434247066</v>
      </c>
      <c r="J2009" s="268">
        <v>-20.252322831952657</v>
      </c>
      <c r="K2009" s="267">
        <v>50.034779950737061</v>
      </c>
      <c r="L2009" s="269">
        <v>-612.92605439652903</v>
      </c>
      <c r="M2009" s="270" t="str">
        <f>IFERROR(VLOOKUP(D2009,Planning!$C$6:$K$700,8,FALSE),"-")</f>
        <v>Client set approved</v>
      </c>
      <c r="N2009" s="270">
        <f>IFERROR(VLOOKUP(D2009,Planning!$C$6:$K$700,9,FALSE),"-")</f>
        <v>0</v>
      </c>
    </row>
    <row r="2010" spans="1:14" x14ac:dyDescent="0.25">
      <c r="A2010" s="254" t="s">
        <v>2081</v>
      </c>
      <c r="B2010" s="254" t="s">
        <v>534</v>
      </c>
      <c r="C2010" s="254" t="s">
        <v>2079</v>
      </c>
      <c r="D2010" s="255">
        <v>59</v>
      </c>
      <c r="E2010" s="254" t="s">
        <v>481</v>
      </c>
      <c r="F2010" s="266" t="s">
        <v>506</v>
      </c>
      <c r="G2010" s="254" t="s">
        <v>508</v>
      </c>
      <c r="H2010" s="267">
        <v>-13.75</v>
      </c>
      <c r="I2010" s="267">
        <v>1.6532508434247066</v>
      </c>
      <c r="J2010" s="268">
        <v>-22.732199097089715</v>
      </c>
      <c r="K2010" s="267">
        <v>50.034779950737061</v>
      </c>
      <c r="L2010" s="269">
        <v>-687.97822432263456</v>
      </c>
      <c r="M2010" s="270" t="str">
        <f>IFERROR(VLOOKUP(D2010,Planning!$C$6:$K$700,8,FALSE),"-")</f>
        <v>Client set approved</v>
      </c>
      <c r="N2010" s="270">
        <f>IFERROR(VLOOKUP(D2010,Planning!$C$6:$K$700,9,FALSE),"-")</f>
        <v>0</v>
      </c>
    </row>
    <row r="2011" spans="1:14" x14ac:dyDescent="0.25">
      <c r="A2011" s="254" t="s">
        <v>2081</v>
      </c>
      <c r="B2011" s="254" t="s">
        <v>534</v>
      </c>
      <c r="C2011" s="254" t="s">
        <v>2078</v>
      </c>
      <c r="D2011" s="255">
        <v>49</v>
      </c>
      <c r="E2011" s="254" t="s">
        <v>481</v>
      </c>
      <c r="F2011" s="266" t="s">
        <v>506</v>
      </c>
      <c r="G2011" s="254" t="s">
        <v>508</v>
      </c>
      <c r="H2011" s="267">
        <v>-14</v>
      </c>
      <c r="I2011" s="267">
        <v>1.6532508434247066</v>
      </c>
      <c r="J2011" s="268">
        <v>-23.145511807945894</v>
      </c>
      <c r="K2011" s="267">
        <v>50.034779950737061</v>
      </c>
      <c r="L2011" s="269">
        <v>-700.48691931031885</v>
      </c>
      <c r="M2011" s="270" t="str">
        <f>IFERROR(VLOOKUP(D2011,Planning!$C$6:$K$700,8,FALSE),"-")</f>
        <v>Client set approved</v>
      </c>
      <c r="N2011" s="270">
        <f>IFERROR(VLOOKUP(D2011,Planning!$C$6:$K$700,9,FALSE),"-")</f>
        <v>0</v>
      </c>
    </row>
    <row r="2012" spans="1:14" x14ac:dyDescent="0.25">
      <c r="A2012" s="254" t="s">
        <v>2081</v>
      </c>
      <c r="B2012" s="254" t="s">
        <v>534</v>
      </c>
      <c r="C2012" s="254" t="s">
        <v>576</v>
      </c>
      <c r="D2012" s="255">
        <v>325</v>
      </c>
      <c r="E2012" s="254" t="s">
        <v>485</v>
      </c>
      <c r="F2012" s="266" t="s">
        <v>507</v>
      </c>
      <c r="G2012" s="254" t="s">
        <v>505</v>
      </c>
      <c r="H2012" s="267">
        <v>-212.333333333333</v>
      </c>
      <c r="I2012" s="267">
        <v>3.7872651789270444</v>
      </c>
      <c r="J2012" s="268">
        <v>-804.16263965884116</v>
      </c>
      <c r="K2012" s="267">
        <v>111.94602767624674</v>
      </c>
      <c r="L2012" s="269">
        <v>-23769.873209923022</v>
      </c>
      <c r="M2012" s="270" t="str">
        <f>IFERROR(VLOOKUP(D2012,Planning!$C$6:$K$700,8,FALSE),"-")</f>
        <v>Production set in process</v>
      </c>
      <c r="N2012" s="270">
        <f>IFERROR(VLOOKUP(D2012,Planning!$C$6:$K$700,9,FALSE),"-")</f>
        <v>0</v>
      </c>
    </row>
    <row r="2013" spans="1:14" x14ac:dyDescent="0.25">
      <c r="A2013" s="254" t="s">
        <v>2081</v>
      </c>
      <c r="B2013" s="254" t="s">
        <v>534</v>
      </c>
      <c r="C2013" s="254" t="s">
        <v>2083</v>
      </c>
      <c r="D2013" s="255">
        <v>62</v>
      </c>
      <c r="E2013" s="254" t="s">
        <v>481</v>
      </c>
      <c r="F2013" s="266" t="s">
        <v>506</v>
      </c>
      <c r="G2013" s="254" t="s">
        <v>508</v>
      </c>
      <c r="H2013" s="267">
        <v>-6.6666666666666696</v>
      </c>
      <c r="I2013" s="267">
        <v>1.6532508434247066</v>
      </c>
      <c r="J2013" s="268">
        <v>-11.021672289498049</v>
      </c>
      <c r="K2013" s="267">
        <v>50.034779950737061</v>
      </c>
      <c r="L2013" s="269">
        <v>-333.56519967158056</v>
      </c>
      <c r="M2013" s="270" t="str">
        <f>IFERROR(VLOOKUP(D2013,Planning!$C$6:$K$700,8,FALSE),"-")</f>
        <v>Production set in process</v>
      </c>
      <c r="N2013" s="270">
        <f>IFERROR(VLOOKUP(D2013,Planning!$C$6:$K$700,9,FALSE),"-")</f>
        <v>0</v>
      </c>
    </row>
    <row r="2014" spans="1:14" x14ac:dyDescent="0.25">
      <c r="A2014" s="254" t="s">
        <v>2081</v>
      </c>
      <c r="B2014" s="254" t="s">
        <v>534</v>
      </c>
      <c r="C2014" s="254" t="s">
        <v>2075</v>
      </c>
      <c r="D2014" s="255">
        <v>35</v>
      </c>
      <c r="E2014" s="254" t="s">
        <v>481</v>
      </c>
      <c r="F2014" s="266" t="s">
        <v>506</v>
      </c>
      <c r="G2014" s="254" t="s">
        <v>508</v>
      </c>
      <c r="H2014" s="267">
        <v>-3.75</v>
      </c>
      <c r="I2014" s="267">
        <v>1.6532508434247066</v>
      </c>
      <c r="J2014" s="268">
        <v>-6.1996906628426496</v>
      </c>
      <c r="K2014" s="267">
        <v>50.034779950737061</v>
      </c>
      <c r="L2014" s="269">
        <v>-187.63042481526398</v>
      </c>
      <c r="M2014" s="270" t="str">
        <f>IFERROR(VLOOKUP(D2014,Planning!$C$6:$K$700,8,FALSE),"-")</f>
        <v>Client set in process</v>
      </c>
      <c r="N2014" s="270">
        <f>IFERROR(VLOOKUP(D2014,Planning!$C$6:$K$700,9,FALSE),"-")</f>
        <v>0</v>
      </c>
    </row>
    <row r="2015" spans="1:14" x14ac:dyDescent="0.25">
      <c r="A2015" s="254" t="s">
        <v>2081</v>
      </c>
      <c r="B2015" s="254" t="s">
        <v>534</v>
      </c>
      <c r="C2015" s="254" t="s">
        <v>2075</v>
      </c>
      <c r="D2015" s="255">
        <v>1</v>
      </c>
      <c r="E2015" s="254" t="s">
        <v>484</v>
      </c>
      <c r="F2015" s="266" t="s">
        <v>506</v>
      </c>
      <c r="G2015" s="254" t="s">
        <v>508</v>
      </c>
      <c r="H2015" s="267">
        <v>-1.6666666666666701</v>
      </c>
      <c r="I2015" s="267">
        <v>2.3764997107130861</v>
      </c>
      <c r="J2015" s="268">
        <v>-3.9608328511884849</v>
      </c>
      <c r="K2015" s="267">
        <v>72.081296537760835</v>
      </c>
      <c r="L2015" s="269">
        <v>-120.13549422960163</v>
      </c>
      <c r="M2015" s="270" t="str">
        <f>IFERROR(VLOOKUP(D2015,Planning!$C$6:$K$700,8,FALSE),"-")</f>
        <v>Client set in process</v>
      </c>
      <c r="N2015" s="270">
        <f>IFERROR(VLOOKUP(D2015,Planning!$C$6:$K$700,9,FALSE),"-")</f>
        <v>0</v>
      </c>
    </row>
    <row r="2016" spans="1:14" x14ac:dyDescent="0.25">
      <c r="A2016" s="673" t="s">
        <v>2081</v>
      </c>
      <c r="B2016" s="673" t="s">
        <v>534</v>
      </c>
      <c r="C2016" s="673" t="s">
        <v>2084</v>
      </c>
      <c r="D2016" s="674">
        <v>61</v>
      </c>
      <c r="E2016" s="673" t="s">
        <v>486</v>
      </c>
      <c r="F2016" s="675" t="s">
        <v>507</v>
      </c>
      <c r="G2016" s="673" t="s">
        <v>505</v>
      </c>
      <c r="H2016" s="676">
        <v>-7.2916666666666696</v>
      </c>
      <c r="I2016" s="676">
        <v>5.8481776602122988</v>
      </c>
      <c r="J2016" s="676">
        <v>-42.642962105714695</v>
      </c>
      <c r="K2016" s="676">
        <v>172.87649300294905</v>
      </c>
      <c r="L2016" s="677">
        <v>-1260.5577614798374</v>
      </c>
      <c r="M2016" s="678" t="str">
        <f>IFERROR(VLOOKUP(D2016,Planning!$C$6:$K$700,8,FALSE),"-")</f>
        <v>Production set in process</v>
      </c>
      <c r="N2016" s="678">
        <f>IFERROR(VLOOKUP(D2016,Planning!$C$6:$K$700,9,FALSE),"-")</f>
        <v>0</v>
      </c>
    </row>
    <row r="2017" spans="1:14" x14ac:dyDescent="0.25">
      <c r="A2017" s="254" t="s">
        <v>2081</v>
      </c>
      <c r="B2017" s="254" t="s">
        <v>2107</v>
      </c>
      <c r="C2017" s="254" t="s">
        <v>2078</v>
      </c>
      <c r="D2017" s="255">
        <v>51</v>
      </c>
      <c r="E2017" s="254" t="s">
        <v>481</v>
      </c>
      <c r="F2017" s="266" t="s">
        <v>506</v>
      </c>
      <c r="G2017" s="254" t="s">
        <v>508</v>
      </c>
      <c r="H2017" s="267">
        <v>22.611111111111111</v>
      </c>
      <c r="I2017" s="267">
        <v>1.6532508434247066</v>
      </c>
      <c r="J2017" s="268">
        <v>37.381838515214199</v>
      </c>
      <c r="K2017" s="267">
        <v>50.034779950737061</v>
      </c>
      <c r="L2017" s="269">
        <v>1131.3419688861102</v>
      </c>
      <c r="M2017" s="270" t="str">
        <f>IFERROR(VLOOKUP(D2017,Planning!$C$6:$K$700,8,FALSE),"-")</f>
        <v>Client set of for review</v>
      </c>
      <c r="N2017" s="270">
        <f>IFERROR(VLOOKUP(D2017,Planning!$C$6:$K$700,9,FALSE),"-")</f>
        <v>0</v>
      </c>
    </row>
    <row r="2018" spans="1:14" x14ac:dyDescent="0.25">
      <c r="A2018" s="254" t="s">
        <v>2081</v>
      </c>
      <c r="B2018" s="254" t="s">
        <v>2107</v>
      </c>
      <c r="C2018" s="254" t="s">
        <v>2075</v>
      </c>
      <c r="D2018" s="255">
        <v>35</v>
      </c>
      <c r="E2018" s="254" t="s">
        <v>481</v>
      </c>
      <c r="F2018" s="266" t="s">
        <v>506</v>
      </c>
      <c r="G2018" s="254" t="s">
        <v>508</v>
      </c>
      <c r="H2018" s="267">
        <v>46.166666666666671</v>
      </c>
      <c r="I2018" s="267">
        <v>1.6532508434247066</v>
      </c>
      <c r="J2018" s="268">
        <v>76.325080604773959</v>
      </c>
      <c r="K2018" s="267">
        <v>50.034779950737061</v>
      </c>
      <c r="L2018" s="269">
        <v>2309.9390077256944</v>
      </c>
      <c r="M2018" s="270" t="str">
        <f>IFERROR(VLOOKUP(D2018,Planning!$C$6:$K$700,8,FALSE),"-")</f>
        <v>Client set in process</v>
      </c>
      <c r="N2018" s="270">
        <f>IFERROR(VLOOKUP(D2018,Planning!$C$6:$K$700,9,FALSE),"-")</f>
        <v>0</v>
      </c>
    </row>
    <row r="2019" spans="1:14" x14ac:dyDescent="0.25">
      <c r="A2019" s="254" t="s">
        <v>2081</v>
      </c>
      <c r="B2019" s="254" t="s">
        <v>2107</v>
      </c>
      <c r="C2019" s="254" t="s">
        <v>2075</v>
      </c>
      <c r="D2019" s="255">
        <v>31</v>
      </c>
      <c r="E2019" s="254" t="s">
        <v>481</v>
      </c>
      <c r="F2019" s="266" t="s">
        <v>506</v>
      </c>
      <c r="G2019" s="254" t="s">
        <v>508</v>
      </c>
      <c r="H2019" s="267">
        <v>10</v>
      </c>
      <c r="I2019" s="267">
        <v>1.6532508434247066</v>
      </c>
      <c r="J2019" s="268">
        <v>16.532508434247067</v>
      </c>
      <c r="K2019" s="267">
        <v>50.034779950737061</v>
      </c>
      <c r="L2019" s="269">
        <v>500.34779950737061</v>
      </c>
      <c r="M2019" s="270" t="str">
        <f>IFERROR(VLOOKUP(D2019,Planning!$C$6:$K$700,8,FALSE),"-")</f>
        <v>Client set in process</v>
      </c>
      <c r="N2019" s="270">
        <f>IFERROR(VLOOKUP(D2019,Planning!$C$6:$K$700,9,FALSE),"-")</f>
        <v>0</v>
      </c>
    </row>
    <row r="2020" spans="1:14" x14ac:dyDescent="0.25">
      <c r="A2020" s="254" t="s">
        <v>2081</v>
      </c>
      <c r="B2020" s="254" t="s">
        <v>2107</v>
      </c>
      <c r="C2020" s="254" t="s">
        <v>2075</v>
      </c>
      <c r="D2020" s="255">
        <v>31</v>
      </c>
      <c r="E2020" s="254" t="s">
        <v>481</v>
      </c>
      <c r="F2020" s="266" t="s">
        <v>506</v>
      </c>
      <c r="G2020" s="254" t="s">
        <v>508</v>
      </c>
      <c r="H2020" s="267">
        <v>2.625</v>
      </c>
      <c r="I2020" s="267">
        <v>1.6532508434247066</v>
      </c>
      <c r="J2020" s="268">
        <v>4.3397834639898552</v>
      </c>
      <c r="K2020" s="267">
        <v>50.034779950737061</v>
      </c>
      <c r="L2020" s="269">
        <v>131.3412973706848</v>
      </c>
      <c r="M2020" s="270" t="str">
        <f>IFERROR(VLOOKUP(D2020,Planning!$C$6:$K$700,8,FALSE),"-")</f>
        <v>Client set in process</v>
      </c>
      <c r="N2020" s="270">
        <f>IFERROR(VLOOKUP(D2020,Planning!$C$6:$K$700,9,FALSE),"-")</f>
        <v>0</v>
      </c>
    </row>
    <row r="2021" spans="1:14" x14ac:dyDescent="0.25">
      <c r="A2021" s="254" t="s">
        <v>2081</v>
      </c>
      <c r="B2021" s="254" t="s">
        <v>2107</v>
      </c>
      <c r="C2021" s="254" t="s">
        <v>483</v>
      </c>
      <c r="D2021" s="255">
        <v>67</v>
      </c>
      <c r="E2021" s="254" t="s">
        <v>481</v>
      </c>
      <c r="F2021" s="266" t="s">
        <v>506</v>
      </c>
      <c r="G2021" s="254" t="s">
        <v>508</v>
      </c>
      <c r="H2021" s="267">
        <v>2.34375</v>
      </c>
      <c r="I2021" s="267">
        <v>1.6532508434247066</v>
      </c>
      <c r="J2021" s="268">
        <v>3.8748066642766563</v>
      </c>
      <c r="K2021" s="267">
        <v>50.034779950737061</v>
      </c>
      <c r="L2021" s="269">
        <v>117.26901550953998</v>
      </c>
      <c r="M2021" s="270" t="str">
        <f>IFERROR(VLOOKUP(D2021,Planning!$C$6:$K$700,8,FALSE),"-")</f>
        <v>In production</v>
      </c>
      <c r="N2021" s="270">
        <f>IFERROR(VLOOKUP(D2021,Planning!$C$6:$K$700,9,FALSE),"-")</f>
        <v>0</v>
      </c>
    </row>
    <row r="2022" spans="1:14" x14ac:dyDescent="0.25">
      <c r="A2022" s="254" t="s">
        <v>2081</v>
      </c>
      <c r="B2022" s="254" t="s">
        <v>2107</v>
      </c>
      <c r="C2022" s="254" t="s">
        <v>2075</v>
      </c>
      <c r="D2022" s="255">
        <v>1</v>
      </c>
      <c r="E2022" s="254" t="s">
        <v>484</v>
      </c>
      <c r="F2022" s="266" t="s">
        <v>506</v>
      </c>
      <c r="G2022" s="254" t="s">
        <v>508</v>
      </c>
      <c r="H2022" s="267">
        <v>3.3333333333333335</v>
      </c>
      <c r="I2022" s="267">
        <v>2.3764997107130861</v>
      </c>
      <c r="J2022" s="268">
        <v>7.9216657023769539</v>
      </c>
      <c r="K2022" s="267">
        <v>72.081296537760835</v>
      </c>
      <c r="L2022" s="269">
        <v>240.27098845920278</v>
      </c>
      <c r="M2022" s="270" t="str">
        <f>IFERROR(VLOOKUP(D2022,Planning!$C$6:$K$700,8,FALSE),"-")</f>
        <v>Client set in process</v>
      </c>
      <c r="N2022" s="270">
        <f>IFERROR(VLOOKUP(D2022,Planning!$C$6:$K$700,9,FALSE),"-")</f>
        <v>0</v>
      </c>
    </row>
    <row r="2023" spans="1:14" x14ac:dyDescent="0.25">
      <c r="A2023" s="254" t="s">
        <v>2081</v>
      </c>
      <c r="B2023" s="254" t="s">
        <v>2107</v>
      </c>
      <c r="C2023" s="254" t="s">
        <v>2075</v>
      </c>
      <c r="D2023" s="255">
        <v>35</v>
      </c>
      <c r="E2023" s="254" t="s">
        <v>481</v>
      </c>
      <c r="F2023" s="266" t="s">
        <v>506</v>
      </c>
      <c r="G2023" s="254" t="s">
        <v>508</v>
      </c>
      <c r="H2023" s="267">
        <v>62</v>
      </c>
      <c r="I2023" s="267">
        <v>1.6532508434247066</v>
      </c>
      <c r="J2023" s="268">
        <v>102.50155229233181</v>
      </c>
      <c r="K2023" s="267">
        <v>50.034779950737061</v>
      </c>
      <c r="L2023" s="269">
        <v>3102.1563569456976</v>
      </c>
      <c r="M2023" s="270" t="str">
        <f>IFERROR(VLOOKUP(D2023,Planning!$C$6:$K$700,8,FALSE),"-")</f>
        <v>Client set in process</v>
      </c>
      <c r="N2023" s="270">
        <f>IFERROR(VLOOKUP(D2023,Planning!$C$6:$K$700,9,FALSE),"-")</f>
        <v>0</v>
      </c>
    </row>
    <row r="2024" spans="1:14" x14ac:dyDescent="0.25">
      <c r="A2024" s="254" t="s">
        <v>2081</v>
      </c>
      <c r="B2024" s="254" t="s">
        <v>2107</v>
      </c>
      <c r="C2024" s="254" t="s">
        <v>2108</v>
      </c>
      <c r="D2024" s="255">
        <v>61</v>
      </c>
      <c r="E2024" s="254" t="s">
        <v>486</v>
      </c>
      <c r="F2024" s="266" t="s">
        <v>507</v>
      </c>
      <c r="G2024" s="254" t="s">
        <v>505</v>
      </c>
      <c r="H2024" s="267">
        <v>15</v>
      </c>
      <c r="I2024" s="267">
        <v>5.8481776602122988</v>
      </c>
      <c r="J2024" s="268">
        <v>87.72266490318448</v>
      </c>
      <c r="K2024" s="267">
        <v>172.87649300294905</v>
      </c>
      <c r="L2024" s="269">
        <v>2593.1473950442355</v>
      </c>
      <c r="M2024" s="270" t="str">
        <f>IFERROR(VLOOKUP(D2024,Planning!$C$6:$K$700,8,FALSE),"-")</f>
        <v>Production set in process</v>
      </c>
      <c r="N2024" s="270">
        <f>IFERROR(VLOOKUP(D2024,Planning!$C$6:$K$700,9,FALSE),"-")</f>
        <v>0</v>
      </c>
    </row>
    <row r="2025" spans="1:14" x14ac:dyDescent="0.25">
      <c r="A2025" s="254" t="s">
        <v>2081</v>
      </c>
      <c r="B2025" s="254" t="s">
        <v>2107</v>
      </c>
      <c r="C2025" s="254" t="s">
        <v>576</v>
      </c>
      <c r="D2025" s="255">
        <v>325</v>
      </c>
      <c r="E2025" s="254" t="s">
        <v>482</v>
      </c>
      <c r="F2025" s="266" t="s">
        <v>506</v>
      </c>
      <c r="G2025" s="254" t="s">
        <v>508</v>
      </c>
      <c r="H2025" s="267">
        <v>8.75</v>
      </c>
      <c r="I2025" s="267">
        <v>2.6772915838647084</v>
      </c>
      <c r="J2025" s="268">
        <v>23.4263013588162</v>
      </c>
      <c r="K2025" s="267">
        <v>81.537718374074757</v>
      </c>
      <c r="L2025" s="269">
        <v>713.45503577315412</v>
      </c>
      <c r="M2025" s="270" t="str">
        <f>IFERROR(VLOOKUP(D2025,Planning!$C$6:$K$700,8,FALSE),"-")</f>
        <v>Production set in process</v>
      </c>
      <c r="N2025" s="270">
        <f>IFERROR(VLOOKUP(D2025,Planning!$C$6:$K$700,9,FALSE),"-")</f>
        <v>0</v>
      </c>
    </row>
    <row r="2026" spans="1:14" x14ac:dyDescent="0.25">
      <c r="A2026" s="254" t="s">
        <v>2081</v>
      </c>
      <c r="B2026" s="254" t="s">
        <v>2107</v>
      </c>
      <c r="C2026" s="254" t="s">
        <v>576</v>
      </c>
      <c r="D2026" s="255">
        <v>325</v>
      </c>
      <c r="E2026" s="254" t="s">
        <v>482</v>
      </c>
      <c r="F2026" s="266" t="s">
        <v>506</v>
      </c>
      <c r="G2026" s="254" t="s">
        <v>508</v>
      </c>
      <c r="H2026" s="267">
        <v>10</v>
      </c>
      <c r="I2026" s="267">
        <v>2.6772915838647084</v>
      </c>
      <c r="J2026" s="268">
        <v>26.772915838647084</v>
      </c>
      <c r="K2026" s="267">
        <v>81.537718374074757</v>
      </c>
      <c r="L2026" s="269">
        <v>815.37718374074757</v>
      </c>
      <c r="M2026" s="270" t="str">
        <f>IFERROR(VLOOKUP(D2026,Planning!$C$6:$K$700,8,FALSE),"-")</f>
        <v>Production set in process</v>
      </c>
      <c r="N2026" s="270">
        <f>IFERROR(VLOOKUP(D2026,Planning!$C$6:$K$700,9,FALSE),"-")</f>
        <v>0</v>
      </c>
    </row>
    <row r="2027" spans="1:14" x14ac:dyDescent="0.25">
      <c r="A2027" s="254" t="s">
        <v>2081</v>
      </c>
      <c r="B2027" s="254" t="s">
        <v>2107</v>
      </c>
      <c r="C2027" s="254" t="s">
        <v>2075</v>
      </c>
      <c r="D2027" s="255">
        <v>35</v>
      </c>
      <c r="E2027" s="254" t="s">
        <v>481</v>
      </c>
      <c r="F2027" s="266" t="s">
        <v>506</v>
      </c>
      <c r="G2027" s="254" t="s">
        <v>508</v>
      </c>
      <c r="H2027" s="267">
        <v>5.625</v>
      </c>
      <c r="I2027" s="267">
        <v>1.6532508434247066</v>
      </c>
      <c r="J2027" s="268">
        <v>9.2995359942639748</v>
      </c>
      <c r="K2027" s="267">
        <v>50.034779950737061</v>
      </c>
      <c r="L2027" s="269">
        <v>281.44563722289598</v>
      </c>
      <c r="M2027" s="270" t="str">
        <f>IFERROR(VLOOKUP(D2027,Planning!$C$6:$K$700,8,FALSE),"-")</f>
        <v>Client set in process</v>
      </c>
      <c r="N2027" s="270">
        <f>IFERROR(VLOOKUP(D2027,Planning!$C$6:$K$700,9,FALSE),"-")</f>
        <v>0</v>
      </c>
    </row>
    <row r="2028" spans="1:14" x14ac:dyDescent="0.25">
      <c r="A2028" s="254" t="s">
        <v>2081</v>
      </c>
      <c r="B2028" s="254" t="s">
        <v>2109</v>
      </c>
      <c r="C2028" s="254" t="s">
        <v>483</v>
      </c>
      <c r="D2028" s="255">
        <v>68</v>
      </c>
      <c r="E2028" s="254" t="s">
        <v>481</v>
      </c>
      <c r="F2028" s="266" t="s">
        <v>506</v>
      </c>
      <c r="G2028" s="254" t="s">
        <v>508</v>
      </c>
      <c r="H2028" s="267">
        <v>8.75</v>
      </c>
      <c r="I2028" s="267">
        <v>1.6532508434247066</v>
      </c>
      <c r="J2028" s="268">
        <v>14.465944879966184</v>
      </c>
      <c r="K2028" s="267">
        <v>50.034779950737061</v>
      </c>
      <c r="L2028" s="269">
        <v>437.80432456894926</v>
      </c>
      <c r="M2028" s="270" t="str">
        <f>IFERROR(VLOOKUP(D2028,Planning!$C$6:$K$700,8,FALSE),"-")</f>
        <v>In production</v>
      </c>
      <c r="N2028" s="270">
        <f>IFERROR(VLOOKUP(D2028,Planning!$C$6:$K$700,9,FALSE),"-")</f>
        <v>0</v>
      </c>
    </row>
    <row r="2029" spans="1:14" x14ac:dyDescent="0.25">
      <c r="A2029" s="254" t="s">
        <v>2081</v>
      </c>
      <c r="B2029" s="254" t="s">
        <v>2109</v>
      </c>
      <c r="C2029" s="254" t="s">
        <v>483</v>
      </c>
      <c r="D2029" s="255">
        <v>68</v>
      </c>
      <c r="E2029" s="254" t="s">
        <v>482</v>
      </c>
      <c r="F2029" s="266" t="s">
        <v>506</v>
      </c>
      <c r="G2029" s="254" t="s">
        <v>508</v>
      </c>
      <c r="H2029" s="267">
        <v>16.888888888888889</v>
      </c>
      <c r="I2029" s="267">
        <v>2.6772915838647084</v>
      </c>
      <c r="J2029" s="268">
        <v>45.21648008304841</v>
      </c>
      <c r="K2029" s="267">
        <v>81.537718374074757</v>
      </c>
      <c r="L2029" s="269">
        <v>1377.0814658732627</v>
      </c>
      <c r="M2029" s="270" t="str">
        <f>IFERROR(VLOOKUP(D2029,Planning!$C$6:$K$700,8,FALSE),"-")</f>
        <v>In production</v>
      </c>
      <c r="N2029" s="270">
        <f>IFERROR(VLOOKUP(D2029,Planning!$C$6:$K$700,9,FALSE),"-")</f>
        <v>0</v>
      </c>
    </row>
    <row r="2030" spans="1:14" x14ac:dyDescent="0.25">
      <c r="A2030" s="254" t="s">
        <v>2081</v>
      </c>
      <c r="B2030" s="254" t="s">
        <v>2109</v>
      </c>
      <c r="C2030" s="254" t="s">
        <v>483</v>
      </c>
      <c r="D2030" s="255">
        <v>68</v>
      </c>
      <c r="E2030" s="254" t="s">
        <v>484</v>
      </c>
      <c r="F2030" s="266" t="s">
        <v>506</v>
      </c>
      <c r="G2030" s="254" t="s">
        <v>508</v>
      </c>
      <c r="H2030" s="267">
        <v>20</v>
      </c>
      <c r="I2030" s="267">
        <v>2.3764997107130861</v>
      </c>
      <c r="J2030" s="268">
        <v>47.52999421426172</v>
      </c>
      <c r="K2030" s="267">
        <v>72.081296537760835</v>
      </c>
      <c r="L2030" s="269">
        <v>1441.6259307552168</v>
      </c>
      <c r="M2030" s="270" t="str">
        <f>IFERROR(VLOOKUP(D2030,Planning!$C$6:$K$700,8,FALSE),"-")</f>
        <v>In production</v>
      </c>
      <c r="N2030" s="270">
        <f>IFERROR(VLOOKUP(D2030,Planning!$C$6:$K$700,9,FALSE),"-")</f>
        <v>0</v>
      </c>
    </row>
    <row r="2031" spans="1:14" x14ac:dyDescent="0.25">
      <c r="A2031" s="254" t="s">
        <v>2081</v>
      </c>
      <c r="B2031" s="254" t="s">
        <v>2109</v>
      </c>
      <c r="C2031" s="254" t="s">
        <v>483</v>
      </c>
      <c r="D2031" s="255">
        <v>68</v>
      </c>
      <c r="E2031" s="254" t="s">
        <v>485</v>
      </c>
      <c r="F2031" s="266" t="s">
        <v>507</v>
      </c>
      <c r="G2031" s="254" t="s">
        <v>505</v>
      </c>
      <c r="H2031" s="267">
        <v>14.222222222222221</v>
      </c>
      <c r="I2031" s="267">
        <v>3.7872651789270444</v>
      </c>
      <c r="J2031" s="268">
        <v>53.863326989184628</v>
      </c>
      <c r="K2031" s="267">
        <v>111.94602767624674</v>
      </c>
      <c r="L2031" s="269">
        <v>1592.1212825066202</v>
      </c>
      <c r="M2031" s="270" t="str">
        <f>IFERROR(VLOOKUP(D2031,Planning!$C$6:$K$700,8,FALSE),"-")</f>
        <v>In production</v>
      </c>
      <c r="N2031" s="270">
        <f>IFERROR(VLOOKUP(D2031,Planning!$C$6:$K$700,9,FALSE),"-")</f>
        <v>0</v>
      </c>
    </row>
    <row r="2032" spans="1:14" x14ac:dyDescent="0.25">
      <c r="A2032" s="254" t="s">
        <v>2081</v>
      </c>
      <c r="B2032" s="254" t="s">
        <v>2109</v>
      </c>
      <c r="C2032" s="254" t="s">
        <v>483</v>
      </c>
      <c r="D2032" s="255">
        <v>68</v>
      </c>
      <c r="E2032" s="254" t="s">
        <v>487</v>
      </c>
      <c r="F2032" s="266" t="s">
        <v>506</v>
      </c>
      <c r="G2032" s="254" t="s">
        <v>508</v>
      </c>
      <c r="H2032" s="267">
        <v>8.8715277777777786</v>
      </c>
      <c r="I2032" s="267">
        <v>2.6490133333333339</v>
      </c>
      <c r="J2032" s="268">
        <v>23.500795370370376</v>
      </c>
      <c r="K2032" s="267">
        <v>79.265366368000059</v>
      </c>
      <c r="L2032" s="269">
        <v>703.20489954944503</v>
      </c>
      <c r="M2032" s="270" t="str">
        <f>IFERROR(VLOOKUP(D2032,Planning!$C$6:$K$700,8,FALSE),"-")</f>
        <v>In production</v>
      </c>
      <c r="N2032" s="270">
        <f>IFERROR(VLOOKUP(D2032,Planning!$C$6:$K$700,9,FALSE),"-")</f>
        <v>0</v>
      </c>
    </row>
    <row r="2033" spans="1:14" x14ac:dyDescent="0.25">
      <c r="A2033" s="254" t="s">
        <v>2081</v>
      </c>
      <c r="B2033" s="254" t="s">
        <v>2109</v>
      </c>
      <c r="C2033" s="254" t="s">
        <v>2079</v>
      </c>
      <c r="D2033" s="255">
        <v>60</v>
      </c>
      <c r="E2033" s="254" t="s">
        <v>481</v>
      </c>
      <c r="F2033" s="266" t="s">
        <v>506</v>
      </c>
      <c r="G2033" s="254" t="s">
        <v>508</v>
      </c>
      <c r="H2033" s="267">
        <v>15</v>
      </c>
      <c r="I2033" s="267">
        <v>1.6532508434247066</v>
      </c>
      <c r="J2033" s="268">
        <v>24.798762651370598</v>
      </c>
      <c r="K2033" s="267">
        <v>50.034779950737061</v>
      </c>
      <c r="L2033" s="269">
        <v>750.52169926105591</v>
      </c>
      <c r="M2033" s="270" t="str">
        <f>IFERROR(VLOOKUP(D2033,Planning!$C$6:$K$700,8,FALSE),"-")</f>
        <v>Production set in process</v>
      </c>
      <c r="N2033" s="270">
        <f>IFERROR(VLOOKUP(D2033,Planning!$C$6:$K$700,9,FALSE),"-")</f>
        <v>0</v>
      </c>
    </row>
    <row r="2034" spans="1:14" x14ac:dyDescent="0.25">
      <c r="A2034" s="254" t="s">
        <v>2081</v>
      </c>
      <c r="B2034" s="254" t="s">
        <v>2110</v>
      </c>
      <c r="C2034" s="254" t="s">
        <v>483</v>
      </c>
      <c r="D2034" s="255">
        <v>71</v>
      </c>
      <c r="E2034" s="254" t="s">
        <v>484</v>
      </c>
      <c r="F2034" s="266" t="s">
        <v>506</v>
      </c>
      <c r="G2034" s="254" t="s">
        <v>508</v>
      </c>
      <c r="H2034" s="267">
        <v>1.6666666666666667</v>
      </c>
      <c r="I2034" s="267">
        <v>2.3764997107130861</v>
      </c>
      <c r="J2034" s="268">
        <v>3.9608328511884769</v>
      </c>
      <c r="K2034" s="267">
        <v>72.081296537760835</v>
      </c>
      <c r="L2034" s="269">
        <v>120.13549422960139</v>
      </c>
      <c r="M2034" s="270" t="str">
        <f>IFERROR(VLOOKUP(D2034,Planning!$C$6:$K$700,8,FALSE),"-")</f>
        <v>In production</v>
      </c>
      <c r="N2034" s="270">
        <f>IFERROR(VLOOKUP(D2034,Planning!$C$6:$K$700,9,FALSE),"-")</f>
        <v>0</v>
      </c>
    </row>
    <row r="2035" spans="1:14" x14ac:dyDescent="0.25">
      <c r="A2035" s="254" t="s">
        <v>2081</v>
      </c>
      <c r="B2035" s="254" t="s">
        <v>2110</v>
      </c>
      <c r="C2035" s="254" t="s">
        <v>483</v>
      </c>
      <c r="D2035" s="255">
        <v>71</v>
      </c>
      <c r="E2035" s="254" t="s">
        <v>481</v>
      </c>
      <c r="F2035" s="266" t="s">
        <v>506</v>
      </c>
      <c r="G2035" s="254" t="s">
        <v>508</v>
      </c>
      <c r="H2035" s="267">
        <v>1.5</v>
      </c>
      <c r="I2035" s="267">
        <v>1.6532508434247066</v>
      </c>
      <c r="J2035" s="268">
        <v>2.4798762651370598</v>
      </c>
      <c r="K2035" s="267">
        <v>50.034779950737061</v>
      </c>
      <c r="L2035" s="269">
        <v>75.052169926105591</v>
      </c>
      <c r="M2035" s="270" t="str">
        <f>IFERROR(VLOOKUP(D2035,Planning!$C$6:$K$700,8,FALSE),"-")</f>
        <v>In production</v>
      </c>
      <c r="N2035" s="270">
        <f>IFERROR(VLOOKUP(D2035,Planning!$C$6:$K$700,9,FALSE),"-")</f>
        <v>0</v>
      </c>
    </row>
    <row r="2036" spans="1:14" x14ac:dyDescent="0.25">
      <c r="A2036" s="254" t="s">
        <v>2081</v>
      </c>
      <c r="B2036" s="254" t="s">
        <v>2110</v>
      </c>
      <c r="C2036" s="254" t="s">
        <v>483</v>
      </c>
      <c r="D2036" s="255">
        <v>71</v>
      </c>
      <c r="E2036" s="254" t="s">
        <v>480</v>
      </c>
      <c r="F2036" s="266" t="s">
        <v>506</v>
      </c>
      <c r="G2036" s="254" t="s">
        <v>508</v>
      </c>
      <c r="H2036" s="267">
        <v>2</v>
      </c>
      <c r="I2036" s="267">
        <v>1.3281905551577267</v>
      </c>
      <c r="J2036" s="268">
        <v>2.6563811103154533</v>
      </c>
      <c r="K2036" s="267">
        <v>39.225717303584176</v>
      </c>
      <c r="L2036" s="269">
        <v>78.451434607168352</v>
      </c>
      <c r="M2036" s="270" t="str">
        <f>IFERROR(VLOOKUP(D2036,Planning!$C$6:$K$700,8,FALSE),"-")</f>
        <v>In production</v>
      </c>
      <c r="N2036" s="270">
        <f>IFERROR(VLOOKUP(D2036,Planning!$C$6:$K$700,9,FALSE),"-")</f>
        <v>0</v>
      </c>
    </row>
    <row r="2037" spans="1:14" x14ac:dyDescent="0.25">
      <c r="A2037" s="254" t="s">
        <v>2081</v>
      </c>
      <c r="B2037" s="254" t="s">
        <v>2110</v>
      </c>
      <c r="C2037" s="254" t="s">
        <v>483</v>
      </c>
      <c r="D2037" s="255">
        <v>71</v>
      </c>
      <c r="E2037" s="254" t="s">
        <v>485</v>
      </c>
      <c r="F2037" s="266" t="s">
        <v>507</v>
      </c>
      <c r="G2037" s="254" t="s">
        <v>505</v>
      </c>
      <c r="H2037" s="267">
        <v>2.5520833333333335</v>
      </c>
      <c r="I2037" s="267">
        <v>3.7872651789270444</v>
      </c>
      <c r="J2037" s="268">
        <v>9.6654163420533958</v>
      </c>
      <c r="K2037" s="267">
        <v>111.94602767624674</v>
      </c>
      <c r="L2037" s="269">
        <v>285.69559146542139</v>
      </c>
      <c r="M2037" s="270" t="str">
        <f>IFERROR(VLOOKUP(D2037,Planning!$C$6:$K$700,8,FALSE),"-")</f>
        <v>In production</v>
      </c>
      <c r="N2037" s="270">
        <f>IFERROR(VLOOKUP(D2037,Planning!$C$6:$K$700,9,FALSE),"-")</f>
        <v>0</v>
      </c>
    </row>
    <row r="2038" spans="1:14" x14ac:dyDescent="0.25">
      <c r="A2038" s="254" t="s">
        <v>2081</v>
      </c>
      <c r="B2038" s="254" t="s">
        <v>2110</v>
      </c>
      <c r="C2038" s="254" t="s">
        <v>483</v>
      </c>
      <c r="D2038" s="255">
        <v>71</v>
      </c>
      <c r="E2038" s="254" t="s">
        <v>482</v>
      </c>
      <c r="F2038" s="266" t="s">
        <v>506</v>
      </c>
      <c r="G2038" s="254" t="s">
        <v>508</v>
      </c>
      <c r="H2038" s="267">
        <v>1.75</v>
      </c>
      <c r="I2038" s="267">
        <v>2.6772915838647084</v>
      </c>
      <c r="J2038" s="268">
        <v>4.6852602717632399</v>
      </c>
      <c r="K2038" s="267">
        <v>81.537718374074757</v>
      </c>
      <c r="L2038" s="269">
        <v>142.69100715463082</v>
      </c>
      <c r="M2038" s="270" t="str">
        <f>IFERROR(VLOOKUP(D2038,Planning!$C$6:$K$700,8,FALSE),"-")</f>
        <v>In production</v>
      </c>
      <c r="N2038" s="270">
        <f>IFERROR(VLOOKUP(D2038,Planning!$C$6:$K$700,9,FALSE),"-")</f>
        <v>0</v>
      </c>
    </row>
    <row r="2039" spans="1:14" x14ac:dyDescent="0.25">
      <c r="A2039" s="254" t="s">
        <v>2081</v>
      </c>
      <c r="B2039" s="254" t="s">
        <v>2110</v>
      </c>
      <c r="C2039" s="254" t="s">
        <v>483</v>
      </c>
      <c r="D2039" s="255">
        <v>71</v>
      </c>
      <c r="E2039" s="254" t="s">
        <v>487</v>
      </c>
      <c r="F2039" s="266" t="s">
        <v>506</v>
      </c>
      <c r="G2039" s="254" t="s">
        <v>508</v>
      </c>
      <c r="H2039" s="267">
        <v>2</v>
      </c>
      <c r="I2039" s="267">
        <v>2.6490133333333339</v>
      </c>
      <c r="J2039" s="268">
        <v>5.2980266666666678</v>
      </c>
      <c r="K2039" s="267">
        <v>79.265366368000059</v>
      </c>
      <c r="L2039" s="269">
        <v>158.53073273600012</v>
      </c>
      <c r="M2039" s="270" t="str">
        <f>IFERROR(VLOOKUP(D2039,Planning!$C$6:$K$700,8,FALSE),"-")</f>
        <v>In production</v>
      </c>
      <c r="N2039" s="270">
        <f>IFERROR(VLOOKUP(D2039,Planning!$C$6:$K$700,9,FALSE),"-")</f>
        <v>0</v>
      </c>
    </row>
    <row r="2040" spans="1:14" x14ac:dyDescent="0.25">
      <c r="A2040" s="254" t="s">
        <v>2081</v>
      </c>
      <c r="B2040" s="254" t="s">
        <v>2110</v>
      </c>
      <c r="C2040" s="254" t="s">
        <v>483</v>
      </c>
      <c r="D2040" s="255">
        <v>71</v>
      </c>
      <c r="E2040" s="254" t="s">
        <v>486</v>
      </c>
      <c r="F2040" s="266" t="s">
        <v>507</v>
      </c>
      <c r="G2040" s="254" t="s">
        <v>505</v>
      </c>
      <c r="H2040" s="267">
        <v>2.5277777777777777</v>
      </c>
      <c r="I2040" s="267">
        <v>5.8481776602122988</v>
      </c>
      <c r="J2040" s="268">
        <v>14.782893529981088</v>
      </c>
      <c r="K2040" s="267">
        <v>172.87649300294905</v>
      </c>
      <c r="L2040" s="269">
        <v>436.99335731301005</v>
      </c>
      <c r="M2040" s="270" t="str">
        <f>IFERROR(VLOOKUP(D2040,Planning!$C$6:$K$700,8,FALSE),"-")</f>
        <v>In production</v>
      </c>
      <c r="N2040" s="270">
        <f>IFERROR(VLOOKUP(D2040,Planning!$C$6:$K$700,9,FALSE),"-")</f>
        <v>0</v>
      </c>
    </row>
    <row r="2041" spans="1:14" x14ac:dyDescent="0.25">
      <c r="A2041" s="254" t="s">
        <v>2081</v>
      </c>
      <c r="B2041" s="254" t="s">
        <v>2110</v>
      </c>
      <c r="C2041" s="254" t="s">
        <v>2075</v>
      </c>
      <c r="D2041" s="255">
        <v>13</v>
      </c>
      <c r="E2041" s="254" t="s">
        <v>481</v>
      </c>
      <c r="F2041" s="266" t="s">
        <v>506</v>
      </c>
      <c r="G2041" s="254" t="s">
        <v>508</v>
      </c>
      <c r="H2041" s="267">
        <v>249.75</v>
      </c>
      <c r="I2041" s="267">
        <v>1.6532508434247066</v>
      </c>
      <c r="J2041" s="268">
        <v>412.8993981453205</v>
      </c>
      <c r="K2041" s="267">
        <v>50.034779950737061</v>
      </c>
      <c r="L2041" s="269">
        <v>12496.18629269658</v>
      </c>
      <c r="M2041" s="270" t="str">
        <f>IFERROR(VLOOKUP(D2041,Planning!$C$6:$K$700,8,FALSE),"-")</f>
        <v>Client set of for review</v>
      </c>
      <c r="N2041" s="270">
        <f>IFERROR(VLOOKUP(D2041,Planning!$C$6:$K$700,9,FALSE),"-")</f>
        <v>0</v>
      </c>
    </row>
    <row r="2042" spans="1:14" x14ac:dyDescent="0.25">
      <c r="A2042" s="254" t="s">
        <v>2081</v>
      </c>
      <c r="B2042" s="254" t="s">
        <v>2110</v>
      </c>
      <c r="C2042" s="254" t="s">
        <v>2075</v>
      </c>
      <c r="D2042" s="255">
        <v>13</v>
      </c>
      <c r="E2042" s="254" t="s">
        <v>481</v>
      </c>
      <c r="F2042" s="266" t="s">
        <v>506</v>
      </c>
      <c r="G2042" s="254" t="s">
        <v>508</v>
      </c>
      <c r="H2042" s="267">
        <v>93.333333333333329</v>
      </c>
      <c r="I2042" s="267">
        <v>1.6532508434247066</v>
      </c>
      <c r="J2042" s="268">
        <v>154.30341205297262</v>
      </c>
      <c r="K2042" s="267">
        <v>50.034779950737061</v>
      </c>
      <c r="L2042" s="269">
        <v>4669.9127954021251</v>
      </c>
      <c r="M2042" s="270" t="str">
        <f>IFERROR(VLOOKUP(D2042,Planning!$C$6:$K$700,8,FALSE),"-")</f>
        <v>Client set of for review</v>
      </c>
      <c r="N2042" s="270">
        <f>IFERROR(VLOOKUP(D2042,Planning!$C$6:$K$700,9,FALSE),"-")</f>
        <v>0</v>
      </c>
    </row>
    <row r="2043" spans="1:14" x14ac:dyDescent="0.25">
      <c r="A2043" s="254" t="s">
        <v>2081</v>
      </c>
      <c r="B2043" s="254" t="s">
        <v>2110</v>
      </c>
      <c r="C2043" s="254" t="s">
        <v>2075</v>
      </c>
      <c r="D2043" s="255">
        <v>13</v>
      </c>
      <c r="E2043" s="254" t="s">
        <v>481</v>
      </c>
      <c r="F2043" s="266" t="s">
        <v>506</v>
      </c>
      <c r="G2043" s="254" t="s">
        <v>508</v>
      </c>
      <c r="H2043" s="267">
        <v>38</v>
      </c>
      <c r="I2043" s="267">
        <v>1.6532508434247066</v>
      </c>
      <c r="J2043" s="268">
        <v>62.823532050138851</v>
      </c>
      <c r="K2043" s="267">
        <v>50.034779950737061</v>
      </c>
      <c r="L2043" s="269">
        <v>1901.3216381280083</v>
      </c>
      <c r="M2043" s="270" t="str">
        <f>IFERROR(VLOOKUP(D2043,Planning!$C$6:$K$700,8,FALSE),"-")</f>
        <v>Client set of for review</v>
      </c>
      <c r="N2043" s="270">
        <f>IFERROR(VLOOKUP(D2043,Planning!$C$6:$K$700,9,FALSE),"-")</f>
        <v>0</v>
      </c>
    </row>
    <row r="2044" spans="1:14" x14ac:dyDescent="0.25">
      <c r="A2044" s="254" t="s">
        <v>2081</v>
      </c>
      <c r="B2044" s="254" t="s">
        <v>2110</v>
      </c>
      <c r="C2044" s="254" t="s">
        <v>2075</v>
      </c>
      <c r="D2044" s="255">
        <v>14</v>
      </c>
      <c r="E2044" s="254" t="s">
        <v>481</v>
      </c>
      <c r="F2044" s="266" t="s">
        <v>506</v>
      </c>
      <c r="G2044" s="254" t="s">
        <v>508</v>
      </c>
      <c r="H2044" s="267">
        <v>425.25</v>
      </c>
      <c r="I2044" s="267">
        <v>1.6532508434247066</v>
      </c>
      <c r="J2044" s="268">
        <v>703.04492116635652</v>
      </c>
      <c r="K2044" s="267">
        <v>50.034779950737061</v>
      </c>
      <c r="L2044" s="269">
        <v>21277.290174050937</v>
      </c>
      <c r="M2044" s="270" t="str">
        <f>IFERROR(VLOOKUP(D2044,Planning!$C$6:$K$700,8,FALSE),"-")</f>
        <v>Client set of for review</v>
      </c>
      <c r="N2044" s="270">
        <f>IFERROR(VLOOKUP(D2044,Planning!$C$6:$K$700,9,FALSE),"-")</f>
        <v>0</v>
      </c>
    </row>
    <row r="2045" spans="1:14" x14ac:dyDescent="0.25">
      <c r="A2045" s="254" t="s">
        <v>2081</v>
      </c>
      <c r="B2045" s="254" t="s">
        <v>2110</v>
      </c>
      <c r="C2045" s="254" t="s">
        <v>2075</v>
      </c>
      <c r="D2045" s="255">
        <v>14</v>
      </c>
      <c r="E2045" s="254" t="s">
        <v>481</v>
      </c>
      <c r="F2045" s="266" t="s">
        <v>506</v>
      </c>
      <c r="G2045" s="254" t="s">
        <v>508</v>
      </c>
      <c r="H2045" s="267">
        <v>77.777777777777771</v>
      </c>
      <c r="I2045" s="267">
        <v>1.6532508434247066</v>
      </c>
      <c r="J2045" s="268">
        <v>128.58617671081049</v>
      </c>
      <c r="K2045" s="267">
        <v>50.034779950737061</v>
      </c>
      <c r="L2045" s="269">
        <v>3891.5939961684376</v>
      </c>
      <c r="M2045" s="270" t="str">
        <f>IFERROR(VLOOKUP(D2045,Planning!$C$6:$K$700,8,FALSE),"-")</f>
        <v>Client set of for review</v>
      </c>
      <c r="N2045" s="270">
        <f>IFERROR(VLOOKUP(D2045,Planning!$C$6:$K$700,9,FALSE),"-")</f>
        <v>0</v>
      </c>
    </row>
    <row r="2046" spans="1:14" x14ac:dyDescent="0.25">
      <c r="A2046" s="254" t="s">
        <v>2081</v>
      </c>
      <c r="B2046" s="254" t="s">
        <v>2110</v>
      </c>
      <c r="C2046" s="254" t="s">
        <v>483</v>
      </c>
      <c r="D2046" s="255">
        <v>65</v>
      </c>
      <c r="E2046" s="254" t="s">
        <v>482</v>
      </c>
      <c r="F2046" s="266" t="s">
        <v>506</v>
      </c>
      <c r="G2046" s="254" t="s">
        <v>508</v>
      </c>
      <c r="H2046" s="267">
        <v>181.33333333333334</v>
      </c>
      <c r="I2046" s="267">
        <v>2.6772915838647084</v>
      </c>
      <c r="J2046" s="268">
        <v>485.48220720746718</v>
      </c>
      <c r="K2046" s="267">
        <v>81.537718374074757</v>
      </c>
      <c r="L2046" s="269">
        <v>14785.506265165557</v>
      </c>
      <c r="M2046" s="270" t="str">
        <f>IFERROR(VLOOKUP(D2046,Planning!$C$6:$K$700,8,FALSE),"-")</f>
        <v>In production</v>
      </c>
      <c r="N2046" s="270">
        <f>IFERROR(VLOOKUP(D2046,Planning!$C$6:$K$700,9,FALSE),"-")</f>
        <v>0</v>
      </c>
    </row>
    <row r="2047" spans="1:14" x14ac:dyDescent="0.25">
      <c r="A2047" s="254" t="s">
        <v>2081</v>
      </c>
      <c r="B2047" s="254" t="s">
        <v>2110</v>
      </c>
      <c r="C2047" s="254" t="s">
        <v>576</v>
      </c>
      <c r="D2047" s="255">
        <v>323</v>
      </c>
      <c r="E2047" s="254" t="s">
        <v>482</v>
      </c>
      <c r="F2047" s="266" t="s">
        <v>506</v>
      </c>
      <c r="G2047" s="254" t="s">
        <v>508</v>
      </c>
      <c r="H2047" s="267">
        <v>9</v>
      </c>
      <c r="I2047" s="267">
        <v>2.6772915838647084</v>
      </c>
      <c r="J2047" s="268">
        <v>24.095624254782376</v>
      </c>
      <c r="K2047" s="267">
        <v>81.537718374074757</v>
      </c>
      <c r="L2047" s="269">
        <v>733.83946536667281</v>
      </c>
      <c r="M2047" s="270" t="str">
        <f>IFERROR(VLOOKUP(D2047,Planning!$C$6:$K$700,8,FALSE),"-")</f>
        <v>In production</v>
      </c>
      <c r="N2047" s="270">
        <f>IFERROR(VLOOKUP(D2047,Planning!$C$6:$K$700,9,FALSE),"-")</f>
        <v>0</v>
      </c>
    </row>
    <row r="2048" spans="1:14" x14ac:dyDescent="0.25">
      <c r="A2048" s="254" t="s">
        <v>2081</v>
      </c>
      <c r="B2048" s="254" t="s">
        <v>2110</v>
      </c>
      <c r="C2048" s="254" t="s">
        <v>2078</v>
      </c>
      <c r="D2048" s="255">
        <v>51</v>
      </c>
      <c r="E2048" s="254" t="s">
        <v>481</v>
      </c>
      <c r="F2048" s="266" t="s">
        <v>506</v>
      </c>
      <c r="G2048" s="254" t="s">
        <v>508</v>
      </c>
      <c r="H2048" s="267">
        <v>8</v>
      </c>
      <c r="I2048" s="267">
        <v>1.6532508434247066</v>
      </c>
      <c r="J2048" s="268">
        <v>13.226006747397653</v>
      </c>
      <c r="K2048" s="267">
        <v>50.034779950737061</v>
      </c>
      <c r="L2048" s="269">
        <v>400.27823960589649</v>
      </c>
      <c r="M2048" s="270" t="str">
        <f>IFERROR(VLOOKUP(D2048,Planning!$C$6:$K$700,8,FALSE),"-")</f>
        <v>Client set of for review</v>
      </c>
      <c r="N2048" s="270">
        <f>IFERROR(VLOOKUP(D2048,Planning!$C$6:$K$700,9,FALSE),"-")</f>
        <v>0</v>
      </c>
    </row>
    <row r="2049" spans="1:14" x14ac:dyDescent="0.25">
      <c r="A2049" s="254" t="s">
        <v>2081</v>
      </c>
      <c r="B2049" s="254" t="s">
        <v>2110</v>
      </c>
      <c r="C2049" s="254" t="s">
        <v>483</v>
      </c>
      <c r="D2049" s="255">
        <v>65</v>
      </c>
      <c r="E2049" s="254" t="s">
        <v>482</v>
      </c>
      <c r="F2049" s="266" t="s">
        <v>506</v>
      </c>
      <c r="G2049" s="254" t="s">
        <v>508</v>
      </c>
      <c r="H2049" s="267">
        <v>395.16666666666663</v>
      </c>
      <c r="I2049" s="267">
        <v>2.6772915838647084</v>
      </c>
      <c r="J2049" s="268">
        <v>1057.9763908905372</v>
      </c>
      <c r="K2049" s="267">
        <v>81.537718374074757</v>
      </c>
      <c r="L2049" s="269">
        <v>32220.988377488538</v>
      </c>
      <c r="M2049" s="270" t="str">
        <f>IFERROR(VLOOKUP(D2049,Planning!$C$6:$K$700,8,FALSE),"-")</f>
        <v>In production</v>
      </c>
      <c r="N2049" s="270">
        <f>IFERROR(VLOOKUP(D2049,Planning!$C$6:$K$700,9,FALSE),"-")</f>
        <v>0</v>
      </c>
    </row>
    <row r="2050" spans="1:14" x14ac:dyDescent="0.25">
      <c r="A2050" s="254" t="s">
        <v>2081</v>
      </c>
      <c r="B2050" s="254" t="s">
        <v>2110</v>
      </c>
      <c r="C2050" s="254" t="s">
        <v>2111</v>
      </c>
      <c r="D2050" s="255">
        <v>62</v>
      </c>
      <c r="E2050" s="254" t="s">
        <v>481</v>
      </c>
      <c r="F2050" s="266" t="s">
        <v>506</v>
      </c>
      <c r="G2050" s="254" t="s">
        <v>508</v>
      </c>
      <c r="H2050" s="267">
        <v>11.8125</v>
      </c>
      <c r="I2050" s="267">
        <v>1.6532508434247066</v>
      </c>
      <c r="J2050" s="268">
        <v>19.529025587954347</v>
      </c>
      <c r="K2050" s="267">
        <v>50.034779950737061</v>
      </c>
      <c r="L2050" s="269">
        <v>591.03583816808157</v>
      </c>
      <c r="M2050" s="270" t="str">
        <f>IFERROR(VLOOKUP(D2050,Planning!$C$6:$K$700,8,FALSE),"-")</f>
        <v>Production set in process</v>
      </c>
      <c r="N2050" s="270">
        <f>IFERROR(VLOOKUP(D2050,Planning!$C$6:$K$700,9,FALSE),"-")</f>
        <v>0</v>
      </c>
    </row>
    <row r="2051" spans="1:14" x14ac:dyDescent="0.25">
      <c r="A2051" s="254" t="s">
        <v>2081</v>
      </c>
      <c r="B2051" s="254" t="s">
        <v>534</v>
      </c>
      <c r="C2051" s="254" t="s">
        <v>2075</v>
      </c>
      <c r="D2051" s="255">
        <v>1</v>
      </c>
      <c r="E2051" s="254" t="s">
        <v>484</v>
      </c>
      <c r="F2051" s="266" t="s">
        <v>506</v>
      </c>
      <c r="G2051" s="254" t="s">
        <v>508</v>
      </c>
      <c r="H2051" s="267">
        <v>-4.8611111111111098</v>
      </c>
      <c r="I2051" s="267">
        <v>2.3764997107130861</v>
      </c>
      <c r="J2051" s="268">
        <v>-11.552429149299721</v>
      </c>
      <c r="K2051" s="267">
        <v>72.081296537760835</v>
      </c>
      <c r="L2051" s="269">
        <v>-350.39519150300396</v>
      </c>
      <c r="M2051" s="270" t="str">
        <f>IFERROR(VLOOKUP(D2051,Planning!$C$6:$K$700,8,FALSE),"-")</f>
        <v>Client set in process</v>
      </c>
      <c r="N2051" s="270">
        <f>IFERROR(VLOOKUP(D2051,Planning!$C$6:$K$700,9,FALSE),"-")</f>
        <v>0</v>
      </c>
    </row>
    <row r="2052" spans="1:14" x14ac:dyDescent="0.25">
      <c r="A2052" s="254" t="s">
        <v>2081</v>
      </c>
      <c r="B2052" s="254" t="s">
        <v>534</v>
      </c>
      <c r="C2052" s="254" t="s">
        <v>2075</v>
      </c>
      <c r="D2052" s="255">
        <v>35</v>
      </c>
      <c r="E2052" s="254" t="s">
        <v>481</v>
      </c>
      <c r="F2052" s="266" t="s">
        <v>506</v>
      </c>
      <c r="G2052" s="254" t="s">
        <v>508</v>
      </c>
      <c r="H2052" s="267">
        <v>-26.8125</v>
      </c>
      <c r="I2052" s="267">
        <v>1.6532508434247066</v>
      </c>
      <c r="J2052" s="268">
        <v>-44.327788239324946</v>
      </c>
      <c r="K2052" s="267">
        <v>50.034779950737061</v>
      </c>
      <c r="L2052" s="269">
        <v>-1341.5575374291375</v>
      </c>
      <c r="M2052" s="270" t="str">
        <f>IFERROR(VLOOKUP(D2052,Planning!$C$6:$K$700,8,FALSE),"-")</f>
        <v>Client set in process</v>
      </c>
      <c r="N2052" s="270">
        <f>IFERROR(VLOOKUP(D2052,Planning!$C$6:$K$700,9,FALSE),"-")</f>
        <v>0</v>
      </c>
    </row>
    <row r="2053" spans="1:14" x14ac:dyDescent="0.25">
      <c r="A2053" s="254" t="s">
        <v>2081</v>
      </c>
      <c r="B2053" s="254" t="s">
        <v>534</v>
      </c>
      <c r="C2053" s="254" t="s">
        <v>2108</v>
      </c>
      <c r="D2053" s="255">
        <v>61</v>
      </c>
      <c r="E2053" s="254" t="s">
        <v>486</v>
      </c>
      <c r="F2053" s="266" t="s">
        <v>507</v>
      </c>
      <c r="G2053" s="254" t="s">
        <v>505</v>
      </c>
      <c r="H2053" s="267">
        <v>-5.6666666666666696</v>
      </c>
      <c r="I2053" s="267">
        <v>5.8481776602122988</v>
      </c>
      <c r="J2053" s="268">
        <v>-33.139673407869708</v>
      </c>
      <c r="K2053" s="267">
        <v>172.87649300294905</v>
      </c>
      <c r="L2053" s="269">
        <v>-979.63346035004508</v>
      </c>
      <c r="M2053" s="270" t="str">
        <f>IFERROR(VLOOKUP(D2053,Planning!$C$6:$K$700,8,FALSE),"-")</f>
        <v>Production set in process</v>
      </c>
      <c r="N2053" s="270">
        <f>IFERROR(VLOOKUP(D2053,Planning!$C$6:$K$700,9,FALSE),"-")</f>
        <v>0</v>
      </c>
    </row>
    <row r="2054" spans="1:14" x14ac:dyDescent="0.25">
      <c r="A2054" s="254" t="s">
        <v>2081</v>
      </c>
      <c r="B2054" s="254" t="s">
        <v>534</v>
      </c>
      <c r="C2054" s="254" t="s">
        <v>2075</v>
      </c>
      <c r="D2054" s="255">
        <v>35</v>
      </c>
      <c r="E2054" s="254" t="s">
        <v>481</v>
      </c>
      <c r="F2054" s="266" t="s">
        <v>506</v>
      </c>
      <c r="G2054" s="254" t="s">
        <v>508</v>
      </c>
      <c r="H2054" s="267">
        <v>-5.3472222222222197</v>
      </c>
      <c r="I2054" s="267">
        <v>1.6532508434247066</v>
      </c>
      <c r="J2054" s="268">
        <v>-8.8402996488682195</v>
      </c>
      <c r="K2054" s="267">
        <v>50.034779950737061</v>
      </c>
      <c r="L2054" s="269">
        <v>-267.54708723658001</v>
      </c>
      <c r="M2054" s="270" t="str">
        <f>IFERROR(VLOOKUP(D2054,Planning!$C$6:$K$700,8,FALSE),"-")</f>
        <v>Client set in process</v>
      </c>
      <c r="N2054" s="270">
        <f>IFERROR(VLOOKUP(D2054,Planning!$C$6:$K$700,9,FALSE),"-")</f>
        <v>0</v>
      </c>
    </row>
    <row r="2055" spans="1:14" x14ac:dyDescent="0.25">
      <c r="A2055" s="254" t="s">
        <v>2081</v>
      </c>
      <c r="B2055" s="254" t="s">
        <v>534</v>
      </c>
      <c r="C2055" s="254" t="s">
        <v>2075</v>
      </c>
      <c r="D2055" s="255">
        <v>31</v>
      </c>
      <c r="E2055" s="254" t="s">
        <v>481</v>
      </c>
      <c r="F2055" s="266" t="s">
        <v>506</v>
      </c>
      <c r="G2055" s="254" t="s">
        <v>508</v>
      </c>
      <c r="H2055" s="267">
        <v>-2.75</v>
      </c>
      <c r="I2055" s="267">
        <v>1.6532508434247066</v>
      </c>
      <c r="J2055" s="268">
        <v>-4.5464398194179436</v>
      </c>
      <c r="K2055" s="267">
        <v>50.034779950737061</v>
      </c>
      <c r="L2055" s="269">
        <v>-137.59564486452692</v>
      </c>
      <c r="M2055" s="270" t="str">
        <f>IFERROR(VLOOKUP(D2055,Planning!$C$6:$K$700,8,FALSE),"-")</f>
        <v>Client set in process</v>
      </c>
      <c r="N2055" s="270">
        <f>IFERROR(VLOOKUP(D2055,Planning!$C$6:$K$700,9,FALSE),"-")</f>
        <v>0</v>
      </c>
    </row>
    <row r="2056" spans="1:14" x14ac:dyDescent="0.25">
      <c r="A2056" s="254" t="s">
        <v>2081</v>
      </c>
      <c r="B2056" s="254" t="s">
        <v>534</v>
      </c>
      <c r="C2056" s="254" t="s">
        <v>2075</v>
      </c>
      <c r="D2056" s="255">
        <v>35</v>
      </c>
      <c r="E2056" s="254" t="s">
        <v>481</v>
      </c>
      <c r="F2056" s="266" t="s">
        <v>506</v>
      </c>
      <c r="G2056" s="254" t="s">
        <v>508</v>
      </c>
      <c r="H2056" s="267">
        <v>-15</v>
      </c>
      <c r="I2056" s="267">
        <v>1.6532508434247066</v>
      </c>
      <c r="J2056" s="268">
        <v>-24.798762651370598</v>
      </c>
      <c r="K2056" s="267">
        <v>50.034779950737061</v>
      </c>
      <c r="L2056" s="269">
        <v>-750.52169926105591</v>
      </c>
      <c r="M2056" s="270" t="str">
        <f>IFERROR(VLOOKUP(D2056,Planning!$C$6:$K$700,8,FALSE),"-")</f>
        <v>Client set in process</v>
      </c>
      <c r="N2056" s="270">
        <f>IFERROR(VLOOKUP(D2056,Planning!$C$6:$K$700,9,FALSE),"-")</f>
        <v>0</v>
      </c>
    </row>
    <row r="2057" spans="1:14" x14ac:dyDescent="0.25">
      <c r="A2057" s="254" t="s">
        <v>2081</v>
      </c>
      <c r="B2057" s="254" t="s">
        <v>534</v>
      </c>
      <c r="C2057" s="254" t="s">
        <v>2075</v>
      </c>
      <c r="D2057" s="255">
        <v>35</v>
      </c>
      <c r="E2057" s="254" t="s">
        <v>481</v>
      </c>
      <c r="F2057" s="266" t="s">
        <v>506</v>
      </c>
      <c r="G2057" s="254" t="s">
        <v>508</v>
      </c>
      <c r="H2057" s="267">
        <v>-154.166666666667</v>
      </c>
      <c r="I2057" s="267">
        <v>1.6532508434247066</v>
      </c>
      <c r="J2057" s="268">
        <v>-254.87617169464281</v>
      </c>
      <c r="K2057" s="267">
        <v>50.034779950737061</v>
      </c>
      <c r="L2057" s="269">
        <v>-7713.6952424053134</v>
      </c>
      <c r="M2057" s="270" t="str">
        <f>IFERROR(VLOOKUP(D2057,Planning!$C$6:$K$700,8,FALSE),"-")</f>
        <v>Client set in process</v>
      </c>
      <c r="N2057" s="270">
        <f>IFERROR(VLOOKUP(D2057,Planning!$C$6:$K$700,9,FALSE),"-")</f>
        <v>0</v>
      </c>
    </row>
    <row r="2058" spans="1:14" x14ac:dyDescent="0.25">
      <c r="A2058" s="254" t="s">
        <v>2081</v>
      </c>
      <c r="B2058" s="254" t="s">
        <v>534</v>
      </c>
      <c r="C2058" s="254" t="s">
        <v>2075</v>
      </c>
      <c r="D2058" s="255">
        <v>31</v>
      </c>
      <c r="E2058" s="254" t="s">
        <v>481</v>
      </c>
      <c r="F2058" s="266" t="s">
        <v>506</v>
      </c>
      <c r="G2058" s="254" t="s">
        <v>508</v>
      </c>
      <c r="H2058" s="267">
        <v>-10</v>
      </c>
      <c r="I2058" s="267">
        <v>1.6532508434247066</v>
      </c>
      <c r="J2058" s="268">
        <v>-16.532508434247067</v>
      </c>
      <c r="K2058" s="267">
        <v>50.034779950737061</v>
      </c>
      <c r="L2058" s="269">
        <v>-500.34779950737061</v>
      </c>
      <c r="M2058" s="270" t="str">
        <f>IFERROR(VLOOKUP(D2058,Planning!$C$6:$K$700,8,FALSE),"-")</f>
        <v>Client set in process</v>
      </c>
      <c r="N2058" s="270">
        <f>IFERROR(VLOOKUP(D2058,Planning!$C$6:$K$700,9,FALSE),"-")</f>
        <v>0</v>
      </c>
    </row>
    <row r="2059" spans="1:14" x14ac:dyDescent="0.25">
      <c r="A2059" s="254" t="s">
        <v>2081</v>
      </c>
      <c r="B2059" s="254" t="s">
        <v>534</v>
      </c>
      <c r="C2059" s="254" t="s">
        <v>2108</v>
      </c>
      <c r="D2059" s="255">
        <v>61</v>
      </c>
      <c r="E2059" s="254" t="s">
        <v>486</v>
      </c>
      <c r="F2059" s="266" t="s">
        <v>507</v>
      </c>
      <c r="G2059" s="254" t="s">
        <v>505</v>
      </c>
      <c r="H2059" s="267">
        <v>-60.6666666666667</v>
      </c>
      <c r="I2059" s="267">
        <v>5.8481776602122988</v>
      </c>
      <c r="J2059" s="268">
        <v>-354.78944471954634</v>
      </c>
      <c r="K2059" s="267">
        <v>172.87649300294905</v>
      </c>
      <c r="L2059" s="269">
        <v>-10487.840575512248</v>
      </c>
      <c r="M2059" s="270" t="str">
        <f>IFERROR(VLOOKUP(D2059,Planning!$C$6:$K$700,8,FALSE),"-")</f>
        <v>Production set in process</v>
      </c>
      <c r="N2059" s="270">
        <f>IFERROR(VLOOKUP(D2059,Planning!$C$6:$K$700,9,FALSE),"-")</f>
        <v>0</v>
      </c>
    </row>
    <row r="2060" spans="1:14" x14ac:dyDescent="0.25">
      <c r="A2060" s="254" t="s">
        <v>2081</v>
      </c>
      <c r="B2060" s="254" t="s">
        <v>534</v>
      </c>
      <c r="C2060" s="254" t="s">
        <v>2075</v>
      </c>
      <c r="D2060" s="255">
        <v>34</v>
      </c>
      <c r="E2060" s="254" t="s">
        <v>484</v>
      </c>
      <c r="F2060" s="266" t="s">
        <v>506</v>
      </c>
      <c r="G2060" s="254" t="s">
        <v>508</v>
      </c>
      <c r="H2060" s="267">
        <v>-34.6666666666667</v>
      </c>
      <c r="I2060" s="267">
        <v>2.3764997107130861</v>
      </c>
      <c r="J2060" s="268">
        <v>-82.385323304720401</v>
      </c>
      <c r="K2060" s="267">
        <v>72.081296537760835</v>
      </c>
      <c r="L2060" s="269">
        <v>-2498.8182799757114</v>
      </c>
      <c r="M2060" s="270" t="str">
        <f>IFERROR(VLOOKUP(D2060,Planning!$C$6:$K$700,8,FALSE),"-")</f>
        <v>Client set in process</v>
      </c>
      <c r="N2060" s="270">
        <f>IFERROR(VLOOKUP(D2060,Planning!$C$6:$K$700,9,FALSE),"-")</f>
        <v>0</v>
      </c>
    </row>
    <row r="2061" spans="1:14" x14ac:dyDescent="0.25">
      <c r="A2061" s="254" t="s">
        <v>2081</v>
      </c>
      <c r="B2061" s="254" t="s">
        <v>534</v>
      </c>
      <c r="C2061" s="254" t="s">
        <v>2079</v>
      </c>
      <c r="D2061" s="255">
        <v>58</v>
      </c>
      <c r="E2061" s="254" t="s">
        <v>482</v>
      </c>
      <c r="F2061" s="266" t="s">
        <v>506</v>
      </c>
      <c r="G2061" s="254" t="s">
        <v>508</v>
      </c>
      <c r="H2061" s="267">
        <v>-17.3611111111111</v>
      </c>
      <c r="I2061" s="267">
        <v>2.6772915838647084</v>
      </c>
      <c r="J2061" s="268">
        <v>-46.480756664317823</v>
      </c>
      <c r="K2061" s="267">
        <v>81.537718374074757</v>
      </c>
      <c r="L2061" s="269">
        <v>-1415.5853884387971</v>
      </c>
      <c r="M2061" s="270" t="str">
        <f>IFERROR(VLOOKUP(D2061,Planning!$C$6:$K$700,8,FALSE),"-")</f>
        <v>Client set approved</v>
      </c>
      <c r="N2061" s="270">
        <f>IFERROR(VLOOKUP(D2061,Planning!$C$6:$K$700,9,FALSE),"-")</f>
        <v>0</v>
      </c>
    </row>
    <row r="2062" spans="1:14" x14ac:dyDescent="0.25">
      <c r="A2062" s="254" t="s">
        <v>2081</v>
      </c>
      <c r="B2062" s="254" t="s">
        <v>534</v>
      </c>
      <c r="C2062" s="254" t="s">
        <v>576</v>
      </c>
      <c r="D2062" s="255">
        <v>325</v>
      </c>
      <c r="E2062" s="254" t="s">
        <v>482</v>
      </c>
      <c r="F2062" s="266" t="s">
        <v>506</v>
      </c>
      <c r="G2062" s="254" t="s">
        <v>508</v>
      </c>
      <c r="H2062" s="267">
        <v>-25</v>
      </c>
      <c r="I2062" s="267">
        <v>2.6772915838647084</v>
      </c>
      <c r="J2062" s="268">
        <v>-66.932289596617707</v>
      </c>
      <c r="K2062" s="267">
        <v>81.537718374074757</v>
      </c>
      <c r="L2062" s="269">
        <v>-2038.4429593518689</v>
      </c>
      <c r="M2062" s="270" t="str">
        <f>IFERROR(VLOOKUP(D2062,Planning!$C$6:$K$700,8,FALSE),"-")</f>
        <v>Production set in process</v>
      </c>
      <c r="N2062" s="270">
        <f>IFERROR(VLOOKUP(D2062,Planning!$C$6:$K$700,9,FALSE),"-")</f>
        <v>0</v>
      </c>
    </row>
    <row r="2063" spans="1:14" x14ac:dyDescent="0.25">
      <c r="A2063" s="254" t="s">
        <v>2081</v>
      </c>
      <c r="B2063" s="254" t="s">
        <v>534</v>
      </c>
      <c r="C2063" s="254" t="s">
        <v>2078</v>
      </c>
      <c r="D2063" s="255">
        <v>51</v>
      </c>
      <c r="E2063" s="254" t="s">
        <v>481</v>
      </c>
      <c r="F2063" s="266" t="s">
        <v>506</v>
      </c>
      <c r="G2063" s="254" t="s">
        <v>508</v>
      </c>
      <c r="H2063" s="267">
        <v>-2.6388888888888902</v>
      </c>
      <c r="I2063" s="267">
        <v>1.6532508434247066</v>
      </c>
      <c r="J2063" s="268">
        <v>-4.3627452812596443</v>
      </c>
      <c r="K2063" s="267">
        <v>50.034779950737061</v>
      </c>
      <c r="L2063" s="269">
        <v>-132.03622487000064</v>
      </c>
      <c r="M2063" s="270" t="str">
        <f>IFERROR(VLOOKUP(D2063,Planning!$C$6:$K$700,8,FALSE),"-")</f>
        <v>Client set of for review</v>
      </c>
      <c r="N2063" s="270">
        <f>IFERROR(VLOOKUP(D2063,Planning!$C$6:$K$700,9,FALSE),"-")</f>
        <v>0</v>
      </c>
    </row>
    <row r="2064" spans="1:14" x14ac:dyDescent="0.25">
      <c r="A2064" s="673" t="s">
        <v>2081</v>
      </c>
      <c r="B2064" s="673" t="s">
        <v>534</v>
      </c>
      <c r="C2064" s="673" t="s">
        <v>1927</v>
      </c>
      <c r="D2064" s="674">
        <v>520</v>
      </c>
      <c r="E2064" s="673" t="s">
        <v>481</v>
      </c>
      <c r="F2064" s="675" t="s">
        <v>506</v>
      </c>
      <c r="G2064" s="673" t="s">
        <v>508</v>
      </c>
      <c r="H2064" s="676">
        <v>-9.3333333333333304</v>
      </c>
      <c r="I2064" s="676">
        <v>1.6532508434247066</v>
      </c>
      <c r="J2064" s="676">
        <v>-15.430341205297257</v>
      </c>
      <c r="K2064" s="676">
        <v>50.034779950737061</v>
      </c>
      <c r="L2064" s="677">
        <v>-466.99127954021242</v>
      </c>
      <c r="M2064" s="678" t="str">
        <f>IFERROR(VLOOKUP(D2064,Planning!$C$6:$K$700,8,FALSE),"-")</f>
        <v>In production</v>
      </c>
      <c r="N2064" s="678">
        <f>IFERROR(VLOOKUP(D2064,Planning!$C$6:$K$700,9,FALSE),"-")</f>
        <v>0</v>
      </c>
    </row>
    <row r="2065" spans="1:14" x14ac:dyDescent="0.25">
      <c r="A2065" s="765" t="s">
        <v>2217</v>
      </c>
      <c r="B2065" s="751">
        <v>125</v>
      </c>
      <c r="C2065" s="254" t="s">
        <v>2075</v>
      </c>
      <c r="D2065" s="255">
        <v>14</v>
      </c>
      <c r="E2065" s="254" t="s">
        <v>481</v>
      </c>
      <c r="F2065" s="266" t="s">
        <v>506</v>
      </c>
      <c r="G2065" s="254" t="s">
        <v>508</v>
      </c>
      <c r="H2065" s="267">
        <v>93</v>
      </c>
      <c r="I2065" s="267">
        <v>1.6532508434247062</v>
      </c>
      <c r="J2065" s="268">
        <v>153.75232843849767</v>
      </c>
      <c r="K2065" s="267">
        <v>50.034779950737054</v>
      </c>
      <c r="L2065" s="269">
        <v>4653.2345354185463</v>
      </c>
      <c r="M2065" s="270" t="str">
        <f>IFERROR(VLOOKUP(D2065,Planning!$C$6:$K$700,8,FALSE),"-")</f>
        <v>Client set of for review</v>
      </c>
      <c r="N2065" s="270">
        <f>IFERROR(VLOOKUP(D2065,Planning!$C$6:$K$700,9,FALSE),"-")</f>
        <v>0</v>
      </c>
    </row>
    <row r="2066" spans="1:14" x14ac:dyDescent="0.25">
      <c r="A2066" s="764" t="s">
        <v>2217</v>
      </c>
      <c r="B2066" s="751">
        <v>125</v>
      </c>
      <c r="C2066" s="254" t="s">
        <v>2075</v>
      </c>
      <c r="D2066" s="255">
        <v>15</v>
      </c>
      <c r="E2066" s="254" t="s">
        <v>485</v>
      </c>
      <c r="F2066" s="266" t="s">
        <v>507</v>
      </c>
      <c r="G2066" s="254" t="s">
        <v>505</v>
      </c>
      <c r="H2066" s="267">
        <v>81.277777777777771</v>
      </c>
      <c r="I2066" s="267">
        <v>3.7872651789270448</v>
      </c>
      <c r="J2066" s="268">
        <v>307.82049759834814</v>
      </c>
      <c r="K2066" s="267">
        <v>111.94602767624671</v>
      </c>
      <c r="L2066" s="269">
        <v>9098.7243605749409</v>
      </c>
      <c r="M2066" s="270" t="str">
        <f>IFERROR(VLOOKUP(D2066,Planning!$C$6:$K$700,8,FALSE),"-")</f>
        <v>Client set of for review</v>
      </c>
      <c r="N2066" s="270">
        <f>IFERROR(VLOOKUP(D2066,Planning!$C$6:$K$700,9,FALSE),"-")</f>
        <v>0</v>
      </c>
    </row>
    <row r="2067" spans="1:14" x14ac:dyDescent="0.25">
      <c r="A2067" s="764" t="s">
        <v>2217</v>
      </c>
      <c r="B2067" s="751">
        <v>125</v>
      </c>
      <c r="C2067" s="254" t="s">
        <v>2075</v>
      </c>
      <c r="D2067" s="255">
        <v>17</v>
      </c>
      <c r="E2067" s="254" t="s">
        <v>485</v>
      </c>
      <c r="F2067" s="266" t="s">
        <v>507</v>
      </c>
      <c r="G2067" s="254" t="s">
        <v>505</v>
      </c>
      <c r="H2067" s="267">
        <v>7.5</v>
      </c>
      <c r="I2067" s="267">
        <v>3.7872651789270448</v>
      </c>
      <c r="J2067" s="268">
        <v>28.404488841952837</v>
      </c>
      <c r="K2067" s="267">
        <v>111.94602767624671</v>
      </c>
      <c r="L2067" s="269">
        <v>839.59520757185032</v>
      </c>
      <c r="M2067" s="270" t="str">
        <f>IFERROR(VLOOKUP(D2067,Planning!$C$6:$K$700,8,FALSE),"-")</f>
        <v>Client set of for review</v>
      </c>
      <c r="N2067" s="270">
        <f>IFERROR(VLOOKUP(D2067,Planning!$C$6:$K$700,9,FALSE),"-")</f>
        <v>0</v>
      </c>
    </row>
    <row r="2068" spans="1:14" x14ac:dyDescent="0.25">
      <c r="A2068" s="764" t="s">
        <v>2217</v>
      </c>
      <c r="B2068" s="751">
        <v>125</v>
      </c>
      <c r="C2068" s="254" t="s">
        <v>483</v>
      </c>
      <c r="D2068" s="255">
        <v>71</v>
      </c>
      <c r="E2068" s="254" t="s">
        <v>485</v>
      </c>
      <c r="F2068" s="266" t="s">
        <v>507</v>
      </c>
      <c r="G2068" s="254" t="s">
        <v>505</v>
      </c>
      <c r="H2068" s="267">
        <v>2.1111111111111112</v>
      </c>
      <c r="I2068" s="267">
        <v>3.7872651789270448</v>
      </c>
      <c r="J2068" s="268">
        <v>7.9953375999570948</v>
      </c>
      <c r="K2068" s="267">
        <v>111.94602767624671</v>
      </c>
      <c r="L2068" s="269">
        <v>236.33050287207641</v>
      </c>
      <c r="M2068" s="270" t="str">
        <f>IFERROR(VLOOKUP(D2068,Planning!$C$6:$K$700,8,FALSE),"-")</f>
        <v>In production</v>
      </c>
      <c r="N2068" s="270">
        <f>IFERROR(VLOOKUP(D2068,Planning!$C$6:$K$700,9,FALSE),"-")</f>
        <v>0</v>
      </c>
    </row>
    <row r="2069" spans="1:14" x14ac:dyDescent="0.25">
      <c r="A2069" s="764" t="s">
        <v>2217</v>
      </c>
      <c r="B2069" s="751">
        <v>125</v>
      </c>
      <c r="C2069" s="254" t="s">
        <v>2075</v>
      </c>
      <c r="D2069" s="255">
        <v>14</v>
      </c>
      <c r="E2069" s="254" t="s">
        <v>481</v>
      </c>
      <c r="F2069" s="266" t="s">
        <v>506</v>
      </c>
      <c r="G2069" s="254" t="s">
        <v>508</v>
      </c>
      <c r="H2069" s="267">
        <v>35.833333333333336</v>
      </c>
      <c r="I2069" s="267">
        <v>1.6532508434247062</v>
      </c>
      <c r="J2069" s="268">
        <v>59.241488556051976</v>
      </c>
      <c r="K2069" s="267">
        <v>50.034779950737054</v>
      </c>
      <c r="L2069" s="269">
        <v>1792.9129482347446</v>
      </c>
      <c r="M2069" s="270" t="str">
        <f>IFERROR(VLOOKUP(D2069,Planning!$C$6:$K$700,8,FALSE),"-")</f>
        <v>Client set of for review</v>
      </c>
      <c r="N2069" s="270">
        <f>IFERROR(VLOOKUP(D2069,Planning!$C$6:$K$700,9,FALSE),"-")</f>
        <v>0</v>
      </c>
    </row>
    <row r="2070" spans="1:14" x14ac:dyDescent="0.25">
      <c r="A2070" s="764" t="s">
        <v>2217</v>
      </c>
      <c r="B2070" s="751">
        <v>125</v>
      </c>
      <c r="C2070" s="254" t="s">
        <v>2075</v>
      </c>
      <c r="D2070" s="255">
        <v>14</v>
      </c>
      <c r="E2070" s="254" t="s">
        <v>481</v>
      </c>
      <c r="F2070" s="266" t="s">
        <v>506</v>
      </c>
      <c r="G2070" s="254" t="s">
        <v>508</v>
      </c>
      <c r="H2070" s="267">
        <v>6.166666666666667</v>
      </c>
      <c r="I2070" s="267">
        <v>1.6532508434247062</v>
      </c>
      <c r="J2070" s="268">
        <v>10.195046867785688</v>
      </c>
      <c r="K2070" s="267">
        <v>50.034779950737054</v>
      </c>
      <c r="L2070" s="269">
        <v>308.54780969621186</v>
      </c>
      <c r="M2070" s="270" t="str">
        <f>IFERROR(VLOOKUP(D2070,Planning!$C$6:$K$700,8,FALSE),"-")</f>
        <v>Client set of for review</v>
      </c>
      <c r="N2070" s="270">
        <f>IFERROR(VLOOKUP(D2070,Planning!$C$6:$K$700,9,FALSE),"-")</f>
        <v>0</v>
      </c>
    </row>
    <row r="2071" spans="1:14" x14ac:dyDescent="0.25">
      <c r="A2071" s="764" t="s">
        <v>2217</v>
      </c>
      <c r="B2071" s="751">
        <v>125</v>
      </c>
      <c r="C2071" s="254" t="s">
        <v>2215</v>
      </c>
      <c r="D2071" s="255">
        <v>20</v>
      </c>
      <c r="E2071" s="254" t="s">
        <v>485</v>
      </c>
      <c r="F2071" s="266" t="s">
        <v>507</v>
      </c>
      <c r="G2071" s="254" t="s">
        <v>505</v>
      </c>
      <c r="H2071" s="267">
        <v>4.4722222222222223</v>
      </c>
      <c r="I2071" s="267">
        <v>3.7872651789270448</v>
      </c>
      <c r="J2071" s="268">
        <v>16.93749149464595</v>
      </c>
      <c r="K2071" s="267">
        <v>111.94602767624671</v>
      </c>
      <c r="L2071" s="269">
        <v>500.64751266321446</v>
      </c>
      <c r="M2071" s="270" t="str">
        <f>IFERROR(VLOOKUP(D2071,Planning!$C$6:$K$700,8,FALSE),"-")</f>
        <v>Client set of for review</v>
      </c>
      <c r="N2071" s="270">
        <f>IFERROR(VLOOKUP(D2071,Planning!$C$6:$K$700,9,FALSE),"-")</f>
        <v>0</v>
      </c>
    </row>
    <row r="2072" spans="1:14" x14ac:dyDescent="0.25">
      <c r="A2072" s="764" t="s">
        <v>2217</v>
      </c>
      <c r="B2072" s="751">
        <v>125</v>
      </c>
      <c r="C2072" s="254" t="s">
        <v>2075</v>
      </c>
      <c r="D2072" s="255">
        <v>14</v>
      </c>
      <c r="E2072" s="254" t="s">
        <v>481</v>
      </c>
      <c r="F2072" s="266" t="s">
        <v>506</v>
      </c>
      <c r="G2072" s="254" t="s">
        <v>508</v>
      </c>
      <c r="H2072" s="267">
        <v>19.125</v>
      </c>
      <c r="I2072" s="267">
        <v>1.6532508434247062</v>
      </c>
      <c r="J2072" s="268">
        <v>31.618422380497506</v>
      </c>
      <c r="K2072" s="267">
        <v>50.034779950737054</v>
      </c>
      <c r="L2072" s="269">
        <v>956.91516655784619</v>
      </c>
      <c r="M2072" s="270" t="str">
        <f>IFERROR(VLOOKUP(D2072,Planning!$C$6:$K$700,8,FALSE),"-")</f>
        <v>Client set of for review</v>
      </c>
      <c r="N2072" s="270">
        <f>IFERROR(VLOOKUP(D2072,Planning!$C$6:$K$700,9,FALSE),"-")</f>
        <v>0</v>
      </c>
    </row>
    <row r="2073" spans="1:14" x14ac:dyDescent="0.25">
      <c r="A2073" s="764" t="s">
        <v>2217</v>
      </c>
      <c r="B2073" s="751">
        <v>125</v>
      </c>
      <c r="C2073" s="254" t="s">
        <v>2075</v>
      </c>
      <c r="D2073" s="255">
        <v>13</v>
      </c>
      <c r="E2073" s="254" t="s">
        <v>481</v>
      </c>
      <c r="F2073" s="266" t="s">
        <v>506</v>
      </c>
      <c r="G2073" s="254" t="s">
        <v>508</v>
      </c>
      <c r="H2073" s="267">
        <v>12</v>
      </c>
      <c r="I2073" s="267">
        <v>1.6532508434247062</v>
      </c>
      <c r="J2073" s="268">
        <v>19.839010121096475</v>
      </c>
      <c r="K2073" s="267">
        <v>50.034779950737054</v>
      </c>
      <c r="L2073" s="269">
        <v>600.41735940884462</v>
      </c>
      <c r="M2073" s="270" t="str">
        <f>IFERROR(VLOOKUP(D2073,Planning!$C$6:$K$700,8,FALSE),"-")</f>
        <v>Client set of for review</v>
      </c>
      <c r="N2073" s="270">
        <f>IFERROR(VLOOKUP(D2073,Planning!$C$6:$K$700,9,FALSE),"-")</f>
        <v>0</v>
      </c>
    </row>
    <row r="2074" spans="1:14" x14ac:dyDescent="0.25">
      <c r="A2074" s="764" t="s">
        <v>2217</v>
      </c>
      <c r="B2074" s="751">
        <v>125</v>
      </c>
      <c r="C2074" s="254" t="s">
        <v>2075</v>
      </c>
      <c r="D2074" s="255">
        <v>13</v>
      </c>
      <c r="E2074" s="254" t="s">
        <v>481</v>
      </c>
      <c r="F2074" s="266" t="s">
        <v>506</v>
      </c>
      <c r="G2074" s="254" t="s">
        <v>508</v>
      </c>
      <c r="H2074" s="267">
        <v>78.75</v>
      </c>
      <c r="I2074" s="267">
        <v>1.6532508434247062</v>
      </c>
      <c r="J2074" s="268">
        <v>130.19350391969562</v>
      </c>
      <c r="K2074" s="267">
        <v>50.034779950737054</v>
      </c>
      <c r="L2074" s="269">
        <v>3940.2389211205432</v>
      </c>
      <c r="M2074" s="270" t="str">
        <f>IFERROR(VLOOKUP(D2074,Planning!$C$6:$K$700,8,FALSE),"-")</f>
        <v>Client set of for review</v>
      </c>
      <c r="N2074" s="270">
        <f>IFERROR(VLOOKUP(D2074,Planning!$C$6:$K$700,9,FALSE),"-")</f>
        <v>0</v>
      </c>
    </row>
    <row r="2075" spans="1:14" x14ac:dyDescent="0.25">
      <c r="A2075" s="764" t="s">
        <v>2217</v>
      </c>
      <c r="B2075" s="751">
        <v>125</v>
      </c>
      <c r="C2075" s="254" t="s">
        <v>2075</v>
      </c>
      <c r="D2075" s="255">
        <v>13</v>
      </c>
      <c r="E2075" s="254" t="s">
        <v>481</v>
      </c>
      <c r="F2075" s="266" t="s">
        <v>506</v>
      </c>
      <c r="G2075" s="254" t="s">
        <v>508</v>
      </c>
      <c r="H2075" s="267">
        <v>82.125</v>
      </c>
      <c r="I2075" s="267">
        <v>1.6532508434247062</v>
      </c>
      <c r="J2075" s="268">
        <v>135.773225516254</v>
      </c>
      <c r="K2075" s="267">
        <v>50.034779950737054</v>
      </c>
      <c r="L2075" s="269">
        <v>4109.1063034542804</v>
      </c>
      <c r="M2075" s="270" t="str">
        <f>IFERROR(VLOOKUP(D2075,Planning!$C$6:$K$700,8,FALSE),"-")</f>
        <v>Client set of for review</v>
      </c>
      <c r="N2075" s="270">
        <f>IFERROR(VLOOKUP(D2075,Planning!$C$6:$K$700,9,FALSE),"-")</f>
        <v>0</v>
      </c>
    </row>
    <row r="2076" spans="1:14" x14ac:dyDescent="0.25">
      <c r="A2076" s="764" t="s">
        <v>2217</v>
      </c>
      <c r="B2076" s="751">
        <v>125</v>
      </c>
      <c r="C2076" s="254" t="s">
        <v>2215</v>
      </c>
      <c r="D2076" s="255">
        <v>16</v>
      </c>
      <c r="E2076" s="254" t="s">
        <v>485</v>
      </c>
      <c r="F2076" s="266" t="s">
        <v>507</v>
      </c>
      <c r="G2076" s="254" t="s">
        <v>505</v>
      </c>
      <c r="H2076" s="267">
        <v>17.5</v>
      </c>
      <c r="I2076" s="267">
        <v>3.7872651789270448</v>
      </c>
      <c r="J2076" s="268">
        <v>66.27714063122329</v>
      </c>
      <c r="K2076" s="267">
        <v>111.94602767624671</v>
      </c>
      <c r="L2076" s="269">
        <v>1959.0554843343175</v>
      </c>
      <c r="M2076" s="270" t="str">
        <f>IFERROR(VLOOKUP(D2076,Planning!$C$6:$K$700,8,FALSE),"-")</f>
        <v>Client set of for review</v>
      </c>
      <c r="N2076" s="270">
        <f>IFERROR(VLOOKUP(D2076,Planning!$C$6:$K$700,9,FALSE),"-")</f>
        <v>0</v>
      </c>
    </row>
    <row r="2077" spans="1:14" x14ac:dyDescent="0.25">
      <c r="A2077" s="764" t="s">
        <v>2217</v>
      </c>
      <c r="B2077" s="751">
        <v>125</v>
      </c>
      <c r="C2077" s="254" t="s">
        <v>2215</v>
      </c>
      <c r="D2077" s="255">
        <v>317</v>
      </c>
      <c r="E2077" s="254" t="s">
        <v>485</v>
      </c>
      <c r="F2077" s="266" t="s">
        <v>507</v>
      </c>
      <c r="G2077" s="254" t="s">
        <v>505</v>
      </c>
      <c r="H2077" s="267">
        <v>27</v>
      </c>
      <c r="I2077" s="267">
        <v>3.7872651789270448</v>
      </c>
      <c r="J2077" s="268">
        <v>102.25615983103022</v>
      </c>
      <c r="K2077" s="267">
        <v>111.94602767624671</v>
      </c>
      <c r="L2077" s="269">
        <v>3022.5427472586612</v>
      </c>
      <c r="M2077" s="270" t="str">
        <f>IFERROR(VLOOKUP(D2077,Planning!$C$6:$K$700,8,FALSE),"-")</f>
        <v>In production</v>
      </c>
      <c r="N2077" s="270">
        <f>IFERROR(VLOOKUP(D2077,Planning!$C$6:$K$700,9,FALSE),"-")</f>
        <v>0</v>
      </c>
    </row>
    <row r="2078" spans="1:14" x14ac:dyDescent="0.25">
      <c r="A2078" s="764" t="s">
        <v>2217</v>
      </c>
      <c r="B2078" s="751">
        <v>125</v>
      </c>
      <c r="C2078" s="254" t="s">
        <v>2075</v>
      </c>
      <c r="D2078" s="255">
        <v>13</v>
      </c>
      <c r="E2078" s="254" t="s">
        <v>481</v>
      </c>
      <c r="F2078" s="266" t="s">
        <v>506</v>
      </c>
      <c r="G2078" s="254" t="s">
        <v>508</v>
      </c>
      <c r="H2078" s="267">
        <v>14.62</v>
      </c>
      <c r="I2078" s="267">
        <v>1.6532508434247062</v>
      </c>
      <c r="J2078" s="268">
        <v>24.170527330869202</v>
      </c>
      <c r="K2078" s="267">
        <v>50.034779950737054</v>
      </c>
      <c r="L2078" s="269">
        <v>731.50848287977567</v>
      </c>
      <c r="M2078" s="270" t="str">
        <f>IFERROR(VLOOKUP(D2078,Planning!$C$6:$K$700,8,FALSE),"-")</f>
        <v>Client set of for review</v>
      </c>
      <c r="N2078" s="270">
        <f>IFERROR(VLOOKUP(D2078,Planning!$C$6:$K$700,9,FALSE),"-")</f>
        <v>0</v>
      </c>
    </row>
    <row r="2079" spans="1:14" x14ac:dyDescent="0.25">
      <c r="A2079" s="764" t="s">
        <v>2217</v>
      </c>
      <c r="B2079" s="751">
        <v>125</v>
      </c>
      <c r="C2079" s="254" t="s">
        <v>2215</v>
      </c>
      <c r="D2079" s="255">
        <v>19</v>
      </c>
      <c r="E2079" s="254" t="s">
        <v>485</v>
      </c>
      <c r="F2079" s="266" t="s">
        <v>507</v>
      </c>
      <c r="G2079" s="254" t="s">
        <v>505</v>
      </c>
      <c r="H2079" s="267">
        <v>12.25</v>
      </c>
      <c r="I2079" s="267">
        <v>3.7872651789270448</v>
      </c>
      <c r="J2079" s="268">
        <v>46.393998441856297</v>
      </c>
      <c r="K2079" s="267">
        <v>111.94602767624671</v>
      </c>
      <c r="L2079" s="269">
        <v>1371.3388390340222</v>
      </c>
      <c r="M2079" s="270" t="str">
        <f>IFERROR(VLOOKUP(D2079,Planning!$C$6:$K$700,8,FALSE),"-")</f>
        <v>Client set of for review</v>
      </c>
      <c r="N2079" s="270">
        <f>IFERROR(VLOOKUP(D2079,Planning!$C$6:$K$700,9,FALSE),"-")</f>
        <v>0</v>
      </c>
    </row>
    <row r="2080" spans="1:14" x14ac:dyDescent="0.25">
      <c r="A2080" s="764" t="s">
        <v>2217</v>
      </c>
      <c r="B2080" s="751">
        <v>125</v>
      </c>
      <c r="C2080" s="254" t="s">
        <v>2215</v>
      </c>
      <c r="D2080" s="255">
        <v>21</v>
      </c>
      <c r="E2080" s="254" t="s">
        <v>485</v>
      </c>
      <c r="F2080" s="266" t="s">
        <v>507</v>
      </c>
      <c r="G2080" s="254" t="s">
        <v>505</v>
      </c>
      <c r="H2080" s="267">
        <v>15.166666666666664</v>
      </c>
      <c r="I2080" s="267">
        <v>3.7872651789270448</v>
      </c>
      <c r="J2080" s="268">
        <v>57.440188547060174</v>
      </c>
      <c r="K2080" s="267">
        <v>111.94602767624671</v>
      </c>
      <c r="L2080" s="269">
        <v>1697.8480864230748</v>
      </c>
      <c r="M2080" s="270" t="str">
        <f>IFERROR(VLOOKUP(D2080,Planning!$C$6:$K$700,8,FALSE),"-")</f>
        <v>Client set of for review</v>
      </c>
      <c r="N2080" s="270">
        <f>IFERROR(VLOOKUP(D2080,Planning!$C$6:$K$700,9,FALSE),"-")</f>
        <v>0</v>
      </c>
    </row>
    <row r="2081" spans="1:14" x14ac:dyDescent="0.25">
      <c r="A2081" s="764" t="s">
        <v>2217</v>
      </c>
      <c r="B2081" s="751">
        <v>125</v>
      </c>
      <c r="C2081" s="254" t="s">
        <v>2215</v>
      </c>
      <c r="D2081" s="255">
        <v>18</v>
      </c>
      <c r="E2081" s="254" t="s">
        <v>485</v>
      </c>
      <c r="F2081" s="266" t="s">
        <v>507</v>
      </c>
      <c r="G2081" s="254" t="s">
        <v>505</v>
      </c>
      <c r="H2081" s="267">
        <v>10.5</v>
      </c>
      <c r="I2081" s="267">
        <v>3.7872651789270448</v>
      </c>
      <c r="J2081" s="268">
        <v>39.766284378733971</v>
      </c>
      <c r="K2081" s="267">
        <v>111.94602767624671</v>
      </c>
      <c r="L2081" s="269">
        <v>1175.4332906005905</v>
      </c>
      <c r="M2081" s="270" t="str">
        <f>IFERROR(VLOOKUP(D2081,Planning!$C$6:$K$700,8,FALSE),"-")</f>
        <v>Client set of for review</v>
      </c>
      <c r="N2081" s="270">
        <f>IFERROR(VLOOKUP(D2081,Planning!$C$6:$K$700,9,FALSE),"-")</f>
        <v>0</v>
      </c>
    </row>
    <row r="2082" spans="1:14" x14ac:dyDescent="0.25">
      <c r="A2082" s="764" t="s">
        <v>2217</v>
      </c>
      <c r="B2082" s="751">
        <v>126</v>
      </c>
      <c r="C2082" s="254" t="s">
        <v>483</v>
      </c>
      <c r="D2082" s="255">
        <v>68</v>
      </c>
      <c r="E2082" s="254" t="s">
        <v>481</v>
      </c>
      <c r="F2082" s="266" t="s">
        <v>506</v>
      </c>
      <c r="G2082" s="254" t="s">
        <v>508</v>
      </c>
      <c r="H2082" s="267">
        <v>120.25</v>
      </c>
      <c r="I2082" s="267">
        <v>1.6532508434247062</v>
      </c>
      <c r="J2082" s="268">
        <v>198.80341392182092</v>
      </c>
      <c r="K2082" s="267">
        <v>50.034779950737054</v>
      </c>
      <c r="L2082" s="269">
        <v>6016.6822890761305</v>
      </c>
      <c r="M2082" s="270" t="str">
        <f>IFERROR(VLOOKUP(D2082,Planning!$C$6:$K$700,8,FALSE),"-")</f>
        <v>In production</v>
      </c>
      <c r="N2082" s="270">
        <f>IFERROR(VLOOKUP(D2082,Planning!$C$6:$K$700,9,FALSE),"-")</f>
        <v>0</v>
      </c>
    </row>
    <row r="2083" spans="1:14" x14ac:dyDescent="0.25">
      <c r="A2083" s="764" t="s">
        <v>2217</v>
      </c>
      <c r="B2083" s="751">
        <v>126</v>
      </c>
      <c r="C2083" s="254" t="s">
        <v>483</v>
      </c>
      <c r="D2083" s="255">
        <v>68</v>
      </c>
      <c r="E2083" s="254" t="s">
        <v>481</v>
      </c>
      <c r="F2083" s="266" t="s">
        <v>506</v>
      </c>
      <c r="G2083" s="254" t="s">
        <v>508</v>
      </c>
      <c r="H2083" s="267">
        <v>10.5</v>
      </c>
      <c r="I2083" s="267">
        <v>1.6532508434247062</v>
      </c>
      <c r="J2083" s="268">
        <v>17.359133855959413</v>
      </c>
      <c r="K2083" s="267">
        <v>50.034779950737054</v>
      </c>
      <c r="L2083" s="269">
        <v>525.36518948273908</v>
      </c>
      <c r="M2083" s="270" t="str">
        <f>IFERROR(VLOOKUP(D2083,Planning!$C$6:$K$700,8,FALSE),"-")</f>
        <v>In production</v>
      </c>
      <c r="N2083" s="270">
        <f>IFERROR(VLOOKUP(D2083,Planning!$C$6:$K$700,9,FALSE),"-")</f>
        <v>0</v>
      </c>
    </row>
    <row r="2084" spans="1:14" x14ac:dyDescent="0.25">
      <c r="A2084" s="764" t="s">
        <v>2217</v>
      </c>
      <c r="B2084" s="751">
        <v>126</v>
      </c>
      <c r="C2084" s="254" t="s">
        <v>483</v>
      </c>
      <c r="D2084" s="255">
        <v>68</v>
      </c>
      <c r="E2084" s="254" t="s">
        <v>481</v>
      </c>
      <c r="F2084" s="266" t="s">
        <v>506</v>
      </c>
      <c r="G2084" s="254" t="s">
        <v>508</v>
      </c>
      <c r="H2084" s="267">
        <v>21.666666666666668</v>
      </c>
      <c r="I2084" s="267">
        <v>1.6532508434247062</v>
      </c>
      <c r="J2084" s="268">
        <v>35.820434940868637</v>
      </c>
      <c r="K2084" s="267">
        <v>50.034779950737054</v>
      </c>
      <c r="L2084" s="269">
        <v>1084.0868989326361</v>
      </c>
      <c r="M2084" s="270" t="str">
        <f>IFERROR(VLOOKUP(D2084,Planning!$C$6:$K$700,8,FALSE),"-")</f>
        <v>In production</v>
      </c>
      <c r="N2084" s="270">
        <f>IFERROR(VLOOKUP(D2084,Planning!$C$6:$K$700,9,FALSE),"-")</f>
        <v>0</v>
      </c>
    </row>
    <row r="2085" spans="1:14" x14ac:dyDescent="0.25">
      <c r="A2085" s="764" t="s">
        <v>2217</v>
      </c>
      <c r="B2085" s="751">
        <v>126</v>
      </c>
      <c r="C2085" s="254" t="s">
        <v>483</v>
      </c>
      <c r="D2085" s="255">
        <v>68</v>
      </c>
      <c r="E2085" s="254" t="s">
        <v>481</v>
      </c>
      <c r="F2085" s="266" t="s">
        <v>506</v>
      </c>
      <c r="G2085" s="254" t="s">
        <v>508</v>
      </c>
      <c r="H2085" s="267">
        <v>8.75</v>
      </c>
      <c r="I2085" s="267">
        <v>1.6532508434247062</v>
      </c>
      <c r="J2085" s="268">
        <v>14.465944879966179</v>
      </c>
      <c r="K2085" s="267">
        <v>50.034779950737054</v>
      </c>
      <c r="L2085" s="269">
        <v>437.8043245689492</v>
      </c>
      <c r="M2085" s="270" t="str">
        <f>IFERROR(VLOOKUP(D2085,Planning!$C$6:$K$700,8,FALSE),"-")</f>
        <v>In production</v>
      </c>
      <c r="N2085" s="270">
        <f>IFERROR(VLOOKUP(D2085,Planning!$C$6:$K$700,9,FALSE),"-")</f>
        <v>0</v>
      </c>
    </row>
    <row r="2086" spans="1:14" x14ac:dyDescent="0.25">
      <c r="A2086" s="764" t="s">
        <v>2217</v>
      </c>
      <c r="B2086" s="751">
        <v>126</v>
      </c>
      <c r="C2086" s="254" t="s">
        <v>2215</v>
      </c>
      <c r="D2086" s="255">
        <v>25</v>
      </c>
      <c r="E2086" s="254" t="s">
        <v>481</v>
      </c>
      <c r="F2086" s="266" t="s">
        <v>506</v>
      </c>
      <c r="G2086" s="254" t="s">
        <v>508</v>
      </c>
      <c r="H2086" s="267">
        <v>169.16666666666666</v>
      </c>
      <c r="I2086" s="267">
        <v>1.6532508434247062</v>
      </c>
      <c r="J2086" s="268">
        <v>279.67493434601278</v>
      </c>
      <c r="K2086" s="267">
        <v>50.034779950737054</v>
      </c>
      <c r="L2086" s="269">
        <v>8464.216941666351</v>
      </c>
      <c r="M2086" s="270" t="str">
        <f>IFERROR(VLOOKUP(D2086,Planning!$C$6:$K$700,8,FALSE),"-")</f>
        <v>Client set of for review</v>
      </c>
      <c r="N2086" s="270">
        <f>IFERROR(VLOOKUP(D2086,Planning!$C$6:$K$700,9,FALSE),"-")</f>
        <v>0</v>
      </c>
    </row>
    <row r="2087" spans="1:14" x14ac:dyDescent="0.25">
      <c r="A2087" s="764" t="s">
        <v>2217</v>
      </c>
      <c r="B2087" s="751">
        <v>126</v>
      </c>
      <c r="C2087" s="254" t="s">
        <v>2215</v>
      </c>
      <c r="D2087" s="255">
        <v>25</v>
      </c>
      <c r="E2087" s="254" t="s">
        <v>481</v>
      </c>
      <c r="F2087" s="266" t="s">
        <v>506</v>
      </c>
      <c r="G2087" s="254" t="s">
        <v>508</v>
      </c>
      <c r="H2087" s="267">
        <v>137.60416666666666</v>
      </c>
      <c r="I2087" s="267">
        <v>1.6532508434247062</v>
      </c>
      <c r="J2087" s="268">
        <v>227.49420460042049</v>
      </c>
      <c r="K2087" s="267">
        <v>50.034779950737054</v>
      </c>
      <c r="L2087" s="269">
        <v>6884.9941994712126</v>
      </c>
      <c r="M2087" s="270" t="str">
        <f>IFERROR(VLOOKUP(D2087,Planning!$C$6:$K$700,8,FALSE),"-")</f>
        <v>Client set of for review</v>
      </c>
      <c r="N2087" s="270">
        <f>IFERROR(VLOOKUP(D2087,Planning!$C$6:$K$700,9,FALSE),"-")</f>
        <v>0</v>
      </c>
    </row>
    <row r="2088" spans="1:14" x14ac:dyDescent="0.25">
      <c r="A2088" s="764" t="s">
        <v>2217</v>
      </c>
      <c r="B2088" s="751">
        <v>126</v>
      </c>
      <c r="C2088" s="254" t="s">
        <v>2215</v>
      </c>
      <c r="D2088" s="255">
        <v>25</v>
      </c>
      <c r="E2088" s="254" t="s">
        <v>481</v>
      </c>
      <c r="F2088" s="266" t="s">
        <v>506</v>
      </c>
      <c r="G2088" s="254" t="s">
        <v>508</v>
      </c>
      <c r="H2088" s="267">
        <v>13.125</v>
      </c>
      <c r="I2088" s="267">
        <v>1.6532508434247062</v>
      </c>
      <c r="J2088" s="268">
        <v>21.69891731994927</v>
      </c>
      <c r="K2088" s="267">
        <v>50.034779950737054</v>
      </c>
      <c r="L2088" s="269">
        <v>656.70648685342383</v>
      </c>
      <c r="M2088" s="270" t="str">
        <f>IFERROR(VLOOKUP(D2088,Planning!$C$6:$K$700,8,FALSE),"-")</f>
        <v>Client set of for review</v>
      </c>
      <c r="N2088" s="270">
        <f>IFERROR(VLOOKUP(D2088,Planning!$C$6:$K$700,9,FALSE),"-")</f>
        <v>0</v>
      </c>
    </row>
    <row r="2089" spans="1:14" x14ac:dyDescent="0.25">
      <c r="A2089" s="764" t="s">
        <v>2217</v>
      </c>
      <c r="B2089" s="751">
        <v>126</v>
      </c>
      <c r="C2089" s="254" t="s">
        <v>483</v>
      </c>
      <c r="D2089" s="255">
        <v>65</v>
      </c>
      <c r="E2089" s="254" t="s">
        <v>482</v>
      </c>
      <c r="F2089" s="266" t="s">
        <v>506</v>
      </c>
      <c r="G2089" s="254" t="s">
        <v>508</v>
      </c>
      <c r="H2089" s="267">
        <v>68</v>
      </c>
      <c r="I2089" s="267">
        <v>2.6772915838647084</v>
      </c>
      <c r="J2089" s="268">
        <v>182.05582770280017</v>
      </c>
      <c r="K2089" s="267">
        <v>81.537718374074728</v>
      </c>
      <c r="L2089" s="269">
        <v>5544.5648494370816</v>
      </c>
      <c r="M2089" s="270" t="str">
        <f>IFERROR(VLOOKUP(D2089,Planning!$C$6:$K$700,8,FALSE),"-")</f>
        <v>In production</v>
      </c>
      <c r="N2089" s="270">
        <f>IFERROR(VLOOKUP(D2089,Planning!$C$6:$K$700,9,FALSE),"-")</f>
        <v>0</v>
      </c>
    </row>
    <row r="2090" spans="1:14" x14ac:dyDescent="0.25">
      <c r="A2090" s="764" t="s">
        <v>2217</v>
      </c>
      <c r="B2090" s="751">
        <v>126</v>
      </c>
      <c r="C2090" s="254" t="s">
        <v>2079</v>
      </c>
      <c r="D2090" s="255">
        <v>58</v>
      </c>
      <c r="E2090" s="254" t="s">
        <v>482</v>
      </c>
      <c r="F2090" s="266" t="s">
        <v>506</v>
      </c>
      <c r="G2090" s="254" t="s">
        <v>508</v>
      </c>
      <c r="H2090" s="267">
        <v>4.5</v>
      </c>
      <c r="I2090" s="267">
        <v>2.6772915838647084</v>
      </c>
      <c r="J2090" s="268">
        <v>12.047812127391188</v>
      </c>
      <c r="K2090" s="267">
        <v>81.537718374074728</v>
      </c>
      <c r="L2090" s="269">
        <v>366.91973268333629</v>
      </c>
      <c r="M2090" s="270" t="str">
        <f>IFERROR(VLOOKUP(D2090,Planning!$C$6:$K$700,8,FALSE),"-")</f>
        <v>Client set approved</v>
      </c>
      <c r="N2090" s="270">
        <f>IFERROR(VLOOKUP(D2090,Planning!$C$6:$K$700,9,FALSE),"-")</f>
        <v>0</v>
      </c>
    </row>
    <row r="2091" spans="1:14" x14ac:dyDescent="0.25">
      <c r="A2091" s="764" t="s">
        <v>2217</v>
      </c>
      <c r="B2091" s="751">
        <v>126</v>
      </c>
      <c r="C2091" s="254" t="s">
        <v>483</v>
      </c>
      <c r="D2091" s="255">
        <v>65</v>
      </c>
      <c r="E2091" s="254" t="s">
        <v>482</v>
      </c>
      <c r="F2091" s="266" t="s">
        <v>506</v>
      </c>
      <c r="G2091" s="254" t="s">
        <v>508</v>
      </c>
      <c r="H2091" s="267">
        <v>355.5</v>
      </c>
      <c r="I2091" s="267">
        <v>2.6772915838647084</v>
      </c>
      <c r="J2091" s="268">
        <v>951.77715806390381</v>
      </c>
      <c r="K2091" s="267">
        <v>81.537718374074728</v>
      </c>
      <c r="L2091" s="269">
        <v>28986.658881983567</v>
      </c>
      <c r="M2091" s="270" t="str">
        <f>IFERROR(VLOOKUP(D2091,Planning!$C$6:$K$700,8,FALSE),"-")</f>
        <v>In production</v>
      </c>
      <c r="N2091" s="270">
        <f>IFERROR(VLOOKUP(D2091,Planning!$C$6:$K$700,9,FALSE),"-")</f>
        <v>0</v>
      </c>
    </row>
    <row r="2092" spans="1:14" x14ac:dyDescent="0.25">
      <c r="A2092" s="764" t="s">
        <v>2217</v>
      </c>
      <c r="B2092" s="751">
        <v>126</v>
      </c>
      <c r="C2092" s="254" t="s">
        <v>2216</v>
      </c>
      <c r="D2092" s="255">
        <v>79</v>
      </c>
      <c r="E2092" s="254" t="s">
        <v>484</v>
      </c>
      <c r="F2092" s="266" t="s">
        <v>506</v>
      </c>
      <c r="G2092" s="254" t="s">
        <v>508</v>
      </c>
      <c r="H2092" s="267">
        <v>43.277777777777779</v>
      </c>
      <c r="I2092" s="267">
        <v>2.3764997107130861</v>
      </c>
      <c r="J2092" s="268">
        <v>102.84962636919411</v>
      </c>
      <c r="K2092" s="267">
        <v>72.081296537760835</v>
      </c>
      <c r="L2092" s="269">
        <v>3119.5183334953163</v>
      </c>
      <c r="M2092" s="270" t="str">
        <f>IFERROR(VLOOKUP(D2092,Planning!$C$6:$K$700,8,FALSE),"-")</f>
        <v>In production</v>
      </c>
      <c r="N2092" s="270">
        <f>IFERROR(VLOOKUP(D2092,Planning!$C$6:$K$700,9,FALSE),"-")</f>
        <v>0</v>
      </c>
    </row>
    <row r="2093" spans="1:14" x14ac:dyDescent="0.25">
      <c r="A2093" s="764" t="s">
        <v>2217</v>
      </c>
      <c r="B2093" s="751">
        <v>126</v>
      </c>
      <c r="C2093" s="254" t="s">
        <v>483</v>
      </c>
      <c r="D2093" s="255">
        <v>65</v>
      </c>
      <c r="E2093" s="254" t="s">
        <v>482</v>
      </c>
      <c r="F2093" s="266" t="s">
        <v>506</v>
      </c>
      <c r="G2093" s="254" t="s">
        <v>508</v>
      </c>
      <c r="H2093" s="267">
        <v>208.33333333333334</v>
      </c>
      <c r="I2093" s="267">
        <v>2.6772915838647084</v>
      </c>
      <c r="J2093" s="268">
        <v>557.76907997181434</v>
      </c>
      <c r="K2093" s="267">
        <v>81.537718374074728</v>
      </c>
      <c r="L2093" s="269">
        <v>16987.024661265568</v>
      </c>
      <c r="M2093" s="270" t="str">
        <f>IFERROR(VLOOKUP(D2093,Planning!$C$6:$K$700,8,FALSE),"-")</f>
        <v>In production</v>
      </c>
      <c r="N2093" s="270">
        <f>IFERROR(VLOOKUP(D2093,Planning!$C$6:$K$700,9,FALSE),"-")</f>
        <v>0</v>
      </c>
    </row>
    <row r="2094" spans="1:14" x14ac:dyDescent="0.25">
      <c r="A2094" s="764" t="s">
        <v>2217</v>
      </c>
      <c r="B2094" s="751">
        <v>126</v>
      </c>
      <c r="C2094" s="254" t="s">
        <v>483</v>
      </c>
      <c r="D2094" s="255">
        <v>65</v>
      </c>
      <c r="E2094" s="254" t="s">
        <v>482</v>
      </c>
      <c r="F2094" s="266" t="s">
        <v>506</v>
      </c>
      <c r="G2094" s="254" t="s">
        <v>508</v>
      </c>
      <c r="H2094" s="267">
        <v>282.66666666666663</v>
      </c>
      <c r="I2094" s="267">
        <v>2.6772915838647084</v>
      </c>
      <c r="J2094" s="268">
        <v>756.7810877057575</v>
      </c>
      <c r="K2094" s="267">
        <v>81.537718374074728</v>
      </c>
      <c r="L2094" s="269">
        <v>23047.995060405119</v>
      </c>
      <c r="M2094" s="270" t="str">
        <f>IFERROR(VLOOKUP(D2094,Planning!$C$6:$K$700,8,FALSE),"-")</f>
        <v>In production</v>
      </c>
      <c r="N2094" s="270">
        <f>IFERROR(VLOOKUP(D2094,Planning!$C$6:$K$700,9,FALSE),"-")</f>
        <v>0</v>
      </c>
    </row>
    <row r="2095" spans="1:14" x14ac:dyDescent="0.25">
      <c r="A2095" s="764" t="s">
        <v>2217</v>
      </c>
      <c r="B2095" s="254" t="s">
        <v>537</v>
      </c>
      <c r="C2095" s="254" t="s">
        <v>2075</v>
      </c>
      <c r="D2095" s="255">
        <v>14</v>
      </c>
      <c r="E2095" s="254" t="s">
        <v>481</v>
      </c>
      <c r="F2095" s="266" t="s">
        <v>506</v>
      </c>
      <c r="G2095" s="254" t="s">
        <v>508</v>
      </c>
      <c r="H2095" s="267">
        <v>-3.6458333333333299</v>
      </c>
      <c r="I2095" s="267">
        <v>1.6532508434247062</v>
      </c>
      <c r="J2095" s="268">
        <v>-6.0274770333192356</v>
      </c>
      <c r="K2095" s="267">
        <v>50.034779950737054</v>
      </c>
      <c r="L2095" s="269">
        <v>-182.41846857039533</v>
      </c>
      <c r="M2095" s="270" t="str">
        <f>IFERROR(VLOOKUP(D2095,Planning!$C$6:$K$700,8,FALSE),"-")</f>
        <v>Client set of for review</v>
      </c>
      <c r="N2095" s="270">
        <f>IFERROR(VLOOKUP(D2095,Planning!$C$6:$K$700,9,FALSE),"-")</f>
        <v>0</v>
      </c>
    </row>
    <row r="2096" spans="1:14" x14ac:dyDescent="0.25">
      <c r="A2096" s="764" t="s">
        <v>2217</v>
      </c>
      <c r="B2096" s="254" t="s">
        <v>537</v>
      </c>
      <c r="C2096" s="254" t="s">
        <v>2075</v>
      </c>
      <c r="D2096" s="255">
        <v>14</v>
      </c>
      <c r="E2096" s="254" t="s">
        <v>481</v>
      </c>
      <c r="F2096" s="266" t="s">
        <v>506</v>
      </c>
      <c r="G2096" s="254" t="s">
        <v>508</v>
      </c>
      <c r="H2096" s="267">
        <v>-2.4583333333333299</v>
      </c>
      <c r="I2096" s="267">
        <v>1.6532508434247062</v>
      </c>
      <c r="J2096" s="268">
        <v>-4.0642416567523973</v>
      </c>
      <c r="K2096" s="267">
        <v>50.034779950737054</v>
      </c>
      <c r="L2096" s="269">
        <v>-123.00216737889508</v>
      </c>
      <c r="M2096" s="270" t="str">
        <f>IFERROR(VLOOKUP(D2096,Planning!$C$6:$K$700,8,FALSE),"-")</f>
        <v>Client set of for review</v>
      </c>
      <c r="N2096" s="270">
        <f>IFERROR(VLOOKUP(D2096,Planning!$C$6:$K$700,9,FALSE),"-")</f>
        <v>0</v>
      </c>
    </row>
    <row r="2097" spans="1:14" x14ac:dyDescent="0.25">
      <c r="A2097" s="764" t="s">
        <v>2217</v>
      </c>
      <c r="B2097" s="254" t="s">
        <v>537</v>
      </c>
      <c r="C2097" s="254" t="s">
        <v>2075</v>
      </c>
      <c r="D2097" s="255">
        <v>14</v>
      </c>
      <c r="E2097" s="254" t="s">
        <v>481</v>
      </c>
      <c r="F2097" s="266" t="s">
        <v>506</v>
      </c>
      <c r="G2097" s="254" t="s">
        <v>508</v>
      </c>
      <c r="H2097" s="267">
        <v>-110.833333333333</v>
      </c>
      <c r="I2097" s="267">
        <v>1.6532508434247062</v>
      </c>
      <c r="J2097" s="268">
        <v>-183.2353018129044</v>
      </c>
      <c r="K2097" s="267">
        <v>50.034779950737054</v>
      </c>
      <c r="L2097" s="269">
        <v>-5545.521444540007</v>
      </c>
      <c r="M2097" s="270" t="str">
        <f>IFERROR(VLOOKUP(D2097,Planning!$C$6:$K$700,8,FALSE),"-")</f>
        <v>Client set of for review</v>
      </c>
      <c r="N2097" s="270">
        <f>IFERROR(VLOOKUP(D2097,Planning!$C$6:$K$700,9,FALSE),"-")</f>
        <v>0</v>
      </c>
    </row>
    <row r="2098" spans="1:14" x14ac:dyDescent="0.25">
      <c r="A2098" s="764" t="s">
        <v>2217</v>
      </c>
      <c r="B2098" s="254" t="s">
        <v>537</v>
      </c>
      <c r="C2098" s="254" t="s">
        <v>2075</v>
      </c>
      <c r="D2098" s="255">
        <v>14</v>
      </c>
      <c r="E2098" s="254" t="s">
        <v>481</v>
      </c>
      <c r="F2098" s="266" t="s">
        <v>506</v>
      </c>
      <c r="G2098" s="254" t="s">
        <v>508</v>
      </c>
      <c r="H2098" s="267">
        <v>-58.4375</v>
      </c>
      <c r="I2098" s="267">
        <v>1.6532508434247062</v>
      </c>
      <c r="J2098" s="268">
        <v>-96.611846162631267</v>
      </c>
      <c r="K2098" s="267">
        <v>50.034779950737054</v>
      </c>
      <c r="L2098" s="269">
        <v>-2923.9074533711964</v>
      </c>
      <c r="M2098" s="270" t="str">
        <f>IFERROR(VLOOKUP(D2098,Planning!$C$6:$K$700,8,FALSE),"-")</f>
        <v>Client set of for review</v>
      </c>
      <c r="N2098" s="270">
        <f>IFERROR(VLOOKUP(D2098,Planning!$C$6:$K$700,9,FALSE),"-")</f>
        <v>0</v>
      </c>
    </row>
    <row r="2099" spans="1:14" x14ac:dyDescent="0.25">
      <c r="A2099" s="764" t="s">
        <v>2217</v>
      </c>
      <c r="B2099" s="254" t="s">
        <v>537</v>
      </c>
      <c r="C2099" s="254" t="s">
        <v>2075</v>
      </c>
      <c r="D2099" s="255">
        <v>13</v>
      </c>
      <c r="E2099" s="254" t="s">
        <v>481</v>
      </c>
      <c r="F2099" s="266" t="s">
        <v>506</v>
      </c>
      <c r="G2099" s="254" t="s">
        <v>508</v>
      </c>
      <c r="H2099" s="267">
        <v>-93.3333333333333</v>
      </c>
      <c r="I2099" s="267">
        <v>1.6532508434247062</v>
      </c>
      <c r="J2099" s="268">
        <v>-154.30341205297253</v>
      </c>
      <c r="K2099" s="267">
        <v>50.034779950737054</v>
      </c>
      <c r="L2099" s="269">
        <v>-4669.9127954021233</v>
      </c>
      <c r="M2099" s="270" t="str">
        <f>IFERROR(VLOOKUP(D2099,Planning!$C$6:$K$700,8,FALSE),"-")</f>
        <v>Client set of for review</v>
      </c>
      <c r="N2099" s="270">
        <f>IFERROR(VLOOKUP(D2099,Planning!$C$6:$K$700,9,FALSE),"-")</f>
        <v>0</v>
      </c>
    </row>
    <row r="2100" spans="1:14" x14ac:dyDescent="0.25">
      <c r="A2100" s="764" t="s">
        <v>2217</v>
      </c>
      <c r="B2100" s="254" t="s">
        <v>537</v>
      </c>
      <c r="C2100" s="254" t="s">
        <v>2075</v>
      </c>
      <c r="D2100" s="255">
        <v>15</v>
      </c>
      <c r="E2100" s="254" t="s">
        <v>485</v>
      </c>
      <c r="F2100" s="266" t="s">
        <v>507</v>
      </c>
      <c r="G2100" s="254" t="s">
        <v>505</v>
      </c>
      <c r="H2100" s="267">
        <v>-30.3333333333333</v>
      </c>
      <c r="I2100" s="267">
        <v>3.7872651789270448</v>
      </c>
      <c r="J2100" s="268">
        <v>-114.88037709412023</v>
      </c>
      <c r="K2100" s="267">
        <v>111.94602767624671</v>
      </c>
      <c r="L2100" s="269">
        <v>-3395.6961728461465</v>
      </c>
      <c r="M2100" s="270" t="str">
        <f>IFERROR(VLOOKUP(D2100,Planning!$C$6:$K$700,8,FALSE),"-")</f>
        <v>Client set of for review</v>
      </c>
      <c r="N2100" s="270">
        <f>IFERROR(VLOOKUP(D2100,Planning!$C$6:$K$700,9,FALSE),"-")</f>
        <v>0</v>
      </c>
    </row>
    <row r="2101" spans="1:14" x14ac:dyDescent="0.25">
      <c r="A2101" s="764" t="s">
        <v>2217</v>
      </c>
      <c r="B2101" s="254" t="s">
        <v>537</v>
      </c>
      <c r="C2101" s="254" t="s">
        <v>2075</v>
      </c>
      <c r="D2101" s="255">
        <v>15</v>
      </c>
      <c r="E2101" s="254" t="s">
        <v>485</v>
      </c>
      <c r="F2101" s="266" t="s">
        <v>507</v>
      </c>
      <c r="G2101" s="254" t="s">
        <v>505</v>
      </c>
      <c r="H2101" s="267">
        <v>-19.5</v>
      </c>
      <c r="I2101" s="267">
        <v>3.7872651789270448</v>
      </c>
      <c r="J2101" s="268">
        <v>-73.851670989077377</v>
      </c>
      <c r="K2101" s="267">
        <v>111.94602767624671</v>
      </c>
      <c r="L2101" s="269">
        <v>-2182.9475396868111</v>
      </c>
      <c r="M2101" s="270" t="str">
        <f>IFERROR(VLOOKUP(D2101,Planning!$C$6:$K$700,8,FALSE),"-")</f>
        <v>Client set of for review</v>
      </c>
      <c r="N2101" s="270">
        <f>IFERROR(VLOOKUP(D2101,Planning!$C$6:$K$700,9,FALSE),"-")</f>
        <v>0</v>
      </c>
    </row>
    <row r="2102" spans="1:14" x14ac:dyDescent="0.25">
      <c r="A2102" s="764" t="s">
        <v>2217</v>
      </c>
      <c r="B2102" s="254" t="s">
        <v>537</v>
      </c>
      <c r="C2102" s="254" t="s">
        <v>2075</v>
      </c>
      <c r="D2102" s="255">
        <v>14</v>
      </c>
      <c r="E2102" s="254" t="s">
        <v>481</v>
      </c>
      <c r="F2102" s="266" t="s">
        <v>506</v>
      </c>
      <c r="G2102" s="254" t="s">
        <v>508</v>
      </c>
      <c r="H2102" s="267">
        <v>-12.5</v>
      </c>
      <c r="I2102" s="267">
        <v>1.6532508434247062</v>
      </c>
      <c r="J2102" s="268">
        <v>-20.665635542808829</v>
      </c>
      <c r="K2102" s="267">
        <v>50.034779950737054</v>
      </c>
      <c r="L2102" s="269">
        <v>-625.43474938421321</v>
      </c>
      <c r="M2102" s="270" t="str">
        <f>IFERROR(VLOOKUP(D2102,Planning!$C$6:$K$700,8,FALSE),"-")</f>
        <v>Client set of for review</v>
      </c>
      <c r="N2102" s="270">
        <f>IFERROR(VLOOKUP(D2102,Planning!$C$6:$K$700,9,FALSE),"-")</f>
        <v>0</v>
      </c>
    </row>
    <row r="2103" spans="1:14" x14ac:dyDescent="0.25">
      <c r="A2103" s="764" t="s">
        <v>2217</v>
      </c>
      <c r="B2103" s="254" t="s">
        <v>537</v>
      </c>
      <c r="C2103" s="254" t="s">
        <v>2075</v>
      </c>
      <c r="D2103" s="255">
        <v>14</v>
      </c>
      <c r="E2103" s="254" t="s">
        <v>481</v>
      </c>
      <c r="F2103" s="266" t="s">
        <v>506</v>
      </c>
      <c r="G2103" s="254" t="s">
        <v>508</v>
      </c>
      <c r="H2103" s="267">
        <v>-8.75</v>
      </c>
      <c r="I2103" s="267">
        <v>1.6532508434247062</v>
      </c>
      <c r="J2103" s="268">
        <v>-14.465944879966179</v>
      </c>
      <c r="K2103" s="267">
        <v>50.034779950737054</v>
      </c>
      <c r="L2103" s="269">
        <v>-437.8043245689492</v>
      </c>
      <c r="M2103" s="270" t="str">
        <f>IFERROR(VLOOKUP(D2103,Planning!$C$6:$K$700,8,FALSE),"-")</f>
        <v>Client set of for review</v>
      </c>
      <c r="N2103" s="270">
        <f>IFERROR(VLOOKUP(D2103,Planning!$C$6:$K$700,9,FALSE),"-")</f>
        <v>0</v>
      </c>
    </row>
    <row r="2104" spans="1:14" x14ac:dyDescent="0.25">
      <c r="A2104" s="764" t="s">
        <v>2217</v>
      </c>
      <c r="B2104" s="254" t="s">
        <v>537</v>
      </c>
      <c r="C2104" s="254" t="s">
        <v>2075</v>
      </c>
      <c r="D2104" s="255">
        <v>13</v>
      </c>
      <c r="E2104" s="254" t="s">
        <v>481</v>
      </c>
      <c r="F2104" s="266" t="s">
        <v>506</v>
      </c>
      <c r="G2104" s="254" t="s">
        <v>508</v>
      </c>
      <c r="H2104" s="267">
        <v>-8</v>
      </c>
      <c r="I2104" s="267">
        <v>1.6532508434247062</v>
      </c>
      <c r="J2104" s="268">
        <v>-13.226006747397649</v>
      </c>
      <c r="K2104" s="267">
        <v>50.034779950737054</v>
      </c>
      <c r="L2104" s="269">
        <v>-400.27823960589643</v>
      </c>
      <c r="M2104" s="270" t="str">
        <f>IFERROR(VLOOKUP(D2104,Planning!$C$6:$K$700,8,FALSE),"-")</f>
        <v>Client set of for review</v>
      </c>
      <c r="N2104" s="270">
        <f>IFERROR(VLOOKUP(D2104,Planning!$C$6:$K$700,9,FALSE),"-")</f>
        <v>0</v>
      </c>
    </row>
    <row r="2105" spans="1:14" x14ac:dyDescent="0.25">
      <c r="A2105" s="764" t="s">
        <v>2217</v>
      </c>
      <c r="B2105" s="254" t="s">
        <v>537</v>
      </c>
      <c r="C2105" s="254" t="s">
        <v>2075</v>
      </c>
      <c r="D2105" s="255">
        <v>13</v>
      </c>
      <c r="E2105" s="254" t="s">
        <v>481</v>
      </c>
      <c r="F2105" s="266" t="s">
        <v>506</v>
      </c>
      <c r="G2105" s="254" t="s">
        <v>508</v>
      </c>
      <c r="H2105" s="267">
        <v>-30.625</v>
      </c>
      <c r="I2105" s="267">
        <v>1.6532508434247062</v>
      </c>
      <c r="J2105" s="268">
        <v>-50.630807079881627</v>
      </c>
      <c r="K2105" s="267">
        <v>50.034779950737054</v>
      </c>
      <c r="L2105" s="269">
        <v>-1532.3151359913222</v>
      </c>
      <c r="M2105" s="270" t="str">
        <f>IFERROR(VLOOKUP(D2105,Planning!$C$6:$K$700,8,FALSE),"-")</f>
        <v>Client set of for review</v>
      </c>
      <c r="N2105" s="270">
        <f>IFERROR(VLOOKUP(D2105,Planning!$C$6:$K$700,9,FALSE),"-")</f>
        <v>0</v>
      </c>
    </row>
    <row r="2106" spans="1:14" x14ac:dyDescent="0.25">
      <c r="A2106" s="764" t="s">
        <v>2217</v>
      </c>
      <c r="B2106" s="254" t="s">
        <v>537</v>
      </c>
      <c r="C2106" s="254" t="s">
        <v>2075</v>
      </c>
      <c r="D2106" s="255">
        <v>14</v>
      </c>
      <c r="E2106" s="254" t="s">
        <v>481</v>
      </c>
      <c r="F2106" s="266" t="s">
        <v>506</v>
      </c>
      <c r="G2106" s="254" t="s">
        <v>508</v>
      </c>
      <c r="H2106" s="267">
        <v>-60</v>
      </c>
      <c r="I2106" s="267">
        <v>1.6532508434247062</v>
      </c>
      <c r="J2106" s="268">
        <v>-99.195050605482365</v>
      </c>
      <c r="K2106" s="267">
        <v>50.034779950737054</v>
      </c>
      <c r="L2106" s="269">
        <v>-3002.0867970442232</v>
      </c>
      <c r="M2106" s="270" t="str">
        <f>IFERROR(VLOOKUP(D2106,Planning!$C$6:$K$700,8,FALSE),"-")</f>
        <v>Client set of for review</v>
      </c>
      <c r="N2106" s="270">
        <f>IFERROR(VLOOKUP(D2106,Planning!$C$6:$K$700,9,FALSE),"-")</f>
        <v>0</v>
      </c>
    </row>
    <row r="2107" spans="1:14" x14ac:dyDescent="0.25">
      <c r="A2107" s="764" t="s">
        <v>2217</v>
      </c>
      <c r="B2107" s="254" t="s">
        <v>537</v>
      </c>
      <c r="C2107" s="254" t="s">
        <v>2075</v>
      </c>
      <c r="D2107" s="255">
        <v>14</v>
      </c>
      <c r="E2107" s="254" t="s">
        <v>481</v>
      </c>
      <c r="F2107" s="266" t="s">
        <v>506</v>
      </c>
      <c r="G2107" s="254" t="s">
        <v>508</v>
      </c>
      <c r="H2107" s="267">
        <v>-75.5555555555556</v>
      </c>
      <c r="I2107" s="267">
        <v>1.6532508434247062</v>
      </c>
      <c r="J2107" s="268">
        <v>-124.91228594764453</v>
      </c>
      <c r="K2107" s="267">
        <v>50.034779950737054</v>
      </c>
      <c r="L2107" s="269">
        <v>-3780.405596277913</v>
      </c>
      <c r="M2107" s="270" t="str">
        <f>IFERROR(VLOOKUP(D2107,Planning!$C$6:$K$700,8,FALSE),"-")</f>
        <v>Client set of for review</v>
      </c>
      <c r="N2107" s="270">
        <f>IFERROR(VLOOKUP(D2107,Planning!$C$6:$K$700,9,FALSE),"-")</f>
        <v>0</v>
      </c>
    </row>
    <row r="2108" spans="1:14" x14ac:dyDescent="0.25">
      <c r="A2108" s="764" t="s">
        <v>2217</v>
      </c>
      <c r="B2108" s="254" t="s">
        <v>537</v>
      </c>
      <c r="C2108" s="254" t="s">
        <v>2075</v>
      </c>
      <c r="D2108" s="255">
        <v>13</v>
      </c>
      <c r="E2108" s="254" t="s">
        <v>481</v>
      </c>
      <c r="F2108" s="266" t="s">
        <v>506</v>
      </c>
      <c r="G2108" s="254" t="s">
        <v>508</v>
      </c>
      <c r="H2108" s="267">
        <v>-10.2083333333333</v>
      </c>
      <c r="I2108" s="267">
        <v>1.6532508434247062</v>
      </c>
      <c r="J2108" s="268">
        <v>-16.87693569329382</v>
      </c>
      <c r="K2108" s="267">
        <v>50.034779950737054</v>
      </c>
      <c r="L2108" s="269">
        <v>-510.77171199710574</v>
      </c>
      <c r="M2108" s="270" t="str">
        <f>IFERROR(VLOOKUP(D2108,Planning!$C$6:$K$700,8,FALSE),"-")</f>
        <v>Client set of for review</v>
      </c>
      <c r="N2108" s="270">
        <f>IFERROR(VLOOKUP(D2108,Planning!$C$6:$K$700,9,FALSE),"-")</f>
        <v>0</v>
      </c>
    </row>
    <row r="2109" spans="1:14" x14ac:dyDescent="0.25">
      <c r="A2109" s="764" t="s">
        <v>2217</v>
      </c>
      <c r="B2109" s="254" t="s">
        <v>537</v>
      </c>
      <c r="C2109" s="254" t="s">
        <v>2075</v>
      </c>
      <c r="D2109" s="255">
        <v>13</v>
      </c>
      <c r="E2109" s="254" t="s">
        <v>481</v>
      </c>
      <c r="F2109" s="266" t="s">
        <v>506</v>
      </c>
      <c r="G2109" s="254" t="s">
        <v>508</v>
      </c>
      <c r="H2109" s="267">
        <v>-11.6666666666667</v>
      </c>
      <c r="I2109" s="267">
        <v>1.6532508434247062</v>
      </c>
      <c r="J2109" s="268">
        <v>-19.287926506621627</v>
      </c>
      <c r="K2109" s="267">
        <v>50.034779950737054</v>
      </c>
      <c r="L2109" s="269">
        <v>-583.73909942526734</v>
      </c>
      <c r="M2109" s="270" t="str">
        <f>IFERROR(VLOOKUP(D2109,Planning!$C$6:$K$700,8,FALSE),"-")</f>
        <v>Client set of for review</v>
      </c>
      <c r="N2109" s="270">
        <f>IFERROR(VLOOKUP(D2109,Planning!$C$6:$K$700,9,FALSE),"-")</f>
        <v>0</v>
      </c>
    </row>
    <row r="2110" spans="1:14" x14ac:dyDescent="0.25">
      <c r="A2110" s="764" t="s">
        <v>2217</v>
      </c>
      <c r="B2110" s="254" t="s">
        <v>537</v>
      </c>
      <c r="C2110" s="254" t="s">
        <v>2075</v>
      </c>
      <c r="D2110" s="255">
        <v>13</v>
      </c>
      <c r="E2110" s="254" t="s">
        <v>481</v>
      </c>
      <c r="F2110" s="266" t="s">
        <v>506</v>
      </c>
      <c r="G2110" s="254" t="s">
        <v>508</v>
      </c>
      <c r="H2110" s="267">
        <v>-72.25</v>
      </c>
      <c r="I2110" s="267">
        <v>1.6532508434247062</v>
      </c>
      <c r="J2110" s="268">
        <v>-119.44737343743502</v>
      </c>
      <c r="K2110" s="267">
        <v>50.034779950737054</v>
      </c>
      <c r="L2110" s="269">
        <v>-3615.012851440752</v>
      </c>
      <c r="M2110" s="270" t="str">
        <f>IFERROR(VLOOKUP(D2110,Planning!$C$6:$K$700,8,FALSE),"-")</f>
        <v>Client set of for review</v>
      </c>
      <c r="N2110" s="270">
        <f>IFERROR(VLOOKUP(D2110,Planning!$C$6:$K$700,9,FALSE),"-")</f>
        <v>0</v>
      </c>
    </row>
    <row r="2111" spans="1:14" x14ac:dyDescent="0.25">
      <c r="A2111" s="764" t="s">
        <v>2217</v>
      </c>
      <c r="B2111" s="254" t="s">
        <v>537</v>
      </c>
      <c r="C2111" s="254" t="s">
        <v>2075</v>
      </c>
      <c r="D2111" s="255">
        <v>13</v>
      </c>
      <c r="E2111" s="254" t="s">
        <v>481</v>
      </c>
      <c r="F2111" s="266" t="s">
        <v>506</v>
      </c>
      <c r="G2111" s="254" t="s">
        <v>508</v>
      </c>
      <c r="H2111" s="267">
        <v>-15.7986111111111</v>
      </c>
      <c r="I2111" s="267">
        <v>1.6532508434247062</v>
      </c>
      <c r="J2111" s="268">
        <v>-26.119067144383362</v>
      </c>
      <c r="K2111" s="267">
        <v>50.034779950737054</v>
      </c>
      <c r="L2111" s="269">
        <v>-790.48003047171335</v>
      </c>
      <c r="M2111" s="270" t="str">
        <f>IFERROR(VLOOKUP(D2111,Planning!$C$6:$K$700,8,FALSE),"-")</f>
        <v>Client set of for review</v>
      </c>
      <c r="N2111" s="270">
        <f>IFERROR(VLOOKUP(D2111,Planning!$C$6:$K$700,9,FALSE),"-")</f>
        <v>0</v>
      </c>
    </row>
    <row r="2112" spans="1:14" x14ac:dyDescent="0.25">
      <c r="A2112" s="764" t="s">
        <v>2217</v>
      </c>
      <c r="B2112" s="254" t="s">
        <v>537</v>
      </c>
      <c r="C2112" s="254" t="s">
        <v>2075</v>
      </c>
      <c r="D2112" s="255">
        <v>13</v>
      </c>
      <c r="E2112" s="254" t="s">
        <v>481</v>
      </c>
      <c r="F2112" s="266" t="s">
        <v>506</v>
      </c>
      <c r="G2112" s="254" t="s">
        <v>508</v>
      </c>
      <c r="H2112" s="267">
        <v>-10.6666666666667</v>
      </c>
      <c r="I2112" s="267">
        <v>1.6532508434247062</v>
      </c>
      <c r="J2112" s="268">
        <v>-17.634675663196919</v>
      </c>
      <c r="K2112" s="267">
        <v>50.034779950737054</v>
      </c>
      <c r="L2112" s="269">
        <v>-533.70431947453028</v>
      </c>
      <c r="M2112" s="270" t="str">
        <f>IFERROR(VLOOKUP(D2112,Planning!$C$6:$K$700,8,FALSE),"-")</f>
        <v>Client set of for review</v>
      </c>
      <c r="N2112" s="270">
        <f>IFERROR(VLOOKUP(D2112,Planning!$C$6:$K$700,9,FALSE),"-")</f>
        <v>0</v>
      </c>
    </row>
    <row r="2113" spans="1:14" x14ac:dyDescent="0.25">
      <c r="A2113" s="764" t="s">
        <v>2217</v>
      </c>
      <c r="B2113" s="254" t="s">
        <v>2236</v>
      </c>
      <c r="C2113" s="254" t="s">
        <v>2215</v>
      </c>
      <c r="D2113" s="255">
        <v>22</v>
      </c>
      <c r="E2113" s="254" t="s">
        <v>481</v>
      </c>
      <c r="F2113" s="266" t="s">
        <v>506</v>
      </c>
      <c r="G2113" s="254" t="s">
        <v>508</v>
      </c>
      <c r="H2113" s="267">
        <v>332.45833333333337</v>
      </c>
      <c r="I2113" s="267">
        <v>1.6532508434247062</v>
      </c>
      <c r="J2113" s="268">
        <v>549.63701998690556</v>
      </c>
      <c r="K2113" s="267">
        <v>50.034779950737054</v>
      </c>
      <c r="L2113" s="269">
        <v>16634.479551122124</v>
      </c>
      <c r="M2113" s="270"/>
      <c r="N2113" s="270"/>
    </row>
    <row r="2114" spans="1:14" x14ac:dyDescent="0.25">
      <c r="A2114" s="764" t="s">
        <v>2217</v>
      </c>
      <c r="B2114" s="254" t="s">
        <v>2236</v>
      </c>
      <c r="C2114" s="254" t="s">
        <v>2215</v>
      </c>
      <c r="D2114" s="255">
        <v>25</v>
      </c>
      <c r="E2114" s="254" t="s">
        <v>481</v>
      </c>
      <c r="F2114" s="266" t="s">
        <v>506</v>
      </c>
      <c r="G2114" s="254" t="s">
        <v>508</v>
      </c>
      <c r="H2114" s="267">
        <v>67.5</v>
      </c>
      <c r="I2114" s="267">
        <v>1.6532508434247062</v>
      </c>
      <c r="J2114" s="268">
        <v>111.59443193116766</v>
      </c>
      <c r="K2114" s="267">
        <v>50.034779950737054</v>
      </c>
      <c r="L2114" s="269">
        <v>3377.3476466747511</v>
      </c>
      <c r="M2114" s="270"/>
      <c r="N2114" s="270"/>
    </row>
    <row r="2115" spans="1:14" x14ac:dyDescent="0.25">
      <c r="A2115" s="764" t="s">
        <v>2217</v>
      </c>
      <c r="B2115" s="254" t="s">
        <v>2236</v>
      </c>
      <c r="C2115" s="254" t="s">
        <v>576</v>
      </c>
      <c r="D2115" s="255">
        <v>317</v>
      </c>
      <c r="E2115" s="254" t="s">
        <v>485</v>
      </c>
      <c r="F2115" s="266" t="s">
        <v>507</v>
      </c>
      <c r="G2115" s="254" t="s">
        <v>505</v>
      </c>
      <c r="H2115" s="267">
        <v>6.166666666666667</v>
      </c>
      <c r="I2115" s="267">
        <v>3.7872651789270448</v>
      </c>
      <c r="J2115" s="268">
        <v>23.354801936716779</v>
      </c>
      <c r="K2115" s="267">
        <v>3.7872651789270448</v>
      </c>
      <c r="L2115" s="269">
        <v>23.354801936716779</v>
      </c>
      <c r="M2115" s="270"/>
      <c r="N2115" s="270"/>
    </row>
    <row r="2116" spans="1:14" x14ac:dyDescent="0.25">
      <c r="A2116" s="764" t="s">
        <v>2217</v>
      </c>
      <c r="B2116" s="254" t="s">
        <v>2236</v>
      </c>
      <c r="C2116" s="254" t="s">
        <v>2215</v>
      </c>
      <c r="D2116" s="255">
        <v>22</v>
      </c>
      <c r="E2116" s="254" t="s">
        <v>481</v>
      </c>
      <c r="F2116" s="266" t="s">
        <v>506</v>
      </c>
      <c r="G2116" s="254" t="s">
        <v>508</v>
      </c>
      <c r="H2116" s="267">
        <v>4.166666666666667</v>
      </c>
      <c r="I2116" s="267">
        <v>1.6532508434247062</v>
      </c>
      <c r="J2116" s="268">
        <v>6.8885451809362763</v>
      </c>
      <c r="K2116" s="267">
        <v>50.034779950737054</v>
      </c>
      <c r="L2116" s="269">
        <v>208.47824979473774</v>
      </c>
      <c r="M2116" s="270"/>
      <c r="N2116" s="270"/>
    </row>
    <row r="2117" spans="1:14" x14ac:dyDescent="0.25">
      <c r="A2117" s="764" t="s">
        <v>2217</v>
      </c>
      <c r="B2117" s="254" t="s">
        <v>2236</v>
      </c>
      <c r="C2117" s="254" t="s">
        <v>2215</v>
      </c>
      <c r="D2117" s="255">
        <v>22</v>
      </c>
      <c r="E2117" s="254" t="s">
        <v>481</v>
      </c>
      <c r="F2117" s="266" t="s">
        <v>506</v>
      </c>
      <c r="G2117" s="254" t="s">
        <v>508</v>
      </c>
      <c r="H2117" s="267">
        <v>158.33333333333334</v>
      </c>
      <c r="I2117" s="267">
        <v>1.6532508434247062</v>
      </c>
      <c r="J2117" s="268">
        <v>261.76471687557847</v>
      </c>
      <c r="K2117" s="267">
        <v>50.034779950737054</v>
      </c>
      <c r="L2117" s="269">
        <v>7922.1734922000342</v>
      </c>
      <c r="M2117" s="270"/>
      <c r="N2117" s="270"/>
    </row>
    <row r="2118" spans="1:14" x14ac:dyDescent="0.25">
      <c r="A2118" s="764" t="s">
        <v>2217</v>
      </c>
      <c r="B2118" s="254" t="s">
        <v>2236</v>
      </c>
      <c r="C2118" s="254" t="s">
        <v>2215</v>
      </c>
      <c r="D2118" s="255">
        <v>24</v>
      </c>
      <c r="E2118" s="254" t="s">
        <v>481</v>
      </c>
      <c r="F2118" s="266" t="s">
        <v>506</v>
      </c>
      <c r="G2118" s="254" t="s">
        <v>508</v>
      </c>
      <c r="H2118" s="267">
        <v>162.5</v>
      </c>
      <c r="I2118" s="267">
        <v>1.6532508434247062</v>
      </c>
      <c r="J2118" s="268">
        <v>268.65326205651473</v>
      </c>
      <c r="K2118" s="267">
        <v>50.034779950737054</v>
      </c>
      <c r="L2118" s="269">
        <v>8130.6517419947713</v>
      </c>
      <c r="M2118" s="270"/>
      <c r="N2118" s="270"/>
    </row>
    <row r="2119" spans="1:14" x14ac:dyDescent="0.25">
      <c r="A2119" s="764" t="s">
        <v>2217</v>
      </c>
      <c r="B2119" s="254" t="s">
        <v>2236</v>
      </c>
      <c r="C2119" s="254" t="s">
        <v>2215</v>
      </c>
      <c r="D2119" s="255">
        <v>24</v>
      </c>
      <c r="E2119" s="254" t="s">
        <v>481</v>
      </c>
      <c r="F2119" s="266" t="s">
        <v>506</v>
      </c>
      <c r="G2119" s="254" t="s">
        <v>508</v>
      </c>
      <c r="H2119" s="267">
        <v>244.83333333333334</v>
      </c>
      <c r="I2119" s="267">
        <v>1.6532508434247062</v>
      </c>
      <c r="J2119" s="268">
        <v>404.77091483181556</v>
      </c>
      <c r="K2119" s="267">
        <v>50.034779950737054</v>
      </c>
      <c r="L2119" s="269">
        <v>12250.181957938788</v>
      </c>
      <c r="M2119" s="270"/>
      <c r="N2119" s="270"/>
    </row>
    <row r="2120" spans="1:14" x14ac:dyDescent="0.25">
      <c r="A2120" s="764" t="s">
        <v>2217</v>
      </c>
      <c r="B2120" s="254" t="s">
        <v>2236</v>
      </c>
      <c r="C2120" s="254" t="s">
        <v>2215</v>
      </c>
      <c r="D2120" s="255">
        <v>24</v>
      </c>
      <c r="E2120" s="254" t="s">
        <v>481</v>
      </c>
      <c r="F2120" s="266" t="s">
        <v>506</v>
      </c>
      <c r="G2120" s="254" t="s">
        <v>508</v>
      </c>
      <c r="H2120" s="267">
        <v>2.5416666666666665</v>
      </c>
      <c r="I2120" s="267">
        <v>1.6532508434247062</v>
      </c>
      <c r="J2120" s="268">
        <v>4.202012560371128</v>
      </c>
      <c r="K2120" s="267">
        <v>50.034779950737054</v>
      </c>
      <c r="L2120" s="269">
        <v>127.17173237479001</v>
      </c>
      <c r="M2120" s="270"/>
      <c r="N2120" s="270"/>
    </row>
    <row r="2121" spans="1:14" x14ac:dyDescent="0.25">
      <c r="A2121" s="764" t="s">
        <v>2217</v>
      </c>
      <c r="B2121" s="254" t="s">
        <v>2236</v>
      </c>
      <c r="C2121" s="254" t="s">
        <v>2215</v>
      </c>
      <c r="D2121" s="255">
        <v>23</v>
      </c>
      <c r="E2121" s="254" t="s">
        <v>481</v>
      </c>
      <c r="F2121" s="266" t="s">
        <v>506</v>
      </c>
      <c r="G2121" s="254" t="s">
        <v>508</v>
      </c>
      <c r="H2121" s="267">
        <v>72</v>
      </c>
      <c r="I2121" s="267">
        <v>1.6532508434247062</v>
      </c>
      <c r="J2121" s="268">
        <v>119.03406072657884</v>
      </c>
      <c r="K2121" s="267">
        <v>50.034779950737054</v>
      </c>
      <c r="L2121" s="269">
        <v>3602.5041564530679</v>
      </c>
      <c r="M2121" s="270"/>
      <c r="N2121" s="270"/>
    </row>
    <row r="2122" spans="1:14" x14ac:dyDescent="0.25">
      <c r="A2122" s="764" t="s">
        <v>2217</v>
      </c>
      <c r="B2122" s="254" t="s">
        <v>2236</v>
      </c>
      <c r="C2122" s="254" t="s">
        <v>2215</v>
      </c>
      <c r="D2122" s="255">
        <v>23</v>
      </c>
      <c r="E2122" s="254" t="s">
        <v>481</v>
      </c>
      <c r="F2122" s="266" t="s">
        <v>506</v>
      </c>
      <c r="G2122" s="254" t="s">
        <v>508</v>
      </c>
      <c r="H2122" s="267">
        <v>147.41666666666669</v>
      </c>
      <c r="I2122" s="267">
        <v>1.6532508434247062</v>
      </c>
      <c r="J2122" s="268">
        <v>243.71672850152547</v>
      </c>
      <c r="K2122" s="267">
        <v>50.034779950737054</v>
      </c>
      <c r="L2122" s="269">
        <v>7375.9604777378217</v>
      </c>
      <c r="M2122" s="270"/>
      <c r="N2122" s="270"/>
    </row>
    <row r="2123" spans="1:14" x14ac:dyDescent="0.25">
      <c r="A2123" s="764" t="s">
        <v>2217</v>
      </c>
      <c r="B2123" s="254" t="s">
        <v>2236</v>
      </c>
      <c r="C2123" s="254" t="s">
        <v>2215</v>
      </c>
      <c r="D2123" s="255">
        <v>23</v>
      </c>
      <c r="E2123" s="254" t="s">
        <v>481</v>
      </c>
      <c r="F2123" s="266" t="s">
        <v>506</v>
      </c>
      <c r="G2123" s="254" t="s">
        <v>508</v>
      </c>
      <c r="H2123" s="267">
        <v>2.0833333333333335</v>
      </c>
      <c r="I2123" s="267">
        <v>1.6532508434247062</v>
      </c>
      <c r="J2123" s="268">
        <v>3.4442725904681382</v>
      </c>
      <c r="K2123" s="267">
        <v>50.034779950737054</v>
      </c>
      <c r="L2123" s="269">
        <v>104.23912489736887</v>
      </c>
      <c r="M2123" s="270"/>
      <c r="N2123" s="270"/>
    </row>
    <row r="2124" spans="1:14" x14ac:dyDescent="0.25">
      <c r="A2124" s="764" t="s">
        <v>2217</v>
      </c>
      <c r="B2124" s="254" t="s">
        <v>2236</v>
      </c>
      <c r="C2124" s="254" t="s">
        <v>576</v>
      </c>
      <c r="D2124" s="255">
        <v>318</v>
      </c>
      <c r="E2124" s="254" t="s">
        <v>485</v>
      </c>
      <c r="F2124" s="266" t="s">
        <v>507</v>
      </c>
      <c r="G2124" s="254" t="s">
        <v>505</v>
      </c>
      <c r="H2124" s="267">
        <v>22.833333333333332</v>
      </c>
      <c r="I2124" s="267">
        <v>3.7872651789270448</v>
      </c>
      <c r="J2124" s="268">
        <v>86.475888252167522</v>
      </c>
      <c r="K2124" s="267">
        <v>3.7872651789270448</v>
      </c>
      <c r="L2124" s="269">
        <v>86.475888252167522</v>
      </c>
      <c r="M2124" s="270"/>
      <c r="N2124" s="270"/>
    </row>
    <row r="2125" spans="1:14" x14ac:dyDescent="0.25">
      <c r="A2125" s="764" t="s">
        <v>2217</v>
      </c>
      <c r="B2125" s="254" t="s">
        <v>2236</v>
      </c>
      <c r="C2125" s="254" t="s">
        <v>2079</v>
      </c>
      <c r="D2125" s="255">
        <v>58</v>
      </c>
      <c r="E2125" s="254" t="s">
        <v>482</v>
      </c>
      <c r="F2125" s="266" t="s">
        <v>506</v>
      </c>
      <c r="G2125" s="254" t="s">
        <v>508</v>
      </c>
      <c r="H2125" s="267">
        <v>5.833333333333333</v>
      </c>
      <c r="I2125" s="267">
        <v>2.6772915838647084</v>
      </c>
      <c r="J2125" s="268">
        <v>15.617534239210798</v>
      </c>
      <c r="K2125" s="267">
        <v>81.537718374074728</v>
      </c>
      <c r="L2125" s="269">
        <v>475.63669051543587</v>
      </c>
      <c r="M2125" s="270"/>
      <c r="N2125" s="270"/>
    </row>
    <row r="2126" spans="1:14" x14ac:dyDescent="0.25">
      <c r="A2126" s="764" t="s">
        <v>2217</v>
      </c>
      <c r="B2126" s="254" t="s">
        <v>2237</v>
      </c>
      <c r="C2126" s="254" t="s">
        <v>2079</v>
      </c>
      <c r="D2126" s="255">
        <v>58</v>
      </c>
      <c r="E2126" s="254" t="s">
        <v>482</v>
      </c>
      <c r="F2126" s="266" t="s">
        <v>506</v>
      </c>
      <c r="G2126" s="254" t="s">
        <v>508</v>
      </c>
      <c r="H2126" s="267">
        <v>5.25</v>
      </c>
      <c r="I2126" s="267">
        <v>2.6772915838647084</v>
      </c>
      <c r="J2126" s="268">
        <v>14.055780815289719</v>
      </c>
      <c r="K2126" s="267">
        <v>81.537718374074728</v>
      </c>
      <c r="L2126" s="269">
        <v>428.0730214638923</v>
      </c>
      <c r="M2126" s="270"/>
      <c r="N2126" s="270"/>
    </row>
    <row r="2127" spans="1:14" x14ac:dyDescent="0.25">
      <c r="A2127" s="764" t="s">
        <v>2217</v>
      </c>
      <c r="B2127" s="254" t="s">
        <v>2237</v>
      </c>
      <c r="C2127" s="254" t="s">
        <v>2215</v>
      </c>
      <c r="D2127" s="255">
        <v>22</v>
      </c>
      <c r="E2127" s="254" t="s">
        <v>481</v>
      </c>
      <c r="F2127" s="266" t="s">
        <v>506</v>
      </c>
      <c r="G2127" s="254" t="s">
        <v>508</v>
      </c>
      <c r="H2127" s="267">
        <v>22.5</v>
      </c>
      <c r="I2127" s="267">
        <v>1.6532508434247062</v>
      </c>
      <c r="J2127" s="268">
        <v>37.198143977055892</v>
      </c>
      <c r="K2127" s="267">
        <v>50.034779950737054</v>
      </c>
      <c r="L2127" s="269">
        <v>1125.7825488915837</v>
      </c>
      <c r="M2127" s="270"/>
      <c r="N2127" s="270"/>
    </row>
    <row r="2128" spans="1:14" x14ac:dyDescent="0.25">
      <c r="A2128" s="764" t="s">
        <v>2217</v>
      </c>
      <c r="B2128" s="254" t="s">
        <v>2237</v>
      </c>
      <c r="C2128" s="254" t="s">
        <v>2215</v>
      </c>
      <c r="D2128" s="255">
        <v>22</v>
      </c>
      <c r="E2128" s="254" t="s">
        <v>481</v>
      </c>
      <c r="F2128" s="266" t="s">
        <v>506</v>
      </c>
      <c r="G2128" s="254" t="s">
        <v>508</v>
      </c>
      <c r="H2128" s="267">
        <v>7.5</v>
      </c>
      <c r="I2128" s="267">
        <v>1.6532508434247062</v>
      </c>
      <c r="J2128" s="268">
        <v>12.399381325685296</v>
      </c>
      <c r="K2128" s="267">
        <v>50.034779950737054</v>
      </c>
      <c r="L2128" s="269">
        <v>375.2608496305279</v>
      </c>
      <c r="M2128" s="270"/>
      <c r="N2128" s="270"/>
    </row>
    <row r="2129" spans="1:14" x14ac:dyDescent="0.25">
      <c r="A2129" s="764" t="s">
        <v>2217</v>
      </c>
      <c r="B2129" s="254" t="s">
        <v>2237</v>
      </c>
      <c r="C2129" s="254" t="s">
        <v>2215</v>
      </c>
      <c r="D2129" s="255">
        <v>67</v>
      </c>
      <c r="E2129" s="254" t="s">
        <v>481</v>
      </c>
      <c r="F2129" s="266" t="s">
        <v>506</v>
      </c>
      <c r="G2129" s="254" t="s">
        <v>508</v>
      </c>
      <c r="H2129" s="267">
        <v>2.34375</v>
      </c>
      <c r="I2129" s="267">
        <v>1.6532508434247062</v>
      </c>
      <c r="J2129" s="268">
        <v>3.874806664276655</v>
      </c>
      <c r="K2129" s="267">
        <v>50.034779950737054</v>
      </c>
      <c r="L2129" s="269">
        <v>117.26901550953997</v>
      </c>
      <c r="M2129" s="270"/>
      <c r="N2129" s="270"/>
    </row>
    <row r="2130" spans="1:14" x14ac:dyDescent="0.25">
      <c r="A2130" s="764" t="s">
        <v>2217</v>
      </c>
      <c r="B2130" s="254" t="s">
        <v>2237</v>
      </c>
      <c r="C2130" s="254" t="s">
        <v>2215</v>
      </c>
      <c r="D2130" s="255">
        <v>23</v>
      </c>
      <c r="E2130" s="254" t="s">
        <v>481</v>
      </c>
      <c r="F2130" s="266" t="s">
        <v>506</v>
      </c>
      <c r="G2130" s="254" t="s">
        <v>508</v>
      </c>
      <c r="H2130" s="267">
        <v>10.833333333333334</v>
      </c>
      <c r="I2130" s="267">
        <v>1.6532508434247062</v>
      </c>
      <c r="J2130" s="268">
        <v>17.910217470434318</v>
      </c>
      <c r="K2130" s="267">
        <v>50.034779950737054</v>
      </c>
      <c r="L2130" s="269">
        <v>542.04344946631807</v>
      </c>
      <c r="M2130" s="270"/>
      <c r="N2130" s="270"/>
    </row>
    <row r="2131" spans="1:14" x14ac:dyDescent="0.25">
      <c r="A2131" s="764" t="s">
        <v>2217</v>
      </c>
      <c r="B2131" s="254" t="s">
        <v>2237</v>
      </c>
      <c r="C2131" s="254" t="s">
        <v>2215</v>
      </c>
      <c r="D2131" s="255">
        <v>24</v>
      </c>
      <c r="E2131" s="254" t="s">
        <v>481</v>
      </c>
      <c r="F2131" s="266" t="s">
        <v>506</v>
      </c>
      <c r="G2131" s="254" t="s">
        <v>508</v>
      </c>
      <c r="H2131" s="267">
        <v>35.5</v>
      </c>
      <c r="I2131" s="267">
        <v>1.6532508434247062</v>
      </c>
      <c r="J2131" s="268">
        <v>58.690404941577071</v>
      </c>
      <c r="K2131" s="267">
        <v>50.034779950737054</v>
      </c>
      <c r="L2131" s="269">
        <v>1776.2346882511654</v>
      </c>
      <c r="M2131" s="270"/>
      <c r="N2131" s="270"/>
    </row>
    <row r="2132" spans="1:14" x14ac:dyDescent="0.25">
      <c r="A2132" s="764" t="s">
        <v>2217</v>
      </c>
      <c r="B2132" s="254" t="s">
        <v>537</v>
      </c>
      <c r="C2132" s="254" t="s">
        <v>2215</v>
      </c>
      <c r="D2132" s="255">
        <v>25</v>
      </c>
      <c r="E2132" s="254" t="s">
        <v>481</v>
      </c>
      <c r="F2132" s="266" t="s">
        <v>506</v>
      </c>
      <c r="G2132" s="254" t="s">
        <v>508</v>
      </c>
      <c r="H2132" s="267">
        <v>-23.3333333333333</v>
      </c>
      <c r="I2132" s="267">
        <v>1.6532508434247062</v>
      </c>
      <c r="J2132" s="268">
        <v>-38.575853013243091</v>
      </c>
      <c r="K2132" s="267">
        <v>50.034779950737054</v>
      </c>
      <c r="L2132" s="269">
        <v>-1167.4781988505297</v>
      </c>
      <c r="M2132" s="270"/>
      <c r="N2132" s="270"/>
    </row>
    <row r="2133" spans="1:14" x14ac:dyDescent="0.25">
      <c r="A2133" s="764" t="s">
        <v>2217</v>
      </c>
      <c r="B2133" s="254" t="s">
        <v>537</v>
      </c>
      <c r="C2133" s="254" t="s">
        <v>2215</v>
      </c>
      <c r="D2133" s="255">
        <v>25</v>
      </c>
      <c r="E2133" s="254" t="s">
        <v>481</v>
      </c>
      <c r="F2133" s="266" t="s">
        <v>506</v>
      </c>
      <c r="G2133" s="254" t="s">
        <v>508</v>
      </c>
      <c r="H2133" s="267">
        <v>-145.833333333333</v>
      </c>
      <c r="I2133" s="267">
        <v>1.6532508434247062</v>
      </c>
      <c r="J2133" s="268">
        <v>-241.09908133276912</v>
      </c>
      <c r="K2133" s="267">
        <v>50.034779950737054</v>
      </c>
      <c r="L2133" s="269">
        <v>-7296.7387428158036</v>
      </c>
      <c r="M2133" s="270"/>
      <c r="N2133" s="270"/>
    </row>
    <row r="2134" spans="1:14" x14ac:dyDescent="0.25">
      <c r="A2134" s="764" t="s">
        <v>2217</v>
      </c>
      <c r="B2134" s="254" t="s">
        <v>537</v>
      </c>
      <c r="C2134" s="254" t="s">
        <v>576</v>
      </c>
      <c r="D2134" s="255">
        <v>318</v>
      </c>
      <c r="E2134" s="254" t="s">
        <v>485</v>
      </c>
      <c r="F2134" s="266" t="s">
        <v>507</v>
      </c>
      <c r="G2134" s="254" t="s">
        <v>505</v>
      </c>
      <c r="H2134" s="267">
        <v>-7.3611111111111098</v>
      </c>
      <c r="I2134" s="267">
        <v>3.7872651789270448</v>
      </c>
      <c r="J2134" s="268">
        <v>-27.878479789324075</v>
      </c>
      <c r="K2134" s="267">
        <v>3.7872651789270448</v>
      </c>
      <c r="L2134" s="269">
        <v>-27.878479789324075</v>
      </c>
      <c r="M2134" s="270"/>
      <c r="N2134" s="270"/>
    </row>
    <row r="2135" spans="1:14" x14ac:dyDescent="0.25">
      <c r="A2135" s="764" t="s">
        <v>2217</v>
      </c>
      <c r="B2135" s="254" t="s">
        <v>537</v>
      </c>
      <c r="C2135" s="254" t="s">
        <v>2079</v>
      </c>
      <c r="D2135" s="255">
        <v>58</v>
      </c>
      <c r="E2135" s="254" t="s">
        <v>482</v>
      </c>
      <c r="F2135" s="266" t="s">
        <v>506</v>
      </c>
      <c r="G2135" s="254" t="s">
        <v>508</v>
      </c>
      <c r="H2135" s="267">
        <v>-2.3333333333333299</v>
      </c>
      <c r="I2135" s="267">
        <v>2.6772915838647084</v>
      </c>
      <c r="J2135" s="268">
        <v>-6.247013695684311</v>
      </c>
      <c r="K2135" s="267">
        <v>81.537718374074728</v>
      </c>
      <c r="L2135" s="269">
        <v>-190.25467620617408</v>
      </c>
      <c r="M2135" s="270"/>
      <c r="N2135" s="270"/>
    </row>
    <row r="2136" spans="1:14" x14ac:dyDescent="0.25">
      <c r="A2136" s="764" t="s">
        <v>2217</v>
      </c>
      <c r="B2136" s="254" t="s">
        <v>537</v>
      </c>
      <c r="C2136" s="254" t="s">
        <v>2215</v>
      </c>
      <c r="D2136" s="255">
        <v>23</v>
      </c>
      <c r="E2136" s="254" t="s">
        <v>481</v>
      </c>
      <c r="F2136" s="266" t="s">
        <v>506</v>
      </c>
      <c r="G2136" s="254" t="s">
        <v>508</v>
      </c>
      <c r="H2136" s="267">
        <v>-5</v>
      </c>
      <c r="I2136" s="267">
        <v>1.6532508434247062</v>
      </c>
      <c r="J2136" s="268">
        <v>-8.2662542171235316</v>
      </c>
      <c r="K2136" s="267">
        <v>50.034779950737054</v>
      </c>
      <c r="L2136" s="269">
        <v>-250.17389975368528</v>
      </c>
      <c r="M2136" s="270"/>
      <c r="N2136" s="270"/>
    </row>
    <row r="2137" spans="1:14" x14ac:dyDescent="0.25">
      <c r="A2137" s="764" t="s">
        <v>2217</v>
      </c>
      <c r="B2137" s="254" t="s">
        <v>537</v>
      </c>
      <c r="C2137" s="254" t="s">
        <v>2215</v>
      </c>
      <c r="D2137" s="255">
        <v>24</v>
      </c>
      <c r="E2137" s="254" t="s">
        <v>481</v>
      </c>
      <c r="F2137" s="266" t="s">
        <v>506</v>
      </c>
      <c r="G2137" s="254" t="s">
        <v>508</v>
      </c>
      <c r="H2137" s="267">
        <v>-15.5</v>
      </c>
      <c r="I2137" s="267">
        <v>1.6532508434247062</v>
      </c>
      <c r="J2137" s="268">
        <v>-25.625388073082945</v>
      </c>
      <c r="K2137" s="267">
        <v>50.034779950737054</v>
      </c>
      <c r="L2137" s="269">
        <v>-775.53908923642439</v>
      </c>
      <c r="M2137" s="270"/>
      <c r="N2137" s="270"/>
    </row>
    <row r="2138" spans="1:14" x14ac:dyDescent="0.25">
      <c r="A2138" s="764" t="s">
        <v>2217</v>
      </c>
      <c r="B2138" s="254" t="s">
        <v>537</v>
      </c>
      <c r="C2138" s="254" t="s">
        <v>2079</v>
      </c>
      <c r="D2138" s="255">
        <v>58</v>
      </c>
      <c r="E2138" s="254" t="s">
        <v>482</v>
      </c>
      <c r="F2138" s="266" t="s">
        <v>506</v>
      </c>
      <c r="G2138" s="254" t="s">
        <v>508</v>
      </c>
      <c r="H2138" s="267">
        <v>-3.5</v>
      </c>
      <c r="I2138" s="267">
        <v>2.6772915838647084</v>
      </c>
      <c r="J2138" s="268">
        <v>-9.3705205435264798</v>
      </c>
      <c r="K2138" s="267">
        <v>81.537718374074728</v>
      </c>
      <c r="L2138" s="269">
        <v>-285.38201430926154</v>
      </c>
      <c r="M2138" s="270"/>
      <c r="N2138" s="270"/>
    </row>
    <row r="2139" spans="1:14" x14ac:dyDescent="0.25">
      <c r="A2139" s="764" t="s">
        <v>2217</v>
      </c>
      <c r="B2139" s="254" t="s">
        <v>537</v>
      </c>
      <c r="C2139" s="254" t="s">
        <v>2215</v>
      </c>
      <c r="D2139" s="255">
        <v>24</v>
      </c>
      <c r="E2139" s="254" t="s">
        <v>481</v>
      </c>
      <c r="F2139" s="266" t="s">
        <v>506</v>
      </c>
      <c r="G2139" s="254" t="s">
        <v>508</v>
      </c>
      <c r="H2139" s="267">
        <v>-125</v>
      </c>
      <c r="I2139" s="267">
        <v>1.6532508434247062</v>
      </c>
      <c r="J2139" s="268">
        <v>-206.65635542808826</v>
      </c>
      <c r="K2139" s="267">
        <v>50.034779950737054</v>
      </c>
      <c r="L2139" s="269">
        <v>-6254.3474938421314</v>
      </c>
      <c r="M2139" s="270"/>
      <c r="N2139" s="270"/>
    </row>
    <row r="2140" spans="1:14" x14ac:dyDescent="0.25">
      <c r="A2140" s="764" t="s">
        <v>2217</v>
      </c>
      <c r="B2140" s="254" t="s">
        <v>537</v>
      </c>
      <c r="C2140" s="254" t="s">
        <v>2215</v>
      </c>
      <c r="D2140" s="255">
        <v>23</v>
      </c>
      <c r="E2140" s="254" t="s">
        <v>481</v>
      </c>
      <c r="F2140" s="266" t="s">
        <v>506</v>
      </c>
      <c r="G2140" s="254" t="s">
        <v>508</v>
      </c>
      <c r="H2140" s="267">
        <v>-78.2222222222222</v>
      </c>
      <c r="I2140" s="267">
        <v>1.6532508434247062</v>
      </c>
      <c r="J2140" s="268">
        <v>-129.32095486344366</v>
      </c>
      <c r="K2140" s="267">
        <v>50.034779950737054</v>
      </c>
      <c r="L2140" s="269">
        <v>-3913.8316761465417</v>
      </c>
      <c r="M2140" s="270"/>
      <c r="N2140" s="270"/>
    </row>
    <row r="2141" spans="1:14" x14ac:dyDescent="0.25">
      <c r="A2141" s="767" t="s">
        <v>2217</v>
      </c>
      <c r="B2141" s="673" t="s">
        <v>537</v>
      </c>
      <c r="C2141" s="673" t="s">
        <v>2215</v>
      </c>
      <c r="D2141" s="674">
        <v>24</v>
      </c>
      <c r="E2141" s="673" t="s">
        <v>481</v>
      </c>
      <c r="F2141" s="675" t="s">
        <v>506</v>
      </c>
      <c r="G2141" s="673" t="s">
        <v>508</v>
      </c>
      <c r="H2141" s="676">
        <v>-25</v>
      </c>
      <c r="I2141" s="676">
        <v>1.6532508434247062</v>
      </c>
      <c r="J2141" s="676">
        <v>-41.331271085617658</v>
      </c>
      <c r="K2141" s="676">
        <v>50.034779950737054</v>
      </c>
      <c r="L2141" s="677">
        <v>-1250.8694987684264</v>
      </c>
      <c r="M2141" s="678"/>
      <c r="N2141" s="678"/>
    </row>
    <row r="2142" spans="1:14" x14ac:dyDescent="0.25">
      <c r="A2142" s="254"/>
      <c r="B2142" s="254"/>
      <c r="C2142" s="254"/>
      <c r="D2142" s="255"/>
      <c r="E2142" s="254"/>
      <c r="F2142" s="266"/>
      <c r="G2142" s="254"/>
      <c r="H2142" s="267"/>
      <c r="I2142" s="267"/>
      <c r="J2142" s="268"/>
      <c r="K2142" s="267"/>
      <c r="L2142" s="269"/>
      <c r="M2142" s="270"/>
      <c r="N2142" s="270"/>
    </row>
    <row r="2143" spans="1:14" x14ac:dyDescent="0.25">
      <c r="A2143" s="254"/>
      <c r="B2143" s="254"/>
      <c r="C2143" s="254"/>
      <c r="D2143" s="255"/>
      <c r="E2143" s="254"/>
      <c r="F2143" s="266"/>
      <c r="G2143" s="254"/>
      <c r="H2143" s="267"/>
      <c r="I2143" s="267"/>
      <c r="J2143" s="268"/>
      <c r="K2143" s="267"/>
      <c r="L2143" s="269"/>
      <c r="M2143" s="270"/>
      <c r="N2143" s="270"/>
    </row>
    <row r="2144" spans="1:14" x14ac:dyDescent="0.25">
      <c r="A2144" s="254"/>
      <c r="B2144" s="254"/>
      <c r="C2144" s="254"/>
      <c r="D2144" s="255"/>
      <c r="E2144" s="254"/>
      <c r="F2144" s="266"/>
      <c r="G2144" s="254"/>
      <c r="H2144" s="267"/>
      <c r="I2144" s="267"/>
      <c r="J2144" s="268"/>
      <c r="K2144" s="267"/>
      <c r="L2144" s="269"/>
      <c r="M2144" s="270"/>
      <c r="N2144" s="270"/>
    </row>
    <row r="2145" spans="1:14" x14ac:dyDescent="0.25">
      <c r="A2145" s="254"/>
      <c r="B2145" s="254"/>
      <c r="C2145" s="254"/>
      <c r="D2145" s="255"/>
      <c r="E2145" s="254"/>
      <c r="F2145" s="266"/>
      <c r="G2145" s="254"/>
      <c r="H2145" s="267"/>
      <c r="I2145" s="267"/>
      <c r="J2145" s="268"/>
      <c r="K2145" s="267"/>
      <c r="L2145" s="269"/>
      <c r="M2145" s="270"/>
      <c r="N2145" s="270"/>
    </row>
    <row r="2146" spans="1:14" x14ac:dyDescent="0.25">
      <c r="A2146" s="254"/>
      <c r="B2146" s="254"/>
      <c r="C2146" s="254"/>
      <c r="D2146" s="255"/>
      <c r="E2146" s="254"/>
      <c r="F2146" s="266"/>
      <c r="G2146" s="254"/>
      <c r="H2146" s="267"/>
      <c r="I2146" s="267"/>
      <c r="J2146" s="268"/>
      <c r="K2146" s="267"/>
      <c r="L2146" s="269"/>
      <c r="M2146" s="270"/>
      <c r="N2146" s="270"/>
    </row>
    <row r="2147" spans="1:14" x14ac:dyDescent="0.25">
      <c r="A2147" s="254"/>
      <c r="B2147" s="254"/>
      <c r="C2147" s="254"/>
      <c r="D2147" s="255"/>
      <c r="E2147" s="254"/>
      <c r="F2147" s="266"/>
      <c r="G2147" s="254"/>
      <c r="H2147" s="267"/>
      <c r="I2147" s="267"/>
      <c r="J2147" s="268"/>
      <c r="K2147" s="267"/>
      <c r="L2147" s="269"/>
      <c r="M2147" s="270"/>
      <c r="N2147" s="270"/>
    </row>
    <row r="2148" spans="1:14" x14ac:dyDescent="0.25">
      <c r="A2148" s="254"/>
      <c r="B2148" s="254"/>
      <c r="C2148" s="254"/>
      <c r="D2148" s="255"/>
      <c r="E2148" s="254"/>
      <c r="F2148" s="266"/>
      <c r="G2148" s="254"/>
      <c r="H2148" s="267"/>
      <c r="I2148" s="267"/>
      <c r="J2148" s="268"/>
      <c r="K2148" s="267"/>
      <c r="L2148" s="269"/>
      <c r="M2148" s="270"/>
      <c r="N2148" s="270"/>
    </row>
    <row r="2149" spans="1:14" x14ac:dyDescent="0.25">
      <c r="A2149" s="254"/>
      <c r="B2149" s="254"/>
      <c r="C2149" s="254"/>
      <c r="D2149" s="255"/>
      <c r="E2149" s="254"/>
      <c r="F2149" s="266"/>
      <c r="G2149" s="254"/>
      <c r="H2149" s="267"/>
      <c r="I2149" s="267"/>
      <c r="J2149" s="268"/>
      <c r="K2149" s="267"/>
      <c r="L2149" s="269"/>
      <c r="M2149" s="270"/>
      <c r="N2149" s="270"/>
    </row>
    <row r="2150" spans="1:14" x14ac:dyDescent="0.25">
      <c r="A2150" s="254"/>
      <c r="B2150" s="254"/>
      <c r="C2150" s="254"/>
      <c r="D2150" s="255"/>
      <c r="E2150" s="254"/>
      <c r="F2150" s="266"/>
      <c r="G2150" s="254"/>
      <c r="H2150" s="267"/>
      <c r="I2150" s="267"/>
      <c r="J2150" s="268"/>
      <c r="K2150" s="267"/>
      <c r="L2150" s="269"/>
      <c r="M2150" s="270"/>
      <c r="N2150" s="270"/>
    </row>
    <row r="2151" spans="1:14" x14ac:dyDescent="0.25">
      <c r="A2151" s="254"/>
      <c r="B2151" s="254"/>
      <c r="C2151" s="254"/>
      <c r="D2151" s="255"/>
      <c r="E2151" s="254"/>
      <c r="F2151" s="266"/>
      <c r="G2151" s="254"/>
      <c r="H2151" s="267"/>
      <c r="I2151" s="267"/>
      <c r="J2151" s="268"/>
      <c r="K2151" s="267"/>
      <c r="L2151" s="269"/>
      <c r="M2151" s="270"/>
      <c r="N2151" s="270"/>
    </row>
    <row r="2152" spans="1:14" x14ac:dyDescent="0.25">
      <c r="A2152" s="254"/>
      <c r="B2152" s="254"/>
      <c r="C2152" s="254"/>
      <c r="D2152" s="255"/>
      <c r="E2152" s="254"/>
      <c r="F2152" s="266"/>
      <c r="G2152" s="254"/>
      <c r="H2152" s="267"/>
      <c r="I2152" s="267"/>
      <c r="J2152" s="268"/>
      <c r="K2152" s="267"/>
      <c r="L2152" s="269"/>
      <c r="M2152" s="270"/>
      <c r="N2152" s="270"/>
    </row>
    <row r="2153" spans="1:14" x14ac:dyDescent="0.25">
      <c r="A2153" s="254"/>
      <c r="B2153" s="254"/>
      <c r="C2153" s="254"/>
      <c r="D2153" s="255"/>
      <c r="E2153" s="254"/>
      <c r="F2153" s="266"/>
      <c r="G2153" s="254"/>
      <c r="H2153" s="267"/>
      <c r="I2153" s="267"/>
      <c r="J2153" s="268"/>
      <c r="K2153" s="267"/>
      <c r="L2153" s="269"/>
      <c r="M2153" s="270"/>
      <c r="N2153" s="270"/>
    </row>
    <row r="2154" spans="1:14" x14ac:dyDescent="0.25">
      <c r="A2154" s="254"/>
      <c r="B2154" s="254"/>
      <c r="C2154" s="254"/>
      <c r="D2154" s="255"/>
      <c r="E2154" s="254"/>
      <c r="F2154" s="266"/>
      <c r="G2154" s="254"/>
      <c r="H2154" s="267"/>
      <c r="I2154" s="267"/>
      <c r="J2154" s="268"/>
      <c r="K2154" s="267"/>
      <c r="L2154" s="269"/>
      <c r="M2154" s="270"/>
      <c r="N2154" s="270"/>
    </row>
    <row r="2155" spans="1:14" x14ac:dyDescent="0.25">
      <c r="A2155" s="254"/>
      <c r="B2155" s="254"/>
      <c r="C2155" s="254"/>
      <c r="D2155" s="255"/>
      <c r="E2155" s="254"/>
      <c r="F2155" s="266"/>
      <c r="G2155" s="254"/>
      <c r="H2155" s="267"/>
      <c r="I2155" s="267"/>
      <c r="J2155" s="268"/>
      <c r="K2155" s="267"/>
      <c r="L2155" s="269"/>
      <c r="M2155" s="270"/>
      <c r="N2155" s="270"/>
    </row>
    <row r="2156" spans="1:14" x14ac:dyDescent="0.25">
      <c r="A2156" s="254"/>
      <c r="B2156" s="254"/>
      <c r="C2156" s="254"/>
      <c r="D2156" s="255"/>
      <c r="E2156" s="254"/>
      <c r="F2156" s="266"/>
      <c r="G2156" s="254"/>
      <c r="H2156" s="267"/>
      <c r="I2156" s="267"/>
      <c r="J2156" s="268"/>
      <c r="K2156" s="267"/>
      <c r="L2156" s="269"/>
      <c r="M2156" s="270"/>
      <c r="N2156" s="270"/>
    </row>
    <row r="2157" spans="1:14" x14ac:dyDescent="0.25">
      <c r="A2157" s="254"/>
      <c r="B2157" s="254"/>
      <c r="C2157" s="254"/>
      <c r="D2157" s="255"/>
      <c r="E2157" s="254"/>
      <c r="F2157" s="266"/>
      <c r="G2157" s="254"/>
      <c r="H2157" s="267"/>
      <c r="I2157" s="267"/>
      <c r="J2157" s="268"/>
      <c r="K2157" s="267"/>
      <c r="L2157" s="269"/>
      <c r="M2157" s="270"/>
      <c r="N2157" s="270"/>
    </row>
    <row r="2158" spans="1:14" x14ac:dyDescent="0.25">
      <c r="A2158" s="254"/>
      <c r="B2158" s="254"/>
      <c r="C2158" s="254"/>
      <c r="D2158" s="255"/>
      <c r="E2158" s="254"/>
      <c r="F2158" s="266"/>
      <c r="G2158" s="254"/>
      <c r="H2158" s="267"/>
      <c r="I2158" s="267"/>
      <c r="J2158" s="268"/>
      <c r="K2158" s="267"/>
      <c r="L2158" s="269"/>
      <c r="M2158" s="270"/>
      <c r="N2158" s="270"/>
    </row>
    <row r="2159" spans="1:14" x14ac:dyDescent="0.25">
      <c r="A2159" s="254"/>
      <c r="B2159" s="254"/>
      <c r="C2159" s="254"/>
      <c r="D2159" s="255"/>
      <c r="E2159" s="254"/>
      <c r="F2159" s="266"/>
      <c r="G2159" s="254"/>
      <c r="H2159" s="267"/>
      <c r="I2159" s="267"/>
      <c r="J2159" s="268"/>
      <c r="K2159" s="267"/>
      <c r="L2159" s="269"/>
      <c r="M2159" s="270"/>
      <c r="N2159" s="270"/>
    </row>
    <row r="2160" spans="1:14" x14ac:dyDescent="0.25">
      <c r="A2160" s="254"/>
      <c r="B2160" s="254"/>
      <c r="C2160" s="254"/>
      <c r="D2160" s="255"/>
      <c r="E2160" s="254"/>
      <c r="F2160" s="266"/>
      <c r="G2160" s="254"/>
      <c r="H2160" s="267"/>
      <c r="I2160" s="267"/>
      <c r="J2160" s="268"/>
      <c r="K2160" s="267"/>
      <c r="L2160" s="269"/>
      <c r="M2160" s="270"/>
      <c r="N2160" s="270"/>
    </row>
    <row r="2161" spans="1:14" x14ac:dyDescent="0.25">
      <c r="A2161" s="254"/>
      <c r="B2161" s="254"/>
      <c r="C2161" s="254"/>
      <c r="D2161" s="255"/>
      <c r="E2161" s="254"/>
      <c r="F2161" s="266"/>
      <c r="G2161" s="254"/>
      <c r="H2161" s="267"/>
      <c r="I2161" s="267"/>
      <c r="J2161" s="268"/>
      <c r="K2161" s="267"/>
      <c r="L2161" s="269"/>
      <c r="M2161" s="270"/>
      <c r="N2161" s="270"/>
    </row>
    <row r="2162" spans="1:14" x14ac:dyDescent="0.25">
      <c r="A2162" s="254"/>
      <c r="B2162" s="254"/>
      <c r="C2162" s="254"/>
      <c r="D2162" s="255"/>
      <c r="E2162" s="254"/>
      <c r="F2162" s="266"/>
      <c r="G2162" s="254"/>
      <c r="H2162" s="267"/>
      <c r="I2162" s="267"/>
      <c r="J2162" s="268"/>
      <c r="K2162" s="267"/>
      <c r="L2162" s="269"/>
      <c r="M2162" s="270"/>
      <c r="N2162" s="270"/>
    </row>
    <row r="2163" spans="1:14" x14ac:dyDescent="0.25">
      <c r="A2163" s="254"/>
      <c r="B2163" s="254"/>
      <c r="C2163" s="254"/>
      <c r="D2163" s="255"/>
      <c r="E2163" s="254"/>
      <c r="F2163" s="266"/>
      <c r="G2163" s="254"/>
      <c r="H2163" s="267"/>
      <c r="I2163" s="267"/>
      <c r="J2163" s="268"/>
      <c r="K2163" s="267"/>
      <c r="L2163" s="269"/>
      <c r="M2163" s="270"/>
      <c r="N2163" s="270"/>
    </row>
    <row r="2164" spans="1:14" x14ac:dyDescent="0.25">
      <c r="A2164" s="254"/>
      <c r="B2164" s="254"/>
      <c r="C2164" s="254"/>
      <c r="D2164" s="255"/>
      <c r="E2164" s="254"/>
      <c r="F2164" s="266"/>
      <c r="G2164" s="254"/>
      <c r="H2164" s="267"/>
      <c r="I2164" s="267"/>
      <c r="J2164" s="268"/>
      <c r="K2164" s="267"/>
      <c r="L2164" s="269"/>
      <c r="M2164" s="270"/>
      <c r="N2164" s="270"/>
    </row>
    <row r="2165" spans="1:14" x14ac:dyDescent="0.25">
      <c r="A2165" s="254"/>
      <c r="B2165" s="254"/>
      <c r="C2165" s="254"/>
      <c r="D2165" s="255"/>
      <c r="E2165" s="254"/>
      <c r="F2165" s="266"/>
      <c r="G2165" s="254"/>
      <c r="H2165" s="267"/>
      <c r="I2165" s="267"/>
      <c r="J2165" s="268"/>
      <c r="K2165" s="267"/>
      <c r="L2165" s="269"/>
      <c r="M2165" s="270"/>
      <c r="N2165" s="270"/>
    </row>
    <row r="2166" spans="1:14" x14ac:dyDescent="0.25">
      <c r="A2166" s="254"/>
      <c r="B2166" s="254"/>
      <c r="C2166" s="254"/>
      <c r="D2166" s="255"/>
      <c r="E2166" s="254"/>
      <c r="F2166" s="266"/>
      <c r="G2166" s="254"/>
      <c r="H2166" s="267"/>
      <c r="I2166" s="267"/>
      <c r="J2166" s="268"/>
      <c r="K2166" s="267"/>
      <c r="L2166" s="269"/>
      <c r="M2166" s="270"/>
      <c r="N2166" s="270"/>
    </row>
    <row r="2167" spans="1:14" x14ac:dyDescent="0.25">
      <c r="A2167" s="254"/>
      <c r="B2167" s="254"/>
      <c r="C2167" s="254"/>
      <c r="D2167" s="255"/>
      <c r="E2167" s="254"/>
      <c r="F2167" s="266"/>
      <c r="G2167" s="254"/>
      <c r="H2167" s="267"/>
      <c r="I2167" s="267"/>
      <c r="J2167" s="268"/>
      <c r="K2167" s="267"/>
      <c r="L2167" s="269"/>
      <c r="M2167" s="270"/>
      <c r="N2167" s="270"/>
    </row>
    <row r="2168" spans="1:14" x14ac:dyDescent="0.25">
      <c r="A2168" s="254"/>
      <c r="B2168" s="254"/>
      <c r="C2168" s="254"/>
      <c r="D2168" s="255"/>
      <c r="E2168" s="254"/>
      <c r="F2168" s="266"/>
      <c r="G2168" s="254"/>
      <c r="H2168" s="267"/>
      <c r="I2168" s="267"/>
      <c r="J2168" s="268"/>
      <c r="K2168" s="267"/>
      <c r="L2168" s="269"/>
      <c r="M2168" s="270"/>
      <c r="N2168" s="270"/>
    </row>
    <row r="2169" spans="1:14" x14ac:dyDescent="0.25">
      <c r="A2169" s="254"/>
      <c r="B2169" s="254"/>
      <c r="C2169" s="254"/>
      <c r="D2169" s="255"/>
      <c r="E2169" s="254"/>
      <c r="F2169" s="266"/>
      <c r="G2169" s="254"/>
      <c r="H2169" s="267"/>
      <c r="I2169" s="267"/>
      <c r="J2169" s="268"/>
      <c r="K2169" s="267"/>
      <c r="L2169" s="269"/>
      <c r="M2169" s="270"/>
      <c r="N2169" s="270"/>
    </row>
    <row r="2170" spans="1:14" x14ac:dyDescent="0.25">
      <c r="A2170" s="254"/>
      <c r="B2170" s="254"/>
      <c r="C2170" s="254"/>
      <c r="D2170" s="255"/>
      <c r="E2170" s="254"/>
      <c r="F2170" s="266"/>
      <c r="G2170" s="254"/>
      <c r="H2170" s="267"/>
      <c r="I2170" s="267"/>
      <c r="J2170" s="268"/>
      <c r="K2170" s="267"/>
      <c r="L2170" s="269"/>
      <c r="M2170" s="270"/>
      <c r="N2170" s="270"/>
    </row>
    <row r="2171" spans="1:14" x14ac:dyDescent="0.25">
      <c r="A2171" s="254"/>
      <c r="B2171" s="254"/>
      <c r="C2171" s="254"/>
      <c r="D2171" s="255"/>
      <c r="E2171" s="254"/>
      <c r="F2171" s="266"/>
      <c r="G2171" s="254"/>
      <c r="H2171" s="267"/>
      <c r="I2171" s="267"/>
      <c r="J2171" s="268"/>
      <c r="K2171" s="267"/>
      <c r="L2171" s="269"/>
      <c r="M2171" s="270"/>
      <c r="N2171" s="270"/>
    </row>
    <row r="2172" spans="1:14" x14ac:dyDescent="0.25">
      <c r="A2172" s="254"/>
      <c r="B2172" s="254"/>
      <c r="C2172" s="254"/>
      <c r="D2172" s="255"/>
      <c r="E2172" s="254"/>
      <c r="F2172" s="266"/>
      <c r="G2172" s="254"/>
      <c r="H2172" s="267"/>
      <c r="I2172" s="267"/>
      <c r="J2172" s="268"/>
      <c r="K2172" s="267"/>
      <c r="L2172" s="269"/>
      <c r="M2172" s="270"/>
      <c r="N2172" s="270"/>
    </row>
    <row r="2173" spans="1:14" x14ac:dyDescent="0.25">
      <c r="A2173" s="254"/>
      <c r="B2173" s="254"/>
      <c r="C2173" s="254"/>
      <c r="D2173" s="255"/>
      <c r="E2173" s="254"/>
      <c r="F2173" s="266"/>
      <c r="G2173" s="254"/>
      <c r="H2173" s="267"/>
      <c r="I2173" s="267"/>
      <c r="J2173" s="268"/>
      <c r="K2173" s="267"/>
      <c r="L2173" s="269"/>
      <c r="M2173" s="270"/>
      <c r="N2173" s="270"/>
    </row>
    <row r="2174" spans="1:14" x14ac:dyDescent="0.25">
      <c r="A2174" s="254"/>
      <c r="B2174" s="254"/>
      <c r="C2174" s="254"/>
      <c r="D2174" s="255"/>
      <c r="E2174" s="254"/>
      <c r="F2174" s="266"/>
      <c r="G2174" s="254"/>
      <c r="H2174" s="267"/>
      <c r="I2174" s="267"/>
      <c r="J2174" s="268"/>
      <c r="K2174" s="267"/>
      <c r="L2174" s="269"/>
      <c r="M2174" s="270"/>
      <c r="N2174" s="270"/>
    </row>
    <row r="2175" spans="1:14" x14ac:dyDescent="0.25">
      <c r="A2175" s="254"/>
      <c r="B2175" s="254"/>
      <c r="C2175" s="254"/>
      <c r="D2175" s="255"/>
      <c r="E2175" s="254"/>
      <c r="F2175" s="266"/>
      <c r="G2175" s="254"/>
      <c r="H2175" s="267"/>
      <c r="I2175" s="267"/>
      <c r="J2175" s="268"/>
      <c r="K2175" s="267"/>
      <c r="L2175" s="269"/>
      <c r="M2175" s="270"/>
      <c r="N2175" s="270"/>
    </row>
    <row r="2176" spans="1:14" x14ac:dyDescent="0.25">
      <c r="A2176" s="254"/>
      <c r="B2176" s="254"/>
      <c r="C2176" s="254"/>
      <c r="D2176" s="255"/>
      <c r="E2176" s="254"/>
      <c r="F2176" s="266"/>
      <c r="G2176" s="254"/>
      <c r="H2176" s="267"/>
      <c r="I2176" s="267"/>
      <c r="J2176" s="268"/>
      <c r="K2176" s="267"/>
      <c r="L2176" s="269"/>
      <c r="M2176" s="270"/>
      <c r="N2176" s="270"/>
    </row>
    <row r="2177" spans="1:14" x14ac:dyDescent="0.25">
      <c r="A2177" s="254"/>
      <c r="B2177" s="254"/>
      <c r="C2177" s="254"/>
      <c r="D2177" s="255"/>
      <c r="E2177" s="254"/>
      <c r="F2177" s="266"/>
      <c r="G2177" s="254"/>
      <c r="H2177" s="267"/>
      <c r="I2177" s="267"/>
      <c r="J2177" s="268"/>
      <c r="K2177" s="267"/>
      <c r="L2177" s="269"/>
      <c r="M2177" s="270"/>
      <c r="N2177" s="270"/>
    </row>
    <row r="2178" spans="1:14" x14ac:dyDescent="0.25">
      <c r="A2178" s="254"/>
      <c r="B2178" s="254"/>
      <c r="C2178" s="254"/>
      <c r="D2178" s="255"/>
      <c r="E2178" s="254"/>
      <c r="F2178" s="266"/>
      <c r="G2178" s="254"/>
      <c r="H2178" s="267"/>
      <c r="I2178" s="267"/>
      <c r="J2178" s="268"/>
      <c r="K2178" s="267"/>
      <c r="L2178" s="269"/>
      <c r="M2178" s="270"/>
      <c r="N2178" s="270"/>
    </row>
    <row r="2179" spans="1:14" x14ac:dyDescent="0.25">
      <c r="A2179" s="254"/>
      <c r="B2179" s="254"/>
      <c r="C2179" s="254"/>
      <c r="D2179" s="255"/>
      <c r="E2179" s="254"/>
      <c r="F2179" s="266"/>
      <c r="G2179" s="254"/>
      <c r="H2179" s="267"/>
      <c r="I2179" s="267"/>
      <c r="J2179" s="268"/>
      <c r="K2179" s="267"/>
      <c r="L2179" s="269"/>
      <c r="M2179" s="270"/>
      <c r="N2179" s="270"/>
    </row>
    <row r="2180" spans="1:14" x14ac:dyDescent="0.25">
      <c r="A2180" s="254"/>
      <c r="B2180" s="254"/>
      <c r="C2180" s="254"/>
      <c r="D2180" s="255"/>
      <c r="E2180" s="254"/>
      <c r="F2180" s="266"/>
      <c r="G2180" s="254"/>
      <c r="H2180" s="267"/>
      <c r="I2180" s="267"/>
      <c r="J2180" s="268"/>
      <c r="K2180" s="267"/>
      <c r="L2180" s="269"/>
      <c r="M2180" s="270"/>
      <c r="N2180" s="270"/>
    </row>
    <row r="2181" spans="1:14" x14ac:dyDescent="0.25">
      <c r="A2181" s="254"/>
      <c r="B2181" s="254"/>
      <c r="C2181" s="254"/>
      <c r="D2181" s="255"/>
      <c r="E2181" s="254"/>
      <c r="F2181" s="266"/>
      <c r="G2181" s="254"/>
      <c r="H2181" s="267"/>
      <c r="I2181" s="267"/>
      <c r="J2181" s="268"/>
      <c r="K2181" s="267"/>
      <c r="L2181" s="269"/>
      <c r="M2181" s="270"/>
      <c r="N2181" s="270"/>
    </row>
    <row r="2182" spans="1:14" x14ac:dyDescent="0.25">
      <c r="A2182" s="254"/>
      <c r="B2182" s="254"/>
      <c r="C2182" s="254"/>
      <c r="D2182" s="255"/>
      <c r="E2182" s="254"/>
      <c r="F2182" s="266"/>
      <c r="G2182" s="254"/>
      <c r="H2182" s="267"/>
      <c r="I2182" s="267"/>
      <c r="J2182" s="268"/>
      <c r="K2182" s="267"/>
      <c r="L2182" s="269"/>
      <c r="M2182" s="270"/>
      <c r="N2182" s="270"/>
    </row>
    <row r="2183" spans="1:14" x14ac:dyDescent="0.25">
      <c r="A2183" s="254"/>
      <c r="B2183" s="254"/>
      <c r="C2183" s="254"/>
      <c r="D2183" s="255"/>
      <c r="E2183" s="254"/>
      <c r="F2183" s="266"/>
      <c r="G2183" s="254"/>
      <c r="H2183" s="267"/>
      <c r="I2183" s="267"/>
      <c r="J2183" s="268"/>
      <c r="K2183" s="267"/>
      <c r="L2183" s="269"/>
      <c r="M2183" s="270"/>
      <c r="N2183" s="270"/>
    </row>
    <row r="2184" spans="1:14" x14ac:dyDescent="0.25">
      <c r="A2184" s="254"/>
      <c r="B2184" s="254"/>
      <c r="C2184" s="254"/>
      <c r="D2184" s="255"/>
      <c r="E2184" s="254"/>
      <c r="F2184" s="266"/>
      <c r="G2184" s="254"/>
      <c r="H2184" s="267"/>
      <c r="I2184" s="267"/>
      <c r="J2184" s="268"/>
      <c r="K2184" s="267"/>
      <c r="L2184" s="269"/>
      <c r="M2184" s="270"/>
      <c r="N2184" s="270"/>
    </row>
    <row r="2185" spans="1:14" x14ac:dyDescent="0.25">
      <c r="A2185" s="254"/>
      <c r="B2185" s="254"/>
      <c r="C2185" s="254"/>
      <c r="D2185" s="255"/>
      <c r="E2185" s="254"/>
      <c r="F2185" s="266"/>
      <c r="G2185" s="254"/>
      <c r="H2185" s="267"/>
      <c r="I2185" s="267"/>
      <c r="J2185" s="268"/>
      <c r="K2185" s="267"/>
      <c r="L2185" s="269"/>
      <c r="M2185" s="270"/>
      <c r="N2185" s="270"/>
    </row>
    <row r="2186" spans="1:14" x14ac:dyDescent="0.25">
      <c r="A2186" s="254"/>
      <c r="B2186" s="254"/>
      <c r="C2186" s="254"/>
      <c r="D2186" s="255"/>
      <c r="E2186" s="254"/>
      <c r="F2186" s="266"/>
      <c r="G2186" s="254"/>
      <c r="H2186" s="267"/>
      <c r="I2186" s="267"/>
      <c r="J2186" s="268"/>
      <c r="K2186" s="267"/>
      <c r="L2186" s="269"/>
      <c r="M2186" s="270"/>
      <c r="N2186" s="270"/>
    </row>
    <row r="2187" spans="1:14" x14ac:dyDescent="0.25">
      <c r="A2187" s="254"/>
      <c r="B2187" s="254"/>
      <c r="C2187" s="254"/>
      <c r="D2187" s="255"/>
      <c r="E2187" s="254"/>
      <c r="F2187" s="266"/>
      <c r="G2187" s="254"/>
      <c r="H2187" s="267"/>
      <c r="I2187" s="267"/>
      <c r="J2187" s="268"/>
      <c r="K2187" s="267"/>
      <c r="L2187" s="269"/>
      <c r="M2187" s="270"/>
      <c r="N2187" s="270"/>
    </row>
    <row r="2188" spans="1:14" x14ac:dyDescent="0.25">
      <c r="A2188" s="254"/>
      <c r="B2188" s="254"/>
      <c r="C2188" s="254"/>
      <c r="D2188" s="255"/>
      <c r="E2188" s="254"/>
      <c r="F2188" s="266"/>
      <c r="G2188" s="254"/>
      <c r="H2188" s="267"/>
      <c r="I2188" s="267"/>
      <c r="J2188" s="268"/>
      <c r="K2188" s="267"/>
      <c r="L2188" s="269"/>
      <c r="M2188" s="270"/>
      <c r="N2188" s="270"/>
    </row>
    <row r="2189" spans="1:14" x14ac:dyDescent="0.25">
      <c r="A2189" s="254"/>
      <c r="B2189" s="254"/>
      <c r="C2189" s="254"/>
      <c r="D2189" s="255"/>
      <c r="E2189" s="254"/>
      <c r="F2189" s="266"/>
      <c r="G2189" s="254"/>
      <c r="H2189" s="267"/>
      <c r="I2189" s="267"/>
      <c r="J2189" s="268"/>
      <c r="K2189" s="267"/>
      <c r="L2189" s="269"/>
      <c r="M2189" s="270"/>
      <c r="N2189" s="270"/>
    </row>
    <row r="2190" spans="1:14" x14ac:dyDescent="0.25">
      <c r="A2190" s="254"/>
      <c r="B2190" s="254"/>
      <c r="C2190" s="254"/>
      <c r="D2190" s="255"/>
      <c r="E2190" s="254"/>
      <c r="F2190" s="266"/>
      <c r="G2190" s="254"/>
      <c r="H2190" s="267"/>
      <c r="I2190" s="267"/>
      <c r="J2190" s="268"/>
      <c r="K2190" s="267"/>
      <c r="L2190" s="269"/>
      <c r="M2190" s="270"/>
      <c r="N2190" s="270"/>
    </row>
    <row r="2191" spans="1:14" x14ac:dyDescent="0.25">
      <c r="A2191" s="254"/>
      <c r="B2191" s="254"/>
      <c r="C2191" s="254"/>
      <c r="D2191" s="255"/>
      <c r="E2191" s="254"/>
      <c r="F2191" s="266"/>
      <c r="G2191" s="254"/>
      <c r="H2191" s="267"/>
      <c r="I2191" s="267"/>
      <c r="J2191" s="268"/>
      <c r="K2191" s="267"/>
      <c r="L2191" s="269"/>
      <c r="M2191" s="270"/>
      <c r="N2191" s="270"/>
    </row>
    <row r="2192" spans="1:14" x14ac:dyDescent="0.25">
      <c r="A2192" s="254"/>
      <c r="B2192" s="254"/>
      <c r="C2192" s="254"/>
      <c r="D2192" s="255"/>
      <c r="E2192" s="254"/>
      <c r="F2192" s="266"/>
      <c r="G2192" s="254"/>
      <c r="H2192" s="267"/>
      <c r="I2192" s="267"/>
      <c r="J2192" s="268"/>
      <c r="K2192" s="267"/>
      <c r="L2192" s="269"/>
      <c r="M2192" s="270"/>
      <c r="N2192" s="270"/>
    </row>
    <row r="2193" spans="1:14" x14ac:dyDescent="0.25">
      <c r="A2193" s="254"/>
      <c r="B2193" s="254"/>
      <c r="C2193" s="254"/>
      <c r="D2193" s="255"/>
      <c r="E2193" s="254"/>
      <c r="F2193" s="266"/>
      <c r="G2193" s="254"/>
      <c r="H2193" s="267"/>
      <c r="I2193" s="267"/>
      <c r="J2193" s="268"/>
      <c r="K2193" s="267"/>
      <c r="L2193" s="269"/>
      <c r="M2193" s="270"/>
      <c r="N2193" s="270"/>
    </row>
    <row r="2194" spans="1:14" x14ac:dyDescent="0.25">
      <c r="A2194" s="254"/>
      <c r="B2194" s="254"/>
      <c r="C2194" s="254"/>
      <c r="D2194" s="255"/>
      <c r="E2194" s="254"/>
      <c r="F2194" s="266"/>
      <c r="G2194" s="254"/>
      <c r="H2194" s="267"/>
      <c r="I2194" s="267"/>
      <c r="J2194" s="268"/>
      <c r="K2194" s="267"/>
      <c r="L2194" s="269"/>
      <c r="M2194" s="270"/>
      <c r="N2194" s="270"/>
    </row>
    <row r="2195" spans="1:14" x14ac:dyDescent="0.25">
      <c r="A2195" s="254"/>
      <c r="B2195" s="254"/>
      <c r="C2195" s="254"/>
      <c r="D2195" s="255"/>
      <c r="E2195" s="254"/>
      <c r="F2195" s="266"/>
      <c r="G2195" s="254"/>
      <c r="H2195" s="267"/>
      <c r="I2195" s="267"/>
      <c r="J2195" s="268"/>
      <c r="K2195" s="267"/>
      <c r="L2195" s="269"/>
      <c r="M2195" s="270"/>
      <c r="N2195" s="270"/>
    </row>
    <row r="2196" spans="1:14" x14ac:dyDescent="0.25">
      <c r="A2196" s="254"/>
      <c r="B2196" s="254"/>
      <c r="C2196" s="254"/>
      <c r="D2196" s="255"/>
      <c r="E2196" s="254"/>
      <c r="F2196" s="266"/>
      <c r="G2196" s="254"/>
      <c r="H2196" s="267"/>
      <c r="I2196" s="267"/>
      <c r="J2196" s="268"/>
      <c r="K2196" s="267"/>
      <c r="L2196" s="269"/>
      <c r="M2196" s="270"/>
      <c r="N2196" s="270"/>
    </row>
    <row r="2197" spans="1:14" x14ac:dyDescent="0.25">
      <c r="A2197" s="254"/>
      <c r="B2197" s="254"/>
      <c r="C2197" s="254"/>
      <c r="D2197" s="255"/>
      <c r="E2197" s="254"/>
      <c r="F2197" s="266"/>
      <c r="G2197" s="254"/>
      <c r="H2197" s="267"/>
      <c r="I2197" s="267"/>
      <c r="J2197" s="268"/>
      <c r="K2197" s="267"/>
      <c r="L2197" s="269"/>
      <c r="M2197" s="270"/>
      <c r="N2197" s="270"/>
    </row>
    <row r="2198" spans="1:14" x14ac:dyDescent="0.25">
      <c r="A2198" s="254"/>
      <c r="B2198" s="254"/>
      <c r="C2198" s="254"/>
      <c r="D2198" s="255"/>
      <c r="E2198" s="254"/>
      <c r="F2198" s="266"/>
      <c r="G2198" s="254"/>
      <c r="H2198" s="267"/>
      <c r="I2198" s="267"/>
      <c r="J2198" s="268"/>
      <c r="K2198" s="267"/>
      <c r="L2198" s="269"/>
      <c r="M2198" s="270"/>
      <c r="N2198" s="270"/>
    </row>
    <row r="2199" spans="1:14" x14ac:dyDescent="0.25">
      <c r="A2199" s="254"/>
      <c r="B2199" s="254"/>
      <c r="C2199" s="254"/>
      <c r="D2199" s="255"/>
      <c r="E2199" s="254"/>
      <c r="F2199" s="266"/>
      <c r="G2199" s="254"/>
      <c r="H2199" s="267"/>
      <c r="I2199" s="267"/>
      <c r="J2199" s="268"/>
      <c r="K2199" s="267"/>
      <c r="L2199" s="269"/>
      <c r="M2199" s="270"/>
      <c r="N2199" s="270"/>
    </row>
    <row r="2200" spans="1:14" x14ac:dyDescent="0.25">
      <c r="A2200" s="254"/>
      <c r="B2200" s="254"/>
      <c r="C2200" s="254"/>
      <c r="D2200" s="255"/>
      <c r="E2200" s="254"/>
      <c r="F2200" s="266"/>
      <c r="G2200" s="254"/>
      <c r="H2200" s="267"/>
      <c r="I2200" s="267"/>
      <c r="J2200" s="268"/>
      <c r="K2200" s="267"/>
      <c r="L2200" s="269"/>
      <c r="M2200" s="270"/>
      <c r="N2200" s="270"/>
    </row>
    <row r="2201" spans="1:14" x14ac:dyDescent="0.25">
      <c r="A2201" s="254"/>
      <c r="B2201" s="254"/>
      <c r="C2201" s="254"/>
      <c r="D2201" s="255"/>
      <c r="E2201" s="254"/>
      <c r="F2201" s="266"/>
      <c r="G2201" s="254"/>
      <c r="H2201" s="267"/>
      <c r="I2201" s="267"/>
      <c r="J2201" s="268"/>
      <c r="K2201" s="267"/>
      <c r="L2201" s="269"/>
      <c r="M2201" s="270"/>
      <c r="N2201" s="270"/>
    </row>
    <row r="2202" spans="1:14" x14ac:dyDescent="0.25">
      <c r="A2202" s="254"/>
      <c r="B2202" s="254"/>
      <c r="C2202" s="254"/>
      <c r="D2202" s="255"/>
      <c r="E2202" s="254"/>
      <c r="F2202" s="266"/>
      <c r="G2202" s="254"/>
      <c r="H2202" s="267"/>
      <c r="I2202" s="267"/>
      <c r="J2202" s="268"/>
      <c r="K2202" s="267"/>
      <c r="L2202" s="269"/>
      <c r="M2202" s="270"/>
      <c r="N2202" s="270"/>
    </row>
    <row r="2203" spans="1:14" x14ac:dyDescent="0.25">
      <c r="A2203" s="254"/>
      <c r="B2203" s="254"/>
      <c r="C2203" s="254"/>
      <c r="D2203" s="255"/>
      <c r="E2203" s="254"/>
      <c r="F2203" s="266"/>
      <c r="G2203" s="254"/>
      <c r="H2203" s="267"/>
      <c r="I2203" s="267"/>
      <c r="J2203" s="268"/>
      <c r="K2203" s="267"/>
      <c r="L2203" s="269"/>
      <c r="M2203" s="270"/>
      <c r="N2203" s="270"/>
    </row>
    <row r="2204" spans="1:14" x14ac:dyDescent="0.25">
      <c r="A2204" s="254"/>
      <c r="B2204" s="254"/>
      <c r="C2204" s="254"/>
      <c r="D2204" s="255"/>
      <c r="E2204" s="254"/>
      <c r="F2204" s="266"/>
      <c r="G2204" s="254"/>
      <c r="H2204" s="267"/>
      <c r="I2204" s="267"/>
      <c r="J2204" s="268"/>
      <c r="K2204" s="267"/>
      <c r="L2204" s="269"/>
      <c r="M2204" s="270"/>
      <c r="N2204" s="270"/>
    </row>
    <row r="2205" spans="1:14" x14ac:dyDescent="0.25">
      <c r="A2205" s="254"/>
      <c r="B2205" s="254"/>
      <c r="C2205" s="254"/>
      <c r="D2205" s="255"/>
      <c r="E2205" s="254"/>
      <c r="F2205" s="266"/>
      <c r="G2205" s="254"/>
      <c r="H2205" s="267"/>
      <c r="I2205" s="267"/>
      <c r="J2205" s="268"/>
      <c r="K2205" s="267"/>
      <c r="L2205" s="269"/>
      <c r="M2205" s="270"/>
      <c r="N2205" s="270"/>
    </row>
    <row r="2206" spans="1:14" x14ac:dyDescent="0.25">
      <c r="A2206" s="254"/>
      <c r="B2206" s="254"/>
      <c r="C2206" s="254"/>
      <c r="D2206" s="255"/>
      <c r="E2206" s="254"/>
      <c r="F2206" s="266"/>
      <c r="G2206" s="254"/>
      <c r="H2206" s="267"/>
      <c r="I2206" s="267"/>
      <c r="J2206" s="268"/>
      <c r="K2206" s="267"/>
      <c r="L2206" s="269"/>
      <c r="M2206" s="270"/>
      <c r="N2206" s="270"/>
    </row>
    <row r="2207" spans="1:14" x14ac:dyDescent="0.25">
      <c r="A2207" s="254"/>
      <c r="B2207" s="254"/>
      <c r="C2207" s="254"/>
      <c r="D2207" s="255"/>
      <c r="E2207" s="254"/>
      <c r="F2207" s="266"/>
      <c r="G2207" s="254"/>
      <c r="H2207" s="267"/>
      <c r="I2207" s="267"/>
      <c r="J2207" s="268"/>
      <c r="K2207" s="267"/>
      <c r="L2207" s="269"/>
      <c r="M2207" s="270"/>
      <c r="N2207" s="270"/>
    </row>
    <row r="2208" spans="1:14" x14ac:dyDescent="0.25">
      <c r="A2208" s="254"/>
      <c r="B2208" s="254"/>
      <c r="C2208" s="254"/>
      <c r="D2208" s="255"/>
      <c r="E2208" s="254"/>
      <c r="F2208" s="266"/>
      <c r="G2208" s="254"/>
      <c r="H2208" s="267"/>
      <c r="I2208" s="267"/>
      <c r="J2208" s="268"/>
      <c r="K2208" s="267"/>
      <c r="L2208" s="269"/>
      <c r="M2208" s="270"/>
      <c r="N2208" s="270"/>
    </row>
    <row r="2209" spans="1:14" x14ac:dyDescent="0.25">
      <c r="A2209" s="254"/>
      <c r="B2209" s="254"/>
      <c r="C2209" s="254"/>
      <c r="D2209" s="255"/>
      <c r="E2209" s="254"/>
      <c r="F2209" s="266"/>
      <c r="G2209" s="254"/>
      <c r="H2209" s="267"/>
      <c r="I2209" s="267"/>
      <c r="J2209" s="268"/>
      <c r="K2209" s="267"/>
      <c r="L2209" s="269"/>
      <c r="M2209" s="270"/>
      <c r="N2209" s="270"/>
    </row>
    <row r="2210" spans="1:14" x14ac:dyDescent="0.25">
      <c r="A2210" s="254"/>
      <c r="B2210" s="254"/>
      <c r="C2210" s="254"/>
      <c r="D2210" s="255"/>
      <c r="E2210" s="254"/>
      <c r="F2210" s="266"/>
      <c r="G2210" s="254"/>
      <c r="H2210" s="267"/>
      <c r="I2210" s="267"/>
      <c r="J2210" s="268"/>
      <c r="K2210" s="267"/>
      <c r="L2210" s="269"/>
      <c r="M2210" s="270"/>
      <c r="N2210" s="270"/>
    </row>
    <row r="2211" spans="1:14" x14ac:dyDescent="0.25">
      <c r="A2211" s="254"/>
      <c r="B2211" s="254"/>
      <c r="C2211" s="254"/>
      <c r="D2211" s="255"/>
      <c r="E2211" s="254"/>
      <c r="F2211" s="266"/>
      <c r="G2211" s="254"/>
      <c r="H2211" s="267"/>
      <c r="I2211" s="267"/>
      <c r="J2211" s="268"/>
      <c r="K2211" s="267"/>
      <c r="L2211" s="269"/>
      <c r="M2211" s="270"/>
      <c r="N2211" s="270"/>
    </row>
    <row r="2212" spans="1:14" x14ac:dyDescent="0.25">
      <c r="A2212" s="254"/>
      <c r="B2212" s="254"/>
      <c r="C2212" s="254"/>
      <c r="D2212" s="255"/>
      <c r="E2212" s="254"/>
      <c r="F2212" s="266"/>
      <c r="G2212" s="254"/>
      <c r="H2212" s="267"/>
      <c r="I2212" s="267"/>
      <c r="J2212" s="268"/>
      <c r="K2212" s="267"/>
      <c r="L2212" s="269"/>
      <c r="M2212" s="270"/>
      <c r="N2212" s="270"/>
    </row>
    <row r="2213" spans="1:14" x14ac:dyDescent="0.25">
      <c r="A2213" s="254"/>
      <c r="B2213" s="254"/>
      <c r="C2213" s="254"/>
      <c r="D2213" s="255"/>
      <c r="E2213" s="254"/>
      <c r="F2213" s="266"/>
      <c r="G2213" s="254"/>
      <c r="H2213" s="267"/>
      <c r="I2213" s="267"/>
      <c r="J2213" s="268"/>
      <c r="K2213" s="267"/>
      <c r="L2213" s="269"/>
      <c r="M2213" s="270"/>
      <c r="N2213" s="270"/>
    </row>
    <row r="2214" spans="1:14" x14ac:dyDescent="0.25">
      <c r="A2214" s="254"/>
      <c r="B2214" s="254"/>
      <c r="C2214" s="254"/>
      <c r="D2214" s="255"/>
      <c r="E2214" s="254"/>
      <c r="F2214" s="266"/>
      <c r="G2214" s="254"/>
      <c r="H2214" s="267"/>
      <c r="I2214" s="267"/>
      <c r="J2214" s="268"/>
      <c r="K2214" s="267"/>
      <c r="L2214" s="269"/>
      <c r="M2214" s="270"/>
      <c r="N2214" s="270"/>
    </row>
    <row r="2215" spans="1:14" x14ac:dyDescent="0.25">
      <c r="A2215" s="254"/>
      <c r="B2215" s="254"/>
      <c r="C2215" s="254"/>
      <c r="D2215" s="255"/>
      <c r="E2215" s="254"/>
      <c r="F2215" s="266"/>
      <c r="G2215" s="254"/>
      <c r="H2215" s="267"/>
      <c r="I2215" s="267"/>
      <c r="J2215" s="268"/>
      <c r="K2215" s="267"/>
      <c r="L2215" s="269"/>
      <c r="M2215" s="270"/>
      <c r="N2215" s="270"/>
    </row>
    <row r="2216" spans="1:14" x14ac:dyDescent="0.25">
      <c r="A2216" s="254"/>
      <c r="B2216" s="254"/>
      <c r="C2216" s="254"/>
      <c r="D2216" s="255"/>
      <c r="E2216" s="254"/>
      <c r="F2216" s="266"/>
      <c r="G2216" s="254"/>
      <c r="H2216" s="267"/>
      <c r="I2216" s="267"/>
      <c r="J2216" s="268"/>
      <c r="K2216" s="267"/>
      <c r="L2216" s="269"/>
      <c r="M2216" s="270"/>
      <c r="N2216" s="270"/>
    </row>
    <row r="2217" spans="1:14" x14ac:dyDescent="0.25">
      <c r="A2217" s="254"/>
      <c r="B2217" s="254"/>
      <c r="C2217" s="254"/>
      <c r="D2217" s="255"/>
      <c r="E2217" s="254"/>
      <c r="F2217" s="266"/>
      <c r="G2217" s="254"/>
      <c r="H2217" s="267"/>
      <c r="I2217" s="267"/>
      <c r="J2217" s="268"/>
      <c r="K2217" s="267"/>
      <c r="L2217" s="269"/>
      <c r="M2217" s="270"/>
      <c r="N2217" s="270"/>
    </row>
    <row r="2218" spans="1:14" x14ac:dyDescent="0.25">
      <c r="A2218" s="254"/>
      <c r="B2218" s="254"/>
      <c r="C2218" s="254"/>
      <c r="D2218" s="255"/>
      <c r="E2218" s="254"/>
      <c r="F2218" s="266"/>
      <c r="G2218" s="254"/>
      <c r="H2218" s="267"/>
      <c r="I2218" s="267"/>
      <c r="J2218" s="268"/>
      <c r="K2218" s="267"/>
      <c r="L2218" s="269"/>
      <c r="M2218" s="270"/>
      <c r="N2218" s="270"/>
    </row>
    <row r="2219" spans="1:14" x14ac:dyDescent="0.25">
      <c r="A2219" s="254"/>
      <c r="B2219" s="254"/>
      <c r="C2219" s="254"/>
      <c r="D2219" s="255"/>
      <c r="E2219" s="254"/>
      <c r="F2219" s="266"/>
      <c r="G2219" s="254"/>
      <c r="H2219" s="267"/>
      <c r="I2219" s="267"/>
      <c r="J2219" s="268"/>
      <c r="K2219" s="267"/>
      <c r="L2219" s="269"/>
      <c r="M2219" s="270"/>
      <c r="N2219" s="270"/>
    </row>
    <row r="2220" spans="1:14" x14ac:dyDescent="0.25">
      <c r="A2220" s="254"/>
      <c r="B2220" s="254"/>
      <c r="C2220" s="254"/>
      <c r="D2220" s="255"/>
      <c r="E2220" s="254"/>
      <c r="F2220" s="266"/>
      <c r="G2220" s="254"/>
      <c r="H2220" s="267"/>
      <c r="I2220" s="267"/>
      <c r="J2220" s="268"/>
      <c r="K2220" s="267"/>
      <c r="L2220" s="269"/>
      <c r="M2220" s="270"/>
      <c r="N2220" s="270"/>
    </row>
    <row r="2221" spans="1:14" x14ac:dyDescent="0.25">
      <c r="A2221" s="254"/>
      <c r="B2221" s="254"/>
      <c r="C2221" s="254"/>
      <c r="D2221" s="255"/>
      <c r="E2221" s="254"/>
      <c r="F2221" s="266"/>
      <c r="G2221" s="254"/>
      <c r="H2221" s="267"/>
      <c r="I2221" s="267"/>
      <c r="J2221" s="268"/>
      <c r="K2221" s="267"/>
      <c r="L2221" s="269"/>
      <c r="M2221" s="270"/>
      <c r="N2221" s="270"/>
    </row>
    <row r="2222" spans="1:14" x14ac:dyDescent="0.25">
      <c r="A2222" s="254"/>
      <c r="B2222" s="254"/>
      <c r="C2222" s="254"/>
      <c r="D2222" s="255"/>
      <c r="E2222" s="254"/>
      <c r="F2222" s="266"/>
      <c r="G2222" s="254"/>
      <c r="H2222" s="267"/>
      <c r="I2222" s="267"/>
      <c r="J2222" s="268"/>
      <c r="K2222" s="267"/>
      <c r="L2222" s="269"/>
      <c r="M2222" s="270"/>
      <c r="N2222" s="270"/>
    </row>
    <row r="2223" spans="1:14" x14ac:dyDescent="0.25">
      <c r="A2223" s="254"/>
      <c r="B2223" s="254"/>
      <c r="C2223" s="254"/>
      <c r="D2223" s="255"/>
      <c r="E2223" s="254"/>
      <c r="F2223" s="266"/>
      <c r="G2223" s="254"/>
      <c r="H2223" s="267"/>
      <c r="I2223" s="267"/>
      <c r="J2223" s="268"/>
      <c r="K2223" s="267"/>
      <c r="L2223" s="269"/>
      <c r="M2223" s="270"/>
      <c r="N2223" s="270"/>
    </row>
    <row r="2224" spans="1:14" x14ac:dyDescent="0.25">
      <c r="A2224" s="254"/>
      <c r="B2224" s="254"/>
      <c r="C2224" s="254"/>
      <c r="D2224" s="255"/>
      <c r="E2224" s="254"/>
      <c r="F2224" s="266"/>
      <c r="G2224" s="254"/>
      <c r="H2224" s="267"/>
      <c r="I2224" s="267"/>
      <c r="J2224" s="268"/>
      <c r="K2224" s="267"/>
      <c r="L2224" s="269"/>
      <c r="M2224" s="270"/>
      <c r="N2224" s="270"/>
    </row>
    <row r="2225" spans="1:14" x14ac:dyDescent="0.25">
      <c r="A2225" s="254"/>
      <c r="B2225" s="254"/>
      <c r="C2225" s="254"/>
      <c r="D2225" s="255"/>
      <c r="E2225" s="254"/>
      <c r="F2225" s="266"/>
      <c r="G2225" s="254"/>
      <c r="H2225" s="267"/>
      <c r="I2225" s="267"/>
      <c r="J2225" s="268"/>
      <c r="K2225" s="267"/>
      <c r="L2225" s="269"/>
      <c r="M2225" s="270"/>
      <c r="N2225" s="270"/>
    </row>
    <row r="2226" spans="1:14" x14ac:dyDescent="0.25">
      <c r="A2226" s="254"/>
      <c r="B2226" s="254"/>
      <c r="C2226" s="254"/>
      <c r="D2226" s="255"/>
      <c r="E2226" s="254"/>
      <c r="F2226" s="266"/>
      <c r="G2226" s="254"/>
      <c r="H2226" s="267"/>
      <c r="I2226" s="267"/>
      <c r="J2226" s="268"/>
      <c r="K2226" s="267"/>
      <c r="L2226" s="269"/>
      <c r="M2226" s="270"/>
      <c r="N2226" s="270"/>
    </row>
    <row r="2227" spans="1:14" x14ac:dyDescent="0.25">
      <c r="A2227" s="254"/>
      <c r="B2227" s="254"/>
      <c r="C2227" s="254"/>
      <c r="D2227" s="255"/>
      <c r="E2227" s="254"/>
      <c r="F2227" s="266"/>
      <c r="G2227" s="254"/>
      <c r="H2227" s="267"/>
      <c r="I2227" s="267"/>
      <c r="J2227" s="268"/>
      <c r="K2227" s="267"/>
      <c r="L2227" s="269"/>
      <c r="M2227" s="270"/>
      <c r="N2227" s="270"/>
    </row>
    <row r="2228" spans="1:14" x14ac:dyDescent="0.25">
      <c r="A2228" s="254"/>
      <c r="B2228" s="254"/>
      <c r="C2228" s="254"/>
      <c r="D2228" s="255"/>
      <c r="E2228" s="254"/>
      <c r="F2228" s="266"/>
      <c r="G2228" s="254"/>
      <c r="H2228" s="267"/>
      <c r="I2228" s="267"/>
      <c r="J2228" s="268"/>
      <c r="K2228" s="267"/>
      <c r="L2228" s="269"/>
      <c r="M2228" s="270"/>
      <c r="N2228" s="270"/>
    </row>
    <row r="2229" spans="1:14" x14ac:dyDescent="0.25">
      <c r="A2229" s="254"/>
      <c r="B2229" s="254"/>
      <c r="C2229" s="254"/>
      <c r="D2229" s="255"/>
      <c r="E2229" s="254"/>
      <c r="F2229" s="266"/>
      <c r="G2229" s="254"/>
      <c r="H2229" s="267"/>
      <c r="I2229" s="267"/>
      <c r="J2229" s="268"/>
      <c r="K2229" s="267"/>
      <c r="L2229" s="269"/>
      <c r="M2229" s="270"/>
      <c r="N2229" s="270"/>
    </row>
    <row r="2230" spans="1:14" x14ac:dyDescent="0.25">
      <c r="A2230" s="254"/>
      <c r="B2230" s="254"/>
      <c r="C2230" s="254"/>
      <c r="D2230" s="255"/>
      <c r="E2230" s="254"/>
      <c r="F2230" s="266"/>
      <c r="G2230" s="254"/>
      <c r="H2230" s="267"/>
      <c r="I2230" s="267"/>
      <c r="J2230" s="268"/>
      <c r="K2230" s="267"/>
      <c r="L2230" s="269"/>
      <c r="M2230" s="270"/>
      <c r="N2230" s="270"/>
    </row>
    <row r="2231" spans="1:14" x14ac:dyDescent="0.25">
      <c r="A2231" s="254"/>
      <c r="B2231" s="254"/>
      <c r="C2231" s="254"/>
      <c r="D2231" s="255"/>
      <c r="E2231" s="254"/>
      <c r="F2231" s="266"/>
      <c r="G2231" s="254"/>
      <c r="H2231" s="267"/>
      <c r="I2231" s="267"/>
      <c r="J2231" s="268"/>
      <c r="K2231" s="267"/>
      <c r="L2231" s="269"/>
      <c r="M2231" s="270"/>
      <c r="N2231" s="270"/>
    </row>
    <row r="2232" spans="1:14" x14ac:dyDescent="0.25">
      <c r="A2232" s="254"/>
      <c r="B2232" s="254"/>
      <c r="C2232" s="254"/>
      <c r="D2232" s="255"/>
      <c r="E2232" s="254"/>
      <c r="F2232" s="266"/>
      <c r="G2232" s="254"/>
      <c r="H2232" s="267"/>
      <c r="I2232" s="267"/>
      <c r="J2232" s="268"/>
      <c r="K2232" s="267"/>
      <c r="L2232" s="269"/>
      <c r="M2232" s="270"/>
      <c r="N2232" s="270"/>
    </row>
    <row r="2233" spans="1:14" x14ac:dyDescent="0.25">
      <c r="A2233" s="254"/>
      <c r="B2233" s="254"/>
      <c r="C2233" s="254"/>
      <c r="D2233" s="255"/>
      <c r="E2233" s="254"/>
      <c r="F2233" s="266"/>
      <c r="G2233" s="254"/>
      <c r="H2233" s="267"/>
      <c r="I2233" s="267"/>
      <c r="J2233" s="268"/>
      <c r="K2233" s="267"/>
      <c r="L2233" s="269"/>
      <c r="M2233" s="270"/>
      <c r="N2233" s="270"/>
    </row>
    <row r="2234" spans="1:14" x14ac:dyDescent="0.25">
      <c r="A2234" s="254"/>
      <c r="B2234" s="254"/>
      <c r="C2234" s="254"/>
      <c r="D2234" s="255"/>
      <c r="E2234" s="254"/>
      <c r="F2234" s="266"/>
      <c r="G2234" s="254"/>
      <c r="H2234" s="267"/>
      <c r="I2234" s="267"/>
      <c r="J2234" s="268"/>
      <c r="K2234" s="267"/>
      <c r="L2234" s="269"/>
      <c r="M2234" s="270"/>
      <c r="N2234" s="270"/>
    </row>
    <row r="2235" spans="1:14" x14ac:dyDescent="0.25">
      <c r="A2235" s="254"/>
      <c r="B2235" s="254"/>
      <c r="C2235" s="254"/>
      <c r="D2235" s="255"/>
      <c r="E2235" s="254"/>
      <c r="F2235" s="266"/>
      <c r="G2235" s="254"/>
      <c r="H2235" s="267"/>
      <c r="I2235" s="267"/>
      <c r="J2235" s="268"/>
      <c r="K2235" s="267"/>
      <c r="L2235" s="269"/>
      <c r="M2235" s="270"/>
      <c r="N2235" s="270"/>
    </row>
    <row r="2236" spans="1:14" x14ac:dyDescent="0.25">
      <c r="A2236" s="254"/>
      <c r="B2236" s="254"/>
      <c r="C2236" s="254"/>
      <c r="D2236" s="255"/>
      <c r="E2236" s="254"/>
      <c r="F2236" s="266"/>
      <c r="G2236" s="254"/>
      <c r="H2236" s="267"/>
      <c r="I2236" s="267"/>
      <c r="J2236" s="268"/>
      <c r="K2236" s="267"/>
      <c r="L2236" s="269"/>
      <c r="M2236" s="270"/>
      <c r="N2236" s="270"/>
    </row>
    <row r="2237" spans="1:14" x14ac:dyDescent="0.25">
      <c r="A2237" s="254"/>
      <c r="B2237" s="254"/>
      <c r="C2237" s="254"/>
      <c r="D2237" s="255"/>
      <c r="E2237" s="254"/>
      <c r="F2237" s="266"/>
      <c r="G2237" s="254"/>
      <c r="H2237" s="267"/>
      <c r="I2237" s="267"/>
      <c r="J2237" s="268"/>
      <c r="K2237" s="267"/>
      <c r="L2237" s="269"/>
      <c r="M2237" s="270"/>
      <c r="N2237" s="270"/>
    </row>
    <row r="2238" spans="1:14" x14ac:dyDescent="0.25">
      <c r="A2238" s="254"/>
      <c r="B2238" s="254"/>
      <c r="C2238" s="254"/>
      <c r="D2238" s="255"/>
      <c r="E2238" s="254"/>
      <c r="F2238" s="266"/>
      <c r="G2238" s="254"/>
      <c r="H2238" s="267"/>
      <c r="I2238" s="267"/>
      <c r="J2238" s="268"/>
      <c r="K2238" s="267"/>
      <c r="L2238" s="269"/>
      <c r="M2238" s="270"/>
      <c r="N2238" s="270"/>
    </row>
    <row r="2239" spans="1:14" x14ac:dyDescent="0.25">
      <c r="A2239" s="254"/>
      <c r="B2239" s="254"/>
      <c r="C2239" s="254"/>
      <c r="D2239" s="255"/>
      <c r="E2239" s="254"/>
      <c r="F2239" s="266"/>
      <c r="G2239" s="254"/>
      <c r="H2239" s="267"/>
      <c r="I2239" s="267"/>
      <c r="J2239" s="268"/>
      <c r="K2239" s="267"/>
      <c r="L2239" s="269"/>
      <c r="M2239" s="270"/>
      <c r="N2239" s="270"/>
    </row>
    <row r="2240" spans="1:14" x14ac:dyDescent="0.25">
      <c r="A2240" s="254"/>
      <c r="B2240" s="254"/>
      <c r="C2240" s="254"/>
      <c r="D2240" s="255"/>
      <c r="E2240" s="254"/>
      <c r="F2240" s="266"/>
      <c r="G2240" s="254"/>
      <c r="H2240" s="267"/>
      <c r="I2240" s="267"/>
      <c r="J2240" s="268"/>
      <c r="K2240" s="267"/>
      <c r="L2240" s="269"/>
      <c r="M2240" s="270"/>
      <c r="N2240" s="270"/>
    </row>
    <row r="2241" spans="1:14" x14ac:dyDescent="0.25">
      <c r="A2241" s="254"/>
      <c r="B2241" s="254"/>
      <c r="C2241" s="254"/>
      <c r="D2241" s="255"/>
      <c r="E2241" s="254"/>
      <c r="F2241" s="266"/>
      <c r="G2241" s="254"/>
      <c r="H2241" s="267"/>
      <c r="I2241" s="267"/>
      <c r="J2241" s="268"/>
      <c r="K2241" s="267"/>
      <c r="L2241" s="269"/>
      <c r="M2241" s="270"/>
      <c r="N2241" s="270"/>
    </row>
    <row r="2242" spans="1:14" x14ac:dyDescent="0.25">
      <c r="A2242" s="254"/>
      <c r="B2242" s="254"/>
      <c r="C2242" s="254"/>
      <c r="D2242" s="255"/>
      <c r="E2242" s="254"/>
      <c r="F2242" s="266"/>
      <c r="G2242" s="254"/>
      <c r="H2242" s="267"/>
      <c r="I2242" s="267"/>
      <c r="J2242" s="268"/>
      <c r="K2242" s="267"/>
      <c r="L2242" s="269"/>
      <c r="M2242" s="270"/>
      <c r="N2242" s="270"/>
    </row>
    <row r="2243" spans="1:14" x14ac:dyDescent="0.25">
      <c r="A2243" s="254"/>
      <c r="B2243" s="254"/>
      <c r="C2243" s="254"/>
      <c r="D2243" s="255"/>
      <c r="E2243" s="254"/>
      <c r="F2243" s="266"/>
      <c r="G2243" s="254"/>
      <c r="H2243" s="267"/>
      <c r="I2243" s="267"/>
      <c r="J2243" s="268"/>
      <c r="K2243" s="267"/>
      <c r="L2243" s="269"/>
      <c r="M2243" s="270"/>
      <c r="N2243" s="270"/>
    </row>
    <row r="2244" spans="1:14" x14ac:dyDescent="0.25">
      <c r="A2244" s="254"/>
      <c r="B2244" s="254"/>
      <c r="C2244" s="254"/>
      <c r="D2244" s="255"/>
      <c r="E2244" s="254"/>
      <c r="F2244" s="266"/>
      <c r="G2244" s="254"/>
      <c r="H2244" s="267"/>
      <c r="I2244" s="267"/>
      <c r="J2244" s="268"/>
      <c r="K2244" s="267"/>
      <c r="L2244" s="269"/>
      <c r="M2244" s="270"/>
      <c r="N2244" s="270"/>
    </row>
    <row r="2245" spans="1:14" x14ac:dyDescent="0.25">
      <c r="A2245" s="254"/>
      <c r="B2245" s="254"/>
      <c r="C2245" s="254"/>
      <c r="D2245" s="255"/>
      <c r="E2245" s="254"/>
      <c r="F2245" s="266"/>
      <c r="G2245" s="254"/>
      <c r="H2245" s="267"/>
      <c r="I2245" s="267"/>
      <c r="J2245" s="268"/>
      <c r="K2245" s="267"/>
      <c r="L2245" s="269"/>
      <c r="M2245" s="270"/>
      <c r="N2245" s="270"/>
    </row>
    <row r="2246" spans="1:14" x14ac:dyDescent="0.25">
      <c r="A2246" s="254"/>
      <c r="B2246" s="254"/>
      <c r="C2246" s="254"/>
      <c r="D2246" s="255"/>
      <c r="E2246" s="254"/>
      <c r="F2246" s="266"/>
      <c r="G2246" s="254"/>
      <c r="H2246" s="267"/>
      <c r="I2246" s="267"/>
      <c r="J2246" s="268"/>
      <c r="K2246" s="267"/>
      <c r="L2246" s="269"/>
      <c r="M2246" s="270"/>
      <c r="N2246" s="270"/>
    </row>
    <row r="2247" spans="1:14" x14ac:dyDescent="0.25">
      <c r="A2247" s="254"/>
      <c r="B2247" s="254"/>
      <c r="C2247" s="254"/>
      <c r="D2247" s="255"/>
      <c r="E2247" s="254"/>
      <c r="F2247" s="266"/>
      <c r="G2247" s="254"/>
      <c r="H2247" s="267"/>
      <c r="I2247" s="267"/>
      <c r="J2247" s="268"/>
      <c r="K2247" s="267"/>
      <c r="L2247" s="269"/>
      <c r="M2247" s="270"/>
      <c r="N2247" s="270"/>
    </row>
    <row r="2248" spans="1:14" x14ac:dyDescent="0.25">
      <c r="A2248" s="254"/>
      <c r="B2248" s="254"/>
      <c r="C2248" s="254"/>
      <c r="D2248" s="255"/>
      <c r="E2248" s="254"/>
      <c r="F2248" s="266"/>
      <c r="G2248" s="254"/>
      <c r="H2248" s="267"/>
      <c r="I2248" s="267"/>
      <c r="J2248" s="268"/>
      <c r="K2248" s="267"/>
      <c r="L2248" s="269"/>
      <c r="M2248" s="270"/>
      <c r="N2248" s="270"/>
    </row>
    <row r="2249" spans="1:14" x14ac:dyDescent="0.25">
      <c r="A2249" s="254"/>
      <c r="B2249" s="254"/>
      <c r="C2249" s="254"/>
      <c r="D2249" s="255"/>
      <c r="E2249" s="254"/>
      <c r="F2249" s="266"/>
      <c r="G2249" s="254"/>
      <c r="H2249" s="267"/>
      <c r="I2249" s="267"/>
      <c r="J2249" s="268"/>
      <c r="K2249" s="267"/>
      <c r="L2249" s="269"/>
      <c r="M2249" s="270"/>
      <c r="N2249" s="270"/>
    </row>
    <row r="2250" spans="1:14" x14ac:dyDescent="0.25">
      <c r="A2250" s="254"/>
      <c r="B2250" s="254"/>
      <c r="C2250" s="254"/>
      <c r="D2250" s="255"/>
      <c r="E2250" s="254"/>
      <c r="F2250" s="266"/>
      <c r="G2250" s="254"/>
      <c r="H2250" s="267"/>
      <c r="I2250" s="267"/>
      <c r="J2250" s="268"/>
      <c r="K2250" s="267"/>
      <c r="L2250" s="269"/>
      <c r="M2250" s="270"/>
      <c r="N2250" s="270"/>
    </row>
    <row r="2251" spans="1:14" x14ac:dyDescent="0.25">
      <c r="A2251" s="254"/>
      <c r="B2251" s="254"/>
      <c r="C2251" s="254"/>
      <c r="D2251" s="255"/>
      <c r="E2251" s="254"/>
      <c r="F2251" s="266"/>
      <c r="G2251" s="254"/>
      <c r="H2251" s="267"/>
      <c r="I2251" s="267"/>
      <c r="J2251" s="268"/>
      <c r="K2251" s="267"/>
      <c r="L2251" s="269"/>
      <c r="M2251" s="270"/>
      <c r="N2251" s="270"/>
    </row>
    <row r="2252" spans="1:14" x14ac:dyDescent="0.25">
      <c r="A2252" s="254"/>
      <c r="B2252" s="254"/>
      <c r="C2252" s="254"/>
      <c r="D2252" s="255"/>
      <c r="E2252" s="254"/>
      <c r="F2252" s="266"/>
      <c r="G2252" s="254"/>
      <c r="H2252" s="267"/>
      <c r="I2252" s="267"/>
      <c r="J2252" s="268"/>
      <c r="K2252" s="267"/>
      <c r="L2252" s="269"/>
      <c r="M2252" s="270"/>
      <c r="N2252" s="270"/>
    </row>
    <row r="2253" spans="1:14" x14ac:dyDescent="0.25">
      <c r="A2253" s="254"/>
      <c r="B2253" s="254"/>
      <c r="C2253" s="254"/>
      <c r="D2253" s="255"/>
      <c r="E2253" s="254"/>
      <c r="F2253" s="266"/>
      <c r="G2253" s="254"/>
      <c r="H2253" s="267"/>
      <c r="I2253" s="267"/>
      <c r="J2253" s="268"/>
      <c r="K2253" s="267"/>
      <c r="L2253" s="269"/>
      <c r="M2253" s="270"/>
      <c r="N2253" s="270"/>
    </row>
    <row r="2254" spans="1:14" x14ac:dyDescent="0.25">
      <c r="A2254" s="254"/>
      <c r="B2254" s="254"/>
      <c r="C2254" s="254"/>
      <c r="D2254" s="255"/>
      <c r="E2254" s="254"/>
      <c r="F2254" s="266"/>
      <c r="G2254" s="254"/>
      <c r="H2254" s="267"/>
      <c r="I2254" s="267"/>
      <c r="J2254" s="268"/>
      <c r="K2254" s="267"/>
      <c r="L2254" s="269"/>
      <c r="M2254" s="270"/>
      <c r="N2254" s="270"/>
    </row>
    <row r="2255" spans="1:14" x14ac:dyDescent="0.25">
      <c r="A2255" s="254"/>
      <c r="B2255" s="254"/>
      <c r="C2255" s="254"/>
      <c r="D2255" s="255"/>
      <c r="E2255" s="254"/>
      <c r="F2255" s="266"/>
      <c r="G2255" s="254"/>
      <c r="H2255" s="267"/>
      <c r="I2255" s="267"/>
      <c r="J2255" s="268"/>
      <c r="K2255" s="267"/>
      <c r="L2255" s="269"/>
      <c r="M2255" s="270"/>
      <c r="N2255" s="270"/>
    </row>
    <row r="2256" spans="1:14" x14ac:dyDescent="0.25">
      <c r="A2256" s="254"/>
      <c r="B2256" s="254"/>
      <c r="C2256" s="254"/>
      <c r="D2256" s="255"/>
      <c r="E2256" s="254"/>
      <c r="F2256" s="266"/>
      <c r="G2256" s="254"/>
      <c r="H2256" s="267"/>
      <c r="I2256" s="267"/>
      <c r="J2256" s="268"/>
      <c r="K2256" s="267"/>
      <c r="L2256" s="269"/>
      <c r="M2256" s="270"/>
      <c r="N2256" s="270"/>
    </row>
    <row r="2257" spans="1:14" x14ac:dyDescent="0.25">
      <c r="A2257" s="254"/>
      <c r="B2257" s="254"/>
      <c r="C2257" s="254"/>
      <c r="D2257" s="255"/>
      <c r="E2257" s="254"/>
      <c r="F2257" s="266"/>
      <c r="G2257" s="254"/>
      <c r="H2257" s="267"/>
      <c r="I2257" s="267"/>
      <c r="J2257" s="268"/>
      <c r="K2257" s="267"/>
      <c r="L2257" s="269"/>
      <c r="M2257" s="270"/>
      <c r="N2257" s="270"/>
    </row>
    <row r="2258" spans="1:14" x14ac:dyDescent="0.25">
      <c r="A2258" s="254"/>
      <c r="B2258" s="254"/>
      <c r="C2258" s="254"/>
      <c r="D2258" s="255"/>
      <c r="E2258" s="254"/>
      <c r="F2258" s="266"/>
      <c r="G2258" s="254"/>
      <c r="H2258" s="267"/>
      <c r="I2258" s="267"/>
      <c r="J2258" s="268"/>
      <c r="K2258" s="267"/>
      <c r="L2258" s="269"/>
      <c r="M2258" s="270"/>
      <c r="N2258" s="270"/>
    </row>
    <row r="2259" spans="1:14" x14ac:dyDescent="0.25">
      <c r="A2259" s="254"/>
      <c r="B2259" s="254"/>
      <c r="C2259" s="254"/>
      <c r="D2259" s="255"/>
      <c r="E2259" s="254"/>
      <c r="F2259" s="266"/>
      <c r="G2259" s="254"/>
      <c r="H2259" s="267"/>
      <c r="I2259" s="267"/>
      <c r="J2259" s="268"/>
      <c r="K2259" s="267"/>
      <c r="L2259" s="269"/>
      <c r="M2259" s="270"/>
      <c r="N2259" s="270"/>
    </row>
    <row r="2260" spans="1:14" x14ac:dyDescent="0.25">
      <c r="A2260" s="254"/>
      <c r="B2260" s="254"/>
      <c r="C2260" s="254"/>
      <c r="D2260" s="255"/>
      <c r="E2260" s="254"/>
      <c r="F2260" s="266"/>
      <c r="G2260" s="254"/>
      <c r="H2260" s="267"/>
      <c r="I2260" s="267"/>
      <c r="J2260" s="268"/>
      <c r="K2260" s="267"/>
      <c r="L2260" s="269"/>
      <c r="M2260" s="270"/>
      <c r="N2260" s="270"/>
    </row>
    <row r="2261" spans="1:14" x14ac:dyDescent="0.25">
      <c r="A2261" s="254"/>
      <c r="B2261" s="254"/>
      <c r="C2261" s="254"/>
      <c r="D2261" s="255"/>
      <c r="E2261" s="254"/>
      <c r="F2261" s="266"/>
      <c r="G2261" s="254"/>
      <c r="H2261" s="267"/>
      <c r="I2261" s="267"/>
      <c r="J2261" s="268"/>
      <c r="K2261" s="267"/>
      <c r="L2261" s="269"/>
      <c r="M2261" s="270"/>
      <c r="N2261" s="270"/>
    </row>
    <row r="2262" spans="1:14" x14ac:dyDescent="0.25">
      <c r="A2262" s="254"/>
      <c r="B2262" s="254"/>
      <c r="C2262" s="254"/>
      <c r="D2262" s="255"/>
      <c r="E2262" s="254"/>
      <c r="F2262" s="266"/>
      <c r="G2262" s="254"/>
      <c r="H2262" s="267"/>
      <c r="I2262" s="267"/>
      <c r="J2262" s="268"/>
      <c r="K2262" s="267"/>
      <c r="L2262" s="269"/>
      <c r="M2262" s="270"/>
      <c r="N2262" s="270"/>
    </row>
    <row r="2263" spans="1:14" x14ac:dyDescent="0.25">
      <c r="A2263" s="254"/>
      <c r="B2263" s="254"/>
      <c r="C2263" s="254"/>
      <c r="D2263" s="255"/>
      <c r="E2263" s="254"/>
      <c r="F2263" s="266"/>
      <c r="G2263" s="254"/>
      <c r="H2263" s="267"/>
      <c r="I2263" s="267"/>
      <c r="J2263" s="268"/>
      <c r="K2263" s="267"/>
      <c r="L2263" s="269"/>
      <c r="M2263" s="270"/>
      <c r="N2263" s="270"/>
    </row>
    <row r="2264" spans="1:14" x14ac:dyDescent="0.25">
      <c r="A2264" s="254"/>
      <c r="B2264" s="254"/>
      <c r="C2264" s="254"/>
      <c r="D2264" s="255"/>
      <c r="E2264" s="254"/>
      <c r="F2264" s="266"/>
      <c r="G2264" s="254"/>
      <c r="H2264" s="267"/>
      <c r="I2264" s="267"/>
      <c r="J2264" s="268"/>
      <c r="K2264" s="267"/>
      <c r="L2264" s="269"/>
      <c r="M2264" s="270"/>
      <c r="N2264" s="270"/>
    </row>
    <row r="2265" spans="1:14" x14ac:dyDescent="0.25">
      <c r="A2265" s="254"/>
      <c r="B2265" s="254"/>
      <c r="C2265" s="254"/>
      <c r="D2265" s="255"/>
      <c r="E2265" s="254"/>
      <c r="F2265" s="266"/>
      <c r="G2265" s="254"/>
      <c r="H2265" s="267"/>
      <c r="I2265" s="267"/>
      <c r="J2265" s="268"/>
      <c r="K2265" s="267"/>
      <c r="L2265" s="269"/>
      <c r="M2265" s="270"/>
      <c r="N2265" s="270"/>
    </row>
    <row r="2266" spans="1:14" x14ac:dyDescent="0.25">
      <c r="A2266" s="254"/>
      <c r="B2266" s="254"/>
      <c r="C2266" s="254"/>
      <c r="D2266" s="255"/>
      <c r="E2266" s="254"/>
      <c r="F2266" s="266"/>
      <c r="G2266" s="254"/>
      <c r="H2266" s="267"/>
      <c r="I2266" s="267"/>
      <c r="J2266" s="268"/>
      <c r="K2266" s="267"/>
      <c r="L2266" s="269"/>
      <c r="M2266" s="270"/>
      <c r="N2266" s="270"/>
    </row>
    <row r="2267" spans="1:14" x14ac:dyDescent="0.25">
      <c r="A2267" s="254"/>
      <c r="B2267" s="254"/>
      <c r="C2267" s="254"/>
      <c r="D2267" s="255"/>
      <c r="E2267" s="254"/>
      <c r="F2267" s="266"/>
      <c r="G2267" s="254"/>
      <c r="H2267" s="267"/>
      <c r="I2267" s="267"/>
      <c r="J2267" s="268"/>
      <c r="K2267" s="267"/>
      <c r="L2267" s="269"/>
      <c r="M2267" s="270"/>
      <c r="N2267" s="270"/>
    </row>
    <row r="2268" spans="1:14" x14ac:dyDescent="0.25">
      <c r="A2268" s="254"/>
      <c r="B2268" s="254"/>
      <c r="C2268" s="254"/>
      <c r="D2268" s="255"/>
      <c r="E2268" s="254"/>
      <c r="F2268" s="266"/>
      <c r="G2268" s="254"/>
      <c r="H2268" s="267"/>
      <c r="I2268" s="267"/>
      <c r="J2268" s="268"/>
      <c r="K2268" s="267"/>
      <c r="L2268" s="269"/>
      <c r="M2268" s="270"/>
      <c r="N2268" s="270"/>
    </row>
    <row r="2269" spans="1:14" x14ac:dyDescent="0.25">
      <c r="A2269" s="254"/>
      <c r="B2269" s="254"/>
      <c r="C2269" s="254"/>
      <c r="D2269" s="255"/>
      <c r="E2269" s="254"/>
      <c r="F2269" s="266"/>
      <c r="G2269" s="254"/>
      <c r="H2269" s="267"/>
      <c r="I2269" s="267"/>
      <c r="J2269" s="268"/>
      <c r="K2269" s="267"/>
      <c r="L2269" s="269"/>
      <c r="M2269" s="270"/>
      <c r="N2269" s="270"/>
    </row>
    <row r="2270" spans="1:14" x14ac:dyDescent="0.25">
      <c r="A2270" s="254"/>
      <c r="B2270" s="254"/>
      <c r="C2270" s="254"/>
      <c r="D2270" s="255"/>
      <c r="E2270" s="254"/>
      <c r="F2270" s="266"/>
      <c r="G2270" s="254"/>
      <c r="H2270" s="267"/>
      <c r="I2270" s="267"/>
      <c r="J2270" s="268"/>
      <c r="K2270" s="267"/>
      <c r="L2270" s="269"/>
      <c r="M2270" s="270"/>
      <c r="N2270" s="270"/>
    </row>
    <row r="2271" spans="1:14" x14ac:dyDescent="0.25">
      <c r="A2271" s="254"/>
      <c r="B2271" s="254"/>
      <c r="C2271" s="254"/>
      <c r="D2271" s="255"/>
      <c r="E2271" s="254"/>
      <c r="F2271" s="266"/>
      <c r="G2271" s="254"/>
      <c r="H2271" s="267"/>
      <c r="I2271" s="267"/>
      <c r="J2271" s="268"/>
      <c r="K2271" s="267"/>
      <c r="L2271" s="269"/>
      <c r="M2271" s="270"/>
      <c r="N2271" s="270"/>
    </row>
    <row r="2272" spans="1:14" x14ac:dyDescent="0.25">
      <c r="A2272" s="254"/>
      <c r="B2272" s="254"/>
      <c r="C2272" s="254"/>
      <c r="D2272" s="255"/>
      <c r="E2272" s="254"/>
      <c r="F2272" s="266"/>
      <c r="G2272" s="254"/>
      <c r="H2272" s="267"/>
      <c r="I2272" s="267"/>
      <c r="J2272" s="268"/>
      <c r="K2272" s="267"/>
      <c r="L2272" s="269"/>
      <c r="M2272" s="270"/>
      <c r="N2272" s="270"/>
    </row>
    <row r="2273" spans="1:14" x14ac:dyDescent="0.25">
      <c r="A2273" s="254"/>
      <c r="B2273" s="254"/>
      <c r="C2273" s="254"/>
      <c r="D2273" s="255"/>
      <c r="E2273" s="254"/>
      <c r="F2273" s="266"/>
      <c r="G2273" s="254"/>
      <c r="H2273" s="267"/>
      <c r="I2273" s="267"/>
      <c r="J2273" s="268"/>
      <c r="K2273" s="267"/>
      <c r="L2273" s="269"/>
      <c r="M2273" s="270"/>
      <c r="N2273" s="270"/>
    </row>
    <row r="2274" spans="1:14" x14ac:dyDescent="0.25">
      <c r="A2274" s="254"/>
      <c r="B2274" s="254"/>
      <c r="C2274" s="254"/>
      <c r="D2274" s="255"/>
      <c r="E2274" s="254"/>
      <c r="F2274" s="266"/>
      <c r="G2274" s="254"/>
      <c r="H2274" s="267"/>
      <c r="I2274" s="267"/>
      <c r="J2274" s="268"/>
      <c r="K2274" s="267"/>
      <c r="L2274" s="269"/>
      <c r="M2274" s="270"/>
      <c r="N2274" s="270"/>
    </row>
    <row r="2275" spans="1:14" x14ac:dyDescent="0.25">
      <c r="A2275" s="254"/>
      <c r="B2275" s="254"/>
      <c r="C2275" s="254"/>
      <c r="D2275" s="255"/>
      <c r="E2275" s="254"/>
      <c r="F2275" s="266"/>
      <c r="G2275" s="254"/>
      <c r="H2275" s="267"/>
      <c r="I2275" s="267"/>
      <c r="J2275" s="268"/>
      <c r="K2275" s="267"/>
      <c r="L2275" s="269"/>
      <c r="M2275" s="270"/>
      <c r="N2275" s="270"/>
    </row>
    <row r="2276" spans="1:14" x14ac:dyDescent="0.25">
      <c r="A2276" s="254"/>
      <c r="B2276" s="254"/>
      <c r="C2276" s="254"/>
      <c r="D2276" s="255"/>
      <c r="E2276" s="254"/>
      <c r="F2276" s="266"/>
      <c r="G2276" s="254"/>
      <c r="H2276" s="267"/>
      <c r="I2276" s="267"/>
      <c r="J2276" s="268"/>
      <c r="K2276" s="267"/>
      <c r="L2276" s="269"/>
      <c r="M2276" s="270"/>
      <c r="N2276" s="270"/>
    </row>
    <row r="2277" spans="1:14" x14ac:dyDescent="0.25">
      <c r="A2277" s="254"/>
      <c r="B2277" s="254"/>
      <c r="C2277" s="254"/>
      <c r="D2277" s="255"/>
      <c r="E2277" s="254"/>
      <c r="F2277" s="266"/>
      <c r="G2277" s="254"/>
      <c r="H2277" s="267"/>
      <c r="I2277" s="267"/>
      <c r="J2277" s="268"/>
      <c r="K2277" s="267"/>
      <c r="L2277" s="269"/>
      <c r="M2277" s="270"/>
      <c r="N2277" s="270"/>
    </row>
    <row r="2278" spans="1:14" x14ac:dyDescent="0.25">
      <c r="A2278" s="254"/>
      <c r="B2278" s="254"/>
      <c r="C2278" s="254"/>
      <c r="D2278" s="255"/>
      <c r="E2278" s="254"/>
      <c r="F2278" s="266"/>
      <c r="G2278" s="254"/>
      <c r="H2278" s="267"/>
      <c r="I2278" s="267"/>
      <c r="J2278" s="268"/>
      <c r="K2278" s="267"/>
      <c r="L2278" s="269"/>
      <c r="M2278" s="270"/>
      <c r="N2278" s="270"/>
    </row>
    <row r="2279" spans="1:14" x14ac:dyDescent="0.25">
      <c r="A2279" s="254"/>
      <c r="B2279" s="254"/>
      <c r="C2279" s="254"/>
      <c r="D2279" s="255"/>
      <c r="E2279" s="254"/>
      <c r="F2279" s="266"/>
      <c r="G2279" s="254"/>
      <c r="H2279" s="267"/>
      <c r="I2279" s="267"/>
      <c r="J2279" s="268"/>
      <c r="K2279" s="267"/>
      <c r="L2279" s="269"/>
      <c r="M2279" s="270"/>
      <c r="N2279" s="270"/>
    </row>
    <row r="2280" spans="1:14" x14ac:dyDescent="0.25">
      <c r="A2280" s="254"/>
      <c r="B2280" s="254"/>
      <c r="C2280" s="254"/>
      <c r="D2280" s="255"/>
      <c r="E2280" s="254"/>
      <c r="F2280" s="266"/>
      <c r="G2280" s="254"/>
      <c r="H2280" s="267"/>
      <c r="I2280" s="267"/>
      <c r="J2280" s="268"/>
      <c r="K2280" s="267"/>
      <c r="L2280" s="269"/>
      <c r="M2280" s="270"/>
      <c r="N2280" s="270"/>
    </row>
    <row r="2281" spans="1:14" x14ac:dyDescent="0.25">
      <c r="A2281" s="254"/>
      <c r="B2281" s="254"/>
      <c r="C2281" s="254"/>
      <c r="D2281" s="255"/>
      <c r="E2281" s="254"/>
      <c r="F2281" s="266"/>
      <c r="G2281" s="254"/>
      <c r="H2281" s="267"/>
      <c r="I2281" s="267"/>
      <c r="J2281" s="268"/>
      <c r="K2281" s="267"/>
      <c r="L2281" s="269"/>
      <c r="M2281" s="270"/>
      <c r="N2281" s="270"/>
    </row>
    <row r="2282" spans="1:14" x14ac:dyDescent="0.25">
      <c r="A2282" s="254"/>
      <c r="B2282" s="254"/>
      <c r="C2282" s="254"/>
      <c r="D2282" s="255"/>
      <c r="E2282" s="254"/>
      <c r="F2282" s="266"/>
      <c r="G2282" s="254"/>
      <c r="H2282" s="267"/>
      <c r="I2282" s="267"/>
      <c r="J2282" s="268"/>
      <c r="K2282" s="267"/>
      <c r="L2282" s="269"/>
      <c r="M2282" s="270"/>
      <c r="N2282" s="270"/>
    </row>
    <row r="2283" spans="1:14" x14ac:dyDescent="0.25">
      <c r="A2283" s="254"/>
      <c r="B2283" s="254"/>
      <c r="C2283" s="254"/>
      <c r="D2283" s="255"/>
      <c r="E2283" s="254"/>
      <c r="F2283" s="266"/>
      <c r="G2283" s="254"/>
      <c r="H2283" s="267"/>
      <c r="I2283" s="267"/>
      <c r="J2283" s="268"/>
      <c r="K2283" s="267"/>
      <c r="L2283" s="269"/>
      <c r="M2283" s="270"/>
      <c r="N2283" s="270"/>
    </row>
    <row r="2284" spans="1:14" x14ac:dyDescent="0.25">
      <c r="A2284" s="254"/>
      <c r="B2284" s="254"/>
      <c r="C2284" s="254"/>
      <c r="D2284" s="255"/>
      <c r="E2284" s="254"/>
      <c r="F2284" s="266"/>
      <c r="G2284" s="254"/>
      <c r="H2284" s="267"/>
      <c r="I2284" s="267"/>
      <c r="J2284" s="268"/>
      <c r="K2284" s="267"/>
      <c r="L2284" s="269"/>
      <c r="M2284" s="270"/>
      <c r="N2284" s="270"/>
    </row>
    <row r="2285" spans="1:14" x14ac:dyDescent="0.25">
      <c r="A2285" s="254"/>
      <c r="B2285" s="254"/>
      <c r="C2285" s="254"/>
      <c r="D2285" s="255"/>
      <c r="E2285" s="254"/>
      <c r="F2285" s="266"/>
      <c r="G2285" s="254"/>
      <c r="H2285" s="267"/>
      <c r="I2285" s="267"/>
      <c r="J2285" s="268"/>
      <c r="K2285" s="267"/>
      <c r="L2285" s="269"/>
      <c r="M2285" s="270"/>
      <c r="N2285" s="270"/>
    </row>
    <row r="2286" spans="1:14" x14ac:dyDescent="0.25">
      <c r="A2286" s="254"/>
      <c r="B2286" s="254"/>
      <c r="C2286" s="254"/>
      <c r="D2286" s="255"/>
      <c r="E2286" s="254"/>
      <c r="F2286" s="266"/>
      <c r="G2286" s="254"/>
      <c r="H2286" s="267"/>
      <c r="I2286" s="267"/>
      <c r="J2286" s="268"/>
      <c r="K2286" s="267"/>
      <c r="L2286" s="269"/>
      <c r="M2286" s="270"/>
      <c r="N2286" s="270"/>
    </row>
    <row r="2287" spans="1:14" x14ac:dyDescent="0.25">
      <c r="A2287" s="254"/>
      <c r="B2287" s="254"/>
      <c r="C2287" s="254"/>
      <c r="D2287" s="255"/>
      <c r="E2287" s="254"/>
      <c r="F2287" s="266"/>
      <c r="G2287" s="254"/>
      <c r="H2287" s="267"/>
      <c r="I2287" s="267"/>
      <c r="J2287" s="268"/>
      <c r="K2287" s="267"/>
      <c r="L2287" s="269"/>
      <c r="M2287" s="270"/>
      <c r="N2287" s="270"/>
    </row>
    <row r="2288" spans="1:14" x14ac:dyDescent="0.25">
      <c r="A2288" s="254"/>
      <c r="B2288" s="254"/>
      <c r="C2288" s="254"/>
      <c r="D2288" s="255"/>
      <c r="E2288" s="254"/>
      <c r="F2288" s="266"/>
      <c r="G2288" s="254"/>
      <c r="H2288" s="267"/>
      <c r="I2288" s="267"/>
      <c r="J2288" s="268"/>
      <c r="K2288" s="267"/>
      <c r="L2288" s="269"/>
      <c r="M2288" s="270"/>
      <c r="N2288" s="270"/>
    </row>
    <row r="2289" spans="1:14" x14ac:dyDescent="0.25">
      <c r="A2289" s="254"/>
      <c r="B2289" s="254"/>
      <c r="C2289" s="254"/>
      <c r="D2289" s="255"/>
      <c r="E2289" s="254"/>
      <c r="F2289" s="266"/>
      <c r="G2289" s="254"/>
      <c r="H2289" s="267"/>
      <c r="I2289" s="267"/>
      <c r="J2289" s="268"/>
      <c r="K2289" s="267"/>
      <c r="L2289" s="269"/>
      <c r="M2289" s="270"/>
      <c r="N2289" s="270"/>
    </row>
    <row r="2290" spans="1:14" x14ac:dyDescent="0.25">
      <c r="A2290" s="254"/>
      <c r="B2290" s="254"/>
      <c r="C2290" s="254"/>
      <c r="D2290" s="255"/>
      <c r="E2290" s="254"/>
      <c r="F2290" s="266"/>
      <c r="G2290" s="254"/>
      <c r="H2290" s="267"/>
      <c r="I2290" s="267"/>
      <c r="J2290" s="268"/>
      <c r="K2290" s="267"/>
      <c r="L2290" s="269"/>
      <c r="M2290" s="270"/>
      <c r="N2290" s="270"/>
    </row>
    <row r="2291" spans="1:14" x14ac:dyDescent="0.25">
      <c r="A2291" s="254"/>
      <c r="B2291" s="254"/>
      <c r="C2291" s="254"/>
      <c r="D2291" s="255"/>
      <c r="E2291" s="254"/>
      <c r="F2291" s="266"/>
      <c r="G2291" s="254"/>
      <c r="H2291" s="267"/>
      <c r="I2291" s="267"/>
      <c r="J2291" s="268"/>
      <c r="K2291" s="267"/>
      <c r="L2291" s="269"/>
      <c r="M2291" s="270"/>
      <c r="N2291" s="270"/>
    </row>
    <row r="2292" spans="1:14" x14ac:dyDescent="0.25">
      <c r="A2292" s="254"/>
      <c r="B2292" s="254"/>
      <c r="C2292" s="254"/>
      <c r="D2292" s="255"/>
      <c r="E2292" s="254"/>
      <c r="F2292" s="266"/>
      <c r="G2292" s="254"/>
      <c r="H2292" s="267"/>
      <c r="I2292" s="267"/>
      <c r="J2292" s="268"/>
      <c r="K2292" s="267"/>
      <c r="L2292" s="269"/>
      <c r="M2292" s="270"/>
      <c r="N2292" s="270"/>
    </row>
    <row r="2293" spans="1:14" x14ac:dyDescent="0.25">
      <c r="A2293" s="254"/>
      <c r="B2293" s="254"/>
      <c r="C2293" s="254"/>
      <c r="D2293" s="255"/>
      <c r="E2293" s="254"/>
      <c r="F2293" s="266"/>
      <c r="G2293" s="254"/>
      <c r="H2293" s="267"/>
      <c r="I2293" s="267"/>
      <c r="J2293" s="268"/>
      <c r="K2293" s="267"/>
      <c r="L2293" s="269"/>
      <c r="M2293" s="270"/>
      <c r="N2293" s="270"/>
    </row>
    <row r="2294" spans="1:14" x14ac:dyDescent="0.25">
      <c r="A2294" s="254"/>
      <c r="B2294" s="254"/>
      <c r="C2294" s="254"/>
      <c r="D2294" s="255"/>
      <c r="E2294" s="254"/>
      <c r="F2294" s="266"/>
      <c r="G2294" s="254"/>
      <c r="H2294" s="267"/>
      <c r="I2294" s="267"/>
      <c r="J2294" s="268"/>
      <c r="K2294" s="267"/>
      <c r="L2294" s="269"/>
      <c r="M2294" s="270"/>
      <c r="N2294" s="270"/>
    </row>
    <row r="2295" spans="1:14" x14ac:dyDescent="0.25">
      <c r="A2295" s="254"/>
      <c r="B2295" s="254"/>
      <c r="C2295" s="254"/>
      <c r="D2295" s="255"/>
      <c r="E2295" s="254"/>
      <c r="F2295" s="266"/>
      <c r="G2295" s="254"/>
      <c r="H2295" s="267"/>
      <c r="I2295" s="267"/>
      <c r="J2295" s="268"/>
      <c r="K2295" s="267"/>
      <c r="L2295" s="269"/>
      <c r="M2295" s="270"/>
      <c r="N2295" s="270"/>
    </row>
    <row r="2296" spans="1:14" x14ac:dyDescent="0.25">
      <c r="A2296" s="254"/>
      <c r="B2296" s="254"/>
      <c r="C2296" s="254"/>
      <c r="D2296" s="255"/>
      <c r="E2296" s="254"/>
      <c r="F2296" s="266"/>
      <c r="G2296" s="254"/>
      <c r="H2296" s="267"/>
      <c r="I2296" s="267"/>
      <c r="J2296" s="268"/>
      <c r="K2296" s="267"/>
      <c r="L2296" s="269"/>
      <c r="M2296" s="270"/>
      <c r="N2296" s="270"/>
    </row>
    <row r="2297" spans="1:14" x14ac:dyDescent="0.25">
      <c r="A2297" s="254"/>
      <c r="B2297" s="254"/>
      <c r="C2297" s="254"/>
      <c r="D2297" s="255"/>
      <c r="E2297" s="254"/>
      <c r="F2297" s="266"/>
      <c r="G2297" s="254"/>
      <c r="H2297" s="267"/>
      <c r="I2297" s="267"/>
      <c r="J2297" s="268"/>
      <c r="K2297" s="267"/>
      <c r="L2297" s="269"/>
      <c r="M2297" s="270"/>
      <c r="N2297" s="270"/>
    </row>
    <row r="2298" spans="1:14" x14ac:dyDescent="0.25">
      <c r="A2298" s="254"/>
      <c r="B2298" s="254"/>
      <c r="C2298" s="254"/>
      <c r="D2298" s="255"/>
      <c r="E2298" s="254"/>
      <c r="F2298" s="266"/>
      <c r="G2298" s="254"/>
      <c r="H2298" s="267"/>
      <c r="I2298" s="267"/>
      <c r="J2298" s="268"/>
      <c r="K2298" s="267"/>
      <c r="L2298" s="269"/>
      <c r="M2298" s="270"/>
      <c r="N2298" s="270"/>
    </row>
    <row r="2299" spans="1:14" x14ac:dyDescent="0.25">
      <c r="A2299" s="254"/>
      <c r="B2299" s="254"/>
      <c r="C2299" s="254"/>
      <c r="D2299" s="255"/>
      <c r="E2299" s="254"/>
      <c r="F2299" s="266"/>
      <c r="G2299" s="254"/>
      <c r="H2299" s="267"/>
      <c r="I2299" s="267"/>
      <c r="J2299" s="268"/>
      <c r="K2299" s="267"/>
      <c r="L2299" s="269"/>
      <c r="M2299" s="270"/>
      <c r="N2299" s="270"/>
    </row>
    <row r="2300" spans="1:14" x14ac:dyDescent="0.25">
      <c r="A2300" s="254"/>
      <c r="B2300" s="254"/>
      <c r="C2300" s="254"/>
      <c r="D2300" s="255"/>
      <c r="E2300" s="254"/>
      <c r="F2300" s="266"/>
      <c r="G2300" s="254"/>
      <c r="H2300" s="267"/>
      <c r="I2300" s="267"/>
      <c r="J2300" s="268"/>
      <c r="K2300" s="267"/>
      <c r="L2300" s="269"/>
      <c r="M2300" s="270"/>
      <c r="N2300" s="270"/>
    </row>
    <row r="2301" spans="1:14" x14ac:dyDescent="0.25">
      <c r="A2301" s="254"/>
      <c r="B2301" s="254"/>
      <c r="C2301" s="254"/>
      <c r="D2301" s="255"/>
      <c r="E2301" s="254"/>
      <c r="F2301" s="266"/>
      <c r="G2301" s="254"/>
      <c r="H2301" s="267"/>
      <c r="I2301" s="267"/>
      <c r="J2301" s="268"/>
      <c r="K2301" s="267"/>
      <c r="L2301" s="269"/>
      <c r="M2301" s="270"/>
      <c r="N2301" s="270"/>
    </row>
    <row r="2302" spans="1:14" x14ac:dyDescent="0.25">
      <c r="A2302" s="254"/>
      <c r="B2302" s="254"/>
      <c r="C2302" s="254"/>
      <c r="D2302" s="255"/>
      <c r="E2302" s="254"/>
      <c r="F2302" s="266"/>
      <c r="G2302" s="254"/>
      <c r="H2302" s="267"/>
      <c r="I2302" s="267"/>
      <c r="J2302" s="268"/>
      <c r="K2302" s="267"/>
      <c r="L2302" s="269"/>
      <c r="M2302" s="270"/>
      <c r="N2302" s="270"/>
    </row>
    <row r="2303" spans="1:14" x14ac:dyDescent="0.25">
      <c r="A2303" s="254"/>
      <c r="B2303" s="254"/>
      <c r="C2303" s="254"/>
      <c r="D2303" s="255"/>
      <c r="E2303" s="254"/>
      <c r="F2303" s="266"/>
      <c r="G2303" s="254"/>
      <c r="H2303" s="267"/>
      <c r="I2303" s="267"/>
      <c r="J2303" s="268"/>
      <c r="K2303" s="267"/>
      <c r="L2303" s="269"/>
      <c r="M2303" s="270"/>
      <c r="N2303" s="270"/>
    </row>
    <row r="2304" spans="1:14" x14ac:dyDescent="0.25">
      <c r="A2304" s="254"/>
      <c r="B2304" s="254"/>
      <c r="C2304" s="254"/>
      <c r="D2304" s="255"/>
      <c r="E2304" s="254"/>
      <c r="F2304" s="266"/>
      <c r="G2304" s="254"/>
      <c r="H2304" s="267"/>
      <c r="I2304" s="267"/>
      <c r="J2304" s="268"/>
      <c r="K2304" s="267"/>
      <c r="L2304" s="269"/>
      <c r="M2304" s="270"/>
      <c r="N2304" s="270"/>
    </row>
    <row r="2305" spans="1:14" x14ac:dyDescent="0.25">
      <c r="A2305" s="254"/>
      <c r="B2305" s="254"/>
      <c r="C2305" s="254"/>
      <c r="D2305" s="255"/>
      <c r="E2305" s="254"/>
      <c r="F2305" s="266"/>
      <c r="G2305" s="254"/>
      <c r="H2305" s="267"/>
      <c r="I2305" s="267"/>
      <c r="J2305" s="268"/>
      <c r="K2305" s="267"/>
      <c r="L2305" s="269"/>
      <c r="M2305" s="270"/>
      <c r="N2305" s="270"/>
    </row>
    <row r="2306" spans="1:14" x14ac:dyDescent="0.25">
      <c r="A2306" s="254"/>
      <c r="B2306" s="254"/>
      <c r="C2306" s="254"/>
      <c r="D2306" s="255"/>
      <c r="E2306" s="254"/>
      <c r="F2306" s="266"/>
      <c r="G2306" s="254"/>
      <c r="H2306" s="267"/>
      <c r="I2306" s="267"/>
      <c r="J2306" s="268"/>
      <c r="K2306" s="267"/>
      <c r="L2306" s="269"/>
      <c r="M2306" s="270"/>
      <c r="N2306" s="270"/>
    </row>
    <row r="2307" spans="1:14" x14ac:dyDescent="0.25">
      <c r="A2307" s="254"/>
      <c r="B2307" s="254"/>
      <c r="C2307" s="254"/>
      <c r="D2307" s="255"/>
      <c r="E2307" s="254"/>
      <c r="F2307" s="266"/>
      <c r="G2307" s="254"/>
      <c r="H2307" s="267"/>
      <c r="I2307" s="267"/>
      <c r="J2307" s="268"/>
      <c r="K2307" s="267"/>
      <c r="L2307" s="269"/>
      <c r="M2307" s="270"/>
      <c r="N2307" s="270"/>
    </row>
    <row r="2308" spans="1:14" x14ac:dyDescent="0.25">
      <c r="A2308" s="254"/>
      <c r="B2308" s="254"/>
      <c r="C2308" s="254"/>
      <c r="D2308" s="255"/>
      <c r="E2308" s="254"/>
      <c r="F2308" s="266"/>
      <c r="G2308" s="254"/>
      <c r="H2308" s="267"/>
      <c r="I2308" s="267"/>
      <c r="J2308" s="268"/>
      <c r="K2308" s="267"/>
      <c r="L2308" s="269"/>
      <c r="M2308" s="270"/>
      <c r="N2308" s="270"/>
    </row>
    <row r="2309" spans="1:14" x14ac:dyDescent="0.25">
      <c r="A2309" s="254"/>
      <c r="B2309" s="254"/>
      <c r="C2309" s="254"/>
      <c r="D2309" s="255"/>
      <c r="E2309" s="254"/>
      <c r="F2309" s="266"/>
      <c r="G2309" s="254"/>
      <c r="H2309" s="267"/>
      <c r="I2309" s="267"/>
      <c r="J2309" s="268"/>
      <c r="K2309" s="267"/>
      <c r="L2309" s="269"/>
      <c r="M2309" s="270"/>
      <c r="N2309" s="270"/>
    </row>
    <row r="2310" spans="1:14" x14ac:dyDescent="0.25">
      <c r="A2310" s="254"/>
      <c r="B2310" s="254"/>
      <c r="C2310" s="254"/>
      <c r="D2310" s="255"/>
      <c r="E2310" s="254"/>
      <c r="F2310" s="266"/>
      <c r="G2310" s="254"/>
      <c r="H2310" s="267"/>
      <c r="I2310" s="267"/>
      <c r="J2310" s="268"/>
      <c r="K2310" s="267"/>
      <c r="L2310" s="269"/>
      <c r="M2310" s="270"/>
      <c r="N2310" s="270"/>
    </row>
    <row r="2311" spans="1:14" x14ac:dyDescent="0.25">
      <c r="A2311" s="254"/>
      <c r="B2311" s="254"/>
      <c r="C2311" s="254"/>
      <c r="D2311" s="255"/>
      <c r="E2311" s="254"/>
      <c r="F2311" s="266"/>
      <c r="G2311" s="254"/>
      <c r="H2311" s="267"/>
      <c r="I2311" s="267"/>
      <c r="J2311" s="268"/>
      <c r="K2311" s="267"/>
      <c r="L2311" s="269"/>
      <c r="M2311" s="270"/>
      <c r="N2311" s="270"/>
    </row>
    <row r="2312" spans="1:14" x14ac:dyDescent="0.25">
      <c r="A2312" s="254"/>
      <c r="B2312" s="254"/>
      <c r="C2312" s="254"/>
      <c r="D2312" s="255"/>
      <c r="E2312" s="254"/>
      <c r="F2312" s="266"/>
      <c r="G2312" s="254"/>
      <c r="H2312" s="267"/>
      <c r="I2312" s="267"/>
      <c r="J2312" s="268"/>
      <c r="K2312" s="267"/>
      <c r="L2312" s="269"/>
      <c r="M2312" s="270"/>
      <c r="N2312" s="270"/>
    </row>
    <row r="2313" spans="1:14" x14ac:dyDescent="0.25">
      <c r="A2313" s="254"/>
      <c r="B2313" s="254"/>
      <c r="C2313" s="254"/>
      <c r="D2313" s="255"/>
      <c r="E2313" s="254"/>
      <c r="F2313" s="266"/>
      <c r="G2313" s="254"/>
      <c r="H2313" s="267"/>
      <c r="I2313" s="267"/>
      <c r="J2313" s="268"/>
      <c r="K2313" s="267"/>
      <c r="L2313" s="269"/>
      <c r="M2313" s="270"/>
      <c r="N2313" s="270"/>
    </row>
    <row r="2314" spans="1:14" x14ac:dyDescent="0.25">
      <c r="A2314" s="254"/>
      <c r="B2314" s="254"/>
      <c r="C2314" s="254"/>
      <c r="D2314" s="255"/>
      <c r="E2314" s="254"/>
      <c r="F2314" s="266"/>
      <c r="G2314" s="254"/>
      <c r="H2314" s="267"/>
      <c r="I2314" s="267"/>
      <c r="J2314" s="268"/>
      <c r="K2314" s="267"/>
      <c r="L2314" s="269"/>
      <c r="M2314" s="270"/>
      <c r="N2314" s="270"/>
    </row>
    <row r="2315" spans="1:14" x14ac:dyDescent="0.25">
      <c r="A2315" s="254"/>
      <c r="B2315" s="254"/>
      <c r="C2315" s="254"/>
      <c r="D2315" s="255"/>
      <c r="E2315" s="254"/>
      <c r="F2315" s="266"/>
      <c r="G2315" s="254"/>
      <c r="H2315" s="267"/>
      <c r="I2315" s="267"/>
      <c r="J2315" s="268"/>
      <c r="K2315" s="267"/>
      <c r="L2315" s="269"/>
      <c r="M2315" s="270"/>
      <c r="N2315" s="270"/>
    </row>
    <row r="2316" spans="1:14" x14ac:dyDescent="0.25">
      <c r="A2316" s="254"/>
      <c r="B2316" s="254"/>
      <c r="C2316" s="254"/>
      <c r="D2316" s="255"/>
      <c r="E2316" s="254"/>
      <c r="F2316" s="266"/>
      <c r="G2316" s="254"/>
      <c r="H2316" s="267"/>
      <c r="I2316" s="267"/>
      <c r="J2316" s="268"/>
      <c r="K2316" s="267"/>
      <c r="L2316" s="269"/>
      <c r="M2316" s="270"/>
      <c r="N2316" s="270"/>
    </row>
    <row r="2317" spans="1:14" x14ac:dyDescent="0.25">
      <c r="A2317" s="254"/>
      <c r="B2317" s="254"/>
      <c r="C2317" s="254"/>
      <c r="D2317" s="255"/>
      <c r="E2317" s="254"/>
      <c r="F2317" s="266"/>
      <c r="G2317" s="254"/>
      <c r="H2317" s="267"/>
      <c r="I2317" s="267"/>
      <c r="J2317" s="268"/>
      <c r="K2317" s="267"/>
      <c r="L2317" s="269"/>
      <c r="M2317" s="270"/>
      <c r="N2317" s="270"/>
    </row>
    <row r="2318" spans="1:14" x14ac:dyDescent="0.25">
      <c r="A2318" s="254"/>
      <c r="B2318" s="254"/>
      <c r="C2318" s="254"/>
      <c r="D2318" s="255"/>
      <c r="E2318" s="254"/>
      <c r="F2318" s="266"/>
      <c r="G2318" s="254"/>
      <c r="H2318" s="267"/>
      <c r="I2318" s="267"/>
      <c r="J2318" s="268"/>
      <c r="K2318" s="267"/>
      <c r="L2318" s="269"/>
      <c r="M2318" s="270"/>
      <c r="N2318" s="270"/>
    </row>
    <row r="2319" spans="1:14" x14ac:dyDescent="0.25">
      <c r="A2319" s="254"/>
      <c r="B2319" s="254"/>
      <c r="C2319" s="254"/>
      <c r="D2319" s="255"/>
      <c r="E2319" s="254"/>
      <c r="F2319" s="266"/>
      <c r="G2319" s="254"/>
      <c r="H2319" s="267"/>
      <c r="I2319" s="267"/>
      <c r="J2319" s="268"/>
      <c r="K2319" s="267"/>
      <c r="L2319" s="269"/>
      <c r="M2319" s="270"/>
      <c r="N2319" s="270"/>
    </row>
    <row r="2320" spans="1:14" x14ac:dyDescent="0.25">
      <c r="A2320" s="254"/>
      <c r="B2320" s="254"/>
      <c r="C2320" s="254"/>
      <c r="D2320" s="255"/>
      <c r="E2320" s="254"/>
      <c r="F2320" s="266"/>
      <c r="G2320" s="254"/>
      <c r="H2320" s="267"/>
      <c r="I2320" s="267"/>
      <c r="J2320" s="268"/>
      <c r="K2320" s="267"/>
      <c r="L2320" s="269"/>
      <c r="M2320" s="270"/>
      <c r="N2320" s="270"/>
    </row>
    <row r="2321" spans="1:14" x14ac:dyDescent="0.25">
      <c r="A2321" s="254"/>
      <c r="B2321" s="254"/>
      <c r="C2321" s="254"/>
      <c r="D2321" s="255"/>
      <c r="E2321" s="254"/>
      <c r="F2321" s="266"/>
      <c r="G2321" s="254"/>
      <c r="H2321" s="267"/>
      <c r="I2321" s="267"/>
      <c r="J2321" s="268"/>
      <c r="K2321" s="267"/>
      <c r="L2321" s="269"/>
      <c r="M2321" s="270"/>
      <c r="N2321" s="270"/>
    </row>
    <row r="2322" spans="1:14" x14ac:dyDescent="0.25">
      <c r="A2322" s="254"/>
      <c r="B2322" s="254"/>
      <c r="C2322" s="254"/>
      <c r="D2322" s="255"/>
      <c r="E2322" s="254"/>
      <c r="F2322" s="266"/>
      <c r="G2322" s="254"/>
      <c r="H2322" s="267"/>
      <c r="I2322" s="267"/>
      <c r="J2322" s="268"/>
      <c r="K2322" s="267"/>
      <c r="L2322" s="269"/>
      <c r="M2322" s="270"/>
      <c r="N2322" s="270"/>
    </row>
    <row r="2323" spans="1:14" x14ac:dyDescent="0.25">
      <c r="A2323" s="254"/>
      <c r="B2323" s="254"/>
      <c r="C2323" s="254"/>
      <c r="D2323" s="255"/>
      <c r="E2323" s="254"/>
      <c r="F2323" s="266"/>
      <c r="G2323" s="254"/>
      <c r="H2323" s="267"/>
      <c r="I2323" s="267"/>
      <c r="J2323" s="268"/>
      <c r="K2323" s="267"/>
      <c r="L2323" s="269"/>
      <c r="M2323" s="270"/>
      <c r="N2323" s="270"/>
    </row>
    <row r="2324" spans="1:14" x14ac:dyDescent="0.25">
      <c r="A2324" s="254"/>
      <c r="B2324" s="254"/>
      <c r="C2324" s="254"/>
      <c r="D2324" s="255"/>
      <c r="E2324" s="254"/>
      <c r="F2324" s="266"/>
      <c r="G2324" s="254"/>
      <c r="H2324" s="267"/>
      <c r="I2324" s="267"/>
      <c r="J2324" s="268"/>
      <c r="K2324" s="267"/>
      <c r="L2324" s="269"/>
      <c r="M2324" s="270"/>
      <c r="N2324" s="270"/>
    </row>
    <row r="2325" spans="1:14" x14ac:dyDescent="0.25">
      <c r="A2325" s="254"/>
      <c r="B2325" s="254"/>
      <c r="C2325" s="254"/>
      <c r="D2325" s="255"/>
      <c r="E2325" s="254"/>
      <c r="F2325" s="266"/>
      <c r="G2325" s="254"/>
      <c r="H2325" s="267"/>
      <c r="I2325" s="267"/>
      <c r="J2325" s="268"/>
      <c r="K2325" s="267"/>
      <c r="L2325" s="269"/>
      <c r="M2325" s="270"/>
      <c r="N2325" s="270"/>
    </row>
    <row r="2326" spans="1:14" x14ac:dyDescent="0.25">
      <c r="A2326" s="254"/>
      <c r="B2326" s="254"/>
      <c r="C2326" s="254"/>
      <c r="D2326" s="255"/>
      <c r="E2326" s="254"/>
      <c r="F2326" s="266"/>
      <c r="G2326" s="254"/>
      <c r="H2326" s="267"/>
      <c r="I2326" s="267"/>
      <c r="J2326" s="268"/>
      <c r="K2326" s="267"/>
      <c r="L2326" s="269"/>
      <c r="M2326" s="270"/>
      <c r="N2326" s="270"/>
    </row>
    <row r="2327" spans="1:14" x14ac:dyDescent="0.25">
      <c r="A2327" s="254"/>
      <c r="B2327" s="254"/>
      <c r="C2327" s="254"/>
      <c r="D2327" s="255"/>
      <c r="E2327" s="254"/>
      <c r="F2327" s="266"/>
      <c r="G2327" s="254"/>
      <c r="H2327" s="267"/>
      <c r="I2327" s="267"/>
      <c r="J2327" s="268"/>
      <c r="K2327" s="267"/>
      <c r="L2327" s="269"/>
      <c r="M2327" s="270"/>
      <c r="N2327" s="270"/>
    </row>
    <row r="2328" spans="1:14" x14ac:dyDescent="0.25">
      <c r="A2328" s="254"/>
      <c r="B2328" s="254"/>
      <c r="C2328" s="254"/>
      <c r="D2328" s="255"/>
      <c r="E2328" s="254"/>
      <c r="F2328" s="266"/>
      <c r="G2328" s="254"/>
      <c r="H2328" s="267"/>
      <c r="I2328" s="267"/>
      <c r="J2328" s="268"/>
      <c r="K2328" s="267"/>
      <c r="L2328" s="269"/>
      <c r="M2328" s="270"/>
      <c r="N2328" s="270"/>
    </row>
    <row r="2329" spans="1:14" x14ac:dyDescent="0.25">
      <c r="A2329" s="254"/>
      <c r="B2329" s="254"/>
      <c r="C2329" s="254"/>
      <c r="D2329" s="255"/>
      <c r="E2329" s="254"/>
      <c r="F2329" s="266"/>
      <c r="G2329" s="254"/>
      <c r="H2329" s="267"/>
      <c r="I2329" s="267"/>
      <c r="J2329" s="268"/>
      <c r="K2329" s="267"/>
      <c r="L2329" s="269"/>
      <c r="M2329" s="270"/>
      <c r="N2329" s="270"/>
    </row>
    <row r="2330" spans="1:14" x14ac:dyDescent="0.25">
      <c r="A2330" s="254"/>
      <c r="B2330" s="254"/>
      <c r="C2330" s="254"/>
      <c r="D2330" s="255"/>
      <c r="E2330" s="254"/>
      <c r="F2330" s="266"/>
      <c r="G2330" s="254"/>
      <c r="H2330" s="267"/>
      <c r="I2330" s="267"/>
      <c r="J2330" s="268"/>
      <c r="K2330" s="267"/>
      <c r="L2330" s="269"/>
      <c r="M2330" s="270"/>
      <c r="N2330" s="270"/>
    </row>
    <row r="2331" spans="1:14" x14ac:dyDescent="0.25">
      <c r="A2331" s="254"/>
      <c r="B2331" s="254"/>
      <c r="C2331" s="254"/>
      <c r="D2331" s="255"/>
      <c r="E2331" s="254"/>
      <c r="F2331" s="266"/>
      <c r="G2331" s="254"/>
      <c r="H2331" s="267"/>
      <c r="I2331" s="267"/>
      <c r="J2331" s="268"/>
      <c r="K2331" s="267"/>
      <c r="L2331" s="269"/>
      <c r="M2331" s="270"/>
      <c r="N2331" s="270"/>
    </row>
    <row r="2332" spans="1:14" x14ac:dyDescent="0.25">
      <c r="A2332" s="254"/>
      <c r="B2332" s="254"/>
      <c r="C2332" s="254"/>
      <c r="D2332" s="255"/>
      <c r="E2332" s="254"/>
      <c r="F2332" s="266"/>
      <c r="G2332" s="254"/>
      <c r="H2332" s="267"/>
      <c r="I2332" s="267"/>
      <c r="J2332" s="268"/>
      <c r="K2332" s="267"/>
      <c r="L2332" s="269"/>
      <c r="M2332" s="270"/>
      <c r="N2332" s="270"/>
    </row>
    <row r="2333" spans="1:14" x14ac:dyDescent="0.25">
      <c r="A2333" s="254"/>
      <c r="B2333" s="254"/>
      <c r="C2333" s="254"/>
      <c r="D2333" s="255"/>
      <c r="E2333" s="254"/>
      <c r="F2333" s="266"/>
      <c r="G2333" s="254"/>
      <c r="H2333" s="267"/>
      <c r="I2333" s="267"/>
      <c r="J2333" s="268"/>
      <c r="K2333" s="267"/>
      <c r="L2333" s="269"/>
      <c r="M2333" s="270"/>
      <c r="N2333" s="270"/>
    </row>
    <row r="2334" spans="1:14" x14ac:dyDescent="0.25">
      <c r="A2334" s="254"/>
      <c r="B2334" s="254"/>
      <c r="C2334" s="254"/>
      <c r="D2334" s="255"/>
      <c r="E2334" s="254"/>
      <c r="F2334" s="266"/>
      <c r="G2334" s="254"/>
      <c r="H2334" s="267"/>
      <c r="I2334" s="267"/>
      <c r="J2334" s="268"/>
      <c r="K2334" s="267"/>
      <c r="L2334" s="269"/>
      <c r="M2334" s="270"/>
      <c r="N2334" s="270"/>
    </row>
    <row r="2335" spans="1:14" x14ac:dyDescent="0.25">
      <c r="A2335" s="254"/>
      <c r="B2335" s="254"/>
      <c r="C2335" s="254"/>
      <c r="D2335" s="255"/>
      <c r="E2335" s="254"/>
      <c r="F2335" s="266"/>
      <c r="G2335" s="254"/>
      <c r="H2335" s="267"/>
      <c r="I2335" s="267"/>
      <c r="J2335" s="268"/>
      <c r="K2335" s="267"/>
      <c r="L2335" s="269"/>
      <c r="M2335" s="270"/>
      <c r="N2335" s="270"/>
    </row>
    <row r="2336" spans="1:14" x14ac:dyDescent="0.25">
      <c r="A2336" s="254"/>
      <c r="B2336" s="254"/>
      <c r="C2336" s="254"/>
      <c r="D2336" s="255"/>
      <c r="E2336" s="254"/>
      <c r="F2336" s="266"/>
      <c r="G2336" s="254"/>
      <c r="H2336" s="267"/>
      <c r="I2336" s="267"/>
      <c r="J2336" s="268"/>
      <c r="K2336" s="267"/>
      <c r="L2336" s="269"/>
      <c r="M2336" s="270"/>
      <c r="N2336" s="270"/>
    </row>
    <row r="2337" spans="1:14" x14ac:dyDescent="0.25">
      <c r="A2337" s="254"/>
      <c r="B2337" s="254"/>
      <c r="C2337" s="254"/>
      <c r="D2337" s="255"/>
      <c r="E2337" s="254"/>
      <c r="F2337" s="266"/>
      <c r="G2337" s="254"/>
      <c r="H2337" s="267"/>
      <c r="I2337" s="267"/>
      <c r="J2337" s="268"/>
      <c r="K2337" s="267"/>
      <c r="L2337" s="269"/>
      <c r="M2337" s="270"/>
      <c r="N2337" s="270"/>
    </row>
    <row r="2338" spans="1:14" x14ac:dyDescent="0.25">
      <c r="A2338" s="254"/>
      <c r="B2338" s="254"/>
      <c r="C2338" s="254"/>
      <c r="D2338" s="255"/>
      <c r="E2338" s="254"/>
      <c r="F2338" s="266"/>
      <c r="G2338" s="254"/>
      <c r="H2338" s="267"/>
      <c r="I2338" s="267"/>
      <c r="J2338" s="268"/>
      <c r="K2338" s="267"/>
      <c r="L2338" s="269"/>
      <c r="M2338" s="270"/>
      <c r="N2338" s="270"/>
    </row>
    <row r="2339" spans="1:14" x14ac:dyDescent="0.25">
      <c r="A2339" s="254"/>
      <c r="B2339" s="254"/>
      <c r="C2339" s="254"/>
      <c r="D2339" s="255"/>
      <c r="E2339" s="254"/>
      <c r="F2339" s="266"/>
      <c r="G2339" s="254"/>
      <c r="H2339" s="267"/>
      <c r="I2339" s="267"/>
      <c r="J2339" s="268"/>
      <c r="K2339" s="267"/>
      <c r="L2339" s="269"/>
      <c r="M2339" s="270"/>
      <c r="N2339" s="270"/>
    </row>
    <row r="2340" spans="1:14" x14ac:dyDescent="0.25">
      <c r="A2340" s="254"/>
      <c r="B2340" s="254"/>
      <c r="C2340" s="254"/>
      <c r="D2340" s="255"/>
      <c r="E2340" s="254"/>
      <c r="F2340" s="266"/>
      <c r="G2340" s="254"/>
      <c r="H2340" s="267"/>
      <c r="I2340" s="267"/>
      <c r="J2340" s="268"/>
      <c r="K2340" s="267"/>
      <c r="L2340" s="269"/>
      <c r="M2340" s="270"/>
      <c r="N2340" s="270"/>
    </row>
    <row r="2341" spans="1:14" x14ac:dyDescent="0.25">
      <c r="A2341" s="254"/>
      <c r="B2341" s="254"/>
      <c r="C2341" s="254"/>
      <c r="D2341" s="255"/>
      <c r="E2341" s="254"/>
      <c r="F2341" s="266"/>
      <c r="G2341" s="254"/>
      <c r="H2341" s="267"/>
      <c r="I2341" s="267"/>
      <c r="J2341" s="268"/>
      <c r="K2341" s="267"/>
      <c r="L2341" s="269"/>
      <c r="M2341" s="270"/>
      <c r="N2341" s="270"/>
    </row>
    <row r="2342" spans="1:14" x14ac:dyDescent="0.25">
      <c r="A2342" s="254"/>
      <c r="B2342" s="254"/>
      <c r="C2342" s="254"/>
      <c r="D2342" s="255"/>
      <c r="E2342" s="254"/>
      <c r="F2342" s="266"/>
      <c r="G2342" s="254"/>
      <c r="H2342" s="267"/>
      <c r="I2342" s="267"/>
      <c r="J2342" s="268"/>
      <c r="K2342" s="267"/>
      <c r="L2342" s="269"/>
      <c r="M2342" s="270"/>
      <c r="N2342" s="270"/>
    </row>
    <row r="2343" spans="1:14" x14ac:dyDescent="0.25">
      <c r="A2343" s="254"/>
      <c r="B2343" s="254"/>
      <c r="C2343" s="254"/>
      <c r="D2343" s="255"/>
      <c r="E2343" s="254"/>
      <c r="F2343" s="266"/>
      <c r="G2343" s="254"/>
      <c r="H2343" s="267"/>
      <c r="I2343" s="267"/>
      <c r="J2343" s="268"/>
      <c r="K2343" s="267"/>
      <c r="L2343" s="269"/>
      <c r="M2343" s="270"/>
      <c r="N2343" s="270"/>
    </row>
    <row r="2344" spans="1:14" x14ac:dyDescent="0.25">
      <c r="A2344" s="254"/>
      <c r="B2344" s="254"/>
      <c r="C2344" s="254"/>
      <c r="D2344" s="255"/>
      <c r="E2344" s="254"/>
      <c r="F2344" s="266"/>
      <c r="G2344" s="254"/>
      <c r="H2344" s="267"/>
      <c r="I2344" s="267"/>
      <c r="J2344" s="268"/>
      <c r="K2344" s="267"/>
      <c r="L2344" s="269"/>
      <c r="M2344" s="270"/>
      <c r="N2344" s="270"/>
    </row>
    <row r="2345" spans="1:14" x14ac:dyDescent="0.25">
      <c r="A2345" s="254"/>
      <c r="B2345" s="254"/>
      <c r="C2345" s="254"/>
      <c r="D2345" s="255"/>
      <c r="E2345" s="254"/>
      <c r="F2345" s="266"/>
      <c r="G2345" s="254"/>
      <c r="H2345" s="267"/>
      <c r="I2345" s="267"/>
      <c r="J2345" s="268"/>
      <c r="K2345" s="267"/>
      <c r="L2345" s="269"/>
      <c r="M2345" s="270"/>
      <c r="N2345" s="270"/>
    </row>
    <row r="2346" spans="1:14" x14ac:dyDescent="0.25">
      <c r="A2346" s="254"/>
      <c r="B2346" s="254"/>
      <c r="C2346" s="254"/>
      <c r="D2346" s="255"/>
      <c r="E2346" s="254"/>
      <c r="F2346" s="266"/>
      <c r="G2346" s="254"/>
      <c r="H2346" s="267"/>
      <c r="I2346" s="267"/>
      <c r="J2346" s="268"/>
      <c r="K2346" s="267"/>
      <c r="L2346" s="269"/>
      <c r="M2346" s="270"/>
      <c r="N2346" s="270"/>
    </row>
    <row r="2347" spans="1:14" x14ac:dyDescent="0.25">
      <c r="A2347" s="254"/>
      <c r="B2347" s="254"/>
      <c r="C2347" s="254"/>
      <c r="D2347" s="255"/>
      <c r="E2347" s="254"/>
      <c r="F2347" s="266"/>
      <c r="G2347" s="254"/>
      <c r="H2347" s="267"/>
      <c r="I2347" s="267"/>
      <c r="J2347" s="268"/>
      <c r="K2347" s="267"/>
      <c r="L2347" s="269"/>
      <c r="M2347" s="270"/>
      <c r="N2347" s="270"/>
    </row>
    <row r="2348" spans="1:14" x14ac:dyDescent="0.25">
      <c r="A2348" s="254"/>
      <c r="B2348" s="254"/>
      <c r="C2348" s="254"/>
      <c r="D2348" s="255"/>
      <c r="E2348" s="254"/>
      <c r="F2348" s="266"/>
      <c r="G2348" s="254"/>
      <c r="H2348" s="267"/>
      <c r="I2348" s="267"/>
      <c r="J2348" s="268"/>
      <c r="K2348" s="267"/>
      <c r="L2348" s="269"/>
      <c r="M2348" s="270"/>
      <c r="N2348" s="270"/>
    </row>
    <row r="2349" spans="1:14" x14ac:dyDescent="0.25">
      <c r="A2349" s="254"/>
      <c r="B2349" s="254"/>
      <c r="C2349" s="254"/>
      <c r="D2349" s="255"/>
      <c r="E2349" s="254"/>
      <c r="F2349" s="266"/>
      <c r="G2349" s="254"/>
      <c r="H2349" s="267"/>
      <c r="I2349" s="267"/>
      <c r="J2349" s="268"/>
      <c r="K2349" s="267"/>
      <c r="L2349" s="269"/>
      <c r="M2349" s="270"/>
      <c r="N2349" s="270"/>
    </row>
    <row r="2350" spans="1:14" x14ac:dyDescent="0.25">
      <c r="A2350" s="254"/>
      <c r="B2350" s="254"/>
      <c r="C2350" s="254"/>
      <c r="D2350" s="255"/>
      <c r="E2350" s="254"/>
      <c r="F2350" s="266"/>
      <c r="G2350" s="254"/>
      <c r="H2350" s="267"/>
      <c r="I2350" s="267"/>
      <c r="J2350" s="268"/>
      <c r="K2350" s="267"/>
      <c r="L2350" s="269"/>
      <c r="M2350" s="270"/>
      <c r="N2350" s="270"/>
    </row>
    <row r="2351" spans="1:14" x14ac:dyDescent="0.25">
      <c r="A2351" s="254"/>
      <c r="B2351" s="254"/>
      <c r="C2351" s="254"/>
      <c r="D2351" s="255"/>
      <c r="E2351" s="254"/>
      <c r="F2351" s="266"/>
      <c r="G2351" s="254"/>
      <c r="H2351" s="267"/>
      <c r="I2351" s="267"/>
      <c r="J2351" s="268"/>
      <c r="K2351" s="267"/>
      <c r="L2351" s="269"/>
      <c r="M2351" s="270"/>
      <c r="N2351" s="270"/>
    </row>
    <row r="2352" spans="1:14" x14ac:dyDescent="0.25">
      <c r="A2352" s="254"/>
      <c r="B2352" s="254"/>
      <c r="C2352" s="254"/>
      <c r="D2352" s="255"/>
      <c r="E2352" s="254"/>
      <c r="F2352" s="266"/>
      <c r="G2352" s="254"/>
      <c r="H2352" s="267"/>
      <c r="I2352" s="267"/>
      <c r="J2352" s="268"/>
      <c r="K2352" s="267"/>
      <c r="L2352" s="269"/>
      <c r="M2352" s="270"/>
      <c r="N2352" s="270"/>
    </row>
    <row r="2353" spans="1:14" x14ac:dyDescent="0.25">
      <c r="A2353" s="254"/>
      <c r="B2353" s="254"/>
      <c r="C2353" s="254"/>
      <c r="D2353" s="255"/>
      <c r="E2353" s="254"/>
      <c r="F2353" s="266"/>
      <c r="G2353" s="254"/>
      <c r="H2353" s="267"/>
      <c r="I2353" s="267"/>
      <c r="J2353" s="268"/>
      <c r="K2353" s="267"/>
      <c r="L2353" s="269"/>
      <c r="M2353" s="270"/>
      <c r="N2353" s="270"/>
    </row>
    <row r="2354" spans="1:14" x14ac:dyDescent="0.25">
      <c r="A2354" s="254"/>
      <c r="B2354" s="254"/>
      <c r="C2354" s="254"/>
      <c r="D2354" s="255"/>
      <c r="E2354" s="254"/>
      <c r="F2354" s="266"/>
      <c r="G2354" s="254"/>
      <c r="H2354" s="267"/>
      <c r="I2354" s="267"/>
      <c r="J2354" s="268"/>
      <c r="K2354" s="267"/>
      <c r="L2354" s="269"/>
      <c r="M2354" s="270"/>
      <c r="N2354" s="270"/>
    </row>
    <row r="2355" spans="1:14" x14ac:dyDescent="0.25">
      <c r="A2355" s="254"/>
      <c r="B2355" s="254"/>
      <c r="C2355" s="254"/>
      <c r="D2355" s="255"/>
      <c r="E2355" s="254"/>
      <c r="F2355" s="266"/>
      <c r="G2355" s="254"/>
      <c r="H2355" s="267"/>
      <c r="I2355" s="267"/>
      <c r="J2355" s="268"/>
      <c r="K2355" s="267"/>
      <c r="L2355" s="269"/>
      <c r="M2355" s="270"/>
      <c r="N2355" s="270"/>
    </row>
    <row r="2356" spans="1:14" x14ac:dyDescent="0.25">
      <c r="A2356" s="254"/>
      <c r="B2356" s="254"/>
      <c r="C2356" s="254"/>
      <c r="D2356" s="255"/>
      <c r="E2356" s="254"/>
      <c r="F2356" s="266"/>
      <c r="G2356" s="254"/>
      <c r="H2356" s="267"/>
      <c r="I2356" s="267"/>
      <c r="J2356" s="268"/>
      <c r="K2356" s="267"/>
      <c r="L2356" s="269"/>
      <c r="M2356" s="270"/>
      <c r="N2356" s="270"/>
    </row>
    <row r="2357" spans="1:14" x14ac:dyDescent="0.25">
      <c r="A2357" s="254"/>
      <c r="B2357" s="254"/>
      <c r="C2357" s="254"/>
      <c r="D2357" s="255"/>
      <c r="E2357" s="254"/>
      <c r="F2357" s="266"/>
      <c r="G2357" s="254"/>
      <c r="H2357" s="267"/>
      <c r="I2357" s="267"/>
      <c r="J2357" s="268"/>
      <c r="K2357" s="267"/>
      <c r="L2357" s="269"/>
      <c r="M2357" s="270"/>
      <c r="N2357" s="270"/>
    </row>
    <row r="2358" spans="1:14" x14ac:dyDescent="0.25">
      <c r="A2358" s="254"/>
      <c r="B2358" s="254"/>
      <c r="C2358" s="254"/>
      <c r="D2358" s="255"/>
      <c r="E2358" s="254"/>
      <c r="F2358" s="266"/>
      <c r="G2358" s="254"/>
      <c r="H2358" s="267"/>
      <c r="I2358" s="267"/>
      <c r="J2358" s="268"/>
      <c r="K2358" s="267"/>
      <c r="L2358" s="269"/>
      <c r="M2358" s="270"/>
      <c r="N2358" s="270"/>
    </row>
    <row r="2359" spans="1:14" x14ac:dyDescent="0.25">
      <c r="A2359" s="254"/>
      <c r="B2359" s="254"/>
      <c r="C2359" s="254"/>
      <c r="D2359" s="255"/>
      <c r="E2359" s="254"/>
      <c r="F2359" s="266"/>
      <c r="G2359" s="254"/>
      <c r="H2359" s="267"/>
      <c r="I2359" s="267"/>
      <c r="J2359" s="268"/>
      <c r="K2359" s="267"/>
      <c r="L2359" s="269"/>
      <c r="M2359" s="270"/>
      <c r="N2359" s="270"/>
    </row>
    <row r="2360" spans="1:14" x14ac:dyDescent="0.25">
      <c r="A2360" s="254"/>
      <c r="B2360" s="254"/>
      <c r="C2360" s="254"/>
      <c r="D2360" s="255"/>
      <c r="E2360" s="254"/>
      <c r="F2360" s="266"/>
      <c r="G2360" s="254"/>
      <c r="H2360" s="267"/>
      <c r="I2360" s="267"/>
      <c r="J2360" s="268"/>
      <c r="K2360" s="267"/>
      <c r="L2360" s="269"/>
      <c r="M2360" s="270"/>
      <c r="N2360" s="270"/>
    </row>
    <row r="2361" spans="1:14" x14ac:dyDescent="0.25">
      <c r="A2361" s="254"/>
      <c r="B2361" s="254"/>
      <c r="C2361" s="254"/>
      <c r="D2361" s="255"/>
      <c r="E2361" s="254"/>
      <c r="F2361" s="266"/>
      <c r="G2361" s="254"/>
      <c r="H2361" s="267"/>
      <c r="I2361" s="267"/>
      <c r="J2361" s="268"/>
      <c r="K2361" s="267"/>
      <c r="L2361" s="269"/>
      <c r="M2361" s="270"/>
      <c r="N2361" s="270"/>
    </row>
    <row r="2362" spans="1:14" x14ac:dyDescent="0.25">
      <c r="A2362" s="254"/>
      <c r="B2362" s="254"/>
      <c r="C2362" s="254"/>
      <c r="D2362" s="255"/>
      <c r="E2362" s="254"/>
      <c r="F2362" s="266"/>
      <c r="G2362" s="254"/>
      <c r="H2362" s="267"/>
      <c r="I2362" s="267"/>
      <c r="J2362" s="268"/>
      <c r="K2362" s="267"/>
      <c r="L2362" s="269"/>
      <c r="M2362" s="270"/>
      <c r="N2362" s="270"/>
    </row>
    <row r="2363" spans="1:14" x14ac:dyDescent="0.25">
      <c r="A2363" s="254"/>
      <c r="B2363" s="254"/>
      <c r="C2363" s="254"/>
      <c r="D2363" s="255"/>
      <c r="E2363" s="254"/>
      <c r="F2363" s="266"/>
      <c r="G2363" s="254"/>
      <c r="H2363" s="267"/>
      <c r="I2363" s="267"/>
      <c r="J2363" s="268"/>
      <c r="K2363" s="267"/>
      <c r="L2363" s="269"/>
      <c r="M2363" s="270"/>
      <c r="N2363" s="270"/>
    </row>
    <row r="2364" spans="1:14" x14ac:dyDescent="0.25">
      <c r="A2364" s="254"/>
      <c r="B2364" s="254"/>
      <c r="C2364" s="254"/>
      <c r="D2364" s="255"/>
      <c r="E2364" s="254"/>
      <c r="F2364" s="266"/>
      <c r="G2364" s="254"/>
      <c r="H2364" s="267"/>
      <c r="I2364" s="267"/>
      <c r="J2364" s="268"/>
      <c r="K2364" s="267"/>
      <c r="L2364" s="269"/>
      <c r="M2364" s="270"/>
      <c r="N2364" s="270"/>
    </row>
    <row r="2365" spans="1:14" x14ac:dyDescent="0.25">
      <c r="A2365" s="254"/>
      <c r="B2365" s="254"/>
      <c r="C2365" s="254"/>
      <c r="D2365" s="255"/>
      <c r="E2365" s="254"/>
      <c r="F2365" s="266"/>
      <c r="G2365" s="254"/>
      <c r="H2365" s="267"/>
      <c r="I2365" s="267"/>
      <c r="J2365" s="268"/>
      <c r="K2365" s="267"/>
      <c r="L2365" s="269"/>
      <c r="M2365" s="270"/>
      <c r="N2365" s="270"/>
    </row>
    <row r="2366" spans="1:14" x14ac:dyDescent="0.25">
      <c r="A2366" s="254"/>
      <c r="B2366" s="254"/>
      <c r="C2366" s="254"/>
      <c r="D2366" s="255"/>
      <c r="E2366" s="254"/>
      <c r="F2366" s="266"/>
      <c r="G2366" s="254"/>
      <c r="H2366" s="267"/>
      <c r="I2366" s="267"/>
      <c r="J2366" s="268"/>
      <c r="K2366" s="267"/>
      <c r="L2366" s="269"/>
      <c r="M2366" s="270"/>
      <c r="N2366" s="270"/>
    </row>
    <row r="2367" spans="1:14" x14ac:dyDescent="0.25">
      <c r="A2367" s="254"/>
      <c r="B2367" s="254"/>
      <c r="C2367" s="254"/>
      <c r="D2367" s="255"/>
      <c r="E2367" s="254"/>
      <c r="F2367" s="266"/>
      <c r="G2367" s="254"/>
      <c r="H2367" s="267"/>
      <c r="I2367" s="267"/>
      <c r="J2367" s="268"/>
      <c r="K2367" s="267"/>
      <c r="L2367" s="269"/>
      <c r="M2367" s="270"/>
      <c r="N2367" s="270"/>
    </row>
    <row r="2368" spans="1:14" x14ac:dyDescent="0.25">
      <c r="A2368" s="254"/>
      <c r="B2368" s="254"/>
      <c r="C2368" s="254"/>
      <c r="D2368" s="255"/>
      <c r="E2368" s="254"/>
      <c r="F2368" s="266"/>
      <c r="G2368" s="254"/>
      <c r="H2368" s="267"/>
      <c r="I2368" s="267"/>
      <c r="J2368" s="268"/>
      <c r="K2368" s="267"/>
      <c r="L2368" s="269"/>
      <c r="M2368" s="270"/>
      <c r="N2368" s="270"/>
    </row>
    <row r="2369" spans="1:14" x14ac:dyDescent="0.25">
      <c r="A2369" s="254"/>
      <c r="B2369" s="254"/>
      <c r="C2369" s="254"/>
      <c r="D2369" s="255"/>
      <c r="E2369" s="254"/>
      <c r="F2369" s="266"/>
      <c r="G2369" s="254"/>
      <c r="H2369" s="267"/>
      <c r="I2369" s="267"/>
      <c r="J2369" s="268"/>
      <c r="K2369" s="267"/>
      <c r="L2369" s="269"/>
      <c r="M2369" s="270"/>
      <c r="N2369" s="270"/>
    </row>
    <row r="2370" spans="1:14" x14ac:dyDescent="0.25">
      <c r="A2370" s="254"/>
      <c r="B2370" s="254"/>
      <c r="C2370" s="254"/>
      <c r="D2370" s="255"/>
      <c r="E2370" s="254"/>
      <c r="F2370" s="266"/>
      <c r="G2370" s="254"/>
      <c r="H2370" s="267"/>
      <c r="I2370" s="267"/>
      <c r="J2370" s="268"/>
      <c r="K2370" s="267"/>
      <c r="L2370" s="269"/>
      <c r="M2370" s="270"/>
      <c r="N2370" s="270"/>
    </row>
    <row r="2371" spans="1:14" x14ac:dyDescent="0.25">
      <c r="A2371" s="254"/>
      <c r="B2371" s="254"/>
      <c r="C2371" s="254"/>
      <c r="D2371" s="255"/>
      <c r="E2371" s="254"/>
      <c r="F2371" s="266"/>
      <c r="G2371" s="254"/>
      <c r="H2371" s="267"/>
      <c r="I2371" s="267"/>
      <c r="J2371" s="268"/>
      <c r="K2371" s="267"/>
      <c r="L2371" s="269"/>
      <c r="M2371" s="270"/>
      <c r="N2371" s="270"/>
    </row>
    <row r="2372" spans="1:14" x14ac:dyDescent="0.25">
      <c r="A2372" s="254"/>
      <c r="B2372" s="254"/>
      <c r="C2372" s="254"/>
      <c r="D2372" s="255"/>
      <c r="E2372" s="254"/>
      <c r="F2372" s="266"/>
      <c r="G2372" s="254"/>
      <c r="H2372" s="267"/>
      <c r="I2372" s="267"/>
      <c r="J2372" s="268"/>
      <c r="K2372" s="267"/>
      <c r="L2372" s="269"/>
      <c r="M2372" s="270"/>
      <c r="N2372" s="270"/>
    </row>
    <row r="2373" spans="1:14" x14ac:dyDescent="0.25">
      <c r="A2373" s="254"/>
      <c r="B2373" s="254"/>
      <c r="C2373" s="254"/>
      <c r="D2373" s="255"/>
      <c r="E2373" s="254"/>
      <c r="F2373" s="266"/>
      <c r="G2373" s="254"/>
      <c r="H2373" s="267"/>
      <c r="I2373" s="267"/>
      <c r="J2373" s="268"/>
      <c r="K2373" s="267"/>
      <c r="L2373" s="269"/>
      <c r="M2373" s="270"/>
      <c r="N2373" s="270"/>
    </row>
    <row r="2374" spans="1:14" x14ac:dyDescent="0.25">
      <c r="A2374" s="254"/>
      <c r="B2374" s="254"/>
      <c r="C2374" s="254"/>
      <c r="D2374" s="255"/>
      <c r="E2374" s="254"/>
      <c r="F2374" s="266"/>
      <c r="G2374" s="254"/>
      <c r="H2374" s="267"/>
      <c r="I2374" s="267"/>
      <c r="J2374" s="268"/>
      <c r="K2374" s="267"/>
      <c r="L2374" s="269"/>
      <c r="M2374" s="270"/>
      <c r="N2374" s="270"/>
    </row>
    <row r="2375" spans="1:14" x14ac:dyDescent="0.25">
      <c r="A2375" s="254"/>
      <c r="B2375" s="254"/>
      <c r="C2375" s="254"/>
      <c r="D2375" s="255"/>
      <c r="E2375" s="254"/>
      <c r="F2375" s="266"/>
      <c r="G2375" s="254"/>
      <c r="H2375" s="267"/>
      <c r="I2375" s="267"/>
      <c r="J2375" s="268"/>
      <c r="K2375" s="267"/>
      <c r="L2375" s="269"/>
      <c r="M2375" s="270"/>
      <c r="N2375" s="270"/>
    </row>
    <row r="2376" spans="1:14" x14ac:dyDescent="0.25">
      <c r="A2376" s="254"/>
      <c r="B2376" s="254"/>
      <c r="C2376" s="254"/>
      <c r="D2376" s="255"/>
      <c r="E2376" s="254"/>
      <c r="F2376" s="266"/>
      <c r="G2376" s="254"/>
      <c r="H2376" s="267"/>
      <c r="I2376" s="267"/>
      <c r="J2376" s="268"/>
      <c r="K2376" s="267"/>
      <c r="L2376" s="269"/>
      <c r="M2376" s="270"/>
      <c r="N2376" s="270"/>
    </row>
    <row r="2377" spans="1:14" x14ac:dyDescent="0.25">
      <c r="A2377" s="254"/>
      <c r="B2377" s="254"/>
      <c r="C2377" s="254"/>
      <c r="D2377" s="255"/>
      <c r="E2377" s="254"/>
      <c r="F2377" s="266"/>
      <c r="G2377" s="254"/>
      <c r="H2377" s="267"/>
      <c r="I2377" s="267"/>
      <c r="J2377" s="268"/>
      <c r="K2377" s="267"/>
      <c r="L2377" s="269"/>
      <c r="M2377" s="270"/>
      <c r="N2377" s="270"/>
    </row>
    <row r="2378" spans="1:14" x14ac:dyDescent="0.25">
      <c r="A2378" s="254"/>
      <c r="B2378" s="254"/>
      <c r="C2378" s="254"/>
      <c r="D2378" s="255"/>
      <c r="E2378" s="254"/>
      <c r="F2378" s="266"/>
      <c r="G2378" s="254"/>
      <c r="H2378" s="267"/>
      <c r="I2378" s="267"/>
      <c r="J2378" s="268"/>
      <c r="K2378" s="267"/>
      <c r="L2378" s="269"/>
      <c r="M2378" s="270"/>
      <c r="N2378" s="270"/>
    </row>
    <row r="2379" spans="1:14" x14ac:dyDescent="0.25">
      <c r="A2379" s="254"/>
      <c r="B2379" s="254"/>
      <c r="C2379" s="254"/>
      <c r="D2379" s="255"/>
      <c r="E2379" s="254"/>
      <c r="F2379" s="266"/>
      <c r="G2379" s="254"/>
      <c r="H2379" s="267"/>
      <c r="I2379" s="267"/>
      <c r="J2379" s="268"/>
      <c r="K2379" s="267"/>
      <c r="L2379" s="269"/>
      <c r="M2379" s="270"/>
      <c r="N2379" s="270"/>
    </row>
    <row r="2380" spans="1:14" x14ac:dyDescent="0.25">
      <c r="A2380" s="254"/>
      <c r="B2380" s="254"/>
      <c r="C2380" s="254"/>
      <c r="D2380" s="255"/>
      <c r="E2380" s="254"/>
      <c r="F2380" s="266"/>
      <c r="G2380" s="254"/>
      <c r="H2380" s="267"/>
      <c r="I2380" s="267"/>
      <c r="J2380" s="268"/>
      <c r="K2380" s="267"/>
      <c r="L2380" s="269"/>
      <c r="M2380" s="270"/>
      <c r="N2380" s="270"/>
    </row>
    <row r="2381" spans="1:14" x14ac:dyDescent="0.25">
      <c r="A2381" s="254"/>
      <c r="B2381" s="254"/>
      <c r="C2381" s="254"/>
      <c r="D2381" s="255"/>
      <c r="E2381" s="254"/>
      <c r="F2381" s="266"/>
      <c r="G2381" s="254"/>
      <c r="H2381" s="267"/>
      <c r="I2381" s="267"/>
      <c r="J2381" s="268"/>
      <c r="K2381" s="267"/>
      <c r="L2381" s="269"/>
      <c r="M2381" s="270"/>
      <c r="N2381" s="270"/>
    </row>
    <row r="2382" spans="1:14" x14ac:dyDescent="0.25">
      <c r="A2382" s="254"/>
      <c r="B2382" s="254"/>
      <c r="C2382" s="254"/>
      <c r="D2382" s="255"/>
      <c r="E2382" s="254"/>
      <c r="F2382" s="266"/>
      <c r="G2382" s="254"/>
      <c r="H2382" s="267"/>
      <c r="I2382" s="267"/>
      <c r="J2382" s="268"/>
      <c r="K2382" s="267"/>
      <c r="L2382" s="269"/>
      <c r="M2382" s="270"/>
      <c r="N2382" s="270"/>
    </row>
    <row r="2383" spans="1:14" x14ac:dyDescent="0.25">
      <c r="A2383" s="254"/>
      <c r="B2383" s="254"/>
      <c r="C2383" s="254"/>
      <c r="D2383" s="255"/>
      <c r="E2383" s="254"/>
      <c r="F2383" s="266"/>
      <c r="G2383" s="254"/>
      <c r="H2383" s="267"/>
      <c r="I2383" s="267"/>
      <c r="J2383" s="268"/>
      <c r="K2383" s="267"/>
      <c r="L2383" s="269"/>
      <c r="M2383" s="270"/>
      <c r="N2383" s="270"/>
    </row>
    <row r="2384" spans="1:14" x14ac:dyDescent="0.25">
      <c r="A2384" s="254"/>
      <c r="B2384" s="254"/>
      <c r="C2384" s="254"/>
      <c r="D2384" s="255"/>
      <c r="E2384" s="254"/>
      <c r="F2384" s="266"/>
      <c r="G2384" s="254"/>
      <c r="H2384" s="267"/>
      <c r="I2384" s="267"/>
      <c r="J2384" s="268"/>
      <c r="K2384" s="267"/>
      <c r="L2384" s="269"/>
      <c r="M2384" s="270"/>
      <c r="N2384" s="270"/>
    </row>
    <row r="2385" spans="1:14" x14ac:dyDescent="0.25">
      <c r="A2385" s="254"/>
      <c r="B2385" s="254"/>
      <c r="C2385" s="254"/>
      <c r="D2385" s="255"/>
      <c r="E2385" s="254"/>
      <c r="F2385" s="266"/>
      <c r="G2385" s="254"/>
      <c r="H2385" s="267"/>
      <c r="I2385" s="267"/>
      <c r="J2385" s="268"/>
      <c r="K2385" s="267"/>
      <c r="L2385" s="269"/>
      <c r="M2385" s="270"/>
      <c r="N2385" s="270"/>
    </row>
    <row r="2386" spans="1:14" x14ac:dyDescent="0.25">
      <c r="A2386" s="254"/>
      <c r="B2386" s="254"/>
      <c r="C2386" s="254"/>
      <c r="D2386" s="255"/>
      <c r="E2386" s="254"/>
      <c r="F2386" s="266"/>
      <c r="G2386" s="254"/>
      <c r="H2386" s="267"/>
      <c r="I2386" s="267"/>
      <c r="J2386" s="268"/>
      <c r="K2386" s="267"/>
      <c r="L2386" s="269"/>
      <c r="M2386" s="270"/>
      <c r="N2386" s="270"/>
    </row>
    <row r="2387" spans="1:14" x14ac:dyDescent="0.25">
      <c r="A2387" s="254"/>
      <c r="B2387" s="254"/>
      <c r="C2387" s="254"/>
      <c r="D2387" s="255"/>
      <c r="E2387" s="254"/>
      <c r="F2387" s="266"/>
      <c r="G2387" s="254"/>
      <c r="H2387" s="267"/>
      <c r="I2387" s="267"/>
      <c r="J2387" s="268"/>
      <c r="K2387" s="267"/>
      <c r="L2387" s="269"/>
      <c r="M2387" s="270"/>
      <c r="N2387" s="270"/>
    </row>
    <row r="2388" spans="1:14" x14ac:dyDescent="0.25">
      <c r="A2388" s="254"/>
      <c r="B2388" s="254"/>
      <c r="C2388" s="254"/>
      <c r="D2388" s="255"/>
      <c r="E2388" s="254"/>
      <c r="F2388" s="266"/>
      <c r="G2388" s="254"/>
      <c r="H2388" s="267"/>
      <c r="I2388" s="267"/>
      <c r="J2388" s="268"/>
      <c r="K2388" s="267"/>
      <c r="L2388" s="269"/>
      <c r="M2388" s="270"/>
      <c r="N2388" s="270"/>
    </row>
    <row r="2389" spans="1:14" x14ac:dyDescent="0.25">
      <c r="A2389" s="254"/>
      <c r="B2389" s="254"/>
      <c r="C2389" s="254"/>
      <c r="D2389" s="255"/>
      <c r="E2389" s="254"/>
      <c r="F2389" s="266"/>
      <c r="G2389" s="254"/>
      <c r="H2389" s="267"/>
      <c r="I2389" s="267"/>
      <c r="J2389" s="268"/>
      <c r="K2389" s="267"/>
      <c r="L2389" s="269"/>
      <c r="M2389" s="270"/>
      <c r="N2389" s="270"/>
    </row>
    <row r="2390" spans="1:14" x14ac:dyDescent="0.25">
      <c r="A2390" s="254"/>
      <c r="B2390" s="254"/>
      <c r="C2390" s="254"/>
      <c r="D2390" s="255"/>
      <c r="E2390" s="254"/>
      <c r="F2390" s="266"/>
      <c r="G2390" s="254"/>
      <c r="H2390" s="267"/>
      <c r="I2390" s="267"/>
      <c r="J2390" s="268"/>
      <c r="K2390" s="267"/>
      <c r="L2390" s="269"/>
      <c r="M2390" s="270"/>
      <c r="N2390" s="270"/>
    </row>
    <row r="2391" spans="1:14" x14ac:dyDescent="0.25">
      <c r="A2391" s="254"/>
      <c r="B2391" s="254"/>
      <c r="C2391" s="254"/>
      <c r="D2391" s="255"/>
      <c r="E2391" s="254"/>
      <c r="F2391" s="266"/>
      <c r="G2391" s="254"/>
      <c r="H2391" s="267"/>
      <c r="I2391" s="267"/>
      <c r="J2391" s="268"/>
      <c r="K2391" s="267"/>
      <c r="L2391" s="269"/>
      <c r="M2391" s="270"/>
      <c r="N2391" s="270"/>
    </row>
    <row r="2392" spans="1:14" x14ac:dyDescent="0.25">
      <c r="A2392" s="254"/>
      <c r="B2392" s="254"/>
      <c r="C2392" s="254"/>
      <c r="D2392" s="255"/>
      <c r="E2392" s="254"/>
      <c r="F2392" s="266"/>
      <c r="G2392" s="254"/>
      <c r="H2392" s="267"/>
      <c r="I2392" s="267"/>
      <c r="J2392" s="268"/>
      <c r="K2392" s="267"/>
      <c r="L2392" s="269"/>
      <c r="M2392" s="270"/>
      <c r="N2392" s="270"/>
    </row>
    <row r="2393" spans="1:14" x14ac:dyDescent="0.25">
      <c r="A2393" s="254"/>
      <c r="B2393" s="254"/>
      <c r="C2393" s="254"/>
      <c r="D2393" s="255"/>
      <c r="E2393" s="254"/>
      <c r="F2393" s="266"/>
      <c r="G2393" s="254"/>
      <c r="H2393" s="267"/>
      <c r="I2393" s="267"/>
      <c r="J2393" s="268"/>
      <c r="K2393" s="267"/>
      <c r="L2393" s="269"/>
      <c r="M2393" s="270"/>
      <c r="N2393" s="270"/>
    </row>
    <row r="2394" spans="1:14" x14ac:dyDescent="0.25">
      <c r="A2394" s="254"/>
      <c r="B2394" s="254"/>
      <c r="C2394" s="254"/>
      <c r="D2394" s="255"/>
      <c r="E2394" s="254"/>
      <c r="F2394" s="266"/>
      <c r="G2394" s="254"/>
      <c r="H2394" s="267"/>
      <c r="I2394" s="267"/>
      <c r="J2394" s="268"/>
      <c r="K2394" s="267"/>
      <c r="L2394" s="269"/>
      <c r="M2394" s="270"/>
      <c r="N2394" s="270"/>
    </row>
    <row r="2395" spans="1:14" x14ac:dyDescent="0.25">
      <c r="A2395" s="254"/>
      <c r="B2395" s="254"/>
      <c r="C2395" s="254"/>
      <c r="D2395" s="255"/>
      <c r="E2395" s="254"/>
      <c r="F2395" s="266"/>
      <c r="G2395" s="254"/>
      <c r="H2395" s="267"/>
      <c r="I2395" s="267"/>
      <c r="J2395" s="268"/>
      <c r="K2395" s="267"/>
      <c r="L2395" s="269"/>
      <c r="M2395" s="270"/>
      <c r="N2395" s="270"/>
    </row>
    <row r="2396" spans="1:14" x14ac:dyDescent="0.25">
      <c r="A2396" s="254"/>
      <c r="B2396" s="254"/>
      <c r="C2396" s="254"/>
      <c r="D2396" s="255"/>
      <c r="E2396" s="254"/>
      <c r="F2396" s="266"/>
      <c r="G2396" s="254"/>
      <c r="H2396" s="267"/>
      <c r="I2396" s="267"/>
      <c r="J2396" s="268"/>
      <c r="K2396" s="267"/>
      <c r="L2396" s="269"/>
      <c r="M2396" s="270"/>
      <c r="N2396" s="270"/>
    </row>
    <row r="2397" spans="1:14" x14ac:dyDescent="0.25">
      <c r="A2397" s="254"/>
      <c r="B2397" s="254"/>
      <c r="C2397" s="254"/>
      <c r="D2397" s="255"/>
      <c r="E2397" s="254"/>
      <c r="F2397" s="266"/>
      <c r="G2397" s="254"/>
      <c r="H2397" s="267"/>
      <c r="I2397" s="267"/>
      <c r="J2397" s="268"/>
      <c r="K2397" s="267"/>
      <c r="L2397" s="269"/>
      <c r="M2397" s="270"/>
      <c r="N2397" s="270"/>
    </row>
    <row r="2398" spans="1:14" x14ac:dyDescent="0.25">
      <c r="A2398" s="254"/>
      <c r="B2398" s="254"/>
      <c r="C2398" s="254"/>
      <c r="D2398" s="255"/>
      <c r="E2398" s="254"/>
      <c r="F2398" s="266"/>
      <c r="G2398" s="254"/>
      <c r="H2398" s="267"/>
      <c r="I2398" s="267"/>
      <c r="J2398" s="268"/>
      <c r="K2398" s="267"/>
      <c r="L2398" s="269"/>
      <c r="M2398" s="270"/>
      <c r="N2398" s="270"/>
    </row>
    <row r="2399" spans="1:14" x14ac:dyDescent="0.25">
      <c r="A2399" s="254"/>
      <c r="B2399" s="254"/>
      <c r="C2399" s="254"/>
      <c r="D2399" s="255"/>
      <c r="E2399" s="254"/>
      <c r="F2399" s="266"/>
      <c r="G2399" s="254"/>
      <c r="H2399" s="267"/>
      <c r="I2399" s="267"/>
      <c r="J2399" s="268"/>
      <c r="K2399" s="267"/>
      <c r="L2399" s="269"/>
      <c r="M2399" s="270"/>
      <c r="N2399" s="270"/>
    </row>
    <row r="2400" spans="1:14" x14ac:dyDescent="0.25">
      <c r="A2400" s="254"/>
      <c r="B2400" s="254"/>
      <c r="C2400" s="254"/>
      <c r="D2400" s="255"/>
      <c r="E2400" s="254"/>
      <c r="F2400" s="266"/>
      <c r="G2400" s="254"/>
      <c r="H2400" s="267"/>
      <c r="I2400" s="267"/>
      <c r="J2400" s="268"/>
      <c r="K2400" s="267"/>
      <c r="L2400" s="269"/>
      <c r="M2400" s="270"/>
      <c r="N2400" s="270"/>
    </row>
    <row r="2401" spans="1:14" x14ac:dyDescent="0.25">
      <c r="A2401" s="254"/>
      <c r="B2401" s="254"/>
      <c r="C2401" s="254"/>
      <c r="D2401" s="255"/>
      <c r="E2401" s="254"/>
      <c r="F2401" s="266"/>
      <c r="G2401" s="254"/>
      <c r="H2401" s="267"/>
      <c r="I2401" s="267"/>
      <c r="J2401" s="268"/>
      <c r="K2401" s="267"/>
      <c r="L2401" s="269"/>
      <c r="M2401" s="270"/>
      <c r="N2401" s="270"/>
    </row>
    <row r="2402" spans="1:14" x14ac:dyDescent="0.25">
      <c r="A2402" s="254"/>
      <c r="B2402" s="254"/>
      <c r="C2402" s="254"/>
      <c r="D2402" s="255"/>
      <c r="E2402" s="254"/>
      <c r="F2402" s="266"/>
      <c r="G2402" s="254"/>
      <c r="H2402" s="267"/>
      <c r="I2402" s="267"/>
      <c r="J2402" s="268"/>
      <c r="K2402" s="267"/>
      <c r="L2402" s="269"/>
      <c r="M2402" s="270"/>
      <c r="N2402" s="270"/>
    </row>
    <row r="2403" spans="1:14" x14ac:dyDescent="0.25">
      <c r="A2403" s="254"/>
      <c r="B2403" s="254"/>
      <c r="C2403" s="254"/>
      <c r="D2403" s="255"/>
      <c r="E2403" s="254"/>
      <c r="F2403" s="266"/>
      <c r="G2403" s="254"/>
      <c r="H2403" s="267"/>
      <c r="I2403" s="267"/>
      <c r="J2403" s="268"/>
      <c r="K2403" s="267"/>
      <c r="L2403" s="269"/>
      <c r="M2403" s="270"/>
      <c r="N2403" s="270"/>
    </row>
    <row r="2404" spans="1:14" x14ac:dyDescent="0.25">
      <c r="A2404" s="254"/>
      <c r="B2404" s="254"/>
      <c r="C2404" s="254"/>
      <c r="D2404" s="255"/>
      <c r="E2404" s="254"/>
      <c r="F2404" s="266"/>
      <c r="G2404" s="254"/>
      <c r="H2404" s="267"/>
      <c r="I2404" s="267"/>
      <c r="J2404" s="268"/>
      <c r="K2404" s="267"/>
      <c r="L2404" s="269"/>
      <c r="M2404" s="270"/>
      <c r="N2404" s="270"/>
    </row>
    <row r="2405" spans="1:14" x14ac:dyDescent="0.25">
      <c r="A2405" s="254"/>
      <c r="B2405" s="254"/>
      <c r="C2405" s="254"/>
      <c r="D2405" s="255"/>
      <c r="E2405" s="254"/>
      <c r="F2405" s="266"/>
      <c r="G2405" s="254"/>
      <c r="H2405" s="267"/>
      <c r="I2405" s="267"/>
      <c r="J2405" s="268"/>
      <c r="K2405" s="267"/>
      <c r="L2405" s="269"/>
      <c r="M2405" s="270"/>
      <c r="N2405" s="270"/>
    </row>
    <row r="2406" spans="1:14" x14ac:dyDescent="0.25">
      <c r="A2406" s="254"/>
      <c r="B2406" s="254"/>
      <c r="C2406" s="254"/>
      <c r="D2406" s="255"/>
      <c r="E2406" s="254"/>
      <c r="F2406" s="266"/>
      <c r="G2406" s="254"/>
      <c r="H2406" s="267"/>
      <c r="I2406" s="267"/>
      <c r="J2406" s="268"/>
      <c r="K2406" s="267"/>
      <c r="L2406" s="269"/>
      <c r="M2406" s="270"/>
      <c r="N2406" s="270"/>
    </row>
    <row r="2407" spans="1:14" x14ac:dyDescent="0.25">
      <c r="A2407" s="254"/>
      <c r="B2407" s="254"/>
      <c r="C2407" s="254"/>
      <c r="D2407" s="255"/>
      <c r="E2407" s="254"/>
      <c r="F2407" s="266"/>
      <c r="G2407" s="254"/>
      <c r="H2407" s="267"/>
      <c r="I2407" s="267"/>
      <c r="J2407" s="268"/>
      <c r="K2407" s="267"/>
      <c r="L2407" s="269"/>
      <c r="M2407" s="270"/>
      <c r="N2407" s="270"/>
    </row>
    <row r="2408" spans="1:14" x14ac:dyDescent="0.25">
      <c r="A2408" s="254"/>
      <c r="B2408" s="254"/>
      <c r="C2408" s="254"/>
      <c r="D2408" s="255"/>
      <c r="E2408" s="254"/>
      <c r="F2408" s="266"/>
      <c r="G2408" s="254"/>
      <c r="H2408" s="267"/>
      <c r="I2408" s="267"/>
      <c r="J2408" s="268"/>
      <c r="K2408" s="267"/>
      <c r="L2408" s="269"/>
      <c r="M2408" s="270"/>
      <c r="N2408" s="270"/>
    </row>
    <row r="2409" spans="1:14" x14ac:dyDescent="0.25">
      <c r="A2409" s="254"/>
      <c r="B2409" s="254"/>
      <c r="C2409" s="254"/>
      <c r="D2409" s="255"/>
      <c r="E2409" s="254"/>
      <c r="F2409" s="266"/>
      <c r="G2409" s="254"/>
      <c r="H2409" s="267"/>
      <c r="I2409" s="267"/>
      <c r="J2409" s="268"/>
      <c r="K2409" s="267"/>
      <c r="L2409" s="269"/>
      <c r="M2409" s="270"/>
      <c r="N2409" s="270"/>
    </row>
    <row r="2410" spans="1:14" x14ac:dyDescent="0.25">
      <c r="A2410" s="254"/>
      <c r="B2410" s="254"/>
      <c r="C2410" s="254"/>
      <c r="D2410" s="255"/>
      <c r="E2410" s="254"/>
      <c r="F2410" s="266"/>
      <c r="G2410" s="254"/>
      <c r="H2410" s="267"/>
      <c r="I2410" s="267"/>
      <c r="J2410" s="268"/>
      <c r="K2410" s="267"/>
      <c r="L2410" s="269"/>
      <c r="M2410" s="270"/>
      <c r="N2410" s="270"/>
    </row>
    <row r="2411" spans="1:14" x14ac:dyDescent="0.25">
      <c r="A2411" s="254"/>
      <c r="B2411" s="254"/>
      <c r="C2411" s="254"/>
      <c r="D2411" s="255"/>
      <c r="E2411" s="254"/>
      <c r="F2411" s="266"/>
      <c r="G2411" s="254"/>
      <c r="H2411" s="267"/>
      <c r="I2411" s="267"/>
      <c r="J2411" s="268"/>
      <c r="K2411" s="267"/>
      <c r="L2411" s="269"/>
      <c r="M2411" s="270"/>
      <c r="N2411" s="270"/>
    </row>
    <row r="2412" spans="1:14" x14ac:dyDescent="0.25">
      <c r="A2412" s="254"/>
      <c r="B2412" s="254"/>
      <c r="C2412" s="254"/>
      <c r="D2412" s="255"/>
      <c r="E2412" s="254"/>
      <c r="F2412" s="266"/>
      <c r="G2412" s="254"/>
      <c r="H2412" s="267"/>
      <c r="I2412" s="267"/>
      <c r="J2412" s="268"/>
      <c r="K2412" s="267"/>
      <c r="L2412" s="269"/>
      <c r="M2412" s="270"/>
      <c r="N2412" s="270"/>
    </row>
    <row r="2413" spans="1:14" x14ac:dyDescent="0.25">
      <c r="A2413" s="254"/>
      <c r="B2413" s="254"/>
      <c r="C2413" s="254"/>
      <c r="D2413" s="255"/>
      <c r="E2413" s="254"/>
      <c r="F2413" s="266"/>
      <c r="G2413" s="254"/>
      <c r="H2413" s="267"/>
      <c r="I2413" s="267"/>
      <c r="J2413" s="268"/>
      <c r="K2413" s="267"/>
      <c r="L2413" s="269"/>
      <c r="M2413" s="270"/>
      <c r="N2413" s="270"/>
    </row>
    <row r="2414" spans="1:14" x14ac:dyDescent="0.25">
      <c r="A2414" s="254"/>
      <c r="B2414" s="254"/>
      <c r="C2414" s="254"/>
      <c r="D2414" s="255"/>
      <c r="E2414" s="254"/>
      <c r="F2414" s="266"/>
      <c r="G2414" s="254"/>
      <c r="H2414" s="267"/>
      <c r="I2414" s="267"/>
      <c r="J2414" s="268"/>
      <c r="K2414" s="267"/>
      <c r="L2414" s="269"/>
      <c r="M2414" s="270"/>
      <c r="N2414" s="270"/>
    </row>
    <row r="2415" spans="1:14" x14ac:dyDescent="0.25">
      <c r="A2415" s="254"/>
      <c r="B2415" s="254"/>
      <c r="C2415" s="254"/>
      <c r="D2415" s="255"/>
      <c r="E2415" s="254"/>
      <c r="F2415" s="266"/>
      <c r="G2415" s="254"/>
      <c r="H2415" s="267"/>
      <c r="I2415" s="267"/>
      <c r="J2415" s="268"/>
      <c r="K2415" s="267"/>
      <c r="L2415" s="269"/>
      <c r="M2415" s="270"/>
      <c r="N2415" s="270"/>
    </row>
    <row r="2416" spans="1:14" x14ac:dyDescent="0.25">
      <c r="A2416" s="254"/>
      <c r="B2416" s="254"/>
      <c r="C2416" s="254"/>
      <c r="D2416" s="255"/>
      <c r="E2416" s="254"/>
      <c r="F2416" s="266"/>
      <c r="G2416" s="254"/>
      <c r="H2416" s="267"/>
      <c r="I2416" s="267"/>
      <c r="J2416" s="268"/>
      <c r="K2416" s="267"/>
      <c r="L2416" s="269"/>
      <c r="M2416" s="270"/>
      <c r="N2416" s="270"/>
    </row>
    <row r="2417" spans="1:14" x14ac:dyDescent="0.25">
      <c r="A2417" s="254"/>
      <c r="B2417" s="254"/>
      <c r="C2417" s="254"/>
      <c r="D2417" s="255"/>
      <c r="E2417" s="254"/>
      <c r="F2417" s="266"/>
      <c r="G2417" s="254"/>
      <c r="H2417" s="267"/>
      <c r="I2417" s="267"/>
      <c r="J2417" s="268"/>
      <c r="K2417" s="267"/>
      <c r="L2417" s="269"/>
      <c r="M2417" s="270"/>
      <c r="N2417" s="270"/>
    </row>
    <row r="2418" spans="1:14" x14ac:dyDescent="0.25">
      <c r="A2418" s="254"/>
      <c r="B2418" s="254"/>
      <c r="C2418" s="254"/>
      <c r="D2418" s="255"/>
      <c r="E2418" s="254"/>
      <c r="F2418" s="266"/>
      <c r="G2418" s="254"/>
      <c r="H2418" s="267"/>
      <c r="I2418" s="267"/>
      <c r="J2418" s="268"/>
      <c r="K2418" s="267"/>
      <c r="L2418" s="269"/>
      <c r="M2418" s="270"/>
      <c r="N2418" s="270"/>
    </row>
    <row r="2419" spans="1:14" x14ac:dyDescent="0.25">
      <c r="A2419" s="254"/>
      <c r="B2419" s="254"/>
      <c r="C2419" s="254"/>
      <c r="D2419" s="255"/>
      <c r="E2419" s="254"/>
      <c r="F2419" s="266"/>
      <c r="G2419" s="254"/>
      <c r="H2419" s="267"/>
      <c r="I2419" s="267"/>
      <c r="J2419" s="268"/>
      <c r="K2419" s="267"/>
      <c r="L2419" s="269"/>
      <c r="M2419" s="270"/>
      <c r="N2419" s="270"/>
    </row>
    <row r="2420" spans="1:14" x14ac:dyDescent="0.25">
      <c r="A2420" s="254"/>
      <c r="B2420" s="254"/>
      <c r="C2420" s="254"/>
      <c r="D2420" s="255"/>
      <c r="E2420" s="254"/>
      <c r="F2420" s="266"/>
      <c r="G2420" s="254"/>
      <c r="H2420" s="267"/>
      <c r="I2420" s="267"/>
      <c r="J2420" s="268"/>
      <c r="K2420" s="267"/>
      <c r="L2420" s="269"/>
      <c r="M2420" s="270"/>
      <c r="N2420" s="270"/>
    </row>
    <row r="2421" spans="1:14" x14ac:dyDescent="0.25">
      <c r="A2421" s="254"/>
      <c r="B2421" s="254"/>
      <c r="C2421" s="254"/>
      <c r="D2421" s="255"/>
      <c r="E2421" s="254"/>
      <c r="F2421" s="266"/>
      <c r="G2421" s="254"/>
      <c r="H2421" s="267"/>
      <c r="I2421" s="267"/>
      <c r="J2421" s="268"/>
      <c r="K2421" s="267"/>
      <c r="L2421" s="269"/>
      <c r="M2421" s="270"/>
      <c r="N2421" s="270"/>
    </row>
    <row r="2422" spans="1:14" x14ac:dyDescent="0.25">
      <c r="A2422" s="254"/>
      <c r="B2422" s="254"/>
      <c r="C2422" s="254"/>
      <c r="D2422" s="255"/>
      <c r="E2422" s="254"/>
      <c r="F2422" s="266"/>
      <c r="G2422" s="254"/>
      <c r="H2422" s="267"/>
      <c r="I2422" s="267"/>
      <c r="J2422" s="268"/>
      <c r="K2422" s="267"/>
      <c r="L2422" s="269"/>
      <c r="M2422" s="270"/>
      <c r="N2422" s="270"/>
    </row>
    <row r="2423" spans="1:14" x14ac:dyDescent="0.25">
      <c r="A2423" s="254"/>
      <c r="B2423" s="254"/>
      <c r="C2423" s="254"/>
      <c r="D2423" s="255"/>
      <c r="E2423" s="254"/>
      <c r="F2423" s="266"/>
      <c r="G2423" s="254"/>
      <c r="H2423" s="267"/>
      <c r="I2423" s="267"/>
      <c r="J2423" s="268"/>
      <c r="K2423" s="267"/>
      <c r="L2423" s="269"/>
      <c r="M2423" s="270"/>
      <c r="N2423" s="270"/>
    </row>
    <row r="2424" spans="1:14" x14ac:dyDescent="0.25">
      <c r="A2424" s="254"/>
      <c r="B2424" s="254"/>
      <c r="C2424" s="254"/>
      <c r="D2424" s="255"/>
      <c r="E2424" s="254"/>
      <c r="F2424" s="266"/>
      <c r="G2424" s="254"/>
      <c r="H2424" s="267"/>
      <c r="I2424" s="267"/>
      <c r="J2424" s="268"/>
      <c r="K2424" s="267"/>
      <c r="L2424" s="269"/>
      <c r="M2424" s="270"/>
      <c r="N2424" s="270"/>
    </row>
    <row r="2425" spans="1:14" x14ac:dyDescent="0.25">
      <c r="A2425" s="254"/>
      <c r="B2425" s="254"/>
      <c r="C2425" s="254"/>
      <c r="D2425" s="255"/>
      <c r="E2425" s="254"/>
      <c r="F2425" s="266"/>
      <c r="G2425" s="254"/>
      <c r="H2425" s="267"/>
      <c r="I2425" s="267"/>
      <c r="J2425" s="268"/>
      <c r="K2425" s="267"/>
      <c r="L2425" s="269"/>
      <c r="M2425" s="270"/>
      <c r="N2425" s="270"/>
    </row>
    <row r="2426" spans="1:14" x14ac:dyDescent="0.25">
      <c r="A2426" s="254"/>
      <c r="B2426" s="254"/>
      <c r="C2426" s="254"/>
      <c r="D2426" s="255"/>
      <c r="E2426" s="254"/>
      <c r="F2426" s="266"/>
      <c r="G2426" s="254"/>
      <c r="H2426" s="267"/>
      <c r="I2426" s="267"/>
      <c r="J2426" s="268"/>
      <c r="K2426" s="267"/>
      <c r="L2426" s="269"/>
      <c r="M2426" s="270"/>
      <c r="N2426" s="270"/>
    </row>
    <row r="2427" spans="1:14" x14ac:dyDescent="0.25">
      <c r="A2427" s="254"/>
      <c r="B2427" s="254"/>
      <c r="C2427" s="254"/>
      <c r="D2427" s="255"/>
      <c r="E2427" s="254"/>
      <c r="F2427" s="266"/>
      <c r="G2427" s="254"/>
      <c r="H2427" s="267"/>
      <c r="I2427" s="267"/>
      <c r="J2427" s="268"/>
      <c r="K2427" s="267"/>
      <c r="L2427" s="269"/>
      <c r="M2427" s="270"/>
      <c r="N2427" s="270"/>
    </row>
    <row r="2428" spans="1:14" x14ac:dyDescent="0.25">
      <c r="A2428" s="254"/>
      <c r="B2428" s="254"/>
      <c r="C2428" s="254"/>
      <c r="D2428" s="255"/>
      <c r="E2428" s="254"/>
      <c r="F2428" s="266"/>
      <c r="G2428" s="254"/>
      <c r="H2428" s="267"/>
      <c r="I2428" s="267"/>
      <c r="J2428" s="268"/>
      <c r="K2428" s="267"/>
      <c r="L2428" s="269"/>
      <c r="M2428" s="270"/>
      <c r="N2428" s="270"/>
    </row>
    <row r="2429" spans="1:14" x14ac:dyDescent="0.25">
      <c r="A2429" s="254"/>
      <c r="B2429" s="254"/>
      <c r="C2429" s="254"/>
      <c r="D2429" s="255"/>
      <c r="E2429" s="254"/>
      <c r="F2429" s="266"/>
      <c r="G2429" s="254"/>
      <c r="H2429" s="267"/>
      <c r="I2429" s="267"/>
      <c r="J2429" s="268"/>
      <c r="K2429" s="267"/>
      <c r="L2429" s="269"/>
      <c r="M2429" s="270"/>
      <c r="N2429" s="270"/>
    </row>
    <row r="2430" spans="1:14" x14ac:dyDescent="0.25">
      <c r="A2430" s="254"/>
      <c r="B2430" s="254"/>
      <c r="C2430" s="254"/>
      <c r="D2430" s="255"/>
      <c r="E2430" s="254"/>
      <c r="F2430" s="266"/>
      <c r="G2430" s="254"/>
      <c r="H2430" s="267"/>
      <c r="I2430" s="267"/>
      <c r="J2430" s="268"/>
      <c r="K2430" s="267"/>
      <c r="L2430" s="269"/>
      <c r="M2430" s="270"/>
      <c r="N2430" s="270"/>
    </row>
    <row r="2431" spans="1:14" x14ac:dyDescent="0.25">
      <c r="A2431" s="254"/>
      <c r="B2431" s="254"/>
      <c r="C2431" s="254"/>
      <c r="D2431" s="255"/>
      <c r="E2431" s="254"/>
      <c r="F2431" s="266"/>
      <c r="G2431" s="254"/>
      <c r="H2431" s="267"/>
      <c r="I2431" s="267"/>
      <c r="J2431" s="268"/>
      <c r="K2431" s="267"/>
      <c r="L2431" s="269"/>
      <c r="M2431" s="270"/>
      <c r="N2431" s="270"/>
    </row>
    <row r="2432" spans="1:14" x14ac:dyDescent="0.25">
      <c r="A2432" s="254"/>
      <c r="B2432" s="254"/>
      <c r="C2432" s="254"/>
      <c r="D2432" s="255"/>
      <c r="E2432" s="254"/>
      <c r="F2432" s="266"/>
      <c r="G2432" s="254"/>
      <c r="H2432" s="267"/>
      <c r="I2432" s="267"/>
      <c r="J2432" s="268"/>
      <c r="K2432" s="267"/>
      <c r="L2432" s="269"/>
      <c r="M2432" s="270"/>
      <c r="N2432" s="270"/>
    </row>
    <row r="2433" spans="1:14" x14ac:dyDescent="0.25">
      <c r="A2433" s="254"/>
      <c r="B2433" s="254"/>
      <c r="C2433" s="254"/>
      <c r="D2433" s="255"/>
      <c r="E2433" s="254"/>
      <c r="F2433" s="266"/>
      <c r="G2433" s="254"/>
      <c r="H2433" s="267"/>
      <c r="I2433" s="267"/>
      <c r="J2433" s="268"/>
      <c r="K2433" s="267"/>
      <c r="L2433" s="269"/>
      <c r="M2433" s="270"/>
      <c r="N2433" s="270"/>
    </row>
    <row r="2434" spans="1:14" x14ac:dyDescent="0.25">
      <c r="A2434" s="254"/>
      <c r="B2434" s="254"/>
      <c r="C2434" s="254"/>
      <c r="D2434" s="255"/>
      <c r="E2434" s="254"/>
      <c r="F2434" s="266"/>
      <c r="G2434" s="254"/>
      <c r="H2434" s="267"/>
      <c r="I2434" s="267"/>
      <c r="J2434" s="268"/>
      <c r="K2434" s="267"/>
      <c r="L2434" s="269"/>
      <c r="M2434" s="270"/>
      <c r="N2434" s="270"/>
    </row>
    <row r="2435" spans="1:14" x14ac:dyDescent="0.25">
      <c r="A2435" s="254"/>
      <c r="B2435" s="254"/>
      <c r="C2435" s="254"/>
      <c r="D2435" s="255"/>
      <c r="E2435" s="254"/>
      <c r="F2435" s="266"/>
      <c r="G2435" s="254"/>
      <c r="H2435" s="267"/>
      <c r="I2435" s="267"/>
      <c r="J2435" s="268"/>
      <c r="K2435" s="267"/>
      <c r="L2435" s="269"/>
      <c r="M2435" s="270"/>
      <c r="N2435" s="270"/>
    </row>
    <row r="2436" spans="1:14" x14ac:dyDescent="0.25">
      <c r="A2436" s="254"/>
      <c r="B2436" s="254"/>
      <c r="C2436" s="254"/>
      <c r="D2436" s="255"/>
      <c r="E2436" s="254"/>
      <c r="F2436" s="266"/>
      <c r="G2436" s="254"/>
      <c r="H2436" s="267"/>
      <c r="I2436" s="267"/>
      <c r="J2436" s="268"/>
      <c r="K2436" s="267"/>
      <c r="L2436" s="269"/>
      <c r="M2436" s="270"/>
      <c r="N2436" s="270"/>
    </row>
    <row r="2437" spans="1:14" x14ac:dyDescent="0.25">
      <c r="A2437" s="254"/>
      <c r="B2437" s="254"/>
      <c r="C2437" s="254"/>
      <c r="D2437" s="255"/>
      <c r="E2437" s="254"/>
      <c r="F2437" s="266"/>
      <c r="G2437" s="254"/>
      <c r="H2437" s="267"/>
      <c r="I2437" s="267"/>
      <c r="J2437" s="268"/>
      <c r="K2437" s="267"/>
      <c r="L2437" s="269"/>
      <c r="M2437" s="270"/>
      <c r="N2437" s="270"/>
    </row>
    <row r="2438" spans="1:14" x14ac:dyDescent="0.25">
      <c r="A2438" s="254"/>
      <c r="B2438" s="254"/>
      <c r="C2438" s="254"/>
      <c r="D2438" s="255"/>
      <c r="E2438" s="254"/>
      <c r="F2438" s="266"/>
      <c r="G2438" s="254"/>
      <c r="H2438" s="267"/>
      <c r="I2438" s="267"/>
      <c r="J2438" s="268"/>
      <c r="K2438" s="267"/>
      <c r="L2438" s="269"/>
      <c r="M2438" s="270"/>
      <c r="N2438" s="270"/>
    </row>
    <row r="2439" spans="1:14" x14ac:dyDescent="0.25">
      <c r="A2439" s="254"/>
      <c r="B2439" s="254"/>
      <c r="C2439" s="254"/>
      <c r="D2439" s="255"/>
      <c r="E2439" s="254"/>
      <c r="F2439" s="266"/>
      <c r="G2439" s="254"/>
      <c r="H2439" s="267"/>
      <c r="I2439" s="267"/>
      <c r="J2439" s="268"/>
      <c r="K2439" s="267"/>
      <c r="L2439" s="269"/>
      <c r="M2439" s="270"/>
      <c r="N2439" s="270"/>
    </row>
    <row r="2440" spans="1:14" x14ac:dyDescent="0.25">
      <c r="A2440" s="254"/>
      <c r="B2440" s="254"/>
      <c r="C2440" s="254"/>
      <c r="D2440" s="255"/>
      <c r="E2440" s="254"/>
      <c r="F2440" s="266"/>
      <c r="G2440" s="254"/>
      <c r="H2440" s="267"/>
      <c r="I2440" s="267"/>
      <c r="J2440" s="268"/>
      <c r="K2440" s="267"/>
      <c r="L2440" s="269"/>
      <c r="M2440" s="270"/>
      <c r="N2440" s="270"/>
    </row>
    <row r="2441" spans="1:14" x14ac:dyDescent="0.25">
      <c r="A2441" s="254"/>
      <c r="B2441" s="254"/>
      <c r="C2441" s="254"/>
      <c r="D2441" s="255"/>
      <c r="E2441" s="254"/>
      <c r="F2441" s="266"/>
      <c r="G2441" s="254"/>
      <c r="H2441" s="267"/>
      <c r="I2441" s="267"/>
      <c r="J2441" s="268"/>
      <c r="K2441" s="267"/>
      <c r="L2441" s="269"/>
      <c r="M2441" s="270"/>
      <c r="N2441" s="270"/>
    </row>
    <row r="2442" spans="1:14" x14ac:dyDescent="0.25">
      <c r="A2442" s="254"/>
      <c r="B2442" s="254"/>
      <c r="C2442" s="254"/>
      <c r="D2442" s="255"/>
      <c r="E2442" s="254"/>
      <c r="F2442" s="266"/>
      <c r="G2442" s="254"/>
      <c r="H2442" s="267"/>
      <c r="I2442" s="267"/>
      <c r="J2442" s="268"/>
      <c r="K2442" s="267"/>
      <c r="L2442" s="269"/>
      <c r="M2442" s="270"/>
      <c r="N2442" s="270"/>
    </row>
    <row r="2443" spans="1:14" x14ac:dyDescent="0.25">
      <c r="A2443" s="254"/>
      <c r="B2443" s="254"/>
      <c r="C2443" s="254"/>
      <c r="D2443" s="255"/>
      <c r="E2443" s="254"/>
      <c r="F2443" s="266"/>
      <c r="G2443" s="254"/>
      <c r="H2443" s="267"/>
      <c r="I2443" s="267"/>
      <c r="J2443" s="268"/>
      <c r="K2443" s="267"/>
      <c r="L2443" s="269"/>
      <c r="M2443" s="270"/>
      <c r="N2443" s="270"/>
    </row>
    <row r="2444" spans="1:14" x14ac:dyDescent="0.25">
      <c r="A2444" s="254"/>
      <c r="B2444" s="254"/>
      <c r="C2444" s="254"/>
      <c r="D2444" s="255"/>
      <c r="E2444" s="254"/>
      <c r="F2444" s="266"/>
      <c r="G2444" s="254"/>
      <c r="H2444" s="267"/>
      <c r="I2444" s="267"/>
      <c r="J2444" s="268"/>
      <c r="K2444" s="267"/>
      <c r="L2444" s="269"/>
      <c r="M2444" s="270"/>
      <c r="N2444" s="270"/>
    </row>
    <row r="2445" spans="1:14" x14ac:dyDescent="0.25">
      <c r="A2445" s="254"/>
      <c r="B2445" s="254"/>
      <c r="C2445" s="254"/>
      <c r="D2445" s="255"/>
      <c r="E2445" s="254"/>
      <c r="F2445" s="266"/>
      <c r="G2445" s="254"/>
      <c r="H2445" s="267"/>
      <c r="I2445" s="267"/>
      <c r="J2445" s="268"/>
      <c r="K2445" s="267"/>
      <c r="L2445" s="269"/>
      <c r="M2445" s="270"/>
      <c r="N2445" s="270"/>
    </row>
    <row r="2446" spans="1:14" x14ac:dyDescent="0.25">
      <c r="A2446" s="254"/>
      <c r="B2446" s="254"/>
      <c r="C2446" s="254"/>
      <c r="D2446" s="255"/>
      <c r="E2446" s="254"/>
      <c r="F2446" s="266"/>
      <c r="G2446" s="254"/>
      <c r="H2446" s="267"/>
      <c r="I2446" s="267"/>
      <c r="J2446" s="268"/>
      <c r="K2446" s="267"/>
      <c r="L2446" s="269"/>
      <c r="M2446" s="270"/>
      <c r="N2446" s="270"/>
    </row>
    <row r="2447" spans="1:14" x14ac:dyDescent="0.25">
      <c r="A2447" s="254"/>
      <c r="B2447" s="254"/>
      <c r="C2447" s="254"/>
      <c r="D2447" s="255"/>
      <c r="E2447" s="254"/>
      <c r="F2447" s="266"/>
      <c r="G2447" s="254"/>
      <c r="H2447" s="267"/>
      <c r="I2447" s="267"/>
      <c r="J2447" s="268"/>
      <c r="K2447" s="267"/>
      <c r="L2447" s="269"/>
      <c r="M2447" s="270"/>
      <c r="N2447" s="270"/>
    </row>
    <row r="2448" spans="1:14" x14ac:dyDescent="0.25">
      <c r="A2448" s="254"/>
      <c r="B2448" s="254"/>
      <c r="C2448" s="254"/>
      <c r="D2448" s="255"/>
      <c r="E2448" s="254"/>
      <c r="F2448" s="266"/>
      <c r="G2448" s="254"/>
      <c r="H2448" s="267"/>
      <c r="I2448" s="267"/>
      <c r="J2448" s="268"/>
      <c r="K2448" s="267"/>
      <c r="L2448" s="269"/>
      <c r="M2448" s="270"/>
      <c r="N2448" s="270"/>
    </row>
    <row r="2449" spans="1:14" x14ac:dyDescent="0.25">
      <c r="A2449" s="254"/>
      <c r="B2449" s="254"/>
      <c r="C2449" s="254"/>
      <c r="D2449" s="255"/>
      <c r="E2449" s="254"/>
      <c r="F2449" s="266"/>
      <c r="G2449" s="254"/>
      <c r="H2449" s="267"/>
      <c r="I2449" s="267"/>
      <c r="J2449" s="268"/>
      <c r="K2449" s="267"/>
      <c r="L2449" s="269"/>
      <c r="M2449" s="270"/>
      <c r="N2449" s="270"/>
    </row>
    <row r="2450" spans="1:14" x14ac:dyDescent="0.25">
      <c r="A2450" s="254"/>
      <c r="B2450" s="254"/>
      <c r="C2450" s="254"/>
      <c r="D2450" s="255"/>
      <c r="E2450" s="254"/>
      <c r="F2450" s="266"/>
      <c r="G2450" s="254"/>
      <c r="H2450" s="267"/>
      <c r="I2450" s="267"/>
      <c r="J2450" s="268"/>
      <c r="K2450" s="267"/>
      <c r="L2450" s="269"/>
      <c r="M2450" s="270"/>
      <c r="N2450" s="270"/>
    </row>
    <row r="2451" spans="1:14" x14ac:dyDescent="0.25">
      <c r="A2451" s="254"/>
      <c r="B2451" s="254"/>
      <c r="C2451" s="254"/>
      <c r="D2451" s="255"/>
      <c r="E2451" s="254"/>
      <c r="F2451" s="266"/>
      <c r="G2451" s="254"/>
      <c r="H2451" s="267"/>
      <c r="I2451" s="267"/>
      <c r="J2451" s="268"/>
      <c r="K2451" s="267"/>
      <c r="L2451" s="269"/>
      <c r="M2451" s="270"/>
      <c r="N2451" s="270"/>
    </row>
    <row r="2452" spans="1:14" x14ac:dyDescent="0.25">
      <c r="A2452" s="254"/>
      <c r="B2452" s="254"/>
      <c r="C2452" s="254"/>
      <c r="D2452" s="255"/>
      <c r="E2452" s="254"/>
      <c r="F2452" s="266"/>
      <c r="G2452" s="254"/>
      <c r="H2452" s="267"/>
      <c r="I2452" s="267"/>
      <c r="J2452" s="268"/>
      <c r="K2452" s="267"/>
      <c r="L2452" s="269"/>
      <c r="M2452" s="270"/>
      <c r="N2452" s="270"/>
    </row>
    <row r="2453" spans="1:14" x14ac:dyDescent="0.25">
      <c r="A2453" s="254"/>
      <c r="B2453" s="254"/>
      <c r="C2453" s="254"/>
      <c r="D2453" s="255"/>
      <c r="E2453" s="254"/>
      <c r="F2453" s="266"/>
      <c r="G2453" s="254"/>
      <c r="H2453" s="267"/>
      <c r="I2453" s="267"/>
      <c r="J2453" s="268"/>
      <c r="K2453" s="267"/>
      <c r="L2453" s="269"/>
      <c r="M2453" s="270"/>
      <c r="N2453" s="270"/>
    </row>
    <row r="2454" spans="1:14" x14ac:dyDescent="0.25">
      <c r="A2454" s="254"/>
      <c r="B2454" s="254"/>
      <c r="C2454" s="254"/>
      <c r="D2454" s="255"/>
      <c r="E2454" s="254"/>
      <c r="F2454" s="266"/>
      <c r="G2454" s="254"/>
      <c r="H2454" s="267"/>
      <c r="I2454" s="267"/>
      <c r="J2454" s="268"/>
      <c r="K2454" s="267"/>
      <c r="L2454" s="269"/>
      <c r="M2454" s="270"/>
      <c r="N2454" s="270"/>
    </row>
    <row r="2455" spans="1:14" x14ac:dyDescent="0.25">
      <c r="A2455" s="254"/>
      <c r="B2455" s="254"/>
      <c r="C2455" s="254"/>
      <c r="D2455" s="255"/>
      <c r="E2455" s="254"/>
      <c r="F2455" s="266"/>
      <c r="G2455" s="254"/>
      <c r="H2455" s="267"/>
      <c r="I2455" s="267"/>
      <c r="J2455" s="268"/>
      <c r="K2455" s="267"/>
      <c r="L2455" s="269"/>
      <c r="M2455" s="270"/>
      <c r="N2455" s="270"/>
    </row>
    <row r="2456" spans="1:14" x14ac:dyDescent="0.25">
      <c r="A2456" s="254"/>
      <c r="B2456" s="254"/>
      <c r="C2456" s="254"/>
      <c r="D2456" s="255"/>
      <c r="E2456" s="254"/>
      <c r="F2456" s="266"/>
      <c r="G2456" s="254"/>
      <c r="H2456" s="267"/>
      <c r="I2456" s="267"/>
      <c r="J2456" s="268"/>
      <c r="K2456" s="267"/>
      <c r="L2456" s="269"/>
      <c r="M2456" s="270"/>
      <c r="N2456" s="270"/>
    </row>
    <row r="2457" spans="1:14" x14ac:dyDescent="0.25">
      <c r="A2457" s="254"/>
      <c r="B2457" s="254"/>
      <c r="C2457" s="254"/>
      <c r="D2457" s="255"/>
      <c r="E2457" s="254"/>
      <c r="F2457" s="266"/>
      <c r="G2457" s="254"/>
      <c r="H2457" s="267"/>
      <c r="I2457" s="267"/>
      <c r="J2457" s="268"/>
      <c r="K2457" s="267"/>
      <c r="L2457" s="269"/>
      <c r="M2457" s="270"/>
      <c r="N2457" s="270"/>
    </row>
    <row r="2458" spans="1:14" x14ac:dyDescent="0.25">
      <c r="A2458" s="254"/>
      <c r="B2458" s="254"/>
      <c r="C2458" s="254"/>
      <c r="D2458" s="255"/>
      <c r="E2458" s="254"/>
      <c r="F2458" s="266"/>
      <c r="G2458" s="254"/>
      <c r="H2458" s="267"/>
      <c r="I2458" s="267"/>
      <c r="J2458" s="268"/>
      <c r="K2458" s="267"/>
      <c r="L2458" s="269"/>
      <c r="M2458" s="270"/>
      <c r="N2458" s="270"/>
    </row>
    <row r="2459" spans="1:14" x14ac:dyDescent="0.25">
      <c r="A2459" s="254"/>
      <c r="B2459" s="254"/>
      <c r="C2459" s="254"/>
      <c r="D2459" s="255"/>
      <c r="E2459" s="254"/>
      <c r="F2459" s="266"/>
      <c r="G2459" s="254"/>
      <c r="H2459" s="267"/>
      <c r="I2459" s="267"/>
      <c r="J2459" s="268"/>
      <c r="K2459" s="267"/>
      <c r="L2459" s="269"/>
      <c r="M2459" s="270"/>
      <c r="N2459" s="270"/>
    </row>
    <row r="2460" spans="1:14" x14ac:dyDescent="0.25">
      <c r="A2460" s="254"/>
      <c r="B2460" s="254"/>
      <c r="C2460" s="254"/>
      <c r="D2460" s="255"/>
      <c r="E2460" s="254"/>
      <c r="F2460" s="266"/>
      <c r="G2460" s="254"/>
      <c r="H2460" s="267"/>
      <c r="I2460" s="267"/>
      <c r="J2460" s="268"/>
      <c r="K2460" s="267"/>
      <c r="L2460" s="269"/>
      <c r="M2460" s="270"/>
      <c r="N2460" s="270"/>
    </row>
    <row r="2461" spans="1:14" x14ac:dyDescent="0.25">
      <c r="A2461" s="254"/>
      <c r="B2461" s="254"/>
      <c r="C2461" s="254"/>
      <c r="D2461" s="255"/>
      <c r="E2461" s="254"/>
      <c r="F2461" s="266"/>
      <c r="G2461" s="254"/>
      <c r="H2461" s="267"/>
      <c r="I2461" s="267"/>
      <c r="J2461" s="268"/>
      <c r="K2461" s="267"/>
      <c r="L2461" s="269"/>
      <c r="M2461" s="270"/>
      <c r="N2461" s="270"/>
    </row>
    <row r="2462" spans="1:14" x14ac:dyDescent="0.25">
      <c r="A2462" s="254"/>
      <c r="B2462" s="254"/>
      <c r="C2462" s="254"/>
      <c r="D2462" s="255"/>
      <c r="E2462" s="254"/>
      <c r="F2462" s="266"/>
      <c r="G2462" s="254"/>
      <c r="H2462" s="267"/>
      <c r="I2462" s="267"/>
      <c r="J2462" s="268"/>
      <c r="K2462" s="267"/>
      <c r="L2462" s="269"/>
      <c r="M2462" s="270"/>
      <c r="N2462" s="270"/>
    </row>
    <row r="2463" spans="1:14" x14ac:dyDescent="0.25">
      <c r="A2463" s="254"/>
      <c r="B2463" s="254"/>
      <c r="C2463" s="254"/>
      <c r="D2463" s="255"/>
      <c r="E2463" s="254"/>
      <c r="F2463" s="266"/>
      <c r="G2463" s="254"/>
      <c r="H2463" s="267"/>
      <c r="I2463" s="267"/>
      <c r="J2463" s="268"/>
      <c r="K2463" s="267"/>
      <c r="L2463" s="269"/>
      <c r="M2463" s="270"/>
      <c r="N2463" s="270"/>
    </row>
    <row r="2464" spans="1:14" x14ac:dyDescent="0.25">
      <c r="A2464" s="254"/>
      <c r="B2464" s="254"/>
      <c r="C2464" s="254"/>
      <c r="D2464" s="255"/>
      <c r="E2464" s="254"/>
      <c r="F2464" s="266"/>
      <c r="G2464" s="254"/>
      <c r="H2464" s="267"/>
      <c r="I2464" s="267"/>
      <c r="J2464" s="268"/>
      <c r="K2464" s="267"/>
      <c r="L2464" s="269"/>
      <c r="M2464" s="270"/>
      <c r="N2464" s="270"/>
    </row>
    <row r="2465" spans="1:14" x14ac:dyDescent="0.25">
      <c r="A2465" s="254"/>
      <c r="B2465" s="254"/>
      <c r="C2465" s="254"/>
      <c r="D2465" s="255"/>
      <c r="E2465" s="254"/>
      <c r="F2465" s="266"/>
      <c r="G2465" s="254"/>
      <c r="H2465" s="267"/>
      <c r="I2465" s="267"/>
      <c r="J2465" s="268"/>
      <c r="K2465" s="267"/>
      <c r="L2465" s="269"/>
      <c r="M2465" s="270"/>
      <c r="N2465" s="270"/>
    </row>
    <row r="2466" spans="1:14" x14ac:dyDescent="0.25">
      <c r="A2466" s="254"/>
      <c r="B2466" s="254"/>
      <c r="C2466" s="254"/>
      <c r="D2466" s="255"/>
      <c r="E2466" s="254"/>
      <c r="F2466" s="266"/>
      <c r="G2466" s="254"/>
      <c r="H2466" s="267"/>
      <c r="I2466" s="267"/>
      <c r="J2466" s="268"/>
      <c r="K2466" s="267"/>
      <c r="L2466" s="269"/>
      <c r="M2466" s="270"/>
      <c r="N2466" s="270"/>
    </row>
    <row r="2467" spans="1:14" x14ac:dyDescent="0.25">
      <c r="A2467" s="254"/>
      <c r="B2467" s="254"/>
      <c r="C2467" s="254"/>
      <c r="D2467" s="255"/>
      <c r="E2467" s="254"/>
      <c r="F2467" s="266"/>
      <c r="G2467" s="254"/>
      <c r="H2467" s="267"/>
      <c r="I2467" s="267"/>
      <c r="J2467" s="268"/>
      <c r="K2467" s="267"/>
      <c r="L2467" s="269"/>
      <c r="M2467" s="270"/>
      <c r="N2467" s="270"/>
    </row>
    <row r="2468" spans="1:14" x14ac:dyDescent="0.25">
      <c r="A2468" s="254"/>
      <c r="B2468" s="254"/>
      <c r="C2468" s="254"/>
      <c r="D2468" s="255"/>
      <c r="E2468" s="254"/>
      <c r="F2468" s="266"/>
      <c r="G2468" s="254"/>
      <c r="H2468" s="267"/>
      <c r="I2468" s="267"/>
      <c r="J2468" s="268"/>
      <c r="K2468" s="267"/>
      <c r="L2468" s="269"/>
      <c r="M2468" s="270"/>
      <c r="N2468" s="270"/>
    </row>
    <row r="2469" spans="1:14" x14ac:dyDescent="0.25">
      <c r="A2469" s="254"/>
      <c r="B2469" s="254"/>
      <c r="C2469" s="254"/>
      <c r="D2469" s="255"/>
      <c r="E2469" s="254"/>
      <c r="F2469" s="266"/>
      <c r="G2469" s="254"/>
      <c r="H2469" s="267"/>
      <c r="I2469" s="267"/>
      <c r="J2469" s="268"/>
      <c r="K2469" s="267"/>
      <c r="L2469" s="269"/>
      <c r="M2469" s="270"/>
      <c r="N2469" s="270"/>
    </row>
    <row r="2470" spans="1:14" x14ac:dyDescent="0.25">
      <c r="A2470" s="254"/>
      <c r="B2470" s="254"/>
      <c r="C2470" s="254"/>
      <c r="D2470" s="255"/>
      <c r="E2470" s="254"/>
      <c r="F2470" s="266"/>
      <c r="G2470" s="254"/>
      <c r="H2470" s="267"/>
      <c r="I2470" s="267"/>
      <c r="J2470" s="268"/>
      <c r="K2470" s="267"/>
      <c r="L2470" s="269"/>
      <c r="M2470" s="270"/>
      <c r="N2470" s="270"/>
    </row>
    <row r="2471" spans="1:14" x14ac:dyDescent="0.25">
      <c r="A2471" s="254"/>
      <c r="B2471" s="254"/>
      <c r="C2471" s="254"/>
      <c r="D2471" s="255"/>
      <c r="E2471" s="254"/>
      <c r="F2471" s="266"/>
      <c r="G2471" s="254"/>
      <c r="H2471" s="267"/>
      <c r="I2471" s="267"/>
      <c r="J2471" s="268"/>
      <c r="K2471" s="267"/>
      <c r="L2471" s="269"/>
      <c r="M2471" s="270"/>
      <c r="N2471" s="270"/>
    </row>
    <row r="2472" spans="1:14" x14ac:dyDescent="0.25">
      <c r="A2472" s="254"/>
      <c r="B2472" s="254"/>
      <c r="C2472" s="254"/>
      <c r="D2472" s="255"/>
      <c r="E2472" s="254"/>
      <c r="F2472" s="266"/>
      <c r="G2472" s="254"/>
      <c r="H2472" s="267"/>
      <c r="I2472" s="267"/>
      <c r="J2472" s="268"/>
      <c r="K2472" s="267"/>
      <c r="L2472" s="269"/>
      <c r="M2472" s="270"/>
      <c r="N2472" s="270"/>
    </row>
    <row r="2473" spans="1:14" x14ac:dyDescent="0.25">
      <c r="A2473" s="254"/>
      <c r="B2473" s="254"/>
      <c r="C2473" s="254"/>
      <c r="D2473" s="255"/>
      <c r="E2473" s="254"/>
      <c r="F2473" s="266"/>
      <c r="G2473" s="254"/>
      <c r="H2473" s="267"/>
      <c r="I2473" s="267"/>
      <c r="J2473" s="268"/>
      <c r="K2473" s="267"/>
      <c r="L2473" s="269"/>
      <c r="M2473" s="270"/>
      <c r="N2473" s="270"/>
    </row>
    <row r="2474" spans="1:14" x14ac:dyDescent="0.25">
      <c r="A2474" s="254"/>
      <c r="B2474" s="254"/>
      <c r="C2474" s="254"/>
      <c r="D2474" s="255"/>
      <c r="E2474" s="254"/>
      <c r="F2474" s="266"/>
      <c r="G2474" s="254"/>
      <c r="H2474" s="267"/>
      <c r="I2474" s="267"/>
      <c r="J2474" s="268"/>
      <c r="K2474" s="267"/>
      <c r="L2474" s="269"/>
      <c r="M2474" s="270"/>
      <c r="N2474" s="270"/>
    </row>
    <row r="2475" spans="1:14" x14ac:dyDescent="0.25">
      <c r="A2475" s="254"/>
      <c r="B2475" s="254"/>
      <c r="C2475" s="254"/>
      <c r="D2475" s="255"/>
      <c r="E2475" s="254"/>
      <c r="F2475" s="266"/>
      <c r="G2475" s="254"/>
      <c r="H2475" s="267"/>
      <c r="I2475" s="267"/>
      <c r="J2475" s="268"/>
      <c r="K2475" s="267"/>
      <c r="L2475" s="269"/>
      <c r="M2475" s="270"/>
      <c r="N2475" s="270"/>
    </row>
    <row r="2476" spans="1:14" x14ac:dyDescent="0.25">
      <c r="A2476" s="254"/>
      <c r="B2476" s="254"/>
      <c r="C2476" s="254"/>
      <c r="D2476" s="255"/>
      <c r="E2476" s="254"/>
      <c r="F2476" s="266"/>
      <c r="G2476" s="254"/>
      <c r="H2476" s="267"/>
      <c r="I2476" s="267"/>
      <c r="J2476" s="268"/>
      <c r="K2476" s="267"/>
      <c r="L2476" s="269"/>
      <c r="M2476" s="270"/>
      <c r="N2476" s="270"/>
    </row>
    <row r="2477" spans="1:14" x14ac:dyDescent="0.25">
      <c r="A2477" s="254"/>
      <c r="B2477" s="254"/>
      <c r="C2477" s="254"/>
      <c r="D2477" s="255"/>
      <c r="E2477" s="254"/>
      <c r="F2477" s="266"/>
      <c r="G2477" s="254"/>
      <c r="H2477" s="267"/>
      <c r="I2477" s="267"/>
      <c r="J2477" s="268"/>
      <c r="K2477" s="267"/>
      <c r="L2477" s="269"/>
      <c r="M2477" s="270"/>
      <c r="N2477" s="270"/>
    </row>
    <row r="2478" spans="1:14" x14ac:dyDescent="0.25">
      <c r="A2478" s="254"/>
      <c r="B2478" s="254"/>
      <c r="C2478" s="254"/>
      <c r="D2478" s="255"/>
      <c r="E2478" s="254"/>
      <c r="F2478" s="266"/>
      <c r="G2478" s="254"/>
      <c r="H2478" s="267"/>
      <c r="I2478" s="267"/>
      <c r="J2478" s="268"/>
      <c r="K2478" s="267"/>
      <c r="L2478" s="269"/>
      <c r="M2478" s="270"/>
      <c r="N2478" s="270"/>
    </row>
    <row r="2479" spans="1:14" x14ac:dyDescent="0.25">
      <c r="A2479" s="254"/>
      <c r="B2479" s="254"/>
      <c r="C2479" s="254"/>
      <c r="D2479" s="255"/>
      <c r="E2479" s="254"/>
      <c r="F2479" s="266"/>
      <c r="G2479" s="254"/>
      <c r="H2479" s="267"/>
      <c r="I2479" s="267"/>
      <c r="J2479" s="268"/>
      <c r="K2479" s="267"/>
      <c r="L2479" s="269"/>
      <c r="M2479" s="270"/>
      <c r="N2479" s="270"/>
    </row>
    <row r="2480" spans="1:14" x14ac:dyDescent="0.25">
      <c r="A2480" s="254"/>
      <c r="B2480" s="254"/>
      <c r="C2480" s="254"/>
      <c r="D2480" s="255"/>
      <c r="E2480" s="254"/>
      <c r="F2480" s="266"/>
      <c r="G2480" s="254"/>
      <c r="H2480" s="267"/>
      <c r="I2480" s="267"/>
      <c r="J2480" s="268"/>
      <c r="K2480" s="267"/>
      <c r="L2480" s="269"/>
      <c r="M2480" s="270"/>
      <c r="N2480" s="270"/>
    </row>
    <row r="2481" spans="1:14" x14ac:dyDescent="0.25">
      <c r="A2481" s="254"/>
      <c r="B2481" s="254"/>
      <c r="C2481" s="254"/>
      <c r="D2481" s="255"/>
      <c r="E2481" s="254"/>
      <c r="F2481" s="266"/>
      <c r="G2481" s="254"/>
      <c r="H2481" s="267"/>
      <c r="I2481" s="267"/>
      <c r="J2481" s="268"/>
      <c r="K2481" s="267"/>
      <c r="L2481" s="269"/>
      <c r="M2481" s="270"/>
      <c r="N2481" s="270"/>
    </row>
    <row r="2482" spans="1:14" x14ac:dyDescent="0.25">
      <c r="A2482" s="254"/>
      <c r="B2482" s="254"/>
      <c r="C2482" s="254"/>
      <c r="D2482" s="255"/>
      <c r="E2482" s="254"/>
      <c r="F2482" s="266"/>
      <c r="G2482" s="254"/>
      <c r="H2482" s="267"/>
      <c r="I2482" s="267"/>
      <c r="J2482" s="268"/>
      <c r="K2482" s="267"/>
      <c r="L2482" s="269"/>
      <c r="M2482" s="270"/>
      <c r="N2482" s="270"/>
    </row>
    <row r="2483" spans="1:14" x14ac:dyDescent="0.25">
      <c r="A2483" s="254"/>
      <c r="B2483" s="254"/>
      <c r="C2483" s="254"/>
      <c r="D2483" s="255"/>
      <c r="E2483" s="254"/>
      <c r="F2483" s="266"/>
      <c r="G2483" s="254"/>
      <c r="H2483" s="267"/>
      <c r="I2483" s="267"/>
      <c r="J2483" s="268"/>
      <c r="K2483" s="267"/>
      <c r="L2483" s="269"/>
      <c r="M2483" s="270"/>
      <c r="N2483" s="270"/>
    </row>
    <row r="2484" spans="1:14" x14ac:dyDescent="0.25">
      <c r="A2484" s="254"/>
      <c r="B2484" s="254"/>
      <c r="C2484" s="254"/>
      <c r="D2484" s="255"/>
      <c r="E2484" s="254"/>
      <c r="F2484" s="266"/>
      <c r="G2484" s="254"/>
      <c r="H2484" s="267"/>
      <c r="I2484" s="267"/>
      <c r="J2484" s="268"/>
      <c r="K2484" s="267"/>
      <c r="L2484" s="269"/>
      <c r="M2484" s="270"/>
      <c r="N2484" s="270"/>
    </row>
    <row r="2485" spans="1:14" x14ac:dyDescent="0.25">
      <c r="A2485" s="254"/>
      <c r="B2485" s="254"/>
      <c r="C2485" s="254"/>
      <c r="D2485" s="255"/>
      <c r="E2485" s="254"/>
      <c r="F2485" s="266"/>
      <c r="G2485" s="254"/>
      <c r="H2485" s="267"/>
      <c r="I2485" s="267"/>
      <c r="J2485" s="268"/>
      <c r="K2485" s="267"/>
      <c r="L2485" s="269"/>
      <c r="M2485" s="270"/>
      <c r="N2485" s="270"/>
    </row>
    <row r="2486" spans="1:14" x14ac:dyDescent="0.25">
      <c r="A2486" s="254"/>
      <c r="B2486" s="254"/>
      <c r="C2486" s="254"/>
      <c r="D2486" s="255"/>
      <c r="E2486" s="254"/>
      <c r="F2486" s="266"/>
      <c r="G2486" s="254"/>
      <c r="H2486" s="267"/>
      <c r="I2486" s="267"/>
      <c r="J2486" s="268"/>
      <c r="K2486" s="267"/>
      <c r="L2486" s="269"/>
      <c r="M2486" s="270"/>
      <c r="N2486" s="270"/>
    </row>
    <row r="2487" spans="1:14" x14ac:dyDescent="0.25">
      <c r="A2487" s="254"/>
      <c r="B2487" s="254"/>
      <c r="C2487" s="254"/>
      <c r="D2487" s="255"/>
      <c r="E2487" s="254"/>
      <c r="F2487" s="266"/>
      <c r="G2487" s="254"/>
      <c r="H2487" s="267"/>
      <c r="I2487" s="267"/>
      <c r="J2487" s="268"/>
      <c r="K2487" s="267"/>
      <c r="L2487" s="269"/>
      <c r="M2487" s="270"/>
      <c r="N2487" s="270"/>
    </row>
    <row r="2488" spans="1:14" x14ac:dyDescent="0.25">
      <c r="A2488" s="254"/>
      <c r="B2488" s="254"/>
      <c r="C2488" s="254"/>
      <c r="D2488" s="255"/>
      <c r="E2488" s="254"/>
      <c r="F2488" s="266"/>
      <c r="G2488" s="254"/>
      <c r="H2488" s="267"/>
      <c r="I2488" s="267"/>
      <c r="J2488" s="268"/>
      <c r="K2488" s="267"/>
      <c r="L2488" s="269"/>
      <c r="M2488" s="270"/>
      <c r="N2488" s="270"/>
    </row>
    <row r="2489" spans="1:14" x14ac:dyDescent="0.25">
      <c r="A2489" s="254"/>
      <c r="B2489" s="254"/>
      <c r="C2489" s="254"/>
      <c r="D2489" s="255"/>
      <c r="E2489" s="254"/>
      <c r="F2489" s="266"/>
      <c r="G2489" s="254"/>
      <c r="H2489" s="267"/>
      <c r="I2489" s="267"/>
      <c r="J2489" s="268"/>
      <c r="K2489" s="267"/>
      <c r="L2489" s="269"/>
      <c r="M2489" s="270"/>
      <c r="N2489" s="270"/>
    </row>
    <row r="2490" spans="1:14" x14ac:dyDescent="0.25">
      <c r="A2490" s="254"/>
      <c r="B2490" s="254"/>
      <c r="C2490" s="254"/>
      <c r="D2490" s="255"/>
      <c r="E2490" s="254"/>
      <c r="F2490" s="266"/>
      <c r="G2490" s="254"/>
      <c r="H2490" s="267"/>
      <c r="I2490" s="267"/>
      <c r="J2490" s="268"/>
      <c r="K2490" s="267"/>
      <c r="L2490" s="269"/>
      <c r="M2490" s="270"/>
      <c r="N2490" s="270"/>
    </row>
    <row r="2491" spans="1:14" x14ac:dyDescent="0.25">
      <c r="A2491" s="254"/>
      <c r="B2491" s="254"/>
      <c r="C2491" s="254"/>
      <c r="D2491" s="255"/>
      <c r="E2491" s="254"/>
      <c r="F2491" s="266"/>
      <c r="G2491" s="254"/>
      <c r="H2491" s="267"/>
      <c r="I2491" s="267"/>
      <c r="J2491" s="268"/>
      <c r="K2491" s="267"/>
      <c r="L2491" s="269"/>
      <c r="M2491" s="270"/>
      <c r="N2491" s="270"/>
    </row>
    <row r="2492" spans="1:14" x14ac:dyDescent="0.25">
      <c r="A2492" s="254"/>
      <c r="B2492" s="254"/>
      <c r="C2492" s="254"/>
      <c r="D2492" s="255"/>
      <c r="E2492" s="254"/>
      <c r="F2492" s="266"/>
      <c r="G2492" s="254"/>
      <c r="H2492" s="267"/>
      <c r="I2492" s="267"/>
      <c r="J2492" s="268"/>
      <c r="K2492" s="267"/>
      <c r="L2492" s="269"/>
      <c r="M2492" s="270"/>
      <c r="N2492" s="270"/>
    </row>
    <row r="2493" spans="1:14" x14ac:dyDescent="0.25">
      <c r="A2493" s="254"/>
      <c r="B2493" s="254"/>
      <c r="C2493" s="254"/>
      <c r="D2493" s="255"/>
      <c r="E2493" s="254"/>
      <c r="F2493" s="266"/>
      <c r="G2493" s="254"/>
      <c r="H2493" s="267"/>
      <c r="I2493" s="267"/>
      <c r="J2493" s="268"/>
      <c r="K2493" s="267"/>
      <c r="L2493" s="269"/>
      <c r="M2493" s="270"/>
      <c r="N2493" s="270"/>
    </row>
    <row r="2494" spans="1:14" x14ac:dyDescent="0.25">
      <c r="A2494" s="254"/>
      <c r="B2494" s="254"/>
      <c r="C2494" s="254"/>
      <c r="D2494" s="255"/>
      <c r="E2494" s="254"/>
      <c r="F2494" s="266"/>
      <c r="G2494" s="254"/>
      <c r="H2494" s="267"/>
      <c r="I2494" s="267"/>
      <c r="J2494" s="268"/>
      <c r="K2494" s="267"/>
      <c r="L2494" s="269"/>
      <c r="M2494" s="270"/>
      <c r="N2494" s="270"/>
    </row>
    <row r="2495" spans="1:14" x14ac:dyDescent="0.25">
      <c r="A2495" s="254"/>
      <c r="B2495" s="254"/>
      <c r="C2495" s="254"/>
      <c r="D2495" s="255"/>
      <c r="E2495" s="254"/>
      <c r="F2495" s="266"/>
      <c r="G2495" s="254"/>
      <c r="H2495" s="267"/>
      <c r="I2495" s="267"/>
      <c r="J2495" s="268"/>
      <c r="K2495" s="267"/>
      <c r="L2495" s="269"/>
      <c r="M2495" s="270"/>
      <c r="N2495" s="270"/>
    </row>
    <row r="2496" spans="1:14" x14ac:dyDescent="0.25">
      <c r="A2496" s="254"/>
      <c r="B2496" s="254"/>
      <c r="C2496" s="254"/>
      <c r="D2496" s="255"/>
      <c r="E2496" s="254"/>
      <c r="F2496" s="266"/>
      <c r="G2496" s="254"/>
      <c r="H2496" s="267"/>
      <c r="I2496" s="267"/>
      <c r="J2496" s="268"/>
      <c r="K2496" s="267"/>
      <c r="L2496" s="269"/>
      <c r="M2496" s="270"/>
      <c r="N2496" s="270"/>
    </row>
    <row r="2497" spans="1:14" x14ac:dyDescent="0.25">
      <c r="A2497" s="254"/>
      <c r="B2497" s="254"/>
      <c r="C2497" s="254"/>
      <c r="D2497" s="255"/>
      <c r="E2497" s="254"/>
      <c r="F2497" s="266"/>
      <c r="G2497" s="254"/>
      <c r="H2497" s="267"/>
      <c r="I2497" s="267"/>
      <c r="J2497" s="268"/>
      <c r="K2497" s="267"/>
      <c r="L2497" s="269"/>
      <c r="M2497" s="270"/>
      <c r="N2497" s="270"/>
    </row>
    <row r="2498" spans="1:14" x14ac:dyDescent="0.25">
      <c r="A2498" s="254"/>
      <c r="B2498" s="254"/>
      <c r="C2498" s="254"/>
      <c r="D2498" s="255"/>
      <c r="E2498" s="254"/>
      <c r="F2498" s="266"/>
      <c r="G2498" s="254"/>
      <c r="H2498" s="267"/>
      <c r="I2498" s="267"/>
      <c r="J2498" s="268"/>
      <c r="K2498" s="267"/>
      <c r="L2498" s="269"/>
      <c r="M2498" s="270"/>
      <c r="N2498" s="270"/>
    </row>
    <row r="2499" spans="1:14" x14ac:dyDescent="0.25">
      <c r="A2499" s="254"/>
      <c r="B2499" s="254"/>
      <c r="C2499" s="254"/>
      <c r="D2499" s="255"/>
      <c r="E2499" s="254"/>
      <c r="F2499" s="266"/>
      <c r="G2499" s="254"/>
      <c r="H2499" s="267"/>
      <c r="I2499" s="267"/>
      <c r="J2499" s="268"/>
      <c r="K2499" s="267"/>
      <c r="L2499" s="269"/>
      <c r="M2499" s="270"/>
      <c r="N2499" s="270"/>
    </row>
    <row r="2500" spans="1:14" x14ac:dyDescent="0.25">
      <c r="A2500" s="254"/>
      <c r="B2500" s="254"/>
      <c r="C2500" s="254"/>
      <c r="D2500" s="255"/>
      <c r="E2500" s="254"/>
      <c r="F2500" s="266"/>
      <c r="G2500" s="254"/>
      <c r="H2500" s="267"/>
      <c r="I2500" s="267"/>
      <c r="J2500" s="268"/>
      <c r="K2500" s="267"/>
      <c r="L2500" s="269"/>
      <c r="M2500" s="270"/>
      <c r="N2500" s="270"/>
    </row>
    <row r="2501" spans="1:14" x14ac:dyDescent="0.25">
      <c r="A2501" s="254"/>
      <c r="B2501" s="254"/>
      <c r="C2501" s="254"/>
      <c r="D2501" s="255"/>
      <c r="E2501" s="254"/>
      <c r="F2501" s="266"/>
      <c r="G2501" s="254"/>
      <c r="H2501" s="267"/>
      <c r="I2501" s="267"/>
      <c r="J2501" s="268"/>
      <c r="K2501" s="267"/>
      <c r="L2501" s="269"/>
      <c r="M2501" s="270"/>
      <c r="N2501" s="270"/>
    </row>
    <row r="2502" spans="1:14" x14ac:dyDescent="0.25">
      <c r="A2502" s="254"/>
      <c r="B2502" s="254"/>
      <c r="C2502" s="254"/>
      <c r="D2502" s="255"/>
      <c r="E2502" s="254"/>
      <c r="F2502" s="266"/>
      <c r="G2502" s="254"/>
      <c r="H2502" s="267"/>
      <c r="I2502" s="267"/>
      <c r="J2502" s="268"/>
      <c r="K2502" s="267"/>
      <c r="L2502" s="269"/>
      <c r="M2502" s="270"/>
      <c r="N2502" s="270"/>
    </row>
    <row r="2503" spans="1:14" x14ac:dyDescent="0.25">
      <c r="A2503" s="254"/>
      <c r="B2503" s="254"/>
      <c r="C2503" s="254"/>
      <c r="D2503" s="255"/>
      <c r="E2503" s="254"/>
      <c r="F2503" s="266"/>
      <c r="G2503" s="254"/>
      <c r="H2503" s="267"/>
      <c r="I2503" s="267"/>
      <c r="J2503" s="268"/>
      <c r="K2503" s="267"/>
      <c r="L2503" s="269"/>
      <c r="M2503" s="270"/>
      <c r="N2503" s="270"/>
    </row>
    <row r="2504" spans="1:14" x14ac:dyDescent="0.25">
      <c r="A2504" s="254"/>
      <c r="B2504" s="254"/>
      <c r="C2504" s="254"/>
      <c r="D2504" s="255"/>
      <c r="E2504" s="254"/>
      <c r="F2504" s="266"/>
      <c r="G2504" s="254"/>
      <c r="H2504" s="267"/>
      <c r="I2504" s="267"/>
      <c r="J2504" s="268"/>
      <c r="K2504" s="267"/>
      <c r="L2504" s="269"/>
      <c r="M2504" s="270"/>
      <c r="N2504" s="270"/>
    </row>
    <row r="2505" spans="1:14" x14ac:dyDescent="0.25">
      <c r="A2505" s="254"/>
      <c r="B2505" s="254"/>
      <c r="C2505" s="254"/>
      <c r="D2505" s="255"/>
      <c r="E2505" s="254"/>
      <c r="F2505" s="266"/>
      <c r="G2505" s="254"/>
      <c r="H2505" s="267"/>
      <c r="I2505" s="267"/>
      <c r="J2505" s="268"/>
      <c r="K2505" s="267"/>
      <c r="L2505" s="269"/>
      <c r="M2505" s="270"/>
      <c r="N2505" s="270"/>
    </row>
    <row r="2506" spans="1:14" x14ac:dyDescent="0.25">
      <c r="A2506" s="254"/>
      <c r="B2506" s="254"/>
      <c r="C2506" s="254"/>
      <c r="D2506" s="255"/>
      <c r="E2506" s="254"/>
      <c r="F2506" s="266"/>
      <c r="G2506" s="254"/>
      <c r="H2506" s="267"/>
      <c r="I2506" s="267"/>
      <c r="J2506" s="268"/>
      <c r="K2506" s="267"/>
      <c r="L2506" s="269"/>
      <c r="M2506" s="270"/>
      <c r="N2506" s="270"/>
    </row>
    <row r="2507" spans="1:14" x14ac:dyDescent="0.25">
      <c r="A2507" s="254"/>
      <c r="B2507" s="254"/>
      <c r="C2507" s="254"/>
      <c r="D2507" s="255"/>
      <c r="E2507" s="254"/>
      <c r="F2507" s="266"/>
      <c r="G2507" s="254"/>
      <c r="H2507" s="267"/>
      <c r="I2507" s="267"/>
      <c r="J2507" s="268"/>
      <c r="K2507" s="267"/>
      <c r="L2507" s="269"/>
      <c r="M2507" s="270"/>
      <c r="N2507" s="270"/>
    </row>
    <row r="2508" spans="1:14" x14ac:dyDescent="0.25">
      <c r="A2508" s="254"/>
      <c r="B2508" s="254"/>
      <c r="C2508" s="254"/>
      <c r="D2508" s="255"/>
      <c r="E2508" s="254"/>
      <c r="F2508" s="266"/>
      <c r="G2508" s="254"/>
      <c r="H2508" s="267"/>
      <c r="I2508" s="267"/>
      <c r="J2508" s="268"/>
      <c r="K2508" s="267"/>
      <c r="L2508" s="269"/>
      <c r="M2508" s="270"/>
      <c r="N2508" s="270"/>
    </row>
    <row r="2509" spans="1:14" x14ac:dyDescent="0.25">
      <c r="A2509" s="254"/>
      <c r="B2509" s="254"/>
      <c r="C2509" s="254"/>
      <c r="D2509" s="255"/>
      <c r="E2509" s="254"/>
      <c r="F2509" s="266"/>
      <c r="G2509" s="254"/>
      <c r="H2509" s="267"/>
      <c r="I2509" s="267"/>
      <c r="J2509" s="268"/>
      <c r="K2509" s="267"/>
      <c r="L2509" s="269"/>
      <c r="M2509" s="270"/>
      <c r="N2509" s="270"/>
    </row>
    <row r="2510" spans="1:14" x14ac:dyDescent="0.25">
      <c r="A2510" s="254"/>
      <c r="B2510" s="254"/>
      <c r="C2510" s="254"/>
      <c r="D2510" s="255"/>
      <c r="E2510" s="254"/>
      <c r="F2510" s="266"/>
      <c r="G2510" s="254"/>
      <c r="H2510" s="267"/>
      <c r="I2510" s="267"/>
      <c r="J2510" s="268"/>
      <c r="K2510" s="267"/>
      <c r="L2510" s="269"/>
      <c r="M2510" s="270"/>
      <c r="N2510" s="270"/>
    </row>
    <row r="2511" spans="1:14" x14ac:dyDescent="0.25">
      <c r="A2511" s="254"/>
      <c r="B2511" s="254"/>
      <c r="C2511" s="254"/>
      <c r="D2511" s="255"/>
      <c r="E2511" s="254"/>
      <c r="F2511" s="266"/>
      <c r="G2511" s="254"/>
      <c r="H2511" s="267"/>
      <c r="I2511" s="267"/>
      <c r="J2511" s="268"/>
      <c r="K2511" s="267"/>
      <c r="L2511" s="269"/>
      <c r="M2511" s="270"/>
      <c r="N2511" s="270"/>
    </row>
    <row r="2512" spans="1:14" x14ac:dyDescent="0.25">
      <c r="A2512" s="254"/>
      <c r="B2512" s="254"/>
      <c r="C2512" s="254"/>
      <c r="D2512" s="255"/>
      <c r="E2512" s="254"/>
      <c r="F2512" s="266"/>
      <c r="G2512" s="254"/>
      <c r="H2512" s="267"/>
      <c r="I2512" s="267"/>
      <c r="J2512" s="268"/>
      <c r="K2512" s="267"/>
      <c r="L2512" s="269"/>
      <c r="M2512" s="270"/>
      <c r="N2512" s="270"/>
    </row>
    <row r="2513" spans="1:14" x14ac:dyDescent="0.25">
      <c r="A2513" s="254"/>
      <c r="B2513" s="254"/>
      <c r="C2513" s="254"/>
      <c r="D2513" s="255"/>
      <c r="E2513" s="254"/>
      <c r="F2513" s="266"/>
      <c r="G2513" s="254"/>
      <c r="H2513" s="267"/>
      <c r="I2513" s="267"/>
      <c r="J2513" s="268"/>
      <c r="K2513" s="267"/>
      <c r="L2513" s="269"/>
      <c r="M2513" s="270"/>
      <c r="N2513" s="270"/>
    </row>
    <row r="2514" spans="1:14" x14ac:dyDescent="0.25">
      <c r="A2514" s="254"/>
      <c r="B2514" s="254"/>
      <c r="C2514" s="254"/>
      <c r="D2514" s="255"/>
      <c r="E2514" s="254"/>
      <c r="F2514" s="266"/>
      <c r="G2514" s="254"/>
      <c r="H2514" s="267"/>
      <c r="I2514" s="267"/>
      <c r="J2514" s="268"/>
      <c r="K2514" s="267"/>
      <c r="L2514" s="269"/>
      <c r="M2514" s="270"/>
      <c r="N2514" s="270"/>
    </row>
    <row r="2515" spans="1:14" x14ac:dyDescent="0.25">
      <c r="A2515" s="254"/>
      <c r="B2515" s="254"/>
      <c r="C2515" s="254"/>
      <c r="D2515" s="255"/>
      <c r="E2515" s="254"/>
      <c r="F2515" s="266"/>
      <c r="G2515" s="254"/>
      <c r="H2515" s="267"/>
      <c r="I2515" s="267"/>
      <c r="J2515" s="268"/>
      <c r="K2515" s="267"/>
      <c r="L2515" s="269"/>
      <c r="M2515" s="270"/>
      <c r="N2515" s="270"/>
    </row>
    <row r="2516" spans="1:14" x14ac:dyDescent="0.25">
      <c r="A2516" s="254"/>
      <c r="B2516" s="254"/>
      <c r="C2516" s="254"/>
      <c r="D2516" s="255"/>
      <c r="E2516" s="254"/>
      <c r="F2516" s="266"/>
      <c r="G2516" s="254"/>
      <c r="H2516" s="267"/>
      <c r="I2516" s="267"/>
      <c r="J2516" s="268"/>
      <c r="K2516" s="267"/>
      <c r="L2516" s="269"/>
      <c r="M2516" s="270"/>
      <c r="N2516" s="270"/>
    </row>
    <row r="2517" spans="1:14" x14ac:dyDescent="0.25">
      <c r="A2517" s="254"/>
      <c r="B2517" s="254"/>
      <c r="C2517" s="254"/>
      <c r="D2517" s="255"/>
      <c r="E2517" s="254"/>
      <c r="F2517" s="266"/>
      <c r="G2517" s="254"/>
      <c r="H2517" s="267"/>
      <c r="I2517" s="267"/>
      <c r="J2517" s="268"/>
      <c r="K2517" s="267"/>
      <c r="L2517" s="269"/>
      <c r="M2517" s="270"/>
      <c r="N2517" s="270"/>
    </row>
    <row r="2518" spans="1:14" x14ac:dyDescent="0.25">
      <c r="A2518" s="254"/>
      <c r="B2518" s="254"/>
      <c r="C2518" s="254"/>
      <c r="D2518" s="255"/>
      <c r="E2518" s="254"/>
      <c r="F2518" s="266"/>
      <c r="G2518" s="254"/>
      <c r="H2518" s="267"/>
      <c r="I2518" s="267"/>
      <c r="J2518" s="268"/>
      <c r="K2518" s="267"/>
      <c r="L2518" s="269"/>
      <c r="M2518" s="270"/>
      <c r="N2518" s="270"/>
    </row>
    <row r="2519" spans="1:14" x14ac:dyDescent="0.25">
      <c r="A2519" s="254"/>
      <c r="B2519" s="254"/>
      <c r="C2519" s="254"/>
      <c r="D2519" s="255"/>
      <c r="E2519" s="254"/>
      <c r="F2519" s="266"/>
      <c r="G2519" s="254"/>
      <c r="H2519" s="267"/>
      <c r="I2519" s="267"/>
      <c r="J2519" s="268"/>
      <c r="K2519" s="267"/>
      <c r="L2519" s="269"/>
      <c r="M2519" s="270"/>
      <c r="N2519" s="270"/>
    </row>
    <row r="2520" spans="1:14" x14ac:dyDescent="0.25">
      <c r="A2520" s="254"/>
      <c r="B2520" s="254"/>
      <c r="C2520" s="254"/>
      <c r="D2520" s="255"/>
      <c r="E2520" s="254"/>
      <c r="F2520" s="266"/>
      <c r="G2520" s="254"/>
      <c r="H2520" s="267"/>
      <c r="I2520" s="267"/>
      <c r="J2520" s="268"/>
      <c r="K2520" s="267"/>
      <c r="L2520" s="269"/>
      <c r="M2520" s="270"/>
      <c r="N2520" s="270"/>
    </row>
    <row r="2521" spans="1:14" x14ac:dyDescent="0.25">
      <c r="A2521" s="254"/>
      <c r="B2521" s="254"/>
      <c r="C2521" s="254"/>
      <c r="D2521" s="255"/>
      <c r="E2521" s="254"/>
      <c r="F2521" s="266"/>
      <c r="G2521" s="254"/>
      <c r="H2521" s="267"/>
      <c r="I2521" s="267"/>
      <c r="J2521" s="268"/>
      <c r="K2521" s="267"/>
      <c r="L2521" s="269"/>
      <c r="M2521" s="270"/>
      <c r="N2521" s="270"/>
    </row>
    <row r="2522" spans="1:14" x14ac:dyDescent="0.25">
      <c r="A2522" s="254"/>
      <c r="B2522" s="254"/>
      <c r="C2522" s="254"/>
      <c r="D2522" s="255"/>
      <c r="E2522" s="254"/>
      <c r="F2522" s="266"/>
      <c r="G2522" s="254"/>
      <c r="H2522" s="267"/>
      <c r="I2522" s="267"/>
      <c r="J2522" s="268"/>
      <c r="K2522" s="267"/>
      <c r="L2522" s="269"/>
      <c r="M2522" s="270"/>
      <c r="N2522" s="270"/>
    </row>
    <row r="2523" spans="1:14" x14ac:dyDescent="0.25">
      <c r="A2523" s="254"/>
      <c r="B2523" s="254"/>
      <c r="C2523" s="254"/>
      <c r="D2523" s="255"/>
      <c r="E2523" s="254"/>
      <c r="F2523" s="266"/>
      <c r="G2523" s="254"/>
      <c r="H2523" s="267"/>
      <c r="I2523" s="267"/>
      <c r="J2523" s="268"/>
      <c r="K2523" s="267"/>
      <c r="L2523" s="269"/>
      <c r="M2523" s="270"/>
      <c r="N2523" s="270"/>
    </row>
    <row r="2524" spans="1:14" x14ac:dyDescent="0.25">
      <c r="A2524" s="254"/>
      <c r="B2524" s="254"/>
      <c r="C2524" s="254"/>
      <c r="D2524" s="255"/>
      <c r="E2524" s="254"/>
      <c r="F2524" s="266"/>
      <c r="G2524" s="254"/>
      <c r="H2524" s="267"/>
      <c r="I2524" s="267"/>
      <c r="J2524" s="268"/>
      <c r="K2524" s="267"/>
      <c r="L2524" s="269"/>
      <c r="M2524" s="270"/>
      <c r="N2524" s="270"/>
    </row>
    <row r="2525" spans="1:14" x14ac:dyDescent="0.25">
      <c r="A2525" s="254"/>
      <c r="B2525" s="254"/>
      <c r="C2525" s="254"/>
      <c r="D2525" s="255"/>
      <c r="E2525" s="254"/>
      <c r="F2525" s="266"/>
      <c r="G2525" s="254"/>
      <c r="H2525" s="267"/>
      <c r="I2525" s="267"/>
      <c r="J2525" s="268"/>
      <c r="K2525" s="267"/>
      <c r="L2525" s="269"/>
      <c r="M2525" s="270"/>
      <c r="N2525" s="270"/>
    </row>
    <row r="2526" spans="1:14" x14ac:dyDescent="0.25">
      <c r="A2526" s="254"/>
      <c r="B2526" s="254"/>
      <c r="C2526" s="254"/>
      <c r="D2526" s="255"/>
      <c r="E2526" s="254"/>
      <c r="F2526" s="266"/>
      <c r="G2526" s="254"/>
      <c r="H2526" s="267"/>
      <c r="I2526" s="267"/>
      <c r="J2526" s="268"/>
      <c r="K2526" s="267"/>
      <c r="L2526" s="269"/>
      <c r="M2526" s="270"/>
      <c r="N2526" s="270"/>
    </row>
    <row r="2527" spans="1:14" x14ac:dyDescent="0.25">
      <c r="A2527" s="254"/>
      <c r="B2527" s="254"/>
      <c r="C2527" s="254"/>
      <c r="D2527" s="255"/>
      <c r="E2527" s="254"/>
      <c r="F2527" s="266"/>
      <c r="G2527" s="254"/>
      <c r="H2527" s="267"/>
      <c r="I2527" s="267"/>
      <c r="J2527" s="268"/>
      <c r="K2527" s="267"/>
      <c r="L2527" s="269"/>
      <c r="M2527" s="270"/>
      <c r="N2527" s="270"/>
    </row>
    <row r="2528" spans="1:14" x14ac:dyDescent="0.25">
      <c r="A2528" s="254"/>
      <c r="B2528" s="254"/>
      <c r="C2528" s="254"/>
      <c r="D2528" s="255"/>
      <c r="E2528" s="254"/>
      <c r="F2528" s="266"/>
      <c r="G2528" s="254"/>
      <c r="H2528" s="267"/>
      <c r="I2528" s="267"/>
      <c r="J2528" s="268"/>
      <c r="K2528" s="267"/>
      <c r="L2528" s="269"/>
      <c r="M2528" s="270"/>
      <c r="N2528" s="270"/>
    </row>
    <row r="2529" spans="1:14" x14ac:dyDescent="0.25">
      <c r="A2529" s="254"/>
      <c r="B2529" s="254"/>
      <c r="C2529" s="254"/>
      <c r="D2529" s="255"/>
      <c r="E2529" s="254"/>
      <c r="F2529" s="266"/>
      <c r="G2529" s="254"/>
      <c r="H2529" s="267"/>
      <c r="I2529" s="267"/>
      <c r="J2529" s="268"/>
      <c r="K2529" s="267"/>
      <c r="L2529" s="269"/>
      <c r="M2529" s="270"/>
      <c r="N2529" s="270"/>
    </row>
    <row r="2530" spans="1:14" x14ac:dyDescent="0.25">
      <c r="A2530" s="254"/>
      <c r="B2530" s="254"/>
      <c r="C2530" s="254"/>
      <c r="D2530" s="255"/>
      <c r="E2530" s="254"/>
      <c r="F2530" s="266"/>
      <c r="G2530" s="254"/>
      <c r="H2530" s="267"/>
      <c r="I2530" s="267"/>
      <c r="J2530" s="268"/>
      <c r="K2530" s="267"/>
      <c r="L2530" s="269"/>
      <c r="M2530" s="270"/>
      <c r="N2530" s="270"/>
    </row>
    <row r="2531" spans="1:14" x14ac:dyDescent="0.25">
      <c r="A2531" s="254"/>
      <c r="B2531" s="254"/>
      <c r="C2531" s="254"/>
      <c r="D2531" s="255"/>
      <c r="E2531" s="254"/>
      <c r="F2531" s="266"/>
      <c r="G2531" s="254"/>
      <c r="H2531" s="267"/>
      <c r="I2531" s="267"/>
      <c r="J2531" s="268"/>
      <c r="K2531" s="267"/>
      <c r="L2531" s="269"/>
      <c r="M2531" s="270"/>
      <c r="N2531" s="270"/>
    </row>
    <row r="2532" spans="1:14" x14ac:dyDescent="0.25">
      <c r="A2532" s="254"/>
      <c r="B2532" s="254"/>
      <c r="C2532" s="254"/>
      <c r="D2532" s="255"/>
      <c r="E2532" s="254"/>
      <c r="F2532" s="266"/>
      <c r="G2532" s="254"/>
      <c r="H2532" s="267"/>
      <c r="I2532" s="267"/>
      <c r="J2532" s="268"/>
      <c r="K2532" s="267"/>
      <c r="L2532" s="269"/>
      <c r="M2532" s="270"/>
      <c r="N2532" s="270"/>
    </row>
    <row r="2533" spans="1:14" x14ac:dyDescent="0.25">
      <c r="A2533" s="254"/>
      <c r="B2533" s="254"/>
      <c r="C2533" s="254"/>
      <c r="D2533" s="255"/>
      <c r="E2533" s="254"/>
      <c r="F2533" s="266"/>
      <c r="G2533" s="254"/>
      <c r="H2533" s="267"/>
      <c r="I2533" s="267"/>
      <c r="J2533" s="268"/>
      <c r="K2533" s="267"/>
      <c r="L2533" s="269"/>
      <c r="M2533" s="270"/>
      <c r="N2533" s="270"/>
    </row>
    <row r="2534" spans="1:14" x14ac:dyDescent="0.25">
      <c r="A2534" s="254"/>
      <c r="B2534" s="254"/>
      <c r="C2534" s="254"/>
      <c r="D2534" s="255"/>
      <c r="E2534" s="254"/>
      <c r="F2534" s="266"/>
      <c r="G2534" s="254"/>
      <c r="H2534" s="267"/>
      <c r="I2534" s="267"/>
      <c r="J2534" s="268"/>
      <c r="K2534" s="267"/>
      <c r="L2534" s="269"/>
      <c r="M2534" s="270"/>
      <c r="N2534" s="270"/>
    </row>
    <row r="2535" spans="1:14" x14ac:dyDescent="0.25">
      <c r="A2535" s="254"/>
      <c r="B2535" s="254"/>
      <c r="C2535" s="254"/>
      <c r="D2535" s="255"/>
      <c r="E2535" s="254"/>
      <c r="F2535" s="266"/>
      <c r="G2535" s="254"/>
      <c r="H2535" s="267"/>
      <c r="I2535" s="267"/>
      <c r="J2535" s="268"/>
      <c r="K2535" s="267"/>
      <c r="L2535" s="269"/>
      <c r="M2535" s="270"/>
      <c r="N2535" s="270"/>
    </row>
    <row r="2536" spans="1:14" x14ac:dyDescent="0.25">
      <c r="A2536" s="254"/>
      <c r="B2536" s="254"/>
      <c r="C2536" s="254"/>
      <c r="D2536" s="255"/>
      <c r="E2536" s="254"/>
      <c r="F2536" s="266"/>
      <c r="G2536" s="254"/>
      <c r="H2536" s="267"/>
      <c r="I2536" s="267"/>
      <c r="J2536" s="268"/>
      <c r="K2536" s="267"/>
      <c r="L2536" s="269"/>
      <c r="M2536" s="270"/>
      <c r="N2536" s="270"/>
    </row>
    <row r="2537" spans="1:14" x14ac:dyDescent="0.25">
      <c r="A2537" s="254"/>
      <c r="B2537" s="254"/>
      <c r="C2537" s="254"/>
      <c r="D2537" s="255"/>
      <c r="E2537" s="254"/>
      <c r="F2537" s="266"/>
      <c r="G2537" s="254"/>
      <c r="H2537" s="267"/>
      <c r="I2537" s="267"/>
      <c r="J2537" s="268"/>
      <c r="K2537" s="267"/>
      <c r="L2537" s="269"/>
      <c r="M2537" s="270"/>
      <c r="N2537" s="270"/>
    </row>
    <row r="2538" spans="1:14" x14ac:dyDescent="0.25">
      <c r="A2538" s="254"/>
      <c r="B2538" s="254"/>
      <c r="C2538" s="254"/>
      <c r="D2538" s="255"/>
      <c r="E2538" s="254"/>
      <c r="F2538" s="266"/>
      <c r="G2538" s="254"/>
      <c r="H2538" s="267"/>
      <c r="I2538" s="267"/>
      <c r="J2538" s="268"/>
      <c r="K2538" s="267"/>
      <c r="L2538" s="269"/>
      <c r="M2538" s="270"/>
      <c r="N2538" s="270"/>
    </row>
    <row r="2539" spans="1:14" x14ac:dyDescent="0.25">
      <c r="A2539" s="254"/>
      <c r="B2539" s="254"/>
      <c r="C2539" s="254"/>
      <c r="D2539" s="255"/>
      <c r="E2539" s="254"/>
      <c r="F2539" s="266"/>
      <c r="G2539" s="254"/>
      <c r="H2539" s="267"/>
      <c r="I2539" s="267"/>
      <c r="J2539" s="268"/>
      <c r="K2539" s="267"/>
      <c r="L2539" s="269"/>
      <c r="M2539" s="270"/>
      <c r="N2539" s="270"/>
    </row>
    <row r="2540" spans="1:14" x14ac:dyDescent="0.25">
      <c r="A2540" s="254"/>
      <c r="B2540" s="254"/>
      <c r="C2540" s="254"/>
      <c r="D2540" s="255"/>
      <c r="E2540" s="254"/>
      <c r="F2540" s="266"/>
      <c r="G2540" s="254"/>
      <c r="H2540" s="267"/>
      <c r="I2540" s="267"/>
      <c r="J2540" s="268"/>
      <c r="K2540" s="267"/>
      <c r="L2540" s="269"/>
      <c r="M2540" s="270"/>
      <c r="N2540" s="270"/>
    </row>
    <row r="2541" spans="1:14" x14ac:dyDescent="0.25">
      <c r="A2541" s="254"/>
      <c r="B2541" s="254"/>
      <c r="C2541" s="254"/>
      <c r="D2541" s="255"/>
      <c r="E2541" s="254"/>
      <c r="F2541" s="266"/>
      <c r="G2541" s="254"/>
      <c r="H2541" s="267"/>
      <c r="I2541" s="267"/>
      <c r="J2541" s="268"/>
      <c r="K2541" s="267"/>
      <c r="L2541" s="269"/>
      <c r="M2541" s="270"/>
      <c r="N2541" s="270"/>
    </row>
    <row r="2542" spans="1:14" x14ac:dyDescent="0.25">
      <c r="A2542" s="254"/>
      <c r="B2542" s="254"/>
      <c r="C2542" s="254"/>
      <c r="D2542" s="255"/>
      <c r="E2542" s="254"/>
      <c r="F2542" s="266"/>
      <c r="G2542" s="254"/>
      <c r="H2542" s="267"/>
      <c r="I2542" s="267"/>
      <c r="J2542" s="268"/>
      <c r="K2542" s="267"/>
      <c r="L2542" s="269"/>
      <c r="M2542" s="270"/>
      <c r="N2542" s="270"/>
    </row>
    <row r="2543" spans="1:14" x14ac:dyDescent="0.25">
      <c r="A2543" s="254"/>
      <c r="B2543" s="254"/>
      <c r="C2543" s="254"/>
      <c r="D2543" s="255"/>
      <c r="E2543" s="254"/>
      <c r="F2543" s="266"/>
      <c r="G2543" s="254"/>
      <c r="H2543" s="267"/>
      <c r="I2543" s="267"/>
      <c r="J2543" s="268"/>
      <c r="K2543" s="267"/>
      <c r="L2543" s="269"/>
      <c r="M2543" s="270"/>
      <c r="N2543" s="270"/>
    </row>
    <row r="2544" spans="1:14" x14ac:dyDescent="0.25">
      <c r="A2544" s="254"/>
      <c r="B2544" s="254"/>
      <c r="C2544" s="254"/>
      <c r="D2544" s="255"/>
      <c r="E2544" s="254"/>
      <c r="F2544" s="266"/>
      <c r="G2544" s="254"/>
      <c r="H2544" s="267"/>
      <c r="I2544" s="267"/>
      <c r="J2544" s="268"/>
      <c r="K2544" s="267"/>
      <c r="L2544" s="269"/>
      <c r="M2544" s="270"/>
      <c r="N2544" s="270"/>
    </row>
    <row r="2545" spans="1:14" x14ac:dyDescent="0.25">
      <c r="A2545" s="254"/>
      <c r="B2545" s="254"/>
      <c r="C2545" s="254"/>
      <c r="D2545" s="255"/>
      <c r="E2545" s="254"/>
      <c r="F2545" s="266"/>
      <c r="G2545" s="254"/>
      <c r="H2545" s="267"/>
      <c r="I2545" s="267"/>
      <c r="J2545" s="268"/>
      <c r="K2545" s="267"/>
      <c r="L2545" s="269"/>
      <c r="M2545" s="270"/>
      <c r="N2545" s="270"/>
    </row>
    <row r="2546" spans="1:14" x14ac:dyDescent="0.25">
      <c r="A2546" s="254"/>
      <c r="B2546" s="254"/>
      <c r="C2546" s="254"/>
      <c r="D2546" s="255"/>
      <c r="E2546" s="254"/>
      <c r="F2546" s="266"/>
      <c r="G2546" s="254"/>
      <c r="H2546" s="267"/>
      <c r="I2546" s="267"/>
      <c r="J2546" s="268"/>
      <c r="K2546" s="267"/>
      <c r="L2546" s="269"/>
      <c r="M2546" s="270"/>
      <c r="N2546" s="270"/>
    </row>
    <row r="2547" spans="1:14" x14ac:dyDescent="0.25">
      <c r="A2547" s="254"/>
      <c r="B2547" s="254"/>
      <c r="C2547" s="254"/>
      <c r="D2547" s="255"/>
      <c r="E2547" s="254"/>
      <c r="F2547" s="266"/>
      <c r="G2547" s="254"/>
      <c r="H2547" s="267"/>
      <c r="I2547" s="267"/>
      <c r="J2547" s="268"/>
      <c r="K2547" s="267"/>
      <c r="L2547" s="269"/>
      <c r="M2547" s="270"/>
      <c r="N2547" s="270"/>
    </row>
    <row r="2548" spans="1:14" x14ac:dyDescent="0.25">
      <c r="A2548" s="254"/>
      <c r="B2548" s="254"/>
      <c r="C2548" s="254"/>
      <c r="D2548" s="255"/>
      <c r="E2548" s="254"/>
      <c r="F2548" s="266"/>
      <c r="G2548" s="254"/>
      <c r="H2548" s="267"/>
      <c r="I2548" s="267"/>
      <c r="J2548" s="268"/>
      <c r="K2548" s="267"/>
      <c r="L2548" s="269"/>
      <c r="M2548" s="270"/>
      <c r="N2548" s="270"/>
    </row>
    <row r="2549" spans="1:14" x14ac:dyDescent="0.25">
      <c r="A2549" s="254"/>
      <c r="B2549" s="254"/>
      <c r="C2549" s="254"/>
      <c r="D2549" s="255"/>
      <c r="E2549" s="254"/>
      <c r="F2549" s="266"/>
      <c r="G2549" s="254"/>
      <c r="H2549" s="267"/>
      <c r="I2549" s="267"/>
      <c r="J2549" s="268"/>
      <c r="K2549" s="267"/>
      <c r="L2549" s="269"/>
      <c r="M2549" s="270"/>
      <c r="N2549" s="270"/>
    </row>
    <row r="2550" spans="1:14" x14ac:dyDescent="0.25">
      <c r="A2550" s="254"/>
      <c r="B2550" s="254"/>
      <c r="C2550" s="254"/>
      <c r="D2550" s="255"/>
      <c r="E2550" s="254"/>
      <c r="F2550" s="266"/>
      <c r="G2550" s="254"/>
      <c r="H2550" s="267"/>
      <c r="I2550" s="267"/>
      <c r="J2550" s="268"/>
      <c r="K2550" s="267"/>
      <c r="L2550" s="269"/>
      <c r="M2550" s="270"/>
      <c r="N2550" s="270"/>
    </row>
    <row r="2551" spans="1:14" x14ac:dyDescent="0.25">
      <c r="A2551" s="254"/>
      <c r="B2551" s="254"/>
      <c r="C2551" s="254"/>
      <c r="D2551" s="255"/>
      <c r="E2551" s="254"/>
      <c r="F2551" s="266"/>
      <c r="G2551" s="254"/>
      <c r="H2551" s="267"/>
      <c r="I2551" s="267"/>
      <c r="J2551" s="268"/>
      <c r="K2551" s="267"/>
      <c r="L2551" s="269"/>
      <c r="M2551" s="270"/>
      <c r="N2551" s="270"/>
    </row>
    <row r="2552" spans="1:14" x14ac:dyDescent="0.25">
      <c r="A2552" s="254"/>
      <c r="B2552" s="254"/>
      <c r="C2552" s="254"/>
      <c r="D2552" s="255"/>
      <c r="E2552" s="254"/>
      <c r="F2552" s="266"/>
      <c r="G2552" s="254"/>
      <c r="H2552" s="267"/>
      <c r="I2552" s="267"/>
      <c r="J2552" s="268"/>
      <c r="K2552" s="267"/>
      <c r="L2552" s="269"/>
      <c r="M2552" s="270"/>
      <c r="N2552" s="270"/>
    </row>
    <row r="2553" spans="1:14" x14ac:dyDescent="0.25">
      <c r="A2553" s="254"/>
      <c r="B2553" s="254"/>
      <c r="C2553" s="254"/>
      <c r="D2553" s="255"/>
      <c r="E2553" s="254"/>
      <c r="F2553" s="266"/>
      <c r="G2553" s="254"/>
      <c r="H2553" s="267"/>
      <c r="I2553" s="267"/>
      <c r="J2553" s="268"/>
      <c r="K2553" s="267"/>
      <c r="L2553" s="269"/>
      <c r="M2553" s="270"/>
      <c r="N2553" s="270"/>
    </row>
    <row r="2554" spans="1:14" x14ac:dyDescent="0.25">
      <c r="A2554" s="254"/>
      <c r="B2554" s="254"/>
      <c r="C2554" s="254"/>
      <c r="D2554" s="255"/>
      <c r="E2554" s="254"/>
      <c r="F2554" s="266"/>
      <c r="G2554" s="254"/>
      <c r="H2554" s="267"/>
      <c r="I2554" s="267"/>
      <c r="J2554" s="268"/>
      <c r="K2554" s="267"/>
      <c r="L2554" s="269"/>
      <c r="M2554" s="270"/>
      <c r="N2554" s="270"/>
    </row>
    <row r="2555" spans="1:14" x14ac:dyDescent="0.25">
      <c r="A2555" s="254"/>
      <c r="B2555" s="254"/>
      <c r="C2555" s="254"/>
      <c r="D2555" s="255"/>
      <c r="E2555" s="254"/>
      <c r="F2555" s="266"/>
      <c r="G2555" s="254"/>
      <c r="H2555" s="267"/>
      <c r="I2555" s="267"/>
      <c r="J2555" s="268"/>
      <c r="K2555" s="267"/>
      <c r="L2555" s="269"/>
      <c r="M2555" s="270"/>
      <c r="N2555" s="270"/>
    </row>
    <row r="2556" spans="1:14" x14ac:dyDescent="0.25">
      <c r="A2556" s="254"/>
      <c r="B2556" s="254"/>
      <c r="C2556" s="254"/>
      <c r="D2556" s="255"/>
      <c r="E2556" s="254"/>
      <c r="F2556" s="266"/>
      <c r="G2556" s="254"/>
      <c r="H2556" s="267"/>
      <c r="I2556" s="267"/>
      <c r="J2556" s="268"/>
      <c r="K2556" s="267"/>
      <c r="L2556" s="269"/>
      <c r="M2556" s="270"/>
      <c r="N2556" s="270"/>
    </row>
    <row r="2557" spans="1:14" x14ac:dyDescent="0.25">
      <c r="A2557" s="254"/>
      <c r="B2557" s="254"/>
      <c r="C2557" s="254"/>
      <c r="D2557" s="255"/>
      <c r="E2557" s="254"/>
      <c r="F2557" s="266"/>
      <c r="G2557" s="254"/>
      <c r="H2557" s="267"/>
      <c r="I2557" s="267"/>
      <c r="J2557" s="268"/>
      <c r="K2557" s="267"/>
      <c r="L2557" s="269"/>
      <c r="M2557" s="270"/>
      <c r="N2557" s="270"/>
    </row>
    <row r="2558" spans="1:14" x14ac:dyDescent="0.25">
      <c r="A2558" s="254"/>
      <c r="B2558" s="254"/>
      <c r="C2558" s="254"/>
      <c r="D2558" s="255"/>
      <c r="E2558" s="254"/>
      <c r="F2558" s="266"/>
      <c r="G2558" s="254"/>
      <c r="H2558" s="267"/>
      <c r="I2558" s="267"/>
      <c r="J2558" s="268"/>
      <c r="K2558" s="267"/>
      <c r="L2558" s="269"/>
      <c r="M2558" s="270"/>
      <c r="N2558" s="270"/>
    </row>
    <row r="2559" spans="1:14" x14ac:dyDescent="0.25">
      <c r="A2559" s="254"/>
      <c r="B2559" s="254"/>
      <c r="C2559" s="254"/>
      <c r="D2559" s="255"/>
      <c r="E2559" s="254"/>
      <c r="F2559" s="266"/>
      <c r="G2559" s="254"/>
      <c r="H2559" s="267"/>
      <c r="I2559" s="267"/>
      <c r="J2559" s="268"/>
      <c r="K2559" s="267"/>
      <c r="L2559" s="269"/>
      <c r="M2559" s="270"/>
      <c r="N2559" s="270"/>
    </row>
    <row r="2560" spans="1:14" x14ac:dyDescent="0.25">
      <c r="A2560" s="254"/>
      <c r="B2560" s="254"/>
      <c r="C2560" s="254"/>
      <c r="D2560" s="255"/>
      <c r="E2560" s="254"/>
      <c r="F2560" s="266"/>
      <c r="G2560" s="254"/>
      <c r="H2560" s="267"/>
      <c r="I2560" s="267"/>
      <c r="J2560" s="268"/>
      <c r="K2560" s="267"/>
      <c r="L2560" s="269"/>
      <c r="M2560" s="270"/>
      <c r="N2560" s="270"/>
    </row>
    <row r="2561" spans="1:14" x14ac:dyDescent="0.25">
      <c r="A2561" s="254"/>
      <c r="B2561" s="254"/>
      <c r="C2561" s="254"/>
      <c r="D2561" s="255"/>
      <c r="E2561" s="254"/>
      <c r="F2561" s="266"/>
      <c r="G2561" s="254"/>
      <c r="H2561" s="267"/>
      <c r="I2561" s="267"/>
      <c r="J2561" s="268"/>
      <c r="K2561" s="267"/>
      <c r="L2561" s="269"/>
      <c r="M2561" s="270"/>
      <c r="N2561" s="270"/>
    </row>
    <row r="2562" spans="1:14" x14ac:dyDescent="0.25">
      <c r="A2562" s="254"/>
      <c r="B2562" s="254"/>
      <c r="C2562" s="254"/>
      <c r="D2562" s="255"/>
      <c r="E2562" s="254"/>
      <c r="F2562" s="266"/>
      <c r="G2562" s="254"/>
      <c r="H2562" s="267"/>
      <c r="I2562" s="267"/>
      <c r="J2562" s="268"/>
      <c r="K2562" s="267"/>
      <c r="L2562" s="269"/>
      <c r="M2562" s="270"/>
      <c r="N2562" s="270"/>
    </row>
    <row r="2563" spans="1:14" x14ac:dyDescent="0.25">
      <c r="A2563" s="254"/>
      <c r="B2563" s="254"/>
      <c r="C2563" s="254"/>
      <c r="D2563" s="255"/>
      <c r="E2563" s="254"/>
      <c r="F2563" s="266"/>
      <c r="G2563" s="254"/>
      <c r="H2563" s="267"/>
      <c r="I2563" s="267"/>
      <c r="J2563" s="268"/>
      <c r="K2563" s="267"/>
      <c r="L2563" s="269"/>
      <c r="M2563" s="270"/>
      <c r="N2563" s="270"/>
    </row>
    <row r="2564" spans="1:14" x14ac:dyDescent="0.25">
      <c r="A2564" s="254"/>
      <c r="B2564" s="254"/>
      <c r="C2564" s="254"/>
      <c r="D2564" s="255"/>
      <c r="E2564" s="254"/>
      <c r="F2564" s="266"/>
      <c r="G2564" s="254"/>
      <c r="H2564" s="267"/>
      <c r="I2564" s="267"/>
      <c r="J2564" s="268"/>
      <c r="K2564" s="267"/>
      <c r="L2564" s="269"/>
      <c r="M2564" s="270"/>
      <c r="N2564" s="270"/>
    </row>
    <row r="2565" spans="1:14" x14ac:dyDescent="0.25">
      <c r="A2565" s="254"/>
      <c r="B2565" s="254"/>
      <c r="C2565" s="254"/>
      <c r="D2565" s="255"/>
      <c r="E2565" s="254"/>
      <c r="F2565" s="266"/>
      <c r="G2565" s="254"/>
      <c r="H2565" s="267"/>
      <c r="I2565" s="267"/>
      <c r="J2565" s="268"/>
      <c r="K2565" s="267"/>
      <c r="L2565" s="269"/>
      <c r="M2565" s="270"/>
      <c r="N2565" s="270"/>
    </row>
    <row r="2566" spans="1:14" x14ac:dyDescent="0.25">
      <c r="A2566" s="254"/>
      <c r="B2566" s="254"/>
      <c r="C2566" s="254"/>
      <c r="D2566" s="255"/>
      <c r="E2566" s="254"/>
      <c r="F2566" s="266"/>
      <c r="G2566" s="254"/>
      <c r="H2566" s="267"/>
      <c r="I2566" s="267"/>
      <c r="J2566" s="268"/>
      <c r="K2566" s="267"/>
      <c r="L2566" s="269"/>
      <c r="M2566" s="270"/>
      <c r="N2566" s="270"/>
    </row>
    <row r="2567" spans="1:14" x14ac:dyDescent="0.25">
      <c r="A2567" s="254"/>
      <c r="B2567" s="254"/>
      <c r="C2567" s="254"/>
      <c r="D2567" s="255"/>
      <c r="E2567" s="254"/>
      <c r="F2567" s="266"/>
      <c r="G2567" s="254"/>
      <c r="H2567" s="267"/>
      <c r="I2567" s="267"/>
      <c r="J2567" s="268"/>
      <c r="K2567" s="267"/>
      <c r="L2567" s="269"/>
      <c r="M2567" s="270"/>
      <c r="N2567" s="270"/>
    </row>
    <row r="2568" spans="1:14" x14ac:dyDescent="0.25">
      <c r="A2568" s="254"/>
      <c r="B2568" s="254"/>
      <c r="C2568" s="254"/>
      <c r="D2568" s="255"/>
      <c r="E2568" s="254"/>
      <c r="F2568" s="266"/>
      <c r="G2568" s="254"/>
      <c r="H2568" s="267"/>
      <c r="I2568" s="267"/>
      <c r="J2568" s="268"/>
      <c r="K2568" s="267"/>
      <c r="L2568" s="269"/>
      <c r="M2568" s="270"/>
      <c r="N2568" s="270"/>
    </row>
    <row r="2569" spans="1:14" x14ac:dyDescent="0.25">
      <c r="A2569" s="254"/>
      <c r="B2569" s="254"/>
      <c r="C2569" s="254"/>
      <c r="D2569" s="255"/>
      <c r="E2569" s="254"/>
      <c r="F2569" s="266"/>
      <c r="G2569" s="254"/>
      <c r="H2569" s="267"/>
      <c r="I2569" s="267"/>
      <c r="J2569" s="268"/>
      <c r="K2569" s="267"/>
      <c r="L2569" s="269"/>
      <c r="M2569" s="270"/>
      <c r="N2569" s="270"/>
    </row>
    <row r="2570" spans="1:14" x14ac:dyDescent="0.25">
      <c r="A2570" s="254"/>
      <c r="B2570" s="254"/>
      <c r="C2570" s="254"/>
      <c r="D2570" s="255"/>
      <c r="E2570" s="254"/>
      <c r="F2570" s="266"/>
      <c r="G2570" s="254"/>
      <c r="H2570" s="267"/>
      <c r="I2570" s="267"/>
      <c r="J2570" s="268"/>
      <c r="K2570" s="267"/>
      <c r="L2570" s="269"/>
      <c r="M2570" s="270"/>
      <c r="N2570" s="270"/>
    </row>
    <row r="2571" spans="1:14" x14ac:dyDescent="0.25">
      <c r="A2571" s="254"/>
      <c r="B2571" s="254"/>
      <c r="C2571" s="254"/>
      <c r="D2571" s="255"/>
      <c r="E2571" s="254"/>
      <c r="F2571" s="266"/>
      <c r="G2571" s="254"/>
      <c r="H2571" s="267"/>
      <c r="I2571" s="267"/>
      <c r="J2571" s="268"/>
      <c r="K2571" s="267"/>
      <c r="L2571" s="269"/>
      <c r="M2571" s="270"/>
      <c r="N2571" s="270"/>
    </row>
    <row r="2572" spans="1:14" x14ac:dyDescent="0.25">
      <c r="A2572" s="254"/>
      <c r="B2572" s="254"/>
      <c r="C2572" s="254"/>
      <c r="D2572" s="255"/>
      <c r="E2572" s="254"/>
      <c r="F2572" s="266"/>
      <c r="G2572" s="254"/>
      <c r="H2572" s="267"/>
      <c r="I2572" s="267"/>
      <c r="J2572" s="268"/>
      <c r="K2572" s="267"/>
      <c r="L2572" s="269"/>
      <c r="M2572" s="270"/>
      <c r="N2572" s="270"/>
    </row>
    <row r="2573" spans="1:14" x14ac:dyDescent="0.25">
      <c r="A2573" s="254"/>
      <c r="B2573" s="254"/>
      <c r="C2573" s="254"/>
      <c r="D2573" s="255"/>
      <c r="E2573" s="254"/>
      <c r="F2573" s="266"/>
      <c r="G2573" s="254"/>
      <c r="H2573" s="267"/>
      <c r="I2573" s="267"/>
      <c r="J2573" s="268"/>
      <c r="K2573" s="267"/>
      <c r="L2573" s="269"/>
      <c r="M2573" s="270"/>
      <c r="N2573" s="270"/>
    </row>
    <row r="2574" spans="1:14" x14ac:dyDescent="0.25">
      <c r="A2574" s="254"/>
      <c r="B2574" s="254"/>
      <c r="C2574" s="254"/>
      <c r="D2574" s="255"/>
      <c r="E2574" s="254"/>
      <c r="F2574" s="266"/>
      <c r="G2574" s="254"/>
      <c r="H2574" s="267"/>
      <c r="I2574" s="267"/>
      <c r="J2574" s="268"/>
      <c r="K2574" s="267"/>
      <c r="L2574" s="269"/>
      <c r="M2574" s="270"/>
      <c r="N2574" s="270"/>
    </row>
    <row r="2575" spans="1:14" x14ac:dyDescent="0.25">
      <c r="A2575" s="254"/>
      <c r="B2575" s="254"/>
      <c r="C2575" s="254"/>
      <c r="D2575" s="255"/>
      <c r="E2575" s="254"/>
      <c r="F2575" s="266"/>
      <c r="G2575" s="254"/>
      <c r="H2575" s="267"/>
      <c r="I2575" s="267"/>
      <c r="J2575" s="268"/>
      <c r="K2575" s="267"/>
      <c r="L2575" s="269"/>
      <c r="M2575" s="270"/>
      <c r="N2575" s="270"/>
    </row>
    <row r="2576" spans="1:14" x14ac:dyDescent="0.25">
      <c r="A2576" s="254"/>
      <c r="B2576" s="254"/>
      <c r="C2576" s="254"/>
      <c r="D2576" s="255"/>
      <c r="E2576" s="254"/>
      <c r="F2576" s="266"/>
      <c r="G2576" s="254"/>
      <c r="H2576" s="267"/>
      <c r="I2576" s="267"/>
      <c r="J2576" s="268"/>
      <c r="K2576" s="267"/>
      <c r="L2576" s="269"/>
      <c r="M2576" s="270"/>
      <c r="N2576" s="270"/>
    </row>
    <row r="2577" spans="1:14" x14ac:dyDescent="0.25">
      <c r="A2577" s="254"/>
      <c r="B2577" s="254"/>
      <c r="C2577" s="254"/>
      <c r="D2577" s="255"/>
      <c r="E2577" s="254"/>
      <c r="F2577" s="266"/>
      <c r="G2577" s="254"/>
      <c r="H2577" s="267"/>
      <c r="I2577" s="267"/>
      <c r="J2577" s="268"/>
      <c r="K2577" s="267"/>
      <c r="L2577" s="269"/>
      <c r="M2577" s="270"/>
      <c r="N2577" s="270"/>
    </row>
    <row r="2578" spans="1:14" x14ac:dyDescent="0.25">
      <c r="A2578" s="254"/>
      <c r="B2578" s="254"/>
      <c r="C2578" s="254"/>
      <c r="D2578" s="255"/>
      <c r="E2578" s="254"/>
      <c r="F2578" s="266"/>
      <c r="G2578" s="254"/>
      <c r="H2578" s="267"/>
      <c r="I2578" s="267"/>
      <c r="J2578" s="268"/>
      <c r="K2578" s="267"/>
      <c r="L2578" s="269"/>
      <c r="M2578" s="270"/>
      <c r="N2578" s="270"/>
    </row>
    <row r="2579" spans="1:14" x14ac:dyDescent="0.25">
      <c r="A2579" s="254"/>
      <c r="B2579" s="254"/>
      <c r="C2579" s="254"/>
      <c r="D2579" s="255"/>
      <c r="E2579" s="254"/>
      <c r="F2579" s="266"/>
      <c r="G2579" s="254"/>
      <c r="H2579" s="267"/>
      <c r="I2579" s="267"/>
      <c r="J2579" s="268"/>
      <c r="K2579" s="267"/>
      <c r="L2579" s="269"/>
      <c r="M2579" s="270"/>
      <c r="N2579" s="270"/>
    </row>
    <row r="2580" spans="1:14" x14ac:dyDescent="0.25">
      <c r="A2580" s="254"/>
      <c r="B2580" s="254"/>
      <c r="C2580" s="254"/>
      <c r="D2580" s="255"/>
      <c r="E2580" s="254"/>
      <c r="F2580" s="266"/>
      <c r="G2580" s="254"/>
      <c r="H2580" s="267"/>
      <c r="I2580" s="267"/>
      <c r="J2580" s="268"/>
      <c r="K2580" s="267"/>
      <c r="L2580" s="269"/>
      <c r="M2580" s="270"/>
      <c r="N2580" s="270"/>
    </row>
    <row r="2581" spans="1:14" x14ac:dyDescent="0.25">
      <c r="A2581" s="254"/>
      <c r="B2581" s="254"/>
      <c r="C2581" s="254"/>
      <c r="D2581" s="255"/>
      <c r="E2581" s="254"/>
      <c r="F2581" s="266"/>
      <c r="G2581" s="254"/>
      <c r="H2581" s="267"/>
      <c r="I2581" s="267"/>
      <c r="J2581" s="268"/>
      <c r="K2581" s="267"/>
      <c r="L2581" s="269"/>
      <c r="M2581" s="270"/>
      <c r="N2581" s="270"/>
    </row>
    <row r="2582" spans="1:14" x14ac:dyDescent="0.25">
      <c r="A2582" s="254"/>
      <c r="B2582" s="254"/>
      <c r="C2582" s="254"/>
      <c r="D2582" s="255"/>
      <c r="E2582" s="254"/>
      <c r="F2582" s="266"/>
      <c r="G2582" s="254"/>
      <c r="H2582" s="267"/>
      <c r="I2582" s="267"/>
      <c r="J2582" s="268"/>
      <c r="K2582" s="267"/>
      <c r="L2582" s="269"/>
      <c r="M2582" s="270"/>
      <c r="N2582" s="270"/>
    </row>
    <row r="2583" spans="1:14" x14ac:dyDescent="0.25">
      <c r="A2583" s="254"/>
      <c r="B2583" s="254"/>
      <c r="C2583" s="254"/>
      <c r="D2583" s="255"/>
      <c r="E2583" s="254"/>
      <c r="F2583" s="266"/>
      <c r="G2583" s="254"/>
      <c r="H2583" s="267"/>
      <c r="I2583" s="267"/>
      <c r="J2583" s="268"/>
      <c r="K2583" s="267"/>
      <c r="L2583" s="269"/>
      <c r="M2583" s="270"/>
      <c r="N2583" s="270"/>
    </row>
    <row r="2584" spans="1:14" x14ac:dyDescent="0.25">
      <c r="A2584" s="254"/>
      <c r="B2584" s="254"/>
      <c r="C2584" s="254"/>
      <c r="D2584" s="255"/>
      <c r="E2584" s="254"/>
      <c r="F2584" s="266"/>
      <c r="G2584" s="254"/>
      <c r="H2584" s="267"/>
      <c r="I2584" s="267"/>
      <c r="J2584" s="268"/>
      <c r="K2584" s="267"/>
      <c r="L2584" s="269"/>
      <c r="M2584" s="270"/>
      <c r="N2584" s="270"/>
    </row>
    <row r="2585" spans="1:14" x14ac:dyDescent="0.25">
      <c r="A2585" s="254"/>
      <c r="B2585" s="254"/>
      <c r="C2585" s="254"/>
      <c r="D2585" s="255"/>
      <c r="E2585" s="254"/>
      <c r="F2585" s="266"/>
      <c r="G2585" s="254"/>
      <c r="H2585" s="267"/>
      <c r="I2585" s="267"/>
      <c r="J2585" s="268"/>
      <c r="K2585" s="267"/>
      <c r="L2585" s="269"/>
      <c r="M2585" s="270"/>
      <c r="N2585" s="270"/>
    </row>
    <row r="2586" spans="1:14" x14ac:dyDescent="0.25">
      <c r="A2586" s="254"/>
      <c r="B2586" s="254"/>
      <c r="C2586" s="254"/>
      <c r="D2586" s="255"/>
      <c r="E2586" s="254"/>
      <c r="F2586" s="266"/>
      <c r="G2586" s="254"/>
      <c r="H2586" s="267"/>
      <c r="I2586" s="267"/>
      <c r="J2586" s="268"/>
      <c r="K2586" s="267"/>
      <c r="L2586" s="269"/>
      <c r="M2586" s="270"/>
      <c r="N2586" s="270"/>
    </row>
    <row r="2587" spans="1:14" x14ac:dyDescent="0.25">
      <c r="A2587" s="254"/>
      <c r="B2587" s="254"/>
      <c r="C2587" s="254"/>
      <c r="D2587" s="255"/>
      <c r="E2587" s="254"/>
      <c r="F2587" s="266"/>
      <c r="G2587" s="254"/>
      <c r="H2587" s="267"/>
      <c r="I2587" s="267"/>
      <c r="J2587" s="268"/>
      <c r="K2587" s="267"/>
      <c r="L2587" s="269"/>
      <c r="M2587" s="270"/>
      <c r="N2587" s="270"/>
    </row>
    <row r="2588" spans="1:14" x14ac:dyDescent="0.25">
      <c r="A2588" s="254"/>
      <c r="B2588" s="254"/>
      <c r="C2588" s="254"/>
      <c r="D2588" s="255"/>
      <c r="E2588" s="254"/>
      <c r="F2588" s="266"/>
      <c r="G2588" s="254"/>
      <c r="H2588" s="267"/>
      <c r="I2588" s="267"/>
      <c r="J2588" s="268"/>
      <c r="K2588" s="267"/>
      <c r="L2588" s="269"/>
      <c r="M2588" s="270"/>
      <c r="N2588" s="270"/>
    </row>
    <row r="2589" spans="1:14" x14ac:dyDescent="0.25">
      <c r="A2589" s="254"/>
      <c r="B2589" s="254"/>
      <c r="C2589" s="254"/>
      <c r="D2589" s="255"/>
      <c r="E2589" s="254"/>
      <c r="F2589" s="266"/>
      <c r="G2589" s="254"/>
      <c r="H2589" s="267"/>
      <c r="I2589" s="267"/>
      <c r="J2589" s="268"/>
      <c r="K2589" s="267"/>
      <c r="L2589" s="269"/>
      <c r="M2589" s="270"/>
      <c r="N2589" s="270"/>
    </row>
    <row r="2590" spans="1:14" x14ac:dyDescent="0.25">
      <c r="A2590" s="254"/>
      <c r="B2590" s="254"/>
      <c r="C2590" s="254"/>
      <c r="D2590" s="255"/>
      <c r="E2590" s="254"/>
      <c r="F2590" s="266"/>
      <c r="G2590" s="254"/>
      <c r="H2590" s="267"/>
      <c r="I2590" s="267"/>
      <c r="J2590" s="268"/>
      <c r="K2590" s="267"/>
      <c r="L2590" s="269"/>
      <c r="M2590" s="270"/>
      <c r="N2590" s="270"/>
    </row>
    <row r="2591" spans="1:14" x14ac:dyDescent="0.25">
      <c r="A2591" s="254"/>
      <c r="B2591" s="254"/>
      <c r="C2591" s="254"/>
      <c r="D2591" s="255"/>
      <c r="E2591" s="254"/>
      <c r="F2591" s="266"/>
      <c r="G2591" s="254"/>
      <c r="H2591" s="267"/>
      <c r="I2591" s="267"/>
      <c r="J2591" s="268"/>
      <c r="K2591" s="267"/>
      <c r="L2591" s="269"/>
      <c r="M2591" s="270"/>
      <c r="N2591" s="270"/>
    </row>
    <row r="2592" spans="1:14" x14ac:dyDescent="0.25">
      <c r="A2592" s="254"/>
      <c r="B2592" s="254"/>
      <c r="C2592" s="254"/>
      <c r="D2592" s="255"/>
      <c r="E2592" s="254"/>
      <c r="F2592" s="266"/>
      <c r="G2592" s="254"/>
      <c r="H2592" s="267"/>
      <c r="I2592" s="267"/>
      <c r="J2592" s="268"/>
      <c r="K2592" s="267"/>
      <c r="L2592" s="269"/>
      <c r="M2592" s="270"/>
      <c r="N2592" s="270"/>
    </row>
    <row r="2593" spans="1:14" x14ac:dyDescent="0.25">
      <c r="A2593" s="254"/>
      <c r="B2593" s="254"/>
      <c r="C2593" s="254"/>
      <c r="D2593" s="255"/>
      <c r="E2593" s="254"/>
      <c r="F2593" s="266"/>
      <c r="G2593" s="254"/>
      <c r="H2593" s="267"/>
      <c r="I2593" s="267"/>
      <c r="J2593" s="268"/>
      <c r="K2593" s="267"/>
      <c r="L2593" s="269"/>
      <c r="M2593" s="270"/>
      <c r="N2593" s="270"/>
    </row>
    <row r="2594" spans="1:14" x14ac:dyDescent="0.25">
      <c r="A2594" s="254"/>
      <c r="B2594" s="254"/>
      <c r="C2594" s="254"/>
      <c r="D2594" s="255"/>
      <c r="E2594" s="254"/>
      <c r="F2594" s="266"/>
      <c r="G2594" s="254"/>
      <c r="H2594" s="267"/>
      <c r="I2594" s="267"/>
      <c r="J2594" s="268"/>
      <c r="K2594" s="267"/>
      <c r="L2594" s="269"/>
      <c r="M2594" s="270"/>
      <c r="N2594" s="270"/>
    </row>
    <row r="2595" spans="1:14" x14ac:dyDescent="0.25">
      <c r="A2595" s="254"/>
      <c r="B2595" s="254"/>
      <c r="C2595" s="254"/>
      <c r="D2595" s="255"/>
      <c r="E2595" s="254"/>
      <c r="F2595" s="266"/>
      <c r="G2595" s="254"/>
      <c r="H2595" s="267"/>
      <c r="I2595" s="267"/>
      <c r="J2595" s="268"/>
      <c r="K2595" s="267"/>
      <c r="L2595" s="269"/>
      <c r="M2595" s="270"/>
      <c r="N2595" s="270"/>
    </row>
    <row r="2596" spans="1:14" x14ac:dyDescent="0.25">
      <c r="A2596" s="254"/>
      <c r="B2596" s="254"/>
      <c r="C2596" s="254"/>
      <c r="D2596" s="255"/>
      <c r="E2596" s="254"/>
      <c r="F2596" s="266"/>
      <c r="G2596" s="254"/>
      <c r="H2596" s="267"/>
      <c r="I2596" s="267"/>
      <c r="J2596" s="268"/>
      <c r="K2596" s="267"/>
      <c r="L2596" s="269"/>
      <c r="M2596" s="270"/>
      <c r="N2596" s="270"/>
    </row>
    <row r="2597" spans="1:14" x14ac:dyDescent="0.25">
      <c r="A2597" s="254"/>
      <c r="B2597" s="254"/>
      <c r="C2597" s="254"/>
      <c r="D2597" s="255"/>
      <c r="E2597" s="254"/>
      <c r="F2597" s="266"/>
      <c r="G2597" s="254"/>
      <c r="H2597" s="267"/>
      <c r="I2597" s="267"/>
      <c r="J2597" s="268"/>
      <c r="K2597" s="267"/>
      <c r="L2597" s="269"/>
      <c r="M2597" s="270"/>
      <c r="N2597" s="270"/>
    </row>
    <row r="2598" spans="1:14" x14ac:dyDescent="0.25">
      <c r="A2598" s="254"/>
      <c r="B2598" s="254"/>
      <c r="C2598" s="254"/>
      <c r="D2598" s="255"/>
      <c r="E2598" s="254"/>
      <c r="F2598" s="266"/>
      <c r="G2598" s="254"/>
      <c r="H2598" s="267"/>
      <c r="I2598" s="267"/>
      <c r="J2598" s="268"/>
      <c r="K2598" s="267"/>
      <c r="L2598" s="269"/>
      <c r="M2598" s="270"/>
      <c r="N2598" s="270"/>
    </row>
    <row r="2599" spans="1:14" x14ac:dyDescent="0.25">
      <c r="A2599" s="254"/>
      <c r="B2599" s="254"/>
      <c r="C2599" s="254"/>
      <c r="D2599" s="255"/>
      <c r="E2599" s="254"/>
      <c r="F2599" s="266"/>
      <c r="G2599" s="254"/>
      <c r="H2599" s="267"/>
      <c r="I2599" s="267"/>
      <c r="J2599" s="268"/>
      <c r="K2599" s="267"/>
      <c r="L2599" s="269"/>
      <c r="M2599" s="270"/>
      <c r="N2599" s="270"/>
    </row>
    <row r="2600" spans="1:14" x14ac:dyDescent="0.25">
      <c r="A2600" s="254"/>
      <c r="B2600" s="254"/>
      <c r="C2600" s="254"/>
      <c r="D2600" s="255"/>
      <c r="E2600" s="254"/>
      <c r="F2600" s="266"/>
      <c r="G2600" s="254"/>
      <c r="H2600" s="267"/>
      <c r="I2600" s="267"/>
      <c r="J2600" s="268"/>
      <c r="K2600" s="267"/>
      <c r="L2600" s="269"/>
      <c r="M2600" s="270"/>
      <c r="N2600" s="270"/>
    </row>
    <row r="2601" spans="1:14" x14ac:dyDescent="0.25">
      <c r="A2601" s="254"/>
      <c r="B2601" s="254"/>
      <c r="C2601" s="254"/>
      <c r="D2601" s="255"/>
      <c r="E2601" s="254"/>
      <c r="F2601" s="266"/>
      <c r="G2601" s="254"/>
      <c r="H2601" s="267"/>
      <c r="I2601" s="267"/>
      <c r="J2601" s="268"/>
      <c r="K2601" s="267"/>
      <c r="L2601" s="269"/>
      <c r="M2601" s="270"/>
      <c r="N2601" s="270"/>
    </row>
    <row r="2602" spans="1:14" x14ac:dyDescent="0.25">
      <c r="A2602" s="254"/>
      <c r="B2602" s="254"/>
      <c r="C2602" s="254"/>
      <c r="D2602" s="255"/>
      <c r="E2602" s="254"/>
      <c r="F2602" s="266"/>
      <c r="G2602" s="254"/>
      <c r="H2602" s="267"/>
      <c r="I2602" s="267"/>
      <c r="J2602" s="268"/>
      <c r="K2602" s="267"/>
      <c r="L2602" s="269"/>
      <c r="M2602" s="270"/>
      <c r="N2602" s="270"/>
    </row>
    <row r="2603" spans="1:14" x14ac:dyDescent="0.25">
      <c r="A2603" s="254"/>
      <c r="B2603" s="254"/>
      <c r="C2603" s="254"/>
      <c r="D2603" s="255"/>
      <c r="E2603" s="254"/>
      <c r="F2603" s="266"/>
      <c r="G2603" s="254"/>
      <c r="H2603" s="267"/>
      <c r="I2603" s="267"/>
      <c r="J2603" s="268"/>
      <c r="K2603" s="267"/>
      <c r="L2603" s="269"/>
      <c r="M2603" s="270"/>
      <c r="N2603" s="270"/>
    </row>
    <row r="2604" spans="1:14" x14ac:dyDescent="0.25">
      <c r="A2604" s="254"/>
      <c r="B2604" s="254"/>
      <c r="C2604" s="254"/>
      <c r="D2604" s="255"/>
      <c r="E2604" s="254"/>
      <c r="F2604" s="266"/>
      <c r="G2604" s="254"/>
      <c r="H2604" s="267"/>
      <c r="I2604" s="267"/>
      <c r="J2604" s="268"/>
      <c r="K2604" s="267"/>
      <c r="L2604" s="269"/>
      <c r="M2604" s="270"/>
      <c r="N2604" s="270"/>
    </row>
    <row r="2605" spans="1:14" x14ac:dyDescent="0.25">
      <c r="A2605" s="254"/>
      <c r="B2605" s="254"/>
      <c r="C2605" s="254"/>
      <c r="D2605" s="255"/>
      <c r="E2605" s="254"/>
      <c r="F2605" s="266"/>
      <c r="G2605" s="254"/>
      <c r="H2605" s="267"/>
      <c r="I2605" s="267"/>
      <c r="J2605" s="268"/>
      <c r="K2605" s="267"/>
      <c r="L2605" s="269"/>
      <c r="M2605" s="270"/>
      <c r="N2605" s="270"/>
    </row>
    <row r="2606" spans="1:14" x14ac:dyDescent="0.25">
      <c r="A2606" s="254"/>
      <c r="B2606" s="254"/>
      <c r="C2606" s="254"/>
      <c r="D2606" s="255"/>
      <c r="E2606" s="254"/>
      <c r="F2606" s="266"/>
      <c r="G2606" s="254"/>
      <c r="H2606" s="267"/>
      <c r="I2606" s="267"/>
      <c r="J2606" s="268"/>
      <c r="K2606" s="267"/>
      <c r="L2606" s="269"/>
      <c r="M2606" s="270"/>
      <c r="N2606" s="270"/>
    </row>
    <row r="2607" spans="1:14" x14ac:dyDescent="0.25">
      <c r="A2607" s="254"/>
      <c r="B2607" s="254"/>
      <c r="C2607" s="254"/>
      <c r="D2607" s="255"/>
      <c r="E2607" s="254"/>
      <c r="F2607" s="266"/>
      <c r="G2607" s="254"/>
      <c r="H2607" s="267"/>
      <c r="I2607" s="267"/>
      <c r="J2607" s="268"/>
      <c r="K2607" s="267"/>
      <c r="L2607" s="269"/>
      <c r="M2607" s="270"/>
      <c r="N2607" s="270"/>
    </row>
    <row r="2608" spans="1:14" x14ac:dyDescent="0.25">
      <c r="A2608" s="254"/>
      <c r="B2608" s="254"/>
      <c r="C2608" s="254"/>
      <c r="D2608" s="255"/>
      <c r="E2608" s="254"/>
      <c r="F2608" s="266"/>
      <c r="G2608" s="254"/>
      <c r="H2608" s="267"/>
      <c r="I2608" s="267"/>
      <c r="J2608" s="268"/>
      <c r="K2608" s="267"/>
      <c r="L2608" s="269"/>
      <c r="M2608" s="270"/>
      <c r="N2608" s="270"/>
    </row>
    <row r="2609" spans="1:14" x14ac:dyDescent="0.25">
      <c r="A2609" s="254"/>
      <c r="B2609" s="254"/>
      <c r="C2609" s="254"/>
      <c r="D2609" s="255"/>
      <c r="E2609" s="254"/>
      <c r="F2609" s="266"/>
      <c r="G2609" s="254"/>
      <c r="H2609" s="267"/>
      <c r="I2609" s="267"/>
      <c r="J2609" s="268"/>
      <c r="K2609" s="267"/>
      <c r="L2609" s="269"/>
      <c r="M2609" s="270"/>
      <c r="N2609" s="270"/>
    </row>
    <row r="2610" spans="1:14" x14ac:dyDescent="0.25">
      <c r="A2610" s="254"/>
      <c r="B2610" s="254"/>
      <c r="C2610" s="254"/>
      <c r="D2610" s="255"/>
      <c r="E2610" s="254"/>
      <c r="F2610" s="266"/>
      <c r="G2610" s="254"/>
      <c r="H2610" s="267"/>
      <c r="I2610" s="267"/>
      <c r="J2610" s="268"/>
      <c r="K2610" s="267"/>
      <c r="L2610" s="269"/>
      <c r="M2610" s="270"/>
      <c r="N2610" s="270"/>
    </row>
    <row r="2611" spans="1:14" x14ac:dyDescent="0.25">
      <c r="A2611" s="254"/>
      <c r="B2611" s="254"/>
      <c r="C2611" s="254"/>
      <c r="D2611" s="255"/>
      <c r="E2611" s="254"/>
      <c r="F2611" s="266"/>
      <c r="G2611" s="254"/>
      <c r="H2611" s="267"/>
      <c r="I2611" s="267"/>
      <c r="J2611" s="268"/>
      <c r="K2611" s="267"/>
      <c r="L2611" s="269"/>
      <c r="M2611" s="270"/>
      <c r="N2611" s="270"/>
    </row>
    <row r="2612" spans="1:14" x14ac:dyDescent="0.25">
      <c r="A2612" s="254"/>
      <c r="B2612" s="254"/>
      <c r="C2612" s="254"/>
      <c r="D2612" s="255"/>
      <c r="E2612" s="254"/>
      <c r="F2612" s="266"/>
      <c r="G2612" s="254"/>
      <c r="H2612" s="267"/>
      <c r="I2612" s="267"/>
      <c r="J2612" s="268"/>
      <c r="K2612" s="267"/>
      <c r="L2612" s="269"/>
      <c r="M2612" s="270"/>
      <c r="N2612" s="270"/>
    </row>
    <row r="2613" spans="1:14" x14ac:dyDescent="0.25">
      <c r="A2613" s="254"/>
      <c r="B2613" s="254"/>
      <c r="C2613" s="254"/>
      <c r="D2613" s="255"/>
      <c r="E2613" s="254"/>
      <c r="F2613" s="266"/>
      <c r="G2613" s="254"/>
      <c r="H2613" s="267"/>
      <c r="I2613" s="267"/>
      <c r="J2613" s="268"/>
      <c r="K2613" s="267"/>
      <c r="L2613" s="269"/>
      <c r="M2613" s="270"/>
      <c r="N2613" s="270"/>
    </row>
    <row r="2614" spans="1:14" x14ac:dyDescent="0.25">
      <c r="A2614" s="254"/>
      <c r="B2614" s="254"/>
      <c r="C2614" s="254"/>
      <c r="D2614" s="255"/>
      <c r="E2614" s="254"/>
      <c r="F2614" s="266"/>
      <c r="G2614" s="254"/>
      <c r="H2614" s="267"/>
      <c r="I2614" s="267"/>
      <c r="J2614" s="268"/>
      <c r="K2614" s="267"/>
      <c r="L2614" s="269"/>
      <c r="M2614" s="270"/>
      <c r="N2614" s="270"/>
    </row>
    <row r="2615" spans="1:14" x14ac:dyDescent="0.25">
      <c r="A2615" s="254"/>
      <c r="B2615" s="254"/>
      <c r="C2615" s="254"/>
      <c r="D2615" s="255"/>
      <c r="E2615" s="254"/>
      <c r="F2615" s="266"/>
      <c r="G2615" s="254"/>
      <c r="H2615" s="267"/>
      <c r="I2615" s="267"/>
      <c r="J2615" s="268"/>
      <c r="K2615" s="267"/>
      <c r="L2615" s="269"/>
      <c r="M2615" s="270"/>
      <c r="N2615" s="270"/>
    </row>
    <row r="2616" spans="1:14" x14ac:dyDescent="0.25">
      <c r="A2616" s="254"/>
      <c r="B2616" s="254"/>
      <c r="C2616" s="254"/>
      <c r="D2616" s="255"/>
      <c r="E2616" s="254"/>
      <c r="F2616" s="266"/>
      <c r="G2616" s="254"/>
      <c r="H2616" s="267"/>
      <c r="I2616" s="267"/>
      <c r="J2616" s="268"/>
      <c r="K2616" s="267"/>
      <c r="L2616" s="269"/>
      <c r="M2616" s="270"/>
      <c r="N2616" s="270"/>
    </row>
    <row r="2617" spans="1:14" x14ac:dyDescent="0.25">
      <c r="A2617" s="254"/>
      <c r="B2617" s="254"/>
      <c r="C2617" s="254"/>
      <c r="D2617" s="255"/>
      <c r="E2617" s="254"/>
      <c r="F2617" s="266"/>
      <c r="G2617" s="254"/>
      <c r="H2617" s="267"/>
      <c r="I2617" s="267"/>
      <c r="J2617" s="268"/>
      <c r="K2617" s="267"/>
      <c r="L2617" s="269"/>
      <c r="M2617" s="270"/>
      <c r="N2617" s="270"/>
    </row>
    <row r="2618" spans="1:14" x14ac:dyDescent="0.25">
      <c r="A2618" s="254"/>
      <c r="B2618" s="254"/>
      <c r="C2618" s="254"/>
      <c r="D2618" s="255"/>
      <c r="E2618" s="254"/>
      <c r="F2618" s="266"/>
      <c r="G2618" s="254"/>
      <c r="H2618" s="267"/>
      <c r="I2618" s="267"/>
      <c r="J2618" s="268"/>
      <c r="K2618" s="267"/>
      <c r="L2618" s="269"/>
      <c r="M2618" s="270"/>
      <c r="N2618" s="270"/>
    </row>
    <row r="2619" spans="1:14" x14ac:dyDescent="0.25">
      <c r="A2619" s="254"/>
      <c r="B2619" s="254"/>
      <c r="C2619" s="254"/>
      <c r="D2619" s="255"/>
      <c r="E2619" s="254"/>
      <c r="F2619" s="266"/>
      <c r="G2619" s="254"/>
      <c r="H2619" s="267"/>
      <c r="I2619" s="267"/>
      <c r="J2619" s="268"/>
      <c r="K2619" s="267"/>
      <c r="L2619" s="269"/>
      <c r="M2619" s="270"/>
      <c r="N2619" s="270"/>
    </row>
    <row r="2620" spans="1:14" x14ac:dyDescent="0.25">
      <c r="A2620" s="254"/>
      <c r="B2620" s="254"/>
      <c r="C2620" s="254"/>
      <c r="D2620" s="255"/>
      <c r="E2620" s="254"/>
      <c r="F2620" s="266"/>
      <c r="G2620" s="254"/>
      <c r="H2620" s="267"/>
      <c r="I2620" s="267"/>
      <c r="J2620" s="268"/>
      <c r="K2620" s="267"/>
      <c r="L2620" s="269"/>
      <c r="M2620" s="270"/>
      <c r="N2620" s="270"/>
    </row>
    <row r="2621" spans="1:14" x14ac:dyDescent="0.25">
      <c r="A2621" s="254"/>
      <c r="B2621" s="254"/>
      <c r="C2621" s="254"/>
      <c r="D2621" s="255"/>
      <c r="E2621" s="254"/>
      <c r="F2621" s="266"/>
      <c r="G2621" s="254"/>
      <c r="H2621" s="267"/>
      <c r="I2621" s="267"/>
      <c r="J2621" s="268"/>
      <c r="K2621" s="267"/>
      <c r="L2621" s="269"/>
      <c r="M2621" s="270"/>
      <c r="N2621" s="270"/>
    </row>
    <row r="2622" spans="1:14" x14ac:dyDescent="0.25">
      <c r="A2622" s="254"/>
      <c r="B2622" s="254"/>
      <c r="C2622" s="254"/>
      <c r="D2622" s="255"/>
      <c r="E2622" s="254"/>
      <c r="F2622" s="266"/>
      <c r="G2622" s="254"/>
      <c r="H2622" s="267"/>
      <c r="I2622" s="267"/>
      <c r="J2622" s="268"/>
      <c r="K2622" s="267"/>
      <c r="L2622" s="269"/>
      <c r="M2622" s="270"/>
      <c r="N2622" s="270"/>
    </row>
    <row r="2623" spans="1:14" x14ac:dyDescent="0.25">
      <c r="A2623" s="254"/>
      <c r="B2623" s="254"/>
      <c r="C2623" s="254"/>
      <c r="D2623" s="255"/>
      <c r="E2623" s="254"/>
      <c r="F2623" s="266"/>
      <c r="G2623" s="254"/>
      <c r="H2623" s="267"/>
      <c r="I2623" s="267"/>
      <c r="J2623" s="268"/>
      <c r="K2623" s="267"/>
      <c r="L2623" s="269"/>
      <c r="M2623" s="270"/>
      <c r="N2623" s="270"/>
    </row>
    <row r="2624" spans="1:14" x14ac:dyDescent="0.25">
      <c r="A2624" s="254"/>
      <c r="B2624" s="254"/>
      <c r="C2624" s="254"/>
      <c r="D2624" s="255"/>
      <c r="E2624" s="254"/>
      <c r="F2624" s="266"/>
      <c r="G2624" s="254"/>
      <c r="H2624" s="267"/>
      <c r="I2624" s="267"/>
      <c r="J2624" s="268"/>
      <c r="K2624" s="267"/>
      <c r="L2624" s="269"/>
      <c r="M2624" s="270"/>
      <c r="N2624" s="270"/>
    </row>
    <row r="2625" spans="1:14" x14ac:dyDescent="0.25">
      <c r="A2625" s="254"/>
      <c r="B2625" s="254"/>
      <c r="C2625" s="254"/>
      <c r="D2625" s="255"/>
      <c r="E2625" s="254"/>
      <c r="F2625" s="266"/>
      <c r="G2625" s="254"/>
      <c r="H2625" s="267"/>
      <c r="I2625" s="267"/>
      <c r="J2625" s="268"/>
      <c r="K2625" s="267"/>
      <c r="L2625" s="269"/>
      <c r="M2625" s="270"/>
      <c r="N2625" s="270"/>
    </row>
    <row r="2626" spans="1:14" x14ac:dyDescent="0.25">
      <c r="A2626" s="254"/>
      <c r="B2626" s="254"/>
      <c r="C2626" s="254"/>
      <c r="D2626" s="255"/>
      <c r="E2626" s="254"/>
      <c r="F2626" s="266"/>
      <c r="G2626" s="254"/>
      <c r="H2626" s="267"/>
      <c r="I2626" s="267"/>
      <c r="J2626" s="268"/>
      <c r="K2626" s="267"/>
      <c r="L2626" s="269"/>
      <c r="M2626" s="270"/>
      <c r="N2626" s="270"/>
    </row>
    <row r="2627" spans="1:14" x14ac:dyDescent="0.25">
      <c r="A2627" s="254"/>
      <c r="B2627" s="254"/>
      <c r="C2627" s="254"/>
      <c r="D2627" s="255"/>
      <c r="E2627" s="254"/>
      <c r="F2627" s="266"/>
      <c r="G2627" s="254"/>
      <c r="H2627" s="267"/>
      <c r="I2627" s="267"/>
      <c r="J2627" s="268"/>
      <c r="K2627" s="267"/>
      <c r="L2627" s="269"/>
      <c r="M2627" s="270"/>
      <c r="N2627" s="270"/>
    </row>
    <row r="2628" spans="1:14" x14ac:dyDescent="0.25">
      <c r="A2628" s="254"/>
      <c r="B2628" s="254"/>
      <c r="C2628" s="254"/>
      <c r="D2628" s="255"/>
      <c r="E2628" s="254"/>
      <c r="F2628" s="266"/>
      <c r="G2628" s="254"/>
      <c r="H2628" s="267"/>
      <c r="I2628" s="267"/>
      <c r="J2628" s="268"/>
      <c r="K2628" s="267"/>
      <c r="L2628" s="269"/>
      <c r="M2628" s="270"/>
      <c r="N2628" s="270"/>
    </row>
    <row r="2629" spans="1:14" x14ac:dyDescent="0.25">
      <c r="A2629" s="254"/>
      <c r="B2629" s="254"/>
      <c r="C2629" s="254"/>
      <c r="D2629" s="255"/>
      <c r="E2629" s="254"/>
      <c r="F2629" s="266"/>
      <c r="G2629" s="254"/>
      <c r="H2629" s="267"/>
      <c r="I2629" s="267"/>
      <c r="J2629" s="268"/>
      <c r="K2629" s="267"/>
      <c r="L2629" s="269"/>
      <c r="M2629" s="270"/>
      <c r="N2629" s="270"/>
    </row>
    <row r="2630" spans="1:14" x14ac:dyDescent="0.25">
      <c r="A2630" s="254"/>
      <c r="B2630" s="254"/>
      <c r="C2630" s="254"/>
      <c r="D2630" s="255"/>
      <c r="E2630" s="254"/>
      <c r="F2630" s="266"/>
      <c r="G2630" s="254"/>
      <c r="H2630" s="267"/>
      <c r="I2630" s="267"/>
      <c r="J2630" s="268"/>
      <c r="K2630" s="267"/>
      <c r="L2630" s="269"/>
      <c r="M2630" s="270"/>
      <c r="N2630" s="270"/>
    </row>
    <row r="2631" spans="1:14" x14ac:dyDescent="0.25">
      <c r="A2631" s="254"/>
      <c r="B2631" s="254"/>
      <c r="C2631" s="254"/>
      <c r="D2631" s="255"/>
      <c r="E2631" s="254"/>
      <c r="F2631" s="266"/>
      <c r="G2631" s="254"/>
      <c r="H2631" s="267"/>
      <c r="I2631" s="267"/>
      <c r="J2631" s="268"/>
      <c r="K2631" s="267"/>
      <c r="L2631" s="269"/>
      <c r="M2631" s="270"/>
      <c r="N2631" s="270"/>
    </row>
    <row r="2632" spans="1:14" x14ac:dyDescent="0.25">
      <c r="A2632" s="254"/>
      <c r="B2632" s="254"/>
      <c r="C2632" s="254"/>
      <c r="D2632" s="255"/>
      <c r="E2632" s="254"/>
      <c r="F2632" s="266"/>
      <c r="G2632" s="254"/>
      <c r="H2632" s="267"/>
      <c r="I2632" s="267"/>
      <c r="J2632" s="268"/>
      <c r="K2632" s="267"/>
      <c r="L2632" s="269"/>
      <c r="M2632" s="270"/>
      <c r="N2632" s="270"/>
    </row>
    <row r="2633" spans="1:14" x14ac:dyDescent="0.25">
      <c r="A2633" s="254"/>
      <c r="B2633" s="254"/>
      <c r="C2633" s="254"/>
      <c r="D2633" s="255"/>
      <c r="E2633" s="254"/>
      <c r="F2633" s="266"/>
      <c r="G2633" s="254"/>
      <c r="H2633" s="267"/>
      <c r="I2633" s="267"/>
      <c r="J2633" s="268"/>
      <c r="K2633" s="267"/>
      <c r="L2633" s="269"/>
      <c r="M2633" s="270"/>
      <c r="N2633" s="270"/>
    </row>
    <row r="2634" spans="1:14" x14ac:dyDescent="0.25">
      <c r="A2634" s="254"/>
      <c r="B2634" s="254"/>
      <c r="C2634" s="254"/>
      <c r="D2634" s="255"/>
      <c r="E2634" s="254"/>
      <c r="F2634" s="266"/>
      <c r="G2634" s="254"/>
      <c r="H2634" s="267"/>
      <c r="I2634" s="267"/>
      <c r="J2634" s="268"/>
      <c r="K2634" s="267"/>
      <c r="L2634" s="269"/>
      <c r="M2634" s="270"/>
      <c r="N2634" s="270"/>
    </row>
    <row r="2635" spans="1:14" x14ac:dyDescent="0.25">
      <c r="A2635" s="254"/>
      <c r="B2635" s="254"/>
      <c r="C2635" s="254"/>
      <c r="D2635" s="255"/>
      <c r="E2635" s="254"/>
      <c r="F2635" s="266"/>
      <c r="G2635" s="254"/>
      <c r="H2635" s="267"/>
      <c r="I2635" s="267"/>
      <c r="J2635" s="268"/>
      <c r="K2635" s="267"/>
      <c r="L2635" s="269"/>
      <c r="M2635" s="270"/>
      <c r="N2635" s="270"/>
    </row>
    <row r="2636" spans="1:14" x14ac:dyDescent="0.25">
      <c r="A2636" s="254"/>
      <c r="B2636" s="254"/>
      <c r="C2636" s="254"/>
      <c r="D2636" s="255"/>
      <c r="E2636" s="254"/>
      <c r="F2636" s="266"/>
      <c r="G2636" s="254"/>
      <c r="H2636" s="267"/>
      <c r="I2636" s="267"/>
      <c r="J2636" s="268"/>
      <c r="K2636" s="267"/>
      <c r="L2636" s="269"/>
      <c r="M2636" s="270"/>
      <c r="N2636" s="270"/>
    </row>
    <row r="2637" spans="1:14" x14ac:dyDescent="0.25">
      <c r="A2637" s="254"/>
      <c r="B2637" s="254"/>
      <c r="C2637" s="254"/>
      <c r="D2637" s="255"/>
      <c r="E2637" s="254"/>
      <c r="F2637" s="266"/>
      <c r="G2637" s="254"/>
      <c r="H2637" s="267"/>
      <c r="I2637" s="267"/>
      <c r="J2637" s="268"/>
      <c r="K2637" s="267"/>
      <c r="L2637" s="269"/>
      <c r="M2637" s="270"/>
      <c r="N2637" s="270"/>
    </row>
    <row r="2638" spans="1:14" x14ac:dyDescent="0.25">
      <c r="A2638" s="254"/>
      <c r="B2638" s="254"/>
      <c r="C2638" s="254"/>
      <c r="D2638" s="255"/>
      <c r="E2638" s="254"/>
      <c r="F2638" s="266"/>
      <c r="G2638" s="254"/>
      <c r="H2638" s="267"/>
      <c r="I2638" s="267"/>
      <c r="J2638" s="268"/>
      <c r="K2638" s="267"/>
      <c r="L2638" s="269"/>
      <c r="M2638" s="270"/>
      <c r="N2638" s="270"/>
    </row>
    <row r="2639" spans="1:14" x14ac:dyDescent="0.25">
      <c r="A2639" s="254"/>
      <c r="B2639" s="254"/>
      <c r="C2639" s="254"/>
      <c r="D2639" s="255"/>
      <c r="E2639" s="254"/>
      <c r="F2639" s="266"/>
      <c r="G2639" s="254"/>
      <c r="H2639" s="267"/>
      <c r="I2639" s="267"/>
      <c r="J2639" s="268"/>
      <c r="K2639" s="267"/>
      <c r="L2639" s="269"/>
      <c r="M2639" s="270"/>
      <c r="N2639" s="270"/>
    </row>
    <row r="2640" spans="1:14" x14ac:dyDescent="0.25">
      <c r="A2640" s="254"/>
      <c r="B2640" s="254"/>
      <c r="C2640" s="254"/>
      <c r="D2640" s="255"/>
      <c r="E2640" s="254"/>
      <c r="F2640" s="266"/>
      <c r="G2640" s="254"/>
      <c r="H2640" s="267"/>
      <c r="I2640" s="267"/>
      <c r="J2640" s="268"/>
      <c r="K2640" s="267"/>
      <c r="L2640" s="269"/>
      <c r="M2640" s="270"/>
      <c r="N2640" s="270"/>
    </row>
    <row r="2641" spans="1:14" x14ac:dyDescent="0.25">
      <c r="A2641" s="254"/>
      <c r="B2641" s="254"/>
      <c r="C2641" s="254"/>
      <c r="D2641" s="255"/>
      <c r="E2641" s="254"/>
      <c r="F2641" s="266"/>
      <c r="G2641" s="254"/>
      <c r="H2641" s="267"/>
      <c r="I2641" s="267"/>
      <c r="J2641" s="268"/>
      <c r="K2641" s="267"/>
      <c r="L2641" s="269"/>
      <c r="M2641" s="270"/>
      <c r="N2641" s="270"/>
    </row>
    <row r="2642" spans="1:14" x14ac:dyDescent="0.25">
      <c r="A2642" s="254"/>
      <c r="B2642" s="254"/>
      <c r="C2642" s="254"/>
      <c r="D2642" s="255"/>
      <c r="E2642" s="254"/>
      <c r="F2642" s="266"/>
      <c r="G2642" s="254"/>
      <c r="H2642" s="267"/>
      <c r="I2642" s="267"/>
      <c r="J2642" s="268"/>
      <c r="K2642" s="267"/>
      <c r="L2642" s="269"/>
      <c r="M2642" s="270"/>
      <c r="N2642" s="270"/>
    </row>
    <row r="2643" spans="1:14" x14ac:dyDescent="0.25">
      <c r="A2643" s="254"/>
      <c r="B2643" s="254"/>
      <c r="C2643" s="254"/>
      <c r="D2643" s="255"/>
      <c r="E2643" s="254"/>
      <c r="F2643" s="266"/>
      <c r="G2643" s="254"/>
      <c r="H2643" s="267"/>
      <c r="I2643" s="267"/>
      <c r="J2643" s="268"/>
      <c r="K2643" s="267"/>
      <c r="L2643" s="269"/>
      <c r="M2643" s="270"/>
      <c r="N2643" s="270"/>
    </row>
    <row r="2644" spans="1:14" x14ac:dyDescent="0.25">
      <c r="A2644" s="254"/>
      <c r="B2644" s="254"/>
      <c r="C2644" s="254"/>
      <c r="D2644" s="255"/>
      <c r="E2644" s="254"/>
      <c r="F2644" s="266"/>
      <c r="G2644" s="254"/>
      <c r="H2644" s="267"/>
      <c r="I2644" s="267"/>
      <c r="J2644" s="268"/>
      <c r="K2644" s="267"/>
      <c r="L2644" s="269"/>
      <c r="M2644" s="270"/>
      <c r="N2644" s="270"/>
    </row>
    <row r="2645" spans="1:14" x14ac:dyDescent="0.25">
      <c r="A2645" s="254"/>
      <c r="B2645" s="254"/>
      <c r="C2645" s="254"/>
      <c r="D2645" s="255"/>
      <c r="E2645" s="254"/>
      <c r="F2645" s="266"/>
      <c r="G2645" s="254"/>
      <c r="H2645" s="267"/>
      <c r="I2645" s="267"/>
      <c r="J2645" s="268"/>
      <c r="K2645" s="267"/>
      <c r="L2645" s="269"/>
      <c r="M2645" s="270"/>
      <c r="N2645" s="270"/>
    </row>
    <row r="2646" spans="1:14" x14ac:dyDescent="0.25">
      <c r="A2646" s="254"/>
      <c r="B2646" s="254"/>
      <c r="C2646" s="254"/>
      <c r="D2646" s="255"/>
      <c r="E2646" s="254"/>
      <c r="F2646" s="266"/>
      <c r="G2646" s="254"/>
      <c r="H2646" s="267"/>
      <c r="I2646" s="267"/>
      <c r="J2646" s="268"/>
      <c r="K2646" s="267"/>
      <c r="L2646" s="269"/>
      <c r="M2646" s="270"/>
      <c r="N2646" s="270"/>
    </row>
    <row r="2647" spans="1:14" x14ac:dyDescent="0.25">
      <c r="A2647" s="254"/>
      <c r="B2647" s="254"/>
      <c r="C2647" s="254"/>
      <c r="D2647" s="255"/>
      <c r="E2647" s="254"/>
      <c r="F2647" s="266"/>
      <c r="G2647" s="254"/>
      <c r="H2647" s="267"/>
      <c r="I2647" s="267"/>
      <c r="J2647" s="268"/>
      <c r="K2647" s="267"/>
      <c r="L2647" s="269"/>
      <c r="M2647" s="270"/>
      <c r="N2647" s="270"/>
    </row>
    <row r="2648" spans="1:14" x14ac:dyDescent="0.25">
      <c r="A2648" s="254"/>
      <c r="B2648" s="254"/>
      <c r="C2648" s="254"/>
      <c r="D2648" s="255"/>
      <c r="E2648" s="254"/>
      <c r="F2648" s="266"/>
      <c r="G2648" s="254"/>
      <c r="H2648" s="267"/>
      <c r="I2648" s="267"/>
      <c r="J2648" s="268"/>
      <c r="K2648" s="267"/>
      <c r="L2648" s="269"/>
      <c r="M2648" s="270"/>
      <c r="N2648" s="270"/>
    </row>
    <row r="2649" spans="1:14" x14ac:dyDescent="0.25">
      <c r="A2649" s="254"/>
      <c r="B2649" s="254"/>
      <c r="C2649" s="254"/>
      <c r="D2649" s="255"/>
      <c r="E2649" s="254"/>
      <c r="F2649" s="266"/>
      <c r="G2649" s="254"/>
      <c r="H2649" s="267"/>
      <c r="I2649" s="267"/>
      <c r="J2649" s="268"/>
      <c r="K2649" s="267"/>
      <c r="L2649" s="269"/>
      <c r="M2649" s="270"/>
      <c r="N2649" s="270"/>
    </row>
    <row r="2650" spans="1:14" x14ac:dyDescent="0.25">
      <c r="A2650" s="254"/>
      <c r="B2650" s="254"/>
      <c r="C2650" s="254"/>
      <c r="D2650" s="255"/>
      <c r="E2650" s="254"/>
      <c r="F2650" s="266"/>
      <c r="G2650" s="254"/>
      <c r="H2650" s="267"/>
      <c r="I2650" s="267"/>
      <c r="J2650" s="268"/>
      <c r="K2650" s="267"/>
      <c r="L2650" s="269"/>
      <c r="M2650" s="270"/>
      <c r="N2650" s="270"/>
    </row>
    <row r="2651" spans="1:14" x14ac:dyDescent="0.25">
      <c r="A2651" s="254"/>
      <c r="B2651" s="254"/>
      <c r="C2651" s="254"/>
      <c r="D2651" s="255"/>
      <c r="E2651" s="254"/>
      <c r="F2651" s="266"/>
      <c r="G2651" s="254"/>
      <c r="H2651" s="267"/>
      <c r="I2651" s="267"/>
      <c r="J2651" s="268"/>
      <c r="K2651" s="267"/>
      <c r="L2651" s="269"/>
      <c r="M2651" s="270"/>
      <c r="N2651" s="270"/>
    </row>
    <row r="2652" spans="1:14" x14ac:dyDescent="0.25">
      <c r="A2652" s="254"/>
      <c r="B2652" s="254"/>
      <c r="C2652" s="254"/>
      <c r="D2652" s="255"/>
      <c r="E2652" s="254"/>
      <c r="F2652" s="266"/>
      <c r="G2652" s="254"/>
      <c r="H2652" s="267"/>
      <c r="I2652" s="267"/>
      <c r="J2652" s="268"/>
      <c r="K2652" s="267"/>
      <c r="L2652" s="269"/>
      <c r="M2652" s="270"/>
      <c r="N2652" s="270"/>
    </row>
    <row r="2653" spans="1:14" x14ac:dyDescent="0.25">
      <c r="A2653" s="254"/>
      <c r="B2653" s="254"/>
      <c r="C2653" s="254"/>
      <c r="D2653" s="255"/>
      <c r="E2653" s="254"/>
      <c r="F2653" s="266"/>
      <c r="G2653" s="254"/>
      <c r="H2653" s="267"/>
      <c r="I2653" s="267"/>
      <c r="J2653" s="268"/>
      <c r="K2653" s="267"/>
      <c r="L2653" s="269"/>
      <c r="M2653" s="270"/>
      <c r="N2653" s="270"/>
    </row>
    <row r="2654" spans="1:14" x14ac:dyDescent="0.25">
      <c r="A2654" s="254"/>
      <c r="B2654" s="254"/>
      <c r="C2654" s="254"/>
      <c r="D2654" s="255"/>
      <c r="E2654" s="254"/>
      <c r="F2654" s="266"/>
      <c r="G2654" s="254"/>
      <c r="H2654" s="267"/>
      <c r="I2654" s="267"/>
      <c r="J2654" s="268"/>
      <c r="K2654" s="267"/>
      <c r="L2654" s="269"/>
      <c r="M2654" s="270"/>
      <c r="N2654" s="270"/>
    </row>
    <row r="2655" spans="1:14" x14ac:dyDescent="0.25">
      <c r="A2655" s="254"/>
      <c r="B2655" s="254"/>
      <c r="C2655" s="254"/>
      <c r="D2655" s="255"/>
      <c r="E2655" s="254"/>
      <c r="F2655" s="266"/>
      <c r="G2655" s="254"/>
      <c r="H2655" s="267"/>
      <c r="I2655" s="267"/>
      <c r="J2655" s="268"/>
      <c r="K2655" s="267"/>
      <c r="L2655" s="269"/>
      <c r="M2655" s="270"/>
      <c r="N2655" s="270"/>
    </row>
    <row r="2656" spans="1:14" x14ac:dyDescent="0.25">
      <c r="A2656" s="254"/>
      <c r="B2656" s="254"/>
      <c r="C2656" s="254"/>
      <c r="D2656" s="255"/>
      <c r="E2656" s="254"/>
      <c r="F2656" s="266"/>
      <c r="G2656" s="254"/>
      <c r="H2656" s="267"/>
      <c r="I2656" s="267"/>
      <c r="J2656" s="268"/>
      <c r="K2656" s="267"/>
      <c r="L2656" s="269"/>
      <c r="M2656" s="270"/>
      <c r="N2656" s="270"/>
    </row>
    <row r="2657" spans="1:14" x14ac:dyDescent="0.25">
      <c r="A2657" s="254"/>
      <c r="B2657" s="254"/>
      <c r="C2657" s="254"/>
      <c r="D2657" s="255"/>
      <c r="E2657" s="254"/>
      <c r="F2657" s="266"/>
      <c r="G2657" s="254"/>
      <c r="H2657" s="267"/>
      <c r="I2657" s="267"/>
      <c r="J2657" s="268"/>
      <c r="K2657" s="267"/>
      <c r="L2657" s="269"/>
      <c r="M2657" s="270"/>
      <c r="N2657" s="270"/>
    </row>
    <row r="2658" spans="1:14" x14ac:dyDescent="0.25">
      <c r="A2658" s="254"/>
      <c r="B2658" s="254"/>
      <c r="C2658" s="254"/>
      <c r="D2658" s="255"/>
      <c r="E2658" s="254"/>
      <c r="F2658" s="266"/>
      <c r="G2658" s="254"/>
      <c r="H2658" s="267"/>
      <c r="I2658" s="267"/>
      <c r="J2658" s="268"/>
      <c r="K2658" s="267"/>
      <c r="L2658" s="269"/>
      <c r="M2658" s="270"/>
      <c r="N2658" s="270"/>
    </row>
    <row r="2659" spans="1:14" x14ac:dyDescent="0.25">
      <c r="A2659" s="254"/>
      <c r="B2659" s="254"/>
      <c r="C2659" s="254"/>
      <c r="D2659" s="255"/>
      <c r="E2659" s="254"/>
      <c r="F2659" s="266"/>
      <c r="G2659" s="254"/>
      <c r="H2659" s="267"/>
      <c r="I2659" s="267"/>
      <c r="J2659" s="268"/>
      <c r="K2659" s="267"/>
      <c r="L2659" s="269"/>
      <c r="M2659" s="270"/>
      <c r="N2659" s="270"/>
    </row>
    <row r="2660" spans="1:14" x14ac:dyDescent="0.25">
      <c r="A2660" s="254"/>
      <c r="B2660" s="254"/>
      <c r="C2660" s="254"/>
      <c r="D2660" s="255"/>
      <c r="E2660" s="254"/>
      <c r="F2660" s="266"/>
      <c r="G2660" s="254"/>
      <c r="H2660" s="267"/>
      <c r="I2660" s="267"/>
      <c r="J2660" s="268"/>
      <c r="K2660" s="267"/>
      <c r="L2660" s="269"/>
      <c r="M2660" s="270"/>
      <c r="N2660" s="270"/>
    </row>
    <row r="2661" spans="1:14" x14ac:dyDescent="0.25">
      <c r="A2661" s="254"/>
      <c r="B2661" s="254"/>
      <c r="C2661" s="254"/>
      <c r="D2661" s="255"/>
      <c r="E2661" s="254"/>
      <c r="F2661" s="266"/>
      <c r="G2661" s="254"/>
      <c r="H2661" s="267"/>
      <c r="I2661" s="267"/>
      <c r="J2661" s="268"/>
      <c r="K2661" s="267"/>
      <c r="L2661" s="269"/>
      <c r="M2661" s="270"/>
      <c r="N2661" s="270"/>
    </row>
    <row r="2662" spans="1:14" x14ac:dyDescent="0.25">
      <c r="A2662" s="254"/>
      <c r="B2662" s="254"/>
      <c r="C2662" s="254"/>
      <c r="D2662" s="255"/>
      <c r="E2662" s="254"/>
      <c r="F2662" s="266"/>
      <c r="G2662" s="254"/>
      <c r="H2662" s="267"/>
      <c r="I2662" s="267"/>
      <c r="J2662" s="268"/>
      <c r="K2662" s="267"/>
      <c r="L2662" s="269"/>
      <c r="M2662" s="270"/>
      <c r="N2662" s="270"/>
    </row>
    <row r="2663" spans="1:14" x14ac:dyDescent="0.25">
      <c r="A2663" s="254"/>
      <c r="B2663" s="254"/>
      <c r="C2663" s="254"/>
      <c r="D2663" s="255"/>
      <c r="E2663" s="254"/>
      <c r="F2663" s="266"/>
      <c r="G2663" s="254"/>
      <c r="H2663" s="267"/>
      <c r="I2663" s="267"/>
      <c r="J2663" s="268"/>
      <c r="K2663" s="267"/>
      <c r="L2663" s="269"/>
      <c r="M2663" s="270"/>
      <c r="N2663" s="270"/>
    </row>
    <row r="2664" spans="1:14" x14ac:dyDescent="0.25">
      <c r="A2664" s="254"/>
      <c r="B2664" s="254"/>
      <c r="C2664" s="254"/>
      <c r="D2664" s="255"/>
      <c r="E2664" s="254"/>
      <c r="F2664" s="266"/>
      <c r="G2664" s="254"/>
      <c r="H2664" s="267"/>
      <c r="I2664" s="267"/>
      <c r="J2664" s="268"/>
      <c r="K2664" s="267"/>
      <c r="L2664" s="269"/>
      <c r="M2664" s="270"/>
      <c r="N2664" s="270"/>
    </row>
    <row r="2665" spans="1:14" x14ac:dyDescent="0.25">
      <c r="A2665" s="254"/>
      <c r="B2665" s="254"/>
      <c r="C2665" s="254"/>
      <c r="D2665" s="255"/>
      <c r="E2665" s="254"/>
      <c r="F2665" s="266"/>
      <c r="G2665" s="254"/>
      <c r="H2665" s="267"/>
      <c r="I2665" s="267"/>
      <c r="J2665" s="268"/>
      <c r="K2665" s="267"/>
      <c r="L2665" s="269"/>
      <c r="M2665" s="270"/>
      <c r="N2665" s="270"/>
    </row>
    <row r="2666" spans="1:14" x14ac:dyDescent="0.25">
      <c r="A2666" s="254"/>
      <c r="B2666" s="254"/>
      <c r="C2666" s="254"/>
      <c r="D2666" s="255"/>
      <c r="E2666" s="254"/>
      <c r="F2666" s="266"/>
      <c r="G2666" s="254"/>
      <c r="H2666" s="267"/>
      <c r="I2666" s="267"/>
      <c r="J2666" s="268"/>
      <c r="K2666" s="267"/>
      <c r="L2666" s="269"/>
      <c r="M2666" s="270"/>
      <c r="N2666" s="270"/>
    </row>
    <row r="2667" spans="1:14" x14ac:dyDescent="0.25">
      <c r="A2667" s="254"/>
      <c r="B2667" s="254"/>
      <c r="C2667" s="254"/>
      <c r="D2667" s="255"/>
      <c r="E2667" s="254"/>
      <c r="F2667" s="266"/>
      <c r="G2667" s="254"/>
      <c r="H2667" s="267"/>
      <c r="I2667" s="267"/>
      <c r="J2667" s="268"/>
      <c r="K2667" s="267"/>
      <c r="L2667" s="269"/>
      <c r="M2667" s="270"/>
      <c r="N2667" s="270"/>
    </row>
    <row r="2668" spans="1:14" x14ac:dyDescent="0.25">
      <c r="A2668" s="254"/>
      <c r="B2668" s="254"/>
      <c r="C2668" s="254"/>
      <c r="D2668" s="255"/>
      <c r="E2668" s="254"/>
      <c r="F2668" s="266"/>
      <c r="G2668" s="254"/>
      <c r="H2668" s="267"/>
      <c r="I2668" s="267"/>
      <c r="J2668" s="268"/>
      <c r="K2668" s="267"/>
      <c r="L2668" s="269"/>
      <c r="M2668" s="270"/>
      <c r="N2668" s="270"/>
    </row>
    <row r="2669" spans="1:14" x14ac:dyDescent="0.25">
      <c r="A2669" s="254"/>
      <c r="B2669" s="254"/>
      <c r="C2669" s="254"/>
      <c r="D2669" s="255"/>
      <c r="E2669" s="254"/>
      <c r="F2669" s="266"/>
      <c r="G2669" s="254"/>
      <c r="H2669" s="267"/>
      <c r="I2669" s="267"/>
      <c r="J2669" s="268"/>
      <c r="K2669" s="267"/>
      <c r="L2669" s="269"/>
      <c r="M2669" s="270"/>
      <c r="N2669" s="270"/>
    </row>
    <row r="2670" spans="1:14" x14ac:dyDescent="0.25">
      <c r="A2670" s="254"/>
      <c r="B2670" s="254"/>
      <c r="C2670" s="254"/>
      <c r="D2670" s="255"/>
      <c r="E2670" s="254"/>
      <c r="F2670" s="266"/>
      <c r="G2670" s="254"/>
      <c r="H2670" s="267"/>
      <c r="I2670" s="267"/>
      <c r="J2670" s="268"/>
      <c r="K2670" s="267"/>
      <c r="L2670" s="269"/>
      <c r="M2670" s="270"/>
      <c r="N2670" s="270"/>
    </row>
    <row r="2671" spans="1:14" x14ac:dyDescent="0.25">
      <c r="A2671" s="254"/>
      <c r="B2671" s="254"/>
      <c r="C2671" s="254"/>
      <c r="D2671" s="255"/>
      <c r="E2671" s="254"/>
      <c r="F2671" s="266"/>
      <c r="G2671" s="254"/>
      <c r="H2671" s="267"/>
      <c r="I2671" s="267"/>
      <c r="J2671" s="268"/>
      <c r="K2671" s="267"/>
      <c r="L2671" s="269"/>
      <c r="M2671" s="270"/>
      <c r="N2671" s="270"/>
    </row>
    <row r="2672" spans="1:14" x14ac:dyDescent="0.25">
      <c r="A2672" s="254"/>
      <c r="B2672" s="254"/>
      <c r="C2672" s="254"/>
      <c r="D2672" s="255"/>
      <c r="E2672" s="254"/>
      <c r="F2672" s="266"/>
      <c r="G2672" s="254"/>
      <c r="H2672" s="267"/>
      <c r="I2672" s="267"/>
      <c r="J2672" s="268"/>
      <c r="K2672" s="267"/>
      <c r="L2672" s="269"/>
      <c r="M2672" s="270"/>
      <c r="N2672" s="270"/>
    </row>
    <row r="2673" spans="1:14" x14ac:dyDescent="0.25">
      <c r="A2673" s="254"/>
      <c r="B2673" s="254"/>
      <c r="C2673" s="254"/>
      <c r="D2673" s="255"/>
      <c r="E2673" s="254"/>
      <c r="F2673" s="266"/>
      <c r="G2673" s="254"/>
      <c r="H2673" s="267"/>
      <c r="I2673" s="267"/>
      <c r="J2673" s="268"/>
      <c r="K2673" s="267"/>
      <c r="L2673" s="269"/>
      <c r="M2673" s="270"/>
      <c r="N2673" s="270"/>
    </row>
    <row r="2674" spans="1:14" x14ac:dyDescent="0.25">
      <c r="A2674" s="254"/>
      <c r="B2674" s="254"/>
      <c r="C2674" s="254"/>
      <c r="D2674" s="255"/>
      <c r="E2674" s="254"/>
      <c r="F2674" s="266"/>
      <c r="G2674" s="254"/>
      <c r="H2674" s="267"/>
      <c r="I2674" s="267"/>
      <c r="J2674" s="268"/>
      <c r="K2674" s="267"/>
      <c r="L2674" s="269"/>
      <c r="M2674" s="270"/>
      <c r="N2674" s="270"/>
    </row>
    <row r="2675" spans="1:14" x14ac:dyDescent="0.25">
      <c r="A2675" s="254"/>
      <c r="B2675" s="254"/>
      <c r="C2675" s="254"/>
      <c r="D2675" s="255"/>
      <c r="E2675" s="254"/>
      <c r="F2675" s="266"/>
      <c r="G2675" s="254"/>
      <c r="H2675" s="267"/>
      <c r="I2675" s="267"/>
      <c r="J2675" s="268"/>
      <c r="K2675" s="267"/>
      <c r="L2675" s="269"/>
      <c r="M2675" s="270"/>
      <c r="N2675" s="270"/>
    </row>
    <row r="2676" spans="1:14" x14ac:dyDescent="0.25">
      <c r="A2676" s="254"/>
      <c r="B2676" s="254"/>
      <c r="C2676" s="254"/>
      <c r="D2676" s="255"/>
      <c r="E2676" s="254"/>
      <c r="F2676" s="266"/>
      <c r="G2676" s="254"/>
      <c r="H2676" s="267"/>
      <c r="I2676" s="267"/>
      <c r="J2676" s="268"/>
      <c r="K2676" s="267"/>
      <c r="L2676" s="269"/>
      <c r="M2676" s="270"/>
      <c r="N2676" s="270"/>
    </row>
    <row r="2677" spans="1:14" x14ac:dyDescent="0.25">
      <c r="A2677" s="254"/>
      <c r="B2677" s="254"/>
      <c r="C2677" s="254"/>
      <c r="D2677" s="255"/>
      <c r="E2677" s="254"/>
      <c r="F2677" s="266"/>
      <c r="G2677" s="254"/>
      <c r="H2677" s="267"/>
      <c r="I2677" s="267"/>
      <c r="J2677" s="268"/>
      <c r="K2677" s="267"/>
      <c r="L2677" s="269"/>
      <c r="M2677" s="270"/>
      <c r="N2677" s="270"/>
    </row>
    <row r="2678" spans="1:14" x14ac:dyDescent="0.25">
      <c r="A2678" s="254"/>
      <c r="B2678" s="254"/>
      <c r="C2678" s="254"/>
      <c r="D2678" s="255"/>
      <c r="E2678" s="254"/>
      <c r="F2678" s="266"/>
      <c r="G2678" s="254"/>
      <c r="H2678" s="267"/>
      <c r="I2678" s="267"/>
      <c r="J2678" s="268"/>
      <c r="K2678" s="267"/>
      <c r="L2678" s="269"/>
      <c r="M2678" s="270"/>
      <c r="N2678" s="270"/>
    </row>
    <row r="2679" spans="1:14" x14ac:dyDescent="0.25">
      <c r="A2679" s="254"/>
      <c r="B2679" s="254"/>
      <c r="C2679" s="254"/>
      <c r="D2679" s="255"/>
      <c r="E2679" s="254"/>
      <c r="F2679" s="266"/>
      <c r="G2679" s="254"/>
      <c r="H2679" s="267"/>
      <c r="I2679" s="267"/>
      <c r="J2679" s="268"/>
      <c r="K2679" s="267"/>
      <c r="L2679" s="269"/>
      <c r="M2679" s="270"/>
      <c r="N2679" s="270"/>
    </row>
    <row r="2680" spans="1:14" x14ac:dyDescent="0.25">
      <c r="A2680" s="254"/>
      <c r="B2680" s="254"/>
      <c r="C2680" s="254"/>
      <c r="D2680" s="255"/>
      <c r="E2680" s="254"/>
      <c r="F2680" s="266"/>
      <c r="G2680" s="254"/>
      <c r="H2680" s="267"/>
      <c r="I2680" s="267"/>
      <c r="J2680" s="268"/>
      <c r="K2680" s="267"/>
      <c r="L2680" s="269"/>
      <c r="M2680" s="270"/>
      <c r="N2680" s="270"/>
    </row>
    <row r="2681" spans="1:14" x14ac:dyDescent="0.25">
      <c r="A2681" s="254"/>
      <c r="B2681" s="254"/>
      <c r="C2681" s="254"/>
      <c r="D2681" s="255"/>
      <c r="E2681" s="254"/>
      <c r="F2681" s="266"/>
      <c r="G2681" s="254"/>
      <c r="H2681" s="267"/>
      <c r="I2681" s="267"/>
      <c r="J2681" s="268"/>
      <c r="K2681" s="267"/>
      <c r="L2681" s="269"/>
      <c r="M2681" s="270"/>
      <c r="N2681" s="270"/>
    </row>
    <row r="2682" spans="1:14" x14ac:dyDescent="0.25">
      <c r="A2682" s="254"/>
      <c r="B2682" s="254"/>
      <c r="C2682" s="254"/>
      <c r="D2682" s="255"/>
      <c r="E2682" s="254"/>
      <c r="F2682" s="266"/>
      <c r="G2682" s="254"/>
      <c r="H2682" s="267"/>
      <c r="I2682" s="267"/>
      <c r="J2682" s="268"/>
      <c r="K2682" s="267"/>
      <c r="L2682" s="269"/>
      <c r="M2682" s="270"/>
      <c r="N2682" s="270"/>
    </row>
    <row r="2683" spans="1:14" x14ac:dyDescent="0.25">
      <c r="A2683" s="254"/>
      <c r="B2683" s="254"/>
      <c r="C2683" s="254"/>
      <c r="D2683" s="255"/>
      <c r="E2683" s="254"/>
      <c r="F2683" s="266"/>
      <c r="G2683" s="254"/>
      <c r="H2683" s="267"/>
      <c r="I2683" s="267"/>
      <c r="J2683" s="268"/>
      <c r="K2683" s="267"/>
      <c r="L2683" s="269"/>
      <c r="M2683" s="270"/>
      <c r="N2683" s="270"/>
    </row>
    <row r="2684" spans="1:14" x14ac:dyDescent="0.25">
      <c r="A2684" s="254"/>
      <c r="B2684" s="254"/>
      <c r="C2684" s="254"/>
      <c r="D2684" s="255"/>
      <c r="E2684" s="254"/>
      <c r="F2684" s="266"/>
      <c r="G2684" s="254"/>
      <c r="H2684" s="267"/>
      <c r="I2684" s="267"/>
      <c r="J2684" s="268"/>
      <c r="K2684" s="267"/>
      <c r="L2684" s="269"/>
      <c r="M2684" s="270"/>
      <c r="N2684" s="270"/>
    </row>
    <row r="2685" spans="1:14" x14ac:dyDescent="0.25">
      <c r="A2685" s="254"/>
      <c r="B2685" s="254"/>
      <c r="C2685" s="254"/>
      <c r="D2685" s="255"/>
      <c r="E2685" s="254"/>
      <c r="F2685" s="266"/>
      <c r="G2685" s="254"/>
      <c r="H2685" s="267"/>
      <c r="I2685" s="267"/>
      <c r="J2685" s="268"/>
      <c r="K2685" s="267"/>
      <c r="L2685" s="269"/>
      <c r="M2685" s="270"/>
      <c r="N2685" s="270"/>
    </row>
    <row r="2686" spans="1:14" x14ac:dyDescent="0.25">
      <c r="A2686" s="254"/>
      <c r="B2686" s="254"/>
      <c r="C2686" s="254"/>
      <c r="D2686" s="255"/>
      <c r="E2686" s="254"/>
      <c r="F2686" s="266"/>
      <c r="G2686" s="254"/>
      <c r="H2686" s="267"/>
      <c r="I2686" s="267"/>
      <c r="J2686" s="268"/>
      <c r="K2686" s="267"/>
      <c r="L2686" s="269"/>
      <c r="M2686" s="270"/>
      <c r="N2686" s="270"/>
    </row>
    <row r="2687" spans="1:14" x14ac:dyDescent="0.25">
      <c r="A2687" s="254"/>
      <c r="B2687" s="254"/>
      <c r="C2687" s="254"/>
      <c r="D2687" s="255"/>
      <c r="E2687" s="254"/>
      <c r="F2687" s="266"/>
      <c r="G2687" s="254"/>
      <c r="H2687" s="267"/>
      <c r="I2687" s="267"/>
      <c r="J2687" s="268"/>
      <c r="K2687" s="267"/>
      <c r="L2687" s="269"/>
      <c r="M2687" s="270"/>
      <c r="N2687" s="270"/>
    </row>
    <row r="2688" spans="1:14" x14ac:dyDescent="0.25">
      <c r="A2688" s="254"/>
      <c r="B2688" s="254"/>
      <c r="C2688" s="254"/>
      <c r="D2688" s="255"/>
      <c r="E2688" s="254"/>
      <c r="F2688" s="266"/>
      <c r="G2688" s="254"/>
      <c r="H2688" s="267"/>
      <c r="I2688" s="267"/>
      <c r="J2688" s="268"/>
      <c r="K2688" s="267"/>
      <c r="L2688" s="269"/>
      <c r="M2688" s="270"/>
      <c r="N2688" s="270"/>
    </row>
    <row r="2689" spans="1:14" x14ac:dyDescent="0.25">
      <c r="A2689" s="254"/>
      <c r="B2689" s="254"/>
      <c r="C2689" s="254"/>
      <c r="D2689" s="255"/>
      <c r="E2689" s="254"/>
      <c r="F2689" s="266"/>
      <c r="G2689" s="254"/>
      <c r="H2689" s="267"/>
      <c r="I2689" s="267"/>
      <c r="J2689" s="268"/>
      <c r="K2689" s="267"/>
      <c r="L2689" s="269"/>
      <c r="M2689" s="270"/>
      <c r="N2689" s="270"/>
    </row>
    <row r="2690" spans="1:14" x14ac:dyDescent="0.25">
      <c r="A2690" s="254"/>
      <c r="B2690" s="254"/>
      <c r="C2690" s="254"/>
      <c r="D2690" s="255"/>
      <c r="E2690" s="254"/>
      <c r="F2690" s="266"/>
      <c r="G2690" s="254"/>
      <c r="H2690" s="267"/>
      <c r="I2690" s="267"/>
      <c r="J2690" s="268"/>
      <c r="K2690" s="267"/>
      <c r="L2690" s="269"/>
      <c r="M2690" s="270"/>
      <c r="N2690" s="270"/>
    </row>
    <row r="2691" spans="1:14" x14ac:dyDescent="0.25">
      <c r="A2691" s="254"/>
      <c r="B2691" s="254"/>
      <c r="C2691" s="254"/>
      <c r="D2691" s="255"/>
      <c r="E2691" s="254"/>
      <c r="F2691" s="266"/>
      <c r="G2691" s="254"/>
      <c r="H2691" s="267"/>
      <c r="I2691" s="267"/>
      <c r="J2691" s="268"/>
      <c r="K2691" s="267"/>
      <c r="L2691" s="269"/>
      <c r="M2691" s="270"/>
      <c r="N2691" s="270"/>
    </row>
    <row r="2692" spans="1:14" x14ac:dyDescent="0.25">
      <c r="A2692" s="254"/>
      <c r="B2692" s="254"/>
      <c r="C2692" s="254"/>
      <c r="D2692" s="255"/>
      <c r="E2692" s="254"/>
      <c r="F2692" s="266"/>
      <c r="G2692" s="254"/>
      <c r="H2692" s="267"/>
      <c r="I2692" s="267"/>
      <c r="J2692" s="268"/>
      <c r="K2692" s="267"/>
      <c r="L2692" s="269"/>
      <c r="M2692" s="270"/>
      <c r="N2692" s="270"/>
    </row>
    <row r="2693" spans="1:14" x14ac:dyDescent="0.25">
      <c r="A2693" s="254"/>
      <c r="B2693" s="254"/>
      <c r="C2693" s="254"/>
      <c r="D2693" s="255"/>
      <c r="E2693" s="254"/>
      <c r="F2693" s="266"/>
      <c r="G2693" s="254"/>
      <c r="H2693" s="267"/>
      <c r="I2693" s="267"/>
      <c r="J2693" s="268"/>
      <c r="K2693" s="267"/>
      <c r="L2693" s="269"/>
      <c r="M2693" s="270"/>
      <c r="N2693" s="270"/>
    </row>
    <row r="2694" spans="1:14" x14ac:dyDescent="0.25">
      <c r="A2694" s="254"/>
      <c r="B2694" s="254"/>
      <c r="C2694" s="254"/>
      <c r="D2694" s="255"/>
      <c r="E2694" s="254"/>
      <c r="F2694" s="266"/>
      <c r="G2694" s="254"/>
      <c r="H2694" s="267"/>
      <c r="I2694" s="267"/>
      <c r="J2694" s="268"/>
      <c r="K2694" s="267"/>
      <c r="L2694" s="269"/>
      <c r="M2694" s="270"/>
      <c r="N2694" s="270"/>
    </row>
    <row r="2695" spans="1:14" x14ac:dyDescent="0.25">
      <c r="A2695" s="254"/>
      <c r="B2695" s="254"/>
      <c r="C2695" s="254"/>
      <c r="D2695" s="255"/>
      <c r="E2695" s="254"/>
      <c r="F2695" s="266"/>
      <c r="G2695" s="254"/>
      <c r="H2695" s="267"/>
      <c r="I2695" s="267"/>
      <c r="J2695" s="268"/>
      <c r="K2695" s="267"/>
      <c r="L2695" s="269"/>
      <c r="M2695" s="270"/>
      <c r="N2695" s="270"/>
    </row>
    <row r="2696" spans="1:14" x14ac:dyDescent="0.25">
      <c r="A2696" s="254"/>
      <c r="B2696" s="254"/>
      <c r="C2696" s="254"/>
      <c r="D2696" s="255"/>
      <c r="E2696" s="254"/>
      <c r="F2696" s="266"/>
      <c r="G2696" s="254"/>
      <c r="H2696" s="267"/>
      <c r="I2696" s="267"/>
      <c r="J2696" s="268"/>
      <c r="K2696" s="267"/>
      <c r="L2696" s="269"/>
      <c r="M2696" s="270"/>
      <c r="N2696" s="270"/>
    </row>
    <row r="2697" spans="1:14" x14ac:dyDescent="0.25">
      <c r="A2697" s="254"/>
      <c r="B2697" s="254"/>
      <c r="C2697" s="254"/>
      <c r="D2697" s="255"/>
      <c r="E2697" s="254"/>
      <c r="F2697" s="266"/>
      <c r="G2697" s="254"/>
      <c r="H2697" s="267"/>
      <c r="I2697" s="267"/>
      <c r="J2697" s="268"/>
      <c r="K2697" s="267"/>
      <c r="L2697" s="269"/>
      <c r="M2697" s="270"/>
      <c r="N2697" s="270"/>
    </row>
    <row r="2698" spans="1:14" x14ac:dyDescent="0.25">
      <c r="A2698" s="254"/>
      <c r="B2698" s="254"/>
      <c r="C2698" s="254"/>
      <c r="D2698" s="255"/>
      <c r="E2698" s="254"/>
      <c r="F2698" s="266"/>
      <c r="G2698" s="254"/>
      <c r="H2698" s="267"/>
      <c r="I2698" s="267"/>
      <c r="J2698" s="268"/>
      <c r="K2698" s="267"/>
      <c r="L2698" s="269"/>
      <c r="M2698" s="270"/>
      <c r="N2698" s="270"/>
    </row>
    <row r="2699" spans="1:14" x14ac:dyDescent="0.25">
      <c r="A2699" s="254"/>
      <c r="B2699" s="254"/>
      <c r="C2699" s="254"/>
      <c r="D2699" s="255"/>
      <c r="E2699" s="254"/>
      <c r="F2699" s="266"/>
      <c r="G2699" s="254"/>
      <c r="H2699" s="267"/>
      <c r="I2699" s="267"/>
      <c r="J2699" s="268"/>
      <c r="K2699" s="267"/>
      <c r="L2699" s="269"/>
      <c r="M2699" s="270"/>
      <c r="N2699" s="270"/>
    </row>
    <row r="2700" spans="1:14" x14ac:dyDescent="0.25">
      <c r="A2700" s="254"/>
      <c r="B2700" s="254"/>
      <c r="C2700" s="254"/>
      <c r="D2700" s="255"/>
      <c r="E2700" s="254"/>
      <c r="F2700" s="266"/>
      <c r="G2700" s="254"/>
      <c r="H2700" s="267"/>
      <c r="I2700" s="267"/>
      <c r="J2700" s="268"/>
      <c r="K2700" s="267"/>
      <c r="L2700" s="269"/>
      <c r="M2700" s="270"/>
      <c r="N2700" s="270"/>
    </row>
    <row r="2701" spans="1:14" x14ac:dyDescent="0.25">
      <c r="A2701" s="254"/>
      <c r="B2701" s="254"/>
      <c r="C2701" s="254"/>
      <c r="D2701" s="255"/>
      <c r="E2701" s="254"/>
      <c r="F2701" s="266"/>
      <c r="G2701" s="254"/>
      <c r="H2701" s="267"/>
      <c r="I2701" s="267"/>
      <c r="J2701" s="268"/>
      <c r="K2701" s="267"/>
      <c r="L2701" s="269"/>
      <c r="M2701" s="270"/>
      <c r="N2701" s="270"/>
    </row>
    <row r="2702" spans="1:14" x14ac:dyDescent="0.25">
      <c r="A2702" s="254"/>
      <c r="B2702" s="254"/>
      <c r="C2702" s="254"/>
      <c r="D2702" s="255"/>
      <c r="E2702" s="254"/>
      <c r="F2702" s="266"/>
      <c r="G2702" s="254"/>
      <c r="H2702" s="267"/>
      <c r="I2702" s="267"/>
      <c r="J2702" s="268"/>
      <c r="K2702" s="267"/>
      <c r="L2702" s="269"/>
      <c r="M2702" s="270"/>
      <c r="N2702" s="270"/>
    </row>
    <row r="2703" spans="1:14" x14ac:dyDescent="0.25">
      <c r="A2703" s="254"/>
      <c r="B2703" s="254"/>
      <c r="C2703" s="254"/>
      <c r="D2703" s="255"/>
      <c r="E2703" s="254"/>
      <c r="F2703" s="266"/>
      <c r="G2703" s="254"/>
      <c r="H2703" s="267"/>
      <c r="I2703" s="267"/>
      <c r="J2703" s="268"/>
      <c r="K2703" s="267"/>
      <c r="L2703" s="269"/>
      <c r="M2703" s="270"/>
      <c r="N2703" s="270"/>
    </row>
    <row r="2704" spans="1:14" x14ac:dyDescent="0.25">
      <c r="A2704" s="254"/>
      <c r="B2704" s="254"/>
      <c r="C2704" s="254"/>
      <c r="D2704" s="255"/>
      <c r="E2704" s="254"/>
      <c r="F2704" s="266"/>
      <c r="G2704" s="254"/>
      <c r="H2704" s="267"/>
      <c r="I2704" s="267"/>
      <c r="J2704" s="268"/>
      <c r="K2704" s="267"/>
      <c r="L2704" s="269"/>
      <c r="M2704" s="270"/>
      <c r="N2704" s="270"/>
    </row>
    <row r="2705" spans="1:14" x14ac:dyDescent="0.25">
      <c r="A2705" s="254"/>
      <c r="B2705" s="254"/>
      <c r="C2705" s="254"/>
      <c r="D2705" s="255"/>
      <c r="E2705" s="254"/>
      <c r="F2705" s="266"/>
      <c r="G2705" s="254"/>
      <c r="H2705" s="267"/>
      <c r="I2705" s="267"/>
      <c r="J2705" s="268"/>
      <c r="K2705" s="267"/>
      <c r="L2705" s="269"/>
      <c r="M2705" s="270"/>
      <c r="N2705" s="270"/>
    </row>
    <row r="2706" spans="1:14" x14ac:dyDescent="0.25">
      <c r="A2706" s="254"/>
      <c r="B2706" s="254"/>
      <c r="C2706" s="254"/>
      <c r="D2706" s="255"/>
      <c r="E2706" s="254"/>
      <c r="F2706" s="266"/>
      <c r="G2706" s="254"/>
      <c r="H2706" s="267"/>
      <c r="I2706" s="267"/>
      <c r="J2706" s="268"/>
      <c r="K2706" s="267"/>
      <c r="L2706" s="269"/>
      <c r="M2706" s="270"/>
      <c r="N2706" s="270"/>
    </row>
    <row r="2707" spans="1:14" x14ac:dyDescent="0.25">
      <c r="A2707" s="254"/>
      <c r="B2707" s="254"/>
      <c r="C2707" s="254"/>
      <c r="D2707" s="255"/>
      <c r="E2707" s="254"/>
      <c r="F2707" s="266"/>
      <c r="G2707" s="254"/>
      <c r="H2707" s="267"/>
      <c r="I2707" s="267"/>
      <c r="J2707" s="268"/>
      <c r="K2707" s="267"/>
      <c r="L2707" s="269"/>
      <c r="M2707" s="270"/>
      <c r="N2707" s="270"/>
    </row>
    <row r="2708" spans="1:14" x14ac:dyDescent="0.25">
      <c r="A2708" s="254"/>
      <c r="B2708" s="254"/>
      <c r="C2708" s="254"/>
      <c r="D2708" s="255"/>
      <c r="E2708" s="254"/>
      <c r="F2708" s="266"/>
      <c r="G2708" s="254"/>
      <c r="H2708" s="267"/>
      <c r="I2708" s="267"/>
      <c r="J2708" s="268"/>
      <c r="K2708" s="267"/>
      <c r="L2708" s="269"/>
      <c r="M2708" s="270"/>
      <c r="N2708" s="270"/>
    </row>
  </sheetData>
  <autoFilter ref="A5:N2141"/>
  <pageMargins left="0.31496062992125984" right="0.31496062992125984" top="0.35433070866141736" bottom="0" header="0.31496062992125984" footer="0.31496062992125984"/>
  <pageSetup scale="64" fitToHeight="0" orientation="landscape"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H574"/>
  <sheetViews>
    <sheetView topLeftCell="B1" workbookViewId="0">
      <pane xSplit="4" ySplit="5" topLeftCell="F559" activePane="bottomRight" state="frozen"/>
      <selection activeCell="B1" sqref="B1"/>
      <selection pane="topRight" activeCell="F1" sqref="F1"/>
      <selection pane="bottomLeft" activeCell="B6" sqref="B6"/>
      <selection pane="bottomRight" activeCell="M565" sqref="M565:P565"/>
    </sheetView>
  </sheetViews>
  <sheetFormatPr baseColWidth="10" defaultRowHeight="15" x14ac:dyDescent="0.25"/>
  <cols>
    <col min="2" max="2" width="4.5703125" customWidth="1"/>
    <col min="3" max="3" width="4.140625" customWidth="1"/>
    <col min="4" max="4" width="5.85546875" customWidth="1"/>
    <col min="5" max="5" width="13.85546875" customWidth="1"/>
    <col min="6" max="6" width="6" customWidth="1"/>
    <col min="7" max="7" width="33.5703125" customWidth="1"/>
    <col min="8" max="8" width="7.140625" customWidth="1"/>
    <col min="9" max="9" width="18.28515625" customWidth="1"/>
    <col min="10" max="11" width="11.42578125" customWidth="1"/>
    <col min="12" max="12" width="5.85546875" customWidth="1"/>
    <col min="13" max="13" width="10.7109375" customWidth="1"/>
    <col min="14" max="14" width="9.7109375" customWidth="1"/>
  </cols>
  <sheetData>
    <row r="1" spans="1:15" x14ac:dyDescent="0.25">
      <c r="D1" s="832" t="s">
        <v>926</v>
      </c>
      <c r="E1" s="832"/>
      <c r="F1" s="832"/>
      <c r="G1" s="832"/>
      <c r="H1" s="832"/>
      <c r="I1" s="832"/>
      <c r="J1" s="832"/>
      <c r="K1" s="832"/>
    </row>
    <row r="2" spans="1:15" x14ac:dyDescent="0.25">
      <c r="D2" s="832"/>
      <c r="E2" s="832"/>
      <c r="F2" s="832"/>
      <c r="G2" s="832"/>
      <c r="H2" s="832"/>
      <c r="I2" s="832"/>
      <c r="J2" s="832"/>
      <c r="K2" s="832"/>
    </row>
    <row r="3" spans="1:15" x14ac:dyDescent="0.25">
      <c r="D3" s="832"/>
      <c r="E3" s="832"/>
      <c r="F3" s="832"/>
      <c r="G3" s="832"/>
      <c r="H3" s="832"/>
      <c r="I3" s="832"/>
      <c r="J3" s="832"/>
      <c r="K3" s="832"/>
    </row>
    <row r="4" spans="1:15" ht="15.75" thickBot="1" x14ac:dyDescent="0.3">
      <c r="B4" s="20"/>
      <c r="C4" s="636">
        <v>1</v>
      </c>
      <c r="D4" s="636">
        <v>2</v>
      </c>
      <c r="E4" s="636">
        <v>3</v>
      </c>
      <c r="F4" s="636">
        <v>4</v>
      </c>
      <c r="G4" s="636">
        <v>5</v>
      </c>
      <c r="H4" s="636">
        <v>6</v>
      </c>
      <c r="I4" s="636">
        <v>7</v>
      </c>
      <c r="J4" s="636">
        <v>8</v>
      </c>
      <c r="K4" s="637">
        <v>9</v>
      </c>
      <c r="L4" s="636">
        <v>10</v>
      </c>
      <c r="M4" s="636">
        <v>11</v>
      </c>
      <c r="N4" s="637">
        <v>12</v>
      </c>
      <c r="O4" s="636">
        <v>13</v>
      </c>
    </row>
    <row r="5" spans="1:15" ht="17.25" thickBot="1" x14ac:dyDescent="0.3">
      <c r="A5" s="282" t="s">
        <v>927</v>
      </c>
      <c r="B5" s="283" t="s">
        <v>928</v>
      </c>
      <c r="C5" s="625" t="s">
        <v>929</v>
      </c>
      <c r="D5" s="282" t="s">
        <v>930</v>
      </c>
      <c r="E5" s="282" t="s">
        <v>931</v>
      </c>
      <c r="F5" s="284" t="s">
        <v>0</v>
      </c>
      <c r="G5" s="282" t="s">
        <v>932</v>
      </c>
      <c r="H5" s="282" t="s">
        <v>933</v>
      </c>
      <c r="I5" s="284" t="s">
        <v>934</v>
      </c>
      <c r="J5" s="284" t="s">
        <v>935</v>
      </c>
      <c r="K5" s="282" t="s">
        <v>936</v>
      </c>
      <c r="L5" s="284" t="s">
        <v>927</v>
      </c>
      <c r="M5" s="284" t="s">
        <v>1936</v>
      </c>
      <c r="N5" s="284" t="s">
        <v>1935</v>
      </c>
      <c r="O5" s="284" t="s">
        <v>1938</v>
      </c>
    </row>
    <row r="6" spans="1:15" ht="16.5" x14ac:dyDescent="0.25">
      <c r="A6" s="285">
        <v>2018</v>
      </c>
      <c r="B6" s="286" t="str">
        <f>MID(F6,4,3)</f>
        <v>067</v>
      </c>
      <c r="C6" s="628"/>
      <c r="D6" s="589"/>
      <c r="E6" s="382" t="s">
        <v>763</v>
      </c>
      <c r="F6" s="382" t="s">
        <v>1174</v>
      </c>
      <c r="G6" s="382" t="s">
        <v>1175</v>
      </c>
      <c r="H6" s="383"/>
      <c r="I6" s="382" t="s">
        <v>981</v>
      </c>
      <c r="J6" s="382" t="s">
        <v>940</v>
      </c>
      <c r="K6" s="560" t="s">
        <v>1176</v>
      </c>
      <c r="L6" s="626">
        <v>2017</v>
      </c>
      <c r="M6" s="626"/>
      <c r="N6" s="626"/>
      <c r="O6" s="627"/>
    </row>
    <row r="7" spans="1:15" ht="16.5" x14ac:dyDescent="0.3">
      <c r="A7" s="285">
        <v>2018</v>
      </c>
      <c r="B7" s="286" t="str">
        <f t="shared" ref="B7:B70" si="0">MID(F7,4,3)</f>
        <v>081</v>
      </c>
      <c r="C7" s="628"/>
      <c r="D7" s="590"/>
      <c r="E7" s="287" t="s">
        <v>1177</v>
      </c>
      <c r="F7" s="287" t="s">
        <v>1178</v>
      </c>
      <c r="G7" s="287" t="s">
        <v>1179</v>
      </c>
      <c r="H7" s="288">
        <v>2</v>
      </c>
      <c r="I7" s="289" t="s">
        <v>981</v>
      </c>
      <c r="J7" s="287" t="s">
        <v>940</v>
      </c>
      <c r="K7" s="554" t="s">
        <v>1176</v>
      </c>
      <c r="L7" s="626">
        <v>2017</v>
      </c>
      <c r="M7" s="626"/>
      <c r="N7" s="626"/>
      <c r="O7" s="627"/>
    </row>
    <row r="8" spans="1:15" ht="16.5" x14ac:dyDescent="0.3">
      <c r="A8" s="285">
        <v>2018</v>
      </c>
      <c r="B8" s="286" t="str">
        <f t="shared" si="0"/>
        <v>082</v>
      </c>
      <c r="C8" s="629"/>
      <c r="D8" s="590"/>
      <c r="E8" s="287" t="s">
        <v>1177</v>
      </c>
      <c r="F8" s="287" t="s">
        <v>1180</v>
      </c>
      <c r="G8" s="287" t="s">
        <v>1181</v>
      </c>
      <c r="H8" s="288">
        <v>1</v>
      </c>
      <c r="I8" s="289" t="s">
        <v>939</v>
      </c>
      <c r="J8" s="287" t="s">
        <v>940</v>
      </c>
      <c r="K8" s="554" t="s">
        <v>1176</v>
      </c>
      <c r="L8" s="626">
        <v>2017</v>
      </c>
      <c r="M8" s="626"/>
      <c r="N8" s="626"/>
      <c r="O8" s="627"/>
    </row>
    <row r="9" spans="1:15" ht="16.5" x14ac:dyDescent="0.3">
      <c r="A9" s="285">
        <v>2018</v>
      </c>
      <c r="B9" s="286" t="str">
        <f t="shared" si="0"/>
        <v>083</v>
      </c>
      <c r="C9" s="630"/>
      <c r="D9" s="590" t="s">
        <v>1182</v>
      </c>
      <c r="E9" s="287" t="s">
        <v>1177</v>
      </c>
      <c r="F9" s="287" t="s">
        <v>1183</v>
      </c>
      <c r="G9" s="287" t="s">
        <v>1184</v>
      </c>
      <c r="H9" s="288">
        <v>2</v>
      </c>
      <c r="I9" s="289" t="s">
        <v>939</v>
      </c>
      <c r="J9" s="287" t="s">
        <v>940</v>
      </c>
      <c r="K9" s="554" t="s">
        <v>1176</v>
      </c>
      <c r="L9" s="626">
        <v>2017</v>
      </c>
      <c r="M9" s="626"/>
      <c r="N9" s="626"/>
      <c r="O9" s="627"/>
    </row>
    <row r="10" spans="1:15" ht="16.5" x14ac:dyDescent="0.3">
      <c r="A10" s="285">
        <v>2018</v>
      </c>
      <c r="B10" s="286" t="str">
        <f t="shared" si="0"/>
        <v>087</v>
      </c>
      <c r="C10" s="630"/>
      <c r="D10" s="591"/>
      <c r="E10" s="289" t="s">
        <v>575</v>
      </c>
      <c r="F10" s="289" t="s">
        <v>1185</v>
      </c>
      <c r="G10" s="385" t="s">
        <v>1186</v>
      </c>
      <c r="H10" s="386">
        <v>1</v>
      </c>
      <c r="I10" s="289" t="s">
        <v>939</v>
      </c>
      <c r="J10" s="289" t="s">
        <v>940</v>
      </c>
      <c r="K10" s="554" t="s">
        <v>1176</v>
      </c>
      <c r="L10" s="626">
        <v>2017</v>
      </c>
      <c r="M10" s="626"/>
      <c r="N10" s="626"/>
      <c r="O10" s="627"/>
    </row>
    <row r="11" spans="1:15" ht="16.5" x14ac:dyDescent="0.3">
      <c r="A11" s="285">
        <v>2018</v>
      </c>
      <c r="B11" s="286" t="str">
        <f t="shared" si="0"/>
        <v>093</v>
      </c>
      <c r="C11" s="630"/>
      <c r="D11" s="591"/>
      <c r="E11" s="385" t="s">
        <v>1172</v>
      </c>
      <c r="F11" s="289" t="s">
        <v>1187</v>
      </c>
      <c r="G11" s="385" t="s">
        <v>1188</v>
      </c>
      <c r="H11" s="288">
        <v>37</v>
      </c>
      <c r="I11" s="289" t="s">
        <v>981</v>
      </c>
      <c r="J11" s="287" t="s">
        <v>940</v>
      </c>
      <c r="K11" s="561" t="s">
        <v>1176</v>
      </c>
      <c r="L11" s="626">
        <v>2017</v>
      </c>
      <c r="M11" s="626"/>
      <c r="N11" s="626"/>
      <c r="O11" s="627"/>
    </row>
    <row r="12" spans="1:15" ht="16.5" x14ac:dyDescent="0.3">
      <c r="A12" s="285">
        <v>2018</v>
      </c>
      <c r="B12" s="286" t="str">
        <f t="shared" si="0"/>
        <v>099</v>
      </c>
      <c r="C12" s="631"/>
      <c r="D12" s="590"/>
      <c r="E12" s="287" t="s">
        <v>1189</v>
      </c>
      <c r="F12" s="287" t="s">
        <v>1190</v>
      </c>
      <c r="G12" s="287" t="s">
        <v>1191</v>
      </c>
      <c r="H12" s="288">
        <v>1</v>
      </c>
      <c r="I12" s="289" t="s">
        <v>1192</v>
      </c>
      <c r="J12" s="287" t="s">
        <v>940</v>
      </c>
      <c r="K12" s="554" t="s">
        <v>1176</v>
      </c>
      <c r="L12" s="626">
        <v>2017</v>
      </c>
      <c r="M12" s="626"/>
      <c r="N12" s="626"/>
      <c r="O12" s="627"/>
    </row>
    <row r="13" spans="1:15" ht="16.5" x14ac:dyDescent="0.3">
      <c r="A13" s="285">
        <v>2018</v>
      </c>
      <c r="B13" s="286" t="str">
        <f t="shared" si="0"/>
        <v>100</v>
      </c>
      <c r="C13" s="631"/>
      <c r="D13" s="592"/>
      <c r="E13" s="289" t="s">
        <v>1189</v>
      </c>
      <c r="F13" s="289" t="s">
        <v>1193</v>
      </c>
      <c r="G13" s="289" t="s">
        <v>1194</v>
      </c>
      <c r="H13" s="384">
        <v>2</v>
      </c>
      <c r="I13" s="289" t="s">
        <v>939</v>
      </c>
      <c r="J13" s="289" t="s">
        <v>940</v>
      </c>
      <c r="K13" s="554" t="s">
        <v>1176</v>
      </c>
      <c r="L13" s="626">
        <v>2017</v>
      </c>
      <c r="M13" s="626"/>
      <c r="N13" s="626"/>
      <c r="O13" s="627"/>
    </row>
    <row r="14" spans="1:15" ht="16.5" x14ac:dyDescent="0.3">
      <c r="A14" s="285">
        <v>2018</v>
      </c>
      <c r="B14" s="286" t="str">
        <f t="shared" si="0"/>
        <v>101</v>
      </c>
      <c r="C14" s="631"/>
      <c r="D14" s="590"/>
      <c r="E14" s="287" t="s">
        <v>1189</v>
      </c>
      <c r="F14" s="287" t="s">
        <v>1195</v>
      </c>
      <c r="G14" s="287" t="s">
        <v>1196</v>
      </c>
      <c r="H14" s="288">
        <v>1</v>
      </c>
      <c r="I14" s="289" t="s">
        <v>939</v>
      </c>
      <c r="J14" s="287" t="s">
        <v>940</v>
      </c>
      <c r="K14" s="554" t="s">
        <v>1176</v>
      </c>
      <c r="L14" s="626">
        <v>2017</v>
      </c>
      <c r="M14" s="626"/>
      <c r="N14" s="626"/>
      <c r="O14" s="627"/>
    </row>
    <row r="15" spans="1:15" ht="16.5" x14ac:dyDescent="0.3">
      <c r="A15" s="285">
        <v>2018</v>
      </c>
      <c r="B15" s="286" t="str">
        <f t="shared" si="0"/>
        <v>102</v>
      </c>
      <c r="C15" s="630"/>
      <c r="D15" s="590"/>
      <c r="E15" s="287" t="s">
        <v>1189</v>
      </c>
      <c r="F15" s="287" t="s">
        <v>1197</v>
      </c>
      <c r="G15" s="287" t="s">
        <v>1198</v>
      </c>
      <c r="H15" s="288">
        <v>1</v>
      </c>
      <c r="I15" s="289" t="s">
        <v>964</v>
      </c>
      <c r="J15" s="287" t="s">
        <v>940</v>
      </c>
      <c r="K15" s="554" t="s">
        <v>1176</v>
      </c>
      <c r="L15" s="626">
        <v>2017</v>
      </c>
      <c r="M15" s="626"/>
      <c r="N15" s="626"/>
      <c r="O15" s="627"/>
    </row>
    <row r="16" spans="1:15" ht="16.5" x14ac:dyDescent="0.3">
      <c r="A16" s="285">
        <v>2018</v>
      </c>
      <c r="B16" s="286" t="str">
        <f t="shared" si="0"/>
        <v>103</v>
      </c>
      <c r="C16" s="630"/>
      <c r="D16" s="590"/>
      <c r="E16" s="287" t="s">
        <v>1189</v>
      </c>
      <c r="F16" s="287" t="s">
        <v>1199</v>
      </c>
      <c r="G16" s="287" t="s">
        <v>1200</v>
      </c>
      <c r="H16" s="288">
        <v>2</v>
      </c>
      <c r="I16" s="289" t="s">
        <v>1192</v>
      </c>
      <c r="J16" s="287" t="s">
        <v>940</v>
      </c>
      <c r="K16" s="554" t="s">
        <v>1176</v>
      </c>
      <c r="L16" s="626">
        <v>2017</v>
      </c>
      <c r="M16" s="626"/>
      <c r="N16" s="626"/>
      <c r="O16" s="627"/>
    </row>
    <row r="17" spans="1:15" ht="16.5" x14ac:dyDescent="0.3">
      <c r="A17" s="285">
        <v>2018</v>
      </c>
      <c r="B17" s="286" t="str">
        <f t="shared" si="0"/>
        <v>104</v>
      </c>
      <c r="C17" s="630"/>
      <c r="D17" s="590"/>
      <c r="E17" s="287" t="s">
        <v>1189</v>
      </c>
      <c r="F17" s="287" t="s">
        <v>1201</v>
      </c>
      <c r="G17" s="287" t="s">
        <v>1202</v>
      </c>
      <c r="H17" s="288">
        <v>4</v>
      </c>
      <c r="I17" s="289" t="s">
        <v>981</v>
      </c>
      <c r="J17" s="287" t="s">
        <v>940</v>
      </c>
      <c r="K17" s="554" t="s">
        <v>1176</v>
      </c>
      <c r="L17" s="626">
        <v>2017</v>
      </c>
      <c r="M17" s="626"/>
      <c r="N17" s="626"/>
      <c r="O17" s="627"/>
    </row>
    <row r="18" spans="1:15" ht="16.5" x14ac:dyDescent="0.3">
      <c r="A18" s="285">
        <v>2018</v>
      </c>
      <c r="B18" s="286" t="str">
        <f t="shared" si="0"/>
        <v>105</v>
      </c>
      <c r="C18" s="630"/>
      <c r="D18" s="590"/>
      <c r="E18" s="287" t="s">
        <v>1189</v>
      </c>
      <c r="F18" s="287" t="s">
        <v>1203</v>
      </c>
      <c r="G18" s="287" t="s">
        <v>1204</v>
      </c>
      <c r="H18" s="288">
        <v>1</v>
      </c>
      <c r="I18" s="289" t="s">
        <v>981</v>
      </c>
      <c r="J18" s="287" t="s">
        <v>940</v>
      </c>
      <c r="K18" s="554" t="s">
        <v>1176</v>
      </c>
      <c r="L18" s="626">
        <v>2017</v>
      </c>
      <c r="M18" s="626"/>
      <c r="N18" s="626"/>
      <c r="O18" s="627"/>
    </row>
    <row r="19" spans="1:15" ht="16.5" x14ac:dyDescent="0.3">
      <c r="A19" s="285">
        <v>2018</v>
      </c>
      <c r="B19" s="286" t="str">
        <f t="shared" si="0"/>
        <v>106</v>
      </c>
      <c r="C19" s="631"/>
      <c r="D19" s="590"/>
      <c r="E19" s="287" t="s">
        <v>1189</v>
      </c>
      <c r="F19" s="287" t="s">
        <v>1205</v>
      </c>
      <c r="G19" s="287" t="s">
        <v>1206</v>
      </c>
      <c r="H19" s="288">
        <v>9</v>
      </c>
      <c r="I19" s="289" t="s">
        <v>981</v>
      </c>
      <c r="J19" s="287" t="s">
        <v>940</v>
      </c>
      <c r="K19" s="554" t="s">
        <v>1176</v>
      </c>
      <c r="L19" s="626">
        <v>2017</v>
      </c>
      <c r="M19" s="626"/>
      <c r="N19" s="626"/>
      <c r="O19" s="627"/>
    </row>
    <row r="20" spans="1:15" ht="16.5" x14ac:dyDescent="0.3">
      <c r="A20" s="285">
        <v>2018</v>
      </c>
      <c r="B20" s="286" t="str">
        <f t="shared" si="0"/>
        <v>107</v>
      </c>
      <c r="C20" s="630"/>
      <c r="D20" s="592"/>
      <c r="E20" s="289" t="s">
        <v>1189</v>
      </c>
      <c r="F20" s="289" t="s">
        <v>1207</v>
      </c>
      <c r="G20" s="289" t="s">
        <v>1208</v>
      </c>
      <c r="H20" s="384">
        <v>1</v>
      </c>
      <c r="I20" s="289" t="s">
        <v>1192</v>
      </c>
      <c r="J20" s="289" t="s">
        <v>940</v>
      </c>
      <c r="K20" s="554" t="s">
        <v>1176</v>
      </c>
      <c r="L20" s="626">
        <v>2017</v>
      </c>
      <c r="M20" s="626"/>
      <c r="N20" s="626"/>
      <c r="O20" s="627"/>
    </row>
    <row r="21" spans="1:15" ht="16.5" x14ac:dyDescent="0.3">
      <c r="A21" s="285">
        <v>2018</v>
      </c>
      <c r="B21" s="286" t="str">
        <f t="shared" si="0"/>
        <v>108</v>
      </c>
      <c r="C21" s="630"/>
      <c r="D21" s="592"/>
      <c r="E21" s="289" t="s">
        <v>1189</v>
      </c>
      <c r="F21" s="289" t="s">
        <v>1209</v>
      </c>
      <c r="G21" s="289" t="s">
        <v>1210</v>
      </c>
      <c r="H21" s="384">
        <v>1</v>
      </c>
      <c r="I21" s="289" t="s">
        <v>1192</v>
      </c>
      <c r="J21" s="289" t="s">
        <v>940</v>
      </c>
      <c r="K21" s="554" t="s">
        <v>1176</v>
      </c>
      <c r="L21" s="626">
        <v>2017</v>
      </c>
      <c r="M21" s="626"/>
      <c r="N21" s="626"/>
      <c r="O21" s="627"/>
    </row>
    <row r="22" spans="1:15" ht="16.5" x14ac:dyDescent="0.3">
      <c r="A22" s="285">
        <v>2018</v>
      </c>
      <c r="B22" s="286" t="str">
        <f t="shared" si="0"/>
        <v>109</v>
      </c>
      <c r="C22" s="632"/>
      <c r="D22" s="590"/>
      <c r="E22" s="287" t="s">
        <v>1189</v>
      </c>
      <c r="F22" s="287" t="s">
        <v>1211</v>
      </c>
      <c r="G22" s="287" t="s">
        <v>1212</v>
      </c>
      <c r="H22" s="288">
        <v>1</v>
      </c>
      <c r="I22" s="289" t="s">
        <v>964</v>
      </c>
      <c r="J22" s="287" t="s">
        <v>940</v>
      </c>
      <c r="K22" s="554" t="s">
        <v>1176</v>
      </c>
      <c r="L22" s="626">
        <v>2017</v>
      </c>
      <c r="M22" s="626"/>
      <c r="N22" s="626"/>
      <c r="O22" s="627"/>
    </row>
    <row r="23" spans="1:15" ht="16.5" x14ac:dyDescent="0.3">
      <c r="A23" s="285">
        <v>2018</v>
      </c>
      <c r="B23" s="286" t="str">
        <f t="shared" si="0"/>
        <v>110</v>
      </c>
      <c r="C23" s="630"/>
      <c r="D23" s="590"/>
      <c r="E23" s="287" t="s">
        <v>1189</v>
      </c>
      <c r="F23" s="287" t="s">
        <v>1213</v>
      </c>
      <c r="G23" s="287" t="s">
        <v>1214</v>
      </c>
      <c r="H23" s="288">
        <v>1</v>
      </c>
      <c r="I23" s="289" t="s">
        <v>964</v>
      </c>
      <c r="J23" s="287" t="s">
        <v>940</v>
      </c>
      <c r="K23" s="554" t="s">
        <v>1176</v>
      </c>
      <c r="L23" s="626">
        <v>2017</v>
      </c>
      <c r="M23" s="626"/>
      <c r="N23" s="626"/>
      <c r="O23" s="627"/>
    </row>
    <row r="24" spans="1:15" ht="16.5" x14ac:dyDescent="0.25">
      <c r="A24" s="285">
        <v>2018</v>
      </c>
      <c r="B24" s="286" t="str">
        <f t="shared" si="0"/>
        <v>111</v>
      </c>
      <c r="C24" s="631"/>
      <c r="D24" s="593"/>
      <c r="E24" s="387" t="s">
        <v>1215</v>
      </c>
      <c r="F24" s="387" t="s">
        <v>1216</v>
      </c>
      <c r="G24" s="387" t="s">
        <v>1217</v>
      </c>
      <c r="H24" s="388">
        <v>1</v>
      </c>
      <c r="I24" s="387" t="s">
        <v>964</v>
      </c>
      <c r="J24" s="387" t="s">
        <v>1218</v>
      </c>
      <c r="K24" s="562" t="s">
        <v>1219</v>
      </c>
      <c r="L24" s="626">
        <v>2017</v>
      </c>
      <c r="M24" s="626"/>
      <c r="N24" s="626"/>
      <c r="O24" s="627"/>
    </row>
    <row r="25" spans="1:15" ht="16.5" x14ac:dyDescent="0.3">
      <c r="A25" s="285">
        <v>2018</v>
      </c>
      <c r="B25" s="286" t="str">
        <f t="shared" si="0"/>
        <v>112</v>
      </c>
      <c r="C25" s="630"/>
      <c r="D25" s="590"/>
      <c r="E25" s="287" t="s">
        <v>1215</v>
      </c>
      <c r="F25" s="287" t="s">
        <v>1220</v>
      </c>
      <c r="G25" s="287" t="s">
        <v>1221</v>
      </c>
      <c r="H25" s="288">
        <v>2</v>
      </c>
      <c r="I25" s="289" t="s">
        <v>1192</v>
      </c>
      <c r="J25" s="287" t="s">
        <v>940</v>
      </c>
      <c r="K25" s="554" t="s">
        <v>1176</v>
      </c>
      <c r="L25" s="626">
        <v>2017</v>
      </c>
      <c r="M25" s="626"/>
      <c r="N25" s="626"/>
      <c r="O25" s="627"/>
    </row>
    <row r="26" spans="1:15" ht="16.5" x14ac:dyDescent="0.25">
      <c r="A26" s="285">
        <v>2018</v>
      </c>
      <c r="B26" s="286" t="str">
        <f t="shared" si="0"/>
        <v>113</v>
      </c>
      <c r="C26" s="633"/>
      <c r="D26" s="592"/>
      <c r="E26" s="289" t="s">
        <v>1215</v>
      </c>
      <c r="F26" s="289" t="s">
        <v>1222</v>
      </c>
      <c r="G26" s="289" t="s">
        <v>1223</v>
      </c>
      <c r="H26" s="384">
        <v>1</v>
      </c>
      <c r="I26" s="289" t="s">
        <v>981</v>
      </c>
      <c r="J26" s="289" t="s">
        <v>940</v>
      </c>
      <c r="K26" s="563" t="s">
        <v>1176</v>
      </c>
      <c r="L26" s="626">
        <v>2017</v>
      </c>
      <c r="M26" s="626"/>
      <c r="N26" s="626"/>
      <c r="O26" s="627"/>
    </row>
    <row r="27" spans="1:15" ht="16.5" x14ac:dyDescent="0.3">
      <c r="A27" s="285">
        <v>2018</v>
      </c>
      <c r="B27" s="286" t="str">
        <f t="shared" si="0"/>
        <v>114</v>
      </c>
      <c r="C27" s="631"/>
      <c r="D27" s="590"/>
      <c r="E27" s="287" t="s">
        <v>1215</v>
      </c>
      <c r="F27" s="287" t="s">
        <v>1224</v>
      </c>
      <c r="G27" s="287" t="s">
        <v>1225</v>
      </c>
      <c r="H27" s="288">
        <v>1</v>
      </c>
      <c r="I27" s="289" t="s">
        <v>1192</v>
      </c>
      <c r="J27" s="287" t="s">
        <v>940</v>
      </c>
      <c r="K27" s="554" t="s">
        <v>1176</v>
      </c>
      <c r="L27" s="626">
        <v>2017</v>
      </c>
      <c r="M27" s="626"/>
      <c r="N27" s="626"/>
      <c r="O27" s="627"/>
    </row>
    <row r="28" spans="1:15" ht="16.5" x14ac:dyDescent="0.3">
      <c r="A28" s="285">
        <v>2018</v>
      </c>
      <c r="B28" s="286" t="str">
        <f t="shared" si="0"/>
        <v>115</v>
      </c>
      <c r="C28" s="631"/>
      <c r="D28" s="594"/>
      <c r="E28" s="389" t="s">
        <v>1215</v>
      </c>
      <c r="F28" s="389" t="s">
        <v>1226</v>
      </c>
      <c r="G28" s="389" t="s">
        <v>1227</v>
      </c>
      <c r="H28" s="390">
        <v>2</v>
      </c>
      <c r="I28" s="387" t="s">
        <v>981</v>
      </c>
      <c r="J28" s="389" t="s">
        <v>1218</v>
      </c>
      <c r="K28" s="564" t="s">
        <v>1228</v>
      </c>
      <c r="L28" s="626">
        <v>2017</v>
      </c>
      <c r="M28" s="626"/>
      <c r="N28" s="626"/>
      <c r="O28" s="627"/>
    </row>
    <row r="29" spans="1:15" ht="16.5" x14ac:dyDescent="0.3">
      <c r="A29" s="285">
        <v>2018</v>
      </c>
      <c r="B29" s="286" t="str">
        <f t="shared" si="0"/>
        <v>117</v>
      </c>
      <c r="C29" s="631"/>
      <c r="D29" s="590"/>
      <c r="E29" s="287" t="s">
        <v>575</v>
      </c>
      <c r="F29" s="287" t="s">
        <v>1229</v>
      </c>
      <c r="G29" s="287" t="s">
        <v>761</v>
      </c>
      <c r="H29" s="288">
        <v>1</v>
      </c>
      <c r="I29" s="289" t="s">
        <v>981</v>
      </c>
      <c r="J29" s="287" t="s">
        <v>940</v>
      </c>
      <c r="K29" s="554" t="s">
        <v>1176</v>
      </c>
      <c r="L29" s="626">
        <v>2017</v>
      </c>
      <c r="M29" s="626"/>
      <c r="N29" s="626"/>
      <c r="O29" s="627"/>
    </row>
    <row r="30" spans="1:15" ht="16.5" x14ac:dyDescent="0.3">
      <c r="A30" s="285">
        <v>2018</v>
      </c>
      <c r="B30" s="286" t="str">
        <f t="shared" si="0"/>
        <v>118</v>
      </c>
      <c r="C30" s="631"/>
      <c r="D30" s="590"/>
      <c r="E30" s="287" t="s">
        <v>575</v>
      </c>
      <c r="F30" s="287" t="s">
        <v>1230</v>
      </c>
      <c r="G30" s="287" t="s">
        <v>762</v>
      </c>
      <c r="H30" s="288">
        <v>1</v>
      </c>
      <c r="I30" s="289" t="s">
        <v>981</v>
      </c>
      <c r="J30" s="287" t="s">
        <v>940</v>
      </c>
      <c r="K30" s="554" t="s">
        <v>1176</v>
      </c>
      <c r="L30" s="626">
        <v>2017</v>
      </c>
      <c r="M30" s="626"/>
      <c r="N30" s="626"/>
      <c r="O30" s="627"/>
    </row>
    <row r="31" spans="1:15" ht="16.5" x14ac:dyDescent="0.3">
      <c r="A31" s="285">
        <v>2018</v>
      </c>
      <c r="B31" s="286" t="str">
        <f t="shared" si="0"/>
        <v>119</v>
      </c>
      <c r="C31" s="631"/>
      <c r="D31" s="590"/>
      <c r="E31" s="287" t="s">
        <v>1231</v>
      </c>
      <c r="F31" s="287" t="s">
        <v>1232</v>
      </c>
      <c r="G31" s="287" t="s">
        <v>1233</v>
      </c>
      <c r="H31" s="288">
        <v>1</v>
      </c>
      <c r="I31" s="289" t="s">
        <v>964</v>
      </c>
      <c r="J31" s="287" t="s">
        <v>940</v>
      </c>
      <c r="K31" s="554" t="s">
        <v>1176</v>
      </c>
      <c r="L31" s="626">
        <v>2017</v>
      </c>
      <c r="M31" s="626"/>
      <c r="N31" s="626"/>
      <c r="O31" s="627"/>
    </row>
    <row r="32" spans="1:15" ht="16.5" x14ac:dyDescent="0.25">
      <c r="A32" s="285">
        <v>2018</v>
      </c>
      <c r="B32" s="286" t="str">
        <f t="shared" si="0"/>
        <v>120</v>
      </c>
      <c r="C32" s="631"/>
      <c r="D32" s="592"/>
      <c r="E32" s="289" t="s">
        <v>1231</v>
      </c>
      <c r="F32" s="289" t="s">
        <v>1234</v>
      </c>
      <c r="G32" s="289" t="s">
        <v>1235</v>
      </c>
      <c r="H32" s="384">
        <v>2</v>
      </c>
      <c r="I32" s="289" t="s">
        <v>1192</v>
      </c>
      <c r="J32" s="289" t="s">
        <v>1052</v>
      </c>
      <c r="K32" s="563" t="s">
        <v>1176</v>
      </c>
      <c r="L32" s="626">
        <v>2017</v>
      </c>
      <c r="M32" s="626"/>
      <c r="N32" s="626"/>
      <c r="O32" s="627"/>
    </row>
    <row r="33" spans="1:15" ht="16.5" x14ac:dyDescent="0.3">
      <c r="A33" s="285">
        <v>2018</v>
      </c>
      <c r="B33" s="286" t="str">
        <f t="shared" si="0"/>
        <v>121</v>
      </c>
      <c r="C33" s="631"/>
      <c r="D33" s="590"/>
      <c r="E33" s="287" t="s">
        <v>1231</v>
      </c>
      <c r="F33" s="287" t="s">
        <v>1236</v>
      </c>
      <c r="G33" s="287" t="s">
        <v>1237</v>
      </c>
      <c r="H33" s="288">
        <v>1</v>
      </c>
      <c r="I33" s="289" t="s">
        <v>1192</v>
      </c>
      <c r="J33" s="287" t="s">
        <v>940</v>
      </c>
      <c r="K33" s="554" t="s">
        <v>1176</v>
      </c>
      <c r="L33" s="626">
        <v>2017</v>
      </c>
      <c r="M33" s="626"/>
      <c r="N33" s="626"/>
      <c r="O33" s="627"/>
    </row>
    <row r="34" spans="1:15" ht="16.5" x14ac:dyDescent="0.3">
      <c r="A34" s="285">
        <v>2018</v>
      </c>
      <c r="B34" s="286" t="str">
        <f t="shared" si="0"/>
        <v>122</v>
      </c>
      <c r="C34" s="631"/>
      <c r="D34" s="590"/>
      <c r="E34" s="287" t="s">
        <v>1231</v>
      </c>
      <c r="F34" s="287" t="s">
        <v>1238</v>
      </c>
      <c r="G34" s="287" t="s">
        <v>1239</v>
      </c>
      <c r="H34" s="288">
        <v>1</v>
      </c>
      <c r="I34" s="289" t="s">
        <v>964</v>
      </c>
      <c r="J34" s="287" t="s">
        <v>940</v>
      </c>
      <c r="K34" s="554" t="s">
        <v>1176</v>
      </c>
      <c r="L34" s="626">
        <v>2017</v>
      </c>
      <c r="M34" s="626"/>
      <c r="N34" s="626"/>
      <c r="O34" s="627"/>
    </row>
    <row r="35" spans="1:15" ht="16.5" x14ac:dyDescent="0.3">
      <c r="A35" s="285">
        <v>2018</v>
      </c>
      <c r="B35" s="286" t="str">
        <f t="shared" si="0"/>
        <v>124</v>
      </c>
      <c r="C35" s="631"/>
      <c r="D35" s="590"/>
      <c r="E35" s="287" t="s">
        <v>1189</v>
      </c>
      <c r="F35" s="287" t="s">
        <v>1240</v>
      </c>
      <c r="G35" s="287" t="s">
        <v>1241</v>
      </c>
      <c r="H35" s="288">
        <v>1</v>
      </c>
      <c r="I35" s="289" t="s">
        <v>964</v>
      </c>
      <c r="J35" s="287" t="s">
        <v>940</v>
      </c>
      <c r="K35" s="554" t="s">
        <v>1176</v>
      </c>
      <c r="L35" s="626">
        <v>2017</v>
      </c>
      <c r="M35" s="626"/>
      <c r="N35" s="626"/>
      <c r="O35" s="627"/>
    </row>
    <row r="36" spans="1:15" ht="16.5" x14ac:dyDescent="0.3">
      <c r="A36" s="285">
        <v>2018</v>
      </c>
      <c r="B36" s="286" t="str">
        <f t="shared" si="0"/>
        <v>125</v>
      </c>
      <c r="C36" s="631"/>
      <c r="D36" s="590"/>
      <c r="E36" s="287" t="s">
        <v>1189</v>
      </c>
      <c r="F36" s="287" t="s">
        <v>1242</v>
      </c>
      <c r="G36" s="287" t="s">
        <v>1243</v>
      </c>
      <c r="H36" s="288">
        <v>1</v>
      </c>
      <c r="I36" s="289" t="s">
        <v>964</v>
      </c>
      <c r="J36" s="287" t="s">
        <v>940</v>
      </c>
      <c r="K36" s="554" t="s">
        <v>1176</v>
      </c>
      <c r="L36" s="626">
        <v>2017</v>
      </c>
      <c r="M36" s="626"/>
      <c r="N36" s="626"/>
      <c r="O36" s="627"/>
    </row>
    <row r="37" spans="1:15" ht="16.5" x14ac:dyDescent="0.3">
      <c r="A37" s="285">
        <v>2018</v>
      </c>
      <c r="B37" s="286" t="str">
        <f t="shared" si="0"/>
        <v>126</v>
      </c>
      <c r="C37" s="631"/>
      <c r="D37" s="590"/>
      <c r="E37" s="287" t="s">
        <v>1244</v>
      </c>
      <c r="F37" s="287" t="s">
        <v>1245</v>
      </c>
      <c r="G37" s="287" t="s">
        <v>1246</v>
      </c>
      <c r="H37" s="288">
        <v>1</v>
      </c>
      <c r="I37" s="289" t="s">
        <v>981</v>
      </c>
      <c r="J37" s="287" t="s">
        <v>940</v>
      </c>
      <c r="K37" s="554" t="s">
        <v>1176</v>
      </c>
      <c r="L37" s="626">
        <v>2017</v>
      </c>
      <c r="M37" s="626"/>
      <c r="N37" s="626"/>
      <c r="O37" s="627"/>
    </row>
    <row r="38" spans="1:15" ht="16.5" x14ac:dyDescent="0.3">
      <c r="A38" s="285">
        <v>2018</v>
      </c>
      <c r="B38" s="286" t="str">
        <f t="shared" si="0"/>
        <v>127</v>
      </c>
      <c r="C38" s="631"/>
      <c r="D38" s="590"/>
      <c r="E38" s="287" t="s">
        <v>1244</v>
      </c>
      <c r="F38" s="287" t="s">
        <v>1247</v>
      </c>
      <c r="G38" s="287" t="s">
        <v>1248</v>
      </c>
      <c r="H38" s="288">
        <v>1</v>
      </c>
      <c r="I38" s="289" t="s">
        <v>981</v>
      </c>
      <c r="J38" s="287" t="s">
        <v>940</v>
      </c>
      <c r="K38" s="554" t="s">
        <v>1176</v>
      </c>
      <c r="L38" s="626">
        <v>2017</v>
      </c>
      <c r="M38" s="626"/>
      <c r="N38" s="626"/>
      <c r="O38" s="627"/>
    </row>
    <row r="39" spans="1:15" ht="16.5" x14ac:dyDescent="0.3">
      <c r="A39" s="285">
        <v>2018</v>
      </c>
      <c r="B39" s="286" t="str">
        <f t="shared" si="0"/>
        <v>128</v>
      </c>
      <c r="C39" s="631"/>
      <c r="D39" s="590"/>
      <c r="E39" s="287" t="s">
        <v>1244</v>
      </c>
      <c r="F39" s="287" t="s">
        <v>1249</v>
      </c>
      <c r="G39" s="287" t="s">
        <v>1250</v>
      </c>
      <c r="H39" s="288">
        <v>1</v>
      </c>
      <c r="I39" s="289" t="s">
        <v>964</v>
      </c>
      <c r="J39" s="287" t="s">
        <v>940</v>
      </c>
      <c r="K39" s="554" t="s">
        <v>1176</v>
      </c>
      <c r="L39" s="626">
        <v>2017</v>
      </c>
      <c r="M39" s="626"/>
      <c r="N39" s="626"/>
      <c r="O39" s="627"/>
    </row>
    <row r="40" spans="1:15" ht="16.5" x14ac:dyDescent="0.3">
      <c r="A40" s="285">
        <v>2018</v>
      </c>
      <c r="B40" s="286" t="str">
        <f t="shared" si="0"/>
        <v>129</v>
      </c>
      <c r="C40" s="631"/>
      <c r="D40" s="590"/>
      <c r="E40" s="287" t="s">
        <v>1244</v>
      </c>
      <c r="F40" s="287" t="s">
        <v>1251</v>
      </c>
      <c r="G40" s="287" t="s">
        <v>1252</v>
      </c>
      <c r="H40" s="288">
        <v>1</v>
      </c>
      <c r="I40" s="289" t="s">
        <v>1192</v>
      </c>
      <c r="J40" s="287" t="s">
        <v>940</v>
      </c>
      <c r="K40" s="554" t="s">
        <v>1176</v>
      </c>
      <c r="L40" s="626">
        <v>2017</v>
      </c>
      <c r="M40" s="626"/>
      <c r="N40" s="626"/>
      <c r="O40" s="627"/>
    </row>
    <row r="41" spans="1:15" ht="16.5" x14ac:dyDescent="0.3">
      <c r="A41" s="285">
        <v>2018</v>
      </c>
      <c r="B41" s="286" t="str">
        <f t="shared" si="0"/>
        <v>130</v>
      </c>
      <c r="C41" s="631"/>
      <c r="D41" s="590"/>
      <c r="E41" s="287" t="s">
        <v>1231</v>
      </c>
      <c r="F41" s="287" t="s">
        <v>1253</v>
      </c>
      <c r="G41" s="287" t="s">
        <v>1254</v>
      </c>
      <c r="H41" s="288">
        <v>2</v>
      </c>
      <c r="I41" s="289" t="s">
        <v>964</v>
      </c>
      <c r="J41" s="287" t="s">
        <v>940</v>
      </c>
      <c r="K41" s="554" t="s">
        <v>1176</v>
      </c>
      <c r="L41" s="626">
        <v>2017</v>
      </c>
      <c r="M41" s="626"/>
      <c r="N41" s="626"/>
      <c r="O41" s="627"/>
    </row>
    <row r="42" spans="1:15" ht="16.5" x14ac:dyDescent="0.25">
      <c r="A42" s="285">
        <v>2018</v>
      </c>
      <c r="B42" s="286" t="str">
        <f t="shared" si="0"/>
        <v>131</v>
      </c>
      <c r="C42" s="631"/>
      <c r="D42" s="592"/>
      <c r="E42" s="289" t="s">
        <v>575</v>
      </c>
      <c r="F42" s="289" t="s">
        <v>1255</v>
      </c>
      <c r="G42" s="289" t="s">
        <v>1256</v>
      </c>
      <c r="H42" s="384">
        <v>1</v>
      </c>
      <c r="I42" s="289" t="s">
        <v>981</v>
      </c>
      <c r="J42" s="289" t="s">
        <v>940</v>
      </c>
      <c r="K42" s="563" t="s">
        <v>1176</v>
      </c>
      <c r="L42" s="626">
        <v>2017</v>
      </c>
      <c r="M42" s="626"/>
      <c r="N42" s="626"/>
      <c r="O42" s="627"/>
    </row>
    <row r="43" spans="1:15" ht="16.5" x14ac:dyDescent="0.3">
      <c r="A43" s="285">
        <v>2018</v>
      </c>
      <c r="B43" s="286" t="str">
        <f t="shared" si="0"/>
        <v>132</v>
      </c>
      <c r="C43" s="631"/>
      <c r="D43" s="592"/>
      <c r="E43" s="287" t="s">
        <v>1215</v>
      </c>
      <c r="F43" s="289" t="s">
        <v>1257</v>
      </c>
      <c r="G43" s="289" t="s">
        <v>1258</v>
      </c>
      <c r="H43" s="384">
        <v>1</v>
      </c>
      <c r="I43" s="289" t="s">
        <v>981</v>
      </c>
      <c r="J43" s="289" t="s">
        <v>940</v>
      </c>
      <c r="K43" s="563" t="s">
        <v>1176</v>
      </c>
      <c r="L43" s="626">
        <v>2017</v>
      </c>
      <c r="M43" s="626"/>
      <c r="N43" s="626"/>
      <c r="O43" s="627"/>
    </row>
    <row r="44" spans="1:15" ht="16.5" x14ac:dyDescent="0.3">
      <c r="A44" s="285">
        <v>2018</v>
      </c>
      <c r="B44" s="286" t="str">
        <f t="shared" si="0"/>
        <v>133</v>
      </c>
      <c r="C44" s="631"/>
      <c r="D44" s="590"/>
      <c r="E44" s="287" t="s">
        <v>1215</v>
      </c>
      <c r="F44" s="287" t="s">
        <v>1259</v>
      </c>
      <c r="G44" s="287" t="s">
        <v>1260</v>
      </c>
      <c r="H44" s="288">
        <v>1</v>
      </c>
      <c r="I44" s="289" t="s">
        <v>1192</v>
      </c>
      <c r="J44" s="287" t="s">
        <v>940</v>
      </c>
      <c r="K44" s="554" t="s">
        <v>1176</v>
      </c>
      <c r="L44" s="626">
        <v>2017</v>
      </c>
      <c r="M44" s="626"/>
      <c r="N44" s="626"/>
      <c r="O44" s="627"/>
    </row>
    <row r="45" spans="1:15" ht="16.5" x14ac:dyDescent="0.3">
      <c r="A45" s="285">
        <v>2018</v>
      </c>
      <c r="B45" s="286" t="str">
        <f t="shared" si="0"/>
        <v>134</v>
      </c>
      <c r="C45" s="631"/>
      <c r="D45" s="590"/>
      <c r="E45" s="287" t="s">
        <v>1189</v>
      </c>
      <c r="F45" s="287" t="s">
        <v>1261</v>
      </c>
      <c r="G45" s="287" t="s">
        <v>1262</v>
      </c>
      <c r="H45" s="288">
        <v>1</v>
      </c>
      <c r="I45" s="289" t="s">
        <v>1192</v>
      </c>
      <c r="J45" s="287" t="s">
        <v>940</v>
      </c>
      <c r="K45" s="554" t="s">
        <v>1176</v>
      </c>
      <c r="L45" s="626">
        <v>2017</v>
      </c>
      <c r="M45" s="626"/>
      <c r="N45" s="626"/>
      <c r="O45" s="627"/>
    </row>
    <row r="46" spans="1:15" ht="16.5" x14ac:dyDescent="0.3">
      <c r="A46" s="285">
        <v>2018</v>
      </c>
      <c r="B46" s="286" t="str">
        <f t="shared" si="0"/>
        <v>135</v>
      </c>
      <c r="C46" s="631"/>
      <c r="D46" s="590"/>
      <c r="E46" s="287" t="s">
        <v>1189</v>
      </c>
      <c r="F46" s="287" t="s">
        <v>1263</v>
      </c>
      <c r="G46" s="287" t="s">
        <v>1264</v>
      </c>
      <c r="H46" s="288">
        <v>1</v>
      </c>
      <c r="I46" s="289" t="s">
        <v>1192</v>
      </c>
      <c r="J46" s="287" t="s">
        <v>940</v>
      </c>
      <c r="K46" s="554" t="s">
        <v>1176</v>
      </c>
      <c r="L46" s="626">
        <v>2017</v>
      </c>
      <c r="M46" s="626"/>
      <c r="N46" s="626"/>
      <c r="O46" s="627"/>
    </row>
    <row r="47" spans="1:15" ht="16.5" x14ac:dyDescent="0.3">
      <c r="A47" s="285">
        <v>2018</v>
      </c>
      <c r="B47" s="286" t="str">
        <f t="shared" si="0"/>
        <v>136</v>
      </c>
      <c r="C47" s="631"/>
      <c r="D47" s="590"/>
      <c r="E47" s="287" t="s">
        <v>1189</v>
      </c>
      <c r="F47" s="287" t="s">
        <v>1265</v>
      </c>
      <c r="G47" s="287" t="s">
        <v>1266</v>
      </c>
      <c r="H47" s="288">
        <v>1</v>
      </c>
      <c r="I47" s="289" t="s">
        <v>1192</v>
      </c>
      <c r="J47" s="287" t="s">
        <v>940</v>
      </c>
      <c r="K47" s="554" t="s">
        <v>1176</v>
      </c>
      <c r="L47" s="626">
        <v>2017</v>
      </c>
      <c r="M47" s="626"/>
      <c r="N47" s="626"/>
      <c r="O47" s="627"/>
    </row>
    <row r="48" spans="1:15" ht="16.5" x14ac:dyDescent="0.3">
      <c r="A48" s="285">
        <v>2018</v>
      </c>
      <c r="B48" s="286" t="str">
        <f t="shared" si="0"/>
        <v>137</v>
      </c>
      <c r="C48" s="631"/>
      <c r="D48" s="590"/>
      <c r="E48" s="287" t="s">
        <v>1267</v>
      </c>
      <c r="F48" s="287" t="s">
        <v>1268</v>
      </c>
      <c r="G48" s="287" t="s">
        <v>1269</v>
      </c>
      <c r="H48" s="288">
        <v>1</v>
      </c>
      <c r="I48" s="289" t="s">
        <v>939</v>
      </c>
      <c r="J48" s="287" t="s">
        <v>940</v>
      </c>
      <c r="K48" s="554" t="s">
        <v>1176</v>
      </c>
      <c r="L48" s="626">
        <v>2017</v>
      </c>
      <c r="M48" s="626"/>
      <c r="N48" s="626"/>
      <c r="O48" s="627"/>
    </row>
    <row r="49" spans="1:15" ht="16.5" x14ac:dyDescent="0.3">
      <c r="A49" s="285">
        <v>2018</v>
      </c>
      <c r="B49" s="286" t="str">
        <f t="shared" si="0"/>
        <v>138</v>
      </c>
      <c r="C49" s="631"/>
      <c r="D49" s="590"/>
      <c r="E49" s="287" t="s">
        <v>1267</v>
      </c>
      <c r="F49" s="287" t="s">
        <v>1270</v>
      </c>
      <c r="G49" s="287" t="s">
        <v>1271</v>
      </c>
      <c r="H49" s="288">
        <v>1</v>
      </c>
      <c r="I49" s="289" t="s">
        <v>939</v>
      </c>
      <c r="J49" s="287" t="s">
        <v>940</v>
      </c>
      <c r="K49" s="554" t="s">
        <v>1176</v>
      </c>
      <c r="L49" s="626">
        <v>2017</v>
      </c>
      <c r="M49" s="626"/>
      <c r="N49" s="626"/>
      <c r="O49" s="627"/>
    </row>
    <row r="50" spans="1:15" ht="16.5" x14ac:dyDescent="0.3">
      <c r="A50" s="285">
        <v>2018</v>
      </c>
      <c r="B50" s="286" t="str">
        <f t="shared" si="0"/>
        <v>139</v>
      </c>
      <c r="C50" s="631"/>
      <c r="D50" s="590"/>
      <c r="E50" s="287" t="s">
        <v>1215</v>
      </c>
      <c r="F50" s="287" t="s">
        <v>1272</v>
      </c>
      <c r="G50" s="287" t="s">
        <v>1273</v>
      </c>
      <c r="H50" s="288">
        <v>8</v>
      </c>
      <c r="I50" s="289" t="s">
        <v>939</v>
      </c>
      <c r="J50" s="287" t="s">
        <v>940</v>
      </c>
      <c r="K50" s="554" t="s">
        <v>1176</v>
      </c>
      <c r="L50" s="626">
        <v>2017</v>
      </c>
      <c r="M50" s="626"/>
      <c r="N50" s="626"/>
      <c r="O50" s="627"/>
    </row>
    <row r="51" spans="1:15" ht="16.5" x14ac:dyDescent="0.3">
      <c r="A51" s="285">
        <v>2018</v>
      </c>
      <c r="B51" s="286" t="str">
        <f t="shared" si="0"/>
        <v>140</v>
      </c>
      <c r="C51" s="631"/>
      <c r="D51" s="590"/>
      <c r="E51" s="287" t="s">
        <v>1274</v>
      </c>
      <c r="F51" s="287" t="s">
        <v>1275</v>
      </c>
      <c r="G51" s="287" t="s">
        <v>1276</v>
      </c>
      <c r="H51" s="288">
        <v>1</v>
      </c>
      <c r="I51" s="289" t="s">
        <v>964</v>
      </c>
      <c r="J51" s="287" t="s">
        <v>940</v>
      </c>
      <c r="K51" s="554" t="s">
        <v>1176</v>
      </c>
      <c r="L51" s="626">
        <v>2017</v>
      </c>
      <c r="M51" s="626"/>
      <c r="N51" s="626"/>
      <c r="O51" s="627"/>
    </row>
    <row r="52" spans="1:15" ht="16.5" x14ac:dyDescent="0.3">
      <c r="A52" s="285">
        <v>2018</v>
      </c>
      <c r="B52" s="286" t="str">
        <f t="shared" si="0"/>
        <v>141</v>
      </c>
      <c r="C52" s="631"/>
      <c r="D52" s="590"/>
      <c r="E52" s="287" t="s">
        <v>1277</v>
      </c>
      <c r="F52" s="287" t="s">
        <v>1278</v>
      </c>
      <c r="G52" s="287" t="s">
        <v>1279</v>
      </c>
      <c r="H52" s="288">
        <v>10</v>
      </c>
      <c r="I52" s="289" t="s">
        <v>964</v>
      </c>
      <c r="J52" s="287" t="s">
        <v>940</v>
      </c>
      <c r="K52" s="554" t="s">
        <v>1176</v>
      </c>
      <c r="L52" s="626">
        <v>2017</v>
      </c>
      <c r="M52" s="626"/>
      <c r="N52" s="626"/>
      <c r="O52" s="627"/>
    </row>
    <row r="53" spans="1:15" ht="16.5" x14ac:dyDescent="0.3">
      <c r="A53" s="285">
        <v>2018</v>
      </c>
      <c r="B53" s="286" t="str">
        <f t="shared" si="0"/>
        <v>142</v>
      </c>
      <c r="C53" s="631"/>
      <c r="D53" s="590"/>
      <c r="E53" s="287" t="s">
        <v>1277</v>
      </c>
      <c r="F53" s="287" t="s">
        <v>1280</v>
      </c>
      <c r="G53" s="287" t="s">
        <v>1281</v>
      </c>
      <c r="H53" s="288">
        <v>6</v>
      </c>
      <c r="I53" s="289" t="s">
        <v>1192</v>
      </c>
      <c r="J53" s="287" t="s">
        <v>940</v>
      </c>
      <c r="K53" s="554" t="s">
        <v>1176</v>
      </c>
      <c r="L53" s="626">
        <v>2017</v>
      </c>
      <c r="M53" s="626"/>
      <c r="N53" s="626"/>
      <c r="O53" s="627"/>
    </row>
    <row r="54" spans="1:15" ht="16.5" x14ac:dyDescent="0.3">
      <c r="A54" s="285">
        <v>2018</v>
      </c>
      <c r="B54" s="286" t="str">
        <f t="shared" si="0"/>
        <v>143</v>
      </c>
      <c r="C54" s="631"/>
      <c r="D54" s="590"/>
      <c r="E54" s="287" t="s">
        <v>1277</v>
      </c>
      <c r="F54" s="287" t="s">
        <v>1282</v>
      </c>
      <c r="G54" s="287" t="s">
        <v>1283</v>
      </c>
      <c r="H54" s="288">
        <v>2</v>
      </c>
      <c r="I54" s="289" t="s">
        <v>964</v>
      </c>
      <c r="J54" s="287" t="s">
        <v>940</v>
      </c>
      <c r="K54" s="554" t="s">
        <v>1176</v>
      </c>
      <c r="L54" s="626">
        <v>2017</v>
      </c>
      <c r="M54" s="626"/>
      <c r="N54" s="626"/>
      <c r="O54" s="627"/>
    </row>
    <row r="55" spans="1:15" ht="16.5" x14ac:dyDescent="0.3">
      <c r="A55" s="285">
        <v>2018</v>
      </c>
      <c r="B55" s="286" t="str">
        <f t="shared" si="0"/>
        <v>145</v>
      </c>
      <c r="C55" s="631"/>
      <c r="D55" s="590"/>
      <c r="E55" s="287" t="s">
        <v>1284</v>
      </c>
      <c r="F55" s="287" t="s">
        <v>1285</v>
      </c>
      <c r="G55" s="287" t="s">
        <v>1286</v>
      </c>
      <c r="H55" s="288">
        <v>1</v>
      </c>
      <c r="I55" s="289" t="s">
        <v>981</v>
      </c>
      <c r="J55" s="287" t="s">
        <v>940</v>
      </c>
      <c r="K55" s="554" t="s">
        <v>1176</v>
      </c>
      <c r="L55" s="626">
        <v>2017</v>
      </c>
      <c r="M55" s="626"/>
      <c r="N55" s="626"/>
      <c r="O55" s="627"/>
    </row>
    <row r="56" spans="1:15" ht="16.5" x14ac:dyDescent="0.3">
      <c r="A56" s="285">
        <v>2018</v>
      </c>
      <c r="B56" s="286" t="str">
        <f t="shared" si="0"/>
        <v>146</v>
      </c>
      <c r="C56" s="631"/>
      <c r="D56" s="590"/>
      <c r="E56" s="287" t="s">
        <v>1284</v>
      </c>
      <c r="F56" s="287" t="s">
        <v>1287</v>
      </c>
      <c r="G56" s="287" t="s">
        <v>1288</v>
      </c>
      <c r="H56" s="288">
        <v>1</v>
      </c>
      <c r="I56" s="289" t="s">
        <v>981</v>
      </c>
      <c r="J56" s="287" t="s">
        <v>940</v>
      </c>
      <c r="K56" s="554" t="s">
        <v>1176</v>
      </c>
      <c r="L56" s="626">
        <v>2017</v>
      </c>
      <c r="M56" s="626"/>
      <c r="N56" s="626"/>
      <c r="O56" s="627"/>
    </row>
    <row r="57" spans="1:15" ht="16.5" x14ac:dyDescent="0.3">
      <c r="A57" s="285">
        <v>2018</v>
      </c>
      <c r="B57" s="286" t="str">
        <f t="shared" si="0"/>
        <v>147</v>
      </c>
      <c r="C57" s="631"/>
      <c r="D57" s="595"/>
      <c r="E57" s="391" t="s">
        <v>1172</v>
      </c>
      <c r="F57" s="387" t="s">
        <v>1289</v>
      </c>
      <c r="G57" s="391" t="s">
        <v>1290</v>
      </c>
      <c r="H57" s="390">
        <v>1</v>
      </c>
      <c r="I57" s="387" t="s">
        <v>981</v>
      </c>
      <c r="J57" s="391" t="s">
        <v>1218</v>
      </c>
      <c r="K57" s="562" t="s">
        <v>1219</v>
      </c>
      <c r="L57" s="626">
        <v>2017</v>
      </c>
      <c r="M57" s="626"/>
      <c r="N57" s="626"/>
      <c r="O57" s="627"/>
    </row>
    <row r="58" spans="1:15" ht="16.5" x14ac:dyDescent="0.3">
      <c r="A58" s="285">
        <v>2018</v>
      </c>
      <c r="B58" s="286" t="str">
        <f t="shared" si="0"/>
        <v>148</v>
      </c>
      <c r="C58" s="631"/>
      <c r="D58" s="596"/>
      <c r="E58" s="392" t="s">
        <v>1172</v>
      </c>
      <c r="F58" s="387" t="s">
        <v>1291</v>
      </c>
      <c r="G58" s="392" t="s">
        <v>1188</v>
      </c>
      <c r="H58" s="390">
        <v>4</v>
      </c>
      <c r="I58" s="387" t="s">
        <v>981</v>
      </c>
      <c r="J58" s="389" t="s">
        <v>1218</v>
      </c>
      <c r="K58" s="562" t="s">
        <v>1219</v>
      </c>
      <c r="L58" s="626">
        <v>2017</v>
      </c>
      <c r="M58" s="626"/>
      <c r="N58" s="626"/>
      <c r="O58" s="627"/>
    </row>
    <row r="59" spans="1:15" ht="16.5" x14ac:dyDescent="0.3">
      <c r="A59" s="285">
        <v>2018</v>
      </c>
      <c r="B59" s="286" t="str">
        <f t="shared" si="0"/>
        <v>149</v>
      </c>
      <c r="C59" s="631"/>
      <c r="D59" s="590"/>
      <c r="E59" s="287" t="s">
        <v>1292</v>
      </c>
      <c r="F59" s="287" t="s">
        <v>1293</v>
      </c>
      <c r="G59" s="287" t="s">
        <v>1294</v>
      </c>
      <c r="H59" s="288">
        <v>1</v>
      </c>
      <c r="I59" s="289" t="s">
        <v>939</v>
      </c>
      <c r="J59" s="287" t="s">
        <v>940</v>
      </c>
      <c r="K59" s="554" t="s">
        <v>1176</v>
      </c>
      <c r="L59" s="626">
        <v>2017</v>
      </c>
      <c r="M59" s="626"/>
      <c r="N59" s="626"/>
      <c r="O59" s="627"/>
    </row>
    <row r="60" spans="1:15" ht="16.5" x14ac:dyDescent="0.3">
      <c r="A60" s="285">
        <v>2018</v>
      </c>
      <c r="B60" s="286" t="str">
        <f t="shared" si="0"/>
        <v>150</v>
      </c>
      <c r="C60" s="631"/>
      <c r="D60" s="590"/>
      <c r="E60" s="287" t="s">
        <v>1277</v>
      </c>
      <c r="F60" s="287" t="s">
        <v>1295</v>
      </c>
      <c r="G60" s="287" t="s">
        <v>1296</v>
      </c>
      <c r="H60" s="288">
        <v>5</v>
      </c>
      <c r="I60" s="289" t="s">
        <v>939</v>
      </c>
      <c r="J60" s="287" t="s">
        <v>940</v>
      </c>
      <c r="K60" s="554" t="s">
        <v>1176</v>
      </c>
      <c r="L60" s="626">
        <v>2017</v>
      </c>
      <c r="M60" s="626"/>
      <c r="N60" s="626"/>
      <c r="O60" s="627"/>
    </row>
    <row r="61" spans="1:15" ht="16.5" x14ac:dyDescent="0.3">
      <c r="A61" s="285">
        <v>2018</v>
      </c>
      <c r="B61" s="286" t="str">
        <f t="shared" si="0"/>
        <v>151</v>
      </c>
      <c r="C61" s="631">
        <v>151</v>
      </c>
      <c r="D61" s="590"/>
      <c r="E61" s="287" t="s">
        <v>1277</v>
      </c>
      <c r="F61" s="287" t="s">
        <v>1297</v>
      </c>
      <c r="G61" s="287" t="s">
        <v>1298</v>
      </c>
      <c r="H61" s="288">
        <v>5</v>
      </c>
      <c r="I61" s="289" t="s">
        <v>939</v>
      </c>
      <c r="J61" s="287" t="s">
        <v>940</v>
      </c>
      <c r="K61" s="554" t="s">
        <v>1176</v>
      </c>
      <c r="L61" s="626">
        <v>2017</v>
      </c>
      <c r="M61" s="626"/>
      <c r="N61" s="626"/>
      <c r="O61" s="627"/>
    </row>
    <row r="62" spans="1:15" ht="16.5" x14ac:dyDescent="0.3">
      <c r="A62" s="285">
        <v>2018</v>
      </c>
      <c r="B62" s="286" t="str">
        <f t="shared" si="0"/>
        <v>152</v>
      </c>
      <c r="C62" s="631">
        <v>152</v>
      </c>
      <c r="D62" s="590"/>
      <c r="E62" s="287" t="s">
        <v>1277</v>
      </c>
      <c r="F62" s="287" t="s">
        <v>1299</v>
      </c>
      <c r="G62" s="287" t="s">
        <v>1300</v>
      </c>
      <c r="H62" s="288">
        <v>8</v>
      </c>
      <c r="I62" s="289" t="s">
        <v>939</v>
      </c>
      <c r="J62" s="287" t="s">
        <v>940</v>
      </c>
      <c r="K62" s="554" t="s">
        <v>1176</v>
      </c>
      <c r="L62" s="626">
        <v>2017</v>
      </c>
      <c r="M62" s="626"/>
      <c r="N62" s="626"/>
      <c r="O62" s="627"/>
    </row>
    <row r="63" spans="1:15" ht="16.5" x14ac:dyDescent="0.3">
      <c r="A63" s="285">
        <v>2018</v>
      </c>
      <c r="B63" s="286" t="str">
        <f t="shared" si="0"/>
        <v>153</v>
      </c>
      <c r="C63" s="631">
        <v>153</v>
      </c>
      <c r="D63" s="590"/>
      <c r="E63" s="287" t="s">
        <v>1301</v>
      </c>
      <c r="F63" s="287" t="s">
        <v>1302</v>
      </c>
      <c r="G63" s="287" t="s">
        <v>1303</v>
      </c>
      <c r="H63" s="288">
        <v>1</v>
      </c>
      <c r="I63" s="289" t="s">
        <v>1192</v>
      </c>
      <c r="J63" s="287" t="s">
        <v>940</v>
      </c>
      <c r="K63" s="554" t="s">
        <v>1176</v>
      </c>
      <c r="L63" s="626">
        <v>2017</v>
      </c>
      <c r="M63" s="626"/>
      <c r="N63" s="626"/>
      <c r="O63" s="627"/>
    </row>
    <row r="64" spans="1:15" ht="16.5" x14ac:dyDescent="0.3">
      <c r="A64" s="285">
        <v>2018</v>
      </c>
      <c r="B64" s="286" t="str">
        <f t="shared" si="0"/>
        <v>154</v>
      </c>
      <c r="C64" s="631">
        <v>154</v>
      </c>
      <c r="D64" s="590"/>
      <c r="E64" s="287" t="s">
        <v>1301</v>
      </c>
      <c r="F64" s="287" t="s">
        <v>1304</v>
      </c>
      <c r="G64" s="287" t="s">
        <v>1305</v>
      </c>
      <c r="H64" s="288">
        <v>2</v>
      </c>
      <c r="I64" s="289" t="s">
        <v>1192</v>
      </c>
      <c r="J64" s="287" t="s">
        <v>940</v>
      </c>
      <c r="K64" s="554" t="s">
        <v>1176</v>
      </c>
      <c r="L64" s="626">
        <v>2017</v>
      </c>
      <c r="M64" s="626"/>
      <c r="N64" s="626"/>
      <c r="O64" s="627"/>
    </row>
    <row r="65" spans="1:15" ht="16.5" x14ac:dyDescent="0.3">
      <c r="A65" s="285">
        <v>2018</v>
      </c>
      <c r="B65" s="286" t="str">
        <f t="shared" si="0"/>
        <v>155</v>
      </c>
      <c r="C65" s="631">
        <v>155</v>
      </c>
      <c r="D65" s="590"/>
      <c r="E65" s="287" t="s">
        <v>1301</v>
      </c>
      <c r="F65" s="287" t="s">
        <v>1306</v>
      </c>
      <c r="G65" s="287" t="s">
        <v>1307</v>
      </c>
      <c r="H65" s="288">
        <v>1</v>
      </c>
      <c r="I65" s="289" t="s">
        <v>1192</v>
      </c>
      <c r="J65" s="287" t="s">
        <v>940</v>
      </c>
      <c r="K65" s="554" t="s">
        <v>1176</v>
      </c>
      <c r="L65" s="626">
        <v>2017</v>
      </c>
      <c r="M65" s="626"/>
      <c r="N65" s="626"/>
      <c r="O65" s="627"/>
    </row>
    <row r="66" spans="1:15" ht="16.5" x14ac:dyDescent="0.3">
      <c r="A66" s="285">
        <v>2018</v>
      </c>
      <c r="B66" s="286" t="str">
        <f t="shared" si="0"/>
        <v>156</v>
      </c>
      <c r="C66" s="631">
        <v>156</v>
      </c>
      <c r="D66" s="590"/>
      <c r="E66" s="287" t="s">
        <v>1301</v>
      </c>
      <c r="F66" s="287" t="s">
        <v>1308</v>
      </c>
      <c r="G66" s="287" t="s">
        <v>1309</v>
      </c>
      <c r="H66" s="288">
        <v>1</v>
      </c>
      <c r="I66" s="289" t="s">
        <v>1192</v>
      </c>
      <c r="J66" s="287" t="s">
        <v>940</v>
      </c>
      <c r="K66" s="554" t="s">
        <v>1176</v>
      </c>
      <c r="L66" s="626">
        <v>2017</v>
      </c>
      <c r="M66" s="626"/>
      <c r="N66" s="626"/>
      <c r="O66" s="627"/>
    </row>
    <row r="67" spans="1:15" ht="16.5" x14ac:dyDescent="0.3">
      <c r="A67" s="285">
        <v>2018</v>
      </c>
      <c r="B67" s="286" t="str">
        <f t="shared" si="0"/>
        <v>157</v>
      </c>
      <c r="C67" s="633">
        <v>157</v>
      </c>
      <c r="D67" s="590"/>
      <c r="E67" s="287" t="s">
        <v>763</v>
      </c>
      <c r="F67" s="287" t="s">
        <v>1310</v>
      </c>
      <c r="G67" s="287" t="s">
        <v>775</v>
      </c>
      <c r="H67" s="288">
        <v>1</v>
      </c>
      <c r="I67" s="289" t="s">
        <v>948</v>
      </c>
      <c r="J67" s="287" t="s">
        <v>940</v>
      </c>
      <c r="K67" s="560" t="s">
        <v>1176</v>
      </c>
      <c r="L67" s="626">
        <v>2017</v>
      </c>
      <c r="M67" s="626"/>
      <c r="N67" s="626"/>
      <c r="O67" s="627"/>
    </row>
    <row r="68" spans="1:15" ht="16.5" x14ac:dyDescent="0.3">
      <c r="A68" s="285">
        <v>2018</v>
      </c>
      <c r="B68" s="286" t="str">
        <f t="shared" si="0"/>
        <v>158</v>
      </c>
      <c r="C68" s="631">
        <v>158</v>
      </c>
      <c r="D68" s="590"/>
      <c r="E68" s="287" t="s">
        <v>763</v>
      </c>
      <c r="F68" s="287" t="s">
        <v>1311</v>
      </c>
      <c r="G68" s="287" t="s">
        <v>1312</v>
      </c>
      <c r="H68" s="288">
        <v>1</v>
      </c>
      <c r="I68" s="289" t="s">
        <v>948</v>
      </c>
      <c r="J68" s="287" t="s">
        <v>940</v>
      </c>
      <c r="K68" s="560" t="s">
        <v>1176</v>
      </c>
      <c r="L68" s="626">
        <v>2017</v>
      </c>
      <c r="M68" s="626"/>
      <c r="N68" s="626"/>
      <c r="O68" s="627"/>
    </row>
    <row r="69" spans="1:15" ht="16.5" x14ac:dyDescent="0.3">
      <c r="A69" s="285">
        <v>2018</v>
      </c>
      <c r="B69" s="286" t="str">
        <f t="shared" si="0"/>
        <v>159</v>
      </c>
      <c r="C69" s="631">
        <v>159</v>
      </c>
      <c r="D69" s="590"/>
      <c r="E69" s="287" t="s">
        <v>763</v>
      </c>
      <c r="F69" s="287" t="s">
        <v>1313</v>
      </c>
      <c r="G69" s="287" t="s">
        <v>765</v>
      </c>
      <c r="H69" s="288">
        <v>1</v>
      </c>
      <c r="I69" s="289" t="s">
        <v>948</v>
      </c>
      <c r="J69" s="287" t="s">
        <v>940</v>
      </c>
      <c r="K69" s="560" t="s">
        <v>1176</v>
      </c>
      <c r="L69" s="626">
        <v>2017</v>
      </c>
      <c r="M69" s="626"/>
      <c r="N69" s="626"/>
      <c r="O69" s="627"/>
    </row>
    <row r="70" spans="1:15" ht="16.5" x14ac:dyDescent="0.3">
      <c r="A70" s="285">
        <v>2018</v>
      </c>
      <c r="B70" s="286" t="str">
        <f t="shared" si="0"/>
        <v>160</v>
      </c>
      <c r="C70" s="631">
        <v>160</v>
      </c>
      <c r="D70" s="597"/>
      <c r="E70" s="287" t="s">
        <v>763</v>
      </c>
      <c r="F70" s="287" t="s">
        <v>1314</v>
      </c>
      <c r="G70" s="287" t="s">
        <v>769</v>
      </c>
      <c r="H70" s="288">
        <v>1</v>
      </c>
      <c r="I70" s="289" t="s">
        <v>948</v>
      </c>
      <c r="J70" s="340" t="s">
        <v>940</v>
      </c>
      <c r="K70" s="560" t="s">
        <v>1176</v>
      </c>
      <c r="L70" s="626">
        <v>2017</v>
      </c>
      <c r="M70" s="626"/>
      <c r="N70" s="626"/>
      <c r="O70" s="627"/>
    </row>
    <row r="71" spans="1:15" ht="16.5" x14ac:dyDescent="0.3">
      <c r="A71" s="285">
        <v>2018</v>
      </c>
      <c r="B71" s="286" t="str">
        <f t="shared" ref="B71:B118" si="1">MID(F71,4,3)</f>
        <v>161</v>
      </c>
      <c r="C71" s="631">
        <v>161</v>
      </c>
      <c r="D71" s="590"/>
      <c r="E71" s="287" t="s">
        <v>763</v>
      </c>
      <c r="F71" s="287" t="s">
        <v>1315</v>
      </c>
      <c r="G71" s="287" t="s">
        <v>1316</v>
      </c>
      <c r="H71" s="288">
        <v>1</v>
      </c>
      <c r="I71" s="289" t="s">
        <v>948</v>
      </c>
      <c r="J71" s="287" t="s">
        <v>940</v>
      </c>
      <c r="K71" s="560" t="s">
        <v>1176</v>
      </c>
      <c r="L71" s="626">
        <v>2017</v>
      </c>
      <c r="M71" s="626"/>
      <c r="N71" s="626"/>
      <c r="O71" s="627"/>
    </row>
    <row r="72" spans="1:15" ht="16.5" x14ac:dyDescent="0.3">
      <c r="A72" s="285">
        <v>2018</v>
      </c>
      <c r="B72" s="286" t="str">
        <f t="shared" si="1"/>
        <v>162</v>
      </c>
      <c r="C72" s="631">
        <v>162</v>
      </c>
      <c r="D72" s="590"/>
      <c r="E72" s="287" t="s">
        <v>763</v>
      </c>
      <c r="F72" s="287" t="s">
        <v>1317</v>
      </c>
      <c r="G72" s="287" t="s">
        <v>1318</v>
      </c>
      <c r="H72" s="288">
        <v>1</v>
      </c>
      <c r="I72" s="289" t="s">
        <v>948</v>
      </c>
      <c r="J72" s="287" t="s">
        <v>940</v>
      </c>
      <c r="K72" s="560" t="s">
        <v>1176</v>
      </c>
      <c r="L72" s="626">
        <v>2017</v>
      </c>
      <c r="M72" s="626"/>
      <c r="N72" s="626"/>
      <c r="O72" s="627"/>
    </row>
    <row r="73" spans="1:15" ht="16.5" x14ac:dyDescent="0.3">
      <c r="A73" s="285">
        <v>2018</v>
      </c>
      <c r="B73" s="286" t="str">
        <f t="shared" si="1"/>
        <v>163</v>
      </c>
      <c r="C73" s="631">
        <v>163</v>
      </c>
      <c r="D73" s="590"/>
      <c r="E73" s="287" t="s">
        <v>763</v>
      </c>
      <c r="F73" s="287" t="s">
        <v>1319</v>
      </c>
      <c r="G73" s="287" t="s">
        <v>777</v>
      </c>
      <c r="H73" s="288">
        <v>1</v>
      </c>
      <c r="I73" s="289" t="s">
        <v>948</v>
      </c>
      <c r="J73" s="287" t="s">
        <v>940</v>
      </c>
      <c r="K73" s="560" t="s">
        <v>1176</v>
      </c>
      <c r="L73" s="626">
        <v>2017</v>
      </c>
      <c r="M73" s="626"/>
      <c r="N73" s="626"/>
      <c r="O73" s="627"/>
    </row>
    <row r="74" spans="1:15" ht="16.5" x14ac:dyDescent="0.3">
      <c r="A74" s="285">
        <v>2018</v>
      </c>
      <c r="B74" s="286" t="str">
        <f t="shared" si="1"/>
        <v>164</v>
      </c>
      <c r="C74" s="631">
        <v>164</v>
      </c>
      <c r="D74" s="590"/>
      <c r="E74" s="287" t="s">
        <v>763</v>
      </c>
      <c r="F74" s="287" t="s">
        <v>1320</v>
      </c>
      <c r="G74" s="287" t="s">
        <v>766</v>
      </c>
      <c r="H74" s="288">
        <v>1</v>
      </c>
      <c r="I74" s="289" t="s">
        <v>948</v>
      </c>
      <c r="J74" s="287" t="s">
        <v>940</v>
      </c>
      <c r="K74" s="560" t="s">
        <v>1176</v>
      </c>
      <c r="L74" s="626">
        <v>2017</v>
      </c>
      <c r="M74" s="626"/>
      <c r="N74" s="626"/>
      <c r="O74" s="627">
        <v>1</v>
      </c>
    </row>
    <row r="75" spans="1:15" ht="16.5" x14ac:dyDescent="0.3">
      <c r="A75" s="285">
        <v>2018</v>
      </c>
      <c r="B75" s="286" t="str">
        <f t="shared" si="1"/>
        <v>165</v>
      </c>
      <c r="C75" s="631">
        <v>165</v>
      </c>
      <c r="D75" s="590"/>
      <c r="E75" s="287" t="s">
        <v>763</v>
      </c>
      <c r="F75" s="287" t="s">
        <v>1321</v>
      </c>
      <c r="G75" s="287" t="s">
        <v>764</v>
      </c>
      <c r="H75" s="288">
        <v>1</v>
      </c>
      <c r="I75" s="289" t="s">
        <v>948</v>
      </c>
      <c r="J75" s="287" t="s">
        <v>940</v>
      </c>
      <c r="K75" s="560" t="s">
        <v>1176</v>
      </c>
      <c r="L75" s="626">
        <v>2017</v>
      </c>
      <c r="M75" s="626"/>
      <c r="N75" s="626"/>
      <c r="O75" s="627"/>
    </row>
    <row r="76" spans="1:15" ht="16.5" x14ac:dyDescent="0.3">
      <c r="A76" s="285">
        <v>2018</v>
      </c>
      <c r="B76" s="286" t="str">
        <f t="shared" si="1"/>
        <v>166</v>
      </c>
      <c r="C76" s="631">
        <v>166</v>
      </c>
      <c r="D76" s="590"/>
      <c r="E76" s="287" t="s">
        <v>763</v>
      </c>
      <c r="F76" s="287" t="s">
        <v>1322</v>
      </c>
      <c r="G76" s="287" t="s">
        <v>768</v>
      </c>
      <c r="H76" s="288">
        <v>1</v>
      </c>
      <c r="I76" s="289" t="s">
        <v>948</v>
      </c>
      <c r="J76" s="287" t="s">
        <v>940</v>
      </c>
      <c r="K76" s="560" t="s">
        <v>1176</v>
      </c>
      <c r="L76" s="626">
        <v>2017</v>
      </c>
      <c r="M76" s="626"/>
      <c r="N76" s="626"/>
      <c r="O76" s="627"/>
    </row>
    <row r="77" spans="1:15" ht="16.5" x14ac:dyDescent="0.3">
      <c r="A77" s="285">
        <v>2018</v>
      </c>
      <c r="B77" s="286" t="str">
        <f t="shared" si="1"/>
        <v>167</v>
      </c>
      <c r="C77" s="631">
        <v>167</v>
      </c>
      <c r="D77" s="590"/>
      <c r="E77" s="287" t="s">
        <v>763</v>
      </c>
      <c r="F77" s="287" t="s">
        <v>1323</v>
      </c>
      <c r="G77" s="287" t="s">
        <v>1324</v>
      </c>
      <c r="H77" s="288">
        <v>1</v>
      </c>
      <c r="I77" s="289" t="s">
        <v>948</v>
      </c>
      <c r="J77" s="287" t="s">
        <v>940</v>
      </c>
      <c r="K77" s="560" t="s">
        <v>1176</v>
      </c>
      <c r="L77" s="626">
        <v>2017</v>
      </c>
      <c r="M77" s="626"/>
      <c r="N77" s="626"/>
      <c r="O77" s="627"/>
    </row>
    <row r="78" spans="1:15" ht="16.5" x14ac:dyDescent="0.3">
      <c r="A78" s="285">
        <v>2018</v>
      </c>
      <c r="B78" s="286" t="str">
        <f t="shared" si="1"/>
        <v>168</v>
      </c>
      <c r="C78" s="631">
        <v>168</v>
      </c>
      <c r="D78" s="590"/>
      <c r="E78" s="287" t="s">
        <v>763</v>
      </c>
      <c r="F78" s="287" t="s">
        <v>1325</v>
      </c>
      <c r="G78" s="287" t="s">
        <v>767</v>
      </c>
      <c r="H78" s="288">
        <v>1</v>
      </c>
      <c r="I78" s="289" t="s">
        <v>948</v>
      </c>
      <c r="J78" s="287" t="s">
        <v>940</v>
      </c>
      <c r="K78" s="560" t="s">
        <v>1176</v>
      </c>
      <c r="L78" s="626">
        <v>2017</v>
      </c>
      <c r="M78" s="626"/>
      <c r="N78" s="626"/>
      <c r="O78" s="627"/>
    </row>
    <row r="79" spans="1:15" ht="16.5" x14ac:dyDescent="0.3">
      <c r="A79" s="285">
        <v>2018</v>
      </c>
      <c r="B79" s="286" t="str">
        <f t="shared" si="1"/>
        <v>169</v>
      </c>
      <c r="C79" s="631">
        <v>169</v>
      </c>
      <c r="D79" s="597"/>
      <c r="E79" s="287" t="s">
        <v>763</v>
      </c>
      <c r="F79" s="287" t="s">
        <v>1326</v>
      </c>
      <c r="G79" s="287" t="s">
        <v>1327</v>
      </c>
      <c r="H79" s="288">
        <v>1</v>
      </c>
      <c r="I79" s="289" t="s">
        <v>981</v>
      </c>
      <c r="J79" s="287" t="s">
        <v>940</v>
      </c>
      <c r="K79" s="560" t="s">
        <v>1176</v>
      </c>
      <c r="L79" s="626">
        <v>2017</v>
      </c>
      <c r="M79" s="626"/>
      <c r="N79" s="626"/>
      <c r="O79" s="627"/>
    </row>
    <row r="80" spans="1:15" ht="16.5" x14ac:dyDescent="0.3">
      <c r="A80" s="285">
        <v>2018</v>
      </c>
      <c r="B80" s="286" t="str">
        <f t="shared" si="1"/>
        <v>170</v>
      </c>
      <c r="C80" s="631">
        <v>170</v>
      </c>
      <c r="D80" s="590"/>
      <c r="E80" s="287" t="s">
        <v>763</v>
      </c>
      <c r="F80" s="287" t="s">
        <v>1328</v>
      </c>
      <c r="G80" s="287" t="s">
        <v>770</v>
      </c>
      <c r="H80" s="288">
        <v>1</v>
      </c>
      <c r="I80" s="289" t="s">
        <v>948</v>
      </c>
      <c r="J80" s="287" t="s">
        <v>940</v>
      </c>
      <c r="K80" s="560" t="s">
        <v>1176</v>
      </c>
      <c r="L80" s="626">
        <v>2017</v>
      </c>
      <c r="M80" s="626"/>
      <c r="N80" s="626"/>
      <c r="O80" s="627"/>
    </row>
    <row r="81" spans="1:15" ht="16.5" x14ac:dyDescent="0.3">
      <c r="A81" s="285">
        <v>2018</v>
      </c>
      <c r="B81" s="286" t="str">
        <f t="shared" si="1"/>
        <v>171</v>
      </c>
      <c r="C81" s="631">
        <v>171</v>
      </c>
      <c r="D81" s="590"/>
      <c r="E81" s="287" t="s">
        <v>763</v>
      </c>
      <c r="F81" s="287" t="s">
        <v>1329</v>
      </c>
      <c r="G81" s="287" t="s">
        <v>1330</v>
      </c>
      <c r="H81" s="288">
        <v>1</v>
      </c>
      <c r="I81" s="289" t="s">
        <v>948</v>
      </c>
      <c r="J81" s="287" t="s">
        <v>940</v>
      </c>
      <c r="K81" s="560" t="s">
        <v>1176</v>
      </c>
      <c r="L81" s="626">
        <v>2017</v>
      </c>
      <c r="M81" s="626"/>
      <c r="N81" s="626"/>
      <c r="O81" s="627"/>
    </row>
    <row r="82" spans="1:15" ht="16.5" x14ac:dyDescent="0.3">
      <c r="A82" s="285">
        <v>2018</v>
      </c>
      <c r="B82" s="286" t="str">
        <f t="shared" si="1"/>
        <v>172</v>
      </c>
      <c r="C82" s="631">
        <v>172</v>
      </c>
      <c r="D82" s="590"/>
      <c r="E82" s="287" t="s">
        <v>575</v>
      </c>
      <c r="F82" s="287" t="s">
        <v>1331</v>
      </c>
      <c r="G82" s="287" t="s">
        <v>1332</v>
      </c>
      <c r="H82" s="288">
        <v>1</v>
      </c>
      <c r="I82" s="289" t="s">
        <v>1192</v>
      </c>
      <c r="J82" s="287" t="s">
        <v>940</v>
      </c>
      <c r="K82" s="554" t="s">
        <v>1176</v>
      </c>
      <c r="L82" s="626">
        <v>2017</v>
      </c>
      <c r="M82" s="626"/>
      <c r="N82" s="626"/>
      <c r="O82" s="627"/>
    </row>
    <row r="83" spans="1:15" ht="16.5" x14ac:dyDescent="0.3">
      <c r="A83" s="285">
        <v>2018</v>
      </c>
      <c r="B83" s="286" t="str">
        <f t="shared" si="1"/>
        <v>173</v>
      </c>
      <c r="C83" s="631">
        <v>173</v>
      </c>
      <c r="D83" s="590"/>
      <c r="E83" s="287" t="s">
        <v>575</v>
      </c>
      <c r="F83" s="287" t="s">
        <v>1333</v>
      </c>
      <c r="G83" s="287" t="s">
        <v>1334</v>
      </c>
      <c r="H83" s="288">
        <v>1</v>
      </c>
      <c r="I83" s="289" t="s">
        <v>981</v>
      </c>
      <c r="J83" s="287" t="s">
        <v>940</v>
      </c>
      <c r="K83" s="554"/>
      <c r="L83" s="626">
        <v>2017</v>
      </c>
      <c r="M83" s="626"/>
      <c r="N83" s="626"/>
      <c r="O83" s="627"/>
    </row>
    <row r="84" spans="1:15" ht="16.5" x14ac:dyDescent="0.3">
      <c r="A84" s="285">
        <v>2018</v>
      </c>
      <c r="B84" s="286" t="str">
        <f t="shared" si="1"/>
        <v>174</v>
      </c>
      <c r="C84" s="631">
        <v>174</v>
      </c>
      <c r="D84" s="590"/>
      <c r="E84" s="287" t="s">
        <v>575</v>
      </c>
      <c r="F84" s="287" t="s">
        <v>1335</v>
      </c>
      <c r="G84" s="287" t="s">
        <v>1336</v>
      </c>
      <c r="H84" s="288">
        <v>1</v>
      </c>
      <c r="I84" s="289" t="s">
        <v>939</v>
      </c>
      <c r="J84" s="287" t="s">
        <v>940</v>
      </c>
      <c r="K84" s="554" t="s">
        <v>1176</v>
      </c>
      <c r="L84" s="626">
        <v>2017</v>
      </c>
      <c r="M84" s="626"/>
      <c r="N84" s="626"/>
      <c r="O84" s="627"/>
    </row>
    <row r="85" spans="1:15" ht="16.5" x14ac:dyDescent="0.3">
      <c r="A85" s="285">
        <v>2018</v>
      </c>
      <c r="B85" s="286" t="str">
        <f t="shared" si="1"/>
        <v>175</v>
      </c>
      <c r="C85" s="631">
        <v>175</v>
      </c>
      <c r="D85" s="590"/>
      <c r="E85" s="287" t="s">
        <v>575</v>
      </c>
      <c r="F85" s="287" t="s">
        <v>1337</v>
      </c>
      <c r="G85" s="287" t="s">
        <v>1338</v>
      </c>
      <c r="H85" s="288">
        <v>1</v>
      </c>
      <c r="I85" s="289" t="s">
        <v>939</v>
      </c>
      <c r="J85" s="287" t="s">
        <v>940</v>
      </c>
      <c r="K85" s="554" t="s">
        <v>1176</v>
      </c>
      <c r="L85" s="626">
        <v>2017</v>
      </c>
      <c r="M85" s="626"/>
      <c r="N85" s="626"/>
      <c r="O85" s="627"/>
    </row>
    <row r="86" spans="1:15" ht="16.5" x14ac:dyDescent="0.3">
      <c r="A86" s="285">
        <v>2018</v>
      </c>
      <c r="B86" s="286" t="str">
        <f t="shared" si="1"/>
        <v>176</v>
      </c>
      <c r="C86" s="631">
        <v>176</v>
      </c>
      <c r="D86" s="590"/>
      <c r="E86" s="287" t="s">
        <v>575</v>
      </c>
      <c r="F86" s="287" t="s">
        <v>1339</v>
      </c>
      <c r="G86" s="287" t="s">
        <v>1340</v>
      </c>
      <c r="H86" s="288">
        <v>1</v>
      </c>
      <c r="I86" s="289" t="s">
        <v>981</v>
      </c>
      <c r="J86" s="287" t="s">
        <v>940</v>
      </c>
      <c r="K86" s="554" t="s">
        <v>1176</v>
      </c>
      <c r="L86" s="626">
        <v>2017</v>
      </c>
      <c r="M86" s="626"/>
      <c r="N86" s="626"/>
      <c r="O86" s="627"/>
    </row>
    <row r="87" spans="1:15" ht="16.5" x14ac:dyDescent="0.3">
      <c r="A87" s="285">
        <v>2018</v>
      </c>
      <c r="B87" s="286" t="str">
        <f t="shared" si="1"/>
        <v>177</v>
      </c>
      <c r="C87" s="631">
        <v>177</v>
      </c>
      <c r="D87" s="590"/>
      <c r="E87" s="287" t="s">
        <v>575</v>
      </c>
      <c r="F87" s="287" t="s">
        <v>1341</v>
      </c>
      <c r="G87" s="287" t="s">
        <v>1056</v>
      </c>
      <c r="H87" s="288">
        <v>1</v>
      </c>
      <c r="I87" s="289" t="s">
        <v>939</v>
      </c>
      <c r="J87" s="287" t="s">
        <v>940</v>
      </c>
      <c r="K87" s="554"/>
      <c r="L87" s="626">
        <v>2017</v>
      </c>
      <c r="M87" s="626"/>
      <c r="N87" s="626"/>
      <c r="O87" s="627"/>
    </row>
    <row r="88" spans="1:15" ht="16.5" x14ac:dyDescent="0.3">
      <c r="A88" s="285">
        <v>2018</v>
      </c>
      <c r="B88" s="286" t="str">
        <f t="shared" si="1"/>
        <v>178</v>
      </c>
      <c r="C88" s="631">
        <v>178</v>
      </c>
      <c r="D88" s="590"/>
      <c r="E88" s="287" t="s">
        <v>1189</v>
      </c>
      <c r="F88" s="287" t="s">
        <v>1342</v>
      </c>
      <c r="G88" s="287" t="s">
        <v>1343</v>
      </c>
      <c r="H88" s="288">
        <v>1</v>
      </c>
      <c r="I88" s="289" t="s">
        <v>1192</v>
      </c>
      <c r="J88" s="287" t="s">
        <v>940</v>
      </c>
      <c r="K88" s="554" t="s">
        <v>1176</v>
      </c>
      <c r="L88" s="626">
        <v>2017</v>
      </c>
      <c r="M88" s="626"/>
      <c r="N88" s="626"/>
      <c r="O88" s="627"/>
    </row>
    <row r="89" spans="1:15" ht="16.5" x14ac:dyDescent="0.3">
      <c r="A89" s="285">
        <v>2018</v>
      </c>
      <c r="B89" s="286" t="str">
        <f t="shared" si="1"/>
        <v>179</v>
      </c>
      <c r="C89" s="631">
        <v>179</v>
      </c>
      <c r="D89" s="590"/>
      <c r="E89" s="287" t="s">
        <v>1344</v>
      </c>
      <c r="F89" s="287" t="s">
        <v>1345</v>
      </c>
      <c r="G89" s="287" t="s">
        <v>1346</v>
      </c>
      <c r="H89" s="288">
        <v>1</v>
      </c>
      <c r="I89" s="289" t="s">
        <v>939</v>
      </c>
      <c r="J89" s="287" t="s">
        <v>940</v>
      </c>
      <c r="K89" s="554" t="s">
        <v>1176</v>
      </c>
      <c r="L89" s="626">
        <v>2017</v>
      </c>
      <c r="M89" s="626"/>
      <c r="N89" s="626"/>
      <c r="O89" s="627"/>
    </row>
    <row r="90" spans="1:15" ht="16.5" x14ac:dyDescent="0.3">
      <c r="A90" s="285">
        <v>2018</v>
      </c>
      <c r="B90" s="286" t="str">
        <f t="shared" si="1"/>
        <v>180</v>
      </c>
      <c r="C90" s="631">
        <v>180</v>
      </c>
      <c r="D90" s="590"/>
      <c r="E90" s="287" t="s">
        <v>1344</v>
      </c>
      <c r="F90" s="287" t="s">
        <v>1347</v>
      </c>
      <c r="G90" s="287" t="s">
        <v>1348</v>
      </c>
      <c r="H90" s="288">
        <v>1</v>
      </c>
      <c r="I90" s="289" t="s">
        <v>1192</v>
      </c>
      <c r="J90" s="287" t="s">
        <v>940</v>
      </c>
      <c r="K90" s="554" t="s">
        <v>1176</v>
      </c>
      <c r="L90" s="626">
        <v>2017</v>
      </c>
      <c r="M90" s="626"/>
      <c r="N90" s="626"/>
      <c r="O90" s="627"/>
    </row>
    <row r="91" spans="1:15" ht="16.5" x14ac:dyDescent="0.3">
      <c r="A91" s="285">
        <v>2018</v>
      </c>
      <c r="B91" s="286" t="str">
        <f t="shared" si="1"/>
        <v>181</v>
      </c>
      <c r="C91" s="631">
        <v>181</v>
      </c>
      <c r="D91" s="590"/>
      <c r="E91" s="287" t="s">
        <v>1277</v>
      </c>
      <c r="F91" s="287" t="s">
        <v>1349</v>
      </c>
      <c r="G91" s="287" t="s">
        <v>1350</v>
      </c>
      <c r="H91" s="288">
        <v>1</v>
      </c>
      <c r="I91" s="289" t="s">
        <v>939</v>
      </c>
      <c r="J91" s="287" t="s">
        <v>940</v>
      </c>
      <c r="K91" s="554" t="s">
        <v>1176</v>
      </c>
      <c r="L91" s="626">
        <v>2017</v>
      </c>
      <c r="M91" s="626"/>
      <c r="N91" s="626"/>
      <c r="O91" s="627"/>
    </row>
    <row r="92" spans="1:15" ht="16.5" x14ac:dyDescent="0.3">
      <c r="A92" s="285">
        <v>2018</v>
      </c>
      <c r="B92" s="286" t="str">
        <f t="shared" si="1"/>
        <v>182</v>
      </c>
      <c r="C92" s="631">
        <v>182</v>
      </c>
      <c r="D92" s="590"/>
      <c r="E92" s="287" t="s">
        <v>1351</v>
      </c>
      <c r="F92" s="287" t="s">
        <v>1352</v>
      </c>
      <c r="G92" s="287" t="s">
        <v>1353</v>
      </c>
      <c r="H92" s="288">
        <v>1</v>
      </c>
      <c r="I92" s="289" t="s">
        <v>939</v>
      </c>
      <c r="J92" s="287" t="s">
        <v>940</v>
      </c>
      <c r="K92" s="554" t="s">
        <v>1176</v>
      </c>
      <c r="L92" s="626">
        <v>2017</v>
      </c>
      <c r="M92" s="626"/>
      <c r="N92" s="626"/>
      <c r="O92" s="627"/>
    </row>
    <row r="93" spans="1:15" ht="16.5" x14ac:dyDescent="0.3">
      <c r="A93" s="285">
        <v>2018</v>
      </c>
      <c r="B93" s="286" t="str">
        <f t="shared" si="1"/>
        <v>183</v>
      </c>
      <c r="C93" s="631">
        <v>183</v>
      </c>
      <c r="D93" s="590"/>
      <c r="E93" s="287" t="s">
        <v>575</v>
      </c>
      <c r="F93" s="287" t="s">
        <v>1354</v>
      </c>
      <c r="G93" s="287" t="s">
        <v>1355</v>
      </c>
      <c r="H93" s="288">
        <v>1</v>
      </c>
      <c r="I93" s="289" t="s">
        <v>939</v>
      </c>
      <c r="J93" s="287" t="s">
        <v>940</v>
      </c>
      <c r="K93" s="554" t="s">
        <v>1176</v>
      </c>
      <c r="L93" s="626">
        <v>2017</v>
      </c>
      <c r="M93" s="626"/>
      <c r="N93" s="626"/>
      <c r="O93" s="627"/>
    </row>
    <row r="94" spans="1:15" ht="16.5" x14ac:dyDescent="0.3">
      <c r="A94" s="285">
        <v>2018</v>
      </c>
      <c r="B94" s="286" t="str">
        <f t="shared" si="1"/>
        <v>184</v>
      </c>
      <c r="C94" s="631">
        <v>184</v>
      </c>
      <c r="D94" s="590"/>
      <c r="E94" s="287" t="s">
        <v>575</v>
      </c>
      <c r="F94" s="287" t="s">
        <v>1356</v>
      </c>
      <c r="G94" s="287" t="s">
        <v>1357</v>
      </c>
      <c r="H94" s="288">
        <v>30</v>
      </c>
      <c r="I94" s="289" t="s">
        <v>981</v>
      </c>
      <c r="J94" s="287" t="s">
        <v>940</v>
      </c>
      <c r="K94" s="554" t="s">
        <v>1176</v>
      </c>
      <c r="L94" s="626">
        <v>2017</v>
      </c>
      <c r="M94" s="626"/>
      <c r="N94" s="626"/>
      <c r="O94" s="627"/>
    </row>
    <row r="95" spans="1:15" ht="16.5" x14ac:dyDescent="0.3">
      <c r="A95" s="285">
        <v>2018</v>
      </c>
      <c r="B95" s="286" t="str">
        <f t="shared" si="1"/>
        <v>185</v>
      </c>
      <c r="C95" s="633">
        <v>185</v>
      </c>
      <c r="D95" s="590"/>
      <c r="E95" s="287" t="s">
        <v>575</v>
      </c>
      <c r="F95" s="287" t="s">
        <v>1358</v>
      </c>
      <c r="G95" s="287" t="s">
        <v>1359</v>
      </c>
      <c r="H95" s="288">
        <v>30</v>
      </c>
      <c r="I95" s="289" t="s">
        <v>981</v>
      </c>
      <c r="J95" s="287" t="s">
        <v>940</v>
      </c>
      <c r="K95" s="554" t="s">
        <v>1176</v>
      </c>
      <c r="L95" s="626">
        <v>2017</v>
      </c>
      <c r="M95" s="626"/>
      <c r="N95" s="626"/>
      <c r="O95" s="627"/>
    </row>
    <row r="96" spans="1:15" ht="16.5" x14ac:dyDescent="0.3">
      <c r="A96" s="285">
        <v>2018</v>
      </c>
      <c r="B96" s="286" t="str">
        <f t="shared" si="1"/>
        <v>186</v>
      </c>
      <c r="C96" s="633">
        <v>186</v>
      </c>
      <c r="D96" s="590"/>
      <c r="E96" s="287" t="s">
        <v>575</v>
      </c>
      <c r="F96" s="287" t="s">
        <v>1360</v>
      </c>
      <c r="G96" s="287" t="s">
        <v>1361</v>
      </c>
      <c r="H96" s="288">
        <v>1</v>
      </c>
      <c r="I96" s="289" t="s">
        <v>981</v>
      </c>
      <c r="J96" s="287" t="s">
        <v>940</v>
      </c>
      <c r="K96" s="554" t="s">
        <v>1176</v>
      </c>
      <c r="L96" s="626">
        <v>2017</v>
      </c>
      <c r="M96" s="626"/>
      <c r="N96" s="626"/>
      <c r="O96" s="627"/>
    </row>
    <row r="97" spans="1:15" ht="16.5" x14ac:dyDescent="0.3">
      <c r="A97" s="285">
        <v>2018</v>
      </c>
      <c r="B97" s="286" t="str">
        <f t="shared" si="1"/>
        <v>188</v>
      </c>
      <c r="C97" s="633">
        <v>188</v>
      </c>
      <c r="D97" s="590"/>
      <c r="E97" s="287" t="s">
        <v>575</v>
      </c>
      <c r="F97" s="287" t="s">
        <v>1362</v>
      </c>
      <c r="G97" s="287" t="s">
        <v>1363</v>
      </c>
      <c r="H97" s="288"/>
      <c r="I97" s="289" t="s">
        <v>939</v>
      </c>
      <c r="J97" s="287" t="s">
        <v>940</v>
      </c>
      <c r="K97" s="554" t="s">
        <v>1176</v>
      </c>
      <c r="L97" s="626">
        <v>2017</v>
      </c>
      <c r="M97" s="626"/>
      <c r="N97" s="626"/>
      <c r="O97" s="627"/>
    </row>
    <row r="98" spans="1:15" ht="16.5" x14ac:dyDescent="0.3">
      <c r="A98" s="285">
        <v>2018</v>
      </c>
      <c r="B98" s="286" t="str">
        <f t="shared" si="1"/>
        <v>189</v>
      </c>
      <c r="C98" s="633">
        <v>189</v>
      </c>
      <c r="D98" s="598"/>
      <c r="E98" s="340" t="s">
        <v>1364</v>
      </c>
      <c r="F98" s="340" t="s">
        <v>1365</v>
      </c>
      <c r="G98" s="340" t="s">
        <v>1366</v>
      </c>
      <c r="H98" s="341">
        <v>2</v>
      </c>
      <c r="I98" s="289" t="s">
        <v>1192</v>
      </c>
      <c r="J98" s="287" t="s">
        <v>940</v>
      </c>
      <c r="K98" s="565" t="s">
        <v>1176</v>
      </c>
      <c r="L98" s="626">
        <v>2017</v>
      </c>
      <c r="M98" s="626"/>
      <c r="N98" s="626"/>
      <c r="O98" s="627"/>
    </row>
    <row r="99" spans="1:15" ht="16.5" x14ac:dyDescent="0.3">
      <c r="A99" s="285">
        <v>2018</v>
      </c>
      <c r="B99" s="286" t="str">
        <f t="shared" si="1"/>
        <v>190</v>
      </c>
      <c r="C99" s="633">
        <v>190</v>
      </c>
      <c r="D99" s="598"/>
      <c r="E99" s="340" t="s">
        <v>1364</v>
      </c>
      <c r="F99" s="340" t="s">
        <v>1367</v>
      </c>
      <c r="G99" s="340" t="s">
        <v>1368</v>
      </c>
      <c r="H99" s="341">
        <v>1</v>
      </c>
      <c r="I99" s="289" t="s">
        <v>964</v>
      </c>
      <c r="J99" s="287" t="s">
        <v>940</v>
      </c>
      <c r="K99" s="565" t="s">
        <v>1176</v>
      </c>
      <c r="L99" s="626">
        <v>2017</v>
      </c>
      <c r="M99" s="626"/>
      <c r="N99" s="626"/>
      <c r="O99" s="627"/>
    </row>
    <row r="100" spans="1:15" ht="16.5" x14ac:dyDescent="0.3">
      <c r="A100" s="285">
        <v>2018</v>
      </c>
      <c r="B100" s="286" t="str">
        <f t="shared" si="1"/>
        <v>191</v>
      </c>
      <c r="C100" s="633">
        <v>191</v>
      </c>
      <c r="D100" s="598"/>
      <c r="E100" s="287" t="s">
        <v>575</v>
      </c>
      <c r="F100" s="340" t="s">
        <v>1369</v>
      </c>
      <c r="G100" s="340" t="s">
        <v>1370</v>
      </c>
      <c r="H100" s="341"/>
      <c r="I100" s="289" t="s">
        <v>981</v>
      </c>
      <c r="J100" s="287" t="s">
        <v>940</v>
      </c>
      <c r="K100" s="565" t="s">
        <v>1176</v>
      </c>
      <c r="L100" s="626">
        <v>2017</v>
      </c>
      <c r="M100" s="626"/>
      <c r="N100" s="626"/>
      <c r="O100" s="627"/>
    </row>
    <row r="101" spans="1:15" ht="16.5" x14ac:dyDescent="0.3">
      <c r="A101" s="285">
        <v>2018</v>
      </c>
      <c r="B101" s="286" t="str">
        <f t="shared" si="1"/>
        <v>192</v>
      </c>
      <c r="C101" s="633">
        <v>192</v>
      </c>
      <c r="D101" s="598"/>
      <c r="E101" s="287" t="s">
        <v>1371</v>
      </c>
      <c r="F101" s="340" t="s">
        <v>1372</v>
      </c>
      <c r="G101" s="340" t="s">
        <v>1373</v>
      </c>
      <c r="H101" s="341">
        <v>1</v>
      </c>
      <c r="I101" s="289" t="s">
        <v>981</v>
      </c>
      <c r="J101" s="287" t="s">
        <v>940</v>
      </c>
      <c r="K101" s="565" t="s">
        <v>1176</v>
      </c>
      <c r="L101" s="626">
        <v>2017</v>
      </c>
      <c r="M101" s="626"/>
      <c r="N101" s="626"/>
      <c r="O101" s="627"/>
    </row>
    <row r="102" spans="1:15" ht="16.5" x14ac:dyDescent="0.3">
      <c r="A102" s="285">
        <v>2018</v>
      </c>
      <c r="B102" s="286" t="str">
        <f t="shared" si="1"/>
        <v>193</v>
      </c>
      <c r="C102" s="633">
        <v>193</v>
      </c>
      <c r="D102" s="590"/>
      <c r="E102" s="287" t="s">
        <v>1371</v>
      </c>
      <c r="F102" s="287" t="s">
        <v>1374</v>
      </c>
      <c r="G102" s="287" t="s">
        <v>1375</v>
      </c>
      <c r="H102" s="341">
        <v>2</v>
      </c>
      <c r="I102" s="289" t="s">
        <v>964</v>
      </c>
      <c r="J102" s="287" t="s">
        <v>940</v>
      </c>
      <c r="K102" s="554" t="s">
        <v>1176</v>
      </c>
      <c r="L102" s="626">
        <v>2017</v>
      </c>
      <c r="M102" s="626"/>
      <c r="N102" s="626"/>
      <c r="O102" s="627"/>
    </row>
    <row r="103" spans="1:15" ht="16.5" x14ac:dyDescent="0.3">
      <c r="A103" s="285">
        <v>2018</v>
      </c>
      <c r="B103" s="286" t="str">
        <f t="shared" si="1"/>
        <v>194</v>
      </c>
      <c r="C103" s="633">
        <v>194</v>
      </c>
      <c r="D103" s="598"/>
      <c r="E103" s="287" t="s">
        <v>1371</v>
      </c>
      <c r="F103" s="340" t="s">
        <v>1376</v>
      </c>
      <c r="G103" s="340" t="s">
        <v>1377</v>
      </c>
      <c r="H103" s="341">
        <v>1</v>
      </c>
      <c r="I103" s="289" t="s">
        <v>948</v>
      </c>
      <c r="J103" s="287" t="s">
        <v>940</v>
      </c>
      <c r="K103" s="565" t="s">
        <v>1176</v>
      </c>
      <c r="L103" s="626">
        <v>2017</v>
      </c>
      <c r="M103" s="626"/>
      <c r="N103" s="626"/>
      <c r="O103" s="627"/>
    </row>
    <row r="104" spans="1:15" ht="16.5" x14ac:dyDescent="0.3">
      <c r="A104" s="285">
        <v>2018</v>
      </c>
      <c r="B104" s="286" t="str">
        <f t="shared" si="1"/>
        <v>195</v>
      </c>
      <c r="C104" s="633">
        <v>195</v>
      </c>
      <c r="D104" s="590"/>
      <c r="E104" s="287" t="s">
        <v>1371</v>
      </c>
      <c r="F104" s="287" t="s">
        <v>1378</v>
      </c>
      <c r="G104" s="287" t="s">
        <v>1379</v>
      </c>
      <c r="H104" s="288">
        <v>2</v>
      </c>
      <c r="I104" s="289" t="s">
        <v>964</v>
      </c>
      <c r="J104" s="287" t="s">
        <v>940</v>
      </c>
      <c r="K104" s="554" t="s">
        <v>1176</v>
      </c>
      <c r="L104" s="626">
        <v>2017</v>
      </c>
      <c r="M104" s="626"/>
      <c r="N104" s="626"/>
      <c r="O104" s="627"/>
    </row>
    <row r="105" spans="1:15" ht="16.5" x14ac:dyDescent="0.3">
      <c r="A105" s="285">
        <v>2018</v>
      </c>
      <c r="B105" s="286" t="str">
        <f t="shared" si="1"/>
        <v>196</v>
      </c>
      <c r="C105" s="633">
        <v>196</v>
      </c>
      <c r="D105" s="598"/>
      <c r="E105" s="287" t="s">
        <v>1371</v>
      </c>
      <c r="F105" s="340" t="s">
        <v>1380</v>
      </c>
      <c r="G105" s="340" t="s">
        <v>1381</v>
      </c>
      <c r="H105" s="341">
        <v>6</v>
      </c>
      <c r="I105" s="289" t="s">
        <v>939</v>
      </c>
      <c r="J105" s="287" t="s">
        <v>940</v>
      </c>
      <c r="K105" s="565" t="s">
        <v>1176</v>
      </c>
      <c r="L105" s="626">
        <v>2017</v>
      </c>
      <c r="M105" s="626"/>
      <c r="N105" s="626"/>
      <c r="O105" s="627"/>
    </row>
    <row r="106" spans="1:15" ht="16.5" x14ac:dyDescent="0.3">
      <c r="A106" s="285">
        <v>2018</v>
      </c>
      <c r="B106" s="286" t="str">
        <f t="shared" si="1"/>
        <v>197</v>
      </c>
      <c r="C106" s="633">
        <v>197</v>
      </c>
      <c r="D106" s="598"/>
      <c r="E106" s="287" t="s">
        <v>1371</v>
      </c>
      <c r="F106" s="340" t="s">
        <v>1382</v>
      </c>
      <c r="G106" s="340" t="s">
        <v>1383</v>
      </c>
      <c r="H106" s="341">
        <v>4</v>
      </c>
      <c r="I106" s="289" t="s">
        <v>939</v>
      </c>
      <c r="J106" s="287" t="s">
        <v>940</v>
      </c>
      <c r="K106" s="565" t="s">
        <v>1176</v>
      </c>
      <c r="L106" s="626">
        <v>2017</v>
      </c>
      <c r="M106" s="626"/>
      <c r="N106" s="626"/>
      <c r="O106" s="627"/>
    </row>
    <row r="107" spans="1:15" ht="16.5" x14ac:dyDescent="0.3">
      <c r="A107" s="285">
        <v>2018</v>
      </c>
      <c r="B107" s="286" t="str">
        <f t="shared" si="1"/>
        <v>198</v>
      </c>
      <c r="C107" s="633">
        <v>198</v>
      </c>
      <c r="D107" s="598"/>
      <c r="E107" s="287" t="s">
        <v>1371</v>
      </c>
      <c r="F107" s="340" t="s">
        <v>1384</v>
      </c>
      <c r="G107" s="340" t="s">
        <v>1305</v>
      </c>
      <c r="H107" s="341">
        <v>1</v>
      </c>
      <c r="I107" s="289" t="s">
        <v>1192</v>
      </c>
      <c r="J107" s="287" t="s">
        <v>940</v>
      </c>
      <c r="K107" s="565" t="s">
        <v>1176</v>
      </c>
      <c r="L107" s="626">
        <v>2017</v>
      </c>
      <c r="M107" s="626"/>
      <c r="N107" s="626"/>
      <c r="O107" s="627"/>
    </row>
    <row r="108" spans="1:15" ht="16.5" x14ac:dyDescent="0.3">
      <c r="A108" s="285">
        <v>2018</v>
      </c>
      <c r="B108" s="286" t="str">
        <f t="shared" si="1"/>
        <v>199</v>
      </c>
      <c r="C108" s="633">
        <v>199</v>
      </c>
      <c r="D108" s="598"/>
      <c r="E108" s="287" t="s">
        <v>1385</v>
      </c>
      <c r="F108" s="340" t="s">
        <v>1386</v>
      </c>
      <c r="G108" s="340" t="s">
        <v>1387</v>
      </c>
      <c r="H108" s="341">
        <v>1</v>
      </c>
      <c r="I108" s="289" t="s">
        <v>939</v>
      </c>
      <c r="J108" s="287" t="s">
        <v>940</v>
      </c>
      <c r="K108" s="565" t="s">
        <v>1176</v>
      </c>
      <c r="L108" s="626">
        <v>2017</v>
      </c>
      <c r="M108" s="626"/>
      <c r="N108" s="626"/>
      <c r="O108" s="627"/>
    </row>
    <row r="109" spans="1:15" ht="16.5" x14ac:dyDescent="0.3">
      <c r="A109" s="285">
        <v>2018</v>
      </c>
      <c r="B109" s="286" t="str">
        <f t="shared" si="1"/>
        <v>200</v>
      </c>
      <c r="C109" s="633">
        <v>200</v>
      </c>
      <c r="D109" s="598"/>
      <c r="E109" s="287" t="s">
        <v>1385</v>
      </c>
      <c r="F109" s="340" t="s">
        <v>1388</v>
      </c>
      <c r="G109" s="340" t="s">
        <v>1389</v>
      </c>
      <c r="H109" s="341">
        <v>6</v>
      </c>
      <c r="I109" s="289" t="s">
        <v>939</v>
      </c>
      <c r="J109" s="287" t="s">
        <v>940</v>
      </c>
      <c r="K109" s="565" t="s">
        <v>1176</v>
      </c>
      <c r="L109" s="626">
        <v>2017</v>
      </c>
      <c r="M109" s="626"/>
      <c r="N109" s="626"/>
      <c r="O109" s="627"/>
    </row>
    <row r="110" spans="1:15" ht="16.5" x14ac:dyDescent="0.3">
      <c r="A110" s="285">
        <v>2018</v>
      </c>
      <c r="B110" s="286" t="str">
        <f t="shared" si="1"/>
        <v>201</v>
      </c>
      <c r="C110" s="633">
        <v>201</v>
      </c>
      <c r="D110" s="598"/>
      <c r="E110" s="287" t="s">
        <v>1385</v>
      </c>
      <c r="F110" s="340" t="s">
        <v>1390</v>
      </c>
      <c r="G110" s="340" t="s">
        <v>1391</v>
      </c>
      <c r="H110" s="341">
        <v>11</v>
      </c>
      <c r="I110" s="289" t="s">
        <v>939</v>
      </c>
      <c r="J110" s="287" t="s">
        <v>940</v>
      </c>
      <c r="K110" s="565" t="s">
        <v>1176</v>
      </c>
      <c r="L110" s="626">
        <v>2017</v>
      </c>
      <c r="M110" s="626"/>
      <c r="N110" s="626"/>
      <c r="O110" s="627"/>
    </row>
    <row r="111" spans="1:15" ht="16.5" x14ac:dyDescent="0.3">
      <c r="A111" s="285">
        <v>2018</v>
      </c>
      <c r="B111" s="286" t="str">
        <f t="shared" si="1"/>
        <v>202</v>
      </c>
      <c r="C111" s="633">
        <v>202</v>
      </c>
      <c r="D111" s="598"/>
      <c r="E111" s="287" t="s">
        <v>1385</v>
      </c>
      <c r="F111" s="340" t="s">
        <v>1392</v>
      </c>
      <c r="G111" s="340" t="s">
        <v>1393</v>
      </c>
      <c r="H111" s="341">
        <v>6</v>
      </c>
      <c r="I111" s="289" t="s">
        <v>939</v>
      </c>
      <c r="J111" s="287" t="s">
        <v>940</v>
      </c>
      <c r="K111" s="565" t="s">
        <v>1176</v>
      </c>
      <c r="L111" s="626">
        <v>2017</v>
      </c>
      <c r="M111" s="626"/>
      <c r="N111" s="626"/>
      <c r="O111" s="627"/>
    </row>
    <row r="112" spans="1:15" ht="16.5" x14ac:dyDescent="0.3">
      <c r="A112" s="285">
        <v>2018</v>
      </c>
      <c r="B112" s="286" t="str">
        <f t="shared" si="1"/>
        <v>203</v>
      </c>
      <c r="C112" s="633">
        <v>203</v>
      </c>
      <c r="D112" s="598"/>
      <c r="E112" s="287" t="s">
        <v>575</v>
      </c>
      <c r="F112" s="340" t="s">
        <v>1394</v>
      </c>
      <c r="G112" s="340" t="s">
        <v>1395</v>
      </c>
      <c r="H112" s="341">
        <v>20</v>
      </c>
      <c r="I112" s="289" t="s">
        <v>939</v>
      </c>
      <c r="J112" s="287" t="s">
        <v>940</v>
      </c>
      <c r="K112" s="565" t="s">
        <v>1176</v>
      </c>
      <c r="L112" s="626">
        <v>2017</v>
      </c>
      <c r="M112" s="626"/>
      <c r="N112" s="626"/>
      <c r="O112" s="627"/>
    </row>
    <row r="113" spans="1:15" ht="16.5" x14ac:dyDescent="0.3">
      <c r="A113" s="285">
        <v>2018</v>
      </c>
      <c r="B113" s="286" t="str">
        <f t="shared" si="1"/>
        <v>204</v>
      </c>
      <c r="C113" s="633">
        <v>204</v>
      </c>
      <c r="D113" s="598"/>
      <c r="E113" s="287" t="s">
        <v>575</v>
      </c>
      <c r="F113" s="340" t="s">
        <v>1396</v>
      </c>
      <c r="G113" s="340" t="s">
        <v>1397</v>
      </c>
      <c r="H113" s="341">
        <v>20</v>
      </c>
      <c r="I113" s="289" t="s">
        <v>948</v>
      </c>
      <c r="J113" s="287" t="s">
        <v>940</v>
      </c>
      <c r="K113" s="565" t="s">
        <v>1176</v>
      </c>
      <c r="L113" s="626">
        <v>2017</v>
      </c>
      <c r="M113" s="626"/>
      <c r="N113" s="626"/>
      <c r="O113" s="627"/>
    </row>
    <row r="114" spans="1:15" ht="16.5" x14ac:dyDescent="0.3">
      <c r="A114" s="285">
        <v>2018</v>
      </c>
      <c r="B114" s="286" t="str">
        <f t="shared" si="1"/>
        <v>205</v>
      </c>
      <c r="C114" s="633">
        <v>205</v>
      </c>
      <c r="D114" s="598"/>
      <c r="E114" s="287" t="s">
        <v>1177</v>
      </c>
      <c r="F114" s="340" t="s">
        <v>1398</v>
      </c>
      <c r="G114" s="340" t="s">
        <v>1399</v>
      </c>
      <c r="H114" s="341">
        <v>210</v>
      </c>
      <c r="I114" s="289" t="s">
        <v>939</v>
      </c>
      <c r="J114" s="287" t="s">
        <v>940</v>
      </c>
      <c r="K114" s="565" t="s">
        <v>1176</v>
      </c>
      <c r="L114" s="626">
        <v>2017</v>
      </c>
      <c r="M114" s="626"/>
      <c r="N114" s="626"/>
      <c r="O114" s="627"/>
    </row>
    <row r="115" spans="1:15" ht="16.5" x14ac:dyDescent="0.3">
      <c r="A115" s="285">
        <v>2018</v>
      </c>
      <c r="B115" s="286" t="str">
        <f t="shared" si="1"/>
        <v>206</v>
      </c>
      <c r="C115" s="633">
        <v>206</v>
      </c>
      <c r="D115" s="598"/>
      <c r="E115" s="287" t="s">
        <v>575</v>
      </c>
      <c r="F115" s="340" t="s">
        <v>1400</v>
      </c>
      <c r="G115" s="340" t="s">
        <v>1401</v>
      </c>
      <c r="H115" s="341">
        <v>1</v>
      </c>
      <c r="I115" s="289" t="s">
        <v>981</v>
      </c>
      <c r="J115" s="287" t="s">
        <v>940</v>
      </c>
      <c r="K115" s="565" t="s">
        <v>1176</v>
      </c>
      <c r="L115" s="626">
        <v>2017</v>
      </c>
      <c r="M115" s="626"/>
      <c r="N115" s="626"/>
      <c r="O115" s="627"/>
    </row>
    <row r="116" spans="1:15" ht="16.5" x14ac:dyDescent="0.3">
      <c r="A116" s="285">
        <v>2018</v>
      </c>
      <c r="B116" s="286" t="str">
        <f t="shared" si="1"/>
        <v>207</v>
      </c>
      <c r="C116" s="633">
        <v>207</v>
      </c>
      <c r="D116" s="598"/>
      <c r="E116" s="287" t="s">
        <v>575</v>
      </c>
      <c r="F116" s="340" t="s">
        <v>1402</v>
      </c>
      <c r="G116" s="287" t="s">
        <v>1361</v>
      </c>
      <c r="H116" s="341">
        <v>1</v>
      </c>
      <c r="I116" s="289" t="s">
        <v>981</v>
      </c>
      <c r="J116" s="287" t="s">
        <v>940</v>
      </c>
      <c r="K116" s="565" t="s">
        <v>1176</v>
      </c>
      <c r="L116" s="626">
        <v>2017</v>
      </c>
      <c r="M116" s="626"/>
      <c r="N116" s="626"/>
      <c r="O116" s="627"/>
    </row>
    <row r="117" spans="1:15" ht="16.5" x14ac:dyDescent="0.3">
      <c r="A117" s="285">
        <v>2018</v>
      </c>
      <c r="B117" s="286" t="str">
        <f t="shared" si="1"/>
        <v>208</v>
      </c>
      <c r="C117" s="633">
        <v>208</v>
      </c>
      <c r="D117" s="598"/>
      <c r="E117" s="287" t="s">
        <v>575</v>
      </c>
      <c r="F117" s="340" t="s">
        <v>1403</v>
      </c>
      <c r="G117" s="287" t="s">
        <v>1404</v>
      </c>
      <c r="H117" s="341">
        <v>1</v>
      </c>
      <c r="I117" s="289" t="s">
        <v>981</v>
      </c>
      <c r="J117" s="287" t="s">
        <v>940</v>
      </c>
      <c r="K117" s="565" t="s">
        <v>1176</v>
      </c>
      <c r="L117" s="626">
        <v>2017</v>
      </c>
      <c r="M117" s="626"/>
      <c r="N117" s="626"/>
      <c r="O117" s="627"/>
    </row>
    <row r="118" spans="1:15" ht="16.5" x14ac:dyDescent="0.3">
      <c r="A118" s="285">
        <v>2018</v>
      </c>
      <c r="B118" s="286" t="str">
        <f t="shared" si="1"/>
        <v>209</v>
      </c>
      <c r="C118" s="633">
        <v>209</v>
      </c>
      <c r="D118" s="598"/>
      <c r="E118" s="287" t="s">
        <v>575</v>
      </c>
      <c r="F118" s="340" t="s">
        <v>1405</v>
      </c>
      <c r="G118" s="287" t="s">
        <v>1406</v>
      </c>
      <c r="H118" s="341">
        <v>1</v>
      </c>
      <c r="I118" s="289" t="s">
        <v>981</v>
      </c>
      <c r="J118" s="287" t="s">
        <v>940</v>
      </c>
      <c r="K118" s="565"/>
      <c r="L118" s="626">
        <v>2017</v>
      </c>
      <c r="M118" s="626"/>
      <c r="N118" s="626"/>
      <c r="O118" s="627"/>
    </row>
    <row r="119" spans="1:15" ht="16.5" x14ac:dyDescent="0.3">
      <c r="A119" s="285">
        <v>2018</v>
      </c>
      <c r="B119" s="286" t="str">
        <f>MID(F119,4,3)</f>
        <v>210</v>
      </c>
      <c r="C119" s="633">
        <v>210</v>
      </c>
      <c r="D119" s="598"/>
      <c r="E119" s="287" t="s">
        <v>1407</v>
      </c>
      <c r="F119" s="340" t="s">
        <v>1408</v>
      </c>
      <c r="G119" s="287" t="s">
        <v>1409</v>
      </c>
      <c r="H119" s="341">
        <v>1</v>
      </c>
      <c r="I119" s="289" t="s">
        <v>1192</v>
      </c>
      <c r="J119" s="287" t="s">
        <v>940</v>
      </c>
      <c r="K119" s="565" t="s">
        <v>1176</v>
      </c>
      <c r="L119" s="626">
        <v>2017</v>
      </c>
      <c r="M119" s="626"/>
      <c r="N119" s="626"/>
      <c r="O119" s="627"/>
    </row>
    <row r="120" spans="1:15" ht="16.5" x14ac:dyDescent="0.3">
      <c r="B120" s="286" t="str">
        <f t="shared" ref="B120:B181" si="2">MID(F120,4,3)</f>
        <v>211</v>
      </c>
      <c r="C120" s="634">
        <v>211</v>
      </c>
      <c r="D120" s="598"/>
      <c r="E120" s="287" t="s">
        <v>575</v>
      </c>
      <c r="F120" s="340" t="s">
        <v>1410</v>
      </c>
      <c r="G120" s="287" t="s">
        <v>1411</v>
      </c>
      <c r="H120" s="341">
        <v>1</v>
      </c>
      <c r="I120" s="289" t="s">
        <v>1192</v>
      </c>
      <c r="J120" s="287" t="s">
        <v>940</v>
      </c>
      <c r="K120" s="565" t="s">
        <v>1176</v>
      </c>
      <c r="L120" s="626">
        <v>2017</v>
      </c>
      <c r="M120" s="626"/>
      <c r="N120" s="626"/>
      <c r="O120" s="627"/>
    </row>
    <row r="121" spans="1:15" ht="16.5" x14ac:dyDescent="0.3">
      <c r="B121" s="286" t="str">
        <f t="shared" si="2"/>
        <v>212</v>
      </c>
      <c r="C121" s="634">
        <v>212</v>
      </c>
      <c r="D121" s="598"/>
      <c r="E121" s="287" t="s">
        <v>1412</v>
      </c>
      <c r="F121" s="340" t="s">
        <v>1413</v>
      </c>
      <c r="G121" s="287" t="s">
        <v>1414</v>
      </c>
      <c r="H121" s="341">
        <v>1</v>
      </c>
      <c r="I121" s="289" t="s">
        <v>1192</v>
      </c>
      <c r="J121" s="287" t="s">
        <v>940</v>
      </c>
      <c r="K121" s="565" t="s">
        <v>1176</v>
      </c>
      <c r="L121" s="626">
        <v>2017</v>
      </c>
      <c r="M121" s="626"/>
      <c r="N121" s="626"/>
      <c r="O121" s="627"/>
    </row>
    <row r="122" spans="1:15" ht="16.5" x14ac:dyDescent="0.3">
      <c r="B122" s="286" t="str">
        <f t="shared" si="2"/>
        <v>213</v>
      </c>
      <c r="C122" s="634">
        <v>213</v>
      </c>
      <c r="D122" s="598"/>
      <c r="E122" s="287" t="s">
        <v>1415</v>
      </c>
      <c r="F122" s="340" t="s">
        <v>1416</v>
      </c>
      <c r="G122" s="287" t="s">
        <v>1417</v>
      </c>
      <c r="H122" s="341">
        <v>1</v>
      </c>
      <c r="I122" s="287" t="s">
        <v>964</v>
      </c>
      <c r="J122" s="287" t="s">
        <v>940</v>
      </c>
      <c r="K122" s="393" t="s">
        <v>1176</v>
      </c>
      <c r="L122" s="626">
        <v>2017</v>
      </c>
      <c r="M122" s="626"/>
      <c r="N122" s="626"/>
      <c r="O122" s="627"/>
    </row>
    <row r="123" spans="1:15" ht="16.5" x14ac:dyDescent="0.3">
      <c r="B123" s="286" t="str">
        <f t="shared" si="2"/>
        <v>214</v>
      </c>
      <c r="C123" s="634">
        <v>214</v>
      </c>
      <c r="D123" s="598"/>
      <c r="E123" s="287" t="s">
        <v>575</v>
      </c>
      <c r="F123" s="340" t="s">
        <v>1418</v>
      </c>
      <c r="G123" s="287" t="s">
        <v>772</v>
      </c>
      <c r="H123" s="341">
        <v>82</v>
      </c>
      <c r="I123" s="287" t="s">
        <v>981</v>
      </c>
      <c r="J123" s="287" t="s">
        <v>940</v>
      </c>
      <c r="K123" s="393" t="s">
        <v>1176</v>
      </c>
      <c r="L123" s="626">
        <v>2017</v>
      </c>
      <c r="M123" s="626"/>
      <c r="N123" s="626"/>
      <c r="O123" s="627"/>
    </row>
    <row r="124" spans="1:15" ht="16.5" x14ac:dyDescent="0.3">
      <c r="B124" s="286" t="str">
        <f t="shared" si="2"/>
        <v>215</v>
      </c>
      <c r="C124" s="634">
        <v>215</v>
      </c>
      <c r="D124" s="598"/>
      <c r="E124" s="287" t="s">
        <v>575</v>
      </c>
      <c r="F124" s="340" t="s">
        <v>1419</v>
      </c>
      <c r="G124" s="287" t="s">
        <v>771</v>
      </c>
      <c r="H124" s="341">
        <v>1</v>
      </c>
      <c r="I124" s="287" t="s">
        <v>981</v>
      </c>
      <c r="J124" s="287" t="s">
        <v>940</v>
      </c>
      <c r="K124" s="565" t="s">
        <v>1176</v>
      </c>
      <c r="L124" s="626">
        <v>2017</v>
      </c>
      <c r="M124" s="626"/>
      <c r="N124" s="626"/>
      <c r="O124" s="627"/>
    </row>
    <row r="125" spans="1:15" ht="16.5" x14ac:dyDescent="0.3">
      <c r="B125" s="286" t="str">
        <f t="shared" si="2"/>
        <v>216</v>
      </c>
      <c r="C125" s="634">
        <v>216</v>
      </c>
      <c r="D125" s="598"/>
      <c r="E125" s="340" t="s">
        <v>1420</v>
      </c>
      <c r="F125" s="340" t="s">
        <v>1421</v>
      </c>
      <c r="G125" s="340" t="s">
        <v>1422</v>
      </c>
      <c r="H125" s="341">
        <v>1</v>
      </c>
      <c r="I125" s="340" t="s">
        <v>964</v>
      </c>
      <c r="J125" s="287" t="s">
        <v>940</v>
      </c>
      <c r="K125" s="565" t="s">
        <v>1176</v>
      </c>
      <c r="L125" s="626">
        <v>2017</v>
      </c>
      <c r="M125" s="626"/>
      <c r="N125" s="626"/>
      <c r="O125" s="627"/>
    </row>
    <row r="126" spans="1:15" ht="16.5" x14ac:dyDescent="0.3">
      <c r="B126" s="286" t="str">
        <f t="shared" si="2"/>
        <v>217</v>
      </c>
      <c r="C126" s="634">
        <v>217</v>
      </c>
      <c r="D126" s="599"/>
      <c r="E126" s="395" t="s">
        <v>1420</v>
      </c>
      <c r="F126" s="395" t="s">
        <v>1423</v>
      </c>
      <c r="G126" s="395" t="s">
        <v>1424</v>
      </c>
      <c r="H126" s="394">
        <v>1</v>
      </c>
      <c r="I126" s="395" t="s">
        <v>964</v>
      </c>
      <c r="J126" s="395" t="s">
        <v>940</v>
      </c>
      <c r="K126" s="566" t="s">
        <v>1176</v>
      </c>
      <c r="L126" s="626">
        <v>2017</v>
      </c>
      <c r="M126" s="626"/>
      <c r="N126" s="626"/>
      <c r="O126" s="627"/>
    </row>
    <row r="127" spans="1:15" ht="16.5" x14ac:dyDescent="0.3">
      <c r="B127" s="286" t="str">
        <f t="shared" si="2"/>
        <v>218</v>
      </c>
      <c r="C127" s="634">
        <v>218</v>
      </c>
      <c r="D127" s="600"/>
      <c r="E127" s="395" t="s">
        <v>763</v>
      </c>
      <c r="F127" s="395" t="s">
        <v>1425</v>
      </c>
      <c r="G127" s="395" t="s">
        <v>773</v>
      </c>
      <c r="H127" s="394">
        <v>1</v>
      </c>
      <c r="I127" s="395" t="s">
        <v>948</v>
      </c>
      <c r="J127" s="395" t="s">
        <v>940</v>
      </c>
      <c r="K127" s="560" t="s">
        <v>1176</v>
      </c>
      <c r="L127" s="626">
        <v>2017</v>
      </c>
      <c r="M127" s="626"/>
      <c r="N127" s="626"/>
      <c r="O127" s="627"/>
    </row>
    <row r="128" spans="1:15" ht="16.5" x14ac:dyDescent="0.3">
      <c r="B128" s="286" t="str">
        <f t="shared" si="2"/>
        <v>219</v>
      </c>
      <c r="C128" s="634">
        <v>219</v>
      </c>
      <c r="D128" s="601"/>
      <c r="E128" s="337" t="s">
        <v>1426</v>
      </c>
      <c r="F128" s="337" t="s">
        <v>1427</v>
      </c>
      <c r="G128" s="337" t="s">
        <v>1428</v>
      </c>
      <c r="H128" s="338">
        <v>23</v>
      </c>
      <c r="I128" s="339" t="s">
        <v>948</v>
      </c>
      <c r="J128" s="337" t="s">
        <v>940</v>
      </c>
      <c r="K128" s="567" t="s">
        <v>1176</v>
      </c>
      <c r="L128" s="626">
        <v>2017</v>
      </c>
      <c r="M128" s="626"/>
      <c r="N128" s="626"/>
      <c r="O128" s="627"/>
    </row>
    <row r="129" spans="2:15" ht="16.5" x14ac:dyDescent="0.3">
      <c r="B129" s="286" t="str">
        <f t="shared" si="2"/>
        <v>220</v>
      </c>
      <c r="C129" s="634">
        <v>220</v>
      </c>
      <c r="D129" s="601"/>
      <c r="E129" s="337" t="s">
        <v>1426</v>
      </c>
      <c r="F129" s="337" t="s">
        <v>1429</v>
      </c>
      <c r="G129" s="337" t="s">
        <v>1430</v>
      </c>
      <c r="H129" s="338">
        <v>40</v>
      </c>
      <c r="I129" s="339" t="s">
        <v>952</v>
      </c>
      <c r="J129" s="337" t="s">
        <v>940</v>
      </c>
      <c r="K129" s="567" t="s">
        <v>1176</v>
      </c>
      <c r="L129" s="626">
        <v>2017</v>
      </c>
      <c r="M129" s="626"/>
      <c r="N129" s="626"/>
      <c r="O129" s="627"/>
    </row>
    <row r="130" spans="2:15" ht="16.5" x14ac:dyDescent="0.3">
      <c r="B130" s="286" t="str">
        <f t="shared" si="2"/>
        <v>221</v>
      </c>
      <c r="C130" s="634">
        <v>221</v>
      </c>
      <c r="D130" s="598"/>
      <c r="E130" s="340" t="s">
        <v>1292</v>
      </c>
      <c r="F130" s="340" t="s">
        <v>1431</v>
      </c>
      <c r="G130" s="340" t="s">
        <v>1432</v>
      </c>
      <c r="H130" s="341">
        <v>2</v>
      </c>
      <c r="I130" s="340" t="s">
        <v>948</v>
      </c>
      <c r="J130" s="340" t="s">
        <v>940</v>
      </c>
      <c r="K130" s="565" t="s">
        <v>1176</v>
      </c>
      <c r="L130" s="626">
        <v>2017</v>
      </c>
      <c r="M130" s="626"/>
      <c r="N130" s="626"/>
      <c r="O130" s="627"/>
    </row>
    <row r="131" spans="2:15" ht="16.5" x14ac:dyDescent="0.3">
      <c r="B131" s="286" t="str">
        <f t="shared" si="2"/>
        <v>222</v>
      </c>
      <c r="C131" s="634">
        <v>222</v>
      </c>
      <c r="D131" s="598"/>
      <c r="E131" s="340" t="s">
        <v>575</v>
      </c>
      <c r="F131" s="340" t="s">
        <v>1433</v>
      </c>
      <c r="G131" s="340" t="s">
        <v>1434</v>
      </c>
      <c r="H131" s="341">
        <v>2</v>
      </c>
      <c r="I131" s="340" t="s">
        <v>939</v>
      </c>
      <c r="J131" s="340" t="s">
        <v>940</v>
      </c>
      <c r="K131" s="565" t="s">
        <v>1176</v>
      </c>
      <c r="L131" s="626">
        <v>2017</v>
      </c>
      <c r="M131" s="626"/>
      <c r="N131" s="626"/>
      <c r="O131" s="627"/>
    </row>
    <row r="132" spans="2:15" ht="16.5" x14ac:dyDescent="0.3">
      <c r="B132" s="286" t="str">
        <f t="shared" si="2"/>
        <v>223</v>
      </c>
      <c r="C132" s="634">
        <v>223</v>
      </c>
      <c r="D132" s="598"/>
      <c r="E132" s="340" t="s">
        <v>1426</v>
      </c>
      <c r="F132" s="340" t="s">
        <v>1435</v>
      </c>
      <c r="G132" s="340" t="s">
        <v>800</v>
      </c>
      <c r="H132" s="341">
        <v>84</v>
      </c>
      <c r="I132" s="340" t="s">
        <v>939</v>
      </c>
      <c r="J132" s="340" t="s">
        <v>940</v>
      </c>
      <c r="K132" s="567" t="s">
        <v>1176</v>
      </c>
      <c r="L132" s="626">
        <v>2017</v>
      </c>
      <c r="M132" s="626"/>
      <c r="N132" s="626"/>
      <c r="O132" s="627"/>
    </row>
    <row r="133" spans="2:15" ht="16.5" x14ac:dyDescent="0.3">
      <c r="B133" s="286" t="str">
        <f t="shared" si="2"/>
        <v>224</v>
      </c>
      <c r="C133" s="634">
        <v>224</v>
      </c>
      <c r="D133" s="598"/>
      <c r="E133" s="340" t="s">
        <v>1426</v>
      </c>
      <c r="F133" s="340" t="s">
        <v>1436</v>
      </c>
      <c r="G133" s="340" t="s">
        <v>796</v>
      </c>
      <c r="H133" s="341">
        <v>3</v>
      </c>
      <c r="I133" s="340" t="s">
        <v>939</v>
      </c>
      <c r="J133" s="340" t="s">
        <v>940</v>
      </c>
      <c r="K133" s="567" t="s">
        <v>1176</v>
      </c>
      <c r="L133" s="626">
        <v>2017</v>
      </c>
      <c r="M133" s="626"/>
      <c r="N133" s="626"/>
      <c r="O133" s="627"/>
    </row>
    <row r="134" spans="2:15" ht="16.5" x14ac:dyDescent="0.3">
      <c r="B134" s="286" t="str">
        <f t="shared" si="2"/>
        <v>225</v>
      </c>
      <c r="C134" s="634">
        <v>225</v>
      </c>
      <c r="D134" s="602"/>
      <c r="E134" s="337" t="s">
        <v>1437</v>
      </c>
      <c r="F134" s="337" t="s">
        <v>1438</v>
      </c>
      <c r="G134" s="337" t="s">
        <v>1439</v>
      </c>
      <c r="H134" s="338">
        <v>1</v>
      </c>
      <c r="I134" s="396" t="s">
        <v>952</v>
      </c>
      <c r="J134" s="337" t="s">
        <v>940</v>
      </c>
      <c r="K134" s="567" t="s">
        <v>1176</v>
      </c>
      <c r="L134" s="626">
        <v>2017</v>
      </c>
      <c r="M134" s="626"/>
      <c r="N134" s="626"/>
      <c r="O134" s="627"/>
    </row>
    <row r="135" spans="2:15" ht="16.5" x14ac:dyDescent="0.3">
      <c r="B135" s="286" t="str">
        <f t="shared" si="2"/>
        <v>226</v>
      </c>
      <c r="C135" s="634">
        <v>226</v>
      </c>
      <c r="D135" s="598"/>
      <c r="E135" s="340" t="s">
        <v>1292</v>
      </c>
      <c r="F135" s="340" t="s">
        <v>1440</v>
      </c>
      <c r="G135" s="340" t="s">
        <v>1441</v>
      </c>
      <c r="H135" s="341">
        <v>2</v>
      </c>
      <c r="I135" s="340" t="s">
        <v>948</v>
      </c>
      <c r="J135" s="340" t="s">
        <v>940</v>
      </c>
      <c r="K135" s="565" t="s">
        <v>1176</v>
      </c>
      <c r="L135" s="626">
        <v>2017</v>
      </c>
      <c r="M135" s="626"/>
      <c r="N135" s="626"/>
      <c r="O135" s="627"/>
    </row>
    <row r="136" spans="2:15" ht="16.5" x14ac:dyDescent="0.3">
      <c r="B136" s="286" t="str">
        <f t="shared" si="2"/>
        <v>227</v>
      </c>
      <c r="C136" s="634">
        <v>227</v>
      </c>
      <c r="D136" s="426"/>
      <c r="E136" s="397" t="s">
        <v>1437</v>
      </c>
      <c r="F136" s="397" t="s">
        <v>1442</v>
      </c>
      <c r="G136" s="397" t="s">
        <v>1443</v>
      </c>
      <c r="H136" s="398">
        <v>4</v>
      </c>
      <c r="I136" s="399" t="s">
        <v>952</v>
      </c>
      <c r="J136" s="397" t="s">
        <v>940</v>
      </c>
      <c r="K136" s="567" t="s">
        <v>1176</v>
      </c>
      <c r="L136" s="626">
        <v>2017</v>
      </c>
      <c r="M136" s="626"/>
      <c r="N136" s="626"/>
      <c r="O136" s="627"/>
    </row>
    <row r="137" spans="2:15" ht="16.5" x14ac:dyDescent="0.3">
      <c r="B137" s="286" t="str">
        <f t="shared" si="2"/>
        <v>228</v>
      </c>
      <c r="C137" s="634">
        <v>228</v>
      </c>
      <c r="D137" s="598"/>
      <c r="E137" s="340" t="s">
        <v>1292</v>
      </c>
      <c r="F137" s="340" t="s">
        <v>1444</v>
      </c>
      <c r="G137" s="340" t="s">
        <v>1445</v>
      </c>
      <c r="H137" s="341">
        <v>2</v>
      </c>
      <c r="I137" s="340" t="s">
        <v>964</v>
      </c>
      <c r="J137" s="340" t="s">
        <v>940</v>
      </c>
      <c r="K137" s="565" t="s">
        <v>1176</v>
      </c>
      <c r="L137" s="626">
        <v>2017</v>
      </c>
      <c r="M137" s="626"/>
      <c r="N137" s="626"/>
      <c r="O137" s="627"/>
    </row>
    <row r="138" spans="2:15" ht="16.5" x14ac:dyDescent="0.3">
      <c r="B138" s="286" t="str">
        <f t="shared" si="2"/>
        <v>229</v>
      </c>
      <c r="C138" s="634">
        <v>229</v>
      </c>
      <c r="D138" s="598"/>
      <c r="E138" s="340" t="s">
        <v>1446</v>
      </c>
      <c r="F138" s="340" t="s">
        <v>1447</v>
      </c>
      <c r="G138" s="340" t="s">
        <v>1448</v>
      </c>
      <c r="H138" s="341">
        <v>208</v>
      </c>
      <c r="I138" s="340" t="s">
        <v>981</v>
      </c>
      <c r="J138" s="340" t="s">
        <v>940</v>
      </c>
      <c r="K138" s="565" t="s">
        <v>1176</v>
      </c>
      <c r="L138" s="626">
        <v>2017</v>
      </c>
      <c r="M138" s="626"/>
      <c r="N138" s="626"/>
      <c r="O138" s="627"/>
    </row>
    <row r="139" spans="2:15" ht="16.5" x14ac:dyDescent="0.3">
      <c r="B139" s="286" t="str">
        <f t="shared" si="2"/>
        <v>230</v>
      </c>
      <c r="C139" s="634">
        <v>230</v>
      </c>
      <c r="D139" s="598"/>
      <c r="E139" s="340" t="s">
        <v>575</v>
      </c>
      <c r="F139" s="340" t="s">
        <v>1449</v>
      </c>
      <c r="G139" s="340" t="s">
        <v>774</v>
      </c>
      <c r="H139" s="341">
        <v>2</v>
      </c>
      <c r="I139" s="340" t="s">
        <v>939</v>
      </c>
      <c r="J139" s="340" t="s">
        <v>940</v>
      </c>
      <c r="K139" s="565" t="s">
        <v>1176</v>
      </c>
      <c r="L139" s="626">
        <v>2017</v>
      </c>
      <c r="M139" s="626"/>
      <c r="N139" s="626"/>
      <c r="O139" s="627"/>
    </row>
    <row r="140" spans="2:15" ht="16.5" x14ac:dyDescent="0.3">
      <c r="B140" s="286" t="str">
        <f t="shared" si="2"/>
        <v>231</v>
      </c>
      <c r="C140" s="634">
        <v>231</v>
      </c>
      <c r="D140" s="603"/>
      <c r="E140" s="340" t="s">
        <v>1450</v>
      </c>
      <c r="F140" s="400" t="s">
        <v>1451</v>
      </c>
      <c r="G140" s="400" t="s">
        <v>1452</v>
      </c>
      <c r="H140" s="401">
        <v>1</v>
      </c>
      <c r="I140" s="402" t="s">
        <v>948</v>
      </c>
      <c r="J140" s="400" t="s">
        <v>940</v>
      </c>
      <c r="K140" s="568" t="s">
        <v>1176</v>
      </c>
      <c r="L140" s="626">
        <v>2017</v>
      </c>
      <c r="M140" s="626"/>
      <c r="N140" s="626"/>
      <c r="O140" s="627"/>
    </row>
    <row r="141" spans="2:15" ht="16.5" x14ac:dyDescent="0.3">
      <c r="B141" s="286" t="str">
        <f t="shared" si="2"/>
        <v>232</v>
      </c>
      <c r="C141" s="634">
        <v>232</v>
      </c>
      <c r="D141" s="603"/>
      <c r="E141" s="340" t="s">
        <v>1450</v>
      </c>
      <c r="F141" s="400" t="s">
        <v>1453</v>
      </c>
      <c r="G141" s="400" t="s">
        <v>1454</v>
      </c>
      <c r="H141" s="401">
        <v>4</v>
      </c>
      <c r="I141" s="402" t="s">
        <v>939</v>
      </c>
      <c r="J141" s="400" t="s">
        <v>940</v>
      </c>
      <c r="K141" s="567" t="s">
        <v>1176</v>
      </c>
      <c r="L141" s="626">
        <v>2017</v>
      </c>
      <c r="M141" s="626"/>
      <c r="N141" s="626"/>
      <c r="O141" s="627"/>
    </row>
    <row r="142" spans="2:15" ht="16.5" x14ac:dyDescent="0.3">
      <c r="B142" s="286" t="str">
        <f t="shared" si="2"/>
        <v>233</v>
      </c>
      <c r="C142" s="634">
        <v>233</v>
      </c>
      <c r="D142" s="604"/>
      <c r="E142" s="403" t="s">
        <v>778</v>
      </c>
      <c r="F142" s="403" t="s">
        <v>1455</v>
      </c>
      <c r="G142" s="403" t="s">
        <v>779</v>
      </c>
      <c r="H142" s="404">
        <v>1</v>
      </c>
      <c r="I142" s="405" t="s">
        <v>939</v>
      </c>
      <c r="J142" s="403" t="s">
        <v>940</v>
      </c>
      <c r="K142" s="565" t="s">
        <v>1176</v>
      </c>
      <c r="L142" s="626">
        <v>2017</v>
      </c>
      <c r="M142" s="626"/>
      <c r="N142" s="626"/>
      <c r="O142" s="627"/>
    </row>
    <row r="143" spans="2:15" ht="16.5" x14ac:dyDescent="0.3">
      <c r="B143" s="286" t="str">
        <f t="shared" si="2"/>
        <v>234</v>
      </c>
      <c r="C143" s="634">
        <v>234</v>
      </c>
      <c r="D143" s="605"/>
      <c r="E143" s="287" t="s">
        <v>575</v>
      </c>
      <c r="F143" s="291" t="s">
        <v>1456</v>
      </c>
      <c r="G143" s="291" t="s">
        <v>776</v>
      </c>
      <c r="H143" s="292">
        <v>1</v>
      </c>
      <c r="I143" s="293" t="s">
        <v>981</v>
      </c>
      <c r="J143" s="291" t="s">
        <v>940</v>
      </c>
      <c r="K143" s="565" t="s">
        <v>1176</v>
      </c>
      <c r="L143" s="626">
        <v>2017</v>
      </c>
      <c r="M143" s="626"/>
      <c r="N143" s="626"/>
      <c r="O143" s="627"/>
    </row>
    <row r="144" spans="2:15" ht="16.5" x14ac:dyDescent="0.3">
      <c r="B144" s="286" t="str">
        <f t="shared" si="2"/>
        <v>235</v>
      </c>
      <c r="C144" s="634">
        <v>235</v>
      </c>
      <c r="D144" s="605"/>
      <c r="E144" s="287" t="s">
        <v>575</v>
      </c>
      <c r="F144" s="291" t="s">
        <v>1457</v>
      </c>
      <c r="G144" s="291" t="s">
        <v>1458</v>
      </c>
      <c r="H144" s="292">
        <v>1</v>
      </c>
      <c r="I144" s="293" t="s">
        <v>981</v>
      </c>
      <c r="J144" s="291" t="s">
        <v>940</v>
      </c>
      <c r="K144" s="565" t="s">
        <v>1176</v>
      </c>
      <c r="L144" s="626">
        <v>2017</v>
      </c>
      <c r="M144" s="626"/>
      <c r="N144" s="626"/>
      <c r="O144" s="627"/>
    </row>
    <row r="145" spans="2:15" ht="16.5" x14ac:dyDescent="0.3">
      <c r="B145" s="286" t="str">
        <f t="shared" si="2"/>
        <v>236</v>
      </c>
      <c r="C145" s="634">
        <v>236</v>
      </c>
      <c r="D145" s="605"/>
      <c r="E145" s="393" t="s">
        <v>575</v>
      </c>
      <c r="F145" s="291" t="s">
        <v>1459</v>
      </c>
      <c r="G145" s="291" t="s">
        <v>1361</v>
      </c>
      <c r="H145" s="292">
        <v>1</v>
      </c>
      <c r="I145" s="293" t="s">
        <v>948</v>
      </c>
      <c r="J145" s="291" t="s">
        <v>940</v>
      </c>
      <c r="K145" s="569" t="s">
        <v>1460</v>
      </c>
      <c r="L145" s="626">
        <v>2017</v>
      </c>
      <c r="M145" s="626"/>
      <c r="N145" s="626"/>
      <c r="O145" s="627"/>
    </row>
    <row r="146" spans="2:15" ht="16.5" x14ac:dyDescent="0.3">
      <c r="B146" s="286" t="str">
        <f t="shared" si="2"/>
        <v>237</v>
      </c>
      <c r="C146" s="634">
        <v>237</v>
      </c>
      <c r="D146" s="605"/>
      <c r="E146" s="393" t="s">
        <v>575</v>
      </c>
      <c r="F146" s="291" t="s">
        <v>1461</v>
      </c>
      <c r="G146" s="291" t="s">
        <v>1462</v>
      </c>
      <c r="H146" s="292">
        <v>1</v>
      </c>
      <c r="I146" s="293" t="s">
        <v>939</v>
      </c>
      <c r="J146" s="291" t="s">
        <v>940</v>
      </c>
      <c r="K146" s="569" t="s">
        <v>1176</v>
      </c>
      <c r="L146" s="626">
        <v>2017</v>
      </c>
      <c r="M146" s="626"/>
      <c r="N146" s="626"/>
      <c r="O146" s="627"/>
    </row>
    <row r="147" spans="2:15" ht="16.5" x14ac:dyDescent="0.3">
      <c r="B147" s="286" t="str">
        <f t="shared" si="2"/>
        <v>238</v>
      </c>
      <c r="C147" s="634">
        <v>238</v>
      </c>
      <c r="D147" s="605"/>
      <c r="E147" s="406" t="s">
        <v>763</v>
      </c>
      <c r="F147" s="291" t="s">
        <v>1463</v>
      </c>
      <c r="G147" s="291" t="s">
        <v>773</v>
      </c>
      <c r="H147" s="292">
        <v>1</v>
      </c>
      <c r="I147" s="293" t="s">
        <v>948</v>
      </c>
      <c r="J147" s="291" t="s">
        <v>940</v>
      </c>
      <c r="K147" s="560" t="s">
        <v>1176</v>
      </c>
      <c r="L147" s="626">
        <v>2017</v>
      </c>
      <c r="M147" s="626"/>
      <c r="N147" s="626"/>
      <c r="O147" s="627"/>
    </row>
    <row r="148" spans="2:15" ht="16.5" x14ac:dyDescent="0.3">
      <c r="B148" s="286" t="str">
        <f t="shared" si="2"/>
        <v>239</v>
      </c>
      <c r="C148" s="634">
        <v>239</v>
      </c>
      <c r="D148" s="606"/>
      <c r="E148" s="324" t="s">
        <v>1464</v>
      </c>
      <c r="F148" s="408" t="s">
        <v>1465</v>
      </c>
      <c r="G148" s="291" t="s">
        <v>1466</v>
      </c>
      <c r="H148" s="292">
        <v>3</v>
      </c>
      <c r="I148" s="293" t="s">
        <v>981</v>
      </c>
      <c r="J148" s="291" t="s">
        <v>940</v>
      </c>
      <c r="K148" s="570" t="s">
        <v>1176</v>
      </c>
      <c r="L148" s="626">
        <v>2017</v>
      </c>
      <c r="M148" s="626"/>
      <c r="N148" s="626"/>
      <c r="O148" s="627"/>
    </row>
    <row r="149" spans="2:15" ht="16.5" x14ac:dyDescent="0.3">
      <c r="B149" s="286" t="str">
        <f t="shared" si="2"/>
        <v>240</v>
      </c>
      <c r="C149" s="634">
        <v>240</v>
      </c>
      <c r="D149" s="606"/>
      <c r="E149" s="324" t="s">
        <v>1464</v>
      </c>
      <c r="F149" s="408" t="s">
        <v>1467</v>
      </c>
      <c r="G149" s="291" t="s">
        <v>1468</v>
      </c>
      <c r="H149" s="292">
        <v>2</v>
      </c>
      <c r="I149" s="293" t="s">
        <v>981</v>
      </c>
      <c r="J149" s="291" t="s">
        <v>940</v>
      </c>
      <c r="K149" s="570" t="s">
        <v>1176</v>
      </c>
      <c r="L149" s="626">
        <v>2017</v>
      </c>
      <c r="M149" s="626"/>
      <c r="N149" s="626"/>
      <c r="O149" s="627"/>
    </row>
    <row r="150" spans="2:15" ht="16.5" x14ac:dyDescent="0.3">
      <c r="B150" s="286" t="str">
        <f t="shared" si="2"/>
        <v>242</v>
      </c>
      <c r="C150" s="634">
        <v>242</v>
      </c>
      <c r="D150" s="606"/>
      <c r="E150" s="324" t="s">
        <v>563</v>
      </c>
      <c r="F150" s="408" t="s">
        <v>1469</v>
      </c>
      <c r="G150" s="291" t="s">
        <v>1470</v>
      </c>
      <c r="H150" s="292">
        <v>1</v>
      </c>
      <c r="I150" s="293" t="s">
        <v>952</v>
      </c>
      <c r="J150" s="291" t="s">
        <v>940</v>
      </c>
      <c r="K150" s="569" t="s">
        <v>1176</v>
      </c>
      <c r="L150" s="626">
        <v>2017</v>
      </c>
      <c r="M150" s="626"/>
      <c r="N150" s="626"/>
      <c r="O150" s="627"/>
    </row>
    <row r="151" spans="2:15" ht="16.5" x14ac:dyDescent="0.3">
      <c r="B151" s="286" t="str">
        <f t="shared" si="2"/>
        <v>243</v>
      </c>
      <c r="C151" s="634">
        <v>243</v>
      </c>
      <c r="D151" s="413"/>
      <c r="E151" s="295" t="s">
        <v>1446</v>
      </c>
      <c r="F151" s="409" t="s">
        <v>1471</v>
      </c>
      <c r="G151" s="295" t="s">
        <v>1472</v>
      </c>
      <c r="H151" s="294">
        <v>4</v>
      </c>
      <c r="I151" s="295" t="s">
        <v>981</v>
      </c>
      <c r="J151" s="295" t="s">
        <v>940</v>
      </c>
      <c r="K151" s="571" t="s">
        <v>1176</v>
      </c>
      <c r="L151" s="626">
        <v>2017</v>
      </c>
      <c r="M151" s="626"/>
      <c r="N151" s="626"/>
      <c r="O151" s="627"/>
    </row>
    <row r="152" spans="2:15" ht="16.5" x14ac:dyDescent="0.3">
      <c r="B152" s="286" t="str">
        <f t="shared" si="2"/>
        <v>244</v>
      </c>
      <c r="C152" s="634">
        <v>244</v>
      </c>
      <c r="D152" s="413"/>
      <c r="E152" s="295" t="s">
        <v>1446</v>
      </c>
      <c r="F152" s="409" t="s">
        <v>1473</v>
      </c>
      <c r="G152" s="295" t="s">
        <v>1474</v>
      </c>
      <c r="H152" s="294">
        <v>10</v>
      </c>
      <c r="I152" s="295" t="s">
        <v>981</v>
      </c>
      <c r="J152" s="295" t="s">
        <v>940</v>
      </c>
      <c r="K152" s="571" t="s">
        <v>1176</v>
      </c>
      <c r="L152" s="626">
        <v>2017</v>
      </c>
      <c r="M152" s="626"/>
      <c r="N152" s="626"/>
      <c r="O152" s="627"/>
    </row>
    <row r="153" spans="2:15" ht="16.5" x14ac:dyDescent="0.3">
      <c r="B153" s="286" t="str">
        <f t="shared" si="2"/>
        <v>245</v>
      </c>
      <c r="C153" s="634">
        <v>245</v>
      </c>
      <c r="D153" s="607"/>
      <c r="E153" s="411" t="s">
        <v>1446</v>
      </c>
      <c r="F153" s="412" t="s">
        <v>1475</v>
      </c>
      <c r="G153" s="411" t="s">
        <v>1476</v>
      </c>
      <c r="H153" s="410">
        <v>18</v>
      </c>
      <c r="I153" s="411" t="s">
        <v>981</v>
      </c>
      <c r="J153" s="411" t="s">
        <v>940</v>
      </c>
      <c r="K153" s="572" t="s">
        <v>1176</v>
      </c>
      <c r="L153" s="626">
        <v>2017</v>
      </c>
      <c r="M153" s="626"/>
      <c r="N153" s="626"/>
      <c r="O153" s="627"/>
    </row>
    <row r="154" spans="2:15" ht="16.5" x14ac:dyDescent="0.3">
      <c r="B154" s="286" t="str">
        <f t="shared" si="2"/>
        <v>246</v>
      </c>
      <c r="C154" s="634">
        <v>246</v>
      </c>
      <c r="D154" s="413"/>
      <c r="E154" s="295" t="s">
        <v>1446</v>
      </c>
      <c r="F154" s="409" t="s">
        <v>1477</v>
      </c>
      <c r="G154" s="295" t="s">
        <v>1478</v>
      </c>
      <c r="H154" s="294">
        <v>8</v>
      </c>
      <c r="I154" s="295" t="s">
        <v>981</v>
      </c>
      <c r="J154" s="295" t="s">
        <v>940</v>
      </c>
      <c r="K154" s="571" t="s">
        <v>1176</v>
      </c>
      <c r="L154" s="626">
        <v>2017</v>
      </c>
      <c r="M154" s="626"/>
      <c r="N154" s="626"/>
      <c r="O154" s="627"/>
    </row>
    <row r="155" spans="2:15" ht="16.5" x14ac:dyDescent="0.3">
      <c r="B155" s="286" t="str">
        <f t="shared" si="2"/>
        <v>247</v>
      </c>
      <c r="C155" s="634">
        <v>247</v>
      </c>
      <c r="D155" s="413"/>
      <c r="E155" s="295" t="s">
        <v>1446</v>
      </c>
      <c r="F155" s="409" t="s">
        <v>1479</v>
      </c>
      <c r="G155" s="295" t="s">
        <v>1480</v>
      </c>
      <c r="H155" s="294">
        <v>1</v>
      </c>
      <c r="I155" s="295" t="s">
        <v>981</v>
      </c>
      <c r="J155" s="295" t="s">
        <v>940</v>
      </c>
      <c r="K155" s="407" t="s">
        <v>1176</v>
      </c>
      <c r="L155" s="626">
        <v>2017</v>
      </c>
      <c r="M155" s="626"/>
      <c r="N155" s="626"/>
      <c r="O155" s="627"/>
    </row>
    <row r="156" spans="2:15" ht="16.5" x14ac:dyDescent="0.3">
      <c r="B156" s="286" t="str">
        <f t="shared" si="2"/>
        <v>248</v>
      </c>
      <c r="C156" s="634">
        <v>248</v>
      </c>
      <c r="D156" s="413"/>
      <c r="E156" s="295" t="s">
        <v>1446</v>
      </c>
      <c r="F156" s="296" t="s">
        <v>1481</v>
      </c>
      <c r="G156" s="295" t="s">
        <v>1482</v>
      </c>
      <c r="H156" s="413">
        <v>1</v>
      </c>
      <c r="I156" s="295" t="s">
        <v>981</v>
      </c>
      <c r="J156" s="295" t="s">
        <v>940</v>
      </c>
      <c r="K156" s="571" t="s">
        <v>1176</v>
      </c>
      <c r="L156" s="626">
        <v>2017</v>
      </c>
      <c r="M156" s="626"/>
      <c r="N156" s="626"/>
      <c r="O156" s="627"/>
    </row>
    <row r="157" spans="2:15" ht="16.5" x14ac:dyDescent="0.3">
      <c r="B157" s="286" t="str">
        <f t="shared" si="2"/>
        <v>249</v>
      </c>
      <c r="C157" s="634">
        <v>249</v>
      </c>
      <c r="D157" s="425"/>
      <c r="E157" s="415" t="s">
        <v>1446</v>
      </c>
      <c r="F157" s="416" t="s">
        <v>1483</v>
      </c>
      <c r="G157" s="415" t="s">
        <v>1484</v>
      </c>
      <c r="H157" s="414">
        <v>2</v>
      </c>
      <c r="I157" s="417" t="s">
        <v>981</v>
      </c>
      <c r="J157" s="295" t="s">
        <v>940</v>
      </c>
      <c r="K157" s="571" t="s">
        <v>1176</v>
      </c>
      <c r="L157" s="626">
        <v>2017</v>
      </c>
      <c r="M157" s="626"/>
      <c r="N157" s="626"/>
      <c r="O157" s="627"/>
    </row>
    <row r="158" spans="2:15" ht="16.5" x14ac:dyDescent="0.3">
      <c r="B158" s="286" t="str">
        <f t="shared" si="2"/>
        <v>250</v>
      </c>
      <c r="C158" s="634">
        <v>250</v>
      </c>
      <c r="D158" s="413"/>
      <c r="E158" s="295" t="s">
        <v>575</v>
      </c>
      <c r="F158" s="296" t="s">
        <v>1485</v>
      </c>
      <c r="G158" s="297" t="s">
        <v>1361</v>
      </c>
      <c r="H158" s="294">
        <v>1</v>
      </c>
      <c r="I158" s="297" t="s">
        <v>981</v>
      </c>
      <c r="J158" s="297" t="s">
        <v>940</v>
      </c>
      <c r="K158" s="555" t="s">
        <v>1176</v>
      </c>
      <c r="L158" s="626">
        <v>2017</v>
      </c>
      <c r="M158" s="626"/>
      <c r="N158" s="626"/>
      <c r="O158" s="627"/>
    </row>
    <row r="159" spans="2:15" ht="16.5" x14ac:dyDescent="0.3">
      <c r="B159" s="286" t="str">
        <f t="shared" si="2"/>
        <v>251</v>
      </c>
      <c r="C159" s="634">
        <v>251</v>
      </c>
      <c r="D159" s="413"/>
      <c r="E159" s="295" t="s">
        <v>575</v>
      </c>
      <c r="F159" s="296" t="s">
        <v>1486</v>
      </c>
      <c r="G159" s="297" t="s">
        <v>1487</v>
      </c>
      <c r="H159" s="294">
        <v>1</v>
      </c>
      <c r="I159" s="297" t="s">
        <v>939</v>
      </c>
      <c r="J159" s="297" t="s">
        <v>940</v>
      </c>
      <c r="K159" s="555" t="s">
        <v>1176</v>
      </c>
      <c r="L159" s="626">
        <v>2017</v>
      </c>
      <c r="M159" s="626"/>
      <c r="N159" s="626"/>
      <c r="O159" s="627"/>
    </row>
    <row r="160" spans="2:15" ht="16.5" x14ac:dyDescent="0.3">
      <c r="B160" s="286" t="str">
        <f t="shared" si="2"/>
        <v>253</v>
      </c>
      <c r="C160" s="634">
        <v>253</v>
      </c>
      <c r="D160" s="418"/>
      <c r="E160" s="418" t="s">
        <v>1446</v>
      </c>
      <c r="F160" s="419" t="s">
        <v>1488</v>
      </c>
      <c r="G160" s="418" t="s">
        <v>1489</v>
      </c>
      <c r="H160" s="420">
        <v>1</v>
      </c>
      <c r="I160" s="418" t="s">
        <v>981</v>
      </c>
      <c r="J160" s="418" t="s">
        <v>940</v>
      </c>
      <c r="K160" s="573" t="s">
        <v>1176</v>
      </c>
      <c r="L160" s="626">
        <v>2017</v>
      </c>
      <c r="M160" s="626"/>
      <c r="N160" s="626"/>
      <c r="O160" s="627"/>
    </row>
    <row r="161" spans="2:15" ht="16.5" x14ac:dyDescent="0.3">
      <c r="B161" s="286" t="str">
        <f t="shared" si="2"/>
        <v>254</v>
      </c>
      <c r="C161" s="634">
        <v>254</v>
      </c>
      <c r="D161" s="418"/>
      <c r="E161" s="421" t="s">
        <v>1446</v>
      </c>
      <c r="F161" s="419" t="s">
        <v>1490</v>
      </c>
      <c r="G161" s="421" t="s">
        <v>1491</v>
      </c>
      <c r="H161" s="422">
        <v>2</v>
      </c>
      <c r="I161" s="421" t="s">
        <v>981</v>
      </c>
      <c r="J161" s="418" t="s">
        <v>940</v>
      </c>
      <c r="K161" s="573" t="s">
        <v>1176</v>
      </c>
      <c r="L161" s="626">
        <v>2017</v>
      </c>
      <c r="M161" s="626"/>
      <c r="N161" s="626"/>
      <c r="O161" s="627"/>
    </row>
    <row r="162" spans="2:15" ht="16.5" x14ac:dyDescent="0.3">
      <c r="B162" s="286" t="str">
        <f t="shared" si="2"/>
        <v>255</v>
      </c>
      <c r="C162" s="634">
        <v>255</v>
      </c>
      <c r="D162" s="418"/>
      <c r="E162" s="421" t="s">
        <v>1446</v>
      </c>
      <c r="F162" s="419" t="s">
        <v>1492</v>
      </c>
      <c r="G162" s="421" t="s">
        <v>1493</v>
      </c>
      <c r="H162" s="422">
        <v>1</v>
      </c>
      <c r="I162" s="421" t="s">
        <v>981</v>
      </c>
      <c r="J162" s="418" t="s">
        <v>940</v>
      </c>
      <c r="K162" s="573" t="s">
        <v>1176</v>
      </c>
      <c r="L162" s="626">
        <v>2017</v>
      </c>
      <c r="M162" s="626"/>
      <c r="N162" s="626"/>
      <c r="O162" s="627"/>
    </row>
    <row r="163" spans="2:15" ht="16.5" x14ac:dyDescent="0.3">
      <c r="B163" s="286" t="str">
        <f t="shared" si="2"/>
        <v>256</v>
      </c>
      <c r="C163" s="634">
        <v>256</v>
      </c>
      <c r="D163" s="418"/>
      <c r="E163" s="421" t="s">
        <v>1446</v>
      </c>
      <c r="F163" s="419" t="s">
        <v>1494</v>
      </c>
      <c r="G163" s="421" t="s">
        <v>1495</v>
      </c>
      <c r="H163" s="422">
        <v>1</v>
      </c>
      <c r="I163" s="421" t="s">
        <v>939</v>
      </c>
      <c r="J163" s="418" t="s">
        <v>940</v>
      </c>
      <c r="K163" s="573" t="s">
        <v>1176</v>
      </c>
      <c r="L163" s="626">
        <v>2017</v>
      </c>
      <c r="M163" s="626"/>
      <c r="N163" s="626"/>
      <c r="O163" s="627"/>
    </row>
    <row r="164" spans="2:15" ht="16.5" x14ac:dyDescent="0.3">
      <c r="B164" s="286" t="str">
        <f t="shared" si="2"/>
        <v>257</v>
      </c>
      <c r="C164" s="634">
        <v>257</v>
      </c>
      <c r="D164" s="418"/>
      <c r="E164" s="421" t="s">
        <v>1446</v>
      </c>
      <c r="F164" s="419" t="s">
        <v>1496</v>
      </c>
      <c r="G164" s="421" t="s">
        <v>1497</v>
      </c>
      <c r="H164" s="422">
        <v>2</v>
      </c>
      <c r="I164" s="421" t="s">
        <v>948</v>
      </c>
      <c r="J164" s="418" t="s">
        <v>940</v>
      </c>
      <c r="K164" s="573" t="s">
        <v>1176</v>
      </c>
      <c r="L164" s="626">
        <v>2017</v>
      </c>
      <c r="M164" s="626"/>
      <c r="N164" s="626"/>
      <c r="O164" s="627"/>
    </row>
    <row r="165" spans="2:15" ht="16.5" x14ac:dyDescent="0.3">
      <c r="B165" s="286" t="str">
        <f t="shared" si="2"/>
        <v>258</v>
      </c>
      <c r="C165" s="634">
        <v>258</v>
      </c>
      <c r="D165" s="418"/>
      <c r="E165" s="421" t="s">
        <v>1446</v>
      </c>
      <c r="F165" s="419" t="s">
        <v>1498</v>
      </c>
      <c r="G165" s="421" t="s">
        <v>1499</v>
      </c>
      <c r="H165" s="422">
        <v>1</v>
      </c>
      <c r="I165" s="421" t="s">
        <v>948</v>
      </c>
      <c r="J165" s="418" t="s">
        <v>940</v>
      </c>
      <c r="K165" s="573" t="s">
        <v>1176</v>
      </c>
      <c r="L165" s="626">
        <v>2017</v>
      </c>
      <c r="M165" s="626"/>
      <c r="N165" s="626"/>
      <c r="O165" s="627"/>
    </row>
    <row r="166" spans="2:15" ht="16.5" x14ac:dyDescent="0.3">
      <c r="B166" s="286" t="str">
        <f t="shared" si="2"/>
        <v>259</v>
      </c>
      <c r="C166" s="634">
        <v>259</v>
      </c>
      <c r="D166" s="418"/>
      <c r="E166" s="421" t="s">
        <v>1446</v>
      </c>
      <c r="F166" s="419" t="s">
        <v>1500</v>
      </c>
      <c r="G166" s="421" t="s">
        <v>1501</v>
      </c>
      <c r="H166" s="422">
        <v>1</v>
      </c>
      <c r="I166" s="421" t="s">
        <v>948</v>
      </c>
      <c r="J166" s="418" t="s">
        <v>940</v>
      </c>
      <c r="K166" s="573" t="s">
        <v>1176</v>
      </c>
      <c r="L166" s="626">
        <v>2017</v>
      </c>
      <c r="M166" s="626"/>
      <c r="N166" s="626"/>
      <c r="O166" s="627"/>
    </row>
    <row r="167" spans="2:15" ht="16.5" x14ac:dyDescent="0.3">
      <c r="B167" s="286" t="str">
        <f t="shared" si="2"/>
        <v>260</v>
      </c>
      <c r="C167" s="634">
        <v>260</v>
      </c>
      <c r="D167" s="418"/>
      <c r="E167" s="421" t="s">
        <v>1446</v>
      </c>
      <c r="F167" s="419" t="s">
        <v>1502</v>
      </c>
      <c r="G167" s="421" t="s">
        <v>1503</v>
      </c>
      <c r="H167" s="422">
        <v>3</v>
      </c>
      <c r="I167" s="421" t="s">
        <v>948</v>
      </c>
      <c r="J167" s="418" t="s">
        <v>940</v>
      </c>
      <c r="K167" s="573" t="s">
        <v>1176</v>
      </c>
      <c r="L167" s="626">
        <v>2017</v>
      </c>
      <c r="M167" s="626"/>
      <c r="N167" s="626"/>
      <c r="O167" s="627"/>
    </row>
    <row r="168" spans="2:15" ht="16.5" x14ac:dyDescent="0.3">
      <c r="B168" s="286" t="str">
        <f t="shared" si="2"/>
        <v>261</v>
      </c>
      <c r="C168" s="634">
        <v>261</v>
      </c>
      <c r="D168" s="423"/>
      <c r="E168" s="424" t="s">
        <v>1446</v>
      </c>
      <c r="F168" s="424" t="s">
        <v>1504</v>
      </c>
      <c r="G168" s="424" t="s">
        <v>1505</v>
      </c>
      <c r="H168" s="423">
        <v>1</v>
      </c>
      <c r="I168" s="424" t="s">
        <v>952</v>
      </c>
      <c r="J168" s="424" t="s">
        <v>940</v>
      </c>
      <c r="K168" s="574" t="s">
        <v>1176</v>
      </c>
      <c r="L168" s="626">
        <v>2017</v>
      </c>
      <c r="M168" s="626"/>
      <c r="N168" s="626"/>
      <c r="O168" s="627"/>
    </row>
    <row r="169" spans="2:15" ht="16.5" x14ac:dyDescent="0.3">
      <c r="B169" s="286" t="str">
        <f t="shared" si="2"/>
        <v>262</v>
      </c>
      <c r="C169" s="634">
        <v>262</v>
      </c>
      <c r="D169" s="425"/>
      <c r="E169" s="417" t="s">
        <v>1446</v>
      </c>
      <c r="F169" s="417" t="s">
        <v>1506</v>
      </c>
      <c r="G169" s="417" t="s">
        <v>1507</v>
      </c>
      <c r="H169" s="425">
        <v>1</v>
      </c>
      <c r="I169" s="417" t="s">
        <v>952</v>
      </c>
      <c r="J169" s="417" t="s">
        <v>940</v>
      </c>
      <c r="K169" s="574" t="s">
        <v>1176</v>
      </c>
      <c r="L169" s="626">
        <v>2017</v>
      </c>
      <c r="M169" s="626"/>
      <c r="N169" s="626"/>
      <c r="O169" s="627"/>
    </row>
    <row r="170" spans="2:15" ht="16.5" x14ac:dyDescent="0.3">
      <c r="B170" s="286" t="str">
        <f t="shared" si="2"/>
        <v>263</v>
      </c>
      <c r="C170" s="634">
        <v>263</v>
      </c>
      <c r="D170" s="425"/>
      <c r="E170" s="417" t="s">
        <v>1446</v>
      </c>
      <c r="F170" s="417" t="s">
        <v>1508</v>
      </c>
      <c r="G170" s="417" t="s">
        <v>1509</v>
      </c>
      <c r="H170" s="425">
        <v>8</v>
      </c>
      <c r="I170" s="417" t="s">
        <v>952</v>
      </c>
      <c r="J170" s="417" t="s">
        <v>940</v>
      </c>
      <c r="K170" s="575" t="s">
        <v>1176</v>
      </c>
      <c r="L170" s="626">
        <v>2017</v>
      </c>
      <c r="M170" s="626"/>
      <c r="N170" s="626"/>
      <c r="O170" s="627"/>
    </row>
    <row r="171" spans="2:15" ht="16.5" x14ac:dyDescent="0.3">
      <c r="B171" s="286" t="str">
        <f t="shared" si="2"/>
        <v>264</v>
      </c>
      <c r="C171" s="634">
        <v>264</v>
      </c>
      <c r="D171" s="425"/>
      <c r="E171" s="417" t="s">
        <v>1446</v>
      </c>
      <c r="F171" s="417" t="s">
        <v>1510</v>
      </c>
      <c r="G171" s="417" t="s">
        <v>1511</v>
      </c>
      <c r="H171" s="425">
        <v>5</v>
      </c>
      <c r="I171" s="417" t="s">
        <v>939</v>
      </c>
      <c r="J171" s="417" t="s">
        <v>940</v>
      </c>
      <c r="K171" s="575" t="s">
        <v>1176</v>
      </c>
      <c r="L171" s="626">
        <v>2017</v>
      </c>
      <c r="M171" s="626"/>
      <c r="N171" s="626"/>
      <c r="O171" s="627"/>
    </row>
    <row r="172" spans="2:15" ht="16.5" x14ac:dyDescent="0.3">
      <c r="B172" s="286" t="str">
        <f t="shared" si="2"/>
        <v>265</v>
      </c>
      <c r="C172" s="634">
        <v>265</v>
      </c>
      <c r="D172" s="418"/>
      <c r="E172" s="421" t="s">
        <v>1446</v>
      </c>
      <c r="F172" s="419" t="s">
        <v>1512</v>
      </c>
      <c r="G172" s="421" t="s">
        <v>1513</v>
      </c>
      <c r="H172" s="422">
        <v>1</v>
      </c>
      <c r="I172" s="421" t="s">
        <v>952</v>
      </c>
      <c r="J172" s="418" t="s">
        <v>940</v>
      </c>
      <c r="K172" s="573" t="s">
        <v>1176</v>
      </c>
      <c r="L172" s="626">
        <v>2017</v>
      </c>
      <c r="M172" s="626"/>
      <c r="N172" s="626"/>
      <c r="O172" s="627"/>
    </row>
    <row r="173" spans="2:15" ht="16.5" x14ac:dyDescent="0.3">
      <c r="B173" s="286" t="str">
        <f t="shared" si="2"/>
        <v>266</v>
      </c>
      <c r="C173" s="634">
        <v>266</v>
      </c>
      <c r="D173" s="418"/>
      <c r="E173" s="421" t="s">
        <v>1446</v>
      </c>
      <c r="F173" s="419" t="s">
        <v>1514</v>
      </c>
      <c r="G173" s="421" t="s">
        <v>1515</v>
      </c>
      <c r="H173" s="422">
        <v>2</v>
      </c>
      <c r="I173" s="421" t="s">
        <v>948</v>
      </c>
      <c r="J173" s="418" t="s">
        <v>940</v>
      </c>
      <c r="K173" s="573" t="s">
        <v>1176</v>
      </c>
      <c r="L173" s="626">
        <v>2017</v>
      </c>
      <c r="M173" s="626"/>
      <c r="N173" s="626"/>
      <c r="O173" s="627"/>
    </row>
    <row r="174" spans="2:15" ht="16.5" x14ac:dyDescent="0.3">
      <c r="B174" s="286" t="str">
        <f t="shared" si="2"/>
        <v>267</v>
      </c>
      <c r="C174" s="634">
        <v>267</v>
      </c>
      <c r="D174" s="418"/>
      <c r="E174" s="421" t="s">
        <v>1446</v>
      </c>
      <c r="F174" s="419" t="s">
        <v>1516</v>
      </c>
      <c r="G174" s="421" t="s">
        <v>1517</v>
      </c>
      <c r="H174" s="422">
        <v>1</v>
      </c>
      <c r="I174" s="421" t="s">
        <v>981</v>
      </c>
      <c r="J174" s="418" t="s">
        <v>940</v>
      </c>
      <c r="K174" s="573" t="s">
        <v>1176</v>
      </c>
      <c r="L174" s="626">
        <v>2017</v>
      </c>
      <c r="M174" s="626"/>
      <c r="N174" s="626"/>
      <c r="O174" s="627"/>
    </row>
    <row r="175" spans="2:15" ht="16.5" x14ac:dyDescent="0.3">
      <c r="B175" s="286" t="str">
        <f t="shared" si="2"/>
        <v>268</v>
      </c>
      <c r="C175" s="634">
        <v>268</v>
      </c>
      <c r="D175" s="418"/>
      <c r="E175" s="421" t="s">
        <v>1446</v>
      </c>
      <c r="F175" s="419" t="s">
        <v>1518</v>
      </c>
      <c r="G175" s="421" t="s">
        <v>1519</v>
      </c>
      <c r="H175" s="422">
        <v>1</v>
      </c>
      <c r="I175" s="421" t="s">
        <v>948</v>
      </c>
      <c r="J175" s="418" t="s">
        <v>940</v>
      </c>
      <c r="K175" s="576" t="s">
        <v>1176</v>
      </c>
      <c r="L175" s="626">
        <v>2017</v>
      </c>
      <c r="M175" s="626"/>
      <c r="N175" s="626"/>
      <c r="O175" s="627"/>
    </row>
    <row r="176" spans="2:15" ht="16.5" x14ac:dyDescent="0.3">
      <c r="B176" s="286" t="str">
        <f t="shared" si="2"/>
        <v>269</v>
      </c>
      <c r="C176" s="634">
        <v>269</v>
      </c>
      <c r="D176" s="418"/>
      <c r="E176" s="421" t="s">
        <v>1446</v>
      </c>
      <c r="F176" s="419" t="s">
        <v>1520</v>
      </c>
      <c r="G176" s="421" t="s">
        <v>1521</v>
      </c>
      <c r="H176" s="422">
        <v>1</v>
      </c>
      <c r="I176" s="421" t="s">
        <v>981</v>
      </c>
      <c r="J176" s="418" t="s">
        <v>940</v>
      </c>
      <c r="K176" s="573" t="s">
        <v>1176</v>
      </c>
      <c r="L176" s="626">
        <v>2017</v>
      </c>
      <c r="M176" s="626"/>
      <c r="N176" s="626"/>
      <c r="O176" s="627"/>
    </row>
    <row r="177" spans="2:15" ht="16.5" x14ac:dyDescent="0.3">
      <c r="B177" s="286" t="str">
        <f t="shared" si="2"/>
        <v>270</v>
      </c>
      <c r="C177" s="634">
        <v>270</v>
      </c>
      <c r="D177" s="427"/>
      <c r="E177" s="428" t="s">
        <v>1446</v>
      </c>
      <c r="F177" s="429" t="s">
        <v>1522</v>
      </c>
      <c r="G177" s="428" t="s">
        <v>1523</v>
      </c>
      <c r="H177" s="430">
        <v>2</v>
      </c>
      <c r="I177" s="428" t="s">
        <v>948</v>
      </c>
      <c r="J177" s="427" t="s">
        <v>940</v>
      </c>
      <c r="K177" s="577" t="s">
        <v>1176</v>
      </c>
      <c r="L177" s="626">
        <v>2017</v>
      </c>
      <c r="M177" s="626"/>
      <c r="N177" s="626"/>
      <c r="O177" s="627"/>
    </row>
    <row r="178" spans="2:15" ht="16.5" x14ac:dyDescent="0.3">
      <c r="B178" s="286" t="str">
        <f t="shared" si="2"/>
        <v>271</v>
      </c>
      <c r="C178" s="634">
        <v>271</v>
      </c>
      <c r="D178" s="608"/>
      <c r="E178" s="432" t="s">
        <v>1446</v>
      </c>
      <c r="F178" s="433" t="s">
        <v>1524</v>
      </c>
      <c r="G178" s="432" t="s">
        <v>1525</v>
      </c>
      <c r="H178" s="434">
        <v>4</v>
      </c>
      <c r="I178" s="432" t="s">
        <v>981</v>
      </c>
      <c r="J178" s="431" t="s">
        <v>940</v>
      </c>
      <c r="K178" s="578" t="s">
        <v>1176</v>
      </c>
      <c r="L178" s="626">
        <v>2017</v>
      </c>
      <c r="M178" s="626"/>
      <c r="N178" s="626"/>
      <c r="O178" s="627"/>
    </row>
    <row r="179" spans="2:15" ht="16.5" x14ac:dyDescent="0.3">
      <c r="B179" s="286" t="str">
        <f t="shared" si="2"/>
        <v>272</v>
      </c>
      <c r="C179" s="634">
        <v>272</v>
      </c>
      <c r="D179" s="435"/>
      <c r="E179" s="436" t="s">
        <v>1446</v>
      </c>
      <c r="F179" s="437" t="s">
        <v>1526</v>
      </c>
      <c r="G179" s="438" t="s">
        <v>1527</v>
      </c>
      <c r="H179" s="439">
        <v>1</v>
      </c>
      <c r="I179" s="440" t="s">
        <v>952</v>
      </c>
      <c r="J179" s="441" t="s">
        <v>940</v>
      </c>
      <c r="K179" s="435" t="s">
        <v>1176</v>
      </c>
      <c r="L179" s="626">
        <v>2017</v>
      </c>
      <c r="M179" s="626"/>
      <c r="N179" s="626"/>
      <c r="O179" s="627"/>
    </row>
    <row r="180" spans="2:15" ht="16.5" x14ac:dyDescent="0.3">
      <c r="B180" s="286" t="str">
        <f t="shared" si="2"/>
        <v>273</v>
      </c>
      <c r="C180" s="634">
        <v>273</v>
      </c>
      <c r="D180" s="448"/>
      <c r="E180" s="326" t="s">
        <v>575</v>
      </c>
      <c r="F180" s="442" t="s">
        <v>1528</v>
      </c>
      <c r="G180" s="326" t="s">
        <v>1529</v>
      </c>
      <c r="H180" s="308">
        <v>1</v>
      </c>
      <c r="I180" s="326" t="s">
        <v>981</v>
      </c>
      <c r="J180" s="326" t="s">
        <v>940</v>
      </c>
      <c r="K180" s="346" t="s">
        <v>1176</v>
      </c>
      <c r="L180" s="626">
        <v>2017</v>
      </c>
      <c r="M180" s="626"/>
      <c r="N180" s="626"/>
      <c r="O180" s="627"/>
    </row>
    <row r="181" spans="2:15" ht="16.5" x14ac:dyDescent="0.3">
      <c r="B181" s="286" t="str">
        <f t="shared" si="2"/>
        <v>274</v>
      </c>
      <c r="C181" s="634">
        <v>274</v>
      </c>
      <c r="D181" s="444"/>
      <c r="E181" s="306" t="s">
        <v>563</v>
      </c>
      <c r="F181" s="443" t="s">
        <v>1530</v>
      </c>
      <c r="G181" s="306" t="s">
        <v>1531</v>
      </c>
      <c r="H181" s="444">
        <v>3</v>
      </c>
      <c r="I181" s="445" t="s">
        <v>952</v>
      </c>
      <c r="J181" s="306" t="s">
        <v>940</v>
      </c>
      <c r="K181" s="445" t="s">
        <v>1176</v>
      </c>
      <c r="L181" s="626">
        <v>2017</v>
      </c>
      <c r="M181" s="626"/>
      <c r="N181" s="626"/>
      <c r="O181" s="627"/>
    </row>
    <row r="182" spans="2:15" ht="16.5" x14ac:dyDescent="0.3">
      <c r="B182" s="286" t="str">
        <f t="shared" ref="B182:B232" si="3">MID(F182,4,3)</f>
        <v>275</v>
      </c>
      <c r="C182" s="634">
        <v>275</v>
      </c>
      <c r="D182" s="453"/>
      <c r="E182" s="447" t="s">
        <v>575</v>
      </c>
      <c r="F182" s="442" t="s">
        <v>1532</v>
      </c>
      <c r="G182" s="326" t="s">
        <v>1533</v>
      </c>
      <c r="H182" s="448">
        <v>1</v>
      </c>
      <c r="I182" s="332" t="s">
        <v>981</v>
      </c>
      <c r="J182" s="446" t="s">
        <v>940</v>
      </c>
      <c r="K182" s="346"/>
      <c r="L182" s="626">
        <v>2017</v>
      </c>
      <c r="M182" s="626"/>
      <c r="N182" s="626"/>
      <c r="O182" s="627"/>
    </row>
    <row r="183" spans="2:15" ht="16.5" x14ac:dyDescent="0.3">
      <c r="B183" s="286" t="str">
        <f t="shared" si="3"/>
        <v>276</v>
      </c>
      <c r="C183" s="634">
        <v>276</v>
      </c>
      <c r="D183" s="448"/>
      <c r="E183" s="326" t="s">
        <v>1534</v>
      </c>
      <c r="F183" s="442" t="s">
        <v>1535</v>
      </c>
      <c r="G183" s="326" t="s">
        <v>1536</v>
      </c>
      <c r="H183" s="308">
        <v>1</v>
      </c>
      <c r="I183" s="326" t="s">
        <v>981</v>
      </c>
      <c r="J183" s="326" t="s">
        <v>940</v>
      </c>
      <c r="K183" s="449" t="s">
        <v>1176</v>
      </c>
      <c r="L183" s="626">
        <v>2017</v>
      </c>
      <c r="M183" s="626"/>
      <c r="N183" s="626"/>
      <c r="O183" s="627"/>
    </row>
    <row r="184" spans="2:15" ht="16.5" x14ac:dyDescent="0.3">
      <c r="B184" s="286" t="str">
        <f t="shared" si="3"/>
        <v>277</v>
      </c>
      <c r="C184" s="634">
        <v>277</v>
      </c>
      <c r="D184" s="448"/>
      <c r="E184" s="332" t="s">
        <v>1534</v>
      </c>
      <c r="F184" s="450" t="s">
        <v>1537</v>
      </c>
      <c r="G184" s="332" t="s">
        <v>1538</v>
      </c>
      <c r="H184" s="334">
        <v>1</v>
      </c>
      <c r="I184" s="332" t="s">
        <v>981</v>
      </c>
      <c r="J184" s="326" t="s">
        <v>940</v>
      </c>
      <c r="K184" s="449" t="s">
        <v>1176</v>
      </c>
      <c r="L184" s="626">
        <v>2017</v>
      </c>
      <c r="M184" s="626"/>
      <c r="N184" s="626"/>
      <c r="O184" s="627"/>
    </row>
    <row r="185" spans="2:15" ht="16.5" x14ac:dyDescent="0.3">
      <c r="B185" s="286" t="str">
        <f t="shared" si="3"/>
        <v>278</v>
      </c>
      <c r="C185" s="634">
        <v>278</v>
      </c>
      <c r="D185" s="539"/>
      <c r="E185" s="332" t="s">
        <v>575</v>
      </c>
      <c r="F185" s="451" t="s">
        <v>1539</v>
      </c>
      <c r="G185" s="452" t="s">
        <v>781</v>
      </c>
      <c r="H185" s="453">
        <v>3</v>
      </c>
      <c r="I185" s="452" t="s">
        <v>981</v>
      </c>
      <c r="J185" s="452" t="s">
        <v>940</v>
      </c>
      <c r="K185" s="454"/>
      <c r="L185" s="626">
        <v>2017</v>
      </c>
      <c r="M185" s="626"/>
      <c r="N185" s="626"/>
      <c r="O185" s="627"/>
    </row>
    <row r="186" spans="2:15" ht="16.5" x14ac:dyDescent="0.3">
      <c r="B186" s="286" t="str">
        <f t="shared" si="3"/>
        <v>279</v>
      </c>
      <c r="C186" s="634">
        <v>279</v>
      </c>
      <c r="D186" s="539"/>
      <c r="E186" s="326" t="s">
        <v>575</v>
      </c>
      <c r="F186" s="455" t="s">
        <v>1540</v>
      </c>
      <c r="G186" s="358" t="s">
        <v>1541</v>
      </c>
      <c r="H186" s="448">
        <v>16</v>
      </c>
      <c r="I186" s="358" t="s">
        <v>981</v>
      </c>
      <c r="J186" s="358" t="s">
        <v>940</v>
      </c>
      <c r="K186" s="538"/>
      <c r="L186" s="626">
        <v>2017</v>
      </c>
      <c r="M186" s="626"/>
      <c r="N186" s="626"/>
      <c r="O186" s="627"/>
    </row>
    <row r="187" spans="2:15" ht="16.5" x14ac:dyDescent="0.3">
      <c r="B187" s="286" t="str">
        <f t="shared" si="3"/>
        <v>280</v>
      </c>
      <c r="C187" s="634">
        <v>280</v>
      </c>
      <c r="D187" s="539" t="s">
        <v>1182</v>
      </c>
      <c r="E187" s="306" t="s">
        <v>1446</v>
      </c>
      <c r="F187" s="456" t="s">
        <v>1542</v>
      </c>
      <c r="G187" s="307" t="s">
        <v>1543</v>
      </c>
      <c r="H187" s="457">
        <v>100</v>
      </c>
      <c r="I187" s="446" t="s">
        <v>939</v>
      </c>
      <c r="J187" s="446" t="s">
        <v>940</v>
      </c>
      <c r="K187" s="333" t="s">
        <v>1176</v>
      </c>
      <c r="L187" s="626">
        <v>2017</v>
      </c>
      <c r="M187" s="626"/>
      <c r="N187" s="626"/>
      <c r="O187" s="627"/>
    </row>
    <row r="188" spans="2:15" ht="16.5" x14ac:dyDescent="0.3">
      <c r="B188" s="286" t="str">
        <f t="shared" si="3"/>
        <v>281</v>
      </c>
      <c r="C188" s="634">
        <v>281</v>
      </c>
      <c r="D188" s="539"/>
      <c r="E188" s="306" t="s">
        <v>1172</v>
      </c>
      <c r="F188" s="443" t="s">
        <v>1544</v>
      </c>
      <c r="G188" s="307" t="s">
        <v>1545</v>
      </c>
      <c r="H188" s="308">
        <v>2</v>
      </c>
      <c r="I188" s="326" t="s">
        <v>981</v>
      </c>
      <c r="J188" s="326" t="s">
        <v>940</v>
      </c>
      <c r="K188" s="537" t="s">
        <v>1176</v>
      </c>
      <c r="L188" s="626">
        <v>2017</v>
      </c>
      <c r="M188" s="626"/>
      <c r="N188" s="626"/>
      <c r="O188" s="627"/>
    </row>
    <row r="189" spans="2:15" ht="16.5" x14ac:dyDescent="0.3">
      <c r="B189" s="286" t="str">
        <f t="shared" si="3"/>
        <v>282</v>
      </c>
      <c r="C189" s="634">
        <v>282</v>
      </c>
      <c r="D189" s="539"/>
      <c r="E189" s="306" t="s">
        <v>1546</v>
      </c>
      <c r="F189" s="443" t="s">
        <v>1547</v>
      </c>
      <c r="G189" s="307" t="s">
        <v>1548</v>
      </c>
      <c r="H189" s="345">
        <v>1</v>
      </c>
      <c r="I189" s="307" t="s">
        <v>939</v>
      </c>
      <c r="J189" s="306" t="s">
        <v>940</v>
      </c>
      <c r="K189" s="307" t="s">
        <v>1176</v>
      </c>
      <c r="L189" s="626">
        <v>2017</v>
      </c>
      <c r="M189" s="626"/>
      <c r="N189" s="626"/>
      <c r="O189" s="627"/>
    </row>
    <row r="190" spans="2:15" ht="16.5" x14ac:dyDescent="0.3">
      <c r="B190" s="286" t="str">
        <f t="shared" si="3"/>
        <v>283</v>
      </c>
      <c r="C190" s="634">
        <v>283</v>
      </c>
      <c r="D190" s="539"/>
      <c r="E190" s="306" t="s">
        <v>1464</v>
      </c>
      <c r="F190" s="443" t="s">
        <v>1549</v>
      </c>
      <c r="G190" s="307" t="s">
        <v>1550</v>
      </c>
      <c r="H190" s="345">
        <v>1</v>
      </c>
      <c r="I190" s="307" t="s">
        <v>939</v>
      </c>
      <c r="J190" s="306" t="s">
        <v>940</v>
      </c>
      <c r="K190" s="307" t="s">
        <v>1176</v>
      </c>
      <c r="L190" s="626">
        <v>2017</v>
      </c>
      <c r="M190" s="626"/>
      <c r="N190" s="626"/>
      <c r="O190" s="627"/>
    </row>
    <row r="191" spans="2:15" ht="16.5" x14ac:dyDescent="0.3">
      <c r="B191" s="286" t="str">
        <f t="shared" si="3"/>
        <v>284</v>
      </c>
      <c r="C191" s="634">
        <v>284</v>
      </c>
      <c r="D191" s="598"/>
      <c r="E191" s="459" t="s">
        <v>1450</v>
      </c>
      <c r="F191" s="460" t="s">
        <v>1551</v>
      </c>
      <c r="G191" s="461" t="s">
        <v>1552</v>
      </c>
      <c r="H191" s="462">
        <v>8</v>
      </c>
      <c r="I191" s="463" t="s">
        <v>948</v>
      </c>
      <c r="J191" s="461" t="s">
        <v>940</v>
      </c>
      <c r="K191" s="579" t="s">
        <v>1176</v>
      </c>
      <c r="L191" s="626">
        <v>2017</v>
      </c>
      <c r="M191" s="626"/>
      <c r="N191" s="626"/>
      <c r="O191" s="627"/>
    </row>
    <row r="192" spans="2:15" ht="16.5" x14ac:dyDescent="0.3">
      <c r="B192" s="286" t="str">
        <f t="shared" si="3"/>
        <v>285</v>
      </c>
      <c r="C192" s="634">
        <v>285</v>
      </c>
      <c r="D192" s="609"/>
      <c r="E192" s="326" t="s">
        <v>575</v>
      </c>
      <c r="F192" s="358" t="s">
        <v>1553</v>
      </c>
      <c r="G192" s="358" t="s">
        <v>1554</v>
      </c>
      <c r="H192" s="448">
        <v>1</v>
      </c>
      <c r="I192" s="358" t="s">
        <v>981</v>
      </c>
      <c r="J192" s="358" t="s">
        <v>940</v>
      </c>
      <c r="K192" s="538"/>
      <c r="L192" s="626">
        <v>2017</v>
      </c>
      <c r="M192" s="626"/>
      <c r="N192" s="626"/>
      <c r="O192" s="627"/>
    </row>
    <row r="193" spans="2:15" ht="16.5" x14ac:dyDescent="0.3">
      <c r="B193" s="286" t="str">
        <f t="shared" si="3"/>
        <v>286</v>
      </c>
      <c r="C193" s="634">
        <v>286</v>
      </c>
      <c r="D193" s="448"/>
      <c r="E193" s="306" t="s">
        <v>575</v>
      </c>
      <c r="F193" s="458" t="s">
        <v>1555</v>
      </c>
      <c r="G193" s="306" t="s">
        <v>1556</v>
      </c>
      <c r="H193" s="345">
        <v>2</v>
      </c>
      <c r="I193" s="306" t="s">
        <v>981</v>
      </c>
      <c r="J193" s="306" t="s">
        <v>940</v>
      </c>
      <c r="K193" s="305" t="s">
        <v>1176</v>
      </c>
      <c r="L193" s="626">
        <v>2017</v>
      </c>
      <c r="M193" s="626"/>
      <c r="N193" s="626"/>
      <c r="O193" s="627"/>
    </row>
    <row r="194" spans="2:15" ht="16.5" x14ac:dyDescent="0.3">
      <c r="B194" s="286" t="str">
        <f t="shared" si="3"/>
        <v>287</v>
      </c>
      <c r="C194" s="634">
        <v>287</v>
      </c>
      <c r="D194" s="444"/>
      <c r="E194" s="306" t="s">
        <v>1415</v>
      </c>
      <c r="F194" s="306" t="s">
        <v>1557</v>
      </c>
      <c r="G194" s="306" t="s">
        <v>1558</v>
      </c>
      <c r="H194" s="345">
        <v>20</v>
      </c>
      <c r="I194" s="464" t="s">
        <v>964</v>
      </c>
      <c r="J194" s="402" t="s">
        <v>940</v>
      </c>
      <c r="K194" s="307" t="s">
        <v>1176</v>
      </c>
      <c r="L194" s="626">
        <v>2017</v>
      </c>
      <c r="M194" s="626"/>
      <c r="N194" s="626"/>
      <c r="O194" s="627"/>
    </row>
    <row r="195" spans="2:15" ht="16.5" x14ac:dyDescent="0.3">
      <c r="B195" s="286" t="str">
        <f t="shared" si="3"/>
        <v>288</v>
      </c>
      <c r="C195" s="634">
        <v>288</v>
      </c>
      <c r="D195" s="444"/>
      <c r="E195" s="306" t="s">
        <v>1415</v>
      </c>
      <c r="F195" s="306" t="s">
        <v>1559</v>
      </c>
      <c r="G195" s="306" t="s">
        <v>1560</v>
      </c>
      <c r="H195" s="345">
        <v>19</v>
      </c>
      <c r="I195" s="464" t="s">
        <v>964</v>
      </c>
      <c r="J195" s="400" t="s">
        <v>940</v>
      </c>
      <c r="K195" s="307" t="s">
        <v>1176</v>
      </c>
      <c r="L195" s="626">
        <v>2017</v>
      </c>
      <c r="M195" s="626"/>
      <c r="N195" s="626"/>
      <c r="O195" s="627"/>
    </row>
    <row r="196" spans="2:15" ht="16.5" x14ac:dyDescent="0.3">
      <c r="B196" s="286" t="str">
        <f t="shared" si="3"/>
        <v>289</v>
      </c>
      <c r="C196" s="634">
        <v>289</v>
      </c>
      <c r="D196" s="535"/>
      <c r="E196" s="446" t="s">
        <v>1415</v>
      </c>
      <c r="F196" s="446" t="s">
        <v>1561</v>
      </c>
      <c r="G196" s="446" t="s">
        <v>1562</v>
      </c>
      <c r="H196" s="457">
        <v>46</v>
      </c>
      <c r="I196" s="465" t="s">
        <v>964</v>
      </c>
      <c r="J196" s="461" t="s">
        <v>940</v>
      </c>
      <c r="K196" s="333" t="s">
        <v>1176</v>
      </c>
      <c r="L196" s="626">
        <v>2017</v>
      </c>
      <c r="M196" s="626"/>
      <c r="N196" s="626"/>
      <c r="O196" s="627"/>
    </row>
    <row r="197" spans="2:15" ht="16.5" x14ac:dyDescent="0.3">
      <c r="B197" s="286" t="str">
        <f t="shared" si="3"/>
        <v>290</v>
      </c>
      <c r="C197" s="634">
        <v>290</v>
      </c>
      <c r="D197" s="448"/>
      <c r="E197" s="326" t="s">
        <v>1563</v>
      </c>
      <c r="F197" s="326" t="s">
        <v>1564</v>
      </c>
      <c r="G197" s="326" t="s">
        <v>1565</v>
      </c>
      <c r="H197" s="308">
        <v>2</v>
      </c>
      <c r="I197" s="326" t="s">
        <v>948</v>
      </c>
      <c r="J197" s="326" t="s">
        <v>940</v>
      </c>
      <c r="K197" s="346" t="s">
        <v>1176</v>
      </c>
      <c r="L197" s="626">
        <v>2017</v>
      </c>
      <c r="M197" s="626"/>
      <c r="N197" s="626"/>
      <c r="O197" s="627"/>
    </row>
    <row r="198" spans="2:15" ht="16.5" x14ac:dyDescent="0.3">
      <c r="B198" s="286" t="str">
        <f t="shared" si="3"/>
        <v>291</v>
      </c>
      <c r="C198" s="634">
        <v>291</v>
      </c>
      <c r="D198" s="448"/>
      <c r="E198" s="326" t="s">
        <v>1563</v>
      </c>
      <c r="F198" s="326" t="s">
        <v>1566</v>
      </c>
      <c r="G198" s="326" t="s">
        <v>1567</v>
      </c>
      <c r="H198" s="308">
        <v>1</v>
      </c>
      <c r="I198" s="326" t="s">
        <v>948</v>
      </c>
      <c r="J198" s="326" t="s">
        <v>940</v>
      </c>
      <c r="K198" s="346" t="s">
        <v>1176</v>
      </c>
      <c r="L198" s="626">
        <v>2017</v>
      </c>
      <c r="M198" s="626"/>
      <c r="N198" s="626"/>
      <c r="O198" s="627"/>
    </row>
    <row r="199" spans="2:15" ht="16.5" x14ac:dyDescent="0.3">
      <c r="B199" s="286" t="str">
        <f t="shared" si="3"/>
        <v>292</v>
      </c>
      <c r="C199" s="634">
        <v>292</v>
      </c>
      <c r="D199" s="448"/>
      <c r="E199" s="326" t="s">
        <v>575</v>
      </c>
      <c r="F199" s="326" t="s">
        <v>1568</v>
      </c>
      <c r="G199" s="326" t="s">
        <v>1569</v>
      </c>
      <c r="H199" s="308">
        <v>1</v>
      </c>
      <c r="I199" s="326" t="s">
        <v>981</v>
      </c>
      <c r="J199" s="326" t="s">
        <v>940</v>
      </c>
      <c r="K199" s="346" t="s">
        <v>1176</v>
      </c>
      <c r="L199" s="626">
        <v>2017</v>
      </c>
      <c r="M199" s="626"/>
      <c r="N199" s="626"/>
      <c r="O199" s="627"/>
    </row>
    <row r="200" spans="2:15" ht="16.5" x14ac:dyDescent="0.3">
      <c r="B200" s="286" t="str">
        <f t="shared" si="3"/>
        <v>293</v>
      </c>
      <c r="C200" s="634">
        <v>293</v>
      </c>
      <c r="D200" s="448"/>
      <c r="E200" s="326" t="s">
        <v>1172</v>
      </c>
      <c r="F200" s="326" t="s">
        <v>1570</v>
      </c>
      <c r="G200" s="326" t="s">
        <v>1571</v>
      </c>
      <c r="H200" s="308">
        <v>1</v>
      </c>
      <c r="I200" s="326" t="s">
        <v>952</v>
      </c>
      <c r="J200" s="326" t="s">
        <v>940</v>
      </c>
      <c r="K200" s="346" t="s">
        <v>1176</v>
      </c>
      <c r="L200" s="626">
        <v>2017</v>
      </c>
      <c r="M200" s="626"/>
      <c r="N200" s="626"/>
      <c r="O200" s="627"/>
    </row>
    <row r="201" spans="2:15" ht="16.5" x14ac:dyDescent="0.3">
      <c r="B201" s="286" t="str">
        <f t="shared" si="3"/>
        <v>294</v>
      </c>
      <c r="C201" s="634">
        <v>294</v>
      </c>
      <c r="D201" s="610"/>
      <c r="E201" s="467" t="s">
        <v>1572</v>
      </c>
      <c r="F201" s="467" t="s">
        <v>1573</v>
      </c>
      <c r="G201" s="467" t="s">
        <v>1574</v>
      </c>
      <c r="H201" s="466">
        <v>3</v>
      </c>
      <c r="I201" s="468" t="s">
        <v>939</v>
      </c>
      <c r="J201" s="469" t="s">
        <v>940</v>
      </c>
      <c r="K201" s="470" t="s">
        <v>1219</v>
      </c>
      <c r="L201" s="626">
        <v>2017</v>
      </c>
      <c r="M201" s="626"/>
      <c r="N201" s="626"/>
      <c r="O201" s="627"/>
    </row>
    <row r="202" spans="2:15" ht="16.5" x14ac:dyDescent="0.3">
      <c r="B202" s="286" t="str">
        <f t="shared" si="3"/>
        <v>295</v>
      </c>
      <c r="C202" s="634">
        <v>295</v>
      </c>
      <c r="D202" s="611"/>
      <c r="E202" s="322" t="s">
        <v>1575</v>
      </c>
      <c r="F202" s="322" t="s">
        <v>1576</v>
      </c>
      <c r="G202" s="322" t="s">
        <v>1577</v>
      </c>
      <c r="H202" s="308">
        <v>1</v>
      </c>
      <c r="I202" s="322" t="s">
        <v>964</v>
      </c>
      <c r="J202" s="322" t="s">
        <v>940</v>
      </c>
      <c r="K202" s="580" t="s">
        <v>1176</v>
      </c>
      <c r="L202" s="626">
        <v>2017</v>
      </c>
      <c r="M202" s="626"/>
      <c r="N202" s="626"/>
      <c r="O202" s="627"/>
    </row>
    <row r="203" spans="2:15" ht="16.5" x14ac:dyDescent="0.3">
      <c r="B203" s="286" t="str">
        <f t="shared" si="3"/>
        <v>296</v>
      </c>
      <c r="C203" s="634">
        <v>296</v>
      </c>
      <c r="D203" s="611"/>
      <c r="E203" s="322" t="s">
        <v>1575</v>
      </c>
      <c r="F203" s="322" t="s">
        <v>1578</v>
      </c>
      <c r="G203" s="322" t="s">
        <v>1579</v>
      </c>
      <c r="H203" s="308">
        <v>1</v>
      </c>
      <c r="I203" s="322" t="s">
        <v>964</v>
      </c>
      <c r="J203" s="322" t="s">
        <v>940</v>
      </c>
      <c r="K203" s="580" t="s">
        <v>1176</v>
      </c>
      <c r="L203" s="626">
        <v>2017</v>
      </c>
      <c r="M203" s="626"/>
      <c r="N203" s="626"/>
      <c r="O203" s="627"/>
    </row>
    <row r="204" spans="2:15" ht="16.5" x14ac:dyDescent="0.3">
      <c r="B204" s="286" t="str">
        <f t="shared" si="3"/>
        <v>297</v>
      </c>
      <c r="C204" s="634">
        <v>297</v>
      </c>
      <c r="D204" s="612"/>
      <c r="E204" s="322" t="s">
        <v>1575</v>
      </c>
      <c r="F204" s="471" t="s">
        <v>1580</v>
      </c>
      <c r="G204" s="471" t="s">
        <v>1581</v>
      </c>
      <c r="H204" s="471"/>
      <c r="I204" s="471" t="s">
        <v>939</v>
      </c>
      <c r="J204" s="471" t="s">
        <v>940</v>
      </c>
      <c r="K204" s="580" t="s">
        <v>1176</v>
      </c>
      <c r="L204" s="626">
        <v>2017</v>
      </c>
      <c r="M204" s="626"/>
      <c r="N204" s="626"/>
      <c r="O204" s="627"/>
    </row>
    <row r="205" spans="2:15" ht="16.5" x14ac:dyDescent="0.3">
      <c r="B205" s="286" t="str">
        <f t="shared" si="3"/>
        <v>298</v>
      </c>
      <c r="C205" s="634">
        <v>298</v>
      </c>
      <c r="D205" s="612"/>
      <c r="E205" s="322" t="s">
        <v>1575</v>
      </c>
      <c r="F205" s="471" t="s">
        <v>1582</v>
      </c>
      <c r="G205" s="471" t="s">
        <v>1583</v>
      </c>
      <c r="H205" s="471"/>
      <c r="I205" s="471" t="s">
        <v>948</v>
      </c>
      <c r="J205" s="471" t="s">
        <v>940</v>
      </c>
      <c r="K205" s="580" t="s">
        <v>1176</v>
      </c>
      <c r="L205" s="626">
        <v>2017</v>
      </c>
      <c r="M205" s="626"/>
      <c r="N205" s="626"/>
      <c r="O205" s="627"/>
    </row>
    <row r="206" spans="2:15" ht="16.5" x14ac:dyDescent="0.3">
      <c r="B206" s="286" t="str">
        <f t="shared" si="3"/>
        <v>299</v>
      </c>
      <c r="C206" s="634">
        <v>299</v>
      </c>
      <c r="D206" s="611"/>
      <c r="E206" s="322" t="s">
        <v>1575</v>
      </c>
      <c r="F206" s="471" t="s">
        <v>1584</v>
      </c>
      <c r="G206" s="322" t="s">
        <v>1585</v>
      </c>
      <c r="H206" s="471"/>
      <c r="I206" s="322" t="s">
        <v>948</v>
      </c>
      <c r="J206" s="322" t="s">
        <v>940</v>
      </c>
      <c r="K206" s="580" t="s">
        <v>1176</v>
      </c>
      <c r="L206" s="626">
        <v>2017</v>
      </c>
      <c r="M206" s="626"/>
      <c r="N206" s="626"/>
      <c r="O206" s="627"/>
    </row>
    <row r="207" spans="2:15" ht="16.5" x14ac:dyDescent="0.3">
      <c r="B207" s="286" t="str">
        <f t="shared" si="3"/>
        <v>300</v>
      </c>
      <c r="C207" s="634">
        <v>300</v>
      </c>
      <c r="D207" s="478"/>
      <c r="E207" s="472" t="s">
        <v>1575</v>
      </c>
      <c r="F207" s="473" t="s">
        <v>1586</v>
      </c>
      <c r="G207" s="474" t="s">
        <v>1587</v>
      </c>
      <c r="H207" s="475"/>
      <c r="I207" s="476" t="s">
        <v>952</v>
      </c>
      <c r="J207" s="477" t="s">
        <v>1218</v>
      </c>
      <c r="K207" s="581" t="s">
        <v>1219</v>
      </c>
      <c r="L207" s="626">
        <v>2017</v>
      </c>
      <c r="M207" s="626"/>
      <c r="N207" s="626"/>
      <c r="O207" s="627"/>
    </row>
    <row r="208" spans="2:15" ht="16.5" x14ac:dyDescent="0.3">
      <c r="B208" s="286" t="str">
        <f t="shared" si="3"/>
        <v>301</v>
      </c>
      <c r="C208" s="634">
        <v>301</v>
      </c>
      <c r="D208" s="613"/>
      <c r="E208" s="428" t="s">
        <v>1446</v>
      </c>
      <c r="F208" s="428" t="s">
        <v>1588</v>
      </c>
      <c r="G208" s="428" t="s">
        <v>1589</v>
      </c>
      <c r="H208" s="480">
        <v>1</v>
      </c>
      <c r="I208" s="428" t="s">
        <v>948</v>
      </c>
      <c r="J208" s="479" t="s">
        <v>940</v>
      </c>
      <c r="K208" s="582" t="s">
        <v>1176</v>
      </c>
      <c r="L208" s="626">
        <v>2017</v>
      </c>
      <c r="M208" s="626"/>
      <c r="N208" s="626"/>
      <c r="O208" s="627"/>
    </row>
    <row r="209" spans="2:15" ht="16.5" x14ac:dyDescent="0.3">
      <c r="B209" s="286" t="str">
        <f t="shared" si="3"/>
        <v>302</v>
      </c>
      <c r="C209" s="634">
        <v>302</v>
      </c>
      <c r="D209" s="612"/>
      <c r="E209" s="421" t="s">
        <v>575</v>
      </c>
      <c r="F209" s="421" t="s">
        <v>1590</v>
      </c>
      <c r="G209" s="421" t="s">
        <v>1531</v>
      </c>
      <c r="H209" s="481">
        <v>1</v>
      </c>
      <c r="I209" s="421" t="s">
        <v>948</v>
      </c>
      <c r="J209" s="471" t="s">
        <v>940</v>
      </c>
      <c r="K209" s="583" t="s">
        <v>1176</v>
      </c>
      <c r="L209" s="626">
        <v>2017</v>
      </c>
      <c r="M209" s="626"/>
      <c r="N209" s="626"/>
      <c r="O209" s="627"/>
    </row>
    <row r="210" spans="2:15" ht="16.5" x14ac:dyDescent="0.3">
      <c r="B210" s="286" t="str">
        <f t="shared" si="3"/>
        <v>303</v>
      </c>
      <c r="C210" s="634">
        <v>303</v>
      </c>
      <c r="D210" s="612"/>
      <c r="E210" s="421" t="s">
        <v>575</v>
      </c>
      <c r="F210" s="421" t="s">
        <v>1591</v>
      </c>
      <c r="G210" s="421" t="s">
        <v>1592</v>
      </c>
      <c r="H210" s="481">
        <v>1</v>
      </c>
      <c r="I210" s="421" t="s">
        <v>939</v>
      </c>
      <c r="J210" s="471" t="s">
        <v>940</v>
      </c>
      <c r="K210" s="583" t="s">
        <v>1176</v>
      </c>
      <c r="L210" s="626">
        <v>2017</v>
      </c>
      <c r="M210" s="626"/>
      <c r="N210" s="626"/>
      <c r="O210" s="627"/>
    </row>
    <row r="211" spans="2:15" ht="16.5" x14ac:dyDescent="0.3">
      <c r="B211" s="286" t="str">
        <f t="shared" si="3"/>
        <v>304</v>
      </c>
      <c r="C211" s="634">
        <v>304</v>
      </c>
      <c r="D211" s="612"/>
      <c r="E211" s="326" t="s">
        <v>563</v>
      </c>
      <c r="F211" s="421" t="s">
        <v>1593</v>
      </c>
      <c r="G211" s="421" t="s">
        <v>1594</v>
      </c>
      <c r="H211" s="481">
        <v>1</v>
      </c>
      <c r="I211" s="421" t="s">
        <v>981</v>
      </c>
      <c r="J211" s="471" t="s">
        <v>940</v>
      </c>
      <c r="K211" s="583" t="s">
        <v>1176</v>
      </c>
      <c r="L211" s="626">
        <v>2017</v>
      </c>
      <c r="M211" s="626"/>
      <c r="N211" s="626"/>
      <c r="O211" s="627"/>
    </row>
    <row r="212" spans="2:15" ht="16.5" x14ac:dyDescent="0.3">
      <c r="B212" s="286" t="str">
        <f t="shared" si="3"/>
        <v>305</v>
      </c>
      <c r="C212" s="634">
        <v>305</v>
      </c>
      <c r="D212" s="484"/>
      <c r="E212" s="482" t="s">
        <v>1595</v>
      </c>
      <c r="F212" s="399" t="s">
        <v>1596</v>
      </c>
      <c r="G212" s="482" t="s">
        <v>1597</v>
      </c>
      <c r="H212" s="483">
        <v>1</v>
      </c>
      <c r="I212" s="399" t="s">
        <v>964</v>
      </c>
      <c r="J212" s="399" t="s">
        <v>940</v>
      </c>
      <c r="K212" s="482" t="s">
        <v>1176</v>
      </c>
      <c r="L212" s="626">
        <v>2017</v>
      </c>
      <c r="M212" s="626"/>
      <c r="N212" s="626"/>
      <c r="O212" s="627"/>
    </row>
    <row r="213" spans="2:15" ht="16.5" x14ac:dyDescent="0.3">
      <c r="B213" s="286" t="str">
        <f t="shared" si="3"/>
        <v>306</v>
      </c>
      <c r="C213" s="634">
        <v>306</v>
      </c>
      <c r="D213" s="484"/>
      <c r="E213" s="482" t="s">
        <v>1595</v>
      </c>
      <c r="F213" s="399" t="s">
        <v>1598</v>
      </c>
      <c r="G213" s="482" t="s">
        <v>1599</v>
      </c>
      <c r="H213" s="483">
        <v>1</v>
      </c>
      <c r="I213" s="399" t="s">
        <v>964</v>
      </c>
      <c r="J213" s="399" t="s">
        <v>940</v>
      </c>
      <c r="K213" s="482" t="s">
        <v>1176</v>
      </c>
      <c r="L213" s="626">
        <v>2017</v>
      </c>
      <c r="M213" s="626"/>
      <c r="N213" s="626"/>
      <c r="O213" s="627"/>
    </row>
    <row r="214" spans="2:15" ht="16.5" x14ac:dyDescent="0.3">
      <c r="B214" s="286" t="str">
        <f t="shared" si="3"/>
        <v>307</v>
      </c>
      <c r="C214" s="634">
        <v>307</v>
      </c>
      <c r="D214" s="484"/>
      <c r="E214" s="482" t="s">
        <v>1595</v>
      </c>
      <c r="F214" s="399" t="s">
        <v>1600</v>
      </c>
      <c r="G214" s="482" t="s">
        <v>1601</v>
      </c>
      <c r="H214" s="483">
        <v>1</v>
      </c>
      <c r="I214" s="399" t="s">
        <v>964</v>
      </c>
      <c r="J214" s="399" t="s">
        <v>940</v>
      </c>
      <c r="K214" s="482" t="s">
        <v>1176</v>
      </c>
      <c r="L214" s="626">
        <v>2017</v>
      </c>
      <c r="M214" s="626"/>
      <c r="N214" s="626"/>
      <c r="O214" s="627"/>
    </row>
    <row r="215" spans="2:15" ht="16.5" x14ac:dyDescent="0.3">
      <c r="B215" s="286" t="str">
        <f t="shared" si="3"/>
        <v>308</v>
      </c>
      <c r="C215" s="634">
        <v>308</v>
      </c>
      <c r="D215" s="484"/>
      <c r="E215" s="482" t="s">
        <v>1595</v>
      </c>
      <c r="F215" s="399" t="s">
        <v>1602</v>
      </c>
      <c r="G215" s="482" t="s">
        <v>814</v>
      </c>
      <c r="H215" s="483">
        <v>1</v>
      </c>
      <c r="I215" s="399" t="s">
        <v>964</v>
      </c>
      <c r="J215" s="399" t="s">
        <v>940</v>
      </c>
      <c r="K215" s="482" t="s">
        <v>1176</v>
      </c>
      <c r="L215" s="626">
        <v>2017</v>
      </c>
      <c r="M215" s="626"/>
      <c r="N215" s="626"/>
      <c r="O215" s="627"/>
    </row>
    <row r="216" spans="2:15" ht="16.5" x14ac:dyDescent="0.3">
      <c r="B216" s="286" t="str">
        <f t="shared" si="3"/>
        <v>309</v>
      </c>
      <c r="C216" s="634">
        <v>309</v>
      </c>
      <c r="D216" s="484"/>
      <c r="E216" s="482" t="s">
        <v>1595</v>
      </c>
      <c r="F216" s="399" t="s">
        <v>1603</v>
      </c>
      <c r="G216" s="482" t="s">
        <v>1604</v>
      </c>
      <c r="H216" s="483">
        <v>1</v>
      </c>
      <c r="I216" s="399" t="s">
        <v>964</v>
      </c>
      <c r="J216" s="399" t="s">
        <v>940</v>
      </c>
      <c r="K216" s="482" t="s">
        <v>1176</v>
      </c>
      <c r="L216" s="626">
        <v>2017</v>
      </c>
      <c r="M216" s="626"/>
      <c r="N216" s="626"/>
      <c r="O216" s="627"/>
    </row>
    <row r="217" spans="2:15" ht="16.5" x14ac:dyDescent="0.3">
      <c r="B217" s="286" t="str">
        <f t="shared" si="3"/>
        <v>310</v>
      </c>
      <c r="C217" s="634">
        <v>310</v>
      </c>
      <c r="D217" s="484"/>
      <c r="E217" s="482" t="s">
        <v>1595</v>
      </c>
      <c r="F217" s="399" t="s">
        <v>1605</v>
      </c>
      <c r="G217" s="482" t="s">
        <v>1606</v>
      </c>
      <c r="H217" s="483">
        <v>1</v>
      </c>
      <c r="I217" s="399" t="s">
        <v>964</v>
      </c>
      <c r="J217" s="399" t="s">
        <v>940</v>
      </c>
      <c r="K217" s="482" t="s">
        <v>1176</v>
      </c>
      <c r="L217" s="626">
        <v>2017</v>
      </c>
      <c r="M217" s="626"/>
      <c r="N217" s="626"/>
      <c r="O217" s="627"/>
    </row>
    <row r="218" spans="2:15" ht="16.5" x14ac:dyDescent="0.3">
      <c r="B218" s="286" t="str">
        <f t="shared" si="3"/>
        <v>311</v>
      </c>
      <c r="C218" s="634">
        <v>311</v>
      </c>
      <c r="D218" s="488"/>
      <c r="E218" s="486" t="s">
        <v>1595</v>
      </c>
      <c r="F218" s="485" t="s">
        <v>1607</v>
      </c>
      <c r="G218" s="486" t="s">
        <v>1608</v>
      </c>
      <c r="H218" s="487">
        <v>1</v>
      </c>
      <c r="I218" s="485" t="s">
        <v>964</v>
      </c>
      <c r="J218" s="485" t="s">
        <v>940</v>
      </c>
      <c r="K218" s="486" t="s">
        <v>1176</v>
      </c>
      <c r="L218" s="626">
        <v>2017</v>
      </c>
      <c r="M218" s="626"/>
      <c r="N218" s="626"/>
      <c r="O218" s="627"/>
    </row>
    <row r="219" spans="2:15" ht="16.5" x14ac:dyDescent="0.3">
      <c r="B219" s="286" t="str">
        <f t="shared" si="3"/>
        <v>312</v>
      </c>
      <c r="C219" s="634">
        <v>312</v>
      </c>
      <c r="D219" s="611"/>
      <c r="E219" s="322" t="s">
        <v>1609</v>
      </c>
      <c r="F219" s="322" t="s">
        <v>1610</v>
      </c>
      <c r="G219" s="322" t="s">
        <v>1611</v>
      </c>
      <c r="H219" s="489">
        <v>3</v>
      </c>
      <c r="I219" s="322" t="s">
        <v>981</v>
      </c>
      <c r="J219" s="322" t="s">
        <v>940</v>
      </c>
      <c r="K219" s="580" t="s">
        <v>1176</v>
      </c>
      <c r="L219" s="626">
        <v>2017</v>
      </c>
      <c r="M219" s="626"/>
      <c r="N219" s="626"/>
      <c r="O219" s="627"/>
    </row>
    <row r="220" spans="2:15" ht="16.5" x14ac:dyDescent="0.3">
      <c r="B220" s="286" t="str">
        <f t="shared" si="3"/>
        <v>313</v>
      </c>
      <c r="C220" s="634">
        <v>313</v>
      </c>
      <c r="D220" s="611"/>
      <c r="E220" s="322" t="s">
        <v>1609</v>
      </c>
      <c r="F220" s="322" t="s">
        <v>1612</v>
      </c>
      <c r="G220" s="322" t="s">
        <v>1613</v>
      </c>
      <c r="H220" s="489">
        <v>12</v>
      </c>
      <c r="I220" s="322" t="s">
        <v>981</v>
      </c>
      <c r="J220" s="322" t="s">
        <v>940</v>
      </c>
      <c r="K220" s="580" t="s">
        <v>1176</v>
      </c>
      <c r="L220" s="626">
        <v>2017</v>
      </c>
      <c r="M220" s="626"/>
      <c r="N220" s="626"/>
      <c r="O220" s="627"/>
    </row>
    <row r="221" spans="2:15" ht="16.5" x14ac:dyDescent="0.3">
      <c r="B221" s="286" t="str">
        <f t="shared" si="3"/>
        <v>314</v>
      </c>
      <c r="C221" s="634">
        <v>314</v>
      </c>
      <c r="D221" s="611"/>
      <c r="E221" s="322" t="s">
        <v>1609</v>
      </c>
      <c r="F221" s="322" t="s">
        <v>1614</v>
      </c>
      <c r="G221" s="322" t="s">
        <v>1615</v>
      </c>
      <c r="H221" s="489">
        <v>10</v>
      </c>
      <c r="I221" s="322" t="s">
        <v>981</v>
      </c>
      <c r="J221" s="322" t="s">
        <v>940</v>
      </c>
      <c r="K221" s="580" t="s">
        <v>1176</v>
      </c>
      <c r="L221" s="626">
        <v>2017</v>
      </c>
      <c r="M221" s="626"/>
      <c r="N221" s="626"/>
      <c r="O221" s="627"/>
    </row>
    <row r="222" spans="2:15" ht="16.5" x14ac:dyDescent="0.3">
      <c r="B222" s="286" t="str">
        <f t="shared" si="3"/>
        <v>315</v>
      </c>
      <c r="C222" s="634">
        <v>315</v>
      </c>
      <c r="D222" s="614"/>
      <c r="E222" s="490" t="s">
        <v>1609</v>
      </c>
      <c r="F222" s="322" t="s">
        <v>1616</v>
      </c>
      <c r="G222" s="322" t="s">
        <v>1617</v>
      </c>
      <c r="H222" s="489">
        <v>4</v>
      </c>
      <c r="I222" s="322" t="s">
        <v>981</v>
      </c>
      <c r="J222" s="322" t="s">
        <v>940</v>
      </c>
      <c r="K222" s="580" t="s">
        <v>1176</v>
      </c>
      <c r="L222" s="626">
        <v>2017</v>
      </c>
      <c r="M222" s="626"/>
      <c r="N222" s="626"/>
      <c r="O222" s="627"/>
    </row>
    <row r="223" spans="2:15" ht="16.5" x14ac:dyDescent="0.3">
      <c r="B223" s="286" t="str">
        <f t="shared" si="3"/>
        <v>319</v>
      </c>
      <c r="C223" s="634">
        <v>319</v>
      </c>
      <c r="D223" s="311"/>
      <c r="E223" s="310" t="s">
        <v>575</v>
      </c>
      <c r="F223" s="310" t="s">
        <v>1618</v>
      </c>
      <c r="G223" s="311" t="s">
        <v>1619</v>
      </c>
      <c r="H223" s="312">
        <v>6</v>
      </c>
      <c r="I223" s="311" t="s">
        <v>939</v>
      </c>
      <c r="J223" s="310" t="s">
        <v>940</v>
      </c>
      <c r="K223" s="309" t="s">
        <v>1176</v>
      </c>
      <c r="L223" s="626">
        <v>2017</v>
      </c>
      <c r="M223" s="626"/>
      <c r="N223" s="626"/>
      <c r="O223" s="627"/>
    </row>
    <row r="224" spans="2:15" ht="16.5" x14ac:dyDescent="0.3">
      <c r="B224" s="286" t="str">
        <f t="shared" si="3"/>
        <v>322</v>
      </c>
      <c r="C224" s="634">
        <v>322</v>
      </c>
      <c r="D224" s="311"/>
      <c r="E224" s="310" t="s">
        <v>575</v>
      </c>
      <c r="F224" s="310" t="s">
        <v>1620</v>
      </c>
      <c r="G224" s="311" t="s">
        <v>1621</v>
      </c>
      <c r="H224" s="312">
        <v>1</v>
      </c>
      <c r="I224" s="311" t="s">
        <v>981</v>
      </c>
      <c r="J224" s="310" t="s">
        <v>940</v>
      </c>
      <c r="K224" s="309" t="s">
        <v>1176</v>
      </c>
      <c r="L224" s="626">
        <v>2017</v>
      </c>
      <c r="M224" s="626"/>
      <c r="N224" s="626"/>
      <c r="O224" s="627"/>
    </row>
    <row r="225" spans="2:15" ht="16.5" x14ac:dyDescent="0.3">
      <c r="B225" s="286" t="str">
        <f t="shared" si="3"/>
        <v>331</v>
      </c>
      <c r="C225" s="634">
        <v>331</v>
      </c>
      <c r="D225" s="498"/>
      <c r="E225" s="490" t="s">
        <v>575</v>
      </c>
      <c r="F225" s="493" t="s">
        <v>1622</v>
      </c>
      <c r="G225" s="490" t="s">
        <v>1623</v>
      </c>
      <c r="H225" s="494">
        <v>3</v>
      </c>
      <c r="I225" s="490" t="s">
        <v>981</v>
      </c>
      <c r="J225" s="495" t="s">
        <v>940</v>
      </c>
      <c r="K225" s="492" t="s">
        <v>1176</v>
      </c>
      <c r="L225" s="626">
        <v>2017</v>
      </c>
      <c r="M225" s="626"/>
      <c r="N225" s="626"/>
      <c r="O225" s="627"/>
    </row>
    <row r="226" spans="2:15" ht="16.5" x14ac:dyDescent="0.3">
      <c r="B226" s="286" t="str">
        <f t="shared" si="3"/>
        <v>332</v>
      </c>
      <c r="C226" s="634">
        <v>332</v>
      </c>
      <c r="D226" s="498"/>
      <c r="E226" s="322" t="s">
        <v>575</v>
      </c>
      <c r="F226" s="496" t="s">
        <v>1624</v>
      </c>
      <c r="G226" s="322" t="s">
        <v>1625</v>
      </c>
      <c r="H226" s="497">
        <v>6</v>
      </c>
      <c r="I226" s="322" t="s">
        <v>981</v>
      </c>
      <c r="J226" s="495" t="s">
        <v>940</v>
      </c>
      <c r="K226" s="492" t="s">
        <v>1176</v>
      </c>
      <c r="L226" s="626">
        <v>2017</v>
      </c>
      <c r="M226" s="626"/>
      <c r="N226" s="626"/>
      <c r="O226" s="627"/>
    </row>
    <row r="227" spans="2:15" ht="16.5" x14ac:dyDescent="0.3">
      <c r="B227" s="286" t="str">
        <f t="shared" si="3"/>
        <v>333</v>
      </c>
      <c r="C227" s="634">
        <v>333</v>
      </c>
      <c r="D227" s="498"/>
      <c r="E227" s="352" t="s">
        <v>575</v>
      </c>
      <c r="F227" s="495" t="s">
        <v>1626</v>
      </c>
      <c r="G227" s="498" t="s">
        <v>1627</v>
      </c>
      <c r="H227" s="499">
        <v>3</v>
      </c>
      <c r="I227" s="352" t="s">
        <v>981</v>
      </c>
      <c r="J227" s="495" t="s">
        <v>940</v>
      </c>
      <c r="K227" s="492" t="s">
        <v>1176</v>
      </c>
      <c r="L227" s="626">
        <v>2017</v>
      </c>
      <c r="M227" s="626"/>
      <c r="N227" s="626"/>
      <c r="O227" s="627"/>
    </row>
    <row r="228" spans="2:15" ht="16.5" x14ac:dyDescent="0.3">
      <c r="B228" s="286" t="str">
        <f t="shared" si="3"/>
        <v>334</v>
      </c>
      <c r="C228" s="634">
        <v>334</v>
      </c>
      <c r="D228" s="498"/>
      <c r="E228" s="352" t="s">
        <v>575</v>
      </c>
      <c r="F228" s="352" t="s">
        <v>1628</v>
      </c>
      <c r="G228" s="498" t="s">
        <v>1629</v>
      </c>
      <c r="H228" s="500">
        <v>1</v>
      </c>
      <c r="I228" s="498" t="s">
        <v>939</v>
      </c>
      <c r="J228" s="352" t="s">
        <v>940</v>
      </c>
      <c r="K228" s="492"/>
      <c r="L228" s="626">
        <v>2017</v>
      </c>
      <c r="M228" s="626"/>
      <c r="N228" s="626"/>
      <c r="O228" s="627"/>
    </row>
    <row r="229" spans="2:15" ht="16.5" x14ac:dyDescent="0.3">
      <c r="B229" s="286" t="str">
        <f t="shared" si="3"/>
        <v>335</v>
      </c>
      <c r="C229" s="634">
        <v>335</v>
      </c>
      <c r="D229" s="486"/>
      <c r="E229" s="502" t="s">
        <v>1630</v>
      </c>
      <c r="F229" s="502" t="s">
        <v>1631</v>
      </c>
      <c r="G229" s="486" t="s">
        <v>1632</v>
      </c>
      <c r="H229" s="503">
        <v>4</v>
      </c>
      <c r="I229" s="486" t="s">
        <v>939</v>
      </c>
      <c r="J229" s="502" t="s">
        <v>940</v>
      </c>
      <c r="K229" s="501" t="s">
        <v>1176</v>
      </c>
      <c r="L229" s="626">
        <v>2017</v>
      </c>
      <c r="M229" s="626"/>
      <c r="N229" s="626"/>
      <c r="O229" s="627"/>
    </row>
    <row r="230" spans="2:15" ht="16.5" x14ac:dyDescent="0.3">
      <c r="B230" s="286" t="str">
        <f t="shared" si="3"/>
        <v>336</v>
      </c>
      <c r="C230" s="634">
        <v>336</v>
      </c>
      <c r="D230" s="611"/>
      <c r="E230" s="322" t="s">
        <v>575</v>
      </c>
      <c r="F230" s="322" t="s">
        <v>1633</v>
      </c>
      <c r="G230" s="322" t="s">
        <v>1634</v>
      </c>
      <c r="H230" s="489">
        <v>1</v>
      </c>
      <c r="I230" s="322" t="s">
        <v>939</v>
      </c>
      <c r="J230" s="322" t="s">
        <v>940</v>
      </c>
      <c r="K230" s="501" t="s">
        <v>1176</v>
      </c>
      <c r="L230" s="626">
        <v>2017</v>
      </c>
      <c r="M230" s="626"/>
      <c r="N230" s="626"/>
      <c r="O230" s="627"/>
    </row>
    <row r="231" spans="2:15" ht="16.5" x14ac:dyDescent="0.3">
      <c r="B231" s="286" t="str">
        <f t="shared" si="3"/>
        <v>337</v>
      </c>
      <c r="C231" s="634">
        <v>337</v>
      </c>
      <c r="D231" s="611"/>
      <c r="E231" s="322" t="s">
        <v>1595</v>
      </c>
      <c r="F231" s="322" t="s">
        <v>1635</v>
      </c>
      <c r="G231" s="322" t="s">
        <v>1636</v>
      </c>
      <c r="H231" s="489">
        <v>1</v>
      </c>
      <c r="I231" s="322" t="s">
        <v>964</v>
      </c>
      <c r="J231" s="322" t="s">
        <v>940</v>
      </c>
      <c r="K231" s="580" t="s">
        <v>1176</v>
      </c>
      <c r="L231" s="626">
        <v>2017</v>
      </c>
      <c r="M231" s="626"/>
      <c r="N231" s="626"/>
      <c r="O231" s="627"/>
    </row>
    <row r="232" spans="2:15" ht="16.5" x14ac:dyDescent="0.3">
      <c r="B232" s="286" t="str">
        <f t="shared" si="3"/>
        <v>338</v>
      </c>
      <c r="C232" s="634">
        <v>338</v>
      </c>
      <c r="D232" s="611"/>
      <c r="E232" s="322" t="s">
        <v>1595</v>
      </c>
      <c r="F232" s="322" t="s">
        <v>1637</v>
      </c>
      <c r="G232" s="322" t="s">
        <v>1638</v>
      </c>
      <c r="H232" s="489">
        <v>1</v>
      </c>
      <c r="I232" s="322" t="s">
        <v>964</v>
      </c>
      <c r="J232" s="322" t="s">
        <v>940</v>
      </c>
      <c r="K232" s="580" t="s">
        <v>1176</v>
      </c>
      <c r="L232" s="626">
        <v>2017</v>
      </c>
      <c r="M232" s="626"/>
      <c r="N232" s="626"/>
      <c r="O232" s="627"/>
    </row>
    <row r="233" spans="2:15" ht="16.5" x14ac:dyDescent="0.3">
      <c r="B233" s="286" t="str">
        <f t="shared" ref="B233:B283" si="4">MID(F233,4,3)</f>
        <v>339</v>
      </c>
      <c r="C233" s="634">
        <v>339</v>
      </c>
      <c r="D233" s="504"/>
      <c r="E233" s="502" t="s">
        <v>1172</v>
      </c>
      <c r="F233" s="486" t="s">
        <v>1639</v>
      </c>
      <c r="G233" s="502" t="s">
        <v>1640</v>
      </c>
      <c r="H233" s="503">
        <v>1</v>
      </c>
      <c r="I233" s="502" t="s">
        <v>981</v>
      </c>
      <c r="J233" s="502" t="s">
        <v>940</v>
      </c>
      <c r="K233" s="486" t="s">
        <v>1176</v>
      </c>
      <c r="L233" s="626">
        <v>2017</v>
      </c>
      <c r="M233" s="626"/>
      <c r="N233" s="626"/>
      <c r="O233" s="627"/>
    </row>
    <row r="234" spans="2:15" ht="16.5" x14ac:dyDescent="0.3">
      <c r="B234" s="286" t="str">
        <f t="shared" si="4"/>
        <v>340</v>
      </c>
      <c r="C234" s="634">
        <v>340</v>
      </c>
      <c r="D234" s="611"/>
      <c r="E234" s="322" t="s">
        <v>575</v>
      </c>
      <c r="F234" s="322" t="s">
        <v>1641</v>
      </c>
      <c r="G234" s="322" t="s">
        <v>1642</v>
      </c>
      <c r="H234" s="489">
        <v>6</v>
      </c>
      <c r="I234" s="322" t="s">
        <v>981</v>
      </c>
      <c r="J234" s="322" t="s">
        <v>940</v>
      </c>
      <c r="K234" s="486" t="s">
        <v>1176</v>
      </c>
      <c r="L234" s="626">
        <v>2017</v>
      </c>
      <c r="M234" s="626"/>
      <c r="N234" s="626"/>
      <c r="O234" s="627"/>
    </row>
    <row r="235" spans="2:15" ht="16.5" x14ac:dyDescent="0.3">
      <c r="B235" s="286" t="str">
        <f t="shared" si="4"/>
        <v>341</v>
      </c>
      <c r="C235" s="634">
        <v>341</v>
      </c>
      <c r="D235" s="495"/>
      <c r="E235" s="505" t="s">
        <v>1643</v>
      </c>
      <c r="F235" s="506" t="s">
        <v>1644</v>
      </c>
      <c r="G235" s="507" t="s">
        <v>1645</v>
      </c>
      <c r="H235" s="508">
        <v>1</v>
      </c>
      <c r="I235" s="498" t="s">
        <v>964</v>
      </c>
      <c r="J235" s="506" t="s">
        <v>940</v>
      </c>
      <c r="K235" s="584" t="s">
        <v>1176</v>
      </c>
      <c r="L235" s="626">
        <v>2017</v>
      </c>
      <c r="M235" s="626"/>
      <c r="N235" s="626"/>
      <c r="O235" s="627"/>
    </row>
    <row r="236" spans="2:15" ht="16.5" x14ac:dyDescent="0.3">
      <c r="B236" s="286" t="str">
        <f t="shared" si="4"/>
        <v>342</v>
      </c>
      <c r="C236" s="634">
        <v>342</v>
      </c>
      <c r="D236" s="611"/>
      <c r="E236" s="505" t="s">
        <v>1643</v>
      </c>
      <c r="F236" s="506" t="s">
        <v>1646</v>
      </c>
      <c r="G236" s="507" t="s">
        <v>1647</v>
      </c>
      <c r="H236" s="508">
        <v>1</v>
      </c>
      <c r="I236" s="498" t="s">
        <v>964</v>
      </c>
      <c r="J236" s="506" t="s">
        <v>940</v>
      </c>
      <c r="K236" s="584" t="s">
        <v>1176</v>
      </c>
      <c r="L236" s="626">
        <v>2017</v>
      </c>
      <c r="M236" s="626"/>
      <c r="N236" s="626"/>
      <c r="O236" s="627"/>
    </row>
    <row r="237" spans="2:15" ht="16.5" x14ac:dyDescent="0.3">
      <c r="B237" s="286" t="str">
        <f t="shared" si="4"/>
        <v>343</v>
      </c>
      <c r="C237" s="634">
        <v>343</v>
      </c>
      <c r="D237" s="614"/>
      <c r="E237" s="509" t="s">
        <v>1643</v>
      </c>
      <c r="F237" s="510" t="s">
        <v>1648</v>
      </c>
      <c r="G237" s="435" t="s">
        <v>1649</v>
      </c>
      <c r="H237" s="511">
        <v>2</v>
      </c>
      <c r="I237" s="486" t="s">
        <v>964</v>
      </c>
      <c r="J237" s="510" t="s">
        <v>940</v>
      </c>
      <c r="K237" s="585" t="s">
        <v>1176</v>
      </c>
      <c r="L237" s="626">
        <v>2017</v>
      </c>
      <c r="M237" s="626"/>
      <c r="N237" s="626"/>
      <c r="O237" s="627"/>
    </row>
    <row r="238" spans="2:15" ht="16.5" x14ac:dyDescent="0.3">
      <c r="B238" s="286" t="str">
        <f t="shared" si="4"/>
        <v>344</v>
      </c>
      <c r="C238" s="634">
        <v>344</v>
      </c>
      <c r="D238" s="615"/>
      <c r="E238" s="512" t="s">
        <v>1172</v>
      </c>
      <c r="F238" s="513" t="s">
        <v>1650</v>
      </c>
      <c r="G238" s="512" t="s">
        <v>1651</v>
      </c>
      <c r="H238" s="514">
        <v>20</v>
      </c>
      <c r="I238" s="515" t="s">
        <v>981</v>
      </c>
      <c r="J238" s="513" t="s">
        <v>940</v>
      </c>
      <c r="K238" s="586" t="s">
        <v>1176</v>
      </c>
      <c r="L238" s="626">
        <v>2017</v>
      </c>
      <c r="M238" s="626"/>
      <c r="N238" s="626"/>
      <c r="O238" s="627"/>
    </row>
    <row r="239" spans="2:15" ht="16.5" x14ac:dyDescent="0.3">
      <c r="B239" s="286" t="str">
        <f t="shared" si="4"/>
        <v>345</v>
      </c>
      <c r="C239" s="634">
        <v>345</v>
      </c>
      <c r="D239" s="357"/>
      <c r="E239" s="516" t="s">
        <v>1446</v>
      </c>
      <c r="F239" s="506" t="s">
        <v>1652</v>
      </c>
      <c r="G239" s="516" t="s">
        <v>1653</v>
      </c>
      <c r="H239" s="517">
        <v>1</v>
      </c>
      <c r="I239" s="352" t="s">
        <v>981</v>
      </c>
      <c r="J239" s="506" t="s">
        <v>940</v>
      </c>
      <c r="K239" s="587" t="s">
        <v>1176</v>
      </c>
      <c r="L239" s="626">
        <v>2017</v>
      </c>
      <c r="M239" s="626"/>
      <c r="N239" s="626"/>
      <c r="O239" s="627"/>
    </row>
    <row r="240" spans="2:15" ht="16.5" x14ac:dyDescent="0.3">
      <c r="B240" s="286" t="str">
        <f t="shared" si="4"/>
        <v>346</v>
      </c>
      <c r="C240" s="634">
        <v>346</v>
      </c>
      <c r="D240" s="357"/>
      <c r="E240" s="516" t="s">
        <v>1446</v>
      </c>
      <c r="F240" s="518" t="s">
        <v>1654</v>
      </c>
      <c r="G240" s="340" t="s">
        <v>1448</v>
      </c>
      <c r="H240" s="519">
        <v>4</v>
      </c>
      <c r="I240" s="498" t="s">
        <v>981</v>
      </c>
      <c r="J240" s="353" t="s">
        <v>940</v>
      </c>
      <c r="K240" s="587" t="s">
        <v>1176</v>
      </c>
      <c r="L240" s="626">
        <v>2017</v>
      </c>
      <c r="M240" s="626"/>
      <c r="N240" s="626"/>
      <c r="O240" s="627"/>
    </row>
    <row r="241" spans="2:15" ht="16.5" x14ac:dyDescent="0.3">
      <c r="B241" s="286" t="str">
        <f t="shared" si="4"/>
        <v>347</v>
      </c>
      <c r="C241" s="634">
        <v>347</v>
      </c>
      <c r="D241" s="357"/>
      <c r="E241" s="516" t="s">
        <v>1655</v>
      </c>
      <c r="F241" s="518" t="s">
        <v>1656</v>
      </c>
      <c r="G241" s="459" t="s">
        <v>1657</v>
      </c>
      <c r="H241" s="519">
        <v>15</v>
      </c>
      <c r="I241" s="498" t="s">
        <v>939</v>
      </c>
      <c r="J241" s="353" t="s">
        <v>940</v>
      </c>
      <c r="K241" s="587" t="s">
        <v>1176</v>
      </c>
      <c r="L241" s="626">
        <v>2017</v>
      </c>
      <c r="M241" s="626"/>
      <c r="N241" s="626"/>
      <c r="O241" s="627"/>
    </row>
    <row r="242" spans="2:15" ht="16.5" x14ac:dyDescent="0.3">
      <c r="B242" s="286" t="str">
        <f t="shared" si="4"/>
        <v>348</v>
      </c>
      <c r="C242" s="634">
        <v>348</v>
      </c>
      <c r="D242" s="616"/>
      <c r="E242" s="520" t="s">
        <v>575</v>
      </c>
      <c r="F242" s="521" t="s">
        <v>1658</v>
      </c>
      <c r="G242" s="522" t="s">
        <v>783</v>
      </c>
      <c r="H242" s="523">
        <v>1</v>
      </c>
      <c r="I242" s="486" t="s">
        <v>939</v>
      </c>
      <c r="J242" s="524" t="s">
        <v>940</v>
      </c>
      <c r="K242" s="587" t="s">
        <v>1176</v>
      </c>
      <c r="L242" s="626">
        <v>2017</v>
      </c>
      <c r="M242" s="626"/>
      <c r="N242" s="626"/>
      <c r="O242" s="627"/>
    </row>
    <row r="243" spans="2:15" ht="16.5" x14ac:dyDescent="0.3">
      <c r="B243" s="286" t="str">
        <f t="shared" si="4"/>
        <v>349</v>
      </c>
      <c r="C243" s="634">
        <v>349</v>
      </c>
      <c r="D243" s="617"/>
      <c r="E243" s="321" t="s">
        <v>1659</v>
      </c>
      <c r="F243" s="525" t="s">
        <v>1660</v>
      </c>
      <c r="G243" s="324" t="s">
        <v>1661</v>
      </c>
      <c r="H243" s="526">
        <v>1</v>
      </c>
      <c r="I243" s="322" t="s">
        <v>939</v>
      </c>
      <c r="J243" s="527" t="s">
        <v>940</v>
      </c>
      <c r="K243" s="557" t="s">
        <v>1176</v>
      </c>
      <c r="L243" s="626">
        <v>2017</v>
      </c>
      <c r="M243" s="626"/>
      <c r="N243" s="626"/>
      <c r="O243" s="627"/>
    </row>
    <row r="244" spans="2:15" ht="16.5" x14ac:dyDescent="0.3">
      <c r="B244" s="286" t="str">
        <f t="shared" si="4"/>
        <v>350</v>
      </c>
      <c r="C244" s="634">
        <v>350</v>
      </c>
      <c r="D244" s="617"/>
      <c r="E244" s="322" t="s">
        <v>1172</v>
      </c>
      <c r="F244" s="525" t="s">
        <v>1662</v>
      </c>
      <c r="G244" s="324" t="s">
        <v>1663</v>
      </c>
      <c r="H244" s="526">
        <v>1</v>
      </c>
      <c r="I244" s="322" t="s">
        <v>981</v>
      </c>
      <c r="J244" s="527" t="s">
        <v>940</v>
      </c>
      <c r="K244" s="557" t="s">
        <v>1176</v>
      </c>
      <c r="L244" s="626">
        <v>2017</v>
      </c>
      <c r="M244" s="626"/>
      <c r="N244" s="626"/>
      <c r="O244" s="627"/>
    </row>
    <row r="245" spans="2:15" ht="16.5" x14ac:dyDescent="0.3">
      <c r="B245" s="286" t="str">
        <f t="shared" si="4"/>
        <v>351</v>
      </c>
      <c r="C245" s="634">
        <v>351</v>
      </c>
      <c r="D245" s="617"/>
      <c r="E245" s="322" t="s">
        <v>575</v>
      </c>
      <c r="F245" s="525" t="s">
        <v>1664</v>
      </c>
      <c r="G245" s="324" t="s">
        <v>1665</v>
      </c>
      <c r="H245" s="526">
        <v>2</v>
      </c>
      <c r="I245" s="322" t="s">
        <v>952</v>
      </c>
      <c r="J245" s="527" t="s">
        <v>940</v>
      </c>
      <c r="K245" s="557"/>
      <c r="L245" s="626">
        <v>2017</v>
      </c>
      <c r="M245" s="626"/>
      <c r="N245" s="626"/>
      <c r="O245" s="627"/>
    </row>
    <row r="246" spans="2:15" ht="16.5" x14ac:dyDescent="0.3">
      <c r="B246" s="286" t="str">
        <f t="shared" si="4"/>
        <v>352</v>
      </c>
      <c r="C246" s="634">
        <v>352</v>
      </c>
      <c r="D246" s="357"/>
      <c r="E246" s="352" t="s">
        <v>575</v>
      </c>
      <c r="F246" s="353" t="s">
        <v>1666</v>
      </c>
      <c r="G246" s="354" t="s">
        <v>1667</v>
      </c>
      <c r="H246" s="355">
        <v>1</v>
      </c>
      <c r="I246" s="352" t="s">
        <v>981</v>
      </c>
      <c r="J246" s="356" t="s">
        <v>940</v>
      </c>
      <c r="K246" s="557"/>
      <c r="L246" s="626">
        <v>2017</v>
      </c>
      <c r="M246" s="626"/>
      <c r="N246" s="626"/>
      <c r="O246" s="627"/>
    </row>
    <row r="247" spans="2:15" ht="16.5" x14ac:dyDescent="0.3">
      <c r="B247" s="286" t="str">
        <f t="shared" si="4"/>
        <v>353</v>
      </c>
      <c r="C247" s="634">
        <v>353</v>
      </c>
      <c r="D247" s="357"/>
      <c r="E247" s="352" t="s">
        <v>575</v>
      </c>
      <c r="F247" s="353" t="s">
        <v>1668</v>
      </c>
      <c r="G247" s="354" t="s">
        <v>799</v>
      </c>
      <c r="H247" s="355">
        <v>20</v>
      </c>
      <c r="I247" s="352" t="s">
        <v>981</v>
      </c>
      <c r="J247" s="356" t="s">
        <v>940</v>
      </c>
      <c r="K247" s="557"/>
      <c r="L247" s="626">
        <v>2017</v>
      </c>
      <c r="M247" s="626"/>
      <c r="N247" s="626"/>
      <c r="O247" s="627"/>
    </row>
    <row r="248" spans="2:15" ht="16.5" x14ac:dyDescent="0.3">
      <c r="B248" s="286" t="str">
        <f t="shared" si="4"/>
        <v>354</v>
      </c>
      <c r="C248" s="634">
        <v>354</v>
      </c>
      <c r="D248" s="357"/>
      <c r="E248" s="352" t="s">
        <v>575</v>
      </c>
      <c r="F248" s="353" t="s">
        <v>1669</v>
      </c>
      <c r="G248" s="354" t="s">
        <v>1670</v>
      </c>
      <c r="H248" s="355">
        <v>25000</v>
      </c>
      <c r="I248" s="352" t="s">
        <v>981</v>
      </c>
      <c r="J248" s="356" t="s">
        <v>940</v>
      </c>
      <c r="K248" s="557"/>
      <c r="L248" s="626">
        <v>2017</v>
      </c>
      <c r="M248" s="626"/>
      <c r="N248" s="626"/>
      <c r="O248" s="627"/>
    </row>
    <row r="249" spans="2:15" ht="16.5" x14ac:dyDescent="0.3">
      <c r="B249" s="286" t="str">
        <f t="shared" si="4"/>
        <v>357</v>
      </c>
      <c r="C249" s="634">
        <v>357</v>
      </c>
      <c r="D249" s="358"/>
      <c r="E249" s="326" t="s">
        <v>1671</v>
      </c>
      <c r="F249" s="326" t="s">
        <v>1672</v>
      </c>
      <c r="G249" s="326" t="s">
        <v>1673</v>
      </c>
      <c r="H249" s="308">
        <v>14</v>
      </c>
      <c r="I249" s="326" t="s">
        <v>981</v>
      </c>
      <c r="J249" s="326" t="s">
        <v>940</v>
      </c>
      <c r="K249" s="346" t="s">
        <v>1176</v>
      </c>
      <c r="L249" s="626">
        <v>2017</v>
      </c>
      <c r="M249" s="626"/>
      <c r="N249" s="626"/>
      <c r="O249" s="627"/>
    </row>
    <row r="250" spans="2:15" ht="16.5" x14ac:dyDescent="0.3">
      <c r="B250" s="286" t="str">
        <f t="shared" si="4"/>
        <v>358</v>
      </c>
      <c r="C250" s="634">
        <v>358</v>
      </c>
      <c r="D250" s="358"/>
      <c r="E250" s="326" t="s">
        <v>1671</v>
      </c>
      <c r="F250" s="326" t="s">
        <v>1674</v>
      </c>
      <c r="G250" s="326" t="s">
        <v>1675</v>
      </c>
      <c r="H250" s="308">
        <v>50</v>
      </c>
      <c r="I250" s="326" t="s">
        <v>981</v>
      </c>
      <c r="J250" s="326" t="s">
        <v>940</v>
      </c>
      <c r="K250" s="346" t="s">
        <v>1176</v>
      </c>
      <c r="L250" s="626">
        <v>2017</v>
      </c>
      <c r="M250" s="626"/>
      <c r="N250" s="626"/>
      <c r="O250" s="627"/>
    </row>
    <row r="251" spans="2:15" ht="16.5" x14ac:dyDescent="0.3">
      <c r="B251" s="286" t="str">
        <f t="shared" si="4"/>
        <v>359</v>
      </c>
      <c r="C251" s="634">
        <v>359</v>
      </c>
      <c r="D251" s="344"/>
      <c r="E251" s="326" t="s">
        <v>1671</v>
      </c>
      <c r="F251" s="327" t="s">
        <v>1676</v>
      </c>
      <c r="G251" s="327" t="s">
        <v>1677</v>
      </c>
      <c r="H251" s="329">
        <v>1</v>
      </c>
      <c r="I251" s="327" t="s">
        <v>981</v>
      </c>
      <c r="J251" s="327" t="s">
        <v>940</v>
      </c>
      <c r="K251" s="342" t="s">
        <v>1176</v>
      </c>
      <c r="L251" s="626">
        <v>2017</v>
      </c>
      <c r="M251" s="626"/>
      <c r="N251" s="626"/>
      <c r="O251" s="627"/>
    </row>
    <row r="252" spans="2:15" ht="16.5" x14ac:dyDescent="0.3">
      <c r="B252" s="286" t="str">
        <f t="shared" si="4"/>
        <v>360</v>
      </c>
      <c r="C252" s="634">
        <v>360</v>
      </c>
      <c r="D252" s="344"/>
      <c r="E252" s="326" t="s">
        <v>1671</v>
      </c>
      <c r="F252" s="327" t="s">
        <v>1678</v>
      </c>
      <c r="G252" s="327" t="s">
        <v>1679</v>
      </c>
      <c r="H252" s="329">
        <v>3</v>
      </c>
      <c r="I252" s="327" t="s">
        <v>981</v>
      </c>
      <c r="J252" s="327" t="s">
        <v>940</v>
      </c>
      <c r="K252" s="342" t="s">
        <v>1176</v>
      </c>
      <c r="L252" s="626">
        <v>2017</v>
      </c>
      <c r="M252" s="626"/>
      <c r="N252" s="626"/>
      <c r="O252" s="627"/>
    </row>
    <row r="253" spans="2:15" ht="16.5" x14ac:dyDescent="0.3">
      <c r="B253" s="286" t="str">
        <f t="shared" si="4"/>
        <v>361</v>
      </c>
      <c r="C253" s="634">
        <v>361</v>
      </c>
      <c r="D253" s="344"/>
      <c r="E253" s="326" t="s">
        <v>1671</v>
      </c>
      <c r="F253" s="327" t="s">
        <v>1680</v>
      </c>
      <c r="G253" s="327" t="s">
        <v>1681</v>
      </c>
      <c r="H253" s="329">
        <v>3</v>
      </c>
      <c r="I253" s="327" t="s">
        <v>981</v>
      </c>
      <c r="J253" s="327" t="s">
        <v>940</v>
      </c>
      <c r="K253" s="342" t="s">
        <v>1176</v>
      </c>
      <c r="L253" s="626">
        <v>2017</v>
      </c>
      <c r="M253" s="626"/>
      <c r="N253" s="626"/>
      <c r="O253" s="627"/>
    </row>
    <row r="254" spans="2:15" ht="16.5" x14ac:dyDescent="0.3">
      <c r="B254" s="286" t="str">
        <f t="shared" si="4"/>
        <v>362</v>
      </c>
      <c r="C254" s="634">
        <v>362</v>
      </c>
      <c r="D254" s="344"/>
      <c r="E254" s="326" t="s">
        <v>1671</v>
      </c>
      <c r="F254" s="327" t="s">
        <v>1682</v>
      </c>
      <c r="G254" s="327" t="s">
        <v>1683</v>
      </c>
      <c r="H254" s="329">
        <v>2</v>
      </c>
      <c r="I254" s="327" t="s">
        <v>981</v>
      </c>
      <c r="J254" s="327" t="s">
        <v>940</v>
      </c>
      <c r="K254" s="342" t="s">
        <v>1176</v>
      </c>
      <c r="L254" s="626">
        <v>2017</v>
      </c>
      <c r="M254" s="626"/>
      <c r="N254" s="626"/>
      <c r="O254" s="627"/>
    </row>
    <row r="255" spans="2:15" ht="16.5" x14ac:dyDescent="0.3">
      <c r="B255" s="286" t="str">
        <f t="shared" si="4"/>
        <v>363</v>
      </c>
      <c r="C255" s="634">
        <v>363</v>
      </c>
      <c r="D255" s="344"/>
      <c r="E255" s="326" t="s">
        <v>1671</v>
      </c>
      <c r="F255" s="327" t="s">
        <v>1684</v>
      </c>
      <c r="G255" s="327" t="s">
        <v>1685</v>
      </c>
      <c r="H255" s="329">
        <v>3</v>
      </c>
      <c r="I255" s="327" t="s">
        <v>981</v>
      </c>
      <c r="J255" s="327" t="s">
        <v>940</v>
      </c>
      <c r="K255" s="342" t="s">
        <v>1176</v>
      </c>
      <c r="L255" s="626">
        <v>2017</v>
      </c>
      <c r="M255" s="626"/>
      <c r="N255" s="626"/>
      <c r="O255" s="627"/>
    </row>
    <row r="256" spans="2:15" ht="16.5" x14ac:dyDescent="0.3">
      <c r="B256" s="286" t="str">
        <f t="shared" si="4"/>
        <v>364</v>
      </c>
      <c r="C256" s="634">
        <v>364</v>
      </c>
      <c r="D256" s="358"/>
      <c r="E256" s="326" t="s">
        <v>575</v>
      </c>
      <c r="F256" s="326" t="s">
        <v>1686</v>
      </c>
      <c r="G256" s="326" t="s">
        <v>782</v>
      </c>
      <c r="H256" s="308">
        <v>1</v>
      </c>
      <c r="I256" s="326" t="s">
        <v>981</v>
      </c>
      <c r="J256" s="326" t="s">
        <v>940</v>
      </c>
      <c r="K256" s="346"/>
      <c r="L256" s="626">
        <v>2017</v>
      </c>
      <c r="M256" s="626"/>
      <c r="N256" s="626"/>
      <c r="O256" s="627"/>
    </row>
    <row r="257" spans="2:15" ht="16.5" x14ac:dyDescent="0.3">
      <c r="B257" s="286" t="str">
        <f t="shared" si="4"/>
        <v>368</v>
      </c>
      <c r="C257" s="634">
        <v>368</v>
      </c>
      <c r="D257" s="344"/>
      <c r="E257" s="322" t="s">
        <v>1172</v>
      </c>
      <c r="F257" s="326" t="s">
        <v>1687</v>
      </c>
      <c r="G257" s="498" t="s">
        <v>1688</v>
      </c>
      <c r="H257" s="308">
        <v>34</v>
      </c>
      <c r="I257" s="326" t="s">
        <v>981</v>
      </c>
      <c r="J257" s="326" t="s">
        <v>940</v>
      </c>
      <c r="K257" s="346" t="s">
        <v>1176</v>
      </c>
      <c r="L257" s="626">
        <v>2017</v>
      </c>
      <c r="M257" s="626"/>
      <c r="N257" s="626"/>
      <c r="O257" s="627"/>
    </row>
    <row r="258" spans="2:15" ht="16.5" x14ac:dyDescent="0.3">
      <c r="B258" s="286" t="str">
        <f t="shared" si="4"/>
        <v/>
      </c>
      <c r="C258" s="635" t="s">
        <v>821</v>
      </c>
      <c r="D258" s="618"/>
      <c r="E258" s="528" t="s">
        <v>1021</v>
      </c>
      <c r="F258" s="528"/>
      <c r="G258" s="529" t="s">
        <v>1689</v>
      </c>
      <c r="H258" s="530">
        <v>1</v>
      </c>
      <c r="I258" s="528" t="s">
        <v>967</v>
      </c>
      <c r="J258" s="528" t="s">
        <v>949</v>
      </c>
      <c r="K258" s="581" t="s">
        <v>1219</v>
      </c>
      <c r="L258" s="626">
        <v>2017</v>
      </c>
      <c r="M258" s="626"/>
      <c r="N258" s="626"/>
      <c r="O258" s="627"/>
    </row>
    <row r="259" spans="2:15" ht="16.5" x14ac:dyDescent="0.3">
      <c r="B259" s="286" t="str">
        <f t="shared" si="4"/>
        <v>371</v>
      </c>
      <c r="C259" s="634">
        <v>371</v>
      </c>
      <c r="D259" s="619"/>
      <c r="E259" s="313" t="s">
        <v>1021</v>
      </c>
      <c r="F259" s="313" t="s">
        <v>1690</v>
      </c>
      <c r="G259" s="314" t="s">
        <v>1691</v>
      </c>
      <c r="H259" s="315">
        <v>1</v>
      </c>
      <c r="I259" s="313" t="s">
        <v>948</v>
      </c>
      <c r="J259" s="313" t="s">
        <v>1052</v>
      </c>
      <c r="K259" s="556"/>
      <c r="L259" s="626">
        <v>2017</v>
      </c>
      <c r="M259" s="626"/>
      <c r="N259" s="626"/>
      <c r="O259" s="627"/>
    </row>
    <row r="260" spans="2:15" ht="16.5" x14ac:dyDescent="0.3">
      <c r="B260" s="286" t="str">
        <f t="shared" si="4"/>
        <v>372</v>
      </c>
      <c r="C260" s="634">
        <v>372</v>
      </c>
      <c r="D260" s="358"/>
      <c r="E260" s="326" t="s">
        <v>1021</v>
      </c>
      <c r="F260" s="326" t="s">
        <v>1692</v>
      </c>
      <c r="G260" s="326" t="s">
        <v>1693</v>
      </c>
      <c r="H260" s="308">
        <v>2</v>
      </c>
      <c r="I260" s="326" t="s">
        <v>964</v>
      </c>
      <c r="J260" s="326" t="s">
        <v>940</v>
      </c>
      <c r="K260" s="346"/>
      <c r="L260" s="626">
        <v>2017</v>
      </c>
      <c r="M260" s="626"/>
      <c r="N260" s="626"/>
      <c r="O260" s="627"/>
    </row>
    <row r="261" spans="2:15" ht="16.5" x14ac:dyDescent="0.3">
      <c r="B261" s="286" t="str">
        <f t="shared" si="4"/>
        <v>373</v>
      </c>
      <c r="C261" s="634">
        <v>373</v>
      </c>
      <c r="D261" s="358"/>
      <c r="E261" s="326" t="s">
        <v>1021</v>
      </c>
      <c r="F261" s="326" t="s">
        <v>1694</v>
      </c>
      <c r="G261" s="307" t="s">
        <v>1695</v>
      </c>
      <c r="H261" s="308">
        <v>16</v>
      </c>
      <c r="I261" s="326" t="s">
        <v>948</v>
      </c>
      <c r="J261" s="326" t="s">
        <v>940</v>
      </c>
      <c r="K261" s="346"/>
      <c r="L261" s="626">
        <v>2017</v>
      </c>
      <c r="M261" s="626"/>
      <c r="N261" s="626"/>
      <c r="O261" s="627"/>
    </row>
    <row r="262" spans="2:15" ht="16.5" x14ac:dyDescent="0.3">
      <c r="B262" s="286" t="str">
        <f t="shared" si="4"/>
        <v>374</v>
      </c>
      <c r="C262" s="634">
        <v>374</v>
      </c>
      <c r="D262" s="344"/>
      <c r="E262" s="327" t="s">
        <v>1021</v>
      </c>
      <c r="F262" s="327" t="s">
        <v>1696</v>
      </c>
      <c r="G262" s="328" t="s">
        <v>1697</v>
      </c>
      <c r="H262" s="329">
        <v>3</v>
      </c>
      <c r="I262" s="327" t="s">
        <v>981</v>
      </c>
      <c r="J262" s="327" t="s">
        <v>940</v>
      </c>
      <c r="K262" s="342" t="s">
        <v>1176</v>
      </c>
      <c r="L262" s="626">
        <v>2017</v>
      </c>
      <c r="M262" s="626"/>
      <c r="N262" s="626"/>
      <c r="O262" s="627"/>
    </row>
    <row r="263" spans="2:15" ht="16.5" x14ac:dyDescent="0.3">
      <c r="B263" s="286" t="str">
        <f t="shared" si="4"/>
        <v>375</v>
      </c>
      <c r="C263" s="634">
        <v>375</v>
      </c>
      <c r="D263" s="344"/>
      <c r="E263" s="327" t="s">
        <v>1021</v>
      </c>
      <c r="F263" s="327" t="s">
        <v>1698</v>
      </c>
      <c r="G263" s="327" t="s">
        <v>1699</v>
      </c>
      <c r="H263" s="329">
        <v>2</v>
      </c>
      <c r="I263" s="327" t="s">
        <v>964</v>
      </c>
      <c r="J263" s="327" t="s">
        <v>940</v>
      </c>
      <c r="K263" s="342"/>
      <c r="L263" s="626">
        <v>2017</v>
      </c>
      <c r="M263" s="626"/>
      <c r="N263" s="626"/>
      <c r="O263" s="627"/>
    </row>
    <row r="264" spans="2:15" ht="16.5" x14ac:dyDescent="0.3">
      <c r="B264" s="286" t="str">
        <f t="shared" si="4"/>
        <v>376</v>
      </c>
      <c r="C264" s="634">
        <v>376</v>
      </c>
      <c r="D264" s="358"/>
      <c r="E264" s="326" t="s">
        <v>1021</v>
      </c>
      <c r="F264" s="326" t="s">
        <v>1700</v>
      </c>
      <c r="G264" s="307" t="s">
        <v>1701</v>
      </c>
      <c r="H264" s="308">
        <v>8</v>
      </c>
      <c r="I264" s="326" t="s">
        <v>981</v>
      </c>
      <c r="J264" s="326" t="s">
        <v>940</v>
      </c>
      <c r="K264" s="346" t="s">
        <v>1176</v>
      </c>
      <c r="L264" s="626">
        <v>2017</v>
      </c>
      <c r="M264" s="626"/>
      <c r="N264" s="626"/>
      <c r="O264" s="627"/>
    </row>
    <row r="265" spans="2:15" ht="16.5" x14ac:dyDescent="0.3">
      <c r="B265" s="286" t="str">
        <f t="shared" si="4"/>
        <v>377</v>
      </c>
      <c r="C265" s="634">
        <v>377</v>
      </c>
      <c r="D265" s="358"/>
      <c r="E265" s="326" t="s">
        <v>1021</v>
      </c>
      <c r="F265" s="326" t="s">
        <v>1702</v>
      </c>
      <c r="G265" s="307" t="s">
        <v>1703</v>
      </c>
      <c r="H265" s="308">
        <v>14</v>
      </c>
      <c r="I265" s="326" t="s">
        <v>952</v>
      </c>
      <c r="J265" s="326" t="s">
        <v>940</v>
      </c>
      <c r="K265" s="346"/>
      <c r="L265" s="626">
        <v>2017</v>
      </c>
      <c r="M265" s="626"/>
      <c r="N265" s="626"/>
      <c r="O265" s="627"/>
    </row>
    <row r="266" spans="2:15" ht="16.5" x14ac:dyDescent="0.3">
      <c r="B266" s="286" t="str">
        <f t="shared" si="4"/>
        <v>378</v>
      </c>
      <c r="C266" s="634">
        <v>378</v>
      </c>
      <c r="D266" s="358"/>
      <c r="E266" s="326" t="s">
        <v>1021</v>
      </c>
      <c r="F266" s="326" t="s">
        <v>1704</v>
      </c>
      <c r="G266" s="307" t="s">
        <v>1705</v>
      </c>
      <c r="H266" s="308">
        <v>2</v>
      </c>
      <c r="I266" s="326" t="s">
        <v>952</v>
      </c>
      <c r="J266" s="326" t="s">
        <v>940</v>
      </c>
      <c r="K266" s="346"/>
      <c r="L266" s="626">
        <v>2017</v>
      </c>
      <c r="M266" s="626"/>
      <c r="N266" s="626"/>
      <c r="O266" s="627"/>
    </row>
    <row r="267" spans="2:15" ht="16.5" x14ac:dyDescent="0.3">
      <c r="B267" s="286" t="str">
        <f t="shared" si="4"/>
        <v>379</v>
      </c>
      <c r="C267" s="634">
        <v>379</v>
      </c>
      <c r="D267" s="358"/>
      <c r="E267" s="326" t="s">
        <v>1021</v>
      </c>
      <c r="F267" s="326" t="s">
        <v>1706</v>
      </c>
      <c r="G267" s="307" t="s">
        <v>1707</v>
      </c>
      <c r="H267" s="308">
        <v>58</v>
      </c>
      <c r="I267" s="326" t="s">
        <v>967</v>
      </c>
      <c r="J267" s="326" t="s">
        <v>940</v>
      </c>
      <c r="K267" s="346"/>
      <c r="L267" s="626">
        <v>2017</v>
      </c>
      <c r="M267" s="626"/>
      <c r="N267" s="626"/>
      <c r="O267" s="627"/>
    </row>
    <row r="268" spans="2:15" ht="16.5" x14ac:dyDescent="0.3">
      <c r="B268" s="286" t="str">
        <f t="shared" si="4"/>
        <v>380</v>
      </c>
      <c r="C268" s="634">
        <v>380</v>
      </c>
      <c r="D268" s="358"/>
      <c r="E268" s="326" t="s">
        <v>1021</v>
      </c>
      <c r="F268" s="326" t="s">
        <v>1708</v>
      </c>
      <c r="G268" s="307" t="s">
        <v>1709</v>
      </c>
      <c r="H268" s="308">
        <v>17</v>
      </c>
      <c r="I268" s="326" t="s">
        <v>948</v>
      </c>
      <c r="J268" s="326" t="s">
        <v>940</v>
      </c>
      <c r="K268" s="346"/>
      <c r="L268" s="626">
        <v>2017</v>
      </c>
      <c r="M268" s="626"/>
      <c r="N268" s="626"/>
      <c r="O268" s="627"/>
    </row>
    <row r="269" spans="2:15" ht="16.5" x14ac:dyDescent="0.3">
      <c r="B269" s="286" t="str">
        <f t="shared" si="4"/>
        <v>381</v>
      </c>
      <c r="C269" s="634">
        <v>381</v>
      </c>
      <c r="D269" s="448"/>
      <c r="E269" s="307" t="s">
        <v>1710</v>
      </c>
      <c r="F269" s="326" t="s">
        <v>1711</v>
      </c>
      <c r="G269" s="307" t="s">
        <v>1712</v>
      </c>
      <c r="H269" s="308">
        <v>36</v>
      </c>
      <c r="I269" s="326" t="s">
        <v>964</v>
      </c>
      <c r="J269" s="326" t="s">
        <v>940</v>
      </c>
      <c r="K269" s="307"/>
      <c r="L269" s="626">
        <v>2017</v>
      </c>
      <c r="M269" s="626"/>
      <c r="N269" s="626"/>
      <c r="O269" s="627"/>
    </row>
    <row r="270" spans="2:15" ht="16.5" x14ac:dyDescent="0.3">
      <c r="B270" s="286" t="str">
        <f t="shared" si="4"/>
        <v>382</v>
      </c>
      <c r="C270" s="634">
        <v>382</v>
      </c>
      <c r="D270" s="358"/>
      <c r="E270" s="326" t="s">
        <v>1710</v>
      </c>
      <c r="F270" s="326" t="s">
        <v>1713</v>
      </c>
      <c r="G270" s="307" t="s">
        <v>1714</v>
      </c>
      <c r="H270" s="308">
        <v>12</v>
      </c>
      <c r="I270" s="352" t="s">
        <v>964</v>
      </c>
      <c r="J270" s="326" t="s">
        <v>940</v>
      </c>
      <c r="K270" s="346"/>
      <c r="L270" s="626">
        <v>2017</v>
      </c>
      <c r="M270" s="626"/>
      <c r="N270" s="626"/>
      <c r="O270" s="627"/>
    </row>
    <row r="271" spans="2:15" ht="16.5" x14ac:dyDescent="0.3">
      <c r="B271" s="286" t="str">
        <f t="shared" si="4"/>
        <v>383</v>
      </c>
      <c r="C271" s="634">
        <v>383</v>
      </c>
      <c r="D271" s="358"/>
      <c r="E271" s="326" t="s">
        <v>575</v>
      </c>
      <c r="F271" s="327" t="s">
        <v>1715</v>
      </c>
      <c r="G271" s="328" t="s">
        <v>1716</v>
      </c>
      <c r="H271" s="308">
        <v>1</v>
      </c>
      <c r="I271" s="326" t="s">
        <v>981</v>
      </c>
      <c r="J271" s="326" t="s">
        <v>940</v>
      </c>
      <c r="K271" s="346"/>
      <c r="L271" s="626">
        <v>2017</v>
      </c>
      <c r="M271" s="626"/>
      <c r="N271" s="626"/>
      <c r="O271" s="627"/>
    </row>
    <row r="272" spans="2:15" ht="16.5" x14ac:dyDescent="0.3">
      <c r="B272" s="286" t="str">
        <f t="shared" si="4"/>
        <v>384</v>
      </c>
      <c r="C272" s="634">
        <v>384</v>
      </c>
      <c r="D272" s="358"/>
      <c r="E272" s="326" t="s">
        <v>1717</v>
      </c>
      <c r="F272" s="326" t="s">
        <v>1718</v>
      </c>
      <c r="G272" s="307" t="s">
        <v>1719</v>
      </c>
      <c r="H272" s="308">
        <v>2</v>
      </c>
      <c r="I272" s="326" t="s">
        <v>948</v>
      </c>
      <c r="J272" s="326" t="s">
        <v>940</v>
      </c>
      <c r="K272" s="346" t="s">
        <v>1176</v>
      </c>
      <c r="L272" s="626">
        <v>2017</v>
      </c>
      <c r="M272" s="626"/>
      <c r="N272" s="626"/>
      <c r="O272" s="627"/>
    </row>
    <row r="273" spans="2:15" ht="16.5" x14ac:dyDescent="0.3">
      <c r="B273" s="286" t="str">
        <f t="shared" si="4"/>
        <v>385</v>
      </c>
      <c r="C273" s="634">
        <v>385</v>
      </c>
      <c r="D273" s="358"/>
      <c r="E273" s="326" t="s">
        <v>1575</v>
      </c>
      <c r="F273" s="326" t="s">
        <v>1720</v>
      </c>
      <c r="G273" s="307" t="s">
        <v>1721</v>
      </c>
      <c r="H273" s="308">
        <v>22</v>
      </c>
      <c r="I273" s="326" t="s">
        <v>967</v>
      </c>
      <c r="J273" s="326" t="s">
        <v>940</v>
      </c>
      <c r="K273" s="346" t="s">
        <v>1176</v>
      </c>
      <c r="L273" s="626">
        <v>2017</v>
      </c>
      <c r="M273" s="626"/>
      <c r="N273" s="626"/>
      <c r="O273" s="627"/>
    </row>
    <row r="274" spans="2:15" ht="16.5" x14ac:dyDescent="0.3">
      <c r="B274" s="286" t="str">
        <f t="shared" si="4"/>
        <v>386</v>
      </c>
      <c r="C274" s="634">
        <v>386</v>
      </c>
      <c r="D274" s="620"/>
      <c r="E274" s="299" t="s">
        <v>1722</v>
      </c>
      <c r="F274" s="299" t="s">
        <v>1723</v>
      </c>
      <c r="G274" s="491" t="s">
        <v>1724</v>
      </c>
      <c r="H274" s="300">
        <v>6</v>
      </c>
      <c r="I274" s="299" t="s">
        <v>952</v>
      </c>
      <c r="J274" s="299" t="s">
        <v>1080</v>
      </c>
      <c r="K274" s="552"/>
      <c r="L274" s="626">
        <v>2017</v>
      </c>
      <c r="M274" s="626"/>
      <c r="N274" s="626"/>
      <c r="O274" s="627"/>
    </row>
    <row r="275" spans="2:15" ht="16.5" x14ac:dyDescent="0.3">
      <c r="B275" s="286" t="str">
        <f t="shared" si="4"/>
        <v>387</v>
      </c>
      <c r="C275" s="634">
        <v>387</v>
      </c>
      <c r="D275" s="620"/>
      <c r="E275" s="299" t="s">
        <v>1722</v>
      </c>
      <c r="F275" s="299" t="s">
        <v>1725</v>
      </c>
      <c r="G275" s="491" t="s">
        <v>1726</v>
      </c>
      <c r="H275" s="300">
        <v>3</v>
      </c>
      <c r="I275" s="299" t="s">
        <v>952</v>
      </c>
      <c r="J275" s="299" t="s">
        <v>1052</v>
      </c>
      <c r="K275" s="552"/>
      <c r="L275" s="626">
        <v>2017</v>
      </c>
      <c r="M275" s="626"/>
      <c r="N275" s="626"/>
      <c r="O275" s="627"/>
    </row>
    <row r="276" spans="2:15" ht="16.5" x14ac:dyDescent="0.3">
      <c r="B276" s="286" t="str">
        <f t="shared" si="4"/>
        <v>388</v>
      </c>
      <c r="C276" s="634">
        <v>388</v>
      </c>
      <c r="D276" s="358"/>
      <c r="E276" s="327" t="s">
        <v>1722</v>
      </c>
      <c r="F276" s="327" t="s">
        <v>1727</v>
      </c>
      <c r="G276" s="328" t="s">
        <v>1728</v>
      </c>
      <c r="H276" s="329">
        <v>2</v>
      </c>
      <c r="I276" s="327" t="s">
        <v>952</v>
      </c>
      <c r="J276" s="327" t="s">
        <v>1080</v>
      </c>
      <c r="K276" s="342"/>
      <c r="L276" s="626">
        <v>2017</v>
      </c>
      <c r="M276" s="626"/>
      <c r="N276" s="626"/>
      <c r="O276" s="627"/>
    </row>
    <row r="277" spans="2:15" ht="16.5" x14ac:dyDescent="0.3">
      <c r="B277" s="286" t="str">
        <f t="shared" si="4"/>
        <v>389</v>
      </c>
      <c r="C277" s="634">
        <v>389</v>
      </c>
      <c r="D277" s="358"/>
      <c r="E277" s="327" t="s">
        <v>1722</v>
      </c>
      <c r="F277" s="327" t="s">
        <v>1729</v>
      </c>
      <c r="G277" s="328" t="s">
        <v>1730</v>
      </c>
      <c r="H277" s="329">
        <v>1</v>
      </c>
      <c r="I277" s="327" t="s">
        <v>952</v>
      </c>
      <c r="J277" s="327" t="s">
        <v>1080</v>
      </c>
      <c r="K277" s="342"/>
      <c r="L277" s="626">
        <v>2017</v>
      </c>
      <c r="M277" s="626"/>
      <c r="N277" s="626"/>
      <c r="O277" s="627"/>
    </row>
    <row r="278" spans="2:15" ht="16.5" x14ac:dyDescent="0.3">
      <c r="B278" s="286" t="str">
        <f t="shared" si="4"/>
        <v>390</v>
      </c>
      <c r="C278" s="634">
        <v>390</v>
      </c>
      <c r="D278" s="621"/>
      <c r="E278" s="299" t="s">
        <v>1722</v>
      </c>
      <c r="F278" s="299" t="s">
        <v>1731</v>
      </c>
      <c r="G278" s="491" t="s">
        <v>1732</v>
      </c>
      <c r="H278" s="300">
        <v>4</v>
      </c>
      <c r="I278" s="299" t="s">
        <v>952</v>
      </c>
      <c r="J278" s="299" t="s">
        <v>1080</v>
      </c>
      <c r="K278" s="552"/>
      <c r="L278" s="626">
        <v>2017</v>
      </c>
      <c r="M278" s="626"/>
      <c r="N278" s="626"/>
      <c r="O278" s="627"/>
    </row>
    <row r="279" spans="2:15" ht="16.5" x14ac:dyDescent="0.3">
      <c r="B279" s="286" t="str">
        <f t="shared" si="4"/>
        <v>391</v>
      </c>
      <c r="C279" s="634">
        <v>391</v>
      </c>
      <c r="D279" s="358"/>
      <c r="E279" s="326" t="s">
        <v>1722</v>
      </c>
      <c r="F279" s="326" t="s">
        <v>1733</v>
      </c>
      <c r="G279" s="307" t="s">
        <v>1734</v>
      </c>
      <c r="H279" s="308">
        <v>1</v>
      </c>
      <c r="I279" s="326" t="s">
        <v>952</v>
      </c>
      <c r="J279" s="326" t="s">
        <v>1080</v>
      </c>
      <c r="K279" s="346"/>
      <c r="L279" s="626">
        <v>2017</v>
      </c>
      <c r="M279" s="626"/>
      <c r="N279" s="626"/>
      <c r="O279" s="627"/>
    </row>
    <row r="280" spans="2:15" ht="16.5" x14ac:dyDescent="0.3">
      <c r="B280" s="286" t="str">
        <f t="shared" si="4"/>
        <v>392</v>
      </c>
      <c r="C280" s="634">
        <v>392</v>
      </c>
      <c r="D280" s="358"/>
      <c r="E280" s="326" t="s">
        <v>1710</v>
      </c>
      <c r="F280" s="326" t="s">
        <v>1735</v>
      </c>
      <c r="G280" s="326" t="s">
        <v>1736</v>
      </c>
      <c r="H280" s="308">
        <v>20</v>
      </c>
      <c r="I280" s="326" t="s">
        <v>964</v>
      </c>
      <c r="J280" s="326" t="s">
        <v>940</v>
      </c>
      <c r="K280" s="346"/>
      <c r="L280" s="626">
        <v>2017</v>
      </c>
      <c r="M280" s="626"/>
      <c r="N280" s="626"/>
      <c r="O280" s="627"/>
    </row>
    <row r="281" spans="2:15" ht="16.5" x14ac:dyDescent="0.3">
      <c r="B281" s="286" t="str">
        <f t="shared" si="4"/>
        <v>393</v>
      </c>
      <c r="C281" s="634">
        <v>393</v>
      </c>
      <c r="D281" s="358"/>
      <c r="E281" s="326" t="s">
        <v>1710</v>
      </c>
      <c r="F281" s="326" t="s">
        <v>1737</v>
      </c>
      <c r="G281" s="326" t="s">
        <v>1738</v>
      </c>
      <c r="H281" s="308">
        <v>1</v>
      </c>
      <c r="I281" s="326" t="s">
        <v>964</v>
      </c>
      <c r="J281" s="326" t="s">
        <v>940</v>
      </c>
      <c r="K281" s="346"/>
      <c r="L281" s="626">
        <v>2017</v>
      </c>
      <c r="M281" s="626"/>
      <c r="N281" s="626"/>
      <c r="O281" s="627"/>
    </row>
    <row r="282" spans="2:15" ht="16.5" x14ac:dyDescent="0.3">
      <c r="B282" s="286" t="str">
        <f t="shared" si="4"/>
        <v>394</v>
      </c>
      <c r="C282" s="634">
        <v>394</v>
      </c>
      <c r="D282" s="358"/>
      <c r="E282" s="326" t="s">
        <v>1710</v>
      </c>
      <c r="F282" s="326" t="s">
        <v>1739</v>
      </c>
      <c r="G282" s="326" t="s">
        <v>1740</v>
      </c>
      <c r="H282" s="308">
        <v>2</v>
      </c>
      <c r="I282" s="326" t="s">
        <v>964</v>
      </c>
      <c r="J282" s="326" t="s">
        <v>940</v>
      </c>
      <c r="K282" s="346" t="s">
        <v>1741</v>
      </c>
      <c r="L282" s="626">
        <v>2017</v>
      </c>
      <c r="M282" s="626"/>
      <c r="N282" s="626"/>
      <c r="O282" s="627"/>
    </row>
    <row r="283" spans="2:15" ht="16.5" x14ac:dyDescent="0.3">
      <c r="B283" s="286" t="str">
        <f t="shared" si="4"/>
        <v>395</v>
      </c>
      <c r="C283" s="634">
        <v>395</v>
      </c>
      <c r="D283" s="358"/>
      <c r="E283" s="326" t="s">
        <v>1710</v>
      </c>
      <c r="F283" s="326" t="s">
        <v>1742</v>
      </c>
      <c r="G283" s="326" t="s">
        <v>1743</v>
      </c>
      <c r="H283" s="308">
        <v>1</v>
      </c>
      <c r="I283" s="326" t="s">
        <v>964</v>
      </c>
      <c r="J283" s="326" t="s">
        <v>940</v>
      </c>
      <c r="K283" s="346"/>
      <c r="L283" s="626">
        <v>2017</v>
      </c>
      <c r="M283" s="626"/>
      <c r="N283" s="626"/>
      <c r="O283" s="627"/>
    </row>
    <row r="284" spans="2:15" ht="16.5" x14ac:dyDescent="0.3">
      <c r="B284" s="286" t="str">
        <f t="shared" ref="B284:B320" si="5">MID(F284,4,3)</f>
        <v>407</v>
      </c>
      <c r="C284" s="634">
        <v>407</v>
      </c>
      <c r="D284" s="344"/>
      <c r="E284" s="327" t="s">
        <v>563</v>
      </c>
      <c r="F284" s="327" t="s">
        <v>1746</v>
      </c>
      <c r="G284" s="328" t="s">
        <v>1747</v>
      </c>
      <c r="H284" s="329">
        <v>20</v>
      </c>
      <c r="I284" s="327" t="s">
        <v>981</v>
      </c>
      <c r="J284" s="327" t="s">
        <v>940</v>
      </c>
      <c r="K284" s="342" t="s">
        <v>1745</v>
      </c>
      <c r="L284" s="626">
        <v>2017</v>
      </c>
      <c r="M284" s="626"/>
      <c r="N284" s="626"/>
      <c r="O284" s="627"/>
    </row>
    <row r="285" spans="2:15" ht="16.5" x14ac:dyDescent="0.3">
      <c r="B285" s="286" t="str">
        <f t="shared" si="5"/>
        <v>408</v>
      </c>
      <c r="C285" s="634">
        <v>408</v>
      </c>
      <c r="D285" s="344"/>
      <c r="E285" s="327" t="s">
        <v>563</v>
      </c>
      <c r="F285" s="327" t="s">
        <v>1748</v>
      </c>
      <c r="G285" s="328" t="s">
        <v>1749</v>
      </c>
      <c r="H285" s="329">
        <v>20</v>
      </c>
      <c r="I285" s="327" t="s">
        <v>981</v>
      </c>
      <c r="J285" s="327" t="s">
        <v>940</v>
      </c>
      <c r="K285" s="342" t="s">
        <v>1744</v>
      </c>
      <c r="L285" s="626">
        <v>2017</v>
      </c>
      <c r="M285" s="626"/>
      <c r="N285" s="626"/>
      <c r="O285" s="627"/>
    </row>
    <row r="286" spans="2:15" ht="16.5" x14ac:dyDescent="0.3">
      <c r="B286" s="286" t="str">
        <f t="shared" si="5"/>
        <v>409</v>
      </c>
      <c r="C286" s="634">
        <v>409</v>
      </c>
      <c r="D286" s="344"/>
      <c r="E286" s="327" t="s">
        <v>563</v>
      </c>
      <c r="F286" s="327" t="s">
        <v>1750</v>
      </c>
      <c r="G286" s="328" t="s">
        <v>1751</v>
      </c>
      <c r="H286" s="329">
        <v>20</v>
      </c>
      <c r="I286" s="327" t="s">
        <v>981</v>
      </c>
      <c r="J286" s="327" t="s">
        <v>940</v>
      </c>
      <c r="K286" s="342" t="s">
        <v>1745</v>
      </c>
      <c r="L286" s="626">
        <v>2017</v>
      </c>
      <c r="M286" s="626"/>
      <c r="N286" s="626"/>
      <c r="O286" s="627"/>
    </row>
    <row r="287" spans="2:15" ht="16.5" x14ac:dyDescent="0.3">
      <c r="B287" s="286" t="str">
        <f t="shared" si="5"/>
        <v>410</v>
      </c>
      <c r="C287" s="634">
        <v>410</v>
      </c>
      <c r="D287" s="618"/>
      <c r="E287" s="528" t="s">
        <v>563</v>
      </c>
      <c r="F287" s="528" t="s">
        <v>1752</v>
      </c>
      <c r="G287" s="529" t="s">
        <v>1753</v>
      </c>
      <c r="H287" s="530">
        <v>20</v>
      </c>
      <c r="I287" s="528" t="s">
        <v>981</v>
      </c>
      <c r="J287" s="528" t="s">
        <v>940</v>
      </c>
      <c r="K287" s="588" t="s">
        <v>1219</v>
      </c>
      <c r="L287" s="626">
        <v>2017</v>
      </c>
      <c r="M287" s="626"/>
      <c r="N287" s="626"/>
      <c r="O287" s="627"/>
    </row>
    <row r="288" spans="2:15" ht="16.5" x14ac:dyDescent="0.3">
      <c r="B288" s="286" t="str">
        <f t="shared" si="5"/>
        <v>411</v>
      </c>
      <c r="C288" s="634">
        <v>411</v>
      </c>
      <c r="D288" s="618"/>
      <c r="E288" s="528" t="s">
        <v>563</v>
      </c>
      <c r="F288" s="528" t="s">
        <v>1754</v>
      </c>
      <c r="G288" s="529" t="s">
        <v>1755</v>
      </c>
      <c r="H288" s="530">
        <v>20</v>
      </c>
      <c r="I288" s="528" t="s">
        <v>981</v>
      </c>
      <c r="J288" s="528" t="s">
        <v>940</v>
      </c>
      <c r="K288" s="588" t="s">
        <v>1219</v>
      </c>
      <c r="L288" s="626">
        <v>2017</v>
      </c>
      <c r="M288" s="626"/>
      <c r="N288" s="626"/>
      <c r="O288" s="627"/>
    </row>
    <row r="289" spans="2:15" ht="16.5" x14ac:dyDescent="0.3">
      <c r="B289" s="286" t="str">
        <f t="shared" si="5"/>
        <v>416</v>
      </c>
      <c r="C289" s="634">
        <v>416</v>
      </c>
      <c r="D289" s="618"/>
      <c r="E289" s="528" t="s">
        <v>563</v>
      </c>
      <c r="F289" s="528" t="s">
        <v>1756</v>
      </c>
      <c r="G289" s="529" t="s">
        <v>1757</v>
      </c>
      <c r="H289" s="530">
        <v>20</v>
      </c>
      <c r="I289" s="528" t="s">
        <v>981</v>
      </c>
      <c r="J289" s="528" t="s">
        <v>940</v>
      </c>
      <c r="K289" s="588" t="s">
        <v>1219</v>
      </c>
      <c r="L289" s="626">
        <v>2017</v>
      </c>
      <c r="M289" s="626"/>
      <c r="N289" s="626"/>
      <c r="O289" s="627"/>
    </row>
    <row r="290" spans="2:15" ht="16.5" x14ac:dyDescent="0.3">
      <c r="B290" s="286" t="str">
        <f t="shared" si="5"/>
        <v>417</v>
      </c>
      <c r="C290" s="634">
        <v>417</v>
      </c>
      <c r="D290" s="618"/>
      <c r="E290" s="528" t="s">
        <v>563</v>
      </c>
      <c r="F290" s="528" t="s">
        <v>1758</v>
      </c>
      <c r="G290" s="529" t="s">
        <v>1759</v>
      </c>
      <c r="H290" s="530">
        <v>20</v>
      </c>
      <c r="I290" s="528" t="s">
        <v>981</v>
      </c>
      <c r="J290" s="528" t="s">
        <v>940</v>
      </c>
      <c r="K290" s="588" t="s">
        <v>1219</v>
      </c>
      <c r="L290" s="626">
        <v>2017</v>
      </c>
      <c r="M290" s="626"/>
      <c r="N290" s="626"/>
      <c r="O290" s="627"/>
    </row>
    <row r="291" spans="2:15" ht="16.5" x14ac:dyDescent="0.3">
      <c r="B291" s="286" t="str">
        <f t="shared" si="5"/>
        <v>418</v>
      </c>
      <c r="C291" s="634">
        <v>418</v>
      </c>
      <c r="D291" s="618"/>
      <c r="E291" s="528" t="s">
        <v>563</v>
      </c>
      <c r="F291" s="528" t="s">
        <v>1760</v>
      </c>
      <c r="G291" s="529" t="s">
        <v>1761</v>
      </c>
      <c r="H291" s="530">
        <v>20</v>
      </c>
      <c r="I291" s="528" t="s">
        <v>981</v>
      </c>
      <c r="J291" s="528" t="s">
        <v>940</v>
      </c>
      <c r="K291" s="588" t="s">
        <v>1219</v>
      </c>
      <c r="L291" s="626">
        <v>2017</v>
      </c>
      <c r="M291" s="626"/>
      <c r="N291" s="626"/>
      <c r="O291" s="627"/>
    </row>
    <row r="292" spans="2:15" ht="16.5" x14ac:dyDescent="0.3">
      <c r="B292" s="286" t="str">
        <f t="shared" si="5"/>
        <v>419</v>
      </c>
      <c r="C292" s="634">
        <v>419</v>
      </c>
      <c r="D292" s="618"/>
      <c r="E292" s="528" t="s">
        <v>563</v>
      </c>
      <c r="F292" s="528" t="s">
        <v>1762</v>
      </c>
      <c r="G292" s="529" t="s">
        <v>1763</v>
      </c>
      <c r="H292" s="530">
        <v>20</v>
      </c>
      <c r="I292" s="528" t="s">
        <v>981</v>
      </c>
      <c r="J292" s="528" t="s">
        <v>940</v>
      </c>
      <c r="K292" s="588" t="s">
        <v>1219</v>
      </c>
      <c r="L292" s="626">
        <v>2017</v>
      </c>
      <c r="M292" s="626"/>
      <c r="N292" s="626"/>
      <c r="O292" s="627"/>
    </row>
    <row r="293" spans="2:15" ht="16.5" x14ac:dyDescent="0.3">
      <c r="B293" s="286" t="str">
        <f t="shared" si="5"/>
        <v>420</v>
      </c>
      <c r="C293" s="634">
        <v>420</v>
      </c>
      <c r="D293" s="618"/>
      <c r="E293" s="528" t="s">
        <v>563</v>
      </c>
      <c r="F293" s="528" t="s">
        <v>1764</v>
      </c>
      <c r="G293" s="529" t="s">
        <v>1765</v>
      </c>
      <c r="H293" s="530">
        <v>20</v>
      </c>
      <c r="I293" s="528" t="s">
        <v>981</v>
      </c>
      <c r="J293" s="528" t="s">
        <v>940</v>
      </c>
      <c r="K293" s="588" t="s">
        <v>1219</v>
      </c>
      <c r="L293" s="626">
        <v>2017</v>
      </c>
      <c r="M293" s="626"/>
      <c r="N293" s="626"/>
      <c r="O293" s="627"/>
    </row>
    <row r="294" spans="2:15" ht="16.5" x14ac:dyDescent="0.3">
      <c r="B294" s="286" t="str">
        <f t="shared" si="5"/>
        <v>421</v>
      </c>
      <c r="C294" s="634">
        <v>421</v>
      </c>
      <c r="D294" s="618"/>
      <c r="E294" s="528" t="s">
        <v>563</v>
      </c>
      <c r="F294" s="528" t="s">
        <v>1766</v>
      </c>
      <c r="G294" s="529" t="s">
        <v>1767</v>
      </c>
      <c r="H294" s="530">
        <v>20</v>
      </c>
      <c r="I294" s="528" t="s">
        <v>981</v>
      </c>
      <c r="J294" s="528" t="s">
        <v>940</v>
      </c>
      <c r="K294" s="588" t="s">
        <v>1219</v>
      </c>
      <c r="L294" s="626">
        <v>2017</v>
      </c>
      <c r="M294" s="626"/>
      <c r="N294" s="626"/>
      <c r="O294" s="627"/>
    </row>
    <row r="295" spans="2:15" ht="16.5" x14ac:dyDescent="0.3">
      <c r="B295" s="286" t="str">
        <f t="shared" si="5"/>
        <v>422</v>
      </c>
      <c r="C295" s="634">
        <v>422</v>
      </c>
      <c r="D295" s="618"/>
      <c r="E295" s="528" t="s">
        <v>563</v>
      </c>
      <c r="F295" s="528" t="s">
        <v>1768</v>
      </c>
      <c r="G295" s="529" t="s">
        <v>1769</v>
      </c>
      <c r="H295" s="530">
        <v>20</v>
      </c>
      <c r="I295" s="528" t="s">
        <v>981</v>
      </c>
      <c r="J295" s="528" t="s">
        <v>940</v>
      </c>
      <c r="K295" s="588" t="s">
        <v>1219</v>
      </c>
      <c r="L295" s="626">
        <v>2017</v>
      </c>
      <c r="M295" s="626"/>
      <c r="N295" s="626"/>
      <c r="O295" s="627"/>
    </row>
    <row r="296" spans="2:15" ht="16.5" x14ac:dyDescent="0.3">
      <c r="B296" s="286" t="str">
        <f t="shared" si="5"/>
        <v>423</v>
      </c>
      <c r="C296" s="634">
        <v>423</v>
      </c>
      <c r="D296" s="618"/>
      <c r="E296" s="528" t="s">
        <v>563</v>
      </c>
      <c r="F296" s="528" t="s">
        <v>1770</v>
      </c>
      <c r="G296" s="529" t="s">
        <v>1771</v>
      </c>
      <c r="H296" s="530">
        <v>20</v>
      </c>
      <c r="I296" s="528" t="s">
        <v>981</v>
      </c>
      <c r="J296" s="528" t="s">
        <v>940</v>
      </c>
      <c r="K296" s="588" t="s">
        <v>1219</v>
      </c>
      <c r="L296" s="626">
        <v>2017</v>
      </c>
      <c r="M296" s="626"/>
      <c r="N296" s="626"/>
      <c r="O296" s="627"/>
    </row>
    <row r="297" spans="2:15" ht="16.5" x14ac:dyDescent="0.3">
      <c r="B297" s="286" t="str">
        <f t="shared" si="5"/>
        <v>424</v>
      </c>
      <c r="C297" s="634">
        <v>424</v>
      </c>
      <c r="D297" s="618"/>
      <c r="E297" s="528" t="s">
        <v>563</v>
      </c>
      <c r="F297" s="528" t="s">
        <v>1772</v>
      </c>
      <c r="G297" s="529" t="s">
        <v>1773</v>
      </c>
      <c r="H297" s="530">
        <v>20</v>
      </c>
      <c r="I297" s="528" t="s">
        <v>981</v>
      </c>
      <c r="J297" s="528" t="s">
        <v>940</v>
      </c>
      <c r="K297" s="588" t="s">
        <v>1219</v>
      </c>
      <c r="L297" s="626">
        <v>2017</v>
      </c>
      <c r="M297" s="626"/>
      <c r="N297" s="626"/>
      <c r="O297" s="627"/>
    </row>
    <row r="298" spans="2:15" ht="16.5" x14ac:dyDescent="0.3">
      <c r="B298" s="286" t="str">
        <f t="shared" si="5"/>
        <v>425</v>
      </c>
      <c r="C298" s="634">
        <v>425</v>
      </c>
      <c r="D298" s="618"/>
      <c r="E298" s="528" t="s">
        <v>563</v>
      </c>
      <c r="F298" s="528" t="s">
        <v>1774</v>
      </c>
      <c r="G298" s="529" t="s">
        <v>1775</v>
      </c>
      <c r="H298" s="530">
        <v>20</v>
      </c>
      <c r="I298" s="528" t="s">
        <v>981</v>
      </c>
      <c r="J298" s="528" t="s">
        <v>940</v>
      </c>
      <c r="K298" s="588" t="s">
        <v>1219</v>
      </c>
      <c r="L298" s="626">
        <v>2017</v>
      </c>
      <c r="M298" s="626"/>
      <c r="N298" s="626"/>
      <c r="O298" s="627"/>
    </row>
    <row r="299" spans="2:15" ht="16.5" x14ac:dyDescent="0.3">
      <c r="B299" s="286" t="str">
        <f t="shared" si="5"/>
        <v>426</v>
      </c>
      <c r="C299" s="634">
        <v>426</v>
      </c>
      <c r="D299" s="618"/>
      <c r="E299" s="528" t="s">
        <v>563</v>
      </c>
      <c r="F299" s="528" t="s">
        <v>1776</v>
      </c>
      <c r="G299" s="529" t="s">
        <v>1777</v>
      </c>
      <c r="H299" s="530">
        <v>20</v>
      </c>
      <c r="I299" s="528" t="s">
        <v>981</v>
      </c>
      <c r="J299" s="528" t="s">
        <v>940</v>
      </c>
      <c r="K299" s="588" t="s">
        <v>1219</v>
      </c>
      <c r="L299" s="626">
        <v>2017</v>
      </c>
      <c r="M299" s="626"/>
      <c r="N299" s="626"/>
      <c r="O299" s="627"/>
    </row>
    <row r="300" spans="2:15" ht="16.5" x14ac:dyDescent="0.3">
      <c r="B300" s="286" t="str">
        <f t="shared" si="5"/>
        <v>427</v>
      </c>
      <c r="C300" s="634">
        <v>427</v>
      </c>
      <c r="D300" s="618"/>
      <c r="E300" s="528" t="s">
        <v>563</v>
      </c>
      <c r="F300" s="528" t="s">
        <v>1778</v>
      </c>
      <c r="G300" s="529" t="s">
        <v>1779</v>
      </c>
      <c r="H300" s="530">
        <v>20</v>
      </c>
      <c r="I300" s="528" t="s">
        <v>981</v>
      </c>
      <c r="J300" s="528" t="s">
        <v>940</v>
      </c>
      <c r="K300" s="588" t="s">
        <v>1219</v>
      </c>
      <c r="L300" s="626">
        <v>2017</v>
      </c>
      <c r="M300" s="626"/>
      <c r="N300" s="626"/>
      <c r="O300" s="627"/>
    </row>
    <row r="301" spans="2:15" ht="16.5" x14ac:dyDescent="0.3">
      <c r="B301" s="286" t="str">
        <f t="shared" si="5"/>
        <v>432</v>
      </c>
      <c r="C301" s="634">
        <v>432</v>
      </c>
      <c r="D301" s="618"/>
      <c r="E301" s="528" t="s">
        <v>563</v>
      </c>
      <c r="F301" s="528" t="s">
        <v>1780</v>
      </c>
      <c r="G301" s="529" t="s">
        <v>1781</v>
      </c>
      <c r="H301" s="530">
        <v>30</v>
      </c>
      <c r="I301" s="528" t="s">
        <v>981</v>
      </c>
      <c r="J301" s="528" t="s">
        <v>940</v>
      </c>
      <c r="K301" s="588" t="s">
        <v>1219</v>
      </c>
      <c r="L301" s="626">
        <v>2017</v>
      </c>
      <c r="M301" s="626"/>
      <c r="N301" s="626"/>
      <c r="O301" s="627"/>
    </row>
    <row r="302" spans="2:15" ht="16.5" x14ac:dyDescent="0.3">
      <c r="B302" s="286" t="str">
        <f t="shared" si="5"/>
        <v>433</v>
      </c>
      <c r="C302" s="634">
        <v>433</v>
      </c>
      <c r="D302" s="618"/>
      <c r="E302" s="528" t="s">
        <v>563</v>
      </c>
      <c r="F302" s="528" t="s">
        <v>1782</v>
      </c>
      <c r="G302" s="529" t="s">
        <v>1783</v>
      </c>
      <c r="H302" s="530">
        <v>30</v>
      </c>
      <c r="I302" s="528" t="s">
        <v>981</v>
      </c>
      <c r="J302" s="528" t="s">
        <v>940</v>
      </c>
      <c r="K302" s="588" t="s">
        <v>1219</v>
      </c>
      <c r="L302" s="626">
        <v>2017</v>
      </c>
      <c r="M302" s="626"/>
      <c r="N302" s="626"/>
      <c r="O302" s="627"/>
    </row>
    <row r="303" spans="2:15" ht="16.5" x14ac:dyDescent="0.3">
      <c r="B303" s="286" t="str">
        <f t="shared" si="5"/>
        <v>434</v>
      </c>
      <c r="C303" s="634">
        <v>434</v>
      </c>
      <c r="D303" s="618"/>
      <c r="E303" s="528" t="s">
        <v>563</v>
      </c>
      <c r="F303" s="528" t="s">
        <v>1784</v>
      </c>
      <c r="G303" s="529" t="s">
        <v>1785</v>
      </c>
      <c r="H303" s="530">
        <v>30</v>
      </c>
      <c r="I303" s="528" t="s">
        <v>981</v>
      </c>
      <c r="J303" s="528" t="s">
        <v>940</v>
      </c>
      <c r="K303" s="588" t="s">
        <v>1219</v>
      </c>
      <c r="L303" s="626">
        <v>2017</v>
      </c>
      <c r="M303" s="626"/>
      <c r="N303" s="626"/>
      <c r="O303" s="627"/>
    </row>
    <row r="304" spans="2:15" ht="16.5" x14ac:dyDescent="0.3">
      <c r="B304" s="286" t="str">
        <f t="shared" si="5"/>
        <v>435</v>
      </c>
      <c r="C304" s="634">
        <v>435</v>
      </c>
      <c r="D304" s="618"/>
      <c r="E304" s="528" t="s">
        <v>563</v>
      </c>
      <c r="F304" s="528" t="s">
        <v>1786</v>
      </c>
      <c r="G304" s="529" t="s">
        <v>1787</v>
      </c>
      <c r="H304" s="530">
        <v>30</v>
      </c>
      <c r="I304" s="528" t="s">
        <v>981</v>
      </c>
      <c r="J304" s="528" t="s">
        <v>940</v>
      </c>
      <c r="K304" s="588" t="s">
        <v>1219</v>
      </c>
      <c r="L304" s="626">
        <v>2017</v>
      </c>
      <c r="M304" s="626"/>
      <c r="N304" s="626"/>
      <c r="O304" s="627"/>
    </row>
    <row r="305" spans="2:15" ht="16.5" x14ac:dyDescent="0.3">
      <c r="B305" s="286" t="str">
        <f t="shared" si="5"/>
        <v>436</v>
      </c>
      <c r="C305" s="634">
        <v>436</v>
      </c>
      <c r="D305" s="618"/>
      <c r="E305" s="528" t="s">
        <v>563</v>
      </c>
      <c r="F305" s="528" t="s">
        <v>1788</v>
      </c>
      <c r="G305" s="529" t="s">
        <v>1789</v>
      </c>
      <c r="H305" s="530">
        <v>30</v>
      </c>
      <c r="I305" s="528" t="s">
        <v>981</v>
      </c>
      <c r="J305" s="528" t="s">
        <v>940</v>
      </c>
      <c r="K305" s="588" t="s">
        <v>1219</v>
      </c>
      <c r="L305" s="626">
        <v>2017</v>
      </c>
      <c r="M305" s="626"/>
      <c r="N305" s="626"/>
      <c r="O305" s="627"/>
    </row>
    <row r="306" spans="2:15" ht="16.5" x14ac:dyDescent="0.3">
      <c r="B306" s="286" t="str">
        <f t="shared" si="5"/>
        <v>437</v>
      </c>
      <c r="C306" s="634">
        <v>437</v>
      </c>
      <c r="D306" s="618"/>
      <c r="E306" s="528" t="s">
        <v>563</v>
      </c>
      <c r="F306" s="528" t="s">
        <v>1790</v>
      </c>
      <c r="G306" s="529" t="s">
        <v>1791</v>
      </c>
      <c r="H306" s="530">
        <v>30</v>
      </c>
      <c r="I306" s="528" t="s">
        <v>981</v>
      </c>
      <c r="J306" s="528" t="s">
        <v>940</v>
      </c>
      <c r="K306" s="588" t="s">
        <v>1219</v>
      </c>
      <c r="L306" s="626">
        <v>2017</v>
      </c>
      <c r="M306" s="626"/>
      <c r="N306" s="626"/>
      <c r="O306" s="627"/>
    </row>
    <row r="307" spans="2:15" ht="16.5" x14ac:dyDescent="0.3">
      <c r="B307" s="286" t="str">
        <f t="shared" si="5"/>
        <v>438</v>
      </c>
      <c r="C307" s="634">
        <v>438</v>
      </c>
      <c r="D307" s="618"/>
      <c r="E307" s="528" t="s">
        <v>563</v>
      </c>
      <c r="F307" s="528" t="s">
        <v>1792</v>
      </c>
      <c r="G307" s="529" t="s">
        <v>1793</v>
      </c>
      <c r="H307" s="530">
        <v>30</v>
      </c>
      <c r="I307" s="528" t="s">
        <v>981</v>
      </c>
      <c r="J307" s="528" t="s">
        <v>940</v>
      </c>
      <c r="K307" s="588" t="s">
        <v>1219</v>
      </c>
      <c r="L307" s="626">
        <v>2017</v>
      </c>
      <c r="M307" s="626"/>
      <c r="N307" s="626"/>
      <c r="O307" s="627"/>
    </row>
    <row r="308" spans="2:15" ht="16.5" x14ac:dyDescent="0.3">
      <c r="B308" s="286" t="str">
        <f t="shared" si="5"/>
        <v>439</v>
      </c>
      <c r="C308" s="634">
        <v>439</v>
      </c>
      <c r="D308" s="618"/>
      <c r="E308" s="528" t="s">
        <v>563</v>
      </c>
      <c r="F308" s="528" t="s">
        <v>1794</v>
      </c>
      <c r="G308" s="529" t="s">
        <v>1795</v>
      </c>
      <c r="H308" s="530">
        <v>30</v>
      </c>
      <c r="I308" s="528" t="s">
        <v>981</v>
      </c>
      <c r="J308" s="528" t="s">
        <v>940</v>
      </c>
      <c r="K308" s="588" t="s">
        <v>1219</v>
      </c>
      <c r="L308" s="626">
        <v>2017</v>
      </c>
      <c r="M308" s="626"/>
      <c r="N308" s="626"/>
      <c r="O308" s="627"/>
    </row>
    <row r="309" spans="2:15" ht="16.5" x14ac:dyDescent="0.3">
      <c r="B309" s="286" t="str">
        <f t="shared" si="5"/>
        <v>440</v>
      </c>
      <c r="C309" s="634">
        <v>440</v>
      </c>
      <c r="D309" s="618"/>
      <c r="E309" s="528" t="s">
        <v>563</v>
      </c>
      <c r="F309" s="528" t="s">
        <v>1796</v>
      </c>
      <c r="G309" s="529" t="s">
        <v>1797</v>
      </c>
      <c r="H309" s="530">
        <v>30</v>
      </c>
      <c r="I309" s="528" t="s">
        <v>981</v>
      </c>
      <c r="J309" s="528" t="s">
        <v>940</v>
      </c>
      <c r="K309" s="588" t="s">
        <v>1219</v>
      </c>
      <c r="L309" s="626">
        <v>2017</v>
      </c>
      <c r="M309" s="626"/>
      <c r="N309" s="626"/>
      <c r="O309" s="627"/>
    </row>
    <row r="310" spans="2:15" ht="16.5" x14ac:dyDescent="0.3">
      <c r="B310" s="286" t="str">
        <f t="shared" si="5"/>
        <v>441</v>
      </c>
      <c r="C310" s="634">
        <v>441</v>
      </c>
      <c r="D310" s="618"/>
      <c r="E310" s="528" t="s">
        <v>563</v>
      </c>
      <c r="F310" s="528" t="s">
        <v>1798</v>
      </c>
      <c r="G310" s="529" t="s">
        <v>1799</v>
      </c>
      <c r="H310" s="530">
        <v>30</v>
      </c>
      <c r="I310" s="528" t="s">
        <v>981</v>
      </c>
      <c r="J310" s="528" t="s">
        <v>940</v>
      </c>
      <c r="K310" s="588" t="s">
        <v>1219</v>
      </c>
      <c r="L310" s="626">
        <v>2017</v>
      </c>
      <c r="M310" s="626"/>
      <c r="N310" s="626"/>
      <c r="O310" s="627"/>
    </row>
    <row r="311" spans="2:15" ht="16.5" x14ac:dyDescent="0.3">
      <c r="B311" s="286" t="str">
        <f t="shared" si="5"/>
        <v>442</v>
      </c>
      <c r="C311" s="634">
        <v>442</v>
      </c>
      <c r="D311" s="618"/>
      <c r="E311" s="528" t="s">
        <v>563</v>
      </c>
      <c r="F311" s="528" t="s">
        <v>1800</v>
      </c>
      <c r="G311" s="529" t="s">
        <v>1801</v>
      </c>
      <c r="H311" s="530">
        <v>30</v>
      </c>
      <c r="I311" s="528" t="s">
        <v>981</v>
      </c>
      <c r="J311" s="528" t="s">
        <v>940</v>
      </c>
      <c r="K311" s="588" t="s">
        <v>1219</v>
      </c>
      <c r="L311" s="626">
        <v>2017</v>
      </c>
      <c r="M311" s="626"/>
      <c r="N311" s="626"/>
      <c r="O311" s="627"/>
    </row>
    <row r="312" spans="2:15" ht="16.5" x14ac:dyDescent="0.3">
      <c r="B312" s="286" t="str">
        <f t="shared" si="5"/>
        <v>443</v>
      </c>
      <c r="C312" s="634">
        <v>443</v>
      </c>
      <c r="D312" s="618"/>
      <c r="E312" s="528" t="s">
        <v>563</v>
      </c>
      <c r="F312" s="528" t="s">
        <v>1802</v>
      </c>
      <c r="G312" s="529" t="s">
        <v>1803</v>
      </c>
      <c r="H312" s="530">
        <v>30</v>
      </c>
      <c r="I312" s="528" t="s">
        <v>981</v>
      </c>
      <c r="J312" s="528" t="s">
        <v>940</v>
      </c>
      <c r="K312" s="588" t="s">
        <v>1219</v>
      </c>
      <c r="L312" s="626">
        <v>2017</v>
      </c>
      <c r="M312" s="626"/>
      <c r="N312" s="626"/>
      <c r="O312" s="627"/>
    </row>
    <row r="313" spans="2:15" ht="16.5" x14ac:dyDescent="0.3">
      <c r="B313" s="286" t="str">
        <f t="shared" si="5"/>
        <v>449</v>
      </c>
      <c r="C313" s="634">
        <v>449</v>
      </c>
      <c r="D313" s="537"/>
      <c r="E313" s="327" t="s">
        <v>575</v>
      </c>
      <c r="F313" s="327" t="s">
        <v>1804</v>
      </c>
      <c r="G313" s="343" t="s">
        <v>789</v>
      </c>
      <c r="H313" s="329">
        <v>54</v>
      </c>
      <c r="I313" s="343" t="s">
        <v>981</v>
      </c>
      <c r="J313" s="327" t="s">
        <v>940</v>
      </c>
      <c r="K313" s="343" t="s">
        <v>1176</v>
      </c>
      <c r="L313" s="626">
        <v>2017</v>
      </c>
      <c r="M313" s="626"/>
      <c r="N313" s="626"/>
      <c r="O313" s="627"/>
    </row>
    <row r="314" spans="2:15" ht="16.5" x14ac:dyDescent="0.3">
      <c r="B314" s="286" t="str">
        <f t="shared" si="5"/>
        <v>450</v>
      </c>
      <c r="C314" s="634">
        <v>450</v>
      </c>
      <c r="D314" s="307"/>
      <c r="E314" s="335" t="s">
        <v>575</v>
      </c>
      <c r="F314" s="335" t="s">
        <v>1805</v>
      </c>
      <c r="G314" s="328" t="s">
        <v>1806</v>
      </c>
      <c r="H314" s="336">
        <v>1</v>
      </c>
      <c r="I314" s="328" t="s">
        <v>981</v>
      </c>
      <c r="J314" s="335" t="s">
        <v>940</v>
      </c>
      <c r="K314" s="328" t="s">
        <v>1176</v>
      </c>
      <c r="L314" s="626">
        <v>2017</v>
      </c>
      <c r="M314" s="626"/>
      <c r="N314" s="626"/>
      <c r="O314" s="627"/>
    </row>
    <row r="315" spans="2:15" ht="16.5" x14ac:dyDescent="0.3">
      <c r="B315" s="286" t="str">
        <f t="shared" si="5"/>
        <v>451</v>
      </c>
      <c r="C315" s="634">
        <v>451</v>
      </c>
      <c r="D315" s="307"/>
      <c r="E315" s="335" t="s">
        <v>1172</v>
      </c>
      <c r="F315" s="335" t="s">
        <v>1807</v>
      </c>
      <c r="G315" s="328" t="s">
        <v>1808</v>
      </c>
      <c r="H315" s="336">
        <v>9</v>
      </c>
      <c r="I315" s="328" t="s">
        <v>981</v>
      </c>
      <c r="J315" s="335" t="s">
        <v>940</v>
      </c>
      <c r="K315" s="328" t="s">
        <v>1176</v>
      </c>
      <c r="L315" s="626">
        <v>2017</v>
      </c>
      <c r="M315" s="626"/>
      <c r="N315" s="626"/>
      <c r="O315" s="627"/>
    </row>
    <row r="316" spans="2:15" ht="16.5" x14ac:dyDescent="0.3">
      <c r="B316" s="286" t="str">
        <f t="shared" si="5"/>
        <v>461</v>
      </c>
      <c r="C316" s="634">
        <v>461</v>
      </c>
      <c r="D316" s="620"/>
      <c r="E316" s="299" t="s">
        <v>488</v>
      </c>
      <c r="F316" s="299" t="s">
        <v>1809</v>
      </c>
      <c r="G316" s="491" t="s">
        <v>1424</v>
      </c>
      <c r="H316" s="300">
        <v>1</v>
      </c>
      <c r="I316" s="299" t="s">
        <v>952</v>
      </c>
      <c r="J316" s="299" t="s">
        <v>1080</v>
      </c>
      <c r="K316" s="552"/>
      <c r="L316" s="626">
        <v>2017</v>
      </c>
      <c r="M316" s="626"/>
      <c r="N316" s="626"/>
      <c r="O316" s="627"/>
    </row>
    <row r="317" spans="2:15" ht="16.5" x14ac:dyDescent="0.3">
      <c r="B317" s="286" t="str">
        <f t="shared" si="5"/>
        <v>462</v>
      </c>
      <c r="C317" s="634">
        <v>462</v>
      </c>
      <c r="D317" s="620"/>
      <c r="E317" s="299" t="s">
        <v>488</v>
      </c>
      <c r="F317" s="299" t="s">
        <v>1810</v>
      </c>
      <c r="G317" s="491" t="s">
        <v>734</v>
      </c>
      <c r="H317" s="300">
        <v>1</v>
      </c>
      <c r="I317" s="299" t="s">
        <v>952</v>
      </c>
      <c r="J317" s="299" t="s">
        <v>1080</v>
      </c>
      <c r="K317" s="552"/>
      <c r="L317" s="626">
        <v>2017</v>
      </c>
      <c r="M317" s="626"/>
      <c r="N317" s="626"/>
      <c r="O317" s="627"/>
    </row>
    <row r="318" spans="2:15" ht="16.5" x14ac:dyDescent="0.3">
      <c r="B318" s="286" t="str">
        <f t="shared" si="5"/>
        <v>463</v>
      </c>
      <c r="C318" s="634">
        <v>463</v>
      </c>
      <c r="D318" s="358"/>
      <c r="E318" s="326" t="s">
        <v>1811</v>
      </c>
      <c r="F318" s="326" t="s">
        <v>1812</v>
      </c>
      <c r="G318" s="307" t="s">
        <v>1813</v>
      </c>
      <c r="H318" s="308">
        <v>1</v>
      </c>
      <c r="I318" s="326" t="s">
        <v>952</v>
      </c>
      <c r="J318" s="326" t="s">
        <v>949</v>
      </c>
      <c r="K318" s="346"/>
      <c r="L318" s="626">
        <v>2017</v>
      </c>
      <c r="M318" s="626">
        <v>5000</v>
      </c>
      <c r="N318" s="626">
        <f>IF(M318&gt;0,(H318*M318),"")</f>
        <v>5000</v>
      </c>
      <c r="O318" s="627"/>
    </row>
    <row r="319" spans="2:15" ht="16.5" x14ac:dyDescent="0.3">
      <c r="B319" s="286" t="str">
        <f t="shared" si="5"/>
        <v>464</v>
      </c>
      <c r="C319" s="634">
        <v>464</v>
      </c>
      <c r="D319" s="358"/>
      <c r="E319" s="326" t="s">
        <v>1811</v>
      </c>
      <c r="F319" s="326" t="s">
        <v>1814</v>
      </c>
      <c r="G319" s="307" t="s">
        <v>1815</v>
      </c>
      <c r="H319" s="308">
        <v>1</v>
      </c>
      <c r="I319" s="326" t="s">
        <v>952</v>
      </c>
      <c r="J319" s="326" t="s">
        <v>949</v>
      </c>
      <c r="K319" s="346"/>
      <c r="L319" s="626">
        <v>2017</v>
      </c>
      <c r="M319" s="626">
        <v>1500</v>
      </c>
      <c r="N319" s="626">
        <f>IF(M319&gt;0,(H319*M319),"")</f>
        <v>1500</v>
      </c>
      <c r="O319" s="627"/>
    </row>
    <row r="320" spans="2:15" ht="16.5" x14ac:dyDescent="0.3">
      <c r="B320" s="286" t="str">
        <f t="shared" si="5"/>
        <v>465</v>
      </c>
      <c r="C320" s="634">
        <v>465</v>
      </c>
      <c r="D320" s="358"/>
      <c r="E320" s="326" t="s">
        <v>1811</v>
      </c>
      <c r="F320" s="326" t="s">
        <v>1816</v>
      </c>
      <c r="G320" s="307" t="s">
        <v>1817</v>
      </c>
      <c r="H320" s="308">
        <v>10</v>
      </c>
      <c r="I320" s="326" t="s">
        <v>952</v>
      </c>
      <c r="J320" s="326" t="s">
        <v>949</v>
      </c>
      <c r="K320" s="346"/>
      <c r="L320" s="626">
        <v>2017</v>
      </c>
      <c r="M320" s="626">
        <v>650</v>
      </c>
      <c r="N320" s="626">
        <f>IF(M320&gt;0,(H320*M320),"")</f>
        <v>6500</v>
      </c>
      <c r="O320" s="627"/>
    </row>
    <row r="321" spans="2:15" ht="16.5" x14ac:dyDescent="0.3">
      <c r="B321" s="286" t="str">
        <f t="shared" ref="B321:B366" si="6">MID(F321,4,3)</f>
        <v>466</v>
      </c>
      <c r="C321" s="634">
        <v>466</v>
      </c>
      <c r="D321" s="358"/>
      <c r="E321" s="326" t="s">
        <v>1811</v>
      </c>
      <c r="F321" s="326" t="s">
        <v>1818</v>
      </c>
      <c r="G321" s="307" t="s">
        <v>1819</v>
      </c>
      <c r="H321" s="308">
        <v>4</v>
      </c>
      <c r="I321" s="326" t="s">
        <v>952</v>
      </c>
      <c r="J321" s="326" t="s">
        <v>949</v>
      </c>
      <c r="K321" s="346"/>
      <c r="L321" s="626">
        <v>2017</v>
      </c>
      <c r="M321" s="626">
        <v>850</v>
      </c>
      <c r="N321" s="626">
        <f t="shared" ref="N321:N323" si="7">IF(M321&gt;0,(H321*M321),"")</f>
        <v>3400</v>
      </c>
      <c r="O321" s="627"/>
    </row>
    <row r="322" spans="2:15" ht="16.5" x14ac:dyDescent="0.3">
      <c r="B322" s="286" t="str">
        <f t="shared" si="6"/>
        <v>467</v>
      </c>
      <c r="C322" s="634">
        <v>467</v>
      </c>
      <c r="D322" s="358"/>
      <c r="E322" s="326" t="s">
        <v>1811</v>
      </c>
      <c r="F322" s="326" t="s">
        <v>1820</v>
      </c>
      <c r="G322" s="307" t="s">
        <v>1821</v>
      </c>
      <c r="H322" s="308">
        <v>1</v>
      </c>
      <c r="I322" s="326" t="s">
        <v>952</v>
      </c>
      <c r="J322" s="326" t="s">
        <v>949</v>
      </c>
      <c r="K322" s="346"/>
      <c r="L322" s="626">
        <v>2017</v>
      </c>
      <c r="M322" s="626">
        <v>1000</v>
      </c>
      <c r="N322" s="626">
        <f t="shared" si="7"/>
        <v>1000</v>
      </c>
      <c r="O322" s="627"/>
    </row>
    <row r="323" spans="2:15" ht="16.5" x14ac:dyDescent="0.3">
      <c r="B323" s="286" t="str">
        <f t="shared" si="6"/>
        <v>468</v>
      </c>
      <c r="C323" s="634">
        <v>468</v>
      </c>
      <c r="D323" s="358"/>
      <c r="E323" s="326" t="s">
        <v>1811</v>
      </c>
      <c r="F323" s="326" t="s">
        <v>1822</v>
      </c>
      <c r="G323" s="307" t="s">
        <v>1823</v>
      </c>
      <c r="H323" s="308">
        <v>1</v>
      </c>
      <c r="I323" s="326" t="s">
        <v>952</v>
      </c>
      <c r="J323" s="326" t="s">
        <v>949</v>
      </c>
      <c r="K323" s="346"/>
      <c r="L323" s="626">
        <v>2017</v>
      </c>
      <c r="M323" s="626">
        <v>4000</v>
      </c>
      <c r="N323" s="626">
        <f t="shared" si="7"/>
        <v>4000</v>
      </c>
      <c r="O323" s="627"/>
    </row>
    <row r="324" spans="2:15" ht="16.5" x14ac:dyDescent="0.3">
      <c r="B324" s="286" t="str">
        <f t="shared" si="6"/>
        <v>469</v>
      </c>
      <c r="C324" s="634">
        <v>469</v>
      </c>
      <c r="D324" s="358"/>
      <c r="E324" s="326" t="s">
        <v>1811</v>
      </c>
      <c r="F324" s="326" t="s">
        <v>1824</v>
      </c>
      <c r="G324" s="307" t="s">
        <v>1825</v>
      </c>
      <c r="H324" s="308">
        <v>6</v>
      </c>
      <c r="I324" s="326" t="s">
        <v>952</v>
      </c>
      <c r="J324" s="326" t="s">
        <v>949</v>
      </c>
      <c r="K324" s="346"/>
      <c r="L324" s="626">
        <v>2017</v>
      </c>
      <c r="M324" s="626">
        <v>800</v>
      </c>
      <c r="N324" s="626">
        <f>IF(M324&gt;0,(H324*M324),"")</f>
        <v>4800</v>
      </c>
      <c r="O324" s="627"/>
    </row>
    <row r="325" spans="2:15" ht="16.5" x14ac:dyDescent="0.3">
      <c r="B325" s="286" t="str">
        <f t="shared" si="6"/>
        <v>470</v>
      </c>
      <c r="C325" s="634">
        <v>470</v>
      </c>
      <c r="D325" s="620"/>
      <c r="E325" s="299" t="s">
        <v>575</v>
      </c>
      <c r="F325" s="299" t="s">
        <v>1826</v>
      </c>
      <c r="G325" s="491" t="s">
        <v>1424</v>
      </c>
      <c r="H325" s="300">
        <v>1</v>
      </c>
      <c r="I325" s="299" t="s">
        <v>952</v>
      </c>
      <c r="J325" s="369" t="s">
        <v>940</v>
      </c>
      <c r="K325" s="552"/>
      <c r="L325" s="626">
        <v>2017</v>
      </c>
      <c r="M325" s="626"/>
      <c r="N325" s="626"/>
      <c r="O325" s="627"/>
    </row>
    <row r="326" spans="2:15" ht="16.5" x14ac:dyDescent="0.3">
      <c r="B326" s="286" t="str">
        <f t="shared" si="6"/>
        <v>471</v>
      </c>
      <c r="C326" s="634">
        <v>471</v>
      </c>
      <c r="D326" s="622"/>
      <c r="E326" s="299" t="s">
        <v>575</v>
      </c>
      <c r="F326" s="369" t="s">
        <v>1827</v>
      </c>
      <c r="G326" s="371" t="s">
        <v>734</v>
      </c>
      <c r="H326" s="531">
        <v>1</v>
      </c>
      <c r="I326" s="369" t="s">
        <v>952</v>
      </c>
      <c r="J326" s="369" t="s">
        <v>940</v>
      </c>
      <c r="K326" s="553"/>
      <c r="L326" s="626">
        <v>2017</v>
      </c>
      <c r="M326" s="626"/>
      <c r="N326" s="626"/>
      <c r="O326" s="627"/>
    </row>
    <row r="327" spans="2:15" ht="16.5" x14ac:dyDescent="0.3">
      <c r="B327" s="286" t="str">
        <f t="shared" si="6"/>
        <v>472</v>
      </c>
      <c r="C327" s="634">
        <v>472</v>
      </c>
      <c r="D327" s="343"/>
      <c r="E327" s="327" t="s">
        <v>575</v>
      </c>
      <c r="F327" s="327" t="s">
        <v>1828</v>
      </c>
      <c r="G327" s="343" t="s">
        <v>1829</v>
      </c>
      <c r="H327" s="329">
        <v>14</v>
      </c>
      <c r="I327" s="343" t="s">
        <v>981</v>
      </c>
      <c r="J327" s="327" t="s">
        <v>940</v>
      </c>
      <c r="K327" s="343"/>
      <c r="L327" s="626">
        <v>2017</v>
      </c>
      <c r="M327" s="626"/>
      <c r="N327" s="626"/>
      <c r="O327" s="627"/>
    </row>
    <row r="328" spans="2:15" ht="16.5" x14ac:dyDescent="0.3">
      <c r="B328" s="286" t="str">
        <f t="shared" si="6"/>
        <v>475</v>
      </c>
      <c r="C328" s="634">
        <v>475</v>
      </c>
      <c r="D328" s="307"/>
      <c r="E328" s="306" t="s">
        <v>490</v>
      </c>
      <c r="F328" s="306" t="s">
        <v>1830</v>
      </c>
      <c r="G328" s="305" t="s">
        <v>1831</v>
      </c>
      <c r="H328" s="345">
        <v>2</v>
      </c>
      <c r="I328" s="307" t="s">
        <v>964</v>
      </c>
      <c r="J328" s="306" t="s">
        <v>940</v>
      </c>
      <c r="K328" s="307" t="s">
        <v>1832</v>
      </c>
      <c r="L328" s="626">
        <v>2017</v>
      </c>
      <c r="M328" s="626"/>
      <c r="N328" s="626"/>
      <c r="O328" s="627"/>
    </row>
    <row r="329" spans="2:15" ht="16.5" x14ac:dyDescent="0.3">
      <c r="B329" s="286" t="str">
        <f t="shared" si="6"/>
        <v>476</v>
      </c>
      <c r="C329" s="634">
        <v>476</v>
      </c>
      <c r="D329" s="307"/>
      <c r="E329" s="306" t="s">
        <v>490</v>
      </c>
      <c r="F329" s="306" t="s">
        <v>1833</v>
      </c>
      <c r="G329" s="305" t="s">
        <v>814</v>
      </c>
      <c r="H329" s="345">
        <v>1</v>
      </c>
      <c r="I329" s="307" t="s">
        <v>964</v>
      </c>
      <c r="J329" s="306" t="s">
        <v>940</v>
      </c>
      <c r="K329" s="307"/>
      <c r="L329" s="626">
        <v>2017</v>
      </c>
      <c r="M329" s="626"/>
      <c r="N329" s="626"/>
      <c r="O329" s="627"/>
    </row>
    <row r="330" spans="2:15" ht="16.5" x14ac:dyDescent="0.3">
      <c r="B330" s="286" t="str">
        <f t="shared" si="6"/>
        <v>477</v>
      </c>
      <c r="C330" s="634">
        <v>477</v>
      </c>
      <c r="D330" s="307"/>
      <c r="E330" s="306" t="s">
        <v>490</v>
      </c>
      <c r="F330" s="306" t="s">
        <v>1834</v>
      </c>
      <c r="G330" s="305" t="s">
        <v>1835</v>
      </c>
      <c r="H330" s="345">
        <v>2</v>
      </c>
      <c r="I330" s="307" t="s">
        <v>964</v>
      </c>
      <c r="J330" s="306" t="s">
        <v>940</v>
      </c>
      <c r="K330" s="307"/>
      <c r="L330" s="626">
        <v>2017</v>
      </c>
      <c r="M330" s="626"/>
      <c r="N330" s="626"/>
      <c r="O330" s="627"/>
    </row>
    <row r="331" spans="2:15" ht="16.5" x14ac:dyDescent="0.3">
      <c r="B331" s="286" t="str">
        <f t="shared" si="6"/>
        <v>478</v>
      </c>
      <c r="C331" s="634">
        <v>478</v>
      </c>
      <c r="D331" s="307"/>
      <c r="E331" s="306" t="s">
        <v>490</v>
      </c>
      <c r="F331" s="306" t="s">
        <v>1836</v>
      </c>
      <c r="G331" s="305" t="s">
        <v>1837</v>
      </c>
      <c r="H331" s="345">
        <v>1</v>
      </c>
      <c r="I331" s="307" t="s">
        <v>964</v>
      </c>
      <c r="J331" s="306" t="s">
        <v>940</v>
      </c>
      <c r="K331" s="307"/>
      <c r="L331" s="626">
        <v>2017</v>
      </c>
      <c r="M331" s="626"/>
      <c r="N331" s="626"/>
      <c r="O331" s="627"/>
    </row>
    <row r="332" spans="2:15" ht="16.5" x14ac:dyDescent="0.3">
      <c r="B332" s="286" t="str">
        <f t="shared" si="6"/>
        <v>479</v>
      </c>
      <c r="C332" s="634">
        <v>479</v>
      </c>
      <c r="D332" s="307"/>
      <c r="E332" s="306" t="s">
        <v>490</v>
      </c>
      <c r="F332" s="306" t="s">
        <v>1838</v>
      </c>
      <c r="G332" s="305" t="s">
        <v>817</v>
      </c>
      <c r="H332" s="345">
        <v>4</v>
      </c>
      <c r="I332" s="307" t="s">
        <v>964</v>
      </c>
      <c r="J332" s="306" t="s">
        <v>940</v>
      </c>
      <c r="K332" s="307"/>
      <c r="L332" s="626">
        <v>2017</v>
      </c>
      <c r="M332" s="626"/>
      <c r="N332" s="626"/>
      <c r="O332" s="627"/>
    </row>
    <row r="333" spans="2:15" ht="16.5" x14ac:dyDescent="0.3">
      <c r="B333" s="286" t="str">
        <f t="shared" si="6"/>
        <v>480</v>
      </c>
      <c r="C333" s="634">
        <v>480</v>
      </c>
      <c r="D333" s="371"/>
      <c r="E333" s="532" t="s">
        <v>488</v>
      </c>
      <c r="F333" s="533" t="s">
        <v>1839</v>
      </c>
      <c r="G333" s="371" t="s">
        <v>1424</v>
      </c>
      <c r="H333" s="534">
        <v>1</v>
      </c>
      <c r="I333" s="371" t="s">
        <v>952</v>
      </c>
      <c r="J333" s="369" t="s">
        <v>1052</v>
      </c>
      <c r="K333" s="532"/>
      <c r="L333" s="626">
        <v>2017</v>
      </c>
      <c r="M333" s="626"/>
      <c r="N333" s="626"/>
      <c r="O333" s="627"/>
    </row>
    <row r="334" spans="2:15" ht="16.5" x14ac:dyDescent="0.3">
      <c r="B334" s="286" t="str">
        <f t="shared" si="6"/>
        <v>481</v>
      </c>
      <c r="C334" s="634">
        <v>481</v>
      </c>
      <c r="D334" s="358"/>
      <c r="E334" s="326" t="s">
        <v>575</v>
      </c>
      <c r="F334" s="326" t="s">
        <v>1840</v>
      </c>
      <c r="G334" s="326" t="s">
        <v>1841</v>
      </c>
      <c r="H334" s="308">
        <v>1</v>
      </c>
      <c r="I334" s="326" t="s">
        <v>939</v>
      </c>
      <c r="J334" s="326" t="s">
        <v>940</v>
      </c>
      <c r="K334" s="346"/>
      <c r="L334" s="626">
        <v>2017</v>
      </c>
      <c r="M334" s="626"/>
      <c r="N334" s="626"/>
      <c r="O334" s="627"/>
    </row>
    <row r="335" spans="2:15" ht="16.5" x14ac:dyDescent="0.3">
      <c r="B335" s="286" t="str">
        <f t="shared" si="6"/>
        <v>482</v>
      </c>
      <c r="C335" s="634">
        <v>482</v>
      </c>
      <c r="D335" s="358"/>
      <c r="E335" s="326" t="s">
        <v>575</v>
      </c>
      <c r="F335" s="326" t="s">
        <v>1842</v>
      </c>
      <c r="G335" s="326" t="s">
        <v>1843</v>
      </c>
      <c r="H335" s="308">
        <v>1</v>
      </c>
      <c r="I335" s="326" t="s">
        <v>939</v>
      </c>
      <c r="J335" s="326" t="s">
        <v>940</v>
      </c>
      <c r="K335" s="346"/>
      <c r="L335" s="626">
        <v>2017</v>
      </c>
      <c r="M335" s="626"/>
      <c r="N335" s="626"/>
      <c r="O335" s="627"/>
    </row>
    <row r="336" spans="2:15" ht="16.5" x14ac:dyDescent="0.3">
      <c r="B336" s="286" t="str">
        <f t="shared" si="6"/>
        <v>484</v>
      </c>
      <c r="C336" s="634">
        <v>484</v>
      </c>
      <c r="D336" s="358"/>
      <c r="E336" s="326" t="s">
        <v>575</v>
      </c>
      <c r="F336" s="326" t="s">
        <v>1844</v>
      </c>
      <c r="G336" s="326" t="s">
        <v>1845</v>
      </c>
      <c r="H336" s="308">
        <v>1</v>
      </c>
      <c r="I336" s="326" t="s">
        <v>948</v>
      </c>
      <c r="J336" s="326" t="s">
        <v>940</v>
      </c>
      <c r="K336" s="346" t="s">
        <v>1176</v>
      </c>
      <c r="L336" s="626">
        <v>2017</v>
      </c>
      <c r="M336" s="626"/>
      <c r="N336" s="626"/>
      <c r="O336" s="627"/>
    </row>
    <row r="337" spans="2:15" ht="16.5" x14ac:dyDescent="0.3">
      <c r="B337" s="286" t="str">
        <f t="shared" si="6"/>
        <v>485</v>
      </c>
      <c r="C337" s="634">
        <v>485</v>
      </c>
      <c r="D337" s="358"/>
      <c r="E337" s="326" t="s">
        <v>575</v>
      </c>
      <c r="F337" s="326" t="s">
        <v>1846</v>
      </c>
      <c r="G337" s="326" t="s">
        <v>1847</v>
      </c>
      <c r="H337" s="308">
        <v>4</v>
      </c>
      <c r="I337" s="326" t="s">
        <v>981</v>
      </c>
      <c r="J337" s="326" t="s">
        <v>940</v>
      </c>
      <c r="K337" s="346" t="s">
        <v>1176</v>
      </c>
      <c r="L337" s="626">
        <v>2017</v>
      </c>
      <c r="M337" s="626"/>
      <c r="N337" s="626"/>
      <c r="O337" s="627"/>
    </row>
    <row r="338" spans="2:15" ht="16.5" x14ac:dyDescent="0.3">
      <c r="B338" s="286" t="str">
        <f t="shared" si="6"/>
        <v>486</v>
      </c>
      <c r="C338" s="634">
        <v>486</v>
      </c>
      <c r="D338" s="358"/>
      <c r="E338" s="326" t="s">
        <v>1848</v>
      </c>
      <c r="F338" s="326" t="s">
        <v>1849</v>
      </c>
      <c r="G338" s="326" t="s">
        <v>1850</v>
      </c>
      <c r="H338" s="308">
        <v>1</v>
      </c>
      <c r="I338" s="326" t="s">
        <v>981</v>
      </c>
      <c r="J338" s="326" t="s">
        <v>940</v>
      </c>
      <c r="K338" s="346" t="s">
        <v>1176</v>
      </c>
      <c r="L338" s="626">
        <v>2017</v>
      </c>
      <c r="M338" s="626"/>
      <c r="N338" s="626"/>
      <c r="O338" s="627"/>
    </row>
    <row r="339" spans="2:15" ht="16.5" x14ac:dyDescent="0.3">
      <c r="B339" s="286" t="str">
        <f t="shared" si="6"/>
        <v>487</v>
      </c>
      <c r="C339" s="634">
        <v>487</v>
      </c>
      <c r="D339" s="452"/>
      <c r="E339" s="446" t="s">
        <v>1811</v>
      </c>
      <c r="F339" s="446" t="s">
        <v>1851</v>
      </c>
      <c r="G339" s="332" t="s">
        <v>1819</v>
      </c>
      <c r="H339" s="535">
        <v>4</v>
      </c>
      <c r="I339" s="333" t="s">
        <v>952</v>
      </c>
      <c r="J339" s="446" t="s">
        <v>940</v>
      </c>
      <c r="K339" s="449"/>
      <c r="L339" s="626">
        <v>2017</v>
      </c>
      <c r="M339" s="626"/>
      <c r="N339" s="626" t="str">
        <f t="shared" ref="N339:N340" si="8">IF(M339&gt;0,(H339*M339),"")</f>
        <v/>
      </c>
      <c r="O339" s="627"/>
    </row>
    <row r="340" spans="2:15" ht="16.5" x14ac:dyDescent="0.3">
      <c r="B340" s="286" t="str">
        <f t="shared" si="6"/>
        <v>488</v>
      </c>
      <c r="C340" s="634">
        <v>488</v>
      </c>
      <c r="D340" s="358"/>
      <c r="E340" s="358" t="s">
        <v>1811</v>
      </c>
      <c r="F340" s="326" t="s">
        <v>1852</v>
      </c>
      <c r="G340" s="326" t="s">
        <v>1821</v>
      </c>
      <c r="H340" s="454">
        <v>1</v>
      </c>
      <c r="I340" s="326" t="s">
        <v>952</v>
      </c>
      <c r="J340" s="326" t="s">
        <v>940</v>
      </c>
      <c r="K340" s="346"/>
      <c r="L340" s="626">
        <v>2017</v>
      </c>
      <c r="M340" s="626"/>
      <c r="N340" s="626" t="str">
        <f t="shared" si="8"/>
        <v/>
      </c>
      <c r="O340" s="627"/>
    </row>
    <row r="341" spans="2:15" ht="16.5" x14ac:dyDescent="0.3">
      <c r="B341" s="286" t="str">
        <f t="shared" si="6"/>
        <v>489</v>
      </c>
      <c r="C341" s="634">
        <v>489</v>
      </c>
      <c r="D341" s="358"/>
      <c r="E341" s="358" t="s">
        <v>575</v>
      </c>
      <c r="F341" s="326" t="s">
        <v>1853</v>
      </c>
      <c r="G341" s="326" t="s">
        <v>1854</v>
      </c>
      <c r="H341" s="454">
        <v>3</v>
      </c>
      <c r="I341" s="326" t="s">
        <v>981</v>
      </c>
      <c r="J341" s="332" t="s">
        <v>940</v>
      </c>
      <c r="K341" s="445"/>
      <c r="L341" s="626">
        <v>2017</v>
      </c>
      <c r="M341" s="626"/>
      <c r="N341" s="626"/>
      <c r="O341" s="627"/>
    </row>
    <row r="342" spans="2:15" ht="16.5" x14ac:dyDescent="0.3">
      <c r="B342" s="286" t="str">
        <f t="shared" si="6"/>
        <v>490</v>
      </c>
      <c r="C342" s="634">
        <v>490</v>
      </c>
      <c r="D342" s="358"/>
      <c r="E342" s="358" t="s">
        <v>490</v>
      </c>
      <c r="F342" s="306" t="s">
        <v>1855</v>
      </c>
      <c r="G342" s="306" t="s">
        <v>815</v>
      </c>
      <c r="H342" s="334">
        <v>1</v>
      </c>
      <c r="I342" s="452" t="s">
        <v>948</v>
      </c>
      <c r="J342" s="326" t="s">
        <v>940</v>
      </c>
      <c r="K342" s="346"/>
      <c r="L342" s="626">
        <v>2017</v>
      </c>
      <c r="M342" s="626"/>
      <c r="N342" s="626"/>
      <c r="O342" s="627"/>
    </row>
    <row r="343" spans="2:15" ht="16.5" x14ac:dyDescent="0.3">
      <c r="B343" s="286" t="str">
        <f t="shared" si="6"/>
        <v>491</v>
      </c>
      <c r="C343" s="634">
        <v>491</v>
      </c>
      <c r="D343" s="452"/>
      <c r="E343" s="332" t="s">
        <v>575</v>
      </c>
      <c r="F343" s="536" t="s">
        <v>1856</v>
      </c>
      <c r="G343" s="332" t="s">
        <v>807</v>
      </c>
      <c r="H343" s="454"/>
      <c r="I343" s="332" t="s">
        <v>981</v>
      </c>
      <c r="J343" s="452" t="s">
        <v>940</v>
      </c>
      <c r="K343" s="445"/>
      <c r="L343" s="626">
        <v>2017</v>
      </c>
      <c r="M343" s="626"/>
      <c r="N343" s="626"/>
      <c r="O343" s="627"/>
    </row>
    <row r="344" spans="2:15" ht="16.5" x14ac:dyDescent="0.3">
      <c r="B344" s="286" t="str">
        <f t="shared" si="6"/>
        <v>492</v>
      </c>
      <c r="C344" s="634">
        <v>492</v>
      </c>
      <c r="D344" s="537"/>
      <c r="E344" s="326" t="s">
        <v>575</v>
      </c>
      <c r="F344" s="537" t="s">
        <v>1857</v>
      </c>
      <c r="G344" s="326" t="s">
        <v>1858</v>
      </c>
      <c r="H344" s="538">
        <v>10</v>
      </c>
      <c r="I344" s="326" t="s">
        <v>952</v>
      </c>
      <c r="J344" s="326" t="s">
        <v>940</v>
      </c>
      <c r="K344" s="537"/>
      <c r="L344" s="626">
        <v>2017</v>
      </c>
      <c r="M344" s="626"/>
      <c r="N344" s="626"/>
      <c r="O344" s="627"/>
    </row>
    <row r="345" spans="2:15" ht="16.5" x14ac:dyDescent="0.3">
      <c r="B345" s="286" t="str">
        <f t="shared" si="6"/>
        <v>493</v>
      </c>
      <c r="C345" s="634">
        <v>493</v>
      </c>
      <c r="D345" s="307"/>
      <c r="E345" s="326" t="s">
        <v>575</v>
      </c>
      <c r="F345" s="307" t="s">
        <v>1859</v>
      </c>
      <c r="G345" s="306" t="s">
        <v>793</v>
      </c>
      <c r="H345" s="539">
        <v>1</v>
      </c>
      <c r="I345" s="306" t="s">
        <v>981</v>
      </c>
      <c r="J345" s="306" t="s">
        <v>940</v>
      </c>
      <c r="K345" s="307"/>
      <c r="L345" s="626">
        <v>2017</v>
      </c>
      <c r="M345" s="626"/>
      <c r="N345" s="626"/>
      <c r="O345" s="627"/>
    </row>
    <row r="346" spans="2:15" ht="16.5" x14ac:dyDescent="0.3">
      <c r="B346" s="286" t="str">
        <f t="shared" si="6"/>
        <v>494</v>
      </c>
      <c r="C346" s="634">
        <v>494</v>
      </c>
      <c r="D346" s="458"/>
      <c r="E346" s="306" t="s">
        <v>575</v>
      </c>
      <c r="F346" s="305" t="s">
        <v>1860</v>
      </c>
      <c r="G346" s="306" t="s">
        <v>1861</v>
      </c>
      <c r="H346" s="444">
        <v>20</v>
      </c>
      <c r="I346" s="306" t="s">
        <v>952</v>
      </c>
      <c r="J346" s="458" t="s">
        <v>940</v>
      </c>
      <c r="K346" s="307"/>
      <c r="L346" s="626">
        <v>2017</v>
      </c>
      <c r="M346" s="626"/>
      <c r="N346" s="626"/>
      <c r="O346" s="627"/>
    </row>
    <row r="347" spans="2:15" ht="16.5" x14ac:dyDescent="0.3">
      <c r="B347" s="286" t="str">
        <f t="shared" si="6"/>
        <v>495</v>
      </c>
      <c r="C347" s="634">
        <v>495</v>
      </c>
      <c r="D347" s="358"/>
      <c r="E347" s="326" t="s">
        <v>575</v>
      </c>
      <c r="F347" s="326" t="s">
        <v>1862</v>
      </c>
      <c r="G347" s="332" t="s">
        <v>1863</v>
      </c>
      <c r="H347" s="308">
        <v>1</v>
      </c>
      <c r="I347" s="326" t="s">
        <v>952</v>
      </c>
      <c r="J347" s="358" t="s">
        <v>940</v>
      </c>
      <c r="K347" s="537"/>
      <c r="L347" s="626">
        <v>2017</v>
      </c>
      <c r="M347" s="626"/>
      <c r="N347" s="626"/>
      <c r="O347" s="627"/>
    </row>
    <row r="348" spans="2:15" ht="16.5" x14ac:dyDescent="0.3">
      <c r="B348" s="286" t="str">
        <f t="shared" si="6"/>
        <v>496</v>
      </c>
      <c r="C348" s="634">
        <v>496</v>
      </c>
      <c r="D348" s="358"/>
      <c r="E348" s="326" t="s">
        <v>575</v>
      </c>
      <c r="F348" s="326" t="s">
        <v>1864</v>
      </c>
      <c r="G348" s="446" t="s">
        <v>1865</v>
      </c>
      <c r="H348" s="457">
        <v>20</v>
      </c>
      <c r="I348" s="446" t="s">
        <v>948</v>
      </c>
      <c r="J348" s="358" t="s">
        <v>940</v>
      </c>
      <c r="K348" s="537"/>
      <c r="L348" s="626">
        <v>2017</v>
      </c>
      <c r="M348" s="626"/>
      <c r="N348" s="626"/>
      <c r="O348" s="627"/>
    </row>
    <row r="349" spans="2:15" ht="16.5" x14ac:dyDescent="0.3">
      <c r="B349" s="286" t="str">
        <f t="shared" si="6"/>
        <v>499</v>
      </c>
      <c r="C349" s="634">
        <v>499</v>
      </c>
      <c r="D349" s="344"/>
      <c r="E349" s="327" t="s">
        <v>1811</v>
      </c>
      <c r="F349" s="344" t="s">
        <v>1866</v>
      </c>
      <c r="G349" s="327" t="s">
        <v>1867</v>
      </c>
      <c r="H349" s="329">
        <v>4</v>
      </c>
      <c r="I349" s="327" t="s">
        <v>952</v>
      </c>
      <c r="J349" s="327" t="s">
        <v>940</v>
      </c>
      <c r="K349" s="342"/>
      <c r="L349" s="626">
        <v>2017</v>
      </c>
      <c r="M349" s="626">
        <v>800</v>
      </c>
      <c r="N349" s="626">
        <f>IF(M349&gt;0,(H349*M349),"")</f>
        <v>3200</v>
      </c>
      <c r="O349" s="627"/>
    </row>
    <row r="350" spans="2:15" ht="16.5" x14ac:dyDescent="0.3">
      <c r="B350" s="286" t="str">
        <f t="shared" si="6"/>
        <v>500</v>
      </c>
      <c r="C350" s="634">
        <v>500</v>
      </c>
      <c r="D350" s="344"/>
      <c r="E350" s="327" t="s">
        <v>575</v>
      </c>
      <c r="F350" s="344" t="s">
        <v>1868</v>
      </c>
      <c r="G350" s="327" t="s">
        <v>1869</v>
      </c>
      <c r="H350" s="329">
        <v>1</v>
      </c>
      <c r="I350" s="327" t="s">
        <v>939</v>
      </c>
      <c r="J350" s="327" t="s">
        <v>940</v>
      </c>
      <c r="K350" s="342"/>
      <c r="L350" s="626">
        <v>2017</v>
      </c>
      <c r="M350" s="626"/>
      <c r="N350" s="626"/>
      <c r="O350" s="627"/>
    </row>
    <row r="351" spans="2:15" ht="16.5" x14ac:dyDescent="0.3">
      <c r="B351" s="286" t="str">
        <f t="shared" si="6"/>
        <v>502</v>
      </c>
      <c r="C351" s="634">
        <v>502</v>
      </c>
      <c r="D351" s="358"/>
      <c r="E351" s="327" t="s">
        <v>575</v>
      </c>
      <c r="F351" s="344" t="s">
        <v>1870</v>
      </c>
      <c r="G351" s="307" t="s">
        <v>1871</v>
      </c>
      <c r="H351" s="329">
        <v>1</v>
      </c>
      <c r="I351" s="327" t="s">
        <v>981</v>
      </c>
      <c r="J351" s="327" t="s">
        <v>940</v>
      </c>
      <c r="K351" s="342"/>
      <c r="L351" s="626">
        <v>2017</v>
      </c>
      <c r="M351" s="626"/>
      <c r="N351" s="626"/>
      <c r="O351" s="627"/>
    </row>
    <row r="352" spans="2:15" ht="16.5" x14ac:dyDescent="0.3">
      <c r="B352" s="286" t="str">
        <f t="shared" si="6"/>
        <v>503</v>
      </c>
      <c r="C352" s="634">
        <v>503</v>
      </c>
      <c r="D352" s="358"/>
      <c r="E352" s="327" t="s">
        <v>575</v>
      </c>
      <c r="F352" s="344" t="s">
        <v>1872</v>
      </c>
      <c r="G352" s="307" t="s">
        <v>806</v>
      </c>
      <c r="H352" s="329">
        <v>1</v>
      </c>
      <c r="I352" s="327" t="s">
        <v>981</v>
      </c>
      <c r="J352" s="327" t="s">
        <v>940</v>
      </c>
      <c r="K352" s="342"/>
      <c r="L352" s="626">
        <v>2017</v>
      </c>
      <c r="M352" s="626"/>
      <c r="N352" s="626"/>
      <c r="O352" s="627"/>
    </row>
    <row r="353" spans="2:15" ht="16.5" x14ac:dyDescent="0.3">
      <c r="B353" s="286" t="str">
        <f t="shared" si="6"/>
        <v>504</v>
      </c>
      <c r="C353" s="634">
        <v>504</v>
      </c>
      <c r="D353" s="358"/>
      <c r="E353" s="327" t="s">
        <v>575</v>
      </c>
      <c r="F353" s="344" t="s">
        <v>1873</v>
      </c>
      <c r="G353" s="328" t="s">
        <v>1874</v>
      </c>
      <c r="H353" s="329">
        <v>1</v>
      </c>
      <c r="I353" s="327" t="s">
        <v>981</v>
      </c>
      <c r="J353" s="327" t="s">
        <v>940</v>
      </c>
      <c r="K353" s="342"/>
      <c r="L353" s="626">
        <v>2017</v>
      </c>
      <c r="M353" s="626"/>
      <c r="N353" s="626"/>
      <c r="O353" s="627"/>
    </row>
    <row r="354" spans="2:15" ht="16.5" x14ac:dyDescent="0.3">
      <c r="B354" s="286" t="str">
        <f t="shared" si="6"/>
        <v>505</v>
      </c>
      <c r="C354" s="634">
        <v>505</v>
      </c>
      <c r="D354" s="358"/>
      <c r="E354" s="327" t="s">
        <v>575</v>
      </c>
      <c r="F354" s="344" t="s">
        <v>1875</v>
      </c>
      <c r="G354" s="328" t="s">
        <v>1876</v>
      </c>
      <c r="H354" s="329">
        <v>1</v>
      </c>
      <c r="I354" s="327" t="s">
        <v>981</v>
      </c>
      <c r="J354" s="327" t="s">
        <v>940</v>
      </c>
      <c r="K354" s="342"/>
      <c r="L354" s="626">
        <v>2017</v>
      </c>
      <c r="M354" s="626"/>
      <c r="N354" s="626"/>
      <c r="O354" s="627"/>
    </row>
    <row r="355" spans="2:15" ht="16.5" x14ac:dyDescent="0.3">
      <c r="B355" s="286" t="str">
        <f t="shared" si="6"/>
        <v>506</v>
      </c>
      <c r="C355" s="634">
        <v>506</v>
      </c>
      <c r="D355" s="358"/>
      <c r="E355" s="327" t="s">
        <v>575</v>
      </c>
      <c r="F355" s="344" t="s">
        <v>1877</v>
      </c>
      <c r="G355" s="307" t="s">
        <v>1878</v>
      </c>
      <c r="H355" s="329">
        <v>1</v>
      </c>
      <c r="I355" s="327" t="s">
        <v>981</v>
      </c>
      <c r="J355" s="327" t="s">
        <v>940</v>
      </c>
      <c r="K355" s="342"/>
      <c r="L355" s="626">
        <v>2017</v>
      </c>
      <c r="M355" s="626"/>
      <c r="N355" s="626"/>
      <c r="O355" s="627"/>
    </row>
    <row r="356" spans="2:15" ht="16.5" x14ac:dyDescent="0.3">
      <c r="B356" s="286" t="str">
        <f t="shared" si="6"/>
        <v>507</v>
      </c>
      <c r="C356" s="634">
        <v>507</v>
      </c>
      <c r="D356" s="358"/>
      <c r="E356" s="327" t="s">
        <v>575</v>
      </c>
      <c r="F356" s="344" t="s">
        <v>1879</v>
      </c>
      <c r="G356" s="307" t="s">
        <v>1880</v>
      </c>
      <c r="H356" s="329">
        <v>1</v>
      </c>
      <c r="I356" s="327" t="s">
        <v>981</v>
      </c>
      <c r="J356" s="327" t="s">
        <v>940</v>
      </c>
      <c r="K356" s="342"/>
      <c r="L356" s="626">
        <v>2017</v>
      </c>
      <c r="M356" s="626"/>
      <c r="N356" s="626"/>
      <c r="O356" s="627"/>
    </row>
    <row r="357" spans="2:15" ht="16.5" x14ac:dyDescent="0.3">
      <c r="B357" s="286" t="str">
        <f t="shared" si="6"/>
        <v>508</v>
      </c>
      <c r="C357" s="634">
        <v>508</v>
      </c>
      <c r="D357" s="358"/>
      <c r="E357" s="327" t="s">
        <v>575</v>
      </c>
      <c r="F357" s="344" t="s">
        <v>1881</v>
      </c>
      <c r="G357" s="328" t="s">
        <v>1882</v>
      </c>
      <c r="H357" s="329">
        <v>1</v>
      </c>
      <c r="I357" s="327" t="s">
        <v>981</v>
      </c>
      <c r="J357" s="327" t="s">
        <v>940</v>
      </c>
      <c r="K357" s="342"/>
      <c r="L357" s="626">
        <v>2017</v>
      </c>
      <c r="M357" s="626"/>
      <c r="N357" s="626"/>
      <c r="O357" s="627"/>
    </row>
    <row r="358" spans="2:15" ht="16.5" x14ac:dyDescent="0.3">
      <c r="B358" s="286" t="str">
        <f t="shared" si="6"/>
        <v>509</v>
      </c>
      <c r="C358" s="634">
        <v>509</v>
      </c>
      <c r="D358" s="358"/>
      <c r="E358" s="327" t="s">
        <v>575</v>
      </c>
      <c r="F358" s="344" t="s">
        <v>1883</v>
      </c>
      <c r="G358" s="328" t="s">
        <v>810</v>
      </c>
      <c r="H358" s="329">
        <v>1</v>
      </c>
      <c r="I358" s="327" t="s">
        <v>981</v>
      </c>
      <c r="J358" s="327" t="s">
        <v>940</v>
      </c>
      <c r="K358" s="342"/>
      <c r="L358" s="626">
        <v>2017</v>
      </c>
      <c r="M358" s="626"/>
      <c r="N358" s="626"/>
      <c r="O358" s="627"/>
    </row>
    <row r="359" spans="2:15" ht="16.5" x14ac:dyDescent="0.3">
      <c r="B359" s="286" t="str">
        <f t="shared" si="6"/>
        <v>510</v>
      </c>
      <c r="C359" s="634">
        <v>510</v>
      </c>
      <c r="D359" s="358"/>
      <c r="E359" s="327" t="s">
        <v>575</v>
      </c>
      <c r="F359" s="344" t="s">
        <v>1884</v>
      </c>
      <c r="G359" s="307" t="s">
        <v>1885</v>
      </c>
      <c r="H359" s="329">
        <v>1</v>
      </c>
      <c r="I359" s="327" t="s">
        <v>981</v>
      </c>
      <c r="J359" s="327" t="s">
        <v>940</v>
      </c>
      <c r="K359" s="342"/>
      <c r="L359" s="626">
        <v>2017</v>
      </c>
      <c r="M359" s="626"/>
      <c r="N359" s="626"/>
      <c r="O359" s="627"/>
    </row>
    <row r="360" spans="2:15" ht="16.5" x14ac:dyDescent="0.3">
      <c r="B360" s="286" t="str">
        <f t="shared" si="6"/>
        <v>511</v>
      </c>
      <c r="C360" s="634">
        <v>511</v>
      </c>
      <c r="D360" s="358"/>
      <c r="E360" s="327" t="s">
        <v>575</v>
      </c>
      <c r="F360" s="344" t="s">
        <v>1886</v>
      </c>
      <c r="G360" s="307" t="s">
        <v>1887</v>
      </c>
      <c r="H360" s="329">
        <v>1</v>
      </c>
      <c r="I360" s="327" t="s">
        <v>981</v>
      </c>
      <c r="J360" s="327" t="s">
        <v>940</v>
      </c>
      <c r="K360" s="342"/>
      <c r="L360" s="626">
        <v>2017</v>
      </c>
      <c r="M360" s="626"/>
      <c r="N360" s="626"/>
      <c r="O360" s="627"/>
    </row>
    <row r="361" spans="2:15" ht="16.5" x14ac:dyDescent="0.3">
      <c r="B361" s="286" t="str">
        <f t="shared" si="6"/>
        <v>512</v>
      </c>
      <c r="C361" s="634">
        <v>512</v>
      </c>
      <c r="D361" s="344"/>
      <c r="E361" s="327" t="s">
        <v>575</v>
      </c>
      <c r="F361" s="344" t="s">
        <v>1888</v>
      </c>
      <c r="G361" s="328" t="s">
        <v>1889</v>
      </c>
      <c r="H361" s="329">
        <v>1</v>
      </c>
      <c r="I361" s="327" t="s">
        <v>981</v>
      </c>
      <c r="J361" s="327" t="s">
        <v>940</v>
      </c>
      <c r="K361" s="342"/>
      <c r="L361" s="626">
        <v>2017</v>
      </c>
      <c r="M361" s="626"/>
      <c r="N361" s="626"/>
      <c r="O361" s="627"/>
    </row>
    <row r="362" spans="2:15" ht="16.5" x14ac:dyDescent="0.3">
      <c r="B362" s="286" t="str">
        <f t="shared" si="6"/>
        <v>513</v>
      </c>
      <c r="C362" s="634">
        <v>513</v>
      </c>
      <c r="D362" s="344"/>
      <c r="E362" s="327" t="s">
        <v>575</v>
      </c>
      <c r="F362" s="344" t="s">
        <v>1890</v>
      </c>
      <c r="G362" s="328" t="s">
        <v>811</v>
      </c>
      <c r="H362" s="329">
        <v>1</v>
      </c>
      <c r="I362" s="327" t="s">
        <v>981</v>
      </c>
      <c r="J362" s="327" t="s">
        <v>940</v>
      </c>
      <c r="K362" s="342"/>
      <c r="L362" s="626">
        <v>2017</v>
      </c>
      <c r="M362" s="626"/>
      <c r="N362" s="626"/>
      <c r="O362" s="627"/>
    </row>
    <row r="363" spans="2:15" ht="16.5" x14ac:dyDescent="0.3">
      <c r="B363" s="286" t="str">
        <f t="shared" si="6"/>
        <v>516</v>
      </c>
      <c r="C363" s="634">
        <v>516</v>
      </c>
      <c r="D363" s="344"/>
      <c r="E363" s="327" t="s">
        <v>575</v>
      </c>
      <c r="F363" s="344" t="s">
        <v>1891</v>
      </c>
      <c r="G363" s="327" t="s">
        <v>1892</v>
      </c>
      <c r="H363" s="329"/>
      <c r="I363" s="327" t="s">
        <v>981</v>
      </c>
      <c r="J363" s="327" t="s">
        <v>940</v>
      </c>
      <c r="K363" s="342"/>
      <c r="L363" s="626">
        <v>2017</v>
      </c>
      <c r="M363" s="626"/>
      <c r="N363" s="626"/>
      <c r="O363" s="627"/>
    </row>
    <row r="364" spans="2:15" ht="16.5" x14ac:dyDescent="0.3">
      <c r="B364" s="286" t="str">
        <f t="shared" si="6"/>
        <v>517</v>
      </c>
      <c r="C364" s="634">
        <v>517</v>
      </c>
      <c r="D364" s="344"/>
      <c r="E364" s="540" t="s">
        <v>1021</v>
      </c>
      <c r="F364" s="541" t="s">
        <v>1893</v>
      </c>
      <c r="G364" s="333" t="s">
        <v>1705</v>
      </c>
      <c r="H364" s="542">
        <v>2</v>
      </c>
      <c r="I364" s="540" t="s">
        <v>952</v>
      </c>
      <c r="J364" s="540" t="s">
        <v>940</v>
      </c>
      <c r="K364" s="348"/>
      <c r="L364" s="626">
        <v>2017</v>
      </c>
      <c r="M364" s="626"/>
      <c r="N364" s="626"/>
      <c r="O364" s="627"/>
    </row>
    <row r="365" spans="2:15" ht="16.5" x14ac:dyDescent="0.3">
      <c r="B365" s="286" t="str">
        <f t="shared" si="6"/>
        <v>518</v>
      </c>
      <c r="C365" s="634">
        <v>518</v>
      </c>
      <c r="D365" s="343"/>
      <c r="E365" s="327" t="s">
        <v>575</v>
      </c>
      <c r="F365" s="327" t="s">
        <v>1894</v>
      </c>
      <c r="G365" s="537" t="s">
        <v>813</v>
      </c>
      <c r="H365" s="329">
        <v>25</v>
      </c>
      <c r="I365" s="344" t="s">
        <v>981</v>
      </c>
      <c r="J365" s="344" t="s">
        <v>940</v>
      </c>
      <c r="K365" s="343"/>
      <c r="L365" s="626">
        <v>2017</v>
      </c>
      <c r="M365" s="626"/>
      <c r="N365" s="626"/>
      <c r="O365" s="627"/>
    </row>
    <row r="366" spans="2:15" ht="16.5" x14ac:dyDescent="0.3">
      <c r="B366" s="286" t="str">
        <f t="shared" si="6"/>
        <v>529</v>
      </c>
      <c r="C366" s="634">
        <v>529</v>
      </c>
      <c r="D366" s="620"/>
      <c r="E366" s="365" t="s">
        <v>1082</v>
      </c>
      <c r="F366" s="365" t="s">
        <v>1895</v>
      </c>
      <c r="G366" s="366" t="s">
        <v>1084</v>
      </c>
      <c r="H366" s="367">
        <v>4</v>
      </c>
      <c r="I366" s="365" t="s">
        <v>981</v>
      </c>
      <c r="J366" s="368" t="s">
        <v>961</v>
      </c>
      <c r="K366" s="552"/>
      <c r="L366" s="626">
        <v>2017</v>
      </c>
      <c r="M366" s="626">
        <v>413.31</v>
      </c>
      <c r="N366" s="626">
        <f>IF(M366&gt;0,(H366*M366),"")</f>
        <v>1653.24</v>
      </c>
      <c r="O366" s="627"/>
    </row>
    <row r="367" spans="2:15" ht="16.5" x14ac:dyDescent="0.3">
      <c r="B367" s="286" t="str">
        <f t="shared" ref="B367:B418" si="9">MID(F367,4,3)</f>
        <v>530</v>
      </c>
      <c r="C367" s="634">
        <v>530</v>
      </c>
      <c r="D367" s="620"/>
      <c r="E367" s="365" t="s">
        <v>1082</v>
      </c>
      <c r="F367" s="365" t="s">
        <v>1896</v>
      </c>
      <c r="G367" s="366" t="s">
        <v>1086</v>
      </c>
      <c r="H367" s="367">
        <v>2</v>
      </c>
      <c r="I367" s="365" t="s">
        <v>964</v>
      </c>
      <c r="J367" s="368" t="s">
        <v>961</v>
      </c>
      <c r="K367" s="552"/>
      <c r="L367" s="626">
        <v>2017</v>
      </c>
      <c r="M367" s="626">
        <v>530</v>
      </c>
      <c r="N367" s="626">
        <f t="shared" ref="N367:N369" si="10">IF(M367&gt;0,(H367*M367),"")</f>
        <v>1060</v>
      </c>
      <c r="O367" s="627"/>
    </row>
    <row r="368" spans="2:15" ht="16.5" x14ac:dyDescent="0.3">
      <c r="B368" s="286" t="str">
        <f t="shared" si="9"/>
        <v>531</v>
      </c>
      <c r="C368" s="634">
        <v>531</v>
      </c>
      <c r="D368" s="622"/>
      <c r="E368" s="365" t="s">
        <v>1082</v>
      </c>
      <c r="F368" s="365" t="s">
        <v>1897</v>
      </c>
      <c r="G368" s="366" t="s">
        <v>1088</v>
      </c>
      <c r="H368" s="367">
        <v>1</v>
      </c>
      <c r="I368" s="365" t="s">
        <v>952</v>
      </c>
      <c r="J368" s="368" t="s">
        <v>961</v>
      </c>
      <c r="K368" s="553"/>
      <c r="L368" s="626">
        <v>2017</v>
      </c>
      <c r="M368" s="626">
        <v>1200.32</v>
      </c>
      <c r="N368" s="626">
        <f t="shared" si="10"/>
        <v>1200.32</v>
      </c>
      <c r="O368" s="627"/>
    </row>
    <row r="369" spans="2:15" ht="16.5" x14ac:dyDescent="0.3">
      <c r="B369" s="286" t="str">
        <f t="shared" si="9"/>
        <v>532</v>
      </c>
      <c r="C369" s="634">
        <v>532</v>
      </c>
      <c r="D369" s="620"/>
      <c r="E369" s="365" t="s">
        <v>1082</v>
      </c>
      <c r="F369" s="365" t="s">
        <v>1898</v>
      </c>
      <c r="G369" s="366" t="s">
        <v>1090</v>
      </c>
      <c r="H369" s="367">
        <v>3</v>
      </c>
      <c r="I369" s="365" t="s">
        <v>981</v>
      </c>
      <c r="J369" s="368" t="s">
        <v>961</v>
      </c>
      <c r="K369" s="552"/>
      <c r="L369" s="626">
        <v>2017</v>
      </c>
      <c r="M369" s="626"/>
      <c r="N369" s="626" t="str">
        <f t="shared" si="10"/>
        <v/>
      </c>
      <c r="O369" s="627"/>
    </row>
    <row r="370" spans="2:15" ht="16.5" x14ac:dyDescent="0.3">
      <c r="B370" s="286" t="str">
        <f t="shared" si="9"/>
        <v>533</v>
      </c>
      <c r="C370" s="634">
        <v>533</v>
      </c>
      <c r="D370" s="620"/>
      <c r="E370" s="365" t="s">
        <v>1082</v>
      </c>
      <c r="F370" s="365" t="s">
        <v>1899</v>
      </c>
      <c r="G370" s="366" t="s">
        <v>1092</v>
      </c>
      <c r="H370" s="367">
        <v>1</v>
      </c>
      <c r="I370" s="365" t="s">
        <v>948</v>
      </c>
      <c r="J370" s="368" t="s">
        <v>961</v>
      </c>
      <c r="K370" s="552"/>
      <c r="L370" s="626">
        <v>2017</v>
      </c>
      <c r="M370" s="626"/>
      <c r="N370" s="626"/>
      <c r="O370" s="627"/>
    </row>
    <row r="371" spans="2:15" ht="16.5" x14ac:dyDescent="0.3">
      <c r="B371" s="286" t="str">
        <f t="shared" si="9"/>
        <v>534</v>
      </c>
      <c r="C371" s="634">
        <v>534</v>
      </c>
      <c r="D371" s="620"/>
      <c r="E371" s="365" t="s">
        <v>1082</v>
      </c>
      <c r="F371" s="365" t="s">
        <v>1900</v>
      </c>
      <c r="G371" s="366" t="s">
        <v>1094</v>
      </c>
      <c r="H371" s="367">
        <v>1</v>
      </c>
      <c r="I371" s="365" t="s">
        <v>964</v>
      </c>
      <c r="J371" s="368" t="s">
        <v>961</v>
      </c>
      <c r="K371" s="552"/>
      <c r="L371" s="626">
        <v>2017</v>
      </c>
      <c r="M371" s="626"/>
      <c r="N371" s="626"/>
      <c r="O371" s="627"/>
    </row>
    <row r="372" spans="2:15" ht="16.5" x14ac:dyDescent="0.3">
      <c r="B372" s="286" t="str">
        <f t="shared" si="9"/>
        <v>535</v>
      </c>
      <c r="C372" s="634">
        <v>535</v>
      </c>
      <c r="D372" s="620"/>
      <c r="E372" s="365" t="s">
        <v>1082</v>
      </c>
      <c r="F372" s="365" t="s">
        <v>1901</v>
      </c>
      <c r="G372" s="366" t="s">
        <v>1096</v>
      </c>
      <c r="H372" s="367">
        <v>5</v>
      </c>
      <c r="I372" s="365" t="s">
        <v>948</v>
      </c>
      <c r="J372" s="368" t="s">
        <v>961</v>
      </c>
      <c r="K372" s="552"/>
      <c r="L372" s="626">
        <v>2017</v>
      </c>
      <c r="M372" s="626"/>
      <c r="N372" s="626"/>
      <c r="O372" s="627"/>
    </row>
    <row r="373" spans="2:15" ht="16.5" x14ac:dyDescent="0.3">
      <c r="B373" s="286" t="str">
        <f t="shared" si="9"/>
        <v>536</v>
      </c>
      <c r="C373" s="634">
        <v>536</v>
      </c>
      <c r="D373" s="620"/>
      <c r="E373" s="365" t="s">
        <v>1082</v>
      </c>
      <c r="F373" s="365" t="s">
        <v>1902</v>
      </c>
      <c r="G373" s="366" t="s">
        <v>1098</v>
      </c>
      <c r="H373" s="367">
        <v>2</v>
      </c>
      <c r="I373" s="365" t="s">
        <v>952</v>
      </c>
      <c r="J373" s="368" t="s">
        <v>961</v>
      </c>
      <c r="K373" s="552"/>
      <c r="L373" s="626">
        <v>2017</v>
      </c>
      <c r="M373" s="626"/>
      <c r="N373" s="626"/>
      <c r="O373" s="627"/>
    </row>
    <row r="374" spans="2:15" ht="16.5" x14ac:dyDescent="0.3">
      <c r="B374" s="705" t="str">
        <f t="shared" si="9"/>
        <v>549</v>
      </c>
      <c r="C374" s="706">
        <v>549</v>
      </c>
      <c r="D374" s="707"/>
      <c r="E374" s="708" t="s">
        <v>575</v>
      </c>
      <c r="F374" s="709" t="s">
        <v>1903</v>
      </c>
      <c r="G374" s="710" t="s">
        <v>1904</v>
      </c>
      <c r="H374" s="711">
        <v>1</v>
      </c>
      <c r="I374" s="708" t="s">
        <v>939</v>
      </c>
      <c r="J374" s="712" t="s">
        <v>940</v>
      </c>
      <c r="K374" s="713"/>
      <c r="L374" s="714">
        <v>2017</v>
      </c>
      <c r="M374" s="714"/>
      <c r="N374" s="714"/>
      <c r="O374" s="715"/>
    </row>
    <row r="375" spans="2:15" ht="16.5" x14ac:dyDescent="0.3">
      <c r="B375" s="286" t="str">
        <f>MID(F375,4,3)</f>
        <v>187</v>
      </c>
      <c r="C375" s="634">
        <v>187</v>
      </c>
      <c r="D375" s="287"/>
      <c r="E375" s="287" t="s">
        <v>575</v>
      </c>
      <c r="F375" s="287" t="s">
        <v>937</v>
      </c>
      <c r="G375" s="287" t="s">
        <v>938</v>
      </c>
      <c r="H375" s="288"/>
      <c r="I375" s="289" t="s">
        <v>939</v>
      </c>
      <c r="J375" s="287" t="s">
        <v>940</v>
      </c>
      <c r="K375" s="287" t="s">
        <v>941</v>
      </c>
      <c r="L375" s="626">
        <v>2018</v>
      </c>
      <c r="M375" s="626"/>
      <c r="N375" s="626"/>
      <c r="O375" s="627" t="str">
        <f>IFERROR(VLOOKUP(C375,[8]Hoja1!$A$4:$J$36,10,FALSE),"")</f>
        <v/>
      </c>
    </row>
    <row r="376" spans="2:15" ht="16.5" x14ac:dyDescent="0.3">
      <c r="B376" s="286" t="str">
        <f t="shared" si="9"/>
        <v>241</v>
      </c>
      <c r="C376" s="634">
        <v>241</v>
      </c>
      <c r="D376" s="648"/>
      <c r="E376" s="290" t="s">
        <v>575</v>
      </c>
      <c r="F376" s="291" t="s">
        <v>942</v>
      </c>
      <c r="G376" s="291" t="s">
        <v>943</v>
      </c>
      <c r="H376" s="292">
        <v>1</v>
      </c>
      <c r="I376" s="293" t="s">
        <v>939</v>
      </c>
      <c r="J376" s="291" t="s">
        <v>940</v>
      </c>
      <c r="K376" s="649"/>
      <c r="L376" s="626">
        <v>2018</v>
      </c>
      <c r="M376" s="626"/>
      <c r="N376" s="626"/>
      <c r="O376" s="627" t="str">
        <f>IFERROR(VLOOKUP(C376,[8]Hoja1!$A$4:$J$36,10,FALSE),"")</f>
        <v/>
      </c>
    </row>
    <row r="377" spans="2:15" ht="16.5" x14ac:dyDescent="0.3">
      <c r="B377" s="286" t="str">
        <f t="shared" si="9"/>
        <v>252</v>
      </c>
      <c r="C377" s="634">
        <v>252</v>
      </c>
      <c r="D377" s="294"/>
      <c r="E377" s="295" t="s">
        <v>563</v>
      </c>
      <c r="F377" s="296" t="s">
        <v>944</v>
      </c>
      <c r="G377" s="297" t="s">
        <v>780</v>
      </c>
      <c r="H377" s="294">
        <v>5</v>
      </c>
      <c r="I377" s="297" t="s">
        <v>939</v>
      </c>
      <c r="J377" s="297" t="s">
        <v>940</v>
      </c>
      <c r="K377" s="297"/>
      <c r="L377" s="626">
        <v>2018</v>
      </c>
      <c r="M377" s="626">
        <v>315</v>
      </c>
      <c r="N377" s="626">
        <f t="shared" ref="N377" si="11">IF(M377&gt;0,(H377*M377),"")</f>
        <v>1575</v>
      </c>
      <c r="O377" s="627" t="str">
        <f>IFERROR(VLOOKUP(C377,[8]Hoja1!$A$4:$J$36,10,FALSE),"")</f>
        <v/>
      </c>
    </row>
    <row r="378" spans="2:15" ht="16.5" x14ac:dyDescent="0.3">
      <c r="B378" s="286" t="str">
        <f t="shared" si="9"/>
        <v>316</v>
      </c>
      <c r="C378" s="634">
        <v>316</v>
      </c>
      <c r="D378" s="515"/>
      <c r="E378" s="544" t="s">
        <v>945</v>
      </c>
      <c r="F378" s="545" t="s">
        <v>946</v>
      </c>
      <c r="G378" s="327" t="s">
        <v>947</v>
      </c>
      <c r="H378" s="329">
        <v>2</v>
      </c>
      <c r="I378" s="327" t="s">
        <v>948</v>
      </c>
      <c r="J378" s="310" t="s">
        <v>940</v>
      </c>
      <c r="K378" s="310"/>
      <c r="L378" s="626">
        <v>2018</v>
      </c>
      <c r="M378" s="626">
        <v>3500</v>
      </c>
      <c r="N378" s="626">
        <f>IF(M378&gt;0,(H378*M378),"")</f>
        <v>7000</v>
      </c>
      <c r="O378" s="627">
        <v>0.78</v>
      </c>
    </row>
    <row r="379" spans="2:15" ht="16.5" x14ac:dyDescent="0.3">
      <c r="B379" s="286" t="str">
        <f t="shared" si="9"/>
        <v>317</v>
      </c>
      <c r="C379" s="634">
        <v>317</v>
      </c>
      <c r="D379" s="515"/>
      <c r="E379" s="544" t="s">
        <v>945</v>
      </c>
      <c r="F379" s="545" t="s">
        <v>950</v>
      </c>
      <c r="G379" s="311" t="s">
        <v>951</v>
      </c>
      <c r="H379" s="312">
        <v>3</v>
      </c>
      <c r="I379" s="311" t="s">
        <v>952</v>
      </c>
      <c r="J379" s="310" t="s">
        <v>940</v>
      </c>
      <c r="K379" s="310"/>
      <c r="L379" s="626">
        <v>2018</v>
      </c>
      <c r="M379" s="626">
        <v>7000</v>
      </c>
      <c r="N379" s="626">
        <f t="shared" ref="N379:N380" si="12">IF(M379&gt;0,(H379*M379),"")</f>
        <v>21000</v>
      </c>
      <c r="O379" s="627">
        <v>0.43</v>
      </c>
    </row>
    <row r="380" spans="2:15" ht="16.5" x14ac:dyDescent="0.3">
      <c r="B380" s="286" t="str">
        <f t="shared" si="9"/>
        <v>318</v>
      </c>
      <c r="C380" s="634">
        <v>318</v>
      </c>
      <c r="D380" s="309"/>
      <c r="E380" s="310" t="s">
        <v>945</v>
      </c>
      <c r="F380" s="310" t="s">
        <v>953</v>
      </c>
      <c r="G380" s="311" t="s">
        <v>954</v>
      </c>
      <c r="H380" s="312">
        <v>4</v>
      </c>
      <c r="I380" s="311" t="s">
        <v>948</v>
      </c>
      <c r="J380" s="310" t="s">
        <v>940</v>
      </c>
      <c r="K380" s="310"/>
      <c r="L380" s="626">
        <v>2018</v>
      </c>
      <c r="M380" s="626">
        <v>6500</v>
      </c>
      <c r="N380" s="626">
        <f t="shared" si="12"/>
        <v>26000</v>
      </c>
      <c r="O380" s="627">
        <v>0.35</v>
      </c>
    </row>
    <row r="381" spans="2:15" ht="16.5" x14ac:dyDescent="0.3">
      <c r="B381" s="286" t="str">
        <f t="shared" si="9"/>
        <v>320</v>
      </c>
      <c r="C381" s="634">
        <v>320</v>
      </c>
      <c r="D381" s="305"/>
      <c r="E381" s="306" t="s">
        <v>575</v>
      </c>
      <c r="F381" s="306" t="s">
        <v>955</v>
      </c>
      <c r="G381" s="307" t="s">
        <v>956</v>
      </c>
      <c r="H381" s="308">
        <v>3</v>
      </c>
      <c r="I381" s="307" t="s">
        <v>939</v>
      </c>
      <c r="J381" s="306" t="s">
        <v>940</v>
      </c>
      <c r="K381" s="306"/>
      <c r="L381" s="626">
        <v>2018</v>
      </c>
      <c r="M381" s="626"/>
      <c r="N381" s="626"/>
      <c r="O381" s="627" t="str">
        <f>IFERROR(VLOOKUP(C381,[8]Hoja1!$A$4:$J$36,10,FALSE),"")</f>
        <v/>
      </c>
    </row>
    <row r="382" spans="2:15" ht="16.5" x14ac:dyDescent="0.3">
      <c r="B382" s="286" t="str">
        <f t="shared" si="9"/>
        <v>321</v>
      </c>
      <c r="C382" s="634">
        <v>321</v>
      </c>
      <c r="D382" s="305"/>
      <c r="E382" s="306" t="s">
        <v>575</v>
      </c>
      <c r="F382" s="306" t="s">
        <v>957</v>
      </c>
      <c r="G382" s="307" t="s">
        <v>958</v>
      </c>
      <c r="H382" s="308">
        <v>1</v>
      </c>
      <c r="I382" s="307" t="s">
        <v>939</v>
      </c>
      <c r="J382" s="306" t="s">
        <v>940</v>
      </c>
      <c r="K382" s="306"/>
      <c r="L382" s="626">
        <v>2018</v>
      </c>
      <c r="M382" s="626"/>
      <c r="N382" s="626"/>
      <c r="O382" s="627" t="str">
        <f>IFERROR(VLOOKUP(C382,[8]Hoja1!$A$4:$J$36,10,FALSE),"")</f>
        <v/>
      </c>
    </row>
    <row r="383" spans="2:15" ht="16.5" x14ac:dyDescent="0.3">
      <c r="B383" s="286" t="str">
        <f t="shared" si="9"/>
        <v>323</v>
      </c>
      <c r="C383" s="634">
        <v>323</v>
      </c>
      <c r="D383" s="313"/>
      <c r="E383" s="319" t="s">
        <v>945</v>
      </c>
      <c r="F383" s="313" t="s">
        <v>959</v>
      </c>
      <c r="G383" s="320" t="s">
        <v>960</v>
      </c>
      <c r="H383" s="546">
        <v>2</v>
      </c>
      <c r="I383" s="320" t="s">
        <v>948</v>
      </c>
      <c r="J383" s="547" t="s">
        <v>940</v>
      </c>
      <c r="K383" s="313"/>
      <c r="L383" s="626">
        <v>2018</v>
      </c>
      <c r="M383" s="626">
        <v>5000</v>
      </c>
      <c r="N383" s="626">
        <f t="shared" ref="N383:N384" si="13">IF(M383&gt;0,(H383*M383),"")</f>
        <v>10000</v>
      </c>
      <c r="O383" s="627">
        <v>0.53</v>
      </c>
    </row>
    <row r="384" spans="2:15" ht="16.5" x14ac:dyDescent="0.3">
      <c r="B384" s="286" t="str">
        <f t="shared" si="9"/>
        <v>324</v>
      </c>
      <c r="C384" s="634">
        <v>324</v>
      </c>
      <c r="D384" s="515"/>
      <c r="E384" s="544" t="s">
        <v>945</v>
      </c>
      <c r="F384" s="545" t="s">
        <v>962</v>
      </c>
      <c r="G384" s="311" t="s">
        <v>963</v>
      </c>
      <c r="H384" s="312">
        <v>3</v>
      </c>
      <c r="I384" s="311" t="s">
        <v>964</v>
      </c>
      <c r="J384" s="310" t="s">
        <v>940</v>
      </c>
      <c r="K384" s="310"/>
      <c r="L384" s="626">
        <v>2018</v>
      </c>
      <c r="M384" s="626">
        <v>6000</v>
      </c>
      <c r="N384" s="626">
        <f t="shared" si="13"/>
        <v>18000</v>
      </c>
      <c r="O384" s="627">
        <v>0.46</v>
      </c>
    </row>
    <row r="385" spans="2:15" ht="16.5" x14ac:dyDescent="0.3">
      <c r="B385" s="286" t="str">
        <f t="shared" si="9"/>
        <v>325</v>
      </c>
      <c r="C385" s="634">
        <v>325</v>
      </c>
      <c r="D385" s="547"/>
      <c r="E385" s="548" t="s">
        <v>945</v>
      </c>
      <c r="F385" s="548" t="s">
        <v>965</v>
      </c>
      <c r="G385" s="320" t="s">
        <v>966</v>
      </c>
      <c r="H385" s="546">
        <v>1</v>
      </c>
      <c r="I385" s="320" t="s">
        <v>948</v>
      </c>
      <c r="J385" s="547" t="s">
        <v>1052</v>
      </c>
      <c r="K385" s="547"/>
      <c r="L385" s="626">
        <v>2018</v>
      </c>
      <c r="M385" s="626">
        <f>8200+30000+22800+3200+5000</f>
        <v>69200</v>
      </c>
      <c r="N385" s="626">
        <f>IF(M385&gt;0,(H385*M385),"")</f>
        <v>69200</v>
      </c>
      <c r="O385" s="627">
        <f>IFERROR(VLOOKUP(C385,[8]Hoja1!$A$4:$J$36,10,FALSE),"")</f>
        <v>0.24374999999999999</v>
      </c>
    </row>
    <row r="386" spans="2:15" ht="16.5" x14ac:dyDescent="0.3">
      <c r="B386" s="286" t="str">
        <f t="shared" si="9"/>
        <v>326</v>
      </c>
      <c r="C386" s="634">
        <v>326</v>
      </c>
      <c r="D386" s="309"/>
      <c r="E386" s="310" t="s">
        <v>945</v>
      </c>
      <c r="F386" s="310" t="s">
        <v>968</v>
      </c>
      <c r="G386" s="311" t="s">
        <v>969</v>
      </c>
      <c r="H386" s="312">
        <v>1</v>
      </c>
      <c r="I386" s="311" t="s">
        <v>964</v>
      </c>
      <c r="J386" s="310" t="s">
        <v>940</v>
      </c>
      <c r="K386" s="310"/>
      <c r="L386" s="626">
        <v>2018</v>
      </c>
      <c r="M386" s="642">
        <v>5000</v>
      </c>
      <c r="N386" s="626">
        <f>IF(M386&gt;0,(H386*M386),"")</f>
        <v>5000</v>
      </c>
      <c r="O386" s="627" t="str">
        <f>IFERROR(VLOOKUP(C386,[8]Hoja1!$A$4:$J$36,10,FALSE),"")</f>
        <v/>
      </c>
    </row>
    <row r="387" spans="2:15" ht="16.5" x14ac:dyDescent="0.3">
      <c r="B387" s="286" t="str">
        <f t="shared" si="9"/>
        <v>327</v>
      </c>
      <c r="C387" s="634">
        <v>327</v>
      </c>
      <c r="D387" s="304"/>
      <c r="E387" s="301" t="s">
        <v>945</v>
      </c>
      <c r="F387" s="301" t="s">
        <v>970</v>
      </c>
      <c r="G387" s="302" t="s">
        <v>971</v>
      </c>
      <c r="H387" s="303">
        <v>2</v>
      </c>
      <c r="I387" s="302" t="s">
        <v>948</v>
      </c>
      <c r="J387" s="301" t="s">
        <v>940</v>
      </c>
      <c r="K387" s="301"/>
      <c r="L387" s="626">
        <v>2018</v>
      </c>
      <c r="M387" s="626">
        <v>3750</v>
      </c>
      <c r="N387" s="626">
        <f t="shared" ref="N387:N449" si="14">IF(M387&gt;0,(H387*M387),"")</f>
        <v>7500</v>
      </c>
      <c r="O387" s="627" t="str">
        <f>IFERROR(VLOOKUP(C387,[8]Hoja1!$A$4:$J$36,10,FALSE),"")</f>
        <v/>
      </c>
    </row>
    <row r="388" spans="2:15" ht="16.5" x14ac:dyDescent="0.3">
      <c r="B388" s="286" t="str">
        <f t="shared" si="9"/>
        <v>328</v>
      </c>
      <c r="C388" s="634">
        <v>328</v>
      </c>
      <c r="D388" s="327"/>
      <c r="E388" s="327" t="s">
        <v>972</v>
      </c>
      <c r="F388" s="327" t="s">
        <v>973</v>
      </c>
      <c r="G388" s="328" t="s">
        <v>974</v>
      </c>
      <c r="H388" s="329">
        <v>1</v>
      </c>
      <c r="I388" s="327" t="s">
        <v>964</v>
      </c>
      <c r="J388" s="327" t="s">
        <v>940</v>
      </c>
      <c r="K388" s="335"/>
      <c r="L388" s="626">
        <v>2018</v>
      </c>
      <c r="M388" s="626">
        <v>6000</v>
      </c>
      <c r="N388" s="626">
        <f t="shared" si="14"/>
        <v>6000</v>
      </c>
      <c r="O388" s="627" t="str">
        <f>IFERROR(VLOOKUP(C388,[8]Hoja1!$A$4:$J$36,10,FALSE),"")</f>
        <v/>
      </c>
    </row>
    <row r="389" spans="2:15" ht="16.5" x14ac:dyDescent="0.3">
      <c r="B389" s="286" t="str">
        <f t="shared" si="9"/>
        <v>329</v>
      </c>
      <c r="C389" s="634">
        <v>329</v>
      </c>
      <c r="D389" s="304"/>
      <c r="E389" s="301" t="s">
        <v>945</v>
      </c>
      <c r="F389" s="301" t="s">
        <v>975</v>
      </c>
      <c r="G389" s="302" t="s">
        <v>976</v>
      </c>
      <c r="H389" s="303">
        <v>1</v>
      </c>
      <c r="I389" s="302" t="s">
        <v>952</v>
      </c>
      <c r="J389" s="301" t="s">
        <v>940</v>
      </c>
      <c r="K389" s="301"/>
      <c r="L389" s="626">
        <v>2018</v>
      </c>
      <c r="M389" s="642">
        <v>750</v>
      </c>
      <c r="N389" s="626">
        <f t="shared" si="14"/>
        <v>750</v>
      </c>
      <c r="O389" s="627" t="str">
        <f>IFERROR(VLOOKUP(C389,[8]Hoja1!$A$4:$J$36,10,FALSE),"")</f>
        <v/>
      </c>
    </row>
    <row r="390" spans="2:15" ht="16.5" x14ac:dyDescent="0.3">
      <c r="B390" s="286" t="str">
        <f t="shared" si="9"/>
        <v>330</v>
      </c>
      <c r="C390" s="634">
        <v>330</v>
      </c>
      <c r="D390" s="304"/>
      <c r="E390" s="301" t="s">
        <v>945</v>
      </c>
      <c r="F390" s="301" t="s">
        <v>977</v>
      </c>
      <c r="G390" s="302" t="s">
        <v>978</v>
      </c>
      <c r="H390" s="303">
        <v>2</v>
      </c>
      <c r="I390" s="302" t="s">
        <v>952</v>
      </c>
      <c r="J390" s="301" t="s">
        <v>940</v>
      </c>
      <c r="K390" s="301"/>
      <c r="L390" s="626">
        <v>2018</v>
      </c>
      <c r="M390" s="626">
        <v>2500</v>
      </c>
      <c r="N390" s="626">
        <f t="shared" si="14"/>
        <v>5000</v>
      </c>
      <c r="O390" s="627" t="str">
        <f>IFERROR(VLOOKUP(C390,[8]Hoja1!$A$4:$J$36,10,FALSE),"")</f>
        <v/>
      </c>
    </row>
    <row r="391" spans="2:15" ht="16.5" x14ac:dyDescent="0.25">
      <c r="B391" s="286" t="str">
        <f t="shared" si="9"/>
        <v>355</v>
      </c>
      <c r="C391" s="634">
        <v>355</v>
      </c>
      <c r="D391" s="317"/>
      <c r="E391" s="318" t="s">
        <v>945</v>
      </c>
      <c r="F391" s="318" t="s">
        <v>979</v>
      </c>
      <c r="G391" s="318" t="s">
        <v>980</v>
      </c>
      <c r="H391" s="317">
        <v>1</v>
      </c>
      <c r="I391" s="318" t="s">
        <v>981</v>
      </c>
      <c r="J391" s="318" t="s">
        <v>940</v>
      </c>
      <c r="K391" s="317"/>
      <c r="L391" s="626">
        <v>2018</v>
      </c>
      <c r="M391" s="626">
        <v>3500</v>
      </c>
      <c r="N391" s="626">
        <f t="shared" si="14"/>
        <v>3500</v>
      </c>
      <c r="O391" s="627" t="str">
        <f>IFERROR(VLOOKUP(C391,[8]Hoja1!$A$4:$J$36,10,FALSE),"")</f>
        <v/>
      </c>
    </row>
    <row r="392" spans="2:15" ht="16.5" x14ac:dyDescent="0.3">
      <c r="B392" s="286" t="str">
        <f t="shared" si="9"/>
        <v>356</v>
      </c>
      <c r="C392" s="634">
        <v>356</v>
      </c>
      <c r="D392" s="304"/>
      <c r="E392" s="301" t="s">
        <v>945</v>
      </c>
      <c r="F392" s="301" t="s">
        <v>982</v>
      </c>
      <c r="G392" s="302" t="s">
        <v>983</v>
      </c>
      <c r="H392" s="303">
        <v>1</v>
      </c>
      <c r="I392" s="302" t="s">
        <v>952</v>
      </c>
      <c r="J392" s="301" t="s">
        <v>940</v>
      </c>
      <c r="K392" s="301"/>
      <c r="L392" s="626">
        <v>2018</v>
      </c>
      <c r="M392" s="642">
        <v>750</v>
      </c>
      <c r="N392" s="626">
        <f t="shared" si="14"/>
        <v>750</v>
      </c>
      <c r="O392" s="627" t="str">
        <f>IFERROR(VLOOKUP(C392,[8]Hoja1!$A$4:$J$36,10,FALSE),"")</f>
        <v/>
      </c>
    </row>
    <row r="393" spans="2:15" ht="16.5" x14ac:dyDescent="0.3">
      <c r="B393" s="286" t="str">
        <f t="shared" si="9"/>
        <v>365</v>
      </c>
      <c r="C393" s="634">
        <v>365</v>
      </c>
      <c r="D393" s="326"/>
      <c r="E393" s="322" t="s">
        <v>945</v>
      </c>
      <c r="F393" s="326" t="s">
        <v>984</v>
      </c>
      <c r="G393" s="498" t="s">
        <v>985</v>
      </c>
      <c r="H393" s="308">
        <v>1</v>
      </c>
      <c r="I393" s="326" t="s">
        <v>981</v>
      </c>
      <c r="J393" s="326" t="s">
        <v>940</v>
      </c>
      <c r="K393" s="326"/>
      <c r="L393" s="626">
        <v>2018</v>
      </c>
      <c r="M393" s="626">
        <v>5500</v>
      </c>
      <c r="N393" s="626">
        <f t="shared" si="14"/>
        <v>5500</v>
      </c>
      <c r="O393" s="627">
        <f>IFERROR(VLOOKUP(C393,[8]Hoja1!$A$4:$J$36,10,FALSE),"")</f>
        <v>0.59375</v>
      </c>
    </row>
    <row r="394" spans="2:15" ht="16.5" x14ac:dyDescent="0.3">
      <c r="B394" s="286" t="str">
        <f t="shared" si="9"/>
        <v>366</v>
      </c>
      <c r="C394" s="634">
        <v>366</v>
      </c>
      <c r="D394" s="298"/>
      <c r="E394" s="298" t="s">
        <v>945</v>
      </c>
      <c r="F394" s="298" t="s">
        <v>986</v>
      </c>
      <c r="G394" s="298" t="s">
        <v>987</v>
      </c>
      <c r="H394" s="303">
        <v>2</v>
      </c>
      <c r="I394" s="298" t="s">
        <v>952</v>
      </c>
      <c r="J394" s="298" t="s">
        <v>940</v>
      </c>
      <c r="K394" s="298"/>
      <c r="L394" s="626">
        <v>2018</v>
      </c>
      <c r="M394" s="626">
        <v>600</v>
      </c>
      <c r="N394" s="626">
        <f t="shared" si="14"/>
        <v>1200</v>
      </c>
      <c r="O394" s="627" t="str">
        <f>IFERROR(VLOOKUP(C394,[8]Hoja1!$A$4:$J$36,10,FALSE),"")</f>
        <v/>
      </c>
    </row>
    <row r="395" spans="2:15" ht="16.5" x14ac:dyDescent="0.3">
      <c r="B395" s="286" t="str">
        <f t="shared" si="9"/>
        <v>367</v>
      </c>
      <c r="C395" s="634">
        <v>367</v>
      </c>
      <c r="D395" s="321"/>
      <c r="E395" s="322" t="s">
        <v>945</v>
      </c>
      <c r="F395" s="323" t="s">
        <v>988</v>
      </c>
      <c r="G395" s="324" t="s">
        <v>989</v>
      </c>
      <c r="H395" s="325">
        <v>2</v>
      </c>
      <c r="I395" s="322" t="s">
        <v>981</v>
      </c>
      <c r="J395" s="323" t="s">
        <v>940</v>
      </c>
      <c r="K395" s="321"/>
      <c r="L395" s="626">
        <v>2018</v>
      </c>
      <c r="M395" s="626">
        <v>5500</v>
      </c>
      <c r="N395" s="626">
        <f t="shared" si="14"/>
        <v>11000</v>
      </c>
      <c r="O395" s="627" t="str">
        <f>IFERROR(VLOOKUP(C395,[8]Hoja1!$A$4:$J$36,10,FALSE),"")</f>
        <v/>
      </c>
    </row>
    <row r="396" spans="2:15" ht="16.5" x14ac:dyDescent="0.3">
      <c r="B396" s="286" t="str">
        <f t="shared" si="9"/>
        <v>369</v>
      </c>
      <c r="C396" s="634">
        <v>369</v>
      </c>
      <c r="D396" s="299"/>
      <c r="E396" s="298" t="s">
        <v>945</v>
      </c>
      <c r="F396" s="299" t="s">
        <v>990</v>
      </c>
      <c r="G396" s="302" t="s">
        <v>991</v>
      </c>
      <c r="H396" s="300">
        <v>1</v>
      </c>
      <c r="I396" s="299" t="s">
        <v>952</v>
      </c>
      <c r="J396" s="299" t="s">
        <v>940</v>
      </c>
      <c r="K396" s="299"/>
      <c r="L396" s="626">
        <v>2018</v>
      </c>
      <c r="M396" s="626">
        <v>3500</v>
      </c>
      <c r="N396" s="626">
        <f t="shared" si="14"/>
        <v>3500</v>
      </c>
      <c r="O396" s="627" t="str">
        <f>IFERROR(VLOOKUP(C396,[8]Hoja1!$A$4:$J$36,10,FALSE),"")</f>
        <v/>
      </c>
    </row>
    <row r="397" spans="2:15" ht="16.5" x14ac:dyDescent="0.3">
      <c r="B397" s="286" t="str">
        <f t="shared" si="9"/>
        <v>370</v>
      </c>
      <c r="C397" s="634">
        <v>370</v>
      </c>
      <c r="D397" s="299"/>
      <c r="E397" s="298" t="s">
        <v>945</v>
      </c>
      <c r="F397" s="299" t="s">
        <v>992</v>
      </c>
      <c r="G397" s="302" t="s">
        <v>993</v>
      </c>
      <c r="H397" s="300">
        <v>1</v>
      </c>
      <c r="I397" s="299" t="s">
        <v>952</v>
      </c>
      <c r="J397" s="299" t="s">
        <v>940</v>
      </c>
      <c r="K397" s="299"/>
      <c r="L397" s="626">
        <v>2018</v>
      </c>
      <c r="M397" s="626">
        <v>3500</v>
      </c>
      <c r="N397" s="626">
        <f t="shared" si="14"/>
        <v>3500</v>
      </c>
      <c r="O397" s="627">
        <f>IFERROR(VLOOKUP(C397,[8]Hoja1!$A$4:$J$36,10,FALSE),"")</f>
        <v>0.85</v>
      </c>
    </row>
    <row r="398" spans="2:15" ht="16.5" x14ac:dyDescent="0.3">
      <c r="B398" s="286" t="str">
        <f t="shared" si="9"/>
        <v>396</v>
      </c>
      <c r="C398" s="634">
        <v>396</v>
      </c>
      <c r="D398" s="326"/>
      <c r="E398" s="327" t="s">
        <v>563</v>
      </c>
      <c r="F398" s="327" t="s">
        <v>994</v>
      </c>
      <c r="G398" s="328" t="s">
        <v>804</v>
      </c>
      <c r="H398" s="329">
        <v>200</v>
      </c>
      <c r="I398" s="327" t="s">
        <v>981</v>
      </c>
      <c r="J398" s="327" t="s">
        <v>940</v>
      </c>
      <c r="K398" s="327" t="s">
        <v>995</v>
      </c>
      <c r="L398" s="626">
        <v>2018</v>
      </c>
      <c r="M398" s="626">
        <v>145</v>
      </c>
      <c r="N398" s="626">
        <f t="shared" si="14"/>
        <v>29000</v>
      </c>
      <c r="O398" s="627" t="str">
        <f>IFERROR(VLOOKUP(C398,[8]Hoja1!$A$4:$J$36,10,FALSE),"")</f>
        <v/>
      </c>
    </row>
    <row r="399" spans="2:15" ht="16.5" x14ac:dyDescent="0.3">
      <c r="B399" s="286" t="str">
        <f t="shared" si="9"/>
        <v>397</v>
      </c>
      <c r="C399" s="634">
        <v>397</v>
      </c>
      <c r="D399" s="326"/>
      <c r="E399" s="327" t="s">
        <v>563</v>
      </c>
      <c r="F399" s="327" t="s">
        <v>996</v>
      </c>
      <c r="G399" s="328" t="s">
        <v>816</v>
      </c>
      <c r="H399" s="329">
        <v>200</v>
      </c>
      <c r="I399" s="327" t="s">
        <v>981</v>
      </c>
      <c r="J399" s="327" t="s">
        <v>940</v>
      </c>
      <c r="K399" s="327" t="s">
        <v>997</v>
      </c>
      <c r="L399" s="626">
        <v>2018</v>
      </c>
      <c r="M399" s="626">
        <v>145</v>
      </c>
      <c r="N399" s="626">
        <f t="shared" si="14"/>
        <v>29000</v>
      </c>
      <c r="O399" s="627" t="str">
        <f>IFERROR(VLOOKUP(C399,[8]Hoja1!$A$4:$J$36,10,FALSE),"")</f>
        <v/>
      </c>
    </row>
    <row r="400" spans="2:15" ht="16.5" x14ac:dyDescent="0.3">
      <c r="B400" s="286" t="str">
        <f t="shared" si="9"/>
        <v>398</v>
      </c>
      <c r="C400" s="634">
        <v>398</v>
      </c>
      <c r="D400" s="326"/>
      <c r="E400" s="327" t="s">
        <v>563</v>
      </c>
      <c r="F400" s="327" t="s">
        <v>998</v>
      </c>
      <c r="G400" s="328" t="s">
        <v>784</v>
      </c>
      <c r="H400" s="329">
        <v>50</v>
      </c>
      <c r="I400" s="327" t="s">
        <v>939</v>
      </c>
      <c r="J400" s="327" t="s">
        <v>940</v>
      </c>
      <c r="K400" s="327" t="s">
        <v>999</v>
      </c>
      <c r="L400" s="626">
        <v>2018</v>
      </c>
      <c r="M400" s="626">
        <v>315</v>
      </c>
      <c r="N400" s="626">
        <f t="shared" si="14"/>
        <v>15750</v>
      </c>
      <c r="O400" s="627" t="str">
        <f>IFERROR(VLOOKUP(C400,[8]Hoja1!$A$4:$J$36,10,FALSE),"")</f>
        <v/>
      </c>
    </row>
    <row r="401" spans="2:15" ht="16.5" x14ac:dyDescent="0.3">
      <c r="B401" s="286" t="str">
        <f t="shared" si="9"/>
        <v>399</v>
      </c>
      <c r="C401" s="634">
        <v>399</v>
      </c>
      <c r="D401" s="326"/>
      <c r="E401" s="327" t="s">
        <v>563</v>
      </c>
      <c r="F401" s="327" t="s">
        <v>1000</v>
      </c>
      <c r="G401" s="328" t="s">
        <v>785</v>
      </c>
      <c r="H401" s="329">
        <v>50</v>
      </c>
      <c r="I401" s="327" t="s">
        <v>939</v>
      </c>
      <c r="J401" s="327" t="s">
        <v>940</v>
      </c>
      <c r="K401" s="327" t="s">
        <v>1001</v>
      </c>
      <c r="L401" s="626">
        <v>2018</v>
      </c>
      <c r="M401" s="626">
        <v>315</v>
      </c>
      <c r="N401" s="626">
        <f t="shared" si="14"/>
        <v>15750</v>
      </c>
      <c r="O401" s="627" t="str">
        <f>IFERROR(VLOOKUP(C401,[8]Hoja1!$A$4:$J$36,10,FALSE),"")</f>
        <v/>
      </c>
    </row>
    <row r="402" spans="2:15" ht="16.5" x14ac:dyDescent="0.3">
      <c r="B402" s="286" t="str">
        <f t="shared" si="9"/>
        <v>400</v>
      </c>
      <c r="C402" s="634">
        <v>400</v>
      </c>
      <c r="D402" s="326"/>
      <c r="E402" s="326" t="s">
        <v>563</v>
      </c>
      <c r="F402" s="326" t="s">
        <v>1002</v>
      </c>
      <c r="G402" s="307" t="s">
        <v>2023</v>
      </c>
      <c r="H402" s="703">
        <v>3</v>
      </c>
      <c r="I402" s="326" t="s">
        <v>981</v>
      </c>
      <c r="J402" s="326" t="s">
        <v>940</v>
      </c>
      <c r="K402" s="326"/>
      <c r="L402" s="626">
        <v>2018</v>
      </c>
      <c r="M402" s="626">
        <v>195</v>
      </c>
      <c r="N402" s="626">
        <f t="shared" si="14"/>
        <v>585</v>
      </c>
      <c r="O402" s="627" t="str">
        <f>IFERROR(VLOOKUP(C402,[8]Hoja1!$A$4:$J$36,10,FALSE),"")</f>
        <v/>
      </c>
    </row>
    <row r="403" spans="2:15" ht="16.5" x14ac:dyDescent="0.3">
      <c r="B403" s="286" t="str">
        <f t="shared" si="9"/>
        <v>401</v>
      </c>
      <c r="C403" s="634">
        <v>401</v>
      </c>
      <c r="D403" s="327"/>
      <c r="E403" s="327" t="s">
        <v>563</v>
      </c>
      <c r="F403" s="327" t="s">
        <v>1003</v>
      </c>
      <c r="G403" s="307" t="s">
        <v>1008</v>
      </c>
      <c r="H403" s="704">
        <v>55</v>
      </c>
      <c r="I403" s="327" t="s">
        <v>981</v>
      </c>
      <c r="J403" s="327" t="s">
        <v>940</v>
      </c>
      <c r="K403" s="327"/>
      <c r="L403" s="626">
        <v>2018</v>
      </c>
      <c r="M403" s="626">
        <v>195</v>
      </c>
      <c r="N403" s="626">
        <f t="shared" si="14"/>
        <v>10725</v>
      </c>
      <c r="O403" s="627" t="str">
        <f>IFERROR(VLOOKUP(C403,[8]Hoja1!$A$4:$J$36,10,FALSE),"")</f>
        <v/>
      </c>
    </row>
    <row r="404" spans="2:15" ht="16.5" x14ac:dyDescent="0.3">
      <c r="B404" s="286" t="str">
        <f t="shared" si="9"/>
        <v>402</v>
      </c>
      <c r="C404" s="634">
        <v>402</v>
      </c>
      <c r="D404" s="327"/>
      <c r="E404" s="327" t="s">
        <v>563</v>
      </c>
      <c r="F404" s="327" t="s">
        <v>1004</v>
      </c>
      <c r="G404" s="307" t="s">
        <v>1010</v>
      </c>
      <c r="H404" s="329">
        <v>140</v>
      </c>
      <c r="I404" s="327" t="s">
        <v>981</v>
      </c>
      <c r="J404" s="327" t="s">
        <v>940</v>
      </c>
      <c r="K404" s="327"/>
      <c r="L404" s="626">
        <v>2018</v>
      </c>
      <c r="M404" s="626">
        <v>195</v>
      </c>
      <c r="N404" s="626">
        <f>IF(M404&gt;0,(H404*M404),"")</f>
        <v>27300</v>
      </c>
      <c r="O404" s="627" t="str">
        <f>IFERROR(VLOOKUP(C404,[8]Hoja1!$A$4:$J$36,10,FALSE),"")</f>
        <v/>
      </c>
    </row>
    <row r="405" spans="2:15" ht="16.5" x14ac:dyDescent="0.3">
      <c r="B405" s="286" t="str">
        <f t="shared" si="9"/>
        <v>403</v>
      </c>
      <c r="C405" s="634">
        <v>403</v>
      </c>
      <c r="D405" s="327"/>
      <c r="E405" s="327" t="s">
        <v>563</v>
      </c>
      <c r="F405" s="327" t="s">
        <v>1005</v>
      </c>
      <c r="G405" s="307" t="s">
        <v>1006</v>
      </c>
      <c r="H405" s="329">
        <v>107</v>
      </c>
      <c r="I405" s="327" t="s">
        <v>981</v>
      </c>
      <c r="J405" s="327" t="s">
        <v>940</v>
      </c>
      <c r="K405" s="327"/>
      <c r="L405" s="626">
        <v>2018</v>
      </c>
      <c r="M405" s="626">
        <v>195</v>
      </c>
      <c r="N405" s="626">
        <f t="shared" si="14"/>
        <v>20865</v>
      </c>
      <c r="O405" s="627" t="str">
        <f>IFERROR(VLOOKUP(C405,[8]Hoja1!$A$4:$J$36,10,FALSE),"")</f>
        <v/>
      </c>
    </row>
    <row r="406" spans="2:15" ht="16.5" x14ac:dyDescent="0.3">
      <c r="B406" s="286" t="str">
        <f t="shared" si="9"/>
        <v>404</v>
      </c>
      <c r="C406" s="634">
        <v>404</v>
      </c>
      <c r="D406" s="327"/>
      <c r="E406" s="327" t="s">
        <v>563</v>
      </c>
      <c r="F406" s="327" t="s">
        <v>1007</v>
      </c>
      <c r="G406" s="307" t="s">
        <v>1008</v>
      </c>
      <c r="H406" s="329">
        <v>107</v>
      </c>
      <c r="I406" s="327" t="s">
        <v>981</v>
      </c>
      <c r="J406" s="327" t="s">
        <v>940</v>
      </c>
      <c r="K406" s="327"/>
      <c r="L406" s="626">
        <v>2018</v>
      </c>
      <c r="M406" s="626">
        <v>195</v>
      </c>
      <c r="N406" s="626">
        <f t="shared" si="14"/>
        <v>20865</v>
      </c>
      <c r="O406" s="627" t="str">
        <f>IFERROR(VLOOKUP(C406,[8]Hoja1!$A$4:$J$36,10,FALSE),"")</f>
        <v/>
      </c>
    </row>
    <row r="407" spans="2:15" ht="16.5" x14ac:dyDescent="0.3">
      <c r="B407" s="286" t="str">
        <f t="shared" si="9"/>
        <v>405</v>
      </c>
      <c r="C407" s="634">
        <v>405</v>
      </c>
      <c r="D407" s="327"/>
      <c r="E407" s="327" t="s">
        <v>563</v>
      </c>
      <c r="F407" s="327" t="s">
        <v>1009</v>
      </c>
      <c r="G407" s="307" t="s">
        <v>1010</v>
      </c>
      <c r="H407" s="329">
        <v>161</v>
      </c>
      <c r="I407" s="327" t="s">
        <v>981</v>
      </c>
      <c r="J407" s="327" t="s">
        <v>940</v>
      </c>
      <c r="K407" s="327"/>
      <c r="L407" s="626">
        <v>2018</v>
      </c>
      <c r="M407" s="626">
        <v>195</v>
      </c>
      <c r="N407" s="626">
        <f t="shared" si="14"/>
        <v>31395</v>
      </c>
      <c r="O407" s="627" t="str">
        <f>IFERROR(VLOOKUP(C407,[8]Hoja1!$A$4:$J$36,10,FALSE),"")</f>
        <v/>
      </c>
    </row>
    <row r="408" spans="2:15" ht="16.5" x14ac:dyDescent="0.3">
      <c r="B408" s="286" t="str">
        <f t="shared" si="9"/>
        <v>406</v>
      </c>
      <c r="C408" s="634">
        <v>406</v>
      </c>
      <c r="D408" s="327"/>
      <c r="E408" s="327" t="s">
        <v>563</v>
      </c>
      <c r="F408" s="327" t="s">
        <v>1011</v>
      </c>
      <c r="G408" s="307" t="s">
        <v>1012</v>
      </c>
      <c r="H408" s="329">
        <v>115</v>
      </c>
      <c r="I408" s="327" t="s">
        <v>981</v>
      </c>
      <c r="J408" s="327" t="s">
        <v>940</v>
      </c>
      <c r="K408" s="327" t="s">
        <v>1219</v>
      </c>
      <c r="L408" s="626">
        <v>2018</v>
      </c>
      <c r="M408" s="626">
        <v>195</v>
      </c>
      <c r="N408" s="626">
        <f t="shared" si="14"/>
        <v>22425</v>
      </c>
      <c r="O408" s="627" t="str">
        <f>IFERROR(VLOOKUP(C408,[8]Hoja1!$A$4:$J$36,10,FALSE),"")</f>
        <v/>
      </c>
    </row>
    <row r="409" spans="2:15" ht="16.5" x14ac:dyDescent="0.3">
      <c r="B409" s="286" t="str">
        <f t="shared" si="9"/>
        <v>412</v>
      </c>
      <c r="C409" s="634">
        <v>412</v>
      </c>
      <c r="D409" s="327"/>
      <c r="E409" s="327" t="s">
        <v>563</v>
      </c>
      <c r="F409" s="327" t="s">
        <v>1013</v>
      </c>
      <c r="G409" s="327" t="s">
        <v>792</v>
      </c>
      <c r="H409" s="329">
        <v>200</v>
      </c>
      <c r="I409" s="327" t="s">
        <v>981</v>
      </c>
      <c r="J409" s="327" t="s">
        <v>940</v>
      </c>
      <c r="K409" s="327" t="s">
        <v>995</v>
      </c>
      <c r="L409" s="626">
        <v>2018</v>
      </c>
      <c r="M409" s="626">
        <v>145</v>
      </c>
      <c r="N409" s="626">
        <f t="shared" si="14"/>
        <v>29000</v>
      </c>
      <c r="O409" s="627" t="str">
        <f>IFERROR(VLOOKUP(C409,[8]Hoja1!$A$4:$J$36,10,FALSE),"")</f>
        <v/>
      </c>
    </row>
    <row r="410" spans="2:15" ht="16.5" x14ac:dyDescent="0.3">
      <c r="B410" s="286" t="str">
        <f t="shared" si="9"/>
        <v>413</v>
      </c>
      <c r="C410" s="634">
        <v>413</v>
      </c>
      <c r="D410" s="327"/>
      <c r="E410" s="327" t="s">
        <v>563</v>
      </c>
      <c r="F410" s="327" t="s">
        <v>1014</v>
      </c>
      <c r="G410" s="328" t="s">
        <v>805</v>
      </c>
      <c r="H410" s="329">
        <v>200</v>
      </c>
      <c r="I410" s="327" t="s">
        <v>981</v>
      </c>
      <c r="J410" s="327" t="s">
        <v>940</v>
      </c>
      <c r="K410" s="327" t="s">
        <v>997</v>
      </c>
      <c r="L410" s="626">
        <v>2018</v>
      </c>
      <c r="M410" s="626">
        <v>145</v>
      </c>
      <c r="N410" s="626">
        <f t="shared" si="14"/>
        <v>29000</v>
      </c>
      <c r="O410" s="627" t="str">
        <f>IFERROR(VLOOKUP(C410,[8]Hoja1!$A$4:$J$36,10,FALSE),"")</f>
        <v/>
      </c>
    </row>
    <row r="411" spans="2:15" ht="16.5" x14ac:dyDescent="0.3">
      <c r="B411" s="286" t="str">
        <f t="shared" si="9"/>
        <v>414</v>
      </c>
      <c r="C411" s="634">
        <v>414</v>
      </c>
      <c r="D411" s="327"/>
      <c r="E411" s="327" t="s">
        <v>563</v>
      </c>
      <c r="F411" s="327" t="s">
        <v>1015</v>
      </c>
      <c r="G411" s="328" t="s">
        <v>786</v>
      </c>
      <c r="H411" s="329">
        <v>50</v>
      </c>
      <c r="I411" s="327" t="s">
        <v>939</v>
      </c>
      <c r="J411" s="327" t="s">
        <v>940</v>
      </c>
      <c r="K411" s="327" t="s">
        <v>999</v>
      </c>
      <c r="L411" s="626">
        <v>2018</v>
      </c>
      <c r="M411" s="626">
        <v>315</v>
      </c>
      <c r="N411" s="626">
        <f t="shared" si="14"/>
        <v>15750</v>
      </c>
      <c r="O411" s="627" t="str">
        <f>IFERROR(VLOOKUP(C411,[8]Hoja1!$A$4:$J$36,10,FALSE),"")</f>
        <v/>
      </c>
    </row>
    <row r="412" spans="2:15" ht="16.5" x14ac:dyDescent="0.3">
      <c r="B412" s="286" t="str">
        <f t="shared" si="9"/>
        <v>415</v>
      </c>
      <c r="C412" s="634">
        <v>415</v>
      </c>
      <c r="D412" s="327"/>
      <c r="E412" s="327" t="s">
        <v>563</v>
      </c>
      <c r="F412" s="327" t="s">
        <v>1016</v>
      </c>
      <c r="G412" s="328" t="s">
        <v>787</v>
      </c>
      <c r="H412" s="329">
        <v>50</v>
      </c>
      <c r="I412" s="327" t="s">
        <v>939</v>
      </c>
      <c r="J412" s="327" t="s">
        <v>940</v>
      </c>
      <c r="K412" s="327" t="s">
        <v>1001</v>
      </c>
      <c r="L412" s="626">
        <v>2018</v>
      </c>
      <c r="M412" s="626">
        <v>315</v>
      </c>
      <c r="N412" s="626">
        <f t="shared" si="14"/>
        <v>15750</v>
      </c>
      <c r="O412" s="627" t="str">
        <f>IFERROR(VLOOKUP(C412,[8]Hoja1!$A$4:$J$36,10,FALSE),"")</f>
        <v/>
      </c>
    </row>
    <row r="413" spans="2:15" ht="16.5" x14ac:dyDescent="0.3">
      <c r="B413" s="286" t="str">
        <f t="shared" si="9"/>
        <v>428</v>
      </c>
      <c r="C413" s="634">
        <v>428</v>
      </c>
      <c r="D413" s="326"/>
      <c r="E413" s="326" t="s">
        <v>563</v>
      </c>
      <c r="F413" s="326" t="s">
        <v>1017</v>
      </c>
      <c r="G413" s="328" t="s">
        <v>808</v>
      </c>
      <c r="H413" s="329">
        <v>300</v>
      </c>
      <c r="I413" s="327" t="s">
        <v>981</v>
      </c>
      <c r="J413" s="327" t="s">
        <v>940</v>
      </c>
      <c r="K413" s="327" t="s">
        <v>995</v>
      </c>
      <c r="L413" s="626">
        <v>2018</v>
      </c>
      <c r="M413" s="626">
        <v>145</v>
      </c>
      <c r="N413" s="626">
        <f t="shared" si="14"/>
        <v>43500</v>
      </c>
      <c r="O413" s="627" t="str">
        <f>IFERROR(VLOOKUP(C413,[8]Hoja1!$A$4:$J$36,10,FALSE),"")</f>
        <v/>
      </c>
    </row>
    <row r="414" spans="2:15" ht="16.5" x14ac:dyDescent="0.3">
      <c r="B414" s="286" t="str">
        <f t="shared" si="9"/>
        <v>429</v>
      </c>
      <c r="C414" s="634">
        <v>429</v>
      </c>
      <c r="D414" s="327"/>
      <c r="E414" s="327" t="s">
        <v>563</v>
      </c>
      <c r="F414" s="327" t="s">
        <v>1018</v>
      </c>
      <c r="G414" s="328" t="s">
        <v>812</v>
      </c>
      <c r="H414" s="329">
        <v>300</v>
      </c>
      <c r="I414" s="327" t="s">
        <v>981</v>
      </c>
      <c r="J414" s="327" t="s">
        <v>940</v>
      </c>
      <c r="K414" s="327" t="s">
        <v>997</v>
      </c>
      <c r="L414" s="626">
        <v>2018</v>
      </c>
      <c r="M414" s="626">
        <v>145</v>
      </c>
      <c r="N414" s="626">
        <f t="shared" si="14"/>
        <v>43500</v>
      </c>
      <c r="O414" s="627" t="str">
        <f>IFERROR(VLOOKUP(C414,[8]Hoja1!$A$4:$J$36,10,FALSE),"")</f>
        <v/>
      </c>
    </row>
    <row r="415" spans="2:15" ht="16.5" x14ac:dyDescent="0.3">
      <c r="B415" s="286" t="str">
        <f t="shared" si="9"/>
        <v>430</v>
      </c>
      <c r="C415" s="634">
        <v>430</v>
      </c>
      <c r="D415" s="327"/>
      <c r="E415" s="327" t="s">
        <v>563</v>
      </c>
      <c r="F415" s="327" t="s">
        <v>1019</v>
      </c>
      <c r="G415" s="328" t="s">
        <v>790</v>
      </c>
      <c r="H415" s="329">
        <v>75</v>
      </c>
      <c r="I415" s="327" t="s">
        <v>939</v>
      </c>
      <c r="J415" s="327" t="s">
        <v>940</v>
      </c>
      <c r="K415" s="327" t="s">
        <v>999</v>
      </c>
      <c r="L415" s="626">
        <v>2018</v>
      </c>
      <c r="M415" s="626">
        <v>315</v>
      </c>
      <c r="N415" s="626">
        <f t="shared" si="14"/>
        <v>23625</v>
      </c>
      <c r="O415" s="627" t="str">
        <f>IFERROR(VLOOKUP(C415,[8]Hoja1!$A$4:$J$36,10,FALSE),"")</f>
        <v/>
      </c>
    </row>
    <row r="416" spans="2:15" ht="16.5" x14ac:dyDescent="0.3">
      <c r="B416" s="286" t="str">
        <f t="shared" si="9"/>
        <v>431</v>
      </c>
      <c r="C416" s="634">
        <v>431</v>
      </c>
      <c r="D416" s="327"/>
      <c r="E416" s="327" t="s">
        <v>563</v>
      </c>
      <c r="F416" s="327" t="s">
        <v>1020</v>
      </c>
      <c r="G416" s="328" t="s">
        <v>791</v>
      </c>
      <c r="H416" s="329">
        <v>75</v>
      </c>
      <c r="I416" s="327" t="s">
        <v>939</v>
      </c>
      <c r="J416" s="327" t="s">
        <v>940</v>
      </c>
      <c r="K416" s="327" t="s">
        <v>1001</v>
      </c>
      <c r="L416" s="626">
        <v>2018</v>
      </c>
      <c r="M416" s="626">
        <v>315</v>
      </c>
      <c r="N416" s="626">
        <f>IF(M416&gt;0,(H416*M416),"")</f>
        <v>23625</v>
      </c>
      <c r="O416" s="627" t="str">
        <f>IFERROR(VLOOKUP(C416,[8]Hoja1!$A$4:$J$36,10,FALSE),"")</f>
        <v/>
      </c>
    </row>
    <row r="417" spans="2:15" ht="16.5" x14ac:dyDescent="0.3">
      <c r="B417" s="286" t="str">
        <f t="shared" si="9"/>
        <v>444</v>
      </c>
      <c r="C417" s="634">
        <v>444</v>
      </c>
      <c r="D417" s="326"/>
      <c r="E417" s="326" t="s">
        <v>1021</v>
      </c>
      <c r="F417" s="326" t="s">
        <v>1022</v>
      </c>
      <c r="G417" s="307" t="s">
        <v>1023</v>
      </c>
      <c r="H417" s="308">
        <v>1</v>
      </c>
      <c r="I417" s="326" t="s">
        <v>939</v>
      </c>
      <c r="J417" s="326" t="s">
        <v>940</v>
      </c>
      <c r="K417" s="326" t="s">
        <v>1137</v>
      </c>
      <c r="L417" s="626">
        <v>2018</v>
      </c>
      <c r="M417" s="626"/>
      <c r="N417" s="626" t="str">
        <f t="shared" si="14"/>
        <v/>
      </c>
      <c r="O417" s="627" t="str">
        <f>IFERROR(VLOOKUP(C417,[8]Hoja1!$A$4:$J$36,10,FALSE),"")</f>
        <v/>
      </c>
    </row>
    <row r="418" spans="2:15" ht="16.5" x14ac:dyDescent="0.3">
      <c r="B418" s="286" t="str">
        <f t="shared" si="9"/>
        <v>445</v>
      </c>
      <c r="C418" s="634">
        <v>445</v>
      </c>
      <c r="D418" s="330"/>
      <c r="E418" s="330" t="s">
        <v>575</v>
      </c>
      <c r="F418" s="330" t="s">
        <v>1024</v>
      </c>
      <c r="G418" s="330" t="s">
        <v>1025</v>
      </c>
      <c r="H418" s="331">
        <v>1</v>
      </c>
      <c r="I418" s="330" t="s">
        <v>981</v>
      </c>
      <c r="J418" s="330" t="s">
        <v>1026</v>
      </c>
      <c r="K418" s="330" t="s">
        <v>1219</v>
      </c>
      <c r="L418" s="626">
        <v>2018</v>
      </c>
      <c r="M418" s="626"/>
      <c r="N418" s="626" t="str">
        <f t="shared" si="14"/>
        <v/>
      </c>
      <c r="O418" s="627" t="str">
        <f>IFERROR(VLOOKUP(C418,[8]Hoja1!$A$4:$J$36,10,FALSE),"")</f>
        <v/>
      </c>
    </row>
    <row r="419" spans="2:15" ht="16.5" x14ac:dyDescent="0.3">
      <c r="B419" s="286" t="str">
        <f t="shared" ref="B419:B482" si="15">MID(F419,4,3)</f>
        <v>446</v>
      </c>
      <c r="C419" s="634">
        <v>446</v>
      </c>
      <c r="D419" s="326"/>
      <c r="E419" s="326" t="s">
        <v>575</v>
      </c>
      <c r="F419" s="326" t="s">
        <v>1027</v>
      </c>
      <c r="G419" s="307" t="s">
        <v>793</v>
      </c>
      <c r="H419" s="308">
        <v>1</v>
      </c>
      <c r="I419" s="326" t="s">
        <v>981</v>
      </c>
      <c r="J419" s="326" t="s">
        <v>940</v>
      </c>
      <c r="K419" s="326"/>
      <c r="L419" s="626">
        <v>2018</v>
      </c>
      <c r="M419" s="626"/>
      <c r="N419" s="626" t="str">
        <f t="shared" si="14"/>
        <v/>
      </c>
      <c r="O419" s="627" t="str">
        <f>IFERROR(VLOOKUP(C419,[8]Hoja1!$A$4:$J$36,10,FALSE),"")</f>
        <v/>
      </c>
    </row>
    <row r="420" spans="2:15" ht="16.5" x14ac:dyDescent="0.3">
      <c r="B420" s="286" t="str">
        <f t="shared" si="15"/>
        <v>447</v>
      </c>
      <c r="C420" s="634">
        <v>447</v>
      </c>
      <c r="D420" s="326"/>
      <c r="E420" s="326" t="s">
        <v>575</v>
      </c>
      <c r="F420" s="326" t="s">
        <v>1028</v>
      </c>
      <c r="G420" s="307" t="s">
        <v>788</v>
      </c>
      <c r="H420" s="308">
        <v>3</v>
      </c>
      <c r="I420" s="326" t="s">
        <v>939</v>
      </c>
      <c r="J420" s="326" t="s">
        <v>940</v>
      </c>
      <c r="K420" s="326"/>
      <c r="L420" s="626">
        <v>2018</v>
      </c>
      <c r="M420" s="626"/>
      <c r="N420" s="626" t="str">
        <f t="shared" si="14"/>
        <v/>
      </c>
      <c r="O420" s="627" t="str">
        <f>IFERROR(VLOOKUP(C420,[8]Hoja1!$A$4:$J$36,10,FALSE),"")</f>
        <v/>
      </c>
    </row>
    <row r="421" spans="2:15" ht="16.5" x14ac:dyDescent="0.3">
      <c r="B421" s="286" t="str">
        <f t="shared" si="15"/>
        <v>448</v>
      </c>
      <c r="C421" s="634">
        <v>448</v>
      </c>
      <c r="D421" s="332"/>
      <c r="E421" s="332" t="s">
        <v>575</v>
      </c>
      <c r="F421" s="332" t="s">
        <v>1029</v>
      </c>
      <c r="G421" s="333" t="s">
        <v>1030</v>
      </c>
      <c r="H421" s="334">
        <v>1</v>
      </c>
      <c r="I421" s="332" t="s">
        <v>939</v>
      </c>
      <c r="J421" s="332" t="s">
        <v>940</v>
      </c>
      <c r="K421" s="332"/>
      <c r="L421" s="626">
        <v>2018</v>
      </c>
      <c r="M421" s="626"/>
      <c r="N421" s="626" t="str">
        <f t="shared" si="14"/>
        <v/>
      </c>
      <c r="O421" s="627" t="str">
        <f>IFERROR(VLOOKUP(C421,[8]Hoja1!$A$4:$J$36,10,FALSE),"")</f>
        <v/>
      </c>
    </row>
    <row r="422" spans="2:15" ht="16.5" x14ac:dyDescent="0.3">
      <c r="B422" s="286" t="str">
        <f t="shared" si="15"/>
        <v>452</v>
      </c>
      <c r="C422" s="634">
        <v>452</v>
      </c>
      <c r="D422" s="306"/>
      <c r="E422" s="335" t="s">
        <v>575</v>
      </c>
      <c r="F422" s="335" t="s">
        <v>1031</v>
      </c>
      <c r="G422" s="328" t="s">
        <v>1032</v>
      </c>
      <c r="H422" s="336">
        <v>1</v>
      </c>
      <c r="I422" s="335" t="s">
        <v>939</v>
      </c>
      <c r="J422" s="335" t="s">
        <v>940</v>
      </c>
      <c r="K422" s="335"/>
      <c r="L422" s="626">
        <v>2018</v>
      </c>
      <c r="M422" s="626"/>
      <c r="N422" s="626" t="str">
        <f t="shared" si="14"/>
        <v/>
      </c>
      <c r="O422" s="627" t="str">
        <f>IFERROR(VLOOKUP(C422,[8]Hoja1!$A$4:$J$36,10,FALSE),"")</f>
        <v/>
      </c>
    </row>
    <row r="423" spans="2:15" ht="16.5" x14ac:dyDescent="0.3">
      <c r="B423" s="286" t="str">
        <f t="shared" si="15"/>
        <v>453</v>
      </c>
      <c r="C423" s="634">
        <v>453</v>
      </c>
      <c r="D423" s="326"/>
      <c r="E423" s="337" t="s">
        <v>794</v>
      </c>
      <c r="F423" s="326" t="s">
        <v>1033</v>
      </c>
      <c r="G423" s="337" t="s">
        <v>803</v>
      </c>
      <c r="H423" s="338">
        <v>40</v>
      </c>
      <c r="I423" s="339" t="s">
        <v>939</v>
      </c>
      <c r="J423" s="337" t="s">
        <v>940</v>
      </c>
      <c r="K423" s="326"/>
      <c r="L423" s="626">
        <v>2018</v>
      </c>
      <c r="M423" s="626"/>
      <c r="N423" s="626" t="str">
        <f t="shared" si="14"/>
        <v/>
      </c>
      <c r="O423" s="627">
        <v>1</v>
      </c>
    </row>
    <row r="424" spans="2:15" ht="16.5" x14ac:dyDescent="0.3">
      <c r="B424" s="286" t="str">
        <f t="shared" si="15"/>
        <v>454</v>
      </c>
      <c r="C424" s="634">
        <v>454</v>
      </c>
      <c r="D424" s="326"/>
      <c r="E424" s="340" t="s">
        <v>794</v>
      </c>
      <c r="F424" s="326" t="s">
        <v>1034</v>
      </c>
      <c r="G424" s="340" t="s">
        <v>795</v>
      </c>
      <c r="H424" s="341">
        <v>2</v>
      </c>
      <c r="I424" s="340" t="s">
        <v>939</v>
      </c>
      <c r="J424" s="337" t="s">
        <v>940</v>
      </c>
      <c r="K424" s="326"/>
      <c r="L424" s="626">
        <v>2018</v>
      </c>
      <c r="M424" s="626"/>
      <c r="N424" s="626" t="str">
        <f t="shared" si="14"/>
        <v/>
      </c>
      <c r="O424" s="627">
        <v>1</v>
      </c>
    </row>
    <row r="425" spans="2:15" ht="16.5" x14ac:dyDescent="0.3">
      <c r="B425" s="286" t="str">
        <f t="shared" si="15"/>
        <v>455</v>
      </c>
      <c r="C425" s="634">
        <v>455</v>
      </c>
      <c r="D425" s="326"/>
      <c r="E425" s="340" t="s">
        <v>794</v>
      </c>
      <c r="F425" s="326" t="s">
        <v>1035</v>
      </c>
      <c r="G425" s="340" t="s">
        <v>800</v>
      </c>
      <c r="H425" s="341">
        <v>84</v>
      </c>
      <c r="I425" s="340" t="s">
        <v>939</v>
      </c>
      <c r="J425" s="337" t="s">
        <v>940</v>
      </c>
      <c r="K425" s="326"/>
      <c r="L425" s="626">
        <v>2018</v>
      </c>
      <c r="M425" s="626"/>
      <c r="N425" s="626" t="str">
        <f t="shared" si="14"/>
        <v/>
      </c>
      <c r="O425" s="627" t="str">
        <f>IFERROR(VLOOKUP(C425,[8]Hoja1!$A$4:$J$36,10,FALSE),"")</f>
        <v/>
      </c>
    </row>
    <row r="426" spans="2:15" ht="16.5" x14ac:dyDescent="0.3">
      <c r="B426" s="286" t="str">
        <f t="shared" si="15"/>
        <v>456</v>
      </c>
      <c r="C426" s="634">
        <v>456</v>
      </c>
      <c r="D426" s="326"/>
      <c r="E426" s="340" t="s">
        <v>794</v>
      </c>
      <c r="F426" s="326" t="s">
        <v>1036</v>
      </c>
      <c r="G426" s="340" t="s">
        <v>796</v>
      </c>
      <c r="H426" s="341">
        <v>3</v>
      </c>
      <c r="I426" s="340" t="s">
        <v>939</v>
      </c>
      <c r="J426" s="337" t="s">
        <v>940</v>
      </c>
      <c r="K426" s="326"/>
      <c r="L426" s="626">
        <v>2018</v>
      </c>
      <c r="M426" s="626"/>
      <c r="N426" s="626" t="str">
        <f t="shared" si="14"/>
        <v/>
      </c>
      <c r="O426" s="627" t="str">
        <f>IFERROR(VLOOKUP(C426,[8]Hoja1!$A$4:$J$36,10,FALSE),"")</f>
        <v/>
      </c>
    </row>
    <row r="427" spans="2:15" ht="16.5" x14ac:dyDescent="0.3">
      <c r="B427" s="286" t="str">
        <f t="shared" si="15"/>
        <v>457</v>
      </c>
      <c r="C427" s="634">
        <v>457</v>
      </c>
      <c r="D427" s="326"/>
      <c r="E427" s="326" t="s">
        <v>563</v>
      </c>
      <c r="F427" s="326" t="s">
        <v>1037</v>
      </c>
      <c r="G427" s="307" t="s">
        <v>802</v>
      </c>
      <c r="H427" s="308">
        <v>75</v>
      </c>
      <c r="I427" s="326" t="s">
        <v>939</v>
      </c>
      <c r="J427" s="326" t="s">
        <v>940</v>
      </c>
      <c r="K427" s="326"/>
      <c r="L427" s="626">
        <v>2018</v>
      </c>
      <c r="M427" s="626">
        <v>315</v>
      </c>
      <c r="N427" s="626">
        <f t="shared" si="14"/>
        <v>23625</v>
      </c>
      <c r="O427" s="627" t="str">
        <f>IFERROR(VLOOKUP(C427,[8]Hoja1!$A$4:$J$36,10,FALSE),"")</f>
        <v/>
      </c>
    </row>
    <row r="428" spans="2:15" ht="16.5" x14ac:dyDescent="0.3">
      <c r="B428" s="286" t="str">
        <f t="shared" si="15"/>
        <v>458</v>
      </c>
      <c r="C428" s="634">
        <v>458</v>
      </c>
      <c r="D428" s="332"/>
      <c r="E428" s="332" t="s">
        <v>563</v>
      </c>
      <c r="F428" s="332" t="s">
        <v>1038</v>
      </c>
      <c r="G428" s="333" t="s">
        <v>801</v>
      </c>
      <c r="H428" s="334">
        <v>75</v>
      </c>
      <c r="I428" s="332" t="s">
        <v>939</v>
      </c>
      <c r="J428" s="332" t="s">
        <v>940</v>
      </c>
      <c r="K428" s="332"/>
      <c r="L428" s="626">
        <v>2018</v>
      </c>
      <c r="M428" s="626">
        <v>315</v>
      </c>
      <c r="N428" s="626">
        <f t="shared" si="14"/>
        <v>23625</v>
      </c>
      <c r="O428" s="627" t="str">
        <f>IFERROR(VLOOKUP(C428,[8]Hoja1!$A$4:$J$36,10,FALSE),"")</f>
        <v/>
      </c>
    </row>
    <row r="429" spans="2:15" ht="16.5" x14ac:dyDescent="0.3">
      <c r="B429" s="286" t="str">
        <f t="shared" si="15"/>
        <v>459</v>
      </c>
      <c r="C429" s="634">
        <v>459</v>
      </c>
      <c r="D429" s="342"/>
      <c r="E429" s="327" t="s">
        <v>797</v>
      </c>
      <c r="F429" s="327" t="s">
        <v>1039</v>
      </c>
      <c r="G429" s="343" t="s">
        <v>798</v>
      </c>
      <c r="H429" s="329">
        <v>17</v>
      </c>
      <c r="I429" s="343" t="s">
        <v>981</v>
      </c>
      <c r="J429" s="327" t="s">
        <v>940</v>
      </c>
      <c r="K429" s="344"/>
      <c r="L429" s="626">
        <v>2018</v>
      </c>
      <c r="M429" s="626"/>
      <c r="N429" s="626" t="str">
        <f t="shared" si="14"/>
        <v/>
      </c>
      <c r="O429" s="627" t="str">
        <f>IFERROR(VLOOKUP(C429,[8]Hoja1!$A$4:$J$36,10,FALSE),"")</f>
        <v/>
      </c>
    </row>
    <row r="430" spans="2:15" ht="16.5" x14ac:dyDescent="0.3">
      <c r="B430" s="286" t="str">
        <f t="shared" si="15"/>
        <v>460</v>
      </c>
      <c r="C430" s="634">
        <v>460</v>
      </c>
      <c r="D430" s="306"/>
      <c r="E430" s="306" t="s">
        <v>575</v>
      </c>
      <c r="F430" s="306" t="s">
        <v>1040</v>
      </c>
      <c r="G430" s="307" t="s">
        <v>1041</v>
      </c>
      <c r="H430" s="345">
        <v>4</v>
      </c>
      <c r="I430" s="306" t="s">
        <v>939</v>
      </c>
      <c r="J430" s="306" t="s">
        <v>940</v>
      </c>
      <c r="K430" s="306"/>
      <c r="L430" s="626">
        <v>2018</v>
      </c>
      <c r="M430" s="626"/>
      <c r="N430" s="626" t="str">
        <f t="shared" si="14"/>
        <v/>
      </c>
      <c r="O430" s="627" t="str">
        <f>IFERROR(VLOOKUP(C430,[8]Hoja1!$A$4:$J$36,10,FALSE),"")</f>
        <v/>
      </c>
    </row>
    <row r="431" spans="2:15" ht="16.5" x14ac:dyDescent="0.3">
      <c r="B431" s="286" t="str">
        <f t="shared" si="15"/>
        <v>473</v>
      </c>
      <c r="C431" s="634">
        <v>473</v>
      </c>
      <c r="D431" s="346"/>
      <c r="E431" s="326" t="s">
        <v>563</v>
      </c>
      <c r="F431" s="326" t="s">
        <v>1042</v>
      </c>
      <c r="G431" s="342" t="s">
        <v>809</v>
      </c>
      <c r="H431" s="329">
        <v>300</v>
      </c>
      <c r="I431" s="343" t="s">
        <v>981</v>
      </c>
      <c r="J431" s="327" t="s">
        <v>940</v>
      </c>
      <c r="K431" s="344" t="s">
        <v>995</v>
      </c>
      <c r="L431" s="626">
        <v>2018</v>
      </c>
      <c r="M431" s="626">
        <v>145</v>
      </c>
      <c r="N431" s="626">
        <f>IF(M431&gt;0,(H431*M431),"")</f>
        <v>43500</v>
      </c>
      <c r="O431" s="627" t="str">
        <f>IFERROR(VLOOKUP(C431,[8]Hoja1!$A$4:$J$36,10,FALSE),"")</f>
        <v/>
      </c>
    </row>
    <row r="432" spans="2:15" ht="16.5" x14ac:dyDescent="0.3">
      <c r="B432" s="286" t="str">
        <f t="shared" si="15"/>
        <v>474</v>
      </c>
      <c r="C432" s="634">
        <v>474</v>
      </c>
      <c r="D432" s="305"/>
      <c r="E432" s="335" t="s">
        <v>563</v>
      </c>
      <c r="F432" s="335" t="s">
        <v>1043</v>
      </c>
      <c r="G432" s="347" t="s">
        <v>1044</v>
      </c>
      <c r="H432" s="336">
        <v>300</v>
      </c>
      <c r="I432" s="328" t="s">
        <v>981</v>
      </c>
      <c r="J432" s="335" t="s">
        <v>940</v>
      </c>
      <c r="K432" s="650" t="s">
        <v>997</v>
      </c>
      <c r="L432" s="626">
        <v>2018</v>
      </c>
      <c r="M432" s="626">
        <v>145</v>
      </c>
      <c r="N432" s="626">
        <f>IF(M432&gt;0,(H432*M432),"")</f>
        <v>43500</v>
      </c>
      <c r="O432" s="627" t="str">
        <f>IFERROR(VLOOKUP(C432,[8]Hoja1!$A$4:$J$36,10,FALSE),"")</f>
        <v/>
      </c>
    </row>
    <row r="433" spans="2:15" ht="16.5" x14ac:dyDescent="0.3">
      <c r="B433" s="286" t="str">
        <f t="shared" si="15"/>
        <v>483</v>
      </c>
      <c r="C433" s="634">
        <v>483</v>
      </c>
      <c r="D433" s="326"/>
      <c r="E433" s="332" t="s">
        <v>575</v>
      </c>
      <c r="F433" s="332" t="s">
        <v>1045</v>
      </c>
      <c r="G433" s="332" t="s">
        <v>1046</v>
      </c>
      <c r="H433" s="334"/>
      <c r="I433" s="332" t="s">
        <v>948</v>
      </c>
      <c r="J433" s="332" t="s">
        <v>940</v>
      </c>
      <c r="K433" s="332"/>
      <c r="L433" s="626">
        <v>2018</v>
      </c>
      <c r="M433" s="626"/>
      <c r="N433" s="626" t="str">
        <f t="shared" si="14"/>
        <v/>
      </c>
      <c r="O433" s="627" t="str">
        <f>IFERROR(VLOOKUP(C433,[8]Hoja1!$A$4:$J$36,10,FALSE),"")</f>
        <v/>
      </c>
    </row>
    <row r="434" spans="2:15" ht="16.5" x14ac:dyDescent="0.3">
      <c r="B434" s="286" t="str">
        <f t="shared" si="15"/>
        <v>497</v>
      </c>
      <c r="C434" s="634">
        <v>497</v>
      </c>
      <c r="D434" s="348"/>
      <c r="E434" s="335" t="s">
        <v>1047</v>
      </c>
      <c r="F434" s="328" t="s">
        <v>1048</v>
      </c>
      <c r="G434" s="327" t="s">
        <v>1049</v>
      </c>
      <c r="H434" s="349">
        <v>1</v>
      </c>
      <c r="I434" s="335" t="s">
        <v>964</v>
      </c>
      <c r="J434" s="344" t="s">
        <v>940</v>
      </c>
      <c r="K434" s="344"/>
      <c r="L434" s="626">
        <v>2018</v>
      </c>
      <c r="M434" s="626"/>
      <c r="N434" s="626" t="str">
        <f t="shared" si="14"/>
        <v/>
      </c>
      <c r="O434" s="627" t="str">
        <f>IFERROR(VLOOKUP(C434,[8]Hoja1!$A$4:$J$36,10,FALSE),"")</f>
        <v/>
      </c>
    </row>
    <row r="435" spans="2:15" ht="16.5" x14ac:dyDescent="0.3">
      <c r="B435" s="286" t="str">
        <f t="shared" si="15"/>
        <v>498</v>
      </c>
      <c r="C435" s="634">
        <v>498</v>
      </c>
      <c r="D435" s="313"/>
      <c r="E435" s="316" t="s">
        <v>575</v>
      </c>
      <c r="F435" s="350" t="s">
        <v>1050</v>
      </c>
      <c r="G435" s="316" t="s">
        <v>1051</v>
      </c>
      <c r="H435" s="351">
        <v>1</v>
      </c>
      <c r="I435" s="316" t="s">
        <v>981</v>
      </c>
      <c r="J435" s="316" t="s">
        <v>1052</v>
      </c>
      <c r="K435" s="350" t="s">
        <v>1219</v>
      </c>
      <c r="L435" s="626">
        <v>2018</v>
      </c>
      <c r="M435" s="626"/>
      <c r="N435" s="626" t="str">
        <f t="shared" si="14"/>
        <v/>
      </c>
      <c r="O435" s="627" t="str">
        <f>IFERROR(VLOOKUP(C435,[8]Hoja1!$A$4:$J$36,10,FALSE),"")</f>
        <v/>
      </c>
    </row>
    <row r="436" spans="2:15" ht="16.5" x14ac:dyDescent="0.3">
      <c r="B436" s="286" t="str">
        <f t="shared" si="15"/>
        <v>501</v>
      </c>
      <c r="C436" s="634">
        <v>501</v>
      </c>
      <c r="D436" s="327"/>
      <c r="E436" s="352" t="s">
        <v>575</v>
      </c>
      <c r="F436" s="353" t="s">
        <v>1053</v>
      </c>
      <c r="G436" s="354" t="s">
        <v>1054</v>
      </c>
      <c r="H436" s="658">
        <v>48000</v>
      </c>
      <c r="I436" s="352" t="s">
        <v>981</v>
      </c>
      <c r="J436" s="356" t="s">
        <v>940</v>
      </c>
      <c r="K436" s="357"/>
      <c r="L436" s="626">
        <v>2018</v>
      </c>
      <c r="M436" s="626">
        <v>0.05</v>
      </c>
      <c r="N436" s="626">
        <f>IF(M436&gt;0,(H436*M436),"")</f>
        <v>2400</v>
      </c>
      <c r="O436" s="627" t="str">
        <f>IFERROR(VLOOKUP(C436,[8]Hoja1!$A$4:$J$36,10,FALSE),"")</f>
        <v/>
      </c>
    </row>
    <row r="437" spans="2:15" ht="16.5" x14ac:dyDescent="0.3">
      <c r="B437" s="286" t="str">
        <f t="shared" si="15"/>
        <v>514</v>
      </c>
      <c r="C437" s="634">
        <v>514</v>
      </c>
      <c r="D437" s="327"/>
      <c r="E437" s="327" t="s">
        <v>575</v>
      </c>
      <c r="F437" s="344" t="s">
        <v>1055</v>
      </c>
      <c r="G437" s="328" t="s">
        <v>1056</v>
      </c>
      <c r="H437" s="329">
        <v>1</v>
      </c>
      <c r="I437" s="327" t="s">
        <v>939</v>
      </c>
      <c r="J437" s="327" t="s">
        <v>940</v>
      </c>
      <c r="K437" s="327"/>
      <c r="L437" s="626">
        <v>2018</v>
      </c>
      <c r="M437" s="626"/>
      <c r="N437" s="626" t="str">
        <f t="shared" si="14"/>
        <v/>
      </c>
      <c r="O437" s="627" t="str">
        <f>IFERROR(VLOOKUP(C437,[8]Hoja1!$A$4:$J$36,10,FALSE),"")</f>
        <v/>
      </c>
    </row>
    <row r="438" spans="2:15" ht="16.5" x14ac:dyDescent="0.3">
      <c r="B438" s="286" t="str">
        <f t="shared" si="15"/>
        <v>515</v>
      </c>
      <c r="C438" s="634">
        <v>515</v>
      </c>
      <c r="D438" s="326"/>
      <c r="E438" s="337" t="s">
        <v>794</v>
      </c>
      <c r="F438" s="358" t="s">
        <v>1057</v>
      </c>
      <c r="G438" s="340" t="s">
        <v>795</v>
      </c>
      <c r="H438" s="308">
        <v>2</v>
      </c>
      <c r="I438" s="326" t="s">
        <v>939</v>
      </c>
      <c r="J438" s="327" t="s">
        <v>940</v>
      </c>
      <c r="K438" s="326"/>
      <c r="L438" s="626">
        <v>2018</v>
      </c>
      <c r="M438" s="626"/>
      <c r="N438" s="626" t="str">
        <f t="shared" si="14"/>
        <v/>
      </c>
      <c r="O438" s="627" t="str">
        <f>IFERROR(VLOOKUP(C438,[8]Hoja1!$A$4:$J$36,10,FALSE),"")</f>
        <v/>
      </c>
    </row>
    <row r="439" spans="2:15" ht="16.5" x14ac:dyDescent="0.3">
      <c r="B439" s="286" t="str">
        <f t="shared" si="15"/>
        <v>519</v>
      </c>
      <c r="C439" s="634">
        <v>519</v>
      </c>
      <c r="D439" s="342"/>
      <c r="E439" s="327" t="s">
        <v>575</v>
      </c>
      <c r="F439" s="327" t="s">
        <v>1058</v>
      </c>
      <c r="G439" s="343" t="s">
        <v>1059</v>
      </c>
      <c r="H439" s="329">
        <v>1</v>
      </c>
      <c r="I439" s="344" t="s">
        <v>952</v>
      </c>
      <c r="J439" s="344" t="s">
        <v>940</v>
      </c>
      <c r="K439" s="344" t="s">
        <v>1060</v>
      </c>
      <c r="L439" s="626">
        <v>2018</v>
      </c>
      <c r="M439" s="626"/>
      <c r="N439" s="626" t="str">
        <f t="shared" si="14"/>
        <v/>
      </c>
      <c r="O439" s="627" t="str">
        <f>IFERROR(VLOOKUP(C439,[8]Hoja1!$A$4:$J$36,10,FALSE),"")</f>
        <v/>
      </c>
    </row>
    <row r="440" spans="2:15" ht="16.5" x14ac:dyDescent="0.3">
      <c r="B440" s="286" t="str">
        <f t="shared" si="15"/>
        <v>520</v>
      </c>
      <c r="C440" s="634">
        <v>520</v>
      </c>
      <c r="D440" s="326"/>
      <c r="E440" s="326" t="s">
        <v>1061</v>
      </c>
      <c r="F440" s="326" t="s">
        <v>1062</v>
      </c>
      <c r="G440" s="326" t="s">
        <v>1063</v>
      </c>
      <c r="H440" s="308">
        <v>6</v>
      </c>
      <c r="I440" s="326" t="s">
        <v>952</v>
      </c>
      <c r="J440" s="549" t="s">
        <v>940</v>
      </c>
      <c r="K440" s="326"/>
      <c r="L440" s="626">
        <v>2018</v>
      </c>
      <c r="M440" s="626">
        <v>2575</v>
      </c>
      <c r="N440" s="626">
        <f t="shared" si="14"/>
        <v>15450</v>
      </c>
      <c r="O440" s="627" t="str">
        <f>IFERROR(VLOOKUP(C440,[8]Hoja1!$A$4:$J$36,10,FALSE),"")</f>
        <v/>
      </c>
    </row>
    <row r="441" spans="2:15" ht="16.5" x14ac:dyDescent="0.3">
      <c r="B441" s="286" t="str">
        <f t="shared" si="15"/>
        <v>521</v>
      </c>
      <c r="C441" s="634">
        <v>521</v>
      </c>
      <c r="D441" s="327"/>
      <c r="E441" s="327" t="s">
        <v>2024</v>
      </c>
      <c r="F441" s="327" t="s">
        <v>1064</v>
      </c>
      <c r="G441" s="327" t="s">
        <v>1065</v>
      </c>
      <c r="H441" s="329">
        <v>6</v>
      </c>
      <c r="I441" s="327" t="s">
        <v>964</v>
      </c>
      <c r="J441" s="360" t="s">
        <v>940</v>
      </c>
      <c r="K441" s="327"/>
      <c r="L441" s="626">
        <v>2018</v>
      </c>
      <c r="M441" s="626">
        <v>945</v>
      </c>
      <c r="N441" s="626">
        <f t="shared" si="14"/>
        <v>5670</v>
      </c>
      <c r="O441" s="627">
        <v>0.5</v>
      </c>
    </row>
    <row r="442" spans="2:15" ht="16.5" x14ac:dyDescent="0.3">
      <c r="B442" s="286" t="str">
        <f t="shared" si="15"/>
        <v>522</v>
      </c>
      <c r="C442" s="634">
        <v>522</v>
      </c>
      <c r="D442" s="327"/>
      <c r="E442" s="327" t="s">
        <v>575</v>
      </c>
      <c r="F442" s="327" t="s">
        <v>1066</v>
      </c>
      <c r="G442" s="327" t="s">
        <v>1067</v>
      </c>
      <c r="H442" s="329">
        <v>1</v>
      </c>
      <c r="I442" s="327" t="s">
        <v>964</v>
      </c>
      <c r="J442" s="360" t="s">
        <v>940</v>
      </c>
      <c r="K442" s="327"/>
      <c r="L442" s="626">
        <v>2018</v>
      </c>
      <c r="M442" s="626"/>
      <c r="N442" s="626" t="str">
        <f t="shared" si="14"/>
        <v/>
      </c>
      <c r="O442" s="627" t="str">
        <f>IFERROR(VLOOKUP(C442,[8]Hoja1!$A$4:$J$36,10,FALSE),"")</f>
        <v/>
      </c>
    </row>
    <row r="443" spans="2:15" ht="16.5" x14ac:dyDescent="0.3">
      <c r="B443" s="286" t="str">
        <f t="shared" si="15"/>
        <v>523</v>
      </c>
      <c r="C443" s="634">
        <v>523</v>
      </c>
      <c r="D443" s="326"/>
      <c r="E443" s="326" t="s">
        <v>575</v>
      </c>
      <c r="F443" s="326" t="s">
        <v>1068</v>
      </c>
      <c r="G443" s="326" t="s">
        <v>1069</v>
      </c>
      <c r="H443" s="308">
        <v>1</v>
      </c>
      <c r="I443" s="326" t="s">
        <v>981</v>
      </c>
      <c r="J443" s="361" t="s">
        <v>940</v>
      </c>
      <c r="K443" s="326" t="s">
        <v>1060</v>
      </c>
      <c r="L443" s="626">
        <v>2018</v>
      </c>
      <c r="M443" s="626"/>
      <c r="N443" s="626" t="str">
        <f t="shared" si="14"/>
        <v/>
      </c>
      <c r="O443" s="627" t="str">
        <f>IFERROR(VLOOKUP(C443,[8]Hoja1!$A$4:$J$36,10,FALSE),"")</f>
        <v/>
      </c>
    </row>
    <row r="444" spans="2:15" ht="16.5" x14ac:dyDescent="0.3">
      <c r="B444" s="286" t="str">
        <f t="shared" si="15"/>
        <v>524</v>
      </c>
      <c r="C444" s="634">
        <v>524</v>
      </c>
      <c r="D444" s="313"/>
      <c r="E444" s="313" t="s">
        <v>575</v>
      </c>
      <c r="F444" s="313" t="s">
        <v>1070</v>
      </c>
      <c r="G444" s="313" t="s">
        <v>1071</v>
      </c>
      <c r="H444" s="315">
        <v>1</v>
      </c>
      <c r="I444" s="313" t="s">
        <v>948</v>
      </c>
      <c r="J444" s="359" t="s">
        <v>940</v>
      </c>
      <c r="K444" s="313" t="s">
        <v>1060</v>
      </c>
      <c r="L444" s="626">
        <v>2018</v>
      </c>
      <c r="M444" s="626"/>
      <c r="N444" s="626" t="str">
        <f t="shared" si="14"/>
        <v/>
      </c>
      <c r="O444" s="627" t="str">
        <f>IFERROR(VLOOKUP(C444,[8]Hoja1!$A$4:$J$36,10,FALSE),"")</f>
        <v/>
      </c>
    </row>
    <row r="445" spans="2:15" ht="16.5" x14ac:dyDescent="0.3">
      <c r="B445" s="286" t="str">
        <f t="shared" si="15"/>
        <v>525</v>
      </c>
      <c r="C445" s="634">
        <v>525</v>
      </c>
      <c r="D445" s="362"/>
      <c r="E445" s="362" t="s">
        <v>575</v>
      </c>
      <c r="F445" s="362" t="s">
        <v>1072</v>
      </c>
      <c r="G445" s="362" t="s">
        <v>993</v>
      </c>
      <c r="H445" s="363">
        <v>1</v>
      </c>
      <c r="I445" s="362" t="s">
        <v>952</v>
      </c>
      <c r="J445" s="364" t="s">
        <v>940</v>
      </c>
      <c r="K445" s="362" t="s">
        <v>1073</v>
      </c>
      <c r="L445" s="626">
        <v>2018</v>
      </c>
      <c r="M445" s="626"/>
      <c r="N445" s="626" t="str">
        <f t="shared" si="14"/>
        <v/>
      </c>
      <c r="O445" s="627" t="str">
        <f>IFERROR(VLOOKUP(C445,[8]Hoja1!$A$4:$J$36,10,FALSE),"")</f>
        <v/>
      </c>
    </row>
    <row r="446" spans="2:15" ht="16.5" x14ac:dyDescent="0.3">
      <c r="B446" s="286" t="str">
        <f t="shared" si="15"/>
        <v>526</v>
      </c>
      <c r="C446" s="634">
        <v>526</v>
      </c>
      <c r="D446" s="327"/>
      <c r="E446" s="327" t="s">
        <v>1021</v>
      </c>
      <c r="F446" s="327" t="s">
        <v>1074</v>
      </c>
      <c r="G446" s="326" t="s">
        <v>1075</v>
      </c>
      <c r="H446" s="329">
        <v>1</v>
      </c>
      <c r="I446" s="327" t="s">
        <v>939</v>
      </c>
      <c r="J446" s="327" t="s">
        <v>940</v>
      </c>
      <c r="K446" s="327"/>
      <c r="L446" s="626">
        <v>2018</v>
      </c>
      <c r="M446" s="626"/>
      <c r="N446" s="626" t="str">
        <f t="shared" si="14"/>
        <v/>
      </c>
      <c r="O446" s="627" t="str">
        <f>IFERROR(VLOOKUP(C446,[8]Hoja1!$A$4:$J$36,10,FALSE),"")</f>
        <v/>
      </c>
    </row>
    <row r="447" spans="2:15" ht="16.5" x14ac:dyDescent="0.3">
      <c r="B447" s="286" t="str">
        <f t="shared" si="15"/>
        <v>527</v>
      </c>
      <c r="C447" s="634">
        <v>527</v>
      </c>
      <c r="D447" s="327"/>
      <c r="E447" s="327" t="s">
        <v>575</v>
      </c>
      <c r="F447" s="327" t="s">
        <v>1076</v>
      </c>
      <c r="G447" s="326" t="s">
        <v>1077</v>
      </c>
      <c r="H447" s="329">
        <v>1</v>
      </c>
      <c r="I447" s="327" t="s">
        <v>981</v>
      </c>
      <c r="J447" s="327" t="s">
        <v>940</v>
      </c>
      <c r="K447" s="327"/>
      <c r="L447" s="626">
        <v>2018</v>
      </c>
      <c r="M447" s="626"/>
      <c r="N447" s="626" t="str">
        <f t="shared" si="14"/>
        <v/>
      </c>
      <c r="O447" s="627" t="str">
        <f>IFERROR(VLOOKUP(C447,[8]Hoja1!$A$4:$J$36,10,FALSE),"")</f>
        <v/>
      </c>
    </row>
    <row r="448" spans="2:15" ht="16.5" x14ac:dyDescent="0.3">
      <c r="B448" s="286" t="str">
        <f t="shared" si="15"/>
        <v>528</v>
      </c>
      <c r="C448" s="634">
        <v>528</v>
      </c>
      <c r="D448" s="327"/>
      <c r="E448" s="327" t="s">
        <v>575</v>
      </c>
      <c r="F448" s="327" t="s">
        <v>1078</v>
      </c>
      <c r="G448" s="327" t="s">
        <v>1079</v>
      </c>
      <c r="H448" s="329">
        <v>1</v>
      </c>
      <c r="I448" s="327" t="s">
        <v>948</v>
      </c>
      <c r="J448" s="327" t="s">
        <v>940</v>
      </c>
      <c r="K448" s="327" t="s">
        <v>1081</v>
      </c>
      <c r="L448" s="626">
        <v>2018</v>
      </c>
      <c r="M448" s="626"/>
      <c r="N448" s="626" t="str">
        <f t="shared" si="14"/>
        <v/>
      </c>
      <c r="O448" s="627" t="str">
        <f>IFERROR(VLOOKUP(C448,[8]Hoja1!$A$4:$J$36,10,FALSE),"")</f>
        <v/>
      </c>
    </row>
    <row r="449" spans="2:15" ht="16.5" x14ac:dyDescent="0.3">
      <c r="B449" s="286" t="str">
        <f>MID(F449,4,3)</f>
        <v>001</v>
      </c>
      <c r="C449" s="634">
        <v>1</v>
      </c>
      <c r="D449" s="365" t="s">
        <v>1895</v>
      </c>
      <c r="E449" s="365" t="s">
        <v>1082</v>
      </c>
      <c r="F449" s="365" t="s">
        <v>1083</v>
      </c>
      <c r="G449" s="366" t="s">
        <v>1905</v>
      </c>
      <c r="H449" s="367">
        <v>3</v>
      </c>
      <c r="I449" s="365" t="s">
        <v>952</v>
      </c>
      <c r="J449" s="368" t="s">
        <v>961</v>
      </c>
      <c r="K449" s="299"/>
      <c r="L449" s="626">
        <v>2018</v>
      </c>
      <c r="M449" s="626">
        <v>413.31</v>
      </c>
      <c r="N449" s="626">
        <f t="shared" si="14"/>
        <v>1239.93</v>
      </c>
      <c r="O449" s="627">
        <v>0.38666666666666671</v>
      </c>
    </row>
    <row r="450" spans="2:15" ht="16.5" x14ac:dyDescent="0.3">
      <c r="B450" s="286" t="str">
        <f t="shared" si="15"/>
        <v>002</v>
      </c>
      <c r="C450" s="634">
        <v>2</v>
      </c>
      <c r="D450" s="365" t="s">
        <v>1896</v>
      </c>
      <c r="E450" s="365" t="s">
        <v>1082</v>
      </c>
      <c r="F450" s="365" t="s">
        <v>1085</v>
      </c>
      <c r="G450" s="366" t="s">
        <v>1906</v>
      </c>
      <c r="H450" s="367">
        <v>2</v>
      </c>
      <c r="I450" s="365" t="s">
        <v>952</v>
      </c>
      <c r="J450" s="368" t="s">
        <v>961</v>
      </c>
      <c r="K450" s="299"/>
      <c r="L450" s="626">
        <v>2018</v>
      </c>
      <c r="M450" s="626">
        <v>530</v>
      </c>
      <c r="N450" s="626">
        <f t="shared" ref="N450:N495" si="16">IF(M450&gt;0,(H450*M450),"")</f>
        <v>1060</v>
      </c>
      <c r="O450" s="627" t="s">
        <v>821</v>
      </c>
    </row>
    <row r="451" spans="2:15" ht="16.5" x14ac:dyDescent="0.3">
      <c r="B451" s="286" t="str">
        <f t="shared" si="15"/>
        <v>003</v>
      </c>
      <c r="C451" s="634">
        <v>3</v>
      </c>
      <c r="D451" s="365" t="s">
        <v>1897</v>
      </c>
      <c r="E451" s="365" t="s">
        <v>1082</v>
      </c>
      <c r="F451" s="365" t="s">
        <v>1087</v>
      </c>
      <c r="G451" s="366" t="s">
        <v>1907</v>
      </c>
      <c r="H451" s="367">
        <v>1</v>
      </c>
      <c r="I451" s="365" t="s">
        <v>952</v>
      </c>
      <c r="J451" s="368" t="s">
        <v>961</v>
      </c>
      <c r="K451" s="369"/>
      <c r="L451" s="626">
        <v>2018</v>
      </c>
      <c r="M451" s="626">
        <v>1200.32</v>
      </c>
      <c r="N451" s="626">
        <f t="shared" si="16"/>
        <v>1200.32</v>
      </c>
      <c r="O451" s="627">
        <v>0</v>
      </c>
    </row>
    <row r="452" spans="2:15" ht="16.5" x14ac:dyDescent="0.3">
      <c r="B452" s="286" t="str">
        <f t="shared" si="15"/>
        <v>004</v>
      </c>
      <c r="C452" s="634">
        <v>4</v>
      </c>
      <c r="D452" s="299" t="s">
        <v>1901</v>
      </c>
      <c r="E452" s="365" t="s">
        <v>1082</v>
      </c>
      <c r="F452" s="365" t="s">
        <v>1089</v>
      </c>
      <c r="G452" s="366" t="s">
        <v>1908</v>
      </c>
      <c r="H452" s="367">
        <v>3</v>
      </c>
      <c r="I452" s="365" t="s">
        <v>952</v>
      </c>
      <c r="J452" s="368" t="s">
        <v>961</v>
      </c>
      <c r="K452" s="369"/>
      <c r="L452" s="626">
        <v>2018</v>
      </c>
      <c r="M452" s="626">
        <v>1228.52</v>
      </c>
      <c r="N452" s="626">
        <f t="shared" si="16"/>
        <v>3685.56</v>
      </c>
      <c r="O452" s="627">
        <v>0</v>
      </c>
    </row>
    <row r="453" spans="2:15" ht="16.5" x14ac:dyDescent="0.3">
      <c r="B453" s="286" t="str">
        <f>MID(F453,4,3)</f>
        <v>005</v>
      </c>
      <c r="C453" s="634">
        <v>5</v>
      </c>
      <c r="D453" s="365"/>
      <c r="E453" s="365" t="s">
        <v>1082</v>
      </c>
      <c r="F453" s="365" t="s">
        <v>1091</v>
      </c>
      <c r="G453" s="366" t="s">
        <v>1941</v>
      </c>
      <c r="H453" s="367">
        <v>1</v>
      </c>
      <c r="I453" s="365" t="s">
        <v>952</v>
      </c>
      <c r="J453" s="368" t="s">
        <v>961</v>
      </c>
      <c r="K453" s="369"/>
      <c r="L453" s="626">
        <v>2018</v>
      </c>
      <c r="M453" s="626">
        <v>3341.81</v>
      </c>
      <c r="N453" s="626">
        <f t="shared" si="16"/>
        <v>3341.81</v>
      </c>
      <c r="O453" s="627">
        <v>0</v>
      </c>
    </row>
    <row r="454" spans="2:15" ht="16.5" x14ac:dyDescent="0.3">
      <c r="B454" s="286" t="str">
        <f t="shared" si="15"/>
        <v>006</v>
      </c>
      <c r="C454" s="634">
        <v>6</v>
      </c>
      <c r="D454" s="365"/>
      <c r="E454" s="365" t="s">
        <v>1082</v>
      </c>
      <c r="F454" s="365" t="s">
        <v>1093</v>
      </c>
      <c r="G454" s="366" t="s">
        <v>1942</v>
      </c>
      <c r="H454" s="367">
        <v>1</v>
      </c>
      <c r="I454" s="365" t="s">
        <v>952</v>
      </c>
      <c r="J454" s="368" t="s">
        <v>961</v>
      </c>
      <c r="K454" s="369"/>
      <c r="L454" s="626">
        <v>2018</v>
      </c>
      <c r="M454" s="626">
        <v>750</v>
      </c>
      <c r="N454" s="626">
        <f t="shared" si="16"/>
        <v>750</v>
      </c>
      <c r="O454" s="627">
        <v>0</v>
      </c>
    </row>
    <row r="455" spans="2:15" ht="16.5" x14ac:dyDescent="0.3">
      <c r="B455" s="286" t="str">
        <f t="shared" si="15"/>
        <v>007</v>
      </c>
      <c r="C455" s="634">
        <v>7</v>
      </c>
      <c r="D455" s="365"/>
      <c r="E455" s="365" t="s">
        <v>1082</v>
      </c>
      <c r="F455" s="365" t="s">
        <v>1095</v>
      </c>
      <c r="G455" s="366" t="s">
        <v>1943</v>
      </c>
      <c r="H455" s="367">
        <v>1</v>
      </c>
      <c r="I455" s="365" t="s">
        <v>952</v>
      </c>
      <c r="J455" s="368" t="s">
        <v>961</v>
      </c>
      <c r="K455" s="369"/>
      <c r="L455" s="626">
        <v>2018</v>
      </c>
      <c r="M455" s="626">
        <v>750</v>
      </c>
      <c r="N455" s="626">
        <f t="shared" si="16"/>
        <v>750</v>
      </c>
      <c r="O455" s="627">
        <v>0</v>
      </c>
    </row>
    <row r="456" spans="2:15" ht="16.5" x14ac:dyDescent="0.3">
      <c r="B456" s="286" t="str">
        <f t="shared" si="15"/>
        <v>008</v>
      </c>
      <c r="C456" s="634">
        <v>8</v>
      </c>
      <c r="D456" s="365"/>
      <c r="E456" s="365" t="s">
        <v>1082</v>
      </c>
      <c r="F456" s="365" t="s">
        <v>1097</v>
      </c>
      <c r="G456" s="366" t="s">
        <v>1944</v>
      </c>
      <c r="H456" s="367">
        <v>7</v>
      </c>
      <c r="I456" s="365" t="s">
        <v>952</v>
      </c>
      <c r="J456" s="368" t="s">
        <v>961</v>
      </c>
      <c r="K456" s="369"/>
      <c r="L456" s="626">
        <v>2018</v>
      </c>
      <c r="M456" s="626">
        <v>150</v>
      </c>
      <c r="N456" s="626">
        <f t="shared" si="16"/>
        <v>1050</v>
      </c>
      <c r="O456" s="627"/>
    </row>
    <row r="457" spans="2:15" ht="16.5" x14ac:dyDescent="0.3">
      <c r="B457" s="286" t="str">
        <f t="shared" si="15"/>
        <v>009</v>
      </c>
      <c r="C457" s="634">
        <v>9</v>
      </c>
      <c r="D457" s="299" t="s">
        <v>1902</v>
      </c>
      <c r="E457" s="365" t="s">
        <v>1082</v>
      </c>
      <c r="F457" s="370" t="s">
        <v>1141</v>
      </c>
      <c r="G457" s="366" t="s">
        <v>1945</v>
      </c>
      <c r="H457" s="367">
        <v>1</v>
      </c>
      <c r="I457" s="365" t="s">
        <v>952</v>
      </c>
      <c r="J457" s="368" t="s">
        <v>961</v>
      </c>
      <c r="K457" s="369"/>
      <c r="L457" s="626">
        <v>2018</v>
      </c>
      <c r="M457" s="626">
        <v>347</v>
      </c>
      <c r="N457" s="626">
        <f t="shared" si="16"/>
        <v>347</v>
      </c>
      <c r="O457" s="627" t="s">
        <v>821</v>
      </c>
    </row>
    <row r="458" spans="2:15" ht="16.5" x14ac:dyDescent="0.3">
      <c r="B458" s="286" t="str">
        <f t="shared" si="15"/>
        <v>010</v>
      </c>
      <c r="C458" s="634">
        <v>10</v>
      </c>
      <c r="D458" s="365"/>
      <c r="E458" s="365" t="s">
        <v>1082</v>
      </c>
      <c r="F458" s="299" t="s">
        <v>1143</v>
      </c>
      <c r="G458" s="366" t="s">
        <v>1946</v>
      </c>
      <c r="H458" s="372">
        <v>1</v>
      </c>
      <c r="I458" s="365" t="s">
        <v>952</v>
      </c>
      <c r="J458" s="373" t="s">
        <v>961</v>
      </c>
      <c r="K458" s="369"/>
      <c r="L458" s="626">
        <v>2018</v>
      </c>
      <c r="M458" s="626">
        <v>300</v>
      </c>
      <c r="N458" s="626">
        <f t="shared" si="16"/>
        <v>300</v>
      </c>
      <c r="O458" s="627">
        <v>1</v>
      </c>
    </row>
    <row r="459" spans="2:15" ht="16.5" x14ac:dyDescent="0.3">
      <c r="B459" s="286" t="str">
        <f t="shared" si="15"/>
        <v>011</v>
      </c>
      <c r="C459" s="634">
        <v>11</v>
      </c>
      <c r="D459" s="365" t="s">
        <v>1898</v>
      </c>
      <c r="E459" s="365" t="s">
        <v>1082</v>
      </c>
      <c r="F459" s="299" t="s">
        <v>1145</v>
      </c>
      <c r="G459" s="366" t="s">
        <v>1947</v>
      </c>
      <c r="H459" s="300">
        <v>3</v>
      </c>
      <c r="I459" s="365" t="s">
        <v>952</v>
      </c>
      <c r="J459" s="298" t="s">
        <v>961</v>
      </c>
      <c r="K459" s="299"/>
      <c r="L459" s="626">
        <v>2018</v>
      </c>
      <c r="M459" s="626">
        <v>1228.52</v>
      </c>
      <c r="N459" s="626">
        <f t="shared" si="16"/>
        <v>3685.56</v>
      </c>
      <c r="O459" s="627">
        <v>0.7857142857142857</v>
      </c>
    </row>
    <row r="460" spans="2:15" ht="16.5" x14ac:dyDescent="0.3">
      <c r="B460" s="286" t="str">
        <f t="shared" si="15"/>
        <v>012</v>
      </c>
      <c r="C460" s="634">
        <v>12</v>
      </c>
      <c r="D460" s="299" t="s">
        <v>1899</v>
      </c>
      <c r="E460" s="299" t="s">
        <v>1082</v>
      </c>
      <c r="F460" s="299" t="s">
        <v>1147</v>
      </c>
      <c r="G460" s="299" t="s">
        <v>1948</v>
      </c>
      <c r="H460" s="372">
        <v>1</v>
      </c>
      <c r="I460" s="365" t="s">
        <v>952</v>
      </c>
      <c r="J460" s="298" t="s">
        <v>961</v>
      </c>
      <c r="K460" s="299"/>
      <c r="L460" s="626">
        <v>2018</v>
      </c>
      <c r="M460" s="626">
        <v>3341.81</v>
      </c>
      <c r="N460" s="626">
        <f t="shared" si="16"/>
        <v>3341.81</v>
      </c>
      <c r="O460" s="627" t="s">
        <v>821</v>
      </c>
    </row>
    <row r="461" spans="2:15" ht="16.5" x14ac:dyDescent="0.3">
      <c r="B461" s="286" t="str">
        <f t="shared" si="15"/>
        <v>013</v>
      </c>
      <c r="C461" s="634">
        <v>13</v>
      </c>
      <c r="D461" s="299" t="s">
        <v>1900</v>
      </c>
      <c r="E461" s="299" t="s">
        <v>1082</v>
      </c>
      <c r="F461" s="299" t="s">
        <v>1149</v>
      </c>
      <c r="G461" s="299" t="s">
        <v>1949</v>
      </c>
      <c r="H461" s="300">
        <v>1</v>
      </c>
      <c r="I461" s="365" t="s">
        <v>952</v>
      </c>
      <c r="J461" s="298" t="s">
        <v>949</v>
      </c>
      <c r="K461" s="299"/>
      <c r="L461" s="626">
        <v>2018</v>
      </c>
      <c r="M461" s="626">
        <v>1700</v>
      </c>
      <c r="N461" s="626">
        <f t="shared" si="16"/>
        <v>1700</v>
      </c>
      <c r="O461" s="627">
        <v>0.75</v>
      </c>
    </row>
    <row r="462" spans="2:15" ht="16.5" x14ac:dyDescent="0.3">
      <c r="B462" s="286" t="str">
        <f t="shared" si="15"/>
        <v>014</v>
      </c>
      <c r="C462" s="634">
        <v>14</v>
      </c>
      <c r="D462" s="299"/>
      <c r="E462" s="299" t="s">
        <v>1082</v>
      </c>
      <c r="F462" s="299" t="s">
        <v>1151</v>
      </c>
      <c r="G462" s="299" t="s">
        <v>1950</v>
      </c>
      <c r="H462" s="300">
        <v>1</v>
      </c>
      <c r="I462" s="365" t="s">
        <v>952</v>
      </c>
      <c r="J462" s="298" t="s">
        <v>949</v>
      </c>
      <c r="K462" s="299"/>
      <c r="L462" s="626">
        <v>2018</v>
      </c>
      <c r="M462" s="626">
        <v>1800</v>
      </c>
      <c r="N462" s="626">
        <f t="shared" si="16"/>
        <v>1800</v>
      </c>
      <c r="O462" s="627">
        <v>0.64</v>
      </c>
    </row>
    <row r="463" spans="2:15" ht="16.5" x14ac:dyDescent="0.3">
      <c r="B463" s="286" t="str">
        <f t="shared" si="15"/>
        <v>537</v>
      </c>
      <c r="C463" s="634">
        <v>537</v>
      </c>
      <c r="D463" s="327"/>
      <c r="E463" s="327" t="s">
        <v>575</v>
      </c>
      <c r="F463" s="327" t="s">
        <v>1099</v>
      </c>
      <c r="G463" s="327" t="s">
        <v>1100</v>
      </c>
      <c r="H463" s="329">
        <v>1</v>
      </c>
      <c r="I463" s="327" t="s">
        <v>981</v>
      </c>
      <c r="J463" s="327" t="s">
        <v>940</v>
      </c>
      <c r="K463" s="327"/>
      <c r="L463" s="626">
        <v>2018</v>
      </c>
      <c r="M463" s="626"/>
      <c r="N463" s="626" t="str">
        <f t="shared" si="16"/>
        <v/>
      </c>
      <c r="O463" s="627" t="s">
        <v>821</v>
      </c>
    </row>
    <row r="464" spans="2:15" ht="16.5" x14ac:dyDescent="0.3">
      <c r="B464" s="286" t="str">
        <f t="shared" si="15"/>
        <v>538</v>
      </c>
      <c r="C464" s="634">
        <v>538</v>
      </c>
      <c r="D464" s="299"/>
      <c r="E464" s="299" t="s">
        <v>575</v>
      </c>
      <c r="F464" s="299" t="s">
        <v>1101</v>
      </c>
      <c r="G464" s="299" t="s">
        <v>1102</v>
      </c>
      <c r="H464" s="300">
        <v>1</v>
      </c>
      <c r="I464" s="299" t="s">
        <v>948</v>
      </c>
      <c r="J464" s="299" t="s">
        <v>1052</v>
      </c>
      <c r="K464" s="299" t="s">
        <v>1103</v>
      </c>
      <c r="L464" s="626">
        <v>2018</v>
      </c>
      <c r="M464" s="626"/>
      <c r="N464" s="626" t="str">
        <f t="shared" si="16"/>
        <v/>
      </c>
      <c r="O464" s="627" t="s">
        <v>821</v>
      </c>
    </row>
    <row r="465" spans="2:15" ht="16.5" x14ac:dyDescent="0.3">
      <c r="B465" s="286" t="str">
        <f t="shared" si="15"/>
        <v>539</v>
      </c>
      <c r="C465" s="634">
        <v>539</v>
      </c>
      <c r="D465" s="326"/>
      <c r="E465" s="326" t="s">
        <v>575</v>
      </c>
      <c r="F465" s="326" t="s">
        <v>1104</v>
      </c>
      <c r="G465" s="326" t="s">
        <v>1105</v>
      </c>
      <c r="H465" s="308">
        <v>1</v>
      </c>
      <c r="I465" s="326" t="s">
        <v>952</v>
      </c>
      <c r="J465" s="322" t="s">
        <v>940</v>
      </c>
      <c r="K465" s="326"/>
      <c r="L465" s="626">
        <v>2018</v>
      </c>
      <c r="M465" s="626"/>
      <c r="N465" s="626" t="str">
        <f t="shared" si="16"/>
        <v/>
      </c>
      <c r="O465" s="627" t="s">
        <v>821</v>
      </c>
    </row>
    <row r="466" spans="2:15" ht="16.5" x14ac:dyDescent="0.3">
      <c r="B466" s="286" t="str">
        <f t="shared" si="15"/>
        <v>540</v>
      </c>
      <c r="C466" s="634">
        <v>540</v>
      </c>
      <c r="D466" s="326"/>
      <c r="E466" s="326" t="s">
        <v>575</v>
      </c>
      <c r="F466" s="326" t="s">
        <v>1106</v>
      </c>
      <c r="G466" s="326" t="s">
        <v>1107</v>
      </c>
      <c r="H466" s="308">
        <v>1</v>
      </c>
      <c r="I466" s="326" t="s">
        <v>939</v>
      </c>
      <c r="J466" s="322" t="s">
        <v>940</v>
      </c>
      <c r="K466" s="326"/>
      <c r="L466" s="626">
        <v>2018</v>
      </c>
      <c r="M466" s="626"/>
      <c r="N466" s="626" t="str">
        <f t="shared" si="16"/>
        <v/>
      </c>
      <c r="O466" s="627" t="s">
        <v>821</v>
      </c>
    </row>
    <row r="467" spans="2:15" ht="16.5" x14ac:dyDescent="0.3">
      <c r="B467" s="286" t="str">
        <f t="shared" si="15"/>
        <v>541</v>
      </c>
      <c r="C467" s="634">
        <v>541</v>
      </c>
      <c r="D467" s="326"/>
      <c r="E467" s="326" t="s">
        <v>945</v>
      </c>
      <c r="F467" s="326" t="s">
        <v>1108</v>
      </c>
      <c r="G467" s="326" t="s">
        <v>1109</v>
      </c>
      <c r="H467" s="308">
        <v>2</v>
      </c>
      <c r="I467" s="326" t="s">
        <v>964</v>
      </c>
      <c r="J467" s="361" t="s">
        <v>940</v>
      </c>
      <c r="K467" s="326"/>
      <c r="L467" s="626">
        <v>2018</v>
      </c>
      <c r="M467" s="626">
        <v>5000</v>
      </c>
      <c r="N467" s="626">
        <f t="shared" si="16"/>
        <v>10000</v>
      </c>
      <c r="O467" s="627" t="s">
        <v>821</v>
      </c>
    </row>
    <row r="468" spans="2:15" ht="16.5" x14ac:dyDescent="0.3">
      <c r="B468" s="286" t="str">
        <f t="shared" si="15"/>
        <v>542</v>
      </c>
      <c r="C468" s="634">
        <v>542</v>
      </c>
      <c r="D468" s="326"/>
      <c r="E468" s="326" t="s">
        <v>945</v>
      </c>
      <c r="F468" s="326" t="s">
        <v>1110</v>
      </c>
      <c r="G468" s="326" t="s">
        <v>1111</v>
      </c>
      <c r="H468" s="308">
        <v>2</v>
      </c>
      <c r="I468" s="326" t="s">
        <v>952</v>
      </c>
      <c r="J468" s="322" t="s">
        <v>940</v>
      </c>
      <c r="K468" s="326"/>
      <c r="L468" s="626">
        <v>2018</v>
      </c>
      <c r="M468" s="626">
        <v>750</v>
      </c>
      <c r="N468" s="626">
        <f t="shared" si="16"/>
        <v>1500</v>
      </c>
      <c r="O468" s="627" t="s">
        <v>821</v>
      </c>
    </row>
    <row r="469" spans="2:15" ht="16.5" x14ac:dyDescent="0.3">
      <c r="B469" s="286" t="str">
        <f t="shared" si="15"/>
        <v>543</v>
      </c>
      <c r="C469" s="634">
        <v>543</v>
      </c>
      <c r="D469" s="326"/>
      <c r="E469" s="326" t="s">
        <v>575</v>
      </c>
      <c r="F469" s="326" t="s">
        <v>1112</v>
      </c>
      <c r="G469" s="326" t="s">
        <v>1113</v>
      </c>
      <c r="H469" s="308">
        <v>1</v>
      </c>
      <c r="I469" s="326" t="s">
        <v>939</v>
      </c>
      <c r="J469" s="322" t="s">
        <v>940</v>
      </c>
      <c r="K469" s="326"/>
      <c r="L469" s="626">
        <v>2018</v>
      </c>
      <c r="M469" s="626"/>
      <c r="N469" s="626" t="str">
        <f t="shared" si="16"/>
        <v/>
      </c>
      <c r="O469" s="627" t="s">
        <v>821</v>
      </c>
    </row>
    <row r="470" spans="2:15" ht="16.5" x14ac:dyDescent="0.25">
      <c r="B470" s="286" t="str">
        <f t="shared" si="15"/>
        <v>544</v>
      </c>
      <c r="C470" s="634">
        <v>544</v>
      </c>
      <c r="D470" s="374"/>
      <c r="E470" s="374" t="s">
        <v>1114</v>
      </c>
      <c r="F470" s="374" t="s">
        <v>1115</v>
      </c>
      <c r="G470" s="374" t="s">
        <v>1116</v>
      </c>
      <c r="H470" s="375">
        <v>1</v>
      </c>
      <c r="I470" s="374" t="s">
        <v>981</v>
      </c>
      <c r="J470" s="374" t="s">
        <v>940</v>
      </c>
      <c r="K470" s="374"/>
      <c r="L470" s="626">
        <v>2018</v>
      </c>
      <c r="M470" s="626">
        <v>6000</v>
      </c>
      <c r="N470" s="626">
        <f t="shared" si="16"/>
        <v>6000</v>
      </c>
      <c r="O470" s="627" t="s">
        <v>821</v>
      </c>
    </row>
    <row r="471" spans="2:15" ht="16.5" x14ac:dyDescent="0.25">
      <c r="B471" s="286" t="str">
        <f t="shared" si="15"/>
        <v>545</v>
      </c>
      <c r="C471" s="634">
        <v>545</v>
      </c>
      <c r="D471" s="374"/>
      <c r="E471" s="374" t="s">
        <v>575</v>
      </c>
      <c r="F471" s="374" t="s">
        <v>1117</v>
      </c>
      <c r="G471" s="374" t="s">
        <v>1118</v>
      </c>
      <c r="H471" s="375">
        <v>1</v>
      </c>
      <c r="I471" s="374" t="s">
        <v>981</v>
      </c>
      <c r="J471" s="374" t="s">
        <v>961</v>
      </c>
      <c r="K471" s="374"/>
      <c r="L471" s="626">
        <v>2018</v>
      </c>
      <c r="M471" s="626"/>
      <c r="N471" s="626" t="str">
        <f t="shared" si="16"/>
        <v/>
      </c>
      <c r="O471" s="627" t="s">
        <v>821</v>
      </c>
    </row>
    <row r="472" spans="2:15" ht="16.5" x14ac:dyDescent="0.3">
      <c r="B472" s="286" t="str">
        <f t="shared" si="15"/>
        <v>546</v>
      </c>
      <c r="C472" s="634">
        <v>546</v>
      </c>
      <c r="D472" s="299"/>
      <c r="E472" s="299" t="s">
        <v>945</v>
      </c>
      <c r="F472" s="299" t="s">
        <v>1119</v>
      </c>
      <c r="G472" s="298" t="s">
        <v>976</v>
      </c>
      <c r="H472" s="300">
        <v>3</v>
      </c>
      <c r="I472" s="299" t="s">
        <v>952</v>
      </c>
      <c r="J472" s="298" t="s">
        <v>1120</v>
      </c>
      <c r="K472" s="299"/>
      <c r="L472" s="626">
        <v>2018</v>
      </c>
      <c r="M472" s="626">
        <v>750</v>
      </c>
      <c r="N472" s="626">
        <f t="shared" si="16"/>
        <v>2250</v>
      </c>
      <c r="O472" s="627" t="s">
        <v>821</v>
      </c>
    </row>
    <row r="473" spans="2:15" ht="16.5" x14ac:dyDescent="0.25">
      <c r="B473" s="286" t="str">
        <f t="shared" si="15"/>
        <v>547</v>
      </c>
      <c r="C473" s="634">
        <v>547</v>
      </c>
      <c r="D473" s="374"/>
      <c r="E473" s="374" t="s">
        <v>575</v>
      </c>
      <c r="F473" s="374" t="s">
        <v>1121</v>
      </c>
      <c r="G473" s="374" t="s">
        <v>1122</v>
      </c>
      <c r="H473" s="375">
        <v>1</v>
      </c>
      <c r="I473" s="374" t="s">
        <v>981</v>
      </c>
      <c r="J473" s="374" t="s">
        <v>940</v>
      </c>
      <c r="K473" s="374"/>
      <c r="L473" s="626">
        <v>2018</v>
      </c>
      <c r="M473" s="626"/>
      <c r="N473" s="626" t="str">
        <f t="shared" si="16"/>
        <v/>
      </c>
      <c r="O473" s="627" t="s">
        <v>821</v>
      </c>
    </row>
    <row r="474" spans="2:15" ht="16.5" x14ac:dyDescent="0.25">
      <c r="B474" s="286" t="str">
        <f t="shared" si="15"/>
        <v>548</v>
      </c>
      <c r="C474" s="634">
        <v>548</v>
      </c>
      <c r="D474" s="374"/>
      <c r="E474" s="374" t="s">
        <v>575</v>
      </c>
      <c r="F474" s="374" t="s">
        <v>1123</v>
      </c>
      <c r="G474" s="374" t="s">
        <v>1124</v>
      </c>
      <c r="H474" s="375">
        <v>1</v>
      </c>
      <c r="I474" s="374" t="s">
        <v>981</v>
      </c>
      <c r="J474" s="374" t="s">
        <v>940</v>
      </c>
      <c r="K474" s="374"/>
      <c r="L474" s="626">
        <v>2018</v>
      </c>
      <c r="M474" s="626"/>
      <c r="N474" s="626" t="str">
        <f t="shared" si="16"/>
        <v/>
      </c>
      <c r="O474" s="627" t="s">
        <v>821</v>
      </c>
    </row>
    <row r="475" spans="2:15" ht="16.5" x14ac:dyDescent="0.25">
      <c r="B475" s="286" t="str">
        <f t="shared" si="15"/>
        <v>550</v>
      </c>
      <c r="C475" s="634">
        <v>550</v>
      </c>
      <c r="D475" s="374"/>
      <c r="E475" s="374" t="s">
        <v>1125</v>
      </c>
      <c r="F475" s="374" t="s">
        <v>1126</v>
      </c>
      <c r="G475" s="374" t="s">
        <v>1127</v>
      </c>
      <c r="H475" s="375">
        <v>2</v>
      </c>
      <c r="I475" s="374" t="s">
        <v>964</v>
      </c>
      <c r="J475" s="374" t="s">
        <v>940</v>
      </c>
      <c r="K475" s="374"/>
      <c r="L475" s="626">
        <v>2018</v>
      </c>
      <c r="M475" s="626">
        <v>1135</v>
      </c>
      <c r="N475" s="626">
        <f t="shared" si="16"/>
        <v>2270</v>
      </c>
      <c r="O475" s="627">
        <v>1</v>
      </c>
    </row>
    <row r="476" spans="2:15" ht="16.5" x14ac:dyDescent="0.25">
      <c r="B476" s="286" t="str">
        <f t="shared" si="15"/>
        <v>551</v>
      </c>
      <c r="C476" s="634">
        <v>551</v>
      </c>
      <c r="D476" s="374"/>
      <c r="E476" s="374" t="s">
        <v>1125</v>
      </c>
      <c r="F476" s="374" t="s">
        <v>1128</v>
      </c>
      <c r="G476" s="374" t="s">
        <v>1129</v>
      </c>
      <c r="H476" s="375">
        <v>1</v>
      </c>
      <c r="I476" s="374" t="s">
        <v>964</v>
      </c>
      <c r="J476" s="374" t="s">
        <v>940</v>
      </c>
      <c r="K476" s="374"/>
      <c r="L476" s="626">
        <v>2018</v>
      </c>
      <c r="M476" s="626">
        <v>1450</v>
      </c>
      <c r="N476" s="626">
        <f t="shared" si="16"/>
        <v>1450</v>
      </c>
      <c r="O476" s="627">
        <v>1</v>
      </c>
    </row>
    <row r="477" spans="2:15" ht="16.5" x14ac:dyDescent="0.25">
      <c r="B477" s="286" t="str">
        <f t="shared" si="15"/>
        <v>552</v>
      </c>
      <c r="C477" s="634">
        <v>552</v>
      </c>
      <c r="D477" s="374"/>
      <c r="E477" s="374" t="s">
        <v>1125</v>
      </c>
      <c r="F477" s="374" t="s">
        <v>1130</v>
      </c>
      <c r="G477" s="374" t="s">
        <v>1131</v>
      </c>
      <c r="H477" s="375">
        <v>1</v>
      </c>
      <c r="I477" s="374" t="s">
        <v>964</v>
      </c>
      <c r="J477" s="374" t="s">
        <v>940</v>
      </c>
      <c r="K477" s="374"/>
      <c r="L477" s="626">
        <v>2018</v>
      </c>
      <c r="M477" s="626">
        <v>450</v>
      </c>
      <c r="N477" s="626">
        <f t="shared" si="16"/>
        <v>450</v>
      </c>
      <c r="O477" s="627">
        <v>1</v>
      </c>
    </row>
    <row r="478" spans="2:15" ht="16.5" x14ac:dyDescent="0.25">
      <c r="B478" s="286" t="str">
        <f t="shared" si="15"/>
        <v>553</v>
      </c>
      <c r="C478" s="634">
        <v>553</v>
      </c>
      <c r="D478" s="374"/>
      <c r="E478" s="374" t="s">
        <v>1125</v>
      </c>
      <c r="F478" s="374" t="s">
        <v>1132</v>
      </c>
      <c r="G478" s="374" t="s">
        <v>1133</v>
      </c>
      <c r="H478" s="375">
        <v>1</v>
      </c>
      <c r="I478" s="374" t="s">
        <v>964</v>
      </c>
      <c r="J478" s="374" t="s">
        <v>940</v>
      </c>
      <c r="K478" s="374"/>
      <c r="L478" s="626">
        <v>2018</v>
      </c>
      <c r="M478" s="626">
        <v>1150</v>
      </c>
      <c r="N478" s="626">
        <f t="shared" si="16"/>
        <v>1150</v>
      </c>
      <c r="O478" s="627">
        <v>1</v>
      </c>
    </row>
    <row r="479" spans="2:15" ht="16.5" x14ac:dyDescent="0.25">
      <c r="B479" s="286" t="str">
        <f t="shared" si="15"/>
        <v>554</v>
      </c>
      <c r="C479" s="634">
        <v>554</v>
      </c>
      <c r="D479" s="374"/>
      <c r="E479" s="374" t="s">
        <v>1134</v>
      </c>
      <c r="F479" s="374" t="s">
        <v>1135</v>
      </c>
      <c r="G479" s="374" t="s">
        <v>1136</v>
      </c>
      <c r="H479" s="375">
        <v>10</v>
      </c>
      <c r="I479" s="374" t="s">
        <v>952</v>
      </c>
      <c r="J479" s="374" t="s">
        <v>940</v>
      </c>
      <c r="K479" s="374" t="s">
        <v>1137</v>
      </c>
      <c r="L479" s="626">
        <v>2018</v>
      </c>
      <c r="M479" s="626">
        <v>650</v>
      </c>
      <c r="N479" s="626">
        <f>IF(M479&gt;0,(H479*M479),"")</f>
        <v>6500</v>
      </c>
      <c r="O479" s="627">
        <v>1</v>
      </c>
    </row>
    <row r="480" spans="2:15" ht="16.5" x14ac:dyDescent="0.25">
      <c r="B480" s="286" t="str">
        <f t="shared" si="15"/>
        <v>555</v>
      </c>
      <c r="C480" s="634">
        <v>555</v>
      </c>
      <c r="D480" s="374"/>
      <c r="E480" s="374" t="s">
        <v>1125</v>
      </c>
      <c r="F480" s="374" t="s">
        <v>1138</v>
      </c>
      <c r="G480" s="374" t="s">
        <v>1139</v>
      </c>
      <c r="H480" s="375">
        <v>1</v>
      </c>
      <c r="I480" s="374" t="s">
        <v>964</v>
      </c>
      <c r="J480" s="374" t="s">
        <v>940</v>
      </c>
      <c r="K480" s="374"/>
      <c r="L480" s="626">
        <v>2018</v>
      </c>
      <c r="M480" s="626">
        <v>1500</v>
      </c>
      <c r="N480" s="626">
        <f t="shared" si="16"/>
        <v>1500</v>
      </c>
      <c r="O480" s="627">
        <v>1</v>
      </c>
    </row>
    <row r="481" spans="2:15" ht="16.5" x14ac:dyDescent="0.3">
      <c r="B481" s="286" t="str">
        <f t="shared" si="15"/>
        <v>015</v>
      </c>
      <c r="C481" s="634">
        <v>15</v>
      </c>
      <c r="D481" s="651" t="s">
        <v>1915</v>
      </c>
      <c r="E481" s="301" t="s">
        <v>1140</v>
      </c>
      <c r="F481" s="651" t="s">
        <v>1153</v>
      </c>
      <c r="G481" s="651" t="s">
        <v>1142</v>
      </c>
      <c r="H481" s="652">
        <v>4</v>
      </c>
      <c r="I481" s="651" t="s">
        <v>952</v>
      </c>
      <c r="J481" s="651" t="s">
        <v>949</v>
      </c>
      <c r="K481" s="651"/>
      <c r="L481" s="626">
        <v>2018</v>
      </c>
      <c r="M481" s="626">
        <v>844.59</v>
      </c>
      <c r="N481" s="626">
        <f t="shared" si="16"/>
        <v>3378.36</v>
      </c>
      <c r="O481" s="627">
        <v>0.35</v>
      </c>
    </row>
    <row r="482" spans="2:15" ht="16.5" x14ac:dyDescent="0.25">
      <c r="B482" s="286" t="str">
        <f t="shared" si="15"/>
        <v>016</v>
      </c>
      <c r="C482" s="634">
        <v>16</v>
      </c>
      <c r="D482" s="651" t="s">
        <v>1916</v>
      </c>
      <c r="E482" s="651" t="s">
        <v>1140</v>
      </c>
      <c r="F482" s="651" t="s">
        <v>1155</v>
      </c>
      <c r="G482" s="651" t="s">
        <v>1144</v>
      </c>
      <c r="H482" s="652">
        <v>7</v>
      </c>
      <c r="I482" s="651" t="s">
        <v>952</v>
      </c>
      <c r="J482" s="651" t="s">
        <v>949</v>
      </c>
      <c r="K482" s="651"/>
      <c r="L482" s="626">
        <v>2018</v>
      </c>
      <c r="M482" s="626">
        <v>686.59</v>
      </c>
      <c r="N482" s="626">
        <f t="shared" si="16"/>
        <v>4806.13</v>
      </c>
      <c r="O482" s="627">
        <v>0.38</v>
      </c>
    </row>
    <row r="483" spans="2:15" ht="16.5" x14ac:dyDescent="0.25">
      <c r="B483" s="286" t="str">
        <f t="shared" ref="B483:B494" si="17">MID(F483,4,3)</f>
        <v>017</v>
      </c>
      <c r="C483" s="634">
        <v>17</v>
      </c>
      <c r="D483" s="651" t="s">
        <v>1917</v>
      </c>
      <c r="E483" s="651" t="s">
        <v>1140</v>
      </c>
      <c r="F483" s="651" t="s">
        <v>1157</v>
      </c>
      <c r="G483" s="651" t="s">
        <v>1146</v>
      </c>
      <c r="H483" s="652">
        <v>1</v>
      </c>
      <c r="I483" s="651" t="s">
        <v>952</v>
      </c>
      <c r="J483" s="651" t="s">
        <v>949</v>
      </c>
      <c r="K483" s="651"/>
      <c r="L483" s="626">
        <v>2018</v>
      </c>
      <c r="M483" s="626">
        <v>939.14</v>
      </c>
      <c r="N483" s="626">
        <f t="shared" si="16"/>
        <v>939.14</v>
      </c>
      <c r="O483" s="627">
        <v>0.4</v>
      </c>
    </row>
    <row r="484" spans="2:15" ht="16.5" x14ac:dyDescent="0.25">
      <c r="B484" s="286" t="str">
        <f t="shared" si="17"/>
        <v>018</v>
      </c>
      <c r="C484" s="634">
        <v>18</v>
      </c>
      <c r="D484" s="651" t="s">
        <v>1918</v>
      </c>
      <c r="E484" s="651" t="s">
        <v>1140</v>
      </c>
      <c r="F484" s="651" t="s">
        <v>1159</v>
      </c>
      <c r="G484" s="651" t="s">
        <v>1148</v>
      </c>
      <c r="H484" s="652">
        <v>3</v>
      </c>
      <c r="I484" s="651" t="s">
        <v>952</v>
      </c>
      <c r="J484" s="651" t="s">
        <v>949</v>
      </c>
      <c r="K484" s="651"/>
      <c r="L484" s="626">
        <v>2018</v>
      </c>
      <c r="M484" s="626">
        <v>1232.97</v>
      </c>
      <c r="N484" s="626">
        <f t="shared" si="16"/>
        <v>3698.91</v>
      </c>
      <c r="O484" s="627">
        <v>0.37</v>
      </c>
    </row>
    <row r="485" spans="2:15" ht="16.5" x14ac:dyDescent="0.25">
      <c r="B485" s="286" t="str">
        <f t="shared" si="17"/>
        <v>019</v>
      </c>
      <c r="C485" s="634">
        <v>19</v>
      </c>
      <c r="D485" s="651" t="s">
        <v>1919</v>
      </c>
      <c r="E485" s="651" t="s">
        <v>1140</v>
      </c>
      <c r="F485" s="651" t="s">
        <v>1161</v>
      </c>
      <c r="G485" s="651" t="s">
        <v>1150</v>
      </c>
      <c r="H485" s="652">
        <v>2</v>
      </c>
      <c r="I485" s="651" t="s">
        <v>952</v>
      </c>
      <c r="J485" s="651" t="s">
        <v>949</v>
      </c>
      <c r="K485" s="651"/>
      <c r="L485" s="626">
        <v>2018</v>
      </c>
      <c r="M485" s="626">
        <v>1593.08</v>
      </c>
      <c r="N485" s="626">
        <f t="shared" si="16"/>
        <v>3186.16</v>
      </c>
      <c r="O485" s="627">
        <v>0.38</v>
      </c>
    </row>
    <row r="486" spans="2:15" ht="16.5" x14ac:dyDescent="0.25">
      <c r="B486" s="286" t="str">
        <f t="shared" si="17"/>
        <v>020</v>
      </c>
      <c r="C486" s="634">
        <v>20</v>
      </c>
      <c r="D486" s="651" t="s">
        <v>1920</v>
      </c>
      <c r="E486" s="651" t="s">
        <v>1140</v>
      </c>
      <c r="F486" s="651" t="s">
        <v>1909</v>
      </c>
      <c r="G486" s="651" t="s">
        <v>1152</v>
      </c>
      <c r="H486" s="652">
        <v>1</v>
      </c>
      <c r="I486" s="651" t="s">
        <v>952</v>
      </c>
      <c r="J486" s="651" t="s">
        <v>949</v>
      </c>
      <c r="K486" s="651"/>
      <c r="L486" s="626">
        <v>2018</v>
      </c>
      <c r="M486" s="626">
        <v>1439.76</v>
      </c>
      <c r="N486" s="626">
        <f t="shared" si="16"/>
        <v>1439.76</v>
      </c>
      <c r="O486" s="627">
        <v>0.2857142857142857</v>
      </c>
    </row>
    <row r="487" spans="2:15" ht="16.5" x14ac:dyDescent="0.25">
      <c r="B487" s="286" t="str">
        <f t="shared" si="17"/>
        <v>021</v>
      </c>
      <c r="C487" s="634">
        <v>21</v>
      </c>
      <c r="D487" s="651" t="s">
        <v>1921</v>
      </c>
      <c r="E487" s="651" t="s">
        <v>1140</v>
      </c>
      <c r="F487" s="651" t="s">
        <v>1910</v>
      </c>
      <c r="G487" s="651" t="s">
        <v>1154</v>
      </c>
      <c r="H487" s="652">
        <v>4</v>
      </c>
      <c r="I487" s="651" t="s">
        <v>952</v>
      </c>
      <c r="J487" s="651" t="s">
        <v>949</v>
      </c>
      <c r="K487" s="651"/>
      <c r="L487" s="626">
        <v>2018</v>
      </c>
      <c r="M487" s="626">
        <v>1232.97</v>
      </c>
      <c r="N487" s="626">
        <f t="shared" si="16"/>
        <v>4931.88</v>
      </c>
      <c r="O487" s="627">
        <v>0.375</v>
      </c>
    </row>
    <row r="488" spans="2:15" ht="16.5" x14ac:dyDescent="0.25">
      <c r="B488" s="286" t="str">
        <f t="shared" si="17"/>
        <v>022</v>
      </c>
      <c r="C488" s="634">
        <v>22</v>
      </c>
      <c r="D488" s="651" t="s">
        <v>1922</v>
      </c>
      <c r="E488" s="651" t="s">
        <v>1140</v>
      </c>
      <c r="F488" s="651" t="s">
        <v>1911</v>
      </c>
      <c r="G488" s="651" t="s">
        <v>1156</v>
      </c>
      <c r="H488" s="652">
        <v>2</v>
      </c>
      <c r="I488" s="651" t="s">
        <v>964</v>
      </c>
      <c r="J488" s="651" t="s">
        <v>949</v>
      </c>
      <c r="K488" s="651"/>
      <c r="L488" s="626">
        <v>2018</v>
      </c>
      <c r="M488" s="626">
        <v>8697.5300000000007</v>
      </c>
      <c r="N488" s="626">
        <f t="shared" si="16"/>
        <v>17395.060000000001</v>
      </c>
      <c r="O488" s="627">
        <v>0.2</v>
      </c>
    </row>
    <row r="489" spans="2:15" ht="16.5" x14ac:dyDescent="0.25">
      <c r="B489" s="286" t="str">
        <f t="shared" si="17"/>
        <v>023</v>
      </c>
      <c r="C489" s="634">
        <v>23</v>
      </c>
      <c r="D489" s="651" t="s">
        <v>1923</v>
      </c>
      <c r="E489" s="651" t="s">
        <v>1140</v>
      </c>
      <c r="F489" s="651" t="s">
        <v>1912</v>
      </c>
      <c r="G489" s="651" t="s">
        <v>1158</v>
      </c>
      <c r="H489" s="652">
        <v>1</v>
      </c>
      <c r="I489" s="651" t="s">
        <v>948</v>
      </c>
      <c r="J489" s="651" t="s">
        <v>949</v>
      </c>
      <c r="K489" s="651"/>
      <c r="L489" s="626">
        <v>2018</v>
      </c>
      <c r="M489" s="626">
        <v>4940.24</v>
      </c>
      <c r="N489" s="626">
        <f t="shared" si="16"/>
        <v>4940.24</v>
      </c>
      <c r="O489" s="627">
        <v>0.2</v>
      </c>
    </row>
    <row r="490" spans="2:15" ht="16.5" x14ac:dyDescent="0.25">
      <c r="B490" s="286" t="str">
        <f t="shared" si="17"/>
        <v>024</v>
      </c>
      <c r="C490" s="634">
        <v>24</v>
      </c>
      <c r="D490" s="376" t="s">
        <v>1924</v>
      </c>
      <c r="E490" s="376" t="s">
        <v>1140</v>
      </c>
      <c r="F490" s="376" t="s">
        <v>1913</v>
      </c>
      <c r="G490" s="376" t="s">
        <v>1160</v>
      </c>
      <c r="H490" s="377">
        <v>1</v>
      </c>
      <c r="I490" s="376" t="s">
        <v>981</v>
      </c>
      <c r="J490" s="376" t="s">
        <v>949</v>
      </c>
      <c r="K490" s="376"/>
      <c r="L490" s="626">
        <v>2018</v>
      </c>
      <c r="M490" s="626">
        <v>17246.04</v>
      </c>
      <c r="N490" s="626">
        <f t="shared" si="16"/>
        <v>17246.04</v>
      </c>
      <c r="O490" s="627">
        <v>0.1</v>
      </c>
    </row>
    <row r="491" spans="2:15" ht="16.5" x14ac:dyDescent="0.25">
      <c r="B491" s="286" t="str">
        <f t="shared" si="17"/>
        <v>025</v>
      </c>
      <c r="C491" s="634">
        <v>25</v>
      </c>
      <c r="D491" s="651" t="s">
        <v>1925</v>
      </c>
      <c r="E491" s="651" t="s">
        <v>1140</v>
      </c>
      <c r="F491" s="651" t="s">
        <v>1914</v>
      </c>
      <c r="G491" s="651" t="s">
        <v>1162</v>
      </c>
      <c r="H491" s="652">
        <v>6</v>
      </c>
      <c r="I491" s="651" t="s">
        <v>952</v>
      </c>
      <c r="J491" s="651" t="s">
        <v>949</v>
      </c>
      <c r="K491" s="651"/>
      <c r="L491" s="626">
        <v>2018</v>
      </c>
      <c r="M491" s="626">
        <v>1879.24</v>
      </c>
      <c r="N491" s="626">
        <f t="shared" si="16"/>
        <v>11275.44</v>
      </c>
      <c r="O491" s="627">
        <v>0.28499999999999998</v>
      </c>
    </row>
    <row r="492" spans="2:15" ht="16.5" x14ac:dyDescent="0.25">
      <c r="B492" s="286" t="str">
        <f>MID(F492,4,3)</f>
        <v>567</v>
      </c>
      <c r="C492" s="634">
        <v>567</v>
      </c>
      <c r="D492" s="378"/>
      <c r="E492" s="378" t="s">
        <v>575</v>
      </c>
      <c r="F492" s="378" t="s">
        <v>1163</v>
      </c>
      <c r="G492" s="378" t="s">
        <v>1164</v>
      </c>
      <c r="H492" s="379">
        <v>3</v>
      </c>
      <c r="I492" s="378" t="s">
        <v>939</v>
      </c>
      <c r="J492" s="378" t="s">
        <v>940</v>
      </c>
      <c r="K492" s="378" t="s">
        <v>1137</v>
      </c>
      <c r="L492" s="626">
        <v>2018</v>
      </c>
      <c r="M492" s="626"/>
      <c r="N492" s="626" t="str">
        <f t="shared" si="16"/>
        <v/>
      </c>
      <c r="O492" s="627" t="s">
        <v>821</v>
      </c>
    </row>
    <row r="493" spans="2:15" ht="16.5" x14ac:dyDescent="0.25">
      <c r="B493" s="286" t="str">
        <f t="shared" si="17"/>
        <v>568</v>
      </c>
      <c r="C493" s="634">
        <v>568</v>
      </c>
      <c r="D493" s="374"/>
      <c r="E493" s="374" t="s">
        <v>1134</v>
      </c>
      <c r="F493" s="374" t="s">
        <v>1165</v>
      </c>
      <c r="G493" s="374" t="s">
        <v>1166</v>
      </c>
      <c r="H493" s="375">
        <v>1</v>
      </c>
      <c r="I493" s="374" t="s">
        <v>952</v>
      </c>
      <c r="J493" s="374" t="s">
        <v>940</v>
      </c>
      <c r="K493" s="374" t="s">
        <v>1137</v>
      </c>
      <c r="L493" s="626">
        <v>2018</v>
      </c>
      <c r="M493" s="626">
        <v>800</v>
      </c>
      <c r="N493" s="626">
        <f t="shared" si="16"/>
        <v>800</v>
      </c>
      <c r="O493" s="627">
        <v>1</v>
      </c>
    </row>
    <row r="494" spans="2:15" ht="16.5" x14ac:dyDescent="0.25">
      <c r="B494" s="286" t="str">
        <f t="shared" si="17"/>
        <v>569</v>
      </c>
      <c r="C494" s="634">
        <v>569</v>
      </c>
      <c r="D494" s="374"/>
      <c r="E494" s="374" t="s">
        <v>575</v>
      </c>
      <c r="F494" s="374" t="s">
        <v>1167</v>
      </c>
      <c r="G494" s="374" t="s">
        <v>1168</v>
      </c>
      <c r="H494" s="375">
        <v>1</v>
      </c>
      <c r="I494" s="374" t="s">
        <v>981</v>
      </c>
      <c r="J494" s="374" t="s">
        <v>940</v>
      </c>
      <c r="K494" s="374" t="s">
        <v>1137</v>
      </c>
      <c r="L494" s="626">
        <v>2018</v>
      </c>
      <c r="M494" s="626"/>
      <c r="N494" s="626" t="str">
        <f t="shared" si="16"/>
        <v/>
      </c>
      <c r="O494" s="627" t="s">
        <v>821</v>
      </c>
    </row>
    <row r="495" spans="2:15" ht="16.5" x14ac:dyDescent="0.25">
      <c r="B495" s="286" t="str">
        <f>MID(F495,4,3)</f>
        <v>570</v>
      </c>
      <c r="C495" s="634">
        <v>570</v>
      </c>
      <c r="D495" s="378"/>
      <c r="E495" s="378" t="s">
        <v>575</v>
      </c>
      <c r="F495" s="378" t="s">
        <v>1169</v>
      </c>
      <c r="G495" s="378" t="s">
        <v>1170</v>
      </c>
      <c r="H495" s="653">
        <v>1</v>
      </c>
      <c r="I495" s="559" t="s">
        <v>952</v>
      </c>
      <c r="J495" s="378" t="s">
        <v>940</v>
      </c>
      <c r="K495" s="624"/>
      <c r="L495" s="626">
        <v>2018</v>
      </c>
      <c r="M495" s="626"/>
      <c r="N495" s="626" t="str">
        <f t="shared" si="16"/>
        <v/>
      </c>
      <c r="O495" s="627" t="s">
        <v>821</v>
      </c>
    </row>
    <row r="496" spans="2:15" ht="16.5" x14ac:dyDescent="0.25">
      <c r="B496" s="286" t="str">
        <f t="shared" ref="B496:B504" si="18">MID(F496,4,3)</f>
        <v>026</v>
      </c>
      <c r="C496" s="634">
        <v>26</v>
      </c>
      <c r="D496" s="558"/>
      <c r="E496" s="374" t="s">
        <v>575</v>
      </c>
      <c r="F496" s="374" t="s">
        <v>1951</v>
      </c>
      <c r="G496" s="374" t="s">
        <v>1952</v>
      </c>
      <c r="H496" s="375">
        <v>2</v>
      </c>
      <c r="I496" s="654" t="s">
        <v>981</v>
      </c>
      <c r="J496" s="374" t="s">
        <v>940</v>
      </c>
      <c r="K496" s="623"/>
      <c r="L496" s="626">
        <v>2018</v>
      </c>
      <c r="M496" s="626"/>
      <c r="N496" s="626" t="str">
        <f t="shared" ref="N496:N538" si="19">IF(M496&gt;0,(H496*M496),"")</f>
        <v/>
      </c>
      <c r="O496" s="627" t="s">
        <v>821</v>
      </c>
    </row>
    <row r="497" spans="2:15" ht="16.5" x14ac:dyDescent="0.25">
      <c r="B497" s="286" t="str">
        <f t="shared" si="18"/>
        <v>027</v>
      </c>
      <c r="C497" s="634">
        <v>27</v>
      </c>
      <c r="D497" s="435"/>
      <c r="E497" s="655" t="s">
        <v>575</v>
      </c>
      <c r="F497" s="655" t="s">
        <v>1953</v>
      </c>
      <c r="G497" s="655" t="s">
        <v>1954</v>
      </c>
      <c r="H497" s="656">
        <v>1</v>
      </c>
      <c r="I497" s="507" t="s">
        <v>981</v>
      </c>
      <c r="J497" s="655" t="s">
        <v>940</v>
      </c>
      <c r="K497" s="657"/>
      <c r="L497" s="626">
        <v>2018</v>
      </c>
      <c r="M497" s="626"/>
      <c r="N497" s="626" t="str">
        <f t="shared" si="19"/>
        <v/>
      </c>
      <c r="O497" s="627" t="s">
        <v>821</v>
      </c>
    </row>
    <row r="498" spans="2:15" ht="16.5" x14ac:dyDescent="0.3">
      <c r="B498" s="286" t="str">
        <f>MID(F498,4,3)</f>
        <v>028</v>
      </c>
      <c r="C498" s="634">
        <v>28</v>
      </c>
      <c r="D498" s="365"/>
      <c r="E498" s="365" t="s">
        <v>1082</v>
      </c>
      <c r="F498" s="365" t="s">
        <v>1955</v>
      </c>
      <c r="G498" s="366" t="s">
        <v>1956</v>
      </c>
      <c r="H498" s="367">
        <v>2</v>
      </c>
      <c r="I498" s="365" t="s">
        <v>939</v>
      </c>
      <c r="J498" s="368" t="s">
        <v>961</v>
      </c>
      <c r="K498" s="369"/>
      <c r="L498" s="626">
        <v>2018</v>
      </c>
      <c r="M498" s="626">
        <v>1400</v>
      </c>
      <c r="N498" s="626">
        <f t="shared" si="19"/>
        <v>2800</v>
      </c>
      <c r="O498" s="627">
        <v>1</v>
      </c>
    </row>
    <row r="499" spans="2:15" ht="16.5" x14ac:dyDescent="0.3">
      <c r="B499" s="286" t="str">
        <f t="shared" si="18"/>
        <v>029</v>
      </c>
      <c r="C499" s="634">
        <v>29</v>
      </c>
      <c r="D499" s="365"/>
      <c r="E499" s="365" t="s">
        <v>1082</v>
      </c>
      <c r="F499" s="365" t="s">
        <v>1957</v>
      </c>
      <c r="G499" s="366" t="s">
        <v>1958</v>
      </c>
      <c r="H499" s="367">
        <v>1</v>
      </c>
      <c r="I499" s="365" t="s">
        <v>939</v>
      </c>
      <c r="J499" s="368" t="s">
        <v>949</v>
      </c>
      <c r="K499" s="369"/>
      <c r="L499" s="626">
        <v>2018</v>
      </c>
      <c r="M499" s="626">
        <v>4500</v>
      </c>
      <c r="N499" s="626">
        <f t="shared" si="19"/>
        <v>4500</v>
      </c>
      <c r="O499" s="627" t="s">
        <v>821</v>
      </c>
    </row>
    <row r="500" spans="2:15" ht="16.5" x14ac:dyDescent="0.3">
      <c r="B500" s="286" t="str">
        <f t="shared" si="18"/>
        <v>030</v>
      </c>
      <c r="C500" s="634">
        <v>30</v>
      </c>
      <c r="D500" s="365"/>
      <c r="E500" s="365" t="s">
        <v>1082</v>
      </c>
      <c r="F500" s="365" t="s">
        <v>1959</v>
      </c>
      <c r="G500" s="366" t="s">
        <v>1960</v>
      </c>
      <c r="H500" s="367">
        <v>2</v>
      </c>
      <c r="I500" s="365" t="s">
        <v>952</v>
      </c>
      <c r="J500" s="368" t="s">
        <v>961</v>
      </c>
      <c r="K500" s="369"/>
      <c r="L500" s="626">
        <v>2018</v>
      </c>
      <c r="M500" s="626">
        <v>550</v>
      </c>
      <c r="N500" s="626">
        <f t="shared" si="19"/>
        <v>1100</v>
      </c>
      <c r="O500" s="627" t="s">
        <v>821</v>
      </c>
    </row>
    <row r="501" spans="2:15" ht="16.5" x14ac:dyDescent="0.3">
      <c r="B501" s="286" t="str">
        <f t="shared" si="18"/>
        <v>031</v>
      </c>
      <c r="C501" s="634">
        <v>31</v>
      </c>
      <c r="D501" s="365"/>
      <c r="E501" s="365" t="s">
        <v>1082</v>
      </c>
      <c r="F501" s="365" t="s">
        <v>1961</v>
      </c>
      <c r="G501" s="366" t="s">
        <v>1962</v>
      </c>
      <c r="H501" s="367">
        <v>2</v>
      </c>
      <c r="I501" s="365" t="s">
        <v>952</v>
      </c>
      <c r="J501" s="368" t="s">
        <v>961</v>
      </c>
      <c r="K501" s="369"/>
      <c r="L501" s="626">
        <v>2018</v>
      </c>
      <c r="M501" s="626">
        <v>550</v>
      </c>
      <c r="N501" s="626">
        <f t="shared" si="19"/>
        <v>1100</v>
      </c>
      <c r="O501" s="627">
        <v>1</v>
      </c>
    </row>
    <row r="502" spans="2:15" ht="16.5" x14ac:dyDescent="0.3">
      <c r="B502" s="286" t="str">
        <f t="shared" si="18"/>
        <v>032</v>
      </c>
      <c r="C502" s="634">
        <v>32</v>
      </c>
      <c r="D502" s="365"/>
      <c r="E502" s="365" t="s">
        <v>1082</v>
      </c>
      <c r="F502" s="365" t="s">
        <v>1963</v>
      </c>
      <c r="G502" s="366" t="s">
        <v>1964</v>
      </c>
      <c r="H502" s="367">
        <v>1</v>
      </c>
      <c r="I502" s="365" t="s">
        <v>981</v>
      </c>
      <c r="J502" s="368" t="s">
        <v>961</v>
      </c>
      <c r="K502" s="369"/>
      <c r="L502" s="626">
        <v>2018</v>
      </c>
      <c r="M502" s="626">
        <v>4000</v>
      </c>
      <c r="N502" s="626">
        <f t="shared" si="19"/>
        <v>4000</v>
      </c>
      <c r="O502" s="627" t="s">
        <v>821</v>
      </c>
    </row>
    <row r="503" spans="2:15" ht="16.5" x14ac:dyDescent="0.3">
      <c r="B503" s="286" t="str">
        <f t="shared" si="18"/>
        <v>033</v>
      </c>
      <c r="C503" s="634">
        <v>33</v>
      </c>
      <c r="D503" s="365"/>
      <c r="E503" s="365" t="s">
        <v>1082</v>
      </c>
      <c r="F503" s="365" t="s">
        <v>1965</v>
      </c>
      <c r="G503" s="366" t="s">
        <v>1966</v>
      </c>
      <c r="H503" s="367">
        <v>4</v>
      </c>
      <c r="I503" s="365" t="s">
        <v>939</v>
      </c>
      <c r="J503" s="368" t="s">
        <v>961</v>
      </c>
      <c r="K503" s="369"/>
      <c r="L503" s="626">
        <v>2018</v>
      </c>
      <c r="M503" s="626">
        <v>1250</v>
      </c>
      <c r="N503" s="626">
        <f t="shared" si="19"/>
        <v>5000</v>
      </c>
      <c r="O503" s="627" t="s">
        <v>821</v>
      </c>
    </row>
    <row r="504" spans="2:15" ht="16.5" x14ac:dyDescent="0.3">
      <c r="B504" s="286" t="str">
        <f t="shared" si="18"/>
        <v>034</v>
      </c>
      <c r="C504" s="634">
        <v>34</v>
      </c>
      <c r="D504" s="365"/>
      <c r="E504" s="365" t="s">
        <v>1082</v>
      </c>
      <c r="F504" s="365" t="s">
        <v>1967</v>
      </c>
      <c r="G504" s="366" t="s">
        <v>1968</v>
      </c>
      <c r="H504" s="367">
        <v>4</v>
      </c>
      <c r="I504" s="365" t="s">
        <v>952</v>
      </c>
      <c r="J504" s="368" t="s">
        <v>961</v>
      </c>
      <c r="K504" s="369"/>
      <c r="L504" s="626">
        <v>2018</v>
      </c>
      <c r="M504" s="626">
        <v>750</v>
      </c>
      <c r="N504" s="626">
        <f t="shared" si="19"/>
        <v>3000</v>
      </c>
      <c r="O504" s="627">
        <v>0.75</v>
      </c>
    </row>
    <row r="505" spans="2:15" ht="16.5" x14ac:dyDescent="0.3">
      <c r="B505" s="286" t="str">
        <f>MID(F505,4,3)</f>
        <v>035</v>
      </c>
      <c r="C505" s="634">
        <v>35</v>
      </c>
      <c r="D505" s="365"/>
      <c r="E505" s="365" t="s">
        <v>1082</v>
      </c>
      <c r="F505" s="365" t="s">
        <v>1969</v>
      </c>
      <c r="G505" s="366" t="s">
        <v>1981</v>
      </c>
      <c r="H505" s="367">
        <v>1</v>
      </c>
      <c r="I505" s="365" t="s">
        <v>981</v>
      </c>
      <c r="J505" s="368" t="s">
        <v>961</v>
      </c>
      <c r="K505" s="369"/>
      <c r="L505" s="626">
        <v>2018</v>
      </c>
      <c r="M505" s="626">
        <v>3800</v>
      </c>
      <c r="N505" s="626">
        <f t="shared" si="19"/>
        <v>3800</v>
      </c>
      <c r="O505" s="627" t="s">
        <v>821</v>
      </c>
    </row>
    <row r="506" spans="2:15" ht="16.5" x14ac:dyDescent="0.3">
      <c r="B506" s="286" t="str">
        <f t="shared" ref="B506:B511" si="20">MID(F506,4,3)</f>
        <v>036</v>
      </c>
      <c r="C506" s="634">
        <v>36</v>
      </c>
      <c r="D506" s="402"/>
      <c r="E506" s="402" t="s">
        <v>575</v>
      </c>
      <c r="F506" s="402" t="s">
        <v>1982</v>
      </c>
      <c r="G506" s="659" t="s">
        <v>1983</v>
      </c>
      <c r="H506" s="543">
        <v>1</v>
      </c>
      <c r="I506" s="402" t="s">
        <v>939</v>
      </c>
      <c r="J506" s="660" t="s">
        <v>940</v>
      </c>
      <c r="K506" s="661"/>
      <c r="L506" s="626">
        <v>2018</v>
      </c>
      <c r="M506" s="626"/>
      <c r="N506" s="626" t="str">
        <f t="shared" si="19"/>
        <v/>
      </c>
      <c r="O506" s="627" t="s">
        <v>821</v>
      </c>
    </row>
    <row r="507" spans="2:15" ht="16.5" x14ac:dyDescent="0.3">
      <c r="B507" s="286" t="str">
        <f t="shared" si="20"/>
        <v>037</v>
      </c>
      <c r="C507" s="634">
        <v>37</v>
      </c>
      <c r="D507" s="402"/>
      <c r="E507" s="402" t="s">
        <v>575</v>
      </c>
      <c r="F507" s="402" t="s">
        <v>1984</v>
      </c>
      <c r="G507" s="659" t="s">
        <v>1985</v>
      </c>
      <c r="H507" s="543">
        <v>1</v>
      </c>
      <c r="I507" s="402" t="s">
        <v>939</v>
      </c>
      <c r="J507" s="660" t="s">
        <v>940</v>
      </c>
      <c r="K507" s="661"/>
      <c r="L507" s="626">
        <v>2018</v>
      </c>
      <c r="M507" s="626"/>
      <c r="N507" s="626" t="str">
        <f t="shared" si="19"/>
        <v/>
      </c>
      <c r="O507" s="627" t="s">
        <v>821</v>
      </c>
    </row>
    <row r="508" spans="2:15" ht="16.5" x14ac:dyDescent="0.3">
      <c r="B508" s="286" t="str">
        <f t="shared" si="20"/>
        <v>038</v>
      </c>
      <c r="C508" s="634">
        <v>38</v>
      </c>
      <c r="D508" s="402"/>
      <c r="E508" s="402" t="s">
        <v>575</v>
      </c>
      <c r="F508" s="402" t="s">
        <v>1986</v>
      </c>
      <c r="G508" s="659" t="s">
        <v>1987</v>
      </c>
      <c r="H508" s="543">
        <v>1</v>
      </c>
      <c r="I508" s="402" t="s">
        <v>939</v>
      </c>
      <c r="J508" s="660" t="s">
        <v>940</v>
      </c>
      <c r="K508" s="661"/>
      <c r="L508" s="626">
        <v>2018</v>
      </c>
      <c r="M508" s="626"/>
      <c r="N508" s="626" t="str">
        <f t="shared" si="19"/>
        <v/>
      </c>
      <c r="O508" s="627" t="s">
        <v>821</v>
      </c>
    </row>
    <row r="509" spans="2:15" ht="16.5" x14ac:dyDescent="0.3">
      <c r="B509" s="286" t="str">
        <f t="shared" si="20"/>
        <v>039</v>
      </c>
      <c r="C509" s="634">
        <v>39</v>
      </c>
      <c r="D509" s="402"/>
      <c r="E509" s="402" t="s">
        <v>575</v>
      </c>
      <c r="F509" s="402" t="s">
        <v>1988</v>
      </c>
      <c r="G509" s="659" t="s">
        <v>1989</v>
      </c>
      <c r="H509" s="543">
        <v>1</v>
      </c>
      <c r="I509" s="402" t="s">
        <v>939</v>
      </c>
      <c r="J509" s="660" t="s">
        <v>940</v>
      </c>
      <c r="K509" s="661"/>
      <c r="L509" s="626">
        <v>2018</v>
      </c>
      <c r="M509" s="626"/>
      <c r="N509" s="626" t="str">
        <f t="shared" si="19"/>
        <v/>
      </c>
      <c r="O509" s="627" t="s">
        <v>821</v>
      </c>
    </row>
    <row r="510" spans="2:15" ht="16.5" x14ac:dyDescent="0.3">
      <c r="B510" s="286" t="str">
        <f t="shared" si="20"/>
        <v>040</v>
      </c>
      <c r="C510" s="634">
        <v>40</v>
      </c>
      <c r="D510" s="402"/>
      <c r="E510" s="402" t="s">
        <v>575</v>
      </c>
      <c r="F510" s="402" t="s">
        <v>1990</v>
      </c>
      <c r="G510" s="659" t="s">
        <v>1991</v>
      </c>
      <c r="H510" s="543">
        <v>1</v>
      </c>
      <c r="I510" s="402" t="s">
        <v>981</v>
      </c>
      <c r="J510" s="660" t="s">
        <v>940</v>
      </c>
      <c r="K510" s="661"/>
      <c r="L510" s="626">
        <v>2018</v>
      </c>
      <c r="M510" s="626"/>
      <c r="N510" s="626" t="str">
        <f t="shared" si="19"/>
        <v/>
      </c>
      <c r="O510" s="627" t="s">
        <v>821</v>
      </c>
    </row>
    <row r="511" spans="2:15" ht="16.5" x14ac:dyDescent="0.3">
      <c r="B511" s="286" t="str">
        <f t="shared" si="20"/>
        <v>041</v>
      </c>
      <c r="C511" s="634">
        <v>41</v>
      </c>
      <c r="D511" s="402"/>
      <c r="E511" s="402" t="s">
        <v>575</v>
      </c>
      <c r="F511" s="402" t="s">
        <v>1992</v>
      </c>
      <c r="G511" s="659" t="s">
        <v>1993</v>
      </c>
      <c r="H511" s="543">
        <v>1</v>
      </c>
      <c r="I511" s="402" t="s">
        <v>939</v>
      </c>
      <c r="J511" s="660" t="s">
        <v>940</v>
      </c>
      <c r="K511" s="661"/>
      <c r="L511" s="626">
        <v>2018</v>
      </c>
      <c r="M511" s="626"/>
      <c r="N511" s="626" t="str">
        <f t="shared" si="19"/>
        <v/>
      </c>
      <c r="O511" s="627" t="s">
        <v>821</v>
      </c>
    </row>
    <row r="512" spans="2:15" ht="16.5" x14ac:dyDescent="0.3">
      <c r="B512" s="286" t="str">
        <f>MID(F512,4,3)</f>
        <v>042</v>
      </c>
      <c r="C512" s="634">
        <v>42</v>
      </c>
      <c r="D512" s="402"/>
      <c r="E512" s="402" t="s">
        <v>575</v>
      </c>
      <c r="F512" s="402" t="s">
        <v>1994</v>
      </c>
      <c r="G512" s="659" t="s">
        <v>1995</v>
      </c>
      <c r="H512" s="543">
        <v>1</v>
      </c>
      <c r="I512" s="402" t="s">
        <v>981</v>
      </c>
      <c r="J512" s="660" t="s">
        <v>940</v>
      </c>
      <c r="K512" s="661"/>
      <c r="L512" s="626">
        <v>2018</v>
      </c>
      <c r="M512" s="626"/>
      <c r="N512" s="626" t="str">
        <f t="shared" si="19"/>
        <v/>
      </c>
      <c r="O512" s="627" t="s">
        <v>821</v>
      </c>
    </row>
    <row r="513" spans="1:320" ht="16.5" x14ac:dyDescent="0.3">
      <c r="B513" s="286" t="str">
        <f>MID(F513,4,3)</f>
        <v>043</v>
      </c>
      <c r="C513" s="634">
        <v>43</v>
      </c>
      <c r="D513" s="365"/>
      <c r="E513" s="365" t="s">
        <v>575</v>
      </c>
      <c r="F513" s="365" t="s">
        <v>2003</v>
      </c>
      <c r="G513" s="366" t="s">
        <v>2004</v>
      </c>
      <c r="H513" s="367">
        <v>1</v>
      </c>
      <c r="I513" s="365" t="s">
        <v>981</v>
      </c>
      <c r="J513" s="662" t="s">
        <v>940</v>
      </c>
      <c r="K513" s="663"/>
      <c r="L513" s="626">
        <v>2018</v>
      </c>
      <c r="M513" s="626"/>
      <c r="N513" s="626" t="str">
        <f t="shared" si="19"/>
        <v/>
      </c>
      <c r="O513" s="627" t="s">
        <v>821</v>
      </c>
    </row>
    <row r="514" spans="1:320" ht="16.5" x14ac:dyDescent="0.3">
      <c r="B514" s="286" t="str">
        <f t="shared" ref="B514:B518" si="21">MID(F514,4,3)</f>
        <v>044</v>
      </c>
      <c r="C514" s="634">
        <v>44</v>
      </c>
      <c r="D514" s="365"/>
      <c r="E514" s="365" t="s">
        <v>575</v>
      </c>
      <c r="F514" s="365" t="s">
        <v>2005</v>
      </c>
      <c r="G514" s="366" t="s">
        <v>2035</v>
      </c>
      <c r="H514" s="367">
        <v>10</v>
      </c>
      <c r="I514" s="365" t="s">
        <v>939</v>
      </c>
      <c r="J514" s="662" t="s">
        <v>1120</v>
      </c>
      <c r="K514" s="663"/>
      <c r="L514" s="626">
        <v>2018</v>
      </c>
      <c r="M514" s="626"/>
      <c r="N514" s="626" t="str">
        <f t="shared" si="19"/>
        <v/>
      </c>
      <c r="O514" s="627" t="s">
        <v>821</v>
      </c>
    </row>
    <row r="515" spans="1:320" ht="16.5" x14ac:dyDescent="0.3">
      <c r="B515" s="286" t="str">
        <f>MID(F515,4,3)</f>
        <v>045</v>
      </c>
      <c r="C515" s="634">
        <v>45</v>
      </c>
      <c r="D515" s="365"/>
      <c r="E515" s="365" t="s">
        <v>1996</v>
      </c>
      <c r="F515" s="365" t="s">
        <v>2006</v>
      </c>
      <c r="G515" s="366" t="s">
        <v>2036</v>
      </c>
      <c r="H515" s="367">
        <v>1</v>
      </c>
      <c r="I515" s="365" t="s">
        <v>981</v>
      </c>
      <c r="J515" s="662" t="s">
        <v>1120</v>
      </c>
      <c r="K515" s="663"/>
      <c r="L515" s="626">
        <v>2018</v>
      </c>
      <c r="M515" s="626">
        <v>925</v>
      </c>
      <c r="N515" s="626">
        <f t="shared" si="19"/>
        <v>925</v>
      </c>
      <c r="O515" s="627" t="s">
        <v>821</v>
      </c>
    </row>
    <row r="516" spans="1:320" ht="16.5" x14ac:dyDescent="0.3">
      <c r="B516" s="286" t="str">
        <f t="shared" si="21"/>
        <v>046</v>
      </c>
      <c r="C516" s="634">
        <v>46</v>
      </c>
      <c r="D516" s="365"/>
      <c r="E516" s="365" t="s">
        <v>1996</v>
      </c>
      <c r="F516" s="365" t="s">
        <v>2007</v>
      </c>
      <c r="G516" s="366" t="s">
        <v>2037</v>
      </c>
      <c r="H516" s="367">
        <v>2</v>
      </c>
      <c r="I516" s="365"/>
      <c r="J516" s="662" t="s">
        <v>1120</v>
      </c>
      <c r="K516" s="663"/>
      <c r="L516" s="626">
        <v>2018</v>
      </c>
      <c r="M516" s="626">
        <f>(400+450)/2</f>
        <v>425</v>
      </c>
      <c r="N516" s="626">
        <f>IF(M516&gt;0,(H516*M516),"")</f>
        <v>850</v>
      </c>
      <c r="O516" s="627">
        <v>1</v>
      </c>
    </row>
    <row r="517" spans="1:320" ht="16.5" x14ac:dyDescent="0.3">
      <c r="B517" s="286" t="str">
        <f t="shared" si="21"/>
        <v>047</v>
      </c>
      <c r="C517" s="634">
        <v>47</v>
      </c>
      <c r="D517" s="365"/>
      <c r="E517" s="365" t="s">
        <v>1996</v>
      </c>
      <c r="F517" s="365" t="s">
        <v>2008</v>
      </c>
      <c r="G517" s="366" t="s">
        <v>2038</v>
      </c>
      <c r="H517" s="367">
        <v>1</v>
      </c>
      <c r="I517" s="365" t="s">
        <v>952</v>
      </c>
      <c r="J517" s="662" t="s">
        <v>940</v>
      </c>
      <c r="K517" s="663"/>
      <c r="L517" s="626">
        <v>2018</v>
      </c>
      <c r="M517" s="626">
        <v>1200</v>
      </c>
      <c r="N517" s="626">
        <f>IF(M517&gt;0,(H517*M517),"")</f>
        <v>1200</v>
      </c>
      <c r="O517" s="627" t="s">
        <v>821</v>
      </c>
    </row>
    <row r="518" spans="1:320" ht="16.5" x14ac:dyDescent="0.3">
      <c r="B518" s="286" t="str">
        <f t="shared" si="21"/>
        <v>048</v>
      </c>
      <c r="C518" s="634">
        <v>48</v>
      </c>
      <c r="D518" s="365"/>
      <c r="E518" s="365" t="s">
        <v>1996</v>
      </c>
      <c r="F518" s="365" t="s">
        <v>2009</v>
      </c>
      <c r="G518" s="366" t="s">
        <v>2039</v>
      </c>
      <c r="H518" s="367">
        <v>2</v>
      </c>
      <c r="I518" s="365"/>
      <c r="J518" s="662" t="s">
        <v>1120</v>
      </c>
      <c r="K518" s="663"/>
      <c r="L518" s="626">
        <v>2018</v>
      </c>
      <c r="M518" s="626">
        <v>445</v>
      </c>
      <c r="N518" s="626">
        <f>IF(M518&gt;0,(H518*M518),"")</f>
        <v>890</v>
      </c>
      <c r="O518" s="627" t="s">
        <v>821</v>
      </c>
    </row>
    <row r="519" spans="1:320" ht="16.5" x14ac:dyDescent="0.3">
      <c r="B519" s="286" t="str">
        <f t="shared" ref="B519:B521" si="22">MID(F519,4,3)</f>
        <v>049</v>
      </c>
      <c r="C519" s="634">
        <v>49</v>
      </c>
      <c r="D519" s="365"/>
      <c r="E519" s="365" t="s">
        <v>1996</v>
      </c>
      <c r="F519" s="365" t="s">
        <v>2010</v>
      </c>
      <c r="G519" s="366" t="s">
        <v>2040</v>
      </c>
      <c r="H519" s="367">
        <v>2</v>
      </c>
      <c r="I519" s="365"/>
      <c r="J519" s="662" t="s">
        <v>1120</v>
      </c>
      <c r="K519" s="663"/>
      <c r="L519" s="626">
        <v>2018</v>
      </c>
      <c r="M519" s="626">
        <v>850</v>
      </c>
      <c r="N519" s="626">
        <f t="shared" si="19"/>
        <v>1700</v>
      </c>
      <c r="O519" s="627" t="s">
        <v>821</v>
      </c>
    </row>
    <row r="520" spans="1:320" ht="16.5" x14ac:dyDescent="0.3">
      <c r="B520" s="286" t="str">
        <f t="shared" si="22"/>
        <v>050</v>
      </c>
      <c r="C520" s="634">
        <v>50</v>
      </c>
      <c r="D520" s="365"/>
      <c r="E520" s="365" t="s">
        <v>1996</v>
      </c>
      <c r="F520" s="365" t="s">
        <v>2011</v>
      </c>
      <c r="G520" s="366" t="s">
        <v>2041</v>
      </c>
      <c r="H520" s="367">
        <v>2</v>
      </c>
      <c r="I520" s="365" t="s">
        <v>952</v>
      </c>
      <c r="J520" s="662" t="s">
        <v>1120</v>
      </c>
      <c r="K520" s="663"/>
      <c r="L520" s="626">
        <v>2018</v>
      </c>
      <c r="M520" s="626">
        <v>375</v>
      </c>
      <c r="N520" s="626">
        <f t="shared" si="19"/>
        <v>750</v>
      </c>
      <c r="O520" s="627" t="s">
        <v>821</v>
      </c>
    </row>
    <row r="521" spans="1:320" ht="16.5" x14ac:dyDescent="0.3">
      <c r="B521" s="286" t="str">
        <f t="shared" si="22"/>
        <v>051</v>
      </c>
      <c r="C521" s="634">
        <v>51</v>
      </c>
      <c r="D521" s="365"/>
      <c r="E521" s="365" t="s">
        <v>1996</v>
      </c>
      <c r="F521" s="365" t="s">
        <v>2012</v>
      </c>
      <c r="G521" s="366" t="s">
        <v>2042</v>
      </c>
      <c r="H521" s="367">
        <v>1</v>
      </c>
      <c r="I521" s="365" t="s">
        <v>952</v>
      </c>
      <c r="J521" s="662" t="s">
        <v>949</v>
      </c>
      <c r="K521" s="663"/>
      <c r="L521" s="626">
        <v>2018</v>
      </c>
      <c r="M521" s="626">
        <v>920</v>
      </c>
      <c r="N521" s="626">
        <f t="shared" si="19"/>
        <v>920</v>
      </c>
      <c r="O521" s="627">
        <v>0.83333333333333337</v>
      </c>
    </row>
    <row r="522" spans="1:320" ht="16.5" x14ac:dyDescent="0.3">
      <c r="B522" s="286" t="str">
        <f>MID(F522,4,3)</f>
        <v>052</v>
      </c>
      <c r="C522" s="634">
        <v>52</v>
      </c>
      <c r="D522" s="365"/>
      <c r="E522" s="365" t="s">
        <v>575</v>
      </c>
      <c r="F522" s="365" t="s">
        <v>2025</v>
      </c>
      <c r="G522" s="366" t="s">
        <v>2026</v>
      </c>
      <c r="H522" s="367">
        <v>18</v>
      </c>
      <c r="I522" s="365" t="s">
        <v>939</v>
      </c>
      <c r="J522" s="662" t="s">
        <v>940</v>
      </c>
      <c r="K522" s="663"/>
      <c r="L522" s="626">
        <v>2018</v>
      </c>
      <c r="M522" s="626"/>
      <c r="N522" s="626" t="str">
        <f t="shared" si="19"/>
        <v/>
      </c>
      <c r="O522" s="627" t="s">
        <v>821</v>
      </c>
    </row>
    <row r="523" spans="1:320" ht="16.5" x14ac:dyDescent="0.3">
      <c r="B523" s="286" t="str">
        <f>MID(F523,4,3)</f>
        <v>053</v>
      </c>
      <c r="C523" s="634">
        <v>53</v>
      </c>
      <c r="D523" s="365"/>
      <c r="E523" s="365" t="s">
        <v>575</v>
      </c>
      <c r="F523" s="365" t="s">
        <v>2027</v>
      </c>
      <c r="G523" s="366" t="s">
        <v>2028</v>
      </c>
      <c r="H523" s="367">
        <v>1</v>
      </c>
      <c r="I523" s="365" t="s">
        <v>981</v>
      </c>
      <c r="J523" s="662" t="s">
        <v>940</v>
      </c>
      <c r="K523" s="663"/>
      <c r="L523" s="626">
        <v>2018</v>
      </c>
      <c r="M523" s="626"/>
      <c r="N523" s="626" t="str">
        <f t="shared" si="19"/>
        <v/>
      </c>
      <c r="O523" s="627" t="s">
        <v>821</v>
      </c>
    </row>
    <row r="524" spans="1:320" ht="16.5" x14ac:dyDescent="0.3">
      <c r="B524" s="286" t="str">
        <f>MID(F524,4,3)</f>
        <v>054</v>
      </c>
      <c r="C524" s="720">
        <v>54</v>
      </c>
      <c r="D524" s="365"/>
      <c r="E524" s="365" t="s">
        <v>575</v>
      </c>
      <c r="F524" s="366" t="s">
        <v>2043</v>
      </c>
      <c r="G524" s="365" t="s">
        <v>2044</v>
      </c>
      <c r="H524" s="367">
        <v>8</v>
      </c>
      <c r="I524" s="662" t="s">
        <v>939</v>
      </c>
      <c r="J524" s="663" t="s">
        <v>940</v>
      </c>
      <c r="K524" s="365"/>
      <c r="L524" s="626">
        <v>2018</v>
      </c>
      <c r="M524" s="626"/>
      <c r="N524" s="626" t="str">
        <f t="shared" si="19"/>
        <v/>
      </c>
      <c r="O524" s="627" t="s">
        <v>821</v>
      </c>
    </row>
    <row r="525" spans="1:320" ht="16.5" x14ac:dyDescent="0.3">
      <c r="B525" s="286" t="str">
        <f t="shared" ref="B525:B533" si="23">MID(F525,4,3)</f>
        <v>055</v>
      </c>
      <c r="C525" s="720">
        <v>55</v>
      </c>
      <c r="D525" s="365"/>
      <c r="E525" s="365" t="s">
        <v>575</v>
      </c>
      <c r="F525" s="366" t="s">
        <v>2045</v>
      </c>
      <c r="G525" s="365" t="s">
        <v>2013</v>
      </c>
      <c r="H525" s="367">
        <v>1</v>
      </c>
      <c r="I525" s="662" t="s">
        <v>981</v>
      </c>
      <c r="J525" s="663" t="s">
        <v>1080</v>
      </c>
      <c r="K525" s="365"/>
      <c r="L525" s="626">
        <v>2018</v>
      </c>
      <c r="M525" s="626"/>
      <c r="N525" s="626" t="str">
        <f t="shared" si="19"/>
        <v/>
      </c>
      <c r="O525" s="627" t="s">
        <v>821</v>
      </c>
    </row>
    <row r="526" spans="1:320" s="716" customFormat="1" ht="16.5" x14ac:dyDescent="0.3">
      <c r="A526" s="402"/>
      <c r="B526" s="286" t="str">
        <f t="shared" si="23"/>
        <v>056</v>
      </c>
      <c r="C526" s="721">
        <v>56</v>
      </c>
      <c r="D526" s="402"/>
      <c r="E526" s="402" t="s">
        <v>575</v>
      </c>
      <c r="F526" s="659" t="s">
        <v>2046</v>
      </c>
      <c r="G526" s="402" t="s">
        <v>2047</v>
      </c>
      <c r="H526" s="543">
        <v>1</v>
      </c>
      <c r="I526" s="660" t="s">
        <v>981</v>
      </c>
      <c r="J526" s="661" t="s">
        <v>940</v>
      </c>
      <c r="K526" s="402"/>
      <c r="L526" s="626">
        <v>2018</v>
      </c>
      <c r="M526" s="626"/>
      <c r="N526" s="626" t="str">
        <f t="shared" si="19"/>
        <v/>
      </c>
      <c r="O526" s="627" t="s">
        <v>821</v>
      </c>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s="717"/>
      <c r="CW526" s="717"/>
      <c r="CX526" s="717"/>
      <c r="CY526" s="717"/>
      <c r="CZ526" s="717"/>
      <c r="DB526" s="717"/>
      <c r="DC526" s="717"/>
      <c r="DD526" s="717"/>
      <c r="DE526" s="717"/>
      <c r="DF526" s="717"/>
      <c r="DH526" s="717"/>
      <c r="DI526" s="717"/>
      <c r="DJ526" s="717"/>
      <c r="DK526" s="717"/>
      <c r="DL526" s="717"/>
      <c r="DN526" s="717"/>
      <c r="DO526" s="717"/>
      <c r="DP526" s="717"/>
      <c r="DQ526" s="717"/>
      <c r="DR526" s="717"/>
      <c r="DS526" s="718"/>
      <c r="DT526" s="717"/>
      <c r="DU526" s="717"/>
      <c r="DV526" s="717"/>
      <c r="DW526" s="717"/>
      <c r="DX526" s="717"/>
      <c r="DZ526" s="717"/>
      <c r="EA526" s="717"/>
      <c r="EB526" s="717"/>
      <c r="EC526" s="717"/>
      <c r="ED526" s="717"/>
      <c r="EF526" s="717"/>
      <c r="EG526" s="717"/>
      <c r="EH526" s="717"/>
      <c r="EI526" s="717"/>
      <c r="EJ526" s="717"/>
      <c r="EL526" s="717"/>
      <c r="EM526" s="717"/>
      <c r="EN526" s="717"/>
      <c r="EO526" s="717"/>
      <c r="EP526" s="717"/>
      <c r="ER526" s="717"/>
      <c r="ES526" s="717"/>
      <c r="ET526" s="717"/>
      <c r="EU526" s="717"/>
      <c r="EV526" s="717"/>
      <c r="EX526" s="717"/>
      <c r="EY526" s="717"/>
      <c r="EZ526" s="717"/>
      <c r="FA526" s="717"/>
      <c r="FB526" s="717"/>
      <c r="FC526" s="719"/>
      <c r="FD526" s="717"/>
      <c r="FE526" s="717"/>
      <c r="FF526" s="717"/>
      <c r="FG526" s="717"/>
      <c r="FH526" s="717"/>
      <c r="FI526" s="719"/>
      <c r="FJ526" s="717"/>
      <c r="FK526" s="717"/>
      <c r="FL526" s="717"/>
      <c r="FM526" s="717"/>
      <c r="FN526" s="717"/>
      <c r="FO526" s="719"/>
      <c r="FP526" s="717"/>
      <c r="FQ526" s="717"/>
      <c r="FR526" s="717"/>
      <c r="FS526" s="717"/>
      <c r="FT526" s="717"/>
      <c r="FU526" s="719"/>
      <c r="FV526" s="717"/>
      <c r="FW526" s="717"/>
      <c r="FX526" s="717"/>
      <c r="FY526" s="717"/>
      <c r="FZ526" s="717"/>
      <c r="GA526" s="719"/>
      <c r="GB526" s="717"/>
      <c r="GC526" s="717"/>
      <c r="GD526" s="717"/>
      <c r="GE526" s="717"/>
      <c r="GF526" s="717"/>
      <c r="GH526" s="717"/>
      <c r="GI526" s="717"/>
      <c r="GJ526" s="717"/>
      <c r="GK526" s="717"/>
      <c r="GL526" s="717"/>
      <c r="GN526" s="717"/>
      <c r="GO526" s="717"/>
      <c r="GP526" s="717"/>
      <c r="GQ526" s="717"/>
      <c r="GR526" s="717"/>
      <c r="GT526" s="717"/>
      <c r="GU526" s="717"/>
      <c r="GV526" s="717"/>
      <c r="GW526" s="717"/>
      <c r="GX526" s="717"/>
      <c r="GZ526" s="717"/>
      <c r="HA526" s="717"/>
      <c r="HB526" s="717"/>
      <c r="HC526" s="717"/>
      <c r="HD526" s="717"/>
      <c r="HF526" s="717"/>
      <c r="HG526" s="717"/>
      <c r="HH526" s="717"/>
      <c r="HI526" s="717"/>
      <c r="HJ526" s="717"/>
      <c r="HK526" s="719"/>
      <c r="HL526" s="717"/>
      <c r="HM526" s="717"/>
      <c r="HN526" s="717"/>
      <c r="HO526" s="717"/>
      <c r="HP526" s="717"/>
      <c r="HR526" s="717"/>
      <c r="HS526" s="717"/>
      <c r="HT526" s="717"/>
      <c r="HU526" s="717"/>
      <c r="HV526" s="717"/>
      <c r="HX526" s="717"/>
      <c r="HY526" s="717"/>
      <c r="HZ526" s="717"/>
      <c r="IA526" s="717"/>
      <c r="IB526" s="717"/>
      <c r="ID526" s="717"/>
      <c r="IE526" s="717"/>
      <c r="IF526" s="717"/>
      <c r="IG526" s="717"/>
      <c r="IH526" s="717"/>
      <c r="IJ526" s="717"/>
      <c r="IK526" s="717"/>
      <c r="IL526" s="717"/>
      <c r="IM526" s="717"/>
      <c r="IN526" s="717"/>
      <c r="IP526" s="717"/>
      <c r="IQ526" s="717"/>
      <c r="IR526" s="717"/>
      <c r="IS526" s="717"/>
      <c r="IT526" s="717"/>
      <c r="IU526" s="719"/>
      <c r="IV526" s="717"/>
      <c r="IW526" s="717"/>
      <c r="IX526" s="717"/>
      <c r="IY526" s="717"/>
      <c r="IZ526" s="717"/>
      <c r="JB526" s="717"/>
      <c r="JC526" s="717"/>
      <c r="JD526" s="717"/>
      <c r="JE526" s="717"/>
      <c r="JF526" s="717"/>
      <c r="JH526" s="717"/>
      <c r="JI526" s="717"/>
      <c r="JJ526" s="717"/>
      <c r="JK526" s="717"/>
      <c r="JL526" s="717"/>
      <c r="JN526" s="717"/>
      <c r="JO526" s="717"/>
      <c r="JP526" s="717"/>
      <c r="JQ526" s="717"/>
      <c r="JR526" s="717"/>
      <c r="JS526" s="719"/>
      <c r="JT526" s="717"/>
      <c r="JU526" s="717"/>
      <c r="JV526" s="717"/>
      <c r="JW526" s="717"/>
      <c r="JX526" s="717"/>
      <c r="JZ526" s="717"/>
      <c r="KA526" s="717"/>
      <c r="KB526" s="717"/>
      <c r="KC526" s="717"/>
      <c r="KD526" s="717"/>
      <c r="KF526" s="717"/>
      <c r="KG526" s="717"/>
      <c r="KH526" s="717"/>
      <c r="KI526" s="717"/>
      <c r="KJ526" s="717"/>
      <c r="KL526" s="717"/>
      <c r="KM526" s="717"/>
      <c r="KN526" s="717"/>
      <c r="KO526" s="717"/>
      <c r="KP526" s="717"/>
      <c r="KQ526" s="719"/>
      <c r="KR526" s="717"/>
      <c r="KS526" s="717"/>
      <c r="KT526" s="717"/>
      <c r="KU526" s="717"/>
      <c r="KV526" s="717"/>
      <c r="KX526" s="717"/>
      <c r="KY526" s="717"/>
      <c r="KZ526" s="717"/>
      <c r="LA526" s="717"/>
      <c r="LB526" s="717"/>
      <c r="LD526" s="717"/>
      <c r="LE526" s="717"/>
      <c r="LF526" s="717"/>
      <c r="LG526" s="717"/>
      <c r="LH526" s="717"/>
    </row>
    <row r="527" spans="1:320" s="716" customFormat="1" ht="16.5" x14ac:dyDescent="0.3">
      <c r="A527" s="365"/>
      <c r="B527" s="286" t="str">
        <f t="shared" si="23"/>
        <v>057</v>
      </c>
      <c r="C527" s="721">
        <v>57</v>
      </c>
      <c r="D527" s="402"/>
      <c r="E527" s="402" t="s">
        <v>575</v>
      </c>
      <c r="F527" s="659" t="s">
        <v>2048</v>
      </c>
      <c r="G527" s="402" t="s">
        <v>2049</v>
      </c>
      <c r="H527" s="543">
        <v>1</v>
      </c>
      <c r="I527" s="660" t="s">
        <v>981</v>
      </c>
      <c r="J527" s="661" t="s">
        <v>940</v>
      </c>
      <c r="K527" s="402"/>
      <c r="L527" s="626">
        <v>2018</v>
      </c>
      <c r="M527" s="626"/>
      <c r="N527" s="626" t="str">
        <f t="shared" si="19"/>
        <v/>
      </c>
      <c r="O527" s="627" t="s">
        <v>821</v>
      </c>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s="717"/>
      <c r="CW527" s="717"/>
      <c r="CX527" s="717"/>
      <c r="CY527" s="717"/>
      <c r="CZ527" s="717"/>
      <c r="DB527" s="717"/>
      <c r="DC527" s="717"/>
      <c r="DD527" s="717"/>
      <c r="DE527" s="717"/>
      <c r="DF527" s="717"/>
      <c r="DH527" s="717"/>
      <c r="DI527" s="717"/>
      <c r="DJ527" s="717"/>
      <c r="DK527" s="717"/>
      <c r="DL527" s="717"/>
      <c r="DN527" s="717"/>
      <c r="DO527" s="717"/>
      <c r="DP527" s="717"/>
      <c r="DQ527" s="717"/>
      <c r="DR527" s="717"/>
      <c r="DS527" s="718"/>
      <c r="DT527" s="717"/>
      <c r="DU527" s="717"/>
      <c r="DV527" s="717"/>
      <c r="DW527" s="717"/>
      <c r="DX527" s="717"/>
      <c r="DZ527" s="717"/>
      <c r="EA527" s="717"/>
      <c r="EB527" s="717"/>
      <c r="EC527" s="717"/>
      <c r="ED527" s="717"/>
      <c r="EF527" s="717"/>
      <c r="EG527" s="717"/>
      <c r="EH527" s="717"/>
      <c r="EI527" s="717"/>
      <c r="EJ527" s="717"/>
      <c r="EL527" s="717"/>
      <c r="EM527" s="717"/>
      <c r="EN527" s="717"/>
      <c r="EO527" s="717"/>
      <c r="EP527" s="717"/>
      <c r="ER527" s="717"/>
      <c r="ES527" s="717"/>
      <c r="ET527" s="717"/>
      <c r="EU527" s="717"/>
      <c r="EV527" s="717"/>
      <c r="EX527" s="717"/>
      <c r="EY527" s="717"/>
      <c r="EZ527" s="717"/>
      <c r="FA527" s="717"/>
      <c r="FB527" s="717"/>
      <c r="FC527" s="719"/>
      <c r="FD527" s="717"/>
      <c r="FE527" s="717"/>
      <c r="FF527" s="717"/>
      <c r="FG527" s="717"/>
      <c r="FH527" s="717"/>
      <c r="FI527" s="719"/>
      <c r="FJ527" s="717"/>
      <c r="FK527" s="717"/>
      <c r="FL527" s="717"/>
      <c r="FM527" s="717"/>
      <c r="FN527" s="717"/>
      <c r="FO527" s="719"/>
      <c r="FP527" s="717"/>
      <c r="FQ527" s="717"/>
      <c r="FR527" s="717"/>
      <c r="FS527" s="717"/>
      <c r="FT527" s="717"/>
      <c r="FU527" s="719"/>
      <c r="FV527" s="717"/>
      <c r="FW527" s="717"/>
      <c r="FX527" s="717"/>
      <c r="FY527" s="717"/>
      <c r="FZ527" s="717"/>
      <c r="GA527" s="719"/>
      <c r="GB527" s="717"/>
      <c r="GC527" s="717"/>
      <c r="GD527" s="717"/>
      <c r="GE527" s="717"/>
      <c r="GF527" s="717"/>
      <c r="GH527" s="717"/>
      <c r="GI527" s="717"/>
      <c r="GJ527" s="717"/>
      <c r="GK527" s="717"/>
      <c r="GL527" s="717"/>
      <c r="GN527" s="717"/>
      <c r="GO527" s="717"/>
      <c r="GP527" s="717"/>
      <c r="GQ527" s="717"/>
      <c r="GR527" s="717"/>
      <c r="GT527" s="717"/>
      <c r="GU527" s="717"/>
      <c r="GV527" s="717"/>
      <c r="GW527" s="717"/>
      <c r="GX527" s="717"/>
      <c r="GZ527" s="717"/>
      <c r="HA527" s="717"/>
      <c r="HB527" s="717"/>
      <c r="HC527" s="717"/>
      <c r="HD527" s="717"/>
      <c r="HF527" s="717"/>
      <c r="HG527" s="717"/>
      <c r="HH527" s="717"/>
      <c r="HI527" s="717"/>
      <c r="HJ527" s="717"/>
      <c r="HK527" s="719"/>
      <c r="HL527" s="717"/>
      <c r="HM527" s="717"/>
      <c r="HN527" s="717"/>
      <c r="HO527" s="717"/>
      <c r="HP527" s="717"/>
      <c r="HR527" s="717"/>
      <c r="HS527" s="717"/>
      <c r="HT527" s="717"/>
      <c r="HU527" s="717"/>
      <c r="HV527" s="717"/>
      <c r="HX527" s="717"/>
      <c r="HY527" s="717"/>
      <c r="HZ527" s="717"/>
      <c r="IA527" s="717"/>
      <c r="IB527" s="717"/>
      <c r="ID527" s="717"/>
      <c r="IE527" s="717"/>
      <c r="IF527" s="717"/>
      <c r="IG527" s="717"/>
      <c r="IH527" s="717"/>
      <c r="IJ527" s="717"/>
      <c r="IK527" s="717"/>
      <c r="IL527" s="717"/>
      <c r="IM527" s="717"/>
      <c r="IN527" s="717"/>
      <c r="IP527" s="717"/>
      <c r="IQ527" s="717"/>
      <c r="IR527" s="717"/>
      <c r="IS527" s="717"/>
      <c r="IT527" s="717"/>
      <c r="IU527" s="719"/>
      <c r="IV527" s="717"/>
      <c r="IW527" s="717"/>
      <c r="IX527" s="717"/>
      <c r="IY527" s="717"/>
      <c r="IZ527" s="717"/>
      <c r="JB527" s="717"/>
      <c r="JC527" s="717"/>
      <c r="JD527" s="717"/>
      <c r="JE527" s="717"/>
      <c r="JF527" s="717"/>
      <c r="JH527" s="717"/>
      <c r="JI527" s="717"/>
      <c r="JJ527" s="717"/>
      <c r="JK527" s="717"/>
      <c r="JL527" s="717"/>
      <c r="JN527" s="717"/>
      <c r="JO527" s="717"/>
      <c r="JP527" s="717"/>
      <c r="JQ527" s="717"/>
      <c r="JR527" s="717"/>
      <c r="JS527" s="719"/>
      <c r="JT527" s="717"/>
      <c r="JU527" s="717"/>
      <c r="JV527" s="717"/>
      <c r="JW527" s="717"/>
      <c r="JX527" s="717"/>
      <c r="JZ527" s="717"/>
      <c r="KA527" s="717"/>
      <c r="KB527" s="717"/>
      <c r="KC527" s="717"/>
      <c r="KD527" s="717"/>
      <c r="KF527" s="717"/>
      <c r="KG527" s="717"/>
      <c r="KH527" s="717"/>
      <c r="KI527" s="717"/>
      <c r="KJ527" s="717"/>
      <c r="KL527" s="717"/>
      <c r="KM527" s="717"/>
      <c r="KN527" s="717"/>
      <c r="KO527" s="717"/>
      <c r="KP527" s="717"/>
      <c r="KQ527" s="719"/>
      <c r="KR527" s="717"/>
      <c r="KS527" s="717"/>
      <c r="KT527" s="717"/>
      <c r="KU527" s="717"/>
      <c r="KV527" s="717"/>
      <c r="KX527" s="717"/>
      <c r="KY527" s="717"/>
      <c r="KZ527" s="717"/>
      <c r="LA527" s="717"/>
      <c r="LB527" s="717"/>
      <c r="LD527" s="717"/>
      <c r="LE527" s="717"/>
      <c r="LF527" s="717"/>
      <c r="LG527" s="717"/>
      <c r="LH527" s="717"/>
    </row>
    <row r="528" spans="1:320" s="716" customFormat="1" ht="16.5" x14ac:dyDescent="0.3">
      <c r="A528" s="365"/>
      <c r="B528" s="286" t="str">
        <f t="shared" si="23"/>
        <v>058</v>
      </c>
      <c r="C528" s="728">
        <v>58</v>
      </c>
      <c r="D528" s="723"/>
      <c r="E528" s="723" t="s">
        <v>1364</v>
      </c>
      <c r="F528" s="724" t="s">
        <v>2050</v>
      </c>
      <c r="G528" s="723" t="s">
        <v>2051</v>
      </c>
      <c r="H528" s="725">
        <v>4</v>
      </c>
      <c r="I528" s="726"/>
      <c r="J528" s="727" t="s">
        <v>1120</v>
      </c>
      <c r="K528" s="723"/>
      <c r="L528" s="626">
        <v>2018</v>
      </c>
      <c r="M528" s="626">
        <v>1100</v>
      </c>
      <c r="N528" s="626">
        <f t="shared" si="19"/>
        <v>4400</v>
      </c>
      <c r="O528" s="627">
        <v>0.56999999999999995</v>
      </c>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s="717"/>
      <c r="CW528" s="717"/>
      <c r="CX528" s="717"/>
      <c r="CY528" s="717"/>
      <c r="CZ528" s="717"/>
      <c r="DB528" s="717"/>
      <c r="DC528" s="717"/>
      <c r="DD528" s="717"/>
      <c r="DE528" s="717"/>
      <c r="DF528" s="717"/>
      <c r="DH528" s="717"/>
      <c r="DI528" s="717"/>
      <c r="DJ528" s="717"/>
      <c r="DK528" s="717"/>
      <c r="DL528" s="717"/>
      <c r="DN528" s="717"/>
      <c r="DO528" s="717"/>
      <c r="DP528" s="717"/>
      <c r="DQ528" s="717"/>
      <c r="DR528" s="717"/>
      <c r="DS528" s="718"/>
      <c r="DT528" s="717"/>
      <c r="DU528" s="717"/>
      <c r="DV528" s="717"/>
      <c r="DW528" s="717"/>
      <c r="DX528" s="717"/>
      <c r="DZ528" s="717"/>
      <c r="EA528" s="717"/>
      <c r="EB528" s="717"/>
      <c r="EC528" s="717"/>
      <c r="ED528" s="717"/>
      <c r="EF528" s="717"/>
      <c r="EG528" s="717"/>
      <c r="EH528" s="717"/>
      <c r="EI528" s="717"/>
      <c r="EJ528" s="717"/>
      <c r="EL528" s="717"/>
      <c r="EM528" s="717"/>
      <c r="EN528" s="717"/>
      <c r="EO528" s="717"/>
      <c r="EP528" s="717"/>
      <c r="ER528" s="717"/>
      <c r="ES528" s="717"/>
      <c r="ET528" s="717"/>
      <c r="EU528" s="717"/>
      <c r="EV528" s="717"/>
      <c r="EX528" s="717"/>
      <c r="EY528" s="717"/>
      <c r="EZ528" s="717"/>
      <c r="FA528" s="717"/>
      <c r="FB528" s="717"/>
      <c r="FC528" s="719"/>
      <c r="FD528" s="717"/>
      <c r="FE528" s="717"/>
      <c r="FF528" s="717"/>
      <c r="FG528" s="717"/>
      <c r="FH528" s="717"/>
      <c r="FI528" s="719"/>
      <c r="FJ528" s="717"/>
      <c r="FK528" s="717"/>
      <c r="FL528" s="717"/>
      <c r="FM528" s="717"/>
      <c r="FN528" s="717"/>
      <c r="FO528" s="719"/>
      <c r="FP528" s="717"/>
      <c r="FQ528" s="717"/>
      <c r="FR528" s="717"/>
      <c r="FS528" s="717"/>
      <c r="FT528" s="717"/>
      <c r="FU528" s="719"/>
      <c r="FV528" s="717"/>
      <c r="FW528" s="717"/>
      <c r="FX528" s="717"/>
      <c r="FY528" s="717"/>
      <c r="FZ528" s="717"/>
      <c r="GA528" s="719"/>
      <c r="GB528" s="717"/>
      <c r="GC528" s="717"/>
      <c r="GD528" s="717"/>
      <c r="GE528" s="717"/>
      <c r="GF528" s="717"/>
      <c r="GH528" s="717"/>
      <c r="GI528" s="717"/>
      <c r="GJ528" s="717"/>
      <c r="GK528" s="717"/>
      <c r="GL528" s="717"/>
      <c r="GN528" s="717"/>
      <c r="GO528" s="717"/>
      <c r="GP528" s="717"/>
      <c r="GQ528" s="717"/>
      <c r="GR528" s="717"/>
      <c r="GT528" s="717"/>
      <c r="GU528" s="717"/>
      <c r="GV528" s="717"/>
      <c r="GW528" s="717"/>
      <c r="GX528" s="717"/>
      <c r="GZ528" s="717"/>
      <c r="HA528" s="717"/>
      <c r="HB528" s="717"/>
      <c r="HC528" s="717"/>
      <c r="HD528" s="717"/>
      <c r="HF528" s="717"/>
      <c r="HG528" s="717"/>
      <c r="HH528" s="717"/>
      <c r="HI528" s="717"/>
      <c r="HJ528" s="717"/>
      <c r="HK528" s="719"/>
      <c r="HL528" s="717"/>
      <c r="HM528" s="717"/>
      <c r="HN528" s="717"/>
      <c r="HO528" s="717"/>
      <c r="HP528" s="717"/>
      <c r="HR528" s="717"/>
      <c r="HS528" s="717"/>
      <c r="HT528" s="717"/>
      <c r="HU528" s="717"/>
      <c r="HV528" s="717"/>
      <c r="HX528" s="717"/>
      <c r="HY528" s="717"/>
      <c r="HZ528" s="717"/>
      <c r="IA528" s="717"/>
      <c r="IB528" s="717"/>
      <c r="ID528" s="717"/>
      <c r="IE528" s="717"/>
      <c r="IF528" s="717"/>
      <c r="IG528" s="717"/>
      <c r="IH528" s="717"/>
      <c r="IJ528" s="717"/>
      <c r="IK528" s="717"/>
      <c r="IL528" s="717"/>
      <c r="IM528" s="717"/>
      <c r="IN528" s="717"/>
      <c r="IP528" s="717"/>
      <c r="IQ528" s="717"/>
      <c r="IR528" s="717"/>
      <c r="IS528" s="717"/>
      <c r="IT528" s="717"/>
      <c r="IU528" s="719"/>
      <c r="IV528" s="717"/>
      <c r="IW528" s="717"/>
      <c r="IX528" s="717"/>
      <c r="IY528" s="717"/>
      <c r="IZ528" s="717"/>
      <c r="JB528" s="717"/>
      <c r="JC528" s="717"/>
      <c r="JD528" s="717"/>
      <c r="JE528" s="717"/>
      <c r="JF528" s="717"/>
      <c r="JH528" s="717"/>
      <c r="JI528" s="717"/>
      <c r="JJ528" s="717"/>
      <c r="JK528" s="717"/>
      <c r="JL528" s="717"/>
      <c r="JN528" s="717"/>
      <c r="JO528" s="717"/>
      <c r="JP528" s="717"/>
      <c r="JQ528" s="717"/>
      <c r="JR528" s="717"/>
      <c r="JS528" s="719"/>
      <c r="JT528" s="717"/>
      <c r="JU528" s="717"/>
      <c r="JV528" s="717"/>
      <c r="JW528" s="717"/>
      <c r="JX528" s="717"/>
      <c r="JZ528" s="717"/>
      <c r="KA528" s="717"/>
      <c r="KB528" s="717"/>
      <c r="KC528" s="717"/>
      <c r="KD528" s="717"/>
      <c r="KF528" s="717"/>
      <c r="KG528" s="717"/>
      <c r="KH528" s="717"/>
      <c r="KI528" s="717"/>
      <c r="KJ528" s="717"/>
      <c r="KL528" s="717"/>
      <c r="KM528" s="717"/>
      <c r="KN528" s="717"/>
      <c r="KO528" s="717"/>
      <c r="KP528" s="717"/>
      <c r="KQ528" s="719"/>
      <c r="KR528" s="717"/>
      <c r="KS528" s="717"/>
      <c r="KT528" s="717"/>
      <c r="KU528" s="717"/>
      <c r="KV528" s="717"/>
      <c r="KX528" s="717"/>
      <c r="KY528" s="717"/>
      <c r="KZ528" s="717"/>
      <c r="LA528" s="717"/>
      <c r="LB528" s="717"/>
      <c r="LD528" s="717"/>
      <c r="LE528" s="717"/>
      <c r="LF528" s="717"/>
      <c r="LG528" s="717"/>
      <c r="LH528" s="717"/>
    </row>
    <row r="529" spans="1:320" s="716" customFormat="1" ht="16.5" x14ac:dyDescent="0.3">
      <c r="A529" s="365"/>
      <c r="B529" s="286" t="str">
        <f t="shared" si="23"/>
        <v>059</v>
      </c>
      <c r="C529" s="728">
        <v>59</v>
      </c>
      <c r="D529" s="723"/>
      <c r="E529" s="723" t="s">
        <v>1364</v>
      </c>
      <c r="F529" s="724" t="s">
        <v>2052</v>
      </c>
      <c r="G529" s="723" t="s">
        <v>2053</v>
      </c>
      <c r="H529" s="725">
        <v>1</v>
      </c>
      <c r="I529" s="726"/>
      <c r="J529" s="727" t="s">
        <v>1120</v>
      </c>
      <c r="K529" s="723"/>
      <c r="L529" s="626">
        <v>2018</v>
      </c>
      <c r="M529" s="626">
        <v>600</v>
      </c>
      <c r="N529" s="626">
        <f t="shared" si="19"/>
        <v>600</v>
      </c>
      <c r="O529" s="627">
        <v>0.43</v>
      </c>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s="717"/>
      <c r="CW529" s="717"/>
      <c r="CX529" s="717"/>
      <c r="CY529" s="717"/>
      <c r="CZ529" s="717"/>
      <c r="DB529" s="717"/>
      <c r="DC529" s="717"/>
      <c r="DD529" s="717"/>
      <c r="DE529" s="717"/>
      <c r="DF529" s="717"/>
      <c r="DH529" s="717"/>
      <c r="DI529" s="717"/>
      <c r="DJ529" s="717"/>
      <c r="DK529" s="717"/>
      <c r="DL529" s="717"/>
      <c r="DN529" s="717"/>
      <c r="DO529" s="717"/>
      <c r="DP529" s="717"/>
      <c r="DQ529" s="717"/>
      <c r="DR529" s="717"/>
      <c r="DS529" s="718"/>
      <c r="DT529" s="717"/>
      <c r="DU529" s="717"/>
      <c r="DV529" s="717"/>
      <c r="DW529" s="717"/>
      <c r="DX529" s="717"/>
      <c r="DZ529" s="717"/>
      <c r="EA529" s="717"/>
      <c r="EB529" s="717"/>
      <c r="EC529" s="717"/>
      <c r="ED529" s="717"/>
      <c r="EF529" s="717"/>
      <c r="EG529" s="717"/>
      <c r="EH529" s="717"/>
      <c r="EI529" s="717"/>
      <c r="EJ529" s="717"/>
      <c r="EL529" s="717"/>
      <c r="EM529" s="717"/>
      <c r="EN529" s="717"/>
      <c r="EO529" s="717"/>
      <c r="EP529" s="717"/>
      <c r="ER529" s="717"/>
      <c r="ES529" s="717"/>
      <c r="ET529" s="717"/>
      <c r="EU529" s="717"/>
      <c r="EV529" s="717"/>
      <c r="EX529" s="717"/>
      <c r="EY529" s="717"/>
      <c r="EZ529" s="717"/>
      <c r="FA529" s="717"/>
      <c r="FB529" s="717"/>
      <c r="FC529" s="719"/>
      <c r="FD529" s="717"/>
      <c r="FE529" s="717"/>
      <c r="FF529" s="717"/>
      <c r="FG529" s="717"/>
      <c r="FH529" s="717"/>
      <c r="FI529" s="719"/>
      <c r="FJ529" s="717"/>
      <c r="FK529" s="717"/>
      <c r="FL529" s="717"/>
      <c r="FM529" s="717"/>
      <c r="FN529" s="717"/>
      <c r="FO529" s="719"/>
      <c r="FP529" s="717"/>
      <c r="FQ529" s="717"/>
      <c r="FR529" s="717"/>
      <c r="FS529" s="717"/>
      <c r="FT529" s="717"/>
      <c r="FU529" s="719"/>
      <c r="FV529" s="717"/>
      <c r="FW529" s="717"/>
      <c r="FX529" s="717"/>
      <c r="FY529" s="717"/>
      <c r="FZ529" s="717"/>
      <c r="GA529" s="719"/>
      <c r="GB529" s="717"/>
      <c r="GC529" s="717"/>
      <c r="GD529" s="717"/>
      <c r="GE529" s="717"/>
      <c r="GF529" s="717"/>
      <c r="GH529" s="717"/>
      <c r="GI529" s="717"/>
      <c r="GJ529" s="717"/>
      <c r="GK529" s="717"/>
      <c r="GL529" s="717"/>
      <c r="GN529" s="717"/>
      <c r="GO529" s="717"/>
      <c r="GP529" s="717"/>
      <c r="GQ529" s="717"/>
      <c r="GR529" s="717"/>
      <c r="GT529" s="717"/>
      <c r="GU529" s="717"/>
      <c r="GV529" s="717"/>
      <c r="GW529" s="717"/>
      <c r="GX529" s="717"/>
      <c r="GZ529" s="717"/>
      <c r="HA529" s="717"/>
      <c r="HB529" s="717"/>
      <c r="HC529" s="717"/>
      <c r="HD529" s="717"/>
      <c r="HF529" s="717"/>
      <c r="HG529" s="717"/>
      <c r="HH529" s="717"/>
      <c r="HI529" s="717"/>
      <c r="HJ529" s="717"/>
      <c r="HK529" s="719"/>
      <c r="HL529" s="717"/>
      <c r="HM529" s="717"/>
      <c r="HN529" s="717"/>
      <c r="HO529" s="717"/>
      <c r="HP529" s="717"/>
      <c r="HR529" s="717"/>
      <c r="HS529" s="717"/>
      <c r="HT529" s="717"/>
      <c r="HU529" s="717"/>
      <c r="HV529" s="717"/>
      <c r="HX529" s="717"/>
      <c r="HY529" s="717"/>
      <c r="HZ529" s="717"/>
      <c r="IA529" s="717"/>
      <c r="IB529" s="717"/>
      <c r="ID529" s="717"/>
      <c r="IE529" s="717"/>
      <c r="IF529" s="717"/>
      <c r="IG529" s="717"/>
      <c r="IH529" s="717"/>
      <c r="IJ529" s="717"/>
      <c r="IK529" s="717"/>
      <c r="IL529" s="717"/>
      <c r="IM529" s="717"/>
      <c r="IN529" s="717"/>
      <c r="IP529" s="717"/>
      <c r="IQ529" s="717"/>
      <c r="IR529" s="717"/>
      <c r="IS529" s="717"/>
      <c r="IT529" s="717"/>
      <c r="IU529" s="719"/>
      <c r="IV529" s="717"/>
      <c r="IW529" s="717"/>
      <c r="IX529" s="717"/>
      <c r="IY529" s="717"/>
      <c r="IZ529" s="717"/>
      <c r="JB529" s="717"/>
      <c r="JC529" s="717"/>
      <c r="JD529" s="717"/>
      <c r="JE529" s="717"/>
      <c r="JF529" s="717"/>
      <c r="JH529" s="717"/>
      <c r="JI529" s="717"/>
      <c r="JJ529" s="717"/>
      <c r="JK529" s="717"/>
      <c r="JL529" s="717"/>
      <c r="JN529" s="717"/>
      <c r="JO529" s="717"/>
      <c r="JP529" s="717"/>
      <c r="JQ529" s="717"/>
      <c r="JR529" s="717"/>
      <c r="JS529" s="719"/>
      <c r="JT529" s="717"/>
      <c r="JU529" s="717"/>
      <c r="JV529" s="717"/>
      <c r="JW529" s="717"/>
      <c r="JX529" s="717"/>
      <c r="JZ529" s="717"/>
      <c r="KA529" s="717"/>
      <c r="KB529" s="717"/>
      <c r="KC529" s="717"/>
      <c r="KD529" s="717"/>
      <c r="KF529" s="717"/>
      <c r="KG529" s="717"/>
      <c r="KH529" s="717"/>
      <c r="KI529" s="717"/>
      <c r="KJ529" s="717"/>
      <c r="KL529" s="717"/>
      <c r="KM529" s="717"/>
      <c r="KN529" s="717"/>
      <c r="KO529" s="717"/>
      <c r="KP529" s="717"/>
      <c r="KQ529" s="719"/>
      <c r="KR529" s="717"/>
      <c r="KS529" s="717"/>
      <c r="KT529" s="717"/>
      <c r="KU529" s="717"/>
      <c r="KV529" s="717"/>
      <c r="KX529" s="717"/>
      <c r="KY529" s="717"/>
      <c r="KZ529" s="717"/>
      <c r="LA529" s="717"/>
      <c r="LB529" s="717"/>
      <c r="LD529" s="717"/>
      <c r="LE529" s="717"/>
      <c r="LF529" s="717"/>
      <c r="LG529" s="717"/>
      <c r="LH529" s="717"/>
    </row>
    <row r="530" spans="1:320" s="716" customFormat="1" ht="16.5" x14ac:dyDescent="0.3">
      <c r="A530" s="365"/>
      <c r="B530" s="286" t="str">
        <f t="shared" si="23"/>
        <v>060</v>
      </c>
      <c r="C530" s="728">
        <v>60</v>
      </c>
      <c r="D530" s="723"/>
      <c r="E530" s="723" t="s">
        <v>1364</v>
      </c>
      <c r="F530" s="724" t="s">
        <v>2054</v>
      </c>
      <c r="G530" s="723" t="s">
        <v>2055</v>
      </c>
      <c r="H530" s="725">
        <v>15</v>
      </c>
      <c r="I530" s="726" t="s">
        <v>952</v>
      </c>
      <c r="J530" s="727" t="s">
        <v>1052</v>
      </c>
      <c r="K530" s="723"/>
      <c r="L530" s="626">
        <v>2018</v>
      </c>
      <c r="M530" s="626">
        <v>275</v>
      </c>
      <c r="N530" s="626">
        <f t="shared" si="19"/>
        <v>4125</v>
      </c>
      <c r="O530" s="627">
        <v>1</v>
      </c>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s="717"/>
      <c r="CW530" s="717"/>
      <c r="CX530" s="717"/>
      <c r="CY530" s="717"/>
      <c r="CZ530" s="717"/>
      <c r="DB530" s="717"/>
      <c r="DC530" s="717"/>
      <c r="DD530" s="717"/>
      <c r="DE530" s="717"/>
      <c r="DF530" s="717"/>
      <c r="DH530" s="717"/>
      <c r="DI530" s="717"/>
      <c r="DJ530" s="717"/>
      <c r="DK530" s="717"/>
      <c r="DL530" s="717"/>
      <c r="DN530" s="717"/>
      <c r="DO530" s="717"/>
      <c r="DP530" s="717"/>
      <c r="DQ530" s="717"/>
      <c r="DR530" s="717"/>
      <c r="DS530" s="718"/>
      <c r="DT530" s="717"/>
      <c r="DU530" s="717"/>
      <c r="DV530" s="717"/>
      <c r="DW530" s="717"/>
      <c r="DX530" s="717"/>
      <c r="DZ530" s="717"/>
      <c r="EA530" s="717"/>
      <c r="EB530" s="717"/>
      <c r="EC530" s="717"/>
      <c r="ED530" s="717"/>
      <c r="EF530" s="717"/>
      <c r="EG530" s="717"/>
      <c r="EH530" s="717"/>
      <c r="EI530" s="717"/>
      <c r="EJ530" s="717"/>
      <c r="EL530" s="717"/>
      <c r="EM530" s="717"/>
      <c r="EN530" s="717"/>
      <c r="EO530" s="717"/>
      <c r="EP530" s="717"/>
      <c r="ER530" s="717"/>
      <c r="ES530" s="717"/>
      <c r="ET530" s="717"/>
      <c r="EU530" s="717"/>
      <c r="EV530" s="717"/>
      <c r="EX530" s="717"/>
      <c r="EY530" s="717"/>
      <c r="EZ530" s="717"/>
      <c r="FA530" s="717"/>
      <c r="FB530" s="717"/>
      <c r="FC530" s="719"/>
      <c r="FD530" s="717"/>
      <c r="FE530" s="717"/>
      <c r="FF530" s="717"/>
      <c r="FG530" s="717"/>
      <c r="FH530" s="717"/>
      <c r="FI530" s="719"/>
      <c r="FJ530" s="717"/>
      <c r="FK530" s="717"/>
      <c r="FL530" s="717"/>
      <c r="FM530" s="717"/>
      <c r="FN530" s="717"/>
      <c r="FO530" s="719"/>
      <c r="FP530" s="717"/>
      <c r="FQ530" s="717"/>
      <c r="FR530" s="717"/>
      <c r="FS530" s="717"/>
      <c r="FT530" s="717"/>
      <c r="FU530" s="719"/>
      <c r="FV530" s="717"/>
      <c r="FW530" s="717"/>
      <c r="FX530" s="717"/>
      <c r="FY530" s="717"/>
      <c r="FZ530" s="717"/>
      <c r="GA530" s="719"/>
      <c r="GB530" s="717"/>
      <c r="GC530" s="717"/>
      <c r="GD530" s="717"/>
      <c r="GE530" s="717"/>
      <c r="GF530" s="717"/>
      <c r="GH530" s="717"/>
      <c r="GI530" s="717"/>
      <c r="GJ530" s="717"/>
      <c r="GK530" s="717"/>
      <c r="GL530" s="717"/>
      <c r="GN530" s="717"/>
      <c r="GO530" s="717"/>
      <c r="GP530" s="717"/>
      <c r="GQ530" s="717"/>
      <c r="GR530" s="717"/>
      <c r="GT530" s="717"/>
      <c r="GU530" s="717"/>
      <c r="GV530" s="717"/>
      <c r="GW530" s="717"/>
      <c r="GX530" s="717"/>
      <c r="GZ530" s="717"/>
      <c r="HA530" s="717"/>
      <c r="HB530" s="717"/>
      <c r="HC530" s="717"/>
      <c r="HD530" s="717"/>
      <c r="HF530" s="717"/>
      <c r="HG530" s="717"/>
      <c r="HH530" s="717"/>
      <c r="HI530" s="717"/>
      <c r="HJ530" s="717"/>
      <c r="HK530" s="719"/>
      <c r="HL530" s="717"/>
      <c r="HM530" s="717"/>
      <c r="HN530" s="717"/>
      <c r="HO530" s="717"/>
      <c r="HP530" s="717"/>
      <c r="HR530" s="717"/>
      <c r="HS530" s="717"/>
      <c r="HT530" s="717"/>
      <c r="HU530" s="717"/>
      <c r="HV530" s="717"/>
      <c r="HX530" s="717"/>
      <c r="HY530" s="717"/>
      <c r="HZ530" s="717"/>
      <c r="IA530" s="717"/>
      <c r="IB530" s="717"/>
      <c r="ID530" s="717"/>
      <c r="IE530" s="717"/>
      <c r="IF530" s="717"/>
      <c r="IG530" s="717"/>
      <c r="IH530" s="717"/>
      <c r="IJ530" s="717"/>
      <c r="IK530" s="717"/>
      <c r="IL530" s="717"/>
      <c r="IM530" s="717"/>
      <c r="IN530" s="717"/>
      <c r="IP530" s="717"/>
      <c r="IQ530" s="717"/>
      <c r="IR530" s="717"/>
      <c r="IS530" s="717"/>
      <c r="IT530" s="717"/>
      <c r="IU530" s="719"/>
      <c r="IV530" s="717"/>
      <c r="IW530" s="717"/>
      <c r="IX530" s="717"/>
      <c r="IY530" s="717"/>
      <c r="IZ530" s="717"/>
      <c r="JB530" s="717"/>
      <c r="JC530" s="717"/>
      <c r="JD530" s="717"/>
      <c r="JE530" s="717"/>
      <c r="JF530" s="717"/>
      <c r="JH530" s="717"/>
      <c r="JI530" s="717"/>
      <c r="JJ530" s="717"/>
      <c r="JK530" s="717"/>
      <c r="JL530" s="717"/>
      <c r="JN530" s="717"/>
      <c r="JO530" s="717"/>
      <c r="JP530" s="717"/>
      <c r="JQ530" s="717"/>
      <c r="JR530" s="717"/>
      <c r="JS530" s="719"/>
      <c r="JT530" s="717"/>
      <c r="JU530" s="717"/>
      <c r="JV530" s="717"/>
      <c r="JW530" s="717"/>
      <c r="JX530" s="717"/>
      <c r="JZ530" s="717"/>
      <c r="KA530" s="717"/>
      <c r="KB530" s="717"/>
      <c r="KC530" s="717"/>
      <c r="KD530" s="717"/>
      <c r="KF530" s="717"/>
      <c r="KG530" s="717"/>
      <c r="KH530" s="717"/>
      <c r="KI530" s="717"/>
      <c r="KJ530" s="717"/>
      <c r="KL530" s="717"/>
      <c r="KM530" s="717"/>
      <c r="KN530" s="717"/>
      <c r="KO530" s="717"/>
      <c r="KP530" s="717"/>
      <c r="KQ530" s="719"/>
      <c r="KR530" s="717"/>
      <c r="KS530" s="717"/>
      <c r="KT530" s="717"/>
      <c r="KU530" s="717"/>
      <c r="KV530" s="717"/>
      <c r="KX530" s="717"/>
      <c r="KY530" s="717"/>
      <c r="KZ530" s="717"/>
      <c r="LA530" s="717"/>
      <c r="LB530" s="717"/>
      <c r="LD530" s="717"/>
      <c r="LE530" s="717"/>
      <c r="LF530" s="717"/>
      <c r="LG530" s="717"/>
      <c r="LH530" s="717"/>
    </row>
    <row r="531" spans="1:320" s="716" customFormat="1" ht="16.5" x14ac:dyDescent="0.3">
      <c r="A531" s="702"/>
      <c r="B531" s="286" t="str">
        <f>MID(F531,4,3)</f>
        <v>061</v>
      </c>
      <c r="C531" s="728">
        <v>61</v>
      </c>
      <c r="D531" s="723"/>
      <c r="E531" s="723" t="s">
        <v>2056</v>
      </c>
      <c r="F531" s="724" t="s">
        <v>2057</v>
      </c>
      <c r="G531" s="723" t="s">
        <v>2062</v>
      </c>
      <c r="H531" s="725">
        <v>1</v>
      </c>
      <c r="I531" s="726" t="s">
        <v>948</v>
      </c>
      <c r="J531" s="727" t="s">
        <v>1052</v>
      </c>
      <c r="K531" s="723"/>
      <c r="L531" s="626">
        <v>2018</v>
      </c>
      <c r="M531" s="626">
        <v>2500</v>
      </c>
      <c r="N531" s="626">
        <f t="shared" si="19"/>
        <v>2500</v>
      </c>
      <c r="O531" s="627">
        <v>0.83333333333333337</v>
      </c>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s="717"/>
      <c r="CW531" s="717"/>
      <c r="CX531" s="717"/>
      <c r="CY531" s="717"/>
      <c r="CZ531" s="717"/>
      <c r="DA531" s="718"/>
      <c r="DB531" s="717"/>
      <c r="DC531" s="717"/>
      <c r="DD531" s="717"/>
      <c r="DE531" s="717"/>
      <c r="DF531" s="717"/>
      <c r="DH531" s="717"/>
      <c r="DI531" s="717"/>
      <c r="DJ531" s="717"/>
      <c r="DK531" s="717"/>
      <c r="DL531" s="717"/>
      <c r="DN531" s="717"/>
      <c r="DO531" s="717"/>
      <c r="DP531" s="717"/>
      <c r="DQ531" s="717"/>
      <c r="DR531" s="717"/>
      <c r="DS531" s="718"/>
      <c r="DT531" s="717"/>
      <c r="DU531" s="717"/>
      <c r="DV531" s="717"/>
      <c r="DW531" s="717"/>
      <c r="DX531" s="717"/>
      <c r="DZ531" s="717"/>
      <c r="EA531" s="717"/>
      <c r="EB531" s="717"/>
      <c r="EC531" s="717"/>
      <c r="ED531" s="717"/>
      <c r="EF531" s="717"/>
      <c r="EG531" s="717"/>
      <c r="EH531" s="717"/>
      <c r="EI531" s="717"/>
      <c r="EJ531" s="717"/>
      <c r="EL531" s="717"/>
      <c r="EM531" s="717"/>
      <c r="EN531" s="717"/>
      <c r="EO531" s="717"/>
      <c r="EP531" s="717"/>
      <c r="ER531" s="717"/>
      <c r="ES531" s="717"/>
      <c r="ET531" s="717"/>
      <c r="EU531" s="717"/>
      <c r="EV531" s="717"/>
      <c r="EX531" s="717"/>
      <c r="EY531" s="717"/>
      <c r="EZ531" s="717"/>
      <c r="FA531" s="717"/>
      <c r="FB531" s="717"/>
      <c r="FC531" s="719"/>
      <c r="FD531" s="717"/>
      <c r="FE531" s="717"/>
      <c r="FF531" s="717"/>
      <c r="FG531" s="717"/>
      <c r="FH531" s="717"/>
      <c r="FI531" s="719"/>
      <c r="FJ531" s="717"/>
      <c r="FK531" s="717"/>
      <c r="FL531" s="717"/>
      <c r="FM531" s="717"/>
      <c r="FN531" s="717"/>
      <c r="FO531" s="719"/>
      <c r="FP531" s="717"/>
      <c r="FQ531" s="717"/>
      <c r="FR531" s="717"/>
      <c r="FS531" s="717"/>
      <c r="FT531" s="717"/>
      <c r="FU531" s="719"/>
      <c r="FV531" s="717"/>
      <c r="FW531" s="717"/>
      <c r="FX531" s="717"/>
      <c r="FY531" s="717"/>
      <c r="FZ531" s="717"/>
      <c r="GA531" s="719"/>
      <c r="GB531" s="717"/>
      <c r="GC531" s="717"/>
      <c r="GD531" s="717"/>
      <c r="GE531" s="717"/>
      <c r="GF531" s="717"/>
      <c r="GH531" s="717"/>
      <c r="GI531" s="717"/>
      <c r="GJ531" s="717"/>
      <c r="GK531" s="717"/>
      <c r="GL531" s="717"/>
      <c r="GN531" s="717"/>
      <c r="GO531" s="717"/>
      <c r="GP531" s="717"/>
      <c r="GQ531" s="717"/>
      <c r="GR531" s="717"/>
      <c r="GT531" s="717"/>
      <c r="GU531" s="717"/>
      <c r="GV531" s="717"/>
      <c r="GW531" s="717"/>
      <c r="GX531" s="717"/>
      <c r="GZ531" s="717"/>
      <c r="HA531" s="717"/>
      <c r="HB531" s="717"/>
      <c r="HC531" s="717"/>
      <c r="HD531" s="717"/>
      <c r="HF531" s="717"/>
      <c r="HG531" s="717"/>
      <c r="HH531" s="717"/>
      <c r="HI531" s="717"/>
      <c r="HJ531" s="717"/>
      <c r="HK531" s="719"/>
      <c r="HL531" s="717"/>
      <c r="HM531" s="717"/>
      <c r="HN531" s="717"/>
      <c r="HO531" s="717"/>
      <c r="HP531" s="717"/>
      <c r="HR531" s="717"/>
      <c r="HS531" s="717"/>
      <c r="HT531" s="717"/>
      <c r="HU531" s="717"/>
      <c r="HV531" s="717"/>
      <c r="HX531" s="717"/>
      <c r="HY531" s="717"/>
      <c r="HZ531" s="717"/>
      <c r="IA531" s="717"/>
      <c r="IB531" s="717"/>
      <c r="ID531" s="717"/>
      <c r="IE531" s="717"/>
      <c r="IF531" s="717"/>
      <c r="IG531" s="717"/>
      <c r="IH531" s="717"/>
      <c r="IJ531" s="717"/>
      <c r="IK531" s="717"/>
      <c r="IL531" s="717"/>
      <c r="IM531" s="717"/>
      <c r="IN531" s="717"/>
      <c r="IP531" s="717"/>
      <c r="IQ531" s="717"/>
      <c r="IR531" s="717"/>
      <c r="IS531" s="717"/>
      <c r="IT531" s="717"/>
      <c r="IU531" s="719"/>
      <c r="IV531" s="717"/>
      <c r="IW531" s="717"/>
      <c r="IX531" s="717"/>
      <c r="IY531" s="717"/>
      <c r="IZ531" s="717"/>
      <c r="JB531" s="717"/>
      <c r="JC531" s="717"/>
      <c r="JD531" s="717"/>
      <c r="JE531" s="717"/>
      <c r="JF531" s="717"/>
      <c r="JH531" s="717"/>
      <c r="JI531" s="717"/>
      <c r="JJ531" s="717"/>
      <c r="JK531" s="717"/>
      <c r="JL531" s="717"/>
      <c r="JN531" s="717"/>
      <c r="JO531" s="717"/>
      <c r="JP531" s="717"/>
      <c r="JQ531" s="717"/>
      <c r="JR531" s="717"/>
      <c r="JS531" s="719"/>
      <c r="JT531" s="717"/>
      <c r="JU531" s="717"/>
      <c r="JV531" s="717"/>
      <c r="JW531" s="717"/>
      <c r="JX531" s="717"/>
      <c r="JZ531" s="717"/>
      <c r="KA531" s="717"/>
      <c r="KB531" s="717"/>
      <c r="KC531" s="717"/>
      <c r="KD531" s="717"/>
      <c r="KF531" s="717"/>
      <c r="KG531" s="717"/>
      <c r="KH531" s="717"/>
      <c r="KI531" s="717"/>
      <c r="KJ531" s="717"/>
      <c r="KL531" s="717"/>
      <c r="KM531" s="717"/>
      <c r="KN531" s="717"/>
      <c r="KO531" s="717"/>
      <c r="KP531" s="717"/>
      <c r="KQ531" s="719"/>
      <c r="KR531" s="717"/>
      <c r="KS531" s="717"/>
      <c r="KT531" s="717"/>
      <c r="KU531" s="717"/>
      <c r="KV531" s="717"/>
      <c r="KX531" s="717"/>
      <c r="KY531" s="717"/>
      <c r="KZ531" s="717"/>
      <c r="LA531" s="717"/>
      <c r="LB531" s="717"/>
      <c r="LD531" s="717"/>
      <c r="LE531" s="717"/>
      <c r="LF531" s="717"/>
      <c r="LG531" s="717"/>
      <c r="LH531" s="717"/>
    </row>
    <row r="532" spans="1:320" ht="16.5" x14ac:dyDescent="0.3">
      <c r="B532" s="286" t="str">
        <f>MID(F532,4,3)</f>
        <v>062</v>
      </c>
      <c r="C532" s="728">
        <v>62</v>
      </c>
      <c r="D532" s="723"/>
      <c r="E532" s="723" t="s">
        <v>2058</v>
      </c>
      <c r="F532" s="724" t="s">
        <v>2063</v>
      </c>
      <c r="G532" s="723" t="s">
        <v>2059</v>
      </c>
      <c r="H532" s="725">
        <v>1</v>
      </c>
      <c r="I532" s="726" t="s">
        <v>964</v>
      </c>
      <c r="J532" s="727" t="s">
        <v>1052</v>
      </c>
      <c r="K532" s="723"/>
      <c r="L532" s="626">
        <v>2018</v>
      </c>
      <c r="M532" s="626">
        <v>750</v>
      </c>
      <c r="N532" s="626">
        <f t="shared" si="19"/>
        <v>750</v>
      </c>
      <c r="O532" s="627">
        <v>1</v>
      </c>
    </row>
    <row r="533" spans="1:320" ht="16.5" x14ac:dyDescent="0.3">
      <c r="B533" s="286" t="str">
        <f t="shared" si="23"/>
        <v>063</v>
      </c>
      <c r="C533" s="720">
        <v>63</v>
      </c>
      <c r="D533" s="723"/>
      <c r="E533" s="723" t="s">
        <v>575</v>
      </c>
      <c r="F533" s="723" t="s">
        <v>2064</v>
      </c>
      <c r="G533" s="724" t="s">
        <v>2065</v>
      </c>
      <c r="H533" s="725">
        <v>4</v>
      </c>
      <c r="I533" s="723" t="s">
        <v>952</v>
      </c>
      <c r="J533" s="726" t="s">
        <v>1052</v>
      </c>
      <c r="K533" s="727"/>
      <c r="L533" s="626">
        <v>2018</v>
      </c>
      <c r="M533" s="626"/>
      <c r="N533" s="626" t="str">
        <f t="shared" si="19"/>
        <v/>
      </c>
      <c r="O533" s="627" t="str">
        <f>IFERROR(VLOOKUP(C533,[8]Hoja1!$A$4:$J$44,10,FALSE),"")</f>
        <v/>
      </c>
    </row>
    <row r="534" spans="1:320" ht="16.5" x14ac:dyDescent="0.3">
      <c r="B534" s="286" t="str">
        <f>MID(F534,4,3)</f>
        <v>064</v>
      </c>
      <c r="C534" s="720">
        <v>64</v>
      </c>
      <c r="D534" s="723"/>
      <c r="E534" s="723" t="s">
        <v>575</v>
      </c>
      <c r="F534" s="723" t="s">
        <v>2066</v>
      </c>
      <c r="G534" s="724" t="s">
        <v>2067</v>
      </c>
      <c r="H534" s="725"/>
      <c r="I534" s="723" t="s">
        <v>981</v>
      </c>
      <c r="J534" s="726" t="s">
        <v>940</v>
      </c>
      <c r="K534" s="727"/>
      <c r="L534" s="626">
        <v>2018</v>
      </c>
      <c r="M534" s="626"/>
      <c r="N534" s="626" t="str">
        <f t="shared" si="19"/>
        <v/>
      </c>
      <c r="O534" s="627" t="str">
        <f>IFERROR(VLOOKUP(C534,[8]Hoja1!$A$4:$J$44,10,FALSE),"")</f>
        <v/>
      </c>
    </row>
    <row r="535" spans="1:320" ht="16.5" x14ac:dyDescent="0.3">
      <c r="B535" s="402" t="str">
        <f>MID(F535,4,3)</f>
        <v>065</v>
      </c>
      <c r="C535" s="787">
        <v>65</v>
      </c>
      <c r="D535" s="402"/>
      <c r="E535" s="402" t="s">
        <v>575</v>
      </c>
      <c r="F535" s="402" t="s">
        <v>2068</v>
      </c>
      <c r="G535" s="659" t="s">
        <v>2069</v>
      </c>
      <c r="H535" s="543">
        <v>60000</v>
      </c>
      <c r="I535" s="402" t="s">
        <v>981</v>
      </c>
      <c r="J535" s="660" t="s">
        <v>940</v>
      </c>
      <c r="K535" s="661"/>
      <c r="L535" s="626">
        <v>2018</v>
      </c>
      <c r="M535" s="626">
        <v>0.05</v>
      </c>
      <c r="N535" s="626">
        <f>IF(M535&gt;0,(H535*M535),"")</f>
        <v>3000</v>
      </c>
      <c r="O535" s="627" t="str">
        <f>IFERROR(VLOOKUP(C535,[8]Hoja1!$A$4:$J$44,10,FALSE),"")</f>
        <v/>
      </c>
    </row>
    <row r="536" spans="1:320" ht="16.5" x14ac:dyDescent="0.3">
      <c r="B536" s="402" t="str">
        <f t="shared" ref="B536:B574" si="24">MID(F536,4,3)</f>
        <v>066</v>
      </c>
      <c r="C536" s="787">
        <v>66</v>
      </c>
      <c r="D536" s="402"/>
      <c r="E536" s="402" t="s">
        <v>575</v>
      </c>
      <c r="F536" s="402" t="s">
        <v>2070</v>
      </c>
      <c r="G536" s="659" t="s">
        <v>2071</v>
      </c>
      <c r="H536" s="543">
        <v>16</v>
      </c>
      <c r="I536" s="402" t="s">
        <v>981</v>
      </c>
      <c r="J536" s="660" t="s">
        <v>940</v>
      </c>
      <c r="K536" s="661"/>
      <c r="L536" s="626">
        <v>2018</v>
      </c>
      <c r="M536" s="626"/>
      <c r="N536" s="626" t="str">
        <f t="shared" si="19"/>
        <v/>
      </c>
      <c r="O536" s="627" t="str">
        <f>IFERROR(VLOOKUP(C536,[8]Hoja1!$A$4:$J$44,10,FALSE),"")</f>
        <v/>
      </c>
    </row>
    <row r="537" spans="1:320" ht="16.5" x14ac:dyDescent="0.3">
      <c r="B537" s="402" t="str">
        <f t="shared" si="24"/>
        <v>067</v>
      </c>
      <c r="C537" s="787">
        <v>67</v>
      </c>
      <c r="D537" s="402"/>
      <c r="E537" s="402" t="s">
        <v>575</v>
      </c>
      <c r="F537" s="402" t="s">
        <v>2085</v>
      </c>
      <c r="G537" s="659" t="s">
        <v>2086</v>
      </c>
      <c r="H537" s="543">
        <v>3</v>
      </c>
      <c r="I537" s="402" t="s">
        <v>981</v>
      </c>
      <c r="J537" s="660" t="s">
        <v>940</v>
      </c>
      <c r="K537" s="661"/>
      <c r="L537" s="626">
        <v>2018</v>
      </c>
      <c r="M537" s="626"/>
      <c r="N537" s="626" t="str">
        <f t="shared" si="19"/>
        <v/>
      </c>
      <c r="O537" s="627" t="str">
        <f>IFERROR(VLOOKUP(C537,[8]Hoja1!$A$4:$J$44,10,FALSE),"")</f>
        <v/>
      </c>
    </row>
    <row r="538" spans="1:320" ht="16.5" x14ac:dyDescent="0.3">
      <c r="B538" s="402" t="str">
        <f t="shared" si="24"/>
        <v>068</v>
      </c>
      <c r="C538" s="787">
        <v>68</v>
      </c>
      <c r="D538" s="402"/>
      <c r="E538" s="402" t="s">
        <v>575</v>
      </c>
      <c r="F538" s="402" t="s">
        <v>2087</v>
      </c>
      <c r="G538" s="659" t="s">
        <v>2088</v>
      </c>
      <c r="H538" s="543">
        <v>5</v>
      </c>
      <c r="I538" s="402" t="s">
        <v>939</v>
      </c>
      <c r="J538" s="660" t="s">
        <v>940</v>
      </c>
      <c r="K538" s="661"/>
      <c r="L538" s="626">
        <v>2018</v>
      </c>
      <c r="M538" s="626"/>
      <c r="N538" s="626" t="str">
        <f t="shared" si="19"/>
        <v/>
      </c>
      <c r="O538" s="627" t="str">
        <f>IFERROR(VLOOKUP(C538,[8]Hoja1!$A$4:$J$44,10,FALSE),"")</f>
        <v/>
      </c>
    </row>
    <row r="539" spans="1:320" ht="16.5" x14ac:dyDescent="0.3">
      <c r="B539" s="365" t="str">
        <f t="shared" si="24"/>
        <v>069</v>
      </c>
      <c r="C539" s="788">
        <v>69</v>
      </c>
      <c r="D539" s="365"/>
      <c r="E539" s="365" t="s">
        <v>2056</v>
      </c>
      <c r="F539" s="365" t="s">
        <v>2089</v>
      </c>
      <c r="G539" s="366" t="s">
        <v>2090</v>
      </c>
      <c r="H539" s="367">
        <v>1</v>
      </c>
      <c r="I539" s="365" t="s">
        <v>948</v>
      </c>
      <c r="J539" s="662" t="s">
        <v>949</v>
      </c>
      <c r="K539" s="663"/>
      <c r="L539" s="626">
        <v>2018</v>
      </c>
      <c r="M539" s="626"/>
      <c r="N539" s="626" t="str">
        <f t="shared" ref="N539:N543" si="25">IF(M539&gt;0,(H539*M539),"")</f>
        <v/>
      </c>
      <c r="O539" s="627" t="str">
        <f>IFERROR(VLOOKUP(C539,[8]Hoja1!$A$4:$J$44,10,FALSE),"")</f>
        <v/>
      </c>
    </row>
    <row r="540" spans="1:320" ht="16.5" x14ac:dyDescent="0.3">
      <c r="B540" s="402" t="str">
        <f t="shared" si="24"/>
        <v>070</v>
      </c>
      <c r="C540" s="787">
        <v>70</v>
      </c>
      <c r="D540" s="402"/>
      <c r="E540" s="402" t="s">
        <v>575</v>
      </c>
      <c r="F540" s="402" t="s">
        <v>2091</v>
      </c>
      <c r="G540" s="659" t="s">
        <v>2092</v>
      </c>
      <c r="H540" s="543">
        <v>1</v>
      </c>
      <c r="I540" s="402" t="s">
        <v>981</v>
      </c>
      <c r="J540" s="660" t="s">
        <v>940</v>
      </c>
      <c r="K540" s="661"/>
      <c r="L540" s="626">
        <v>2018</v>
      </c>
      <c r="M540" s="626"/>
      <c r="N540" s="626" t="str">
        <f t="shared" si="25"/>
        <v/>
      </c>
      <c r="O540" s="627" t="str">
        <f>IFERROR(VLOOKUP(C540,[8]Hoja1!$A$4:$J$44,10,FALSE),"")</f>
        <v/>
      </c>
    </row>
    <row r="541" spans="1:320" ht="16.5" x14ac:dyDescent="0.3">
      <c r="B541" s="463" t="str">
        <f t="shared" si="24"/>
        <v>071</v>
      </c>
      <c r="C541" s="789">
        <v>71</v>
      </c>
      <c r="D541" s="463"/>
      <c r="E541" s="463" t="s">
        <v>575</v>
      </c>
      <c r="F541" s="463" t="s">
        <v>2099</v>
      </c>
      <c r="G541" s="333" t="s">
        <v>2093</v>
      </c>
      <c r="H541" s="768">
        <v>10</v>
      </c>
      <c r="I541" s="463" t="s">
        <v>981</v>
      </c>
      <c r="J541" s="769" t="s">
        <v>940</v>
      </c>
      <c r="K541" s="661"/>
      <c r="L541" s="626">
        <v>2018</v>
      </c>
      <c r="M541" s="626"/>
      <c r="N541" s="626" t="str">
        <f t="shared" si="25"/>
        <v/>
      </c>
      <c r="O541" s="627" t="str">
        <f>IFERROR(VLOOKUP(C541,[8]Hoja1!$A$4:$J$44,10,FALSE),"")</f>
        <v/>
      </c>
    </row>
    <row r="542" spans="1:320" ht="16.5" x14ac:dyDescent="0.3">
      <c r="B542" s="770" t="str">
        <f t="shared" si="24"/>
        <v>072</v>
      </c>
      <c r="C542" s="790">
        <v>72</v>
      </c>
      <c r="D542" s="770"/>
      <c r="E542" s="770" t="s">
        <v>575</v>
      </c>
      <c r="F542" s="770" t="s">
        <v>2100</v>
      </c>
      <c r="G542" s="770" t="s">
        <v>2101</v>
      </c>
      <c r="H542" s="703">
        <v>10</v>
      </c>
      <c r="I542" s="770" t="s">
        <v>939</v>
      </c>
      <c r="J542" s="660" t="s">
        <v>940</v>
      </c>
      <c r="K542" s="770"/>
      <c r="L542" s="626">
        <v>2018</v>
      </c>
      <c r="M542" s="626"/>
      <c r="N542" s="626" t="str">
        <f t="shared" si="25"/>
        <v/>
      </c>
      <c r="O542" s="627" t="str">
        <f>IFERROR(VLOOKUP(C542,[8]Hoja1!$A$4:$J$44,10,FALSE),"")</f>
        <v/>
      </c>
    </row>
    <row r="543" spans="1:320" ht="16.5" x14ac:dyDescent="0.25">
      <c r="B543" s="755" t="str">
        <f t="shared" si="24"/>
        <v>073</v>
      </c>
      <c r="C543" s="794">
        <v>73</v>
      </c>
      <c r="D543" s="755"/>
      <c r="E543" s="755" t="s">
        <v>1140</v>
      </c>
      <c r="F543" s="755" t="s">
        <v>2102</v>
      </c>
      <c r="G543" s="755" t="s">
        <v>2103</v>
      </c>
      <c r="H543" s="756">
        <v>1</v>
      </c>
      <c r="I543" s="755" t="s">
        <v>964</v>
      </c>
      <c r="J543" s="755" t="s">
        <v>940</v>
      </c>
      <c r="K543" s="755"/>
      <c r="L543" s="626">
        <v>2018</v>
      </c>
      <c r="M543" s="626"/>
      <c r="N543" s="626" t="str">
        <f t="shared" si="25"/>
        <v/>
      </c>
      <c r="O543" s="627" t="str">
        <f>IFERROR(VLOOKUP(C543,[8]Hoja1!$A$4:$J$44,10,FALSE),"")</f>
        <v/>
      </c>
    </row>
    <row r="544" spans="1:320" ht="16.5" x14ac:dyDescent="0.3">
      <c r="B544" s="755" t="str">
        <f t="shared" si="24"/>
        <v>074</v>
      </c>
      <c r="C544" s="794">
        <v>74</v>
      </c>
      <c r="D544" s="755"/>
      <c r="E544" s="770" t="s">
        <v>575</v>
      </c>
      <c r="F544" s="755" t="s">
        <v>2113</v>
      </c>
      <c r="G544" s="755" t="s">
        <v>2114</v>
      </c>
      <c r="H544" s="756">
        <v>1</v>
      </c>
      <c r="I544" s="755" t="s">
        <v>981</v>
      </c>
      <c r="J544" s="755" t="s">
        <v>940</v>
      </c>
      <c r="K544" s="755"/>
      <c r="L544" s="626">
        <v>2018</v>
      </c>
      <c r="M544" s="626"/>
      <c r="N544" s="626" t="str">
        <f t="shared" ref="N544:N547" si="26">IF(M544&gt;0,(H544*M544),"")</f>
        <v/>
      </c>
      <c r="O544" s="627" t="str">
        <f>IFERROR(VLOOKUP(C544,[8]Hoja1!$A$4:$J$44,10,FALSE),"")</f>
        <v/>
      </c>
    </row>
    <row r="545" spans="2:15" ht="16.5" x14ac:dyDescent="0.3">
      <c r="B545" s="755" t="str">
        <f t="shared" si="24"/>
        <v>075</v>
      </c>
      <c r="C545" s="794">
        <v>75</v>
      </c>
      <c r="D545" s="755"/>
      <c r="E545" s="770" t="s">
        <v>575</v>
      </c>
      <c r="F545" s="755" t="s">
        <v>2115</v>
      </c>
      <c r="G545" s="755" t="s">
        <v>2116</v>
      </c>
      <c r="H545" s="756">
        <v>1</v>
      </c>
      <c r="I545" s="755" t="s">
        <v>964</v>
      </c>
      <c r="J545" s="755" t="s">
        <v>940</v>
      </c>
      <c r="K545" s="755" t="s">
        <v>2117</v>
      </c>
      <c r="L545" s="626">
        <v>2018</v>
      </c>
      <c r="M545" s="626"/>
      <c r="N545" s="626" t="str">
        <f t="shared" si="26"/>
        <v/>
      </c>
      <c r="O545" s="627" t="str">
        <f>IFERROR(VLOOKUP(C545,[8]Hoja1!$A$4:$J$44,10,FALSE),"")</f>
        <v/>
      </c>
    </row>
    <row r="546" spans="2:15" ht="16.5" x14ac:dyDescent="0.3">
      <c r="B546" s="755" t="str">
        <f t="shared" si="24"/>
        <v>076</v>
      </c>
      <c r="C546" s="794">
        <v>76</v>
      </c>
      <c r="D546" s="755"/>
      <c r="E546" s="770" t="s">
        <v>575</v>
      </c>
      <c r="F546" s="755" t="s">
        <v>2118</v>
      </c>
      <c r="G546" s="755" t="s">
        <v>2119</v>
      </c>
      <c r="H546" s="756">
        <v>6</v>
      </c>
      <c r="I546" s="755" t="s">
        <v>939</v>
      </c>
      <c r="J546" s="755" t="s">
        <v>940</v>
      </c>
      <c r="K546" s="755"/>
      <c r="L546" s="626">
        <v>2018</v>
      </c>
      <c r="M546" s="626"/>
      <c r="N546" s="626" t="str">
        <f t="shared" si="26"/>
        <v/>
      </c>
      <c r="O546" s="627" t="str">
        <f>IFERROR(VLOOKUP(C546,[8]Hoja1!$A$4:$J$44,10,FALSE),"")</f>
        <v/>
      </c>
    </row>
    <row r="547" spans="2:15" ht="16.5" x14ac:dyDescent="0.3">
      <c r="B547" s="755" t="str">
        <f t="shared" si="24"/>
        <v>077</v>
      </c>
      <c r="C547" s="794">
        <v>77</v>
      </c>
      <c r="D547" s="755"/>
      <c r="E547" s="770" t="s">
        <v>575</v>
      </c>
      <c r="F547" s="755" t="s">
        <v>2120</v>
      </c>
      <c r="G547" s="755" t="s">
        <v>2121</v>
      </c>
      <c r="H547" s="756">
        <v>1</v>
      </c>
      <c r="I547" s="755" t="s">
        <v>948</v>
      </c>
      <c r="J547" s="755" t="s">
        <v>940</v>
      </c>
      <c r="K547" s="755" t="s">
        <v>2117</v>
      </c>
      <c r="L547" s="626">
        <v>2018</v>
      </c>
      <c r="M547" s="626"/>
      <c r="N547" s="626" t="str">
        <f t="shared" si="26"/>
        <v/>
      </c>
      <c r="O547" s="627" t="str">
        <f>IFERROR(VLOOKUP(C547,[8]Hoja1!$A$4:$J$44,10,FALSE),"")</f>
        <v/>
      </c>
    </row>
    <row r="548" spans="2:15" ht="16.5" x14ac:dyDescent="0.3">
      <c r="B548" s="755" t="str">
        <f t="shared" si="24"/>
        <v>078</v>
      </c>
      <c r="C548" s="794">
        <v>78</v>
      </c>
      <c r="D548" s="755"/>
      <c r="E548" s="770" t="s">
        <v>1114</v>
      </c>
      <c r="F548" s="755" t="s">
        <v>2122</v>
      </c>
      <c r="G548" s="755" t="s">
        <v>2123</v>
      </c>
      <c r="H548" s="756">
        <v>1</v>
      </c>
      <c r="I548" s="755" t="s">
        <v>981</v>
      </c>
      <c r="J548" s="755" t="s">
        <v>940</v>
      </c>
      <c r="K548" s="755"/>
      <c r="L548" s="626">
        <v>2018</v>
      </c>
      <c r="M548" s="626">
        <v>3000</v>
      </c>
      <c r="N548" s="626">
        <f t="shared" ref="N548:N549" si="27">IF(M548&gt;0,(H548*M548),"")</f>
        <v>3000</v>
      </c>
      <c r="O548" s="627">
        <v>0.4</v>
      </c>
    </row>
    <row r="549" spans="2:15" ht="16.5" x14ac:dyDescent="0.3">
      <c r="B549" s="755" t="str">
        <f t="shared" si="24"/>
        <v>079</v>
      </c>
      <c r="C549" s="794">
        <v>79</v>
      </c>
      <c r="D549" s="755"/>
      <c r="E549" s="770" t="s">
        <v>2124</v>
      </c>
      <c r="F549" s="755" t="s">
        <v>2125</v>
      </c>
      <c r="G549" s="755" t="s">
        <v>2126</v>
      </c>
      <c r="H549" s="756">
        <v>2</v>
      </c>
      <c r="I549" s="755" t="s">
        <v>939</v>
      </c>
      <c r="J549" s="755" t="s">
        <v>940</v>
      </c>
      <c r="K549" s="755"/>
      <c r="L549" s="626">
        <v>2018</v>
      </c>
      <c r="M549" s="626">
        <v>325</v>
      </c>
      <c r="N549" s="626">
        <f t="shared" si="27"/>
        <v>650</v>
      </c>
      <c r="O549" s="627">
        <v>0.95</v>
      </c>
    </row>
    <row r="550" spans="2:15" ht="16.5" x14ac:dyDescent="0.3">
      <c r="B550" s="726" t="str">
        <f t="shared" si="24"/>
        <v>080</v>
      </c>
      <c r="C550" s="795">
        <v>80</v>
      </c>
      <c r="D550" s="726"/>
      <c r="E550" s="771" t="s">
        <v>2124</v>
      </c>
      <c r="F550" s="726" t="s">
        <v>2127</v>
      </c>
      <c r="G550" s="726" t="s">
        <v>2128</v>
      </c>
      <c r="H550" s="772">
        <v>2</v>
      </c>
      <c r="I550" s="726" t="s">
        <v>939</v>
      </c>
      <c r="J550" s="726" t="s">
        <v>1052</v>
      </c>
      <c r="K550" s="726"/>
      <c r="L550" s="626">
        <v>2018</v>
      </c>
      <c r="M550" s="626"/>
      <c r="N550" s="626" t="str">
        <f t="shared" ref="N550:N551" si="28">IF(M550&gt;0,(H550*M550),"")</f>
        <v/>
      </c>
      <c r="O550" s="627" t="str">
        <f>IFERROR(VLOOKUP(C550,[8]Hoja1!$A$4:$J$44,10,FALSE),"")</f>
        <v/>
      </c>
    </row>
    <row r="551" spans="2:15" ht="16.5" x14ac:dyDescent="0.3">
      <c r="B551" s="726" t="str">
        <f t="shared" si="24"/>
        <v>081</v>
      </c>
      <c r="C551" s="795">
        <v>81</v>
      </c>
      <c r="D551" s="726"/>
      <c r="E551" s="771" t="s">
        <v>2124</v>
      </c>
      <c r="F551" s="726" t="s">
        <v>2129</v>
      </c>
      <c r="G551" s="726" t="s">
        <v>2130</v>
      </c>
      <c r="H551" s="772">
        <v>8</v>
      </c>
      <c r="I551" s="726" t="s">
        <v>939</v>
      </c>
      <c r="J551" s="726" t="s">
        <v>1052</v>
      </c>
      <c r="K551" s="726"/>
      <c r="L551" s="626">
        <v>2018</v>
      </c>
      <c r="M551" s="626"/>
      <c r="N551" s="626" t="str">
        <f t="shared" si="28"/>
        <v/>
      </c>
      <c r="O551" s="627" t="str">
        <f>IFERROR(VLOOKUP(C551,[8]Hoja1!$A$4:$J$44,10,FALSE),"")</f>
        <v/>
      </c>
    </row>
    <row r="552" spans="2:15" ht="16.5" x14ac:dyDescent="0.3">
      <c r="B552" s="773" t="str">
        <f t="shared" si="24"/>
        <v>082</v>
      </c>
      <c r="C552" s="796">
        <v>82</v>
      </c>
      <c r="D552" s="773"/>
      <c r="E552" s="770" t="s">
        <v>575</v>
      </c>
      <c r="F552" s="660" t="s">
        <v>2131</v>
      </c>
      <c r="G552" s="660" t="s">
        <v>2132</v>
      </c>
      <c r="H552" s="774">
        <v>1</v>
      </c>
      <c r="I552" s="660" t="s">
        <v>981</v>
      </c>
      <c r="J552" s="660" t="s">
        <v>940</v>
      </c>
      <c r="K552" s="660"/>
      <c r="L552" s="626">
        <v>2018</v>
      </c>
      <c r="M552" s="626"/>
      <c r="N552" s="626"/>
      <c r="O552" s="627" t="str">
        <f>IFERROR(VLOOKUP(C552,[8]Hoja1!$A$4:$J$44,10,FALSE),"")</f>
        <v/>
      </c>
    </row>
    <row r="553" spans="2:15" ht="16.5" x14ac:dyDescent="0.3">
      <c r="B553" s="775" t="str">
        <f t="shared" si="24"/>
        <v>083</v>
      </c>
      <c r="C553" s="797">
        <v>83</v>
      </c>
      <c r="D553" s="775"/>
      <c r="E553" s="776" t="s">
        <v>2133</v>
      </c>
      <c r="F553" s="662" t="s">
        <v>2134</v>
      </c>
      <c r="G553" s="662" t="s">
        <v>2135</v>
      </c>
      <c r="H553" s="777">
        <v>1</v>
      </c>
      <c r="I553" s="662" t="s">
        <v>948</v>
      </c>
      <c r="J553" s="662" t="s">
        <v>961</v>
      </c>
      <c r="K553" s="662"/>
      <c r="L553" s="626">
        <v>2018</v>
      </c>
      <c r="M553" s="626"/>
      <c r="N553" s="626"/>
      <c r="O553" s="627" t="str">
        <f>IFERROR(VLOOKUP(C553,[8]Hoja1!$A$4:$J$44,10,FALSE),"")</f>
        <v/>
      </c>
    </row>
    <row r="554" spans="2:15" ht="16.5" x14ac:dyDescent="0.3">
      <c r="B554" s="662" t="str">
        <f t="shared" si="24"/>
        <v>084</v>
      </c>
      <c r="C554" s="798">
        <v>84</v>
      </c>
      <c r="D554" s="662"/>
      <c r="E554" s="776" t="s">
        <v>2133</v>
      </c>
      <c r="F554" s="662" t="s">
        <v>2136</v>
      </c>
      <c r="G554" s="662" t="s">
        <v>2137</v>
      </c>
      <c r="H554" s="777">
        <v>2</v>
      </c>
      <c r="I554" s="662" t="s">
        <v>948</v>
      </c>
      <c r="J554" s="662" t="s">
        <v>2243</v>
      </c>
      <c r="K554" s="662"/>
      <c r="L554" s="626">
        <v>2018</v>
      </c>
      <c r="M554" s="626"/>
      <c r="N554" s="626"/>
      <c r="O554" s="627" t="str">
        <f>IFERROR(VLOOKUP(C554,[8]Hoja1!$A$4:$J$44,10,FALSE),"")</f>
        <v/>
      </c>
    </row>
    <row r="555" spans="2:15" ht="16.5" x14ac:dyDescent="0.3">
      <c r="B555" s="662" t="str">
        <f t="shared" si="24"/>
        <v>085</v>
      </c>
      <c r="C555" s="798">
        <v>85</v>
      </c>
      <c r="D555" s="662"/>
      <c r="E555" s="776" t="s">
        <v>2133</v>
      </c>
      <c r="F555" s="662" t="s">
        <v>2138</v>
      </c>
      <c r="G555" s="662" t="s">
        <v>2139</v>
      </c>
      <c r="H555" s="777">
        <v>3</v>
      </c>
      <c r="I555" s="662" t="s">
        <v>948</v>
      </c>
      <c r="J555" s="662" t="s">
        <v>2243</v>
      </c>
      <c r="K555" s="662"/>
      <c r="L555" s="626">
        <v>2018</v>
      </c>
      <c r="M555" s="626"/>
      <c r="N555" s="626"/>
      <c r="O555" s="627" t="str">
        <f>IFERROR(VLOOKUP(C555,[8]Hoja1!$A$4:$J$44,10,FALSE),"")</f>
        <v/>
      </c>
    </row>
    <row r="556" spans="2:15" ht="16.5" x14ac:dyDescent="0.3">
      <c r="B556" s="662" t="str">
        <f t="shared" si="24"/>
        <v>086</v>
      </c>
      <c r="C556" s="798">
        <v>86</v>
      </c>
      <c r="D556" s="662"/>
      <c r="E556" s="776" t="s">
        <v>2184</v>
      </c>
      <c r="F556" s="662" t="s">
        <v>2185</v>
      </c>
      <c r="G556" s="662" t="s">
        <v>2186</v>
      </c>
      <c r="H556" s="777">
        <v>1</v>
      </c>
      <c r="I556" s="662" t="s">
        <v>981</v>
      </c>
      <c r="J556" s="662" t="s">
        <v>949</v>
      </c>
      <c r="K556" s="662"/>
      <c r="L556" s="626">
        <v>2018</v>
      </c>
      <c r="M556" s="626"/>
      <c r="N556" s="626"/>
      <c r="O556" s="627"/>
    </row>
    <row r="557" spans="2:15" ht="16.5" x14ac:dyDescent="0.3">
      <c r="B557" s="662" t="str">
        <f t="shared" si="24"/>
        <v>087</v>
      </c>
      <c r="C557" s="798">
        <v>87</v>
      </c>
      <c r="D557" s="662"/>
      <c r="E557" s="776" t="s">
        <v>2184</v>
      </c>
      <c r="F557" s="662" t="s">
        <v>2187</v>
      </c>
      <c r="G557" s="662" t="s">
        <v>2188</v>
      </c>
      <c r="H557" s="777">
        <v>1</v>
      </c>
      <c r="I557" s="662" t="s">
        <v>981</v>
      </c>
      <c r="J557" s="662" t="s">
        <v>949</v>
      </c>
      <c r="K557" s="662"/>
      <c r="L557" s="626">
        <v>2018</v>
      </c>
      <c r="M557" s="626"/>
      <c r="N557" s="626"/>
      <c r="O557" s="627"/>
    </row>
    <row r="558" spans="2:15" ht="16.5" x14ac:dyDescent="0.3">
      <c r="B558" s="662" t="str">
        <f t="shared" si="24"/>
        <v>088</v>
      </c>
      <c r="C558" s="798">
        <v>88</v>
      </c>
      <c r="D558" s="662"/>
      <c r="E558" s="776" t="s">
        <v>2184</v>
      </c>
      <c r="F558" s="662" t="s">
        <v>2189</v>
      </c>
      <c r="G558" s="662" t="s">
        <v>2190</v>
      </c>
      <c r="H558" s="777">
        <v>5</v>
      </c>
      <c r="I558" s="662" t="s">
        <v>981</v>
      </c>
      <c r="J558" s="662" t="s">
        <v>949</v>
      </c>
      <c r="K558" s="662"/>
      <c r="L558" s="626">
        <v>2018</v>
      </c>
      <c r="M558" s="626"/>
      <c r="N558" s="626"/>
      <c r="O558" s="627"/>
    </row>
    <row r="559" spans="2:15" ht="16.5" x14ac:dyDescent="0.3">
      <c r="B559" s="662" t="str">
        <f t="shared" si="24"/>
        <v>089</v>
      </c>
      <c r="C559" s="798">
        <v>89</v>
      </c>
      <c r="D559" s="662"/>
      <c r="E559" s="776" t="s">
        <v>2184</v>
      </c>
      <c r="F559" s="662" t="s">
        <v>2191</v>
      </c>
      <c r="G559" s="662" t="s">
        <v>2192</v>
      </c>
      <c r="H559" s="777">
        <v>1</v>
      </c>
      <c r="I559" s="662" t="s">
        <v>981</v>
      </c>
      <c r="J559" s="662" t="s">
        <v>949</v>
      </c>
      <c r="K559" s="662"/>
      <c r="L559" s="626">
        <v>2018</v>
      </c>
      <c r="M559" s="626"/>
      <c r="N559" s="626"/>
      <c r="O559" s="627"/>
    </row>
    <row r="560" spans="2:15" ht="16.5" x14ac:dyDescent="0.3">
      <c r="B560" s="662" t="str">
        <f t="shared" si="24"/>
        <v>090</v>
      </c>
      <c r="C560" s="798">
        <v>90</v>
      </c>
      <c r="D560" s="662"/>
      <c r="E560" s="776" t="s">
        <v>2184</v>
      </c>
      <c r="F560" s="662" t="s">
        <v>2193</v>
      </c>
      <c r="G560" s="662" t="s">
        <v>2194</v>
      </c>
      <c r="H560" s="777">
        <v>4</v>
      </c>
      <c r="I560" s="776" t="s">
        <v>952</v>
      </c>
      <c r="J560" s="662" t="s">
        <v>961</v>
      </c>
      <c r="K560" s="662"/>
      <c r="L560" s="626">
        <v>2018</v>
      </c>
      <c r="M560" s="626"/>
      <c r="N560" s="626"/>
      <c r="O560" s="627"/>
    </row>
    <row r="561" spans="2:15" ht="16.5" x14ac:dyDescent="0.3">
      <c r="B561" s="662" t="str">
        <f t="shared" si="24"/>
        <v>091</v>
      </c>
      <c r="C561" s="798">
        <v>91</v>
      </c>
      <c r="D561" s="662"/>
      <c r="E561" s="776" t="s">
        <v>2184</v>
      </c>
      <c r="F561" s="662" t="s">
        <v>2195</v>
      </c>
      <c r="G561" s="662" t="s">
        <v>2196</v>
      </c>
      <c r="H561" s="777">
        <v>8</v>
      </c>
      <c r="I561" s="776" t="s">
        <v>952</v>
      </c>
      <c r="J561" s="662" t="s">
        <v>961</v>
      </c>
      <c r="K561" s="662"/>
      <c r="L561" s="626">
        <v>2018</v>
      </c>
      <c r="M561" s="626"/>
      <c r="N561" s="626"/>
      <c r="O561" s="627"/>
    </row>
    <row r="562" spans="2:15" ht="16.5" x14ac:dyDescent="0.3">
      <c r="B562" s="662" t="str">
        <f t="shared" si="24"/>
        <v>092</v>
      </c>
      <c r="C562" s="798">
        <v>92</v>
      </c>
      <c r="D562" s="662"/>
      <c r="E562" s="776" t="s">
        <v>2184</v>
      </c>
      <c r="F562" s="662" t="s">
        <v>2197</v>
      </c>
      <c r="G562" s="662" t="s">
        <v>2198</v>
      </c>
      <c r="H562" s="777">
        <v>1</v>
      </c>
      <c r="I562" s="662" t="s">
        <v>948</v>
      </c>
      <c r="J562" s="662" t="s">
        <v>961</v>
      </c>
      <c r="K562" s="662"/>
      <c r="L562" s="626">
        <v>2018</v>
      </c>
      <c r="M562" s="626"/>
      <c r="N562" s="626"/>
      <c r="O562" s="627"/>
    </row>
    <row r="563" spans="2:15" ht="16.5" x14ac:dyDescent="0.3">
      <c r="B563" s="662" t="str">
        <f t="shared" si="24"/>
        <v>093</v>
      </c>
      <c r="C563" s="798">
        <v>93</v>
      </c>
      <c r="D563" s="662"/>
      <c r="E563" s="776" t="s">
        <v>2184</v>
      </c>
      <c r="F563" s="662" t="s">
        <v>2199</v>
      </c>
      <c r="G563" s="662" t="s">
        <v>2200</v>
      </c>
      <c r="H563" s="777">
        <v>2</v>
      </c>
      <c r="I563" s="662" t="s">
        <v>948</v>
      </c>
      <c r="J563" s="662" t="s">
        <v>961</v>
      </c>
      <c r="K563" s="662"/>
      <c r="L563" s="626">
        <v>2018</v>
      </c>
      <c r="M563" s="626"/>
      <c r="N563" s="626"/>
      <c r="O563" s="627"/>
    </row>
    <row r="564" spans="2:15" ht="16.5" x14ac:dyDescent="0.3">
      <c r="B564" s="662" t="str">
        <f t="shared" si="24"/>
        <v>094</v>
      </c>
      <c r="C564" s="798">
        <v>94</v>
      </c>
      <c r="D564" s="662"/>
      <c r="E564" s="776" t="s">
        <v>2184</v>
      </c>
      <c r="F564" s="662" t="s">
        <v>2201</v>
      </c>
      <c r="G564" s="662" t="s">
        <v>2202</v>
      </c>
      <c r="H564" s="777">
        <v>2</v>
      </c>
      <c r="I564" s="662"/>
      <c r="J564" s="662" t="s">
        <v>961</v>
      </c>
      <c r="K564" s="662"/>
      <c r="L564" s="626">
        <v>2018</v>
      </c>
      <c r="M564" s="626"/>
      <c r="N564" s="626"/>
      <c r="O564" s="627"/>
    </row>
    <row r="565" spans="2:15" ht="16.5" x14ac:dyDescent="0.3">
      <c r="B565" s="660" t="str">
        <f>MID(F565,4,3)</f>
        <v>095</v>
      </c>
      <c r="C565" s="799">
        <v>95</v>
      </c>
      <c r="D565" s="660"/>
      <c r="E565" s="770" t="s">
        <v>575</v>
      </c>
      <c r="F565" s="660" t="s">
        <v>2244</v>
      </c>
      <c r="G565" s="660" t="s">
        <v>2245</v>
      </c>
      <c r="H565" s="774">
        <v>8</v>
      </c>
      <c r="I565" s="660" t="s">
        <v>981</v>
      </c>
      <c r="J565" s="660" t="s">
        <v>940</v>
      </c>
      <c r="K565" s="660"/>
      <c r="L565" s="626">
        <v>2018</v>
      </c>
      <c r="M565" s="626"/>
      <c r="N565" s="626"/>
      <c r="O565" s="627"/>
    </row>
    <row r="566" spans="2:15" ht="16.5" x14ac:dyDescent="0.3">
      <c r="B566" s="778" t="str">
        <f t="shared" si="24"/>
        <v/>
      </c>
      <c r="C566" s="791" t="s">
        <v>821</v>
      </c>
      <c r="D566" s="778"/>
      <c r="E566" s="776" t="s">
        <v>2203</v>
      </c>
      <c r="F566" s="776"/>
      <c r="G566" s="776" t="s">
        <v>2204</v>
      </c>
      <c r="H566" s="779">
        <v>1</v>
      </c>
      <c r="I566" s="776" t="s">
        <v>981</v>
      </c>
      <c r="J566" s="662" t="s">
        <v>949</v>
      </c>
      <c r="K566" s="776"/>
      <c r="L566" s="626">
        <v>2018</v>
      </c>
      <c r="M566" s="626"/>
      <c r="N566" s="626"/>
      <c r="O566" s="627"/>
    </row>
    <row r="567" spans="2:15" ht="16.5" x14ac:dyDescent="0.3">
      <c r="B567" s="776" t="str">
        <f t="shared" si="24"/>
        <v/>
      </c>
      <c r="C567" s="792" t="s">
        <v>821</v>
      </c>
      <c r="D567" s="776"/>
      <c r="E567" s="776" t="s">
        <v>2203</v>
      </c>
      <c r="F567" s="776"/>
      <c r="G567" s="776" t="s">
        <v>1223</v>
      </c>
      <c r="H567" s="779">
        <v>1</v>
      </c>
      <c r="I567" s="776" t="s">
        <v>981</v>
      </c>
      <c r="J567" s="662" t="s">
        <v>949</v>
      </c>
      <c r="K567" s="776"/>
      <c r="L567" s="626">
        <v>2018</v>
      </c>
      <c r="M567" s="626"/>
      <c r="N567" s="626"/>
      <c r="O567" s="627"/>
    </row>
    <row r="568" spans="2:15" ht="16.5" x14ac:dyDescent="0.3">
      <c r="B568" s="776" t="str">
        <f t="shared" si="24"/>
        <v/>
      </c>
      <c r="C568" s="792" t="s">
        <v>821</v>
      </c>
      <c r="D568" s="776"/>
      <c r="E568" s="776" t="s">
        <v>2203</v>
      </c>
      <c r="F568" s="776"/>
      <c r="G568" s="776" t="s">
        <v>2205</v>
      </c>
      <c r="H568" s="779">
        <v>1</v>
      </c>
      <c r="I568" s="776" t="s">
        <v>952</v>
      </c>
      <c r="J568" s="662" t="s">
        <v>949</v>
      </c>
      <c r="K568" s="776"/>
      <c r="L568" s="626">
        <v>2018</v>
      </c>
      <c r="M568" s="626"/>
      <c r="N568" s="626"/>
      <c r="O568" s="627"/>
    </row>
    <row r="569" spans="2:15" ht="16.5" x14ac:dyDescent="0.3">
      <c r="B569" s="776" t="str">
        <f t="shared" si="24"/>
        <v/>
      </c>
      <c r="C569" s="792" t="s">
        <v>821</v>
      </c>
      <c r="D569" s="776"/>
      <c r="E569" s="776" t="s">
        <v>2203</v>
      </c>
      <c r="F569" s="776"/>
      <c r="G569" s="776" t="s">
        <v>2206</v>
      </c>
      <c r="H569" s="779">
        <v>1</v>
      </c>
      <c r="I569" s="776" t="s">
        <v>964</v>
      </c>
      <c r="J569" s="662" t="s">
        <v>949</v>
      </c>
      <c r="K569" s="776"/>
      <c r="L569" s="626">
        <v>2018</v>
      </c>
      <c r="M569" s="626"/>
      <c r="N569" s="626"/>
      <c r="O569" s="627"/>
    </row>
    <row r="570" spans="2:15" ht="16.5" x14ac:dyDescent="0.3">
      <c r="B570" s="776" t="str">
        <f t="shared" si="24"/>
        <v/>
      </c>
      <c r="C570" s="792" t="s">
        <v>821</v>
      </c>
      <c r="D570" s="776"/>
      <c r="E570" s="776" t="s">
        <v>2207</v>
      </c>
      <c r="F570" s="776"/>
      <c r="G570" s="776" t="s">
        <v>1239</v>
      </c>
      <c r="H570" s="779">
        <v>1</v>
      </c>
      <c r="I570" s="776"/>
      <c r="J570" s="662" t="s">
        <v>949</v>
      </c>
      <c r="K570" s="776"/>
      <c r="L570" s="626">
        <v>2018</v>
      </c>
      <c r="M570" s="626"/>
      <c r="N570" s="626"/>
      <c r="O570" s="627"/>
    </row>
    <row r="571" spans="2:15" ht="16.5" x14ac:dyDescent="0.25">
      <c r="B571" s="780" t="str">
        <f t="shared" si="24"/>
        <v/>
      </c>
      <c r="C571" s="793" t="s">
        <v>821</v>
      </c>
      <c r="D571" s="780"/>
      <c r="E571" s="781" t="s">
        <v>2208</v>
      </c>
      <c r="F571" s="781"/>
      <c r="G571" s="781" t="s">
        <v>2208</v>
      </c>
      <c r="H571" s="782">
        <v>5</v>
      </c>
      <c r="I571" s="781" t="s">
        <v>981</v>
      </c>
      <c r="J571" s="781" t="s">
        <v>2209</v>
      </c>
      <c r="K571" s="781"/>
      <c r="L571" s="626">
        <v>2018</v>
      </c>
      <c r="M571" s="626"/>
      <c r="N571" s="626"/>
      <c r="O571" s="627"/>
    </row>
    <row r="572" spans="2:15" ht="16.5" x14ac:dyDescent="0.25">
      <c r="B572" s="780" t="str">
        <f t="shared" si="24"/>
        <v/>
      </c>
      <c r="C572" s="793" t="s">
        <v>821</v>
      </c>
      <c r="D572" s="780"/>
      <c r="E572" s="781" t="s">
        <v>2210</v>
      </c>
      <c r="F572" s="783"/>
      <c r="G572" s="783" t="s">
        <v>2211</v>
      </c>
      <c r="H572" s="784">
        <v>4</v>
      </c>
      <c r="I572" s="783" t="s">
        <v>981</v>
      </c>
      <c r="J572" s="783" t="s">
        <v>2209</v>
      </c>
      <c r="K572" s="785"/>
      <c r="L572" s="626">
        <v>2018</v>
      </c>
      <c r="M572" s="626"/>
      <c r="N572" s="626"/>
      <c r="O572" s="627"/>
    </row>
    <row r="573" spans="2:15" ht="16.5" x14ac:dyDescent="0.25">
      <c r="B573" s="780" t="str">
        <f t="shared" si="24"/>
        <v/>
      </c>
      <c r="C573" s="793" t="s">
        <v>821</v>
      </c>
      <c r="D573" s="780"/>
      <c r="E573" s="786" t="s">
        <v>2212</v>
      </c>
      <c r="F573" s="752"/>
      <c r="G573" s="753" t="s">
        <v>2212</v>
      </c>
      <c r="H573" s="754">
        <v>2</v>
      </c>
      <c r="I573" s="753" t="s">
        <v>981</v>
      </c>
      <c r="J573" s="753" t="s">
        <v>2209</v>
      </c>
      <c r="K573" s="752"/>
      <c r="L573" s="626">
        <v>2018</v>
      </c>
      <c r="M573" s="626"/>
      <c r="N573" s="626"/>
      <c r="O573" s="627"/>
    </row>
    <row r="574" spans="2:15" ht="16.5" x14ac:dyDescent="0.25">
      <c r="B574" s="780" t="str">
        <f t="shared" si="24"/>
        <v/>
      </c>
      <c r="C574" s="793" t="s">
        <v>821</v>
      </c>
      <c r="D574" s="780"/>
      <c r="E574" s="786" t="s">
        <v>2213</v>
      </c>
      <c r="F574" s="752"/>
      <c r="G574" s="753" t="s">
        <v>2214</v>
      </c>
      <c r="H574" s="754">
        <v>10</v>
      </c>
      <c r="I574" s="753" t="s">
        <v>981</v>
      </c>
      <c r="J574" s="753" t="s">
        <v>2209</v>
      </c>
      <c r="K574" s="752"/>
      <c r="L574" s="626">
        <v>2018</v>
      </c>
      <c r="M574" s="626"/>
      <c r="N574" s="626"/>
      <c r="O574" s="627"/>
    </row>
  </sheetData>
  <autoFilter ref="B5:K573"/>
  <mergeCells count="1">
    <mergeCell ref="D1:K3"/>
  </mergeCells>
  <conditionalFormatting sqref="F6:F374">
    <cfRule type="duplicateValues" dxfId="456" priority="1376"/>
  </conditionalFormatting>
  <conditionalFormatting sqref="O475:O480 O493">
    <cfRule type="dataBar" priority="716">
      <dataBar>
        <cfvo type="min"/>
        <cfvo type="max"/>
        <color rgb="FFFFB628"/>
      </dataBar>
      <extLst>
        <ext xmlns:x14="http://schemas.microsoft.com/office/spreadsheetml/2009/9/main" uri="{B025F937-C7B1-47D3-B67F-A62EFF666E3E}">
          <x14:id>{36F11DDF-4BDD-4822-BDB2-0408E94E4FFE}</x14:id>
        </ext>
      </extLst>
    </cfRule>
  </conditionalFormatting>
  <conditionalFormatting sqref="O6:O474">
    <cfRule type="dataBar" priority="715">
      <dataBar>
        <cfvo type="min"/>
        <cfvo type="max"/>
        <color rgb="FFFFB628"/>
      </dataBar>
      <extLst>
        <ext xmlns:x14="http://schemas.microsoft.com/office/spreadsheetml/2009/9/main" uri="{B025F937-C7B1-47D3-B67F-A62EFF666E3E}">
          <x14:id>{64763B86-D147-4C47-BDDE-47B0B2579F1A}</x14:id>
        </ext>
      </extLst>
    </cfRule>
  </conditionalFormatting>
  <conditionalFormatting sqref="DA531 DS531">
    <cfRule type="containsText" dxfId="455" priority="707" stopIfTrue="1" operator="containsText" text="KS">
      <formula>NOT(ISERROR(SEARCH("KS",DA531)))</formula>
    </cfRule>
    <cfRule type="containsText" dxfId="454" priority="708" stopIfTrue="1" operator="containsText" text="LG">
      <formula>NOT(ISERROR(SEARCH("LG",DA531)))</formula>
    </cfRule>
    <cfRule type="containsText" dxfId="453" priority="709" stopIfTrue="1" operator="containsText" text="MT">
      <formula>NOT(ISERROR(SEARCH("MT",DA531)))</formula>
    </cfRule>
    <cfRule type="containsText" dxfId="452" priority="710" stopIfTrue="1" operator="containsText" text="GM">
      <formula>NOT(ISERROR(SEARCH("GM",DA531)))</formula>
    </cfRule>
    <cfRule type="containsText" dxfId="451" priority="711" stopIfTrue="1" operator="containsText" text="FA">
      <formula>NOT(ISERROR(SEARCH("FA",DA531)))</formula>
    </cfRule>
    <cfRule type="containsText" dxfId="450" priority="712" stopIfTrue="1" operator="containsText" text="GC">
      <formula>NOT(ISERROR(SEARCH("GC",DA531)))</formula>
    </cfRule>
  </conditionalFormatting>
  <conditionalFormatting sqref="ER527:EV528 JN527:LH528 HX527:JL528 DH527:DH528 CV527:DF528 HL527:HV528 GT527:HJ528 EX527:FH528 ET531:EV531 EX531:FH531">
    <cfRule type="containsText" dxfId="449" priority="695" stopIfTrue="1" operator="containsText" text="KS">
      <formula>NOT(ISERROR(SEARCH("KS",CV527)))</formula>
    </cfRule>
    <cfRule type="containsText" dxfId="448" priority="696" stopIfTrue="1" operator="containsText" text="LG">
      <formula>NOT(ISERROR(SEARCH("LG",CV527)))</formula>
    </cfRule>
    <cfRule type="containsText" dxfId="447" priority="697" stopIfTrue="1" operator="containsText" text="MT">
      <formula>NOT(ISERROR(SEARCH("MT",CV527)))</formula>
    </cfRule>
    <cfRule type="containsText" dxfId="446" priority="698" stopIfTrue="1" operator="containsText" text="GM">
      <formula>NOT(ISERROR(SEARCH("GM",CV527)))</formula>
    </cfRule>
    <cfRule type="containsText" dxfId="445" priority="699" stopIfTrue="1" operator="containsText" text="FA">
      <formula>NOT(ISERROR(SEARCH("FA",CV527)))</formula>
    </cfRule>
    <cfRule type="containsText" dxfId="444" priority="700" stopIfTrue="1" operator="containsText" text="GC">
      <formula>NOT(ISERROR(SEARCH("GC",CV527)))</formula>
    </cfRule>
  </conditionalFormatting>
  <conditionalFormatting sqref="DI527:DL528">
    <cfRule type="containsText" dxfId="443" priority="689" stopIfTrue="1" operator="containsText" text="KS">
      <formula>NOT(ISERROR(SEARCH("KS",DI527)))</formula>
    </cfRule>
    <cfRule type="containsText" dxfId="442" priority="690" stopIfTrue="1" operator="containsText" text="LG">
      <formula>NOT(ISERROR(SEARCH("LG",DI527)))</formula>
    </cfRule>
    <cfRule type="containsText" dxfId="441" priority="691" stopIfTrue="1" operator="containsText" text="MT">
      <formula>NOT(ISERROR(SEARCH("MT",DI527)))</formula>
    </cfRule>
    <cfRule type="containsText" dxfId="440" priority="692" stopIfTrue="1" operator="containsText" text="GM">
      <formula>NOT(ISERROR(SEARCH("GM",DI527)))</formula>
    </cfRule>
    <cfRule type="containsText" dxfId="439" priority="693" stopIfTrue="1" operator="containsText" text="FA">
      <formula>NOT(ISERROR(SEARCH("FA",DI527)))</formula>
    </cfRule>
    <cfRule type="containsText" dxfId="438" priority="694" stopIfTrue="1" operator="containsText" text="GC">
      <formula>NOT(ISERROR(SEARCH("GC",DI527)))</formula>
    </cfRule>
  </conditionalFormatting>
  <conditionalFormatting sqref="DN527:DO528">
    <cfRule type="containsText" dxfId="437" priority="683" stopIfTrue="1" operator="containsText" text="KS">
      <formula>NOT(ISERROR(SEARCH("KS",DN527)))</formula>
    </cfRule>
    <cfRule type="containsText" dxfId="436" priority="684" stopIfTrue="1" operator="containsText" text="LG">
      <formula>NOT(ISERROR(SEARCH("LG",DN527)))</formula>
    </cfRule>
    <cfRule type="containsText" dxfId="435" priority="685" stopIfTrue="1" operator="containsText" text="MT">
      <formula>NOT(ISERROR(SEARCH("MT",DN527)))</formula>
    </cfRule>
    <cfRule type="containsText" dxfId="434" priority="686" stopIfTrue="1" operator="containsText" text="GM">
      <formula>NOT(ISERROR(SEARCH("GM",DN527)))</formula>
    </cfRule>
    <cfRule type="containsText" dxfId="433" priority="687" stopIfTrue="1" operator="containsText" text="FA">
      <formula>NOT(ISERROR(SEARCH("FA",DN527)))</formula>
    </cfRule>
    <cfRule type="containsText" dxfId="432" priority="688" stopIfTrue="1" operator="containsText" text="GC">
      <formula>NOT(ISERROR(SEARCH("GC",DN527)))</formula>
    </cfRule>
  </conditionalFormatting>
  <conditionalFormatting sqref="DP527:DR528 DT527:DX528">
    <cfRule type="containsText" dxfId="431" priority="677" stopIfTrue="1" operator="containsText" text="KS">
      <formula>NOT(ISERROR(SEARCH("KS",DP527)))</formula>
    </cfRule>
    <cfRule type="containsText" dxfId="430" priority="678" stopIfTrue="1" operator="containsText" text="LG">
      <formula>NOT(ISERROR(SEARCH("LG",DP527)))</formula>
    </cfRule>
    <cfRule type="containsText" dxfId="429" priority="679" stopIfTrue="1" operator="containsText" text="MT">
      <formula>NOT(ISERROR(SEARCH("MT",DP527)))</formula>
    </cfRule>
    <cfRule type="containsText" dxfId="428" priority="680" stopIfTrue="1" operator="containsText" text="GM">
      <formula>NOT(ISERROR(SEARCH("GM",DP527)))</formula>
    </cfRule>
    <cfRule type="containsText" dxfId="427" priority="681" stopIfTrue="1" operator="containsText" text="FA">
      <formula>NOT(ISERROR(SEARCH("FA",DP527)))</formula>
    </cfRule>
    <cfRule type="containsText" dxfId="426" priority="682" stopIfTrue="1" operator="containsText" text="GC">
      <formula>NOT(ISERROR(SEARCH("GC",DP527)))</formula>
    </cfRule>
  </conditionalFormatting>
  <conditionalFormatting sqref="DZ527:ED528">
    <cfRule type="containsText" dxfId="425" priority="623" stopIfTrue="1" operator="containsText" text="KS">
      <formula>NOT(ISERROR(SEARCH("KS",DZ527)))</formula>
    </cfRule>
    <cfRule type="containsText" dxfId="424" priority="624" stopIfTrue="1" operator="containsText" text="LG">
      <formula>NOT(ISERROR(SEARCH("LG",DZ527)))</formula>
    </cfRule>
    <cfRule type="containsText" dxfId="423" priority="625" stopIfTrue="1" operator="containsText" text="MT">
      <formula>NOT(ISERROR(SEARCH("MT",DZ527)))</formula>
    </cfRule>
    <cfRule type="containsText" dxfId="422" priority="626" stopIfTrue="1" operator="containsText" text="GM">
      <formula>NOT(ISERROR(SEARCH("GM",DZ527)))</formula>
    </cfRule>
    <cfRule type="containsText" dxfId="421" priority="627" stopIfTrue="1" operator="containsText" text="FA">
      <formula>NOT(ISERROR(SEARCH("FA",DZ527)))</formula>
    </cfRule>
    <cfRule type="containsText" dxfId="420" priority="628" stopIfTrue="1" operator="containsText" text="GC">
      <formula>NOT(ISERROR(SEARCH("GC",DZ527)))</formula>
    </cfRule>
  </conditionalFormatting>
  <conditionalFormatting sqref="EK527:EK528">
    <cfRule type="containsText" dxfId="419" priority="617" stopIfTrue="1" operator="containsText" text="KS">
      <formula>NOT(ISERROR(SEARCH("KS",EK527)))</formula>
    </cfRule>
    <cfRule type="containsText" dxfId="418" priority="618" stopIfTrue="1" operator="containsText" text="LG">
      <formula>NOT(ISERROR(SEARCH("LG",EK527)))</formula>
    </cfRule>
    <cfRule type="containsText" dxfId="417" priority="619" stopIfTrue="1" operator="containsText" text="MT">
      <formula>NOT(ISERROR(SEARCH("MT",EK527)))</formula>
    </cfRule>
    <cfRule type="containsText" dxfId="416" priority="620" stopIfTrue="1" operator="containsText" text="GM">
      <formula>NOT(ISERROR(SEARCH("GM",EK527)))</formula>
    </cfRule>
    <cfRule type="containsText" dxfId="415" priority="621" stopIfTrue="1" operator="containsText" text="FA">
      <formula>NOT(ISERROR(SEARCH("FA",EK527)))</formula>
    </cfRule>
    <cfRule type="containsText" dxfId="414" priority="622" stopIfTrue="1" operator="containsText" text="GC">
      <formula>NOT(ISERROR(SEARCH("GC",EK527)))</formula>
    </cfRule>
  </conditionalFormatting>
  <conditionalFormatting sqref="EF527:EJ528 EL527:EP528">
    <cfRule type="containsText" dxfId="413" priority="611" stopIfTrue="1" operator="containsText" text="KS">
      <formula>NOT(ISERROR(SEARCH("KS",EF527)))</formula>
    </cfRule>
    <cfRule type="containsText" dxfId="412" priority="612" stopIfTrue="1" operator="containsText" text="LG">
      <formula>NOT(ISERROR(SEARCH("LG",EF527)))</formula>
    </cfRule>
    <cfRule type="containsText" dxfId="411" priority="613" stopIfTrue="1" operator="containsText" text="MT">
      <formula>NOT(ISERROR(SEARCH("MT",EF527)))</formula>
    </cfRule>
    <cfRule type="containsText" dxfId="410" priority="614" stopIfTrue="1" operator="containsText" text="GM">
      <formula>NOT(ISERROR(SEARCH("GM",EF527)))</formula>
    </cfRule>
    <cfRule type="containsText" dxfId="409" priority="615" stopIfTrue="1" operator="containsText" text="FA">
      <formula>NOT(ISERROR(SEARCH("FA",EF527)))</formula>
    </cfRule>
    <cfRule type="containsText" dxfId="408" priority="616" stopIfTrue="1" operator="containsText" text="GC">
      <formula>NOT(ISERROR(SEARCH("GC",EF527)))</formula>
    </cfRule>
  </conditionalFormatting>
  <conditionalFormatting sqref="GM527:GR528">
    <cfRule type="containsText" dxfId="407" priority="605" stopIfTrue="1" operator="containsText" text="KS">
      <formula>NOT(ISERROR(SEARCH("KS",GM527)))</formula>
    </cfRule>
    <cfRule type="containsText" dxfId="406" priority="606" stopIfTrue="1" operator="containsText" text="LG">
      <formula>NOT(ISERROR(SEARCH("LG",GM527)))</formula>
    </cfRule>
    <cfRule type="containsText" dxfId="405" priority="607" stopIfTrue="1" operator="containsText" text="MT">
      <formula>NOT(ISERROR(SEARCH("MT",GM527)))</formula>
    </cfRule>
    <cfRule type="containsText" dxfId="404" priority="608" stopIfTrue="1" operator="containsText" text="GM">
      <formula>NOT(ISERROR(SEARCH("GM",GM527)))</formula>
    </cfRule>
    <cfRule type="containsText" dxfId="403" priority="609" stopIfTrue="1" operator="containsText" text="FA">
      <formula>NOT(ISERROR(SEARCH("FA",GM527)))</formula>
    </cfRule>
    <cfRule type="containsText" dxfId="402" priority="610" stopIfTrue="1" operator="containsText" text="GC">
      <formula>NOT(ISERROR(SEARCH("GC",GM527)))</formula>
    </cfRule>
  </conditionalFormatting>
  <conditionalFormatting sqref="FJ527:FN528 FJ531:FN531">
    <cfRule type="containsText" dxfId="401" priority="593" stopIfTrue="1" operator="containsText" text="KS">
      <formula>NOT(ISERROR(SEARCH("KS",FJ527)))</formula>
    </cfRule>
    <cfRule type="containsText" dxfId="400" priority="594" stopIfTrue="1" operator="containsText" text="LG">
      <formula>NOT(ISERROR(SEARCH("LG",FJ527)))</formula>
    </cfRule>
    <cfRule type="containsText" dxfId="399" priority="595" stopIfTrue="1" operator="containsText" text="MT">
      <formula>NOT(ISERROR(SEARCH("MT",FJ527)))</formula>
    </cfRule>
    <cfRule type="containsText" dxfId="398" priority="596" stopIfTrue="1" operator="containsText" text="GM">
      <formula>NOT(ISERROR(SEARCH("GM",FJ527)))</formula>
    </cfRule>
    <cfRule type="containsText" dxfId="397" priority="597" stopIfTrue="1" operator="containsText" text="FA">
      <formula>NOT(ISERROR(SEARCH("FA",FJ527)))</formula>
    </cfRule>
    <cfRule type="containsText" dxfId="396" priority="598" stopIfTrue="1" operator="containsText" text="GC">
      <formula>NOT(ISERROR(SEARCH("GC",FJ527)))</formula>
    </cfRule>
  </conditionalFormatting>
  <conditionalFormatting sqref="GB527:GF528 FV527:FZ528 FP527:FT528 FV531:FZ531 FP531:FT531">
    <cfRule type="containsText" dxfId="395" priority="587" stopIfTrue="1" operator="containsText" text="KS">
      <formula>NOT(ISERROR(SEARCH("KS",FP527)))</formula>
    </cfRule>
    <cfRule type="containsText" dxfId="394" priority="588" stopIfTrue="1" operator="containsText" text="LG">
      <formula>NOT(ISERROR(SEARCH("LG",FP527)))</formula>
    </cfRule>
    <cfRule type="containsText" dxfId="393" priority="589" stopIfTrue="1" operator="containsText" text="MT">
      <formula>NOT(ISERROR(SEARCH("MT",FP527)))</formula>
    </cfRule>
    <cfRule type="containsText" dxfId="392" priority="590" stopIfTrue="1" operator="containsText" text="GM">
      <formula>NOT(ISERROR(SEARCH("GM",FP527)))</formula>
    </cfRule>
    <cfRule type="containsText" dxfId="391" priority="591" stopIfTrue="1" operator="containsText" text="FA">
      <formula>NOT(ISERROR(SEARCH("FA",FP527)))</formula>
    </cfRule>
    <cfRule type="containsText" dxfId="390" priority="592" stopIfTrue="1" operator="containsText" text="GC">
      <formula>NOT(ISERROR(SEARCH("GC",FP527)))</formula>
    </cfRule>
  </conditionalFormatting>
  <conditionalFormatting sqref="GH527:GL528">
    <cfRule type="containsText" dxfId="389" priority="581" stopIfTrue="1" operator="containsText" text="KS">
      <formula>NOT(ISERROR(SEARCH("KS",GH527)))</formula>
    </cfRule>
    <cfRule type="containsText" dxfId="388" priority="582" stopIfTrue="1" operator="containsText" text="LG">
      <formula>NOT(ISERROR(SEARCH("LG",GH527)))</formula>
    </cfRule>
    <cfRule type="containsText" dxfId="387" priority="583" stopIfTrue="1" operator="containsText" text="MT">
      <formula>NOT(ISERROR(SEARCH("MT",GH527)))</formula>
    </cfRule>
    <cfRule type="containsText" dxfId="386" priority="584" stopIfTrue="1" operator="containsText" text="GM">
      <formula>NOT(ISERROR(SEARCH("GM",GH527)))</formula>
    </cfRule>
    <cfRule type="containsText" dxfId="385" priority="585" stopIfTrue="1" operator="containsText" text="FA">
      <formula>NOT(ISERROR(SEARCH("FA",GH527)))</formula>
    </cfRule>
    <cfRule type="containsText" dxfId="384" priority="586" stopIfTrue="1" operator="containsText" text="GC">
      <formula>NOT(ISERROR(SEARCH("GC",GH527)))</formula>
    </cfRule>
  </conditionalFormatting>
  <conditionalFormatting sqref="DY527:DY528">
    <cfRule type="containsText" dxfId="383" priority="575" stopIfTrue="1" operator="containsText" text="KS">
      <formula>NOT(ISERROR(SEARCH("KS",DY527)))</formula>
    </cfRule>
    <cfRule type="containsText" dxfId="382" priority="576" stopIfTrue="1" operator="containsText" text="LG">
      <formula>NOT(ISERROR(SEARCH("LG",DY527)))</formula>
    </cfRule>
    <cfRule type="containsText" dxfId="381" priority="577" stopIfTrue="1" operator="containsText" text="MT">
      <formula>NOT(ISERROR(SEARCH("MT",DY527)))</formula>
    </cfRule>
    <cfRule type="containsText" dxfId="380" priority="578" stopIfTrue="1" operator="containsText" text="GM">
      <formula>NOT(ISERROR(SEARCH("GM",DY527)))</formula>
    </cfRule>
    <cfRule type="containsText" dxfId="379" priority="579" stopIfTrue="1" operator="containsText" text="FA">
      <formula>NOT(ISERROR(SEARCH("FA",DY527)))</formula>
    </cfRule>
    <cfRule type="containsText" dxfId="378" priority="580" stopIfTrue="1" operator="containsText" text="GC">
      <formula>NOT(ISERROR(SEARCH("GC",DY527)))</formula>
    </cfRule>
  </conditionalFormatting>
  <conditionalFormatting sqref="DS527:DS528">
    <cfRule type="containsText" dxfId="377" priority="569" stopIfTrue="1" operator="containsText" text="KS">
      <formula>NOT(ISERROR(SEARCH("KS",DS527)))</formula>
    </cfRule>
    <cfRule type="containsText" dxfId="376" priority="570" stopIfTrue="1" operator="containsText" text="LG">
      <formula>NOT(ISERROR(SEARCH("LG",DS527)))</formula>
    </cfRule>
    <cfRule type="containsText" dxfId="375" priority="571" stopIfTrue="1" operator="containsText" text="MT">
      <formula>NOT(ISERROR(SEARCH("MT",DS527)))</formula>
    </cfRule>
    <cfRule type="containsText" dxfId="374" priority="572" stopIfTrue="1" operator="containsText" text="GM">
      <formula>NOT(ISERROR(SEARCH("GM",DS527)))</formula>
    </cfRule>
    <cfRule type="containsText" dxfId="373" priority="573" stopIfTrue="1" operator="containsText" text="FA">
      <formula>NOT(ISERROR(SEARCH("FA",DS527)))</formula>
    </cfRule>
    <cfRule type="containsText" dxfId="372" priority="574" stopIfTrue="1" operator="containsText" text="GC">
      <formula>NOT(ISERROR(SEARCH("GC",DS527)))</formula>
    </cfRule>
  </conditionalFormatting>
  <conditionalFormatting sqref="EQ527:EQ528">
    <cfRule type="containsText" dxfId="371" priority="563" stopIfTrue="1" operator="containsText" text="KS">
      <formula>NOT(ISERROR(SEARCH("KS",EQ527)))</formula>
    </cfRule>
    <cfRule type="containsText" dxfId="370" priority="564" stopIfTrue="1" operator="containsText" text="LG">
      <formula>NOT(ISERROR(SEARCH("LG",EQ527)))</formula>
    </cfRule>
    <cfRule type="containsText" dxfId="369" priority="565" stopIfTrue="1" operator="containsText" text="MT">
      <formula>NOT(ISERROR(SEARCH("MT",EQ527)))</formula>
    </cfRule>
    <cfRule type="containsText" dxfId="368" priority="566" stopIfTrue="1" operator="containsText" text="GM">
      <formula>NOT(ISERROR(SEARCH("GM",EQ527)))</formula>
    </cfRule>
    <cfRule type="containsText" dxfId="367" priority="567" stopIfTrue="1" operator="containsText" text="FA">
      <formula>NOT(ISERROR(SEARCH("FA",EQ527)))</formula>
    </cfRule>
    <cfRule type="containsText" dxfId="366" priority="568" stopIfTrue="1" operator="containsText" text="GC">
      <formula>NOT(ISERROR(SEARCH("GC",EQ527)))</formula>
    </cfRule>
  </conditionalFormatting>
  <conditionalFormatting sqref="GS527:GS528">
    <cfRule type="containsText" dxfId="365" priority="557" stopIfTrue="1" operator="containsText" text="KS">
      <formula>NOT(ISERROR(SEARCH("KS",GS527)))</formula>
    </cfRule>
    <cfRule type="containsText" dxfId="364" priority="558" stopIfTrue="1" operator="containsText" text="LG">
      <formula>NOT(ISERROR(SEARCH("LG",GS527)))</formula>
    </cfRule>
    <cfRule type="containsText" dxfId="363" priority="559" stopIfTrue="1" operator="containsText" text="MT">
      <formula>NOT(ISERROR(SEARCH("MT",GS527)))</formula>
    </cfRule>
    <cfRule type="containsText" dxfId="362" priority="560" stopIfTrue="1" operator="containsText" text="GM">
      <formula>NOT(ISERROR(SEARCH("GM",GS527)))</formula>
    </cfRule>
    <cfRule type="containsText" dxfId="361" priority="561" stopIfTrue="1" operator="containsText" text="FA">
      <formula>NOT(ISERROR(SEARCH("FA",GS527)))</formula>
    </cfRule>
    <cfRule type="containsText" dxfId="360" priority="562" stopIfTrue="1" operator="containsText" text="GC">
      <formula>NOT(ISERROR(SEARCH("GC",GS527)))</formula>
    </cfRule>
  </conditionalFormatting>
  <conditionalFormatting sqref="HW527:HW528">
    <cfRule type="containsText" dxfId="359" priority="551" stopIfTrue="1" operator="containsText" text="KS">
      <formula>NOT(ISERROR(SEARCH("KS",HW527)))</formula>
    </cfRule>
    <cfRule type="containsText" dxfId="358" priority="552" stopIfTrue="1" operator="containsText" text="LG">
      <formula>NOT(ISERROR(SEARCH("LG",HW527)))</formula>
    </cfRule>
    <cfRule type="containsText" dxfId="357" priority="553" stopIfTrue="1" operator="containsText" text="MT">
      <formula>NOT(ISERROR(SEARCH("MT",HW527)))</formula>
    </cfRule>
    <cfRule type="containsText" dxfId="356" priority="554" stopIfTrue="1" operator="containsText" text="GM">
      <formula>NOT(ISERROR(SEARCH("GM",HW527)))</formula>
    </cfRule>
    <cfRule type="containsText" dxfId="355" priority="555" stopIfTrue="1" operator="containsText" text="FA">
      <formula>NOT(ISERROR(SEARCH("FA",HW527)))</formula>
    </cfRule>
    <cfRule type="containsText" dxfId="354" priority="556" stopIfTrue="1" operator="containsText" text="GC">
      <formula>NOT(ISERROR(SEARCH("GC",HW527)))</formula>
    </cfRule>
  </conditionalFormatting>
  <conditionalFormatting sqref="JM527:JM528">
    <cfRule type="containsText" dxfId="353" priority="545" stopIfTrue="1" operator="containsText" text="KS">
      <formula>NOT(ISERROR(SEARCH("KS",JM527)))</formula>
    </cfRule>
    <cfRule type="containsText" dxfId="352" priority="546" stopIfTrue="1" operator="containsText" text="LG">
      <formula>NOT(ISERROR(SEARCH("LG",JM527)))</formula>
    </cfRule>
    <cfRule type="containsText" dxfId="351" priority="547" stopIfTrue="1" operator="containsText" text="MT">
      <formula>NOT(ISERROR(SEARCH("MT",JM527)))</formula>
    </cfRule>
    <cfRule type="containsText" dxfId="350" priority="548" stopIfTrue="1" operator="containsText" text="GM">
      <formula>NOT(ISERROR(SEARCH("GM",JM527)))</formula>
    </cfRule>
    <cfRule type="containsText" dxfId="349" priority="549" stopIfTrue="1" operator="containsText" text="FA">
      <formula>NOT(ISERROR(SEARCH("FA",JM527)))</formula>
    </cfRule>
    <cfRule type="containsText" dxfId="348" priority="550" stopIfTrue="1" operator="containsText" text="GC">
      <formula>NOT(ISERROR(SEARCH("GC",JM527)))</formula>
    </cfRule>
  </conditionalFormatting>
  <conditionalFormatting sqref="ER530:EV530 JN530:LH530 HX530:JL530 CV530:DF530 HL530:HV530 GT530:HJ530 EX530:FH530 CV531:CZ531 DH530:DH531 DB531:DF531 ER531:ES531">
    <cfRule type="containsText" dxfId="347" priority="539" stopIfTrue="1" operator="containsText" text="KS">
      <formula>NOT(ISERROR(SEARCH("KS",CV530)))</formula>
    </cfRule>
    <cfRule type="containsText" dxfId="346" priority="540" stopIfTrue="1" operator="containsText" text="LG">
      <formula>NOT(ISERROR(SEARCH("LG",CV530)))</formula>
    </cfRule>
    <cfRule type="containsText" dxfId="345" priority="541" stopIfTrue="1" operator="containsText" text="MT">
      <formula>NOT(ISERROR(SEARCH("MT",CV530)))</formula>
    </cfRule>
    <cfRule type="containsText" dxfId="344" priority="542" stopIfTrue="1" operator="containsText" text="GM">
      <formula>NOT(ISERROR(SEARCH("GM",CV530)))</formula>
    </cfRule>
    <cfRule type="containsText" dxfId="343" priority="543" stopIfTrue="1" operator="containsText" text="FA">
      <formula>NOT(ISERROR(SEARCH("FA",CV530)))</formula>
    </cfRule>
    <cfRule type="containsText" dxfId="342" priority="544" stopIfTrue="1" operator="containsText" text="GC">
      <formula>NOT(ISERROR(SEARCH("GC",CV530)))</formula>
    </cfRule>
  </conditionalFormatting>
  <conditionalFormatting sqref="DI530:DL531">
    <cfRule type="containsText" dxfId="341" priority="533" stopIfTrue="1" operator="containsText" text="KS">
      <formula>NOT(ISERROR(SEARCH("KS",DI530)))</formula>
    </cfRule>
    <cfRule type="containsText" dxfId="340" priority="534" stopIfTrue="1" operator="containsText" text="LG">
      <formula>NOT(ISERROR(SEARCH("LG",DI530)))</formula>
    </cfRule>
    <cfRule type="containsText" dxfId="339" priority="535" stopIfTrue="1" operator="containsText" text="MT">
      <formula>NOT(ISERROR(SEARCH("MT",DI530)))</formula>
    </cfRule>
    <cfRule type="containsText" dxfId="338" priority="536" stopIfTrue="1" operator="containsText" text="GM">
      <formula>NOT(ISERROR(SEARCH("GM",DI530)))</formula>
    </cfRule>
    <cfRule type="containsText" dxfId="337" priority="537" stopIfTrue="1" operator="containsText" text="FA">
      <formula>NOT(ISERROR(SEARCH("FA",DI530)))</formula>
    </cfRule>
    <cfRule type="containsText" dxfId="336" priority="538" stopIfTrue="1" operator="containsText" text="GC">
      <formula>NOT(ISERROR(SEARCH("GC",DI530)))</formula>
    </cfRule>
  </conditionalFormatting>
  <conditionalFormatting sqref="DN530:DO531">
    <cfRule type="containsText" dxfId="335" priority="527" stopIfTrue="1" operator="containsText" text="KS">
      <formula>NOT(ISERROR(SEARCH("KS",DN530)))</formula>
    </cfRule>
    <cfRule type="containsText" dxfId="334" priority="528" stopIfTrue="1" operator="containsText" text="LG">
      <formula>NOT(ISERROR(SEARCH("LG",DN530)))</formula>
    </cfRule>
    <cfRule type="containsText" dxfId="333" priority="529" stopIfTrue="1" operator="containsText" text="MT">
      <formula>NOT(ISERROR(SEARCH("MT",DN530)))</formula>
    </cfRule>
    <cfRule type="containsText" dxfId="332" priority="530" stopIfTrue="1" operator="containsText" text="GM">
      <formula>NOT(ISERROR(SEARCH("GM",DN530)))</formula>
    </cfRule>
    <cfRule type="containsText" dxfId="331" priority="531" stopIfTrue="1" operator="containsText" text="FA">
      <formula>NOT(ISERROR(SEARCH("FA",DN530)))</formula>
    </cfRule>
    <cfRule type="containsText" dxfId="330" priority="532" stopIfTrue="1" operator="containsText" text="GC">
      <formula>NOT(ISERROR(SEARCH("GC",DN530)))</formula>
    </cfRule>
  </conditionalFormatting>
  <conditionalFormatting sqref="DP530:DR531 DT530:DX531">
    <cfRule type="containsText" dxfId="329" priority="521" stopIfTrue="1" operator="containsText" text="KS">
      <formula>NOT(ISERROR(SEARCH("KS",DP530)))</formula>
    </cfRule>
    <cfRule type="containsText" dxfId="328" priority="522" stopIfTrue="1" operator="containsText" text="LG">
      <formula>NOT(ISERROR(SEARCH("LG",DP530)))</formula>
    </cfRule>
    <cfRule type="containsText" dxfId="327" priority="523" stopIfTrue="1" operator="containsText" text="MT">
      <formula>NOT(ISERROR(SEARCH("MT",DP530)))</formula>
    </cfRule>
    <cfRule type="containsText" dxfId="326" priority="524" stopIfTrue="1" operator="containsText" text="GM">
      <formula>NOT(ISERROR(SEARCH("GM",DP530)))</formula>
    </cfRule>
    <cfRule type="containsText" dxfId="325" priority="525" stopIfTrue="1" operator="containsText" text="FA">
      <formula>NOT(ISERROR(SEARCH("FA",DP530)))</formula>
    </cfRule>
    <cfRule type="containsText" dxfId="324" priority="526" stopIfTrue="1" operator="containsText" text="GC">
      <formula>NOT(ISERROR(SEARCH("GC",DP530)))</formula>
    </cfRule>
  </conditionalFormatting>
  <conditionalFormatting sqref="DZ530:ED531">
    <cfRule type="containsText" dxfId="323" priority="467" stopIfTrue="1" operator="containsText" text="KS">
      <formula>NOT(ISERROR(SEARCH("KS",DZ530)))</formula>
    </cfRule>
    <cfRule type="containsText" dxfId="322" priority="468" stopIfTrue="1" operator="containsText" text="LG">
      <formula>NOT(ISERROR(SEARCH("LG",DZ530)))</formula>
    </cfRule>
    <cfRule type="containsText" dxfId="321" priority="469" stopIfTrue="1" operator="containsText" text="MT">
      <formula>NOT(ISERROR(SEARCH("MT",DZ530)))</formula>
    </cfRule>
    <cfRule type="containsText" dxfId="320" priority="470" stopIfTrue="1" operator="containsText" text="GM">
      <formula>NOT(ISERROR(SEARCH("GM",DZ530)))</formula>
    </cfRule>
    <cfRule type="containsText" dxfId="319" priority="471" stopIfTrue="1" operator="containsText" text="FA">
      <formula>NOT(ISERROR(SEARCH("FA",DZ530)))</formula>
    </cfRule>
    <cfRule type="containsText" dxfId="318" priority="472" stopIfTrue="1" operator="containsText" text="GC">
      <formula>NOT(ISERROR(SEARCH("GC",DZ530)))</formula>
    </cfRule>
  </conditionalFormatting>
  <conditionalFormatting sqref="EK530:EK531">
    <cfRule type="containsText" dxfId="317" priority="461" stopIfTrue="1" operator="containsText" text="KS">
      <formula>NOT(ISERROR(SEARCH("KS",EK530)))</formula>
    </cfRule>
    <cfRule type="containsText" dxfId="316" priority="462" stopIfTrue="1" operator="containsText" text="LG">
      <formula>NOT(ISERROR(SEARCH("LG",EK530)))</formula>
    </cfRule>
    <cfRule type="containsText" dxfId="315" priority="463" stopIfTrue="1" operator="containsText" text="MT">
      <formula>NOT(ISERROR(SEARCH("MT",EK530)))</formula>
    </cfRule>
    <cfRule type="containsText" dxfId="314" priority="464" stopIfTrue="1" operator="containsText" text="GM">
      <formula>NOT(ISERROR(SEARCH("GM",EK530)))</formula>
    </cfRule>
    <cfRule type="containsText" dxfId="313" priority="465" stopIfTrue="1" operator="containsText" text="FA">
      <formula>NOT(ISERROR(SEARCH("FA",EK530)))</formula>
    </cfRule>
    <cfRule type="containsText" dxfId="312" priority="466" stopIfTrue="1" operator="containsText" text="GC">
      <formula>NOT(ISERROR(SEARCH("GC",EK530)))</formula>
    </cfRule>
  </conditionalFormatting>
  <conditionalFormatting sqref="EF530:EJ531 EL530:EP531">
    <cfRule type="containsText" dxfId="311" priority="455" stopIfTrue="1" operator="containsText" text="KS">
      <formula>NOT(ISERROR(SEARCH("KS",EF530)))</formula>
    </cfRule>
    <cfRule type="containsText" dxfId="310" priority="456" stopIfTrue="1" operator="containsText" text="LG">
      <formula>NOT(ISERROR(SEARCH("LG",EF530)))</formula>
    </cfRule>
    <cfRule type="containsText" dxfId="309" priority="457" stopIfTrue="1" operator="containsText" text="MT">
      <formula>NOT(ISERROR(SEARCH("MT",EF530)))</formula>
    </cfRule>
    <cfRule type="containsText" dxfId="308" priority="458" stopIfTrue="1" operator="containsText" text="GM">
      <formula>NOT(ISERROR(SEARCH("GM",EF530)))</formula>
    </cfRule>
    <cfRule type="containsText" dxfId="307" priority="459" stopIfTrue="1" operator="containsText" text="FA">
      <formula>NOT(ISERROR(SEARCH("FA",EF530)))</formula>
    </cfRule>
    <cfRule type="containsText" dxfId="306" priority="460" stopIfTrue="1" operator="containsText" text="GC">
      <formula>NOT(ISERROR(SEARCH("GC",EF530)))</formula>
    </cfRule>
  </conditionalFormatting>
  <conditionalFormatting sqref="GM530:GR530">
    <cfRule type="containsText" dxfId="305" priority="449" stopIfTrue="1" operator="containsText" text="KS">
      <formula>NOT(ISERROR(SEARCH("KS",GM530)))</formula>
    </cfRule>
    <cfRule type="containsText" dxfId="304" priority="450" stopIfTrue="1" operator="containsText" text="LG">
      <formula>NOT(ISERROR(SEARCH("LG",GM530)))</formula>
    </cfRule>
    <cfRule type="containsText" dxfId="303" priority="451" stopIfTrue="1" operator="containsText" text="MT">
      <formula>NOT(ISERROR(SEARCH("MT",GM530)))</formula>
    </cfRule>
    <cfRule type="containsText" dxfId="302" priority="452" stopIfTrue="1" operator="containsText" text="GM">
      <formula>NOT(ISERROR(SEARCH("GM",GM530)))</formula>
    </cfRule>
    <cfRule type="containsText" dxfId="301" priority="453" stopIfTrue="1" operator="containsText" text="FA">
      <formula>NOT(ISERROR(SEARCH("FA",GM530)))</formula>
    </cfRule>
    <cfRule type="containsText" dxfId="300" priority="454" stopIfTrue="1" operator="containsText" text="GC">
      <formula>NOT(ISERROR(SEARCH("GC",GM530)))</formula>
    </cfRule>
  </conditionalFormatting>
  <conditionalFormatting sqref="FJ530:FN530">
    <cfRule type="containsText" dxfId="299" priority="437" stopIfTrue="1" operator="containsText" text="KS">
      <formula>NOT(ISERROR(SEARCH("KS",FJ530)))</formula>
    </cfRule>
    <cfRule type="containsText" dxfId="298" priority="438" stopIfTrue="1" operator="containsText" text="LG">
      <formula>NOT(ISERROR(SEARCH("LG",FJ530)))</formula>
    </cfRule>
    <cfRule type="containsText" dxfId="297" priority="439" stopIfTrue="1" operator="containsText" text="MT">
      <formula>NOT(ISERROR(SEARCH("MT",FJ530)))</formula>
    </cfRule>
    <cfRule type="containsText" dxfId="296" priority="440" stopIfTrue="1" operator="containsText" text="GM">
      <formula>NOT(ISERROR(SEARCH("GM",FJ530)))</formula>
    </cfRule>
    <cfRule type="containsText" dxfId="295" priority="441" stopIfTrue="1" operator="containsText" text="FA">
      <formula>NOT(ISERROR(SEARCH("FA",FJ530)))</formula>
    </cfRule>
    <cfRule type="containsText" dxfId="294" priority="442" stopIfTrue="1" operator="containsText" text="GC">
      <formula>NOT(ISERROR(SEARCH("GC",FJ530)))</formula>
    </cfRule>
  </conditionalFormatting>
  <conditionalFormatting sqref="GB530:GF530 FV530:FZ530 FP530:FT530">
    <cfRule type="containsText" dxfId="293" priority="431" stopIfTrue="1" operator="containsText" text="KS">
      <formula>NOT(ISERROR(SEARCH("KS",FP530)))</formula>
    </cfRule>
    <cfRule type="containsText" dxfId="292" priority="432" stopIfTrue="1" operator="containsText" text="LG">
      <formula>NOT(ISERROR(SEARCH("LG",FP530)))</formula>
    </cfRule>
    <cfRule type="containsText" dxfId="291" priority="433" stopIfTrue="1" operator="containsText" text="MT">
      <formula>NOT(ISERROR(SEARCH("MT",FP530)))</formula>
    </cfRule>
    <cfRule type="containsText" dxfId="290" priority="434" stopIfTrue="1" operator="containsText" text="GM">
      <formula>NOT(ISERROR(SEARCH("GM",FP530)))</formula>
    </cfRule>
    <cfRule type="containsText" dxfId="289" priority="435" stopIfTrue="1" operator="containsText" text="FA">
      <formula>NOT(ISERROR(SEARCH("FA",FP530)))</formula>
    </cfRule>
    <cfRule type="containsText" dxfId="288" priority="436" stopIfTrue="1" operator="containsText" text="GC">
      <formula>NOT(ISERROR(SEARCH("GC",FP530)))</formula>
    </cfRule>
  </conditionalFormatting>
  <conditionalFormatting sqref="GH530:GL530">
    <cfRule type="containsText" dxfId="287" priority="425" stopIfTrue="1" operator="containsText" text="KS">
      <formula>NOT(ISERROR(SEARCH("KS",GH530)))</formula>
    </cfRule>
    <cfRule type="containsText" dxfId="286" priority="426" stopIfTrue="1" operator="containsText" text="LG">
      <formula>NOT(ISERROR(SEARCH("LG",GH530)))</formula>
    </cfRule>
    <cfRule type="containsText" dxfId="285" priority="427" stopIfTrue="1" operator="containsText" text="MT">
      <formula>NOT(ISERROR(SEARCH("MT",GH530)))</formula>
    </cfRule>
    <cfRule type="containsText" dxfId="284" priority="428" stopIfTrue="1" operator="containsText" text="GM">
      <formula>NOT(ISERROR(SEARCH("GM",GH530)))</formula>
    </cfRule>
    <cfRule type="containsText" dxfId="283" priority="429" stopIfTrue="1" operator="containsText" text="FA">
      <formula>NOT(ISERROR(SEARCH("FA",GH530)))</formula>
    </cfRule>
    <cfRule type="containsText" dxfId="282" priority="430" stopIfTrue="1" operator="containsText" text="GC">
      <formula>NOT(ISERROR(SEARCH("GC",GH530)))</formula>
    </cfRule>
  </conditionalFormatting>
  <conditionalFormatting sqref="DY530:DY531">
    <cfRule type="containsText" dxfId="281" priority="419" stopIfTrue="1" operator="containsText" text="KS">
      <formula>NOT(ISERROR(SEARCH("KS",DY530)))</formula>
    </cfRule>
    <cfRule type="containsText" dxfId="280" priority="420" stopIfTrue="1" operator="containsText" text="LG">
      <formula>NOT(ISERROR(SEARCH("LG",DY530)))</formula>
    </cfRule>
    <cfRule type="containsText" dxfId="279" priority="421" stopIfTrue="1" operator="containsText" text="MT">
      <formula>NOT(ISERROR(SEARCH("MT",DY530)))</formula>
    </cfRule>
    <cfRule type="containsText" dxfId="278" priority="422" stopIfTrue="1" operator="containsText" text="GM">
      <formula>NOT(ISERROR(SEARCH("GM",DY530)))</formula>
    </cfRule>
    <cfRule type="containsText" dxfId="277" priority="423" stopIfTrue="1" operator="containsText" text="FA">
      <formula>NOT(ISERROR(SEARCH("FA",DY530)))</formula>
    </cfRule>
    <cfRule type="containsText" dxfId="276" priority="424" stopIfTrue="1" operator="containsText" text="GC">
      <formula>NOT(ISERROR(SEARCH("GC",DY530)))</formula>
    </cfRule>
  </conditionalFormatting>
  <conditionalFormatting sqref="DS530">
    <cfRule type="containsText" dxfId="275" priority="413" stopIfTrue="1" operator="containsText" text="KS">
      <formula>NOT(ISERROR(SEARCH("KS",DS530)))</formula>
    </cfRule>
    <cfRule type="containsText" dxfId="274" priority="414" stopIfTrue="1" operator="containsText" text="LG">
      <formula>NOT(ISERROR(SEARCH("LG",DS530)))</formula>
    </cfRule>
    <cfRule type="containsText" dxfId="273" priority="415" stopIfTrue="1" operator="containsText" text="MT">
      <formula>NOT(ISERROR(SEARCH("MT",DS530)))</formula>
    </cfRule>
    <cfRule type="containsText" dxfId="272" priority="416" stopIfTrue="1" operator="containsText" text="GM">
      <formula>NOT(ISERROR(SEARCH("GM",DS530)))</formula>
    </cfRule>
    <cfRule type="containsText" dxfId="271" priority="417" stopIfTrue="1" operator="containsText" text="FA">
      <formula>NOT(ISERROR(SEARCH("FA",DS530)))</formula>
    </cfRule>
    <cfRule type="containsText" dxfId="270" priority="418" stopIfTrue="1" operator="containsText" text="GC">
      <formula>NOT(ISERROR(SEARCH("GC",DS530)))</formula>
    </cfRule>
  </conditionalFormatting>
  <conditionalFormatting sqref="EQ530:EQ531">
    <cfRule type="containsText" dxfId="269" priority="407" stopIfTrue="1" operator="containsText" text="KS">
      <formula>NOT(ISERROR(SEARCH("KS",EQ530)))</formula>
    </cfRule>
    <cfRule type="containsText" dxfId="268" priority="408" stopIfTrue="1" operator="containsText" text="LG">
      <formula>NOT(ISERROR(SEARCH("LG",EQ530)))</formula>
    </cfRule>
    <cfRule type="containsText" dxfId="267" priority="409" stopIfTrue="1" operator="containsText" text="MT">
      <formula>NOT(ISERROR(SEARCH("MT",EQ530)))</formula>
    </cfRule>
    <cfRule type="containsText" dxfId="266" priority="410" stopIfTrue="1" operator="containsText" text="GM">
      <formula>NOT(ISERROR(SEARCH("GM",EQ530)))</formula>
    </cfRule>
    <cfRule type="containsText" dxfId="265" priority="411" stopIfTrue="1" operator="containsText" text="FA">
      <formula>NOT(ISERROR(SEARCH("FA",EQ530)))</formula>
    </cfRule>
    <cfRule type="containsText" dxfId="264" priority="412" stopIfTrue="1" operator="containsText" text="GC">
      <formula>NOT(ISERROR(SEARCH("GC",EQ530)))</formula>
    </cfRule>
  </conditionalFormatting>
  <conditionalFormatting sqref="GS530">
    <cfRule type="containsText" dxfId="263" priority="401" stopIfTrue="1" operator="containsText" text="KS">
      <formula>NOT(ISERROR(SEARCH("KS",GS530)))</formula>
    </cfRule>
    <cfRule type="containsText" dxfId="262" priority="402" stopIfTrue="1" operator="containsText" text="LG">
      <formula>NOT(ISERROR(SEARCH("LG",GS530)))</formula>
    </cfRule>
    <cfRule type="containsText" dxfId="261" priority="403" stopIfTrue="1" operator="containsText" text="MT">
      <formula>NOT(ISERROR(SEARCH("MT",GS530)))</formula>
    </cfRule>
    <cfRule type="containsText" dxfId="260" priority="404" stopIfTrue="1" operator="containsText" text="GM">
      <formula>NOT(ISERROR(SEARCH("GM",GS530)))</formula>
    </cfRule>
    <cfRule type="containsText" dxfId="259" priority="405" stopIfTrue="1" operator="containsText" text="FA">
      <formula>NOT(ISERROR(SEARCH("FA",GS530)))</formula>
    </cfRule>
    <cfRule type="containsText" dxfId="258" priority="406" stopIfTrue="1" operator="containsText" text="GC">
      <formula>NOT(ISERROR(SEARCH("GC",GS530)))</formula>
    </cfRule>
  </conditionalFormatting>
  <conditionalFormatting sqref="HW530">
    <cfRule type="containsText" dxfId="257" priority="395" stopIfTrue="1" operator="containsText" text="KS">
      <formula>NOT(ISERROR(SEARCH("KS",HW530)))</formula>
    </cfRule>
    <cfRule type="containsText" dxfId="256" priority="396" stopIfTrue="1" operator="containsText" text="LG">
      <formula>NOT(ISERROR(SEARCH("LG",HW530)))</formula>
    </cfRule>
    <cfRule type="containsText" dxfId="255" priority="397" stopIfTrue="1" operator="containsText" text="MT">
      <formula>NOT(ISERROR(SEARCH("MT",HW530)))</formula>
    </cfRule>
    <cfRule type="containsText" dxfId="254" priority="398" stopIfTrue="1" operator="containsText" text="GM">
      <formula>NOT(ISERROR(SEARCH("GM",HW530)))</formula>
    </cfRule>
    <cfRule type="containsText" dxfId="253" priority="399" stopIfTrue="1" operator="containsText" text="FA">
      <formula>NOT(ISERROR(SEARCH("FA",HW530)))</formula>
    </cfRule>
    <cfRule type="containsText" dxfId="252" priority="400" stopIfTrue="1" operator="containsText" text="GC">
      <formula>NOT(ISERROR(SEARCH("GC",HW530)))</formula>
    </cfRule>
  </conditionalFormatting>
  <conditionalFormatting sqref="JM530">
    <cfRule type="containsText" dxfId="251" priority="389" stopIfTrue="1" operator="containsText" text="KS">
      <formula>NOT(ISERROR(SEARCH("KS",JM530)))</formula>
    </cfRule>
    <cfRule type="containsText" dxfId="250" priority="390" stopIfTrue="1" operator="containsText" text="LG">
      <formula>NOT(ISERROR(SEARCH("LG",JM530)))</formula>
    </cfRule>
    <cfRule type="containsText" dxfId="249" priority="391" stopIfTrue="1" operator="containsText" text="MT">
      <formula>NOT(ISERROR(SEARCH("MT",JM530)))</formula>
    </cfRule>
    <cfRule type="containsText" dxfId="248" priority="392" stopIfTrue="1" operator="containsText" text="GM">
      <formula>NOT(ISERROR(SEARCH("GM",JM530)))</formula>
    </cfRule>
    <cfRule type="containsText" dxfId="247" priority="393" stopIfTrue="1" operator="containsText" text="FA">
      <formula>NOT(ISERROR(SEARCH("FA",JM530)))</formula>
    </cfRule>
    <cfRule type="containsText" dxfId="246" priority="394" stopIfTrue="1" operator="containsText" text="GC">
      <formula>NOT(ISERROR(SEARCH("GC",JM530)))</formula>
    </cfRule>
  </conditionalFormatting>
  <conditionalFormatting sqref="GT531:HJ531 HL531:HV531 HX531:JL531 JN531:LH531">
    <cfRule type="containsText" dxfId="245" priority="371" stopIfTrue="1" operator="containsText" text="KS">
      <formula>NOT(ISERROR(SEARCH("KS",GT531)))</formula>
    </cfRule>
    <cfRule type="containsText" dxfId="244" priority="372" stopIfTrue="1" operator="containsText" text="LG">
      <formula>NOT(ISERROR(SEARCH("LG",GT531)))</formula>
    </cfRule>
    <cfRule type="containsText" dxfId="243" priority="373" stopIfTrue="1" operator="containsText" text="MT">
      <formula>NOT(ISERROR(SEARCH("MT",GT531)))</formula>
    </cfRule>
    <cfRule type="containsText" dxfId="242" priority="374" stopIfTrue="1" operator="containsText" text="GM">
      <formula>NOT(ISERROR(SEARCH("GM",GT531)))</formula>
    </cfRule>
    <cfRule type="containsText" dxfId="241" priority="375" stopIfTrue="1" operator="containsText" text="FA">
      <formula>NOT(ISERROR(SEARCH("FA",GT531)))</formula>
    </cfRule>
    <cfRule type="containsText" dxfId="240" priority="376" stopIfTrue="1" operator="containsText" text="GC">
      <formula>NOT(ISERROR(SEARCH("GC",GT531)))</formula>
    </cfRule>
  </conditionalFormatting>
  <conditionalFormatting sqref="GM531:GR531">
    <cfRule type="containsText" dxfId="239" priority="365" stopIfTrue="1" operator="containsText" text="KS">
      <formula>NOT(ISERROR(SEARCH("KS",GM531)))</formula>
    </cfRule>
    <cfRule type="containsText" dxfId="238" priority="366" stopIfTrue="1" operator="containsText" text="LG">
      <formula>NOT(ISERROR(SEARCH("LG",GM531)))</formula>
    </cfRule>
    <cfRule type="containsText" dxfId="237" priority="367" stopIfTrue="1" operator="containsText" text="MT">
      <formula>NOT(ISERROR(SEARCH("MT",GM531)))</formula>
    </cfRule>
    <cfRule type="containsText" dxfId="236" priority="368" stopIfTrue="1" operator="containsText" text="GM">
      <formula>NOT(ISERROR(SEARCH("GM",GM531)))</formula>
    </cfRule>
    <cfRule type="containsText" dxfId="235" priority="369" stopIfTrue="1" operator="containsText" text="FA">
      <formula>NOT(ISERROR(SEARCH("FA",GM531)))</formula>
    </cfRule>
    <cfRule type="containsText" dxfId="234" priority="370" stopIfTrue="1" operator="containsText" text="GC">
      <formula>NOT(ISERROR(SEARCH("GC",GM531)))</formula>
    </cfRule>
  </conditionalFormatting>
  <conditionalFormatting sqref="GB531:GF531">
    <cfRule type="containsText" dxfId="233" priority="359" stopIfTrue="1" operator="containsText" text="KS">
      <formula>NOT(ISERROR(SEARCH("KS",GB531)))</formula>
    </cfRule>
    <cfRule type="containsText" dxfId="232" priority="360" stopIfTrue="1" operator="containsText" text="LG">
      <formula>NOT(ISERROR(SEARCH("LG",GB531)))</formula>
    </cfRule>
    <cfRule type="containsText" dxfId="231" priority="361" stopIfTrue="1" operator="containsText" text="MT">
      <formula>NOT(ISERROR(SEARCH("MT",GB531)))</formula>
    </cfRule>
    <cfRule type="containsText" dxfId="230" priority="362" stopIfTrue="1" operator="containsText" text="GM">
      <formula>NOT(ISERROR(SEARCH("GM",GB531)))</formula>
    </cfRule>
    <cfRule type="containsText" dxfId="229" priority="363" stopIfTrue="1" operator="containsText" text="FA">
      <formula>NOT(ISERROR(SEARCH("FA",GB531)))</formula>
    </cfRule>
    <cfRule type="containsText" dxfId="228" priority="364" stopIfTrue="1" operator="containsText" text="GC">
      <formula>NOT(ISERROR(SEARCH("GC",GB531)))</formula>
    </cfRule>
  </conditionalFormatting>
  <conditionalFormatting sqref="GH531:GL531">
    <cfRule type="containsText" dxfId="227" priority="353" stopIfTrue="1" operator="containsText" text="KS">
      <formula>NOT(ISERROR(SEARCH("KS",GH531)))</formula>
    </cfRule>
    <cfRule type="containsText" dxfId="226" priority="354" stopIfTrue="1" operator="containsText" text="LG">
      <formula>NOT(ISERROR(SEARCH("LG",GH531)))</formula>
    </cfRule>
    <cfRule type="containsText" dxfId="225" priority="355" stopIfTrue="1" operator="containsText" text="MT">
      <formula>NOT(ISERROR(SEARCH("MT",GH531)))</formula>
    </cfRule>
    <cfRule type="containsText" dxfId="224" priority="356" stopIfTrue="1" operator="containsText" text="GM">
      <formula>NOT(ISERROR(SEARCH("GM",GH531)))</formula>
    </cfRule>
    <cfRule type="containsText" dxfId="223" priority="357" stopIfTrue="1" operator="containsText" text="FA">
      <formula>NOT(ISERROR(SEARCH("FA",GH531)))</formula>
    </cfRule>
    <cfRule type="containsText" dxfId="222" priority="358" stopIfTrue="1" operator="containsText" text="GC">
      <formula>NOT(ISERROR(SEARCH("GC",GH531)))</formula>
    </cfRule>
  </conditionalFormatting>
  <conditionalFormatting sqref="GS531">
    <cfRule type="containsText" dxfId="221" priority="347" stopIfTrue="1" operator="containsText" text="KS">
      <formula>NOT(ISERROR(SEARCH("KS",GS531)))</formula>
    </cfRule>
    <cfRule type="containsText" dxfId="220" priority="348" stopIfTrue="1" operator="containsText" text="LG">
      <formula>NOT(ISERROR(SEARCH("LG",GS531)))</formula>
    </cfRule>
    <cfRule type="containsText" dxfId="219" priority="349" stopIfTrue="1" operator="containsText" text="MT">
      <formula>NOT(ISERROR(SEARCH("MT",GS531)))</formula>
    </cfRule>
    <cfRule type="containsText" dxfId="218" priority="350" stopIfTrue="1" operator="containsText" text="GM">
      <formula>NOT(ISERROR(SEARCH("GM",GS531)))</formula>
    </cfRule>
    <cfRule type="containsText" dxfId="217" priority="351" stopIfTrue="1" operator="containsText" text="FA">
      <formula>NOT(ISERROR(SEARCH("FA",GS531)))</formula>
    </cfRule>
    <cfRule type="containsText" dxfId="216" priority="352" stopIfTrue="1" operator="containsText" text="GC">
      <formula>NOT(ISERROR(SEARCH("GC",GS531)))</formula>
    </cfRule>
  </conditionalFormatting>
  <conditionalFormatting sqref="HW531">
    <cfRule type="containsText" dxfId="215" priority="341" stopIfTrue="1" operator="containsText" text="KS">
      <formula>NOT(ISERROR(SEARCH("KS",HW531)))</formula>
    </cfRule>
    <cfRule type="containsText" dxfId="214" priority="342" stopIfTrue="1" operator="containsText" text="LG">
      <formula>NOT(ISERROR(SEARCH("LG",HW531)))</formula>
    </cfRule>
    <cfRule type="containsText" dxfId="213" priority="343" stopIfTrue="1" operator="containsText" text="MT">
      <formula>NOT(ISERROR(SEARCH("MT",HW531)))</formula>
    </cfRule>
    <cfRule type="containsText" dxfId="212" priority="344" stopIfTrue="1" operator="containsText" text="GM">
      <formula>NOT(ISERROR(SEARCH("GM",HW531)))</formula>
    </cfRule>
    <cfRule type="containsText" dxfId="211" priority="345" stopIfTrue="1" operator="containsText" text="FA">
      <formula>NOT(ISERROR(SEARCH("FA",HW531)))</formula>
    </cfRule>
    <cfRule type="containsText" dxfId="210" priority="346" stopIfTrue="1" operator="containsText" text="GC">
      <formula>NOT(ISERROR(SEARCH("GC",HW531)))</formula>
    </cfRule>
  </conditionalFormatting>
  <conditionalFormatting sqref="JM531">
    <cfRule type="containsText" dxfId="209" priority="335" stopIfTrue="1" operator="containsText" text="KS">
      <formula>NOT(ISERROR(SEARCH("KS",JM531)))</formula>
    </cfRule>
    <cfRule type="containsText" dxfId="208" priority="336" stopIfTrue="1" operator="containsText" text="LG">
      <formula>NOT(ISERROR(SEARCH("LG",JM531)))</formula>
    </cfRule>
    <cfRule type="containsText" dxfId="207" priority="337" stopIfTrue="1" operator="containsText" text="MT">
      <formula>NOT(ISERROR(SEARCH("MT",JM531)))</formula>
    </cfRule>
    <cfRule type="containsText" dxfId="206" priority="338" stopIfTrue="1" operator="containsText" text="GM">
      <formula>NOT(ISERROR(SEARCH("GM",JM531)))</formula>
    </cfRule>
    <cfRule type="containsText" dxfId="205" priority="339" stopIfTrue="1" operator="containsText" text="FA">
      <formula>NOT(ISERROR(SEARCH("FA",JM531)))</formula>
    </cfRule>
    <cfRule type="containsText" dxfId="204" priority="340" stopIfTrue="1" operator="containsText" text="GC">
      <formula>NOT(ISERROR(SEARCH("GC",JM531)))</formula>
    </cfRule>
  </conditionalFormatting>
  <conditionalFormatting sqref="ER529:EV529 JN529:LH529 HX529:JL529 CV529:DF529 HL529:HV529 GT529:HJ529 EX529:FH529 DH529">
    <cfRule type="containsText" dxfId="203" priority="329" stopIfTrue="1" operator="containsText" text="KS">
      <formula>NOT(ISERROR(SEARCH("KS",CV529)))</formula>
    </cfRule>
    <cfRule type="containsText" dxfId="202" priority="330" stopIfTrue="1" operator="containsText" text="LG">
      <formula>NOT(ISERROR(SEARCH("LG",CV529)))</formula>
    </cfRule>
    <cfRule type="containsText" dxfId="201" priority="331" stopIfTrue="1" operator="containsText" text="MT">
      <formula>NOT(ISERROR(SEARCH("MT",CV529)))</formula>
    </cfRule>
    <cfRule type="containsText" dxfId="200" priority="332" stopIfTrue="1" operator="containsText" text="GM">
      <formula>NOT(ISERROR(SEARCH("GM",CV529)))</formula>
    </cfRule>
    <cfRule type="containsText" dxfId="199" priority="333" stopIfTrue="1" operator="containsText" text="FA">
      <formula>NOT(ISERROR(SEARCH("FA",CV529)))</formula>
    </cfRule>
    <cfRule type="containsText" dxfId="198" priority="334" stopIfTrue="1" operator="containsText" text="GC">
      <formula>NOT(ISERROR(SEARCH("GC",CV529)))</formula>
    </cfRule>
  </conditionalFormatting>
  <conditionalFormatting sqref="DI529:DL529">
    <cfRule type="containsText" dxfId="197" priority="323" stopIfTrue="1" operator="containsText" text="KS">
      <formula>NOT(ISERROR(SEARCH("KS",DI529)))</formula>
    </cfRule>
    <cfRule type="containsText" dxfId="196" priority="324" stopIfTrue="1" operator="containsText" text="LG">
      <formula>NOT(ISERROR(SEARCH("LG",DI529)))</formula>
    </cfRule>
    <cfRule type="containsText" dxfId="195" priority="325" stopIfTrue="1" operator="containsText" text="MT">
      <formula>NOT(ISERROR(SEARCH("MT",DI529)))</formula>
    </cfRule>
    <cfRule type="containsText" dxfId="194" priority="326" stopIfTrue="1" operator="containsText" text="GM">
      <formula>NOT(ISERROR(SEARCH("GM",DI529)))</formula>
    </cfRule>
    <cfRule type="containsText" dxfId="193" priority="327" stopIfTrue="1" operator="containsText" text="FA">
      <formula>NOT(ISERROR(SEARCH("FA",DI529)))</formula>
    </cfRule>
    <cfRule type="containsText" dxfId="192" priority="328" stopIfTrue="1" operator="containsText" text="GC">
      <formula>NOT(ISERROR(SEARCH("GC",DI529)))</formula>
    </cfRule>
  </conditionalFormatting>
  <conditionalFormatting sqref="DN529:DO529">
    <cfRule type="containsText" dxfId="191" priority="317" stopIfTrue="1" operator="containsText" text="KS">
      <formula>NOT(ISERROR(SEARCH("KS",DN529)))</formula>
    </cfRule>
    <cfRule type="containsText" dxfId="190" priority="318" stopIfTrue="1" operator="containsText" text="LG">
      <formula>NOT(ISERROR(SEARCH("LG",DN529)))</formula>
    </cfRule>
    <cfRule type="containsText" dxfId="189" priority="319" stopIfTrue="1" operator="containsText" text="MT">
      <formula>NOT(ISERROR(SEARCH("MT",DN529)))</formula>
    </cfRule>
    <cfRule type="containsText" dxfId="188" priority="320" stopIfTrue="1" operator="containsText" text="GM">
      <formula>NOT(ISERROR(SEARCH("GM",DN529)))</formula>
    </cfRule>
    <cfRule type="containsText" dxfId="187" priority="321" stopIfTrue="1" operator="containsText" text="FA">
      <formula>NOT(ISERROR(SEARCH("FA",DN529)))</formula>
    </cfRule>
    <cfRule type="containsText" dxfId="186" priority="322" stopIfTrue="1" operator="containsText" text="GC">
      <formula>NOT(ISERROR(SEARCH("GC",DN529)))</formula>
    </cfRule>
  </conditionalFormatting>
  <conditionalFormatting sqref="DP529:DR529 DT529:DX529">
    <cfRule type="containsText" dxfId="185" priority="311" stopIfTrue="1" operator="containsText" text="KS">
      <formula>NOT(ISERROR(SEARCH("KS",DP529)))</formula>
    </cfRule>
    <cfRule type="containsText" dxfId="184" priority="312" stopIfTrue="1" operator="containsText" text="LG">
      <formula>NOT(ISERROR(SEARCH("LG",DP529)))</formula>
    </cfRule>
    <cfRule type="containsText" dxfId="183" priority="313" stopIfTrue="1" operator="containsText" text="MT">
      <formula>NOT(ISERROR(SEARCH("MT",DP529)))</formula>
    </cfRule>
    <cfRule type="containsText" dxfId="182" priority="314" stopIfTrue="1" operator="containsText" text="GM">
      <formula>NOT(ISERROR(SEARCH("GM",DP529)))</formula>
    </cfRule>
    <cfRule type="containsText" dxfId="181" priority="315" stopIfTrue="1" operator="containsText" text="FA">
      <formula>NOT(ISERROR(SEARCH("FA",DP529)))</formula>
    </cfRule>
    <cfRule type="containsText" dxfId="180" priority="316" stopIfTrue="1" operator="containsText" text="GC">
      <formula>NOT(ISERROR(SEARCH("GC",DP529)))</formula>
    </cfRule>
  </conditionalFormatting>
  <conditionalFormatting sqref="DZ529:ED529">
    <cfRule type="containsText" dxfId="179" priority="257" stopIfTrue="1" operator="containsText" text="KS">
      <formula>NOT(ISERROR(SEARCH("KS",DZ529)))</formula>
    </cfRule>
    <cfRule type="containsText" dxfId="178" priority="258" stopIfTrue="1" operator="containsText" text="LG">
      <formula>NOT(ISERROR(SEARCH("LG",DZ529)))</formula>
    </cfRule>
    <cfRule type="containsText" dxfId="177" priority="259" stopIfTrue="1" operator="containsText" text="MT">
      <formula>NOT(ISERROR(SEARCH("MT",DZ529)))</formula>
    </cfRule>
    <cfRule type="containsText" dxfId="176" priority="260" stopIfTrue="1" operator="containsText" text="GM">
      <formula>NOT(ISERROR(SEARCH("GM",DZ529)))</formula>
    </cfRule>
    <cfRule type="containsText" dxfId="175" priority="261" stopIfTrue="1" operator="containsText" text="FA">
      <formula>NOT(ISERROR(SEARCH("FA",DZ529)))</formula>
    </cfRule>
    <cfRule type="containsText" dxfId="174" priority="262" stopIfTrue="1" operator="containsText" text="GC">
      <formula>NOT(ISERROR(SEARCH("GC",DZ529)))</formula>
    </cfRule>
  </conditionalFormatting>
  <conditionalFormatting sqref="EK529">
    <cfRule type="containsText" dxfId="173" priority="251" stopIfTrue="1" operator="containsText" text="KS">
      <formula>NOT(ISERROR(SEARCH("KS",EK529)))</formula>
    </cfRule>
    <cfRule type="containsText" dxfId="172" priority="252" stopIfTrue="1" operator="containsText" text="LG">
      <formula>NOT(ISERROR(SEARCH("LG",EK529)))</formula>
    </cfRule>
    <cfRule type="containsText" dxfId="171" priority="253" stopIfTrue="1" operator="containsText" text="MT">
      <formula>NOT(ISERROR(SEARCH("MT",EK529)))</formula>
    </cfRule>
    <cfRule type="containsText" dxfId="170" priority="254" stopIfTrue="1" operator="containsText" text="GM">
      <formula>NOT(ISERROR(SEARCH("GM",EK529)))</formula>
    </cfRule>
    <cfRule type="containsText" dxfId="169" priority="255" stopIfTrue="1" operator="containsText" text="FA">
      <formula>NOT(ISERROR(SEARCH("FA",EK529)))</formula>
    </cfRule>
    <cfRule type="containsText" dxfId="168" priority="256" stopIfTrue="1" operator="containsText" text="GC">
      <formula>NOT(ISERROR(SEARCH("GC",EK529)))</formula>
    </cfRule>
  </conditionalFormatting>
  <conditionalFormatting sqref="EF529:EJ529 EL529:EP529">
    <cfRule type="containsText" dxfId="167" priority="245" stopIfTrue="1" operator="containsText" text="KS">
      <formula>NOT(ISERROR(SEARCH("KS",EF529)))</formula>
    </cfRule>
    <cfRule type="containsText" dxfId="166" priority="246" stopIfTrue="1" operator="containsText" text="LG">
      <formula>NOT(ISERROR(SEARCH("LG",EF529)))</formula>
    </cfRule>
    <cfRule type="containsText" dxfId="165" priority="247" stopIfTrue="1" operator="containsText" text="MT">
      <formula>NOT(ISERROR(SEARCH("MT",EF529)))</formula>
    </cfRule>
    <cfRule type="containsText" dxfId="164" priority="248" stopIfTrue="1" operator="containsText" text="GM">
      <formula>NOT(ISERROR(SEARCH("GM",EF529)))</formula>
    </cfRule>
    <cfRule type="containsText" dxfId="163" priority="249" stopIfTrue="1" operator="containsText" text="FA">
      <formula>NOT(ISERROR(SEARCH("FA",EF529)))</formula>
    </cfRule>
    <cfRule type="containsText" dxfId="162" priority="250" stopIfTrue="1" operator="containsText" text="GC">
      <formula>NOT(ISERROR(SEARCH("GC",EF529)))</formula>
    </cfRule>
  </conditionalFormatting>
  <conditionalFormatting sqref="GM529:GR529">
    <cfRule type="containsText" dxfId="161" priority="239" stopIfTrue="1" operator="containsText" text="KS">
      <formula>NOT(ISERROR(SEARCH("KS",GM529)))</formula>
    </cfRule>
    <cfRule type="containsText" dxfId="160" priority="240" stopIfTrue="1" operator="containsText" text="LG">
      <formula>NOT(ISERROR(SEARCH("LG",GM529)))</formula>
    </cfRule>
    <cfRule type="containsText" dxfId="159" priority="241" stopIfTrue="1" operator="containsText" text="MT">
      <formula>NOT(ISERROR(SEARCH("MT",GM529)))</formula>
    </cfRule>
    <cfRule type="containsText" dxfId="158" priority="242" stopIfTrue="1" operator="containsText" text="GM">
      <formula>NOT(ISERROR(SEARCH("GM",GM529)))</formula>
    </cfRule>
    <cfRule type="containsText" dxfId="157" priority="243" stopIfTrue="1" operator="containsText" text="FA">
      <formula>NOT(ISERROR(SEARCH("FA",GM529)))</formula>
    </cfRule>
    <cfRule type="containsText" dxfId="156" priority="244" stopIfTrue="1" operator="containsText" text="GC">
      <formula>NOT(ISERROR(SEARCH("GC",GM529)))</formula>
    </cfRule>
  </conditionalFormatting>
  <conditionalFormatting sqref="FJ529:FN529">
    <cfRule type="containsText" dxfId="155" priority="227" stopIfTrue="1" operator="containsText" text="KS">
      <formula>NOT(ISERROR(SEARCH("KS",FJ529)))</formula>
    </cfRule>
    <cfRule type="containsText" dxfId="154" priority="228" stopIfTrue="1" operator="containsText" text="LG">
      <formula>NOT(ISERROR(SEARCH("LG",FJ529)))</formula>
    </cfRule>
    <cfRule type="containsText" dxfId="153" priority="229" stopIfTrue="1" operator="containsText" text="MT">
      <formula>NOT(ISERROR(SEARCH("MT",FJ529)))</formula>
    </cfRule>
    <cfRule type="containsText" dxfId="152" priority="230" stopIfTrue="1" operator="containsText" text="GM">
      <formula>NOT(ISERROR(SEARCH("GM",FJ529)))</formula>
    </cfRule>
    <cfRule type="containsText" dxfId="151" priority="231" stopIfTrue="1" operator="containsText" text="FA">
      <formula>NOT(ISERROR(SEARCH("FA",FJ529)))</formula>
    </cfRule>
    <cfRule type="containsText" dxfId="150" priority="232" stopIfTrue="1" operator="containsText" text="GC">
      <formula>NOT(ISERROR(SEARCH("GC",FJ529)))</formula>
    </cfRule>
  </conditionalFormatting>
  <conditionalFormatting sqref="GB529:GF529 FV529:FZ529 FP529:FT529">
    <cfRule type="containsText" dxfId="149" priority="221" stopIfTrue="1" operator="containsText" text="KS">
      <formula>NOT(ISERROR(SEARCH("KS",FP529)))</formula>
    </cfRule>
    <cfRule type="containsText" dxfId="148" priority="222" stopIfTrue="1" operator="containsText" text="LG">
      <formula>NOT(ISERROR(SEARCH("LG",FP529)))</formula>
    </cfRule>
    <cfRule type="containsText" dxfId="147" priority="223" stopIfTrue="1" operator="containsText" text="MT">
      <formula>NOT(ISERROR(SEARCH("MT",FP529)))</formula>
    </cfRule>
    <cfRule type="containsText" dxfId="146" priority="224" stopIfTrue="1" operator="containsText" text="GM">
      <formula>NOT(ISERROR(SEARCH("GM",FP529)))</formula>
    </cfRule>
    <cfRule type="containsText" dxfId="145" priority="225" stopIfTrue="1" operator="containsText" text="FA">
      <formula>NOT(ISERROR(SEARCH("FA",FP529)))</formula>
    </cfRule>
    <cfRule type="containsText" dxfId="144" priority="226" stopIfTrue="1" operator="containsText" text="GC">
      <formula>NOT(ISERROR(SEARCH("GC",FP529)))</formula>
    </cfRule>
  </conditionalFormatting>
  <conditionalFormatting sqref="GH529:GL529">
    <cfRule type="containsText" dxfId="143" priority="215" stopIfTrue="1" operator="containsText" text="KS">
      <formula>NOT(ISERROR(SEARCH("KS",GH529)))</formula>
    </cfRule>
    <cfRule type="containsText" dxfId="142" priority="216" stopIfTrue="1" operator="containsText" text="LG">
      <formula>NOT(ISERROR(SEARCH("LG",GH529)))</formula>
    </cfRule>
    <cfRule type="containsText" dxfId="141" priority="217" stopIfTrue="1" operator="containsText" text="MT">
      <formula>NOT(ISERROR(SEARCH("MT",GH529)))</formula>
    </cfRule>
    <cfRule type="containsText" dxfId="140" priority="218" stopIfTrue="1" operator="containsText" text="GM">
      <formula>NOT(ISERROR(SEARCH("GM",GH529)))</formula>
    </cfRule>
    <cfRule type="containsText" dxfId="139" priority="219" stopIfTrue="1" operator="containsText" text="FA">
      <formula>NOT(ISERROR(SEARCH("FA",GH529)))</formula>
    </cfRule>
    <cfRule type="containsText" dxfId="138" priority="220" stopIfTrue="1" operator="containsText" text="GC">
      <formula>NOT(ISERROR(SEARCH("GC",GH529)))</formula>
    </cfRule>
  </conditionalFormatting>
  <conditionalFormatting sqref="DY529">
    <cfRule type="containsText" dxfId="137" priority="209" stopIfTrue="1" operator="containsText" text="KS">
      <formula>NOT(ISERROR(SEARCH("KS",DY529)))</formula>
    </cfRule>
    <cfRule type="containsText" dxfId="136" priority="210" stopIfTrue="1" operator="containsText" text="LG">
      <formula>NOT(ISERROR(SEARCH("LG",DY529)))</formula>
    </cfRule>
    <cfRule type="containsText" dxfId="135" priority="211" stopIfTrue="1" operator="containsText" text="MT">
      <formula>NOT(ISERROR(SEARCH("MT",DY529)))</formula>
    </cfRule>
    <cfRule type="containsText" dxfId="134" priority="212" stopIfTrue="1" operator="containsText" text="GM">
      <formula>NOT(ISERROR(SEARCH("GM",DY529)))</formula>
    </cfRule>
    <cfRule type="containsText" dxfId="133" priority="213" stopIfTrue="1" operator="containsText" text="FA">
      <formula>NOT(ISERROR(SEARCH("FA",DY529)))</formula>
    </cfRule>
    <cfRule type="containsText" dxfId="132" priority="214" stopIfTrue="1" operator="containsText" text="GC">
      <formula>NOT(ISERROR(SEARCH("GC",DY529)))</formula>
    </cfRule>
  </conditionalFormatting>
  <conditionalFormatting sqref="DS529">
    <cfRule type="containsText" dxfId="131" priority="203" stopIfTrue="1" operator="containsText" text="KS">
      <formula>NOT(ISERROR(SEARCH("KS",DS529)))</formula>
    </cfRule>
    <cfRule type="containsText" dxfId="130" priority="204" stopIfTrue="1" operator="containsText" text="LG">
      <formula>NOT(ISERROR(SEARCH("LG",DS529)))</formula>
    </cfRule>
    <cfRule type="containsText" dxfId="129" priority="205" stopIfTrue="1" operator="containsText" text="MT">
      <formula>NOT(ISERROR(SEARCH("MT",DS529)))</formula>
    </cfRule>
    <cfRule type="containsText" dxfId="128" priority="206" stopIfTrue="1" operator="containsText" text="GM">
      <formula>NOT(ISERROR(SEARCH("GM",DS529)))</formula>
    </cfRule>
    <cfRule type="containsText" dxfId="127" priority="207" stopIfTrue="1" operator="containsText" text="FA">
      <formula>NOT(ISERROR(SEARCH("FA",DS529)))</formula>
    </cfRule>
    <cfRule type="containsText" dxfId="126" priority="208" stopIfTrue="1" operator="containsText" text="GC">
      <formula>NOT(ISERROR(SEARCH("GC",DS529)))</formula>
    </cfRule>
  </conditionalFormatting>
  <conditionalFormatting sqref="EQ529">
    <cfRule type="containsText" dxfId="125" priority="197" stopIfTrue="1" operator="containsText" text="KS">
      <formula>NOT(ISERROR(SEARCH("KS",EQ529)))</formula>
    </cfRule>
    <cfRule type="containsText" dxfId="124" priority="198" stopIfTrue="1" operator="containsText" text="LG">
      <formula>NOT(ISERROR(SEARCH("LG",EQ529)))</formula>
    </cfRule>
    <cfRule type="containsText" dxfId="123" priority="199" stopIfTrue="1" operator="containsText" text="MT">
      <formula>NOT(ISERROR(SEARCH("MT",EQ529)))</formula>
    </cfRule>
    <cfRule type="containsText" dxfId="122" priority="200" stopIfTrue="1" operator="containsText" text="GM">
      <formula>NOT(ISERROR(SEARCH("GM",EQ529)))</formula>
    </cfRule>
    <cfRule type="containsText" dxfId="121" priority="201" stopIfTrue="1" operator="containsText" text="FA">
      <formula>NOT(ISERROR(SEARCH("FA",EQ529)))</formula>
    </cfRule>
    <cfRule type="containsText" dxfId="120" priority="202" stopIfTrue="1" operator="containsText" text="GC">
      <formula>NOT(ISERROR(SEARCH("GC",EQ529)))</formula>
    </cfRule>
  </conditionalFormatting>
  <conditionalFormatting sqref="GS529">
    <cfRule type="containsText" dxfId="119" priority="191" stopIfTrue="1" operator="containsText" text="KS">
      <formula>NOT(ISERROR(SEARCH("KS",GS529)))</formula>
    </cfRule>
    <cfRule type="containsText" dxfId="118" priority="192" stopIfTrue="1" operator="containsText" text="LG">
      <formula>NOT(ISERROR(SEARCH("LG",GS529)))</formula>
    </cfRule>
    <cfRule type="containsText" dxfId="117" priority="193" stopIfTrue="1" operator="containsText" text="MT">
      <formula>NOT(ISERROR(SEARCH("MT",GS529)))</formula>
    </cfRule>
    <cfRule type="containsText" dxfId="116" priority="194" stopIfTrue="1" operator="containsText" text="GM">
      <formula>NOT(ISERROR(SEARCH("GM",GS529)))</formula>
    </cfRule>
    <cfRule type="containsText" dxfId="115" priority="195" stopIfTrue="1" operator="containsText" text="FA">
      <formula>NOT(ISERROR(SEARCH("FA",GS529)))</formula>
    </cfRule>
    <cfRule type="containsText" dxfId="114" priority="196" stopIfTrue="1" operator="containsText" text="GC">
      <formula>NOT(ISERROR(SEARCH("GC",GS529)))</formula>
    </cfRule>
  </conditionalFormatting>
  <conditionalFormatting sqref="HW529">
    <cfRule type="containsText" dxfId="113" priority="185" stopIfTrue="1" operator="containsText" text="KS">
      <formula>NOT(ISERROR(SEARCH("KS",HW529)))</formula>
    </cfRule>
    <cfRule type="containsText" dxfId="112" priority="186" stopIfTrue="1" operator="containsText" text="LG">
      <formula>NOT(ISERROR(SEARCH("LG",HW529)))</formula>
    </cfRule>
    <cfRule type="containsText" dxfId="111" priority="187" stopIfTrue="1" operator="containsText" text="MT">
      <formula>NOT(ISERROR(SEARCH("MT",HW529)))</formula>
    </cfRule>
    <cfRule type="containsText" dxfId="110" priority="188" stopIfTrue="1" operator="containsText" text="GM">
      <formula>NOT(ISERROR(SEARCH("GM",HW529)))</formula>
    </cfRule>
    <cfRule type="containsText" dxfId="109" priority="189" stopIfTrue="1" operator="containsText" text="FA">
      <formula>NOT(ISERROR(SEARCH("FA",HW529)))</formula>
    </cfRule>
    <cfRule type="containsText" dxfId="108" priority="190" stopIfTrue="1" operator="containsText" text="GC">
      <formula>NOT(ISERROR(SEARCH("GC",HW529)))</formula>
    </cfRule>
  </conditionalFormatting>
  <conditionalFormatting sqref="JM529">
    <cfRule type="containsText" dxfId="107" priority="179" stopIfTrue="1" operator="containsText" text="KS">
      <formula>NOT(ISERROR(SEARCH("KS",JM529)))</formula>
    </cfRule>
    <cfRule type="containsText" dxfId="106" priority="180" stopIfTrue="1" operator="containsText" text="LG">
      <formula>NOT(ISERROR(SEARCH("LG",JM529)))</formula>
    </cfRule>
    <cfRule type="containsText" dxfId="105" priority="181" stopIfTrue="1" operator="containsText" text="MT">
      <formula>NOT(ISERROR(SEARCH("MT",JM529)))</formula>
    </cfRule>
    <cfRule type="containsText" dxfId="104" priority="182" stopIfTrue="1" operator="containsText" text="GM">
      <formula>NOT(ISERROR(SEARCH("GM",JM529)))</formula>
    </cfRule>
    <cfRule type="containsText" dxfId="103" priority="183" stopIfTrue="1" operator="containsText" text="FA">
      <formula>NOT(ISERROR(SEARCH("FA",JM529)))</formula>
    </cfRule>
    <cfRule type="containsText" dxfId="102" priority="184" stopIfTrue="1" operator="containsText" text="GC">
      <formula>NOT(ISERROR(SEARCH("GC",JM529)))</formula>
    </cfRule>
  </conditionalFormatting>
  <conditionalFormatting sqref="ER526:EV526 JN526:LH526 HX526:JL526 DH526 CV526:DF526 HL526:HV526 GT526:HJ526 EX526:FH526">
    <cfRule type="containsText" dxfId="101" priority="167" stopIfTrue="1" operator="containsText" text="KS">
      <formula>NOT(ISERROR(SEARCH("KS",CV526)))</formula>
    </cfRule>
    <cfRule type="containsText" dxfId="100" priority="168" stopIfTrue="1" operator="containsText" text="LG">
      <formula>NOT(ISERROR(SEARCH("LG",CV526)))</formula>
    </cfRule>
    <cfRule type="containsText" dxfId="99" priority="169" stopIfTrue="1" operator="containsText" text="MT">
      <formula>NOT(ISERROR(SEARCH("MT",CV526)))</formula>
    </cfRule>
    <cfRule type="containsText" dxfId="98" priority="170" stopIfTrue="1" operator="containsText" text="GM">
      <formula>NOT(ISERROR(SEARCH("GM",CV526)))</formula>
    </cfRule>
    <cfRule type="containsText" dxfId="97" priority="171" stopIfTrue="1" operator="containsText" text="FA">
      <formula>NOT(ISERROR(SEARCH("FA",CV526)))</formula>
    </cfRule>
    <cfRule type="containsText" dxfId="96" priority="172" stopIfTrue="1" operator="containsText" text="GC">
      <formula>NOT(ISERROR(SEARCH("GC",CV526)))</formula>
    </cfRule>
  </conditionalFormatting>
  <conditionalFormatting sqref="DI526:DL526">
    <cfRule type="containsText" dxfId="95" priority="161" stopIfTrue="1" operator="containsText" text="KS">
      <formula>NOT(ISERROR(SEARCH("KS",DI526)))</formula>
    </cfRule>
    <cfRule type="containsText" dxfId="94" priority="162" stopIfTrue="1" operator="containsText" text="LG">
      <formula>NOT(ISERROR(SEARCH("LG",DI526)))</formula>
    </cfRule>
    <cfRule type="containsText" dxfId="93" priority="163" stopIfTrue="1" operator="containsText" text="MT">
      <formula>NOT(ISERROR(SEARCH("MT",DI526)))</formula>
    </cfRule>
    <cfRule type="containsText" dxfId="92" priority="164" stopIfTrue="1" operator="containsText" text="GM">
      <formula>NOT(ISERROR(SEARCH("GM",DI526)))</formula>
    </cfRule>
    <cfRule type="containsText" dxfId="91" priority="165" stopIfTrue="1" operator="containsText" text="FA">
      <formula>NOT(ISERROR(SEARCH("FA",DI526)))</formula>
    </cfRule>
    <cfRule type="containsText" dxfId="90" priority="166" stopIfTrue="1" operator="containsText" text="GC">
      <formula>NOT(ISERROR(SEARCH("GC",DI526)))</formula>
    </cfRule>
  </conditionalFormatting>
  <conditionalFormatting sqref="DN526:DO526">
    <cfRule type="containsText" dxfId="89" priority="155" stopIfTrue="1" operator="containsText" text="KS">
      <formula>NOT(ISERROR(SEARCH("KS",DN526)))</formula>
    </cfRule>
    <cfRule type="containsText" dxfId="88" priority="156" stopIfTrue="1" operator="containsText" text="LG">
      <formula>NOT(ISERROR(SEARCH("LG",DN526)))</formula>
    </cfRule>
    <cfRule type="containsText" dxfId="87" priority="157" stopIfTrue="1" operator="containsText" text="MT">
      <formula>NOT(ISERROR(SEARCH("MT",DN526)))</formula>
    </cfRule>
    <cfRule type="containsText" dxfId="86" priority="158" stopIfTrue="1" operator="containsText" text="GM">
      <formula>NOT(ISERROR(SEARCH("GM",DN526)))</formula>
    </cfRule>
    <cfRule type="containsText" dxfId="85" priority="159" stopIfTrue="1" operator="containsText" text="FA">
      <formula>NOT(ISERROR(SEARCH("FA",DN526)))</formula>
    </cfRule>
    <cfRule type="containsText" dxfId="84" priority="160" stopIfTrue="1" operator="containsText" text="GC">
      <formula>NOT(ISERROR(SEARCH("GC",DN526)))</formula>
    </cfRule>
  </conditionalFormatting>
  <conditionalFormatting sqref="DP526:DR526 DT526:DX526">
    <cfRule type="containsText" dxfId="83" priority="149" stopIfTrue="1" operator="containsText" text="KS">
      <formula>NOT(ISERROR(SEARCH("KS",DP526)))</formula>
    </cfRule>
    <cfRule type="containsText" dxfId="82" priority="150" stopIfTrue="1" operator="containsText" text="LG">
      <formula>NOT(ISERROR(SEARCH("LG",DP526)))</formula>
    </cfRule>
    <cfRule type="containsText" dxfId="81" priority="151" stopIfTrue="1" operator="containsText" text="MT">
      <formula>NOT(ISERROR(SEARCH("MT",DP526)))</formula>
    </cfRule>
    <cfRule type="containsText" dxfId="80" priority="152" stopIfTrue="1" operator="containsText" text="GM">
      <formula>NOT(ISERROR(SEARCH("GM",DP526)))</formula>
    </cfRule>
    <cfRule type="containsText" dxfId="79" priority="153" stopIfTrue="1" operator="containsText" text="FA">
      <formula>NOT(ISERROR(SEARCH("FA",DP526)))</formula>
    </cfRule>
    <cfRule type="containsText" dxfId="78" priority="154" stopIfTrue="1" operator="containsText" text="GC">
      <formula>NOT(ISERROR(SEARCH("GC",DP526)))</formula>
    </cfRule>
  </conditionalFormatting>
  <conditionalFormatting sqref="DZ526:ED526">
    <cfRule type="containsText" dxfId="77" priority="95" stopIfTrue="1" operator="containsText" text="KS">
      <formula>NOT(ISERROR(SEARCH("KS",DZ526)))</formula>
    </cfRule>
    <cfRule type="containsText" dxfId="76" priority="96" stopIfTrue="1" operator="containsText" text="LG">
      <formula>NOT(ISERROR(SEARCH("LG",DZ526)))</formula>
    </cfRule>
    <cfRule type="containsText" dxfId="75" priority="97" stopIfTrue="1" operator="containsText" text="MT">
      <formula>NOT(ISERROR(SEARCH("MT",DZ526)))</formula>
    </cfRule>
    <cfRule type="containsText" dxfId="74" priority="98" stopIfTrue="1" operator="containsText" text="GM">
      <formula>NOT(ISERROR(SEARCH("GM",DZ526)))</formula>
    </cfRule>
    <cfRule type="containsText" dxfId="73" priority="99" stopIfTrue="1" operator="containsText" text="FA">
      <formula>NOT(ISERROR(SEARCH("FA",DZ526)))</formula>
    </cfRule>
    <cfRule type="containsText" dxfId="72" priority="100" stopIfTrue="1" operator="containsText" text="GC">
      <formula>NOT(ISERROR(SEARCH("GC",DZ526)))</formula>
    </cfRule>
  </conditionalFormatting>
  <conditionalFormatting sqref="EK526">
    <cfRule type="containsText" dxfId="71" priority="89" stopIfTrue="1" operator="containsText" text="KS">
      <formula>NOT(ISERROR(SEARCH("KS",EK526)))</formula>
    </cfRule>
    <cfRule type="containsText" dxfId="70" priority="90" stopIfTrue="1" operator="containsText" text="LG">
      <formula>NOT(ISERROR(SEARCH("LG",EK526)))</formula>
    </cfRule>
    <cfRule type="containsText" dxfId="69" priority="91" stopIfTrue="1" operator="containsText" text="MT">
      <formula>NOT(ISERROR(SEARCH("MT",EK526)))</formula>
    </cfRule>
    <cfRule type="containsText" dxfId="68" priority="92" stopIfTrue="1" operator="containsText" text="GM">
      <formula>NOT(ISERROR(SEARCH("GM",EK526)))</formula>
    </cfRule>
    <cfRule type="containsText" dxfId="67" priority="93" stopIfTrue="1" operator="containsText" text="FA">
      <formula>NOT(ISERROR(SEARCH("FA",EK526)))</formula>
    </cfRule>
    <cfRule type="containsText" dxfId="66" priority="94" stopIfTrue="1" operator="containsText" text="GC">
      <formula>NOT(ISERROR(SEARCH("GC",EK526)))</formula>
    </cfRule>
  </conditionalFormatting>
  <conditionalFormatting sqref="EF526:EJ526 EL526:EP526">
    <cfRule type="containsText" dxfId="65" priority="83" stopIfTrue="1" operator="containsText" text="KS">
      <formula>NOT(ISERROR(SEARCH("KS",EF526)))</formula>
    </cfRule>
    <cfRule type="containsText" dxfId="64" priority="84" stopIfTrue="1" operator="containsText" text="LG">
      <formula>NOT(ISERROR(SEARCH("LG",EF526)))</formula>
    </cfRule>
    <cfRule type="containsText" dxfId="63" priority="85" stopIfTrue="1" operator="containsText" text="MT">
      <formula>NOT(ISERROR(SEARCH("MT",EF526)))</formula>
    </cfRule>
    <cfRule type="containsText" dxfId="62" priority="86" stopIfTrue="1" operator="containsText" text="GM">
      <formula>NOT(ISERROR(SEARCH("GM",EF526)))</formula>
    </cfRule>
    <cfRule type="containsText" dxfId="61" priority="87" stopIfTrue="1" operator="containsText" text="FA">
      <formula>NOT(ISERROR(SEARCH("FA",EF526)))</formula>
    </cfRule>
    <cfRule type="containsText" dxfId="60" priority="88" stopIfTrue="1" operator="containsText" text="GC">
      <formula>NOT(ISERROR(SEARCH("GC",EF526)))</formula>
    </cfRule>
  </conditionalFormatting>
  <conditionalFormatting sqref="GM526:GR526">
    <cfRule type="containsText" dxfId="59" priority="77" stopIfTrue="1" operator="containsText" text="KS">
      <formula>NOT(ISERROR(SEARCH("KS",GM526)))</formula>
    </cfRule>
    <cfRule type="containsText" dxfId="58" priority="78" stopIfTrue="1" operator="containsText" text="LG">
      <formula>NOT(ISERROR(SEARCH("LG",GM526)))</formula>
    </cfRule>
    <cfRule type="containsText" dxfId="57" priority="79" stopIfTrue="1" operator="containsText" text="MT">
      <formula>NOT(ISERROR(SEARCH("MT",GM526)))</formula>
    </cfRule>
    <cfRule type="containsText" dxfId="56" priority="80" stopIfTrue="1" operator="containsText" text="GM">
      <formula>NOT(ISERROR(SEARCH("GM",GM526)))</formula>
    </cfRule>
    <cfRule type="containsText" dxfId="55" priority="81" stopIfTrue="1" operator="containsText" text="FA">
      <formula>NOT(ISERROR(SEARCH("FA",GM526)))</formula>
    </cfRule>
    <cfRule type="containsText" dxfId="54" priority="82" stopIfTrue="1" operator="containsText" text="GC">
      <formula>NOT(ISERROR(SEARCH("GC",GM526)))</formula>
    </cfRule>
  </conditionalFormatting>
  <conditionalFormatting sqref="FJ526:FN526">
    <cfRule type="containsText" dxfId="53" priority="65" stopIfTrue="1" operator="containsText" text="KS">
      <formula>NOT(ISERROR(SEARCH("KS",FJ526)))</formula>
    </cfRule>
    <cfRule type="containsText" dxfId="52" priority="66" stopIfTrue="1" operator="containsText" text="LG">
      <formula>NOT(ISERROR(SEARCH("LG",FJ526)))</formula>
    </cfRule>
    <cfRule type="containsText" dxfId="51" priority="67" stopIfTrue="1" operator="containsText" text="MT">
      <formula>NOT(ISERROR(SEARCH("MT",FJ526)))</formula>
    </cfRule>
    <cfRule type="containsText" dxfId="50" priority="68" stopIfTrue="1" operator="containsText" text="GM">
      <formula>NOT(ISERROR(SEARCH("GM",FJ526)))</formula>
    </cfRule>
    <cfRule type="containsText" dxfId="49" priority="69" stopIfTrue="1" operator="containsText" text="FA">
      <formula>NOT(ISERROR(SEARCH("FA",FJ526)))</formula>
    </cfRule>
    <cfRule type="containsText" dxfId="48" priority="70" stopIfTrue="1" operator="containsText" text="GC">
      <formula>NOT(ISERROR(SEARCH("GC",FJ526)))</formula>
    </cfRule>
  </conditionalFormatting>
  <conditionalFormatting sqref="GB526:GF526 FV526:FZ526 FP526:FT526">
    <cfRule type="containsText" dxfId="47" priority="59" stopIfTrue="1" operator="containsText" text="KS">
      <formula>NOT(ISERROR(SEARCH("KS",FP526)))</formula>
    </cfRule>
    <cfRule type="containsText" dxfId="46" priority="60" stopIfTrue="1" operator="containsText" text="LG">
      <formula>NOT(ISERROR(SEARCH("LG",FP526)))</formula>
    </cfRule>
    <cfRule type="containsText" dxfId="45" priority="61" stopIfTrue="1" operator="containsText" text="MT">
      <formula>NOT(ISERROR(SEARCH("MT",FP526)))</formula>
    </cfRule>
    <cfRule type="containsText" dxfId="44" priority="62" stopIfTrue="1" operator="containsText" text="GM">
      <formula>NOT(ISERROR(SEARCH("GM",FP526)))</formula>
    </cfRule>
    <cfRule type="containsText" dxfId="43" priority="63" stopIfTrue="1" operator="containsText" text="FA">
      <formula>NOT(ISERROR(SEARCH("FA",FP526)))</formula>
    </cfRule>
    <cfRule type="containsText" dxfId="42" priority="64" stopIfTrue="1" operator="containsText" text="GC">
      <formula>NOT(ISERROR(SEARCH("GC",FP526)))</formula>
    </cfRule>
  </conditionalFormatting>
  <conditionalFormatting sqref="GH526:GL526">
    <cfRule type="containsText" dxfId="41" priority="53" stopIfTrue="1" operator="containsText" text="KS">
      <formula>NOT(ISERROR(SEARCH("KS",GH526)))</formula>
    </cfRule>
    <cfRule type="containsText" dxfId="40" priority="54" stopIfTrue="1" operator="containsText" text="LG">
      <formula>NOT(ISERROR(SEARCH("LG",GH526)))</formula>
    </cfRule>
    <cfRule type="containsText" dxfId="39" priority="55" stopIfTrue="1" operator="containsText" text="MT">
      <formula>NOT(ISERROR(SEARCH("MT",GH526)))</formula>
    </cfRule>
    <cfRule type="containsText" dxfId="38" priority="56" stopIfTrue="1" operator="containsText" text="GM">
      <formula>NOT(ISERROR(SEARCH("GM",GH526)))</formula>
    </cfRule>
    <cfRule type="containsText" dxfId="37" priority="57" stopIfTrue="1" operator="containsText" text="FA">
      <formula>NOT(ISERROR(SEARCH("FA",GH526)))</formula>
    </cfRule>
    <cfRule type="containsText" dxfId="36" priority="58" stopIfTrue="1" operator="containsText" text="GC">
      <formula>NOT(ISERROR(SEARCH("GC",GH526)))</formula>
    </cfRule>
  </conditionalFormatting>
  <conditionalFormatting sqref="DY526">
    <cfRule type="containsText" dxfId="35" priority="47" stopIfTrue="1" operator="containsText" text="KS">
      <formula>NOT(ISERROR(SEARCH("KS",DY526)))</formula>
    </cfRule>
    <cfRule type="containsText" dxfId="34" priority="48" stopIfTrue="1" operator="containsText" text="LG">
      <formula>NOT(ISERROR(SEARCH("LG",DY526)))</formula>
    </cfRule>
    <cfRule type="containsText" dxfId="33" priority="49" stopIfTrue="1" operator="containsText" text="MT">
      <formula>NOT(ISERROR(SEARCH("MT",DY526)))</formula>
    </cfRule>
    <cfRule type="containsText" dxfId="32" priority="50" stopIfTrue="1" operator="containsText" text="GM">
      <formula>NOT(ISERROR(SEARCH("GM",DY526)))</formula>
    </cfRule>
    <cfRule type="containsText" dxfId="31" priority="51" stopIfTrue="1" operator="containsText" text="FA">
      <formula>NOT(ISERROR(SEARCH("FA",DY526)))</formula>
    </cfRule>
    <cfRule type="containsText" dxfId="30" priority="52" stopIfTrue="1" operator="containsText" text="GC">
      <formula>NOT(ISERROR(SEARCH("GC",DY526)))</formula>
    </cfRule>
  </conditionalFormatting>
  <conditionalFormatting sqref="DS526">
    <cfRule type="containsText" dxfId="29" priority="41" stopIfTrue="1" operator="containsText" text="KS">
      <formula>NOT(ISERROR(SEARCH("KS",DS526)))</formula>
    </cfRule>
    <cfRule type="containsText" dxfId="28" priority="42" stopIfTrue="1" operator="containsText" text="LG">
      <formula>NOT(ISERROR(SEARCH("LG",DS526)))</formula>
    </cfRule>
    <cfRule type="containsText" dxfId="27" priority="43" stopIfTrue="1" operator="containsText" text="MT">
      <formula>NOT(ISERROR(SEARCH("MT",DS526)))</formula>
    </cfRule>
    <cfRule type="containsText" dxfId="26" priority="44" stopIfTrue="1" operator="containsText" text="GM">
      <formula>NOT(ISERROR(SEARCH("GM",DS526)))</formula>
    </cfRule>
    <cfRule type="containsText" dxfId="25" priority="45" stopIfTrue="1" operator="containsText" text="FA">
      <formula>NOT(ISERROR(SEARCH("FA",DS526)))</formula>
    </cfRule>
    <cfRule type="containsText" dxfId="24" priority="46" stopIfTrue="1" operator="containsText" text="GC">
      <formula>NOT(ISERROR(SEARCH("GC",DS526)))</formula>
    </cfRule>
  </conditionalFormatting>
  <conditionalFormatting sqref="EQ526">
    <cfRule type="containsText" dxfId="23" priority="35" stopIfTrue="1" operator="containsText" text="KS">
      <formula>NOT(ISERROR(SEARCH("KS",EQ526)))</formula>
    </cfRule>
    <cfRule type="containsText" dxfId="22" priority="36" stopIfTrue="1" operator="containsText" text="LG">
      <formula>NOT(ISERROR(SEARCH("LG",EQ526)))</formula>
    </cfRule>
    <cfRule type="containsText" dxfId="21" priority="37" stopIfTrue="1" operator="containsText" text="MT">
      <formula>NOT(ISERROR(SEARCH("MT",EQ526)))</formula>
    </cfRule>
    <cfRule type="containsText" dxfId="20" priority="38" stopIfTrue="1" operator="containsText" text="GM">
      <formula>NOT(ISERROR(SEARCH("GM",EQ526)))</formula>
    </cfRule>
    <cfRule type="containsText" dxfId="19" priority="39" stopIfTrue="1" operator="containsText" text="FA">
      <formula>NOT(ISERROR(SEARCH("FA",EQ526)))</formula>
    </cfRule>
    <cfRule type="containsText" dxfId="18" priority="40" stopIfTrue="1" operator="containsText" text="GC">
      <formula>NOT(ISERROR(SEARCH("GC",EQ526)))</formula>
    </cfRule>
  </conditionalFormatting>
  <conditionalFormatting sqref="GS526">
    <cfRule type="containsText" dxfId="17" priority="29" stopIfTrue="1" operator="containsText" text="KS">
      <formula>NOT(ISERROR(SEARCH("KS",GS526)))</formula>
    </cfRule>
    <cfRule type="containsText" dxfId="16" priority="30" stopIfTrue="1" operator="containsText" text="LG">
      <formula>NOT(ISERROR(SEARCH("LG",GS526)))</formula>
    </cfRule>
    <cfRule type="containsText" dxfId="15" priority="31" stopIfTrue="1" operator="containsText" text="MT">
      <formula>NOT(ISERROR(SEARCH("MT",GS526)))</formula>
    </cfRule>
    <cfRule type="containsText" dxfId="14" priority="32" stopIfTrue="1" operator="containsText" text="GM">
      <formula>NOT(ISERROR(SEARCH("GM",GS526)))</formula>
    </cfRule>
    <cfRule type="containsText" dxfId="13" priority="33" stopIfTrue="1" operator="containsText" text="FA">
      <formula>NOT(ISERROR(SEARCH("FA",GS526)))</formula>
    </cfRule>
    <cfRule type="containsText" dxfId="12" priority="34" stopIfTrue="1" operator="containsText" text="GC">
      <formula>NOT(ISERROR(SEARCH("GC",GS526)))</formula>
    </cfRule>
  </conditionalFormatting>
  <conditionalFormatting sqref="HW526">
    <cfRule type="containsText" dxfId="11" priority="23" stopIfTrue="1" operator="containsText" text="KS">
      <formula>NOT(ISERROR(SEARCH("KS",HW526)))</formula>
    </cfRule>
    <cfRule type="containsText" dxfId="10" priority="24" stopIfTrue="1" operator="containsText" text="LG">
      <formula>NOT(ISERROR(SEARCH("LG",HW526)))</formula>
    </cfRule>
    <cfRule type="containsText" dxfId="9" priority="25" stopIfTrue="1" operator="containsText" text="MT">
      <formula>NOT(ISERROR(SEARCH("MT",HW526)))</formula>
    </cfRule>
    <cfRule type="containsText" dxfId="8" priority="26" stopIfTrue="1" operator="containsText" text="GM">
      <formula>NOT(ISERROR(SEARCH("GM",HW526)))</formula>
    </cfRule>
    <cfRule type="containsText" dxfId="7" priority="27" stopIfTrue="1" operator="containsText" text="FA">
      <formula>NOT(ISERROR(SEARCH("FA",HW526)))</formula>
    </cfRule>
    <cfRule type="containsText" dxfId="6" priority="28" stopIfTrue="1" operator="containsText" text="GC">
      <formula>NOT(ISERROR(SEARCH("GC",HW526)))</formula>
    </cfRule>
  </conditionalFormatting>
  <conditionalFormatting sqref="JM526">
    <cfRule type="containsText" dxfId="5" priority="17" stopIfTrue="1" operator="containsText" text="KS">
      <formula>NOT(ISERROR(SEARCH("KS",JM526)))</formula>
    </cfRule>
    <cfRule type="containsText" dxfId="4" priority="18" stopIfTrue="1" operator="containsText" text="LG">
      <formula>NOT(ISERROR(SEARCH("LG",JM526)))</formula>
    </cfRule>
    <cfRule type="containsText" dxfId="3" priority="19" stopIfTrue="1" operator="containsText" text="MT">
      <formula>NOT(ISERROR(SEARCH("MT",JM526)))</formula>
    </cfRule>
    <cfRule type="containsText" dxfId="2" priority="20" stopIfTrue="1" operator="containsText" text="GM">
      <formula>NOT(ISERROR(SEARCH("GM",JM526)))</formula>
    </cfRule>
    <cfRule type="containsText" dxfId="1" priority="21" stopIfTrue="1" operator="containsText" text="FA">
      <formula>NOT(ISERROR(SEARCH("FA",JM526)))</formula>
    </cfRule>
    <cfRule type="containsText" dxfId="0" priority="22" stopIfTrue="1" operator="containsText" text="GC">
      <formula>NOT(ISERROR(SEARCH("GC",JM526)))</formula>
    </cfRule>
  </conditionalFormatting>
  <conditionalFormatting sqref="O481:O492">
    <cfRule type="dataBar" priority="3">
      <dataBar>
        <cfvo type="min"/>
        <cfvo type="max"/>
        <color rgb="FFFFB628"/>
      </dataBar>
      <extLst>
        <ext xmlns:x14="http://schemas.microsoft.com/office/spreadsheetml/2009/9/main" uri="{B025F937-C7B1-47D3-B67F-A62EFF666E3E}">
          <x14:id>{E4CDFF2C-6648-4788-B6AD-03417E5773E0}</x14:id>
        </ext>
      </extLst>
    </cfRule>
  </conditionalFormatting>
  <conditionalFormatting sqref="O494:O555">
    <cfRule type="dataBar" priority="2">
      <dataBar>
        <cfvo type="min"/>
        <cfvo type="max"/>
        <color rgb="FFFFB628"/>
      </dataBar>
      <extLst>
        <ext xmlns:x14="http://schemas.microsoft.com/office/spreadsheetml/2009/9/main" uri="{B025F937-C7B1-47D3-B67F-A62EFF666E3E}">
          <x14:id>{A4D538F0-992E-4FD5-8A3E-39594C83B636}</x14:id>
        </ext>
      </extLst>
    </cfRule>
  </conditionalFormatting>
  <conditionalFormatting sqref="O556:O574">
    <cfRule type="dataBar" priority="1">
      <dataBar>
        <cfvo type="min"/>
        <cfvo type="max"/>
        <color rgb="FFFFB628"/>
      </dataBar>
      <extLst>
        <ext xmlns:x14="http://schemas.microsoft.com/office/spreadsheetml/2009/9/main" uri="{B025F937-C7B1-47D3-B67F-A62EFF666E3E}">
          <x14:id>{0CD24E24-BB63-4C08-B71B-EEA1691635E5}</x14:id>
        </ext>
      </extLst>
    </cfRule>
  </conditionalFormatting>
  <dataValidations count="14">
    <dataValidation type="list" allowBlank="1" showErrorMessage="1" sqref="I128:I137 I349:I374 I139:I347 I6:I114">
      <formula1>$B$454:$B$460</formula1>
      <formula2>0</formula2>
    </dataValidation>
    <dataValidation type="list" allowBlank="1" showErrorMessage="1" sqref="I115:I127 I138">
      <formula1>$B$454:$B$459</formula1>
      <formula2>0</formula2>
    </dataValidation>
    <dataValidation type="list" allowBlank="1" showErrorMessage="1" sqref="J36">
      <formula1>$F$577:$F$588</formula1>
      <formula2>0</formula2>
    </dataValidation>
    <dataValidation type="list" allowBlank="1" showErrorMessage="1" sqref="J6:J35 J37:J374">
      <formula1>$F$454:$F$465</formula1>
      <formula2>0</formula2>
    </dataValidation>
    <dataValidation type="list" allowBlank="1" showErrorMessage="1" sqref="J375:J505">
      <formula1>$F$141:$F$152</formula1>
      <formula2>0</formula2>
    </dataValidation>
    <dataValidation type="list" allowBlank="1" showErrorMessage="1" sqref="I375:I433 I435:I505">
      <formula1>$B$141:$B$147</formula1>
      <formula2>0</formula2>
    </dataValidation>
    <dataValidation type="list" allowBlank="1" showErrorMessage="1" sqref="I526:I534">
      <formula1>$F$173:$F$184</formula1>
      <formula2>0</formula2>
    </dataValidation>
    <dataValidation type="list" allowBlank="1" showErrorMessage="1" sqref="H526:H534">
      <formula1>$B$173:$B$179</formula1>
      <formula2>0</formula2>
    </dataValidation>
    <dataValidation type="list" allowBlank="1" showErrorMessage="1" sqref="I562:I565 I543:I559">
      <formula1>$B$208:$B$214</formula1>
      <formula2>0</formula2>
    </dataValidation>
    <dataValidation type="list" allowBlank="1" showErrorMessage="1" sqref="J543:J565">
      <formula1>$F$208:$F$219</formula1>
      <formula2>0</formula2>
    </dataValidation>
    <dataValidation type="list" allowBlank="1" showErrorMessage="1" sqref="J571:J574">
      <formula1>$F$590:$F$601</formula1>
      <formula2>0</formula2>
    </dataValidation>
    <dataValidation type="list" allowBlank="1" showErrorMessage="1" sqref="I571">
      <formula1>$B$590:$B$596</formula1>
      <formula2>0</formula2>
    </dataValidation>
    <dataValidation type="list" allowBlank="1" showErrorMessage="1" sqref="J566:J570 J535:J542">
      <formula1>$F$209:$F$220</formula1>
      <formula2>0</formula2>
    </dataValidation>
    <dataValidation type="list" allowBlank="1" showErrorMessage="1" sqref="I560:I561 I566:I570 I535:I542 I572:I574">
      <formula1>$B$209:$B$215</formula1>
      <formula2>0</formula2>
    </dataValidation>
  </dataValidations>
  <hyperlinks>
    <hyperlink ref="G261" r:id="rId1" display="Barstool@Bar"/>
  </hyperlinks>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36F11DDF-4BDD-4822-BDB2-0408E94E4FFE}">
            <x14:dataBar minLength="0" maxLength="100" border="1" negativeBarBorderColorSameAsPositive="0">
              <x14:cfvo type="autoMin"/>
              <x14:cfvo type="autoMax"/>
              <x14:borderColor rgb="FFFFB628"/>
              <x14:negativeFillColor rgb="FFFF0000"/>
              <x14:negativeBorderColor rgb="FFFF0000"/>
              <x14:axisColor rgb="FF000000"/>
            </x14:dataBar>
          </x14:cfRule>
          <xm:sqref>O475:O480 O493</xm:sqref>
        </x14:conditionalFormatting>
        <x14:conditionalFormatting xmlns:xm="http://schemas.microsoft.com/office/excel/2006/main">
          <x14:cfRule type="dataBar" id="{64763B86-D147-4C47-BDDE-47B0B2579F1A}">
            <x14:dataBar minLength="0" maxLength="100" border="1" negativeBarBorderColorSameAsPositive="0">
              <x14:cfvo type="autoMin"/>
              <x14:cfvo type="autoMax"/>
              <x14:borderColor rgb="FFFFB628"/>
              <x14:negativeFillColor rgb="FFFF0000"/>
              <x14:negativeBorderColor rgb="FFFF0000"/>
              <x14:axisColor rgb="FF000000"/>
            </x14:dataBar>
          </x14:cfRule>
          <xm:sqref>O6:O474</xm:sqref>
        </x14:conditionalFormatting>
        <x14:conditionalFormatting xmlns:xm="http://schemas.microsoft.com/office/excel/2006/main">
          <x14:cfRule type="dataBar" id="{E4CDFF2C-6648-4788-B6AD-03417E5773E0}">
            <x14:dataBar minLength="0" maxLength="100" border="1" negativeBarBorderColorSameAsPositive="0">
              <x14:cfvo type="autoMin"/>
              <x14:cfvo type="autoMax"/>
              <x14:borderColor rgb="FFFFB628"/>
              <x14:negativeFillColor rgb="FFFF0000"/>
              <x14:negativeBorderColor rgb="FFFF0000"/>
              <x14:axisColor rgb="FF000000"/>
            </x14:dataBar>
          </x14:cfRule>
          <xm:sqref>O481:O492</xm:sqref>
        </x14:conditionalFormatting>
        <x14:conditionalFormatting xmlns:xm="http://schemas.microsoft.com/office/excel/2006/main">
          <x14:cfRule type="dataBar" id="{A4D538F0-992E-4FD5-8A3E-39594C83B636}">
            <x14:dataBar minLength="0" maxLength="100" border="1" negativeBarBorderColorSameAsPositive="0">
              <x14:cfvo type="autoMin"/>
              <x14:cfvo type="autoMax"/>
              <x14:borderColor rgb="FFFFB628"/>
              <x14:negativeFillColor rgb="FFFF0000"/>
              <x14:negativeBorderColor rgb="FFFF0000"/>
              <x14:axisColor rgb="FF000000"/>
            </x14:dataBar>
          </x14:cfRule>
          <xm:sqref>O494:O555</xm:sqref>
        </x14:conditionalFormatting>
        <x14:conditionalFormatting xmlns:xm="http://schemas.microsoft.com/office/excel/2006/main">
          <x14:cfRule type="dataBar" id="{0CD24E24-BB63-4C08-B71B-EEA1691635E5}">
            <x14:dataBar minLength="0" maxLength="100" border="1" negativeBarBorderColorSameAsPositive="0">
              <x14:cfvo type="autoMin"/>
              <x14:cfvo type="autoMax"/>
              <x14:borderColor rgb="FFFFB628"/>
              <x14:negativeFillColor rgb="FFFF0000"/>
              <x14:negativeBorderColor rgb="FFFF0000"/>
              <x14:axisColor rgb="FF000000"/>
            </x14:dataBar>
          </x14:cfRule>
          <xm:sqref>O556:O574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9" sqref="B9"/>
    </sheetView>
  </sheetViews>
  <sheetFormatPr baseColWidth="10" defaultRowHeight="15" x14ac:dyDescent="0.25"/>
  <cols>
    <col min="1" max="1" width="23" customWidth="1"/>
  </cols>
  <sheetData>
    <row r="1" spans="1:2" x14ac:dyDescent="0.25">
      <c r="A1" s="695" t="s">
        <v>2019</v>
      </c>
    </row>
    <row r="3" spans="1:2" x14ac:dyDescent="0.25">
      <c r="A3" s="700" t="s">
        <v>2014</v>
      </c>
      <c r="B3" s="701" t="s">
        <v>2015</v>
      </c>
    </row>
    <row r="4" spans="1:2" ht="30" x14ac:dyDescent="0.25">
      <c r="A4" s="696" t="s">
        <v>2016</v>
      </c>
      <c r="B4" s="697">
        <v>30247</v>
      </c>
    </row>
    <row r="5" spans="1:2" x14ac:dyDescent="0.25">
      <c r="A5" s="696" t="s">
        <v>2022</v>
      </c>
      <c r="B5" s="697">
        <v>15000</v>
      </c>
    </row>
    <row r="6" spans="1:2" ht="30" x14ac:dyDescent="0.25">
      <c r="A6" s="696" t="s">
        <v>2017</v>
      </c>
      <c r="B6" s="697">
        <v>8640</v>
      </c>
    </row>
    <row r="7" spans="1:2" x14ac:dyDescent="0.25">
      <c r="A7" s="696" t="s">
        <v>712</v>
      </c>
      <c r="B7" s="698">
        <f>SUM(B4:B6)</f>
        <v>53887</v>
      </c>
    </row>
    <row r="8" spans="1:2" ht="30" x14ac:dyDescent="0.25">
      <c r="A8" s="696" t="s">
        <v>2018</v>
      </c>
      <c r="B8" s="699">
        <v>432</v>
      </c>
    </row>
    <row r="9" spans="1:2" x14ac:dyDescent="0.25">
      <c r="A9" s="696" t="s">
        <v>2020</v>
      </c>
      <c r="B9" s="698">
        <f>B7/B8</f>
        <v>124.73842592592592</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2</vt:i4>
      </vt:variant>
    </vt:vector>
  </HeadingPairs>
  <TitlesOfParts>
    <vt:vector size="11" baseType="lpstr">
      <vt:lpstr>RESUMEN COSTOS</vt:lpstr>
      <vt:lpstr>DINAMICA MATERIALES</vt:lpstr>
      <vt:lpstr>Mat.Directos + Sub-Cttos</vt:lpstr>
      <vt:lpstr>DINAMICA H-H</vt:lpstr>
      <vt:lpstr>DATOS H-H</vt:lpstr>
      <vt:lpstr>DINAMICA MADERA</vt:lpstr>
      <vt:lpstr>Madera + Chapas</vt:lpstr>
      <vt:lpstr>Planning</vt:lpstr>
      <vt:lpstr>Costo Troncos</vt:lpstr>
      <vt:lpstr>'Madera + Chapas'!Área_de_impresión</vt:lpstr>
      <vt:lpstr>'Madera + Chapas'!Títulos_a_imprimir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KarenSol</dc:creator>
  <cp:lastModifiedBy>KarenSol</cp:lastModifiedBy>
  <cp:lastPrinted>2018-04-03T22:13:57Z</cp:lastPrinted>
  <dcterms:created xsi:type="dcterms:W3CDTF">2017-12-06T20:54:56Z</dcterms:created>
  <dcterms:modified xsi:type="dcterms:W3CDTF">2018-04-27T21:09:04Z</dcterms:modified>
</cp:coreProperties>
</file>